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X:\PUB-O7090000\DB\2026 initial\Tableau dépenses\"/>
    </mc:Choice>
  </mc:AlternateContent>
  <xr:revisionPtr revIDLastSave="0" documentId="13_ncr:1_{813498AD-3EDC-4442-A7F6-CE615C8034A1}" xr6:coauthVersionLast="47" xr6:coauthVersionMax="47" xr10:uidLastSave="{00000000-0000-0000-0000-000000000000}"/>
  <bookViews>
    <workbookView xWindow="28680" yWindow="-10275" windowWidth="38640" windowHeight="21120" xr2:uid="{00000000-000D-0000-FFFF-FFFF00000000}"/>
  </bookViews>
  <sheets>
    <sheet name="Ministres" sheetId="3" r:id="rId1"/>
    <sheet name="Codes SEC" sheetId="6" state="hidden" r:id="rId2"/>
    <sheet name="Catégories" sheetId="4" state="hidden" r:id="rId3"/>
  </sheets>
  <definedNames>
    <definedName name="_xlnm._FilterDatabase" localSheetId="2" hidden="1">Catégories!$A$1:$A$1533</definedName>
    <definedName name="_xlnm._FilterDatabase" localSheetId="1" hidden="1">'Codes SEC'!$A$1:$E$1</definedName>
    <definedName name="_xlnm._FilterDatabase" localSheetId="0" hidden="1">Ministres!$BH$1:$BH$5668</definedName>
    <definedName name="_xlnm._FilterDatabase" hidden="1">Ministres!$F$1:$F$5666</definedName>
    <definedName name="A2838a4300">Ministres!#REF!</definedName>
    <definedName name="a440.">Ministres!#REF!</definedName>
    <definedName name="_xlnm.Print_Titles" localSheetId="0">Ministres!$1:$10</definedName>
    <definedName name="somme">#REF!</definedName>
    <definedName name="Z_192CCF4D_5C2D_4880_A53E_ACBE65FCE479_.wvu.FilterData" localSheetId="0" hidden="1">Ministres!$B$1:$BI$3474</definedName>
    <definedName name="Z_2CC31E1F_FE87_44F4_93B5_6C986B25A331_.wvu.FilterData" localSheetId="0" hidden="1">Ministres!$K$1:$K$5666</definedName>
    <definedName name="Z_36F8C77F_CC5B_47D5_82C8_5A7A9D181BAA_.wvu.FilterData" localSheetId="0" hidden="1">Ministres!$B$1:$BI$3474</definedName>
    <definedName name="Z_52704085_5148_4999_8584_FA2330290249_.wvu.FilterData" localSheetId="0" hidden="1">Ministres!#REF!</definedName>
    <definedName name="Z_5C8EF6C0_3E5A_4BCE_BFE6_830E8E47F7F4_.wvu.FilterData" localSheetId="0" hidden="1">Ministres!$B$1:$BI$3474</definedName>
    <definedName name="Z_600A3048_E9D5_4242_8763_CF03E3989442_.wvu.FilterData" localSheetId="0" hidden="1">Ministres!$B$1:$BI$3474</definedName>
    <definedName name="Z_61C772DC_65F0_4250_A397_E8016FC87EB5_.wvu.FilterData" localSheetId="0" hidden="1">Ministres!$M$1:$M$5666</definedName>
    <definedName name="Z_74741AF1_369E_4C51_8F20_2FF761C3FEBF_.wvu.Cols" localSheetId="0" hidden="1">Ministres!#REF!</definedName>
    <definedName name="Z_74741AF1_369E_4C51_8F20_2FF761C3FEBF_.wvu.FilterData" localSheetId="2" hidden="1">Catégories!$A$1:$A$1533</definedName>
    <definedName name="Z_74741AF1_369E_4C51_8F20_2FF761C3FEBF_.wvu.FilterData" localSheetId="0" hidden="1">Ministres!$B$1:$BI$3474</definedName>
    <definedName name="Z_74741AF1_369E_4C51_8F20_2FF761C3FEBF_.wvu.PrintArea" localSheetId="0" hidden="1">Ministres!$B$1:$BE$5665</definedName>
    <definedName name="Z_74741AF1_369E_4C51_8F20_2FF761C3FEBF_.wvu.PrintTitles" localSheetId="0" hidden="1">Ministres!$1:$10</definedName>
    <definedName name="Z_9681C1D9_8BBD_43A5_AAF9_FA7419A20009_.wvu.FilterData" localSheetId="0" hidden="1">Ministres!#REF!</definedName>
    <definedName name="Z_9C8B6631_0FC3_46ED_9145_9F3411B2293E_.wvu.FilterData" localSheetId="0" hidden="1">Ministres!$B$1:$BI$3474</definedName>
    <definedName name="Z_A5AB962E_F1A1_40AC_BF31_12B0EF1179AA_.wvu.FilterData" localSheetId="0" hidden="1">Ministres!$B$1:$BI$3474</definedName>
    <definedName name="Z_B36E547A_2126_4515_91BD_FE5FF2576E97_.wvu.FilterData" localSheetId="0" hidden="1">Ministres!#REF!</definedName>
    <definedName name="Z_B7CB5C2D_7436_4935_B978_6B2D79707731_.wvu.Cols" localSheetId="0" hidden="1">Ministres!#REF!</definedName>
    <definedName name="Z_B7CB5C2D_7436_4935_B978_6B2D79707731_.wvu.FilterData" localSheetId="2" hidden="1">Catégories!$A$1:$A$1533</definedName>
    <definedName name="Z_B7CB5C2D_7436_4935_B978_6B2D79707731_.wvu.FilterData" localSheetId="0" hidden="1">Ministres!#REF!</definedName>
    <definedName name="Z_B7CB5C2D_7436_4935_B978_6B2D79707731_.wvu.PrintArea" localSheetId="0" hidden="1">Ministres!$B$1:$BE$5665</definedName>
    <definedName name="Z_B7CB5C2D_7436_4935_B978_6B2D79707731_.wvu.PrintTitles" localSheetId="0" hidden="1">Ministres!$1:$10</definedName>
    <definedName name="Z_B94A6E45_56C1_462C_B9DF_64E234EDE753_.wvu.FilterData" localSheetId="0" hidden="1">Ministres!$B$1:$BI$3474</definedName>
    <definedName name="Z_BD1BDF8E_36CD_4906_8FBC_346A89FFDEDE_.wvu.FilterData" localSheetId="0" hidden="1">Ministres!$M$1:$M$5666</definedName>
    <definedName name="Z_BFABDBB6_430A_4C23_9C5D_33CCDD04F309_.wvu.FilterData" localSheetId="0" hidden="1">Ministres!$K$1:$K$5666</definedName>
    <definedName name="Z_C382CFE6_C7D1_4B30_8336_5AAC1D4DFF5D_.wvu.FilterData" localSheetId="0" hidden="1">Ministres!$M$1:$M$5666</definedName>
    <definedName name="Z_E07CD8F8_9C38_431E_A6CC_1F5E0C3627D8_.wvu.FilterData" localSheetId="0" hidden="1">Ministres!$K$1:$K$5666</definedName>
    <definedName name="Z_E2FE8B86_E143_4619_BC74_652142F5559D_.wvu.FilterData" localSheetId="0" hidden="1">Ministres!$B$1:$BI$3474</definedName>
    <definedName name="Z_F562D5B3_38ED_4C3E_9AC4_480A215B1495_.wvu.FilterData" localSheetId="0" hidden="1">Ministres!$B$1:$BI$3474</definedName>
    <definedName name="Z_FC08EA5D_F842_448D_A201_188245FEB3E1_.wvu.Cols" localSheetId="0" hidden="1">Ministres!$C:$C,Ministres!#REF!,Ministres!#REF!,Ministres!#REF!,Ministres!#REF!,Ministres!#REF!,Ministres!$AX:$BF</definedName>
    <definedName name="Z_FC08EA5D_F842_448D_A201_188245FEB3E1_.wvu.FilterData" localSheetId="2" hidden="1">Catégories!$A$1:$A$1533</definedName>
    <definedName name="Z_FC08EA5D_F842_448D_A201_188245FEB3E1_.wvu.FilterData" localSheetId="0" hidden="1">Ministres!$B$1:$BI$3474</definedName>
    <definedName name="Z_FC08EA5D_F842_448D_A201_188245FEB3E1_.wvu.PrintArea" localSheetId="0" hidden="1">Ministres!$B$1:$BE$5665</definedName>
    <definedName name="Z_FC08EA5D_F842_448D_A201_188245FEB3E1_.wvu.PrintTitles" localSheetId="0" hidden="1">Ministres!$1:$10</definedName>
    <definedName name="_xlnm.Print_Area" localSheetId="0">Ministres!$B$1:$BE$5665</definedName>
  </definedNames>
  <calcPr calcId="191029" calcOnSave="0" concurrentManualCount="12"/>
  <customWorkbookViews>
    <customWorkbookView name="LAMBERT Laurence - Affichage personnalisé" guid="{74741AF1-369E-4C51-8F20-2FF761C3FEBF}" mergeInterval="0" personalView="1" maximized="1" xWindow="1672" yWindow="-8" windowWidth="1936" windowHeight="1056" activeSheetId="3"/>
    <customWorkbookView name="135701 - Affichage personnalisé" guid="{B7CB5C2D-7436-4935-B978-6B2D79707731}" mergeInterval="0" personalView="1" maximized="1" xWindow="1912" yWindow="-8" windowWidth="1936" windowHeight="1056" activeSheetId="3"/>
    <customWorkbookView name="31608 - Affichage personnalisé" guid="{FC08EA5D-F842-448D-A201-188245FEB3E1}" mergeInterval="0" personalView="1" maximized="1" xWindow="1358" yWindow="-8" windowWidth="1936" windowHeight="109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121" i="3" l="1"/>
  <c r="N5121" i="3"/>
  <c r="O5121" i="3"/>
  <c r="P5121" i="3"/>
  <c r="Q5121" i="3"/>
  <c r="R5121" i="3"/>
  <c r="S5121" i="3"/>
  <c r="T5121" i="3"/>
  <c r="U5121" i="3"/>
  <c r="V5121" i="3"/>
  <c r="W5121" i="3"/>
  <c r="X5121" i="3"/>
  <c r="Y5121" i="3"/>
  <c r="Z5121" i="3"/>
  <c r="AA5121" i="3"/>
  <c r="AB5121" i="3"/>
  <c r="AC5121" i="3"/>
  <c r="AD5121" i="3"/>
  <c r="AE5121" i="3"/>
  <c r="AF5121" i="3"/>
  <c r="AG5121" i="3"/>
  <c r="AH5121" i="3"/>
  <c r="AI5121" i="3"/>
  <c r="AJ5121" i="3"/>
  <c r="AK5121" i="3"/>
  <c r="AL5121" i="3"/>
  <c r="AM5121" i="3"/>
  <c r="AN5121" i="3"/>
  <c r="AO5121" i="3"/>
  <c r="AP5121" i="3"/>
  <c r="AQ5121" i="3"/>
  <c r="AR5121" i="3"/>
  <c r="AS5121" i="3"/>
  <c r="AT5121" i="3"/>
  <c r="AU5121" i="3"/>
  <c r="AV5121" i="3"/>
  <c r="AW5121" i="3"/>
  <c r="AX5121" i="3"/>
  <c r="AY5121" i="3"/>
  <c r="AZ5121" i="3"/>
  <c r="BA5121" i="3"/>
  <c r="BB5121" i="3"/>
  <c r="BC5121" i="3"/>
  <c r="BD5121" i="3"/>
  <c r="BE5121" i="3"/>
  <c r="L5121" i="3"/>
  <c r="M4620" i="3"/>
  <c r="N4620" i="3"/>
  <c r="Q4620" i="3"/>
  <c r="R4620" i="3"/>
  <c r="S4620" i="3"/>
  <c r="T4620" i="3"/>
  <c r="U4620" i="3"/>
  <c r="V4620" i="3"/>
  <c r="X4620" i="3"/>
  <c r="Y4620" i="3"/>
  <c r="Z4620" i="3"/>
  <c r="AA4620" i="3"/>
  <c r="AC4620" i="3"/>
  <c r="AF4620" i="3"/>
  <c r="AI4620" i="3"/>
  <c r="AJ4620" i="3"/>
  <c r="AK4620" i="3"/>
  <c r="AL4620" i="3"/>
  <c r="AM4620" i="3"/>
  <c r="AN4620" i="3"/>
  <c r="AP4620" i="3"/>
  <c r="AQ4620" i="3"/>
  <c r="AR4620" i="3"/>
  <c r="AS4620" i="3"/>
  <c r="AU4620" i="3"/>
  <c r="L4620" i="3"/>
  <c r="W4091" i="3"/>
  <c r="AB4091" i="3"/>
  <c r="AO4091" i="3"/>
  <c r="AT4091" i="3"/>
  <c r="W4092" i="3"/>
  <c r="AB4092" i="3"/>
  <c r="AO4092" i="3"/>
  <c r="AT4092" i="3"/>
  <c r="M4093" i="3"/>
  <c r="N4093" i="3"/>
  <c r="O4093" i="3"/>
  <c r="P4093" i="3"/>
  <c r="Q4093" i="3"/>
  <c r="R4093" i="3"/>
  <c r="S4093" i="3"/>
  <c r="T4093" i="3"/>
  <c r="U4093" i="3"/>
  <c r="V4093" i="3"/>
  <c r="W4093" i="3"/>
  <c r="X4093" i="3"/>
  <c r="Y4093" i="3"/>
  <c r="Z4093" i="3"/>
  <c r="AA4093" i="3"/>
  <c r="AB4093" i="3"/>
  <c r="AC4093" i="3"/>
  <c r="AD4093" i="3"/>
  <c r="AE4093" i="3"/>
  <c r="AF4093" i="3"/>
  <c r="AG4093" i="3"/>
  <c r="AH4093" i="3"/>
  <c r="AI4093" i="3"/>
  <c r="AJ4093" i="3"/>
  <c r="AK4093" i="3"/>
  <c r="AL4093" i="3"/>
  <c r="AM4093" i="3"/>
  <c r="AN4093" i="3"/>
  <c r="AO4093" i="3"/>
  <c r="AP4093" i="3"/>
  <c r="AQ4093" i="3"/>
  <c r="AR4093" i="3"/>
  <c r="AS4093" i="3"/>
  <c r="AT4093" i="3"/>
  <c r="AU4093" i="3"/>
  <c r="AV4093" i="3"/>
  <c r="AW4093" i="3"/>
  <c r="AX4093" i="3"/>
  <c r="AY4093" i="3"/>
  <c r="AZ4093" i="3"/>
  <c r="BA4093" i="3"/>
  <c r="BB4093" i="3"/>
  <c r="BC4093" i="3"/>
  <c r="BD4093" i="3"/>
  <c r="BE4093" i="3"/>
  <c r="M4094" i="3"/>
  <c r="N4094" i="3"/>
  <c r="O4094" i="3"/>
  <c r="P4094" i="3"/>
  <c r="Q4094" i="3"/>
  <c r="R4094" i="3"/>
  <c r="S4094" i="3"/>
  <c r="T4094" i="3"/>
  <c r="U4094" i="3"/>
  <c r="V4094" i="3"/>
  <c r="W4094" i="3"/>
  <c r="X4094" i="3"/>
  <c r="Y4094" i="3"/>
  <c r="Z4094" i="3"/>
  <c r="AA4094" i="3"/>
  <c r="AB4094" i="3"/>
  <c r="AC4094" i="3"/>
  <c r="AD4094" i="3"/>
  <c r="AE4094" i="3"/>
  <c r="AF4094" i="3"/>
  <c r="AG4094" i="3"/>
  <c r="AH4094" i="3"/>
  <c r="AI4094" i="3"/>
  <c r="AJ4094" i="3"/>
  <c r="AK4094" i="3"/>
  <c r="AL4094" i="3"/>
  <c r="AM4094" i="3"/>
  <c r="AN4094" i="3"/>
  <c r="AO4094" i="3"/>
  <c r="AP4094" i="3"/>
  <c r="AQ4094" i="3"/>
  <c r="AR4094" i="3"/>
  <c r="AS4094" i="3"/>
  <c r="AT4094" i="3"/>
  <c r="AU4094" i="3"/>
  <c r="AV4094" i="3"/>
  <c r="AW4094" i="3"/>
  <c r="AX4094" i="3"/>
  <c r="AY4094" i="3"/>
  <c r="AZ4094" i="3"/>
  <c r="BA4094" i="3"/>
  <c r="BB4094" i="3"/>
  <c r="BC4094" i="3"/>
  <c r="BD4094" i="3"/>
  <c r="BE4094" i="3"/>
  <c r="M4095" i="3"/>
  <c r="N4095" i="3"/>
  <c r="O4095" i="3"/>
  <c r="P4095" i="3"/>
  <c r="Q4095" i="3"/>
  <c r="R4095" i="3"/>
  <c r="S4095" i="3"/>
  <c r="T4095" i="3"/>
  <c r="U4095" i="3"/>
  <c r="V4095" i="3"/>
  <c r="W4095" i="3"/>
  <c r="X4095" i="3"/>
  <c r="Y4095" i="3"/>
  <c r="Z4095" i="3"/>
  <c r="AA4095" i="3"/>
  <c r="AB4095" i="3"/>
  <c r="AC4095" i="3"/>
  <c r="AD4095" i="3"/>
  <c r="AE4095" i="3"/>
  <c r="AF4095" i="3"/>
  <c r="AG4095" i="3"/>
  <c r="AH4095" i="3"/>
  <c r="AI4095" i="3"/>
  <c r="AJ4095" i="3"/>
  <c r="AK4095" i="3"/>
  <c r="AL4095" i="3"/>
  <c r="AM4095" i="3"/>
  <c r="AN4095" i="3"/>
  <c r="AO4095" i="3"/>
  <c r="AP4095" i="3"/>
  <c r="AQ4095" i="3"/>
  <c r="AR4095" i="3"/>
  <c r="AS4095" i="3"/>
  <c r="AT4095" i="3"/>
  <c r="AU4095" i="3"/>
  <c r="AV4095" i="3"/>
  <c r="AW4095" i="3"/>
  <c r="AX4095" i="3"/>
  <c r="AY4095" i="3"/>
  <c r="AZ4095" i="3"/>
  <c r="BA4095" i="3"/>
  <c r="BB4095" i="3"/>
  <c r="BC4095" i="3"/>
  <c r="BD4095" i="3"/>
  <c r="BE4095" i="3"/>
  <c r="W4096" i="3"/>
  <c r="AB4096" i="3"/>
  <c r="AO4096" i="3"/>
  <c r="AT4096" i="3"/>
  <c r="L4095" i="3"/>
  <c r="L4094" i="3"/>
  <c r="L4093" i="3"/>
  <c r="M1689" i="3"/>
  <c r="N1689" i="3"/>
  <c r="Q1689" i="3"/>
  <c r="R1689" i="3"/>
  <c r="S1689" i="3"/>
  <c r="T1689" i="3"/>
  <c r="U1689" i="3"/>
  <c r="V1689" i="3"/>
  <c r="X1689" i="3"/>
  <c r="Y1689" i="3"/>
  <c r="Z1689" i="3"/>
  <c r="AA1689" i="3"/>
  <c r="AC1689" i="3"/>
  <c r="AF1689" i="3"/>
  <c r="AI1689" i="3"/>
  <c r="AJ1689" i="3"/>
  <c r="AK1689" i="3"/>
  <c r="AL1689" i="3"/>
  <c r="AM1689" i="3"/>
  <c r="AN1689" i="3"/>
  <c r="AP1689" i="3"/>
  <c r="AQ1689" i="3"/>
  <c r="AR1689" i="3"/>
  <c r="AS1689" i="3"/>
  <c r="AU1689" i="3"/>
  <c r="L1689" i="3"/>
  <c r="M5358" i="3" l="1"/>
  <c r="N5358" i="3"/>
  <c r="Q5358" i="3"/>
  <c r="R5358" i="3"/>
  <c r="S5358" i="3"/>
  <c r="T5358" i="3"/>
  <c r="U5358" i="3"/>
  <c r="V5358" i="3"/>
  <c r="X5358" i="3"/>
  <c r="Y5358" i="3"/>
  <c r="Z5358" i="3"/>
  <c r="AA5358" i="3"/>
  <c r="AC5358" i="3"/>
  <c r="AF5358" i="3"/>
  <c r="AI5358" i="3"/>
  <c r="AJ5358" i="3"/>
  <c r="AK5358" i="3"/>
  <c r="AL5358" i="3"/>
  <c r="AM5358" i="3"/>
  <c r="AN5358" i="3"/>
  <c r="AP5358" i="3"/>
  <c r="AQ5358" i="3"/>
  <c r="AR5358" i="3"/>
  <c r="AS5358" i="3"/>
  <c r="AU5358" i="3"/>
  <c r="L5358" i="3"/>
  <c r="M5018" i="3"/>
  <c r="N5018" i="3"/>
  <c r="Q5018" i="3"/>
  <c r="R5018" i="3"/>
  <c r="S5018" i="3"/>
  <c r="T5018" i="3"/>
  <c r="U5018" i="3"/>
  <c r="V5018" i="3"/>
  <c r="X5018" i="3"/>
  <c r="Y5018" i="3"/>
  <c r="Z5018" i="3"/>
  <c r="AA5018" i="3"/>
  <c r="AC5018" i="3"/>
  <c r="AF5018" i="3"/>
  <c r="AI5018" i="3"/>
  <c r="AJ5018" i="3"/>
  <c r="AK5018" i="3"/>
  <c r="AL5018" i="3"/>
  <c r="AM5018" i="3"/>
  <c r="AN5018" i="3"/>
  <c r="AP5018" i="3"/>
  <c r="AQ5018" i="3"/>
  <c r="AR5018" i="3"/>
  <c r="AS5018" i="3"/>
  <c r="AU5018" i="3"/>
  <c r="L5018" i="3"/>
  <c r="M4990" i="3"/>
  <c r="N4990" i="3"/>
  <c r="Q4990" i="3"/>
  <c r="R4990" i="3"/>
  <c r="S4990" i="3"/>
  <c r="T4990" i="3"/>
  <c r="U4990" i="3"/>
  <c r="V4990" i="3"/>
  <c r="X4990" i="3"/>
  <c r="Y4990" i="3"/>
  <c r="Z4990" i="3"/>
  <c r="AA4990" i="3"/>
  <c r="AC4990" i="3"/>
  <c r="AF4990" i="3"/>
  <c r="AI4990" i="3"/>
  <c r="AJ4990" i="3"/>
  <c r="AK4990" i="3"/>
  <c r="AL4990" i="3"/>
  <c r="AM4990" i="3"/>
  <c r="AN4990" i="3"/>
  <c r="AP4990" i="3"/>
  <c r="AQ4990" i="3"/>
  <c r="AR4990" i="3"/>
  <c r="AS4990" i="3"/>
  <c r="AU4990" i="3"/>
  <c r="L4990" i="3"/>
  <c r="M4650" i="3"/>
  <c r="N4650" i="3"/>
  <c r="Q4650" i="3"/>
  <c r="R4650" i="3"/>
  <c r="S4650" i="3"/>
  <c r="T4650" i="3"/>
  <c r="U4650" i="3"/>
  <c r="V4650" i="3"/>
  <c r="X4650" i="3"/>
  <c r="Y4650" i="3"/>
  <c r="Z4650" i="3"/>
  <c r="AA4650" i="3"/>
  <c r="AC4650" i="3"/>
  <c r="AF4650" i="3"/>
  <c r="AI4650" i="3"/>
  <c r="AJ4650" i="3"/>
  <c r="AK4650" i="3"/>
  <c r="AL4650" i="3"/>
  <c r="AM4650" i="3"/>
  <c r="AN4650" i="3"/>
  <c r="AP4650" i="3"/>
  <c r="AQ4650" i="3"/>
  <c r="AR4650" i="3"/>
  <c r="AS4650" i="3"/>
  <c r="AU4650" i="3"/>
  <c r="L4650" i="3"/>
  <c r="M4596" i="3"/>
  <c r="N4596" i="3"/>
  <c r="Q4596" i="3"/>
  <c r="R4596" i="3"/>
  <c r="S4596" i="3"/>
  <c r="T4596" i="3"/>
  <c r="U4596" i="3"/>
  <c r="V4596" i="3"/>
  <c r="X4596" i="3"/>
  <c r="Y4596" i="3"/>
  <c r="Z4596" i="3"/>
  <c r="AA4596" i="3"/>
  <c r="AC4596" i="3"/>
  <c r="AF4596" i="3"/>
  <c r="AI4596" i="3"/>
  <c r="AJ4596" i="3"/>
  <c r="AK4596" i="3"/>
  <c r="AL4596" i="3"/>
  <c r="AM4596" i="3"/>
  <c r="AN4596" i="3"/>
  <c r="AP4596" i="3"/>
  <c r="AQ4596" i="3"/>
  <c r="AR4596" i="3"/>
  <c r="AS4596" i="3"/>
  <c r="AU4596" i="3"/>
  <c r="L4596" i="3"/>
  <c r="W4896" i="3"/>
  <c r="AB4896" i="3"/>
  <c r="AO4896" i="3"/>
  <c r="AT4896" i="3"/>
  <c r="M4897" i="3"/>
  <c r="N4897" i="3"/>
  <c r="O4897" i="3"/>
  <c r="P4897" i="3"/>
  <c r="Q4897" i="3"/>
  <c r="R4897" i="3"/>
  <c r="S4897" i="3"/>
  <c r="T4897" i="3"/>
  <c r="U4897" i="3"/>
  <c r="V4897" i="3"/>
  <c r="W4897" i="3"/>
  <c r="X4897" i="3"/>
  <c r="Y4897" i="3"/>
  <c r="Z4897" i="3"/>
  <c r="AA4897" i="3"/>
  <c r="AB4897" i="3"/>
  <c r="AC4897" i="3"/>
  <c r="AD4897" i="3"/>
  <c r="AE4897" i="3"/>
  <c r="AF4897" i="3"/>
  <c r="AG4897" i="3"/>
  <c r="AH4897" i="3"/>
  <c r="AI4897" i="3"/>
  <c r="AJ4897" i="3"/>
  <c r="AK4897" i="3"/>
  <c r="AL4897" i="3"/>
  <c r="AM4897" i="3"/>
  <c r="AN4897" i="3"/>
  <c r="AO4897" i="3"/>
  <c r="AP4897" i="3"/>
  <c r="AQ4897" i="3"/>
  <c r="AR4897" i="3"/>
  <c r="AS4897" i="3"/>
  <c r="AT4897" i="3"/>
  <c r="AU4897" i="3"/>
  <c r="AV4897" i="3"/>
  <c r="AW4897" i="3"/>
  <c r="AX4897" i="3"/>
  <c r="AY4897" i="3"/>
  <c r="AZ4897" i="3"/>
  <c r="BA4897" i="3"/>
  <c r="BB4897" i="3"/>
  <c r="BC4897" i="3"/>
  <c r="BD4897" i="3"/>
  <c r="BE4897" i="3"/>
  <c r="M4898" i="3"/>
  <c r="N4898" i="3"/>
  <c r="O4898" i="3"/>
  <c r="P4898" i="3"/>
  <c r="Q4898" i="3"/>
  <c r="R4898" i="3"/>
  <c r="S4898" i="3"/>
  <c r="T4898" i="3"/>
  <c r="U4898" i="3"/>
  <c r="V4898" i="3"/>
  <c r="W4898" i="3"/>
  <c r="X4898" i="3"/>
  <c r="Y4898" i="3"/>
  <c r="Z4898" i="3"/>
  <c r="AA4898" i="3"/>
  <c r="AB4898" i="3"/>
  <c r="AC4898" i="3"/>
  <c r="AD4898" i="3"/>
  <c r="AE4898" i="3"/>
  <c r="AF4898" i="3"/>
  <c r="AG4898" i="3"/>
  <c r="AH4898" i="3"/>
  <c r="AI4898" i="3"/>
  <c r="AJ4898" i="3"/>
  <c r="AK4898" i="3"/>
  <c r="AL4898" i="3"/>
  <c r="AM4898" i="3"/>
  <c r="AN4898" i="3"/>
  <c r="AO4898" i="3"/>
  <c r="AP4898" i="3"/>
  <c r="AQ4898" i="3"/>
  <c r="AR4898" i="3"/>
  <c r="AS4898" i="3"/>
  <c r="AT4898" i="3"/>
  <c r="AU4898" i="3"/>
  <c r="AV4898" i="3"/>
  <c r="AW4898" i="3"/>
  <c r="AX4898" i="3"/>
  <c r="AY4898" i="3"/>
  <c r="AZ4898" i="3"/>
  <c r="BA4898" i="3"/>
  <c r="BB4898" i="3"/>
  <c r="BC4898" i="3"/>
  <c r="BD4898" i="3"/>
  <c r="BE4898" i="3"/>
  <c r="W4899" i="3"/>
  <c r="AB4899" i="3"/>
  <c r="AO4899" i="3"/>
  <c r="AT4899" i="3"/>
  <c r="W4900" i="3"/>
  <c r="AB4900" i="3"/>
  <c r="AO4900" i="3"/>
  <c r="AT4900" i="3"/>
  <c r="W4901" i="3"/>
  <c r="AB4901" i="3"/>
  <c r="AO4901" i="3"/>
  <c r="AT4901" i="3"/>
  <c r="L4897" i="3"/>
  <c r="L4898" i="3"/>
  <c r="M4513" i="3"/>
  <c r="N4513" i="3"/>
  <c r="Q4513" i="3"/>
  <c r="R4513" i="3"/>
  <c r="S4513" i="3"/>
  <c r="T4513" i="3"/>
  <c r="U4513" i="3"/>
  <c r="V4513" i="3"/>
  <c r="X4513" i="3"/>
  <c r="Y4513" i="3"/>
  <c r="Z4513" i="3"/>
  <c r="AA4513" i="3"/>
  <c r="AC4513" i="3"/>
  <c r="AF4513" i="3"/>
  <c r="AI4513" i="3"/>
  <c r="AJ4513" i="3"/>
  <c r="AK4513" i="3"/>
  <c r="AL4513" i="3"/>
  <c r="AM4513" i="3"/>
  <c r="AN4513" i="3"/>
  <c r="AP4513" i="3"/>
  <c r="AQ4513" i="3"/>
  <c r="AR4513" i="3"/>
  <c r="AS4513" i="3"/>
  <c r="AU4513" i="3"/>
  <c r="L4513" i="3"/>
  <c r="M4508" i="3"/>
  <c r="N4508" i="3"/>
  <c r="Q4508" i="3"/>
  <c r="R4508" i="3"/>
  <c r="S4508" i="3"/>
  <c r="T4508" i="3"/>
  <c r="U4508" i="3"/>
  <c r="V4508" i="3"/>
  <c r="X4508" i="3"/>
  <c r="Y4508" i="3"/>
  <c r="Z4508" i="3"/>
  <c r="AA4508" i="3"/>
  <c r="AC4508" i="3"/>
  <c r="AF4508" i="3"/>
  <c r="AI4508" i="3"/>
  <c r="AJ4508" i="3"/>
  <c r="AK4508" i="3"/>
  <c r="AL4508" i="3"/>
  <c r="AM4508" i="3"/>
  <c r="AN4508" i="3"/>
  <c r="AP4508" i="3"/>
  <c r="AQ4508" i="3"/>
  <c r="AR4508" i="3"/>
  <c r="AS4508" i="3"/>
  <c r="AU4508" i="3"/>
  <c r="L4508" i="3"/>
  <c r="Y4514" i="3" l="1"/>
  <c r="Z4514" i="3"/>
  <c r="AR4514" i="3"/>
  <c r="M4195" i="3"/>
  <c r="N4195" i="3"/>
  <c r="Q4195" i="3"/>
  <c r="R4195" i="3"/>
  <c r="S4195" i="3"/>
  <c r="T4195" i="3"/>
  <c r="U4195" i="3"/>
  <c r="V4195" i="3"/>
  <c r="X4195" i="3"/>
  <c r="Y4195" i="3"/>
  <c r="Z4195" i="3"/>
  <c r="AA4195" i="3"/>
  <c r="AC4195" i="3"/>
  <c r="AF4195" i="3"/>
  <c r="AI4195" i="3"/>
  <c r="AJ4195" i="3"/>
  <c r="AK4195" i="3"/>
  <c r="AL4195" i="3"/>
  <c r="AM4195" i="3"/>
  <c r="AN4195" i="3"/>
  <c r="AP4195" i="3"/>
  <c r="AQ4195" i="3"/>
  <c r="AR4195" i="3"/>
  <c r="AS4195" i="3"/>
  <c r="AU4195" i="3"/>
  <c r="L4195" i="3"/>
  <c r="M4056" i="3"/>
  <c r="N4056" i="3"/>
  <c r="Q4056" i="3"/>
  <c r="R4056" i="3"/>
  <c r="S4056" i="3"/>
  <c r="T4056" i="3"/>
  <c r="U4056" i="3"/>
  <c r="V4056" i="3"/>
  <c r="X4056" i="3"/>
  <c r="Y4056" i="3"/>
  <c r="Z4056" i="3"/>
  <c r="AA4056" i="3"/>
  <c r="AC4056" i="3"/>
  <c r="AF4056" i="3"/>
  <c r="AI4056" i="3"/>
  <c r="AJ4056" i="3"/>
  <c r="AK4056" i="3"/>
  <c r="AL4056" i="3"/>
  <c r="AM4056" i="3"/>
  <c r="AN4056" i="3"/>
  <c r="AP4056" i="3"/>
  <c r="AQ4056" i="3"/>
  <c r="AR4056" i="3"/>
  <c r="AS4056" i="3"/>
  <c r="AU4056" i="3"/>
  <c r="L4056" i="3"/>
  <c r="M4025" i="3"/>
  <c r="N4025" i="3"/>
  <c r="Q4025" i="3"/>
  <c r="R4025" i="3"/>
  <c r="S4025" i="3"/>
  <c r="T4025" i="3"/>
  <c r="U4025" i="3"/>
  <c r="V4025" i="3"/>
  <c r="X4025" i="3"/>
  <c r="Y4025" i="3"/>
  <c r="Z4025" i="3"/>
  <c r="AA4025" i="3"/>
  <c r="AC4025" i="3"/>
  <c r="AF4025" i="3"/>
  <c r="AI4025" i="3"/>
  <c r="AJ4025" i="3"/>
  <c r="AK4025" i="3"/>
  <c r="AL4025" i="3"/>
  <c r="AM4025" i="3"/>
  <c r="AN4025" i="3"/>
  <c r="AP4025" i="3"/>
  <c r="AQ4025" i="3"/>
  <c r="AR4025" i="3"/>
  <c r="AS4025" i="3"/>
  <c r="AU4025" i="3"/>
  <c r="L4025" i="3"/>
  <c r="M3254" i="3"/>
  <c r="N3254" i="3"/>
  <c r="Q3254" i="3"/>
  <c r="R3254" i="3"/>
  <c r="S3254" i="3"/>
  <c r="T3254" i="3"/>
  <c r="U3254" i="3"/>
  <c r="V3254" i="3"/>
  <c r="X3254" i="3"/>
  <c r="Y3254" i="3"/>
  <c r="Z3254" i="3"/>
  <c r="AA3254" i="3"/>
  <c r="AC3254" i="3"/>
  <c r="AF3254" i="3"/>
  <c r="AI3254" i="3"/>
  <c r="AJ3254" i="3"/>
  <c r="AK3254" i="3"/>
  <c r="AL3254" i="3"/>
  <c r="AM3254" i="3"/>
  <c r="AN3254" i="3"/>
  <c r="AP3254" i="3"/>
  <c r="AQ3254" i="3"/>
  <c r="AR3254" i="3"/>
  <c r="AS3254" i="3"/>
  <c r="AU3254" i="3"/>
  <c r="L3254" i="3"/>
  <c r="M2969" i="3"/>
  <c r="N2969" i="3"/>
  <c r="Q2969" i="3"/>
  <c r="R2969" i="3"/>
  <c r="S2969" i="3"/>
  <c r="T2969" i="3"/>
  <c r="U2969" i="3"/>
  <c r="V2969" i="3"/>
  <c r="X2969" i="3"/>
  <c r="Y2969" i="3"/>
  <c r="Z2969" i="3"/>
  <c r="AA2969" i="3"/>
  <c r="AC2969" i="3"/>
  <c r="AF2969" i="3"/>
  <c r="AI2969" i="3"/>
  <c r="AJ2969" i="3"/>
  <c r="AK2969" i="3"/>
  <c r="AL2969" i="3"/>
  <c r="AM2969" i="3"/>
  <c r="AN2969" i="3"/>
  <c r="AP2969" i="3"/>
  <c r="AQ2969" i="3"/>
  <c r="AR2969" i="3"/>
  <c r="AS2969" i="3"/>
  <c r="AU2969" i="3"/>
  <c r="L2969" i="3"/>
  <c r="M2636" i="3"/>
  <c r="N2636" i="3"/>
  <c r="Q2636" i="3"/>
  <c r="R2636" i="3"/>
  <c r="S2636" i="3"/>
  <c r="T2636" i="3"/>
  <c r="U2636" i="3"/>
  <c r="V2636" i="3"/>
  <c r="X2636" i="3"/>
  <c r="Y2636" i="3"/>
  <c r="Z2636" i="3"/>
  <c r="AA2636" i="3"/>
  <c r="AC2636" i="3"/>
  <c r="AF2636" i="3"/>
  <c r="AI2636" i="3"/>
  <c r="AJ2636" i="3"/>
  <c r="AK2636" i="3"/>
  <c r="AL2636" i="3"/>
  <c r="AM2636" i="3"/>
  <c r="AN2636" i="3"/>
  <c r="AP2636" i="3"/>
  <c r="AQ2636" i="3"/>
  <c r="AR2636" i="3"/>
  <c r="AS2636" i="3"/>
  <c r="AU2636" i="3"/>
  <c r="L2636" i="3"/>
  <c r="M2510" i="3"/>
  <c r="N2510" i="3"/>
  <c r="Q2510" i="3"/>
  <c r="R2510" i="3"/>
  <c r="S2510" i="3"/>
  <c r="T2510" i="3"/>
  <c r="U2510" i="3"/>
  <c r="V2510" i="3"/>
  <c r="X2510" i="3"/>
  <c r="Y2510" i="3"/>
  <c r="Z2510" i="3"/>
  <c r="AA2510" i="3"/>
  <c r="AC2510" i="3"/>
  <c r="AF2510" i="3"/>
  <c r="AI2510" i="3"/>
  <c r="AJ2510" i="3"/>
  <c r="AK2510" i="3"/>
  <c r="AL2510" i="3"/>
  <c r="AM2510" i="3"/>
  <c r="AN2510" i="3"/>
  <c r="AP2510" i="3"/>
  <c r="AQ2510" i="3"/>
  <c r="AR2510" i="3"/>
  <c r="AS2510" i="3"/>
  <c r="AU2510" i="3"/>
  <c r="L2510" i="3"/>
  <c r="M2264" i="3"/>
  <c r="N2264" i="3"/>
  <c r="Q2264" i="3"/>
  <c r="R2264" i="3"/>
  <c r="S2264" i="3"/>
  <c r="T2264" i="3"/>
  <c r="U2264" i="3"/>
  <c r="V2264" i="3"/>
  <c r="X2264" i="3"/>
  <c r="Y2264" i="3"/>
  <c r="Z2264" i="3"/>
  <c r="AA2264" i="3"/>
  <c r="AC2264" i="3"/>
  <c r="AF2264" i="3"/>
  <c r="AI2264" i="3"/>
  <c r="AJ2264" i="3"/>
  <c r="AK2264" i="3"/>
  <c r="AL2264" i="3"/>
  <c r="AM2264" i="3"/>
  <c r="AN2264" i="3"/>
  <c r="AP2264" i="3"/>
  <c r="AQ2264" i="3"/>
  <c r="AR2264" i="3"/>
  <c r="AS2264" i="3"/>
  <c r="AU2264" i="3"/>
  <c r="L2264" i="3"/>
  <c r="M2276" i="3"/>
  <c r="N2276" i="3"/>
  <c r="Q2276" i="3"/>
  <c r="R2276" i="3"/>
  <c r="S2276" i="3"/>
  <c r="T2276" i="3"/>
  <c r="U2276" i="3"/>
  <c r="V2276" i="3"/>
  <c r="X2276" i="3"/>
  <c r="Y2276" i="3"/>
  <c r="Z2276" i="3"/>
  <c r="AA2276" i="3"/>
  <c r="AC2276" i="3"/>
  <c r="AF2276" i="3"/>
  <c r="AI2276" i="3"/>
  <c r="AJ2276" i="3"/>
  <c r="AK2276" i="3"/>
  <c r="AL2276" i="3"/>
  <c r="AM2276" i="3"/>
  <c r="AN2276" i="3"/>
  <c r="AP2276" i="3"/>
  <c r="AQ2276" i="3"/>
  <c r="AR2276" i="3"/>
  <c r="AS2276" i="3"/>
  <c r="AU2276" i="3"/>
  <c r="L2276" i="3"/>
  <c r="M2078" i="3"/>
  <c r="N2078" i="3"/>
  <c r="Q2078" i="3"/>
  <c r="R2078" i="3"/>
  <c r="S2078" i="3"/>
  <c r="T2078" i="3"/>
  <c r="U2078" i="3"/>
  <c r="V2078" i="3"/>
  <c r="X2078" i="3"/>
  <c r="Y2078" i="3"/>
  <c r="Z2078" i="3"/>
  <c r="AA2078" i="3"/>
  <c r="AC2078" i="3"/>
  <c r="AF2078" i="3"/>
  <c r="AI2078" i="3"/>
  <c r="AJ2078" i="3"/>
  <c r="AK2078" i="3"/>
  <c r="AL2078" i="3"/>
  <c r="AM2078" i="3"/>
  <c r="AN2078" i="3"/>
  <c r="AP2078" i="3"/>
  <c r="AQ2078" i="3"/>
  <c r="AR2078" i="3"/>
  <c r="AS2078" i="3"/>
  <c r="AU2078" i="3"/>
  <c r="L2078" i="3"/>
  <c r="M2071" i="3"/>
  <c r="N2071" i="3"/>
  <c r="Q2071" i="3"/>
  <c r="R2071" i="3"/>
  <c r="S2071" i="3"/>
  <c r="T2071" i="3"/>
  <c r="U2071" i="3"/>
  <c r="V2071" i="3"/>
  <c r="X2071" i="3"/>
  <c r="Y2071" i="3"/>
  <c r="Z2071" i="3"/>
  <c r="AA2071" i="3"/>
  <c r="AC2071" i="3"/>
  <c r="AF2071" i="3"/>
  <c r="AI2071" i="3"/>
  <c r="AJ2071" i="3"/>
  <c r="AK2071" i="3"/>
  <c r="AL2071" i="3"/>
  <c r="AM2071" i="3"/>
  <c r="AN2071" i="3"/>
  <c r="AP2071" i="3"/>
  <c r="AQ2071" i="3"/>
  <c r="AR2071" i="3"/>
  <c r="AS2071" i="3"/>
  <c r="AU2071" i="3"/>
  <c r="L2071" i="3"/>
  <c r="H1981" i="3"/>
  <c r="M1813" i="3"/>
  <c r="N1813" i="3"/>
  <c r="Q1813" i="3"/>
  <c r="R1813" i="3"/>
  <c r="S1813" i="3"/>
  <c r="T1813" i="3"/>
  <c r="U1813" i="3"/>
  <c r="V1813" i="3"/>
  <c r="X1813" i="3"/>
  <c r="Y1813" i="3"/>
  <c r="Z1813" i="3"/>
  <c r="AA1813" i="3"/>
  <c r="AC1813" i="3"/>
  <c r="AF1813" i="3"/>
  <c r="AI1813" i="3"/>
  <c r="AJ1813" i="3"/>
  <c r="AK1813" i="3"/>
  <c r="AL1813" i="3"/>
  <c r="AM1813" i="3"/>
  <c r="AN1813" i="3"/>
  <c r="AP1813" i="3"/>
  <c r="AQ1813" i="3"/>
  <c r="AR1813" i="3"/>
  <c r="AS1813" i="3"/>
  <c r="AU1813" i="3"/>
  <c r="L1813" i="3"/>
  <c r="M1752" i="3"/>
  <c r="N1752" i="3"/>
  <c r="Q1752" i="3"/>
  <c r="R1752" i="3"/>
  <c r="S1752" i="3"/>
  <c r="T1752" i="3"/>
  <c r="U1752" i="3"/>
  <c r="V1752" i="3"/>
  <c r="X1752" i="3"/>
  <c r="Y1752" i="3"/>
  <c r="Z1752" i="3"/>
  <c r="AA1752" i="3"/>
  <c r="AC1752" i="3"/>
  <c r="AF1752" i="3"/>
  <c r="AI1752" i="3"/>
  <c r="AJ1752" i="3"/>
  <c r="AK1752" i="3"/>
  <c r="AL1752" i="3"/>
  <c r="AM1752" i="3"/>
  <c r="AN1752" i="3"/>
  <c r="AP1752" i="3"/>
  <c r="AQ1752" i="3"/>
  <c r="AR1752" i="3"/>
  <c r="AS1752" i="3"/>
  <c r="AU1752" i="3"/>
  <c r="L1752" i="3"/>
  <c r="M1633" i="3"/>
  <c r="N1633" i="3"/>
  <c r="Q1633" i="3"/>
  <c r="R1633" i="3"/>
  <c r="S1633" i="3"/>
  <c r="T1633" i="3"/>
  <c r="U1633" i="3"/>
  <c r="V1633" i="3"/>
  <c r="X1633" i="3"/>
  <c r="Y1633" i="3"/>
  <c r="Z1633" i="3"/>
  <c r="AA1633" i="3"/>
  <c r="AC1633" i="3"/>
  <c r="AF1633" i="3"/>
  <c r="AI1633" i="3"/>
  <c r="AJ1633" i="3"/>
  <c r="AK1633" i="3"/>
  <c r="AL1633" i="3"/>
  <c r="AM1633" i="3"/>
  <c r="AN1633" i="3"/>
  <c r="AP1633" i="3"/>
  <c r="AQ1633" i="3"/>
  <c r="AR1633" i="3"/>
  <c r="AS1633" i="3"/>
  <c r="AU1633" i="3"/>
  <c r="L1633" i="3"/>
  <c r="M1576" i="3"/>
  <c r="N1576" i="3"/>
  <c r="Q1576" i="3"/>
  <c r="R1576" i="3"/>
  <c r="S1576" i="3"/>
  <c r="T1576" i="3"/>
  <c r="U1576" i="3"/>
  <c r="V1576" i="3"/>
  <c r="X1576" i="3"/>
  <c r="Y1576" i="3"/>
  <c r="Z1576" i="3"/>
  <c r="AA1576" i="3"/>
  <c r="AC1576" i="3"/>
  <c r="AF1576" i="3"/>
  <c r="AI1576" i="3"/>
  <c r="AJ1576" i="3"/>
  <c r="AK1576" i="3"/>
  <c r="AL1576" i="3"/>
  <c r="AM1576" i="3"/>
  <c r="AN1576" i="3"/>
  <c r="AP1576" i="3"/>
  <c r="AQ1576" i="3"/>
  <c r="AR1576" i="3"/>
  <c r="AS1576" i="3"/>
  <c r="AU1576" i="3"/>
  <c r="L1576" i="3"/>
  <c r="M1519" i="3"/>
  <c r="N1519" i="3"/>
  <c r="Q1519" i="3"/>
  <c r="R1519" i="3"/>
  <c r="S1519" i="3"/>
  <c r="T1519" i="3"/>
  <c r="U1519" i="3"/>
  <c r="V1519" i="3"/>
  <c r="X1519" i="3"/>
  <c r="Y1519" i="3"/>
  <c r="Z1519" i="3"/>
  <c r="AA1519" i="3"/>
  <c r="AC1519" i="3"/>
  <c r="AF1519" i="3"/>
  <c r="AI1519" i="3"/>
  <c r="AJ1519" i="3"/>
  <c r="AK1519" i="3"/>
  <c r="AL1519" i="3"/>
  <c r="AM1519" i="3"/>
  <c r="AN1519" i="3"/>
  <c r="AP1519" i="3"/>
  <c r="AQ1519" i="3"/>
  <c r="AR1519" i="3"/>
  <c r="AS1519" i="3"/>
  <c r="AU1519" i="3"/>
  <c r="L1519" i="3"/>
  <c r="M140" i="3"/>
  <c r="N140" i="3"/>
  <c r="Q140" i="3"/>
  <c r="R140" i="3"/>
  <c r="S140" i="3"/>
  <c r="T140" i="3"/>
  <c r="U140" i="3"/>
  <c r="V140" i="3"/>
  <c r="X140" i="3"/>
  <c r="Y140" i="3"/>
  <c r="Z140" i="3"/>
  <c r="AA140" i="3"/>
  <c r="AC140" i="3"/>
  <c r="AF140" i="3"/>
  <c r="AI140" i="3"/>
  <c r="AJ140" i="3"/>
  <c r="AK140" i="3"/>
  <c r="AL140" i="3"/>
  <c r="AM140" i="3"/>
  <c r="AN140" i="3"/>
  <c r="AP140" i="3"/>
  <c r="AQ140" i="3"/>
  <c r="AR140" i="3"/>
  <c r="AS140" i="3"/>
  <c r="AU140" i="3"/>
  <c r="L140" i="3"/>
  <c r="BG5353" i="3"/>
  <c r="BH5353" i="3" s="1"/>
  <c r="BB5353" i="3"/>
  <c r="AX5353" i="3"/>
  <c r="AV5353" i="3"/>
  <c r="AW5353" i="3" s="1"/>
  <c r="BC5353" i="3" s="1"/>
  <c r="AT5353" i="3"/>
  <c r="AO5353" i="3"/>
  <c r="AH5353" i="3"/>
  <c r="AG5353" i="3"/>
  <c r="AD5353" i="3"/>
  <c r="AE5353" i="3" s="1"/>
  <c r="AY5353" i="3" s="1"/>
  <c r="AB5353" i="3"/>
  <c r="W5353" i="3"/>
  <c r="P5353" i="3"/>
  <c r="O5353" i="3"/>
  <c r="BG5111" i="3"/>
  <c r="BH5111" i="3" s="1"/>
  <c r="BB5111" i="3"/>
  <c r="AX5111" i="3"/>
  <c r="AV5111" i="3"/>
  <c r="AW5111" i="3" s="1"/>
  <c r="BC5111" i="3" s="1"/>
  <c r="AT5111" i="3"/>
  <c r="AO5111" i="3"/>
  <c r="AH5111" i="3"/>
  <c r="AG5111" i="3"/>
  <c r="AD5111" i="3"/>
  <c r="AE5111" i="3" s="1"/>
  <c r="AY5111" i="3" s="1"/>
  <c r="AB5111" i="3"/>
  <c r="W5111" i="3"/>
  <c r="P5111" i="3"/>
  <c r="O5111" i="3"/>
  <c r="BG5003" i="3"/>
  <c r="BH5003" i="3" s="1"/>
  <c r="BB5003" i="3"/>
  <c r="AX5003" i="3"/>
  <c r="AV5003" i="3"/>
  <c r="AW5003" i="3" s="1"/>
  <c r="BC5003" i="3" s="1"/>
  <c r="AT5003" i="3"/>
  <c r="AO5003" i="3"/>
  <c r="AH5003" i="3"/>
  <c r="AG5003" i="3"/>
  <c r="AD5003" i="3"/>
  <c r="AE5003" i="3" s="1"/>
  <c r="AY5003" i="3" s="1"/>
  <c r="AB5003" i="3"/>
  <c r="W5003" i="3"/>
  <c r="P5003" i="3"/>
  <c r="O5003" i="3"/>
  <c r="BG4974" i="3"/>
  <c r="BH4974" i="3" s="1"/>
  <c r="BB4974" i="3"/>
  <c r="AX4974" i="3"/>
  <c r="AV4974" i="3"/>
  <c r="AW4974" i="3" s="1"/>
  <c r="BC4974" i="3" s="1"/>
  <c r="AT4974" i="3"/>
  <c r="AO4974" i="3"/>
  <c r="AH4974" i="3"/>
  <c r="AG4974" i="3"/>
  <c r="AD4974" i="3"/>
  <c r="AE4974" i="3" s="1"/>
  <c r="AY4974" i="3" s="1"/>
  <c r="AB4974" i="3"/>
  <c r="W4974" i="3"/>
  <c r="P4974" i="3"/>
  <c r="O4974" i="3"/>
  <c r="BG4633" i="3"/>
  <c r="BH4633" i="3" s="1"/>
  <c r="BB4633" i="3"/>
  <c r="AX4633" i="3"/>
  <c r="AV4633" i="3"/>
  <c r="AW4633" i="3" s="1"/>
  <c r="AT4633" i="3"/>
  <c r="AO4633" i="3"/>
  <c r="AH4633" i="3"/>
  <c r="AG4633" i="3"/>
  <c r="AD4633" i="3"/>
  <c r="AE4633" i="3" s="1"/>
  <c r="AB4633" i="3"/>
  <c r="W4633" i="3"/>
  <c r="P4633" i="3"/>
  <c r="O4633" i="3"/>
  <c r="BG4566" i="3"/>
  <c r="BH4566" i="3" s="1"/>
  <c r="BB4566" i="3"/>
  <c r="AX4566" i="3"/>
  <c r="AV4566" i="3"/>
  <c r="AW4566" i="3" s="1"/>
  <c r="BC4566" i="3" s="1"/>
  <c r="AT4566" i="3"/>
  <c r="AO4566" i="3"/>
  <c r="AH4566" i="3"/>
  <c r="AG4566" i="3"/>
  <c r="AD4566" i="3"/>
  <c r="AE4566" i="3" s="1"/>
  <c r="AB4566" i="3"/>
  <c r="W4566" i="3"/>
  <c r="P4566" i="3"/>
  <c r="O4566" i="3"/>
  <c r="BG4563" i="3"/>
  <c r="BH4563" i="3" s="1"/>
  <c r="BB4563" i="3"/>
  <c r="AX4563" i="3"/>
  <c r="AV4563" i="3"/>
  <c r="AW4563" i="3" s="1"/>
  <c r="BC4563" i="3" s="1"/>
  <c r="AT4563" i="3"/>
  <c r="AO4563" i="3"/>
  <c r="AH4563" i="3"/>
  <c r="AG4563" i="3"/>
  <c r="AD4563" i="3"/>
  <c r="AE4563" i="3" s="1"/>
  <c r="AY4563" i="3" s="1"/>
  <c r="AB4563" i="3"/>
  <c r="W4563" i="3"/>
  <c r="P4563" i="3"/>
  <c r="O4563" i="3"/>
  <c r="BG4512" i="3"/>
  <c r="BH4512" i="3" s="1"/>
  <c r="BB4512" i="3"/>
  <c r="BB4513" i="3" s="1"/>
  <c r="AX4512" i="3"/>
  <c r="AX4513" i="3" s="1"/>
  <c r="AV4512" i="3"/>
  <c r="AT4512" i="3"/>
  <c r="AT4513" i="3" s="1"/>
  <c r="AO4512" i="3"/>
  <c r="AO4513" i="3" s="1"/>
  <c r="AH4512" i="3"/>
  <c r="AH4513" i="3" s="1"/>
  <c r="AG4512" i="3"/>
  <c r="AG4513" i="3" s="1"/>
  <c r="AD4512" i="3"/>
  <c r="AB4512" i="3"/>
  <c r="AB4513" i="3" s="1"/>
  <c r="W4512" i="3"/>
  <c r="W4513" i="3" s="1"/>
  <c r="P4512" i="3"/>
  <c r="P4513" i="3" s="1"/>
  <c r="O4512" i="3"/>
  <c r="O4513" i="3" s="1"/>
  <c r="BG4507" i="3"/>
  <c r="BH4507" i="3" s="1"/>
  <c r="BB4507" i="3"/>
  <c r="BB4508" i="3" s="1"/>
  <c r="AX4507" i="3"/>
  <c r="AX4508" i="3" s="1"/>
  <c r="AV4507" i="3"/>
  <c r="AT4507" i="3"/>
  <c r="AT4508" i="3" s="1"/>
  <c r="AO4507" i="3"/>
  <c r="AO4508" i="3" s="1"/>
  <c r="AH4507" i="3"/>
  <c r="AH4508" i="3" s="1"/>
  <c r="AG4507" i="3"/>
  <c r="AG4508" i="3" s="1"/>
  <c r="AD4507" i="3"/>
  <c r="AB4507" i="3"/>
  <c r="AB4508" i="3" s="1"/>
  <c r="W4507" i="3"/>
  <c r="W4508" i="3" s="1"/>
  <c r="P4507" i="3"/>
  <c r="P4508" i="3" s="1"/>
  <c r="O4507" i="3"/>
  <c r="O4508" i="3" s="1"/>
  <c r="BG4192" i="3"/>
  <c r="BH4192" i="3" s="1"/>
  <c r="BB4192" i="3"/>
  <c r="AX4192" i="3"/>
  <c r="AV4192" i="3"/>
  <c r="AW4192" i="3" s="1"/>
  <c r="BC4192" i="3" s="1"/>
  <c r="AT4192" i="3"/>
  <c r="AO4192" i="3"/>
  <c r="AH4192" i="3"/>
  <c r="AG4192" i="3"/>
  <c r="AD4192" i="3"/>
  <c r="AE4192" i="3" s="1"/>
  <c r="AY4192" i="3" s="1"/>
  <c r="AB4192" i="3"/>
  <c r="W4192" i="3"/>
  <c r="P4192" i="3"/>
  <c r="O4192" i="3"/>
  <c r="BG4055" i="3"/>
  <c r="BH4055" i="3" s="1"/>
  <c r="BB4055" i="3"/>
  <c r="AX4055" i="3"/>
  <c r="AV4055" i="3"/>
  <c r="AW4055" i="3" s="1"/>
  <c r="BC4055" i="3" s="1"/>
  <c r="AT4055" i="3"/>
  <c r="AO4055" i="3"/>
  <c r="AH4055" i="3"/>
  <c r="AG4055" i="3"/>
  <c r="AD4055" i="3"/>
  <c r="AE4055" i="3" s="1"/>
  <c r="AB4055" i="3"/>
  <c r="W4055" i="3"/>
  <c r="P4055" i="3"/>
  <c r="O4055" i="3"/>
  <c r="BG4022" i="3"/>
  <c r="BH4022" i="3" s="1"/>
  <c r="BB4022" i="3"/>
  <c r="AX4022" i="3"/>
  <c r="AV4022" i="3"/>
  <c r="AW4022" i="3" s="1"/>
  <c r="BC4022" i="3" s="1"/>
  <c r="AT4022" i="3"/>
  <c r="AO4022" i="3"/>
  <c r="AH4022" i="3"/>
  <c r="AG4022" i="3"/>
  <c r="AD4022" i="3"/>
  <c r="AE4022" i="3" s="1"/>
  <c r="AB4022" i="3"/>
  <c r="W4022" i="3"/>
  <c r="P4022" i="3"/>
  <c r="O4022" i="3"/>
  <c r="BG3243" i="3"/>
  <c r="BH3243" i="3" s="1"/>
  <c r="BB3243" i="3"/>
  <c r="AX3243" i="3"/>
  <c r="AV3243" i="3"/>
  <c r="AW3243" i="3" s="1"/>
  <c r="BC3243" i="3" s="1"/>
  <c r="AT3243" i="3"/>
  <c r="AO3243" i="3"/>
  <c r="AH3243" i="3"/>
  <c r="AG3243" i="3"/>
  <c r="AD3243" i="3"/>
  <c r="AE3243" i="3" s="1"/>
  <c r="AY3243" i="3" s="1"/>
  <c r="AB3243" i="3"/>
  <c r="W3243" i="3"/>
  <c r="P3243" i="3"/>
  <c r="O3243" i="3"/>
  <c r="BG2951" i="3"/>
  <c r="BH2951" i="3" s="1"/>
  <c r="BB2951" i="3"/>
  <c r="AX2951" i="3"/>
  <c r="AV2951" i="3"/>
  <c r="AW2951" i="3" s="1"/>
  <c r="BC2951" i="3" s="1"/>
  <c r="AT2951" i="3"/>
  <c r="AO2951" i="3"/>
  <c r="AH2951" i="3"/>
  <c r="AG2951" i="3"/>
  <c r="AD2951" i="3"/>
  <c r="AE2951" i="3" s="1"/>
  <c r="AY2951" i="3" s="1"/>
  <c r="AB2951" i="3"/>
  <c r="W2951" i="3"/>
  <c r="P2951" i="3"/>
  <c r="O2951" i="3"/>
  <c r="BG2626" i="3"/>
  <c r="BH2626" i="3" s="1"/>
  <c r="BB2626" i="3"/>
  <c r="AX2626" i="3"/>
  <c r="AV2626" i="3"/>
  <c r="AW2626" i="3" s="1"/>
  <c r="BC2626" i="3" s="1"/>
  <c r="AT2626" i="3"/>
  <c r="AO2626" i="3"/>
  <c r="AH2626" i="3"/>
  <c r="AG2626" i="3"/>
  <c r="AD2626" i="3"/>
  <c r="AE2626" i="3" s="1"/>
  <c r="AY2626" i="3" s="1"/>
  <c r="AB2626" i="3"/>
  <c r="W2626" i="3"/>
  <c r="P2626" i="3"/>
  <c r="O2626" i="3"/>
  <c r="BG2623" i="3"/>
  <c r="BH2623" i="3" s="1"/>
  <c r="BB2623" i="3"/>
  <c r="AX2623" i="3"/>
  <c r="AV2623" i="3"/>
  <c r="AW2623" i="3" s="1"/>
  <c r="BC2623" i="3" s="1"/>
  <c r="AT2623" i="3"/>
  <c r="AO2623" i="3"/>
  <c r="AH2623" i="3"/>
  <c r="AG2623" i="3"/>
  <c r="AD2623" i="3"/>
  <c r="AE2623" i="3" s="1"/>
  <c r="AB2623" i="3"/>
  <c r="W2623" i="3"/>
  <c r="P2623" i="3"/>
  <c r="O2623" i="3"/>
  <c r="BG2506" i="3"/>
  <c r="BH2506" i="3" s="1"/>
  <c r="BB2506" i="3"/>
  <c r="AX2506" i="3"/>
  <c r="AV2506" i="3"/>
  <c r="AW2506" i="3" s="1"/>
  <c r="BC2506" i="3" s="1"/>
  <c r="AT2506" i="3"/>
  <c r="AO2506" i="3"/>
  <c r="AH2506" i="3"/>
  <c r="AG2506" i="3"/>
  <c r="AD2506" i="3"/>
  <c r="AE2506" i="3" s="1"/>
  <c r="AY2506" i="3" s="1"/>
  <c r="AB2506" i="3"/>
  <c r="W2506" i="3"/>
  <c r="P2506" i="3"/>
  <c r="O2506" i="3"/>
  <c r="BG2273" i="3"/>
  <c r="BH2273" i="3" s="1"/>
  <c r="BB2273" i="3"/>
  <c r="AX2273" i="3"/>
  <c r="AV2273" i="3"/>
  <c r="AW2273" i="3" s="1"/>
  <c r="BC2273" i="3" s="1"/>
  <c r="AT2273" i="3"/>
  <c r="AO2273" i="3"/>
  <c r="AH2273" i="3"/>
  <c r="AG2273" i="3"/>
  <c r="AD2273" i="3"/>
  <c r="AE2273" i="3" s="1"/>
  <c r="AY2273" i="3" s="1"/>
  <c r="AB2273" i="3"/>
  <c r="W2273" i="3"/>
  <c r="P2273" i="3"/>
  <c r="O2273" i="3"/>
  <c r="BG2225" i="3"/>
  <c r="BH2225" i="3" s="1"/>
  <c r="BB2225" i="3"/>
  <c r="AX2225" i="3"/>
  <c r="AV2225" i="3"/>
  <c r="AW2225" i="3" s="1"/>
  <c r="BC2225" i="3" s="1"/>
  <c r="AT2225" i="3"/>
  <c r="AO2225" i="3"/>
  <c r="AH2225" i="3"/>
  <c r="AG2225" i="3"/>
  <c r="AD2225" i="3"/>
  <c r="AE2225" i="3" s="1"/>
  <c r="AY2225" i="3" s="1"/>
  <c r="AB2225" i="3"/>
  <c r="W2225" i="3"/>
  <c r="P2225" i="3"/>
  <c r="O2225" i="3"/>
  <c r="BG2223" i="3"/>
  <c r="BH2223" i="3" s="1"/>
  <c r="BB2223" i="3"/>
  <c r="AX2223" i="3"/>
  <c r="AV2223" i="3"/>
  <c r="AW2223" i="3" s="1"/>
  <c r="BC2223" i="3" s="1"/>
  <c r="AT2223" i="3"/>
  <c r="AO2223" i="3"/>
  <c r="AH2223" i="3"/>
  <c r="AG2223" i="3"/>
  <c r="AD2223" i="3"/>
  <c r="AE2223" i="3" s="1"/>
  <c r="AY2223" i="3" s="1"/>
  <c r="AB2223" i="3"/>
  <c r="W2223" i="3"/>
  <c r="P2223" i="3"/>
  <c r="O2223" i="3"/>
  <c r="BG2076" i="3"/>
  <c r="BH2076" i="3" s="1"/>
  <c r="BB2076" i="3"/>
  <c r="AX2076" i="3"/>
  <c r="AV2076" i="3"/>
  <c r="AW2076" i="3" s="1"/>
  <c r="BC2076" i="3" s="1"/>
  <c r="AT2076" i="3"/>
  <c r="AO2076" i="3"/>
  <c r="AH2076" i="3"/>
  <c r="AG2076" i="3"/>
  <c r="AD2076" i="3"/>
  <c r="AE2076" i="3" s="1"/>
  <c r="AY2076" i="3" s="1"/>
  <c r="AB2076" i="3"/>
  <c r="W2076" i="3"/>
  <c r="P2076" i="3"/>
  <c r="O2076" i="3"/>
  <c r="BG2051" i="3"/>
  <c r="BH2051" i="3" s="1"/>
  <c r="BB2051" i="3"/>
  <c r="AX2051" i="3"/>
  <c r="AV2051" i="3"/>
  <c r="AW2051" i="3" s="1"/>
  <c r="BC2051" i="3" s="1"/>
  <c r="AT2051" i="3"/>
  <c r="AO2051" i="3"/>
  <c r="AH2051" i="3"/>
  <c r="AG2051" i="3"/>
  <c r="AD2051" i="3"/>
  <c r="AE2051" i="3" s="1"/>
  <c r="AY2051" i="3" s="1"/>
  <c r="AB2051" i="3"/>
  <c r="W2051" i="3"/>
  <c r="P2051" i="3"/>
  <c r="O2051" i="3"/>
  <c r="BG1981" i="3"/>
  <c r="BH1981" i="3" s="1"/>
  <c r="BG1798" i="3"/>
  <c r="BH1798" i="3" s="1"/>
  <c r="BB1798" i="3"/>
  <c r="AX1798" i="3"/>
  <c r="AV1798" i="3"/>
  <c r="AW1798" i="3" s="1"/>
  <c r="BC1798" i="3" s="1"/>
  <c r="AT1798" i="3"/>
  <c r="AO1798" i="3"/>
  <c r="AH1798" i="3"/>
  <c r="AG1798" i="3"/>
  <c r="AD1798" i="3"/>
  <c r="AE1798" i="3" s="1"/>
  <c r="AY1798" i="3" s="1"/>
  <c r="AB1798" i="3"/>
  <c r="W1798" i="3"/>
  <c r="P1798" i="3"/>
  <c r="O1798" i="3"/>
  <c r="BG1745" i="3"/>
  <c r="BH1745" i="3" s="1"/>
  <c r="BB1745" i="3"/>
  <c r="AX1745" i="3"/>
  <c r="AV1745" i="3"/>
  <c r="AW1745" i="3" s="1"/>
  <c r="AT1745" i="3"/>
  <c r="AO1745" i="3"/>
  <c r="AH1745" i="3"/>
  <c r="AG1745" i="3"/>
  <c r="AD1745" i="3"/>
  <c r="AE1745" i="3" s="1"/>
  <c r="AY1745" i="3" s="1"/>
  <c r="AB1745" i="3"/>
  <c r="W1745" i="3"/>
  <c r="P1745" i="3"/>
  <c r="O1745" i="3"/>
  <c r="BG1744" i="3"/>
  <c r="BH1744" i="3" s="1"/>
  <c r="BB1744" i="3"/>
  <c r="AX1744" i="3"/>
  <c r="AV1744" i="3"/>
  <c r="AW1744" i="3" s="1"/>
  <c r="BC1744" i="3" s="1"/>
  <c r="AT1744" i="3"/>
  <c r="AO1744" i="3"/>
  <c r="AH1744" i="3"/>
  <c r="AG1744" i="3"/>
  <c r="AD1744" i="3"/>
  <c r="AE1744" i="3" s="1"/>
  <c r="AY1744" i="3" s="1"/>
  <c r="AB1744" i="3"/>
  <c r="W1744" i="3"/>
  <c r="P1744" i="3"/>
  <c r="O1744" i="3"/>
  <c r="BG1620" i="3"/>
  <c r="BH1620" i="3" s="1"/>
  <c r="BB1620" i="3"/>
  <c r="AX1620" i="3"/>
  <c r="AV1620" i="3"/>
  <c r="AW1620" i="3" s="1"/>
  <c r="BC1620" i="3" s="1"/>
  <c r="AT1620" i="3"/>
  <c r="AO1620" i="3"/>
  <c r="AH1620" i="3"/>
  <c r="AG1620" i="3"/>
  <c r="AD1620" i="3"/>
  <c r="AE1620" i="3" s="1"/>
  <c r="AY1620" i="3" s="1"/>
  <c r="AB1620" i="3"/>
  <c r="W1620" i="3"/>
  <c r="P1620" i="3"/>
  <c r="O1620" i="3"/>
  <c r="BG1561" i="3"/>
  <c r="BH1561" i="3" s="1"/>
  <c r="BB1561" i="3"/>
  <c r="AX1561" i="3"/>
  <c r="AV1561" i="3"/>
  <c r="AW1561" i="3" s="1"/>
  <c r="BC1561" i="3" s="1"/>
  <c r="AT1561" i="3"/>
  <c r="AO1561" i="3"/>
  <c r="AH1561" i="3"/>
  <c r="AG1561" i="3"/>
  <c r="AD1561" i="3"/>
  <c r="AE1561" i="3" s="1"/>
  <c r="AY1561" i="3" s="1"/>
  <c r="AB1561" i="3"/>
  <c r="W1561" i="3"/>
  <c r="P1561" i="3"/>
  <c r="O1561" i="3"/>
  <c r="BG1514" i="3"/>
  <c r="BH1514" i="3" s="1"/>
  <c r="BB1514" i="3"/>
  <c r="AX1514" i="3"/>
  <c r="AV1514" i="3"/>
  <c r="AW1514" i="3" s="1"/>
  <c r="BC1514" i="3" s="1"/>
  <c r="AT1514" i="3"/>
  <c r="AO1514" i="3"/>
  <c r="AH1514" i="3"/>
  <c r="AG1514" i="3"/>
  <c r="AD1514" i="3"/>
  <c r="AE1514" i="3" s="1"/>
  <c r="AY1514" i="3" s="1"/>
  <c r="AB1514" i="3"/>
  <c r="W1514" i="3"/>
  <c r="P1514" i="3"/>
  <c r="O1514" i="3"/>
  <c r="BG139" i="3"/>
  <c r="BH139" i="3" s="1"/>
  <c r="BB139" i="3"/>
  <c r="AX139" i="3"/>
  <c r="AV139" i="3"/>
  <c r="AW139" i="3" s="1"/>
  <c r="BC139" i="3" s="1"/>
  <c r="AT139" i="3"/>
  <c r="AO139" i="3"/>
  <c r="AH139" i="3"/>
  <c r="AG139" i="3"/>
  <c r="AD139" i="3"/>
  <c r="AE139" i="3" s="1"/>
  <c r="AY139" i="3" s="1"/>
  <c r="AB139" i="3"/>
  <c r="W139" i="3"/>
  <c r="P139" i="3"/>
  <c r="O139" i="3"/>
  <c r="M1502" i="3"/>
  <c r="N1502" i="3"/>
  <c r="Q1502" i="3"/>
  <c r="R1502" i="3"/>
  <c r="S1502" i="3"/>
  <c r="T1502" i="3"/>
  <c r="U1502" i="3"/>
  <c r="V1502" i="3"/>
  <c r="X1502" i="3"/>
  <c r="Y1502" i="3"/>
  <c r="Z1502" i="3"/>
  <c r="AA1502" i="3"/>
  <c r="AC1502" i="3"/>
  <c r="AF1502" i="3"/>
  <c r="AI1502" i="3"/>
  <c r="AJ1502" i="3"/>
  <c r="AK1502" i="3"/>
  <c r="AL1502" i="3"/>
  <c r="AM1502" i="3"/>
  <c r="AN1502" i="3"/>
  <c r="AP1502" i="3"/>
  <c r="AQ1502" i="3"/>
  <c r="AR1502" i="3"/>
  <c r="AS1502" i="3"/>
  <c r="AU1502" i="3"/>
  <c r="L1502" i="3"/>
  <c r="M5140" i="3"/>
  <c r="N5140" i="3"/>
  <c r="Q5140" i="3"/>
  <c r="R5140" i="3"/>
  <c r="S5140" i="3"/>
  <c r="T5140" i="3"/>
  <c r="U5140" i="3"/>
  <c r="V5140" i="3"/>
  <c r="X5140" i="3"/>
  <c r="Y5140" i="3"/>
  <c r="Z5140" i="3"/>
  <c r="AA5140" i="3"/>
  <c r="AC5140" i="3"/>
  <c r="AF5140" i="3"/>
  <c r="AI5140" i="3"/>
  <c r="AJ5140" i="3"/>
  <c r="AK5140" i="3"/>
  <c r="AL5140" i="3"/>
  <c r="AM5140" i="3"/>
  <c r="AN5140" i="3"/>
  <c r="AP5140" i="3"/>
  <c r="AQ5140" i="3"/>
  <c r="AR5140" i="3"/>
  <c r="AS5140" i="3"/>
  <c r="AU5140" i="3"/>
  <c r="L5140" i="3"/>
  <c r="M5296" i="3"/>
  <c r="N5296" i="3"/>
  <c r="Q5296" i="3"/>
  <c r="R5296" i="3"/>
  <c r="S5296" i="3"/>
  <c r="T5296" i="3"/>
  <c r="U5296" i="3"/>
  <c r="V5296" i="3"/>
  <c r="X5296" i="3"/>
  <c r="Y5296" i="3"/>
  <c r="Z5296" i="3"/>
  <c r="AA5296" i="3"/>
  <c r="AC5296" i="3"/>
  <c r="AF5296" i="3"/>
  <c r="AI5296" i="3"/>
  <c r="AJ5296" i="3"/>
  <c r="AK5296" i="3"/>
  <c r="AL5296" i="3"/>
  <c r="AM5296" i="3"/>
  <c r="AN5296" i="3"/>
  <c r="AP5296" i="3"/>
  <c r="AQ5296" i="3"/>
  <c r="AR5296" i="3"/>
  <c r="AS5296" i="3"/>
  <c r="AU5296" i="3"/>
  <c r="L5296" i="3"/>
  <c r="M4330" i="3"/>
  <c r="N4330" i="3"/>
  <c r="Q4330" i="3"/>
  <c r="R4330" i="3"/>
  <c r="S4330" i="3"/>
  <c r="T4330" i="3"/>
  <c r="U4330" i="3"/>
  <c r="V4330" i="3"/>
  <c r="X4330" i="3"/>
  <c r="Y4330" i="3"/>
  <c r="Z4330" i="3"/>
  <c r="AA4330" i="3"/>
  <c r="AC4330" i="3"/>
  <c r="AF4330" i="3"/>
  <c r="AI4330" i="3"/>
  <c r="AJ4330" i="3"/>
  <c r="AK4330" i="3"/>
  <c r="AL4330" i="3"/>
  <c r="AM4330" i="3"/>
  <c r="AN4330" i="3"/>
  <c r="AP4330" i="3"/>
  <c r="AQ4330" i="3"/>
  <c r="AR4330" i="3"/>
  <c r="AS4330" i="3"/>
  <c r="AU4330" i="3"/>
  <c r="L4330" i="3"/>
  <c r="M2694" i="3"/>
  <c r="N2694" i="3"/>
  <c r="Q2694" i="3"/>
  <c r="R2694" i="3"/>
  <c r="S2694" i="3"/>
  <c r="T2694" i="3"/>
  <c r="U2694" i="3"/>
  <c r="V2694" i="3"/>
  <c r="X2694" i="3"/>
  <c r="Y2694" i="3"/>
  <c r="Z2694" i="3"/>
  <c r="AA2694" i="3"/>
  <c r="AC2694" i="3"/>
  <c r="AF2694" i="3"/>
  <c r="AI2694" i="3"/>
  <c r="AJ2694" i="3"/>
  <c r="AK2694" i="3"/>
  <c r="AL2694" i="3"/>
  <c r="AM2694" i="3"/>
  <c r="AN2694" i="3"/>
  <c r="AP2694" i="3"/>
  <c r="AQ2694" i="3"/>
  <c r="AR2694" i="3"/>
  <c r="AS2694" i="3"/>
  <c r="AU2694" i="3"/>
  <c r="L2694" i="3"/>
  <c r="M2681" i="3"/>
  <c r="N2681" i="3"/>
  <c r="Q2681" i="3"/>
  <c r="R2681" i="3"/>
  <c r="S2681" i="3"/>
  <c r="T2681" i="3"/>
  <c r="U2681" i="3"/>
  <c r="V2681" i="3"/>
  <c r="X2681" i="3"/>
  <c r="Y2681" i="3"/>
  <c r="Z2681" i="3"/>
  <c r="AA2681" i="3"/>
  <c r="AC2681" i="3"/>
  <c r="AF2681" i="3"/>
  <c r="AI2681" i="3"/>
  <c r="AJ2681" i="3"/>
  <c r="AK2681" i="3"/>
  <c r="AL2681" i="3"/>
  <c r="AM2681" i="3"/>
  <c r="AN2681" i="3"/>
  <c r="AP2681" i="3"/>
  <c r="AQ2681" i="3"/>
  <c r="AR2681" i="3"/>
  <c r="AS2681" i="3"/>
  <c r="AU2681" i="3"/>
  <c r="L2681" i="3"/>
  <c r="BG1498" i="3"/>
  <c r="BH1498" i="3" s="1"/>
  <c r="BB1498" i="3"/>
  <c r="AX1498" i="3"/>
  <c r="AV1498" i="3"/>
  <c r="AW1498" i="3" s="1"/>
  <c r="BC1498" i="3" s="1"/>
  <c r="AT1498" i="3"/>
  <c r="AO1498" i="3"/>
  <c r="AH1498" i="3"/>
  <c r="AG1498" i="3"/>
  <c r="AD1498" i="3"/>
  <c r="AE1498" i="3" s="1"/>
  <c r="AY1498" i="3" s="1"/>
  <c r="AB1498" i="3"/>
  <c r="W1498" i="3"/>
  <c r="P1498" i="3"/>
  <c r="O1498" i="3"/>
  <c r="BG1501" i="3"/>
  <c r="BH1501" i="3" s="1"/>
  <c r="BB1501" i="3"/>
  <c r="AX1501" i="3"/>
  <c r="AV1501" i="3"/>
  <c r="AW1501" i="3" s="1"/>
  <c r="BC1501" i="3" s="1"/>
  <c r="AT1501" i="3"/>
  <c r="AO1501" i="3"/>
  <c r="AH1501" i="3"/>
  <c r="AG1501" i="3"/>
  <c r="AD1501" i="3"/>
  <c r="AE1501" i="3" s="1"/>
  <c r="AY1501" i="3" s="1"/>
  <c r="AB1501" i="3"/>
  <c r="W1501" i="3"/>
  <c r="P1501" i="3"/>
  <c r="O1501" i="3"/>
  <c r="BG5129" i="3"/>
  <c r="BH5129" i="3" s="1"/>
  <c r="BB5129" i="3"/>
  <c r="AX5129" i="3"/>
  <c r="AV5129" i="3"/>
  <c r="AW5129" i="3" s="1"/>
  <c r="BC5129" i="3" s="1"/>
  <c r="AT5129" i="3"/>
  <c r="AO5129" i="3"/>
  <c r="AH5129" i="3"/>
  <c r="AG5129" i="3"/>
  <c r="AD5129" i="3"/>
  <c r="AE5129" i="3" s="1"/>
  <c r="AY5129" i="3" s="1"/>
  <c r="AB5129" i="3"/>
  <c r="W5129" i="3"/>
  <c r="P5129" i="3"/>
  <c r="O5129" i="3"/>
  <c r="BG4984" i="3"/>
  <c r="BH4984" i="3" s="1"/>
  <c r="BB4984" i="3"/>
  <c r="AX4984" i="3"/>
  <c r="AV4984" i="3"/>
  <c r="AW4984" i="3" s="1"/>
  <c r="BC4984" i="3" s="1"/>
  <c r="AT4984" i="3"/>
  <c r="AO4984" i="3"/>
  <c r="AH4984" i="3"/>
  <c r="AG4984" i="3"/>
  <c r="AD4984" i="3"/>
  <c r="AE4984" i="3" s="1"/>
  <c r="AY4984" i="3" s="1"/>
  <c r="AB4984" i="3"/>
  <c r="W4984" i="3"/>
  <c r="P4984" i="3"/>
  <c r="O4984" i="3"/>
  <c r="BG5263" i="3"/>
  <c r="BH5263" i="3" s="1"/>
  <c r="BB5263" i="3"/>
  <c r="AX5263" i="3"/>
  <c r="AV5263" i="3"/>
  <c r="AW5263" i="3" s="1"/>
  <c r="BC5263" i="3" s="1"/>
  <c r="AT5263" i="3"/>
  <c r="AO5263" i="3"/>
  <c r="AH5263" i="3"/>
  <c r="AG5263" i="3"/>
  <c r="AD5263" i="3"/>
  <c r="AE5263" i="3" s="1"/>
  <c r="AY5263" i="3" s="1"/>
  <c r="AB5263" i="3"/>
  <c r="W5263" i="3"/>
  <c r="P5263" i="3"/>
  <c r="O5263" i="3"/>
  <c r="BG5089" i="3"/>
  <c r="BH5089" i="3" s="1"/>
  <c r="BB5089" i="3"/>
  <c r="AX5089" i="3"/>
  <c r="AV5089" i="3"/>
  <c r="AW5089" i="3" s="1"/>
  <c r="BC5089" i="3" s="1"/>
  <c r="AT5089" i="3"/>
  <c r="AO5089" i="3"/>
  <c r="AH5089" i="3"/>
  <c r="AG5089" i="3"/>
  <c r="AD5089" i="3"/>
  <c r="AE5089" i="3" s="1"/>
  <c r="AY5089" i="3" s="1"/>
  <c r="AB5089" i="3"/>
  <c r="W5089" i="3"/>
  <c r="P5089" i="3"/>
  <c r="O5089" i="3"/>
  <c r="BG5256" i="3"/>
  <c r="BH5256" i="3" s="1"/>
  <c r="BB5256" i="3"/>
  <c r="AX5256" i="3"/>
  <c r="AV5256" i="3"/>
  <c r="AW5256" i="3" s="1"/>
  <c r="BC5256" i="3" s="1"/>
  <c r="AT5256" i="3"/>
  <c r="AO5256" i="3"/>
  <c r="AH5256" i="3"/>
  <c r="AG5256" i="3"/>
  <c r="AD5256" i="3"/>
  <c r="AE5256" i="3" s="1"/>
  <c r="AY5256" i="3" s="1"/>
  <c r="AB5256" i="3"/>
  <c r="W5256" i="3"/>
  <c r="P5256" i="3"/>
  <c r="O5256" i="3"/>
  <c r="BG4327" i="3"/>
  <c r="BH4327" i="3" s="1"/>
  <c r="BB4327" i="3"/>
  <c r="AX4327" i="3"/>
  <c r="AV4327" i="3"/>
  <c r="AW4327" i="3" s="1"/>
  <c r="BC4327" i="3" s="1"/>
  <c r="AT4327" i="3"/>
  <c r="AO4327" i="3"/>
  <c r="AH4327" i="3"/>
  <c r="AG4327" i="3"/>
  <c r="AD4327" i="3"/>
  <c r="AE4327" i="3" s="1"/>
  <c r="AY4327" i="3" s="1"/>
  <c r="AB4327" i="3"/>
  <c r="W4327" i="3"/>
  <c r="P4327" i="3"/>
  <c r="O4327" i="3"/>
  <c r="BG4312" i="3"/>
  <c r="BH4312" i="3" s="1"/>
  <c r="BB4312" i="3"/>
  <c r="AX4312" i="3"/>
  <c r="AV4312" i="3"/>
  <c r="AW4312" i="3" s="1"/>
  <c r="BC4312" i="3" s="1"/>
  <c r="AT4312" i="3"/>
  <c r="AO4312" i="3"/>
  <c r="AH4312" i="3"/>
  <c r="AG4312" i="3"/>
  <c r="AD4312" i="3"/>
  <c r="AE4312" i="3" s="1"/>
  <c r="AY4312" i="3" s="1"/>
  <c r="AB4312" i="3"/>
  <c r="W4312" i="3"/>
  <c r="P4312" i="3"/>
  <c r="O4312" i="3"/>
  <c r="BG2692" i="3"/>
  <c r="BH2692" i="3" s="1"/>
  <c r="BB2692" i="3"/>
  <c r="AX2692" i="3"/>
  <c r="AV2692" i="3"/>
  <c r="AW2692" i="3" s="1"/>
  <c r="BC2692" i="3" s="1"/>
  <c r="AT2692" i="3"/>
  <c r="AO2692" i="3"/>
  <c r="AH2692" i="3"/>
  <c r="AG2692" i="3"/>
  <c r="AD2692" i="3"/>
  <c r="AE2692" i="3" s="1"/>
  <c r="AY2692" i="3" s="1"/>
  <c r="AB2692" i="3"/>
  <c r="W2692" i="3"/>
  <c r="P2692" i="3"/>
  <c r="O2692" i="3"/>
  <c r="BG2690" i="3"/>
  <c r="BH2690" i="3" s="1"/>
  <c r="BB2690" i="3"/>
  <c r="AX2690" i="3"/>
  <c r="AV2690" i="3"/>
  <c r="AW2690" i="3" s="1"/>
  <c r="BC2690" i="3" s="1"/>
  <c r="AT2690" i="3"/>
  <c r="AO2690" i="3"/>
  <c r="AH2690" i="3"/>
  <c r="AG2690" i="3"/>
  <c r="AD2690" i="3"/>
  <c r="AE2690" i="3" s="1"/>
  <c r="AY2690" i="3" s="1"/>
  <c r="AB2690" i="3"/>
  <c r="W2690" i="3"/>
  <c r="P2690" i="3"/>
  <c r="O2690" i="3"/>
  <c r="BG2685" i="3"/>
  <c r="BH2685" i="3" s="1"/>
  <c r="BB2685" i="3"/>
  <c r="AX2685" i="3"/>
  <c r="AV2685" i="3"/>
  <c r="AW2685" i="3" s="1"/>
  <c r="BC2685" i="3" s="1"/>
  <c r="AT2685" i="3"/>
  <c r="AO2685" i="3"/>
  <c r="AH2685" i="3"/>
  <c r="AG2685" i="3"/>
  <c r="AD2685" i="3"/>
  <c r="AE2685" i="3" s="1"/>
  <c r="AY2685" i="3" s="1"/>
  <c r="AB2685" i="3"/>
  <c r="W2685" i="3"/>
  <c r="P2685" i="3"/>
  <c r="O2685" i="3"/>
  <c r="BG2678" i="3"/>
  <c r="BH2678" i="3" s="1"/>
  <c r="BB2678" i="3"/>
  <c r="AX2678" i="3"/>
  <c r="AV2678" i="3"/>
  <c r="AW2678" i="3" s="1"/>
  <c r="BC2678" i="3" s="1"/>
  <c r="AT2678" i="3"/>
  <c r="AO2678" i="3"/>
  <c r="AH2678" i="3"/>
  <c r="AG2678" i="3"/>
  <c r="AD2678" i="3"/>
  <c r="AE2678" i="3" s="1"/>
  <c r="AY2678" i="3" s="1"/>
  <c r="AB2678" i="3"/>
  <c r="W2678" i="3"/>
  <c r="P2678" i="3"/>
  <c r="O2678" i="3"/>
  <c r="BG2676" i="3"/>
  <c r="BH2676" i="3" s="1"/>
  <c r="BB2676" i="3"/>
  <c r="AX2676" i="3"/>
  <c r="AV2676" i="3"/>
  <c r="AW2676" i="3" s="1"/>
  <c r="BC2676" i="3" s="1"/>
  <c r="AT2676" i="3"/>
  <c r="AO2676" i="3"/>
  <c r="AH2676" i="3"/>
  <c r="AG2676" i="3"/>
  <c r="AD2676" i="3"/>
  <c r="AE2676" i="3" s="1"/>
  <c r="AY2676" i="3" s="1"/>
  <c r="AB2676" i="3"/>
  <c r="W2676" i="3"/>
  <c r="P2676" i="3"/>
  <c r="O2676" i="3"/>
  <c r="BG2674" i="3"/>
  <c r="BH2674" i="3" s="1"/>
  <c r="BB2674" i="3"/>
  <c r="AX2674" i="3"/>
  <c r="AV2674" i="3"/>
  <c r="AW2674" i="3" s="1"/>
  <c r="BC2674" i="3" s="1"/>
  <c r="AT2674" i="3"/>
  <c r="AO2674" i="3"/>
  <c r="AH2674" i="3"/>
  <c r="AG2674" i="3"/>
  <c r="AD2674" i="3"/>
  <c r="AE2674" i="3" s="1"/>
  <c r="AY2674" i="3" s="1"/>
  <c r="AB2674" i="3"/>
  <c r="W2674" i="3"/>
  <c r="P2674" i="3"/>
  <c r="O2674" i="3"/>
  <c r="BG2673" i="3"/>
  <c r="BH2673" i="3" s="1"/>
  <c r="BB2673" i="3"/>
  <c r="AX2673" i="3"/>
  <c r="AV2673" i="3"/>
  <c r="AW2673" i="3" s="1"/>
  <c r="BC2673" i="3" s="1"/>
  <c r="AT2673" i="3"/>
  <c r="AO2673" i="3"/>
  <c r="AH2673" i="3"/>
  <c r="AG2673" i="3"/>
  <c r="AD2673" i="3"/>
  <c r="AE2673" i="3" s="1"/>
  <c r="AY2673" i="3" s="1"/>
  <c r="AB2673" i="3"/>
  <c r="W2673" i="3"/>
  <c r="P2673" i="3"/>
  <c r="O2673" i="3"/>
  <c r="BG2670" i="3"/>
  <c r="BH2670" i="3" s="1"/>
  <c r="BB2670" i="3"/>
  <c r="AX2670" i="3"/>
  <c r="AV2670" i="3"/>
  <c r="AW2670" i="3" s="1"/>
  <c r="BC2670" i="3" s="1"/>
  <c r="AT2670" i="3"/>
  <c r="AO2670" i="3"/>
  <c r="AH2670" i="3"/>
  <c r="AG2670" i="3"/>
  <c r="AD2670" i="3"/>
  <c r="AE2670" i="3" s="1"/>
  <c r="AY2670" i="3" s="1"/>
  <c r="AB2670" i="3"/>
  <c r="W2670" i="3"/>
  <c r="P2670" i="3"/>
  <c r="O2670" i="3"/>
  <c r="BG2669" i="3"/>
  <c r="BH2669" i="3" s="1"/>
  <c r="BB2669" i="3"/>
  <c r="AX2669" i="3"/>
  <c r="AV2669" i="3"/>
  <c r="AW2669" i="3" s="1"/>
  <c r="BC2669" i="3" s="1"/>
  <c r="AT2669" i="3"/>
  <c r="AO2669" i="3"/>
  <c r="AH2669" i="3"/>
  <c r="AG2669" i="3"/>
  <c r="AD2669" i="3"/>
  <c r="AE2669" i="3" s="1"/>
  <c r="AY2669" i="3" s="1"/>
  <c r="AB2669" i="3"/>
  <c r="W2669" i="3"/>
  <c r="P2669" i="3"/>
  <c r="O2669" i="3"/>
  <c r="BG2663" i="3"/>
  <c r="BH2663" i="3" s="1"/>
  <c r="BB2663" i="3"/>
  <c r="AX2663" i="3"/>
  <c r="AV2663" i="3"/>
  <c r="AW2663" i="3" s="1"/>
  <c r="BC2663" i="3" s="1"/>
  <c r="AT2663" i="3"/>
  <c r="AO2663" i="3"/>
  <c r="AH2663" i="3"/>
  <c r="AG2663" i="3"/>
  <c r="AD2663" i="3"/>
  <c r="AE2663" i="3" s="1"/>
  <c r="AY2663" i="3" s="1"/>
  <c r="AB2663" i="3"/>
  <c r="W2663" i="3"/>
  <c r="P2663" i="3"/>
  <c r="O2663" i="3"/>
  <c r="BG2661" i="3"/>
  <c r="BH2661" i="3" s="1"/>
  <c r="BB2661" i="3"/>
  <c r="AX2661" i="3"/>
  <c r="AV2661" i="3"/>
  <c r="AW2661" i="3" s="1"/>
  <c r="BC2661" i="3" s="1"/>
  <c r="AT2661" i="3"/>
  <c r="AO2661" i="3"/>
  <c r="AH2661" i="3"/>
  <c r="AG2661" i="3"/>
  <c r="AD2661" i="3"/>
  <c r="AE2661" i="3" s="1"/>
  <c r="AY2661" i="3" s="1"/>
  <c r="AB2661" i="3"/>
  <c r="W2661" i="3"/>
  <c r="P2661" i="3"/>
  <c r="O2661" i="3"/>
  <c r="AV5651" i="3"/>
  <c r="AV4219" i="3"/>
  <c r="AV4218" i="3"/>
  <c r="AV4217" i="3"/>
  <c r="AV4216" i="3"/>
  <c r="AV3726" i="3"/>
  <c r="AV3041" i="3"/>
  <c r="AV3040" i="3"/>
  <c r="AV3039" i="3"/>
  <c r="AV2358" i="3"/>
  <c r="AH5651" i="3"/>
  <c r="AG5651" i="3"/>
  <c r="AF5651" i="3"/>
  <c r="AF5641" i="3"/>
  <c r="AF5642" i="3" s="1"/>
  <c r="AF5628" i="3"/>
  <c r="AF5623" i="3"/>
  <c r="AF5615" i="3"/>
  <c r="AF5614" i="3"/>
  <c r="AF5611" i="3"/>
  <c r="AF5576" i="3"/>
  <c r="AF5575" i="3"/>
  <c r="AF5572" i="3"/>
  <c r="AF5554" i="3"/>
  <c r="AF5553" i="3"/>
  <c r="AF5550" i="3"/>
  <c r="AF5525" i="3"/>
  <c r="AF5524" i="3"/>
  <c r="AF5521" i="3"/>
  <c r="AF5494" i="3"/>
  <c r="AF5493" i="3"/>
  <c r="AF5490" i="3"/>
  <c r="AF5476" i="3"/>
  <c r="AF5475" i="3"/>
  <c r="AF5472" i="3"/>
  <c r="AF5446" i="3"/>
  <c r="AF5445" i="3"/>
  <c r="AF5442" i="3"/>
  <c r="AF5415" i="3"/>
  <c r="AF5416" i="3" s="1"/>
  <c r="AF5402" i="3"/>
  <c r="AF5396" i="3"/>
  <c r="AF5380" i="3"/>
  <c r="AF5377" i="3"/>
  <c r="AF5330" i="3"/>
  <c r="AF5327" i="3"/>
  <c r="AF5231" i="3"/>
  <c r="AF5216" i="3"/>
  <c r="AF5191" i="3"/>
  <c r="AF5184" i="3"/>
  <c r="AF5146" i="3"/>
  <c r="AF5655" i="3" s="1"/>
  <c r="AF5055" i="3"/>
  <c r="AF5048" i="3"/>
  <c r="AF4953" i="3"/>
  <c r="AF4948" i="3"/>
  <c r="AF4926" i="3"/>
  <c r="AF4920" i="3"/>
  <c r="AF4887" i="3"/>
  <c r="AF4888" i="3" s="1"/>
  <c r="AF4880" i="3"/>
  <c r="AF4879" i="3"/>
  <c r="AF4876" i="3"/>
  <c r="AF4861" i="3"/>
  <c r="AF4860" i="3"/>
  <c r="AF4857" i="3"/>
  <c r="AF4816" i="3"/>
  <c r="AF4815" i="3"/>
  <c r="AF4812" i="3"/>
  <c r="AF4793" i="3"/>
  <c r="AF4794" i="3" s="1"/>
  <c r="AF4778" i="3"/>
  <c r="AF4773" i="3"/>
  <c r="AF4765" i="3"/>
  <c r="AF4759" i="3"/>
  <c r="AF4729" i="3"/>
  <c r="AF4683" i="3"/>
  <c r="AF4626" i="3"/>
  <c r="AF4551" i="3"/>
  <c r="AF4545" i="3"/>
  <c r="AF4532" i="3"/>
  <c r="AF4527" i="3"/>
  <c r="AF4500" i="3"/>
  <c r="AF4499" i="3"/>
  <c r="AF4496" i="3"/>
  <c r="AF4451" i="3"/>
  <c r="AF4446" i="3"/>
  <c r="AF4432" i="3"/>
  <c r="AF4433" i="3" s="1"/>
  <c r="AF4416" i="3"/>
  <c r="AF4407" i="3"/>
  <c r="AF4375" i="3"/>
  <c r="AF4369" i="3"/>
  <c r="AF4355" i="3"/>
  <c r="AF4295" i="3"/>
  <c r="AF4288" i="3"/>
  <c r="AF4244" i="3"/>
  <c r="AF4238" i="3"/>
  <c r="AH4219" i="3"/>
  <c r="AG4219" i="3"/>
  <c r="AF4219" i="3"/>
  <c r="AH4218" i="3"/>
  <c r="AG4218" i="3"/>
  <c r="AF4218" i="3"/>
  <c r="AH4217" i="3"/>
  <c r="AG4217" i="3"/>
  <c r="AF4217" i="3"/>
  <c r="AH4216" i="3"/>
  <c r="AG4216" i="3"/>
  <c r="AF4216" i="3"/>
  <c r="AF4206" i="3"/>
  <c r="AF4182" i="3"/>
  <c r="AF4176" i="3"/>
  <c r="AF4177" i="3" s="1"/>
  <c r="AF4162" i="3"/>
  <c r="AF4151" i="3"/>
  <c r="AF4142" i="3"/>
  <c r="AF4136" i="3"/>
  <c r="AF4137" i="3" s="1"/>
  <c r="AF4120" i="3"/>
  <c r="AF4114" i="3"/>
  <c r="AF4082" i="3"/>
  <c r="AF4031" i="3"/>
  <c r="AF4010" i="3"/>
  <c r="AF4005" i="3"/>
  <c r="AF3991" i="3"/>
  <c r="AF3992" i="3" s="1"/>
  <c r="AF3977" i="3"/>
  <c r="AF3978" i="3" s="1"/>
  <c r="AF3964" i="3"/>
  <c r="AF3965" i="3" s="1"/>
  <c r="AF3948" i="3"/>
  <c r="AF3946" i="3"/>
  <c r="AF3947" i="3" s="1"/>
  <c r="AF3902" i="3"/>
  <c r="AF3890" i="3"/>
  <c r="AF3867" i="3"/>
  <c r="AF3857" i="3"/>
  <c r="AF3849" i="3"/>
  <c r="AF4096" i="3" s="1"/>
  <c r="AF3843" i="3"/>
  <c r="AF3834" i="3"/>
  <c r="AF3810" i="3"/>
  <c r="AF3808" i="3"/>
  <c r="AF3803" i="3"/>
  <c r="AF3790" i="3"/>
  <c r="AF3788" i="3"/>
  <c r="AF3783" i="3"/>
  <c r="AF3767" i="3"/>
  <c r="AF3768" i="3" s="1"/>
  <c r="AF3754" i="3"/>
  <c r="AF3748" i="3"/>
  <c r="AH3726" i="3"/>
  <c r="AG3726" i="3"/>
  <c r="AF3726" i="3"/>
  <c r="AF3717" i="3"/>
  <c r="AF3709" i="3"/>
  <c r="AF3677" i="3"/>
  <c r="AF3671" i="3"/>
  <c r="AF3659" i="3"/>
  <c r="AF3576" i="3"/>
  <c r="AF3570" i="3"/>
  <c r="AF3557" i="3"/>
  <c r="AF3528" i="3"/>
  <c r="AF3529" i="3" s="1"/>
  <c r="AF3490" i="3"/>
  <c r="AF3485" i="3"/>
  <c r="AF3476" i="3"/>
  <c r="AF3475" i="3"/>
  <c r="AF3472" i="3"/>
  <c r="AF3420" i="3"/>
  <c r="AF3419" i="3"/>
  <c r="AF3418" i="3"/>
  <c r="AF3727" i="3" s="1"/>
  <c r="AF3416" i="3"/>
  <c r="AF3358" i="3"/>
  <c r="AF3359" i="3" s="1"/>
  <c r="AF3340" i="3"/>
  <c r="AF3341" i="3" s="1"/>
  <c r="AF3323" i="3"/>
  <c r="AF3317" i="3"/>
  <c r="AF3292" i="3"/>
  <c r="AF3286" i="3"/>
  <c r="AF3276" i="3"/>
  <c r="AF3270" i="3"/>
  <c r="AF3228" i="3"/>
  <c r="AF3229" i="3" s="1"/>
  <c r="AF3215" i="3"/>
  <c r="AF3210" i="3"/>
  <c r="AF3197" i="3"/>
  <c r="AF3176" i="3"/>
  <c r="AF3140" i="3"/>
  <c r="AF3135" i="3"/>
  <c r="AF3113" i="3"/>
  <c r="AF3114" i="3" s="1"/>
  <c r="AF3097" i="3"/>
  <c r="AF3098" i="3" s="1"/>
  <c r="AF3081" i="3"/>
  <c r="AF3082" i="3" s="1"/>
  <c r="AF3067" i="3"/>
  <c r="AF3061" i="3"/>
  <c r="AH3041" i="3"/>
  <c r="AG3041" i="3"/>
  <c r="AF3041" i="3"/>
  <c r="AH3040" i="3"/>
  <c r="AG3040" i="3"/>
  <c r="AF3040" i="3"/>
  <c r="AH3039" i="3"/>
  <c r="AG3039" i="3"/>
  <c r="AF3039" i="3"/>
  <c r="AF3028" i="3"/>
  <c r="AF3010" i="3"/>
  <c r="AF2977" i="3"/>
  <c r="AF2934" i="3"/>
  <c r="AF2929" i="3"/>
  <c r="AF2911" i="3"/>
  <c r="AF2904" i="3"/>
  <c r="AF2876" i="3"/>
  <c r="AF2869" i="3"/>
  <c r="AF2835" i="3"/>
  <c r="AF2836" i="3" s="1"/>
  <c r="AF2821" i="3"/>
  <c r="AF2822" i="3" s="1"/>
  <c r="AF2808" i="3"/>
  <c r="AF2809" i="3" s="1"/>
  <c r="AF2794" i="3"/>
  <c r="AF2795" i="3" s="1"/>
  <c r="AF2781" i="3"/>
  <c r="AF2782" i="3" s="1"/>
  <c r="AF2766" i="3"/>
  <c r="AF2761" i="3"/>
  <c r="AF2733" i="3"/>
  <c r="AF2734" i="3" s="1"/>
  <c r="AF2700" i="3"/>
  <c r="AF2646" i="3"/>
  <c r="AF2600" i="3"/>
  <c r="AF2596" i="3"/>
  <c r="AF3038" i="3" s="1"/>
  <c r="AF2594" i="3"/>
  <c r="AF2584" i="3"/>
  <c r="AF2568" i="3"/>
  <c r="AF2562" i="3"/>
  <c r="AF2563" i="3" s="1"/>
  <c r="AF2536" i="3"/>
  <c r="AF2530" i="3"/>
  <c r="AF2511" i="3"/>
  <c r="AF2494" i="3"/>
  <c r="AF2495" i="3" s="1"/>
  <c r="AF2480" i="3"/>
  <c r="AF2455" i="3"/>
  <c r="AF2422" i="3"/>
  <c r="AF2416" i="3"/>
  <c r="AF2401" i="3"/>
  <c r="AF2402" i="3" s="1"/>
  <c r="AF2386" i="3"/>
  <c r="AF2380" i="3"/>
  <c r="AH2358" i="3"/>
  <c r="AG2358" i="3"/>
  <c r="AF2358" i="3"/>
  <c r="AF2348" i="3"/>
  <c r="AF2349" i="3" s="1"/>
  <c r="AF2339" i="3"/>
  <c r="AF2336" i="3"/>
  <c r="AF2333" i="3"/>
  <c r="AF2306" i="3"/>
  <c r="AF2289" i="3"/>
  <c r="AF2290" i="3" s="1"/>
  <c r="AF2282" i="3"/>
  <c r="AF2171" i="3"/>
  <c r="AF2166" i="3"/>
  <c r="AF2158" i="3"/>
  <c r="AF2155" i="3"/>
  <c r="AF2152" i="3"/>
  <c r="AF2113" i="3"/>
  <c r="AF2084" i="3"/>
  <c r="AF2032" i="3"/>
  <c r="AF2027" i="3"/>
  <c r="AF2019" i="3"/>
  <c r="AF2018" i="3"/>
  <c r="AF2015" i="3"/>
  <c r="AF1989" i="3"/>
  <c r="AF1988" i="3"/>
  <c r="AF1985" i="3"/>
  <c r="AF1951" i="3"/>
  <c r="AF1950" i="3"/>
  <c r="AF1949" i="3"/>
  <c r="AF1947" i="3"/>
  <c r="AF1909" i="3"/>
  <c r="AF1908" i="3"/>
  <c r="AF1905" i="3"/>
  <c r="AF1878" i="3"/>
  <c r="AF1877" i="3"/>
  <c r="AF1876" i="3"/>
  <c r="AF1874" i="3"/>
  <c r="AF1819" i="3"/>
  <c r="AF1816" i="3"/>
  <c r="AF1695" i="3"/>
  <c r="AF1692" i="3"/>
  <c r="AF1669" i="3"/>
  <c r="AF1658" i="3"/>
  <c r="AF1655" i="3"/>
  <c r="AF1652" i="3"/>
  <c r="AF1609" i="3"/>
  <c r="AF1603" i="3"/>
  <c r="AF1539" i="3"/>
  <c r="AF1534" i="3"/>
  <c r="AF1480" i="3"/>
  <c r="AF1474" i="3"/>
  <c r="AF1448" i="3"/>
  <c r="AF1442" i="3"/>
  <c r="AF1443" i="3" s="1"/>
  <c r="AF1435" i="3"/>
  <c r="AF1429" i="3"/>
  <c r="AF1430" i="3" s="1"/>
  <c r="AF1418" i="3"/>
  <c r="AF1416" i="3"/>
  <c r="AF1410" i="3"/>
  <c r="AF1391" i="3"/>
  <c r="AF1386" i="3"/>
  <c r="AF1371" i="3"/>
  <c r="AF1364" i="3"/>
  <c r="AF1341" i="3"/>
  <c r="AF1342" i="3" s="1"/>
  <c r="AF1326" i="3"/>
  <c r="AF1324" i="3"/>
  <c r="AF1319" i="3"/>
  <c r="AF1297" i="3"/>
  <c r="AF1291" i="3"/>
  <c r="AF1268" i="3"/>
  <c r="AF1262" i="3"/>
  <c r="AF1249" i="3"/>
  <c r="AF1248" i="3"/>
  <c r="AF1245" i="3"/>
  <c r="AF1218" i="3"/>
  <c r="AF1212" i="3"/>
  <c r="AF1201" i="3"/>
  <c r="AF1177" i="3"/>
  <c r="AF1171" i="3"/>
  <c r="AF1155" i="3"/>
  <c r="AF1090" i="3"/>
  <c r="AF1085" i="3"/>
  <c r="AF1072" i="3"/>
  <c r="AF1073" i="3" s="1"/>
  <c r="AF1061" i="3"/>
  <c r="AF1059" i="3"/>
  <c r="AF1060" i="3" s="1"/>
  <c r="AF1041" i="3"/>
  <c r="AF1035" i="3"/>
  <c r="AF1020" i="3"/>
  <c r="AF1021" i="3" s="1"/>
  <c r="AF1007" i="3"/>
  <c r="AF1008" i="3" s="1"/>
  <c r="AF994" i="3"/>
  <c r="AF986" i="3"/>
  <c r="AF966" i="3"/>
  <c r="AF967" i="3" s="1"/>
  <c r="AF948" i="3"/>
  <c r="AF943" i="3"/>
  <c r="AF924" i="3"/>
  <c r="AF925" i="3" s="1"/>
  <c r="AF912" i="3"/>
  <c r="AF911" i="3"/>
  <c r="AF1454" i="3" s="1"/>
  <c r="AF908" i="3"/>
  <c r="AF871" i="3"/>
  <c r="AF861" i="3"/>
  <c r="AF839" i="3"/>
  <c r="AF836" i="3"/>
  <c r="AF800" i="3"/>
  <c r="AF754" i="3"/>
  <c r="AF726" i="3"/>
  <c r="AF711" i="3"/>
  <c r="AF709" i="3"/>
  <c r="AF689" i="3"/>
  <c r="AF659" i="3"/>
  <c r="AF660" i="3" s="1"/>
  <c r="AF641" i="3"/>
  <c r="AF618" i="3"/>
  <c r="AF580" i="3"/>
  <c r="AF542" i="3"/>
  <c r="AF497" i="3"/>
  <c r="AF449" i="3"/>
  <c r="AF385" i="3"/>
  <c r="AF384" i="3"/>
  <c r="AF382" i="3"/>
  <c r="AF369" i="3"/>
  <c r="AF349" i="3"/>
  <c r="AF350" i="3" s="1"/>
  <c r="AF342" i="3"/>
  <c r="AF336" i="3"/>
  <c r="AF337" i="3" s="1"/>
  <c r="AF316" i="3"/>
  <c r="AF309" i="3"/>
  <c r="AF284" i="3"/>
  <c r="AF278" i="3"/>
  <c r="AF268" i="3"/>
  <c r="AF233" i="3"/>
  <c r="AF227" i="3"/>
  <c r="AF211" i="3"/>
  <c r="AF206" i="3"/>
  <c r="AF190" i="3"/>
  <c r="AF191" i="3" s="1"/>
  <c r="AF183" i="3"/>
  <c r="AF177" i="3"/>
  <c r="AF178" i="3" s="1"/>
  <c r="AF162" i="3"/>
  <c r="AF160" i="3"/>
  <c r="AF161" i="3" s="1"/>
  <c r="AF148" i="3"/>
  <c r="AF146" i="3"/>
  <c r="AF123" i="3"/>
  <c r="AF121" i="3"/>
  <c r="AF115" i="3"/>
  <c r="AF81" i="3"/>
  <c r="AF82" i="3" s="1"/>
  <c r="AF67" i="3"/>
  <c r="AF61" i="3"/>
  <c r="AF36" i="3"/>
  <c r="AF37" i="3" s="1"/>
  <c r="AF21" i="3"/>
  <c r="AF22" i="3" s="1"/>
  <c r="AD5651" i="3"/>
  <c r="AD4219" i="3"/>
  <c r="AD4218" i="3"/>
  <c r="AD4217" i="3"/>
  <c r="AD4216" i="3"/>
  <c r="AD3726" i="3"/>
  <c r="AD3041" i="3"/>
  <c r="AD3040" i="3"/>
  <c r="AD3039" i="3"/>
  <c r="AD2358" i="3"/>
  <c r="P5651" i="3"/>
  <c r="O5651" i="3"/>
  <c r="N5651" i="3"/>
  <c r="N5641" i="3"/>
  <c r="N5642" i="3" s="1"/>
  <c r="N5628" i="3"/>
  <c r="N5623" i="3"/>
  <c r="N5615" i="3"/>
  <c r="N5614" i="3"/>
  <c r="N5611" i="3"/>
  <c r="N5576" i="3"/>
  <c r="N5575" i="3"/>
  <c r="N5572" i="3"/>
  <c r="N5554" i="3"/>
  <c r="N5553" i="3"/>
  <c r="N5550" i="3"/>
  <c r="N5525" i="3"/>
  <c r="N5524" i="3"/>
  <c r="N5521" i="3"/>
  <c r="N5494" i="3"/>
  <c r="N5493" i="3"/>
  <c r="N5490" i="3"/>
  <c r="N5476" i="3"/>
  <c r="N5475" i="3"/>
  <c r="N5472" i="3"/>
  <c r="N5446" i="3"/>
  <c r="N5445" i="3"/>
  <c r="N5442" i="3"/>
  <c r="N5415" i="3"/>
  <c r="N5416" i="3" s="1"/>
  <c r="N5402" i="3"/>
  <c r="N5396" i="3"/>
  <c r="N5380" i="3"/>
  <c r="N5377" i="3"/>
  <c r="N5330" i="3"/>
  <c r="N5327" i="3"/>
  <c r="N5231" i="3"/>
  <c r="N5216" i="3"/>
  <c r="N5191" i="3"/>
  <c r="N5184" i="3"/>
  <c r="N5146" i="3"/>
  <c r="N5655" i="3" s="1"/>
  <c r="N5055" i="3"/>
  <c r="N5048" i="3"/>
  <c r="N4953" i="3"/>
  <c r="N4948" i="3"/>
  <c r="N4926" i="3"/>
  <c r="N4920" i="3"/>
  <c r="N4887" i="3"/>
  <c r="N4888" i="3" s="1"/>
  <c r="N4880" i="3"/>
  <c r="N4879" i="3"/>
  <c r="N4876" i="3"/>
  <c r="N4861" i="3"/>
  <c r="N4860" i="3"/>
  <c r="N4857" i="3"/>
  <c r="N4816" i="3"/>
  <c r="N4815" i="3"/>
  <c r="N4812" i="3"/>
  <c r="N4793" i="3"/>
  <c r="N4794" i="3" s="1"/>
  <c r="N4778" i="3"/>
  <c r="N4773" i="3"/>
  <c r="N4765" i="3"/>
  <c r="N4759" i="3"/>
  <c r="N4729" i="3"/>
  <c r="N4683" i="3"/>
  <c r="N4626" i="3"/>
  <c r="N4551" i="3"/>
  <c r="N4545" i="3"/>
  <c r="N4532" i="3"/>
  <c r="N4527" i="3"/>
  <c r="N4500" i="3"/>
  <c r="N4499" i="3"/>
  <c r="N4496" i="3"/>
  <c r="N4451" i="3"/>
  <c r="N4446" i="3"/>
  <c r="N4432" i="3"/>
  <c r="N4433" i="3" s="1"/>
  <c r="N4416" i="3"/>
  <c r="N4407" i="3"/>
  <c r="N4375" i="3"/>
  <c r="N4369" i="3"/>
  <c r="N4355" i="3"/>
  <c r="N4295" i="3"/>
  <c r="N4288" i="3"/>
  <c r="N4244" i="3"/>
  <c r="N4238" i="3"/>
  <c r="P4219" i="3"/>
  <c r="O4219" i="3"/>
  <c r="N4219" i="3"/>
  <c r="P4218" i="3"/>
  <c r="O4218" i="3"/>
  <c r="N4218" i="3"/>
  <c r="P4217" i="3"/>
  <c r="O4217" i="3"/>
  <c r="N4217" i="3"/>
  <c r="P4216" i="3"/>
  <c r="O4216" i="3"/>
  <c r="N4216" i="3"/>
  <c r="N4206" i="3"/>
  <c r="N4182" i="3"/>
  <c r="N4176" i="3"/>
  <c r="N4177" i="3" s="1"/>
  <c r="N4162" i="3"/>
  <c r="N4151" i="3"/>
  <c r="N4142" i="3"/>
  <c r="N4136" i="3"/>
  <c r="N4137" i="3" s="1"/>
  <c r="N4120" i="3"/>
  <c r="N4114" i="3"/>
  <c r="N4082" i="3"/>
  <c r="N4031" i="3"/>
  <c r="N4010" i="3"/>
  <c r="N4005" i="3"/>
  <c r="N3991" i="3"/>
  <c r="N3992" i="3" s="1"/>
  <c r="N3977" i="3"/>
  <c r="N3978" i="3" s="1"/>
  <c r="N3964" i="3"/>
  <c r="N3965" i="3" s="1"/>
  <c r="N3948" i="3"/>
  <c r="N3946" i="3"/>
  <c r="N3947" i="3" s="1"/>
  <c r="N3902" i="3"/>
  <c r="N3890" i="3"/>
  <c r="N3867" i="3"/>
  <c r="N3857" i="3"/>
  <c r="N3849" i="3"/>
  <c r="N4096" i="3" s="1"/>
  <c r="N3843" i="3"/>
  <c r="N3834" i="3"/>
  <c r="N3810" i="3"/>
  <c r="N3808" i="3"/>
  <c r="N3803" i="3"/>
  <c r="N3790" i="3"/>
  <c r="N3788" i="3"/>
  <c r="N3783" i="3"/>
  <c r="N3767" i="3"/>
  <c r="N3768" i="3" s="1"/>
  <c r="N3754" i="3"/>
  <c r="N3748" i="3"/>
  <c r="P3726" i="3"/>
  <c r="O3726" i="3"/>
  <c r="N3726" i="3"/>
  <c r="N3717" i="3"/>
  <c r="N3709" i="3"/>
  <c r="N3677" i="3"/>
  <c r="N3671" i="3"/>
  <c r="N3659" i="3"/>
  <c r="N3576" i="3"/>
  <c r="N3570" i="3"/>
  <c r="N3557" i="3"/>
  <c r="N3528" i="3"/>
  <c r="N3529" i="3" s="1"/>
  <c r="N3490" i="3"/>
  <c r="N3485" i="3"/>
  <c r="N3476" i="3"/>
  <c r="N3475" i="3"/>
  <c r="N3472" i="3"/>
  <c r="N3420" i="3"/>
  <c r="N3419" i="3"/>
  <c r="N3418" i="3"/>
  <c r="N3727" i="3" s="1"/>
  <c r="N3416" i="3"/>
  <c r="N3358" i="3"/>
  <c r="N3359" i="3" s="1"/>
  <c r="N3340" i="3"/>
  <c r="N3341" i="3" s="1"/>
  <c r="N3323" i="3"/>
  <c r="N3317" i="3"/>
  <c r="N3292" i="3"/>
  <c r="N3286" i="3"/>
  <c r="N3276" i="3"/>
  <c r="N3270" i="3"/>
  <c r="N3228" i="3"/>
  <c r="N3229" i="3" s="1"/>
  <c r="N3215" i="3"/>
  <c r="N3210" i="3"/>
  <c r="N3197" i="3"/>
  <c r="N3176" i="3"/>
  <c r="N3140" i="3"/>
  <c r="N3135" i="3"/>
  <c r="N3113" i="3"/>
  <c r="N3114" i="3" s="1"/>
  <c r="N3097" i="3"/>
  <c r="N3098" i="3" s="1"/>
  <c r="N3081" i="3"/>
  <c r="N3082" i="3" s="1"/>
  <c r="N3067" i="3"/>
  <c r="N3061" i="3"/>
  <c r="P3041" i="3"/>
  <c r="O3041" i="3"/>
  <c r="N3041" i="3"/>
  <c r="P3040" i="3"/>
  <c r="O3040" i="3"/>
  <c r="N3040" i="3"/>
  <c r="P3039" i="3"/>
  <c r="O3039" i="3"/>
  <c r="N3039" i="3"/>
  <c r="N3028" i="3"/>
  <c r="N3010" i="3"/>
  <c r="N2977" i="3"/>
  <c r="N2934" i="3"/>
  <c r="N2929" i="3"/>
  <c r="N2911" i="3"/>
  <c r="N2904" i="3"/>
  <c r="N2876" i="3"/>
  <c r="N2869" i="3"/>
  <c r="N2835" i="3"/>
  <c r="N2836" i="3" s="1"/>
  <c r="N2821" i="3"/>
  <c r="N2822" i="3" s="1"/>
  <c r="N2808" i="3"/>
  <c r="N2809" i="3" s="1"/>
  <c r="N2794" i="3"/>
  <c r="N2795" i="3" s="1"/>
  <c r="N2781" i="3"/>
  <c r="N2782" i="3" s="1"/>
  <c r="N2766" i="3"/>
  <c r="N2761" i="3"/>
  <c r="N2733" i="3"/>
  <c r="N2734" i="3" s="1"/>
  <c r="N2700" i="3"/>
  <c r="N2646" i="3"/>
  <c r="N2600" i="3"/>
  <c r="N2596" i="3"/>
  <c r="N3038" i="3" s="1"/>
  <c r="N2594" i="3"/>
  <c r="N2584" i="3"/>
  <c r="N2568" i="3"/>
  <c r="N2562" i="3"/>
  <c r="N2563" i="3" s="1"/>
  <c r="N2536" i="3"/>
  <c r="N2530" i="3"/>
  <c r="N2511" i="3"/>
  <c r="N2494" i="3"/>
  <c r="N2495" i="3" s="1"/>
  <c r="N2480" i="3"/>
  <c r="N2455" i="3"/>
  <c r="N2422" i="3"/>
  <c r="N2416" i="3"/>
  <c r="N2401" i="3"/>
  <c r="N2402" i="3" s="1"/>
  <c r="N2386" i="3"/>
  <c r="N2380" i="3"/>
  <c r="P2358" i="3"/>
  <c r="O2358" i="3"/>
  <c r="N2358" i="3"/>
  <c r="N2348" i="3"/>
  <c r="N2349" i="3" s="1"/>
  <c r="N2339" i="3"/>
  <c r="N2336" i="3"/>
  <c r="N2333" i="3"/>
  <c r="N2306" i="3"/>
  <c r="N2289" i="3"/>
  <c r="N2290" i="3" s="1"/>
  <c r="N2282" i="3"/>
  <c r="N2171" i="3"/>
  <c r="N2166" i="3"/>
  <c r="N2158" i="3"/>
  <c r="N2155" i="3"/>
  <c r="N2152" i="3"/>
  <c r="N2113" i="3"/>
  <c r="N2084" i="3"/>
  <c r="N2032" i="3"/>
  <c r="N2027" i="3"/>
  <c r="N2019" i="3"/>
  <c r="N2018" i="3"/>
  <c r="N2015" i="3"/>
  <c r="N1989" i="3"/>
  <c r="N1988" i="3"/>
  <c r="N1985" i="3"/>
  <c r="N1951" i="3"/>
  <c r="N1950" i="3"/>
  <c r="N1949" i="3"/>
  <c r="N1947" i="3"/>
  <c r="N1909" i="3"/>
  <c r="N1908" i="3"/>
  <c r="N1905" i="3"/>
  <c r="N1878" i="3"/>
  <c r="N1877" i="3"/>
  <c r="N1876" i="3"/>
  <c r="N1874" i="3"/>
  <c r="N1819" i="3"/>
  <c r="N1816" i="3"/>
  <c r="N1695" i="3"/>
  <c r="N1692" i="3"/>
  <c r="N1669" i="3"/>
  <c r="N1658" i="3"/>
  <c r="N1655" i="3"/>
  <c r="N1652" i="3"/>
  <c r="N1609" i="3"/>
  <c r="N1603" i="3"/>
  <c r="N1539" i="3"/>
  <c r="N1534" i="3"/>
  <c r="N1480" i="3"/>
  <c r="N1474" i="3"/>
  <c r="N1448" i="3"/>
  <c r="N1442" i="3"/>
  <c r="N1443" i="3" s="1"/>
  <c r="N1435" i="3"/>
  <c r="N1429" i="3"/>
  <c r="N1430" i="3" s="1"/>
  <c r="N1418" i="3"/>
  <c r="N1416" i="3"/>
  <c r="N1410" i="3"/>
  <c r="N1391" i="3"/>
  <c r="N1386" i="3"/>
  <c r="N1371" i="3"/>
  <c r="N1364" i="3"/>
  <c r="N1341" i="3"/>
  <c r="N1342" i="3" s="1"/>
  <c r="N1326" i="3"/>
  <c r="N1324" i="3"/>
  <c r="N1319" i="3"/>
  <c r="N1297" i="3"/>
  <c r="N1291" i="3"/>
  <c r="N1268" i="3"/>
  <c r="N1262" i="3"/>
  <c r="N1249" i="3"/>
  <c r="N1248" i="3"/>
  <c r="N1245" i="3"/>
  <c r="N1218" i="3"/>
  <c r="N1212" i="3"/>
  <c r="N1201" i="3"/>
  <c r="N1177" i="3"/>
  <c r="N1171" i="3"/>
  <c r="N1155" i="3"/>
  <c r="N1090" i="3"/>
  <c r="N1085" i="3"/>
  <c r="N1072" i="3"/>
  <c r="N1073" i="3" s="1"/>
  <c r="N1061" i="3"/>
  <c r="N1059" i="3"/>
  <c r="N1060" i="3" s="1"/>
  <c r="N1041" i="3"/>
  <c r="N1035" i="3"/>
  <c r="N1020" i="3"/>
  <c r="N1021" i="3" s="1"/>
  <c r="N1007" i="3"/>
  <c r="N1008" i="3" s="1"/>
  <c r="N994" i="3"/>
  <c r="N986" i="3"/>
  <c r="N966" i="3"/>
  <c r="N967" i="3" s="1"/>
  <c r="N948" i="3"/>
  <c r="N943" i="3"/>
  <c r="N924" i="3"/>
  <c r="N925" i="3" s="1"/>
  <c r="N912" i="3"/>
  <c r="N1455" i="3" s="1"/>
  <c r="N911" i="3"/>
  <c r="N1454" i="3" s="1"/>
  <c r="N908" i="3"/>
  <c r="N871" i="3"/>
  <c r="N861" i="3"/>
  <c r="N839" i="3"/>
  <c r="N836" i="3"/>
  <c r="N800" i="3"/>
  <c r="N754" i="3"/>
  <c r="N726" i="3"/>
  <c r="N711" i="3"/>
  <c r="N709" i="3"/>
  <c r="N689" i="3"/>
  <c r="N659" i="3"/>
  <c r="N660" i="3" s="1"/>
  <c r="N641" i="3"/>
  <c r="N618" i="3"/>
  <c r="N580" i="3"/>
  <c r="N542" i="3"/>
  <c r="N497" i="3"/>
  <c r="N449" i="3"/>
  <c r="N385" i="3"/>
  <c r="N384" i="3"/>
  <c r="N382" i="3"/>
  <c r="N369" i="3"/>
  <c r="N349" i="3"/>
  <c r="N350" i="3" s="1"/>
  <c r="N342" i="3"/>
  <c r="N336" i="3"/>
  <c r="N337" i="3" s="1"/>
  <c r="N316" i="3"/>
  <c r="N309" i="3"/>
  <c r="N284" i="3"/>
  <c r="N278" i="3"/>
  <c r="N268" i="3"/>
  <c r="N233" i="3"/>
  <c r="N227" i="3"/>
  <c r="N211" i="3"/>
  <c r="N206" i="3"/>
  <c r="N190" i="3"/>
  <c r="N191" i="3" s="1"/>
  <c r="N183" i="3"/>
  <c r="N177" i="3"/>
  <c r="N178" i="3" s="1"/>
  <c r="N162" i="3"/>
  <c r="N160" i="3"/>
  <c r="N161" i="3" s="1"/>
  <c r="N148" i="3"/>
  <c r="N146" i="3"/>
  <c r="N123" i="3"/>
  <c r="N121" i="3"/>
  <c r="N115" i="3"/>
  <c r="N81" i="3"/>
  <c r="N82" i="3" s="1"/>
  <c r="N67" i="3"/>
  <c r="N61" i="3"/>
  <c r="N36" i="3"/>
  <c r="N37" i="3" s="1"/>
  <c r="N21" i="3"/>
  <c r="N22" i="3" s="1"/>
  <c r="AV5640" i="3"/>
  <c r="AV5627" i="3"/>
  <c r="AV5622" i="3"/>
  <c r="AV5587" i="3"/>
  <c r="AV5585" i="3"/>
  <c r="AW5585" i="3" s="1"/>
  <c r="AV5584" i="3"/>
  <c r="AW5584" i="3" s="1"/>
  <c r="AV5565" i="3"/>
  <c r="AV5563" i="3"/>
  <c r="AW5563" i="3" s="1"/>
  <c r="AV5562" i="3"/>
  <c r="AW5562" i="3" s="1"/>
  <c r="AV5536" i="3"/>
  <c r="AV5534" i="3"/>
  <c r="AW5534" i="3" s="1"/>
  <c r="AV5533" i="3"/>
  <c r="AW5533" i="3" s="1"/>
  <c r="AV5505" i="3"/>
  <c r="AV5503" i="3"/>
  <c r="AW5503" i="3" s="1"/>
  <c r="AV5502" i="3"/>
  <c r="AW5502" i="3" s="1"/>
  <c r="AV5487" i="3"/>
  <c r="AV5485" i="3"/>
  <c r="AW5485" i="3" s="1"/>
  <c r="AV5484" i="3"/>
  <c r="AW5484" i="3" s="1"/>
  <c r="AV5457" i="3"/>
  <c r="AV5455" i="3"/>
  <c r="AW5455" i="3" s="1"/>
  <c r="AV5454" i="3"/>
  <c r="AW5454" i="3" s="1"/>
  <c r="AV5431" i="3"/>
  <c r="AV5429" i="3"/>
  <c r="AW5429" i="3" s="1"/>
  <c r="AV5428" i="3"/>
  <c r="AW5428" i="3" s="1"/>
  <c r="AV5414" i="3"/>
  <c r="AV5401" i="3"/>
  <c r="AW5401" i="3" s="1"/>
  <c r="AV5400" i="3"/>
  <c r="AV5395" i="3"/>
  <c r="AW5395" i="3" s="1"/>
  <c r="AV5394" i="3"/>
  <c r="AW5394" i="3" s="1"/>
  <c r="AV5393" i="3"/>
  <c r="AW5393" i="3" s="1"/>
  <c r="AV5392" i="3"/>
  <c r="AW5392" i="3" s="1"/>
  <c r="AV5391" i="3"/>
  <c r="AW5391" i="3" s="1"/>
  <c r="AV5390" i="3"/>
  <c r="AW5390" i="3" s="1"/>
  <c r="AV5389" i="3"/>
  <c r="AV5376" i="3"/>
  <c r="AW5376" i="3" s="1"/>
  <c r="AV5375" i="3"/>
  <c r="AW5375" i="3" s="1"/>
  <c r="AV5374" i="3"/>
  <c r="AW5374" i="3" s="1"/>
  <c r="AV5373" i="3"/>
  <c r="AW5373" i="3" s="1"/>
  <c r="AV5372" i="3"/>
  <c r="AV5371" i="3"/>
  <c r="AW5371" i="3" s="1"/>
  <c r="AV5370" i="3"/>
  <c r="AW5370" i="3" s="1"/>
  <c r="AV5369" i="3"/>
  <c r="AW5369" i="3" s="1"/>
  <c r="AV5368" i="3"/>
  <c r="AW5368" i="3" s="1"/>
  <c r="AV5367" i="3"/>
  <c r="AW5367" i="3" s="1"/>
  <c r="AV5366" i="3"/>
  <c r="AW5366" i="3" s="1"/>
  <c r="AV5365" i="3"/>
  <c r="AW5365" i="3" s="1"/>
  <c r="AV5364" i="3"/>
  <c r="AW5364" i="3" s="1"/>
  <c r="AV5363" i="3"/>
  <c r="AW5363" i="3" s="1"/>
  <c r="AV5362" i="3"/>
  <c r="AV5357" i="3"/>
  <c r="AW5357" i="3" s="1"/>
  <c r="AV5356" i="3"/>
  <c r="AW5356" i="3" s="1"/>
  <c r="AV5355" i="3"/>
  <c r="AW5355" i="3" s="1"/>
  <c r="AV5354" i="3"/>
  <c r="AW5354" i="3" s="1"/>
  <c r="AV5352" i="3"/>
  <c r="AW5352" i="3" s="1"/>
  <c r="AV5351" i="3"/>
  <c r="AW5351" i="3" s="1"/>
  <c r="AV5350" i="3"/>
  <c r="AW5350" i="3" s="1"/>
  <c r="AV5349" i="3"/>
  <c r="AW5349" i="3" s="1"/>
  <c r="AV5348" i="3"/>
  <c r="AW5348" i="3" s="1"/>
  <c r="AV5347" i="3"/>
  <c r="AW5347" i="3" s="1"/>
  <c r="AV5346" i="3"/>
  <c r="AW5346" i="3" s="1"/>
  <c r="AV5345" i="3"/>
  <c r="AW5345" i="3" s="1"/>
  <c r="AV5344" i="3"/>
  <c r="AW5344" i="3" s="1"/>
  <c r="AV5343" i="3"/>
  <c r="AW5343" i="3" s="1"/>
  <c r="AV5342" i="3"/>
  <c r="AW5342" i="3" s="1"/>
  <c r="AV5341" i="3"/>
  <c r="AW5341" i="3" s="1"/>
  <c r="AV5340" i="3"/>
  <c r="AV5339" i="3"/>
  <c r="AW5339" i="3" s="1"/>
  <c r="AV5326" i="3"/>
  <c r="AW5326" i="3" s="1"/>
  <c r="AV5325" i="3"/>
  <c r="AW5325" i="3" s="1"/>
  <c r="AV5324" i="3"/>
  <c r="AW5324" i="3" s="1"/>
  <c r="AV5323" i="3"/>
  <c r="AW5323" i="3" s="1"/>
  <c r="AV5322" i="3"/>
  <c r="AW5322" i="3" s="1"/>
  <c r="AV5321" i="3"/>
  <c r="AW5321" i="3" s="1"/>
  <c r="AV5320" i="3"/>
  <c r="AW5320" i="3" s="1"/>
  <c r="AV5319" i="3"/>
  <c r="AW5319" i="3" s="1"/>
  <c r="AV5318" i="3"/>
  <c r="AW5318" i="3" s="1"/>
  <c r="AV5317" i="3"/>
  <c r="AV5330" i="3" s="1"/>
  <c r="AV5316" i="3"/>
  <c r="AW5316" i="3" s="1"/>
  <c r="AV5315" i="3"/>
  <c r="AW5315" i="3" s="1"/>
  <c r="AV5314" i="3"/>
  <c r="AW5314" i="3" s="1"/>
  <c r="AV5313" i="3"/>
  <c r="AW5313" i="3" s="1"/>
  <c r="AV5312" i="3"/>
  <c r="AW5312" i="3" s="1"/>
  <c r="AV5311" i="3"/>
  <c r="AW5311" i="3" s="1"/>
  <c r="AV5310" i="3"/>
  <c r="AW5310" i="3" s="1"/>
  <c r="AV5309" i="3"/>
  <c r="AW5309" i="3" s="1"/>
  <c r="AV5308" i="3"/>
  <c r="AW5308" i="3" s="1"/>
  <c r="AV5307" i="3"/>
  <c r="AW5307" i="3" s="1"/>
  <c r="AV5306" i="3"/>
  <c r="AW5306" i="3" s="1"/>
  <c r="AV5305" i="3"/>
  <c r="AW5305" i="3" s="1"/>
  <c r="AV5304" i="3"/>
  <c r="AW5304" i="3" s="1"/>
  <c r="AV5303" i="3"/>
  <c r="AV5302" i="3"/>
  <c r="AW5302" i="3" s="1"/>
  <c r="AV5301" i="3"/>
  <c r="AW5301" i="3" s="1"/>
  <c r="AV5300" i="3"/>
  <c r="AW5300" i="3" s="1"/>
  <c r="AV5295" i="3"/>
  <c r="AW5295" i="3" s="1"/>
  <c r="AV5294" i="3"/>
  <c r="AW5294" i="3" s="1"/>
  <c r="AV5293" i="3"/>
  <c r="AW5293" i="3" s="1"/>
  <c r="AV5292" i="3"/>
  <c r="AW5292" i="3" s="1"/>
  <c r="AV5291" i="3"/>
  <c r="AW5291" i="3" s="1"/>
  <c r="AV5290" i="3"/>
  <c r="AW5290" i="3" s="1"/>
  <c r="AV5289" i="3"/>
  <c r="AW5289" i="3" s="1"/>
  <c r="AV5288" i="3"/>
  <c r="AW5288" i="3" s="1"/>
  <c r="AV5287" i="3"/>
  <c r="AW5287" i="3" s="1"/>
  <c r="AV5286" i="3"/>
  <c r="AW5286" i="3" s="1"/>
  <c r="AV5285" i="3"/>
  <c r="AW5285" i="3" s="1"/>
  <c r="AV5284" i="3"/>
  <c r="AW5284" i="3" s="1"/>
  <c r="AV5283" i="3"/>
  <c r="AW5283" i="3" s="1"/>
  <c r="AV5282" i="3"/>
  <c r="AW5282" i="3" s="1"/>
  <c r="AV5281" i="3"/>
  <c r="AW5281" i="3" s="1"/>
  <c r="AV5280" i="3"/>
  <c r="AW5280" i="3" s="1"/>
  <c r="AV5279" i="3"/>
  <c r="AW5279" i="3" s="1"/>
  <c r="AV5278" i="3"/>
  <c r="AW5278" i="3" s="1"/>
  <c r="AV5277" i="3"/>
  <c r="AW5277" i="3" s="1"/>
  <c r="AV5276" i="3"/>
  <c r="AW5276" i="3" s="1"/>
  <c r="AV5275" i="3"/>
  <c r="AW5275" i="3" s="1"/>
  <c r="AV5274" i="3"/>
  <c r="AW5274" i="3" s="1"/>
  <c r="AV5273" i="3"/>
  <c r="AW5273" i="3" s="1"/>
  <c r="AV5272" i="3"/>
  <c r="AW5272" i="3" s="1"/>
  <c r="AV5271" i="3"/>
  <c r="AW5271" i="3" s="1"/>
  <c r="AV5270" i="3"/>
  <c r="AW5270" i="3" s="1"/>
  <c r="AV5269" i="3"/>
  <c r="AW5269" i="3" s="1"/>
  <c r="AV5268" i="3"/>
  <c r="AW5268" i="3" s="1"/>
  <c r="AV5267" i="3"/>
  <c r="AW5267" i="3" s="1"/>
  <c r="AV5266" i="3"/>
  <c r="AW5266" i="3" s="1"/>
  <c r="AV5265" i="3"/>
  <c r="AW5265" i="3" s="1"/>
  <c r="AV5264" i="3"/>
  <c r="AW5264" i="3" s="1"/>
  <c r="AV5262" i="3"/>
  <c r="AW5262" i="3" s="1"/>
  <c r="AV5261" i="3"/>
  <c r="AW5261" i="3" s="1"/>
  <c r="AV5260" i="3"/>
  <c r="AW5260" i="3" s="1"/>
  <c r="AV5259" i="3"/>
  <c r="AW5259" i="3" s="1"/>
  <c r="AV5258" i="3"/>
  <c r="AW5258" i="3" s="1"/>
  <c r="AV5257" i="3"/>
  <c r="AW5257" i="3" s="1"/>
  <c r="AV5255" i="3"/>
  <c r="AW5255" i="3" s="1"/>
  <c r="AV5254" i="3"/>
  <c r="AW5254" i="3" s="1"/>
  <c r="AV5253" i="3"/>
  <c r="AW5253" i="3" s="1"/>
  <c r="AV5252" i="3"/>
  <c r="AW5252" i="3" s="1"/>
  <c r="AV5251" i="3"/>
  <c r="AW5251" i="3" s="1"/>
  <c r="AV5250" i="3"/>
  <c r="AW5250" i="3" s="1"/>
  <c r="AV5249" i="3"/>
  <c r="AW5249" i="3" s="1"/>
  <c r="AV5248" i="3"/>
  <c r="AW5248" i="3" s="1"/>
  <c r="AV5247" i="3"/>
  <c r="AW5247" i="3" s="1"/>
  <c r="AV5246" i="3"/>
  <c r="AW5246" i="3" s="1"/>
  <c r="AV5245" i="3"/>
  <c r="AW5245" i="3" s="1"/>
  <c r="AV5244" i="3"/>
  <c r="AV5243" i="3"/>
  <c r="AW5243" i="3" s="1"/>
  <c r="AV5230" i="3"/>
  <c r="AW5230" i="3" s="1"/>
  <c r="AV5229" i="3"/>
  <c r="AW5229" i="3" s="1"/>
  <c r="AV5228" i="3"/>
  <c r="AW5228" i="3" s="1"/>
  <c r="AV5227" i="3"/>
  <c r="AW5227" i="3" s="1"/>
  <c r="AV5226" i="3"/>
  <c r="AW5226" i="3" s="1"/>
  <c r="AV5225" i="3"/>
  <c r="AW5225" i="3" s="1"/>
  <c r="AV5224" i="3"/>
  <c r="AW5224" i="3" s="1"/>
  <c r="AV5223" i="3"/>
  <c r="AW5223" i="3" s="1"/>
  <c r="AV5222" i="3"/>
  <c r="AW5222" i="3" s="1"/>
  <c r="AV5221" i="3"/>
  <c r="AW5221" i="3" s="1"/>
  <c r="AV5220" i="3"/>
  <c r="AV5215" i="3"/>
  <c r="AW5215" i="3" s="1"/>
  <c r="AV5214" i="3"/>
  <c r="AW5214" i="3" s="1"/>
  <c r="AV5213" i="3"/>
  <c r="AW5213" i="3" s="1"/>
  <c r="AV5212" i="3"/>
  <c r="AW5212" i="3" s="1"/>
  <c r="AV5211" i="3"/>
  <c r="AW5211" i="3" s="1"/>
  <c r="AV5210" i="3"/>
  <c r="AW5210" i="3" s="1"/>
  <c r="AV5209" i="3"/>
  <c r="AW5209" i="3" s="1"/>
  <c r="AV5208" i="3"/>
  <c r="AW5208" i="3" s="1"/>
  <c r="AV5207" i="3"/>
  <c r="AW5207" i="3" s="1"/>
  <c r="AV5206" i="3"/>
  <c r="AW5206" i="3" s="1"/>
  <c r="AV5205" i="3"/>
  <c r="AW5205" i="3" s="1"/>
  <c r="AV5204" i="3"/>
  <c r="AW5204" i="3" s="1"/>
  <c r="AV5203" i="3"/>
  <c r="AV5190" i="3"/>
  <c r="AW5190" i="3" s="1"/>
  <c r="AV5189" i="3"/>
  <c r="AW5189" i="3" s="1"/>
  <c r="AV5188" i="3"/>
  <c r="AV5183" i="3"/>
  <c r="AW5183" i="3" s="1"/>
  <c r="AV5182" i="3"/>
  <c r="AW5182" i="3" s="1"/>
  <c r="AV5181" i="3"/>
  <c r="AW5181" i="3" s="1"/>
  <c r="AV5180" i="3"/>
  <c r="AW5180" i="3" s="1"/>
  <c r="AV5179" i="3"/>
  <c r="AW5179" i="3" s="1"/>
  <c r="AV5178" i="3"/>
  <c r="AW5178" i="3" s="1"/>
  <c r="AV5177" i="3"/>
  <c r="AW5177" i="3" s="1"/>
  <c r="AV5176" i="3"/>
  <c r="AW5176" i="3" s="1"/>
  <c r="AV5175" i="3"/>
  <c r="AW5175" i="3" s="1"/>
  <c r="AV5174" i="3"/>
  <c r="AW5174" i="3" s="1"/>
  <c r="AV5173" i="3"/>
  <c r="AW5173" i="3" s="1"/>
  <c r="AV5172" i="3"/>
  <c r="AW5172" i="3" s="1"/>
  <c r="AV5171" i="3"/>
  <c r="AW5171" i="3" s="1"/>
  <c r="AV5170" i="3"/>
  <c r="AW5170" i="3" s="1"/>
  <c r="AV5169" i="3"/>
  <c r="AW5169" i="3" s="1"/>
  <c r="AV5168" i="3"/>
  <c r="AW5168" i="3" s="1"/>
  <c r="AV5167" i="3"/>
  <c r="AW5167" i="3" s="1"/>
  <c r="AV5166" i="3"/>
  <c r="AW5166" i="3" s="1"/>
  <c r="AV5165" i="3"/>
  <c r="AW5165" i="3" s="1"/>
  <c r="AV5164" i="3"/>
  <c r="AW5164" i="3" s="1"/>
  <c r="AV5163" i="3"/>
  <c r="AW5163" i="3" s="1"/>
  <c r="AV5162" i="3"/>
  <c r="AW5162" i="3" s="1"/>
  <c r="AV5161" i="3"/>
  <c r="AW5161" i="3" s="1"/>
  <c r="AV5160" i="3"/>
  <c r="AW5160" i="3" s="1"/>
  <c r="AV5159" i="3"/>
  <c r="AW5159" i="3" s="1"/>
  <c r="AV5158" i="3"/>
  <c r="AW5158" i="3" s="1"/>
  <c r="AV5157" i="3"/>
  <c r="AW5157" i="3" s="1"/>
  <c r="AV5156" i="3"/>
  <c r="AW5156" i="3" s="1"/>
  <c r="AV5155" i="3"/>
  <c r="AW5155" i="3" s="1"/>
  <c r="AV5154" i="3"/>
  <c r="AW5154" i="3" s="1"/>
  <c r="AV5153" i="3"/>
  <c r="AW5153" i="3" s="1"/>
  <c r="AV5152" i="3"/>
  <c r="AV5139" i="3"/>
  <c r="AW5139" i="3" s="1"/>
  <c r="AV5138" i="3"/>
  <c r="AW5138" i="3" s="1"/>
  <c r="AV5137" i="3"/>
  <c r="AW5137" i="3" s="1"/>
  <c r="AV5136" i="3"/>
  <c r="AW5136" i="3" s="1"/>
  <c r="AV5135" i="3"/>
  <c r="AW5135" i="3" s="1"/>
  <c r="AV5134" i="3"/>
  <c r="AW5134" i="3" s="1"/>
  <c r="AV5133" i="3"/>
  <c r="AW5133" i="3" s="1"/>
  <c r="AV5132" i="3"/>
  <c r="AW5132" i="3" s="1"/>
  <c r="AV5131" i="3"/>
  <c r="AW5131" i="3" s="1"/>
  <c r="AV5130" i="3"/>
  <c r="AV5128" i="3"/>
  <c r="AW5128" i="3" s="1"/>
  <c r="AV5127" i="3"/>
  <c r="AW5127" i="3" s="1"/>
  <c r="AV5120" i="3"/>
  <c r="AW5120" i="3" s="1"/>
  <c r="AV5119" i="3"/>
  <c r="AW5119" i="3" s="1"/>
  <c r="AV5118" i="3"/>
  <c r="AW5118" i="3" s="1"/>
  <c r="AV5117" i="3"/>
  <c r="AW5117" i="3" s="1"/>
  <c r="AV5116" i="3"/>
  <c r="AW5116" i="3" s="1"/>
  <c r="AV5115" i="3"/>
  <c r="AW5115" i="3" s="1"/>
  <c r="AV5114" i="3"/>
  <c r="AW5114" i="3" s="1"/>
  <c r="AV5113" i="3"/>
  <c r="AW5113" i="3" s="1"/>
  <c r="AV5112" i="3"/>
  <c r="AW5112" i="3" s="1"/>
  <c r="AV5110" i="3"/>
  <c r="AW5110" i="3" s="1"/>
  <c r="AV5109" i="3"/>
  <c r="AW5109" i="3" s="1"/>
  <c r="AV5108" i="3"/>
  <c r="AW5108" i="3" s="1"/>
  <c r="AV5107" i="3"/>
  <c r="AW5107" i="3" s="1"/>
  <c r="AV5106" i="3"/>
  <c r="AW5106" i="3" s="1"/>
  <c r="AV5105" i="3"/>
  <c r="AW5105" i="3" s="1"/>
  <c r="AV5104" i="3"/>
  <c r="AW5104" i="3" s="1"/>
  <c r="AV5103" i="3"/>
  <c r="AW5103" i="3" s="1"/>
  <c r="AV5102" i="3"/>
  <c r="AW5102" i="3" s="1"/>
  <c r="AV5101" i="3"/>
  <c r="AW5101" i="3" s="1"/>
  <c r="AV5100" i="3"/>
  <c r="AW5100" i="3" s="1"/>
  <c r="AV5099" i="3"/>
  <c r="AW5099" i="3" s="1"/>
  <c r="AV5098" i="3"/>
  <c r="AW5098" i="3" s="1"/>
  <c r="AV5097" i="3"/>
  <c r="AW5097" i="3" s="1"/>
  <c r="AV5096" i="3"/>
  <c r="AW5096" i="3" s="1"/>
  <c r="AV5095" i="3"/>
  <c r="AW5095" i="3" s="1"/>
  <c r="AV5094" i="3"/>
  <c r="AW5094" i="3" s="1"/>
  <c r="AV5093" i="3"/>
  <c r="AW5093" i="3" s="1"/>
  <c r="AV5092" i="3"/>
  <c r="AV5091" i="3"/>
  <c r="AV5090" i="3"/>
  <c r="AW5090" i="3" s="1"/>
  <c r="AV5088" i="3"/>
  <c r="AW5088" i="3" s="1"/>
  <c r="AV5087" i="3"/>
  <c r="AW5087" i="3" s="1"/>
  <c r="AV5086" i="3"/>
  <c r="AW5086" i="3" s="1"/>
  <c r="AV5085" i="3"/>
  <c r="AW5085" i="3" s="1"/>
  <c r="AV5084" i="3"/>
  <c r="AW5084" i="3" s="1"/>
  <c r="AV5083" i="3"/>
  <c r="AW5083" i="3" s="1"/>
  <c r="AV5082" i="3"/>
  <c r="AW5082" i="3" s="1"/>
  <c r="AV5081" i="3"/>
  <c r="AW5081" i="3" s="1"/>
  <c r="AV5080" i="3"/>
  <c r="AW5080" i="3" s="1"/>
  <c r="AV5079" i="3"/>
  <c r="AW5079" i="3" s="1"/>
  <c r="AV5078" i="3"/>
  <c r="AW5078" i="3" s="1"/>
  <c r="AV5077" i="3"/>
  <c r="AW5077" i="3" s="1"/>
  <c r="AV5076" i="3"/>
  <c r="AW5076" i="3" s="1"/>
  <c r="AV5075" i="3"/>
  <c r="AW5075" i="3" s="1"/>
  <c r="AV5074" i="3"/>
  <c r="AW5074" i="3" s="1"/>
  <c r="AV5073" i="3"/>
  <c r="AW5073" i="3" s="1"/>
  <c r="AV5072" i="3"/>
  <c r="AW5072" i="3" s="1"/>
  <c r="AV5071" i="3"/>
  <c r="AW5071" i="3" s="1"/>
  <c r="AV5070" i="3"/>
  <c r="AW5070" i="3" s="1"/>
  <c r="AV5069" i="3"/>
  <c r="AW5069" i="3" s="1"/>
  <c r="AV5068" i="3"/>
  <c r="AV5054" i="3"/>
  <c r="AW5054" i="3" s="1"/>
  <c r="AV5053" i="3"/>
  <c r="AW5053" i="3" s="1"/>
  <c r="AV5052" i="3"/>
  <c r="AV5047" i="3"/>
  <c r="AW5047" i="3" s="1"/>
  <c r="AV5046" i="3"/>
  <c r="AW5046" i="3" s="1"/>
  <c r="AV5045" i="3"/>
  <c r="AW5045" i="3" s="1"/>
  <c r="AV5044" i="3"/>
  <c r="AW5044" i="3" s="1"/>
  <c r="AV5043" i="3"/>
  <c r="AW5043" i="3" s="1"/>
  <c r="AV5042" i="3"/>
  <c r="AW5042" i="3" s="1"/>
  <c r="AV5041" i="3"/>
  <c r="AW5041" i="3" s="1"/>
  <c r="AV5040" i="3"/>
  <c r="AW5040" i="3" s="1"/>
  <c r="AV5039" i="3"/>
  <c r="AW5039" i="3" s="1"/>
  <c r="AV5038" i="3"/>
  <c r="AW5038" i="3" s="1"/>
  <c r="AV5037" i="3"/>
  <c r="AW5037" i="3" s="1"/>
  <c r="AV5036" i="3"/>
  <c r="AW5036" i="3" s="1"/>
  <c r="AV5035" i="3"/>
  <c r="AW5035" i="3" s="1"/>
  <c r="AV5034" i="3"/>
  <c r="AW5034" i="3" s="1"/>
  <c r="AV5033" i="3"/>
  <c r="AW5033" i="3" s="1"/>
  <c r="AV5032" i="3"/>
  <c r="AW5032" i="3" s="1"/>
  <c r="AV5031" i="3"/>
  <c r="AW5031" i="3" s="1"/>
  <c r="AV5030" i="3"/>
  <c r="AV5017" i="3"/>
  <c r="AW5017" i="3" s="1"/>
  <c r="AV5016" i="3"/>
  <c r="AW5016" i="3" s="1"/>
  <c r="AV5015" i="3"/>
  <c r="AW5015" i="3" s="1"/>
  <c r="AV5014" i="3"/>
  <c r="AW5014" i="3" s="1"/>
  <c r="AV5013" i="3"/>
  <c r="AW5013" i="3" s="1"/>
  <c r="AV5012" i="3"/>
  <c r="AW5012" i="3" s="1"/>
  <c r="AV5011" i="3"/>
  <c r="AW5011" i="3" s="1"/>
  <c r="AV5010" i="3"/>
  <c r="AW5010" i="3" s="1"/>
  <c r="AV5009" i="3"/>
  <c r="AW5009" i="3" s="1"/>
  <c r="AV5008" i="3"/>
  <c r="AW5008" i="3" s="1"/>
  <c r="AV5007" i="3"/>
  <c r="AW5007" i="3" s="1"/>
  <c r="AV5006" i="3"/>
  <c r="AW5006" i="3" s="1"/>
  <c r="AV5005" i="3"/>
  <c r="AW5005" i="3" s="1"/>
  <c r="AV5004" i="3"/>
  <c r="AW5004" i="3" s="1"/>
  <c r="AV5002" i="3"/>
  <c r="AW5002" i="3" s="1"/>
  <c r="AV5001" i="3"/>
  <c r="AW5001" i="3" s="1"/>
  <c r="AV5000" i="3"/>
  <c r="AW5000" i="3" s="1"/>
  <c r="AV4999" i="3"/>
  <c r="AW4999" i="3" s="1"/>
  <c r="AV4998" i="3"/>
  <c r="AW4998" i="3" s="1"/>
  <c r="AV4997" i="3"/>
  <c r="AW4997" i="3" s="1"/>
  <c r="AV4996" i="3"/>
  <c r="AW4996" i="3" s="1"/>
  <c r="AV4995" i="3"/>
  <c r="AW4995" i="3" s="1"/>
  <c r="AV4994" i="3"/>
  <c r="AV4989" i="3"/>
  <c r="AW4989" i="3" s="1"/>
  <c r="AV4988" i="3"/>
  <c r="AW4988" i="3" s="1"/>
  <c r="AV4987" i="3"/>
  <c r="AW4987" i="3" s="1"/>
  <c r="AV4986" i="3"/>
  <c r="AW4986" i="3" s="1"/>
  <c r="AV4985" i="3"/>
  <c r="AW4985" i="3" s="1"/>
  <c r="AV4983" i="3"/>
  <c r="AW4983" i="3" s="1"/>
  <c r="AV4982" i="3"/>
  <c r="AW4982" i="3" s="1"/>
  <c r="AV4981" i="3"/>
  <c r="AW4981" i="3" s="1"/>
  <c r="AV4980" i="3"/>
  <c r="AW4980" i="3" s="1"/>
  <c r="AV4979" i="3"/>
  <c r="AW4979" i="3" s="1"/>
  <c r="AV4978" i="3"/>
  <c r="AW4978" i="3" s="1"/>
  <c r="AV4977" i="3"/>
  <c r="AW4977" i="3" s="1"/>
  <c r="AV4976" i="3"/>
  <c r="AW4976" i="3" s="1"/>
  <c r="AV4975" i="3"/>
  <c r="AW4975" i="3" s="1"/>
  <c r="AV4973" i="3"/>
  <c r="AW4973" i="3" s="1"/>
  <c r="AV4972" i="3"/>
  <c r="AW4972" i="3" s="1"/>
  <c r="AV4971" i="3"/>
  <c r="AW4971" i="3" s="1"/>
  <c r="AV4970" i="3"/>
  <c r="AW4970" i="3" s="1"/>
  <c r="AV4969" i="3"/>
  <c r="AW4969" i="3" s="1"/>
  <c r="AV4968" i="3"/>
  <c r="AW4968" i="3" s="1"/>
  <c r="AV4967" i="3"/>
  <c r="AW4967" i="3" s="1"/>
  <c r="AV4966" i="3"/>
  <c r="AW4966" i="3" s="1"/>
  <c r="AV4965" i="3"/>
  <c r="AV4952" i="3"/>
  <c r="AV4947" i="3"/>
  <c r="AW4947" i="3" s="1"/>
  <c r="AV4946" i="3"/>
  <c r="AW4946" i="3" s="1"/>
  <c r="AV4945" i="3"/>
  <c r="AW4945" i="3" s="1"/>
  <c r="AV4944" i="3"/>
  <c r="AW4944" i="3" s="1"/>
  <c r="AV4943" i="3"/>
  <c r="AW4943" i="3" s="1"/>
  <c r="AV4942" i="3"/>
  <c r="AW4942" i="3" s="1"/>
  <c r="AV4941" i="3"/>
  <c r="AW4941" i="3" s="1"/>
  <c r="AV4940" i="3"/>
  <c r="AW4940" i="3" s="1"/>
  <c r="AV4939" i="3"/>
  <c r="AW4939" i="3" s="1"/>
  <c r="AV4938" i="3"/>
  <c r="AV4925" i="3"/>
  <c r="AV4924" i="3"/>
  <c r="AW4924" i="3" s="1"/>
  <c r="AV4919" i="3"/>
  <c r="AW4919" i="3" s="1"/>
  <c r="AV4918" i="3"/>
  <c r="AW4918" i="3" s="1"/>
  <c r="AV4917" i="3"/>
  <c r="AW4917" i="3" s="1"/>
  <c r="AV4916" i="3"/>
  <c r="AW4916" i="3" s="1"/>
  <c r="AV4915" i="3"/>
  <c r="AW4915" i="3" s="1"/>
  <c r="AV4914" i="3"/>
  <c r="AW4914" i="3" s="1"/>
  <c r="AV4912" i="3"/>
  <c r="AW4912" i="3" s="1"/>
  <c r="AV4910" i="3"/>
  <c r="AV4886" i="3"/>
  <c r="AV4872" i="3"/>
  <c r="AV4870" i="3"/>
  <c r="AW4870" i="3" s="1"/>
  <c r="AV4869" i="3"/>
  <c r="AW4869" i="3" s="1"/>
  <c r="AV4827" i="3"/>
  <c r="AV4825" i="3"/>
  <c r="AW4825" i="3" s="1"/>
  <c r="AV4824" i="3"/>
  <c r="AW4824" i="3" s="1"/>
  <c r="AV4809" i="3"/>
  <c r="AV4807" i="3"/>
  <c r="AW4807" i="3" s="1"/>
  <c r="AV4806" i="3"/>
  <c r="AW4806" i="3" s="1"/>
  <c r="AV4792" i="3"/>
  <c r="AW4792" i="3" s="1"/>
  <c r="AV4791" i="3"/>
  <c r="AW4791" i="3" s="1"/>
  <c r="AV4790" i="3"/>
  <c r="AV4777" i="3"/>
  <c r="AV4772" i="3"/>
  <c r="AV4771" i="3"/>
  <c r="AW4771" i="3" s="1"/>
  <c r="AV4758" i="3"/>
  <c r="AW4758" i="3" s="1"/>
  <c r="AV4757" i="3"/>
  <c r="AW4757" i="3" s="1"/>
  <c r="AV4756" i="3"/>
  <c r="AW4756" i="3" s="1"/>
  <c r="AV4755" i="3"/>
  <c r="AW4755" i="3" s="1"/>
  <c r="AV4754" i="3"/>
  <c r="AW4754" i="3" s="1"/>
  <c r="AV4753" i="3"/>
  <c r="AW4753" i="3" s="1"/>
  <c r="AV4752" i="3"/>
  <c r="AW4752" i="3" s="1"/>
  <c r="AV4751" i="3"/>
  <c r="AW4751" i="3" s="1"/>
  <c r="AV4750" i="3"/>
  <c r="AW4750" i="3" s="1"/>
  <c r="AV4749" i="3"/>
  <c r="AW4749" i="3" s="1"/>
  <c r="AV4748" i="3"/>
  <c r="AW4748" i="3" s="1"/>
  <c r="AV4747" i="3"/>
  <c r="AW4747" i="3" s="1"/>
  <c r="AV4746" i="3"/>
  <c r="AW4746" i="3" s="1"/>
  <c r="AV4745" i="3"/>
  <c r="AW4745" i="3" s="1"/>
  <c r="AV4744" i="3"/>
  <c r="AW4744" i="3" s="1"/>
  <c r="AV4743" i="3"/>
  <c r="AW4743" i="3" s="1"/>
  <c r="AV4742" i="3"/>
  <c r="AW4742" i="3" s="1"/>
  <c r="AV4741" i="3"/>
  <c r="AW4741" i="3" s="1"/>
  <c r="AV4740" i="3"/>
  <c r="AW4740" i="3" s="1"/>
  <c r="AV4739" i="3"/>
  <c r="AW4739" i="3" s="1"/>
  <c r="AV4738" i="3"/>
  <c r="AW4738" i="3" s="1"/>
  <c r="AV4737" i="3"/>
  <c r="AW4737" i="3" s="1"/>
  <c r="AV4736" i="3"/>
  <c r="AW4736" i="3" s="1"/>
  <c r="AV4735" i="3"/>
  <c r="AW4735" i="3" s="1"/>
  <c r="AV4734" i="3"/>
  <c r="AV4733" i="3"/>
  <c r="AW4733" i="3" s="1"/>
  <c r="AV4728" i="3"/>
  <c r="AW4728" i="3" s="1"/>
  <c r="AV4727" i="3"/>
  <c r="AW4727" i="3" s="1"/>
  <c r="AV4726" i="3"/>
  <c r="AW4726" i="3" s="1"/>
  <c r="AV4725" i="3"/>
  <c r="AV4724" i="3"/>
  <c r="AW4724" i="3" s="1"/>
  <c r="AV4723" i="3"/>
  <c r="AW4723" i="3" s="1"/>
  <c r="AV4722" i="3"/>
  <c r="AW4722" i="3" s="1"/>
  <c r="AV4721" i="3"/>
  <c r="AW4721" i="3" s="1"/>
  <c r="AV4720" i="3"/>
  <c r="AW4720" i="3" s="1"/>
  <c r="AV4719" i="3"/>
  <c r="AW4719" i="3" s="1"/>
  <c r="AV4718" i="3"/>
  <c r="AW4718" i="3" s="1"/>
  <c r="AV4717" i="3"/>
  <c r="AW4717" i="3" s="1"/>
  <c r="AV4716" i="3"/>
  <c r="AW4716" i="3" s="1"/>
  <c r="AV4715" i="3"/>
  <c r="AW4715" i="3" s="1"/>
  <c r="AV4714" i="3"/>
  <c r="AW4714" i="3" s="1"/>
  <c r="AV4713" i="3"/>
  <c r="AW4713" i="3" s="1"/>
  <c r="AV4712" i="3"/>
  <c r="AW4712" i="3" s="1"/>
  <c r="AV4711" i="3"/>
  <c r="AW4711" i="3" s="1"/>
  <c r="AV4710" i="3"/>
  <c r="AW4710" i="3" s="1"/>
  <c r="AV4709" i="3"/>
  <c r="AW4709" i="3" s="1"/>
  <c r="AV4708" i="3"/>
  <c r="AW4708" i="3" s="1"/>
  <c r="AV4707" i="3"/>
  <c r="AW4707" i="3" s="1"/>
  <c r="AV4706" i="3"/>
  <c r="AW4706" i="3" s="1"/>
  <c r="AV4705" i="3"/>
  <c r="AW4705" i="3" s="1"/>
  <c r="AV4704" i="3"/>
  <c r="AW4704" i="3" s="1"/>
  <c r="AV4703" i="3"/>
  <c r="AW4703" i="3" s="1"/>
  <c r="AV4702" i="3"/>
  <c r="AW4702" i="3" s="1"/>
  <c r="AV4701" i="3"/>
  <c r="AW4701" i="3" s="1"/>
  <c r="AV4700" i="3"/>
  <c r="AW4700" i="3" s="1"/>
  <c r="AV4699" i="3"/>
  <c r="AW4699" i="3" s="1"/>
  <c r="AV4698" i="3"/>
  <c r="AW4698" i="3" s="1"/>
  <c r="AV4697" i="3"/>
  <c r="AW4697" i="3" s="1"/>
  <c r="AV4696" i="3"/>
  <c r="AW4696" i="3" s="1"/>
  <c r="AV4695" i="3"/>
  <c r="AV4682" i="3"/>
  <c r="AW4682" i="3" s="1"/>
  <c r="AV4681" i="3"/>
  <c r="AW4681" i="3" s="1"/>
  <c r="AV4680" i="3"/>
  <c r="AW4680" i="3" s="1"/>
  <c r="AV4679" i="3"/>
  <c r="AW4679" i="3" s="1"/>
  <c r="AV4678" i="3"/>
  <c r="AW4678" i="3" s="1"/>
  <c r="AV4677" i="3"/>
  <c r="AW4677" i="3" s="1"/>
  <c r="AV4676" i="3"/>
  <c r="AW4676" i="3" s="1"/>
  <c r="AV4675" i="3"/>
  <c r="AW4675" i="3" s="1"/>
  <c r="AV4674" i="3"/>
  <c r="AW4674" i="3" s="1"/>
  <c r="AV4673" i="3"/>
  <c r="AW4673" i="3" s="1"/>
  <c r="AV4672" i="3"/>
  <c r="AW4672" i="3" s="1"/>
  <c r="AV4671" i="3"/>
  <c r="AW4671" i="3" s="1"/>
  <c r="AV4670" i="3"/>
  <c r="AW4670" i="3" s="1"/>
  <c r="AV4669" i="3"/>
  <c r="AW4669" i="3" s="1"/>
  <c r="AV4668" i="3"/>
  <c r="AW4668" i="3" s="1"/>
  <c r="AV4667" i="3"/>
  <c r="AW4667" i="3" s="1"/>
  <c r="AV4666" i="3"/>
  <c r="AW4666" i="3" s="1"/>
  <c r="AV4665" i="3"/>
  <c r="AW4665" i="3" s="1"/>
  <c r="AV4664" i="3"/>
  <c r="AW4664" i="3" s="1"/>
  <c r="AV4663" i="3"/>
  <c r="AW4663" i="3" s="1"/>
  <c r="AV4662" i="3"/>
  <c r="AW4662" i="3" s="1"/>
  <c r="AV4661" i="3"/>
  <c r="AW4661" i="3" s="1"/>
  <c r="AV4660" i="3"/>
  <c r="AW4660" i="3" s="1"/>
  <c r="AV4659" i="3"/>
  <c r="AW4659" i="3" s="1"/>
  <c r="AV4658" i="3"/>
  <c r="AW4658" i="3" s="1"/>
  <c r="AV4657" i="3"/>
  <c r="AV4656" i="3"/>
  <c r="AW4656" i="3" s="1"/>
  <c r="AV4655" i="3"/>
  <c r="AW4655" i="3" s="1"/>
  <c r="AV4654" i="3"/>
  <c r="AW4654" i="3" s="1"/>
  <c r="AV4649" i="3"/>
  <c r="AW4649" i="3" s="1"/>
  <c r="AV4648" i="3"/>
  <c r="AW4648" i="3" s="1"/>
  <c r="AV4647" i="3"/>
  <c r="AW4647" i="3" s="1"/>
  <c r="AV4646" i="3"/>
  <c r="AW4646" i="3" s="1"/>
  <c r="AV4645" i="3"/>
  <c r="AW4645" i="3" s="1"/>
  <c r="AV4644" i="3"/>
  <c r="AW4644" i="3" s="1"/>
  <c r="AV4643" i="3"/>
  <c r="AW4643" i="3" s="1"/>
  <c r="AV4642" i="3"/>
  <c r="AW4642" i="3" s="1"/>
  <c r="AV4641" i="3"/>
  <c r="AW4641" i="3" s="1"/>
  <c r="AV4640" i="3"/>
  <c r="AW4640" i="3" s="1"/>
  <c r="AV4639" i="3"/>
  <c r="AW4639" i="3" s="1"/>
  <c r="AV4638" i="3"/>
  <c r="AW4638" i="3" s="1"/>
  <c r="AV4637" i="3"/>
  <c r="AW4637" i="3" s="1"/>
  <c r="AV4636" i="3"/>
  <c r="AW4636" i="3" s="1"/>
  <c r="AV4635" i="3"/>
  <c r="AW4635" i="3" s="1"/>
  <c r="AV4634" i="3"/>
  <c r="AV4632" i="3"/>
  <c r="AW4632" i="3" s="1"/>
  <c r="AV4619" i="3"/>
  <c r="AW4619" i="3" s="1"/>
  <c r="AV4618" i="3"/>
  <c r="AW4618" i="3" s="1"/>
  <c r="AV4617" i="3"/>
  <c r="AW4617" i="3" s="1"/>
  <c r="AV4616" i="3"/>
  <c r="AW4616" i="3" s="1"/>
  <c r="AV4615" i="3"/>
  <c r="AW4615" i="3" s="1"/>
  <c r="AV4614" i="3"/>
  <c r="AW4614" i="3" s="1"/>
  <c r="AV4613" i="3"/>
  <c r="AW4613" i="3" s="1"/>
  <c r="AV4612" i="3"/>
  <c r="AW4612" i="3" s="1"/>
  <c r="AV4611" i="3"/>
  <c r="AW4611" i="3" s="1"/>
  <c r="AV4610" i="3"/>
  <c r="AW4610" i="3" s="1"/>
  <c r="AV4609" i="3"/>
  <c r="AW4609" i="3" s="1"/>
  <c r="AV4608" i="3"/>
  <c r="AW4608" i="3" s="1"/>
  <c r="AV4607" i="3"/>
  <c r="AV4620" i="3" s="1"/>
  <c r="AV4606" i="3"/>
  <c r="AW4606" i="3" s="1"/>
  <c r="AV4605" i="3"/>
  <c r="AW4605" i="3" s="1"/>
  <c r="AV4604" i="3"/>
  <c r="AW4604" i="3" s="1"/>
  <c r="AV4603" i="3"/>
  <c r="AW4603" i="3" s="1"/>
  <c r="AV4602" i="3"/>
  <c r="AW4602" i="3" s="1"/>
  <c r="AV4601" i="3"/>
  <c r="AW4601" i="3" s="1"/>
  <c r="AV4600" i="3"/>
  <c r="AW4600" i="3" s="1"/>
  <c r="AV4595" i="3"/>
  <c r="AW4595" i="3" s="1"/>
  <c r="AV4594" i="3"/>
  <c r="AW4594" i="3" s="1"/>
  <c r="AV4593" i="3"/>
  <c r="AW4593" i="3" s="1"/>
  <c r="AV4592" i="3"/>
  <c r="AW4592" i="3" s="1"/>
  <c r="AV4591" i="3"/>
  <c r="AW4591" i="3" s="1"/>
  <c r="AV4590" i="3"/>
  <c r="AW4590" i="3" s="1"/>
  <c r="AV4589" i="3"/>
  <c r="AW4589" i="3" s="1"/>
  <c r="AV4588" i="3"/>
  <c r="AW4588" i="3" s="1"/>
  <c r="AV4587" i="3"/>
  <c r="AW4587" i="3" s="1"/>
  <c r="AV4586" i="3"/>
  <c r="AW4586" i="3" s="1"/>
  <c r="AV4585" i="3"/>
  <c r="AW4585" i="3" s="1"/>
  <c r="AV4584" i="3"/>
  <c r="AW4584" i="3" s="1"/>
  <c r="AV4583" i="3"/>
  <c r="AW4583" i="3" s="1"/>
  <c r="AV4582" i="3"/>
  <c r="AW4582" i="3" s="1"/>
  <c r="AV4581" i="3"/>
  <c r="AW4581" i="3" s="1"/>
  <c r="AV4580" i="3"/>
  <c r="AW4580" i="3" s="1"/>
  <c r="AV4579" i="3"/>
  <c r="AW4579" i="3" s="1"/>
  <c r="AV4578" i="3"/>
  <c r="AW4578" i="3" s="1"/>
  <c r="AV4577" i="3"/>
  <c r="AW4577" i="3" s="1"/>
  <c r="AV4576" i="3"/>
  <c r="AW4576" i="3" s="1"/>
  <c r="AV4575" i="3"/>
  <c r="AW4575" i="3" s="1"/>
  <c r="AV4574" i="3"/>
  <c r="AW4574" i="3" s="1"/>
  <c r="AV4573" i="3"/>
  <c r="AV4572" i="3"/>
  <c r="AW4572" i="3" s="1"/>
  <c r="AV4571" i="3"/>
  <c r="AW4571" i="3" s="1"/>
  <c r="AV4570" i="3"/>
  <c r="AW4570" i="3" s="1"/>
  <c r="AV4569" i="3"/>
  <c r="AW4569" i="3" s="1"/>
  <c r="AV4568" i="3"/>
  <c r="AW4568" i="3" s="1"/>
  <c r="AV4567" i="3"/>
  <c r="AW4567" i="3" s="1"/>
  <c r="AV4565" i="3"/>
  <c r="AW4565" i="3" s="1"/>
  <c r="AV4564" i="3"/>
  <c r="AV4550" i="3"/>
  <c r="AW4550" i="3" s="1"/>
  <c r="AV4549" i="3"/>
  <c r="AV4544" i="3"/>
  <c r="AV4531" i="3"/>
  <c r="AV4526" i="3"/>
  <c r="AW4526" i="3" s="1"/>
  <c r="AV4525" i="3"/>
  <c r="AV4467" i="3"/>
  <c r="AV4465" i="3"/>
  <c r="AW4465" i="3" s="1"/>
  <c r="AV4464" i="3"/>
  <c r="AW4464" i="3" s="1"/>
  <c r="AV4450" i="3"/>
  <c r="AV4445" i="3"/>
  <c r="AW4445" i="3" s="1"/>
  <c r="AV4444" i="3"/>
  <c r="AV4431" i="3"/>
  <c r="AW4431" i="3" s="1"/>
  <c r="AV4430" i="3"/>
  <c r="AV4415" i="3"/>
  <c r="AW4415" i="3" s="1"/>
  <c r="AV4414" i="3"/>
  <c r="AW4414" i="3" s="1"/>
  <c r="AV4413" i="3"/>
  <c r="AW4413" i="3" s="1"/>
  <c r="AV4412" i="3"/>
  <c r="AW4412" i="3" s="1"/>
  <c r="AV4411" i="3"/>
  <c r="AV4406" i="3"/>
  <c r="AW4406" i="3" s="1"/>
  <c r="AV4405" i="3"/>
  <c r="AW4405" i="3" s="1"/>
  <c r="AV4404" i="3"/>
  <c r="AW4404" i="3" s="1"/>
  <c r="AV4403" i="3"/>
  <c r="AW4403" i="3" s="1"/>
  <c r="AV4402" i="3"/>
  <c r="AW4402" i="3" s="1"/>
  <c r="AV4401" i="3"/>
  <c r="AW4401" i="3" s="1"/>
  <c r="AV4400" i="3"/>
  <c r="AW4400" i="3" s="1"/>
  <c r="AV4399" i="3"/>
  <c r="AW4399" i="3" s="1"/>
  <c r="AV4398" i="3"/>
  <c r="AW4398" i="3" s="1"/>
  <c r="AV4397" i="3"/>
  <c r="AW4397" i="3" s="1"/>
  <c r="AV4396" i="3"/>
  <c r="AW4396" i="3" s="1"/>
  <c r="AV4395" i="3"/>
  <c r="AW4395" i="3" s="1"/>
  <c r="AV4394" i="3"/>
  <c r="AW4394" i="3" s="1"/>
  <c r="AV4393" i="3"/>
  <c r="AW4393" i="3" s="1"/>
  <c r="AV4392" i="3"/>
  <c r="AW4392" i="3" s="1"/>
  <c r="AV4391" i="3"/>
  <c r="AW4391" i="3" s="1"/>
  <c r="AV4390" i="3"/>
  <c r="AW4390" i="3" s="1"/>
  <c r="AV4389" i="3"/>
  <c r="AW4389" i="3" s="1"/>
  <c r="AV4388" i="3"/>
  <c r="AW4388" i="3" s="1"/>
  <c r="AV4387" i="3"/>
  <c r="AV4374" i="3"/>
  <c r="AW4374" i="3" s="1"/>
  <c r="AV4373" i="3"/>
  <c r="AV4368" i="3"/>
  <c r="AW4368" i="3" s="1"/>
  <c r="AV4367" i="3"/>
  <c r="AV4354" i="3"/>
  <c r="AW4354" i="3" s="1"/>
  <c r="AV4353" i="3"/>
  <c r="AW4353" i="3" s="1"/>
  <c r="AV4352" i="3"/>
  <c r="AW4352" i="3" s="1"/>
  <c r="AV4351" i="3"/>
  <c r="AW4351" i="3" s="1"/>
  <c r="AV4350" i="3"/>
  <c r="AW4350" i="3" s="1"/>
  <c r="AV4349" i="3"/>
  <c r="AW4349" i="3" s="1"/>
  <c r="AV4348" i="3"/>
  <c r="AW4348" i="3" s="1"/>
  <c r="AV4347" i="3"/>
  <c r="AW4347" i="3" s="1"/>
  <c r="AV4346" i="3"/>
  <c r="AW4346" i="3" s="1"/>
  <c r="AV4345" i="3"/>
  <c r="AW4345" i="3" s="1"/>
  <c r="AV4344" i="3"/>
  <c r="AW4344" i="3" s="1"/>
  <c r="AV4343" i="3"/>
  <c r="AW4343" i="3" s="1"/>
  <c r="AV4342" i="3"/>
  <c r="AW4342" i="3" s="1"/>
  <c r="AV4341" i="3"/>
  <c r="AW4341" i="3" s="1"/>
  <c r="AV4340" i="3"/>
  <c r="AW4340" i="3" s="1"/>
  <c r="AV4339" i="3"/>
  <c r="AW4339" i="3" s="1"/>
  <c r="AV4338" i="3"/>
  <c r="AW4338" i="3" s="1"/>
  <c r="AV4337" i="3"/>
  <c r="AW4337" i="3" s="1"/>
  <c r="AV4336" i="3"/>
  <c r="AW4336" i="3" s="1"/>
  <c r="AV4335" i="3"/>
  <c r="AW4335" i="3" s="1"/>
  <c r="AV4334" i="3"/>
  <c r="AV4329" i="3"/>
  <c r="AW4329" i="3" s="1"/>
  <c r="AV4328" i="3"/>
  <c r="AW4328" i="3" s="1"/>
  <c r="AV4326" i="3"/>
  <c r="AW4326" i="3" s="1"/>
  <c r="AV4325" i="3"/>
  <c r="AW4325" i="3" s="1"/>
  <c r="AV4324" i="3"/>
  <c r="AW4324" i="3" s="1"/>
  <c r="AV4323" i="3"/>
  <c r="AW4323" i="3" s="1"/>
  <c r="AV4322" i="3"/>
  <c r="AW4322" i="3" s="1"/>
  <c r="AV4321" i="3"/>
  <c r="AW4321" i="3" s="1"/>
  <c r="AV4320" i="3"/>
  <c r="AW4320" i="3" s="1"/>
  <c r="AV4319" i="3"/>
  <c r="AW4319" i="3" s="1"/>
  <c r="AV4318" i="3"/>
  <c r="AW4318" i="3" s="1"/>
  <c r="AV4317" i="3"/>
  <c r="AW4317" i="3" s="1"/>
  <c r="AV4316" i="3"/>
  <c r="AW4316" i="3" s="1"/>
  <c r="AV4315" i="3"/>
  <c r="AW4315" i="3" s="1"/>
  <c r="AV4314" i="3"/>
  <c r="AW4314" i="3" s="1"/>
  <c r="AV4313" i="3"/>
  <c r="AW4313" i="3" s="1"/>
  <c r="AV4311" i="3"/>
  <c r="AW4311" i="3" s="1"/>
  <c r="AV4310" i="3"/>
  <c r="AW4310" i="3" s="1"/>
  <c r="AV4309" i="3"/>
  <c r="AW4309" i="3" s="1"/>
  <c r="AV4308" i="3"/>
  <c r="AW4308" i="3" s="1"/>
  <c r="AV4307" i="3"/>
  <c r="AV4294" i="3"/>
  <c r="AW4294" i="3" s="1"/>
  <c r="AV4293" i="3"/>
  <c r="AW4293" i="3" s="1"/>
  <c r="AV4292" i="3"/>
  <c r="AV4287" i="3"/>
  <c r="AW4287" i="3" s="1"/>
  <c r="AV4286" i="3"/>
  <c r="AW4286" i="3" s="1"/>
  <c r="AV4285" i="3"/>
  <c r="AW4285" i="3" s="1"/>
  <c r="AV4284" i="3"/>
  <c r="AW4284" i="3" s="1"/>
  <c r="AV4283" i="3"/>
  <c r="AW4283" i="3" s="1"/>
  <c r="AV4282" i="3"/>
  <c r="AW4282" i="3" s="1"/>
  <c r="AV4281" i="3"/>
  <c r="AW4281" i="3" s="1"/>
  <c r="AV4280" i="3"/>
  <c r="AW4280" i="3" s="1"/>
  <c r="AV4279" i="3"/>
  <c r="AW4279" i="3" s="1"/>
  <c r="AV4278" i="3"/>
  <c r="AW4278" i="3" s="1"/>
  <c r="AV4277" i="3"/>
  <c r="AW4277" i="3" s="1"/>
  <c r="AV4276" i="3"/>
  <c r="AW4276" i="3" s="1"/>
  <c r="AV4275" i="3"/>
  <c r="AW4275" i="3" s="1"/>
  <c r="AV4274" i="3"/>
  <c r="AW4274" i="3" s="1"/>
  <c r="AV4273" i="3"/>
  <c r="AW4273" i="3" s="1"/>
  <c r="AV4272" i="3"/>
  <c r="AW4272" i="3" s="1"/>
  <c r="AV4271" i="3"/>
  <c r="AW4271" i="3" s="1"/>
  <c r="AV4270" i="3"/>
  <c r="AW4270" i="3" s="1"/>
  <c r="AV4269" i="3"/>
  <c r="AW4269" i="3" s="1"/>
  <c r="AV4268" i="3"/>
  <c r="AW4268" i="3" s="1"/>
  <c r="AV4267" i="3"/>
  <c r="AW4267" i="3" s="1"/>
  <c r="AV4266" i="3"/>
  <c r="AW4266" i="3" s="1"/>
  <c r="AV4265" i="3"/>
  <c r="AW4265" i="3" s="1"/>
  <c r="AV4264" i="3"/>
  <c r="AW4264" i="3" s="1"/>
  <c r="AV4263" i="3"/>
  <c r="AW4263" i="3" s="1"/>
  <c r="AV4262" i="3"/>
  <c r="AW4262" i="3" s="1"/>
  <c r="AV4261" i="3"/>
  <c r="AW4261" i="3" s="1"/>
  <c r="AV4260" i="3"/>
  <c r="AW4260" i="3" s="1"/>
  <c r="AV4259" i="3"/>
  <c r="AW4259" i="3" s="1"/>
  <c r="AV4258" i="3"/>
  <c r="AV4257" i="3"/>
  <c r="AW4257" i="3" s="1"/>
  <c r="AV4256" i="3"/>
  <c r="AW4256" i="3" s="1"/>
  <c r="AV4243" i="3"/>
  <c r="AV4242" i="3"/>
  <c r="AW4242" i="3" s="1"/>
  <c r="AV4237" i="3"/>
  <c r="AW4237" i="3" s="1"/>
  <c r="AV4236" i="3"/>
  <c r="AW4236" i="3" s="1"/>
  <c r="AV4235" i="3"/>
  <c r="AW4235" i="3" s="1"/>
  <c r="AV4234" i="3"/>
  <c r="AW4234" i="3" s="1"/>
  <c r="AV4233" i="3"/>
  <c r="AW4233" i="3" s="1"/>
  <c r="AV4232" i="3"/>
  <c r="AW4232" i="3" s="1"/>
  <c r="AV4230" i="3"/>
  <c r="AW4230" i="3" s="1"/>
  <c r="AV4228" i="3"/>
  <c r="AV4205" i="3"/>
  <c r="AW4205" i="3" s="1"/>
  <c r="AV4204" i="3"/>
  <c r="AW4204" i="3" s="1"/>
  <c r="AV4203" i="3"/>
  <c r="AW4203" i="3" s="1"/>
  <c r="AV4202" i="3"/>
  <c r="AW4202" i="3" s="1"/>
  <c r="AV4201" i="3"/>
  <c r="AW4201" i="3" s="1"/>
  <c r="AV4200" i="3"/>
  <c r="AW4200" i="3" s="1"/>
  <c r="AV4199" i="3"/>
  <c r="AV4194" i="3"/>
  <c r="AW4194" i="3" s="1"/>
  <c r="AV4193" i="3"/>
  <c r="AW4193" i="3" s="1"/>
  <c r="AV4191" i="3"/>
  <c r="AW4191" i="3" s="1"/>
  <c r="AV4190" i="3"/>
  <c r="AW4190" i="3" s="1"/>
  <c r="AV4189" i="3"/>
  <c r="AW4189" i="3" s="1"/>
  <c r="AV4188" i="3"/>
  <c r="AV4175" i="3"/>
  <c r="AV4174" i="3"/>
  <c r="AV4161" i="3"/>
  <c r="AW4161" i="3" s="1"/>
  <c r="AV4160" i="3"/>
  <c r="AW4160" i="3" s="1"/>
  <c r="AV4159" i="3"/>
  <c r="AW4159" i="3" s="1"/>
  <c r="AV4158" i="3"/>
  <c r="AW4158" i="3" s="1"/>
  <c r="AV4157" i="3"/>
  <c r="AW4157" i="3" s="1"/>
  <c r="AV4156" i="3"/>
  <c r="AW4156" i="3" s="1"/>
  <c r="AV4155" i="3"/>
  <c r="AV4150" i="3"/>
  <c r="AW4150" i="3" s="1"/>
  <c r="AV4149" i="3"/>
  <c r="AW4149" i="3" s="1"/>
  <c r="AV4148" i="3"/>
  <c r="AV4135" i="3"/>
  <c r="AW4135" i="3" s="1"/>
  <c r="AV4134" i="3"/>
  <c r="AW4134" i="3" s="1"/>
  <c r="AV4133" i="3"/>
  <c r="AW4133" i="3" s="1"/>
  <c r="AV4132" i="3"/>
  <c r="AV4119" i="3"/>
  <c r="AV4118" i="3"/>
  <c r="AW4118" i="3" s="1"/>
  <c r="AV4113" i="3"/>
  <c r="AW4113" i="3" s="1"/>
  <c r="AV4112" i="3"/>
  <c r="AW4112" i="3" s="1"/>
  <c r="AV4111" i="3"/>
  <c r="AW4111" i="3" s="1"/>
  <c r="AV4110" i="3"/>
  <c r="AW4110" i="3" s="1"/>
  <c r="AV4109" i="3"/>
  <c r="AW4109" i="3" s="1"/>
  <c r="AV4108" i="3"/>
  <c r="AW4108" i="3" s="1"/>
  <c r="AV4106" i="3"/>
  <c r="AW4106" i="3" s="1"/>
  <c r="AV4104" i="3"/>
  <c r="AV4081" i="3"/>
  <c r="AW4081" i="3" s="1"/>
  <c r="AV4080" i="3"/>
  <c r="AW4080" i="3" s="1"/>
  <c r="AV4079" i="3"/>
  <c r="AW4079" i="3" s="1"/>
  <c r="AV4078" i="3"/>
  <c r="AW4078" i="3" s="1"/>
  <c r="AV4077" i="3"/>
  <c r="AW4077" i="3" s="1"/>
  <c r="AV4076" i="3"/>
  <c r="AW4076" i="3" s="1"/>
  <c r="AV4075" i="3"/>
  <c r="AW4075" i="3" s="1"/>
  <c r="AV4074" i="3"/>
  <c r="AW4074" i="3" s="1"/>
  <c r="AV4073" i="3"/>
  <c r="AW4073" i="3" s="1"/>
  <c r="AV4072" i="3"/>
  <c r="AV4071" i="3"/>
  <c r="AW4071" i="3" s="1"/>
  <c r="AV4070" i="3"/>
  <c r="AW4070" i="3" s="1"/>
  <c r="AV4069" i="3"/>
  <c r="AW4069" i="3" s="1"/>
  <c r="AV4068" i="3"/>
  <c r="AW4068" i="3" s="1"/>
  <c r="AV4067" i="3"/>
  <c r="AW4067" i="3" s="1"/>
  <c r="AV4066" i="3"/>
  <c r="AW4066" i="3" s="1"/>
  <c r="AV4065" i="3"/>
  <c r="AW4065" i="3" s="1"/>
  <c r="AV4064" i="3"/>
  <c r="AW4064" i="3" s="1"/>
  <c r="AV4063" i="3"/>
  <c r="AW4063" i="3" s="1"/>
  <c r="AV4062" i="3"/>
  <c r="AW4062" i="3" s="1"/>
  <c r="AV4061" i="3"/>
  <c r="AW4061" i="3" s="1"/>
  <c r="AV4060" i="3"/>
  <c r="AW4060" i="3" s="1"/>
  <c r="AV4054" i="3"/>
  <c r="AW4054" i="3" s="1"/>
  <c r="AV4053" i="3"/>
  <c r="AW4053" i="3" s="1"/>
  <c r="AV4052" i="3"/>
  <c r="AW4052" i="3" s="1"/>
  <c r="AV4051" i="3"/>
  <c r="AW4051" i="3" s="1"/>
  <c r="AV4050" i="3"/>
  <c r="AW4050" i="3" s="1"/>
  <c r="AV4049" i="3"/>
  <c r="AW4049" i="3" s="1"/>
  <c r="AV4048" i="3"/>
  <c r="AW4048" i="3" s="1"/>
  <c r="AV4047" i="3"/>
  <c r="AW4047" i="3" s="1"/>
  <c r="AV4046" i="3"/>
  <c r="AW4046" i="3" s="1"/>
  <c r="AV4045" i="3"/>
  <c r="AW4045" i="3" s="1"/>
  <c r="AV4044" i="3"/>
  <c r="AW4044" i="3" s="1"/>
  <c r="AV4043" i="3"/>
  <c r="AV4030" i="3"/>
  <c r="AV4029" i="3"/>
  <c r="AW4029" i="3" s="1"/>
  <c r="AV4024" i="3"/>
  <c r="AV4023" i="3"/>
  <c r="AW4023" i="3" s="1"/>
  <c r="AV4009" i="3"/>
  <c r="AV4004" i="3"/>
  <c r="AW4004" i="3" s="1"/>
  <c r="AV4003" i="3"/>
  <c r="AV3990" i="3"/>
  <c r="AV3989" i="3"/>
  <c r="AW3989" i="3" s="1"/>
  <c r="AV3976" i="3"/>
  <c r="AV3963" i="3"/>
  <c r="AW3963" i="3" s="1"/>
  <c r="AV3962" i="3"/>
  <c r="AW3962" i="3" s="1"/>
  <c r="AV3961" i="3"/>
  <c r="AW3961" i="3" s="1"/>
  <c r="AV3960" i="3"/>
  <c r="AW3960" i="3" s="1"/>
  <c r="AV3959" i="3"/>
  <c r="AW3959" i="3" s="1"/>
  <c r="AV3958" i="3"/>
  <c r="AV3945" i="3"/>
  <c r="AW3945" i="3" s="1"/>
  <c r="AV3944" i="3"/>
  <c r="AW3944" i="3" s="1"/>
  <c r="AV3943" i="3"/>
  <c r="AW3943" i="3" s="1"/>
  <c r="AV3942" i="3"/>
  <c r="AW3942" i="3" s="1"/>
  <c r="AV3941" i="3"/>
  <c r="AW3941" i="3" s="1"/>
  <c r="AV3940" i="3"/>
  <c r="AW3940" i="3" s="1"/>
  <c r="AV3939" i="3"/>
  <c r="AW3939" i="3" s="1"/>
  <c r="AV3938" i="3"/>
  <c r="AW3938" i="3" s="1"/>
  <c r="AV3937" i="3"/>
  <c r="AW3937" i="3" s="1"/>
  <c r="AV3936" i="3"/>
  <c r="AW3936" i="3" s="1"/>
  <c r="AV3935" i="3"/>
  <c r="AW3935" i="3" s="1"/>
  <c r="AV3934" i="3"/>
  <c r="AW3934" i="3" s="1"/>
  <c r="AV3933" i="3"/>
  <c r="AW3933" i="3" s="1"/>
  <c r="AV3932" i="3"/>
  <c r="AW3932" i="3" s="1"/>
  <c r="AV3931" i="3"/>
  <c r="AW3931" i="3" s="1"/>
  <c r="AV3929" i="3"/>
  <c r="AW3929" i="3" s="1"/>
  <c r="AV3927" i="3"/>
  <c r="AW3927" i="3" s="1"/>
  <c r="AV3925" i="3"/>
  <c r="AW3925" i="3" s="1"/>
  <c r="AV3923" i="3"/>
  <c r="AW3923" i="3" s="1"/>
  <c r="AV3921" i="3"/>
  <c r="AW3921" i="3" s="1"/>
  <c r="AV3919" i="3"/>
  <c r="AW3919" i="3" s="1"/>
  <c r="AV3917" i="3"/>
  <c r="AW3917" i="3" s="1"/>
  <c r="AV3915" i="3"/>
  <c r="AV3914" i="3"/>
  <c r="AV3901" i="3"/>
  <c r="AW3901" i="3" s="1"/>
  <c r="AV3900" i="3"/>
  <c r="AW3900" i="3" s="1"/>
  <c r="AV3899" i="3"/>
  <c r="AW3899" i="3" s="1"/>
  <c r="AV3898" i="3"/>
  <c r="AW3898" i="3" s="1"/>
  <c r="AV3897" i="3"/>
  <c r="AW3897" i="3" s="1"/>
  <c r="AV3896" i="3"/>
  <c r="AW3896" i="3" s="1"/>
  <c r="AV3895" i="3"/>
  <c r="AV3894" i="3"/>
  <c r="AW3894" i="3" s="1"/>
  <c r="AV3889" i="3"/>
  <c r="AW3889" i="3" s="1"/>
  <c r="AV3888" i="3"/>
  <c r="AW3888" i="3" s="1"/>
  <c r="AV3887" i="3"/>
  <c r="AW3887" i="3" s="1"/>
  <c r="AV3886" i="3"/>
  <c r="AW3886" i="3" s="1"/>
  <c r="AV3885" i="3"/>
  <c r="AW3885" i="3" s="1"/>
  <c r="AV3884" i="3"/>
  <c r="AW3884" i="3" s="1"/>
  <c r="AV3883" i="3"/>
  <c r="AW3883" i="3" s="1"/>
  <c r="AV3882" i="3"/>
  <c r="AW3882" i="3" s="1"/>
  <c r="AV3881" i="3"/>
  <c r="AW3881" i="3" s="1"/>
  <c r="AV3880" i="3"/>
  <c r="AW3880" i="3" s="1"/>
  <c r="AV3879" i="3"/>
  <c r="AV3866" i="3"/>
  <c r="AW3866" i="3" s="1"/>
  <c r="AV3865" i="3"/>
  <c r="AW3865" i="3" s="1"/>
  <c r="AV3864" i="3"/>
  <c r="AW3864" i="3" s="1"/>
  <c r="AV3863" i="3"/>
  <c r="AW3863" i="3" s="1"/>
  <c r="AV3862" i="3"/>
  <c r="AW3862" i="3" s="1"/>
  <c r="AV3861" i="3"/>
  <c r="AV3856" i="3"/>
  <c r="AW3856" i="3" s="1"/>
  <c r="AV3855" i="3"/>
  <c r="AV3842" i="3"/>
  <c r="AW3842" i="3" s="1"/>
  <c r="AV3841" i="3"/>
  <c r="AW3841" i="3" s="1"/>
  <c r="AV3840" i="3"/>
  <c r="AW3840" i="3" s="1"/>
  <c r="AV3839" i="3"/>
  <c r="AW3839" i="3" s="1"/>
  <c r="AV3838" i="3"/>
  <c r="AV3833" i="3"/>
  <c r="AW3833" i="3" s="1"/>
  <c r="AV3832" i="3"/>
  <c r="AW3832" i="3" s="1"/>
  <c r="AV3831" i="3"/>
  <c r="AW3831" i="3" s="1"/>
  <c r="AV3830" i="3"/>
  <c r="AW3830" i="3" s="1"/>
  <c r="AV3829" i="3"/>
  <c r="AW3829" i="3" s="1"/>
  <c r="AV3828" i="3"/>
  <c r="AW3828" i="3" s="1"/>
  <c r="AV3827" i="3"/>
  <c r="AW3827" i="3" s="1"/>
  <c r="AV3826" i="3"/>
  <c r="AW3826" i="3" s="1"/>
  <c r="AV3825" i="3"/>
  <c r="AV3824" i="3"/>
  <c r="AW3824" i="3" s="1"/>
  <c r="AV3823" i="3"/>
  <c r="AW3823" i="3" s="1"/>
  <c r="AV3822" i="3"/>
  <c r="AV3821" i="3"/>
  <c r="AW3821" i="3" s="1"/>
  <c r="AV3820" i="3"/>
  <c r="AW3820" i="3" s="1"/>
  <c r="AV3807" i="3"/>
  <c r="AV3802" i="3"/>
  <c r="AV3800" i="3"/>
  <c r="AW3800" i="3" s="1"/>
  <c r="AV3787" i="3"/>
  <c r="AV3782" i="3"/>
  <c r="AW3782" i="3" s="1"/>
  <c r="AV3781" i="3"/>
  <c r="AW3781" i="3" s="1"/>
  <c r="AV3779" i="3"/>
  <c r="AV3766" i="3"/>
  <c r="AV3753" i="3"/>
  <c r="AV3752" i="3"/>
  <c r="AW3752" i="3" s="1"/>
  <c r="AV3747" i="3"/>
  <c r="AW3747" i="3" s="1"/>
  <c r="AV3746" i="3"/>
  <c r="AW3746" i="3" s="1"/>
  <c r="AV3745" i="3"/>
  <c r="AW3745" i="3" s="1"/>
  <c r="AV3744" i="3"/>
  <c r="AW3744" i="3" s="1"/>
  <c r="AV3743" i="3"/>
  <c r="AW3743" i="3" s="1"/>
  <c r="AV3742" i="3"/>
  <c r="AW3742" i="3" s="1"/>
  <c r="AV3740" i="3"/>
  <c r="AW3740" i="3" s="1"/>
  <c r="AV3738" i="3"/>
  <c r="AV3716" i="3"/>
  <c r="AW3716" i="3" s="1"/>
  <c r="AV3715" i="3"/>
  <c r="AW3715" i="3" s="1"/>
  <c r="AV3714" i="3"/>
  <c r="AW3714" i="3" s="1"/>
  <c r="AV3713" i="3"/>
  <c r="AV3708" i="3"/>
  <c r="AW3708" i="3" s="1"/>
  <c r="AV3707" i="3"/>
  <c r="AW3707" i="3" s="1"/>
  <c r="AV3706" i="3"/>
  <c r="AW3706" i="3" s="1"/>
  <c r="AV3705" i="3"/>
  <c r="AW3705" i="3" s="1"/>
  <c r="AV3704" i="3"/>
  <c r="AW3704" i="3" s="1"/>
  <c r="AV3703" i="3"/>
  <c r="AW3703" i="3" s="1"/>
  <c r="AV3702" i="3"/>
  <c r="AW3702" i="3" s="1"/>
  <c r="AV3701" i="3"/>
  <c r="AW3701" i="3" s="1"/>
  <c r="AV3700" i="3"/>
  <c r="AW3700" i="3" s="1"/>
  <c r="AV3699" i="3"/>
  <c r="AW3699" i="3" s="1"/>
  <c r="AV3698" i="3"/>
  <c r="AW3698" i="3" s="1"/>
  <c r="AV3697" i="3"/>
  <c r="AW3697" i="3" s="1"/>
  <c r="AV3696" i="3"/>
  <c r="AW3696" i="3" s="1"/>
  <c r="AV3695" i="3"/>
  <c r="AW3695" i="3" s="1"/>
  <c r="AV3694" i="3"/>
  <c r="AW3694" i="3" s="1"/>
  <c r="AV3693" i="3"/>
  <c r="AW3693" i="3" s="1"/>
  <c r="AV3692" i="3"/>
  <c r="AW3692" i="3" s="1"/>
  <c r="AV3691" i="3"/>
  <c r="AW3691" i="3" s="1"/>
  <c r="AV3690" i="3"/>
  <c r="AW3690" i="3" s="1"/>
  <c r="AV3689" i="3"/>
  <c r="AW3689" i="3" s="1"/>
  <c r="AV3688" i="3"/>
  <c r="AW3688" i="3" s="1"/>
  <c r="AV3687" i="3"/>
  <c r="AW3687" i="3" s="1"/>
  <c r="AV3686" i="3"/>
  <c r="AW3686" i="3" s="1"/>
  <c r="AV3685" i="3"/>
  <c r="AW3685" i="3" s="1"/>
  <c r="AV3684" i="3"/>
  <c r="AW3684" i="3" s="1"/>
  <c r="AV3683" i="3"/>
  <c r="AV3682" i="3"/>
  <c r="AW3682" i="3" s="1"/>
  <c r="AV3670" i="3"/>
  <c r="AW3670" i="3" s="1"/>
  <c r="AV3669" i="3"/>
  <c r="AW3669" i="3" s="1"/>
  <c r="AV3668" i="3"/>
  <c r="AW3668" i="3" s="1"/>
  <c r="AV3667" i="3"/>
  <c r="AW3667" i="3" s="1"/>
  <c r="AV3666" i="3"/>
  <c r="AW3666" i="3" s="1"/>
  <c r="AV3665" i="3"/>
  <c r="AW3665" i="3" s="1"/>
  <c r="AV3664" i="3"/>
  <c r="AV3663" i="3"/>
  <c r="AW3663" i="3" s="1"/>
  <c r="AV3658" i="3"/>
  <c r="AW3658" i="3" s="1"/>
  <c r="AV3657" i="3"/>
  <c r="AW3657" i="3" s="1"/>
  <c r="AV3656" i="3"/>
  <c r="AW3656" i="3" s="1"/>
  <c r="AV3655" i="3"/>
  <c r="AW3655" i="3" s="1"/>
  <c r="AV3654" i="3"/>
  <c r="AW3654" i="3" s="1"/>
  <c r="AV3653" i="3"/>
  <c r="AW3653" i="3" s="1"/>
  <c r="AV3652" i="3"/>
  <c r="AW3652" i="3" s="1"/>
  <c r="AV3651" i="3"/>
  <c r="AW3651" i="3" s="1"/>
  <c r="AV3650" i="3"/>
  <c r="AW3650" i="3" s="1"/>
  <c r="AV3649" i="3"/>
  <c r="AW3649" i="3" s="1"/>
  <c r="AV3648" i="3"/>
  <c r="AW3648" i="3" s="1"/>
  <c r="AV3647" i="3"/>
  <c r="AW3647" i="3" s="1"/>
  <c r="AV3646" i="3"/>
  <c r="AW3646" i="3" s="1"/>
  <c r="AV3645" i="3"/>
  <c r="AW3645" i="3" s="1"/>
  <c r="AV3644" i="3"/>
  <c r="AW3644" i="3" s="1"/>
  <c r="AV3643" i="3"/>
  <c r="AW3643" i="3" s="1"/>
  <c r="AV3642" i="3"/>
  <c r="AW3642" i="3" s="1"/>
  <c r="AV3641" i="3"/>
  <c r="AW3641" i="3" s="1"/>
  <c r="AV3640" i="3"/>
  <c r="AW3640" i="3" s="1"/>
  <c r="AV3639" i="3"/>
  <c r="AW3639" i="3" s="1"/>
  <c r="AV3638" i="3"/>
  <c r="AW3638" i="3" s="1"/>
  <c r="AV3637" i="3"/>
  <c r="AW3637" i="3" s="1"/>
  <c r="AV3636" i="3"/>
  <c r="AW3636" i="3" s="1"/>
  <c r="AV3635" i="3"/>
  <c r="AW3635" i="3" s="1"/>
  <c r="AV3634" i="3"/>
  <c r="AW3634" i="3" s="1"/>
  <c r="AV3633" i="3"/>
  <c r="AW3633" i="3" s="1"/>
  <c r="AV3632" i="3"/>
  <c r="AW3632" i="3" s="1"/>
  <c r="AV3631" i="3"/>
  <c r="AW3631" i="3" s="1"/>
  <c r="AV3630" i="3"/>
  <c r="AW3630" i="3" s="1"/>
  <c r="AV3629" i="3"/>
  <c r="AW3629" i="3" s="1"/>
  <c r="AV3628" i="3"/>
  <c r="AW3628" i="3" s="1"/>
  <c r="AV3627" i="3"/>
  <c r="AW3627" i="3" s="1"/>
  <c r="AV3626" i="3"/>
  <c r="AW3626" i="3" s="1"/>
  <c r="AV3625" i="3"/>
  <c r="AW3625" i="3" s="1"/>
  <c r="AV3624" i="3"/>
  <c r="AW3624" i="3" s="1"/>
  <c r="AV3623" i="3"/>
  <c r="AW3623" i="3" s="1"/>
  <c r="AV3622" i="3"/>
  <c r="AW3622" i="3" s="1"/>
  <c r="AV3621" i="3"/>
  <c r="AW3621" i="3" s="1"/>
  <c r="AV3620" i="3"/>
  <c r="AW3620" i="3" s="1"/>
  <c r="AV3619" i="3"/>
  <c r="AW3619" i="3" s="1"/>
  <c r="AV3618" i="3"/>
  <c r="AV3617" i="3"/>
  <c r="AW3617" i="3" s="1"/>
  <c r="AV3616" i="3"/>
  <c r="AW3616" i="3" s="1"/>
  <c r="AV3615" i="3"/>
  <c r="AW3615" i="3" s="1"/>
  <c r="AV3614" i="3"/>
  <c r="AW3614" i="3" s="1"/>
  <c r="AV3613" i="3"/>
  <c r="AW3613" i="3" s="1"/>
  <c r="AV3612" i="3"/>
  <c r="AW3612" i="3" s="1"/>
  <c r="AV3611" i="3"/>
  <c r="AW3611" i="3" s="1"/>
  <c r="AV3610" i="3"/>
  <c r="AW3610" i="3" s="1"/>
  <c r="AV3609" i="3"/>
  <c r="AW3609" i="3" s="1"/>
  <c r="AV3608" i="3"/>
  <c r="AW3608" i="3" s="1"/>
  <c r="AV3607" i="3"/>
  <c r="AW3607" i="3" s="1"/>
  <c r="AV3606" i="3"/>
  <c r="AW3606" i="3" s="1"/>
  <c r="AV3605" i="3"/>
  <c r="AW3605" i="3" s="1"/>
  <c r="AV3604" i="3"/>
  <c r="AW3604" i="3" s="1"/>
  <c r="AV3603" i="3"/>
  <c r="AW3603" i="3" s="1"/>
  <c r="AV3602" i="3"/>
  <c r="AW3602" i="3" s="1"/>
  <c r="AV3601" i="3"/>
  <c r="AW3601" i="3" s="1"/>
  <c r="AV3600" i="3"/>
  <c r="AW3600" i="3" s="1"/>
  <c r="AV3599" i="3"/>
  <c r="AW3599" i="3" s="1"/>
  <c r="AV3598" i="3"/>
  <c r="AW3598" i="3" s="1"/>
  <c r="AV3597" i="3"/>
  <c r="AW3597" i="3" s="1"/>
  <c r="AV3596" i="3"/>
  <c r="AW3596" i="3" s="1"/>
  <c r="AV3595" i="3"/>
  <c r="AW3595" i="3" s="1"/>
  <c r="AV3594" i="3"/>
  <c r="AW3594" i="3" s="1"/>
  <c r="AV3593" i="3"/>
  <c r="AW3593" i="3" s="1"/>
  <c r="AV3592" i="3"/>
  <c r="AW3592" i="3" s="1"/>
  <c r="AV3591" i="3"/>
  <c r="AW3591" i="3" s="1"/>
  <c r="AV3590" i="3"/>
  <c r="AW3590" i="3" s="1"/>
  <c r="AV3589" i="3"/>
  <c r="AW3589" i="3" s="1"/>
  <c r="AV3588" i="3"/>
  <c r="AW3588" i="3" s="1"/>
  <c r="AV3587" i="3"/>
  <c r="AW3587" i="3" s="1"/>
  <c r="AV3586" i="3"/>
  <c r="AW3586" i="3" s="1"/>
  <c r="AV3585" i="3"/>
  <c r="AW3585" i="3" s="1"/>
  <c r="AV3584" i="3"/>
  <c r="AW3584" i="3" s="1"/>
  <c r="AV3583" i="3"/>
  <c r="AW3583" i="3" s="1"/>
  <c r="AV3582" i="3"/>
  <c r="AV3569" i="3"/>
  <c r="AW3569" i="3" s="1"/>
  <c r="AV3568" i="3"/>
  <c r="AW3568" i="3" s="1"/>
  <c r="AV3567" i="3"/>
  <c r="AW3567" i="3" s="1"/>
  <c r="AV3566" i="3"/>
  <c r="AW3566" i="3" s="1"/>
  <c r="AV3565" i="3"/>
  <c r="AW3565" i="3" s="1"/>
  <c r="AV3564" i="3"/>
  <c r="AW3564" i="3" s="1"/>
  <c r="AV3563" i="3"/>
  <c r="AW3563" i="3" s="1"/>
  <c r="AV3562" i="3"/>
  <c r="AW3562" i="3" s="1"/>
  <c r="AV3561" i="3"/>
  <c r="AV3556" i="3"/>
  <c r="AW3556" i="3" s="1"/>
  <c r="AV3555" i="3"/>
  <c r="AW3555" i="3" s="1"/>
  <c r="AV3554" i="3"/>
  <c r="AW3554" i="3" s="1"/>
  <c r="AV3553" i="3"/>
  <c r="AW3553" i="3" s="1"/>
  <c r="AV3552" i="3"/>
  <c r="AW3552" i="3" s="1"/>
  <c r="AV3551" i="3"/>
  <c r="AW3551" i="3" s="1"/>
  <c r="AV3550" i="3"/>
  <c r="AV3549" i="3"/>
  <c r="AW3549" i="3" s="1"/>
  <c r="AV3548" i="3"/>
  <c r="AW3548" i="3" s="1"/>
  <c r="AV3547" i="3"/>
  <c r="AW3547" i="3" s="1"/>
  <c r="AV3546" i="3"/>
  <c r="AW3546" i="3" s="1"/>
  <c r="AV3545" i="3"/>
  <c r="AW3545" i="3" s="1"/>
  <c r="AV3544" i="3"/>
  <c r="AW3544" i="3" s="1"/>
  <c r="AV3543" i="3"/>
  <c r="AW3543" i="3" s="1"/>
  <c r="AV3542" i="3"/>
  <c r="AV3541" i="3"/>
  <c r="AW3541" i="3" s="1"/>
  <c r="AV3540" i="3"/>
  <c r="AW3540" i="3" s="1"/>
  <c r="AV3527" i="3"/>
  <c r="AW3527" i="3" s="1"/>
  <c r="AV3526" i="3"/>
  <c r="AW3526" i="3" s="1"/>
  <c r="AV3525" i="3"/>
  <c r="AW3525" i="3" s="1"/>
  <c r="AV3524" i="3"/>
  <c r="AW3524" i="3" s="1"/>
  <c r="AV3523" i="3"/>
  <c r="AW3523" i="3" s="1"/>
  <c r="AV3522" i="3"/>
  <c r="AW3522" i="3" s="1"/>
  <c r="AV3521" i="3"/>
  <c r="AW3521" i="3" s="1"/>
  <c r="AV3520" i="3"/>
  <c r="AW3520" i="3" s="1"/>
  <c r="AV3519" i="3"/>
  <c r="AW3519" i="3" s="1"/>
  <c r="AV3518" i="3"/>
  <c r="AW3518" i="3" s="1"/>
  <c r="AV3517" i="3"/>
  <c r="AW3517" i="3" s="1"/>
  <c r="AV3516" i="3"/>
  <c r="AW3516" i="3" s="1"/>
  <c r="AV3515" i="3"/>
  <c r="AW3515" i="3" s="1"/>
  <c r="AV3514" i="3"/>
  <c r="AW3514" i="3" s="1"/>
  <c r="AV3513" i="3"/>
  <c r="AW3513" i="3" s="1"/>
  <c r="AV3512" i="3"/>
  <c r="AW3512" i="3" s="1"/>
  <c r="AV3511" i="3"/>
  <c r="AW3511" i="3" s="1"/>
  <c r="AV3510" i="3"/>
  <c r="AW3510" i="3" s="1"/>
  <c r="AV3509" i="3"/>
  <c r="AW3509" i="3" s="1"/>
  <c r="AV3508" i="3"/>
  <c r="AW3508" i="3" s="1"/>
  <c r="AV3507" i="3"/>
  <c r="AW3507" i="3" s="1"/>
  <c r="AV3506" i="3"/>
  <c r="AW3506" i="3" s="1"/>
  <c r="AV3505" i="3"/>
  <c r="AW3505" i="3" s="1"/>
  <c r="AV3504" i="3"/>
  <c r="AW3504" i="3" s="1"/>
  <c r="AV3503" i="3"/>
  <c r="AW3503" i="3" s="1"/>
  <c r="AV3502" i="3"/>
  <c r="AV3489" i="3"/>
  <c r="AV3484" i="3"/>
  <c r="AV3483" i="3"/>
  <c r="AW3483" i="3" s="1"/>
  <c r="AV3431" i="3"/>
  <c r="AV3429" i="3"/>
  <c r="AW3429" i="3" s="1"/>
  <c r="AV3428" i="3"/>
  <c r="AW3428" i="3" s="1"/>
  <c r="AV3374" i="3"/>
  <c r="AV3372" i="3"/>
  <c r="AW3372" i="3" s="1"/>
  <c r="AV3371" i="3"/>
  <c r="AW3371" i="3" s="1"/>
  <c r="AV3357" i="3"/>
  <c r="AW3357" i="3" s="1"/>
  <c r="AV3356" i="3"/>
  <c r="AW3356" i="3" s="1"/>
  <c r="AV3355" i="3"/>
  <c r="AW3355" i="3" s="1"/>
  <c r="AV3354" i="3"/>
  <c r="AW3354" i="3" s="1"/>
  <c r="AV3353" i="3"/>
  <c r="AW3353" i="3" s="1"/>
  <c r="AV3352" i="3"/>
  <c r="AV3339" i="3"/>
  <c r="AW3339" i="3" s="1"/>
  <c r="AV3338" i="3"/>
  <c r="AW3338" i="3" s="1"/>
  <c r="AV3337" i="3"/>
  <c r="AW3337" i="3" s="1"/>
  <c r="AV3336" i="3"/>
  <c r="AW3336" i="3" s="1"/>
  <c r="AV3335" i="3"/>
  <c r="AV3322" i="3"/>
  <c r="AW3322" i="3" s="1"/>
  <c r="AV3321" i="3"/>
  <c r="AV3316" i="3"/>
  <c r="AW3316" i="3" s="1"/>
  <c r="AV3315" i="3"/>
  <c r="AW3315" i="3" s="1"/>
  <c r="AV3314" i="3"/>
  <c r="AW3314" i="3" s="1"/>
  <c r="AV3313" i="3"/>
  <c r="AW3313" i="3" s="1"/>
  <c r="AV3312" i="3"/>
  <c r="AW3312" i="3" s="1"/>
  <c r="AV3311" i="3"/>
  <c r="AW3311" i="3" s="1"/>
  <c r="AV3310" i="3"/>
  <c r="AW3310" i="3" s="1"/>
  <c r="AV3309" i="3"/>
  <c r="AW3309" i="3" s="1"/>
  <c r="AV3308" i="3"/>
  <c r="AW3308" i="3" s="1"/>
  <c r="AV3307" i="3"/>
  <c r="AW3307" i="3" s="1"/>
  <c r="AV3306" i="3"/>
  <c r="AW3306" i="3" s="1"/>
  <c r="AV3305" i="3"/>
  <c r="AW3305" i="3" s="1"/>
  <c r="AV3304" i="3"/>
  <c r="AV3291" i="3"/>
  <c r="AV3290" i="3"/>
  <c r="AW3290" i="3" s="1"/>
  <c r="AV3285" i="3"/>
  <c r="AV3284" i="3"/>
  <c r="AW3284" i="3" s="1"/>
  <c r="AV3283" i="3"/>
  <c r="AW3283" i="3" s="1"/>
  <c r="AV3282" i="3"/>
  <c r="AW3282" i="3" s="1"/>
  <c r="AV3269" i="3"/>
  <c r="AW3269" i="3" s="1"/>
  <c r="AV3268" i="3"/>
  <c r="AW3268" i="3" s="1"/>
  <c r="AV3267" i="3"/>
  <c r="AW3267" i="3" s="1"/>
  <c r="AV3266" i="3"/>
  <c r="AW3266" i="3" s="1"/>
  <c r="AV3265" i="3"/>
  <c r="AW3265" i="3" s="1"/>
  <c r="AV3264" i="3"/>
  <c r="AW3264" i="3" s="1"/>
  <c r="AV3263" i="3"/>
  <c r="AW3263" i="3" s="1"/>
  <c r="AV3262" i="3"/>
  <c r="AW3262" i="3" s="1"/>
  <c r="AV3261" i="3"/>
  <c r="AW3261" i="3" s="1"/>
  <c r="AV3260" i="3"/>
  <c r="AW3260" i="3" s="1"/>
  <c r="AV3259" i="3"/>
  <c r="AV3258" i="3"/>
  <c r="AW3258" i="3" s="1"/>
  <c r="AV3253" i="3"/>
  <c r="AW3253" i="3" s="1"/>
  <c r="AV3252" i="3"/>
  <c r="AW3252" i="3" s="1"/>
  <c r="AV3251" i="3"/>
  <c r="AW3251" i="3" s="1"/>
  <c r="AV3250" i="3"/>
  <c r="AW3250" i="3" s="1"/>
  <c r="AV3249" i="3"/>
  <c r="AW3249" i="3" s="1"/>
  <c r="AV3248" i="3"/>
  <c r="AW3248" i="3" s="1"/>
  <c r="AV3247" i="3"/>
  <c r="AW3247" i="3" s="1"/>
  <c r="AV3246" i="3"/>
  <c r="AW3246" i="3" s="1"/>
  <c r="AV3245" i="3"/>
  <c r="AW3245" i="3" s="1"/>
  <c r="AV3244" i="3"/>
  <c r="AW3244" i="3" s="1"/>
  <c r="AV3242" i="3"/>
  <c r="AW3242" i="3" s="1"/>
  <c r="AV3241" i="3"/>
  <c r="AW3241" i="3" s="1"/>
  <c r="AV3240" i="3"/>
  <c r="AV3227" i="3"/>
  <c r="AV3214" i="3"/>
  <c r="AV3209" i="3"/>
  <c r="AV3196" i="3"/>
  <c r="AW3196" i="3" s="1"/>
  <c r="AV3195" i="3"/>
  <c r="AW3195" i="3" s="1"/>
  <c r="AV3194" i="3"/>
  <c r="AW3194" i="3" s="1"/>
  <c r="AV3193" i="3"/>
  <c r="AW3193" i="3" s="1"/>
  <c r="AV3192" i="3"/>
  <c r="AW3192" i="3" s="1"/>
  <c r="AV3191" i="3"/>
  <c r="AW3191" i="3" s="1"/>
  <c r="AV3190" i="3"/>
  <c r="AW3190" i="3" s="1"/>
  <c r="AV3189" i="3"/>
  <c r="AW3189" i="3" s="1"/>
  <c r="AV3188" i="3"/>
  <c r="AW3188" i="3" s="1"/>
  <c r="AV3187" i="3"/>
  <c r="AW3187" i="3" s="1"/>
  <c r="AV3186" i="3"/>
  <c r="AW3186" i="3" s="1"/>
  <c r="AV3185" i="3"/>
  <c r="AW3185" i="3" s="1"/>
  <c r="AV3184" i="3"/>
  <c r="AW3184" i="3" s="1"/>
  <c r="AV3183" i="3"/>
  <c r="AW3183" i="3" s="1"/>
  <c r="AV3182" i="3"/>
  <c r="AW3182" i="3" s="1"/>
  <c r="AV3181" i="3"/>
  <c r="AW3181" i="3" s="1"/>
  <c r="AV3180" i="3"/>
  <c r="AV3175" i="3"/>
  <c r="AW3175" i="3" s="1"/>
  <c r="AV3174" i="3"/>
  <c r="AW3174" i="3" s="1"/>
  <c r="AV3173" i="3"/>
  <c r="AW3173" i="3" s="1"/>
  <c r="AV3172" i="3"/>
  <c r="AW3172" i="3" s="1"/>
  <c r="AV3171" i="3"/>
  <c r="AW3171" i="3" s="1"/>
  <c r="AV3170" i="3"/>
  <c r="AW3170" i="3" s="1"/>
  <c r="AV3169" i="3"/>
  <c r="AW3169" i="3" s="1"/>
  <c r="AV3168" i="3"/>
  <c r="AW3168" i="3" s="1"/>
  <c r="AV3167" i="3"/>
  <c r="AW3167" i="3" s="1"/>
  <c r="AV3166" i="3"/>
  <c r="AW3166" i="3" s="1"/>
  <c r="AV3165" i="3"/>
  <c r="AW3165" i="3" s="1"/>
  <c r="AV3164" i="3"/>
  <c r="AW3164" i="3" s="1"/>
  <c r="AV3163" i="3"/>
  <c r="AW3163" i="3" s="1"/>
  <c r="AV3162" i="3"/>
  <c r="AW3162" i="3" s="1"/>
  <c r="AV3161" i="3"/>
  <c r="AW3161" i="3" s="1"/>
  <c r="AV3160" i="3"/>
  <c r="AW3160" i="3" s="1"/>
  <c r="AV3159" i="3"/>
  <c r="AW3159" i="3" s="1"/>
  <c r="AV3158" i="3"/>
  <c r="AW3158" i="3" s="1"/>
  <c r="AV3157" i="3"/>
  <c r="AW3157" i="3" s="1"/>
  <c r="AV3156" i="3"/>
  <c r="AW3156" i="3" s="1"/>
  <c r="AV3155" i="3"/>
  <c r="AW3155" i="3" s="1"/>
  <c r="AV3154" i="3"/>
  <c r="AW3154" i="3" s="1"/>
  <c r="AV3153" i="3"/>
  <c r="AW3153" i="3" s="1"/>
  <c r="AV3152" i="3"/>
  <c r="AV3139" i="3"/>
  <c r="AV3134" i="3"/>
  <c r="AW3134" i="3" s="1"/>
  <c r="AV3133" i="3"/>
  <c r="AW3133" i="3" s="1"/>
  <c r="AV3132" i="3"/>
  <c r="AW3132" i="3" s="1"/>
  <c r="AV3131" i="3"/>
  <c r="AW3131" i="3" s="1"/>
  <c r="AV3130" i="3"/>
  <c r="AW3130" i="3" s="1"/>
  <c r="AV3129" i="3"/>
  <c r="AW3129" i="3" s="1"/>
  <c r="AV3128" i="3"/>
  <c r="AW3128" i="3" s="1"/>
  <c r="AV3127" i="3"/>
  <c r="AW3127" i="3" s="1"/>
  <c r="AV3126" i="3"/>
  <c r="AW3126" i="3" s="1"/>
  <c r="AV3125" i="3"/>
  <c r="AV3112" i="3"/>
  <c r="AW3112" i="3" s="1"/>
  <c r="AV3111" i="3"/>
  <c r="AV3110" i="3"/>
  <c r="AW3110" i="3" s="1"/>
  <c r="AV3109" i="3"/>
  <c r="AW3109" i="3" s="1"/>
  <c r="AV3096" i="3"/>
  <c r="AW3096" i="3" s="1"/>
  <c r="AV3095" i="3"/>
  <c r="AW3095" i="3" s="1"/>
  <c r="AV3094" i="3"/>
  <c r="AW3094" i="3" s="1"/>
  <c r="AV3093" i="3"/>
  <c r="AV3080" i="3"/>
  <c r="AW3080" i="3" s="1"/>
  <c r="AV3079" i="3"/>
  <c r="AV3066" i="3"/>
  <c r="AV3065" i="3"/>
  <c r="AW3065" i="3" s="1"/>
  <c r="AV3060" i="3"/>
  <c r="AW3060" i="3" s="1"/>
  <c r="AV3059" i="3"/>
  <c r="AW3059" i="3" s="1"/>
  <c r="AV3058" i="3"/>
  <c r="AW3058" i="3" s="1"/>
  <c r="AV3057" i="3"/>
  <c r="AW3057" i="3" s="1"/>
  <c r="AV3056" i="3"/>
  <c r="AW3056" i="3" s="1"/>
  <c r="AV3055" i="3"/>
  <c r="AW3055" i="3" s="1"/>
  <c r="AV3054" i="3"/>
  <c r="AW3054" i="3" s="1"/>
  <c r="AV3052" i="3"/>
  <c r="AW3052" i="3" s="1"/>
  <c r="AV3050" i="3"/>
  <c r="AV3027" i="3"/>
  <c r="AW3027" i="3" s="1"/>
  <c r="AV3026" i="3"/>
  <c r="AW3026" i="3" s="1"/>
  <c r="AV3025" i="3"/>
  <c r="AW3025" i="3" s="1"/>
  <c r="AV3024" i="3"/>
  <c r="AW3024" i="3" s="1"/>
  <c r="AV3023" i="3"/>
  <c r="AW3023" i="3" s="1"/>
  <c r="AV3022" i="3"/>
  <c r="AW3022" i="3" s="1"/>
  <c r="AV3021" i="3"/>
  <c r="AW3021" i="3" s="1"/>
  <c r="AV3020" i="3"/>
  <c r="AW3020" i="3" s="1"/>
  <c r="AV3019" i="3"/>
  <c r="AW3019" i="3" s="1"/>
  <c r="AV3018" i="3"/>
  <c r="AW3018" i="3" s="1"/>
  <c r="AV3017" i="3"/>
  <c r="AW3017" i="3" s="1"/>
  <c r="AV3016" i="3"/>
  <c r="AW3016" i="3" s="1"/>
  <c r="AV3015" i="3"/>
  <c r="AV3014" i="3"/>
  <c r="AW3014" i="3" s="1"/>
  <c r="AV3009" i="3"/>
  <c r="AW3009" i="3" s="1"/>
  <c r="AV3008" i="3"/>
  <c r="AW3008" i="3" s="1"/>
  <c r="AV3007" i="3"/>
  <c r="AW3007" i="3" s="1"/>
  <c r="AV3006" i="3"/>
  <c r="AW3006" i="3" s="1"/>
  <c r="AV3005" i="3"/>
  <c r="AW3005" i="3" s="1"/>
  <c r="AV3004" i="3"/>
  <c r="AW3004" i="3" s="1"/>
  <c r="AV3003" i="3"/>
  <c r="AW3003" i="3" s="1"/>
  <c r="AV3002" i="3"/>
  <c r="AW3002" i="3" s="1"/>
  <c r="AV3001" i="3"/>
  <c r="AW3001" i="3" s="1"/>
  <c r="AV3000" i="3"/>
  <c r="AW3000" i="3" s="1"/>
  <c r="AV2999" i="3"/>
  <c r="AW2999" i="3" s="1"/>
  <c r="AV2998" i="3"/>
  <c r="AW2998" i="3" s="1"/>
  <c r="AV2997" i="3"/>
  <c r="AW2997" i="3" s="1"/>
  <c r="AV2996" i="3"/>
  <c r="AW2996" i="3" s="1"/>
  <c r="AV2995" i="3"/>
  <c r="AW2995" i="3" s="1"/>
  <c r="AV2994" i="3"/>
  <c r="AW2994" i="3" s="1"/>
  <c r="AV2993" i="3"/>
  <c r="AW2993" i="3" s="1"/>
  <c r="AV2992" i="3"/>
  <c r="AW2992" i="3" s="1"/>
  <c r="AV2991" i="3"/>
  <c r="AW2991" i="3" s="1"/>
  <c r="AV2990" i="3"/>
  <c r="AW2990" i="3" s="1"/>
  <c r="AV2989" i="3"/>
  <c r="AV2976" i="3"/>
  <c r="AW2976" i="3" s="1"/>
  <c r="AV2975" i="3"/>
  <c r="AW2975" i="3" s="1"/>
  <c r="AV2974" i="3"/>
  <c r="AV2973" i="3"/>
  <c r="AW2973" i="3" s="1"/>
  <c r="AV2968" i="3"/>
  <c r="AW2968" i="3" s="1"/>
  <c r="AV2967" i="3"/>
  <c r="AW2967" i="3" s="1"/>
  <c r="AV2966" i="3"/>
  <c r="AW2966" i="3" s="1"/>
  <c r="AV2965" i="3"/>
  <c r="AW2965" i="3" s="1"/>
  <c r="AV2964" i="3"/>
  <c r="AW2964" i="3" s="1"/>
  <c r="AV2963" i="3"/>
  <c r="AW2963" i="3" s="1"/>
  <c r="AV2962" i="3"/>
  <c r="AW2962" i="3" s="1"/>
  <c r="AV2961" i="3"/>
  <c r="AW2961" i="3" s="1"/>
  <c r="AV2960" i="3"/>
  <c r="AW2960" i="3" s="1"/>
  <c r="AV2959" i="3"/>
  <c r="AW2959" i="3" s="1"/>
  <c r="AV2958" i="3"/>
  <c r="AW2958" i="3" s="1"/>
  <c r="AV2957" i="3"/>
  <c r="AW2957" i="3" s="1"/>
  <c r="AV2956" i="3"/>
  <c r="AW2956" i="3" s="1"/>
  <c r="AV2955" i="3"/>
  <c r="AW2955" i="3" s="1"/>
  <c r="AV2954" i="3"/>
  <c r="AW2954" i="3" s="1"/>
  <c r="AV2953" i="3"/>
  <c r="AW2953" i="3" s="1"/>
  <c r="AV2952" i="3"/>
  <c r="AW2952" i="3" s="1"/>
  <c r="AV2950" i="3"/>
  <c r="AW2950" i="3" s="1"/>
  <c r="AV2949" i="3"/>
  <c r="AW2949" i="3" s="1"/>
  <c r="AV2948" i="3"/>
  <c r="AW2948" i="3" s="1"/>
  <c r="AV2947" i="3"/>
  <c r="AW2947" i="3" s="1"/>
  <c r="AV2946" i="3"/>
  <c r="AV2933" i="3"/>
  <c r="AV2928" i="3"/>
  <c r="AW2928" i="3" s="1"/>
  <c r="AV2927" i="3"/>
  <c r="AW2927" i="3" s="1"/>
  <c r="AV2926" i="3"/>
  <c r="AW2926" i="3" s="1"/>
  <c r="AV2925" i="3"/>
  <c r="AW2925" i="3" s="1"/>
  <c r="AV2924" i="3"/>
  <c r="AW2924" i="3" s="1"/>
  <c r="AV2923" i="3"/>
  <c r="AV2910" i="3"/>
  <c r="AW2910" i="3" s="1"/>
  <c r="AV2909" i="3"/>
  <c r="AW2909" i="3" s="1"/>
  <c r="AV2908" i="3"/>
  <c r="AV2903" i="3"/>
  <c r="AW2903" i="3" s="1"/>
  <c r="AV2902" i="3"/>
  <c r="AW2902" i="3" s="1"/>
  <c r="AV2901" i="3"/>
  <c r="AW2901" i="3" s="1"/>
  <c r="AV2900" i="3"/>
  <c r="AW2900" i="3" s="1"/>
  <c r="AV2899" i="3"/>
  <c r="AW2899" i="3" s="1"/>
  <c r="AV2898" i="3"/>
  <c r="AW2898" i="3" s="1"/>
  <c r="AV2897" i="3"/>
  <c r="AW2897" i="3" s="1"/>
  <c r="AV2896" i="3"/>
  <c r="AW2896" i="3" s="1"/>
  <c r="AV2895" i="3"/>
  <c r="AW2895" i="3" s="1"/>
  <c r="AV2894" i="3"/>
  <c r="AW2894" i="3" s="1"/>
  <c r="AV2893" i="3"/>
  <c r="AW2893" i="3" s="1"/>
  <c r="AV2892" i="3"/>
  <c r="AW2892" i="3" s="1"/>
  <c r="AV2891" i="3"/>
  <c r="AW2891" i="3" s="1"/>
  <c r="AV2890" i="3"/>
  <c r="AW2890" i="3" s="1"/>
  <c r="AV2889" i="3"/>
  <c r="AV2888" i="3"/>
  <c r="AW2888" i="3" s="1"/>
  <c r="AV2875" i="3"/>
  <c r="AW2875" i="3" s="1"/>
  <c r="AV2874" i="3"/>
  <c r="AW2874" i="3" s="1"/>
  <c r="AV2873" i="3"/>
  <c r="AV2868" i="3"/>
  <c r="AW2868" i="3" s="1"/>
  <c r="AV2867" i="3"/>
  <c r="AW2867" i="3" s="1"/>
  <c r="AV2866" i="3"/>
  <c r="AW2866" i="3" s="1"/>
  <c r="AV2865" i="3"/>
  <c r="AW2865" i="3" s="1"/>
  <c r="AV2864" i="3"/>
  <c r="AW2864" i="3" s="1"/>
  <c r="AV2863" i="3"/>
  <c r="AW2863" i="3" s="1"/>
  <c r="AV2862" i="3"/>
  <c r="AW2862" i="3" s="1"/>
  <c r="AV2861" i="3"/>
  <c r="AW2861" i="3" s="1"/>
  <c r="AV2860" i="3"/>
  <c r="AW2860" i="3" s="1"/>
  <c r="AV2859" i="3"/>
  <c r="AW2859" i="3" s="1"/>
  <c r="AV2858" i="3"/>
  <c r="AW2858" i="3" s="1"/>
  <c r="AV2857" i="3"/>
  <c r="AW2857" i="3" s="1"/>
  <c r="AV2856" i="3"/>
  <c r="AW2856" i="3" s="1"/>
  <c r="AV2855" i="3"/>
  <c r="AW2855" i="3" s="1"/>
  <c r="AV2854" i="3"/>
  <c r="AW2854" i="3" s="1"/>
  <c r="AV2853" i="3"/>
  <c r="AW2853" i="3" s="1"/>
  <c r="AV2852" i="3"/>
  <c r="AW2852" i="3" s="1"/>
  <c r="AV2851" i="3"/>
  <c r="AW2851" i="3" s="1"/>
  <c r="AV2850" i="3"/>
  <c r="AW2850" i="3" s="1"/>
  <c r="AV2849" i="3"/>
  <c r="AW2849" i="3" s="1"/>
  <c r="AV2848" i="3"/>
  <c r="AW2848" i="3" s="1"/>
  <c r="AV2847" i="3"/>
  <c r="AW2847" i="3" s="1"/>
  <c r="AV2846" i="3"/>
  <c r="AV2834" i="3"/>
  <c r="AV2833" i="3"/>
  <c r="AW2833" i="3" s="1"/>
  <c r="AV2832" i="3"/>
  <c r="AW2832" i="3" s="1"/>
  <c r="AV2820" i="3"/>
  <c r="AV2807" i="3"/>
  <c r="AV2806" i="3"/>
  <c r="AW2806" i="3" s="1"/>
  <c r="AV2793" i="3"/>
  <c r="AV2780" i="3"/>
  <c r="AV2779" i="3"/>
  <c r="AW2779" i="3" s="1"/>
  <c r="AV2778" i="3"/>
  <c r="AW2778" i="3" s="1"/>
  <c r="AV2765" i="3"/>
  <c r="AV2760" i="3"/>
  <c r="AW2760" i="3" s="1"/>
  <c r="AV2759" i="3"/>
  <c r="AW2759" i="3" s="1"/>
  <c r="AV2758" i="3"/>
  <c r="AW2758" i="3" s="1"/>
  <c r="AV2757" i="3"/>
  <c r="AW2757" i="3" s="1"/>
  <c r="AV2756" i="3"/>
  <c r="AW2756" i="3" s="1"/>
  <c r="AV2755" i="3"/>
  <c r="AW2755" i="3" s="1"/>
  <c r="AV2754" i="3"/>
  <c r="AW2754" i="3" s="1"/>
  <c r="AV2753" i="3"/>
  <c r="AW2753" i="3" s="1"/>
  <c r="AV2752" i="3"/>
  <c r="AW2752" i="3" s="1"/>
  <c r="AV2751" i="3"/>
  <c r="AW2751" i="3" s="1"/>
  <c r="AV2750" i="3"/>
  <c r="AW2750" i="3" s="1"/>
  <c r="AV2749" i="3"/>
  <c r="AW2749" i="3" s="1"/>
  <c r="AV2748" i="3"/>
  <c r="AW2748" i="3" s="1"/>
  <c r="AV2747" i="3"/>
  <c r="AW2747" i="3" s="1"/>
  <c r="AV2746" i="3"/>
  <c r="AW2746" i="3" s="1"/>
  <c r="AV2745" i="3"/>
  <c r="AW2745" i="3" s="1"/>
  <c r="AV2744" i="3"/>
  <c r="AV2732" i="3"/>
  <c r="AW2732" i="3" s="1"/>
  <c r="AV2731" i="3"/>
  <c r="AW2731" i="3" s="1"/>
  <c r="AV2730" i="3"/>
  <c r="AW2730" i="3" s="1"/>
  <c r="AV2729" i="3"/>
  <c r="AW2729" i="3" s="1"/>
  <c r="AV2728" i="3"/>
  <c r="AW2728" i="3" s="1"/>
  <c r="AV2727" i="3"/>
  <c r="AW2727" i="3" s="1"/>
  <c r="AV2726" i="3"/>
  <c r="AW2726" i="3" s="1"/>
  <c r="AV2725" i="3"/>
  <c r="AW2725" i="3" s="1"/>
  <c r="AV2724" i="3"/>
  <c r="AW2724" i="3" s="1"/>
  <c r="AV2723" i="3"/>
  <c r="AW2723" i="3" s="1"/>
  <c r="AV2722" i="3"/>
  <c r="AW2722" i="3" s="1"/>
  <c r="AV2721" i="3"/>
  <c r="AW2721" i="3" s="1"/>
  <c r="AV2720" i="3"/>
  <c r="AW2720" i="3" s="1"/>
  <c r="AV2719" i="3"/>
  <c r="AW2719" i="3" s="1"/>
  <c r="AV2718" i="3"/>
  <c r="AW2718" i="3" s="1"/>
  <c r="AV2717" i="3"/>
  <c r="AW2717" i="3" s="1"/>
  <c r="AV2716" i="3"/>
  <c r="AW2716" i="3" s="1"/>
  <c r="AV2715" i="3"/>
  <c r="AW2715" i="3" s="1"/>
  <c r="AV2714" i="3"/>
  <c r="AW2714" i="3" s="1"/>
  <c r="AV2713" i="3"/>
  <c r="AW2713" i="3" s="1"/>
  <c r="AV2712" i="3"/>
  <c r="AW2712" i="3" s="1"/>
  <c r="AV2711" i="3"/>
  <c r="AW2711" i="3" s="1"/>
  <c r="AV2710" i="3"/>
  <c r="AW2710" i="3" s="1"/>
  <c r="AV2709" i="3"/>
  <c r="AW2709" i="3" s="1"/>
  <c r="AV2708" i="3"/>
  <c r="AW2708" i="3" s="1"/>
  <c r="AV2707" i="3"/>
  <c r="AW2707" i="3" s="1"/>
  <c r="AV2706" i="3"/>
  <c r="AV2693" i="3"/>
  <c r="AW2693" i="3" s="1"/>
  <c r="AV2691" i="3"/>
  <c r="AW2691" i="3" s="1"/>
  <c r="AV2689" i="3"/>
  <c r="AW2689" i="3" s="1"/>
  <c r="AV2688" i="3"/>
  <c r="AW2688" i="3" s="1"/>
  <c r="AV2687" i="3"/>
  <c r="AW2687" i="3" s="1"/>
  <c r="AV2686" i="3"/>
  <c r="AV2680" i="3"/>
  <c r="AW2680" i="3" s="1"/>
  <c r="AV2679" i="3"/>
  <c r="AW2679" i="3" s="1"/>
  <c r="AV2677" i="3"/>
  <c r="AW2677" i="3" s="1"/>
  <c r="AV2675" i="3"/>
  <c r="AW2675" i="3" s="1"/>
  <c r="AV2672" i="3"/>
  <c r="AW2672" i="3" s="1"/>
  <c r="AV2671" i="3"/>
  <c r="AW2671" i="3" s="1"/>
  <c r="AV2668" i="3"/>
  <c r="AW2668" i="3" s="1"/>
  <c r="AV2667" i="3"/>
  <c r="AW2667" i="3" s="1"/>
  <c r="AV2666" i="3"/>
  <c r="AW2666" i="3" s="1"/>
  <c r="AV2665" i="3"/>
  <c r="AW2665" i="3" s="1"/>
  <c r="AV2664" i="3"/>
  <c r="AW2664" i="3" s="1"/>
  <c r="AV2662" i="3"/>
  <c r="AW2662" i="3" s="1"/>
  <c r="AV2660" i="3"/>
  <c r="AV2659" i="3"/>
  <c r="AW2659" i="3" s="1"/>
  <c r="AV2658" i="3"/>
  <c r="AW2658" i="3" s="1"/>
  <c r="AV2645" i="3"/>
  <c r="AW2645" i="3" s="1"/>
  <c r="AV2644" i="3"/>
  <c r="AV2643" i="3"/>
  <c r="AW2643" i="3" s="1"/>
  <c r="AV2642" i="3"/>
  <c r="AW2642" i="3" s="1"/>
  <c r="AV2641" i="3"/>
  <c r="AW2641" i="3" s="1"/>
  <c r="AV2640" i="3"/>
  <c r="AW2640" i="3" s="1"/>
  <c r="AV2635" i="3"/>
  <c r="AW2635" i="3" s="1"/>
  <c r="AV2634" i="3"/>
  <c r="AW2634" i="3" s="1"/>
  <c r="AV2633" i="3"/>
  <c r="AW2633" i="3" s="1"/>
  <c r="AV2632" i="3"/>
  <c r="AW2632" i="3" s="1"/>
  <c r="AV2631" i="3"/>
  <c r="AW2631" i="3" s="1"/>
  <c r="AV2630" i="3"/>
  <c r="AW2630" i="3" s="1"/>
  <c r="AV2629" i="3"/>
  <c r="AW2629" i="3" s="1"/>
  <c r="AV2628" i="3"/>
  <c r="AW2628" i="3" s="1"/>
  <c r="AV2627" i="3"/>
  <c r="AW2627" i="3" s="1"/>
  <c r="AV2625" i="3"/>
  <c r="AW2625" i="3" s="1"/>
  <c r="AV2624" i="3"/>
  <c r="AW2624" i="3" s="1"/>
  <c r="AV2622" i="3"/>
  <c r="AW2622" i="3" s="1"/>
  <c r="AV2621" i="3"/>
  <c r="AW2621" i="3" s="1"/>
  <c r="AV2620" i="3"/>
  <c r="AW2620" i="3" s="1"/>
  <c r="AV2619" i="3"/>
  <c r="AW2619" i="3" s="1"/>
  <c r="AV2618" i="3"/>
  <c r="AW2618" i="3" s="1"/>
  <c r="AV2617" i="3"/>
  <c r="AW2617" i="3" s="1"/>
  <c r="AV2616" i="3"/>
  <c r="AW2616" i="3" s="1"/>
  <c r="AV2615" i="3"/>
  <c r="AW2615" i="3" s="1"/>
  <c r="AV2614" i="3"/>
  <c r="AW2614" i="3" s="1"/>
  <c r="AV2613" i="3"/>
  <c r="AW2613" i="3" s="1"/>
  <c r="AV2612" i="3"/>
  <c r="AW2612" i="3" s="1"/>
  <c r="AV2611" i="3"/>
  <c r="AW2611" i="3" s="1"/>
  <c r="AV2610" i="3"/>
  <c r="AW2610" i="3" s="1"/>
  <c r="AV2609" i="3"/>
  <c r="AW2609" i="3" s="1"/>
  <c r="AV2608" i="3"/>
  <c r="AV2607" i="3"/>
  <c r="AW2607" i="3" s="1"/>
  <c r="AV2606" i="3"/>
  <c r="AW2606" i="3" s="1"/>
  <c r="AV2593" i="3"/>
  <c r="AV2592" i="3"/>
  <c r="AW2592" i="3" s="1"/>
  <c r="AV2591" i="3"/>
  <c r="AW2591" i="3" s="1"/>
  <c r="AV2590" i="3"/>
  <c r="AW2590" i="3" s="1"/>
  <c r="AV2589" i="3"/>
  <c r="AW2589" i="3" s="1"/>
  <c r="AV2588" i="3"/>
  <c r="AV2583" i="3"/>
  <c r="AW2583" i="3" s="1"/>
  <c r="AV2582" i="3"/>
  <c r="AW2582" i="3" s="1"/>
  <c r="AV2581" i="3"/>
  <c r="AW2581" i="3" s="1"/>
  <c r="AV2580" i="3"/>
  <c r="AV2579" i="3"/>
  <c r="AW2579" i="3" s="1"/>
  <c r="AV2578" i="3"/>
  <c r="AW2578" i="3" s="1"/>
  <c r="AV2577" i="3"/>
  <c r="AW2577" i="3" s="1"/>
  <c r="AV2576" i="3"/>
  <c r="AW2576" i="3" s="1"/>
  <c r="AV2574" i="3"/>
  <c r="AV2561" i="3"/>
  <c r="AW2561" i="3" s="1"/>
  <c r="AV2560" i="3"/>
  <c r="AW2560" i="3" s="1"/>
  <c r="AV2559" i="3"/>
  <c r="AW2559" i="3" s="1"/>
  <c r="AV2558" i="3"/>
  <c r="AW2558" i="3" s="1"/>
  <c r="AV2557" i="3"/>
  <c r="AV2556" i="3"/>
  <c r="AW2556" i="3" s="1"/>
  <c r="AV2555" i="3"/>
  <c r="AW2555" i="3" s="1"/>
  <c r="AV2554" i="3"/>
  <c r="AW2554" i="3" s="1"/>
  <c r="AV2553" i="3"/>
  <c r="AW2553" i="3" s="1"/>
  <c r="AV2552" i="3"/>
  <c r="AW2552" i="3" s="1"/>
  <c r="AV2551" i="3"/>
  <c r="AV2550" i="3"/>
  <c r="AW2550" i="3" s="1"/>
  <c r="AV2535" i="3"/>
  <c r="AW2535" i="3" s="1"/>
  <c r="AV2534" i="3"/>
  <c r="AV2529" i="3"/>
  <c r="AW2529" i="3" s="1"/>
  <c r="AV2528" i="3"/>
  <c r="AW2528" i="3" s="1"/>
  <c r="AV2527" i="3"/>
  <c r="AW2527" i="3" s="1"/>
  <c r="AV2526" i="3"/>
  <c r="AW2526" i="3" s="1"/>
  <c r="AV2525" i="3"/>
  <c r="AW2525" i="3" s="1"/>
  <c r="AV2524" i="3"/>
  <c r="AW2524" i="3" s="1"/>
  <c r="AV2523" i="3"/>
  <c r="AV2522" i="3"/>
  <c r="AW2522" i="3" s="1"/>
  <c r="AV2509" i="3"/>
  <c r="AW2509" i="3" s="1"/>
  <c r="AV2508" i="3"/>
  <c r="AW2508" i="3" s="1"/>
  <c r="AV2507" i="3"/>
  <c r="AV2493" i="3"/>
  <c r="AW2493" i="3" s="1"/>
  <c r="AV2492" i="3"/>
  <c r="AV2479" i="3"/>
  <c r="AW2479" i="3" s="1"/>
  <c r="AV2478" i="3"/>
  <c r="AW2478" i="3" s="1"/>
  <c r="AV2477" i="3"/>
  <c r="AW2477" i="3" s="1"/>
  <c r="AV2476" i="3"/>
  <c r="AW2476" i="3" s="1"/>
  <c r="AV2475" i="3"/>
  <c r="AW2475" i="3" s="1"/>
  <c r="AV2474" i="3"/>
  <c r="AW2474" i="3" s="1"/>
  <c r="AV2473" i="3"/>
  <c r="AW2473" i="3" s="1"/>
  <c r="AV2472" i="3"/>
  <c r="AW2472" i="3" s="1"/>
  <c r="AV2471" i="3"/>
  <c r="AW2471" i="3" s="1"/>
  <c r="AV2470" i="3"/>
  <c r="AW2470" i="3" s="1"/>
  <c r="AV2469" i="3"/>
  <c r="AW2469" i="3" s="1"/>
  <c r="AV2468" i="3"/>
  <c r="AW2468" i="3" s="1"/>
  <c r="AV2467" i="3"/>
  <c r="AW2467" i="3" s="1"/>
  <c r="AV2466" i="3"/>
  <c r="AW2466" i="3" s="1"/>
  <c r="AV2465" i="3"/>
  <c r="AW2465" i="3" s="1"/>
  <c r="AV2464" i="3"/>
  <c r="AW2464" i="3" s="1"/>
  <c r="AV2463" i="3"/>
  <c r="AW2463" i="3" s="1"/>
  <c r="AV2462" i="3"/>
  <c r="AW2462" i="3" s="1"/>
  <c r="AV2461" i="3"/>
  <c r="AW2461" i="3" s="1"/>
  <c r="AV2460" i="3"/>
  <c r="AW2460" i="3" s="1"/>
  <c r="AV2459" i="3"/>
  <c r="AV2454" i="3"/>
  <c r="AW2454" i="3" s="1"/>
  <c r="AV2453" i="3"/>
  <c r="AW2453" i="3" s="1"/>
  <c r="AV2452" i="3"/>
  <c r="AW2452" i="3" s="1"/>
  <c r="AV2451" i="3"/>
  <c r="AW2451" i="3" s="1"/>
  <c r="AV2450" i="3"/>
  <c r="AW2450" i="3" s="1"/>
  <c r="AV2449" i="3"/>
  <c r="AW2449" i="3" s="1"/>
  <c r="AV2448" i="3"/>
  <c r="AW2448" i="3" s="1"/>
  <c r="AV2447" i="3"/>
  <c r="AW2447" i="3" s="1"/>
  <c r="AV2446" i="3"/>
  <c r="AW2446" i="3" s="1"/>
  <c r="AV2445" i="3"/>
  <c r="AW2445" i="3" s="1"/>
  <c r="AV2444" i="3"/>
  <c r="AW2444" i="3" s="1"/>
  <c r="AV2443" i="3"/>
  <c r="AW2443" i="3" s="1"/>
  <c r="AV2442" i="3"/>
  <c r="AW2442" i="3" s="1"/>
  <c r="AV2441" i="3"/>
  <c r="AW2441" i="3" s="1"/>
  <c r="AV2440" i="3"/>
  <c r="AW2440" i="3" s="1"/>
  <c r="AV2439" i="3"/>
  <c r="AW2439" i="3" s="1"/>
  <c r="AV2438" i="3"/>
  <c r="AW2438" i="3" s="1"/>
  <c r="AV2437" i="3"/>
  <c r="AW2437" i="3" s="1"/>
  <c r="AV2436" i="3"/>
  <c r="AW2436" i="3" s="1"/>
  <c r="AV2435" i="3"/>
  <c r="AW2435" i="3" s="1"/>
  <c r="AV2434" i="3"/>
  <c r="AV2421" i="3"/>
  <c r="AW2421" i="3" s="1"/>
  <c r="AV2420" i="3"/>
  <c r="AV2415" i="3"/>
  <c r="AV2414" i="3"/>
  <c r="AW2414" i="3" s="1"/>
  <c r="AV2413" i="3"/>
  <c r="AW2413" i="3" s="1"/>
  <c r="AV2412" i="3"/>
  <c r="AW2412" i="3" s="1"/>
  <c r="AV2400" i="3"/>
  <c r="AV2399" i="3"/>
  <c r="AW2399" i="3" s="1"/>
  <c r="AV2398" i="3"/>
  <c r="AW2398" i="3" s="1"/>
  <c r="AV2385" i="3"/>
  <c r="AV2384" i="3"/>
  <c r="AW2384" i="3" s="1"/>
  <c r="AV2379" i="3"/>
  <c r="AW2379" i="3" s="1"/>
  <c r="AV2378" i="3"/>
  <c r="AW2378" i="3" s="1"/>
  <c r="AV2377" i="3"/>
  <c r="AW2377" i="3" s="1"/>
  <c r="AV2376" i="3"/>
  <c r="AW2376" i="3" s="1"/>
  <c r="AV2375" i="3"/>
  <c r="AW2375" i="3" s="1"/>
  <c r="AV2374" i="3"/>
  <c r="AW2374" i="3" s="1"/>
  <c r="AV2372" i="3"/>
  <c r="AW2372" i="3" s="1"/>
  <c r="AV2370" i="3"/>
  <c r="AV2347" i="3"/>
  <c r="AV2332" i="3"/>
  <c r="AW2332" i="3" s="1"/>
  <c r="AV2331" i="3"/>
  <c r="AW2331" i="3" s="1"/>
  <c r="AV2330" i="3"/>
  <c r="AW2330" i="3" s="1"/>
  <c r="AV2329" i="3"/>
  <c r="AW2329" i="3" s="1"/>
  <c r="AV2328" i="3"/>
  <c r="AW2328" i="3" s="1"/>
  <c r="AV2327" i="3"/>
  <c r="AW2327" i="3" s="1"/>
  <c r="AV2326" i="3"/>
  <c r="AW2326" i="3" s="1"/>
  <c r="AV2325" i="3"/>
  <c r="AV2324" i="3"/>
  <c r="AW2324" i="3" s="1"/>
  <c r="AV2323" i="3"/>
  <c r="AW2323" i="3" s="1"/>
  <c r="AV2322" i="3"/>
  <c r="AW2322" i="3" s="1"/>
  <c r="AV2321" i="3"/>
  <c r="AW2321" i="3" s="1"/>
  <c r="AV2320" i="3"/>
  <c r="AW2320" i="3" s="1"/>
  <c r="AV2319" i="3"/>
  <c r="AW2319" i="3" s="1"/>
  <c r="AV2318" i="3"/>
  <c r="AW2318" i="3" s="1"/>
  <c r="AV2317" i="3"/>
  <c r="AW2317" i="3" s="1"/>
  <c r="AV2316" i="3"/>
  <c r="AV2315" i="3"/>
  <c r="AW2315" i="3" s="1"/>
  <c r="AV2314" i="3"/>
  <c r="AW2314" i="3" s="1"/>
  <c r="AV2313" i="3"/>
  <c r="AV2312" i="3"/>
  <c r="AW2312" i="3" s="1"/>
  <c r="AV2311" i="3"/>
  <c r="AW2311" i="3" s="1"/>
  <c r="AV2310" i="3"/>
  <c r="AW2310" i="3" s="1"/>
  <c r="AV2305" i="3"/>
  <c r="AW2305" i="3" s="1"/>
  <c r="AV2304" i="3"/>
  <c r="AW2304" i="3" s="1"/>
  <c r="AV2303" i="3"/>
  <c r="AV2302" i="3"/>
  <c r="AW2302" i="3" s="1"/>
  <c r="AV2301" i="3"/>
  <c r="AW2301" i="3" s="1"/>
  <c r="AV2288" i="3"/>
  <c r="AV2275" i="3"/>
  <c r="AW2275" i="3" s="1"/>
  <c r="AV2274" i="3"/>
  <c r="AW2274" i="3" s="1"/>
  <c r="AV2272" i="3"/>
  <c r="AW2272" i="3" s="1"/>
  <c r="AV2271" i="3"/>
  <c r="AW2271" i="3" s="1"/>
  <c r="AV2270" i="3"/>
  <c r="AW2270" i="3" s="1"/>
  <c r="AV2269" i="3"/>
  <c r="AW2269" i="3" s="1"/>
  <c r="AV2268" i="3"/>
  <c r="AV2263" i="3"/>
  <c r="AW2263" i="3" s="1"/>
  <c r="AV2262" i="3"/>
  <c r="AW2262" i="3" s="1"/>
  <c r="AV2261" i="3"/>
  <c r="AW2261" i="3" s="1"/>
  <c r="AV2260" i="3"/>
  <c r="AW2260" i="3" s="1"/>
  <c r="AV2259" i="3"/>
  <c r="AW2259" i="3" s="1"/>
  <c r="AV2258" i="3"/>
  <c r="AW2258" i="3" s="1"/>
  <c r="AV2257" i="3"/>
  <c r="AW2257" i="3" s="1"/>
  <c r="AV2256" i="3"/>
  <c r="AW2256" i="3" s="1"/>
  <c r="AV2255" i="3"/>
  <c r="AW2255" i="3" s="1"/>
  <c r="AV2254" i="3"/>
  <c r="AW2254" i="3" s="1"/>
  <c r="AV2253" i="3"/>
  <c r="AW2253" i="3" s="1"/>
  <c r="AV2252" i="3"/>
  <c r="AW2252" i="3" s="1"/>
  <c r="AV2251" i="3"/>
  <c r="AW2251" i="3" s="1"/>
  <c r="AV2250" i="3"/>
  <c r="AW2250" i="3" s="1"/>
  <c r="AV2249" i="3"/>
  <c r="AW2249" i="3" s="1"/>
  <c r="AV2248" i="3"/>
  <c r="AW2248" i="3" s="1"/>
  <c r="AV2247" i="3"/>
  <c r="AW2247" i="3" s="1"/>
  <c r="AV2246" i="3"/>
  <c r="AW2246" i="3" s="1"/>
  <c r="AV2245" i="3"/>
  <c r="AW2245" i="3" s="1"/>
  <c r="AV2244" i="3"/>
  <c r="AW2244" i="3" s="1"/>
  <c r="AV2243" i="3"/>
  <c r="AW2243" i="3" s="1"/>
  <c r="AV2242" i="3"/>
  <c r="AW2242" i="3" s="1"/>
  <c r="AV2241" i="3"/>
  <c r="AW2241" i="3" s="1"/>
  <c r="AV2240" i="3"/>
  <c r="AW2240" i="3" s="1"/>
  <c r="AV2239" i="3"/>
  <c r="AW2239" i="3" s="1"/>
  <c r="AV2238" i="3"/>
  <c r="AW2238" i="3" s="1"/>
  <c r="AV2237" i="3"/>
  <c r="AW2237" i="3" s="1"/>
  <c r="AV2236" i="3"/>
  <c r="AW2236" i="3" s="1"/>
  <c r="AV2235" i="3"/>
  <c r="AW2235" i="3" s="1"/>
  <c r="AV2234" i="3"/>
  <c r="AW2234" i="3" s="1"/>
  <c r="AV2233" i="3"/>
  <c r="AW2233" i="3" s="1"/>
  <c r="AV2232" i="3"/>
  <c r="AW2232" i="3" s="1"/>
  <c r="AV2231" i="3"/>
  <c r="AV2230" i="3"/>
  <c r="AW2230" i="3" s="1"/>
  <c r="AV2229" i="3"/>
  <c r="AW2229" i="3" s="1"/>
  <c r="AV2228" i="3"/>
  <c r="AW2228" i="3" s="1"/>
  <c r="AV2227" i="3"/>
  <c r="AW2227" i="3" s="1"/>
  <c r="AV2226" i="3"/>
  <c r="AW2226" i="3" s="1"/>
  <c r="AV2224" i="3"/>
  <c r="AW2224" i="3" s="1"/>
  <c r="AV2222" i="3"/>
  <c r="AW2222" i="3" s="1"/>
  <c r="AV2221" i="3"/>
  <c r="AW2221" i="3" s="1"/>
  <c r="AV2220" i="3"/>
  <c r="AW2220" i="3" s="1"/>
  <c r="AV2219" i="3"/>
  <c r="AW2219" i="3" s="1"/>
  <c r="AV2218" i="3"/>
  <c r="AW2218" i="3" s="1"/>
  <c r="AV2217" i="3"/>
  <c r="AW2217" i="3" s="1"/>
  <c r="AV2216" i="3"/>
  <c r="AW2216" i="3" s="1"/>
  <c r="AV2215" i="3"/>
  <c r="AW2215" i="3" s="1"/>
  <c r="AV2214" i="3"/>
  <c r="AW2214" i="3" s="1"/>
  <c r="AV2213" i="3"/>
  <c r="AW2213" i="3" s="1"/>
  <c r="AV2212" i="3"/>
  <c r="AW2212" i="3" s="1"/>
  <c r="AV2211" i="3"/>
  <c r="AW2211" i="3" s="1"/>
  <c r="AV2210" i="3"/>
  <c r="AW2210" i="3" s="1"/>
  <c r="AV2209" i="3"/>
  <c r="AW2209" i="3" s="1"/>
  <c r="AV2208" i="3"/>
  <c r="AW2208" i="3" s="1"/>
  <c r="AV2207" i="3"/>
  <c r="AW2207" i="3" s="1"/>
  <c r="AV2206" i="3"/>
  <c r="AW2206" i="3" s="1"/>
  <c r="AV2205" i="3"/>
  <c r="AW2205" i="3" s="1"/>
  <c r="AV2204" i="3"/>
  <c r="AW2204" i="3" s="1"/>
  <c r="AV2203" i="3"/>
  <c r="AW2203" i="3" s="1"/>
  <c r="AV2202" i="3"/>
  <c r="AW2202" i="3" s="1"/>
  <c r="AV2201" i="3"/>
  <c r="AW2201" i="3" s="1"/>
  <c r="AV2200" i="3"/>
  <c r="AW2200" i="3" s="1"/>
  <c r="AV2199" i="3"/>
  <c r="AW2199" i="3" s="1"/>
  <c r="AV2198" i="3"/>
  <c r="AW2198" i="3" s="1"/>
  <c r="AV2197" i="3"/>
  <c r="AW2197" i="3" s="1"/>
  <c r="AV2196" i="3"/>
  <c r="AW2196" i="3" s="1"/>
  <c r="AV2195" i="3"/>
  <c r="AW2195" i="3" s="1"/>
  <c r="AV2194" i="3"/>
  <c r="AW2194" i="3" s="1"/>
  <c r="AV2193" i="3"/>
  <c r="AW2193" i="3" s="1"/>
  <c r="AV2192" i="3"/>
  <c r="AW2192" i="3" s="1"/>
  <c r="AV2191" i="3"/>
  <c r="AW2191" i="3" s="1"/>
  <c r="AV2190" i="3"/>
  <c r="AW2190" i="3" s="1"/>
  <c r="AV2189" i="3"/>
  <c r="AW2189" i="3" s="1"/>
  <c r="AV2188" i="3"/>
  <c r="AW2188" i="3" s="1"/>
  <c r="AV2187" i="3"/>
  <c r="AW2187" i="3" s="1"/>
  <c r="AV2186" i="3"/>
  <c r="AW2186" i="3" s="1"/>
  <c r="AV2185" i="3"/>
  <c r="AV2184" i="3"/>
  <c r="AW2184" i="3" s="1"/>
  <c r="AV2183" i="3"/>
  <c r="AW2183" i="3" s="1"/>
  <c r="AV2170" i="3"/>
  <c r="AV2165" i="3"/>
  <c r="AV2164" i="3"/>
  <c r="AW2164" i="3" s="1"/>
  <c r="AV2151" i="3"/>
  <c r="AW2151" i="3" s="1"/>
  <c r="AV2150" i="3"/>
  <c r="AW2150" i="3" s="1"/>
  <c r="AV2149" i="3"/>
  <c r="AW2149" i="3" s="1"/>
  <c r="AV2148" i="3"/>
  <c r="AW2148" i="3" s="1"/>
  <c r="AV2147" i="3"/>
  <c r="AW2147" i="3" s="1"/>
  <c r="AV2146" i="3"/>
  <c r="AW2146" i="3" s="1"/>
  <c r="AV2145" i="3"/>
  <c r="AW2145" i="3" s="1"/>
  <c r="AV2144" i="3"/>
  <c r="AW2144" i="3" s="1"/>
  <c r="AV2143" i="3"/>
  <c r="AW2143" i="3" s="1"/>
  <c r="AV2142" i="3"/>
  <c r="AW2142" i="3" s="1"/>
  <c r="AV2141" i="3"/>
  <c r="AW2141" i="3" s="1"/>
  <c r="AV2140" i="3"/>
  <c r="AW2140" i="3" s="1"/>
  <c r="AV2139" i="3"/>
  <c r="AW2139" i="3" s="1"/>
  <c r="AV2138" i="3"/>
  <c r="AW2138" i="3" s="1"/>
  <c r="AV2137" i="3"/>
  <c r="AW2137" i="3" s="1"/>
  <c r="AV2136" i="3"/>
  <c r="AW2136" i="3" s="1"/>
  <c r="AV2135" i="3"/>
  <c r="AW2135" i="3" s="1"/>
  <c r="AV2134" i="3"/>
  <c r="AW2134" i="3" s="1"/>
  <c r="AV2133" i="3"/>
  <c r="AW2133" i="3" s="1"/>
  <c r="AV2132" i="3"/>
  <c r="AV2131" i="3"/>
  <c r="AW2131" i="3" s="1"/>
  <c r="AV2130" i="3"/>
  <c r="AW2130" i="3" s="1"/>
  <c r="AV2129" i="3"/>
  <c r="AW2129" i="3" s="1"/>
  <c r="AV2128" i="3"/>
  <c r="AW2128" i="3" s="1"/>
  <c r="AV2127" i="3"/>
  <c r="AW2127" i="3" s="1"/>
  <c r="AV2126" i="3"/>
  <c r="AW2126" i="3" s="1"/>
  <c r="AV2125" i="3"/>
  <c r="AW2125" i="3" s="1"/>
  <c r="AV2124" i="3"/>
  <c r="AW2124" i="3" s="1"/>
  <c r="AV2123" i="3"/>
  <c r="AV2122" i="3"/>
  <c r="AW2122" i="3" s="1"/>
  <c r="AV2121" i="3"/>
  <c r="AW2121" i="3" s="1"/>
  <c r="AV2120" i="3"/>
  <c r="AW2120" i="3" s="1"/>
  <c r="AV2119" i="3"/>
  <c r="AW2119" i="3" s="1"/>
  <c r="AV2118" i="3"/>
  <c r="AW2118" i="3" s="1"/>
  <c r="AV2117" i="3"/>
  <c r="AW2117" i="3" s="1"/>
  <c r="AV2112" i="3"/>
  <c r="AW2112" i="3" s="1"/>
  <c r="AV2111" i="3"/>
  <c r="AW2111" i="3" s="1"/>
  <c r="AV2110" i="3"/>
  <c r="AW2110" i="3" s="1"/>
  <c r="AV2109" i="3"/>
  <c r="AW2109" i="3" s="1"/>
  <c r="AV2108" i="3"/>
  <c r="AW2108" i="3" s="1"/>
  <c r="AV2107" i="3"/>
  <c r="AW2107" i="3" s="1"/>
  <c r="AV2106" i="3"/>
  <c r="AW2106" i="3" s="1"/>
  <c r="AV2105" i="3"/>
  <c r="AW2105" i="3" s="1"/>
  <c r="AV2104" i="3"/>
  <c r="AW2104" i="3" s="1"/>
  <c r="AV2103" i="3"/>
  <c r="AW2103" i="3" s="1"/>
  <c r="AV2102" i="3"/>
  <c r="AW2102" i="3" s="1"/>
  <c r="AV2101" i="3"/>
  <c r="AW2101" i="3" s="1"/>
  <c r="AV2100" i="3"/>
  <c r="AW2100" i="3" s="1"/>
  <c r="AV2099" i="3"/>
  <c r="AW2099" i="3" s="1"/>
  <c r="AV2098" i="3"/>
  <c r="AW2098" i="3" s="1"/>
  <c r="AV2097" i="3"/>
  <c r="AW2097" i="3" s="1"/>
  <c r="AV2096" i="3"/>
  <c r="AW2096" i="3" s="1"/>
  <c r="AV2095" i="3"/>
  <c r="AW2095" i="3" s="1"/>
  <c r="AV2094" i="3"/>
  <c r="AW2094" i="3" s="1"/>
  <c r="AV2093" i="3"/>
  <c r="AW2093" i="3" s="1"/>
  <c r="AV2092" i="3"/>
  <c r="AV2091" i="3"/>
  <c r="AW2091" i="3" s="1"/>
  <c r="AV2090" i="3"/>
  <c r="AW2090" i="3" s="1"/>
  <c r="AV2077" i="3"/>
  <c r="AV2075" i="3"/>
  <c r="AW2075" i="3" s="1"/>
  <c r="AV2070" i="3"/>
  <c r="AW2070" i="3" s="1"/>
  <c r="AV2069" i="3"/>
  <c r="AW2069" i="3" s="1"/>
  <c r="AV2068" i="3"/>
  <c r="AW2068" i="3" s="1"/>
  <c r="AV2067" i="3"/>
  <c r="AW2067" i="3" s="1"/>
  <c r="AV2066" i="3"/>
  <c r="AW2066" i="3" s="1"/>
  <c r="AV2065" i="3"/>
  <c r="AW2065" i="3" s="1"/>
  <c r="AV2064" i="3"/>
  <c r="AW2064" i="3" s="1"/>
  <c r="AV2063" i="3"/>
  <c r="AW2063" i="3" s="1"/>
  <c r="AV2062" i="3"/>
  <c r="AW2062" i="3" s="1"/>
  <c r="AV2061" i="3"/>
  <c r="AW2061" i="3" s="1"/>
  <c r="AV2060" i="3"/>
  <c r="AW2060" i="3" s="1"/>
  <c r="AV2059" i="3"/>
  <c r="AW2059" i="3" s="1"/>
  <c r="AV2058" i="3"/>
  <c r="AW2058" i="3" s="1"/>
  <c r="AV2057" i="3"/>
  <c r="AW2057" i="3" s="1"/>
  <c r="AV2056" i="3"/>
  <c r="AW2056" i="3" s="1"/>
  <c r="AV2055" i="3"/>
  <c r="AW2055" i="3" s="1"/>
  <c r="AV2054" i="3"/>
  <c r="AW2054" i="3" s="1"/>
  <c r="AV2053" i="3"/>
  <c r="AW2053" i="3" s="1"/>
  <c r="AV2052" i="3"/>
  <c r="AW2052" i="3" s="1"/>
  <c r="AV2050" i="3"/>
  <c r="AW2050" i="3" s="1"/>
  <c r="AV2049" i="3"/>
  <c r="AW2049" i="3" s="1"/>
  <c r="AV2048" i="3"/>
  <c r="AW2048" i="3" s="1"/>
  <c r="AV2047" i="3"/>
  <c r="AW2047" i="3" s="1"/>
  <c r="AV2046" i="3"/>
  <c r="AV2045" i="3"/>
  <c r="AW2045" i="3" s="1"/>
  <c r="AV2044" i="3"/>
  <c r="AV2031" i="3"/>
  <c r="AV2026" i="3"/>
  <c r="AV2000" i="3"/>
  <c r="AV1998" i="3"/>
  <c r="AW1998" i="3" s="1"/>
  <c r="AV1997" i="3"/>
  <c r="AW1997" i="3" s="1"/>
  <c r="AV1962" i="3"/>
  <c r="AV1960" i="3"/>
  <c r="AW1960" i="3" s="1"/>
  <c r="AV1959" i="3"/>
  <c r="AW1959" i="3" s="1"/>
  <c r="AV1920" i="3"/>
  <c r="AV1918" i="3"/>
  <c r="AW1918" i="3" s="1"/>
  <c r="AV1917" i="3"/>
  <c r="AW1917" i="3" s="1"/>
  <c r="AV1889" i="3"/>
  <c r="AV1887" i="3"/>
  <c r="AW1887" i="3" s="1"/>
  <c r="AV1886" i="3"/>
  <c r="AW1886" i="3" s="1"/>
  <c r="AV1829" i="3"/>
  <c r="AV1827" i="3"/>
  <c r="AW1827" i="3" s="1"/>
  <c r="AV1826" i="3"/>
  <c r="AW1826" i="3" s="1"/>
  <c r="AV1812" i="3"/>
  <c r="AW1812" i="3" s="1"/>
  <c r="AV1811" i="3"/>
  <c r="AW1811" i="3" s="1"/>
  <c r="AV1810" i="3"/>
  <c r="AW1810" i="3" s="1"/>
  <c r="AV1809" i="3"/>
  <c r="AW1809" i="3" s="1"/>
  <c r="AV1808" i="3"/>
  <c r="AW1808" i="3" s="1"/>
  <c r="AV1807" i="3"/>
  <c r="AW1807" i="3" s="1"/>
  <c r="AV1806" i="3"/>
  <c r="AW1806" i="3" s="1"/>
  <c r="AV1805" i="3"/>
  <c r="AV1804" i="3"/>
  <c r="AW1804" i="3" s="1"/>
  <c r="AV1803" i="3"/>
  <c r="AW1803" i="3" s="1"/>
  <c r="AV1802" i="3"/>
  <c r="AW1802" i="3" s="1"/>
  <c r="AV1801" i="3"/>
  <c r="AW1801" i="3" s="1"/>
  <c r="AV1800" i="3"/>
  <c r="AW1800" i="3" s="1"/>
  <c r="AV1799" i="3"/>
  <c r="AW1799" i="3" s="1"/>
  <c r="AV1797" i="3"/>
  <c r="AW1797" i="3" s="1"/>
  <c r="AV1796" i="3"/>
  <c r="AW1796" i="3" s="1"/>
  <c r="AV1795" i="3"/>
  <c r="AW1795" i="3" s="1"/>
  <c r="AV1794" i="3"/>
  <c r="AW1794" i="3" s="1"/>
  <c r="AV1793" i="3"/>
  <c r="AW1793" i="3" s="1"/>
  <c r="AV1792" i="3"/>
  <c r="AW1792" i="3" s="1"/>
  <c r="AV1791" i="3"/>
  <c r="AW1791" i="3" s="1"/>
  <c r="AV1790" i="3"/>
  <c r="AW1790" i="3" s="1"/>
  <c r="AV1789" i="3"/>
  <c r="AW1789" i="3" s="1"/>
  <c r="AV1788" i="3"/>
  <c r="AW1788" i="3" s="1"/>
  <c r="AV1787" i="3"/>
  <c r="AW1787" i="3" s="1"/>
  <c r="AV1786" i="3"/>
  <c r="AW1786" i="3" s="1"/>
  <c r="AV1785" i="3"/>
  <c r="AW1785" i="3" s="1"/>
  <c r="AV1784" i="3"/>
  <c r="AW1784" i="3" s="1"/>
  <c r="AV1783" i="3"/>
  <c r="AW1783" i="3" s="1"/>
  <c r="AV1782" i="3"/>
  <c r="AW1782" i="3" s="1"/>
  <c r="AV1781" i="3"/>
  <c r="AW1781" i="3" s="1"/>
  <c r="AV1780" i="3"/>
  <c r="AW1780" i="3" s="1"/>
  <c r="AV1779" i="3"/>
  <c r="AW1779" i="3" s="1"/>
  <c r="AV1778" i="3"/>
  <c r="AW1778" i="3" s="1"/>
  <c r="AV1777" i="3"/>
  <c r="AW1777" i="3" s="1"/>
  <c r="AV1776" i="3"/>
  <c r="AW1776" i="3" s="1"/>
  <c r="AV1775" i="3"/>
  <c r="AW1775" i="3" s="1"/>
  <c r="AV1774" i="3"/>
  <c r="AW1774" i="3" s="1"/>
  <c r="AV1773" i="3"/>
  <c r="AW1773" i="3" s="1"/>
  <c r="AV1772" i="3"/>
  <c r="AW1772" i="3" s="1"/>
  <c r="AV1771" i="3"/>
  <c r="AW1771" i="3" s="1"/>
  <c r="AV1770" i="3"/>
  <c r="AW1770" i="3" s="1"/>
  <c r="AV1769" i="3"/>
  <c r="AW1769" i="3" s="1"/>
  <c r="AV1768" i="3"/>
  <c r="AW1768" i="3" s="1"/>
  <c r="AV1767" i="3"/>
  <c r="AW1767" i="3" s="1"/>
  <c r="AV1766" i="3"/>
  <c r="AW1766" i="3" s="1"/>
  <c r="AV1765" i="3"/>
  <c r="AW1765" i="3" s="1"/>
  <c r="AV1764" i="3"/>
  <c r="AW1764" i="3" s="1"/>
  <c r="AV1763" i="3"/>
  <c r="AW1763" i="3" s="1"/>
  <c r="AV1762" i="3"/>
  <c r="AV1761" i="3"/>
  <c r="AW1761" i="3" s="1"/>
  <c r="AV1760" i="3"/>
  <c r="AW1760" i="3" s="1"/>
  <c r="AV1759" i="3"/>
  <c r="AW1759" i="3" s="1"/>
  <c r="AV1758" i="3"/>
  <c r="AW1758" i="3" s="1"/>
  <c r="AV1757" i="3"/>
  <c r="AW1757" i="3" s="1"/>
  <c r="AV1756" i="3"/>
  <c r="AW1756" i="3" s="1"/>
  <c r="AV1751" i="3"/>
  <c r="AW1751" i="3" s="1"/>
  <c r="AV1750" i="3"/>
  <c r="AV1749" i="3"/>
  <c r="AW1749" i="3" s="1"/>
  <c r="AV1748" i="3"/>
  <c r="AW1748" i="3" s="1"/>
  <c r="AV1747" i="3"/>
  <c r="AW1747" i="3" s="1"/>
  <c r="AV1746" i="3"/>
  <c r="AW1746" i="3" s="1"/>
  <c r="AV1743" i="3"/>
  <c r="AW1743" i="3" s="1"/>
  <c r="AV1742" i="3"/>
  <c r="AW1742" i="3" s="1"/>
  <c r="AV1741" i="3"/>
  <c r="AW1741" i="3" s="1"/>
  <c r="AV1740" i="3"/>
  <c r="AW1740" i="3" s="1"/>
  <c r="AV1739" i="3"/>
  <c r="AW1739" i="3" s="1"/>
  <c r="AV1738" i="3"/>
  <c r="AW1738" i="3" s="1"/>
  <c r="AV1737" i="3"/>
  <c r="AW1737" i="3" s="1"/>
  <c r="AV1736" i="3"/>
  <c r="AW1736" i="3" s="1"/>
  <c r="AV1735" i="3"/>
  <c r="AW1735" i="3" s="1"/>
  <c r="AV1734" i="3"/>
  <c r="AW1734" i="3" s="1"/>
  <c r="AV1733" i="3"/>
  <c r="AW1733" i="3" s="1"/>
  <c r="AV1732" i="3"/>
  <c r="AW1732" i="3" s="1"/>
  <c r="AV1731" i="3"/>
  <c r="AW1731" i="3" s="1"/>
  <c r="AV1730" i="3"/>
  <c r="AW1730" i="3" s="1"/>
  <c r="AV1729" i="3"/>
  <c r="AW1729" i="3" s="1"/>
  <c r="AV1728" i="3"/>
  <c r="AW1728" i="3" s="1"/>
  <c r="AV1727" i="3"/>
  <c r="AW1727" i="3" s="1"/>
  <c r="AV1726" i="3"/>
  <c r="AW1726" i="3" s="1"/>
  <c r="AV1725" i="3"/>
  <c r="AW1725" i="3" s="1"/>
  <c r="AV1724" i="3"/>
  <c r="AW1724" i="3" s="1"/>
  <c r="AV1723" i="3"/>
  <c r="AW1723" i="3" s="1"/>
  <c r="AV1722" i="3"/>
  <c r="AW1722" i="3" s="1"/>
  <c r="AV1721" i="3"/>
  <c r="AW1721" i="3" s="1"/>
  <c r="AV1720" i="3"/>
  <c r="AW1720" i="3" s="1"/>
  <c r="AV1719" i="3"/>
  <c r="AW1719" i="3" s="1"/>
  <c r="AV1718" i="3"/>
  <c r="AW1718" i="3" s="1"/>
  <c r="AV1717" i="3"/>
  <c r="AW1717" i="3" s="1"/>
  <c r="AV1716" i="3"/>
  <c r="AW1716" i="3" s="1"/>
  <c r="AV1715" i="3"/>
  <c r="AW1715" i="3" s="1"/>
  <c r="AV1714" i="3"/>
  <c r="AW1714" i="3" s="1"/>
  <c r="AV1713" i="3"/>
  <c r="AW1713" i="3" s="1"/>
  <c r="AV1712" i="3"/>
  <c r="AW1712" i="3" s="1"/>
  <c r="AV1711" i="3"/>
  <c r="AW1711" i="3" s="1"/>
  <c r="AV1710" i="3"/>
  <c r="AW1710" i="3" s="1"/>
  <c r="AV1709" i="3"/>
  <c r="AW1709" i="3" s="1"/>
  <c r="AV1708" i="3"/>
  <c r="AW1708" i="3" s="1"/>
  <c r="AV1707" i="3"/>
  <c r="AW1707" i="3" s="1"/>
  <c r="AV1706" i="3"/>
  <c r="AW1706" i="3" s="1"/>
  <c r="AV1705" i="3"/>
  <c r="AW1705" i="3" s="1"/>
  <c r="AV1704" i="3"/>
  <c r="AW1704" i="3" s="1"/>
  <c r="AV1703" i="3"/>
  <c r="AW1703" i="3" s="1"/>
  <c r="AV1702" i="3"/>
  <c r="AW1702" i="3" s="1"/>
  <c r="AV1701" i="3"/>
  <c r="AW1701" i="3" s="1"/>
  <c r="AV1688" i="3"/>
  <c r="AW1688" i="3" s="1"/>
  <c r="AV1687" i="3"/>
  <c r="AW1687" i="3" s="1"/>
  <c r="AV1686" i="3"/>
  <c r="AW1686" i="3" s="1"/>
  <c r="AV1685" i="3"/>
  <c r="AW1685" i="3" s="1"/>
  <c r="AV1684" i="3"/>
  <c r="AW1684" i="3" s="1"/>
  <c r="AV1683" i="3"/>
  <c r="AW1683" i="3" s="1"/>
  <c r="AV1682" i="3"/>
  <c r="AW1682" i="3" s="1"/>
  <c r="AV1681" i="3"/>
  <c r="AW1681" i="3" s="1"/>
  <c r="AV1680" i="3"/>
  <c r="AW1680" i="3" s="1"/>
  <c r="AV1679" i="3"/>
  <c r="AV1678" i="3"/>
  <c r="AW1678" i="3" s="1"/>
  <c r="AV1677" i="3"/>
  <c r="AW1677" i="3" s="1"/>
  <c r="AV1676" i="3"/>
  <c r="AW1676" i="3" s="1"/>
  <c r="AV1675" i="3"/>
  <c r="AW1675" i="3" s="1"/>
  <c r="AV1674" i="3"/>
  <c r="AW1674" i="3" s="1"/>
  <c r="AV1673" i="3"/>
  <c r="AV1668" i="3"/>
  <c r="AW1668" i="3" s="1"/>
  <c r="AV1667" i="3"/>
  <c r="AW1667" i="3" s="1"/>
  <c r="AV1666" i="3"/>
  <c r="AW1666" i="3" s="1"/>
  <c r="AV1665" i="3"/>
  <c r="AW1665" i="3" s="1"/>
  <c r="AV1664" i="3"/>
  <c r="AV1651" i="3"/>
  <c r="AW1651" i="3" s="1"/>
  <c r="AV1650" i="3"/>
  <c r="AW1650" i="3" s="1"/>
  <c r="AV1649" i="3"/>
  <c r="AW1649" i="3" s="1"/>
  <c r="AV1648" i="3"/>
  <c r="AW1648" i="3" s="1"/>
  <c r="AV1647" i="3"/>
  <c r="AW1647" i="3" s="1"/>
  <c r="AV1646" i="3"/>
  <c r="AW1646" i="3" s="1"/>
  <c r="AV1645" i="3"/>
  <c r="AW1645" i="3" s="1"/>
  <c r="AV1644" i="3"/>
  <c r="AV1643" i="3"/>
  <c r="AW1643" i="3" s="1"/>
  <c r="AV1642" i="3"/>
  <c r="AW1642" i="3" s="1"/>
  <c r="AV1641" i="3"/>
  <c r="AV1640" i="3"/>
  <c r="AV1639" i="3"/>
  <c r="AW1639" i="3" s="1"/>
  <c r="AV1638" i="3"/>
  <c r="AW1638" i="3" s="1"/>
  <c r="AV1637" i="3"/>
  <c r="AW1637" i="3" s="1"/>
  <c r="AV1632" i="3"/>
  <c r="AW1632" i="3" s="1"/>
  <c r="AV1631" i="3"/>
  <c r="AW1631" i="3" s="1"/>
  <c r="AV1630" i="3"/>
  <c r="AW1630" i="3" s="1"/>
  <c r="AV1629" i="3"/>
  <c r="AW1629" i="3" s="1"/>
  <c r="AV1628" i="3"/>
  <c r="AW1628" i="3" s="1"/>
  <c r="AV1627" i="3"/>
  <c r="AW1627" i="3" s="1"/>
  <c r="AV1626" i="3"/>
  <c r="AW1626" i="3" s="1"/>
  <c r="AV1625" i="3"/>
  <c r="AW1625" i="3" s="1"/>
  <c r="AV1624" i="3"/>
  <c r="AV1623" i="3"/>
  <c r="AW1623" i="3" s="1"/>
  <c r="AV1622" i="3"/>
  <c r="AW1622" i="3" s="1"/>
  <c r="AV1621" i="3"/>
  <c r="AW1621" i="3" s="1"/>
  <c r="AV1619" i="3"/>
  <c r="AW1619" i="3" s="1"/>
  <c r="AV1618" i="3"/>
  <c r="AW1618" i="3" s="1"/>
  <c r="AV1617" i="3"/>
  <c r="AW1617" i="3" s="1"/>
  <c r="AV1616" i="3"/>
  <c r="AW1616" i="3" s="1"/>
  <c r="AV1615" i="3"/>
  <c r="AW1615" i="3" s="1"/>
  <c r="AV1602" i="3"/>
  <c r="AW1602" i="3" s="1"/>
  <c r="AV1601" i="3"/>
  <c r="AW1601" i="3" s="1"/>
  <c r="AV1600" i="3"/>
  <c r="AW1600" i="3" s="1"/>
  <c r="AV1599" i="3"/>
  <c r="AW1599" i="3" s="1"/>
  <c r="AV1598" i="3"/>
  <c r="AW1598" i="3" s="1"/>
  <c r="AV1597" i="3"/>
  <c r="AW1597" i="3" s="1"/>
  <c r="AV1596" i="3"/>
  <c r="AW1596" i="3" s="1"/>
  <c r="AV1595" i="3"/>
  <c r="AW1595" i="3" s="1"/>
  <c r="AV1594" i="3"/>
  <c r="AW1594" i="3" s="1"/>
  <c r="AV1593" i="3"/>
  <c r="AW1593" i="3" s="1"/>
  <c r="AV1592" i="3"/>
  <c r="AW1592" i="3" s="1"/>
  <c r="AV1591" i="3"/>
  <c r="AW1591" i="3" s="1"/>
  <c r="AV1590" i="3"/>
  <c r="AW1590" i="3" s="1"/>
  <c r="AV1589" i="3"/>
  <c r="AW1589" i="3" s="1"/>
  <c r="AV1588" i="3"/>
  <c r="AW1588" i="3" s="1"/>
  <c r="AV1587" i="3"/>
  <c r="AW1587" i="3" s="1"/>
  <c r="AV1586" i="3"/>
  <c r="AW1586" i="3" s="1"/>
  <c r="AV1585" i="3"/>
  <c r="AW1585" i="3" s="1"/>
  <c r="AV1584" i="3"/>
  <c r="AW1584" i="3" s="1"/>
  <c r="AV1583" i="3"/>
  <c r="AV1582" i="3"/>
  <c r="AW1582" i="3" s="1"/>
  <c r="AV1581" i="3"/>
  <c r="AV1580" i="3"/>
  <c r="AW1580" i="3" s="1"/>
  <c r="AV1575" i="3"/>
  <c r="AW1575" i="3" s="1"/>
  <c r="AV1574" i="3"/>
  <c r="AW1574" i="3" s="1"/>
  <c r="AV1573" i="3"/>
  <c r="AW1573" i="3" s="1"/>
  <c r="AV1572" i="3"/>
  <c r="AW1572" i="3" s="1"/>
  <c r="AV1571" i="3"/>
  <c r="AW1571" i="3" s="1"/>
  <c r="AV1570" i="3"/>
  <c r="AW1570" i="3" s="1"/>
  <c r="AV1569" i="3"/>
  <c r="AW1569" i="3" s="1"/>
  <c r="AV1568" i="3"/>
  <c r="AW1568" i="3" s="1"/>
  <c r="AV1567" i="3"/>
  <c r="AW1567" i="3" s="1"/>
  <c r="AV1566" i="3"/>
  <c r="AW1566" i="3" s="1"/>
  <c r="AV1565" i="3"/>
  <c r="AW1565" i="3" s="1"/>
  <c r="AV1564" i="3"/>
  <c r="AW1564" i="3" s="1"/>
  <c r="AV1563" i="3"/>
  <c r="AW1563" i="3" s="1"/>
  <c r="AV1562" i="3"/>
  <c r="AW1562" i="3" s="1"/>
  <c r="AV1560" i="3"/>
  <c r="AW1560" i="3" s="1"/>
  <c r="AV1559" i="3"/>
  <c r="AW1559" i="3" s="1"/>
  <c r="AV1558" i="3"/>
  <c r="AW1558" i="3" s="1"/>
  <c r="AV1557" i="3"/>
  <c r="AW1557" i="3" s="1"/>
  <c r="AV1556" i="3"/>
  <c r="AW1556" i="3" s="1"/>
  <c r="AV1555" i="3"/>
  <c r="AW1555" i="3" s="1"/>
  <c r="AV1554" i="3"/>
  <c r="AW1554" i="3" s="1"/>
  <c r="AV1553" i="3"/>
  <c r="AW1553" i="3" s="1"/>
  <c r="AV1552" i="3"/>
  <c r="AW1552" i="3" s="1"/>
  <c r="AV1551" i="3"/>
  <c r="AV1538" i="3"/>
  <c r="AV1533" i="3"/>
  <c r="AV1532" i="3"/>
  <c r="AW1532" i="3" s="1"/>
  <c r="AV1531" i="3"/>
  <c r="AW1531" i="3" s="1"/>
  <c r="AV1518" i="3"/>
  <c r="AW1518" i="3" s="1"/>
  <c r="AV1517" i="3"/>
  <c r="AW1517" i="3" s="1"/>
  <c r="AV1516" i="3"/>
  <c r="AW1516" i="3" s="1"/>
  <c r="AV1515" i="3"/>
  <c r="AW1515" i="3" s="1"/>
  <c r="AV1513" i="3"/>
  <c r="AW1513" i="3" s="1"/>
  <c r="AV1512" i="3"/>
  <c r="AW1512" i="3" s="1"/>
  <c r="AV1511" i="3"/>
  <c r="AW1511" i="3" s="1"/>
  <c r="AV1510" i="3"/>
  <c r="AW1510" i="3" s="1"/>
  <c r="AV1509" i="3"/>
  <c r="AW1509" i="3" s="1"/>
  <c r="AV1508" i="3"/>
  <c r="AW1508" i="3" s="1"/>
  <c r="AV1507" i="3"/>
  <c r="AW1507" i="3" s="1"/>
  <c r="AV1506" i="3"/>
  <c r="AV1500" i="3"/>
  <c r="AW1500" i="3" s="1"/>
  <c r="AV1499" i="3"/>
  <c r="AW1499" i="3" s="1"/>
  <c r="AV1497" i="3"/>
  <c r="AW1497" i="3" s="1"/>
  <c r="AV1496" i="3"/>
  <c r="AW1496" i="3" s="1"/>
  <c r="AV1495" i="3"/>
  <c r="AW1495" i="3" s="1"/>
  <c r="AV1494" i="3"/>
  <c r="AW1494" i="3" s="1"/>
  <c r="AV1493" i="3"/>
  <c r="AW1493" i="3" s="1"/>
  <c r="AV1492" i="3"/>
  <c r="AV1479" i="3"/>
  <c r="AV1478" i="3"/>
  <c r="AW1478" i="3" s="1"/>
  <c r="AV1473" i="3"/>
  <c r="AW1473" i="3" s="1"/>
  <c r="AV1472" i="3"/>
  <c r="AW1472" i="3" s="1"/>
  <c r="AV1471" i="3"/>
  <c r="AW1471" i="3" s="1"/>
  <c r="AV1470" i="3"/>
  <c r="AW1470" i="3" s="1"/>
  <c r="AV1469" i="3"/>
  <c r="AW1469" i="3" s="1"/>
  <c r="AV1468" i="3"/>
  <c r="AW1468" i="3" s="1"/>
  <c r="AV1466" i="3"/>
  <c r="AW1466" i="3" s="1"/>
  <c r="AV1464" i="3"/>
  <c r="AV1441" i="3"/>
  <c r="AV1428" i="3"/>
  <c r="AV1415" i="3"/>
  <c r="AW1415" i="3" s="1"/>
  <c r="AV1414" i="3"/>
  <c r="AV1409" i="3"/>
  <c r="AW1409" i="3" s="1"/>
  <c r="AV1408" i="3"/>
  <c r="AW1408" i="3" s="1"/>
  <c r="AV1407" i="3"/>
  <c r="AW1407" i="3" s="1"/>
  <c r="AV1405" i="3"/>
  <c r="AV1390" i="3"/>
  <c r="AV1385" i="3"/>
  <c r="AV1370" i="3"/>
  <c r="AW1370" i="3" s="1"/>
  <c r="AV1369" i="3"/>
  <c r="AV1368" i="3"/>
  <c r="AW1368" i="3" s="1"/>
  <c r="AV1363" i="3"/>
  <c r="AW1363" i="3" s="1"/>
  <c r="AV1362" i="3"/>
  <c r="AW1362" i="3" s="1"/>
  <c r="AV1361" i="3"/>
  <c r="AW1361" i="3" s="1"/>
  <c r="AV1360" i="3"/>
  <c r="AW1360" i="3" s="1"/>
  <c r="AV1359" i="3"/>
  <c r="AW1359" i="3" s="1"/>
  <c r="AV1358" i="3"/>
  <c r="AW1358" i="3" s="1"/>
  <c r="AV1357" i="3"/>
  <c r="AW1357" i="3" s="1"/>
  <c r="AV1356" i="3"/>
  <c r="AW1356" i="3" s="1"/>
  <c r="AV1355" i="3"/>
  <c r="AV1340" i="3"/>
  <c r="AW1340" i="3" s="1"/>
  <c r="AV1339" i="3"/>
  <c r="AW1339" i="3" s="1"/>
  <c r="AV1338" i="3"/>
  <c r="AV1323" i="3"/>
  <c r="AV1318" i="3"/>
  <c r="AW1318" i="3" s="1"/>
  <c r="AV1317" i="3"/>
  <c r="AW1317" i="3" s="1"/>
  <c r="AV1316" i="3"/>
  <c r="AW1316" i="3" s="1"/>
  <c r="AV1315" i="3"/>
  <c r="AW1315" i="3" s="1"/>
  <c r="AV1314" i="3"/>
  <c r="AW1314" i="3" s="1"/>
  <c r="AV1313" i="3"/>
  <c r="AW1313" i="3" s="1"/>
  <c r="AV1311" i="3"/>
  <c r="AV1296" i="3"/>
  <c r="AV1295" i="3"/>
  <c r="AW1295" i="3" s="1"/>
  <c r="AV1290" i="3"/>
  <c r="AW1290" i="3" s="1"/>
  <c r="AV1289" i="3"/>
  <c r="AW1289" i="3" s="1"/>
  <c r="AV1288" i="3"/>
  <c r="AW1288" i="3" s="1"/>
  <c r="AV1287" i="3"/>
  <c r="AW1287" i="3" s="1"/>
  <c r="AV1286" i="3"/>
  <c r="AW1286" i="3" s="1"/>
  <c r="AV1285" i="3"/>
  <c r="AW1285" i="3" s="1"/>
  <c r="AV1284" i="3"/>
  <c r="AW1284" i="3" s="1"/>
  <c r="AV1283" i="3"/>
  <c r="AW1283" i="3" s="1"/>
  <c r="AV1282" i="3"/>
  <c r="AV1267" i="3"/>
  <c r="AW1267" i="3" s="1"/>
  <c r="AV1266" i="3"/>
  <c r="AV1261" i="3"/>
  <c r="AW1261" i="3" s="1"/>
  <c r="AV1260" i="3"/>
  <c r="AV1259" i="3"/>
  <c r="AW1259" i="3" s="1"/>
  <c r="AV1258" i="3"/>
  <c r="AW1258" i="3" s="1"/>
  <c r="AV1228" i="3"/>
  <c r="AV1226" i="3"/>
  <c r="AW1226" i="3" s="1"/>
  <c r="AV1225" i="3"/>
  <c r="AW1225" i="3" s="1"/>
  <c r="AV1211" i="3"/>
  <c r="AW1211" i="3" s="1"/>
  <c r="AV1210" i="3"/>
  <c r="AW1210" i="3" s="1"/>
  <c r="AV1209" i="3"/>
  <c r="AW1209" i="3" s="1"/>
  <c r="AV1208" i="3"/>
  <c r="AW1208" i="3" s="1"/>
  <c r="AV1207" i="3"/>
  <c r="AW1207" i="3" s="1"/>
  <c r="AV1206" i="3"/>
  <c r="AV1205" i="3"/>
  <c r="AW1205" i="3" s="1"/>
  <c r="AV1200" i="3"/>
  <c r="AW1200" i="3" s="1"/>
  <c r="AV1199" i="3"/>
  <c r="AW1199" i="3" s="1"/>
  <c r="AV1198" i="3"/>
  <c r="AW1198" i="3" s="1"/>
  <c r="AV1197" i="3"/>
  <c r="AW1197" i="3" s="1"/>
  <c r="AV1196" i="3"/>
  <c r="AW1196" i="3" s="1"/>
  <c r="AV1195" i="3"/>
  <c r="AW1195" i="3" s="1"/>
  <c r="AV1194" i="3"/>
  <c r="AW1194" i="3" s="1"/>
  <c r="AV1193" i="3"/>
  <c r="AW1193" i="3" s="1"/>
  <c r="AV1192" i="3"/>
  <c r="AW1192" i="3" s="1"/>
  <c r="AV1191" i="3"/>
  <c r="AW1191" i="3" s="1"/>
  <c r="AV1190" i="3"/>
  <c r="AW1190" i="3" s="1"/>
  <c r="AV1189" i="3"/>
  <c r="AW1189" i="3" s="1"/>
  <c r="AV1188" i="3"/>
  <c r="AV1187" i="3"/>
  <c r="AW1187" i="3" s="1"/>
  <c r="AV1186" i="3"/>
  <c r="AV1185" i="3"/>
  <c r="AW1185" i="3" s="1"/>
  <c r="AV1184" i="3"/>
  <c r="AW1184" i="3" s="1"/>
  <c r="AV1183" i="3"/>
  <c r="AW1183" i="3" s="1"/>
  <c r="AV1170" i="3"/>
  <c r="AW1170" i="3" s="1"/>
  <c r="AV1169" i="3"/>
  <c r="AW1169" i="3" s="1"/>
  <c r="AV1168" i="3"/>
  <c r="AW1168" i="3" s="1"/>
  <c r="AV1167" i="3"/>
  <c r="AW1167" i="3" s="1"/>
  <c r="AV1166" i="3"/>
  <c r="AW1166" i="3" s="1"/>
  <c r="AV1165" i="3"/>
  <c r="AW1165" i="3" s="1"/>
  <c r="AV1164" i="3"/>
  <c r="AW1164" i="3" s="1"/>
  <c r="AV1163" i="3"/>
  <c r="AW1163" i="3" s="1"/>
  <c r="AV1162" i="3"/>
  <c r="AW1162" i="3" s="1"/>
  <c r="AV1161" i="3"/>
  <c r="AW1161" i="3" s="1"/>
  <c r="AV1160" i="3"/>
  <c r="AV1159" i="3"/>
  <c r="AW1159" i="3" s="1"/>
  <c r="AV1154" i="3"/>
  <c r="AW1154" i="3" s="1"/>
  <c r="AV1153" i="3"/>
  <c r="AW1153" i="3" s="1"/>
  <c r="AV1152" i="3"/>
  <c r="AW1152" i="3" s="1"/>
  <c r="AV1151" i="3"/>
  <c r="AW1151" i="3" s="1"/>
  <c r="AV1150" i="3"/>
  <c r="AW1150" i="3" s="1"/>
  <c r="AV1149" i="3"/>
  <c r="AW1149" i="3" s="1"/>
  <c r="AV1148" i="3"/>
  <c r="AW1148" i="3" s="1"/>
  <c r="AV1147" i="3"/>
  <c r="AW1147" i="3" s="1"/>
  <c r="AV1146" i="3"/>
  <c r="AW1146" i="3" s="1"/>
  <c r="AV1145" i="3"/>
  <c r="AW1145" i="3" s="1"/>
  <c r="AV1144" i="3"/>
  <c r="AW1144" i="3" s="1"/>
  <c r="AV1143" i="3"/>
  <c r="AW1143" i="3" s="1"/>
  <c r="AV1142" i="3"/>
  <c r="AW1142" i="3" s="1"/>
  <c r="AV1141" i="3"/>
  <c r="AW1141" i="3" s="1"/>
  <c r="AV1140" i="3"/>
  <c r="AW1140" i="3" s="1"/>
  <c r="AV1139" i="3"/>
  <c r="AW1139" i="3" s="1"/>
  <c r="AV1138" i="3"/>
  <c r="AW1138" i="3" s="1"/>
  <c r="AV1137" i="3"/>
  <c r="AW1137" i="3" s="1"/>
  <c r="AV1136" i="3"/>
  <c r="AW1136" i="3" s="1"/>
  <c r="AV1135" i="3"/>
  <c r="AW1135" i="3" s="1"/>
  <c r="AV1134" i="3"/>
  <c r="AW1134" i="3" s="1"/>
  <c r="AV1133" i="3"/>
  <c r="AW1133" i="3" s="1"/>
  <c r="AV1132" i="3"/>
  <c r="AW1132" i="3" s="1"/>
  <c r="AV1131" i="3"/>
  <c r="AW1131" i="3" s="1"/>
  <c r="AV1130" i="3"/>
  <c r="AW1130" i="3" s="1"/>
  <c r="AV1129" i="3"/>
  <c r="AW1129" i="3" s="1"/>
  <c r="AV1128" i="3"/>
  <c r="AW1128" i="3" s="1"/>
  <c r="AV1127" i="3"/>
  <c r="AW1127" i="3" s="1"/>
  <c r="AV1126" i="3"/>
  <c r="AW1126" i="3" s="1"/>
  <c r="AV1125" i="3"/>
  <c r="AW1125" i="3" s="1"/>
  <c r="AV1124" i="3"/>
  <c r="AW1124" i="3" s="1"/>
  <c r="AV1123" i="3"/>
  <c r="AW1123" i="3" s="1"/>
  <c r="AV1122" i="3"/>
  <c r="AW1122" i="3" s="1"/>
  <c r="AV1121" i="3"/>
  <c r="AW1121" i="3" s="1"/>
  <c r="AV1120" i="3"/>
  <c r="AW1120" i="3" s="1"/>
  <c r="AV1119" i="3"/>
  <c r="AW1119" i="3" s="1"/>
  <c r="AV1118" i="3"/>
  <c r="AW1118" i="3" s="1"/>
  <c r="AV1117" i="3"/>
  <c r="AW1117" i="3" s="1"/>
  <c r="AV1116" i="3"/>
  <c r="AW1116" i="3" s="1"/>
  <c r="AV1115" i="3"/>
  <c r="AW1115" i="3" s="1"/>
  <c r="AV1114" i="3"/>
  <c r="AW1114" i="3" s="1"/>
  <c r="AV1113" i="3"/>
  <c r="AW1113" i="3" s="1"/>
  <c r="AV1112" i="3"/>
  <c r="AW1112" i="3" s="1"/>
  <c r="AV1111" i="3"/>
  <c r="AW1111" i="3" s="1"/>
  <c r="AV1110" i="3"/>
  <c r="AV1109" i="3"/>
  <c r="AW1109" i="3" s="1"/>
  <c r="AV1108" i="3"/>
  <c r="AW1108" i="3" s="1"/>
  <c r="AV1107" i="3"/>
  <c r="AW1107" i="3" s="1"/>
  <c r="AV1106" i="3"/>
  <c r="AW1106" i="3" s="1"/>
  <c r="AV1105" i="3"/>
  <c r="AW1105" i="3" s="1"/>
  <c r="AV1104" i="3"/>
  <c r="AW1104" i="3" s="1"/>
  <c r="AV1103" i="3"/>
  <c r="AW1103" i="3" s="1"/>
  <c r="AV1102" i="3"/>
  <c r="AW1102" i="3" s="1"/>
  <c r="AV1089" i="3"/>
  <c r="AV1084" i="3"/>
  <c r="AV1071" i="3"/>
  <c r="AV1058" i="3"/>
  <c r="AW1058" i="3" s="1"/>
  <c r="AV1057" i="3"/>
  <c r="AW1057" i="3" s="1"/>
  <c r="AV1056" i="3"/>
  <c r="AW1056" i="3" s="1"/>
  <c r="AV1055" i="3"/>
  <c r="AW1055" i="3" s="1"/>
  <c r="AV1053" i="3"/>
  <c r="AV1040" i="3"/>
  <c r="AW1040" i="3" s="1"/>
  <c r="AV1039" i="3"/>
  <c r="AV1034" i="3"/>
  <c r="AW1034" i="3" s="1"/>
  <c r="AV1033" i="3"/>
  <c r="AV1032" i="3"/>
  <c r="AW1032" i="3" s="1"/>
  <c r="AV1019" i="3"/>
  <c r="AV1006" i="3"/>
  <c r="AV993" i="3"/>
  <c r="AW993" i="3" s="1"/>
  <c r="AV992" i="3"/>
  <c r="AW992" i="3" s="1"/>
  <c r="AV991" i="3"/>
  <c r="AV990" i="3"/>
  <c r="AW990" i="3" s="1"/>
  <c r="AV985" i="3"/>
  <c r="AW985" i="3" s="1"/>
  <c r="AV984" i="3"/>
  <c r="AW984" i="3" s="1"/>
  <c r="AV983" i="3"/>
  <c r="AW983" i="3" s="1"/>
  <c r="AV982" i="3"/>
  <c r="AW982" i="3" s="1"/>
  <c r="AV981" i="3"/>
  <c r="AW981" i="3" s="1"/>
  <c r="AV980" i="3"/>
  <c r="AW980" i="3" s="1"/>
  <c r="AV979" i="3"/>
  <c r="AW979" i="3" s="1"/>
  <c r="AV978" i="3"/>
  <c r="AV965" i="3"/>
  <c r="AW965" i="3" s="1"/>
  <c r="AV964" i="3"/>
  <c r="AW964" i="3" s="1"/>
  <c r="AV963" i="3"/>
  <c r="AW963" i="3" s="1"/>
  <c r="AV962" i="3"/>
  <c r="AW962" i="3" s="1"/>
  <c r="AV961" i="3"/>
  <c r="AW961" i="3" s="1"/>
  <c r="AV960" i="3"/>
  <c r="AV947" i="3"/>
  <c r="AV942" i="3"/>
  <c r="AW942" i="3" s="1"/>
  <c r="AV941" i="3"/>
  <c r="AW941" i="3" s="1"/>
  <c r="AV940" i="3"/>
  <c r="AW940" i="3" s="1"/>
  <c r="AV939" i="3"/>
  <c r="AW939" i="3" s="1"/>
  <c r="AV938" i="3"/>
  <c r="AW938" i="3" s="1"/>
  <c r="AV937" i="3"/>
  <c r="AW937" i="3" s="1"/>
  <c r="AV936" i="3"/>
  <c r="AV923" i="3"/>
  <c r="AW923" i="3" s="1"/>
  <c r="AV922" i="3"/>
  <c r="AW922" i="3" s="1"/>
  <c r="AV921" i="3"/>
  <c r="AW921" i="3" s="1"/>
  <c r="AV920" i="3"/>
  <c r="AW920" i="3" s="1"/>
  <c r="AV919" i="3"/>
  <c r="AV887" i="3"/>
  <c r="AV885" i="3"/>
  <c r="AW885" i="3" s="1"/>
  <c r="AV884" i="3"/>
  <c r="AW884" i="3" s="1"/>
  <c r="AV870" i="3"/>
  <c r="AW870" i="3" s="1"/>
  <c r="AV869" i="3"/>
  <c r="AW869" i="3" s="1"/>
  <c r="AV868" i="3"/>
  <c r="AW868" i="3" s="1"/>
  <c r="AV867" i="3"/>
  <c r="AW867" i="3" s="1"/>
  <c r="AV866" i="3"/>
  <c r="AV865" i="3"/>
  <c r="AW865" i="3" s="1"/>
  <c r="AV860" i="3"/>
  <c r="AW860" i="3" s="1"/>
  <c r="AV859" i="3"/>
  <c r="AW859" i="3" s="1"/>
  <c r="AV858" i="3"/>
  <c r="AW858" i="3" s="1"/>
  <c r="AV857" i="3"/>
  <c r="AW857" i="3" s="1"/>
  <c r="AV856" i="3"/>
  <c r="AW856" i="3" s="1"/>
  <c r="AV855" i="3"/>
  <c r="AW855" i="3" s="1"/>
  <c r="AV854" i="3"/>
  <c r="AW854" i="3" s="1"/>
  <c r="AV853" i="3"/>
  <c r="AW853" i="3" s="1"/>
  <c r="AV852" i="3"/>
  <c r="AW852" i="3" s="1"/>
  <c r="AV851" i="3"/>
  <c r="AW851" i="3" s="1"/>
  <c r="AV850" i="3"/>
  <c r="AW850" i="3" s="1"/>
  <c r="AV849" i="3"/>
  <c r="AW849" i="3" s="1"/>
  <c r="AV848" i="3"/>
  <c r="AV835" i="3"/>
  <c r="AW835" i="3" s="1"/>
  <c r="AV834" i="3"/>
  <c r="AW834" i="3" s="1"/>
  <c r="AV833" i="3"/>
  <c r="AW833" i="3" s="1"/>
  <c r="AV832" i="3"/>
  <c r="AW832" i="3" s="1"/>
  <c r="AV831" i="3"/>
  <c r="AW831" i="3" s="1"/>
  <c r="AV830" i="3"/>
  <c r="AW830" i="3" s="1"/>
  <c r="AV829" i="3"/>
  <c r="AW829" i="3" s="1"/>
  <c r="AV828" i="3"/>
  <c r="AW828" i="3" s="1"/>
  <c r="AV827" i="3"/>
  <c r="AW827" i="3" s="1"/>
  <c r="AV826" i="3"/>
  <c r="AW826" i="3" s="1"/>
  <c r="AV825" i="3"/>
  <c r="AW825" i="3" s="1"/>
  <c r="AV824" i="3"/>
  <c r="AW824" i="3" s="1"/>
  <c r="AV823" i="3"/>
  <c r="AW823" i="3" s="1"/>
  <c r="AV822" i="3"/>
  <c r="AW822" i="3" s="1"/>
  <c r="AV821" i="3"/>
  <c r="AW821" i="3" s="1"/>
  <c r="AV820" i="3"/>
  <c r="AW820" i="3" s="1"/>
  <c r="AV819" i="3"/>
  <c r="AW819" i="3" s="1"/>
  <c r="AV818" i="3"/>
  <c r="AW818" i="3" s="1"/>
  <c r="AV817" i="3"/>
  <c r="AW817" i="3" s="1"/>
  <c r="AV816" i="3"/>
  <c r="AW816" i="3" s="1"/>
  <c r="AV815" i="3"/>
  <c r="AW815" i="3" s="1"/>
  <c r="AV814" i="3"/>
  <c r="AW814" i="3" s="1"/>
  <c r="AV813" i="3"/>
  <c r="AW813" i="3" s="1"/>
  <c r="AV812" i="3"/>
  <c r="AW812" i="3" s="1"/>
  <c r="AV811" i="3"/>
  <c r="AW811" i="3" s="1"/>
  <c r="AV810" i="3"/>
  <c r="AW810" i="3" s="1"/>
  <c r="AV809" i="3"/>
  <c r="AW809" i="3" s="1"/>
  <c r="AV808" i="3"/>
  <c r="AW808" i="3" s="1"/>
  <c r="AV807" i="3"/>
  <c r="AV806" i="3"/>
  <c r="AW806" i="3" s="1"/>
  <c r="AV805" i="3"/>
  <c r="AW805" i="3" s="1"/>
  <c r="AV804" i="3"/>
  <c r="AW804" i="3" s="1"/>
  <c r="AV799" i="3"/>
  <c r="AW799" i="3" s="1"/>
  <c r="AV798" i="3"/>
  <c r="AW798" i="3" s="1"/>
  <c r="AV797" i="3"/>
  <c r="AW797" i="3" s="1"/>
  <c r="AV796" i="3"/>
  <c r="AW796" i="3" s="1"/>
  <c r="AV795" i="3"/>
  <c r="AW795" i="3" s="1"/>
  <c r="AV794" i="3"/>
  <c r="AW794" i="3" s="1"/>
  <c r="AV793" i="3"/>
  <c r="AW793" i="3" s="1"/>
  <c r="AV792" i="3"/>
  <c r="AW792" i="3" s="1"/>
  <c r="AV791" i="3"/>
  <c r="AW791" i="3" s="1"/>
  <c r="AV790" i="3"/>
  <c r="AW790" i="3" s="1"/>
  <c r="AV789" i="3"/>
  <c r="AW789" i="3" s="1"/>
  <c r="AV788" i="3"/>
  <c r="AW788" i="3" s="1"/>
  <c r="AV787" i="3"/>
  <c r="AW787" i="3" s="1"/>
  <c r="AV786" i="3"/>
  <c r="AW786" i="3" s="1"/>
  <c r="AV785" i="3"/>
  <c r="AW785" i="3" s="1"/>
  <c r="AV784" i="3"/>
  <c r="AW784" i="3" s="1"/>
  <c r="AV783" i="3"/>
  <c r="AW783" i="3" s="1"/>
  <c r="AV782" i="3"/>
  <c r="AW782" i="3" s="1"/>
  <c r="AV781" i="3"/>
  <c r="AW781" i="3" s="1"/>
  <c r="AV780" i="3"/>
  <c r="AW780" i="3" s="1"/>
  <c r="AV779" i="3"/>
  <c r="AW779" i="3" s="1"/>
  <c r="AV778" i="3"/>
  <c r="AW778" i="3" s="1"/>
  <c r="AV777" i="3"/>
  <c r="AW777" i="3" s="1"/>
  <c r="AV776" i="3"/>
  <c r="AW776" i="3" s="1"/>
  <c r="AV775" i="3"/>
  <c r="AV774" i="3"/>
  <c r="AW774" i="3" s="1"/>
  <c r="AV773" i="3"/>
  <c r="AW773" i="3" s="1"/>
  <c r="AV772" i="3"/>
  <c r="AW772" i="3" s="1"/>
  <c r="AV771" i="3"/>
  <c r="AW771" i="3" s="1"/>
  <c r="AV770" i="3"/>
  <c r="AW770" i="3" s="1"/>
  <c r="AV769" i="3"/>
  <c r="AW769" i="3" s="1"/>
  <c r="AV768" i="3"/>
  <c r="AW768" i="3" s="1"/>
  <c r="AV767" i="3"/>
  <c r="AW767" i="3" s="1"/>
  <c r="AV766" i="3"/>
  <c r="AV753" i="3"/>
  <c r="AW753" i="3" s="1"/>
  <c r="AV752" i="3"/>
  <c r="AW752" i="3" s="1"/>
  <c r="AV751" i="3"/>
  <c r="AW751" i="3" s="1"/>
  <c r="AV750" i="3"/>
  <c r="AW750" i="3" s="1"/>
  <c r="AV749" i="3"/>
  <c r="AW749" i="3" s="1"/>
  <c r="AV748" i="3"/>
  <c r="AW748" i="3" s="1"/>
  <c r="AV747" i="3"/>
  <c r="AW747" i="3" s="1"/>
  <c r="AV746" i="3"/>
  <c r="AW746" i="3" s="1"/>
  <c r="AV745" i="3"/>
  <c r="AW745" i="3" s="1"/>
  <c r="AV744" i="3"/>
  <c r="AW744" i="3" s="1"/>
  <c r="AV743" i="3"/>
  <c r="AW743" i="3" s="1"/>
  <c r="AV742" i="3"/>
  <c r="AV741" i="3"/>
  <c r="AW741" i="3" s="1"/>
  <c r="AV740" i="3"/>
  <c r="AW740" i="3" s="1"/>
  <c r="AV739" i="3"/>
  <c r="AW739" i="3" s="1"/>
  <c r="AV738" i="3"/>
  <c r="AW738" i="3" s="1"/>
  <c r="AV737" i="3"/>
  <c r="AW737" i="3" s="1"/>
  <c r="AV736" i="3"/>
  <c r="AW736" i="3" s="1"/>
  <c r="AV735" i="3"/>
  <c r="AW735" i="3" s="1"/>
  <c r="AV734" i="3"/>
  <c r="AW734" i="3" s="1"/>
  <c r="AV733" i="3"/>
  <c r="AW733" i="3" s="1"/>
  <c r="AV732" i="3"/>
  <c r="AW732" i="3" s="1"/>
  <c r="AV731" i="3"/>
  <c r="AW731" i="3" s="1"/>
  <c r="AV730" i="3"/>
  <c r="AW730" i="3" s="1"/>
  <c r="AV725" i="3"/>
  <c r="AW725" i="3" s="1"/>
  <c r="AV724" i="3"/>
  <c r="AW724" i="3" s="1"/>
  <c r="AV723" i="3"/>
  <c r="AV722" i="3"/>
  <c r="AW722" i="3" s="1"/>
  <c r="AV721" i="3"/>
  <c r="AW721" i="3" s="1"/>
  <c r="AV708" i="3"/>
  <c r="AW708" i="3" s="1"/>
  <c r="AV707" i="3"/>
  <c r="AW707" i="3" s="1"/>
  <c r="AV706" i="3"/>
  <c r="AW706" i="3" s="1"/>
  <c r="AV705" i="3"/>
  <c r="AW705" i="3" s="1"/>
  <c r="AV704" i="3"/>
  <c r="AW704" i="3" s="1"/>
  <c r="AV703" i="3"/>
  <c r="AW703" i="3" s="1"/>
  <c r="AV702" i="3"/>
  <c r="AW702" i="3" s="1"/>
  <c r="AV701" i="3"/>
  <c r="AW701" i="3" s="1"/>
  <c r="AV700" i="3"/>
  <c r="AW700" i="3" s="1"/>
  <c r="AV699" i="3"/>
  <c r="AW699" i="3" s="1"/>
  <c r="AV698" i="3"/>
  <c r="AW698" i="3" s="1"/>
  <c r="AV697" i="3"/>
  <c r="AW697" i="3" s="1"/>
  <c r="AV696" i="3"/>
  <c r="AW696" i="3" s="1"/>
  <c r="AV695" i="3"/>
  <c r="AW695" i="3" s="1"/>
  <c r="AV694" i="3"/>
  <c r="AW694" i="3" s="1"/>
  <c r="AV693" i="3"/>
  <c r="AW693" i="3" s="1"/>
  <c r="AV688" i="3"/>
  <c r="AW688" i="3" s="1"/>
  <c r="AV687" i="3"/>
  <c r="AW687" i="3" s="1"/>
  <c r="AV686" i="3"/>
  <c r="AW686" i="3" s="1"/>
  <c r="AV685" i="3"/>
  <c r="AW685" i="3" s="1"/>
  <c r="AV684" i="3"/>
  <c r="AW684" i="3" s="1"/>
  <c r="AV683" i="3"/>
  <c r="AW683" i="3" s="1"/>
  <c r="AV682" i="3"/>
  <c r="AW682" i="3" s="1"/>
  <c r="AV681" i="3"/>
  <c r="AW681" i="3" s="1"/>
  <c r="AV680" i="3"/>
  <c r="AW680" i="3" s="1"/>
  <c r="AV679" i="3"/>
  <c r="AW679" i="3" s="1"/>
  <c r="AV678" i="3"/>
  <c r="AW678" i="3" s="1"/>
  <c r="AV677" i="3"/>
  <c r="AW677" i="3" s="1"/>
  <c r="AV676" i="3"/>
  <c r="AW676" i="3" s="1"/>
  <c r="AV675" i="3"/>
  <c r="AW675" i="3" s="1"/>
  <c r="AV674" i="3"/>
  <c r="AW674" i="3" s="1"/>
  <c r="AV673" i="3"/>
  <c r="AW673" i="3" s="1"/>
  <c r="AV671" i="3"/>
  <c r="AV658" i="3"/>
  <c r="AW658" i="3" s="1"/>
  <c r="AV657" i="3"/>
  <c r="AV656" i="3"/>
  <c r="AW656" i="3" s="1"/>
  <c r="AV655" i="3"/>
  <c r="AW655" i="3" s="1"/>
  <c r="AV654" i="3"/>
  <c r="AW654" i="3" s="1"/>
  <c r="AV653" i="3"/>
  <c r="AW653" i="3" s="1"/>
  <c r="AV640" i="3"/>
  <c r="AW640" i="3" s="1"/>
  <c r="AV639" i="3"/>
  <c r="AW639" i="3" s="1"/>
  <c r="AV638" i="3"/>
  <c r="AW638" i="3" s="1"/>
  <c r="AV637" i="3"/>
  <c r="AW637" i="3" s="1"/>
  <c r="AV636" i="3"/>
  <c r="AW636" i="3" s="1"/>
  <c r="AV635" i="3"/>
  <c r="AW635" i="3" s="1"/>
  <c r="AV634" i="3"/>
  <c r="AW634" i="3" s="1"/>
  <c r="AV633" i="3"/>
  <c r="AW633" i="3" s="1"/>
  <c r="AV632" i="3"/>
  <c r="AW632" i="3" s="1"/>
  <c r="AV631" i="3"/>
  <c r="AW631" i="3" s="1"/>
  <c r="AV630" i="3"/>
  <c r="AW630" i="3" s="1"/>
  <c r="AV629" i="3"/>
  <c r="AW629" i="3" s="1"/>
  <c r="AV628" i="3"/>
  <c r="AW628" i="3" s="1"/>
  <c r="AV627" i="3"/>
  <c r="AV626" i="3"/>
  <c r="AW626" i="3" s="1"/>
  <c r="AV625" i="3"/>
  <c r="AW625" i="3" s="1"/>
  <c r="AV624" i="3"/>
  <c r="AW624" i="3" s="1"/>
  <c r="AV623" i="3"/>
  <c r="AW623" i="3" s="1"/>
  <c r="AV622" i="3"/>
  <c r="AW622" i="3" s="1"/>
  <c r="AV617" i="3"/>
  <c r="AW617" i="3" s="1"/>
  <c r="AV616" i="3"/>
  <c r="AW616" i="3" s="1"/>
  <c r="AV615" i="3"/>
  <c r="AW615" i="3" s="1"/>
  <c r="AV614" i="3"/>
  <c r="AW614" i="3" s="1"/>
  <c r="AV613" i="3"/>
  <c r="AW613" i="3" s="1"/>
  <c r="AV612" i="3"/>
  <c r="AW612" i="3" s="1"/>
  <c r="AV611" i="3"/>
  <c r="AW611" i="3" s="1"/>
  <c r="AV610" i="3"/>
  <c r="AW610" i="3" s="1"/>
  <c r="AV609" i="3"/>
  <c r="AW609" i="3" s="1"/>
  <c r="AV608" i="3"/>
  <c r="AW608" i="3" s="1"/>
  <c r="AV607" i="3"/>
  <c r="AW607" i="3" s="1"/>
  <c r="AV606" i="3"/>
  <c r="AW606" i="3" s="1"/>
  <c r="AV605" i="3"/>
  <c r="AW605" i="3" s="1"/>
  <c r="AV604" i="3"/>
  <c r="AW604" i="3" s="1"/>
  <c r="AV603" i="3"/>
  <c r="AW603" i="3" s="1"/>
  <c r="AV602" i="3"/>
  <c r="AW602" i="3" s="1"/>
  <c r="AV601" i="3"/>
  <c r="AW601" i="3" s="1"/>
  <c r="AV600" i="3"/>
  <c r="AW600" i="3" s="1"/>
  <c r="AV599" i="3"/>
  <c r="AW599" i="3" s="1"/>
  <c r="AV598" i="3"/>
  <c r="AW598" i="3" s="1"/>
  <c r="AV597" i="3"/>
  <c r="AW597" i="3" s="1"/>
  <c r="AV596" i="3"/>
  <c r="AW596" i="3" s="1"/>
  <c r="AV595" i="3"/>
  <c r="AW595" i="3" s="1"/>
  <c r="AV594" i="3"/>
  <c r="AW594" i="3" s="1"/>
  <c r="AV593" i="3"/>
  <c r="AW593" i="3" s="1"/>
  <c r="AV592" i="3"/>
  <c r="AV579" i="3"/>
  <c r="AW579" i="3" s="1"/>
  <c r="AV578" i="3"/>
  <c r="AW578" i="3" s="1"/>
  <c r="AV577" i="3"/>
  <c r="AW577" i="3" s="1"/>
  <c r="AV576" i="3"/>
  <c r="AW576" i="3" s="1"/>
  <c r="AV575" i="3"/>
  <c r="AW575" i="3" s="1"/>
  <c r="AV574" i="3"/>
  <c r="AW574" i="3" s="1"/>
  <c r="AV573" i="3"/>
  <c r="AW573" i="3" s="1"/>
  <c r="AV572" i="3"/>
  <c r="AW572" i="3" s="1"/>
  <c r="AV571" i="3"/>
  <c r="AW571" i="3" s="1"/>
  <c r="AV570" i="3"/>
  <c r="AW570" i="3" s="1"/>
  <c r="AV569" i="3"/>
  <c r="AW569" i="3" s="1"/>
  <c r="AV568" i="3"/>
  <c r="AW568" i="3" s="1"/>
  <c r="AV567" i="3"/>
  <c r="AW567" i="3" s="1"/>
  <c r="AV566" i="3"/>
  <c r="AW566" i="3" s="1"/>
  <c r="AV565" i="3"/>
  <c r="AW565" i="3" s="1"/>
  <c r="AV564" i="3"/>
  <c r="AW564" i="3" s="1"/>
  <c r="AV563" i="3"/>
  <c r="AW563" i="3" s="1"/>
  <c r="AV562" i="3"/>
  <c r="AW562" i="3" s="1"/>
  <c r="AV561" i="3"/>
  <c r="AW561" i="3" s="1"/>
  <c r="AV560" i="3"/>
  <c r="AW560" i="3" s="1"/>
  <c r="AV559" i="3"/>
  <c r="AW559" i="3" s="1"/>
  <c r="AV558" i="3"/>
  <c r="AW558" i="3" s="1"/>
  <c r="AV557" i="3"/>
  <c r="AW557" i="3" s="1"/>
  <c r="AV556" i="3"/>
  <c r="AW556" i="3" s="1"/>
  <c r="AV555" i="3"/>
  <c r="AW555" i="3" s="1"/>
  <c r="AV554" i="3"/>
  <c r="AW554" i="3" s="1"/>
  <c r="AV553" i="3"/>
  <c r="AW553" i="3" s="1"/>
  <c r="AV552" i="3"/>
  <c r="AW552" i="3" s="1"/>
  <c r="AV551" i="3"/>
  <c r="AW551" i="3" s="1"/>
  <c r="AV550" i="3"/>
  <c r="AW550" i="3" s="1"/>
  <c r="AV549" i="3"/>
  <c r="AW549" i="3" s="1"/>
  <c r="AV548" i="3"/>
  <c r="AW548" i="3" s="1"/>
  <c r="AV547" i="3"/>
  <c r="AW547" i="3" s="1"/>
  <c r="AV546" i="3"/>
  <c r="AV541" i="3"/>
  <c r="AW541" i="3" s="1"/>
  <c r="AV540" i="3"/>
  <c r="AW540" i="3" s="1"/>
  <c r="AV539" i="3"/>
  <c r="AW539" i="3" s="1"/>
  <c r="AV538" i="3"/>
  <c r="AW538" i="3" s="1"/>
  <c r="AV537" i="3"/>
  <c r="AW537" i="3" s="1"/>
  <c r="AV536" i="3"/>
  <c r="AW536" i="3" s="1"/>
  <c r="AV535" i="3"/>
  <c r="AW535" i="3" s="1"/>
  <c r="AV534" i="3"/>
  <c r="AW534" i="3" s="1"/>
  <c r="AV533" i="3"/>
  <c r="AW533" i="3" s="1"/>
  <c r="AV532" i="3"/>
  <c r="AW532" i="3" s="1"/>
  <c r="AV531" i="3"/>
  <c r="AW531" i="3" s="1"/>
  <c r="AV530" i="3"/>
  <c r="AW530" i="3" s="1"/>
  <c r="AV529" i="3"/>
  <c r="AW529" i="3" s="1"/>
  <c r="AV528" i="3"/>
  <c r="AW528" i="3" s="1"/>
  <c r="AV527" i="3"/>
  <c r="AW527" i="3" s="1"/>
  <c r="AV526" i="3"/>
  <c r="AW526" i="3" s="1"/>
  <c r="AV525" i="3"/>
  <c r="AW525" i="3" s="1"/>
  <c r="AV524" i="3"/>
  <c r="AW524" i="3" s="1"/>
  <c r="AV523" i="3"/>
  <c r="AW523" i="3" s="1"/>
  <c r="AV522" i="3"/>
  <c r="AW522" i="3" s="1"/>
  <c r="AV521" i="3"/>
  <c r="AW521" i="3" s="1"/>
  <c r="AV520" i="3"/>
  <c r="AW520" i="3" s="1"/>
  <c r="AV519" i="3"/>
  <c r="AW519" i="3" s="1"/>
  <c r="AV518" i="3"/>
  <c r="AW518" i="3" s="1"/>
  <c r="AV517" i="3"/>
  <c r="AW517" i="3" s="1"/>
  <c r="AV516" i="3"/>
  <c r="AW516" i="3" s="1"/>
  <c r="AV515" i="3"/>
  <c r="AW515" i="3" s="1"/>
  <c r="AV514" i="3"/>
  <c r="AW514" i="3" s="1"/>
  <c r="AV513" i="3"/>
  <c r="AW513" i="3" s="1"/>
  <c r="AV512" i="3"/>
  <c r="AW512" i="3" s="1"/>
  <c r="AV511" i="3"/>
  <c r="AW511" i="3" s="1"/>
  <c r="AV510" i="3"/>
  <c r="AW510" i="3" s="1"/>
  <c r="AV509" i="3"/>
  <c r="AW509" i="3" s="1"/>
  <c r="AV496" i="3"/>
  <c r="AW496" i="3" s="1"/>
  <c r="AV495" i="3"/>
  <c r="AW495" i="3" s="1"/>
  <c r="AV494" i="3"/>
  <c r="AW494" i="3" s="1"/>
  <c r="AV493" i="3"/>
  <c r="AW493" i="3" s="1"/>
  <c r="AV492" i="3"/>
  <c r="AW492" i="3" s="1"/>
  <c r="AV491" i="3"/>
  <c r="AW491" i="3" s="1"/>
  <c r="AV490" i="3"/>
  <c r="AW490" i="3" s="1"/>
  <c r="AV489" i="3"/>
  <c r="AW489" i="3" s="1"/>
  <c r="AV488" i="3"/>
  <c r="AW488" i="3" s="1"/>
  <c r="AV487" i="3"/>
  <c r="AW487" i="3" s="1"/>
  <c r="AV486" i="3"/>
  <c r="AW486" i="3" s="1"/>
  <c r="AV485" i="3"/>
  <c r="AW485" i="3" s="1"/>
  <c r="AV484" i="3"/>
  <c r="AW484" i="3" s="1"/>
  <c r="AV483" i="3"/>
  <c r="AW483" i="3" s="1"/>
  <c r="AV482" i="3"/>
  <c r="AW482" i="3" s="1"/>
  <c r="AV481" i="3"/>
  <c r="AW481" i="3" s="1"/>
  <c r="AV480" i="3"/>
  <c r="AW480" i="3" s="1"/>
  <c r="AV479" i="3"/>
  <c r="AW479" i="3" s="1"/>
  <c r="AV478" i="3"/>
  <c r="AW478" i="3" s="1"/>
  <c r="AV477" i="3"/>
  <c r="AW477" i="3" s="1"/>
  <c r="AV476" i="3"/>
  <c r="AW476" i="3" s="1"/>
  <c r="AV475" i="3"/>
  <c r="AW475" i="3" s="1"/>
  <c r="AV474" i="3"/>
  <c r="AW474" i="3" s="1"/>
  <c r="AV473" i="3"/>
  <c r="AW473" i="3" s="1"/>
  <c r="AV472" i="3"/>
  <c r="AW472" i="3" s="1"/>
  <c r="AV471" i="3"/>
  <c r="AW471" i="3" s="1"/>
  <c r="AV470" i="3"/>
  <c r="AW470" i="3" s="1"/>
  <c r="AV469" i="3"/>
  <c r="AW469" i="3" s="1"/>
  <c r="AV468" i="3"/>
  <c r="AW468" i="3" s="1"/>
  <c r="AV467" i="3"/>
  <c r="AW467" i="3" s="1"/>
  <c r="AV466" i="3"/>
  <c r="AW466" i="3" s="1"/>
  <c r="AV465" i="3"/>
  <c r="AW465" i="3" s="1"/>
  <c r="AV464" i="3"/>
  <c r="AW464" i="3" s="1"/>
  <c r="AV463" i="3"/>
  <c r="AW463" i="3" s="1"/>
  <c r="AV462" i="3"/>
  <c r="AW462" i="3" s="1"/>
  <c r="AV461" i="3"/>
  <c r="AW461" i="3" s="1"/>
  <c r="AV460" i="3"/>
  <c r="AW460" i="3" s="1"/>
  <c r="AV459" i="3"/>
  <c r="AW459" i="3" s="1"/>
  <c r="AV458" i="3"/>
  <c r="AW458" i="3" s="1"/>
  <c r="AV457" i="3"/>
  <c r="AV456" i="3"/>
  <c r="AW456" i="3" s="1"/>
  <c r="AV455" i="3"/>
  <c r="AW455" i="3" s="1"/>
  <c r="AV454" i="3"/>
  <c r="AW454" i="3" s="1"/>
  <c r="AV453" i="3"/>
  <c r="AW453" i="3" s="1"/>
  <c r="AV448" i="3"/>
  <c r="AW448" i="3" s="1"/>
  <c r="AV447" i="3"/>
  <c r="AW447" i="3" s="1"/>
  <c r="AV446" i="3"/>
  <c r="AW446" i="3" s="1"/>
  <c r="AV445" i="3"/>
  <c r="AW445" i="3" s="1"/>
  <c r="AV444" i="3"/>
  <c r="AW444" i="3" s="1"/>
  <c r="AV443" i="3"/>
  <c r="AW443" i="3" s="1"/>
  <c r="AV442" i="3"/>
  <c r="AW442" i="3" s="1"/>
  <c r="AV441" i="3"/>
  <c r="AW441" i="3" s="1"/>
  <c r="AV440" i="3"/>
  <c r="AW440" i="3" s="1"/>
  <c r="AV439" i="3"/>
  <c r="AW439" i="3" s="1"/>
  <c r="AV438" i="3"/>
  <c r="AW438" i="3" s="1"/>
  <c r="AV437" i="3"/>
  <c r="AW437" i="3" s="1"/>
  <c r="AV436" i="3"/>
  <c r="AW436" i="3" s="1"/>
  <c r="AV435" i="3"/>
  <c r="AW435" i="3" s="1"/>
  <c r="AV434" i="3"/>
  <c r="AW434" i="3" s="1"/>
  <c r="AV433" i="3"/>
  <c r="AW433" i="3" s="1"/>
  <c r="AV432" i="3"/>
  <c r="AW432" i="3" s="1"/>
  <c r="AV431" i="3"/>
  <c r="AW431" i="3" s="1"/>
  <c r="AV430" i="3"/>
  <c r="AW430" i="3" s="1"/>
  <c r="AV429" i="3"/>
  <c r="AW429" i="3" s="1"/>
  <c r="AV428" i="3"/>
  <c r="AW428" i="3" s="1"/>
  <c r="AV427" i="3"/>
  <c r="AW427" i="3" s="1"/>
  <c r="AV426" i="3"/>
  <c r="AW426" i="3" s="1"/>
  <c r="AV425" i="3"/>
  <c r="AW425" i="3" s="1"/>
  <c r="AV424" i="3"/>
  <c r="AW424" i="3" s="1"/>
  <c r="AV423" i="3"/>
  <c r="AW423" i="3" s="1"/>
  <c r="AV422" i="3"/>
  <c r="AW422" i="3" s="1"/>
  <c r="AV421" i="3"/>
  <c r="AW421" i="3" s="1"/>
  <c r="AV420" i="3"/>
  <c r="AW420" i="3" s="1"/>
  <c r="AV419" i="3"/>
  <c r="AW419" i="3" s="1"/>
  <c r="AV418" i="3"/>
  <c r="AW418" i="3" s="1"/>
  <c r="AV417" i="3"/>
  <c r="AW417" i="3" s="1"/>
  <c r="AV416" i="3"/>
  <c r="AW416" i="3" s="1"/>
  <c r="AV415" i="3"/>
  <c r="AW415" i="3" s="1"/>
  <c r="AV414" i="3"/>
  <c r="AW414" i="3" s="1"/>
  <c r="AV413" i="3"/>
  <c r="AW413" i="3" s="1"/>
  <c r="AV412" i="3"/>
  <c r="AW412" i="3" s="1"/>
  <c r="AV411" i="3"/>
  <c r="AW411" i="3" s="1"/>
  <c r="AV410" i="3"/>
  <c r="AW410" i="3" s="1"/>
  <c r="AV409" i="3"/>
  <c r="AW409" i="3" s="1"/>
  <c r="AV408" i="3"/>
  <c r="AW408" i="3" s="1"/>
  <c r="AV407" i="3"/>
  <c r="AW407" i="3" s="1"/>
  <c r="AV406" i="3"/>
  <c r="AW406" i="3" s="1"/>
  <c r="AV405" i="3"/>
  <c r="AW405" i="3" s="1"/>
  <c r="AV404" i="3"/>
  <c r="AW404" i="3" s="1"/>
  <c r="AV403" i="3"/>
  <c r="AW403" i="3" s="1"/>
  <c r="AV402" i="3"/>
  <c r="AW402" i="3" s="1"/>
  <c r="AV401" i="3"/>
  <c r="AW401" i="3" s="1"/>
  <c r="AV400" i="3"/>
  <c r="AW400" i="3" s="1"/>
  <c r="AV399" i="3"/>
  <c r="AW399" i="3" s="1"/>
  <c r="AV398" i="3"/>
  <c r="AW398" i="3" s="1"/>
  <c r="AV397" i="3"/>
  <c r="AW397" i="3" s="1"/>
  <c r="AV396" i="3"/>
  <c r="AW396" i="3" s="1"/>
  <c r="AV395" i="3"/>
  <c r="AW395" i="3" s="1"/>
  <c r="AV394" i="3"/>
  <c r="AV381" i="3"/>
  <c r="AW381" i="3" s="1"/>
  <c r="AV380" i="3"/>
  <c r="AW380" i="3" s="1"/>
  <c r="AV379" i="3"/>
  <c r="AW379" i="3" s="1"/>
  <c r="AV378" i="3"/>
  <c r="AW378" i="3" s="1"/>
  <c r="AV377" i="3"/>
  <c r="AW377" i="3" s="1"/>
  <c r="AV376" i="3"/>
  <c r="AW376" i="3" s="1"/>
  <c r="AV375" i="3"/>
  <c r="AW375" i="3" s="1"/>
  <c r="AV374" i="3"/>
  <c r="AW374" i="3" s="1"/>
  <c r="AV373" i="3"/>
  <c r="AV368" i="3"/>
  <c r="AW368" i="3" s="1"/>
  <c r="AV367" i="3"/>
  <c r="AW367" i="3" s="1"/>
  <c r="AV366" i="3"/>
  <c r="AW366" i="3" s="1"/>
  <c r="AV365" i="3"/>
  <c r="AW365" i="3" s="1"/>
  <c r="AV364" i="3"/>
  <c r="AW364" i="3" s="1"/>
  <c r="AV363" i="3"/>
  <c r="AW363" i="3" s="1"/>
  <c r="AV361" i="3"/>
  <c r="AV348" i="3"/>
  <c r="AV335" i="3"/>
  <c r="AV334" i="3"/>
  <c r="AW334" i="3" s="1"/>
  <c r="AV333" i="3"/>
  <c r="AW333" i="3" s="1"/>
  <c r="AV332" i="3"/>
  <c r="AW332" i="3" s="1"/>
  <c r="AV331" i="3"/>
  <c r="AW331" i="3" s="1"/>
  <c r="AV330" i="3"/>
  <c r="AV329" i="3"/>
  <c r="AW329" i="3" s="1"/>
  <c r="AV328" i="3"/>
  <c r="AW328" i="3" s="1"/>
  <c r="AV315" i="3"/>
  <c r="AW315" i="3" s="1"/>
  <c r="AV314" i="3"/>
  <c r="AW314" i="3" s="1"/>
  <c r="AV313" i="3"/>
  <c r="AV308" i="3"/>
  <c r="AW308" i="3" s="1"/>
  <c r="AV307" i="3"/>
  <c r="AW307" i="3" s="1"/>
  <c r="AV306" i="3"/>
  <c r="AW306" i="3" s="1"/>
  <c r="AV305" i="3"/>
  <c r="AW305" i="3" s="1"/>
  <c r="AV304" i="3"/>
  <c r="AW304" i="3" s="1"/>
  <c r="AV303" i="3"/>
  <c r="AW303" i="3" s="1"/>
  <c r="AV302" i="3"/>
  <c r="AW302" i="3" s="1"/>
  <c r="AV301" i="3"/>
  <c r="AW301" i="3" s="1"/>
  <c r="AV300" i="3"/>
  <c r="AW300" i="3" s="1"/>
  <c r="AV299" i="3"/>
  <c r="AW299" i="3" s="1"/>
  <c r="AV298" i="3"/>
  <c r="AW298" i="3" s="1"/>
  <c r="AV297" i="3"/>
  <c r="AW297" i="3" s="1"/>
  <c r="AV296" i="3"/>
  <c r="AW296" i="3" s="1"/>
  <c r="AV295" i="3"/>
  <c r="AW295" i="3" s="1"/>
  <c r="AV294" i="3"/>
  <c r="AW294" i="3" s="1"/>
  <c r="AV293" i="3"/>
  <c r="AW293" i="3" s="1"/>
  <c r="AV292" i="3"/>
  <c r="AW292" i="3" s="1"/>
  <c r="AV291" i="3"/>
  <c r="AW291" i="3" s="1"/>
  <c r="AV290" i="3"/>
  <c r="AV277" i="3"/>
  <c r="AW277" i="3" s="1"/>
  <c r="AV276" i="3"/>
  <c r="AW276" i="3" s="1"/>
  <c r="AV275" i="3"/>
  <c r="AW275" i="3" s="1"/>
  <c r="AV274" i="3"/>
  <c r="AV273" i="3"/>
  <c r="AW273" i="3" s="1"/>
  <c r="AV272" i="3"/>
  <c r="AV267" i="3"/>
  <c r="AW267" i="3" s="1"/>
  <c r="AV266" i="3"/>
  <c r="AW266" i="3" s="1"/>
  <c r="AV265" i="3"/>
  <c r="AW265" i="3" s="1"/>
  <c r="AV264" i="3"/>
  <c r="AW264" i="3" s="1"/>
  <c r="AV263" i="3"/>
  <c r="AV262" i="3"/>
  <c r="AW262" i="3" s="1"/>
  <c r="AV261" i="3"/>
  <c r="AW261" i="3" s="1"/>
  <c r="AV260" i="3"/>
  <c r="AW260" i="3" s="1"/>
  <c r="AV259" i="3"/>
  <c r="AW259" i="3" s="1"/>
  <c r="AV258" i="3"/>
  <c r="AW258" i="3" s="1"/>
  <c r="AV257" i="3"/>
  <c r="AW257" i="3" s="1"/>
  <c r="AV256" i="3"/>
  <c r="AW256" i="3" s="1"/>
  <c r="AV255" i="3"/>
  <c r="AW255" i="3" s="1"/>
  <c r="AV254" i="3"/>
  <c r="AW254" i="3" s="1"/>
  <c r="AV253" i="3"/>
  <c r="AW253" i="3" s="1"/>
  <c r="AV252" i="3"/>
  <c r="AW252" i="3" s="1"/>
  <c r="AV251" i="3"/>
  <c r="AW251" i="3" s="1"/>
  <c r="AV250" i="3"/>
  <c r="AW250" i="3" s="1"/>
  <c r="AV249" i="3"/>
  <c r="AW249" i="3" s="1"/>
  <c r="AV248" i="3"/>
  <c r="AW248" i="3" s="1"/>
  <c r="AV247" i="3"/>
  <c r="AW247" i="3" s="1"/>
  <c r="AV246" i="3"/>
  <c r="AW246" i="3" s="1"/>
  <c r="AV245" i="3"/>
  <c r="AW245" i="3" s="1"/>
  <c r="AV244" i="3"/>
  <c r="AW244" i="3" s="1"/>
  <c r="AV232" i="3"/>
  <c r="AW232" i="3" s="1"/>
  <c r="AV231" i="3"/>
  <c r="AV226" i="3"/>
  <c r="AW226" i="3" s="1"/>
  <c r="AV225" i="3"/>
  <c r="AW225" i="3" s="1"/>
  <c r="AV224" i="3"/>
  <c r="AW224" i="3" s="1"/>
  <c r="AV223" i="3"/>
  <c r="AV210" i="3"/>
  <c r="AV205" i="3"/>
  <c r="AW205" i="3" s="1"/>
  <c r="AV204" i="3"/>
  <c r="AW204" i="3" s="1"/>
  <c r="AV202" i="3"/>
  <c r="AV189" i="3"/>
  <c r="AV176" i="3"/>
  <c r="AW176" i="3" s="1"/>
  <c r="AV175" i="3"/>
  <c r="AW175" i="3" s="1"/>
  <c r="AV174" i="3"/>
  <c r="AV173" i="3"/>
  <c r="AW173" i="3" s="1"/>
  <c r="AV172" i="3"/>
  <c r="AW172" i="3" s="1"/>
  <c r="AV171" i="3"/>
  <c r="AV159" i="3"/>
  <c r="AW159" i="3" s="1"/>
  <c r="AV157" i="3"/>
  <c r="AV145" i="3"/>
  <c r="AV144" i="3"/>
  <c r="AW144" i="3" s="1"/>
  <c r="AV138" i="3"/>
  <c r="AW138" i="3" s="1"/>
  <c r="AV137" i="3"/>
  <c r="AW137" i="3" s="1"/>
  <c r="AV136" i="3"/>
  <c r="AV135" i="3"/>
  <c r="AW135" i="3" s="1"/>
  <c r="AV134" i="3"/>
  <c r="AW134" i="3" s="1"/>
  <c r="AV132" i="3"/>
  <c r="AV120" i="3"/>
  <c r="AV119" i="3"/>
  <c r="AW119" i="3" s="1"/>
  <c r="AV114" i="3"/>
  <c r="AW114" i="3" s="1"/>
  <c r="AV113" i="3"/>
  <c r="AW113" i="3" s="1"/>
  <c r="AV112" i="3"/>
  <c r="AW112" i="3" s="1"/>
  <c r="AV111" i="3"/>
  <c r="AW111" i="3" s="1"/>
  <c r="AV110" i="3"/>
  <c r="AW110" i="3" s="1"/>
  <c r="AV109" i="3"/>
  <c r="AW109" i="3" s="1"/>
  <c r="AV108" i="3"/>
  <c r="AW108" i="3" s="1"/>
  <c r="AV107" i="3"/>
  <c r="AV106" i="3"/>
  <c r="AW106" i="3" s="1"/>
  <c r="AV105" i="3"/>
  <c r="AW105" i="3" s="1"/>
  <c r="AV104" i="3"/>
  <c r="AW104" i="3" s="1"/>
  <c r="AV103" i="3"/>
  <c r="AW103" i="3" s="1"/>
  <c r="AV102" i="3"/>
  <c r="AW102" i="3" s="1"/>
  <c r="AV101" i="3"/>
  <c r="AW101" i="3" s="1"/>
  <c r="AV100" i="3"/>
  <c r="AW100" i="3" s="1"/>
  <c r="AV99" i="3"/>
  <c r="AW99" i="3" s="1"/>
  <c r="AV98" i="3"/>
  <c r="AW98" i="3" s="1"/>
  <c r="AV96" i="3"/>
  <c r="AW96" i="3" s="1"/>
  <c r="AV94" i="3"/>
  <c r="AW94" i="3" s="1"/>
  <c r="AV92" i="3"/>
  <c r="AV80" i="3"/>
  <c r="AV79" i="3"/>
  <c r="AW79" i="3" s="1"/>
  <c r="AV66" i="3"/>
  <c r="AV65" i="3"/>
  <c r="AW65" i="3" s="1"/>
  <c r="AV60" i="3"/>
  <c r="AW60" i="3" s="1"/>
  <c r="AV59" i="3"/>
  <c r="AV58" i="3"/>
  <c r="AW58" i="3" s="1"/>
  <c r="AV57" i="3"/>
  <c r="AW57" i="3" s="1"/>
  <c r="AV56" i="3"/>
  <c r="AW56" i="3" s="1"/>
  <c r="AV55" i="3"/>
  <c r="AW55" i="3" s="1"/>
  <c r="AV54" i="3"/>
  <c r="AW54" i="3" s="1"/>
  <c r="AV52" i="3"/>
  <c r="AW52" i="3" s="1"/>
  <c r="AV50" i="3"/>
  <c r="AW50" i="3" s="1"/>
  <c r="AV35" i="3"/>
  <c r="AH5640" i="3"/>
  <c r="AH5641" i="3" s="1"/>
  <c r="AH5642" i="3" s="1"/>
  <c r="AG5640" i="3"/>
  <c r="AG5641" i="3" s="1"/>
  <c r="AG5642" i="3" s="1"/>
  <c r="AH5627" i="3"/>
  <c r="AH5628" i="3" s="1"/>
  <c r="AG5627" i="3"/>
  <c r="AG5628" i="3" s="1"/>
  <c r="AH5622" i="3"/>
  <c r="AH5623" i="3" s="1"/>
  <c r="AG5622" i="3"/>
  <c r="AG5623" i="3" s="1"/>
  <c r="AH5588" i="3"/>
  <c r="AH5615" i="3" s="1"/>
  <c r="AG5588" i="3"/>
  <c r="AG5615" i="3" s="1"/>
  <c r="AH5587" i="3"/>
  <c r="AG5587" i="3"/>
  <c r="AH5586" i="3"/>
  <c r="AG5586" i="3"/>
  <c r="AH5585" i="3"/>
  <c r="AG5585" i="3"/>
  <c r="AH5584" i="3"/>
  <c r="AG5584" i="3"/>
  <c r="AH5566" i="3"/>
  <c r="AH5576" i="3" s="1"/>
  <c r="AG5566" i="3"/>
  <c r="AG5576" i="3" s="1"/>
  <c r="AH5565" i="3"/>
  <c r="AG5565" i="3"/>
  <c r="AH5564" i="3"/>
  <c r="AG5564" i="3"/>
  <c r="AH5563" i="3"/>
  <c r="AG5563" i="3"/>
  <c r="AH5562" i="3"/>
  <c r="AG5562" i="3"/>
  <c r="AH5537" i="3"/>
  <c r="AH5554" i="3" s="1"/>
  <c r="AG5537" i="3"/>
  <c r="AG5554" i="3" s="1"/>
  <c r="AH5536" i="3"/>
  <c r="AG5536" i="3"/>
  <c r="AH5535" i="3"/>
  <c r="AG5535" i="3"/>
  <c r="AH5534" i="3"/>
  <c r="AG5534" i="3"/>
  <c r="AH5533" i="3"/>
  <c r="AG5533" i="3"/>
  <c r="AH5506" i="3"/>
  <c r="AH5525" i="3" s="1"/>
  <c r="AG5506" i="3"/>
  <c r="AG5525" i="3" s="1"/>
  <c r="AH5505" i="3"/>
  <c r="AG5505" i="3"/>
  <c r="AH5504" i="3"/>
  <c r="AG5504" i="3"/>
  <c r="AH5503" i="3"/>
  <c r="AG5503" i="3"/>
  <c r="AH5502" i="3"/>
  <c r="AG5502" i="3"/>
  <c r="AH5488" i="3"/>
  <c r="AH5494" i="3" s="1"/>
  <c r="AG5488" i="3"/>
  <c r="AG5494" i="3" s="1"/>
  <c r="AH5487" i="3"/>
  <c r="AG5487" i="3"/>
  <c r="AH5486" i="3"/>
  <c r="AG5486" i="3"/>
  <c r="AH5485" i="3"/>
  <c r="AG5485" i="3"/>
  <c r="AH5484" i="3"/>
  <c r="AG5484" i="3"/>
  <c r="AH5458" i="3"/>
  <c r="AH5476" i="3" s="1"/>
  <c r="AG5458" i="3"/>
  <c r="AG5476" i="3" s="1"/>
  <c r="AH5457" i="3"/>
  <c r="AG5457" i="3"/>
  <c r="AH5456" i="3"/>
  <c r="AG5456" i="3"/>
  <c r="AH5455" i="3"/>
  <c r="AG5455" i="3"/>
  <c r="AH5454" i="3"/>
  <c r="AG5454" i="3"/>
  <c r="AH5432" i="3"/>
  <c r="AH5446" i="3" s="1"/>
  <c r="AG5432" i="3"/>
  <c r="AG5446" i="3" s="1"/>
  <c r="AH5431" i="3"/>
  <c r="AG5431" i="3"/>
  <c r="AH5430" i="3"/>
  <c r="AG5430" i="3"/>
  <c r="AH5429" i="3"/>
  <c r="AG5429" i="3"/>
  <c r="AH5428" i="3"/>
  <c r="AG5428" i="3"/>
  <c r="AH5414" i="3"/>
  <c r="AH5415" i="3" s="1"/>
  <c r="AH5416" i="3" s="1"/>
  <c r="AG5414" i="3"/>
  <c r="AG5415" i="3" s="1"/>
  <c r="AG5416" i="3" s="1"/>
  <c r="AH5401" i="3"/>
  <c r="AG5401" i="3"/>
  <c r="AH5400" i="3"/>
  <c r="AG5400" i="3"/>
  <c r="AH5395" i="3"/>
  <c r="AG5395" i="3"/>
  <c r="AH5394" i="3"/>
  <c r="AG5394" i="3"/>
  <c r="AH5393" i="3"/>
  <c r="AG5393" i="3"/>
  <c r="AH5392" i="3"/>
  <c r="AG5392" i="3"/>
  <c r="AH5391" i="3"/>
  <c r="AG5391" i="3"/>
  <c r="AH5390" i="3"/>
  <c r="AG5390" i="3"/>
  <c r="AH5389" i="3"/>
  <c r="AG5389" i="3"/>
  <c r="AH5376" i="3"/>
  <c r="AG5376" i="3"/>
  <c r="AH5375" i="3"/>
  <c r="AG5375" i="3"/>
  <c r="AH5374" i="3"/>
  <c r="AG5374" i="3"/>
  <c r="AH5373" i="3"/>
  <c r="AG5373" i="3"/>
  <c r="AH5372" i="3"/>
  <c r="AG5372" i="3"/>
  <c r="AH5371" i="3"/>
  <c r="AG5371" i="3"/>
  <c r="AH5370" i="3"/>
  <c r="AG5370" i="3"/>
  <c r="AH5369" i="3"/>
  <c r="AG5369" i="3"/>
  <c r="AH5368" i="3"/>
  <c r="AG5368" i="3"/>
  <c r="AH5367" i="3"/>
  <c r="AG5367" i="3"/>
  <c r="AH5366" i="3"/>
  <c r="AG5366" i="3"/>
  <c r="AH5365" i="3"/>
  <c r="AG5365" i="3"/>
  <c r="AH5364" i="3"/>
  <c r="AG5364" i="3"/>
  <c r="AH5363" i="3"/>
  <c r="AG5363" i="3"/>
  <c r="AH5362" i="3"/>
  <c r="AG5362" i="3"/>
  <c r="AH5357" i="3"/>
  <c r="AG5357" i="3"/>
  <c r="AH5356" i="3"/>
  <c r="AG5356" i="3"/>
  <c r="AH5355" i="3"/>
  <c r="AG5355" i="3"/>
  <c r="AH5354" i="3"/>
  <c r="AG5354" i="3"/>
  <c r="AH5352" i="3"/>
  <c r="AG5352" i="3"/>
  <c r="AH5351" i="3"/>
  <c r="AG5351" i="3"/>
  <c r="AH5350" i="3"/>
  <c r="AG5350" i="3"/>
  <c r="AH5349" i="3"/>
  <c r="AG5349" i="3"/>
  <c r="AH5348" i="3"/>
  <c r="AG5348" i="3"/>
  <c r="AH5347" i="3"/>
  <c r="AG5347" i="3"/>
  <c r="AH5346" i="3"/>
  <c r="AG5346" i="3"/>
  <c r="AH5345" i="3"/>
  <c r="AG5345" i="3"/>
  <c r="AH5344" i="3"/>
  <c r="AG5344" i="3"/>
  <c r="AH5343" i="3"/>
  <c r="AG5343" i="3"/>
  <c r="AH5342" i="3"/>
  <c r="AG5342" i="3"/>
  <c r="AH5341" i="3"/>
  <c r="AG5341" i="3"/>
  <c r="AH5340" i="3"/>
  <c r="AG5340" i="3"/>
  <c r="AH5339" i="3"/>
  <c r="AG5339" i="3"/>
  <c r="AH5326" i="3"/>
  <c r="AG5326" i="3"/>
  <c r="AH5325" i="3"/>
  <c r="AG5325" i="3"/>
  <c r="AH5324" i="3"/>
  <c r="AG5324" i="3"/>
  <c r="AH5323" i="3"/>
  <c r="AG5323" i="3"/>
  <c r="AH5322" i="3"/>
  <c r="AG5322" i="3"/>
  <c r="AH5321" i="3"/>
  <c r="AG5321" i="3"/>
  <c r="AH5320" i="3"/>
  <c r="AG5320" i="3"/>
  <c r="AH5319" i="3"/>
  <c r="AG5319" i="3"/>
  <c r="AH5318" i="3"/>
  <c r="AG5318" i="3"/>
  <c r="AH5317" i="3"/>
  <c r="AH5330" i="3" s="1"/>
  <c r="AG5317" i="3"/>
  <c r="AG5330" i="3" s="1"/>
  <c r="AH5316" i="3"/>
  <c r="AG5316" i="3"/>
  <c r="AH5315" i="3"/>
  <c r="AG5315" i="3"/>
  <c r="AH5314" i="3"/>
  <c r="AG5314" i="3"/>
  <c r="AH5313" i="3"/>
  <c r="AG5313" i="3"/>
  <c r="AH5312" i="3"/>
  <c r="AG5312" i="3"/>
  <c r="AH5311" i="3"/>
  <c r="AG5311" i="3"/>
  <c r="AH5310" i="3"/>
  <c r="AG5310" i="3"/>
  <c r="AH5309" i="3"/>
  <c r="AG5309" i="3"/>
  <c r="AH5308" i="3"/>
  <c r="AG5308" i="3"/>
  <c r="AH5307" i="3"/>
  <c r="AG5307" i="3"/>
  <c r="AH5306" i="3"/>
  <c r="AG5306" i="3"/>
  <c r="AH5305" i="3"/>
  <c r="AG5305" i="3"/>
  <c r="AH5304" i="3"/>
  <c r="AG5304" i="3"/>
  <c r="AH5303" i="3"/>
  <c r="AG5303" i="3"/>
  <c r="AH5302" i="3"/>
  <c r="AG5302" i="3"/>
  <c r="AH5301" i="3"/>
  <c r="AG5301" i="3"/>
  <c r="AH5300" i="3"/>
  <c r="AG5300" i="3"/>
  <c r="AH5295" i="3"/>
  <c r="AG5295" i="3"/>
  <c r="AH5294" i="3"/>
  <c r="AG5294" i="3"/>
  <c r="AH5293" i="3"/>
  <c r="AG5293" i="3"/>
  <c r="AH5292" i="3"/>
  <c r="AG5292" i="3"/>
  <c r="AH5291" i="3"/>
  <c r="AG5291" i="3"/>
  <c r="AH5290" i="3"/>
  <c r="AG5290" i="3"/>
  <c r="AH5289" i="3"/>
  <c r="AG5289" i="3"/>
  <c r="AH5288" i="3"/>
  <c r="AG5288" i="3"/>
  <c r="AH5287" i="3"/>
  <c r="AG5287" i="3"/>
  <c r="AH5286" i="3"/>
  <c r="AG5286" i="3"/>
  <c r="AH5285" i="3"/>
  <c r="AG5285" i="3"/>
  <c r="AH5284" i="3"/>
  <c r="AG5284" i="3"/>
  <c r="AH5283" i="3"/>
  <c r="AG5283" i="3"/>
  <c r="AH5282" i="3"/>
  <c r="AG5282" i="3"/>
  <c r="AH5281" i="3"/>
  <c r="AG5281" i="3"/>
  <c r="AH5280" i="3"/>
  <c r="AG5280" i="3"/>
  <c r="AH5279" i="3"/>
  <c r="AG5279" i="3"/>
  <c r="AH5278" i="3"/>
  <c r="AG5278" i="3"/>
  <c r="AH5277" i="3"/>
  <c r="AG5277" i="3"/>
  <c r="AH5276" i="3"/>
  <c r="AG5276" i="3"/>
  <c r="AH5275" i="3"/>
  <c r="AG5275" i="3"/>
  <c r="AH5274" i="3"/>
  <c r="AG5274" i="3"/>
  <c r="AH5273" i="3"/>
  <c r="AG5273" i="3"/>
  <c r="AH5272" i="3"/>
  <c r="AG5272" i="3"/>
  <c r="AH5271" i="3"/>
  <c r="AG5271" i="3"/>
  <c r="AH5270" i="3"/>
  <c r="AG5270" i="3"/>
  <c r="AH5269" i="3"/>
  <c r="AG5269" i="3"/>
  <c r="AH5268" i="3"/>
  <c r="AG5268" i="3"/>
  <c r="AH5267" i="3"/>
  <c r="AG5267" i="3"/>
  <c r="AH5266" i="3"/>
  <c r="AG5266" i="3"/>
  <c r="AH5265" i="3"/>
  <c r="AG5265" i="3"/>
  <c r="AH5264" i="3"/>
  <c r="AG5264" i="3"/>
  <c r="AH5262" i="3"/>
  <c r="AG5262" i="3"/>
  <c r="AH5261" i="3"/>
  <c r="AG5261" i="3"/>
  <c r="AH5260" i="3"/>
  <c r="AG5260" i="3"/>
  <c r="AH5259" i="3"/>
  <c r="AG5259" i="3"/>
  <c r="AH5258" i="3"/>
  <c r="AG5258" i="3"/>
  <c r="AH5257" i="3"/>
  <c r="AG5257" i="3"/>
  <c r="AH5255" i="3"/>
  <c r="AG5255" i="3"/>
  <c r="AH5254" i="3"/>
  <c r="AG5254" i="3"/>
  <c r="AH5253" i="3"/>
  <c r="AG5253" i="3"/>
  <c r="AH5252" i="3"/>
  <c r="AG5252" i="3"/>
  <c r="AH5251" i="3"/>
  <c r="AG5251" i="3"/>
  <c r="AH5250" i="3"/>
  <c r="AG5250" i="3"/>
  <c r="AH5249" i="3"/>
  <c r="AG5249" i="3"/>
  <c r="AH5248" i="3"/>
  <c r="AG5248" i="3"/>
  <c r="AH5247" i="3"/>
  <c r="AG5247" i="3"/>
  <c r="AH5246" i="3"/>
  <c r="AG5246" i="3"/>
  <c r="AH5245" i="3"/>
  <c r="AG5245" i="3"/>
  <c r="AH5244" i="3"/>
  <c r="AG5244" i="3"/>
  <c r="AH5243" i="3"/>
  <c r="AG5243" i="3"/>
  <c r="AH5230" i="3"/>
  <c r="AG5230" i="3"/>
  <c r="AH5229" i="3"/>
  <c r="AG5229" i="3"/>
  <c r="AH5228" i="3"/>
  <c r="AG5228" i="3"/>
  <c r="AH5227" i="3"/>
  <c r="AG5227" i="3"/>
  <c r="AH5226" i="3"/>
  <c r="AG5226" i="3"/>
  <c r="AH5225" i="3"/>
  <c r="AG5225" i="3"/>
  <c r="AH5224" i="3"/>
  <c r="AG5224" i="3"/>
  <c r="AH5223" i="3"/>
  <c r="AG5223" i="3"/>
  <c r="AH5222" i="3"/>
  <c r="AG5222" i="3"/>
  <c r="AH5221" i="3"/>
  <c r="AG5221" i="3"/>
  <c r="AH5220" i="3"/>
  <c r="AG5220" i="3"/>
  <c r="AH5215" i="3"/>
  <c r="AG5215" i="3"/>
  <c r="AH5214" i="3"/>
  <c r="AG5214" i="3"/>
  <c r="AH5213" i="3"/>
  <c r="AG5213" i="3"/>
  <c r="AH5212" i="3"/>
  <c r="AG5212" i="3"/>
  <c r="AH5211" i="3"/>
  <c r="AG5211" i="3"/>
  <c r="AH5210" i="3"/>
  <c r="AG5210" i="3"/>
  <c r="AH5209" i="3"/>
  <c r="AG5209" i="3"/>
  <c r="AH5208" i="3"/>
  <c r="AG5208" i="3"/>
  <c r="AH5207" i="3"/>
  <c r="AG5207" i="3"/>
  <c r="AH5206" i="3"/>
  <c r="AG5206" i="3"/>
  <c r="AH5205" i="3"/>
  <c r="AG5205" i="3"/>
  <c r="AH5204" i="3"/>
  <c r="AG5204" i="3"/>
  <c r="AH5203" i="3"/>
  <c r="AG5203" i="3"/>
  <c r="AH5190" i="3"/>
  <c r="AG5190" i="3"/>
  <c r="AH5189" i="3"/>
  <c r="AG5189" i="3"/>
  <c r="AH5188" i="3"/>
  <c r="AG5188" i="3"/>
  <c r="AH5183" i="3"/>
  <c r="AG5183" i="3"/>
  <c r="AH5182" i="3"/>
  <c r="AG5182" i="3"/>
  <c r="AH5181" i="3"/>
  <c r="AG5181" i="3"/>
  <c r="AH5180" i="3"/>
  <c r="AG5180" i="3"/>
  <c r="AH5179" i="3"/>
  <c r="AG5179" i="3"/>
  <c r="AH5178" i="3"/>
  <c r="AG5178" i="3"/>
  <c r="AH5177" i="3"/>
  <c r="AG5177" i="3"/>
  <c r="AH5176" i="3"/>
  <c r="AG5176" i="3"/>
  <c r="AH5175" i="3"/>
  <c r="AG5175" i="3"/>
  <c r="AH5174" i="3"/>
  <c r="AG5174" i="3"/>
  <c r="AH5173" i="3"/>
  <c r="AG5173" i="3"/>
  <c r="AH5172" i="3"/>
  <c r="AG5172" i="3"/>
  <c r="AH5171" i="3"/>
  <c r="AG5171" i="3"/>
  <c r="AH5170" i="3"/>
  <c r="AG5170" i="3"/>
  <c r="AH5169" i="3"/>
  <c r="AG5169" i="3"/>
  <c r="AH5168" i="3"/>
  <c r="AG5168" i="3"/>
  <c r="AH5167" i="3"/>
  <c r="AG5167" i="3"/>
  <c r="AH5166" i="3"/>
  <c r="AG5166" i="3"/>
  <c r="AH5165" i="3"/>
  <c r="AG5165" i="3"/>
  <c r="AH5164" i="3"/>
  <c r="AG5164" i="3"/>
  <c r="AH5163" i="3"/>
  <c r="AG5163" i="3"/>
  <c r="AH5162" i="3"/>
  <c r="AG5162" i="3"/>
  <c r="AH5161" i="3"/>
  <c r="AG5161" i="3"/>
  <c r="AH5160" i="3"/>
  <c r="AG5160" i="3"/>
  <c r="AH5159" i="3"/>
  <c r="AG5159" i="3"/>
  <c r="AH5158" i="3"/>
  <c r="AG5158" i="3"/>
  <c r="AH5157" i="3"/>
  <c r="AG5157" i="3"/>
  <c r="AH5156" i="3"/>
  <c r="AG5156" i="3"/>
  <c r="AH5155" i="3"/>
  <c r="AG5155" i="3"/>
  <c r="AH5154" i="3"/>
  <c r="AG5154" i="3"/>
  <c r="AH5153" i="3"/>
  <c r="AG5153" i="3"/>
  <c r="AH5152" i="3"/>
  <c r="AG5152" i="3"/>
  <c r="AH5139" i="3"/>
  <c r="AG5139" i="3"/>
  <c r="AH5138" i="3"/>
  <c r="AG5138" i="3"/>
  <c r="AH5137" i="3"/>
  <c r="AG5137" i="3"/>
  <c r="AH5136" i="3"/>
  <c r="AG5136" i="3"/>
  <c r="AH5135" i="3"/>
  <c r="AG5135" i="3"/>
  <c r="AH5134" i="3"/>
  <c r="AG5134" i="3"/>
  <c r="AH5133" i="3"/>
  <c r="AG5133" i="3"/>
  <c r="AH5132" i="3"/>
  <c r="AG5132" i="3"/>
  <c r="AH5131" i="3"/>
  <c r="AG5131" i="3"/>
  <c r="AH5130" i="3"/>
  <c r="AG5130" i="3"/>
  <c r="AH5128" i="3"/>
  <c r="AG5128" i="3"/>
  <c r="AH5127" i="3"/>
  <c r="AG5127" i="3"/>
  <c r="AH5120" i="3"/>
  <c r="AG5120" i="3"/>
  <c r="AH5119" i="3"/>
  <c r="AG5119" i="3"/>
  <c r="AH5118" i="3"/>
  <c r="AG5118" i="3"/>
  <c r="AH5117" i="3"/>
  <c r="AG5117" i="3"/>
  <c r="AH5116" i="3"/>
  <c r="AG5116" i="3"/>
  <c r="AH5115" i="3"/>
  <c r="AG5115" i="3"/>
  <c r="AH5114" i="3"/>
  <c r="AG5114" i="3"/>
  <c r="AH5113" i="3"/>
  <c r="AG5113" i="3"/>
  <c r="AH5112" i="3"/>
  <c r="AG5112" i="3"/>
  <c r="AH5110" i="3"/>
  <c r="AG5110" i="3"/>
  <c r="AH5109" i="3"/>
  <c r="AG5109" i="3"/>
  <c r="AH5108" i="3"/>
  <c r="AG5108" i="3"/>
  <c r="AH5107" i="3"/>
  <c r="AG5107" i="3"/>
  <c r="AH5106" i="3"/>
  <c r="AG5106" i="3"/>
  <c r="AH5105" i="3"/>
  <c r="AG5105" i="3"/>
  <c r="AH5104" i="3"/>
  <c r="AG5104" i="3"/>
  <c r="AH5103" i="3"/>
  <c r="AG5103" i="3"/>
  <c r="AH5102" i="3"/>
  <c r="AG5102" i="3"/>
  <c r="AH5101" i="3"/>
  <c r="AG5101" i="3"/>
  <c r="AH5100" i="3"/>
  <c r="AG5100" i="3"/>
  <c r="AH5099" i="3"/>
  <c r="AG5099" i="3"/>
  <c r="AH5098" i="3"/>
  <c r="AG5098" i="3"/>
  <c r="AH5097" i="3"/>
  <c r="AG5097" i="3"/>
  <c r="AH5096" i="3"/>
  <c r="AG5096" i="3"/>
  <c r="AH5095" i="3"/>
  <c r="AG5095" i="3"/>
  <c r="AH5094" i="3"/>
  <c r="AG5094" i="3"/>
  <c r="AH5093" i="3"/>
  <c r="AG5093" i="3"/>
  <c r="AH5092" i="3"/>
  <c r="AG5092" i="3"/>
  <c r="AH5091" i="3"/>
  <c r="AG5091" i="3"/>
  <c r="AH5090" i="3"/>
  <c r="AG5090" i="3"/>
  <c r="AH5088" i="3"/>
  <c r="AG5088" i="3"/>
  <c r="AH5087" i="3"/>
  <c r="AG5087" i="3"/>
  <c r="AH5086" i="3"/>
  <c r="AG5086" i="3"/>
  <c r="AH5085" i="3"/>
  <c r="AG5085" i="3"/>
  <c r="AH5084" i="3"/>
  <c r="AG5084" i="3"/>
  <c r="AH5083" i="3"/>
  <c r="AG5083" i="3"/>
  <c r="AH5082" i="3"/>
  <c r="AG5082" i="3"/>
  <c r="AH5081" i="3"/>
  <c r="AG5081" i="3"/>
  <c r="AH5080" i="3"/>
  <c r="AG5080" i="3"/>
  <c r="AH5079" i="3"/>
  <c r="AG5079" i="3"/>
  <c r="AH5078" i="3"/>
  <c r="AG5078" i="3"/>
  <c r="AH5077" i="3"/>
  <c r="AG5077" i="3"/>
  <c r="AH5076" i="3"/>
  <c r="AG5076" i="3"/>
  <c r="AH5075" i="3"/>
  <c r="AG5075" i="3"/>
  <c r="AH5074" i="3"/>
  <c r="AG5074" i="3"/>
  <c r="AH5073" i="3"/>
  <c r="AG5073" i="3"/>
  <c r="AH5072" i="3"/>
  <c r="AG5072" i="3"/>
  <c r="AH5071" i="3"/>
  <c r="AG5071" i="3"/>
  <c r="AH5070" i="3"/>
  <c r="AG5070" i="3"/>
  <c r="AH5069" i="3"/>
  <c r="AG5069" i="3"/>
  <c r="AH5068" i="3"/>
  <c r="AG5068" i="3"/>
  <c r="AH5054" i="3"/>
  <c r="AG5054" i="3"/>
  <c r="AH5053" i="3"/>
  <c r="AG5053" i="3"/>
  <c r="AH5052" i="3"/>
  <c r="AG5052" i="3"/>
  <c r="AH5047" i="3"/>
  <c r="AG5047" i="3"/>
  <c r="AH5046" i="3"/>
  <c r="AG5046" i="3"/>
  <c r="AH5045" i="3"/>
  <c r="AG5045" i="3"/>
  <c r="AH5044" i="3"/>
  <c r="AG5044" i="3"/>
  <c r="AH5043" i="3"/>
  <c r="AG5043" i="3"/>
  <c r="AH5042" i="3"/>
  <c r="AG5042" i="3"/>
  <c r="AH5041" i="3"/>
  <c r="AG5041" i="3"/>
  <c r="AH5040" i="3"/>
  <c r="AG5040" i="3"/>
  <c r="AH5039" i="3"/>
  <c r="AG5039" i="3"/>
  <c r="AH5038" i="3"/>
  <c r="AG5038" i="3"/>
  <c r="AH5037" i="3"/>
  <c r="AG5037" i="3"/>
  <c r="AH5036" i="3"/>
  <c r="AG5036" i="3"/>
  <c r="AH5035" i="3"/>
  <c r="AG5035" i="3"/>
  <c r="AH5034" i="3"/>
  <c r="AG5034" i="3"/>
  <c r="AH5033" i="3"/>
  <c r="AG5033" i="3"/>
  <c r="AH5032" i="3"/>
  <c r="AG5032" i="3"/>
  <c r="AH5031" i="3"/>
  <c r="AG5031" i="3"/>
  <c r="AH5030" i="3"/>
  <c r="AG5030" i="3"/>
  <c r="AH5017" i="3"/>
  <c r="AG5017" i="3"/>
  <c r="AH5016" i="3"/>
  <c r="AG5016" i="3"/>
  <c r="AH5015" i="3"/>
  <c r="AG5015" i="3"/>
  <c r="AH5014" i="3"/>
  <c r="AG5014" i="3"/>
  <c r="AH5013" i="3"/>
  <c r="AG5013" i="3"/>
  <c r="AH5012" i="3"/>
  <c r="AG5012" i="3"/>
  <c r="AH5011" i="3"/>
  <c r="AG5011" i="3"/>
  <c r="AH5010" i="3"/>
  <c r="AG5010" i="3"/>
  <c r="AH5009" i="3"/>
  <c r="AG5009" i="3"/>
  <c r="AH5008" i="3"/>
  <c r="AG5008" i="3"/>
  <c r="AH5007" i="3"/>
  <c r="AG5007" i="3"/>
  <c r="AH5006" i="3"/>
  <c r="AG5006" i="3"/>
  <c r="AH5005" i="3"/>
  <c r="AG5005" i="3"/>
  <c r="AH5004" i="3"/>
  <c r="AG5004" i="3"/>
  <c r="AH5002" i="3"/>
  <c r="AG5002" i="3"/>
  <c r="AH5001" i="3"/>
  <c r="AG5001" i="3"/>
  <c r="AH5000" i="3"/>
  <c r="AG5000" i="3"/>
  <c r="AH4999" i="3"/>
  <c r="AG4999" i="3"/>
  <c r="AH4998" i="3"/>
  <c r="AG4998" i="3"/>
  <c r="AH4997" i="3"/>
  <c r="AG4997" i="3"/>
  <c r="AH4996" i="3"/>
  <c r="AG4996" i="3"/>
  <c r="AH4995" i="3"/>
  <c r="AG4995" i="3"/>
  <c r="AH4994" i="3"/>
  <c r="AG4994" i="3"/>
  <c r="AH4989" i="3"/>
  <c r="AG4989" i="3"/>
  <c r="AH4988" i="3"/>
  <c r="AG4988" i="3"/>
  <c r="AH4987" i="3"/>
  <c r="AG4987" i="3"/>
  <c r="AH4986" i="3"/>
  <c r="AG4986" i="3"/>
  <c r="AH4985" i="3"/>
  <c r="AG4985" i="3"/>
  <c r="AH4983" i="3"/>
  <c r="AG4983" i="3"/>
  <c r="AH4982" i="3"/>
  <c r="AG4982" i="3"/>
  <c r="AH4981" i="3"/>
  <c r="AG4981" i="3"/>
  <c r="AH4980" i="3"/>
  <c r="AG4980" i="3"/>
  <c r="AH4979" i="3"/>
  <c r="AG4979" i="3"/>
  <c r="AH4978" i="3"/>
  <c r="AG4978" i="3"/>
  <c r="AH4977" i="3"/>
  <c r="AG4977" i="3"/>
  <c r="AH4976" i="3"/>
  <c r="AG4976" i="3"/>
  <c r="AH4975" i="3"/>
  <c r="AG4975" i="3"/>
  <c r="AH4973" i="3"/>
  <c r="AG4973" i="3"/>
  <c r="AH4972" i="3"/>
  <c r="AG4972" i="3"/>
  <c r="AH4971" i="3"/>
  <c r="AG4971" i="3"/>
  <c r="AH4970" i="3"/>
  <c r="AG4970" i="3"/>
  <c r="AH4969" i="3"/>
  <c r="AG4969" i="3"/>
  <c r="AH4968" i="3"/>
  <c r="AG4968" i="3"/>
  <c r="AH4967" i="3"/>
  <c r="AG4967" i="3"/>
  <c r="AH4966" i="3"/>
  <c r="AG4966" i="3"/>
  <c r="AH4965" i="3"/>
  <c r="AG4965" i="3"/>
  <c r="AH4952" i="3"/>
  <c r="AH4953" i="3" s="1"/>
  <c r="AG4952" i="3"/>
  <c r="AG4953" i="3" s="1"/>
  <c r="AH4947" i="3"/>
  <c r="AG4947" i="3"/>
  <c r="AH4946" i="3"/>
  <c r="AG4946" i="3"/>
  <c r="AH4945" i="3"/>
  <c r="AG4945" i="3"/>
  <c r="AH4944" i="3"/>
  <c r="AG4944" i="3"/>
  <c r="AH4943" i="3"/>
  <c r="AG4943" i="3"/>
  <c r="AH4942" i="3"/>
  <c r="AG4942" i="3"/>
  <c r="AH4941" i="3"/>
  <c r="AG4941" i="3"/>
  <c r="AH4940" i="3"/>
  <c r="AG4940" i="3"/>
  <c r="AH4939" i="3"/>
  <c r="AG4939" i="3"/>
  <c r="AH4938" i="3"/>
  <c r="AG4938" i="3"/>
  <c r="AH4925" i="3"/>
  <c r="AG4925" i="3"/>
  <c r="AH4924" i="3"/>
  <c r="AG4924" i="3"/>
  <c r="AH4919" i="3"/>
  <c r="AG4919" i="3"/>
  <c r="AH4918" i="3"/>
  <c r="AG4918" i="3"/>
  <c r="AH4917" i="3"/>
  <c r="AG4917" i="3"/>
  <c r="AH4916" i="3"/>
  <c r="AG4916" i="3"/>
  <c r="AH4915" i="3"/>
  <c r="AG4915" i="3"/>
  <c r="AH4914" i="3"/>
  <c r="AG4914" i="3"/>
  <c r="AH4912" i="3"/>
  <c r="AG4912" i="3"/>
  <c r="AH4910" i="3"/>
  <c r="AG4910" i="3"/>
  <c r="AH4886" i="3"/>
  <c r="AH4887" i="3" s="1"/>
  <c r="AH4888" i="3" s="1"/>
  <c r="AG4886" i="3"/>
  <c r="AG4887" i="3" s="1"/>
  <c r="AG4888" i="3" s="1"/>
  <c r="AH4873" i="3"/>
  <c r="AH4880" i="3" s="1"/>
  <c r="AG4873" i="3"/>
  <c r="AG4880" i="3" s="1"/>
  <c r="AH4872" i="3"/>
  <c r="AG4872" i="3"/>
  <c r="AH4871" i="3"/>
  <c r="AG4871" i="3"/>
  <c r="AH4870" i="3"/>
  <c r="AG4870" i="3"/>
  <c r="AH4869" i="3"/>
  <c r="AG4869" i="3"/>
  <c r="AH4828" i="3"/>
  <c r="AH4861" i="3" s="1"/>
  <c r="AG4828" i="3"/>
  <c r="AG4861" i="3" s="1"/>
  <c r="AH4827" i="3"/>
  <c r="AG4827" i="3"/>
  <c r="AH4826" i="3"/>
  <c r="AG4826" i="3"/>
  <c r="AH4825" i="3"/>
  <c r="AG4825" i="3"/>
  <c r="AH4824" i="3"/>
  <c r="AG4824" i="3"/>
  <c r="AH4810" i="3"/>
  <c r="AH4816" i="3" s="1"/>
  <c r="AG4810" i="3"/>
  <c r="AG4816" i="3" s="1"/>
  <c r="AH4809" i="3"/>
  <c r="AG4809" i="3"/>
  <c r="AH4808" i="3"/>
  <c r="AG4808" i="3"/>
  <c r="AH4807" i="3"/>
  <c r="AG4807" i="3"/>
  <c r="AH4806" i="3"/>
  <c r="AG4806" i="3"/>
  <c r="AH4792" i="3"/>
  <c r="AG4792" i="3"/>
  <c r="AH4791" i="3"/>
  <c r="AG4791" i="3"/>
  <c r="AH4790" i="3"/>
  <c r="AG4790" i="3"/>
  <c r="AH4777" i="3"/>
  <c r="AH4778" i="3" s="1"/>
  <c r="AG4777" i="3"/>
  <c r="AG4778" i="3" s="1"/>
  <c r="AH4772" i="3"/>
  <c r="AG4772" i="3"/>
  <c r="AH4771" i="3"/>
  <c r="AG4771" i="3"/>
  <c r="AH4758" i="3"/>
  <c r="AG4758" i="3"/>
  <c r="AH4757" i="3"/>
  <c r="AG4757" i="3"/>
  <c r="AH4756" i="3"/>
  <c r="AG4756" i="3"/>
  <c r="AH4755" i="3"/>
  <c r="AG4755" i="3"/>
  <c r="AH4754" i="3"/>
  <c r="AG4754" i="3"/>
  <c r="AH4753" i="3"/>
  <c r="AG4753" i="3"/>
  <c r="AH4752" i="3"/>
  <c r="AG4752" i="3"/>
  <c r="AH4751" i="3"/>
  <c r="AG4751" i="3"/>
  <c r="AH4750" i="3"/>
  <c r="AG4750" i="3"/>
  <c r="AH4749" i="3"/>
  <c r="AG4749" i="3"/>
  <c r="AH4748" i="3"/>
  <c r="AG4748" i="3"/>
  <c r="AH4747" i="3"/>
  <c r="AG4747" i="3"/>
  <c r="AH4746" i="3"/>
  <c r="AG4746" i="3"/>
  <c r="AH4745" i="3"/>
  <c r="AG4745" i="3"/>
  <c r="AH4744" i="3"/>
  <c r="AG4744" i="3"/>
  <c r="AH4743" i="3"/>
  <c r="AG4743" i="3"/>
  <c r="AH4742" i="3"/>
  <c r="AG4742" i="3"/>
  <c r="AH4741" i="3"/>
  <c r="AG4741" i="3"/>
  <c r="AH4740" i="3"/>
  <c r="AG4740" i="3"/>
  <c r="AH4739" i="3"/>
  <c r="AG4739" i="3"/>
  <c r="AH4738" i="3"/>
  <c r="AG4738" i="3"/>
  <c r="AH4737" i="3"/>
  <c r="AG4737" i="3"/>
  <c r="AH4736" i="3"/>
  <c r="AG4736" i="3"/>
  <c r="AH4735" i="3"/>
  <c r="AG4735" i="3"/>
  <c r="AH4734" i="3"/>
  <c r="AG4734" i="3"/>
  <c r="AH4733" i="3"/>
  <c r="AG4733" i="3"/>
  <c r="AH4728" i="3"/>
  <c r="AG4728" i="3"/>
  <c r="AH4727" i="3"/>
  <c r="AG4727" i="3"/>
  <c r="AH4726" i="3"/>
  <c r="AG4726" i="3"/>
  <c r="AH4725" i="3"/>
  <c r="AG4725" i="3"/>
  <c r="AH4724" i="3"/>
  <c r="AG4724" i="3"/>
  <c r="AH4723" i="3"/>
  <c r="AG4723" i="3"/>
  <c r="AH4722" i="3"/>
  <c r="AG4722" i="3"/>
  <c r="AH4721" i="3"/>
  <c r="AG4721" i="3"/>
  <c r="AH4720" i="3"/>
  <c r="AG4720" i="3"/>
  <c r="AH4719" i="3"/>
  <c r="AG4719" i="3"/>
  <c r="AH4718" i="3"/>
  <c r="AG4718" i="3"/>
  <c r="AH4717" i="3"/>
  <c r="AG4717" i="3"/>
  <c r="AH4716" i="3"/>
  <c r="AG4716" i="3"/>
  <c r="AH4715" i="3"/>
  <c r="AG4715" i="3"/>
  <c r="AH4714" i="3"/>
  <c r="AG4714" i="3"/>
  <c r="AH4713" i="3"/>
  <c r="AG4713" i="3"/>
  <c r="AH4712" i="3"/>
  <c r="AG4712" i="3"/>
  <c r="AH4711" i="3"/>
  <c r="AG4711" i="3"/>
  <c r="AH4710" i="3"/>
  <c r="AG4710" i="3"/>
  <c r="AH4709" i="3"/>
  <c r="AG4709" i="3"/>
  <c r="AH4708" i="3"/>
  <c r="AG4708" i="3"/>
  <c r="AH4707" i="3"/>
  <c r="AG4707" i="3"/>
  <c r="AH4706" i="3"/>
  <c r="AG4706" i="3"/>
  <c r="AH4705" i="3"/>
  <c r="AG4705" i="3"/>
  <c r="AH4704" i="3"/>
  <c r="AG4704" i="3"/>
  <c r="AH4703" i="3"/>
  <c r="AG4703" i="3"/>
  <c r="AH4702" i="3"/>
  <c r="AG4702" i="3"/>
  <c r="AH4701" i="3"/>
  <c r="AG4701" i="3"/>
  <c r="AH4700" i="3"/>
  <c r="AG4700" i="3"/>
  <c r="AH4699" i="3"/>
  <c r="AG4699" i="3"/>
  <c r="AH4698" i="3"/>
  <c r="AG4698" i="3"/>
  <c r="AH4697" i="3"/>
  <c r="AG4697" i="3"/>
  <c r="AH4696" i="3"/>
  <c r="AG4696" i="3"/>
  <c r="AH4695" i="3"/>
  <c r="AG4695" i="3"/>
  <c r="AH4682" i="3"/>
  <c r="AG4682" i="3"/>
  <c r="AH4681" i="3"/>
  <c r="AG4681" i="3"/>
  <c r="AH4680" i="3"/>
  <c r="AG4680" i="3"/>
  <c r="AH4679" i="3"/>
  <c r="AG4679" i="3"/>
  <c r="AH4678" i="3"/>
  <c r="AG4678" i="3"/>
  <c r="AH4677" i="3"/>
  <c r="AG4677" i="3"/>
  <c r="AH4676" i="3"/>
  <c r="AG4676" i="3"/>
  <c r="AH4675" i="3"/>
  <c r="AG4675" i="3"/>
  <c r="AH4674" i="3"/>
  <c r="AG4674" i="3"/>
  <c r="AH4673" i="3"/>
  <c r="AG4673" i="3"/>
  <c r="AH4672" i="3"/>
  <c r="AG4672" i="3"/>
  <c r="AH4671" i="3"/>
  <c r="AG4671" i="3"/>
  <c r="AH4670" i="3"/>
  <c r="AG4670" i="3"/>
  <c r="AH4669" i="3"/>
  <c r="AG4669" i="3"/>
  <c r="AH4668" i="3"/>
  <c r="AG4668" i="3"/>
  <c r="AH4667" i="3"/>
  <c r="AG4667" i="3"/>
  <c r="AH4666" i="3"/>
  <c r="AG4666" i="3"/>
  <c r="AH4665" i="3"/>
  <c r="AG4665" i="3"/>
  <c r="AH4664" i="3"/>
  <c r="AG4664" i="3"/>
  <c r="AH4663" i="3"/>
  <c r="AG4663" i="3"/>
  <c r="AH4662" i="3"/>
  <c r="AG4662" i="3"/>
  <c r="AH4661" i="3"/>
  <c r="AG4661" i="3"/>
  <c r="AH4660" i="3"/>
  <c r="AG4660" i="3"/>
  <c r="AH4659" i="3"/>
  <c r="AG4659" i="3"/>
  <c r="AH4658" i="3"/>
  <c r="AG4658" i="3"/>
  <c r="AH4657" i="3"/>
  <c r="AG4657" i="3"/>
  <c r="AH4656" i="3"/>
  <c r="AG4656" i="3"/>
  <c r="AH4655" i="3"/>
  <c r="AG4655" i="3"/>
  <c r="AH4654" i="3"/>
  <c r="AG4654" i="3"/>
  <c r="AH4649" i="3"/>
  <c r="AG4649" i="3"/>
  <c r="AH4648" i="3"/>
  <c r="AG4648" i="3"/>
  <c r="AH4647" i="3"/>
  <c r="AG4647" i="3"/>
  <c r="AH4646" i="3"/>
  <c r="AG4646" i="3"/>
  <c r="AH4645" i="3"/>
  <c r="AG4645" i="3"/>
  <c r="AH4644" i="3"/>
  <c r="AG4644" i="3"/>
  <c r="AH4643" i="3"/>
  <c r="AG4643" i="3"/>
  <c r="AH4642" i="3"/>
  <c r="AG4642" i="3"/>
  <c r="AH4641" i="3"/>
  <c r="AG4641" i="3"/>
  <c r="AH4640" i="3"/>
  <c r="AG4640" i="3"/>
  <c r="AH4639" i="3"/>
  <c r="AG4639" i="3"/>
  <c r="AH4638" i="3"/>
  <c r="AG4638" i="3"/>
  <c r="AH4637" i="3"/>
  <c r="AG4637" i="3"/>
  <c r="AH4636" i="3"/>
  <c r="AG4636" i="3"/>
  <c r="AH4635" i="3"/>
  <c r="AG4635" i="3"/>
  <c r="AH4634" i="3"/>
  <c r="AG4634" i="3"/>
  <c r="AH4632" i="3"/>
  <c r="AG4632" i="3"/>
  <c r="AH4619" i="3"/>
  <c r="AG4619" i="3"/>
  <c r="AH4618" i="3"/>
  <c r="AG4618" i="3"/>
  <c r="AH4617" i="3"/>
  <c r="AG4617" i="3"/>
  <c r="AH4616" i="3"/>
  <c r="AG4616" i="3"/>
  <c r="AH4615" i="3"/>
  <c r="AG4615" i="3"/>
  <c r="AH4614" i="3"/>
  <c r="AG4614" i="3"/>
  <c r="AH4613" i="3"/>
  <c r="AG4613" i="3"/>
  <c r="AH4612" i="3"/>
  <c r="AG4612" i="3"/>
  <c r="AH4611" i="3"/>
  <c r="AG4611" i="3"/>
  <c r="AH4610" i="3"/>
  <c r="AG4610" i="3"/>
  <c r="AH4609" i="3"/>
  <c r="AG4609" i="3"/>
  <c r="AH4608" i="3"/>
  <c r="AG4608" i="3"/>
  <c r="AH4607" i="3"/>
  <c r="AG4607" i="3"/>
  <c r="AH4606" i="3"/>
  <c r="AG4606" i="3"/>
  <c r="AH4605" i="3"/>
  <c r="AG4605" i="3"/>
  <c r="AH4604" i="3"/>
  <c r="AG4604" i="3"/>
  <c r="AH4603" i="3"/>
  <c r="AG4603" i="3"/>
  <c r="AH4602" i="3"/>
  <c r="AG4602" i="3"/>
  <c r="AH4601" i="3"/>
  <c r="AG4601" i="3"/>
  <c r="AH4600" i="3"/>
  <c r="AG4600" i="3"/>
  <c r="AH4595" i="3"/>
  <c r="AG4595" i="3"/>
  <c r="AH4594" i="3"/>
  <c r="AG4594" i="3"/>
  <c r="AH4593" i="3"/>
  <c r="AG4593" i="3"/>
  <c r="AH4592" i="3"/>
  <c r="AG4592" i="3"/>
  <c r="AH4591" i="3"/>
  <c r="AG4591" i="3"/>
  <c r="AH4590" i="3"/>
  <c r="AG4590" i="3"/>
  <c r="AH4589" i="3"/>
  <c r="AG4589" i="3"/>
  <c r="AH4588" i="3"/>
  <c r="AG4588" i="3"/>
  <c r="AH4587" i="3"/>
  <c r="AG4587" i="3"/>
  <c r="AH4586" i="3"/>
  <c r="AG4586" i="3"/>
  <c r="AH4585" i="3"/>
  <c r="AG4585" i="3"/>
  <c r="AH4584" i="3"/>
  <c r="AG4584" i="3"/>
  <c r="AH4583" i="3"/>
  <c r="AG4583" i="3"/>
  <c r="AH4582" i="3"/>
  <c r="AG4582" i="3"/>
  <c r="AH4581" i="3"/>
  <c r="AG4581" i="3"/>
  <c r="AH4580" i="3"/>
  <c r="AG4580" i="3"/>
  <c r="AH4579" i="3"/>
  <c r="AG4579" i="3"/>
  <c r="AH4578" i="3"/>
  <c r="AG4578" i="3"/>
  <c r="AH4577" i="3"/>
  <c r="AG4577" i="3"/>
  <c r="AH4576" i="3"/>
  <c r="AG4576" i="3"/>
  <c r="AH4575" i="3"/>
  <c r="AG4575" i="3"/>
  <c r="AH4574" i="3"/>
  <c r="AG4574" i="3"/>
  <c r="AH4573" i="3"/>
  <c r="AG4573" i="3"/>
  <c r="AH4572" i="3"/>
  <c r="AG4572" i="3"/>
  <c r="AH4571" i="3"/>
  <c r="AG4571" i="3"/>
  <c r="AH4570" i="3"/>
  <c r="AG4570" i="3"/>
  <c r="AH4569" i="3"/>
  <c r="AG4569" i="3"/>
  <c r="AH4568" i="3"/>
  <c r="AG4568" i="3"/>
  <c r="AH4567" i="3"/>
  <c r="AG4567" i="3"/>
  <c r="AH4565" i="3"/>
  <c r="AG4565" i="3"/>
  <c r="AH4564" i="3"/>
  <c r="AG4564" i="3"/>
  <c r="AH4550" i="3"/>
  <c r="AG4550" i="3"/>
  <c r="AH4549" i="3"/>
  <c r="AG4549" i="3"/>
  <c r="AH4544" i="3"/>
  <c r="AH4545" i="3" s="1"/>
  <c r="AG4544" i="3"/>
  <c r="AG4545" i="3" s="1"/>
  <c r="AH4531" i="3"/>
  <c r="AH4532" i="3" s="1"/>
  <c r="AG4531" i="3"/>
  <c r="AG4532" i="3" s="1"/>
  <c r="AH4526" i="3"/>
  <c r="AG4526" i="3"/>
  <c r="AH4525" i="3"/>
  <c r="AG4525" i="3"/>
  <c r="AH4468" i="3"/>
  <c r="AH4500" i="3" s="1"/>
  <c r="AG4468" i="3"/>
  <c r="AG4500" i="3" s="1"/>
  <c r="AH4467" i="3"/>
  <c r="AG4467" i="3"/>
  <c r="AH4466" i="3"/>
  <c r="AG4466" i="3"/>
  <c r="AH4465" i="3"/>
  <c r="AG4465" i="3"/>
  <c r="AH4464" i="3"/>
  <c r="AG4464" i="3"/>
  <c r="AH4450" i="3"/>
  <c r="AH4451" i="3" s="1"/>
  <c r="AG4450" i="3"/>
  <c r="AG4451" i="3" s="1"/>
  <c r="AH4445" i="3"/>
  <c r="AG4445" i="3"/>
  <c r="AH4444" i="3"/>
  <c r="AG4444" i="3"/>
  <c r="AH4431" i="3"/>
  <c r="AG4431" i="3"/>
  <c r="AH4430" i="3"/>
  <c r="AG4430" i="3"/>
  <c r="AH4415" i="3"/>
  <c r="AG4415" i="3"/>
  <c r="AH4414" i="3"/>
  <c r="AG4414" i="3"/>
  <c r="AH4413" i="3"/>
  <c r="AG4413" i="3"/>
  <c r="AH4412" i="3"/>
  <c r="AG4412" i="3"/>
  <c r="AH4411" i="3"/>
  <c r="AG4411" i="3"/>
  <c r="AH4406" i="3"/>
  <c r="AG4406" i="3"/>
  <c r="AH4405" i="3"/>
  <c r="AG4405" i="3"/>
  <c r="AH4404" i="3"/>
  <c r="AG4404" i="3"/>
  <c r="AH4403" i="3"/>
  <c r="AG4403" i="3"/>
  <c r="AH4402" i="3"/>
  <c r="AG4402" i="3"/>
  <c r="AH4401" i="3"/>
  <c r="AG4401" i="3"/>
  <c r="AH4400" i="3"/>
  <c r="AG4400" i="3"/>
  <c r="AH4399" i="3"/>
  <c r="AG4399" i="3"/>
  <c r="AH4398" i="3"/>
  <c r="AG4398" i="3"/>
  <c r="AH4397" i="3"/>
  <c r="AG4397" i="3"/>
  <c r="AH4396" i="3"/>
  <c r="AG4396" i="3"/>
  <c r="AH4395" i="3"/>
  <c r="AG4395" i="3"/>
  <c r="AH4394" i="3"/>
  <c r="AG4394" i="3"/>
  <c r="AH4393" i="3"/>
  <c r="AG4393" i="3"/>
  <c r="AH4392" i="3"/>
  <c r="AG4392" i="3"/>
  <c r="AH4391" i="3"/>
  <c r="AG4391" i="3"/>
  <c r="AH4390" i="3"/>
  <c r="AG4390" i="3"/>
  <c r="AH4389" i="3"/>
  <c r="AG4389" i="3"/>
  <c r="AH4388" i="3"/>
  <c r="AG4388" i="3"/>
  <c r="AH4387" i="3"/>
  <c r="AG4387" i="3"/>
  <c r="AH4374" i="3"/>
  <c r="AG4374" i="3"/>
  <c r="AH4373" i="3"/>
  <c r="AG4373" i="3"/>
  <c r="AH4368" i="3"/>
  <c r="AG4368" i="3"/>
  <c r="AH4367" i="3"/>
  <c r="AG4367" i="3"/>
  <c r="AH4354" i="3"/>
  <c r="AG4354" i="3"/>
  <c r="AH4353" i="3"/>
  <c r="AG4353" i="3"/>
  <c r="AH4352" i="3"/>
  <c r="AG4352" i="3"/>
  <c r="AH4351" i="3"/>
  <c r="AG4351" i="3"/>
  <c r="AH4350" i="3"/>
  <c r="AG4350" i="3"/>
  <c r="AH4349" i="3"/>
  <c r="AG4349" i="3"/>
  <c r="AH4348" i="3"/>
  <c r="AG4348" i="3"/>
  <c r="AH4347" i="3"/>
  <c r="AG4347" i="3"/>
  <c r="AH4346" i="3"/>
  <c r="AG4346" i="3"/>
  <c r="AH4345" i="3"/>
  <c r="AG4345" i="3"/>
  <c r="AH4344" i="3"/>
  <c r="AG4344" i="3"/>
  <c r="AH4343" i="3"/>
  <c r="AG4343" i="3"/>
  <c r="AH4342" i="3"/>
  <c r="AG4342" i="3"/>
  <c r="AH4341" i="3"/>
  <c r="AG4341" i="3"/>
  <c r="AH4340" i="3"/>
  <c r="AG4340" i="3"/>
  <c r="AH4339" i="3"/>
  <c r="AG4339" i="3"/>
  <c r="AH4338" i="3"/>
  <c r="AG4338" i="3"/>
  <c r="AH4337" i="3"/>
  <c r="AG4337" i="3"/>
  <c r="AH4336" i="3"/>
  <c r="AG4336" i="3"/>
  <c r="AH4335" i="3"/>
  <c r="AG4335" i="3"/>
  <c r="AH4334" i="3"/>
  <c r="AG4334" i="3"/>
  <c r="AH4329" i="3"/>
  <c r="AG4329" i="3"/>
  <c r="AH4328" i="3"/>
  <c r="AG4328" i="3"/>
  <c r="AH4326" i="3"/>
  <c r="AG4326" i="3"/>
  <c r="AH4325" i="3"/>
  <c r="AG4325" i="3"/>
  <c r="AH4324" i="3"/>
  <c r="AG4324" i="3"/>
  <c r="AH4323" i="3"/>
  <c r="AG4323" i="3"/>
  <c r="AH4322" i="3"/>
  <c r="AG4322" i="3"/>
  <c r="AH4321" i="3"/>
  <c r="AG4321" i="3"/>
  <c r="AH4320" i="3"/>
  <c r="AG4320" i="3"/>
  <c r="AH4319" i="3"/>
  <c r="AG4319" i="3"/>
  <c r="AH4318" i="3"/>
  <c r="AG4318" i="3"/>
  <c r="AH4317" i="3"/>
  <c r="AG4317" i="3"/>
  <c r="AH4316" i="3"/>
  <c r="AG4316" i="3"/>
  <c r="AH4315" i="3"/>
  <c r="AG4315" i="3"/>
  <c r="AH4314" i="3"/>
  <c r="AG4314" i="3"/>
  <c r="AH4313" i="3"/>
  <c r="AG4313" i="3"/>
  <c r="AH4311" i="3"/>
  <c r="AG4311" i="3"/>
  <c r="AH4310" i="3"/>
  <c r="AG4310" i="3"/>
  <c r="AH4309" i="3"/>
  <c r="AG4309" i="3"/>
  <c r="AH4308" i="3"/>
  <c r="AG4308" i="3"/>
  <c r="AH4307" i="3"/>
  <c r="AG4307" i="3"/>
  <c r="AH4294" i="3"/>
  <c r="AG4294" i="3"/>
  <c r="AH4293" i="3"/>
  <c r="AG4293" i="3"/>
  <c r="AH4292" i="3"/>
  <c r="AG4292" i="3"/>
  <c r="AH4287" i="3"/>
  <c r="AG4287" i="3"/>
  <c r="AH4286" i="3"/>
  <c r="AG4286" i="3"/>
  <c r="AH4285" i="3"/>
  <c r="AG4285" i="3"/>
  <c r="AH4284" i="3"/>
  <c r="AG4284" i="3"/>
  <c r="AH4283" i="3"/>
  <c r="AG4283" i="3"/>
  <c r="AH4282" i="3"/>
  <c r="AG4282" i="3"/>
  <c r="AH4281" i="3"/>
  <c r="AG4281" i="3"/>
  <c r="AH4280" i="3"/>
  <c r="AG4280" i="3"/>
  <c r="AH4279" i="3"/>
  <c r="AG4279" i="3"/>
  <c r="AH4278" i="3"/>
  <c r="AG4278" i="3"/>
  <c r="AH4277" i="3"/>
  <c r="AG4277" i="3"/>
  <c r="AH4276" i="3"/>
  <c r="AG4276" i="3"/>
  <c r="AH4275" i="3"/>
  <c r="AG4275" i="3"/>
  <c r="AH4274" i="3"/>
  <c r="AG4274" i="3"/>
  <c r="AH4273" i="3"/>
  <c r="AG4273" i="3"/>
  <c r="AH4272" i="3"/>
  <c r="AG4272" i="3"/>
  <c r="AH4271" i="3"/>
  <c r="AG4271" i="3"/>
  <c r="AH4270" i="3"/>
  <c r="AG4270" i="3"/>
  <c r="AH4269" i="3"/>
  <c r="AG4269" i="3"/>
  <c r="AH4268" i="3"/>
  <c r="AG4268" i="3"/>
  <c r="AH4267" i="3"/>
  <c r="AG4267" i="3"/>
  <c r="AH4266" i="3"/>
  <c r="AG4266" i="3"/>
  <c r="AH4265" i="3"/>
  <c r="AG4265" i="3"/>
  <c r="AH4264" i="3"/>
  <c r="AG4264" i="3"/>
  <c r="AH4263" i="3"/>
  <c r="AG4263" i="3"/>
  <c r="AH4262" i="3"/>
  <c r="AG4262" i="3"/>
  <c r="AH4261" i="3"/>
  <c r="AG4261" i="3"/>
  <c r="AH4260" i="3"/>
  <c r="AG4260" i="3"/>
  <c r="AH4259" i="3"/>
  <c r="AG4259" i="3"/>
  <c r="AH4258" i="3"/>
  <c r="AG4258" i="3"/>
  <c r="AH4257" i="3"/>
  <c r="AG4257" i="3"/>
  <c r="AH4256" i="3"/>
  <c r="AG4256" i="3"/>
  <c r="AH4243" i="3"/>
  <c r="AG4243" i="3"/>
  <c r="AH4242" i="3"/>
  <c r="AG4242" i="3"/>
  <c r="AH4237" i="3"/>
  <c r="AG4237" i="3"/>
  <c r="AH4236" i="3"/>
  <c r="AG4236" i="3"/>
  <c r="AH4235" i="3"/>
  <c r="AG4235" i="3"/>
  <c r="AH4234" i="3"/>
  <c r="AG4234" i="3"/>
  <c r="AH4233" i="3"/>
  <c r="AG4233" i="3"/>
  <c r="AH4232" i="3"/>
  <c r="AG4232" i="3"/>
  <c r="AH4230" i="3"/>
  <c r="AG4230" i="3"/>
  <c r="AH4228" i="3"/>
  <c r="AG4228" i="3"/>
  <c r="AH4205" i="3"/>
  <c r="AG4205" i="3"/>
  <c r="AH4204" i="3"/>
  <c r="AG4204" i="3"/>
  <c r="AH4203" i="3"/>
  <c r="AG4203" i="3"/>
  <c r="AH4202" i="3"/>
  <c r="AG4202" i="3"/>
  <c r="AH4201" i="3"/>
  <c r="AG4201" i="3"/>
  <c r="AH4200" i="3"/>
  <c r="AG4200" i="3"/>
  <c r="AH4199" i="3"/>
  <c r="AG4199" i="3"/>
  <c r="AH4194" i="3"/>
  <c r="AG4194" i="3"/>
  <c r="AH4193" i="3"/>
  <c r="AG4193" i="3"/>
  <c r="AH4191" i="3"/>
  <c r="AG4191" i="3"/>
  <c r="AH4190" i="3"/>
  <c r="AG4190" i="3"/>
  <c r="AH4189" i="3"/>
  <c r="AG4189" i="3"/>
  <c r="AH4188" i="3"/>
  <c r="AG4188" i="3"/>
  <c r="AH4175" i="3"/>
  <c r="AH4182" i="3" s="1"/>
  <c r="AG4175" i="3"/>
  <c r="AG4182" i="3" s="1"/>
  <c r="AH4174" i="3"/>
  <c r="AG4174" i="3"/>
  <c r="AH4161" i="3"/>
  <c r="AG4161" i="3"/>
  <c r="AH4160" i="3"/>
  <c r="AG4160" i="3"/>
  <c r="AH4159" i="3"/>
  <c r="AG4159" i="3"/>
  <c r="AH4158" i="3"/>
  <c r="AG4158" i="3"/>
  <c r="AH4157" i="3"/>
  <c r="AG4157" i="3"/>
  <c r="AH4156" i="3"/>
  <c r="AG4156" i="3"/>
  <c r="AH4155" i="3"/>
  <c r="AG4155" i="3"/>
  <c r="AH4150" i="3"/>
  <c r="AG4150" i="3"/>
  <c r="AH4149" i="3"/>
  <c r="AG4149" i="3"/>
  <c r="AH4148" i="3"/>
  <c r="AG4148" i="3"/>
  <c r="AH4135" i="3"/>
  <c r="AG4135" i="3"/>
  <c r="AH4134" i="3"/>
  <c r="AG4134" i="3"/>
  <c r="AH4133" i="3"/>
  <c r="AG4133" i="3"/>
  <c r="AH4132" i="3"/>
  <c r="AG4132" i="3"/>
  <c r="AH4119" i="3"/>
  <c r="AG4119" i="3"/>
  <c r="AH4118" i="3"/>
  <c r="AG4118" i="3"/>
  <c r="AH4113" i="3"/>
  <c r="AG4113" i="3"/>
  <c r="AH4112" i="3"/>
  <c r="AG4112" i="3"/>
  <c r="AH4111" i="3"/>
  <c r="AG4111" i="3"/>
  <c r="AH4110" i="3"/>
  <c r="AG4110" i="3"/>
  <c r="AH4109" i="3"/>
  <c r="AG4109" i="3"/>
  <c r="AH4108" i="3"/>
  <c r="AG4108" i="3"/>
  <c r="AH4106" i="3"/>
  <c r="AG4106" i="3"/>
  <c r="AH4104" i="3"/>
  <c r="AG4104" i="3"/>
  <c r="AH4081" i="3"/>
  <c r="AG4081" i="3"/>
  <c r="AH4080" i="3"/>
  <c r="AG4080" i="3"/>
  <c r="AH4079" i="3"/>
  <c r="AG4079" i="3"/>
  <c r="AH4078" i="3"/>
  <c r="AG4078" i="3"/>
  <c r="AH4077" i="3"/>
  <c r="AG4077" i="3"/>
  <c r="AH4076" i="3"/>
  <c r="AG4076" i="3"/>
  <c r="AH4075" i="3"/>
  <c r="AG4075" i="3"/>
  <c r="AH4074" i="3"/>
  <c r="AG4074" i="3"/>
  <c r="AH4073" i="3"/>
  <c r="AG4073" i="3"/>
  <c r="AH4072" i="3"/>
  <c r="AG4072" i="3"/>
  <c r="AH4071" i="3"/>
  <c r="AG4071" i="3"/>
  <c r="AH4070" i="3"/>
  <c r="AG4070" i="3"/>
  <c r="AH4069" i="3"/>
  <c r="AG4069" i="3"/>
  <c r="AH4068" i="3"/>
  <c r="AG4068" i="3"/>
  <c r="AH4067" i="3"/>
  <c r="AG4067" i="3"/>
  <c r="AH4066" i="3"/>
  <c r="AG4066" i="3"/>
  <c r="AH4065" i="3"/>
  <c r="AG4065" i="3"/>
  <c r="AH4064" i="3"/>
  <c r="AG4064" i="3"/>
  <c r="AH4063" i="3"/>
  <c r="AG4063" i="3"/>
  <c r="AH4062" i="3"/>
  <c r="AG4062" i="3"/>
  <c r="AH4061" i="3"/>
  <c r="AG4061" i="3"/>
  <c r="AH4060" i="3"/>
  <c r="AG4060" i="3"/>
  <c r="AH4054" i="3"/>
  <c r="AG4054" i="3"/>
  <c r="AH4053" i="3"/>
  <c r="AG4053" i="3"/>
  <c r="AH4052" i="3"/>
  <c r="AG4052" i="3"/>
  <c r="AH4051" i="3"/>
  <c r="AG4051" i="3"/>
  <c r="AH4050" i="3"/>
  <c r="AG4050" i="3"/>
  <c r="AH4049" i="3"/>
  <c r="AG4049" i="3"/>
  <c r="AH4048" i="3"/>
  <c r="AG4048" i="3"/>
  <c r="AH4047" i="3"/>
  <c r="AG4047" i="3"/>
  <c r="AH4046" i="3"/>
  <c r="AG4046" i="3"/>
  <c r="AH4045" i="3"/>
  <c r="AG4045" i="3"/>
  <c r="AH4044" i="3"/>
  <c r="AG4044" i="3"/>
  <c r="AH4043" i="3"/>
  <c r="AG4043" i="3"/>
  <c r="AH4030" i="3"/>
  <c r="AG4030" i="3"/>
  <c r="AH4029" i="3"/>
  <c r="AG4029" i="3"/>
  <c r="AH4024" i="3"/>
  <c r="AG4024" i="3"/>
  <c r="AH4023" i="3"/>
  <c r="AG4023" i="3"/>
  <c r="AH4009" i="3"/>
  <c r="AH4010" i="3" s="1"/>
  <c r="AG4009" i="3"/>
  <c r="AG4010" i="3" s="1"/>
  <c r="AH4004" i="3"/>
  <c r="AG4004" i="3"/>
  <c r="AH4003" i="3"/>
  <c r="AG4003" i="3"/>
  <c r="AH3990" i="3"/>
  <c r="AG3990" i="3"/>
  <c r="AH3989" i="3"/>
  <c r="AG3989" i="3"/>
  <c r="AH3976" i="3"/>
  <c r="AH3977" i="3" s="1"/>
  <c r="AH3978" i="3" s="1"/>
  <c r="AG3976" i="3"/>
  <c r="AG3977" i="3" s="1"/>
  <c r="AG3978" i="3" s="1"/>
  <c r="AH3963" i="3"/>
  <c r="AG3963" i="3"/>
  <c r="AH3962" i="3"/>
  <c r="AG3962" i="3"/>
  <c r="AH3961" i="3"/>
  <c r="AG3961" i="3"/>
  <c r="AH3960" i="3"/>
  <c r="AG3960" i="3"/>
  <c r="AH3959" i="3"/>
  <c r="AG3959" i="3"/>
  <c r="AH3958" i="3"/>
  <c r="AG3958" i="3"/>
  <c r="AH3945" i="3"/>
  <c r="AG3945" i="3"/>
  <c r="AH3944" i="3"/>
  <c r="AG3944" i="3"/>
  <c r="AH3943" i="3"/>
  <c r="AG3943" i="3"/>
  <c r="AH3942" i="3"/>
  <c r="AG3942" i="3"/>
  <c r="AH3941" i="3"/>
  <c r="AG3941" i="3"/>
  <c r="AH3940" i="3"/>
  <c r="AG3940" i="3"/>
  <c r="AH3939" i="3"/>
  <c r="AG3939" i="3"/>
  <c r="AH3938" i="3"/>
  <c r="AG3938" i="3"/>
  <c r="AH3937" i="3"/>
  <c r="AG3937" i="3"/>
  <c r="AH3936" i="3"/>
  <c r="AG3936" i="3"/>
  <c r="AH3935" i="3"/>
  <c r="AG3935" i="3"/>
  <c r="AH3934" i="3"/>
  <c r="AG3934" i="3"/>
  <c r="AH3933" i="3"/>
  <c r="AG3933" i="3"/>
  <c r="AH3932" i="3"/>
  <c r="AG3932" i="3"/>
  <c r="AH3931" i="3"/>
  <c r="AG3931" i="3"/>
  <c r="AH3929" i="3"/>
  <c r="AG3929" i="3"/>
  <c r="AH3927" i="3"/>
  <c r="AG3927" i="3"/>
  <c r="AH3925" i="3"/>
  <c r="AG3925" i="3"/>
  <c r="AH3923" i="3"/>
  <c r="AG3923" i="3"/>
  <c r="AH3921" i="3"/>
  <c r="AG3921" i="3"/>
  <c r="AH3919" i="3"/>
  <c r="AG3919" i="3"/>
  <c r="AH3917" i="3"/>
  <c r="AG3917" i="3"/>
  <c r="AH3915" i="3"/>
  <c r="AG3915" i="3"/>
  <c r="AH3914" i="3"/>
  <c r="AG3914" i="3"/>
  <c r="AH3901" i="3"/>
  <c r="AG3901" i="3"/>
  <c r="AH3900" i="3"/>
  <c r="AG3900" i="3"/>
  <c r="AH3899" i="3"/>
  <c r="AG3899" i="3"/>
  <c r="AH3898" i="3"/>
  <c r="AG3898" i="3"/>
  <c r="AH3897" i="3"/>
  <c r="AG3897" i="3"/>
  <c r="AH3896" i="3"/>
  <c r="AG3896" i="3"/>
  <c r="AH3895" i="3"/>
  <c r="AG3895" i="3"/>
  <c r="AH3894" i="3"/>
  <c r="AG3894" i="3"/>
  <c r="AH3889" i="3"/>
  <c r="AG3889" i="3"/>
  <c r="AH3888" i="3"/>
  <c r="AG3888" i="3"/>
  <c r="AH3887" i="3"/>
  <c r="AG3887" i="3"/>
  <c r="AH3886" i="3"/>
  <c r="AG3886" i="3"/>
  <c r="AH3885" i="3"/>
  <c r="AG3885" i="3"/>
  <c r="AH3884" i="3"/>
  <c r="AG3884" i="3"/>
  <c r="AH3883" i="3"/>
  <c r="AG3883" i="3"/>
  <c r="AH3882" i="3"/>
  <c r="AG3882" i="3"/>
  <c r="AH3881" i="3"/>
  <c r="AG3881" i="3"/>
  <c r="AH3880" i="3"/>
  <c r="AG3880" i="3"/>
  <c r="AH3879" i="3"/>
  <c r="AG3879" i="3"/>
  <c r="AH3866" i="3"/>
  <c r="AG3866" i="3"/>
  <c r="AH3865" i="3"/>
  <c r="AG3865" i="3"/>
  <c r="AH3864" i="3"/>
  <c r="AG3864" i="3"/>
  <c r="AH3863" i="3"/>
  <c r="AG3863" i="3"/>
  <c r="AH3862" i="3"/>
  <c r="AG3862" i="3"/>
  <c r="AH3861" i="3"/>
  <c r="AG3861" i="3"/>
  <c r="AH3856" i="3"/>
  <c r="AG3856" i="3"/>
  <c r="AH3855" i="3"/>
  <c r="AG3855" i="3"/>
  <c r="AH3842" i="3"/>
  <c r="AG3842" i="3"/>
  <c r="AH3841" i="3"/>
  <c r="AG3841" i="3"/>
  <c r="AH3840" i="3"/>
  <c r="AG3840" i="3"/>
  <c r="AH3839" i="3"/>
  <c r="AG3839" i="3"/>
  <c r="AH3838" i="3"/>
  <c r="AG3838" i="3"/>
  <c r="AH3833" i="3"/>
  <c r="AG3833" i="3"/>
  <c r="AH3832" i="3"/>
  <c r="AG3832" i="3"/>
  <c r="AH3831" i="3"/>
  <c r="AG3831" i="3"/>
  <c r="AH3830" i="3"/>
  <c r="AG3830" i="3"/>
  <c r="AH3829" i="3"/>
  <c r="AG3829" i="3"/>
  <c r="AH3828" i="3"/>
  <c r="AG3828" i="3"/>
  <c r="AH3827" i="3"/>
  <c r="AG3827" i="3"/>
  <c r="AH3826" i="3"/>
  <c r="AG3826" i="3"/>
  <c r="AH3825" i="3"/>
  <c r="AG3825" i="3"/>
  <c r="AH3824" i="3"/>
  <c r="AG3824" i="3"/>
  <c r="AH3823" i="3"/>
  <c r="AG3823" i="3"/>
  <c r="AH3822" i="3"/>
  <c r="AG3822" i="3"/>
  <c r="AH3821" i="3"/>
  <c r="AG3821" i="3"/>
  <c r="AH3820" i="3"/>
  <c r="AG3820" i="3"/>
  <c r="AH3807" i="3"/>
  <c r="AH3808" i="3" s="1"/>
  <c r="AG3807" i="3"/>
  <c r="AG3808" i="3" s="1"/>
  <c r="AH3802" i="3"/>
  <c r="AG3802" i="3"/>
  <c r="AH3800" i="3"/>
  <c r="AG3800" i="3"/>
  <c r="AH3787" i="3"/>
  <c r="AH3788" i="3" s="1"/>
  <c r="AG3787" i="3"/>
  <c r="AG3788" i="3" s="1"/>
  <c r="AH3782" i="3"/>
  <c r="AG3782" i="3"/>
  <c r="AH3781" i="3"/>
  <c r="AG3781" i="3"/>
  <c r="AH3779" i="3"/>
  <c r="AG3779" i="3"/>
  <c r="AH3766" i="3"/>
  <c r="AH3767" i="3" s="1"/>
  <c r="AH3768" i="3" s="1"/>
  <c r="AG3766" i="3"/>
  <c r="AG3767" i="3" s="1"/>
  <c r="AG3768" i="3" s="1"/>
  <c r="AH3753" i="3"/>
  <c r="AG3753" i="3"/>
  <c r="AH3752" i="3"/>
  <c r="AG3752" i="3"/>
  <c r="AH3747" i="3"/>
  <c r="AG3747" i="3"/>
  <c r="AH3746" i="3"/>
  <c r="AG3746" i="3"/>
  <c r="AH3745" i="3"/>
  <c r="AG3745" i="3"/>
  <c r="AH3744" i="3"/>
  <c r="AG3744" i="3"/>
  <c r="AH3743" i="3"/>
  <c r="AG3743" i="3"/>
  <c r="AH3742" i="3"/>
  <c r="AG3742" i="3"/>
  <c r="AH3740" i="3"/>
  <c r="AG3740" i="3"/>
  <c r="AH3738" i="3"/>
  <c r="AG3738" i="3"/>
  <c r="AH3716" i="3"/>
  <c r="AG3716" i="3"/>
  <c r="AH3715" i="3"/>
  <c r="AG3715" i="3"/>
  <c r="AH3714" i="3"/>
  <c r="AG3714" i="3"/>
  <c r="AH3713" i="3"/>
  <c r="AG3713" i="3"/>
  <c r="AH3708" i="3"/>
  <c r="AG3708" i="3"/>
  <c r="AH3707" i="3"/>
  <c r="AG3707" i="3"/>
  <c r="AH3706" i="3"/>
  <c r="AG3706" i="3"/>
  <c r="AH3705" i="3"/>
  <c r="AG3705" i="3"/>
  <c r="AH3704" i="3"/>
  <c r="AG3704" i="3"/>
  <c r="AH3703" i="3"/>
  <c r="AG3703" i="3"/>
  <c r="AH3702" i="3"/>
  <c r="AG3702" i="3"/>
  <c r="AH3701" i="3"/>
  <c r="AG3701" i="3"/>
  <c r="AH3700" i="3"/>
  <c r="AG3700" i="3"/>
  <c r="AH3699" i="3"/>
  <c r="AG3699" i="3"/>
  <c r="AH3698" i="3"/>
  <c r="AG3698" i="3"/>
  <c r="AH3697" i="3"/>
  <c r="AG3697" i="3"/>
  <c r="AH3696" i="3"/>
  <c r="AG3696" i="3"/>
  <c r="AH3695" i="3"/>
  <c r="AG3695" i="3"/>
  <c r="AH3694" i="3"/>
  <c r="AG3694" i="3"/>
  <c r="AH3693" i="3"/>
  <c r="AG3693" i="3"/>
  <c r="AH3692" i="3"/>
  <c r="AG3692" i="3"/>
  <c r="AH3691" i="3"/>
  <c r="AG3691" i="3"/>
  <c r="AH3690" i="3"/>
  <c r="AG3690" i="3"/>
  <c r="AH3689" i="3"/>
  <c r="AG3689" i="3"/>
  <c r="AH3688" i="3"/>
  <c r="AG3688" i="3"/>
  <c r="AH3687" i="3"/>
  <c r="AG3687" i="3"/>
  <c r="AH3686" i="3"/>
  <c r="AG3686" i="3"/>
  <c r="AH3685" i="3"/>
  <c r="AG3685" i="3"/>
  <c r="AH3684" i="3"/>
  <c r="AG3684" i="3"/>
  <c r="AH3683" i="3"/>
  <c r="AG3683" i="3"/>
  <c r="AH3682" i="3"/>
  <c r="AG3682" i="3"/>
  <c r="AH3670" i="3"/>
  <c r="AG3670" i="3"/>
  <c r="AH3669" i="3"/>
  <c r="AG3669" i="3"/>
  <c r="AH3668" i="3"/>
  <c r="AG3668" i="3"/>
  <c r="AH3667" i="3"/>
  <c r="AG3667" i="3"/>
  <c r="AH3666" i="3"/>
  <c r="AG3666" i="3"/>
  <c r="AH3665" i="3"/>
  <c r="AG3665" i="3"/>
  <c r="AH3664" i="3"/>
  <c r="AG3664" i="3"/>
  <c r="AH3663" i="3"/>
  <c r="AG3663" i="3"/>
  <c r="AH3658" i="3"/>
  <c r="AG3658" i="3"/>
  <c r="AH3657" i="3"/>
  <c r="AG3657" i="3"/>
  <c r="AH3656" i="3"/>
  <c r="AG3656" i="3"/>
  <c r="AH3655" i="3"/>
  <c r="AG3655" i="3"/>
  <c r="AH3654" i="3"/>
  <c r="AG3654" i="3"/>
  <c r="AH3653" i="3"/>
  <c r="AG3653" i="3"/>
  <c r="AH3652" i="3"/>
  <c r="AG3652" i="3"/>
  <c r="AH3651" i="3"/>
  <c r="AG3651" i="3"/>
  <c r="AH3650" i="3"/>
  <c r="AG3650" i="3"/>
  <c r="AH3649" i="3"/>
  <c r="AG3649" i="3"/>
  <c r="AH3648" i="3"/>
  <c r="AG3648" i="3"/>
  <c r="AH3647" i="3"/>
  <c r="AG3647" i="3"/>
  <c r="AH3646" i="3"/>
  <c r="AG3646" i="3"/>
  <c r="AH3645" i="3"/>
  <c r="AG3645" i="3"/>
  <c r="AH3644" i="3"/>
  <c r="AG3644" i="3"/>
  <c r="AH3643" i="3"/>
  <c r="AG3643" i="3"/>
  <c r="AH3642" i="3"/>
  <c r="AG3642" i="3"/>
  <c r="AH3641" i="3"/>
  <c r="AG3641" i="3"/>
  <c r="AH3640" i="3"/>
  <c r="AG3640" i="3"/>
  <c r="AH3639" i="3"/>
  <c r="AG3639" i="3"/>
  <c r="AH3638" i="3"/>
  <c r="AG3638" i="3"/>
  <c r="AH3637" i="3"/>
  <c r="AG3637" i="3"/>
  <c r="AH3636" i="3"/>
  <c r="AG3636" i="3"/>
  <c r="AH3635" i="3"/>
  <c r="AG3635" i="3"/>
  <c r="AH3634" i="3"/>
  <c r="AG3634" i="3"/>
  <c r="AH3633" i="3"/>
  <c r="AG3633" i="3"/>
  <c r="AH3632" i="3"/>
  <c r="AG3632" i="3"/>
  <c r="AH3631" i="3"/>
  <c r="AG3631" i="3"/>
  <c r="AH3630" i="3"/>
  <c r="AG3630" i="3"/>
  <c r="AH3629" i="3"/>
  <c r="AG3629" i="3"/>
  <c r="AH3628" i="3"/>
  <c r="AG3628" i="3"/>
  <c r="AH3627" i="3"/>
  <c r="AG3627" i="3"/>
  <c r="AH3626" i="3"/>
  <c r="AG3626" i="3"/>
  <c r="AH3625" i="3"/>
  <c r="AG3625" i="3"/>
  <c r="AH3624" i="3"/>
  <c r="AG3624" i="3"/>
  <c r="AH3623" i="3"/>
  <c r="AG3623" i="3"/>
  <c r="AH3622" i="3"/>
  <c r="AG3622" i="3"/>
  <c r="AH3621" i="3"/>
  <c r="AG3621" i="3"/>
  <c r="AH3620" i="3"/>
  <c r="AG3620" i="3"/>
  <c r="AH3619" i="3"/>
  <c r="AG3619" i="3"/>
  <c r="AH3618" i="3"/>
  <c r="AG3618" i="3"/>
  <c r="AH3617" i="3"/>
  <c r="AG3617" i="3"/>
  <c r="AH3616" i="3"/>
  <c r="AG3616" i="3"/>
  <c r="AH3615" i="3"/>
  <c r="AG3615" i="3"/>
  <c r="AH3614" i="3"/>
  <c r="AG3614" i="3"/>
  <c r="AH3613" i="3"/>
  <c r="AG3613" i="3"/>
  <c r="AH3612" i="3"/>
  <c r="AG3612" i="3"/>
  <c r="AH3611" i="3"/>
  <c r="AG3611" i="3"/>
  <c r="AH3610" i="3"/>
  <c r="AG3610" i="3"/>
  <c r="AH3609" i="3"/>
  <c r="AG3609" i="3"/>
  <c r="AH3608" i="3"/>
  <c r="AG3608" i="3"/>
  <c r="AH3607" i="3"/>
  <c r="AG3607" i="3"/>
  <c r="AH3606" i="3"/>
  <c r="AG3606" i="3"/>
  <c r="AH3605" i="3"/>
  <c r="AG3605" i="3"/>
  <c r="AH3604" i="3"/>
  <c r="AG3604" i="3"/>
  <c r="AH3603" i="3"/>
  <c r="AG3603" i="3"/>
  <c r="AH3602" i="3"/>
  <c r="AG3602" i="3"/>
  <c r="AH3601" i="3"/>
  <c r="AG3601" i="3"/>
  <c r="AH3600" i="3"/>
  <c r="AG3600" i="3"/>
  <c r="AH3599" i="3"/>
  <c r="AG3599" i="3"/>
  <c r="AH3598" i="3"/>
  <c r="AG3598" i="3"/>
  <c r="AH3597" i="3"/>
  <c r="AG3597" i="3"/>
  <c r="AH3596" i="3"/>
  <c r="AG3596" i="3"/>
  <c r="AH3595" i="3"/>
  <c r="AG3595" i="3"/>
  <c r="AH3594" i="3"/>
  <c r="AG3594" i="3"/>
  <c r="AH3593" i="3"/>
  <c r="AG3593" i="3"/>
  <c r="AH3592" i="3"/>
  <c r="AG3592" i="3"/>
  <c r="AH3591" i="3"/>
  <c r="AG3591" i="3"/>
  <c r="AH3590" i="3"/>
  <c r="AG3590" i="3"/>
  <c r="AH3589" i="3"/>
  <c r="AG3589" i="3"/>
  <c r="AH3588" i="3"/>
  <c r="AG3588" i="3"/>
  <c r="AH3587" i="3"/>
  <c r="AG3587" i="3"/>
  <c r="AH3586" i="3"/>
  <c r="AG3586" i="3"/>
  <c r="AH3585" i="3"/>
  <c r="AG3585" i="3"/>
  <c r="AH3584" i="3"/>
  <c r="AG3584" i="3"/>
  <c r="AH3583" i="3"/>
  <c r="AG3583" i="3"/>
  <c r="AH3582" i="3"/>
  <c r="AG3582" i="3"/>
  <c r="AH3569" i="3"/>
  <c r="AG3569" i="3"/>
  <c r="AH3568" i="3"/>
  <c r="AG3568" i="3"/>
  <c r="AH3567" i="3"/>
  <c r="AG3567" i="3"/>
  <c r="AH3566" i="3"/>
  <c r="AG3566" i="3"/>
  <c r="AH3565" i="3"/>
  <c r="AG3565" i="3"/>
  <c r="AH3564" i="3"/>
  <c r="AG3564" i="3"/>
  <c r="AH3563" i="3"/>
  <c r="AG3563" i="3"/>
  <c r="AH3562" i="3"/>
  <c r="AG3562" i="3"/>
  <c r="AH3561" i="3"/>
  <c r="AG3561" i="3"/>
  <c r="AH3556" i="3"/>
  <c r="AG3556" i="3"/>
  <c r="AH3555" i="3"/>
  <c r="AG3555" i="3"/>
  <c r="AH3554" i="3"/>
  <c r="AG3554" i="3"/>
  <c r="AH3553" i="3"/>
  <c r="AG3553" i="3"/>
  <c r="AH3552" i="3"/>
  <c r="AG3552" i="3"/>
  <c r="AH3551" i="3"/>
  <c r="AG3551" i="3"/>
  <c r="AH3550" i="3"/>
  <c r="AH3576" i="3" s="1"/>
  <c r="AG3550" i="3"/>
  <c r="AG3576" i="3" s="1"/>
  <c r="AH3549" i="3"/>
  <c r="AG3549" i="3"/>
  <c r="AH3548" i="3"/>
  <c r="AG3548" i="3"/>
  <c r="AH3547" i="3"/>
  <c r="AG3547" i="3"/>
  <c r="AH3546" i="3"/>
  <c r="AG3546" i="3"/>
  <c r="AH3545" i="3"/>
  <c r="AG3545" i="3"/>
  <c r="AH3544" i="3"/>
  <c r="AG3544" i="3"/>
  <c r="AH3543" i="3"/>
  <c r="AG3543" i="3"/>
  <c r="AH3542" i="3"/>
  <c r="AG3542" i="3"/>
  <c r="AH3541" i="3"/>
  <c r="AG3541" i="3"/>
  <c r="AH3540" i="3"/>
  <c r="AG3540" i="3"/>
  <c r="AH3527" i="3"/>
  <c r="AG3527" i="3"/>
  <c r="AH3526" i="3"/>
  <c r="AG3526" i="3"/>
  <c r="AH3525" i="3"/>
  <c r="AG3525" i="3"/>
  <c r="AH3524" i="3"/>
  <c r="AG3524" i="3"/>
  <c r="AH3523" i="3"/>
  <c r="AG3523" i="3"/>
  <c r="AH3522" i="3"/>
  <c r="AG3522" i="3"/>
  <c r="AH3521" i="3"/>
  <c r="AG3521" i="3"/>
  <c r="AH3520" i="3"/>
  <c r="AG3520" i="3"/>
  <c r="AH3519" i="3"/>
  <c r="AG3519" i="3"/>
  <c r="AH3518" i="3"/>
  <c r="AG3518" i="3"/>
  <c r="AH3517" i="3"/>
  <c r="AG3517" i="3"/>
  <c r="AH3516" i="3"/>
  <c r="AG3516" i="3"/>
  <c r="AH3515" i="3"/>
  <c r="AG3515" i="3"/>
  <c r="AH3514" i="3"/>
  <c r="AG3514" i="3"/>
  <c r="AH3513" i="3"/>
  <c r="AG3513" i="3"/>
  <c r="AH3512" i="3"/>
  <c r="AG3512" i="3"/>
  <c r="AH3511" i="3"/>
  <c r="AG3511" i="3"/>
  <c r="AH3510" i="3"/>
  <c r="AG3510" i="3"/>
  <c r="AH3509" i="3"/>
  <c r="AG3509" i="3"/>
  <c r="AH3508" i="3"/>
  <c r="AG3508" i="3"/>
  <c r="AH3507" i="3"/>
  <c r="AG3507" i="3"/>
  <c r="AH3506" i="3"/>
  <c r="AG3506" i="3"/>
  <c r="AH3505" i="3"/>
  <c r="AG3505" i="3"/>
  <c r="AH3504" i="3"/>
  <c r="AG3504" i="3"/>
  <c r="AH3503" i="3"/>
  <c r="AG3503" i="3"/>
  <c r="AH3502" i="3"/>
  <c r="AG3502" i="3"/>
  <c r="AH3489" i="3"/>
  <c r="AH3490" i="3" s="1"/>
  <c r="AG3489" i="3"/>
  <c r="AG3490" i="3" s="1"/>
  <c r="AH3484" i="3"/>
  <c r="AG3484" i="3"/>
  <c r="AH3483" i="3"/>
  <c r="AG3483" i="3"/>
  <c r="AH3432" i="3"/>
  <c r="AH3476" i="3" s="1"/>
  <c r="AG3432" i="3"/>
  <c r="AG3476" i="3" s="1"/>
  <c r="AH3431" i="3"/>
  <c r="AG3431" i="3"/>
  <c r="AH3430" i="3"/>
  <c r="AG3430" i="3"/>
  <c r="AH3429" i="3"/>
  <c r="AG3429" i="3"/>
  <c r="AH3428" i="3"/>
  <c r="AG3428" i="3"/>
  <c r="AH3375" i="3"/>
  <c r="AH3420" i="3" s="1"/>
  <c r="AG3375" i="3"/>
  <c r="AG3420" i="3" s="1"/>
  <c r="AH3374" i="3"/>
  <c r="AG3374" i="3"/>
  <c r="AH3373" i="3"/>
  <c r="AG3373" i="3"/>
  <c r="AH3372" i="3"/>
  <c r="AG3372" i="3"/>
  <c r="AH3371" i="3"/>
  <c r="AG3371" i="3"/>
  <c r="AH3357" i="3"/>
  <c r="AG3357" i="3"/>
  <c r="AH3356" i="3"/>
  <c r="AG3356" i="3"/>
  <c r="AH3355" i="3"/>
  <c r="AG3355" i="3"/>
  <c r="AH3354" i="3"/>
  <c r="AG3354" i="3"/>
  <c r="AH3353" i="3"/>
  <c r="AG3353" i="3"/>
  <c r="AH3352" i="3"/>
  <c r="AG3352" i="3"/>
  <c r="AH3339" i="3"/>
  <c r="AG3339" i="3"/>
  <c r="AH3338" i="3"/>
  <c r="AG3338" i="3"/>
  <c r="AH3337" i="3"/>
  <c r="AG3337" i="3"/>
  <c r="AH3336" i="3"/>
  <c r="AG3336" i="3"/>
  <c r="AH3335" i="3"/>
  <c r="AG3335" i="3"/>
  <c r="AH3322" i="3"/>
  <c r="AG3322" i="3"/>
  <c r="AH3321" i="3"/>
  <c r="AG3321" i="3"/>
  <c r="AH3316" i="3"/>
  <c r="AG3316" i="3"/>
  <c r="AH3315" i="3"/>
  <c r="AG3315" i="3"/>
  <c r="AH3314" i="3"/>
  <c r="AG3314" i="3"/>
  <c r="AH3313" i="3"/>
  <c r="AG3313" i="3"/>
  <c r="AH3312" i="3"/>
  <c r="AG3312" i="3"/>
  <c r="AH3311" i="3"/>
  <c r="AG3311" i="3"/>
  <c r="AH3310" i="3"/>
  <c r="AG3310" i="3"/>
  <c r="AH3309" i="3"/>
  <c r="AG3309" i="3"/>
  <c r="AH3308" i="3"/>
  <c r="AG3308" i="3"/>
  <c r="AH3307" i="3"/>
  <c r="AG3307" i="3"/>
  <c r="AH3306" i="3"/>
  <c r="AG3306" i="3"/>
  <c r="AH3305" i="3"/>
  <c r="AG3305" i="3"/>
  <c r="AH3304" i="3"/>
  <c r="AG3304" i="3"/>
  <c r="AH3291" i="3"/>
  <c r="AG3291" i="3"/>
  <c r="AH3290" i="3"/>
  <c r="AG3290" i="3"/>
  <c r="AH3285" i="3"/>
  <c r="AG3285" i="3"/>
  <c r="AH3284" i="3"/>
  <c r="AG3284" i="3"/>
  <c r="AH3283" i="3"/>
  <c r="AG3283" i="3"/>
  <c r="AH3282" i="3"/>
  <c r="AG3282" i="3"/>
  <c r="AH3269" i="3"/>
  <c r="AG3269" i="3"/>
  <c r="AH3268" i="3"/>
  <c r="AG3268" i="3"/>
  <c r="AH3267" i="3"/>
  <c r="AG3267" i="3"/>
  <c r="AH3266" i="3"/>
  <c r="AG3266" i="3"/>
  <c r="AH3265" i="3"/>
  <c r="AG3265" i="3"/>
  <c r="AH3264" i="3"/>
  <c r="AG3264" i="3"/>
  <c r="AH3263" i="3"/>
  <c r="AG3263" i="3"/>
  <c r="AH3262" i="3"/>
  <c r="AG3262" i="3"/>
  <c r="AH3261" i="3"/>
  <c r="AG3261" i="3"/>
  <c r="AH3260" i="3"/>
  <c r="AG3260" i="3"/>
  <c r="AH3259" i="3"/>
  <c r="AG3259" i="3"/>
  <c r="AH3258" i="3"/>
  <c r="AG3258" i="3"/>
  <c r="AH3253" i="3"/>
  <c r="AG3253" i="3"/>
  <c r="AH3252" i="3"/>
  <c r="AG3252" i="3"/>
  <c r="AH3251" i="3"/>
  <c r="AG3251" i="3"/>
  <c r="AH3250" i="3"/>
  <c r="AG3250" i="3"/>
  <c r="AH3249" i="3"/>
  <c r="AG3249" i="3"/>
  <c r="AH3248" i="3"/>
  <c r="AG3248" i="3"/>
  <c r="AH3247" i="3"/>
  <c r="AG3247" i="3"/>
  <c r="AH3246" i="3"/>
  <c r="AG3246" i="3"/>
  <c r="AH3245" i="3"/>
  <c r="AG3245" i="3"/>
  <c r="AH3244" i="3"/>
  <c r="AG3244" i="3"/>
  <c r="AH3242" i="3"/>
  <c r="AG3242" i="3"/>
  <c r="AH3241" i="3"/>
  <c r="AG3241" i="3"/>
  <c r="AH3240" i="3"/>
  <c r="AG3240" i="3"/>
  <c r="AH3227" i="3"/>
  <c r="AH3228" i="3" s="1"/>
  <c r="AH3229" i="3" s="1"/>
  <c r="AG3227" i="3"/>
  <c r="AG3228" i="3" s="1"/>
  <c r="AG3229" i="3" s="1"/>
  <c r="AH3214" i="3"/>
  <c r="AH3215" i="3" s="1"/>
  <c r="AG3214" i="3"/>
  <c r="AG3215" i="3" s="1"/>
  <c r="AH3209" i="3"/>
  <c r="AH3210" i="3" s="1"/>
  <c r="AG3209" i="3"/>
  <c r="AG3210" i="3" s="1"/>
  <c r="AH3196" i="3"/>
  <c r="AG3196" i="3"/>
  <c r="AH3195" i="3"/>
  <c r="AG3195" i="3"/>
  <c r="AH3194" i="3"/>
  <c r="AG3194" i="3"/>
  <c r="AH3193" i="3"/>
  <c r="AG3193" i="3"/>
  <c r="AH3192" i="3"/>
  <c r="AG3192" i="3"/>
  <c r="AH3191" i="3"/>
  <c r="AG3191" i="3"/>
  <c r="AH3190" i="3"/>
  <c r="AG3190" i="3"/>
  <c r="AH3189" i="3"/>
  <c r="AG3189" i="3"/>
  <c r="AH3188" i="3"/>
  <c r="AG3188" i="3"/>
  <c r="AH3187" i="3"/>
  <c r="AG3187" i="3"/>
  <c r="AH3186" i="3"/>
  <c r="AG3186" i="3"/>
  <c r="AH3185" i="3"/>
  <c r="AG3185" i="3"/>
  <c r="AH3184" i="3"/>
  <c r="AG3184" i="3"/>
  <c r="AH3183" i="3"/>
  <c r="AG3183" i="3"/>
  <c r="AH3182" i="3"/>
  <c r="AG3182" i="3"/>
  <c r="AH3181" i="3"/>
  <c r="AG3181" i="3"/>
  <c r="AH3180" i="3"/>
  <c r="AG3180" i="3"/>
  <c r="AH3175" i="3"/>
  <c r="AG3175" i="3"/>
  <c r="AH3174" i="3"/>
  <c r="AG3174" i="3"/>
  <c r="AH3173" i="3"/>
  <c r="AG3173" i="3"/>
  <c r="AH3172" i="3"/>
  <c r="AG3172" i="3"/>
  <c r="AH3171" i="3"/>
  <c r="AG3171" i="3"/>
  <c r="AH3170" i="3"/>
  <c r="AG3170" i="3"/>
  <c r="AH3169" i="3"/>
  <c r="AG3169" i="3"/>
  <c r="AH3168" i="3"/>
  <c r="AG3168" i="3"/>
  <c r="AH3167" i="3"/>
  <c r="AG3167" i="3"/>
  <c r="AH3166" i="3"/>
  <c r="AG3166" i="3"/>
  <c r="AH3165" i="3"/>
  <c r="AG3165" i="3"/>
  <c r="AH3164" i="3"/>
  <c r="AG3164" i="3"/>
  <c r="AH3163" i="3"/>
  <c r="AG3163" i="3"/>
  <c r="AH3162" i="3"/>
  <c r="AG3162" i="3"/>
  <c r="AH3161" i="3"/>
  <c r="AG3161" i="3"/>
  <c r="AH3160" i="3"/>
  <c r="AG3160" i="3"/>
  <c r="AH3159" i="3"/>
  <c r="AG3159" i="3"/>
  <c r="AH3158" i="3"/>
  <c r="AG3158" i="3"/>
  <c r="AH3157" i="3"/>
  <c r="AG3157" i="3"/>
  <c r="AH3156" i="3"/>
  <c r="AG3156" i="3"/>
  <c r="AH3155" i="3"/>
  <c r="AG3155" i="3"/>
  <c r="AH3154" i="3"/>
  <c r="AG3154" i="3"/>
  <c r="AH3153" i="3"/>
  <c r="AG3153" i="3"/>
  <c r="AH3152" i="3"/>
  <c r="AG3152" i="3"/>
  <c r="AH3139" i="3"/>
  <c r="AH3140" i="3" s="1"/>
  <c r="AG3139" i="3"/>
  <c r="AG3140" i="3" s="1"/>
  <c r="AH3134" i="3"/>
  <c r="AG3134" i="3"/>
  <c r="AH3133" i="3"/>
  <c r="AG3133" i="3"/>
  <c r="AH3132" i="3"/>
  <c r="AG3132" i="3"/>
  <c r="AH3131" i="3"/>
  <c r="AG3131" i="3"/>
  <c r="AH3130" i="3"/>
  <c r="AG3130" i="3"/>
  <c r="AH3129" i="3"/>
  <c r="AG3129" i="3"/>
  <c r="AH3128" i="3"/>
  <c r="AG3128" i="3"/>
  <c r="AH3127" i="3"/>
  <c r="AG3127" i="3"/>
  <c r="AH3126" i="3"/>
  <c r="AG3126" i="3"/>
  <c r="AH3125" i="3"/>
  <c r="AG3125" i="3"/>
  <c r="AH3112" i="3"/>
  <c r="AG3112" i="3"/>
  <c r="AH3111" i="3"/>
  <c r="AG3111" i="3"/>
  <c r="AH3110" i="3"/>
  <c r="AG3110" i="3"/>
  <c r="AH3109" i="3"/>
  <c r="AG3109" i="3"/>
  <c r="AH3096" i="3"/>
  <c r="AG3096" i="3"/>
  <c r="AH3095" i="3"/>
  <c r="AG3095" i="3"/>
  <c r="AH3094" i="3"/>
  <c r="AG3094" i="3"/>
  <c r="AH3093" i="3"/>
  <c r="AG3093" i="3"/>
  <c r="AH3080" i="3"/>
  <c r="AG3080" i="3"/>
  <c r="AH3079" i="3"/>
  <c r="AG3079" i="3"/>
  <c r="AH3066" i="3"/>
  <c r="AG3066" i="3"/>
  <c r="AH3065" i="3"/>
  <c r="AG3065" i="3"/>
  <c r="AH3060" i="3"/>
  <c r="AG3060" i="3"/>
  <c r="AH3059" i="3"/>
  <c r="AG3059" i="3"/>
  <c r="AH3058" i="3"/>
  <c r="AG3058" i="3"/>
  <c r="AH3057" i="3"/>
  <c r="AG3057" i="3"/>
  <c r="AH3056" i="3"/>
  <c r="AG3056" i="3"/>
  <c r="AH3055" i="3"/>
  <c r="AG3055" i="3"/>
  <c r="AH3054" i="3"/>
  <c r="AG3054" i="3"/>
  <c r="AH3052" i="3"/>
  <c r="AG3052" i="3"/>
  <c r="AH3050" i="3"/>
  <c r="AG3050" i="3"/>
  <c r="AH3027" i="3"/>
  <c r="AG3027" i="3"/>
  <c r="AH3026" i="3"/>
  <c r="AG3026" i="3"/>
  <c r="AH3025" i="3"/>
  <c r="AG3025" i="3"/>
  <c r="AH3024" i="3"/>
  <c r="AG3024" i="3"/>
  <c r="AH3023" i="3"/>
  <c r="AG3023" i="3"/>
  <c r="AH3022" i="3"/>
  <c r="AG3022" i="3"/>
  <c r="AH3021" i="3"/>
  <c r="AG3021" i="3"/>
  <c r="AH3020" i="3"/>
  <c r="AG3020" i="3"/>
  <c r="AH3019" i="3"/>
  <c r="AG3019" i="3"/>
  <c r="AH3018" i="3"/>
  <c r="AG3018" i="3"/>
  <c r="AH3017" i="3"/>
  <c r="AG3017" i="3"/>
  <c r="AH3016" i="3"/>
  <c r="AG3016" i="3"/>
  <c r="AH3015" i="3"/>
  <c r="AG3015" i="3"/>
  <c r="AH3014" i="3"/>
  <c r="AG3014" i="3"/>
  <c r="AH3009" i="3"/>
  <c r="AG3009" i="3"/>
  <c r="AH3008" i="3"/>
  <c r="AG3008" i="3"/>
  <c r="AH3007" i="3"/>
  <c r="AG3007" i="3"/>
  <c r="AH3006" i="3"/>
  <c r="AG3006" i="3"/>
  <c r="AH3005" i="3"/>
  <c r="AG3005" i="3"/>
  <c r="AH3004" i="3"/>
  <c r="AG3004" i="3"/>
  <c r="AH3003" i="3"/>
  <c r="AG3003" i="3"/>
  <c r="AH3002" i="3"/>
  <c r="AG3002" i="3"/>
  <c r="AH3001" i="3"/>
  <c r="AG3001" i="3"/>
  <c r="AH3000" i="3"/>
  <c r="AG3000" i="3"/>
  <c r="AH2999" i="3"/>
  <c r="AG2999" i="3"/>
  <c r="AH2998" i="3"/>
  <c r="AG2998" i="3"/>
  <c r="AH2997" i="3"/>
  <c r="AG2997" i="3"/>
  <c r="AH2996" i="3"/>
  <c r="AG2996" i="3"/>
  <c r="AH2995" i="3"/>
  <c r="AG2995" i="3"/>
  <c r="AH2994" i="3"/>
  <c r="AG2994" i="3"/>
  <c r="AH2993" i="3"/>
  <c r="AG2993" i="3"/>
  <c r="AH2992" i="3"/>
  <c r="AG2992" i="3"/>
  <c r="AH2991" i="3"/>
  <c r="AG2991" i="3"/>
  <c r="AH2990" i="3"/>
  <c r="AG2990" i="3"/>
  <c r="AH2989" i="3"/>
  <c r="AG2989" i="3"/>
  <c r="AH2976" i="3"/>
  <c r="AG2976" i="3"/>
  <c r="AH2975" i="3"/>
  <c r="AG2975" i="3"/>
  <c r="AH2974" i="3"/>
  <c r="AG2974" i="3"/>
  <c r="AH2973" i="3"/>
  <c r="AG2973" i="3"/>
  <c r="AH2968" i="3"/>
  <c r="AG2968" i="3"/>
  <c r="AH2967" i="3"/>
  <c r="AG2967" i="3"/>
  <c r="AH2966" i="3"/>
  <c r="AG2966" i="3"/>
  <c r="AH2965" i="3"/>
  <c r="AG2965" i="3"/>
  <c r="AH2964" i="3"/>
  <c r="AG2964" i="3"/>
  <c r="AH2963" i="3"/>
  <c r="AG2963" i="3"/>
  <c r="AH2962" i="3"/>
  <c r="AG2962" i="3"/>
  <c r="AH2961" i="3"/>
  <c r="AG2961" i="3"/>
  <c r="AH2960" i="3"/>
  <c r="AG2960" i="3"/>
  <c r="AH2959" i="3"/>
  <c r="AG2959" i="3"/>
  <c r="AH2958" i="3"/>
  <c r="AG2958" i="3"/>
  <c r="AH2957" i="3"/>
  <c r="AG2957" i="3"/>
  <c r="AH2956" i="3"/>
  <c r="AG2956" i="3"/>
  <c r="AH2955" i="3"/>
  <c r="AG2955" i="3"/>
  <c r="AH2954" i="3"/>
  <c r="AG2954" i="3"/>
  <c r="AH2953" i="3"/>
  <c r="AG2953" i="3"/>
  <c r="AH2952" i="3"/>
  <c r="AG2952" i="3"/>
  <c r="AH2950" i="3"/>
  <c r="AG2950" i="3"/>
  <c r="AH2949" i="3"/>
  <c r="AG2949" i="3"/>
  <c r="AH2948" i="3"/>
  <c r="AG2948" i="3"/>
  <c r="AH2947" i="3"/>
  <c r="AG2947" i="3"/>
  <c r="AH2946" i="3"/>
  <c r="AG2946" i="3"/>
  <c r="AH2933" i="3"/>
  <c r="AH2934" i="3" s="1"/>
  <c r="AG2933" i="3"/>
  <c r="AG2934" i="3" s="1"/>
  <c r="AH2928" i="3"/>
  <c r="AG2928" i="3"/>
  <c r="AH2927" i="3"/>
  <c r="AG2927" i="3"/>
  <c r="AH2926" i="3"/>
  <c r="AG2926" i="3"/>
  <c r="AH2925" i="3"/>
  <c r="AG2925" i="3"/>
  <c r="AH2924" i="3"/>
  <c r="AG2924" i="3"/>
  <c r="AH2923" i="3"/>
  <c r="AG2923" i="3"/>
  <c r="AH2910" i="3"/>
  <c r="AG2910" i="3"/>
  <c r="AH2909" i="3"/>
  <c r="AG2909" i="3"/>
  <c r="AH2908" i="3"/>
  <c r="AG2908" i="3"/>
  <c r="AH2903" i="3"/>
  <c r="AG2903" i="3"/>
  <c r="AH2902" i="3"/>
  <c r="AG2902" i="3"/>
  <c r="AH2901" i="3"/>
  <c r="AG2901" i="3"/>
  <c r="AH2900" i="3"/>
  <c r="AG2900" i="3"/>
  <c r="AH2899" i="3"/>
  <c r="AG2899" i="3"/>
  <c r="AH2898" i="3"/>
  <c r="AG2898" i="3"/>
  <c r="AH2897" i="3"/>
  <c r="AG2897" i="3"/>
  <c r="AH2896" i="3"/>
  <c r="AG2896" i="3"/>
  <c r="AH2895" i="3"/>
  <c r="AG2895" i="3"/>
  <c r="AH2894" i="3"/>
  <c r="AG2894" i="3"/>
  <c r="AH2893" i="3"/>
  <c r="AG2893" i="3"/>
  <c r="AH2892" i="3"/>
  <c r="AG2892" i="3"/>
  <c r="AH2891" i="3"/>
  <c r="AG2891" i="3"/>
  <c r="AH2890" i="3"/>
  <c r="AG2890" i="3"/>
  <c r="AH2889" i="3"/>
  <c r="AG2889" i="3"/>
  <c r="AH2888" i="3"/>
  <c r="AG2888" i="3"/>
  <c r="AH2875" i="3"/>
  <c r="AG2875" i="3"/>
  <c r="AH2874" i="3"/>
  <c r="AG2874" i="3"/>
  <c r="AH2873" i="3"/>
  <c r="AG2873" i="3"/>
  <c r="AH2868" i="3"/>
  <c r="AG2868" i="3"/>
  <c r="AH2867" i="3"/>
  <c r="AG2867" i="3"/>
  <c r="AH2866" i="3"/>
  <c r="AG2866" i="3"/>
  <c r="AH2865" i="3"/>
  <c r="AG2865" i="3"/>
  <c r="AH2864" i="3"/>
  <c r="AG2864" i="3"/>
  <c r="AH2863" i="3"/>
  <c r="AG2863" i="3"/>
  <c r="AH2862" i="3"/>
  <c r="AG2862" i="3"/>
  <c r="AH2861" i="3"/>
  <c r="AG2861" i="3"/>
  <c r="AH2860" i="3"/>
  <c r="AG2860" i="3"/>
  <c r="AH2859" i="3"/>
  <c r="AG2859" i="3"/>
  <c r="AH2858" i="3"/>
  <c r="AG2858" i="3"/>
  <c r="AH2857" i="3"/>
  <c r="AG2857" i="3"/>
  <c r="AH2856" i="3"/>
  <c r="AG2856" i="3"/>
  <c r="AH2855" i="3"/>
  <c r="AG2855" i="3"/>
  <c r="AH2854" i="3"/>
  <c r="AG2854" i="3"/>
  <c r="AH2853" i="3"/>
  <c r="AG2853" i="3"/>
  <c r="AH2852" i="3"/>
  <c r="AG2852" i="3"/>
  <c r="AH2851" i="3"/>
  <c r="AG2851" i="3"/>
  <c r="AH2850" i="3"/>
  <c r="AG2850" i="3"/>
  <c r="AH2849" i="3"/>
  <c r="AG2849" i="3"/>
  <c r="AH2848" i="3"/>
  <c r="AG2848" i="3"/>
  <c r="AH2847" i="3"/>
  <c r="AG2847" i="3"/>
  <c r="AH2846" i="3"/>
  <c r="AG2846" i="3"/>
  <c r="AH2834" i="3"/>
  <c r="AG2834" i="3"/>
  <c r="AH2833" i="3"/>
  <c r="AG2833" i="3"/>
  <c r="AH2832" i="3"/>
  <c r="AG2832" i="3"/>
  <c r="AH2820" i="3"/>
  <c r="AH2821" i="3" s="1"/>
  <c r="AH2822" i="3" s="1"/>
  <c r="AG2820" i="3"/>
  <c r="AG2821" i="3" s="1"/>
  <c r="AG2822" i="3" s="1"/>
  <c r="AH2807" i="3"/>
  <c r="AG2807" i="3"/>
  <c r="AH2806" i="3"/>
  <c r="AG2806" i="3"/>
  <c r="AH2793" i="3"/>
  <c r="AH2794" i="3" s="1"/>
  <c r="AH2795" i="3" s="1"/>
  <c r="AG2793" i="3"/>
  <c r="AG2794" i="3" s="1"/>
  <c r="AG2795" i="3" s="1"/>
  <c r="AH2780" i="3"/>
  <c r="AG2780" i="3"/>
  <c r="AH2779" i="3"/>
  <c r="AG2779" i="3"/>
  <c r="AH2778" i="3"/>
  <c r="AG2778" i="3"/>
  <c r="AH2765" i="3"/>
  <c r="AH2766" i="3" s="1"/>
  <c r="AG2765" i="3"/>
  <c r="AG2766" i="3" s="1"/>
  <c r="AH2760" i="3"/>
  <c r="AG2760" i="3"/>
  <c r="AH2759" i="3"/>
  <c r="AG2759" i="3"/>
  <c r="AH2758" i="3"/>
  <c r="AG2758" i="3"/>
  <c r="AH2757" i="3"/>
  <c r="AG2757" i="3"/>
  <c r="AH2756" i="3"/>
  <c r="AG2756" i="3"/>
  <c r="AH2755" i="3"/>
  <c r="AG2755" i="3"/>
  <c r="AH2754" i="3"/>
  <c r="AG2754" i="3"/>
  <c r="AH2753" i="3"/>
  <c r="AG2753" i="3"/>
  <c r="AH2752" i="3"/>
  <c r="AG2752" i="3"/>
  <c r="AH2751" i="3"/>
  <c r="AG2751" i="3"/>
  <c r="AH2750" i="3"/>
  <c r="AG2750" i="3"/>
  <c r="AH2749" i="3"/>
  <c r="AG2749" i="3"/>
  <c r="AH2748" i="3"/>
  <c r="AG2748" i="3"/>
  <c r="AH2747" i="3"/>
  <c r="AG2747" i="3"/>
  <c r="AH2746" i="3"/>
  <c r="AG2746" i="3"/>
  <c r="AH2745" i="3"/>
  <c r="AG2745" i="3"/>
  <c r="AH2744" i="3"/>
  <c r="AG2744" i="3"/>
  <c r="AH2732" i="3"/>
  <c r="AG2732" i="3"/>
  <c r="AH2731" i="3"/>
  <c r="AG2731" i="3"/>
  <c r="AH2730" i="3"/>
  <c r="AG2730" i="3"/>
  <c r="AH2729" i="3"/>
  <c r="AG2729" i="3"/>
  <c r="AH2728" i="3"/>
  <c r="AG2728" i="3"/>
  <c r="AH2727" i="3"/>
  <c r="AG2727" i="3"/>
  <c r="AH2726" i="3"/>
  <c r="AG2726" i="3"/>
  <c r="AH2725" i="3"/>
  <c r="AG2725" i="3"/>
  <c r="AH2724" i="3"/>
  <c r="AG2724" i="3"/>
  <c r="AH2723" i="3"/>
  <c r="AG2723" i="3"/>
  <c r="AH2722" i="3"/>
  <c r="AG2722" i="3"/>
  <c r="AH2721" i="3"/>
  <c r="AG2721" i="3"/>
  <c r="AH2720" i="3"/>
  <c r="AG2720" i="3"/>
  <c r="AH2719" i="3"/>
  <c r="AG2719" i="3"/>
  <c r="AH2718" i="3"/>
  <c r="AG2718" i="3"/>
  <c r="AH2717" i="3"/>
  <c r="AG2717" i="3"/>
  <c r="AH2716" i="3"/>
  <c r="AG2716" i="3"/>
  <c r="AH2715" i="3"/>
  <c r="AG2715" i="3"/>
  <c r="AH2714" i="3"/>
  <c r="AG2714" i="3"/>
  <c r="AH2713" i="3"/>
  <c r="AG2713" i="3"/>
  <c r="AH2712" i="3"/>
  <c r="AG2712" i="3"/>
  <c r="AH2711" i="3"/>
  <c r="AG2711" i="3"/>
  <c r="AH2710" i="3"/>
  <c r="AG2710" i="3"/>
  <c r="AH2709" i="3"/>
  <c r="AG2709" i="3"/>
  <c r="AH2708" i="3"/>
  <c r="AG2708" i="3"/>
  <c r="AH2707" i="3"/>
  <c r="AG2707" i="3"/>
  <c r="AH2706" i="3"/>
  <c r="AG2706" i="3"/>
  <c r="AH2693" i="3"/>
  <c r="AG2693" i="3"/>
  <c r="AH2691" i="3"/>
  <c r="AG2691" i="3"/>
  <c r="AH2689" i="3"/>
  <c r="AG2689" i="3"/>
  <c r="AH2688" i="3"/>
  <c r="AG2688" i="3"/>
  <c r="AH2687" i="3"/>
  <c r="AG2687" i="3"/>
  <c r="AH2686" i="3"/>
  <c r="AG2686" i="3"/>
  <c r="AH2680" i="3"/>
  <c r="AG2680" i="3"/>
  <c r="AH2679" i="3"/>
  <c r="AG2679" i="3"/>
  <c r="AH2677" i="3"/>
  <c r="AG2677" i="3"/>
  <c r="AH2675" i="3"/>
  <c r="AG2675" i="3"/>
  <c r="AH2672" i="3"/>
  <c r="AG2672" i="3"/>
  <c r="AH2671" i="3"/>
  <c r="AG2671" i="3"/>
  <c r="AH2668" i="3"/>
  <c r="AG2668" i="3"/>
  <c r="AH2667" i="3"/>
  <c r="AG2667" i="3"/>
  <c r="AH2666" i="3"/>
  <c r="AG2666" i="3"/>
  <c r="AH2665" i="3"/>
  <c r="AG2665" i="3"/>
  <c r="AH2664" i="3"/>
  <c r="AG2664" i="3"/>
  <c r="AH2662" i="3"/>
  <c r="AG2662" i="3"/>
  <c r="AH2660" i="3"/>
  <c r="AG2660" i="3"/>
  <c r="AH2659" i="3"/>
  <c r="AG2659" i="3"/>
  <c r="AH2658" i="3"/>
  <c r="AG2658" i="3"/>
  <c r="AH2645" i="3"/>
  <c r="AG2645" i="3"/>
  <c r="AH2644" i="3"/>
  <c r="AG2644" i="3"/>
  <c r="AH2643" i="3"/>
  <c r="AG2643" i="3"/>
  <c r="AH2642" i="3"/>
  <c r="AG2642" i="3"/>
  <c r="AH2641" i="3"/>
  <c r="AG2641" i="3"/>
  <c r="AH2640" i="3"/>
  <c r="AG2640" i="3"/>
  <c r="AH2635" i="3"/>
  <c r="AG2635" i="3"/>
  <c r="AH2634" i="3"/>
  <c r="AG2634" i="3"/>
  <c r="AH2633" i="3"/>
  <c r="AG2633" i="3"/>
  <c r="AH2632" i="3"/>
  <c r="AG2632" i="3"/>
  <c r="AH2631" i="3"/>
  <c r="AG2631" i="3"/>
  <c r="AH2630" i="3"/>
  <c r="AG2630" i="3"/>
  <c r="AH2629" i="3"/>
  <c r="AG2629" i="3"/>
  <c r="AH2628" i="3"/>
  <c r="AG2628" i="3"/>
  <c r="AH2627" i="3"/>
  <c r="AG2627" i="3"/>
  <c r="AH2625" i="3"/>
  <c r="AG2625" i="3"/>
  <c r="AH2624" i="3"/>
  <c r="AG2624" i="3"/>
  <c r="AH2622" i="3"/>
  <c r="AG2622" i="3"/>
  <c r="AH2621" i="3"/>
  <c r="AG2621" i="3"/>
  <c r="AH2620" i="3"/>
  <c r="AG2620" i="3"/>
  <c r="AH2619" i="3"/>
  <c r="AG2619" i="3"/>
  <c r="AH2618" i="3"/>
  <c r="AG2618" i="3"/>
  <c r="AH2617" i="3"/>
  <c r="AG2617" i="3"/>
  <c r="AH2616" i="3"/>
  <c r="AG2616" i="3"/>
  <c r="AH2615" i="3"/>
  <c r="AG2615" i="3"/>
  <c r="AH2614" i="3"/>
  <c r="AG2614" i="3"/>
  <c r="AH2613" i="3"/>
  <c r="AG2613" i="3"/>
  <c r="AH2612" i="3"/>
  <c r="AG2612" i="3"/>
  <c r="AH2611" i="3"/>
  <c r="AG2611" i="3"/>
  <c r="AH2610" i="3"/>
  <c r="AG2610" i="3"/>
  <c r="AH2609" i="3"/>
  <c r="AG2609" i="3"/>
  <c r="AH2608" i="3"/>
  <c r="AG2608" i="3"/>
  <c r="AH2607" i="3"/>
  <c r="AG2607" i="3"/>
  <c r="AH2606" i="3"/>
  <c r="AG2606" i="3"/>
  <c r="AH2593" i="3"/>
  <c r="AG2593" i="3"/>
  <c r="AH2592" i="3"/>
  <c r="AG2592" i="3"/>
  <c r="AH2591" i="3"/>
  <c r="AG2591" i="3"/>
  <c r="AH2590" i="3"/>
  <c r="AG2590" i="3"/>
  <c r="AH2589" i="3"/>
  <c r="AG2589" i="3"/>
  <c r="AH2588" i="3"/>
  <c r="AG2588" i="3"/>
  <c r="AH2583" i="3"/>
  <c r="AG2583" i="3"/>
  <c r="AH2582" i="3"/>
  <c r="AG2582" i="3"/>
  <c r="AH2581" i="3"/>
  <c r="AG2581" i="3"/>
  <c r="AH2580" i="3"/>
  <c r="AG2580" i="3"/>
  <c r="AH2579" i="3"/>
  <c r="AG2579" i="3"/>
  <c r="AH2578" i="3"/>
  <c r="AG2578" i="3"/>
  <c r="AH2577" i="3"/>
  <c r="AG2577" i="3"/>
  <c r="AH2576" i="3"/>
  <c r="AG2576" i="3"/>
  <c r="AH2574" i="3"/>
  <c r="AG2574" i="3"/>
  <c r="AH2561" i="3"/>
  <c r="AG2561" i="3"/>
  <c r="AH2560" i="3"/>
  <c r="AG2560" i="3"/>
  <c r="AH2559" i="3"/>
  <c r="AG2559" i="3"/>
  <c r="AH2558" i="3"/>
  <c r="AG2558" i="3"/>
  <c r="AH2557" i="3"/>
  <c r="AG2557" i="3"/>
  <c r="AH2556" i="3"/>
  <c r="AG2556" i="3"/>
  <c r="AH2555" i="3"/>
  <c r="AG2555" i="3"/>
  <c r="AH2554" i="3"/>
  <c r="AG2554" i="3"/>
  <c r="AH2553" i="3"/>
  <c r="AG2553" i="3"/>
  <c r="AH2552" i="3"/>
  <c r="AG2552" i="3"/>
  <c r="AH2551" i="3"/>
  <c r="AG2551" i="3"/>
  <c r="AH2550" i="3"/>
  <c r="AG2550" i="3"/>
  <c r="AH2535" i="3"/>
  <c r="AG2535" i="3"/>
  <c r="AH2534" i="3"/>
  <c r="AG2534" i="3"/>
  <c r="AH2529" i="3"/>
  <c r="AG2529" i="3"/>
  <c r="AH2528" i="3"/>
  <c r="AG2528" i="3"/>
  <c r="AH2527" i="3"/>
  <c r="AG2527" i="3"/>
  <c r="AH2526" i="3"/>
  <c r="AG2526" i="3"/>
  <c r="AH2525" i="3"/>
  <c r="AG2525" i="3"/>
  <c r="AH2524" i="3"/>
  <c r="AG2524" i="3"/>
  <c r="AH2523" i="3"/>
  <c r="AG2523" i="3"/>
  <c r="AH2522" i="3"/>
  <c r="AG2522" i="3"/>
  <c r="AH2509" i="3"/>
  <c r="AG2509" i="3"/>
  <c r="AH2508" i="3"/>
  <c r="AG2508" i="3"/>
  <c r="AH2507" i="3"/>
  <c r="AG2507" i="3"/>
  <c r="AH2493" i="3"/>
  <c r="AG2493" i="3"/>
  <c r="AH2492" i="3"/>
  <c r="AG2492" i="3"/>
  <c r="AH2479" i="3"/>
  <c r="AG2479" i="3"/>
  <c r="AH2478" i="3"/>
  <c r="AG2478" i="3"/>
  <c r="AH2477" i="3"/>
  <c r="AG2477" i="3"/>
  <c r="AH2476" i="3"/>
  <c r="AG2476" i="3"/>
  <c r="AH2475" i="3"/>
  <c r="AG2475" i="3"/>
  <c r="AH2474" i="3"/>
  <c r="AG2474" i="3"/>
  <c r="AH2473" i="3"/>
  <c r="AG2473" i="3"/>
  <c r="AH2472" i="3"/>
  <c r="AG2472" i="3"/>
  <c r="AH2471" i="3"/>
  <c r="AG2471" i="3"/>
  <c r="AH2470" i="3"/>
  <c r="AG2470" i="3"/>
  <c r="AH2469" i="3"/>
  <c r="AG2469" i="3"/>
  <c r="AH2468" i="3"/>
  <c r="AG2468" i="3"/>
  <c r="AH2467" i="3"/>
  <c r="AG2467" i="3"/>
  <c r="AH2466" i="3"/>
  <c r="AG2466" i="3"/>
  <c r="AH2465" i="3"/>
  <c r="AG2465" i="3"/>
  <c r="AH2464" i="3"/>
  <c r="AG2464" i="3"/>
  <c r="AH2463" i="3"/>
  <c r="AG2463" i="3"/>
  <c r="AH2462" i="3"/>
  <c r="AG2462" i="3"/>
  <c r="AH2461" i="3"/>
  <c r="AG2461" i="3"/>
  <c r="AH2460" i="3"/>
  <c r="AG2460" i="3"/>
  <c r="AH2459" i="3"/>
  <c r="AG2459" i="3"/>
  <c r="AH2454" i="3"/>
  <c r="AG2454" i="3"/>
  <c r="AH2453" i="3"/>
  <c r="AG2453" i="3"/>
  <c r="AH2452" i="3"/>
  <c r="AG2452" i="3"/>
  <c r="AH2451" i="3"/>
  <c r="AG2451" i="3"/>
  <c r="AH2450" i="3"/>
  <c r="AG2450" i="3"/>
  <c r="AH2449" i="3"/>
  <c r="AG2449" i="3"/>
  <c r="AH2448" i="3"/>
  <c r="AG2448" i="3"/>
  <c r="AH2447" i="3"/>
  <c r="AG2447" i="3"/>
  <c r="AH2446" i="3"/>
  <c r="AG2446" i="3"/>
  <c r="AH2445" i="3"/>
  <c r="AG2445" i="3"/>
  <c r="AH2444" i="3"/>
  <c r="AG2444" i="3"/>
  <c r="AH2443" i="3"/>
  <c r="AG2443" i="3"/>
  <c r="AH2442" i="3"/>
  <c r="AG2442" i="3"/>
  <c r="AH2441" i="3"/>
  <c r="AG2441" i="3"/>
  <c r="AH2440" i="3"/>
  <c r="AG2440" i="3"/>
  <c r="AH2439" i="3"/>
  <c r="AG2439" i="3"/>
  <c r="AH2438" i="3"/>
  <c r="AG2438" i="3"/>
  <c r="AH2437" i="3"/>
  <c r="AG2437" i="3"/>
  <c r="AH2436" i="3"/>
  <c r="AG2436" i="3"/>
  <c r="AH2435" i="3"/>
  <c r="AG2435" i="3"/>
  <c r="AH2434" i="3"/>
  <c r="AG2434" i="3"/>
  <c r="AH2421" i="3"/>
  <c r="AG2421" i="3"/>
  <c r="AH2420" i="3"/>
  <c r="AG2420" i="3"/>
  <c r="AH2415" i="3"/>
  <c r="AG2415" i="3"/>
  <c r="AH2414" i="3"/>
  <c r="AG2414" i="3"/>
  <c r="AH2413" i="3"/>
  <c r="AG2413" i="3"/>
  <c r="AH2412" i="3"/>
  <c r="AG2412" i="3"/>
  <c r="AH2400" i="3"/>
  <c r="AG2400" i="3"/>
  <c r="AH2399" i="3"/>
  <c r="AG2399" i="3"/>
  <c r="AH2398" i="3"/>
  <c r="AG2398" i="3"/>
  <c r="AH2385" i="3"/>
  <c r="AG2385" i="3"/>
  <c r="AH2384" i="3"/>
  <c r="AG2384" i="3"/>
  <c r="AH2379" i="3"/>
  <c r="AG2379" i="3"/>
  <c r="AH2378" i="3"/>
  <c r="AG2378" i="3"/>
  <c r="AH2377" i="3"/>
  <c r="AG2377" i="3"/>
  <c r="AH2376" i="3"/>
  <c r="AG2376" i="3"/>
  <c r="AH2375" i="3"/>
  <c r="AG2375" i="3"/>
  <c r="AH2374" i="3"/>
  <c r="AG2374" i="3"/>
  <c r="AH2372" i="3"/>
  <c r="AG2372" i="3"/>
  <c r="AH2370" i="3"/>
  <c r="AG2370" i="3"/>
  <c r="AH2347" i="3"/>
  <c r="AH2348" i="3" s="1"/>
  <c r="AH2349" i="3" s="1"/>
  <c r="AG2347" i="3"/>
  <c r="AG2348" i="3" s="1"/>
  <c r="AG2349" i="3" s="1"/>
  <c r="AH2332" i="3"/>
  <c r="AG2332" i="3"/>
  <c r="AH2331" i="3"/>
  <c r="AG2331" i="3"/>
  <c r="AH2330" i="3"/>
  <c r="AG2330" i="3"/>
  <c r="AH2329" i="3"/>
  <c r="AG2329" i="3"/>
  <c r="AH2328" i="3"/>
  <c r="AG2328" i="3"/>
  <c r="AH2327" i="3"/>
  <c r="AG2327" i="3"/>
  <c r="AH2326" i="3"/>
  <c r="AG2326" i="3"/>
  <c r="AH2325" i="3"/>
  <c r="AH2336" i="3" s="1"/>
  <c r="AG2325" i="3"/>
  <c r="AG2336" i="3" s="1"/>
  <c r="AH2324" i="3"/>
  <c r="AG2324" i="3"/>
  <c r="AH2323" i="3"/>
  <c r="AG2323" i="3"/>
  <c r="AH2322" i="3"/>
  <c r="AG2322" i="3"/>
  <c r="AH2321" i="3"/>
  <c r="AG2321" i="3"/>
  <c r="AH2320" i="3"/>
  <c r="AG2320" i="3"/>
  <c r="AH2319" i="3"/>
  <c r="AG2319" i="3"/>
  <c r="AH2318" i="3"/>
  <c r="AG2318" i="3"/>
  <c r="AH2317" i="3"/>
  <c r="AG2317" i="3"/>
  <c r="AH2316" i="3"/>
  <c r="AG2316" i="3"/>
  <c r="AH2315" i="3"/>
  <c r="AG2315" i="3"/>
  <c r="AH2314" i="3"/>
  <c r="AG2314" i="3"/>
  <c r="AH2313" i="3"/>
  <c r="AG2313" i="3"/>
  <c r="AH2312" i="3"/>
  <c r="AG2312" i="3"/>
  <c r="AH2311" i="3"/>
  <c r="AG2311" i="3"/>
  <c r="AH2310" i="3"/>
  <c r="AG2310" i="3"/>
  <c r="AH2305" i="3"/>
  <c r="AG2305" i="3"/>
  <c r="AH2304" i="3"/>
  <c r="AG2304" i="3"/>
  <c r="AH2303" i="3"/>
  <c r="AG2303" i="3"/>
  <c r="AH2302" i="3"/>
  <c r="AG2302" i="3"/>
  <c r="AH2301" i="3"/>
  <c r="AG2301" i="3"/>
  <c r="AH2288" i="3"/>
  <c r="AH2289" i="3" s="1"/>
  <c r="AH2290" i="3" s="1"/>
  <c r="AG2288" i="3"/>
  <c r="AG2289" i="3" s="1"/>
  <c r="AG2290" i="3" s="1"/>
  <c r="AH2275" i="3"/>
  <c r="AG2275" i="3"/>
  <c r="AH2274" i="3"/>
  <c r="AG2274" i="3"/>
  <c r="AH2272" i="3"/>
  <c r="AG2272" i="3"/>
  <c r="AH2271" i="3"/>
  <c r="AG2271" i="3"/>
  <c r="AH2270" i="3"/>
  <c r="AG2270" i="3"/>
  <c r="AH2269" i="3"/>
  <c r="AG2269" i="3"/>
  <c r="AH2268" i="3"/>
  <c r="AG2268" i="3"/>
  <c r="AH2263" i="3"/>
  <c r="AG2263" i="3"/>
  <c r="AH2262" i="3"/>
  <c r="AG2262" i="3"/>
  <c r="AH2261" i="3"/>
  <c r="AG2261" i="3"/>
  <c r="AH2260" i="3"/>
  <c r="AG2260" i="3"/>
  <c r="AH2259" i="3"/>
  <c r="AG2259" i="3"/>
  <c r="AH2258" i="3"/>
  <c r="AG2258" i="3"/>
  <c r="AH2257" i="3"/>
  <c r="AG2257" i="3"/>
  <c r="AH2256" i="3"/>
  <c r="AG2256" i="3"/>
  <c r="AH2255" i="3"/>
  <c r="AG2255" i="3"/>
  <c r="AH2254" i="3"/>
  <c r="AG2254" i="3"/>
  <c r="AH2253" i="3"/>
  <c r="AG2253" i="3"/>
  <c r="AH2252" i="3"/>
  <c r="AG2252" i="3"/>
  <c r="AH2251" i="3"/>
  <c r="AG2251" i="3"/>
  <c r="AH2250" i="3"/>
  <c r="AG2250" i="3"/>
  <c r="AH2249" i="3"/>
  <c r="AG2249" i="3"/>
  <c r="AH2248" i="3"/>
  <c r="AG2248" i="3"/>
  <c r="AH2247" i="3"/>
  <c r="AG2247" i="3"/>
  <c r="AH2246" i="3"/>
  <c r="AG2246" i="3"/>
  <c r="AH2245" i="3"/>
  <c r="AG2245" i="3"/>
  <c r="AH2244" i="3"/>
  <c r="AG2244" i="3"/>
  <c r="AH2243" i="3"/>
  <c r="AG2243" i="3"/>
  <c r="AH2242" i="3"/>
  <c r="AG2242" i="3"/>
  <c r="AH2241" i="3"/>
  <c r="AG2241" i="3"/>
  <c r="AH2240" i="3"/>
  <c r="AG2240" i="3"/>
  <c r="AH2239" i="3"/>
  <c r="AG2239" i="3"/>
  <c r="AH2238" i="3"/>
  <c r="AG2238" i="3"/>
  <c r="AH2237" i="3"/>
  <c r="AG2237" i="3"/>
  <c r="AH2236" i="3"/>
  <c r="AG2236" i="3"/>
  <c r="AH2235" i="3"/>
  <c r="AG2235" i="3"/>
  <c r="AH2234" i="3"/>
  <c r="AG2234" i="3"/>
  <c r="AH2233" i="3"/>
  <c r="AG2233" i="3"/>
  <c r="AH2232" i="3"/>
  <c r="AG2232" i="3"/>
  <c r="AH2231" i="3"/>
  <c r="AG2231" i="3"/>
  <c r="AH2230" i="3"/>
  <c r="AG2230" i="3"/>
  <c r="AH2229" i="3"/>
  <c r="AG2229" i="3"/>
  <c r="AH2228" i="3"/>
  <c r="AG2228" i="3"/>
  <c r="AH2227" i="3"/>
  <c r="AG2227" i="3"/>
  <c r="AH2226" i="3"/>
  <c r="AG2226" i="3"/>
  <c r="AH2224" i="3"/>
  <c r="AG2224" i="3"/>
  <c r="AH2222" i="3"/>
  <c r="AG2222" i="3"/>
  <c r="AH2221" i="3"/>
  <c r="AG2221" i="3"/>
  <c r="AH2220" i="3"/>
  <c r="AG2220" i="3"/>
  <c r="AH2219" i="3"/>
  <c r="AG2219" i="3"/>
  <c r="AH2218" i="3"/>
  <c r="AG2218" i="3"/>
  <c r="AH2217" i="3"/>
  <c r="AG2217" i="3"/>
  <c r="AH2216" i="3"/>
  <c r="AG2216" i="3"/>
  <c r="AH2215" i="3"/>
  <c r="AG2215" i="3"/>
  <c r="AH2214" i="3"/>
  <c r="AG2214" i="3"/>
  <c r="AH2213" i="3"/>
  <c r="AG2213" i="3"/>
  <c r="AH2212" i="3"/>
  <c r="AG2212" i="3"/>
  <c r="AH2211" i="3"/>
  <c r="AG2211" i="3"/>
  <c r="AH2210" i="3"/>
  <c r="AG2210" i="3"/>
  <c r="AH2209" i="3"/>
  <c r="AG2209" i="3"/>
  <c r="AH2208" i="3"/>
  <c r="AG2208" i="3"/>
  <c r="AH2207" i="3"/>
  <c r="AG2207" i="3"/>
  <c r="AH2206" i="3"/>
  <c r="AG2206" i="3"/>
  <c r="AH2205" i="3"/>
  <c r="AG2205" i="3"/>
  <c r="AH2204" i="3"/>
  <c r="AG2204" i="3"/>
  <c r="AH2203" i="3"/>
  <c r="AG2203" i="3"/>
  <c r="AH2202" i="3"/>
  <c r="AG2202" i="3"/>
  <c r="AH2201" i="3"/>
  <c r="AG2201" i="3"/>
  <c r="AH2200" i="3"/>
  <c r="AG2200" i="3"/>
  <c r="AH2199" i="3"/>
  <c r="AG2199" i="3"/>
  <c r="AH2198" i="3"/>
  <c r="AG2198" i="3"/>
  <c r="AH2197" i="3"/>
  <c r="AG2197" i="3"/>
  <c r="AH2196" i="3"/>
  <c r="AG2196" i="3"/>
  <c r="AH2195" i="3"/>
  <c r="AG2195" i="3"/>
  <c r="AH2194" i="3"/>
  <c r="AG2194" i="3"/>
  <c r="AH2193" i="3"/>
  <c r="AG2193" i="3"/>
  <c r="AH2192" i="3"/>
  <c r="AG2192" i="3"/>
  <c r="AH2191" i="3"/>
  <c r="AG2191" i="3"/>
  <c r="AH2190" i="3"/>
  <c r="AG2190" i="3"/>
  <c r="AH2189" i="3"/>
  <c r="AG2189" i="3"/>
  <c r="AH2188" i="3"/>
  <c r="AG2188" i="3"/>
  <c r="AH2187" i="3"/>
  <c r="AG2187" i="3"/>
  <c r="AH2186" i="3"/>
  <c r="AG2186" i="3"/>
  <c r="AH2185" i="3"/>
  <c r="AG2185" i="3"/>
  <c r="AH2184" i="3"/>
  <c r="AG2184" i="3"/>
  <c r="AH2183" i="3"/>
  <c r="AG2183" i="3"/>
  <c r="AH2170" i="3"/>
  <c r="AH2171" i="3" s="1"/>
  <c r="AG2170" i="3"/>
  <c r="AG2171" i="3" s="1"/>
  <c r="AH2165" i="3"/>
  <c r="AG2165" i="3"/>
  <c r="AH2164" i="3"/>
  <c r="AG2164" i="3"/>
  <c r="AH2151" i="3"/>
  <c r="AG2151" i="3"/>
  <c r="AH2150" i="3"/>
  <c r="AG2150" i="3"/>
  <c r="AH2149" i="3"/>
  <c r="AG2149" i="3"/>
  <c r="AH2148" i="3"/>
  <c r="AG2148" i="3"/>
  <c r="AH2147" i="3"/>
  <c r="AG2147" i="3"/>
  <c r="AH2146" i="3"/>
  <c r="AG2146" i="3"/>
  <c r="AH2145" i="3"/>
  <c r="AG2145" i="3"/>
  <c r="AH2144" i="3"/>
  <c r="AG2144" i="3"/>
  <c r="AH2143" i="3"/>
  <c r="AG2143" i="3"/>
  <c r="AH2142" i="3"/>
  <c r="AG2142" i="3"/>
  <c r="AH2141" i="3"/>
  <c r="AG2141" i="3"/>
  <c r="AH2140" i="3"/>
  <c r="AG2140" i="3"/>
  <c r="AH2139" i="3"/>
  <c r="AG2139" i="3"/>
  <c r="AH2138" i="3"/>
  <c r="AG2138" i="3"/>
  <c r="AH2137" i="3"/>
  <c r="AG2137" i="3"/>
  <c r="AH2136" i="3"/>
  <c r="AG2136" i="3"/>
  <c r="AH2135" i="3"/>
  <c r="AG2135" i="3"/>
  <c r="AH2134" i="3"/>
  <c r="AG2134" i="3"/>
  <c r="AH2133" i="3"/>
  <c r="AG2133" i="3"/>
  <c r="AH2132" i="3"/>
  <c r="AG2132" i="3"/>
  <c r="AH2131" i="3"/>
  <c r="AG2131" i="3"/>
  <c r="AH2130" i="3"/>
  <c r="AG2130" i="3"/>
  <c r="AH2129" i="3"/>
  <c r="AG2129" i="3"/>
  <c r="AH2128" i="3"/>
  <c r="AG2128" i="3"/>
  <c r="AH2127" i="3"/>
  <c r="AG2127" i="3"/>
  <c r="AH2126" i="3"/>
  <c r="AG2126" i="3"/>
  <c r="AH2125" i="3"/>
  <c r="AG2125" i="3"/>
  <c r="AH2124" i="3"/>
  <c r="AG2124" i="3"/>
  <c r="AH2123" i="3"/>
  <c r="AG2123" i="3"/>
  <c r="AH2122" i="3"/>
  <c r="AG2122" i="3"/>
  <c r="AH2121" i="3"/>
  <c r="AG2121" i="3"/>
  <c r="AH2120" i="3"/>
  <c r="AG2120" i="3"/>
  <c r="AH2119" i="3"/>
  <c r="AG2119" i="3"/>
  <c r="AH2118" i="3"/>
  <c r="AG2118" i="3"/>
  <c r="AH2117" i="3"/>
  <c r="AG2117" i="3"/>
  <c r="AH2112" i="3"/>
  <c r="AG2112" i="3"/>
  <c r="AH2111" i="3"/>
  <c r="AG2111" i="3"/>
  <c r="AH2110" i="3"/>
  <c r="AG2110" i="3"/>
  <c r="AH2109" i="3"/>
  <c r="AG2109" i="3"/>
  <c r="AH2108" i="3"/>
  <c r="AG2108" i="3"/>
  <c r="AH2107" i="3"/>
  <c r="AG2107" i="3"/>
  <c r="AH2106" i="3"/>
  <c r="AG2106" i="3"/>
  <c r="AH2105" i="3"/>
  <c r="AG2105" i="3"/>
  <c r="AH2104" i="3"/>
  <c r="AG2104" i="3"/>
  <c r="AH2103" i="3"/>
  <c r="AG2103" i="3"/>
  <c r="AH2102" i="3"/>
  <c r="AG2102" i="3"/>
  <c r="AH2101" i="3"/>
  <c r="AG2101" i="3"/>
  <c r="AH2100" i="3"/>
  <c r="AG2100" i="3"/>
  <c r="AH2099" i="3"/>
  <c r="AG2099" i="3"/>
  <c r="AH2098" i="3"/>
  <c r="AG2098" i="3"/>
  <c r="AH2097" i="3"/>
  <c r="AG2097" i="3"/>
  <c r="AH2096" i="3"/>
  <c r="AG2096" i="3"/>
  <c r="AH2095" i="3"/>
  <c r="AG2095" i="3"/>
  <c r="AH2094" i="3"/>
  <c r="AG2094" i="3"/>
  <c r="AH2093" i="3"/>
  <c r="AG2093" i="3"/>
  <c r="AH2092" i="3"/>
  <c r="AG2092" i="3"/>
  <c r="AH2091" i="3"/>
  <c r="AG2091" i="3"/>
  <c r="AH2090" i="3"/>
  <c r="AG2090" i="3"/>
  <c r="AH2077" i="3"/>
  <c r="AG2077" i="3"/>
  <c r="AH2075" i="3"/>
  <c r="AG2075" i="3"/>
  <c r="AH2070" i="3"/>
  <c r="AG2070" i="3"/>
  <c r="AH2069" i="3"/>
  <c r="AG2069" i="3"/>
  <c r="AH2068" i="3"/>
  <c r="AG2068" i="3"/>
  <c r="AH2067" i="3"/>
  <c r="AG2067" i="3"/>
  <c r="AH2066" i="3"/>
  <c r="AG2066" i="3"/>
  <c r="AH2065" i="3"/>
  <c r="AG2065" i="3"/>
  <c r="AH2064" i="3"/>
  <c r="AG2064" i="3"/>
  <c r="AH2063" i="3"/>
  <c r="AG2063" i="3"/>
  <c r="AH2062" i="3"/>
  <c r="AG2062" i="3"/>
  <c r="AH2061" i="3"/>
  <c r="AG2061" i="3"/>
  <c r="AH2060" i="3"/>
  <c r="AG2060" i="3"/>
  <c r="AH2059" i="3"/>
  <c r="AG2059" i="3"/>
  <c r="AH2058" i="3"/>
  <c r="AG2058" i="3"/>
  <c r="AH2057" i="3"/>
  <c r="AG2057" i="3"/>
  <c r="AH2056" i="3"/>
  <c r="AG2056" i="3"/>
  <c r="AH2055" i="3"/>
  <c r="AG2055" i="3"/>
  <c r="AH2054" i="3"/>
  <c r="AG2054" i="3"/>
  <c r="AH2053" i="3"/>
  <c r="AG2053" i="3"/>
  <c r="AH2052" i="3"/>
  <c r="AG2052" i="3"/>
  <c r="AH2050" i="3"/>
  <c r="AG2050" i="3"/>
  <c r="AH2049" i="3"/>
  <c r="AG2049" i="3"/>
  <c r="AH2048" i="3"/>
  <c r="AG2048" i="3"/>
  <c r="AH2047" i="3"/>
  <c r="AG2047" i="3"/>
  <c r="AH2046" i="3"/>
  <c r="AG2046" i="3"/>
  <c r="AH2045" i="3"/>
  <c r="AG2045" i="3"/>
  <c r="AH2044" i="3"/>
  <c r="AG2044" i="3"/>
  <c r="AH2031" i="3"/>
  <c r="AH2032" i="3" s="1"/>
  <c r="AG2031" i="3"/>
  <c r="AG2032" i="3" s="1"/>
  <c r="AH2026" i="3"/>
  <c r="AH2027" i="3" s="1"/>
  <c r="AG2026" i="3"/>
  <c r="AG2027" i="3" s="1"/>
  <c r="AH2001" i="3"/>
  <c r="AH2019" i="3" s="1"/>
  <c r="AG2001" i="3"/>
  <c r="AG2019" i="3" s="1"/>
  <c r="AH2000" i="3"/>
  <c r="AG2000" i="3"/>
  <c r="AH1999" i="3"/>
  <c r="AG1999" i="3"/>
  <c r="AH1998" i="3"/>
  <c r="AG1998" i="3"/>
  <c r="AH1997" i="3"/>
  <c r="AG1997" i="3"/>
  <c r="AH1963" i="3"/>
  <c r="AH1989" i="3" s="1"/>
  <c r="AG1963" i="3"/>
  <c r="AG1989" i="3" s="1"/>
  <c r="AH1962" i="3"/>
  <c r="AG1962" i="3"/>
  <c r="AH1961" i="3"/>
  <c r="AG1961" i="3"/>
  <c r="AH1960" i="3"/>
  <c r="AG1960" i="3"/>
  <c r="AH1959" i="3"/>
  <c r="AG1959" i="3"/>
  <c r="AH1921" i="3"/>
  <c r="AH1951" i="3" s="1"/>
  <c r="AG1921" i="3"/>
  <c r="AG1951" i="3" s="1"/>
  <c r="AH1920" i="3"/>
  <c r="AG1920" i="3"/>
  <c r="AH1919" i="3"/>
  <c r="AG1919" i="3"/>
  <c r="AH1918" i="3"/>
  <c r="AG1918" i="3"/>
  <c r="AH1917" i="3"/>
  <c r="AG1917" i="3"/>
  <c r="AH1890" i="3"/>
  <c r="AH1909" i="3" s="1"/>
  <c r="AG1890" i="3"/>
  <c r="AG1909" i="3" s="1"/>
  <c r="AH1889" i="3"/>
  <c r="AG1889" i="3"/>
  <c r="AH1888" i="3"/>
  <c r="AG1888" i="3"/>
  <c r="AH1887" i="3"/>
  <c r="AG1887" i="3"/>
  <c r="AH1886" i="3"/>
  <c r="AG1886" i="3"/>
  <c r="AH1830" i="3"/>
  <c r="AH1878" i="3" s="1"/>
  <c r="AG1830" i="3"/>
  <c r="AG1878" i="3" s="1"/>
  <c r="AH1829" i="3"/>
  <c r="AG1829" i="3"/>
  <c r="AH1828" i="3"/>
  <c r="AG1828" i="3"/>
  <c r="AH1827" i="3"/>
  <c r="AG1827" i="3"/>
  <c r="AH1826" i="3"/>
  <c r="AG1826" i="3"/>
  <c r="AH1812" i="3"/>
  <c r="AG1812" i="3"/>
  <c r="AH1811" i="3"/>
  <c r="AG1811" i="3"/>
  <c r="AH1810" i="3"/>
  <c r="AG1810" i="3"/>
  <c r="AH1809" i="3"/>
  <c r="AG1809" i="3"/>
  <c r="AH1808" i="3"/>
  <c r="AG1808" i="3"/>
  <c r="AH1807" i="3"/>
  <c r="AG1807" i="3"/>
  <c r="AH1806" i="3"/>
  <c r="AG1806" i="3"/>
  <c r="AH1805" i="3"/>
  <c r="AG1805" i="3"/>
  <c r="AH1804" i="3"/>
  <c r="AG1804" i="3"/>
  <c r="AH1803" i="3"/>
  <c r="AG1803" i="3"/>
  <c r="AH1802" i="3"/>
  <c r="AG1802" i="3"/>
  <c r="AH1801" i="3"/>
  <c r="AG1801" i="3"/>
  <c r="AH1800" i="3"/>
  <c r="AG1800" i="3"/>
  <c r="AH1799" i="3"/>
  <c r="AG1799" i="3"/>
  <c r="AH1797" i="3"/>
  <c r="AG1797" i="3"/>
  <c r="AH1796" i="3"/>
  <c r="AG1796" i="3"/>
  <c r="AH1795" i="3"/>
  <c r="AG1795" i="3"/>
  <c r="AH1794" i="3"/>
  <c r="AG1794" i="3"/>
  <c r="AH1793" i="3"/>
  <c r="AG1793" i="3"/>
  <c r="AH1792" i="3"/>
  <c r="AG1792" i="3"/>
  <c r="AH1791" i="3"/>
  <c r="AG1791" i="3"/>
  <c r="AH1790" i="3"/>
  <c r="AG1790" i="3"/>
  <c r="AH1789" i="3"/>
  <c r="AG1789" i="3"/>
  <c r="AH1788" i="3"/>
  <c r="AG1788" i="3"/>
  <c r="AH1787" i="3"/>
  <c r="AG1787" i="3"/>
  <c r="AH1786" i="3"/>
  <c r="AG1786" i="3"/>
  <c r="AH1785" i="3"/>
  <c r="AG1785" i="3"/>
  <c r="AH1784" i="3"/>
  <c r="AG1784" i="3"/>
  <c r="AH1783" i="3"/>
  <c r="AG1783" i="3"/>
  <c r="AH1782" i="3"/>
  <c r="AG1782" i="3"/>
  <c r="AH1781" i="3"/>
  <c r="AG1781" i="3"/>
  <c r="AH1780" i="3"/>
  <c r="AG1780" i="3"/>
  <c r="AH1779" i="3"/>
  <c r="AG1779" i="3"/>
  <c r="AH1778" i="3"/>
  <c r="AG1778" i="3"/>
  <c r="AH1777" i="3"/>
  <c r="AG1777" i="3"/>
  <c r="AH1776" i="3"/>
  <c r="AG1776" i="3"/>
  <c r="AH1775" i="3"/>
  <c r="AG1775" i="3"/>
  <c r="AH1774" i="3"/>
  <c r="AG1774" i="3"/>
  <c r="AH1773" i="3"/>
  <c r="AG1773" i="3"/>
  <c r="AH1772" i="3"/>
  <c r="AG1772" i="3"/>
  <c r="AH1771" i="3"/>
  <c r="AG1771" i="3"/>
  <c r="AH1770" i="3"/>
  <c r="AG1770" i="3"/>
  <c r="AH1769" i="3"/>
  <c r="AG1769" i="3"/>
  <c r="AH1768" i="3"/>
  <c r="AG1768" i="3"/>
  <c r="AH1767" i="3"/>
  <c r="AG1767" i="3"/>
  <c r="AH1766" i="3"/>
  <c r="AG1766" i="3"/>
  <c r="AH1765" i="3"/>
  <c r="AG1765" i="3"/>
  <c r="AH1764" i="3"/>
  <c r="AG1764" i="3"/>
  <c r="AH1763" i="3"/>
  <c r="AG1763" i="3"/>
  <c r="AH1762" i="3"/>
  <c r="AG1762" i="3"/>
  <c r="AH1761" i="3"/>
  <c r="AG1761" i="3"/>
  <c r="AH1760" i="3"/>
  <c r="AG1760" i="3"/>
  <c r="AH1759" i="3"/>
  <c r="AG1759" i="3"/>
  <c r="AH1758" i="3"/>
  <c r="AG1758" i="3"/>
  <c r="AH1757" i="3"/>
  <c r="AG1757" i="3"/>
  <c r="AH1756" i="3"/>
  <c r="AG1756" i="3"/>
  <c r="AH1751" i="3"/>
  <c r="AG1751" i="3"/>
  <c r="AH1750" i="3"/>
  <c r="AG1750" i="3"/>
  <c r="AH1749" i="3"/>
  <c r="AG1749" i="3"/>
  <c r="AH1748" i="3"/>
  <c r="AG1748" i="3"/>
  <c r="AH1747" i="3"/>
  <c r="AG1747" i="3"/>
  <c r="AH1746" i="3"/>
  <c r="AG1746" i="3"/>
  <c r="AH1743" i="3"/>
  <c r="AG1743" i="3"/>
  <c r="AH1742" i="3"/>
  <c r="AG1742" i="3"/>
  <c r="AH1741" i="3"/>
  <c r="AG1741" i="3"/>
  <c r="AH1740" i="3"/>
  <c r="AG1740" i="3"/>
  <c r="AH1739" i="3"/>
  <c r="AG1739" i="3"/>
  <c r="AH1738" i="3"/>
  <c r="AG1738" i="3"/>
  <c r="AH1737" i="3"/>
  <c r="AG1737" i="3"/>
  <c r="AH1736" i="3"/>
  <c r="AG1736" i="3"/>
  <c r="AH1735" i="3"/>
  <c r="AG1735" i="3"/>
  <c r="AH1734" i="3"/>
  <c r="AG1734" i="3"/>
  <c r="AH1733" i="3"/>
  <c r="AG1733" i="3"/>
  <c r="AH1732" i="3"/>
  <c r="AG1732" i="3"/>
  <c r="AH1731" i="3"/>
  <c r="AG1731" i="3"/>
  <c r="AH1730" i="3"/>
  <c r="AG1730" i="3"/>
  <c r="AH1729" i="3"/>
  <c r="AG1729" i="3"/>
  <c r="AH1728" i="3"/>
  <c r="AG1728" i="3"/>
  <c r="AH1727" i="3"/>
  <c r="AG1727" i="3"/>
  <c r="AH1726" i="3"/>
  <c r="AG1726" i="3"/>
  <c r="AH1725" i="3"/>
  <c r="AG1725" i="3"/>
  <c r="AH1724" i="3"/>
  <c r="AG1724" i="3"/>
  <c r="AH1723" i="3"/>
  <c r="AG1723" i="3"/>
  <c r="AH1722" i="3"/>
  <c r="AG1722" i="3"/>
  <c r="AH1721" i="3"/>
  <c r="AG1721" i="3"/>
  <c r="AH1720" i="3"/>
  <c r="AG1720" i="3"/>
  <c r="AH1719" i="3"/>
  <c r="AG1719" i="3"/>
  <c r="AH1718" i="3"/>
  <c r="AG1718" i="3"/>
  <c r="AH1717" i="3"/>
  <c r="AG1717" i="3"/>
  <c r="AH1716" i="3"/>
  <c r="AG1716" i="3"/>
  <c r="AH1715" i="3"/>
  <c r="AG1715" i="3"/>
  <c r="AH1714" i="3"/>
  <c r="AG1714" i="3"/>
  <c r="AH1713" i="3"/>
  <c r="AG1713" i="3"/>
  <c r="AH1712" i="3"/>
  <c r="AG1712" i="3"/>
  <c r="AH1711" i="3"/>
  <c r="AG1711" i="3"/>
  <c r="AH1710" i="3"/>
  <c r="AG1710" i="3"/>
  <c r="AH1709" i="3"/>
  <c r="AG1709" i="3"/>
  <c r="AH1708" i="3"/>
  <c r="AG1708" i="3"/>
  <c r="AH1707" i="3"/>
  <c r="AG1707" i="3"/>
  <c r="AH1706" i="3"/>
  <c r="AG1706" i="3"/>
  <c r="AH1705" i="3"/>
  <c r="AG1705" i="3"/>
  <c r="AH1704" i="3"/>
  <c r="AG1704" i="3"/>
  <c r="AH1703" i="3"/>
  <c r="AG1703" i="3"/>
  <c r="AH1702" i="3"/>
  <c r="AG1702" i="3"/>
  <c r="AH1701" i="3"/>
  <c r="AG1701" i="3"/>
  <c r="AH1688" i="3"/>
  <c r="AG1688" i="3"/>
  <c r="AH1687" i="3"/>
  <c r="AG1687" i="3"/>
  <c r="AH1686" i="3"/>
  <c r="AG1686" i="3"/>
  <c r="AH1685" i="3"/>
  <c r="AG1685" i="3"/>
  <c r="AH1684" i="3"/>
  <c r="AG1684" i="3"/>
  <c r="AH1683" i="3"/>
  <c r="AG1683" i="3"/>
  <c r="AH1682" i="3"/>
  <c r="AG1682" i="3"/>
  <c r="AH1681" i="3"/>
  <c r="AG1681" i="3"/>
  <c r="AH1680" i="3"/>
  <c r="AG1680" i="3"/>
  <c r="AH1679" i="3"/>
  <c r="AG1679" i="3"/>
  <c r="AH1678" i="3"/>
  <c r="AG1678" i="3"/>
  <c r="AH1677" i="3"/>
  <c r="AG1677" i="3"/>
  <c r="AH1676" i="3"/>
  <c r="AG1676" i="3"/>
  <c r="AH1675" i="3"/>
  <c r="AG1675" i="3"/>
  <c r="AH1674" i="3"/>
  <c r="AG1674" i="3"/>
  <c r="AH1673" i="3"/>
  <c r="AG1673" i="3"/>
  <c r="AH1668" i="3"/>
  <c r="AG1668" i="3"/>
  <c r="AH1667" i="3"/>
  <c r="AG1667" i="3"/>
  <c r="AH1666" i="3"/>
  <c r="AG1666" i="3"/>
  <c r="AH1665" i="3"/>
  <c r="AG1665" i="3"/>
  <c r="AH1664" i="3"/>
  <c r="AG1664" i="3"/>
  <c r="AH1651" i="3"/>
  <c r="AG1651" i="3"/>
  <c r="AH1650" i="3"/>
  <c r="AG1650" i="3"/>
  <c r="AH1649" i="3"/>
  <c r="AG1649" i="3"/>
  <c r="AH1648" i="3"/>
  <c r="AG1648" i="3"/>
  <c r="AH1647" i="3"/>
  <c r="AG1647" i="3"/>
  <c r="AH1646" i="3"/>
  <c r="AG1646" i="3"/>
  <c r="AH1645" i="3"/>
  <c r="AG1645" i="3"/>
  <c r="AH1644" i="3"/>
  <c r="AG1644" i="3"/>
  <c r="AH1643" i="3"/>
  <c r="AG1643" i="3"/>
  <c r="AH1642" i="3"/>
  <c r="AG1642" i="3"/>
  <c r="AH1641" i="3"/>
  <c r="AG1641" i="3"/>
  <c r="AH1640" i="3"/>
  <c r="AG1640" i="3"/>
  <c r="AH1639" i="3"/>
  <c r="AG1639" i="3"/>
  <c r="AH1638" i="3"/>
  <c r="AG1638" i="3"/>
  <c r="AH1637" i="3"/>
  <c r="AG1637" i="3"/>
  <c r="AH1632" i="3"/>
  <c r="AG1632" i="3"/>
  <c r="AH1631" i="3"/>
  <c r="AG1631" i="3"/>
  <c r="AH1630" i="3"/>
  <c r="AG1630" i="3"/>
  <c r="AH1629" i="3"/>
  <c r="AG1629" i="3"/>
  <c r="AH1628" i="3"/>
  <c r="AG1628" i="3"/>
  <c r="AH1627" i="3"/>
  <c r="AG1627" i="3"/>
  <c r="AH1626" i="3"/>
  <c r="AG1626" i="3"/>
  <c r="AH1625" i="3"/>
  <c r="AG1625" i="3"/>
  <c r="AH1624" i="3"/>
  <c r="AG1624" i="3"/>
  <c r="AH1623" i="3"/>
  <c r="AG1623" i="3"/>
  <c r="AH1622" i="3"/>
  <c r="AG1622" i="3"/>
  <c r="AH1621" i="3"/>
  <c r="AG1621" i="3"/>
  <c r="AH1619" i="3"/>
  <c r="AG1619" i="3"/>
  <c r="AH1618" i="3"/>
  <c r="AG1618" i="3"/>
  <c r="AH1617" i="3"/>
  <c r="AG1617" i="3"/>
  <c r="AH1616" i="3"/>
  <c r="AG1616" i="3"/>
  <c r="AH1615" i="3"/>
  <c r="AG1615" i="3"/>
  <c r="AH1602" i="3"/>
  <c r="AG1602" i="3"/>
  <c r="AH1601" i="3"/>
  <c r="AG1601" i="3"/>
  <c r="AH1600" i="3"/>
  <c r="AG1600" i="3"/>
  <c r="AH1599" i="3"/>
  <c r="AG1599" i="3"/>
  <c r="AH1598" i="3"/>
  <c r="AG1598" i="3"/>
  <c r="AH1597" i="3"/>
  <c r="AG1597" i="3"/>
  <c r="AH1596" i="3"/>
  <c r="AG1596" i="3"/>
  <c r="AH1595" i="3"/>
  <c r="AG1595" i="3"/>
  <c r="AH1594" i="3"/>
  <c r="AG1594" i="3"/>
  <c r="AH1593" i="3"/>
  <c r="AG1593" i="3"/>
  <c r="AH1592" i="3"/>
  <c r="AG1592" i="3"/>
  <c r="AH1591" i="3"/>
  <c r="AG1591" i="3"/>
  <c r="AH1590" i="3"/>
  <c r="AG1590" i="3"/>
  <c r="AH1589" i="3"/>
  <c r="AG1589" i="3"/>
  <c r="AH1588" i="3"/>
  <c r="AG1588" i="3"/>
  <c r="AH1587" i="3"/>
  <c r="AG1587" i="3"/>
  <c r="AH1586" i="3"/>
  <c r="AG1586" i="3"/>
  <c r="AH1585" i="3"/>
  <c r="AG1585" i="3"/>
  <c r="AH1584" i="3"/>
  <c r="AG1584" i="3"/>
  <c r="AH1583" i="3"/>
  <c r="AG1583" i="3"/>
  <c r="AH1582" i="3"/>
  <c r="AG1582" i="3"/>
  <c r="AH1581" i="3"/>
  <c r="AG1581" i="3"/>
  <c r="AH1580" i="3"/>
  <c r="AG1580" i="3"/>
  <c r="AH1575" i="3"/>
  <c r="AG1575" i="3"/>
  <c r="AH1574" i="3"/>
  <c r="AG1574" i="3"/>
  <c r="AH1573" i="3"/>
  <c r="AG1573" i="3"/>
  <c r="AH1572" i="3"/>
  <c r="AG1572" i="3"/>
  <c r="AH1571" i="3"/>
  <c r="AG1571" i="3"/>
  <c r="AH1570" i="3"/>
  <c r="AG1570" i="3"/>
  <c r="AH1569" i="3"/>
  <c r="AG1569" i="3"/>
  <c r="AH1568" i="3"/>
  <c r="AG1568" i="3"/>
  <c r="AH1567" i="3"/>
  <c r="AG1567" i="3"/>
  <c r="AH1566" i="3"/>
  <c r="AG1566" i="3"/>
  <c r="AH1565" i="3"/>
  <c r="AG1565" i="3"/>
  <c r="AH1564" i="3"/>
  <c r="AG1564" i="3"/>
  <c r="AH1563" i="3"/>
  <c r="AG1563" i="3"/>
  <c r="AH1562" i="3"/>
  <c r="AG1562" i="3"/>
  <c r="AH1560" i="3"/>
  <c r="AG1560" i="3"/>
  <c r="AH1559" i="3"/>
  <c r="AG1559" i="3"/>
  <c r="AH1558" i="3"/>
  <c r="AG1558" i="3"/>
  <c r="AH1557" i="3"/>
  <c r="AG1557" i="3"/>
  <c r="AH1556" i="3"/>
  <c r="AG1556" i="3"/>
  <c r="AH1555" i="3"/>
  <c r="AG1555" i="3"/>
  <c r="AH1554" i="3"/>
  <c r="AG1554" i="3"/>
  <c r="AH1553" i="3"/>
  <c r="AG1553" i="3"/>
  <c r="AH1552" i="3"/>
  <c r="AG1552" i="3"/>
  <c r="AH1551" i="3"/>
  <c r="AG1551" i="3"/>
  <c r="AH1538" i="3"/>
  <c r="AH1539" i="3" s="1"/>
  <c r="AG1538" i="3"/>
  <c r="AG1539" i="3" s="1"/>
  <c r="AH1533" i="3"/>
  <c r="AG1533" i="3"/>
  <c r="AH1532" i="3"/>
  <c r="AG1532" i="3"/>
  <c r="AH1531" i="3"/>
  <c r="AG1531" i="3"/>
  <c r="AH1518" i="3"/>
  <c r="AG1518" i="3"/>
  <c r="AH1517" i="3"/>
  <c r="AG1517" i="3"/>
  <c r="AH1516" i="3"/>
  <c r="AG1516" i="3"/>
  <c r="AH1515" i="3"/>
  <c r="AG1515" i="3"/>
  <c r="AH1513" i="3"/>
  <c r="AG1513" i="3"/>
  <c r="AH1512" i="3"/>
  <c r="AG1512" i="3"/>
  <c r="AH1511" i="3"/>
  <c r="AG1511" i="3"/>
  <c r="AH1510" i="3"/>
  <c r="AG1510" i="3"/>
  <c r="AH1509" i="3"/>
  <c r="AG1509" i="3"/>
  <c r="AH1508" i="3"/>
  <c r="AG1508" i="3"/>
  <c r="AH1507" i="3"/>
  <c r="AG1507" i="3"/>
  <c r="AH1506" i="3"/>
  <c r="AG1506" i="3"/>
  <c r="AH1500" i="3"/>
  <c r="AG1500" i="3"/>
  <c r="AH1499" i="3"/>
  <c r="AG1499" i="3"/>
  <c r="AH1497" i="3"/>
  <c r="AG1497" i="3"/>
  <c r="AH1496" i="3"/>
  <c r="AG1496" i="3"/>
  <c r="AH1495" i="3"/>
  <c r="AG1495" i="3"/>
  <c r="AH1494" i="3"/>
  <c r="AG1494" i="3"/>
  <c r="AH1493" i="3"/>
  <c r="AG1493" i="3"/>
  <c r="AH1492" i="3"/>
  <c r="AG1492" i="3"/>
  <c r="AH1479" i="3"/>
  <c r="AG1479" i="3"/>
  <c r="AH1478" i="3"/>
  <c r="AG1478" i="3"/>
  <c r="AH1473" i="3"/>
  <c r="AG1473" i="3"/>
  <c r="AH1472" i="3"/>
  <c r="AG1472" i="3"/>
  <c r="AH1471" i="3"/>
  <c r="AG1471" i="3"/>
  <c r="AH1470" i="3"/>
  <c r="AG1470" i="3"/>
  <c r="AH1469" i="3"/>
  <c r="AG1469" i="3"/>
  <c r="AH1468" i="3"/>
  <c r="AG1468" i="3"/>
  <c r="AH1466" i="3"/>
  <c r="AG1466" i="3"/>
  <c r="AH1464" i="3"/>
  <c r="AG1464" i="3"/>
  <c r="AH1441" i="3"/>
  <c r="AG1441" i="3"/>
  <c r="AH1428" i="3"/>
  <c r="AG1428" i="3"/>
  <c r="AH1415" i="3"/>
  <c r="AG1415" i="3"/>
  <c r="AH1414" i="3"/>
  <c r="AG1414" i="3"/>
  <c r="AH1409" i="3"/>
  <c r="AG1409" i="3"/>
  <c r="AH1408" i="3"/>
  <c r="AG1408" i="3"/>
  <c r="AH1407" i="3"/>
  <c r="AG1407" i="3"/>
  <c r="AH1405" i="3"/>
  <c r="AG1405" i="3"/>
  <c r="AH1390" i="3"/>
  <c r="AH1391" i="3" s="1"/>
  <c r="AG1390" i="3"/>
  <c r="AG1391" i="3" s="1"/>
  <c r="AH1385" i="3"/>
  <c r="AH1386" i="3" s="1"/>
  <c r="AG1385" i="3"/>
  <c r="AG1386" i="3" s="1"/>
  <c r="AH1370" i="3"/>
  <c r="AG1370" i="3"/>
  <c r="AH1369" i="3"/>
  <c r="AG1369" i="3"/>
  <c r="AH1368" i="3"/>
  <c r="AG1368" i="3"/>
  <c r="AH1363" i="3"/>
  <c r="AG1363" i="3"/>
  <c r="AH1362" i="3"/>
  <c r="AG1362" i="3"/>
  <c r="AH1361" i="3"/>
  <c r="AG1361" i="3"/>
  <c r="AH1360" i="3"/>
  <c r="AG1360" i="3"/>
  <c r="AH1359" i="3"/>
  <c r="AG1359" i="3"/>
  <c r="AH1358" i="3"/>
  <c r="AG1358" i="3"/>
  <c r="AH1357" i="3"/>
  <c r="AG1357" i="3"/>
  <c r="AH1356" i="3"/>
  <c r="AG1356" i="3"/>
  <c r="AH1355" i="3"/>
  <c r="AG1355" i="3"/>
  <c r="AH1340" i="3"/>
  <c r="AG1340" i="3"/>
  <c r="AH1339" i="3"/>
  <c r="AG1339" i="3"/>
  <c r="AH1338" i="3"/>
  <c r="AG1338" i="3"/>
  <c r="AH1323" i="3"/>
  <c r="AH1324" i="3" s="1"/>
  <c r="AG1323" i="3"/>
  <c r="AG1324" i="3" s="1"/>
  <c r="AH1318" i="3"/>
  <c r="AG1318" i="3"/>
  <c r="AH1317" i="3"/>
  <c r="AG1317" i="3"/>
  <c r="AH1316" i="3"/>
  <c r="AG1316" i="3"/>
  <c r="AH1315" i="3"/>
  <c r="AG1315" i="3"/>
  <c r="AH1314" i="3"/>
  <c r="AG1314" i="3"/>
  <c r="AH1313" i="3"/>
  <c r="AG1313" i="3"/>
  <c r="AH1311" i="3"/>
  <c r="AG1311" i="3"/>
  <c r="AH1296" i="3"/>
  <c r="AG1296" i="3"/>
  <c r="AH1295" i="3"/>
  <c r="AG1295" i="3"/>
  <c r="AH1290" i="3"/>
  <c r="AG1290" i="3"/>
  <c r="AH1289" i="3"/>
  <c r="AG1289" i="3"/>
  <c r="AH1288" i="3"/>
  <c r="AG1288" i="3"/>
  <c r="AH1287" i="3"/>
  <c r="AG1287" i="3"/>
  <c r="AH1286" i="3"/>
  <c r="AG1286" i="3"/>
  <c r="AH1285" i="3"/>
  <c r="AG1285" i="3"/>
  <c r="AH1284" i="3"/>
  <c r="AG1284" i="3"/>
  <c r="AH1283" i="3"/>
  <c r="AG1283" i="3"/>
  <c r="AH1282" i="3"/>
  <c r="AG1282" i="3"/>
  <c r="AH1267" i="3"/>
  <c r="AG1267" i="3"/>
  <c r="AH1266" i="3"/>
  <c r="AG1266" i="3"/>
  <c r="AH1261" i="3"/>
  <c r="AG1261" i="3"/>
  <c r="AH1260" i="3"/>
  <c r="AG1260" i="3"/>
  <c r="AH1259" i="3"/>
  <c r="AG1259" i="3"/>
  <c r="AH1258" i="3"/>
  <c r="AG1258" i="3"/>
  <c r="AH1229" i="3"/>
  <c r="AH1249" i="3" s="1"/>
  <c r="AG1229" i="3"/>
  <c r="AG1249" i="3" s="1"/>
  <c r="AH1228" i="3"/>
  <c r="AG1228" i="3"/>
  <c r="AH1227" i="3"/>
  <c r="AG1227" i="3"/>
  <c r="AH1226" i="3"/>
  <c r="AG1226" i="3"/>
  <c r="AH1225" i="3"/>
  <c r="AG1225" i="3"/>
  <c r="AH1211" i="3"/>
  <c r="AG1211" i="3"/>
  <c r="AH1210" i="3"/>
  <c r="AG1210" i="3"/>
  <c r="AH1209" i="3"/>
  <c r="AG1209" i="3"/>
  <c r="AH1208" i="3"/>
  <c r="AG1208" i="3"/>
  <c r="AH1207" i="3"/>
  <c r="AG1207" i="3"/>
  <c r="AH1206" i="3"/>
  <c r="AG1206" i="3"/>
  <c r="AH1205" i="3"/>
  <c r="AG1205" i="3"/>
  <c r="AH1200" i="3"/>
  <c r="AG1200" i="3"/>
  <c r="AH1199" i="3"/>
  <c r="AG1199" i="3"/>
  <c r="AH1198" i="3"/>
  <c r="AG1198" i="3"/>
  <c r="AH1197" i="3"/>
  <c r="AG1197" i="3"/>
  <c r="AH1196" i="3"/>
  <c r="AG1196" i="3"/>
  <c r="AH1195" i="3"/>
  <c r="AG1195" i="3"/>
  <c r="AH1194" i="3"/>
  <c r="AG1194" i="3"/>
  <c r="AH1193" i="3"/>
  <c r="AG1193" i="3"/>
  <c r="AH1192" i="3"/>
  <c r="AG1192" i="3"/>
  <c r="AH1191" i="3"/>
  <c r="AG1191" i="3"/>
  <c r="AH1190" i="3"/>
  <c r="AG1190" i="3"/>
  <c r="AH1189" i="3"/>
  <c r="AG1189" i="3"/>
  <c r="AH1188" i="3"/>
  <c r="AG1188" i="3"/>
  <c r="AH1187" i="3"/>
  <c r="AG1187" i="3"/>
  <c r="AH1186" i="3"/>
  <c r="AG1186" i="3"/>
  <c r="AH1185" i="3"/>
  <c r="AG1185" i="3"/>
  <c r="AH1184" i="3"/>
  <c r="AG1184" i="3"/>
  <c r="AH1183" i="3"/>
  <c r="AG1183" i="3"/>
  <c r="AH1170" i="3"/>
  <c r="AG1170" i="3"/>
  <c r="AH1169" i="3"/>
  <c r="AG1169" i="3"/>
  <c r="AH1168" i="3"/>
  <c r="AG1168" i="3"/>
  <c r="AH1167" i="3"/>
  <c r="AG1167" i="3"/>
  <c r="AH1166" i="3"/>
  <c r="AG1166" i="3"/>
  <c r="AH1165" i="3"/>
  <c r="AG1165" i="3"/>
  <c r="AH1164" i="3"/>
  <c r="AG1164" i="3"/>
  <c r="AH1163" i="3"/>
  <c r="AG1163" i="3"/>
  <c r="AH1162" i="3"/>
  <c r="AG1162" i="3"/>
  <c r="AH1161" i="3"/>
  <c r="AG1161" i="3"/>
  <c r="AH1160" i="3"/>
  <c r="AG1160" i="3"/>
  <c r="AH1159" i="3"/>
  <c r="AG1159" i="3"/>
  <c r="AH1154" i="3"/>
  <c r="AG1154" i="3"/>
  <c r="AH1153" i="3"/>
  <c r="AG1153" i="3"/>
  <c r="AH1152" i="3"/>
  <c r="AG1152" i="3"/>
  <c r="AH1151" i="3"/>
  <c r="AG1151" i="3"/>
  <c r="AH1150" i="3"/>
  <c r="AG1150" i="3"/>
  <c r="AH1149" i="3"/>
  <c r="AG1149" i="3"/>
  <c r="AH1148" i="3"/>
  <c r="AG1148" i="3"/>
  <c r="AH1147" i="3"/>
  <c r="AG1147" i="3"/>
  <c r="AH1146" i="3"/>
  <c r="AG1146" i="3"/>
  <c r="AH1145" i="3"/>
  <c r="AG1145" i="3"/>
  <c r="AH1144" i="3"/>
  <c r="AG1144" i="3"/>
  <c r="AH1143" i="3"/>
  <c r="AG1143" i="3"/>
  <c r="AH1142" i="3"/>
  <c r="AG1142" i="3"/>
  <c r="AH1141" i="3"/>
  <c r="AG1141" i="3"/>
  <c r="AH1140" i="3"/>
  <c r="AG1140" i="3"/>
  <c r="AH1139" i="3"/>
  <c r="AG1139" i="3"/>
  <c r="AH1138" i="3"/>
  <c r="AG1138" i="3"/>
  <c r="AH1137" i="3"/>
  <c r="AG1137" i="3"/>
  <c r="AH1136" i="3"/>
  <c r="AG1136" i="3"/>
  <c r="AH1135" i="3"/>
  <c r="AG1135" i="3"/>
  <c r="AH1134" i="3"/>
  <c r="AG1134" i="3"/>
  <c r="AH1133" i="3"/>
  <c r="AG1133" i="3"/>
  <c r="AH1132" i="3"/>
  <c r="AG1132" i="3"/>
  <c r="AH1131" i="3"/>
  <c r="AG1131" i="3"/>
  <c r="AH1130" i="3"/>
  <c r="AG1130" i="3"/>
  <c r="AH1129" i="3"/>
  <c r="AG1129" i="3"/>
  <c r="AH1128" i="3"/>
  <c r="AG1128" i="3"/>
  <c r="AH1127" i="3"/>
  <c r="AG1127" i="3"/>
  <c r="AH1126" i="3"/>
  <c r="AG1126" i="3"/>
  <c r="AH1125" i="3"/>
  <c r="AG1125" i="3"/>
  <c r="AH1124" i="3"/>
  <c r="AG1124" i="3"/>
  <c r="AH1123" i="3"/>
  <c r="AG1123" i="3"/>
  <c r="AH1122" i="3"/>
  <c r="AG1122" i="3"/>
  <c r="AH1121" i="3"/>
  <c r="AG1121" i="3"/>
  <c r="AH1120" i="3"/>
  <c r="AG1120" i="3"/>
  <c r="AH1119" i="3"/>
  <c r="AG1119" i="3"/>
  <c r="AH1118" i="3"/>
  <c r="AG1118" i="3"/>
  <c r="AH1117" i="3"/>
  <c r="AG1117" i="3"/>
  <c r="AH1116" i="3"/>
  <c r="AG1116" i="3"/>
  <c r="AH1115" i="3"/>
  <c r="AG1115" i="3"/>
  <c r="AH1114" i="3"/>
  <c r="AG1114" i="3"/>
  <c r="AH1113" i="3"/>
  <c r="AG1113" i="3"/>
  <c r="AH1112" i="3"/>
  <c r="AG1112" i="3"/>
  <c r="AH1111" i="3"/>
  <c r="AG1111" i="3"/>
  <c r="AH1110" i="3"/>
  <c r="AG1110" i="3"/>
  <c r="AH1109" i="3"/>
  <c r="AG1109" i="3"/>
  <c r="AH1108" i="3"/>
  <c r="AG1108" i="3"/>
  <c r="AH1107" i="3"/>
  <c r="AG1107" i="3"/>
  <c r="AH1106" i="3"/>
  <c r="AG1106" i="3"/>
  <c r="AH1105" i="3"/>
  <c r="AG1105" i="3"/>
  <c r="AH1104" i="3"/>
  <c r="AG1104" i="3"/>
  <c r="AH1103" i="3"/>
  <c r="AG1103" i="3"/>
  <c r="AH1102" i="3"/>
  <c r="AG1102" i="3"/>
  <c r="AH1089" i="3"/>
  <c r="AH1090" i="3" s="1"/>
  <c r="AG1089" i="3"/>
  <c r="AG1090" i="3" s="1"/>
  <c r="AH1084" i="3"/>
  <c r="AH1085" i="3" s="1"/>
  <c r="AG1084" i="3"/>
  <c r="AG1085" i="3" s="1"/>
  <c r="AH1071" i="3"/>
  <c r="AH1072" i="3" s="1"/>
  <c r="AH1073" i="3" s="1"/>
  <c r="AG1071" i="3"/>
  <c r="AG1072" i="3" s="1"/>
  <c r="AG1073" i="3" s="1"/>
  <c r="AH1058" i="3"/>
  <c r="AG1058" i="3"/>
  <c r="AH1057" i="3"/>
  <c r="AG1057" i="3"/>
  <c r="AH1056" i="3"/>
  <c r="AG1056" i="3"/>
  <c r="AH1055" i="3"/>
  <c r="AG1055" i="3"/>
  <c r="AH1053" i="3"/>
  <c r="AG1053" i="3"/>
  <c r="AH1040" i="3"/>
  <c r="AG1040" i="3"/>
  <c r="AH1039" i="3"/>
  <c r="AG1039" i="3"/>
  <c r="AH1034" i="3"/>
  <c r="AG1034" i="3"/>
  <c r="AH1033" i="3"/>
  <c r="AG1033" i="3"/>
  <c r="AH1032" i="3"/>
  <c r="AG1032" i="3"/>
  <c r="AH1019" i="3"/>
  <c r="AH1020" i="3" s="1"/>
  <c r="AH1021" i="3" s="1"/>
  <c r="AG1019" i="3"/>
  <c r="AG1020" i="3" s="1"/>
  <c r="AG1021" i="3" s="1"/>
  <c r="AH1006" i="3"/>
  <c r="AH1007" i="3" s="1"/>
  <c r="AH1008" i="3" s="1"/>
  <c r="AG1006" i="3"/>
  <c r="AG1007" i="3" s="1"/>
  <c r="AG1008" i="3" s="1"/>
  <c r="AH993" i="3"/>
  <c r="AG993" i="3"/>
  <c r="AH992" i="3"/>
  <c r="AG992" i="3"/>
  <c r="AH991" i="3"/>
  <c r="AG991" i="3"/>
  <c r="AH990" i="3"/>
  <c r="AG990" i="3"/>
  <c r="AH985" i="3"/>
  <c r="AG985" i="3"/>
  <c r="AH984" i="3"/>
  <c r="AG984" i="3"/>
  <c r="AH983" i="3"/>
  <c r="AG983" i="3"/>
  <c r="AH982" i="3"/>
  <c r="AG982" i="3"/>
  <c r="AH981" i="3"/>
  <c r="AG981" i="3"/>
  <c r="AH980" i="3"/>
  <c r="AG980" i="3"/>
  <c r="AH979" i="3"/>
  <c r="AG979" i="3"/>
  <c r="AH978" i="3"/>
  <c r="AG978" i="3"/>
  <c r="AH965" i="3"/>
  <c r="AG965" i="3"/>
  <c r="AH964" i="3"/>
  <c r="AG964" i="3"/>
  <c r="AH963" i="3"/>
  <c r="AG963" i="3"/>
  <c r="AH962" i="3"/>
  <c r="AG962" i="3"/>
  <c r="AH961" i="3"/>
  <c r="AG961" i="3"/>
  <c r="AH960" i="3"/>
  <c r="AG960" i="3"/>
  <c r="AH947" i="3"/>
  <c r="AH948" i="3" s="1"/>
  <c r="AG947" i="3"/>
  <c r="AG948" i="3" s="1"/>
  <c r="AH942" i="3"/>
  <c r="AG942" i="3"/>
  <c r="AH941" i="3"/>
  <c r="AG941" i="3"/>
  <c r="AH940" i="3"/>
  <c r="AG940" i="3"/>
  <c r="AH939" i="3"/>
  <c r="AG939" i="3"/>
  <c r="AH938" i="3"/>
  <c r="AG938" i="3"/>
  <c r="AH937" i="3"/>
  <c r="AG937" i="3"/>
  <c r="AH936" i="3"/>
  <c r="AG936" i="3"/>
  <c r="AH923" i="3"/>
  <c r="AG923" i="3"/>
  <c r="AH922" i="3"/>
  <c r="AG922" i="3"/>
  <c r="AH921" i="3"/>
  <c r="AG921" i="3"/>
  <c r="AH920" i="3"/>
  <c r="AG920" i="3"/>
  <c r="AH919" i="3"/>
  <c r="AG919" i="3"/>
  <c r="AH888" i="3"/>
  <c r="AH912" i="3" s="1"/>
  <c r="AG888" i="3"/>
  <c r="AG912" i="3" s="1"/>
  <c r="AH887" i="3"/>
  <c r="AG887" i="3"/>
  <c r="AH886" i="3"/>
  <c r="AG886" i="3"/>
  <c r="AH885" i="3"/>
  <c r="AG885" i="3"/>
  <c r="AH884" i="3"/>
  <c r="AG884" i="3"/>
  <c r="AH870" i="3"/>
  <c r="AG870" i="3"/>
  <c r="AH869" i="3"/>
  <c r="AG869" i="3"/>
  <c r="AH868" i="3"/>
  <c r="AG868" i="3"/>
  <c r="AH867" i="3"/>
  <c r="AG867" i="3"/>
  <c r="AH866" i="3"/>
  <c r="AG866" i="3"/>
  <c r="AH865" i="3"/>
  <c r="AG865" i="3"/>
  <c r="AH860" i="3"/>
  <c r="AG860" i="3"/>
  <c r="AH859" i="3"/>
  <c r="AG859" i="3"/>
  <c r="AH858" i="3"/>
  <c r="AG858" i="3"/>
  <c r="AH857" i="3"/>
  <c r="AG857" i="3"/>
  <c r="AH856" i="3"/>
  <c r="AG856" i="3"/>
  <c r="AH855" i="3"/>
  <c r="AG855" i="3"/>
  <c r="AH854" i="3"/>
  <c r="AG854" i="3"/>
  <c r="AH853" i="3"/>
  <c r="AG853" i="3"/>
  <c r="AH852" i="3"/>
  <c r="AG852" i="3"/>
  <c r="AH851" i="3"/>
  <c r="AG851" i="3"/>
  <c r="AH850" i="3"/>
  <c r="AG850" i="3"/>
  <c r="AH849" i="3"/>
  <c r="AG849" i="3"/>
  <c r="AH848" i="3"/>
  <c r="AG848" i="3"/>
  <c r="AH835" i="3"/>
  <c r="AG835" i="3"/>
  <c r="AH834" i="3"/>
  <c r="AG834" i="3"/>
  <c r="AH833" i="3"/>
  <c r="AG833" i="3"/>
  <c r="AH832" i="3"/>
  <c r="AG832" i="3"/>
  <c r="AH831" i="3"/>
  <c r="AG831" i="3"/>
  <c r="AH830" i="3"/>
  <c r="AG830" i="3"/>
  <c r="AH829" i="3"/>
  <c r="AG829" i="3"/>
  <c r="AH828" i="3"/>
  <c r="AG828" i="3"/>
  <c r="AH827" i="3"/>
  <c r="AG827" i="3"/>
  <c r="AH826" i="3"/>
  <c r="AG826" i="3"/>
  <c r="AH825" i="3"/>
  <c r="AG825" i="3"/>
  <c r="AH824" i="3"/>
  <c r="AG824" i="3"/>
  <c r="AH823" i="3"/>
  <c r="AG823" i="3"/>
  <c r="AH822" i="3"/>
  <c r="AG822" i="3"/>
  <c r="AH821" i="3"/>
  <c r="AG821" i="3"/>
  <c r="AH820" i="3"/>
  <c r="AG820" i="3"/>
  <c r="AH819" i="3"/>
  <c r="AG819" i="3"/>
  <c r="AH818" i="3"/>
  <c r="AG818" i="3"/>
  <c r="AH817" i="3"/>
  <c r="AG817" i="3"/>
  <c r="AH816" i="3"/>
  <c r="AG816" i="3"/>
  <c r="AH815" i="3"/>
  <c r="AG815" i="3"/>
  <c r="AH814" i="3"/>
  <c r="AG814" i="3"/>
  <c r="AH813" i="3"/>
  <c r="AG813" i="3"/>
  <c r="AH812" i="3"/>
  <c r="AG812" i="3"/>
  <c r="AH811" i="3"/>
  <c r="AG811" i="3"/>
  <c r="AH810" i="3"/>
  <c r="AG810" i="3"/>
  <c r="AH809" i="3"/>
  <c r="AG809" i="3"/>
  <c r="AH808" i="3"/>
  <c r="AG808" i="3"/>
  <c r="AH807" i="3"/>
  <c r="AG807" i="3"/>
  <c r="AH806" i="3"/>
  <c r="AG806" i="3"/>
  <c r="AH805" i="3"/>
  <c r="AG805" i="3"/>
  <c r="AH804" i="3"/>
  <c r="AG804" i="3"/>
  <c r="AH799" i="3"/>
  <c r="AG799" i="3"/>
  <c r="AH798" i="3"/>
  <c r="AG798" i="3"/>
  <c r="AH797" i="3"/>
  <c r="AG797" i="3"/>
  <c r="AH796" i="3"/>
  <c r="AG796" i="3"/>
  <c r="AH795" i="3"/>
  <c r="AG795" i="3"/>
  <c r="AH794" i="3"/>
  <c r="AG794" i="3"/>
  <c r="AH793" i="3"/>
  <c r="AG793" i="3"/>
  <c r="AH792" i="3"/>
  <c r="AG792" i="3"/>
  <c r="AH791" i="3"/>
  <c r="AG791" i="3"/>
  <c r="AH790" i="3"/>
  <c r="AG790" i="3"/>
  <c r="AH789" i="3"/>
  <c r="AG789" i="3"/>
  <c r="AH788" i="3"/>
  <c r="AG788" i="3"/>
  <c r="AH787" i="3"/>
  <c r="AG787" i="3"/>
  <c r="AH786" i="3"/>
  <c r="AG786" i="3"/>
  <c r="AH785" i="3"/>
  <c r="AG785" i="3"/>
  <c r="AH784" i="3"/>
  <c r="AG784" i="3"/>
  <c r="AH783" i="3"/>
  <c r="AG783" i="3"/>
  <c r="AH782" i="3"/>
  <c r="AG782" i="3"/>
  <c r="AH781" i="3"/>
  <c r="AG781" i="3"/>
  <c r="AH780" i="3"/>
  <c r="AG780" i="3"/>
  <c r="AH779" i="3"/>
  <c r="AG779" i="3"/>
  <c r="AH778" i="3"/>
  <c r="AG778" i="3"/>
  <c r="AH777" i="3"/>
  <c r="AG777" i="3"/>
  <c r="AH776" i="3"/>
  <c r="AG776" i="3"/>
  <c r="AH775" i="3"/>
  <c r="AG775" i="3"/>
  <c r="AH774" i="3"/>
  <c r="AG774" i="3"/>
  <c r="AH773" i="3"/>
  <c r="AG773" i="3"/>
  <c r="AH772" i="3"/>
  <c r="AG772" i="3"/>
  <c r="AH771" i="3"/>
  <c r="AG771" i="3"/>
  <c r="AH770" i="3"/>
  <c r="AG770" i="3"/>
  <c r="AH769" i="3"/>
  <c r="AG769" i="3"/>
  <c r="AH768" i="3"/>
  <c r="AG768" i="3"/>
  <c r="AH767" i="3"/>
  <c r="AG767" i="3"/>
  <c r="AH766" i="3"/>
  <c r="AG766" i="3"/>
  <c r="AH753" i="3"/>
  <c r="AG753" i="3"/>
  <c r="AH752" i="3"/>
  <c r="AG752" i="3"/>
  <c r="AH751" i="3"/>
  <c r="AG751" i="3"/>
  <c r="AH750" i="3"/>
  <c r="AG750" i="3"/>
  <c r="AH749" i="3"/>
  <c r="AG749" i="3"/>
  <c r="AH748" i="3"/>
  <c r="AG748" i="3"/>
  <c r="AH747" i="3"/>
  <c r="AG747" i="3"/>
  <c r="AH746" i="3"/>
  <c r="AG746" i="3"/>
  <c r="AH745" i="3"/>
  <c r="AG745" i="3"/>
  <c r="AH744" i="3"/>
  <c r="AG744" i="3"/>
  <c r="AH743" i="3"/>
  <c r="AG743" i="3"/>
  <c r="AH742" i="3"/>
  <c r="AG742" i="3"/>
  <c r="AH741" i="3"/>
  <c r="AG741" i="3"/>
  <c r="AH740" i="3"/>
  <c r="AG740" i="3"/>
  <c r="AH739" i="3"/>
  <c r="AG739" i="3"/>
  <c r="AH738" i="3"/>
  <c r="AG738" i="3"/>
  <c r="AH737" i="3"/>
  <c r="AG737" i="3"/>
  <c r="AH736" i="3"/>
  <c r="AG736" i="3"/>
  <c r="AH735" i="3"/>
  <c r="AG735" i="3"/>
  <c r="AH734" i="3"/>
  <c r="AG734" i="3"/>
  <c r="AH733" i="3"/>
  <c r="AG733" i="3"/>
  <c r="AH732" i="3"/>
  <c r="AG732" i="3"/>
  <c r="AH731" i="3"/>
  <c r="AG731" i="3"/>
  <c r="AH730" i="3"/>
  <c r="AG730" i="3"/>
  <c r="AH725" i="3"/>
  <c r="AG725" i="3"/>
  <c r="AH724" i="3"/>
  <c r="AG724" i="3"/>
  <c r="AH723" i="3"/>
  <c r="AG723" i="3"/>
  <c r="AH722" i="3"/>
  <c r="AG722" i="3"/>
  <c r="AH721" i="3"/>
  <c r="AG721" i="3"/>
  <c r="AH708" i="3"/>
  <c r="AG708" i="3"/>
  <c r="AH707" i="3"/>
  <c r="AG707" i="3"/>
  <c r="AH706" i="3"/>
  <c r="AG706" i="3"/>
  <c r="AH705" i="3"/>
  <c r="AG705" i="3"/>
  <c r="AH704" i="3"/>
  <c r="AG704" i="3"/>
  <c r="AH703" i="3"/>
  <c r="AG703" i="3"/>
  <c r="AH702" i="3"/>
  <c r="AG702" i="3"/>
  <c r="AH701" i="3"/>
  <c r="AG701" i="3"/>
  <c r="AH700" i="3"/>
  <c r="AG700" i="3"/>
  <c r="AH699" i="3"/>
  <c r="AG699" i="3"/>
  <c r="AH698" i="3"/>
  <c r="AG698" i="3"/>
  <c r="AH697" i="3"/>
  <c r="AG697" i="3"/>
  <c r="AH696" i="3"/>
  <c r="AG696" i="3"/>
  <c r="AH695" i="3"/>
  <c r="AG695" i="3"/>
  <c r="AH694" i="3"/>
  <c r="AG694" i="3"/>
  <c r="AH693" i="3"/>
  <c r="AG693" i="3"/>
  <c r="AH688" i="3"/>
  <c r="AG688" i="3"/>
  <c r="AH687" i="3"/>
  <c r="AG687" i="3"/>
  <c r="AH686" i="3"/>
  <c r="AG686" i="3"/>
  <c r="AH685" i="3"/>
  <c r="AG685" i="3"/>
  <c r="AH684" i="3"/>
  <c r="AG684" i="3"/>
  <c r="AH683" i="3"/>
  <c r="AG683" i="3"/>
  <c r="AH682" i="3"/>
  <c r="AG682" i="3"/>
  <c r="AH681" i="3"/>
  <c r="AG681" i="3"/>
  <c r="AH680" i="3"/>
  <c r="AG680" i="3"/>
  <c r="AH679" i="3"/>
  <c r="AG679" i="3"/>
  <c r="AH678" i="3"/>
  <c r="AG678" i="3"/>
  <c r="AH677" i="3"/>
  <c r="AG677" i="3"/>
  <c r="AH676" i="3"/>
  <c r="AG676" i="3"/>
  <c r="AH675" i="3"/>
  <c r="AG675" i="3"/>
  <c r="AH674" i="3"/>
  <c r="AG674" i="3"/>
  <c r="AH673" i="3"/>
  <c r="AG673" i="3"/>
  <c r="AH671" i="3"/>
  <c r="AG671" i="3"/>
  <c r="AH658" i="3"/>
  <c r="AG658" i="3"/>
  <c r="AH657" i="3"/>
  <c r="AG657" i="3"/>
  <c r="AH656" i="3"/>
  <c r="AG656" i="3"/>
  <c r="AH655" i="3"/>
  <c r="AG655" i="3"/>
  <c r="AH654" i="3"/>
  <c r="AG654" i="3"/>
  <c r="AH653" i="3"/>
  <c r="AG653" i="3"/>
  <c r="AH640" i="3"/>
  <c r="AG640" i="3"/>
  <c r="AH639" i="3"/>
  <c r="AG639" i="3"/>
  <c r="AH638" i="3"/>
  <c r="AG638" i="3"/>
  <c r="AH637" i="3"/>
  <c r="AG637" i="3"/>
  <c r="AH636" i="3"/>
  <c r="AG636" i="3"/>
  <c r="AH635" i="3"/>
  <c r="AG635" i="3"/>
  <c r="AH634" i="3"/>
  <c r="AG634" i="3"/>
  <c r="AH633" i="3"/>
  <c r="AG633" i="3"/>
  <c r="AH632" i="3"/>
  <c r="AG632" i="3"/>
  <c r="AH631" i="3"/>
  <c r="AG631" i="3"/>
  <c r="AH630" i="3"/>
  <c r="AG630" i="3"/>
  <c r="AH629" i="3"/>
  <c r="AG629" i="3"/>
  <c r="AH628" i="3"/>
  <c r="AG628" i="3"/>
  <c r="AH627" i="3"/>
  <c r="AG627" i="3"/>
  <c r="AH626" i="3"/>
  <c r="AG626" i="3"/>
  <c r="AH625" i="3"/>
  <c r="AG625" i="3"/>
  <c r="AH624" i="3"/>
  <c r="AG624" i="3"/>
  <c r="AH623" i="3"/>
  <c r="AG623" i="3"/>
  <c r="AH622" i="3"/>
  <c r="AG622" i="3"/>
  <c r="AH617" i="3"/>
  <c r="AG617" i="3"/>
  <c r="AH616" i="3"/>
  <c r="AG616" i="3"/>
  <c r="AH615" i="3"/>
  <c r="AG615" i="3"/>
  <c r="AH614" i="3"/>
  <c r="AG614" i="3"/>
  <c r="AH613" i="3"/>
  <c r="AG613" i="3"/>
  <c r="AH612" i="3"/>
  <c r="AG612" i="3"/>
  <c r="AH611" i="3"/>
  <c r="AG611" i="3"/>
  <c r="AH610" i="3"/>
  <c r="AG610" i="3"/>
  <c r="AH609" i="3"/>
  <c r="AG609" i="3"/>
  <c r="AH608" i="3"/>
  <c r="AG608" i="3"/>
  <c r="AH607" i="3"/>
  <c r="AG607" i="3"/>
  <c r="AH606" i="3"/>
  <c r="AG606" i="3"/>
  <c r="AH605" i="3"/>
  <c r="AG605" i="3"/>
  <c r="AH604" i="3"/>
  <c r="AG604" i="3"/>
  <c r="AH603" i="3"/>
  <c r="AG603" i="3"/>
  <c r="AH602" i="3"/>
  <c r="AG602" i="3"/>
  <c r="AH601" i="3"/>
  <c r="AG601" i="3"/>
  <c r="AH600" i="3"/>
  <c r="AG600" i="3"/>
  <c r="AH599" i="3"/>
  <c r="AG599" i="3"/>
  <c r="AH598" i="3"/>
  <c r="AG598" i="3"/>
  <c r="AH597" i="3"/>
  <c r="AG597" i="3"/>
  <c r="AH596" i="3"/>
  <c r="AG596" i="3"/>
  <c r="AH595" i="3"/>
  <c r="AG595" i="3"/>
  <c r="AH594" i="3"/>
  <c r="AG594" i="3"/>
  <c r="AH593" i="3"/>
  <c r="AG593" i="3"/>
  <c r="AH592" i="3"/>
  <c r="AG592" i="3"/>
  <c r="AH579" i="3"/>
  <c r="AG579" i="3"/>
  <c r="AH578" i="3"/>
  <c r="AG578" i="3"/>
  <c r="AH577" i="3"/>
  <c r="AG577" i="3"/>
  <c r="AH576" i="3"/>
  <c r="AG576" i="3"/>
  <c r="AH575" i="3"/>
  <c r="AG575" i="3"/>
  <c r="AH574" i="3"/>
  <c r="AG574" i="3"/>
  <c r="AH573" i="3"/>
  <c r="AG573" i="3"/>
  <c r="AH572" i="3"/>
  <c r="AG572" i="3"/>
  <c r="AH571" i="3"/>
  <c r="AG571" i="3"/>
  <c r="AH570" i="3"/>
  <c r="AG570" i="3"/>
  <c r="AH569" i="3"/>
  <c r="AG569" i="3"/>
  <c r="AH568" i="3"/>
  <c r="AG568" i="3"/>
  <c r="AH567" i="3"/>
  <c r="AG567" i="3"/>
  <c r="AH566" i="3"/>
  <c r="AG566" i="3"/>
  <c r="AH565" i="3"/>
  <c r="AG565" i="3"/>
  <c r="AH564" i="3"/>
  <c r="AG564" i="3"/>
  <c r="AH563" i="3"/>
  <c r="AG563" i="3"/>
  <c r="AH562" i="3"/>
  <c r="AG562" i="3"/>
  <c r="AH561" i="3"/>
  <c r="AG561" i="3"/>
  <c r="AH560" i="3"/>
  <c r="AG560" i="3"/>
  <c r="AH559" i="3"/>
  <c r="AG559" i="3"/>
  <c r="AH558" i="3"/>
  <c r="AG558" i="3"/>
  <c r="AH557" i="3"/>
  <c r="AG557" i="3"/>
  <c r="AH556" i="3"/>
  <c r="AG556" i="3"/>
  <c r="AH555" i="3"/>
  <c r="AG555" i="3"/>
  <c r="AH554" i="3"/>
  <c r="AG554" i="3"/>
  <c r="AH553" i="3"/>
  <c r="AG553" i="3"/>
  <c r="AH552" i="3"/>
  <c r="AG552" i="3"/>
  <c r="AH551" i="3"/>
  <c r="AG551" i="3"/>
  <c r="AH550" i="3"/>
  <c r="AG550" i="3"/>
  <c r="AH549" i="3"/>
  <c r="AG549" i="3"/>
  <c r="AH548" i="3"/>
  <c r="AG548" i="3"/>
  <c r="AH547" i="3"/>
  <c r="AG547" i="3"/>
  <c r="AH546" i="3"/>
  <c r="AG546" i="3"/>
  <c r="AH541" i="3"/>
  <c r="AG541" i="3"/>
  <c r="AH540" i="3"/>
  <c r="AG540" i="3"/>
  <c r="AH539" i="3"/>
  <c r="AG539" i="3"/>
  <c r="AH538" i="3"/>
  <c r="AG538" i="3"/>
  <c r="AH537" i="3"/>
  <c r="AG537" i="3"/>
  <c r="AH536" i="3"/>
  <c r="AG536" i="3"/>
  <c r="AH535" i="3"/>
  <c r="AG535" i="3"/>
  <c r="AH534" i="3"/>
  <c r="AG534" i="3"/>
  <c r="AH533" i="3"/>
  <c r="AG533" i="3"/>
  <c r="AH532" i="3"/>
  <c r="AG532" i="3"/>
  <c r="AH531" i="3"/>
  <c r="AG531" i="3"/>
  <c r="AH530" i="3"/>
  <c r="AG530" i="3"/>
  <c r="AH529" i="3"/>
  <c r="AG529" i="3"/>
  <c r="AH528" i="3"/>
  <c r="AG528" i="3"/>
  <c r="AH527" i="3"/>
  <c r="AG527" i="3"/>
  <c r="AH526" i="3"/>
  <c r="AG526" i="3"/>
  <c r="AH525" i="3"/>
  <c r="AG525" i="3"/>
  <c r="AH524" i="3"/>
  <c r="AG524" i="3"/>
  <c r="AH523" i="3"/>
  <c r="AG523" i="3"/>
  <c r="AH522" i="3"/>
  <c r="AG522" i="3"/>
  <c r="AH521" i="3"/>
  <c r="AG521" i="3"/>
  <c r="AH520" i="3"/>
  <c r="AG520" i="3"/>
  <c r="AH519" i="3"/>
  <c r="AG519" i="3"/>
  <c r="AH518" i="3"/>
  <c r="AG518" i="3"/>
  <c r="AH517" i="3"/>
  <c r="AG517" i="3"/>
  <c r="AH516" i="3"/>
  <c r="AG516" i="3"/>
  <c r="AH515" i="3"/>
  <c r="AG515" i="3"/>
  <c r="AH514" i="3"/>
  <c r="AG514" i="3"/>
  <c r="AH513" i="3"/>
  <c r="AG513" i="3"/>
  <c r="AH512" i="3"/>
  <c r="AG512" i="3"/>
  <c r="AH511" i="3"/>
  <c r="AG511" i="3"/>
  <c r="AH510" i="3"/>
  <c r="AG510" i="3"/>
  <c r="AH509" i="3"/>
  <c r="AG509" i="3"/>
  <c r="AH496" i="3"/>
  <c r="AG496" i="3"/>
  <c r="AH495" i="3"/>
  <c r="AG495" i="3"/>
  <c r="AH494" i="3"/>
  <c r="AG494" i="3"/>
  <c r="AH493" i="3"/>
  <c r="AG493" i="3"/>
  <c r="AH492" i="3"/>
  <c r="AG492" i="3"/>
  <c r="AH491" i="3"/>
  <c r="AG491" i="3"/>
  <c r="AH490" i="3"/>
  <c r="AG490" i="3"/>
  <c r="AH489" i="3"/>
  <c r="AG489" i="3"/>
  <c r="AH488" i="3"/>
  <c r="AG488" i="3"/>
  <c r="AH487" i="3"/>
  <c r="AG487" i="3"/>
  <c r="AH486" i="3"/>
  <c r="AG486" i="3"/>
  <c r="AH485" i="3"/>
  <c r="AG485" i="3"/>
  <c r="AH484" i="3"/>
  <c r="AG484" i="3"/>
  <c r="AH483" i="3"/>
  <c r="AG483" i="3"/>
  <c r="AH482" i="3"/>
  <c r="AG482" i="3"/>
  <c r="AH481" i="3"/>
  <c r="AG481" i="3"/>
  <c r="AH480" i="3"/>
  <c r="AG480" i="3"/>
  <c r="AH479" i="3"/>
  <c r="AG479" i="3"/>
  <c r="AH478" i="3"/>
  <c r="AG478" i="3"/>
  <c r="AH477" i="3"/>
  <c r="AG477" i="3"/>
  <c r="AH476" i="3"/>
  <c r="AG476" i="3"/>
  <c r="AH475" i="3"/>
  <c r="AG475" i="3"/>
  <c r="AH474" i="3"/>
  <c r="AG474" i="3"/>
  <c r="AH473" i="3"/>
  <c r="AG473" i="3"/>
  <c r="AH472" i="3"/>
  <c r="AG472" i="3"/>
  <c r="AH471" i="3"/>
  <c r="AG471" i="3"/>
  <c r="AH470" i="3"/>
  <c r="AG470" i="3"/>
  <c r="AH469" i="3"/>
  <c r="AG469" i="3"/>
  <c r="AH468" i="3"/>
  <c r="AG468" i="3"/>
  <c r="AH467" i="3"/>
  <c r="AG467" i="3"/>
  <c r="AH466" i="3"/>
  <c r="AG466" i="3"/>
  <c r="AH465" i="3"/>
  <c r="AG465" i="3"/>
  <c r="AH464" i="3"/>
  <c r="AG464" i="3"/>
  <c r="AH463" i="3"/>
  <c r="AG463" i="3"/>
  <c r="AH462" i="3"/>
  <c r="AG462" i="3"/>
  <c r="AH461" i="3"/>
  <c r="AG461" i="3"/>
  <c r="AH460" i="3"/>
  <c r="AG460" i="3"/>
  <c r="AH459" i="3"/>
  <c r="AG459" i="3"/>
  <c r="AH458" i="3"/>
  <c r="AG458" i="3"/>
  <c r="AH457" i="3"/>
  <c r="AG457" i="3"/>
  <c r="AH456" i="3"/>
  <c r="AG456" i="3"/>
  <c r="AH455" i="3"/>
  <c r="AG455" i="3"/>
  <c r="AH454" i="3"/>
  <c r="AG454" i="3"/>
  <c r="AH453" i="3"/>
  <c r="AG453" i="3"/>
  <c r="AH448" i="3"/>
  <c r="AG448" i="3"/>
  <c r="AH447" i="3"/>
  <c r="AG447" i="3"/>
  <c r="AH446" i="3"/>
  <c r="AG446" i="3"/>
  <c r="AH445" i="3"/>
  <c r="AG445" i="3"/>
  <c r="AH444" i="3"/>
  <c r="AG444" i="3"/>
  <c r="AH443" i="3"/>
  <c r="AG443" i="3"/>
  <c r="AH442" i="3"/>
  <c r="AG442" i="3"/>
  <c r="AH441" i="3"/>
  <c r="AG441" i="3"/>
  <c r="AH440" i="3"/>
  <c r="AG440" i="3"/>
  <c r="AH439" i="3"/>
  <c r="AG439" i="3"/>
  <c r="AH438" i="3"/>
  <c r="AG438" i="3"/>
  <c r="AH437" i="3"/>
  <c r="AG437" i="3"/>
  <c r="AH436" i="3"/>
  <c r="AG436" i="3"/>
  <c r="AH435" i="3"/>
  <c r="AG435" i="3"/>
  <c r="AH434" i="3"/>
  <c r="AG434" i="3"/>
  <c r="AH433" i="3"/>
  <c r="AG433" i="3"/>
  <c r="AH432" i="3"/>
  <c r="AG432" i="3"/>
  <c r="AH431" i="3"/>
  <c r="AG431" i="3"/>
  <c r="AH430" i="3"/>
  <c r="AG430" i="3"/>
  <c r="AH429" i="3"/>
  <c r="AG429" i="3"/>
  <c r="AH428" i="3"/>
  <c r="AG428" i="3"/>
  <c r="AH427" i="3"/>
  <c r="AG427" i="3"/>
  <c r="AH426" i="3"/>
  <c r="AG426" i="3"/>
  <c r="AH425" i="3"/>
  <c r="AG425" i="3"/>
  <c r="AH424" i="3"/>
  <c r="AG424" i="3"/>
  <c r="AH423" i="3"/>
  <c r="AG423" i="3"/>
  <c r="AH422" i="3"/>
  <c r="AG422" i="3"/>
  <c r="AH421" i="3"/>
  <c r="AG421" i="3"/>
  <c r="AH420" i="3"/>
  <c r="AG420" i="3"/>
  <c r="AH419" i="3"/>
  <c r="AG419" i="3"/>
  <c r="AH418" i="3"/>
  <c r="AG418" i="3"/>
  <c r="AH417" i="3"/>
  <c r="AG417" i="3"/>
  <c r="AH416" i="3"/>
  <c r="AG416" i="3"/>
  <c r="AH415" i="3"/>
  <c r="AG415" i="3"/>
  <c r="AH414" i="3"/>
  <c r="AG414" i="3"/>
  <c r="AH413" i="3"/>
  <c r="AG413" i="3"/>
  <c r="AH412" i="3"/>
  <c r="AG412" i="3"/>
  <c r="AH411" i="3"/>
  <c r="AG411" i="3"/>
  <c r="AH410" i="3"/>
  <c r="AG410" i="3"/>
  <c r="AH409" i="3"/>
  <c r="AG409" i="3"/>
  <c r="AH408" i="3"/>
  <c r="AG408" i="3"/>
  <c r="AH407" i="3"/>
  <c r="AG407" i="3"/>
  <c r="AH406" i="3"/>
  <c r="AG406" i="3"/>
  <c r="AH405" i="3"/>
  <c r="AG405" i="3"/>
  <c r="AH404" i="3"/>
  <c r="AG404" i="3"/>
  <c r="AH403" i="3"/>
  <c r="AG403" i="3"/>
  <c r="AH402" i="3"/>
  <c r="AG402" i="3"/>
  <c r="AH401" i="3"/>
  <c r="AG401" i="3"/>
  <c r="AH400" i="3"/>
  <c r="AG400" i="3"/>
  <c r="AH399" i="3"/>
  <c r="AG399" i="3"/>
  <c r="AH398" i="3"/>
  <c r="AG398" i="3"/>
  <c r="AH397" i="3"/>
  <c r="AG397" i="3"/>
  <c r="AH396" i="3"/>
  <c r="AG396" i="3"/>
  <c r="AH395" i="3"/>
  <c r="AG395" i="3"/>
  <c r="AH394" i="3"/>
  <c r="AG394" i="3"/>
  <c r="AH381" i="3"/>
  <c r="AG381" i="3"/>
  <c r="AH380" i="3"/>
  <c r="AG380" i="3"/>
  <c r="AH379" i="3"/>
  <c r="AG379" i="3"/>
  <c r="AH378" i="3"/>
  <c r="AG378" i="3"/>
  <c r="AH377" i="3"/>
  <c r="AG377" i="3"/>
  <c r="AH376" i="3"/>
  <c r="AG376" i="3"/>
  <c r="AH375" i="3"/>
  <c r="AG375" i="3"/>
  <c r="AH374" i="3"/>
  <c r="AG374" i="3"/>
  <c r="AH373" i="3"/>
  <c r="AG373" i="3"/>
  <c r="AH368" i="3"/>
  <c r="AG368" i="3"/>
  <c r="AH367" i="3"/>
  <c r="AG367" i="3"/>
  <c r="AH366" i="3"/>
  <c r="AG366" i="3"/>
  <c r="AH365" i="3"/>
  <c r="AG365" i="3"/>
  <c r="AH364" i="3"/>
  <c r="AG364" i="3"/>
  <c r="AH363" i="3"/>
  <c r="AG363" i="3"/>
  <c r="AH361" i="3"/>
  <c r="AG361" i="3"/>
  <c r="AH348" i="3"/>
  <c r="AH349" i="3" s="1"/>
  <c r="AH350" i="3" s="1"/>
  <c r="AG348" i="3"/>
  <c r="AG349" i="3" s="1"/>
  <c r="AG350" i="3" s="1"/>
  <c r="AH335" i="3"/>
  <c r="AG335" i="3"/>
  <c r="AH334" i="3"/>
  <c r="AG334" i="3"/>
  <c r="AH333" i="3"/>
  <c r="AG333" i="3"/>
  <c r="AH332" i="3"/>
  <c r="AG332" i="3"/>
  <c r="AH331" i="3"/>
  <c r="AG331" i="3"/>
  <c r="AH330" i="3"/>
  <c r="AG330" i="3"/>
  <c r="AH329" i="3"/>
  <c r="AG329" i="3"/>
  <c r="AH328" i="3"/>
  <c r="AG328" i="3"/>
  <c r="AH315" i="3"/>
  <c r="AG315" i="3"/>
  <c r="AH314" i="3"/>
  <c r="AG314" i="3"/>
  <c r="AH313" i="3"/>
  <c r="AG313" i="3"/>
  <c r="AH308" i="3"/>
  <c r="AG308" i="3"/>
  <c r="AH307" i="3"/>
  <c r="AG307" i="3"/>
  <c r="AH306" i="3"/>
  <c r="AG306" i="3"/>
  <c r="AH305" i="3"/>
  <c r="AG305" i="3"/>
  <c r="AH304" i="3"/>
  <c r="AG304" i="3"/>
  <c r="AH303" i="3"/>
  <c r="AG303" i="3"/>
  <c r="AH302" i="3"/>
  <c r="AG302" i="3"/>
  <c r="AH301" i="3"/>
  <c r="AG301" i="3"/>
  <c r="AH300" i="3"/>
  <c r="AG300" i="3"/>
  <c r="AH299" i="3"/>
  <c r="AG299" i="3"/>
  <c r="AH298" i="3"/>
  <c r="AG298" i="3"/>
  <c r="AH297" i="3"/>
  <c r="AG297" i="3"/>
  <c r="AH296" i="3"/>
  <c r="AG296" i="3"/>
  <c r="AH295" i="3"/>
  <c r="AG295" i="3"/>
  <c r="AH294" i="3"/>
  <c r="AG294" i="3"/>
  <c r="AH293" i="3"/>
  <c r="AG293" i="3"/>
  <c r="AH292" i="3"/>
  <c r="AG292" i="3"/>
  <c r="AH291" i="3"/>
  <c r="AG291" i="3"/>
  <c r="AH290" i="3"/>
  <c r="AG290" i="3"/>
  <c r="AH277" i="3"/>
  <c r="AG277" i="3"/>
  <c r="AH276" i="3"/>
  <c r="AG276" i="3"/>
  <c r="AH275" i="3"/>
  <c r="AG275" i="3"/>
  <c r="AH274" i="3"/>
  <c r="AG274" i="3"/>
  <c r="AH273" i="3"/>
  <c r="AG273" i="3"/>
  <c r="AH272" i="3"/>
  <c r="AG272" i="3"/>
  <c r="AH267" i="3"/>
  <c r="AG267" i="3"/>
  <c r="AH266" i="3"/>
  <c r="AG266" i="3"/>
  <c r="AH265" i="3"/>
  <c r="AG265" i="3"/>
  <c r="AH264" i="3"/>
  <c r="AG264" i="3"/>
  <c r="AH263" i="3"/>
  <c r="AG263" i="3"/>
  <c r="AH262" i="3"/>
  <c r="AG262" i="3"/>
  <c r="AH261" i="3"/>
  <c r="AG261" i="3"/>
  <c r="AH260" i="3"/>
  <c r="AG260" i="3"/>
  <c r="AH259" i="3"/>
  <c r="AG259" i="3"/>
  <c r="AH258" i="3"/>
  <c r="AG258" i="3"/>
  <c r="AH257" i="3"/>
  <c r="AG257" i="3"/>
  <c r="AH256" i="3"/>
  <c r="AG256" i="3"/>
  <c r="AH255" i="3"/>
  <c r="AG255" i="3"/>
  <c r="AH254" i="3"/>
  <c r="AG254" i="3"/>
  <c r="AH253" i="3"/>
  <c r="AG253" i="3"/>
  <c r="AH252" i="3"/>
  <c r="AG252" i="3"/>
  <c r="AH251" i="3"/>
  <c r="AG251" i="3"/>
  <c r="AH250" i="3"/>
  <c r="AG250" i="3"/>
  <c r="AH249" i="3"/>
  <c r="AG249" i="3"/>
  <c r="AH248" i="3"/>
  <c r="AG248" i="3"/>
  <c r="AH247" i="3"/>
  <c r="AG247" i="3"/>
  <c r="AH246" i="3"/>
  <c r="AG246" i="3"/>
  <c r="AH245" i="3"/>
  <c r="AG245" i="3"/>
  <c r="AH244" i="3"/>
  <c r="AG244" i="3"/>
  <c r="AH232" i="3"/>
  <c r="AG232" i="3"/>
  <c r="AH231" i="3"/>
  <c r="AG231" i="3"/>
  <c r="AH226" i="3"/>
  <c r="AG226" i="3"/>
  <c r="AH225" i="3"/>
  <c r="AG225" i="3"/>
  <c r="AH224" i="3"/>
  <c r="AG224" i="3"/>
  <c r="AH223" i="3"/>
  <c r="AG223" i="3"/>
  <c r="AH210" i="3"/>
  <c r="AH211" i="3" s="1"/>
  <c r="AG210" i="3"/>
  <c r="AG211" i="3" s="1"/>
  <c r="AH205" i="3"/>
  <c r="AG205" i="3"/>
  <c r="AH204" i="3"/>
  <c r="AG204" i="3"/>
  <c r="AH202" i="3"/>
  <c r="AG202" i="3"/>
  <c r="AH189" i="3"/>
  <c r="AH190" i="3" s="1"/>
  <c r="AH191" i="3" s="1"/>
  <c r="AG189" i="3"/>
  <c r="AG190" i="3" s="1"/>
  <c r="AG191" i="3" s="1"/>
  <c r="AH176" i="3"/>
  <c r="AG176" i="3"/>
  <c r="AH175" i="3"/>
  <c r="AG175" i="3"/>
  <c r="AH174" i="3"/>
  <c r="AG174" i="3"/>
  <c r="AH173" i="3"/>
  <c r="AG173" i="3"/>
  <c r="AH172" i="3"/>
  <c r="AG172" i="3"/>
  <c r="AH171" i="3"/>
  <c r="AH183" i="3" s="1"/>
  <c r="AG171" i="3"/>
  <c r="AG183" i="3" s="1"/>
  <c r="AH159" i="3"/>
  <c r="AG159" i="3"/>
  <c r="AH157" i="3"/>
  <c r="AG157" i="3"/>
  <c r="AH145" i="3"/>
  <c r="AG145" i="3"/>
  <c r="AH144" i="3"/>
  <c r="AG144" i="3"/>
  <c r="AH138" i="3"/>
  <c r="AG138" i="3"/>
  <c r="AH137" i="3"/>
  <c r="AG137" i="3"/>
  <c r="AH136" i="3"/>
  <c r="AG136" i="3"/>
  <c r="AH135" i="3"/>
  <c r="AG135" i="3"/>
  <c r="AH134" i="3"/>
  <c r="AG134" i="3"/>
  <c r="AH132" i="3"/>
  <c r="AG132" i="3"/>
  <c r="AH120" i="3"/>
  <c r="AG120" i="3"/>
  <c r="AH119" i="3"/>
  <c r="AG119" i="3"/>
  <c r="AH114" i="3"/>
  <c r="AG114" i="3"/>
  <c r="AH113" i="3"/>
  <c r="AG113" i="3"/>
  <c r="AH112" i="3"/>
  <c r="AG112" i="3"/>
  <c r="AH111" i="3"/>
  <c r="AG111" i="3"/>
  <c r="AH110" i="3"/>
  <c r="AG110" i="3"/>
  <c r="AH109" i="3"/>
  <c r="AG109" i="3"/>
  <c r="AH108" i="3"/>
  <c r="AG108" i="3"/>
  <c r="AH107" i="3"/>
  <c r="AG107" i="3"/>
  <c r="AH106" i="3"/>
  <c r="AG106" i="3"/>
  <c r="AH105" i="3"/>
  <c r="AG105" i="3"/>
  <c r="AH104" i="3"/>
  <c r="AG104" i="3"/>
  <c r="AH103" i="3"/>
  <c r="AG103" i="3"/>
  <c r="AH102" i="3"/>
  <c r="AG102" i="3"/>
  <c r="AH101" i="3"/>
  <c r="AG101" i="3"/>
  <c r="AH100" i="3"/>
  <c r="AG100" i="3"/>
  <c r="AH99" i="3"/>
  <c r="AG99" i="3"/>
  <c r="AH98" i="3"/>
  <c r="AG98" i="3"/>
  <c r="AH96" i="3"/>
  <c r="AG96" i="3"/>
  <c r="AH94" i="3"/>
  <c r="AG94" i="3"/>
  <c r="AH92" i="3"/>
  <c r="AG92" i="3"/>
  <c r="AH80" i="3"/>
  <c r="AG80" i="3"/>
  <c r="AH79" i="3"/>
  <c r="AG79" i="3"/>
  <c r="AH66" i="3"/>
  <c r="AG66" i="3"/>
  <c r="AH65" i="3"/>
  <c r="AG65" i="3"/>
  <c r="AH60" i="3"/>
  <c r="AG60" i="3"/>
  <c r="AH59" i="3"/>
  <c r="AG59" i="3"/>
  <c r="AH58" i="3"/>
  <c r="AG58" i="3"/>
  <c r="AH57" i="3"/>
  <c r="AG57" i="3"/>
  <c r="AH56" i="3"/>
  <c r="AG56" i="3"/>
  <c r="AH55" i="3"/>
  <c r="AG55" i="3"/>
  <c r="AH54" i="3"/>
  <c r="AG54" i="3"/>
  <c r="AH52" i="3"/>
  <c r="AG52" i="3"/>
  <c r="AH50" i="3"/>
  <c r="AG50" i="3"/>
  <c r="AH35" i="3"/>
  <c r="AH36" i="3" s="1"/>
  <c r="AH37" i="3" s="1"/>
  <c r="AG35" i="3"/>
  <c r="AG36" i="3" s="1"/>
  <c r="AG37" i="3" s="1"/>
  <c r="AD5640" i="3"/>
  <c r="AD5627" i="3"/>
  <c r="AD5622" i="3"/>
  <c r="AD5587" i="3"/>
  <c r="AD5585" i="3"/>
  <c r="AE5585" i="3" s="1"/>
  <c r="AD5584" i="3"/>
  <c r="AE5584" i="3" s="1"/>
  <c r="AD5565" i="3"/>
  <c r="AD5563" i="3"/>
  <c r="AE5563" i="3" s="1"/>
  <c r="AD5562" i="3"/>
  <c r="AE5562" i="3" s="1"/>
  <c r="AD5536" i="3"/>
  <c r="AD5534" i="3"/>
  <c r="AE5534" i="3" s="1"/>
  <c r="AD5533" i="3"/>
  <c r="AE5533" i="3" s="1"/>
  <c r="AD5505" i="3"/>
  <c r="AD5503" i="3"/>
  <c r="AE5503" i="3" s="1"/>
  <c r="AD5502" i="3"/>
  <c r="AE5502" i="3" s="1"/>
  <c r="AD5487" i="3"/>
  <c r="AD5485" i="3"/>
  <c r="AE5485" i="3" s="1"/>
  <c r="AD5484" i="3"/>
  <c r="AE5484" i="3" s="1"/>
  <c r="AD5457" i="3"/>
  <c r="AD5455" i="3"/>
  <c r="AE5455" i="3" s="1"/>
  <c r="AD5454" i="3"/>
  <c r="AE5454" i="3" s="1"/>
  <c r="AD5431" i="3"/>
  <c r="AD5429" i="3"/>
  <c r="AE5429" i="3" s="1"/>
  <c r="AD5428" i="3"/>
  <c r="AE5428" i="3" s="1"/>
  <c r="AD5414" i="3"/>
  <c r="AD5401" i="3"/>
  <c r="AE5401" i="3" s="1"/>
  <c r="AD5400" i="3"/>
  <c r="AD5395" i="3"/>
  <c r="AE5395" i="3" s="1"/>
  <c r="AD5394" i="3"/>
  <c r="AE5394" i="3" s="1"/>
  <c r="AD5393" i="3"/>
  <c r="AE5393" i="3" s="1"/>
  <c r="AD5392" i="3"/>
  <c r="AE5392" i="3" s="1"/>
  <c r="AD5391" i="3"/>
  <c r="AE5391" i="3" s="1"/>
  <c r="AD5390" i="3"/>
  <c r="AE5390" i="3" s="1"/>
  <c r="AD5389" i="3"/>
  <c r="AD5376" i="3"/>
  <c r="AE5376" i="3" s="1"/>
  <c r="AD5375" i="3"/>
  <c r="AE5375" i="3" s="1"/>
  <c r="AD5374" i="3"/>
  <c r="AE5374" i="3" s="1"/>
  <c r="AD5373" i="3"/>
  <c r="AE5373" i="3" s="1"/>
  <c r="AD5372" i="3"/>
  <c r="AD5371" i="3"/>
  <c r="AE5371" i="3" s="1"/>
  <c r="AD5370" i="3"/>
  <c r="AE5370" i="3" s="1"/>
  <c r="AD5369" i="3"/>
  <c r="AE5369" i="3" s="1"/>
  <c r="AD5368" i="3"/>
  <c r="AE5368" i="3" s="1"/>
  <c r="AD5367" i="3"/>
  <c r="AE5367" i="3" s="1"/>
  <c r="AD5366" i="3"/>
  <c r="AE5366" i="3" s="1"/>
  <c r="AD5365" i="3"/>
  <c r="AE5365" i="3" s="1"/>
  <c r="AD5364" i="3"/>
  <c r="AE5364" i="3" s="1"/>
  <c r="AD5363" i="3"/>
  <c r="AE5363" i="3" s="1"/>
  <c r="AD5362" i="3"/>
  <c r="AD5357" i="3"/>
  <c r="AE5357" i="3" s="1"/>
  <c r="AD5356" i="3"/>
  <c r="AE5356" i="3" s="1"/>
  <c r="AD5355" i="3"/>
  <c r="AE5355" i="3" s="1"/>
  <c r="AD5354" i="3"/>
  <c r="AE5354" i="3" s="1"/>
  <c r="AD5352" i="3"/>
  <c r="AE5352" i="3" s="1"/>
  <c r="AD5351" i="3"/>
  <c r="AE5351" i="3" s="1"/>
  <c r="AD5350" i="3"/>
  <c r="AE5350" i="3" s="1"/>
  <c r="AD5349" i="3"/>
  <c r="AE5349" i="3" s="1"/>
  <c r="AD5348" i="3"/>
  <c r="AE5348" i="3" s="1"/>
  <c r="AD5347" i="3"/>
  <c r="AE5347" i="3" s="1"/>
  <c r="AD5346" i="3"/>
  <c r="AE5346" i="3" s="1"/>
  <c r="AD5345" i="3"/>
  <c r="AE5345" i="3" s="1"/>
  <c r="AD5344" i="3"/>
  <c r="AE5344" i="3" s="1"/>
  <c r="AD5343" i="3"/>
  <c r="AE5343" i="3" s="1"/>
  <c r="AD5342" i="3"/>
  <c r="AE5342" i="3" s="1"/>
  <c r="AD5341" i="3"/>
  <c r="AE5341" i="3" s="1"/>
  <c r="AD5340" i="3"/>
  <c r="AD5339" i="3"/>
  <c r="AE5339" i="3" s="1"/>
  <c r="AD5326" i="3"/>
  <c r="AE5326" i="3" s="1"/>
  <c r="AD5325" i="3"/>
  <c r="AE5325" i="3" s="1"/>
  <c r="AD5324" i="3"/>
  <c r="AE5324" i="3" s="1"/>
  <c r="AD5323" i="3"/>
  <c r="AE5323" i="3" s="1"/>
  <c r="AD5322" i="3"/>
  <c r="AE5322" i="3" s="1"/>
  <c r="AD5321" i="3"/>
  <c r="AE5321" i="3" s="1"/>
  <c r="AD5320" i="3"/>
  <c r="AE5320" i="3" s="1"/>
  <c r="AD5319" i="3"/>
  <c r="AE5319" i="3" s="1"/>
  <c r="AD5318" i="3"/>
  <c r="AE5318" i="3" s="1"/>
  <c r="AD5317" i="3"/>
  <c r="AD5316" i="3"/>
  <c r="AE5316" i="3" s="1"/>
  <c r="AD5315" i="3"/>
  <c r="AE5315" i="3" s="1"/>
  <c r="AD5314" i="3"/>
  <c r="AE5314" i="3" s="1"/>
  <c r="AD5313" i="3"/>
  <c r="AE5313" i="3" s="1"/>
  <c r="AD5312" i="3"/>
  <c r="AE5312" i="3" s="1"/>
  <c r="AD5311" i="3"/>
  <c r="AE5311" i="3" s="1"/>
  <c r="AD5310" i="3"/>
  <c r="AE5310" i="3" s="1"/>
  <c r="AD5309" i="3"/>
  <c r="AE5309" i="3" s="1"/>
  <c r="AD5308" i="3"/>
  <c r="AE5308" i="3" s="1"/>
  <c r="AD5307" i="3"/>
  <c r="AE5307" i="3" s="1"/>
  <c r="AD5306" i="3"/>
  <c r="AE5306" i="3" s="1"/>
  <c r="AD5305" i="3"/>
  <c r="AE5305" i="3" s="1"/>
  <c r="AD5304" i="3"/>
  <c r="AE5304" i="3" s="1"/>
  <c r="AD5303" i="3"/>
  <c r="AD5302" i="3"/>
  <c r="AE5302" i="3" s="1"/>
  <c r="AD5301" i="3"/>
  <c r="AE5301" i="3" s="1"/>
  <c r="AD5300" i="3"/>
  <c r="AE5300" i="3" s="1"/>
  <c r="AD5295" i="3"/>
  <c r="AE5295" i="3" s="1"/>
  <c r="AD5294" i="3"/>
  <c r="AE5294" i="3" s="1"/>
  <c r="AD5293" i="3"/>
  <c r="AE5293" i="3" s="1"/>
  <c r="AD5292" i="3"/>
  <c r="AE5292" i="3" s="1"/>
  <c r="AD5291" i="3"/>
  <c r="AE5291" i="3" s="1"/>
  <c r="AD5290" i="3"/>
  <c r="AE5290" i="3" s="1"/>
  <c r="AD5289" i="3"/>
  <c r="AE5289" i="3" s="1"/>
  <c r="AD5288" i="3"/>
  <c r="AE5288" i="3" s="1"/>
  <c r="AD5287" i="3"/>
  <c r="AE5287" i="3" s="1"/>
  <c r="AD5286" i="3"/>
  <c r="AE5286" i="3" s="1"/>
  <c r="AD5285" i="3"/>
  <c r="AE5285" i="3" s="1"/>
  <c r="AD5284" i="3"/>
  <c r="AE5284" i="3" s="1"/>
  <c r="AD5283" i="3"/>
  <c r="AE5283" i="3" s="1"/>
  <c r="AD5282" i="3"/>
  <c r="AE5282" i="3" s="1"/>
  <c r="AD5281" i="3"/>
  <c r="AE5281" i="3" s="1"/>
  <c r="AD5280" i="3"/>
  <c r="AE5280" i="3" s="1"/>
  <c r="AD5279" i="3"/>
  <c r="AE5279" i="3" s="1"/>
  <c r="AD5278" i="3"/>
  <c r="AE5278" i="3" s="1"/>
  <c r="AD5277" i="3"/>
  <c r="AE5277" i="3" s="1"/>
  <c r="AD5276" i="3"/>
  <c r="AE5276" i="3" s="1"/>
  <c r="AD5275" i="3"/>
  <c r="AE5275" i="3" s="1"/>
  <c r="AD5274" i="3"/>
  <c r="AE5274" i="3" s="1"/>
  <c r="AD5273" i="3"/>
  <c r="AE5273" i="3" s="1"/>
  <c r="AD5272" i="3"/>
  <c r="AE5272" i="3" s="1"/>
  <c r="AD5271" i="3"/>
  <c r="AE5271" i="3" s="1"/>
  <c r="AD5270" i="3"/>
  <c r="AE5270" i="3" s="1"/>
  <c r="AD5269" i="3"/>
  <c r="AE5269" i="3" s="1"/>
  <c r="AD5268" i="3"/>
  <c r="AE5268" i="3" s="1"/>
  <c r="AD5267" i="3"/>
  <c r="AE5267" i="3" s="1"/>
  <c r="AD5266" i="3"/>
  <c r="AE5266" i="3" s="1"/>
  <c r="AD5265" i="3"/>
  <c r="AE5265" i="3" s="1"/>
  <c r="AD5264" i="3"/>
  <c r="AE5264" i="3" s="1"/>
  <c r="AD5262" i="3"/>
  <c r="AE5262" i="3" s="1"/>
  <c r="AD5261" i="3"/>
  <c r="AE5261" i="3" s="1"/>
  <c r="AD5260" i="3"/>
  <c r="AE5260" i="3" s="1"/>
  <c r="AD5259" i="3"/>
  <c r="AE5259" i="3" s="1"/>
  <c r="AD5258" i="3"/>
  <c r="AE5258" i="3" s="1"/>
  <c r="AD5257" i="3"/>
  <c r="AE5257" i="3" s="1"/>
  <c r="AD5255" i="3"/>
  <c r="AE5255" i="3" s="1"/>
  <c r="AD5254" i="3"/>
  <c r="AE5254" i="3" s="1"/>
  <c r="AD5253" i="3"/>
  <c r="AE5253" i="3" s="1"/>
  <c r="AD5252" i="3"/>
  <c r="AE5252" i="3" s="1"/>
  <c r="AD5251" i="3"/>
  <c r="AE5251" i="3" s="1"/>
  <c r="AD5250" i="3"/>
  <c r="AE5250" i="3" s="1"/>
  <c r="AD5249" i="3"/>
  <c r="AE5249" i="3" s="1"/>
  <c r="AD5248" i="3"/>
  <c r="AE5248" i="3" s="1"/>
  <c r="AD5247" i="3"/>
  <c r="AE5247" i="3" s="1"/>
  <c r="AD5246" i="3"/>
  <c r="AE5246" i="3" s="1"/>
  <c r="AD5245" i="3"/>
  <c r="AE5245" i="3" s="1"/>
  <c r="AD5244" i="3"/>
  <c r="AD5243" i="3"/>
  <c r="AE5243" i="3" s="1"/>
  <c r="AD5230" i="3"/>
  <c r="AE5230" i="3" s="1"/>
  <c r="AD5229" i="3"/>
  <c r="AE5229" i="3" s="1"/>
  <c r="AD5228" i="3"/>
  <c r="AE5228" i="3" s="1"/>
  <c r="AD5227" i="3"/>
  <c r="AE5227" i="3" s="1"/>
  <c r="AD5226" i="3"/>
  <c r="AE5226" i="3" s="1"/>
  <c r="AD5225" i="3"/>
  <c r="AE5225" i="3" s="1"/>
  <c r="AD5224" i="3"/>
  <c r="AE5224" i="3" s="1"/>
  <c r="AD5223" i="3"/>
  <c r="AE5223" i="3" s="1"/>
  <c r="AD5222" i="3"/>
  <c r="AE5222" i="3" s="1"/>
  <c r="AD5221" i="3"/>
  <c r="AE5221" i="3" s="1"/>
  <c r="AD5220" i="3"/>
  <c r="AD5215" i="3"/>
  <c r="AE5215" i="3" s="1"/>
  <c r="AD5214" i="3"/>
  <c r="AE5214" i="3" s="1"/>
  <c r="AD5213" i="3"/>
  <c r="AE5213" i="3" s="1"/>
  <c r="AD5212" i="3"/>
  <c r="AE5212" i="3" s="1"/>
  <c r="AD5211" i="3"/>
  <c r="AE5211" i="3" s="1"/>
  <c r="AD5210" i="3"/>
  <c r="AE5210" i="3" s="1"/>
  <c r="AD5209" i="3"/>
  <c r="AE5209" i="3" s="1"/>
  <c r="AD5208" i="3"/>
  <c r="AE5208" i="3" s="1"/>
  <c r="AD5207" i="3"/>
  <c r="AE5207" i="3" s="1"/>
  <c r="AD5206" i="3"/>
  <c r="AE5206" i="3" s="1"/>
  <c r="AD5205" i="3"/>
  <c r="AE5205" i="3" s="1"/>
  <c r="AD5204" i="3"/>
  <c r="AE5204" i="3" s="1"/>
  <c r="AD5203" i="3"/>
  <c r="AD5190" i="3"/>
  <c r="AE5190" i="3" s="1"/>
  <c r="AD5189" i="3"/>
  <c r="AE5189" i="3" s="1"/>
  <c r="AD5188" i="3"/>
  <c r="AD5183" i="3"/>
  <c r="AE5183" i="3" s="1"/>
  <c r="AD5182" i="3"/>
  <c r="AE5182" i="3" s="1"/>
  <c r="AD5181" i="3"/>
  <c r="AE5181" i="3" s="1"/>
  <c r="AD5180" i="3"/>
  <c r="AE5180" i="3" s="1"/>
  <c r="AD5179" i="3"/>
  <c r="AE5179" i="3" s="1"/>
  <c r="AD5178" i="3"/>
  <c r="AE5178" i="3" s="1"/>
  <c r="AD5177" i="3"/>
  <c r="AE5177" i="3" s="1"/>
  <c r="AD5176" i="3"/>
  <c r="AE5176" i="3" s="1"/>
  <c r="AD5175" i="3"/>
  <c r="AE5175" i="3" s="1"/>
  <c r="AD5174" i="3"/>
  <c r="AE5174" i="3" s="1"/>
  <c r="AD5173" i="3"/>
  <c r="AE5173" i="3" s="1"/>
  <c r="AD5172" i="3"/>
  <c r="AE5172" i="3" s="1"/>
  <c r="AD5171" i="3"/>
  <c r="AE5171" i="3" s="1"/>
  <c r="AD5170" i="3"/>
  <c r="AE5170" i="3" s="1"/>
  <c r="AD5169" i="3"/>
  <c r="AE5169" i="3" s="1"/>
  <c r="AD5168" i="3"/>
  <c r="AE5168" i="3" s="1"/>
  <c r="AD5167" i="3"/>
  <c r="AE5167" i="3" s="1"/>
  <c r="AD5166" i="3"/>
  <c r="AE5166" i="3" s="1"/>
  <c r="AD5165" i="3"/>
  <c r="AE5165" i="3" s="1"/>
  <c r="AD5164" i="3"/>
  <c r="AE5164" i="3" s="1"/>
  <c r="AD5163" i="3"/>
  <c r="AE5163" i="3" s="1"/>
  <c r="AD5162" i="3"/>
  <c r="AE5162" i="3" s="1"/>
  <c r="AD5161" i="3"/>
  <c r="AE5161" i="3" s="1"/>
  <c r="AD5160" i="3"/>
  <c r="AE5160" i="3" s="1"/>
  <c r="AD5159" i="3"/>
  <c r="AE5159" i="3" s="1"/>
  <c r="AD5158" i="3"/>
  <c r="AE5158" i="3" s="1"/>
  <c r="AD5157" i="3"/>
  <c r="AE5157" i="3" s="1"/>
  <c r="AD5156" i="3"/>
  <c r="AE5156" i="3" s="1"/>
  <c r="AD5155" i="3"/>
  <c r="AE5155" i="3" s="1"/>
  <c r="AD5154" i="3"/>
  <c r="AE5154" i="3" s="1"/>
  <c r="AD5153" i="3"/>
  <c r="AE5153" i="3" s="1"/>
  <c r="AD5152" i="3"/>
  <c r="AD5139" i="3"/>
  <c r="AE5139" i="3" s="1"/>
  <c r="AD5138" i="3"/>
  <c r="AE5138" i="3" s="1"/>
  <c r="AD5137" i="3"/>
  <c r="AE5137" i="3" s="1"/>
  <c r="AD5136" i="3"/>
  <c r="AE5136" i="3" s="1"/>
  <c r="AD5135" i="3"/>
  <c r="AE5135" i="3" s="1"/>
  <c r="AD5134" i="3"/>
  <c r="AE5134" i="3" s="1"/>
  <c r="AD5133" i="3"/>
  <c r="AE5133" i="3" s="1"/>
  <c r="AD5132" i="3"/>
  <c r="AE5132" i="3" s="1"/>
  <c r="AD5131" i="3"/>
  <c r="AE5131" i="3" s="1"/>
  <c r="AD5130" i="3"/>
  <c r="AD5128" i="3"/>
  <c r="AE5128" i="3" s="1"/>
  <c r="AD5127" i="3"/>
  <c r="AE5127" i="3" s="1"/>
  <c r="AD5120" i="3"/>
  <c r="AE5120" i="3" s="1"/>
  <c r="AD5119" i="3"/>
  <c r="AE5119" i="3" s="1"/>
  <c r="AD5118" i="3"/>
  <c r="AE5118" i="3" s="1"/>
  <c r="AD5117" i="3"/>
  <c r="AE5117" i="3" s="1"/>
  <c r="AD5116" i="3"/>
  <c r="AE5116" i="3" s="1"/>
  <c r="AD5115" i="3"/>
  <c r="AE5115" i="3" s="1"/>
  <c r="AD5114" i="3"/>
  <c r="AE5114" i="3" s="1"/>
  <c r="AD5113" i="3"/>
  <c r="AE5113" i="3" s="1"/>
  <c r="AD5112" i="3"/>
  <c r="AE5112" i="3" s="1"/>
  <c r="AD5110" i="3"/>
  <c r="AE5110" i="3" s="1"/>
  <c r="AD5109" i="3"/>
  <c r="AE5109" i="3" s="1"/>
  <c r="AD5108" i="3"/>
  <c r="AE5108" i="3" s="1"/>
  <c r="AD5107" i="3"/>
  <c r="AE5107" i="3" s="1"/>
  <c r="AD5106" i="3"/>
  <c r="AE5106" i="3" s="1"/>
  <c r="AD5105" i="3"/>
  <c r="AE5105" i="3" s="1"/>
  <c r="AD5104" i="3"/>
  <c r="AE5104" i="3" s="1"/>
  <c r="AD5103" i="3"/>
  <c r="AE5103" i="3" s="1"/>
  <c r="AD5102" i="3"/>
  <c r="AE5102" i="3" s="1"/>
  <c r="AD5101" i="3"/>
  <c r="AE5101" i="3" s="1"/>
  <c r="AD5100" i="3"/>
  <c r="AE5100" i="3" s="1"/>
  <c r="AD5099" i="3"/>
  <c r="AE5099" i="3" s="1"/>
  <c r="AD5098" i="3"/>
  <c r="AE5098" i="3" s="1"/>
  <c r="AD5097" i="3"/>
  <c r="AE5097" i="3" s="1"/>
  <c r="AD5096" i="3"/>
  <c r="AE5096" i="3" s="1"/>
  <c r="AD5095" i="3"/>
  <c r="AE5095" i="3" s="1"/>
  <c r="AD5094" i="3"/>
  <c r="AE5094" i="3" s="1"/>
  <c r="AD5093" i="3"/>
  <c r="AE5093" i="3" s="1"/>
  <c r="AD5092" i="3"/>
  <c r="AD5091" i="3"/>
  <c r="AD5090" i="3"/>
  <c r="AE5090" i="3" s="1"/>
  <c r="AD5088" i="3"/>
  <c r="AE5088" i="3" s="1"/>
  <c r="AD5087" i="3"/>
  <c r="AE5087" i="3" s="1"/>
  <c r="AD5086" i="3"/>
  <c r="AE5086" i="3" s="1"/>
  <c r="AD5085" i="3"/>
  <c r="AE5085" i="3" s="1"/>
  <c r="AD5084" i="3"/>
  <c r="AE5084" i="3" s="1"/>
  <c r="AD5083" i="3"/>
  <c r="AE5083" i="3" s="1"/>
  <c r="AD5082" i="3"/>
  <c r="AE5082" i="3" s="1"/>
  <c r="AD5081" i="3"/>
  <c r="AE5081" i="3" s="1"/>
  <c r="AD5080" i="3"/>
  <c r="AE5080" i="3" s="1"/>
  <c r="AD5079" i="3"/>
  <c r="AE5079" i="3" s="1"/>
  <c r="AD5078" i="3"/>
  <c r="AE5078" i="3" s="1"/>
  <c r="AD5077" i="3"/>
  <c r="AE5077" i="3" s="1"/>
  <c r="AD5076" i="3"/>
  <c r="AE5076" i="3" s="1"/>
  <c r="AD5075" i="3"/>
  <c r="AE5075" i="3" s="1"/>
  <c r="AD5074" i="3"/>
  <c r="AE5074" i="3" s="1"/>
  <c r="AD5073" i="3"/>
  <c r="AE5073" i="3" s="1"/>
  <c r="AD5072" i="3"/>
  <c r="AE5072" i="3" s="1"/>
  <c r="AD5071" i="3"/>
  <c r="AE5071" i="3" s="1"/>
  <c r="AD5070" i="3"/>
  <c r="AE5070" i="3" s="1"/>
  <c r="AD5069" i="3"/>
  <c r="AE5069" i="3" s="1"/>
  <c r="AD5068" i="3"/>
  <c r="AD5054" i="3"/>
  <c r="AE5054" i="3" s="1"/>
  <c r="AD5053" i="3"/>
  <c r="AE5053" i="3" s="1"/>
  <c r="AD5052" i="3"/>
  <c r="AD5047" i="3"/>
  <c r="AE5047" i="3" s="1"/>
  <c r="AD5046" i="3"/>
  <c r="AE5046" i="3" s="1"/>
  <c r="AD5045" i="3"/>
  <c r="AE5045" i="3" s="1"/>
  <c r="AD5044" i="3"/>
  <c r="AE5044" i="3" s="1"/>
  <c r="AD5043" i="3"/>
  <c r="AE5043" i="3" s="1"/>
  <c r="AD5042" i="3"/>
  <c r="AE5042" i="3" s="1"/>
  <c r="AD5041" i="3"/>
  <c r="AE5041" i="3" s="1"/>
  <c r="AD5040" i="3"/>
  <c r="AE5040" i="3" s="1"/>
  <c r="AD5039" i="3"/>
  <c r="AE5039" i="3" s="1"/>
  <c r="AD5038" i="3"/>
  <c r="AE5038" i="3" s="1"/>
  <c r="AD5037" i="3"/>
  <c r="AE5037" i="3" s="1"/>
  <c r="AD5036" i="3"/>
  <c r="AE5036" i="3" s="1"/>
  <c r="AD5035" i="3"/>
  <c r="AE5035" i="3" s="1"/>
  <c r="AD5034" i="3"/>
  <c r="AE5034" i="3" s="1"/>
  <c r="AD5033" i="3"/>
  <c r="AE5033" i="3" s="1"/>
  <c r="AD5032" i="3"/>
  <c r="AE5032" i="3" s="1"/>
  <c r="AD5031" i="3"/>
  <c r="AE5031" i="3" s="1"/>
  <c r="AD5030" i="3"/>
  <c r="AD5017" i="3"/>
  <c r="AE5017" i="3" s="1"/>
  <c r="AD5016" i="3"/>
  <c r="AE5016" i="3" s="1"/>
  <c r="AD5015" i="3"/>
  <c r="AE5015" i="3" s="1"/>
  <c r="AD5014" i="3"/>
  <c r="AE5014" i="3" s="1"/>
  <c r="AD5013" i="3"/>
  <c r="AE5013" i="3" s="1"/>
  <c r="AD5012" i="3"/>
  <c r="AE5012" i="3" s="1"/>
  <c r="AD5011" i="3"/>
  <c r="AE5011" i="3" s="1"/>
  <c r="AD5010" i="3"/>
  <c r="AE5010" i="3" s="1"/>
  <c r="AD5009" i="3"/>
  <c r="AE5009" i="3" s="1"/>
  <c r="AD5008" i="3"/>
  <c r="AE5008" i="3" s="1"/>
  <c r="AD5007" i="3"/>
  <c r="AE5007" i="3" s="1"/>
  <c r="AD5006" i="3"/>
  <c r="AE5006" i="3" s="1"/>
  <c r="AD5005" i="3"/>
  <c r="AE5005" i="3" s="1"/>
  <c r="AD5004" i="3"/>
  <c r="AE5004" i="3" s="1"/>
  <c r="AD5002" i="3"/>
  <c r="AE5002" i="3" s="1"/>
  <c r="AD5001" i="3"/>
  <c r="AE5001" i="3" s="1"/>
  <c r="AD5000" i="3"/>
  <c r="AE5000" i="3" s="1"/>
  <c r="AD4999" i="3"/>
  <c r="AE4999" i="3" s="1"/>
  <c r="AD4998" i="3"/>
  <c r="AE4998" i="3" s="1"/>
  <c r="AD4997" i="3"/>
  <c r="AE4997" i="3" s="1"/>
  <c r="AD4996" i="3"/>
  <c r="AE4996" i="3" s="1"/>
  <c r="AD4995" i="3"/>
  <c r="AE4995" i="3" s="1"/>
  <c r="AD4994" i="3"/>
  <c r="AD4989" i="3"/>
  <c r="AE4989" i="3" s="1"/>
  <c r="AD4988" i="3"/>
  <c r="AE4988" i="3" s="1"/>
  <c r="AD4987" i="3"/>
  <c r="AE4987" i="3" s="1"/>
  <c r="AD4986" i="3"/>
  <c r="AE4986" i="3" s="1"/>
  <c r="AD4985" i="3"/>
  <c r="AE4985" i="3" s="1"/>
  <c r="AD4983" i="3"/>
  <c r="AE4983" i="3" s="1"/>
  <c r="AD4982" i="3"/>
  <c r="AE4982" i="3" s="1"/>
  <c r="AD4981" i="3"/>
  <c r="AE4981" i="3" s="1"/>
  <c r="AD4980" i="3"/>
  <c r="AE4980" i="3" s="1"/>
  <c r="AD4979" i="3"/>
  <c r="AE4979" i="3" s="1"/>
  <c r="AD4978" i="3"/>
  <c r="AE4978" i="3" s="1"/>
  <c r="AD4977" i="3"/>
  <c r="AE4977" i="3" s="1"/>
  <c r="AD4976" i="3"/>
  <c r="AE4976" i="3" s="1"/>
  <c r="AD4975" i="3"/>
  <c r="AE4975" i="3" s="1"/>
  <c r="AD4973" i="3"/>
  <c r="AE4973" i="3" s="1"/>
  <c r="AD4972" i="3"/>
  <c r="AE4972" i="3" s="1"/>
  <c r="AD4971" i="3"/>
  <c r="AE4971" i="3" s="1"/>
  <c r="AD4970" i="3"/>
  <c r="AE4970" i="3" s="1"/>
  <c r="AD4969" i="3"/>
  <c r="AE4969" i="3" s="1"/>
  <c r="AD4968" i="3"/>
  <c r="AE4968" i="3" s="1"/>
  <c r="AD4967" i="3"/>
  <c r="AE4967" i="3" s="1"/>
  <c r="AD4966" i="3"/>
  <c r="AE4966" i="3" s="1"/>
  <c r="AD4965" i="3"/>
  <c r="AD4952" i="3"/>
  <c r="AD4947" i="3"/>
  <c r="AE4947" i="3" s="1"/>
  <c r="AD4946" i="3"/>
  <c r="AE4946" i="3" s="1"/>
  <c r="AD4945" i="3"/>
  <c r="AE4945" i="3" s="1"/>
  <c r="AD4944" i="3"/>
  <c r="AE4944" i="3" s="1"/>
  <c r="AD4943" i="3"/>
  <c r="AE4943" i="3" s="1"/>
  <c r="AD4942" i="3"/>
  <c r="AE4942" i="3" s="1"/>
  <c r="AD4941" i="3"/>
  <c r="AE4941" i="3" s="1"/>
  <c r="AD4940" i="3"/>
  <c r="AE4940" i="3" s="1"/>
  <c r="AD4939" i="3"/>
  <c r="AE4939" i="3" s="1"/>
  <c r="AD4938" i="3"/>
  <c r="AD4925" i="3"/>
  <c r="AD4924" i="3"/>
  <c r="AE4924" i="3" s="1"/>
  <c r="AD4919" i="3"/>
  <c r="AE4919" i="3" s="1"/>
  <c r="AD4918" i="3"/>
  <c r="AE4918" i="3" s="1"/>
  <c r="AD4917" i="3"/>
  <c r="AE4917" i="3" s="1"/>
  <c r="AD4916" i="3"/>
  <c r="AE4916" i="3" s="1"/>
  <c r="AD4915" i="3"/>
  <c r="AE4915" i="3" s="1"/>
  <c r="AD4914" i="3"/>
  <c r="AE4914" i="3" s="1"/>
  <c r="AD4912" i="3"/>
  <c r="AE4912" i="3" s="1"/>
  <c r="AD4910" i="3"/>
  <c r="AD4886" i="3"/>
  <c r="AD4872" i="3"/>
  <c r="AD4870" i="3"/>
  <c r="AE4870" i="3" s="1"/>
  <c r="AD4869" i="3"/>
  <c r="AE4869" i="3" s="1"/>
  <c r="AD4827" i="3"/>
  <c r="AD4825" i="3"/>
  <c r="AE4825" i="3" s="1"/>
  <c r="AD4824" i="3"/>
  <c r="AE4824" i="3" s="1"/>
  <c r="AD4809" i="3"/>
  <c r="AD4807" i="3"/>
  <c r="AE4807" i="3" s="1"/>
  <c r="AD4806" i="3"/>
  <c r="AE4806" i="3" s="1"/>
  <c r="AD4792" i="3"/>
  <c r="AE4792" i="3" s="1"/>
  <c r="AD4791" i="3"/>
  <c r="AE4791" i="3" s="1"/>
  <c r="AD4790" i="3"/>
  <c r="AD4777" i="3"/>
  <c r="AD4772" i="3"/>
  <c r="AD4771" i="3"/>
  <c r="AE4771" i="3" s="1"/>
  <c r="AD4758" i="3"/>
  <c r="AE4758" i="3" s="1"/>
  <c r="AD4757" i="3"/>
  <c r="AE4757" i="3" s="1"/>
  <c r="AD4756" i="3"/>
  <c r="AE4756" i="3" s="1"/>
  <c r="AD4755" i="3"/>
  <c r="AE4755" i="3" s="1"/>
  <c r="AD4754" i="3"/>
  <c r="AE4754" i="3" s="1"/>
  <c r="AD4753" i="3"/>
  <c r="AE4753" i="3" s="1"/>
  <c r="AD4752" i="3"/>
  <c r="AE4752" i="3" s="1"/>
  <c r="AD4751" i="3"/>
  <c r="AE4751" i="3" s="1"/>
  <c r="AD4750" i="3"/>
  <c r="AE4750" i="3" s="1"/>
  <c r="AD4749" i="3"/>
  <c r="AE4749" i="3" s="1"/>
  <c r="AD4748" i="3"/>
  <c r="AE4748" i="3" s="1"/>
  <c r="AD4747" i="3"/>
  <c r="AE4747" i="3" s="1"/>
  <c r="AD4746" i="3"/>
  <c r="AE4746" i="3" s="1"/>
  <c r="AD4745" i="3"/>
  <c r="AE4745" i="3" s="1"/>
  <c r="AD4744" i="3"/>
  <c r="AE4744" i="3" s="1"/>
  <c r="AD4743" i="3"/>
  <c r="AE4743" i="3" s="1"/>
  <c r="AD4742" i="3"/>
  <c r="AE4742" i="3" s="1"/>
  <c r="AD4741" i="3"/>
  <c r="AE4741" i="3" s="1"/>
  <c r="AD4740" i="3"/>
  <c r="AE4740" i="3" s="1"/>
  <c r="AD4739" i="3"/>
  <c r="AE4739" i="3" s="1"/>
  <c r="AD4738" i="3"/>
  <c r="AE4738" i="3" s="1"/>
  <c r="AD4737" i="3"/>
  <c r="AE4737" i="3" s="1"/>
  <c r="AD4736" i="3"/>
  <c r="AE4736" i="3" s="1"/>
  <c r="AD4735" i="3"/>
  <c r="AE4735" i="3" s="1"/>
  <c r="AD4734" i="3"/>
  <c r="AD4733" i="3"/>
  <c r="AE4733" i="3" s="1"/>
  <c r="AD4728" i="3"/>
  <c r="AE4728" i="3" s="1"/>
  <c r="AD4727" i="3"/>
  <c r="AE4727" i="3" s="1"/>
  <c r="AD4726" i="3"/>
  <c r="AE4726" i="3" s="1"/>
  <c r="AD4725" i="3"/>
  <c r="AD4724" i="3"/>
  <c r="AE4724" i="3" s="1"/>
  <c r="AD4723" i="3"/>
  <c r="AE4723" i="3" s="1"/>
  <c r="AD4722" i="3"/>
  <c r="AE4722" i="3" s="1"/>
  <c r="AD4721" i="3"/>
  <c r="AE4721" i="3" s="1"/>
  <c r="AD4720" i="3"/>
  <c r="AE4720" i="3" s="1"/>
  <c r="AD4719" i="3"/>
  <c r="AE4719" i="3" s="1"/>
  <c r="AD4718" i="3"/>
  <c r="AE4718" i="3" s="1"/>
  <c r="AD4717" i="3"/>
  <c r="AE4717" i="3" s="1"/>
  <c r="AD4716" i="3"/>
  <c r="AE4716" i="3" s="1"/>
  <c r="AD4715" i="3"/>
  <c r="AE4715" i="3" s="1"/>
  <c r="AD4714" i="3"/>
  <c r="AE4714" i="3" s="1"/>
  <c r="AD4713" i="3"/>
  <c r="AE4713" i="3" s="1"/>
  <c r="AD4712" i="3"/>
  <c r="AE4712" i="3" s="1"/>
  <c r="AD4711" i="3"/>
  <c r="AE4711" i="3" s="1"/>
  <c r="AD4710" i="3"/>
  <c r="AE4710" i="3" s="1"/>
  <c r="AD4709" i="3"/>
  <c r="AE4709" i="3" s="1"/>
  <c r="AD4708" i="3"/>
  <c r="AE4708" i="3" s="1"/>
  <c r="AD4707" i="3"/>
  <c r="AE4707" i="3" s="1"/>
  <c r="AD4706" i="3"/>
  <c r="AE4706" i="3" s="1"/>
  <c r="AD4705" i="3"/>
  <c r="AE4705" i="3" s="1"/>
  <c r="AD4704" i="3"/>
  <c r="AE4704" i="3" s="1"/>
  <c r="AD4703" i="3"/>
  <c r="AE4703" i="3" s="1"/>
  <c r="AD4702" i="3"/>
  <c r="AE4702" i="3" s="1"/>
  <c r="AD4701" i="3"/>
  <c r="AE4701" i="3" s="1"/>
  <c r="AD4700" i="3"/>
  <c r="AE4700" i="3" s="1"/>
  <c r="AD4699" i="3"/>
  <c r="AE4699" i="3" s="1"/>
  <c r="AD4698" i="3"/>
  <c r="AE4698" i="3" s="1"/>
  <c r="AD4697" i="3"/>
  <c r="AE4697" i="3" s="1"/>
  <c r="AD4696" i="3"/>
  <c r="AE4696" i="3" s="1"/>
  <c r="AD4695" i="3"/>
  <c r="AD4682" i="3"/>
  <c r="AE4682" i="3" s="1"/>
  <c r="AD4681" i="3"/>
  <c r="AE4681" i="3" s="1"/>
  <c r="AD4680" i="3"/>
  <c r="AE4680" i="3" s="1"/>
  <c r="AD4679" i="3"/>
  <c r="AE4679" i="3" s="1"/>
  <c r="AD4678" i="3"/>
  <c r="AE4678" i="3" s="1"/>
  <c r="AD4677" i="3"/>
  <c r="AE4677" i="3" s="1"/>
  <c r="AD4676" i="3"/>
  <c r="AE4676" i="3" s="1"/>
  <c r="AD4675" i="3"/>
  <c r="AE4675" i="3" s="1"/>
  <c r="AD4674" i="3"/>
  <c r="AE4674" i="3" s="1"/>
  <c r="AD4673" i="3"/>
  <c r="AE4673" i="3" s="1"/>
  <c r="AD4672" i="3"/>
  <c r="AE4672" i="3" s="1"/>
  <c r="AD4671" i="3"/>
  <c r="AE4671" i="3" s="1"/>
  <c r="AD4670" i="3"/>
  <c r="AE4670" i="3" s="1"/>
  <c r="AD4669" i="3"/>
  <c r="AE4669" i="3" s="1"/>
  <c r="AD4668" i="3"/>
  <c r="AE4668" i="3" s="1"/>
  <c r="AD4667" i="3"/>
  <c r="AE4667" i="3" s="1"/>
  <c r="AD4666" i="3"/>
  <c r="AE4666" i="3" s="1"/>
  <c r="AD4665" i="3"/>
  <c r="AE4665" i="3" s="1"/>
  <c r="AD4664" i="3"/>
  <c r="AE4664" i="3" s="1"/>
  <c r="AD4663" i="3"/>
  <c r="AE4663" i="3" s="1"/>
  <c r="AD4662" i="3"/>
  <c r="AE4662" i="3" s="1"/>
  <c r="AD4661" i="3"/>
  <c r="AE4661" i="3" s="1"/>
  <c r="AD4660" i="3"/>
  <c r="AE4660" i="3" s="1"/>
  <c r="AD4659" i="3"/>
  <c r="AE4659" i="3" s="1"/>
  <c r="AD4658" i="3"/>
  <c r="AE4658" i="3" s="1"/>
  <c r="AD4657" i="3"/>
  <c r="AD4656" i="3"/>
  <c r="AE4656" i="3" s="1"/>
  <c r="AD4655" i="3"/>
  <c r="AE4655" i="3" s="1"/>
  <c r="AD4654" i="3"/>
  <c r="AE4654" i="3" s="1"/>
  <c r="AD4649" i="3"/>
  <c r="AE4649" i="3" s="1"/>
  <c r="AD4648" i="3"/>
  <c r="AE4648" i="3" s="1"/>
  <c r="AD4647" i="3"/>
  <c r="AE4647" i="3" s="1"/>
  <c r="AD4646" i="3"/>
  <c r="AE4646" i="3" s="1"/>
  <c r="AD4645" i="3"/>
  <c r="AE4645" i="3" s="1"/>
  <c r="AD4644" i="3"/>
  <c r="AE4644" i="3" s="1"/>
  <c r="AD4643" i="3"/>
  <c r="AE4643" i="3" s="1"/>
  <c r="AD4642" i="3"/>
  <c r="AE4642" i="3" s="1"/>
  <c r="AD4641" i="3"/>
  <c r="AE4641" i="3" s="1"/>
  <c r="AD4640" i="3"/>
  <c r="AE4640" i="3" s="1"/>
  <c r="AD4639" i="3"/>
  <c r="AE4639" i="3" s="1"/>
  <c r="AD4638" i="3"/>
  <c r="AE4638" i="3" s="1"/>
  <c r="AD4637" i="3"/>
  <c r="AE4637" i="3" s="1"/>
  <c r="AD4636" i="3"/>
  <c r="AE4636" i="3" s="1"/>
  <c r="AD4635" i="3"/>
  <c r="AE4635" i="3" s="1"/>
  <c r="AD4634" i="3"/>
  <c r="AD4632" i="3"/>
  <c r="AE4632" i="3" s="1"/>
  <c r="AD4619" i="3"/>
  <c r="AE4619" i="3" s="1"/>
  <c r="AD4618" i="3"/>
  <c r="AE4618" i="3" s="1"/>
  <c r="AD4617" i="3"/>
  <c r="AE4617" i="3" s="1"/>
  <c r="AD4616" i="3"/>
  <c r="AE4616" i="3" s="1"/>
  <c r="AD4615" i="3"/>
  <c r="AE4615" i="3" s="1"/>
  <c r="AD4614" i="3"/>
  <c r="AE4614" i="3" s="1"/>
  <c r="AD4613" i="3"/>
  <c r="AE4613" i="3" s="1"/>
  <c r="AD4612" i="3"/>
  <c r="AE4612" i="3" s="1"/>
  <c r="AD4611" i="3"/>
  <c r="AE4611" i="3" s="1"/>
  <c r="AD4610" i="3"/>
  <c r="AE4610" i="3" s="1"/>
  <c r="AD4609" i="3"/>
  <c r="AE4609" i="3" s="1"/>
  <c r="AD4608" i="3"/>
  <c r="AE4608" i="3" s="1"/>
  <c r="AD4607" i="3"/>
  <c r="AD4606" i="3"/>
  <c r="AE4606" i="3" s="1"/>
  <c r="AD4605" i="3"/>
  <c r="AE4605" i="3" s="1"/>
  <c r="AD4604" i="3"/>
  <c r="AE4604" i="3" s="1"/>
  <c r="AD4603" i="3"/>
  <c r="AE4603" i="3" s="1"/>
  <c r="AD4602" i="3"/>
  <c r="AE4602" i="3" s="1"/>
  <c r="AD4601" i="3"/>
  <c r="AE4601" i="3" s="1"/>
  <c r="AD4600" i="3"/>
  <c r="AE4600" i="3" s="1"/>
  <c r="AD4595" i="3"/>
  <c r="AE4595" i="3" s="1"/>
  <c r="AD4594" i="3"/>
  <c r="AE4594" i="3" s="1"/>
  <c r="AD4593" i="3"/>
  <c r="AE4593" i="3" s="1"/>
  <c r="AD4592" i="3"/>
  <c r="AE4592" i="3" s="1"/>
  <c r="AD4591" i="3"/>
  <c r="AE4591" i="3" s="1"/>
  <c r="AD4590" i="3"/>
  <c r="AE4590" i="3" s="1"/>
  <c r="AD4589" i="3"/>
  <c r="AE4589" i="3" s="1"/>
  <c r="AD4588" i="3"/>
  <c r="AE4588" i="3" s="1"/>
  <c r="AD4587" i="3"/>
  <c r="AE4587" i="3" s="1"/>
  <c r="AD4586" i="3"/>
  <c r="AE4586" i="3" s="1"/>
  <c r="AD4585" i="3"/>
  <c r="AE4585" i="3" s="1"/>
  <c r="AD4584" i="3"/>
  <c r="AE4584" i="3" s="1"/>
  <c r="AD4583" i="3"/>
  <c r="AE4583" i="3" s="1"/>
  <c r="AD4582" i="3"/>
  <c r="AE4582" i="3" s="1"/>
  <c r="AD4581" i="3"/>
  <c r="AE4581" i="3" s="1"/>
  <c r="AD4580" i="3"/>
  <c r="AE4580" i="3" s="1"/>
  <c r="AD4579" i="3"/>
  <c r="AE4579" i="3" s="1"/>
  <c r="AD4578" i="3"/>
  <c r="AE4578" i="3" s="1"/>
  <c r="AD4577" i="3"/>
  <c r="AE4577" i="3" s="1"/>
  <c r="AD4576" i="3"/>
  <c r="AE4576" i="3" s="1"/>
  <c r="AD4575" i="3"/>
  <c r="AE4575" i="3" s="1"/>
  <c r="AD4574" i="3"/>
  <c r="AE4574" i="3" s="1"/>
  <c r="AD4573" i="3"/>
  <c r="AD4572" i="3"/>
  <c r="AE4572" i="3" s="1"/>
  <c r="AD4571" i="3"/>
  <c r="AE4571" i="3" s="1"/>
  <c r="AD4570" i="3"/>
  <c r="AE4570" i="3" s="1"/>
  <c r="AD4569" i="3"/>
  <c r="AE4569" i="3" s="1"/>
  <c r="AD4568" i="3"/>
  <c r="AE4568" i="3" s="1"/>
  <c r="AD4567" i="3"/>
  <c r="AE4567" i="3" s="1"/>
  <c r="AD4565" i="3"/>
  <c r="AE4565" i="3" s="1"/>
  <c r="AD4564" i="3"/>
  <c r="AD4550" i="3"/>
  <c r="AE4550" i="3" s="1"/>
  <c r="AD4549" i="3"/>
  <c r="AD4544" i="3"/>
  <c r="AD4531" i="3"/>
  <c r="AD4526" i="3"/>
  <c r="AE4526" i="3" s="1"/>
  <c r="AD4525" i="3"/>
  <c r="AD4467" i="3"/>
  <c r="AD4465" i="3"/>
  <c r="AE4465" i="3" s="1"/>
  <c r="AD4464" i="3"/>
  <c r="AE4464" i="3" s="1"/>
  <c r="AD4450" i="3"/>
  <c r="AD4445" i="3"/>
  <c r="AE4445" i="3" s="1"/>
  <c r="AD4444" i="3"/>
  <c r="AD4431" i="3"/>
  <c r="AE4431" i="3" s="1"/>
  <c r="AD4430" i="3"/>
  <c r="AD4415" i="3"/>
  <c r="AE4415" i="3" s="1"/>
  <c r="AD4414" i="3"/>
  <c r="AE4414" i="3" s="1"/>
  <c r="AD4413" i="3"/>
  <c r="AE4413" i="3" s="1"/>
  <c r="AD4412" i="3"/>
  <c r="AE4412" i="3" s="1"/>
  <c r="AD4411" i="3"/>
  <c r="AD4406" i="3"/>
  <c r="AE4406" i="3" s="1"/>
  <c r="AD4405" i="3"/>
  <c r="AE4405" i="3" s="1"/>
  <c r="AD4404" i="3"/>
  <c r="AE4404" i="3" s="1"/>
  <c r="AD4403" i="3"/>
  <c r="AE4403" i="3" s="1"/>
  <c r="AD4402" i="3"/>
  <c r="AE4402" i="3" s="1"/>
  <c r="AD4401" i="3"/>
  <c r="AE4401" i="3" s="1"/>
  <c r="AD4400" i="3"/>
  <c r="AE4400" i="3" s="1"/>
  <c r="AD4399" i="3"/>
  <c r="AE4399" i="3" s="1"/>
  <c r="AD4398" i="3"/>
  <c r="AE4398" i="3" s="1"/>
  <c r="AD4397" i="3"/>
  <c r="AE4397" i="3" s="1"/>
  <c r="AD4396" i="3"/>
  <c r="AE4396" i="3" s="1"/>
  <c r="AD4395" i="3"/>
  <c r="AE4395" i="3" s="1"/>
  <c r="AD4394" i="3"/>
  <c r="AE4394" i="3" s="1"/>
  <c r="AD4393" i="3"/>
  <c r="AE4393" i="3" s="1"/>
  <c r="AD4392" i="3"/>
  <c r="AE4392" i="3" s="1"/>
  <c r="AD4391" i="3"/>
  <c r="AE4391" i="3" s="1"/>
  <c r="AD4390" i="3"/>
  <c r="AE4390" i="3" s="1"/>
  <c r="AD4389" i="3"/>
  <c r="AE4389" i="3" s="1"/>
  <c r="AD4388" i="3"/>
  <c r="AE4388" i="3" s="1"/>
  <c r="AD4387" i="3"/>
  <c r="AD4374" i="3"/>
  <c r="AE4374" i="3" s="1"/>
  <c r="AD4373" i="3"/>
  <c r="AD4368" i="3"/>
  <c r="AE4368" i="3" s="1"/>
  <c r="AD4367" i="3"/>
  <c r="AD4354" i="3"/>
  <c r="AE4354" i="3" s="1"/>
  <c r="AD4353" i="3"/>
  <c r="AE4353" i="3" s="1"/>
  <c r="AD4352" i="3"/>
  <c r="AE4352" i="3" s="1"/>
  <c r="AD4351" i="3"/>
  <c r="AE4351" i="3" s="1"/>
  <c r="AD4350" i="3"/>
  <c r="AE4350" i="3" s="1"/>
  <c r="AD4349" i="3"/>
  <c r="AE4349" i="3" s="1"/>
  <c r="AD4348" i="3"/>
  <c r="AE4348" i="3" s="1"/>
  <c r="AD4347" i="3"/>
  <c r="AE4347" i="3" s="1"/>
  <c r="AD4346" i="3"/>
  <c r="AE4346" i="3" s="1"/>
  <c r="AD4345" i="3"/>
  <c r="AE4345" i="3" s="1"/>
  <c r="AD4344" i="3"/>
  <c r="AE4344" i="3" s="1"/>
  <c r="AD4343" i="3"/>
  <c r="AE4343" i="3" s="1"/>
  <c r="AD4342" i="3"/>
  <c r="AE4342" i="3" s="1"/>
  <c r="AD4341" i="3"/>
  <c r="AE4341" i="3" s="1"/>
  <c r="AD4340" i="3"/>
  <c r="AE4340" i="3" s="1"/>
  <c r="AD4339" i="3"/>
  <c r="AE4339" i="3" s="1"/>
  <c r="AD4338" i="3"/>
  <c r="AE4338" i="3" s="1"/>
  <c r="AD4337" i="3"/>
  <c r="AE4337" i="3" s="1"/>
  <c r="AD4336" i="3"/>
  <c r="AE4336" i="3" s="1"/>
  <c r="AD4335" i="3"/>
  <c r="AE4335" i="3" s="1"/>
  <c r="AD4334" i="3"/>
  <c r="AD4329" i="3"/>
  <c r="AE4329" i="3" s="1"/>
  <c r="AD4328" i="3"/>
  <c r="AE4328" i="3" s="1"/>
  <c r="AD4326" i="3"/>
  <c r="AE4326" i="3" s="1"/>
  <c r="AD4325" i="3"/>
  <c r="AE4325" i="3" s="1"/>
  <c r="AD4324" i="3"/>
  <c r="AE4324" i="3" s="1"/>
  <c r="AD4323" i="3"/>
  <c r="AE4323" i="3" s="1"/>
  <c r="AD4322" i="3"/>
  <c r="AE4322" i="3" s="1"/>
  <c r="AD4321" i="3"/>
  <c r="AE4321" i="3" s="1"/>
  <c r="AD4320" i="3"/>
  <c r="AE4320" i="3" s="1"/>
  <c r="AD4319" i="3"/>
  <c r="AE4319" i="3" s="1"/>
  <c r="AD4318" i="3"/>
  <c r="AE4318" i="3" s="1"/>
  <c r="AD4317" i="3"/>
  <c r="AE4317" i="3" s="1"/>
  <c r="AD4316" i="3"/>
  <c r="AE4316" i="3" s="1"/>
  <c r="AD4315" i="3"/>
  <c r="AE4315" i="3" s="1"/>
  <c r="AD4314" i="3"/>
  <c r="AE4314" i="3" s="1"/>
  <c r="AD4313" i="3"/>
  <c r="AE4313" i="3" s="1"/>
  <c r="AD4311" i="3"/>
  <c r="AE4311" i="3" s="1"/>
  <c r="AD4310" i="3"/>
  <c r="AE4310" i="3" s="1"/>
  <c r="AD4309" i="3"/>
  <c r="AE4309" i="3" s="1"/>
  <c r="AD4308" i="3"/>
  <c r="AE4308" i="3" s="1"/>
  <c r="AD4307" i="3"/>
  <c r="AD4294" i="3"/>
  <c r="AE4294" i="3" s="1"/>
  <c r="AD4293" i="3"/>
  <c r="AE4293" i="3" s="1"/>
  <c r="AD4292" i="3"/>
  <c r="AD4287" i="3"/>
  <c r="AE4287" i="3" s="1"/>
  <c r="AD4286" i="3"/>
  <c r="AE4286" i="3" s="1"/>
  <c r="AD4285" i="3"/>
  <c r="AE4285" i="3" s="1"/>
  <c r="AD4284" i="3"/>
  <c r="AE4284" i="3" s="1"/>
  <c r="AD4283" i="3"/>
  <c r="AE4283" i="3" s="1"/>
  <c r="AD4282" i="3"/>
  <c r="AE4282" i="3" s="1"/>
  <c r="AD4281" i="3"/>
  <c r="AE4281" i="3" s="1"/>
  <c r="AD4280" i="3"/>
  <c r="AE4280" i="3" s="1"/>
  <c r="AD4279" i="3"/>
  <c r="AE4279" i="3" s="1"/>
  <c r="AD4278" i="3"/>
  <c r="AE4278" i="3" s="1"/>
  <c r="AD4277" i="3"/>
  <c r="AE4277" i="3" s="1"/>
  <c r="AD4276" i="3"/>
  <c r="AE4276" i="3" s="1"/>
  <c r="AD4275" i="3"/>
  <c r="AE4275" i="3" s="1"/>
  <c r="AD4274" i="3"/>
  <c r="AE4274" i="3" s="1"/>
  <c r="AD4273" i="3"/>
  <c r="AE4273" i="3" s="1"/>
  <c r="AD4272" i="3"/>
  <c r="AE4272" i="3" s="1"/>
  <c r="AD4271" i="3"/>
  <c r="AE4271" i="3" s="1"/>
  <c r="AD4270" i="3"/>
  <c r="AE4270" i="3" s="1"/>
  <c r="AD4269" i="3"/>
  <c r="AE4269" i="3" s="1"/>
  <c r="AD4268" i="3"/>
  <c r="AE4268" i="3" s="1"/>
  <c r="AD4267" i="3"/>
  <c r="AE4267" i="3" s="1"/>
  <c r="AD4266" i="3"/>
  <c r="AE4266" i="3" s="1"/>
  <c r="AD4265" i="3"/>
  <c r="AE4265" i="3" s="1"/>
  <c r="AD4264" i="3"/>
  <c r="AE4264" i="3" s="1"/>
  <c r="AD4263" i="3"/>
  <c r="AE4263" i="3" s="1"/>
  <c r="AD4262" i="3"/>
  <c r="AE4262" i="3" s="1"/>
  <c r="AD4261" i="3"/>
  <c r="AE4261" i="3" s="1"/>
  <c r="AD4260" i="3"/>
  <c r="AE4260" i="3" s="1"/>
  <c r="AD4259" i="3"/>
  <c r="AE4259" i="3" s="1"/>
  <c r="AD4258" i="3"/>
  <c r="AD4257" i="3"/>
  <c r="AE4257" i="3" s="1"/>
  <c r="AD4256" i="3"/>
  <c r="AE4256" i="3" s="1"/>
  <c r="AD4243" i="3"/>
  <c r="AD4242" i="3"/>
  <c r="AE4242" i="3" s="1"/>
  <c r="AD4237" i="3"/>
  <c r="AE4237" i="3" s="1"/>
  <c r="AD4236" i="3"/>
  <c r="AE4236" i="3" s="1"/>
  <c r="AD4235" i="3"/>
  <c r="AE4235" i="3" s="1"/>
  <c r="AD4234" i="3"/>
  <c r="AE4234" i="3" s="1"/>
  <c r="AD4233" i="3"/>
  <c r="AE4233" i="3" s="1"/>
  <c r="AD4232" i="3"/>
  <c r="AE4232" i="3" s="1"/>
  <c r="AD4230" i="3"/>
  <c r="AE4230" i="3" s="1"/>
  <c r="AD4228" i="3"/>
  <c r="AD4205" i="3"/>
  <c r="AE4205" i="3" s="1"/>
  <c r="AD4204" i="3"/>
  <c r="AE4204" i="3" s="1"/>
  <c r="AD4203" i="3"/>
  <c r="AE4203" i="3" s="1"/>
  <c r="AD4202" i="3"/>
  <c r="AE4202" i="3" s="1"/>
  <c r="AD4201" i="3"/>
  <c r="AE4201" i="3" s="1"/>
  <c r="AD4200" i="3"/>
  <c r="AE4200" i="3" s="1"/>
  <c r="AD4199" i="3"/>
  <c r="AD4194" i="3"/>
  <c r="AE4194" i="3" s="1"/>
  <c r="AD4193" i="3"/>
  <c r="AE4193" i="3" s="1"/>
  <c r="AD4191" i="3"/>
  <c r="AE4191" i="3" s="1"/>
  <c r="AD4190" i="3"/>
  <c r="AE4190" i="3" s="1"/>
  <c r="AD4189" i="3"/>
  <c r="AE4189" i="3" s="1"/>
  <c r="AD4188" i="3"/>
  <c r="AD4175" i="3"/>
  <c r="AD4174" i="3"/>
  <c r="AD4161" i="3"/>
  <c r="AE4161" i="3" s="1"/>
  <c r="AD4160" i="3"/>
  <c r="AE4160" i="3" s="1"/>
  <c r="AD4159" i="3"/>
  <c r="AE4159" i="3" s="1"/>
  <c r="AD4158" i="3"/>
  <c r="AE4158" i="3" s="1"/>
  <c r="AD4157" i="3"/>
  <c r="AE4157" i="3" s="1"/>
  <c r="AD4156" i="3"/>
  <c r="AE4156" i="3" s="1"/>
  <c r="AD4155" i="3"/>
  <c r="AD4150" i="3"/>
  <c r="AE4150" i="3" s="1"/>
  <c r="AD4149" i="3"/>
  <c r="AE4149" i="3" s="1"/>
  <c r="AD4148" i="3"/>
  <c r="AD4135" i="3"/>
  <c r="AE4135" i="3" s="1"/>
  <c r="AD4134" i="3"/>
  <c r="AE4134" i="3" s="1"/>
  <c r="AD4133" i="3"/>
  <c r="AE4133" i="3" s="1"/>
  <c r="AD4132" i="3"/>
  <c r="AD4119" i="3"/>
  <c r="AD4118" i="3"/>
  <c r="AE4118" i="3" s="1"/>
  <c r="AD4113" i="3"/>
  <c r="AE4113" i="3" s="1"/>
  <c r="AD4112" i="3"/>
  <c r="AE4112" i="3" s="1"/>
  <c r="AD4111" i="3"/>
  <c r="AE4111" i="3" s="1"/>
  <c r="AD4110" i="3"/>
  <c r="AE4110" i="3" s="1"/>
  <c r="AD4109" i="3"/>
  <c r="AE4109" i="3" s="1"/>
  <c r="AD4108" i="3"/>
  <c r="AE4108" i="3" s="1"/>
  <c r="AD4106" i="3"/>
  <c r="AE4106" i="3" s="1"/>
  <c r="AD4104" i="3"/>
  <c r="AD4081" i="3"/>
  <c r="AE4081" i="3" s="1"/>
  <c r="AD4080" i="3"/>
  <c r="AE4080" i="3" s="1"/>
  <c r="AD4079" i="3"/>
  <c r="AE4079" i="3" s="1"/>
  <c r="AD4078" i="3"/>
  <c r="AE4078" i="3" s="1"/>
  <c r="AD4077" i="3"/>
  <c r="AE4077" i="3" s="1"/>
  <c r="AD4076" i="3"/>
  <c r="AE4076" i="3" s="1"/>
  <c r="AD4075" i="3"/>
  <c r="AE4075" i="3" s="1"/>
  <c r="AD4074" i="3"/>
  <c r="AE4074" i="3" s="1"/>
  <c r="AD4073" i="3"/>
  <c r="AE4073" i="3" s="1"/>
  <c r="AD4072" i="3"/>
  <c r="AD4071" i="3"/>
  <c r="AE4071" i="3" s="1"/>
  <c r="AD4070" i="3"/>
  <c r="AE4070" i="3" s="1"/>
  <c r="AD4069" i="3"/>
  <c r="AE4069" i="3" s="1"/>
  <c r="AD4068" i="3"/>
  <c r="AE4068" i="3" s="1"/>
  <c r="AD4067" i="3"/>
  <c r="AE4067" i="3" s="1"/>
  <c r="AD4066" i="3"/>
  <c r="AE4066" i="3" s="1"/>
  <c r="AD4065" i="3"/>
  <c r="AE4065" i="3" s="1"/>
  <c r="AD4064" i="3"/>
  <c r="AE4064" i="3" s="1"/>
  <c r="AD4063" i="3"/>
  <c r="AE4063" i="3" s="1"/>
  <c r="AD4062" i="3"/>
  <c r="AE4062" i="3" s="1"/>
  <c r="AD4061" i="3"/>
  <c r="AE4061" i="3" s="1"/>
  <c r="AD4060" i="3"/>
  <c r="AE4060" i="3" s="1"/>
  <c r="AD4054" i="3"/>
  <c r="AE4054" i="3" s="1"/>
  <c r="AD4053" i="3"/>
  <c r="AE4053" i="3" s="1"/>
  <c r="AD4052" i="3"/>
  <c r="AE4052" i="3" s="1"/>
  <c r="AD4051" i="3"/>
  <c r="AE4051" i="3" s="1"/>
  <c r="AD4050" i="3"/>
  <c r="AE4050" i="3" s="1"/>
  <c r="AD4049" i="3"/>
  <c r="AE4049" i="3" s="1"/>
  <c r="AD4048" i="3"/>
  <c r="AE4048" i="3" s="1"/>
  <c r="AD4047" i="3"/>
  <c r="AE4047" i="3" s="1"/>
  <c r="AD4046" i="3"/>
  <c r="AE4046" i="3" s="1"/>
  <c r="AD4045" i="3"/>
  <c r="AE4045" i="3" s="1"/>
  <c r="AD4044" i="3"/>
  <c r="AE4044" i="3" s="1"/>
  <c r="AD4043" i="3"/>
  <c r="AD4030" i="3"/>
  <c r="AD4029" i="3"/>
  <c r="AE4029" i="3" s="1"/>
  <c r="AD4024" i="3"/>
  <c r="AD4023" i="3"/>
  <c r="AE4023" i="3" s="1"/>
  <c r="AD4009" i="3"/>
  <c r="AD4004" i="3"/>
  <c r="AE4004" i="3" s="1"/>
  <c r="AD4003" i="3"/>
  <c r="AD3990" i="3"/>
  <c r="AD3989" i="3"/>
  <c r="AE3989" i="3" s="1"/>
  <c r="AD3976" i="3"/>
  <c r="AD3963" i="3"/>
  <c r="AE3963" i="3" s="1"/>
  <c r="AD3962" i="3"/>
  <c r="AE3962" i="3" s="1"/>
  <c r="AD3961" i="3"/>
  <c r="AE3961" i="3" s="1"/>
  <c r="AD3960" i="3"/>
  <c r="AE3960" i="3" s="1"/>
  <c r="AD3959" i="3"/>
  <c r="AE3959" i="3" s="1"/>
  <c r="AD3958" i="3"/>
  <c r="AD3945" i="3"/>
  <c r="AE3945" i="3" s="1"/>
  <c r="AD3944" i="3"/>
  <c r="AE3944" i="3" s="1"/>
  <c r="AD3943" i="3"/>
  <c r="AE3943" i="3" s="1"/>
  <c r="AD3942" i="3"/>
  <c r="AE3942" i="3" s="1"/>
  <c r="AD3941" i="3"/>
  <c r="AE3941" i="3" s="1"/>
  <c r="AD3940" i="3"/>
  <c r="AE3940" i="3" s="1"/>
  <c r="AD3939" i="3"/>
  <c r="AE3939" i="3" s="1"/>
  <c r="AD3938" i="3"/>
  <c r="AE3938" i="3" s="1"/>
  <c r="AD3937" i="3"/>
  <c r="AE3937" i="3" s="1"/>
  <c r="AD3936" i="3"/>
  <c r="AE3936" i="3" s="1"/>
  <c r="AD3935" i="3"/>
  <c r="AE3935" i="3" s="1"/>
  <c r="AD3934" i="3"/>
  <c r="AE3934" i="3" s="1"/>
  <c r="AD3933" i="3"/>
  <c r="AE3933" i="3" s="1"/>
  <c r="AD3932" i="3"/>
  <c r="AE3932" i="3" s="1"/>
  <c r="AD3931" i="3"/>
  <c r="AE3931" i="3" s="1"/>
  <c r="AD3929" i="3"/>
  <c r="AE3929" i="3" s="1"/>
  <c r="AD3927" i="3"/>
  <c r="AE3927" i="3" s="1"/>
  <c r="AD3925" i="3"/>
  <c r="AE3925" i="3" s="1"/>
  <c r="AD3923" i="3"/>
  <c r="AE3923" i="3" s="1"/>
  <c r="AD3921" i="3"/>
  <c r="AE3921" i="3" s="1"/>
  <c r="AD3919" i="3"/>
  <c r="AE3919" i="3" s="1"/>
  <c r="AD3917" i="3"/>
  <c r="AE3917" i="3" s="1"/>
  <c r="AD3915" i="3"/>
  <c r="AD3914" i="3"/>
  <c r="AD3901" i="3"/>
  <c r="AE3901" i="3" s="1"/>
  <c r="AD3900" i="3"/>
  <c r="AE3900" i="3" s="1"/>
  <c r="AD3899" i="3"/>
  <c r="AE3899" i="3" s="1"/>
  <c r="AD3898" i="3"/>
  <c r="AE3898" i="3" s="1"/>
  <c r="AD3897" i="3"/>
  <c r="AE3897" i="3" s="1"/>
  <c r="AD3896" i="3"/>
  <c r="AE3896" i="3" s="1"/>
  <c r="AD3895" i="3"/>
  <c r="AD3894" i="3"/>
  <c r="AE3894" i="3" s="1"/>
  <c r="AD3889" i="3"/>
  <c r="AE3889" i="3" s="1"/>
  <c r="AD3888" i="3"/>
  <c r="AE3888" i="3" s="1"/>
  <c r="AD3887" i="3"/>
  <c r="AE3887" i="3" s="1"/>
  <c r="AD3886" i="3"/>
  <c r="AE3886" i="3" s="1"/>
  <c r="AD3885" i="3"/>
  <c r="AE3885" i="3" s="1"/>
  <c r="AD3884" i="3"/>
  <c r="AE3884" i="3" s="1"/>
  <c r="AD3883" i="3"/>
  <c r="AE3883" i="3" s="1"/>
  <c r="AD3882" i="3"/>
  <c r="AE3882" i="3" s="1"/>
  <c r="AD3881" i="3"/>
  <c r="AE3881" i="3" s="1"/>
  <c r="AD3880" i="3"/>
  <c r="AE3880" i="3" s="1"/>
  <c r="AD3879" i="3"/>
  <c r="AD3866" i="3"/>
  <c r="AE3866" i="3" s="1"/>
  <c r="AD3865" i="3"/>
  <c r="AE3865" i="3" s="1"/>
  <c r="AD3864" i="3"/>
  <c r="AE3864" i="3" s="1"/>
  <c r="AD3863" i="3"/>
  <c r="AE3863" i="3" s="1"/>
  <c r="AD3862" i="3"/>
  <c r="AE3862" i="3" s="1"/>
  <c r="AD3861" i="3"/>
  <c r="AD3856" i="3"/>
  <c r="AE3856" i="3" s="1"/>
  <c r="AD3855" i="3"/>
  <c r="AD3842" i="3"/>
  <c r="AE3842" i="3" s="1"/>
  <c r="AD3841" i="3"/>
  <c r="AE3841" i="3" s="1"/>
  <c r="AD3840" i="3"/>
  <c r="AE3840" i="3" s="1"/>
  <c r="AD3839" i="3"/>
  <c r="AE3839" i="3" s="1"/>
  <c r="AD3838" i="3"/>
  <c r="AD3833" i="3"/>
  <c r="AE3833" i="3" s="1"/>
  <c r="AD3832" i="3"/>
  <c r="AE3832" i="3" s="1"/>
  <c r="AD3831" i="3"/>
  <c r="AE3831" i="3" s="1"/>
  <c r="AD3830" i="3"/>
  <c r="AE3830" i="3" s="1"/>
  <c r="AD3829" i="3"/>
  <c r="AE3829" i="3" s="1"/>
  <c r="AD3828" i="3"/>
  <c r="AE3828" i="3" s="1"/>
  <c r="AD3827" i="3"/>
  <c r="AE3827" i="3" s="1"/>
  <c r="AD3826" i="3"/>
  <c r="AE3826" i="3" s="1"/>
  <c r="AD3825" i="3"/>
  <c r="AD3824" i="3"/>
  <c r="AE3824" i="3" s="1"/>
  <c r="AD3823" i="3"/>
  <c r="AE3823" i="3" s="1"/>
  <c r="AD3822" i="3"/>
  <c r="AD3821" i="3"/>
  <c r="AE3821" i="3" s="1"/>
  <c r="AD3820" i="3"/>
  <c r="AE3820" i="3" s="1"/>
  <c r="AD3807" i="3"/>
  <c r="AD3802" i="3"/>
  <c r="AD3800" i="3"/>
  <c r="AE3800" i="3" s="1"/>
  <c r="AD3787" i="3"/>
  <c r="AD3782" i="3"/>
  <c r="AE3782" i="3" s="1"/>
  <c r="AD3781" i="3"/>
  <c r="AE3781" i="3" s="1"/>
  <c r="AD3779" i="3"/>
  <c r="AD3766" i="3"/>
  <c r="AD3753" i="3"/>
  <c r="AD3752" i="3"/>
  <c r="AE3752" i="3" s="1"/>
  <c r="AD3747" i="3"/>
  <c r="AE3747" i="3" s="1"/>
  <c r="AD3746" i="3"/>
  <c r="AE3746" i="3" s="1"/>
  <c r="AD3745" i="3"/>
  <c r="AE3745" i="3" s="1"/>
  <c r="AD3744" i="3"/>
  <c r="AE3744" i="3" s="1"/>
  <c r="AD3743" i="3"/>
  <c r="AE3743" i="3" s="1"/>
  <c r="AD3742" i="3"/>
  <c r="AE3742" i="3" s="1"/>
  <c r="AD3740" i="3"/>
  <c r="AE3740" i="3" s="1"/>
  <c r="AD3738" i="3"/>
  <c r="AD3716" i="3"/>
  <c r="AE3716" i="3" s="1"/>
  <c r="AD3715" i="3"/>
  <c r="AE3715" i="3" s="1"/>
  <c r="AD3714" i="3"/>
  <c r="AE3714" i="3" s="1"/>
  <c r="AD3713" i="3"/>
  <c r="AD3708" i="3"/>
  <c r="AE3708" i="3" s="1"/>
  <c r="AD3707" i="3"/>
  <c r="AE3707" i="3" s="1"/>
  <c r="AD3706" i="3"/>
  <c r="AE3706" i="3" s="1"/>
  <c r="AD3705" i="3"/>
  <c r="AE3705" i="3" s="1"/>
  <c r="AD3704" i="3"/>
  <c r="AE3704" i="3" s="1"/>
  <c r="AD3703" i="3"/>
  <c r="AE3703" i="3" s="1"/>
  <c r="AD3702" i="3"/>
  <c r="AE3702" i="3" s="1"/>
  <c r="AD3701" i="3"/>
  <c r="AE3701" i="3" s="1"/>
  <c r="AD3700" i="3"/>
  <c r="AE3700" i="3" s="1"/>
  <c r="AD3699" i="3"/>
  <c r="AE3699" i="3" s="1"/>
  <c r="AD3698" i="3"/>
  <c r="AE3698" i="3" s="1"/>
  <c r="AD3697" i="3"/>
  <c r="AE3697" i="3" s="1"/>
  <c r="AD3696" i="3"/>
  <c r="AE3696" i="3" s="1"/>
  <c r="AD3695" i="3"/>
  <c r="AE3695" i="3" s="1"/>
  <c r="AD3694" i="3"/>
  <c r="AE3694" i="3" s="1"/>
  <c r="AD3693" i="3"/>
  <c r="AE3693" i="3" s="1"/>
  <c r="AD3692" i="3"/>
  <c r="AE3692" i="3" s="1"/>
  <c r="AD3691" i="3"/>
  <c r="AE3691" i="3" s="1"/>
  <c r="AD3690" i="3"/>
  <c r="AE3690" i="3" s="1"/>
  <c r="AD3689" i="3"/>
  <c r="AE3689" i="3" s="1"/>
  <c r="AD3688" i="3"/>
  <c r="AE3688" i="3" s="1"/>
  <c r="AD3687" i="3"/>
  <c r="AE3687" i="3" s="1"/>
  <c r="AD3686" i="3"/>
  <c r="AE3686" i="3" s="1"/>
  <c r="AD3685" i="3"/>
  <c r="AE3685" i="3" s="1"/>
  <c r="AD3684" i="3"/>
  <c r="AE3684" i="3" s="1"/>
  <c r="AD3683" i="3"/>
  <c r="AD3682" i="3"/>
  <c r="AE3682" i="3" s="1"/>
  <c r="AD3670" i="3"/>
  <c r="AE3670" i="3" s="1"/>
  <c r="AD3669" i="3"/>
  <c r="AE3669" i="3" s="1"/>
  <c r="AD3668" i="3"/>
  <c r="AE3668" i="3" s="1"/>
  <c r="AD3667" i="3"/>
  <c r="AE3667" i="3" s="1"/>
  <c r="AD3666" i="3"/>
  <c r="AE3666" i="3" s="1"/>
  <c r="AD3665" i="3"/>
  <c r="AE3665" i="3" s="1"/>
  <c r="AD3664" i="3"/>
  <c r="AD3663" i="3"/>
  <c r="AE3663" i="3" s="1"/>
  <c r="AD3658" i="3"/>
  <c r="AE3658" i="3" s="1"/>
  <c r="AD3657" i="3"/>
  <c r="AE3657" i="3" s="1"/>
  <c r="AD3656" i="3"/>
  <c r="AE3656" i="3" s="1"/>
  <c r="AD3655" i="3"/>
  <c r="AE3655" i="3" s="1"/>
  <c r="AD3654" i="3"/>
  <c r="AE3654" i="3" s="1"/>
  <c r="AD3653" i="3"/>
  <c r="AE3653" i="3" s="1"/>
  <c r="AD3652" i="3"/>
  <c r="AE3652" i="3" s="1"/>
  <c r="AD3651" i="3"/>
  <c r="AE3651" i="3" s="1"/>
  <c r="AD3650" i="3"/>
  <c r="AE3650" i="3" s="1"/>
  <c r="AD3649" i="3"/>
  <c r="AE3649" i="3" s="1"/>
  <c r="AD3648" i="3"/>
  <c r="AE3648" i="3" s="1"/>
  <c r="AD3647" i="3"/>
  <c r="AE3647" i="3" s="1"/>
  <c r="AD3646" i="3"/>
  <c r="AE3646" i="3" s="1"/>
  <c r="AD3645" i="3"/>
  <c r="AE3645" i="3" s="1"/>
  <c r="AD3644" i="3"/>
  <c r="AE3644" i="3" s="1"/>
  <c r="AD3643" i="3"/>
  <c r="AE3643" i="3" s="1"/>
  <c r="AD3642" i="3"/>
  <c r="AE3642" i="3" s="1"/>
  <c r="AD3641" i="3"/>
  <c r="AE3641" i="3" s="1"/>
  <c r="AD3640" i="3"/>
  <c r="AE3640" i="3" s="1"/>
  <c r="AD3639" i="3"/>
  <c r="AE3639" i="3" s="1"/>
  <c r="AD3638" i="3"/>
  <c r="AE3638" i="3" s="1"/>
  <c r="AD3637" i="3"/>
  <c r="AE3637" i="3" s="1"/>
  <c r="AD3636" i="3"/>
  <c r="AE3636" i="3" s="1"/>
  <c r="AD3635" i="3"/>
  <c r="AE3635" i="3" s="1"/>
  <c r="AD3634" i="3"/>
  <c r="AE3634" i="3" s="1"/>
  <c r="AD3633" i="3"/>
  <c r="AE3633" i="3" s="1"/>
  <c r="AD3632" i="3"/>
  <c r="AE3632" i="3" s="1"/>
  <c r="AD3631" i="3"/>
  <c r="AE3631" i="3" s="1"/>
  <c r="AD3630" i="3"/>
  <c r="AE3630" i="3" s="1"/>
  <c r="AD3629" i="3"/>
  <c r="AE3629" i="3" s="1"/>
  <c r="AD3628" i="3"/>
  <c r="AE3628" i="3" s="1"/>
  <c r="AD3627" i="3"/>
  <c r="AE3627" i="3" s="1"/>
  <c r="AD3626" i="3"/>
  <c r="AE3626" i="3" s="1"/>
  <c r="AD3625" i="3"/>
  <c r="AE3625" i="3" s="1"/>
  <c r="AD3624" i="3"/>
  <c r="AE3624" i="3" s="1"/>
  <c r="AD3623" i="3"/>
  <c r="AE3623" i="3" s="1"/>
  <c r="AD3622" i="3"/>
  <c r="AE3622" i="3" s="1"/>
  <c r="AD3621" i="3"/>
  <c r="AE3621" i="3" s="1"/>
  <c r="AD3620" i="3"/>
  <c r="AE3620" i="3" s="1"/>
  <c r="AD3619" i="3"/>
  <c r="AE3619" i="3" s="1"/>
  <c r="AD3618" i="3"/>
  <c r="AD3617" i="3"/>
  <c r="AE3617" i="3" s="1"/>
  <c r="AD3616" i="3"/>
  <c r="AE3616" i="3" s="1"/>
  <c r="AD3615" i="3"/>
  <c r="AE3615" i="3" s="1"/>
  <c r="AD3614" i="3"/>
  <c r="AE3614" i="3" s="1"/>
  <c r="AD3613" i="3"/>
  <c r="AE3613" i="3" s="1"/>
  <c r="AD3612" i="3"/>
  <c r="AE3612" i="3" s="1"/>
  <c r="AD3611" i="3"/>
  <c r="AE3611" i="3" s="1"/>
  <c r="AD3610" i="3"/>
  <c r="AE3610" i="3" s="1"/>
  <c r="AD3609" i="3"/>
  <c r="AE3609" i="3" s="1"/>
  <c r="AD3608" i="3"/>
  <c r="AE3608" i="3" s="1"/>
  <c r="AD3607" i="3"/>
  <c r="AE3607" i="3" s="1"/>
  <c r="AD3606" i="3"/>
  <c r="AE3606" i="3" s="1"/>
  <c r="AD3605" i="3"/>
  <c r="AE3605" i="3" s="1"/>
  <c r="AD3604" i="3"/>
  <c r="AE3604" i="3" s="1"/>
  <c r="AD3603" i="3"/>
  <c r="AE3603" i="3" s="1"/>
  <c r="AD3602" i="3"/>
  <c r="AE3602" i="3" s="1"/>
  <c r="AD3601" i="3"/>
  <c r="AE3601" i="3" s="1"/>
  <c r="AD3600" i="3"/>
  <c r="AE3600" i="3" s="1"/>
  <c r="AD3599" i="3"/>
  <c r="AE3599" i="3" s="1"/>
  <c r="AD3598" i="3"/>
  <c r="AE3598" i="3" s="1"/>
  <c r="AD3597" i="3"/>
  <c r="AE3597" i="3" s="1"/>
  <c r="AD3596" i="3"/>
  <c r="AE3596" i="3" s="1"/>
  <c r="AD3595" i="3"/>
  <c r="AE3595" i="3" s="1"/>
  <c r="AD3594" i="3"/>
  <c r="AE3594" i="3" s="1"/>
  <c r="AD3593" i="3"/>
  <c r="AE3593" i="3" s="1"/>
  <c r="AD3592" i="3"/>
  <c r="AE3592" i="3" s="1"/>
  <c r="AD3591" i="3"/>
  <c r="AE3591" i="3" s="1"/>
  <c r="AD3590" i="3"/>
  <c r="AE3590" i="3" s="1"/>
  <c r="AD3589" i="3"/>
  <c r="AE3589" i="3" s="1"/>
  <c r="AD3588" i="3"/>
  <c r="AE3588" i="3" s="1"/>
  <c r="AD3587" i="3"/>
  <c r="AE3587" i="3" s="1"/>
  <c r="AD3586" i="3"/>
  <c r="AE3586" i="3" s="1"/>
  <c r="AD3585" i="3"/>
  <c r="AE3585" i="3" s="1"/>
  <c r="AD3584" i="3"/>
  <c r="AE3584" i="3" s="1"/>
  <c r="AD3583" i="3"/>
  <c r="AE3583" i="3" s="1"/>
  <c r="AD3582" i="3"/>
  <c r="AD3569" i="3"/>
  <c r="AE3569" i="3" s="1"/>
  <c r="AD3568" i="3"/>
  <c r="AE3568" i="3" s="1"/>
  <c r="AD3567" i="3"/>
  <c r="AE3567" i="3" s="1"/>
  <c r="AD3566" i="3"/>
  <c r="AE3566" i="3" s="1"/>
  <c r="AD3565" i="3"/>
  <c r="AE3565" i="3" s="1"/>
  <c r="AD3564" i="3"/>
  <c r="AE3564" i="3" s="1"/>
  <c r="AD3563" i="3"/>
  <c r="AE3563" i="3" s="1"/>
  <c r="AD3562" i="3"/>
  <c r="AE3562" i="3" s="1"/>
  <c r="AD3561" i="3"/>
  <c r="AD3556" i="3"/>
  <c r="AE3556" i="3" s="1"/>
  <c r="AD3555" i="3"/>
  <c r="AE3555" i="3" s="1"/>
  <c r="AD3554" i="3"/>
  <c r="AE3554" i="3" s="1"/>
  <c r="AD3553" i="3"/>
  <c r="AE3553" i="3" s="1"/>
  <c r="AD3552" i="3"/>
  <c r="AE3552" i="3" s="1"/>
  <c r="AD3551" i="3"/>
  <c r="AE3551" i="3" s="1"/>
  <c r="AD3550" i="3"/>
  <c r="AD3549" i="3"/>
  <c r="AE3549" i="3" s="1"/>
  <c r="AD3548" i="3"/>
  <c r="AE3548" i="3" s="1"/>
  <c r="AD3547" i="3"/>
  <c r="AE3547" i="3" s="1"/>
  <c r="AD3546" i="3"/>
  <c r="AE3546" i="3" s="1"/>
  <c r="AD3545" i="3"/>
  <c r="AE3545" i="3" s="1"/>
  <c r="AD3544" i="3"/>
  <c r="AE3544" i="3" s="1"/>
  <c r="AD3543" i="3"/>
  <c r="AE3543" i="3" s="1"/>
  <c r="AD3542" i="3"/>
  <c r="AD3541" i="3"/>
  <c r="AE3541" i="3" s="1"/>
  <c r="AD3540" i="3"/>
  <c r="AE3540" i="3" s="1"/>
  <c r="AD3527" i="3"/>
  <c r="AE3527" i="3" s="1"/>
  <c r="AD3526" i="3"/>
  <c r="AE3526" i="3" s="1"/>
  <c r="AD3525" i="3"/>
  <c r="AE3525" i="3" s="1"/>
  <c r="AD3524" i="3"/>
  <c r="AE3524" i="3" s="1"/>
  <c r="AD3523" i="3"/>
  <c r="AE3523" i="3" s="1"/>
  <c r="AD3522" i="3"/>
  <c r="AE3522" i="3" s="1"/>
  <c r="AD3521" i="3"/>
  <c r="AE3521" i="3" s="1"/>
  <c r="AD3520" i="3"/>
  <c r="AE3520" i="3" s="1"/>
  <c r="AD3519" i="3"/>
  <c r="AE3519" i="3" s="1"/>
  <c r="AD3518" i="3"/>
  <c r="AE3518" i="3" s="1"/>
  <c r="AD3517" i="3"/>
  <c r="AE3517" i="3" s="1"/>
  <c r="AD3516" i="3"/>
  <c r="AE3516" i="3" s="1"/>
  <c r="AD3515" i="3"/>
  <c r="AE3515" i="3" s="1"/>
  <c r="AD3514" i="3"/>
  <c r="AE3514" i="3" s="1"/>
  <c r="AD3513" i="3"/>
  <c r="AE3513" i="3" s="1"/>
  <c r="AD3512" i="3"/>
  <c r="AE3512" i="3" s="1"/>
  <c r="AD3511" i="3"/>
  <c r="AE3511" i="3" s="1"/>
  <c r="AD3510" i="3"/>
  <c r="AE3510" i="3" s="1"/>
  <c r="AD3509" i="3"/>
  <c r="AE3509" i="3" s="1"/>
  <c r="AD3508" i="3"/>
  <c r="AE3508" i="3" s="1"/>
  <c r="AD3507" i="3"/>
  <c r="AE3507" i="3" s="1"/>
  <c r="AD3506" i="3"/>
  <c r="AE3506" i="3" s="1"/>
  <c r="AD3505" i="3"/>
  <c r="AE3505" i="3" s="1"/>
  <c r="AD3504" i="3"/>
  <c r="AE3504" i="3" s="1"/>
  <c r="AD3503" i="3"/>
  <c r="AE3503" i="3" s="1"/>
  <c r="AD3502" i="3"/>
  <c r="AD3489" i="3"/>
  <c r="AD3484" i="3"/>
  <c r="AD3483" i="3"/>
  <c r="AE3483" i="3" s="1"/>
  <c r="AD3431" i="3"/>
  <c r="AD3429" i="3"/>
  <c r="AE3429" i="3" s="1"/>
  <c r="AD3428" i="3"/>
  <c r="AE3428" i="3" s="1"/>
  <c r="AD3374" i="3"/>
  <c r="AD3372" i="3"/>
  <c r="AE3372" i="3" s="1"/>
  <c r="AD3371" i="3"/>
  <c r="AE3371" i="3" s="1"/>
  <c r="AD3357" i="3"/>
  <c r="AE3357" i="3" s="1"/>
  <c r="AD3356" i="3"/>
  <c r="AE3356" i="3" s="1"/>
  <c r="AD3355" i="3"/>
  <c r="AE3355" i="3" s="1"/>
  <c r="AD3354" i="3"/>
  <c r="AE3354" i="3" s="1"/>
  <c r="AD3353" i="3"/>
  <c r="AE3353" i="3" s="1"/>
  <c r="AD3352" i="3"/>
  <c r="AD3339" i="3"/>
  <c r="AE3339" i="3" s="1"/>
  <c r="AD3338" i="3"/>
  <c r="AE3338" i="3" s="1"/>
  <c r="AD3337" i="3"/>
  <c r="AE3337" i="3" s="1"/>
  <c r="AD3336" i="3"/>
  <c r="AE3336" i="3" s="1"/>
  <c r="AD3335" i="3"/>
  <c r="AD3322" i="3"/>
  <c r="AE3322" i="3" s="1"/>
  <c r="AD3321" i="3"/>
  <c r="AD3316" i="3"/>
  <c r="AE3316" i="3" s="1"/>
  <c r="AD3315" i="3"/>
  <c r="AE3315" i="3" s="1"/>
  <c r="AD3314" i="3"/>
  <c r="AE3314" i="3" s="1"/>
  <c r="AD3313" i="3"/>
  <c r="AE3313" i="3" s="1"/>
  <c r="AD3312" i="3"/>
  <c r="AE3312" i="3" s="1"/>
  <c r="AD3311" i="3"/>
  <c r="AE3311" i="3" s="1"/>
  <c r="AD3310" i="3"/>
  <c r="AE3310" i="3" s="1"/>
  <c r="AD3309" i="3"/>
  <c r="AE3309" i="3" s="1"/>
  <c r="AD3308" i="3"/>
  <c r="AE3308" i="3" s="1"/>
  <c r="AD3307" i="3"/>
  <c r="AE3307" i="3" s="1"/>
  <c r="AD3306" i="3"/>
  <c r="AE3306" i="3" s="1"/>
  <c r="AD3305" i="3"/>
  <c r="AE3305" i="3" s="1"/>
  <c r="AD3304" i="3"/>
  <c r="AD3291" i="3"/>
  <c r="AD3290" i="3"/>
  <c r="AE3290" i="3" s="1"/>
  <c r="AD3285" i="3"/>
  <c r="AD3284" i="3"/>
  <c r="AE3284" i="3" s="1"/>
  <c r="AD3283" i="3"/>
  <c r="AE3283" i="3" s="1"/>
  <c r="AD3282" i="3"/>
  <c r="AE3282" i="3" s="1"/>
  <c r="AD3269" i="3"/>
  <c r="AE3269" i="3" s="1"/>
  <c r="AD3268" i="3"/>
  <c r="AE3268" i="3" s="1"/>
  <c r="AD3267" i="3"/>
  <c r="AE3267" i="3" s="1"/>
  <c r="AD3266" i="3"/>
  <c r="AE3266" i="3" s="1"/>
  <c r="AD3265" i="3"/>
  <c r="AE3265" i="3" s="1"/>
  <c r="AD3264" i="3"/>
  <c r="AE3264" i="3" s="1"/>
  <c r="AD3263" i="3"/>
  <c r="AE3263" i="3" s="1"/>
  <c r="AD3262" i="3"/>
  <c r="AE3262" i="3" s="1"/>
  <c r="AD3261" i="3"/>
  <c r="AE3261" i="3" s="1"/>
  <c r="AD3260" i="3"/>
  <c r="AE3260" i="3" s="1"/>
  <c r="AD3259" i="3"/>
  <c r="AD3258" i="3"/>
  <c r="AE3258" i="3" s="1"/>
  <c r="AD3253" i="3"/>
  <c r="AE3253" i="3" s="1"/>
  <c r="AD3252" i="3"/>
  <c r="AE3252" i="3" s="1"/>
  <c r="AD3251" i="3"/>
  <c r="AE3251" i="3" s="1"/>
  <c r="AD3250" i="3"/>
  <c r="AE3250" i="3" s="1"/>
  <c r="AD3249" i="3"/>
  <c r="AE3249" i="3" s="1"/>
  <c r="AD3248" i="3"/>
  <c r="AE3248" i="3" s="1"/>
  <c r="AD3247" i="3"/>
  <c r="AE3247" i="3" s="1"/>
  <c r="AD3246" i="3"/>
  <c r="AE3246" i="3" s="1"/>
  <c r="AD3245" i="3"/>
  <c r="AE3245" i="3" s="1"/>
  <c r="AD3244" i="3"/>
  <c r="AE3244" i="3" s="1"/>
  <c r="AD3242" i="3"/>
  <c r="AE3242" i="3" s="1"/>
  <c r="AD3241" i="3"/>
  <c r="AE3241" i="3" s="1"/>
  <c r="AD3240" i="3"/>
  <c r="AD3227" i="3"/>
  <c r="AD3214" i="3"/>
  <c r="AD3209" i="3"/>
  <c r="AD3196" i="3"/>
  <c r="AE3196" i="3" s="1"/>
  <c r="AD3195" i="3"/>
  <c r="AE3195" i="3" s="1"/>
  <c r="AD3194" i="3"/>
  <c r="AE3194" i="3" s="1"/>
  <c r="AD3193" i="3"/>
  <c r="AE3193" i="3" s="1"/>
  <c r="AD3192" i="3"/>
  <c r="AE3192" i="3" s="1"/>
  <c r="AD3191" i="3"/>
  <c r="AE3191" i="3" s="1"/>
  <c r="AD3190" i="3"/>
  <c r="AE3190" i="3" s="1"/>
  <c r="AD3189" i="3"/>
  <c r="AE3189" i="3" s="1"/>
  <c r="AD3188" i="3"/>
  <c r="AE3188" i="3" s="1"/>
  <c r="AD3187" i="3"/>
  <c r="AE3187" i="3" s="1"/>
  <c r="AD3186" i="3"/>
  <c r="AE3186" i="3" s="1"/>
  <c r="AD3185" i="3"/>
  <c r="AE3185" i="3" s="1"/>
  <c r="AD3184" i="3"/>
  <c r="AE3184" i="3" s="1"/>
  <c r="AD3183" i="3"/>
  <c r="AE3183" i="3" s="1"/>
  <c r="AD3182" i="3"/>
  <c r="AE3182" i="3" s="1"/>
  <c r="AD3181" i="3"/>
  <c r="AE3181" i="3" s="1"/>
  <c r="AD3180" i="3"/>
  <c r="AD3175" i="3"/>
  <c r="AE3175" i="3" s="1"/>
  <c r="AD3174" i="3"/>
  <c r="AE3174" i="3" s="1"/>
  <c r="AD3173" i="3"/>
  <c r="AE3173" i="3" s="1"/>
  <c r="AD3172" i="3"/>
  <c r="AE3172" i="3" s="1"/>
  <c r="AD3171" i="3"/>
  <c r="AE3171" i="3" s="1"/>
  <c r="AD3170" i="3"/>
  <c r="AE3170" i="3" s="1"/>
  <c r="AD3169" i="3"/>
  <c r="AE3169" i="3" s="1"/>
  <c r="AD3168" i="3"/>
  <c r="AE3168" i="3" s="1"/>
  <c r="AD3167" i="3"/>
  <c r="AE3167" i="3" s="1"/>
  <c r="AD3166" i="3"/>
  <c r="AE3166" i="3" s="1"/>
  <c r="AD3165" i="3"/>
  <c r="AE3165" i="3" s="1"/>
  <c r="AD3164" i="3"/>
  <c r="AE3164" i="3" s="1"/>
  <c r="AD3163" i="3"/>
  <c r="AE3163" i="3" s="1"/>
  <c r="AD3162" i="3"/>
  <c r="AE3162" i="3" s="1"/>
  <c r="AD3161" i="3"/>
  <c r="AE3161" i="3" s="1"/>
  <c r="AD3160" i="3"/>
  <c r="AE3160" i="3" s="1"/>
  <c r="AD3159" i="3"/>
  <c r="AE3159" i="3" s="1"/>
  <c r="AD3158" i="3"/>
  <c r="AE3158" i="3" s="1"/>
  <c r="AD3157" i="3"/>
  <c r="AE3157" i="3" s="1"/>
  <c r="AD3156" i="3"/>
  <c r="AE3156" i="3" s="1"/>
  <c r="AD3155" i="3"/>
  <c r="AE3155" i="3" s="1"/>
  <c r="AD3154" i="3"/>
  <c r="AE3154" i="3" s="1"/>
  <c r="AD3153" i="3"/>
  <c r="AE3153" i="3" s="1"/>
  <c r="AD3152" i="3"/>
  <c r="AD3139" i="3"/>
  <c r="AD3134" i="3"/>
  <c r="AE3134" i="3" s="1"/>
  <c r="AD3133" i="3"/>
  <c r="AE3133" i="3" s="1"/>
  <c r="AD3132" i="3"/>
  <c r="AE3132" i="3" s="1"/>
  <c r="AD3131" i="3"/>
  <c r="AE3131" i="3" s="1"/>
  <c r="AD3130" i="3"/>
  <c r="AE3130" i="3" s="1"/>
  <c r="AD3129" i="3"/>
  <c r="AE3129" i="3" s="1"/>
  <c r="AD3128" i="3"/>
  <c r="AE3128" i="3" s="1"/>
  <c r="AD3127" i="3"/>
  <c r="AE3127" i="3" s="1"/>
  <c r="AD3126" i="3"/>
  <c r="AE3126" i="3" s="1"/>
  <c r="AD3125" i="3"/>
  <c r="AD3112" i="3"/>
  <c r="AE3112" i="3" s="1"/>
  <c r="AD3111" i="3"/>
  <c r="AD3110" i="3"/>
  <c r="AE3110" i="3" s="1"/>
  <c r="AD3109" i="3"/>
  <c r="AE3109" i="3" s="1"/>
  <c r="AD3096" i="3"/>
  <c r="AE3096" i="3" s="1"/>
  <c r="AD3095" i="3"/>
  <c r="AE3095" i="3" s="1"/>
  <c r="AD3094" i="3"/>
  <c r="AE3094" i="3" s="1"/>
  <c r="AD3093" i="3"/>
  <c r="AD3080" i="3"/>
  <c r="AE3080" i="3" s="1"/>
  <c r="AD3079" i="3"/>
  <c r="AD3066" i="3"/>
  <c r="AD3065" i="3"/>
  <c r="AE3065" i="3" s="1"/>
  <c r="AD3060" i="3"/>
  <c r="AE3060" i="3" s="1"/>
  <c r="AD3059" i="3"/>
  <c r="AE3059" i="3" s="1"/>
  <c r="AD3058" i="3"/>
  <c r="AE3058" i="3" s="1"/>
  <c r="AD3057" i="3"/>
  <c r="AE3057" i="3" s="1"/>
  <c r="AD3056" i="3"/>
  <c r="AE3056" i="3" s="1"/>
  <c r="AD3055" i="3"/>
  <c r="AE3055" i="3" s="1"/>
  <c r="AD3054" i="3"/>
  <c r="AE3054" i="3" s="1"/>
  <c r="AD3052" i="3"/>
  <c r="AE3052" i="3" s="1"/>
  <c r="AD3050" i="3"/>
  <c r="AD3027" i="3"/>
  <c r="AE3027" i="3" s="1"/>
  <c r="AD3026" i="3"/>
  <c r="AE3026" i="3" s="1"/>
  <c r="AD3025" i="3"/>
  <c r="AE3025" i="3" s="1"/>
  <c r="AD3024" i="3"/>
  <c r="AE3024" i="3" s="1"/>
  <c r="AD3023" i="3"/>
  <c r="AE3023" i="3" s="1"/>
  <c r="AD3022" i="3"/>
  <c r="AE3022" i="3" s="1"/>
  <c r="AD3021" i="3"/>
  <c r="AE3021" i="3" s="1"/>
  <c r="AD3020" i="3"/>
  <c r="AE3020" i="3" s="1"/>
  <c r="AD3019" i="3"/>
  <c r="AE3019" i="3" s="1"/>
  <c r="AD3018" i="3"/>
  <c r="AE3018" i="3" s="1"/>
  <c r="AD3017" i="3"/>
  <c r="AE3017" i="3" s="1"/>
  <c r="AD3016" i="3"/>
  <c r="AE3016" i="3" s="1"/>
  <c r="AD3015" i="3"/>
  <c r="AD3014" i="3"/>
  <c r="AE3014" i="3" s="1"/>
  <c r="AD3009" i="3"/>
  <c r="AE3009" i="3" s="1"/>
  <c r="AD3008" i="3"/>
  <c r="AE3008" i="3" s="1"/>
  <c r="AD3007" i="3"/>
  <c r="AE3007" i="3" s="1"/>
  <c r="AD3006" i="3"/>
  <c r="AE3006" i="3" s="1"/>
  <c r="AD3005" i="3"/>
  <c r="AE3005" i="3" s="1"/>
  <c r="AD3004" i="3"/>
  <c r="AE3004" i="3" s="1"/>
  <c r="AD3003" i="3"/>
  <c r="AE3003" i="3" s="1"/>
  <c r="AD3002" i="3"/>
  <c r="AE3002" i="3" s="1"/>
  <c r="AD3001" i="3"/>
  <c r="AE3001" i="3" s="1"/>
  <c r="AD3000" i="3"/>
  <c r="AE3000" i="3" s="1"/>
  <c r="AD2999" i="3"/>
  <c r="AE2999" i="3" s="1"/>
  <c r="AD2998" i="3"/>
  <c r="AE2998" i="3" s="1"/>
  <c r="AD2997" i="3"/>
  <c r="AE2997" i="3" s="1"/>
  <c r="AD2996" i="3"/>
  <c r="AE2996" i="3" s="1"/>
  <c r="AD2995" i="3"/>
  <c r="AE2995" i="3" s="1"/>
  <c r="AD2994" i="3"/>
  <c r="AE2994" i="3" s="1"/>
  <c r="AD2993" i="3"/>
  <c r="AE2993" i="3" s="1"/>
  <c r="AD2992" i="3"/>
  <c r="AE2992" i="3" s="1"/>
  <c r="AD2991" i="3"/>
  <c r="AE2991" i="3" s="1"/>
  <c r="AD2990" i="3"/>
  <c r="AE2990" i="3" s="1"/>
  <c r="AD2989" i="3"/>
  <c r="AD2976" i="3"/>
  <c r="AE2976" i="3" s="1"/>
  <c r="AD2975" i="3"/>
  <c r="AE2975" i="3" s="1"/>
  <c r="AD2974" i="3"/>
  <c r="AD2973" i="3"/>
  <c r="AE2973" i="3" s="1"/>
  <c r="AD2968" i="3"/>
  <c r="AE2968" i="3" s="1"/>
  <c r="AD2967" i="3"/>
  <c r="AE2967" i="3" s="1"/>
  <c r="AD2966" i="3"/>
  <c r="AE2966" i="3" s="1"/>
  <c r="AD2965" i="3"/>
  <c r="AE2965" i="3" s="1"/>
  <c r="AD2964" i="3"/>
  <c r="AE2964" i="3" s="1"/>
  <c r="AD2963" i="3"/>
  <c r="AE2963" i="3" s="1"/>
  <c r="AD2962" i="3"/>
  <c r="AE2962" i="3" s="1"/>
  <c r="AD2961" i="3"/>
  <c r="AE2961" i="3" s="1"/>
  <c r="AD2960" i="3"/>
  <c r="AE2960" i="3" s="1"/>
  <c r="AD2959" i="3"/>
  <c r="AE2959" i="3" s="1"/>
  <c r="AD2958" i="3"/>
  <c r="AE2958" i="3" s="1"/>
  <c r="AD2957" i="3"/>
  <c r="AE2957" i="3" s="1"/>
  <c r="AD2956" i="3"/>
  <c r="AE2956" i="3" s="1"/>
  <c r="AD2955" i="3"/>
  <c r="AE2955" i="3" s="1"/>
  <c r="AD2954" i="3"/>
  <c r="AE2954" i="3" s="1"/>
  <c r="AD2953" i="3"/>
  <c r="AE2953" i="3" s="1"/>
  <c r="AD2952" i="3"/>
  <c r="AE2952" i="3" s="1"/>
  <c r="AD2950" i="3"/>
  <c r="AE2950" i="3" s="1"/>
  <c r="AD2949" i="3"/>
  <c r="AE2949" i="3" s="1"/>
  <c r="AD2948" i="3"/>
  <c r="AE2948" i="3" s="1"/>
  <c r="AD2947" i="3"/>
  <c r="AE2947" i="3" s="1"/>
  <c r="AD2946" i="3"/>
  <c r="AD2933" i="3"/>
  <c r="AD2928" i="3"/>
  <c r="AE2928" i="3" s="1"/>
  <c r="AD2927" i="3"/>
  <c r="AE2927" i="3" s="1"/>
  <c r="AD2926" i="3"/>
  <c r="AE2926" i="3" s="1"/>
  <c r="AD2925" i="3"/>
  <c r="AE2925" i="3" s="1"/>
  <c r="AD2924" i="3"/>
  <c r="AE2924" i="3" s="1"/>
  <c r="AD2923" i="3"/>
  <c r="AD2910" i="3"/>
  <c r="AE2910" i="3" s="1"/>
  <c r="AD2909" i="3"/>
  <c r="AE2909" i="3" s="1"/>
  <c r="AD2908" i="3"/>
  <c r="AD2903" i="3"/>
  <c r="AE2903" i="3" s="1"/>
  <c r="AD2902" i="3"/>
  <c r="AE2902" i="3" s="1"/>
  <c r="AD2901" i="3"/>
  <c r="AE2901" i="3" s="1"/>
  <c r="AD2900" i="3"/>
  <c r="AE2900" i="3" s="1"/>
  <c r="AD2899" i="3"/>
  <c r="AE2899" i="3" s="1"/>
  <c r="AD2898" i="3"/>
  <c r="AE2898" i="3" s="1"/>
  <c r="AD2897" i="3"/>
  <c r="AE2897" i="3" s="1"/>
  <c r="AD2896" i="3"/>
  <c r="AE2896" i="3" s="1"/>
  <c r="AD2895" i="3"/>
  <c r="AE2895" i="3" s="1"/>
  <c r="AD2894" i="3"/>
  <c r="AE2894" i="3" s="1"/>
  <c r="AD2893" i="3"/>
  <c r="AE2893" i="3" s="1"/>
  <c r="AD2892" i="3"/>
  <c r="AE2892" i="3" s="1"/>
  <c r="AD2891" i="3"/>
  <c r="AE2891" i="3" s="1"/>
  <c r="AD2890" i="3"/>
  <c r="AE2890" i="3" s="1"/>
  <c r="AD2889" i="3"/>
  <c r="AD2888" i="3"/>
  <c r="AE2888" i="3" s="1"/>
  <c r="AD2875" i="3"/>
  <c r="AE2875" i="3" s="1"/>
  <c r="AD2874" i="3"/>
  <c r="AE2874" i="3" s="1"/>
  <c r="AD2873" i="3"/>
  <c r="AD2868" i="3"/>
  <c r="AE2868" i="3" s="1"/>
  <c r="AD2867" i="3"/>
  <c r="AE2867" i="3" s="1"/>
  <c r="AD2866" i="3"/>
  <c r="AE2866" i="3" s="1"/>
  <c r="AD2865" i="3"/>
  <c r="AE2865" i="3" s="1"/>
  <c r="AD2864" i="3"/>
  <c r="AE2864" i="3" s="1"/>
  <c r="AD2863" i="3"/>
  <c r="AE2863" i="3" s="1"/>
  <c r="AD2862" i="3"/>
  <c r="AE2862" i="3" s="1"/>
  <c r="AD2861" i="3"/>
  <c r="AE2861" i="3" s="1"/>
  <c r="AD2860" i="3"/>
  <c r="AE2860" i="3" s="1"/>
  <c r="AD2859" i="3"/>
  <c r="AE2859" i="3" s="1"/>
  <c r="AD2858" i="3"/>
  <c r="AE2858" i="3" s="1"/>
  <c r="AD2857" i="3"/>
  <c r="AE2857" i="3" s="1"/>
  <c r="AD2856" i="3"/>
  <c r="AE2856" i="3" s="1"/>
  <c r="AD2855" i="3"/>
  <c r="AE2855" i="3" s="1"/>
  <c r="AD2854" i="3"/>
  <c r="AE2854" i="3" s="1"/>
  <c r="AD2853" i="3"/>
  <c r="AE2853" i="3" s="1"/>
  <c r="AD2852" i="3"/>
  <c r="AE2852" i="3" s="1"/>
  <c r="AD2851" i="3"/>
  <c r="AE2851" i="3" s="1"/>
  <c r="AD2850" i="3"/>
  <c r="AE2850" i="3" s="1"/>
  <c r="AD2849" i="3"/>
  <c r="AE2849" i="3" s="1"/>
  <c r="AD2848" i="3"/>
  <c r="AE2848" i="3" s="1"/>
  <c r="AD2847" i="3"/>
  <c r="AE2847" i="3" s="1"/>
  <c r="AD2846" i="3"/>
  <c r="AD2834" i="3"/>
  <c r="AD2833" i="3"/>
  <c r="AE2833" i="3" s="1"/>
  <c r="AD2832" i="3"/>
  <c r="AE2832" i="3" s="1"/>
  <c r="AD2820" i="3"/>
  <c r="AD2821" i="3" s="1"/>
  <c r="AD2822" i="3" s="1"/>
  <c r="AD2807" i="3"/>
  <c r="AD2806" i="3"/>
  <c r="AE2806" i="3" s="1"/>
  <c r="AD2793" i="3"/>
  <c r="AD2780" i="3"/>
  <c r="AD2779" i="3"/>
  <c r="AE2779" i="3" s="1"/>
  <c r="AD2778" i="3"/>
  <c r="AE2778" i="3" s="1"/>
  <c r="AD2765" i="3"/>
  <c r="AD2760" i="3"/>
  <c r="AE2760" i="3" s="1"/>
  <c r="AD2759" i="3"/>
  <c r="AE2759" i="3" s="1"/>
  <c r="AD2758" i="3"/>
  <c r="AE2758" i="3" s="1"/>
  <c r="AD2757" i="3"/>
  <c r="AE2757" i="3" s="1"/>
  <c r="AD2756" i="3"/>
  <c r="AE2756" i="3" s="1"/>
  <c r="AD2755" i="3"/>
  <c r="AE2755" i="3" s="1"/>
  <c r="AD2754" i="3"/>
  <c r="AE2754" i="3" s="1"/>
  <c r="AD2753" i="3"/>
  <c r="AE2753" i="3" s="1"/>
  <c r="AD2752" i="3"/>
  <c r="AE2752" i="3" s="1"/>
  <c r="AD2751" i="3"/>
  <c r="AE2751" i="3" s="1"/>
  <c r="AD2750" i="3"/>
  <c r="AE2750" i="3" s="1"/>
  <c r="AD2749" i="3"/>
  <c r="AE2749" i="3" s="1"/>
  <c r="AD2748" i="3"/>
  <c r="AE2748" i="3" s="1"/>
  <c r="AD2747" i="3"/>
  <c r="AE2747" i="3" s="1"/>
  <c r="AD2746" i="3"/>
  <c r="AE2746" i="3" s="1"/>
  <c r="AD2745" i="3"/>
  <c r="AE2745" i="3" s="1"/>
  <c r="AD2744" i="3"/>
  <c r="AD2732" i="3"/>
  <c r="AE2732" i="3" s="1"/>
  <c r="AD2731" i="3"/>
  <c r="AE2731" i="3" s="1"/>
  <c r="AD2730" i="3"/>
  <c r="AE2730" i="3" s="1"/>
  <c r="AD2729" i="3"/>
  <c r="AE2729" i="3" s="1"/>
  <c r="AD2728" i="3"/>
  <c r="AE2728" i="3" s="1"/>
  <c r="AD2727" i="3"/>
  <c r="AE2727" i="3" s="1"/>
  <c r="AD2726" i="3"/>
  <c r="AE2726" i="3" s="1"/>
  <c r="AD2725" i="3"/>
  <c r="AE2725" i="3" s="1"/>
  <c r="AD2724" i="3"/>
  <c r="AE2724" i="3" s="1"/>
  <c r="AD2723" i="3"/>
  <c r="AE2723" i="3" s="1"/>
  <c r="AD2722" i="3"/>
  <c r="AE2722" i="3" s="1"/>
  <c r="AD2721" i="3"/>
  <c r="AE2721" i="3" s="1"/>
  <c r="AD2720" i="3"/>
  <c r="AE2720" i="3" s="1"/>
  <c r="AD2719" i="3"/>
  <c r="AE2719" i="3" s="1"/>
  <c r="AD2718" i="3"/>
  <c r="AE2718" i="3" s="1"/>
  <c r="AD2717" i="3"/>
  <c r="AE2717" i="3" s="1"/>
  <c r="AD2716" i="3"/>
  <c r="AE2716" i="3" s="1"/>
  <c r="AD2715" i="3"/>
  <c r="AE2715" i="3" s="1"/>
  <c r="AD2714" i="3"/>
  <c r="AE2714" i="3" s="1"/>
  <c r="AD2713" i="3"/>
  <c r="AE2713" i="3" s="1"/>
  <c r="AD2712" i="3"/>
  <c r="AE2712" i="3" s="1"/>
  <c r="AD2711" i="3"/>
  <c r="AE2711" i="3" s="1"/>
  <c r="AD2710" i="3"/>
  <c r="AE2710" i="3" s="1"/>
  <c r="AD2709" i="3"/>
  <c r="AE2709" i="3" s="1"/>
  <c r="AD2708" i="3"/>
  <c r="AE2708" i="3" s="1"/>
  <c r="AD2707" i="3"/>
  <c r="AE2707" i="3" s="1"/>
  <c r="AD2706" i="3"/>
  <c r="AD2693" i="3"/>
  <c r="AE2693" i="3" s="1"/>
  <c r="AD2691" i="3"/>
  <c r="AE2691" i="3" s="1"/>
  <c r="AD2689" i="3"/>
  <c r="AE2689" i="3" s="1"/>
  <c r="AD2688" i="3"/>
  <c r="AE2688" i="3" s="1"/>
  <c r="AD2687" i="3"/>
  <c r="AE2687" i="3" s="1"/>
  <c r="AD2686" i="3"/>
  <c r="AD2680" i="3"/>
  <c r="AE2680" i="3" s="1"/>
  <c r="AD2679" i="3"/>
  <c r="AE2679" i="3" s="1"/>
  <c r="AD2677" i="3"/>
  <c r="AE2677" i="3" s="1"/>
  <c r="AD2675" i="3"/>
  <c r="AE2675" i="3" s="1"/>
  <c r="AD2672" i="3"/>
  <c r="AE2672" i="3" s="1"/>
  <c r="AD2671" i="3"/>
  <c r="AE2671" i="3" s="1"/>
  <c r="AD2668" i="3"/>
  <c r="AE2668" i="3" s="1"/>
  <c r="AD2667" i="3"/>
  <c r="AE2667" i="3" s="1"/>
  <c r="AD2666" i="3"/>
  <c r="AE2666" i="3" s="1"/>
  <c r="AD2665" i="3"/>
  <c r="AE2665" i="3" s="1"/>
  <c r="AD2664" i="3"/>
  <c r="AE2664" i="3" s="1"/>
  <c r="AD2662" i="3"/>
  <c r="AE2662" i="3" s="1"/>
  <c r="AD2660" i="3"/>
  <c r="AD2659" i="3"/>
  <c r="AE2659" i="3" s="1"/>
  <c r="AD2658" i="3"/>
  <c r="AE2658" i="3" s="1"/>
  <c r="AD2645" i="3"/>
  <c r="AE2645" i="3" s="1"/>
  <c r="AD2644" i="3"/>
  <c r="AD2643" i="3"/>
  <c r="AE2643" i="3" s="1"/>
  <c r="AD2642" i="3"/>
  <c r="AE2642" i="3" s="1"/>
  <c r="AD2641" i="3"/>
  <c r="AE2641" i="3" s="1"/>
  <c r="AD2640" i="3"/>
  <c r="AE2640" i="3" s="1"/>
  <c r="AD2635" i="3"/>
  <c r="AE2635" i="3" s="1"/>
  <c r="AD2634" i="3"/>
  <c r="AE2634" i="3" s="1"/>
  <c r="AD2633" i="3"/>
  <c r="AE2633" i="3" s="1"/>
  <c r="AD2632" i="3"/>
  <c r="AE2632" i="3" s="1"/>
  <c r="AD2631" i="3"/>
  <c r="AE2631" i="3" s="1"/>
  <c r="AD2630" i="3"/>
  <c r="AE2630" i="3" s="1"/>
  <c r="AD2629" i="3"/>
  <c r="AE2629" i="3" s="1"/>
  <c r="AD2628" i="3"/>
  <c r="AE2628" i="3" s="1"/>
  <c r="AD2627" i="3"/>
  <c r="AE2627" i="3" s="1"/>
  <c r="AD2625" i="3"/>
  <c r="AE2625" i="3" s="1"/>
  <c r="AD2624" i="3"/>
  <c r="AE2624" i="3" s="1"/>
  <c r="AD2622" i="3"/>
  <c r="AE2622" i="3" s="1"/>
  <c r="AD2621" i="3"/>
  <c r="AE2621" i="3" s="1"/>
  <c r="AD2620" i="3"/>
  <c r="AE2620" i="3" s="1"/>
  <c r="AD2619" i="3"/>
  <c r="AE2619" i="3" s="1"/>
  <c r="AD2618" i="3"/>
  <c r="AE2618" i="3" s="1"/>
  <c r="AD2617" i="3"/>
  <c r="AE2617" i="3" s="1"/>
  <c r="AD2616" i="3"/>
  <c r="AE2616" i="3" s="1"/>
  <c r="AD2615" i="3"/>
  <c r="AE2615" i="3" s="1"/>
  <c r="AD2614" i="3"/>
  <c r="AE2614" i="3" s="1"/>
  <c r="AD2613" i="3"/>
  <c r="AE2613" i="3" s="1"/>
  <c r="AD2612" i="3"/>
  <c r="AE2612" i="3" s="1"/>
  <c r="AD2611" i="3"/>
  <c r="AE2611" i="3" s="1"/>
  <c r="AD2610" i="3"/>
  <c r="AE2610" i="3" s="1"/>
  <c r="AD2609" i="3"/>
  <c r="AE2609" i="3" s="1"/>
  <c r="AD2608" i="3"/>
  <c r="AD2607" i="3"/>
  <c r="AE2607" i="3" s="1"/>
  <c r="AD2606" i="3"/>
  <c r="AE2606" i="3" s="1"/>
  <c r="AD2593" i="3"/>
  <c r="AD2592" i="3"/>
  <c r="AE2592" i="3" s="1"/>
  <c r="AD2591" i="3"/>
  <c r="AE2591" i="3" s="1"/>
  <c r="AD2590" i="3"/>
  <c r="AE2590" i="3" s="1"/>
  <c r="AD2589" i="3"/>
  <c r="AE2589" i="3" s="1"/>
  <c r="AD2588" i="3"/>
  <c r="AD2583" i="3"/>
  <c r="AE2583" i="3" s="1"/>
  <c r="AD2582" i="3"/>
  <c r="AE2582" i="3" s="1"/>
  <c r="AD2581" i="3"/>
  <c r="AE2581" i="3" s="1"/>
  <c r="AD2580" i="3"/>
  <c r="AD2579" i="3"/>
  <c r="AE2579" i="3" s="1"/>
  <c r="AD2578" i="3"/>
  <c r="AE2578" i="3" s="1"/>
  <c r="AD2577" i="3"/>
  <c r="AE2577" i="3" s="1"/>
  <c r="AD2576" i="3"/>
  <c r="AE2576" i="3" s="1"/>
  <c r="AD2574" i="3"/>
  <c r="AD2561" i="3"/>
  <c r="AE2561" i="3" s="1"/>
  <c r="AD2560" i="3"/>
  <c r="AE2560" i="3" s="1"/>
  <c r="AD2559" i="3"/>
  <c r="AE2559" i="3" s="1"/>
  <c r="AD2558" i="3"/>
  <c r="AE2558" i="3" s="1"/>
  <c r="AD2557" i="3"/>
  <c r="AD2556" i="3"/>
  <c r="AE2556" i="3" s="1"/>
  <c r="AD2555" i="3"/>
  <c r="AE2555" i="3" s="1"/>
  <c r="AD2554" i="3"/>
  <c r="AE2554" i="3" s="1"/>
  <c r="AD2553" i="3"/>
  <c r="AE2553" i="3" s="1"/>
  <c r="AD2552" i="3"/>
  <c r="AE2552" i="3" s="1"/>
  <c r="AD2551" i="3"/>
  <c r="AD2550" i="3"/>
  <c r="AE2550" i="3" s="1"/>
  <c r="AD2535" i="3"/>
  <c r="AE2535" i="3" s="1"/>
  <c r="AD2534" i="3"/>
  <c r="AD2529" i="3"/>
  <c r="AE2529" i="3" s="1"/>
  <c r="AD2528" i="3"/>
  <c r="AE2528" i="3" s="1"/>
  <c r="AD2527" i="3"/>
  <c r="AE2527" i="3" s="1"/>
  <c r="AD2526" i="3"/>
  <c r="AE2526" i="3" s="1"/>
  <c r="AD2525" i="3"/>
  <c r="AE2525" i="3" s="1"/>
  <c r="AD2524" i="3"/>
  <c r="AE2524" i="3" s="1"/>
  <c r="AD2523" i="3"/>
  <c r="AD2522" i="3"/>
  <c r="AE2522" i="3" s="1"/>
  <c r="AD2509" i="3"/>
  <c r="AE2509" i="3" s="1"/>
  <c r="AD2508" i="3"/>
  <c r="AE2508" i="3" s="1"/>
  <c r="AD2507" i="3"/>
  <c r="AD2493" i="3"/>
  <c r="AE2493" i="3" s="1"/>
  <c r="AD2492" i="3"/>
  <c r="AD2479" i="3"/>
  <c r="AE2479" i="3" s="1"/>
  <c r="AD2478" i="3"/>
  <c r="AE2478" i="3" s="1"/>
  <c r="AD2477" i="3"/>
  <c r="AE2477" i="3" s="1"/>
  <c r="AD2476" i="3"/>
  <c r="AE2476" i="3" s="1"/>
  <c r="AD2475" i="3"/>
  <c r="AE2475" i="3" s="1"/>
  <c r="AD2474" i="3"/>
  <c r="AE2474" i="3" s="1"/>
  <c r="AD2473" i="3"/>
  <c r="AE2473" i="3" s="1"/>
  <c r="AD2472" i="3"/>
  <c r="AE2472" i="3" s="1"/>
  <c r="AD2471" i="3"/>
  <c r="AE2471" i="3" s="1"/>
  <c r="AD2470" i="3"/>
  <c r="AE2470" i="3" s="1"/>
  <c r="AD2469" i="3"/>
  <c r="AE2469" i="3" s="1"/>
  <c r="AD2468" i="3"/>
  <c r="AE2468" i="3" s="1"/>
  <c r="AD2467" i="3"/>
  <c r="AE2467" i="3" s="1"/>
  <c r="AD2466" i="3"/>
  <c r="AE2466" i="3" s="1"/>
  <c r="AD2465" i="3"/>
  <c r="AE2465" i="3" s="1"/>
  <c r="AD2464" i="3"/>
  <c r="AE2464" i="3" s="1"/>
  <c r="AD2463" i="3"/>
  <c r="AE2463" i="3" s="1"/>
  <c r="AD2462" i="3"/>
  <c r="AE2462" i="3" s="1"/>
  <c r="AD2461" i="3"/>
  <c r="AE2461" i="3" s="1"/>
  <c r="AD2460" i="3"/>
  <c r="AE2460" i="3" s="1"/>
  <c r="AD2459" i="3"/>
  <c r="AD2454" i="3"/>
  <c r="AE2454" i="3" s="1"/>
  <c r="AD2453" i="3"/>
  <c r="AE2453" i="3" s="1"/>
  <c r="AD2452" i="3"/>
  <c r="AE2452" i="3" s="1"/>
  <c r="AD2451" i="3"/>
  <c r="AE2451" i="3" s="1"/>
  <c r="AD2450" i="3"/>
  <c r="AE2450" i="3" s="1"/>
  <c r="AD2449" i="3"/>
  <c r="AE2449" i="3" s="1"/>
  <c r="AD2448" i="3"/>
  <c r="AE2448" i="3" s="1"/>
  <c r="AD2447" i="3"/>
  <c r="AE2447" i="3" s="1"/>
  <c r="AD2446" i="3"/>
  <c r="AE2446" i="3" s="1"/>
  <c r="AD2445" i="3"/>
  <c r="AE2445" i="3" s="1"/>
  <c r="AD2444" i="3"/>
  <c r="AE2444" i="3" s="1"/>
  <c r="AD2443" i="3"/>
  <c r="AE2443" i="3" s="1"/>
  <c r="AD2442" i="3"/>
  <c r="AE2442" i="3" s="1"/>
  <c r="AD2441" i="3"/>
  <c r="AE2441" i="3" s="1"/>
  <c r="AD2440" i="3"/>
  <c r="AE2440" i="3" s="1"/>
  <c r="AD2439" i="3"/>
  <c r="AE2439" i="3" s="1"/>
  <c r="AD2438" i="3"/>
  <c r="AE2438" i="3" s="1"/>
  <c r="AD2437" i="3"/>
  <c r="AE2437" i="3" s="1"/>
  <c r="AD2436" i="3"/>
  <c r="AE2436" i="3" s="1"/>
  <c r="AD2435" i="3"/>
  <c r="AE2435" i="3" s="1"/>
  <c r="AD2434" i="3"/>
  <c r="AD2421" i="3"/>
  <c r="AE2421" i="3" s="1"/>
  <c r="AD2420" i="3"/>
  <c r="AD2415" i="3"/>
  <c r="AD2414" i="3"/>
  <c r="AE2414" i="3" s="1"/>
  <c r="AD2413" i="3"/>
  <c r="AE2413" i="3" s="1"/>
  <c r="AD2412" i="3"/>
  <c r="AE2412" i="3" s="1"/>
  <c r="AD2400" i="3"/>
  <c r="AD2399" i="3"/>
  <c r="AE2399" i="3" s="1"/>
  <c r="AD2398" i="3"/>
  <c r="AE2398" i="3" s="1"/>
  <c r="AD2385" i="3"/>
  <c r="AD2384" i="3"/>
  <c r="AE2384" i="3" s="1"/>
  <c r="AD2379" i="3"/>
  <c r="AE2379" i="3" s="1"/>
  <c r="AD2378" i="3"/>
  <c r="AE2378" i="3" s="1"/>
  <c r="AD2377" i="3"/>
  <c r="AE2377" i="3" s="1"/>
  <c r="AD2376" i="3"/>
  <c r="AE2376" i="3" s="1"/>
  <c r="AD2375" i="3"/>
  <c r="AE2375" i="3" s="1"/>
  <c r="AD2374" i="3"/>
  <c r="AE2374" i="3" s="1"/>
  <c r="AD2372" i="3"/>
  <c r="AE2372" i="3" s="1"/>
  <c r="AD2370" i="3"/>
  <c r="AD2347" i="3"/>
  <c r="AD2332" i="3"/>
  <c r="AE2332" i="3" s="1"/>
  <c r="AD2331" i="3"/>
  <c r="AE2331" i="3" s="1"/>
  <c r="AD2330" i="3"/>
  <c r="AE2330" i="3" s="1"/>
  <c r="AD2329" i="3"/>
  <c r="AE2329" i="3" s="1"/>
  <c r="AD2328" i="3"/>
  <c r="AE2328" i="3" s="1"/>
  <c r="AD2327" i="3"/>
  <c r="AE2327" i="3" s="1"/>
  <c r="AD2326" i="3"/>
  <c r="AE2326" i="3" s="1"/>
  <c r="AD2325" i="3"/>
  <c r="AD2324" i="3"/>
  <c r="AE2324" i="3" s="1"/>
  <c r="AD2323" i="3"/>
  <c r="AE2323" i="3" s="1"/>
  <c r="AD2322" i="3"/>
  <c r="AE2322" i="3" s="1"/>
  <c r="AD2321" i="3"/>
  <c r="AE2321" i="3" s="1"/>
  <c r="AD2320" i="3"/>
  <c r="AE2320" i="3" s="1"/>
  <c r="AD2319" i="3"/>
  <c r="AE2319" i="3" s="1"/>
  <c r="AD2318" i="3"/>
  <c r="AE2318" i="3" s="1"/>
  <c r="AD2317" i="3"/>
  <c r="AE2317" i="3" s="1"/>
  <c r="AD2316" i="3"/>
  <c r="AD2315" i="3"/>
  <c r="AE2315" i="3" s="1"/>
  <c r="AD2314" i="3"/>
  <c r="AE2314" i="3" s="1"/>
  <c r="AD2313" i="3"/>
  <c r="AD2312" i="3"/>
  <c r="AE2312" i="3" s="1"/>
  <c r="AD2311" i="3"/>
  <c r="AE2311" i="3" s="1"/>
  <c r="AD2310" i="3"/>
  <c r="AE2310" i="3" s="1"/>
  <c r="AD2305" i="3"/>
  <c r="AE2305" i="3" s="1"/>
  <c r="AD2304" i="3"/>
  <c r="AE2304" i="3" s="1"/>
  <c r="AD2303" i="3"/>
  <c r="AD2302" i="3"/>
  <c r="AE2302" i="3" s="1"/>
  <c r="AD2301" i="3"/>
  <c r="AE2301" i="3" s="1"/>
  <c r="AD2288" i="3"/>
  <c r="AD2275" i="3"/>
  <c r="AE2275" i="3" s="1"/>
  <c r="AD2274" i="3"/>
  <c r="AE2274" i="3" s="1"/>
  <c r="AD2272" i="3"/>
  <c r="AE2272" i="3" s="1"/>
  <c r="AD2271" i="3"/>
  <c r="AE2271" i="3" s="1"/>
  <c r="AD2270" i="3"/>
  <c r="AE2270" i="3" s="1"/>
  <c r="AD2269" i="3"/>
  <c r="AE2269" i="3" s="1"/>
  <c r="AD2268" i="3"/>
  <c r="AD2263" i="3"/>
  <c r="AE2263" i="3" s="1"/>
  <c r="AD2262" i="3"/>
  <c r="AE2262" i="3" s="1"/>
  <c r="AD2261" i="3"/>
  <c r="AE2261" i="3" s="1"/>
  <c r="AD2260" i="3"/>
  <c r="AE2260" i="3" s="1"/>
  <c r="AD2259" i="3"/>
  <c r="AE2259" i="3" s="1"/>
  <c r="AD2258" i="3"/>
  <c r="AE2258" i="3" s="1"/>
  <c r="AD2257" i="3"/>
  <c r="AE2257" i="3" s="1"/>
  <c r="AD2256" i="3"/>
  <c r="AE2256" i="3" s="1"/>
  <c r="AD2255" i="3"/>
  <c r="AE2255" i="3" s="1"/>
  <c r="AD2254" i="3"/>
  <c r="AE2254" i="3" s="1"/>
  <c r="AD2253" i="3"/>
  <c r="AE2253" i="3" s="1"/>
  <c r="AD2252" i="3"/>
  <c r="AE2252" i="3" s="1"/>
  <c r="AD2251" i="3"/>
  <c r="AE2251" i="3" s="1"/>
  <c r="AD2250" i="3"/>
  <c r="AE2250" i="3" s="1"/>
  <c r="AD2249" i="3"/>
  <c r="AE2249" i="3" s="1"/>
  <c r="AD2248" i="3"/>
  <c r="AE2248" i="3" s="1"/>
  <c r="AD2247" i="3"/>
  <c r="AE2247" i="3" s="1"/>
  <c r="AD2246" i="3"/>
  <c r="AE2246" i="3" s="1"/>
  <c r="AD2245" i="3"/>
  <c r="AE2245" i="3" s="1"/>
  <c r="AD2244" i="3"/>
  <c r="AE2244" i="3" s="1"/>
  <c r="AD2243" i="3"/>
  <c r="AE2243" i="3" s="1"/>
  <c r="AD2242" i="3"/>
  <c r="AE2242" i="3" s="1"/>
  <c r="AD2241" i="3"/>
  <c r="AE2241" i="3" s="1"/>
  <c r="AD2240" i="3"/>
  <c r="AE2240" i="3" s="1"/>
  <c r="AD2239" i="3"/>
  <c r="AE2239" i="3" s="1"/>
  <c r="AD2238" i="3"/>
  <c r="AE2238" i="3" s="1"/>
  <c r="AD2237" i="3"/>
  <c r="AE2237" i="3" s="1"/>
  <c r="AD2236" i="3"/>
  <c r="AE2236" i="3" s="1"/>
  <c r="AD2235" i="3"/>
  <c r="AE2235" i="3" s="1"/>
  <c r="AD2234" i="3"/>
  <c r="AE2234" i="3" s="1"/>
  <c r="AD2233" i="3"/>
  <c r="AE2233" i="3" s="1"/>
  <c r="AD2232" i="3"/>
  <c r="AE2232" i="3" s="1"/>
  <c r="AD2231" i="3"/>
  <c r="AD2230" i="3"/>
  <c r="AE2230" i="3" s="1"/>
  <c r="AD2229" i="3"/>
  <c r="AE2229" i="3" s="1"/>
  <c r="AD2228" i="3"/>
  <c r="AE2228" i="3" s="1"/>
  <c r="AD2227" i="3"/>
  <c r="AE2227" i="3" s="1"/>
  <c r="AD2226" i="3"/>
  <c r="AE2226" i="3" s="1"/>
  <c r="AD2224" i="3"/>
  <c r="AE2224" i="3" s="1"/>
  <c r="AD2222" i="3"/>
  <c r="AE2222" i="3" s="1"/>
  <c r="AD2221" i="3"/>
  <c r="AE2221" i="3" s="1"/>
  <c r="AD2220" i="3"/>
  <c r="AE2220" i="3" s="1"/>
  <c r="AD2219" i="3"/>
  <c r="AE2219" i="3" s="1"/>
  <c r="AD2218" i="3"/>
  <c r="AE2218" i="3" s="1"/>
  <c r="AD2217" i="3"/>
  <c r="AE2217" i="3" s="1"/>
  <c r="AD2216" i="3"/>
  <c r="AE2216" i="3" s="1"/>
  <c r="AD2215" i="3"/>
  <c r="AE2215" i="3" s="1"/>
  <c r="AD2214" i="3"/>
  <c r="AE2214" i="3" s="1"/>
  <c r="AD2213" i="3"/>
  <c r="AE2213" i="3" s="1"/>
  <c r="AD2212" i="3"/>
  <c r="AE2212" i="3" s="1"/>
  <c r="AD2211" i="3"/>
  <c r="AE2211" i="3" s="1"/>
  <c r="AD2210" i="3"/>
  <c r="AE2210" i="3" s="1"/>
  <c r="AD2209" i="3"/>
  <c r="AE2209" i="3" s="1"/>
  <c r="AD2208" i="3"/>
  <c r="AE2208" i="3" s="1"/>
  <c r="AD2207" i="3"/>
  <c r="AE2207" i="3" s="1"/>
  <c r="AD2206" i="3"/>
  <c r="AE2206" i="3" s="1"/>
  <c r="AD2205" i="3"/>
  <c r="AE2205" i="3" s="1"/>
  <c r="AD2204" i="3"/>
  <c r="AE2204" i="3" s="1"/>
  <c r="AD2203" i="3"/>
  <c r="AE2203" i="3" s="1"/>
  <c r="AD2202" i="3"/>
  <c r="AE2202" i="3" s="1"/>
  <c r="AD2201" i="3"/>
  <c r="AE2201" i="3" s="1"/>
  <c r="AD2200" i="3"/>
  <c r="AE2200" i="3" s="1"/>
  <c r="AD2199" i="3"/>
  <c r="AE2199" i="3" s="1"/>
  <c r="AD2198" i="3"/>
  <c r="AE2198" i="3" s="1"/>
  <c r="AD2197" i="3"/>
  <c r="AE2197" i="3" s="1"/>
  <c r="AD2196" i="3"/>
  <c r="AE2196" i="3" s="1"/>
  <c r="AD2195" i="3"/>
  <c r="AE2195" i="3" s="1"/>
  <c r="AD2194" i="3"/>
  <c r="AE2194" i="3" s="1"/>
  <c r="AD2193" i="3"/>
  <c r="AE2193" i="3" s="1"/>
  <c r="AD2192" i="3"/>
  <c r="AE2192" i="3" s="1"/>
  <c r="AD2191" i="3"/>
  <c r="AE2191" i="3" s="1"/>
  <c r="AD2190" i="3"/>
  <c r="AE2190" i="3" s="1"/>
  <c r="AD2189" i="3"/>
  <c r="AE2189" i="3" s="1"/>
  <c r="AD2188" i="3"/>
  <c r="AE2188" i="3" s="1"/>
  <c r="AD2187" i="3"/>
  <c r="AE2187" i="3" s="1"/>
  <c r="AD2186" i="3"/>
  <c r="AE2186" i="3" s="1"/>
  <c r="AD2185" i="3"/>
  <c r="AD2184" i="3"/>
  <c r="AE2184" i="3" s="1"/>
  <c r="AD2183" i="3"/>
  <c r="AE2183" i="3" s="1"/>
  <c r="AD2170" i="3"/>
  <c r="AD2165" i="3"/>
  <c r="AD2164" i="3"/>
  <c r="AE2164" i="3" s="1"/>
  <c r="AD2151" i="3"/>
  <c r="AE2151" i="3" s="1"/>
  <c r="AD2150" i="3"/>
  <c r="AE2150" i="3" s="1"/>
  <c r="AD2149" i="3"/>
  <c r="AE2149" i="3" s="1"/>
  <c r="AD2148" i="3"/>
  <c r="AE2148" i="3" s="1"/>
  <c r="AD2147" i="3"/>
  <c r="AE2147" i="3" s="1"/>
  <c r="AD2146" i="3"/>
  <c r="AE2146" i="3" s="1"/>
  <c r="AD2145" i="3"/>
  <c r="AE2145" i="3" s="1"/>
  <c r="AD2144" i="3"/>
  <c r="AE2144" i="3" s="1"/>
  <c r="AD2143" i="3"/>
  <c r="AE2143" i="3" s="1"/>
  <c r="AD2142" i="3"/>
  <c r="AE2142" i="3" s="1"/>
  <c r="AD2141" i="3"/>
  <c r="AE2141" i="3" s="1"/>
  <c r="AD2140" i="3"/>
  <c r="AE2140" i="3" s="1"/>
  <c r="AD2139" i="3"/>
  <c r="AE2139" i="3" s="1"/>
  <c r="AD2138" i="3"/>
  <c r="AE2138" i="3" s="1"/>
  <c r="AD2137" i="3"/>
  <c r="AE2137" i="3" s="1"/>
  <c r="AD2136" i="3"/>
  <c r="AE2136" i="3" s="1"/>
  <c r="AD2135" i="3"/>
  <c r="AE2135" i="3" s="1"/>
  <c r="AD2134" i="3"/>
  <c r="AE2134" i="3" s="1"/>
  <c r="AD2133" i="3"/>
  <c r="AE2133" i="3" s="1"/>
  <c r="AD2132" i="3"/>
  <c r="AD2131" i="3"/>
  <c r="AE2131" i="3" s="1"/>
  <c r="AD2130" i="3"/>
  <c r="AE2130" i="3" s="1"/>
  <c r="AD2129" i="3"/>
  <c r="AE2129" i="3" s="1"/>
  <c r="AD2128" i="3"/>
  <c r="AE2128" i="3" s="1"/>
  <c r="AD2127" i="3"/>
  <c r="AE2127" i="3" s="1"/>
  <c r="AD2126" i="3"/>
  <c r="AE2126" i="3" s="1"/>
  <c r="AD2125" i="3"/>
  <c r="AE2125" i="3" s="1"/>
  <c r="AD2124" i="3"/>
  <c r="AE2124" i="3" s="1"/>
  <c r="AD2123" i="3"/>
  <c r="AD2122" i="3"/>
  <c r="AE2122" i="3" s="1"/>
  <c r="AD2121" i="3"/>
  <c r="AE2121" i="3" s="1"/>
  <c r="AD2120" i="3"/>
  <c r="AE2120" i="3" s="1"/>
  <c r="AD2119" i="3"/>
  <c r="AE2119" i="3" s="1"/>
  <c r="AD2118" i="3"/>
  <c r="AE2118" i="3" s="1"/>
  <c r="AD2117" i="3"/>
  <c r="AE2117" i="3" s="1"/>
  <c r="AD2112" i="3"/>
  <c r="AE2112" i="3" s="1"/>
  <c r="AD2111" i="3"/>
  <c r="AE2111" i="3" s="1"/>
  <c r="AD2110" i="3"/>
  <c r="AE2110" i="3" s="1"/>
  <c r="AD2109" i="3"/>
  <c r="AE2109" i="3" s="1"/>
  <c r="AD2108" i="3"/>
  <c r="AE2108" i="3" s="1"/>
  <c r="AD2107" i="3"/>
  <c r="AE2107" i="3" s="1"/>
  <c r="AD2106" i="3"/>
  <c r="AE2106" i="3" s="1"/>
  <c r="AD2105" i="3"/>
  <c r="AE2105" i="3" s="1"/>
  <c r="AD2104" i="3"/>
  <c r="AE2104" i="3" s="1"/>
  <c r="AD2103" i="3"/>
  <c r="AE2103" i="3" s="1"/>
  <c r="AD2102" i="3"/>
  <c r="AE2102" i="3" s="1"/>
  <c r="AD2101" i="3"/>
  <c r="AE2101" i="3" s="1"/>
  <c r="AD2100" i="3"/>
  <c r="AE2100" i="3" s="1"/>
  <c r="AD2099" i="3"/>
  <c r="AE2099" i="3" s="1"/>
  <c r="AD2098" i="3"/>
  <c r="AE2098" i="3" s="1"/>
  <c r="AD2097" i="3"/>
  <c r="AE2097" i="3" s="1"/>
  <c r="AD2096" i="3"/>
  <c r="AE2096" i="3" s="1"/>
  <c r="AD2095" i="3"/>
  <c r="AE2095" i="3" s="1"/>
  <c r="AD2094" i="3"/>
  <c r="AE2094" i="3" s="1"/>
  <c r="AD2093" i="3"/>
  <c r="AE2093" i="3" s="1"/>
  <c r="AD2092" i="3"/>
  <c r="AD2091" i="3"/>
  <c r="AE2091" i="3" s="1"/>
  <c r="AD2090" i="3"/>
  <c r="AE2090" i="3" s="1"/>
  <c r="AD2077" i="3"/>
  <c r="AD2075" i="3"/>
  <c r="AE2075" i="3" s="1"/>
  <c r="AD2070" i="3"/>
  <c r="AE2070" i="3" s="1"/>
  <c r="AD2069" i="3"/>
  <c r="AE2069" i="3" s="1"/>
  <c r="AD2068" i="3"/>
  <c r="AE2068" i="3" s="1"/>
  <c r="AD2067" i="3"/>
  <c r="AE2067" i="3" s="1"/>
  <c r="AD2066" i="3"/>
  <c r="AE2066" i="3" s="1"/>
  <c r="AD2065" i="3"/>
  <c r="AE2065" i="3" s="1"/>
  <c r="AD2064" i="3"/>
  <c r="AE2064" i="3" s="1"/>
  <c r="AD2063" i="3"/>
  <c r="AE2063" i="3" s="1"/>
  <c r="AD2062" i="3"/>
  <c r="AE2062" i="3" s="1"/>
  <c r="AD2061" i="3"/>
  <c r="AE2061" i="3" s="1"/>
  <c r="AD2060" i="3"/>
  <c r="AE2060" i="3" s="1"/>
  <c r="AD2059" i="3"/>
  <c r="AE2059" i="3" s="1"/>
  <c r="AD2058" i="3"/>
  <c r="AE2058" i="3" s="1"/>
  <c r="AD2057" i="3"/>
  <c r="AE2057" i="3" s="1"/>
  <c r="AD2056" i="3"/>
  <c r="AE2056" i="3" s="1"/>
  <c r="AD2055" i="3"/>
  <c r="AE2055" i="3" s="1"/>
  <c r="AD2054" i="3"/>
  <c r="AE2054" i="3" s="1"/>
  <c r="AD2053" i="3"/>
  <c r="AE2053" i="3" s="1"/>
  <c r="AD2052" i="3"/>
  <c r="AE2052" i="3" s="1"/>
  <c r="AD2050" i="3"/>
  <c r="AE2050" i="3" s="1"/>
  <c r="AD2049" i="3"/>
  <c r="AE2049" i="3" s="1"/>
  <c r="AD2048" i="3"/>
  <c r="AE2048" i="3" s="1"/>
  <c r="AD2047" i="3"/>
  <c r="AE2047" i="3" s="1"/>
  <c r="AD2046" i="3"/>
  <c r="AD2045" i="3"/>
  <c r="AE2045" i="3" s="1"/>
  <c r="AD2044" i="3"/>
  <c r="AD2031" i="3"/>
  <c r="AD2026" i="3"/>
  <c r="AD2000" i="3"/>
  <c r="AD1998" i="3"/>
  <c r="AE1998" i="3" s="1"/>
  <c r="AD1997" i="3"/>
  <c r="AE1997" i="3" s="1"/>
  <c r="AD1962" i="3"/>
  <c r="AD1960" i="3"/>
  <c r="AE1960" i="3" s="1"/>
  <c r="AD1959" i="3"/>
  <c r="AE1959" i="3" s="1"/>
  <c r="AD1920" i="3"/>
  <c r="AD1918" i="3"/>
  <c r="AE1918" i="3" s="1"/>
  <c r="AD1917" i="3"/>
  <c r="AE1917" i="3" s="1"/>
  <c r="AD1889" i="3"/>
  <c r="AD1887" i="3"/>
  <c r="AE1887" i="3" s="1"/>
  <c r="AD1886" i="3"/>
  <c r="AE1886" i="3" s="1"/>
  <c r="AD1829" i="3"/>
  <c r="AD1827" i="3"/>
  <c r="AE1827" i="3" s="1"/>
  <c r="AD1826" i="3"/>
  <c r="AE1826" i="3" s="1"/>
  <c r="AD1812" i="3"/>
  <c r="AE1812" i="3" s="1"/>
  <c r="AD1811" i="3"/>
  <c r="AE1811" i="3" s="1"/>
  <c r="AD1810" i="3"/>
  <c r="AE1810" i="3" s="1"/>
  <c r="AD1809" i="3"/>
  <c r="AE1809" i="3" s="1"/>
  <c r="AD1808" i="3"/>
  <c r="AE1808" i="3" s="1"/>
  <c r="AD1807" i="3"/>
  <c r="AE1807" i="3" s="1"/>
  <c r="AD1806" i="3"/>
  <c r="AE1806" i="3" s="1"/>
  <c r="AD1805" i="3"/>
  <c r="AD1804" i="3"/>
  <c r="AE1804" i="3" s="1"/>
  <c r="AD1803" i="3"/>
  <c r="AE1803" i="3" s="1"/>
  <c r="AD1802" i="3"/>
  <c r="AE1802" i="3" s="1"/>
  <c r="AD1801" i="3"/>
  <c r="AE1801" i="3" s="1"/>
  <c r="AD1800" i="3"/>
  <c r="AE1800" i="3" s="1"/>
  <c r="AD1799" i="3"/>
  <c r="AE1799" i="3" s="1"/>
  <c r="AD1797" i="3"/>
  <c r="AE1797" i="3" s="1"/>
  <c r="AD1796" i="3"/>
  <c r="AE1796" i="3" s="1"/>
  <c r="AD1795" i="3"/>
  <c r="AE1795" i="3" s="1"/>
  <c r="AD1794" i="3"/>
  <c r="AE1794" i="3" s="1"/>
  <c r="AD1793" i="3"/>
  <c r="AE1793" i="3" s="1"/>
  <c r="AD1792" i="3"/>
  <c r="AE1792" i="3" s="1"/>
  <c r="AD1791" i="3"/>
  <c r="AE1791" i="3" s="1"/>
  <c r="AD1790" i="3"/>
  <c r="AE1790" i="3" s="1"/>
  <c r="AD1789" i="3"/>
  <c r="AE1789" i="3" s="1"/>
  <c r="AD1788" i="3"/>
  <c r="AE1788" i="3" s="1"/>
  <c r="AD1787" i="3"/>
  <c r="AE1787" i="3" s="1"/>
  <c r="AD1786" i="3"/>
  <c r="AE1786" i="3" s="1"/>
  <c r="AD1785" i="3"/>
  <c r="AE1785" i="3" s="1"/>
  <c r="AD1784" i="3"/>
  <c r="AE1784" i="3" s="1"/>
  <c r="AD1783" i="3"/>
  <c r="AE1783" i="3" s="1"/>
  <c r="AD1782" i="3"/>
  <c r="AE1782" i="3" s="1"/>
  <c r="AD1781" i="3"/>
  <c r="AE1781" i="3" s="1"/>
  <c r="AD1780" i="3"/>
  <c r="AE1780" i="3" s="1"/>
  <c r="AD1779" i="3"/>
  <c r="AE1779" i="3" s="1"/>
  <c r="AD1778" i="3"/>
  <c r="AE1778" i="3" s="1"/>
  <c r="AD1777" i="3"/>
  <c r="AE1777" i="3" s="1"/>
  <c r="AD1776" i="3"/>
  <c r="AE1776" i="3" s="1"/>
  <c r="AD1775" i="3"/>
  <c r="AE1775" i="3" s="1"/>
  <c r="AD1774" i="3"/>
  <c r="AE1774" i="3" s="1"/>
  <c r="AD1773" i="3"/>
  <c r="AE1773" i="3" s="1"/>
  <c r="AD1772" i="3"/>
  <c r="AE1772" i="3" s="1"/>
  <c r="AD1771" i="3"/>
  <c r="AE1771" i="3" s="1"/>
  <c r="AD1770" i="3"/>
  <c r="AE1770" i="3" s="1"/>
  <c r="AD1769" i="3"/>
  <c r="AE1769" i="3" s="1"/>
  <c r="AD1768" i="3"/>
  <c r="AE1768" i="3" s="1"/>
  <c r="AD1767" i="3"/>
  <c r="AE1767" i="3" s="1"/>
  <c r="AD1766" i="3"/>
  <c r="AE1766" i="3" s="1"/>
  <c r="AD1765" i="3"/>
  <c r="AE1765" i="3" s="1"/>
  <c r="AD1764" i="3"/>
  <c r="AE1764" i="3" s="1"/>
  <c r="AD1763" i="3"/>
  <c r="AE1763" i="3" s="1"/>
  <c r="AD1762" i="3"/>
  <c r="AD1761" i="3"/>
  <c r="AE1761" i="3" s="1"/>
  <c r="AD1760" i="3"/>
  <c r="AE1760" i="3" s="1"/>
  <c r="AD1759" i="3"/>
  <c r="AE1759" i="3" s="1"/>
  <c r="AD1758" i="3"/>
  <c r="AE1758" i="3" s="1"/>
  <c r="AD1757" i="3"/>
  <c r="AE1757" i="3" s="1"/>
  <c r="AD1756" i="3"/>
  <c r="AE1756" i="3" s="1"/>
  <c r="AD1751" i="3"/>
  <c r="AE1751" i="3" s="1"/>
  <c r="AD1750" i="3"/>
  <c r="AD1749" i="3"/>
  <c r="AE1749" i="3" s="1"/>
  <c r="AD1748" i="3"/>
  <c r="AE1748" i="3" s="1"/>
  <c r="AD1747" i="3"/>
  <c r="AE1747" i="3" s="1"/>
  <c r="AD1746" i="3"/>
  <c r="AE1746" i="3" s="1"/>
  <c r="AD1743" i="3"/>
  <c r="AE1743" i="3" s="1"/>
  <c r="AD1742" i="3"/>
  <c r="AE1742" i="3" s="1"/>
  <c r="AD1741" i="3"/>
  <c r="AE1741" i="3" s="1"/>
  <c r="AD1740" i="3"/>
  <c r="AE1740" i="3" s="1"/>
  <c r="AD1739" i="3"/>
  <c r="AE1739" i="3" s="1"/>
  <c r="AD1738" i="3"/>
  <c r="AE1738" i="3" s="1"/>
  <c r="AD1737" i="3"/>
  <c r="AE1737" i="3" s="1"/>
  <c r="AD1736" i="3"/>
  <c r="AE1736" i="3" s="1"/>
  <c r="AD1735" i="3"/>
  <c r="AE1735" i="3" s="1"/>
  <c r="AD1734" i="3"/>
  <c r="AE1734" i="3" s="1"/>
  <c r="AD1733" i="3"/>
  <c r="AE1733" i="3" s="1"/>
  <c r="AD1732" i="3"/>
  <c r="AE1732" i="3" s="1"/>
  <c r="AD1731" i="3"/>
  <c r="AE1731" i="3" s="1"/>
  <c r="AD1730" i="3"/>
  <c r="AE1730" i="3" s="1"/>
  <c r="AD1729" i="3"/>
  <c r="AE1729" i="3" s="1"/>
  <c r="AD1728" i="3"/>
  <c r="AE1728" i="3" s="1"/>
  <c r="AD1727" i="3"/>
  <c r="AE1727" i="3" s="1"/>
  <c r="AD1726" i="3"/>
  <c r="AE1726" i="3" s="1"/>
  <c r="AD1725" i="3"/>
  <c r="AE1725" i="3" s="1"/>
  <c r="AD1724" i="3"/>
  <c r="AE1724" i="3" s="1"/>
  <c r="AD1723" i="3"/>
  <c r="AE1723" i="3" s="1"/>
  <c r="AD1722" i="3"/>
  <c r="AE1722" i="3" s="1"/>
  <c r="AD1721" i="3"/>
  <c r="AE1721" i="3" s="1"/>
  <c r="AD1720" i="3"/>
  <c r="AE1720" i="3" s="1"/>
  <c r="AD1719" i="3"/>
  <c r="AE1719" i="3" s="1"/>
  <c r="AD1718" i="3"/>
  <c r="AE1718" i="3" s="1"/>
  <c r="AD1717" i="3"/>
  <c r="AE1717" i="3" s="1"/>
  <c r="AD1716" i="3"/>
  <c r="AE1716" i="3" s="1"/>
  <c r="AD1715" i="3"/>
  <c r="AE1715" i="3" s="1"/>
  <c r="AD1714" i="3"/>
  <c r="AE1714" i="3" s="1"/>
  <c r="AD1713" i="3"/>
  <c r="AE1713" i="3" s="1"/>
  <c r="AD1712" i="3"/>
  <c r="AE1712" i="3" s="1"/>
  <c r="AD1711" i="3"/>
  <c r="AE1711" i="3" s="1"/>
  <c r="AD1710" i="3"/>
  <c r="AE1710" i="3" s="1"/>
  <c r="AD1709" i="3"/>
  <c r="AE1709" i="3" s="1"/>
  <c r="AD1708" i="3"/>
  <c r="AE1708" i="3" s="1"/>
  <c r="AD1707" i="3"/>
  <c r="AE1707" i="3" s="1"/>
  <c r="AD1706" i="3"/>
  <c r="AE1706" i="3" s="1"/>
  <c r="AD1705" i="3"/>
  <c r="AE1705" i="3" s="1"/>
  <c r="AD1704" i="3"/>
  <c r="AE1704" i="3" s="1"/>
  <c r="AD1703" i="3"/>
  <c r="AE1703" i="3" s="1"/>
  <c r="AD1702" i="3"/>
  <c r="AE1702" i="3" s="1"/>
  <c r="AD1701" i="3"/>
  <c r="AE1701" i="3" s="1"/>
  <c r="AD1688" i="3"/>
  <c r="AE1688" i="3" s="1"/>
  <c r="AD1687" i="3"/>
  <c r="AE1687" i="3" s="1"/>
  <c r="AD1686" i="3"/>
  <c r="AE1686" i="3" s="1"/>
  <c r="AD1685" i="3"/>
  <c r="AE1685" i="3" s="1"/>
  <c r="AD1684" i="3"/>
  <c r="AE1684" i="3" s="1"/>
  <c r="AD1683" i="3"/>
  <c r="AE1683" i="3" s="1"/>
  <c r="AD1682" i="3"/>
  <c r="AE1682" i="3" s="1"/>
  <c r="AD1681" i="3"/>
  <c r="AE1681" i="3" s="1"/>
  <c r="AD1680" i="3"/>
  <c r="AE1680" i="3" s="1"/>
  <c r="AD1679" i="3"/>
  <c r="AD1678" i="3"/>
  <c r="AE1678" i="3" s="1"/>
  <c r="AD1677" i="3"/>
  <c r="AE1677" i="3" s="1"/>
  <c r="AD1676" i="3"/>
  <c r="AE1676" i="3" s="1"/>
  <c r="AD1675" i="3"/>
  <c r="AE1675" i="3" s="1"/>
  <c r="AD1674" i="3"/>
  <c r="AE1674" i="3" s="1"/>
  <c r="AD1673" i="3"/>
  <c r="AD1668" i="3"/>
  <c r="AE1668" i="3" s="1"/>
  <c r="AD1667" i="3"/>
  <c r="AE1667" i="3" s="1"/>
  <c r="AD1666" i="3"/>
  <c r="AE1666" i="3" s="1"/>
  <c r="AD1665" i="3"/>
  <c r="AE1665" i="3" s="1"/>
  <c r="AD1664" i="3"/>
  <c r="AD1651" i="3"/>
  <c r="AE1651" i="3" s="1"/>
  <c r="AD1650" i="3"/>
  <c r="AE1650" i="3" s="1"/>
  <c r="AD1649" i="3"/>
  <c r="AE1649" i="3" s="1"/>
  <c r="AD1648" i="3"/>
  <c r="AE1648" i="3" s="1"/>
  <c r="AD1647" i="3"/>
  <c r="AE1647" i="3" s="1"/>
  <c r="AD1646" i="3"/>
  <c r="AE1646" i="3" s="1"/>
  <c r="AD1645" i="3"/>
  <c r="AE1645" i="3" s="1"/>
  <c r="AD1644" i="3"/>
  <c r="AD1643" i="3"/>
  <c r="AE1643" i="3" s="1"/>
  <c r="AD1642" i="3"/>
  <c r="AE1642" i="3" s="1"/>
  <c r="AD1641" i="3"/>
  <c r="AD1640" i="3"/>
  <c r="AD1639" i="3"/>
  <c r="AE1639" i="3" s="1"/>
  <c r="AD1638" i="3"/>
  <c r="AE1638" i="3" s="1"/>
  <c r="AD1637" i="3"/>
  <c r="AE1637" i="3" s="1"/>
  <c r="AD1632" i="3"/>
  <c r="AE1632" i="3" s="1"/>
  <c r="AD1631" i="3"/>
  <c r="AE1631" i="3" s="1"/>
  <c r="AD1630" i="3"/>
  <c r="AE1630" i="3" s="1"/>
  <c r="AD1629" i="3"/>
  <c r="AE1629" i="3" s="1"/>
  <c r="AD1628" i="3"/>
  <c r="AE1628" i="3" s="1"/>
  <c r="AD1627" i="3"/>
  <c r="AE1627" i="3" s="1"/>
  <c r="AD1626" i="3"/>
  <c r="AE1626" i="3" s="1"/>
  <c r="AD1625" i="3"/>
  <c r="AE1625" i="3" s="1"/>
  <c r="AD1624" i="3"/>
  <c r="AD1623" i="3"/>
  <c r="AE1623" i="3" s="1"/>
  <c r="AD1622" i="3"/>
  <c r="AE1622" i="3" s="1"/>
  <c r="AD1621" i="3"/>
  <c r="AE1621" i="3" s="1"/>
  <c r="AD1619" i="3"/>
  <c r="AE1619" i="3" s="1"/>
  <c r="AD1618" i="3"/>
  <c r="AE1618" i="3" s="1"/>
  <c r="AD1617" i="3"/>
  <c r="AE1617" i="3" s="1"/>
  <c r="AD1616" i="3"/>
  <c r="AE1616" i="3" s="1"/>
  <c r="AD1615" i="3"/>
  <c r="AE1615" i="3" s="1"/>
  <c r="AD1602" i="3"/>
  <c r="AE1602" i="3" s="1"/>
  <c r="AD1601" i="3"/>
  <c r="AE1601" i="3" s="1"/>
  <c r="AD1600" i="3"/>
  <c r="AE1600" i="3" s="1"/>
  <c r="AD1599" i="3"/>
  <c r="AE1599" i="3" s="1"/>
  <c r="AD1598" i="3"/>
  <c r="AE1598" i="3" s="1"/>
  <c r="AD1597" i="3"/>
  <c r="AE1597" i="3" s="1"/>
  <c r="AD1596" i="3"/>
  <c r="AE1596" i="3" s="1"/>
  <c r="AD1595" i="3"/>
  <c r="AE1595" i="3" s="1"/>
  <c r="AD1594" i="3"/>
  <c r="AE1594" i="3" s="1"/>
  <c r="AD1593" i="3"/>
  <c r="AE1593" i="3" s="1"/>
  <c r="AD1592" i="3"/>
  <c r="AE1592" i="3" s="1"/>
  <c r="AD1591" i="3"/>
  <c r="AE1591" i="3" s="1"/>
  <c r="AD1590" i="3"/>
  <c r="AE1590" i="3" s="1"/>
  <c r="AD1589" i="3"/>
  <c r="AE1589" i="3" s="1"/>
  <c r="AD1588" i="3"/>
  <c r="AE1588" i="3" s="1"/>
  <c r="AD1587" i="3"/>
  <c r="AE1587" i="3" s="1"/>
  <c r="AD1586" i="3"/>
  <c r="AE1586" i="3" s="1"/>
  <c r="AD1585" i="3"/>
  <c r="AE1585" i="3" s="1"/>
  <c r="AD1584" i="3"/>
  <c r="AE1584" i="3" s="1"/>
  <c r="AD1583" i="3"/>
  <c r="AD1582" i="3"/>
  <c r="AE1582" i="3" s="1"/>
  <c r="AD1581" i="3"/>
  <c r="AD1580" i="3"/>
  <c r="AE1580" i="3" s="1"/>
  <c r="AD1575" i="3"/>
  <c r="AE1575" i="3" s="1"/>
  <c r="AD1574" i="3"/>
  <c r="AE1574" i="3" s="1"/>
  <c r="AD1573" i="3"/>
  <c r="AE1573" i="3" s="1"/>
  <c r="AD1572" i="3"/>
  <c r="AE1572" i="3" s="1"/>
  <c r="AD1571" i="3"/>
  <c r="AE1571" i="3" s="1"/>
  <c r="AD1570" i="3"/>
  <c r="AE1570" i="3" s="1"/>
  <c r="AD1569" i="3"/>
  <c r="AE1569" i="3" s="1"/>
  <c r="AD1568" i="3"/>
  <c r="AE1568" i="3" s="1"/>
  <c r="AD1567" i="3"/>
  <c r="AE1567" i="3" s="1"/>
  <c r="AD1566" i="3"/>
  <c r="AE1566" i="3" s="1"/>
  <c r="AD1565" i="3"/>
  <c r="AE1565" i="3" s="1"/>
  <c r="AD1564" i="3"/>
  <c r="AE1564" i="3" s="1"/>
  <c r="AD1563" i="3"/>
  <c r="AE1563" i="3" s="1"/>
  <c r="AD1562" i="3"/>
  <c r="AE1562" i="3" s="1"/>
  <c r="AD1560" i="3"/>
  <c r="AE1560" i="3" s="1"/>
  <c r="AD1559" i="3"/>
  <c r="AE1559" i="3" s="1"/>
  <c r="AD1558" i="3"/>
  <c r="AE1558" i="3" s="1"/>
  <c r="AD1557" i="3"/>
  <c r="AE1557" i="3" s="1"/>
  <c r="AD1556" i="3"/>
  <c r="AE1556" i="3" s="1"/>
  <c r="AD1555" i="3"/>
  <c r="AE1555" i="3" s="1"/>
  <c r="AD1554" i="3"/>
  <c r="AE1554" i="3" s="1"/>
  <c r="AD1553" i="3"/>
  <c r="AE1553" i="3" s="1"/>
  <c r="AD1552" i="3"/>
  <c r="AE1552" i="3" s="1"/>
  <c r="AD1551" i="3"/>
  <c r="AD1538" i="3"/>
  <c r="AD1533" i="3"/>
  <c r="AD1532" i="3"/>
  <c r="AE1532" i="3" s="1"/>
  <c r="AD1531" i="3"/>
  <c r="AE1531" i="3" s="1"/>
  <c r="AD1518" i="3"/>
  <c r="AE1518" i="3" s="1"/>
  <c r="AD1517" i="3"/>
  <c r="AE1517" i="3" s="1"/>
  <c r="AD1516" i="3"/>
  <c r="AE1516" i="3" s="1"/>
  <c r="AD1515" i="3"/>
  <c r="AE1515" i="3" s="1"/>
  <c r="AD1513" i="3"/>
  <c r="AE1513" i="3" s="1"/>
  <c r="AD1512" i="3"/>
  <c r="AE1512" i="3" s="1"/>
  <c r="AD1511" i="3"/>
  <c r="AE1511" i="3" s="1"/>
  <c r="AD1510" i="3"/>
  <c r="AE1510" i="3" s="1"/>
  <c r="AD1509" i="3"/>
  <c r="AE1509" i="3" s="1"/>
  <c r="AD1508" i="3"/>
  <c r="AE1508" i="3" s="1"/>
  <c r="AD1507" i="3"/>
  <c r="AE1507" i="3" s="1"/>
  <c r="AD1506" i="3"/>
  <c r="AD1500" i="3"/>
  <c r="AE1500" i="3" s="1"/>
  <c r="AD1499" i="3"/>
  <c r="AE1499" i="3" s="1"/>
  <c r="AD1497" i="3"/>
  <c r="AE1497" i="3" s="1"/>
  <c r="AD1496" i="3"/>
  <c r="AE1496" i="3" s="1"/>
  <c r="AD1495" i="3"/>
  <c r="AE1495" i="3" s="1"/>
  <c r="AD1494" i="3"/>
  <c r="AE1494" i="3" s="1"/>
  <c r="AD1493" i="3"/>
  <c r="AE1493" i="3" s="1"/>
  <c r="AD1492" i="3"/>
  <c r="AD1479" i="3"/>
  <c r="AD1478" i="3"/>
  <c r="AE1478" i="3" s="1"/>
  <c r="AD1473" i="3"/>
  <c r="AE1473" i="3" s="1"/>
  <c r="AD1472" i="3"/>
  <c r="AE1472" i="3" s="1"/>
  <c r="AD1471" i="3"/>
  <c r="AE1471" i="3" s="1"/>
  <c r="AD1470" i="3"/>
  <c r="AE1470" i="3" s="1"/>
  <c r="AD1469" i="3"/>
  <c r="AE1469" i="3" s="1"/>
  <c r="AD1468" i="3"/>
  <c r="AE1468" i="3" s="1"/>
  <c r="AD1466" i="3"/>
  <c r="AE1466" i="3" s="1"/>
  <c r="AD1464" i="3"/>
  <c r="AD1441" i="3"/>
  <c r="AD1428" i="3"/>
  <c r="AD1415" i="3"/>
  <c r="AE1415" i="3" s="1"/>
  <c r="AD1414" i="3"/>
  <c r="AD1409" i="3"/>
  <c r="AE1409" i="3" s="1"/>
  <c r="AD1408" i="3"/>
  <c r="AE1408" i="3" s="1"/>
  <c r="AD1407" i="3"/>
  <c r="AE1407" i="3" s="1"/>
  <c r="AD1405" i="3"/>
  <c r="AD1390" i="3"/>
  <c r="AD1385" i="3"/>
  <c r="AD1370" i="3"/>
  <c r="AE1370" i="3" s="1"/>
  <c r="AD1369" i="3"/>
  <c r="AD1368" i="3"/>
  <c r="AE1368" i="3" s="1"/>
  <c r="AD1363" i="3"/>
  <c r="AE1363" i="3" s="1"/>
  <c r="AD1362" i="3"/>
  <c r="AE1362" i="3" s="1"/>
  <c r="AD1361" i="3"/>
  <c r="AE1361" i="3" s="1"/>
  <c r="AD1360" i="3"/>
  <c r="AE1360" i="3" s="1"/>
  <c r="AD1359" i="3"/>
  <c r="AE1359" i="3" s="1"/>
  <c r="AD1358" i="3"/>
  <c r="AE1358" i="3" s="1"/>
  <c r="AD1357" i="3"/>
  <c r="AE1357" i="3" s="1"/>
  <c r="AD1356" i="3"/>
  <c r="AE1356" i="3" s="1"/>
  <c r="AD1355" i="3"/>
  <c r="AD1340" i="3"/>
  <c r="AE1340" i="3" s="1"/>
  <c r="AD1339" i="3"/>
  <c r="AE1339" i="3" s="1"/>
  <c r="AD1338" i="3"/>
  <c r="AD1323" i="3"/>
  <c r="AD1318" i="3"/>
  <c r="AE1318" i="3" s="1"/>
  <c r="AD1317" i="3"/>
  <c r="AE1317" i="3" s="1"/>
  <c r="AD1316" i="3"/>
  <c r="AE1316" i="3" s="1"/>
  <c r="AD1315" i="3"/>
  <c r="AE1315" i="3" s="1"/>
  <c r="AD1314" i="3"/>
  <c r="AE1314" i="3" s="1"/>
  <c r="AD1313" i="3"/>
  <c r="AE1313" i="3" s="1"/>
  <c r="AD1311" i="3"/>
  <c r="AD1296" i="3"/>
  <c r="AD1295" i="3"/>
  <c r="AE1295" i="3" s="1"/>
  <c r="AD1290" i="3"/>
  <c r="AE1290" i="3" s="1"/>
  <c r="AD1289" i="3"/>
  <c r="AE1289" i="3" s="1"/>
  <c r="AD1288" i="3"/>
  <c r="AE1288" i="3" s="1"/>
  <c r="AD1287" i="3"/>
  <c r="AE1287" i="3" s="1"/>
  <c r="AD1286" i="3"/>
  <c r="AE1286" i="3" s="1"/>
  <c r="AD1285" i="3"/>
  <c r="AE1285" i="3" s="1"/>
  <c r="AD1284" i="3"/>
  <c r="AE1284" i="3" s="1"/>
  <c r="AD1283" i="3"/>
  <c r="AE1283" i="3" s="1"/>
  <c r="AD1282" i="3"/>
  <c r="AD1267" i="3"/>
  <c r="AE1267" i="3" s="1"/>
  <c r="AD1266" i="3"/>
  <c r="AD1261" i="3"/>
  <c r="AE1261" i="3" s="1"/>
  <c r="AD1260" i="3"/>
  <c r="AD1259" i="3"/>
  <c r="AE1259" i="3" s="1"/>
  <c r="AD1258" i="3"/>
  <c r="AE1258" i="3" s="1"/>
  <c r="AD1228" i="3"/>
  <c r="AD1226" i="3"/>
  <c r="AE1226" i="3" s="1"/>
  <c r="AD1225" i="3"/>
  <c r="AE1225" i="3" s="1"/>
  <c r="AD1211" i="3"/>
  <c r="AE1211" i="3" s="1"/>
  <c r="AD1210" i="3"/>
  <c r="AE1210" i="3" s="1"/>
  <c r="AD1209" i="3"/>
  <c r="AE1209" i="3" s="1"/>
  <c r="AD1208" i="3"/>
  <c r="AE1208" i="3" s="1"/>
  <c r="AD1207" i="3"/>
  <c r="AE1207" i="3" s="1"/>
  <c r="AD1206" i="3"/>
  <c r="AD1205" i="3"/>
  <c r="AE1205" i="3" s="1"/>
  <c r="AD1200" i="3"/>
  <c r="AE1200" i="3" s="1"/>
  <c r="AD1199" i="3"/>
  <c r="AE1199" i="3" s="1"/>
  <c r="AD1198" i="3"/>
  <c r="AE1198" i="3" s="1"/>
  <c r="AD1197" i="3"/>
  <c r="AE1197" i="3" s="1"/>
  <c r="AD1196" i="3"/>
  <c r="AE1196" i="3" s="1"/>
  <c r="AD1195" i="3"/>
  <c r="AE1195" i="3" s="1"/>
  <c r="AD1194" i="3"/>
  <c r="AE1194" i="3" s="1"/>
  <c r="AD1193" i="3"/>
  <c r="AE1193" i="3" s="1"/>
  <c r="AD1192" i="3"/>
  <c r="AE1192" i="3" s="1"/>
  <c r="AD1191" i="3"/>
  <c r="AE1191" i="3" s="1"/>
  <c r="AD1190" i="3"/>
  <c r="AE1190" i="3" s="1"/>
  <c r="AD1189" i="3"/>
  <c r="AE1189" i="3" s="1"/>
  <c r="AD1188" i="3"/>
  <c r="AD1187" i="3"/>
  <c r="AE1187" i="3" s="1"/>
  <c r="AD1186" i="3"/>
  <c r="AD1185" i="3"/>
  <c r="AE1185" i="3" s="1"/>
  <c r="AD1184" i="3"/>
  <c r="AE1184" i="3" s="1"/>
  <c r="AD1183" i="3"/>
  <c r="AE1183" i="3" s="1"/>
  <c r="AD1170" i="3"/>
  <c r="AE1170" i="3" s="1"/>
  <c r="AD1169" i="3"/>
  <c r="AE1169" i="3" s="1"/>
  <c r="AD1168" i="3"/>
  <c r="AE1168" i="3" s="1"/>
  <c r="AD1167" i="3"/>
  <c r="AE1167" i="3" s="1"/>
  <c r="AD1166" i="3"/>
  <c r="AE1166" i="3" s="1"/>
  <c r="AD1165" i="3"/>
  <c r="AE1165" i="3" s="1"/>
  <c r="AD1164" i="3"/>
  <c r="AE1164" i="3" s="1"/>
  <c r="AD1163" i="3"/>
  <c r="AE1163" i="3" s="1"/>
  <c r="AD1162" i="3"/>
  <c r="AE1162" i="3" s="1"/>
  <c r="AD1161" i="3"/>
  <c r="AE1161" i="3" s="1"/>
  <c r="AD1160" i="3"/>
  <c r="AD1159" i="3"/>
  <c r="AE1159" i="3" s="1"/>
  <c r="AD1154" i="3"/>
  <c r="AE1154" i="3" s="1"/>
  <c r="AD1153" i="3"/>
  <c r="AE1153" i="3" s="1"/>
  <c r="AD1152" i="3"/>
  <c r="AE1152" i="3" s="1"/>
  <c r="AD1151" i="3"/>
  <c r="AE1151" i="3" s="1"/>
  <c r="AD1150" i="3"/>
  <c r="AE1150" i="3" s="1"/>
  <c r="AD1149" i="3"/>
  <c r="AE1149" i="3" s="1"/>
  <c r="AD1148" i="3"/>
  <c r="AE1148" i="3" s="1"/>
  <c r="AD1147" i="3"/>
  <c r="AE1147" i="3" s="1"/>
  <c r="AD1146" i="3"/>
  <c r="AE1146" i="3" s="1"/>
  <c r="AD1145" i="3"/>
  <c r="AE1145" i="3" s="1"/>
  <c r="AD1144" i="3"/>
  <c r="AE1144" i="3" s="1"/>
  <c r="AD1143" i="3"/>
  <c r="AE1143" i="3" s="1"/>
  <c r="AD1142" i="3"/>
  <c r="AE1142" i="3" s="1"/>
  <c r="AD1141" i="3"/>
  <c r="AE1141" i="3" s="1"/>
  <c r="AD1140" i="3"/>
  <c r="AE1140" i="3" s="1"/>
  <c r="AD1139" i="3"/>
  <c r="AE1139" i="3" s="1"/>
  <c r="AD1138" i="3"/>
  <c r="AE1138" i="3" s="1"/>
  <c r="AD1137" i="3"/>
  <c r="AE1137" i="3" s="1"/>
  <c r="AD1136" i="3"/>
  <c r="AE1136" i="3" s="1"/>
  <c r="AD1135" i="3"/>
  <c r="AE1135" i="3" s="1"/>
  <c r="AD1134" i="3"/>
  <c r="AE1134" i="3" s="1"/>
  <c r="AD1133" i="3"/>
  <c r="AE1133" i="3" s="1"/>
  <c r="AD1132" i="3"/>
  <c r="AE1132" i="3" s="1"/>
  <c r="AD1131" i="3"/>
  <c r="AE1131" i="3" s="1"/>
  <c r="AD1130" i="3"/>
  <c r="AE1130" i="3" s="1"/>
  <c r="AD1129" i="3"/>
  <c r="AE1129" i="3" s="1"/>
  <c r="AD1128" i="3"/>
  <c r="AE1128" i="3" s="1"/>
  <c r="AD1127" i="3"/>
  <c r="AE1127" i="3" s="1"/>
  <c r="AD1126" i="3"/>
  <c r="AE1126" i="3" s="1"/>
  <c r="AD1125" i="3"/>
  <c r="AE1125" i="3" s="1"/>
  <c r="AD1124" i="3"/>
  <c r="AE1124" i="3" s="1"/>
  <c r="AD1123" i="3"/>
  <c r="AE1123" i="3" s="1"/>
  <c r="AD1122" i="3"/>
  <c r="AE1122" i="3" s="1"/>
  <c r="AD1121" i="3"/>
  <c r="AE1121" i="3" s="1"/>
  <c r="AD1120" i="3"/>
  <c r="AE1120" i="3" s="1"/>
  <c r="AD1119" i="3"/>
  <c r="AE1119" i="3" s="1"/>
  <c r="AD1118" i="3"/>
  <c r="AE1118" i="3" s="1"/>
  <c r="AD1117" i="3"/>
  <c r="AE1117" i="3" s="1"/>
  <c r="AD1116" i="3"/>
  <c r="AE1116" i="3" s="1"/>
  <c r="AD1115" i="3"/>
  <c r="AE1115" i="3" s="1"/>
  <c r="AD1114" i="3"/>
  <c r="AE1114" i="3" s="1"/>
  <c r="AD1113" i="3"/>
  <c r="AE1113" i="3" s="1"/>
  <c r="AD1112" i="3"/>
  <c r="AE1112" i="3" s="1"/>
  <c r="AD1111" i="3"/>
  <c r="AE1111" i="3" s="1"/>
  <c r="AD1110" i="3"/>
  <c r="AD1109" i="3"/>
  <c r="AE1109" i="3" s="1"/>
  <c r="AD1108" i="3"/>
  <c r="AE1108" i="3" s="1"/>
  <c r="AD1107" i="3"/>
  <c r="AE1107" i="3" s="1"/>
  <c r="AD1106" i="3"/>
  <c r="AE1106" i="3" s="1"/>
  <c r="AD1105" i="3"/>
  <c r="AE1105" i="3" s="1"/>
  <c r="AD1104" i="3"/>
  <c r="AE1104" i="3" s="1"/>
  <c r="AD1103" i="3"/>
  <c r="AE1103" i="3" s="1"/>
  <c r="AD1102" i="3"/>
  <c r="AE1102" i="3" s="1"/>
  <c r="AD1089" i="3"/>
  <c r="AD1084" i="3"/>
  <c r="AD1071" i="3"/>
  <c r="AD1058" i="3"/>
  <c r="AE1058" i="3" s="1"/>
  <c r="AD1057" i="3"/>
  <c r="AE1057" i="3" s="1"/>
  <c r="AD1056" i="3"/>
  <c r="AE1056" i="3" s="1"/>
  <c r="AD1055" i="3"/>
  <c r="AE1055" i="3" s="1"/>
  <c r="AD1053" i="3"/>
  <c r="AD1040" i="3"/>
  <c r="AE1040" i="3" s="1"/>
  <c r="AD1039" i="3"/>
  <c r="AD1034" i="3"/>
  <c r="AE1034" i="3" s="1"/>
  <c r="AD1033" i="3"/>
  <c r="AD1032" i="3"/>
  <c r="AE1032" i="3" s="1"/>
  <c r="AD1019" i="3"/>
  <c r="AD1006" i="3"/>
  <c r="AD993" i="3"/>
  <c r="AE993" i="3" s="1"/>
  <c r="AD992" i="3"/>
  <c r="AE992" i="3" s="1"/>
  <c r="AD991" i="3"/>
  <c r="AD990" i="3"/>
  <c r="AE990" i="3" s="1"/>
  <c r="AD985" i="3"/>
  <c r="AE985" i="3" s="1"/>
  <c r="AD984" i="3"/>
  <c r="AE984" i="3" s="1"/>
  <c r="AD983" i="3"/>
  <c r="AE983" i="3" s="1"/>
  <c r="AD982" i="3"/>
  <c r="AE982" i="3" s="1"/>
  <c r="AD981" i="3"/>
  <c r="AE981" i="3" s="1"/>
  <c r="AD980" i="3"/>
  <c r="AE980" i="3" s="1"/>
  <c r="AD979" i="3"/>
  <c r="AE979" i="3" s="1"/>
  <c r="AD978" i="3"/>
  <c r="AD965" i="3"/>
  <c r="AE965" i="3" s="1"/>
  <c r="AD964" i="3"/>
  <c r="AE964" i="3" s="1"/>
  <c r="AD963" i="3"/>
  <c r="AE963" i="3" s="1"/>
  <c r="AD962" i="3"/>
  <c r="AE962" i="3" s="1"/>
  <c r="AD961" i="3"/>
  <c r="AE961" i="3" s="1"/>
  <c r="AD960" i="3"/>
  <c r="AD947" i="3"/>
  <c r="AD942" i="3"/>
  <c r="AE942" i="3" s="1"/>
  <c r="AD941" i="3"/>
  <c r="AE941" i="3" s="1"/>
  <c r="AD940" i="3"/>
  <c r="AE940" i="3" s="1"/>
  <c r="AD939" i="3"/>
  <c r="AE939" i="3" s="1"/>
  <c r="AD938" i="3"/>
  <c r="AE938" i="3" s="1"/>
  <c r="AD937" i="3"/>
  <c r="AE937" i="3" s="1"/>
  <c r="AD936" i="3"/>
  <c r="AD923" i="3"/>
  <c r="AE923" i="3" s="1"/>
  <c r="AD922" i="3"/>
  <c r="AE922" i="3" s="1"/>
  <c r="AD921" i="3"/>
  <c r="AE921" i="3" s="1"/>
  <c r="AD920" i="3"/>
  <c r="AE920" i="3" s="1"/>
  <c r="AD919" i="3"/>
  <c r="AD887" i="3"/>
  <c r="AD885" i="3"/>
  <c r="AE885" i="3" s="1"/>
  <c r="AD884" i="3"/>
  <c r="AE884" i="3" s="1"/>
  <c r="AD870" i="3"/>
  <c r="AE870" i="3" s="1"/>
  <c r="AD869" i="3"/>
  <c r="AE869" i="3" s="1"/>
  <c r="AD868" i="3"/>
  <c r="AE868" i="3" s="1"/>
  <c r="AD867" i="3"/>
  <c r="AE867" i="3" s="1"/>
  <c r="AD866" i="3"/>
  <c r="AD865" i="3"/>
  <c r="AE865" i="3" s="1"/>
  <c r="AD860" i="3"/>
  <c r="AE860" i="3" s="1"/>
  <c r="AD859" i="3"/>
  <c r="AE859" i="3" s="1"/>
  <c r="AD858" i="3"/>
  <c r="AE858" i="3" s="1"/>
  <c r="AD857" i="3"/>
  <c r="AE857" i="3" s="1"/>
  <c r="AD856" i="3"/>
  <c r="AE856" i="3" s="1"/>
  <c r="AD855" i="3"/>
  <c r="AE855" i="3" s="1"/>
  <c r="AD854" i="3"/>
  <c r="AE854" i="3" s="1"/>
  <c r="AD853" i="3"/>
  <c r="AE853" i="3" s="1"/>
  <c r="AD852" i="3"/>
  <c r="AE852" i="3" s="1"/>
  <c r="AD851" i="3"/>
  <c r="AE851" i="3" s="1"/>
  <c r="AD850" i="3"/>
  <c r="AE850" i="3" s="1"/>
  <c r="AD849" i="3"/>
  <c r="AE849" i="3" s="1"/>
  <c r="AD848" i="3"/>
  <c r="AD835" i="3"/>
  <c r="AE835" i="3" s="1"/>
  <c r="AD834" i="3"/>
  <c r="AE834" i="3" s="1"/>
  <c r="AD833" i="3"/>
  <c r="AE833" i="3" s="1"/>
  <c r="AD832" i="3"/>
  <c r="AE832" i="3" s="1"/>
  <c r="AD831" i="3"/>
  <c r="AE831" i="3" s="1"/>
  <c r="AD830" i="3"/>
  <c r="AE830" i="3" s="1"/>
  <c r="AD829" i="3"/>
  <c r="AE829" i="3" s="1"/>
  <c r="AD828" i="3"/>
  <c r="AE828" i="3" s="1"/>
  <c r="AD827" i="3"/>
  <c r="AE827" i="3" s="1"/>
  <c r="AD826" i="3"/>
  <c r="AE826" i="3" s="1"/>
  <c r="AD825" i="3"/>
  <c r="AE825" i="3" s="1"/>
  <c r="AD824" i="3"/>
  <c r="AE824" i="3" s="1"/>
  <c r="AD823" i="3"/>
  <c r="AE823" i="3" s="1"/>
  <c r="AD822" i="3"/>
  <c r="AE822" i="3" s="1"/>
  <c r="AD821" i="3"/>
  <c r="AE821" i="3" s="1"/>
  <c r="AD820" i="3"/>
  <c r="AE820" i="3" s="1"/>
  <c r="AD819" i="3"/>
  <c r="AE819" i="3" s="1"/>
  <c r="AD818" i="3"/>
  <c r="AE818" i="3" s="1"/>
  <c r="AD817" i="3"/>
  <c r="AE817" i="3" s="1"/>
  <c r="AD816" i="3"/>
  <c r="AE816" i="3" s="1"/>
  <c r="AD815" i="3"/>
  <c r="AE815" i="3" s="1"/>
  <c r="AD814" i="3"/>
  <c r="AE814" i="3" s="1"/>
  <c r="AD813" i="3"/>
  <c r="AE813" i="3" s="1"/>
  <c r="AD812" i="3"/>
  <c r="AE812" i="3" s="1"/>
  <c r="AD811" i="3"/>
  <c r="AE811" i="3" s="1"/>
  <c r="AD810" i="3"/>
  <c r="AE810" i="3" s="1"/>
  <c r="AD809" i="3"/>
  <c r="AE809" i="3" s="1"/>
  <c r="AD808" i="3"/>
  <c r="AE808" i="3" s="1"/>
  <c r="AD807" i="3"/>
  <c r="AD806" i="3"/>
  <c r="AE806" i="3" s="1"/>
  <c r="AD805" i="3"/>
  <c r="AE805" i="3" s="1"/>
  <c r="AD804" i="3"/>
  <c r="AE804" i="3" s="1"/>
  <c r="AD799" i="3"/>
  <c r="AE799" i="3" s="1"/>
  <c r="AD798" i="3"/>
  <c r="AE798" i="3" s="1"/>
  <c r="AD797" i="3"/>
  <c r="AE797" i="3" s="1"/>
  <c r="AD796" i="3"/>
  <c r="AE796" i="3" s="1"/>
  <c r="AD795" i="3"/>
  <c r="AE795" i="3" s="1"/>
  <c r="AD794" i="3"/>
  <c r="AE794" i="3" s="1"/>
  <c r="AD793" i="3"/>
  <c r="AE793" i="3" s="1"/>
  <c r="AD792" i="3"/>
  <c r="AE792" i="3" s="1"/>
  <c r="AD791" i="3"/>
  <c r="AE791" i="3" s="1"/>
  <c r="AD790" i="3"/>
  <c r="AE790" i="3" s="1"/>
  <c r="AD789" i="3"/>
  <c r="AE789" i="3" s="1"/>
  <c r="AD788" i="3"/>
  <c r="AE788" i="3" s="1"/>
  <c r="AD787" i="3"/>
  <c r="AE787" i="3" s="1"/>
  <c r="AD786" i="3"/>
  <c r="AE786" i="3" s="1"/>
  <c r="AD785" i="3"/>
  <c r="AE785" i="3" s="1"/>
  <c r="AD784" i="3"/>
  <c r="AE784" i="3" s="1"/>
  <c r="AD783" i="3"/>
  <c r="AE783" i="3" s="1"/>
  <c r="AD782" i="3"/>
  <c r="AE782" i="3" s="1"/>
  <c r="AD781" i="3"/>
  <c r="AE781" i="3" s="1"/>
  <c r="AD780" i="3"/>
  <c r="AE780" i="3" s="1"/>
  <c r="AD779" i="3"/>
  <c r="AE779" i="3" s="1"/>
  <c r="AD778" i="3"/>
  <c r="AE778" i="3" s="1"/>
  <c r="AD777" i="3"/>
  <c r="AE777" i="3" s="1"/>
  <c r="AD776" i="3"/>
  <c r="AE776" i="3" s="1"/>
  <c r="AD775" i="3"/>
  <c r="AD774" i="3"/>
  <c r="AE774" i="3" s="1"/>
  <c r="AD773" i="3"/>
  <c r="AE773" i="3" s="1"/>
  <c r="AD772" i="3"/>
  <c r="AE772" i="3" s="1"/>
  <c r="AD771" i="3"/>
  <c r="AE771" i="3" s="1"/>
  <c r="AD770" i="3"/>
  <c r="AE770" i="3" s="1"/>
  <c r="AD769" i="3"/>
  <c r="AE769" i="3" s="1"/>
  <c r="AD768" i="3"/>
  <c r="AE768" i="3" s="1"/>
  <c r="AD767" i="3"/>
  <c r="AE767" i="3" s="1"/>
  <c r="AD766" i="3"/>
  <c r="AD753" i="3"/>
  <c r="AE753" i="3" s="1"/>
  <c r="AD752" i="3"/>
  <c r="AE752" i="3" s="1"/>
  <c r="AD751" i="3"/>
  <c r="AE751" i="3" s="1"/>
  <c r="AD750" i="3"/>
  <c r="AE750" i="3" s="1"/>
  <c r="AD749" i="3"/>
  <c r="AE749" i="3" s="1"/>
  <c r="AD748" i="3"/>
  <c r="AE748" i="3" s="1"/>
  <c r="AD747" i="3"/>
  <c r="AE747" i="3" s="1"/>
  <c r="AD746" i="3"/>
  <c r="AE746" i="3" s="1"/>
  <c r="AD745" i="3"/>
  <c r="AE745" i="3" s="1"/>
  <c r="AD744" i="3"/>
  <c r="AE744" i="3" s="1"/>
  <c r="AD743" i="3"/>
  <c r="AE743" i="3" s="1"/>
  <c r="AD742" i="3"/>
  <c r="AD741" i="3"/>
  <c r="AE741" i="3" s="1"/>
  <c r="AD740" i="3"/>
  <c r="AE740" i="3" s="1"/>
  <c r="AD739" i="3"/>
  <c r="AE739" i="3" s="1"/>
  <c r="AD738" i="3"/>
  <c r="AE738" i="3" s="1"/>
  <c r="AD737" i="3"/>
  <c r="AE737" i="3" s="1"/>
  <c r="AD736" i="3"/>
  <c r="AE736" i="3" s="1"/>
  <c r="AD735" i="3"/>
  <c r="AE735" i="3" s="1"/>
  <c r="AD734" i="3"/>
  <c r="AE734" i="3" s="1"/>
  <c r="AD733" i="3"/>
  <c r="AE733" i="3" s="1"/>
  <c r="AD732" i="3"/>
  <c r="AE732" i="3" s="1"/>
  <c r="AD731" i="3"/>
  <c r="AE731" i="3" s="1"/>
  <c r="AD730" i="3"/>
  <c r="AE730" i="3" s="1"/>
  <c r="AD725" i="3"/>
  <c r="AE725" i="3" s="1"/>
  <c r="AD724" i="3"/>
  <c r="AE724" i="3" s="1"/>
  <c r="AD723" i="3"/>
  <c r="AD722" i="3"/>
  <c r="AE722" i="3" s="1"/>
  <c r="AD721" i="3"/>
  <c r="AE721" i="3" s="1"/>
  <c r="AD708" i="3"/>
  <c r="AE708" i="3" s="1"/>
  <c r="AD707" i="3"/>
  <c r="AD706" i="3"/>
  <c r="AE706" i="3" s="1"/>
  <c r="AD705" i="3"/>
  <c r="AE705" i="3" s="1"/>
  <c r="AD704" i="3"/>
  <c r="AE704" i="3" s="1"/>
  <c r="AD703" i="3"/>
  <c r="AE703" i="3" s="1"/>
  <c r="AD702" i="3"/>
  <c r="AE702" i="3" s="1"/>
  <c r="AD701" i="3"/>
  <c r="AE701" i="3" s="1"/>
  <c r="AD700" i="3"/>
  <c r="AE700" i="3" s="1"/>
  <c r="AD699" i="3"/>
  <c r="AE699" i="3" s="1"/>
  <c r="AD698" i="3"/>
  <c r="AE698" i="3" s="1"/>
  <c r="AD697" i="3"/>
  <c r="AE697" i="3" s="1"/>
  <c r="AD696" i="3"/>
  <c r="AE696" i="3" s="1"/>
  <c r="AD695" i="3"/>
  <c r="AE695" i="3" s="1"/>
  <c r="AD694" i="3"/>
  <c r="AE694" i="3" s="1"/>
  <c r="AD693" i="3"/>
  <c r="AE693" i="3" s="1"/>
  <c r="AD688" i="3"/>
  <c r="AE688" i="3" s="1"/>
  <c r="AD687" i="3"/>
  <c r="AE687" i="3" s="1"/>
  <c r="AD686" i="3"/>
  <c r="AE686" i="3" s="1"/>
  <c r="AD685" i="3"/>
  <c r="AE685" i="3" s="1"/>
  <c r="AD684" i="3"/>
  <c r="AE684" i="3" s="1"/>
  <c r="AD683" i="3"/>
  <c r="AE683" i="3" s="1"/>
  <c r="AD682" i="3"/>
  <c r="AE682" i="3" s="1"/>
  <c r="AD681" i="3"/>
  <c r="AE681" i="3" s="1"/>
  <c r="AD680" i="3"/>
  <c r="AE680" i="3" s="1"/>
  <c r="AD679" i="3"/>
  <c r="AE679" i="3" s="1"/>
  <c r="AD678" i="3"/>
  <c r="AE678" i="3" s="1"/>
  <c r="AD677" i="3"/>
  <c r="AE677" i="3" s="1"/>
  <c r="AD676" i="3"/>
  <c r="AE676" i="3" s="1"/>
  <c r="AD675" i="3"/>
  <c r="AE675" i="3" s="1"/>
  <c r="AD674" i="3"/>
  <c r="AE674" i="3" s="1"/>
  <c r="AD673" i="3"/>
  <c r="AE673" i="3" s="1"/>
  <c r="AD671" i="3"/>
  <c r="AD658" i="3"/>
  <c r="AE658" i="3" s="1"/>
  <c r="AD657" i="3"/>
  <c r="AE657" i="3" s="1"/>
  <c r="AD656" i="3"/>
  <c r="AE656" i="3" s="1"/>
  <c r="AD655" i="3"/>
  <c r="AE655" i="3" s="1"/>
  <c r="AD654" i="3"/>
  <c r="AE654" i="3" s="1"/>
  <c r="AD653" i="3"/>
  <c r="AE653" i="3" s="1"/>
  <c r="AD640" i="3"/>
  <c r="AE640" i="3" s="1"/>
  <c r="AD639" i="3"/>
  <c r="AE639" i="3" s="1"/>
  <c r="AD638" i="3"/>
  <c r="AE638" i="3" s="1"/>
  <c r="AD637" i="3"/>
  <c r="AE637" i="3" s="1"/>
  <c r="AD636" i="3"/>
  <c r="AE636" i="3" s="1"/>
  <c r="AD635" i="3"/>
  <c r="AE635" i="3" s="1"/>
  <c r="AD634" i="3"/>
  <c r="AE634" i="3" s="1"/>
  <c r="AD633" i="3"/>
  <c r="AE633" i="3" s="1"/>
  <c r="AD632" i="3"/>
  <c r="AE632" i="3" s="1"/>
  <c r="AD631" i="3"/>
  <c r="AE631" i="3" s="1"/>
  <c r="AD630" i="3"/>
  <c r="AE630" i="3" s="1"/>
  <c r="AD629" i="3"/>
  <c r="AE629" i="3" s="1"/>
  <c r="AD628" i="3"/>
  <c r="AE628" i="3" s="1"/>
  <c r="AD627" i="3"/>
  <c r="AD626" i="3"/>
  <c r="AE626" i="3" s="1"/>
  <c r="AD625" i="3"/>
  <c r="AE625" i="3" s="1"/>
  <c r="AD624" i="3"/>
  <c r="AE624" i="3" s="1"/>
  <c r="AD623" i="3"/>
  <c r="AE623" i="3" s="1"/>
  <c r="AD622" i="3"/>
  <c r="AE622" i="3" s="1"/>
  <c r="AD617" i="3"/>
  <c r="AE617" i="3" s="1"/>
  <c r="AD616" i="3"/>
  <c r="AE616" i="3" s="1"/>
  <c r="AD615" i="3"/>
  <c r="AE615" i="3" s="1"/>
  <c r="AD614" i="3"/>
  <c r="AE614" i="3" s="1"/>
  <c r="AD613" i="3"/>
  <c r="AE613" i="3" s="1"/>
  <c r="AD612" i="3"/>
  <c r="AE612" i="3" s="1"/>
  <c r="AD611" i="3"/>
  <c r="AE611" i="3" s="1"/>
  <c r="AD610" i="3"/>
  <c r="AE610" i="3" s="1"/>
  <c r="AD609" i="3"/>
  <c r="AE609" i="3" s="1"/>
  <c r="AD608" i="3"/>
  <c r="AE608" i="3" s="1"/>
  <c r="AD607" i="3"/>
  <c r="AE607" i="3" s="1"/>
  <c r="AD606" i="3"/>
  <c r="AE606" i="3" s="1"/>
  <c r="AD605" i="3"/>
  <c r="AE605" i="3" s="1"/>
  <c r="AD604" i="3"/>
  <c r="AE604" i="3" s="1"/>
  <c r="AD603" i="3"/>
  <c r="AE603" i="3" s="1"/>
  <c r="AD602" i="3"/>
  <c r="AE602" i="3" s="1"/>
  <c r="AD601" i="3"/>
  <c r="AE601" i="3" s="1"/>
  <c r="AD600" i="3"/>
  <c r="AE600" i="3" s="1"/>
  <c r="AD599" i="3"/>
  <c r="AE599" i="3" s="1"/>
  <c r="AD598" i="3"/>
  <c r="AE598" i="3" s="1"/>
  <c r="AD597" i="3"/>
  <c r="AE597" i="3" s="1"/>
  <c r="AD596" i="3"/>
  <c r="AE596" i="3" s="1"/>
  <c r="AD595" i="3"/>
  <c r="AE595" i="3" s="1"/>
  <c r="AD594" i="3"/>
  <c r="AE594" i="3" s="1"/>
  <c r="AD593" i="3"/>
  <c r="AE593" i="3" s="1"/>
  <c r="AD592" i="3"/>
  <c r="AD579" i="3"/>
  <c r="AE579" i="3" s="1"/>
  <c r="AD578" i="3"/>
  <c r="AE578" i="3" s="1"/>
  <c r="AD577" i="3"/>
  <c r="AE577" i="3" s="1"/>
  <c r="AD576" i="3"/>
  <c r="AE576" i="3" s="1"/>
  <c r="AD575" i="3"/>
  <c r="AE575" i="3" s="1"/>
  <c r="AD574" i="3"/>
  <c r="AE574" i="3" s="1"/>
  <c r="AD573" i="3"/>
  <c r="AE573" i="3" s="1"/>
  <c r="AD572" i="3"/>
  <c r="AE572" i="3" s="1"/>
  <c r="AD571" i="3"/>
  <c r="AE571" i="3" s="1"/>
  <c r="AD570" i="3"/>
  <c r="AE570" i="3" s="1"/>
  <c r="AD569" i="3"/>
  <c r="AE569" i="3" s="1"/>
  <c r="AD568" i="3"/>
  <c r="AE568" i="3" s="1"/>
  <c r="AD567" i="3"/>
  <c r="AE567" i="3" s="1"/>
  <c r="AD566" i="3"/>
  <c r="AE566" i="3" s="1"/>
  <c r="AD565" i="3"/>
  <c r="AE565" i="3" s="1"/>
  <c r="AD564" i="3"/>
  <c r="AE564" i="3" s="1"/>
  <c r="AD563" i="3"/>
  <c r="AE563" i="3" s="1"/>
  <c r="AD562" i="3"/>
  <c r="AE562" i="3" s="1"/>
  <c r="AD561" i="3"/>
  <c r="AE561" i="3" s="1"/>
  <c r="AD560" i="3"/>
  <c r="AE560" i="3" s="1"/>
  <c r="AD559" i="3"/>
  <c r="AE559" i="3" s="1"/>
  <c r="AD558" i="3"/>
  <c r="AE558" i="3" s="1"/>
  <c r="AD557" i="3"/>
  <c r="AE557" i="3" s="1"/>
  <c r="AD556" i="3"/>
  <c r="AE556" i="3" s="1"/>
  <c r="AD555" i="3"/>
  <c r="AE555" i="3" s="1"/>
  <c r="AD554" i="3"/>
  <c r="AE554" i="3" s="1"/>
  <c r="AD553" i="3"/>
  <c r="AE553" i="3" s="1"/>
  <c r="AD552" i="3"/>
  <c r="AE552" i="3" s="1"/>
  <c r="AD551" i="3"/>
  <c r="AE551" i="3" s="1"/>
  <c r="AD550" i="3"/>
  <c r="AE550" i="3" s="1"/>
  <c r="AD549" i="3"/>
  <c r="AE549" i="3" s="1"/>
  <c r="AD548" i="3"/>
  <c r="AE548" i="3" s="1"/>
  <c r="AD547" i="3"/>
  <c r="AE547" i="3" s="1"/>
  <c r="AD546" i="3"/>
  <c r="AD541" i="3"/>
  <c r="AE541" i="3" s="1"/>
  <c r="AD540" i="3"/>
  <c r="AE540" i="3" s="1"/>
  <c r="AD539" i="3"/>
  <c r="AE539" i="3" s="1"/>
  <c r="AD538" i="3"/>
  <c r="AE538" i="3" s="1"/>
  <c r="AD537" i="3"/>
  <c r="AE537" i="3" s="1"/>
  <c r="AD536" i="3"/>
  <c r="AE536" i="3" s="1"/>
  <c r="AD535" i="3"/>
  <c r="AE535" i="3" s="1"/>
  <c r="AD534" i="3"/>
  <c r="AE534" i="3" s="1"/>
  <c r="AD533" i="3"/>
  <c r="AE533" i="3" s="1"/>
  <c r="AD532" i="3"/>
  <c r="AE532" i="3" s="1"/>
  <c r="AD531" i="3"/>
  <c r="AE531" i="3" s="1"/>
  <c r="AD530" i="3"/>
  <c r="AE530" i="3" s="1"/>
  <c r="AD529" i="3"/>
  <c r="AE529" i="3" s="1"/>
  <c r="AD528" i="3"/>
  <c r="AE528" i="3" s="1"/>
  <c r="AD527" i="3"/>
  <c r="AE527" i="3" s="1"/>
  <c r="AD526" i="3"/>
  <c r="AE526" i="3" s="1"/>
  <c r="AD525" i="3"/>
  <c r="AE525" i="3" s="1"/>
  <c r="AD524" i="3"/>
  <c r="AE524" i="3" s="1"/>
  <c r="AD523" i="3"/>
  <c r="AE523" i="3" s="1"/>
  <c r="AD522" i="3"/>
  <c r="AE522" i="3" s="1"/>
  <c r="AD521" i="3"/>
  <c r="AE521" i="3" s="1"/>
  <c r="AD520" i="3"/>
  <c r="AE520" i="3" s="1"/>
  <c r="AD519" i="3"/>
  <c r="AE519" i="3" s="1"/>
  <c r="AD518" i="3"/>
  <c r="AE518" i="3" s="1"/>
  <c r="AD517" i="3"/>
  <c r="AE517" i="3" s="1"/>
  <c r="AD516" i="3"/>
  <c r="AE516" i="3" s="1"/>
  <c r="AD515" i="3"/>
  <c r="AE515" i="3" s="1"/>
  <c r="AD514" i="3"/>
  <c r="AE514" i="3" s="1"/>
  <c r="AD513" i="3"/>
  <c r="AE513" i="3" s="1"/>
  <c r="AD512" i="3"/>
  <c r="AE512" i="3" s="1"/>
  <c r="AD511" i="3"/>
  <c r="AE511" i="3" s="1"/>
  <c r="AD510" i="3"/>
  <c r="AE510" i="3" s="1"/>
  <c r="AD509" i="3"/>
  <c r="AD496" i="3"/>
  <c r="AE496" i="3" s="1"/>
  <c r="AD495" i="3"/>
  <c r="AE495" i="3" s="1"/>
  <c r="AD494" i="3"/>
  <c r="AE494" i="3" s="1"/>
  <c r="AD493" i="3"/>
  <c r="AE493" i="3" s="1"/>
  <c r="AD492" i="3"/>
  <c r="AE492" i="3" s="1"/>
  <c r="AD491" i="3"/>
  <c r="AE491" i="3" s="1"/>
  <c r="AD490" i="3"/>
  <c r="AE490" i="3" s="1"/>
  <c r="AD489" i="3"/>
  <c r="AE489" i="3" s="1"/>
  <c r="AD488" i="3"/>
  <c r="AE488" i="3" s="1"/>
  <c r="AD487" i="3"/>
  <c r="AE487" i="3" s="1"/>
  <c r="AD486" i="3"/>
  <c r="AE486" i="3" s="1"/>
  <c r="AD485" i="3"/>
  <c r="AE485" i="3" s="1"/>
  <c r="AD484" i="3"/>
  <c r="AE484" i="3" s="1"/>
  <c r="AD483" i="3"/>
  <c r="AE483" i="3" s="1"/>
  <c r="AD482" i="3"/>
  <c r="AE482" i="3" s="1"/>
  <c r="AD481" i="3"/>
  <c r="AE481" i="3" s="1"/>
  <c r="AD480" i="3"/>
  <c r="AE480" i="3" s="1"/>
  <c r="AD479" i="3"/>
  <c r="AE479" i="3" s="1"/>
  <c r="AD478" i="3"/>
  <c r="AE478" i="3" s="1"/>
  <c r="AD477" i="3"/>
  <c r="AE477" i="3" s="1"/>
  <c r="AD476" i="3"/>
  <c r="AE476" i="3" s="1"/>
  <c r="AD475" i="3"/>
  <c r="AE475" i="3" s="1"/>
  <c r="AD474" i="3"/>
  <c r="AE474" i="3" s="1"/>
  <c r="AD473" i="3"/>
  <c r="AE473" i="3" s="1"/>
  <c r="AD472" i="3"/>
  <c r="AE472" i="3" s="1"/>
  <c r="AD471" i="3"/>
  <c r="AE471" i="3" s="1"/>
  <c r="AD470" i="3"/>
  <c r="AE470" i="3" s="1"/>
  <c r="AD469" i="3"/>
  <c r="AE469" i="3" s="1"/>
  <c r="AD468" i="3"/>
  <c r="AE468" i="3" s="1"/>
  <c r="AD467" i="3"/>
  <c r="AE467" i="3" s="1"/>
  <c r="AD466" i="3"/>
  <c r="AE466" i="3" s="1"/>
  <c r="AD465" i="3"/>
  <c r="AE465" i="3" s="1"/>
  <c r="AD464" i="3"/>
  <c r="AE464" i="3" s="1"/>
  <c r="AD463" i="3"/>
  <c r="AE463" i="3" s="1"/>
  <c r="AD462" i="3"/>
  <c r="AE462" i="3" s="1"/>
  <c r="AD461" i="3"/>
  <c r="AE461" i="3" s="1"/>
  <c r="AD460" i="3"/>
  <c r="AE460" i="3" s="1"/>
  <c r="AD459" i="3"/>
  <c r="AE459" i="3" s="1"/>
  <c r="AD458" i="3"/>
  <c r="AE458" i="3" s="1"/>
  <c r="AD457" i="3"/>
  <c r="AD456" i="3"/>
  <c r="AE456" i="3" s="1"/>
  <c r="AD455" i="3"/>
  <c r="AE455" i="3" s="1"/>
  <c r="AD454" i="3"/>
  <c r="AE454" i="3" s="1"/>
  <c r="AD453" i="3"/>
  <c r="AE453" i="3" s="1"/>
  <c r="AD448" i="3"/>
  <c r="AE448" i="3" s="1"/>
  <c r="AD447" i="3"/>
  <c r="AE447" i="3" s="1"/>
  <c r="AD446" i="3"/>
  <c r="AE446" i="3" s="1"/>
  <c r="AD445" i="3"/>
  <c r="AE445" i="3" s="1"/>
  <c r="AD444" i="3"/>
  <c r="AE444" i="3" s="1"/>
  <c r="AD443" i="3"/>
  <c r="AE443" i="3" s="1"/>
  <c r="AD442" i="3"/>
  <c r="AE442" i="3" s="1"/>
  <c r="AD441" i="3"/>
  <c r="AE441" i="3" s="1"/>
  <c r="AD440" i="3"/>
  <c r="AE440" i="3" s="1"/>
  <c r="AD439" i="3"/>
  <c r="AE439" i="3" s="1"/>
  <c r="AD438" i="3"/>
  <c r="AE438" i="3" s="1"/>
  <c r="AD437" i="3"/>
  <c r="AE437" i="3" s="1"/>
  <c r="AD436" i="3"/>
  <c r="AE436" i="3" s="1"/>
  <c r="AD435" i="3"/>
  <c r="AE435" i="3" s="1"/>
  <c r="AD434" i="3"/>
  <c r="AE434" i="3" s="1"/>
  <c r="AD433" i="3"/>
  <c r="AE433" i="3" s="1"/>
  <c r="AD432" i="3"/>
  <c r="AE432" i="3" s="1"/>
  <c r="AD431" i="3"/>
  <c r="AE431" i="3" s="1"/>
  <c r="AD430" i="3"/>
  <c r="AE430" i="3" s="1"/>
  <c r="AD429" i="3"/>
  <c r="AE429" i="3" s="1"/>
  <c r="AD428" i="3"/>
  <c r="AE428" i="3" s="1"/>
  <c r="AD427" i="3"/>
  <c r="AE427" i="3" s="1"/>
  <c r="AD426" i="3"/>
  <c r="AE426" i="3" s="1"/>
  <c r="AD425" i="3"/>
  <c r="AE425" i="3" s="1"/>
  <c r="AD424" i="3"/>
  <c r="AE424" i="3" s="1"/>
  <c r="AD423" i="3"/>
  <c r="AE423" i="3" s="1"/>
  <c r="AD422" i="3"/>
  <c r="AE422" i="3" s="1"/>
  <c r="AD421" i="3"/>
  <c r="AE421" i="3" s="1"/>
  <c r="AD420" i="3"/>
  <c r="AE420" i="3" s="1"/>
  <c r="AD419" i="3"/>
  <c r="AE419" i="3" s="1"/>
  <c r="AD418" i="3"/>
  <c r="AE418" i="3" s="1"/>
  <c r="AD417" i="3"/>
  <c r="AE417" i="3" s="1"/>
  <c r="AD416" i="3"/>
  <c r="AE416" i="3" s="1"/>
  <c r="AD415" i="3"/>
  <c r="AE415" i="3" s="1"/>
  <c r="AD414" i="3"/>
  <c r="AE414" i="3" s="1"/>
  <c r="AD413" i="3"/>
  <c r="AE413" i="3" s="1"/>
  <c r="AD412" i="3"/>
  <c r="AE412" i="3" s="1"/>
  <c r="AD411" i="3"/>
  <c r="AE411" i="3" s="1"/>
  <c r="AD410" i="3"/>
  <c r="AE410" i="3" s="1"/>
  <c r="AD409" i="3"/>
  <c r="AE409" i="3" s="1"/>
  <c r="AD408" i="3"/>
  <c r="AE408" i="3" s="1"/>
  <c r="AD407" i="3"/>
  <c r="AE407" i="3" s="1"/>
  <c r="AD406" i="3"/>
  <c r="AE406" i="3" s="1"/>
  <c r="AD405" i="3"/>
  <c r="AE405" i="3" s="1"/>
  <c r="AD404" i="3"/>
  <c r="AE404" i="3" s="1"/>
  <c r="AD403" i="3"/>
  <c r="AE403" i="3" s="1"/>
  <c r="AD402" i="3"/>
  <c r="AE402" i="3" s="1"/>
  <c r="AD401" i="3"/>
  <c r="AE401" i="3" s="1"/>
  <c r="AD400" i="3"/>
  <c r="AE400" i="3" s="1"/>
  <c r="AD399" i="3"/>
  <c r="AE399" i="3" s="1"/>
  <c r="AD398" i="3"/>
  <c r="AE398" i="3" s="1"/>
  <c r="AD397" i="3"/>
  <c r="AE397" i="3" s="1"/>
  <c r="AD396" i="3"/>
  <c r="AE396" i="3" s="1"/>
  <c r="AD395" i="3"/>
  <c r="AE395" i="3" s="1"/>
  <c r="AD394" i="3"/>
  <c r="AD381" i="3"/>
  <c r="AE381" i="3" s="1"/>
  <c r="AD380" i="3"/>
  <c r="AE380" i="3" s="1"/>
  <c r="AD379" i="3"/>
  <c r="AE379" i="3" s="1"/>
  <c r="AD378" i="3"/>
  <c r="AE378" i="3" s="1"/>
  <c r="AD377" i="3"/>
  <c r="AE377" i="3" s="1"/>
  <c r="AD376" i="3"/>
  <c r="AE376" i="3" s="1"/>
  <c r="AD375" i="3"/>
  <c r="AE375" i="3" s="1"/>
  <c r="AD374" i="3"/>
  <c r="AE374" i="3" s="1"/>
  <c r="AD373" i="3"/>
  <c r="AD368" i="3"/>
  <c r="AE368" i="3" s="1"/>
  <c r="AD367" i="3"/>
  <c r="AE367" i="3" s="1"/>
  <c r="AD366" i="3"/>
  <c r="AE366" i="3" s="1"/>
  <c r="AD365" i="3"/>
  <c r="AE365" i="3" s="1"/>
  <c r="AD364" i="3"/>
  <c r="AE364" i="3" s="1"/>
  <c r="AD363" i="3"/>
  <c r="AE363" i="3" s="1"/>
  <c r="AD361" i="3"/>
  <c r="AD348" i="3"/>
  <c r="AD335" i="3"/>
  <c r="AE335" i="3" s="1"/>
  <c r="AD334" i="3"/>
  <c r="AE334" i="3" s="1"/>
  <c r="AD333" i="3"/>
  <c r="AE333" i="3" s="1"/>
  <c r="AD332" i="3"/>
  <c r="AE332" i="3" s="1"/>
  <c r="AD331" i="3"/>
  <c r="AE331" i="3" s="1"/>
  <c r="AD330" i="3"/>
  <c r="AD329" i="3"/>
  <c r="AE329" i="3" s="1"/>
  <c r="AD328" i="3"/>
  <c r="AE328" i="3" s="1"/>
  <c r="AD315" i="3"/>
  <c r="AE315" i="3" s="1"/>
  <c r="AD314" i="3"/>
  <c r="AE314" i="3" s="1"/>
  <c r="AD313" i="3"/>
  <c r="AD308" i="3"/>
  <c r="AE308" i="3" s="1"/>
  <c r="AD307" i="3"/>
  <c r="AE307" i="3" s="1"/>
  <c r="AD306" i="3"/>
  <c r="AE306" i="3" s="1"/>
  <c r="AD305" i="3"/>
  <c r="AE305" i="3" s="1"/>
  <c r="AD304" i="3"/>
  <c r="AE304" i="3" s="1"/>
  <c r="AD303" i="3"/>
  <c r="AE303" i="3" s="1"/>
  <c r="AD302" i="3"/>
  <c r="AE302" i="3" s="1"/>
  <c r="AD301" i="3"/>
  <c r="AE301" i="3" s="1"/>
  <c r="AD300" i="3"/>
  <c r="AE300" i="3" s="1"/>
  <c r="AD299" i="3"/>
  <c r="AE299" i="3" s="1"/>
  <c r="AD298" i="3"/>
  <c r="AE298" i="3" s="1"/>
  <c r="AD297" i="3"/>
  <c r="AE297" i="3" s="1"/>
  <c r="AD296" i="3"/>
  <c r="AE296" i="3" s="1"/>
  <c r="AD295" i="3"/>
  <c r="AE295" i="3" s="1"/>
  <c r="AD294" i="3"/>
  <c r="AE294" i="3" s="1"/>
  <c r="AD293" i="3"/>
  <c r="AE293" i="3" s="1"/>
  <c r="AD292" i="3"/>
  <c r="AE292" i="3" s="1"/>
  <c r="AD291" i="3"/>
  <c r="AE291" i="3" s="1"/>
  <c r="AD290" i="3"/>
  <c r="AD277" i="3"/>
  <c r="AE277" i="3" s="1"/>
  <c r="AD276" i="3"/>
  <c r="AE276" i="3" s="1"/>
  <c r="AD275" i="3"/>
  <c r="AE275" i="3" s="1"/>
  <c r="AD274" i="3"/>
  <c r="AD273" i="3"/>
  <c r="AE273" i="3" s="1"/>
  <c r="AD272" i="3"/>
  <c r="AD267" i="3"/>
  <c r="AE267" i="3" s="1"/>
  <c r="AD266" i="3"/>
  <c r="AE266" i="3" s="1"/>
  <c r="AD265" i="3"/>
  <c r="AE265" i="3" s="1"/>
  <c r="AD264" i="3"/>
  <c r="AE264" i="3" s="1"/>
  <c r="AD263" i="3"/>
  <c r="AD262" i="3"/>
  <c r="AE262" i="3" s="1"/>
  <c r="AD261" i="3"/>
  <c r="AE261" i="3" s="1"/>
  <c r="AD260" i="3"/>
  <c r="AE260" i="3" s="1"/>
  <c r="AD259" i="3"/>
  <c r="AE259" i="3" s="1"/>
  <c r="AD258" i="3"/>
  <c r="AE258" i="3" s="1"/>
  <c r="AD257" i="3"/>
  <c r="AE257" i="3" s="1"/>
  <c r="AD256" i="3"/>
  <c r="AE256" i="3" s="1"/>
  <c r="AD255" i="3"/>
  <c r="AE255" i="3" s="1"/>
  <c r="AD254" i="3"/>
  <c r="AE254" i="3" s="1"/>
  <c r="AD253" i="3"/>
  <c r="AE253" i="3" s="1"/>
  <c r="AD252" i="3"/>
  <c r="AE252" i="3" s="1"/>
  <c r="AD251" i="3"/>
  <c r="AE251" i="3" s="1"/>
  <c r="AD250" i="3"/>
  <c r="AE250" i="3" s="1"/>
  <c r="AD249" i="3"/>
  <c r="AE249" i="3" s="1"/>
  <c r="AD248" i="3"/>
  <c r="AE248" i="3" s="1"/>
  <c r="AD247" i="3"/>
  <c r="AE247" i="3" s="1"/>
  <c r="AD246" i="3"/>
  <c r="AE246" i="3" s="1"/>
  <c r="AD245" i="3"/>
  <c r="AE245" i="3" s="1"/>
  <c r="AD244" i="3"/>
  <c r="AE244" i="3" s="1"/>
  <c r="AD232" i="3"/>
  <c r="AE232" i="3" s="1"/>
  <c r="AD231" i="3"/>
  <c r="AD226" i="3"/>
  <c r="AE226" i="3" s="1"/>
  <c r="AD225" i="3"/>
  <c r="AE225" i="3" s="1"/>
  <c r="AD224" i="3"/>
  <c r="AE224" i="3" s="1"/>
  <c r="AD223" i="3"/>
  <c r="AD210" i="3"/>
  <c r="AD205" i="3"/>
  <c r="AE205" i="3" s="1"/>
  <c r="AD204" i="3"/>
  <c r="AE204" i="3" s="1"/>
  <c r="AD202" i="3"/>
  <c r="AD189" i="3"/>
  <c r="AD176" i="3"/>
  <c r="AE176" i="3" s="1"/>
  <c r="AD175" i="3"/>
  <c r="AE175" i="3" s="1"/>
  <c r="AD174" i="3"/>
  <c r="AD173" i="3"/>
  <c r="AE173" i="3" s="1"/>
  <c r="AD172" i="3"/>
  <c r="AE172" i="3" s="1"/>
  <c r="AD171" i="3"/>
  <c r="AD183" i="3" s="1"/>
  <c r="AD159" i="3"/>
  <c r="AE159" i="3" s="1"/>
  <c r="AD157" i="3"/>
  <c r="AD145" i="3"/>
  <c r="AD144" i="3"/>
  <c r="AE144" i="3" s="1"/>
  <c r="AD138" i="3"/>
  <c r="AE138" i="3" s="1"/>
  <c r="AD137" i="3"/>
  <c r="AE137" i="3" s="1"/>
  <c r="AD136" i="3"/>
  <c r="AD135" i="3"/>
  <c r="AE135" i="3" s="1"/>
  <c r="AD134" i="3"/>
  <c r="AE134" i="3" s="1"/>
  <c r="AD132" i="3"/>
  <c r="AD120" i="3"/>
  <c r="AD119" i="3"/>
  <c r="AE119" i="3" s="1"/>
  <c r="AD114" i="3"/>
  <c r="AE114" i="3" s="1"/>
  <c r="AD113" i="3"/>
  <c r="AE113" i="3" s="1"/>
  <c r="AD112" i="3"/>
  <c r="AE112" i="3" s="1"/>
  <c r="AD111" i="3"/>
  <c r="AE111" i="3" s="1"/>
  <c r="AD110" i="3"/>
  <c r="AE110" i="3" s="1"/>
  <c r="AD109" i="3"/>
  <c r="AE109" i="3" s="1"/>
  <c r="AD108" i="3"/>
  <c r="AE108" i="3" s="1"/>
  <c r="AD107" i="3"/>
  <c r="AD106" i="3"/>
  <c r="AE106" i="3" s="1"/>
  <c r="AD105" i="3"/>
  <c r="AE105" i="3" s="1"/>
  <c r="AD104" i="3"/>
  <c r="AE104" i="3" s="1"/>
  <c r="AD103" i="3"/>
  <c r="AE103" i="3" s="1"/>
  <c r="AD102" i="3"/>
  <c r="AE102" i="3" s="1"/>
  <c r="AD101" i="3"/>
  <c r="AE101" i="3" s="1"/>
  <c r="AD100" i="3"/>
  <c r="AE100" i="3" s="1"/>
  <c r="AD99" i="3"/>
  <c r="AE99" i="3" s="1"/>
  <c r="AD98" i="3"/>
  <c r="AE98" i="3" s="1"/>
  <c r="AD96" i="3"/>
  <c r="AE96" i="3" s="1"/>
  <c r="AD94" i="3"/>
  <c r="AE94" i="3" s="1"/>
  <c r="AD92" i="3"/>
  <c r="AD80" i="3"/>
  <c r="AD79" i="3"/>
  <c r="AE79" i="3" s="1"/>
  <c r="AD66" i="3"/>
  <c r="AD65" i="3"/>
  <c r="AE65" i="3" s="1"/>
  <c r="AD60" i="3"/>
  <c r="AE60" i="3" s="1"/>
  <c r="AD59" i="3"/>
  <c r="AD58" i="3"/>
  <c r="AE58" i="3" s="1"/>
  <c r="AD57" i="3"/>
  <c r="AE57" i="3" s="1"/>
  <c r="AD56" i="3"/>
  <c r="AE56" i="3" s="1"/>
  <c r="AD55" i="3"/>
  <c r="AE55" i="3" s="1"/>
  <c r="AD54" i="3"/>
  <c r="AE54" i="3" s="1"/>
  <c r="AD52" i="3"/>
  <c r="AE52" i="3" s="1"/>
  <c r="AD50" i="3"/>
  <c r="AE50" i="3" s="1"/>
  <c r="AD35" i="3"/>
  <c r="P5640" i="3"/>
  <c r="P5641" i="3" s="1"/>
  <c r="P5642" i="3" s="1"/>
  <c r="O5640" i="3"/>
  <c r="O5641" i="3" s="1"/>
  <c r="O5642" i="3" s="1"/>
  <c r="P5627" i="3"/>
  <c r="P5628" i="3" s="1"/>
  <c r="O5627" i="3"/>
  <c r="O5628" i="3" s="1"/>
  <c r="P5622" i="3"/>
  <c r="P5623" i="3" s="1"/>
  <c r="O5622" i="3"/>
  <c r="O5623" i="3" s="1"/>
  <c r="P5588" i="3"/>
  <c r="P5615" i="3" s="1"/>
  <c r="O5588" i="3"/>
  <c r="O5615" i="3" s="1"/>
  <c r="P5587" i="3"/>
  <c r="O5587" i="3"/>
  <c r="P5586" i="3"/>
  <c r="O5586" i="3"/>
  <c r="P5585" i="3"/>
  <c r="O5585" i="3"/>
  <c r="P5584" i="3"/>
  <c r="O5584" i="3"/>
  <c r="P5566" i="3"/>
  <c r="P5576" i="3" s="1"/>
  <c r="O5566" i="3"/>
  <c r="O5576" i="3" s="1"/>
  <c r="P5565" i="3"/>
  <c r="O5565" i="3"/>
  <c r="P5564" i="3"/>
  <c r="O5564" i="3"/>
  <c r="P5563" i="3"/>
  <c r="O5563" i="3"/>
  <c r="P5562" i="3"/>
  <c r="O5562" i="3"/>
  <c r="P5537" i="3"/>
  <c r="P5554" i="3" s="1"/>
  <c r="O5537" i="3"/>
  <c r="O5554" i="3" s="1"/>
  <c r="P5536" i="3"/>
  <c r="O5536" i="3"/>
  <c r="P5535" i="3"/>
  <c r="O5535" i="3"/>
  <c r="P5534" i="3"/>
  <c r="O5534" i="3"/>
  <c r="P5533" i="3"/>
  <c r="O5533" i="3"/>
  <c r="P5506" i="3"/>
  <c r="P5525" i="3" s="1"/>
  <c r="O5506" i="3"/>
  <c r="O5525" i="3" s="1"/>
  <c r="P5505" i="3"/>
  <c r="O5505" i="3"/>
  <c r="P5504" i="3"/>
  <c r="O5504" i="3"/>
  <c r="P5503" i="3"/>
  <c r="O5503" i="3"/>
  <c r="P5502" i="3"/>
  <c r="O5502" i="3"/>
  <c r="P5488" i="3"/>
  <c r="P5494" i="3" s="1"/>
  <c r="O5488" i="3"/>
  <c r="O5494" i="3" s="1"/>
  <c r="P5487" i="3"/>
  <c r="O5487" i="3"/>
  <c r="P5486" i="3"/>
  <c r="O5486" i="3"/>
  <c r="P5485" i="3"/>
  <c r="O5485" i="3"/>
  <c r="P5484" i="3"/>
  <c r="O5484" i="3"/>
  <c r="P5458" i="3"/>
  <c r="P5476" i="3" s="1"/>
  <c r="O5458" i="3"/>
  <c r="O5476" i="3" s="1"/>
  <c r="P5457" i="3"/>
  <c r="O5457" i="3"/>
  <c r="P5456" i="3"/>
  <c r="O5456" i="3"/>
  <c r="P5455" i="3"/>
  <c r="O5455" i="3"/>
  <c r="P5454" i="3"/>
  <c r="O5454" i="3"/>
  <c r="P5432" i="3"/>
  <c r="P5446" i="3" s="1"/>
  <c r="O5432" i="3"/>
  <c r="O5446" i="3" s="1"/>
  <c r="P5431" i="3"/>
  <c r="O5431" i="3"/>
  <c r="P5430" i="3"/>
  <c r="O5430" i="3"/>
  <c r="P5429" i="3"/>
  <c r="O5429" i="3"/>
  <c r="P5428" i="3"/>
  <c r="O5428" i="3"/>
  <c r="P5414" i="3"/>
  <c r="P5415" i="3" s="1"/>
  <c r="P5416" i="3" s="1"/>
  <c r="O5414" i="3"/>
  <c r="O5415" i="3" s="1"/>
  <c r="O5416" i="3" s="1"/>
  <c r="P5401" i="3"/>
  <c r="O5401" i="3"/>
  <c r="P5400" i="3"/>
  <c r="O5400" i="3"/>
  <c r="P5395" i="3"/>
  <c r="O5395" i="3"/>
  <c r="P5394" i="3"/>
  <c r="O5394" i="3"/>
  <c r="P5393" i="3"/>
  <c r="O5393" i="3"/>
  <c r="P5392" i="3"/>
  <c r="O5392" i="3"/>
  <c r="P5391" i="3"/>
  <c r="O5391" i="3"/>
  <c r="P5390" i="3"/>
  <c r="O5390" i="3"/>
  <c r="P5389" i="3"/>
  <c r="O5389" i="3"/>
  <c r="P5376" i="3"/>
  <c r="O5376" i="3"/>
  <c r="P5375" i="3"/>
  <c r="O5375" i="3"/>
  <c r="P5374" i="3"/>
  <c r="O5374" i="3"/>
  <c r="P5373" i="3"/>
  <c r="O5373" i="3"/>
  <c r="P5372" i="3"/>
  <c r="O5372" i="3"/>
  <c r="P5371" i="3"/>
  <c r="O5371" i="3"/>
  <c r="P5370" i="3"/>
  <c r="O5370" i="3"/>
  <c r="P5369" i="3"/>
  <c r="O5369" i="3"/>
  <c r="P5368" i="3"/>
  <c r="O5368" i="3"/>
  <c r="P5367" i="3"/>
  <c r="O5367" i="3"/>
  <c r="P5366" i="3"/>
  <c r="O5366" i="3"/>
  <c r="P5365" i="3"/>
  <c r="O5365" i="3"/>
  <c r="P5364" i="3"/>
  <c r="O5364" i="3"/>
  <c r="P5363" i="3"/>
  <c r="O5363" i="3"/>
  <c r="P5362" i="3"/>
  <c r="O5362" i="3"/>
  <c r="P5357" i="3"/>
  <c r="O5357" i="3"/>
  <c r="P5356" i="3"/>
  <c r="O5356" i="3"/>
  <c r="P5355" i="3"/>
  <c r="O5355" i="3"/>
  <c r="P5354" i="3"/>
  <c r="O5354" i="3"/>
  <c r="P5352" i="3"/>
  <c r="O5352" i="3"/>
  <c r="P5351" i="3"/>
  <c r="O5351" i="3"/>
  <c r="P5350" i="3"/>
  <c r="O5350" i="3"/>
  <c r="P5349" i="3"/>
  <c r="O5349" i="3"/>
  <c r="P5348" i="3"/>
  <c r="O5348" i="3"/>
  <c r="P5347" i="3"/>
  <c r="O5347" i="3"/>
  <c r="P5346" i="3"/>
  <c r="O5346" i="3"/>
  <c r="P5345" i="3"/>
  <c r="O5345" i="3"/>
  <c r="P5344" i="3"/>
  <c r="O5344" i="3"/>
  <c r="P5343" i="3"/>
  <c r="O5343" i="3"/>
  <c r="P5342" i="3"/>
  <c r="O5342" i="3"/>
  <c r="P5341" i="3"/>
  <c r="O5341" i="3"/>
  <c r="P5340" i="3"/>
  <c r="O5340" i="3"/>
  <c r="P5339" i="3"/>
  <c r="O5339" i="3"/>
  <c r="P5326" i="3"/>
  <c r="O5326" i="3"/>
  <c r="P5325" i="3"/>
  <c r="O5325" i="3"/>
  <c r="P5324" i="3"/>
  <c r="O5324" i="3"/>
  <c r="P5323" i="3"/>
  <c r="O5323" i="3"/>
  <c r="P5322" i="3"/>
  <c r="O5322" i="3"/>
  <c r="P5321" i="3"/>
  <c r="O5321" i="3"/>
  <c r="P5320" i="3"/>
  <c r="O5320" i="3"/>
  <c r="P5319" i="3"/>
  <c r="O5319" i="3"/>
  <c r="P5318" i="3"/>
  <c r="O5318" i="3"/>
  <c r="P5317" i="3"/>
  <c r="P5330" i="3" s="1"/>
  <c r="O5317" i="3"/>
  <c r="O5330" i="3" s="1"/>
  <c r="P5316" i="3"/>
  <c r="O5316" i="3"/>
  <c r="P5315" i="3"/>
  <c r="O5315" i="3"/>
  <c r="P5314" i="3"/>
  <c r="O5314" i="3"/>
  <c r="P5313" i="3"/>
  <c r="O5313" i="3"/>
  <c r="P5312" i="3"/>
  <c r="O5312" i="3"/>
  <c r="P5311" i="3"/>
  <c r="O5311" i="3"/>
  <c r="P5310" i="3"/>
  <c r="O5310" i="3"/>
  <c r="P5309" i="3"/>
  <c r="O5309" i="3"/>
  <c r="P5308" i="3"/>
  <c r="O5308" i="3"/>
  <c r="P5307" i="3"/>
  <c r="O5307" i="3"/>
  <c r="P5306" i="3"/>
  <c r="O5306" i="3"/>
  <c r="P5305" i="3"/>
  <c r="O5305" i="3"/>
  <c r="P5304" i="3"/>
  <c r="O5304" i="3"/>
  <c r="P5303" i="3"/>
  <c r="O5303" i="3"/>
  <c r="P5302" i="3"/>
  <c r="O5302" i="3"/>
  <c r="P5301" i="3"/>
  <c r="O5301" i="3"/>
  <c r="P5300" i="3"/>
  <c r="O5300" i="3"/>
  <c r="P5295" i="3"/>
  <c r="O5295" i="3"/>
  <c r="P5294" i="3"/>
  <c r="O5294" i="3"/>
  <c r="P5293" i="3"/>
  <c r="O5293" i="3"/>
  <c r="P5292" i="3"/>
  <c r="O5292" i="3"/>
  <c r="P5291" i="3"/>
  <c r="O5291" i="3"/>
  <c r="P5290" i="3"/>
  <c r="O5290" i="3"/>
  <c r="P5289" i="3"/>
  <c r="O5289" i="3"/>
  <c r="P5288" i="3"/>
  <c r="O5288" i="3"/>
  <c r="P5287" i="3"/>
  <c r="O5287" i="3"/>
  <c r="P5286" i="3"/>
  <c r="O5286" i="3"/>
  <c r="P5285" i="3"/>
  <c r="O5285" i="3"/>
  <c r="P5284" i="3"/>
  <c r="O5284" i="3"/>
  <c r="P5283" i="3"/>
  <c r="O5283" i="3"/>
  <c r="P5282" i="3"/>
  <c r="O5282" i="3"/>
  <c r="P5281" i="3"/>
  <c r="O5281" i="3"/>
  <c r="P5280" i="3"/>
  <c r="O5280" i="3"/>
  <c r="P5279" i="3"/>
  <c r="O5279" i="3"/>
  <c r="P5278" i="3"/>
  <c r="O5278" i="3"/>
  <c r="P5277" i="3"/>
  <c r="O5277" i="3"/>
  <c r="P5276" i="3"/>
  <c r="O5276" i="3"/>
  <c r="P5275" i="3"/>
  <c r="O5275" i="3"/>
  <c r="P5274" i="3"/>
  <c r="O5274" i="3"/>
  <c r="P5273" i="3"/>
  <c r="O5273" i="3"/>
  <c r="P5272" i="3"/>
  <c r="O5272" i="3"/>
  <c r="P5271" i="3"/>
  <c r="O5271" i="3"/>
  <c r="P5270" i="3"/>
  <c r="O5270" i="3"/>
  <c r="P5269" i="3"/>
  <c r="O5269" i="3"/>
  <c r="P5268" i="3"/>
  <c r="O5268" i="3"/>
  <c r="P5267" i="3"/>
  <c r="O5267" i="3"/>
  <c r="P5266" i="3"/>
  <c r="O5266" i="3"/>
  <c r="P5265" i="3"/>
  <c r="O5265" i="3"/>
  <c r="P5264" i="3"/>
  <c r="O5264" i="3"/>
  <c r="P5262" i="3"/>
  <c r="O5262" i="3"/>
  <c r="P5261" i="3"/>
  <c r="O5261" i="3"/>
  <c r="P5260" i="3"/>
  <c r="O5260" i="3"/>
  <c r="P5259" i="3"/>
  <c r="O5259" i="3"/>
  <c r="P5258" i="3"/>
  <c r="O5258" i="3"/>
  <c r="P5257" i="3"/>
  <c r="O5257" i="3"/>
  <c r="P5255" i="3"/>
  <c r="O5255" i="3"/>
  <c r="P5254" i="3"/>
  <c r="O5254" i="3"/>
  <c r="P5253" i="3"/>
  <c r="O5253" i="3"/>
  <c r="P5252" i="3"/>
  <c r="O5252" i="3"/>
  <c r="P5251" i="3"/>
  <c r="O5251" i="3"/>
  <c r="P5250" i="3"/>
  <c r="O5250" i="3"/>
  <c r="P5249" i="3"/>
  <c r="O5249" i="3"/>
  <c r="P5248" i="3"/>
  <c r="O5248" i="3"/>
  <c r="P5247" i="3"/>
  <c r="O5247" i="3"/>
  <c r="P5246" i="3"/>
  <c r="O5246" i="3"/>
  <c r="P5245" i="3"/>
  <c r="O5245" i="3"/>
  <c r="P5244" i="3"/>
  <c r="O5244" i="3"/>
  <c r="P5243" i="3"/>
  <c r="O5243" i="3"/>
  <c r="P5230" i="3"/>
  <c r="O5230" i="3"/>
  <c r="P5229" i="3"/>
  <c r="O5229" i="3"/>
  <c r="P5228" i="3"/>
  <c r="O5228" i="3"/>
  <c r="P5227" i="3"/>
  <c r="O5227" i="3"/>
  <c r="P5226" i="3"/>
  <c r="O5226" i="3"/>
  <c r="P5225" i="3"/>
  <c r="O5225" i="3"/>
  <c r="P5224" i="3"/>
  <c r="O5224" i="3"/>
  <c r="P5223" i="3"/>
  <c r="O5223" i="3"/>
  <c r="P5222" i="3"/>
  <c r="O5222" i="3"/>
  <c r="P5221" i="3"/>
  <c r="O5221" i="3"/>
  <c r="P5220" i="3"/>
  <c r="O5220" i="3"/>
  <c r="P5215" i="3"/>
  <c r="O5215" i="3"/>
  <c r="P5214" i="3"/>
  <c r="O5214" i="3"/>
  <c r="P5213" i="3"/>
  <c r="O5213" i="3"/>
  <c r="P5212" i="3"/>
  <c r="O5212" i="3"/>
  <c r="P5211" i="3"/>
  <c r="O5211" i="3"/>
  <c r="P5210" i="3"/>
  <c r="O5210" i="3"/>
  <c r="P5209" i="3"/>
  <c r="O5209" i="3"/>
  <c r="P5208" i="3"/>
  <c r="O5208" i="3"/>
  <c r="P5207" i="3"/>
  <c r="O5207" i="3"/>
  <c r="P5206" i="3"/>
  <c r="O5206" i="3"/>
  <c r="P5205" i="3"/>
  <c r="O5205" i="3"/>
  <c r="P5204" i="3"/>
  <c r="O5204" i="3"/>
  <c r="P5203" i="3"/>
  <c r="O5203" i="3"/>
  <c r="P5190" i="3"/>
  <c r="O5190" i="3"/>
  <c r="P5189" i="3"/>
  <c r="O5189" i="3"/>
  <c r="P5188" i="3"/>
  <c r="O5188" i="3"/>
  <c r="P5183" i="3"/>
  <c r="O5183" i="3"/>
  <c r="P5182" i="3"/>
  <c r="O5182" i="3"/>
  <c r="P5181" i="3"/>
  <c r="O5181" i="3"/>
  <c r="P5180" i="3"/>
  <c r="O5180" i="3"/>
  <c r="P5179" i="3"/>
  <c r="O5179" i="3"/>
  <c r="P5178" i="3"/>
  <c r="O5178" i="3"/>
  <c r="P5177" i="3"/>
  <c r="O5177" i="3"/>
  <c r="P5176" i="3"/>
  <c r="O5176" i="3"/>
  <c r="P5175" i="3"/>
  <c r="O5175" i="3"/>
  <c r="P5174" i="3"/>
  <c r="O5174" i="3"/>
  <c r="P5173" i="3"/>
  <c r="O5173" i="3"/>
  <c r="P5172" i="3"/>
  <c r="O5172" i="3"/>
  <c r="P5171" i="3"/>
  <c r="O5171" i="3"/>
  <c r="P5170" i="3"/>
  <c r="O5170" i="3"/>
  <c r="P5169" i="3"/>
  <c r="O5169" i="3"/>
  <c r="P5168" i="3"/>
  <c r="O5168" i="3"/>
  <c r="P5167" i="3"/>
  <c r="O5167" i="3"/>
  <c r="P5166" i="3"/>
  <c r="O5166" i="3"/>
  <c r="P5165" i="3"/>
  <c r="O5165" i="3"/>
  <c r="P5164" i="3"/>
  <c r="O5164" i="3"/>
  <c r="P5163" i="3"/>
  <c r="O5163" i="3"/>
  <c r="P5162" i="3"/>
  <c r="O5162" i="3"/>
  <c r="P5161" i="3"/>
  <c r="O5161" i="3"/>
  <c r="P5160" i="3"/>
  <c r="O5160" i="3"/>
  <c r="P5159" i="3"/>
  <c r="O5159" i="3"/>
  <c r="P5158" i="3"/>
  <c r="O5158" i="3"/>
  <c r="P5157" i="3"/>
  <c r="O5157" i="3"/>
  <c r="P5156" i="3"/>
  <c r="O5156" i="3"/>
  <c r="P5155" i="3"/>
  <c r="O5155" i="3"/>
  <c r="P5154" i="3"/>
  <c r="O5154" i="3"/>
  <c r="P5153" i="3"/>
  <c r="O5153" i="3"/>
  <c r="P5152" i="3"/>
  <c r="O5152" i="3"/>
  <c r="P5139" i="3"/>
  <c r="O5139" i="3"/>
  <c r="P5138" i="3"/>
  <c r="O5138" i="3"/>
  <c r="P5137" i="3"/>
  <c r="O5137" i="3"/>
  <c r="P5136" i="3"/>
  <c r="O5136" i="3"/>
  <c r="P5135" i="3"/>
  <c r="O5135" i="3"/>
  <c r="P5134" i="3"/>
  <c r="O5134" i="3"/>
  <c r="P5133" i="3"/>
  <c r="O5133" i="3"/>
  <c r="P5132" i="3"/>
  <c r="O5132" i="3"/>
  <c r="P5131" i="3"/>
  <c r="O5131" i="3"/>
  <c r="P5130" i="3"/>
  <c r="O5130" i="3"/>
  <c r="P5128" i="3"/>
  <c r="O5128" i="3"/>
  <c r="P5127" i="3"/>
  <c r="O5127" i="3"/>
  <c r="P5120" i="3"/>
  <c r="O5120" i="3"/>
  <c r="P5119" i="3"/>
  <c r="O5119" i="3"/>
  <c r="P5118" i="3"/>
  <c r="O5118" i="3"/>
  <c r="P5117" i="3"/>
  <c r="O5117" i="3"/>
  <c r="P5116" i="3"/>
  <c r="O5116" i="3"/>
  <c r="P5115" i="3"/>
  <c r="O5115" i="3"/>
  <c r="P5114" i="3"/>
  <c r="O5114" i="3"/>
  <c r="P5113" i="3"/>
  <c r="O5113" i="3"/>
  <c r="P5112" i="3"/>
  <c r="O5112" i="3"/>
  <c r="P5110" i="3"/>
  <c r="O5110" i="3"/>
  <c r="P5109" i="3"/>
  <c r="O5109" i="3"/>
  <c r="P5108" i="3"/>
  <c r="O5108" i="3"/>
  <c r="P5107" i="3"/>
  <c r="O5107" i="3"/>
  <c r="P5106" i="3"/>
  <c r="O5106" i="3"/>
  <c r="P5105" i="3"/>
  <c r="O5105" i="3"/>
  <c r="P5104" i="3"/>
  <c r="O5104" i="3"/>
  <c r="P5103" i="3"/>
  <c r="O5103" i="3"/>
  <c r="P5102" i="3"/>
  <c r="O5102" i="3"/>
  <c r="P5101" i="3"/>
  <c r="O5101" i="3"/>
  <c r="P5100" i="3"/>
  <c r="O5100" i="3"/>
  <c r="P5099" i="3"/>
  <c r="O5099" i="3"/>
  <c r="P5098" i="3"/>
  <c r="O5098" i="3"/>
  <c r="P5097" i="3"/>
  <c r="O5097" i="3"/>
  <c r="P5096" i="3"/>
  <c r="O5096" i="3"/>
  <c r="P5095" i="3"/>
  <c r="O5095" i="3"/>
  <c r="P5094" i="3"/>
  <c r="O5094" i="3"/>
  <c r="P5093" i="3"/>
  <c r="O5093" i="3"/>
  <c r="P5092" i="3"/>
  <c r="O5092" i="3"/>
  <c r="P5091" i="3"/>
  <c r="O5091" i="3"/>
  <c r="P5090" i="3"/>
  <c r="O5090" i="3"/>
  <c r="P5088" i="3"/>
  <c r="O5088" i="3"/>
  <c r="P5087" i="3"/>
  <c r="O5087" i="3"/>
  <c r="P5086" i="3"/>
  <c r="O5086" i="3"/>
  <c r="P5085" i="3"/>
  <c r="O5085" i="3"/>
  <c r="P5084" i="3"/>
  <c r="O5084" i="3"/>
  <c r="P5083" i="3"/>
  <c r="O5083" i="3"/>
  <c r="P5082" i="3"/>
  <c r="O5082" i="3"/>
  <c r="P5081" i="3"/>
  <c r="O5081" i="3"/>
  <c r="P5080" i="3"/>
  <c r="O5080" i="3"/>
  <c r="P5079" i="3"/>
  <c r="O5079" i="3"/>
  <c r="P5078" i="3"/>
  <c r="O5078" i="3"/>
  <c r="P5077" i="3"/>
  <c r="O5077" i="3"/>
  <c r="P5076" i="3"/>
  <c r="O5076" i="3"/>
  <c r="P5075" i="3"/>
  <c r="O5075" i="3"/>
  <c r="P5074" i="3"/>
  <c r="O5074" i="3"/>
  <c r="P5073" i="3"/>
  <c r="O5073" i="3"/>
  <c r="P5072" i="3"/>
  <c r="O5072" i="3"/>
  <c r="P5071" i="3"/>
  <c r="O5071" i="3"/>
  <c r="P5070" i="3"/>
  <c r="O5070" i="3"/>
  <c r="P5069" i="3"/>
  <c r="O5069" i="3"/>
  <c r="P5068" i="3"/>
  <c r="O5068" i="3"/>
  <c r="P5054" i="3"/>
  <c r="O5054" i="3"/>
  <c r="P5053" i="3"/>
  <c r="O5053" i="3"/>
  <c r="P5052" i="3"/>
  <c r="O5052" i="3"/>
  <c r="P5047" i="3"/>
  <c r="O5047" i="3"/>
  <c r="P5046" i="3"/>
  <c r="O5046" i="3"/>
  <c r="P5045" i="3"/>
  <c r="O5045" i="3"/>
  <c r="P5044" i="3"/>
  <c r="O5044" i="3"/>
  <c r="P5043" i="3"/>
  <c r="O5043" i="3"/>
  <c r="P5042" i="3"/>
  <c r="O5042" i="3"/>
  <c r="P5041" i="3"/>
  <c r="O5041" i="3"/>
  <c r="P5040" i="3"/>
  <c r="O5040" i="3"/>
  <c r="P5039" i="3"/>
  <c r="O5039" i="3"/>
  <c r="P5038" i="3"/>
  <c r="O5038" i="3"/>
  <c r="P5037" i="3"/>
  <c r="O5037" i="3"/>
  <c r="P5036" i="3"/>
  <c r="O5036" i="3"/>
  <c r="P5035" i="3"/>
  <c r="O5035" i="3"/>
  <c r="P5034" i="3"/>
  <c r="O5034" i="3"/>
  <c r="P5033" i="3"/>
  <c r="O5033" i="3"/>
  <c r="P5032" i="3"/>
  <c r="O5032" i="3"/>
  <c r="P5031" i="3"/>
  <c r="O5031" i="3"/>
  <c r="P5030" i="3"/>
  <c r="O5030" i="3"/>
  <c r="P5017" i="3"/>
  <c r="O5017" i="3"/>
  <c r="P5016" i="3"/>
  <c r="O5016" i="3"/>
  <c r="P5015" i="3"/>
  <c r="O5015" i="3"/>
  <c r="P5014" i="3"/>
  <c r="O5014" i="3"/>
  <c r="P5013" i="3"/>
  <c r="O5013" i="3"/>
  <c r="P5012" i="3"/>
  <c r="O5012" i="3"/>
  <c r="P5011" i="3"/>
  <c r="O5011" i="3"/>
  <c r="P5010" i="3"/>
  <c r="O5010" i="3"/>
  <c r="P5009" i="3"/>
  <c r="O5009" i="3"/>
  <c r="P5008" i="3"/>
  <c r="O5008" i="3"/>
  <c r="P5007" i="3"/>
  <c r="O5007" i="3"/>
  <c r="P5006" i="3"/>
  <c r="O5006" i="3"/>
  <c r="P5005" i="3"/>
  <c r="O5005" i="3"/>
  <c r="P5004" i="3"/>
  <c r="O5004" i="3"/>
  <c r="P5002" i="3"/>
  <c r="O5002" i="3"/>
  <c r="P5001" i="3"/>
  <c r="O5001" i="3"/>
  <c r="P5000" i="3"/>
  <c r="O5000" i="3"/>
  <c r="P4999" i="3"/>
  <c r="O4999" i="3"/>
  <c r="P4998" i="3"/>
  <c r="O4998" i="3"/>
  <c r="P4997" i="3"/>
  <c r="O4997" i="3"/>
  <c r="P4996" i="3"/>
  <c r="O4996" i="3"/>
  <c r="P4995" i="3"/>
  <c r="O4995" i="3"/>
  <c r="P4994" i="3"/>
  <c r="O4994" i="3"/>
  <c r="P4989" i="3"/>
  <c r="O4989" i="3"/>
  <c r="P4988" i="3"/>
  <c r="O4988" i="3"/>
  <c r="P4987" i="3"/>
  <c r="O4987" i="3"/>
  <c r="P4986" i="3"/>
  <c r="O4986" i="3"/>
  <c r="P4985" i="3"/>
  <c r="O4985" i="3"/>
  <c r="P4983" i="3"/>
  <c r="O4983" i="3"/>
  <c r="P4982" i="3"/>
  <c r="O4982" i="3"/>
  <c r="P4981" i="3"/>
  <c r="O4981" i="3"/>
  <c r="P4980" i="3"/>
  <c r="O4980" i="3"/>
  <c r="P4979" i="3"/>
  <c r="O4979" i="3"/>
  <c r="P4978" i="3"/>
  <c r="O4978" i="3"/>
  <c r="P4977" i="3"/>
  <c r="O4977" i="3"/>
  <c r="P4976" i="3"/>
  <c r="O4976" i="3"/>
  <c r="P4975" i="3"/>
  <c r="O4975" i="3"/>
  <c r="P4973" i="3"/>
  <c r="O4973" i="3"/>
  <c r="P4972" i="3"/>
  <c r="O4972" i="3"/>
  <c r="P4971" i="3"/>
  <c r="O4971" i="3"/>
  <c r="P4970" i="3"/>
  <c r="O4970" i="3"/>
  <c r="P4969" i="3"/>
  <c r="O4969" i="3"/>
  <c r="P4968" i="3"/>
  <c r="O4968" i="3"/>
  <c r="P4967" i="3"/>
  <c r="O4967" i="3"/>
  <c r="P4966" i="3"/>
  <c r="O4966" i="3"/>
  <c r="P4965" i="3"/>
  <c r="O4965" i="3"/>
  <c r="P4952" i="3"/>
  <c r="P4953" i="3" s="1"/>
  <c r="O4952" i="3"/>
  <c r="O4953" i="3" s="1"/>
  <c r="P4947" i="3"/>
  <c r="O4947" i="3"/>
  <c r="P4946" i="3"/>
  <c r="O4946" i="3"/>
  <c r="P4945" i="3"/>
  <c r="O4945" i="3"/>
  <c r="P4944" i="3"/>
  <c r="O4944" i="3"/>
  <c r="P4943" i="3"/>
  <c r="O4943" i="3"/>
  <c r="P4942" i="3"/>
  <c r="O4942" i="3"/>
  <c r="P4941" i="3"/>
  <c r="O4941" i="3"/>
  <c r="P4940" i="3"/>
  <c r="O4940" i="3"/>
  <c r="P4939" i="3"/>
  <c r="O4939" i="3"/>
  <c r="P4938" i="3"/>
  <c r="O4938" i="3"/>
  <c r="P4925" i="3"/>
  <c r="O4925" i="3"/>
  <c r="P4924" i="3"/>
  <c r="O4924" i="3"/>
  <c r="P4919" i="3"/>
  <c r="O4919" i="3"/>
  <c r="P4918" i="3"/>
  <c r="O4918" i="3"/>
  <c r="P4917" i="3"/>
  <c r="O4917" i="3"/>
  <c r="P4916" i="3"/>
  <c r="O4916" i="3"/>
  <c r="P4915" i="3"/>
  <c r="O4915" i="3"/>
  <c r="P4914" i="3"/>
  <c r="O4914" i="3"/>
  <c r="P4912" i="3"/>
  <c r="O4912" i="3"/>
  <c r="P4910" i="3"/>
  <c r="O4910" i="3"/>
  <c r="P4886" i="3"/>
  <c r="P4887" i="3" s="1"/>
  <c r="P4888" i="3" s="1"/>
  <c r="O4886" i="3"/>
  <c r="O4887" i="3" s="1"/>
  <c r="O4888" i="3" s="1"/>
  <c r="P4873" i="3"/>
  <c r="P4880" i="3" s="1"/>
  <c r="O4873" i="3"/>
  <c r="O4880" i="3" s="1"/>
  <c r="P4872" i="3"/>
  <c r="O4872" i="3"/>
  <c r="P4871" i="3"/>
  <c r="O4871" i="3"/>
  <c r="P4870" i="3"/>
  <c r="O4870" i="3"/>
  <c r="P4869" i="3"/>
  <c r="O4869" i="3"/>
  <c r="P4828" i="3"/>
  <c r="P4861" i="3" s="1"/>
  <c r="O4828" i="3"/>
  <c r="O4861" i="3" s="1"/>
  <c r="P4827" i="3"/>
  <c r="O4827" i="3"/>
  <c r="P4826" i="3"/>
  <c r="O4826" i="3"/>
  <c r="P4825" i="3"/>
  <c r="O4825" i="3"/>
  <c r="P4824" i="3"/>
  <c r="O4824" i="3"/>
  <c r="P4810" i="3"/>
  <c r="P4816" i="3" s="1"/>
  <c r="O4810" i="3"/>
  <c r="O4816" i="3" s="1"/>
  <c r="P4809" i="3"/>
  <c r="O4809" i="3"/>
  <c r="P4808" i="3"/>
  <c r="O4808" i="3"/>
  <c r="P4807" i="3"/>
  <c r="O4807" i="3"/>
  <c r="P4806" i="3"/>
  <c r="O4806" i="3"/>
  <c r="P4792" i="3"/>
  <c r="O4792" i="3"/>
  <c r="P4791" i="3"/>
  <c r="O4791" i="3"/>
  <c r="P4790" i="3"/>
  <c r="O4790" i="3"/>
  <c r="P4777" i="3"/>
  <c r="P4778" i="3" s="1"/>
  <c r="O4777" i="3"/>
  <c r="O4778" i="3" s="1"/>
  <c r="P4772" i="3"/>
  <c r="O4772" i="3"/>
  <c r="P4771" i="3"/>
  <c r="O4771" i="3"/>
  <c r="P4758" i="3"/>
  <c r="O4758" i="3"/>
  <c r="P4757" i="3"/>
  <c r="O4757" i="3"/>
  <c r="P4756" i="3"/>
  <c r="O4756" i="3"/>
  <c r="P4755" i="3"/>
  <c r="O4755" i="3"/>
  <c r="P4754" i="3"/>
  <c r="O4754" i="3"/>
  <c r="P4753" i="3"/>
  <c r="O4753" i="3"/>
  <c r="P4752" i="3"/>
  <c r="O4752" i="3"/>
  <c r="P4751" i="3"/>
  <c r="O4751" i="3"/>
  <c r="P4750" i="3"/>
  <c r="O4750" i="3"/>
  <c r="P4749" i="3"/>
  <c r="O4749" i="3"/>
  <c r="P4748" i="3"/>
  <c r="O4748" i="3"/>
  <c r="P4747" i="3"/>
  <c r="O4747" i="3"/>
  <c r="P4746" i="3"/>
  <c r="O4746" i="3"/>
  <c r="P4745" i="3"/>
  <c r="O4745" i="3"/>
  <c r="P4744" i="3"/>
  <c r="O4744" i="3"/>
  <c r="P4743" i="3"/>
  <c r="O4743" i="3"/>
  <c r="P4742" i="3"/>
  <c r="O4742" i="3"/>
  <c r="P4741" i="3"/>
  <c r="O4741" i="3"/>
  <c r="P4740" i="3"/>
  <c r="O4740" i="3"/>
  <c r="P4739" i="3"/>
  <c r="O4739" i="3"/>
  <c r="P4738" i="3"/>
  <c r="O4738" i="3"/>
  <c r="P4737" i="3"/>
  <c r="O4737" i="3"/>
  <c r="P4736" i="3"/>
  <c r="O4736" i="3"/>
  <c r="P4735" i="3"/>
  <c r="O4735" i="3"/>
  <c r="P4734" i="3"/>
  <c r="O4734" i="3"/>
  <c r="P4733" i="3"/>
  <c r="O4733" i="3"/>
  <c r="P4728" i="3"/>
  <c r="O4728" i="3"/>
  <c r="P4727" i="3"/>
  <c r="O4727" i="3"/>
  <c r="P4726" i="3"/>
  <c r="O4726" i="3"/>
  <c r="P4725" i="3"/>
  <c r="O4725" i="3"/>
  <c r="P4724" i="3"/>
  <c r="O4724" i="3"/>
  <c r="P4723" i="3"/>
  <c r="O4723" i="3"/>
  <c r="P4722" i="3"/>
  <c r="O4722" i="3"/>
  <c r="P4721" i="3"/>
  <c r="O4721" i="3"/>
  <c r="P4720" i="3"/>
  <c r="O4720" i="3"/>
  <c r="P4719" i="3"/>
  <c r="O4719" i="3"/>
  <c r="P4718" i="3"/>
  <c r="O4718" i="3"/>
  <c r="P4717" i="3"/>
  <c r="O4717" i="3"/>
  <c r="P4716" i="3"/>
  <c r="O4716" i="3"/>
  <c r="P4715" i="3"/>
  <c r="O4715" i="3"/>
  <c r="P4714" i="3"/>
  <c r="O4714" i="3"/>
  <c r="P4713" i="3"/>
  <c r="O4713" i="3"/>
  <c r="P4712" i="3"/>
  <c r="O4712" i="3"/>
  <c r="P4711" i="3"/>
  <c r="O4711" i="3"/>
  <c r="P4710" i="3"/>
  <c r="O4710" i="3"/>
  <c r="P4709" i="3"/>
  <c r="O4709" i="3"/>
  <c r="P4708" i="3"/>
  <c r="O4708" i="3"/>
  <c r="P4707" i="3"/>
  <c r="O4707" i="3"/>
  <c r="P4706" i="3"/>
  <c r="O4706" i="3"/>
  <c r="P4705" i="3"/>
  <c r="O4705" i="3"/>
  <c r="P4704" i="3"/>
  <c r="O4704" i="3"/>
  <c r="P4703" i="3"/>
  <c r="O4703" i="3"/>
  <c r="P4702" i="3"/>
  <c r="O4702" i="3"/>
  <c r="P4701" i="3"/>
  <c r="O4701" i="3"/>
  <c r="P4700" i="3"/>
  <c r="O4700" i="3"/>
  <c r="P4699" i="3"/>
  <c r="O4699" i="3"/>
  <c r="P4698" i="3"/>
  <c r="O4698" i="3"/>
  <c r="P4697" i="3"/>
  <c r="O4697" i="3"/>
  <c r="P4696" i="3"/>
  <c r="O4696" i="3"/>
  <c r="P4695" i="3"/>
  <c r="O4695" i="3"/>
  <c r="P4682" i="3"/>
  <c r="O4682" i="3"/>
  <c r="P4681" i="3"/>
  <c r="O4681" i="3"/>
  <c r="P4680" i="3"/>
  <c r="O4680" i="3"/>
  <c r="P4679" i="3"/>
  <c r="O4679" i="3"/>
  <c r="P4678" i="3"/>
  <c r="O4678" i="3"/>
  <c r="P4677" i="3"/>
  <c r="O4677" i="3"/>
  <c r="P4676" i="3"/>
  <c r="O4676" i="3"/>
  <c r="P4675" i="3"/>
  <c r="O4675" i="3"/>
  <c r="P4674" i="3"/>
  <c r="O4674" i="3"/>
  <c r="P4673" i="3"/>
  <c r="O4673" i="3"/>
  <c r="P4672" i="3"/>
  <c r="O4672" i="3"/>
  <c r="P4671" i="3"/>
  <c r="O4671" i="3"/>
  <c r="P4670" i="3"/>
  <c r="O4670" i="3"/>
  <c r="P4669" i="3"/>
  <c r="O4669" i="3"/>
  <c r="P4668" i="3"/>
  <c r="O4668" i="3"/>
  <c r="P4667" i="3"/>
  <c r="O4667" i="3"/>
  <c r="P4666" i="3"/>
  <c r="O4666" i="3"/>
  <c r="P4665" i="3"/>
  <c r="O4665" i="3"/>
  <c r="P4664" i="3"/>
  <c r="O4664" i="3"/>
  <c r="P4663" i="3"/>
  <c r="O4663" i="3"/>
  <c r="P4662" i="3"/>
  <c r="O4662" i="3"/>
  <c r="P4661" i="3"/>
  <c r="O4661" i="3"/>
  <c r="P4660" i="3"/>
  <c r="O4660" i="3"/>
  <c r="P4659" i="3"/>
  <c r="O4659" i="3"/>
  <c r="P4658" i="3"/>
  <c r="O4658" i="3"/>
  <c r="P4657" i="3"/>
  <c r="O4657" i="3"/>
  <c r="P4656" i="3"/>
  <c r="O4656" i="3"/>
  <c r="P4655" i="3"/>
  <c r="O4655" i="3"/>
  <c r="P4654" i="3"/>
  <c r="O4654" i="3"/>
  <c r="P4649" i="3"/>
  <c r="O4649" i="3"/>
  <c r="P4648" i="3"/>
  <c r="O4648" i="3"/>
  <c r="P4647" i="3"/>
  <c r="O4647" i="3"/>
  <c r="P4646" i="3"/>
  <c r="O4646" i="3"/>
  <c r="P4645" i="3"/>
  <c r="O4645" i="3"/>
  <c r="P4644" i="3"/>
  <c r="O4644" i="3"/>
  <c r="P4643" i="3"/>
  <c r="O4643" i="3"/>
  <c r="P4642" i="3"/>
  <c r="O4642" i="3"/>
  <c r="P4641" i="3"/>
  <c r="O4641" i="3"/>
  <c r="P4640" i="3"/>
  <c r="O4640" i="3"/>
  <c r="P4639" i="3"/>
  <c r="O4639" i="3"/>
  <c r="P4638" i="3"/>
  <c r="O4638" i="3"/>
  <c r="P4637" i="3"/>
  <c r="O4637" i="3"/>
  <c r="P4636" i="3"/>
  <c r="O4636" i="3"/>
  <c r="P4635" i="3"/>
  <c r="O4635" i="3"/>
  <c r="P4634" i="3"/>
  <c r="O4634" i="3"/>
  <c r="P4632" i="3"/>
  <c r="O4632" i="3"/>
  <c r="P4619" i="3"/>
  <c r="O4619" i="3"/>
  <c r="P4618" i="3"/>
  <c r="O4618" i="3"/>
  <c r="P4617" i="3"/>
  <c r="O4617" i="3"/>
  <c r="P4616" i="3"/>
  <c r="O4616" i="3"/>
  <c r="P4615" i="3"/>
  <c r="O4615" i="3"/>
  <c r="P4614" i="3"/>
  <c r="O4614" i="3"/>
  <c r="P4613" i="3"/>
  <c r="O4613" i="3"/>
  <c r="P4612" i="3"/>
  <c r="O4612" i="3"/>
  <c r="P4611" i="3"/>
  <c r="O4611" i="3"/>
  <c r="P4610" i="3"/>
  <c r="O4610" i="3"/>
  <c r="P4609" i="3"/>
  <c r="O4609" i="3"/>
  <c r="P4608" i="3"/>
  <c r="O4608" i="3"/>
  <c r="P4607" i="3"/>
  <c r="O4607" i="3"/>
  <c r="P4606" i="3"/>
  <c r="O4606" i="3"/>
  <c r="P4605" i="3"/>
  <c r="O4605" i="3"/>
  <c r="P4604" i="3"/>
  <c r="O4604" i="3"/>
  <c r="P4603" i="3"/>
  <c r="O4603" i="3"/>
  <c r="P4602" i="3"/>
  <c r="O4602" i="3"/>
  <c r="P4601" i="3"/>
  <c r="O4601" i="3"/>
  <c r="P4600" i="3"/>
  <c r="O4600" i="3"/>
  <c r="P4595" i="3"/>
  <c r="O4595" i="3"/>
  <c r="P4594" i="3"/>
  <c r="O4594" i="3"/>
  <c r="P4593" i="3"/>
  <c r="O4593" i="3"/>
  <c r="P4592" i="3"/>
  <c r="O4592" i="3"/>
  <c r="P4591" i="3"/>
  <c r="O4591" i="3"/>
  <c r="P4590" i="3"/>
  <c r="O4590" i="3"/>
  <c r="P4589" i="3"/>
  <c r="O4589" i="3"/>
  <c r="P4588" i="3"/>
  <c r="O4588" i="3"/>
  <c r="P4587" i="3"/>
  <c r="O4587" i="3"/>
  <c r="P4586" i="3"/>
  <c r="O4586" i="3"/>
  <c r="P4585" i="3"/>
  <c r="O4585" i="3"/>
  <c r="P4584" i="3"/>
  <c r="O4584" i="3"/>
  <c r="P4583" i="3"/>
  <c r="O4583" i="3"/>
  <c r="P4582" i="3"/>
  <c r="O4582" i="3"/>
  <c r="P4581" i="3"/>
  <c r="O4581" i="3"/>
  <c r="P4580" i="3"/>
  <c r="O4580" i="3"/>
  <c r="P4579" i="3"/>
  <c r="O4579" i="3"/>
  <c r="P4578" i="3"/>
  <c r="O4578" i="3"/>
  <c r="P4577" i="3"/>
  <c r="O4577" i="3"/>
  <c r="P4576" i="3"/>
  <c r="O4576" i="3"/>
  <c r="P4575" i="3"/>
  <c r="O4575" i="3"/>
  <c r="P4574" i="3"/>
  <c r="O4574" i="3"/>
  <c r="P4573" i="3"/>
  <c r="O4573" i="3"/>
  <c r="P4572" i="3"/>
  <c r="O4572" i="3"/>
  <c r="P4571" i="3"/>
  <c r="O4571" i="3"/>
  <c r="P4570" i="3"/>
  <c r="O4570" i="3"/>
  <c r="P4569" i="3"/>
  <c r="O4569" i="3"/>
  <c r="P4568" i="3"/>
  <c r="O4568" i="3"/>
  <c r="P4567" i="3"/>
  <c r="O4567" i="3"/>
  <c r="P4565" i="3"/>
  <c r="O4565" i="3"/>
  <c r="P4564" i="3"/>
  <c r="O4564" i="3"/>
  <c r="P4550" i="3"/>
  <c r="O4550" i="3"/>
  <c r="P4549" i="3"/>
  <c r="O4549" i="3"/>
  <c r="P4544" i="3"/>
  <c r="P4545" i="3" s="1"/>
  <c r="O4544" i="3"/>
  <c r="O4545" i="3" s="1"/>
  <c r="P4531" i="3"/>
  <c r="P4532" i="3" s="1"/>
  <c r="O4531" i="3"/>
  <c r="O4532" i="3" s="1"/>
  <c r="P4526" i="3"/>
  <c r="O4526" i="3"/>
  <c r="P4525" i="3"/>
  <c r="O4525" i="3"/>
  <c r="P4468" i="3"/>
  <c r="P4500" i="3" s="1"/>
  <c r="O4468" i="3"/>
  <c r="O4500" i="3" s="1"/>
  <c r="P4467" i="3"/>
  <c r="O4467" i="3"/>
  <c r="P4466" i="3"/>
  <c r="O4466" i="3"/>
  <c r="P4465" i="3"/>
  <c r="O4465" i="3"/>
  <c r="P4464" i="3"/>
  <c r="O4464" i="3"/>
  <c r="P4450" i="3"/>
  <c r="P4451" i="3" s="1"/>
  <c r="O4450" i="3"/>
  <c r="O4451" i="3" s="1"/>
  <c r="P4445" i="3"/>
  <c r="O4445" i="3"/>
  <c r="P4444" i="3"/>
  <c r="O4444" i="3"/>
  <c r="P4431" i="3"/>
  <c r="O4431" i="3"/>
  <c r="P4430" i="3"/>
  <c r="O4430" i="3"/>
  <c r="P4415" i="3"/>
  <c r="O4415" i="3"/>
  <c r="P4414" i="3"/>
  <c r="O4414" i="3"/>
  <c r="P4413" i="3"/>
  <c r="O4413" i="3"/>
  <c r="P4412" i="3"/>
  <c r="O4412" i="3"/>
  <c r="P4411" i="3"/>
  <c r="O4411" i="3"/>
  <c r="P4406" i="3"/>
  <c r="O4406" i="3"/>
  <c r="P4405" i="3"/>
  <c r="O4405" i="3"/>
  <c r="P4404" i="3"/>
  <c r="O4404" i="3"/>
  <c r="P4403" i="3"/>
  <c r="O4403" i="3"/>
  <c r="P4402" i="3"/>
  <c r="O4402" i="3"/>
  <c r="P4401" i="3"/>
  <c r="O4401" i="3"/>
  <c r="P4400" i="3"/>
  <c r="O4400" i="3"/>
  <c r="P4399" i="3"/>
  <c r="O4399" i="3"/>
  <c r="P4398" i="3"/>
  <c r="O4398" i="3"/>
  <c r="P4397" i="3"/>
  <c r="O4397" i="3"/>
  <c r="P4396" i="3"/>
  <c r="O4396" i="3"/>
  <c r="P4395" i="3"/>
  <c r="O4395" i="3"/>
  <c r="P4394" i="3"/>
  <c r="O4394" i="3"/>
  <c r="P4393" i="3"/>
  <c r="O4393" i="3"/>
  <c r="P4392" i="3"/>
  <c r="O4392" i="3"/>
  <c r="P4391" i="3"/>
  <c r="O4391" i="3"/>
  <c r="P4390" i="3"/>
  <c r="O4390" i="3"/>
  <c r="P4389" i="3"/>
  <c r="O4389" i="3"/>
  <c r="P4388" i="3"/>
  <c r="O4388" i="3"/>
  <c r="P4387" i="3"/>
  <c r="O4387" i="3"/>
  <c r="P4374" i="3"/>
  <c r="O4374" i="3"/>
  <c r="P4373" i="3"/>
  <c r="O4373" i="3"/>
  <c r="P4368" i="3"/>
  <c r="O4368" i="3"/>
  <c r="P4367" i="3"/>
  <c r="O4367" i="3"/>
  <c r="P4354" i="3"/>
  <c r="O4354" i="3"/>
  <c r="P4353" i="3"/>
  <c r="O4353" i="3"/>
  <c r="P4352" i="3"/>
  <c r="O4352" i="3"/>
  <c r="P4351" i="3"/>
  <c r="O4351" i="3"/>
  <c r="P4350" i="3"/>
  <c r="O4350" i="3"/>
  <c r="P4349" i="3"/>
  <c r="O4349" i="3"/>
  <c r="P4348" i="3"/>
  <c r="O4348" i="3"/>
  <c r="P4347" i="3"/>
  <c r="O4347" i="3"/>
  <c r="P4346" i="3"/>
  <c r="O4346" i="3"/>
  <c r="P4345" i="3"/>
  <c r="O4345" i="3"/>
  <c r="P4344" i="3"/>
  <c r="O4344" i="3"/>
  <c r="P4343" i="3"/>
  <c r="O4343" i="3"/>
  <c r="P4342" i="3"/>
  <c r="O4342" i="3"/>
  <c r="P4341" i="3"/>
  <c r="O4341" i="3"/>
  <c r="P4340" i="3"/>
  <c r="O4340" i="3"/>
  <c r="P4339" i="3"/>
  <c r="O4339" i="3"/>
  <c r="P4338" i="3"/>
  <c r="O4338" i="3"/>
  <c r="P4337" i="3"/>
  <c r="O4337" i="3"/>
  <c r="P4336" i="3"/>
  <c r="O4336" i="3"/>
  <c r="P4335" i="3"/>
  <c r="O4335" i="3"/>
  <c r="P4334" i="3"/>
  <c r="O4334" i="3"/>
  <c r="P4329" i="3"/>
  <c r="O4329" i="3"/>
  <c r="P4328" i="3"/>
  <c r="O4328" i="3"/>
  <c r="P4326" i="3"/>
  <c r="O4326" i="3"/>
  <c r="P4325" i="3"/>
  <c r="O4325" i="3"/>
  <c r="P4324" i="3"/>
  <c r="O4324" i="3"/>
  <c r="P4323" i="3"/>
  <c r="O4323" i="3"/>
  <c r="P4322" i="3"/>
  <c r="O4322" i="3"/>
  <c r="P4321" i="3"/>
  <c r="O4321" i="3"/>
  <c r="P4320" i="3"/>
  <c r="O4320" i="3"/>
  <c r="P4319" i="3"/>
  <c r="O4319" i="3"/>
  <c r="P4318" i="3"/>
  <c r="O4318" i="3"/>
  <c r="P4317" i="3"/>
  <c r="O4317" i="3"/>
  <c r="P4316" i="3"/>
  <c r="O4316" i="3"/>
  <c r="P4315" i="3"/>
  <c r="O4315" i="3"/>
  <c r="P4314" i="3"/>
  <c r="O4314" i="3"/>
  <c r="P4313" i="3"/>
  <c r="O4313" i="3"/>
  <c r="P4311" i="3"/>
  <c r="O4311" i="3"/>
  <c r="P4310" i="3"/>
  <c r="O4310" i="3"/>
  <c r="P4309" i="3"/>
  <c r="O4309" i="3"/>
  <c r="P4308" i="3"/>
  <c r="O4308" i="3"/>
  <c r="P4307" i="3"/>
  <c r="O4307" i="3"/>
  <c r="P4294" i="3"/>
  <c r="O4294" i="3"/>
  <c r="P4293" i="3"/>
  <c r="O4293" i="3"/>
  <c r="P4292" i="3"/>
  <c r="O4292" i="3"/>
  <c r="P4287" i="3"/>
  <c r="O4287" i="3"/>
  <c r="P4286" i="3"/>
  <c r="O4286" i="3"/>
  <c r="P4285" i="3"/>
  <c r="O4285" i="3"/>
  <c r="P4284" i="3"/>
  <c r="O4284" i="3"/>
  <c r="P4283" i="3"/>
  <c r="O4283" i="3"/>
  <c r="P4282" i="3"/>
  <c r="O4282" i="3"/>
  <c r="P4281" i="3"/>
  <c r="O4281" i="3"/>
  <c r="P4280" i="3"/>
  <c r="O4280" i="3"/>
  <c r="P4279" i="3"/>
  <c r="O4279" i="3"/>
  <c r="P4278" i="3"/>
  <c r="O4278" i="3"/>
  <c r="P4277" i="3"/>
  <c r="O4277" i="3"/>
  <c r="P4276" i="3"/>
  <c r="O4276" i="3"/>
  <c r="P4275" i="3"/>
  <c r="O4275" i="3"/>
  <c r="P4274" i="3"/>
  <c r="O4274" i="3"/>
  <c r="P4273" i="3"/>
  <c r="O4273" i="3"/>
  <c r="P4272" i="3"/>
  <c r="O4272" i="3"/>
  <c r="P4271" i="3"/>
  <c r="O4271" i="3"/>
  <c r="P4270" i="3"/>
  <c r="O4270" i="3"/>
  <c r="P4269" i="3"/>
  <c r="O4269" i="3"/>
  <c r="P4268" i="3"/>
  <c r="O4268" i="3"/>
  <c r="P4267" i="3"/>
  <c r="O4267" i="3"/>
  <c r="P4266" i="3"/>
  <c r="O4266" i="3"/>
  <c r="P4265" i="3"/>
  <c r="O4265" i="3"/>
  <c r="P4264" i="3"/>
  <c r="O4264" i="3"/>
  <c r="P4263" i="3"/>
  <c r="O4263" i="3"/>
  <c r="P4262" i="3"/>
  <c r="O4262" i="3"/>
  <c r="P4261" i="3"/>
  <c r="O4261" i="3"/>
  <c r="P4260" i="3"/>
  <c r="O4260" i="3"/>
  <c r="P4259" i="3"/>
  <c r="O4259" i="3"/>
  <c r="P4258" i="3"/>
  <c r="O4258" i="3"/>
  <c r="P4257" i="3"/>
  <c r="O4257" i="3"/>
  <c r="P4256" i="3"/>
  <c r="O4256" i="3"/>
  <c r="P4243" i="3"/>
  <c r="O4243" i="3"/>
  <c r="P4242" i="3"/>
  <c r="O4242" i="3"/>
  <c r="P4237" i="3"/>
  <c r="O4237" i="3"/>
  <c r="P4236" i="3"/>
  <c r="O4236" i="3"/>
  <c r="P4235" i="3"/>
  <c r="O4235" i="3"/>
  <c r="P4234" i="3"/>
  <c r="O4234" i="3"/>
  <c r="P4233" i="3"/>
  <c r="O4233" i="3"/>
  <c r="P4232" i="3"/>
  <c r="O4232" i="3"/>
  <c r="P4230" i="3"/>
  <c r="O4230" i="3"/>
  <c r="P4228" i="3"/>
  <c r="O4228" i="3"/>
  <c r="P4205" i="3"/>
  <c r="O4205" i="3"/>
  <c r="P4204" i="3"/>
  <c r="O4204" i="3"/>
  <c r="P4203" i="3"/>
  <c r="O4203" i="3"/>
  <c r="P4202" i="3"/>
  <c r="O4202" i="3"/>
  <c r="P4201" i="3"/>
  <c r="O4201" i="3"/>
  <c r="P4200" i="3"/>
  <c r="O4200" i="3"/>
  <c r="P4199" i="3"/>
  <c r="O4199" i="3"/>
  <c r="P4194" i="3"/>
  <c r="O4194" i="3"/>
  <c r="P4193" i="3"/>
  <c r="O4193" i="3"/>
  <c r="P4191" i="3"/>
  <c r="O4191" i="3"/>
  <c r="P4190" i="3"/>
  <c r="O4190" i="3"/>
  <c r="P4189" i="3"/>
  <c r="O4189" i="3"/>
  <c r="P4188" i="3"/>
  <c r="O4188" i="3"/>
  <c r="P4175" i="3"/>
  <c r="P4182" i="3" s="1"/>
  <c r="O4175" i="3"/>
  <c r="O4182" i="3" s="1"/>
  <c r="P4174" i="3"/>
  <c r="O4174" i="3"/>
  <c r="P4161" i="3"/>
  <c r="O4161" i="3"/>
  <c r="P4160" i="3"/>
  <c r="O4160" i="3"/>
  <c r="P4159" i="3"/>
  <c r="O4159" i="3"/>
  <c r="P4158" i="3"/>
  <c r="O4158" i="3"/>
  <c r="P4157" i="3"/>
  <c r="O4157" i="3"/>
  <c r="P4156" i="3"/>
  <c r="O4156" i="3"/>
  <c r="P4155" i="3"/>
  <c r="O4155" i="3"/>
  <c r="P4150" i="3"/>
  <c r="O4150" i="3"/>
  <c r="P4149" i="3"/>
  <c r="O4149" i="3"/>
  <c r="P4148" i="3"/>
  <c r="O4148" i="3"/>
  <c r="P4135" i="3"/>
  <c r="O4135" i="3"/>
  <c r="P4134" i="3"/>
  <c r="O4134" i="3"/>
  <c r="P4133" i="3"/>
  <c r="O4133" i="3"/>
  <c r="P4132" i="3"/>
  <c r="O4132" i="3"/>
  <c r="P4119" i="3"/>
  <c r="O4119" i="3"/>
  <c r="P4118" i="3"/>
  <c r="O4118" i="3"/>
  <c r="P4113" i="3"/>
  <c r="O4113" i="3"/>
  <c r="P4112" i="3"/>
  <c r="O4112" i="3"/>
  <c r="P4111" i="3"/>
  <c r="O4111" i="3"/>
  <c r="P4110" i="3"/>
  <c r="O4110" i="3"/>
  <c r="P4109" i="3"/>
  <c r="O4109" i="3"/>
  <c r="P4108" i="3"/>
  <c r="O4108" i="3"/>
  <c r="P4106" i="3"/>
  <c r="O4106" i="3"/>
  <c r="P4104" i="3"/>
  <c r="O4104" i="3"/>
  <c r="P4081" i="3"/>
  <c r="O4081" i="3"/>
  <c r="P4080" i="3"/>
  <c r="O4080" i="3"/>
  <c r="P4079" i="3"/>
  <c r="O4079" i="3"/>
  <c r="P4078" i="3"/>
  <c r="O4078" i="3"/>
  <c r="P4077" i="3"/>
  <c r="O4077" i="3"/>
  <c r="P4076" i="3"/>
  <c r="O4076" i="3"/>
  <c r="P4075" i="3"/>
  <c r="O4075" i="3"/>
  <c r="P4074" i="3"/>
  <c r="O4074" i="3"/>
  <c r="P4073" i="3"/>
  <c r="O4073" i="3"/>
  <c r="P4072" i="3"/>
  <c r="O4072" i="3"/>
  <c r="P4071" i="3"/>
  <c r="O4071" i="3"/>
  <c r="P4070" i="3"/>
  <c r="O4070" i="3"/>
  <c r="P4069" i="3"/>
  <c r="O4069" i="3"/>
  <c r="P4068" i="3"/>
  <c r="O4068" i="3"/>
  <c r="P4067" i="3"/>
  <c r="O4067" i="3"/>
  <c r="P4066" i="3"/>
  <c r="O4066" i="3"/>
  <c r="P4065" i="3"/>
  <c r="O4065" i="3"/>
  <c r="P4064" i="3"/>
  <c r="O4064" i="3"/>
  <c r="P4063" i="3"/>
  <c r="O4063" i="3"/>
  <c r="P4062" i="3"/>
  <c r="O4062" i="3"/>
  <c r="P4061" i="3"/>
  <c r="O4061" i="3"/>
  <c r="P4060" i="3"/>
  <c r="O4060" i="3"/>
  <c r="P4054" i="3"/>
  <c r="O4054" i="3"/>
  <c r="P4053" i="3"/>
  <c r="O4053" i="3"/>
  <c r="P4052" i="3"/>
  <c r="O4052" i="3"/>
  <c r="P4051" i="3"/>
  <c r="O4051" i="3"/>
  <c r="P4050" i="3"/>
  <c r="O4050" i="3"/>
  <c r="P4049" i="3"/>
  <c r="O4049" i="3"/>
  <c r="P4048" i="3"/>
  <c r="O4048" i="3"/>
  <c r="P4047" i="3"/>
  <c r="O4047" i="3"/>
  <c r="P4046" i="3"/>
  <c r="O4046" i="3"/>
  <c r="P4045" i="3"/>
  <c r="O4045" i="3"/>
  <c r="P4044" i="3"/>
  <c r="O4044" i="3"/>
  <c r="P4043" i="3"/>
  <c r="O4043" i="3"/>
  <c r="P4030" i="3"/>
  <c r="O4030" i="3"/>
  <c r="P4029" i="3"/>
  <c r="O4029" i="3"/>
  <c r="P4024" i="3"/>
  <c r="O4024" i="3"/>
  <c r="P4023" i="3"/>
  <c r="O4023" i="3"/>
  <c r="P4009" i="3"/>
  <c r="P4010" i="3" s="1"/>
  <c r="O4009" i="3"/>
  <c r="O4010" i="3" s="1"/>
  <c r="P4004" i="3"/>
  <c r="O4004" i="3"/>
  <c r="P4003" i="3"/>
  <c r="O4003" i="3"/>
  <c r="P3990" i="3"/>
  <c r="O3990" i="3"/>
  <c r="P3989" i="3"/>
  <c r="O3989" i="3"/>
  <c r="P3976" i="3"/>
  <c r="P3977" i="3" s="1"/>
  <c r="P3978" i="3" s="1"/>
  <c r="O3976" i="3"/>
  <c r="O3977" i="3" s="1"/>
  <c r="O3978" i="3" s="1"/>
  <c r="P3963" i="3"/>
  <c r="O3963" i="3"/>
  <c r="P3962" i="3"/>
  <c r="O3962" i="3"/>
  <c r="P3961" i="3"/>
  <c r="O3961" i="3"/>
  <c r="P3960" i="3"/>
  <c r="O3960" i="3"/>
  <c r="P3959" i="3"/>
  <c r="O3959" i="3"/>
  <c r="P3958" i="3"/>
  <c r="O3958" i="3"/>
  <c r="P3945" i="3"/>
  <c r="O3945" i="3"/>
  <c r="P3944" i="3"/>
  <c r="O3944" i="3"/>
  <c r="P3943" i="3"/>
  <c r="O3943" i="3"/>
  <c r="P3942" i="3"/>
  <c r="O3942" i="3"/>
  <c r="P3941" i="3"/>
  <c r="O3941" i="3"/>
  <c r="P3940" i="3"/>
  <c r="O3940" i="3"/>
  <c r="P3939" i="3"/>
  <c r="O3939" i="3"/>
  <c r="P3938" i="3"/>
  <c r="O3938" i="3"/>
  <c r="P3937" i="3"/>
  <c r="O3937" i="3"/>
  <c r="P3936" i="3"/>
  <c r="O3936" i="3"/>
  <c r="P3935" i="3"/>
  <c r="O3935" i="3"/>
  <c r="P3934" i="3"/>
  <c r="O3934" i="3"/>
  <c r="P3933" i="3"/>
  <c r="O3933" i="3"/>
  <c r="P3932" i="3"/>
  <c r="O3932" i="3"/>
  <c r="P3931" i="3"/>
  <c r="O3931" i="3"/>
  <c r="P3929" i="3"/>
  <c r="O3929" i="3"/>
  <c r="P3927" i="3"/>
  <c r="O3927" i="3"/>
  <c r="P3925" i="3"/>
  <c r="O3925" i="3"/>
  <c r="P3923" i="3"/>
  <c r="O3923" i="3"/>
  <c r="P3921" i="3"/>
  <c r="O3921" i="3"/>
  <c r="P3919" i="3"/>
  <c r="O3919" i="3"/>
  <c r="P3917" i="3"/>
  <c r="O3917" i="3"/>
  <c r="P3915" i="3"/>
  <c r="O3915" i="3"/>
  <c r="P3914" i="3"/>
  <c r="O3914" i="3"/>
  <c r="P3901" i="3"/>
  <c r="O3901" i="3"/>
  <c r="P3900" i="3"/>
  <c r="O3900" i="3"/>
  <c r="P3899" i="3"/>
  <c r="O3899" i="3"/>
  <c r="P3898" i="3"/>
  <c r="O3898" i="3"/>
  <c r="P3897" i="3"/>
  <c r="O3897" i="3"/>
  <c r="P3896" i="3"/>
  <c r="O3896" i="3"/>
  <c r="P3895" i="3"/>
  <c r="O3895" i="3"/>
  <c r="P3894" i="3"/>
  <c r="O3894" i="3"/>
  <c r="P3889" i="3"/>
  <c r="O3889" i="3"/>
  <c r="P3888" i="3"/>
  <c r="O3888" i="3"/>
  <c r="P3887" i="3"/>
  <c r="O3887" i="3"/>
  <c r="P3886" i="3"/>
  <c r="O3886" i="3"/>
  <c r="P3885" i="3"/>
  <c r="O3885" i="3"/>
  <c r="P3884" i="3"/>
  <c r="O3884" i="3"/>
  <c r="P3883" i="3"/>
  <c r="O3883" i="3"/>
  <c r="P3882" i="3"/>
  <c r="O3882" i="3"/>
  <c r="P3881" i="3"/>
  <c r="O3881" i="3"/>
  <c r="P3880" i="3"/>
  <c r="O3880" i="3"/>
  <c r="P3879" i="3"/>
  <c r="O3879" i="3"/>
  <c r="P3866" i="3"/>
  <c r="O3866" i="3"/>
  <c r="P3865" i="3"/>
  <c r="O3865" i="3"/>
  <c r="P3864" i="3"/>
  <c r="O3864" i="3"/>
  <c r="P3863" i="3"/>
  <c r="O3863" i="3"/>
  <c r="P3862" i="3"/>
  <c r="O3862" i="3"/>
  <c r="P3861" i="3"/>
  <c r="O3861" i="3"/>
  <c r="P3856" i="3"/>
  <c r="O3856" i="3"/>
  <c r="P3855" i="3"/>
  <c r="O3855" i="3"/>
  <c r="P3842" i="3"/>
  <c r="O3842" i="3"/>
  <c r="P3841" i="3"/>
  <c r="O3841" i="3"/>
  <c r="P3840" i="3"/>
  <c r="O3840" i="3"/>
  <c r="P3839" i="3"/>
  <c r="O3839" i="3"/>
  <c r="P3838" i="3"/>
  <c r="O3838" i="3"/>
  <c r="P3833" i="3"/>
  <c r="O3833" i="3"/>
  <c r="P3832" i="3"/>
  <c r="O3832" i="3"/>
  <c r="P3831" i="3"/>
  <c r="O3831" i="3"/>
  <c r="P3830" i="3"/>
  <c r="O3830" i="3"/>
  <c r="P3829" i="3"/>
  <c r="O3829" i="3"/>
  <c r="P3828" i="3"/>
  <c r="O3828" i="3"/>
  <c r="P3827" i="3"/>
  <c r="O3827" i="3"/>
  <c r="P3826" i="3"/>
  <c r="O3826" i="3"/>
  <c r="P3825" i="3"/>
  <c r="O3825" i="3"/>
  <c r="P3824" i="3"/>
  <c r="O3824" i="3"/>
  <c r="P3823" i="3"/>
  <c r="O3823" i="3"/>
  <c r="P3822" i="3"/>
  <c r="O3822" i="3"/>
  <c r="P3821" i="3"/>
  <c r="O3821" i="3"/>
  <c r="P3820" i="3"/>
  <c r="O3820" i="3"/>
  <c r="P3807" i="3"/>
  <c r="P3808" i="3" s="1"/>
  <c r="O3807" i="3"/>
  <c r="O3808" i="3" s="1"/>
  <c r="P3802" i="3"/>
  <c r="O3802" i="3"/>
  <c r="O3810" i="3" s="1"/>
  <c r="P3800" i="3"/>
  <c r="O3800" i="3"/>
  <c r="P3787" i="3"/>
  <c r="P3788" i="3" s="1"/>
  <c r="O3787" i="3"/>
  <c r="O3788" i="3" s="1"/>
  <c r="P3782" i="3"/>
  <c r="O3782" i="3"/>
  <c r="P3781" i="3"/>
  <c r="O3781" i="3"/>
  <c r="P3779" i="3"/>
  <c r="O3779" i="3"/>
  <c r="P3766" i="3"/>
  <c r="P3767" i="3" s="1"/>
  <c r="P3768" i="3" s="1"/>
  <c r="O3766" i="3"/>
  <c r="O3767" i="3" s="1"/>
  <c r="O3768" i="3" s="1"/>
  <c r="P3753" i="3"/>
  <c r="O3753" i="3"/>
  <c r="P3752" i="3"/>
  <c r="O3752" i="3"/>
  <c r="P3747" i="3"/>
  <c r="O3747" i="3"/>
  <c r="P3746" i="3"/>
  <c r="O3746" i="3"/>
  <c r="P3745" i="3"/>
  <c r="O3745" i="3"/>
  <c r="P3744" i="3"/>
  <c r="O3744" i="3"/>
  <c r="P3743" i="3"/>
  <c r="O3743" i="3"/>
  <c r="P3742" i="3"/>
  <c r="O3742" i="3"/>
  <c r="P3740" i="3"/>
  <c r="O3740" i="3"/>
  <c r="P3738" i="3"/>
  <c r="O3738" i="3"/>
  <c r="P3716" i="3"/>
  <c r="O3716" i="3"/>
  <c r="P3715" i="3"/>
  <c r="O3715" i="3"/>
  <c r="P3714" i="3"/>
  <c r="O3714" i="3"/>
  <c r="P3713" i="3"/>
  <c r="O3713" i="3"/>
  <c r="P3708" i="3"/>
  <c r="O3708" i="3"/>
  <c r="P3707" i="3"/>
  <c r="O3707" i="3"/>
  <c r="P3706" i="3"/>
  <c r="O3706" i="3"/>
  <c r="P3705" i="3"/>
  <c r="O3705" i="3"/>
  <c r="P3704" i="3"/>
  <c r="O3704" i="3"/>
  <c r="P3703" i="3"/>
  <c r="O3703" i="3"/>
  <c r="P3702" i="3"/>
  <c r="O3702" i="3"/>
  <c r="P3701" i="3"/>
  <c r="O3701" i="3"/>
  <c r="P3700" i="3"/>
  <c r="O3700" i="3"/>
  <c r="P3699" i="3"/>
  <c r="O3699" i="3"/>
  <c r="P3698" i="3"/>
  <c r="O3698" i="3"/>
  <c r="P3697" i="3"/>
  <c r="O3697" i="3"/>
  <c r="P3696" i="3"/>
  <c r="O3696" i="3"/>
  <c r="P3695" i="3"/>
  <c r="O3695" i="3"/>
  <c r="P3694" i="3"/>
  <c r="O3694" i="3"/>
  <c r="P3693" i="3"/>
  <c r="O3693" i="3"/>
  <c r="P3692" i="3"/>
  <c r="O3692" i="3"/>
  <c r="P3691" i="3"/>
  <c r="O3691" i="3"/>
  <c r="P3690" i="3"/>
  <c r="O3690" i="3"/>
  <c r="P3689" i="3"/>
  <c r="O3689" i="3"/>
  <c r="P3688" i="3"/>
  <c r="O3688" i="3"/>
  <c r="P3687" i="3"/>
  <c r="O3687" i="3"/>
  <c r="P3686" i="3"/>
  <c r="O3686" i="3"/>
  <c r="P3685" i="3"/>
  <c r="O3685" i="3"/>
  <c r="P3684" i="3"/>
  <c r="O3684" i="3"/>
  <c r="P3683" i="3"/>
  <c r="O3683" i="3"/>
  <c r="P3682" i="3"/>
  <c r="O3682" i="3"/>
  <c r="P3670" i="3"/>
  <c r="O3670" i="3"/>
  <c r="P3669" i="3"/>
  <c r="O3669" i="3"/>
  <c r="P3668" i="3"/>
  <c r="O3668" i="3"/>
  <c r="P3667" i="3"/>
  <c r="O3667" i="3"/>
  <c r="P3666" i="3"/>
  <c r="O3666" i="3"/>
  <c r="P3665" i="3"/>
  <c r="O3665" i="3"/>
  <c r="P3664" i="3"/>
  <c r="O3664" i="3"/>
  <c r="P3663" i="3"/>
  <c r="O3663" i="3"/>
  <c r="P3658" i="3"/>
  <c r="O3658" i="3"/>
  <c r="P3657" i="3"/>
  <c r="O3657" i="3"/>
  <c r="P3656" i="3"/>
  <c r="O3656" i="3"/>
  <c r="P3655" i="3"/>
  <c r="O3655" i="3"/>
  <c r="P3654" i="3"/>
  <c r="O3654" i="3"/>
  <c r="P3653" i="3"/>
  <c r="O3653" i="3"/>
  <c r="P3652" i="3"/>
  <c r="O3652" i="3"/>
  <c r="P3651" i="3"/>
  <c r="O3651" i="3"/>
  <c r="P3650" i="3"/>
  <c r="O3650" i="3"/>
  <c r="P3649" i="3"/>
  <c r="O3649" i="3"/>
  <c r="P3648" i="3"/>
  <c r="O3648" i="3"/>
  <c r="P3647" i="3"/>
  <c r="O3647" i="3"/>
  <c r="P3646" i="3"/>
  <c r="O3646" i="3"/>
  <c r="P3645" i="3"/>
  <c r="O3645" i="3"/>
  <c r="P3644" i="3"/>
  <c r="O3644" i="3"/>
  <c r="P3643" i="3"/>
  <c r="O3643" i="3"/>
  <c r="P3642" i="3"/>
  <c r="O3642" i="3"/>
  <c r="P3641" i="3"/>
  <c r="O3641" i="3"/>
  <c r="P3640" i="3"/>
  <c r="O3640" i="3"/>
  <c r="P3639" i="3"/>
  <c r="O3639" i="3"/>
  <c r="P3638" i="3"/>
  <c r="O3638" i="3"/>
  <c r="P3637" i="3"/>
  <c r="O3637" i="3"/>
  <c r="P3636" i="3"/>
  <c r="O3636" i="3"/>
  <c r="P3635" i="3"/>
  <c r="O3635" i="3"/>
  <c r="P3634" i="3"/>
  <c r="O3634" i="3"/>
  <c r="P3633" i="3"/>
  <c r="O3633" i="3"/>
  <c r="P3632" i="3"/>
  <c r="O3632" i="3"/>
  <c r="P3631" i="3"/>
  <c r="O3631" i="3"/>
  <c r="P3630" i="3"/>
  <c r="O3630" i="3"/>
  <c r="P3629" i="3"/>
  <c r="O3629" i="3"/>
  <c r="P3628" i="3"/>
  <c r="O3628" i="3"/>
  <c r="P3627" i="3"/>
  <c r="O3627" i="3"/>
  <c r="P3626" i="3"/>
  <c r="O3626" i="3"/>
  <c r="P3625" i="3"/>
  <c r="O3625" i="3"/>
  <c r="P3624" i="3"/>
  <c r="O3624" i="3"/>
  <c r="P3623" i="3"/>
  <c r="O3623" i="3"/>
  <c r="P3622" i="3"/>
  <c r="O3622" i="3"/>
  <c r="P3621" i="3"/>
  <c r="O3621" i="3"/>
  <c r="P3620" i="3"/>
  <c r="O3620" i="3"/>
  <c r="P3619" i="3"/>
  <c r="O3619" i="3"/>
  <c r="P3618" i="3"/>
  <c r="O3618" i="3"/>
  <c r="P3617" i="3"/>
  <c r="O3617" i="3"/>
  <c r="P3616" i="3"/>
  <c r="O3616" i="3"/>
  <c r="P3615" i="3"/>
  <c r="O3615" i="3"/>
  <c r="P3614" i="3"/>
  <c r="O3614" i="3"/>
  <c r="P3613" i="3"/>
  <c r="O3613" i="3"/>
  <c r="P3612" i="3"/>
  <c r="O3612" i="3"/>
  <c r="P3611" i="3"/>
  <c r="O3611" i="3"/>
  <c r="P3610" i="3"/>
  <c r="O3610" i="3"/>
  <c r="P3609" i="3"/>
  <c r="O3609" i="3"/>
  <c r="P3608" i="3"/>
  <c r="O3608" i="3"/>
  <c r="P3607" i="3"/>
  <c r="O3607" i="3"/>
  <c r="P3606" i="3"/>
  <c r="O3606" i="3"/>
  <c r="P3605" i="3"/>
  <c r="O3605" i="3"/>
  <c r="P3604" i="3"/>
  <c r="O3604" i="3"/>
  <c r="P3603" i="3"/>
  <c r="O3603" i="3"/>
  <c r="P3602" i="3"/>
  <c r="O3602" i="3"/>
  <c r="P3601" i="3"/>
  <c r="O3601" i="3"/>
  <c r="P3600" i="3"/>
  <c r="O3600" i="3"/>
  <c r="P3599" i="3"/>
  <c r="O3599" i="3"/>
  <c r="P3598" i="3"/>
  <c r="O3598" i="3"/>
  <c r="P3597" i="3"/>
  <c r="O3597" i="3"/>
  <c r="P3596" i="3"/>
  <c r="O3596" i="3"/>
  <c r="P3595" i="3"/>
  <c r="O3595" i="3"/>
  <c r="P3594" i="3"/>
  <c r="O3594" i="3"/>
  <c r="P3593" i="3"/>
  <c r="O3593" i="3"/>
  <c r="P3592" i="3"/>
  <c r="O3592" i="3"/>
  <c r="P3591" i="3"/>
  <c r="O3591" i="3"/>
  <c r="P3590" i="3"/>
  <c r="O3590" i="3"/>
  <c r="P3589" i="3"/>
  <c r="O3589" i="3"/>
  <c r="P3588" i="3"/>
  <c r="O3588" i="3"/>
  <c r="P3587" i="3"/>
  <c r="O3587" i="3"/>
  <c r="P3586" i="3"/>
  <c r="O3586" i="3"/>
  <c r="P3585" i="3"/>
  <c r="O3585" i="3"/>
  <c r="P3584" i="3"/>
  <c r="O3584" i="3"/>
  <c r="P3583" i="3"/>
  <c r="O3583" i="3"/>
  <c r="P3582" i="3"/>
  <c r="O3582" i="3"/>
  <c r="P3569" i="3"/>
  <c r="O3569" i="3"/>
  <c r="P3568" i="3"/>
  <c r="O3568" i="3"/>
  <c r="P3567" i="3"/>
  <c r="O3567" i="3"/>
  <c r="P3566" i="3"/>
  <c r="O3566" i="3"/>
  <c r="P3565" i="3"/>
  <c r="O3565" i="3"/>
  <c r="P3564" i="3"/>
  <c r="O3564" i="3"/>
  <c r="P3563" i="3"/>
  <c r="O3563" i="3"/>
  <c r="P3562" i="3"/>
  <c r="O3562" i="3"/>
  <c r="P3561" i="3"/>
  <c r="O3561" i="3"/>
  <c r="P3556" i="3"/>
  <c r="O3556" i="3"/>
  <c r="P3555" i="3"/>
  <c r="O3555" i="3"/>
  <c r="P3554" i="3"/>
  <c r="O3554" i="3"/>
  <c r="P3553" i="3"/>
  <c r="O3553" i="3"/>
  <c r="P3552" i="3"/>
  <c r="O3552" i="3"/>
  <c r="P3551" i="3"/>
  <c r="O3551" i="3"/>
  <c r="P3550" i="3"/>
  <c r="P3576" i="3" s="1"/>
  <c r="O3550" i="3"/>
  <c r="O3576" i="3" s="1"/>
  <c r="P3549" i="3"/>
  <c r="O3549" i="3"/>
  <c r="P3548" i="3"/>
  <c r="O3548" i="3"/>
  <c r="P3547" i="3"/>
  <c r="O3547" i="3"/>
  <c r="P3546" i="3"/>
  <c r="O3546" i="3"/>
  <c r="P3545" i="3"/>
  <c r="O3545" i="3"/>
  <c r="P3544" i="3"/>
  <c r="O3544" i="3"/>
  <c r="P3543" i="3"/>
  <c r="O3543" i="3"/>
  <c r="P3542" i="3"/>
  <c r="O3542" i="3"/>
  <c r="P3541" i="3"/>
  <c r="O3541" i="3"/>
  <c r="P3540" i="3"/>
  <c r="O3540" i="3"/>
  <c r="P3527" i="3"/>
  <c r="O3527" i="3"/>
  <c r="P3526" i="3"/>
  <c r="O3526" i="3"/>
  <c r="P3525" i="3"/>
  <c r="O3525" i="3"/>
  <c r="P3524" i="3"/>
  <c r="O3524" i="3"/>
  <c r="P3523" i="3"/>
  <c r="O3523" i="3"/>
  <c r="P3522" i="3"/>
  <c r="O3522" i="3"/>
  <c r="P3521" i="3"/>
  <c r="O3521" i="3"/>
  <c r="P3520" i="3"/>
  <c r="O3520" i="3"/>
  <c r="P3519" i="3"/>
  <c r="O3519" i="3"/>
  <c r="P3518" i="3"/>
  <c r="O3518" i="3"/>
  <c r="P3517" i="3"/>
  <c r="O3517" i="3"/>
  <c r="P3516" i="3"/>
  <c r="O3516" i="3"/>
  <c r="P3515" i="3"/>
  <c r="O3515" i="3"/>
  <c r="P3514" i="3"/>
  <c r="O3514" i="3"/>
  <c r="P3513" i="3"/>
  <c r="O3513" i="3"/>
  <c r="P3512" i="3"/>
  <c r="O3512" i="3"/>
  <c r="P3511" i="3"/>
  <c r="O3511" i="3"/>
  <c r="P3510" i="3"/>
  <c r="O3510" i="3"/>
  <c r="P3509" i="3"/>
  <c r="O3509" i="3"/>
  <c r="P3508" i="3"/>
  <c r="O3508" i="3"/>
  <c r="P3507" i="3"/>
  <c r="O3507" i="3"/>
  <c r="P3506" i="3"/>
  <c r="O3506" i="3"/>
  <c r="P3505" i="3"/>
  <c r="O3505" i="3"/>
  <c r="P3504" i="3"/>
  <c r="O3504" i="3"/>
  <c r="P3503" i="3"/>
  <c r="O3503" i="3"/>
  <c r="P3502" i="3"/>
  <c r="O3502" i="3"/>
  <c r="P3489" i="3"/>
  <c r="P3490" i="3" s="1"/>
  <c r="O3489" i="3"/>
  <c r="O3490" i="3" s="1"/>
  <c r="P3484" i="3"/>
  <c r="O3484" i="3"/>
  <c r="P3483" i="3"/>
  <c r="O3483" i="3"/>
  <c r="P3432" i="3"/>
  <c r="P3476" i="3" s="1"/>
  <c r="O3432" i="3"/>
  <c r="O3476" i="3" s="1"/>
  <c r="P3431" i="3"/>
  <c r="O3431" i="3"/>
  <c r="P3430" i="3"/>
  <c r="O3430" i="3"/>
  <c r="P3429" i="3"/>
  <c r="O3429" i="3"/>
  <c r="P3428" i="3"/>
  <c r="O3428" i="3"/>
  <c r="P3375" i="3"/>
  <c r="P3420" i="3" s="1"/>
  <c r="O3375" i="3"/>
  <c r="O3420" i="3" s="1"/>
  <c r="P3374" i="3"/>
  <c r="O3374" i="3"/>
  <c r="P3373" i="3"/>
  <c r="O3373" i="3"/>
  <c r="P3372" i="3"/>
  <c r="O3372" i="3"/>
  <c r="P3371" i="3"/>
  <c r="O3371" i="3"/>
  <c r="P3357" i="3"/>
  <c r="O3357" i="3"/>
  <c r="P3356" i="3"/>
  <c r="O3356" i="3"/>
  <c r="P3355" i="3"/>
  <c r="O3355" i="3"/>
  <c r="P3354" i="3"/>
  <c r="O3354" i="3"/>
  <c r="P3353" i="3"/>
  <c r="O3353" i="3"/>
  <c r="P3352" i="3"/>
  <c r="O3352" i="3"/>
  <c r="P3339" i="3"/>
  <c r="O3339" i="3"/>
  <c r="P3338" i="3"/>
  <c r="O3338" i="3"/>
  <c r="P3337" i="3"/>
  <c r="O3337" i="3"/>
  <c r="P3336" i="3"/>
  <c r="O3336" i="3"/>
  <c r="P3335" i="3"/>
  <c r="O3335" i="3"/>
  <c r="P3322" i="3"/>
  <c r="O3322" i="3"/>
  <c r="P3321" i="3"/>
  <c r="O3321" i="3"/>
  <c r="P3316" i="3"/>
  <c r="O3316" i="3"/>
  <c r="P3315" i="3"/>
  <c r="O3315" i="3"/>
  <c r="P3314" i="3"/>
  <c r="O3314" i="3"/>
  <c r="P3313" i="3"/>
  <c r="O3313" i="3"/>
  <c r="P3312" i="3"/>
  <c r="O3312" i="3"/>
  <c r="P3311" i="3"/>
  <c r="O3311" i="3"/>
  <c r="P3310" i="3"/>
  <c r="O3310" i="3"/>
  <c r="P3309" i="3"/>
  <c r="O3309" i="3"/>
  <c r="P3308" i="3"/>
  <c r="O3308" i="3"/>
  <c r="P3307" i="3"/>
  <c r="O3307" i="3"/>
  <c r="P3306" i="3"/>
  <c r="O3306" i="3"/>
  <c r="P3305" i="3"/>
  <c r="O3305" i="3"/>
  <c r="P3304" i="3"/>
  <c r="O3304" i="3"/>
  <c r="P3291" i="3"/>
  <c r="O3291" i="3"/>
  <c r="P3290" i="3"/>
  <c r="O3290" i="3"/>
  <c r="P3285" i="3"/>
  <c r="O3285" i="3"/>
  <c r="P3284" i="3"/>
  <c r="O3284" i="3"/>
  <c r="P3283" i="3"/>
  <c r="O3283" i="3"/>
  <c r="P3282" i="3"/>
  <c r="O3282" i="3"/>
  <c r="P3269" i="3"/>
  <c r="O3269" i="3"/>
  <c r="P3268" i="3"/>
  <c r="O3268" i="3"/>
  <c r="P3267" i="3"/>
  <c r="O3267" i="3"/>
  <c r="P3266" i="3"/>
  <c r="O3266" i="3"/>
  <c r="P3265" i="3"/>
  <c r="O3265" i="3"/>
  <c r="P3264" i="3"/>
  <c r="O3264" i="3"/>
  <c r="P3263" i="3"/>
  <c r="O3263" i="3"/>
  <c r="P3262" i="3"/>
  <c r="O3262" i="3"/>
  <c r="P3261" i="3"/>
  <c r="O3261" i="3"/>
  <c r="P3260" i="3"/>
  <c r="O3260" i="3"/>
  <c r="P3259" i="3"/>
  <c r="O3259" i="3"/>
  <c r="P3258" i="3"/>
  <c r="O3258" i="3"/>
  <c r="P3253" i="3"/>
  <c r="O3253" i="3"/>
  <c r="P3252" i="3"/>
  <c r="O3252" i="3"/>
  <c r="P3251" i="3"/>
  <c r="O3251" i="3"/>
  <c r="P3250" i="3"/>
  <c r="O3250" i="3"/>
  <c r="P3249" i="3"/>
  <c r="O3249" i="3"/>
  <c r="P3248" i="3"/>
  <c r="O3248" i="3"/>
  <c r="P3247" i="3"/>
  <c r="O3247" i="3"/>
  <c r="P3246" i="3"/>
  <c r="O3246" i="3"/>
  <c r="P3245" i="3"/>
  <c r="O3245" i="3"/>
  <c r="P3244" i="3"/>
  <c r="O3244" i="3"/>
  <c r="P3242" i="3"/>
  <c r="O3242" i="3"/>
  <c r="P3241" i="3"/>
  <c r="O3241" i="3"/>
  <c r="P3240" i="3"/>
  <c r="O3240" i="3"/>
  <c r="P3227" i="3"/>
  <c r="P3228" i="3" s="1"/>
  <c r="P3229" i="3" s="1"/>
  <c r="O3227" i="3"/>
  <c r="O3228" i="3" s="1"/>
  <c r="O3229" i="3" s="1"/>
  <c r="P3214" i="3"/>
  <c r="P3215" i="3" s="1"/>
  <c r="O3214" i="3"/>
  <c r="O3215" i="3" s="1"/>
  <c r="P3209" i="3"/>
  <c r="P3210" i="3" s="1"/>
  <c r="O3209" i="3"/>
  <c r="O3210" i="3" s="1"/>
  <c r="P3196" i="3"/>
  <c r="O3196" i="3"/>
  <c r="P3195" i="3"/>
  <c r="O3195" i="3"/>
  <c r="P3194" i="3"/>
  <c r="O3194" i="3"/>
  <c r="P3193" i="3"/>
  <c r="O3193" i="3"/>
  <c r="P3192" i="3"/>
  <c r="O3192" i="3"/>
  <c r="P3191" i="3"/>
  <c r="O3191" i="3"/>
  <c r="P3190" i="3"/>
  <c r="O3190" i="3"/>
  <c r="P3189" i="3"/>
  <c r="O3189" i="3"/>
  <c r="P3188" i="3"/>
  <c r="O3188" i="3"/>
  <c r="P3187" i="3"/>
  <c r="O3187" i="3"/>
  <c r="P3186" i="3"/>
  <c r="O3186" i="3"/>
  <c r="P3185" i="3"/>
  <c r="O3185" i="3"/>
  <c r="P3184" i="3"/>
  <c r="O3184" i="3"/>
  <c r="P3183" i="3"/>
  <c r="O3183" i="3"/>
  <c r="P3182" i="3"/>
  <c r="O3182" i="3"/>
  <c r="P3181" i="3"/>
  <c r="O3181" i="3"/>
  <c r="P3180" i="3"/>
  <c r="O3180" i="3"/>
  <c r="P3175" i="3"/>
  <c r="O3175" i="3"/>
  <c r="P3174" i="3"/>
  <c r="O3174" i="3"/>
  <c r="P3173" i="3"/>
  <c r="O3173" i="3"/>
  <c r="P3172" i="3"/>
  <c r="O3172" i="3"/>
  <c r="P3171" i="3"/>
  <c r="O3171" i="3"/>
  <c r="P3170" i="3"/>
  <c r="O3170" i="3"/>
  <c r="P3169" i="3"/>
  <c r="O3169" i="3"/>
  <c r="P3168" i="3"/>
  <c r="O3168" i="3"/>
  <c r="P3167" i="3"/>
  <c r="O3167" i="3"/>
  <c r="P3166" i="3"/>
  <c r="O3166" i="3"/>
  <c r="P3165" i="3"/>
  <c r="O3165" i="3"/>
  <c r="P3164" i="3"/>
  <c r="O3164" i="3"/>
  <c r="P3163" i="3"/>
  <c r="O3163" i="3"/>
  <c r="P3162" i="3"/>
  <c r="O3162" i="3"/>
  <c r="P3161" i="3"/>
  <c r="O3161" i="3"/>
  <c r="P3160" i="3"/>
  <c r="O3160" i="3"/>
  <c r="P3159" i="3"/>
  <c r="O3159" i="3"/>
  <c r="P3158" i="3"/>
  <c r="O3158" i="3"/>
  <c r="P3157" i="3"/>
  <c r="O3157" i="3"/>
  <c r="P3156" i="3"/>
  <c r="O3156" i="3"/>
  <c r="P3155" i="3"/>
  <c r="O3155" i="3"/>
  <c r="P3154" i="3"/>
  <c r="O3154" i="3"/>
  <c r="P3153" i="3"/>
  <c r="O3153" i="3"/>
  <c r="P3152" i="3"/>
  <c r="O3152" i="3"/>
  <c r="P3139" i="3"/>
  <c r="P3140" i="3" s="1"/>
  <c r="O3139" i="3"/>
  <c r="O3140" i="3" s="1"/>
  <c r="P3134" i="3"/>
  <c r="O3134" i="3"/>
  <c r="P3133" i="3"/>
  <c r="O3133" i="3"/>
  <c r="P3132" i="3"/>
  <c r="O3132" i="3"/>
  <c r="P3131" i="3"/>
  <c r="O3131" i="3"/>
  <c r="P3130" i="3"/>
  <c r="O3130" i="3"/>
  <c r="P3129" i="3"/>
  <c r="O3129" i="3"/>
  <c r="P3128" i="3"/>
  <c r="O3128" i="3"/>
  <c r="P3127" i="3"/>
  <c r="O3127" i="3"/>
  <c r="P3126" i="3"/>
  <c r="O3126" i="3"/>
  <c r="P3125" i="3"/>
  <c r="O3125" i="3"/>
  <c r="P3112" i="3"/>
  <c r="O3112" i="3"/>
  <c r="P3111" i="3"/>
  <c r="O3111" i="3"/>
  <c r="P3110" i="3"/>
  <c r="O3110" i="3"/>
  <c r="P3109" i="3"/>
  <c r="O3109" i="3"/>
  <c r="P3096" i="3"/>
  <c r="O3096" i="3"/>
  <c r="P3095" i="3"/>
  <c r="O3095" i="3"/>
  <c r="P3094" i="3"/>
  <c r="O3094" i="3"/>
  <c r="P3093" i="3"/>
  <c r="O3093" i="3"/>
  <c r="P3080" i="3"/>
  <c r="O3080" i="3"/>
  <c r="P3079" i="3"/>
  <c r="O3079" i="3"/>
  <c r="P3066" i="3"/>
  <c r="O3066" i="3"/>
  <c r="P3065" i="3"/>
  <c r="O3065" i="3"/>
  <c r="P3060" i="3"/>
  <c r="O3060" i="3"/>
  <c r="P3059" i="3"/>
  <c r="O3059" i="3"/>
  <c r="P3058" i="3"/>
  <c r="O3058" i="3"/>
  <c r="P3057" i="3"/>
  <c r="O3057" i="3"/>
  <c r="P3056" i="3"/>
  <c r="O3056" i="3"/>
  <c r="P3055" i="3"/>
  <c r="O3055" i="3"/>
  <c r="P3054" i="3"/>
  <c r="O3054" i="3"/>
  <c r="P3052" i="3"/>
  <c r="O3052" i="3"/>
  <c r="P3050" i="3"/>
  <c r="O3050" i="3"/>
  <c r="P3027" i="3"/>
  <c r="O3027" i="3"/>
  <c r="P3026" i="3"/>
  <c r="O3026" i="3"/>
  <c r="P3025" i="3"/>
  <c r="O3025" i="3"/>
  <c r="P3024" i="3"/>
  <c r="O3024" i="3"/>
  <c r="P3023" i="3"/>
  <c r="O3023" i="3"/>
  <c r="P3022" i="3"/>
  <c r="O3022" i="3"/>
  <c r="P3021" i="3"/>
  <c r="O3021" i="3"/>
  <c r="P3020" i="3"/>
  <c r="O3020" i="3"/>
  <c r="P3019" i="3"/>
  <c r="O3019" i="3"/>
  <c r="P3018" i="3"/>
  <c r="O3018" i="3"/>
  <c r="P3017" i="3"/>
  <c r="O3017" i="3"/>
  <c r="P3016" i="3"/>
  <c r="O3016" i="3"/>
  <c r="P3015" i="3"/>
  <c r="O3015" i="3"/>
  <c r="P3014" i="3"/>
  <c r="O3014" i="3"/>
  <c r="P3009" i="3"/>
  <c r="O3009" i="3"/>
  <c r="P3008" i="3"/>
  <c r="O3008" i="3"/>
  <c r="P3007" i="3"/>
  <c r="O3007" i="3"/>
  <c r="P3006" i="3"/>
  <c r="O3006" i="3"/>
  <c r="P3005" i="3"/>
  <c r="O3005" i="3"/>
  <c r="P3004" i="3"/>
  <c r="O3004" i="3"/>
  <c r="P3003" i="3"/>
  <c r="O3003" i="3"/>
  <c r="P3002" i="3"/>
  <c r="O3002" i="3"/>
  <c r="P3001" i="3"/>
  <c r="O3001" i="3"/>
  <c r="P3000" i="3"/>
  <c r="O3000" i="3"/>
  <c r="P2999" i="3"/>
  <c r="O2999" i="3"/>
  <c r="P2998" i="3"/>
  <c r="O2998" i="3"/>
  <c r="P2997" i="3"/>
  <c r="O2997" i="3"/>
  <c r="P2996" i="3"/>
  <c r="O2996" i="3"/>
  <c r="P2995" i="3"/>
  <c r="O2995" i="3"/>
  <c r="P2994" i="3"/>
  <c r="O2994" i="3"/>
  <c r="P2993" i="3"/>
  <c r="O2993" i="3"/>
  <c r="P2992" i="3"/>
  <c r="O2992" i="3"/>
  <c r="P2991" i="3"/>
  <c r="O2991" i="3"/>
  <c r="P2990" i="3"/>
  <c r="O2990" i="3"/>
  <c r="P2989" i="3"/>
  <c r="O2989" i="3"/>
  <c r="P2976" i="3"/>
  <c r="O2976" i="3"/>
  <c r="P2975" i="3"/>
  <c r="O2975" i="3"/>
  <c r="P2974" i="3"/>
  <c r="O2974" i="3"/>
  <c r="P2973" i="3"/>
  <c r="O2973" i="3"/>
  <c r="P2968" i="3"/>
  <c r="O2968" i="3"/>
  <c r="P2967" i="3"/>
  <c r="O2967" i="3"/>
  <c r="P2966" i="3"/>
  <c r="O2966" i="3"/>
  <c r="P2965" i="3"/>
  <c r="O2965" i="3"/>
  <c r="P2964" i="3"/>
  <c r="O2964" i="3"/>
  <c r="P2963" i="3"/>
  <c r="O2963" i="3"/>
  <c r="P2962" i="3"/>
  <c r="O2962" i="3"/>
  <c r="P2961" i="3"/>
  <c r="O2961" i="3"/>
  <c r="P2960" i="3"/>
  <c r="O2960" i="3"/>
  <c r="P2959" i="3"/>
  <c r="O2959" i="3"/>
  <c r="P2958" i="3"/>
  <c r="O2958" i="3"/>
  <c r="P2957" i="3"/>
  <c r="O2957" i="3"/>
  <c r="P2956" i="3"/>
  <c r="O2956" i="3"/>
  <c r="P2955" i="3"/>
  <c r="O2955" i="3"/>
  <c r="P2954" i="3"/>
  <c r="O2954" i="3"/>
  <c r="P2953" i="3"/>
  <c r="O2953" i="3"/>
  <c r="P2952" i="3"/>
  <c r="O2952" i="3"/>
  <c r="P2950" i="3"/>
  <c r="O2950" i="3"/>
  <c r="P2949" i="3"/>
  <c r="O2949" i="3"/>
  <c r="P2948" i="3"/>
  <c r="O2948" i="3"/>
  <c r="P2947" i="3"/>
  <c r="O2947" i="3"/>
  <c r="P2946" i="3"/>
  <c r="O2946" i="3"/>
  <c r="P2933" i="3"/>
  <c r="P2934" i="3" s="1"/>
  <c r="O2933" i="3"/>
  <c r="O2934" i="3" s="1"/>
  <c r="P2928" i="3"/>
  <c r="O2928" i="3"/>
  <c r="P2927" i="3"/>
  <c r="O2927" i="3"/>
  <c r="P2926" i="3"/>
  <c r="O2926" i="3"/>
  <c r="P2925" i="3"/>
  <c r="O2925" i="3"/>
  <c r="P2924" i="3"/>
  <c r="O2924" i="3"/>
  <c r="P2923" i="3"/>
  <c r="O2923" i="3"/>
  <c r="P2910" i="3"/>
  <c r="O2910" i="3"/>
  <c r="P2909" i="3"/>
  <c r="O2909" i="3"/>
  <c r="P2908" i="3"/>
  <c r="O2908" i="3"/>
  <c r="P2903" i="3"/>
  <c r="O2903" i="3"/>
  <c r="P2902" i="3"/>
  <c r="O2902" i="3"/>
  <c r="P2901" i="3"/>
  <c r="O2901" i="3"/>
  <c r="P2900" i="3"/>
  <c r="O2900" i="3"/>
  <c r="P2899" i="3"/>
  <c r="O2899" i="3"/>
  <c r="P2898" i="3"/>
  <c r="O2898" i="3"/>
  <c r="P2897" i="3"/>
  <c r="O2897" i="3"/>
  <c r="P2896" i="3"/>
  <c r="O2896" i="3"/>
  <c r="P2895" i="3"/>
  <c r="O2895" i="3"/>
  <c r="P2894" i="3"/>
  <c r="O2894" i="3"/>
  <c r="P2893" i="3"/>
  <c r="O2893" i="3"/>
  <c r="P2892" i="3"/>
  <c r="O2892" i="3"/>
  <c r="P2891" i="3"/>
  <c r="O2891" i="3"/>
  <c r="P2890" i="3"/>
  <c r="O2890" i="3"/>
  <c r="P2889" i="3"/>
  <c r="O2889" i="3"/>
  <c r="P2888" i="3"/>
  <c r="O2888" i="3"/>
  <c r="P2875" i="3"/>
  <c r="O2875" i="3"/>
  <c r="P2874" i="3"/>
  <c r="O2874" i="3"/>
  <c r="P2873" i="3"/>
  <c r="O2873" i="3"/>
  <c r="P2868" i="3"/>
  <c r="O2868" i="3"/>
  <c r="P2867" i="3"/>
  <c r="O2867" i="3"/>
  <c r="P2866" i="3"/>
  <c r="O2866" i="3"/>
  <c r="P2865" i="3"/>
  <c r="O2865" i="3"/>
  <c r="P2864" i="3"/>
  <c r="O2864" i="3"/>
  <c r="P2863" i="3"/>
  <c r="O2863" i="3"/>
  <c r="P2862" i="3"/>
  <c r="O2862" i="3"/>
  <c r="P2861" i="3"/>
  <c r="O2861" i="3"/>
  <c r="P2860" i="3"/>
  <c r="O2860" i="3"/>
  <c r="P2859" i="3"/>
  <c r="O2859" i="3"/>
  <c r="P2858" i="3"/>
  <c r="O2858" i="3"/>
  <c r="P2857" i="3"/>
  <c r="O2857" i="3"/>
  <c r="P2856" i="3"/>
  <c r="O2856" i="3"/>
  <c r="P2855" i="3"/>
  <c r="O2855" i="3"/>
  <c r="P2854" i="3"/>
  <c r="O2854" i="3"/>
  <c r="P2853" i="3"/>
  <c r="O2853" i="3"/>
  <c r="P2852" i="3"/>
  <c r="O2852" i="3"/>
  <c r="P2851" i="3"/>
  <c r="O2851" i="3"/>
  <c r="P2850" i="3"/>
  <c r="O2850" i="3"/>
  <c r="P2849" i="3"/>
  <c r="O2849" i="3"/>
  <c r="P2848" i="3"/>
  <c r="O2848" i="3"/>
  <c r="P2847" i="3"/>
  <c r="O2847" i="3"/>
  <c r="P2846" i="3"/>
  <c r="O2846" i="3"/>
  <c r="P2834" i="3"/>
  <c r="O2834" i="3"/>
  <c r="P2833" i="3"/>
  <c r="O2833" i="3"/>
  <c r="P2832" i="3"/>
  <c r="O2832" i="3"/>
  <c r="P2820" i="3"/>
  <c r="P2821" i="3" s="1"/>
  <c r="P2822" i="3" s="1"/>
  <c r="O2820" i="3"/>
  <c r="O2821" i="3" s="1"/>
  <c r="O2822" i="3" s="1"/>
  <c r="P2807" i="3"/>
  <c r="O2807" i="3"/>
  <c r="P2806" i="3"/>
  <c r="O2806" i="3"/>
  <c r="P2793" i="3"/>
  <c r="P2794" i="3" s="1"/>
  <c r="P2795" i="3" s="1"/>
  <c r="O2793" i="3"/>
  <c r="O2794" i="3" s="1"/>
  <c r="O2795" i="3" s="1"/>
  <c r="P2780" i="3"/>
  <c r="O2780" i="3"/>
  <c r="P2779" i="3"/>
  <c r="O2779" i="3"/>
  <c r="P2778" i="3"/>
  <c r="O2778" i="3"/>
  <c r="P2765" i="3"/>
  <c r="P2766" i="3" s="1"/>
  <c r="O2765" i="3"/>
  <c r="O2766" i="3" s="1"/>
  <c r="P2760" i="3"/>
  <c r="O2760" i="3"/>
  <c r="P2759" i="3"/>
  <c r="O2759" i="3"/>
  <c r="P2758" i="3"/>
  <c r="O2758" i="3"/>
  <c r="P2757" i="3"/>
  <c r="O2757" i="3"/>
  <c r="P2756" i="3"/>
  <c r="O2756" i="3"/>
  <c r="P2755" i="3"/>
  <c r="O2755" i="3"/>
  <c r="P2754" i="3"/>
  <c r="O2754" i="3"/>
  <c r="P2753" i="3"/>
  <c r="O2753" i="3"/>
  <c r="P2752" i="3"/>
  <c r="O2752" i="3"/>
  <c r="P2751" i="3"/>
  <c r="O2751" i="3"/>
  <c r="P2750" i="3"/>
  <c r="O2750" i="3"/>
  <c r="P2749" i="3"/>
  <c r="O2749" i="3"/>
  <c r="P2748" i="3"/>
  <c r="O2748" i="3"/>
  <c r="P2747" i="3"/>
  <c r="O2747" i="3"/>
  <c r="P2746" i="3"/>
  <c r="O2746" i="3"/>
  <c r="P2745" i="3"/>
  <c r="O2745" i="3"/>
  <c r="P2744" i="3"/>
  <c r="O2744" i="3"/>
  <c r="P2732" i="3"/>
  <c r="O2732" i="3"/>
  <c r="P2731" i="3"/>
  <c r="O2731" i="3"/>
  <c r="P2730" i="3"/>
  <c r="O2730" i="3"/>
  <c r="P2729" i="3"/>
  <c r="O2729" i="3"/>
  <c r="P2728" i="3"/>
  <c r="O2728" i="3"/>
  <c r="P2727" i="3"/>
  <c r="O2727" i="3"/>
  <c r="P2726" i="3"/>
  <c r="O2726" i="3"/>
  <c r="P2725" i="3"/>
  <c r="O2725" i="3"/>
  <c r="P2724" i="3"/>
  <c r="O2724" i="3"/>
  <c r="P2723" i="3"/>
  <c r="O2723" i="3"/>
  <c r="P2722" i="3"/>
  <c r="O2722" i="3"/>
  <c r="P2721" i="3"/>
  <c r="O2721" i="3"/>
  <c r="P2720" i="3"/>
  <c r="O2720" i="3"/>
  <c r="P2719" i="3"/>
  <c r="O2719" i="3"/>
  <c r="P2718" i="3"/>
  <c r="O2718" i="3"/>
  <c r="P2717" i="3"/>
  <c r="O2717" i="3"/>
  <c r="P2716" i="3"/>
  <c r="O2716" i="3"/>
  <c r="P2715" i="3"/>
  <c r="O2715" i="3"/>
  <c r="P2714" i="3"/>
  <c r="O2714" i="3"/>
  <c r="P2713" i="3"/>
  <c r="O2713" i="3"/>
  <c r="P2712" i="3"/>
  <c r="O2712" i="3"/>
  <c r="P2711" i="3"/>
  <c r="O2711" i="3"/>
  <c r="P2710" i="3"/>
  <c r="O2710" i="3"/>
  <c r="P2709" i="3"/>
  <c r="O2709" i="3"/>
  <c r="P2708" i="3"/>
  <c r="O2708" i="3"/>
  <c r="P2707" i="3"/>
  <c r="O2707" i="3"/>
  <c r="P2706" i="3"/>
  <c r="O2706" i="3"/>
  <c r="P2693" i="3"/>
  <c r="O2693" i="3"/>
  <c r="P2691" i="3"/>
  <c r="O2691" i="3"/>
  <c r="P2689" i="3"/>
  <c r="O2689" i="3"/>
  <c r="P2688" i="3"/>
  <c r="O2688" i="3"/>
  <c r="P2687" i="3"/>
  <c r="O2687" i="3"/>
  <c r="P2686" i="3"/>
  <c r="O2686" i="3"/>
  <c r="P2680" i="3"/>
  <c r="O2680" i="3"/>
  <c r="P2679" i="3"/>
  <c r="O2679" i="3"/>
  <c r="P2677" i="3"/>
  <c r="O2677" i="3"/>
  <c r="P2675" i="3"/>
  <c r="O2675" i="3"/>
  <c r="P2672" i="3"/>
  <c r="O2672" i="3"/>
  <c r="P2671" i="3"/>
  <c r="O2671" i="3"/>
  <c r="P2668" i="3"/>
  <c r="O2668" i="3"/>
  <c r="P2667" i="3"/>
  <c r="O2667" i="3"/>
  <c r="P2666" i="3"/>
  <c r="O2666" i="3"/>
  <c r="P2665" i="3"/>
  <c r="O2665" i="3"/>
  <c r="P2664" i="3"/>
  <c r="O2664" i="3"/>
  <c r="P2662" i="3"/>
  <c r="O2662" i="3"/>
  <c r="P2660" i="3"/>
  <c r="O2660" i="3"/>
  <c r="P2659" i="3"/>
  <c r="O2659" i="3"/>
  <c r="P2658" i="3"/>
  <c r="O2658" i="3"/>
  <c r="P2645" i="3"/>
  <c r="O2645" i="3"/>
  <c r="P2644" i="3"/>
  <c r="O2644" i="3"/>
  <c r="P2643" i="3"/>
  <c r="O2643" i="3"/>
  <c r="P2642" i="3"/>
  <c r="O2642" i="3"/>
  <c r="P2641" i="3"/>
  <c r="O2641" i="3"/>
  <c r="P2640" i="3"/>
  <c r="O2640" i="3"/>
  <c r="P2635" i="3"/>
  <c r="O2635" i="3"/>
  <c r="P2634" i="3"/>
  <c r="O2634" i="3"/>
  <c r="P2633" i="3"/>
  <c r="O2633" i="3"/>
  <c r="P2632" i="3"/>
  <c r="O2632" i="3"/>
  <c r="P2631" i="3"/>
  <c r="O2631" i="3"/>
  <c r="P2630" i="3"/>
  <c r="O2630" i="3"/>
  <c r="P2629" i="3"/>
  <c r="O2629" i="3"/>
  <c r="P2628" i="3"/>
  <c r="O2628" i="3"/>
  <c r="P2627" i="3"/>
  <c r="O2627" i="3"/>
  <c r="P2625" i="3"/>
  <c r="O2625" i="3"/>
  <c r="P2624" i="3"/>
  <c r="O2624" i="3"/>
  <c r="P2622" i="3"/>
  <c r="O2622" i="3"/>
  <c r="P2621" i="3"/>
  <c r="O2621" i="3"/>
  <c r="P2620" i="3"/>
  <c r="O2620" i="3"/>
  <c r="P2619" i="3"/>
  <c r="O2619" i="3"/>
  <c r="P2618" i="3"/>
  <c r="O2618" i="3"/>
  <c r="P2617" i="3"/>
  <c r="O2617" i="3"/>
  <c r="P2616" i="3"/>
  <c r="O2616" i="3"/>
  <c r="P2615" i="3"/>
  <c r="O2615" i="3"/>
  <c r="P2614" i="3"/>
  <c r="O2614" i="3"/>
  <c r="P2613" i="3"/>
  <c r="O2613" i="3"/>
  <c r="P2612" i="3"/>
  <c r="O2612" i="3"/>
  <c r="P2611" i="3"/>
  <c r="O2611" i="3"/>
  <c r="P2610" i="3"/>
  <c r="O2610" i="3"/>
  <c r="P2609" i="3"/>
  <c r="O2609" i="3"/>
  <c r="P2608" i="3"/>
  <c r="O2608" i="3"/>
  <c r="P2607" i="3"/>
  <c r="O2607" i="3"/>
  <c r="P2606" i="3"/>
  <c r="O2606" i="3"/>
  <c r="P2593" i="3"/>
  <c r="O2593" i="3"/>
  <c r="P2592" i="3"/>
  <c r="O2592" i="3"/>
  <c r="P2591" i="3"/>
  <c r="O2591" i="3"/>
  <c r="P2590" i="3"/>
  <c r="O2590" i="3"/>
  <c r="P2589" i="3"/>
  <c r="O2589" i="3"/>
  <c r="P2588" i="3"/>
  <c r="O2588" i="3"/>
  <c r="P2583" i="3"/>
  <c r="O2583" i="3"/>
  <c r="P2582" i="3"/>
  <c r="O2582" i="3"/>
  <c r="P2581" i="3"/>
  <c r="O2581" i="3"/>
  <c r="P2580" i="3"/>
  <c r="O2580" i="3"/>
  <c r="P2579" i="3"/>
  <c r="O2579" i="3"/>
  <c r="P2578" i="3"/>
  <c r="O2578" i="3"/>
  <c r="P2577" i="3"/>
  <c r="O2577" i="3"/>
  <c r="P2576" i="3"/>
  <c r="O2576" i="3"/>
  <c r="P2574" i="3"/>
  <c r="O2574" i="3"/>
  <c r="P2561" i="3"/>
  <c r="O2561" i="3"/>
  <c r="P2560" i="3"/>
  <c r="O2560" i="3"/>
  <c r="P2559" i="3"/>
  <c r="O2559" i="3"/>
  <c r="P2558" i="3"/>
  <c r="O2558" i="3"/>
  <c r="P2557" i="3"/>
  <c r="O2557" i="3"/>
  <c r="P2556" i="3"/>
  <c r="O2556" i="3"/>
  <c r="P2555" i="3"/>
  <c r="O2555" i="3"/>
  <c r="P2554" i="3"/>
  <c r="O2554" i="3"/>
  <c r="P2553" i="3"/>
  <c r="O2553" i="3"/>
  <c r="P2552" i="3"/>
  <c r="O2552" i="3"/>
  <c r="P2551" i="3"/>
  <c r="O2551" i="3"/>
  <c r="P2550" i="3"/>
  <c r="O2550" i="3"/>
  <c r="P2535" i="3"/>
  <c r="O2535" i="3"/>
  <c r="P2534" i="3"/>
  <c r="O2534" i="3"/>
  <c r="P2529" i="3"/>
  <c r="O2529" i="3"/>
  <c r="P2528" i="3"/>
  <c r="O2528" i="3"/>
  <c r="P2527" i="3"/>
  <c r="O2527" i="3"/>
  <c r="P2526" i="3"/>
  <c r="O2526" i="3"/>
  <c r="P2525" i="3"/>
  <c r="O2525" i="3"/>
  <c r="P2524" i="3"/>
  <c r="O2524" i="3"/>
  <c r="P2523" i="3"/>
  <c r="O2523" i="3"/>
  <c r="P2522" i="3"/>
  <c r="O2522" i="3"/>
  <c r="P2509" i="3"/>
  <c r="O2509" i="3"/>
  <c r="P2508" i="3"/>
  <c r="O2508" i="3"/>
  <c r="P2507" i="3"/>
  <c r="O2507" i="3"/>
  <c r="P2493" i="3"/>
  <c r="O2493" i="3"/>
  <c r="P2492" i="3"/>
  <c r="O2492" i="3"/>
  <c r="P2479" i="3"/>
  <c r="O2479" i="3"/>
  <c r="P2478" i="3"/>
  <c r="O2478" i="3"/>
  <c r="P2477" i="3"/>
  <c r="O2477" i="3"/>
  <c r="P2476" i="3"/>
  <c r="O2476" i="3"/>
  <c r="P2475" i="3"/>
  <c r="O2475" i="3"/>
  <c r="P2474" i="3"/>
  <c r="O2474" i="3"/>
  <c r="P2473" i="3"/>
  <c r="O2473" i="3"/>
  <c r="P2472" i="3"/>
  <c r="O2472" i="3"/>
  <c r="P2471" i="3"/>
  <c r="O2471" i="3"/>
  <c r="P2470" i="3"/>
  <c r="O2470" i="3"/>
  <c r="P2469" i="3"/>
  <c r="O2469" i="3"/>
  <c r="P2468" i="3"/>
  <c r="O2468" i="3"/>
  <c r="P2467" i="3"/>
  <c r="O2467" i="3"/>
  <c r="P2466" i="3"/>
  <c r="O2466" i="3"/>
  <c r="P2465" i="3"/>
  <c r="O2465" i="3"/>
  <c r="P2464" i="3"/>
  <c r="O2464" i="3"/>
  <c r="P2463" i="3"/>
  <c r="O2463" i="3"/>
  <c r="P2462" i="3"/>
  <c r="O2462" i="3"/>
  <c r="P2461" i="3"/>
  <c r="O2461" i="3"/>
  <c r="P2460" i="3"/>
  <c r="O2460" i="3"/>
  <c r="P2459" i="3"/>
  <c r="O2459" i="3"/>
  <c r="P2454" i="3"/>
  <c r="O2454" i="3"/>
  <c r="P2453" i="3"/>
  <c r="O2453" i="3"/>
  <c r="P2452" i="3"/>
  <c r="O2452" i="3"/>
  <c r="P2451" i="3"/>
  <c r="O2451" i="3"/>
  <c r="P2450" i="3"/>
  <c r="O2450" i="3"/>
  <c r="P2449" i="3"/>
  <c r="O2449" i="3"/>
  <c r="P2448" i="3"/>
  <c r="O2448" i="3"/>
  <c r="P2447" i="3"/>
  <c r="O2447" i="3"/>
  <c r="P2446" i="3"/>
  <c r="O2446" i="3"/>
  <c r="P2445" i="3"/>
  <c r="O2445" i="3"/>
  <c r="P2444" i="3"/>
  <c r="O2444" i="3"/>
  <c r="P2443" i="3"/>
  <c r="O2443" i="3"/>
  <c r="P2442" i="3"/>
  <c r="O2442" i="3"/>
  <c r="P2441" i="3"/>
  <c r="O2441" i="3"/>
  <c r="P2440" i="3"/>
  <c r="O2440" i="3"/>
  <c r="P2439" i="3"/>
  <c r="O2439" i="3"/>
  <c r="P2438" i="3"/>
  <c r="O2438" i="3"/>
  <c r="P2437" i="3"/>
  <c r="O2437" i="3"/>
  <c r="P2436" i="3"/>
  <c r="O2436" i="3"/>
  <c r="P2435" i="3"/>
  <c r="O2435" i="3"/>
  <c r="P2434" i="3"/>
  <c r="O2434" i="3"/>
  <c r="P2421" i="3"/>
  <c r="O2421" i="3"/>
  <c r="P2420" i="3"/>
  <c r="O2420" i="3"/>
  <c r="P2415" i="3"/>
  <c r="O2415" i="3"/>
  <c r="P2414" i="3"/>
  <c r="O2414" i="3"/>
  <c r="P2413" i="3"/>
  <c r="O2413" i="3"/>
  <c r="P2412" i="3"/>
  <c r="O2412" i="3"/>
  <c r="P2400" i="3"/>
  <c r="O2400" i="3"/>
  <c r="P2399" i="3"/>
  <c r="O2399" i="3"/>
  <c r="P2398" i="3"/>
  <c r="O2398" i="3"/>
  <c r="P2385" i="3"/>
  <c r="O2385" i="3"/>
  <c r="P2384" i="3"/>
  <c r="O2384" i="3"/>
  <c r="P2379" i="3"/>
  <c r="O2379" i="3"/>
  <c r="P2378" i="3"/>
  <c r="O2378" i="3"/>
  <c r="P2377" i="3"/>
  <c r="O2377" i="3"/>
  <c r="P2376" i="3"/>
  <c r="O2376" i="3"/>
  <c r="P2375" i="3"/>
  <c r="O2375" i="3"/>
  <c r="P2374" i="3"/>
  <c r="O2374" i="3"/>
  <c r="P2372" i="3"/>
  <c r="O2372" i="3"/>
  <c r="P2370" i="3"/>
  <c r="O2370" i="3"/>
  <c r="P2347" i="3"/>
  <c r="P2348" i="3" s="1"/>
  <c r="P2349" i="3" s="1"/>
  <c r="O2347" i="3"/>
  <c r="O2348" i="3" s="1"/>
  <c r="O2349" i="3" s="1"/>
  <c r="P2332" i="3"/>
  <c r="O2332" i="3"/>
  <c r="P2331" i="3"/>
  <c r="O2331" i="3"/>
  <c r="P2330" i="3"/>
  <c r="O2330" i="3"/>
  <c r="P2329" i="3"/>
  <c r="O2329" i="3"/>
  <c r="P2328" i="3"/>
  <c r="O2328" i="3"/>
  <c r="P2327" i="3"/>
  <c r="O2327" i="3"/>
  <c r="P2326" i="3"/>
  <c r="O2326" i="3"/>
  <c r="P2325" i="3"/>
  <c r="P2336" i="3" s="1"/>
  <c r="O2325" i="3"/>
  <c r="O2336" i="3" s="1"/>
  <c r="P2324" i="3"/>
  <c r="O2324" i="3"/>
  <c r="P2323" i="3"/>
  <c r="O2323" i="3"/>
  <c r="P2322" i="3"/>
  <c r="O2322" i="3"/>
  <c r="P2321" i="3"/>
  <c r="O2321" i="3"/>
  <c r="P2320" i="3"/>
  <c r="O2320" i="3"/>
  <c r="P2319" i="3"/>
  <c r="O2319" i="3"/>
  <c r="P2318" i="3"/>
  <c r="O2318" i="3"/>
  <c r="P2317" i="3"/>
  <c r="O2317" i="3"/>
  <c r="P2316" i="3"/>
  <c r="O2316" i="3"/>
  <c r="P2315" i="3"/>
  <c r="O2315" i="3"/>
  <c r="P2314" i="3"/>
  <c r="O2314" i="3"/>
  <c r="P2313" i="3"/>
  <c r="O2313" i="3"/>
  <c r="P2312" i="3"/>
  <c r="O2312" i="3"/>
  <c r="P2311" i="3"/>
  <c r="O2311" i="3"/>
  <c r="P2310" i="3"/>
  <c r="O2310" i="3"/>
  <c r="P2305" i="3"/>
  <c r="O2305" i="3"/>
  <c r="P2304" i="3"/>
  <c r="O2304" i="3"/>
  <c r="P2303" i="3"/>
  <c r="O2303" i="3"/>
  <c r="P2302" i="3"/>
  <c r="O2302" i="3"/>
  <c r="P2301" i="3"/>
  <c r="O2301" i="3"/>
  <c r="P2288" i="3"/>
  <c r="P2289" i="3" s="1"/>
  <c r="P2290" i="3" s="1"/>
  <c r="O2288" i="3"/>
  <c r="O2289" i="3" s="1"/>
  <c r="O2290" i="3" s="1"/>
  <c r="P2275" i="3"/>
  <c r="O2275" i="3"/>
  <c r="P2274" i="3"/>
  <c r="O2274" i="3"/>
  <c r="P2272" i="3"/>
  <c r="O2272" i="3"/>
  <c r="P2271" i="3"/>
  <c r="O2271" i="3"/>
  <c r="P2270" i="3"/>
  <c r="O2270" i="3"/>
  <c r="P2269" i="3"/>
  <c r="O2269" i="3"/>
  <c r="P2268" i="3"/>
  <c r="O2268" i="3"/>
  <c r="P2263" i="3"/>
  <c r="O2263" i="3"/>
  <c r="P2262" i="3"/>
  <c r="O2262" i="3"/>
  <c r="P2261" i="3"/>
  <c r="O2261" i="3"/>
  <c r="P2260" i="3"/>
  <c r="O2260" i="3"/>
  <c r="P2259" i="3"/>
  <c r="O2259" i="3"/>
  <c r="P2258" i="3"/>
  <c r="O2258" i="3"/>
  <c r="P2257" i="3"/>
  <c r="O2257" i="3"/>
  <c r="P2256" i="3"/>
  <c r="O2256" i="3"/>
  <c r="P2255" i="3"/>
  <c r="O2255" i="3"/>
  <c r="P2254" i="3"/>
  <c r="O2254" i="3"/>
  <c r="P2253" i="3"/>
  <c r="O2253" i="3"/>
  <c r="P2252" i="3"/>
  <c r="O2252" i="3"/>
  <c r="P2251" i="3"/>
  <c r="O2251" i="3"/>
  <c r="P2250" i="3"/>
  <c r="O2250" i="3"/>
  <c r="P2249" i="3"/>
  <c r="O2249" i="3"/>
  <c r="P2248" i="3"/>
  <c r="O2248" i="3"/>
  <c r="P2247" i="3"/>
  <c r="O2247" i="3"/>
  <c r="P2246" i="3"/>
  <c r="O2246" i="3"/>
  <c r="P2245" i="3"/>
  <c r="O2245" i="3"/>
  <c r="P2244" i="3"/>
  <c r="O2244" i="3"/>
  <c r="P2243" i="3"/>
  <c r="O2243" i="3"/>
  <c r="P2242" i="3"/>
  <c r="O2242" i="3"/>
  <c r="P2241" i="3"/>
  <c r="O2241" i="3"/>
  <c r="P2240" i="3"/>
  <c r="O2240" i="3"/>
  <c r="P2239" i="3"/>
  <c r="O2239" i="3"/>
  <c r="P2238" i="3"/>
  <c r="O2238" i="3"/>
  <c r="P2237" i="3"/>
  <c r="O2237" i="3"/>
  <c r="P2236" i="3"/>
  <c r="O2236" i="3"/>
  <c r="P2235" i="3"/>
  <c r="O2235" i="3"/>
  <c r="P2234" i="3"/>
  <c r="O2234" i="3"/>
  <c r="P2233" i="3"/>
  <c r="O2233" i="3"/>
  <c r="P2232" i="3"/>
  <c r="O2232" i="3"/>
  <c r="P2231" i="3"/>
  <c r="O2231" i="3"/>
  <c r="P2230" i="3"/>
  <c r="O2230" i="3"/>
  <c r="P2229" i="3"/>
  <c r="O2229" i="3"/>
  <c r="P2228" i="3"/>
  <c r="O2228" i="3"/>
  <c r="P2227" i="3"/>
  <c r="O2227" i="3"/>
  <c r="P2226" i="3"/>
  <c r="O2226" i="3"/>
  <c r="P2224" i="3"/>
  <c r="O2224" i="3"/>
  <c r="P2222" i="3"/>
  <c r="O2222" i="3"/>
  <c r="P2221" i="3"/>
  <c r="O2221" i="3"/>
  <c r="P2220" i="3"/>
  <c r="O2220" i="3"/>
  <c r="P2219" i="3"/>
  <c r="O2219" i="3"/>
  <c r="P2218" i="3"/>
  <c r="O2218" i="3"/>
  <c r="P2217" i="3"/>
  <c r="O2217" i="3"/>
  <c r="P2216" i="3"/>
  <c r="O2216" i="3"/>
  <c r="P2215" i="3"/>
  <c r="O2215" i="3"/>
  <c r="P2214" i="3"/>
  <c r="O2214" i="3"/>
  <c r="P2213" i="3"/>
  <c r="O2213" i="3"/>
  <c r="P2212" i="3"/>
  <c r="O2212" i="3"/>
  <c r="P2211" i="3"/>
  <c r="O2211" i="3"/>
  <c r="P2210" i="3"/>
  <c r="O2210" i="3"/>
  <c r="P2209" i="3"/>
  <c r="O2209" i="3"/>
  <c r="P2208" i="3"/>
  <c r="O2208" i="3"/>
  <c r="P2207" i="3"/>
  <c r="O2207" i="3"/>
  <c r="P2206" i="3"/>
  <c r="O2206" i="3"/>
  <c r="P2205" i="3"/>
  <c r="O2205" i="3"/>
  <c r="P2204" i="3"/>
  <c r="O2204" i="3"/>
  <c r="P2203" i="3"/>
  <c r="O2203" i="3"/>
  <c r="P2202" i="3"/>
  <c r="O2202" i="3"/>
  <c r="P2201" i="3"/>
  <c r="O2201" i="3"/>
  <c r="P2200" i="3"/>
  <c r="O2200" i="3"/>
  <c r="P2199" i="3"/>
  <c r="O2199" i="3"/>
  <c r="P2198" i="3"/>
  <c r="O2198" i="3"/>
  <c r="P2197" i="3"/>
  <c r="O2197" i="3"/>
  <c r="P2196" i="3"/>
  <c r="O2196" i="3"/>
  <c r="P2195" i="3"/>
  <c r="O2195" i="3"/>
  <c r="P2194" i="3"/>
  <c r="O2194" i="3"/>
  <c r="P2193" i="3"/>
  <c r="O2193" i="3"/>
  <c r="P2192" i="3"/>
  <c r="O2192" i="3"/>
  <c r="P2191" i="3"/>
  <c r="O2191" i="3"/>
  <c r="P2190" i="3"/>
  <c r="O2190" i="3"/>
  <c r="P2189" i="3"/>
  <c r="O2189" i="3"/>
  <c r="P2188" i="3"/>
  <c r="O2188" i="3"/>
  <c r="P2187" i="3"/>
  <c r="O2187" i="3"/>
  <c r="P2186" i="3"/>
  <c r="O2186" i="3"/>
  <c r="P2185" i="3"/>
  <c r="O2185" i="3"/>
  <c r="P2184" i="3"/>
  <c r="O2184" i="3"/>
  <c r="P2183" i="3"/>
  <c r="O2183" i="3"/>
  <c r="P2170" i="3"/>
  <c r="P2171" i="3" s="1"/>
  <c r="O2170" i="3"/>
  <c r="O2171" i="3" s="1"/>
  <c r="P2165" i="3"/>
  <c r="O2165" i="3"/>
  <c r="P2164" i="3"/>
  <c r="O2164" i="3"/>
  <c r="P2151" i="3"/>
  <c r="O2151" i="3"/>
  <c r="P2150" i="3"/>
  <c r="O2150" i="3"/>
  <c r="P2149" i="3"/>
  <c r="O2149" i="3"/>
  <c r="P2148" i="3"/>
  <c r="O2148" i="3"/>
  <c r="P2147" i="3"/>
  <c r="O2147" i="3"/>
  <c r="P2146" i="3"/>
  <c r="O2146" i="3"/>
  <c r="P2145" i="3"/>
  <c r="O2145" i="3"/>
  <c r="P2144" i="3"/>
  <c r="O2144" i="3"/>
  <c r="P2143" i="3"/>
  <c r="O2143" i="3"/>
  <c r="P2142" i="3"/>
  <c r="O2142" i="3"/>
  <c r="P2141" i="3"/>
  <c r="O2141" i="3"/>
  <c r="P2140" i="3"/>
  <c r="O2140" i="3"/>
  <c r="P2139" i="3"/>
  <c r="O2139" i="3"/>
  <c r="P2138" i="3"/>
  <c r="O2138" i="3"/>
  <c r="P2137" i="3"/>
  <c r="O2137" i="3"/>
  <c r="P2136" i="3"/>
  <c r="O2136" i="3"/>
  <c r="P2135" i="3"/>
  <c r="O2135" i="3"/>
  <c r="P2134" i="3"/>
  <c r="O2134" i="3"/>
  <c r="P2133" i="3"/>
  <c r="O2133" i="3"/>
  <c r="P2132" i="3"/>
  <c r="O2132" i="3"/>
  <c r="P2131" i="3"/>
  <c r="O2131" i="3"/>
  <c r="P2130" i="3"/>
  <c r="O2130" i="3"/>
  <c r="P2129" i="3"/>
  <c r="O2129" i="3"/>
  <c r="P2128" i="3"/>
  <c r="O2128" i="3"/>
  <c r="P2127" i="3"/>
  <c r="O2127" i="3"/>
  <c r="P2126" i="3"/>
  <c r="O2126" i="3"/>
  <c r="P2125" i="3"/>
  <c r="O2125" i="3"/>
  <c r="P2124" i="3"/>
  <c r="O2124" i="3"/>
  <c r="P2123" i="3"/>
  <c r="O2123" i="3"/>
  <c r="P2122" i="3"/>
  <c r="O2122" i="3"/>
  <c r="P2121" i="3"/>
  <c r="O2121" i="3"/>
  <c r="P2120" i="3"/>
  <c r="O2120" i="3"/>
  <c r="P2119" i="3"/>
  <c r="O2119" i="3"/>
  <c r="P2118" i="3"/>
  <c r="O2118" i="3"/>
  <c r="P2117" i="3"/>
  <c r="O2117" i="3"/>
  <c r="P2112" i="3"/>
  <c r="O2112" i="3"/>
  <c r="P2111" i="3"/>
  <c r="O2111" i="3"/>
  <c r="P2110" i="3"/>
  <c r="O2110" i="3"/>
  <c r="P2109" i="3"/>
  <c r="O2109" i="3"/>
  <c r="P2108" i="3"/>
  <c r="O2108" i="3"/>
  <c r="P2107" i="3"/>
  <c r="O2107" i="3"/>
  <c r="P2106" i="3"/>
  <c r="O2106" i="3"/>
  <c r="P2105" i="3"/>
  <c r="O2105" i="3"/>
  <c r="P2104" i="3"/>
  <c r="O2104" i="3"/>
  <c r="P2103" i="3"/>
  <c r="O2103" i="3"/>
  <c r="P2102" i="3"/>
  <c r="O2102" i="3"/>
  <c r="P2101" i="3"/>
  <c r="O2101" i="3"/>
  <c r="P2100" i="3"/>
  <c r="O2100" i="3"/>
  <c r="P2099" i="3"/>
  <c r="O2099" i="3"/>
  <c r="P2098" i="3"/>
  <c r="O2098" i="3"/>
  <c r="P2097" i="3"/>
  <c r="O2097" i="3"/>
  <c r="P2096" i="3"/>
  <c r="O2096" i="3"/>
  <c r="P2095" i="3"/>
  <c r="O2095" i="3"/>
  <c r="P2094" i="3"/>
  <c r="O2094" i="3"/>
  <c r="P2093" i="3"/>
  <c r="O2093" i="3"/>
  <c r="P2092" i="3"/>
  <c r="O2092" i="3"/>
  <c r="P2091" i="3"/>
  <c r="O2091" i="3"/>
  <c r="P2090" i="3"/>
  <c r="O2090" i="3"/>
  <c r="P2077" i="3"/>
  <c r="O2077" i="3"/>
  <c r="P2075" i="3"/>
  <c r="O2075" i="3"/>
  <c r="P2070" i="3"/>
  <c r="O2070" i="3"/>
  <c r="P2069" i="3"/>
  <c r="O2069" i="3"/>
  <c r="P2068" i="3"/>
  <c r="O2068" i="3"/>
  <c r="P2067" i="3"/>
  <c r="O2067" i="3"/>
  <c r="P2066" i="3"/>
  <c r="O2066" i="3"/>
  <c r="P2065" i="3"/>
  <c r="O2065" i="3"/>
  <c r="P2064" i="3"/>
  <c r="O2064" i="3"/>
  <c r="P2063" i="3"/>
  <c r="O2063" i="3"/>
  <c r="P2062" i="3"/>
  <c r="O2062" i="3"/>
  <c r="P2061" i="3"/>
  <c r="O2061" i="3"/>
  <c r="P2060" i="3"/>
  <c r="O2060" i="3"/>
  <c r="P2059" i="3"/>
  <c r="O2059" i="3"/>
  <c r="P2058" i="3"/>
  <c r="O2058" i="3"/>
  <c r="P2057" i="3"/>
  <c r="O2057" i="3"/>
  <c r="P2056" i="3"/>
  <c r="O2056" i="3"/>
  <c r="P2055" i="3"/>
  <c r="O2055" i="3"/>
  <c r="P2054" i="3"/>
  <c r="O2054" i="3"/>
  <c r="P2053" i="3"/>
  <c r="O2053" i="3"/>
  <c r="P2052" i="3"/>
  <c r="O2052" i="3"/>
  <c r="P2050" i="3"/>
  <c r="O2050" i="3"/>
  <c r="P2049" i="3"/>
  <c r="O2049" i="3"/>
  <c r="P2048" i="3"/>
  <c r="O2048" i="3"/>
  <c r="P2047" i="3"/>
  <c r="O2047" i="3"/>
  <c r="P2046" i="3"/>
  <c r="O2046" i="3"/>
  <c r="P2045" i="3"/>
  <c r="O2045" i="3"/>
  <c r="P2044" i="3"/>
  <c r="O2044" i="3"/>
  <c r="P2031" i="3"/>
  <c r="P2032" i="3" s="1"/>
  <c r="O2031" i="3"/>
  <c r="O2032" i="3" s="1"/>
  <c r="P2026" i="3"/>
  <c r="P2027" i="3" s="1"/>
  <c r="O2026" i="3"/>
  <c r="O2027" i="3" s="1"/>
  <c r="P2001" i="3"/>
  <c r="P2019" i="3" s="1"/>
  <c r="O2001" i="3"/>
  <c r="O2019" i="3" s="1"/>
  <c r="P2000" i="3"/>
  <c r="O2000" i="3"/>
  <c r="P1999" i="3"/>
  <c r="O1999" i="3"/>
  <c r="P1998" i="3"/>
  <c r="O1998" i="3"/>
  <c r="P1997" i="3"/>
  <c r="O1997" i="3"/>
  <c r="P1963" i="3"/>
  <c r="P1989" i="3" s="1"/>
  <c r="O1963" i="3"/>
  <c r="O1989" i="3" s="1"/>
  <c r="P1962" i="3"/>
  <c r="O1962" i="3"/>
  <c r="P1961" i="3"/>
  <c r="O1961" i="3"/>
  <c r="P1960" i="3"/>
  <c r="O1960" i="3"/>
  <c r="P1959" i="3"/>
  <c r="O1959" i="3"/>
  <c r="P1921" i="3"/>
  <c r="P1951" i="3" s="1"/>
  <c r="O1921" i="3"/>
  <c r="O1951" i="3" s="1"/>
  <c r="P1920" i="3"/>
  <c r="O1920" i="3"/>
  <c r="P1919" i="3"/>
  <c r="O1919" i="3"/>
  <c r="P1918" i="3"/>
  <c r="O1918" i="3"/>
  <c r="P1917" i="3"/>
  <c r="O1917" i="3"/>
  <c r="P1890" i="3"/>
  <c r="P1909" i="3" s="1"/>
  <c r="O1890" i="3"/>
  <c r="O1909" i="3" s="1"/>
  <c r="P1889" i="3"/>
  <c r="O1889" i="3"/>
  <c r="P1888" i="3"/>
  <c r="O1888" i="3"/>
  <c r="P1887" i="3"/>
  <c r="O1887" i="3"/>
  <c r="P1886" i="3"/>
  <c r="O1886" i="3"/>
  <c r="P1830" i="3"/>
  <c r="P1878" i="3" s="1"/>
  <c r="O1830" i="3"/>
  <c r="O1878" i="3" s="1"/>
  <c r="P1829" i="3"/>
  <c r="O1829" i="3"/>
  <c r="P1828" i="3"/>
  <c r="O1828" i="3"/>
  <c r="P1827" i="3"/>
  <c r="O1827" i="3"/>
  <c r="P1826" i="3"/>
  <c r="O1826" i="3"/>
  <c r="P1812" i="3"/>
  <c r="O1812" i="3"/>
  <c r="P1811" i="3"/>
  <c r="O1811" i="3"/>
  <c r="P1810" i="3"/>
  <c r="O1810" i="3"/>
  <c r="P1809" i="3"/>
  <c r="O1809" i="3"/>
  <c r="P1808" i="3"/>
  <c r="O1808" i="3"/>
  <c r="P1807" i="3"/>
  <c r="O1807" i="3"/>
  <c r="P1806" i="3"/>
  <c r="O1806" i="3"/>
  <c r="P1805" i="3"/>
  <c r="O1805" i="3"/>
  <c r="P1804" i="3"/>
  <c r="O1804" i="3"/>
  <c r="P1803" i="3"/>
  <c r="O1803" i="3"/>
  <c r="P1802" i="3"/>
  <c r="O1802" i="3"/>
  <c r="P1801" i="3"/>
  <c r="O1801" i="3"/>
  <c r="P1800" i="3"/>
  <c r="O1800" i="3"/>
  <c r="P1799" i="3"/>
  <c r="O1799" i="3"/>
  <c r="P1797" i="3"/>
  <c r="O1797" i="3"/>
  <c r="P1796" i="3"/>
  <c r="O1796" i="3"/>
  <c r="P1795" i="3"/>
  <c r="O1795" i="3"/>
  <c r="P1794" i="3"/>
  <c r="O1794" i="3"/>
  <c r="P1793" i="3"/>
  <c r="O1793" i="3"/>
  <c r="P1792" i="3"/>
  <c r="O1792" i="3"/>
  <c r="P1791" i="3"/>
  <c r="O1791" i="3"/>
  <c r="P1790" i="3"/>
  <c r="O1790" i="3"/>
  <c r="P1789" i="3"/>
  <c r="O1789" i="3"/>
  <c r="P1788" i="3"/>
  <c r="O1788" i="3"/>
  <c r="P1787" i="3"/>
  <c r="O1787" i="3"/>
  <c r="P1786" i="3"/>
  <c r="O1786" i="3"/>
  <c r="P1785" i="3"/>
  <c r="O1785" i="3"/>
  <c r="P1784" i="3"/>
  <c r="O1784" i="3"/>
  <c r="P1783" i="3"/>
  <c r="O1783" i="3"/>
  <c r="P1782" i="3"/>
  <c r="O1782" i="3"/>
  <c r="P1781" i="3"/>
  <c r="O1781" i="3"/>
  <c r="P1780" i="3"/>
  <c r="O1780" i="3"/>
  <c r="P1779" i="3"/>
  <c r="O1779" i="3"/>
  <c r="P1778" i="3"/>
  <c r="O1778" i="3"/>
  <c r="P1777" i="3"/>
  <c r="O1777" i="3"/>
  <c r="P1776" i="3"/>
  <c r="O1776" i="3"/>
  <c r="P1775" i="3"/>
  <c r="O1775" i="3"/>
  <c r="P1774" i="3"/>
  <c r="O1774" i="3"/>
  <c r="P1773" i="3"/>
  <c r="O1773" i="3"/>
  <c r="P1772" i="3"/>
  <c r="O1772" i="3"/>
  <c r="P1771" i="3"/>
  <c r="O1771" i="3"/>
  <c r="P1770" i="3"/>
  <c r="O1770" i="3"/>
  <c r="P1769" i="3"/>
  <c r="O1769" i="3"/>
  <c r="P1768" i="3"/>
  <c r="O1768" i="3"/>
  <c r="P1767" i="3"/>
  <c r="O1767" i="3"/>
  <c r="P1766" i="3"/>
  <c r="O1766" i="3"/>
  <c r="P1765" i="3"/>
  <c r="O1765" i="3"/>
  <c r="P1764" i="3"/>
  <c r="O1764" i="3"/>
  <c r="P1763" i="3"/>
  <c r="O1763" i="3"/>
  <c r="P1762" i="3"/>
  <c r="O1762" i="3"/>
  <c r="P1761" i="3"/>
  <c r="O1761" i="3"/>
  <c r="P1760" i="3"/>
  <c r="O1760" i="3"/>
  <c r="P1759" i="3"/>
  <c r="O1759" i="3"/>
  <c r="P1758" i="3"/>
  <c r="O1758" i="3"/>
  <c r="P1757" i="3"/>
  <c r="O1757" i="3"/>
  <c r="P1756" i="3"/>
  <c r="O1756" i="3"/>
  <c r="P1751" i="3"/>
  <c r="O1751" i="3"/>
  <c r="P1750" i="3"/>
  <c r="O1750" i="3"/>
  <c r="P1749" i="3"/>
  <c r="O1749" i="3"/>
  <c r="P1748" i="3"/>
  <c r="O1748" i="3"/>
  <c r="P1747" i="3"/>
  <c r="O1747" i="3"/>
  <c r="P1746" i="3"/>
  <c r="O1746" i="3"/>
  <c r="P1743" i="3"/>
  <c r="O1743" i="3"/>
  <c r="P1742" i="3"/>
  <c r="O1742" i="3"/>
  <c r="P1741" i="3"/>
  <c r="O1741" i="3"/>
  <c r="P1740" i="3"/>
  <c r="O1740" i="3"/>
  <c r="P1739" i="3"/>
  <c r="O1739" i="3"/>
  <c r="P1738" i="3"/>
  <c r="O1738" i="3"/>
  <c r="P1737" i="3"/>
  <c r="O1737" i="3"/>
  <c r="P1736" i="3"/>
  <c r="O1736" i="3"/>
  <c r="P1735" i="3"/>
  <c r="O1735" i="3"/>
  <c r="P1734" i="3"/>
  <c r="O1734" i="3"/>
  <c r="P1733" i="3"/>
  <c r="O1733" i="3"/>
  <c r="P1732" i="3"/>
  <c r="O1732" i="3"/>
  <c r="P1731" i="3"/>
  <c r="O1731" i="3"/>
  <c r="P1730" i="3"/>
  <c r="O1730" i="3"/>
  <c r="P1729" i="3"/>
  <c r="O1729" i="3"/>
  <c r="P1728" i="3"/>
  <c r="O1728" i="3"/>
  <c r="P1727" i="3"/>
  <c r="O1727" i="3"/>
  <c r="P1726" i="3"/>
  <c r="O1726" i="3"/>
  <c r="P1725" i="3"/>
  <c r="O1725" i="3"/>
  <c r="P1724" i="3"/>
  <c r="O1724" i="3"/>
  <c r="P1723" i="3"/>
  <c r="O1723" i="3"/>
  <c r="P1722" i="3"/>
  <c r="O1722" i="3"/>
  <c r="P1721" i="3"/>
  <c r="O1721" i="3"/>
  <c r="P1720" i="3"/>
  <c r="O1720" i="3"/>
  <c r="P1719" i="3"/>
  <c r="O1719" i="3"/>
  <c r="P1718" i="3"/>
  <c r="O1718" i="3"/>
  <c r="P1717" i="3"/>
  <c r="O1717" i="3"/>
  <c r="P1716" i="3"/>
  <c r="O1716" i="3"/>
  <c r="P1715" i="3"/>
  <c r="O1715" i="3"/>
  <c r="P1714" i="3"/>
  <c r="O1714" i="3"/>
  <c r="P1713" i="3"/>
  <c r="O1713" i="3"/>
  <c r="P1712" i="3"/>
  <c r="O1712" i="3"/>
  <c r="P1711" i="3"/>
  <c r="O1711" i="3"/>
  <c r="P1710" i="3"/>
  <c r="O1710" i="3"/>
  <c r="P1709" i="3"/>
  <c r="O1709" i="3"/>
  <c r="P1708" i="3"/>
  <c r="O1708" i="3"/>
  <c r="P1707" i="3"/>
  <c r="O1707" i="3"/>
  <c r="P1706" i="3"/>
  <c r="O1706" i="3"/>
  <c r="P1705" i="3"/>
  <c r="O1705" i="3"/>
  <c r="P1704" i="3"/>
  <c r="O1704" i="3"/>
  <c r="P1703" i="3"/>
  <c r="O1703" i="3"/>
  <c r="P1702" i="3"/>
  <c r="O1702" i="3"/>
  <c r="P1701" i="3"/>
  <c r="O1701" i="3"/>
  <c r="P1688" i="3"/>
  <c r="O1688" i="3"/>
  <c r="P1687" i="3"/>
  <c r="O1687" i="3"/>
  <c r="P1686" i="3"/>
  <c r="O1686" i="3"/>
  <c r="P1685" i="3"/>
  <c r="O1685" i="3"/>
  <c r="P1684" i="3"/>
  <c r="O1684" i="3"/>
  <c r="P1683" i="3"/>
  <c r="O1683" i="3"/>
  <c r="P1682" i="3"/>
  <c r="O1682" i="3"/>
  <c r="P1681" i="3"/>
  <c r="O1681" i="3"/>
  <c r="P1680" i="3"/>
  <c r="O1680" i="3"/>
  <c r="P1679" i="3"/>
  <c r="O1679" i="3"/>
  <c r="P1678" i="3"/>
  <c r="O1678" i="3"/>
  <c r="P1677" i="3"/>
  <c r="O1677" i="3"/>
  <c r="P1676" i="3"/>
  <c r="O1676" i="3"/>
  <c r="P1675" i="3"/>
  <c r="O1675" i="3"/>
  <c r="P1674" i="3"/>
  <c r="O1674" i="3"/>
  <c r="P1673" i="3"/>
  <c r="O1673" i="3"/>
  <c r="P1668" i="3"/>
  <c r="O1668" i="3"/>
  <c r="P1667" i="3"/>
  <c r="O1667" i="3"/>
  <c r="P1666" i="3"/>
  <c r="O1666" i="3"/>
  <c r="P1665" i="3"/>
  <c r="O1665" i="3"/>
  <c r="P1664" i="3"/>
  <c r="O1664" i="3"/>
  <c r="P1651" i="3"/>
  <c r="O1651" i="3"/>
  <c r="P1650" i="3"/>
  <c r="O1650" i="3"/>
  <c r="P1649" i="3"/>
  <c r="O1649" i="3"/>
  <c r="P1648" i="3"/>
  <c r="O1648" i="3"/>
  <c r="P1647" i="3"/>
  <c r="O1647" i="3"/>
  <c r="P1646" i="3"/>
  <c r="O1646" i="3"/>
  <c r="P1645" i="3"/>
  <c r="O1645" i="3"/>
  <c r="P1644" i="3"/>
  <c r="O1644" i="3"/>
  <c r="P1643" i="3"/>
  <c r="O1643" i="3"/>
  <c r="P1642" i="3"/>
  <c r="O1642" i="3"/>
  <c r="P1641" i="3"/>
  <c r="O1641" i="3"/>
  <c r="P1640" i="3"/>
  <c r="O1640" i="3"/>
  <c r="P1639" i="3"/>
  <c r="O1639" i="3"/>
  <c r="P1638" i="3"/>
  <c r="O1638" i="3"/>
  <c r="P1637" i="3"/>
  <c r="O1637" i="3"/>
  <c r="P1632" i="3"/>
  <c r="O1632" i="3"/>
  <c r="P1631" i="3"/>
  <c r="O1631" i="3"/>
  <c r="P1630" i="3"/>
  <c r="O1630" i="3"/>
  <c r="P1629" i="3"/>
  <c r="O1629" i="3"/>
  <c r="P1628" i="3"/>
  <c r="O1628" i="3"/>
  <c r="P1627" i="3"/>
  <c r="O1627" i="3"/>
  <c r="P1626" i="3"/>
  <c r="O1626" i="3"/>
  <c r="P1625" i="3"/>
  <c r="O1625" i="3"/>
  <c r="P1624" i="3"/>
  <c r="O1624" i="3"/>
  <c r="P1623" i="3"/>
  <c r="O1623" i="3"/>
  <c r="P1622" i="3"/>
  <c r="O1622" i="3"/>
  <c r="P1621" i="3"/>
  <c r="O1621" i="3"/>
  <c r="P1619" i="3"/>
  <c r="O1619" i="3"/>
  <c r="P1618" i="3"/>
  <c r="O1618" i="3"/>
  <c r="P1617" i="3"/>
  <c r="O1617" i="3"/>
  <c r="P1616" i="3"/>
  <c r="O1616" i="3"/>
  <c r="P1615" i="3"/>
  <c r="O1615" i="3"/>
  <c r="P1602" i="3"/>
  <c r="O1602" i="3"/>
  <c r="P1601" i="3"/>
  <c r="O1601" i="3"/>
  <c r="P1600" i="3"/>
  <c r="O1600" i="3"/>
  <c r="P1599" i="3"/>
  <c r="O1599" i="3"/>
  <c r="P1598" i="3"/>
  <c r="O1598" i="3"/>
  <c r="P1597" i="3"/>
  <c r="O1597" i="3"/>
  <c r="P1596" i="3"/>
  <c r="O1596" i="3"/>
  <c r="P1595" i="3"/>
  <c r="O1595" i="3"/>
  <c r="P1594" i="3"/>
  <c r="O1594" i="3"/>
  <c r="P1593" i="3"/>
  <c r="O1593" i="3"/>
  <c r="P1592" i="3"/>
  <c r="O1592" i="3"/>
  <c r="P1591" i="3"/>
  <c r="O1591" i="3"/>
  <c r="P1590" i="3"/>
  <c r="O1590" i="3"/>
  <c r="P1589" i="3"/>
  <c r="O1589" i="3"/>
  <c r="P1588" i="3"/>
  <c r="O1588" i="3"/>
  <c r="P1587" i="3"/>
  <c r="O1587" i="3"/>
  <c r="P1586" i="3"/>
  <c r="O1586" i="3"/>
  <c r="P1585" i="3"/>
  <c r="O1585" i="3"/>
  <c r="P1584" i="3"/>
  <c r="O1584" i="3"/>
  <c r="P1583" i="3"/>
  <c r="O1583" i="3"/>
  <c r="P1582" i="3"/>
  <c r="O1582" i="3"/>
  <c r="P1581" i="3"/>
  <c r="O1581" i="3"/>
  <c r="P1580" i="3"/>
  <c r="O1580" i="3"/>
  <c r="P1575" i="3"/>
  <c r="O1575" i="3"/>
  <c r="P1574" i="3"/>
  <c r="O1574" i="3"/>
  <c r="P1573" i="3"/>
  <c r="O1573" i="3"/>
  <c r="P1572" i="3"/>
  <c r="O1572" i="3"/>
  <c r="P1571" i="3"/>
  <c r="O1571" i="3"/>
  <c r="P1570" i="3"/>
  <c r="O1570" i="3"/>
  <c r="P1569" i="3"/>
  <c r="O1569" i="3"/>
  <c r="P1568" i="3"/>
  <c r="O1568" i="3"/>
  <c r="P1567" i="3"/>
  <c r="O1567" i="3"/>
  <c r="P1566" i="3"/>
  <c r="O1566" i="3"/>
  <c r="P1565" i="3"/>
  <c r="O1565" i="3"/>
  <c r="P1564" i="3"/>
  <c r="O1564" i="3"/>
  <c r="P1563" i="3"/>
  <c r="O1563" i="3"/>
  <c r="P1562" i="3"/>
  <c r="O1562" i="3"/>
  <c r="P1560" i="3"/>
  <c r="O1560" i="3"/>
  <c r="P1559" i="3"/>
  <c r="O1559" i="3"/>
  <c r="P1558" i="3"/>
  <c r="O1558" i="3"/>
  <c r="P1557" i="3"/>
  <c r="O1557" i="3"/>
  <c r="P1556" i="3"/>
  <c r="O1556" i="3"/>
  <c r="P1555" i="3"/>
  <c r="O1555" i="3"/>
  <c r="P1554" i="3"/>
  <c r="O1554" i="3"/>
  <c r="P1553" i="3"/>
  <c r="O1553" i="3"/>
  <c r="P1552" i="3"/>
  <c r="O1552" i="3"/>
  <c r="P1551" i="3"/>
  <c r="O1551" i="3"/>
  <c r="P1538" i="3"/>
  <c r="P1539" i="3" s="1"/>
  <c r="O1538" i="3"/>
  <c r="O1539" i="3" s="1"/>
  <c r="P1533" i="3"/>
  <c r="O1533" i="3"/>
  <c r="P1532" i="3"/>
  <c r="O1532" i="3"/>
  <c r="P1531" i="3"/>
  <c r="O1531" i="3"/>
  <c r="P1518" i="3"/>
  <c r="O1518" i="3"/>
  <c r="P1517" i="3"/>
  <c r="O1517" i="3"/>
  <c r="P1516" i="3"/>
  <c r="O1516" i="3"/>
  <c r="P1515" i="3"/>
  <c r="O1515" i="3"/>
  <c r="P1513" i="3"/>
  <c r="O1513" i="3"/>
  <c r="P1512" i="3"/>
  <c r="O1512" i="3"/>
  <c r="P1511" i="3"/>
  <c r="O1511" i="3"/>
  <c r="P1510" i="3"/>
  <c r="O1510" i="3"/>
  <c r="P1509" i="3"/>
  <c r="O1509" i="3"/>
  <c r="P1508" i="3"/>
  <c r="O1508" i="3"/>
  <c r="P1507" i="3"/>
  <c r="O1507" i="3"/>
  <c r="P1506" i="3"/>
  <c r="O1506" i="3"/>
  <c r="P1500" i="3"/>
  <c r="O1500" i="3"/>
  <c r="P1499" i="3"/>
  <c r="O1499" i="3"/>
  <c r="P1497" i="3"/>
  <c r="O1497" i="3"/>
  <c r="P1496" i="3"/>
  <c r="O1496" i="3"/>
  <c r="P1495" i="3"/>
  <c r="O1495" i="3"/>
  <c r="P1494" i="3"/>
  <c r="O1494" i="3"/>
  <c r="P1493" i="3"/>
  <c r="O1493" i="3"/>
  <c r="P1492" i="3"/>
  <c r="O1492" i="3"/>
  <c r="P1479" i="3"/>
  <c r="O1479" i="3"/>
  <c r="P1478" i="3"/>
  <c r="O1478" i="3"/>
  <c r="P1473" i="3"/>
  <c r="O1473" i="3"/>
  <c r="P1472" i="3"/>
  <c r="O1472" i="3"/>
  <c r="P1471" i="3"/>
  <c r="O1471" i="3"/>
  <c r="P1470" i="3"/>
  <c r="O1470" i="3"/>
  <c r="P1469" i="3"/>
  <c r="O1469" i="3"/>
  <c r="P1468" i="3"/>
  <c r="O1468" i="3"/>
  <c r="P1466" i="3"/>
  <c r="O1466" i="3"/>
  <c r="P1464" i="3"/>
  <c r="O1464" i="3"/>
  <c r="P1441" i="3"/>
  <c r="O1441" i="3"/>
  <c r="O1442" i="3" s="1"/>
  <c r="O1443" i="3" s="1"/>
  <c r="P1428" i="3"/>
  <c r="O1428" i="3"/>
  <c r="P1415" i="3"/>
  <c r="O1415" i="3"/>
  <c r="P1414" i="3"/>
  <c r="O1414" i="3"/>
  <c r="P1409" i="3"/>
  <c r="O1409" i="3"/>
  <c r="P1408" i="3"/>
  <c r="O1408" i="3"/>
  <c r="P1407" i="3"/>
  <c r="O1407" i="3"/>
  <c r="P1405" i="3"/>
  <c r="O1405" i="3"/>
  <c r="P1390" i="3"/>
  <c r="P1391" i="3" s="1"/>
  <c r="O1390" i="3"/>
  <c r="O1391" i="3" s="1"/>
  <c r="P1385" i="3"/>
  <c r="P1386" i="3" s="1"/>
  <c r="O1385" i="3"/>
  <c r="O1386" i="3" s="1"/>
  <c r="P1370" i="3"/>
  <c r="O1370" i="3"/>
  <c r="P1369" i="3"/>
  <c r="O1369" i="3"/>
  <c r="P1368" i="3"/>
  <c r="O1368" i="3"/>
  <c r="P1363" i="3"/>
  <c r="O1363" i="3"/>
  <c r="P1362" i="3"/>
  <c r="O1362" i="3"/>
  <c r="P1361" i="3"/>
  <c r="O1361" i="3"/>
  <c r="P1360" i="3"/>
  <c r="O1360" i="3"/>
  <c r="P1359" i="3"/>
  <c r="O1359" i="3"/>
  <c r="P1358" i="3"/>
  <c r="O1358" i="3"/>
  <c r="P1357" i="3"/>
  <c r="O1357" i="3"/>
  <c r="P1356" i="3"/>
  <c r="O1356" i="3"/>
  <c r="P1355" i="3"/>
  <c r="O1355" i="3"/>
  <c r="P1340" i="3"/>
  <c r="O1340" i="3"/>
  <c r="P1339" i="3"/>
  <c r="O1339" i="3"/>
  <c r="P1338" i="3"/>
  <c r="O1338" i="3"/>
  <c r="P1323" i="3"/>
  <c r="P1324" i="3" s="1"/>
  <c r="O1323" i="3"/>
  <c r="O1324" i="3" s="1"/>
  <c r="P1318" i="3"/>
  <c r="O1318" i="3"/>
  <c r="P1317" i="3"/>
  <c r="O1317" i="3"/>
  <c r="P1316" i="3"/>
  <c r="O1316" i="3"/>
  <c r="P1315" i="3"/>
  <c r="O1315" i="3"/>
  <c r="P1314" i="3"/>
  <c r="O1314" i="3"/>
  <c r="P1313" i="3"/>
  <c r="O1313" i="3"/>
  <c r="P1311" i="3"/>
  <c r="O1311" i="3"/>
  <c r="P1296" i="3"/>
  <c r="O1296" i="3"/>
  <c r="P1295" i="3"/>
  <c r="O1295" i="3"/>
  <c r="P1290" i="3"/>
  <c r="O1290" i="3"/>
  <c r="P1289" i="3"/>
  <c r="O1289" i="3"/>
  <c r="P1288" i="3"/>
  <c r="O1288" i="3"/>
  <c r="P1287" i="3"/>
  <c r="O1287" i="3"/>
  <c r="P1286" i="3"/>
  <c r="O1286" i="3"/>
  <c r="P1285" i="3"/>
  <c r="O1285" i="3"/>
  <c r="P1284" i="3"/>
  <c r="O1284" i="3"/>
  <c r="P1283" i="3"/>
  <c r="O1283" i="3"/>
  <c r="P1282" i="3"/>
  <c r="O1282" i="3"/>
  <c r="P1267" i="3"/>
  <c r="O1267" i="3"/>
  <c r="P1266" i="3"/>
  <c r="O1266" i="3"/>
  <c r="P1261" i="3"/>
  <c r="O1261" i="3"/>
  <c r="P1260" i="3"/>
  <c r="O1260" i="3"/>
  <c r="P1259" i="3"/>
  <c r="O1259" i="3"/>
  <c r="P1258" i="3"/>
  <c r="O1258" i="3"/>
  <c r="P1229" i="3"/>
  <c r="P1249" i="3" s="1"/>
  <c r="O1229" i="3"/>
  <c r="O1249" i="3" s="1"/>
  <c r="P1228" i="3"/>
  <c r="O1228" i="3"/>
  <c r="P1227" i="3"/>
  <c r="O1227" i="3"/>
  <c r="P1226" i="3"/>
  <c r="O1226" i="3"/>
  <c r="P1225" i="3"/>
  <c r="O1225" i="3"/>
  <c r="P1211" i="3"/>
  <c r="O1211" i="3"/>
  <c r="P1210" i="3"/>
  <c r="O1210" i="3"/>
  <c r="P1209" i="3"/>
  <c r="O1209" i="3"/>
  <c r="P1208" i="3"/>
  <c r="O1208" i="3"/>
  <c r="P1207" i="3"/>
  <c r="O1207" i="3"/>
  <c r="P1206" i="3"/>
  <c r="O1206" i="3"/>
  <c r="P1205" i="3"/>
  <c r="O1205" i="3"/>
  <c r="P1200" i="3"/>
  <c r="O1200" i="3"/>
  <c r="P1199" i="3"/>
  <c r="O1199" i="3"/>
  <c r="P1198" i="3"/>
  <c r="O1198" i="3"/>
  <c r="P1197" i="3"/>
  <c r="O1197" i="3"/>
  <c r="P1196" i="3"/>
  <c r="O1196" i="3"/>
  <c r="P1195" i="3"/>
  <c r="O1195" i="3"/>
  <c r="P1194" i="3"/>
  <c r="O1194" i="3"/>
  <c r="P1193" i="3"/>
  <c r="O1193" i="3"/>
  <c r="P1192" i="3"/>
  <c r="O1192" i="3"/>
  <c r="P1191" i="3"/>
  <c r="O1191" i="3"/>
  <c r="P1190" i="3"/>
  <c r="O1190" i="3"/>
  <c r="P1189" i="3"/>
  <c r="O1189" i="3"/>
  <c r="P1188" i="3"/>
  <c r="O1188" i="3"/>
  <c r="P1187" i="3"/>
  <c r="O1187" i="3"/>
  <c r="P1186" i="3"/>
  <c r="O1186" i="3"/>
  <c r="P1185" i="3"/>
  <c r="O1185" i="3"/>
  <c r="P1184" i="3"/>
  <c r="O1184" i="3"/>
  <c r="P1183" i="3"/>
  <c r="O1183" i="3"/>
  <c r="P1170" i="3"/>
  <c r="O1170" i="3"/>
  <c r="P1169" i="3"/>
  <c r="O1169" i="3"/>
  <c r="P1168" i="3"/>
  <c r="O1168" i="3"/>
  <c r="P1167" i="3"/>
  <c r="O1167" i="3"/>
  <c r="P1166" i="3"/>
  <c r="O1166" i="3"/>
  <c r="P1165" i="3"/>
  <c r="O1165" i="3"/>
  <c r="P1164" i="3"/>
  <c r="O1164" i="3"/>
  <c r="P1163" i="3"/>
  <c r="O1163" i="3"/>
  <c r="P1162" i="3"/>
  <c r="O1162" i="3"/>
  <c r="P1161" i="3"/>
  <c r="O1161" i="3"/>
  <c r="P1160" i="3"/>
  <c r="O1160" i="3"/>
  <c r="P1159" i="3"/>
  <c r="O1159" i="3"/>
  <c r="P1154" i="3"/>
  <c r="O1154" i="3"/>
  <c r="P1153" i="3"/>
  <c r="O1153" i="3"/>
  <c r="P1152" i="3"/>
  <c r="O1152" i="3"/>
  <c r="P1151" i="3"/>
  <c r="O1151" i="3"/>
  <c r="P1150" i="3"/>
  <c r="O1150" i="3"/>
  <c r="P1149" i="3"/>
  <c r="O1149" i="3"/>
  <c r="P1148" i="3"/>
  <c r="O1148" i="3"/>
  <c r="P1147" i="3"/>
  <c r="O1147" i="3"/>
  <c r="P1146" i="3"/>
  <c r="O1146" i="3"/>
  <c r="P1145" i="3"/>
  <c r="O1145" i="3"/>
  <c r="P1144" i="3"/>
  <c r="O1144" i="3"/>
  <c r="P1143" i="3"/>
  <c r="O1143" i="3"/>
  <c r="P1142" i="3"/>
  <c r="O1142" i="3"/>
  <c r="P1141" i="3"/>
  <c r="O1141" i="3"/>
  <c r="P1140" i="3"/>
  <c r="O1140" i="3"/>
  <c r="P1139" i="3"/>
  <c r="O1139" i="3"/>
  <c r="P1138" i="3"/>
  <c r="O1138" i="3"/>
  <c r="P1137" i="3"/>
  <c r="O1137" i="3"/>
  <c r="P1136" i="3"/>
  <c r="O1136" i="3"/>
  <c r="P1135" i="3"/>
  <c r="O1135" i="3"/>
  <c r="P1134" i="3"/>
  <c r="O1134" i="3"/>
  <c r="P1133" i="3"/>
  <c r="O1133" i="3"/>
  <c r="P1132" i="3"/>
  <c r="O1132" i="3"/>
  <c r="P1131" i="3"/>
  <c r="O1131" i="3"/>
  <c r="P1130" i="3"/>
  <c r="O1130" i="3"/>
  <c r="P1129" i="3"/>
  <c r="O1129" i="3"/>
  <c r="P1128" i="3"/>
  <c r="O1128" i="3"/>
  <c r="P1127" i="3"/>
  <c r="O1127" i="3"/>
  <c r="P1126" i="3"/>
  <c r="O1126" i="3"/>
  <c r="P1125" i="3"/>
  <c r="O1125" i="3"/>
  <c r="P1124" i="3"/>
  <c r="O1124" i="3"/>
  <c r="P1123" i="3"/>
  <c r="O1123" i="3"/>
  <c r="P1122" i="3"/>
  <c r="O1122" i="3"/>
  <c r="P1121" i="3"/>
  <c r="O1121" i="3"/>
  <c r="P1120" i="3"/>
  <c r="O1120" i="3"/>
  <c r="P1119" i="3"/>
  <c r="O1119" i="3"/>
  <c r="P1118" i="3"/>
  <c r="O1118" i="3"/>
  <c r="P1117" i="3"/>
  <c r="O1117" i="3"/>
  <c r="P1116" i="3"/>
  <c r="O1116" i="3"/>
  <c r="P1115" i="3"/>
  <c r="O1115" i="3"/>
  <c r="P1114" i="3"/>
  <c r="O1114" i="3"/>
  <c r="P1113" i="3"/>
  <c r="O1113" i="3"/>
  <c r="P1112" i="3"/>
  <c r="O1112" i="3"/>
  <c r="P1111" i="3"/>
  <c r="O1111" i="3"/>
  <c r="P1110" i="3"/>
  <c r="O1110" i="3"/>
  <c r="P1109" i="3"/>
  <c r="O1109" i="3"/>
  <c r="P1108" i="3"/>
  <c r="O1108" i="3"/>
  <c r="P1107" i="3"/>
  <c r="O1107" i="3"/>
  <c r="P1106" i="3"/>
  <c r="O1106" i="3"/>
  <c r="P1105" i="3"/>
  <c r="O1105" i="3"/>
  <c r="P1104" i="3"/>
  <c r="O1104" i="3"/>
  <c r="P1103" i="3"/>
  <c r="O1103" i="3"/>
  <c r="P1102" i="3"/>
  <c r="O1102" i="3"/>
  <c r="P1089" i="3"/>
  <c r="P1090" i="3" s="1"/>
  <c r="O1089" i="3"/>
  <c r="O1090" i="3" s="1"/>
  <c r="P1084" i="3"/>
  <c r="P1085" i="3" s="1"/>
  <c r="O1084" i="3"/>
  <c r="O1085" i="3" s="1"/>
  <c r="P1071" i="3"/>
  <c r="P1072" i="3" s="1"/>
  <c r="P1073" i="3" s="1"/>
  <c r="O1071" i="3"/>
  <c r="O1072" i="3" s="1"/>
  <c r="O1073" i="3" s="1"/>
  <c r="P1058" i="3"/>
  <c r="O1058" i="3"/>
  <c r="P1057" i="3"/>
  <c r="O1057" i="3"/>
  <c r="P1056" i="3"/>
  <c r="O1056" i="3"/>
  <c r="P1055" i="3"/>
  <c r="O1055" i="3"/>
  <c r="P1053" i="3"/>
  <c r="O1053" i="3"/>
  <c r="P1040" i="3"/>
  <c r="O1040" i="3"/>
  <c r="P1039" i="3"/>
  <c r="O1039" i="3"/>
  <c r="P1034" i="3"/>
  <c r="O1034" i="3"/>
  <c r="P1033" i="3"/>
  <c r="O1033" i="3"/>
  <c r="P1032" i="3"/>
  <c r="O1032" i="3"/>
  <c r="P1019" i="3"/>
  <c r="P1020" i="3" s="1"/>
  <c r="P1021" i="3" s="1"/>
  <c r="O1019" i="3"/>
  <c r="O1020" i="3" s="1"/>
  <c r="O1021" i="3" s="1"/>
  <c r="P1006" i="3"/>
  <c r="P1007" i="3" s="1"/>
  <c r="P1008" i="3" s="1"/>
  <c r="O1006" i="3"/>
  <c r="O1007" i="3" s="1"/>
  <c r="O1008" i="3" s="1"/>
  <c r="P993" i="3"/>
  <c r="O993" i="3"/>
  <c r="P992" i="3"/>
  <c r="O992" i="3"/>
  <c r="P991" i="3"/>
  <c r="O991" i="3"/>
  <c r="P990" i="3"/>
  <c r="O990" i="3"/>
  <c r="P985" i="3"/>
  <c r="O985" i="3"/>
  <c r="P984" i="3"/>
  <c r="O984" i="3"/>
  <c r="P983" i="3"/>
  <c r="O983" i="3"/>
  <c r="P982" i="3"/>
  <c r="O982" i="3"/>
  <c r="P981" i="3"/>
  <c r="O981" i="3"/>
  <c r="P980" i="3"/>
  <c r="O980" i="3"/>
  <c r="P979" i="3"/>
  <c r="O979" i="3"/>
  <c r="P978" i="3"/>
  <c r="O978" i="3"/>
  <c r="P965" i="3"/>
  <c r="O965" i="3"/>
  <c r="P964" i="3"/>
  <c r="O964" i="3"/>
  <c r="P963" i="3"/>
  <c r="O963" i="3"/>
  <c r="P962" i="3"/>
  <c r="O962" i="3"/>
  <c r="P961" i="3"/>
  <c r="O961" i="3"/>
  <c r="P960" i="3"/>
  <c r="O960" i="3"/>
  <c r="P947" i="3"/>
  <c r="P948" i="3" s="1"/>
  <c r="O947" i="3"/>
  <c r="O948" i="3" s="1"/>
  <c r="P942" i="3"/>
  <c r="O942" i="3"/>
  <c r="P941" i="3"/>
  <c r="O941" i="3"/>
  <c r="P940" i="3"/>
  <c r="O940" i="3"/>
  <c r="P939" i="3"/>
  <c r="O939" i="3"/>
  <c r="P938" i="3"/>
  <c r="O938" i="3"/>
  <c r="P937" i="3"/>
  <c r="O937" i="3"/>
  <c r="P936" i="3"/>
  <c r="O936" i="3"/>
  <c r="P923" i="3"/>
  <c r="O923" i="3"/>
  <c r="P922" i="3"/>
  <c r="O922" i="3"/>
  <c r="P921" i="3"/>
  <c r="O921" i="3"/>
  <c r="P920" i="3"/>
  <c r="O920" i="3"/>
  <c r="P919" i="3"/>
  <c r="O919" i="3"/>
  <c r="P888" i="3"/>
  <c r="P912" i="3" s="1"/>
  <c r="O888" i="3"/>
  <c r="O912" i="3" s="1"/>
  <c r="P887" i="3"/>
  <c r="O887" i="3"/>
  <c r="P886" i="3"/>
  <c r="O886" i="3"/>
  <c r="P885" i="3"/>
  <c r="O885" i="3"/>
  <c r="P884" i="3"/>
  <c r="O884" i="3"/>
  <c r="P870" i="3"/>
  <c r="O870" i="3"/>
  <c r="P869" i="3"/>
  <c r="O869" i="3"/>
  <c r="P868" i="3"/>
  <c r="O868" i="3"/>
  <c r="P867" i="3"/>
  <c r="O867" i="3"/>
  <c r="P866" i="3"/>
  <c r="O866" i="3"/>
  <c r="P865" i="3"/>
  <c r="O865" i="3"/>
  <c r="P860" i="3"/>
  <c r="O860" i="3"/>
  <c r="P859" i="3"/>
  <c r="O859" i="3"/>
  <c r="P858" i="3"/>
  <c r="O858" i="3"/>
  <c r="P857" i="3"/>
  <c r="O857" i="3"/>
  <c r="P856" i="3"/>
  <c r="O856" i="3"/>
  <c r="P855" i="3"/>
  <c r="O855" i="3"/>
  <c r="P854" i="3"/>
  <c r="O854" i="3"/>
  <c r="P853" i="3"/>
  <c r="O853" i="3"/>
  <c r="P852" i="3"/>
  <c r="O852" i="3"/>
  <c r="P851" i="3"/>
  <c r="O851" i="3"/>
  <c r="P850" i="3"/>
  <c r="O850" i="3"/>
  <c r="P849" i="3"/>
  <c r="O849" i="3"/>
  <c r="P848" i="3"/>
  <c r="O848" i="3"/>
  <c r="P835" i="3"/>
  <c r="O835" i="3"/>
  <c r="P834" i="3"/>
  <c r="O834" i="3"/>
  <c r="P833" i="3"/>
  <c r="O833" i="3"/>
  <c r="P832" i="3"/>
  <c r="O832" i="3"/>
  <c r="P831" i="3"/>
  <c r="O831" i="3"/>
  <c r="P830" i="3"/>
  <c r="O830" i="3"/>
  <c r="P829" i="3"/>
  <c r="O829" i="3"/>
  <c r="P828" i="3"/>
  <c r="O828" i="3"/>
  <c r="P827" i="3"/>
  <c r="O827" i="3"/>
  <c r="P826" i="3"/>
  <c r="O826" i="3"/>
  <c r="P825" i="3"/>
  <c r="O825" i="3"/>
  <c r="P824" i="3"/>
  <c r="O824" i="3"/>
  <c r="P823" i="3"/>
  <c r="O823" i="3"/>
  <c r="P822" i="3"/>
  <c r="O822" i="3"/>
  <c r="P821" i="3"/>
  <c r="O821" i="3"/>
  <c r="P820" i="3"/>
  <c r="O820" i="3"/>
  <c r="P819" i="3"/>
  <c r="O819" i="3"/>
  <c r="P818" i="3"/>
  <c r="O818" i="3"/>
  <c r="P817" i="3"/>
  <c r="O817" i="3"/>
  <c r="P816" i="3"/>
  <c r="O816" i="3"/>
  <c r="P815" i="3"/>
  <c r="O815" i="3"/>
  <c r="P814" i="3"/>
  <c r="O814" i="3"/>
  <c r="P813" i="3"/>
  <c r="O813" i="3"/>
  <c r="P812" i="3"/>
  <c r="O812" i="3"/>
  <c r="P811" i="3"/>
  <c r="O811" i="3"/>
  <c r="P810" i="3"/>
  <c r="O810" i="3"/>
  <c r="P809" i="3"/>
  <c r="O809" i="3"/>
  <c r="P808" i="3"/>
  <c r="O808" i="3"/>
  <c r="P807" i="3"/>
  <c r="O807" i="3"/>
  <c r="P806" i="3"/>
  <c r="O806" i="3"/>
  <c r="P805" i="3"/>
  <c r="O805" i="3"/>
  <c r="P804" i="3"/>
  <c r="O804" i="3"/>
  <c r="P799" i="3"/>
  <c r="O799" i="3"/>
  <c r="P798" i="3"/>
  <c r="O798" i="3"/>
  <c r="P797" i="3"/>
  <c r="O797" i="3"/>
  <c r="P796" i="3"/>
  <c r="O796" i="3"/>
  <c r="P795" i="3"/>
  <c r="O795" i="3"/>
  <c r="P794" i="3"/>
  <c r="O794" i="3"/>
  <c r="P793" i="3"/>
  <c r="O793" i="3"/>
  <c r="P792" i="3"/>
  <c r="O792" i="3"/>
  <c r="P791" i="3"/>
  <c r="O791" i="3"/>
  <c r="P790" i="3"/>
  <c r="O790" i="3"/>
  <c r="P789" i="3"/>
  <c r="O789" i="3"/>
  <c r="P788" i="3"/>
  <c r="O788" i="3"/>
  <c r="P787" i="3"/>
  <c r="O787" i="3"/>
  <c r="P786" i="3"/>
  <c r="O786" i="3"/>
  <c r="P785" i="3"/>
  <c r="O785" i="3"/>
  <c r="P784" i="3"/>
  <c r="O784" i="3"/>
  <c r="P783" i="3"/>
  <c r="O783" i="3"/>
  <c r="P782" i="3"/>
  <c r="O782" i="3"/>
  <c r="P781" i="3"/>
  <c r="O781" i="3"/>
  <c r="P780" i="3"/>
  <c r="O780" i="3"/>
  <c r="P779" i="3"/>
  <c r="O779" i="3"/>
  <c r="P778" i="3"/>
  <c r="O778" i="3"/>
  <c r="P777" i="3"/>
  <c r="O777" i="3"/>
  <c r="P776" i="3"/>
  <c r="O776" i="3"/>
  <c r="P775" i="3"/>
  <c r="O775" i="3"/>
  <c r="P774" i="3"/>
  <c r="O774" i="3"/>
  <c r="P773" i="3"/>
  <c r="O773" i="3"/>
  <c r="P772" i="3"/>
  <c r="O772" i="3"/>
  <c r="P771" i="3"/>
  <c r="O771" i="3"/>
  <c r="P770" i="3"/>
  <c r="O770" i="3"/>
  <c r="P769" i="3"/>
  <c r="O769" i="3"/>
  <c r="P768" i="3"/>
  <c r="O768" i="3"/>
  <c r="P767" i="3"/>
  <c r="O767" i="3"/>
  <c r="P766" i="3"/>
  <c r="O766" i="3"/>
  <c r="P753" i="3"/>
  <c r="O753" i="3"/>
  <c r="P752" i="3"/>
  <c r="O752" i="3"/>
  <c r="P751" i="3"/>
  <c r="O751" i="3"/>
  <c r="P750" i="3"/>
  <c r="O750" i="3"/>
  <c r="P749" i="3"/>
  <c r="O749" i="3"/>
  <c r="P748" i="3"/>
  <c r="O748" i="3"/>
  <c r="P747" i="3"/>
  <c r="O747" i="3"/>
  <c r="P746" i="3"/>
  <c r="O746" i="3"/>
  <c r="P745" i="3"/>
  <c r="O745" i="3"/>
  <c r="P744" i="3"/>
  <c r="O744" i="3"/>
  <c r="P743" i="3"/>
  <c r="O743" i="3"/>
  <c r="P742" i="3"/>
  <c r="O742" i="3"/>
  <c r="P741" i="3"/>
  <c r="O741" i="3"/>
  <c r="P740" i="3"/>
  <c r="O740" i="3"/>
  <c r="P739" i="3"/>
  <c r="O739" i="3"/>
  <c r="P738" i="3"/>
  <c r="O738" i="3"/>
  <c r="P737" i="3"/>
  <c r="O737" i="3"/>
  <c r="P736" i="3"/>
  <c r="O736" i="3"/>
  <c r="P735" i="3"/>
  <c r="O735" i="3"/>
  <c r="P734" i="3"/>
  <c r="O734" i="3"/>
  <c r="P733" i="3"/>
  <c r="O733" i="3"/>
  <c r="P732" i="3"/>
  <c r="O732" i="3"/>
  <c r="P731" i="3"/>
  <c r="O731" i="3"/>
  <c r="P730" i="3"/>
  <c r="O730" i="3"/>
  <c r="P725" i="3"/>
  <c r="O725" i="3"/>
  <c r="P724" i="3"/>
  <c r="O724" i="3"/>
  <c r="P723" i="3"/>
  <c r="O723" i="3"/>
  <c r="P722" i="3"/>
  <c r="O722" i="3"/>
  <c r="P721" i="3"/>
  <c r="O721" i="3"/>
  <c r="P708" i="3"/>
  <c r="O708" i="3"/>
  <c r="P707" i="3"/>
  <c r="O707" i="3"/>
  <c r="P706" i="3"/>
  <c r="O706" i="3"/>
  <c r="P705" i="3"/>
  <c r="O705" i="3"/>
  <c r="P704" i="3"/>
  <c r="O704" i="3"/>
  <c r="P703" i="3"/>
  <c r="O703" i="3"/>
  <c r="P702" i="3"/>
  <c r="O702" i="3"/>
  <c r="P701" i="3"/>
  <c r="O701" i="3"/>
  <c r="P700" i="3"/>
  <c r="O700" i="3"/>
  <c r="P699" i="3"/>
  <c r="O699" i="3"/>
  <c r="P698" i="3"/>
  <c r="O698" i="3"/>
  <c r="P697" i="3"/>
  <c r="O697" i="3"/>
  <c r="P696" i="3"/>
  <c r="O696" i="3"/>
  <c r="P695" i="3"/>
  <c r="O695" i="3"/>
  <c r="P694" i="3"/>
  <c r="O694" i="3"/>
  <c r="P693" i="3"/>
  <c r="O693" i="3"/>
  <c r="P688" i="3"/>
  <c r="O688" i="3"/>
  <c r="P687" i="3"/>
  <c r="O687" i="3"/>
  <c r="P686" i="3"/>
  <c r="O686" i="3"/>
  <c r="P685" i="3"/>
  <c r="O685" i="3"/>
  <c r="P684" i="3"/>
  <c r="O684" i="3"/>
  <c r="P683" i="3"/>
  <c r="O683" i="3"/>
  <c r="P682" i="3"/>
  <c r="O682" i="3"/>
  <c r="P681" i="3"/>
  <c r="O681" i="3"/>
  <c r="P680" i="3"/>
  <c r="O680" i="3"/>
  <c r="P679" i="3"/>
  <c r="O679" i="3"/>
  <c r="P678" i="3"/>
  <c r="O678" i="3"/>
  <c r="P677" i="3"/>
  <c r="O677" i="3"/>
  <c r="P676" i="3"/>
  <c r="O676" i="3"/>
  <c r="P675" i="3"/>
  <c r="O675" i="3"/>
  <c r="P674" i="3"/>
  <c r="O674" i="3"/>
  <c r="P673" i="3"/>
  <c r="O673" i="3"/>
  <c r="P671" i="3"/>
  <c r="O671" i="3"/>
  <c r="P658" i="3"/>
  <c r="O658" i="3"/>
  <c r="P657" i="3"/>
  <c r="O657" i="3"/>
  <c r="P656" i="3"/>
  <c r="O656" i="3"/>
  <c r="P655" i="3"/>
  <c r="O655" i="3"/>
  <c r="P654" i="3"/>
  <c r="O654" i="3"/>
  <c r="P653" i="3"/>
  <c r="O653" i="3"/>
  <c r="P640" i="3"/>
  <c r="O640" i="3"/>
  <c r="P639" i="3"/>
  <c r="O639" i="3"/>
  <c r="P638" i="3"/>
  <c r="O638" i="3"/>
  <c r="P637" i="3"/>
  <c r="O637" i="3"/>
  <c r="P636" i="3"/>
  <c r="O636" i="3"/>
  <c r="P635" i="3"/>
  <c r="O635" i="3"/>
  <c r="P634" i="3"/>
  <c r="O634" i="3"/>
  <c r="P633" i="3"/>
  <c r="O633" i="3"/>
  <c r="P632" i="3"/>
  <c r="O632" i="3"/>
  <c r="P631" i="3"/>
  <c r="O631" i="3"/>
  <c r="P630" i="3"/>
  <c r="O630" i="3"/>
  <c r="P629" i="3"/>
  <c r="O629" i="3"/>
  <c r="P628" i="3"/>
  <c r="O628" i="3"/>
  <c r="P627" i="3"/>
  <c r="O627" i="3"/>
  <c r="P626" i="3"/>
  <c r="O626" i="3"/>
  <c r="P625" i="3"/>
  <c r="O625" i="3"/>
  <c r="P624" i="3"/>
  <c r="O624" i="3"/>
  <c r="P623" i="3"/>
  <c r="O623" i="3"/>
  <c r="P622" i="3"/>
  <c r="O622" i="3"/>
  <c r="P617" i="3"/>
  <c r="O617" i="3"/>
  <c r="P616" i="3"/>
  <c r="O616" i="3"/>
  <c r="P615" i="3"/>
  <c r="O615" i="3"/>
  <c r="P614" i="3"/>
  <c r="O614" i="3"/>
  <c r="P613" i="3"/>
  <c r="O613" i="3"/>
  <c r="P612" i="3"/>
  <c r="O612" i="3"/>
  <c r="P611" i="3"/>
  <c r="O611" i="3"/>
  <c r="P610" i="3"/>
  <c r="O610" i="3"/>
  <c r="P609" i="3"/>
  <c r="O609" i="3"/>
  <c r="P608" i="3"/>
  <c r="O608" i="3"/>
  <c r="P607" i="3"/>
  <c r="O607" i="3"/>
  <c r="P606" i="3"/>
  <c r="O606" i="3"/>
  <c r="P605" i="3"/>
  <c r="O605" i="3"/>
  <c r="P604" i="3"/>
  <c r="O604" i="3"/>
  <c r="P603" i="3"/>
  <c r="O603" i="3"/>
  <c r="P602" i="3"/>
  <c r="O602" i="3"/>
  <c r="P601" i="3"/>
  <c r="O601" i="3"/>
  <c r="P600" i="3"/>
  <c r="O600" i="3"/>
  <c r="P599" i="3"/>
  <c r="O599" i="3"/>
  <c r="P598" i="3"/>
  <c r="O598" i="3"/>
  <c r="P597" i="3"/>
  <c r="O597" i="3"/>
  <c r="P596" i="3"/>
  <c r="O596" i="3"/>
  <c r="P595" i="3"/>
  <c r="O595" i="3"/>
  <c r="P594" i="3"/>
  <c r="O594" i="3"/>
  <c r="P593" i="3"/>
  <c r="O593" i="3"/>
  <c r="P592" i="3"/>
  <c r="O592" i="3"/>
  <c r="P579" i="3"/>
  <c r="O579" i="3"/>
  <c r="P578" i="3"/>
  <c r="O578" i="3"/>
  <c r="P577" i="3"/>
  <c r="O577" i="3"/>
  <c r="P576" i="3"/>
  <c r="O576" i="3"/>
  <c r="P575" i="3"/>
  <c r="O575" i="3"/>
  <c r="P574" i="3"/>
  <c r="O574" i="3"/>
  <c r="P573" i="3"/>
  <c r="O573" i="3"/>
  <c r="P572" i="3"/>
  <c r="O572" i="3"/>
  <c r="P571" i="3"/>
  <c r="O571" i="3"/>
  <c r="P570" i="3"/>
  <c r="O570" i="3"/>
  <c r="P569" i="3"/>
  <c r="O569" i="3"/>
  <c r="P568" i="3"/>
  <c r="O568" i="3"/>
  <c r="P567" i="3"/>
  <c r="O567" i="3"/>
  <c r="P566" i="3"/>
  <c r="O566" i="3"/>
  <c r="P565" i="3"/>
  <c r="O565" i="3"/>
  <c r="P564" i="3"/>
  <c r="O564" i="3"/>
  <c r="P563" i="3"/>
  <c r="O563" i="3"/>
  <c r="P562" i="3"/>
  <c r="O562" i="3"/>
  <c r="P561" i="3"/>
  <c r="O561" i="3"/>
  <c r="P560" i="3"/>
  <c r="O560" i="3"/>
  <c r="P559" i="3"/>
  <c r="O559" i="3"/>
  <c r="P558" i="3"/>
  <c r="O558" i="3"/>
  <c r="P557" i="3"/>
  <c r="O557" i="3"/>
  <c r="P556" i="3"/>
  <c r="O556" i="3"/>
  <c r="P555" i="3"/>
  <c r="O555" i="3"/>
  <c r="P554" i="3"/>
  <c r="O554" i="3"/>
  <c r="P553" i="3"/>
  <c r="O553" i="3"/>
  <c r="P552" i="3"/>
  <c r="O552" i="3"/>
  <c r="P551" i="3"/>
  <c r="O551" i="3"/>
  <c r="P550" i="3"/>
  <c r="O550" i="3"/>
  <c r="P549" i="3"/>
  <c r="O549" i="3"/>
  <c r="P548" i="3"/>
  <c r="O548" i="3"/>
  <c r="P547" i="3"/>
  <c r="O547" i="3"/>
  <c r="P546" i="3"/>
  <c r="O546" i="3"/>
  <c r="P541" i="3"/>
  <c r="O541" i="3"/>
  <c r="P540" i="3"/>
  <c r="O540" i="3"/>
  <c r="P539" i="3"/>
  <c r="O539" i="3"/>
  <c r="P538" i="3"/>
  <c r="O538" i="3"/>
  <c r="P537" i="3"/>
  <c r="O537" i="3"/>
  <c r="P536" i="3"/>
  <c r="O536" i="3"/>
  <c r="P535" i="3"/>
  <c r="O535" i="3"/>
  <c r="P534" i="3"/>
  <c r="O534" i="3"/>
  <c r="P533" i="3"/>
  <c r="O533" i="3"/>
  <c r="P532" i="3"/>
  <c r="O532" i="3"/>
  <c r="P531" i="3"/>
  <c r="O531" i="3"/>
  <c r="P530" i="3"/>
  <c r="O530" i="3"/>
  <c r="P529" i="3"/>
  <c r="O529" i="3"/>
  <c r="P528" i="3"/>
  <c r="O528" i="3"/>
  <c r="P527" i="3"/>
  <c r="O527" i="3"/>
  <c r="P526" i="3"/>
  <c r="O526" i="3"/>
  <c r="P525" i="3"/>
  <c r="O525" i="3"/>
  <c r="P524" i="3"/>
  <c r="O524" i="3"/>
  <c r="P523" i="3"/>
  <c r="O523" i="3"/>
  <c r="P522" i="3"/>
  <c r="O522" i="3"/>
  <c r="P521" i="3"/>
  <c r="O521" i="3"/>
  <c r="P520" i="3"/>
  <c r="O520" i="3"/>
  <c r="P519" i="3"/>
  <c r="O519" i="3"/>
  <c r="P518" i="3"/>
  <c r="O518" i="3"/>
  <c r="P517" i="3"/>
  <c r="O517" i="3"/>
  <c r="P516" i="3"/>
  <c r="O516" i="3"/>
  <c r="P515" i="3"/>
  <c r="O515" i="3"/>
  <c r="P514" i="3"/>
  <c r="O514" i="3"/>
  <c r="P513" i="3"/>
  <c r="O513" i="3"/>
  <c r="P512" i="3"/>
  <c r="O512" i="3"/>
  <c r="P511" i="3"/>
  <c r="O511" i="3"/>
  <c r="P510" i="3"/>
  <c r="O510" i="3"/>
  <c r="P509" i="3"/>
  <c r="O509" i="3"/>
  <c r="P496" i="3"/>
  <c r="O496" i="3"/>
  <c r="P495" i="3"/>
  <c r="O495" i="3"/>
  <c r="P494" i="3"/>
  <c r="O494" i="3"/>
  <c r="P493" i="3"/>
  <c r="O493" i="3"/>
  <c r="P492" i="3"/>
  <c r="O492" i="3"/>
  <c r="P491" i="3"/>
  <c r="O491" i="3"/>
  <c r="P490" i="3"/>
  <c r="O490" i="3"/>
  <c r="P489" i="3"/>
  <c r="O489" i="3"/>
  <c r="P488" i="3"/>
  <c r="O488" i="3"/>
  <c r="P487" i="3"/>
  <c r="O487" i="3"/>
  <c r="P486" i="3"/>
  <c r="O486" i="3"/>
  <c r="P485" i="3"/>
  <c r="O485" i="3"/>
  <c r="P484" i="3"/>
  <c r="O484" i="3"/>
  <c r="P483" i="3"/>
  <c r="O483" i="3"/>
  <c r="P482" i="3"/>
  <c r="O482" i="3"/>
  <c r="P481" i="3"/>
  <c r="O481" i="3"/>
  <c r="P480" i="3"/>
  <c r="O480" i="3"/>
  <c r="P479" i="3"/>
  <c r="O479" i="3"/>
  <c r="P478" i="3"/>
  <c r="O478" i="3"/>
  <c r="P477" i="3"/>
  <c r="O477" i="3"/>
  <c r="P476" i="3"/>
  <c r="O476" i="3"/>
  <c r="P475" i="3"/>
  <c r="O475" i="3"/>
  <c r="P474" i="3"/>
  <c r="O474" i="3"/>
  <c r="P473" i="3"/>
  <c r="O473" i="3"/>
  <c r="P472" i="3"/>
  <c r="O472" i="3"/>
  <c r="P471" i="3"/>
  <c r="O471" i="3"/>
  <c r="P470" i="3"/>
  <c r="O470" i="3"/>
  <c r="P469" i="3"/>
  <c r="O469" i="3"/>
  <c r="P468" i="3"/>
  <c r="O468" i="3"/>
  <c r="P467" i="3"/>
  <c r="O467" i="3"/>
  <c r="P466" i="3"/>
  <c r="O466" i="3"/>
  <c r="P465" i="3"/>
  <c r="O465" i="3"/>
  <c r="P464" i="3"/>
  <c r="O464" i="3"/>
  <c r="P463" i="3"/>
  <c r="O463" i="3"/>
  <c r="P462" i="3"/>
  <c r="O462" i="3"/>
  <c r="P461" i="3"/>
  <c r="O461" i="3"/>
  <c r="P460" i="3"/>
  <c r="O460" i="3"/>
  <c r="P459" i="3"/>
  <c r="O459" i="3"/>
  <c r="P458" i="3"/>
  <c r="O458" i="3"/>
  <c r="P457" i="3"/>
  <c r="O457" i="3"/>
  <c r="P456" i="3"/>
  <c r="O456" i="3"/>
  <c r="P455" i="3"/>
  <c r="O455" i="3"/>
  <c r="P454" i="3"/>
  <c r="O454" i="3"/>
  <c r="P453" i="3"/>
  <c r="O453" i="3"/>
  <c r="P448" i="3"/>
  <c r="O448" i="3"/>
  <c r="P447" i="3"/>
  <c r="O447" i="3"/>
  <c r="P446" i="3"/>
  <c r="O446" i="3"/>
  <c r="P445" i="3"/>
  <c r="O445" i="3"/>
  <c r="P444" i="3"/>
  <c r="O444" i="3"/>
  <c r="P443" i="3"/>
  <c r="O443" i="3"/>
  <c r="P442" i="3"/>
  <c r="O442" i="3"/>
  <c r="P441" i="3"/>
  <c r="O441" i="3"/>
  <c r="P440" i="3"/>
  <c r="O440" i="3"/>
  <c r="P439" i="3"/>
  <c r="O439" i="3"/>
  <c r="P438" i="3"/>
  <c r="O438" i="3"/>
  <c r="P437" i="3"/>
  <c r="O437" i="3"/>
  <c r="P436" i="3"/>
  <c r="O436" i="3"/>
  <c r="P435" i="3"/>
  <c r="O435" i="3"/>
  <c r="P434" i="3"/>
  <c r="O434" i="3"/>
  <c r="P433" i="3"/>
  <c r="O433" i="3"/>
  <c r="P432" i="3"/>
  <c r="O432" i="3"/>
  <c r="P431" i="3"/>
  <c r="O431" i="3"/>
  <c r="P430" i="3"/>
  <c r="O430" i="3"/>
  <c r="P429" i="3"/>
  <c r="O429" i="3"/>
  <c r="P428" i="3"/>
  <c r="O428" i="3"/>
  <c r="P427" i="3"/>
  <c r="O427" i="3"/>
  <c r="P426" i="3"/>
  <c r="O426" i="3"/>
  <c r="P425" i="3"/>
  <c r="O425" i="3"/>
  <c r="P424" i="3"/>
  <c r="O424" i="3"/>
  <c r="P423" i="3"/>
  <c r="O423" i="3"/>
  <c r="P422" i="3"/>
  <c r="O422" i="3"/>
  <c r="P421" i="3"/>
  <c r="O421" i="3"/>
  <c r="P420" i="3"/>
  <c r="O420" i="3"/>
  <c r="P419" i="3"/>
  <c r="O419" i="3"/>
  <c r="P418" i="3"/>
  <c r="O418" i="3"/>
  <c r="P417" i="3"/>
  <c r="O417" i="3"/>
  <c r="P416" i="3"/>
  <c r="O416" i="3"/>
  <c r="P415" i="3"/>
  <c r="O415" i="3"/>
  <c r="P414" i="3"/>
  <c r="O414" i="3"/>
  <c r="P413" i="3"/>
  <c r="O413" i="3"/>
  <c r="P412" i="3"/>
  <c r="O412" i="3"/>
  <c r="P411" i="3"/>
  <c r="O411" i="3"/>
  <c r="P410" i="3"/>
  <c r="O410" i="3"/>
  <c r="P409" i="3"/>
  <c r="O409" i="3"/>
  <c r="P408" i="3"/>
  <c r="O408" i="3"/>
  <c r="P407" i="3"/>
  <c r="O407" i="3"/>
  <c r="P406" i="3"/>
  <c r="O406" i="3"/>
  <c r="P405" i="3"/>
  <c r="O405" i="3"/>
  <c r="P404" i="3"/>
  <c r="O404" i="3"/>
  <c r="P403" i="3"/>
  <c r="O403" i="3"/>
  <c r="P402" i="3"/>
  <c r="O402" i="3"/>
  <c r="P401" i="3"/>
  <c r="O401" i="3"/>
  <c r="P400" i="3"/>
  <c r="O400" i="3"/>
  <c r="P399" i="3"/>
  <c r="O399" i="3"/>
  <c r="P398" i="3"/>
  <c r="O398" i="3"/>
  <c r="P397" i="3"/>
  <c r="O397" i="3"/>
  <c r="P396" i="3"/>
  <c r="O396" i="3"/>
  <c r="P395" i="3"/>
  <c r="O395" i="3"/>
  <c r="P394" i="3"/>
  <c r="O394" i="3"/>
  <c r="P381" i="3"/>
  <c r="O381" i="3"/>
  <c r="P380" i="3"/>
  <c r="O380" i="3"/>
  <c r="P379" i="3"/>
  <c r="O379" i="3"/>
  <c r="P378" i="3"/>
  <c r="O378" i="3"/>
  <c r="P377" i="3"/>
  <c r="O377" i="3"/>
  <c r="P376" i="3"/>
  <c r="O376" i="3"/>
  <c r="P375" i="3"/>
  <c r="O375" i="3"/>
  <c r="P374" i="3"/>
  <c r="O374" i="3"/>
  <c r="P373" i="3"/>
  <c r="O373" i="3"/>
  <c r="P368" i="3"/>
  <c r="O368" i="3"/>
  <c r="P367" i="3"/>
  <c r="O367" i="3"/>
  <c r="P366" i="3"/>
  <c r="O366" i="3"/>
  <c r="P365" i="3"/>
  <c r="O365" i="3"/>
  <c r="P364" i="3"/>
  <c r="O364" i="3"/>
  <c r="P363" i="3"/>
  <c r="O363" i="3"/>
  <c r="P361" i="3"/>
  <c r="O361" i="3"/>
  <c r="P348" i="3"/>
  <c r="P349" i="3" s="1"/>
  <c r="P350" i="3" s="1"/>
  <c r="O348" i="3"/>
  <c r="O349" i="3" s="1"/>
  <c r="O350" i="3" s="1"/>
  <c r="P335" i="3"/>
  <c r="O335" i="3"/>
  <c r="P334" i="3"/>
  <c r="O334" i="3"/>
  <c r="P333" i="3"/>
  <c r="O333" i="3"/>
  <c r="P332" i="3"/>
  <c r="O332" i="3"/>
  <c r="P331" i="3"/>
  <c r="O331" i="3"/>
  <c r="P330" i="3"/>
  <c r="O330" i="3"/>
  <c r="P329" i="3"/>
  <c r="O329" i="3"/>
  <c r="P328" i="3"/>
  <c r="O328" i="3"/>
  <c r="P315" i="3"/>
  <c r="O315" i="3"/>
  <c r="P314" i="3"/>
  <c r="O314" i="3"/>
  <c r="P313" i="3"/>
  <c r="O313" i="3"/>
  <c r="P308" i="3"/>
  <c r="O308" i="3"/>
  <c r="P307" i="3"/>
  <c r="O307" i="3"/>
  <c r="P306" i="3"/>
  <c r="O306" i="3"/>
  <c r="P305" i="3"/>
  <c r="O305" i="3"/>
  <c r="P304" i="3"/>
  <c r="O304" i="3"/>
  <c r="P303" i="3"/>
  <c r="O303" i="3"/>
  <c r="P302" i="3"/>
  <c r="O302" i="3"/>
  <c r="P301" i="3"/>
  <c r="O301" i="3"/>
  <c r="P300" i="3"/>
  <c r="O300" i="3"/>
  <c r="P299" i="3"/>
  <c r="O299" i="3"/>
  <c r="P298" i="3"/>
  <c r="O298" i="3"/>
  <c r="P297" i="3"/>
  <c r="O297" i="3"/>
  <c r="P296" i="3"/>
  <c r="O296" i="3"/>
  <c r="P295" i="3"/>
  <c r="O295" i="3"/>
  <c r="P294" i="3"/>
  <c r="O294" i="3"/>
  <c r="P293" i="3"/>
  <c r="O293" i="3"/>
  <c r="P292" i="3"/>
  <c r="O292" i="3"/>
  <c r="P291" i="3"/>
  <c r="O291" i="3"/>
  <c r="P290" i="3"/>
  <c r="O290" i="3"/>
  <c r="P277" i="3"/>
  <c r="O277" i="3"/>
  <c r="P276" i="3"/>
  <c r="O276" i="3"/>
  <c r="P275" i="3"/>
  <c r="O275" i="3"/>
  <c r="P274" i="3"/>
  <c r="O274" i="3"/>
  <c r="P273" i="3"/>
  <c r="O273" i="3"/>
  <c r="P272" i="3"/>
  <c r="O272" i="3"/>
  <c r="P267" i="3"/>
  <c r="O267" i="3"/>
  <c r="P266" i="3"/>
  <c r="O266" i="3"/>
  <c r="P265" i="3"/>
  <c r="O265" i="3"/>
  <c r="P264" i="3"/>
  <c r="O264" i="3"/>
  <c r="P263" i="3"/>
  <c r="O263" i="3"/>
  <c r="P262" i="3"/>
  <c r="O262" i="3"/>
  <c r="P261" i="3"/>
  <c r="O261" i="3"/>
  <c r="P260" i="3"/>
  <c r="O260" i="3"/>
  <c r="P259" i="3"/>
  <c r="O259" i="3"/>
  <c r="P258" i="3"/>
  <c r="O258" i="3"/>
  <c r="P257" i="3"/>
  <c r="O257" i="3"/>
  <c r="P256" i="3"/>
  <c r="O256" i="3"/>
  <c r="P255" i="3"/>
  <c r="O255" i="3"/>
  <c r="P254" i="3"/>
  <c r="O254" i="3"/>
  <c r="P253" i="3"/>
  <c r="O253" i="3"/>
  <c r="P252" i="3"/>
  <c r="O252" i="3"/>
  <c r="P251" i="3"/>
  <c r="O251" i="3"/>
  <c r="P250" i="3"/>
  <c r="O250" i="3"/>
  <c r="P249" i="3"/>
  <c r="O249" i="3"/>
  <c r="P248" i="3"/>
  <c r="O248" i="3"/>
  <c r="P247" i="3"/>
  <c r="O247" i="3"/>
  <c r="P246" i="3"/>
  <c r="O246" i="3"/>
  <c r="P245" i="3"/>
  <c r="O245" i="3"/>
  <c r="P244" i="3"/>
  <c r="O244" i="3"/>
  <c r="P232" i="3"/>
  <c r="O232" i="3"/>
  <c r="P231" i="3"/>
  <c r="O231" i="3"/>
  <c r="P226" i="3"/>
  <c r="O226" i="3"/>
  <c r="P225" i="3"/>
  <c r="O225" i="3"/>
  <c r="P224" i="3"/>
  <c r="O224" i="3"/>
  <c r="P223" i="3"/>
  <c r="O223" i="3"/>
  <c r="P210" i="3"/>
  <c r="P211" i="3" s="1"/>
  <c r="O210" i="3"/>
  <c r="O211" i="3" s="1"/>
  <c r="P205" i="3"/>
  <c r="O205" i="3"/>
  <c r="P204" i="3"/>
  <c r="O204" i="3"/>
  <c r="P202" i="3"/>
  <c r="O202" i="3"/>
  <c r="P189" i="3"/>
  <c r="P190" i="3" s="1"/>
  <c r="P191" i="3" s="1"/>
  <c r="O189" i="3"/>
  <c r="O190" i="3" s="1"/>
  <c r="O191" i="3" s="1"/>
  <c r="P176" i="3"/>
  <c r="O176" i="3"/>
  <c r="P175" i="3"/>
  <c r="O175" i="3"/>
  <c r="P174" i="3"/>
  <c r="O174" i="3"/>
  <c r="P173" i="3"/>
  <c r="O173" i="3"/>
  <c r="P172" i="3"/>
  <c r="O172" i="3"/>
  <c r="P171" i="3"/>
  <c r="P183" i="3" s="1"/>
  <c r="O171" i="3"/>
  <c r="O183" i="3" s="1"/>
  <c r="P159" i="3"/>
  <c r="O159" i="3"/>
  <c r="P157" i="3"/>
  <c r="O157" i="3"/>
  <c r="P145" i="3"/>
  <c r="O145" i="3"/>
  <c r="P144" i="3"/>
  <c r="O144" i="3"/>
  <c r="P138" i="3"/>
  <c r="O138" i="3"/>
  <c r="P137" i="3"/>
  <c r="O137" i="3"/>
  <c r="P136" i="3"/>
  <c r="O136" i="3"/>
  <c r="P135" i="3"/>
  <c r="O135" i="3"/>
  <c r="P134" i="3"/>
  <c r="O134" i="3"/>
  <c r="P132" i="3"/>
  <c r="O132" i="3"/>
  <c r="P120" i="3"/>
  <c r="O120" i="3"/>
  <c r="P119" i="3"/>
  <c r="O119" i="3"/>
  <c r="P114" i="3"/>
  <c r="O114" i="3"/>
  <c r="P113" i="3"/>
  <c r="O113" i="3"/>
  <c r="P112" i="3"/>
  <c r="O112" i="3"/>
  <c r="P111" i="3"/>
  <c r="O111" i="3"/>
  <c r="P110" i="3"/>
  <c r="O110" i="3"/>
  <c r="P109" i="3"/>
  <c r="O109" i="3"/>
  <c r="P108" i="3"/>
  <c r="O108" i="3"/>
  <c r="P107" i="3"/>
  <c r="O107" i="3"/>
  <c r="P106" i="3"/>
  <c r="O106" i="3"/>
  <c r="P105" i="3"/>
  <c r="O105" i="3"/>
  <c r="P104" i="3"/>
  <c r="O104" i="3"/>
  <c r="P103" i="3"/>
  <c r="O103" i="3"/>
  <c r="P102" i="3"/>
  <c r="O102" i="3"/>
  <c r="P101" i="3"/>
  <c r="O101" i="3"/>
  <c r="P100" i="3"/>
  <c r="O100" i="3"/>
  <c r="P99" i="3"/>
  <c r="O99" i="3"/>
  <c r="P98" i="3"/>
  <c r="O98" i="3"/>
  <c r="P96" i="3"/>
  <c r="O96" i="3"/>
  <c r="P94" i="3"/>
  <c r="O94" i="3"/>
  <c r="P92" i="3"/>
  <c r="O92" i="3"/>
  <c r="P80" i="3"/>
  <c r="O80" i="3"/>
  <c r="P79" i="3"/>
  <c r="O79" i="3"/>
  <c r="P66" i="3"/>
  <c r="O66" i="3"/>
  <c r="P65" i="3"/>
  <c r="O65" i="3"/>
  <c r="P60" i="3"/>
  <c r="O60" i="3"/>
  <c r="P59" i="3"/>
  <c r="O59" i="3"/>
  <c r="P58" i="3"/>
  <c r="O58" i="3"/>
  <c r="P57" i="3"/>
  <c r="O57" i="3"/>
  <c r="P56" i="3"/>
  <c r="O56" i="3"/>
  <c r="P55" i="3"/>
  <c r="O55" i="3"/>
  <c r="P54" i="3"/>
  <c r="O54" i="3"/>
  <c r="P52" i="3"/>
  <c r="O52" i="3"/>
  <c r="P50" i="3"/>
  <c r="O50" i="3"/>
  <c r="P35" i="3"/>
  <c r="P36" i="3" s="1"/>
  <c r="P37" i="3" s="1"/>
  <c r="O35" i="3"/>
  <c r="O36" i="3" s="1"/>
  <c r="O37" i="3" s="1"/>
  <c r="AV20" i="3"/>
  <c r="AD20" i="3"/>
  <c r="AH20" i="3"/>
  <c r="AH21" i="3" s="1"/>
  <c r="AH22" i="3" s="1"/>
  <c r="AG20" i="3"/>
  <c r="AG21" i="3" s="1"/>
  <c r="AG22" i="3" s="1"/>
  <c r="P20" i="3"/>
  <c r="P21" i="3" s="1"/>
  <c r="P22" i="3" s="1"/>
  <c r="O20" i="3"/>
  <c r="O21" i="3" s="1"/>
  <c r="O22" i="3" s="1"/>
  <c r="AG4620" i="3" l="1"/>
  <c r="AH4620" i="3"/>
  <c r="O4620" i="3"/>
  <c r="P4620" i="3"/>
  <c r="AD4620" i="3"/>
  <c r="AF4092" i="3"/>
  <c r="N4092" i="3"/>
  <c r="AV1689" i="3"/>
  <c r="AG1689" i="3"/>
  <c r="AH1689" i="3"/>
  <c r="AD1689" i="3"/>
  <c r="O1689" i="3"/>
  <c r="P1689" i="3"/>
  <c r="AV5358" i="3"/>
  <c r="AF4901" i="3"/>
  <c r="P5358" i="3"/>
  <c r="O5018" i="3"/>
  <c r="O5358" i="3"/>
  <c r="AD5358" i="3"/>
  <c r="AG5358" i="3"/>
  <c r="AH5358" i="3"/>
  <c r="P5018" i="3"/>
  <c r="AG5018" i="3"/>
  <c r="AV5018" i="3"/>
  <c r="AH5018" i="3"/>
  <c r="AD5018" i="3"/>
  <c r="P4990" i="3"/>
  <c r="AV4990" i="3"/>
  <c r="O4990" i="3"/>
  <c r="AG4990" i="3"/>
  <c r="AH4990" i="3"/>
  <c r="AG2510" i="3"/>
  <c r="AG2511" i="3" s="1"/>
  <c r="AD4990" i="3"/>
  <c r="AH4900" i="3"/>
  <c r="O4650" i="3"/>
  <c r="P4650" i="3"/>
  <c r="P4596" i="3"/>
  <c r="AG4650" i="3"/>
  <c r="AD4650" i="3"/>
  <c r="AV4650" i="3"/>
  <c r="AH4650" i="3"/>
  <c r="O4596" i="3"/>
  <c r="AD4596" i="3"/>
  <c r="AG4596" i="3"/>
  <c r="AH4596" i="3"/>
  <c r="AV4596" i="3"/>
  <c r="AG4025" i="3"/>
  <c r="N4900" i="3"/>
  <c r="AG4900" i="3"/>
  <c r="AF4899" i="3"/>
  <c r="AF4900" i="3"/>
  <c r="AE4507" i="3"/>
  <c r="AD4508" i="3"/>
  <c r="N4901" i="3"/>
  <c r="AE4512" i="3"/>
  <c r="AD4513" i="3"/>
  <c r="O4900" i="3"/>
  <c r="N4899" i="3"/>
  <c r="AW4507" i="3"/>
  <c r="AW4508" i="3" s="1"/>
  <c r="AV4508" i="3"/>
  <c r="P4900" i="3"/>
  <c r="AW4512" i="3"/>
  <c r="AV4513" i="3"/>
  <c r="P4514" i="3"/>
  <c r="AQ4514" i="3"/>
  <c r="AH4025" i="3"/>
  <c r="L4514" i="3"/>
  <c r="AA4514" i="3"/>
  <c r="AS4514" i="3"/>
  <c r="M4514" i="3"/>
  <c r="AC4514" i="3"/>
  <c r="AU4514" i="3"/>
  <c r="N4514" i="3"/>
  <c r="AF4514" i="3"/>
  <c r="AG4195" i="3"/>
  <c r="Q4514" i="3"/>
  <c r="AI4514" i="3"/>
  <c r="R4514" i="3"/>
  <c r="AJ4514" i="3"/>
  <c r="S4514" i="3"/>
  <c r="AK4514" i="3"/>
  <c r="AG4514" i="3"/>
  <c r="AH4514" i="3"/>
  <c r="BB4514" i="3"/>
  <c r="T4514" i="3"/>
  <c r="AL4514" i="3"/>
  <c r="U4514" i="3"/>
  <c r="AM4514" i="3"/>
  <c r="V4514" i="3"/>
  <c r="AN4514" i="3"/>
  <c r="X4514" i="3"/>
  <c r="AP4514" i="3"/>
  <c r="AX4514" i="3"/>
  <c r="O4514" i="3"/>
  <c r="O4056" i="3"/>
  <c r="O4195" i="3"/>
  <c r="AH2969" i="3"/>
  <c r="AH4056" i="3"/>
  <c r="AH4195" i="3"/>
  <c r="AD4025" i="3"/>
  <c r="AV4025" i="3"/>
  <c r="AV4195" i="3"/>
  <c r="P2636" i="3"/>
  <c r="P4056" i="3"/>
  <c r="P4195" i="3"/>
  <c r="AG2969" i="3"/>
  <c r="AD4195" i="3"/>
  <c r="AD4056" i="3"/>
  <c r="AG4056" i="3"/>
  <c r="O3254" i="3"/>
  <c r="AV4056" i="3"/>
  <c r="O4025" i="3"/>
  <c r="P4025" i="3"/>
  <c r="P3254" i="3"/>
  <c r="O2969" i="3"/>
  <c r="AD3254" i="3"/>
  <c r="AG3254" i="3"/>
  <c r="AH3254" i="3"/>
  <c r="AV3254" i="3"/>
  <c r="AD2969" i="3"/>
  <c r="P2969" i="3"/>
  <c r="AV2969" i="3"/>
  <c r="AD2636" i="3"/>
  <c r="AG2636" i="3"/>
  <c r="AH2636" i="3"/>
  <c r="AV2636" i="3"/>
  <c r="O2510" i="3"/>
  <c r="O2511" i="3" s="1"/>
  <c r="O2636" i="3"/>
  <c r="O2071" i="3"/>
  <c r="AH2510" i="3"/>
  <c r="AH2511" i="3" s="1"/>
  <c r="AD2510" i="3"/>
  <c r="AD2511" i="3" s="1"/>
  <c r="P2078" i="3"/>
  <c r="P2510" i="3"/>
  <c r="P2511" i="3" s="1"/>
  <c r="AV2510" i="3"/>
  <c r="AV2511" i="3" s="1"/>
  <c r="AD2276" i="3"/>
  <c r="AG2078" i="3"/>
  <c r="O2276" i="3"/>
  <c r="P2276" i="3"/>
  <c r="O2264" i="3"/>
  <c r="P2264" i="3"/>
  <c r="AG2276" i="3"/>
  <c r="AV2276" i="3"/>
  <c r="AH2276" i="3"/>
  <c r="AD2264" i="3"/>
  <c r="AG2264" i="3"/>
  <c r="AH2264" i="3"/>
  <c r="AV2078" i="3"/>
  <c r="AV2264" i="3"/>
  <c r="O2078" i="3"/>
  <c r="AH2078" i="3"/>
  <c r="AD2071" i="3"/>
  <c r="P2071" i="3"/>
  <c r="AD2078" i="3"/>
  <c r="AG2071" i="3"/>
  <c r="AV2071" i="3"/>
  <c r="AH2071" i="3"/>
  <c r="O1813" i="3"/>
  <c r="P1813" i="3"/>
  <c r="AD1813" i="3"/>
  <c r="AG1813" i="3"/>
  <c r="AH1813" i="3"/>
  <c r="AV1813" i="3"/>
  <c r="AD1752" i="3"/>
  <c r="O1752" i="3"/>
  <c r="P1752" i="3"/>
  <c r="AV1752" i="3"/>
  <c r="AG1752" i="3"/>
  <c r="AH1752" i="3"/>
  <c r="BD5003" i="3"/>
  <c r="BE5003" i="3" s="1"/>
  <c r="AD1633" i="3"/>
  <c r="O1633" i="3"/>
  <c r="P1633" i="3"/>
  <c r="BD4566" i="3"/>
  <c r="BE4566" i="3" s="1"/>
  <c r="AV1633" i="3"/>
  <c r="AG1633" i="3"/>
  <c r="AH1633" i="3"/>
  <c r="AV1576" i="3"/>
  <c r="BD5353" i="3"/>
  <c r="BE5353" i="3" s="1"/>
  <c r="O1576" i="3"/>
  <c r="P1576" i="3"/>
  <c r="BD2225" i="3"/>
  <c r="BE2225" i="3" s="1"/>
  <c r="O1519" i="3"/>
  <c r="AD1576" i="3"/>
  <c r="P1519" i="3"/>
  <c r="AG1576" i="3"/>
  <c r="AH1576" i="3"/>
  <c r="BD2951" i="3"/>
  <c r="BE2951" i="3" s="1"/>
  <c r="AG1519" i="3"/>
  <c r="AH1519" i="3"/>
  <c r="AD1519" i="3"/>
  <c r="AZ2506" i="3"/>
  <c r="BA2506" i="3" s="1"/>
  <c r="P140" i="3"/>
  <c r="AZ2951" i="3"/>
  <c r="BA2951" i="3" s="1"/>
  <c r="AZ4192" i="3"/>
  <c r="BA4192" i="3" s="1"/>
  <c r="AV1519" i="3"/>
  <c r="BD5111" i="3"/>
  <c r="BE5111" i="3" s="1"/>
  <c r="AZ1744" i="3"/>
  <c r="BA1744" i="3" s="1"/>
  <c r="AG140" i="3"/>
  <c r="AH140" i="3"/>
  <c r="AD140" i="3"/>
  <c r="AZ5111" i="3"/>
  <c r="BA5111" i="3" s="1"/>
  <c r="O140" i="3"/>
  <c r="AV140" i="3"/>
  <c r="AZ2225" i="3"/>
  <c r="BA2225" i="3" s="1"/>
  <c r="AY4566" i="3"/>
  <c r="AZ4566" i="3" s="1"/>
  <c r="BA4566" i="3" s="1"/>
  <c r="BC4633" i="3"/>
  <c r="BD4633" i="3" s="1"/>
  <c r="BE4633" i="3" s="1"/>
  <c r="BD1744" i="3"/>
  <c r="BE1744" i="3" s="1"/>
  <c r="BD4022" i="3"/>
  <c r="BE4022" i="3" s="1"/>
  <c r="AZ5353" i="3"/>
  <c r="BA5353" i="3" s="1"/>
  <c r="AY4633" i="3"/>
  <c r="AZ4633" i="3" s="1"/>
  <c r="BA4633" i="3" s="1"/>
  <c r="AY4022" i="3"/>
  <c r="AZ4022" i="3" s="1"/>
  <c r="BA4022" i="3" s="1"/>
  <c r="AY4055" i="3"/>
  <c r="AZ4055" i="3" s="1"/>
  <c r="BA4055" i="3" s="1"/>
  <c r="BC1745" i="3"/>
  <c r="BD1745" i="3" s="1"/>
  <c r="BE1745" i="3" s="1"/>
  <c r="AY2623" i="3"/>
  <c r="AZ2623" i="3" s="1"/>
  <c r="BA2623" i="3" s="1"/>
  <c r="BD3243" i="3"/>
  <c r="BE3243" i="3" s="1"/>
  <c r="BD4563" i="3"/>
  <c r="BE4563" i="3" s="1"/>
  <c r="BD2051" i="3"/>
  <c r="BE2051" i="3" s="1"/>
  <c r="AZ4974" i="3"/>
  <c r="BA4974" i="3" s="1"/>
  <c r="AZ5003" i="3"/>
  <c r="BA5003" i="3" s="1"/>
  <c r="BD1561" i="3"/>
  <c r="BE1561" i="3" s="1"/>
  <c r="BD2273" i="3"/>
  <c r="BE2273" i="3" s="1"/>
  <c r="BD4055" i="3"/>
  <c r="BE4055" i="3" s="1"/>
  <c r="BD1620" i="3"/>
  <c r="BE1620" i="3" s="1"/>
  <c r="BD2506" i="3"/>
  <c r="BE2506" i="3" s="1"/>
  <c r="BD4192" i="3"/>
  <c r="BE4192" i="3" s="1"/>
  <c r="AZ2051" i="3"/>
  <c r="BA2051" i="3" s="1"/>
  <c r="AZ3243" i="3"/>
  <c r="BA3243" i="3" s="1"/>
  <c r="AZ4563" i="3"/>
  <c r="BA4563" i="3" s="1"/>
  <c r="BD2623" i="3"/>
  <c r="BE2623" i="3" s="1"/>
  <c r="BD4974" i="3"/>
  <c r="BE4974" i="3" s="1"/>
  <c r="AZ2076" i="3"/>
  <c r="BA2076" i="3" s="1"/>
  <c r="BD2626" i="3"/>
  <c r="BE2626" i="3" s="1"/>
  <c r="AZ2223" i="3"/>
  <c r="BA2223" i="3" s="1"/>
  <c r="AZ2626" i="3"/>
  <c r="BA2626" i="3" s="1"/>
  <c r="AZ1561" i="3"/>
  <c r="BA1561" i="3" s="1"/>
  <c r="BD2076" i="3"/>
  <c r="BE2076" i="3" s="1"/>
  <c r="AZ1745" i="3"/>
  <c r="BA1745" i="3" s="1"/>
  <c r="BD2223" i="3"/>
  <c r="BE2223" i="3" s="1"/>
  <c r="AZ2273" i="3"/>
  <c r="BA2273" i="3" s="1"/>
  <c r="BD1514" i="3"/>
  <c r="BE1514" i="3" s="1"/>
  <c r="AZ1798" i="3"/>
  <c r="BA1798" i="3" s="1"/>
  <c r="BD1798" i="3"/>
  <c r="BE1798" i="3" s="1"/>
  <c r="AZ1620" i="3"/>
  <c r="BA1620" i="3" s="1"/>
  <c r="P1502" i="3"/>
  <c r="AZ139" i="3"/>
  <c r="BA139" i="3" s="1"/>
  <c r="AZ1514" i="3"/>
  <c r="BA1514" i="3" s="1"/>
  <c r="BD139" i="3"/>
  <c r="BE139" i="3" s="1"/>
  <c r="AD1502" i="3"/>
  <c r="AG1502" i="3"/>
  <c r="AH1502" i="3"/>
  <c r="O1502" i="3"/>
  <c r="AV1502" i="3"/>
  <c r="O5140" i="3"/>
  <c r="P5140" i="3"/>
  <c r="AV5140" i="3"/>
  <c r="AG5140" i="3"/>
  <c r="AH5140" i="3"/>
  <c r="AD5140" i="3"/>
  <c r="AG5296" i="3"/>
  <c r="AH5296" i="3"/>
  <c r="AD5296" i="3"/>
  <c r="O5296" i="3"/>
  <c r="P5296" i="3"/>
  <c r="AV5296" i="3"/>
  <c r="AG4330" i="3"/>
  <c r="AD4330" i="3"/>
  <c r="AH4330" i="3"/>
  <c r="P4330" i="3"/>
  <c r="AV4330" i="3"/>
  <c r="O4330" i="3"/>
  <c r="AD2694" i="3"/>
  <c r="P2681" i="3"/>
  <c r="O2694" i="3"/>
  <c r="AD2681" i="3"/>
  <c r="AG2681" i="3"/>
  <c r="AH2681" i="3"/>
  <c r="AG2694" i="3"/>
  <c r="AH2694" i="3"/>
  <c r="P2694" i="3"/>
  <c r="AV2681" i="3"/>
  <c r="AV2694" i="3"/>
  <c r="O2681" i="3"/>
  <c r="AZ2673" i="3"/>
  <c r="BA2673" i="3" s="1"/>
  <c r="AF3141" i="3"/>
  <c r="AF3324" i="3"/>
  <c r="AZ4312" i="3"/>
  <c r="BA4312" i="3" s="1"/>
  <c r="AF1453" i="3"/>
  <c r="BD4327" i="3"/>
  <c r="BE4327" i="3" s="1"/>
  <c r="BD5256" i="3"/>
  <c r="BE5256" i="3" s="1"/>
  <c r="BD2685" i="3"/>
  <c r="BE2685" i="3" s="1"/>
  <c r="AZ1501" i="3"/>
  <c r="BA1501" i="3" s="1"/>
  <c r="AZ4984" i="3"/>
  <c r="BA4984" i="3" s="1"/>
  <c r="AZ5129" i="3"/>
  <c r="BA5129" i="3" s="1"/>
  <c r="BD5089" i="3"/>
  <c r="BE5089" i="3" s="1"/>
  <c r="AZ1498" i="3"/>
  <c r="BA1498" i="3" s="1"/>
  <c r="AZ2685" i="3"/>
  <c r="BA2685" i="3" s="1"/>
  <c r="BD5263" i="3"/>
  <c r="BE5263" i="3" s="1"/>
  <c r="AZ2690" i="3"/>
  <c r="BA2690" i="3" s="1"/>
  <c r="BD4984" i="3"/>
  <c r="BE4984" i="3" s="1"/>
  <c r="BD5129" i="3"/>
  <c r="BE5129" i="3" s="1"/>
  <c r="BD1501" i="3"/>
  <c r="BE1501" i="3" s="1"/>
  <c r="BD1498" i="3"/>
  <c r="BE1498" i="3" s="1"/>
  <c r="BD4312" i="3"/>
  <c r="BE4312" i="3" s="1"/>
  <c r="AZ2674" i="3"/>
  <c r="BA2674" i="3" s="1"/>
  <c r="BD2669" i="3"/>
  <c r="BE2669" i="3" s="1"/>
  <c r="AZ2692" i="3"/>
  <c r="BA2692" i="3" s="1"/>
  <c r="AZ4327" i="3"/>
  <c r="BA4327" i="3" s="1"/>
  <c r="AZ5256" i="3"/>
  <c r="BA5256" i="3" s="1"/>
  <c r="BD2690" i="3"/>
  <c r="BE2690" i="3" s="1"/>
  <c r="AZ5089" i="3"/>
  <c r="BA5089" i="3" s="1"/>
  <c r="AZ2670" i="3"/>
  <c r="BA2670" i="3" s="1"/>
  <c r="BD2692" i="3"/>
  <c r="BE2692" i="3" s="1"/>
  <c r="AZ5263" i="3"/>
  <c r="BA5263" i="3" s="1"/>
  <c r="BD2678" i="3"/>
  <c r="BE2678" i="3" s="1"/>
  <c r="AZ2676" i="3"/>
  <c r="BA2676" i="3" s="1"/>
  <c r="AZ2678" i="3"/>
  <c r="BA2678" i="3" s="1"/>
  <c r="BD2670" i="3"/>
  <c r="BE2670" i="3" s="1"/>
  <c r="BD2673" i="3"/>
  <c r="BE2673" i="3" s="1"/>
  <c r="P123" i="3"/>
  <c r="BD2674" i="3"/>
  <c r="BE2674" i="3" s="1"/>
  <c r="BD2676" i="3"/>
  <c r="BE2676" i="3" s="1"/>
  <c r="BD2663" i="3"/>
  <c r="BE2663" i="3" s="1"/>
  <c r="AZ2669" i="3"/>
  <c r="BA2669" i="3" s="1"/>
  <c r="AZ2661" i="3"/>
  <c r="BA2661" i="3" s="1"/>
  <c r="AZ2663" i="3"/>
  <c r="BA2663" i="3" s="1"/>
  <c r="O3849" i="3"/>
  <c r="O4096" i="3" s="1"/>
  <c r="O4176" i="3"/>
  <c r="O4177" i="3" s="1"/>
  <c r="O4369" i="3"/>
  <c r="AH4527" i="3"/>
  <c r="AH4533" i="3" s="1"/>
  <c r="AF4296" i="3"/>
  <c r="P233" i="3"/>
  <c r="AH4446" i="3"/>
  <c r="AH4452" i="3" s="1"/>
  <c r="BD2661" i="3"/>
  <c r="BE2661" i="3" s="1"/>
  <c r="P2494" i="3"/>
  <c r="P2495" i="3" s="1"/>
  <c r="P3081" i="3"/>
  <c r="P3082" i="3" s="1"/>
  <c r="AF3672" i="3"/>
  <c r="AG3323" i="3"/>
  <c r="N3571" i="3"/>
  <c r="N3868" i="3"/>
  <c r="N2172" i="3"/>
  <c r="N710" i="3"/>
  <c r="AH3729" i="3"/>
  <c r="N234" i="3"/>
  <c r="O1455" i="3"/>
  <c r="P1455" i="3"/>
  <c r="O3216" i="3"/>
  <c r="N68" i="3"/>
  <c r="P1658" i="3"/>
  <c r="AG4031" i="3"/>
  <c r="N383" i="3"/>
  <c r="N1269" i="3"/>
  <c r="AF4417" i="3"/>
  <c r="AG1392" i="3"/>
  <c r="AG1480" i="3"/>
  <c r="AG3216" i="3"/>
  <c r="AG4120" i="3"/>
  <c r="AD2911" i="3"/>
  <c r="AF3868" i="3"/>
  <c r="O3485" i="3"/>
  <c r="O3491" i="3" s="1"/>
  <c r="N3672" i="3"/>
  <c r="P3485" i="3"/>
  <c r="P3491" i="3" s="1"/>
  <c r="AV2494" i="3"/>
  <c r="AV2495" i="3" s="1"/>
  <c r="AF4083" i="3"/>
  <c r="O1658" i="3"/>
  <c r="P4120" i="3"/>
  <c r="N5629" i="3"/>
  <c r="AF2423" i="3"/>
  <c r="AF2172" i="3"/>
  <c r="N2978" i="3"/>
  <c r="O5055" i="3"/>
  <c r="AF5629" i="3"/>
  <c r="AF2481" i="3"/>
  <c r="N147" i="3"/>
  <c r="N837" i="3"/>
  <c r="N3755" i="3"/>
  <c r="AF4245" i="3"/>
  <c r="N4760" i="3"/>
  <c r="AF995" i="3"/>
  <c r="AG3067" i="3"/>
  <c r="AG3292" i="3"/>
  <c r="N1042" i="3"/>
  <c r="AH148" i="3"/>
  <c r="AH3292" i="3"/>
  <c r="AH4120" i="3"/>
  <c r="N5652" i="3"/>
  <c r="N1372" i="3"/>
  <c r="N5056" i="3"/>
  <c r="AF2767" i="3"/>
  <c r="N1604" i="3"/>
  <c r="N2334" i="3"/>
  <c r="AF2033" i="3"/>
  <c r="AF4552" i="3"/>
  <c r="O5654" i="3"/>
  <c r="O81" i="3"/>
  <c r="O82" i="3" s="1"/>
  <c r="P81" i="3"/>
  <c r="P82" i="3" s="1"/>
  <c r="P2084" i="3"/>
  <c r="P5055" i="3"/>
  <c r="AH4773" i="3"/>
  <c r="AH4779" i="3" s="1"/>
  <c r="AG1692" i="3"/>
  <c r="N1653" i="3"/>
  <c r="P146" i="3"/>
  <c r="P2536" i="3"/>
  <c r="P3323" i="3"/>
  <c r="N642" i="3"/>
  <c r="N872" i="3"/>
  <c r="N4954" i="3"/>
  <c r="AF755" i="3"/>
  <c r="AF2695" i="3"/>
  <c r="AG994" i="3"/>
  <c r="AG1035" i="3"/>
  <c r="AG2596" i="3"/>
  <c r="AG3038" i="3" s="1"/>
  <c r="AF2537" i="3"/>
  <c r="P2808" i="3"/>
  <c r="P2809" i="3" s="1"/>
  <c r="P3216" i="3"/>
  <c r="AH4005" i="3"/>
  <c r="AH4011" i="3" s="1"/>
  <c r="N4220" i="3"/>
  <c r="O67" i="3"/>
  <c r="O121" i="3"/>
  <c r="O206" i="3"/>
  <c r="O212" i="3" s="1"/>
  <c r="O1268" i="3"/>
  <c r="O1297" i="3"/>
  <c r="O1416" i="3"/>
  <c r="O1534" i="3"/>
  <c r="O1540" i="3" s="1"/>
  <c r="O2422" i="3"/>
  <c r="O2568" i="3"/>
  <c r="O4151" i="3"/>
  <c r="O4375" i="3"/>
  <c r="O5402" i="3"/>
  <c r="O5629" i="3"/>
  <c r="O146" i="3"/>
  <c r="N2423" i="3"/>
  <c r="AF3728" i="3"/>
  <c r="O1364" i="3"/>
  <c r="O2113" i="3"/>
  <c r="O3135" i="3"/>
  <c r="O3141" i="3" s="1"/>
  <c r="O3946" i="3"/>
  <c r="O3947" i="3" s="1"/>
  <c r="O3964" i="3"/>
  <c r="O3965" i="3" s="1"/>
  <c r="O4206" i="3"/>
  <c r="N1690" i="3"/>
  <c r="N3903" i="3"/>
  <c r="AD659" i="3"/>
  <c r="AD660" i="3" s="1"/>
  <c r="P67" i="3"/>
  <c r="P121" i="3"/>
  <c r="N2387" i="3"/>
  <c r="N4083" i="3"/>
  <c r="AF5141" i="3"/>
  <c r="O4626" i="3"/>
  <c r="AG1041" i="3"/>
  <c r="AG2977" i="3"/>
  <c r="AG4765" i="3"/>
  <c r="N4779" i="3"/>
  <c r="P1480" i="3"/>
  <c r="P3067" i="3"/>
  <c r="P3292" i="3"/>
  <c r="AH2600" i="3"/>
  <c r="O233" i="3"/>
  <c r="O3081" i="3"/>
  <c r="O3082" i="3" s="1"/>
  <c r="P871" i="3"/>
  <c r="P1291" i="3"/>
  <c r="AH4407" i="3"/>
  <c r="AH5654" i="3"/>
  <c r="AF642" i="3"/>
  <c r="AF872" i="3"/>
  <c r="AF1481" i="3"/>
  <c r="AF4452" i="3"/>
  <c r="AF4927" i="3"/>
  <c r="AF5192" i="3"/>
  <c r="P177" i="3"/>
  <c r="P178" i="3" s="1"/>
  <c r="P966" i="3"/>
  <c r="P967" i="3" s="1"/>
  <c r="AG2166" i="3"/>
  <c r="AG2172" i="3" s="1"/>
  <c r="AG2536" i="3"/>
  <c r="AG2876" i="3"/>
  <c r="AG3857" i="3"/>
  <c r="AG4432" i="3"/>
  <c r="AG4433" i="3" s="1"/>
  <c r="N1453" i="3"/>
  <c r="N1325" i="3"/>
  <c r="N2695" i="3"/>
  <c r="N3324" i="3"/>
  <c r="O1091" i="3"/>
  <c r="O3754" i="3"/>
  <c r="O4244" i="3"/>
  <c r="AE2820" i="3"/>
  <c r="AH4176" i="3"/>
  <c r="AH4177" i="3" s="1"/>
  <c r="AH4793" i="3"/>
  <c r="AH4794" i="3" s="1"/>
  <c r="N2537" i="3"/>
  <c r="AF1392" i="3"/>
  <c r="AF2595" i="3"/>
  <c r="AF3216" i="3"/>
  <c r="AF3903" i="3"/>
  <c r="AF5328" i="3"/>
  <c r="P497" i="3"/>
  <c r="P659" i="3"/>
  <c r="P660" i="3" s="1"/>
  <c r="P986" i="3"/>
  <c r="O1609" i="3"/>
  <c r="AG316" i="3"/>
  <c r="AF1269" i="3"/>
  <c r="AF4533" i="3"/>
  <c r="AF4779" i="3"/>
  <c r="AF5019" i="3"/>
  <c r="O123" i="3"/>
  <c r="N995" i="3"/>
  <c r="N3718" i="3"/>
  <c r="N3809" i="3"/>
  <c r="N4533" i="3"/>
  <c r="O2386" i="3"/>
  <c r="O3991" i="3"/>
  <c r="O3992" i="3" s="1"/>
  <c r="O4926" i="3"/>
  <c r="N1213" i="3"/>
  <c r="N2153" i="3"/>
  <c r="N4163" i="3"/>
  <c r="N5019" i="3"/>
  <c r="P1091" i="3"/>
  <c r="P1371" i="3"/>
  <c r="P2033" i="3"/>
  <c r="P2386" i="3"/>
  <c r="P3754" i="3"/>
  <c r="P3991" i="3"/>
  <c r="P3992" i="3" s="1"/>
  <c r="P4176" i="3"/>
  <c r="P4177" i="3" s="1"/>
  <c r="P4244" i="3"/>
  <c r="P4369" i="3"/>
  <c r="P4926" i="3"/>
  <c r="O2808" i="3"/>
  <c r="O2809" i="3" s="1"/>
  <c r="N1456" i="3"/>
  <c r="N2359" i="3"/>
  <c r="N4417" i="3"/>
  <c r="O278" i="3"/>
  <c r="O542" i="3"/>
  <c r="O800" i="3"/>
  <c r="O861" i="3"/>
  <c r="O943" i="3"/>
  <c r="O949" i="3" s="1"/>
  <c r="O2562" i="3"/>
  <c r="O2563" i="3" s="1"/>
  <c r="O2761" i="3"/>
  <c r="O2767" i="3" s="1"/>
  <c r="O4759" i="3"/>
  <c r="N2361" i="3"/>
  <c r="P641" i="3"/>
  <c r="P1297" i="3"/>
  <c r="P1534" i="3"/>
  <c r="P1540" i="3" s="1"/>
  <c r="P3849" i="3"/>
  <c r="P4096" i="3" s="1"/>
  <c r="P4375" i="3"/>
  <c r="P4759" i="3"/>
  <c r="N2033" i="3"/>
  <c r="N2277" i="3"/>
  <c r="N3042" i="3"/>
  <c r="N3216" i="3"/>
  <c r="N4245" i="3"/>
  <c r="N5192" i="3"/>
  <c r="P148" i="3"/>
  <c r="P2339" i="3"/>
  <c r="P2380" i="3"/>
  <c r="P2401" i="3"/>
  <c r="P2402" i="3" s="1"/>
  <c r="P2600" i="3"/>
  <c r="P2904" i="3"/>
  <c r="P2929" i="3"/>
  <c r="P2935" i="3" s="1"/>
  <c r="P2977" i="3"/>
  <c r="P3528" i="3"/>
  <c r="P3529" i="3" s="1"/>
  <c r="P3709" i="3"/>
  <c r="P3748" i="3"/>
  <c r="P3948" i="3"/>
  <c r="P4238" i="3"/>
  <c r="P4288" i="3"/>
  <c r="P4295" i="3"/>
  <c r="P4355" i="3"/>
  <c r="P4626" i="3"/>
  <c r="N755" i="3"/>
  <c r="O2084" i="3"/>
  <c r="O2494" i="3"/>
  <c r="O2495" i="3" s="1"/>
  <c r="O4773" i="3"/>
  <c r="O4779" i="3" s="1"/>
  <c r="N498" i="3"/>
  <c r="N1417" i="3"/>
  <c r="N3728" i="3"/>
  <c r="N4296" i="3"/>
  <c r="N5653" i="3"/>
  <c r="AH5048" i="3"/>
  <c r="AH5055" i="3"/>
  <c r="AH5216" i="3"/>
  <c r="AH5327" i="3"/>
  <c r="AH5377" i="3"/>
  <c r="AH123" i="3"/>
  <c r="AH1341" i="3"/>
  <c r="AH1342" i="3" s="1"/>
  <c r="AH1692" i="3"/>
  <c r="AH2166" i="3"/>
  <c r="AH2172" i="3" s="1"/>
  <c r="AH2536" i="3"/>
  <c r="AH2876" i="3"/>
  <c r="AH3061" i="3"/>
  <c r="AH3270" i="3"/>
  <c r="AH3323" i="3"/>
  <c r="AH3717" i="3"/>
  <c r="AH3834" i="3"/>
  <c r="AH3843" i="3"/>
  <c r="AH3857" i="3"/>
  <c r="AH4432" i="3"/>
  <c r="AH4433" i="3" s="1"/>
  <c r="AH4551" i="3"/>
  <c r="AH4552" i="3" s="1"/>
  <c r="AF498" i="3"/>
  <c r="AF1091" i="3"/>
  <c r="AF3755" i="3"/>
  <c r="AG4244" i="3"/>
  <c r="AG4926" i="3"/>
  <c r="AF1604" i="3"/>
  <c r="AF3571" i="3"/>
  <c r="AG1171" i="3"/>
  <c r="AG1212" i="3"/>
  <c r="AG1609" i="3"/>
  <c r="AG2416" i="3"/>
  <c r="AG2480" i="3"/>
  <c r="AF317" i="3"/>
  <c r="AH3216" i="3"/>
  <c r="AH3485" i="3"/>
  <c r="AH3491" i="3" s="1"/>
  <c r="AH4031" i="3"/>
  <c r="AF1325" i="3"/>
  <c r="AF4684" i="3"/>
  <c r="AG1455" i="3"/>
  <c r="AG3849" i="3"/>
  <c r="AG4096" i="3" s="1"/>
  <c r="AF68" i="3"/>
  <c r="AF1042" i="3"/>
  <c r="AF1213" i="3"/>
  <c r="AF1653" i="3"/>
  <c r="AH67" i="3"/>
  <c r="AH121" i="3"/>
  <c r="AH206" i="3"/>
  <c r="AH212" i="3" s="1"/>
  <c r="AH278" i="3"/>
  <c r="AH542" i="3"/>
  <c r="AH800" i="3"/>
  <c r="AH861" i="3"/>
  <c r="AH1455" i="3"/>
  <c r="AH943" i="3"/>
  <c r="AH949" i="3" s="1"/>
  <c r="AH1268" i="3"/>
  <c r="AH1297" i="3"/>
  <c r="AH1364" i="3"/>
  <c r="AH1416" i="3"/>
  <c r="AH1534" i="3"/>
  <c r="AH1540" i="3" s="1"/>
  <c r="AH2113" i="3"/>
  <c r="AH2422" i="3"/>
  <c r="AH2562" i="3"/>
  <c r="AH2563" i="3" s="1"/>
  <c r="AH2568" i="3"/>
  <c r="AH2761" i="3"/>
  <c r="AH2767" i="3" s="1"/>
  <c r="AH3849" i="3"/>
  <c r="AH4096" i="3" s="1"/>
  <c r="AH5629" i="3"/>
  <c r="AF2647" i="3"/>
  <c r="AF3029" i="3"/>
  <c r="AF4760" i="3"/>
  <c r="AG148" i="3"/>
  <c r="AG1658" i="3"/>
  <c r="AG2904" i="3"/>
  <c r="AG2929" i="3"/>
  <c r="AG2935" i="3" s="1"/>
  <c r="AG3528" i="3"/>
  <c r="AG3529" i="3" s="1"/>
  <c r="AG3709" i="3"/>
  <c r="AG3748" i="3"/>
  <c r="AG3948" i="3"/>
  <c r="AG4238" i="3"/>
  <c r="AG4288" i="3"/>
  <c r="AG4295" i="3"/>
  <c r="AG4355" i="3"/>
  <c r="AG4626" i="3"/>
  <c r="AG4729" i="3"/>
  <c r="AG4920" i="3"/>
  <c r="AF2361" i="3"/>
  <c r="AF3809" i="3"/>
  <c r="AF4356" i="3"/>
  <c r="AH924" i="3"/>
  <c r="AH925" i="3" s="1"/>
  <c r="AH1041" i="3"/>
  <c r="AH1658" i="3"/>
  <c r="AH2904" i="3"/>
  <c r="AF212" i="3"/>
  <c r="AF710" i="3"/>
  <c r="AF1372" i="3"/>
  <c r="AF4220" i="3"/>
  <c r="AG233" i="3"/>
  <c r="AG5055" i="3"/>
  <c r="AF2277" i="3"/>
  <c r="AF4163" i="3"/>
  <c r="AF5652" i="3"/>
  <c r="O61" i="3"/>
  <c r="O115" i="3"/>
  <c r="O162" i="3"/>
  <c r="O160" i="3"/>
  <c r="O161" i="3" s="1"/>
  <c r="O336" i="3"/>
  <c r="O337" i="3" s="1"/>
  <c r="O449" i="3"/>
  <c r="O580" i="3"/>
  <c r="O726" i="3"/>
  <c r="O839" i="3"/>
  <c r="AE807" i="3"/>
  <c r="AD836" i="3"/>
  <c r="P1418" i="3"/>
  <c r="P1410" i="3"/>
  <c r="AE936" i="3"/>
  <c r="AD943" i="3"/>
  <c r="P580" i="3"/>
  <c r="P726" i="3"/>
  <c r="P839" i="3"/>
  <c r="P2282" i="3"/>
  <c r="AE394" i="3"/>
  <c r="AD449" i="3"/>
  <c r="AE627" i="3"/>
  <c r="AD641" i="3"/>
  <c r="AE2593" i="3"/>
  <c r="AD2600" i="3"/>
  <c r="P1435" i="3"/>
  <c r="P1429" i="3"/>
  <c r="P1430" i="3" s="1"/>
  <c r="AE2889" i="3"/>
  <c r="AD2904" i="3"/>
  <c r="P115" i="3"/>
  <c r="P162" i="3"/>
  <c r="P160" i="3"/>
  <c r="P161" i="3" s="1"/>
  <c r="P336" i="3"/>
  <c r="P337" i="3" s="1"/>
  <c r="O227" i="3"/>
  <c r="O284" i="3"/>
  <c r="O309" i="3"/>
  <c r="O342" i="3"/>
  <c r="O711" i="3"/>
  <c r="O689" i="3"/>
  <c r="AE2523" i="3"/>
  <c r="AD2530" i="3"/>
  <c r="P61" i="3"/>
  <c r="P449" i="3"/>
  <c r="P227" i="3"/>
  <c r="P284" i="3"/>
  <c r="P309" i="3"/>
  <c r="P342" i="3"/>
  <c r="P711" i="3"/>
  <c r="P689" i="3"/>
  <c r="AE2026" i="3"/>
  <c r="AD2027" i="3"/>
  <c r="O268" i="3"/>
  <c r="O316" i="3"/>
  <c r="O384" i="3"/>
  <c r="O369" i="3"/>
  <c r="O994" i="3"/>
  <c r="O1171" i="3"/>
  <c r="AE3489" i="3"/>
  <c r="AD3490" i="3"/>
  <c r="AE4925" i="3"/>
  <c r="AD4926" i="3"/>
  <c r="AG709" i="3"/>
  <c r="AG911" i="3"/>
  <c r="AG908" i="3"/>
  <c r="AG1950" i="3"/>
  <c r="AG1949" i="3"/>
  <c r="AG1947" i="3"/>
  <c r="AW3502" i="3"/>
  <c r="AV3528" i="3"/>
  <c r="AV3529" i="3" s="1"/>
  <c r="AW4994" i="3"/>
  <c r="AW5018" i="3" s="1"/>
  <c r="O709" i="3"/>
  <c r="O908" i="3"/>
  <c r="O911" i="3"/>
  <c r="O1035" i="3"/>
  <c r="O1212" i="3"/>
  <c r="AE136" i="3"/>
  <c r="AE4790" i="3"/>
  <c r="AD4793" i="3"/>
  <c r="AD4794" i="3" s="1"/>
  <c r="AE4872" i="3"/>
  <c r="AD4879" i="3"/>
  <c r="AD4876" i="3"/>
  <c r="AE4965" i="3"/>
  <c r="AE4990" i="3" s="1"/>
  <c r="AE5487" i="3"/>
  <c r="AD5493" i="3"/>
  <c r="AD5490" i="3"/>
  <c r="AG268" i="3"/>
  <c r="AG369" i="3"/>
  <c r="AG384" i="3"/>
  <c r="P268" i="3"/>
  <c r="P316" i="3"/>
  <c r="P384" i="3"/>
  <c r="P369" i="3"/>
  <c r="P709" i="3"/>
  <c r="AE4175" i="3"/>
  <c r="AD4182" i="3"/>
  <c r="P1695" i="3"/>
  <c r="O385" i="3"/>
  <c r="O382" i="3"/>
  <c r="O3790" i="3"/>
  <c r="O3783" i="3"/>
  <c r="O3789" i="3" s="1"/>
  <c r="O4082" i="3"/>
  <c r="O4499" i="3"/>
  <c r="O4496" i="3"/>
  <c r="O5380" i="3"/>
  <c r="O5652" i="3" s="1"/>
  <c r="O5614" i="3"/>
  <c r="O5611" i="3"/>
  <c r="O754" i="3"/>
  <c r="P382" i="3"/>
  <c r="P385" i="3"/>
  <c r="P542" i="3"/>
  <c r="P754" i="3"/>
  <c r="P800" i="3"/>
  <c r="P861" i="3"/>
  <c r="P1364" i="3"/>
  <c r="P1416" i="3"/>
  <c r="P1988" i="3"/>
  <c r="P1985" i="3"/>
  <c r="P2113" i="3"/>
  <c r="P2158" i="3"/>
  <c r="P2422" i="3"/>
  <c r="P2562" i="3"/>
  <c r="P2563" i="3" s="1"/>
  <c r="P2568" i="3"/>
  <c r="P2761" i="3"/>
  <c r="P2767" i="3" s="1"/>
  <c r="AE1355" i="3"/>
  <c r="AD1364" i="3"/>
  <c r="AE1385" i="3"/>
  <c r="AD1386" i="3"/>
  <c r="AE3214" i="3"/>
  <c r="AD3215" i="3"/>
  <c r="AE3321" i="3"/>
  <c r="AD3323" i="3"/>
  <c r="AE3787" i="3"/>
  <c r="AD3788" i="3"/>
  <c r="AE3855" i="3"/>
  <c r="AD3857" i="3"/>
  <c r="AE3976" i="3"/>
  <c r="AD3977" i="3"/>
  <c r="AD3978" i="3" s="1"/>
  <c r="AE20" i="3"/>
  <c r="AD21" i="3"/>
  <c r="AD22" i="3" s="1"/>
  <c r="AW20" i="3"/>
  <c r="AV21" i="3"/>
  <c r="AV22" i="3" s="1"/>
  <c r="P206" i="3"/>
  <c r="P212" i="3" s="1"/>
  <c r="P278" i="3"/>
  <c r="P943" i="3"/>
  <c r="P949" i="3" s="1"/>
  <c r="P1268" i="3"/>
  <c r="P1392" i="3"/>
  <c r="O148" i="3"/>
  <c r="O618" i="3"/>
  <c r="O1201" i="3"/>
  <c r="AE1282" i="3"/>
  <c r="AD1291" i="3"/>
  <c r="AE1311" i="3"/>
  <c r="AD1326" i="3"/>
  <c r="AD1319" i="3"/>
  <c r="AE4430" i="3"/>
  <c r="AD4432" i="3"/>
  <c r="AD4433" i="3" s="1"/>
  <c r="AE4564" i="3"/>
  <c r="O1988" i="3"/>
  <c r="O1985" i="3"/>
  <c r="O2158" i="3"/>
  <c r="P618" i="3"/>
  <c r="P836" i="3"/>
  <c r="P924" i="3"/>
  <c r="P925" i="3" s="1"/>
  <c r="P1041" i="3"/>
  <c r="P1177" i="3"/>
  <c r="P1155" i="3"/>
  <c r="P1201" i="3"/>
  <c r="P1319" i="3"/>
  <c r="P1325" i="3" s="1"/>
  <c r="P1326" i="3"/>
  <c r="P1819" i="3"/>
  <c r="P2015" i="3"/>
  <c r="P2018" i="3"/>
  <c r="O177" i="3"/>
  <c r="O178" i="3" s="1"/>
  <c r="O497" i="3"/>
  <c r="O641" i="3"/>
  <c r="O659" i="3"/>
  <c r="O660" i="3" s="1"/>
  <c r="O871" i="3"/>
  <c r="O966" i="3"/>
  <c r="O967" i="3" s="1"/>
  <c r="O986" i="3"/>
  <c r="O1291" i="3"/>
  <c r="O1418" i="3"/>
  <c r="O1410" i="3"/>
  <c r="O1429" i="3"/>
  <c r="O1430" i="3" s="1"/>
  <c r="O1435" i="3"/>
  <c r="O1695" i="3"/>
  <c r="O2015" i="3"/>
  <c r="O2018" i="3"/>
  <c r="O2455" i="3"/>
  <c r="O2530" i="3"/>
  <c r="O2594" i="3"/>
  <c r="O2700" i="3"/>
  <c r="O2781" i="3"/>
  <c r="O2782" i="3" s="1"/>
  <c r="O3028" i="3"/>
  <c r="O3317" i="3"/>
  <c r="O3419" i="3"/>
  <c r="O3418" i="3"/>
  <c r="O3727" i="3" s="1"/>
  <c r="O3416" i="3"/>
  <c r="O3570" i="3"/>
  <c r="P3135" i="3"/>
  <c r="P3141" i="3" s="1"/>
  <c r="P3790" i="3"/>
  <c r="P3783" i="3"/>
  <c r="P3789" i="3" s="1"/>
  <c r="P3946" i="3"/>
  <c r="P3947" i="3" s="1"/>
  <c r="P3964" i="3"/>
  <c r="P3965" i="3" s="1"/>
  <c r="P4082" i="3"/>
  <c r="P4151" i="3"/>
  <c r="P4206" i="3"/>
  <c r="P4499" i="3"/>
  <c r="P4496" i="3"/>
  <c r="P5380" i="3"/>
  <c r="P5652" i="3" s="1"/>
  <c r="P5402" i="3"/>
  <c r="P5614" i="3"/>
  <c r="P5611" i="3"/>
  <c r="P5629" i="3"/>
  <c r="AE1390" i="3"/>
  <c r="AD1391" i="3"/>
  <c r="AE1583" i="3"/>
  <c r="AD1609" i="3"/>
  <c r="AE1762" i="3"/>
  <c r="AE2031" i="3"/>
  <c r="AD2032" i="3"/>
  <c r="AE2303" i="3"/>
  <c r="AD2306" i="3"/>
  <c r="AE2385" i="3"/>
  <c r="AD2386" i="3"/>
  <c r="AE2660" i="3"/>
  <c r="AE2681" i="3" s="1"/>
  <c r="AD2700" i="3"/>
  <c r="AE2807" i="3"/>
  <c r="AD2808" i="3"/>
  <c r="AD2809" i="3" s="1"/>
  <c r="AE3111" i="3"/>
  <c r="AD3113" i="3"/>
  <c r="AD3114" i="3" s="1"/>
  <c r="AE3227" i="3"/>
  <c r="AD3228" i="3"/>
  <c r="AD3229" i="3" s="1"/>
  <c r="AE3502" i="3"/>
  <c r="AD3528" i="3"/>
  <c r="AD3529" i="3" s="1"/>
  <c r="AE3683" i="3"/>
  <c r="AD3709" i="3"/>
  <c r="AE4188" i="3"/>
  <c r="AE4195" i="3" s="1"/>
  <c r="AE4938" i="3"/>
  <c r="AD4948" i="3"/>
  <c r="AE5130" i="3"/>
  <c r="AE5140" i="3" s="1"/>
  <c r="AE5457" i="3"/>
  <c r="AD5475" i="3"/>
  <c r="AD5472" i="3"/>
  <c r="AE5622" i="3"/>
  <c r="AD5623" i="3"/>
  <c r="AH268" i="3"/>
  <c r="AH316" i="3"/>
  <c r="AH369" i="3"/>
  <c r="AH384" i="3"/>
  <c r="AH709" i="3"/>
  <c r="AH911" i="3"/>
  <c r="AH908" i="3"/>
  <c r="AH994" i="3"/>
  <c r="AH1035" i="3"/>
  <c r="AH1171" i="3"/>
  <c r="AH1212" i="3"/>
  <c r="AH1609" i="3"/>
  <c r="AH1950" i="3"/>
  <c r="AH1949" i="3"/>
  <c r="AH1947" i="3"/>
  <c r="AH2416" i="3"/>
  <c r="AH2480" i="3"/>
  <c r="AH2596" i="3"/>
  <c r="AH3038" i="3" s="1"/>
  <c r="AH2808" i="3"/>
  <c r="AH2809" i="3" s="1"/>
  <c r="AW313" i="3"/>
  <c r="AV316" i="3"/>
  <c r="AW361" i="3"/>
  <c r="AV384" i="3"/>
  <c r="AV369" i="3"/>
  <c r="O1448" i="3"/>
  <c r="O836" i="3"/>
  <c r="O924" i="3"/>
  <c r="O925" i="3" s="1"/>
  <c r="O1041" i="3"/>
  <c r="O1177" i="3"/>
  <c r="O1155" i="3"/>
  <c r="O1319" i="3"/>
  <c r="O1325" i="3" s="1"/>
  <c r="O1326" i="3"/>
  <c r="O1392" i="3"/>
  <c r="O1480" i="3"/>
  <c r="O1819" i="3"/>
  <c r="O2339" i="3"/>
  <c r="O2380" i="3"/>
  <c r="O2401" i="3"/>
  <c r="O2402" i="3" s="1"/>
  <c r="O2600" i="3"/>
  <c r="O2904" i="3"/>
  <c r="O2929" i="3"/>
  <c r="O2935" i="3" s="1"/>
  <c r="O2977" i="3"/>
  <c r="O3067" i="3"/>
  <c r="O3292" i="3"/>
  <c r="O3528" i="3"/>
  <c r="O3529" i="3" s="1"/>
  <c r="O3709" i="3"/>
  <c r="O3748" i="3"/>
  <c r="O3948" i="3"/>
  <c r="O4120" i="3"/>
  <c r="O4238" i="3"/>
  <c r="O4288" i="3"/>
  <c r="O4295" i="3"/>
  <c r="O4355" i="3"/>
  <c r="O4729" i="3"/>
  <c r="O4765" i="3"/>
  <c r="O4920" i="3"/>
  <c r="O5442" i="3"/>
  <c r="O5445" i="3"/>
  <c r="O5475" i="3"/>
  <c r="O5472" i="3"/>
  <c r="AE189" i="3"/>
  <c r="AD190" i="3"/>
  <c r="AD191" i="3" s="1"/>
  <c r="AE978" i="3"/>
  <c r="AD986" i="3"/>
  <c r="AE1006" i="3"/>
  <c r="AD1007" i="3"/>
  <c r="AD1008" i="3" s="1"/>
  <c r="AE1110" i="3"/>
  <c r="AD1177" i="3"/>
  <c r="AD1155" i="3"/>
  <c r="AE1405" i="3"/>
  <c r="AD1418" i="3"/>
  <c r="AD1410" i="3"/>
  <c r="AE2044" i="3"/>
  <c r="AE2580" i="3"/>
  <c r="AD2584" i="3"/>
  <c r="AE2744" i="3"/>
  <c r="AD2761" i="3"/>
  <c r="AE2933" i="3"/>
  <c r="AD2934" i="3"/>
  <c r="AE3240" i="3"/>
  <c r="AE3254" i="3" s="1"/>
  <c r="AE3335" i="3"/>
  <c r="AD3340" i="3"/>
  <c r="AD3341" i="3" s="1"/>
  <c r="AE3802" i="3"/>
  <c r="AD3810" i="3"/>
  <c r="AD3803" i="3"/>
  <c r="AE3861" i="3"/>
  <c r="AD3867" i="3"/>
  <c r="AE3990" i="3"/>
  <c r="AD3991" i="3"/>
  <c r="AD3992" i="3" s="1"/>
  <c r="AE4155" i="3"/>
  <c r="AD4162" i="3"/>
  <c r="AE4444" i="3"/>
  <c r="AD4446" i="3"/>
  <c r="AE4657" i="3"/>
  <c r="AD4683" i="3"/>
  <c r="AE4886" i="3"/>
  <c r="AD4887" i="3"/>
  <c r="AD4888" i="3" s="1"/>
  <c r="AE5389" i="3"/>
  <c r="AD5396" i="3"/>
  <c r="AE5565" i="3"/>
  <c r="AD5575" i="3"/>
  <c r="AD5572" i="3"/>
  <c r="AE5627" i="3"/>
  <c r="AD5628" i="3"/>
  <c r="AG67" i="3"/>
  <c r="AG121" i="3"/>
  <c r="AG206" i="3"/>
  <c r="AG212" i="3" s="1"/>
  <c r="AG278" i="3"/>
  <c r="AG382" i="3"/>
  <c r="AG385" i="3"/>
  <c r="AG542" i="3"/>
  <c r="AG754" i="3"/>
  <c r="AG800" i="3"/>
  <c r="AG861" i="3"/>
  <c r="AG943" i="3"/>
  <c r="AG949" i="3" s="1"/>
  <c r="AG1268" i="3"/>
  <c r="AG1297" i="3"/>
  <c r="AG1364" i="3"/>
  <c r="AG1416" i="3"/>
  <c r="AG1534" i="3"/>
  <c r="AG1540" i="3" s="1"/>
  <c r="AG1988" i="3"/>
  <c r="AG1985" i="3"/>
  <c r="AG2113" i="3"/>
  <c r="AG2158" i="3"/>
  <c r="AG2422" i="3"/>
  <c r="AG2562" i="3"/>
  <c r="AG2563" i="3" s="1"/>
  <c r="AG2568" i="3"/>
  <c r="AG2761" i="3"/>
  <c r="AG2767" i="3" s="1"/>
  <c r="AG3135" i="3"/>
  <c r="AG3141" i="3" s="1"/>
  <c r="AG3790" i="3"/>
  <c r="AG3783" i="3"/>
  <c r="AG3789" i="3" s="1"/>
  <c r="AG3946" i="3"/>
  <c r="AG3947" i="3" s="1"/>
  <c r="AG3964" i="3"/>
  <c r="AG3965" i="3" s="1"/>
  <c r="AG4082" i="3"/>
  <c r="AG4151" i="3"/>
  <c r="AG4206" i="3"/>
  <c r="AG4375" i="3"/>
  <c r="AG4499" i="3"/>
  <c r="AG4496" i="3"/>
  <c r="AG4759" i="3"/>
  <c r="AW202" i="3"/>
  <c r="AV206" i="3"/>
  <c r="AW274" i="3"/>
  <c r="AV278" i="3"/>
  <c r="AW2434" i="3"/>
  <c r="AV2455" i="3"/>
  <c r="AW4910" i="3"/>
  <c r="AV4920" i="3"/>
  <c r="P4729" i="3"/>
  <c r="P4765" i="3"/>
  <c r="P4920" i="3"/>
  <c r="P5445" i="3"/>
  <c r="P5442" i="3"/>
  <c r="P5472" i="3"/>
  <c r="P5475" i="3"/>
  <c r="AD61" i="3"/>
  <c r="AE202" i="3"/>
  <c r="AD206" i="3"/>
  <c r="AE272" i="3"/>
  <c r="AD284" i="3"/>
  <c r="AE373" i="3"/>
  <c r="AD385" i="3"/>
  <c r="AD382" i="3"/>
  <c r="AE509" i="3"/>
  <c r="AD542" i="3"/>
  <c r="AE707" i="3"/>
  <c r="AD709" i="3"/>
  <c r="AE1019" i="3"/>
  <c r="AD1020" i="3"/>
  <c r="AD1021" i="3" s="1"/>
  <c r="AE1071" i="3"/>
  <c r="AD1072" i="3"/>
  <c r="AD1073" i="3" s="1"/>
  <c r="AE1160" i="3"/>
  <c r="AD1171" i="3"/>
  <c r="AE2268" i="3"/>
  <c r="AE2276" i="3" s="1"/>
  <c r="AE2347" i="3"/>
  <c r="AD2348" i="3"/>
  <c r="AD2349" i="3" s="1"/>
  <c r="AE2608" i="3"/>
  <c r="AE2636" i="3" s="1"/>
  <c r="AE2686" i="3"/>
  <c r="AE2694" i="3" s="1"/>
  <c r="AE2946" i="3"/>
  <c r="AE2969" i="3" s="1"/>
  <c r="AE2974" i="3"/>
  <c r="AD2977" i="3"/>
  <c r="AE3139" i="3"/>
  <c r="AD3140" i="3"/>
  <c r="AE3582" i="3"/>
  <c r="AD3659" i="3"/>
  <c r="AE3807" i="3"/>
  <c r="AD3808" i="3"/>
  <c r="AE3914" i="3"/>
  <c r="AD3946" i="3"/>
  <c r="AD3947" i="3" s="1"/>
  <c r="AE4003" i="3"/>
  <c r="AD4005" i="3"/>
  <c r="AE4243" i="3"/>
  <c r="AD4244" i="3"/>
  <c r="AE4725" i="3"/>
  <c r="AD4765" i="3"/>
  <c r="AE4910" i="3"/>
  <c r="AD4920" i="3"/>
  <c r="AE5431" i="3"/>
  <c r="AD5445" i="3"/>
  <c r="AD5442" i="3"/>
  <c r="AE5640" i="3"/>
  <c r="AD5641" i="3"/>
  <c r="AD5642" i="3" s="1"/>
  <c r="AH382" i="3"/>
  <c r="AH385" i="3"/>
  <c r="AH754" i="3"/>
  <c r="AH1988" i="3"/>
  <c r="AH1985" i="3"/>
  <c r="AH2158" i="3"/>
  <c r="AW2946" i="3"/>
  <c r="AW2969" i="3" s="1"/>
  <c r="AW3066" i="3"/>
  <c r="AV3067" i="3"/>
  <c r="O4136" i="3"/>
  <c r="O4137" i="3" s="1"/>
  <c r="O4142" i="3"/>
  <c r="O4220" i="3" s="1"/>
  <c r="O4407" i="3"/>
  <c r="O5048" i="3"/>
  <c r="O5216" i="3"/>
  <c r="O5327" i="3"/>
  <c r="O5377" i="3"/>
  <c r="O5493" i="3"/>
  <c r="O5490" i="3"/>
  <c r="O5524" i="3"/>
  <c r="O5521" i="3"/>
  <c r="AE59" i="3"/>
  <c r="AE145" i="3"/>
  <c r="AD146" i="3"/>
  <c r="AD336" i="3"/>
  <c r="AD337" i="3" s="1"/>
  <c r="AE546" i="3"/>
  <c r="AD580" i="3"/>
  <c r="AE887" i="3"/>
  <c r="AD911" i="3"/>
  <c r="AD908" i="3"/>
  <c r="AE1084" i="3"/>
  <c r="AD1085" i="3"/>
  <c r="AE1506" i="3"/>
  <c r="AE1519" i="3" s="1"/>
  <c r="AE2046" i="3"/>
  <c r="AD2084" i="3"/>
  <c r="AE2370" i="3"/>
  <c r="AD2380" i="3"/>
  <c r="AE2400" i="3"/>
  <c r="AD2401" i="3"/>
  <c r="AD2402" i="3" s="1"/>
  <c r="AE2557" i="3"/>
  <c r="AD2568" i="3"/>
  <c r="AE2908" i="3"/>
  <c r="AE3015" i="3"/>
  <c r="AD3028" i="3"/>
  <c r="AE3066" i="3"/>
  <c r="AD3067" i="3"/>
  <c r="AE3125" i="3"/>
  <c r="AD3135" i="3"/>
  <c r="AE3152" i="3"/>
  <c r="AD3176" i="3"/>
  <c r="AE3561" i="3"/>
  <c r="AD3570" i="3"/>
  <c r="AE3713" i="3"/>
  <c r="AD3717" i="3"/>
  <c r="AE3915" i="3"/>
  <c r="AD3948" i="3"/>
  <c r="AE3958" i="3"/>
  <c r="AD3964" i="3"/>
  <c r="AD3965" i="3" s="1"/>
  <c r="AE4228" i="3"/>
  <c r="AD4238" i="3"/>
  <c r="AE4292" i="3"/>
  <c r="AD4295" i="3"/>
  <c r="AE4367" i="3"/>
  <c r="AD4369" i="3"/>
  <c r="AE4450" i="3"/>
  <c r="AD4451" i="3"/>
  <c r="AE4607" i="3"/>
  <c r="AE4620" i="3" s="1"/>
  <c r="AE5052" i="3"/>
  <c r="AD5055" i="3"/>
  <c r="AE5505" i="3"/>
  <c r="AD5524" i="3"/>
  <c r="AD5521" i="3"/>
  <c r="AE5536" i="3"/>
  <c r="AD5553" i="3"/>
  <c r="AD5550" i="3"/>
  <c r="AG618" i="3"/>
  <c r="AG836" i="3"/>
  <c r="AG924" i="3"/>
  <c r="AG925" i="3" s="1"/>
  <c r="AG1177" i="3"/>
  <c r="AG1155" i="3"/>
  <c r="AG1201" i="3"/>
  <c r="AG1326" i="3"/>
  <c r="AG1319" i="3"/>
  <c r="AG1325" i="3" s="1"/>
  <c r="AG1819" i="3"/>
  <c r="AG2339" i="3"/>
  <c r="AG2380" i="3"/>
  <c r="AG2401" i="3"/>
  <c r="AG2402" i="3" s="1"/>
  <c r="AG2600" i="3"/>
  <c r="AG5445" i="3"/>
  <c r="AG5442" i="3"/>
  <c r="AG5472" i="3"/>
  <c r="AG5475" i="3"/>
  <c r="AW59" i="3"/>
  <c r="AV61" i="3"/>
  <c r="AW2793" i="3"/>
  <c r="AV2794" i="3"/>
  <c r="AV2795" i="3" s="1"/>
  <c r="P2455" i="3"/>
  <c r="P2530" i="3"/>
  <c r="P2594" i="3"/>
  <c r="P2700" i="3"/>
  <c r="P2781" i="3"/>
  <c r="P2782" i="3" s="1"/>
  <c r="P3028" i="3"/>
  <c r="P3317" i="3"/>
  <c r="P3419" i="3"/>
  <c r="P3418" i="3"/>
  <c r="P3727" i="3" s="1"/>
  <c r="P3416" i="3"/>
  <c r="P3570" i="3"/>
  <c r="P4136" i="3"/>
  <c r="P4137" i="3" s="1"/>
  <c r="P4142" i="3"/>
  <c r="P4220" i="3" s="1"/>
  <c r="P4407" i="3"/>
  <c r="P4773" i="3"/>
  <c r="P4779" i="3" s="1"/>
  <c r="P5048" i="3"/>
  <c r="P5216" i="3"/>
  <c r="P5327" i="3"/>
  <c r="P5377" i="3"/>
  <c r="P5654" i="3"/>
  <c r="P5493" i="3"/>
  <c r="P5490" i="3"/>
  <c r="P5524" i="3"/>
  <c r="P5521" i="3"/>
  <c r="AE157" i="3"/>
  <c r="AD162" i="3"/>
  <c r="AD160" i="3"/>
  <c r="AD161" i="3" s="1"/>
  <c r="AE274" i="3"/>
  <c r="AD278" i="3"/>
  <c r="AE313" i="3"/>
  <c r="AD316" i="3"/>
  <c r="AD497" i="3"/>
  <c r="AE592" i="3"/>
  <c r="AD618" i="3"/>
  <c r="AE848" i="3"/>
  <c r="AD861" i="3"/>
  <c r="AE1033" i="3"/>
  <c r="AD1035" i="3"/>
  <c r="AE1089" i="3"/>
  <c r="AD1090" i="3"/>
  <c r="AE1186" i="3"/>
  <c r="AD1201" i="3"/>
  <c r="AE1750" i="3"/>
  <c r="AE1752" i="3" s="1"/>
  <c r="AD1819" i="3"/>
  <c r="AE2000" i="3"/>
  <c r="AD2018" i="3"/>
  <c r="AD2015" i="3"/>
  <c r="AE2077" i="3"/>
  <c r="AE2078" i="3" s="1"/>
  <c r="AE3079" i="3"/>
  <c r="AD3081" i="3"/>
  <c r="AD3082" i="3" s="1"/>
  <c r="AE3180" i="3"/>
  <c r="AD3197" i="3"/>
  <c r="AE3374" i="3"/>
  <c r="AD3418" i="3"/>
  <c r="AD3727" i="3" s="1"/>
  <c r="AD3416" i="3"/>
  <c r="AD3419" i="3"/>
  <c r="AE3664" i="3"/>
  <c r="AD3671" i="3"/>
  <c r="AE4009" i="3"/>
  <c r="AD4010" i="3"/>
  <c r="AE4334" i="3"/>
  <c r="AD4355" i="3"/>
  <c r="AE4695" i="3"/>
  <c r="AD4729" i="3"/>
  <c r="AE5303" i="3"/>
  <c r="AD5327" i="3"/>
  <c r="AH618" i="3"/>
  <c r="AH836" i="3"/>
  <c r="AH1155" i="3"/>
  <c r="AH1177" i="3"/>
  <c r="AH1201" i="3"/>
  <c r="AH1326" i="3"/>
  <c r="AH1319" i="3"/>
  <c r="AH1325" i="3" s="1"/>
  <c r="AH1392" i="3"/>
  <c r="AH1480" i="3"/>
  <c r="AH1819" i="3"/>
  <c r="AH2339" i="3"/>
  <c r="AH2380" i="3"/>
  <c r="AH2401" i="3"/>
  <c r="AH2402" i="3" s="1"/>
  <c r="AW1019" i="3"/>
  <c r="AV1020" i="3"/>
  <c r="AV1021" i="3" s="1"/>
  <c r="AW1084" i="3"/>
  <c r="AV1085" i="3"/>
  <c r="AW1188" i="3"/>
  <c r="AV1218" i="3"/>
  <c r="AW1583" i="3"/>
  <c r="AV1609" i="3"/>
  <c r="O1059" i="3"/>
  <c r="O1060" i="3" s="1"/>
  <c r="O1061" i="3"/>
  <c r="O1218" i="3"/>
  <c r="O1245" i="3"/>
  <c r="O1248" i="3"/>
  <c r="O1341" i="3"/>
  <c r="O1342" i="3" s="1"/>
  <c r="O1603" i="3"/>
  <c r="O1652" i="3"/>
  <c r="O1669" i="3"/>
  <c r="O1692" i="3"/>
  <c r="O1816" i="3"/>
  <c r="O1877" i="3"/>
  <c r="O1876" i="3"/>
  <c r="O1874" i="3"/>
  <c r="O1908" i="3"/>
  <c r="O1905" i="3"/>
  <c r="O2155" i="3"/>
  <c r="O2152" i="3"/>
  <c r="O2166" i="3"/>
  <c r="O2172" i="3" s="1"/>
  <c r="O2282" i="3"/>
  <c r="O2536" i="3"/>
  <c r="O2733" i="3"/>
  <c r="O2734" i="3" s="1"/>
  <c r="O2835" i="3"/>
  <c r="O2836" i="3" s="1"/>
  <c r="O2876" i="3"/>
  <c r="O3061" i="3"/>
  <c r="O3270" i="3"/>
  <c r="O3323" i="3"/>
  <c r="O3729" i="3"/>
  <c r="O3717" i="3"/>
  <c r="O3834" i="3"/>
  <c r="O3843" i="3"/>
  <c r="O3857" i="3"/>
  <c r="O4162" i="3"/>
  <c r="O4432" i="3"/>
  <c r="O4433" i="3" s="1"/>
  <c r="O4551" i="3"/>
  <c r="O4552" i="3" s="1"/>
  <c r="O4879" i="3"/>
  <c r="O4876" i="3"/>
  <c r="O5184" i="3"/>
  <c r="O5231" i="3"/>
  <c r="AE35" i="3"/>
  <c r="AD36" i="3"/>
  <c r="AD37" i="3" s="1"/>
  <c r="AE210" i="3"/>
  <c r="AD211" i="3"/>
  <c r="AE348" i="3"/>
  <c r="AD349" i="3"/>
  <c r="AD350" i="3" s="1"/>
  <c r="AE457" i="3"/>
  <c r="AE1414" i="3"/>
  <c r="AD1416" i="3"/>
  <c r="AE1624" i="3"/>
  <c r="AE1633" i="3" s="1"/>
  <c r="AE1640" i="3"/>
  <c r="AD1652" i="3"/>
  <c r="AE1664" i="3"/>
  <c r="AD1669" i="3"/>
  <c r="AE1679" i="3"/>
  <c r="AD1692" i="3"/>
  <c r="AE1829" i="3"/>
  <c r="AD1877" i="3"/>
  <c r="AD1876" i="3"/>
  <c r="AD1874" i="3"/>
  <c r="AE2165" i="3"/>
  <c r="AD2166" i="3"/>
  <c r="AE2231" i="3"/>
  <c r="AD2282" i="3"/>
  <c r="AE2492" i="3"/>
  <c r="AD2494" i="3"/>
  <c r="AD2495" i="3" s="1"/>
  <c r="AE2834" i="3"/>
  <c r="AD2835" i="3"/>
  <c r="AD2836" i="3" s="1"/>
  <c r="AE2989" i="3"/>
  <c r="AD3010" i="3"/>
  <c r="AE3050" i="3"/>
  <c r="AD3061" i="3"/>
  <c r="AE3259" i="3"/>
  <c r="AD3270" i="3"/>
  <c r="AE3550" i="3"/>
  <c r="AD3576" i="3"/>
  <c r="AE3822" i="3"/>
  <c r="AD3834" i="3"/>
  <c r="AE3838" i="3"/>
  <c r="AD3843" i="3"/>
  <c r="AE4119" i="3"/>
  <c r="AD4120" i="3"/>
  <c r="AE4258" i="3"/>
  <c r="AD4288" i="3"/>
  <c r="AE4411" i="3"/>
  <c r="AD4416" i="3"/>
  <c r="AE4525" i="3"/>
  <c r="AD4527" i="3"/>
  <c r="AE4809" i="3"/>
  <c r="AD4815" i="3"/>
  <c r="AD4812" i="3"/>
  <c r="AE5091" i="3"/>
  <c r="AD3276" i="3"/>
  <c r="AE5340" i="3"/>
  <c r="AE5358" i="3" s="1"/>
  <c r="AG81" i="3"/>
  <c r="AG82" i="3" s="1"/>
  <c r="AG146" i="3"/>
  <c r="AG177" i="3"/>
  <c r="AG178" i="3" s="1"/>
  <c r="AG497" i="3"/>
  <c r="AG641" i="3"/>
  <c r="AG659" i="3"/>
  <c r="AG660" i="3" s="1"/>
  <c r="AG871" i="3"/>
  <c r="AG966" i="3"/>
  <c r="AG967" i="3" s="1"/>
  <c r="AG986" i="3"/>
  <c r="AG1291" i="3"/>
  <c r="AG1418" i="3"/>
  <c r="AG1410" i="3"/>
  <c r="AG1435" i="3"/>
  <c r="AG1429" i="3"/>
  <c r="AG1430" i="3" s="1"/>
  <c r="AG1695" i="3"/>
  <c r="AG2018" i="3"/>
  <c r="AG2015" i="3"/>
  <c r="AG2084" i="3"/>
  <c r="AG2455" i="3"/>
  <c r="AG2494" i="3"/>
  <c r="AG2495" i="3" s="1"/>
  <c r="AG2530" i="3"/>
  <c r="AG2594" i="3"/>
  <c r="AG2700" i="3"/>
  <c r="AW2686" i="3"/>
  <c r="AW2694" i="3" s="1"/>
  <c r="P1059" i="3"/>
  <c r="P1060" i="3" s="1"/>
  <c r="P1061" i="3"/>
  <c r="P1218" i="3"/>
  <c r="P1245" i="3"/>
  <c r="P1248" i="3"/>
  <c r="P1341" i="3"/>
  <c r="P1342" i="3" s="1"/>
  <c r="P1442" i="3"/>
  <c r="P1443" i="3" s="1"/>
  <c r="P1448" i="3"/>
  <c r="P1603" i="3"/>
  <c r="P1652" i="3"/>
  <c r="P1669" i="3"/>
  <c r="P1692" i="3"/>
  <c r="P1816" i="3"/>
  <c r="P1877" i="3"/>
  <c r="P1876" i="3"/>
  <c r="P1874" i="3"/>
  <c r="P1908" i="3"/>
  <c r="P1905" i="3"/>
  <c r="P2155" i="3"/>
  <c r="P2152" i="3"/>
  <c r="P2166" i="3"/>
  <c r="P2172" i="3" s="1"/>
  <c r="P2733" i="3"/>
  <c r="P2734" i="3" s="1"/>
  <c r="P2835" i="3"/>
  <c r="P2836" i="3" s="1"/>
  <c r="P2876" i="3"/>
  <c r="P3061" i="3"/>
  <c r="P3270" i="3"/>
  <c r="P3729" i="3"/>
  <c r="P3717" i="3"/>
  <c r="P3834" i="3"/>
  <c r="P3843" i="3"/>
  <c r="P3857" i="3"/>
  <c r="P4162" i="3"/>
  <c r="P4432" i="3"/>
  <c r="P4433" i="3" s="1"/>
  <c r="P4551" i="3"/>
  <c r="P4552" i="3" s="1"/>
  <c r="P4879" i="3"/>
  <c r="P4876" i="3"/>
  <c r="P5184" i="3"/>
  <c r="P5231" i="3"/>
  <c r="AE66" i="3"/>
  <c r="AD67" i="3"/>
  <c r="AE223" i="3"/>
  <c r="AD227" i="3"/>
  <c r="AE361" i="3"/>
  <c r="AD384" i="3"/>
  <c r="AD369" i="3"/>
  <c r="AE723" i="3"/>
  <c r="AD726" i="3"/>
  <c r="AE919" i="3"/>
  <c r="AD924" i="3"/>
  <c r="AD925" i="3" s="1"/>
  <c r="AE947" i="3"/>
  <c r="AD948" i="3"/>
  <c r="AE1039" i="3"/>
  <c r="AD1041" i="3"/>
  <c r="AE1188" i="3"/>
  <c r="AD1218" i="3"/>
  <c r="AE1228" i="3"/>
  <c r="AD1248" i="3"/>
  <c r="AD1245" i="3"/>
  <c r="AE1479" i="3"/>
  <c r="AD1480" i="3"/>
  <c r="AE1533" i="3"/>
  <c r="AD1534" i="3"/>
  <c r="AE1641" i="3"/>
  <c r="AD1655" i="3"/>
  <c r="AE1805" i="3"/>
  <c r="AD1816" i="3"/>
  <c r="AE2170" i="3"/>
  <c r="AD2171" i="3"/>
  <c r="AE2313" i="3"/>
  <c r="AD2333" i="3"/>
  <c r="AE2325" i="3"/>
  <c r="AD2336" i="3"/>
  <c r="AE2534" i="3"/>
  <c r="AD2536" i="3"/>
  <c r="AE2588" i="3"/>
  <c r="AD2594" i="3"/>
  <c r="AE2765" i="3"/>
  <c r="AD2766" i="3"/>
  <c r="AE2846" i="3"/>
  <c r="AD2869" i="3"/>
  <c r="AE2923" i="3"/>
  <c r="AD2929" i="3"/>
  <c r="AE3093" i="3"/>
  <c r="AD3097" i="3"/>
  <c r="AD3098" i="3" s="1"/>
  <c r="AD3358" i="3"/>
  <c r="AD3359" i="3" s="1"/>
  <c r="AE3431" i="3"/>
  <c r="AD3475" i="3"/>
  <c r="AD3472" i="3"/>
  <c r="AE3753" i="3"/>
  <c r="AD3754" i="3"/>
  <c r="AE4024" i="3"/>
  <c r="AE4025" i="3" s="1"/>
  <c r="AE4132" i="3"/>
  <c r="AD4136" i="3"/>
  <c r="AD4137" i="3" s="1"/>
  <c r="AD4142" i="3"/>
  <c r="AD4206" i="3"/>
  <c r="AE4373" i="3"/>
  <c r="AD4375" i="3"/>
  <c r="AE4634" i="3"/>
  <c r="AE4650" i="3" s="1"/>
  <c r="AE5068" i="3"/>
  <c r="AE5092" i="3"/>
  <c r="AD5146" i="3"/>
  <c r="AD5655" i="3" s="1"/>
  <c r="AE5188" i="3"/>
  <c r="AD5191" i="3"/>
  <c r="AE5317" i="3"/>
  <c r="AD5330" i="3"/>
  <c r="AH81" i="3"/>
  <c r="AH82" i="3" s="1"/>
  <c r="AH146" i="3"/>
  <c r="AH177" i="3"/>
  <c r="AH178" i="3" s="1"/>
  <c r="AH233" i="3"/>
  <c r="AH497" i="3"/>
  <c r="AH641" i="3"/>
  <c r="AH659" i="3"/>
  <c r="AH660" i="3" s="1"/>
  <c r="AH871" i="3"/>
  <c r="AH966" i="3"/>
  <c r="AH967" i="3" s="1"/>
  <c r="AH986" i="3"/>
  <c r="AH1291" i="3"/>
  <c r="AH1418" i="3"/>
  <c r="AH1410" i="3"/>
  <c r="AH1435" i="3"/>
  <c r="AH1429" i="3"/>
  <c r="AH1430" i="3" s="1"/>
  <c r="AH1695" i="3"/>
  <c r="AH2018" i="3"/>
  <c r="AH2015" i="3"/>
  <c r="AH2084" i="3"/>
  <c r="AH2455" i="3"/>
  <c r="AH2494" i="3"/>
  <c r="AH2495" i="3" s="1"/>
  <c r="AH2530" i="3"/>
  <c r="AH2594" i="3"/>
  <c r="AH2700" i="3"/>
  <c r="AH2781" i="3"/>
  <c r="AH2782" i="3" s="1"/>
  <c r="AW4367" i="3"/>
  <c r="AV4369" i="3"/>
  <c r="AW4411" i="3"/>
  <c r="AV4416" i="3"/>
  <c r="O1262" i="3"/>
  <c r="O1371" i="3"/>
  <c r="O1474" i="3"/>
  <c r="O1655" i="3"/>
  <c r="O2361" i="3"/>
  <c r="O2033" i="3"/>
  <c r="O2306" i="3"/>
  <c r="O2333" i="3"/>
  <c r="O2584" i="3"/>
  <c r="O2646" i="3"/>
  <c r="O2869" i="3"/>
  <c r="O2911" i="3"/>
  <c r="O3010" i="3"/>
  <c r="O3097" i="3"/>
  <c r="O3098" i="3" s="1"/>
  <c r="O3113" i="3"/>
  <c r="O3114" i="3" s="1"/>
  <c r="O3358" i="3"/>
  <c r="O3359" i="3" s="1"/>
  <c r="O4114" i="3"/>
  <c r="O4416" i="3"/>
  <c r="O4793" i="3"/>
  <c r="O4794" i="3" s="1"/>
  <c r="O3276" i="3"/>
  <c r="O5550" i="3"/>
  <c r="O5553" i="3"/>
  <c r="O5575" i="3"/>
  <c r="O5572" i="3"/>
  <c r="AE120" i="3"/>
  <c r="AD121" i="3"/>
  <c r="AE171" i="3"/>
  <c r="AE671" i="3"/>
  <c r="AD711" i="3"/>
  <c r="AD689" i="3"/>
  <c r="AE775" i="3"/>
  <c r="AD839" i="3"/>
  <c r="AE866" i="3"/>
  <c r="AD871" i="3"/>
  <c r="AE960" i="3"/>
  <c r="AD966" i="3"/>
  <c r="AD967" i="3" s="1"/>
  <c r="AE1260" i="3"/>
  <c r="AD1262" i="3"/>
  <c r="AE1323" i="3"/>
  <c r="AD1324" i="3"/>
  <c r="AE1428" i="3"/>
  <c r="AD1435" i="3"/>
  <c r="AD1429" i="3"/>
  <c r="AD1430" i="3" s="1"/>
  <c r="AE1492" i="3"/>
  <c r="AE1502" i="3" s="1"/>
  <c r="AE1538" i="3"/>
  <c r="AD1539" i="3"/>
  <c r="AE2092" i="3"/>
  <c r="AD2113" i="3"/>
  <c r="AE2132" i="3"/>
  <c r="AD2158" i="3"/>
  <c r="AE2415" i="3"/>
  <c r="AD2416" i="3"/>
  <c r="AE2459" i="3"/>
  <c r="AD2480" i="3"/>
  <c r="AE2507" i="3"/>
  <c r="AE2510" i="3" s="1"/>
  <c r="AE2873" i="3"/>
  <c r="AD2876" i="3"/>
  <c r="AE3285" i="3"/>
  <c r="AD3286" i="3"/>
  <c r="AE3352" i="3"/>
  <c r="AE3618" i="3"/>
  <c r="AD3677" i="3"/>
  <c r="AE3766" i="3"/>
  <c r="AD3767" i="3"/>
  <c r="AD3768" i="3" s="1"/>
  <c r="AE3879" i="3"/>
  <c r="AD3890" i="3"/>
  <c r="AE3895" i="3"/>
  <c r="AD3902" i="3"/>
  <c r="AE4199" i="3"/>
  <c r="AE4307" i="3"/>
  <c r="AE4467" i="3"/>
  <c r="AD4499" i="3"/>
  <c r="AD4496" i="3"/>
  <c r="AE4531" i="3"/>
  <c r="AD4532" i="3"/>
  <c r="AE4734" i="3"/>
  <c r="AD4759" i="3"/>
  <c r="AE5587" i="3"/>
  <c r="AD5614" i="3"/>
  <c r="AD5611" i="3"/>
  <c r="AG61" i="3"/>
  <c r="AG123" i="3"/>
  <c r="AG115" i="3"/>
  <c r="AG162" i="3"/>
  <c r="AG160" i="3"/>
  <c r="AG161" i="3" s="1"/>
  <c r="AG336" i="3"/>
  <c r="AG337" i="3" s="1"/>
  <c r="AG449" i="3"/>
  <c r="AG580" i="3"/>
  <c r="AG726" i="3"/>
  <c r="AG839" i="3"/>
  <c r="AG1059" i="3"/>
  <c r="AG1060" i="3" s="1"/>
  <c r="AG1061" i="3"/>
  <c r="AG1218" i="3"/>
  <c r="AG1245" i="3"/>
  <c r="AG1248" i="3"/>
  <c r="AG1341" i="3"/>
  <c r="AG1342" i="3" s="1"/>
  <c r="AG1442" i="3"/>
  <c r="AG1443" i="3" s="1"/>
  <c r="AG1448" i="3"/>
  <c r="AG1603" i="3"/>
  <c r="AG1652" i="3"/>
  <c r="AG1669" i="3"/>
  <c r="AG1816" i="3"/>
  <c r="AG1876" i="3"/>
  <c r="AG1874" i="3"/>
  <c r="AG1877" i="3"/>
  <c r="AG1908" i="3"/>
  <c r="AG1905" i="3"/>
  <c r="AG2155" i="3"/>
  <c r="AG2152" i="3"/>
  <c r="AG2282" i="3"/>
  <c r="AG2733" i="3"/>
  <c r="AG2734" i="3" s="1"/>
  <c r="AG2835" i="3"/>
  <c r="AG2836" i="3" s="1"/>
  <c r="AG3061" i="3"/>
  <c r="AG3270" i="3"/>
  <c r="AG3729" i="3"/>
  <c r="AW4003" i="3"/>
  <c r="AV4005" i="3"/>
  <c r="P1262" i="3"/>
  <c r="P1474" i="3"/>
  <c r="P1655" i="3"/>
  <c r="P2361" i="3"/>
  <c r="P2306" i="3"/>
  <c r="P2333" i="3"/>
  <c r="P2584" i="3"/>
  <c r="P2646" i="3"/>
  <c r="P2869" i="3"/>
  <c r="P2911" i="3"/>
  <c r="P3010" i="3"/>
  <c r="P3097" i="3"/>
  <c r="P3098" i="3" s="1"/>
  <c r="P3113" i="3"/>
  <c r="P3114" i="3" s="1"/>
  <c r="P3358" i="3"/>
  <c r="P3359" i="3" s="1"/>
  <c r="P4114" i="3"/>
  <c r="P4416" i="3"/>
  <c r="P4793" i="3"/>
  <c r="P4794" i="3" s="1"/>
  <c r="P3276" i="3"/>
  <c r="P5553" i="3"/>
  <c r="P5550" i="3"/>
  <c r="P5572" i="3"/>
  <c r="P5575" i="3"/>
  <c r="AE80" i="3"/>
  <c r="AD81" i="3"/>
  <c r="AD82" i="3" s="1"/>
  <c r="AE132" i="3"/>
  <c r="AD148" i="3"/>
  <c r="AE290" i="3"/>
  <c r="AD309" i="3"/>
  <c r="AE1053" i="3"/>
  <c r="AD1061" i="3"/>
  <c r="AD1059" i="3"/>
  <c r="AD1060" i="3" s="1"/>
  <c r="AE1338" i="3"/>
  <c r="AD1341" i="3"/>
  <c r="AD1342" i="3" s="1"/>
  <c r="AE1441" i="3"/>
  <c r="AD1448" i="3"/>
  <c r="AD1442" i="3"/>
  <c r="AD1443" i="3" s="1"/>
  <c r="AE1551" i="3"/>
  <c r="AE1576" i="3" s="1"/>
  <c r="AE2420" i="3"/>
  <c r="AD2422" i="3"/>
  <c r="AE2574" i="3"/>
  <c r="AD2596" i="3"/>
  <c r="AD3038" i="3" s="1"/>
  <c r="AE2644" i="3"/>
  <c r="AD2646" i="3"/>
  <c r="AE2706" i="3"/>
  <c r="AD2733" i="3"/>
  <c r="AD2734" i="3" s="1"/>
  <c r="AE3738" i="3"/>
  <c r="AD3748" i="3"/>
  <c r="AE3779" i="3"/>
  <c r="AD3790" i="3"/>
  <c r="AD4092" i="3" s="1"/>
  <c r="AD3783" i="3"/>
  <c r="AE3825" i="3"/>
  <c r="AD3849" i="3"/>
  <c r="AD4096" i="3" s="1"/>
  <c r="AE4030" i="3"/>
  <c r="AD4031" i="3"/>
  <c r="AE4104" i="3"/>
  <c r="AD4114" i="3"/>
  <c r="AE4387" i="3"/>
  <c r="AD4407" i="3"/>
  <c r="AE4544" i="3"/>
  <c r="AD4545" i="3"/>
  <c r="AE5372" i="3"/>
  <c r="AD5380" i="3"/>
  <c r="AE5400" i="3"/>
  <c r="AD5402" i="3"/>
  <c r="AH61" i="3"/>
  <c r="AH115" i="3"/>
  <c r="AH162" i="3"/>
  <c r="AH160" i="3"/>
  <c r="AH161" i="3" s="1"/>
  <c r="AH336" i="3"/>
  <c r="AH337" i="3" s="1"/>
  <c r="AH449" i="3"/>
  <c r="AH580" i="3"/>
  <c r="AH726" i="3"/>
  <c r="AH839" i="3"/>
  <c r="AH1059" i="3"/>
  <c r="AH1060" i="3" s="1"/>
  <c r="AH1061" i="3"/>
  <c r="AH1218" i="3"/>
  <c r="AH1245" i="3"/>
  <c r="AH1248" i="3"/>
  <c r="AH1442" i="3"/>
  <c r="AH1443" i="3" s="1"/>
  <c r="AH1448" i="3"/>
  <c r="AH1603" i="3"/>
  <c r="AH1652" i="3"/>
  <c r="AH1669" i="3"/>
  <c r="AH1816" i="3"/>
  <c r="AH1876" i="3"/>
  <c r="AH1874" i="3"/>
  <c r="AH1877" i="3"/>
  <c r="AH1908" i="3"/>
  <c r="AH1905" i="3"/>
  <c r="AH2155" i="3"/>
  <c r="AH2152" i="3"/>
  <c r="AH2282" i="3"/>
  <c r="AH2733" i="3"/>
  <c r="AH2734" i="3" s="1"/>
  <c r="AH2835" i="3"/>
  <c r="AH2836" i="3" s="1"/>
  <c r="AW3713" i="3"/>
  <c r="AV3717" i="3"/>
  <c r="O1950" i="3"/>
  <c r="O1949" i="3"/>
  <c r="O1947" i="3"/>
  <c r="O2416" i="3"/>
  <c r="O2480" i="3"/>
  <c r="O2596" i="3"/>
  <c r="O3038" i="3" s="1"/>
  <c r="O3176" i="3"/>
  <c r="O3197" i="3"/>
  <c r="O3286" i="3"/>
  <c r="O3340" i="3"/>
  <c r="O3341" i="3" s="1"/>
  <c r="O3475" i="3"/>
  <c r="O3472" i="3"/>
  <c r="O3557" i="3"/>
  <c r="O3659" i="3"/>
  <c r="O3677" i="3"/>
  <c r="O3671" i="3"/>
  <c r="O3867" i="3"/>
  <c r="O3890" i="3"/>
  <c r="O3902" i="3"/>
  <c r="O4005" i="3"/>
  <c r="O4011" i="3" s="1"/>
  <c r="O4031" i="3"/>
  <c r="O4446" i="3"/>
  <c r="O4452" i="3" s="1"/>
  <c r="O4527" i="3"/>
  <c r="O4533" i="3" s="1"/>
  <c r="O4683" i="3"/>
  <c r="O4815" i="3"/>
  <c r="O4812" i="3"/>
  <c r="O4860" i="3"/>
  <c r="O4857" i="3"/>
  <c r="O4948" i="3"/>
  <c r="O4954" i="3" s="1"/>
  <c r="O5146" i="3"/>
  <c r="O5655" i="3" s="1"/>
  <c r="O5191" i="3"/>
  <c r="O5396" i="3"/>
  <c r="AE92" i="3"/>
  <c r="AD123" i="3"/>
  <c r="AE107" i="3"/>
  <c r="AD115" i="3"/>
  <c r="AE263" i="3"/>
  <c r="AD268" i="3"/>
  <c r="AE330" i="3"/>
  <c r="AD342" i="3"/>
  <c r="AE742" i="3"/>
  <c r="AD754" i="3"/>
  <c r="AE1206" i="3"/>
  <c r="AD1212" i="3"/>
  <c r="AE1266" i="3"/>
  <c r="AD1268" i="3"/>
  <c r="AE1369" i="3"/>
  <c r="AD1371" i="3"/>
  <c r="AE1464" i="3"/>
  <c r="AD1474" i="3"/>
  <c r="AE1581" i="3"/>
  <c r="AD1603" i="3"/>
  <c r="AE1644" i="3"/>
  <c r="AD1658" i="3"/>
  <c r="AE1889" i="3"/>
  <c r="AD1908" i="3"/>
  <c r="AD1905" i="3"/>
  <c r="AE1962" i="3"/>
  <c r="AD1988" i="3"/>
  <c r="AD1985" i="3"/>
  <c r="AE2185" i="3"/>
  <c r="AE2288" i="3"/>
  <c r="AD2289" i="3"/>
  <c r="AD2290" i="3" s="1"/>
  <c r="AE2316" i="3"/>
  <c r="AD2339" i="3"/>
  <c r="AE2551" i="3"/>
  <c r="AD2562" i="3"/>
  <c r="AD2563" i="3" s="1"/>
  <c r="AE2780" i="3"/>
  <c r="AD2781" i="3"/>
  <c r="AD2782" i="3" s="1"/>
  <c r="AE3291" i="3"/>
  <c r="AD3292" i="3"/>
  <c r="AE3542" i="3"/>
  <c r="AD3557" i="3"/>
  <c r="AE4043" i="3"/>
  <c r="AE4056" i="3" s="1"/>
  <c r="AE4072" i="3"/>
  <c r="AD4082" i="3"/>
  <c r="AD4176" i="3"/>
  <c r="AD4177" i="3" s="1"/>
  <c r="AE4549" i="3"/>
  <c r="AD4551" i="3"/>
  <c r="AE4573" i="3"/>
  <c r="AD4626" i="3"/>
  <c r="AE4772" i="3"/>
  <c r="AD4773" i="3"/>
  <c r="AE4827" i="3"/>
  <c r="AD4860" i="3"/>
  <c r="AD4857" i="3"/>
  <c r="AE5030" i="3"/>
  <c r="AD5048" i="3"/>
  <c r="AE5203" i="3"/>
  <c r="AD5216" i="3"/>
  <c r="AG227" i="3"/>
  <c r="AG284" i="3"/>
  <c r="AG309" i="3"/>
  <c r="AG342" i="3"/>
  <c r="AG689" i="3"/>
  <c r="AG711" i="3"/>
  <c r="AG1091" i="3"/>
  <c r="AG1262" i="3"/>
  <c r="AG1371" i="3"/>
  <c r="AG1474" i="3"/>
  <c r="AG1655" i="3"/>
  <c r="AG2361" i="3"/>
  <c r="AG2033" i="3"/>
  <c r="AG2306" i="3"/>
  <c r="AG2333" i="3"/>
  <c r="AG2386" i="3"/>
  <c r="AG2584" i="3"/>
  <c r="AG2646" i="3"/>
  <c r="AW2534" i="3"/>
  <c r="AV2536" i="3"/>
  <c r="P908" i="3"/>
  <c r="P911" i="3"/>
  <c r="P994" i="3"/>
  <c r="P1035" i="3"/>
  <c r="P1171" i="3"/>
  <c r="P1212" i="3"/>
  <c r="P1609" i="3"/>
  <c r="P1950" i="3"/>
  <c r="P1949" i="3"/>
  <c r="P1947" i="3"/>
  <c r="P2416" i="3"/>
  <c r="P2480" i="3"/>
  <c r="P2596" i="3"/>
  <c r="P3038" i="3" s="1"/>
  <c r="P3176" i="3"/>
  <c r="P3197" i="3"/>
  <c r="P3286" i="3"/>
  <c r="P3340" i="3"/>
  <c r="P3341" i="3" s="1"/>
  <c r="P3475" i="3"/>
  <c r="P3472" i="3"/>
  <c r="P3557" i="3"/>
  <c r="P3659" i="3"/>
  <c r="P3677" i="3"/>
  <c r="P3671" i="3"/>
  <c r="P3810" i="3"/>
  <c r="P3803" i="3"/>
  <c r="P3809" i="3" s="1"/>
  <c r="P3867" i="3"/>
  <c r="P3890" i="3"/>
  <c r="P3902" i="3"/>
  <c r="P4005" i="3"/>
  <c r="P4011" i="3" s="1"/>
  <c r="P4031" i="3"/>
  <c r="P4446" i="3"/>
  <c r="P4452" i="3" s="1"/>
  <c r="P4527" i="3"/>
  <c r="P4533" i="3" s="1"/>
  <c r="P4683" i="3"/>
  <c r="P4815" i="3"/>
  <c r="P4812" i="3"/>
  <c r="P4860" i="3"/>
  <c r="P4857" i="3"/>
  <c r="P4948" i="3"/>
  <c r="P4954" i="3" s="1"/>
  <c r="P5146" i="3"/>
  <c r="P5655" i="3" s="1"/>
  <c r="P5191" i="3"/>
  <c r="P5396" i="3"/>
  <c r="AE174" i="3"/>
  <c r="AD177" i="3"/>
  <c r="AD178" i="3" s="1"/>
  <c r="AE231" i="3"/>
  <c r="AD233" i="3"/>
  <c r="AE766" i="3"/>
  <c r="AD800" i="3"/>
  <c r="AE991" i="3"/>
  <c r="AD994" i="3"/>
  <c r="AE1296" i="3"/>
  <c r="AD1297" i="3"/>
  <c r="AE1673" i="3"/>
  <c r="AD1695" i="3"/>
  <c r="AE1920" i="3"/>
  <c r="AD1947" i="3"/>
  <c r="AD1950" i="3"/>
  <c r="AD1949" i="3"/>
  <c r="AE2123" i="3"/>
  <c r="AD2155" i="3"/>
  <c r="AD2152" i="3"/>
  <c r="AE2434" i="3"/>
  <c r="AD2455" i="3"/>
  <c r="AE2793" i="3"/>
  <c r="AD2794" i="3"/>
  <c r="AD2795" i="3" s="1"/>
  <c r="AE3209" i="3"/>
  <c r="AD3210" i="3"/>
  <c r="AE3304" i="3"/>
  <c r="AD3317" i="3"/>
  <c r="AE3484" i="3"/>
  <c r="AD3485" i="3"/>
  <c r="AE4148" i="3"/>
  <c r="AD4151" i="3"/>
  <c r="AE4174" i="3"/>
  <c r="AE4777" i="3"/>
  <c r="AD4778" i="3"/>
  <c r="AE4952" i="3"/>
  <c r="AD4953" i="3"/>
  <c r="AE4994" i="3"/>
  <c r="AE5018" i="3" s="1"/>
  <c r="AE5152" i="3"/>
  <c r="AD5184" i="3"/>
  <c r="AE5220" i="3"/>
  <c r="AD5231" i="3"/>
  <c r="AE5244" i="3"/>
  <c r="AE5296" i="3" s="1"/>
  <c r="AE5362" i="3"/>
  <c r="AD5377" i="3"/>
  <c r="AE5414" i="3"/>
  <c r="AD5415" i="3"/>
  <c r="AD5416" i="3" s="1"/>
  <c r="AH227" i="3"/>
  <c r="AH284" i="3"/>
  <c r="AH309" i="3"/>
  <c r="AH342" i="3"/>
  <c r="AH689" i="3"/>
  <c r="AH711" i="3"/>
  <c r="AH1091" i="3"/>
  <c r="AH1262" i="3"/>
  <c r="AH1371" i="3"/>
  <c r="AH1474" i="3"/>
  <c r="AH1655" i="3"/>
  <c r="AH2361" i="3"/>
  <c r="AH2033" i="3"/>
  <c r="AH2306" i="3"/>
  <c r="AH2333" i="3"/>
  <c r="AH2386" i="3"/>
  <c r="AH2584" i="3"/>
  <c r="AH2646" i="3"/>
  <c r="AW2507" i="3"/>
  <c r="AW2510" i="3" s="1"/>
  <c r="O3803" i="3"/>
  <c r="O3809" i="3" s="1"/>
  <c r="AH2929" i="3"/>
  <c r="AH2935" i="3" s="1"/>
  <c r="AH2977" i="3"/>
  <c r="AH3067" i="3"/>
  <c r="AH3528" i="3"/>
  <c r="AH3529" i="3" s="1"/>
  <c r="AH3709" i="3"/>
  <c r="AH3748" i="3"/>
  <c r="AH3948" i="3"/>
  <c r="AH4238" i="3"/>
  <c r="AH4288" i="3"/>
  <c r="AH4295" i="3"/>
  <c r="AH4355" i="3"/>
  <c r="AH4626" i="3"/>
  <c r="AH4729" i="3"/>
  <c r="AH4765" i="3"/>
  <c r="AH4920" i="3"/>
  <c r="AH5445" i="3"/>
  <c r="AH5442" i="3"/>
  <c r="AH5472" i="3"/>
  <c r="AH5475" i="3"/>
  <c r="AW145" i="3"/>
  <c r="AV146" i="3"/>
  <c r="AV542" i="3"/>
  <c r="AW546" i="3"/>
  <c r="AV580" i="3"/>
  <c r="AW657" i="3"/>
  <c r="AV659" i="3"/>
  <c r="AV660" i="3" s="1"/>
  <c r="AW887" i="3"/>
  <c r="AV908" i="3"/>
  <c r="AV911" i="3"/>
  <c r="AW1089" i="3"/>
  <c r="AV1090" i="3"/>
  <c r="AW1266" i="3"/>
  <c r="AV1268" i="3"/>
  <c r="AW1296" i="3"/>
  <c r="AV1297" i="3"/>
  <c r="AW1355" i="3"/>
  <c r="AV1364" i="3"/>
  <c r="AW1385" i="3"/>
  <c r="AV1386" i="3"/>
  <c r="AW2046" i="3"/>
  <c r="AV2084" i="3"/>
  <c r="AW2588" i="3"/>
  <c r="AV2594" i="3"/>
  <c r="AW3015" i="3"/>
  <c r="AV3028" i="3"/>
  <c r="AW3079" i="3"/>
  <c r="AV3081" i="3"/>
  <c r="AV3082" i="3" s="1"/>
  <c r="AW3291" i="3"/>
  <c r="AV3292" i="3"/>
  <c r="AW3914" i="3"/>
  <c r="AV3946" i="3"/>
  <c r="AV3947" i="3" s="1"/>
  <c r="AW3958" i="3"/>
  <c r="AV3964" i="3"/>
  <c r="AV3965" i="3" s="1"/>
  <c r="AW4199" i="3"/>
  <c r="AV4206" i="3"/>
  <c r="AW4525" i="3"/>
  <c r="AV4527" i="3"/>
  <c r="AW4634" i="3"/>
  <c r="AW4650" i="3" s="1"/>
  <c r="AW4734" i="3"/>
  <c r="AV4759" i="3"/>
  <c r="AW4809" i="3"/>
  <c r="AV4815" i="3"/>
  <c r="AV4812" i="3"/>
  <c r="AW5030" i="3"/>
  <c r="AV5048" i="3"/>
  <c r="AW5068" i="3"/>
  <c r="AW5091" i="3"/>
  <c r="AV3276" i="3"/>
  <c r="AW5220" i="3"/>
  <c r="AV5231" i="3"/>
  <c r="AW5244" i="3"/>
  <c r="AW5296" i="3" s="1"/>
  <c r="AW5372" i="3"/>
  <c r="AV5380" i="3"/>
  <c r="AV5652" i="3" s="1"/>
  <c r="AW5400" i="3"/>
  <c r="AV5402" i="3"/>
  <c r="AG2781" i="3"/>
  <c r="AG2782" i="3" s="1"/>
  <c r="AG3028" i="3"/>
  <c r="AG3081" i="3"/>
  <c r="AG3082" i="3" s="1"/>
  <c r="AG3317" i="3"/>
  <c r="AG3419" i="3"/>
  <c r="AG3418" i="3"/>
  <c r="AG3727" i="3" s="1"/>
  <c r="AG3416" i="3"/>
  <c r="AG3570" i="3"/>
  <c r="AG4136" i="3"/>
  <c r="AG4137" i="3" s="1"/>
  <c r="AG4142" i="3"/>
  <c r="AG4220" i="3" s="1"/>
  <c r="AG4407" i="3"/>
  <c r="AG4773" i="3"/>
  <c r="AG4779" i="3" s="1"/>
  <c r="AG5048" i="3"/>
  <c r="AG5216" i="3"/>
  <c r="AG5327" i="3"/>
  <c r="AG5377" i="3"/>
  <c r="AG5654" i="3"/>
  <c r="AG5493" i="3"/>
  <c r="AG5490" i="3"/>
  <c r="AG5524" i="3"/>
  <c r="AG5521" i="3"/>
  <c r="AW157" i="3"/>
  <c r="AV162" i="3"/>
  <c r="AV160" i="3"/>
  <c r="AV161" i="3" s="1"/>
  <c r="AW848" i="3"/>
  <c r="AV861" i="3"/>
  <c r="AW919" i="3"/>
  <c r="AV924" i="3"/>
  <c r="AV925" i="3" s="1"/>
  <c r="AW1033" i="3"/>
  <c r="AV1035" i="3"/>
  <c r="AW1206" i="3"/>
  <c r="AV1212" i="3"/>
  <c r="AW1311" i="3"/>
  <c r="AV1326" i="3"/>
  <c r="AV1319" i="3"/>
  <c r="AW1390" i="3"/>
  <c r="AV1391" i="3"/>
  <c r="AW1750" i="3"/>
  <c r="AW1752" i="3" s="1"/>
  <c r="AV1819" i="3"/>
  <c r="AW2000" i="3"/>
  <c r="AV2018" i="3"/>
  <c r="AV2015" i="3"/>
  <c r="AW2077" i="3"/>
  <c r="AW2078" i="3" s="1"/>
  <c r="AW2303" i="3"/>
  <c r="AV2306" i="3"/>
  <c r="AW2385" i="3"/>
  <c r="AV2386" i="3"/>
  <c r="AW2744" i="3"/>
  <c r="AV2761" i="3"/>
  <c r="AW2807" i="3"/>
  <c r="AV2808" i="3"/>
  <c r="AV2809" i="3" s="1"/>
  <c r="AW2908" i="3"/>
  <c r="AV2911" i="3"/>
  <c r="AW2989" i="3"/>
  <c r="AV3010" i="3"/>
  <c r="AW3050" i="3"/>
  <c r="AV3061" i="3"/>
  <c r="AW3304" i="3"/>
  <c r="AV3317" i="3"/>
  <c r="AW3550" i="3"/>
  <c r="AV3576" i="3"/>
  <c r="AW3664" i="3"/>
  <c r="AV3671" i="3"/>
  <c r="AW3753" i="3"/>
  <c r="AV3754" i="3"/>
  <c r="AW3915" i="3"/>
  <c r="AV3948" i="3"/>
  <c r="AW4009" i="3"/>
  <c r="AV4010" i="3"/>
  <c r="AW4119" i="3"/>
  <c r="AV4120" i="3"/>
  <c r="AW4373" i="3"/>
  <c r="AV4375" i="3"/>
  <c r="AW4467" i="3"/>
  <c r="AV4496" i="3"/>
  <c r="AV4499" i="3"/>
  <c r="AW5092" i="3"/>
  <c r="AV5146" i="3"/>
  <c r="AV5655" i="3" s="1"/>
  <c r="AW5587" i="3"/>
  <c r="AV5614" i="3"/>
  <c r="AV5611" i="3"/>
  <c r="AH3028" i="3"/>
  <c r="AH3081" i="3"/>
  <c r="AH3082" i="3" s="1"/>
  <c r="AH3317" i="3"/>
  <c r="AH3419" i="3"/>
  <c r="AH3418" i="3"/>
  <c r="AH3727" i="3" s="1"/>
  <c r="AH3416" i="3"/>
  <c r="AH3570" i="3"/>
  <c r="AH4136" i="3"/>
  <c r="AH4137" i="3" s="1"/>
  <c r="AH4142" i="3"/>
  <c r="AH4220" i="3" s="1"/>
  <c r="AH5493" i="3"/>
  <c r="AH5490" i="3"/>
  <c r="AH5524" i="3"/>
  <c r="AH5521" i="3"/>
  <c r="AW66" i="3"/>
  <c r="AV67" i="3"/>
  <c r="AW210" i="3"/>
  <c r="AV211" i="3"/>
  <c r="AW671" i="3"/>
  <c r="AV711" i="3"/>
  <c r="AV689" i="3"/>
  <c r="AW723" i="3"/>
  <c r="AV726" i="3"/>
  <c r="AW947" i="3"/>
  <c r="AV948" i="3"/>
  <c r="AW1282" i="3"/>
  <c r="AV1291" i="3"/>
  <c r="AW1405" i="3"/>
  <c r="AV1410" i="3"/>
  <c r="AV1418" i="3"/>
  <c r="AW1829" i="3"/>
  <c r="AV1877" i="3"/>
  <c r="AV1876" i="3"/>
  <c r="AV1874" i="3"/>
  <c r="AW2551" i="3"/>
  <c r="AV2562" i="3"/>
  <c r="AV2563" i="3" s="1"/>
  <c r="AW2574" i="3"/>
  <c r="AV2596" i="3"/>
  <c r="AV3038" i="3" s="1"/>
  <c r="AW2820" i="3"/>
  <c r="AV2821" i="3"/>
  <c r="AV2822" i="3" s="1"/>
  <c r="AW3093" i="3"/>
  <c r="AV3097" i="3"/>
  <c r="AV3098" i="3" s="1"/>
  <c r="AW3321" i="3"/>
  <c r="AV3323" i="3"/>
  <c r="AW3766" i="3"/>
  <c r="AV3767" i="3"/>
  <c r="AV3768" i="3" s="1"/>
  <c r="AW3822" i="3"/>
  <c r="AV3834" i="3"/>
  <c r="AW3838" i="3"/>
  <c r="AV3843" i="3"/>
  <c r="AW4132" i="3"/>
  <c r="AV4142" i="3"/>
  <c r="AV4136" i="3"/>
  <c r="AV4137" i="3" s="1"/>
  <c r="AW4292" i="3"/>
  <c r="AV4295" i="3"/>
  <c r="AW4334" i="3"/>
  <c r="AV4355" i="3"/>
  <c r="AW4531" i="3"/>
  <c r="AV4532" i="3"/>
  <c r="AW5362" i="3"/>
  <c r="AV5377" i="3"/>
  <c r="AW5414" i="3"/>
  <c r="AV5415" i="3"/>
  <c r="AV5416" i="3" s="1"/>
  <c r="AG3717" i="3"/>
  <c r="AG3834" i="3"/>
  <c r="AG3843" i="3"/>
  <c r="AG4162" i="3"/>
  <c r="AG4551" i="3"/>
  <c r="AG4552" i="3" s="1"/>
  <c r="AG4876" i="3"/>
  <c r="AG4879" i="3"/>
  <c r="AG5184" i="3"/>
  <c r="AG5231" i="3"/>
  <c r="AW35" i="3"/>
  <c r="AV36" i="3"/>
  <c r="AV37" i="3" s="1"/>
  <c r="AW171" i="3"/>
  <c r="AV183" i="3"/>
  <c r="AW223" i="3"/>
  <c r="AV227" i="3"/>
  <c r="AW290" i="3"/>
  <c r="AV309" i="3"/>
  <c r="AW960" i="3"/>
  <c r="AV966" i="3"/>
  <c r="AV967" i="3" s="1"/>
  <c r="AW1039" i="3"/>
  <c r="AV1041" i="3"/>
  <c r="AW1624" i="3"/>
  <c r="AW1633" i="3" s="1"/>
  <c r="AW1640" i="3"/>
  <c r="AV1652" i="3"/>
  <c r="AW1664" i="3"/>
  <c r="AV1669" i="3"/>
  <c r="AW1679" i="3"/>
  <c r="AV1692" i="3"/>
  <c r="AW1805" i="3"/>
  <c r="AV1816" i="3"/>
  <c r="AW2165" i="3"/>
  <c r="AV2166" i="3"/>
  <c r="AW2268" i="3"/>
  <c r="AW2276" i="3" s="1"/>
  <c r="AW2347" i="3"/>
  <c r="AV2348" i="3"/>
  <c r="AV2349" i="3" s="1"/>
  <c r="AW2523" i="3"/>
  <c r="AV2530" i="3"/>
  <c r="AW3209" i="3"/>
  <c r="AV3210" i="3"/>
  <c r="AW3779" i="3"/>
  <c r="AV3790" i="3"/>
  <c r="AV3783" i="3"/>
  <c r="AW4024" i="3"/>
  <c r="AW4025" i="3" s="1"/>
  <c r="AW4387" i="3"/>
  <c r="AV4407" i="3"/>
  <c r="AW4544" i="3"/>
  <c r="AV4545" i="3"/>
  <c r="AW4573" i="3"/>
  <c r="AV4626" i="3"/>
  <c r="N1172" i="3"/>
  <c r="N2079" i="3"/>
  <c r="AH4162" i="3"/>
  <c r="AH4876" i="3"/>
  <c r="AH4879" i="3"/>
  <c r="AH5184" i="3"/>
  <c r="AH5231" i="3"/>
  <c r="AW80" i="3"/>
  <c r="AV81" i="3"/>
  <c r="AV82" i="3" s="1"/>
  <c r="AW120" i="3"/>
  <c r="AV121" i="3"/>
  <c r="AW263" i="3"/>
  <c r="AV268" i="3"/>
  <c r="AW330" i="3"/>
  <c r="AV342" i="3"/>
  <c r="AW394" i="3"/>
  <c r="AV449" i="3"/>
  <c r="AW775" i="3"/>
  <c r="AV839" i="3"/>
  <c r="AW866" i="3"/>
  <c r="AV871" i="3"/>
  <c r="AW1506" i="3"/>
  <c r="AW1519" i="3" s="1"/>
  <c r="AW1641" i="3"/>
  <c r="AV1655" i="3"/>
  <c r="AW2092" i="3"/>
  <c r="AV2113" i="3"/>
  <c r="AW2170" i="3"/>
  <c r="AV2171" i="3"/>
  <c r="AW2370" i="3"/>
  <c r="AV2380" i="3"/>
  <c r="AW2400" i="3"/>
  <c r="AV2401" i="3"/>
  <c r="AV2402" i="3" s="1"/>
  <c r="AW2923" i="3"/>
  <c r="AV2929" i="3"/>
  <c r="AW3214" i="3"/>
  <c r="AV3215" i="3"/>
  <c r="AW3335" i="3"/>
  <c r="AV3340" i="3"/>
  <c r="AV3341" i="3" s="1"/>
  <c r="AW3738" i="3"/>
  <c r="AV3748" i="3"/>
  <c r="AW3879" i="3"/>
  <c r="AV3890" i="3"/>
  <c r="AW4104" i="3"/>
  <c r="AV4114" i="3"/>
  <c r="AW4174" i="3"/>
  <c r="AV4176" i="3"/>
  <c r="AV4177" i="3" s="1"/>
  <c r="AW4243" i="3"/>
  <c r="AV4244" i="3"/>
  <c r="AW4430" i="3"/>
  <c r="AV4432" i="3"/>
  <c r="AV4433" i="3" s="1"/>
  <c r="AW4549" i="3"/>
  <c r="AV4551" i="3"/>
  <c r="AW4772" i="3"/>
  <c r="AV4773" i="3"/>
  <c r="AW4827" i="3"/>
  <c r="AV4860" i="3"/>
  <c r="AV4857" i="3"/>
  <c r="AW5457" i="3"/>
  <c r="AV5475" i="3"/>
  <c r="AV5472" i="3"/>
  <c r="AW5487" i="3"/>
  <c r="AV5493" i="3"/>
  <c r="AV5490" i="3"/>
  <c r="AG2869" i="3"/>
  <c r="AG2911" i="3"/>
  <c r="AG3010" i="3"/>
  <c r="AG3097" i="3"/>
  <c r="AG3098" i="3" s="1"/>
  <c r="AG3113" i="3"/>
  <c r="AG3114" i="3" s="1"/>
  <c r="AG3358" i="3"/>
  <c r="AG3359" i="3" s="1"/>
  <c r="AG3754" i="3"/>
  <c r="AG3991" i="3"/>
  <c r="AG3992" i="3" s="1"/>
  <c r="AG4114" i="3"/>
  <c r="AG4176" i="3"/>
  <c r="AG4177" i="3" s="1"/>
  <c r="AG4369" i="3"/>
  <c r="AG4416" i="3"/>
  <c r="AG4793" i="3"/>
  <c r="AG4794" i="3" s="1"/>
  <c r="AG3276" i="3"/>
  <c r="AG5553" i="3"/>
  <c r="AG5550" i="3"/>
  <c r="AG5572" i="3"/>
  <c r="AG5575" i="3"/>
  <c r="AW92" i="3"/>
  <c r="AV123" i="3"/>
  <c r="AW132" i="3"/>
  <c r="AV148" i="3"/>
  <c r="AW627" i="3"/>
  <c r="AV641" i="3"/>
  <c r="AW742" i="3"/>
  <c r="AV754" i="3"/>
  <c r="AW1053" i="3"/>
  <c r="AV1061" i="3"/>
  <c r="AV1059" i="3"/>
  <c r="AV1060" i="3" s="1"/>
  <c r="AW2231" i="3"/>
  <c r="AV2282" i="3"/>
  <c r="AW2593" i="3"/>
  <c r="AV2600" i="3"/>
  <c r="AW2644" i="3"/>
  <c r="AV2646" i="3"/>
  <c r="AW2834" i="3"/>
  <c r="AV2835" i="3"/>
  <c r="AV2836" i="3" s="1"/>
  <c r="AV2876" i="3"/>
  <c r="AW3227" i="3"/>
  <c r="AV3228" i="3"/>
  <c r="AV3229" i="3" s="1"/>
  <c r="AW3542" i="3"/>
  <c r="AV3557" i="3"/>
  <c r="AW3582" i="3"/>
  <c r="AV3659" i="3"/>
  <c r="AW3825" i="3"/>
  <c r="AV3849" i="3"/>
  <c r="AV4096" i="3" s="1"/>
  <c r="AW3895" i="3"/>
  <c r="AV3902" i="3"/>
  <c r="AW4030" i="3"/>
  <c r="AV4031" i="3"/>
  <c r="AW4175" i="3"/>
  <c r="AV4182" i="3"/>
  <c r="AW4307" i="3"/>
  <c r="AW4777" i="3"/>
  <c r="AV4778" i="3"/>
  <c r="AW5389" i="3"/>
  <c r="AV5396" i="3"/>
  <c r="N1298" i="3"/>
  <c r="N1814" i="3"/>
  <c r="AH2869" i="3"/>
  <c r="AH2911" i="3"/>
  <c r="AH3010" i="3"/>
  <c r="AH3097" i="3"/>
  <c r="AH3098" i="3" s="1"/>
  <c r="AH3113" i="3"/>
  <c r="AH3114" i="3" s="1"/>
  <c r="AH3358" i="3"/>
  <c r="AH3359" i="3" s="1"/>
  <c r="AH3754" i="3"/>
  <c r="AH3991" i="3"/>
  <c r="AH3992" i="3" s="1"/>
  <c r="AH4114" i="3"/>
  <c r="AH4244" i="3"/>
  <c r="AH4369" i="3"/>
  <c r="AH4416" i="3"/>
  <c r="AH4926" i="3"/>
  <c r="AH3276" i="3"/>
  <c r="AH5553" i="3"/>
  <c r="AH5550" i="3"/>
  <c r="AH5572" i="3"/>
  <c r="AH5575" i="3"/>
  <c r="AW107" i="3"/>
  <c r="AV115" i="3"/>
  <c r="AW174" i="3"/>
  <c r="AV177" i="3"/>
  <c r="AV178" i="3" s="1"/>
  <c r="AW373" i="3"/>
  <c r="AV385" i="3"/>
  <c r="AV382" i="3"/>
  <c r="AW766" i="3"/>
  <c r="AV800" i="3"/>
  <c r="AW936" i="3"/>
  <c r="AV943" i="3"/>
  <c r="AW991" i="3"/>
  <c r="AV994" i="3"/>
  <c r="AW1414" i="3"/>
  <c r="AV1416" i="3"/>
  <c r="AW1533" i="3"/>
  <c r="AV1534" i="3"/>
  <c r="AW1962" i="3"/>
  <c r="AV1988" i="3"/>
  <c r="AV1985" i="3"/>
  <c r="AW2132" i="3"/>
  <c r="AV2158" i="3"/>
  <c r="AW2706" i="3"/>
  <c r="AV2733" i="3"/>
  <c r="AV2734" i="3" s="1"/>
  <c r="AW2846" i="3"/>
  <c r="AV2869" i="3"/>
  <c r="AW2873" i="3"/>
  <c r="AW3240" i="3"/>
  <c r="AW3254" i="3" s="1"/>
  <c r="AW4043" i="3"/>
  <c r="AW4056" i="3" s="1"/>
  <c r="AW4072" i="3"/>
  <c r="AV4082" i="3"/>
  <c r="AW4148" i="3"/>
  <c r="AV4151" i="3"/>
  <c r="AW4188" i="3"/>
  <c r="AW4195" i="3" s="1"/>
  <c r="AW4444" i="3"/>
  <c r="AV4446" i="3"/>
  <c r="AW4564" i="3"/>
  <c r="AW4725" i="3"/>
  <c r="AV4765" i="3"/>
  <c r="AW4790" i="3"/>
  <c r="AV4793" i="3"/>
  <c r="AV4794" i="3" s="1"/>
  <c r="AW5431" i="3"/>
  <c r="AV5445" i="3"/>
  <c r="AV5442" i="3"/>
  <c r="AW5622" i="3"/>
  <c r="AV5623" i="3"/>
  <c r="N122" i="3"/>
  <c r="N1481" i="3"/>
  <c r="N1540" i="3"/>
  <c r="N2767" i="3"/>
  <c r="AG2808" i="3"/>
  <c r="AG2809" i="3" s="1"/>
  <c r="AG3176" i="3"/>
  <c r="AG3197" i="3"/>
  <c r="AG3286" i="3"/>
  <c r="AG3340" i="3"/>
  <c r="AG3341" i="3" s="1"/>
  <c r="AG3475" i="3"/>
  <c r="AG3472" i="3"/>
  <c r="AG3485" i="3"/>
  <c r="AG3491" i="3" s="1"/>
  <c r="AG3557" i="3"/>
  <c r="AG3659" i="3"/>
  <c r="AG3677" i="3"/>
  <c r="AG3671" i="3"/>
  <c r="AG3803" i="3"/>
  <c r="AG3809" i="3" s="1"/>
  <c r="AG3810" i="3"/>
  <c r="AG3867" i="3"/>
  <c r="AG3890" i="3"/>
  <c r="AG3902" i="3"/>
  <c r="AG4005" i="3"/>
  <c r="AG4011" i="3" s="1"/>
  <c r="AG4446" i="3"/>
  <c r="AG4452" i="3" s="1"/>
  <c r="AG4527" i="3"/>
  <c r="AG4533" i="3" s="1"/>
  <c r="AG4683" i="3"/>
  <c r="AG4815" i="3"/>
  <c r="AG4812" i="3"/>
  <c r="AG4860" i="3"/>
  <c r="AG4857" i="3"/>
  <c r="AG4948" i="3"/>
  <c r="AG4954" i="3" s="1"/>
  <c r="AG5146" i="3"/>
  <c r="AG5655" i="3" s="1"/>
  <c r="AG5191" i="3"/>
  <c r="AG5396" i="3"/>
  <c r="AW231" i="3"/>
  <c r="AV233" i="3"/>
  <c r="AW457" i="3"/>
  <c r="AV497" i="3"/>
  <c r="AW1160" i="3"/>
  <c r="AV1171" i="3"/>
  <c r="AW1479" i="3"/>
  <c r="AV1480" i="3"/>
  <c r="AW1538" i="3"/>
  <c r="AV1539" i="3"/>
  <c r="AW1644" i="3"/>
  <c r="AV1658" i="3"/>
  <c r="AW1889" i="3"/>
  <c r="AV1905" i="3"/>
  <c r="AV1908" i="3"/>
  <c r="AW1920" i="3"/>
  <c r="AV1950" i="3"/>
  <c r="AV1949" i="3"/>
  <c r="AV1947" i="3"/>
  <c r="AW2185" i="3"/>
  <c r="AW2313" i="3"/>
  <c r="AV2333" i="3"/>
  <c r="AW2325" i="3"/>
  <c r="AV2336" i="3"/>
  <c r="AV2584" i="3"/>
  <c r="AW2765" i="3"/>
  <c r="AV2766" i="3"/>
  <c r="AW3374" i="3"/>
  <c r="AV3419" i="3"/>
  <c r="AV3418" i="3"/>
  <c r="AV3727" i="3" s="1"/>
  <c r="AV3416" i="3"/>
  <c r="AW3618" i="3"/>
  <c r="AV3677" i="3"/>
  <c r="AW3787" i="3"/>
  <c r="AV3788" i="3"/>
  <c r="AW4228" i="3"/>
  <c r="AV4238" i="3"/>
  <c r="AW4258" i="3"/>
  <c r="AV4288" i="3"/>
  <c r="AW5188" i="3"/>
  <c r="AV5191" i="3"/>
  <c r="AW5303" i="3"/>
  <c r="AV5327" i="3"/>
  <c r="AW5565" i="3"/>
  <c r="AV5575" i="3"/>
  <c r="AV5572" i="3"/>
  <c r="AW5627" i="3"/>
  <c r="AV5628" i="3"/>
  <c r="N2362" i="3"/>
  <c r="AH3176" i="3"/>
  <c r="AH3197" i="3"/>
  <c r="AH3286" i="3"/>
  <c r="AH3340" i="3"/>
  <c r="AH3341" i="3" s="1"/>
  <c r="AH3475" i="3"/>
  <c r="AH3472" i="3"/>
  <c r="AH3557" i="3"/>
  <c r="AH3659" i="3"/>
  <c r="AH3677" i="3"/>
  <c r="AH3671" i="3"/>
  <c r="AH3803" i="3"/>
  <c r="AH3809" i="3" s="1"/>
  <c r="AH3810" i="3"/>
  <c r="AH3867" i="3"/>
  <c r="AH3890" i="3"/>
  <c r="AH3902" i="3"/>
  <c r="AH4683" i="3"/>
  <c r="AH4815" i="3"/>
  <c r="AH4812" i="3"/>
  <c r="AH4860" i="3"/>
  <c r="AH4857" i="3"/>
  <c r="AH4948" i="3"/>
  <c r="AH4954" i="3" s="1"/>
  <c r="AH5146" i="3"/>
  <c r="AH5655" i="3" s="1"/>
  <c r="AH5191" i="3"/>
  <c r="AH5396" i="3"/>
  <c r="AW136" i="3"/>
  <c r="AW807" i="3"/>
  <c r="AV836" i="3"/>
  <c r="AW1323" i="3"/>
  <c r="AV1324" i="3"/>
  <c r="AW1428" i="3"/>
  <c r="AV1435" i="3"/>
  <c r="AV1429" i="3"/>
  <c r="AV1430" i="3" s="1"/>
  <c r="AW1492" i="3"/>
  <c r="AW1502" i="3" s="1"/>
  <c r="AW1551" i="3"/>
  <c r="AW1576" i="3" s="1"/>
  <c r="AW1673" i="3"/>
  <c r="AW1689" i="3" s="1"/>
  <c r="AV1695" i="3"/>
  <c r="AW2026" i="3"/>
  <c r="AV2027" i="3"/>
  <c r="AW2415" i="3"/>
  <c r="AV2416" i="3"/>
  <c r="AW2580" i="3"/>
  <c r="AW2608" i="3"/>
  <c r="AW2636" i="3" s="1"/>
  <c r="AW3111" i="3"/>
  <c r="AV3113" i="3"/>
  <c r="AV3114" i="3" s="1"/>
  <c r="AW3139" i="3"/>
  <c r="AV3140" i="3"/>
  <c r="AW3259" i="3"/>
  <c r="AV3270" i="3"/>
  <c r="AW3431" i="3"/>
  <c r="AV3475" i="3"/>
  <c r="AV3472" i="3"/>
  <c r="AW3561" i="3"/>
  <c r="AV3570" i="3"/>
  <c r="AW3855" i="3"/>
  <c r="AV3857" i="3"/>
  <c r="AW3976" i="3"/>
  <c r="AV3977" i="3"/>
  <c r="AV3978" i="3" s="1"/>
  <c r="AW4450" i="3"/>
  <c r="AV4451" i="3"/>
  <c r="AW4657" i="3"/>
  <c r="AV4683" i="3"/>
  <c r="AW4872" i="3"/>
  <c r="AV4879" i="3"/>
  <c r="AV4876" i="3"/>
  <c r="AW4925" i="3"/>
  <c r="AV4926" i="3"/>
  <c r="AW4952" i="3"/>
  <c r="AV4953" i="3"/>
  <c r="AV5055" i="3"/>
  <c r="AW5640" i="3"/>
  <c r="AV5641" i="3"/>
  <c r="AV5642" i="3" s="1"/>
  <c r="N212" i="3"/>
  <c r="N279" i="3"/>
  <c r="N317" i="3"/>
  <c r="N581" i="3"/>
  <c r="N2360" i="3"/>
  <c r="N2595" i="3"/>
  <c r="AG5380" i="3"/>
  <c r="AG5652" i="3" s="1"/>
  <c r="AG5402" i="3"/>
  <c r="AG5614" i="3"/>
  <c r="AG5611" i="3"/>
  <c r="AG5629" i="3"/>
  <c r="AW272" i="3"/>
  <c r="AV284" i="3"/>
  <c r="AW335" i="3"/>
  <c r="AV336" i="3"/>
  <c r="AV337" i="3" s="1"/>
  <c r="AV709" i="3"/>
  <c r="AW978" i="3"/>
  <c r="AV986" i="3"/>
  <c r="AW1110" i="3"/>
  <c r="AV1177" i="3"/>
  <c r="AV1155" i="3"/>
  <c r="AW1186" i="3"/>
  <c r="AV1201" i="3"/>
  <c r="AW1338" i="3"/>
  <c r="AV1341" i="3"/>
  <c r="AV1342" i="3" s="1"/>
  <c r="AW1441" i="3"/>
  <c r="AV1448" i="3"/>
  <c r="AV1442" i="3"/>
  <c r="AV1443" i="3" s="1"/>
  <c r="AW1581" i="3"/>
  <c r="AV1603" i="3"/>
  <c r="AW1762" i="3"/>
  <c r="AW2031" i="3"/>
  <c r="AV2032" i="3"/>
  <c r="AW2123" i="3"/>
  <c r="AV2155" i="3"/>
  <c r="AV2152" i="3"/>
  <c r="AW2420" i="3"/>
  <c r="AV2422" i="3"/>
  <c r="AW2459" i="3"/>
  <c r="AV2480" i="3"/>
  <c r="AW2492" i="3"/>
  <c r="AW2557" i="3"/>
  <c r="AV2568" i="3"/>
  <c r="AW2660" i="3"/>
  <c r="AW2681" i="3" s="1"/>
  <c r="AV2700" i="3"/>
  <c r="AW3152" i="3"/>
  <c r="AV3176" i="3"/>
  <c r="AW3180" i="3"/>
  <c r="AV3197" i="3"/>
  <c r="AW3352" i="3"/>
  <c r="AV3358" i="3"/>
  <c r="AV3359" i="3" s="1"/>
  <c r="AW3484" i="3"/>
  <c r="AV3485" i="3"/>
  <c r="AW3683" i="3"/>
  <c r="AV3709" i="3"/>
  <c r="AW3802" i="3"/>
  <c r="AV3810" i="3"/>
  <c r="AV3803" i="3"/>
  <c r="AW4155" i="3"/>
  <c r="AV4162" i="3"/>
  <c r="AW4607" i="3"/>
  <c r="AW4620" i="3" s="1"/>
  <c r="AW4938" i="3"/>
  <c r="AV4948" i="3"/>
  <c r="AW4965" i="3"/>
  <c r="AW4990" i="3" s="1"/>
  <c r="AW5052" i="3"/>
  <c r="AW5152" i="3"/>
  <c r="AV5184" i="3"/>
  <c r="AW5340" i="3"/>
  <c r="AW5358" i="3" s="1"/>
  <c r="AW5505" i="3"/>
  <c r="AV5524" i="3"/>
  <c r="AV5521" i="3"/>
  <c r="AW5536" i="3"/>
  <c r="AV5553" i="3"/>
  <c r="AV5550" i="3"/>
  <c r="N949" i="3"/>
  <c r="N1091" i="3"/>
  <c r="N1392" i="3"/>
  <c r="N1520" i="3"/>
  <c r="N2912" i="3"/>
  <c r="AH3135" i="3"/>
  <c r="AH3141" i="3" s="1"/>
  <c r="AH3790" i="3"/>
  <c r="AH4092" i="3" s="1"/>
  <c r="AH3783" i="3"/>
  <c r="AH3789" i="3" s="1"/>
  <c r="AH3946" i="3"/>
  <c r="AH3947" i="3" s="1"/>
  <c r="AH3964" i="3"/>
  <c r="AH3965" i="3" s="1"/>
  <c r="AH4082" i="3"/>
  <c r="AH4151" i="3"/>
  <c r="AH4206" i="3"/>
  <c r="AH4375" i="3"/>
  <c r="AH4499" i="3"/>
  <c r="AH4496" i="3"/>
  <c r="AH4759" i="3"/>
  <c r="AH5380" i="3"/>
  <c r="AH5652" i="3" s="1"/>
  <c r="AH5402" i="3"/>
  <c r="AH5614" i="3"/>
  <c r="AH5611" i="3"/>
  <c r="AW189" i="3"/>
  <c r="AV190" i="3"/>
  <c r="AV191" i="3" s="1"/>
  <c r="AW348" i="3"/>
  <c r="AV349" i="3"/>
  <c r="AV350" i="3" s="1"/>
  <c r="AW592" i="3"/>
  <c r="AV618" i="3"/>
  <c r="AW1006" i="3"/>
  <c r="AV1007" i="3"/>
  <c r="AV1008" i="3" s="1"/>
  <c r="AW1071" i="3"/>
  <c r="AV1072" i="3"/>
  <c r="AV1073" i="3" s="1"/>
  <c r="AW1228" i="3"/>
  <c r="AV1248" i="3"/>
  <c r="AV1245" i="3"/>
  <c r="AW1260" i="3"/>
  <c r="AV1262" i="3"/>
  <c r="AW1369" i="3"/>
  <c r="AV1371" i="3"/>
  <c r="AW1464" i="3"/>
  <c r="AV1474" i="3"/>
  <c r="AW2044" i="3"/>
  <c r="AW2071" i="3" s="1"/>
  <c r="AW2288" i="3"/>
  <c r="AV2289" i="3"/>
  <c r="AV2290" i="3" s="1"/>
  <c r="AW2316" i="3"/>
  <c r="AV2339" i="3"/>
  <c r="AW2780" i="3"/>
  <c r="AV2781" i="3"/>
  <c r="AV2782" i="3" s="1"/>
  <c r="AW2889" i="3"/>
  <c r="AV2904" i="3"/>
  <c r="AW2933" i="3"/>
  <c r="AV2934" i="3"/>
  <c r="AW2974" i="3"/>
  <c r="AV2977" i="3"/>
  <c r="AW3125" i="3"/>
  <c r="AV3135" i="3"/>
  <c r="AW3285" i="3"/>
  <c r="AV3286" i="3"/>
  <c r="AW3489" i="3"/>
  <c r="AV3490" i="3"/>
  <c r="AW3807" i="3"/>
  <c r="AV3808" i="3"/>
  <c r="AW3861" i="3"/>
  <c r="AV3867" i="3"/>
  <c r="AW3990" i="3"/>
  <c r="AV3991" i="3"/>
  <c r="AV3992" i="3" s="1"/>
  <c r="AW4695" i="3"/>
  <c r="AV4729" i="3"/>
  <c r="AW4886" i="3"/>
  <c r="AV4887" i="3"/>
  <c r="AV4888" i="3" s="1"/>
  <c r="AW5130" i="3"/>
  <c r="AW5140" i="3" s="1"/>
  <c r="AW5203" i="3"/>
  <c r="AV5216" i="3"/>
  <c r="AW5317" i="3"/>
  <c r="N1452" i="3"/>
  <c r="N3141" i="3"/>
  <c r="N3029" i="3"/>
  <c r="N4684" i="3"/>
  <c r="AF147" i="3"/>
  <c r="AF2334" i="3"/>
  <c r="N3293" i="3"/>
  <c r="N5232" i="3"/>
  <c r="N5403" i="3"/>
  <c r="N5654" i="3"/>
  <c r="N3789" i="3"/>
  <c r="N4032" i="3"/>
  <c r="N4121" i="3"/>
  <c r="N2647" i="3"/>
  <c r="N3068" i="3"/>
  <c r="N3271" i="3"/>
  <c r="N4376" i="3"/>
  <c r="N4621" i="3"/>
  <c r="N4927" i="3"/>
  <c r="AF383" i="3"/>
  <c r="N2481" i="3"/>
  <c r="N5378" i="3"/>
  <c r="AF2360" i="3"/>
  <c r="N4356" i="3"/>
  <c r="N4452" i="3"/>
  <c r="N4552" i="3"/>
  <c r="N5141" i="3"/>
  <c r="AF234" i="3"/>
  <c r="N3730" i="3"/>
  <c r="N5328" i="3"/>
  <c r="N2877" i="3"/>
  <c r="N2935" i="3"/>
  <c r="N3198" i="3"/>
  <c r="N3729" i="3"/>
  <c r="N3491" i="3"/>
  <c r="N3844" i="3"/>
  <c r="N4011" i="3"/>
  <c r="N4207" i="3"/>
  <c r="AF1456" i="3"/>
  <c r="AF279" i="3"/>
  <c r="AF1520" i="3"/>
  <c r="AF2877" i="3"/>
  <c r="AF1452" i="3"/>
  <c r="AF581" i="3"/>
  <c r="AF949" i="3"/>
  <c r="AF2978" i="3"/>
  <c r="AF2912" i="3"/>
  <c r="AF3042" i="3"/>
  <c r="AF1172" i="3"/>
  <c r="AF1417" i="3"/>
  <c r="AF2153" i="3"/>
  <c r="AF5056" i="3"/>
  <c r="AF1455" i="3"/>
  <c r="AF1298" i="3"/>
  <c r="AF1690" i="3"/>
  <c r="AF1814" i="3"/>
  <c r="AF2079" i="3"/>
  <c r="AF2359" i="3"/>
  <c r="AF122" i="3"/>
  <c r="AF1540" i="3"/>
  <c r="AF837" i="3"/>
  <c r="AF2362" i="3"/>
  <c r="AF2387" i="3"/>
  <c r="AF3293" i="3"/>
  <c r="AF4032" i="3"/>
  <c r="AF4121" i="3"/>
  <c r="AF5653" i="3"/>
  <c r="AF3718" i="3"/>
  <c r="AF3789" i="3"/>
  <c r="AF4621" i="3"/>
  <c r="AF3068" i="3"/>
  <c r="AF3271" i="3"/>
  <c r="AF4376" i="3"/>
  <c r="AF5232" i="3"/>
  <c r="AF5403" i="3"/>
  <c r="AF5654" i="3"/>
  <c r="AF3730" i="3"/>
  <c r="AF4011" i="3"/>
  <c r="AF4207" i="3"/>
  <c r="AF5378" i="3"/>
  <c r="AF2935" i="3"/>
  <c r="AF3198" i="3"/>
  <c r="AF3729" i="3"/>
  <c r="AF3491" i="3"/>
  <c r="AF3844" i="3"/>
  <c r="AF4954" i="3"/>
  <c r="O4092" i="3" l="1"/>
  <c r="AV4092" i="3"/>
  <c r="P4092" i="3"/>
  <c r="AF4091" i="3"/>
  <c r="AG4092" i="3"/>
  <c r="N4091" i="3"/>
  <c r="AE1689" i="3"/>
  <c r="AG2912" i="3"/>
  <c r="AV4011" i="3"/>
  <c r="AE4596" i="3"/>
  <c r="AH4899" i="3"/>
  <c r="AH4901" i="3"/>
  <c r="AW4596" i="3"/>
  <c r="AV4514" i="3"/>
  <c r="AD4899" i="3"/>
  <c r="O4901" i="3"/>
  <c r="AF4896" i="3"/>
  <c r="AF4902" i="3" s="1"/>
  <c r="AD4901" i="3"/>
  <c r="AV4899" i="3"/>
  <c r="P4901" i="3"/>
  <c r="AY4512" i="3"/>
  <c r="AE4513" i="3"/>
  <c r="AV4901" i="3"/>
  <c r="BC4507" i="3"/>
  <c r="P4899" i="3"/>
  <c r="O4899" i="3"/>
  <c r="AY4507" i="3"/>
  <c r="AE4508" i="3"/>
  <c r="AG4899" i="3"/>
  <c r="BC4512" i="3"/>
  <c r="AW4513" i="3"/>
  <c r="AW4514" i="3" s="1"/>
  <c r="AG4901" i="3"/>
  <c r="N4896" i="3"/>
  <c r="N4902" i="3" s="1"/>
  <c r="AD4514" i="3"/>
  <c r="AW1813" i="3"/>
  <c r="AW2264" i="3"/>
  <c r="AW140" i="3"/>
  <c r="AE2264" i="3"/>
  <c r="O3271" i="3"/>
  <c r="AE2071" i="3"/>
  <c r="AE1813" i="3"/>
  <c r="AE140" i="3"/>
  <c r="AH1814" i="3"/>
  <c r="AH581" i="3"/>
  <c r="AE4330" i="3"/>
  <c r="AW4330" i="3"/>
  <c r="P5056" i="3"/>
  <c r="AG1372" i="3"/>
  <c r="AH5232" i="3"/>
  <c r="AD1298" i="3"/>
  <c r="AG3868" i="3"/>
  <c r="AG4760" i="3"/>
  <c r="AH3324" i="3"/>
  <c r="AH2277" i="3"/>
  <c r="AF5660" i="3"/>
  <c r="AH1172" i="3"/>
  <c r="P3068" i="3"/>
  <c r="AV2079" i="3"/>
  <c r="AG995" i="3"/>
  <c r="O1298" i="3"/>
  <c r="AD3755" i="3"/>
  <c r="O1372" i="3"/>
  <c r="O837" i="3"/>
  <c r="AH872" i="3"/>
  <c r="O4376" i="3"/>
  <c r="AH2423" i="3"/>
  <c r="AV2537" i="3"/>
  <c r="P498" i="3"/>
  <c r="P3718" i="3"/>
  <c r="O1653" i="3"/>
  <c r="AD4760" i="3"/>
  <c r="AH710" i="3"/>
  <c r="P3029" i="3"/>
  <c r="AG4032" i="3"/>
  <c r="O4417" i="3"/>
  <c r="P4684" i="3"/>
  <c r="AD1213" i="3"/>
  <c r="AV317" i="3"/>
  <c r="O4356" i="3"/>
  <c r="AH4417" i="3"/>
  <c r="P4760" i="3"/>
  <c r="AH2387" i="3"/>
  <c r="AD4376" i="3"/>
  <c r="AD3571" i="3"/>
  <c r="AD2334" i="3"/>
  <c r="AD4533" i="3"/>
  <c r="AD383" i="3"/>
  <c r="AD4452" i="3"/>
  <c r="AH3293" i="3"/>
  <c r="O147" i="3"/>
  <c r="O872" i="3"/>
  <c r="P4032" i="3"/>
  <c r="P4356" i="3"/>
  <c r="AG1814" i="3"/>
  <c r="AG4356" i="3"/>
  <c r="AH3068" i="3"/>
  <c r="AG2537" i="3"/>
  <c r="AD1417" i="3"/>
  <c r="AV3718" i="3"/>
  <c r="AG3324" i="3"/>
  <c r="AV234" i="3"/>
  <c r="AH4032" i="3"/>
  <c r="AV1690" i="3"/>
  <c r="AD1690" i="3"/>
  <c r="AH2912" i="3"/>
  <c r="AD5141" i="3"/>
  <c r="AG3718" i="3"/>
  <c r="AH3844" i="3"/>
  <c r="AG5056" i="3"/>
  <c r="AD1325" i="3"/>
  <c r="P642" i="3"/>
  <c r="AG1481" i="3"/>
  <c r="O234" i="3"/>
  <c r="P234" i="3"/>
  <c r="AH3868" i="3"/>
  <c r="P147" i="3"/>
  <c r="AV995" i="3"/>
  <c r="AD3271" i="3"/>
  <c r="AH2481" i="3"/>
  <c r="AG4121" i="3"/>
  <c r="AD279" i="3"/>
  <c r="AV2153" i="3"/>
  <c r="N5661" i="3"/>
  <c r="AG1269" i="3"/>
  <c r="AV5328" i="3"/>
  <c r="AD5403" i="3"/>
  <c r="AH5378" i="3"/>
  <c r="AD2595" i="3"/>
  <c r="P1690" i="3"/>
  <c r="P3571" i="3"/>
  <c r="AG3271" i="3"/>
  <c r="AH3042" i="3"/>
  <c r="P1454" i="3"/>
  <c r="AH755" i="3"/>
  <c r="AG1213" i="3"/>
  <c r="AG234" i="3"/>
  <c r="AG2387" i="3"/>
  <c r="AG710" i="3"/>
  <c r="AH498" i="3"/>
  <c r="P4121" i="3"/>
  <c r="AG1172" i="3"/>
  <c r="AD995" i="3"/>
  <c r="P1042" i="3"/>
  <c r="O2079" i="3"/>
  <c r="O4760" i="3"/>
  <c r="P122" i="3"/>
  <c r="AG3755" i="3"/>
  <c r="AV837" i="3"/>
  <c r="P2537" i="3"/>
  <c r="AF4215" i="3"/>
  <c r="AF4221" i="3" s="1"/>
  <c r="AH4684" i="3"/>
  <c r="AH1269" i="3"/>
  <c r="O4163" i="3"/>
  <c r="P3324" i="3"/>
  <c r="P1372" i="3"/>
  <c r="O122" i="3"/>
  <c r="AG3068" i="3"/>
  <c r="P1604" i="3"/>
  <c r="AG2423" i="3"/>
  <c r="P1520" i="3"/>
  <c r="AV2277" i="3"/>
  <c r="AD2935" i="3"/>
  <c r="AV4296" i="3"/>
  <c r="AH4760" i="3"/>
  <c r="P5192" i="3"/>
  <c r="O5056" i="3"/>
  <c r="AD4621" i="3"/>
  <c r="AV1372" i="3"/>
  <c r="AV2767" i="3"/>
  <c r="P1213" i="3"/>
  <c r="AD4207" i="3"/>
  <c r="AD3324" i="3"/>
  <c r="AD2767" i="3"/>
  <c r="AD2912" i="3"/>
  <c r="AV2978" i="3"/>
  <c r="AG3293" i="3"/>
  <c r="AV1481" i="3"/>
  <c r="AV3672" i="3"/>
  <c r="AH1690" i="3"/>
  <c r="O3042" i="3"/>
  <c r="AG1042" i="3"/>
  <c r="P2334" i="3"/>
  <c r="O1814" i="3"/>
  <c r="P872" i="3"/>
  <c r="P5141" i="3"/>
  <c r="AG755" i="3"/>
  <c r="O3755" i="3"/>
  <c r="O4083" i="3"/>
  <c r="O2387" i="3"/>
  <c r="AG2153" i="3"/>
  <c r="AH122" i="3"/>
  <c r="P1481" i="3"/>
  <c r="O1269" i="3"/>
  <c r="O4927" i="3"/>
  <c r="O2277" i="3"/>
  <c r="AV5019" i="3"/>
  <c r="P2912" i="3"/>
  <c r="AH5403" i="3"/>
  <c r="O4684" i="3"/>
  <c r="P1269" i="3"/>
  <c r="AH279" i="3"/>
  <c r="AG4296" i="3"/>
  <c r="P4296" i="3"/>
  <c r="P2387" i="3"/>
  <c r="AG4417" i="3"/>
  <c r="AG2877" i="3"/>
  <c r="AH4121" i="3"/>
  <c r="AH2079" i="3"/>
  <c r="AG2079" i="3"/>
  <c r="O4207" i="3"/>
  <c r="N4215" i="3"/>
  <c r="N4221" i="3" s="1"/>
  <c r="AD642" i="3"/>
  <c r="O2978" i="3"/>
  <c r="P68" i="3"/>
  <c r="AH3271" i="3"/>
  <c r="O1417" i="3"/>
  <c r="O581" i="3"/>
  <c r="AH4376" i="3"/>
  <c r="AV279" i="3"/>
  <c r="P2362" i="3"/>
  <c r="AV4452" i="3"/>
  <c r="AH5663" i="3"/>
  <c r="P3293" i="3"/>
  <c r="AH2153" i="3"/>
  <c r="AD3198" i="3"/>
  <c r="AG4927" i="3"/>
  <c r="AH3029" i="3"/>
  <c r="AD3491" i="3"/>
  <c r="AD837" i="3"/>
  <c r="AG317" i="3"/>
  <c r="P1417" i="3"/>
  <c r="AV2695" i="3"/>
  <c r="AG2978" i="3"/>
  <c r="P995" i="3"/>
  <c r="P1298" i="3"/>
  <c r="O4245" i="3"/>
  <c r="O279" i="3"/>
  <c r="AH1298" i="3"/>
  <c r="AD147" i="3"/>
  <c r="O2362" i="3"/>
  <c r="N5662" i="3"/>
  <c r="AH3198" i="3"/>
  <c r="AD4083" i="3"/>
  <c r="O5403" i="3"/>
  <c r="AD2079" i="3"/>
  <c r="AV4083" i="3"/>
  <c r="AG2481" i="3"/>
  <c r="AD1392" i="3"/>
  <c r="O68" i="3"/>
  <c r="AF5662" i="3"/>
  <c r="AH1456" i="3"/>
  <c r="O5141" i="3"/>
  <c r="P2277" i="3"/>
  <c r="AV1269" i="3"/>
  <c r="AH3672" i="3"/>
  <c r="AV68" i="3"/>
  <c r="P1453" i="3"/>
  <c r="N2357" i="3"/>
  <c r="N2363" i="3" s="1"/>
  <c r="P3903" i="3"/>
  <c r="O3903" i="3"/>
  <c r="AH4163" i="3"/>
  <c r="AG3672" i="3"/>
  <c r="P4417" i="3"/>
  <c r="AH2359" i="3"/>
  <c r="AG1456" i="3"/>
  <c r="AD1540" i="3"/>
  <c r="P1814" i="3"/>
  <c r="AH837" i="3"/>
  <c r="AD4927" i="3"/>
  <c r="AV1814" i="3"/>
  <c r="AV1417" i="3"/>
  <c r="AV2387" i="3"/>
  <c r="O2423" i="3"/>
  <c r="AD3844" i="3"/>
  <c r="AH5328" i="3"/>
  <c r="P4927" i="3"/>
  <c r="AG4245" i="3"/>
  <c r="P4245" i="3"/>
  <c r="AV3029" i="3"/>
  <c r="N3037" i="3"/>
  <c r="N3043" i="3" s="1"/>
  <c r="AH3718" i="3"/>
  <c r="P2978" i="3"/>
  <c r="AD1091" i="3"/>
  <c r="AV4684" i="3"/>
  <c r="AD2481" i="3"/>
  <c r="AD4296" i="3"/>
  <c r="O2153" i="3"/>
  <c r="AV3042" i="3"/>
  <c r="AV3868" i="3"/>
  <c r="AV5192" i="3"/>
  <c r="AV1540" i="3"/>
  <c r="AD3903" i="3"/>
  <c r="O5663" i="3"/>
  <c r="O1481" i="3"/>
  <c r="P1456" i="3"/>
  <c r="O3672" i="3"/>
  <c r="P5663" i="3"/>
  <c r="AF5661" i="3"/>
  <c r="AD1653" i="3"/>
  <c r="O2647" i="3"/>
  <c r="N5660" i="3"/>
  <c r="AF5664" i="3"/>
  <c r="AH4207" i="3"/>
  <c r="N5664" i="3"/>
  <c r="N5650" i="3"/>
  <c r="N5656" i="3" s="1"/>
  <c r="AD4779" i="3"/>
  <c r="AF5650" i="3"/>
  <c r="AF5656" i="3" s="1"/>
  <c r="AG3730" i="3"/>
  <c r="AD2153" i="3"/>
  <c r="AD1456" i="3"/>
  <c r="AD1269" i="3"/>
  <c r="AD5629" i="3"/>
  <c r="AD2387" i="3"/>
  <c r="AD3789" i="3"/>
  <c r="AD3293" i="3"/>
  <c r="AD1372" i="3"/>
  <c r="AD3042" i="3"/>
  <c r="AD5378" i="3"/>
  <c r="AD2647" i="3"/>
  <c r="AD2978" i="3"/>
  <c r="AD4684" i="3"/>
  <c r="AD4163" i="3"/>
  <c r="AD710" i="3"/>
  <c r="AD5652" i="3"/>
  <c r="AD4220" i="3"/>
  <c r="AD5192" i="3"/>
  <c r="AV2360" i="3"/>
  <c r="AV122" i="3"/>
  <c r="AV3844" i="3"/>
  <c r="AV3903" i="3"/>
  <c r="AV3491" i="3"/>
  <c r="AV2877" i="3"/>
  <c r="AV2647" i="3"/>
  <c r="AV755" i="3"/>
  <c r="AV4954" i="3"/>
  <c r="AV949" i="3"/>
  <c r="AV3198" i="3"/>
  <c r="AV1042" i="3"/>
  <c r="AV3216" i="3"/>
  <c r="N4097" i="3"/>
  <c r="N5663" i="3"/>
  <c r="N3725" i="3"/>
  <c r="N3731" i="3" s="1"/>
  <c r="P581" i="3"/>
  <c r="P383" i="3"/>
  <c r="P3672" i="3"/>
  <c r="P2423" i="3"/>
  <c r="P3730" i="3"/>
  <c r="O1456" i="3"/>
  <c r="P710" i="3"/>
  <c r="O4032" i="3"/>
  <c r="P2647" i="3"/>
  <c r="O5192" i="3"/>
  <c r="P3271" i="3"/>
  <c r="P4207" i="3"/>
  <c r="P4376" i="3"/>
  <c r="O710" i="3"/>
  <c r="O1452" i="3"/>
  <c r="N1451" i="3"/>
  <c r="N1457" i="3" s="1"/>
  <c r="O3324" i="3"/>
  <c r="O1690" i="3"/>
  <c r="P1452" i="3"/>
  <c r="P3755" i="3"/>
  <c r="O2877" i="3"/>
  <c r="P837" i="3"/>
  <c r="AF3037" i="3"/>
  <c r="AF3043" i="3" s="1"/>
  <c r="AH2877" i="3"/>
  <c r="AG5019" i="3"/>
  <c r="AG5403" i="3"/>
  <c r="AH1520" i="3"/>
  <c r="AF5663" i="3"/>
  <c r="AH4356" i="3"/>
  <c r="AG5663" i="3"/>
  <c r="AG2362" i="3"/>
  <c r="AG642" i="3"/>
  <c r="AH5141" i="3"/>
  <c r="AH3903" i="3"/>
  <c r="AH1372" i="3"/>
  <c r="AG2277" i="3"/>
  <c r="AH1213" i="3"/>
  <c r="AF3725" i="3"/>
  <c r="AF3731" i="3" s="1"/>
  <c r="AF1451" i="3"/>
  <c r="AF1457" i="3" s="1"/>
  <c r="AG1653" i="3"/>
  <c r="AH2537" i="3"/>
  <c r="AH1417" i="3"/>
  <c r="AG3571" i="3"/>
  <c r="AH4927" i="3"/>
  <c r="AG2695" i="3"/>
  <c r="AH1042" i="3"/>
  <c r="AF4097" i="3"/>
  <c r="AG3844" i="3"/>
  <c r="AH1452" i="3"/>
  <c r="AH68" i="3"/>
  <c r="AG1417" i="3"/>
  <c r="AF2357" i="3"/>
  <c r="AF2363" i="3" s="1"/>
  <c r="AG4376" i="3"/>
  <c r="AH3730" i="3"/>
  <c r="AH3728" i="3"/>
  <c r="AG5378" i="3"/>
  <c r="AG3728" i="3"/>
  <c r="AH4621" i="3"/>
  <c r="AH2334" i="3"/>
  <c r="AG4684" i="3"/>
  <c r="AH5019" i="3"/>
  <c r="AH5056" i="3"/>
  <c r="AH5192" i="3"/>
  <c r="AV642" i="3"/>
  <c r="AG5232" i="3"/>
  <c r="AV4220" i="3"/>
  <c r="AH2647" i="3"/>
  <c r="AG1452" i="3"/>
  <c r="AD4356" i="3"/>
  <c r="O2334" i="3"/>
  <c r="O5019" i="3"/>
  <c r="AD1520" i="3"/>
  <c r="AD3672" i="3"/>
  <c r="AD581" i="3"/>
  <c r="AV4927" i="3"/>
  <c r="AG4207" i="3"/>
  <c r="AG122" i="3"/>
  <c r="O4296" i="3"/>
  <c r="O3029" i="3"/>
  <c r="O1604" i="3"/>
  <c r="AG383" i="3"/>
  <c r="AD2033" i="3"/>
  <c r="AD2537" i="3"/>
  <c r="O755" i="3"/>
  <c r="AG5141" i="3"/>
  <c r="AG3903" i="3"/>
  <c r="AV4779" i="3"/>
  <c r="AV4760" i="3"/>
  <c r="AV3293" i="3"/>
  <c r="AD5232" i="3"/>
  <c r="AD1452" i="3"/>
  <c r="AH1604" i="3"/>
  <c r="AD234" i="3"/>
  <c r="AD4121" i="3"/>
  <c r="AD1042" i="3"/>
  <c r="P2695" i="3"/>
  <c r="AG5653" i="3"/>
  <c r="AD3029" i="3"/>
  <c r="AV3068" i="3"/>
  <c r="P5653" i="3"/>
  <c r="AG3042" i="3"/>
  <c r="AG1298" i="3"/>
  <c r="AG68" i="3"/>
  <c r="O1520" i="3"/>
  <c r="AV5232" i="3"/>
  <c r="P2359" i="3"/>
  <c r="AD2877" i="3"/>
  <c r="AH2695" i="3"/>
  <c r="AD2277" i="3"/>
  <c r="AV2481" i="3"/>
  <c r="AG4163" i="3"/>
  <c r="O5653" i="3"/>
  <c r="O4121" i="3"/>
  <c r="O2912" i="3"/>
  <c r="AH995" i="3"/>
  <c r="AD5653" i="3"/>
  <c r="P5403" i="3"/>
  <c r="AG279" i="3"/>
  <c r="P755" i="3"/>
  <c r="O498" i="3"/>
  <c r="AD122" i="3"/>
  <c r="AV4621" i="3"/>
  <c r="AV2423" i="3"/>
  <c r="AV4245" i="3"/>
  <c r="AV3728" i="3"/>
  <c r="AG3198" i="3"/>
  <c r="AV3755" i="3"/>
  <c r="AV498" i="3"/>
  <c r="AV5378" i="3"/>
  <c r="AV4376" i="3"/>
  <c r="AV3730" i="3"/>
  <c r="AG5328" i="3"/>
  <c r="AV1298" i="3"/>
  <c r="AG2647" i="3"/>
  <c r="AD5056" i="3"/>
  <c r="AD2360" i="3"/>
  <c r="AH234" i="3"/>
  <c r="AD2359" i="3"/>
  <c r="AD872" i="3"/>
  <c r="P2595" i="3"/>
  <c r="AG4621" i="3"/>
  <c r="AH1453" i="3"/>
  <c r="AD1453" i="3"/>
  <c r="AG4083" i="3"/>
  <c r="AD1172" i="3"/>
  <c r="AD3216" i="3"/>
  <c r="P2153" i="3"/>
  <c r="O1213" i="3"/>
  <c r="AV3809" i="3"/>
  <c r="AV2912" i="3"/>
  <c r="AV1452" i="3"/>
  <c r="AV872" i="3"/>
  <c r="AV581" i="3"/>
  <c r="AD4032" i="3"/>
  <c r="O2359" i="3"/>
  <c r="AH2595" i="3"/>
  <c r="AG872" i="3"/>
  <c r="AH1454" i="3"/>
  <c r="O2695" i="3"/>
  <c r="O642" i="3"/>
  <c r="P2079" i="3"/>
  <c r="O1042" i="3"/>
  <c r="O1172" i="3"/>
  <c r="AD949" i="3"/>
  <c r="AV4163" i="3"/>
  <c r="AV2033" i="3"/>
  <c r="AV1325" i="3"/>
  <c r="AH3755" i="3"/>
  <c r="AV4552" i="3"/>
  <c r="AV4121" i="3"/>
  <c r="AV3324" i="3"/>
  <c r="AV1392" i="3"/>
  <c r="AG3029" i="3"/>
  <c r="AV4533" i="3"/>
  <c r="AV147" i="3"/>
  <c r="AH147" i="3"/>
  <c r="P3868" i="3"/>
  <c r="AG1690" i="3"/>
  <c r="AD3728" i="3"/>
  <c r="P2481" i="3"/>
  <c r="AD1454" i="3"/>
  <c r="O5378" i="3"/>
  <c r="P4621" i="3"/>
  <c r="AG837" i="3"/>
  <c r="AD1814" i="3"/>
  <c r="O2595" i="3"/>
  <c r="O1454" i="3"/>
  <c r="O995" i="3"/>
  <c r="AV3271" i="3"/>
  <c r="AV4356" i="3"/>
  <c r="AV3571" i="3"/>
  <c r="AV1653" i="3"/>
  <c r="AV1456" i="3"/>
  <c r="AV5141" i="3"/>
  <c r="AH4296" i="3"/>
  <c r="AH2978" i="3"/>
  <c r="O3198" i="3"/>
  <c r="P2877" i="3"/>
  <c r="AG2359" i="3"/>
  <c r="AG498" i="3"/>
  <c r="O3730" i="3"/>
  <c r="P3844" i="3"/>
  <c r="P1653" i="3"/>
  <c r="AG1604" i="3"/>
  <c r="O2360" i="3"/>
  <c r="AH642" i="3"/>
  <c r="O5328" i="3"/>
  <c r="AD4011" i="3"/>
  <c r="AV212" i="3"/>
  <c r="O3718" i="3"/>
  <c r="AD4954" i="3"/>
  <c r="O2537" i="3"/>
  <c r="P2360" i="3"/>
  <c r="AD5019" i="3"/>
  <c r="O383" i="3"/>
  <c r="AV2359" i="3"/>
  <c r="AV710" i="3"/>
  <c r="AV4207" i="3"/>
  <c r="AV2595" i="3"/>
  <c r="AV1091" i="3"/>
  <c r="AH4245" i="3"/>
  <c r="AD1481" i="3"/>
  <c r="AG1520" i="3"/>
  <c r="AD3730" i="3"/>
  <c r="O3868" i="3"/>
  <c r="AV2362" i="3"/>
  <c r="AD5328" i="3"/>
  <c r="AD212" i="3"/>
  <c r="AG581" i="3"/>
  <c r="O4621" i="3"/>
  <c r="AH383" i="3"/>
  <c r="AD2362" i="3"/>
  <c r="O3571" i="3"/>
  <c r="O2481" i="3"/>
  <c r="P317" i="3"/>
  <c r="AD3068" i="3"/>
  <c r="AH4083" i="3"/>
  <c r="AH3571" i="3"/>
  <c r="AV1453" i="3"/>
  <c r="AV5653" i="3"/>
  <c r="AV5403" i="3"/>
  <c r="AV5056" i="3"/>
  <c r="AG2334" i="3"/>
  <c r="AD2423" i="3"/>
  <c r="AD755" i="3"/>
  <c r="O3844" i="3"/>
  <c r="AD317" i="3"/>
  <c r="P5378" i="3"/>
  <c r="P3728" i="3"/>
  <c r="AH2360" i="3"/>
  <c r="AG1453" i="3"/>
  <c r="O3293" i="3"/>
  <c r="AH317" i="3"/>
  <c r="AD2695" i="3"/>
  <c r="P1172" i="3"/>
  <c r="P279" i="3"/>
  <c r="O317" i="3"/>
  <c r="AV3789" i="3"/>
  <c r="AV2935" i="3"/>
  <c r="AV1520" i="3"/>
  <c r="AV1454" i="3"/>
  <c r="AD1604" i="3"/>
  <c r="AV4417" i="3"/>
  <c r="AG2595" i="3"/>
  <c r="AD4417" i="3"/>
  <c r="AD2172" i="3"/>
  <c r="P5328" i="3"/>
  <c r="AD4245" i="3"/>
  <c r="AD3141" i="3"/>
  <c r="AD68" i="3"/>
  <c r="AV383" i="3"/>
  <c r="P4163" i="3"/>
  <c r="AD3868" i="3"/>
  <c r="AG1454" i="3"/>
  <c r="AV3141" i="3"/>
  <c r="AV1172" i="3"/>
  <c r="AV1604" i="3"/>
  <c r="AV2334" i="3"/>
  <c r="AG5192" i="3"/>
  <c r="AV5629" i="3"/>
  <c r="AV4032" i="3"/>
  <c r="AV2172" i="3"/>
  <c r="AV1213" i="3"/>
  <c r="AH5653" i="3"/>
  <c r="P3198" i="3"/>
  <c r="AH1653" i="3"/>
  <c r="AD4552" i="3"/>
  <c r="AG2360" i="3"/>
  <c r="P5019" i="3"/>
  <c r="AG147" i="3"/>
  <c r="O5232" i="3"/>
  <c r="AH1481" i="3"/>
  <c r="P5232" i="3"/>
  <c r="AD3809" i="3"/>
  <c r="O3068" i="3"/>
  <c r="AH2362" i="3"/>
  <c r="AD3718" i="3"/>
  <c r="P4083" i="3"/>
  <c r="O3728" i="3"/>
  <c r="P3042" i="3"/>
  <c r="O1453" i="3"/>
  <c r="AD498" i="3"/>
  <c r="AH4091" i="3" l="1"/>
  <c r="O4091" i="3"/>
  <c r="AG4091" i="3"/>
  <c r="P4091" i="3"/>
  <c r="AV4091" i="3"/>
  <c r="AD4091" i="3"/>
  <c r="AE4514" i="3"/>
  <c r="O4896" i="3"/>
  <c r="O4902" i="3" s="1"/>
  <c r="AV4896" i="3"/>
  <c r="AV4902" i="3" s="1"/>
  <c r="AY4513" i="3"/>
  <c r="AZ4512" i="3"/>
  <c r="BD4507" i="3"/>
  <c r="BC4508" i="3"/>
  <c r="AH4896" i="3"/>
  <c r="AH4902" i="3" s="1"/>
  <c r="P4896" i="3"/>
  <c r="P4902" i="3" s="1"/>
  <c r="BC4513" i="3"/>
  <c r="BD4512" i="3"/>
  <c r="AG4896" i="3"/>
  <c r="AG4902" i="3" s="1"/>
  <c r="AD4896" i="3"/>
  <c r="AD4902" i="3" s="1"/>
  <c r="AY4508" i="3"/>
  <c r="AZ4507" i="3"/>
  <c r="P5660" i="3"/>
  <c r="O4215" i="3"/>
  <c r="O4221" i="3" s="1"/>
  <c r="P5661" i="3"/>
  <c r="AH5661" i="3"/>
  <c r="P4215" i="3"/>
  <c r="P4221" i="3" s="1"/>
  <c r="O5664" i="3"/>
  <c r="AH4215" i="3"/>
  <c r="AH4221" i="3" s="1"/>
  <c r="AD5660" i="3"/>
  <c r="O5650" i="3"/>
  <c r="O5656" i="3" s="1"/>
  <c r="AH5664" i="3"/>
  <c r="AG3037" i="3"/>
  <c r="AG3043" i="3" s="1"/>
  <c r="AG5664" i="3"/>
  <c r="AG5660" i="3"/>
  <c r="P3725" i="3"/>
  <c r="P3731" i="3" s="1"/>
  <c r="AH3725" i="3"/>
  <c r="AH3731" i="3" s="1"/>
  <c r="P2357" i="3"/>
  <c r="P2363" i="3" s="1"/>
  <c r="AG3725" i="3"/>
  <c r="AG3731" i="3" s="1"/>
  <c r="AF5659" i="3"/>
  <c r="AF5665" i="3" s="1"/>
  <c r="N5659" i="3"/>
  <c r="N5665" i="3" s="1"/>
  <c r="O5660" i="3"/>
  <c r="P5664" i="3"/>
  <c r="AD3037" i="3"/>
  <c r="AD3043" i="3" s="1"/>
  <c r="O1451" i="3"/>
  <c r="O1457" i="3" s="1"/>
  <c r="P4097" i="3"/>
  <c r="AH5662" i="3"/>
  <c r="P5650" i="3"/>
  <c r="P5656" i="3" s="1"/>
  <c r="O3037" i="3"/>
  <c r="O3043" i="3" s="1"/>
  <c r="AH5650" i="3"/>
  <c r="AH5656" i="3" s="1"/>
  <c r="O4097" i="3"/>
  <c r="P3037" i="3"/>
  <c r="P3043" i="3" s="1"/>
  <c r="AV1451" i="3"/>
  <c r="AV1457" i="3" s="1"/>
  <c r="O2357" i="3"/>
  <c r="O2363" i="3" s="1"/>
  <c r="AH5660" i="3"/>
  <c r="AV2357" i="3"/>
  <c r="AV2363" i="3" s="1"/>
  <c r="AH3037" i="3"/>
  <c r="AH3043" i="3" s="1"/>
  <c r="AD3725" i="3"/>
  <c r="AD3731" i="3" s="1"/>
  <c r="AD5664" i="3"/>
  <c r="AD4097" i="3"/>
  <c r="AD2357" i="3"/>
  <c r="AD2363" i="3" s="1"/>
  <c r="AD4215" i="3"/>
  <c r="AD4221" i="3" s="1"/>
  <c r="AD5650" i="3"/>
  <c r="AD5656" i="3" s="1"/>
  <c r="AV3037" i="3"/>
  <c r="AV3043" i="3" s="1"/>
  <c r="P1451" i="3"/>
  <c r="P1457" i="3" s="1"/>
  <c r="O5662" i="3"/>
  <c r="AG5650" i="3"/>
  <c r="AG5656" i="3" s="1"/>
  <c r="AG5661" i="3"/>
  <c r="AH1451" i="3"/>
  <c r="AH1457" i="3" s="1"/>
  <c r="AH2357" i="3"/>
  <c r="AH2363" i="3" s="1"/>
  <c r="AG5662" i="3"/>
  <c r="AG4215" i="3"/>
  <c r="AG4221" i="3" s="1"/>
  <c r="AG2357" i="3"/>
  <c r="AG2363" i="3" s="1"/>
  <c r="AG4097" i="3"/>
  <c r="AD5662" i="3"/>
  <c r="AH4097" i="3"/>
  <c r="AV3725" i="3"/>
  <c r="AV3731" i="3" s="1"/>
  <c r="O5661" i="3"/>
  <c r="AV5664" i="3"/>
  <c r="AD1451" i="3"/>
  <c r="AD1457" i="3" s="1"/>
  <c r="AV5650" i="3"/>
  <c r="AV5656" i="3" s="1"/>
  <c r="AV5660" i="3"/>
  <c r="AV4097" i="3"/>
  <c r="O3725" i="3"/>
  <c r="AD5661" i="3"/>
  <c r="AG1451" i="3"/>
  <c r="AG1457" i="3" s="1"/>
  <c r="AV5661" i="3"/>
  <c r="AV5662" i="3"/>
  <c r="P5662" i="3"/>
  <c r="AV4215" i="3"/>
  <c r="AY4514" i="3" l="1"/>
  <c r="BC4514" i="3"/>
  <c r="BE4512" i="3"/>
  <c r="BE4513" i="3" s="1"/>
  <c r="BD4513" i="3"/>
  <c r="BE4507" i="3"/>
  <c r="BE4508" i="3" s="1"/>
  <c r="BE4514" i="3" s="1"/>
  <c r="BD4508" i="3"/>
  <c r="BD4514" i="3" s="1"/>
  <c r="BA4512" i="3"/>
  <c r="BA4513" i="3" s="1"/>
  <c r="AZ4513" i="3"/>
  <c r="BA4507" i="3"/>
  <c r="BA4508" i="3" s="1"/>
  <c r="AZ4508" i="3"/>
  <c r="P5659" i="3"/>
  <c r="P5665" i="3" s="1"/>
  <c r="AD5659" i="3"/>
  <c r="AD5665" i="3" s="1"/>
  <c r="O3731" i="3"/>
  <c r="O5659" i="3"/>
  <c r="O5665" i="3" s="1"/>
  <c r="AH5659" i="3"/>
  <c r="AH5665" i="3" s="1"/>
  <c r="AV4221" i="3"/>
  <c r="AV5659" i="3"/>
  <c r="AV5665" i="3" s="1"/>
  <c r="AG5659" i="3"/>
  <c r="AG5665" i="3" s="1"/>
  <c r="BG4314" i="3"/>
  <c r="BH4314" i="3" s="1"/>
  <c r="BB4314" i="3"/>
  <c r="AX4314" i="3"/>
  <c r="BC4314" i="3"/>
  <c r="AY4314" i="3"/>
  <c r="AT4314" i="3"/>
  <c r="AO4314" i="3"/>
  <c r="AB4314" i="3"/>
  <c r="W4314" i="3"/>
  <c r="AZ4514" i="3" l="1"/>
  <c r="BA4514" i="3"/>
  <c r="AZ4314" i="3"/>
  <c r="BA4314" i="3" s="1"/>
  <c r="BD4314" i="3"/>
  <c r="BE4314" i="3" s="1"/>
  <c r="M5651" i="3"/>
  <c r="Q5651" i="3"/>
  <c r="R5651" i="3"/>
  <c r="S5651" i="3"/>
  <c r="T5651" i="3"/>
  <c r="U5651" i="3"/>
  <c r="V5651" i="3"/>
  <c r="X5651" i="3"/>
  <c r="Y5651" i="3"/>
  <c r="Z5651" i="3"/>
  <c r="AA5651" i="3"/>
  <c r="AC5651" i="3"/>
  <c r="AI5651" i="3"/>
  <c r="AJ5651" i="3"/>
  <c r="AK5651" i="3"/>
  <c r="AL5651" i="3"/>
  <c r="AM5651" i="3"/>
  <c r="AN5651" i="3"/>
  <c r="AP5651" i="3"/>
  <c r="AQ5651" i="3"/>
  <c r="AR5651" i="3"/>
  <c r="AS5651" i="3"/>
  <c r="AU5651" i="3"/>
  <c r="AE5651" i="3"/>
  <c r="AW5651" i="3"/>
  <c r="AX5651" i="3"/>
  <c r="AY5651" i="3"/>
  <c r="AZ5651" i="3"/>
  <c r="BA5651" i="3"/>
  <c r="BB5651" i="3"/>
  <c r="BC5651" i="3"/>
  <c r="BD5651" i="3"/>
  <c r="BE5651" i="3"/>
  <c r="L5651" i="3"/>
  <c r="M3039" i="3"/>
  <c r="Q3039" i="3"/>
  <c r="R3039" i="3"/>
  <c r="S3039" i="3"/>
  <c r="T3039" i="3"/>
  <c r="U3039" i="3"/>
  <c r="V3039" i="3"/>
  <c r="X3039" i="3"/>
  <c r="Y3039" i="3"/>
  <c r="Z3039" i="3"/>
  <c r="AA3039" i="3"/>
  <c r="AC3039" i="3"/>
  <c r="AI3039" i="3"/>
  <c r="AJ3039" i="3"/>
  <c r="AK3039" i="3"/>
  <c r="AL3039" i="3"/>
  <c r="AM3039" i="3"/>
  <c r="AN3039" i="3"/>
  <c r="AP3039" i="3"/>
  <c r="AQ3039" i="3"/>
  <c r="AR3039" i="3"/>
  <c r="AS3039" i="3"/>
  <c r="AU3039" i="3"/>
  <c r="AE3039" i="3"/>
  <c r="AW3039" i="3"/>
  <c r="AX3039" i="3"/>
  <c r="AY3039" i="3"/>
  <c r="AZ3039" i="3"/>
  <c r="BA3039" i="3"/>
  <c r="BB3039" i="3"/>
  <c r="BC3039" i="3"/>
  <c r="BD3039" i="3"/>
  <c r="BE3039" i="3"/>
  <c r="M3040" i="3"/>
  <c r="Q3040" i="3"/>
  <c r="R3040" i="3"/>
  <c r="S3040" i="3"/>
  <c r="T3040" i="3"/>
  <c r="U3040" i="3"/>
  <c r="V3040" i="3"/>
  <c r="X3040" i="3"/>
  <c r="Y3040" i="3"/>
  <c r="Z3040" i="3"/>
  <c r="AA3040" i="3"/>
  <c r="AC3040" i="3"/>
  <c r="AI3040" i="3"/>
  <c r="AJ3040" i="3"/>
  <c r="AK3040" i="3"/>
  <c r="AL3040" i="3"/>
  <c r="AM3040" i="3"/>
  <c r="AN3040" i="3"/>
  <c r="AP3040" i="3"/>
  <c r="AQ3040" i="3"/>
  <c r="AR3040" i="3"/>
  <c r="AS3040" i="3"/>
  <c r="AU3040" i="3"/>
  <c r="AE3040" i="3"/>
  <c r="AW3040" i="3"/>
  <c r="AX3040" i="3"/>
  <c r="AY3040" i="3"/>
  <c r="AZ3040" i="3"/>
  <c r="BA3040" i="3"/>
  <c r="BB3040" i="3"/>
  <c r="BC3040" i="3"/>
  <c r="BD3040" i="3"/>
  <c r="BE3040" i="3"/>
  <c r="M3041" i="3"/>
  <c r="Q3041" i="3"/>
  <c r="R3041" i="3"/>
  <c r="S3041" i="3"/>
  <c r="T3041" i="3"/>
  <c r="U3041" i="3"/>
  <c r="V3041" i="3"/>
  <c r="X3041" i="3"/>
  <c r="Y3041" i="3"/>
  <c r="Z3041" i="3"/>
  <c r="AA3041" i="3"/>
  <c r="AC3041" i="3"/>
  <c r="AI3041" i="3"/>
  <c r="AJ3041" i="3"/>
  <c r="AK3041" i="3"/>
  <c r="AL3041" i="3"/>
  <c r="AM3041" i="3"/>
  <c r="AN3041" i="3"/>
  <c r="AP3041" i="3"/>
  <c r="AQ3041" i="3"/>
  <c r="AR3041" i="3"/>
  <c r="AS3041" i="3"/>
  <c r="AU3041" i="3"/>
  <c r="AE3041" i="3"/>
  <c r="AW3041" i="3"/>
  <c r="AX3041" i="3"/>
  <c r="AY3041" i="3"/>
  <c r="AZ3041" i="3"/>
  <c r="BA3041" i="3"/>
  <c r="BB3041" i="3"/>
  <c r="BC3041" i="3"/>
  <c r="BD3041" i="3"/>
  <c r="BE3041" i="3"/>
  <c r="L3039" i="3"/>
  <c r="L3040" i="3"/>
  <c r="L3041" i="3"/>
  <c r="M4216" i="3"/>
  <c r="Q4216" i="3"/>
  <c r="R4216" i="3"/>
  <c r="S4216" i="3"/>
  <c r="T4216" i="3"/>
  <c r="U4216" i="3"/>
  <c r="V4216" i="3"/>
  <c r="X4216" i="3"/>
  <c r="Y4216" i="3"/>
  <c r="Z4216" i="3"/>
  <c r="AA4216" i="3"/>
  <c r="AC4216" i="3"/>
  <c r="AI4216" i="3"/>
  <c r="AJ4216" i="3"/>
  <c r="AK4216" i="3"/>
  <c r="AL4216" i="3"/>
  <c r="AM4216" i="3"/>
  <c r="AN4216" i="3"/>
  <c r="AP4216" i="3"/>
  <c r="AQ4216" i="3"/>
  <c r="AR4216" i="3"/>
  <c r="AS4216" i="3"/>
  <c r="AU4216" i="3"/>
  <c r="AE4216" i="3"/>
  <c r="AW4216" i="3"/>
  <c r="AX4216" i="3"/>
  <c r="AY4216" i="3"/>
  <c r="AZ4216" i="3"/>
  <c r="BA4216" i="3"/>
  <c r="BB4216" i="3"/>
  <c r="BC4216" i="3"/>
  <c r="BD4216" i="3"/>
  <c r="BE4216" i="3"/>
  <c r="M4217" i="3"/>
  <c r="Q4217" i="3"/>
  <c r="R4217" i="3"/>
  <c r="S4217" i="3"/>
  <c r="T4217" i="3"/>
  <c r="U4217" i="3"/>
  <c r="V4217" i="3"/>
  <c r="X4217" i="3"/>
  <c r="Y4217" i="3"/>
  <c r="Z4217" i="3"/>
  <c r="AA4217" i="3"/>
  <c r="AC4217" i="3"/>
  <c r="AI4217" i="3"/>
  <c r="AJ4217" i="3"/>
  <c r="AK4217" i="3"/>
  <c r="AL4217" i="3"/>
  <c r="AM4217" i="3"/>
  <c r="AN4217" i="3"/>
  <c r="AP4217" i="3"/>
  <c r="AQ4217" i="3"/>
  <c r="AR4217" i="3"/>
  <c r="AS4217" i="3"/>
  <c r="AU4217" i="3"/>
  <c r="AE4217" i="3"/>
  <c r="AW4217" i="3"/>
  <c r="AX4217" i="3"/>
  <c r="AY4217" i="3"/>
  <c r="AZ4217" i="3"/>
  <c r="BA4217" i="3"/>
  <c r="BB4217" i="3"/>
  <c r="BC4217" i="3"/>
  <c r="BD4217" i="3"/>
  <c r="BE4217" i="3"/>
  <c r="M4218" i="3"/>
  <c r="Q4218" i="3"/>
  <c r="R4218" i="3"/>
  <c r="S4218" i="3"/>
  <c r="T4218" i="3"/>
  <c r="U4218" i="3"/>
  <c r="V4218" i="3"/>
  <c r="X4218" i="3"/>
  <c r="Y4218" i="3"/>
  <c r="Z4218" i="3"/>
  <c r="AA4218" i="3"/>
  <c r="AC4218" i="3"/>
  <c r="AI4218" i="3"/>
  <c r="AJ4218" i="3"/>
  <c r="AK4218" i="3"/>
  <c r="AL4218" i="3"/>
  <c r="AM4218" i="3"/>
  <c r="AN4218" i="3"/>
  <c r="AP4218" i="3"/>
  <c r="AQ4218" i="3"/>
  <c r="AR4218" i="3"/>
  <c r="AS4218" i="3"/>
  <c r="AU4218" i="3"/>
  <c r="AE4218" i="3"/>
  <c r="AW4218" i="3"/>
  <c r="AX4218" i="3"/>
  <c r="AY4218" i="3"/>
  <c r="AZ4218" i="3"/>
  <c r="BA4218" i="3"/>
  <c r="BB4218" i="3"/>
  <c r="BC4218" i="3"/>
  <c r="BD4218" i="3"/>
  <c r="BE4218" i="3"/>
  <c r="M4219" i="3"/>
  <c r="Q4219" i="3"/>
  <c r="R4219" i="3"/>
  <c r="S4219" i="3"/>
  <c r="T4219" i="3"/>
  <c r="U4219" i="3"/>
  <c r="V4219" i="3"/>
  <c r="X4219" i="3"/>
  <c r="Y4219" i="3"/>
  <c r="Z4219" i="3"/>
  <c r="AA4219" i="3"/>
  <c r="AC4219" i="3"/>
  <c r="AI4219" i="3"/>
  <c r="AJ4219" i="3"/>
  <c r="AK4219" i="3"/>
  <c r="AL4219" i="3"/>
  <c r="AM4219" i="3"/>
  <c r="AN4219" i="3"/>
  <c r="AP4219" i="3"/>
  <c r="AQ4219" i="3"/>
  <c r="AR4219" i="3"/>
  <c r="AS4219" i="3"/>
  <c r="AU4219" i="3"/>
  <c r="AE4219" i="3"/>
  <c r="AW4219" i="3"/>
  <c r="AX4219" i="3"/>
  <c r="AY4219" i="3"/>
  <c r="AZ4219" i="3"/>
  <c r="BA4219" i="3"/>
  <c r="BB4219" i="3"/>
  <c r="BC4219" i="3"/>
  <c r="BD4219" i="3"/>
  <c r="BE4219" i="3"/>
  <c r="L4216" i="3"/>
  <c r="L4217" i="3"/>
  <c r="L4218" i="3"/>
  <c r="L4219" i="3"/>
  <c r="M2358" i="3"/>
  <c r="Q2358" i="3"/>
  <c r="R2358" i="3"/>
  <c r="S2358" i="3"/>
  <c r="T2358" i="3"/>
  <c r="U2358" i="3"/>
  <c r="V2358" i="3"/>
  <c r="X2358" i="3"/>
  <c r="Y2358" i="3"/>
  <c r="Z2358" i="3"/>
  <c r="AA2358" i="3"/>
  <c r="AC2358" i="3"/>
  <c r="AI2358" i="3"/>
  <c r="AJ2358" i="3"/>
  <c r="AK2358" i="3"/>
  <c r="AL2358" i="3"/>
  <c r="AM2358" i="3"/>
  <c r="AN2358" i="3"/>
  <c r="AP2358" i="3"/>
  <c r="AQ2358" i="3"/>
  <c r="AR2358" i="3"/>
  <c r="AS2358" i="3"/>
  <c r="AU2358" i="3"/>
  <c r="AE2358" i="3"/>
  <c r="AW2358" i="3"/>
  <c r="AX2358" i="3"/>
  <c r="AY2358" i="3"/>
  <c r="AZ2358" i="3"/>
  <c r="BA2358" i="3"/>
  <c r="BB2358" i="3"/>
  <c r="BC2358" i="3"/>
  <c r="BD2358" i="3"/>
  <c r="BE2358" i="3"/>
  <c r="L2358" i="3"/>
  <c r="M3726" i="3"/>
  <c r="Q3726" i="3"/>
  <c r="R3726" i="3"/>
  <c r="S3726" i="3"/>
  <c r="T3726" i="3"/>
  <c r="U3726" i="3"/>
  <c r="V3726" i="3"/>
  <c r="X3726" i="3"/>
  <c r="Y3726" i="3"/>
  <c r="Z3726" i="3"/>
  <c r="AA3726" i="3"/>
  <c r="AC3726" i="3"/>
  <c r="AI3726" i="3"/>
  <c r="AJ3726" i="3"/>
  <c r="AK3726" i="3"/>
  <c r="AL3726" i="3"/>
  <c r="AM3726" i="3"/>
  <c r="AN3726" i="3"/>
  <c r="AP3726" i="3"/>
  <c r="AQ3726" i="3"/>
  <c r="AR3726" i="3"/>
  <c r="AS3726" i="3"/>
  <c r="AU3726" i="3"/>
  <c r="AE3726" i="3"/>
  <c r="AW3726" i="3"/>
  <c r="AX3726" i="3"/>
  <c r="AY3726" i="3"/>
  <c r="AZ3726" i="3"/>
  <c r="BA3726" i="3"/>
  <c r="BB3726" i="3"/>
  <c r="BC3726" i="3"/>
  <c r="BD3726" i="3"/>
  <c r="BE3726" i="3"/>
  <c r="L3726" i="3"/>
  <c r="M2480" i="3" l="1"/>
  <c r="Q2480" i="3"/>
  <c r="R2480" i="3"/>
  <c r="S2480" i="3"/>
  <c r="T2480" i="3"/>
  <c r="U2480" i="3"/>
  <c r="V2480" i="3"/>
  <c r="X2480" i="3"/>
  <c r="Y2480" i="3"/>
  <c r="Z2480" i="3"/>
  <c r="AA2480" i="3"/>
  <c r="AC2480" i="3"/>
  <c r="AI2480" i="3"/>
  <c r="AJ2480" i="3"/>
  <c r="AK2480" i="3"/>
  <c r="AL2480" i="3"/>
  <c r="AM2480" i="3"/>
  <c r="AN2480" i="3"/>
  <c r="AP2480" i="3"/>
  <c r="AQ2480" i="3"/>
  <c r="AR2480" i="3"/>
  <c r="AS2480" i="3"/>
  <c r="AU2480" i="3"/>
  <c r="L2480" i="3"/>
  <c r="BB2464" i="3"/>
  <c r="AX2464" i="3"/>
  <c r="BC2464" i="3"/>
  <c r="AY2464" i="3"/>
  <c r="AT2464" i="3"/>
  <c r="AO2464" i="3"/>
  <c r="AB2464" i="3"/>
  <c r="W2464" i="3"/>
  <c r="BG2464" i="3"/>
  <c r="BH2464" i="3" s="1"/>
  <c r="BB1508" i="3"/>
  <c r="AX1508" i="3"/>
  <c r="BC1508" i="3"/>
  <c r="BD1508" i="3" s="1"/>
  <c r="BE1508" i="3" s="1"/>
  <c r="AY1508" i="3"/>
  <c r="AT1508" i="3"/>
  <c r="AO1508" i="3"/>
  <c r="AB1508" i="3"/>
  <c r="W1508" i="3"/>
  <c r="BG1508" i="3"/>
  <c r="BH1508" i="3" s="1"/>
  <c r="BB1513" i="3"/>
  <c r="AX1513" i="3"/>
  <c r="BC1513" i="3"/>
  <c r="AY1513" i="3"/>
  <c r="AT1513" i="3"/>
  <c r="AO1513" i="3"/>
  <c r="AB1513" i="3"/>
  <c r="W1513" i="3"/>
  <c r="BG1513" i="3"/>
  <c r="BH1513" i="3" s="1"/>
  <c r="M3197" i="3"/>
  <c r="Q3197" i="3"/>
  <c r="R3197" i="3"/>
  <c r="S3197" i="3"/>
  <c r="T3197" i="3"/>
  <c r="U3197" i="3"/>
  <c r="V3197" i="3"/>
  <c r="X3197" i="3"/>
  <c r="Y3197" i="3"/>
  <c r="Z3197" i="3"/>
  <c r="AA3197" i="3"/>
  <c r="AC3197" i="3"/>
  <c r="AI3197" i="3"/>
  <c r="AJ3197" i="3"/>
  <c r="AK3197" i="3"/>
  <c r="AL3197" i="3"/>
  <c r="AM3197" i="3"/>
  <c r="AN3197" i="3"/>
  <c r="AP3197" i="3"/>
  <c r="AQ3197" i="3"/>
  <c r="AR3197" i="3"/>
  <c r="AS3197" i="3"/>
  <c r="AU3197" i="3"/>
  <c r="L3197" i="3"/>
  <c r="BB3192" i="3"/>
  <c r="AX3192" i="3"/>
  <c r="BC3192" i="3"/>
  <c r="AY3192" i="3"/>
  <c r="AT3192" i="3"/>
  <c r="AO3192" i="3"/>
  <c r="AB3192" i="3"/>
  <c r="W3192" i="3"/>
  <c r="BG3192" i="3"/>
  <c r="BH3192" i="3" s="1"/>
  <c r="M3176" i="3"/>
  <c r="Q3176" i="3"/>
  <c r="R3176" i="3"/>
  <c r="S3176" i="3"/>
  <c r="T3176" i="3"/>
  <c r="U3176" i="3"/>
  <c r="V3176" i="3"/>
  <c r="X3176" i="3"/>
  <c r="Y3176" i="3"/>
  <c r="Z3176" i="3"/>
  <c r="AA3176" i="3"/>
  <c r="AC3176" i="3"/>
  <c r="AI3176" i="3"/>
  <c r="AJ3176" i="3"/>
  <c r="AK3176" i="3"/>
  <c r="AL3176" i="3"/>
  <c r="AM3176" i="3"/>
  <c r="AN3176" i="3"/>
  <c r="AP3176" i="3"/>
  <c r="AQ3176" i="3"/>
  <c r="AR3176" i="3"/>
  <c r="AS3176" i="3"/>
  <c r="AU3176" i="3"/>
  <c r="L3176" i="3"/>
  <c r="BB3175" i="3"/>
  <c r="AX3175" i="3"/>
  <c r="BC3175" i="3"/>
  <c r="AY3175" i="3"/>
  <c r="AT3175" i="3"/>
  <c r="AO3175" i="3"/>
  <c r="AB3175" i="3"/>
  <c r="W3175" i="3"/>
  <c r="BG3175" i="3"/>
  <c r="BH3175" i="3" s="1"/>
  <c r="M4355" i="3"/>
  <c r="Q4355" i="3"/>
  <c r="R4355" i="3"/>
  <c r="S4355" i="3"/>
  <c r="T4355" i="3"/>
  <c r="U4355" i="3"/>
  <c r="V4355" i="3"/>
  <c r="X4355" i="3"/>
  <c r="Y4355" i="3"/>
  <c r="Z4355" i="3"/>
  <c r="AA4355" i="3"/>
  <c r="AC4355" i="3"/>
  <c r="AI4355" i="3"/>
  <c r="AJ4355" i="3"/>
  <c r="AK4355" i="3"/>
  <c r="AL4355" i="3"/>
  <c r="AM4355" i="3"/>
  <c r="AN4355" i="3"/>
  <c r="AP4355" i="3"/>
  <c r="AQ4355" i="3"/>
  <c r="AR4355" i="3"/>
  <c r="AS4355" i="3"/>
  <c r="AU4355" i="3"/>
  <c r="L4355" i="3"/>
  <c r="BG4334" i="3"/>
  <c r="BH4334" i="3" s="1"/>
  <c r="W4334" i="3"/>
  <c r="AB4334" i="3"/>
  <c r="AO4334" i="3"/>
  <c r="AT4334" i="3"/>
  <c r="AY4334" i="3"/>
  <c r="BC4334" i="3"/>
  <c r="AX4334" i="3"/>
  <c r="BB4334" i="3"/>
  <c r="BG4335" i="3"/>
  <c r="BH4335" i="3" s="1"/>
  <c r="W4335" i="3"/>
  <c r="AB4335" i="3"/>
  <c r="AO4335" i="3"/>
  <c r="AT4335" i="3"/>
  <c r="AY4335" i="3"/>
  <c r="BC4335" i="3"/>
  <c r="AX4335" i="3"/>
  <c r="BB4335" i="3"/>
  <c r="BG4336" i="3"/>
  <c r="BH4336" i="3" s="1"/>
  <c r="W4336" i="3"/>
  <c r="AB4336" i="3"/>
  <c r="AO4336" i="3"/>
  <c r="AT4336" i="3"/>
  <c r="AY4336" i="3"/>
  <c r="BC4336" i="3"/>
  <c r="AX4336" i="3"/>
  <c r="BB4336" i="3"/>
  <c r="BG4337" i="3"/>
  <c r="BH4337" i="3" s="1"/>
  <c r="W4337" i="3"/>
  <c r="AB4337" i="3"/>
  <c r="AO4337" i="3"/>
  <c r="AT4337" i="3"/>
  <c r="AY4337" i="3"/>
  <c r="BC4337" i="3"/>
  <c r="AX4337" i="3"/>
  <c r="BB4337" i="3"/>
  <c r="BG4338" i="3"/>
  <c r="BH4338" i="3" s="1"/>
  <c r="W4338" i="3"/>
  <c r="AB4338" i="3"/>
  <c r="AO4338" i="3"/>
  <c r="AT4338" i="3"/>
  <c r="AY4338" i="3"/>
  <c r="BC4338" i="3"/>
  <c r="AX4338" i="3"/>
  <c r="BB4338" i="3"/>
  <c r="BG4339" i="3"/>
  <c r="BH4339" i="3" s="1"/>
  <c r="W4339" i="3"/>
  <c r="AB4339" i="3"/>
  <c r="AO4339" i="3"/>
  <c r="AT4339" i="3"/>
  <c r="AY4339" i="3"/>
  <c r="BC4339" i="3"/>
  <c r="AX4339" i="3"/>
  <c r="BB4339" i="3"/>
  <c r="BG4340" i="3"/>
  <c r="BH4340" i="3" s="1"/>
  <c r="W4340" i="3"/>
  <c r="AB4340" i="3"/>
  <c r="AO4340" i="3"/>
  <c r="AT4340" i="3"/>
  <c r="AY4340" i="3"/>
  <c r="BC4340" i="3"/>
  <c r="AX4340" i="3"/>
  <c r="BB4340" i="3"/>
  <c r="BG4341" i="3"/>
  <c r="BH4341" i="3" s="1"/>
  <c r="W4341" i="3"/>
  <c r="AB4341" i="3"/>
  <c r="AO4341" i="3"/>
  <c r="AT4341" i="3"/>
  <c r="AY4341" i="3"/>
  <c r="BC4341" i="3"/>
  <c r="AX4341" i="3"/>
  <c r="BB4341" i="3"/>
  <c r="BG4342" i="3"/>
  <c r="BH4342" i="3" s="1"/>
  <c r="W4342" i="3"/>
  <c r="AB4342" i="3"/>
  <c r="AO4342" i="3"/>
  <c r="AT4342" i="3"/>
  <c r="AY4342" i="3"/>
  <c r="BC4342" i="3"/>
  <c r="AX4342" i="3"/>
  <c r="BB4342" i="3"/>
  <c r="BG4343" i="3"/>
  <c r="BH4343" i="3" s="1"/>
  <c r="W4343" i="3"/>
  <c r="AB4343" i="3"/>
  <c r="AO4343" i="3"/>
  <c r="AT4343" i="3"/>
  <c r="AY4343" i="3"/>
  <c r="BC4343" i="3"/>
  <c r="AX4343" i="3"/>
  <c r="BB4343" i="3"/>
  <c r="BG4344" i="3"/>
  <c r="BH4344" i="3" s="1"/>
  <c r="W4344" i="3"/>
  <c r="AB4344" i="3"/>
  <c r="AO4344" i="3"/>
  <c r="AT4344" i="3"/>
  <c r="AY4344" i="3"/>
  <c r="BC4344" i="3"/>
  <c r="AX4344" i="3"/>
  <c r="BB4344" i="3"/>
  <c r="BG4345" i="3"/>
  <c r="BH4345" i="3" s="1"/>
  <c r="W4345" i="3"/>
  <c r="AB4345" i="3"/>
  <c r="AO4345" i="3"/>
  <c r="AT4345" i="3"/>
  <c r="AY4345" i="3"/>
  <c r="BC4345" i="3"/>
  <c r="AX4345" i="3"/>
  <c r="BB4345" i="3"/>
  <c r="BG4346" i="3"/>
  <c r="BH4346" i="3" s="1"/>
  <c r="W4346" i="3"/>
  <c r="AB4346" i="3"/>
  <c r="AO4346" i="3"/>
  <c r="AT4346" i="3"/>
  <c r="AY4346" i="3"/>
  <c r="BC4346" i="3"/>
  <c r="AX4346" i="3"/>
  <c r="BB4346" i="3"/>
  <c r="BG4347" i="3"/>
  <c r="BH4347" i="3" s="1"/>
  <c r="W4347" i="3"/>
  <c r="AB4347" i="3"/>
  <c r="AO4347" i="3"/>
  <c r="AT4347" i="3"/>
  <c r="AY4347" i="3"/>
  <c r="BC4347" i="3"/>
  <c r="AX4347" i="3"/>
  <c r="BB4347" i="3"/>
  <c r="BG4348" i="3"/>
  <c r="BH4348" i="3" s="1"/>
  <c r="W4348" i="3"/>
  <c r="AB4348" i="3"/>
  <c r="AO4348" i="3"/>
  <c r="AT4348" i="3"/>
  <c r="AY4348" i="3"/>
  <c r="BC4348" i="3"/>
  <c r="AX4348" i="3"/>
  <c r="BB4348" i="3"/>
  <c r="BG4349" i="3"/>
  <c r="BH4349" i="3" s="1"/>
  <c r="W4349" i="3"/>
  <c r="AB4349" i="3"/>
  <c r="AO4349" i="3"/>
  <c r="AT4349" i="3"/>
  <c r="AY4349" i="3"/>
  <c r="BC4349" i="3"/>
  <c r="AX4349" i="3"/>
  <c r="BB4349" i="3"/>
  <c r="BG4350" i="3"/>
  <c r="BH4350" i="3" s="1"/>
  <c r="W4350" i="3"/>
  <c r="AB4350" i="3"/>
  <c r="AO4350" i="3"/>
  <c r="AT4350" i="3"/>
  <c r="AY4350" i="3"/>
  <c r="BC4350" i="3"/>
  <c r="AX4350" i="3"/>
  <c r="BB4350" i="3"/>
  <c r="BG4351" i="3"/>
  <c r="BH4351" i="3" s="1"/>
  <c r="W4351" i="3"/>
  <c r="AB4351" i="3"/>
  <c r="AO4351" i="3"/>
  <c r="AT4351" i="3"/>
  <c r="AY4351" i="3"/>
  <c r="BC4351" i="3"/>
  <c r="AX4351" i="3"/>
  <c r="BB4351" i="3"/>
  <c r="BG4352" i="3"/>
  <c r="BH4352" i="3" s="1"/>
  <c r="W4352" i="3"/>
  <c r="AB4352" i="3"/>
  <c r="AO4352" i="3"/>
  <c r="AT4352" i="3"/>
  <c r="AY4352" i="3"/>
  <c r="BC4352" i="3"/>
  <c r="AX4352" i="3"/>
  <c r="BB4352" i="3"/>
  <c r="BG4353" i="3"/>
  <c r="BH4353" i="3" s="1"/>
  <c r="W4353" i="3"/>
  <c r="AB4353" i="3"/>
  <c r="AO4353" i="3"/>
  <c r="AT4353" i="3"/>
  <c r="AY4353" i="3"/>
  <c r="BC4353" i="3"/>
  <c r="AX4353" i="3"/>
  <c r="BB4353" i="3"/>
  <c r="BG4354" i="3"/>
  <c r="BH4354" i="3" s="1"/>
  <c r="W4354" i="3"/>
  <c r="AB4354" i="3"/>
  <c r="AO4354" i="3"/>
  <c r="AT4354" i="3"/>
  <c r="AY4354" i="3"/>
  <c r="BC4354" i="3"/>
  <c r="AX4354" i="3"/>
  <c r="BB4354" i="3"/>
  <c r="M2455" i="3"/>
  <c r="Q2455" i="3"/>
  <c r="R2455" i="3"/>
  <c r="S2455" i="3"/>
  <c r="T2455" i="3"/>
  <c r="U2455" i="3"/>
  <c r="V2455" i="3"/>
  <c r="X2455" i="3"/>
  <c r="Y2455" i="3"/>
  <c r="Z2455" i="3"/>
  <c r="AA2455" i="3"/>
  <c r="AC2455" i="3"/>
  <c r="AI2455" i="3"/>
  <c r="AJ2455" i="3"/>
  <c r="AK2455" i="3"/>
  <c r="AL2455" i="3"/>
  <c r="AM2455" i="3"/>
  <c r="AN2455" i="3"/>
  <c r="AP2455" i="3"/>
  <c r="AQ2455" i="3"/>
  <c r="AR2455" i="3"/>
  <c r="AS2455" i="3"/>
  <c r="AU2455" i="3"/>
  <c r="L2455" i="3"/>
  <c r="M871" i="3"/>
  <c r="Q871" i="3"/>
  <c r="R871" i="3"/>
  <c r="S871" i="3"/>
  <c r="T871" i="3"/>
  <c r="U871" i="3"/>
  <c r="V871" i="3"/>
  <c r="X871" i="3"/>
  <c r="Y871" i="3"/>
  <c r="Z871" i="3"/>
  <c r="AA871" i="3"/>
  <c r="AC871" i="3"/>
  <c r="AI871" i="3"/>
  <c r="AJ871" i="3"/>
  <c r="AK871" i="3"/>
  <c r="AL871" i="3"/>
  <c r="AM871" i="3"/>
  <c r="AN871" i="3"/>
  <c r="AP871" i="3"/>
  <c r="AQ871" i="3"/>
  <c r="AR871" i="3"/>
  <c r="AS871" i="3"/>
  <c r="AU871" i="3"/>
  <c r="L871" i="3"/>
  <c r="M861" i="3"/>
  <c r="Q861" i="3"/>
  <c r="R861" i="3"/>
  <c r="S861" i="3"/>
  <c r="T861" i="3"/>
  <c r="U861" i="3"/>
  <c r="V861" i="3"/>
  <c r="X861" i="3"/>
  <c r="Y861" i="3"/>
  <c r="Z861" i="3"/>
  <c r="AA861" i="3"/>
  <c r="AC861" i="3"/>
  <c r="AI861" i="3"/>
  <c r="AJ861" i="3"/>
  <c r="AK861" i="3"/>
  <c r="AL861" i="3"/>
  <c r="AM861" i="3"/>
  <c r="AN861" i="3"/>
  <c r="AP861" i="3"/>
  <c r="AQ861" i="3"/>
  <c r="AR861" i="3"/>
  <c r="AS861" i="3"/>
  <c r="AU861" i="3"/>
  <c r="L861" i="3"/>
  <c r="M3867" i="3"/>
  <c r="Q3867" i="3"/>
  <c r="R3867" i="3"/>
  <c r="S3867" i="3"/>
  <c r="T3867" i="3"/>
  <c r="U3867" i="3"/>
  <c r="V3867" i="3"/>
  <c r="X3867" i="3"/>
  <c r="Y3867" i="3"/>
  <c r="Z3867" i="3"/>
  <c r="AA3867" i="3"/>
  <c r="AC3867" i="3"/>
  <c r="AI3867" i="3"/>
  <c r="AJ3867" i="3"/>
  <c r="AK3867" i="3"/>
  <c r="AL3867" i="3"/>
  <c r="AM3867" i="3"/>
  <c r="AN3867" i="3"/>
  <c r="AP3867" i="3"/>
  <c r="AQ3867" i="3"/>
  <c r="AR3867" i="3"/>
  <c r="AS3867" i="3"/>
  <c r="AU3867" i="3"/>
  <c r="L3867" i="3"/>
  <c r="M3857" i="3"/>
  <c r="Q3857" i="3"/>
  <c r="R3857" i="3"/>
  <c r="S3857" i="3"/>
  <c r="T3857" i="3"/>
  <c r="U3857" i="3"/>
  <c r="V3857" i="3"/>
  <c r="X3857" i="3"/>
  <c r="Y3857" i="3"/>
  <c r="Z3857" i="3"/>
  <c r="AA3857" i="3"/>
  <c r="AC3857" i="3"/>
  <c r="AI3857" i="3"/>
  <c r="AJ3857" i="3"/>
  <c r="AK3857" i="3"/>
  <c r="AL3857" i="3"/>
  <c r="AM3857" i="3"/>
  <c r="AN3857" i="3"/>
  <c r="AP3857" i="3"/>
  <c r="AQ3857" i="3"/>
  <c r="AR3857" i="3"/>
  <c r="AS3857" i="3"/>
  <c r="AU3857" i="3"/>
  <c r="L3857" i="3"/>
  <c r="M4162" i="3"/>
  <c r="Q4162" i="3"/>
  <c r="R4162" i="3"/>
  <c r="S4162" i="3"/>
  <c r="T4162" i="3"/>
  <c r="U4162" i="3"/>
  <c r="V4162" i="3"/>
  <c r="X4162" i="3"/>
  <c r="Y4162" i="3"/>
  <c r="Z4162" i="3"/>
  <c r="AA4162" i="3"/>
  <c r="AC4162" i="3"/>
  <c r="AI4162" i="3"/>
  <c r="AJ4162" i="3"/>
  <c r="AK4162" i="3"/>
  <c r="AL4162" i="3"/>
  <c r="AM4162" i="3"/>
  <c r="AN4162" i="3"/>
  <c r="AP4162" i="3"/>
  <c r="AQ4162" i="3"/>
  <c r="AR4162" i="3"/>
  <c r="AS4162" i="3"/>
  <c r="AU4162" i="3"/>
  <c r="L4162" i="3"/>
  <c r="M4151" i="3"/>
  <c r="Q4151" i="3"/>
  <c r="R4151" i="3"/>
  <c r="S4151" i="3"/>
  <c r="T4151" i="3"/>
  <c r="U4151" i="3"/>
  <c r="V4151" i="3"/>
  <c r="X4151" i="3"/>
  <c r="Y4151" i="3"/>
  <c r="Z4151" i="3"/>
  <c r="AA4151" i="3"/>
  <c r="AC4151" i="3"/>
  <c r="AI4151" i="3"/>
  <c r="AJ4151" i="3"/>
  <c r="AK4151" i="3"/>
  <c r="AL4151" i="3"/>
  <c r="AM4151" i="3"/>
  <c r="AN4151" i="3"/>
  <c r="AP4151" i="3"/>
  <c r="AQ4151" i="3"/>
  <c r="AR4151" i="3"/>
  <c r="AS4151" i="3"/>
  <c r="AU4151" i="3"/>
  <c r="L4151" i="3"/>
  <c r="BG1500" i="3"/>
  <c r="BH1500" i="3" s="1"/>
  <c r="BB1500" i="3"/>
  <c r="AX1500" i="3"/>
  <c r="BC1500" i="3"/>
  <c r="AY1500" i="3"/>
  <c r="AT1500" i="3"/>
  <c r="AO1500" i="3"/>
  <c r="AB1500" i="3"/>
  <c r="W1500" i="3"/>
  <c r="BG867" i="3"/>
  <c r="BH867" i="3" s="1"/>
  <c r="BB867" i="3"/>
  <c r="AX867" i="3"/>
  <c r="BC867" i="3"/>
  <c r="AY867" i="3"/>
  <c r="AT867" i="3"/>
  <c r="AO867" i="3"/>
  <c r="AB867" i="3"/>
  <c r="W867" i="3"/>
  <c r="BG865" i="3"/>
  <c r="BH865" i="3" s="1"/>
  <c r="BB865" i="3"/>
  <c r="AX865" i="3"/>
  <c r="BC865" i="3"/>
  <c r="AY865" i="3"/>
  <c r="AT865" i="3"/>
  <c r="AO865" i="3"/>
  <c r="AB865" i="3"/>
  <c r="W865" i="3"/>
  <c r="BG3195" i="3"/>
  <c r="BH3195" i="3" s="1"/>
  <c r="BB3195" i="3"/>
  <c r="AX3195" i="3"/>
  <c r="BC3195" i="3"/>
  <c r="AY3195" i="3"/>
  <c r="AT3195" i="3"/>
  <c r="AO3195" i="3"/>
  <c r="AB3195" i="3"/>
  <c r="W3195" i="3"/>
  <c r="BG5017" i="3"/>
  <c r="BH5017" i="3" s="1"/>
  <c r="BB5017" i="3"/>
  <c r="AX5017" i="3"/>
  <c r="BC5017" i="3"/>
  <c r="AY5017" i="3"/>
  <c r="AT5017" i="3"/>
  <c r="AO5017" i="3"/>
  <c r="AB5017" i="3"/>
  <c r="W5017" i="3"/>
  <c r="BG4161" i="3"/>
  <c r="BH4161" i="3" s="1"/>
  <c r="BB4161" i="3"/>
  <c r="AX4161" i="3"/>
  <c r="BC4161" i="3"/>
  <c r="AY4161" i="3"/>
  <c r="AT4161" i="3"/>
  <c r="AO4161" i="3"/>
  <c r="AB4161" i="3"/>
  <c r="W4161" i="3"/>
  <c r="BG4315" i="3"/>
  <c r="BH4315" i="3" s="1"/>
  <c r="BB4315" i="3"/>
  <c r="AX4315" i="3"/>
  <c r="BC4315" i="3"/>
  <c r="AY4315" i="3"/>
  <c r="AT4315" i="3"/>
  <c r="AO4315" i="3"/>
  <c r="AB4315" i="3"/>
  <c r="W4315" i="3"/>
  <c r="BG3165" i="3"/>
  <c r="BH3165" i="3" s="1"/>
  <c r="BB3165" i="3"/>
  <c r="AX3165" i="3"/>
  <c r="BC3165" i="3"/>
  <c r="AY3165" i="3"/>
  <c r="AT3165" i="3"/>
  <c r="AO3165" i="3"/>
  <c r="AB3165" i="3"/>
  <c r="W3165" i="3"/>
  <c r="BG3864" i="3"/>
  <c r="BH3864" i="3" s="1"/>
  <c r="BB3864" i="3"/>
  <c r="AX3864" i="3"/>
  <c r="BC3864" i="3"/>
  <c r="AY3864" i="3"/>
  <c r="AT3864" i="3"/>
  <c r="AO3864" i="3"/>
  <c r="AB3864" i="3"/>
  <c r="W3864" i="3"/>
  <c r="BG5010" i="3"/>
  <c r="BH5010" i="3" s="1"/>
  <c r="BB5010" i="3"/>
  <c r="AX5010" i="3"/>
  <c r="BC5010" i="3"/>
  <c r="AY5010" i="3"/>
  <c r="AT5010" i="3"/>
  <c r="AO5010" i="3"/>
  <c r="AB5010" i="3"/>
  <c r="W5010" i="3"/>
  <c r="BG1509" i="3"/>
  <c r="BH1509" i="3" s="1"/>
  <c r="BB1509" i="3"/>
  <c r="AX1509" i="3"/>
  <c r="BC1509" i="3"/>
  <c r="AY1509" i="3"/>
  <c r="AT1509" i="3"/>
  <c r="AO1509" i="3"/>
  <c r="AB1509" i="3"/>
  <c r="W1509" i="3"/>
  <c r="BG1512" i="3"/>
  <c r="BH1512" i="3" s="1"/>
  <c r="BB1512" i="3"/>
  <c r="AX1512" i="3"/>
  <c r="BC1512" i="3"/>
  <c r="AY1512" i="3"/>
  <c r="AT1512" i="3"/>
  <c r="AO1512" i="3"/>
  <c r="AB1512" i="3"/>
  <c r="W1512" i="3"/>
  <c r="BG5006" i="3"/>
  <c r="BH5006" i="3" s="1"/>
  <c r="BB5006" i="3"/>
  <c r="AX5006" i="3"/>
  <c r="BC5006" i="3"/>
  <c r="AY5006" i="3"/>
  <c r="AT5006" i="3"/>
  <c r="AO5006" i="3"/>
  <c r="AB5006" i="3"/>
  <c r="W5006" i="3"/>
  <c r="BG4985" i="3"/>
  <c r="BH4985" i="3" s="1"/>
  <c r="BB4985" i="3"/>
  <c r="AX4985" i="3"/>
  <c r="BC4985" i="3"/>
  <c r="AY4985" i="3"/>
  <c r="AT4985" i="3"/>
  <c r="AO4985" i="3"/>
  <c r="AB4985" i="3"/>
  <c r="W4985" i="3"/>
  <c r="BG4156" i="3"/>
  <c r="BH4156" i="3" s="1"/>
  <c r="BB4156" i="3"/>
  <c r="AX4156" i="3"/>
  <c r="BC4156" i="3"/>
  <c r="AY4156" i="3"/>
  <c r="AT4156" i="3"/>
  <c r="AO4156" i="3"/>
  <c r="AB4156" i="3"/>
  <c r="W4156" i="3"/>
  <c r="BG4160" i="3"/>
  <c r="BH4160" i="3" s="1"/>
  <c r="BB4160" i="3"/>
  <c r="AX4160" i="3"/>
  <c r="BC4160" i="3"/>
  <c r="AY4160" i="3"/>
  <c r="AT4160" i="3"/>
  <c r="AO4160" i="3"/>
  <c r="AB4160" i="3"/>
  <c r="W4160" i="3"/>
  <c r="BG4159" i="3"/>
  <c r="BH4159" i="3" s="1"/>
  <c r="BB4159" i="3"/>
  <c r="AX4159" i="3"/>
  <c r="BC4159" i="3"/>
  <c r="AY4159" i="3"/>
  <c r="AT4159" i="3"/>
  <c r="AO4159" i="3"/>
  <c r="AB4159" i="3"/>
  <c r="W4159" i="3"/>
  <c r="BG4158" i="3"/>
  <c r="BH4158" i="3" s="1"/>
  <c r="BB4158" i="3"/>
  <c r="AX4158" i="3"/>
  <c r="BC4158" i="3"/>
  <c r="AY4158" i="3"/>
  <c r="AT4158" i="3"/>
  <c r="AO4158" i="3"/>
  <c r="AB4158" i="3"/>
  <c r="W4158" i="3"/>
  <c r="BG4155" i="3"/>
  <c r="BH4155" i="3" s="1"/>
  <c r="BB4155" i="3"/>
  <c r="AX4155" i="3"/>
  <c r="BC4155" i="3"/>
  <c r="AY4155" i="3"/>
  <c r="AT4155" i="3"/>
  <c r="AO4155" i="3"/>
  <c r="AB4155" i="3"/>
  <c r="W4155" i="3"/>
  <c r="BG4157" i="3"/>
  <c r="BH4157" i="3" s="1"/>
  <c r="BB4157" i="3"/>
  <c r="AX4157" i="3"/>
  <c r="BC4157" i="3"/>
  <c r="AY4157" i="3"/>
  <c r="AT4157" i="3"/>
  <c r="AO4157" i="3"/>
  <c r="AB4157" i="3"/>
  <c r="W4157" i="3"/>
  <c r="BG4978" i="3"/>
  <c r="BH4978" i="3" s="1"/>
  <c r="BB4978" i="3"/>
  <c r="AX4978" i="3"/>
  <c r="BC4978" i="3"/>
  <c r="AY4978" i="3"/>
  <c r="AT4978" i="3"/>
  <c r="AO4978" i="3"/>
  <c r="AB4978" i="3"/>
  <c r="W4978" i="3"/>
  <c r="BG3160" i="3"/>
  <c r="BH3160" i="3" s="1"/>
  <c r="BB3160" i="3"/>
  <c r="AX3160" i="3"/>
  <c r="BC3160" i="3"/>
  <c r="AY3160" i="3"/>
  <c r="AT3160" i="3"/>
  <c r="AO3160" i="3"/>
  <c r="AB3160" i="3"/>
  <c r="W3160" i="3"/>
  <c r="BG5005" i="3"/>
  <c r="BH5005" i="3" s="1"/>
  <c r="BB5005" i="3"/>
  <c r="AX5005" i="3"/>
  <c r="BC5005" i="3"/>
  <c r="AY5005" i="3"/>
  <c r="AT5005" i="3"/>
  <c r="AO5005" i="3"/>
  <c r="AB5005" i="3"/>
  <c r="W5005" i="3"/>
  <c r="BG4983" i="3"/>
  <c r="BH4983" i="3" s="1"/>
  <c r="BB4983" i="3"/>
  <c r="AX4983" i="3"/>
  <c r="BC4983" i="3"/>
  <c r="AY4983" i="3"/>
  <c r="AT4983" i="3"/>
  <c r="AO4983" i="3"/>
  <c r="AB4983" i="3"/>
  <c r="W4983" i="3"/>
  <c r="BG2478" i="3"/>
  <c r="BH2478" i="3" s="1"/>
  <c r="BB2478" i="3"/>
  <c r="AX2478" i="3"/>
  <c r="BC2478" i="3"/>
  <c r="AY2478" i="3"/>
  <c r="AT2478" i="3"/>
  <c r="AO2478" i="3"/>
  <c r="AB2478" i="3"/>
  <c r="W2478" i="3"/>
  <c r="BG869" i="3"/>
  <c r="BH869" i="3" s="1"/>
  <c r="BB869" i="3"/>
  <c r="AX869" i="3"/>
  <c r="BC869" i="3"/>
  <c r="AY869" i="3"/>
  <c r="AT869" i="3"/>
  <c r="AO869" i="3"/>
  <c r="AB869" i="3"/>
  <c r="W869" i="3"/>
  <c r="BG870" i="3"/>
  <c r="BH870" i="3" s="1"/>
  <c r="BB870" i="3"/>
  <c r="AX870" i="3"/>
  <c r="BC870" i="3"/>
  <c r="AY870" i="3"/>
  <c r="AT870" i="3"/>
  <c r="AO870" i="3"/>
  <c r="AB870" i="3"/>
  <c r="W870" i="3"/>
  <c r="BG4987" i="3"/>
  <c r="BH4987" i="3" s="1"/>
  <c r="BB4987" i="3"/>
  <c r="AX4987" i="3"/>
  <c r="BC4987" i="3"/>
  <c r="AY4987" i="3"/>
  <c r="AT4987" i="3"/>
  <c r="AO4987" i="3"/>
  <c r="AB4987" i="3"/>
  <c r="W4987" i="3"/>
  <c r="BG2437" i="3"/>
  <c r="BH2437" i="3" s="1"/>
  <c r="BB2437" i="3"/>
  <c r="AX2437" i="3"/>
  <c r="BC2437" i="3"/>
  <c r="AY2437" i="3"/>
  <c r="AT2437" i="3"/>
  <c r="AO2437" i="3"/>
  <c r="AB2437" i="3"/>
  <c r="W2437" i="3"/>
  <c r="BG2440" i="3"/>
  <c r="BH2440" i="3" s="1"/>
  <c r="BB2440" i="3"/>
  <c r="AX2440" i="3"/>
  <c r="BC2440" i="3"/>
  <c r="AY2440" i="3"/>
  <c r="AT2440" i="3"/>
  <c r="AO2440" i="3"/>
  <c r="AB2440" i="3"/>
  <c r="W2440" i="3"/>
  <c r="BG2460" i="3"/>
  <c r="BH2460" i="3" s="1"/>
  <c r="BB2460" i="3"/>
  <c r="AX2460" i="3"/>
  <c r="BC2460" i="3"/>
  <c r="AY2460" i="3"/>
  <c r="AT2460" i="3"/>
  <c r="AO2460" i="3"/>
  <c r="AB2460" i="3"/>
  <c r="W2460" i="3"/>
  <c r="BG868" i="3"/>
  <c r="BH868" i="3" s="1"/>
  <c r="BB868" i="3"/>
  <c r="AX868" i="3"/>
  <c r="BC868" i="3"/>
  <c r="AY868" i="3"/>
  <c r="AT868" i="3"/>
  <c r="AO868" i="3"/>
  <c r="AB868" i="3"/>
  <c r="W868" i="3"/>
  <c r="BG2436" i="3"/>
  <c r="BH2436" i="3" s="1"/>
  <c r="BB2436" i="3"/>
  <c r="AX2436" i="3"/>
  <c r="BC2436" i="3"/>
  <c r="AY2436" i="3"/>
  <c r="AT2436" i="3"/>
  <c r="AO2436" i="3"/>
  <c r="AB2436" i="3"/>
  <c r="W2436" i="3"/>
  <c r="BG2479" i="3"/>
  <c r="BH2479" i="3" s="1"/>
  <c r="BB2479" i="3"/>
  <c r="AX2479" i="3"/>
  <c r="BC2479" i="3"/>
  <c r="AY2479" i="3"/>
  <c r="AT2479" i="3"/>
  <c r="AO2479" i="3"/>
  <c r="AB2479" i="3"/>
  <c r="W2479" i="3"/>
  <c r="BG4979" i="3"/>
  <c r="BH4979" i="3" s="1"/>
  <c r="BB4979" i="3"/>
  <c r="AX4979" i="3"/>
  <c r="BC4979" i="3"/>
  <c r="AY4979" i="3"/>
  <c r="AT4979" i="3"/>
  <c r="AO4979" i="3"/>
  <c r="AB4979" i="3"/>
  <c r="W4979" i="3"/>
  <c r="BG3164" i="3"/>
  <c r="BH3164" i="3" s="1"/>
  <c r="BB3164" i="3"/>
  <c r="AX3164" i="3"/>
  <c r="BC3164" i="3"/>
  <c r="AY3164" i="3"/>
  <c r="AT3164" i="3"/>
  <c r="AO3164" i="3"/>
  <c r="AB3164" i="3"/>
  <c r="W3164" i="3"/>
  <c r="BG5016" i="3"/>
  <c r="BH5016" i="3" s="1"/>
  <c r="BB5016" i="3"/>
  <c r="AX5016" i="3"/>
  <c r="BC5016" i="3"/>
  <c r="AY5016" i="3"/>
  <c r="AT5016" i="3"/>
  <c r="AO5016" i="3"/>
  <c r="AB5016" i="3"/>
  <c r="W5016" i="3"/>
  <c r="BG5013" i="3"/>
  <c r="BH5013" i="3" s="1"/>
  <c r="BB5013" i="3"/>
  <c r="AX5013" i="3"/>
  <c r="BC5013" i="3"/>
  <c r="AY5013" i="3"/>
  <c r="AT5013" i="3"/>
  <c r="AO5013" i="3"/>
  <c r="AB5013" i="3"/>
  <c r="W5013" i="3"/>
  <c r="BG860" i="3"/>
  <c r="BH860" i="3" s="1"/>
  <c r="BB860" i="3"/>
  <c r="AX860" i="3"/>
  <c r="BC860" i="3"/>
  <c r="AY860" i="3"/>
  <c r="AT860" i="3"/>
  <c r="AO860" i="3"/>
  <c r="AB860" i="3"/>
  <c r="W860" i="3"/>
  <c r="BG2476" i="3"/>
  <c r="BH2476" i="3" s="1"/>
  <c r="BB2476" i="3"/>
  <c r="AX2476" i="3"/>
  <c r="BC2476" i="3"/>
  <c r="AT2476" i="3"/>
  <c r="AO2476" i="3"/>
  <c r="AB2476" i="3"/>
  <c r="W2476" i="3"/>
  <c r="BG1499" i="3"/>
  <c r="BH1499" i="3" s="1"/>
  <c r="BB1499" i="3"/>
  <c r="AX1499" i="3"/>
  <c r="BC1499" i="3"/>
  <c r="AY1499" i="3"/>
  <c r="AT1499" i="3"/>
  <c r="AO1499" i="3"/>
  <c r="AB1499" i="3"/>
  <c r="W1499" i="3"/>
  <c r="BG3155" i="3"/>
  <c r="BH3155" i="3" s="1"/>
  <c r="BB3155" i="3"/>
  <c r="AX3155" i="3"/>
  <c r="BC3155" i="3"/>
  <c r="AY3155" i="3"/>
  <c r="AT3155" i="3"/>
  <c r="AO3155" i="3"/>
  <c r="AB3155" i="3"/>
  <c r="W3155" i="3"/>
  <c r="BG4325" i="3"/>
  <c r="BH4325" i="3" s="1"/>
  <c r="BB4325" i="3"/>
  <c r="AX4325" i="3"/>
  <c r="BC4325" i="3"/>
  <c r="AY4325" i="3"/>
  <c r="AT4325" i="3"/>
  <c r="AO4325" i="3"/>
  <c r="AB4325" i="3"/>
  <c r="W4325" i="3"/>
  <c r="BG4322" i="3"/>
  <c r="BH4322" i="3" s="1"/>
  <c r="BB4322" i="3"/>
  <c r="AX4322" i="3"/>
  <c r="BC4322" i="3"/>
  <c r="AY4322" i="3"/>
  <c r="AT4322" i="3"/>
  <c r="AO4322" i="3"/>
  <c r="AB4322" i="3"/>
  <c r="W4322" i="3"/>
  <c r="BG4323" i="3"/>
  <c r="BH4323" i="3" s="1"/>
  <c r="BB4323" i="3"/>
  <c r="AX4323" i="3"/>
  <c r="BC4323" i="3"/>
  <c r="AY4323" i="3"/>
  <c r="AT4323" i="3"/>
  <c r="AO4323" i="3"/>
  <c r="AB4323" i="3"/>
  <c r="W4323" i="3"/>
  <c r="BG4149" i="3"/>
  <c r="BH4149" i="3" s="1"/>
  <c r="BB4149" i="3"/>
  <c r="AX4149" i="3"/>
  <c r="BC4149" i="3"/>
  <c r="AY4149" i="3"/>
  <c r="AT4149" i="3"/>
  <c r="AO4149" i="3"/>
  <c r="AB4149" i="3"/>
  <c r="W4149" i="3"/>
  <c r="BG852" i="3"/>
  <c r="BH852" i="3" s="1"/>
  <c r="BB852" i="3"/>
  <c r="AX852" i="3"/>
  <c r="BC852" i="3"/>
  <c r="AY852" i="3"/>
  <c r="AT852" i="3"/>
  <c r="AO852" i="3"/>
  <c r="AB852" i="3"/>
  <c r="W852" i="3"/>
  <c r="BG4967" i="3"/>
  <c r="BH4967" i="3" s="1"/>
  <c r="BB4967" i="3"/>
  <c r="AX4967" i="3"/>
  <c r="BC4967" i="3"/>
  <c r="AY4967" i="3"/>
  <c r="AT4967" i="3"/>
  <c r="AO4967" i="3"/>
  <c r="AB4967" i="3"/>
  <c r="W4967" i="3"/>
  <c r="BG4308" i="3"/>
  <c r="BH4308" i="3" s="1"/>
  <c r="BB4308" i="3"/>
  <c r="AX4308" i="3"/>
  <c r="BC4308" i="3"/>
  <c r="AY4308" i="3"/>
  <c r="AT4308" i="3"/>
  <c r="AO4308" i="3"/>
  <c r="AB4308" i="3"/>
  <c r="W4308" i="3"/>
  <c r="BG3154" i="3"/>
  <c r="BH3154" i="3" s="1"/>
  <c r="BB3154" i="3"/>
  <c r="AX3154" i="3"/>
  <c r="BC3154" i="3"/>
  <c r="AY3154" i="3"/>
  <c r="AT3154" i="3"/>
  <c r="AO3154" i="3"/>
  <c r="AB3154" i="3"/>
  <c r="W3154" i="3"/>
  <c r="BG2467" i="3"/>
  <c r="BH2467" i="3" s="1"/>
  <c r="BB2467" i="3"/>
  <c r="AX2467" i="3"/>
  <c r="BC2467" i="3"/>
  <c r="AY2467" i="3"/>
  <c r="AT2467" i="3"/>
  <c r="AO2467" i="3"/>
  <c r="AB2467" i="3"/>
  <c r="W2467" i="3"/>
  <c r="BG2471" i="3"/>
  <c r="BH2471" i="3" s="1"/>
  <c r="BB2471" i="3"/>
  <c r="AX2471" i="3"/>
  <c r="BC2471" i="3"/>
  <c r="AY2471" i="3"/>
  <c r="AT2471" i="3"/>
  <c r="AO2471" i="3"/>
  <c r="AB2471" i="3"/>
  <c r="W2471" i="3"/>
  <c r="BG4970" i="3"/>
  <c r="BH4970" i="3" s="1"/>
  <c r="BB4970" i="3"/>
  <c r="AX4970" i="3"/>
  <c r="BC4970" i="3"/>
  <c r="AY4970" i="3"/>
  <c r="AT4970" i="3"/>
  <c r="AO4970" i="3"/>
  <c r="AB4970" i="3"/>
  <c r="W4970" i="3"/>
  <c r="BG3157" i="3"/>
  <c r="BH3157" i="3" s="1"/>
  <c r="BB3157" i="3"/>
  <c r="AX3157" i="3"/>
  <c r="BC3157" i="3"/>
  <c r="AY3157" i="3"/>
  <c r="AT3157" i="3"/>
  <c r="AO3157" i="3"/>
  <c r="AB3157" i="3"/>
  <c r="W3157" i="3"/>
  <c r="BG1517" i="3"/>
  <c r="BH1517" i="3" s="1"/>
  <c r="BB1517" i="3"/>
  <c r="AX1517" i="3"/>
  <c r="BC1517" i="3"/>
  <c r="AY1517" i="3"/>
  <c r="AT1517" i="3"/>
  <c r="AO1517" i="3"/>
  <c r="AB1517" i="3"/>
  <c r="W1517" i="3"/>
  <c r="BG2475" i="3"/>
  <c r="BH2475" i="3" s="1"/>
  <c r="BB2475" i="3"/>
  <c r="AX2475" i="3"/>
  <c r="BC2475" i="3"/>
  <c r="AY2475" i="3"/>
  <c r="AT2475" i="3"/>
  <c r="AO2475" i="3"/>
  <c r="AB2475" i="3"/>
  <c r="W2475" i="3"/>
  <c r="BG2466" i="3"/>
  <c r="BH2466" i="3" s="1"/>
  <c r="BB2466" i="3"/>
  <c r="AX2466" i="3"/>
  <c r="BC2466" i="3"/>
  <c r="AY2466" i="3"/>
  <c r="AT2466" i="3"/>
  <c r="AO2466" i="3"/>
  <c r="AB2466" i="3"/>
  <c r="W2466" i="3"/>
  <c r="BG3174" i="3"/>
  <c r="BH3174" i="3" s="1"/>
  <c r="BB3174" i="3"/>
  <c r="AX3174" i="3"/>
  <c r="BC3174" i="3"/>
  <c r="AY3174" i="3"/>
  <c r="AT3174" i="3"/>
  <c r="AO3174" i="3"/>
  <c r="AB3174" i="3"/>
  <c r="W3174" i="3"/>
  <c r="BG857" i="3"/>
  <c r="BH857" i="3" s="1"/>
  <c r="BB857" i="3"/>
  <c r="AX857" i="3"/>
  <c r="BC857" i="3"/>
  <c r="AY857" i="3"/>
  <c r="AT857" i="3"/>
  <c r="AO857" i="3"/>
  <c r="AB857" i="3"/>
  <c r="W857" i="3"/>
  <c r="BG1493" i="3"/>
  <c r="BH1493" i="3" s="1"/>
  <c r="BB1493" i="3"/>
  <c r="AX1493" i="3"/>
  <c r="BC1493" i="3"/>
  <c r="AY1493" i="3"/>
  <c r="AT1493" i="3"/>
  <c r="AO1493" i="3"/>
  <c r="AB1493" i="3"/>
  <c r="W1493" i="3"/>
  <c r="BG2451" i="3"/>
  <c r="BH2451" i="3" s="1"/>
  <c r="BB2451" i="3"/>
  <c r="AX2451" i="3"/>
  <c r="BC2451" i="3"/>
  <c r="AY2451" i="3"/>
  <c r="AT2451" i="3"/>
  <c r="AO2451" i="3"/>
  <c r="AB2451" i="3"/>
  <c r="W2451" i="3"/>
  <c r="BG3184" i="3"/>
  <c r="BH3184" i="3" s="1"/>
  <c r="BB3184" i="3"/>
  <c r="AX3184" i="3"/>
  <c r="BC3184" i="3"/>
  <c r="AY3184" i="3"/>
  <c r="AT3184" i="3"/>
  <c r="AO3184" i="3"/>
  <c r="AB3184" i="3"/>
  <c r="W3184" i="3"/>
  <c r="BG4998" i="3"/>
  <c r="BH4998" i="3" s="1"/>
  <c r="BB4998" i="3"/>
  <c r="AX4998" i="3"/>
  <c r="BC4998" i="3"/>
  <c r="AY4998" i="3"/>
  <c r="AT4998" i="3"/>
  <c r="AO4998" i="3"/>
  <c r="AB4998" i="3"/>
  <c r="W4998" i="3"/>
  <c r="BG3191" i="3"/>
  <c r="BH3191" i="3" s="1"/>
  <c r="BB3191" i="3"/>
  <c r="AX3191" i="3"/>
  <c r="BC3191" i="3"/>
  <c r="AY3191" i="3"/>
  <c r="AT3191" i="3"/>
  <c r="AO3191" i="3"/>
  <c r="AB3191" i="3"/>
  <c r="W3191" i="3"/>
  <c r="BG5008" i="3"/>
  <c r="BH5008" i="3" s="1"/>
  <c r="BB5008" i="3"/>
  <c r="AX5008" i="3"/>
  <c r="BC5008" i="3"/>
  <c r="AY5008" i="3"/>
  <c r="AT5008" i="3"/>
  <c r="AO5008" i="3"/>
  <c r="AB5008" i="3"/>
  <c r="W5008" i="3"/>
  <c r="BG3167" i="3"/>
  <c r="BH3167" i="3" s="1"/>
  <c r="BB3167" i="3"/>
  <c r="AX3167" i="3"/>
  <c r="BC3167" i="3"/>
  <c r="AY3167" i="3"/>
  <c r="AT3167" i="3"/>
  <c r="AO3167" i="3"/>
  <c r="AB3167" i="3"/>
  <c r="W3167" i="3"/>
  <c r="BG2449" i="3"/>
  <c r="BH2449" i="3" s="1"/>
  <c r="BB2449" i="3"/>
  <c r="AX2449" i="3"/>
  <c r="BC2449" i="3"/>
  <c r="AY2449" i="3"/>
  <c r="AT2449" i="3"/>
  <c r="AO2449" i="3"/>
  <c r="AB2449" i="3"/>
  <c r="W2449" i="3"/>
  <c r="BG3182" i="3"/>
  <c r="BH3182" i="3" s="1"/>
  <c r="BB3182" i="3"/>
  <c r="AX3182" i="3"/>
  <c r="BC3182" i="3"/>
  <c r="AY3182" i="3"/>
  <c r="AT3182" i="3"/>
  <c r="AO3182" i="3"/>
  <c r="AB3182" i="3"/>
  <c r="W3182" i="3"/>
  <c r="BG4148" i="3"/>
  <c r="BH4148" i="3" s="1"/>
  <c r="BB4148" i="3"/>
  <c r="AX4148" i="3"/>
  <c r="BC4148" i="3"/>
  <c r="AY4148" i="3"/>
  <c r="AT4148" i="3"/>
  <c r="AO4148" i="3"/>
  <c r="AB4148" i="3"/>
  <c r="W4148" i="3"/>
  <c r="BG1497" i="3"/>
  <c r="BH1497" i="3" s="1"/>
  <c r="BB1497" i="3"/>
  <c r="AX1497" i="3"/>
  <c r="BC1497" i="3"/>
  <c r="AY1497" i="3"/>
  <c r="AT1497" i="3"/>
  <c r="AO1497" i="3"/>
  <c r="AB1497" i="3"/>
  <c r="W1497" i="3"/>
  <c r="BG1492" i="3"/>
  <c r="BH1492" i="3" s="1"/>
  <c r="BB1492" i="3"/>
  <c r="AX1492" i="3"/>
  <c r="BC1492" i="3"/>
  <c r="AY1492" i="3"/>
  <c r="AT1492" i="3"/>
  <c r="AO1492" i="3"/>
  <c r="AB1492" i="3"/>
  <c r="W1492" i="3"/>
  <c r="BG1515" i="3"/>
  <c r="BH1515" i="3" s="1"/>
  <c r="BB1515" i="3"/>
  <c r="AX1515" i="3"/>
  <c r="BC1515" i="3"/>
  <c r="AY1515" i="3"/>
  <c r="AT1515" i="3"/>
  <c r="AO1515" i="3"/>
  <c r="AB1515" i="3"/>
  <c r="W1515" i="3"/>
  <c r="BG1507" i="3"/>
  <c r="BH1507" i="3" s="1"/>
  <c r="BB1507" i="3"/>
  <c r="AX1507" i="3"/>
  <c r="BC1507" i="3"/>
  <c r="AY1507" i="3"/>
  <c r="AT1507" i="3"/>
  <c r="AO1507" i="3"/>
  <c r="AB1507" i="3"/>
  <c r="W1507" i="3"/>
  <c r="BG4307" i="3"/>
  <c r="BH4307" i="3" s="1"/>
  <c r="BB4307" i="3"/>
  <c r="AX4307" i="3"/>
  <c r="AT4307" i="3"/>
  <c r="AO4307" i="3"/>
  <c r="AB4307" i="3"/>
  <c r="W4307" i="3"/>
  <c r="BG3861" i="3"/>
  <c r="BH3861" i="3" s="1"/>
  <c r="BB3861" i="3"/>
  <c r="AX3861" i="3"/>
  <c r="BC3861" i="3"/>
  <c r="AY3861" i="3"/>
  <c r="AT3861" i="3"/>
  <c r="AO3861" i="3"/>
  <c r="AB3861" i="3"/>
  <c r="W3861" i="3"/>
  <c r="BG2477" i="3"/>
  <c r="BH2477" i="3" s="1"/>
  <c r="BB2477" i="3"/>
  <c r="AX2477" i="3"/>
  <c r="BC2477" i="3"/>
  <c r="AY2477" i="3"/>
  <c r="AT2477" i="3"/>
  <c r="AO2477" i="3"/>
  <c r="AB2477" i="3"/>
  <c r="W2477" i="3"/>
  <c r="BG4966" i="3"/>
  <c r="BH4966" i="3" s="1"/>
  <c r="BB4966" i="3"/>
  <c r="AX4966" i="3"/>
  <c r="BC4966" i="3"/>
  <c r="AY4966" i="3"/>
  <c r="AT4966" i="3"/>
  <c r="AO4966" i="3"/>
  <c r="AB4966" i="3"/>
  <c r="W4966" i="3"/>
  <c r="BG3153" i="3"/>
  <c r="BH3153" i="3" s="1"/>
  <c r="BB3153" i="3"/>
  <c r="AX3153" i="3"/>
  <c r="BC3153" i="3"/>
  <c r="AY3153" i="3"/>
  <c r="AT3153" i="3"/>
  <c r="AO3153" i="3"/>
  <c r="AB3153" i="3"/>
  <c r="W3153" i="3"/>
  <c r="BG1516" i="3"/>
  <c r="BH1516" i="3" s="1"/>
  <c r="BB1516" i="3"/>
  <c r="AX1516" i="3"/>
  <c r="BC1516" i="3"/>
  <c r="AY1516" i="3"/>
  <c r="AT1516" i="3"/>
  <c r="AO1516" i="3"/>
  <c r="AB1516" i="3"/>
  <c r="W1516" i="3"/>
  <c r="BG3866" i="3"/>
  <c r="BH3866" i="3" s="1"/>
  <c r="BB3866" i="3"/>
  <c r="AX3866" i="3"/>
  <c r="BC3866" i="3"/>
  <c r="AY3866" i="3"/>
  <c r="AT3866" i="3"/>
  <c r="AO3866" i="3"/>
  <c r="AB3866" i="3"/>
  <c r="W3866" i="3"/>
  <c r="BG4986" i="3"/>
  <c r="BH4986" i="3" s="1"/>
  <c r="BB4986" i="3"/>
  <c r="AX4986" i="3"/>
  <c r="BC4986" i="3"/>
  <c r="AY4986" i="3"/>
  <c r="AT4986" i="3"/>
  <c r="AO4986" i="3"/>
  <c r="AB4986" i="3"/>
  <c r="W4986" i="3"/>
  <c r="BG848" i="3"/>
  <c r="BH848" i="3" s="1"/>
  <c r="BB848" i="3"/>
  <c r="AX848" i="3"/>
  <c r="BC848" i="3"/>
  <c r="AY848" i="3"/>
  <c r="AT848" i="3"/>
  <c r="AO848" i="3"/>
  <c r="AB848" i="3"/>
  <c r="W848" i="3"/>
  <c r="BG3172" i="3"/>
  <c r="BH3172" i="3" s="1"/>
  <c r="BB3172" i="3"/>
  <c r="AX3172" i="3"/>
  <c r="BC3172" i="3"/>
  <c r="AY3172" i="3"/>
  <c r="AT3172" i="3"/>
  <c r="AO3172" i="3"/>
  <c r="AB3172" i="3"/>
  <c r="W3172" i="3"/>
  <c r="BG4977" i="3"/>
  <c r="BH4977" i="3" s="1"/>
  <c r="BB4977" i="3"/>
  <c r="AX4977" i="3"/>
  <c r="BC4977" i="3"/>
  <c r="AY4977" i="3"/>
  <c r="AT4977" i="3"/>
  <c r="AO4977" i="3"/>
  <c r="AB4977" i="3"/>
  <c r="W4977" i="3"/>
  <c r="BG3170" i="3"/>
  <c r="BH3170" i="3" s="1"/>
  <c r="BB3170" i="3"/>
  <c r="AX3170" i="3"/>
  <c r="BC3170" i="3"/>
  <c r="AY3170" i="3"/>
  <c r="AT3170" i="3"/>
  <c r="AO3170" i="3"/>
  <c r="AB3170" i="3"/>
  <c r="W3170" i="3"/>
  <c r="BG2439" i="3"/>
  <c r="BH2439" i="3" s="1"/>
  <c r="BB2439" i="3"/>
  <c r="AX2439" i="3"/>
  <c r="BC2439" i="3"/>
  <c r="AY2439" i="3"/>
  <c r="AT2439" i="3"/>
  <c r="AO2439" i="3"/>
  <c r="AB2439" i="3"/>
  <c r="W2439" i="3"/>
  <c r="BG2459" i="3"/>
  <c r="BH2459" i="3" s="1"/>
  <c r="BB2459" i="3"/>
  <c r="AX2459" i="3"/>
  <c r="BC2459" i="3"/>
  <c r="AY2459" i="3"/>
  <c r="AT2459" i="3"/>
  <c r="AO2459" i="3"/>
  <c r="AB2459" i="3"/>
  <c r="W2459" i="3"/>
  <c r="BG3180" i="3"/>
  <c r="BH3180" i="3" s="1"/>
  <c r="BB3180" i="3"/>
  <c r="AX3180" i="3"/>
  <c r="BC3180" i="3"/>
  <c r="AY3180" i="3"/>
  <c r="AT3180" i="3"/>
  <c r="AO3180" i="3"/>
  <c r="AB3180" i="3"/>
  <c r="W3180" i="3"/>
  <c r="BG5015" i="3"/>
  <c r="BH5015" i="3" s="1"/>
  <c r="BB5015" i="3"/>
  <c r="AX5015" i="3"/>
  <c r="BC5015" i="3"/>
  <c r="AY5015" i="3"/>
  <c r="AT5015" i="3"/>
  <c r="AO5015" i="3"/>
  <c r="AB5015" i="3"/>
  <c r="W5015" i="3"/>
  <c r="BG4968" i="3"/>
  <c r="BH4968" i="3" s="1"/>
  <c r="BB4968" i="3"/>
  <c r="AX4968" i="3"/>
  <c r="BC4968" i="3"/>
  <c r="AY4968" i="3"/>
  <c r="AT4968" i="3"/>
  <c r="AO4968" i="3"/>
  <c r="AB4968" i="3"/>
  <c r="W4968" i="3"/>
  <c r="BG4981" i="3"/>
  <c r="BH4981" i="3" s="1"/>
  <c r="BB4981" i="3"/>
  <c r="AX4981" i="3"/>
  <c r="BC4981" i="3"/>
  <c r="AY4981" i="3"/>
  <c r="AT4981" i="3"/>
  <c r="AO4981" i="3"/>
  <c r="AB4981" i="3"/>
  <c r="W4981" i="3"/>
  <c r="BG3855" i="3"/>
  <c r="BH3855" i="3" s="1"/>
  <c r="BB3855" i="3"/>
  <c r="AX3855" i="3"/>
  <c r="BC3855" i="3"/>
  <c r="AY3855" i="3"/>
  <c r="AT3855" i="3"/>
  <c r="AO3855" i="3"/>
  <c r="AB3855" i="3"/>
  <c r="W3855" i="3"/>
  <c r="BG4976" i="3"/>
  <c r="BH4976" i="3" s="1"/>
  <c r="BB4976" i="3"/>
  <c r="AX4976" i="3"/>
  <c r="BC4976" i="3"/>
  <c r="AY4976" i="3"/>
  <c r="AT4976" i="3"/>
  <c r="AO4976" i="3"/>
  <c r="AB4976" i="3"/>
  <c r="W4976" i="3"/>
  <c r="BG5012" i="3"/>
  <c r="BH5012" i="3" s="1"/>
  <c r="BB5012" i="3"/>
  <c r="AX5012" i="3"/>
  <c r="BC5012" i="3"/>
  <c r="AY5012" i="3"/>
  <c r="AT5012" i="3"/>
  <c r="AO5012" i="3"/>
  <c r="AB5012" i="3"/>
  <c r="W5012" i="3"/>
  <c r="BG5011" i="3"/>
  <c r="BH5011" i="3" s="1"/>
  <c r="BB5011" i="3"/>
  <c r="AX5011" i="3"/>
  <c r="AY5011" i="3"/>
  <c r="AT5011" i="3"/>
  <c r="AO5011" i="3"/>
  <c r="AB5011" i="3"/>
  <c r="W5011" i="3"/>
  <c r="BG4972" i="3"/>
  <c r="BH4972" i="3" s="1"/>
  <c r="BB4972" i="3"/>
  <c r="AX4972" i="3"/>
  <c r="BC4972" i="3"/>
  <c r="AY4972" i="3"/>
  <c r="AT4972" i="3"/>
  <c r="AO4972" i="3"/>
  <c r="AB4972" i="3"/>
  <c r="W4972" i="3"/>
  <c r="BG856" i="3"/>
  <c r="BH856" i="3" s="1"/>
  <c r="BB856" i="3"/>
  <c r="AX856" i="3"/>
  <c r="BC856" i="3"/>
  <c r="AY856" i="3"/>
  <c r="AT856" i="3"/>
  <c r="AO856" i="3"/>
  <c r="AB856" i="3"/>
  <c r="W856" i="3"/>
  <c r="BG851" i="3"/>
  <c r="BH851" i="3" s="1"/>
  <c r="BB851" i="3"/>
  <c r="AX851" i="3"/>
  <c r="BC851" i="3"/>
  <c r="AY851" i="3"/>
  <c r="AT851" i="3"/>
  <c r="AO851" i="3"/>
  <c r="AB851" i="3"/>
  <c r="W851" i="3"/>
  <c r="BG859" i="3"/>
  <c r="BH859" i="3" s="1"/>
  <c r="BB859" i="3"/>
  <c r="AX859" i="3"/>
  <c r="BC859" i="3"/>
  <c r="AY859" i="3"/>
  <c r="AT859" i="3"/>
  <c r="AO859" i="3"/>
  <c r="AB859" i="3"/>
  <c r="W859" i="3"/>
  <c r="BG854" i="3"/>
  <c r="BH854" i="3" s="1"/>
  <c r="BB854" i="3"/>
  <c r="AX854" i="3"/>
  <c r="BC854" i="3"/>
  <c r="AY854" i="3"/>
  <c r="AT854" i="3"/>
  <c r="AO854" i="3"/>
  <c r="AB854" i="3"/>
  <c r="W854" i="3"/>
  <c r="BG2444" i="3"/>
  <c r="BH2444" i="3" s="1"/>
  <c r="BB2444" i="3"/>
  <c r="AX2444" i="3"/>
  <c r="BC2444" i="3"/>
  <c r="AY2444" i="3"/>
  <c r="AT2444" i="3"/>
  <c r="AO2444" i="3"/>
  <c r="AB2444" i="3"/>
  <c r="W2444" i="3"/>
  <c r="BG3162" i="3"/>
  <c r="BH3162" i="3" s="1"/>
  <c r="BB3162" i="3"/>
  <c r="AX3162" i="3"/>
  <c r="BC3162" i="3"/>
  <c r="AY3162" i="3"/>
  <c r="AT3162" i="3"/>
  <c r="AO3162" i="3"/>
  <c r="AB3162" i="3"/>
  <c r="W3162" i="3"/>
  <c r="BG850" i="3"/>
  <c r="BH850" i="3" s="1"/>
  <c r="BB850" i="3"/>
  <c r="AX850" i="3"/>
  <c r="BC850" i="3"/>
  <c r="AY850" i="3"/>
  <c r="AT850" i="3"/>
  <c r="AO850" i="3"/>
  <c r="AB850" i="3"/>
  <c r="W850" i="3"/>
  <c r="BG2454" i="3"/>
  <c r="BH2454" i="3" s="1"/>
  <c r="BB2454" i="3"/>
  <c r="AX2454" i="3"/>
  <c r="BC2454" i="3"/>
  <c r="AY2454" i="3"/>
  <c r="AT2454" i="3"/>
  <c r="AO2454" i="3"/>
  <c r="AB2454" i="3"/>
  <c r="W2454" i="3"/>
  <c r="BG855" i="3"/>
  <c r="BH855" i="3" s="1"/>
  <c r="BB855" i="3"/>
  <c r="AX855" i="3"/>
  <c r="BC855" i="3"/>
  <c r="AY855" i="3"/>
  <c r="AT855" i="3"/>
  <c r="AO855" i="3"/>
  <c r="AB855" i="3"/>
  <c r="W855" i="3"/>
  <c r="BG3169" i="3"/>
  <c r="BH3169" i="3" s="1"/>
  <c r="BB3169" i="3"/>
  <c r="AX3169" i="3"/>
  <c r="BC3169" i="3"/>
  <c r="AY3169" i="3"/>
  <c r="AT3169" i="3"/>
  <c r="AO3169" i="3"/>
  <c r="AB3169" i="3"/>
  <c r="W3169" i="3"/>
  <c r="BG2450" i="3"/>
  <c r="BH2450" i="3" s="1"/>
  <c r="BB2450" i="3"/>
  <c r="AX2450" i="3"/>
  <c r="BC2450" i="3"/>
  <c r="AY2450" i="3"/>
  <c r="AT2450" i="3"/>
  <c r="AO2450" i="3"/>
  <c r="AB2450" i="3"/>
  <c r="W2450" i="3"/>
  <c r="BG2441" i="3"/>
  <c r="BH2441" i="3" s="1"/>
  <c r="BB2441" i="3"/>
  <c r="AX2441" i="3"/>
  <c r="BC2441" i="3"/>
  <c r="AY2441" i="3"/>
  <c r="AT2441" i="3"/>
  <c r="AO2441" i="3"/>
  <c r="AB2441" i="3"/>
  <c r="W2441" i="3"/>
  <c r="BG3159" i="3"/>
  <c r="BH3159" i="3" s="1"/>
  <c r="BB3159" i="3"/>
  <c r="AX3159" i="3"/>
  <c r="BC3159" i="3"/>
  <c r="AY3159" i="3"/>
  <c r="AT3159" i="3"/>
  <c r="AO3159" i="3"/>
  <c r="AB3159" i="3"/>
  <c r="W3159" i="3"/>
  <c r="BG2442" i="3"/>
  <c r="BH2442" i="3" s="1"/>
  <c r="BB2442" i="3"/>
  <c r="AX2442" i="3"/>
  <c r="BC2442" i="3"/>
  <c r="AY2442" i="3"/>
  <c r="AT2442" i="3"/>
  <c r="AO2442" i="3"/>
  <c r="AB2442" i="3"/>
  <c r="W2442" i="3"/>
  <c r="BG2465" i="3"/>
  <c r="BH2465" i="3" s="1"/>
  <c r="BB2465" i="3"/>
  <c r="AX2465" i="3"/>
  <c r="BC2465" i="3"/>
  <c r="AY2465" i="3"/>
  <c r="AT2465" i="3"/>
  <c r="AO2465" i="3"/>
  <c r="AB2465" i="3"/>
  <c r="W2465" i="3"/>
  <c r="BG3156" i="3"/>
  <c r="BH3156" i="3" s="1"/>
  <c r="BB3156" i="3"/>
  <c r="AX3156" i="3"/>
  <c r="AY3156" i="3"/>
  <c r="AT3156" i="3"/>
  <c r="AO3156" i="3"/>
  <c r="AB3156" i="3"/>
  <c r="W3156" i="3"/>
  <c r="BG2435" i="3"/>
  <c r="BH2435" i="3" s="1"/>
  <c r="BB2435" i="3"/>
  <c r="AX2435" i="3"/>
  <c r="BC2435" i="3"/>
  <c r="AY2435" i="3"/>
  <c r="AT2435" i="3"/>
  <c r="AO2435" i="3"/>
  <c r="AB2435" i="3"/>
  <c r="W2435" i="3"/>
  <c r="BG849" i="3"/>
  <c r="BH849" i="3" s="1"/>
  <c r="BB849" i="3"/>
  <c r="AX849" i="3"/>
  <c r="BC849" i="3"/>
  <c r="AY849" i="3"/>
  <c r="AT849" i="3"/>
  <c r="AO849" i="3"/>
  <c r="AB849" i="3"/>
  <c r="W849" i="3"/>
  <c r="BG1506" i="3"/>
  <c r="BH1506" i="3" s="1"/>
  <c r="BB1506" i="3"/>
  <c r="AX1506" i="3"/>
  <c r="AX1519" i="3" s="1"/>
  <c r="BC1506" i="3"/>
  <c r="AY1506" i="3"/>
  <c r="AT1506" i="3"/>
  <c r="AO1506" i="3"/>
  <c r="AB1506" i="3"/>
  <c r="W1506" i="3"/>
  <c r="BG2434" i="3"/>
  <c r="BH2434" i="3" s="1"/>
  <c r="BB2434" i="3"/>
  <c r="AX2434" i="3"/>
  <c r="BC2434" i="3"/>
  <c r="AY2434" i="3"/>
  <c r="AT2434" i="3"/>
  <c r="AO2434" i="3"/>
  <c r="AB2434" i="3"/>
  <c r="W2434" i="3"/>
  <c r="BG3856" i="3"/>
  <c r="BH3856" i="3" s="1"/>
  <c r="BB3856" i="3"/>
  <c r="AX3856" i="3"/>
  <c r="BC3856" i="3"/>
  <c r="AY3856" i="3"/>
  <c r="AT3856" i="3"/>
  <c r="AO3856" i="3"/>
  <c r="AB3856" i="3"/>
  <c r="W3856" i="3"/>
  <c r="BG4965" i="3"/>
  <c r="BH4965" i="3" s="1"/>
  <c r="BB4965" i="3"/>
  <c r="AX4965" i="3"/>
  <c r="BC4965" i="3"/>
  <c r="AY4965" i="3"/>
  <c r="AT4965" i="3"/>
  <c r="AO4965" i="3"/>
  <c r="AB4965" i="3"/>
  <c r="W4965" i="3"/>
  <c r="BG3152" i="3"/>
  <c r="BH3152" i="3" s="1"/>
  <c r="BB3152" i="3"/>
  <c r="AX3152" i="3"/>
  <c r="BC3152" i="3"/>
  <c r="AY3152" i="3"/>
  <c r="AT3152" i="3"/>
  <c r="AO3152" i="3"/>
  <c r="AB3152" i="3"/>
  <c r="W3152" i="3"/>
  <c r="BG4317" i="3"/>
  <c r="BH4317" i="3" s="1"/>
  <c r="BB4317" i="3"/>
  <c r="AX4317" i="3"/>
  <c r="BC4317" i="3"/>
  <c r="AY4317" i="3"/>
  <c r="AT4317" i="3"/>
  <c r="AO4317" i="3"/>
  <c r="AB4317" i="3"/>
  <c r="W4317" i="3"/>
  <c r="BG2474" i="3"/>
  <c r="BH2474" i="3" s="1"/>
  <c r="BB2474" i="3"/>
  <c r="AX2474" i="3"/>
  <c r="BC2474" i="3"/>
  <c r="AY2474" i="3"/>
  <c r="AT2474" i="3"/>
  <c r="AO2474" i="3"/>
  <c r="AB2474" i="3"/>
  <c r="W2474" i="3"/>
  <c r="BG5009" i="3"/>
  <c r="BH5009" i="3" s="1"/>
  <c r="BB5009" i="3"/>
  <c r="AX5009" i="3"/>
  <c r="BC5009" i="3"/>
  <c r="AY5009" i="3"/>
  <c r="AT5009" i="3"/>
  <c r="AO5009" i="3"/>
  <c r="AB5009" i="3"/>
  <c r="W5009" i="3"/>
  <c r="BG3862" i="3"/>
  <c r="BH3862" i="3" s="1"/>
  <c r="BB3862" i="3"/>
  <c r="AX3862" i="3"/>
  <c r="BC3862" i="3"/>
  <c r="AY3862" i="3"/>
  <c r="AT3862" i="3"/>
  <c r="AO3862" i="3"/>
  <c r="AB3862" i="3"/>
  <c r="W3862" i="3"/>
  <c r="BG4999" i="3"/>
  <c r="BH4999" i="3" s="1"/>
  <c r="BB4999" i="3"/>
  <c r="AX4999" i="3"/>
  <c r="BC4999" i="3"/>
  <c r="AY4999" i="3"/>
  <c r="AT4999" i="3"/>
  <c r="AO4999" i="3"/>
  <c r="AB4999" i="3"/>
  <c r="W4999" i="3"/>
  <c r="BG866" i="3"/>
  <c r="BH866" i="3" s="1"/>
  <c r="BB866" i="3"/>
  <c r="AX866" i="3"/>
  <c r="BC866" i="3"/>
  <c r="AY866" i="3"/>
  <c r="AT866" i="3"/>
  <c r="AO866" i="3"/>
  <c r="AB866" i="3"/>
  <c r="W866" i="3"/>
  <c r="BG2461" i="3"/>
  <c r="BH2461" i="3" s="1"/>
  <c r="BB2461" i="3"/>
  <c r="AX2461" i="3"/>
  <c r="BC2461" i="3"/>
  <c r="AY2461" i="3"/>
  <c r="AT2461" i="3"/>
  <c r="AO2461" i="3"/>
  <c r="AB2461" i="3"/>
  <c r="W2461" i="3"/>
  <c r="BG4996" i="3"/>
  <c r="BH4996" i="3" s="1"/>
  <c r="BB4996" i="3"/>
  <c r="AX4996" i="3"/>
  <c r="BC4996" i="3"/>
  <c r="AY4996" i="3"/>
  <c r="AT4996" i="3"/>
  <c r="AO4996" i="3"/>
  <c r="AB4996" i="3"/>
  <c r="W4996" i="3"/>
  <c r="BG858" i="3"/>
  <c r="BH858" i="3" s="1"/>
  <c r="BB858" i="3"/>
  <c r="AX858" i="3"/>
  <c r="BC858" i="3"/>
  <c r="AY858" i="3"/>
  <c r="AT858" i="3"/>
  <c r="AO858" i="3"/>
  <c r="AB858" i="3"/>
  <c r="W858" i="3"/>
  <c r="BG2453" i="3"/>
  <c r="BH2453" i="3" s="1"/>
  <c r="BB2453" i="3"/>
  <c r="AX2453" i="3"/>
  <c r="BC2453" i="3"/>
  <c r="AY2453" i="3"/>
  <c r="AT2453" i="3"/>
  <c r="AO2453" i="3"/>
  <c r="AB2453" i="3"/>
  <c r="W2453" i="3"/>
  <c r="BG4989" i="3"/>
  <c r="BH4989" i="3" s="1"/>
  <c r="BB4989" i="3"/>
  <c r="AX4989" i="3"/>
  <c r="BC4989" i="3"/>
  <c r="AT4989" i="3"/>
  <c r="AO4989" i="3"/>
  <c r="AB4989" i="3"/>
  <c r="W4989" i="3"/>
  <c r="BG2443" i="3"/>
  <c r="BH2443" i="3" s="1"/>
  <c r="BB2443" i="3"/>
  <c r="AX2443" i="3"/>
  <c r="BC2443" i="3"/>
  <c r="AY2443" i="3"/>
  <c r="AT2443" i="3"/>
  <c r="AO2443" i="3"/>
  <c r="AB2443" i="3"/>
  <c r="W2443" i="3"/>
  <c r="BG4975" i="3"/>
  <c r="BH4975" i="3" s="1"/>
  <c r="BB4975" i="3"/>
  <c r="AX4975" i="3"/>
  <c r="BC4975" i="3"/>
  <c r="AY4975" i="3"/>
  <c r="AT4975" i="3"/>
  <c r="AO4975" i="3"/>
  <c r="AB4975" i="3"/>
  <c r="W4975" i="3"/>
  <c r="BG5004" i="3"/>
  <c r="BH5004" i="3" s="1"/>
  <c r="BB5004" i="3"/>
  <c r="AX5004" i="3"/>
  <c r="BC5004" i="3"/>
  <c r="AY5004" i="3"/>
  <c r="AT5004" i="3"/>
  <c r="AO5004" i="3"/>
  <c r="AB5004" i="3"/>
  <c r="W5004" i="3"/>
  <c r="BG4150" i="3"/>
  <c r="BH4150" i="3" s="1"/>
  <c r="BB4150" i="3"/>
  <c r="AX4150" i="3"/>
  <c r="BC4150" i="3"/>
  <c r="AY4150" i="3"/>
  <c r="AT4150" i="3"/>
  <c r="AO4150" i="3"/>
  <c r="AB4150" i="3"/>
  <c r="W4150" i="3"/>
  <c r="BG3183" i="3"/>
  <c r="BH3183" i="3" s="1"/>
  <c r="BB3183" i="3"/>
  <c r="AX3183" i="3"/>
  <c r="BC3183" i="3"/>
  <c r="AY3183" i="3"/>
  <c r="AT3183" i="3"/>
  <c r="AO3183" i="3"/>
  <c r="AB3183" i="3"/>
  <c r="W3183" i="3"/>
  <c r="BG4997" i="3"/>
  <c r="BH4997" i="3" s="1"/>
  <c r="BB4997" i="3"/>
  <c r="AX4997" i="3"/>
  <c r="BC4997" i="3"/>
  <c r="AY4997" i="3"/>
  <c r="AT4997" i="3"/>
  <c r="AO4997" i="3"/>
  <c r="AB4997" i="3"/>
  <c r="W4997" i="3"/>
  <c r="BG4982" i="3"/>
  <c r="BH4982" i="3" s="1"/>
  <c r="BB4982" i="3"/>
  <c r="AX4982" i="3"/>
  <c r="BC4982" i="3"/>
  <c r="AY4982" i="3"/>
  <c r="AT4982" i="3"/>
  <c r="AO4982" i="3"/>
  <c r="AB4982" i="3"/>
  <c r="W4982" i="3"/>
  <c r="BG5001" i="3"/>
  <c r="BH5001" i="3" s="1"/>
  <c r="BB5001" i="3"/>
  <c r="AX5001" i="3"/>
  <c r="BC5001" i="3"/>
  <c r="AY5001" i="3"/>
  <c r="AT5001" i="3"/>
  <c r="AO5001" i="3"/>
  <c r="AB5001" i="3"/>
  <c r="W5001" i="3"/>
  <c r="BG4316" i="3"/>
  <c r="BH4316" i="3" s="1"/>
  <c r="BB4316" i="3"/>
  <c r="AX4316" i="3"/>
  <c r="BC4316" i="3"/>
  <c r="AY4316" i="3"/>
  <c r="AT4316" i="3"/>
  <c r="AO4316" i="3"/>
  <c r="AB4316" i="3"/>
  <c r="W4316" i="3"/>
  <c r="BG2447" i="3"/>
  <c r="BH2447" i="3" s="1"/>
  <c r="BB2447" i="3"/>
  <c r="AX2447" i="3"/>
  <c r="BC2447" i="3"/>
  <c r="AY2447" i="3"/>
  <c r="AT2447" i="3"/>
  <c r="AO2447" i="3"/>
  <c r="AB2447" i="3"/>
  <c r="W2447" i="3"/>
  <c r="BG3158" i="3"/>
  <c r="BH3158" i="3" s="1"/>
  <c r="BB3158" i="3"/>
  <c r="AX3158" i="3"/>
  <c r="BC3158" i="3"/>
  <c r="AY3158" i="3"/>
  <c r="AT3158" i="3"/>
  <c r="AO3158" i="3"/>
  <c r="AB3158" i="3"/>
  <c r="W3158" i="3"/>
  <c r="BG2468" i="3"/>
  <c r="BH2468" i="3" s="1"/>
  <c r="BB2468" i="3"/>
  <c r="AX2468" i="3"/>
  <c r="BC2468" i="3"/>
  <c r="AY2468" i="3"/>
  <c r="AT2468" i="3"/>
  <c r="AO2468" i="3"/>
  <c r="AB2468" i="3"/>
  <c r="W2468" i="3"/>
  <c r="BG2469" i="3"/>
  <c r="BH2469" i="3" s="1"/>
  <c r="BB2469" i="3"/>
  <c r="AX2469" i="3"/>
  <c r="BC2469" i="3"/>
  <c r="AY2469" i="3"/>
  <c r="AT2469" i="3"/>
  <c r="AO2469" i="3"/>
  <c r="AB2469" i="3"/>
  <c r="W2469" i="3"/>
  <c r="BG3196" i="3"/>
  <c r="BH3196" i="3" s="1"/>
  <c r="BB3196" i="3"/>
  <c r="AX3196" i="3"/>
  <c r="BC3196" i="3"/>
  <c r="AY3196" i="3"/>
  <c r="AT3196" i="3"/>
  <c r="AO3196" i="3"/>
  <c r="AB3196" i="3"/>
  <c r="W3196" i="3"/>
  <c r="BG2448" i="3"/>
  <c r="BH2448" i="3" s="1"/>
  <c r="BB2448" i="3"/>
  <c r="AX2448" i="3"/>
  <c r="BC2448" i="3"/>
  <c r="AY2448" i="3"/>
  <c r="AT2448" i="3"/>
  <c r="AO2448" i="3"/>
  <c r="AB2448" i="3"/>
  <c r="W2448" i="3"/>
  <c r="BG2446" i="3"/>
  <c r="BH2446" i="3" s="1"/>
  <c r="BB2446" i="3"/>
  <c r="AX2446" i="3"/>
  <c r="BC2446" i="3"/>
  <c r="AY2446" i="3"/>
  <c r="AT2446" i="3"/>
  <c r="AO2446" i="3"/>
  <c r="AB2446" i="3"/>
  <c r="W2446" i="3"/>
  <c r="BG2470" i="3"/>
  <c r="BH2470" i="3" s="1"/>
  <c r="BB2470" i="3"/>
  <c r="AX2470" i="3"/>
  <c r="BC2470" i="3"/>
  <c r="AY2470" i="3"/>
  <c r="AT2470" i="3"/>
  <c r="AO2470" i="3"/>
  <c r="AB2470" i="3"/>
  <c r="W2470" i="3"/>
  <c r="BG2472" i="3"/>
  <c r="BH2472" i="3" s="1"/>
  <c r="BB2472" i="3"/>
  <c r="AX2472" i="3"/>
  <c r="BC2472" i="3"/>
  <c r="AY2472" i="3"/>
  <c r="AT2472" i="3"/>
  <c r="AO2472" i="3"/>
  <c r="AB2472" i="3"/>
  <c r="W2472" i="3"/>
  <c r="BG3190" i="3"/>
  <c r="BH3190" i="3" s="1"/>
  <c r="BB3190" i="3"/>
  <c r="AX3190" i="3"/>
  <c r="BC3190" i="3"/>
  <c r="AY3190" i="3"/>
  <c r="AT3190" i="3"/>
  <c r="AO3190" i="3"/>
  <c r="AB3190" i="3"/>
  <c r="W3190" i="3"/>
  <c r="BG4971" i="3"/>
  <c r="BH4971" i="3" s="1"/>
  <c r="BB4971" i="3"/>
  <c r="AX4971" i="3"/>
  <c r="BC4971" i="3"/>
  <c r="AY4971" i="3"/>
  <c r="AT4971" i="3"/>
  <c r="AO4971" i="3"/>
  <c r="AB4971" i="3"/>
  <c r="W4971" i="3"/>
  <c r="BG3186" i="3"/>
  <c r="BH3186" i="3" s="1"/>
  <c r="BB3186" i="3"/>
  <c r="AX3186" i="3"/>
  <c r="BC3186" i="3"/>
  <c r="AY3186" i="3"/>
  <c r="AT3186" i="3"/>
  <c r="AO3186" i="3"/>
  <c r="AB3186" i="3"/>
  <c r="W3186" i="3"/>
  <c r="BG3193" i="3"/>
  <c r="BH3193" i="3" s="1"/>
  <c r="BB3193" i="3"/>
  <c r="AX3193" i="3"/>
  <c r="BC3193" i="3"/>
  <c r="AY3193" i="3"/>
  <c r="AT3193" i="3"/>
  <c r="AO3193" i="3"/>
  <c r="AB3193" i="3"/>
  <c r="W3193" i="3"/>
  <c r="BG2463" i="3"/>
  <c r="BH2463" i="3" s="1"/>
  <c r="BB2463" i="3"/>
  <c r="AX2463" i="3"/>
  <c r="BC2463" i="3"/>
  <c r="AY2463" i="3"/>
  <c r="AT2463" i="3"/>
  <c r="AO2463" i="3"/>
  <c r="AB2463" i="3"/>
  <c r="W2463" i="3"/>
  <c r="BG4973" i="3"/>
  <c r="BH4973" i="3" s="1"/>
  <c r="BB4973" i="3"/>
  <c r="AX4973" i="3"/>
  <c r="BC4973" i="3"/>
  <c r="AY4973" i="3"/>
  <c r="AT4973" i="3"/>
  <c r="AO4973" i="3"/>
  <c r="AB4973" i="3"/>
  <c r="W4973" i="3"/>
  <c r="BG3163" i="3"/>
  <c r="BH3163" i="3" s="1"/>
  <c r="BB3163" i="3"/>
  <c r="AX3163" i="3"/>
  <c r="BC3163" i="3"/>
  <c r="AY3163" i="3"/>
  <c r="AT3163" i="3"/>
  <c r="AO3163" i="3"/>
  <c r="AB3163" i="3"/>
  <c r="W3163" i="3"/>
  <c r="BG4329" i="3"/>
  <c r="BH4329" i="3" s="1"/>
  <c r="BB4329" i="3"/>
  <c r="AX4329" i="3"/>
  <c r="BC4329" i="3"/>
  <c r="AY4329" i="3"/>
  <c r="AT4329" i="3"/>
  <c r="AB4329" i="3"/>
  <c r="W4329" i="3"/>
  <c r="BG4994" i="3"/>
  <c r="BH4994" i="3" s="1"/>
  <c r="BB4994" i="3"/>
  <c r="AX4994" i="3"/>
  <c r="BC4994" i="3"/>
  <c r="AY4994" i="3"/>
  <c r="AT4994" i="3"/>
  <c r="AO4994" i="3"/>
  <c r="AB4994" i="3"/>
  <c r="W4994" i="3"/>
  <c r="BG5002" i="3"/>
  <c r="BH5002" i="3" s="1"/>
  <c r="BB5002" i="3"/>
  <c r="AX5002" i="3"/>
  <c r="BC5002" i="3"/>
  <c r="AY5002" i="3"/>
  <c r="AT5002" i="3"/>
  <c r="AO5002" i="3"/>
  <c r="AB5002" i="3"/>
  <c r="W5002" i="3"/>
  <c r="BG5000" i="3"/>
  <c r="BH5000" i="3" s="1"/>
  <c r="BB5000" i="3"/>
  <c r="AX5000" i="3"/>
  <c r="BC5000" i="3"/>
  <c r="AY5000" i="3"/>
  <c r="AT5000" i="3"/>
  <c r="AO5000" i="3"/>
  <c r="AB5000" i="3"/>
  <c r="W5000" i="3"/>
  <c r="BG853" i="3"/>
  <c r="BH853" i="3" s="1"/>
  <c r="BB853" i="3"/>
  <c r="AX853" i="3"/>
  <c r="BC853" i="3"/>
  <c r="AY853" i="3"/>
  <c r="AT853" i="3"/>
  <c r="AO853" i="3"/>
  <c r="AB853" i="3"/>
  <c r="W853" i="3"/>
  <c r="BG5014" i="3"/>
  <c r="BH5014" i="3" s="1"/>
  <c r="BB5014" i="3"/>
  <c r="AX5014" i="3"/>
  <c r="BC5014" i="3"/>
  <c r="AY5014" i="3"/>
  <c r="AT5014" i="3"/>
  <c r="AO5014" i="3"/>
  <c r="AB5014" i="3"/>
  <c r="W5014" i="3"/>
  <c r="BG2473" i="3"/>
  <c r="BH2473" i="3" s="1"/>
  <c r="BB2473" i="3"/>
  <c r="AX2473" i="3"/>
  <c r="BC2473" i="3"/>
  <c r="AY2473" i="3"/>
  <c r="AT2473" i="3"/>
  <c r="AO2473" i="3"/>
  <c r="AB2473" i="3"/>
  <c r="W2473" i="3"/>
  <c r="BG1496" i="3"/>
  <c r="BH1496" i="3" s="1"/>
  <c r="BB1496" i="3"/>
  <c r="AX1496" i="3"/>
  <c r="BC1496" i="3"/>
  <c r="AY1496" i="3"/>
  <c r="AT1496" i="3"/>
  <c r="AO1496" i="3"/>
  <c r="AB1496" i="3"/>
  <c r="W1496" i="3"/>
  <c r="BG3173" i="3"/>
  <c r="BH3173" i="3" s="1"/>
  <c r="BB3173" i="3"/>
  <c r="AX3173" i="3"/>
  <c r="BC3173" i="3"/>
  <c r="AY3173" i="3"/>
  <c r="AT3173" i="3"/>
  <c r="AO3173" i="3"/>
  <c r="AB3173" i="3"/>
  <c r="W3173" i="3"/>
  <c r="BG2452" i="3"/>
  <c r="BH2452" i="3" s="1"/>
  <c r="BB2452" i="3"/>
  <c r="AX2452" i="3"/>
  <c r="BC2452" i="3"/>
  <c r="AY2452" i="3"/>
  <c r="AT2452" i="3"/>
  <c r="AO2452" i="3"/>
  <c r="AB2452" i="3"/>
  <c r="W2452" i="3"/>
  <c r="BG4313" i="3"/>
  <c r="BH4313" i="3" s="1"/>
  <c r="BB4313" i="3"/>
  <c r="AX4313" i="3"/>
  <c r="BC4313" i="3"/>
  <c r="AY4313" i="3"/>
  <c r="AT4313" i="3"/>
  <c r="AO4313" i="3"/>
  <c r="AB4313" i="3"/>
  <c r="W4313" i="3"/>
  <c r="BG3185" i="3"/>
  <c r="BH3185" i="3" s="1"/>
  <c r="BB3185" i="3"/>
  <c r="AX3185" i="3"/>
  <c r="BC3185" i="3"/>
  <c r="AY3185" i="3"/>
  <c r="AT3185" i="3"/>
  <c r="AO3185" i="3"/>
  <c r="AB3185" i="3"/>
  <c r="W3185" i="3"/>
  <c r="BG2445" i="3"/>
  <c r="BH2445" i="3" s="1"/>
  <c r="BB2445" i="3"/>
  <c r="AX2445" i="3"/>
  <c r="BC2445" i="3"/>
  <c r="AY2445" i="3"/>
  <c r="AT2445" i="3"/>
  <c r="AO2445" i="3"/>
  <c r="AB2445" i="3"/>
  <c r="W2445" i="3"/>
  <c r="BG2438" i="3"/>
  <c r="BH2438" i="3" s="1"/>
  <c r="BB2438" i="3"/>
  <c r="AX2438" i="3"/>
  <c r="BC2438" i="3"/>
  <c r="AY2438" i="3"/>
  <c r="AT2438" i="3"/>
  <c r="AO2438" i="3"/>
  <c r="AB2438" i="3"/>
  <c r="W2438" i="3"/>
  <c r="BG4328" i="3"/>
  <c r="BH4328" i="3" s="1"/>
  <c r="BB4328" i="3"/>
  <c r="AX4328" i="3"/>
  <c r="BC4328" i="3"/>
  <c r="AY4328" i="3"/>
  <c r="AT4328" i="3"/>
  <c r="AO4328" i="3"/>
  <c r="AB4328" i="3"/>
  <c r="W4328" i="3"/>
  <c r="BG4320" i="3"/>
  <c r="BH4320" i="3" s="1"/>
  <c r="BB4320" i="3"/>
  <c r="AX4320" i="3"/>
  <c r="BC4320" i="3"/>
  <c r="AY4320" i="3"/>
  <c r="AT4320" i="3"/>
  <c r="AO4320" i="3"/>
  <c r="AB4320" i="3"/>
  <c r="W4320" i="3"/>
  <c r="BG4318" i="3"/>
  <c r="BH4318" i="3" s="1"/>
  <c r="BB4318" i="3"/>
  <c r="AX4318" i="3"/>
  <c r="BC4318" i="3"/>
  <c r="AY4318" i="3"/>
  <c r="AT4318" i="3"/>
  <c r="AO4318" i="3"/>
  <c r="AB4318" i="3"/>
  <c r="W4318" i="3"/>
  <c r="BG4310" i="3"/>
  <c r="BH4310" i="3" s="1"/>
  <c r="BB4310" i="3"/>
  <c r="AX4310" i="3"/>
  <c r="BC4310" i="3"/>
  <c r="AY4310" i="3"/>
  <c r="AT4310" i="3"/>
  <c r="AO4310" i="3"/>
  <c r="AB4310" i="3"/>
  <c r="W4310" i="3"/>
  <c r="BG4311" i="3"/>
  <c r="BH4311" i="3" s="1"/>
  <c r="BB4311" i="3"/>
  <c r="AX4311" i="3"/>
  <c r="BC4311" i="3"/>
  <c r="AY4311" i="3"/>
  <c r="AT4311" i="3"/>
  <c r="AO4311" i="3"/>
  <c r="AB4311" i="3"/>
  <c r="W4311" i="3"/>
  <c r="BG4326" i="3"/>
  <c r="BH4326" i="3" s="1"/>
  <c r="BB4326" i="3"/>
  <c r="AX4326" i="3"/>
  <c r="BC4326" i="3"/>
  <c r="AY4326" i="3"/>
  <c r="AT4326" i="3"/>
  <c r="AO4326" i="3"/>
  <c r="AB4326" i="3"/>
  <c r="W4326" i="3"/>
  <c r="BG4969" i="3"/>
  <c r="BH4969" i="3" s="1"/>
  <c r="BB4969" i="3"/>
  <c r="AX4969" i="3"/>
  <c r="BC4969" i="3"/>
  <c r="AY4969" i="3"/>
  <c r="AT4969" i="3"/>
  <c r="AO4969" i="3"/>
  <c r="AB4969" i="3"/>
  <c r="W4969" i="3"/>
  <c r="BG3863" i="3"/>
  <c r="BH3863" i="3" s="1"/>
  <c r="BB3863" i="3"/>
  <c r="AX3863" i="3"/>
  <c r="BC3863" i="3"/>
  <c r="AY3863" i="3"/>
  <c r="AT3863" i="3"/>
  <c r="AO3863" i="3"/>
  <c r="AB3863" i="3"/>
  <c r="W3863" i="3"/>
  <c r="BG3181" i="3"/>
  <c r="BH3181" i="3" s="1"/>
  <c r="BB3181" i="3"/>
  <c r="AX3181" i="3"/>
  <c r="BC3181" i="3"/>
  <c r="AY3181" i="3"/>
  <c r="AT3181" i="3"/>
  <c r="AO3181" i="3"/>
  <c r="AB3181" i="3"/>
  <c r="W3181" i="3"/>
  <c r="BG3171" i="3"/>
  <c r="BH3171" i="3" s="1"/>
  <c r="BB3171" i="3"/>
  <c r="AX3171" i="3"/>
  <c r="BC3171" i="3"/>
  <c r="AY3171" i="3"/>
  <c r="AT3171" i="3"/>
  <c r="AO3171" i="3"/>
  <c r="AB3171" i="3"/>
  <c r="W3171" i="3"/>
  <c r="BG3188" i="3"/>
  <c r="BH3188" i="3" s="1"/>
  <c r="BB3188" i="3"/>
  <c r="AX3188" i="3"/>
  <c r="BC3188" i="3"/>
  <c r="AY3188" i="3"/>
  <c r="AT3188" i="3"/>
  <c r="AO3188" i="3"/>
  <c r="AB3188" i="3"/>
  <c r="W3188" i="3"/>
  <c r="BG4980" i="3"/>
  <c r="BH4980" i="3" s="1"/>
  <c r="BB4980" i="3"/>
  <c r="AX4980" i="3"/>
  <c r="BC4980" i="3"/>
  <c r="AY4980" i="3"/>
  <c r="AT4980" i="3"/>
  <c r="AO4980" i="3"/>
  <c r="AB4980" i="3"/>
  <c r="W4980" i="3"/>
  <c r="BG3166" i="3"/>
  <c r="BH3166" i="3" s="1"/>
  <c r="BB3166" i="3"/>
  <c r="AX3166" i="3"/>
  <c r="BC3166" i="3"/>
  <c r="AY3166" i="3"/>
  <c r="AT3166" i="3"/>
  <c r="AO3166" i="3"/>
  <c r="AB3166" i="3"/>
  <c r="W3166" i="3"/>
  <c r="BG3189" i="3"/>
  <c r="BH3189" i="3" s="1"/>
  <c r="BB3189" i="3"/>
  <c r="AX3189" i="3"/>
  <c r="BC3189" i="3"/>
  <c r="AY3189" i="3"/>
  <c r="AT3189" i="3"/>
  <c r="AO3189" i="3"/>
  <c r="AB3189" i="3"/>
  <c r="W3189" i="3"/>
  <c r="BG3194" i="3"/>
  <c r="BH3194" i="3" s="1"/>
  <c r="BB3194" i="3"/>
  <c r="AX3194" i="3"/>
  <c r="BC3194" i="3"/>
  <c r="AY3194" i="3"/>
  <c r="AT3194" i="3"/>
  <c r="AO3194" i="3"/>
  <c r="AB3194" i="3"/>
  <c r="W3194" i="3"/>
  <c r="BG4988" i="3"/>
  <c r="BH4988" i="3" s="1"/>
  <c r="BB4988" i="3"/>
  <c r="AX4988" i="3"/>
  <c r="BC4988" i="3"/>
  <c r="AY4988" i="3"/>
  <c r="AT4988" i="3"/>
  <c r="AO4988" i="3"/>
  <c r="AB4988" i="3"/>
  <c r="W4988" i="3"/>
  <c r="BG1511" i="3"/>
  <c r="BH1511" i="3" s="1"/>
  <c r="BB1511" i="3"/>
  <c r="AX1511" i="3"/>
  <c r="BC1511" i="3"/>
  <c r="AY1511" i="3"/>
  <c r="AT1511" i="3"/>
  <c r="AO1511" i="3"/>
  <c r="AB1511" i="3"/>
  <c r="W1511" i="3"/>
  <c r="BG5007" i="3"/>
  <c r="BH5007" i="3" s="1"/>
  <c r="BB5007" i="3"/>
  <c r="AX5007" i="3"/>
  <c r="BC5007" i="3"/>
  <c r="AY5007" i="3"/>
  <c r="AT5007" i="3"/>
  <c r="AO5007" i="3"/>
  <c r="AB5007" i="3"/>
  <c r="W5007" i="3"/>
  <c r="BG3187" i="3"/>
  <c r="BH3187" i="3" s="1"/>
  <c r="BB3187" i="3"/>
  <c r="AX3187" i="3"/>
  <c r="BC3187" i="3"/>
  <c r="AY3187" i="3"/>
  <c r="AT3187" i="3"/>
  <c r="AO3187" i="3"/>
  <c r="AB3187" i="3"/>
  <c r="W3187" i="3"/>
  <c r="BG4995" i="3"/>
  <c r="BH4995" i="3" s="1"/>
  <c r="BB4995" i="3"/>
  <c r="AX4995" i="3"/>
  <c r="BC4995" i="3"/>
  <c r="AY4995" i="3"/>
  <c r="AT4995" i="3"/>
  <c r="AO4995" i="3"/>
  <c r="AB4995" i="3"/>
  <c r="W4995" i="3"/>
  <c r="BG3168" i="3"/>
  <c r="BH3168" i="3" s="1"/>
  <c r="BB3168" i="3"/>
  <c r="AX3168" i="3"/>
  <c r="BC3168" i="3"/>
  <c r="AY3168" i="3"/>
  <c r="AT3168" i="3"/>
  <c r="AO3168" i="3"/>
  <c r="AB3168" i="3"/>
  <c r="W3168" i="3"/>
  <c r="BG1518" i="3"/>
  <c r="BH1518" i="3" s="1"/>
  <c r="BB1518" i="3"/>
  <c r="AX1518" i="3"/>
  <c r="BC1518" i="3"/>
  <c r="AY1518" i="3"/>
  <c r="AT1518" i="3"/>
  <c r="AO1518" i="3"/>
  <c r="AB1518" i="3"/>
  <c r="W1518" i="3"/>
  <c r="BG1495" i="3"/>
  <c r="BH1495" i="3" s="1"/>
  <c r="BB1495" i="3"/>
  <c r="AX1495" i="3"/>
  <c r="BC1495" i="3"/>
  <c r="AY1495" i="3"/>
  <c r="AT1495" i="3"/>
  <c r="AO1495" i="3"/>
  <c r="AB1495" i="3"/>
  <c r="W1495" i="3"/>
  <c r="BG1494" i="3"/>
  <c r="BH1494" i="3" s="1"/>
  <c r="BB1494" i="3"/>
  <c r="AX1494" i="3"/>
  <c r="BC1494" i="3"/>
  <c r="AY1494" i="3"/>
  <c r="AT1494" i="3"/>
  <c r="AO1494" i="3"/>
  <c r="AB1494" i="3"/>
  <c r="W1494" i="3"/>
  <c r="BG3865" i="3"/>
  <c r="BH3865" i="3" s="1"/>
  <c r="BB3865" i="3"/>
  <c r="AX3865" i="3"/>
  <c r="BC3865" i="3"/>
  <c r="AY3865" i="3"/>
  <c r="AT3865" i="3"/>
  <c r="AO3865" i="3"/>
  <c r="AB3865" i="3"/>
  <c r="W3865" i="3"/>
  <c r="BG2462" i="3"/>
  <c r="BH2462" i="3" s="1"/>
  <c r="BB2462" i="3"/>
  <c r="AX2462" i="3"/>
  <c r="BC2462" i="3"/>
  <c r="AY2462" i="3"/>
  <c r="AT2462" i="3"/>
  <c r="AO2462" i="3"/>
  <c r="AB2462" i="3"/>
  <c r="W2462" i="3"/>
  <c r="BG1510" i="3"/>
  <c r="BH1510" i="3" s="1"/>
  <c r="BB1510" i="3"/>
  <c r="AX1510" i="3"/>
  <c r="BC1510" i="3"/>
  <c r="AY1510" i="3"/>
  <c r="AT1510" i="3"/>
  <c r="AO1510" i="3"/>
  <c r="AB1510" i="3"/>
  <c r="W1510" i="3"/>
  <c r="BG3161" i="3"/>
  <c r="BH3161" i="3" s="1"/>
  <c r="BB3161" i="3"/>
  <c r="AX3161" i="3"/>
  <c r="BC3161" i="3"/>
  <c r="AY3161" i="3"/>
  <c r="AT3161" i="3"/>
  <c r="AO3161" i="3"/>
  <c r="AB3161" i="3"/>
  <c r="W3161" i="3"/>
  <c r="AX5018" i="3" l="1"/>
  <c r="AB5018" i="3"/>
  <c r="AY5018" i="3"/>
  <c r="BB5018" i="3"/>
  <c r="W5018" i="3"/>
  <c r="AO5018" i="3"/>
  <c r="AT5018" i="3"/>
  <c r="AT4990" i="3"/>
  <c r="BC4990" i="3"/>
  <c r="AX4990" i="3"/>
  <c r="BB4990" i="3"/>
  <c r="W4990" i="3"/>
  <c r="AB4990" i="3"/>
  <c r="AO4990" i="3"/>
  <c r="W1519" i="3"/>
  <c r="AT1519" i="3"/>
  <c r="AB1519" i="3"/>
  <c r="AO1519" i="3"/>
  <c r="AY1519" i="3"/>
  <c r="BC1519" i="3"/>
  <c r="BB1519" i="3"/>
  <c r="AO1502" i="3"/>
  <c r="AT1502" i="3"/>
  <c r="AY1502" i="3"/>
  <c r="BC1502" i="3"/>
  <c r="AX1502" i="3"/>
  <c r="BB1502" i="3"/>
  <c r="W1502" i="3"/>
  <c r="AB1502" i="3"/>
  <c r="BC4307" i="3"/>
  <c r="BD4307" i="3" s="1"/>
  <c r="BD1495" i="3"/>
  <c r="BE1495" i="3" s="1"/>
  <c r="BD4980" i="3"/>
  <c r="BE4980" i="3" s="1"/>
  <c r="BD4988" i="3"/>
  <c r="BE4988" i="3" s="1"/>
  <c r="BD3863" i="3"/>
  <c r="BE3863" i="3" s="1"/>
  <c r="AY4307" i="3"/>
  <c r="AZ4307" i="3" s="1"/>
  <c r="BD1511" i="3"/>
  <c r="BE1511" i="3" s="1"/>
  <c r="BD3168" i="3"/>
  <c r="BE3168" i="3" s="1"/>
  <c r="BD3192" i="3"/>
  <c r="BE3192" i="3" s="1"/>
  <c r="AZ1508" i="3"/>
  <c r="BA1508" i="3" s="1"/>
  <c r="BC2480" i="3"/>
  <c r="AX2480" i="3"/>
  <c r="BB2480" i="3"/>
  <c r="AZ2464" i="3"/>
  <c r="BA2464" i="3" s="1"/>
  <c r="AZ4354" i="3"/>
  <c r="BA4354" i="3" s="1"/>
  <c r="AZ4346" i="3"/>
  <c r="BA4346" i="3" s="1"/>
  <c r="AZ4342" i="3"/>
  <c r="BA4342" i="3" s="1"/>
  <c r="AZ4338" i="3"/>
  <c r="BA4338" i="3" s="1"/>
  <c r="AZ4334" i="3"/>
  <c r="BA4334" i="3" s="1"/>
  <c r="BD2464" i="3"/>
  <c r="BE2464" i="3" s="1"/>
  <c r="AW2480" i="3"/>
  <c r="AE2480" i="3"/>
  <c r="AZ1513" i="3"/>
  <c r="BA1513" i="3" s="1"/>
  <c r="AZ3192" i="3"/>
  <c r="BA3192" i="3" s="1"/>
  <c r="BD2462" i="3"/>
  <c r="BE2462" i="3" s="1"/>
  <c r="AY3197" i="3"/>
  <c r="BC3197" i="3"/>
  <c r="AX3197" i="3"/>
  <c r="BD1513" i="3"/>
  <c r="BE1513" i="3" s="1"/>
  <c r="BB3197" i="3"/>
  <c r="AZ3175" i="3"/>
  <c r="BA3175" i="3" s="1"/>
  <c r="BD4341" i="3"/>
  <c r="BE4341" i="3" s="1"/>
  <c r="AZ4349" i="3"/>
  <c r="BA4349" i="3" s="1"/>
  <c r="AW3197" i="3"/>
  <c r="AE3197" i="3"/>
  <c r="BD3175" i="3"/>
  <c r="BE3175" i="3" s="1"/>
  <c r="AY3176" i="3"/>
  <c r="AX3176" i="3"/>
  <c r="BB3176" i="3"/>
  <c r="AW3176" i="3"/>
  <c r="AE3176" i="3"/>
  <c r="AZ4343" i="3"/>
  <c r="BA4343" i="3" s="1"/>
  <c r="AZ4339" i="3"/>
  <c r="BA4339" i="3" s="1"/>
  <c r="AZ4348" i="3"/>
  <c r="BA4348" i="3" s="1"/>
  <c r="BD4342" i="3"/>
  <c r="BE4342" i="3" s="1"/>
  <c r="AZ4337" i="3"/>
  <c r="BA4337" i="3" s="1"/>
  <c r="BB4355" i="3"/>
  <c r="BD4345" i="3"/>
  <c r="BE4345" i="3" s="1"/>
  <c r="AX4355" i="3"/>
  <c r="BD4351" i="3"/>
  <c r="BE4351" i="3" s="1"/>
  <c r="BC4355" i="3"/>
  <c r="AE4355" i="3"/>
  <c r="BD4347" i="3"/>
  <c r="BE4347" i="3" s="1"/>
  <c r="BD4343" i="3"/>
  <c r="BE4343" i="3" s="1"/>
  <c r="BD4348" i="3"/>
  <c r="BE4348" i="3" s="1"/>
  <c r="BD4335" i="3"/>
  <c r="BE4335" i="3" s="1"/>
  <c r="AY4355" i="3"/>
  <c r="AZ4353" i="3"/>
  <c r="BA4353" i="3" s="1"/>
  <c r="AW4355" i="3"/>
  <c r="AZ4336" i="3"/>
  <c r="BA4336" i="3" s="1"/>
  <c r="BD4350" i="3"/>
  <c r="BE4350" i="3" s="1"/>
  <c r="BD4338" i="3"/>
  <c r="BE4338" i="3" s="1"/>
  <c r="AM4356" i="3"/>
  <c r="BD4349" i="3"/>
  <c r="BE4349" i="3" s="1"/>
  <c r="BD4344" i="3"/>
  <c r="BE4344" i="3" s="1"/>
  <c r="AZ4345" i="3"/>
  <c r="BA4345" i="3" s="1"/>
  <c r="BD4339" i="3"/>
  <c r="BE4339" i="3" s="1"/>
  <c r="S4356" i="3"/>
  <c r="AZ4350" i="3"/>
  <c r="BA4350" i="3" s="1"/>
  <c r="BD4340" i="3"/>
  <c r="BE4340" i="3" s="1"/>
  <c r="BD4346" i="3"/>
  <c r="BE4346" i="3" s="1"/>
  <c r="AZ4340" i="3"/>
  <c r="BA4340" i="3" s="1"/>
  <c r="AZ4351" i="3"/>
  <c r="BA4351" i="3" s="1"/>
  <c r="BD4352" i="3"/>
  <c r="BE4352" i="3" s="1"/>
  <c r="BD4354" i="3"/>
  <c r="BE4354" i="3" s="1"/>
  <c r="AZ4352" i="3"/>
  <c r="BA4352" i="3" s="1"/>
  <c r="AZ4347" i="3"/>
  <c r="BA4347" i="3" s="1"/>
  <c r="BD4353" i="3"/>
  <c r="BE4353" i="3" s="1"/>
  <c r="AZ4341" i="3"/>
  <c r="BA4341" i="3" s="1"/>
  <c r="AZ4344" i="3"/>
  <c r="BA4344" i="3" s="1"/>
  <c r="BD4336" i="3"/>
  <c r="BE4336" i="3" s="1"/>
  <c r="BD4334" i="3"/>
  <c r="AZ4335" i="3"/>
  <c r="BA4335" i="3" s="1"/>
  <c r="BD4337" i="3"/>
  <c r="BE4337" i="3" s="1"/>
  <c r="V4356" i="3"/>
  <c r="BB2455" i="3"/>
  <c r="AY2455" i="3"/>
  <c r="BC2455" i="3"/>
  <c r="AX2455" i="3"/>
  <c r="AW2455" i="3"/>
  <c r="AE2455" i="3"/>
  <c r="BC871" i="3"/>
  <c r="AC4356" i="3"/>
  <c r="BD3182" i="3"/>
  <c r="BE3182" i="3" s="1"/>
  <c r="L4356" i="3"/>
  <c r="AY871" i="3"/>
  <c r="AX871" i="3"/>
  <c r="BB871" i="3"/>
  <c r="BB861" i="3"/>
  <c r="AY861" i="3"/>
  <c r="BC861" i="3"/>
  <c r="AX861" i="3"/>
  <c r="AW861" i="3"/>
  <c r="AE861" i="3"/>
  <c r="AW871" i="3"/>
  <c r="AE871" i="3"/>
  <c r="AY3867" i="3"/>
  <c r="BC3867" i="3"/>
  <c r="AX3867" i="3"/>
  <c r="BB3867" i="3"/>
  <c r="AY3857" i="3"/>
  <c r="BC3857" i="3"/>
  <c r="AX3857" i="3"/>
  <c r="BB3857" i="3"/>
  <c r="AY4151" i="3"/>
  <c r="AW3857" i="3"/>
  <c r="AE3857" i="3"/>
  <c r="AW3867" i="3"/>
  <c r="AE3867" i="3"/>
  <c r="AY4162" i="3"/>
  <c r="BC4162" i="3"/>
  <c r="BC4151" i="3"/>
  <c r="AX4151" i="3"/>
  <c r="AX4162" i="3"/>
  <c r="BB4151" i="3"/>
  <c r="BB4162" i="3"/>
  <c r="BD2475" i="3"/>
  <c r="BE2475" i="3" s="1"/>
  <c r="AW4151" i="3"/>
  <c r="BD2471" i="3"/>
  <c r="BE2471" i="3" s="1"/>
  <c r="BD4323" i="3"/>
  <c r="BE4323" i="3" s="1"/>
  <c r="AE4151" i="3"/>
  <c r="BD3155" i="3"/>
  <c r="BE3155" i="3" s="1"/>
  <c r="AW4162" i="3"/>
  <c r="AE4162" i="3"/>
  <c r="Z4163" i="3"/>
  <c r="AS4163" i="3"/>
  <c r="AC2481" i="3"/>
  <c r="S5019" i="3"/>
  <c r="AL5019" i="3"/>
  <c r="X872" i="3"/>
  <c r="AQ872" i="3"/>
  <c r="AC3868" i="3"/>
  <c r="S4163" i="3"/>
  <c r="AL4163" i="3"/>
  <c r="AK5019" i="3"/>
  <c r="AA3868" i="3"/>
  <c r="AU3868" i="3"/>
  <c r="T3868" i="3"/>
  <c r="AM3868" i="3"/>
  <c r="L872" i="3"/>
  <c r="AC872" i="3"/>
  <c r="S3868" i="3"/>
  <c r="AL3868" i="3"/>
  <c r="AA5019" i="3"/>
  <c r="AU5019" i="3"/>
  <c r="V3868" i="3"/>
  <c r="AP3868" i="3"/>
  <c r="Y2481" i="3"/>
  <c r="AR2481" i="3"/>
  <c r="T872" i="3"/>
  <c r="AM872" i="3"/>
  <c r="M4163" i="3"/>
  <c r="AI4163" i="3"/>
  <c r="Q4163" i="3"/>
  <c r="AJ4163" i="3"/>
  <c r="M2481" i="3"/>
  <c r="AI2481" i="3"/>
  <c r="T5019" i="3"/>
  <c r="AM5019" i="3"/>
  <c r="Y872" i="3"/>
  <c r="AR872" i="3"/>
  <c r="T4163" i="3"/>
  <c r="AM4163" i="3"/>
  <c r="AP4356" i="3"/>
  <c r="Z1520" i="3"/>
  <c r="AS1520" i="3"/>
  <c r="Q3868" i="3"/>
  <c r="AJ3868" i="3"/>
  <c r="U4163" i="3"/>
  <c r="AN4163" i="3"/>
  <c r="AA1520" i="3"/>
  <c r="AU1520" i="3"/>
  <c r="V5019" i="3"/>
  <c r="AP5019" i="3"/>
  <c r="AA872" i="3"/>
  <c r="AU872" i="3"/>
  <c r="R3868" i="3"/>
  <c r="AK3868" i="3"/>
  <c r="Q3198" i="3"/>
  <c r="AJ3198" i="3"/>
  <c r="T2481" i="3"/>
  <c r="AM2481" i="3"/>
  <c r="Y4163" i="3"/>
  <c r="AR4163" i="3"/>
  <c r="AL4356" i="3"/>
  <c r="X2481" i="3"/>
  <c r="AQ2481" i="3"/>
  <c r="S872" i="3"/>
  <c r="AL872" i="3"/>
  <c r="U872" i="3"/>
  <c r="AN872" i="3"/>
  <c r="Y4356" i="3"/>
  <c r="AR4356" i="3"/>
  <c r="Q1520" i="3"/>
  <c r="AJ1520" i="3"/>
  <c r="U2481" i="3"/>
  <c r="AN2481" i="3"/>
  <c r="Z5019" i="3"/>
  <c r="AS5019" i="3"/>
  <c r="Q872" i="3"/>
  <c r="AJ872" i="3"/>
  <c r="V4163" i="3"/>
  <c r="AP4163" i="3"/>
  <c r="Z4356" i="3"/>
  <c r="AS4356" i="3"/>
  <c r="S3198" i="3"/>
  <c r="AL3198" i="3"/>
  <c r="R872" i="3"/>
  <c r="AK872" i="3"/>
  <c r="U3868" i="3"/>
  <c r="AN3868" i="3"/>
  <c r="AA4356" i="3"/>
  <c r="AU4356" i="3"/>
  <c r="AS2481" i="3"/>
  <c r="Y3868" i="3"/>
  <c r="AR3868" i="3"/>
  <c r="AA4163" i="3"/>
  <c r="AU4163" i="3"/>
  <c r="Q4356" i="3"/>
  <c r="AJ4356" i="3"/>
  <c r="R5019" i="3"/>
  <c r="V872" i="3"/>
  <c r="AP872" i="3"/>
  <c r="Z3868" i="3"/>
  <c r="AS3868" i="3"/>
  <c r="L3868" i="3"/>
  <c r="R4356" i="3"/>
  <c r="AK4356" i="3"/>
  <c r="T4356" i="3"/>
  <c r="Q2481" i="3"/>
  <c r="AJ2481" i="3"/>
  <c r="U4356" i="3"/>
  <c r="AN4356" i="3"/>
  <c r="M872" i="3"/>
  <c r="AI872" i="3"/>
  <c r="X3868" i="3"/>
  <c r="AQ3868" i="3"/>
  <c r="R4163" i="3"/>
  <c r="AK4163" i="3"/>
  <c r="X4356" i="3"/>
  <c r="AQ4356" i="3"/>
  <c r="Z2481" i="3"/>
  <c r="L5019" i="3"/>
  <c r="AC5019" i="3"/>
  <c r="AA2481" i="3"/>
  <c r="AU2481" i="3"/>
  <c r="M5019" i="3"/>
  <c r="AI5019" i="3"/>
  <c r="Y3198" i="3"/>
  <c r="AR3198" i="3"/>
  <c r="Q5019" i="3"/>
  <c r="AJ5019" i="3"/>
  <c r="M3868" i="3"/>
  <c r="AI3868" i="3"/>
  <c r="X4163" i="3"/>
  <c r="AQ4163" i="3"/>
  <c r="M4356" i="3"/>
  <c r="AI4356" i="3"/>
  <c r="AU3198" i="3"/>
  <c r="S2481" i="3"/>
  <c r="AL2481" i="3"/>
  <c r="U5019" i="3"/>
  <c r="AN5019" i="3"/>
  <c r="Z872" i="3"/>
  <c r="AS872" i="3"/>
  <c r="L4163" i="3"/>
  <c r="AC4163" i="3"/>
  <c r="M3198" i="3"/>
  <c r="AI3198" i="3"/>
  <c r="L1520" i="3"/>
  <c r="AC1520" i="3"/>
  <c r="R2481" i="3"/>
  <c r="AK2481" i="3"/>
  <c r="X5019" i="3"/>
  <c r="AQ5019" i="3"/>
  <c r="M1520" i="3"/>
  <c r="AI1520" i="3"/>
  <c r="Y5019" i="3"/>
  <c r="AR5019" i="3"/>
  <c r="R1520" i="3"/>
  <c r="AK1520" i="3"/>
  <c r="S1520" i="3"/>
  <c r="AL1520" i="3"/>
  <c r="V2481" i="3"/>
  <c r="AP2481" i="3"/>
  <c r="V3198" i="3"/>
  <c r="AP3198" i="3"/>
  <c r="X3198" i="3"/>
  <c r="AQ3198" i="3"/>
  <c r="Y1520" i="3"/>
  <c r="AR1520" i="3"/>
  <c r="L2481" i="3"/>
  <c r="T3198" i="3"/>
  <c r="AM3198" i="3"/>
  <c r="T1520" i="3"/>
  <c r="AM1520" i="3"/>
  <c r="U1520" i="3"/>
  <c r="AN1520" i="3"/>
  <c r="V1520" i="3"/>
  <c r="AP1520" i="3"/>
  <c r="X1520" i="3"/>
  <c r="AQ1520" i="3"/>
  <c r="Z3198" i="3"/>
  <c r="AS3198" i="3"/>
  <c r="R3198" i="3"/>
  <c r="AK3198" i="3"/>
  <c r="U3198" i="3"/>
  <c r="AN3198" i="3"/>
  <c r="AA3198" i="3"/>
  <c r="L3198" i="3"/>
  <c r="AC3198" i="3"/>
  <c r="BD4986" i="3"/>
  <c r="BE4986" i="3" s="1"/>
  <c r="BD5008" i="3"/>
  <c r="BE5008" i="3" s="1"/>
  <c r="BD4308" i="3"/>
  <c r="BE4308" i="3" s="1"/>
  <c r="BD4325" i="3"/>
  <c r="BE4325" i="3" s="1"/>
  <c r="BD2460" i="3"/>
  <c r="BE2460" i="3" s="1"/>
  <c r="BD4156" i="3"/>
  <c r="BE4156" i="3" s="1"/>
  <c r="BD4148" i="3"/>
  <c r="BD4970" i="3"/>
  <c r="BE4970" i="3" s="1"/>
  <c r="BD860" i="3"/>
  <c r="BE860" i="3" s="1"/>
  <c r="BD1509" i="3"/>
  <c r="BE1509" i="3" s="1"/>
  <c r="BD4985" i="3"/>
  <c r="BE4985" i="3" s="1"/>
  <c r="BD4161" i="3"/>
  <c r="BE4161" i="3" s="1"/>
  <c r="BD865" i="3"/>
  <c r="BE865" i="3" s="1"/>
  <c r="BD4317" i="3"/>
  <c r="BE4317" i="3" s="1"/>
  <c r="BD3861" i="3"/>
  <c r="BD4978" i="3"/>
  <c r="BE4978" i="3" s="1"/>
  <c r="BD1492" i="3"/>
  <c r="BD1517" i="3"/>
  <c r="BE1517" i="3" s="1"/>
  <c r="BD852" i="3"/>
  <c r="BE852" i="3" s="1"/>
  <c r="BD870" i="3"/>
  <c r="BE870" i="3" s="1"/>
  <c r="BD2478" i="3"/>
  <c r="BE2478" i="3" s="1"/>
  <c r="BD848" i="3"/>
  <c r="BD3184" i="3"/>
  <c r="BE3184" i="3" s="1"/>
  <c r="AZ5016" i="3"/>
  <c r="BA5016" i="3" s="1"/>
  <c r="BD867" i="3"/>
  <c r="BE867" i="3" s="1"/>
  <c r="BD3864" i="3"/>
  <c r="BE3864" i="3" s="1"/>
  <c r="BD5017" i="3"/>
  <c r="BE5017" i="3" s="1"/>
  <c r="AZ2436" i="3"/>
  <c r="BA2436" i="3" s="1"/>
  <c r="AZ2437" i="3"/>
  <c r="BA2437" i="3" s="1"/>
  <c r="AZ2478" i="3"/>
  <c r="BA2478" i="3" s="1"/>
  <c r="AZ4978" i="3"/>
  <c r="BA4978" i="3" s="1"/>
  <c r="AZ4159" i="3"/>
  <c r="BA4159" i="3" s="1"/>
  <c r="AZ5017" i="3"/>
  <c r="BA5017" i="3" s="1"/>
  <c r="AZ1500" i="3"/>
  <c r="BA1500" i="3" s="1"/>
  <c r="AZ3172" i="3"/>
  <c r="BA3172" i="3" s="1"/>
  <c r="AZ4966" i="3"/>
  <c r="BA4966" i="3" s="1"/>
  <c r="AZ3153" i="3"/>
  <c r="BA3153" i="3" s="1"/>
  <c r="AZ1516" i="3"/>
  <c r="BA1516" i="3" s="1"/>
  <c r="AY2476" i="3"/>
  <c r="AZ2476" i="3" s="1"/>
  <c r="BA2476" i="3" s="1"/>
  <c r="BD2446" i="3"/>
  <c r="BE2446" i="3" s="1"/>
  <c r="AZ4965" i="3"/>
  <c r="AZ4981" i="3"/>
  <c r="BA4981" i="3" s="1"/>
  <c r="AY4989" i="3"/>
  <c r="AZ4989" i="3" s="1"/>
  <c r="BA4989" i="3" s="1"/>
  <c r="BD3158" i="3"/>
  <c r="BE3158" i="3" s="1"/>
  <c r="BD4972" i="3"/>
  <c r="BE4972" i="3" s="1"/>
  <c r="BC5011" i="3"/>
  <c r="BD5011" i="3" s="1"/>
  <c r="BE5011" i="3" s="1"/>
  <c r="AZ4986" i="3"/>
  <c r="BA4986" i="3" s="1"/>
  <c r="BD2477" i="3"/>
  <c r="BE2477" i="3" s="1"/>
  <c r="AZ3182" i="3"/>
  <c r="BA3182" i="3" s="1"/>
  <c r="AZ3191" i="3"/>
  <c r="BA3191" i="3" s="1"/>
  <c r="AZ1493" i="3"/>
  <c r="BA1493" i="3" s="1"/>
  <c r="AZ2475" i="3"/>
  <c r="BA2475" i="3" s="1"/>
  <c r="AZ2471" i="3"/>
  <c r="BA2471" i="3" s="1"/>
  <c r="AZ3155" i="3"/>
  <c r="BA3155" i="3" s="1"/>
  <c r="BC3156" i="3"/>
  <c r="BD3156" i="3" s="1"/>
  <c r="BE3156" i="3" s="1"/>
  <c r="AZ4976" i="3"/>
  <c r="BA4976" i="3" s="1"/>
  <c r="AZ3170" i="3"/>
  <c r="BA3170" i="3" s="1"/>
  <c r="AZ2474" i="3"/>
  <c r="BA2474" i="3" s="1"/>
  <c r="BD3154" i="3"/>
  <c r="BE3154" i="3" s="1"/>
  <c r="BD4149" i="3"/>
  <c r="BE4149" i="3" s="1"/>
  <c r="BD1512" i="3"/>
  <c r="BE1512" i="3" s="1"/>
  <c r="BD3195" i="3"/>
  <c r="BE3195" i="3" s="1"/>
  <c r="AZ855" i="3"/>
  <c r="BA855" i="3" s="1"/>
  <c r="AZ3160" i="3"/>
  <c r="BA3160" i="3" s="1"/>
  <c r="AZ4158" i="3"/>
  <c r="BA4158" i="3" s="1"/>
  <c r="BD1500" i="3"/>
  <c r="BE1500" i="3" s="1"/>
  <c r="BD3856" i="3"/>
  <c r="BE3856" i="3" s="1"/>
  <c r="BD849" i="3"/>
  <c r="BE849" i="3" s="1"/>
  <c r="BD3160" i="3"/>
  <c r="BE3160" i="3" s="1"/>
  <c r="BD4158" i="3"/>
  <c r="BE4158" i="3" s="1"/>
  <c r="AZ4985" i="3"/>
  <c r="BA4985" i="3" s="1"/>
  <c r="AZ5010" i="3"/>
  <c r="BA5010" i="3" s="1"/>
  <c r="BD2474" i="3"/>
  <c r="BE2474" i="3" s="1"/>
  <c r="BD5005" i="3"/>
  <c r="BE5005" i="3" s="1"/>
  <c r="AZ4315" i="3"/>
  <c r="BA4315" i="3" s="1"/>
  <c r="BD866" i="3"/>
  <c r="AZ4320" i="3"/>
  <c r="BA4320" i="3" s="1"/>
  <c r="AZ2452" i="3"/>
  <c r="BA2452" i="3" s="1"/>
  <c r="AZ5014" i="3"/>
  <c r="BA5014" i="3" s="1"/>
  <c r="AZ4973" i="3"/>
  <c r="BA4973" i="3" s="1"/>
  <c r="AZ4971" i="3"/>
  <c r="BA4971" i="3" s="1"/>
  <c r="BD4315" i="3"/>
  <c r="BE4315" i="3" s="1"/>
  <c r="AZ865" i="3"/>
  <c r="BA865" i="3" s="1"/>
  <c r="AZ4983" i="3"/>
  <c r="BA4983" i="3" s="1"/>
  <c r="AZ4157" i="3"/>
  <c r="BA4157" i="3" s="1"/>
  <c r="AZ4160" i="3"/>
  <c r="BA4160" i="3" s="1"/>
  <c r="BD5009" i="3"/>
  <c r="BE5009" i="3" s="1"/>
  <c r="BD869" i="3"/>
  <c r="BE869" i="3" s="1"/>
  <c r="BD4983" i="3"/>
  <c r="BE4983" i="3" s="1"/>
  <c r="BD4157" i="3"/>
  <c r="BE4157" i="3" s="1"/>
  <c r="BD4160" i="3"/>
  <c r="BE4160" i="3" s="1"/>
  <c r="AZ1512" i="3"/>
  <c r="BA1512" i="3" s="1"/>
  <c r="AZ3165" i="3"/>
  <c r="BA3165" i="3" s="1"/>
  <c r="BD2461" i="3"/>
  <c r="BE2461" i="3" s="1"/>
  <c r="BD4965" i="3"/>
  <c r="AZ2441" i="3"/>
  <c r="BA2441" i="3" s="1"/>
  <c r="AZ3158" i="3"/>
  <c r="BA3158" i="3" s="1"/>
  <c r="AZ2443" i="3"/>
  <c r="BA2443" i="3" s="1"/>
  <c r="BD4982" i="3"/>
  <c r="BE4982" i="3" s="1"/>
  <c r="AZ849" i="3"/>
  <c r="BA849" i="3" s="1"/>
  <c r="BD3180" i="3"/>
  <c r="BD3866" i="3"/>
  <c r="BE3866" i="3" s="1"/>
  <c r="AZ2477" i="3"/>
  <c r="BA2477" i="3" s="1"/>
  <c r="BD5016" i="3"/>
  <c r="BE5016" i="3" s="1"/>
  <c r="BD2436" i="3"/>
  <c r="BE2436" i="3" s="1"/>
  <c r="AZ2440" i="3"/>
  <c r="BA2440" i="3" s="1"/>
  <c r="BD4159" i="3"/>
  <c r="BE4159" i="3" s="1"/>
  <c r="AZ5006" i="3"/>
  <c r="BA5006" i="3" s="1"/>
  <c r="BD3165" i="3"/>
  <c r="BE3165" i="3" s="1"/>
  <c r="AZ3195" i="3"/>
  <c r="BA3195" i="3" s="1"/>
  <c r="BD1518" i="3"/>
  <c r="BE1518" i="3" s="1"/>
  <c r="BD4969" i="3"/>
  <c r="BE4969" i="3" s="1"/>
  <c r="BD4318" i="3"/>
  <c r="BE4318" i="3" s="1"/>
  <c r="AZ2470" i="3"/>
  <c r="BA2470" i="3" s="1"/>
  <c r="BD4150" i="3"/>
  <c r="BE4150" i="3" s="1"/>
  <c r="BD4989" i="3"/>
  <c r="BE4989" i="3" s="1"/>
  <c r="BD3169" i="3"/>
  <c r="BE3169" i="3" s="1"/>
  <c r="AZ3162" i="3"/>
  <c r="BA3162" i="3" s="1"/>
  <c r="BD4966" i="3"/>
  <c r="BE4966" i="3" s="1"/>
  <c r="BD5013" i="3"/>
  <c r="BE5013" i="3" s="1"/>
  <c r="BD2479" i="3"/>
  <c r="BE2479" i="3" s="1"/>
  <c r="BD5006" i="3"/>
  <c r="BE5006" i="3" s="1"/>
  <c r="AZ3864" i="3"/>
  <c r="BA3864" i="3" s="1"/>
  <c r="BD3171" i="3"/>
  <c r="BE3171" i="3" s="1"/>
  <c r="BD4311" i="3"/>
  <c r="BE4311" i="3" s="1"/>
  <c r="AZ848" i="3"/>
  <c r="AZ1507" i="3"/>
  <c r="BA1507" i="3" s="1"/>
  <c r="AZ5008" i="3"/>
  <c r="BA5008" i="3" s="1"/>
  <c r="AZ2451" i="3"/>
  <c r="BA2451" i="3" s="1"/>
  <c r="BD1493" i="3"/>
  <c r="BE1493" i="3" s="1"/>
  <c r="AZ4308" i="3"/>
  <c r="BA4308" i="3" s="1"/>
  <c r="BD5012" i="3"/>
  <c r="BE5012" i="3" s="1"/>
  <c r="BD3170" i="3"/>
  <c r="BE3170" i="3" s="1"/>
  <c r="AZ3196" i="3"/>
  <c r="BA3196" i="3" s="1"/>
  <c r="BD5001" i="3"/>
  <c r="BE5001" i="3" s="1"/>
  <c r="BD2443" i="3"/>
  <c r="BE2443" i="3" s="1"/>
  <c r="BD2472" i="3"/>
  <c r="BE2472" i="3" s="1"/>
  <c r="BD4996" i="3"/>
  <c r="BE4996" i="3" s="1"/>
  <c r="AZ5011" i="3"/>
  <c r="BA5011" i="3" s="1"/>
  <c r="BD3172" i="3"/>
  <c r="BE3172" i="3" s="1"/>
  <c r="AZ3174" i="3"/>
  <c r="BA3174" i="3" s="1"/>
  <c r="AZ3157" i="3"/>
  <c r="BA3157" i="3" s="1"/>
  <c r="AZ4149" i="3"/>
  <c r="BA4149" i="3" s="1"/>
  <c r="AZ4322" i="3"/>
  <c r="BA4322" i="3" s="1"/>
  <c r="AZ5005" i="3"/>
  <c r="BA5005" i="3" s="1"/>
  <c r="AZ4155" i="3"/>
  <c r="AZ4156" i="3"/>
  <c r="BA4156" i="3" s="1"/>
  <c r="BD5010" i="3"/>
  <c r="BE5010" i="3" s="1"/>
  <c r="AZ4161" i="3"/>
  <c r="BA4161" i="3" s="1"/>
  <c r="BD2476" i="3"/>
  <c r="BE2476" i="3" s="1"/>
  <c r="AZ3164" i="3"/>
  <c r="BA3164" i="3" s="1"/>
  <c r="AZ868" i="3"/>
  <c r="BA868" i="3" s="1"/>
  <c r="BD4155" i="3"/>
  <c r="AZ867" i="3"/>
  <c r="BA867" i="3" s="1"/>
  <c r="AZ4999" i="3"/>
  <c r="BA4999" i="3" s="1"/>
  <c r="AZ2434" i="3"/>
  <c r="BD4981" i="3"/>
  <c r="BE4981" i="3" s="1"/>
  <c r="AZ4977" i="3"/>
  <c r="BA4977" i="3" s="1"/>
  <c r="BD1516" i="3"/>
  <c r="BE1516" i="3" s="1"/>
  <c r="AZ3861" i="3"/>
  <c r="BD3164" i="3"/>
  <c r="BE3164" i="3" s="1"/>
  <c r="AZ1509" i="3"/>
  <c r="BA1509" i="3" s="1"/>
  <c r="AZ4972" i="3"/>
  <c r="BA4972" i="3" s="1"/>
  <c r="BD4977" i="3"/>
  <c r="BE4977" i="3" s="1"/>
  <c r="AZ1492" i="3"/>
  <c r="AZ2449" i="3"/>
  <c r="BA2449" i="3" s="1"/>
  <c r="AZ857" i="3"/>
  <c r="BA857" i="3" s="1"/>
  <c r="AZ1517" i="3"/>
  <c r="BA1517" i="3" s="1"/>
  <c r="AZ2467" i="3"/>
  <c r="BA2467" i="3" s="1"/>
  <c r="BD4329" i="3"/>
  <c r="BE4329" i="3" s="1"/>
  <c r="AZ3190" i="3"/>
  <c r="BA3190" i="3" s="1"/>
  <c r="AZ3856" i="3"/>
  <c r="BA3856" i="3" s="1"/>
  <c r="AZ2459" i="3"/>
  <c r="BD3153" i="3"/>
  <c r="BE3153" i="3" s="1"/>
  <c r="BD1507" i="3"/>
  <c r="BE1507" i="3" s="1"/>
  <c r="AZ4148" i="3"/>
  <c r="BD3191" i="3"/>
  <c r="BE3191" i="3" s="1"/>
  <c r="BD2467" i="3"/>
  <c r="BE2467" i="3" s="1"/>
  <c r="AZ852" i="3"/>
  <c r="BA852" i="3" s="1"/>
  <c r="BD4322" i="3"/>
  <c r="BE4322" i="3" s="1"/>
  <c r="AZ860" i="3"/>
  <c r="BA860" i="3" s="1"/>
  <c r="AZ2479" i="3"/>
  <c r="BA2479" i="3" s="1"/>
  <c r="BD2437" i="3"/>
  <c r="BE2437" i="3" s="1"/>
  <c r="BD4987" i="3"/>
  <c r="BE4987" i="3" s="1"/>
  <c r="AZ870" i="3"/>
  <c r="BA870" i="3" s="1"/>
  <c r="BD4328" i="3"/>
  <c r="BE4328" i="3" s="1"/>
  <c r="AZ851" i="3"/>
  <c r="BA851" i="3" s="1"/>
  <c r="BD856" i="3"/>
  <c r="BE856" i="3" s="1"/>
  <c r="BD2459" i="3"/>
  <c r="BD3181" i="3"/>
  <c r="BE3181" i="3" s="1"/>
  <c r="AZ4316" i="3"/>
  <c r="BA4316" i="3" s="1"/>
  <c r="AZ4997" i="3"/>
  <c r="BA4997" i="3" s="1"/>
  <c r="AZ4975" i="3"/>
  <c r="BA4975" i="3" s="1"/>
  <c r="AZ5009" i="3"/>
  <c r="BA5009" i="3" s="1"/>
  <c r="AZ1497" i="3"/>
  <c r="BA1497" i="3" s="1"/>
  <c r="BD2451" i="3"/>
  <c r="BE2451" i="3" s="1"/>
  <c r="AZ4967" i="3"/>
  <c r="BA4967" i="3" s="1"/>
  <c r="AZ1499" i="3"/>
  <c r="BA1499" i="3" s="1"/>
  <c r="AZ4979" i="3"/>
  <c r="BA4979" i="3" s="1"/>
  <c r="BD2440" i="3"/>
  <c r="BE2440" i="3" s="1"/>
  <c r="BD4320" i="3"/>
  <c r="BE4320" i="3" s="1"/>
  <c r="BD2469" i="3"/>
  <c r="BE2469" i="3" s="1"/>
  <c r="BD4316" i="3"/>
  <c r="BE4316" i="3" s="1"/>
  <c r="BD4997" i="3"/>
  <c r="BE4997" i="3" s="1"/>
  <c r="BD4975" i="3"/>
  <c r="BE4975" i="3" s="1"/>
  <c r="AZ859" i="3"/>
  <c r="BA859" i="3" s="1"/>
  <c r="BD1497" i="3"/>
  <c r="BE1497" i="3" s="1"/>
  <c r="AZ3167" i="3"/>
  <c r="BA3167" i="3" s="1"/>
  <c r="AZ2466" i="3"/>
  <c r="BA2466" i="3" s="1"/>
  <c r="AZ4970" i="3"/>
  <c r="BA4970" i="3" s="1"/>
  <c r="BD4967" i="3"/>
  <c r="BE4967" i="3" s="1"/>
  <c r="AZ4323" i="3"/>
  <c r="BA4323" i="3" s="1"/>
  <c r="BD1499" i="3"/>
  <c r="BE1499" i="3" s="1"/>
  <c r="BD4979" i="3"/>
  <c r="BE4979" i="3" s="1"/>
  <c r="AZ2460" i="3"/>
  <c r="BA2460" i="3" s="1"/>
  <c r="AZ5015" i="3"/>
  <c r="BA5015" i="3" s="1"/>
  <c r="AZ3866" i="3"/>
  <c r="BA3866" i="3" s="1"/>
  <c r="BD3167" i="3"/>
  <c r="BE3167" i="3" s="1"/>
  <c r="AZ3184" i="3"/>
  <c r="BA3184" i="3" s="1"/>
  <c r="BD2466" i="3"/>
  <c r="BE2466" i="3" s="1"/>
  <c r="AZ4982" i="3"/>
  <c r="BA4982" i="3" s="1"/>
  <c r="AZ5004" i="3"/>
  <c r="BA5004" i="3" s="1"/>
  <c r="AZ858" i="3"/>
  <c r="BA858" i="3" s="1"/>
  <c r="AZ3188" i="3"/>
  <c r="BA3188" i="3" s="1"/>
  <c r="AZ4326" i="3"/>
  <c r="BA4326" i="3" s="1"/>
  <c r="AZ4310" i="3"/>
  <c r="BA4310" i="3" s="1"/>
  <c r="AZ2438" i="3"/>
  <c r="BA2438" i="3" s="1"/>
  <c r="AZ3185" i="3"/>
  <c r="BA3185" i="3" s="1"/>
  <c r="AZ1496" i="3"/>
  <c r="BA1496" i="3" s="1"/>
  <c r="AZ5000" i="3"/>
  <c r="BA5000" i="3" s="1"/>
  <c r="AZ3193" i="3"/>
  <c r="BA3193" i="3" s="1"/>
  <c r="BD4999" i="3"/>
  <c r="BE4999" i="3" s="1"/>
  <c r="BD3152" i="3"/>
  <c r="BD1506" i="3"/>
  <c r="BD4968" i="3"/>
  <c r="BE4968" i="3" s="1"/>
  <c r="AZ1515" i="3"/>
  <c r="BA1515" i="3" s="1"/>
  <c r="BD2449" i="3"/>
  <c r="BE2449" i="3" s="1"/>
  <c r="AZ4998" i="3"/>
  <c r="BA4998" i="3" s="1"/>
  <c r="BD3174" i="3"/>
  <c r="BE3174" i="3" s="1"/>
  <c r="BD3157" i="3"/>
  <c r="BE3157" i="3" s="1"/>
  <c r="AZ3154" i="3"/>
  <c r="BA3154" i="3" s="1"/>
  <c r="AZ4325" i="3"/>
  <c r="BA4325" i="3" s="1"/>
  <c r="BD868" i="3"/>
  <c r="BE868" i="3" s="1"/>
  <c r="AZ4987" i="3"/>
  <c r="BA4987" i="3" s="1"/>
  <c r="BD3188" i="3"/>
  <c r="BE3188" i="3" s="1"/>
  <c r="BD4326" i="3"/>
  <c r="BE4326" i="3" s="1"/>
  <c r="BD2438" i="3"/>
  <c r="BE2438" i="3" s="1"/>
  <c r="BD2447" i="3"/>
  <c r="BE2447" i="3" s="1"/>
  <c r="AZ4150" i="3"/>
  <c r="BA4150" i="3" s="1"/>
  <c r="AZ3156" i="3"/>
  <c r="BA3156" i="3" s="1"/>
  <c r="BD1515" i="3"/>
  <c r="BE1515" i="3" s="1"/>
  <c r="BD4998" i="3"/>
  <c r="BE4998" i="3" s="1"/>
  <c r="AZ5013" i="3"/>
  <c r="BA5013" i="3" s="1"/>
  <c r="BD3194" i="3"/>
  <c r="BE3194" i="3" s="1"/>
  <c r="BD4310" i="3"/>
  <c r="BE4310" i="3" s="1"/>
  <c r="BD3185" i="3"/>
  <c r="BE3185" i="3" s="1"/>
  <c r="BD857" i="3"/>
  <c r="BE857" i="3" s="1"/>
  <c r="AZ869" i="3"/>
  <c r="BA869" i="3" s="1"/>
  <c r="AZ5001" i="3"/>
  <c r="BA5001" i="3" s="1"/>
  <c r="BD850" i="3"/>
  <c r="BE850" i="3" s="1"/>
  <c r="AZ4996" i="3"/>
  <c r="BA4996" i="3" s="1"/>
  <c r="AZ2465" i="3"/>
  <c r="BA2465" i="3" s="1"/>
  <c r="BD5015" i="3"/>
  <c r="BE5015" i="3" s="1"/>
  <c r="AZ2472" i="3"/>
  <c r="BA2472" i="3" s="1"/>
  <c r="AZ3183" i="3"/>
  <c r="BA3183" i="3" s="1"/>
  <c r="BD855" i="3"/>
  <c r="BE855" i="3" s="1"/>
  <c r="BD2454" i="3"/>
  <c r="BE2454" i="3" s="1"/>
  <c r="BD3183" i="3"/>
  <c r="BE3183" i="3" s="1"/>
  <c r="AZ2453" i="3"/>
  <c r="BA2453" i="3" s="1"/>
  <c r="AZ3862" i="3"/>
  <c r="BA3862" i="3" s="1"/>
  <c r="AZ2435" i="3"/>
  <c r="BA2435" i="3" s="1"/>
  <c r="AZ3855" i="3"/>
  <c r="AZ4968" i="3"/>
  <c r="BA4968" i="3" s="1"/>
  <c r="AZ2463" i="3"/>
  <c r="BA2463" i="3" s="1"/>
  <c r="AZ2447" i="3"/>
  <c r="BA2447" i="3" s="1"/>
  <c r="AZ2450" i="3"/>
  <c r="BA2450" i="3" s="1"/>
  <c r="BD859" i="3"/>
  <c r="BE859" i="3" s="1"/>
  <c r="BD851" i="3"/>
  <c r="BE851" i="3" s="1"/>
  <c r="AZ2439" i="3"/>
  <c r="BA2439" i="3" s="1"/>
  <c r="BD2470" i="3"/>
  <c r="BE2470" i="3" s="1"/>
  <c r="BD858" i="3"/>
  <c r="BE858" i="3" s="1"/>
  <c r="AZ2444" i="3"/>
  <c r="BA2444" i="3" s="1"/>
  <c r="BD4976" i="3"/>
  <c r="BE4976" i="3" s="1"/>
  <c r="BD3855" i="3"/>
  <c r="BD3196" i="3"/>
  <c r="BE3196" i="3" s="1"/>
  <c r="BD2441" i="3"/>
  <c r="BE2441" i="3" s="1"/>
  <c r="BD2450" i="3"/>
  <c r="BE2450" i="3" s="1"/>
  <c r="BD2439" i="3"/>
  <c r="BE2439" i="3" s="1"/>
  <c r="BD2452" i="3"/>
  <c r="BE2452" i="3" s="1"/>
  <c r="BD4994" i="3"/>
  <c r="AZ2448" i="3"/>
  <c r="BA2448" i="3" s="1"/>
  <c r="AZ2468" i="3"/>
  <c r="BA2468" i="3" s="1"/>
  <c r="BD2448" i="3"/>
  <c r="BE2448" i="3" s="1"/>
  <c r="BD2468" i="3"/>
  <c r="BE2468" i="3" s="1"/>
  <c r="AZ2461" i="3"/>
  <c r="BA2461" i="3" s="1"/>
  <c r="AZ4317" i="3"/>
  <c r="BA4317" i="3" s="1"/>
  <c r="AZ1506" i="3"/>
  <c r="AZ2442" i="3"/>
  <c r="BA2442" i="3" s="1"/>
  <c r="BD3162" i="3"/>
  <c r="BE3162" i="3" s="1"/>
  <c r="BD2444" i="3"/>
  <c r="BE2444" i="3" s="1"/>
  <c r="BD854" i="3"/>
  <c r="BE854" i="3" s="1"/>
  <c r="AZ3180" i="3"/>
  <c r="AZ3163" i="3"/>
  <c r="BA3163" i="3" s="1"/>
  <c r="AZ3186" i="3"/>
  <c r="BA3186" i="3" s="1"/>
  <c r="BD3163" i="3"/>
  <c r="BE3163" i="3" s="1"/>
  <c r="AZ2446" i="3"/>
  <c r="BA2446" i="3" s="1"/>
  <c r="AZ2469" i="3"/>
  <c r="BA2469" i="3" s="1"/>
  <c r="BD5004" i="3"/>
  <c r="BE5004" i="3" s="1"/>
  <c r="AZ2454" i="3"/>
  <c r="BA2454" i="3" s="1"/>
  <c r="BD2434" i="3"/>
  <c r="BD2465" i="3"/>
  <c r="BE2465" i="3" s="1"/>
  <c r="BD2442" i="3"/>
  <c r="BE2442" i="3" s="1"/>
  <c r="BD3159" i="3"/>
  <c r="BE3159" i="3" s="1"/>
  <c r="AZ850" i="3"/>
  <c r="BA850" i="3" s="1"/>
  <c r="BD5002" i="3"/>
  <c r="BE5002" i="3" s="1"/>
  <c r="AZ856" i="3"/>
  <c r="BA856" i="3" s="1"/>
  <c r="AZ3169" i="3"/>
  <c r="BA3169" i="3" s="1"/>
  <c r="BD2453" i="3"/>
  <c r="BE2453" i="3" s="1"/>
  <c r="BD3862" i="3"/>
  <c r="BE3862" i="3" s="1"/>
  <c r="BD2435" i="3"/>
  <c r="BE2435" i="3" s="1"/>
  <c r="AZ854" i="3"/>
  <c r="BA854" i="3" s="1"/>
  <c r="BD3190" i="3"/>
  <c r="BE3190" i="3" s="1"/>
  <c r="AZ866" i="3"/>
  <c r="AZ3152" i="3"/>
  <c r="AZ5012" i="3"/>
  <c r="BA5012" i="3" s="1"/>
  <c r="AZ3159" i="3"/>
  <c r="BA3159" i="3" s="1"/>
  <c r="BD2473" i="3"/>
  <c r="BE2473" i="3" s="1"/>
  <c r="BD2463" i="3"/>
  <c r="BE2463" i="3" s="1"/>
  <c r="BD4313" i="3"/>
  <c r="BE4313" i="3" s="1"/>
  <c r="BD1496" i="3"/>
  <c r="BE1496" i="3" s="1"/>
  <c r="BD5000" i="3"/>
  <c r="BE5000" i="3" s="1"/>
  <c r="AZ4980" i="3"/>
  <c r="BA4980" i="3" s="1"/>
  <c r="AZ3863" i="3"/>
  <c r="BA3863" i="3" s="1"/>
  <c r="AZ4328" i="3"/>
  <c r="BA4328" i="3" s="1"/>
  <c r="AZ2445" i="3"/>
  <c r="BA2445" i="3" s="1"/>
  <c r="AZ3173" i="3"/>
  <c r="BA3173" i="3" s="1"/>
  <c r="AZ853" i="3"/>
  <c r="BA853" i="3" s="1"/>
  <c r="BD3186" i="3"/>
  <c r="BE3186" i="3" s="1"/>
  <c r="BD2445" i="3"/>
  <c r="BE2445" i="3" s="1"/>
  <c r="BD3173" i="3"/>
  <c r="BE3173" i="3" s="1"/>
  <c r="BD853" i="3"/>
  <c r="BE853" i="3" s="1"/>
  <c r="AZ4329" i="3"/>
  <c r="BA4329" i="3" s="1"/>
  <c r="BD4971" i="3"/>
  <c r="BE4971" i="3" s="1"/>
  <c r="BD3193" i="3"/>
  <c r="BE3193" i="3" s="1"/>
  <c r="BD5014" i="3"/>
  <c r="BE5014" i="3" s="1"/>
  <c r="AZ4994" i="3"/>
  <c r="AZ4313" i="3"/>
  <c r="BA4313" i="3" s="1"/>
  <c r="AZ2473" i="3"/>
  <c r="BA2473" i="3" s="1"/>
  <c r="AZ5002" i="3"/>
  <c r="BA5002" i="3" s="1"/>
  <c r="BD4973" i="3"/>
  <c r="BE4973" i="3" s="1"/>
  <c r="AZ4995" i="3"/>
  <c r="BA4995" i="3" s="1"/>
  <c r="AZ3168" i="3"/>
  <c r="BA3168" i="3" s="1"/>
  <c r="AZ1511" i="3"/>
  <c r="BA1511" i="3" s="1"/>
  <c r="AZ3166" i="3"/>
  <c r="BA3166" i="3" s="1"/>
  <c r="BD3166" i="3"/>
  <c r="BE3166" i="3" s="1"/>
  <c r="AZ3181" i="3"/>
  <c r="BA3181" i="3" s="1"/>
  <c r="AZ3189" i="3"/>
  <c r="BA3189" i="3" s="1"/>
  <c r="BD5007" i="3"/>
  <c r="BE5007" i="3" s="1"/>
  <c r="AZ3171" i="3"/>
  <c r="BA3171" i="3" s="1"/>
  <c r="AZ4969" i="3"/>
  <c r="BA4969" i="3" s="1"/>
  <c r="AZ4311" i="3"/>
  <c r="BA4311" i="3" s="1"/>
  <c r="AZ4318" i="3"/>
  <c r="BA4318" i="3" s="1"/>
  <c r="AZ2462" i="3"/>
  <c r="BA2462" i="3" s="1"/>
  <c r="AZ1495" i="3"/>
  <c r="BA1495" i="3" s="1"/>
  <c r="AZ5007" i="3"/>
  <c r="BA5007" i="3" s="1"/>
  <c r="AZ3187" i="3"/>
  <c r="BA3187" i="3" s="1"/>
  <c r="BD3189" i="3"/>
  <c r="BE3189" i="3" s="1"/>
  <c r="BD1494" i="3"/>
  <c r="BE1494" i="3" s="1"/>
  <c r="BD3187" i="3"/>
  <c r="BE3187" i="3" s="1"/>
  <c r="AZ3194" i="3"/>
  <c r="BA3194" i="3" s="1"/>
  <c r="AZ4988" i="3"/>
  <c r="BA4988" i="3" s="1"/>
  <c r="BD4995" i="3"/>
  <c r="BE4995" i="3" s="1"/>
  <c r="AZ1510" i="3"/>
  <c r="BA1510" i="3" s="1"/>
  <c r="AZ1494" i="3"/>
  <c r="BA1494" i="3" s="1"/>
  <c r="BD3161" i="3"/>
  <c r="BE3161" i="3" s="1"/>
  <c r="AZ3865" i="3"/>
  <c r="BA3865" i="3" s="1"/>
  <c r="AZ1518" i="3"/>
  <c r="BA1518" i="3" s="1"/>
  <c r="BD3865" i="3"/>
  <c r="BE3865" i="3" s="1"/>
  <c r="AZ3161" i="3"/>
  <c r="BA3161" i="3" s="1"/>
  <c r="BD1510" i="3"/>
  <c r="BE1510" i="3" s="1"/>
  <c r="H35" i="3"/>
  <c r="H50" i="3"/>
  <c r="H52" i="3"/>
  <c r="H54" i="3"/>
  <c r="H55" i="3"/>
  <c r="H56" i="3"/>
  <c r="H57" i="3"/>
  <c r="H58" i="3"/>
  <c r="H59" i="3"/>
  <c r="H60" i="3"/>
  <c r="H65" i="3"/>
  <c r="H66" i="3"/>
  <c r="H79" i="3"/>
  <c r="H80" i="3"/>
  <c r="H92" i="3"/>
  <c r="H94" i="3"/>
  <c r="H96" i="3"/>
  <c r="H98" i="3"/>
  <c r="H99" i="3"/>
  <c r="H100" i="3"/>
  <c r="H101" i="3"/>
  <c r="H102" i="3"/>
  <c r="H103" i="3"/>
  <c r="H104" i="3"/>
  <c r="H105" i="3"/>
  <c r="H106" i="3"/>
  <c r="H107" i="3"/>
  <c r="H108" i="3"/>
  <c r="H109" i="3"/>
  <c r="H110" i="3"/>
  <c r="H111" i="3"/>
  <c r="H112" i="3"/>
  <c r="H113" i="3"/>
  <c r="H114" i="3"/>
  <c r="H119" i="3"/>
  <c r="H120" i="3"/>
  <c r="H132" i="3"/>
  <c r="H134" i="3"/>
  <c r="H135" i="3"/>
  <c r="H136" i="3"/>
  <c r="H137" i="3"/>
  <c r="H138" i="3"/>
  <c r="H144" i="3"/>
  <c r="H145" i="3"/>
  <c r="H157" i="3"/>
  <c r="H159" i="3"/>
  <c r="H171" i="3"/>
  <c r="H172" i="3"/>
  <c r="H173" i="3"/>
  <c r="H174" i="3"/>
  <c r="H175" i="3"/>
  <c r="H176" i="3"/>
  <c r="H189" i="3"/>
  <c r="H202" i="3"/>
  <c r="H204" i="3"/>
  <c r="H205" i="3"/>
  <c r="H210" i="3"/>
  <c r="H223" i="3"/>
  <c r="H224" i="3"/>
  <c r="H225" i="3"/>
  <c r="H226" i="3"/>
  <c r="H231" i="3"/>
  <c r="H232" i="3"/>
  <c r="H244" i="3"/>
  <c r="H245" i="3"/>
  <c r="H246" i="3"/>
  <c r="H247" i="3"/>
  <c r="H248" i="3"/>
  <c r="H249" i="3"/>
  <c r="H250" i="3"/>
  <c r="H251" i="3"/>
  <c r="H252" i="3"/>
  <c r="H253" i="3"/>
  <c r="H254" i="3"/>
  <c r="H255" i="3"/>
  <c r="H256" i="3"/>
  <c r="H257" i="3"/>
  <c r="H258" i="3"/>
  <c r="H259" i="3"/>
  <c r="H260" i="3"/>
  <c r="H261" i="3"/>
  <c r="H262" i="3"/>
  <c r="H263" i="3"/>
  <c r="H264" i="3"/>
  <c r="H265" i="3"/>
  <c r="H266" i="3"/>
  <c r="H267" i="3"/>
  <c r="H272" i="3"/>
  <c r="H273" i="3"/>
  <c r="H274" i="3"/>
  <c r="H275" i="3"/>
  <c r="H276" i="3"/>
  <c r="H277" i="3"/>
  <c r="H290" i="3"/>
  <c r="H291" i="3"/>
  <c r="H292" i="3"/>
  <c r="H293" i="3"/>
  <c r="H294" i="3"/>
  <c r="H295" i="3"/>
  <c r="H296" i="3"/>
  <c r="H297" i="3"/>
  <c r="H298" i="3"/>
  <c r="H299" i="3"/>
  <c r="H300" i="3"/>
  <c r="H301" i="3"/>
  <c r="H302" i="3"/>
  <c r="H303" i="3"/>
  <c r="H304" i="3"/>
  <c r="H305" i="3"/>
  <c r="H306" i="3"/>
  <c r="H307" i="3"/>
  <c r="H308" i="3"/>
  <c r="H313" i="3"/>
  <c r="H314" i="3"/>
  <c r="H315" i="3"/>
  <c r="H328" i="3"/>
  <c r="H329" i="3"/>
  <c r="H330" i="3"/>
  <c r="H331" i="3"/>
  <c r="H332" i="3"/>
  <c r="H333" i="3"/>
  <c r="H334" i="3"/>
  <c r="H335" i="3"/>
  <c r="H348" i="3"/>
  <c r="H361" i="3"/>
  <c r="H363" i="3"/>
  <c r="H364" i="3"/>
  <c r="H365" i="3"/>
  <c r="H366" i="3"/>
  <c r="H367" i="3"/>
  <c r="H368" i="3"/>
  <c r="H373" i="3"/>
  <c r="H374" i="3"/>
  <c r="H375" i="3"/>
  <c r="H376" i="3"/>
  <c r="H377" i="3"/>
  <c r="H378" i="3"/>
  <c r="H379" i="3"/>
  <c r="H380" i="3"/>
  <c r="H381"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22" i="3"/>
  <c r="H623" i="3"/>
  <c r="H624" i="3"/>
  <c r="H625" i="3"/>
  <c r="H626" i="3"/>
  <c r="H627" i="3"/>
  <c r="H628" i="3"/>
  <c r="H629" i="3"/>
  <c r="H630" i="3"/>
  <c r="H631" i="3"/>
  <c r="H632" i="3"/>
  <c r="H633" i="3"/>
  <c r="H634" i="3"/>
  <c r="H635" i="3"/>
  <c r="H636" i="3"/>
  <c r="H637" i="3"/>
  <c r="H638" i="3"/>
  <c r="H639" i="3"/>
  <c r="H640" i="3"/>
  <c r="H653" i="3"/>
  <c r="H654" i="3"/>
  <c r="H655" i="3"/>
  <c r="H656" i="3"/>
  <c r="H657" i="3"/>
  <c r="H658" i="3"/>
  <c r="H671" i="3"/>
  <c r="H673" i="3"/>
  <c r="H674" i="3"/>
  <c r="H675" i="3"/>
  <c r="H676" i="3"/>
  <c r="H677" i="3"/>
  <c r="H678" i="3"/>
  <c r="H679" i="3"/>
  <c r="H680" i="3"/>
  <c r="H681" i="3"/>
  <c r="H682" i="3"/>
  <c r="H683" i="3"/>
  <c r="H684" i="3"/>
  <c r="H685" i="3"/>
  <c r="H686" i="3"/>
  <c r="H687" i="3"/>
  <c r="H688" i="3"/>
  <c r="H693" i="3"/>
  <c r="H694" i="3"/>
  <c r="H695" i="3"/>
  <c r="H696" i="3"/>
  <c r="H697" i="3"/>
  <c r="H698" i="3"/>
  <c r="H699" i="3"/>
  <c r="H700" i="3"/>
  <c r="H701" i="3"/>
  <c r="H702" i="3"/>
  <c r="H703" i="3"/>
  <c r="H704" i="3"/>
  <c r="H705" i="3"/>
  <c r="H706" i="3"/>
  <c r="H707" i="3"/>
  <c r="H708" i="3"/>
  <c r="H721" i="3"/>
  <c r="H722" i="3"/>
  <c r="H723" i="3"/>
  <c r="H724" i="3"/>
  <c r="H725" i="3"/>
  <c r="H730" i="3"/>
  <c r="H731" i="3"/>
  <c r="H732" i="3"/>
  <c r="H733" i="3"/>
  <c r="H734" i="3"/>
  <c r="H735" i="3"/>
  <c r="H736" i="3"/>
  <c r="H737" i="3"/>
  <c r="H738" i="3"/>
  <c r="H739" i="3"/>
  <c r="H740" i="3"/>
  <c r="H741" i="3"/>
  <c r="H742" i="3"/>
  <c r="H743" i="3"/>
  <c r="H744" i="3"/>
  <c r="H745" i="3"/>
  <c r="H746" i="3"/>
  <c r="H747" i="3"/>
  <c r="H748" i="3"/>
  <c r="H749" i="3"/>
  <c r="H750" i="3"/>
  <c r="H751" i="3"/>
  <c r="H752" i="3"/>
  <c r="H753"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83" i="3"/>
  <c r="H892" i="3"/>
  <c r="H893" i="3"/>
  <c r="H894" i="3"/>
  <c r="H895" i="3"/>
  <c r="H896" i="3"/>
  <c r="H897" i="3"/>
  <c r="H898" i="3"/>
  <c r="H899" i="3"/>
  <c r="H900" i="3"/>
  <c r="H901" i="3"/>
  <c r="H902" i="3"/>
  <c r="H906" i="3"/>
  <c r="H919" i="3"/>
  <c r="H920" i="3"/>
  <c r="H921" i="3"/>
  <c r="H922" i="3"/>
  <c r="H923" i="3"/>
  <c r="H936" i="3"/>
  <c r="H937" i="3"/>
  <c r="H938" i="3"/>
  <c r="H939" i="3"/>
  <c r="H940" i="3"/>
  <c r="H941" i="3"/>
  <c r="H942" i="3"/>
  <c r="H947" i="3"/>
  <c r="H960" i="3"/>
  <c r="H961" i="3"/>
  <c r="H962" i="3"/>
  <c r="H963" i="3"/>
  <c r="H964" i="3"/>
  <c r="H965" i="3"/>
  <c r="H978" i="3"/>
  <c r="H979" i="3"/>
  <c r="H980" i="3"/>
  <c r="H981" i="3"/>
  <c r="H982" i="3"/>
  <c r="H983" i="3"/>
  <c r="H984" i="3"/>
  <c r="H985" i="3"/>
  <c r="H990" i="3"/>
  <c r="H991" i="3"/>
  <c r="H992" i="3"/>
  <c r="H993" i="3"/>
  <c r="H1006" i="3"/>
  <c r="H1019" i="3"/>
  <c r="H1032" i="3"/>
  <c r="H1033" i="3"/>
  <c r="H1034" i="3"/>
  <c r="H1039" i="3"/>
  <c r="H1040" i="3"/>
  <c r="H1053" i="3"/>
  <c r="H1055" i="3"/>
  <c r="H1056" i="3"/>
  <c r="H1057" i="3"/>
  <c r="H1058" i="3"/>
  <c r="H1071" i="3"/>
  <c r="H1084" i="3"/>
  <c r="H1089"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9" i="3"/>
  <c r="H1160" i="3"/>
  <c r="H1161" i="3"/>
  <c r="H1162" i="3"/>
  <c r="H1163" i="3"/>
  <c r="H1164" i="3"/>
  <c r="H1165" i="3"/>
  <c r="H1166" i="3"/>
  <c r="H1167" i="3"/>
  <c r="H1168" i="3"/>
  <c r="H1169" i="3"/>
  <c r="H1170" i="3"/>
  <c r="H1183" i="3"/>
  <c r="H1184" i="3"/>
  <c r="H1185" i="3"/>
  <c r="H1186" i="3"/>
  <c r="H1187" i="3"/>
  <c r="H1188" i="3"/>
  <c r="H1189" i="3"/>
  <c r="H1190" i="3"/>
  <c r="H1191" i="3"/>
  <c r="H1192" i="3"/>
  <c r="H1193" i="3"/>
  <c r="H1194" i="3"/>
  <c r="H1195" i="3"/>
  <c r="H1196" i="3"/>
  <c r="H1197" i="3"/>
  <c r="H1198" i="3"/>
  <c r="H1199" i="3"/>
  <c r="H1200" i="3"/>
  <c r="H1205" i="3"/>
  <c r="H1206" i="3"/>
  <c r="H1207" i="3"/>
  <c r="H1208" i="3"/>
  <c r="H1209" i="3"/>
  <c r="H1210" i="3"/>
  <c r="H1211" i="3"/>
  <c r="H1224" i="3"/>
  <c r="H1233" i="3"/>
  <c r="H1234" i="3"/>
  <c r="H1235" i="3"/>
  <c r="H1236" i="3"/>
  <c r="H1237" i="3"/>
  <c r="H1238" i="3"/>
  <c r="H1242" i="3"/>
  <c r="H1243" i="3"/>
  <c r="H1244" i="3"/>
  <c r="H1258" i="3"/>
  <c r="H1259" i="3"/>
  <c r="H1260" i="3"/>
  <c r="H1261" i="3"/>
  <c r="H1266" i="3"/>
  <c r="H1267" i="3"/>
  <c r="H1282" i="3"/>
  <c r="H1283" i="3"/>
  <c r="H1284" i="3"/>
  <c r="H1285" i="3"/>
  <c r="H1286" i="3"/>
  <c r="H1287" i="3"/>
  <c r="H1288" i="3"/>
  <c r="H1289" i="3"/>
  <c r="H1290" i="3"/>
  <c r="H1295" i="3"/>
  <c r="H1296" i="3"/>
  <c r="H1311" i="3"/>
  <c r="H1313" i="3"/>
  <c r="H1314" i="3"/>
  <c r="H1315" i="3"/>
  <c r="H1316" i="3"/>
  <c r="H1317" i="3"/>
  <c r="H1318" i="3"/>
  <c r="H1323" i="3"/>
  <c r="H1338" i="3"/>
  <c r="H1339" i="3"/>
  <c r="H1340" i="3"/>
  <c r="H1355" i="3"/>
  <c r="H1356" i="3"/>
  <c r="H1357" i="3"/>
  <c r="H1358" i="3"/>
  <c r="H1359" i="3"/>
  <c r="H1360" i="3"/>
  <c r="H1361" i="3"/>
  <c r="H1362" i="3"/>
  <c r="H1363" i="3"/>
  <c r="H1368" i="3"/>
  <c r="H1369" i="3"/>
  <c r="H1370" i="3"/>
  <c r="H1385" i="3"/>
  <c r="H1390" i="3"/>
  <c r="H1405" i="3"/>
  <c r="H1407" i="3"/>
  <c r="H1408" i="3"/>
  <c r="H1409" i="3"/>
  <c r="H1414" i="3"/>
  <c r="H1415" i="3"/>
  <c r="H1428" i="3"/>
  <c r="H1441" i="3"/>
  <c r="H1464" i="3"/>
  <c r="H1466" i="3"/>
  <c r="H1468" i="3"/>
  <c r="H1469" i="3"/>
  <c r="H1470" i="3"/>
  <c r="H1471" i="3"/>
  <c r="H1472" i="3"/>
  <c r="H1473" i="3"/>
  <c r="H1478" i="3"/>
  <c r="H1479" i="3"/>
  <c r="H1531" i="3"/>
  <c r="H1532" i="3"/>
  <c r="H1533" i="3"/>
  <c r="H1538" i="3"/>
  <c r="H1551" i="3"/>
  <c r="H1552" i="3"/>
  <c r="H1553" i="3"/>
  <c r="H1554" i="3"/>
  <c r="H1555" i="3"/>
  <c r="H1556" i="3"/>
  <c r="H1557" i="3"/>
  <c r="H1558" i="3"/>
  <c r="H1559" i="3"/>
  <c r="H1560" i="3"/>
  <c r="H1562" i="3"/>
  <c r="H1563" i="3"/>
  <c r="H1564" i="3"/>
  <c r="H1565" i="3"/>
  <c r="H1566" i="3"/>
  <c r="H1567" i="3"/>
  <c r="H1568" i="3"/>
  <c r="H1569" i="3"/>
  <c r="H1570" i="3"/>
  <c r="H1571" i="3"/>
  <c r="H1572" i="3"/>
  <c r="H1573" i="3"/>
  <c r="H1574" i="3"/>
  <c r="H1575"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15" i="3"/>
  <c r="H1616" i="3"/>
  <c r="H1617" i="3"/>
  <c r="H1618" i="3"/>
  <c r="H1619" i="3"/>
  <c r="H1621" i="3"/>
  <c r="H1622" i="3"/>
  <c r="H1623" i="3"/>
  <c r="H1624" i="3"/>
  <c r="H1625" i="3"/>
  <c r="H1626" i="3"/>
  <c r="H1627" i="3"/>
  <c r="H1628" i="3"/>
  <c r="H1629" i="3"/>
  <c r="H1630" i="3"/>
  <c r="H1631" i="3"/>
  <c r="H1632" i="3"/>
  <c r="H1637" i="3"/>
  <c r="H1638" i="3"/>
  <c r="H1639" i="3"/>
  <c r="H1640" i="3"/>
  <c r="H1641" i="3"/>
  <c r="H1642" i="3"/>
  <c r="H1643" i="3"/>
  <c r="H1644" i="3"/>
  <c r="H1645" i="3"/>
  <c r="H1646" i="3"/>
  <c r="H1647" i="3"/>
  <c r="H1648" i="3"/>
  <c r="H1649" i="3"/>
  <c r="H1650" i="3"/>
  <c r="H1651" i="3"/>
  <c r="H1664" i="3"/>
  <c r="H1665" i="3"/>
  <c r="H1666" i="3"/>
  <c r="H1667" i="3"/>
  <c r="H1668" i="3"/>
  <c r="H1673" i="3"/>
  <c r="H1674" i="3"/>
  <c r="H1675" i="3"/>
  <c r="H1676" i="3"/>
  <c r="H1677" i="3"/>
  <c r="H1678" i="3"/>
  <c r="H1679" i="3"/>
  <c r="H1680" i="3"/>
  <c r="H1681" i="3"/>
  <c r="H1682" i="3"/>
  <c r="H1683" i="3"/>
  <c r="H1684" i="3"/>
  <c r="H1685" i="3"/>
  <c r="H1686" i="3"/>
  <c r="H1687" i="3"/>
  <c r="H1688"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6" i="3"/>
  <c r="H1747" i="3"/>
  <c r="H1748" i="3"/>
  <c r="H1749" i="3"/>
  <c r="H1750" i="3"/>
  <c r="H1751"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9" i="3"/>
  <c r="H1800" i="3"/>
  <c r="H1801" i="3"/>
  <c r="H1802" i="3"/>
  <c r="H1803" i="3"/>
  <c r="H1804" i="3"/>
  <c r="H1805" i="3"/>
  <c r="H1806" i="3"/>
  <c r="H1807" i="3"/>
  <c r="H1808" i="3"/>
  <c r="H1809" i="3"/>
  <c r="H1810" i="3"/>
  <c r="H1811" i="3"/>
  <c r="H1812" i="3"/>
  <c r="H1825" i="3"/>
  <c r="H1834" i="3"/>
  <c r="H1836" i="3"/>
  <c r="H1837" i="3"/>
  <c r="H1838" i="3"/>
  <c r="H1839" i="3"/>
  <c r="H1840" i="3"/>
  <c r="H1841" i="3"/>
  <c r="H1842" i="3"/>
  <c r="H1843" i="3"/>
  <c r="H1844" i="3"/>
  <c r="H1845" i="3"/>
  <c r="H1846" i="3"/>
  <c r="H1847" i="3"/>
  <c r="H1848" i="3"/>
  <c r="H1849" i="3"/>
  <c r="H1850" i="3"/>
  <c r="H1851" i="3"/>
  <c r="H1852" i="3"/>
  <c r="H1853" i="3"/>
  <c r="H1857" i="3"/>
  <c r="H1858" i="3"/>
  <c r="H1859" i="3"/>
  <c r="H1860" i="3"/>
  <c r="H1861" i="3"/>
  <c r="H1862" i="3"/>
  <c r="H1863" i="3"/>
  <c r="H1864" i="3"/>
  <c r="H1865" i="3"/>
  <c r="H1866" i="3"/>
  <c r="H1867" i="3"/>
  <c r="H1868" i="3"/>
  <c r="H1869" i="3"/>
  <c r="H1870" i="3"/>
  <c r="H1871" i="3"/>
  <c r="H1872" i="3"/>
  <c r="H1873" i="3"/>
  <c r="H1885" i="3"/>
  <c r="H1894" i="3"/>
  <c r="H1895" i="3"/>
  <c r="H1896" i="3"/>
  <c r="H1897" i="3"/>
  <c r="H1901" i="3"/>
  <c r="H1902" i="3"/>
  <c r="H1903" i="3"/>
  <c r="H1904" i="3"/>
  <c r="H1916" i="3"/>
  <c r="H1925" i="3"/>
  <c r="H1926" i="3"/>
  <c r="H1927" i="3"/>
  <c r="H1928" i="3"/>
  <c r="H1929" i="3"/>
  <c r="H1930" i="3"/>
  <c r="H1931" i="3"/>
  <c r="H1932" i="3"/>
  <c r="H1933" i="3"/>
  <c r="H1934" i="3"/>
  <c r="H1938" i="3"/>
  <c r="H1939" i="3"/>
  <c r="H1940" i="3"/>
  <c r="H1941" i="3"/>
  <c r="H1942" i="3"/>
  <c r="H1943" i="3"/>
  <c r="H1944" i="3"/>
  <c r="H1945" i="3"/>
  <c r="H1946" i="3"/>
  <c r="H1958" i="3"/>
  <c r="H1967" i="3"/>
  <c r="H1968" i="3"/>
  <c r="H1969" i="3"/>
  <c r="H1970" i="3"/>
  <c r="H1971" i="3"/>
  <c r="H1972" i="3"/>
  <c r="H1973" i="3"/>
  <c r="H1974" i="3"/>
  <c r="H1978" i="3"/>
  <c r="H1979" i="3"/>
  <c r="H1980" i="3"/>
  <c r="H1982" i="3"/>
  <c r="H1983" i="3"/>
  <c r="H1984" i="3"/>
  <c r="H1996" i="3"/>
  <c r="H2005" i="3"/>
  <c r="H2007" i="3"/>
  <c r="H2008" i="3"/>
  <c r="H2009" i="3"/>
  <c r="H2010" i="3"/>
  <c r="H2014" i="3"/>
  <c r="H2026" i="3"/>
  <c r="H2031" i="3"/>
  <c r="H2044" i="3"/>
  <c r="H2045" i="3"/>
  <c r="H2046" i="3"/>
  <c r="H2047" i="3"/>
  <c r="H2048" i="3"/>
  <c r="H2049" i="3"/>
  <c r="H2050" i="3"/>
  <c r="H2052" i="3"/>
  <c r="H2053" i="3"/>
  <c r="H2054" i="3"/>
  <c r="H2055" i="3"/>
  <c r="H2056" i="3"/>
  <c r="H2057" i="3"/>
  <c r="H2058" i="3"/>
  <c r="H2059" i="3"/>
  <c r="H2060" i="3"/>
  <c r="H2061" i="3"/>
  <c r="H2062" i="3"/>
  <c r="H2063" i="3"/>
  <c r="H2064" i="3"/>
  <c r="H2065" i="3"/>
  <c r="H2066" i="3"/>
  <c r="H2067" i="3"/>
  <c r="H2068" i="3"/>
  <c r="H2069" i="3"/>
  <c r="H2070" i="3"/>
  <c r="H2075" i="3"/>
  <c r="H2077"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64" i="3"/>
  <c r="H2165" i="3"/>
  <c r="H2170"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4"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8" i="3"/>
  <c r="H2269" i="3"/>
  <c r="H2270" i="3"/>
  <c r="H2271" i="3"/>
  <c r="H2272" i="3"/>
  <c r="H2274" i="3"/>
  <c r="H2275" i="3"/>
  <c r="H2288" i="3"/>
  <c r="H2301" i="3"/>
  <c r="H2302" i="3"/>
  <c r="H2303" i="3"/>
  <c r="H2304" i="3"/>
  <c r="H2305"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47" i="3"/>
  <c r="H2370" i="3"/>
  <c r="H2372" i="3"/>
  <c r="H2374" i="3"/>
  <c r="H2375" i="3"/>
  <c r="H2376" i="3"/>
  <c r="H2377" i="3"/>
  <c r="H2378" i="3"/>
  <c r="H2379" i="3"/>
  <c r="H2384" i="3"/>
  <c r="H2385" i="3"/>
  <c r="H2398" i="3"/>
  <c r="H2399" i="3"/>
  <c r="H2400" i="3"/>
  <c r="H2412" i="3"/>
  <c r="H2413" i="3"/>
  <c r="H2414" i="3"/>
  <c r="H2415" i="3"/>
  <c r="H2420" i="3"/>
  <c r="H2421" i="3"/>
  <c r="H2492" i="3"/>
  <c r="H2493" i="3"/>
  <c r="H2507" i="3"/>
  <c r="H2508" i="3"/>
  <c r="H2509" i="3"/>
  <c r="H2522" i="3"/>
  <c r="H2523" i="3"/>
  <c r="H2524" i="3"/>
  <c r="H2525" i="3"/>
  <c r="H2526" i="3"/>
  <c r="H2527" i="3"/>
  <c r="H2528" i="3"/>
  <c r="H2529" i="3"/>
  <c r="H2534" i="3"/>
  <c r="H2535" i="3"/>
  <c r="H2550" i="3"/>
  <c r="H2551" i="3"/>
  <c r="H2552" i="3"/>
  <c r="H2553" i="3"/>
  <c r="H2554" i="3"/>
  <c r="H2555" i="3"/>
  <c r="H2556" i="3"/>
  <c r="H2557" i="3"/>
  <c r="H2558" i="3"/>
  <c r="H2559" i="3"/>
  <c r="H2560" i="3"/>
  <c r="H2561" i="3"/>
  <c r="H2574" i="3"/>
  <c r="H2576" i="3"/>
  <c r="H2577" i="3"/>
  <c r="H2578" i="3"/>
  <c r="H2579" i="3"/>
  <c r="H2580" i="3"/>
  <c r="H2581" i="3"/>
  <c r="H2582" i="3"/>
  <c r="H2583" i="3"/>
  <c r="H2588" i="3"/>
  <c r="H2589" i="3"/>
  <c r="H2590" i="3"/>
  <c r="H2591" i="3"/>
  <c r="H2592" i="3"/>
  <c r="H2593" i="3"/>
  <c r="H2606" i="3"/>
  <c r="H2607" i="3"/>
  <c r="H2608" i="3"/>
  <c r="H2609" i="3"/>
  <c r="H2610" i="3"/>
  <c r="H2611" i="3"/>
  <c r="H2612" i="3"/>
  <c r="H2613" i="3"/>
  <c r="H2614" i="3"/>
  <c r="H2615" i="3"/>
  <c r="H2616" i="3"/>
  <c r="H2617" i="3"/>
  <c r="H2618" i="3"/>
  <c r="H2619" i="3"/>
  <c r="H2620" i="3"/>
  <c r="H2621" i="3"/>
  <c r="H2622" i="3"/>
  <c r="H2624" i="3"/>
  <c r="H2625" i="3"/>
  <c r="H2627" i="3"/>
  <c r="H2628" i="3"/>
  <c r="H2629" i="3"/>
  <c r="H2630" i="3"/>
  <c r="H2631" i="3"/>
  <c r="H2632" i="3"/>
  <c r="H2633" i="3"/>
  <c r="H2634" i="3"/>
  <c r="H2635" i="3"/>
  <c r="H2640" i="3"/>
  <c r="H2641" i="3"/>
  <c r="H2642" i="3"/>
  <c r="H2643" i="3"/>
  <c r="H2644" i="3"/>
  <c r="H2645" i="3"/>
  <c r="H2658" i="3"/>
  <c r="H2659" i="3"/>
  <c r="H2660" i="3"/>
  <c r="H2662" i="3"/>
  <c r="H2664" i="3"/>
  <c r="H2665" i="3"/>
  <c r="H2666" i="3"/>
  <c r="H2667" i="3"/>
  <c r="H2668" i="3"/>
  <c r="H2671" i="3"/>
  <c r="H2672" i="3"/>
  <c r="H2675" i="3"/>
  <c r="H2677" i="3"/>
  <c r="H2679" i="3"/>
  <c r="H2680" i="3"/>
  <c r="H2686" i="3"/>
  <c r="H2687" i="3"/>
  <c r="H2688" i="3"/>
  <c r="H2689" i="3"/>
  <c r="H2691" i="3"/>
  <c r="H2693"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44" i="3"/>
  <c r="H2745" i="3"/>
  <c r="H2746" i="3"/>
  <c r="H2747" i="3"/>
  <c r="H2748" i="3"/>
  <c r="H2749" i="3"/>
  <c r="H2750" i="3"/>
  <c r="H2751" i="3"/>
  <c r="H2752" i="3"/>
  <c r="H2753" i="3"/>
  <c r="H2754" i="3"/>
  <c r="H2755" i="3"/>
  <c r="H2756" i="3"/>
  <c r="H2757" i="3"/>
  <c r="H2758" i="3"/>
  <c r="H2759" i="3"/>
  <c r="H2760" i="3"/>
  <c r="H2765" i="3"/>
  <c r="H2778" i="3"/>
  <c r="H2779" i="3"/>
  <c r="H2780" i="3"/>
  <c r="H2793" i="3"/>
  <c r="H2806" i="3"/>
  <c r="H2807" i="3"/>
  <c r="H2820" i="3"/>
  <c r="H2832" i="3"/>
  <c r="H2833" i="3"/>
  <c r="H2834"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73" i="3"/>
  <c r="H2874" i="3"/>
  <c r="H2875" i="3"/>
  <c r="H2888" i="3"/>
  <c r="H2889" i="3"/>
  <c r="H2890" i="3"/>
  <c r="H2891" i="3"/>
  <c r="H2892" i="3"/>
  <c r="H2893" i="3"/>
  <c r="H2894" i="3"/>
  <c r="H2895" i="3"/>
  <c r="H2896" i="3"/>
  <c r="H2897" i="3"/>
  <c r="H2898" i="3"/>
  <c r="H2899" i="3"/>
  <c r="H2900" i="3"/>
  <c r="H2901" i="3"/>
  <c r="H2902" i="3"/>
  <c r="H2903" i="3"/>
  <c r="H2908" i="3"/>
  <c r="H2909" i="3"/>
  <c r="H2910" i="3"/>
  <c r="H2923" i="3"/>
  <c r="H2924" i="3"/>
  <c r="H2925" i="3"/>
  <c r="H2926" i="3"/>
  <c r="H2927" i="3"/>
  <c r="H2928" i="3"/>
  <c r="H2933" i="3"/>
  <c r="H2946" i="3"/>
  <c r="H2947" i="3"/>
  <c r="H2948" i="3"/>
  <c r="H2949" i="3"/>
  <c r="H2950" i="3"/>
  <c r="H2952" i="3"/>
  <c r="H2953" i="3"/>
  <c r="H2954" i="3"/>
  <c r="H2955" i="3"/>
  <c r="H2956" i="3"/>
  <c r="H2957" i="3"/>
  <c r="H2958" i="3"/>
  <c r="H2959" i="3"/>
  <c r="H2960" i="3"/>
  <c r="H2961" i="3"/>
  <c r="H2962" i="3"/>
  <c r="H2963" i="3"/>
  <c r="H2964" i="3"/>
  <c r="H2965" i="3"/>
  <c r="H2966" i="3"/>
  <c r="H2967" i="3"/>
  <c r="H2968" i="3"/>
  <c r="H2973" i="3"/>
  <c r="H2974" i="3"/>
  <c r="H2975" i="3"/>
  <c r="H2976" i="3"/>
  <c r="H2989" i="3"/>
  <c r="H2990" i="3"/>
  <c r="H2991" i="3"/>
  <c r="H2992" i="3"/>
  <c r="H2993" i="3"/>
  <c r="H2994" i="3"/>
  <c r="H2995" i="3"/>
  <c r="H2996" i="3"/>
  <c r="H2997" i="3"/>
  <c r="H2998" i="3"/>
  <c r="H2999" i="3"/>
  <c r="H3000" i="3"/>
  <c r="H3001" i="3"/>
  <c r="H3002" i="3"/>
  <c r="H3003" i="3"/>
  <c r="H3004" i="3"/>
  <c r="H3005" i="3"/>
  <c r="H3006" i="3"/>
  <c r="H3007" i="3"/>
  <c r="H3008" i="3"/>
  <c r="H3009" i="3"/>
  <c r="H3014" i="3"/>
  <c r="H3015" i="3"/>
  <c r="H3016" i="3"/>
  <c r="H3017" i="3"/>
  <c r="H3018" i="3"/>
  <c r="H3019" i="3"/>
  <c r="H3020" i="3"/>
  <c r="H3021" i="3"/>
  <c r="H3022" i="3"/>
  <c r="H3023" i="3"/>
  <c r="H3024" i="3"/>
  <c r="H3025" i="3"/>
  <c r="H3026" i="3"/>
  <c r="H3027" i="3"/>
  <c r="H3050" i="3"/>
  <c r="H3052" i="3"/>
  <c r="H3054" i="3"/>
  <c r="H3055" i="3"/>
  <c r="H3056" i="3"/>
  <c r="H3057" i="3"/>
  <c r="H3058" i="3"/>
  <c r="H3059" i="3"/>
  <c r="H3060" i="3"/>
  <c r="H3065" i="3"/>
  <c r="H3066" i="3"/>
  <c r="H3079" i="3"/>
  <c r="H3080" i="3"/>
  <c r="H3093" i="3"/>
  <c r="H3094" i="3"/>
  <c r="H3095" i="3"/>
  <c r="H3096" i="3"/>
  <c r="H3109" i="3"/>
  <c r="H3110" i="3"/>
  <c r="H3111" i="3"/>
  <c r="H3112" i="3"/>
  <c r="H3125" i="3"/>
  <c r="H3126" i="3"/>
  <c r="H3127" i="3"/>
  <c r="H3128" i="3"/>
  <c r="H3129" i="3"/>
  <c r="H3130" i="3"/>
  <c r="H3131" i="3"/>
  <c r="H3132" i="3"/>
  <c r="H3133" i="3"/>
  <c r="H3134" i="3"/>
  <c r="H3139" i="3"/>
  <c r="H3209" i="3"/>
  <c r="H3214" i="3"/>
  <c r="H3227" i="3"/>
  <c r="H3240" i="3"/>
  <c r="H3241" i="3"/>
  <c r="H3242" i="3"/>
  <c r="H3244" i="3"/>
  <c r="H3245" i="3"/>
  <c r="H3246" i="3"/>
  <c r="H3247" i="3"/>
  <c r="H3248" i="3"/>
  <c r="H3249" i="3"/>
  <c r="H3250" i="3"/>
  <c r="H3251" i="3"/>
  <c r="H3252" i="3"/>
  <c r="H3253" i="3"/>
  <c r="H3258" i="3"/>
  <c r="H3259" i="3"/>
  <c r="H3260" i="3"/>
  <c r="H3261" i="3"/>
  <c r="H3262" i="3"/>
  <c r="H3263" i="3"/>
  <c r="H3264" i="3"/>
  <c r="H3265" i="3"/>
  <c r="H3266" i="3"/>
  <c r="H3267" i="3"/>
  <c r="H3268" i="3"/>
  <c r="H3269" i="3"/>
  <c r="H3282" i="3"/>
  <c r="H3283" i="3"/>
  <c r="H3284" i="3"/>
  <c r="H3285" i="3"/>
  <c r="H3290" i="3"/>
  <c r="H3291" i="3"/>
  <c r="H3304" i="3"/>
  <c r="H3305" i="3"/>
  <c r="H3306" i="3"/>
  <c r="H3307" i="3"/>
  <c r="H3308" i="3"/>
  <c r="H3309" i="3"/>
  <c r="H3310" i="3"/>
  <c r="H3311" i="3"/>
  <c r="H3312" i="3"/>
  <c r="H3313" i="3"/>
  <c r="H3314" i="3"/>
  <c r="H3315" i="3"/>
  <c r="H3316" i="3"/>
  <c r="H3321" i="3"/>
  <c r="H3322" i="3"/>
  <c r="H3335" i="3"/>
  <c r="H3336" i="3"/>
  <c r="H3337" i="3"/>
  <c r="H3338" i="3"/>
  <c r="H3339" i="3"/>
  <c r="H3352" i="3"/>
  <c r="H3353" i="3"/>
  <c r="H3354" i="3"/>
  <c r="H3355" i="3"/>
  <c r="H3356" i="3"/>
  <c r="H3357" i="3"/>
  <c r="H3370" i="3"/>
  <c r="H3379" i="3"/>
  <c r="H3381" i="3"/>
  <c r="H3382" i="3"/>
  <c r="H3383" i="3"/>
  <c r="H3384" i="3"/>
  <c r="H3385" i="3"/>
  <c r="H3386" i="3"/>
  <c r="H3387" i="3"/>
  <c r="H3388" i="3"/>
  <c r="H3389" i="3"/>
  <c r="H3390" i="3"/>
  <c r="H3391" i="3"/>
  <c r="H3392" i="3"/>
  <c r="H3393" i="3"/>
  <c r="H3394" i="3"/>
  <c r="H3395" i="3"/>
  <c r="H3396" i="3"/>
  <c r="H3397" i="3"/>
  <c r="H3398" i="3"/>
  <c r="H3399" i="3"/>
  <c r="H3400" i="3"/>
  <c r="H3401" i="3"/>
  <c r="H3405" i="3"/>
  <c r="H3406" i="3"/>
  <c r="H3407" i="3"/>
  <c r="H3408" i="3"/>
  <c r="H3409" i="3"/>
  <c r="H3410" i="3"/>
  <c r="H3411" i="3"/>
  <c r="H3412" i="3"/>
  <c r="H3413" i="3"/>
  <c r="H3414" i="3"/>
  <c r="H3415" i="3"/>
  <c r="H3427" i="3"/>
  <c r="H3436" i="3"/>
  <c r="H3437" i="3"/>
  <c r="H3438" i="3"/>
  <c r="H3439" i="3"/>
  <c r="H3440" i="3"/>
  <c r="H3441" i="3"/>
  <c r="H3442" i="3"/>
  <c r="H3443" i="3"/>
  <c r="H3444" i="3"/>
  <c r="H3445" i="3"/>
  <c r="H3446" i="3"/>
  <c r="H3447" i="3"/>
  <c r="H3448" i="3"/>
  <c r="H3449" i="3"/>
  <c r="H3450" i="3"/>
  <c r="H3451" i="3"/>
  <c r="H3452" i="3"/>
  <c r="H3453" i="3"/>
  <c r="H3454" i="3"/>
  <c r="H3455" i="3"/>
  <c r="H3456" i="3"/>
  <c r="H3457" i="3"/>
  <c r="H3461" i="3"/>
  <c r="H3462" i="3"/>
  <c r="H3463" i="3"/>
  <c r="H3464" i="3"/>
  <c r="H3465" i="3"/>
  <c r="H3466" i="3"/>
  <c r="H3467" i="3"/>
  <c r="H3468" i="3"/>
  <c r="H3469" i="3"/>
  <c r="H3470" i="3"/>
  <c r="H3471" i="3"/>
  <c r="H3483" i="3"/>
  <c r="H3484" i="3"/>
  <c r="H3489"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40" i="3"/>
  <c r="H3541" i="3"/>
  <c r="H3542" i="3"/>
  <c r="H3543" i="3"/>
  <c r="H3544" i="3"/>
  <c r="H3545" i="3"/>
  <c r="H3546" i="3"/>
  <c r="H3547" i="3"/>
  <c r="H3548" i="3"/>
  <c r="H3549" i="3"/>
  <c r="H3550" i="3"/>
  <c r="H3551" i="3"/>
  <c r="H3552" i="3"/>
  <c r="H3553" i="3"/>
  <c r="H3554" i="3"/>
  <c r="H3555" i="3"/>
  <c r="H3556" i="3"/>
  <c r="H3561" i="3"/>
  <c r="H3562" i="3"/>
  <c r="H3563" i="3"/>
  <c r="H3564" i="3"/>
  <c r="H3565" i="3"/>
  <c r="H3566" i="3"/>
  <c r="H3567" i="3"/>
  <c r="H3568" i="3"/>
  <c r="H3569"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63" i="3"/>
  <c r="H3664" i="3"/>
  <c r="H3665" i="3"/>
  <c r="H3666" i="3"/>
  <c r="H3667" i="3"/>
  <c r="H3668" i="3"/>
  <c r="H3669" i="3"/>
  <c r="H3670"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13" i="3"/>
  <c r="H3714" i="3"/>
  <c r="H3715" i="3"/>
  <c r="H3716" i="3"/>
  <c r="H3738" i="3"/>
  <c r="H3740" i="3"/>
  <c r="H3742" i="3"/>
  <c r="H3743" i="3"/>
  <c r="H3744" i="3"/>
  <c r="H3745" i="3"/>
  <c r="H3746" i="3"/>
  <c r="H3747" i="3"/>
  <c r="H3752" i="3"/>
  <c r="H3753" i="3"/>
  <c r="H3766" i="3"/>
  <c r="H3779" i="3"/>
  <c r="H3781" i="3"/>
  <c r="H3782" i="3"/>
  <c r="H3787" i="3"/>
  <c r="H3800" i="3"/>
  <c r="H3802" i="3"/>
  <c r="H3807" i="3"/>
  <c r="H3820" i="3"/>
  <c r="H3821" i="3"/>
  <c r="H3822" i="3"/>
  <c r="H3823" i="3"/>
  <c r="H3824" i="3"/>
  <c r="H3825" i="3"/>
  <c r="H3826" i="3"/>
  <c r="H3827" i="3"/>
  <c r="H3828" i="3"/>
  <c r="H3829" i="3"/>
  <c r="H3830" i="3"/>
  <c r="H3831" i="3"/>
  <c r="H3832" i="3"/>
  <c r="H3833" i="3"/>
  <c r="H3838" i="3"/>
  <c r="H3839" i="3"/>
  <c r="H3840" i="3"/>
  <c r="H3841" i="3"/>
  <c r="H3842" i="3"/>
  <c r="H3879" i="3"/>
  <c r="H3880" i="3"/>
  <c r="H3881" i="3"/>
  <c r="H3882" i="3"/>
  <c r="H3883" i="3"/>
  <c r="H3884" i="3"/>
  <c r="H3885" i="3"/>
  <c r="H3886" i="3"/>
  <c r="H3887" i="3"/>
  <c r="H3888" i="3"/>
  <c r="H3889" i="3"/>
  <c r="H3894" i="3"/>
  <c r="H3895" i="3"/>
  <c r="H3896" i="3"/>
  <c r="H3897" i="3"/>
  <c r="H3898" i="3"/>
  <c r="H3899" i="3"/>
  <c r="H3900" i="3"/>
  <c r="H3901" i="3"/>
  <c r="H3914" i="3"/>
  <c r="H3915" i="3"/>
  <c r="H3917" i="3"/>
  <c r="H3919" i="3"/>
  <c r="H3921" i="3"/>
  <c r="H3923" i="3"/>
  <c r="H3925" i="3"/>
  <c r="H3927" i="3"/>
  <c r="H3929" i="3"/>
  <c r="H3931" i="3"/>
  <c r="H3932" i="3"/>
  <c r="H3933" i="3"/>
  <c r="H3934" i="3"/>
  <c r="H3935" i="3"/>
  <c r="H3936" i="3"/>
  <c r="H3937" i="3"/>
  <c r="H3938" i="3"/>
  <c r="H3939" i="3"/>
  <c r="H3940" i="3"/>
  <c r="H3941" i="3"/>
  <c r="H3942" i="3"/>
  <c r="H3943" i="3"/>
  <c r="H3944" i="3"/>
  <c r="H3945" i="3"/>
  <c r="H3958" i="3"/>
  <c r="H3959" i="3"/>
  <c r="H3960" i="3"/>
  <c r="H3961" i="3"/>
  <c r="H3962" i="3"/>
  <c r="H3963" i="3"/>
  <c r="H3976" i="3"/>
  <c r="H3989" i="3"/>
  <c r="H3990" i="3"/>
  <c r="H4003" i="3"/>
  <c r="H4004" i="3"/>
  <c r="H4009" i="3"/>
  <c r="H4023" i="3"/>
  <c r="H4024" i="3"/>
  <c r="H4029" i="3"/>
  <c r="H4030" i="3"/>
  <c r="H4043" i="3"/>
  <c r="H4044" i="3"/>
  <c r="H4045" i="3"/>
  <c r="H4046" i="3"/>
  <c r="H4047" i="3"/>
  <c r="H4048" i="3"/>
  <c r="H4049" i="3"/>
  <c r="H4050" i="3"/>
  <c r="H4051" i="3"/>
  <c r="H4052" i="3"/>
  <c r="H4053" i="3"/>
  <c r="H4054" i="3"/>
  <c r="H4060" i="3"/>
  <c r="H4061" i="3"/>
  <c r="H4062" i="3"/>
  <c r="H4063" i="3"/>
  <c r="H4064" i="3"/>
  <c r="H4065" i="3"/>
  <c r="H4066" i="3"/>
  <c r="H4067" i="3"/>
  <c r="H4068" i="3"/>
  <c r="H4069" i="3"/>
  <c r="H4070" i="3"/>
  <c r="H4071" i="3"/>
  <c r="H4072" i="3"/>
  <c r="H4073" i="3"/>
  <c r="H4074" i="3"/>
  <c r="H4075" i="3"/>
  <c r="H4076" i="3"/>
  <c r="H4077" i="3"/>
  <c r="H4078" i="3"/>
  <c r="H4079" i="3"/>
  <c r="H4080" i="3"/>
  <c r="H4081" i="3"/>
  <c r="H4104" i="3"/>
  <c r="H4106" i="3"/>
  <c r="H4108" i="3"/>
  <c r="H4109" i="3"/>
  <c r="H4110" i="3"/>
  <c r="H4111" i="3"/>
  <c r="H4112" i="3"/>
  <c r="H4113" i="3"/>
  <c r="H4118" i="3"/>
  <c r="H4119" i="3"/>
  <c r="H4132" i="3"/>
  <c r="H4133" i="3"/>
  <c r="H4134" i="3"/>
  <c r="H4135" i="3"/>
  <c r="H4174" i="3"/>
  <c r="H4175" i="3"/>
  <c r="H4188" i="3"/>
  <c r="H4189" i="3"/>
  <c r="H4190" i="3"/>
  <c r="H4191" i="3"/>
  <c r="H4193" i="3"/>
  <c r="H4194" i="3"/>
  <c r="H4199" i="3"/>
  <c r="H4200" i="3"/>
  <c r="H4201" i="3"/>
  <c r="H4202" i="3"/>
  <c r="H4203" i="3"/>
  <c r="H4204" i="3"/>
  <c r="H4205" i="3"/>
  <c r="H4228" i="3"/>
  <c r="H4230" i="3"/>
  <c r="H4232" i="3"/>
  <c r="H4233" i="3"/>
  <c r="H4234" i="3"/>
  <c r="H4235" i="3"/>
  <c r="H4236" i="3"/>
  <c r="H4237" i="3"/>
  <c r="H4242" i="3"/>
  <c r="H4243"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92" i="3"/>
  <c r="H4293" i="3"/>
  <c r="H4294" i="3"/>
  <c r="H4367" i="3"/>
  <c r="H4368" i="3"/>
  <c r="H4373" i="3"/>
  <c r="H4374" i="3"/>
  <c r="H4387" i="3"/>
  <c r="H4388" i="3"/>
  <c r="H4389" i="3"/>
  <c r="H4390" i="3"/>
  <c r="H4391" i="3"/>
  <c r="H4392" i="3"/>
  <c r="H4393" i="3"/>
  <c r="H4394" i="3"/>
  <c r="H4395" i="3"/>
  <c r="H4396" i="3"/>
  <c r="H4397" i="3"/>
  <c r="H4398" i="3"/>
  <c r="H4399" i="3"/>
  <c r="H4400" i="3"/>
  <c r="H4401" i="3"/>
  <c r="H4402" i="3"/>
  <c r="H4403" i="3"/>
  <c r="H4404" i="3"/>
  <c r="H4405" i="3"/>
  <c r="H4406" i="3"/>
  <c r="H4411" i="3"/>
  <c r="H4412" i="3"/>
  <c r="H4413" i="3"/>
  <c r="H4414" i="3"/>
  <c r="H4415" i="3"/>
  <c r="H4430" i="3"/>
  <c r="H4431" i="3"/>
  <c r="H4444" i="3"/>
  <c r="H4445" i="3"/>
  <c r="H4450" i="3"/>
  <c r="H4463" i="3"/>
  <c r="H4472" i="3"/>
  <c r="H4473" i="3"/>
  <c r="H4474" i="3"/>
  <c r="H4475" i="3"/>
  <c r="H4476" i="3"/>
  <c r="H4477" i="3"/>
  <c r="H4481" i="3"/>
  <c r="H4482" i="3"/>
  <c r="H4483" i="3"/>
  <c r="H4484" i="3"/>
  <c r="H4485" i="3"/>
  <c r="H4486" i="3"/>
  <c r="H4487" i="3"/>
  <c r="H4488" i="3"/>
  <c r="H4489" i="3"/>
  <c r="H4490" i="3"/>
  <c r="H4491" i="3"/>
  <c r="H4492" i="3"/>
  <c r="H4493" i="3"/>
  <c r="H4494" i="3"/>
  <c r="H4495" i="3"/>
  <c r="H4525" i="3"/>
  <c r="H4526" i="3"/>
  <c r="H4531" i="3"/>
  <c r="H4544" i="3"/>
  <c r="H4549" i="3"/>
  <c r="H4550" i="3"/>
  <c r="H4564" i="3"/>
  <c r="H4565"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600" i="3"/>
  <c r="H4601" i="3"/>
  <c r="H4602" i="3"/>
  <c r="H4603" i="3"/>
  <c r="H4604" i="3"/>
  <c r="H4605" i="3"/>
  <c r="H4606" i="3"/>
  <c r="H4607" i="3"/>
  <c r="H4608" i="3"/>
  <c r="H4609" i="3"/>
  <c r="H4610" i="3"/>
  <c r="H4611" i="3"/>
  <c r="H4612" i="3"/>
  <c r="H4613" i="3"/>
  <c r="H4614" i="3"/>
  <c r="H4615" i="3"/>
  <c r="H4616" i="3"/>
  <c r="H4617" i="3"/>
  <c r="H4618" i="3"/>
  <c r="H4619" i="3"/>
  <c r="H4632" i="3"/>
  <c r="H4634" i="3"/>
  <c r="H4635" i="3"/>
  <c r="H4636" i="3"/>
  <c r="H4637" i="3"/>
  <c r="H4638" i="3"/>
  <c r="H4639" i="3"/>
  <c r="H4640" i="3"/>
  <c r="H4641" i="3"/>
  <c r="H4642" i="3"/>
  <c r="H4643" i="3"/>
  <c r="H4644" i="3"/>
  <c r="H4645" i="3"/>
  <c r="H4646" i="3"/>
  <c r="H4647" i="3"/>
  <c r="H4648" i="3"/>
  <c r="H4649"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71" i="3"/>
  <c r="H4772" i="3"/>
  <c r="H4777" i="3"/>
  <c r="H4790" i="3"/>
  <c r="H4791" i="3"/>
  <c r="H4792" i="3"/>
  <c r="H4805" i="3"/>
  <c r="H4823" i="3"/>
  <c r="H4832" i="3"/>
  <c r="H4833" i="3"/>
  <c r="H4834" i="3"/>
  <c r="H4835" i="3"/>
  <c r="H4836" i="3"/>
  <c r="H4837" i="3"/>
  <c r="H4838" i="3"/>
  <c r="H4839" i="3"/>
  <c r="H4840" i="3"/>
  <c r="H4841" i="3"/>
  <c r="H4842" i="3"/>
  <c r="H4843" i="3"/>
  <c r="H4847" i="3"/>
  <c r="H4848" i="3"/>
  <c r="H4849" i="3"/>
  <c r="H4850" i="3"/>
  <c r="H4851" i="3"/>
  <c r="H4852" i="3"/>
  <c r="H4853" i="3"/>
  <c r="H4854" i="3"/>
  <c r="H4855" i="3"/>
  <c r="H4856" i="3"/>
  <c r="H4868" i="3"/>
  <c r="H4875" i="3"/>
  <c r="H4886" i="3"/>
  <c r="H4910" i="3"/>
  <c r="H4912" i="3"/>
  <c r="H4914" i="3"/>
  <c r="H4915" i="3"/>
  <c r="H4916" i="3"/>
  <c r="H4917" i="3"/>
  <c r="H4918" i="3"/>
  <c r="H4919" i="3"/>
  <c r="H4924" i="3"/>
  <c r="H4925" i="3"/>
  <c r="H4938" i="3"/>
  <c r="H4939" i="3"/>
  <c r="H4940" i="3"/>
  <c r="H4941" i="3"/>
  <c r="H4942" i="3"/>
  <c r="H4943" i="3"/>
  <c r="H4944" i="3"/>
  <c r="H4945" i="3"/>
  <c r="H4946" i="3"/>
  <c r="H4947" i="3"/>
  <c r="H4952" i="3"/>
  <c r="H5030" i="3"/>
  <c r="H5031" i="3"/>
  <c r="H5032" i="3"/>
  <c r="H5033" i="3"/>
  <c r="H5034" i="3"/>
  <c r="H5035" i="3"/>
  <c r="H5036" i="3"/>
  <c r="H5037" i="3"/>
  <c r="H5038" i="3"/>
  <c r="H5039" i="3"/>
  <c r="H5040" i="3"/>
  <c r="H5041" i="3"/>
  <c r="H5042" i="3"/>
  <c r="H5043" i="3"/>
  <c r="H5044" i="3"/>
  <c r="H5045" i="3"/>
  <c r="H5046" i="3"/>
  <c r="H5047" i="3"/>
  <c r="H5052" i="3"/>
  <c r="H5053" i="3"/>
  <c r="H5054" i="3"/>
  <c r="H5068" i="3"/>
  <c r="H5069" i="3"/>
  <c r="H5070" i="3"/>
  <c r="H5071" i="3"/>
  <c r="H5072" i="3"/>
  <c r="H5073" i="3"/>
  <c r="H5074" i="3"/>
  <c r="H5075" i="3"/>
  <c r="H5076" i="3"/>
  <c r="H5077" i="3"/>
  <c r="H5078" i="3"/>
  <c r="H5079" i="3"/>
  <c r="H5080" i="3"/>
  <c r="H5081" i="3"/>
  <c r="H5082" i="3"/>
  <c r="H5083" i="3"/>
  <c r="H5084" i="3"/>
  <c r="H5085" i="3"/>
  <c r="H5086" i="3"/>
  <c r="H5087" i="3"/>
  <c r="H5088" i="3"/>
  <c r="H5090" i="3"/>
  <c r="H5091" i="3"/>
  <c r="H5092" i="3"/>
  <c r="H5093" i="3"/>
  <c r="H5094" i="3"/>
  <c r="H5095" i="3"/>
  <c r="H5096" i="3"/>
  <c r="H5097" i="3"/>
  <c r="H5098" i="3"/>
  <c r="H5099" i="3"/>
  <c r="H5100" i="3"/>
  <c r="H5101" i="3"/>
  <c r="H5102" i="3"/>
  <c r="H5103" i="3"/>
  <c r="H5104" i="3"/>
  <c r="H5105" i="3"/>
  <c r="H5106" i="3"/>
  <c r="H5107" i="3"/>
  <c r="H5108" i="3"/>
  <c r="H5109" i="3"/>
  <c r="H5110" i="3"/>
  <c r="H5112" i="3"/>
  <c r="H5113" i="3"/>
  <c r="H5114" i="3"/>
  <c r="H5115" i="3"/>
  <c r="H5116" i="3"/>
  <c r="H5117" i="3"/>
  <c r="H5118" i="3"/>
  <c r="H5119" i="3"/>
  <c r="H5120" i="3"/>
  <c r="H5127" i="3"/>
  <c r="H5128" i="3"/>
  <c r="H5130" i="3"/>
  <c r="H5131" i="3"/>
  <c r="H5132" i="3"/>
  <c r="H5133" i="3"/>
  <c r="H5134" i="3"/>
  <c r="H5135" i="3"/>
  <c r="H5136" i="3"/>
  <c r="H5137" i="3"/>
  <c r="H5138" i="3"/>
  <c r="H5139"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8" i="3"/>
  <c r="H5189" i="3"/>
  <c r="H5190" i="3"/>
  <c r="H5203" i="3"/>
  <c r="H5204" i="3"/>
  <c r="H5205" i="3"/>
  <c r="H5206" i="3"/>
  <c r="H5207" i="3"/>
  <c r="H5208" i="3"/>
  <c r="H5209" i="3"/>
  <c r="H5210" i="3"/>
  <c r="H5211" i="3"/>
  <c r="H5212" i="3"/>
  <c r="H5213" i="3"/>
  <c r="H5214" i="3"/>
  <c r="H5215" i="3"/>
  <c r="H5220" i="3"/>
  <c r="H5221" i="3"/>
  <c r="H5222" i="3"/>
  <c r="H5223" i="3"/>
  <c r="H5224" i="3"/>
  <c r="H5225" i="3"/>
  <c r="H5226" i="3"/>
  <c r="H5227" i="3"/>
  <c r="H5228" i="3"/>
  <c r="H5229" i="3"/>
  <c r="H5230" i="3"/>
  <c r="H5243" i="3"/>
  <c r="H5244" i="3"/>
  <c r="H5245" i="3"/>
  <c r="H5246" i="3"/>
  <c r="H5247" i="3"/>
  <c r="H5248" i="3"/>
  <c r="H5249" i="3"/>
  <c r="H5250" i="3"/>
  <c r="H5251" i="3"/>
  <c r="H5252" i="3"/>
  <c r="H5253" i="3"/>
  <c r="H5254" i="3"/>
  <c r="H5255" i="3"/>
  <c r="H5257" i="3"/>
  <c r="H5258" i="3"/>
  <c r="H5259" i="3"/>
  <c r="H5260" i="3"/>
  <c r="H5261" i="3"/>
  <c r="H5262"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39" i="3"/>
  <c r="H5340" i="3"/>
  <c r="H5341" i="3"/>
  <c r="H5342" i="3"/>
  <c r="H5343" i="3"/>
  <c r="H5344" i="3"/>
  <c r="H5345" i="3"/>
  <c r="H5346" i="3"/>
  <c r="H5347" i="3"/>
  <c r="H5348" i="3"/>
  <c r="H5349" i="3"/>
  <c r="H5350" i="3"/>
  <c r="H5351" i="3"/>
  <c r="H5352" i="3"/>
  <c r="H5354" i="3"/>
  <c r="H5355" i="3"/>
  <c r="H5356" i="3"/>
  <c r="H5357" i="3"/>
  <c r="H5362" i="3"/>
  <c r="H5363" i="3"/>
  <c r="H5364" i="3"/>
  <c r="H5365" i="3"/>
  <c r="H5366" i="3"/>
  <c r="H5367" i="3"/>
  <c r="H5368" i="3"/>
  <c r="H5369" i="3"/>
  <c r="H5370" i="3"/>
  <c r="H5371" i="3"/>
  <c r="H5372" i="3"/>
  <c r="H5373" i="3"/>
  <c r="H5374" i="3"/>
  <c r="H5375" i="3"/>
  <c r="H5376" i="3"/>
  <c r="H5389" i="3"/>
  <c r="H5390" i="3"/>
  <c r="H5391" i="3"/>
  <c r="H5392" i="3"/>
  <c r="H5393" i="3"/>
  <c r="H5394" i="3"/>
  <c r="H5395" i="3"/>
  <c r="H5400" i="3"/>
  <c r="H5401" i="3"/>
  <c r="H5414" i="3"/>
  <c r="H5427" i="3"/>
  <c r="H5436" i="3"/>
  <c r="H5437" i="3"/>
  <c r="H5438" i="3"/>
  <c r="H5439" i="3"/>
  <c r="H5440" i="3"/>
  <c r="H5441" i="3"/>
  <c r="H5453" i="3"/>
  <c r="H5462" i="3"/>
  <c r="H5463" i="3"/>
  <c r="H5464" i="3"/>
  <c r="H5465" i="3"/>
  <c r="H5466" i="3"/>
  <c r="H5470" i="3"/>
  <c r="H5471" i="3"/>
  <c r="H5483" i="3"/>
  <c r="H5501" i="3"/>
  <c r="H5510" i="3"/>
  <c r="H5511" i="3"/>
  <c r="H5512" i="3"/>
  <c r="H5513" i="3"/>
  <c r="H5517" i="3"/>
  <c r="H5518" i="3"/>
  <c r="H5519" i="3"/>
  <c r="H5520" i="3"/>
  <c r="H5532" i="3"/>
  <c r="H5541" i="3"/>
  <c r="H5542" i="3"/>
  <c r="H5543" i="3"/>
  <c r="H5547" i="3"/>
  <c r="H5548" i="3"/>
  <c r="H5549" i="3"/>
  <c r="H5561" i="3"/>
  <c r="H5570" i="3"/>
  <c r="H5571" i="3"/>
  <c r="H5583" i="3"/>
  <c r="H5592" i="3"/>
  <c r="H5593" i="3"/>
  <c r="H5594" i="3"/>
  <c r="H5595" i="3"/>
  <c r="H5596" i="3"/>
  <c r="H5597" i="3"/>
  <c r="H5598" i="3"/>
  <c r="H5599" i="3"/>
  <c r="H5600" i="3"/>
  <c r="H5601" i="3"/>
  <c r="H5602" i="3"/>
  <c r="H5606" i="3"/>
  <c r="H5607" i="3"/>
  <c r="H5608" i="3"/>
  <c r="H5609" i="3"/>
  <c r="H5610" i="3"/>
  <c r="H5622" i="3"/>
  <c r="H5627" i="3"/>
  <c r="H5640" i="3"/>
  <c r="H20" i="3"/>
  <c r="M2869" i="3"/>
  <c r="Q2869" i="3"/>
  <c r="R2869" i="3"/>
  <c r="S2869" i="3"/>
  <c r="T2869" i="3"/>
  <c r="U2869" i="3"/>
  <c r="V2869" i="3"/>
  <c r="X2869" i="3"/>
  <c r="Y2869" i="3"/>
  <c r="Z2869" i="3"/>
  <c r="AA2869" i="3"/>
  <c r="AC2869" i="3"/>
  <c r="AI2869" i="3"/>
  <c r="AJ2869" i="3"/>
  <c r="AK2869" i="3"/>
  <c r="AL2869" i="3"/>
  <c r="AM2869" i="3"/>
  <c r="AN2869" i="3"/>
  <c r="AP2869" i="3"/>
  <c r="AQ2869" i="3"/>
  <c r="AR2869" i="3"/>
  <c r="AS2869" i="3"/>
  <c r="AU2869" i="3"/>
  <c r="L2869" i="3"/>
  <c r="M4288" i="3"/>
  <c r="Q4288" i="3"/>
  <c r="R4288" i="3"/>
  <c r="S4288" i="3"/>
  <c r="T4288" i="3"/>
  <c r="U4288" i="3"/>
  <c r="V4288" i="3"/>
  <c r="X4288" i="3"/>
  <c r="Y4288" i="3"/>
  <c r="Z4288" i="3"/>
  <c r="AA4288" i="3"/>
  <c r="AC4288" i="3"/>
  <c r="AI4288" i="3"/>
  <c r="AJ4288" i="3"/>
  <c r="AK4288" i="3"/>
  <c r="AL4288" i="3"/>
  <c r="AM4288" i="3"/>
  <c r="AN4288" i="3"/>
  <c r="AP4288" i="3"/>
  <c r="AQ4288" i="3"/>
  <c r="AR4288" i="3"/>
  <c r="AS4288" i="3"/>
  <c r="AU4288" i="3"/>
  <c r="L4288" i="3"/>
  <c r="M4759" i="3"/>
  <c r="Q4759" i="3"/>
  <c r="R4759" i="3"/>
  <c r="S4759" i="3"/>
  <c r="T4759" i="3"/>
  <c r="U4759" i="3"/>
  <c r="V4759" i="3"/>
  <c r="X4759" i="3"/>
  <c r="Y4759" i="3"/>
  <c r="Z4759" i="3"/>
  <c r="AA4759" i="3"/>
  <c r="AC4759" i="3"/>
  <c r="AI4759" i="3"/>
  <c r="AJ4759" i="3"/>
  <c r="AK4759" i="3"/>
  <c r="AL4759" i="3"/>
  <c r="AM4759" i="3"/>
  <c r="AN4759" i="3"/>
  <c r="AP4759" i="3"/>
  <c r="AQ4759" i="3"/>
  <c r="AR4759" i="3"/>
  <c r="AS4759" i="3"/>
  <c r="AU4759" i="3"/>
  <c r="L4759" i="3"/>
  <c r="M4729" i="3"/>
  <c r="Q4729" i="3"/>
  <c r="R4729" i="3"/>
  <c r="S4729" i="3"/>
  <c r="T4729" i="3"/>
  <c r="U4729" i="3"/>
  <c r="V4729" i="3"/>
  <c r="X4729" i="3"/>
  <c r="Y4729" i="3"/>
  <c r="Z4729" i="3"/>
  <c r="AA4729" i="3"/>
  <c r="AC4729" i="3"/>
  <c r="AI4729" i="3"/>
  <c r="AJ4729" i="3"/>
  <c r="AK4729" i="3"/>
  <c r="AL4729" i="3"/>
  <c r="AM4729" i="3"/>
  <c r="AN4729" i="3"/>
  <c r="AP4729" i="3"/>
  <c r="AQ4729" i="3"/>
  <c r="AR4729" i="3"/>
  <c r="AS4729" i="3"/>
  <c r="AU4729" i="3"/>
  <c r="L4729" i="3"/>
  <c r="M5396" i="3"/>
  <c r="Q5396" i="3"/>
  <c r="R5396" i="3"/>
  <c r="S5396" i="3"/>
  <c r="T5396" i="3"/>
  <c r="U5396" i="3"/>
  <c r="V5396" i="3"/>
  <c r="X5396" i="3"/>
  <c r="Y5396" i="3"/>
  <c r="Z5396" i="3"/>
  <c r="AA5396" i="3"/>
  <c r="AC5396" i="3"/>
  <c r="AI5396" i="3"/>
  <c r="AJ5396" i="3"/>
  <c r="AK5396" i="3"/>
  <c r="AL5396" i="3"/>
  <c r="AM5396" i="3"/>
  <c r="AN5396" i="3"/>
  <c r="AP5396" i="3"/>
  <c r="AQ5396" i="3"/>
  <c r="AR5396" i="3"/>
  <c r="AS5396" i="3"/>
  <c r="AU5396" i="3"/>
  <c r="L5396" i="3"/>
  <c r="M3709" i="3"/>
  <c r="Q3709" i="3"/>
  <c r="R3709" i="3"/>
  <c r="S3709" i="3"/>
  <c r="T3709" i="3"/>
  <c r="U3709" i="3"/>
  <c r="V3709" i="3"/>
  <c r="X3709" i="3"/>
  <c r="Y3709" i="3"/>
  <c r="Z3709" i="3"/>
  <c r="AA3709" i="3"/>
  <c r="AC3709" i="3"/>
  <c r="AI3709" i="3"/>
  <c r="AJ3709" i="3"/>
  <c r="AK3709" i="3"/>
  <c r="AL3709" i="3"/>
  <c r="AM3709" i="3"/>
  <c r="AN3709" i="3"/>
  <c r="AP3709" i="3"/>
  <c r="AQ3709" i="3"/>
  <c r="AR3709" i="3"/>
  <c r="AS3709" i="3"/>
  <c r="AU3709" i="3"/>
  <c r="L3709" i="3"/>
  <c r="M3659" i="3"/>
  <c r="Q3659" i="3"/>
  <c r="R3659" i="3"/>
  <c r="S3659" i="3"/>
  <c r="T3659" i="3"/>
  <c r="U3659" i="3"/>
  <c r="V3659" i="3"/>
  <c r="X3659" i="3"/>
  <c r="Y3659" i="3"/>
  <c r="Z3659" i="3"/>
  <c r="AA3659" i="3"/>
  <c r="AC3659" i="3"/>
  <c r="AI3659" i="3"/>
  <c r="AJ3659" i="3"/>
  <c r="AK3659" i="3"/>
  <c r="AL3659" i="3"/>
  <c r="AM3659" i="3"/>
  <c r="AN3659" i="3"/>
  <c r="AP3659" i="3"/>
  <c r="AQ3659" i="3"/>
  <c r="AR3659" i="3"/>
  <c r="AS3659" i="3"/>
  <c r="AU3659" i="3"/>
  <c r="L3659" i="3"/>
  <c r="M3570" i="3"/>
  <c r="Q3570" i="3"/>
  <c r="R3570" i="3"/>
  <c r="S3570" i="3"/>
  <c r="T3570" i="3"/>
  <c r="U3570" i="3"/>
  <c r="V3570" i="3"/>
  <c r="X3570" i="3"/>
  <c r="Y3570" i="3"/>
  <c r="Z3570" i="3"/>
  <c r="AA3570" i="3"/>
  <c r="AC3570" i="3"/>
  <c r="AI3570" i="3"/>
  <c r="AJ3570" i="3"/>
  <c r="AK3570" i="3"/>
  <c r="AL3570" i="3"/>
  <c r="AM3570" i="3"/>
  <c r="AN3570" i="3"/>
  <c r="AP3570" i="3"/>
  <c r="AQ3570" i="3"/>
  <c r="AR3570" i="3"/>
  <c r="AS3570" i="3"/>
  <c r="AU3570" i="3"/>
  <c r="L3570" i="3"/>
  <c r="M3270" i="3"/>
  <c r="Q3270" i="3"/>
  <c r="R3270" i="3"/>
  <c r="S3270" i="3"/>
  <c r="T3270" i="3"/>
  <c r="U3270" i="3"/>
  <c r="V3270" i="3"/>
  <c r="X3270" i="3"/>
  <c r="Y3270" i="3"/>
  <c r="Z3270" i="3"/>
  <c r="AA3270" i="3"/>
  <c r="AC3270" i="3"/>
  <c r="AI3270" i="3"/>
  <c r="AJ3270" i="3"/>
  <c r="AK3270" i="3"/>
  <c r="AL3270" i="3"/>
  <c r="AM3270" i="3"/>
  <c r="AN3270" i="3"/>
  <c r="AP3270" i="3"/>
  <c r="AQ3270" i="3"/>
  <c r="AR3270" i="3"/>
  <c r="AS3270" i="3"/>
  <c r="AU3270" i="3"/>
  <c r="L3270" i="3"/>
  <c r="M2152" i="3"/>
  <c r="Q2152" i="3"/>
  <c r="R2152" i="3"/>
  <c r="S2152" i="3"/>
  <c r="T2152" i="3"/>
  <c r="U2152" i="3"/>
  <c r="V2152" i="3"/>
  <c r="X2152" i="3"/>
  <c r="Y2152" i="3"/>
  <c r="Z2152" i="3"/>
  <c r="AA2152" i="3"/>
  <c r="AC2152" i="3"/>
  <c r="AI2152" i="3"/>
  <c r="AJ2152" i="3"/>
  <c r="AK2152" i="3"/>
  <c r="AL2152" i="3"/>
  <c r="AM2152" i="3"/>
  <c r="AN2152" i="3"/>
  <c r="AP2152" i="3"/>
  <c r="AQ2152" i="3"/>
  <c r="AR2152" i="3"/>
  <c r="AS2152" i="3"/>
  <c r="AU2152" i="3"/>
  <c r="L2152" i="3"/>
  <c r="M1603" i="3"/>
  <c r="Q1603" i="3"/>
  <c r="R1603" i="3"/>
  <c r="S1603" i="3"/>
  <c r="T1603" i="3"/>
  <c r="U1603" i="3"/>
  <c r="V1603" i="3"/>
  <c r="X1603" i="3"/>
  <c r="Y1603" i="3"/>
  <c r="Z1603" i="3"/>
  <c r="AA1603" i="3"/>
  <c r="AC1603" i="3"/>
  <c r="AI1603" i="3"/>
  <c r="AJ1603" i="3"/>
  <c r="AK1603" i="3"/>
  <c r="AL1603" i="3"/>
  <c r="AM1603" i="3"/>
  <c r="AN1603" i="3"/>
  <c r="AP1603" i="3"/>
  <c r="AQ1603" i="3"/>
  <c r="AR1603" i="3"/>
  <c r="AS1603" i="3"/>
  <c r="AU1603" i="3"/>
  <c r="L1603" i="3"/>
  <c r="M497" i="3"/>
  <c r="Q497" i="3"/>
  <c r="R497" i="3"/>
  <c r="S497" i="3"/>
  <c r="T497" i="3"/>
  <c r="U497" i="3"/>
  <c r="V497" i="3"/>
  <c r="X497" i="3"/>
  <c r="Y497" i="3"/>
  <c r="Z497" i="3"/>
  <c r="AA497" i="3"/>
  <c r="AC497" i="3"/>
  <c r="AI497" i="3"/>
  <c r="AJ497" i="3"/>
  <c r="AK497" i="3"/>
  <c r="AL497" i="3"/>
  <c r="AM497" i="3"/>
  <c r="AN497" i="3"/>
  <c r="AP497" i="3"/>
  <c r="AQ497" i="3"/>
  <c r="AR497" i="3"/>
  <c r="AS497" i="3"/>
  <c r="AU497" i="3"/>
  <c r="L497" i="3"/>
  <c r="M115" i="3"/>
  <c r="Q115" i="3"/>
  <c r="R115" i="3"/>
  <c r="S115" i="3"/>
  <c r="T115" i="3"/>
  <c r="U115" i="3"/>
  <c r="V115" i="3"/>
  <c r="X115" i="3"/>
  <c r="Y115" i="3"/>
  <c r="Z115" i="3"/>
  <c r="AA115" i="3"/>
  <c r="AC115" i="3"/>
  <c r="AI115" i="3"/>
  <c r="AJ115" i="3"/>
  <c r="AK115" i="3"/>
  <c r="AL115" i="3"/>
  <c r="AM115" i="3"/>
  <c r="AN115" i="3"/>
  <c r="AP115" i="3"/>
  <c r="AQ115" i="3"/>
  <c r="AR115" i="3"/>
  <c r="AS115" i="3"/>
  <c r="AU115" i="3"/>
  <c r="L115" i="3"/>
  <c r="M3890" i="3"/>
  <c r="Q3890" i="3"/>
  <c r="R3890" i="3"/>
  <c r="S3890" i="3"/>
  <c r="T3890" i="3"/>
  <c r="U3890" i="3"/>
  <c r="V3890" i="3"/>
  <c r="X3890" i="3"/>
  <c r="Y3890" i="3"/>
  <c r="Z3890" i="3"/>
  <c r="AA3890" i="3"/>
  <c r="AC3890" i="3"/>
  <c r="AI3890" i="3"/>
  <c r="AJ3890" i="3"/>
  <c r="AK3890" i="3"/>
  <c r="AL3890" i="3"/>
  <c r="AM3890" i="3"/>
  <c r="AN3890" i="3"/>
  <c r="AP3890" i="3"/>
  <c r="AQ3890" i="3"/>
  <c r="AR3890" i="3"/>
  <c r="AS3890" i="3"/>
  <c r="AU3890" i="3"/>
  <c r="L3890" i="3"/>
  <c r="M3902" i="3"/>
  <c r="Q3902" i="3"/>
  <c r="R3902" i="3"/>
  <c r="S3902" i="3"/>
  <c r="T3902" i="3"/>
  <c r="U3902" i="3"/>
  <c r="V3902" i="3"/>
  <c r="X3902" i="3"/>
  <c r="Y3902" i="3"/>
  <c r="Z3902" i="3"/>
  <c r="AA3902" i="3"/>
  <c r="AC3902" i="3"/>
  <c r="AI3902" i="3"/>
  <c r="AJ3902" i="3"/>
  <c r="AK3902" i="3"/>
  <c r="AL3902" i="3"/>
  <c r="AM3902" i="3"/>
  <c r="AN3902" i="3"/>
  <c r="AP3902" i="3"/>
  <c r="AQ3902" i="3"/>
  <c r="AR3902" i="3"/>
  <c r="AS3902" i="3"/>
  <c r="AU3902" i="3"/>
  <c r="L3902" i="3"/>
  <c r="BG4309" i="3"/>
  <c r="BH4309" i="3" s="1"/>
  <c r="BB4309" i="3"/>
  <c r="AX4309" i="3"/>
  <c r="BC4309" i="3"/>
  <c r="AY4309" i="3"/>
  <c r="AT4309" i="3"/>
  <c r="AO4309" i="3"/>
  <c r="AB4309" i="3"/>
  <c r="W4309" i="3"/>
  <c r="BG4321" i="3"/>
  <c r="BH4321" i="3" s="1"/>
  <c r="BB4321" i="3"/>
  <c r="AX4321" i="3"/>
  <c r="BC4321" i="3"/>
  <c r="AY4321" i="3"/>
  <c r="AT4321" i="3"/>
  <c r="AO4321" i="3"/>
  <c r="AB4321" i="3"/>
  <c r="W4321" i="3"/>
  <c r="BG4319" i="3"/>
  <c r="BH4319" i="3" s="1"/>
  <c r="BB4319" i="3"/>
  <c r="AX4319" i="3"/>
  <c r="BC4319" i="3"/>
  <c r="AY4319" i="3"/>
  <c r="AT4319" i="3"/>
  <c r="AO4319" i="3"/>
  <c r="AB4319" i="3"/>
  <c r="W4319" i="3"/>
  <c r="BG4324" i="3"/>
  <c r="BH4324" i="3" s="1"/>
  <c r="BB4324" i="3"/>
  <c r="AX4324" i="3"/>
  <c r="BC4324" i="3"/>
  <c r="AY4324" i="3"/>
  <c r="AT4324" i="3"/>
  <c r="AO4324" i="3"/>
  <c r="AB4324" i="3"/>
  <c r="W4324" i="3"/>
  <c r="BG458" i="3"/>
  <c r="BH458" i="3" s="1"/>
  <c r="BB458" i="3"/>
  <c r="AX458" i="3"/>
  <c r="BC458" i="3"/>
  <c r="AY458" i="3"/>
  <c r="AT458" i="3"/>
  <c r="AO458" i="3"/>
  <c r="AB458" i="3"/>
  <c r="W458" i="3"/>
  <c r="BG487" i="3"/>
  <c r="BH487" i="3" s="1"/>
  <c r="BB487" i="3"/>
  <c r="AX487" i="3"/>
  <c r="BC487" i="3"/>
  <c r="AY487" i="3"/>
  <c r="AT487" i="3"/>
  <c r="AO487" i="3"/>
  <c r="AB487" i="3"/>
  <c r="W487" i="3"/>
  <c r="BG453" i="3"/>
  <c r="BH453" i="3" s="1"/>
  <c r="BB453" i="3"/>
  <c r="AX453" i="3"/>
  <c r="BC453" i="3"/>
  <c r="AY453" i="3"/>
  <c r="AT453" i="3"/>
  <c r="AO453" i="3"/>
  <c r="AB453" i="3"/>
  <c r="W453" i="3"/>
  <c r="BG478" i="3"/>
  <c r="BH478" i="3" s="1"/>
  <c r="BB478" i="3"/>
  <c r="AX478" i="3"/>
  <c r="BC478" i="3"/>
  <c r="AY478" i="3"/>
  <c r="AT478" i="3"/>
  <c r="AO478" i="3"/>
  <c r="AB478" i="3"/>
  <c r="W478" i="3"/>
  <c r="BG2847" i="3"/>
  <c r="BH2847" i="3" s="1"/>
  <c r="BB2847" i="3"/>
  <c r="AX2847" i="3"/>
  <c r="BC2847" i="3"/>
  <c r="AY2847" i="3"/>
  <c r="AT2847" i="3"/>
  <c r="AO2847" i="3"/>
  <c r="AB2847" i="3"/>
  <c r="W2847" i="3"/>
  <c r="BG3682" i="3"/>
  <c r="BH3682" i="3" s="1"/>
  <c r="BB3682" i="3"/>
  <c r="AX3682" i="3"/>
  <c r="BC3682" i="3"/>
  <c r="AY3682" i="3"/>
  <c r="AT3682" i="3"/>
  <c r="AO3682" i="3"/>
  <c r="AB3682" i="3"/>
  <c r="W3682" i="3"/>
  <c r="BG3692" i="3"/>
  <c r="BH3692" i="3" s="1"/>
  <c r="BB3692" i="3"/>
  <c r="AX3692" i="3"/>
  <c r="BC3692" i="3"/>
  <c r="AY3692" i="3"/>
  <c r="AT3692" i="3"/>
  <c r="AO3692" i="3"/>
  <c r="AB3692" i="3"/>
  <c r="W3692" i="3"/>
  <c r="BG2635" i="3"/>
  <c r="BH2635" i="3" s="1"/>
  <c r="BB2635" i="3"/>
  <c r="AX2635" i="3"/>
  <c r="BC2635" i="3"/>
  <c r="AY2635" i="3"/>
  <c r="AT2635" i="3"/>
  <c r="AO2635" i="3"/>
  <c r="AB2635" i="3"/>
  <c r="W2635" i="3"/>
  <c r="BG4194" i="3"/>
  <c r="BH4194" i="3" s="1"/>
  <c r="BB4194" i="3"/>
  <c r="AX4194" i="3"/>
  <c r="BC4194" i="3"/>
  <c r="AY4194" i="3"/>
  <c r="AT4194" i="3"/>
  <c r="AO4194" i="3"/>
  <c r="AB4194" i="3"/>
  <c r="W4194" i="3"/>
  <c r="BG4193" i="3"/>
  <c r="BH4193" i="3" s="1"/>
  <c r="BB4193" i="3"/>
  <c r="AX4193" i="3"/>
  <c r="BC4193" i="3"/>
  <c r="AY4193" i="3"/>
  <c r="AT4193" i="3"/>
  <c r="AO4193" i="3"/>
  <c r="AB4193" i="3"/>
  <c r="W4193" i="3"/>
  <c r="BG4190" i="3"/>
  <c r="BH4190" i="3" s="1"/>
  <c r="BB4190" i="3"/>
  <c r="AX4190" i="3"/>
  <c r="BC4190" i="3"/>
  <c r="AY4190" i="3"/>
  <c r="AT4190" i="3"/>
  <c r="AO4190" i="3"/>
  <c r="AB4190" i="3"/>
  <c r="W4190" i="3"/>
  <c r="BG4189" i="3"/>
  <c r="BH4189" i="3" s="1"/>
  <c r="BB4189" i="3"/>
  <c r="AX4189" i="3"/>
  <c r="BC4189" i="3"/>
  <c r="AY4189" i="3"/>
  <c r="AT4189" i="3"/>
  <c r="AO4189" i="3"/>
  <c r="AB4189" i="3"/>
  <c r="W4189" i="3"/>
  <c r="BG3597" i="3"/>
  <c r="BH3597" i="3" s="1"/>
  <c r="BB3597" i="3"/>
  <c r="AX3597" i="3"/>
  <c r="BC3597" i="3"/>
  <c r="AY3597" i="3"/>
  <c r="AT3597" i="3"/>
  <c r="AO3597" i="3"/>
  <c r="AB3597" i="3"/>
  <c r="W3597" i="3"/>
  <c r="BG3569" i="3"/>
  <c r="BH3569" i="3" s="1"/>
  <c r="BB3569" i="3"/>
  <c r="AX3569" i="3"/>
  <c r="BC3569" i="3"/>
  <c r="AY3569" i="3"/>
  <c r="AT3569" i="3"/>
  <c r="AO3569" i="3"/>
  <c r="AB3569" i="3"/>
  <c r="W3569" i="3"/>
  <c r="BG4270" i="3"/>
  <c r="BH4270" i="3" s="1"/>
  <c r="BB4270" i="3"/>
  <c r="AX4270" i="3"/>
  <c r="BC4270" i="3"/>
  <c r="AY4270" i="3"/>
  <c r="AT4270" i="3"/>
  <c r="AO4270" i="3"/>
  <c r="AB4270" i="3"/>
  <c r="W4270" i="3"/>
  <c r="BG4747" i="3"/>
  <c r="BH4747" i="3" s="1"/>
  <c r="BB4747" i="3"/>
  <c r="AX4747" i="3"/>
  <c r="BC4747" i="3"/>
  <c r="AY4747" i="3"/>
  <c r="AT4747" i="3"/>
  <c r="AO4747" i="3"/>
  <c r="AB4747" i="3"/>
  <c r="W4747" i="3"/>
  <c r="BG4726" i="3"/>
  <c r="BH4726" i="3" s="1"/>
  <c r="BB4726" i="3"/>
  <c r="AX4726" i="3"/>
  <c r="BC4726" i="3"/>
  <c r="AY4726" i="3"/>
  <c r="AT4726" i="3"/>
  <c r="AO4726" i="3"/>
  <c r="AB4726" i="3"/>
  <c r="W4726" i="3"/>
  <c r="BG2146" i="3"/>
  <c r="BH2146" i="3" s="1"/>
  <c r="BB2146" i="3"/>
  <c r="AX2146" i="3"/>
  <c r="BC2146" i="3"/>
  <c r="AY2146" i="3"/>
  <c r="AT2146" i="3"/>
  <c r="AO2146" i="3"/>
  <c r="AB2146" i="3"/>
  <c r="W2146" i="3"/>
  <c r="BG5391" i="3"/>
  <c r="BH5391" i="3" s="1"/>
  <c r="BB5391" i="3"/>
  <c r="AX5391" i="3"/>
  <c r="BC5391" i="3"/>
  <c r="AY5391" i="3"/>
  <c r="AT5391" i="3"/>
  <c r="AO5391" i="3"/>
  <c r="AB5391" i="3"/>
  <c r="W5391" i="3"/>
  <c r="BG5390" i="3"/>
  <c r="BH5390" i="3" s="1"/>
  <c r="BB5390" i="3"/>
  <c r="AX5390" i="3"/>
  <c r="BC5390" i="3"/>
  <c r="AY5390" i="3"/>
  <c r="AT5390" i="3"/>
  <c r="AO5390" i="3"/>
  <c r="AB5390" i="3"/>
  <c r="W5390" i="3"/>
  <c r="BG5344" i="3"/>
  <c r="BH5344" i="3" s="1"/>
  <c r="BB5344" i="3"/>
  <c r="AX5344" i="3"/>
  <c r="BC5344" i="3"/>
  <c r="AY5344" i="3"/>
  <c r="AT5344" i="3"/>
  <c r="AO5344" i="3"/>
  <c r="AB5344" i="3"/>
  <c r="W5344" i="3"/>
  <c r="BG5132" i="3"/>
  <c r="BH5132" i="3" s="1"/>
  <c r="BB5132" i="3"/>
  <c r="AX5132" i="3"/>
  <c r="BC5132" i="3"/>
  <c r="AY5132" i="3"/>
  <c r="AT5132" i="3"/>
  <c r="AO5132" i="3"/>
  <c r="AB5132" i="3"/>
  <c r="W5132" i="3"/>
  <c r="BG3260" i="3"/>
  <c r="BH3260" i="3" s="1"/>
  <c r="BB3260" i="3"/>
  <c r="AX3260" i="3"/>
  <c r="BC3260" i="3"/>
  <c r="AY3260" i="3"/>
  <c r="AT3260" i="3"/>
  <c r="AO3260" i="3"/>
  <c r="AB3260" i="3"/>
  <c r="W3260" i="3"/>
  <c r="BG5136" i="3"/>
  <c r="BH5136" i="3" s="1"/>
  <c r="BB5136" i="3"/>
  <c r="AX5136" i="3"/>
  <c r="BC5136" i="3"/>
  <c r="AY5136" i="3"/>
  <c r="AT5136" i="3"/>
  <c r="AO5136" i="3"/>
  <c r="AB5136" i="3"/>
  <c r="W5136" i="3"/>
  <c r="BG5108" i="3"/>
  <c r="BH5108" i="3" s="1"/>
  <c r="BB5108" i="3"/>
  <c r="AX5108" i="3"/>
  <c r="BC5108" i="3"/>
  <c r="AY5108" i="3"/>
  <c r="AT5108" i="3"/>
  <c r="AO5108" i="3"/>
  <c r="AB5108" i="3"/>
  <c r="W5108" i="3"/>
  <c r="BG5080" i="3"/>
  <c r="BH5080" i="3" s="1"/>
  <c r="BB5080" i="3"/>
  <c r="AX5080" i="3"/>
  <c r="BC5080" i="3"/>
  <c r="AY5080" i="3"/>
  <c r="AT5080" i="3"/>
  <c r="AO5080" i="3"/>
  <c r="AB5080" i="3"/>
  <c r="W5080" i="3"/>
  <c r="BG5110" i="3"/>
  <c r="BH5110" i="3" s="1"/>
  <c r="BB5110" i="3"/>
  <c r="AX5110" i="3"/>
  <c r="BC5110" i="3"/>
  <c r="AY5110" i="3"/>
  <c r="AT5110" i="3"/>
  <c r="AO5110" i="3"/>
  <c r="AB5110" i="3"/>
  <c r="W5110" i="3"/>
  <c r="BG3252" i="3"/>
  <c r="BH3252" i="3" s="1"/>
  <c r="BB3252" i="3"/>
  <c r="AX3252" i="3"/>
  <c r="BC3252" i="3"/>
  <c r="AY3252" i="3"/>
  <c r="AT3252" i="3"/>
  <c r="AO3252" i="3"/>
  <c r="AB3252" i="3"/>
  <c r="W3252" i="3"/>
  <c r="BG3258" i="3"/>
  <c r="BH3258" i="3" s="1"/>
  <c r="BB3258" i="3"/>
  <c r="AX3258" i="3"/>
  <c r="BC3258" i="3"/>
  <c r="AY3258" i="3"/>
  <c r="AT3258" i="3"/>
  <c r="AO3258" i="3"/>
  <c r="AB3258" i="3"/>
  <c r="W3258" i="3"/>
  <c r="BG1688" i="3"/>
  <c r="BH1688" i="3" s="1"/>
  <c r="BB1688" i="3"/>
  <c r="AX1688" i="3"/>
  <c r="BC1688" i="3"/>
  <c r="AY1688" i="3"/>
  <c r="AT1688" i="3"/>
  <c r="AO1688" i="3"/>
  <c r="AB1688" i="3"/>
  <c r="W1688" i="3"/>
  <c r="BG1572" i="3"/>
  <c r="BH1572" i="3" s="1"/>
  <c r="BB1572" i="3"/>
  <c r="AX1572" i="3"/>
  <c r="BC1572" i="3"/>
  <c r="AY1572" i="3"/>
  <c r="AT1572" i="3"/>
  <c r="AO1572" i="3"/>
  <c r="AB1572" i="3"/>
  <c r="W1572" i="3"/>
  <c r="BG1560" i="3"/>
  <c r="BH1560" i="3" s="1"/>
  <c r="BB1560" i="3"/>
  <c r="AX1560" i="3"/>
  <c r="BC1560" i="3"/>
  <c r="AY1560" i="3"/>
  <c r="AT1560" i="3"/>
  <c r="AO1560" i="3"/>
  <c r="AB1560" i="3"/>
  <c r="W1560" i="3"/>
  <c r="BG1582" i="3"/>
  <c r="BH1582" i="3" s="1"/>
  <c r="BB1582" i="3"/>
  <c r="AX1582" i="3"/>
  <c r="BC1582" i="3"/>
  <c r="AY1582" i="3"/>
  <c r="AT1582" i="3"/>
  <c r="AO1582" i="3"/>
  <c r="AB1582" i="3"/>
  <c r="W1582" i="3"/>
  <c r="BG1596" i="3"/>
  <c r="BH1596" i="3" s="1"/>
  <c r="BB1596" i="3"/>
  <c r="AX1596" i="3"/>
  <c r="BC1596" i="3"/>
  <c r="AY1596" i="3"/>
  <c r="AT1596" i="3"/>
  <c r="AO1596" i="3"/>
  <c r="AB1596" i="3"/>
  <c r="W1596" i="3"/>
  <c r="BG138" i="3"/>
  <c r="BH138" i="3" s="1"/>
  <c r="BB138" i="3"/>
  <c r="AX138" i="3"/>
  <c r="BC138" i="3"/>
  <c r="AY138" i="3"/>
  <c r="AT138" i="3"/>
  <c r="AO138" i="3"/>
  <c r="AB138" i="3"/>
  <c r="W138" i="3"/>
  <c r="BG99" i="3"/>
  <c r="BH99" i="3" s="1"/>
  <c r="BB99" i="3"/>
  <c r="AX99" i="3"/>
  <c r="BC99" i="3"/>
  <c r="AY99" i="3"/>
  <c r="AT99" i="3"/>
  <c r="AO99" i="3"/>
  <c r="AB99" i="3"/>
  <c r="W99" i="3"/>
  <c r="BG3894" i="3"/>
  <c r="BH3894" i="3" s="1"/>
  <c r="BB3894" i="3"/>
  <c r="AX3894" i="3"/>
  <c r="BC3894" i="3"/>
  <c r="AY3894" i="3"/>
  <c r="AT3894" i="3"/>
  <c r="AO3894" i="3"/>
  <c r="AB3894" i="3"/>
  <c r="W3894" i="3"/>
  <c r="BG3889" i="3"/>
  <c r="BH3889" i="3" s="1"/>
  <c r="BB3889" i="3"/>
  <c r="AX3889" i="3"/>
  <c r="BC3889" i="3"/>
  <c r="AY3889" i="3"/>
  <c r="AT3889" i="3"/>
  <c r="AO3889" i="3"/>
  <c r="AB3889" i="3"/>
  <c r="W3889" i="3"/>
  <c r="BG3888" i="3"/>
  <c r="BH3888" i="3" s="1"/>
  <c r="BB3888" i="3"/>
  <c r="AX3888" i="3"/>
  <c r="BC3888" i="3"/>
  <c r="AY3888" i="3"/>
  <c r="AT3888" i="3"/>
  <c r="AO3888" i="3"/>
  <c r="AB3888" i="3"/>
  <c r="W3888" i="3"/>
  <c r="BG3901" i="3"/>
  <c r="BH3901" i="3" s="1"/>
  <c r="BB3901" i="3"/>
  <c r="AX3901" i="3"/>
  <c r="BC3901" i="3"/>
  <c r="AY3901" i="3"/>
  <c r="AT3901" i="3"/>
  <c r="AO3901" i="3"/>
  <c r="AB3901" i="3"/>
  <c r="W3901" i="3"/>
  <c r="AZ5018" i="3" l="1"/>
  <c r="BD5018" i="3"/>
  <c r="BC5018" i="3"/>
  <c r="AZ4990" i="3"/>
  <c r="BD4990" i="3"/>
  <c r="AY4990" i="3"/>
  <c r="AY5019" i="3" s="1"/>
  <c r="AZ1519" i="3"/>
  <c r="BD1519" i="3"/>
  <c r="AZ1502" i="3"/>
  <c r="BD1502" i="3"/>
  <c r="AT4330" i="3"/>
  <c r="BB4330" i="3"/>
  <c r="BB4356" i="3" s="1"/>
  <c r="W4330" i="3"/>
  <c r="AB4330" i="3"/>
  <c r="AO4330" i="3"/>
  <c r="AX4330" i="3"/>
  <c r="AX4356" i="3" s="1"/>
  <c r="AY4330" i="3"/>
  <c r="AY4356" i="3" s="1"/>
  <c r="BC4330" i="3"/>
  <c r="AE4356" i="3"/>
  <c r="AW4356" i="3"/>
  <c r="AW3198" i="3"/>
  <c r="BD2480" i="3"/>
  <c r="AZ2480" i="3"/>
  <c r="AY2480" i="3"/>
  <c r="AY2481" i="3" s="1"/>
  <c r="BB3198" i="3"/>
  <c r="AE3198" i="3"/>
  <c r="BD3197" i="3"/>
  <c r="AZ3197" i="3"/>
  <c r="BD3176" i="3"/>
  <c r="AZ3176" i="3"/>
  <c r="BC3176" i="3"/>
  <c r="BA4355" i="3"/>
  <c r="BE4334" i="3"/>
  <c r="BE4355" i="3" s="1"/>
  <c r="BD4355" i="3"/>
  <c r="AZ4355" i="3"/>
  <c r="AX3198" i="3"/>
  <c r="BC1520" i="3"/>
  <c r="BA3180" i="3"/>
  <c r="BA3197" i="3" s="1"/>
  <c r="BA3152" i="3"/>
  <c r="BA3176" i="3" s="1"/>
  <c r="BE3152" i="3"/>
  <c r="BE3176" i="3" s="1"/>
  <c r="BE3180" i="3"/>
  <c r="BE3197" i="3" s="1"/>
  <c r="AE1520" i="3"/>
  <c r="AY1520" i="3"/>
  <c r="AX1520" i="3"/>
  <c r="AW2481" i="3"/>
  <c r="AW1520" i="3"/>
  <c r="BB1520" i="3"/>
  <c r="BB5019" i="3"/>
  <c r="BB2481" i="3"/>
  <c r="AE2481" i="3"/>
  <c r="BE1506" i="3"/>
  <c r="BE1519" i="3" s="1"/>
  <c r="BE1492" i="3"/>
  <c r="BE1502" i="3" s="1"/>
  <c r="BA1506" i="3"/>
  <c r="BA1519" i="3" s="1"/>
  <c r="BA1492" i="3"/>
  <c r="BA1502" i="3" s="1"/>
  <c r="AX2481" i="3"/>
  <c r="BC2481" i="3"/>
  <c r="BE2434" i="3"/>
  <c r="BE2455" i="3" s="1"/>
  <c r="BD2455" i="3"/>
  <c r="BA2434" i="3"/>
  <c r="BA2455" i="3" s="1"/>
  <c r="AZ2455" i="3"/>
  <c r="BE2459" i="3"/>
  <c r="BE2480" i="3" s="1"/>
  <c r="BA2459" i="3"/>
  <c r="BA2480" i="3" s="1"/>
  <c r="AE5019" i="3"/>
  <c r="AE872" i="3"/>
  <c r="AW5019" i="3"/>
  <c r="AW872" i="3"/>
  <c r="BC872" i="3"/>
  <c r="AX5019" i="3"/>
  <c r="BA4994" i="3"/>
  <c r="BA5018" i="3" s="1"/>
  <c r="BA4965" i="3"/>
  <c r="BA4990" i="3" s="1"/>
  <c r="BE4994" i="3"/>
  <c r="BE5018" i="3" s="1"/>
  <c r="BC5019" i="3"/>
  <c r="BE4965" i="3"/>
  <c r="BE4990" i="3" s="1"/>
  <c r="BB872" i="3"/>
  <c r="AX872" i="3"/>
  <c r="AY872" i="3"/>
  <c r="BA866" i="3"/>
  <c r="BA871" i="3" s="1"/>
  <c r="AZ871" i="3"/>
  <c r="BA848" i="3"/>
  <c r="BA861" i="3" s="1"/>
  <c r="AZ861" i="3"/>
  <c r="BC3868" i="3"/>
  <c r="BE866" i="3"/>
  <c r="BE871" i="3" s="1"/>
  <c r="BD871" i="3"/>
  <c r="BE848" i="3"/>
  <c r="BE861" i="3" s="1"/>
  <c r="BD861" i="3"/>
  <c r="AY3868" i="3"/>
  <c r="AX3868" i="3"/>
  <c r="AW3868" i="3"/>
  <c r="AY4163" i="3"/>
  <c r="BB4163" i="3"/>
  <c r="BB3868" i="3"/>
  <c r="AE3868" i="3"/>
  <c r="BC4163" i="3"/>
  <c r="BE3861" i="3"/>
  <c r="BE3867" i="3" s="1"/>
  <c r="BD3867" i="3"/>
  <c r="BE3855" i="3"/>
  <c r="BE3857" i="3" s="1"/>
  <c r="BD3857" i="3"/>
  <c r="BA3855" i="3"/>
  <c r="BA3857" i="3" s="1"/>
  <c r="AZ3857" i="3"/>
  <c r="BA3861" i="3"/>
  <c r="BA3867" i="3" s="1"/>
  <c r="AZ3867" i="3"/>
  <c r="AW4163" i="3"/>
  <c r="AE4163" i="3"/>
  <c r="AX4163" i="3"/>
  <c r="BA4155" i="3"/>
  <c r="BA4162" i="3" s="1"/>
  <c r="AZ4162" i="3"/>
  <c r="BA4148" i="3"/>
  <c r="BA4151" i="3" s="1"/>
  <c r="AZ4151" i="3"/>
  <c r="BE4148" i="3"/>
  <c r="BE4151" i="3" s="1"/>
  <c r="BD4151" i="3"/>
  <c r="BE4155" i="3"/>
  <c r="BE4162" i="3" s="1"/>
  <c r="BD4162" i="3"/>
  <c r="BA4307" i="3"/>
  <c r="BE4307" i="3"/>
  <c r="AY3198" i="3"/>
  <c r="BD99" i="3"/>
  <c r="BE99" i="3" s="1"/>
  <c r="BD3252" i="3"/>
  <c r="BE3252" i="3" s="1"/>
  <c r="BD4189" i="3"/>
  <c r="BE4189" i="3" s="1"/>
  <c r="BD478" i="3"/>
  <c r="BE478" i="3" s="1"/>
  <c r="BD3901" i="3"/>
  <c r="BE3901" i="3" s="1"/>
  <c r="BD4747" i="3"/>
  <c r="BE4747" i="3" s="1"/>
  <c r="BD2635" i="3"/>
  <c r="BE2635" i="3" s="1"/>
  <c r="BD1572" i="3"/>
  <c r="BE1572" i="3" s="1"/>
  <c r="BD5110" i="3"/>
  <c r="BE5110" i="3" s="1"/>
  <c r="BD4194" i="3"/>
  <c r="BE4194" i="3" s="1"/>
  <c r="BD5344" i="3"/>
  <c r="BE5344" i="3" s="1"/>
  <c r="BD2847" i="3"/>
  <c r="BE2847" i="3" s="1"/>
  <c r="BD458" i="3"/>
  <c r="BE458" i="3" s="1"/>
  <c r="BD4324" i="3"/>
  <c r="BE4324" i="3" s="1"/>
  <c r="BD5391" i="3"/>
  <c r="BE5391" i="3" s="1"/>
  <c r="BD4190" i="3"/>
  <c r="BE4190" i="3" s="1"/>
  <c r="BD3692" i="3"/>
  <c r="BE3692" i="3" s="1"/>
  <c r="BD453" i="3"/>
  <c r="BE453" i="3" s="1"/>
  <c r="BD4270" i="3"/>
  <c r="BE4270" i="3" s="1"/>
  <c r="BD4319" i="3"/>
  <c r="BE4319" i="3" s="1"/>
  <c r="AZ3260" i="3"/>
  <c r="BA3260" i="3" s="1"/>
  <c r="AZ4270" i="3"/>
  <c r="BA4270" i="3" s="1"/>
  <c r="AZ3692" i="3"/>
  <c r="BA3692" i="3" s="1"/>
  <c r="AZ453" i="3"/>
  <c r="BA453" i="3" s="1"/>
  <c r="AZ4319" i="3"/>
  <c r="BA4319" i="3" s="1"/>
  <c r="AZ2847" i="3"/>
  <c r="BA2847" i="3" s="1"/>
  <c r="AZ458" i="3"/>
  <c r="BA458" i="3" s="1"/>
  <c r="BD4193" i="3"/>
  <c r="BE4193" i="3" s="1"/>
  <c r="AZ2635" i="3"/>
  <c r="BA2635" i="3" s="1"/>
  <c r="AZ478" i="3"/>
  <c r="BA478" i="3" s="1"/>
  <c r="AZ4324" i="3"/>
  <c r="BA4324" i="3" s="1"/>
  <c r="AZ5136" i="3"/>
  <c r="BA5136" i="3" s="1"/>
  <c r="AZ5108" i="3"/>
  <c r="BA5108" i="3" s="1"/>
  <c r="AZ5344" i="3"/>
  <c r="BA5344" i="3" s="1"/>
  <c r="AZ4726" i="3"/>
  <c r="BA4726" i="3" s="1"/>
  <c r="AZ4309" i="3"/>
  <c r="BA4309" i="3" s="1"/>
  <c r="BD3889" i="3"/>
  <c r="BE3889" i="3" s="1"/>
  <c r="BD4309" i="3"/>
  <c r="BE4309" i="3" s="1"/>
  <c r="BD1596" i="3"/>
  <c r="BE1596" i="3" s="1"/>
  <c r="AZ1688" i="3"/>
  <c r="BA1688" i="3" s="1"/>
  <c r="AZ2146" i="3"/>
  <c r="BA2146" i="3" s="1"/>
  <c r="AZ3569" i="3"/>
  <c r="BA3569" i="3" s="1"/>
  <c r="BD5132" i="3"/>
  <c r="BE5132" i="3" s="1"/>
  <c r="BD2146" i="3"/>
  <c r="BE2146" i="3" s="1"/>
  <c r="AZ3682" i="3"/>
  <c r="BA3682" i="3" s="1"/>
  <c r="AZ487" i="3"/>
  <c r="BA487" i="3" s="1"/>
  <c r="AZ4321" i="3"/>
  <c r="BA4321" i="3" s="1"/>
  <c r="BD3682" i="3"/>
  <c r="BE3682" i="3" s="1"/>
  <c r="BD487" i="3"/>
  <c r="BE487" i="3" s="1"/>
  <c r="BD4321" i="3"/>
  <c r="BE4321" i="3" s="1"/>
  <c r="BD3260" i="3"/>
  <c r="BE3260" i="3" s="1"/>
  <c r="AZ5391" i="3"/>
  <c r="BA5391" i="3" s="1"/>
  <c r="BD3569" i="3"/>
  <c r="BE3569" i="3" s="1"/>
  <c r="BD3597" i="3"/>
  <c r="BE3597" i="3" s="1"/>
  <c r="AZ4193" i="3"/>
  <c r="BA4193" i="3" s="1"/>
  <c r="AZ5390" i="3"/>
  <c r="BA5390" i="3" s="1"/>
  <c r="AZ4190" i="3"/>
  <c r="BA4190" i="3" s="1"/>
  <c r="BD1582" i="3"/>
  <c r="BE1582" i="3" s="1"/>
  <c r="BD1560" i="3"/>
  <c r="BE1560" i="3" s="1"/>
  <c r="AZ3258" i="3"/>
  <c r="BA3258" i="3" s="1"/>
  <c r="BD5136" i="3"/>
  <c r="BE5136" i="3" s="1"/>
  <c r="BD5390" i="3"/>
  <c r="BE5390" i="3" s="1"/>
  <c r="AZ4747" i="3"/>
  <c r="BA4747" i="3" s="1"/>
  <c r="AZ4189" i="3"/>
  <c r="BA4189" i="3" s="1"/>
  <c r="BD3258" i="3"/>
  <c r="BE3258" i="3" s="1"/>
  <c r="AZ138" i="3"/>
  <c r="BA138" i="3" s="1"/>
  <c r="AZ5080" i="3"/>
  <c r="BA5080" i="3" s="1"/>
  <c r="AZ5132" i="3"/>
  <c r="BA5132" i="3" s="1"/>
  <c r="BD4726" i="3"/>
  <c r="BE4726" i="3" s="1"/>
  <c r="AZ3597" i="3"/>
  <c r="BA3597" i="3" s="1"/>
  <c r="BD138" i="3"/>
  <c r="BE138" i="3" s="1"/>
  <c r="AZ1572" i="3"/>
  <c r="BA1572" i="3" s="1"/>
  <c r="BD5080" i="3"/>
  <c r="BE5080" i="3" s="1"/>
  <c r="AZ4194" i="3"/>
  <c r="BA4194" i="3" s="1"/>
  <c r="BD1688" i="3"/>
  <c r="BE1688" i="3" s="1"/>
  <c r="BD5108" i="3"/>
  <c r="BE5108" i="3" s="1"/>
  <c r="AZ3901" i="3"/>
  <c r="BA3901" i="3" s="1"/>
  <c r="AZ99" i="3"/>
  <c r="BA99" i="3" s="1"/>
  <c r="AZ1560" i="3"/>
  <c r="BA1560" i="3" s="1"/>
  <c r="AZ5110" i="3"/>
  <c r="BA5110" i="3" s="1"/>
  <c r="AZ3252" i="3"/>
  <c r="BA3252" i="3" s="1"/>
  <c r="AZ3889" i="3"/>
  <c r="BA3889" i="3" s="1"/>
  <c r="AZ1596" i="3"/>
  <c r="BA1596" i="3" s="1"/>
  <c r="AZ3894" i="3"/>
  <c r="BA3894" i="3" s="1"/>
  <c r="AZ1582" i="3"/>
  <c r="BA1582" i="3" s="1"/>
  <c r="BD3894" i="3"/>
  <c r="BE3894" i="3" s="1"/>
  <c r="BD3888" i="3"/>
  <c r="BE3888" i="3" s="1"/>
  <c r="AZ3888" i="3"/>
  <c r="BA3888" i="3" s="1"/>
  <c r="BG5105" i="3"/>
  <c r="BH5105" i="3" s="1"/>
  <c r="W5105" i="3"/>
  <c r="AB5105" i="3"/>
  <c r="AO5105" i="3"/>
  <c r="AT5105" i="3"/>
  <c r="AY5105" i="3"/>
  <c r="BC5105" i="3"/>
  <c r="AX5105" i="3"/>
  <c r="BB5105" i="3"/>
  <c r="BG4713" i="3"/>
  <c r="BH4713" i="3" s="1"/>
  <c r="W4713" i="3"/>
  <c r="AB4713" i="3"/>
  <c r="AO4713" i="3"/>
  <c r="AT4713" i="3"/>
  <c r="AY4713" i="3"/>
  <c r="BC4713" i="3"/>
  <c r="AX4713" i="3"/>
  <c r="BB4713" i="3"/>
  <c r="BG5640" i="3"/>
  <c r="BH5640" i="3" s="1"/>
  <c r="BG5627" i="3"/>
  <c r="BH5627" i="3" s="1"/>
  <c r="BG5622" i="3"/>
  <c r="BH5622" i="3" s="1"/>
  <c r="BG5610" i="3"/>
  <c r="BH5610" i="3" s="1"/>
  <c r="BG5609" i="3"/>
  <c r="BH5609" i="3" s="1"/>
  <c r="BG5608" i="3"/>
  <c r="BH5608" i="3" s="1"/>
  <c r="BG5606" i="3"/>
  <c r="BH5606" i="3" s="1"/>
  <c r="BG5607" i="3"/>
  <c r="BH5607" i="3" s="1"/>
  <c r="BG5602" i="3"/>
  <c r="BH5602" i="3" s="1"/>
  <c r="BG5601" i="3"/>
  <c r="BH5601" i="3" s="1"/>
  <c r="BG5600" i="3"/>
  <c r="BH5600" i="3" s="1"/>
  <c r="BG5598" i="3"/>
  <c r="BH5598" i="3" s="1"/>
  <c r="BG5599" i="3"/>
  <c r="BH5599" i="3" s="1"/>
  <c r="BG5597" i="3"/>
  <c r="BH5597" i="3" s="1"/>
  <c r="BG5596" i="3"/>
  <c r="BH5596" i="3" s="1"/>
  <c r="BG5595" i="3"/>
  <c r="BH5595" i="3" s="1"/>
  <c r="BG5593" i="3"/>
  <c r="BH5593" i="3" s="1"/>
  <c r="BG5594" i="3"/>
  <c r="BH5594" i="3" s="1"/>
  <c r="BG5592" i="3"/>
  <c r="BH5592" i="3" s="1"/>
  <c r="BG5583" i="3"/>
  <c r="BH5583" i="3" s="1"/>
  <c r="BG5571" i="3"/>
  <c r="BH5571" i="3" s="1"/>
  <c r="BG5570" i="3"/>
  <c r="BH5570" i="3" s="1"/>
  <c r="BG5561" i="3"/>
  <c r="BH5561" i="3" s="1"/>
  <c r="BG5548" i="3"/>
  <c r="BH5548" i="3" s="1"/>
  <c r="BG5549" i="3"/>
  <c r="BH5549" i="3" s="1"/>
  <c r="BG5547" i="3"/>
  <c r="BH5547" i="3" s="1"/>
  <c r="BG5543" i="3"/>
  <c r="BH5543" i="3" s="1"/>
  <c r="BG5541" i="3"/>
  <c r="BH5541" i="3" s="1"/>
  <c r="BG5542" i="3"/>
  <c r="BH5542" i="3" s="1"/>
  <c r="BG5532" i="3"/>
  <c r="BH5532" i="3" s="1"/>
  <c r="BG5519" i="3"/>
  <c r="BH5519" i="3" s="1"/>
  <c r="BG5520" i="3"/>
  <c r="BH5520" i="3" s="1"/>
  <c r="BG5518" i="3"/>
  <c r="BH5518" i="3" s="1"/>
  <c r="BG5517" i="3"/>
  <c r="BH5517" i="3" s="1"/>
  <c r="BG5513" i="3"/>
  <c r="BH5513" i="3" s="1"/>
  <c r="BG5512" i="3"/>
  <c r="BH5512" i="3" s="1"/>
  <c r="BG5511" i="3"/>
  <c r="BH5511" i="3" s="1"/>
  <c r="BG5510" i="3"/>
  <c r="BH5510" i="3" s="1"/>
  <c r="BG5501" i="3"/>
  <c r="BH5501" i="3" s="1"/>
  <c r="BG5483" i="3"/>
  <c r="BH5483" i="3" s="1"/>
  <c r="BG5471" i="3"/>
  <c r="BH5471" i="3" s="1"/>
  <c r="BG5470" i="3"/>
  <c r="BH5470" i="3" s="1"/>
  <c r="BG5466" i="3"/>
  <c r="BH5466" i="3" s="1"/>
  <c r="BG5465" i="3"/>
  <c r="BH5465" i="3" s="1"/>
  <c r="BG5464" i="3"/>
  <c r="BH5464" i="3" s="1"/>
  <c r="BG5462" i="3"/>
  <c r="BH5462" i="3" s="1"/>
  <c r="BG5463" i="3"/>
  <c r="BH5463" i="3" s="1"/>
  <c r="BG5453" i="3"/>
  <c r="BH5453" i="3" s="1"/>
  <c r="BG5441" i="3"/>
  <c r="BH5441" i="3" s="1"/>
  <c r="BG5440" i="3"/>
  <c r="BH5440" i="3" s="1"/>
  <c r="BG5439" i="3"/>
  <c r="BH5439" i="3" s="1"/>
  <c r="BG5438" i="3"/>
  <c r="BH5438" i="3" s="1"/>
  <c r="BG5437" i="3"/>
  <c r="BH5437" i="3" s="1"/>
  <c r="BG5436" i="3"/>
  <c r="BH5436" i="3" s="1"/>
  <c r="BG5427" i="3"/>
  <c r="BH5427" i="3" s="1"/>
  <c r="BG5414" i="3"/>
  <c r="BH5414" i="3" s="1"/>
  <c r="BG5401" i="3"/>
  <c r="BH5401" i="3" s="1"/>
  <c r="BG5400" i="3"/>
  <c r="BH5400" i="3" s="1"/>
  <c r="BG5395" i="3"/>
  <c r="BH5395" i="3" s="1"/>
  <c r="BG5394" i="3"/>
  <c r="BH5394" i="3" s="1"/>
  <c r="BG5393" i="3"/>
  <c r="BH5393" i="3" s="1"/>
  <c r="BG5392" i="3"/>
  <c r="BH5392" i="3" s="1"/>
  <c r="BG5389" i="3"/>
  <c r="BH5389" i="3" s="1"/>
  <c r="BG5376" i="3"/>
  <c r="BH5376" i="3" s="1"/>
  <c r="BG5375" i="3"/>
  <c r="BH5375" i="3" s="1"/>
  <c r="BG5374" i="3"/>
  <c r="BH5374" i="3" s="1"/>
  <c r="BG5373" i="3"/>
  <c r="BH5373" i="3" s="1"/>
  <c r="BG5372" i="3"/>
  <c r="BH5372" i="3" s="1"/>
  <c r="BG5371" i="3"/>
  <c r="BH5371" i="3" s="1"/>
  <c r="BG5370" i="3"/>
  <c r="BH5370" i="3" s="1"/>
  <c r="BG5368" i="3"/>
  <c r="BH5368" i="3" s="1"/>
  <c r="BG5367" i="3"/>
  <c r="BH5367" i="3" s="1"/>
  <c r="BG5366" i="3"/>
  <c r="BH5366" i="3" s="1"/>
  <c r="BG5365" i="3"/>
  <c r="BH5365" i="3" s="1"/>
  <c r="BG5369" i="3"/>
  <c r="BH5369" i="3" s="1"/>
  <c r="BG5363" i="3"/>
  <c r="BH5363" i="3" s="1"/>
  <c r="BG5364" i="3"/>
  <c r="BH5364" i="3" s="1"/>
  <c r="BG5362" i="3"/>
  <c r="BH5362" i="3" s="1"/>
  <c r="BG5357" i="3"/>
  <c r="BH5357" i="3" s="1"/>
  <c r="BG5356" i="3"/>
  <c r="BH5356" i="3" s="1"/>
  <c r="BG5355" i="3"/>
  <c r="BH5355" i="3" s="1"/>
  <c r="BG5354" i="3"/>
  <c r="BH5354" i="3" s="1"/>
  <c r="BG5352" i="3"/>
  <c r="BH5352" i="3" s="1"/>
  <c r="BG5351" i="3"/>
  <c r="BH5351" i="3" s="1"/>
  <c r="BG5350" i="3"/>
  <c r="BH5350" i="3" s="1"/>
  <c r="BG5349" i="3"/>
  <c r="BH5349" i="3" s="1"/>
  <c r="BG5347" i="3"/>
  <c r="BH5347" i="3" s="1"/>
  <c r="BG5348" i="3"/>
  <c r="BH5348" i="3" s="1"/>
  <c r="BG5346" i="3"/>
  <c r="BH5346" i="3" s="1"/>
  <c r="BG5345" i="3"/>
  <c r="BH5345" i="3" s="1"/>
  <c r="BG5341" i="3"/>
  <c r="BH5341" i="3" s="1"/>
  <c r="BG5343" i="3"/>
  <c r="BH5343" i="3" s="1"/>
  <c r="BG5342" i="3"/>
  <c r="BH5342" i="3" s="1"/>
  <c r="BG5340" i="3"/>
  <c r="BH5340" i="3" s="1"/>
  <c r="BG5339" i="3"/>
  <c r="BH5339" i="3" s="1"/>
  <c r="BG5326" i="3"/>
  <c r="BH5326" i="3" s="1"/>
  <c r="BG5325" i="3"/>
  <c r="BH5325" i="3" s="1"/>
  <c r="BG5324" i="3"/>
  <c r="BH5324" i="3" s="1"/>
  <c r="BG5323" i="3"/>
  <c r="BH5323" i="3" s="1"/>
  <c r="BG5322" i="3"/>
  <c r="BH5322" i="3" s="1"/>
  <c r="BG5321" i="3"/>
  <c r="BH5321" i="3" s="1"/>
  <c r="BG5320" i="3"/>
  <c r="BH5320" i="3" s="1"/>
  <c r="BG5319" i="3"/>
  <c r="BH5319" i="3" s="1"/>
  <c r="BG5318" i="3"/>
  <c r="BH5318" i="3" s="1"/>
  <c r="BG5316" i="3"/>
  <c r="BH5316" i="3" s="1"/>
  <c r="BG5317" i="3"/>
  <c r="BH5317" i="3" s="1"/>
  <c r="BG5310" i="3"/>
  <c r="BH5310" i="3" s="1"/>
  <c r="BG5313" i="3"/>
  <c r="BH5313" i="3" s="1"/>
  <c r="BG5314" i="3"/>
  <c r="BH5314" i="3" s="1"/>
  <c r="BG5312" i="3"/>
  <c r="BH5312" i="3" s="1"/>
  <c r="BG5315" i="3"/>
  <c r="BH5315" i="3" s="1"/>
  <c r="BG5311" i="3"/>
  <c r="BH5311" i="3" s="1"/>
  <c r="BG5309" i="3"/>
  <c r="BH5309" i="3" s="1"/>
  <c r="BG5308" i="3"/>
  <c r="BH5308" i="3" s="1"/>
  <c r="BG5307" i="3"/>
  <c r="BH5307" i="3" s="1"/>
  <c r="BG5305" i="3"/>
  <c r="BH5305" i="3" s="1"/>
  <c r="BG5304" i="3"/>
  <c r="BH5304" i="3" s="1"/>
  <c r="BG5303" i="3"/>
  <c r="BH5303" i="3" s="1"/>
  <c r="BG5306" i="3"/>
  <c r="BH5306" i="3" s="1"/>
  <c r="BG5301" i="3"/>
  <c r="BH5301" i="3" s="1"/>
  <c r="BG5302" i="3"/>
  <c r="BH5302" i="3" s="1"/>
  <c r="BG5300" i="3"/>
  <c r="BH5300" i="3" s="1"/>
  <c r="BG5295" i="3"/>
  <c r="BH5295" i="3" s="1"/>
  <c r="BG5292" i="3"/>
  <c r="BH5292" i="3" s="1"/>
  <c r="BG5291" i="3"/>
  <c r="BH5291" i="3" s="1"/>
  <c r="BG5294" i="3"/>
  <c r="BH5294" i="3" s="1"/>
  <c r="BG5293" i="3"/>
  <c r="BH5293" i="3" s="1"/>
  <c r="BG5290" i="3"/>
  <c r="BH5290" i="3" s="1"/>
  <c r="BG5289" i="3"/>
  <c r="BH5289" i="3" s="1"/>
  <c r="BG5284" i="3"/>
  <c r="BH5284" i="3" s="1"/>
  <c r="BG5287" i="3"/>
  <c r="BH5287" i="3" s="1"/>
  <c r="BG5279" i="3"/>
  <c r="BH5279" i="3" s="1"/>
  <c r="BG5280" i="3"/>
  <c r="BH5280" i="3" s="1"/>
  <c r="BG5285" i="3"/>
  <c r="BH5285" i="3" s="1"/>
  <c r="BG5288" i="3"/>
  <c r="BH5288" i="3" s="1"/>
  <c r="BG5283" i="3"/>
  <c r="BH5283" i="3" s="1"/>
  <c r="BG5286" i="3"/>
  <c r="BH5286" i="3" s="1"/>
  <c r="BG5281" i="3"/>
  <c r="BH5281" i="3" s="1"/>
  <c r="BG5282" i="3"/>
  <c r="BH5282" i="3" s="1"/>
  <c r="BG5278" i="3"/>
  <c r="BH5278" i="3" s="1"/>
  <c r="BG5277" i="3"/>
  <c r="BH5277" i="3" s="1"/>
  <c r="BG5274" i="3"/>
  <c r="BH5274" i="3" s="1"/>
  <c r="BG5275" i="3"/>
  <c r="BH5275" i="3" s="1"/>
  <c r="BG5276" i="3"/>
  <c r="BH5276" i="3" s="1"/>
  <c r="BG5273" i="3"/>
  <c r="BH5273" i="3" s="1"/>
  <c r="BG5272" i="3"/>
  <c r="BH5272" i="3" s="1"/>
  <c r="BG5271" i="3"/>
  <c r="BH5271" i="3" s="1"/>
  <c r="BG5270" i="3"/>
  <c r="BH5270" i="3" s="1"/>
  <c r="BG5269" i="3"/>
  <c r="BH5269" i="3" s="1"/>
  <c r="BG5268" i="3"/>
  <c r="BH5268" i="3" s="1"/>
  <c r="BG5267" i="3"/>
  <c r="BH5267" i="3" s="1"/>
  <c r="BG5266" i="3"/>
  <c r="BH5266" i="3" s="1"/>
  <c r="BG5265" i="3"/>
  <c r="BH5265" i="3" s="1"/>
  <c r="BG5264" i="3"/>
  <c r="BH5264" i="3" s="1"/>
  <c r="BG5262" i="3"/>
  <c r="BH5262" i="3" s="1"/>
  <c r="BG5259" i="3"/>
  <c r="BH5259" i="3" s="1"/>
  <c r="BG5260" i="3"/>
  <c r="BH5260" i="3" s="1"/>
  <c r="BG5261" i="3"/>
  <c r="BH5261" i="3" s="1"/>
  <c r="BG5258" i="3"/>
  <c r="BH5258" i="3" s="1"/>
  <c r="BG5257" i="3"/>
  <c r="BH5257" i="3" s="1"/>
  <c r="BG5255" i="3"/>
  <c r="BH5255" i="3" s="1"/>
  <c r="BG5254" i="3"/>
  <c r="BH5254" i="3" s="1"/>
  <c r="BG5253" i="3"/>
  <c r="BH5253" i="3" s="1"/>
  <c r="BG5252" i="3"/>
  <c r="BH5252" i="3" s="1"/>
  <c r="BG5251" i="3"/>
  <c r="BH5251" i="3" s="1"/>
  <c r="BG5250" i="3"/>
  <c r="BH5250" i="3" s="1"/>
  <c r="BG5249" i="3"/>
  <c r="BH5249" i="3" s="1"/>
  <c r="BG5248" i="3"/>
  <c r="BH5248" i="3" s="1"/>
  <c r="BG5247" i="3"/>
  <c r="BH5247" i="3" s="1"/>
  <c r="BG5246" i="3"/>
  <c r="BH5246" i="3" s="1"/>
  <c r="BG5245" i="3"/>
  <c r="BH5245" i="3" s="1"/>
  <c r="BG5244" i="3"/>
  <c r="BH5244" i="3" s="1"/>
  <c r="BG5243" i="3"/>
  <c r="BH5243" i="3" s="1"/>
  <c r="BG5230" i="3"/>
  <c r="BH5230" i="3" s="1"/>
  <c r="BG5225" i="3"/>
  <c r="BH5225" i="3" s="1"/>
  <c r="BG5227" i="3"/>
  <c r="BH5227" i="3" s="1"/>
  <c r="BG5226" i="3"/>
  <c r="BH5226" i="3" s="1"/>
  <c r="BG5229" i="3"/>
  <c r="BH5229" i="3" s="1"/>
  <c r="BG5228" i="3"/>
  <c r="BH5228" i="3" s="1"/>
  <c r="BG5224" i="3"/>
  <c r="BH5224" i="3" s="1"/>
  <c r="BG5223" i="3"/>
  <c r="BH5223" i="3" s="1"/>
  <c r="BG5222" i="3"/>
  <c r="BH5222" i="3" s="1"/>
  <c r="BG5221" i="3"/>
  <c r="BH5221" i="3" s="1"/>
  <c r="BG5220" i="3"/>
  <c r="BH5220" i="3" s="1"/>
  <c r="BG5215" i="3"/>
  <c r="BH5215" i="3" s="1"/>
  <c r="BG5213" i="3"/>
  <c r="BH5213" i="3" s="1"/>
  <c r="BG5214" i="3"/>
  <c r="BH5214" i="3" s="1"/>
  <c r="BG5210" i="3"/>
  <c r="BH5210" i="3" s="1"/>
  <c r="BG5208" i="3"/>
  <c r="BH5208" i="3" s="1"/>
  <c r="BG5211" i="3"/>
  <c r="BH5211" i="3" s="1"/>
  <c r="BG5209" i="3"/>
  <c r="BH5209" i="3" s="1"/>
  <c r="BG5212" i="3"/>
  <c r="BH5212" i="3" s="1"/>
  <c r="BG5207" i="3"/>
  <c r="BH5207" i="3" s="1"/>
  <c r="BG5206" i="3"/>
  <c r="BH5206" i="3" s="1"/>
  <c r="BG5205" i="3"/>
  <c r="BH5205" i="3" s="1"/>
  <c r="BG5204" i="3"/>
  <c r="BH5204" i="3" s="1"/>
  <c r="BG5203" i="3"/>
  <c r="BH5203" i="3" s="1"/>
  <c r="BG5190" i="3"/>
  <c r="BH5190" i="3" s="1"/>
  <c r="BG5189" i="3"/>
  <c r="BH5189" i="3" s="1"/>
  <c r="BG5188" i="3"/>
  <c r="BH5188" i="3" s="1"/>
  <c r="BG5181" i="3"/>
  <c r="BH5181" i="3" s="1"/>
  <c r="BG5180" i="3"/>
  <c r="BH5180" i="3" s="1"/>
  <c r="BG5182" i="3"/>
  <c r="BH5182" i="3" s="1"/>
  <c r="BG5183" i="3"/>
  <c r="BH5183" i="3" s="1"/>
  <c r="BG5177" i="3"/>
  <c r="BH5177" i="3" s="1"/>
  <c r="BG5176" i="3"/>
  <c r="BH5176" i="3" s="1"/>
  <c r="BG5179" i="3"/>
  <c r="BH5179" i="3" s="1"/>
  <c r="BG5178" i="3"/>
  <c r="BH5178" i="3" s="1"/>
  <c r="BG5175" i="3"/>
  <c r="BH5175" i="3" s="1"/>
  <c r="BG5174" i="3"/>
  <c r="BH5174" i="3" s="1"/>
  <c r="BG5172" i="3"/>
  <c r="BH5172" i="3" s="1"/>
  <c r="BG5171" i="3"/>
  <c r="BH5171" i="3" s="1"/>
  <c r="BG5173" i="3"/>
  <c r="BH5173" i="3" s="1"/>
  <c r="BG5170" i="3"/>
  <c r="BH5170" i="3" s="1"/>
  <c r="BG5169" i="3"/>
  <c r="BH5169" i="3" s="1"/>
  <c r="BG5168" i="3"/>
  <c r="BH5168" i="3" s="1"/>
  <c r="BG5167" i="3"/>
  <c r="BH5167" i="3" s="1"/>
  <c r="BG5166" i="3"/>
  <c r="BH5166" i="3" s="1"/>
  <c r="BG5165" i="3"/>
  <c r="BH5165" i="3" s="1"/>
  <c r="BG5164" i="3"/>
  <c r="BH5164" i="3" s="1"/>
  <c r="BG5163" i="3"/>
  <c r="BH5163" i="3" s="1"/>
  <c r="BG5162" i="3"/>
  <c r="BH5162" i="3" s="1"/>
  <c r="BG5161" i="3"/>
  <c r="BH5161" i="3" s="1"/>
  <c r="BG5159" i="3"/>
  <c r="BH5159" i="3" s="1"/>
  <c r="BG5160" i="3"/>
  <c r="BH5160" i="3" s="1"/>
  <c r="BG5158" i="3"/>
  <c r="BH5158" i="3" s="1"/>
  <c r="BG5155" i="3"/>
  <c r="BH5155" i="3" s="1"/>
  <c r="BG5154" i="3"/>
  <c r="BH5154" i="3" s="1"/>
  <c r="BG5153" i="3"/>
  <c r="BH5153" i="3" s="1"/>
  <c r="BG5152" i="3"/>
  <c r="BH5152" i="3" s="1"/>
  <c r="BG5157" i="3"/>
  <c r="BH5157" i="3" s="1"/>
  <c r="BG5156" i="3"/>
  <c r="BH5156" i="3" s="1"/>
  <c r="BG5139" i="3"/>
  <c r="BH5139" i="3" s="1"/>
  <c r="BG5138" i="3"/>
  <c r="BH5138" i="3" s="1"/>
  <c r="BG5137" i="3"/>
  <c r="BH5137" i="3" s="1"/>
  <c r="BG5135" i="3"/>
  <c r="BH5135" i="3" s="1"/>
  <c r="BG5134" i="3"/>
  <c r="BH5134" i="3" s="1"/>
  <c r="BG5133" i="3"/>
  <c r="BH5133" i="3" s="1"/>
  <c r="BG5131" i="3"/>
  <c r="BH5131" i="3" s="1"/>
  <c r="BG5130" i="3"/>
  <c r="BH5130" i="3" s="1"/>
  <c r="BG5128" i="3"/>
  <c r="BH5128" i="3" s="1"/>
  <c r="BG5127" i="3"/>
  <c r="BH5127" i="3" s="1"/>
  <c r="BG5117" i="3"/>
  <c r="BH5117" i="3" s="1"/>
  <c r="BG5120" i="3"/>
  <c r="BH5120" i="3" s="1"/>
  <c r="BG5116" i="3"/>
  <c r="BH5116" i="3" s="1"/>
  <c r="BG5119" i="3"/>
  <c r="BH5119" i="3" s="1"/>
  <c r="BG5115" i="3"/>
  <c r="BH5115" i="3" s="1"/>
  <c r="BG5118" i="3"/>
  <c r="BH5118" i="3" s="1"/>
  <c r="BG5114" i="3"/>
  <c r="BH5114" i="3" s="1"/>
  <c r="BG5113" i="3"/>
  <c r="BH5113" i="3" s="1"/>
  <c r="BG5107" i="3"/>
  <c r="BH5107" i="3" s="1"/>
  <c r="BG5112" i="3"/>
  <c r="BH5112" i="3" s="1"/>
  <c r="BG5109" i="3"/>
  <c r="BH5109" i="3" s="1"/>
  <c r="BG5106" i="3"/>
  <c r="BH5106" i="3" s="1"/>
  <c r="BG5103" i="3"/>
  <c r="BH5103" i="3" s="1"/>
  <c r="BG5102" i="3"/>
  <c r="BH5102" i="3" s="1"/>
  <c r="BG5104" i="3"/>
  <c r="BH5104" i="3" s="1"/>
  <c r="BG5101" i="3"/>
  <c r="BH5101" i="3" s="1"/>
  <c r="BG5100" i="3"/>
  <c r="BH5100" i="3" s="1"/>
  <c r="BG5099" i="3"/>
  <c r="BH5099" i="3" s="1"/>
  <c r="BG5095" i="3"/>
  <c r="BH5095" i="3" s="1"/>
  <c r="BG5096" i="3"/>
  <c r="BH5096" i="3" s="1"/>
  <c r="BG5094" i="3"/>
  <c r="BH5094" i="3" s="1"/>
  <c r="BG5093" i="3"/>
  <c r="BH5093" i="3" s="1"/>
  <c r="BG5092" i="3"/>
  <c r="BH5092" i="3" s="1"/>
  <c r="BG5091" i="3"/>
  <c r="BH5091" i="3" s="1"/>
  <c r="BG5098" i="3"/>
  <c r="BH5098" i="3" s="1"/>
  <c r="BG5097" i="3"/>
  <c r="BH5097" i="3" s="1"/>
  <c r="BG5090" i="3"/>
  <c r="BH5090" i="3" s="1"/>
  <c r="BG5081" i="3"/>
  <c r="BH5081" i="3" s="1"/>
  <c r="BG5088" i="3"/>
  <c r="BH5088" i="3" s="1"/>
  <c r="BG5087" i="3"/>
  <c r="BH5087" i="3" s="1"/>
  <c r="BG5086" i="3"/>
  <c r="BH5086" i="3" s="1"/>
  <c r="BG5085" i="3"/>
  <c r="BH5085" i="3" s="1"/>
  <c r="BG5084" i="3"/>
  <c r="BH5084" i="3" s="1"/>
  <c r="BG5083" i="3"/>
  <c r="BH5083" i="3" s="1"/>
  <c r="BG5082" i="3"/>
  <c r="BH5082" i="3" s="1"/>
  <c r="BG5079" i="3"/>
  <c r="BH5079" i="3" s="1"/>
  <c r="BG5074" i="3"/>
  <c r="BH5074" i="3" s="1"/>
  <c r="BG5073" i="3"/>
  <c r="BH5073" i="3" s="1"/>
  <c r="BG5072" i="3"/>
  <c r="BH5072" i="3" s="1"/>
  <c r="BG5071" i="3"/>
  <c r="BH5071" i="3" s="1"/>
  <c r="BG5078" i="3"/>
  <c r="BH5078" i="3" s="1"/>
  <c r="BG5076" i="3"/>
  <c r="BH5076" i="3" s="1"/>
  <c r="BG5070" i="3"/>
  <c r="BH5070" i="3" s="1"/>
  <c r="BG5077" i="3"/>
  <c r="BH5077" i="3" s="1"/>
  <c r="BG5069" i="3"/>
  <c r="BH5069" i="3" s="1"/>
  <c r="BG5075" i="3"/>
  <c r="BH5075" i="3" s="1"/>
  <c r="BG5068" i="3"/>
  <c r="BH5068" i="3" s="1"/>
  <c r="BG5054" i="3"/>
  <c r="BH5054" i="3" s="1"/>
  <c r="BG5053" i="3"/>
  <c r="BH5053" i="3" s="1"/>
  <c r="BG5052" i="3"/>
  <c r="BH5052" i="3" s="1"/>
  <c r="BG5047" i="3"/>
  <c r="BH5047" i="3" s="1"/>
  <c r="BG5046" i="3"/>
  <c r="BH5046" i="3" s="1"/>
  <c r="BG5045" i="3"/>
  <c r="BH5045" i="3" s="1"/>
  <c r="BG5044" i="3"/>
  <c r="BH5044" i="3" s="1"/>
  <c r="BG5043" i="3"/>
  <c r="BH5043" i="3" s="1"/>
  <c r="BG5041" i="3"/>
  <c r="BH5041" i="3" s="1"/>
  <c r="BG5042" i="3"/>
  <c r="BH5042" i="3" s="1"/>
  <c r="BG5040" i="3"/>
  <c r="BH5040" i="3" s="1"/>
  <c r="BG5034" i="3"/>
  <c r="BH5034" i="3" s="1"/>
  <c r="BG5037" i="3"/>
  <c r="BH5037" i="3" s="1"/>
  <c r="BG5038" i="3"/>
  <c r="BH5038" i="3" s="1"/>
  <c r="BG5039" i="3"/>
  <c r="BH5039" i="3" s="1"/>
  <c r="BG5036" i="3"/>
  <c r="BH5036" i="3" s="1"/>
  <c r="BG5033" i="3"/>
  <c r="BH5033" i="3" s="1"/>
  <c r="BG5031" i="3"/>
  <c r="BH5031" i="3" s="1"/>
  <c r="BG5030" i="3"/>
  <c r="BH5030" i="3" s="1"/>
  <c r="BG5035" i="3"/>
  <c r="BH5035" i="3" s="1"/>
  <c r="BG5032" i="3"/>
  <c r="BH5032" i="3" s="1"/>
  <c r="BG4952" i="3"/>
  <c r="BH4952" i="3" s="1"/>
  <c r="BG4944" i="3"/>
  <c r="BH4944" i="3" s="1"/>
  <c r="BG4946" i="3"/>
  <c r="BH4946" i="3" s="1"/>
  <c r="BG4947" i="3"/>
  <c r="BH4947" i="3" s="1"/>
  <c r="BG4945" i="3"/>
  <c r="BH4945" i="3" s="1"/>
  <c r="BG4943" i="3"/>
  <c r="BH4943" i="3" s="1"/>
  <c r="BG4942" i="3"/>
  <c r="BH4942" i="3" s="1"/>
  <c r="BG4941" i="3"/>
  <c r="BH4941" i="3" s="1"/>
  <c r="BG4940" i="3"/>
  <c r="BH4940" i="3" s="1"/>
  <c r="BG4938" i="3"/>
  <c r="BH4938" i="3" s="1"/>
  <c r="BG4939" i="3"/>
  <c r="BH4939" i="3" s="1"/>
  <c r="BG4924" i="3"/>
  <c r="BH4924" i="3" s="1"/>
  <c r="BG4925" i="3"/>
  <c r="BH4925" i="3" s="1"/>
  <c r="BG4919" i="3"/>
  <c r="BH4919" i="3" s="1"/>
  <c r="BG4918" i="3"/>
  <c r="BH4918" i="3" s="1"/>
  <c r="BG4917" i="3"/>
  <c r="BH4917" i="3" s="1"/>
  <c r="BG4916" i="3"/>
  <c r="BH4916" i="3" s="1"/>
  <c r="BG4914" i="3"/>
  <c r="BH4914" i="3" s="1"/>
  <c r="BG4915" i="3"/>
  <c r="BH4915" i="3" s="1"/>
  <c r="BG4912" i="3"/>
  <c r="BH4912" i="3" s="1"/>
  <c r="BG4910" i="3"/>
  <c r="BH4910" i="3" s="1"/>
  <c r="BG4886" i="3"/>
  <c r="BH4886" i="3" s="1"/>
  <c r="BG4875" i="3"/>
  <c r="BH4875" i="3" s="1"/>
  <c r="BG4868" i="3"/>
  <c r="BH4868" i="3" s="1"/>
  <c r="BG4856" i="3"/>
  <c r="BH4856" i="3" s="1"/>
  <c r="BG4855" i="3"/>
  <c r="BH4855" i="3" s="1"/>
  <c r="BG4853" i="3"/>
  <c r="BH4853" i="3" s="1"/>
  <c r="BG4854" i="3"/>
  <c r="BH4854" i="3" s="1"/>
  <c r="BG4851" i="3"/>
  <c r="BH4851" i="3" s="1"/>
  <c r="BG4852" i="3"/>
  <c r="BH4852" i="3" s="1"/>
  <c r="BG4850" i="3"/>
  <c r="BH4850" i="3" s="1"/>
  <c r="BG4849" i="3"/>
  <c r="BH4849" i="3" s="1"/>
  <c r="BG4848" i="3"/>
  <c r="BH4848" i="3" s="1"/>
  <c r="BG4847" i="3"/>
  <c r="BH4847" i="3" s="1"/>
  <c r="BG4843" i="3"/>
  <c r="BH4843" i="3" s="1"/>
  <c r="BG4838" i="3"/>
  <c r="BH4838" i="3" s="1"/>
  <c r="BG4840" i="3"/>
  <c r="BH4840" i="3" s="1"/>
  <c r="BG4842" i="3"/>
  <c r="BH4842" i="3" s="1"/>
  <c r="BG4841" i="3"/>
  <c r="BH4841" i="3" s="1"/>
  <c r="BG4839" i="3"/>
  <c r="BH4839" i="3" s="1"/>
  <c r="BG4837" i="3"/>
  <c r="BH4837" i="3" s="1"/>
  <c r="BG4836" i="3"/>
  <c r="BH4836" i="3" s="1"/>
  <c r="BG4835" i="3"/>
  <c r="BH4835" i="3" s="1"/>
  <c r="BG4834" i="3"/>
  <c r="BH4834" i="3" s="1"/>
  <c r="BG4833" i="3"/>
  <c r="BH4833" i="3" s="1"/>
  <c r="BG4832" i="3"/>
  <c r="BH4832" i="3" s="1"/>
  <c r="BG4823" i="3"/>
  <c r="BH4823" i="3" s="1"/>
  <c r="BG4805" i="3"/>
  <c r="BH4805" i="3" s="1"/>
  <c r="BG4792" i="3"/>
  <c r="BH4792" i="3" s="1"/>
  <c r="BG4791" i="3"/>
  <c r="BH4791" i="3" s="1"/>
  <c r="BG4790" i="3"/>
  <c r="BH4790" i="3" s="1"/>
  <c r="BG4777" i="3"/>
  <c r="BH4777" i="3" s="1"/>
  <c r="BG4772" i="3"/>
  <c r="BH4772" i="3" s="1"/>
  <c r="BG4771" i="3"/>
  <c r="BH4771" i="3" s="1"/>
  <c r="BG4758" i="3"/>
  <c r="BH4758" i="3" s="1"/>
  <c r="BG4757" i="3"/>
  <c r="BH4757" i="3" s="1"/>
  <c r="BG4756" i="3"/>
  <c r="BH4756" i="3" s="1"/>
  <c r="BG4755" i="3"/>
  <c r="BH4755" i="3" s="1"/>
  <c r="BG4754" i="3"/>
  <c r="BH4754" i="3" s="1"/>
  <c r="BG4748" i="3"/>
  <c r="BH4748" i="3" s="1"/>
  <c r="BG4744" i="3"/>
  <c r="BH4744" i="3" s="1"/>
  <c r="BG4746" i="3"/>
  <c r="BH4746" i="3" s="1"/>
  <c r="BG4752" i="3"/>
  <c r="BH4752" i="3" s="1"/>
  <c r="BG4749" i="3"/>
  <c r="BH4749" i="3" s="1"/>
  <c r="BG4751" i="3"/>
  <c r="BH4751" i="3" s="1"/>
  <c r="BG4750" i="3"/>
  <c r="BH4750" i="3" s="1"/>
  <c r="BG4743" i="3"/>
  <c r="BH4743" i="3" s="1"/>
  <c r="BG4745" i="3"/>
  <c r="BH4745" i="3" s="1"/>
  <c r="BG4753" i="3"/>
  <c r="BH4753" i="3" s="1"/>
  <c r="BG4741" i="3"/>
  <c r="BH4741" i="3" s="1"/>
  <c r="BG4742" i="3"/>
  <c r="BH4742" i="3" s="1"/>
  <c r="BG4740" i="3"/>
  <c r="BH4740" i="3" s="1"/>
  <c r="BG4739" i="3"/>
  <c r="BH4739" i="3" s="1"/>
  <c r="BG4738" i="3"/>
  <c r="BH4738" i="3" s="1"/>
  <c r="BG4737" i="3"/>
  <c r="BH4737" i="3" s="1"/>
  <c r="BG4736" i="3"/>
  <c r="BH4736" i="3" s="1"/>
  <c r="BG4735" i="3"/>
  <c r="BH4735" i="3" s="1"/>
  <c r="BG4733" i="3"/>
  <c r="BH4733" i="3" s="1"/>
  <c r="BG4734" i="3"/>
  <c r="BH4734" i="3" s="1"/>
  <c r="BG4728" i="3"/>
  <c r="BH4728" i="3" s="1"/>
  <c r="BG4725" i="3"/>
  <c r="BH4725" i="3" s="1"/>
  <c r="BG4727" i="3"/>
  <c r="BH4727" i="3" s="1"/>
  <c r="BG4724" i="3"/>
  <c r="BH4724" i="3" s="1"/>
  <c r="BG4722" i="3"/>
  <c r="BH4722" i="3" s="1"/>
  <c r="BG4719" i="3"/>
  <c r="BH4719" i="3" s="1"/>
  <c r="BG4723" i="3"/>
  <c r="BH4723" i="3" s="1"/>
  <c r="BG4721" i="3"/>
  <c r="BH4721" i="3" s="1"/>
  <c r="BG4720" i="3"/>
  <c r="BH4720" i="3" s="1"/>
  <c r="BG4715" i="3"/>
  <c r="BH4715" i="3" s="1"/>
  <c r="BG4718" i="3"/>
  <c r="BH4718" i="3" s="1"/>
  <c r="BG4717" i="3"/>
  <c r="BH4717" i="3" s="1"/>
  <c r="BG4716" i="3"/>
  <c r="BH4716" i="3" s="1"/>
  <c r="BG4714" i="3"/>
  <c r="BH4714" i="3" s="1"/>
  <c r="BG4711" i="3"/>
  <c r="BH4711" i="3" s="1"/>
  <c r="BG4712" i="3"/>
  <c r="BH4712" i="3" s="1"/>
  <c r="BG4708" i="3"/>
  <c r="BH4708" i="3" s="1"/>
  <c r="BG4710" i="3"/>
  <c r="BH4710" i="3" s="1"/>
  <c r="BG4709" i="3"/>
  <c r="BH4709" i="3" s="1"/>
  <c r="BG4707" i="3"/>
  <c r="BH4707" i="3" s="1"/>
  <c r="BG4706" i="3"/>
  <c r="BH4706" i="3" s="1"/>
  <c r="BG4705" i="3"/>
  <c r="BH4705" i="3" s="1"/>
  <c r="BG4703" i="3"/>
  <c r="BH4703" i="3" s="1"/>
  <c r="BG4701" i="3"/>
  <c r="BH4701" i="3" s="1"/>
  <c r="BG4700" i="3"/>
  <c r="BH4700" i="3" s="1"/>
  <c r="BG4704" i="3"/>
  <c r="BH4704" i="3" s="1"/>
  <c r="BG4702" i="3"/>
  <c r="BH4702" i="3" s="1"/>
  <c r="BG4699" i="3"/>
  <c r="BH4699" i="3" s="1"/>
  <c r="BG4697" i="3"/>
  <c r="BH4697" i="3" s="1"/>
  <c r="BG4696" i="3"/>
  <c r="BH4696" i="3" s="1"/>
  <c r="BG4695" i="3"/>
  <c r="BH4695" i="3" s="1"/>
  <c r="BG4698" i="3"/>
  <c r="BH4698" i="3" s="1"/>
  <c r="BG4681" i="3"/>
  <c r="BH4681" i="3" s="1"/>
  <c r="BG4680" i="3"/>
  <c r="BH4680" i="3" s="1"/>
  <c r="BG4679" i="3"/>
  <c r="BH4679" i="3" s="1"/>
  <c r="BG4678" i="3"/>
  <c r="BH4678" i="3" s="1"/>
  <c r="BG4682" i="3"/>
  <c r="BH4682" i="3" s="1"/>
  <c r="BG4677" i="3"/>
  <c r="BH4677" i="3" s="1"/>
  <c r="BG4676" i="3"/>
  <c r="BH4676" i="3" s="1"/>
  <c r="BG4675" i="3"/>
  <c r="BH4675" i="3" s="1"/>
  <c r="BG4663" i="3"/>
  <c r="BH4663" i="3" s="1"/>
  <c r="BG4672" i="3"/>
  <c r="BH4672" i="3" s="1"/>
  <c r="BG4670" i="3"/>
  <c r="BH4670" i="3" s="1"/>
  <c r="BG4669" i="3"/>
  <c r="BH4669" i="3" s="1"/>
  <c r="BG4671" i="3"/>
  <c r="BH4671" i="3" s="1"/>
  <c r="BG4668" i="3"/>
  <c r="BH4668" i="3" s="1"/>
  <c r="BG4667" i="3"/>
  <c r="BH4667" i="3" s="1"/>
  <c r="BG4674" i="3"/>
  <c r="BH4674" i="3" s="1"/>
  <c r="BG4666" i="3"/>
  <c r="BH4666" i="3" s="1"/>
  <c r="BG4673" i="3"/>
  <c r="BH4673" i="3" s="1"/>
  <c r="BG4665" i="3"/>
  <c r="BH4665" i="3" s="1"/>
  <c r="BG4664" i="3"/>
  <c r="BH4664" i="3" s="1"/>
  <c r="BG4662" i="3"/>
  <c r="BH4662" i="3" s="1"/>
  <c r="BG4661" i="3"/>
  <c r="BH4661" i="3" s="1"/>
  <c r="BG4659" i="3"/>
  <c r="BH4659" i="3" s="1"/>
  <c r="BG4658" i="3"/>
  <c r="BH4658" i="3" s="1"/>
  <c r="BG4657" i="3"/>
  <c r="BH4657" i="3" s="1"/>
  <c r="BG4656" i="3"/>
  <c r="BH4656" i="3" s="1"/>
  <c r="BG4655" i="3"/>
  <c r="BH4655" i="3" s="1"/>
  <c r="BG4654" i="3"/>
  <c r="BH4654" i="3" s="1"/>
  <c r="BG4660" i="3"/>
  <c r="BH4660" i="3" s="1"/>
  <c r="BG4649" i="3"/>
  <c r="BH4649" i="3" s="1"/>
  <c r="BG4648" i="3"/>
  <c r="BH4648" i="3" s="1"/>
  <c r="BG4646" i="3"/>
  <c r="BH4646" i="3" s="1"/>
  <c r="BG4647" i="3"/>
  <c r="BH4647" i="3" s="1"/>
  <c r="BG4644" i="3"/>
  <c r="BH4644" i="3" s="1"/>
  <c r="BG4642" i="3"/>
  <c r="BH4642" i="3" s="1"/>
  <c r="BG4641" i="3"/>
  <c r="BH4641" i="3" s="1"/>
  <c r="BG4643" i="3"/>
  <c r="BH4643" i="3" s="1"/>
  <c r="BG4640" i="3"/>
  <c r="BH4640" i="3" s="1"/>
  <c r="BG4639" i="3"/>
  <c r="BH4639" i="3" s="1"/>
  <c r="BG4638" i="3"/>
  <c r="BH4638" i="3" s="1"/>
  <c r="BG4637" i="3"/>
  <c r="BH4637" i="3" s="1"/>
  <c r="BG4636" i="3"/>
  <c r="BH4636" i="3" s="1"/>
  <c r="BG4645" i="3"/>
  <c r="BH4645" i="3" s="1"/>
  <c r="BG4634" i="3"/>
  <c r="BH4634" i="3" s="1"/>
  <c r="BG4635" i="3"/>
  <c r="BH4635" i="3" s="1"/>
  <c r="BG4632" i="3"/>
  <c r="BH4632" i="3" s="1"/>
  <c r="BG4617" i="3"/>
  <c r="BH4617" i="3" s="1"/>
  <c r="BG4616" i="3"/>
  <c r="BH4616" i="3" s="1"/>
  <c r="BG4619" i="3"/>
  <c r="BH4619" i="3" s="1"/>
  <c r="BG4618" i="3"/>
  <c r="BH4618" i="3" s="1"/>
  <c r="BG4615" i="3"/>
  <c r="BH4615" i="3" s="1"/>
  <c r="BG4613" i="3"/>
  <c r="BH4613" i="3" s="1"/>
  <c r="BG4612" i="3"/>
  <c r="BH4612" i="3" s="1"/>
  <c r="BG4611" i="3"/>
  <c r="BH4611" i="3" s="1"/>
  <c r="BG4610" i="3"/>
  <c r="BH4610" i="3" s="1"/>
  <c r="BG4609" i="3"/>
  <c r="BH4609" i="3" s="1"/>
  <c r="BG4608" i="3"/>
  <c r="BH4608" i="3" s="1"/>
  <c r="BG4614" i="3"/>
  <c r="BH4614" i="3" s="1"/>
  <c r="BG4607" i="3"/>
  <c r="BH4607" i="3" s="1"/>
  <c r="BG4606" i="3"/>
  <c r="BH4606" i="3" s="1"/>
  <c r="BG4605" i="3"/>
  <c r="BH4605" i="3" s="1"/>
  <c r="BG4604" i="3"/>
  <c r="BH4604" i="3" s="1"/>
  <c r="BG4603" i="3"/>
  <c r="BH4603" i="3" s="1"/>
  <c r="BG4602" i="3"/>
  <c r="BH4602" i="3" s="1"/>
  <c r="BG4601" i="3"/>
  <c r="BH4601" i="3" s="1"/>
  <c r="BG4600" i="3"/>
  <c r="BH4600" i="3" s="1"/>
  <c r="BG4594" i="3"/>
  <c r="BH4594" i="3" s="1"/>
  <c r="BG4593" i="3"/>
  <c r="BH4593" i="3" s="1"/>
  <c r="BG4595" i="3"/>
  <c r="BH4595" i="3" s="1"/>
  <c r="BG4589" i="3"/>
  <c r="BH4589" i="3" s="1"/>
  <c r="BG4588" i="3"/>
  <c r="BH4588" i="3" s="1"/>
  <c r="BG4592" i="3"/>
  <c r="BH4592" i="3" s="1"/>
  <c r="BG4587" i="3"/>
  <c r="BH4587" i="3" s="1"/>
  <c r="BG4586" i="3"/>
  <c r="BH4586" i="3" s="1"/>
  <c r="BG4585" i="3"/>
  <c r="BH4585" i="3" s="1"/>
  <c r="BG4591" i="3"/>
  <c r="BH4591" i="3" s="1"/>
  <c r="BG4590" i="3"/>
  <c r="BH4590" i="3" s="1"/>
  <c r="BG4584" i="3"/>
  <c r="BH4584" i="3" s="1"/>
  <c r="BG4583" i="3"/>
  <c r="BH4583" i="3" s="1"/>
  <c r="BG4582" i="3"/>
  <c r="BH4582" i="3" s="1"/>
  <c r="BG4581" i="3"/>
  <c r="BH4581" i="3" s="1"/>
  <c r="BG4580" i="3"/>
  <c r="BH4580" i="3" s="1"/>
  <c r="BG4579" i="3"/>
  <c r="BH4579" i="3" s="1"/>
  <c r="BG4578" i="3"/>
  <c r="BH4578" i="3" s="1"/>
  <c r="BG4576" i="3"/>
  <c r="BH4576" i="3" s="1"/>
  <c r="BG4575" i="3"/>
  <c r="BH4575" i="3" s="1"/>
  <c r="BG4574" i="3"/>
  <c r="BH4574" i="3" s="1"/>
  <c r="BG4573" i="3"/>
  <c r="BH4573" i="3" s="1"/>
  <c r="BG4577" i="3"/>
  <c r="BH4577" i="3" s="1"/>
  <c r="BG4572" i="3"/>
  <c r="BH4572" i="3" s="1"/>
  <c r="BG4571" i="3"/>
  <c r="BH4571" i="3" s="1"/>
  <c r="BG4570" i="3"/>
  <c r="BH4570" i="3" s="1"/>
  <c r="BG4569" i="3"/>
  <c r="BH4569" i="3" s="1"/>
  <c r="BG4568" i="3"/>
  <c r="BH4568" i="3" s="1"/>
  <c r="BG4567" i="3"/>
  <c r="BH4567" i="3" s="1"/>
  <c r="BG4565" i="3"/>
  <c r="BH4565" i="3" s="1"/>
  <c r="BG4564" i="3"/>
  <c r="BH4564" i="3" s="1"/>
  <c r="BG4550" i="3"/>
  <c r="BH4550" i="3" s="1"/>
  <c r="BG4549" i="3"/>
  <c r="BH4549" i="3" s="1"/>
  <c r="BG4544" i="3"/>
  <c r="BH4544" i="3" s="1"/>
  <c r="BG4531" i="3"/>
  <c r="BH4531" i="3" s="1"/>
  <c r="BG4525" i="3"/>
  <c r="BH4525" i="3" s="1"/>
  <c r="BG4526" i="3"/>
  <c r="BH4526" i="3" s="1"/>
  <c r="BG4495" i="3"/>
  <c r="BH4495" i="3" s="1"/>
  <c r="BG4494" i="3"/>
  <c r="BH4494" i="3" s="1"/>
  <c r="BG4493" i="3"/>
  <c r="BH4493" i="3" s="1"/>
  <c r="BG4491" i="3"/>
  <c r="BH4491" i="3" s="1"/>
  <c r="BG4492" i="3"/>
  <c r="BH4492" i="3" s="1"/>
  <c r="BG4490" i="3"/>
  <c r="BH4490" i="3" s="1"/>
  <c r="BG4489" i="3"/>
  <c r="BH4489" i="3" s="1"/>
  <c r="BG4488" i="3"/>
  <c r="BH4488" i="3" s="1"/>
  <c r="BG4486" i="3"/>
  <c r="BH4486" i="3" s="1"/>
  <c r="BG4487" i="3"/>
  <c r="BH4487" i="3" s="1"/>
  <c r="BG4485" i="3"/>
  <c r="BH4485" i="3" s="1"/>
  <c r="BG4484" i="3"/>
  <c r="BH4484" i="3" s="1"/>
  <c r="BG4483" i="3"/>
  <c r="BH4483" i="3" s="1"/>
  <c r="BG4481" i="3"/>
  <c r="BH4481" i="3" s="1"/>
  <c r="BG4482" i="3"/>
  <c r="BH4482" i="3" s="1"/>
  <c r="BG4477" i="3"/>
  <c r="BH4477" i="3" s="1"/>
  <c r="BG4476" i="3"/>
  <c r="BH4476" i="3" s="1"/>
  <c r="BG4475" i="3"/>
  <c r="BH4475" i="3" s="1"/>
  <c r="BG4474" i="3"/>
  <c r="BH4474" i="3" s="1"/>
  <c r="BG4473" i="3"/>
  <c r="BH4473" i="3" s="1"/>
  <c r="BG4472" i="3"/>
  <c r="BH4472" i="3" s="1"/>
  <c r="BG4463" i="3"/>
  <c r="BH4463" i="3" s="1"/>
  <c r="BG4450" i="3"/>
  <c r="BH4450" i="3" s="1"/>
  <c r="BG4445" i="3"/>
  <c r="BH4445" i="3" s="1"/>
  <c r="BG4444" i="3"/>
  <c r="BH4444" i="3" s="1"/>
  <c r="BG4431" i="3"/>
  <c r="BH4431" i="3" s="1"/>
  <c r="BG4430" i="3"/>
  <c r="BH4430" i="3" s="1"/>
  <c r="BG4415" i="3"/>
  <c r="BH4415" i="3" s="1"/>
  <c r="BG4414" i="3"/>
  <c r="BH4414" i="3" s="1"/>
  <c r="BG4413" i="3"/>
  <c r="BH4413" i="3" s="1"/>
  <c r="BG4412" i="3"/>
  <c r="BH4412" i="3" s="1"/>
  <c r="BG4411" i="3"/>
  <c r="BH4411" i="3" s="1"/>
  <c r="BG4406" i="3"/>
  <c r="BH4406" i="3" s="1"/>
  <c r="BG4405" i="3"/>
  <c r="BH4405" i="3" s="1"/>
  <c r="BG4404" i="3"/>
  <c r="BH4404" i="3" s="1"/>
  <c r="BG4403" i="3"/>
  <c r="BH4403" i="3" s="1"/>
  <c r="BG4402" i="3"/>
  <c r="BH4402" i="3" s="1"/>
  <c r="BG4401" i="3"/>
  <c r="BH4401" i="3" s="1"/>
  <c r="BG4400" i="3"/>
  <c r="BH4400" i="3" s="1"/>
  <c r="BG4399" i="3"/>
  <c r="BH4399" i="3" s="1"/>
  <c r="BG4398" i="3"/>
  <c r="BH4398" i="3" s="1"/>
  <c r="BG4397" i="3"/>
  <c r="BH4397" i="3" s="1"/>
  <c r="BG4396" i="3"/>
  <c r="BH4396" i="3" s="1"/>
  <c r="BG4395" i="3"/>
  <c r="BH4395" i="3" s="1"/>
  <c r="BG4394" i="3"/>
  <c r="BH4394" i="3" s="1"/>
  <c r="BG4393" i="3"/>
  <c r="BH4393" i="3" s="1"/>
  <c r="BG4389" i="3"/>
  <c r="BH4389" i="3" s="1"/>
  <c r="BG4391" i="3"/>
  <c r="BH4391" i="3" s="1"/>
  <c r="BG4388" i="3"/>
  <c r="BH4388" i="3" s="1"/>
  <c r="BG4392" i="3"/>
  <c r="BH4392" i="3" s="1"/>
  <c r="BG4390" i="3"/>
  <c r="BH4390" i="3" s="1"/>
  <c r="BG4387" i="3"/>
  <c r="BH4387" i="3" s="1"/>
  <c r="BG4374" i="3"/>
  <c r="BH4374" i="3" s="1"/>
  <c r="BG4373" i="3"/>
  <c r="BH4373" i="3" s="1"/>
  <c r="BG4368" i="3"/>
  <c r="BH4368" i="3" s="1"/>
  <c r="BG4367" i="3"/>
  <c r="BH4367" i="3" s="1"/>
  <c r="BG4294" i="3"/>
  <c r="BH4294" i="3" s="1"/>
  <c r="BG4293" i="3"/>
  <c r="BH4293" i="3" s="1"/>
  <c r="BG4292" i="3"/>
  <c r="BH4292" i="3" s="1"/>
  <c r="BG4287" i="3"/>
  <c r="BH4287" i="3" s="1"/>
  <c r="BG4283" i="3"/>
  <c r="BH4283" i="3" s="1"/>
  <c r="BG4285" i="3"/>
  <c r="BH4285" i="3" s="1"/>
  <c r="BG4281" i="3"/>
  <c r="BH4281" i="3" s="1"/>
  <c r="BG4284" i="3"/>
  <c r="BH4284" i="3" s="1"/>
  <c r="BG4286" i="3"/>
  <c r="BH4286" i="3" s="1"/>
  <c r="BG4282" i="3"/>
  <c r="BH4282" i="3" s="1"/>
  <c r="BG4280" i="3"/>
  <c r="BH4280" i="3" s="1"/>
  <c r="BG4279" i="3"/>
  <c r="BH4279" i="3" s="1"/>
  <c r="BG4278" i="3"/>
  <c r="BH4278" i="3" s="1"/>
  <c r="BG4276" i="3"/>
  <c r="BH4276" i="3" s="1"/>
  <c r="BG4277" i="3"/>
  <c r="BH4277" i="3" s="1"/>
  <c r="BG4275" i="3"/>
  <c r="BH4275" i="3" s="1"/>
  <c r="BG4274" i="3"/>
  <c r="BH4274" i="3" s="1"/>
  <c r="BG4272" i="3"/>
  <c r="BH4272" i="3" s="1"/>
  <c r="BG4273" i="3"/>
  <c r="BH4273" i="3" s="1"/>
  <c r="BG4271" i="3"/>
  <c r="BH4271" i="3" s="1"/>
  <c r="BG4268" i="3"/>
  <c r="BH4268" i="3" s="1"/>
  <c r="BG4267" i="3"/>
  <c r="BH4267" i="3" s="1"/>
  <c r="BG4266" i="3"/>
  <c r="BH4266" i="3" s="1"/>
  <c r="BG4265" i="3"/>
  <c r="BH4265" i="3" s="1"/>
  <c r="BG4257" i="3"/>
  <c r="BH4257" i="3" s="1"/>
  <c r="BG4262" i="3"/>
  <c r="BH4262" i="3" s="1"/>
  <c r="BG4264" i="3"/>
  <c r="BH4264" i="3" s="1"/>
  <c r="BG4263" i="3"/>
  <c r="BH4263" i="3" s="1"/>
  <c r="BG4261" i="3"/>
  <c r="BH4261" i="3" s="1"/>
  <c r="BG4259" i="3"/>
  <c r="BH4259" i="3" s="1"/>
  <c r="BG4260" i="3"/>
  <c r="BH4260" i="3" s="1"/>
  <c r="BG4258" i="3"/>
  <c r="BH4258" i="3" s="1"/>
  <c r="BG4256" i="3"/>
  <c r="BH4256" i="3" s="1"/>
  <c r="BG4269" i="3"/>
  <c r="BH4269" i="3" s="1"/>
  <c r="BG4242" i="3"/>
  <c r="BH4242" i="3" s="1"/>
  <c r="BG4243" i="3"/>
  <c r="BH4243" i="3" s="1"/>
  <c r="BG4237" i="3"/>
  <c r="BH4237" i="3" s="1"/>
  <c r="BG4236" i="3"/>
  <c r="BH4236" i="3" s="1"/>
  <c r="BG4235" i="3"/>
  <c r="BH4235" i="3" s="1"/>
  <c r="BG4234" i="3"/>
  <c r="BH4234" i="3" s="1"/>
  <c r="BG4232" i="3"/>
  <c r="BH4232" i="3" s="1"/>
  <c r="BG4233" i="3"/>
  <c r="BH4233" i="3" s="1"/>
  <c r="BG4230" i="3"/>
  <c r="BH4230" i="3" s="1"/>
  <c r="BG4228" i="3"/>
  <c r="BH4228" i="3" s="1"/>
  <c r="BG4205" i="3"/>
  <c r="BH4205" i="3" s="1"/>
  <c r="BG4204" i="3"/>
  <c r="BH4204" i="3" s="1"/>
  <c r="BG4202" i="3"/>
  <c r="BH4202" i="3" s="1"/>
  <c r="BG4203" i="3"/>
  <c r="BH4203" i="3" s="1"/>
  <c r="BG4201" i="3"/>
  <c r="BH4201" i="3" s="1"/>
  <c r="BG4200" i="3"/>
  <c r="BH4200" i="3" s="1"/>
  <c r="BG4199" i="3"/>
  <c r="BH4199" i="3" s="1"/>
  <c r="BG4191" i="3"/>
  <c r="BH4191" i="3" s="1"/>
  <c r="BG4188" i="3"/>
  <c r="BH4188" i="3" s="1"/>
  <c r="BG4175" i="3"/>
  <c r="BH4175" i="3" s="1"/>
  <c r="BG4174" i="3"/>
  <c r="BH4174" i="3" s="1"/>
  <c r="BG4135" i="3"/>
  <c r="BH4135" i="3" s="1"/>
  <c r="BG4134" i="3"/>
  <c r="BH4134" i="3" s="1"/>
  <c r="BG4133" i="3"/>
  <c r="BH4133" i="3" s="1"/>
  <c r="BG4132" i="3"/>
  <c r="BH4132" i="3" s="1"/>
  <c r="BG4118" i="3"/>
  <c r="BH4118" i="3" s="1"/>
  <c r="BG4119" i="3"/>
  <c r="BH4119" i="3" s="1"/>
  <c r="BG4113" i="3"/>
  <c r="BH4113" i="3" s="1"/>
  <c r="BG4112" i="3"/>
  <c r="BH4112" i="3" s="1"/>
  <c r="BG4111" i="3"/>
  <c r="BH4111" i="3" s="1"/>
  <c r="BG4110" i="3"/>
  <c r="BH4110" i="3" s="1"/>
  <c r="BG4108" i="3"/>
  <c r="BH4108" i="3" s="1"/>
  <c r="BG4109" i="3"/>
  <c r="BH4109" i="3" s="1"/>
  <c r="BG4106" i="3"/>
  <c r="BH4106" i="3" s="1"/>
  <c r="BG4104" i="3"/>
  <c r="BH4104" i="3" s="1"/>
  <c r="BG4081" i="3"/>
  <c r="BH4081" i="3" s="1"/>
  <c r="BG4071" i="3"/>
  <c r="BH4071" i="3" s="1"/>
  <c r="BG4077" i="3"/>
  <c r="BH4077" i="3" s="1"/>
  <c r="BG4080" i="3"/>
  <c r="BH4080" i="3" s="1"/>
  <c r="BG4076" i="3"/>
  <c r="BH4076" i="3" s="1"/>
  <c r="BG4073" i="3"/>
  <c r="BH4073" i="3" s="1"/>
  <c r="BG4075" i="3"/>
  <c r="BH4075" i="3" s="1"/>
  <c r="BG4078" i="3"/>
  <c r="BH4078" i="3" s="1"/>
  <c r="BG4079" i="3"/>
  <c r="BH4079" i="3" s="1"/>
  <c r="BG4070" i="3"/>
  <c r="BH4070" i="3" s="1"/>
  <c r="BG4074" i="3"/>
  <c r="BH4074" i="3" s="1"/>
  <c r="BG4072" i="3"/>
  <c r="BH4072" i="3" s="1"/>
  <c r="BG4069" i="3"/>
  <c r="BH4069" i="3" s="1"/>
  <c r="BG4068" i="3"/>
  <c r="BH4068" i="3" s="1"/>
  <c r="BG4067" i="3"/>
  <c r="BH4067" i="3" s="1"/>
  <c r="BG4066" i="3"/>
  <c r="BH4066" i="3" s="1"/>
  <c r="BG4064" i="3"/>
  <c r="BH4064" i="3" s="1"/>
  <c r="BG4063" i="3"/>
  <c r="BH4063" i="3" s="1"/>
  <c r="BG4065" i="3"/>
  <c r="BH4065" i="3" s="1"/>
  <c r="BG4062" i="3"/>
  <c r="BH4062" i="3" s="1"/>
  <c r="BG4061" i="3"/>
  <c r="BH4061" i="3" s="1"/>
  <c r="BG4060" i="3"/>
  <c r="BH4060" i="3" s="1"/>
  <c r="BG4052" i="3"/>
  <c r="BH4052" i="3" s="1"/>
  <c r="BG4054" i="3"/>
  <c r="BH4054" i="3" s="1"/>
  <c r="BG4053" i="3"/>
  <c r="BH4053" i="3" s="1"/>
  <c r="BG4051" i="3"/>
  <c r="BH4051" i="3" s="1"/>
  <c r="BG4049" i="3"/>
  <c r="BH4049" i="3" s="1"/>
  <c r="BG4048" i="3"/>
  <c r="BH4048" i="3" s="1"/>
  <c r="BG4050" i="3"/>
  <c r="BH4050" i="3" s="1"/>
  <c r="BG4047" i="3"/>
  <c r="BH4047" i="3" s="1"/>
  <c r="BG4046" i="3"/>
  <c r="BH4046" i="3" s="1"/>
  <c r="BG4045" i="3"/>
  <c r="BH4045" i="3" s="1"/>
  <c r="BG4044" i="3"/>
  <c r="BH4044" i="3" s="1"/>
  <c r="BG4043" i="3"/>
  <c r="BH4043" i="3" s="1"/>
  <c r="BG4030" i="3"/>
  <c r="BH4030" i="3" s="1"/>
  <c r="BG4029" i="3"/>
  <c r="BH4029" i="3" s="1"/>
  <c r="BG4024" i="3"/>
  <c r="BH4024" i="3" s="1"/>
  <c r="BG4023" i="3"/>
  <c r="BH4023" i="3" s="1"/>
  <c r="BG4009" i="3"/>
  <c r="BH4009" i="3" s="1"/>
  <c r="BG4004" i="3"/>
  <c r="BH4004" i="3" s="1"/>
  <c r="BG4003" i="3"/>
  <c r="BH4003" i="3" s="1"/>
  <c r="BG3989" i="3"/>
  <c r="BH3989" i="3" s="1"/>
  <c r="BG3990" i="3"/>
  <c r="BH3990" i="3" s="1"/>
  <c r="BG3976" i="3"/>
  <c r="BH3976" i="3" s="1"/>
  <c r="BG3963" i="3"/>
  <c r="BH3963" i="3" s="1"/>
  <c r="BG3960" i="3"/>
  <c r="BH3960" i="3" s="1"/>
  <c r="BG3959" i="3"/>
  <c r="BH3959" i="3" s="1"/>
  <c r="BG3961" i="3"/>
  <c r="BH3961" i="3" s="1"/>
  <c r="BG3962" i="3"/>
  <c r="BH3962" i="3" s="1"/>
  <c r="BG3958" i="3"/>
  <c r="BH3958" i="3" s="1"/>
  <c r="BG3945" i="3"/>
  <c r="BH3945" i="3" s="1"/>
  <c r="BG3943" i="3"/>
  <c r="BH3943" i="3" s="1"/>
  <c r="BG3944" i="3"/>
  <c r="BH3944" i="3" s="1"/>
  <c r="BG3938" i="3"/>
  <c r="BH3938" i="3" s="1"/>
  <c r="BG3942" i="3"/>
  <c r="BH3942" i="3" s="1"/>
  <c r="BG3941" i="3"/>
  <c r="BH3941" i="3" s="1"/>
  <c r="BG3940" i="3"/>
  <c r="BH3940" i="3" s="1"/>
  <c r="BG3937" i="3"/>
  <c r="BH3937" i="3" s="1"/>
  <c r="BG3939" i="3"/>
  <c r="BH3939" i="3" s="1"/>
  <c r="BG3936" i="3"/>
  <c r="BH3936" i="3" s="1"/>
  <c r="BG3935" i="3"/>
  <c r="BH3935" i="3" s="1"/>
  <c r="BG3934" i="3"/>
  <c r="BH3934" i="3" s="1"/>
  <c r="BG3925" i="3"/>
  <c r="BH3925" i="3" s="1"/>
  <c r="BG3923" i="3"/>
  <c r="BH3923" i="3" s="1"/>
  <c r="BG3929" i="3"/>
  <c r="BH3929" i="3" s="1"/>
  <c r="BG3927" i="3"/>
  <c r="BH3927" i="3" s="1"/>
  <c r="BG3931" i="3"/>
  <c r="BH3931" i="3" s="1"/>
  <c r="BG3933" i="3"/>
  <c r="BH3933" i="3" s="1"/>
  <c r="BG3921" i="3"/>
  <c r="BH3921" i="3" s="1"/>
  <c r="BG3932" i="3"/>
  <c r="BH3932" i="3" s="1"/>
  <c r="BG3919" i="3"/>
  <c r="BH3919" i="3" s="1"/>
  <c r="BG3917" i="3"/>
  <c r="BH3917" i="3" s="1"/>
  <c r="BG3915" i="3"/>
  <c r="BH3915" i="3" s="1"/>
  <c r="BG3914" i="3"/>
  <c r="BH3914" i="3" s="1"/>
  <c r="BG3900" i="3"/>
  <c r="BH3900" i="3" s="1"/>
  <c r="BG3899" i="3"/>
  <c r="BH3899" i="3" s="1"/>
  <c r="BG3898" i="3"/>
  <c r="BH3898" i="3" s="1"/>
  <c r="BG3897" i="3"/>
  <c r="BH3897" i="3" s="1"/>
  <c r="BG3896" i="3"/>
  <c r="BH3896" i="3" s="1"/>
  <c r="BG3895" i="3"/>
  <c r="BH3895" i="3" s="1"/>
  <c r="BG3885" i="3"/>
  <c r="BH3885" i="3" s="1"/>
  <c r="BG3883" i="3"/>
  <c r="BH3883" i="3" s="1"/>
  <c r="BG3887" i="3"/>
  <c r="BH3887" i="3" s="1"/>
  <c r="BG3886" i="3"/>
  <c r="BH3886" i="3" s="1"/>
  <c r="BG3881" i="3"/>
  <c r="BH3881" i="3" s="1"/>
  <c r="BG3880" i="3"/>
  <c r="BH3880" i="3" s="1"/>
  <c r="BG3879" i="3"/>
  <c r="BH3879" i="3" s="1"/>
  <c r="BG3884" i="3"/>
  <c r="BH3884" i="3" s="1"/>
  <c r="BG3882" i="3"/>
  <c r="BH3882" i="3" s="1"/>
  <c r="BG3840" i="3"/>
  <c r="BH3840" i="3" s="1"/>
  <c r="BG3841" i="3"/>
  <c r="BH3841" i="3" s="1"/>
  <c r="BG3839" i="3"/>
  <c r="BH3839" i="3" s="1"/>
  <c r="BG3838" i="3"/>
  <c r="BH3838" i="3" s="1"/>
  <c r="BG3842" i="3"/>
  <c r="BH3842" i="3" s="1"/>
  <c r="BG3833" i="3"/>
  <c r="BH3833" i="3" s="1"/>
  <c r="BG3832" i="3"/>
  <c r="BH3832" i="3" s="1"/>
  <c r="BG3823" i="3"/>
  <c r="BH3823" i="3" s="1"/>
  <c r="BG3831" i="3"/>
  <c r="BH3831" i="3" s="1"/>
  <c r="BG3829" i="3"/>
  <c r="BH3829" i="3" s="1"/>
  <c r="BG3828" i="3"/>
  <c r="BH3828" i="3" s="1"/>
  <c r="BG3827" i="3"/>
  <c r="BH3827" i="3" s="1"/>
  <c r="BG3825" i="3"/>
  <c r="BH3825" i="3" s="1"/>
  <c r="BG3824" i="3"/>
  <c r="BH3824" i="3" s="1"/>
  <c r="BG3821" i="3"/>
  <c r="BH3821" i="3" s="1"/>
  <c r="BG3826" i="3"/>
  <c r="BH3826" i="3" s="1"/>
  <c r="BG3830" i="3"/>
  <c r="BH3830" i="3" s="1"/>
  <c r="BG3820" i="3"/>
  <c r="BH3820" i="3" s="1"/>
  <c r="BG3822" i="3"/>
  <c r="BH3822" i="3" s="1"/>
  <c r="BG3807" i="3"/>
  <c r="BH3807" i="3" s="1"/>
  <c r="BG3802" i="3"/>
  <c r="BH3802" i="3" s="1"/>
  <c r="BG3800" i="3"/>
  <c r="BH3800" i="3" s="1"/>
  <c r="BG3787" i="3"/>
  <c r="BH3787" i="3" s="1"/>
  <c r="BG3781" i="3"/>
  <c r="BH3781" i="3" s="1"/>
  <c r="BG3782" i="3"/>
  <c r="BH3782" i="3" s="1"/>
  <c r="BG3779" i="3"/>
  <c r="BH3779" i="3" s="1"/>
  <c r="BG3766" i="3"/>
  <c r="BH3766" i="3" s="1"/>
  <c r="BG3752" i="3"/>
  <c r="BH3752" i="3" s="1"/>
  <c r="BG3753" i="3"/>
  <c r="BH3753" i="3" s="1"/>
  <c r="BG3747" i="3"/>
  <c r="BH3747" i="3" s="1"/>
  <c r="BG3746" i="3"/>
  <c r="BH3746" i="3" s="1"/>
  <c r="BG3745" i="3"/>
  <c r="BH3745" i="3" s="1"/>
  <c r="BG3744" i="3"/>
  <c r="BH3744" i="3" s="1"/>
  <c r="BG3742" i="3"/>
  <c r="BH3742" i="3" s="1"/>
  <c r="BG3743" i="3"/>
  <c r="BH3743" i="3" s="1"/>
  <c r="BG3740" i="3"/>
  <c r="BH3740" i="3" s="1"/>
  <c r="BG3738" i="3"/>
  <c r="BH3738" i="3" s="1"/>
  <c r="BG3715" i="3"/>
  <c r="BH3715" i="3" s="1"/>
  <c r="BG3716" i="3"/>
  <c r="BH3716" i="3" s="1"/>
  <c r="BG3714" i="3"/>
  <c r="BH3714" i="3" s="1"/>
  <c r="BG3713" i="3"/>
  <c r="BH3713" i="3" s="1"/>
  <c r="BG3708" i="3"/>
  <c r="BH3708" i="3" s="1"/>
  <c r="BG3707" i="3"/>
  <c r="BH3707" i="3" s="1"/>
  <c r="BG3704" i="3"/>
  <c r="BH3704" i="3" s="1"/>
  <c r="BG3705" i="3"/>
  <c r="BH3705" i="3" s="1"/>
  <c r="BG3703" i="3"/>
  <c r="BH3703" i="3" s="1"/>
  <c r="BG3706" i="3"/>
  <c r="BH3706" i="3" s="1"/>
  <c r="BG3702" i="3"/>
  <c r="BH3702" i="3" s="1"/>
  <c r="BG3701" i="3"/>
  <c r="BH3701" i="3" s="1"/>
  <c r="BG3700" i="3"/>
  <c r="BH3700" i="3" s="1"/>
  <c r="BG3699" i="3"/>
  <c r="BH3699" i="3" s="1"/>
  <c r="BG3696" i="3"/>
  <c r="BH3696" i="3" s="1"/>
  <c r="BG3695" i="3"/>
  <c r="BH3695" i="3" s="1"/>
  <c r="BG3698" i="3"/>
  <c r="BH3698" i="3" s="1"/>
  <c r="BG3697" i="3"/>
  <c r="BH3697" i="3" s="1"/>
  <c r="BG3694" i="3"/>
  <c r="BH3694" i="3" s="1"/>
  <c r="BG3693" i="3"/>
  <c r="BH3693" i="3" s="1"/>
  <c r="BG3690" i="3"/>
  <c r="BH3690" i="3" s="1"/>
  <c r="BG3689" i="3"/>
  <c r="BH3689" i="3" s="1"/>
  <c r="BG3687" i="3"/>
  <c r="BH3687" i="3" s="1"/>
  <c r="BG3686" i="3"/>
  <c r="BH3686" i="3" s="1"/>
  <c r="BG3688" i="3"/>
  <c r="BH3688" i="3" s="1"/>
  <c r="BG3691" i="3"/>
  <c r="BH3691" i="3" s="1"/>
  <c r="BG3685" i="3"/>
  <c r="BH3685" i="3" s="1"/>
  <c r="BG3684" i="3"/>
  <c r="BH3684" i="3" s="1"/>
  <c r="BG3683" i="3"/>
  <c r="BH3683" i="3" s="1"/>
  <c r="BG3670" i="3"/>
  <c r="BH3670" i="3" s="1"/>
  <c r="BG3668" i="3"/>
  <c r="BH3668" i="3" s="1"/>
  <c r="BG3667" i="3"/>
  <c r="BH3667" i="3" s="1"/>
  <c r="BG3669" i="3"/>
  <c r="BH3669" i="3" s="1"/>
  <c r="BG3666" i="3"/>
  <c r="BH3666" i="3" s="1"/>
  <c r="BG3665" i="3"/>
  <c r="BH3665" i="3" s="1"/>
  <c r="BG3663" i="3"/>
  <c r="BH3663" i="3" s="1"/>
  <c r="BG3664" i="3"/>
  <c r="BH3664" i="3" s="1"/>
  <c r="BG3658" i="3"/>
  <c r="BH3658" i="3" s="1"/>
  <c r="BG3655" i="3"/>
  <c r="BH3655" i="3" s="1"/>
  <c r="BG3654" i="3"/>
  <c r="BH3654" i="3" s="1"/>
  <c r="BG3657" i="3"/>
  <c r="BH3657" i="3" s="1"/>
  <c r="BG3656" i="3"/>
  <c r="BH3656" i="3" s="1"/>
  <c r="BG3653" i="3"/>
  <c r="BH3653" i="3" s="1"/>
  <c r="BG3651" i="3"/>
  <c r="BH3651" i="3" s="1"/>
  <c r="BG3637" i="3"/>
  <c r="BH3637" i="3" s="1"/>
  <c r="BG3633" i="3"/>
  <c r="BH3633" i="3" s="1"/>
  <c r="BG3652" i="3"/>
  <c r="BH3652" i="3" s="1"/>
  <c r="BG3650" i="3"/>
  <c r="BH3650" i="3" s="1"/>
  <c r="BG3649" i="3"/>
  <c r="BH3649" i="3" s="1"/>
  <c r="BG3632" i="3"/>
  <c r="BH3632" i="3" s="1"/>
  <c r="BG3646" i="3"/>
  <c r="BH3646" i="3" s="1"/>
  <c r="BG3631" i="3"/>
  <c r="BH3631" i="3" s="1"/>
  <c r="BG3644" i="3"/>
  <c r="BH3644" i="3" s="1"/>
  <c r="BG3630" i="3"/>
  <c r="BH3630" i="3" s="1"/>
  <c r="BG3629" i="3"/>
  <c r="BH3629" i="3" s="1"/>
  <c r="BG3626" i="3"/>
  <c r="BH3626" i="3" s="1"/>
  <c r="BG3625" i="3"/>
  <c r="BH3625" i="3" s="1"/>
  <c r="BG3628" i="3"/>
  <c r="BH3628" i="3" s="1"/>
  <c r="BG3645" i="3"/>
  <c r="BH3645" i="3" s="1"/>
  <c r="BG3643" i="3"/>
  <c r="BH3643" i="3" s="1"/>
  <c r="BG3642" i="3"/>
  <c r="BH3642" i="3" s="1"/>
  <c r="BG3627" i="3"/>
  <c r="BH3627" i="3" s="1"/>
  <c r="BG3641" i="3"/>
  <c r="BH3641" i="3" s="1"/>
  <c r="BG3636" i="3"/>
  <c r="BH3636" i="3" s="1"/>
  <c r="BG3640" i="3"/>
  <c r="BH3640" i="3" s="1"/>
  <c r="BG3648" i="3"/>
  <c r="BH3648" i="3" s="1"/>
  <c r="BG3635" i="3"/>
  <c r="BH3635" i="3" s="1"/>
  <c r="BG3639" i="3"/>
  <c r="BH3639" i="3" s="1"/>
  <c r="BG3647" i="3"/>
  <c r="BH3647" i="3" s="1"/>
  <c r="BG3634" i="3"/>
  <c r="BH3634" i="3" s="1"/>
  <c r="BG3638" i="3"/>
  <c r="BH3638" i="3" s="1"/>
  <c r="BG3624" i="3"/>
  <c r="BH3624" i="3" s="1"/>
  <c r="BG3623" i="3"/>
  <c r="BH3623" i="3" s="1"/>
  <c r="BG3622" i="3"/>
  <c r="BH3622" i="3" s="1"/>
  <c r="BG3618" i="3"/>
  <c r="BH3618" i="3" s="1"/>
  <c r="BG3617" i="3"/>
  <c r="BH3617" i="3" s="1"/>
  <c r="BG3616" i="3"/>
  <c r="BH3616" i="3" s="1"/>
  <c r="BG3615" i="3"/>
  <c r="BH3615" i="3" s="1"/>
  <c r="BG3614" i="3"/>
  <c r="BH3614" i="3" s="1"/>
  <c r="BG3621" i="3"/>
  <c r="BH3621" i="3" s="1"/>
  <c r="BG3613" i="3"/>
  <c r="BH3613" i="3" s="1"/>
  <c r="BG3612" i="3"/>
  <c r="BH3612" i="3" s="1"/>
  <c r="BG3611" i="3"/>
  <c r="BH3611" i="3" s="1"/>
  <c r="BG3610" i="3"/>
  <c r="BH3610" i="3" s="1"/>
  <c r="BG3609" i="3"/>
  <c r="BH3609" i="3" s="1"/>
  <c r="BG3608" i="3"/>
  <c r="BH3608" i="3" s="1"/>
  <c r="BG3619" i="3"/>
  <c r="BH3619" i="3" s="1"/>
  <c r="BG3607" i="3"/>
  <c r="BH3607" i="3" s="1"/>
  <c r="BG3606" i="3"/>
  <c r="BH3606" i="3" s="1"/>
  <c r="BG3605" i="3"/>
  <c r="BH3605" i="3" s="1"/>
  <c r="BG3600" i="3"/>
  <c r="BH3600" i="3" s="1"/>
  <c r="BG3604" i="3"/>
  <c r="BH3604" i="3" s="1"/>
  <c r="BG3603" i="3"/>
  <c r="BH3603" i="3" s="1"/>
  <c r="BG3602" i="3"/>
  <c r="BH3602" i="3" s="1"/>
  <c r="BG3601" i="3"/>
  <c r="BH3601" i="3" s="1"/>
  <c r="BG3620" i="3"/>
  <c r="BH3620" i="3" s="1"/>
  <c r="BG3599" i="3"/>
  <c r="BH3599" i="3" s="1"/>
  <c r="BG3596" i="3"/>
  <c r="BH3596" i="3" s="1"/>
  <c r="BG3595" i="3"/>
  <c r="BH3595" i="3" s="1"/>
  <c r="BG3594" i="3"/>
  <c r="BH3594" i="3" s="1"/>
  <c r="BG3593" i="3"/>
  <c r="BH3593" i="3" s="1"/>
  <c r="BG3592" i="3"/>
  <c r="BH3592" i="3" s="1"/>
  <c r="BG3591" i="3"/>
  <c r="BH3591" i="3" s="1"/>
  <c r="BG3590" i="3"/>
  <c r="BH3590" i="3" s="1"/>
  <c r="BG3589" i="3"/>
  <c r="BH3589" i="3" s="1"/>
  <c r="BG3588" i="3"/>
  <c r="BH3588" i="3" s="1"/>
  <c r="BG3598" i="3"/>
  <c r="BH3598" i="3" s="1"/>
  <c r="BG3586" i="3"/>
  <c r="BH3586" i="3" s="1"/>
  <c r="BG3587" i="3"/>
  <c r="BH3587" i="3" s="1"/>
  <c r="BG3585" i="3"/>
  <c r="BH3585" i="3" s="1"/>
  <c r="BG3583" i="3"/>
  <c r="BH3583" i="3" s="1"/>
  <c r="BG3582" i="3"/>
  <c r="BH3582" i="3" s="1"/>
  <c r="BG3584" i="3"/>
  <c r="BH3584" i="3" s="1"/>
  <c r="BG3568" i="3"/>
  <c r="BH3568" i="3" s="1"/>
  <c r="BG3567" i="3"/>
  <c r="BH3567" i="3" s="1"/>
  <c r="BG3566" i="3"/>
  <c r="BH3566" i="3" s="1"/>
  <c r="BG3565" i="3"/>
  <c r="BH3565" i="3" s="1"/>
  <c r="BG3564" i="3"/>
  <c r="BH3564" i="3" s="1"/>
  <c r="BG3563" i="3"/>
  <c r="BH3563" i="3" s="1"/>
  <c r="BG3562" i="3"/>
  <c r="BH3562" i="3" s="1"/>
  <c r="BG3561" i="3"/>
  <c r="BH3561" i="3" s="1"/>
  <c r="BG3556" i="3"/>
  <c r="BH3556" i="3" s="1"/>
  <c r="BG3555" i="3"/>
  <c r="BH3555" i="3" s="1"/>
  <c r="BG3554" i="3"/>
  <c r="BH3554" i="3" s="1"/>
  <c r="BG3553" i="3"/>
  <c r="BH3553" i="3" s="1"/>
  <c r="BG3552" i="3"/>
  <c r="BH3552" i="3" s="1"/>
  <c r="BG3551" i="3"/>
  <c r="BH3551" i="3" s="1"/>
  <c r="BG3550" i="3"/>
  <c r="BH3550" i="3" s="1"/>
  <c r="BG3549" i="3"/>
  <c r="BH3549" i="3" s="1"/>
  <c r="BG3548" i="3"/>
  <c r="BH3548" i="3" s="1"/>
  <c r="BG3547" i="3"/>
  <c r="BH3547" i="3" s="1"/>
  <c r="BG3546" i="3"/>
  <c r="BH3546" i="3" s="1"/>
  <c r="BG3545" i="3"/>
  <c r="BH3545" i="3" s="1"/>
  <c r="BG3544" i="3"/>
  <c r="BH3544" i="3" s="1"/>
  <c r="BG3543" i="3"/>
  <c r="BH3543" i="3" s="1"/>
  <c r="BG3542" i="3"/>
  <c r="BH3542" i="3" s="1"/>
  <c r="BG3541" i="3"/>
  <c r="BH3541" i="3" s="1"/>
  <c r="BG3540" i="3"/>
  <c r="BH3540" i="3" s="1"/>
  <c r="BG3523" i="3"/>
  <c r="BH3523" i="3" s="1"/>
  <c r="BG3527" i="3"/>
  <c r="BH3527" i="3" s="1"/>
  <c r="BG3526" i="3"/>
  <c r="BH3526" i="3" s="1"/>
  <c r="BG3525" i="3"/>
  <c r="BH3525" i="3" s="1"/>
  <c r="BG3520" i="3"/>
  <c r="BH3520" i="3" s="1"/>
  <c r="BG3522" i="3"/>
  <c r="BH3522" i="3" s="1"/>
  <c r="BG3524" i="3"/>
  <c r="BH3524" i="3" s="1"/>
  <c r="BG3521" i="3"/>
  <c r="BH3521" i="3" s="1"/>
  <c r="BG3519" i="3"/>
  <c r="BH3519" i="3" s="1"/>
  <c r="BG3516" i="3"/>
  <c r="BH3516" i="3" s="1"/>
  <c r="BG3515" i="3"/>
  <c r="BH3515" i="3" s="1"/>
  <c r="BG3518" i="3"/>
  <c r="BH3518" i="3" s="1"/>
  <c r="BG3517" i="3"/>
  <c r="BH3517" i="3" s="1"/>
  <c r="BG3514" i="3"/>
  <c r="BH3514" i="3" s="1"/>
  <c r="BG3513" i="3"/>
  <c r="BH3513" i="3" s="1"/>
  <c r="BG3512" i="3"/>
  <c r="BH3512" i="3" s="1"/>
  <c r="BG3511" i="3"/>
  <c r="BH3511" i="3" s="1"/>
  <c r="BG3507" i="3"/>
  <c r="BH3507" i="3" s="1"/>
  <c r="BG3510" i="3"/>
  <c r="BH3510" i="3" s="1"/>
  <c r="BG3509" i="3"/>
  <c r="BH3509" i="3" s="1"/>
  <c r="BG3506" i="3"/>
  <c r="BH3506" i="3" s="1"/>
  <c r="BG3508" i="3"/>
  <c r="BH3508" i="3" s="1"/>
  <c r="BG3505" i="3"/>
  <c r="BH3505" i="3" s="1"/>
  <c r="BG3504" i="3"/>
  <c r="BH3504" i="3" s="1"/>
  <c r="BG3503" i="3"/>
  <c r="BH3503" i="3" s="1"/>
  <c r="BG3502" i="3"/>
  <c r="BH3502" i="3" s="1"/>
  <c r="BG3489" i="3"/>
  <c r="BH3489" i="3" s="1"/>
  <c r="BG3483" i="3"/>
  <c r="BH3483" i="3" s="1"/>
  <c r="BG3484" i="3"/>
  <c r="BH3484" i="3" s="1"/>
  <c r="BG3471" i="3"/>
  <c r="BH3471" i="3" s="1"/>
  <c r="BG3468" i="3"/>
  <c r="BH3468" i="3" s="1"/>
  <c r="BG3469" i="3"/>
  <c r="BH3469" i="3" s="1"/>
  <c r="BG3470" i="3"/>
  <c r="BH3470" i="3" s="1"/>
  <c r="BG3467" i="3"/>
  <c r="BH3467" i="3" s="1"/>
  <c r="BG3466" i="3"/>
  <c r="BH3466" i="3" s="1"/>
  <c r="BG3465" i="3"/>
  <c r="BH3465" i="3" s="1"/>
  <c r="BG3464" i="3"/>
  <c r="BH3464" i="3" s="1"/>
  <c r="BG3463" i="3"/>
  <c r="BH3463" i="3" s="1"/>
  <c r="BG3462" i="3"/>
  <c r="BH3462" i="3" s="1"/>
  <c r="BG3461" i="3"/>
  <c r="BH3461" i="3" s="1"/>
  <c r="BG3457" i="3"/>
  <c r="BH3457" i="3" s="1"/>
  <c r="BG3456" i="3"/>
  <c r="BH3456" i="3" s="1"/>
  <c r="BG3455" i="3"/>
  <c r="BH3455" i="3" s="1"/>
  <c r="BG3454" i="3"/>
  <c r="BH3454" i="3" s="1"/>
  <c r="BG3451" i="3"/>
  <c r="BH3451" i="3" s="1"/>
  <c r="BG3453" i="3"/>
  <c r="BH3453" i="3" s="1"/>
  <c r="BG3452" i="3"/>
  <c r="BH3452" i="3" s="1"/>
  <c r="BG3450" i="3"/>
  <c r="BH3450" i="3" s="1"/>
  <c r="BG3449" i="3"/>
  <c r="BH3449" i="3" s="1"/>
  <c r="BG3448" i="3"/>
  <c r="BH3448" i="3" s="1"/>
  <c r="BG3447" i="3"/>
  <c r="BH3447" i="3" s="1"/>
  <c r="BG3446" i="3"/>
  <c r="BH3446" i="3" s="1"/>
  <c r="BG3445" i="3"/>
  <c r="BH3445" i="3" s="1"/>
  <c r="BG3444" i="3"/>
  <c r="BH3444" i="3" s="1"/>
  <c r="BG3443" i="3"/>
  <c r="BH3443" i="3" s="1"/>
  <c r="BG3442" i="3"/>
  <c r="BH3442" i="3" s="1"/>
  <c r="BG3440" i="3"/>
  <c r="BH3440" i="3" s="1"/>
  <c r="BG3441" i="3"/>
  <c r="BH3441" i="3" s="1"/>
  <c r="BG3438" i="3"/>
  <c r="BH3438" i="3" s="1"/>
  <c r="BG3439" i="3"/>
  <c r="BH3439" i="3" s="1"/>
  <c r="BG3437" i="3"/>
  <c r="BH3437" i="3" s="1"/>
  <c r="BG3436" i="3"/>
  <c r="BH3436" i="3" s="1"/>
  <c r="BG3427" i="3"/>
  <c r="BH3427" i="3" s="1"/>
  <c r="BG3415" i="3"/>
  <c r="BH3415" i="3" s="1"/>
  <c r="BG3414" i="3"/>
  <c r="BH3414" i="3" s="1"/>
  <c r="BG3413" i="3"/>
  <c r="BH3413" i="3" s="1"/>
  <c r="BG3412" i="3"/>
  <c r="BH3412" i="3" s="1"/>
  <c r="BG3411" i="3"/>
  <c r="BH3411" i="3" s="1"/>
  <c r="BG3410" i="3"/>
  <c r="BH3410" i="3" s="1"/>
  <c r="BG3408" i="3"/>
  <c r="BH3408" i="3" s="1"/>
  <c r="BG3409" i="3"/>
  <c r="BH3409" i="3" s="1"/>
  <c r="BG3407" i="3"/>
  <c r="BH3407" i="3" s="1"/>
  <c r="BG3406" i="3"/>
  <c r="BH3406" i="3" s="1"/>
  <c r="BG3405" i="3"/>
  <c r="BH3405" i="3" s="1"/>
  <c r="BG3401" i="3"/>
  <c r="BH3401" i="3" s="1"/>
  <c r="BG3400" i="3"/>
  <c r="BH3400" i="3" s="1"/>
  <c r="BG3397" i="3"/>
  <c r="BH3397" i="3" s="1"/>
  <c r="BG3398" i="3"/>
  <c r="BH3398" i="3" s="1"/>
  <c r="BG3399" i="3"/>
  <c r="BH3399" i="3" s="1"/>
  <c r="BG3396" i="3"/>
  <c r="BH3396" i="3" s="1"/>
  <c r="BG3395" i="3"/>
  <c r="BH3395" i="3" s="1"/>
  <c r="BG3394" i="3"/>
  <c r="BH3394" i="3" s="1"/>
  <c r="BG3393" i="3"/>
  <c r="BH3393" i="3" s="1"/>
  <c r="BG3392" i="3"/>
  <c r="BH3392" i="3" s="1"/>
  <c r="BG3391" i="3"/>
  <c r="BH3391" i="3" s="1"/>
  <c r="BG3390" i="3"/>
  <c r="BH3390" i="3" s="1"/>
  <c r="BG3389" i="3"/>
  <c r="BH3389" i="3" s="1"/>
  <c r="BG3388" i="3"/>
  <c r="BH3388" i="3" s="1"/>
  <c r="BG3386" i="3"/>
  <c r="BH3386" i="3" s="1"/>
  <c r="BG3387" i="3"/>
  <c r="BH3387" i="3" s="1"/>
  <c r="BG3385" i="3"/>
  <c r="BH3385" i="3" s="1"/>
  <c r="BG3384" i="3"/>
  <c r="BH3384" i="3" s="1"/>
  <c r="BG3383" i="3"/>
  <c r="BH3383" i="3" s="1"/>
  <c r="BG3382" i="3"/>
  <c r="BH3382" i="3" s="1"/>
  <c r="BG3381" i="3"/>
  <c r="BH3381" i="3" s="1"/>
  <c r="BG3379" i="3"/>
  <c r="BH3379" i="3" s="1"/>
  <c r="BG3370" i="3"/>
  <c r="BH3370" i="3" s="1"/>
  <c r="BG3357" i="3"/>
  <c r="BH3357" i="3" s="1"/>
  <c r="BG3356" i="3"/>
  <c r="BH3356" i="3" s="1"/>
  <c r="BG3355" i="3"/>
  <c r="BH3355" i="3" s="1"/>
  <c r="BG3354" i="3"/>
  <c r="BH3354" i="3" s="1"/>
  <c r="BG3353" i="3"/>
  <c r="BH3353" i="3" s="1"/>
  <c r="BG3352" i="3"/>
  <c r="BH3352" i="3" s="1"/>
  <c r="BG3339" i="3"/>
  <c r="BH3339" i="3" s="1"/>
  <c r="BG3338" i="3"/>
  <c r="BH3338" i="3" s="1"/>
  <c r="BG3337" i="3"/>
  <c r="BH3337" i="3" s="1"/>
  <c r="BG3336" i="3"/>
  <c r="BH3336" i="3" s="1"/>
  <c r="BG3335" i="3"/>
  <c r="BH3335" i="3" s="1"/>
  <c r="BG3322" i="3"/>
  <c r="BH3322" i="3" s="1"/>
  <c r="BG3321" i="3"/>
  <c r="BH3321" i="3" s="1"/>
  <c r="BG3316" i="3"/>
  <c r="BH3316" i="3" s="1"/>
  <c r="BG3315" i="3"/>
  <c r="BH3315" i="3" s="1"/>
  <c r="BG3313" i="3"/>
  <c r="BH3313" i="3" s="1"/>
  <c r="BG3312" i="3"/>
  <c r="BH3312" i="3" s="1"/>
  <c r="BG3311" i="3"/>
  <c r="BH3311" i="3" s="1"/>
  <c r="BG3314" i="3"/>
  <c r="BH3314" i="3" s="1"/>
  <c r="BG3310" i="3"/>
  <c r="BH3310" i="3" s="1"/>
  <c r="BG3309" i="3"/>
  <c r="BH3309" i="3" s="1"/>
  <c r="BG3306" i="3"/>
  <c r="BH3306" i="3" s="1"/>
  <c r="BG3308" i="3"/>
  <c r="BH3308" i="3" s="1"/>
  <c r="BG3307" i="3"/>
  <c r="BH3307" i="3" s="1"/>
  <c r="BG3305" i="3"/>
  <c r="BH3305" i="3" s="1"/>
  <c r="BG3304" i="3"/>
  <c r="BH3304" i="3" s="1"/>
  <c r="BG3290" i="3"/>
  <c r="BH3290" i="3" s="1"/>
  <c r="BG3291" i="3"/>
  <c r="BH3291" i="3" s="1"/>
  <c r="BG3284" i="3"/>
  <c r="BH3284" i="3" s="1"/>
  <c r="BG3285" i="3"/>
  <c r="BH3285" i="3" s="1"/>
  <c r="BG3283" i="3"/>
  <c r="BH3283" i="3" s="1"/>
  <c r="BG3282" i="3"/>
  <c r="BH3282" i="3" s="1"/>
  <c r="BG3269" i="3"/>
  <c r="BH3269" i="3" s="1"/>
  <c r="BG3268" i="3"/>
  <c r="BH3268" i="3" s="1"/>
  <c r="BG3267" i="3"/>
  <c r="BH3267" i="3" s="1"/>
  <c r="BG3264" i="3"/>
  <c r="BH3264" i="3" s="1"/>
  <c r="BG3266" i="3"/>
  <c r="BH3266" i="3" s="1"/>
  <c r="BG3263" i="3"/>
  <c r="BH3263" i="3" s="1"/>
  <c r="BG3265" i="3"/>
  <c r="BH3265" i="3" s="1"/>
  <c r="BG3262" i="3"/>
  <c r="BH3262" i="3" s="1"/>
  <c r="BG3261" i="3"/>
  <c r="BH3261" i="3" s="1"/>
  <c r="BG3259" i="3"/>
  <c r="BH3259" i="3" s="1"/>
  <c r="BG3253" i="3"/>
  <c r="BH3253" i="3" s="1"/>
  <c r="BG3251" i="3"/>
  <c r="BH3251" i="3" s="1"/>
  <c r="BG3250" i="3"/>
  <c r="BH3250" i="3" s="1"/>
  <c r="BG3249" i="3"/>
  <c r="BH3249" i="3" s="1"/>
  <c r="BG3248" i="3"/>
  <c r="BH3248" i="3" s="1"/>
  <c r="BG3247" i="3"/>
  <c r="BH3247" i="3" s="1"/>
  <c r="BG3246" i="3"/>
  <c r="BH3246" i="3" s="1"/>
  <c r="BG3245" i="3"/>
  <c r="BH3245" i="3" s="1"/>
  <c r="BG3244" i="3"/>
  <c r="BH3244" i="3" s="1"/>
  <c r="BG3242" i="3"/>
  <c r="BH3242" i="3" s="1"/>
  <c r="BG3241" i="3"/>
  <c r="BH3241" i="3" s="1"/>
  <c r="BG3240" i="3"/>
  <c r="BH3240" i="3" s="1"/>
  <c r="BG3227" i="3"/>
  <c r="BH3227" i="3" s="1"/>
  <c r="BG3214" i="3"/>
  <c r="BH3214" i="3" s="1"/>
  <c r="BG3209" i="3"/>
  <c r="BH3209" i="3" s="1"/>
  <c r="BG3139" i="3"/>
  <c r="BH3139" i="3" s="1"/>
  <c r="BG3134" i="3"/>
  <c r="BH3134" i="3" s="1"/>
  <c r="BG3131" i="3"/>
  <c r="BH3131" i="3" s="1"/>
  <c r="BG3130" i="3"/>
  <c r="BH3130" i="3" s="1"/>
  <c r="BG3132" i="3"/>
  <c r="BH3132" i="3" s="1"/>
  <c r="BG3133" i="3"/>
  <c r="BH3133" i="3" s="1"/>
  <c r="BG3129" i="3"/>
  <c r="BH3129" i="3" s="1"/>
  <c r="BG3128" i="3"/>
  <c r="BH3128" i="3" s="1"/>
  <c r="BG3127" i="3"/>
  <c r="BH3127" i="3" s="1"/>
  <c r="BG3126" i="3"/>
  <c r="BH3126" i="3" s="1"/>
  <c r="BG3125" i="3"/>
  <c r="BH3125" i="3" s="1"/>
  <c r="BG3112" i="3"/>
  <c r="BH3112" i="3" s="1"/>
  <c r="BG3110" i="3"/>
  <c r="BH3110" i="3" s="1"/>
  <c r="BG3109" i="3"/>
  <c r="BH3109" i="3" s="1"/>
  <c r="BG3111" i="3"/>
  <c r="BH3111" i="3" s="1"/>
  <c r="BG3096" i="3"/>
  <c r="BH3096" i="3" s="1"/>
  <c r="BG3095" i="3"/>
  <c r="BH3095" i="3" s="1"/>
  <c r="BG3094" i="3"/>
  <c r="BH3094" i="3" s="1"/>
  <c r="BG3093" i="3"/>
  <c r="BH3093" i="3" s="1"/>
  <c r="BG3080" i="3"/>
  <c r="BH3080" i="3" s="1"/>
  <c r="BG3079" i="3"/>
  <c r="BH3079" i="3" s="1"/>
  <c r="BG3065" i="3"/>
  <c r="BH3065" i="3" s="1"/>
  <c r="BG3066" i="3"/>
  <c r="BH3066" i="3" s="1"/>
  <c r="BG3058" i="3"/>
  <c r="BH3058" i="3" s="1"/>
  <c r="BG3060" i="3"/>
  <c r="BH3060" i="3" s="1"/>
  <c r="BG3059" i="3"/>
  <c r="BH3059" i="3" s="1"/>
  <c r="BG3057" i="3"/>
  <c r="BH3057" i="3" s="1"/>
  <c r="BG3056" i="3"/>
  <c r="BH3056" i="3" s="1"/>
  <c r="BG3054" i="3"/>
  <c r="BH3054" i="3" s="1"/>
  <c r="BG3055" i="3"/>
  <c r="BH3055" i="3" s="1"/>
  <c r="BG3052" i="3"/>
  <c r="BH3052" i="3" s="1"/>
  <c r="BG3050" i="3"/>
  <c r="BH3050" i="3" s="1"/>
  <c r="BG3027" i="3"/>
  <c r="BH3027" i="3" s="1"/>
  <c r="BG3026" i="3"/>
  <c r="BH3026" i="3" s="1"/>
  <c r="BG3025" i="3"/>
  <c r="BH3025" i="3" s="1"/>
  <c r="BG3024" i="3"/>
  <c r="BH3024" i="3" s="1"/>
  <c r="BG3022" i="3"/>
  <c r="BH3022" i="3" s="1"/>
  <c r="BG3018" i="3"/>
  <c r="BH3018" i="3" s="1"/>
  <c r="BG3021" i="3"/>
  <c r="BH3021" i="3" s="1"/>
  <c r="BG3019" i="3"/>
  <c r="BH3019" i="3" s="1"/>
  <c r="BG3023" i="3"/>
  <c r="BH3023" i="3" s="1"/>
  <c r="BG3020" i="3"/>
  <c r="BH3020" i="3" s="1"/>
  <c r="BG3017" i="3"/>
  <c r="BH3017" i="3" s="1"/>
  <c r="BG3015" i="3"/>
  <c r="BH3015" i="3" s="1"/>
  <c r="BG3016" i="3"/>
  <c r="BH3016" i="3" s="1"/>
  <c r="BG3014" i="3"/>
  <c r="BH3014" i="3" s="1"/>
  <c r="BG3008" i="3"/>
  <c r="BH3008" i="3" s="1"/>
  <c r="BG3007" i="3"/>
  <c r="BH3007" i="3" s="1"/>
  <c r="BG3009" i="3"/>
  <c r="BH3009" i="3" s="1"/>
  <c r="BG3005" i="3"/>
  <c r="BH3005" i="3" s="1"/>
  <c r="BG3002" i="3"/>
  <c r="BH3002" i="3" s="1"/>
  <c r="BG3000" i="3"/>
  <c r="BH3000" i="3" s="1"/>
  <c r="BG3004" i="3"/>
  <c r="BH3004" i="3" s="1"/>
  <c r="BG3006" i="3"/>
  <c r="BH3006" i="3" s="1"/>
  <c r="BG2999" i="3"/>
  <c r="BH2999" i="3" s="1"/>
  <c r="BG3001" i="3"/>
  <c r="BH3001" i="3" s="1"/>
  <c r="BG3003" i="3"/>
  <c r="BH3003" i="3" s="1"/>
  <c r="BG2998" i="3"/>
  <c r="BH2998" i="3" s="1"/>
  <c r="BG2997" i="3"/>
  <c r="BH2997" i="3" s="1"/>
  <c r="BG2996" i="3"/>
  <c r="BH2996" i="3" s="1"/>
  <c r="BG2995" i="3"/>
  <c r="BH2995" i="3" s="1"/>
  <c r="BG2994" i="3"/>
  <c r="BH2994" i="3" s="1"/>
  <c r="BG2992" i="3"/>
  <c r="BH2992" i="3" s="1"/>
  <c r="BG2993" i="3"/>
  <c r="BH2993" i="3" s="1"/>
  <c r="BG2991" i="3"/>
  <c r="BH2991" i="3" s="1"/>
  <c r="BG2990" i="3"/>
  <c r="BH2990" i="3" s="1"/>
  <c r="BG2989" i="3"/>
  <c r="BH2989" i="3" s="1"/>
  <c r="BG2976" i="3"/>
  <c r="BH2976" i="3" s="1"/>
  <c r="BG2975" i="3"/>
  <c r="BH2975" i="3" s="1"/>
  <c r="BG2974" i="3"/>
  <c r="BH2974" i="3" s="1"/>
  <c r="BG2973" i="3"/>
  <c r="BH2973" i="3" s="1"/>
  <c r="BG2963" i="3"/>
  <c r="BH2963" i="3" s="1"/>
  <c r="BG2968" i="3"/>
  <c r="BH2968" i="3" s="1"/>
  <c r="BG2965" i="3"/>
  <c r="BH2965" i="3" s="1"/>
  <c r="BG2964" i="3"/>
  <c r="BH2964" i="3" s="1"/>
  <c r="BG2962" i="3"/>
  <c r="BH2962" i="3" s="1"/>
  <c r="BG2967" i="3"/>
  <c r="BH2967" i="3" s="1"/>
  <c r="BG2961" i="3"/>
  <c r="BH2961" i="3" s="1"/>
  <c r="BG2966" i="3"/>
  <c r="BH2966" i="3" s="1"/>
  <c r="BG2960" i="3"/>
  <c r="BH2960" i="3" s="1"/>
  <c r="BG2957" i="3"/>
  <c r="BH2957" i="3" s="1"/>
  <c r="BG2956" i="3"/>
  <c r="BH2956" i="3" s="1"/>
  <c r="BG2959" i="3"/>
  <c r="BH2959" i="3" s="1"/>
  <c r="BG2958" i="3"/>
  <c r="BH2958" i="3" s="1"/>
  <c r="BG2955" i="3"/>
  <c r="BH2955" i="3" s="1"/>
  <c r="BG2954" i="3"/>
  <c r="BH2954" i="3" s="1"/>
  <c r="BG2952" i="3"/>
  <c r="BH2952" i="3" s="1"/>
  <c r="BG2953" i="3"/>
  <c r="BH2953" i="3" s="1"/>
  <c r="BG2950" i="3"/>
  <c r="BH2950" i="3" s="1"/>
  <c r="BG2949" i="3"/>
  <c r="BH2949" i="3" s="1"/>
  <c r="BG2948" i="3"/>
  <c r="BH2948" i="3" s="1"/>
  <c r="BG2946" i="3"/>
  <c r="BH2946" i="3" s="1"/>
  <c r="BG2947" i="3"/>
  <c r="BH2947" i="3" s="1"/>
  <c r="BG2933" i="3"/>
  <c r="BH2933" i="3" s="1"/>
  <c r="BG2928" i="3"/>
  <c r="BH2928" i="3" s="1"/>
  <c r="BG2927" i="3"/>
  <c r="BH2927" i="3" s="1"/>
  <c r="BG2926" i="3"/>
  <c r="BH2926" i="3" s="1"/>
  <c r="BG2925" i="3"/>
  <c r="BH2925" i="3" s="1"/>
  <c r="BG2924" i="3"/>
  <c r="BH2924" i="3" s="1"/>
  <c r="BG2923" i="3"/>
  <c r="BH2923" i="3" s="1"/>
  <c r="BG2910" i="3"/>
  <c r="BH2910" i="3" s="1"/>
  <c r="BG2909" i="3"/>
  <c r="BH2909" i="3" s="1"/>
  <c r="BG2908" i="3"/>
  <c r="BH2908" i="3" s="1"/>
  <c r="BG2902" i="3"/>
  <c r="BH2902" i="3" s="1"/>
  <c r="BG2901" i="3"/>
  <c r="BH2901" i="3" s="1"/>
  <c r="BG2900" i="3"/>
  <c r="BH2900" i="3" s="1"/>
  <c r="BG2899" i="3"/>
  <c r="BH2899" i="3" s="1"/>
  <c r="BG2898" i="3"/>
  <c r="BH2898" i="3" s="1"/>
  <c r="BG2903" i="3"/>
  <c r="BH2903" i="3" s="1"/>
  <c r="BG2897" i="3"/>
  <c r="BH2897" i="3" s="1"/>
  <c r="BG2896" i="3"/>
  <c r="BH2896" i="3" s="1"/>
  <c r="BG2895" i="3"/>
  <c r="BH2895" i="3" s="1"/>
  <c r="BG2894" i="3"/>
  <c r="BH2894" i="3" s="1"/>
  <c r="BG2893" i="3"/>
  <c r="BH2893" i="3" s="1"/>
  <c r="BG2892" i="3"/>
  <c r="BH2892" i="3" s="1"/>
  <c r="BG2891" i="3"/>
  <c r="BH2891" i="3" s="1"/>
  <c r="BG2890" i="3"/>
  <c r="BH2890" i="3" s="1"/>
  <c r="BG2889" i="3"/>
  <c r="BH2889" i="3" s="1"/>
  <c r="BG2888" i="3"/>
  <c r="BH2888" i="3" s="1"/>
  <c r="BG2875" i="3"/>
  <c r="BH2875" i="3" s="1"/>
  <c r="BG2873" i="3"/>
  <c r="BH2873" i="3" s="1"/>
  <c r="BG2874" i="3"/>
  <c r="BH2874" i="3" s="1"/>
  <c r="BG2865" i="3"/>
  <c r="BH2865" i="3" s="1"/>
  <c r="BG2867" i="3"/>
  <c r="BH2867" i="3" s="1"/>
  <c r="BG2868" i="3"/>
  <c r="BH2868" i="3" s="1"/>
  <c r="BG2866" i="3"/>
  <c r="BH2866" i="3" s="1"/>
  <c r="BG2864" i="3"/>
  <c r="BH2864" i="3" s="1"/>
  <c r="BG2863" i="3"/>
  <c r="BH2863" i="3" s="1"/>
  <c r="BG2861" i="3"/>
  <c r="BH2861" i="3" s="1"/>
  <c r="BG2862" i="3"/>
  <c r="BH2862" i="3" s="1"/>
  <c r="BG2860" i="3"/>
  <c r="BH2860" i="3" s="1"/>
  <c r="BG2856" i="3"/>
  <c r="BH2856" i="3" s="1"/>
  <c r="BG2859" i="3"/>
  <c r="BH2859" i="3" s="1"/>
  <c r="BG2858" i="3"/>
  <c r="BH2858" i="3" s="1"/>
  <c r="BG2857" i="3"/>
  <c r="BH2857" i="3" s="1"/>
  <c r="BG2855" i="3"/>
  <c r="BH2855" i="3" s="1"/>
  <c r="BG2853" i="3"/>
  <c r="BH2853" i="3" s="1"/>
  <c r="BG2852" i="3"/>
  <c r="BH2852" i="3" s="1"/>
  <c r="BG2851" i="3"/>
  <c r="BH2851" i="3" s="1"/>
  <c r="BG2850" i="3"/>
  <c r="BH2850" i="3" s="1"/>
  <c r="BG2854" i="3"/>
  <c r="BH2854" i="3" s="1"/>
  <c r="BG2849" i="3"/>
  <c r="BH2849" i="3" s="1"/>
  <c r="BG2848" i="3"/>
  <c r="BH2848" i="3" s="1"/>
  <c r="BG2846" i="3"/>
  <c r="BH2846" i="3" s="1"/>
  <c r="BG2834" i="3"/>
  <c r="BH2834" i="3" s="1"/>
  <c r="BG2832" i="3"/>
  <c r="BH2832" i="3" s="1"/>
  <c r="BG2833" i="3"/>
  <c r="BH2833" i="3" s="1"/>
  <c r="BG2820" i="3"/>
  <c r="BH2820" i="3" s="1"/>
  <c r="BG2807" i="3"/>
  <c r="BH2807" i="3" s="1"/>
  <c r="BG2806" i="3"/>
  <c r="BH2806" i="3" s="1"/>
  <c r="BG2793" i="3"/>
  <c r="BH2793" i="3" s="1"/>
  <c r="BG2780" i="3"/>
  <c r="BH2780" i="3" s="1"/>
  <c r="BG2779" i="3"/>
  <c r="BH2779" i="3" s="1"/>
  <c r="BG2778" i="3"/>
  <c r="BH2778" i="3" s="1"/>
  <c r="BG2765" i="3"/>
  <c r="BH2765" i="3" s="1"/>
  <c r="BG2760" i="3"/>
  <c r="BH2760" i="3" s="1"/>
  <c r="BG2757" i="3"/>
  <c r="BH2757" i="3" s="1"/>
  <c r="BG2759" i="3"/>
  <c r="BH2759" i="3" s="1"/>
  <c r="BG2756" i="3"/>
  <c r="BH2756" i="3" s="1"/>
  <c r="BG2755" i="3"/>
  <c r="BH2755" i="3" s="1"/>
  <c r="BG2754" i="3"/>
  <c r="BH2754" i="3" s="1"/>
  <c r="BG2753" i="3"/>
  <c r="BH2753" i="3" s="1"/>
  <c r="BG2752" i="3"/>
  <c r="BH2752" i="3" s="1"/>
  <c r="BG2751" i="3"/>
  <c r="BH2751" i="3" s="1"/>
  <c r="BG2750" i="3"/>
  <c r="BH2750" i="3" s="1"/>
  <c r="BG2749" i="3"/>
  <c r="BH2749" i="3" s="1"/>
  <c r="BG2758" i="3"/>
  <c r="BH2758" i="3" s="1"/>
  <c r="BG2748" i="3"/>
  <c r="BH2748" i="3" s="1"/>
  <c r="BG2747" i="3"/>
  <c r="BH2747" i="3" s="1"/>
  <c r="BG2746" i="3"/>
  <c r="BH2746" i="3" s="1"/>
  <c r="BG2745" i="3"/>
  <c r="BH2745" i="3" s="1"/>
  <c r="BG2744" i="3"/>
  <c r="BH2744" i="3" s="1"/>
  <c r="BG2731" i="3"/>
  <c r="BH2731" i="3" s="1"/>
  <c r="BG2732" i="3"/>
  <c r="BH2732" i="3" s="1"/>
  <c r="BG2724" i="3"/>
  <c r="BH2724" i="3" s="1"/>
  <c r="BG2726" i="3"/>
  <c r="BH2726" i="3" s="1"/>
  <c r="BG2727" i="3"/>
  <c r="BH2727" i="3" s="1"/>
  <c r="BG2723" i="3"/>
  <c r="BH2723" i="3" s="1"/>
  <c r="BG2730" i="3"/>
  <c r="BH2730" i="3" s="1"/>
  <c r="BG2728" i="3"/>
  <c r="BH2728" i="3" s="1"/>
  <c r="BG2725" i="3"/>
  <c r="BH2725" i="3" s="1"/>
  <c r="BG2729" i="3"/>
  <c r="BH2729" i="3" s="1"/>
  <c r="BG2722" i="3"/>
  <c r="BH2722" i="3" s="1"/>
  <c r="BG2721" i="3"/>
  <c r="BH2721" i="3" s="1"/>
  <c r="BG2718" i="3"/>
  <c r="BH2718" i="3" s="1"/>
  <c r="BG2720" i="3"/>
  <c r="BH2720" i="3" s="1"/>
  <c r="BG2719" i="3"/>
  <c r="BH2719" i="3" s="1"/>
  <c r="BG2717" i="3"/>
  <c r="BH2717" i="3" s="1"/>
  <c r="BG2716" i="3"/>
  <c r="BH2716" i="3" s="1"/>
  <c r="BG2715" i="3"/>
  <c r="BH2715" i="3" s="1"/>
  <c r="BG2714" i="3"/>
  <c r="BH2714" i="3" s="1"/>
  <c r="BG2713" i="3"/>
  <c r="BH2713" i="3" s="1"/>
  <c r="BG2712" i="3"/>
  <c r="BH2712" i="3" s="1"/>
  <c r="BG2711" i="3"/>
  <c r="BH2711" i="3" s="1"/>
  <c r="BG2706" i="3"/>
  <c r="BH2706" i="3" s="1"/>
  <c r="BG2710" i="3"/>
  <c r="BH2710" i="3" s="1"/>
  <c r="BG2709" i="3"/>
  <c r="BH2709" i="3" s="1"/>
  <c r="BG2708" i="3"/>
  <c r="BH2708" i="3" s="1"/>
  <c r="BG2707" i="3"/>
  <c r="BH2707" i="3" s="1"/>
  <c r="BG2693" i="3"/>
  <c r="BH2693" i="3" s="1"/>
  <c r="BG2691" i="3"/>
  <c r="BH2691" i="3" s="1"/>
  <c r="BG2689" i="3"/>
  <c r="BH2689" i="3" s="1"/>
  <c r="BG2687" i="3"/>
  <c r="BH2687" i="3" s="1"/>
  <c r="BG2688" i="3"/>
  <c r="BH2688" i="3" s="1"/>
  <c r="BG2686" i="3"/>
  <c r="BH2686" i="3" s="1"/>
  <c r="BG2679" i="3"/>
  <c r="BH2679" i="3" s="1"/>
  <c r="BG2675" i="3"/>
  <c r="BH2675" i="3" s="1"/>
  <c r="BG2677" i="3"/>
  <c r="BH2677" i="3" s="1"/>
  <c r="BG2672" i="3"/>
  <c r="BH2672" i="3" s="1"/>
  <c r="BG2667" i="3"/>
  <c r="BH2667" i="3" s="1"/>
  <c r="BG2666" i="3"/>
  <c r="BH2666" i="3" s="1"/>
  <c r="BG2665" i="3"/>
  <c r="BH2665" i="3" s="1"/>
  <c r="BG2664" i="3"/>
  <c r="BH2664" i="3" s="1"/>
  <c r="BG2662" i="3"/>
  <c r="BH2662" i="3" s="1"/>
  <c r="BG2659" i="3"/>
  <c r="BH2659" i="3" s="1"/>
  <c r="BG2660" i="3"/>
  <c r="BH2660" i="3" s="1"/>
  <c r="BG2680" i="3"/>
  <c r="BH2680" i="3" s="1"/>
  <c r="BG2671" i="3"/>
  <c r="BH2671" i="3" s="1"/>
  <c r="BG2668" i="3"/>
  <c r="BH2668" i="3" s="1"/>
  <c r="BG2658" i="3"/>
  <c r="BH2658" i="3" s="1"/>
  <c r="BG2645" i="3"/>
  <c r="BH2645" i="3" s="1"/>
  <c r="BG2644" i="3"/>
  <c r="BH2644" i="3" s="1"/>
  <c r="BG2643" i="3"/>
  <c r="BH2643" i="3" s="1"/>
  <c r="BG2642" i="3"/>
  <c r="BH2642" i="3" s="1"/>
  <c r="BG2640" i="3"/>
  <c r="BH2640" i="3" s="1"/>
  <c r="BG2641" i="3"/>
  <c r="BH2641" i="3" s="1"/>
  <c r="BG2634" i="3"/>
  <c r="BH2634" i="3" s="1"/>
  <c r="BG2630" i="3"/>
  <c r="BH2630" i="3" s="1"/>
  <c r="BG2633" i="3"/>
  <c r="BH2633" i="3" s="1"/>
  <c r="BG2629" i="3"/>
  <c r="BH2629" i="3" s="1"/>
  <c r="BG2631" i="3"/>
  <c r="BH2631" i="3" s="1"/>
  <c r="BG2632" i="3"/>
  <c r="BH2632" i="3" s="1"/>
  <c r="BG2627" i="3"/>
  <c r="BH2627" i="3" s="1"/>
  <c r="BG2628" i="3"/>
  <c r="BH2628" i="3" s="1"/>
  <c r="BG2625" i="3"/>
  <c r="BH2625" i="3" s="1"/>
  <c r="BG2624" i="3"/>
  <c r="BH2624" i="3" s="1"/>
  <c r="BG2622" i="3"/>
  <c r="BH2622" i="3" s="1"/>
  <c r="BG2621" i="3"/>
  <c r="BH2621" i="3" s="1"/>
  <c r="BG2619" i="3"/>
  <c r="BH2619" i="3" s="1"/>
  <c r="BG2620" i="3"/>
  <c r="BH2620" i="3" s="1"/>
  <c r="BG2618" i="3"/>
  <c r="BH2618" i="3" s="1"/>
  <c r="BG2617" i="3"/>
  <c r="BH2617" i="3" s="1"/>
  <c r="BG2606" i="3"/>
  <c r="BH2606" i="3" s="1"/>
  <c r="BG2612" i="3"/>
  <c r="BH2612" i="3" s="1"/>
  <c r="BG2611" i="3"/>
  <c r="BH2611" i="3" s="1"/>
  <c r="BG2610" i="3"/>
  <c r="BH2610" i="3" s="1"/>
  <c r="BG2609" i="3"/>
  <c r="BH2609" i="3" s="1"/>
  <c r="BG2608" i="3"/>
  <c r="BH2608" i="3" s="1"/>
  <c r="BG2616" i="3"/>
  <c r="BH2616" i="3" s="1"/>
  <c r="BG2615" i="3"/>
  <c r="BH2615" i="3" s="1"/>
  <c r="BG2614" i="3"/>
  <c r="BH2614" i="3" s="1"/>
  <c r="BG2613" i="3"/>
  <c r="BH2613" i="3" s="1"/>
  <c r="BG2607" i="3"/>
  <c r="BH2607" i="3" s="1"/>
  <c r="BG2590" i="3"/>
  <c r="BH2590" i="3" s="1"/>
  <c r="BG2591" i="3"/>
  <c r="BH2591" i="3" s="1"/>
  <c r="BG2589" i="3"/>
  <c r="BH2589" i="3" s="1"/>
  <c r="BG2593" i="3"/>
  <c r="BH2593" i="3" s="1"/>
  <c r="BG2592" i="3"/>
  <c r="BH2592" i="3" s="1"/>
  <c r="BG2588" i="3"/>
  <c r="BH2588" i="3" s="1"/>
  <c r="BG2583" i="3"/>
  <c r="BH2583" i="3" s="1"/>
  <c r="BG2582" i="3"/>
  <c r="BH2582" i="3" s="1"/>
  <c r="BG2581" i="3"/>
  <c r="BH2581" i="3" s="1"/>
  <c r="BG2580" i="3"/>
  <c r="BH2580" i="3" s="1"/>
  <c r="BG2579" i="3"/>
  <c r="BH2579" i="3" s="1"/>
  <c r="BG2578" i="3"/>
  <c r="BH2578" i="3" s="1"/>
  <c r="BG2577" i="3"/>
  <c r="BH2577" i="3" s="1"/>
  <c r="BG2576" i="3"/>
  <c r="BH2576" i="3" s="1"/>
  <c r="BG2574" i="3"/>
  <c r="BH2574" i="3" s="1"/>
  <c r="BG2561" i="3"/>
  <c r="BH2561" i="3" s="1"/>
  <c r="BG2560" i="3"/>
  <c r="BH2560" i="3" s="1"/>
  <c r="BG2559" i="3"/>
  <c r="BH2559" i="3" s="1"/>
  <c r="BG2557" i="3"/>
  <c r="BH2557" i="3" s="1"/>
  <c r="BG2556" i="3"/>
  <c r="BH2556" i="3" s="1"/>
  <c r="BG2555" i="3"/>
  <c r="BH2555" i="3" s="1"/>
  <c r="BG2558" i="3"/>
  <c r="BH2558" i="3" s="1"/>
  <c r="BG2550" i="3"/>
  <c r="BH2550" i="3" s="1"/>
  <c r="BG2554" i="3"/>
  <c r="BH2554" i="3" s="1"/>
  <c r="BG2553" i="3"/>
  <c r="BH2553" i="3" s="1"/>
  <c r="BG2552" i="3"/>
  <c r="BH2552" i="3" s="1"/>
  <c r="BG2551" i="3"/>
  <c r="BH2551" i="3" s="1"/>
  <c r="BG2534" i="3"/>
  <c r="BH2534" i="3" s="1"/>
  <c r="BG2535" i="3"/>
  <c r="BH2535" i="3" s="1"/>
  <c r="BG2529" i="3"/>
  <c r="BH2529" i="3" s="1"/>
  <c r="BG2528" i="3"/>
  <c r="BH2528" i="3" s="1"/>
  <c r="BG2527" i="3"/>
  <c r="BH2527" i="3" s="1"/>
  <c r="BG2526" i="3"/>
  <c r="BH2526" i="3" s="1"/>
  <c r="BG2524" i="3"/>
  <c r="BH2524" i="3" s="1"/>
  <c r="BG2522" i="3"/>
  <c r="BH2522" i="3" s="1"/>
  <c r="BG2525" i="3"/>
  <c r="BH2525" i="3" s="1"/>
  <c r="BG2523" i="3"/>
  <c r="BH2523" i="3" s="1"/>
  <c r="BG2509" i="3"/>
  <c r="BH2509" i="3" s="1"/>
  <c r="BG2508" i="3"/>
  <c r="BH2508" i="3" s="1"/>
  <c r="BG2507" i="3"/>
  <c r="BH2507" i="3" s="1"/>
  <c r="BG2493" i="3"/>
  <c r="BH2493" i="3" s="1"/>
  <c r="BG2492" i="3"/>
  <c r="BH2492" i="3" s="1"/>
  <c r="BG2421" i="3"/>
  <c r="BH2421" i="3" s="1"/>
  <c r="BG2420" i="3"/>
  <c r="BH2420" i="3" s="1"/>
  <c r="BG2415" i="3"/>
  <c r="BH2415" i="3" s="1"/>
  <c r="BG2414" i="3"/>
  <c r="BH2414" i="3" s="1"/>
  <c r="BG2413" i="3"/>
  <c r="BH2413" i="3" s="1"/>
  <c r="BG2412" i="3"/>
  <c r="BH2412" i="3" s="1"/>
  <c r="BG2400" i="3"/>
  <c r="BH2400" i="3" s="1"/>
  <c r="BG2399" i="3"/>
  <c r="BH2399" i="3" s="1"/>
  <c r="BG2398" i="3"/>
  <c r="BH2398" i="3" s="1"/>
  <c r="BG2384" i="3"/>
  <c r="BH2384" i="3" s="1"/>
  <c r="BG2385" i="3"/>
  <c r="BH2385" i="3" s="1"/>
  <c r="BG2379" i="3"/>
  <c r="BH2379" i="3" s="1"/>
  <c r="BG2378" i="3"/>
  <c r="BH2378" i="3" s="1"/>
  <c r="BG2377" i="3"/>
  <c r="BH2377" i="3" s="1"/>
  <c r="BG2376" i="3"/>
  <c r="BH2376" i="3" s="1"/>
  <c r="BG2374" i="3"/>
  <c r="BH2374" i="3" s="1"/>
  <c r="BG2375" i="3"/>
  <c r="BH2375" i="3" s="1"/>
  <c r="BG2372" i="3"/>
  <c r="BH2372" i="3" s="1"/>
  <c r="BG2370" i="3"/>
  <c r="BH2370" i="3" s="1"/>
  <c r="BG2347" i="3"/>
  <c r="BH2347" i="3" s="1"/>
  <c r="BG2332" i="3"/>
  <c r="BH2332" i="3" s="1"/>
  <c r="BG2331" i="3"/>
  <c r="BH2331" i="3" s="1"/>
  <c r="BG2330" i="3"/>
  <c r="BH2330" i="3" s="1"/>
  <c r="BG2329" i="3"/>
  <c r="BH2329" i="3" s="1"/>
  <c r="BG2321" i="3"/>
  <c r="BH2321" i="3" s="1"/>
  <c r="BG2323" i="3"/>
  <c r="BH2323" i="3" s="1"/>
  <c r="BG2328" i="3"/>
  <c r="BH2328" i="3" s="1"/>
  <c r="BG2327" i="3"/>
  <c r="BH2327" i="3" s="1"/>
  <c r="BG2326" i="3"/>
  <c r="BH2326" i="3" s="1"/>
  <c r="BG2325" i="3"/>
  <c r="BH2325" i="3" s="1"/>
  <c r="BG2322" i="3"/>
  <c r="BH2322" i="3" s="1"/>
  <c r="BG2320" i="3"/>
  <c r="BH2320" i="3" s="1"/>
  <c r="BG2324" i="3"/>
  <c r="BH2324" i="3" s="1"/>
  <c r="BG2317" i="3"/>
  <c r="BH2317" i="3" s="1"/>
  <c r="BG2316" i="3"/>
  <c r="BH2316" i="3" s="1"/>
  <c r="BG2315" i="3"/>
  <c r="BH2315" i="3" s="1"/>
  <c r="BG2314" i="3"/>
  <c r="BH2314" i="3" s="1"/>
  <c r="BG2313" i="3"/>
  <c r="BH2313" i="3" s="1"/>
  <c r="BG2318" i="3"/>
  <c r="BH2318" i="3" s="1"/>
  <c r="BG2319" i="3"/>
  <c r="BH2319" i="3" s="1"/>
  <c r="BG2312" i="3"/>
  <c r="BH2312" i="3" s="1"/>
  <c r="BG2311" i="3"/>
  <c r="BH2311" i="3" s="1"/>
  <c r="BG2310" i="3"/>
  <c r="BH2310" i="3" s="1"/>
  <c r="BG2305" i="3"/>
  <c r="BH2305" i="3" s="1"/>
  <c r="BG2304" i="3"/>
  <c r="BH2304" i="3" s="1"/>
  <c r="BG2303" i="3"/>
  <c r="BH2303" i="3" s="1"/>
  <c r="BG2302" i="3"/>
  <c r="BH2302" i="3" s="1"/>
  <c r="BG2301" i="3"/>
  <c r="BH2301" i="3" s="1"/>
  <c r="BG2288" i="3"/>
  <c r="BH2288" i="3" s="1"/>
  <c r="BG2275" i="3"/>
  <c r="BH2275" i="3" s="1"/>
  <c r="BG2274" i="3"/>
  <c r="BH2274" i="3" s="1"/>
  <c r="BG2272" i="3"/>
  <c r="BH2272" i="3" s="1"/>
  <c r="BG2271" i="3"/>
  <c r="BH2271" i="3" s="1"/>
  <c r="BG2270" i="3"/>
  <c r="BH2270" i="3" s="1"/>
  <c r="BG2269" i="3"/>
  <c r="BH2269" i="3" s="1"/>
  <c r="BG2268" i="3"/>
  <c r="BH2268" i="3" s="1"/>
  <c r="BG2262" i="3"/>
  <c r="BH2262" i="3" s="1"/>
  <c r="BG2260" i="3"/>
  <c r="BH2260" i="3" s="1"/>
  <c r="BG2263" i="3"/>
  <c r="BH2263" i="3" s="1"/>
  <c r="BG2258" i="3"/>
  <c r="BH2258" i="3" s="1"/>
  <c r="BG2261" i="3"/>
  <c r="BH2261" i="3" s="1"/>
  <c r="BG2259" i="3"/>
  <c r="BH2259" i="3" s="1"/>
  <c r="BG2252" i="3"/>
  <c r="BH2252" i="3" s="1"/>
  <c r="BG2238" i="3"/>
  <c r="BH2238" i="3" s="1"/>
  <c r="BG2244" i="3"/>
  <c r="BH2244" i="3" s="1"/>
  <c r="BG2243" i="3"/>
  <c r="BH2243" i="3" s="1"/>
  <c r="BG2255" i="3"/>
  <c r="BH2255" i="3" s="1"/>
  <c r="BG2221" i="3"/>
  <c r="BH2221" i="3" s="1"/>
  <c r="BG2249" i="3"/>
  <c r="BH2249" i="3" s="1"/>
  <c r="BG2242" i="3"/>
  <c r="BH2242" i="3" s="1"/>
  <c r="BG2241" i="3"/>
  <c r="BH2241" i="3" s="1"/>
  <c r="BG2237" i="3"/>
  <c r="BH2237" i="3" s="1"/>
  <c r="BG2240" i="3"/>
  <c r="BH2240" i="3" s="1"/>
  <c r="BG2257" i="3"/>
  <c r="BH2257" i="3" s="1"/>
  <c r="BG2256" i="3"/>
  <c r="BH2256" i="3" s="1"/>
  <c r="BG2253" i="3"/>
  <c r="BH2253" i="3" s="1"/>
  <c r="BG2248" i="3"/>
  <c r="BH2248" i="3" s="1"/>
  <c r="BG2219" i="3"/>
  <c r="BH2219" i="3" s="1"/>
  <c r="BG2218" i="3"/>
  <c r="BH2218" i="3" s="1"/>
  <c r="BG2236" i="3"/>
  <c r="BH2236" i="3" s="1"/>
  <c r="BG2247" i="3"/>
  <c r="BH2247" i="3" s="1"/>
  <c r="BG2254" i="3"/>
  <c r="BH2254" i="3" s="1"/>
  <c r="BG2246" i="3"/>
  <c r="BH2246" i="3" s="1"/>
  <c r="BG2217" i="3"/>
  <c r="BH2217" i="3" s="1"/>
  <c r="BG2235" i="3"/>
  <c r="BH2235" i="3" s="1"/>
  <c r="BG2251" i="3"/>
  <c r="BH2251" i="3" s="1"/>
  <c r="BG2234" i="3"/>
  <c r="BH2234" i="3" s="1"/>
  <c r="BG2245" i="3"/>
  <c r="BH2245" i="3" s="1"/>
  <c r="BG2233" i="3"/>
  <c r="BH2233" i="3" s="1"/>
  <c r="BG2232" i="3"/>
  <c r="BH2232" i="3" s="1"/>
  <c r="BG2231" i="3"/>
  <c r="BH2231" i="3" s="1"/>
  <c r="BG2216" i="3"/>
  <c r="BH2216" i="3" s="1"/>
  <c r="BG2230" i="3"/>
  <c r="BH2230" i="3" s="1"/>
  <c r="BG2250" i="3"/>
  <c r="BH2250" i="3" s="1"/>
  <c r="BG2229" i="3"/>
  <c r="BH2229" i="3" s="1"/>
  <c r="BG2228" i="3"/>
  <c r="BH2228" i="3" s="1"/>
  <c r="BG2239" i="3"/>
  <c r="BH2239" i="3" s="1"/>
  <c r="BG2220" i="3"/>
  <c r="BH2220" i="3" s="1"/>
  <c r="BG2227" i="3"/>
  <c r="BH2227" i="3" s="1"/>
  <c r="BG2224" i="3"/>
  <c r="BH2224" i="3" s="1"/>
  <c r="BG2222" i="3"/>
  <c r="BH2222" i="3" s="1"/>
  <c r="BG2215" i="3"/>
  <c r="BH2215" i="3" s="1"/>
  <c r="BG2226" i="3"/>
  <c r="BH2226" i="3" s="1"/>
  <c r="BG2214" i="3"/>
  <c r="BH2214" i="3" s="1"/>
  <c r="BG2213" i="3"/>
  <c r="BH2213" i="3" s="1"/>
  <c r="BG2212" i="3"/>
  <c r="BH2212" i="3" s="1"/>
  <c r="BG2211" i="3"/>
  <c r="BH2211" i="3" s="1"/>
  <c r="BG2210" i="3"/>
  <c r="BH2210" i="3" s="1"/>
  <c r="BG2209" i="3"/>
  <c r="BH2209" i="3" s="1"/>
  <c r="BG2208" i="3"/>
  <c r="BH2208" i="3" s="1"/>
  <c r="BG2207" i="3"/>
  <c r="BH2207" i="3" s="1"/>
  <c r="BG2206" i="3"/>
  <c r="BH2206" i="3" s="1"/>
  <c r="BG2205" i="3"/>
  <c r="BH2205" i="3" s="1"/>
  <c r="BG2200" i="3"/>
  <c r="BH2200" i="3" s="1"/>
  <c r="BG2199" i="3"/>
  <c r="BH2199" i="3" s="1"/>
  <c r="BG2204" i="3"/>
  <c r="BH2204" i="3" s="1"/>
  <c r="BG2203" i="3"/>
  <c r="BH2203" i="3" s="1"/>
  <c r="BG2202" i="3"/>
  <c r="BH2202" i="3" s="1"/>
  <c r="BG2201" i="3"/>
  <c r="BH2201" i="3" s="1"/>
  <c r="BG2198" i="3"/>
  <c r="BH2198" i="3" s="1"/>
  <c r="BG2197" i="3"/>
  <c r="BH2197" i="3" s="1"/>
  <c r="BG2196" i="3"/>
  <c r="BH2196" i="3" s="1"/>
  <c r="BG2195" i="3"/>
  <c r="BH2195" i="3" s="1"/>
  <c r="BG2193" i="3"/>
  <c r="BH2193" i="3" s="1"/>
  <c r="BG2192" i="3"/>
  <c r="BH2192" i="3" s="1"/>
  <c r="BG2191" i="3"/>
  <c r="BH2191" i="3" s="1"/>
  <c r="BG2194" i="3"/>
  <c r="BH2194" i="3" s="1"/>
  <c r="BG2190" i="3"/>
  <c r="BH2190" i="3" s="1"/>
  <c r="BG2189" i="3"/>
  <c r="BH2189" i="3" s="1"/>
  <c r="BG2188" i="3"/>
  <c r="BH2188" i="3" s="1"/>
  <c r="BG2187" i="3"/>
  <c r="BH2187" i="3" s="1"/>
  <c r="BG2186" i="3"/>
  <c r="BH2186" i="3" s="1"/>
  <c r="BG2185" i="3"/>
  <c r="BH2185" i="3" s="1"/>
  <c r="BG2184" i="3"/>
  <c r="BH2184" i="3" s="1"/>
  <c r="BG2183" i="3"/>
  <c r="BH2183" i="3" s="1"/>
  <c r="BG2170" i="3"/>
  <c r="BH2170" i="3" s="1"/>
  <c r="BG2164" i="3"/>
  <c r="BH2164" i="3" s="1"/>
  <c r="BG2165" i="3"/>
  <c r="BH2165" i="3" s="1"/>
  <c r="BG2151" i="3"/>
  <c r="BH2151" i="3" s="1"/>
  <c r="BG2150" i="3"/>
  <c r="BH2150" i="3" s="1"/>
  <c r="BG2144" i="3"/>
  <c r="BH2144" i="3" s="1"/>
  <c r="BG2143" i="3"/>
  <c r="BH2143" i="3" s="1"/>
  <c r="BG2142" i="3"/>
  <c r="BH2142" i="3" s="1"/>
  <c r="BG2141" i="3"/>
  <c r="BH2141" i="3" s="1"/>
  <c r="BG2140" i="3"/>
  <c r="BH2140" i="3" s="1"/>
  <c r="BG2139" i="3"/>
  <c r="BH2139" i="3" s="1"/>
  <c r="BG2138" i="3"/>
  <c r="BH2138" i="3" s="1"/>
  <c r="BG2137" i="3"/>
  <c r="BH2137" i="3" s="1"/>
  <c r="BG2136" i="3"/>
  <c r="BH2136" i="3" s="1"/>
  <c r="BG2135" i="3"/>
  <c r="BH2135" i="3" s="1"/>
  <c r="BG2134" i="3"/>
  <c r="BH2134" i="3" s="1"/>
  <c r="BG2133" i="3"/>
  <c r="BH2133" i="3" s="1"/>
  <c r="BG2132" i="3"/>
  <c r="BH2132" i="3" s="1"/>
  <c r="BG2131" i="3"/>
  <c r="BH2131" i="3" s="1"/>
  <c r="BG2145" i="3"/>
  <c r="BH2145" i="3" s="1"/>
  <c r="BG2148" i="3"/>
  <c r="BH2148" i="3" s="1"/>
  <c r="BG2130" i="3"/>
  <c r="BH2130" i="3" s="1"/>
  <c r="BG2149" i="3"/>
  <c r="BH2149" i="3" s="1"/>
  <c r="BG2129" i="3"/>
  <c r="BH2129" i="3" s="1"/>
  <c r="BG2128" i="3"/>
  <c r="BH2128" i="3" s="1"/>
  <c r="BG2127" i="3"/>
  <c r="BH2127" i="3" s="1"/>
  <c r="BG2147" i="3"/>
  <c r="BH2147" i="3" s="1"/>
  <c r="BG2126" i="3"/>
  <c r="BH2126" i="3" s="1"/>
  <c r="BG2125" i="3"/>
  <c r="BH2125" i="3" s="1"/>
  <c r="BG2124" i="3"/>
  <c r="BH2124" i="3" s="1"/>
  <c r="BG2123" i="3"/>
  <c r="BH2123" i="3" s="1"/>
  <c r="BG2122" i="3"/>
  <c r="BH2122" i="3" s="1"/>
  <c r="BG2121" i="3"/>
  <c r="BH2121" i="3" s="1"/>
  <c r="BG2120" i="3"/>
  <c r="BH2120" i="3" s="1"/>
  <c r="BG2117" i="3"/>
  <c r="BH2117" i="3" s="1"/>
  <c r="BG2118" i="3"/>
  <c r="BH2118" i="3" s="1"/>
  <c r="BG2119" i="3"/>
  <c r="BH2119" i="3" s="1"/>
  <c r="BG2112" i="3"/>
  <c r="BH2112" i="3" s="1"/>
  <c r="BG2111" i="3"/>
  <c r="BH2111" i="3" s="1"/>
  <c r="BG2110" i="3"/>
  <c r="BH2110" i="3" s="1"/>
  <c r="BG2107" i="3"/>
  <c r="BH2107" i="3" s="1"/>
  <c r="BG2106" i="3"/>
  <c r="BH2106" i="3" s="1"/>
  <c r="BG2109" i="3"/>
  <c r="BH2109" i="3" s="1"/>
  <c r="BG2105" i="3"/>
  <c r="BH2105" i="3" s="1"/>
  <c r="BG2108" i="3"/>
  <c r="BH2108" i="3" s="1"/>
  <c r="BG2104" i="3"/>
  <c r="BH2104" i="3" s="1"/>
  <c r="BG2103" i="3"/>
  <c r="BH2103" i="3" s="1"/>
  <c r="BG2102" i="3"/>
  <c r="BH2102" i="3" s="1"/>
  <c r="BG2101" i="3"/>
  <c r="BH2101" i="3" s="1"/>
  <c r="BG2100" i="3"/>
  <c r="BH2100" i="3" s="1"/>
  <c r="BG2099" i="3"/>
  <c r="BH2099" i="3" s="1"/>
  <c r="BG2098" i="3"/>
  <c r="BH2098" i="3" s="1"/>
  <c r="BG2096" i="3"/>
  <c r="BH2096" i="3" s="1"/>
  <c r="BG2095" i="3"/>
  <c r="BH2095" i="3" s="1"/>
  <c r="BG2094" i="3"/>
  <c r="BH2094" i="3" s="1"/>
  <c r="BG2093" i="3"/>
  <c r="BH2093" i="3" s="1"/>
  <c r="BG2092" i="3"/>
  <c r="BH2092" i="3" s="1"/>
  <c r="BG2091" i="3"/>
  <c r="BH2091" i="3" s="1"/>
  <c r="BG2090" i="3"/>
  <c r="BH2090" i="3" s="1"/>
  <c r="BG2097" i="3"/>
  <c r="BH2097" i="3" s="1"/>
  <c r="BG2077" i="3"/>
  <c r="BH2077" i="3" s="1"/>
  <c r="BG2075" i="3"/>
  <c r="BH2075" i="3" s="1"/>
  <c r="BG2069" i="3"/>
  <c r="BH2069" i="3" s="1"/>
  <c r="BG2070" i="3"/>
  <c r="BH2070" i="3" s="1"/>
  <c r="BG2068" i="3"/>
  <c r="BH2068" i="3" s="1"/>
  <c r="BG2065" i="3"/>
  <c r="BH2065" i="3" s="1"/>
  <c r="BG2066" i="3"/>
  <c r="BH2066" i="3" s="1"/>
  <c r="BG2064" i="3"/>
  <c r="BH2064" i="3" s="1"/>
  <c r="BG2067" i="3"/>
  <c r="BH2067" i="3" s="1"/>
  <c r="BG2063" i="3"/>
  <c r="BH2063" i="3" s="1"/>
  <c r="BG2062" i="3"/>
  <c r="BH2062" i="3" s="1"/>
  <c r="BG2061" i="3"/>
  <c r="BH2061" i="3" s="1"/>
  <c r="BG2060" i="3"/>
  <c r="BH2060" i="3" s="1"/>
  <c r="BG2059" i="3"/>
  <c r="BH2059" i="3" s="1"/>
  <c r="BG2058" i="3"/>
  <c r="BH2058" i="3" s="1"/>
  <c r="BG2057" i="3"/>
  <c r="BH2057" i="3" s="1"/>
  <c r="BG2056" i="3"/>
  <c r="BH2056" i="3" s="1"/>
  <c r="BG2055" i="3"/>
  <c r="BH2055" i="3" s="1"/>
  <c r="BG2054" i="3"/>
  <c r="BH2054" i="3" s="1"/>
  <c r="BG2053" i="3"/>
  <c r="BH2053" i="3" s="1"/>
  <c r="BG2052" i="3"/>
  <c r="BH2052" i="3" s="1"/>
  <c r="BG2049" i="3"/>
  <c r="BH2049" i="3" s="1"/>
  <c r="BG2048" i="3"/>
  <c r="BH2048" i="3" s="1"/>
  <c r="BG2047" i="3"/>
  <c r="BH2047" i="3" s="1"/>
  <c r="BG2046" i="3"/>
  <c r="BH2046" i="3" s="1"/>
  <c r="BG2045" i="3"/>
  <c r="BH2045" i="3" s="1"/>
  <c r="BG2044" i="3"/>
  <c r="BH2044" i="3" s="1"/>
  <c r="BG2050" i="3"/>
  <c r="BH2050" i="3" s="1"/>
  <c r="BG2031" i="3"/>
  <c r="BH2031" i="3" s="1"/>
  <c r="BG2026" i="3"/>
  <c r="BH2026" i="3" s="1"/>
  <c r="BG2014" i="3"/>
  <c r="BH2014" i="3" s="1"/>
  <c r="BG2010" i="3"/>
  <c r="BH2010" i="3" s="1"/>
  <c r="BG2009" i="3"/>
  <c r="BH2009" i="3" s="1"/>
  <c r="BG2008" i="3"/>
  <c r="BH2008" i="3" s="1"/>
  <c r="BG2007" i="3"/>
  <c r="BH2007" i="3" s="1"/>
  <c r="BG2005" i="3"/>
  <c r="BH2005" i="3" s="1"/>
  <c r="BG1996" i="3"/>
  <c r="BH1996" i="3" s="1"/>
  <c r="BG1983" i="3"/>
  <c r="BH1983" i="3" s="1"/>
  <c r="BG1984" i="3"/>
  <c r="BH1984" i="3" s="1"/>
  <c r="BG1982" i="3"/>
  <c r="BH1982" i="3" s="1"/>
  <c r="BG1980" i="3"/>
  <c r="BH1980" i="3" s="1"/>
  <c r="BG1979" i="3"/>
  <c r="BH1979" i="3" s="1"/>
  <c r="BG1978" i="3"/>
  <c r="BH1978" i="3" s="1"/>
  <c r="BG1974" i="3"/>
  <c r="BH1974" i="3" s="1"/>
  <c r="BG1973" i="3"/>
  <c r="BH1973" i="3" s="1"/>
  <c r="BG1972" i="3"/>
  <c r="BH1972" i="3" s="1"/>
  <c r="BG1971" i="3"/>
  <c r="BH1971" i="3" s="1"/>
  <c r="BG1970" i="3"/>
  <c r="BH1970" i="3" s="1"/>
  <c r="BG1969" i="3"/>
  <c r="BH1969" i="3" s="1"/>
  <c r="BG1968" i="3"/>
  <c r="BH1968" i="3" s="1"/>
  <c r="BG1967" i="3"/>
  <c r="BH1967" i="3" s="1"/>
  <c r="BG1958" i="3"/>
  <c r="BH1958" i="3" s="1"/>
  <c r="BG1946" i="3"/>
  <c r="BH1946" i="3" s="1"/>
  <c r="BG1945" i="3"/>
  <c r="BH1945" i="3" s="1"/>
  <c r="BG1944" i="3"/>
  <c r="BH1944" i="3" s="1"/>
  <c r="BG1943" i="3"/>
  <c r="BH1943" i="3" s="1"/>
  <c r="BG1942" i="3"/>
  <c r="BH1942" i="3" s="1"/>
  <c r="BG1941" i="3"/>
  <c r="BH1941" i="3" s="1"/>
  <c r="BG1940" i="3"/>
  <c r="BH1940" i="3" s="1"/>
  <c r="BG1939" i="3"/>
  <c r="BH1939" i="3" s="1"/>
  <c r="BG1938" i="3"/>
  <c r="BH1938" i="3" s="1"/>
  <c r="BG1934" i="3"/>
  <c r="BH1934" i="3" s="1"/>
  <c r="BG1933" i="3"/>
  <c r="BH1933" i="3" s="1"/>
  <c r="BG1932" i="3"/>
  <c r="BH1932" i="3" s="1"/>
  <c r="BG1931" i="3"/>
  <c r="BH1931" i="3" s="1"/>
  <c r="BG1930" i="3"/>
  <c r="BH1930" i="3" s="1"/>
  <c r="BG1929" i="3"/>
  <c r="BH1929" i="3" s="1"/>
  <c r="BG1928" i="3"/>
  <c r="BH1928" i="3" s="1"/>
  <c r="BG1926" i="3"/>
  <c r="BH1926" i="3" s="1"/>
  <c r="BG1927" i="3"/>
  <c r="BH1927" i="3" s="1"/>
  <c r="BG1925" i="3"/>
  <c r="BH1925" i="3" s="1"/>
  <c r="BG1916" i="3"/>
  <c r="BH1916" i="3" s="1"/>
  <c r="BG1904" i="3"/>
  <c r="BH1904" i="3" s="1"/>
  <c r="BG1901" i="3"/>
  <c r="BH1901" i="3" s="1"/>
  <c r="BG1903" i="3"/>
  <c r="BH1903" i="3" s="1"/>
  <c r="BG1902" i="3"/>
  <c r="BH1902" i="3" s="1"/>
  <c r="BG1897" i="3"/>
  <c r="BH1897" i="3" s="1"/>
  <c r="BG1896" i="3"/>
  <c r="BH1896" i="3" s="1"/>
  <c r="BG1895" i="3"/>
  <c r="BH1895" i="3" s="1"/>
  <c r="BG1894" i="3"/>
  <c r="BH1894" i="3" s="1"/>
  <c r="BG1885" i="3"/>
  <c r="BH1885" i="3" s="1"/>
  <c r="BG1873" i="3"/>
  <c r="BH1873" i="3" s="1"/>
  <c r="BG1872" i="3"/>
  <c r="BH1872" i="3" s="1"/>
  <c r="BG1871" i="3"/>
  <c r="BH1871" i="3" s="1"/>
  <c r="BG1870" i="3"/>
  <c r="BH1870" i="3" s="1"/>
  <c r="BG1869" i="3"/>
  <c r="BH1869" i="3" s="1"/>
  <c r="BG1868" i="3"/>
  <c r="BH1868" i="3" s="1"/>
  <c r="BG1867" i="3"/>
  <c r="BH1867" i="3" s="1"/>
  <c r="BG1866" i="3"/>
  <c r="BH1866" i="3" s="1"/>
  <c r="BG1865" i="3"/>
  <c r="BH1865" i="3" s="1"/>
  <c r="BG1864" i="3"/>
  <c r="BH1864" i="3" s="1"/>
  <c r="BG1863" i="3"/>
  <c r="BH1863" i="3" s="1"/>
  <c r="BG1861" i="3"/>
  <c r="BH1861" i="3" s="1"/>
  <c r="BG1862" i="3"/>
  <c r="BH1862" i="3" s="1"/>
  <c r="BG1860" i="3"/>
  <c r="BH1860" i="3" s="1"/>
  <c r="BG1859" i="3"/>
  <c r="BH1859" i="3" s="1"/>
  <c r="BG1858" i="3"/>
  <c r="BH1858" i="3" s="1"/>
  <c r="BG1857" i="3"/>
  <c r="BH1857" i="3" s="1"/>
  <c r="BG1853" i="3"/>
  <c r="BH1853" i="3" s="1"/>
  <c r="BG1852" i="3"/>
  <c r="BH1852" i="3" s="1"/>
  <c r="BG1851" i="3"/>
  <c r="BH1851" i="3" s="1"/>
  <c r="BG1850" i="3"/>
  <c r="BH1850" i="3" s="1"/>
  <c r="BG1849" i="3"/>
  <c r="BH1849" i="3" s="1"/>
  <c r="BG1848" i="3"/>
  <c r="BH1848" i="3" s="1"/>
  <c r="BG1847" i="3"/>
  <c r="BH1847" i="3" s="1"/>
  <c r="BG1846" i="3"/>
  <c r="BH1846" i="3" s="1"/>
  <c r="BG1845" i="3"/>
  <c r="BH1845" i="3" s="1"/>
  <c r="BG1844" i="3"/>
  <c r="BH1844" i="3" s="1"/>
  <c r="BG1843" i="3"/>
  <c r="BH1843" i="3" s="1"/>
  <c r="BG1842" i="3"/>
  <c r="BH1842" i="3" s="1"/>
  <c r="BG1841" i="3"/>
  <c r="BH1841" i="3" s="1"/>
  <c r="BG1840" i="3"/>
  <c r="BH1840" i="3" s="1"/>
  <c r="BG1839" i="3"/>
  <c r="BH1839" i="3" s="1"/>
  <c r="BG1838" i="3"/>
  <c r="BH1838" i="3" s="1"/>
  <c r="BG1837" i="3"/>
  <c r="BH1837" i="3" s="1"/>
  <c r="BG1836" i="3"/>
  <c r="BH1836" i="3" s="1"/>
  <c r="BG1834" i="3"/>
  <c r="BH1834" i="3" s="1"/>
  <c r="BG1825" i="3"/>
  <c r="BH1825" i="3" s="1"/>
  <c r="BG1812" i="3"/>
  <c r="BH1812" i="3" s="1"/>
  <c r="BG1811" i="3"/>
  <c r="BH1811" i="3" s="1"/>
  <c r="BG1810" i="3"/>
  <c r="BH1810" i="3" s="1"/>
  <c r="BG1794" i="3"/>
  <c r="BH1794" i="3" s="1"/>
  <c r="BG1807" i="3"/>
  <c r="BH1807" i="3" s="1"/>
  <c r="BG1797" i="3"/>
  <c r="BH1797" i="3" s="1"/>
  <c r="BG1805" i="3"/>
  <c r="BH1805" i="3" s="1"/>
  <c r="BG1796" i="3"/>
  <c r="BH1796" i="3" s="1"/>
  <c r="BG1804" i="3"/>
  <c r="BH1804" i="3" s="1"/>
  <c r="BG1795" i="3"/>
  <c r="BH1795" i="3" s="1"/>
  <c r="BG1793" i="3"/>
  <c r="BH1793" i="3" s="1"/>
  <c r="BG1792" i="3"/>
  <c r="BH1792" i="3" s="1"/>
  <c r="BG1806" i="3"/>
  <c r="BH1806" i="3" s="1"/>
  <c r="BG1791" i="3"/>
  <c r="BH1791" i="3" s="1"/>
  <c r="BG1790" i="3"/>
  <c r="BH1790" i="3" s="1"/>
  <c r="BG1803" i="3"/>
  <c r="BH1803" i="3" s="1"/>
  <c r="BG1808" i="3"/>
  <c r="BH1808" i="3" s="1"/>
  <c r="BG1789" i="3"/>
  <c r="BH1789" i="3" s="1"/>
  <c r="BG1802" i="3"/>
  <c r="BH1802" i="3" s="1"/>
  <c r="BG1788" i="3"/>
  <c r="BH1788" i="3" s="1"/>
  <c r="BG1801" i="3"/>
  <c r="BH1801" i="3" s="1"/>
  <c r="BG1809" i="3"/>
  <c r="BH1809" i="3" s="1"/>
  <c r="BG1800" i="3"/>
  <c r="BH1800" i="3" s="1"/>
  <c r="BG1787" i="3"/>
  <c r="BH1787" i="3" s="1"/>
  <c r="BG1786" i="3"/>
  <c r="BH1786" i="3" s="1"/>
  <c r="BG1799" i="3"/>
  <c r="BH1799" i="3" s="1"/>
  <c r="BG1785" i="3"/>
  <c r="BH1785" i="3" s="1"/>
  <c r="BG1777" i="3"/>
  <c r="BH1777" i="3" s="1"/>
  <c r="BG1780" i="3"/>
  <c r="BH1780" i="3" s="1"/>
  <c r="BG1784" i="3"/>
  <c r="BH1784" i="3" s="1"/>
  <c r="BG1782" i="3"/>
  <c r="BH1782" i="3" s="1"/>
  <c r="BG1776" i="3"/>
  <c r="BH1776" i="3" s="1"/>
  <c r="BG1779" i="3"/>
  <c r="BH1779" i="3" s="1"/>
  <c r="BG1783" i="3"/>
  <c r="BH1783" i="3" s="1"/>
  <c r="BG1781" i="3"/>
  <c r="BH1781" i="3" s="1"/>
  <c r="BG1778" i="3"/>
  <c r="BH1778" i="3" s="1"/>
  <c r="BG1775" i="3"/>
  <c r="BH1775" i="3" s="1"/>
  <c r="BG1772" i="3"/>
  <c r="BH1772" i="3" s="1"/>
  <c r="BG1774" i="3"/>
  <c r="BH1774" i="3" s="1"/>
  <c r="BG1771" i="3"/>
  <c r="BH1771" i="3" s="1"/>
  <c r="BG1773" i="3"/>
  <c r="BH1773" i="3" s="1"/>
  <c r="BG1765" i="3"/>
  <c r="BH1765" i="3" s="1"/>
  <c r="BG1764" i="3"/>
  <c r="BH1764" i="3" s="1"/>
  <c r="BG1770" i="3"/>
  <c r="BH1770" i="3" s="1"/>
  <c r="BG1763" i="3"/>
  <c r="BH1763" i="3" s="1"/>
  <c r="BG1762" i="3"/>
  <c r="BH1762" i="3" s="1"/>
  <c r="BG1761" i="3"/>
  <c r="BH1761" i="3" s="1"/>
  <c r="BG1769" i="3"/>
  <c r="BH1769" i="3" s="1"/>
  <c r="BG1760" i="3"/>
  <c r="BH1760" i="3" s="1"/>
  <c r="BG1759" i="3"/>
  <c r="BH1759" i="3" s="1"/>
  <c r="BG1768" i="3"/>
  <c r="BH1768" i="3" s="1"/>
  <c r="BG1767" i="3"/>
  <c r="BH1767" i="3" s="1"/>
  <c r="BG1766" i="3"/>
  <c r="BH1766" i="3" s="1"/>
  <c r="BG1757" i="3"/>
  <c r="BH1757" i="3" s="1"/>
  <c r="BG1756" i="3"/>
  <c r="BH1756" i="3" s="1"/>
  <c r="BG1758" i="3"/>
  <c r="BH1758" i="3" s="1"/>
  <c r="BG1750" i="3"/>
  <c r="BH1750" i="3" s="1"/>
  <c r="BG1751" i="3"/>
  <c r="BH1751" i="3" s="1"/>
  <c r="BG1749" i="3"/>
  <c r="BH1749" i="3" s="1"/>
  <c r="BG1748" i="3"/>
  <c r="BH1748" i="3" s="1"/>
  <c r="BG1747" i="3"/>
  <c r="BH1747" i="3" s="1"/>
  <c r="BG1746" i="3"/>
  <c r="BH1746" i="3" s="1"/>
  <c r="BG1742" i="3"/>
  <c r="BH1742" i="3" s="1"/>
  <c r="BG1743" i="3"/>
  <c r="BH1743" i="3" s="1"/>
  <c r="BG1741" i="3"/>
  <c r="BH1741" i="3" s="1"/>
  <c r="BG1740" i="3"/>
  <c r="BH1740" i="3" s="1"/>
  <c r="BG1739" i="3"/>
  <c r="BH1739" i="3" s="1"/>
  <c r="BG1738" i="3"/>
  <c r="BH1738" i="3" s="1"/>
  <c r="BG1737" i="3"/>
  <c r="BH1737" i="3" s="1"/>
  <c r="BG1735" i="3"/>
  <c r="BH1735" i="3" s="1"/>
  <c r="BG1736" i="3"/>
  <c r="BH1736" i="3" s="1"/>
  <c r="BG1734" i="3"/>
  <c r="BH1734" i="3" s="1"/>
  <c r="BG1733" i="3"/>
  <c r="BH1733" i="3" s="1"/>
  <c r="BG1732" i="3"/>
  <c r="BH1732" i="3" s="1"/>
  <c r="BG1729" i="3"/>
  <c r="BH1729" i="3" s="1"/>
  <c r="BG1728" i="3"/>
  <c r="BH1728" i="3" s="1"/>
  <c r="BG1731" i="3"/>
  <c r="BH1731" i="3" s="1"/>
  <c r="BG1727" i="3"/>
  <c r="BH1727" i="3" s="1"/>
  <c r="BG1730" i="3"/>
  <c r="BH1730" i="3" s="1"/>
  <c r="BG1726" i="3"/>
  <c r="BH1726" i="3" s="1"/>
  <c r="BG1725" i="3"/>
  <c r="BH1725" i="3" s="1"/>
  <c r="BG1724" i="3"/>
  <c r="BH1724" i="3" s="1"/>
  <c r="BG1717" i="3"/>
  <c r="BH1717" i="3" s="1"/>
  <c r="BG1716" i="3"/>
  <c r="BH1716" i="3" s="1"/>
  <c r="BG1722" i="3"/>
  <c r="BH1722" i="3" s="1"/>
  <c r="BG1714" i="3"/>
  <c r="BH1714" i="3" s="1"/>
  <c r="BG1713" i="3"/>
  <c r="BH1713" i="3" s="1"/>
  <c r="BG1715" i="3"/>
  <c r="BH1715" i="3" s="1"/>
  <c r="BG1712" i="3"/>
  <c r="BH1712" i="3" s="1"/>
  <c r="BG1711" i="3"/>
  <c r="BH1711" i="3" s="1"/>
  <c r="BG1710" i="3"/>
  <c r="BH1710" i="3" s="1"/>
  <c r="BG1709" i="3"/>
  <c r="BH1709" i="3" s="1"/>
  <c r="BG1708" i="3"/>
  <c r="BH1708" i="3" s="1"/>
  <c r="BG1723" i="3"/>
  <c r="BH1723" i="3" s="1"/>
  <c r="BG1707" i="3"/>
  <c r="BH1707" i="3" s="1"/>
  <c r="BG1721" i="3"/>
  <c r="BH1721" i="3" s="1"/>
  <c r="BG1706" i="3"/>
  <c r="BH1706" i="3" s="1"/>
  <c r="BG1720" i="3"/>
  <c r="BH1720" i="3" s="1"/>
  <c r="BG1705" i="3"/>
  <c r="BH1705" i="3" s="1"/>
  <c r="BG1704" i="3"/>
  <c r="BH1704" i="3" s="1"/>
  <c r="BG1703" i="3"/>
  <c r="BH1703" i="3" s="1"/>
  <c r="BG1718" i="3"/>
  <c r="BH1718" i="3" s="1"/>
  <c r="BG1702" i="3"/>
  <c r="BH1702" i="3" s="1"/>
  <c r="BG1701" i="3"/>
  <c r="BH1701" i="3" s="1"/>
  <c r="BG1719" i="3"/>
  <c r="BH1719" i="3" s="1"/>
  <c r="BG1687" i="3"/>
  <c r="BH1687" i="3" s="1"/>
  <c r="BG1686" i="3"/>
  <c r="BH1686" i="3" s="1"/>
  <c r="BG1685" i="3"/>
  <c r="BH1685" i="3" s="1"/>
  <c r="BG1684" i="3"/>
  <c r="BH1684" i="3" s="1"/>
  <c r="BG1677" i="3"/>
  <c r="BH1677" i="3" s="1"/>
  <c r="BG1678" i="3"/>
  <c r="BH1678" i="3" s="1"/>
  <c r="BG1683" i="3"/>
  <c r="BH1683" i="3" s="1"/>
  <c r="BG1682" i="3"/>
  <c r="BH1682" i="3" s="1"/>
  <c r="BG1681" i="3"/>
  <c r="BH1681" i="3" s="1"/>
  <c r="BG1680" i="3"/>
  <c r="BH1680" i="3" s="1"/>
  <c r="BG1679" i="3"/>
  <c r="BH1679" i="3" s="1"/>
  <c r="BG1676" i="3"/>
  <c r="BH1676" i="3" s="1"/>
  <c r="BG1675" i="3"/>
  <c r="BH1675" i="3" s="1"/>
  <c r="BG1673" i="3"/>
  <c r="BH1673" i="3" s="1"/>
  <c r="BG1674" i="3"/>
  <c r="BH1674" i="3" s="1"/>
  <c r="BG1668" i="3"/>
  <c r="BH1668" i="3" s="1"/>
  <c r="BG1667" i="3"/>
  <c r="BH1667" i="3" s="1"/>
  <c r="BG1666" i="3"/>
  <c r="BH1666" i="3" s="1"/>
  <c r="BG1665" i="3"/>
  <c r="BH1665" i="3" s="1"/>
  <c r="BG1664" i="3"/>
  <c r="BH1664" i="3" s="1"/>
  <c r="BG1651" i="3"/>
  <c r="BH1651" i="3" s="1"/>
  <c r="BG1650" i="3"/>
  <c r="BH1650" i="3" s="1"/>
  <c r="BG1649" i="3"/>
  <c r="BH1649" i="3" s="1"/>
  <c r="BG1648" i="3"/>
  <c r="BH1648" i="3" s="1"/>
  <c r="BG1646" i="3"/>
  <c r="BH1646" i="3" s="1"/>
  <c r="BG1645" i="3"/>
  <c r="BH1645" i="3" s="1"/>
  <c r="BG1644" i="3"/>
  <c r="BH1644" i="3" s="1"/>
  <c r="BG1647" i="3"/>
  <c r="BH1647" i="3" s="1"/>
  <c r="BG1643" i="3"/>
  <c r="BH1643" i="3" s="1"/>
  <c r="BG1642" i="3"/>
  <c r="BH1642" i="3" s="1"/>
  <c r="BG1641" i="3"/>
  <c r="BH1641" i="3" s="1"/>
  <c r="BG1640" i="3"/>
  <c r="BH1640" i="3" s="1"/>
  <c r="BG1639" i="3"/>
  <c r="BH1639" i="3" s="1"/>
  <c r="BG1638" i="3"/>
  <c r="BH1638" i="3" s="1"/>
  <c r="BG1637" i="3"/>
  <c r="BH1637" i="3" s="1"/>
  <c r="BG1632" i="3"/>
  <c r="BH1632" i="3" s="1"/>
  <c r="BG1631" i="3"/>
  <c r="BH1631" i="3" s="1"/>
  <c r="BG1630" i="3"/>
  <c r="BH1630" i="3" s="1"/>
  <c r="BG1629" i="3"/>
  <c r="BH1629" i="3" s="1"/>
  <c r="BG1628" i="3"/>
  <c r="BH1628" i="3" s="1"/>
  <c r="BG1627" i="3"/>
  <c r="BH1627" i="3" s="1"/>
  <c r="BG1626" i="3"/>
  <c r="BH1626" i="3" s="1"/>
  <c r="BG1625" i="3"/>
  <c r="BH1625" i="3" s="1"/>
  <c r="BG1624" i="3"/>
  <c r="BH1624" i="3" s="1"/>
  <c r="BG1623" i="3"/>
  <c r="BH1623" i="3" s="1"/>
  <c r="BG1622" i="3"/>
  <c r="BH1622" i="3" s="1"/>
  <c r="BG1621" i="3"/>
  <c r="BH1621" i="3" s="1"/>
  <c r="BG1619" i="3"/>
  <c r="BH1619" i="3" s="1"/>
  <c r="BG1618" i="3"/>
  <c r="BH1618" i="3" s="1"/>
  <c r="BG1617" i="3"/>
  <c r="BH1617" i="3" s="1"/>
  <c r="BG1616" i="3"/>
  <c r="BH1616" i="3" s="1"/>
  <c r="BG1615" i="3"/>
  <c r="BH1615" i="3" s="1"/>
  <c r="BG1602" i="3"/>
  <c r="BH1602" i="3" s="1"/>
  <c r="BG1601" i="3"/>
  <c r="BH1601" i="3" s="1"/>
  <c r="BG1600" i="3"/>
  <c r="BH1600" i="3" s="1"/>
  <c r="BG1599" i="3"/>
  <c r="BH1599" i="3" s="1"/>
  <c r="BG1598" i="3"/>
  <c r="BH1598" i="3" s="1"/>
  <c r="BG1594" i="3"/>
  <c r="BH1594" i="3" s="1"/>
  <c r="BG1597" i="3"/>
  <c r="BH1597" i="3" s="1"/>
  <c r="BG1593" i="3"/>
  <c r="BH1593" i="3" s="1"/>
  <c r="BG1595" i="3"/>
  <c r="BH1595" i="3" s="1"/>
  <c r="BG1592" i="3"/>
  <c r="BH1592" i="3" s="1"/>
  <c r="BG1591" i="3"/>
  <c r="BH1591" i="3" s="1"/>
  <c r="BG1589" i="3"/>
  <c r="BH1589" i="3" s="1"/>
  <c r="BG1590" i="3"/>
  <c r="BH1590" i="3" s="1"/>
  <c r="BG1588" i="3"/>
  <c r="BH1588" i="3" s="1"/>
  <c r="BG1587" i="3"/>
  <c r="BH1587" i="3" s="1"/>
  <c r="BG1586" i="3"/>
  <c r="BH1586" i="3" s="1"/>
  <c r="BG1585" i="3"/>
  <c r="BH1585" i="3" s="1"/>
  <c r="BG1584" i="3"/>
  <c r="BH1584" i="3" s="1"/>
  <c r="BG1583" i="3"/>
  <c r="BH1583" i="3" s="1"/>
  <c r="BG1580" i="3"/>
  <c r="BH1580" i="3" s="1"/>
  <c r="BG1581" i="3"/>
  <c r="BH1581" i="3" s="1"/>
  <c r="BG1575" i="3"/>
  <c r="BH1575" i="3" s="1"/>
  <c r="BG1574" i="3"/>
  <c r="BH1574" i="3" s="1"/>
  <c r="BG1573" i="3"/>
  <c r="BH1573" i="3" s="1"/>
  <c r="BG1569" i="3"/>
  <c r="BH1569" i="3" s="1"/>
  <c r="BG1571" i="3"/>
  <c r="BH1571" i="3" s="1"/>
  <c r="BG1570" i="3"/>
  <c r="BH1570" i="3" s="1"/>
  <c r="BG1568" i="3"/>
  <c r="BH1568" i="3" s="1"/>
  <c r="BG1567" i="3"/>
  <c r="BH1567" i="3" s="1"/>
  <c r="BG1566" i="3"/>
  <c r="BH1566" i="3" s="1"/>
  <c r="BG1565" i="3"/>
  <c r="BH1565" i="3" s="1"/>
  <c r="BG1564" i="3"/>
  <c r="BH1564" i="3" s="1"/>
  <c r="BG1563" i="3"/>
  <c r="BH1563" i="3" s="1"/>
  <c r="BG1562" i="3"/>
  <c r="BH1562" i="3" s="1"/>
  <c r="BG1559" i="3"/>
  <c r="BH1559" i="3" s="1"/>
  <c r="BG1558" i="3"/>
  <c r="BH1558" i="3" s="1"/>
  <c r="BG1551" i="3"/>
  <c r="BH1551" i="3" s="1"/>
  <c r="BG1557" i="3"/>
  <c r="BH1557" i="3" s="1"/>
  <c r="BG1556" i="3"/>
  <c r="BH1556" i="3" s="1"/>
  <c r="BG1555" i="3"/>
  <c r="BH1555" i="3" s="1"/>
  <c r="BG1554" i="3"/>
  <c r="BH1554" i="3" s="1"/>
  <c r="BG1553" i="3"/>
  <c r="BH1553" i="3" s="1"/>
  <c r="BG1552" i="3"/>
  <c r="BH1552" i="3" s="1"/>
  <c r="BG1538" i="3"/>
  <c r="BH1538" i="3" s="1"/>
  <c r="BG1531" i="3"/>
  <c r="BH1531" i="3" s="1"/>
  <c r="BG1532" i="3"/>
  <c r="BH1532" i="3" s="1"/>
  <c r="BG1533" i="3"/>
  <c r="BH1533" i="3" s="1"/>
  <c r="BG1478" i="3"/>
  <c r="BH1478" i="3" s="1"/>
  <c r="BG1479" i="3"/>
  <c r="BH1479" i="3" s="1"/>
  <c r="BG1473" i="3"/>
  <c r="BH1473" i="3" s="1"/>
  <c r="BG1472" i="3"/>
  <c r="BH1472" i="3" s="1"/>
  <c r="BG1471" i="3"/>
  <c r="BH1471" i="3" s="1"/>
  <c r="BG1470" i="3"/>
  <c r="BH1470" i="3" s="1"/>
  <c r="BG1468" i="3"/>
  <c r="BH1468" i="3" s="1"/>
  <c r="BG1469" i="3"/>
  <c r="BH1469" i="3" s="1"/>
  <c r="BG1466" i="3"/>
  <c r="BH1466" i="3" s="1"/>
  <c r="BG1464" i="3"/>
  <c r="BH1464" i="3" s="1"/>
  <c r="BG1441" i="3"/>
  <c r="BH1441" i="3" s="1"/>
  <c r="BG1428" i="3"/>
  <c r="BH1428" i="3" s="1"/>
  <c r="BG1415" i="3"/>
  <c r="BH1415" i="3" s="1"/>
  <c r="BG1414" i="3"/>
  <c r="BH1414" i="3" s="1"/>
  <c r="BG1409" i="3"/>
  <c r="BH1409" i="3" s="1"/>
  <c r="BG1408" i="3"/>
  <c r="BH1408" i="3" s="1"/>
  <c r="BG1407" i="3"/>
  <c r="BH1407" i="3" s="1"/>
  <c r="BG1405" i="3"/>
  <c r="BH1405" i="3" s="1"/>
  <c r="BG1390" i="3"/>
  <c r="BH1390" i="3" s="1"/>
  <c r="BG1385" i="3"/>
  <c r="BH1385" i="3" s="1"/>
  <c r="BG1370" i="3"/>
  <c r="BH1370" i="3" s="1"/>
  <c r="BG1369" i="3"/>
  <c r="BH1369" i="3" s="1"/>
  <c r="BG1368" i="3"/>
  <c r="BH1368" i="3" s="1"/>
  <c r="BG1363" i="3"/>
  <c r="BH1363" i="3" s="1"/>
  <c r="BG1361" i="3"/>
  <c r="BH1361" i="3" s="1"/>
  <c r="BG1362" i="3"/>
  <c r="BH1362" i="3" s="1"/>
  <c r="BG1360" i="3"/>
  <c r="BH1360" i="3" s="1"/>
  <c r="BG1358" i="3"/>
  <c r="BH1358" i="3" s="1"/>
  <c r="BG1359" i="3"/>
  <c r="BH1359" i="3" s="1"/>
  <c r="BG1357" i="3"/>
  <c r="BH1357" i="3" s="1"/>
  <c r="BG1356" i="3"/>
  <c r="BH1356" i="3" s="1"/>
  <c r="BG1355" i="3"/>
  <c r="BH1355" i="3" s="1"/>
  <c r="BG1340" i="3"/>
  <c r="BH1340" i="3" s="1"/>
  <c r="BG1339" i="3"/>
  <c r="BH1339" i="3" s="1"/>
  <c r="BG1338" i="3"/>
  <c r="BH1338" i="3" s="1"/>
  <c r="BG1323" i="3"/>
  <c r="BH1323" i="3" s="1"/>
  <c r="BG1316" i="3"/>
  <c r="BH1316" i="3" s="1"/>
  <c r="BG1317" i="3"/>
  <c r="BH1317" i="3" s="1"/>
  <c r="BG1318" i="3"/>
  <c r="BH1318" i="3" s="1"/>
  <c r="BG1315" i="3"/>
  <c r="BH1315" i="3" s="1"/>
  <c r="BG1314" i="3"/>
  <c r="BH1314" i="3" s="1"/>
  <c r="BG1313" i="3"/>
  <c r="BH1313" i="3" s="1"/>
  <c r="BG1311" i="3"/>
  <c r="BH1311" i="3" s="1"/>
  <c r="BG1296" i="3"/>
  <c r="BH1296" i="3" s="1"/>
  <c r="BG1295" i="3"/>
  <c r="BH1295" i="3" s="1"/>
  <c r="BG1289" i="3"/>
  <c r="BH1289" i="3" s="1"/>
  <c r="BG1290" i="3"/>
  <c r="BH1290" i="3" s="1"/>
  <c r="BG1288" i="3"/>
  <c r="BH1288" i="3" s="1"/>
  <c r="BG1287" i="3"/>
  <c r="BH1287" i="3" s="1"/>
  <c r="BG1286" i="3"/>
  <c r="BH1286" i="3" s="1"/>
  <c r="BG1285" i="3"/>
  <c r="BH1285" i="3" s="1"/>
  <c r="BG1284" i="3"/>
  <c r="BH1284" i="3" s="1"/>
  <c r="BG1283" i="3"/>
  <c r="BH1283" i="3" s="1"/>
  <c r="BG1282" i="3"/>
  <c r="BH1282" i="3" s="1"/>
  <c r="BG1267" i="3"/>
  <c r="BH1267" i="3" s="1"/>
  <c r="BG1266" i="3"/>
  <c r="BH1266" i="3" s="1"/>
  <c r="BG1261" i="3"/>
  <c r="BH1261" i="3" s="1"/>
  <c r="BG1259" i="3"/>
  <c r="BH1259" i="3" s="1"/>
  <c r="BG1258" i="3"/>
  <c r="BH1258" i="3" s="1"/>
  <c r="BG1260" i="3"/>
  <c r="BH1260" i="3" s="1"/>
  <c r="BG1244" i="3"/>
  <c r="BH1244" i="3" s="1"/>
  <c r="BG1243" i="3"/>
  <c r="BH1243" i="3" s="1"/>
  <c r="BG1242" i="3"/>
  <c r="BH1242" i="3" s="1"/>
  <c r="BG1238" i="3"/>
  <c r="BH1238" i="3" s="1"/>
  <c r="BG1237" i="3"/>
  <c r="BH1237" i="3" s="1"/>
  <c r="BG1236" i="3"/>
  <c r="BH1236" i="3" s="1"/>
  <c r="BG1234" i="3"/>
  <c r="BH1234" i="3" s="1"/>
  <c r="BG1235" i="3"/>
  <c r="BH1235" i="3" s="1"/>
  <c r="BG1233" i="3"/>
  <c r="BH1233" i="3" s="1"/>
  <c r="BG1224" i="3"/>
  <c r="BH1224" i="3" s="1"/>
  <c r="BG1211" i="3"/>
  <c r="BH1211" i="3" s="1"/>
  <c r="BG1210" i="3"/>
  <c r="BH1210" i="3" s="1"/>
  <c r="BG1209" i="3"/>
  <c r="BH1209" i="3" s="1"/>
  <c r="BG1208" i="3"/>
  <c r="BH1208" i="3" s="1"/>
  <c r="BG1207" i="3"/>
  <c r="BH1207" i="3" s="1"/>
  <c r="BG1205" i="3"/>
  <c r="BH1205" i="3" s="1"/>
  <c r="BG1206" i="3"/>
  <c r="BH1206" i="3" s="1"/>
  <c r="BG1199" i="3"/>
  <c r="BH1199" i="3" s="1"/>
  <c r="BG1198" i="3"/>
  <c r="BH1198" i="3" s="1"/>
  <c r="BG1200" i="3"/>
  <c r="BH1200" i="3" s="1"/>
  <c r="BG1197" i="3"/>
  <c r="BH1197" i="3" s="1"/>
  <c r="BG1196" i="3"/>
  <c r="BH1196" i="3" s="1"/>
  <c r="BG1195" i="3"/>
  <c r="BH1195" i="3" s="1"/>
  <c r="BG1194" i="3"/>
  <c r="BH1194" i="3" s="1"/>
  <c r="BG1193" i="3"/>
  <c r="BH1193" i="3" s="1"/>
  <c r="BG1192" i="3"/>
  <c r="BH1192" i="3" s="1"/>
  <c r="BG1191" i="3"/>
  <c r="BH1191" i="3" s="1"/>
  <c r="BG1185" i="3"/>
  <c r="BH1185" i="3" s="1"/>
  <c r="BG1184" i="3"/>
  <c r="BH1184" i="3" s="1"/>
  <c r="BG1183" i="3"/>
  <c r="BH1183" i="3" s="1"/>
  <c r="BG1188" i="3"/>
  <c r="BH1188" i="3" s="1"/>
  <c r="BG1190" i="3"/>
  <c r="BH1190" i="3" s="1"/>
  <c r="BG1189" i="3"/>
  <c r="BH1189" i="3" s="1"/>
  <c r="BG1187" i="3"/>
  <c r="BH1187" i="3" s="1"/>
  <c r="BG1186" i="3"/>
  <c r="BH1186" i="3" s="1"/>
  <c r="BG1170" i="3"/>
  <c r="BH1170" i="3" s="1"/>
  <c r="BG1168" i="3"/>
  <c r="BH1168" i="3" s="1"/>
  <c r="BG1169" i="3"/>
  <c r="BH1169" i="3" s="1"/>
  <c r="BG1167" i="3"/>
  <c r="BH1167" i="3" s="1"/>
  <c r="BG1166" i="3"/>
  <c r="BH1166" i="3" s="1"/>
  <c r="BG1165" i="3"/>
  <c r="BH1165" i="3" s="1"/>
  <c r="BG1164" i="3"/>
  <c r="BH1164" i="3" s="1"/>
  <c r="BG1163" i="3"/>
  <c r="BH1163" i="3" s="1"/>
  <c r="BG1162" i="3"/>
  <c r="BH1162" i="3" s="1"/>
  <c r="BG1161" i="3"/>
  <c r="BH1161" i="3" s="1"/>
  <c r="BG1160" i="3"/>
  <c r="BH1160" i="3" s="1"/>
  <c r="BG1159" i="3"/>
  <c r="BH1159" i="3" s="1"/>
  <c r="BG1154" i="3"/>
  <c r="BH1154" i="3" s="1"/>
  <c r="BG1153" i="3"/>
  <c r="BH1153" i="3" s="1"/>
  <c r="BG1152" i="3"/>
  <c r="BH1152" i="3" s="1"/>
  <c r="BG1151" i="3"/>
  <c r="BH1151" i="3" s="1"/>
  <c r="BG1150" i="3"/>
  <c r="BH1150" i="3" s="1"/>
  <c r="BG1149" i="3"/>
  <c r="BH1149" i="3" s="1"/>
  <c r="BG1148" i="3"/>
  <c r="BH1148" i="3" s="1"/>
  <c r="BG1147" i="3"/>
  <c r="BH1147" i="3" s="1"/>
  <c r="BG1146" i="3"/>
  <c r="BH1146" i="3" s="1"/>
  <c r="BG1140" i="3"/>
  <c r="BH1140" i="3" s="1"/>
  <c r="BG1141" i="3"/>
  <c r="BH1141" i="3" s="1"/>
  <c r="BG1137" i="3"/>
  <c r="BH1137" i="3" s="1"/>
  <c r="BG1136" i="3"/>
  <c r="BH1136" i="3" s="1"/>
  <c r="BG1133" i="3"/>
  <c r="BH1133" i="3" s="1"/>
  <c r="BG1132" i="3"/>
  <c r="BH1132" i="3" s="1"/>
  <c r="BG1142" i="3"/>
  <c r="BH1142" i="3" s="1"/>
  <c r="BG1145" i="3"/>
  <c r="BH1145" i="3" s="1"/>
  <c r="BG1144" i="3"/>
  <c r="BH1144" i="3" s="1"/>
  <c r="BG1143" i="3"/>
  <c r="BH1143" i="3" s="1"/>
  <c r="BG1139" i="3"/>
  <c r="BH1139" i="3" s="1"/>
  <c r="BG1138" i="3"/>
  <c r="BH1138" i="3" s="1"/>
  <c r="BG1135" i="3"/>
  <c r="BH1135" i="3" s="1"/>
  <c r="BG1134" i="3"/>
  <c r="BH1134" i="3" s="1"/>
  <c r="BG1131" i="3"/>
  <c r="BH1131" i="3" s="1"/>
  <c r="BG1130" i="3"/>
  <c r="BH1130" i="3" s="1"/>
  <c r="BG1127" i="3"/>
  <c r="BH1127" i="3" s="1"/>
  <c r="BG1129" i="3"/>
  <c r="BH1129" i="3" s="1"/>
  <c r="BG1128" i="3"/>
  <c r="BH1128" i="3" s="1"/>
  <c r="BG1124" i="3"/>
  <c r="BH1124" i="3" s="1"/>
  <c r="BG1126" i="3"/>
  <c r="BH1126" i="3" s="1"/>
  <c r="BG1125" i="3"/>
  <c r="BH1125" i="3" s="1"/>
  <c r="BG1123" i="3"/>
  <c r="BH1123" i="3" s="1"/>
  <c r="BG1122" i="3"/>
  <c r="BH1122" i="3" s="1"/>
  <c r="BG1121" i="3"/>
  <c r="BH1121" i="3" s="1"/>
  <c r="BG1120" i="3"/>
  <c r="BH1120" i="3" s="1"/>
  <c r="BG1119" i="3"/>
  <c r="BH1119" i="3" s="1"/>
  <c r="BG1118" i="3"/>
  <c r="BH1118" i="3" s="1"/>
  <c r="BG1116" i="3"/>
  <c r="BH1116" i="3" s="1"/>
  <c r="BG1117" i="3"/>
  <c r="BH1117" i="3" s="1"/>
  <c r="BG1109" i="3"/>
  <c r="BH1109" i="3" s="1"/>
  <c r="BG1108" i="3"/>
  <c r="BH1108" i="3" s="1"/>
  <c r="BG1107" i="3"/>
  <c r="BH1107" i="3" s="1"/>
  <c r="BG1115" i="3"/>
  <c r="BH1115" i="3" s="1"/>
  <c r="BG1106" i="3"/>
  <c r="BH1106" i="3" s="1"/>
  <c r="BG1105" i="3"/>
  <c r="BH1105" i="3" s="1"/>
  <c r="BG1104" i="3"/>
  <c r="BH1104" i="3" s="1"/>
  <c r="BG1114" i="3"/>
  <c r="BH1114" i="3" s="1"/>
  <c r="BG1113" i="3"/>
  <c r="BH1113" i="3" s="1"/>
  <c r="BG1112" i="3"/>
  <c r="BH1112" i="3" s="1"/>
  <c r="BG1111" i="3"/>
  <c r="BH1111" i="3" s="1"/>
  <c r="BG1110" i="3"/>
  <c r="BH1110" i="3" s="1"/>
  <c r="BG1103" i="3"/>
  <c r="BH1103" i="3" s="1"/>
  <c r="BG1102" i="3"/>
  <c r="BH1102" i="3" s="1"/>
  <c r="BG1089" i="3"/>
  <c r="BH1089" i="3" s="1"/>
  <c r="BG1084" i="3"/>
  <c r="BH1084" i="3" s="1"/>
  <c r="BG1071" i="3"/>
  <c r="BH1071" i="3" s="1"/>
  <c r="BG1058" i="3"/>
  <c r="BH1058" i="3" s="1"/>
  <c r="BG1057" i="3"/>
  <c r="BH1057" i="3" s="1"/>
  <c r="BG1055" i="3"/>
  <c r="BH1055" i="3" s="1"/>
  <c r="BG1056" i="3"/>
  <c r="BH1056" i="3" s="1"/>
  <c r="BG1053" i="3"/>
  <c r="BH1053" i="3" s="1"/>
  <c r="BG1040" i="3"/>
  <c r="BH1040" i="3" s="1"/>
  <c r="BG1039" i="3"/>
  <c r="BH1039" i="3" s="1"/>
  <c r="BG1034" i="3"/>
  <c r="BG1033" i="3"/>
  <c r="BH1033" i="3" s="1"/>
  <c r="BG1032" i="3"/>
  <c r="BH1032" i="3" s="1"/>
  <c r="BG1019" i="3"/>
  <c r="BH1019" i="3" s="1"/>
  <c r="BG1006" i="3"/>
  <c r="BH1006" i="3" s="1"/>
  <c r="BG993" i="3"/>
  <c r="BH993" i="3" s="1"/>
  <c r="BG992" i="3"/>
  <c r="BH992" i="3" s="1"/>
  <c r="BG991" i="3"/>
  <c r="BH991" i="3" s="1"/>
  <c r="BG990" i="3"/>
  <c r="BH990" i="3" s="1"/>
  <c r="BG984" i="3"/>
  <c r="BH984" i="3" s="1"/>
  <c r="BG985" i="3"/>
  <c r="BH985" i="3" s="1"/>
  <c r="BG983" i="3"/>
  <c r="BH983" i="3" s="1"/>
  <c r="BG982" i="3"/>
  <c r="BH982" i="3" s="1"/>
  <c r="BG981" i="3"/>
  <c r="BH981" i="3" s="1"/>
  <c r="BG980" i="3"/>
  <c r="BH980" i="3" s="1"/>
  <c r="BG979" i="3"/>
  <c r="BH979" i="3" s="1"/>
  <c r="BG978" i="3"/>
  <c r="BH978" i="3" s="1"/>
  <c r="BG963" i="3"/>
  <c r="BH963" i="3" s="1"/>
  <c r="BG962" i="3"/>
  <c r="BH962" i="3" s="1"/>
  <c r="BG961" i="3"/>
  <c r="BH961" i="3" s="1"/>
  <c r="BG964" i="3"/>
  <c r="BH964" i="3" s="1"/>
  <c r="BG960" i="3"/>
  <c r="BH960" i="3" s="1"/>
  <c r="BG965" i="3"/>
  <c r="BH965" i="3" s="1"/>
  <c r="BG947" i="3"/>
  <c r="BH947" i="3" s="1"/>
  <c r="BG942" i="3"/>
  <c r="BH942" i="3" s="1"/>
  <c r="BG941" i="3"/>
  <c r="BH941" i="3" s="1"/>
  <c r="BG940" i="3"/>
  <c r="BH940" i="3" s="1"/>
  <c r="BG939" i="3"/>
  <c r="BH939" i="3" s="1"/>
  <c r="BG938" i="3"/>
  <c r="BH938" i="3" s="1"/>
  <c r="BG937" i="3"/>
  <c r="BH937" i="3" s="1"/>
  <c r="BG936" i="3"/>
  <c r="BH936" i="3" s="1"/>
  <c r="BG923" i="3"/>
  <c r="BH923" i="3" s="1"/>
  <c r="BG922" i="3"/>
  <c r="BH922" i="3" s="1"/>
  <c r="BG921" i="3"/>
  <c r="BH921" i="3" s="1"/>
  <c r="BG920" i="3"/>
  <c r="BH920" i="3" s="1"/>
  <c r="BG919" i="3"/>
  <c r="BH919" i="3" s="1"/>
  <c r="BG906" i="3"/>
  <c r="BH906" i="3" s="1"/>
  <c r="BG902" i="3"/>
  <c r="BH902" i="3" s="1"/>
  <c r="BG901" i="3"/>
  <c r="BH901" i="3" s="1"/>
  <c r="BG900" i="3"/>
  <c r="BH900" i="3" s="1"/>
  <c r="BG898" i="3"/>
  <c r="BH898" i="3" s="1"/>
  <c r="BG896" i="3"/>
  <c r="BH896" i="3" s="1"/>
  <c r="BG899" i="3"/>
  <c r="BH899" i="3" s="1"/>
  <c r="BG897" i="3"/>
  <c r="BH897" i="3" s="1"/>
  <c r="BG895" i="3"/>
  <c r="BH895" i="3" s="1"/>
  <c r="BG894" i="3"/>
  <c r="BH894" i="3" s="1"/>
  <c r="BG892" i="3"/>
  <c r="BH892" i="3" s="1"/>
  <c r="BG893" i="3"/>
  <c r="BH893" i="3" s="1"/>
  <c r="BG883" i="3"/>
  <c r="BH883" i="3" s="1"/>
  <c r="BG835" i="3"/>
  <c r="BH835" i="3" s="1"/>
  <c r="BG833" i="3"/>
  <c r="BH833" i="3" s="1"/>
  <c r="BG834" i="3"/>
  <c r="BH834" i="3" s="1"/>
  <c r="BG832" i="3"/>
  <c r="BH832" i="3" s="1"/>
  <c r="BG831" i="3"/>
  <c r="BH831" i="3" s="1"/>
  <c r="BG828" i="3"/>
  <c r="BH828" i="3" s="1"/>
  <c r="BG830" i="3"/>
  <c r="BH830" i="3" s="1"/>
  <c r="BG829" i="3"/>
  <c r="BH829" i="3" s="1"/>
  <c r="BG827" i="3"/>
  <c r="BH827" i="3" s="1"/>
  <c r="BG826" i="3"/>
  <c r="BH826" i="3" s="1"/>
  <c r="BG811" i="3"/>
  <c r="BH811" i="3" s="1"/>
  <c r="BG815" i="3"/>
  <c r="BH815" i="3" s="1"/>
  <c r="BG814" i="3"/>
  <c r="BH814" i="3" s="1"/>
  <c r="BG810" i="3"/>
  <c r="BH810" i="3" s="1"/>
  <c r="BG824" i="3"/>
  <c r="BH824" i="3" s="1"/>
  <c r="BG821" i="3"/>
  <c r="BH821" i="3" s="1"/>
  <c r="BG813" i="3"/>
  <c r="BH813" i="3" s="1"/>
  <c r="BG819" i="3"/>
  <c r="BH819" i="3" s="1"/>
  <c r="BG825" i="3"/>
  <c r="BH825" i="3" s="1"/>
  <c r="BG812" i="3"/>
  <c r="BH812" i="3" s="1"/>
  <c r="BG817" i="3"/>
  <c r="BH817" i="3" s="1"/>
  <c r="BG820" i="3"/>
  <c r="BH820" i="3" s="1"/>
  <c r="BG823" i="3"/>
  <c r="BH823" i="3" s="1"/>
  <c r="BG816" i="3"/>
  <c r="BH816" i="3" s="1"/>
  <c r="BG822" i="3"/>
  <c r="BH822" i="3" s="1"/>
  <c r="BG818" i="3"/>
  <c r="BH818" i="3" s="1"/>
  <c r="BG807" i="3"/>
  <c r="BH807" i="3" s="1"/>
  <c r="BG808" i="3"/>
  <c r="BH808" i="3" s="1"/>
  <c r="BG809" i="3"/>
  <c r="BH809" i="3" s="1"/>
  <c r="BG804" i="3"/>
  <c r="BH804" i="3" s="1"/>
  <c r="BG806" i="3"/>
  <c r="BH806" i="3" s="1"/>
  <c r="BG805" i="3"/>
  <c r="BH805" i="3" s="1"/>
  <c r="BG784" i="3"/>
  <c r="BH784" i="3" s="1"/>
  <c r="BG798" i="3"/>
  <c r="BH798" i="3" s="1"/>
  <c r="BG799" i="3"/>
  <c r="BH799" i="3" s="1"/>
  <c r="BG797" i="3"/>
  <c r="BH797" i="3" s="1"/>
  <c r="BG796" i="3"/>
  <c r="BH796" i="3" s="1"/>
  <c r="BG793" i="3"/>
  <c r="BH793" i="3" s="1"/>
  <c r="BG791" i="3"/>
  <c r="BH791" i="3" s="1"/>
  <c r="BG787" i="3"/>
  <c r="BH787" i="3" s="1"/>
  <c r="BG795" i="3"/>
  <c r="BH795" i="3" s="1"/>
  <c r="BG789" i="3"/>
  <c r="BH789" i="3" s="1"/>
  <c r="BG794" i="3"/>
  <c r="BH794" i="3" s="1"/>
  <c r="BG786" i="3"/>
  <c r="BH786" i="3" s="1"/>
  <c r="BG792" i="3"/>
  <c r="BH792" i="3" s="1"/>
  <c r="BG788" i="3"/>
  <c r="BH788" i="3" s="1"/>
  <c r="BG790" i="3"/>
  <c r="BH790" i="3" s="1"/>
  <c r="BG785" i="3"/>
  <c r="BH785" i="3" s="1"/>
  <c r="BG783" i="3"/>
  <c r="BH783" i="3" s="1"/>
  <c r="BG782" i="3"/>
  <c r="BH782" i="3" s="1"/>
  <c r="BG781" i="3"/>
  <c r="BH781" i="3" s="1"/>
  <c r="BG779" i="3"/>
  <c r="BH779" i="3" s="1"/>
  <c r="BG778" i="3"/>
  <c r="BH778" i="3" s="1"/>
  <c r="BG780" i="3"/>
  <c r="BH780" i="3" s="1"/>
  <c r="BG777" i="3"/>
  <c r="BH777" i="3" s="1"/>
  <c r="BG776" i="3"/>
  <c r="BH776" i="3" s="1"/>
  <c r="BG775" i="3"/>
  <c r="BH775" i="3" s="1"/>
  <c r="BG772" i="3"/>
  <c r="BH772" i="3" s="1"/>
  <c r="BG774" i="3"/>
  <c r="BH774" i="3" s="1"/>
  <c r="BG773" i="3"/>
  <c r="BH773" i="3" s="1"/>
  <c r="BG771" i="3"/>
  <c r="BH771" i="3" s="1"/>
  <c r="BG770" i="3"/>
  <c r="BH770" i="3" s="1"/>
  <c r="BG769" i="3"/>
  <c r="BH769" i="3" s="1"/>
  <c r="BG767" i="3"/>
  <c r="BH767" i="3" s="1"/>
  <c r="BG768" i="3"/>
  <c r="BH768" i="3" s="1"/>
  <c r="BG766" i="3"/>
  <c r="BH766" i="3" s="1"/>
  <c r="BG753" i="3"/>
  <c r="BH753" i="3" s="1"/>
  <c r="BG752" i="3"/>
  <c r="BH752" i="3" s="1"/>
  <c r="BG749" i="3"/>
  <c r="BH749" i="3" s="1"/>
  <c r="BG748" i="3"/>
  <c r="BH748" i="3" s="1"/>
  <c r="BG747" i="3"/>
  <c r="BH747" i="3" s="1"/>
  <c r="BG741" i="3"/>
  <c r="BH741" i="3" s="1"/>
  <c r="BG751" i="3"/>
  <c r="BH751" i="3" s="1"/>
  <c r="BG740" i="3"/>
  <c r="BH740" i="3" s="1"/>
  <c r="BG750" i="3"/>
  <c r="BH750" i="3" s="1"/>
  <c r="BG746" i="3"/>
  <c r="BH746" i="3" s="1"/>
  <c r="BG745" i="3"/>
  <c r="BH745" i="3" s="1"/>
  <c r="BG744" i="3"/>
  <c r="BH744" i="3" s="1"/>
  <c r="BG743" i="3"/>
  <c r="BH743" i="3" s="1"/>
  <c r="BG742" i="3"/>
  <c r="BH742" i="3" s="1"/>
  <c r="BG739" i="3"/>
  <c r="BH739" i="3" s="1"/>
  <c r="BG738" i="3"/>
  <c r="BH738" i="3" s="1"/>
  <c r="BG737" i="3"/>
  <c r="BH737" i="3" s="1"/>
  <c r="BG736" i="3"/>
  <c r="BH736" i="3" s="1"/>
  <c r="BG735" i="3"/>
  <c r="BH735" i="3" s="1"/>
  <c r="BG734" i="3"/>
  <c r="BH734" i="3" s="1"/>
  <c r="BG733" i="3"/>
  <c r="BH733" i="3" s="1"/>
  <c r="BG732" i="3"/>
  <c r="BH732" i="3" s="1"/>
  <c r="BG731" i="3"/>
  <c r="BH731" i="3" s="1"/>
  <c r="BG730" i="3"/>
  <c r="BH730" i="3" s="1"/>
  <c r="BG724" i="3"/>
  <c r="BH724" i="3" s="1"/>
  <c r="BG725" i="3"/>
  <c r="BH725" i="3" s="1"/>
  <c r="BG723" i="3"/>
  <c r="BH723" i="3" s="1"/>
  <c r="BG722" i="3"/>
  <c r="BH722" i="3" s="1"/>
  <c r="BG721" i="3"/>
  <c r="BH721" i="3" s="1"/>
  <c r="BG708" i="3"/>
  <c r="BH708" i="3" s="1"/>
  <c r="BG704" i="3"/>
  <c r="BH704" i="3" s="1"/>
  <c r="BG701" i="3"/>
  <c r="BH701" i="3" s="1"/>
  <c r="BG706" i="3"/>
  <c r="BH706" i="3" s="1"/>
  <c r="BG705" i="3"/>
  <c r="BH705" i="3" s="1"/>
  <c r="BG703" i="3"/>
  <c r="BH703" i="3" s="1"/>
  <c r="BG702" i="3"/>
  <c r="BH702" i="3" s="1"/>
  <c r="BG700" i="3"/>
  <c r="BH700" i="3" s="1"/>
  <c r="BG707" i="3"/>
  <c r="BH707" i="3" s="1"/>
  <c r="BG699" i="3"/>
  <c r="BH699" i="3" s="1"/>
  <c r="BG698" i="3"/>
  <c r="BH698" i="3" s="1"/>
  <c r="BG697" i="3"/>
  <c r="BH697" i="3" s="1"/>
  <c r="BG696" i="3"/>
  <c r="BH696" i="3" s="1"/>
  <c r="BG695" i="3"/>
  <c r="BH695" i="3" s="1"/>
  <c r="BG694" i="3"/>
  <c r="BH694" i="3" s="1"/>
  <c r="BG693" i="3"/>
  <c r="BH693" i="3" s="1"/>
  <c r="BG688" i="3"/>
  <c r="BH688" i="3" s="1"/>
  <c r="BG684" i="3"/>
  <c r="BH684" i="3" s="1"/>
  <c r="BG686" i="3"/>
  <c r="BH686" i="3" s="1"/>
  <c r="BG685" i="3"/>
  <c r="BH685" i="3" s="1"/>
  <c r="BG687" i="3"/>
  <c r="BH687" i="3" s="1"/>
  <c r="BG683" i="3"/>
  <c r="BH683" i="3" s="1"/>
  <c r="BG682" i="3"/>
  <c r="BH682" i="3" s="1"/>
  <c r="BG681" i="3"/>
  <c r="BH681" i="3" s="1"/>
  <c r="BG680" i="3"/>
  <c r="BH680" i="3" s="1"/>
  <c r="BG679" i="3"/>
  <c r="BH679" i="3" s="1"/>
  <c r="BG678" i="3"/>
  <c r="BH678" i="3" s="1"/>
  <c r="BG677" i="3"/>
  <c r="BH677" i="3" s="1"/>
  <c r="BG676" i="3"/>
  <c r="BH676" i="3" s="1"/>
  <c r="BG675" i="3"/>
  <c r="BH675" i="3" s="1"/>
  <c r="BG674" i="3"/>
  <c r="BH674" i="3" s="1"/>
  <c r="BG673" i="3"/>
  <c r="BH673" i="3" s="1"/>
  <c r="BG671" i="3"/>
  <c r="BH671" i="3" s="1"/>
  <c r="BG657" i="3"/>
  <c r="BH657" i="3" s="1"/>
  <c r="BG658" i="3"/>
  <c r="BH658" i="3" s="1"/>
  <c r="BG653" i="3"/>
  <c r="BH653" i="3" s="1"/>
  <c r="BG655" i="3"/>
  <c r="BH655" i="3" s="1"/>
  <c r="BG654" i="3"/>
  <c r="BH654" i="3" s="1"/>
  <c r="BG656" i="3"/>
  <c r="BH656" i="3" s="1"/>
  <c r="BG640" i="3"/>
  <c r="BH640" i="3" s="1"/>
  <c r="BG638" i="3"/>
  <c r="BH638" i="3" s="1"/>
  <c r="BG639" i="3"/>
  <c r="BH639" i="3" s="1"/>
  <c r="BG635" i="3"/>
  <c r="BH635" i="3" s="1"/>
  <c r="BG633" i="3"/>
  <c r="BH633" i="3" s="1"/>
  <c r="BG637" i="3"/>
  <c r="BH637" i="3" s="1"/>
  <c r="BG632" i="3"/>
  <c r="BH632" i="3" s="1"/>
  <c r="BG634" i="3"/>
  <c r="BH634" i="3" s="1"/>
  <c r="BG636" i="3"/>
  <c r="BH636" i="3" s="1"/>
  <c r="BG631" i="3"/>
  <c r="BH631" i="3" s="1"/>
  <c r="BG629" i="3"/>
  <c r="BH629" i="3" s="1"/>
  <c r="BG630" i="3"/>
  <c r="BH630" i="3" s="1"/>
  <c r="BG628" i="3"/>
  <c r="BH628" i="3" s="1"/>
  <c r="BG627" i="3"/>
  <c r="BH627" i="3" s="1"/>
  <c r="BG626" i="3"/>
  <c r="BH626" i="3" s="1"/>
  <c r="BG625" i="3"/>
  <c r="BH625" i="3" s="1"/>
  <c r="BG624" i="3"/>
  <c r="BH624" i="3" s="1"/>
  <c r="BG623" i="3"/>
  <c r="BH623" i="3" s="1"/>
  <c r="BG622" i="3"/>
  <c r="BH622" i="3" s="1"/>
  <c r="BG617" i="3"/>
  <c r="BH617" i="3" s="1"/>
  <c r="BG616" i="3"/>
  <c r="BH616" i="3" s="1"/>
  <c r="BG610" i="3"/>
  <c r="BH610" i="3" s="1"/>
  <c r="BG611" i="3"/>
  <c r="BH611" i="3" s="1"/>
  <c r="BG608" i="3"/>
  <c r="BH608" i="3" s="1"/>
  <c r="BG615" i="3"/>
  <c r="BH615" i="3" s="1"/>
  <c r="BG607" i="3"/>
  <c r="BH607" i="3" s="1"/>
  <c r="BG614" i="3"/>
  <c r="BH614" i="3" s="1"/>
  <c r="BG609" i="3"/>
  <c r="BH609" i="3" s="1"/>
  <c r="BG612" i="3"/>
  <c r="BH612" i="3" s="1"/>
  <c r="BG613" i="3"/>
  <c r="BH613" i="3" s="1"/>
  <c r="BG606" i="3"/>
  <c r="BH606" i="3" s="1"/>
  <c r="BG605" i="3"/>
  <c r="BH605" i="3" s="1"/>
  <c r="BG604" i="3"/>
  <c r="BH604" i="3" s="1"/>
  <c r="BG603" i="3"/>
  <c r="BH603" i="3" s="1"/>
  <c r="BG602" i="3"/>
  <c r="BH602" i="3" s="1"/>
  <c r="BG601" i="3"/>
  <c r="BH601" i="3" s="1"/>
  <c r="BG600" i="3"/>
  <c r="BH600" i="3" s="1"/>
  <c r="BG598" i="3"/>
  <c r="BH598" i="3" s="1"/>
  <c r="BG599" i="3"/>
  <c r="BH599" i="3" s="1"/>
  <c r="BG597" i="3"/>
  <c r="BH597" i="3" s="1"/>
  <c r="BG596" i="3"/>
  <c r="BH596" i="3" s="1"/>
  <c r="BG595" i="3"/>
  <c r="BH595" i="3" s="1"/>
  <c r="BG594" i="3"/>
  <c r="BH594" i="3" s="1"/>
  <c r="BG593" i="3"/>
  <c r="BH593" i="3" s="1"/>
  <c r="BG592" i="3"/>
  <c r="BH592" i="3" s="1"/>
  <c r="BG579" i="3"/>
  <c r="BH579" i="3" s="1"/>
  <c r="BG578" i="3"/>
  <c r="BH578" i="3" s="1"/>
  <c r="BG577" i="3"/>
  <c r="BH577" i="3" s="1"/>
  <c r="BG575" i="3"/>
  <c r="BH575" i="3" s="1"/>
  <c r="BG576" i="3"/>
  <c r="BH576" i="3" s="1"/>
  <c r="BG574" i="3"/>
  <c r="BH574" i="3" s="1"/>
  <c r="BG573" i="3"/>
  <c r="BH573" i="3" s="1"/>
  <c r="BG572" i="3"/>
  <c r="BH572" i="3" s="1"/>
  <c r="BG571" i="3"/>
  <c r="BH571" i="3" s="1"/>
  <c r="BG570" i="3"/>
  <c r="BH570" i="3" s="1"/>
  <c r="BG567" i="3"/>
  <c r="BH567" i="3" s="1"/>
  <c r="BG569" i="3"/>
  <c r="BH569" i="3" s="1"/>
  <c r="BG566" i="3"/>
  <c r="BH566" i="3" s="1"/>
  <c r="BG564" i="3"/>
  <c r="BH564" i="3" s="1"/>
  <c r="BG559" i="3"/>
  <c r="BH559" i="3" s="1"/>
  <c r="BG558" i="3"/>
  <c r="BH558" i="3" s="1"/>
  <c r="BG568" i="3"/>
  <c r="BH568" i="3" s="1"/>
  <c r="BG565" i="3"/>
  <c r="BH565" i="3" s="1"/>
  <c r="BG563" i="3"/>
  <c r="BH563" i="3" s="1"/>
  <c r="BG562" i="3"/>
  <c r="BH562" i="3" s="1"/>
  <c r="BG561" i="3"/>
  <c r="BH561" i="3" s="1"/>
  <c r="BG560" i="3"/>
  <c r="BH560" i="3" s="1"/>
  <c r="BG557" i="3"/>
  <c r="BH557" i="3" s="1"/>
  <c r="BG556" i="3"/>
  <c r="BH556" i="3" s="1"/>
  <c r="BG555" i="3"/>
  <c r="BH555" i="3" s="1"/>
  <c r="BG554" i="3"/>
  <c r="BH554" i="3" s="1"/>
  <c r="BG553" i="3"/>
  <c r="BH553" i="3" s="1"/>
  <c r="BG552" i="3"/>
  <c r="BH552" i="3" s="1"/>
  <c r="BG551" i="3"/>
  <c r="BH551" i="3" s="1"/>
  <c r="BG550" i="3"/>
  <c r="BH550" i="3" s="1"/>
  <c r="BG549" i="3"/>
  <c r="BH549" i="3" s="1"/>
  <c r="BG548" i="3"/>
  <c r="BH548" i="3" s="1"/>
  <c r="BG547" i="3"/>
  <c r="BH547" i="3" s="1"/>
  <c r="BG546" i="3"/>
  <c r="BH546" i="3" s="1"/>
  <c r="BG541" i="3"/>
  <c r="BH541" i="3" s="1"/>
  <c r="BG540" i="3"/>
  <c r="BH540" i="3" s="1"/>
  <c r="BG532" i="3"/>
  <c r="BH532" i="3" s="1"/>
  <c r="BG537" i="3"/>
  <c r="BH537" i="3" s="1"/>
  <c r="BG539" i="3"/>
  <c r="BH539" i="3" s="1"/>
  <c r="BG531" i="3"/>
  <c r="BH531" i="3" s="1"/>
  <c r="BG534" i="3"/>
  <c r="BH534" i="3" s="1"/>
  <c r="BG538" i="3"/>
  <c r="BH538" i="3" s="1"/>
  <c r="BG536" i="3"/>
  <c r="BH536" i="3" s="1"/>
  <c r="BG535" i="3"/>
  <c r="BH535" i="3" s="1"/>
  <c r="BG533" i="3"/>
  <c r="BH533" i="3" s="1"/>
  <c r="BG530" i="3"/>
  <c r="BH530" i="3" s="1"/>
  <c r="BG529" i="3"/>
  <c r="BH529" i="3" s="1"/>
  <c r="BG526" i="3"/>
  <c r="BH526" i="3" s="1"/>
  <c r="BG528" i="3"/>
  <c r="BH528" i="3" s="1"/>
  <c r="BG527" i="3"/>
  <c r="BH527" i="3" s="1"/>
  <c r="BG525" i="3"/>
  <c r="BH525" i="3" s="1"/>
  <c r="BG524" i="3"/>
  <c r="BH524" i="3" s="1"/>
  <c r="BG523" i="3"/>
  <c r="BH523" i="3" s="1"/>
  <c r="BG521" i="3"/>
  <c r="BH521" i="3" s="1"/>
  <c r="BG522" i="3"/>
  <c r="BH522" i="3" s="1"/>
  <c r="BG520" i="3"/>
  <c r="BH520" i="3" s="1"/>
  <c r="BG519" i="3"/>
  <c r="BH519" i="3" s="1"/>
  <c r="BG517" i="3"/>
  <c r="BH517" i="3" s="1"/>
  <c r="BG518" i="3"/>
  <c r="BH518" i="3" s="1"/>
  <c r="BG516" i="3"/>
  <c r="BH516" i="3" s="1"/>
  <c r="BG515" i="3"/>
  <c r="BH515" i="3" s="1"/>
  <c r="BG514" i="3"/>
  <c r="BH514" i="3" s="1"/>
  <c r="BG512" i="3"/>
  <c r="BH512" i="3" s="1"/>
  <c r="BG511" i="3"/>
  <c r="BH511" i="3" s="1"/>
  <c r="BG510" i="3"/>
  <c r="BH510" i="3" s="1"/>
  <c r="BG513" i="3"/>
  <c r="BH513" i="3" s="1"/>
  <c r="BG509" i="3"/>
  <c r="BH509" i="3" s="1"/>
  <c r="BG496" i="3"/>
  <c r="BH496" i="3" s="1"/>
  <c r="BG494" i="3"/>
  <c r="BH494" i="3" s="1"/>
  <c r="BG495" i="3"/>
  <c r="BH495" i="3" s="1"/>
  <c r="BG493" i="3"/>
  <c r="BH493" i="3" s="1"/>
  <c r="BG492" i="3"/>
  <c r="BH492" i="3" s="1"/>
  <c r="BG491" i="3"/>
  <c r="BH491" i="3" s="1"/>
  <c r="BG490" i="3"/>
  <c r="BH490" i="3" s="1"/>
  <c r="BG489" i="3"/>
  <c r="BH489" i="3" s="1"/>
  <c r="BG488" i="3"/>
  <c r="BH488" i="3" s="1"/>
  <c r="BG485" i="3"/>
  <c r="BH485" i="3" s="1"/>
  <c r="BG483" i="3"/>
  <c r="BH483" i="3" s="1"/>
  <c r="BG481" i="3"/>
  <c r="BH481" i="3" s="1"/>
  <c r="BG477" i="3"/>
  <c r="BH477" i="3" s="1"/>
  <c r="BG486" i="3"/>
  <c r="BH486" i="3" s="1"/>
  <c r="BG482" i="3"/>
  <c r="BH482" i="3" s="1"/>
  <c r="BG480" i="3"/>
  <c r="BH480" i="3" s="1"/>
  <c r="BG484" i="3"/>
  <c r="BH484" i="3" s="1"/>
  <c r="BG479" i="3"/>
  <c r="BH479" i="3" s="1"/>
  <c r="BG475" i="3"/>
  <c r="BH475" i="3" s="1"/>
  <c r="BG474" i="3"/>
  <c r="BH474" i="3" s="1"/>
  <c r="BG473" i="3"/>
  <c r="BH473" i="3" s="1"/>
  <c r="BG472" i="3"/>
  <c r="BH472" i="3" s="1"/>
  <c r="BG476" i="3"/>
  <c r="BH476" i="3" s="1"/>
  <c r="BG471" i="3"/>
  <c r="BH471" i="3" s="1"/>
  <c r="BG470" i="3"/>
  <c r="BH470" i="3" s="1"/>
  <c r="BG469" i="3"/>
  <c r="BH469" i="3" s="1"/>
  <c r="BG468" i="3"/>
  <c r="BH468" i="3" s="1"/>
  <c r="BG467" i="3"/>
  <c r="BH467" i="3" s="1"/>
  <c r="BG466" i="3"/>
  <c r="BH466" i="3" s="1"/>
  <c r="BG465" i="3"/>
  <c r="BH465" i="3" s="1"/>
  <c r="BG464" i="3"/>
  <c r="BH464" i="3" s="1"/>
  <c r="BG463" i="3"/>
  <c r="BH463" i="3" s="1"/>
  <c r="BG462" i="3"/>
  <c r="BH462" i="3" s="1"/>
  <c r="BG461" i="3"/>
  <c r="BH461" i="3" s="1"/>
  <c r="BG460" i="3"/>
  <c r="BH460" i="3" s="1"/>
  <c r="BG456" i="3"/>
  <c r="BH456" i="3" s="1"/>
  <c r="BG455" i="3"/>
  <c r="BH455" i="3" s="1"/>
  <c r="BG459" i="3"/>
  <c r="BH459" i="3" s="1"/>
  <c r="BG454" i="3"/>
  <c r="BH454" i="3" s="1"/>
  <c r="BG457" i="3"/>
  <c r="BH457" i="3" s="1"/>
  <c r="BG446" i="3"/>
  <c r="BH446" i="3" s="1"/>
  <c r="BG447" i="3"/>
  <c r="BH447" i="3" s="1"/>
  <c r="BG448" i="3"/>
  <c r="BH448" i="3" s="1"/>
  <c r="BG445" i="3"/>
  <c r="BH445" i="3" s="1"/>
  <c r="BG444" i="3"/>
  <c r="BH444" i="3" s="1"/>
  <c r="BG443" i="3"/>
  <c r="BH443" i="3" s="1"/>
  <c r="BG436" i="3"/>
  <c r="BH436" i="3" s="1"/>
  <c r="BG433" i="3"/>
  <c r="BH433" i="3" s="1"/>
  <c r="BG442" i="3"/>
  <c r="BH442" i="3" s="1"/>
  <c r="BG438" i="3"/>
  <c r="BH438" i="3" s="1"/>
  <c r="BG439" i="3"/>
  <c r="BH439" i="3" s="1"/>
  <c r="BG432" i="3"/>
  <c r="BH432" i="3" s="1"/>
  <c r="BG435" i="3"/>
  <c r="BH435" i="3" s="1"/>
  <c r="BG434" i="3"/>
  <c r="BH434" i="3" s="1"/>
  <c r="BG437" i="3"/>
  <c r="BH437" i="3" s="1"/>
  <c r="BG441" i="3"/>
  <c r="BH441" i="3" s="1"/>
  <c r="BG440" i="3"/>
  <c r="BH440" i="3" s="1"/>
  <c r="BG421" i="3"/>
  <c r="BH421" i="3" s="1"/>
  <c r="BG420" i="3"/>
  <c r="BH420" i="3" s="1"/>
  <c r="BG431" i="3"/>
  <c r="BH431" i="3" s="1"/>
  <c r="BG430" i="3"/>
  <c r="BH430" i="3" s="1"/>
  <c r="BG429" i="3"/>
  <c r="BH429" i="3" s="1"/>
  <c r="BG428" i="3"/>
  <c r="BH428" i="3" s="1"/>
  <c r="BG425" i="3"/>
  <c r="BH425" i="3" s="1"/>
  <c r="BG422" i="3"/>
  <c r="BH422" i="3" s="1"/>
  <c r="BG427" i="3"/>
  <c r="BH427" i="3" s="1"/>
  <c r="BG426" i="3"/>
  <c r="BH426" i="3" s="1"/>
  <c r="BG424" i="3"/>
  <c r="BH424" i="3" s="1"/>
  <c r="BG423" i="3"/>
  <c r="BH423" i="3" s="1"/>
  <c r="BG419" i="3"/>
  <c r="BH419" i="3" s="1"/>
  <c r="BG418" i="3"/>
  <c r="BH418" i="3" s="1"/>
  <c r="BG417" i="3"/>
  <c r="BH417" i="3" s="1"/>
  <c r="BG416" i="3"/>
  <c r="BH416" i="3" s="1"/>
  <c r="BG415" i="3"/>
  <c r="BH415" i="3" s="1"/>
  <c r="BG414" i="3"/>
  <c r="BH414" i="3" s="1"/>
  <c r="BG413" i="3"/>
  <c r="BH413" i="3" s="1"/>
  <c r="BG412" i="3"/>
  <c r="BH412" i="3" s="1"/>
  <c r="BG411" i="3"/>
  <c r="BH411" i="3" s="1"/>
  <c r="BG410" i="3"/>
  <c r="BH410" i="3" s="1"/>
  <c r="BG409" i="3"/>
  <c r="BH409" i="3" s="1"/>
  <c r="BG408" i="3"/>
  <c r="BH408" i="3" s="1"/>
  <c r="BG407" i="3"/>
  <c r="BH407" i="3" s="1"/>
  <c r="BG402" i="3"/>
  <c r="BH402" i="3" s="1"/>
  <c r="BG401" i="3"/>
  <c r="BH401" i="3" s="1"/>
  <c r="BG406" i="3"/>
  <c r="BH406" i="3" s="1"/>
  <c r="BG400" i="3"/>
  <c r="BH400" i="3" s="1"/>
  <c r="BG405" i="3"/>
  <c r="BH405" i="3" s="1"/>
  <c r="BG404" i="3"/>
  <c r="BH404" i="3" s="1"/>
  <c r="BG403" i="3"/>
  <c r="BH403" i="3" s="1"/>
  <c r="BG399" i="3"/>
  <c r="BH399" i="3" s="1"/>
  <c r="BG398" i="3"/>
  <c r="BH398" i="3" s="1"/>
  <c r="BG397" i="3"/>
  <c r="BH397" i="3" s="1"/>
  <c r="BG396" i="3"/>
  <c r="BH396" i="3" s="1"/>
  <c r="BG395" i="3"/>
  <c r="BH395" i="3" s="1"/>
  <c r="BG394" i="3"/>
  <c r="BH394" i="3" s="1"/>
  <c r="BG381" i="3"/>
  <c r="BG380" i="3"/>
  <c r="BH380" i="3" s="1"/>
  <c r="BG379" i="3"/>
  <c r="BG378" i="3"/>
  <c r="BH378" i="3" s="1"/>
  <c r="BG376" i="3"/>
  <c r="BH376" i="3" s="1"/>
  <c r="BG375" i="3"/>
  <c r="BH375" i="3" s="1"/>
  <c r="BG374" i="3"/>
  <c r="BH374" i="3" s="1"/>
  <c r="BG373" i="3"/>
  <c r="BH373" i="3" s="1"/>
  <c r="BG377" i="3"/>
  <c r="BG368" i="3"/>
  <c r="BH368" i="3" s="1"/>
  <c r="BG366" i="3"/>
  <c r="BH366" i="3" s="1"/>
  <c r="BG367" i="3"/>
  <c r="BH367" i="3" s="1"/>
  <c r="BG365" i="3"/>
  <c r="BH365" i="3" s="1"/>
  <c r="BG364" i="3"/>
  <c r="BH364" i="3" s="1"/>
  <c r="BG363" i="3"/>
  <c r="BH363" i="3" s="1"/>
  <c r="BG361" i="3"/>
  <c r="BH361" i="3" s="1"/>
  <c r="BG348" i="3"/>
  <c r="BH348" i="3" s="1"/>
  <c r="BG335" i="3"/>
  <c r="BH335" i="3" s="1"/>
  <c r="BG334" i="3"/>
  <c r="BH334" i="3" s="1"/>
  <c r="BG333" i="3"/>
  <c r="BH333" i="3" s="1"/>
  <c r="BG332" i="3"/>
  <c r="BH332" i="3" s="1"/>
  <c r="BG331" i="3"/>
  <c r="BH331" i="3" s="1"/>
  <c r="BG330" i="3"/>
  <c r="BH330" i="3" s="1"/>
  <c r="BG329" i="3"/>
  <c r="BH329" i="3" s="1"/>
  <c r="BG328" i="3"/>
  <c r="BH328" i="3" s="1"/>
  <c r="BG315" i="3"/>
  <c r="BH315" i="3" s="1"/>
  <c r="BG314" i="3"/>
  <c r="BH314" i="3" s="1"/>
  <c r="BG313" i="3"/>
  <c r="BH313" i="3" s="1"/>
  <c r="BG308" i="3"/>
  <c r="BH308" i="3" s="1"/>
  <c r="BG306" i="3"/>
  <c r="BH306" i="3" s="1"/>
  <c r="BG305" i="3"/>
  <c r="BH305" i="3" s="1"/>
  <c r="BG307" i="3"/>
  <c r="BH307" i="3" s="1"/>
  <c r="BG304" i="3"/>
  <c r="BH304" i="3" s="1"/>
  <c r="BG303" i="3"/>
  <c r="BH303" i="3" s="1"/>
  <c r="BG302" i="3"/>
  <c r="BH302" i="3" s="1"/>
  <c r="BG301" i="3"/>
  <c r="BH301" i="3" s="1"/>
  <c r="BG300" i="3"/>
  <c r="BH300" i="3" s="1"/>
  <c r="BG299" i="3"/>
  <c r="BH299" i="3" s="1"/>
  <c r="BG298" i="3"/>
  <c r="BH298" i="3" s="1"/>
  <c r="BG297" i="3"/>
  <c r="BH297" i="3" s="1"/>
  <c r="BG296" i="3"/>
  <c r="BH296" i="3" s="1"/>
  <c r="BG295" i="3"/>
  <c r="BH295" i="3" s="1"/>
  <c r="BG294" i="3"/>
  <c r="BH294" i="3" s="1"/>
  <c r="BG292" i="3"/>
  <c r="BH292" i="3" s="1"/>
  <c r="BG293" i="3"/>
  <c r="BH293" i="3" s="1"/>
  <c r="BG291" i="3"/>
  <c r="BH291" i="3" s="1"/>
  <c r="BG290" i="3"/>
  <c r="BH290" i="3" s="1"/>
  <c r="BG277" i="3"/>
  <c r="BH277" i="3" s="1"/>
  <c r="BG276" i="3"/>
  <c r="BH276" i="3" s="1"/>
  <c r="BG275" i="3"/>
  <c r="BH275" i="3" s="1"/>
  <c r="BG274" i="3"/>
  <c r="BH274" i="3" s="1"/>
  <c r="BG273" i="3"/>
  <c r="BH273" i="3" s="1"/>
  <c r="BG272" i="3"/>
  <c r="BH272" i="3" s="1"/>
  <c r="BG267" i="3"/>
  <c r="BH267" i="3" s="1"/>
  <c r="BG266" i="3"/>
  <c r="BH266" i="3" s="1"/>
  <c r="BG265" i="3"/>
  <c r="BH265" i="3" s="1"/>
  <c r="BG264" i="3"/>
  <c r="BH264" i="3" s="1"/>
  <c r="BG262" i="3"/>
  <c r="BH262" i="3" s="1"/>
  <c r="BG263" i="3"/>
  <c r="BH263" i="3" s="1"/>
  <c r="BG261" i="3"/>
  <c r="BH261" i="3" s="1"/>
  <c r="BG259" i="3"/>
  <c r="BH259" i="3" s="1"/>
  <c r="BG260" i="3"/>
  <c r="BH260" i="3" s="1"/>
  <c r="BG258" i="3"/>
  <c r="BH258" i="3" s="1"/>
  <c r="BG257" i="3"/>
  <c r="BH257" i="3" s="1"/>
  <c r="BG256" i="3"/>
  <c r="BH256" i="3" s="1"/>
  <c r="BG255" i="3"/>
  <c r="BH255" i="3" s="1"/>
  <c r="BG254" i="3"/>
  <c r="BH254" i="3" s="1"/>
  <c r="BG251" i="3"/>
  <c r="BH251" i="3" s="1"/>
  <c r="BG253" i="3"/>
  <c r="BH253" i="3" s="1"/>
  <c r="BG250" i="3"/>
  <c r="BH250" i="3" s="1"/>
  <c r="BG252" i="3"/>
  <c r="BH252" i="3" s="1"/>
  <c r="BG248" i="3"/>
  <c r="BH248" i="3" s="1"/>
  <c r="BG247" i="3"/>
  <c r="BH247" i="3" s="1"/>
  <c r="BG246" i="3"/>
  <c r="BH246" i="3" s="1"/>
  <c r="BG245" i="3"/>
  <c r="BH245" i="3" s="1"/>
  <c r="BG249" i="3"/>
  <c r="BH249" i="3" s="1"/>
  <c r="BG244" i="3"/>
  <c r="BH244" i="3" s="1"/>
  <c r="BG232" i="3"/>
  <c r="BH232" i="3" s="1"/>
  <c r="BG231" i="3"/>
  <c r="BH231" i="3" s="1"/>
  <c r="BG226" i="3"/>
  <c r="BH226" i="3" s="1"/>
  <c r="BG225" i="3"/>
  <c r="BH225" i="3" s="1"/>
  <c r="BG224" i="3"/>
  <c r="BH224" i="3" s="1"/>
  <c r="BG223" i="3"/>
  <c r="BH223" i="3" s="1"/>
  <c r="BG210" i="3"/>
  <c r="BH210" i="3" s="1"/>
  <c r="BG205" i="3"/>
  <c r="BH205" i="3" s="1"/>
  <c r="BG204" i="3"/>
  <c r="BH204" i="3" s="1"/>
  <c r="BG202" i="3"/>
  <c r="BH202" i="3" s="1"/>
  <c r="BG189" i="3"/>
  <c r="BH189" i="3" s="1"/>
  <c r="BG176" i="3"/>
  <c r="BH176" i="3" s="1"/>
  <c r="BG175" i="3"/>
  <c r="BH175" i="3" s="1"/>
  <c r="BG174" i="3"/>
  <c r="BH174" i="3" s="1"/>
  <c r="BG173" i="3"/>
  <c r="BH173" i="3" s="1"/>
  <c r="BG172" i="3"/>
  <c r="BH172" i="3" s="1"/>
  <c r="BG171" i="3"/>
  <c r="BH171" i="3" s="1"/>
  <c r="BG159" i="3"/>
  <c r="BH159" i="3" s="1"/>
  <c r="BG157" i="3"/>
  <c r="BH157" i="3" s="1"/>
  <c r="BG144" i="3"/>
  <c r="BH144" i="3" s="1"/>
  <c r="BG145" i="3"/>
  <c r="BH145" i="3" s="1"/>
  <c r="BG137" i="3"/>
  <c r="BH137" i="3" s="1"/>
  <c r="BG136" i="3"/>
  <c r="BH136" i="3" s="1"/>
  <c r="BG135" i="3"/>
  <c r="BH135" i="3" s="1"/>
  <c r="BG134" i="3"/>
  <c r="BH134" i="3" s="1"/>
  <c r="BG132" i="3"/>
  <c r="BH132" i="3" s="1"/>
  <c r="BG119" i="3"/>
  <c r="BH119" i="3" s="1"/>
  <c r="BG120" i="3"/>
  <c r="BH120" i="3" s="1"/>
  <c r="BG114" i="3"/>
  <c r="BH114" i="3" s="1"/>
  <c r="BG113" i="3"/>
  <c r="BH113" i="3" s="1"/>
  <c r="BG112" i="3"/>
  <c r="BH112" i="3" s="1"/>
  <c r="BG111" i="3"/>
  <c r="BH111" i="3" s="1"/>
  <c r="BG107" i="3"/>
  <c r="BH107" i="3" s="1"/>
  <c r="BG106" i="3"/>
  <c r="BH106" i="3" s="1"/>
  <c r="BG105" i="3"/>
  <c r="BH105" i="3" s="1"/>
  <c r="BG104" i="3"/>
  <c r="BH104" i="3" s="1"/>
  <c r="BG103" i="3"/>
  <c r="BH103" i="3" s="1"/>
  <c r="BG110" i="3"/>
  <c r="BH110" i="3" s="1"/>
  <c r="BG109" i="3"/>
  <c r="BH109" i="3" s="1"/>
  <c r="BG108" i="3"/>
  <c r="BH108" i="3" s="1"/>
  <c r="BG102" i="3"/>
  <c r="BH102" i="3" s="1"/>
  <c r="BG101" i="3"/>
  <c r="BH101" i="3" s="1"/>
  <c r="BG100" i="3"/>
  <c r="BH100" i="3" s="1"/>
  <c r="BG98" i="3"/>
  <c r="BH98" i="3" s="1"/>
  <c r="BG96" i="3"/>
  <c r="BH96" i="3" s="1"/>
  <c r="BG94" i="3"/>
  <c r="BH94" i="3" s="1"/>
  <c r="BG92" i="3"/>
  <c r="BH92" i="3" s="1"/>
  <c r="BG80" i="3"/>
  <c r="BH80" i="3" s="1"/>
  <c r="BG79" i="3"/>
  <c r="BH79" i="3" s="1"/>
  <c r="BG66" i="3"/>
  <c r="BH66" i="3" s="1"/>
  <c r="BG65" i="3"/>
  <c r="BH65" i="3" s="1"/>
  <c r="BG60" i="3"/>
  <c r="BH60" i="3" s="1"/>
  <c r="BG59" i="3"/>
  <c r="BH59" i="3" s="1"/>
  <c r="BG58" i="3"/>
  <c r="BH58" i="3" s="1"/>
  <c r="BG57" i="3"/>
  <c r="BH57" i="3" s="1"/>
  <c r="BG56" i="3"/>
  <c r="BH56" i="3" s="1"/>
  <c r="BG55" i="3"/>
  <c r="BH55" i="3" s="1"/>
  <c r="BG54" i="3"/>
  <c r="BH54" i="3" s="1"/>
  <c r="BG52" i="3"/>
  <c r="BH52" i="3" s="1"/>
  <c r="BG50" i="3"/>
  <c r="BH50" i="3" s="1"/>
  <c r="BG35" i="3"/>
  <c r="BH35" i="3" s="1"/>
  <c r="BG20" i="3"/>
  <c r="BH20" i="3" s="1"/>
  <c r="M5641" i="3"/>
  <c r="M5642" i="3" s="1"/>
  <c r="L5641" i="3"/>
  <c r="L5642" i="3" s="1"/>
  <c r="M5628" i="3"/>
  <c r="L5628" i="3"/>
  <c r="M5623" i="3"/>
  <c r="L5623" i="3"/>
  <c r="M5615" i="3"/>
  <c r="L5615" i="3"/>
  <c r="M5614" i="3"/>
  <c r="L5614" i="3"/>
  <c r="M5611" i="3"/>
  <c r="L5611" i="3"/>
  <c r="M5576" i="3"/>
  <c r="L5576" i="3"/>
  <c r="M5575" i="3"/>
  <c r="L5575" i="3"/>
  <c r="M5572" i="3"/>
  <c r="L5572" i="3"/>
  <c r="M5554" i="3"/>
  <c r="L5554" i="3"/>
  <c r="M5553" i="3"/>
  <c r="L5553" i="3"/>
  <c r="M5550" i="3"/>
  <c r="L5550" i="3"/>
  <c r="M5525" i="3"/>
  <c r="L5525" i="3"/>
  <c r="M5524" i="3"/>
  <c r="L5524" i="3"/>
  <c r="M5521" i="3"/>
  <c r="L5521" i="3"/>
  <c r="M5494" i="3"/>
  <c r="L5494" i="3"/>
  <c r="M5493" i="3"/>
  <c r="L5493" i="3"/>
  <c r="M5490" i="3"/>
  <c r="L5490" i="3"/>
  <c r="M5476" i="3"/>
  <c r="L5476" i="3"/>
  <c r="M5475" i="3"/>
  <c r="L5475" i="3"/>
  <c r="M5472" i="3"/>
  <c r="L5472" i="3"/>
  <c r="M5446" i="3"/>
  <c r="L5446" i="3"/>
  <c r="M5445" i="3"/>
  <c r="L5445" i="3"/>
  <c r="M5442" i="3"/>
  <c r="L5442" i="3"/>
  <c r="M5415" i="3"/>
  <c r="M5416" i="3" s="1"/>
  <c r="L5415" i="3"/>
  <c r="L5416" i="3" s="1"/>
  <c r="M5402" i="3"/>
  <c r="L5402" i="3"/>
  <c r="M5380" i="3"/>
  <c r="L5380" i="3"/>
  <c r="M5377" i="3"/>
  <c r="L5377" i="3"/>
  <c r="M5330" i="3"/>
  <c r="L5330" i="3"/>
  <c r="M5327" i="3"/>
  <c r="L5327" i="3"/>
  <c r="M5231" i="3"/>
  <c r="L5231" i="3"/>
  <c r="M5216" i="3"/>
  <c r="L5216" i="3"/>
  <c r="M5191" i="3"/>
  <c r="L5191" i="3"/>
  <c r="M5184" i="3"/>
  <c r="L5184" i="3"/>
  <c r="M5146" i="3"/>
  <c r="M5655" i="3" s="1"/>
  <c r="L5146" i="3"/>
  <c r="L5655" i="3" s="1"/>
  <c r="M5055" i="3"/>
  <c r="L5055" i="3"/>
  <c r="M5048" i="3"/>
  <c r="L5048" i="3"/>
  <c r="M4953" i="3"/>
  <c r="L4953" i="3"/>
  <c r="M4948" i="3"/>
  <c r="L4948" i="3"/>
  <c r="M4926" i="3"/>
  <c r="L4926" i="3"/>
  <c r="M4920" i="3"/>
  <c r="L4920" i="3"/>
  <c r="M4887" i="3"/>
  <c r="M4888" i="3" s="1"/>
  <c r="L4887" i="3"/>
  <c r="L4888" i="3" s="1"/>
  <c r="M4880" i="3"/>
  <c r="L4880" i="3"/>
  <c r="M4879" i="3"/>
  <c r="L4879" i="3"/>
  <c r="M4876" i="3"/>
  <c r="L4876" i="3"/>
  <c r="M4861" i="3"/>
  <c r="L4861" i="3"/>
  <c r="M4860" i="3"/>
  <c r="L4860" i="3"/>
  <c r="M4857" i="3"/>
  <c r="L4857" i="3"/>
  <c r="M4816" i="3"/>
  <c r="L4816" i="3"/>
  <c r="M4815" i="3"/>
  <c r="L4815" i="3"/>
  <c r="M4812" i="3"/>
  <c r="L4812" i="3"/>
  <c r="M4793" i="3"/>
  <c r="M4794" i="3" s="1"/>
  <c r="L4793" i="3"/>
  <c r="L4794" i="3" s="1"/>
  <c r="M4778" i="3"/>
  <c r="L4778" i="3"/>
  <c r="M4773" i="3"/>
  <c r="L4773" i="3"/>
  <c r="M4765" i="3"/>
  <c r="L4765" i="3"/>
  <c r="M4683" i="3"/>
  <c r="L4683" i="3"/>
  <c r="M4626" i="3"/>
  <c r="L4626" i="3"/>
  <c r="M4551" i="3"/>
  <c r="L4551" i="3"/>
  <c r="M4545" i="3"/>
  <c r="L4545" i="3"/>
  <c r="M4532" i="3"/>
  <c r="L4532" i="3"/>
  <c r="M4527" i="3"/>
  <c r="L4527" i="3"/>
  <c r="M4500" i="3"/>
  <c r="L4500" i="3"/>
  <c r="M4499" i="3"/>
  <c r="L4499" i="3"/>
  <c r="M4496" i="3"/>
  <c r="L4496" i="3"/>
  <c r="M4451" i="3"/>
  <c r="L4451" i="3"/>
  <c r="M4446" i="3"/>
  <c r="L4446" i="3"/>
  <c r="M4432" i="3"/>
  <c r="M4433" i="3" s="1"/>
  <c r="L4432" i="3"/>
  <c r="L4433" i="3" s="1"/>
  <c r="M4416" i="3"/>
  <c r="L4416" i="3"/>
  <c r="M4407" i="3"/>
  <c r="L4407" i="3"/>
  <c r="M4375" i="3"/>
  <c r="L4375" i="3"/>
  <c r="M4369" i="3"/>
  <c r="L4369" i="3"/>
  <c r="M4295" i="3"/>
  <c r="L4295" i="3"/>
  <c r="M4244" i="3"/>
  <c r="L4244" i="3"/>
  <c r="M4238" i="3"/>
  <c r="L4238" i="3"/>
  <c r="M4206" i="3"/>
  <c r="L4206" i="3"/>
  <c r="M4182" i="3"/>
  <c r="L4182" i="3"/>
  <c r="M4176" i="3"/>
  <c r="M4177" i="3" s="1"/>
  <c r="L4176" i="3"/>
  <c r="L4177" i="3" s="1"/>
  <c r="M4142" i="3"/>
  <c r="L4142" i="3"/>
  <c r="M4136" i="3"/>
  <c r="M4137" i="3" s="1"/>
  <c r="L4136" i="3"/>
  <c r="L4137" i="3" s="1"/>
  <c r="M4120" i="3"/>
  <c r="L4120" i="3"/>
  <c r="M4114" i="3"/>
  <c r="L4114" i="3"/>
  <c r="M4082" i="3"/>
  <c r="L4082" i="3"/>
  <c r="M4031" i="3"/>
  <c r="L4031" i="3"/>
  <c r="M4010" i="3"/>
  <c r="L4010" i="3"/>
  <c r="M4005" i="3"/>
  <c r="L4005" i="3"/>
  <c r="M3991" i="3"/>
  <c r="M3992" i="3" s="1"/>
  <c r="L3991" i="3"/>
  <c r="L3992" i="3" s="1"/>
  <c r="M3977" i="3"/>
  <c r="M3978" i="3" s="1"/>
  <c r="L3977" i="3"/>
  <c r="L3978" i="3" s="1"/>
  <c r="M3964" i="3"/>
  <c r="M3965" i="3" s="1"/>
  <c r="L3964" i="3"/>
  <c r="L3965" i="3" s="1"/>
  <c r="M3948" i="3"/>
  <c r="L3948" i="3"/>
  <c r="M3946" i="3"/>
  <c r="M3947" i="3" s="1"/>
  <c r="L3946" i="3"/>
  <c r="L3947" i="3" s="1"/>
  <c r="M3849" i="3"/>
  <c r="M4096" i="3" s="1"/>
  <c r="L3849" i="3"/>
  <c r="L4096" i="3" s="1"/>
  <c r="M3843" i="3"/>
  <c r="L3843" i="3"/>
  <c r="M3834" i="3"/>
  <c r="L3834" i="3"/>
  <c r="M3810" i="3"/>
  <c r="L3810" i="3"/>
  <c r="M3808" i="3"/>
  <c r="L3808" i="3"/>
  <c r="M3803" i="3"/>
  <c r="L3803" i="3"/>
  <c r="M3790" i="3"/>
  <c r="L3790" i="3"/>
  <c r="M3788" i="3"/>
  <c r="L3788" i="3"/>
  <c r="M3783" i="3"/>
  <c r="L3783" i="3"/>
  <c r="M3767" i="3"/>
  <c r="M3768" i="3" s="1"/>
  <c r="L3767" i="3"/>
  <c r="L3768" i="3" s="1"/>
  <c r="M3754" i="3"/>
  <c r="L3754" i="3"/>
  <c r="M3748" i="3"/>
  <c r="L3748" i="3"/>
  <c r="M3717" i="3"/>
  <c r="L3717" i="3"/>
  <c r="M3677" i="3"/>
  <c r="L3677" i="3"/>
  <c r="M3671" i="3"/>
  <c r="L3671" i="3"/>
  <c r="M3576" i="3"/>
  <c r="L3576" i="3"/>
  <c r="M3557" i="3"/>
  <c r="L3557" i="3"/>
  <c r="M3528" i="3"/>
  <c r="M3529" i="3" s="1"/>
  <c r="L3528" i="3"/>
  <c r="L3529" i="3" s="1"/>
  <c r="M3490" i="3"/>
  <c r="L3490" i="3"/>
  <c r="M3485" i="3"/>
  <c r="L3485" i="3"/>
  <c r="M3476" i="3"/>
  <c r="L3476" i="3"/>
  <c r="M3475" i="3"/>
  <c r="L3475" i="3"/>
  <c r="M3472" i="3"/>
  <c r="L3472" i="3"/>
  <c r="M3420" i="3"/>
  <c r="L3420" i="3"/>
  <c r="M3419" i="3"/>
  <c r="L3419" i="3"/>
  <c r="M3418" i="3"/>
  <c r="M3727" i="3" s="1"/>
  <c r="L3418" i="3"/>
  <c r="L3727" i="3" s="1"/>
  <c r="M3416" i="3"/>
  <c r="L3416" i="3"/>
  <c r="M3358" i="3"/>
  <c r="M3359" i="3" s="1"/>
  <c r="L3358" i="3"/>
  <c r="L3359" i="3" s="1"/>
  <c r="M3340" i="3"/>
  <c r="M3341" i="3" s="1"/>
  <c r="L3340" i="3"/>
  <c r="L3341" i="3" s="1"/>
  <c r="M3323" i="3"/>
  <c r="L3323" i="3"/>
  <c r="M3317" i="3"/>
  <c r="L3317" i="3"/>
  <c r="M3292" i="3"/>
  <c r="L3292" i="3"/>
  <c r="M3286" i="3"/>
  <c r="L3286" i="3"/>
  <c r="M3276" i="3"/>
  <c r="L3276" i="3"/>
  <c r="M3228" i="3"/>
  <c r="M3229" i="3" s="1"/>
  <c r="L3228" i="3"/>
  <c r="L3229" i="3" s="1"/>
  <c r="M3215" i="3"/>
  <c r="L3215" i="3"/>
  <c r="M3210" i="3"/>
  <c r="L3210" i="3"/>
  <c r="M3140" i="3"/>
  <c r="L3140" i="3"/>
  <c r="M3135" i="3"/>
  <c r="L3135" i="3"/>
  <c r="M3113" i="3"/>
  <c r="M3114" i="3" s="1"/>
  <c r="L3113" i="3"/>
  <c r="L3114" i="3" s="1"/>
  <c r="M3097" i="3"/>
  <c r="M3098" i="3" s="1"/>
  <c r="L3097" i="3"/>
  <c r="L3098" i="3" s="1"/>
  <c r="M3081" i="3"/>
  <c r="M3082" i="3" s="1"/>
  <c r="L3081" i="3"/>
  <c r="L3082" i="3" s="1"/>
  <c r="M3067" i="3"/>
  <c r="L3067" i="3"/>
  <c r="M3061" i="3"/>
  <c r="L3061" i="3"/>
  <c r="M3028" i="3"/>
  <c r="L3028" i="3"/>
  <c r="M3010" i="3"/>
  <c r="L3010" i="3"/>
  <c r="M2977" i="3"/>
  <c r="L2977" i="3"/>
  <c r="M2934" i="3"/>
  <c r="L2934" i="3"/>
  <c r="M2929" i="3"/>
  <c r="L2929" i="3"/>
  <c r="M2911" i="3"/>
  <c r="L2911" i="3"/>
  <c r="M2904" i="3"/>
  <c r="L2904" i="3"/>
  <c r="M2876" i="3"/>
  <c r="L2876" i="3"/>
  <c r="M2835" i="3"/>
  <c r="M2836" i="3" s="1"/>
  <c r="L2835" i="3"/>
  <c r="L2836" i="3" s="1"/>
  <c r="M2821" i="3"/>
  <c r="M2822" i="3" s="1"/>
  <c r="L2821" i="3"/>
  <c r="L2822" i="3" s="1"/>
  <c r="M2808" i="3"/>
  <c r="M2809" i="3" s="1"/>
  <c r="L2808" i="3"/>
  <c r="L2809" i="3" s="1"/>
  <c r="M2794" i="3"/>
  <c r="M2795" i="3" s="1"/>
  <c r="L2794" i="3"/>
  <c r="L2795" i="3" s="1"/>
  <c r="M2781" i="3"/>
  <c r="M2782" i="3" s="1"/>
  <c r="L2781" i="3"/>
  <c r="L2782" i="3" s="1"/>
  <c r="M2766" i="3"/>
  <c r="L2766" i="3"/>
  <c r="M2761" i="3"/>
  <c r="L2761" i="3"/>
  <c r="M2733" i="3"/>
  <c r="M2734" i="3" s="1"/>
  <c r="L2733" i="3"/>
  <c r="L2734" i="3" s="1"/>
  <c r="M2700" i="3"/>
  <c r="L2700" i="3"/>
  <c r="M2646" i="3"/>
  <c r="L2646" i="3"/>
  <c r="M2600" i="3"/>
  <c r="L2600" i="3"/>
  <c r="M2596" i="3"/>
  <c r="M3038" i="3" s="1"/>
  <c r="L2596" i="3"/>
  <c r="L3038" i="3" s="1"/>
  <c r="M2594" i="3"/>
  <c r="L2594" i="3"/>
  <c r="M2584" i="3"/>
  <c r="L2584" i="3"/>
  <c r="M2568" i="3"/>
  <c r="L2568" i="3"/>
  <c r="M2562" i="3"/>
  <c r="M2563" i="3" s="1"/>
  <c r="L2562" i="3"/>
  <c r="L2563" i="3" s="1"/>
  <c r="M2536" i="3"/>
  <c r="L2536" i="3"/>
  <c r="M2530" i="3"/>
  <c r="L2530" i="3"/>
  <c r="M2511" i="3"/>
  <c r="L2511" i="3"/>
  <c r="M2494" i="3"/>
  <c r="M2495" i="3" s="1"/>
  <c r="L2494" i="3"/>
  <c r="L2495" i="3" s="1"/>
  <c r="M2422" i="3"/>
  <c r="L2422" i="3"/>
  <c r="M2416" i="3"/>
  <c r="L2416" i="3"/>
  <c r="M2401" i="3"/>
  <c r="M2402" i="3" s="1"/>
  <c r="L2401" i="3"/>
  <c r="L2402" i="3" s="1"/>
  <c r="M2386" i="3"/>
  <c r="L2386" i="3"/>
  <c r="M2380" i="3"/>
  <c r="L2380" i="3"/>
  <c r="M2348" i="3"/>
  <c r="M2349" i="3" s="1"/>
  <c r="L2348" i="3"/>
  <c r="L2349" i="3" s="1"/>
  <c r="M2339" i="3"/>
  <c r="L2339" i="3"/>
  <c r="M2336" i="3"/>
  <c r="L2336" i="3"/>
  <c r="M2333" i="3"/>
  <c r="L2333" i="3"/>
  <c r="M2306" i="3"/>
  <c r="L2306" i="3"/>
  <c r="M2289" i="3"/>
  <c r="M2290" i="3" s="1"/>
  <c r="L2289" i="3"/>
  <c r="L2290" i="3" s="1"/>
  <c r="M2282" i="3"/>
  <c r="L2282" i="3"/>
  <c r="M2171" i="3"/>
  <c r="L2171" i="3"/>
  <c r="M2166" i="3"/>
  <c r="L2166" i="3"/>
  <c r="M2158" i="3"/>
  <c r="L2158" i="3"/>
  <c r="M2155" i="3"/>
  <c r="L2155" i="3"/>
  <c r="M2113" i="3"/>
  <c r="L2113" i="3"/>
  <c r="M2084" i="3"/>
  <c r="L2084" i="3"/>
  <c r="M2032" i="3"/>
  <c r="L2032" i="3"/>
  <c r="M2027" i="3"/>
  <c r="L2027" i="3"/>
  <c r="M2019" i="3"/>
  <c r="L2019" i="3"/>
  <c r="M2018" i="3"/>
  <c r="L2018" i="3"/>
  <c r="M2015" i="3"/>
  <c r="L2015" i="3"/>
  <c r="M1989" i="3"/>
  <c r="L1989" i="3"/>
  <c r="M1988" i="3"/>
  <c r="L1988" i="3"/>
  <c r="M1985" i="3"/>
  <c r="L1985" i="3"/>
  <c r="M1951" i="3"/>
  <c r="L1951" i="3"/>
  <c r="M1950" i="3"/>
  <c r="L1950" i="3"/>
  <c r="M1949" i="3"/>
  <c r="L1949" i="3"/>
  <c r="M1947" i="3"/>
  <c r="L1947" i="3"/>
  <c r="M1909" i="3"/>
  <c r="L1909" i="3"/>
  <c r="M1908" i="3"/>
  <c r="L1908" i="3"/>
  <c r="M1905" i="3"/>
  <c r="L1905" i="3"/>
  <c r="M1878" i="3"/>
  <c r="L1878" i="3"/>
  <c r="M1877" i="3"/>
  <c r="L1877" i="3"/>
  <c r="M1876" i="3"/>
  <c r="L1876" i="3"/>
  <c r="M1874" i="3"/>
  <c r="L1874" i="3"/>
  <c r="M1819" i="3"/>
  <c r="L1819" i="3"/>
  <c r="M1816" i="3"/>
  <c r="L1816" i="3"/>
  <c r="M1695" i="3"/>
  <c r="L1695" i="3"/>
  <c r="M1692" i="3"/>
  <c r="L1692" i="3"/>
  <c r="M1669" i="3"/>
  <c r="L1669" i="3"/>
  <c r="M1658" i="3"/>
  <c r="L1658" i="3"/>
  <c r="M1655" i="3"/>
  <c r="L1655" i="3"/>
  <c r="M1652" i="3"/>
  <c r="L1652" i="3"/>
  <c r="M1609" i="3"/>
  <c r="L1609" i="3"/>
  <c r="M1539" i="3"/>
  <c r="L1539" i="3"/>
  <c r="M1534" i="3"/>
  <c r="L1534" i="3"/>
  <c r="M1480" i="3"/>
  <c r="L1480" i="3"/>
  <c r="M1474" i="3"/>
  <c r="L1474" i="3"/>
  <c r="M1448" i="3"/>
  <c r="L1448" i="3"/>
  <c r="M1442" i="3"/>
  <c r="M1443" i="3" s="1"/>
  <c r="L1442" i="3"/>
  <c r="L1443" i="3" s="1"/>
  <c r="M1435" i="3"/>
  <c r="L1435" i="3"/>
  <c r="M1429" i="3"/>
  <c r="M1430" i="3" s="1"/>
  <c r="L1429" i="3"/>
  <c r="L1430" i="3" s="1"/>
  <c r="M1418" i="3"/>
  <c r="L1418" i="3"/>
  <c r="M1416" i="3"/>
  <c r="L1416" i="3"/>
  <c r="M1410" i="3"/>
  <c r="L1410" i="3"/>
  <c r="M1391" i="3"/>
  <c r="L1391" i="3"/>
  <c r="M1386" i="3"/>
  <c r="L1386" i="3"/>
  <c r="M1371" i="3"/>
  <c r="L1371" i="3"/>
  <c r="M1364" i="3"/>
  <c r="L1364" i="3"/>
  <c r="M1341" i="3"/>
  <c r="M1342" i="3" s="1"/>
  <c r="L1341" i="3"/>
  <c r="L1342" i="3" s="1"/>
  <c r="M1326" i="3"/>
  <c r="L1326" i="3"/>
  <c r="M1324" i="3"/>
  <c r="L1324" i="3"/>
  <c r="M1319" i="3"/>
  <c r="L1319" i="3"/>
  <c r="M1297" i="3"/>
  <c r="L1297" i="3"/>
  <c r="M1291" i="3"/>
  <c r="L1291" i="3"/>
  <c r="M1268" i="3"/>
  <c r="L1268" i="3"/>
  <c r="M1262" i="3"/>
  <c r="L1262" i="3"/>
  <c r="M1249" i="3"/>
  <c r="L1249" i="3"/>
  <c r="M1248" i="3"/>
  <c r="L1248" i="3"/>
  <c r="M1245" i="3"/>
  <c r="L1245" i="3"/>
  <c r="M1218" i="3"/>
  <c r="L1218" i="3"/>
  <c r="M1212" i="3"/>
  <c r="L1212" i="3"/>
  <c r="M1201" i="3"/>
  <c r="L1201" i="3"/>
  <c r="M1177" i="3"/>
  <c r="L1177" i="3"/>
  <c r="M1171" i="3"/>
  <c r="L1171" i="3"/>
  <c r="M1155" i="3"/>
  <c r="L1155" i="3"/>
  <c r="M1090" i="3"/>
  <c r="L1090" i="3"/>
  <c r="M1085" i="3"/>
  <c r="L1085" i="3"/>
  <c r="M1072" i="3"/>
  <c r="M1073" i="3" s="1"/>
  <c r="L1072" i="3"/>
  <c r="L1073" i="3" s="1"/>
  <c r="M1061" i="3"/>
  <c r="L1061" i="3"/>
  <c r="M1059" i="3"/>
  <c r="M1060" i="3" s="1"/>
  <c r="L1059" i="3"/>
  <c r="L1060" i="3" s="1"/>
  <c r="M1041" i="3"/>
  <c r="L1041" i="3"/>
  <c r="M1035" i="3"/>
  <c r="L1035" i="3"/>
  <c r="M1020" i="3"/>
  <c r="M1021" i="3" s="1"/>
  <c r="L1020" i="3"/>
  <c r="L1021" i="3" s="1"/>
  <c r="M1007" i="3"/>
  <c r="M1008" i="3" s="1"/>
  <c r="L1007" i="3"/>
  <c r="L1008" i="3" s="1"/>
  <c r="M994" i="3"/>
  <c r="L994" i="3"/>
  <c r="M986" i="3"/>
  <c r="L986" i="3"/>
  <c r="M966" i="3"/>
  <c r="M967" i="3" s="1"/>
  <c r="L966" i="3"/>
  <c r="L967" i="3" s="1"/>
  <c r="M948" i="3"/>
  <c r="L948" i="3"/>
  <c r="M943" i="3"/>
  <c r="L943" i="3"/>
  <c r="M924" i="3"/>
  <c r="M925" i="3" s="1"/>
  <c r="L924" i="3"/>
  <c r="L925" i="3" s="1"/>
  <c r="M912" i="3"/>
  <c r="L912" i="3"/>
  <c r="L1455" i="3" s="1"/>
  <c r="M911" i="3"/>
  <c r="M1454" i="3" s="1"/>
  <c r="L911" i="3"/>
  <c r="L1454" i="3" s="1"/>
  <c r="M908" i="3"/>
  <c r="L908" i="3"/>
  <c r="M839" i="3"/>
  <c r="L839" i="3"/>
  <c r="M836" i="3"/>
  <c r="L836" i="3"/>
  <c r="M800" i="3"/>
  <c r="L800" i="3"/>
  <c r="M754" i="3"/>
  <c r="L754" i="3"/>
  <c r="M726" i="3"/>
  <c r="L726" i="3"/>
  <c r="M711" i="3"/>
  <c r="L711" i="3"/>
  <c r="M709" i="3"/>
  <c r="L709" i="3"/>
  <c r="M689" i="3"/>
  <c r="L689" i="3"/>
  <c r="M659" i="3"/>
  <c r="M660" i="3" s="1"/>
  <c r="L659" i="3"/>
  <c r="L660" i="3" s="1"/>
  <c r="M641" i="3"/>
  <c r="L641" i="3"/>
  <c r="M618" i="3"/>
  <c r="L618" i="3"/>
  <c r="M580" i="3"/>
  <c r="L580" i="3"/>
  <c r="M542" i="3"/>
  <c r="L542" i="3"/>
  <c r="M449" i="3"/>
  <c r="L449" i="3"/>
  <c r="M385" i="3"/>
  <c r="L385" i="3"/>
  <c r="M384" i="3"/>
  <c r="L384" i="3"/>
  <c r="M382" i="3"/>
  <c r="L382" i="3"/>
  <c r="M369" i="3"/>
  <c r="L369" i="3"/>
  <c r="M349" i="3"/>
  <c r="M350" i="3" s="1"/>
  <c r="L349" i="3"/>
  <c r="L350" i="3" s="1"/>
  <c r="M342" i="3"/>
  <c r="L342" i="3"/>
  <c r="M336" i="3"/>
  <c r="M337" i="3" s="1"/>
  <c r="L336" i="3"/>
  <c r="L337" i="3" s="1"/>
  <c r="M316" i="3"/>
  <c r="L316" i="3"/>
  <c r="M309" i="3"/>
  <c r="L309" i="3"/>
  <c r="M284" i="3"/>
  <c r="L284" i="3"/>
  <c r="M278" i="3"/>
  <c r="L278" i="3"/>
  <c r="M268" i="3"/>
  <c r="L268" i="3"/>
  <c r="M233" i="3"/>
  <c r="L233" i="3"/>
  <c r="M227" i="3"/>
  <c r="L227" i="3"/>
  <c r="M211" i="3"/>
  <c r="L211" i="3"/>
  <c r="M206" i="3"/>
  <c r="L206" i="3"/>
  <c r="M190" i="3"/>
  <c r="M191" i="3" s="1"/>
  <c r="L190" i="3"/>
  <c r="L191" i="3" s="1"/>
  <c r="M183" i="3"/>
  <c r="L183" i="3"/>
  <c r="M177" i="3"/>
  <c r="M178" i="3" s="1"/>
  <c r="L177" i="3"/>
  <c r="L178" i="3" s="1"/>
  <c r="M162" i="3"/>
  <c r="L162" i="3"/>
  <c r="M160" i="3"/>
  <c r="M161" i="3" s="1"/>
  <c r="L160" i="3"/>
  <c r="L161" i="3" s="1"/>
  <c r="M148" i="3"/>
  <c r="L148" i="3"/>
  <c r="M146" i="3"/>
  <c r="L146" i="3"/>
  <c r="M123" i="3"/>
  <c r="L123" i="3"/>
  <c r="M121" i="3"/>
  <c r="L121" i="3"/>
  <c r="M81" i="3"/>
  <c r="M82" i="3" s="1"/>
  <c r="L81" i="3"/>
  <c r="L82" i="3" s="1"/>
  <c r="M67" i="3"/>
  <c r="L67" i="3"/>
  <c r="M61" i="3"/>
  <c r="L61" i="3"/>
  <c r="M36" i="3"/>
  <c r="M37" i="3" s="1"/>
  <c r="L36" i="3"/>
  <c r="L37" i="3" s="1"/>
  <c r="M21" i="3"/>
  <c r="M22" i="3" s="1"/>
  <c r="L21" i="3"/>
  <c r="L22" i="3" s="1"/>
  <c r="AU4082" i="3"/>
  <c r="AS4082" i="3"/>
  <c r="AR4082" i="3"/>
  <c r="AQ4082" i="3"/>
  <c r="AP4082" i="3"/>
  <c r="AN4082" i="3"/>
  <c r="AM4082" i="3"/>
  <c r="AL4082" i="3"/>
  <c r="AK4082" i="3"/>
  <c r="AJ4082" i="3"/>
  <c r="AI4082" i="3"/>
  <c r="AC4082" i="3"/>
  <c r="AA4082" i="3"/>
  <c r="Z4082" i="3"/>
  <c r="Y4082" i="3"/>
  <c r="X4082" i="3"/>
  <c r="V4082" i="3"/>
  <c r="U4082" i="3"/>
  <c r="T4082" i="3"/>
  <c r="S4082" i="3"/>
  <c r="R4082" i="3"/>
  <c r="Q4082" i="3"/>
  <c r="AU67" i="3"/>
  <c r="AS67" i="3"/>
  <c r="AR67" i="3"/>
  <c r="AQ67" i="3"/>
  <c r="AP67" i="3"/>
  <c r="AN67" i="3"/>
  <c r="AM67" i="3"/>
  <c r="AL67" i="3"/>
  <c r="AK67" i="3"/>
  <c r="AJ67" i="3"/>
  <c r="AI67" i="3"/>
  <c r="AC67" i="3"/>
  <c r="AA67" i="3"/>
  <c r="Z67" i="3"/>
  <c r="Y67" i="3"/>
  <c r="X67" i="3"/>
  <c r="V67" i="3"/>
  <c r="U67" i="3"/>
  <c r="T67" i="3"/>
  <c r="S67" i="3"/>
  <c r="R67" i="3"/>
  <c r="Q67" i="3"/>
  <c r="AU61" i="3"/>
  <c r="AS61" i="3"/>
  <c r="AR61" i="3"/>
  <c r="AQ61" i="3"/>
  <c r="AP61" i="3"/>
  <c r="AN61" i="3"/>
  <c r="AM61" i="3"/>
  <c r="AL61" i="3"/>
  <c r="AK61" i="3"/>
  <c r="AJ61" i="3"/>
  <c r="AI61" i="3"/>
  <c r="AC61" i="3"/>
  <c r="AA61" i="3"/>
  <c r="Z61" i="3"/>
  <c r="Y61" i="3"/>
  <c r="X61" i="3"/>
  <c r="V61" i="3"/>
  <c r="U61" i="3"/>
  <c r="T61" i="3"/>
  <c r="S61" i="3"/>
  <c r="R61" i="3"/>
  <c r="Q61" i="3"/>
  <c r="AU3964" i="3"/>
  <c r="AS3964" i="3"/>
  <c r="AR3964" i="3"/>
  <c r="AQ3964" i="3"/>
  <c r="AP3964" i="3"/>
  <c r="AN3964" i="3"/>
  <c r="AM3964" i="3"/>
  <c r="AL3964" i="3"/>
  <c r="AK3964" i="3"/>
  <c r="AJ3964" i="3"/>
  <c r="AI3964" i="3"/>
  <c r="AC3964" i="3"/>
  <c r="AA3964" i="3"/>
  <c r="Z3964" i="3"/>
  <c r="Y3964" i="3"/>
  <c r="X3964" i="3"/>
  <c r="V3964" i="3"/>
  <c r="U3964" i="3"/>
  <c r="T3964" i="3"/>
  <c r="S3964" i="3"/>
  <c r="R3964" i="3"/>
  <c r="Q3964" i="3"/>
  <c r="AU3671" i="3"/>
  <c r="AS3671" i="3"/>
  <c r="AR3671" i="3"/>
  <c r="AQ3671" i="3"/>
  <c r="AP3671" i="3"/>
  <c r="AN3671" i="3"/>
  <c r="AM3671" i="3"/>
  <c r="AL3671" i="3"/>
  <c r="AK3671" i="3"/>
  <c r="AJ3671" i="3"/>
  <c r="AI3671" i="3"/>
  <c r="AC3671" i="3"/>
  <c r="AA3671" i="3"/>
  <c r="Z3671" i="3"/>
  <c r="Y3671" i="3"/>
  <c r="X3671" i="3"/>
  <c r="V3671" i="3"/>
  <c r="U3671" i="3"/>
  <c r="T3671" i="3"/>
  <c r="S3671" i="3"/>
  <c r="R3671" i="3"/>
  <c r="Q3671" i="3"/>
  <c r="AU3557" i="3"/>
  <c r="AS3557" i="3"/>
  <c r="AR3557" i="3"/>
  <c r="AQ3557" i="3"/>
  <c r="AP3557" i="3"/>
  <c r="AN3557" i="3"/>
  <c r="AM3557" i="3"/>
  <c r="AL3557" i="3"/>
  <c r="AK3557" i="3"/>
  <c r="AJ3557" i="3"/>
  <c r="AI3557" i="3"/>
  <c r="AC3557" i="3"/>
  <c r="AA3557" i="3"/>
  <c r="Z3557" i="3"/>
  <c r="Y3557" i="3"/>
  <c r="X3557" i="3"/>
  <c r="V3557" i="3"/>
  <c r="U3557" i="3"/>
  <c r="T3557" i="3"/>
  <c r="S3557" i="3"/>
  <c r="R3557" i="3"/>
  <c r="Q3557" i="3"/>
  <c r="AU3528" i="3"/>
  <c r="AS3528" i="3"/>
  <c r="AR3528" i="3"/>
  <c r="AQ3528" i="3"/>
  <c r="AP3528" i="3"/>
  <c r="AN3528" i="3"/>
  <c r="AM3528" i="3"/>
  <c r="AL3528" i="3"/>
  <c r="AK3528" i="3"/>
  <c r="AJ3528" i="3"/>
  <c r="AI3528" i="3"/>
  <c r="AC3528" i="3"/>
  <c r="AA3528" i="3"/>
  <c r="Z3528" i="3"/>
  <c r="Y3528" i="3"/>
  <c r="X3528" i="3"/>
  <c r="V3528" i="3"/>
  <c r="U3528" i="3"/>
  <c r="T3528" i="3"/>
  <c r="S3528" i="3"/>
  <c r="R3528" i="3"/>
  <c r="Q3528" i="3"/>
  <c r="AU3317" i="3"/>
  <c r="AS3317" i="3"/>
  <c r="AR3317" i="3"/>
  <c r="AQ3317" i="3"/>
  <c r="AP3317" i="3"/>
  <c r="AN3317" i="3"/>
  <c r="AM3317" i="3"/>
  <c r="AL3317" i="3"/>
  <c r="AK3317" i="3"/>
  <c r="AJ3317" i="3"/>
  <c r="AI3317" i="3"/>
  <c r="AC3317" i="3"/>
  <c r="AA3317" i="3"/>
  <c r="Z3317" i="3"/>
  <c r="Y3317" i="3"/>
  <c r="X3317" i="3"/>
  <c r="V3317" i="3"/>
  <c r="U3317" i="3"/>
  <c r="T3317" i="3"/>
  <c r="S3317" i="3"/>
  <c r="R3317" i="3"/>
  <c r="Q3317" i="3"/>
  <c r="AU2333" i="3"/>
  <c r="AS2333" i="3"/>
  <c r="AR2333" i="3"/>
  <c r="AQ2333" i="3"/>
  <c r="AP2333" i="3"/>
  <c r="AN2333" i="3"/>
  <c r="AM2333" i="3"/>
  <c r="AL2333" i="3"/>
  <c r="AK2333" i="3"/>
  <c r="AJ2333" i="3"/>
  <c r="AI2333" i="3"/>
  <c r="AC2333" i="3"/>
  <c r="AA2333" i="3"/>
  <c r="Z2333" i="3"/>
  <c r="Y2333" i="3"/>
  <c r="X2333" i="3"/>
  <c r="V2333" i="3"/>
  <c r="U2333" i="3"/>
  <c r="T2333" i="3"/>
  <c r="S2333" i="3"/>
  <c r="R2333" i="3"/>
  <c r="Q2333" i="3"/>
  <c r="AU2306" i="3"/>
  <c r="AS2306" i="3"/>
  <c r="AR2306" i="3"/>
  <c r="AQ2306" i="3"/>
  <c r="AP2306" i="3"/>
  <c r="AN2306" i="3"/>
  <c r="AM2306" i="3"/>
  <c r="AL2306" i="3"/>
  <c r="AK2306" i="3"/>
  <c r="AJ2306" i="3"/>
  <c r="AI2306" i="3"/>
  <c r="AC2306" i="3"/>
  <c r="AA2306" i="3"/>
  <c r="Z2306" i="3"/>
  <c r="Y2306" i="3"/>
  <c r="X2306" i="3"/>
  <c r="V2306" i="3"/>
  <c r="U2306" i="3"/>
  <c r="T2306" i="3"/>
  <c r="S2306" i="3"/>
  <c r="R2306" i="3"/>
  <c r="Q2306" i="3"/>
  <c r="AU2289" i="3"/>
  <c r="AS2289" i="3"/>
  <c r="AR2289" i="3"/>
  <c r="AQ2289" i="3"/>
  <c r="AP2289" i="3"/>
  <c r="AN2289" i="3"/>
  <c r="AM2289" i="3"/>
  <c r="AL2289" i="3"/>
  <c r="AK2289" i="3"/>
  <c r="AJ2289" i="3"/>
  <c r="AI2289" i="3"/>
  <c r="AC2289" i="3"/>
  <c r="AA2289" i="3"/>
  <c r="Z2289" i="3"/>
  <c r="Y2289" i="3"/>
  <c r="X2289" i="3"/>
  <c r="V2289" i="3"/>
  <c r="U2289" i="3"/>
  <c r="T2289" i="3"/>
  <c r="S2289" i="3"/>
  <c r="R2289" i="3"/>
  <c r="Q2289" i="3"/>
  <c r="AU2084" i="3"/>
  <c r="AS2084" i="3"/>
  <c r="AR2084" i="3"/>
  <c r="AQ2084" i="3"/>
  <c r="AP2084" i="3"/>
  <c r="AN2084" i="3"/>
  <c r="AM2084" i="3"/>
  <c r="AL2084" i="3"/>
  <c r="AK2084" i="3"/>
  <c r="AJ2084" i="3"/>
  <c r="AI2084" i="3"/>
  <c r="AC2084" i="3"/>
  <c r="AA2084" i="3"/>
  <c r="Z2084" i="3"/>
  <c r="Y2084" i="3"/>
  <c r="X2084" i="3"/>
  <c r="V2084" i="3"/>
  <c r="U2084" i="3"/>
  <c r="T2084" i="3"/>
  <c r="S2084" i="3"/>
  <c r="R2084" i="3"/>
  <c r="Q2084" i="3"/>
  <c r="AU1341" i="3"/>
  <c r="AS1341" i="3"/>
  <c r="AR1341" i="3"/>
  <c r="AQ1341" i="3"/>
  <c r="AP1341" i="3"/>
  <c r="AN1341" i="3"/>
  <c r="AM1341" i="3"/>
  <c r="AL1341" i="3"/>
  <c r="AK1341" i="3"/>
  <c r="AJ1341" i="3"/>
  <c r="AI1341" i="3"/>
  <c r="AC1341" i="3"/>
  <c r="AA1341" i="3"/>
  <c r="Z1341" i="3"/>
  <c r="Y1341" i="3"/>
  <c r="X1341" i="3"/>
  <c r="V1341" i="3"/>
  <c r="U1341" i="3"/>
  <c r="T1341" i="3"/>
  <c r="S1341" i="3"/>
  <c r="R1341" i="3"/>
  <c r="Q1341" i="3"/>
  <c r="AU1262" i="3"/>
  <c r="AS1262" i="3"/>
  <c r="AR1262" i="3"/>
  <c r="AQ1262" i="3"/>
  <c r="AP1262" i="3"/>
  <c r="AN1262" i="3"/>
  <c r="AM1262" i="3"/>
  <c r="AL1262" i="3"/>
  <c r="AK1262" i="3"/>
  <c r="AJ1262" i="3"/>
  <c r="AI1262" i="3"/>
  <c r="AC1262" i="3"/>
  <c r="AA1262" i="3"/>
  <c r="Z1262" i="3"/>
  <c r="Y1262" i="3"/>
  <c r="X1262" i="3"/>
  <c r="V1262" i="3"/>
  <c r="U1262" i="3"/>
  <c r="T1262" i="3"/>
  <c r="S1262" i="3"/>
  <c r="R1262" i="3"/>
  <c r="Q1262" i="3"/>
  <c r="AU309" i="3"/>
  <c r="AS309" i="3"/>
  <c r="AR309" i="3"/>
  <c r="AQ309" i="3"/>
  <c r="AP309" i="3"/>
  <c r="AN309" i="3"/>
  <c r="AM309" i="3"/>
  <c r="AL309" i="3"/>
  <c r="AK309" i="3"/>
  <c r="AJ309" i="3"/>
  <c r="AI309" i="3"/>
  <c r="AC309" i="3"/>
  <c r="AA309" i="3"/>
  <c r="Z309" i="3"/>
  <c r="Y309" i="3"/>
  <c r="X309" i="3"/>
  <c r="V309" i="3"/>
  <c r="U309" i="3"/>
  <c r="T309" i="3"/>
  <c r="S309" i="3"/>
  <c r="R309" i="3"/>
  <c r="Q309" i="3"/>
  <c r="W5640" i="3"/>
  <c r="W5627" i="3"/>
  <c r="W5622" i="3"/>
  <c r="W5414" i="3"/>
  <c r="W5401" i="3"/>
  <c r="W5400" i="3"/>
  <c r="W5395" i="3"/>
  <c r="W5394" i="3"/>
  <c r="W5393" i="3"/>
  <c r="W5392" i="3"/>
  <c r="W5389" i="3"/>
  <c r="W5376" i="3"/>
  <c r="W5375" i="3"/>
  <c r="W5374" i="3"/>
  <c r="W5373" i="3"/>
  <c r="W5372" i="3"/>
  <c r="W5371" i="3"/>
  <c r="W5370" i="3"/>
  <c r="W5368" i="3"/>
  <c r="W5367" i="3"/>
  <c r="W5366" i="3"/>
  <c r="W5365" i="3"/>
  <c r="W5369" i="3"/>
  <c r="W5363" i="3"/>
  <c r="W5364" i="3"/>
  <c r="W5362" i="3"/>
  <c r="W5357" i="3"/>
  <c r="W5356" i="3"/>
  <c r="W5355" i="3"/>
  <c r="W5354" i="3"/>
  <c r="W5352" i="3"/>
  <c r="W5351" i="3"/>
  <c r="W5350" i="3"/>
  <c r="W5349" i="3"/>
  <c r="W5347" i="3"/>
  <c r="W5348" i="3"/>
  <c r="W5346" i="3"/>
  <c r="W5345" i="3"/>
  <c r="W5341" i="3"/>
  <c r="W5343" i="3"/>
  <c r="W5342" i="3"/>
  <c r="W5340" i="3"/>
  <c r="W5339" i="3"/>
  <c r="W5326" i="3"/>
  <c r="W5325" i="3"/>
  <c r="W5324" i="3"/>
  <c r="W5323" i="3"/>
  <c r="W5322" i="3"/>
  <c r="W5321" i="3"/>
  <c r="W5320" i="3"/>
  <c r="W5319" i="3"/>
  <c r="W5318" i="3"/>
  <c r="W5316" i="3"/>
  <c r="W5317" i="3"/>
  <c r="W5310" i="3"/>
  <c r="W5313" i="3"/>
  <c r="W5314" i="3"/>
  <c r="W5312" i="3"/>
  <c r="W5315" i="3"/>
  <c r="W5311" i="3"/>
  <c r="W5309" i="3"/>
  <c r="W5308" i="3"/>
  <c r="W5307" i="3"/>
  <c r="W5305" i="3"/>
  <c r="W5304" i="3"/>
  <c r="W5303" i="3"/>
  <c r="W5306" i="3"/>
  <c r="W5301" i="3"/>
  <c r="W5302" i="3"/>
  <c r="W5300" i="3"/>
  <c r="W5295" i="3"/>
  <c r="W5292" i="3"/>
  <c r="W5291" i="3"/>
  <c r="W5294" i="3"/>
  <c r="W5293" i="3"/>
  <c r="W5290" i="3"/>
  <c r="W5289" i="3"/>
  <c r="W5284" i="3"/>
  <c r="W5287" i="3"/>
  <c r="W5279" i="3"/>
  <c r="W5280" i="3"/>
  <c r="W5285" i="3"/>
  <c r="W5288" i="3"/>
  <c r="W5283" i="3"/>
  <c r="W5286" i="3"/>
  <c r="W5281" i="3"/>
  <c r="W5282" i="3"/>
  <c r="W5278" i="3"/>
  <c r="W5277" i="3"/>
  <c r="W5274" i="3"/>
  <c r="W5275" i="3"/>
  <c r="W5276" i="3"/>
  <c r="W5273" i="3"/>
  <c r="W5272" i="3"/>
  <c r="W5271" i="3"/>
  <c r="W5270" i="3"/>
  <c r="W5269" i="3"/>
  <c r="W5268" i="3"/>
  <c r="W5267" i="3"/>
  <c r="W5266" i="3"/>
  <c r="W5265" i="3"/>
  <c r="W5264" i="3"/>
  <c r="W5262" i="3"/>
  <c r="W5259" i="3"/>
  <c r="W5260" i="3"/>
  <c r="W5261" i="3"/>
  <c r="W5258" i="3"/>
  <c r="W5257" i="3"/>
  <c r="W5255" i="3"/>
  <c r="W5254" i="3"/>
  <c r="W5253" i="3"/>
  <c r="W5252" i="3"/>
  <c r="W5251" i="3"/>
  <c r="W5250" i="3"/>
  <c r="W5249" i="3"/>
  <c r="W5248" i="3"/>
  <c r="W5247" i="3"/>
  <c r="W5246" i="3"/>
  <c r="W5245" i="3"/>
  <c r="W5244" i="3"/>
  <c r="W5243" i="3"/>
  <c r="W5230" i="3"/>
  <c r="W5225" i="3"/>
  <c r="W5227" i="3"/>
  <c r="W5226" i="3"/>
  <c r="W5229" i="3"/>
  <c r="W5228" i="3"/>
  <c r="W5224" i="3"/>
  <c r="W5223" i="3"/>
  <c r="W5222" i="3"/>
  <c r="W5221" i="3"/>
  <c r="W5220" i="3"/>
  <c r="W5215" i="3"/>
  <c r="W5213" i="3"/>
  <c r="W5214" i="3"/>
  <c r="W5210" i="3"/>
  <c r="W5208" i="3"/>
  <c r="W5211" i="3"/>
  <c r="W5209" i="3"/>
  <c r="W5212" i="3"/>
  <c r="W5207" i="3"/>
  <c r="W5206" i="3"/>
  <c r="W5205" i="3"/>
  <c r="W5204" i="3"/>
  <c r="W5203" i="3"/>
  <c r="W5190" i="3"/>
  <c r="W5189" i="3"/>
  <c r="W5188" i="3"/>
  <c r="W5181" i="3"/>
  <c r="W5180" i="3"/>
  <c r="W5182" i="3"/>
  <c r="W5183" i="3"/>
  <c r="W5177" i="3"/>
  <c r="W5176" i="3"/>
  <c r="W5179" i="3"/>
  <c r="W5178" i="3"/>
  <c r="W5175" i="3"/>
  <c r="W5174" i="3"/>
  <c r="W5172" i="3"/>
  <c r="W5171" i="3"/>
  <c r="W5173" i="3"/>
  <c r="W5170" i="3"/>
  <c r="W5169" i="3"/>
  <c r="W5168" i="3"/>
  <c r="W5167" i="3"/>
  <c r="W5166" i="3"/>
  <c r="W5165" i="3"/>
  <c r="W5164" i="3"/>
  <c r="W5163" i="3"/>
  <c r="W5162" i="3"/>
  <c r="W5161" i="3"/>
  <c r="W5159" i="3"/>
  <c r="W5160" i="3"/>
  <c r="W5158" i="3"/>
  <c r="W5155" i="3"/>
  <c r="W5154" i="3"/>
  <c r="W5153" i="3"/>
  <c r="W5152" i="3"/>
  <c r="W5157" i="3"/>
  <c r="W5156" i="3"/>
  <c r="W5139" i="3"/>
  <c r="W5138" i="3"/>
  <c r="W5137" i="3"/>
  <c r="W5135" i="3"/>
  <c r="W5134" i="3"/>
  <c r="W5133" i="3"/>
  <c r="W5131" i="3"/>
  <c r="W5130" i="3"/>
  <c r="W5128" i="3"/>
  <c r="W5127" i="3"/>
  <c r="W5117" i="3"/>
  <c r="W5120" i="3"/>
  <c r="W5116" i="3"/>
  <c r="W5119" i="3"/>
  <c r="W5115" i="3"/>
  <c r="W5118" i="3"/>
  <c r="W5114" i="3"/>
  <c r="W5113" i="3"/>
  <c r="W5107" i="3"/>
  <c r="W5112" i="3"/>
  <c r="W5109" i="3"/>
  <c r="W5106" i="3"/>
  <c r="W5103" i="3"/>
  <c r="W5102" i="3"/>
  <c r="W5104" i="3"/>
  <c r="W5101" i="3"/>
  <c r="W5100" i="3"/>
  <c r="W5099" i="3"/>
  <c r="W5095" i="3"/>
  <c r="W5096" i="3"/>
  <c r="W5094" i="3"/>
  <c r="W5093" i="3"/>
  <c r="W5092" i="3"/>
  <c r="W5091" i="3"/>
  <c r="W5098" i="3"/>
  <c r="W5097" i="3"/>
  <c r="W5090" i="3"/>
  <c r="W5081" i="3"/>
  <c r="W5088" i="3"/>
  <c r="W5087" i="3"/>
  <c r="W5086" i="3"/>
  <c r="W5085" i="3"/>
  <c r="W5084" i="3"/>
  <c r="W5083" i="3"/>
  <c r="W5082" i="3"/>
  <c r="W5079" i="3"/>
  <c r="W5074" i="3"/>
  <c r="W5073" i="3"/>
  <c r="W5072" i="3"/>
  <c r="W5071" i="3"/>
  <c r="W5078" i="3"/>
  <c r="W5076" i="3"/>
  <c r="W5070" i="3"/>
  <c r="W5077" i="3"/>
  <c r="W5069" i="3"/>
  <c r="W5075" i="3"/>
  <c r="W5068" i="3"/>
  <c r="W5054" i="3"/>
  <c r="W5053" i="3"/>
  <c r="W5052" i="3"/>
  <c r="W5047" i="3"/>
  <c r="W5046" i="3"/>
  <c r="W5045" i="3"/>
  <c r="W5044" i="3"/>
  <c r="W5043" i="3"/>
  <c r="W5041" i="3"/>
  <c r="W5042" i="3"/>
  <c r="W5040" i="3"/>
  <c r="W5034" i="3"/>
  <c r="W5037" i="3"/>
  <c r="W5038" i="3"/>
  <c r="W5039" i="3"/>
  <c r="W5036" i="3"/>
  <c r="W5033" i="3"/>
  <c r="W5031" i="3"/>
  <c r="W5030" i="3"/>
  <c r="W5035" i="3"/>
  <c r="W5032" i="3"/>
  <c r="W4952" i="3"/>
  <c r="W4944" i="3"/>
  <c r="W4946" i="3"/>
  <c r="W4947" i="3"/>
  <c r="W4945" i="3"/>
  <c r="W4943" i="3"/>
  <c r="W4942" i="3"/>
  <c r="W4941" i="3"/>
  <c r="W4940" i="3"/>
  <c r="W4938" i="3"/>
  <c r="W4939" i="3"/>
  <c r="W4924" i="3"/>
  <c r="W4925" i="3"/>
  <c r="W4919" i="3"/>
  <c r="W4918" i="3"/>
  <c r="W4917" i="3"/>
  <c r="W4916" i="3"/>
  <c r="W4914" i="3"/>
  <c r="W4915" i="3"/>
  <c r="W4912" i="3"/>
  <c r="W4910" i="3"/>
  <c r="W4886" i="3"/>
  <c r="W4792" i="3"/>
  <c r="W4791" i="3"/>
  <c r="W4790" i="3"/>
  <c r="W4777" i="3"/>
  <c r="W4772" i="3"/>
  <c r="W4771" i="3"/>
  <c r="W4758" i="3"/>
  <c r="W4757" i="3"/>
  <c r="W4756" i="3"/>
  <c r="W4755" i="3"/>
  <c r="W4754" i="3"/>
  <c r="W4748" i="3"/>
  <c r="W4744" i="3"/>
  <c r="W4746" i="3"/>
  <c r="W4752" i="3"/>
  <c r="W4749" i="3"/>
  <c r="W4751" i="3"/>
  <c r="W4750" i="3"/>
  <c r="W4743" i="3"/>
  <c r="W4745" i="3"/>
  <c r="W4753" i="3"/>
  <c r="W4741" i="3"/>
  <c r="W4742" i="3"/>
  <c r="W4740" i="3"/>
  <c r="W4739" i="3"/>
  <c r="W4738" i="3"/>
  <c r="W4737" i="3"/>
  <c r="W4736" i="3"/>
  <c r="W4735" i="3"/>
  <c r="W4733" i="3"/>
  <c r="W4734" i="3"/>
  <c r="W4728" i="3"/>
  <c r="W4725" i="3"/>
  <c r="W4727" i="3"/>
  <c r="W4724" i="3"/>
  <c r="W4722" i="3"/>
  <c r="W4719" i="3"/>
  <c r="W4723" i="3"/>
  <c r="W4721" i="3"/>
  <c r="W4720" i="3"/>
  <c r="W4715" i="3"/>
  <c r="W4718" i="3"/>
  <c r="W4717" i="3"/>
  <c r="W4716" i="3"/>
  <c r="W4714" i="3"/>
  <c r="W4711" i="3"/>
  <c r="W4712" i="3"/>
  <c r="W4708" i="3"/>
  <c r="W4710" i="3"/>
  <c r="W4709" i="3"/>
  <c r="W4707" i="3"/>
  <c r="W4706" i="3"/>
  <c r="W4705" i="3"/>
  <c r="W4703" i="3"/>
  <c r="W4701" i="3"/>
  <c r="W4700" i="3"/>
  <c r="W4704" i="3"/>
  <c r="W4702" i="3"/>
  <c r="W4699" i="3"/>
  <c r="W4697" i="3"/>
  <c r="W4696" i="3"/>
  <c r="W4695" i="3"/>
  <c r="W4698" i="3"/>
  <c r="W4681" i="3"/>
  <c r="W4680" i="3"/>
  <c r="W4679" i="3"/>
  <c r="W4678" i="3"/>
  <c r="W4682" i="3"/>
  <c r="W4677" i="3"/>
  <c r="W4676" i="3"/>
  <c r="W4675" i="3"/>
  <c r="W4663" i="3"/>
  <c r="W4672" i="3"/>
  <c r="W4670" i="3"/>
  <c r="W4669" i="3"/>
  <c r="W4671" i="3"/>
  <c r="W4668" i="3"/>
  <c r="W4667" i="3"/>
  <c r="W4674" i="3"/>
  <c r="W4666" i="3"/>
  <c r="W4673" i="3"/>
  <c r="W4665" i="3"/>
  <c r="W4664" i="3"/>
  <c r="W4662" i="3"/>
  <c r="W4661" i="3"/>
  <c r="W4659" i="3"/>
  <c r="W4658" i="3"/>
  <c r="W4657" i="3"/>
  <c r="W4656" i="3"/>
  <c r="W4655" i="3"/>
  <c r="W4654" i="3"/>
  <c r="W4660" i="3"/>
  <c r="W4649" i="3"/>
  <c r="W4648" i="3"/>
  <c r="W4646" i="3"/>
  <c r="W4647" i="3"/>
  <c r="W4644" i="3"/>
  <c r="W4642" i="3"/>
  <c r="W4641" i="3"/>
  <c r="W4643" i="3"/>
  <c r="W4640" i="3"/>
  <c r="W4639" i="3"/>
  <c r="W4638" i="3"/>
  <c r="W4637" i="3"/>
  <c r="W4636" i="3"/>
  <c r="W4645" i="3"/>
  <c r="W4634" i="3"/>
  <c r="W4635" i="3"/>
  <c r="W4632" i="3"/>
  <c r="W4617" i="3"/>
  <c r="W4616" i="3"/>
  <c r="W4619" i="3"/>
  <c r="W4618" i="3"/>
  <c r="W4615" i="3"/>
  <c r="W4613" i="3"/>
  <c r="W4612" i="3"/>
  <c r="W4611" i="3"/>
  <c r="W4610" i="3"/>
  <c r="W4609" i="3"/>
  <c r="W4608" i="3"/>
  <c r="W4614" i="3"/>
  <c r="W4607" i="3"/>
  <c r="W4606" i="3"/>
  <c r="W4605" i="3"/>
  <c r="W4604" i="3"/>
  <c r="W4603" i="3"/>
  <c r="W4602" i="3"/>
  <c r="W4601" i="3"/>
  <c r="W4600" i="3"/>
  <c r="W4594" i="3"/>
  <c r="W4593" i="3"/>
  <c r="W4595" i="3"/>
  <c r="W4589" i="3"/>
  <c r="W4588" i="3"/>
  <c r="W4592" i="3"/>
  <c r="W4587" i="3"/>
  <c r="W4586" i="3"/>
  <c r="W4585" i="3"/>
  <c r="W4591" i="3"/>
  <c r="W4590" i="3"/>
  <c r="W4584" i="3"/>
  <c r="W4583" i="3"/>
  <c r="W4582" i="3"/>
  <c r="W4581" i="3"/>
  <c r="W4580" i="3"/>
  <c r="W4579" i="3"/>
  <c r="W4578" i="3"/>
  <c r="W4576" i="3"/>
  <c r="W4575" i="3"/>
  <c r="W4574" i="3"/>
  <c r="W4573" i="3"/>
  <c r="W4577" i="3"/>
  <c r="W4572" i="3"/>
  <c r="W4571" i="3"/>
  <c r="W4570" i="3"/>
  <c r="W4569" i="3"/>
  <c r="W4568" i="3"/>
  <c r="W4567" i="3"/>
  <c r="W4565" i="3"/>
  <c r="W4564" i="3"/>
  <c r="W4550" i="3"/>
  <c r="W4549" i="3"/>
  <c r="W4544" i="3"/>
  <c r="W4531" i="3"/>
  <c r="W4525" i="3"/>
  <c r="W4526" i="3"/>
  <c r="W4450" i="3"/>
  <c r="W4445" i="3"/>
  <c r="W4444" i="3"/>
  <c r="W4431" i="3"/>
  <c r="W4430" i="3"/>
  <c r="W4415" i="3"/>
  <c r="W4414" i="3"/>
  <c r="W4413" i="3"/>
  <c r="W4412" i="3"/>
  <c r="W4411" i="3"/>
  <c r="W4406" i="3"/>
  <c r="W4405" i="3"/>
  <c r="W4404" i="3"/>
  <c r="W4403" i="3"/>
  <c r="W4402" i="3"/>
  <c r="W4401" i="3"/>
  <c r="W4400" i="3"/>
  <c r="W4399" i="3"/>
  <c r="W4398" i="3"/>
  <c r="W4397" i="3"/>
  <c r="W4396" i="3"/>
  <c r="W4395" i="3"/>
  <c r="W4394" i="3"/>
  <c r="W4393" i="3"/>
  <c r="W4389" i="3"/>
  <c r="W4391" i="3"/>
  <c r="W4388" i="3"/>
  <c r="W4392" i="3"/>
  <c r="W4390" i="3"/>
  <c r="W4387" i="3"/>
  <c r="W4374" i="3"/>
  <c r="W4373" i="3"/>
  <c r="W4368" i="3"/>
  <c r="W4367" i="3"/>
  <c r="W4294" i="3"/>
  <c r="W4293" i="3"/>
  <c r="W4292" i="3"/>
  <c r="W4287" i="3"/>
  <c r="W4283" i="3"/>
  <c r="W4285" i="3"/>
  <c r="W4281" i="3"/>
  <c r="W4284" i="3"/>
  <c r="W4286" i="3"/>
  <c r="W4282" i="3"/>
  <c r="W4280" i="3"/>
  <c r="W4279" i="3"/>
  <c r="W4278" i="3"/>
  <c r="W4276" i="3"/>
  <c r="W4277" i="3"/>
  <c r="W4275" i="3"/>
  <c r="W4274" i="3"/>
  <c r="W4272" i="3"/>
  <c r="W4273" i="3"/>
  <c r="W4271" i="3"/>
  <c r="W4268" i="3"/>
  <c r="W4267" i="3"/>
  <c r="W4266" i="3"/>
  <c r="W4265" i="3"/>
  <c r="W4257" i="3"/>
  <c r="W4262" i="3"/>
  <c r="W4264" i="3"/>
  <c r="W4263" i="3"/>
  <c r="W4261" i="3"/>
  <c r="W4259" i="3"/>
  <c r="W4260" i="3"/>
  <c r="W4258" i="3"/>
  <c r="W4256" i="3"/>
  <c r="W4269" i="3"/>
  <c r="W4242" i="3"/>
  <c r="W4243" i="3"/>
  <c r="W4237" i="3"/>
  <c r="W4236" i="3"/>
  <c r="W4235" i="3"/>
  <c r="W4234" i="3"/>
  <c r="W4232" i="3"/>
  <c r="W4233" i="3"/>
  <c r="W4230" i="3"/>
  <c r="W4228" i="3"/>
  <c r="W4205" i="3"/>
  <c r="W4204" i="3"/>
  <c r="W4202" i="3"/>
  <c r="W4203" i="3"/>
  <c r="W4201" i="3"/>
  <c r="W4200" i="3"/>
  <c r="W4199" i="3"/>
  <c r="W4191" i="3"/>
  <c r="W4188" i="3"/>
  <c r="W4175" i="3"/>
  <c r="W4174" i="3"/>
  <c r="W4135" i="3"/>
  <c r="W4134" i="3"/>
  <c r="W4133" i="3"/>
  <c r="W4132" i="3"/>
  <c r="W4118" i="3"/>
  <c r="W4119" i="3"/>
  <c r="W4113" i="3"/>
  <c r="W4112" i="3"/>
  <c r="W4111" i="3"/>
  <c r="W4110" i="3"/>
  <c r="W4108" i="3"/>
  <c r="W4109" i="3"/>
  <c r="W4106" i="3"/>
  <c r="W4104" i="3"/>
  <c r="W4081" i="3"/>
  <c r="W4071" i="3"/>
  <c r="W4077" i="3"/>
  <c r="W4080" i="3"/>
  <c r="W4076" i="3"/>
  <c r="W4073" i="3"/>
  <c r="W4075" i="3"/>
  <c r="W4078" i="3"/>
  <c r="W4079" i="3"/>
  <c r="W4070" i="3"/>
  <c r="W4074" i="3"/>
  <c r="W4072" i="3"/>
  <c r="W4069" i="3"/>
  <c r="W4068" i="3"/>
  <c r="W4067" i="3"/>
  <c r="W4066" i="3"/>
  <c r="W4064" i="3"/>
  <c r="W4063" i="3"/>
  <c r="W4065" i="3"/>
  <c r="W4062" i="3"/>
  <c r="W4061" i="3"/>
  <c r="W4060" i="3"/>
  <c r="W4052" i="3"/>
  <c r="W4054" i="3"/>
  <c r="W4053" i="3"/>
  <c r="W4051" i="3"/>
  <c r="W4049" i="3"/>
  <c r="W4048" i="3"/>
  <c r="W4050" i="3"/>
  <c r="W4047" i="3"/>
  <c r="W4046" i="3"/>
  <c r="W4045" i="3"/>
  <c r="W4044" i="3"/>
  <c r="W4043" i="3"/>
  <c r="W4030" i="3"/>
  <c r="W4029" i="3"/>
  <c r="W4024" i="3"/>
  <c r="W4023" i="3"/>
  <c r="W4009" i="3"/>
  <c r="W4004" i="3"/>
  <c r="W4003" i="3"/>
  <c r="W3989" i="3"/>
  <c r="W3990" i="3"/>
  <c r="W3976" i="3"/>
  <c r="W3963" i="3"/>
  <c r="W3960" i="3"/>
  <c r="W3959" i="3"/>
  <c r="W3961" i="3"/>
  <c r="W3962" i="3"/>
  <c r="W3958" i="3"/>
  <c r="W3945" i="3"/>
  <c r="W3943" i="3"/>
  <c r="W3944" i="3"/>
  <c r="W3938" i="3"/>
  <c r="W3942" i="3"/>
  <c r="W3941" i="3"/>
  <c r="W3940" i="3"/>
  <c r="W3937" i="3"/>
  <c r="W3939" i="3"/>
  <c r="W3936" i="3"/>
  <c r="W3935" i="3"/>
  <c r="W3934" i="3"/>
  <c r="W3925" i="3"/>
  <c r="W3923" i="3"/>
  <c r="W3929" i="3"/>
  <c r="W3927" i="3"/>
  <c r="W3931" i="3"/>
  <c r="W3933" i="3"/>
  <c r="W3921" i="3"/>
  <c r="W3932" i="3"/>
  <c r="W3919" i="3"/>
  <c r="W3917" i="3"/>
  <c r="W3915" i="3"/>
  <c r="W3914" i="3"/>
  <c r="W3900" i="3"/>
  <c r="W3899" i="3"/>
  <c r="W3898" i="3"/>
  <c r="W3897" i="3"/>
  <c r="W3896" i="3"/>
  <c r="W3895" i="3"/>
  <c r="W3885" i="3"/>
  <c r="W3883" i="3"/>
  <c r="W3887" i="3"/>
  <c r="W3886" i="3"/>
  <c r="W3881" i="3"/>
  <c r="W3880" i="3"/>
  <c r="W3879" i="3"/>
  <c r="W3884" i="3"/>
  <c r="W3882" i="3"/>
  <c r="W3840" i="3"/>
  <c r="W3841" i="3"/>
  <c r="W3839" i="3"/>
  <c r="W3838" i="3"/>
  <c r="W3842" i="3"/>
  <c r="W3833" i="3"/>
  <c r="W3832" i="3"/>
  <c r="W3823" i="3"/>
  <c r="W3831" i="3"/>
  <c r="W3829" i="3"/>
  <c r="W3828" i="3"/>
  <c r="W3827" i="3"/>
  <c r="W3825" i="3"/>
  <c r="W3824" i="3"/>
  <c r="W3821" i="3"/>
  <c r="W3826" i="3"/>
  <c r="W3830" i="3"/>
  <c r="W3820" i="3"/>
  <c r="W3822" i="3"/>
  <c r="W3807" i="3"/>
  <c r="W3802" i="3"/>
  <c r="W3800" i="3"/>
  <c r="W3787" i="3"/>
  <c r="W3781" i="3"/>
  <c r="W3782" i="3"/>
  <c r="W3779" i="3"/>
  <c r="W3766" i="3"/>
  <c r="W3752" i="3"/>
  <c r="W3753" i="3"/>
  <c r="W3747" i="3"/>
  <c r="W3746" i="3"/>
  <c r="W3745" i="3"/>
  <c r="W3744" i="3"/>
  <c r="W3742" i="3"/>
  <c r="W3743" i="3"/>
  <c r="W3740" i="3"/>
  <c r="W3738" i="3"/>
  <c r="W3715" i="3"/>
  <c r="W3716" i="3"/>
  <c r="W3714" i="3"/>
  <c r="W3713" i="3"/>
  <c r="W3708" i="3"/>
  <c r="W3707" i="3"/>
  <c r="W3704" i="3"/>
  <c r="W3705" i="3"/>
  <c r="W3703" i="3"/>
  <c r="W3706" i="3"/>
  <c r="W3702" i="3"/>
  <c r="W3701" i="3"/>
  <c r="W3700" i="3"/>
  <c r="W3699" i="3"/>
  <c r="W3696" i="3"/>
  <c r="W3695" i="3"/>
  <c r="W3698" i="3"/>
  <c r="W3697" i="3"/>
  <c r="W3694" i="3"/>
  <c r="W3693" i="3"/>
  <c r="W3690" i="3"/>
  <c r="W3689" i="3"/>
  <c r="W3687" i="3"/>
  <c r="W3686" i="3"/>
  <c r="W3688" i="3"/>
  <c r="W3691" i="3"/>
  <c r="W3685" i="3"/>
  <c r="W3684" i="3"/>
  <c r="W3683" i="3"/>
  <c r="W3670" i="3"/>
  <c r="W3668" i="3"/>
  <c r="W3667" i="3"/>
  <c r="W3669" i="3"/>
  <c r="W3666" i="3"/>
  <c r="W3665" i="3"/>
  <c r="W3663" i="3"/>
  <c r="W3664" i="3"/>
  <c r="W3658" i="3"/>
  <c r="W3655" i="3"/>
  <c r="W3654" i="3"/>
  <c r="W3657" i="3"/>
  <c r="W3656" i="3"/>
  <c r="W3653" i="3"/>
  <c r="W3651" i="3"/>
  <c r="W3637" i="3"/>
  <c r="W3633" i="3"/>
  <c r="W3652" i="3"/>
  <c r="W3650" i="3"/>
  <c r="W3649" i="3"/>
  <c r="W3632" i="3"/>
  <c r="W3646" i="3"/>
  <c r="W3631" i="3"/>
  <c r="W3644" i="3"/>
  <c r="W3630" i="3"/>
  <c r="W3629" i="3"/>
  <c r="W3626" i="3"/>
  <c r="W3625" i="3"/>
  <c r="W3628" i="3"/>
  <c r="W3645" i="3"/>
  <c r="W3643" i="3"/>
  <c r="W3642" i="3"/>
  <c r="W3627" i="3"/>
  <c r="W3641" i="3"/>
  <c r="W3636" i="3"/>
  <c r="W3640" i="3"/>
  <c r="W3648" i="3"/>
  <c r="W3635" i="3"/>
  <c r="W3639" i="3"/>
  <c r="W3647" i="3"/>
  <c r="W3634" i="3"/>
  <c r="W3638" i="3"/>
  <c r="W3624" i="3"/>
  <c r="W3623" i="3"/>
  <c r="W3622" i="3"/>
  <c r="W3618" i="3"/>
  <c r="W3617" i="3"/>
  <c r="W3616" i="3"/>
  <c r="W3615" i="3"/>
  <c r="W3614" i="3"/>
  <c r="W3621" i="3"/>
  <c r="W3613" i="3"/>
  <c r="W3612" i="3"/>
  <c r="W3611" i="3"/>
  <c r="W3610" i="3"/>
  <c r="W3609" i="3"/>
  <c r="W3608" i="3"/>
  <c r="W3619" i="3"/>
  <c r="W3607" i="3"/>
  <c r="W3606" i="3"/>
  <c r="W3605" i="3"/>
  <c r="W3600" i="3"/>
  <c r="W3604" i="3"/>
  <c r="W3603" i="3"/>
  <c r="W3602" i="3"/>
  <c r="W3601" i="3"/>
  <c r="W3620" i="3"/>
  <c r="W3599" i="3"/>
  <c r="W3596" i="3"/>
  <c r="W3595" i="3"/>
  <c r="W3594" i="3"/>
  <c r="W3593" i="3"/>
  <c r="W3592" i="3"/>
  <c r="W3591" i="3"/>
  <c r="W3590" i="3"/>
  <c r="W3589" i="3"/>
  <c r="W3588" i="3"/>
  <c r="W3598" i="3"/>
  <c r="W3586" i="3"/>
  <c r="W3587" i="3"/>
  <c r="W3585" i="3"/>
  <c r="W3583" i="3"/>
  <c r="W3582" i="3"/>
  <c r="W3584" i="3"/>
  <c r="W3568" i="3"/>
  <c r="W3567" i="3"/>
  <c r="W3566" i="3"/>
  <c r="W3565" i="3"/>
  <c r="W3564" i="3"/>
  <c r="W3563" i="3"/>
  <c r="W3562" i="3"/>
  <c r="W3561" i="3"/>
  <c r="W3556" i="3"/>
  <c r="W3555" i="3"/>
  <c r="W3554" i="3"/>
  <c r="W3553" i="3"/>
  <c r="W3552" i="3"/>
  <c r="W3551" i="3"/>
  <c r="W3550" i="3"/>
  <c r="W3549" i="3"/>
  <c r="W3548" i="3"/>
  <c r="W3547" i="3"/>
  <c r="W3546" i="3"/>
  <c r="W3545" i="3"/>
  <c r="W3544" i="3"/>
  <c r="W3543" i="3"/>
  <c r="W3542" i="3"/>
  <c r="W3541" i="3"/>
  <c r="W3540" i="3"/>
  <c r="W3523" i="3"/>
  <c r="W3527" i="3"/>
  <c r="W3526" i="3"/>
  <c r="W3525" i="3"/>
  <c r="W3520" i="3"/>
  <c r="W3522" i="3"/>
  <c r="W3524" i="3"/>
  <c r="W3521" i="3"/>
  <c r="W3519" i="3"/>
  <c r="W3516" i="3"/>
  <c r="W3515" i="3"/>
  <c r="W3518" i="3"/>
  <c r="W3517" i="3"/>
  <c r="W3514" i="3"/>
  <c r="W3513" i="3"/>
  <c r="W3512" i="3"/>
  <c r="W3511" i="3"/>
  <c r="W3507" i="3"/>
  <c r="W3510" i="3"/>
  <c r="W3509" i="3"/>
  <c r="W3506" i="3"/>
  <c r="W3508" i="3"/>
  <c r="W3505" i="3"/>
  <c r="W3504" i="3"/>
  <c r="W3503" i="3"/>
  <c r="W3502" i="3"/>
  <c r="W3489" i="3"/>
  <c r="W3483" i="3"/>
  <c r="W3484" i="3"/>
  <c r="W3357" i="3"/>
  <c r="W3356" i="3"/>
  <c r="W3355" i="3"/>
  <c r="W3354" i="3"/>
  <c r="W3353" i="3"/>
  <c r="W3352" i="3"/>
  <c r="W3339" i="3"/>
  <c r="W3338" i="3"/>
  <c r="W3337" i="3"/>
  <c r="W3336" i="3"/>
  <c r="W3335" i="3"/>
  <c r="W3322" i="3"/>
  <c r="W3321" i="3"/>
  <c r="W3316" i="3"/>
  <c r="W3315" i="3"/>
  <c r="W3313" i="3"/>
  <c r="W3312" i="3"/>
  <c r="W3311" i="3"/>
  <c r="W3314" i="3"/>
  <c r="W3310" i="3"/>
  <c r="W3309" i="3"/>
  <c r="W3306" i="3"/>
  <c r="W3308" i="3"/>
  <c r="W3307" i="3"/>
  <c r="W3305" i="3"/>
  <c r="W3304" i="3"/>
  <c r="W3290" i="3"/>
  <c r="W3291" i="3"/>
  <c r="W3284" i="3"/>
  <c r="W3285" i="3"/>
  <c r="W3283" i="3"/>
  <c r="W3282" i="3"/>
  <c r="W3269" i="3"/>
  <c r="W3268" i="3"/>
  <c r="W3267" i="3"/>
  <c r="W3264" i="3"/>
  <c r="W3266" i="3"/>
  <c r="W3263" i="3"/>
  <c r="W3265" i="3"/>
  <c r="W3262" i="3"/>
  <c r="W3261" i="3"/>
  <c r="W3259" i="3"/>
  <c r="W3253" i="3"/>
  <c r="W3251" i="3"/>
  <c r="W3250" i="3"/>
  <c r="W3249" i="3"/>
  <c r="W3248" i="3"/>
  <c r="W3247" i="3"/>
  <c r="W3246" i="3"/>
  <c r="W3245" i="3"/>
  <c r="W3244" i="3"/>
  <c r="W3242" i="3"/>
  <c r="W3241" i="3"/>
  <c r="W3240" i="3"/>
  <c r="W3227" i="3"/>
  <c r="W3214" i="3"/>
  <c r="W3209" i="3"/>
  <c r="W3139" i="3"/>
  <c r="W3134" i="3"/>
  <c r="W3131" i="3"/>
  <c r="W3130" i="3"/>
  <c r="W3132" i="3"/>
  <c r="W3133" i="3"/>
  <c r="W3129" i="3"/>
  <c r="W3128" i="3"/>
  <c r="W3127" i="3"/>
  <c r="W3126" i="3"/>
  <c r="W3125" i="3"/>
  <c r="W3112" i="3"/>
  <c r="W3110" i="3"/>
  <c r="W3109" i="3"/>
  <c r="W3111" i="3"/>
  <c r="W3096" i="3"/>
  <c r="W3095" i="3"/>
  <c r="W3094" i="3"/>
  <c r="W3093" i="3"/>
  <c r="W3080" i="3"/>
  <c r="W3079" i="3"/>
  <c r="W3065" i="3"/>
  <c r="W3066" i="3"/>
  <c r="W3058" i="3"/>
  <c r="W3060" i="3"/>
  <c r="W3059" i="3"/>
  <c r="W3057" i="3"/>
  <c r="W3056" i="3"/>
  <c r="W3054" i="3"/>
  <c r="W3055" i="3"/>
  <c r="W3052" i="3"/>
  <c r="W3050" i="3"/>
  <c r="W3027" i="3"/>
  <c r="W3026" i="3"/>
  <c r="W3025" i="3"/>
  <c r="W3024" i="3"/>
  <c r="W3022" i="3"/>
  <c r="W3018" i="3"/>
  <c r="W3021" i="3"/>
  <c r="W3019" i="3"/>
  <c r="W3023" i="3"/>
  <c r="W3020" i="3"/>
  <c r="W3017" i="3"/>
  <c r="W3015" i="3"/>
  <c r="W3016" i="3"/>
  <c r="W3014" i="3"/>
  <c r="W3008" i="3"/>
  <c r="W3007" i="3"/>
  <c r="W3009" i="3"/>
  <c r="W3005" i="3"/>
  <c r="W3002" i="3"/>
  <c r="W3000" i="3"/>
  <c r="W3004" i="3"/>
  <c r="W3006" i="3"/>
  <c r="W2999" i="3"/>
  <c r="W3001" i="3"/>
  <c r="W3003" i="3"/>
  <c r="W2998" i="3"/>
  <c r="W2997" i="3"/>
  <c r="W2996" i="3"/>
  <c r="W2995" i="3"/>
  <c r="W2994" i="3"/>
  <c r="W2992" i="3"/>
  <c r="W2993" i="3"/>
  <c r="W2991" i="3"/>
  <c r="W2990" i="3"/>
  <c r="W2989" i="3"/>
  <c r="W2976" i="3"/>
  <c r="W2975" i="3"/>
  <c r="W2974" i="3"/>
  <c r="W2973" i="3"/>
  <c r="W2963" i="3"/>
  <c r="W2968" i="3"/>
  <c r="W2965" i="3"/>
  <c r="W2964" i="3"/>
  <c r="W2962" i="3"/>
  <c r="W2967" i="3"/>
  <c r="W2961" i="3"/>
  <c r="W2966" i="3"/>
  <c r="W2960" i="3"/>
  <c r="W2957" i="3"/>
  <c r="W2956" i="3"/>
  <c r="W2959" i="3"/>
  <c r="W2958" i="3"/>
  <c r="W2955" i="3"/>
  <c r="W2954" i="3"/>
  <c r="W2952" i="3"/>
  <c r="W2953" i="3"/>
  <c r="W2950" i="3"/>
  <c r="W2949" i="3"/>
  <c r="W2948" i="3"/>
  <c r="W2946" i="3"/>
  <c r="W2947" i="3"/>
  <c r="W2933" i="3"/>
  <c r="W2928" i="3"/>
  <c r="W2927" i="3"/>
  <c r="W2926" i="3"/>
  <c r="W2925" i="3"/>
  <c r="W2924" i="3"/>
  <c r="W2923" i="3"/>
  <c r="W2910" i="3"/>
  <c r="W2909" i="3"/>
  <c r="W2908" i="3"/>
  <c r="W2902" i="3"/>
  <c r="W2901" i="3"/>
  <c r="W2900" i="3"/>
  <c r="W2899" i="3"/>
  <c r="W2898" i="3"/>
  <c r="W2903" i="3"/>
  <c r="W2897" i="3"/>
  <c r="W2896" i="3"/>
  <c r="W2895" i="3"/>
  <c r="W2894" i="3"/>
  <c r="W2893" i="3"/>
  <c r="W2892" i="3"/>
  <c r="W2891" i="3"/>
  <c r="W2890" i="3"/>
  <c r="W2889" i="3"/>
  <c r="W2888" i="3"/>
  <c r="W2875" i="3"/>
  <c r="W2873" i="3"/>
  <c r="W2874" i="3"/>
  <c r="W2865" i="3"/>
  <c r="W2867" i="3"/>
  <c r="W2868" i="3"/>
  <c r="W2866" i="3"/>
  <c r="W2864" i="3"/>
  <c r="W2863" i="3"/>
  <c r="W2861" i="3"/>
  <c r="W2862" i="3"/>
  <c r="W2860" i="3"/>
  <c r="W2856" i="3"/>
  <c r="W2859" i="3"/>
  <c r="W2858" i="3"/>
  <c r="W2857" i="3"/>
  <c r="W2855" i="3"/>
  <c r="W2853" i="3"/>
  <c r="W2852" i="3"/>
  <c r="W2851" i="3"/>
  <c r="W2850" i="3"/>
  <c r="W2854" i="3"/>
  <c r="W2849" i="3"/>
  <c r="W2848" i="3"/>
  <c r="W2846" i="3"/>
  <c r="W2834" i="3"/>
  <c r="W2832" i="3"/>
  <c r="W2833" i="3"/>
  <c r="W2820" i="3"/>
  <c r="W2807" i="3"/>
  <c r="W2806" i="3"/>
  <c r="W2793" i="3"/>
  <c r="W2780" i="3"/>
  <c r="W2779" i="3"/>
  <c r="W2778" i="3"/>
  <c r="W2765" i="3"/>
  <c r="W2760" i="3"/>
  <c r="W2757" i="3"/>
  <c r="W2759" i="3"/>
  <c r="W2756" i="3"/>
  <c r="W2755" i="3"/>
  <c r="W2754" i="3"/>
  <c r="W2753" i="3"/>
  <c r="W2752" i="3"/>
  <c r="W2751" i="3"/>
  <c r="W2750" i="3"/>
  <c r="W2749" i="3"/>
  <c r="W2758" i="3"/>
  <c r="W2748" i="3"/>
  <c r="W2747" i="3"/>
  <c r="W2746" i="3"/>
  <c r="W2745" i="3"/>
  <c r="W2744" i="3"/>
  <c r="W2731" i="3"/>
  <c r="W2732" i="3"/>
  <c r="W2724" i="3"/>
  <c r="W2726" i="3"/>
  <c r="W2727" i="3"/>
  <c r="W2723" i="3"/>
  <c r="W2730" i="3"/>
  <c r="W2728" i="3"/>
  <c r="W2725" i="3"/>
  <c r="W2729" i="3"/>
  <c r="W2722" i="3"/>
  <c r="W2721" i="3"/>
  <c r="W2718" i="3"/>
  <c r="W2720" i="3"/>
  <c r="W2719" i="3"/>
  <c r="W2717" i="3"/>
  <c r="W2716" i="3"/>
  <c r="W2715" i="3"/>
  <c r="W2714" i="3"/>
  <c r="W2713" i="3"/>
  <c r="W2712" i="3"/>
  <c r="W2711" i="3"/>
  <c r="W2706" i="3"/>
  <c r="W2710" i="3"/>
  <c r="W2709" i="3"/>
  <c r="W2708" i="3"/>
  <c r="W2707" i="3"/>
  <c r="W2693" i="3"/>
  <c r="W2691" i="3"/>
  <c r="W2689" i="3"/>
  <c r="W2687" i="3"/>
  <c r="W2688" i="3"/>
  <c r="W2686" i="3"/>
  <c r="W2679" i="3"/>
  <c r="W2675" i="3"/>
  <c r="W2677" i="3"/>
  <c r="W2672" i="3"/>
  <c r="W2667" i="3"/>
  <c r="W2666" i="3"/>
  <c r="W2665" i="3"/>
  <c r="W2664" i="3"/>
  <c r="W2662" i="3"/>
  <c r="W2659" i="3"/>
  <c r="W2660" i="3"/>
  <c r="W2680" i="3"/>
  <c r="W2671" i="3"/>
  <c r="W2668" i="3"/>
  <c r="W2658" i="3"/>
  <c r="W2645" i="3"/>
  <c r="W2644" i="3"/>
  <c r="W2643" i="3"/>
  <c r="W2642" i="3"/>
  <c r="W2640" i="3"/>
  <c r="W2641" i="3"/>
  <c r="W2634" i="3"/>
  <c r="W2630" i="3"/>
  <c r="W2633" i="3"/>
  <c r="W2629" i="3"/>
  <c r="W2631" i="3"/>
  <c r="W2632" i="3"/>
  <c r="W2627" i="3"/>
  <c r="W2628" i="3"/>
  <c r="W2625" i="3"/>
  <c r="W2624" i="3"/>
  <c r="W2622" i="3"/>
  <c r="W2621" i="3"/>
  <c r="W2619" i="3"/>
  <c r="W2620" i="3"/>
  <c r="W2618" i="3"/>
  <c r="W2617" i="3"/>
  <c r="W2606" i="3"/>
  <c r="W2612" i="3"/>
  <c r="W2611" i="3"/>
  <c r="W2610" i="3"/>
  <c r="W2609" i="3"/>
  <c r="W2608" i="3"/>
  <c r="W2616" i="3"/>
  <c r="W2615" i="3"/>
  <c r="W2614" i="3"/>
  <c r="W2613" i="3"/>
  <c r="W2607" i="3"/>
  <c r="W2590" i="3"/>
  <c r="W2591" i="3"/>
  <c r="W2589" i="3"/>
  <c r="W2593" i="3"/>
  <c r="W2592" i="3"/>
  <c r="W2588" i="3"/>
  <c r="W2583" i="3"/>
  <c r="W2582" i="3"/>
  <c r="W2581" i="3"/>
  <c r="W2580" i="3"/>
  <c r="W2579" i="3"/>
  <c r="W2578" i="3"/>
  <c r="W2577" i="3"/>
  <c r="W2576" i="3"/>
  <c r="W2574" i="3"/>
  <c r="W2561" i="3"/>
  <c r="W2560" i="3"/>
  <c r="W2559" i="3"/>
  <c r="W2557" i="3"/>
  <c r="W2556" i="3"/>
  <c r="W2555" i="3"/>
  <c r="W2558" i="3"/>
  <c r="W2550" i="3"/>
  <c r="W2554" i="3"/>
  <c r="W2553" i="3"/>
  <c r="W2552" i="3"/>
  <c r="W2551" i="3"/>
  <c r="W2534" i="3"/>
  <c r="W2535" i="3"/>
  <c r="W2529" i="3"/>
  <c r="W2528" i="3"/>
  <c r="W2527" i="3"/>
  <c r="W2526" i="3"/>
  <c r="W2524" i="3"/>
  <c r="W2522" i="3"/>
  <c r="W2525" i="3"/>
  <c r="W2523" i="3"/>
  <c r="W2509" i="3"/>
  <c r="W2508" i="3"/>
  <c r="W2507" i="3"/>
  <c r="W2493" i="3"/>
  <c r="W2492" i="3"/>
  <c r="W2421" i="3"/>
  <c r="W2420" i="3"/>
  <c r="W2415" i="3"/>
  <c r="W2414" i="3"/>
  <c r="W2413" i="3"/>
  <c r="W2412" i="3"/>
  <c r="W2400" i="3"/>
  <c r="W2399" i="3"/>
  <c r="W2398" i="3"/>
  <c r="W2384" i="3"/>
  <c r="W2385" i="3"/>
  <c r="W2379" i="3"/>
  <c r="W2378" i="3"/>
  <c r="W2377" i="3"/>
  <c r="W2376" i="3"/>
  <c r="W2374" i="3"/>
  <c r="W2375" i="3"/>
  <c r="W2372" i="3"/>
  <c r="W2370" i="3"/>
  <c r="W2347" i="3"/>
  <c r="W2332" i="3"/>
  <c r="W2331" i="3"/>
  <c r="W2330" i="3"/>
  <c r="W2329" i="3"/>
  <c r="W2321" i="3"/>
  <c r="W2323" i="3"/>
  <c r="W2328" i="3"/>
  <c r="W2327" i="3"/>
  <c r="W2326" i="3"/>
  <c r="W2325" i="3"/>
  <c r="W2322" i="3"/>
  <c r="W2320" i="3"/>
  <c r="W2324" i="3"/>
  <c r="W2317" i="3"/>
  <c r="W2316" i="3"/>
  <c r="W2315" i="3"/>
  <c r="W2314" i="3"/>
  <c r="W2313" i="3"/>
  <c r="W2318" i="3"/>
  <c r="W2319" i="3"/>
  <c r="W2312" i="3"/>
  <c r="W2311" i="3"/>
  <c r="W2310" i="3"/>
  <c r="W2305" i="3"/>
  <c r="W2304" i="3"/>
  <c r="W2303" i="3"/>
  <c r="W2302" i="3"/>
  <c r="W2301" i="3"/>
  <c r="W2288" i="3"/>
  <c r="W2275" i="3"/>
  <c r="W2274" i="3"/>
  <c r="W2272" i="3"/>
  <c r="W2271" i="3"/>
  <c r="W2270" i="3"/>
  <c r="W2269" i="3"/>
  <c r="W2268" i="3"/>
  <c r="W2262" i="3"/>
  <c r="W2260" i="3"/>
  <c r="W2263" i="3"/>
  <c r="W2258" i="3"/>
  <c r="W2261" i="3"/>
  <c r="W2259" i="3"/>
  <c r="W2252" i="3"/>
  <c r="W2238" i="3"/>
  <c r="W2244" i="3"/>
  <c r="W2243" i="3"/>
  <c r="W2255" i="3"/>
  <c r="W2221" i="3"/>
  <c r="W2249" i="3"/>
  <c r="W2242" i="3"/>
  <c r="W2241" i="3"/>
  <c r="W2237" i="3"/>
  <c r="W2240" i="3"/>
  <c r="W2257" i="3"/>
  <c r="W2256" i="3"/>
  <c r="W2253" i="3"/>
  <c r="W2248" i="3"/>
  <c r="W2219" i="3"/>
  <c r="W2218" i="3"/>
  <c r="W2236" i="3"/>
  <c r="W2247" i="3"/>
  <c r="W2254" i="3"/>
  <c r="W2246" i="3"/>
  <c r="W2217" i="3"/>
  <c r="W2235" i="3"/>
  <c r="W2251" i="3"/>
  <c r="W2234" i="3"/>
  <c r="W2245" i="3"/>
  <c r="W2233" i="3"/>
  <c r="W2232" i="3"/>
  <c r="W2231" i="3"/>
  <c r="W2216" i="3"/>
  <c r="W2230" i="3"/>
  <c r="W2250" i="3"/>
  <c r="W2229" i="3"/>
  <c r="W2228" i="3"/>
  <c r="W2239" i="3"/>
  <c r="W2220" i="3"/>
  <c r="W2227" i="3"/>
  <c r="W2224" i="3"/>
  <c r="W2222" i="3"/>
  <c r="W2215" i="3"/>
  <c r="W2226" i="3"/>
  <c r="W2214" i="3"/>
  <c r="W2213" i="3"/>
  <c r="W2212" i="3"/>
  <c r="W2211" i="3"/>
  <c r="W2210" i="3"/>
  <c r="W2209" i="3"/>
  <c r="W2208" i="3"/>
  <c r="W2207" i="3"/>
  <c r="W2206" i="3"/>
  <c r="W2205" i="3"/>
  <c r="W2200" i="3"/>
  <c r="W2199" i="3"/>
  <c r="W2204" i="3"/>
  <c r="W2203" i="3"/>
  <c r="W2202" i="3"/>
  <c r="W2201" i="3"/>
  <c r="W2198" i="3"/>
  <c r="W2197" i="3"/>
  <c r="W2196" i="3"/>
  <c r="W2195" i="3"/>
  <c r="W2193" i="3"/>
  <c r="W2192" i="3"/>
  <c r="W2191" i="3"/>
  <c r="W2194" i="3"/>
  <c r="W2190" i="3"/>
  <c r="W2189" i="3"/>
  <c r="W2188" i="3"/>
  <c r="W2187" i="3"/>
  <c r="W2186" i="3"/>
  <c r="W2185" i="3"/>
  <c r="W2184" i="3"/>
  <c r="W2183" i="3"/>
  <c r="W2170" i="3"/>
  <c r="W2164" i="3"/>
  <c r="W2165" i="3"/>
  <c r="W2151" i="3"/>
  <c r="W2150" i="3"/>
  <c r="W2144" i="3"/>
  <c r="W2143" i="3"/>
  <c r="W2142" i="3"/>
  <c r="W2141" i="3"/>
  <c r="W2140" i="3"/>
  <c r="W2139" i="3"/>
  <c r="W2138" i="3"/>
  <c r="W2137" i="3"/>
  <c r="W2136" i="3"/>
  <c r="W2135" i="3"/>
  <c r="W2134" i="3"/>
  <c r="W2133" i="3"/>
  <c r="W2132" i="3"/>
  <c r="W2131" i="3"/>
  <c r="W2145" i="3"/>
  <c r="W2148" i="3"/>
  <c r="W2130" i="3"/>
  <c r="W2149" i="3"/>
  <c r="W2129" i="3"/>
  <c r="W2128" i="3"/>
  <c r="W2127" i="3"/>
  <c r="W2147" i="3"/>
  <c r="W2126" i="3"/>
  <c r="W2125" i="3"/>
  <c r="W2124" i="3"/>
  <c r="W2123" i="3"/>
  <c r="W2122" i="3"/>
  <c r="W2121" i="3"/>
  <c r="W2120" i="3"/>
  <c r="W2117" i="3"/>
  <c r="W2118" i="3"/>
  <c r="W2119" i="3"/>
  <c r="W2112" i="3"/>
  <c r="W2111" i="3"/>
  <c r="W2110" i="3"/>
  <c r="W2107" i="3"/>
  <c r="W2106" i="3"/>
  <c r="W2109" i="3"/>
  <c r="W2105" i="3"/>
  <c r="W2108" i="3"/>
  <c r="W2104" i="3"/>
  <c r="W2103" i="3"/>
  <c r="W2102" i="3"/>
  <c r="W2101" i="3"/>
  <c r="W2100" i="3"/>
  <c r="W2099" i="3"/>
  <c r="W2098" i="3"/>
  <c r="W2096" i="3"/>
  <c r="W2095" i="3"/>
  <c r="W2094" i="3"/>
  <c r="W2093" i="3"/>
  <c r="W2092" i="3"/>
  <c r="W2091" i="3"/>
  <c r="W2090" i="3"/>
  <c r="W2097" i="3"/>
  <c r="W2077" i="3"/>
  <c r="W2075" i="3"/>
  <c r="W2069" i="3"/>
  <c r="W2070" i="3"/>
  <c r="W2068" i="3"/>
  <c r="W2065" i="3"/>
  <c r="W2066" i="3"/>
  <c r="W2064" i="3"/>
  <c r="W2067" i="3"/>
  <c r="W2063" i="3"/>
  <c r="W2062" i="3"/>
  <c r="W2061" i="3"/>
  <c r="W2060" i="3"/>
  <c r="W2059" i="3"/>
  <c r="W2058" i="3"/>
  <c r="W2057" i="3"/>
  <c r="W2056" i="3"/>
  <c r="W2055" i="3"/>
  <c r="W2054" i="3"/>
  <c r="W2053" i="3"/>
  <c r="W2052" i="3"/>
  <c r="W2049" i="3"/>
  <c r="W2048" i="3"/>
  <c r="W2047" i="3"/>
  <c r="W2046" i="3"/>
  <c r="W2045" i="3"/>
  <c r="W2044" i="3"/>
  <c r="W2050" i="3"/>
  <c r="W2031" i="3"/>
  <c r="W2026" i="3"/>
  <c r="W1812" i="3"/>
  <c r="W1811" i="3"/>
  <c r="W1810" i="3"/>
  <c r="W1794" i="3"/>
  <c r="W1807" i="3"/>
  <c r="W1797" i="3"/>
  <c r="W1805" i="3"/>
  <c r="W1796" i="3"/>
  <c r="W1804" i="3"/>
  <c r="W1795" i="3"/>
  <c r="W1793" i="3"/>
  <c r="W1792" i="3"/>
  <c r="W1806" i="3"/>
  <c r="W1791" i="3"/>
  <c r="W1790" i="3"/>
  <c r="W1803" i="3"/>
  <c r="W1808" i="3"/>
  <c r="W1789" i="3"/>
  <c r="W1802" i="3"/>
  <c r="W1788" i="3"/>
  <c r="W1801" i="3"/>
  <c r="W1809" i="3"/>
  <c r="W1800" i="3"/>
  <c r="W1787" i="3"/>
  <c r="W1786" i="3"/>
  <c r="W1799" i="3"/>
  <c r="W1785" i="3"/>
  <c r="W1777" i="3"/>
  <c r="W1780" i="3"/>
  <c r="W1784" i="3"/>
  <c r="W1782" i="3"/>
  <c r="W1776" i="3"/>
  <c r="W1779" i="3"/>
  <c r="W1783" i="3"/>
  <c r="W1781" i="3"/>
  <c r="W1778" i="3"/>
  <c r="W1775" i="3"/>
  <c r="W1772" i="3"/>
  <c r="W1774" i="3"/>
  <c r="W1771" i="3"/>
  <c r="W1773" i="3"/>
  <c r="W1765" i="3"/>
  <c r="W1764" i="3"/>
  <c r="W1770" i="3"/>
  <c r="W1763" i="3"/>
  <c r="W1762" i="3"/>
  <c r="W1761" i="3"/>
  <c r="W1769" i="3"/>
  <c r="W1760" i="3"/>
  <c r="W1759" i="3"/>
  <c r="W1768" i="3"/>
  <c r="W1767" i="3"/>
  <c r="W1766" i="3"/>
  <c r="W1757" i="3"/>
  <c r="W1756" i="3"/>
  <c r="W1758" i="3"/>
  <c r="W1750" i="3"/>
  <c r="W1751" i="3"/>
  <c r="W1749" i="3"/>
  <c r="W1748" i="3"/>
  <c r="W1747" i="3"/>
  <c r="W1746" i="3"/>
  <c r="W1742" i="3"/>
  <c r="W1743" i="3"/>
  <c r="W1741" i="3"/>
  <c r="W1740" i="3"/>
  <c r="W1739" i="3"/>
  <c r="W1738" i="3"/>
  <c r="W1737" i="3"/>
  <c r="W1735" i="3"/>
  <c r="W1736" i="3"/>
  <c r="W1734" i="3"/>
  <c r="W1733" i="3"/>
  <c r="W1732" i="3"/>
  <c r="W1729" i="3"/>
  <c r="W1728" i="3"/>
  <c r="W1731" i="3"/>
  <c r="W1727" i="3"/>
  <c r="W1730" i="3"/>
  <c r="W1726" i="3"/>
  <c r="W1725" i="3"/>
  <c r="W1724" i="3"/>
  <c r="W1717" i="3"/>
  <c r="W1716" i="3"/>
  <c r="W1722" i="3"/>
  <c r="W1714" i="3"/>
  <c r="W1713" i="3"/>
  <c r="W1715" i="3"/>
  <c r="W1712" i="3"/>
  <c r="W1711" i="3"/>
  <c r="W1710" i="3"/>
  <c r="W1709" i="3"/>
  <c r="W1708" i="3"/>
  <c r="W1723" i="3"/>
  <c r="W1707" i="3"/>
  <c r="W1721" i="3"/>
  <c r="W1706" i="3"/>
  <c r="W1720" i="3"/>
  <c r="W1705" i="3"/>
  <c r="W1704" i="3"/>
  <c r="W1703" i="3"/>
  <c r="W1718" i="3"/>
  <c r="W1702" i="3"/>
  <c r="W1701" i="3"/>
  <c r="W1719" i="3"/>
  <c r="W1687" i="3"/>
  <c r="W1686" i="3"/>
  <c r="W1685" i="3"/>
  <c r="W1684" i="3"/>
  <c r="W1677" i="3"/>
  <c r="W1678" i="3"/>
  <c r="W1683" i="3"/>
  <c r="W1682" i="3"/>
  <c r="W1681" i="3"/>
  <c r="W1680" i="3"/>
  <c r="W1679" i="3"/>
  <c r="W1676" i="3"/>
  <c r="W1675" i="3"/>
  <c r="W1673" i="3"/>
  <c r="W1674" i="3"/>
  <c r="W1668" i="3"/>
  <c r="W1667" i="3"/>
  <c r="W1666" i="3"/>
  <c r="W1665" i="3"/>
  <c r="W1664" i="3"/>
  <c r="W1651" i="3"/>
  <c r="W1650" i="3"/>
  <c r="W1649" i="3"/>
  <c r="W1648" i="3"/>
  <c r="W1646" i="3"/>
  <c r="W1645" i="3"/>
  <c r="W1644" i="3"/>
  <c r="W1647" i="3"/>
  <c r="W1643" i="3"/>
  <c r="W1642" i="3"/>
  <c r="W1641" i="3"/>
  <c r="W1640" i="3"/>
  <c r="W1639" i="3"/>
  <c r="W1638" i="3"/>
  <c r="W1637" i="3"/>
  <c r="W1632" i="3"/>
  <c r="W1631" i="3"/>
  <c r="W1630" i="3"/>
  <c r="W1629" i="3"/>
  <c r="W1628" i="3"/>
  <c r="W1627" i="3"/>
  <c r="W1626" i="3"/>
  <c r="W1625" i="3"/>
  <c r="W1624" i="3"/>
  <c r="W1623" i="3"/>
  <c r="W1622" i="3"/>
  <c r="W1621" i="3"/>
  <c r="W1619" i="3"/>
  <c r="W1618" i="3"/>
  <c r="W1617" i="3"/>
  <c r="W1616" i="3"/>
  <c r="W1615" i="3"/>
  <c r="W1602" i="3"/>
  <c r="W1601" i="3"/>
  <c r="W1600" i="3"/>
  <c r="W1599" i="3"/>
  <c r="W1598" i="3"/>
  <c r="W1594" i="3"/>
  <c r="W1597" i="3"/>
  <c r="W1593" i="3"/>
  <c r="W1595" i="3"/>
  <c r="W1592" i="3"/>
  <c r="W1591" i="3"/>
  <c r="W1589" i="3"/>
  <c r="W1590" i="3"/>
  <c r="W1588" i="3"/>
  <c r="W1587" i="3"/>
  <c r="W1586" i="3"/>
  <c r="W1585" i="3"/>
  <c r="W1584" i="3"/>
  <c r="W1583" i="3"/>
  <c r="W1580" i="3"/>
  <c r="W1581" i="3"/>
  <c r="W1575" i="3"/>
  <c r="W1574" i="3"/>
  <c r="W1573" i="3"/>
  <c r="W1569" i="3"/>
  <c r="W1571" i="3"/>
  <c r="W1570" i="3"/>
  <c r="W1568" i="3"/>
  <c r="W1567" i="3"/>
  <c r="W1566" i="3"/>
  <c r="W1565" i="3"/>
  <c r="W1564" i="3"/>
  <c r="W1563" i="3"/>
  <c r="W1562" i="3"/>
  <c r="W1559" i="3"/>
  <c r="W1558" i="3"/>
  <c r="W1551" i="3"/>
  <c r="W1557" i="3"/>
  <c r="W1556" i="3"/>
  <c r="W1555" i="3"/>
  <c r="W1554" i="3"/>
  <c r="W1553" i="3"/>
  <c r="W1552" i="3"/>
  <c r="W1538" i="3"/>
  <c r="W1531" i="3"/>
  <c r="W1532" i="3"/>
  <c r="W1533" i="3"/>
  <c r="W1478" i="3"/>
  <c r="W1479" i="3"/>
  <c r="W1473" i="3"/>
  <c r="W1472" i="3"/>
  <c r="W1471" i="3"/>
  <c r="W1470" i="3"/>
  <c r="W1468" i="3"/>
  <c r="W1469" i="3"/>
  <c r="W1466" i="3"/>
  <c r="W1464" i="3"/>
  <c r="W1441" i="3"/>
  <c r="W1428" i="3"/>
  <c r="W1415" i="3"/>
  <c r="W1414" i="3"/>
  <c r="W1409" i="3"/>
  <c r="W1408" i="3"/>
  <c r="W1407" i="3"/>
  <c r="W1405" i="3"/>
  <c r="W1390" i="3"/>
  <c r="W1385" i="3"/>
  <c r="W1370" i="3"/>
  <c r="W1369" i="3"/>
  <c r="W1368" i="3"/>
  <c r="W1363" i="3"/>
  <c r="W1361" i="3"/>
  <c r="W1362" i="3"/>
  <c r="W1360" i="3"/>
  <c r="W1358" i="3"/>
  <c r="W1359" i="3"/>
  <c r="W1357" i="3"/>
  <c r="W1356" i="3"/>
  <c r="W1355" i="3"/>
  <c r="W1340" i="3"/>
  <c r="W1339" i="3"/>
  <c r="W1338" i="3"/>
  <c r="W1323" i="3"/>
  <c r="W1316" i="3"/>
  <c r="W1317" i="3"/>
  <c r="W1318" i="3"/>
  <c r="W1315" i="3"/>
  <c r="W1314" i="3"/>
  <c r="W1313" i="3"/>
  <c r="W1311" i="3"/>
  <c r="W1296" i="3"/>
  <c r="W1295" i="3"/>
  <c r="W1289" i="3"/>
  <c r="W1290" i="3"/>
  <c r="W1288" i="3"/>
  <c r="W1287" i="3"/>
  <c r="W1286" i="3"/>
  <c r="W1285" i="3"/>
  <c r="W1284" i="3"/>
  <c r="W1283" i="3"/>
  <c r="W1282" i="3"/>
  <c r="W1267" i="3"/>
  <c r="W1266" i="3"/>
  <c r="W1261" i="3"/>
  <c r="W1259" i="3"/>
  <c r="W1258" i="3"/>
  <c r="W1260" i="3"/>
  <c r="W1211" i="3"/>
  <c r="W1210" i="3"/>
  <c r="W1209" i="3"/>
  <c r="W1208" i="3"/>
  <c r="W1207" i="3"/>
  <c r="W1205" i="3"/>
  <c r="W1206" i="3"/>
  <c r="W1199" i="3"/>
  <c r="W1198" i="3"/>
  <c r="W1200" i="3"/>
  <c r="W1197" i="3"/>
  <c r="W1196" i="3"/>
  <c r="W1195" i="3"/>
  <c r="W1194" i="3"/>
  <c r="W1193" i="3"/>
  <c r="W1192" i="3"/>
  <c r="W1191" i="3"/>
  <c r="W1185" i="3"/>
  <c r="W1184" i="3"/>
  <c r="W1183" i="3"/>
  <c r="W1188" i="3"/>
  <c r="W1190" i="3"/>
  <c r="W1189" i="3"/>
  <c r="W1187" i="3"/>
  <c r="W1186" i="3"/>
  <c r="W1170" i="3"/>
  <c r="W1168" i="3"/>
  <c r="W1169" i="3"/>
  <c r="W1167" i="3"/>
  <c r="W1166" i="3"/>
  <c r="W1165" i="3"/>
  <c r="W1164" i="3"/>
  <c r="W1163" i="3"/>
  <c r="W1162" i="3"/>
  <c r="W1161" i="3"/>
  <c r="W1160" i="3"/>
  <c r="W1159" i="3"/>
  <c r="W1154" i="3"/>
  <c r="W1153" i="3"/>
  <c r="W1152" i="3"/>
  <c r="W1151" i="3"/>
  <c r="W1150" i="3"/>
  <c r="W1149" i="3"/>
  <c r="W1148" i="3"/>
  <c r="W1147" i="3"/>
  <c r="W1146" i="3"/>
  <c r="W1140" i="3"/>
  <c r="W1141" i="3"/>
  <c r="W1137" i="3"/>
  <c r="W1136" i="3"/>
  <c r="W1133" i="3"/>
  <c r="W1132" i="3"/>
  <c r="W1142" i="3"/>
  <c r="W1145" i="3"/>
  <c r="W1144" i="3"/>
  <c r="W1143" i="3"/>
  <c r="W1139" i="3"/>
  <c r="W1138" i="3"/>
  <c r="W1135" i="3"/>
  <c r="W1134" i="3"/>
  <c r="W1131" i="3"/>
  <c r="W1130" i="3"/>
  <c r="W1127" i="3"/>
  <c r="W1129" i="3"/>
  <c r="W1128" i="3"/>
  <c r="W1124" i="3"/>
  <c r="W1126" i="3"/>
  <c r="W1125" i="3"/>
  <c r="W1123" i="3"/>
  <c r="W1122" i="3"/>
  <c r="W1121" i="3"/>
  <c r="W1120" i="3"/>
  <c r="W1119" i="3"/>
  <c r="W1118" i="3"/>
  <c r="W1116" i="3"/>
  <c r="W1117" i="3"/>
  <c r="W1109" i="3"/>
  <c r="W1108" i="3"/>
  <c r="W1107" i="3"/>
  <c r="W1115" i="3"/>
  <c r="W1106" i="3"/>
  <c r="W1105" i="3"/>
  <c r="W1104" i="3"/>
  <c r="W1114" i="3"/>
  <c r="W1113" i="3"/>
  <c r="W1112" i="3"/>
  <c r="W1111" i="3"/>
  <c r="W1110" i="3"/>
  <c r="W1103" i="3"/>
  <c r="W1102" i="3"/>
  <c r="W1089" i="3"/>
  <c r="W1084" i="3"/>
  <c r="W1071" i="3"/>
  <c r="W1058" i="3"/>
  <c r="W1057" i="3"/>
  <c r="W1055" i="3"/>
  <c r="W1056" i="3"/>
  <c r="W1053" i="3"/>
  <c r="W1040" i="3"/>
  <c r="W1039" i="3"/>
  <c r="W1034" i="3"/>
  <c r="W1033" i="3"/>
  <c r="W1032" i="3"/>
  <c r="W1019" i="3"/>
  <c r="W1006" i="3"/>
  <c r="W993" i="3"/>
  <c r="W992" i="3"/>
  <c r="W991" i="3"/>
  <c r="W990" i="3"/>
  <c r="W984" i="3"/>
  <c r="W985" i="3"/>
  <c r="W983" i="3"/>
  <c r="W982" i="3"/>
  <c r="W981" i="3"/>
  <c r="W980" i="3"/>
  <c r="W979" i="3"/>
  <c r="W978" i="3"/>
  <c r="W963" i="3"/>
  <c r="W962" i="3"/>
  <c r="W961" i="3"/>
  <c r="W964" i="3"/>
  <c r="W960" i="3"/>
  <c r="W965" i="3"/>
  <c r="W947" i="3"/>
  <c r="W942" i="3"/>
  <c r="W941" i="3"/>
  <c r="W940" i="3"/>
  <c r="W939" i="3"/>
  <c r="W938" i="3"/>
  <c r="W937" i="3"/>
  <c r="W936" i="3"/>
  <c r="W923" i="3"/>
  <c r="W922" i="3"/>
  <c r="W921" i="3"/>
  <c r="W920" i="3"/>
  <c r="W919" i="3"/>
  <c r="W835" i="3"/>
  <c r="W833" i="3"/>
  <c r="W834" i="3"/>
  <c r="W832" i="3"/>
  <c r="W831" i="3"/>
  <c r="W828" i="3"/>
  <c r="W830" i="3"/>
  <c r="W829" i="3"/>
  <c r="W827" i="3"/>
  <c r="W826" i="3"/>
  <c r="W811" i="3"/>
  <c r="W815" i="3"/>
  <c r="W814" i="3"/>
  <c r="W810" i="3"/>
  <c r="W824" i="3"/>
  <c r="W821" i="3"/>
  <c r="W813" i="3"/>
  <c r="W819" i="3"/>
  <c r="W825" i="3"/>
  <c r="W812" i="3"/>
  <c r="W817" i="3"/>
  <c r="W820" i="3"/>
  <c r="W823" i="3"/>
  <c r="W816" i="3"/>
  <c r="W822" i="3"/>
  <c r="W818" i="3"/>
  <c r="W807" i="3"/>
  <c r="W808" i="3"/>
  <c r="W809" i="3"/>
  <c r="W804" i="3"/>
  <c r="W806" i="3"/>
  <c r="W805" i="3"/>
  <c r="W784" i="3"/>
  <c r="W798" i="3"/>
  <c r="W799" i="3"/>
  <c r="W797" i="3"/>
  <c r="W796" i="3"/>
  <c r="W793" i="3"/>
  <c r="W791" i="3"/>
  <c r="W787" i="3"/>
  <c r="W795" i="3"/>
  <c r="W789" i="3"/>
  <c r="W794" i="3"/>
  <c r="W786" i="3"/>
  <c r="W792" i="3"/>
  <c r="W788" i="3"/>
  <c r="W790" i="3"/>
  <c r="W785" i="3"/>
  <c r="W783" i="3"/>
  <c r="W782" i="3"/>
  <c r="W781" i="3"/>
  <c r="W779" i="3"/>
  <c r="W778" i="3"/>
  <c r="W780" i="3"/>
  <c r="W777" i="3"/>
  <c r="W776" i="3"/>
  <c r="W775" i="3"/>
  <c r="W772" i="3"/>
  <c r="W774" i="3"/>
  <c r="W773" i="3"/>
  <c r="W771" i="3"/>
  <c r="W770" i="3"/>
  <c r="W769" i="3"/>
  <c r="W767" i="3"/>
  <c r="W768" i="3"/>
  <c r="W766" i="3"/>
  <c r="W753" i="3"/>
  <c r="W752" i="3"/>
  <c r="W749" i="3"/>
  <c r="W748" i="3"/>
  <c r="W747" i="3"/>
  <c r="W741" i="3"/>
  <c r="W751" i="3"/>
  <c r="W740" i="3"/>
  <c r="W750" i="3"/>
  <c r="W746" i="3"/>
  <c r="W745" i="3"/>
  <c r="W744" i="3"/>
  <c r="W743" i="3"/>
  <c r="W742" i="3"/>
  <c r="W739" i="3"/>
  <c r="W738" i="3"/>
  <c r="W737" i="3"/>
  <c r="W736" i="3"/>
  <c r="W735" i="3"/>
  <c r="W734" i="3"/>
  <c r="W733" i="3"/>
  <c r="W732" i="3"/>
  <c r="W731" i="3"/>
  <c r="W730" i="3"/>
  <c r="W724" i="3"/>
  <c r="W725" i="3"/>
  <c r="W723" i="3"/>
  <c r="W722" i="3"/>
  <c r="W721" i="3"/>
  <c r="W708" i="3"/>
  <c r="W704" i="3"/>
  <c r="W701" i="3"/>
  <c r="W706" i="3"/>
  <c r="W705" i="3"/>
  <c r="W703" i="3"/>
  <c r="W702" i="3"/>
  <c r="W700" i="3"/>
  <c r="W707" i="3"/>
  <c r="W699" i="3"/>
  <c r="W698" i="3"/>
  <c r="W697" i="3"/>
  <c r="W696" i="3"/>
  <c r="W695" i="3"/>
  <c r="W694" i="3"/>
  <c r="W693" i="3"/>
  <c r="W688" i="3"/>
  <c r="W684" i="3"/>
  <c r="W686" i="3"/>
  <c r="W685" i="3"/>
  <c r="W687" i="3"/>
  <c r="W683" i="3"/>
  <c r="W682" i="3"/>
  <c r="W681" i="3"/>
  <c r="W680" i="3"/>
  <c r="W679" i="3"/>
  <c r="W678" i="3"/>
  <c r="W677" i="3"/>
  <c r="W676" i="3"/>
  <c r="W675" i="3"/>
  <c r="W674" i="3"/>
  <c r="W673" i="3"/>
  <c r="W671" i="3"/>
  <c r="W657" i="3"/>
  <c r="W658" i="3"/>
  <c r="W653" i="3"/>
  <c r="W655" i="3"/>
  <c r="W654" i="3"/>
  <c r="W656" i="3"/>
  <c r="W640" i="3"/>
  <c r="W638" i="3"/>
  <c r="W639" i="3"/>
  <c r="W635" i="3"/>
  <c r="W633" i="3"/>
  <c r="W637" i="3"/>
  <c r="W632" i="3"/>
  <c r="W634" i="3"/>
  <c r="W636" i="3"/>
  <c r="W631" i="3"/>
  <c r="W629" i="3"/>
  <c r="W630" i="3"/>
  <c r="W628" i="3"/>
  <c r="W627" i="3"/>
  <c r="W626" i="3"/>
  <c r="W625" i="3"/>
  <c r="W624" i="3"/>
  <c r="W623" i="3"/>
  <c r="W622" i="3"/>
  <c r="W617" i="3"/>
  <c r="W616" i="3"/>
  <c r="W610" i="3"/>
  <c r="W611" i="3"/>
  <c r="W608" i="3"/>
  <c r="W615" i="3"/>
  <c r="W607" i="3"/>
  <c r="W614" i="3"/>
  <c r="W609" i="3"/>
  <c r="W612" i="3"/>
  <c r="W613" i="3"/>
  <c r="W606" i="3"/>
  <c r="W605" i="3"/>
  <c r="W604" i="3"/>
  <c r="W603" i="3"/>
  <c r="W602" i="3"/>
  <c r="W601" i="3"/>
  <c r="W600" i="3"/>
  <c r="W598" i="3"/>
  <c r="W599" i="3"/>
  <c r="W597" i="3"/>
  <c r="W596" i="3"/>
  <c r="W595" i="3"/>
  <c r="W594" i="3"/>
  <c r="W593" i="3"/>
  <c r="W592" i="3"/>
  <c r="W579" i="3"/>
  <c r="W578" i="3"/>
  <c r="W577" i="3"/>
  <c r="W575" i="3"/>
  <c r="W576" i="3"/>
  <c r="W574" i="3"/>
  <c r="W573" i="3"/>
  <c r="W572" i="3"/>
  <c r="W571" i="3"/>
  <c r="W570" i="3"/>
  <c r="W567" i="3"/>
  <c r="W569" i="3"/>
  <c r="W566" i="3"/>
  <c r="W564" i="3"/>
  <c r="W559" i="3"/>
  <c r="W558" i="3"/>
  <c r="W568" i="3"/>
  <c r="W565" i="3"/>
  <c r="W563" i="3"/>
  <c r="W562" i="3"/>
  <c r="W561" i="3"/>
  <c r="W560" i="3"/>
  <c r="W557" i="3"/>
  <c r="W556" i="3"/>
  <c r="W555" i="3"/>
  <c r="W554" i="3"/>
  <c r="W553" i="3"/>
  <c r="W552" i="3"/>
  <c r="W551" i="3"/>
  <c r="W550" i="3"/>
  <c r="W549" i="3"/>
  <c r="W548" i="3"/>
  <c r="W547" i="3"/>
  <c r="W546" i="3"/>
  <c r="W541" i="3"/>
  <c r="W540" i="3"/>
  <c r="W532" i="3"/>
  <c r="W537" i="3"/>
  <c r="W539" i="3"/>
  <c r="W531" i="3"/>
  <c r="W534" i="3"/>
  <c r="W538" i="3"/>
  <c r="W536" i="3"/>
  <c r="W535" i="3"/>
  <c r="W533" i="3"/>
  <c r="W530" i="3"/>
  <c r="W529" i="3"/>
  <c r="W526" i="3"/>
  <c r="W528" i="3"/>
  <c r="W527" i="3"/>
  <c r="W525" i="3"/>
  <c r="W524" i="3"/>
  <c r="W523" i="3"/>
  <c r="W521" i="3"/>
  <c r="W522" i="3"/>
  <c r="W520" i="3"/>
  <c r="W519" i="3"/>
  <c r="W517" i="3"/>
  <c r="W518" i="3"/>
  <c r="W516" i="3"/>
  <c r="W515" i="3"/>
  <c r="W514" i="3"/>
  <c r="W512" i="3"/>
  <c r="W511" i="3"/>
  <c r="W510" i="3"/>
  <c r="W513" i="3"/>
  <c r="W509" i="3"/>
  <c r="W496" i="3"/>
  <c r="W494" i="3"/>
  <c r="W495" i="3"/>
  <c r="W493" i="3"/>
  <c r="W492" i="3"/>
  <c r="W491" i="3"/>
  <c r="W490" i="3"/>
  <c r="W489" i="3"/>
  <c r="W488" i="3"/>
  <c r="W485" i="3"/>
  <c r="W483" i="3"/>
  <c r="W481" i="3"/>
  <c r="W477" i="3"/>
  <c r="W486" i="3"/>
  <c r="W482" i="3"/>
  <c r="W480" i="3"/>
  <c r="W484" i="3"/>
  <c r="W479" i="3"/>
  <c r="W475" i="3"/>
  <c r="W474" i="3"/>
  <c r="W473" i="3"/>
  <c r="W472" i="3"/>
  <c r="W476" i="3"/>
  <c r="W471" i="3"/>
  <c r="W470" i="3"/>
  <c r="W469" i="3"/>
  <c r="W468" i="3"/>
  <c r="W467" i="3"/>
  <c r="W466" i="3"/>
  <c r="W465" i="3"/>
  <c r="W464" i="3"/>
  <c r="W463" i="3"/>
  <c r="W462" i="3"/>
  <c r="W461" i="3"/>
  <c r="W460" i="3"/>
  <c r="W456" i="3"/>
  <c r="W455" i="3"/>
  <c r="W459" i="3"/>
  <c r="W454" i="3"/>
  <c r="W457" i="3"/>
  <c r="W446" i="3"/>
  <c r="W447" i="3"/>
  <c r="W448" i="3"/>
  <c r="W445" i="3"/>
  <c r="W444" i="3"/>
  <c r="W443" i="3"/>
  <c r="W436" i="3"/>
  <c r="W433" i="3"/>
  <c r="W442" i="3"/>
  <c r="W438" i="3"/>
  <c r="W439" i="3"/>
  <c r="W432" i="3"/>
  <c r="W435" i="3"/>
  <c r="W434" i="3"/>
  <c r="W437" i="3"/>
  <c r="W441" i="3"/>
  <c r="W440" i="3"/>
  <c r="W421" i="3"/>
  <c r="W420" i="3"/>
  <c r="W431" i="3"/>
  <c r="W430" i="3"/>
  <c r="W429" i="3"/>
  <c r="W428" i="3"/>
  <c r="W425" i="3"/>
  <c r="W422" i="3"/>
  <c r="W427" i="3"/>
  <c r="W426" i="3"/>
  <c r="W424" i="3"/>
  <c r="W423" i="3"/>
  <c r="W419" i="3"/>
  <c r="W418" i="3"/>
  <c r="W417" i="3"/>
  <c r="W416" i="3"/>
  <c r="W415" i="3"/>
  <c r="W414" i="3"/>
  <c r="W413" i="3"/>
  <c r="W412" i="3"/>
  <c r="W411" i="3"/>
  <c r="W410" i="3"/>
  <c r="W409" i="3"/>
  <c r="W408" i="3"/>
  <c r="W407" i="3"/>
  <c r="W402" i="3"/>
  <c r="W401" i="3"/>
  <c r="W406" i="3"/>
  <c r="W400" i="3"/>
  <c r="W405" i="3"/>
  <c r="W404" i="3"/>
  <c r="W403" i="3"/>
  <c r="W399" i="3"/>
  <c r="W398" i="3"/>
  <c r="W397" i="3"/>
  <c r="W396" i="3"/>
  <c r="W395" i="3"/>
  <c r="W394" i="3"/>
  <c r="W381" i="3"/>
  <c r="W380" i="3"/>
  <c r="W379" i="3"/>
  <c r="W378" i="3"/>
  <c r="W376" i="3"/>
  <c r="W375" i="3"/>
  <c r="W374" i="3"/>
  <c r="W373" i="3"/>
  <c r="W377" i="3"/>
  <c r="W368" i="3"/>
  <c r="W366" i="3"/>
  <c r="W367" i="3"/>
  <c r="W365" i="3"/>
  <c r="W364" i="3"/>
  <c r="W363" i="3"/>
  <c r="W361" i="3"/>
  <c r="W348" i="3"/>
  <c r="W335" i="3"/>
  <c r="W334" i="3"/>
  <c r="W333" i="3"/>
  <c r="W332" i="3"/>
  <c r="W331" i="3"/>
  <c r="W330" i="3"/>
  <c r="W329" i="3"/>
  <c r="W328" i="3"/>
  <c r="W315" i="3"/>
  <c r="W314" i="3"/>
  <c r="W313" i="3"/>
  <c r="W308" i="3"/>
  <c r="W306" i="3"/>
  <c r="W305" i="3"/>
  <c r="W307" i="3"/>
  <c r="W304" i="3"/>
  <c r="W303" i="3"/>
  <c r="W302" i="3"/>
  <c r="W301" i="3"/>
  <c r="W300" i="3"/>
  <c r="W299" i="3"/>
  <c r="W298" i="3"/>
  <c r="W297" i="3"/>
  <c r="W296" i="3"/>
  <c r="W295" i="3"/>
  <c r="W294" i="3"/>
  <c r="W292" i="3"/>
  <c r="W293" i="3"/>
  <c r="W291" i="3"/>
  <c r="W290" i="3"/>
  <c r="W277" i="3"/>
  <c r="W276" i="3"/>
  <c r="W275" i="3"/>
  <c r="W274" i="3"/>
  <c r="W273" i="3"/>
  <c r="W272" i="3"/>
  <c r="W267" i="3"/>
  <c r="W266" i="3"/>
  <c r="W265" i="3"/>
  <c r="W264" i="3"/>
  <c r="W262" i="3"/>
  <c r="W263" i="3"/>
  <c r="W261" i="3"/>
  <c r="W259" i="3"/>
  <c r="W260" i="3"/>
  <c r="W258" i="3"/>
  <c r="W257" i="3"/>
  <c r="W256" i="3"/>
  <c r="W255" i="3"/>
  <c r="W254" i="3"/>
  <c r="W251" i="3"/>
  <c r="W253" i="3"/>
  <c r="W250" i="3"/>
  <c r="W252" i="3"/>
  <c r="W248" i="3"/>
  <c r="W247" i="3"/>
  <c r="W246" i="3"/>
  <c r="W245" i="3"/>
  <c r="W249" i="3"/>
  <c r="W244" i="3"/>
  <c r="W232" i="3"/>
  <c r="W231" i="3"/>
  <c r="W226" i="3"/>
  <c r="W225" i="3"/>
  <c r="W224" i="3"/>
  <c r="W223" i="3"/>
  <c r="W210" i="3"/>
  <c r="W205" i="3"/>
  <c r="W204" i="3"/>
  <c r="W202" i="3"/>
  <c r="W189" i="3"/>
  <c r="W176" i="3"/>
  <c r="W175" i="3"/>
  <c r="W174" i="3"/>
  <c r="W173" i="3"/>
  <c r="W172" i="3"/>
  <c r="W171" i="3"/>
  <c r="W159" i="3"/>
  <c r="W157" i="3"/>
  <c r="W144" i="3"/>
  <c r="W145" i="3"/>
  <c r="W137" i="3"/>
  <c r="W136" i="3"/>
  <c r="W135" i="3"/>
  <c r="W134" i="3"/>
  <c r="W132" i="3"/>
  <c r="W119" i="3"/>
  <c r="W120" i="3"/>
  <c r="W114" i="3"/>
  <c r="W113" i="3"/>
  <c r="W112" i="3"/>
  <c r="W107" i="3"/>
  <c r="W106" i="3"/>
  <c r="W105" i="3"/>
  <c r="W104" i="3"/>
  <c r="W103" i="3"/>
  <c r="W110" i="3"/>
  <c r="W111" i="3"/>
  <c r="W109" i="3"/>
  <c r="W108" i="3"/>
  <c r="W102" i="3"/>
  <c r="W98" i="3"/>
  <c r="W100" i="3"/>
  <c r="W96" i="3"/>
  <c r="W101" i="3"/>
  <c r="W94" i="3"/>
  <c r="W92" i="3"/>
  <c r="W80" i="3"/>
  <c r="W79" i="3"/>
  <c r="W65" i="3"/>
  <c r="W66" i="3"/>
  <c r="W59" i="3"/>
  <c r="W60" i="3"/>
  <c r="W58" i="3"/>
  <c r="W57" i="3"/>
  <c r="W56" i="3"/>
  <c r="W54" i="3"/>
  <c r="W55" i="3"/>
  <c r="W52" i="3"/>
  <c r="W50" i="3"/>
  <c r="W35" i="3"/>
  <c r="AB5640" i="3"/>
  <c r="AB5627" i="3"/>
  <c r="AB5622" i="3"/>
  <c r="AB5414" i="3"/>
  <c r="AB5401" i="3"/>
  <c r="AB5400" i="3"/>
  <c r="AB5395" i="3"/>
  <c r="AB5394" i="3"/>
  <c r="AB5393" i="3"/>
  <c r="AB5392" i="3"/>
  <c r="AB5389" i="3"/>
  <c r="AB5376" i="3"/>
  <c r="AB5375" i="3"/>
  <c r="AB5374" i="3"/>
  <c r="AB5373" i="3"/>
  <c r="AB5372" i="3"/>
  <c r="AB5371" i="3"/>
  <c r="AB5370" i="3"/>
  <c r="AB5368" i="3"/>
  <c r="AB5367" i="3"/>
  <c r="AB5366" i="3"/>
  <c r="AB5365" i="3"/>
  <c r="AB5369" i="3"/>
  <c r="AB5363" i="3"/>
  <c r="AB5364" i="3"/>
  <c r="AB5362" i="3"/>
  <c r="AB5357" i="3"/>
  <c r="AB5356" i="3"/>
  <c r="AB5355" i="3"/>
  <c r="AB5354" i="3"/>
  <c r="AB5352" i="3"/>
  <c r="AB5351" i="3"/>
  <c r="AB5350" i="3"/>
  <c r="AB5349" i="3"/>
  <c r="AB5347" i="3"/>
  <c r="AB5348" i="3"/>
  <c r="AB5346" i="3"/>
  <c r="AB5345" i="3"/>
  <c r="AB5341" i="3"/>
  <c r="AB5343" i="3"/>
  <c r="AB5342" i="3"/>
  <c r="AB5340" i="3"/>
  <c r="AB5339" i="3"/>
  <c r="AB5326" i="3"/>
  <c r="AB5325" i="3"/>
  <c r="AB5324" i="3"/>
  <c r="AB5323" i="3"/>
  <c r="AB5322" i="3"/>
  <c r="AB5321" i="3"/>
  <c r="AB5320" i="3"/>
  <c r="AB5319" i="3"/>
  <c r="AB5318" i="3"/>
  <c r="AB5316" i="3"/>
  <c r="AB5317" i="3"/>
  <c r="AB5310" i="3"/>
  <c r="AB5313" i="3"/>
  <c r="AB5314" i="3"/>
  <c r="AB5312" i="3"/>
  <c r="AB5315" i="3"/>
  <c r="AB5311" i="3"/>
  <c r="AB5309" i="3"/>
  <c r="AB5308" i="3"/>
  <c r="AB5307" i="3"/>
  <c r="AB5305" i="3"/>
  <c r="AB5304" i="3"/>
  <c r="AB5303" i="3"/>
  <c r="AB5306" i="3"/>
  <c r="AB5301" i="3"/>
  <c r="AB5302" i="3"/>
  <c r="AB5300" i="3"/>
  <c r="AB5295" i="3"/>
  <c r="AB5292" i="3"/>
  <c r="AB5291" i="3"/>
  <c r="AB5294" i="3"/>
  <c r="AB5293" i="3"/>
  <c r="AB5290" i="3"/>
  <c r="AB5289" i="3"/>
  <c r="AB5284" i="3"/>
  <c r="AB5287" i="3"/>
  <c r="AB5279" i="3"/>
  <c r="AB5280" i="3"/>
  <c r="AB5285" i="3"/>
  <c r="AB5288" i="3"/>
  <c r="AB5283" i="3"/>
  <c r="AB5286" i="3"/>
  <c r="AB5281" i="3"/>
  <c r="AB5282" i="3"/>
  <c r="AB5278" i="3"/>
  <c r="AB5277" i="3"/>
  <c r="AB5274" i="3"/>
  <c r="AB5275" i="3"/>
  <c r="AB5276" i="3"/>
  <c r="AB5273" i="3"/>
  <c r="AB5272" i="3"/>
  <c r="AB5271" i="3"/>
  <c r="AB5270" i="3"/>
  <c r="AB5269" i="3"/>
  <c r="AB5268" i="3"/>
  <c r="AB5267" i="3"/>
  <c r="AB5266" i="3"/>
  <c r="AB5265" i="3"/>
  <c r="AB5264" i="3"/>
  <c r="AB5262" i="3"/>
  <c r="AB5259" i="3"/>
  <c r="AB5260" i="3"/>
  <c r="AB5261" i="3"/>
  <c r="AB5258" i="3"/>
  <c r="AB5257" i="3"/>
  <c r="AB5255" i="3"/>
  <c r="AB5254" i="3"/>
  <c r="AB5253" i="3"/>
  <c r="AB5252" i="3"/>
  <c r="AB5251" i="3"/>
  <c r="AB5250" i="3"/>
  <c r="AB5249" i="3"/>
  <c r="AB5248" i="3"/>
  <c r="AB5247" i="3"/>
  <c r="AB5246" i="3"/>
  <c r="AB5245" i="3"/>
  <c r="AB5244" i="3"/>
  <c r="AB5243" i="3"/>
  <c r="AB5230" i="3"/>
  <c r="AB5225" i="3"/>
  <c r="AB5227" i="3"/>
  <c r="AB5226" i="3"/>
  <c r="AB5229" i="3"/>
  <c r="AB5228" i="3"/>
  <c r="AB5224" i="3"/>
  <c r="AB5223" i="3"/>
  <c r="AB5222" i="3"/>
  <c r="AB5221" i="3"/>
  <c r="AB5220" i="3"/>
  <c r="AB5215" i="3"/>
  <c r="AB5213" i="3"/>
  <c r="AB5214" i="3"/>
  <c r="AB5210" i="3"/>
  <c r="AB5208" i="3"/>
  <c r="AB5211" i="3"/>
  <c r="AB5209" i="3"/>
  <c r="AB5212" i="3"/>
  <c r="AB5207" i="3"/>
  <c r="AB5206" i="3"/>
  <c r="AB5205" i="3"/>
  <c r="AB5204" i="3"/>
  <c r="AB5203" i="3"/>
  <c r="AB5190" i="3"/>
  <c r="AB5189" i="3"/>
  <c r="AB5188" i="3"/>
  <c r="AB5181" i="3"/>
  <c r="AB5180" i="3"/>
  <c r="AB5182" i="3"/>
  <c r="AB5183" i="3"/>
  <c r="AB5177" i="3"/>
  <c r="AB5176" i="3"/>
  <c r="AB5179" i="3"/>
  <c r="AB5178" i="3"/>
  <c r="AB5175" i="3"/>
  <c r="AB5174" i="3"/>
  <c r="AB5172" i="3"/>
  <c r="AB5171" i="3"/>
  <c r="AB5173" i="3"/>
  <c r="AB5170" i="3"/>
  <c r="AB5169" i="3"/>
  <c r="AB5168" i="3"/>
  <c r="AB5167" i="3"/>
  <c r="AB5166" i="3"/>
  <c r="AB5165" i="3"/>
  <c r="AB5164" i="3"/>
  <c r="AB5163" i="3"/>
  <c r="AB5162" i="3"/>
  <c r="AB5161" i="3"/>
  <c r="AB5159" i="3"/>
  <c r="AB5160" i="3"/>
  <c r="AB5158" i="3"/>
  <c r="AB5155" i="3"/>
  <c r="AB5154" i="3"/>
  <c r="AB5153" i="3"/>
  <c r="AB5152" i="3"/>
  <c r="AB5157" i="3"/>
  <c r="AB5156" i="3"/>
  <c r="AB5139" i="3"/>
  <c r="AB5138" i="3"/>
  <c r="AB5137" i="3"/>
  <c r="AB5135" i="3"/>
  <c r="AB5134" i="3"/>
  <c r="AB5133" i="3"/>
  <c r="AB5131" i="3"/>
  <c r="AB5130" i="3"/>
  <c r="AB5128" i="3"/>
  <c r="AB5127" i="3"/>
  <c r="AB5117" i="3"/>
  <c r="AB5120" i="3"/>
  <c r="AB5116" i="3"/>
  <c r="AB5119" i="3"/>
  <c r="AB5115" i="3"/>
  <c r="AB5118" i="3"/>
  <c r="AB5114" i="3"/>
  <c r="AB5113" i="3"/>
  <c r="AB5107" i="3"/>
  <c r="AB5112" i="3"/>
  <c r="AB5109" i="3"/>
  <c r="AB5106" i="3"/>
  <c r="AB5103" i="3"/>
  <c r="AB5102" i="3"/>
  <c r="AB5104" i="3"/>
  <c r="AB5101" i="3"/>
  <c r="AB5100" i="3"/>
  <c r="AB5099" i="3"/>
  <c r="AB5095" i="3"/>
  <c r="AB5096" i="3"/>
  <c r="AB5094" i="3"/>
  <c r="AB5093" i="3"/>
  <c r="AB5092" i="3"/>
  <c r="AB5091" i="3"/>
  <c r="AB5098" i="3"/>
  <c r="AB5097" i="3"/>
  <c r="AB5090" i="3"/>
  <c r="AB5081" i="3"/>
  <c r="AB5088" i="3"/>
  <c r="AB5087" i="3"/>
  <c r="AB5086" i="3"/>
  <c r="AB5085" i="3"/>
  <c r="AB5084" i="3"/>
  <c r="AB5083" i="3"/>
  <c r="AB5082" i="3"/>
  <c r="AB5079" i="3"/>
  <c r="AB5074" i="3"/>
  <c r="AB5073" i="3"/>
  <c r="AB5072" i="3"/>
  <c r="AB5071" i="3"/>
  <c r="AB5078" i="3"/>
  <c r="AB5076" i="3"/>
  <c r="AB5070" i="3"/>
  <c r="AB5077" i="3"/>
  <c r="AB5069" i="3"/>
  <c r="AB5075" i="3"/>
  <c r="AB5068" i="3"/>
  <c r="AB5054" i="3"/>
  <c r="AB5053" i="3"/>
  <c r="AB5052" i="3"/>
  <c r="AB5047" i="3"/>
  <c r="AB5046" i="3"/>
  <c r="AB5045" i="3"/>
  <c r="AB5044" i="3"/>
  <c r="AB5043" i="3"/>
  <c r="AB5041" i="3"/>
  <c r="AB5042" i="3"/>
  <c r="AB5040" i="3"/>
  <c r="AB5034" i="3"/>
  <c r="AB5037" i="3"/>
  <c r="AB5038" i="3"/>
  <c r="AB5039" i="3"/>
  <c r="AB5036" i="3"/>
  <c r="AB5033" i="3"/>
  <c r="AB5031" i="3"/>
  <c r="AB5030" i="3"/>
  <c r="AB5035" i="3"/>
  <c r="AB5032" i="3"/>
  <c r="AB4952" i="3"/>
  <c r="AB4944" i="3"/>
  <c r="AB4946" i="3"/>
  <c r="AB4947" i="3"/>
  <c r="AB4945" i="3"/>
  <c r="AB4943" i="3"/>
  <c r="AB4942" i="3"/>
  <c r="AB4941" i="3"/>
  <c r="AB4940" i="3"/>
  <c r="AB4938" i="3"/>
  <c r="AB4939" i="3"/>
  <c r="AB4924" i="3"/>
  <c r="AB4925" i="3"/>
  <c r="AB4919" i="3"/>
  <c r="AB4918" i="3"/>
  <c r="AB4917" i="3"/>
  <c r="AB4916" i="3"/>
  <c r="AB4914" i="3"/>
  <c r="AB4915" i="3"/>
  <c r="AB4912" i="3"/>
  <c r="AB4910" i="3"/>
  <c r="AB4886" i="3"/>
  <c r="AB4792" i="3"/>
  <c r="AB4791" i="3"/>
  <c r="AB4790" i="3"/>
  <c r="AB4777" i="3"/>
  <c r="AB4772" i="3"/>
  <c r="AB4771" i="3"/>
  <c r="AB4758" i="3"/>
  <c r="AB4757" i="3"/>
  <c r="AB4756" i="3"/>
  <c r="AB4755" i="3"/>
  <c r="AB4754" i="3"/>
  <c r="AB4748" i="3"/>
  <c r="AB4744" i="3"/>
  <c r="AB4746" i="3"/>
  <c r="AB4752" i="3"/>
  <c r="AB4749" i="3"/>
  <c r="AB4751" i="3"/>
  <c r="AB4750" i="3"/>
  <c r="AB4743" i="3"/>
  <c r="AB4745" i="3"/>
  <c r="AB4753" i="3"/>
  <c r="AB4741" i="3"/>
  <c r="AB4742" i="3"/>
  <c r="AB4740" i="3"/>
  <c r="AB4739" i="3"/>
  <c r="AB4738" i="3"/>
  <c r="AB4737" i="3"/>
  <c r="AB4736" i="3"/>
  <c r="AB4735" i="3"/>
  <c r="AB4733" i="3"/>
  <c r="AB4734" i="3"/>
  <c r="AB4728" i="3"/>
  <c r="AB4725" i="3"/>
  <c r="AB4727" i="3"/>
  <c r="AB4724" i="3"/>
  <c r="AB4722" i="3"/>
  <c r="AB4719" i="3"/>
  <c r="AB4723" i="3"/>
  <c r="AB4721" i="3"/>
  <c r="AB4720" i="3"/>
  <c r="AB4715" i="3"/>
  <c r="AB4718" i="3"/>
  <c r="AB4717" i="3"/>
  <c r="AB4716" i="3"/>
  <c r="AB4714" i="3"/>
  <c r="AB4711" i="3"/>
  <c r="AB4712" i="3"/>
  <c r="AB4708" i="3"/>
  <c r="AB4710" i="3"/>
  <c r="AB4709" i="3"/>
  <c r="AB4707" i="3"/>
  <c r="AB4706" i="3"/>
  <c r="AB4705" i="3"/>
  <c r="AB4703" i="3"/>
  <c r="AB4701" i="3"/>
  <c r="AB4700" i="3"/>
  <c r="AB4704" i="3"/>
  <c r="AB4702" i="3"/>
  <c r="AB4699" i="3"/>
  <c r="AB4697" i="3"/>
  <c r="AB4696" i="3"/>
  <c r="AB4695" i="3"/>
  <c r="AB4698" i="3"/>
  <c r="AB4681" i="3"/>
  <c r="AB4680" i="3"/>
  <c r="AB4679" i="3"/>
  <c r="AB4678" i="3"/>
  <c r="AB4682" i="3"/>
  <c r="AB4677" i="3"/>
  <c r="AB4676" i="3"/>
  <c r="AB4675" i="3"/>
  <c r="AB4663" i="3"/>
  <c r="AB4672" i="3"/>
  <c r="AB4670" i="3"/>
  <c r="AB4669" i="3"/>
  <c r="AB4671" i="3"/>
  <c r="AB4668" i="3"/>
  <c r="AB4667" i="3"/>
  <c r="AB4674" i="3"/>
  <c r="AB4666" i="3"/>
  <c r="AB4673" i="3"/>
  <c r="AB4665" i="3"/>
  <c r="AB4664" i="3"/>
  <c r="AB4662" i="3"/>
  <c r="AB4661" i="3"/>
  <c r="AB4659" i="3"/>
  <c r="AB4658" i="3"/>
  <c r="AB4657" i="3"/>
  <c r="AB4656" i="3"/>
  <c r="AB4655" i="3"/>
  <c r="AB4654" i="3"/>
  <c r="AB4660" i="3"/>
  <c r="AB4649" i="3"/>
  <c r="AB4648" i="3"/>
  <c r="AB4646" i="3"/>
  <c r="AB4647" i="3"/>
  <c r="AB4644" i="3"/>
  <c r="AB4642" i="3"/>
  <c r="AB4641" i="3"/>
  <c r="AB4643" i="3"/>
  <c r="AB4640" i="3"/>
  <c r="AB4639" i="3"/>
  <c r="AB4638" i="3"/>
  <c r="AB4637" i="3"/>
  <c r="AB4636" i="3"/>
  <c r="AB4645" i="3"/>
  <c r="AB4634" i="3"/>
  <c r="AB4635" i="3"/>
  <c r="AB4632" i="3"/>
  <c r="AB4617" i="3"/>
  <c r="AB4616" i="3"/>
  <c r="AB4619" i="3"/>
  <c r="AB4618" i="3"/>
  <c r="AB4615" i="3"/>
  <c r="AB4613" i="3"/>
  <c r="AB4612" i="3"/>
  <c r="AB4611" i="3"/>
  <c r="AB4610" i="3"/>
  <c r="AB4609" i="3"/>
  <c r="AB4608" i="3"/>
  <c r="AB4614" i="3"/>
  <c r="AB4607" i="3"/>
  <c r="AB4606" i="3"/>
  <c r="AB4605" i="3"/>
  <c r="AB4604" i="3"/>
  <c r="AB4603" i="3"/>
  <c r="AB4602" i="3"/>
  <c r="AB4601" i="3"/>
  <c r="AB4600" i="3"/>
  <c r="AB4594" i="3"/>
  <c r="AB4593" i="3"/>
  <c r="AB4595" i="3"/>
  <c r="AB4589" i="3"/>
  <c r="AB4588" i="3"/>
  <c r="AB4592" i="3"/>
  <c r="AB4587" i="3"/>
  <c r="AB4586" i="3"/>
  <c r="AB4585" i="3"/>
  <c r="AB4591" i="3"/>
  <c r="AB4590" i="3"/>
  <c r="AB4584" i="3"/>
  <c r="AB4583" i="3"/>
  <c r="AB4582" i="3"/>
  <c r="AB4581" i="3"/>
  <c r="AB4580" i="3"/>
  <c r="AB4579" i="3"/>
  <c r="AB4578" i="3"/>
  <c r="AB4576" i="3"/>
  <c r="AB4575" i="3"/>
  <c r="AB4574" i="3"/>
  <c r="AB4573" i="3"/>
  <c r="AB4577" i="3"/>
  <c r="AB4572" i="3"/>
  <c r="AB4571" i="3"/>
  <c r="AB4570" i="3"/>
  <c r="AB4569" i="3"/>
  <c r="AB4568" i="3"/>
  <c r="AB4567" i="3"/>
  <c r="AB4565" i="3"/>
  <c r="AB4564" i="3"/>
  <c r="AB4550" i="3"/>
  <c r="AB4549" i="3"/>
  <c r="AB4544" i="3"/>
  <c r="AB4531" i="3"/>
  <c r="AB4525" i="3"/>
  <c r="AB4526" i="3"/>
  <c r="AB4450" i="3"/>
  <c r="AB4445" i="3"/>
  <c r="AB4444" i="3"/>
  <c r="AB4431" i="3"/>
  <c r="AB4430" i="3"/>
  <c r="AB4415" i="3"/>
  <c r="AB4414" i="3"/>
  <c r="AB4413" i="3"/>
  <c r="AB4412" i="3"/>
  <c r="AB4411" i="3"/>
  <c r="AB4406" i="3"/>
  <c r="AB4405" i="3"/>
  <c r="AB4404" i="3"/>
  <c r="AB4403" i="3"/>
  <c r="AB4402" i="3"/>
  <c r="AB4401" i="3"/>
  <c r="AB4400" i="3"/>
  <c r="AB4399" i="3"/>
  <c r="AB4398" i="3"/>
  <c r="AB4397" i="3"/>
  <c r="AB4396" i="3"/>
  <c r="AB4395" i="3"/>
  <c r="AB4394" i="3"/>
  <c r="AB4393" i="3"/>
  <c r="AB4389" i="3"/>
  <c r="AB4391" i="3"/>
  <c r="AB4388" i="3"/>
  <c r="AB4392" i="3"/>
  <c r="AB4390" i="3"/>
  <c r="AB4387" i="3"/>
  <c r="AB4374" i="3"/>
  <c r="AB4373" i="3"/>
  <c r="AB4368" i="3"/>
  <c r="AB4367" i="3"/>
  <c r="AB4294" i="3"/>
  <c r="AB4293" i="3"/>
  <c r="AB4292" i="3"/>
  <c r="AB4287" i="3"/>
  <c r="AB4283" i="3"/>
  <c r="AB4285" i="3"/>
  <c r="AB4281" i="3"/>
  <c r="AB4284" i="3"/>
  <c r="AB4286" i="3"/>
  <c r="AB4282" i="3"/>
  <c r="AB4280" i="3"/>
  <c r="AB4279" i="3"/>
  <c r="AB4278" i="3"/>
  <c r="AB4276" i="3"/>
  <c r="AB4277" i="3"/>
  <c r="AB4275" i="3"/>
  <c r="AB4274" i="3"/>
  <c r="AB4272" i="3"/>
  <c r="AB4273" i="3"/>
  <c r="AB4271" i="3"/>
  <c r="AB4268" i="3"/>
  <c r="AB4267" i="3"/>
  <c r="AB4266" i="3"/>
  <c r="AB4265" i="3"/>
  <c r="AB4257" i="3"/>
  <c r="AB4262" i="3"/>
  <c r="AB4264" i="3"/>
  <c r="AB4263" i="3"/>
  <c r="AB4261" i="3"/>
  <c r="AB4259" i="3"/>
  <c r="AB4260" i="3"/>
  <c r="AB4258" i="3"/>
  <c r="AB4256" i="3"/>
  <c r="AB4269" i="3"/>
  <c r="AB4242" i="3"/>
  <c r="AB4243" i="3"/>
  <c r="AB4237" i="3"/>
  <c r="AB4236" i="3"/>
  <c r="AB4235" i="3"/>
  <c r="AB4234" i="3"/>
  <c r="AB4232" i="3"/>
  <c r="AB4233" i="3"/>
  <c r="AB4230" i="3"/>
  <c r="AB4228" i="3"/>
  <c r="AB4205" i="3"/>
  <c r="AB4204" i="3"/>
  <c r="AB4202" i="3"/>
  <c r="AB4203" i="3"/>
  <c r="AB4201" i="3"/>
  <c r="AB4200" i="3"/>
  <c r="AB4199" i="3"/>
  <c r="AB4191" i="3"/>
  <c r="AB4188" i="3"/>
  <c r="AB4175" i="3"/>
  <c r="AB4174" i="3"/>
  <c r="AB4135" i="3"/>
  <c r="AB4134" i="3"/>
  <c r="AB4133" i="3"/>
  <c r="AB4132" i="3"/>
  <c r="AB4118" i="3"/>
  <c r="AB4119" i="3"/>
  <c r="AB4113" i="3"/>
  <c r="AB4112" i="3"/>
  <c r="AB4111" i="3"/>
  <c r="AB4110" i="3"/>
  <c r="AB4108" i="3"/>
  <c r="AB4109" i="3"/>
  <c r="AB4106" i="3"/>
  <c r="AB4104" i="3"/>
  <c r="AB4081" i="3"/>
  <c r="AB4071" i="3"/>
  <c r="AB4077" i="3"/>
  <c r="AB4080" i="3"/>
  <c r="AB4076" i="3"/>
  <c r="AB4073" i="3"/>
  <c r="AB4075" i="3"/>
  <c r="AB4078" i="3"/>
  <c r="AB4079" i="3"/>
  <c r="AB4070" i="3"/>
  <c r="AB4074" i="3"/>
  <c r="AB4072" i="3"/>
  <c r="AB4069" i="3"/>
  <c r="AB4068" i="3"/>
  <c r="AB4067" i="3"/>
  <c r="AB4066" i="3"/>
  <c r="AB4064" i="3"/>
  <c r="AB4063" i="3"/>
  <c r="AB4065" i="3"/>
  <c r="AB4062" i="3"/>
  <c r="AB4061" i="3"/>
  <c r="AB4060" i="3"/>
  <c r="AB4052" i="3"/>
  <c r="AB4054" i="3"/>
  <c r="AB4053" i="3"/>
  <c r="AB4051" i="3"/>
  <c r="AB4049" i="3"/>
  <c r="AB4048" i="3"/>
  <c r="AB4050" i="3"/>
  <c r="AB4047" i="3"/>
  <c r="AB4046" i="3"/>
  <c r="AB4045" i="3"/>
  <c r="AB4044" i="3"/>
  <c r="AB4043" i="3"/>
  <c r="AB4030" i="3"/>
  <c r="AB4029" i="3"/>
  <c r="AB4024" i="3"/>
  <c r="AB4023" i="3"/>
  <c r="AB4009" i="3"/>
  <c r="AB4004" i="3"/>
  <c r="AB4003" i="3"/>
  <c r="AB3989" i="3"/>
  <c r="AB3990" i="3"/>
  <c r="AB3976" i="3"/>
  <c r="AB3963" i="3"/>
  <c r="AB3960" i="3"/>
  <c r="AB3959" i="3"/>
  <c r="AB3961" i="3"/>
  <c r="AB3962" i="3"/>
  <c r="AB3958" i="3"/>
  <c r="AB3945" i="3"/>
  <c r="AB3943" i="3"/>
  <c r="AB3944" i="3"/>
  <c r="AB3938" i="3"/>
  <c r="AB3942" i="3"/>
  <c r="AB3941" i="3"/>
  <c r="AB3940" i="3"/>
  <c r="AB3937" i="3"/>
  <c r="AB3939" i="3"/>
  <c r="AB3936" i="3"/>
  <c r="AB3935" i="3"/>
  <c r="AB3934" i="3"/>
  <c r="AB3925" i="3"/>
  <c r="AB3923" i="3"/>
  <c r="AB3929" i="3"/>
  <c r="AB3927" i="3"/>
  <c r="AB3931" i="3"/>
  <c r="AB3933" i="3"/>
  <c r="AB3921" i="3"/>
  <c r="AB3932" i="3"/>
  <c r="AB3919" i="3"/>
  <c r="AB3917" i="3"/>
  <c r="AB3915" i="3"/>
  <c r="AB3914" i="3"/>
  <c r="AB3900" i="3"/>
  <c r="AB3899" i="3"/>
  <c r="AB3898" i="3"/>
  <c r="AB3897" i="3"/>
  <c r="AB3896" i="3"/>
  <c r="AB3895" i="3"/>
  <c r="AB3885" i="3"/>
  <c r="AB3883" i="3"/>
  <c r="AB3887" i="3"/>
  <c r="AB3886" i="3"/>
  <c r="AB3881" i="3"/>
  <c r="AB3880" i="3"/>
  <c r="AB3879" i="3"/>
  <c r="AB3884" i="3"/>
  <c r="AB3882" i="3"/>
  <c r="AB3840" i="3"/>
  <c r="AB3841" i="3"/>
  <c r="AB3839" i="3"/>
  <c r="AB3838" i="3"/>
  <c r="AB3842" i="3"/>
  <c r="AB3833" i="3"/>
  <c r="AB3832" i="3"/>
  <c r="AB3823" i="3"/>
  <c r="AB3831" i="3"/>
  <c r="AB3829" i="3"/>
  <c r="AB3828" i="3"/>
  <c r="AB3827" i="3"/>
  <c r="AB3825" i="3"/>
  <c r="AB3824" i="3"/>
  <c r="AB3821" i="3"/>
  <c r="AB3826" i="3"/>
  <c r="AB3830" i="3"/>
  <c r="AB3820" i="3"/>
  <c r="AB3822" i="3"/>
  <c r="AB3807" i="3"/>
  <c r="AB3802" i="3"/>
  <c r="AB3800" i="3"/>
  <c r="AB3787" i="3"/>
  <c r="AB3781" i="3"/>
  <c r="AB3782" i="3"/>
  <c r="AB3779" i="3"/>
  <c r="AB3766" i="3"/>
  <c r="AB3752" i="3"/>
  <c r="AB3753" i="3"/>
  <c r="AB3747" i="3"/>
  <c r="AB3746" i="3"/>
  <c r="AB3745" i="3"/>
  <c r="AB3744" i="3"/>
  <c r="AB3742" i="3"/>
  <c r="AB3743" i="3"/>
  <c r="AB3740" i="3"/>
  <c r="AB3738" i="3"/>
  <c r="AB3715" i="3"/>
  <c r="AB3716" i="3"/>
  <c r="AB3714" i="3"/>
  <c r="AB3713" i="3"/>
  <c r="AB3708" i="3"/>
  <c r="AB3707" i="3"/>
  <c r="AB3704" i="3"/>
  <c r="AB3705" i="3"/>
  <c r="AB3703" i="3"/>
  <c r="AB3706" i="3"/>
  <c r="AB3702" i="3"/>
  <c r="AB3701" i="3"/>
  <c r="AB3700" i="3"/>
  <c r="AB3699" i="3"/>
  <c r="AB3696" i="3"/>
  <c r="AB3695" i="3"/>
  <c r="AB3698" i="3"/>
  <c r="AB3697" i="3"/>
  <c r="AB3694" i="3"/>
  <c r="AB3693" i="3"/>
  <c r="AB3690" i="3"/>
  <c r="AB3689" i="3"/>
  <c r="AB3687" i="3"/>
  <c r="AB3686" i="3"/>
  <c r="AB3688" i="3"/>
  <c r="AB3691" i="3"/>
  <c r="AB3685" i="3"/>
  <c r="AB3684" i="3"/>
  <c r="AB3683" i="3"/>
  <c r="AB3670" i="3"/>
  <c r="AB3668" i="3"/>
  <c r="AB3667" i="3"/>
  <c r="AB3669" i="3"/>
  <c r="AB3666" i="3"/>
  <c r="AB3665" i="3"/>
  <c r="AB3663" i="3"/>
  <c r="AB3664" i="3"/>
  <c r="AB3658" i="3"/>
  <c r="AB3655" i="3"/>
  <c r="AB3654" i="3"/>
  <c r="AB3657" i="3"/>
  <c r="AB3656" i="3"/>
  <c r="AB3653" i="3"/>
  <c r="AB3651" i="3"/>
  <c r="AB3637" i="3"/>
  <c r="AB3633" i="3"/>
  <c r="AB3652" i="3"/>
  <c r="AB3650" i="3"/>
  <c r="AB3649" i="3"/>
  <c r="AB3632" i="3"/>
  <c r="AB3646" i="3"/>
  <c r="AB3631" i="3"/>
  <c r="AB3644" i="3"/>
  <c r="AB3630" i="3"/>
  <c r="AB3629" i="3"/>
  <c r="AB3626" i="3"/>
  <c r="AB3625" i="3"/>
  <c r="AB3628" i="3"/>
  <c r="AB3645" i="3"/>
  <c r="AB3643" i="3"/>
  <c r="AB3642" i="3"/>
  <c r="AB3627" i="3"/>
  <c r="AB3641" i="3"/>
  <c r="AB3636" i="3"/>
  <c r="AB3640" i="3"/>
  <c r="AB3648" i="3"/>
  <c r="AB3635" i="3"/>
  <c r="AB3639" i="3"/>
  <c r="AB3647" i="3"/>
  <c r="AB3634" i="3"/>
  <c r="AB3638" i="3"/>
  <c r="AB3624" i="3"/>
  <c r="AB3623" i="3"/>
  <c r="AB3622" i="3"/>
  <c r="AB3618" i="3"/>
  <c r="AB3617" i="3"/>
  <c r="AB3616" i="3"/>
  <c r="AB3615" i="3"/>
  <c r="AB3614" i="3"/>
  <c r="AB3621" i="3"/>
  <c r="AB3613" i="3"/>
  <c r="AB3612" i="3"/>
  <c r="AB3611" i="3"/>
  <c r="AB3610" i="3"/>
  <c r="AB3609" i="3"/>
  <c r="AB3608" i="3"/>
  <c r="AB3619" i="3"/>
  <c r="AB3607" i="3"/>
  <c r="AB3606" i="3"/>
  <c r="AB3605" i="3"/>
  <c r="AB3600" i="3"/>
  <c r="AB3604" i="3"/>
  <c r="AB3603" i="3"/>
  <c r="AB3602" i="3"/>
  <c r="AB3601" i="3"/>
  <c r="AB3620" i="3"/>
  <c r="AB3599" i="3"/>
  <c r="AB3596" i="3"/>
  <c r="AB3595" i="3"/>
  <c r="AB3594" i="3"/>
  <c r="AB3593" i="3"/>
  <c r="AB3592" i="3"/>
  <c r="AB3591" i="3"/>
  <c r="AB3590" i="3"/>
  <c r="AB3589" i="3"/>
  <c r="AB3588" i="3"/>
  <c r="AB3598" i="3"/>
  <c r="AB3586" i="3"/>
  <c r="AB3587" i="3"/>
  <c r="AB3585" i="3"/>
  <c r="AB3583" i="3"/>
  <c r="AB3582" i="3"/>
  <c r="AB3584" i="3"/>
  <c r="AB3568" i="3"/>
  <c r="AB3567" i="3"/>
  <c r="AB3566" i="3"/>
  <c r="AB3565" i="3"/>
  <c r="AB3564" i="3"/>
  <c r="AB3563" i="3"/>
  <c r="AB3562" i="3"/>
  <c r="AB3561" i="3"/>
  <c r="AB3556" i="3"/>
  <c r="AB3555" i="3"/>
  <c r="AB3554" i="3"/>
  <c r="AB3553" i="3"/>
  <c r="AB3552" i="3"/>
  <c r="AB3551" i="3"/>
  <c r="AB3550" i="3"/>
  <c r="AB3549" i="3"/>
  <c r="AB3548" i="3"/>
  <c r="AB3547" i="3"/>
  <c r="AB3546" i="3"/>
  <c r="AB3545" i="3"/>
  <c r="AB3544" i="3"/>
  <c r="AB3543" i="3"/>
  <c r="AB3542" i="3"/>
  <c r="AB3541" i="3"/>
  <c r="AB3540" i="3"/>
  <c r="AB3523" i="3"/>
  <c r="AB3527" i="3"/>
  <c r="AB3526" i="3"/>
  <c r="AB3525" i="3"/>
  <c r="AB3520" i="3"/>
  <c r="AB3522" i="3"/>
  <c r="AB3524" i="3"/>
  <c r="AB3521" i="3"/>
  <c r="AB3519" i="3"/>
  <c r="AB3516" i="3"/>
  <c r="AB3515" i="3"/>
  <c r="AB3518" i="3"/>
  <c r="AB3517" i="3"/>
  <c r="AB3514" i="3"/>
  <c r="AB3513" i="3"/>
  <c r="AB3512" i="3"/>
  <c r="AB3511" i="3"/>
  <c r="AB3507" i="3"/>
  <c r="AB3510" i="3"/>
  <c r="AB3509" i="3"/>
  <c r="AB3506" i="3"/>
  <c r="AB3508" i="3"/>
  <c r="AB3505" i="3"/>
  <c r="AB3504" i="3"/>
  <c r="AB3503" i="3"/>
  <c r="AB3502" i="3"/>
  <c r="AB3489" i="3"/>
  <c r="AB3483" i="3"/>
  <c r="AB3484" i="3"/>
  <c r="AB3357" i="3"/>
  <c r="AB3356" i="3"/>
  <c r="AB3355" i="3"/>
  <c r="AB3354" i="3"/>
  <c r="AB3353" i="3"/>
  <c r="AB3352" i="3"/>
  <c r="AB3339" i="3"/>
  <c r="AB3338" i="3"/>
  <c r="AB3337" i="3"/>
  <c r="AB3336" i="3"/>
  <c r="AB3335" i="3"/>
  <c r="AB3322" i="3"/>
  <c r="AB3321" i="3"/>
  <c r="AB3316" i="3"/>
  <c r="AB3315" i="3"/>
  <c r="AB3313" i="3"/>
  <c r="AB3312" i="3"/>
  <c r="AB3311" i="3"/>
  <c r="AB3314" i="3"/>
  <c r="AB3310" i="3"/>
  <c r="AB3309" i="3"/>
  <c r="AB3306" i="3"/>
  <c r="AB3308" i="3"/>
  <c r="AB3307" i="3"/>
  <c r="AB3305" i="3"/>
  <c r="AB3304" i="3"/>
  <c r="AB3290" i="3"/>
  <c r="AB3291" i="3"/>
  <c r="AB3284" i="3"/>
  <c r="AB3285" i="3"/>
  <c r="AB3283" i="3"/>
  <c r="AB3282" i="3"/>
  <c r="AB3269" i="3"/>
  <c r="AB3268" i="3"/>
  <c r="AB3267" i="3"/>
  <c r="AB3264" i="3"/>
  <c r="AB3266" i="3"/>
  <c r="AB3263" i="3"/>
  <c r="AB3265" i="3"/>
  <c r="AB3262" i="3"/>
  <c r="AB3261" i="3"/>
  <c r="AB3259" i="3"/>
  <c r="AB3253" i="3"/>
  <c r="AB3251" i="3"/>
  <c r="AB3250" i="3"/>
  <c r="AB3249" i="3"/>
  <c r="AB3248" i="3"/>
  <c r="AB3247" i="3"/>
  <c r="AB3246" i="3"/>
  <c r="AB3245" i="3"/>
  <c r="AB3244" i="3"/>
  <c r="AB3242" i="3"/>
  <c r="AB3241" i="3"/>
  <c r="AB3240" i="3"/>
  <c r="AB3227" i="3"/>
  <c r="AB3214" i="3"/>
  <c r="AB3209" i="3"/>
  <c r="AB3139" i="3"/>
  <c r="AB3134" i="3"/>
  <c r="AB3131" i="3"/>
  <c r="AB3130" i="3"/>
  <c r="AB3132" i="3"/>
  <c r="AB3133" i="3"/>
  <c r="AB3129" i="3"/>
  <c r="AB3128" i="3"/>
  <c r="AB3127" i="3"/>
  <c r="AB3126" i="3"/>
  <c r="AB3125" i="3"/>
  <c r="AB3112" i="3"/>
  <c r="AB3110" i="3"/>
  <c r="AB3109" i="3"/>
  <c r="AB3111" i="3"/>
  <c r="AB3096" i="3"/>
  <c r="AB3095" i="3"/>
  <c r="AB3094" i="3"/>
  <c r="AB3093" i="3"/>
  <c r="AB3080" i="3"/>
  <c r="AB3079" i="3"/>
  <c r="AB3065" i="3"/>
  <c r="AB3066" i="3"/>
  <c r="AB3058" i="3"/>
  <c r="AB3060" i="3"/>
  <c r="AB3059" i="3"/>
  <c r="AB3057" i="3"/>
  <c r="AB3056" i="3"/>
  <c r="AB3054" i="3"/>
  <c r="AB3055" i="3"/>
  <c r="AB3052" i="3"/>
  <c r="AB3050" i="3"/>
  <c r="AB3027" i="3"/>
  <c r="AB3026" i="3"/>
  <c r="AB3025" i="3"/>
  <c r="AB3024" i="3"/>
  <c r="AB3022" i="3"/>
  <c r="AB3018" i="3"/>
  <c r="AB3021" i="3"/>
  <c r="AB3019" i="3"/>
  <c r="AB3023" i="3"/>
  <c r="AB3020" i="3"/>
  <c r="AB3017" i="3"/>
  <c r="AB3015" i="3"/>
  <c r="AB3016" i="3"/>
  <c r="AB3014" i="3"/>
  <c r="AB3008" i="3"/>
  <c r="AB3007" i="3"/>
  <c r="AB3009" i="3"/>
  <c r="AB3005" i="3"/>
  <c r="AB3002" i="3"/>
  <c r="AB3000" i="3"/>
  <c r="AB3004" i="3"/>
  <c r="AB3006" i="3"/>
  <c r="AB2999" i="3"/>
  <c r="AB3001" i="3"/>
  <c r="AB3003" i="3"/>
  <c r="AB2998" i="3"/>
  <c r="AB2997" i="3"/>
  <c r="AB2996" i="3"/>
  <c r="AB2995" i="3"/>
  <c r="AB2994" i="3"/>
  <c r="AB2992" i="3"/>
  <c r="AB2993" i="3"/>
  <c r="AB2991" i="3"/>
  <c r="AB2990" i="3"/>
  <c r="AB2989" i="3"/>
  <c r="AB2976" i="3"/>
  <c r="AB2975" i="3"/>
  <c r="AB2974" i="3"/>
  <c r="AB2973" i="3"/>
  <c r="AB2963" i="3"/>
  <c r="AB2968" i="3"/>
  <c r="AB2965" i="3"/>
  <c r="AB2964" i="3"/>
  <c r="AB2962" i="3"/>
  <c r="AB2967" i="3"/>
  <c r="AB2961" i="3"/>
  <c r="AB2966" i="3"/>
  <c r="AB2960" i="3"/>
  <c r="AB2957" i="3"/>
  <c r="AB2956" i="3"/>
  <c r="AB2959" i="3"/>
  <c r="AB2958" i="3"/>
  <c r="AB2955" i="3"/>
  <c r="AB2954" i="3"/>
  <c r="AB2952" i="3"/>
  <c r="AB2953" i="3"/>
  <c r="AB2950" i="3"/>
  <c r="AB2949" i="3"/>
  <c r="AB2948" i="3"/>
  <c r="AB2946" i="3"/>
  <c r="AB2947" i="3"/>
  <c r="AB2933" i="3"/>
  <c r="AB2928" i="3"/>
  <c r="AB2927" i="3"/>
  <c r="AB2926" i="3"/>
  <c r="AB2925" i="3"/>
  <c r="AB2924" i="3"/>
  <c r="AB2923" i="3"/>
  <c r="AB2910" i="3"/>
  <c r="AB2909" i="3"/>
  <c r="AB2908" i="3"/>
  <c r="AB2902" i="3"/>
  <c r="AB2901" i="3"/>
  <c r="AB2900" i="3"/>
  <c r="AB2899" i="3"/>
  <c r="AB2898" i="3"/>
  <c r="AB2903" i="3"/>
  <c r="AB2897" i="3"/>
  <c r="AB2896" i="3"/>
  <c r="AB2895" i="3"/>
  <c r="AB2894" i="3"/>
  <c r="AB2893" i="3"/>
  <c r="AB2892" i="3"/>
  <c r="AB2891" i="3"/>
  <c r="AB2890" i="3"/>
  <c r="AB2889" i="3"/>
  <c r="AB2888" i="3"/>
  <c r="AB2875" i="3"/>
  <c r="AB2873" i="3"/>
  <c r="AB2874" i="3"/>
  <c r="AB2865" i="3"/>
  <c r="AB2867" i="3"/>
  <c r="AB2868" i="3"/>
  <c r="AB2866" i="3"/>
  <c r="AB2864" i="3"/>
  <c r="AB2863" i="3"/>
  <c r="AB2861" i="3"/>
  <c r="AB2862" i="3"/>
  <c r="AB2860" i="3"/>
  <c r="AB2856" i="3"/>
  <c r="AB2859" i="3"/>
  <c r="AB2858" i="3"/>
  <c r="AB2857" i="3"/>
  <c r="AB2855" i="3"/>
  <c r="AB2853" i="3"/>
  <c r="AB2852" i="3"/>
  <c r="AB2851" i="3"/>
  <c r="AB2850" i="3"/>
  <c r="AB2854" i="3"/>
  <c r="AB2849" i="3"/>
  <c r="AB2848" i="3"/>
  <c r="AB2846" i="3"/>
  <c r="AB2834" i="3"/>
  <c r="AB2832" i="3"/>
  <c r="AB2833" i="3"/>
  <c r="AB2820" i="3"/>
  <c r="AB2807" i="3"/>
  <c r="AB2806" i="3"/>
  <c r="AB2793" i="3"/>
  <c r="AB2780" i="3"/>
  <c r="AB2779" i="3"/>
  <c r="AB2778" i="3"/>
  <c r="AB2765" i="3"/>
  <c r="AB2760" i="3"/>
  <c r="AB2757" i="3"/>
  <c r="AB2759" i="3"/>
  <c r="AB2756" i="3"/>
  <c r="AB2755" i="3"/>
  <c r="AB2754" i="3"/>
  <c r="AB2753" i="3"/>
  <c r="AB2752" i="3"/>
  <c r="AB2751" i="3"/>
  <c r="AB2750" i="3"/>
  <c r="AB2749" i="3"/>
  <c r="AB2758" i="3"/>
  <c r="AB2748" i="3"/>
  <c r="AB2747" i="3"/>
  <c r="AB2746" i="3"/>
  <c r="AB2745" i="3"/>
  <c r="AB2744" i="3"/>
  <c r="AB2731" i="3"/>
  <c r="AB2732" i="3"/>
  <c r="AB2724" i="3"/>
  <c r="AB2726" i="3"/>
  <c r="AB2727" i="3"/>
  <c r="AB2723" i="3"/>
  <c r="AB2730" i="3"/>
  <c r="AB2728" i="3"/>
  <c r="AB2725" i="3"/>
  <c r="AB2729" i="3"/>
  <c r="AB2722" i="3"/>
  <c r="AB2721" i="3"/>
  <c r="AB2718" i="3"/>
  <c r="AB2720" i="3"/>
  <c r="AB2719" i="3"/>
  <c r="AB2717" i="3"/>
  <c r="AB2716" i="3"/>
  <c r="AB2715" i="3"/>
  <c r="AB2714" i="3"/>
  <c r="AB2713" i="3"/>
  <c r="AB2712" i="3"/>
  <c r="AB2711" i="3"/>
  <c r="AB2706" i="3"/>
  <c r="AB2710" i="3"/>
  <c r="AB2709" i="3"/>
  <c r="AB2708" i="3"/>
  <c r="AB2707" i="3"/>
  <c r="AB2693" i="3"/>
  <c r="AB2691" i="3"/>
  <c r="AB2689" i="3"/>
  <c r="AB2687" i="3"/>
  <c r="AB2688" i="3"/>
  <c r="AB2686" i="3"/>
  <c r="AB2679" i="3"/>
  <c r="AB2675" i="3"/>
  <c r="AB2677" i="3"/>
  <c r="AB2672" i="3"/>
  <c r="AB2667" i="3"/>
  <c r="AB2666" i="3"/>
  <c r="AB2665" i="3"/>
  <c r="AB2664" i="3"/>
  <c r="AB2662" i="3"/>
  <c r="AB2659" i="3"/>
  <c r="AB2660" i="3"/>
  <c r="AB2680" i="3"/>
  <c r="AB2671" i="3"/>
  <c r="AB2668" i="3"/>
  <c r="AB2658" i="3"/>
  <c r="AB2645" i="3"/>
  <c r="AB2644" i="3"/>
  <c r="AB2643" i="3"/>
  <c r="AB2642" i="3"/>
  <c r="AB2640" i="3"/>
  <c r="AB2641" i="3"/>
  <c r="AB2634" i="3"/>
  <c r="AB2630" i="3"/>
  <c r="AB2633" i="3"/>
  <c r="AB2629" i="3"/>
  <c r="AB2631" i="3"/>
  <c r="AB2632" i="3"/>
  <c r="AB2627" i="3"/>
  <c r="AB2628" i="3"/>
  <c r="AB2625" i="3"/>
  <c r="AB2624" i="3"/>
  <c r="AB2622" i="3"/>
  <c r="AB2621" i="3"/>
  <c r="AB2619" i="3"/>
  <c r="AB2620" i="3"/>
  <c r="AB2618" i="3"/>
  <c r="AB2617" i="3"/>
  <c r="AB2606" i="3"/>
  <c r="AB2612" i="3"/>
  <c r="AB2611" i="3"/>
  <c r="AB2610" i="3"/>
  <c r="AB2609" i="3"/>
  <c r="AB2608" i="3"/>
  <c r="AB2616" i="3"/>
  <c r="AB2615" i="3"/>
  <c r="AB2614" i="3"/>
  <c r="AB2613" i="3"/>
  <c r="AB2607" i="3"/>
  <c r="AB2590" i="3"/>
  <c r="AB2591" i="3"/>
  <c r="AB2589" i="3"/>
  <c r="AB2593" i="3"/>
  <c r="AB2592" i="3"/>
  <c r="AB2588" i="3"/>
  <c r="AB2583" i="3"/>
  <c r="AB2582" i="3"/>
  <c r="AB2581" i="3"/>
  <c r="AB2580" i="3"/>
  <c r="AB2579" i="3"/>
  <c r="AB2578" i="3"/>
  <c r="AB2577" i="3"/>
  <c r="AB2576" i="3"/>
  <c r="AB2574" i="3"/>
  <c r="AB2561" i="3"/>
  <c r="AB2560" i="3"/>
  <c r="AB2559" i="3"/>
  <c r="AB2557" i="3"/>
  <c r="AB2556" i="3"/>
  <c r="AB2555" i="3"/>
  <c r="AB2558" i="3"/>
  <c r="AB2550" i="3"/>
  <c r="AB2554" i="3"/>
  <c r="AB2553" i="3"/>
  <c r="AB2552" i="3"/>
  <c r="AB2551" i="3"/>
  <c r="AB2534" i="3"/>
  <c r="AB2535" i="3"/>
  <c r="AB2529" i="3"/>
  <c r="AB2528" i="3"/>
  <c r="AB2527" i="3"/>
  <c r="AB2526" i="3"/>
  <c r="AB2524" i="3"/>
  <c r="AB2522" i="3"/>
  <c r="AB2525" i="3"/>
  <c r="AB2523" i="3"/>
  <c r="AB2509" i="3"/>
  <c r="AB2508" i="3"/>
  <c r="AB2507" i="3"/>
  <c r="AB2493" i="3"/>
  <c r="AB2492" i="3"/>
  <c r="AB2421" i="3"/>
  <c r="AB2420" i="3"/>
  <c r="AB2415" i="3"/>
  <c r="AB2414" i="3"/>
  <c r="AB2413" i="3"/>
  <c r="AB2412" i="3"/>
  <c r="AB2400" i="3"/>
  <c r="AB2399" i="3"/>
  <c r="AB2398" i="3"/>
  <c r="AB2384" i="3"/>
  <c r="AB2385" i="3"/>
  <c r="AB2379" i="3"/>
  <c r="AB2378" i="3"/>
  <c r="AB2377" i="3"/>
  <c r="AB2376" i="3"/>
  <c r="AB2374" i="3"/>
  <c r="AB2375" i="3"/>
  <c r="AB2372" i="3"/>
  <c r="AB2370" i="3"/>
  <c r="AB2347" i="3"/>
  <c r="AB2332" i="3"/>
  <c r="AB2331" i="3"/>
  <c r="AB2330" i="3"/>
  <c r="AB2329" i="3"/>
  <c r="AB2321" i="3"/>
  <c r="AB2323" i="3"/>
  <c r="AB2328" i="3"/>
  <c r="AB2327" i="3"/>
  <c r="AB2326" i="3"/>
  <c r="AB2325" i="3"/>
  <c r="AB2322" i="3"/>
  <c r="AB2320" i="3"/>
  <c r="AB2324" i="3"/>
  <c r="AB2317" i="3"/>
  <c r="AB2316" i="3"/>
  <c r="AB2315" i="3"/>
  <c r="AB2314" i="3"/>
  <c r="AB2313" i="3"/>
  <c r="AB2318" i="3"/>
  <c r="AB2319" i="3"/>
  <c r="AB2312" i="3"/>
  <c r="AB2311" i="3"/>
  <c r="AB2310" i="3"/>
  <c r="AB2305" i="3"/>
  <c r="AB2304" i="3"/>
  <c r="AB2303" i="3"/>
  <c r="AB2302" i="3"/>
  <c r="AB2301" i="3"/>
  <c r="AB2288" i="3"/>
  <c r="AB2275" i="3"/>
  <c r="AB2274" i="3"/>
  <c r="AB2272" i="3"/>
  <c r="AB2271" i="3"/>
  <c r="AB2270" i="3"/>
  <c r="AB2269" i="3"/>
  <c r="AB2268" i="3"/>
  <c r="AB2262" i="3"/>
  <c r="AB2260" i="3"/>
  <c r="AB2263" i="3"/>
  <c r="AB2258" i="3"/>
  <c r="AB2261" i="3"/>
  <c r="AB2259" i="3"/>
  <c r="AB2252" i="3"/>
  <c r="AB2238" i="3"/>
  <c r="AB2244" i="3"/>
  <c r="AB2243" i="3"/>
  <c r="AB2255" i="3"/>
  <c r="AB2221" i="3"/>
  <c r="AB2249" i="3"/>
  <c r="AB2242" i="3"/>
  <c r="AB2241" i="3"/>
  <c r="AB2237" i="3"/>
  <c r="AB2240" i="3"/>
  <c r="AB2257" i="3"/>
  <c r="AB2256" i="3"/>
  <c r="AB2253" i="3"/>
  <c r="AB2248" i="3"/>
  <c r="AB2219" i="3"/>
  <c r="AB2218" i="3"/>
  <c r="AB2236" i="3"/>
  <c r="AB2247" i="3"/>
  <c r="AB2254" i="3"/>
  <c r="AB2246" i="3"/>
  <c r="AB2217" i="3"/>
  <c r="AB2235" i="3"/>
  <c r="AB2251" i="3"/>
  <c r="AB2234" i="3"/>
  <c r="AB2245" i="3"/>
  <c r="AB2233" i="3"/>
  <c r="AB2232" i="3"/>
  <c r="AB2231" i="3"/>
  <c r="AB2216" i="3"/>
  <c r="AB2230" i="3"/>
  <c r="AB2250" i="3"/>
  <c r="AB2229" i="3"/>
  <c r="AB2228" i="3"/>
  <c r="AB2239" i="3"/>
  <c r="AB2220" i="3"/>
  <c r="AB2227" i="3"/>
  <c r="AB2224" i="3"/>
  <c r="AB2222" i="3"/>
  <c r="AB2215" i="3"/>
  <c r="AB2226" i="3"/>
  <c r="AB2214" i="3"/>
  <c r="AB2213" i="3"/>
  <c r="AB2212" i="3"/>
  <c r="AB2211" i="3"/>
  <c r="AB2210" i="3"/>
  <c r="AB2209" i="3"/>
  <c r="AB2208" i="3"/>
  <c r="AB2207" i="3"/>
  <c r="AB2206" i="3"/>
  <c r="AB2205" i="3"/>
  <c r="AB2200" i="3"/>
  <c r="AB2199" i="3"/>
  <c r="AB2204" i="3"/>
  <c r="AB2203" i="3"/>
  <c r="AB2202" i="3"/>
  <c r="AB2201" i="3"/>
  <c r="AB2198" i="3"/>
  <c r="AB2197" i="3"/>
  <c r="AB2196" i="3"/>
  <c r="AB2195" i="3"/>
  <c r="AB2193" i="3"/>
  <c r="AB2192" i="3"/>
  <c r="AB2191" i="3"/>
  <c r="AB2194" i="3"/>
  <c r="AB2190" i="3"/>
  <c r="AB2189" i="3"/>
  <c r="AB2188" i="3"/>
  <c r="AB2187" i="3"/>
  <c r="AB2186" i="3"/>
  <c r="AB2185" i="3"/>
  <c r="AB2184" i="3"/>
  <c r="AB2183" i="3"/>
  <c r="AB2170" i="3"/>
  <c r="AB2164" i="3"/>
  <c r="AB2165" i="3"/>
  <c r="AB2151" i="3"/>
  <c r="AB2150" i="3"/>
  <c r="AB2144" i="3"/>
  <c r="AB2143" i="3"/>
  <c r="AB2142" i="3"/>
  <c r="AB2141" i="3"/>
  <c r="AB2140" i="3"/>
  <c r="AB2139" i="3"/>
  <c r="AB2138" i="3"/>
  <c r="AB2137" i="3"/>
  <c r="AB2136" i="3"/>
  <c r="AB2135" i="3"/>
  <c r="AB2134" i="3"/>
  <c r="AB2133" i="3"/>
  <c r="AB2132" i="3"/>
  <c r="AB2131" i="3"/>
  <c r="AB2145" i="3"/>
  <c r="AB2148" i="3"/>
  <c r="AB2130" i="3"/>
  <c r="AB2149" i="3"/>
  <c r="AB2129" i="3"/>
  <c r="AB2128" i="3"/>
  <c r="AB2127" i="3"/>
  <c r="AB2147" i="3"/>
  <c r="AB2126" i="3"/>
  <c r="AB2125" i="3"/>
  <c r="AB2124" i="3"/>
  <c r="AB2123" i="3"/>
  <c r="AB2122" i="3"/>
  <c r="AB2121" i="3"/>
  <c r="AB2120" i="3"/>
  <c r="AB2117" i="3"/>
  <c r="AB2118" i="3"/>
  <c r="AB2119" i="3"/>
  <c r="AB2112" i="3"/>
  <c r="AB2111" i="3"/>
  <c r="AB2110" i="3"/>
  <c r="AB2107" i="3"/>
  <c r="AB2106" i="3"/>
  <c r="AB2109" i="3"/>
  <c r="AB2105" i="3"/>
  <c r="AB2108" i="3"/>
  <c r="AB2104" i="3"/>
  <c r="AB2103" i="3"/>
  <c r="AB2102" i="3"/>
  <c r="AB2101" i="3"/>
  <c r="AB2100" i="3"/>
  <c r="AB2099" i="3"/>
  <c r="AB2098" i="3"/>
  <c r="AB2096" i="3"/>
  <c r="AB2095" i="3"/>
  <c r="AB2094" i="3"/>
  <c r="AB2093" i="3"/>
  <c r="AB2092" i="3"/>
  <c r="AB2091" i="3"/>
  <c r="AB2090" i="3"/>
  <c r="AB2097" i="3"/>
  <c r="AB2077" i="3"/>
  <c r="AB2075" i="3"/>
  <c r="AB2069" i="3"/>
  <c r="AB2070" i="3"/>
  <c r="AB2068" i="3"/>
  <c r="AB2065" i="3"/>
  <c r="AB2066" i="3"/>
  <c r="AB2064" i="3"/>
  <c r="AB2067" i="3"/>
  <c r="AB2063" i="3"/>
  <c r="AB2062" i="3"/>
  <c r="AB2061" i="3"/>
  <c r="AB2060" i="3"/>
  <c r="AB2059" i="3"/>
  <c r="AB2058" i="3"/>
  <c r="AB2057" i="3"/>
  <c r="AB2056" i="3"/>
  <c r="AB2055" i="3"/>
  <c r="AB2054" i="3"/>
  <c r="AB2053" i="3"/>
  <c r="AB2052" i="3"/>
  <c r="AB2049" i="3"/>
  <c r="AB2048" i="3"/>
  <c r="AB2047" i="3"/>
  <c r="AB2046" i="3"/>
  <c r="AB2045" i="3"/>
  <c r="AB2044" i="3"/>
  <c r="AB2050" i="3"/>
  <c r="AB2031" i="3"/>
  <c r="AB2026" i="3"/>
  <c r="AB1812" i="3"/>
  <c r="AB1811" i="3"/>
  <c r="AB1810" i="3"/>
  <c r="AB1794" i="3"/>
  <c r="AB1807" i="3"/>
  <c r="AB1797" i="3"/>
  <c r="AB1805" i="3"/>
  <c r="AB1796" i="3"/>
  <c r="AB1804" i="3"/>
  <c r="AB1795" i="3"/>
  <c r="AB1793" i="3"/>
  <c r="AB1792" i="3"/>
  <c r="AB1806" i="3"/>
  <c r="AB1791" i="3"/>
  <c r="AB1790" i="3"/>
  <c r="AB1803" i="3"/>
  <c r="AB1808" i="3"/>
  <c r="AB1789" i="3"/>
  <c r="AB1802" i="3"/>
  <c r="AB1788" i="3"/>
  <c r="AB1801" i="3"/>
  <c r="AB1809" i="3"/>
  <c r="AB1800" i="3"/>
  <c r="AB1787" i="3"/>
  <c r="AB1786" i="3"/>
  <c r="AB1799" i="3"/>
  <c r="AB1785" i="3"/>
  <c r="AB1777" i="3"/>
  <c r="AB1780" i="3"/>
  <c r="AB1784" i="3"/>
  <c r="AB1782" i="3"/>
  <c r="AB1776" i="3"/>
  <c r="AB1779" i="3"/>
  <c r="AB1783" i="3"/>
  <c r="AB1781" i="3"/>
  <c r="AB1778" i="3"/>
  <c r="AB1775" i="3"/>
  <c r="AB1772" i="3"/>
  <c r="AB1774" i="3"/>
  <c r="AB1771" i="3"/>
  <c r="AB1773" i="3"/>
  <c r="AB1765" i="3"/>
  <c r="AB1764" i="3"/>
  <c r="AB1770" i="3"/>
  <c r="AB1763" i="3"/>
  <c r="AB1762" i="3"/>
  <c r="AB1761" i="3"/>
  <c r="AB1769" i="3"/>
  <c r="AB1760" i="3"/>
  <c r="AB1759" i="3"/>
  <c r="AB1768" i="3"/>
  <c r="AB1767" i="3"/>
  <c r="AB1766" i="3"/>
  <c r="AB1757" i="3"/>
  <c r="AB1756" i="3"/>
  <c r="AB1758" i="3"/>
  <c r="AB1750" i="3"/>
  <c r="AB1751" i="3"/>
  <c r="AB1749" i="3"/>
  <c r="AB1748" i="3"/>
  <c r="AB1747" i="3"/>
  <c r="AB1746" i="3"/>
  <c r="AB1742" i="3"/>
  <c r="AB1743" i="3"/>
  <c r="AB1741" i="3"/>
  <c r="AB1740" i="3"/>
  <c r="AB1739" i="3"/>
  <c r="AB1738" i="3"/>
  <c r="AB1737" i="3"/>
  <c r="AB1735" i="3"/>
  <c r="AB1736" i="3"/>
  <c r="AB1734" i="3"/>
  <c r="AB1733" i="3"/>
  <c r="AB1732" i="3"/>
  <c r="AB1729" i="3"/>
  <c r="AB1728" i="3"/>
  <c r="AB1731" i="3"/>
  <c r="AB1727" i="3"/>
  <c r="AB1730" i="3"/>
  <c r="AB1726" i="3"/>
  <c r="AB1725" i="3"/>
  <c r="AB1724" i="3"/>
  <c r="AB1717" i="3"/>
  <c r="AB1716" i="3"/>
  <c r="AB1722" i="3"/>
  <c r="AB1714" i="3"/>
  <c r="AB1713" i="3"/>
  <c r="AB1715" i="3"/>
  <c r="AB1712" i="3"/>
  <c r="AB1711" i="3"/>
  <c r="AB1710" i="3"/>
  <c r="AB1709" i="3"/>
  <c r="AB1708" i="3"/>
  <c r="AB1723" i="3"/>
  <c r="AB1707" i="3"/>
  <c r="AB1721" i="3"/>
  <c r="AB1706" i="3"/>
  <c r="AB1720" i="3"/>
  <c r="AB1705" i="3"/>
  <c r="AB1704" i="3"/>
  <c r="AB1703" i="3"/>
  <c r="AB1718" i="3"/>
  <c r="AB1702" i="3"/>
  <c r="AB1701" i="3"/>
  <c r="AB1719" i="3"/>
  <c r="AB1687" i="3"/>
  <c r="AB1686" i="3"/>
  <c r="AB1685" i="3"/>
  <c r="AB1684" i="3"/>
  <c r="AB1677" i="3"/>
  <c r="AB1678" i="3"/>
  <c r="AB1683" i="3"/>
  <c r="AB1682" i="3"/>
  <c r="AB1681" i="3"/>
  <c r="AB1680" i="3"/>
  <c r="AB1679" i="3"/>
  <c r="AB1676" i="3"/>
  <c r="AB1675" i="3"/>
  <c r="AB1673" i="3"/>
  <c r="AB1674" i="3"/>
  <c r="AB1668" i="3"/>
  <c r="AB1667" i="3"/>
  <c r="AB1666" i="3"/>
  <c r="AB1665" i="3"/>
  <c r="AB1664" i="3"/>
  <c r="AB1651" i="3"/>
  <c r="AB1650" i="3"/>
  <c r="AB1649" i="3"/>
  <c r="AB1648" i="3"/>
  <c r="AB1646" i="3"/>
  <c r="AB1645" i="3"/>
  <c r="AB1644" i="3"/>
  <c r="AB1647" i="3"/>
  <c r="AB1643" i="3"/>
  <c r="AB1642" i="3"/>
  <c r="AB1641" i="3"/>
  <c r="AB1640" i="3"/>
  <c r="AB1639" i="3"/>
  <c r="AB1638" i="3"/>
  <c r="AB1637" i="3"/>
  <c r="AB1632" i="3"/>
  <c r="AB1631" i="3"/>
  <c r="AB1630" i="3"/>
  <c r="AB1629" i="3"/>
  <c r="AB1628" i="3"/>
  <c r="AB1627" i="3"/>
  <c r="AB1626" i="3"/>
  <c r="AB1625" i="3"/>
  <c r="AB1624" i="3"/>
  <c r="AB1623" i="3"/>
  <c r="AB1622" i="3"/>
  <c r="AB1621" i="3"/>
  <c r="AB1619" i="3"/>
  <c r="AB1618" i="3"/>
  <c r="AB1617" i="3"/>
  <c r="AB1616" i="3"/>
  <c r="AB1615" i="3"/>
  <c r="AB1602" i="3"/>
  <c r="AB1601" i="3"/>
  <c r="AB1600" i="3"/>
  <c r="AB1599" i="3"/>
  <c r="AB1598" i="3"/>
  <c r="AB1594" i="3"/>
  <c r="AB1597" i="3"/>
  <c r="AB1593" i="3"/>
  <c r="AB1595" i="3"/>
  <c r="AB1592" i="3"/>
  <c r="AB1591" i="3"/>
  <c r="AB1589" i="3"/>
  <c r="AB1590" i="3"/>
  <c r="AB1588" i="3"/>
  <c r="AB1587" i="3"/>
  <c r="AB1586" i="3"/>
  <c r="AB1585" i="3"/>
  <c r="AB1584" i="3"/>
  <c r="AB1583" i="3"/>
  <c r="AB1580" i="3"/>
  <c r="AB1581" i="3"/>
  <c r="AB1575" i="3"/>
  <c r="AB1574" i="3"/>
  <c r="AB1573" i="3"/>
  <c r="AB1569" i="3"/>
  <c r="AB1571" i="3"/>
  <c r="AB1570" i="3"/>
  <c r="AB1568" i="3"/>
  <c r="AB1567" i="3"/>
  <c r="AB1566" i="3"/>
  <c r="AB1565" i="3"/>
  <c r="AB1564" i="3"/>
  <c r="AB1563" i="3"/>
  <c r="AB1562" i="3"/>
  <c r="AB1559" i="3"/>
  <c r="AB1558" i="3"/>
  <c r="AB1551" i="3"/>
  <c r="AB1557" i="3"/>
  <c r="AB1556" i="3"/>
  <c r="AB1555" i="3"/>
  <c r="AB1554" i="3"/>
  <c r="AB1553" i="3"/>
  <c r="AB1552" i="3"/>
  <c r="AB1538" i="3"/>
  <c r="AB1531" i="3"/>
  <c r="AB1532" i="3"/>
  <c r="AB1533" i="3"/>
  <c r="AB1478" i="3"/>
  <c r="AB1479" i="3"/>
  <c r="AB1473" i="3"/>
  <c r="AB1472" i="3"/>
  <c r="AB1471" i="3"/>
  <c r="AB1470" i="3"/>
  <c r="AB1468" i="3"/>
  <c r="AB1469" i="3"/>
  <c r="AB1466" i="3"/>
  <c r="AB1464" i="3"/>
  <c r="AB1441" i="3"/>
  <c r="AB1428" i="3"/>
  <c r="AB1415" i="3"/>
  <c r="AB1414" i="3"/>
  <c r="AB1409" i="3"/>
  <c r="AB1408" i="3"/>
  <c r="AB1407" i="3"/>
  <c r="AB1405" i="3"/>
  <c r="AB1390" i="3"/>
  <c r="AB1385" i="3"/>
  <c r="AB1370" i="3"/>
  <c r="AB1369" i="3"/>
  <c r="AB1368" i="3"/>
  <c r="AB1363" i="3"/>
  <c r="AB1361" i="3"/>
  <c r="AB1362" i="3"/>
  <c r="AB1360" i="3"/>
  <c r="AB1358" i="3"/>
  <c r="AB1359" i="3"/>
  <c r="AB1357" i="3"/>
  <c r="AB1356" i="3"/>
  <c r="AB1355" i="3"/>
  <c r="AB1340" i="3"/>
  <c r="AB1339" i="3"/>
  <c r="AB1338" i="3"/>
  <c r="AB1323" i="3"/>
  <c r="AB1316" i="3"/>
  <c r="AB1317" i="3"/>
  <c r="AB1318" i="3"/>
  <c r="AB1315" i="3"/>
  <c r="AB1314" i="3"/>
  <c r="AB1313" i="3"/>
  <c r="AB1311" i="3"/>
  <c r="AB1296" i="3"/>
  <c r="AB1295" i="3"/>
  <c r="AB1289" i="3"/>
  <c r="AB1290" i="3"/>
  <c r="AB1288" i="3"/>
  <c r="AB1287" i="3"/>
  <c r="AB1286" i="3"/>
  <c r="AB1285" i="3"/>
  <c r="AB1284" i="3"/>
  <c r="AB1283" i="3"/>
  <c r="AB1282" i="3"/>
  <c r="AB1267" i="3"/>
  <c r="AB1266" i="3"/>
  <c r="AB1261" i="3"/>
  <c r="AB1259" i="3"/>
  <c r="AB1258" i="3"/>
  <c r="AB1260" i="3"/>
  <c r="AB1211" i="3"/>
  <c r="AB1210" i="3"/>
  <c r="AB1209" i="3"/>
  <c r="AB1208" i="3"/>
  <c r="AB1207" i="3"/>
  <c r="AB1205" i="3"/>
  <c r="AB1206" i="3"/>
  <c r="AB1199" i="3"/>
  <c r="AB1198" i="3"/>
  <c r="AB1200" i="3"/>
  <c r="AB1197" i="3"/>
  <c r="AB1196" i="3"/>
  <c r="AB1195" i="3"/>
  <c r="AB1194" i="3"/>
  <c r="AB1193" i="3"/>
  <c r="AB1192" i="3"/>
  <c r="AB1191" i="3"/>
  <c r="AB1185" i="3"/>
  <c r="AB1184" i="3"/>
  <c r="AB1183" i="3"/>
  <c r="AB1188" i="3"/>
  <c r="AB1190" i="3"/>
  <c r="AB1189" i="3"/>
  <c r="AB1187" i="3"/>
  <c r="AB1186" i="3"/>
  <c r="AB1170" i="3"/>
  <c r="AB1168" i="3"/>
  <c r="AB1169" i="3"/>
  <c r="AB1167" i="3"/>
  <c r="AB1166" i="3"/>
  <c r="AB1165" i="3"/>
  <c r="AB1164" i="3"/>
  <c r="AB1163" i="3"/>
  <c r="AB1162" i="3"/>
  <c r="AB1161" i="3"/>
  <c r="AB1160" i="3"/>
  <c r="AB1159" i="3"/>
  <c r="AB1154" i="3"/>
  <c r="AB1153" i="3"/>
  <c r="AB1152" i="3"/>
  <c r="AB1151" i="3"/>
  <c r="AB1150" i="3"/>
  <c r="AB1149" i="3"/>
  <c r="AB1148" i="3"/>
  <c r="AB1147" i="3"/>
  <c r="AB1146" i="3"/>
  <c r="AB1140" i="3"/>
  <c r="AB1141" i="3"/>
  <c r="AB1137" i="3"/>
  <c r="AB1136" i="3"/>
  <c r="AB1133" i="3"/>
  <c r="AB1132" i="3"/>
  <c r="AB1142" i="3"/>
  <c r="AB1145" i="3"/>
  <c r="AB1144" i="3"/>
  <c r="AB1143" i="3"/>
  <c r="AB1139" i="3"/>
  <c r="AB1138" i="3"/>
  <c r="AB1135" i="3"/>
  <c r="AB1134" i="3"/>
  <c r="AB1131" i="3"/>
  <c r="AB1130" i="3"/>
  <c r="AB1127" i="3"/>
  <c r="AB1129" i="3"/>
  <c r="AB1128" i="3"/>
  <c r="AB1124" i="3"/>
  <c r="AB1126" i="3"/>
  <c r="AB1125" i="3"/>
  <c r="AB1123" i="3"/>
  <c r="AB1122" i="3"/>
  <c r="AB1121" i="3"/>
  <c r="AB1120" i="3"/>
  <c r="AB1119" i="3"/>
  <c r="AB1118" i="3"/>
  <c r="AB1116" i="3"/>
  <c r="AB1117" i="3"/>
  <c r="AB1109" i="3"/>
  <c r="AB1108" i="3"/>
  <c r="AB1107" i="3"/>
  <c r="AB1115" i="3"/>
  <c r="AB1106" i="3"/>
  <c r="AB1105" i="3"/>
  <c r="AB1104" i="3"/>
  <c r="AB1114" i="3"/>
  <c r="AB1113" i="3"/>
  <c r="AB1112" i="3"/>
  <c r="AB1111" i="3"/>
  <c r="AB1110" i="3"/>
  <c r="AB1103" i="3"/>
  <c r="AB1102" i="3"/>
  <c r="AB1089" i="3"/>
  <c r="AB1084" i="3"/>
  <c r="AB1071" i="3"/>
  <c r="AB1058" i="3"/>
  <c r="AB1057" i="3"/>
  <c r="AB1055" i="3"/>
  <c r="AB1056" i="3"/>
  <c r="AB1053" i="3"/>
  <c r="AB1040" i="3"/>
  <c r="AB1039" i="3"/>
  <c r="AB1034" i="3"/>
  <c r="AB1033" i="3"/>
  <c r="AB1032" i="3"/>
  <c r="AB1019" i="3"/>
  <c r="AB1006" i="3"/>
  <c r="AB993" i="3"/>
  <c r="AB992" i="3"/>
  <c r="AB991" i="3"/>
  <c r="AB990" i="3"/>
  <c r="AB984" i="3"/>
  <c r="AB985" i="3"/>
  <c r="AB983" i="3"/>
  <c r="AB982" i="3"/>
  <c r="AB981" i="3"/>
  <c r="AB980" i="3"/>
  <c r="AB979" i="3"/>
  <c r="AB978" i="3"/>
  <c r="AB963" i="3"/>
  <c r="AB962" i="3"/>
  <c r="AB961" i="3"/>
  <c r="AB964" i="3"/>
  <c r="AB960" i="3"/>
  <c r="AB965" i="3"/>
  <c r="AB947" i="3"/>
  <c r="AB942" i="3"/>
  <c r="AB941" i="3"/>
  <c r="AB940" i="3"/>
  <c r="AB939" i="3"/>
  <c r="AB938" i="3"/>
  <c r="AB937" i="3"/>
  <c r="AB936" i="3"/>
  <c r="AB923" i="3"/>
  <c r="AB922" i="3"/>
  <c r="AB921" i="3"/>
  <c r="AB920" i="3"/>
  <c r="AB919" i="3"/>
  <c r="AB835" i="3"/>
  <c r="AB833" i="3"/>
  <c r="AB834" i="3"/>
  <c r="AB832" i="3"/>
  <c r="AB831" i="3"/>
  <c r="AB828" i="3"/>
  <c r="AB830" i="3"/>
  <c r="AB829" i="3"/>
  <c r="AB827" i="3"/>
  <c r="AB826" i="3"/>
  <c r="AB811" i="3"/>
  <c r="AB815" i="3"/>
  <c r="AB814" i="3"/>
  <c r="AB810" i="3"/>
  <c r="AB824" i="3"/>
  <c r="AB821" i="3"/>
  <c r="AB813" i="3"/>
  <c r="AB819" i="3"/>
  <c r="AB825" i="3"/>
  <c r="AB812" i="3"/>
  <c r="AB817" i="3"/>
  <c r="AB820" i="3"/>
  <c r="AB823" i="3"/>
  <c r="AB816" i="3"/>
  <c r="AB822" i="3"/>
  <c r="AB818" i="3"/>
  <c r="AB807" i="3"/>
  <c r="AB808" i="3"/>
  <c r="AB809" i="3"/>
  <c r="AB804" i="3"/>
  <c r="AB806" i="3"/>
  <c r="AB805" i="3"/>
  <c r="AB784" i="3"/>
  <c r="AB798" i="3"/>
  <c r="AB799" i="3"/>
  <c r="AB797" i="3"/>
  <c r="AB796" i="3"/>
  <c r="AB793" i="3"/>
  <c r="AB791" i="3"/>
  <c r="AB787" i="3"/>
  <c r="AB795" i="3"/>
  <c r="AB789" i="3"/>
  <c r="AB794" i="3"/>
  <c r="AB786" i="3"/>
  <c r="AB792" i="3"/>
  <c r="AB788" i="3"/>
  <c r="AB790" i="3"/>
  <c r="AB785" i="3"/>
  <c r="AB783" i="3"/>
  <c r="AB782" i="3"/>
  <c r="AB781" i="3"/>
  <c r="AB779" i="3"/>
  <c r="AB778" i="3"/>
  <c r="AB780" i="3"/>
  <c r="AB777" i="3"/>
  <c r="AB776" i="3"/>
  <c r="AB775" i="3"/>
  <c r="AB772" i="3"/>
  <c r="AB774" i="3"/>
  <c r="AB773" i="3"/>
  <c r="AB771" i="3"/>
  <c r="AB770" i="3"/>
  <c r="AB769" i="3"/>
  <c r="AB767" i="3"/>
  <c r="AB768" i="3"/>
  <c r="AB766" i="3"/>
  <c r="AB753" i="3"/>
  <c r="AB752" i="3"/>
  <c r="AB749" i="3"/>
  <c r="AB748" i="3"/>
  <c r="AB747" i="3"/>
  <c r="AB741" i="3"/>
  <c r="AB751" i="3"/>
  <c r="AB740" i="3"/>
  <c r="AB750" i="3"/>
  <c r="AB746" i="3"/>
  <c r="AB745" i="3"/>
  <c r="AB744" i="3"/>
  <c r="AB743" i="3"/>
  <c r="AB742" i="3"/>
  <c r="AB739" i="3"/>
  <c r="AB738" i="3"/>
  <c r="AB737" i="3"/>
  <c r="AB736" i="3"/>
  <c r="AB735" i="3"/>
  <c r="AB734" i="3"/>
  <c r="AB733" i="3"/>
  <c r="AB732" i="3"/>
  <c r="AB731" i="3"/>
  <c r="AB730" i="3"/>
  <c r="AB724" i="3"/>
  <c r="AB725" i="3"/>
  <c r="AB723" i="3"/>
  <c r="AB722" i="3"/>
  <c r="AB721" i="3"/>
  <c r="AB708" i="3"/>
  <c r="AB704" i="3"/>
  <c r="AB701" i="3"/>
  <c r="AB706" i="3"/>
  <c r="AB705" i="3"/>
  <c r="AB703" i="3"/>
  <c r="AB702" i="3"/>
  <c r="AB700" i="3"/>
  <c r="AB707" i="3"/>
  <c r="AB699" i="3"/>
  <c r="AB698" i="3"/>
  <c r="AB697" i="3"/>
  <c r="AB696" i="3"/>
  <c r="AB695" i="3"/>
  <c r="AB694" i="3"/>
  <c r="AB693" i="3"/>
  <c r="AB688" i="3"/>
  <c r="AB684" i="3"/>
  <c r="AB686" i="3"/>
  <c r="AB685" i="3"/>
  <c r="AB687" i="3"/>
  <c r="AB683" i="3"/>
  <c r="AB682" i="3"/>
  <c r="AB681" i="3"/>
  <c r="AB680" i="3"/>
  <c r="AB679" i="3"/>
  <c r="AB678" i="3"/>
  <c r="AB677" i="3"/>
  <c r="AB676" i="3"/>
  <c r="AB675" i="3"/>
  <c r="AB674" i="3"/>
  <c r="AB673" i="3"/>
  <c r="AB671" i="3"/>
  <c r="AB657" i="3"/>
  <c r="AB658" i="3"/>
  <c r="AB653" i="3"/>
  <c r="AB655" i="3"/>
  <c r="AB654" i="3"/>
  <c r="AB656" i="3"/>
  <c r="AB640" i="3"/>
  <c r="AB638" i="3"/>
  <c r="AB639" i="3"/>
  <c r="AB635" i="3"/>
  <c r="AB633" i="3"/>
  <c r="AB637" i="3"/>
  <c r="AB632" i="3"/>
  <c r="AB634" i="3"/>
  <c r="AB636" i="3"/>
  <c r="AB631" i="3"/>
  <c r="AB629" i="3"/>
  <c r="AB630" i="3"/>
  <c r="AB628" i="3"/>
  <c r="AB627" i="3"/>
  <c r="AB626" i="3"/>
  <c r="AB625" i="3"/>
  <c r="AB624" i="3"/>
  <c r="AB623" i="3"/>
  <c r="AB622" i="3"/>
  <c r="AB617" i="3"/>
  <c r="AB616" i="3"/>
  <c r="AB610" i="3"/>
  <c r="AB611" i="3"/>
  <c r="AB608" i="3"/>
  <c r="AB615" i="3"/>
  <c r="AB607" i="3"/>
  <c r="AB614" i="3"/>
  <c r="AB609" i="3"/>
  <c r="AB612" i="3"/>
  <c r="AB613" i="3"/>
  <c r="AB606" i="3"/>
  <c r="AB605" i="3"/>
  <c r="AB604" i="3"/>
  <c r="AB603" i="3"/>
  <c r="AB602" i="3"/>
  <c r="AB601" i="3"/>
  <c r="AB600" i="3"/>
  <c r="AB598" i="3"/>
  <c r="AB599" i="3"/>
  <c r="AB597" i="3"/>
  <c r="AB596" i="3"/>
  <c r="AB595" i="3"/>
  <c r="AB594" i="3"/>
  <c r="AB593" i="3"/>
  <c r="AB592" i="3"/>
  <c r="AB579" i="3"/>
  <c r="AB578" i="3"/>
  <c r="AB577" i="3"/>
  <c r="AB575" i="3"/>
  <c r="AB576" i="3"/>
  <c r="AB574" i="3"/>
  <c r="AB573" i="3"/>
  <c r="AB572" i="3"/>
  <c r="AB571" i="3"/>
  <c r="AB570" i="3"/>
  <c r="AB567" i="3"/>
  <c r="AB569" i="3"/>
  <c r="AB566" i="3"/>
  <c r="AB564" i="3"/>
  <c r="AB559" i="3"/>
  <c r="AB558" i="3"/>
  <c r="AB568" i="3"/>
  <c r="AB565" i="3"/>
  <c r="AB563" i="3"/>
  <c r="AB562" i="3"/>
  <c r="AB561" i="3"/>
  <c r="AB560" i="3"/>
  <c r="AB557" i="3"/>
  <c r="AB556" i="3"/>
  <c r="AB555" i="3"/>
  <c r="AB554" i="3"/>
  <c r="AB553" i="3"/>
  <c r="AB552" i="3"/>
  <c r="AB551" i="3"/>
  <c r="AB550" i="3"/>
  <c r="AB549" i="3"/>
  <c r="AB548" i="3"/>
  <c r="AB547" i="3"/>
  <c r="AB546" i="3"/>
  <c r="AB541" i="3"/>
  <c r="AB540" i="3"/>
  <c r="AB532" i="3"/>
  <c r="AB537" i="3"/>
  <c r="AB539" i="3"/>
  <c r="AB531" i="3"/>
  <c r="AB534" i="3"/>
  <c r="AB538" i="3"/>
  <c r="AB536" i="3"/>
  <c r="AB535" i="3"/>
  <c r="AB533" i="3"/>
  <c r="AB530" i="3"/>
  <c r="AB529" i="3"/>
  <c r="AB526" i="3"/>
  <c r="AB528" i="3"/>
  <c r="AB527" i="3"/>
  <c r="AB525" i="3"/>
  <c r="AB524" i="3"/>
  <c r="AB523" i="3"/>
  <c r="AB521" i="3"/>
  <c r="AB522" i="3"/>
  <c r="AB520" i="3"/>
  <c r="AB519" i="3"/>
  <c r="AB517" i="3"/>
  <c r="AB518" i="3"/>
  <c r="AB516" i="3"/>
  <c r="AB515" i="3"/>
  <c r="AB514" i="3"/>
  <c r="AB512" i="3"/>
  <c r="AB511" i="3"/>
  <c r="AB510" i="3"/>
  <c r="AB513" i="3"/>
  <c r="AB509" i="3"/>
  <c r="AB496" i="3"/>
  <c r="AB494" i="3"/>
  <c r="AB495" i="3"/>
  <c r="AB493" i="3"/>
  <c r="AB492" i="3"/>
  <c r="AB491" i="3"/>
  <c r="AB490" i="3"/>
  <c r="AB489" i="3"/>
  <c r="AB488" i="3"/>
  <c r="AB485" i="3"/>
  <c r="AB483" i="3"/>
  <c r="AB481" i="3"/>
  <c r="AB477" i="3"/>
  <c r="AB486" i="3"/>
  <c r="AB482" i="3"/>
  <c r="AB480" i="3"/>
  <c r="AB484" i="3"/>
  <c r="AB479" i="3"/>
  <c r="AB475" i="3"/>
  <c r="AB474" i="3"/>
  <c r="AB473" i="3"/>
  <c r="AB472" i="3"/>
  <c r="AB476" i="3"/>
  <c r="AB471" i="3"/>
  <c r="AB470" i="3"/>
  <c r="AB469" i="3"/>
  <c r="AB468" i="3"/>
  <c r="AB467" i="3"/>
  <c r="AB466" i="3"/>
  <c r="AB465" i="3"/>
  <c r="AB464" i="3"/>
  <c r="AB463" i="3"/>
  <c r="AB462" i="3"/>
  <c r="AB461" i="3"/>
  <c r="AB460" i="3"/>
  <c r="AB456" i="3"/>
  <c r="AB455" i="3"/>
  <c r="AB459" i="3"/>
  <c r="AB454" i="3"/>
  <c r="AB457" i="3"/>
  <c r="AB446" i="3"/>
  <c r="AB447" i="3"/>
  <c r="AB448" i="3"/>
  <c r="AB445" i="3"/>
  <c r="AB444" i="3"/>
  <c r="AB443" i="3"/>
  <c r="AB436" i="3"/>
  <c r="AB433" i="3"/>
  <c r="AB442" i="3"/>
  <c r="AB438" i="3"/>
  <c r="AB439" i="3"/>
  <c r="AB432" i="3"/>
  <c r="AB435" i="3"/>
  <c r="AB434" i="3"/>
  <c r="AB437" i="3"/>
  <c r="AB441" i="3"/>
  <c r="AB440" i="3"/>
  <c r="AB421" i="3"/>
  <c r="AB420" i="3"/>
  <c r="AB431" i="3"/>
  <c r="AB430" i="3"/>
  <c r="AB429" i="3"/>
  <c r="AB428" i="3"/>
  <c r="AB425" i="3"/>
  <c r="AB422" i="3"/>
  <c r="AB427" i="3"/>
  <c r="AB426" i="3"/>
  <c r="AB424" i="3"/>
  <c r="AB423" i="3"/>
  <c r="AB419" i="3"/>
  <c r="AB418" i="3"/>
  <c r="AB417" i="3"/>
  <c r="AB416" i="3"/>
  <c r="AB415" i="3"/>
  <c r="AB414" i="3"/>
  <c r="AB413" i="3"/>
  <c r="AB412" i="3"/>
  <c r="AB411" i="3"/>
  <c r="AB410" i="3"/>
  <c r="AB409" i="3"/>
  <c r="AB408" i="3"/>
  <c r="AB407" i="3"/>
  <c r="AB402" i="3"/>
  <c r="AB401" i="3"/>
  <c r="AB406" i="3"/>
  <c r="AB400" i="3"/>
  <c r="AB405" i="3"/>
  <c r="AB404" i="3"/>
  <c r="AB403" i="3"/>
  <c r="AB399" i="3"/>
  <c r="AB398" i="3"/>
  <c r="AB397" i="3"/>
  <c r="AB396" i="3"/>
  <c r="AB395" i="3"/>
  <c r="AB394" i="3"/>
  <c r="AB381" i="3"/>
  <c r="AB380" i="3"/>
  <c r="AB379" i="3"/>
  <c r="AB378" i="3"/>
  <c r="AB376" i="3"/>
  <c r="AB375" i="3"/>
  <c r="AB374" i="3"/>
  <c r="AB373" i="3"/>
  <c r="AB377" i="3"/>
  <c r="AB368" i="3"/>
  <c r="AB366" i="3"/>
  <c r="AB367" i="3"/>
  <c r="AB365" i="3"/>
  <c r="AB364" i="3"/>
  <c r="AB363" i="3"/>
  <c r="AB361" i="3"/>
  <c r="AB348" i="3"/>
  <c r="AB335" i="3"/>
  <c r="AB334" i="3"/>
  <c r="AB333" i="3"/>
  <c r="AB332" i="3"/>
  <c r="AB331" i="3"/>
  <c r="AB330" i="3"/>
  <c r="AB329" i="3"/>
  <c r="AB328" i="3"/>
  <c r="AB315" i="3"/>
  <c r="AB314" i="3"/>
  <c r="AB313" i="3"/>
  <c r="AB308" i="3"/>
  <c r="AB306" i="3"/>
  <c r="AB305" i="3"/>
  <c r="AB307" i="3"/>
  <c r="AB304" i="3"/>
  <c r="AB303" i="3"/>
  <c r="AB302" i="3"/>
  <c r="AB301" i="3"/>
  <c r="AB300" i="3"/>
  <c r="AB299" i="3"/>
  <c r="AB298" i="3"/>
  <c r="AB297" i="3"/>
  <c r="AB296" i="3"/>
  <c r="AB295" i="3"/>
  <c r="AB294" i="3"/>
  <c r="AB292" i="3"/>
  <c r="AB293" i="3"/>
  <c r="AB291" i="3"/>
  <c r="AB290" i="3"/>
  <c r="AB277" i="3"/>
  <c r="AB276" i="3"/>
  <c r="AB275" i="3"/>
  <c r="AB274" i="3"/>
  <c r="AB273" i="3"/>
  <c r="AB272" i="3"/>
  <c r="AB267" i="3"/>
  <c r="AB266" i="3"/>
  <c r="AB265" i="3"/>
  <c r="AB264" i="3"/>
  <c r="AB262" i="3"/>
  <c r="AB263" i="3"/>
  <c r="AB261" i="3"/>
  <c r="AB259" i="3"/>
  <c r="AB260" i="3"/>
  <c r="AB258" i="3"/>
  <c r="AB257" i="3"/>
  <c r="AB256" i="3"/>
  <c r="AB255" i="3"/>
  <c r="AB254" i="3"/>
  <c r="AB251" i="3"/>
  <c r="AB253" i="3"/>
  <c r="AB250" i="3"/>
  <c r="AB252" i="3"/>
  <c r="AB248" i="3"/>
  <c r="AB247" i="3"/>
  <c r="AB246" i="3"/>
  <c r="AB245" i="3"/>
  <c r="AB249" i="3"/>
  <c r="AB244" i="3"/>
  <c r="AB232" i="3"/>
  <c r="AB231" i="3"/>
  <c r="AB226" i="3"/>
  <c r="AB225" i="3"/>
  <c r="AB224" i="3"/>
  <c r="AB223" i="3"/>
  <c r="AB210" i="3"/>
  <c r="AB205" i="3"/>
  <c r="AB204" i="3"/>
  <c r="AB202" i="3"/>
  <c r="AB189" i="3"/>
  <c r="AB176" i="3"/>
  <c r="AB175" i="3"/>
  <c r="AB174" i="3"/>
  <c r="AB173" i="3"/>
  <c r="AB172" i="3"/>
  <c r="AB171" i="3"/>
  <c r="AB159" i="3"/>
  <c r="AB157" i="3"/>
  <c r="AB144" i="3"/>
  <c r="AB145" i="3"/>
  <c r="AB137" i="3"/>
  <c r="AB136" i="3"/>
  <c r="AB135" i="3"/>
  <c r="AB134" i="3"/>
  <c r="AB132" i="3"/>
  <c r="AB119" i="3"/>
  <c r="AB120" i="3"/>
  <c r="AB114" i="3"/>
  <c r="AB113" i="3"/>
  <c r="AB112" i="3"/>
  <c r="AB107" i="3"/>
  <c r="AB106" i="3"/>
  <c r="AB105" i="3"/>
  <c r="AB104" i="3"/>
  <c r="AB103" i="3"/>
  <c r="AB110" i="3"/>
  <c r="AB111" i="3"/>
  <c r="AB109" i="3"/>
  <c r="AB108" i="3"/>
  <c r="AB102" i="3"/>
  <c r="AB98" i="3"/>
  <c r="AB100" i="3"/>
  <c r="AB96" i="3"/>
  <c r="AB101" i="3"/>
  <c r="AB94" i="3"/>
  <c r="AB92" i="3"/>
  <c r="AB80" i="3"/>
  <c r="AB79" i="3"/>
  <c r="AB65" i="3"/>
  <c r="AB66" i="3"/>
  <c r="AB59" i="3"/>
  <c r="AB60" i="3"/>
  <c r="AB58" i="3"/>
  <c r="AB57" i="3"/>
  <c r="AB56" i="3"/>
  <c r="AB54" i="3"/>
  <c r="AB55" i="3"/>
  <c r="AB52" i="3"/>
  <c r="AB50" i="3"/>
  <c r="AB35" i="3"/>
  <c r="AT5640" i="3"/>
  <c r="AT5627" i="3"/>
  <c r="AT5622" i="3"/>
  <c r="AT5414" i="3"/>
  <c r="AT5401" i="3"/>
  <c r="AT5400" i="3"/>
  <c r="AT5395" i="3"/>
  <c r="AT5394" i="3"/>
  <c r="AT5393" i="3"/>
  <c r="AT5392" i="3"/>
  <c r="AT5389" i="3"/>
  <c r="AT5376" i="3"/>
  <c r="AT5375" i="3"/>
  <c r="AT5374" i="3"/>
  <c r="AT5373" i="3"/>
  <c r="AT5372" i="3"/>
  <c r="AT5371" i="3"/>
  <c r="AT5370" i="3"/>
  <c r="AT5368" i="3"/>
  <c r="AT5367" i="3"/>
  <c r="AT5366" i="3"/>
  <c r="AT5365" i="3"/>
  <c r="AT5369" i="3"/>
  <c r="AT5363" i="3"/>
  <c r="AT5364" i="3"/>
  <c r="AT5362" i="3"/>
  <c r="AT5357" i="3"/>
  <c r="AT5356" i="3"/>
  <c r="AT5355" i="3"/>
  <c r="AT5354" i="3"/>
  <c r="AT5352" i="3"/>
  <c r="AT5351" i="3"/>
  <c r="AT5350" i="3"/>
  <c r="AT5349" i="3"/>
  <c r="AT5347" i="3"/>
  <c r="AT5348" i="3"/>
  <c r="AT5346" i="3"/>
  <c r="AT5345" i="3"/>
  <c r="AT5341" i="3"/>
  <c r="AT5343" i="3"/>
  <c r="AT5342" i="3"/>
  <c r="AT5340" i="3"/>
  <c r="AT5339" i="3"/>
  <c r="AT5326" i="3"/>
  <c r="AT5325" i="3"/>
  <c r="AT5324" i="3"/>
  <c r="AT5323" i="3"/>
  <c r="AT5322" i="3"/>
  <c r="AT5321" i="3"/>
  <c r="AT5320" i="3"/>
  <c r="AT5319" i="3"/>
  <c r="AT5318" i="3"/>
  <c r="AT5316" i="3"/>
  <c r="AT5317" i="3"/>
  <c r="AT5310" i="3"/>
  <c r="AT5313" i="3"/>
  <c r="AT5314" i="3"/>
  <c r="AT5312" i="3"/>
  <c r="AT5315" i="3"/>
  <c r="AT5311" i="3"/>
  <c r="AT5309" i="3"/>
  <c r="AT5308" i="3"/>
  <c r="AT5307" i="3"/>
  <c r="AT5305" i="3"/>
  <c r="AT5304" i="3"/>
  <c r="AT5303" i="3"/>
  <c r="AT5306" i="3"/>
  <c r="AT5301" i="3"/>
  <c r="AT5302" i="3"/>
  <c r="AT5300" i="3"/>
  <c r="AT5295" i="3"/>
  <c r="AT5292" i="3"/>
  <c r="AT5291" i="3"/>
  <c r="AT5294" i="3"/>
  <c r="AT5293" i="3"/>
  <c r="AT5290" i="3"/>
  <c r="AT5289" i="3"/>
  <c r="AT5284" i="3"/>
  <c r="AT5287" i="3"/>
  <c r="AT5279" i="3"/>
  <c r="AT5280" i="3"/>
  <c r="AT5285" i="3"/>
  <c r="AT5288" i="3"/>
  <c r="AT5283" i="3"/>
  <c r="AT5286" i="3"/>
  <c r="AT5281" i="3"/>
  <c r="AT5282" i="3"/>
  <c r="AT5278" i="3"/>
  <c r="AT5277" i="3"/>
  <c r="AT5274" i="3"/>
  <c r="AT5275" i="3"/>
  <c r="AT5276" i="3"/>
  <c r="AT5273" i="3"/>
  <c r="AT5272" i="3"/>
  <c r="AT5271" i="3"/>
  <c r="AT5270" i="3"/>
  <c r="AT5269" i="3"/>
  <c r="AT5268" i="3"/>
  <c r="AT5267" i="3"/>
  <c r="AT5266" i="3"/>
  <c r="AT5265" i="3"/>
  <c r="AT5264" i="3"/>
  <c r="AT5262" i="3"/>
  <c r="AT5259" i="3"/>
  <c r="AT5260" i="3"/>
  <c r="AT5261" i="3"/>
  <c r="AT5258" i="3"/>
  <c r="AT5257" i="3"/>
  <c r="AT5255" i="3"/>
  <c r="AT5254" i="3"/>
  <c r="AT5253" i="3"/>
  <c r="AT5252" i="3"/>
  <c r="AT5251" i="3"/>
  <c r="AT5250" i="3"/>
  <c r="AT5249" i="3"/>
  <c r="AT5248" i="3"/>
  <c r="AT5247" i="3"/>
  <c r="AT5246" i="3"/>
  <c r="AT5245" i="3"/>
  <c r="AT5244" i="3"/>
  <c r="AT5243" i="3"/>
  <c r="AT5230" i="3"/>
  <c r="AT5225" i="3"/>
  <c r="AT5227" i="3"/>
  <c r="AT5226" i="3"/>
  <c r="AT5229" i="3"/>
  <c r="AT5228" i="3"/>
  <c r="AT5224" i="3"/>
  <c r="AT5223" i="3"/>
  <c r="AT5222" i="3"/>
  <c r="AT5221" i="3"/>
  <c r="AT5220" i="3"/>
  <c r="AT5215" i="3"/>
  <c r="AT5213" i="3"/>
  <c r="AT5214" i="3"/>
  <c r="AT5210" i="3"/>
  <c r="AT5208" i="3"/>
  <c r="AT5211" i="3"/>
  <c r="AT5209" i="3"/>
  <c r="AT5212" i="3"/>
  <c r="AT5207" i="3"/>
  <c r="AT5206" i="3"/>
  <c r="AT5205" i="3"/>
  <c r="AT5204" i="3"/>
  <c r="AT5203" i="3"/>
  <c r="AT5190" i="3"/>
  <c r="AT5189" i="3"/>
  <c r="AT5188" i="3"/>
  <c r="AT5181" i="3"/>
  <c r="AT5180" i="3"/>
  <c r="AT5182" i="3"/>
  <c r="AT5183" i="3"/>
  <c r="AT5177" i="3"/>
  <c r="AT5176" i="3"/>
  <c r="AT5179" i="3"/>
  <c r="AT5178" i="3"/>
  <c r="AT5175" i="3"/>
  <c r="AT5174" i="3"/>
  <c r="AT5172" i="3"/>
  <c r="AT5171" i="3"/>
  <c r="AT5173" i="3"/>
  <c r="AT5170" i="3"/>
  <c r="AT5169" i="3"/>
  <c r="AT5168" i="3"/>
  <c r="AT5167" i="3"/>
  <c r="AT5166" i="3"/>
  <c r="AT5165" i="3"/>
  <c r="AT5164" i="3"/>
  <c r="AT5163" i="3"/>
  <c r="AT5162" i="3"/>
  <c r="AT5161" i="3"/>
  <c r="AT5159" i="3"/>
  <c r="AT5160" i="3"/>
  <c r="AT5158" i="3"/>
  <c r="AT5155" i="3"/>
  <c r="AT5154" i="3"/>
  <c r="AT5153" i="3"/>
  <c r="AT5152" i="3"/>
  <c r="AT5157" i="3"/>
  <c r="AT5156" i="3"/>
  <c r="AT5139" i="3"/>
  <c r="AT5138" i="3"/>
  <c r="AT5137" i="3"/>
  <c r="AT5135" i="3"/>
  <c r="AT5134" i="3"/>
  <c r="AT5133" i="3"/>
  <c r="AT5131" i="3"/>
  <c r="AT5130" i="3"/>
  <c r="AT5128" i="3"/>
  <c r="AT5127" i="3"/>
  <c r="AT5117" i="3"/>
  <c r="AT5120" i="3"/>
  <c r="AT5116" i="3"/>
  <c r="AT5119" i="3"/>
  <c r="AT5115" i="3"/>
  <c r="AT5118" i="3"/>
  <c r="AT5114" i="3"/>
  <c r="AT5113" i="3"/>
  <c r="AT5107" i="3"/>
  <c r="AT5112" i="3"/>
  <c r="AT5109" i="3"/>
  <c r="AT5106" i="3"/>
  <c r="AT5103" i="3"/>
  <c r="AT5102" i="3"/>
  <c r="AT5104" i="3"/>
  <c r="AT5101" i="3"/>
  <c r="AT5100" i="3"/>
  <c r="AT5099" i="3"/>
  <c r="AT5095" i="3"/>
  <c r="AT5096" i="3"/>
  <c r="AT5094" i="3"/>
  <c r="AT5093" i="3"/>
  <c r="AT5092" i="3"/>
  <c r="AT5091" i="3"/>
  <c r="AT5098" i="3"/>
  <c r="AT5097" i="3"/>
  <c r="AT5090" i="3"/>
  <c r="AT5081" i="3"/>
  <c r="AT5088" i="3"/>
  <c r="AT5087" i="3"/>
  <c r="AT5086" i="3"/>
  <c r="AT5085" i="3"/>
  <c r="AT5084" i="3"/>
  <c r="AT5083" i="3"/>
  <c r="AT5082" i="3"/>
  <c r="AT5079" i="3"/>
  <c r="AT5074" i="3"/>
  <c r="AT5073" i="3"/>
  <c r="AT5072" i="3"/>
  <c r="AT5071" i="3"/>
  <c r="AT5078" i="3"/>
  <c r="AT5076" i="3"/>
  <c r="AT5070" i="3"/>
  <c r="AT5077" i="3"/>
  <c r="AT5069" i="3"/>
  <c r="AT5075" i="3"/>
  <c r="AT5068" i="3"/>
  <c r="AT5054" i="3"/>
  <c r="AT5053" i="3"/>
  <c r="AT5052" i="3"/>
  <c r="AT5047" i="3"/>
  <c r="AT5046" i="3"/>
  <c r="AT5045" i="3"/>
  <c r="AT5044" i="3"/>
  <c r="AT5043" i="3"/>
  <c r="AT5041" i="3"/>
  <c r="AT5042" i="3"/>
  <c r="AT5040" i="3"/>
  <c r="AT5034" i="3"/>
  <c r="AT5037" i="3"/>
  <c r="AT5038" i="3"/>
  <c r="AT5039" i="3"/>
  <c r="AT5036" i="3"/>
  <c r="AT5033" i="3"/>
  <c r="AT5031" i="3"/>
  <c r="AT5030" i="3"/>
  <c r="AT5035" i="3"/>
  <c r="AT5032" i="3"/>
  <c r="AT4952" i="3"/>
  <c r="AT4944" i="3"/>
  <c r="AT4946" i="3"/>
  <c r="AT4947" i="3"/>
  <c r="AT4945" i="3"/>
  <c r="AT4943" i="3"/>
  <c r="AT4942" i="3"/>
  <c r="AT4941" i="3"/>
  <c r="AT4940" i="3"/>
  <c r="AT4938" i="3"/>
  <c r="AT4939" i="3"/>
  <c r="AT4924" i="3"/>
  <c r="AT4925" i="3"/>
  <c r="AT4919" i="3"/>
  <c r="AT4918" i="3"/>
  <c r="AT4917" i="3"/>
  <c r="AT4916" i="3"/>
  <c r="AT4914" i="3"/>
  <c r="AT4915" i="3"/>
  <c r="AT4912" i="3"/>
  <c r="AT4910" i="3"/>
  <c r="AT4886" i="3"/>
  <c r="AT4792" i="3"/>
  <c r="AT4791" i="3"/>
  <c r="AT4790" i="3"/>
  <c r="AT4777" i="3"/>
  <c r="AT4772" i="3"/>
  <c r="AT4771" i="3"/>
  <c r="AT4758" i="3"/>
  <c r="AT4757" i="3"/>
  <c r="AT4756" i="3"/>
  <c r="AT4755" i="3"/>
  <c r="AT4754" i="3"/>
  <c r="AT4748" i="3"/>
  <c r="AT4744" i="3"/>
  <c r="AT4746" i="3"/>
  <c r="AT4752" i="3"/>
  <c r="AT4749" i="3"/>
  <c r="AT4751" i="3"/>
  <c r="AT4750" i="3"/>
  <c r="AT4743" i="3"/>
  <c r="AT4745" i="3"/>
  <c r="AT4753" i="3"/>
  <c r="AT4741" i="3"/>
  <c r="AT4742" i="3"/>
  <c r="AT4740" i="3"/>
  <c r="AT4739" i="3"/>
  <c r="AT4738" i="3"/>
  <c r="AT4737" i="3"/>
  <c r="AT4736" i="3"/>
  <c r="AT4735" i="3"/>
  <c r="AT4733" i="3"/>
  <c r="AT4734" i="3"/>
  <c r="AT4728" i="3"/>
  <c r="AT4725" i="3"/>
  <c r="AT4727" i="3"/>
  <c r="AT4724" i="3"/>
  <c r="AT4722" i="3"/>
  <c r="AT4719" i="3"/>
  <c r="AT4723" i="3"/>
  <c r="AT4721" i="3"/>
  <c r="AT4720" i="3"/>
  <c r="AT4715" i="3"/>
  <c r="AT4718" i="3"/>
  <c r="AT4717" i="3"/>
  <c r="AT4716" i="3"/>
  <c r="AT4714" i="3"/>
  <c r="AT4711" i="3"/>
  <c r="AT4712" i="3"/>
  <c r="AT4708" i="3"/>
  <c r="AT4710" i="3"/>
  <c r="AT4709" i="3"/>
  <c r="AT4707" i="3"/>
  <c r="AT4706" i="3"/>
  <c r="AT4705" i="3"/>
  <c r="AT4703" i="3"/>
  <c r="AT4701" i="3"/>
  <c r="AT4700" i="3"/>
  <c r="AT4704" i="3"/>
  <c r="AT4702" i="3"/>
  <c r="AT4699" i="3"/>
  <c r="AT4697" i="3"/>
  <c r="AT4696" i="3"/>
  <c r="AT4695" i="3"/>
  <c r="AT4698" i="3"/>
  <c r="AT4681" i="3"/>
  <c r="AT4680" i="3"/>
  <c r="AT4679" i="3"/>
  <c r="AT4678" i="3"/>
  <c r="AT4682" i="3"/>
  <c r="AT4677" i="3"/>
  <c r="AT4676" i="3"/>
  <c r="AT4675" i="3"/>
  <c r="AT4663" i="3"/>
  <c r="AT4672" i="3"/>
  <c r="AT4670" i="3"/>
  <c r="AT4669" i="3"/>
  <c r="AT4671" i="3"/>
  <c r="AT4668" i="3"/>
  <c r="AT4667" i="3"/>
  <c r="AT4674" i="3"/>
  <c r="AT4666" i="3"/>
  <c r="AT4673" i="3"/>
  <c r="AT4665" i="3"/>
  <c r="AT4664" i="3"/>
  <c r="AT4662" i="3"/>
  <c r="AT4661" i="3"/>
  <c r="AT4659" i="3"/>
  <c r="AT4658" i="3"/>
  <c r="AT4657" i="3"/>
  <c r="AT4656" i="3"/>
  <c r="AT4655" i="3"/>
  <c r="AT4654" i="3"/>
  <c r="AT4660" i="3"/>
  <c r="AT4649" i="3"/>
  <c r="AT4648" i="3"/>
  <c r="AT4646" i="3"/>
  <c r="AT4647" i="3"/>
  <c r="AT4644" i="3"/>
  <c r="AT4642" i="3"/>
  <c r="AT4641" i="3"/>
  <c r="AT4643" i="3"/>
  <c r="AT4640" i="3"/>
  <c r="AT4639" i="3"/>
  <c r="AT4638" i="3"/>
  <c r="AT4637" i="3"/>
  <c r="AT4636" i="3"/>
  <c r="AT4645" i="3"/>
  <c r="AT4634" i="3"/>
  <c r="AT4635" i="3"/>
  <c r="AT4632" i="3"/>
  <c r="AT4617" i="3"/>
  <c r="AT4616" i="3"/>
  <c r="AT4619" i="3"/>
  <c r="AT4618" i="3"/>
  <c r="AT4615" i="3"/>
  <c r="AT4613" i="3"/>
  <c r="AT4612" i="3"/>
  <c r="AT4611" i="3"/>
  <c r="AT4610" i="3"/>
  <c r="AT4609" i="3"/>
  <c r="AT4608" i="3"/>
  <c r="AT4614" i="3"/>
  <c r="AT4607" i="3"/>
  <c r="AT4606" i="3"/>
  <c r="AT4605" i="3"/>
  <c r="AT4604" i="3"/>
  <c r="AT4603" i="3"/>
  <c r="AT4602" i="3"/>
  <c r="AT4601" i="3"/>
  <c r="AT4600" i="3"/>
  <c r="AT4594" i="3"/>
  <c r="AT4593" i="3"/>
  <c r="AT4595" i="3"/>
  <c r="AT4589" i="3"/>
  <c r="AT4588" i="3"/>
  <c r="AT4592" i="3"/>
  <c r="AT4587" i="3"/>
  <c r="AT4586" i="3"/>
  <c r="AT4585" i="3"/>
  <c r="AT4591" i="3"/>
  <c r="AT4590" i="3"/>
  <c r="AT4584" i="3"/>
  <c r="AT4583" i="3"/>
  <c r="AT4582" i="3"/>
  <c r="AT4581" i="3"/>
  <c r="AT4580" i="3"/>
  <c r="AT4579" i="3"/>
  <c r="AT4578" i="3"/>
  <c r="AT4576" i="3"/>
  <c r="AT4575" i="3"/>
  <c r="AT4574" i="3"/>
  <c r="AT4573" i="3"/>
  <c r="AT4577" i="3"/>
  <c r="AT4572" i="3"/>
  <c r="AT4571" i="3"/>
  <c r="AT4570" i="3"/>
  <c r="AT4569" i="3"/>
  <c r="AT4568" i="3"/>
  <c r="AT4567" i="3"/>
  <c r="AT4565" i="3"/>
  <c r="AT4564" i="3"/>
  <c r="AT4550" i="3"/>
  <c r="AT4549" i="3"/>
  <c r="AT4544" i="3"/>
  <c r="AT4531" i="3"/>
  <c r="AT4525" i="3"/>
  <c r="AT4526" i="3"/>
  <c r="AT4450" i="3"/>
  <c r="AT4445" i="3"/>
  <c r="AT4444" i="3"/>
  <c r="AT4431" i="3"/>
  <c r="AT4430" i="3"/>
  <c r="AT4415" i="3"/>
  <c r="AT4414" i="3"/>
  <c r="AT4413" i="3"/>
  <c r="AT4412" i="3"/>
  <c r="AT4411" i="3"/>
  <c r="AT4406" i="3"/>
  <c r="AT4405" i="3"/>
  <c r="AT4404" i="3"/>
  <c r="AT4403" i="3"/>
  <c r="AT4402" i="3"/>
  <c r="AT4401" i="3"/>
  <c r="AT4400" i="3"/>
  <c r="AT4399" i="3"/>
  <c r="AT4398" i="3"/>
  <c r="AT4397" i="3"/>
  <c r="AT4396" i="3"/>
  <c r="AT4395" i="3"/>
  <c r="AT4394" i="3"/>
  <c r="AT4393" i="3"/>
  <c r="AT4389" i="3"/>
  <c r="AT4391" i="3"/>
  <c r="AT4388" i="3"/>
  <c r="AT4392" i="3"/>
  <c r="AT4390" i="3"/>
  <c r="AT4387" i="3"/>
  <c r="AT4374" i="3"/>
  <c r="AT4373" i="3"/>
  <c r="AT4368" i="3"/>
  <c r="AT4367" i="3"/>
  <c r="AT4294" i="3"/>
  <c r="AT4293" i="3"/>
  <c r="AT4292" i="3"/>
  <c r="AT4287" i="3"/>
  <c r="AT4283" i="3"/>
  <c r="AT4285" i="3"/>
  <c r="AT4281" i="3"/>
  <c r="AT4284" i="3"/>
  <c r="AT4286" i="3"/>
  <c r="AT4282" i="3"/>
  <c r="AT4280" i="3"/>
  <c r="AT4279" i="3"/>
  <c r="AT4278" i="3"/>
  <c r="AT4276" i="3"/>
  <c r="AT4277" i="3"/>
  <c r="AT4275" i="3"/>
  <c r="AT4274" i="3"/>
  <c r="AT4272" i="3"/>
  <c r="AT4273" i="3"/>
  <c r="AT4271" i="3"/>
  <c r="AT4268" i="3"/>
  <c r="AT4267" i="3"/>
  <c r="AT4266" i="3"/>
  <c r="AT4265" i="3"/>
  <c r="AT4257" i="3"/>
  <c r="AT4262" i="3"/>
  <c r="AT4264" i="3"/>
  <c r="AT4263" i="3"/>
  <c r="AT4261" i="3"/>
  <c r="AT4259" i="3"/>
  <c r="AT4260" i="3"/>
  <c r="AT4258" i="3"/>
  <c r="AT4256" i="3"/>
  <c r="AT4269" i="3"/>
  <c r="AT4242" i="3"/>
  <c r="AT4243" i="3"/>
  <c r="AT4237" i="3"/>
  <c r="AT4236" i="3"/>
  <c r="AT4235" i="3"/>
  <c r="AT4234" i="3"/>
  <c r="AT4232" i="3"/>
  <c r="AT4233" i="3"/>
  <c r="AT4230" i="3"/>
  <c r="AT4228" i="3"/>
  <c r="AT4205" i="3"/>
  <c r="AT4204" i="3"/>
  <c r="AT4202" i="3"/>
  <c r="AT4203" i="3"/>
  <c r="AT4201" i="3"/>
  <c r="AT4200" i="3"/>
  <c r="AT4199" i="3"/>
  <c r="AT4191" i="3"/>
  <c r="AT4188" i="3"/>
  <c r="AT4175" i="3"/>
  <c r="AT4174" i="3"/>
  <c r="AT4135" i="3"/>
  <c r="AT4134" i="3"/>
  <c r="AT4133" i="3"/>
  <c r="AT4132" i="3"/>
  <c r="AT4118" i="3"/>
  <c r="AT4119" i="3"/>
  <c r="AT4113" i="3"/>
  <c r="AT4112" i="3"/>
  <c r="AT4111" i="3"/>
  <c r="AT4110" i="3"/>
  <c r="AT4108" i="3"/>
  <c r="AT4109" i="3"/>
  <c r="AT4106" i="3"/>
  <c r="AT4104" i="3"/>
  <c r="AT4081" i="3"/>
  <c r="AT4071" i="3"/>
  <c r="AT4077" i="3"/>
  <c r="AT4080" i="3"/>
  <c r="AT4076" i="3"/>
  <c r="AT4073" i="3"/>
  <c r="AT4075" i="3"/>
  <c r="AT4078" i="3"/>
  <c r="AT4079" i="3"/>
  <c r="AT4070" i="3"/>
  <c r="AT4074" i="3"/>
  <c r="AT4072" i="3"/>
  <c r="AT4069" i="3"/>
  <c r="AT4068" i="3"/>
  <c r="AT4067" i="3"/>
  <c r="AT4066" i="3"/>
  <c r="AT4064" i="3"/>
  <c r="AT4063" i="3"/>
  <c r="AT4065" i="3"/>
  <c r="AT4062" i="3"/>
  <c r="AT4061" i="3"/>
  <c r="AT4060" i="3"/>
  <c r="AT4052" i="3"/>
  <c r="AT4054" i="3"/>
  <c r="AT4053" i="3"/>
  <c r="AT4051" i="3"/>
  <c r="AT4049" i="3"/>
  <c r="AT4048" i="3"/>
  <c r="AT4050" i="3"/>
  <c r="AT4047" i="3"/>
  <c r="AT4046" i="3"/>
  <c r="AT4045" i="3"/>
  <c r="AT4044" i="3"/>
  <c r="AT4043" i="3"/>
  <c r="AT4030" i="3"/>
  <c r="AT4029" i="3"/>
  <c r="AT4024" i="3"/>
  <c r="AT4023" i="3"/>
  <c r="AT4009" i="3"/>
  <c r="AT4004" i="3"/>
  <c r="AT4003" i="3"/>
  <c r="AT3989" i="3"/>
  <c r="AT3990" i="3"/>
  <c r="AT3976" i="3"/>
  <c r="AT3963" i="3"/>
  <c r="AT3960" i="3"/>
  <c r="AT3959" i="3"/>
  <c r="AT3961" i="3"/>
  <c r="AT3962" i="3"/>
  <c r="AT3958" i="3"/>
  <c r="AT3945" i="3"/>
  <c r="AT3943" i="3"/>
  <c r="AT3944" i="3"/>
  <c r="AT3938" i="3"/>
  <c r="AT3942" i="3"/>
  <c r="AT3941" i="3"/>
  <c r="AT3940" i="3"/>
  <c r="AT3937" i="3"/>
  <c r="AT3939" i="3"/>
  <c r="AT3936" i="3"/>
  <c r="AT3935" i="3"/>
  <c r="AT3934" i="3"/>
  <c r="AT3925" i="3"/>
  <c r="AT3923" i="3"/>
  <c r="AT3929" i="3"/>
  <c r="AT3927" i="3"/>
  <c r="AT3931" i="3"/>
  <c r="AT3933" i="3"/>
  <c r="AT3921" i="3"/>
  <c r="AT3932" i="3"/>
  <c r="AT3919" i="3"/>
  <c r="AT3917" i="3"/>
  <c r="AT3915" i="3"/>
  <c r="AT3914" i="3"/>
  <c r="AT3900" i="3"/>
  <c r="AT3899" i="3"/>
  <c r="AT3898" i="3"/>
  <c r="AT3897" i="3"/>
  <c r="AT3896" i="3"/>
  <c r="AT3895" i="3"/>
  <c r="AT3885" i="3"/>
  <c r="AT3883" i="3"/>
  <c r="AT3887" i="3"/>
  <c r="AT3886" i="3"/>
  <c r="AT3881" i="3"/>
  <c r="AT3880" i="3"/>
  <c r="AT3879" i="3"/>
  <c r="AT3884" i="3"/>
  <c r="AT3882" i="3"/>
  <c r="AT3840" i="3"/>
  <c r="AT3841" i="3"/>
  <c r="AT3839" i="3"/>
  <c r="AT3838" i="3"/>
  <c r="AT3842" i="3"/>
  <c r="AT3833" i="3"/>
  <c r="AT3832" i="3"/>
  <c r="AT3823" i="3"/>
  <c r="AT3831" i="3"/>
  <c r="AT3829" i="3"/>
  <c r="AT3828" i="3"/>
  <c r="AT3827" i="3"/>
  <c r="AT3825" i="3"/>
  <c r="AT3824" i="3"/>
  <c r="AT3821" i="3"/>
  <c r="AT3826" i="3"/>
  <c r="AT3830" i="3"/>
  <c r="AT3820" i="3"/>
  <c r="AT3822" i="3"/>
  <c r="AT3807" i="3"/>
  <c r="AT3802" i="3"/>
  <c r="AT3800" i="3"/>
  <c r="AT3787" i="3"/>
  <c r="AT3781" i="3"/>
  <c r="AT3782" i="3"/>
  <c r="AT3779" i="3"/>
  <c r="AT3766" i="3"/>
  <c r="AT3752" i="3"/>
  <c r="AT3753" i="3"/>
  <c r="AT3747" i="3"/>
  <c r="AT3746" i="3"/>
  <c r="AT3745" i="3"/>
  <c r="AT3744" i="3"/>
  <c r="AT3742" i="3"/>
  <c r="AT3743" i="3"/>
  <c r="AT3740" i="3"/>
  <c r="AT3738" i="3"/>
  <c r="AT3715" i="3"/>
  <c r="AT3716" i="3"/>
  <c r="AT3714" i="3"/>
  <c r="AT3713" i="3"/>
  <c r="AT3708" i="3"/>
  <c r="AT3707" i="3"/>
  <c r="AT3704" i="3"/>
  <c r="AT3705" i="3"/>
  <c r="AT3703" i="3"/>
  <c r="AT3706" i="3"/>
  <c r="AT3702" i="3"/>
  <c r="AT3701" i="3"/>
  <c r="AT3700" i="3"/>
  <c r="AT3699" i="3"/>
  <c r="AT3696" i="3"/>
  <c r="AT3695" i="3"/>
  <c r="AT3698" i="3"/>
  <c r="AT3697" i="3"/>
  <c r="AT3694" i="3"/>
  <c r="AT3693" i="3"/>
  <c r="AT3690" i="3"/>
  <c r="AT3689" i="3"/>
  <c r="AT3687" i="3"/>
  <c r="AT3686" i="3"/>
  <c r="AT3688" i="3"/>
  <c r="AT3691" i="3"/>
  <c r="AT3685" i="3"/>
  <c r="AT3684" i="3"/>
  <c r="AT3683" i="3"/>
  <c r="AT3670" i="3"/>
  <c r="AT3668" i="3"/>
  <c r="AT3667" i="3"/>
  <c r="AT3669" i="3"/>
  <c r="AT3666" i="3"/>
  <c r="AT3665" i="3"/>
  <c r="AT3663" i="3"/>
  <c r="AT3664" i="3"/>
  <c r="AT3658" i="3"/>
  <c r="AT3655" i="3"/>
  <c r="AT3654" i="3"/>
  <c r="AT3657" i="3"/>
  <c r="AT3656" i="3"/>
  <c r="AT3653" i="3"/>
  <c r="AT3651" i="3"/>
  <c r="AT3637" i="3"/>
  <c r="AT3633" i="3"/>
  <c r="AT3652" i="3"/>
  <c r="AT3650" i="3"/>
  <c r="AT3649" i="3"/>
  <c r="AT3632" i="3"/>
  <c r="AT3646" i="3"/>
  <c r="AT3631" i="3"/>
  <c r="AT3644" i="3"/>
  <c r="AT3630" i="3"/>
  <c r="AT3629" i="3"/>
  <c r="AT3626" i="3"/>
  <c r="AT3625" i="3"/>
  <c r="AT3628" i="3"/>
  <c r="AT3645" i="3"/>
  <c r="AT3643" i="3"/>
  <c r="AT3642" i="3"/>
  <c r="AT3627" i="3"/>
  <c r="AT3641" i="3"/>
  <c r="AT3636" i="3"/>
  <c r="AT3640" i="3"/>
  <c r="AT3648" i="3"/>
  <c r="AT3635" i="3"/>
  <c r="AT3639" i="3"/>
  <c r="AT3647" i="3"/>
  <c r="AT3634" i="3"/>
  <c r="AT3638" i="3"/>
  <c r="AT3624" i="3"/>
  <c r="AT3623" i="3"/>
  <c r="AT3622" i="3"/>
  <c r="AT3618" i="3"/>
  <c r="AT3617" i="3"/>
  <c r="AT3616" i="3"/>
  <c r="AT3615" i="3"/>
  <c r="AT3614" i="3"/>
  <c r="AT3621" i="3"/>
  <c r="AT3613" i="3"/>
  <c r="AT3612" i="3"/>
  <c r="AT3611" i="3"/>
  <c r="AT3610" i="3"/>
  <c r="AT3609" i="3"/>
  <c r="AT3608" i="3"/>
  <c r="AT3619" i="3"/>
  <c r="AT3607" i="3"/>
  <c r="AT3606" i="3"/>
  <c r="AT3605" i="3"/>
  <c r="AT3600" i="3"/>
  <c r="AT3604" i="3"/>
  <c r="AT3603" i="3"/>
  <c r="AT3602" i="3"/>
  <c r="AT3601" i="3"/>
  <c r="AT3620" i="3"/>
  <c r="AT3599" i="3"/>
  <c r="AT3596" i="3"/>
  <c r="AT3595" i="3"/>
  <c r="AT3594" i="3"/>
  <c r="AT3593" i="3"/>
  <c r="AT3592" i="3"/>
  <c r="AT3591" i="3"/>
  <c r="AT3590" i="3"/>
  <c r="AT3589" i="3"/>
  <c r="AT3588" i="3"/>
  <c r="AT3598" i="3"/>
  <c r="AT3586" i="3"/>
  <c r="AT3587" i="3"/>
  <c r="AT3585" i="3"/>
  <c r="AT3583" i="3"/>
  <c r="AT3582" i="3"/>
  <c r="AT3584" i="3"/>
  <c r="AT3568" i="3"/>
  <c r="AT3567" i="3"/>
  <c r="AT3566" i="3"/>
  <c r="AT3565" i="3"/>
  <c r="AT3564" i="3"/>
  <c r="AT3563" i="3"/>
  <c r="AT3562" i="3"/>
  <c r="AT3561" i="3"/>
  <c r="AT3556" i="3"/>
  <c r="AT3555" i="3"/>
  <c r="AT3554" i="3"/>
  <c r="AT3553" i="3"/>
  <c r="AT3552" i="3"/>
  <c r="AT3551" i="3"/>
  <c r="AT3550" i="3"/>
  <c r="AT3549" i="3"/>
  <c r="AT3548" i="3"/>
  <c r="AT3547" i="3"/>
  <c r="AT3546" i="3"/>
  <c r="AT3545" i="3"/>
  <c r="AT3544" i="3"/>
  <c r="AT3543" i="3"/>
  <c r="AT3542" i="3"/>
  <c r="AT3541" i="3"/>
  <c r="AT3540" i="3"/>
  <c r="AT3523" i="3"/>
  <c r="AT3527" i="3"/>
  <c r="AT3526" i="3"/>
  <c r="AT3525" i="3"/>
  <c r="AT3520" i="3"/>
  <c r="AT3522" i="3"/>
  <c r="AT3524" i="3"/>
  <c r="AT3521" i="3"/>
  <c r="AT3519" i="3"/>
  <c r="AT3516" i="3"/>
  <c r="AT3515" i="3"/>
  <c r="AT3518" i="3"/>
  <c r="AT3517" i="3"/>
  <c r="AT3514" i="3"/>
  <c r="AT3513" i="3"/>
  <c r="AT3512" i="3"/>
  <c r="AT3511" i="3"/>
  <c r="AT3507" i="3"/>
  <c r="AT3510" i="3"/>
  <c r="AT3509" i="3"/>
  <c r="AT3506" i="3"/>
  <c r="AT3508" i="3"/>
  <c r="AT3505" i="3"/>
  <c r="AT3504" i="3"/>
  <c r="AT3503" i="3"/>
  <c r="AT3502" i="3"/>
  <c r="AT3489" i="3"/>
  <c r="AT3483" i="3"/>
  <c r="AT3484" i="3"/>
  <c r="AT3357" i="3"/>
  <c r="AT3356" i="3"/>
  <c r="AT3355" i="3"/>
  <c r="AT3354" i="3"/>
  <c r="AT3353" i="3"/>
  <c r="AT3352" i="3"/>
  <c r="AT3339" i="3"/>
  <c r="AT3338" i="3"/>
  <c r="AT3337" i="3"/>
  <c r="AT3336" i="3"/>
  <c r="AT3335" i="3"/>
  <c r="AT3322" i="3"/>
  <c r="AT3321" i="3"/>
  <c r="AT3316" i="3"/>
  <c r="AT3315" i="3"/>
  <c r="AT3313" i="3"/>
  <c r="AT3312" i="3"/>
  <c r="AT3311" i="3"/>
  <c r="AT3314" i="3"/>
  <c r="AT3310" i="3"/>
  <c r="AT3309" i="3"/>
  <c r="AT3306" i="3"/>
  <c r="AT3308" i="3"/>
  <c r="AT3307" i="3"/>
  <c r="AT3305" i="3"/>
  <c r="AT3304" i="3"/>
  <c r="AT3290" i="3"/>
  <c r="AT3291" i="3"/>
  <c r="AT3284" i="3"/>
  <c r="AT3285" i="3"/>
  <c r="AT3283" i="3"/>
  <c r="AT3282" i="3"/>
  <c r="AT3269" i="3"/>
  <c r="AT3268" i="3"/>
  <c r="AT3267" i="3"/>
  <c r="AT3264" i="3"/>
  <c r="AT3266" i="3"/>
  <c r="AT3263" i="3"/>
  <c r="AT3265" i="3"/>
  <c r="AT3262" i="3"/>
  <c r="AT3261" i="3"/>
  <c r="AT3259" i="3"/>
  <c r="AT3253" i="3"/>
  <c r="AT3251" i="3"/>
  <c r="AT3250" i="3"/>
  <c r="AT3249" i="3"/>
  <c r="AT3248" i="3"/>
  <c r="AT3247" i="3"/>
  <c r="AT3246" i="3"/>
  <c r="AT3245" i="3"/>
  <c r="AT3244" i="3"/>
  <c r="AT3242" i="3"/>
  <c r="AT3241" i="3"/>
  <c r="AT3240" i="3"/>
  <c r="AT3227" i="3"/>
  <c r="AT3214" i="3"/>
  <c r="AT3209" i="3"/>
  <c r="AT3139" i="3"/>
  <c r="AT3134" i="3"/>
  <c r="AT3131" i="3"/>
  <c r="AT3130" i="3"/>
  <c r="AT3132" i="3"/>
  <c r="AT3133" i="3"/>
  <c r="AT3129" i="3"/>
  <c r="AT3128" i="3"/>
  <c r="AT3127" i="3"/>
  <c r="AT3126" i="3"/>
  <c r="AT3125" i="3"/>
  <c r="AT3112" i="3"/>
  <c r="AT3110" i="3"/>
  <c r="AT3109" i="3"/>
  <c r="AT3111" i="3"/>
  <c r="AT3096" i="3"/>
  <c r="AT3095" i="3"/>
  <c r="AT3094" i="3"/>
  <c r="AT3093" i="3"/>
  <c r="AT3080" i="3"/>
  <c r="AT3079" i="3"/>
  <c r="AT3065" i="3"/>
  <c r="AT3066" i="3"/>
  <c r="AT3058" i="3"/>
  <c r="AT3060" i="3"/>
  <c r="AT3059" i="3"/>
  <c r="AT3057" i="3"/>
  <c r="AT3056" i="3"/>
  <c r="AT3054" i="3"/>
  <c r="AT3055" i="3"/>
  <c r="AT3052" i="3"/>
  <c r="AT3050" i="3"/>
  <c r="AT3027" i="3"/>
  <c r="AT3026" i="3"/>
  <c r="AT3025" i="3"/>
  <c r="AT3024" i="3"/>
  <c r="AT3022" i="3"/>
  <c r="AT3018" i="3"/>
  <c r="AT3021" i="3"/>
  <c r="AT3019" i="3"/>
  <c r="AT3023" i="3"/>
  <c r="AT3020" i="3"/>
  <c r="AT3017" i="3"/>
  <c r="AT3015" i="3"/>
  <c r="AT3016" i="3"/>
  <c r="AT3014" i="3"/>
  <c r="AT3008" i="3"/>
  <c r="AT3007" i="3"/>
  <c r="AT3009" i="3"/>
  <c r="AT3005" i="3"/>
  <c r="AT3002" i="3"/>
  <c r="AT3000" i="3"/>
  <c r="AT3004" i="3"/>
  <c r="AT3006" i="3"/>
  <c r="AT2999" i="3"/>
  <c r="AT3001" i="3"/>
  <c r="AT3003" i="3"/>
  <c r="AT2998" i="3"/>
  <c r="AT2997" i="3"/>
  <c r="AT2996" i="3"/>
  <c r="AT2995" i="3"/>
  <c r="AT2994" i="3"/>
  <c r="AT2992" i="3"/>
  <c r="AT2993" i="3"/>
  <c r="AT2991" i="3"/>
  <c r="AT2990" i="3"/>
  <c r="AT2989" i="3"/>
  <c r="AT2976" i="3"/>
  <c r="AT2975" i="3"/>
  <c r="AT2974" i="3"/>
  <c r="AT2973" i="3"/>
  <c r="AT2963" i="3"/>
  <c r="AT2968" i="3"/>
  <c r="AT2965" i="3"/>
  <c r="AT2964" i="3"/>
  <c r="AT2962" i="3"/>
  <c r="AT2967" i="3"/>
  <c r="AT2961" i="3"/>
  <c r="AT2966" i="3"/>
  <c r="AT2960" i="3"/>
  <c r="AT2957" i="3"/>
  <c r="AT2956" i="3"/>
  <c r="AT2959" i="3"/>
  <c r="AT2958" i="3"/>
  <c r="AT2955" i="3"/>
  <c r="AT2954" i="3"/>
  <c r="AT2952" i="3"/>
  <c r="AT2953" i="3"/>
  <c r="AT2950" i="3"/>
  <c r="AT2949" i="3"/>
  <c r="AT2948" i="3"/>
  <c r="AT2946" i="3"/>
  <c r="AT2947" i="3"/>
  <c r="AT2933" i="3"/>
  <c r="AT2928" i="3"/>
  <c r="AT2927" i="3"/>
  <c r="AT2926" i="3"/>
  <c r="AT2925" i="3"/>
  <c r="AT2924" i="3"/>
  <c r="AT2923" i="3"/>
  <c r="AT2910" i="3"/>
  <c r="AT2909" i="3"/>
  <c r="AT2908" i="3"/>
  <c r="AT2902" i="3"/>
  <c r="AT2901" i="3"/>
  <c r="AT2900" i="3"/>
  <c r="AT2899" i="3"/>
  <c r="AT2898" i="3"/>
  <c r="AT2903" i="3"/>
  <c r="AT2897" i="3"/>
  <c r="AT2896" i="3"/>
  <c r="AT2895" i="3"/>
  <c r="AT2894" i="3"/>
  <c r="AT2893" i="3"/>
  <c r="AT2892" i="3"/>
  <c r="AT2891" i="3"/>
  <c r="AT2890" i="3"/>
  <c r="AT2889" i="3"/>
  <c r="AT2888" i="3"/>
  <c r="AT2875" i="3"/>
  <c r="AT2873" i="3"/>
  <c r="AT2874" i="3"/>
  <c r="AT2865" i="3"/>
  <c r="AT2867" i="3"/>
  <c r="AT2868" i="3"/>
  <c r="AT2866" i="3"/>
  <c r="AT2864" i="3"/>
  <c r="AT2863" i="3"/>
  <c r="AT2861" i="3"/>
  <c r="AT2862" i="3"/>
  <c r="AT2860" i="3"/>
  <c r="AT2856" i="3"/>
  <c r="AT2859" i="3"/>
  <c r="AT2858" i="3"/>
  <c r="AT2857" i="3"/>
  <c r="AT2855" i="3"/>
  <c r="AT2853" i="3"/>
  <c r="AT2852" i="3"/>
  <c r="AT2851" i="3"/>
  <c r="AT2850" i="3"/>
  <c r="AT2854" i="3"/>
  <c r="AT2849" i="3"/>
  <c r="AT2848" i="3"/>
  <c r="AT2846" i="3"/>
  <c r="AT2834" i="3"/>
  <c r="AT2832" i="3"/>
  <c r="AT2833" i="3"/>
  <c r="AT2820" i="3"/>
  <c r="AT2807" i="3"/>
  <c r="AT2806" i="3"/>
  <c r="AT2793" i="3"/>
  <c r="AT2780" i="3"/>
  <c r="AT2779" i="3"/>
  <c r="AT2778" i="3"/>
  <c r="AT2765" i="3"/>
  <c r="AT2760" i="3"/>
  <c r="AT2757" i="3"/>
  <c r="AT2759" i="3"/>
  <c r="AT2756" i="3"/>
  <c r="AT2755" i="3"/>
  <c r="AT2754" i="3"/>
  <c r="AT2753" i="3"/>
  <c r="AT2752" i="3"/>
  <c r="AT2751" i="3"/>
  <c r="AT2750" i="3"/>
  <c r="AT2749" i="3"/>
  <c r="AT2758" i="3"/>
  <c r="AT2748" i="3"/>
  <c r="AT2747" i="3"/>
  <c r="AT2746" i="3"/>
  <c r="AT2745" i="3"/>
  <c r="AT2744" i="3"/>
  <c r="AT2731" i="3"/>
  <c r="AT2732" i="3"/>
  <c r="AT2724" i="3"/>
  <c r="AT2726" i="3"/>
  <c r="AT2727" i="3"/>
  <c r="AT2723" i="3"/>
  <c r="AT2730" i="3"/>
  <c r="AT2728" i="3"/>
  <c r="AT2725" i="3"/>
  <c r="AT2729" i="3"/>
  <c r="AT2722" i="3"/>
  <c r="AT2721" i="3"/>
  <c r="AT2718" i="3"/>
  <c r="AT2720" i="3"/>
  <c r="AT2719" i="3"/>
  <c r="AT2717" i="3"/>
  <c r="AT2716" i="3"/>
  <c r="AT2715" i="3"/>
  <c r="AT2714" i="3"/>
  <c r="AT2713" i="3"/>
  <c r="AT2712" i="3"/>
  <c r="AT2711" i="3"/>
  <c r="AT2706" i="3"/>
  <c r="AT2710" i="3"/>
  <c r="AT2709" i="3"/>
  <c r="AT2708" i="3"/>
  <c r="AT2707" i="3"/>
  <c r="AT2693" i="3"/>
  <c r="AT2691" i="3"/>
  <c r="AT2689" i="3"/>
  <c r="AT2687" i="3"/>
  <c r="AT2688" i="3"/>
  <c r="AT2686" i="3"/>
  <c r="AT2679" i="3"/>
  <c r="AT2675" i="3"/>
  <c r="AT2677" i="3"/>
  <c r="AT2672" i="3"/>
  <c r="AT2667" i="3"/>
  <c r="AT2666" i="3"/>
  <c r="AT2665" i="3"/>
  <c r="AT2664" i="3"/>
  <c r="AT2662" i="3"/>
  <c r="AT2659" i="3"/>
  <c r="AT2660" i="3"/>
  <c r="AT2680" i="3"/>
  <c r="AT2671" i="3"/>
  <c r="AT2668" i="3"/>
  <c r="AT2658" i="3"/>
  <c r="AT2645" i="3"/>
  <c r="AT2644" i="3"/>
  <c r="AT2643" i="3"/>
  <c r="AT2642" i="3"/>
  <c r="AT2640" i="3"/>
  <c r="AT2641" i="3"/>
  <c r="AT2634" i="3"/>
  <c r="AT2630" i="3"/>
  <c r="AT2633" i="3"/>
  <c r="AT2629" i="3"/>
  <c r="AT2631" i="3"/>
  <c r="AT2632" i="3"/>
  <c r="AT2627" i="3"/>
  <c r="AT2628" i="3"/>
  <c r="AT2625" i="3"/>
  <c r="AT2624" i="3"/>
  <c r="AT2622" i="3"/>
  <c r="AT2621" i="3"/>
  <c r="AT2619" i="3"/>
  <c r="AT2620" i="3"/>
  <c r="AT2618" i="3"/>
  <c r="AT2617" i="3"/>
  <c r="AT2606" i="3"/>
  <c r="AT2612" i="3"/>
  <c r="AT2611" i="3"/>
  <c r="AT2610" i="3"/>
  <c r="AT2609" i="3"/>
  <c r="AT2608" i="3"/>
  <c r="AT2616" i="3"/>
  <c r="AT2615" i="3"/>
  <c r="AT2614" i="3"/>
  <c r="AT2613" i="3"/>
  <c r="AT2607" i="3"/>
  <c r="AT2590" i="3"/>
  <c r="AT2591" i="3"/>
  <c r="AT2589" i="3"/>
  <c r="AT2593" i="3"/>
  <c r="AT2592" i="3"/>
  <c r="AT2588" i="3"/>
  <c r="AT2583" i="3"/>
  <c r="AT2582" i="3"/>
  <c r="AT2581" i="3"/>
  <c r="AT2580" i="3"/>
  <c r="AT2579" i="3"/>
  <c r="AT2578" i="3"/>
  <c r="AT2577" i="3"/>
  <c r="AT2576" i="3"/>
  <c r="AT2574" i="3"/>
  <c r="AT2561" i="3"/>
  <c r="AT2560" i="3"/>
  <c r="AT2559" i="3"/>
  <c r="AT2557" i="3"/>
  <c r="AT2556" i="3"/>
  <c r="AT2555" i="3"/>
  <c r="AT2558" i="3"/>
  <c r="AT2550" i="3"/>
  <c r="AT2554" i="3"/>
  <c r="AT2553" i="3"/>
  <c r="AT2552" i="3"/>
  <c r="AT2551" i="3"/>
  <c r="AT2534" i="3"/>
  <c r="AT2535" i="3"/>
  <c r="AT2529" i="3"/>
  <c r="AT2528" i="3"/>
  <c r="AT2527" i="3"/>
  <c r="AT2526" i="3"/>
  <c r="AT2524" i="3"/>
  <c r="AT2522" i="3"/>
  <c r="AT2525" i="3"/>
  <c r="AT2523" i="3"/>
  <c r="AT2509" i="3"/>
  <c r="AT2508" i="3"/>
  <c r="AT2507" i="3"/>
  <c r="AT2493" i="3"/>
  <c r="AT2492" i="3"/>
  <c r="AT2421" i="3"/>
  <c r="AT2420" i="3"/>
  <c r="AT2415" i="3"/>
  <c r="AT2414" i="3"/>
  <c r="AT2413" i="3"/>
  <c r="AT2412" i="3"/>
  <c r="AT2400" i="3"/>
  <c r="AT2399" i="3"/>
  <c r="AT2398" i="3"/>
  <c r="AT2384" i="3"/>
  <c r="AT2385" i="3"/>
  <c r="AT2379" i="3"/>
  <c r="AT2378" i="3"/>
  <c r="AT2377" i="3"/>
  <c r="AT2376" i="3"/>
  <c r="AT2374" i="3"/>
  <c r="AT2375" i="3"/>
  <c r="AT2372" i="3"/>
  <c r="AT2370" i="3"/>
  <c r="AT2347" i="3"/>
  <c r="AT2332" i="3"/>
  <c r="AT2331" i="3"/>
  <c r="AT2330" i="3"/>
  <c r="AT2329" i="3"/>
  <c r="AT2321" i="3"/>
  <c r="AT2323" i="3"/>
  <c r="AT2328" i="3"/>
  <c r="AT2327" i="3"/>
  <c r="AT2326" i="3"/>
  <c r="AT2325" i="3"/>
  <c r="AT2322" i="3"/>
  <c r="AT2320" i="3"/>
  <c r="AT2324" i="3"/>
  <c r="AT2317" i="3"/>
  <c r="AT2316" i="3"/>
  <c r="AT2315" i="3"/>
  <c r="AT2314" i="3"/>
  <c r="AT2313" i="3"/>
  <c r="AT2318" i="3"/>
  <c r="AT2319" i="3"/>
  <c r="AT2312" i="3"/>
  <c r="AT2311" i="3"/>
  <c r="AT2310" i="3"/>
  <c r="AT2305" i="3"/>
  <c r="AT2304" i="3"/>
  <c r="AT2303" i="3"/>
  <c r="AT2302" i="3"/>
  <c r="AT2301" i="3"/>
  <c r="AT2288" i="3"/>
  <c r="AT2275" i="3"/>
  <c r="AT2274" i="3"/>
  <c r="AT2272" i="3"/>
  <c r="AT2271" i="3"/>
  <c r="AT2270" i="3"/>
  <c r="AT2269" i="3"/>
  <c r="AT2268" i="3"/>
  <c r="AT2262" i="3"/>
  <c r="AT2260" i="3"/>
  <c r="AT2263" i="3"/>
  <c r="AT2258" i="3"/>
  <c r="AT2261" i="3"/>
  <c r="AT2259" i="3"/>
  <c r="AT2252" i="3"/>
  <c r="AT2238" i="3"/>
  <c r="AT2244" i="3"/>
  <c r="AT2243" i="3"/>
  <c r="AT2255" i="3"/>
  <c r="AT2221" i="3"/>
  <c r="AT2249" i="3"/>
  <c r="AT2242" i="3"/>
  <c r="AT2241" i="3"/>
  <c r="AT2237" i="3"/>
  <c r="AT2240" i="3"/>
  <c r="AT2257" i="3"/>
  <c r="AT2256" i="3"/>
  <c r="AT2253" i="3"/>
  <c r="AT2248" i="3"/>
  <c r="AT2219" i="3"/>
  <c r="AT2218" i="3"/>
  <c r="AT2236" i="3"/>
  <c r="AT2247" i="3"/>
  <c r="AT2254" i="3"/>
  <c r="AT2246" i="3"/>
  <c r="AT2217" i="3"/>
  <c r="AT2235" i="3"/>
  <c r="AT2251" i="3"/>
  <c r="AT2234" i="3"/>
  <c r="AT2245" i="3"/>
  <c r="AT2233" i="3"/>
  <c r="AT2232" i="3"/>
  <c r="AT2231" i="3"/>
  <c r="AT2216" i="3"/>
  <c r="AT2230" i="3"/>
  <c r="AT2250" i="3"/>
  <c r="AT2229" i="3"/>
  <c r="AT2228" i="3"/>
  <c r="AT2239" i="3"/>
  <c r="AT2220" i="3"/>
  <c r="AT2227" i="3"/>
  <c r="AT2224" i="3"/>
  <c r="AT2222" i="3"/>
  <c r="AT2215" i="3"/>
  <c r="AT2226" i="3"/>
  <c r="AT2214" i="3"/>
  <c r="AT2213" i="3"/>
  <c r="AT2212" i="3"/>
  <c r="AT2211" i="3"/>
  <c r="AT2210" i="3"/>
  <c r="AT2209" i="3"/>
  <c r="AT2208" i="3"/>
  <c r="AT2207" i="3"/>
  <c r="AT2206" i="3"/>
  <c r="AT2205" i="3"/>
  <c r="AT2200" i="3"/>
  <c r="AT2199" i="3"/>
  <c r="AT2204" i="3"/>
  <c r="AT2203" i="3"/>
  <c r="AT2202" i="3"/>
  <c r="AT2201" i="3"/>
  <c r="AT2198" i="3"/>
  <c r="AT2197" i="3"/>
  <c r="AT2196" i="3"/>
  <c r="AT2195" i="3"/>
  <c r="AT2193" i="3"/>
  <c r="AT2192" i="3"/>
  <c r="AT2191" i="3"/>
  <c r="AT2194" i="3"/>
  <c r="AT2190" i="3"/>
  <c r="AT2189" i="3"/>
  <c r="AT2188" i="3"/>
  <c r="AT2187" i="3"/>
  <c r="AT2186" i="3"/>
  <c r="AT2185" i="3"/>
  <c r="AT2184" i="3"/>
  <c r="AT2183" i="3"/>
  <c r="AT2170" i="3"/>
  <c r="AT2164" i="3"/>
  <c r="AT2165" i="3"/>
  <c r="AT2151" i="3"/>
  <c r="AT2150" i="3"/>
  <c r="AT2144" i="3"/>
  <c r="AT2143" i="3"/>
  <c r="AT2142" i="3"/>
  <c r="AT2141" i="3"/>
  <c r="AT2140" i="3"/>
  <c r="AT2139" i="3"/>
  <c r="AT2138" i="3"/>
  <c r="AT2137" i="3"/>
  <c r="AT2136" i="3"/>
  <c r="AT2135" i="3"/>
  <c r="AT2134" i="3"/>
  <c r="AT2133" i="3"/>
  <c r="AT2132" i="3"/>
  <c r="AT2131" i="3"/>
  <c r="AT2145" i="3"/>
  <c r="AT2148" i="3"/>
  <c r="AT2130" i="3"/>
  <c r="AT2149" i="3"/>
  <c r="AT2129" i="3"/>
  <c r="AT2128" i="3"/>
  <c r="AT2127" i="3"/>
  <c r="AT2147" i="3"/>
  <c r="AT2126" i="3"/>
  <c r="AT2125" i="3"/>
  <c r="AT2124" i="3"/>
  <c r="AT2123" i="3"/>
  <c r="AT2122" i="3"/>
  <c r="AT2121" i="3"/>
  <c r="AT2120" i="3"/>
  <c r="AT2117" i="3"/>
  <c r="AT2118" i="3"/>
  <c r="AT2119" i="3"/>
  <c r="AT2112" i="3"/>
  <c r="AT2111" i="3"/>
  <c r="AT2110" i="3"/>
  <c r="AT2107" i="3"/>
  <c r="AT2106" i="3"/>
  <c r="AT2109" i="3"/>
  <c r="AT2105" i="3"/>
  <c r="AT2108" i="3"/>
  <c r="AT2104" i="3"/>
  <c r="AT2103" i="3"/>
  <c r="AT2102" i="3"/>
  <c r="AT2101" i="3"/>
  <c r="AT2100" i="3"/>
  <c r="AT2099" i="3"/>
  <c r="AT2098" i="3"/>
  <c r="AT2096" i="3"/>
  <c r="AT2095" i="3"/>
  <c r="AT2094" i="3"/>
  <c r="AT2093" i="3"/>
  <c r="AT2092" i="3"/>
  <c r="AT2091" i="3"/>
  <c r="AT2090" i="3"/>
  <c r="AT2097" i="3"/>
  <c r="AT2077" i="3"/>
  <c r="AT2075" i="3"/>
  <c r="AT2069" i="3"/>
  <c r="AT2070" i="3"/>
  <c r="AT2068" i="3"/>
  <c r="AT2065" i="3"/>
  <c r="AT2066" i="3"/>
  <c r="AT2064" i="3"/>
  <c r="AT2067" i="3"/>
  <c r="AT2063" i="3"/>
  <c r="AT2062" i="3"/>
  <c r="AT2061" i="3"/>
  <c r="AT2060" i="3"/>
  <c r="AT2059" i="3"/>
  <c r="AT2058" i="3"/>
  <c r="AT2057" i="3"/>
  <c r="AT2056" i="3"/>
  <c r="AT2055" i="3"/>
  <c r="AT2054" i="3"/>
  <c r="AT2053" i="3"/>
  <c r="AT2052" i="3"/>
  <c r="AT2049" i="3"/>
  <c r="AT2048" i="3"/>
  <c r="AT2047" i="3"/>
  <c r="AT2046" i="3"/>
  <c r="AT2045" i="3"/>
  <c r="AT2044" i="3"/>
  <c r="AT2050" i="3"/>
  <c r="AT2031" i="3"/>
  <c r="AT2026" i="3"/>
  <c r="AT1812" i="3"/>
  <c r="AT1811" i="3"/>
  <c r="AT1810" i="3"/>
  <c r="AT1794" i="3"/>
  <c r="AT1807" i="3"/>
  <c r="AT1797" i="3"/>
  <c r="AT1805" i="3"/>
  <c r="AT1796" i="3"/>
  <c r="AT1804" i="3"/>
  <c r="AT1795" i="3"/>
  <c r="AT1793" i="3"/>
  <c r="AT1792" i="3"/>
  <c r="AT1806" i="3"/>
  <c r="AT1791" i="3"/>
  <c r="AT1790" i="3"/>
  <c r="AT1803" i="3"/>
  <c r="AT1808" i="3"/>
  <c r="AT1789" i="3"/>
  <c r="AT1802" i="3"/>
  <c r="AT1788" i="3"/>
  <c r="AT1801" i="3"/>
  <c r="AT1809" i="3"/>
  <c r="AT1800" i="3"/>
  <c r="AT1787" i="3"/>
  <c r="AT1786" i="3"/>
  <c r="AT1799" i="3"/>
  <c r="AT1785" i="3"/>
  <c r="AT1777" i="3"/>
  <c r="AT1780" i="3"/>
  <c r="AT1784" i="3"/>
  <c r="AT1782" i="3"/>
  <c r="AT1776" i="3"/>
  <c r="AT1779" i="3"/>
  <c r="AT1783" i="3"/>
  <c r="AT1781" i="3"/>
  <c r="AT1778" i="3"/>
  <c r="AT1775" i="3"/>
  <c r="AT1772" i="3"/>
  <c r="AT1774" i="3"/>
  <c r="AT1771" i="3"/>
  <c r="AT1773" i="3"/>
  <c r="AT1765" i="3"/>
  <c r="AT1764" i="3"/>
  <c r="AT1770" i="3"/>
  <c r="AT1763" i="3"/>
  <c r="AT1762" i="3"/>
  <c r="AT1761" i="3"/>
  <c r="AT1769" i="3"/>
  <c r="AT1760" i="3"/>
  <c r="AT1759" i="3"/>
  <c r="AT1768" i="3"/>
  <c r="AT1767" i="3"/>
  <c r="AT1766" i="3"/>
  <c r="AT1757" i="3"/>
  <c r="AT1756" i="3"/>
  <c r="AT1758" i="3"/>
  <c r="AT1750" i="3"/>
  <c r="AT1751" i="3"/>
  <c r="AT1749" i="3"/>
  <c r="AT1748" i="3"/>
  <c r="AT1747" i="3"/>
  <c r="AT1746" i="3"/>
  <c r="AT1742" i="3"/>
  <c r="AT1743" i="3"/>
  <c r="AT1741" i="3"/>
  <c r="AT1740" i="3"/>
  <c r="AT1739" i="3"/>
  <c r="AT1738" i="3"/>
  <c r="AT1737" i="3"/>
  <c r="AT1735" i="3"/>
  <c r="AT1736" i="3"/>
  <c r="AT1734" i="3"/>
  <c r="AT1733" i="3"/>
  <c r="AT1732" i="3"/>
  <c r="AT1729" i="3"/>
  <c r="AT1728" i="3"/>
  <c r="AT1731" i="3"/>
  <c r="AT1727" i="3"/>
  <c r="AT1730" i="3"/>
  <c r="AT1726" i="3"/>
  <c r="AT1725" i="3"/>
  <c r="AT1724" i="3"/>
  <c r="AT1717" i="3"/>
  <c r="AT1716" i="3"/>
  <c r="AT1722" i="3"/>
  <c r="AT1714" i="3"/>
  <c r="AT1713" i="3"/>
  <c r="AT1715" i="3"/>
  <c r="AT1712" i="3"/>
  <c r="AT1711" i="3"/>
  <c r="AT1710" i="3"/>
  <c r="AT1709" i="3"/>
  <c r="AT1708" i="3"/>
  <c r="AT1723" i="3"/>
  <c r="AT1707" i="3"/>
  <c r="AT1721" i="3"/>
  <c r="AT1706" i="3"/>
  <c r="AT1720" i="3"/>
  <c r="AT1705" i="3"/>
  <c r="AT1704" i="3"/>
  <c r="AT1703" i="3"/>
  <c r="AT1718" i="3"/>
  <c r="AT1702" i="3"/>
  <c r="AT1701" i="3"/>
  <c r="AT1719" i="3"/>
  <c r="AT1687" i="3"/>
  <c r="AT1686" i="3"/>
  <c r="AT1685" i="3"/>
  <c r="AT1684" i="3"/>
  <c r="AT1677" i="3"/>
  <c r="AT1678" i="3"/>
  <c r="AT1683" i="3"/>
  <c r="AT1682" i="3"/>
  <c r="AT1681" i="3"/>
  <c r="AT1680" i="3"/>
  <c r="AT1679" i="3"/>
  <c r="AT1676" i="3"/>
  <c r="AT1675" i="3"/>
  <c r="AT1673" i="3"/>
  <c r="AT1674" i="3"/>
  <c r="AT1668" i="3"/>
  <c r="AT1667" i="3"/>
  <c r="AT1666" i="3"/>
  <c r="AT1665" i="3"/>
  <c r="AT1664" i="3"/>
  <c r="AT1651" i="3"/>
  <c r="AT1650" i="3"/>
  <c r="AT1649" i="3"/>
  <c r="AT1648" i="3"/>
  <c r="AT1646" i="3"/>
  <c r="AT1645" i="3"/>
  <c r="AT1644" i="3"/>
  <c r="AT1647" i="3"/>
  <c r="AT1643" i="3"/>
  <c r="AT1642" i="3"/>
  <c r="AT1641" i="3"/>
  <c r="AT1640" i="3"/>
  <c r="AT1639" i="3"/>
  <c r="AT1638" i="3"/>
  <c r="AT1637" i="3"/>
  <c r="AT1632" i="3"/>
  <c r="AT1631" i="3"/>
  <c r="AT1630" i="3"/>
  <c r="AT1629" i="3"/>
  <c r="AT1628" i="3"/>
  <c r="AT1627" i="3"/>
  <c r="AT1626" i="3"/>
  <c r="AT1625" i="3"/>
  <c r="AT1624" i="3"/>
  <c r="AT1623" i="3"/>
  <c r="AT1622" i="3"/>
  <c r="AT1621" i="3"/>
  <c r="AT1619" i="3"/>
  <c r="AT1618" i="3"/>
  <c r="AT1617" i="3"/>
  <c r="AT1616" i="3"/>
  <c r="AT1615" i="3"/>
  <c r="AT1602" i="3"/>
  <c r="AT1601" i="3"/>
  <c r="AT1600" i="3"/>
  <c r="AT1599" i="3"/>
  <c r="AT1598" i="3"/>
  <c r="AT1594" i="3"/>
  <c r="AT1597" i="3"/>
  <c r="AT1593" i="3"/>
  <c r="AT1595" i="3"/>
  <c r="AT1592" i="3"/>
  <c r="AT1591" i="3"/>
  <c r="AT1589" i="3"/>
  <c r="AT1590" i="3"/>
  <c r="AT1588" i="3"/>
  <c r="AT1587" i="3"/>
  <c r="AT1586" i="3"/>
  <c r="AT1585" i="3"/>
  <c r="AT1584" i="3"/>
  <c r="AT1583" i="3"/>
  <c r="AT1580" i="3"/>
  <c r="AT1581" i="3"/>
  <c r="AT1575" i="3"/>
  <c r="AT1574" i="3"/>
  <c r="AT1573" i="3"/>
  <c r="AT1569" i="3"/>
  <c r="AT1571" i="3"/>
  <c r="AT1570" i="3"/>
  <c r="AT1568" i="3"/>
  <c r="AT1567" i="3"/>
  <c r="AT1566" i="3"/>
  <c r="AT1565" i="3"/>
  <c r="AT1564" i="3"/>
  <c r="AT1563" i="3"/>
  <c r="AT1562" i="3"/>
  <c r="AT1559" i="3"/>
  <c r="AT1558" i="3"/>
  <c r="AT1551" i="3"/>
  <c r="AT1557" i="3"/>
  <c r="AT1556" i="3"/>
  <c r="AT1555" i="3"/>
  <c r="AT1554" i="3"/>
  <c r="AT1553" i="3"/>
  <c r="AT1552" i="3"/>
  <c r="AT1538" i="3"/>
  <c r="AT1531" i="3"/>
  <c r="AT1532" i="3"/>
  <c r="AT1533" i="3"/>
  <c r="AT1478" i="3"/>
  <c r="AT1479" i="3"/>
  <c r="AT1473" i="3"/>
  <c r="AT1472" i="3"/>
  <c r="AT1471" i="3"/>
  <c r="AT1470" i="3"/>
  <c r="AT1468" i="3"/>
  <c r="AT1469" i="3"/>
  <c r="AT1466" i="3"/>
  <c r="AT1464" i="3"/>
  <c r="AT1441" i="3"/>
  <c r="AT1428" i="3"/>
  <c r="AT1415" i="3"/>
  <c r="AT1414" i="3"/>
  <c r="AT1409" i="3"/>
  <c r="AT1408" i="3"/>
  <c r="AT1407" i="3"/>
  <c r="AT1405" i="3"/>
  <c r="AT1390" i="3"/>
  <c r="AT1385" i="3"/>
  <c r="AT1370" i="3"/>
  <c r="AT1369" i="3"/>
  <c r="AT1368" i="3"/>
  <c r="AT1363" i="3"/>
  <c r="AT1361" i="3"/>
  <c r="AT1362" i="3"/>
  <c r="AT1360" i="3"/>
  <c r="AT1358" i="3"/>
  <c r="AT1359" i="3"/>
  <c r="AT1357" i="3"/>
  <c r="AT1356" i="3"/>
  <c r="AT1355" i="3"/>
  <c r="AT1340" i="3"/>
  <c r="AT1339" i="3"/>
  <c r="AT1338" i="3"/>
  <c r="AT1323" i="3"/>
  <c r="AT1316" i="3"/>
  <c r="AT1317" i="3"/>
  <c r="AT1318" i="3"/>
  <c r="AT1315" i="3"/>
  <c r="AT1314" i="3"/>
  <c r="AT1313" i="3"/>
  <c r="AT1311" i="3"/>
  <c r="AT1296" i="3"/>
  <c r="AT1295" i="3"/>
  <c r="AT1289" i="3"/>
  <c r="AT1290" i="3"/>
  <c r="AT1288" i="3"/>
  <c r="AT1287" i="3"/>
  <c r="AT1286" i="3"/>
  <c r="AT1285" i="3"/>
  <c r="AT1284" i="3"/>
  <c r="AT1283" i="3"/>
  <c r="AT1282" i="3"/>
  <c r="AT1267" i="3"/>
  <c r="AT1266" i="3"/>
  <c r="AT1261" i="3"/>
  <c r="AT1259" i="3"/>
  <c r="AT1258" i="3"/>
  <c r="AT1260" i="3"/>
  <c r="AT1211" i="3"/>
  <c r="AT1210" i="3"/>
  <c r="AT1209" i="3"/>
  <c r="AT1208" i="3"/>
  <c r="AT1207" i="3"/>
  <c r="AT1205" i="3"/>
  <c r="AT1206" i="3"/>
  <c r="AT1199" i="3"/>
  <c r="AT1198" i="3"/>
  <c r="AT1200" i="3"/>
  <c r="AT1197" i="3"/>
  <c r="AT1196" i="3"/>
  <c r="AT1195" i="3"/>
  <c r="AT1194" i="3"/>
  <c r="AT1193" i="3"/>
  <c r="AT1192" i="3"/>
  <c r="AT1191" i="3"/>
  <c r="AT1185" i="3"/>
  <c r="AT1184" i="3"/>
  <c r="AT1183" i="3"/>
  <c r="AT1188" i="3"/>
  <c r="AT1190" i="3"/>
  <c r="AT1189" i="3"/>
  <c r="AT1187" i="3"/>
  <c r="AT1186" i="3"/>
  <c r="AT1170" i="3"/>
  <c r="AT1168" i="3"/>
  <c r="AT1169" i="3"/>
  <c r="AT1167" i="3"/>
  <c r="AT1166" i="3"/>
  <c r="AT1165" i="3"/>
  <c r="AT1164" i="3"/>
  <c r="AT1163" i="3"/>
  <c r="AT1162" i="3"/>
  <c r="AT1161" i="3"/>
  <c r="AT1160" i="3"/>
  <c r="AT1159" i="3"/>
  <c r="AT1154" i="3"/>
  <c r="AT1153" i="3"/>
  <c r="AT1152" i="3"/>
  <c r="AT1151" i="3"/>
  <c r="AT1150" i="3"/>
  <c r="AT1149" i="3"/>
  <c r="AT1148" i="3"/>
  <c r="AT1147" i="3"/>
  <c r="AT1146" i="3"/>
  <c r="AT1140" i="3"/>
  <c r="AT1141" i="3"/>
  <c r="AT1137" i="3"/>
  <c r="AT1136" i="3"/>
  <c r="AT1133" i="3"/>
  <c r="AT1132" i="3"/>
  <c r="AT1142" i="3"/>
  <c r="AT1145" i="3"/>
  <c r="AT1144" i="3"/>
  <c r="AT1143" i="3"/>
  <c r="AT1139" i="3"/>
  <c r="AT1138" i="3"/>
  <c r="AT1135" i="3"/>
  <c r="AT1134" i="3"/>
  <c r="AT1131" i="3"/>
  <c r="AT1130" i="3"/>
  <c r="AT1127" i="3"/>
  <c r="AT1129" i="3"/>
  <c r="AT1128" i="3"/>
  <c r="AT1124" i="3"/>
  <c r="AT1126" i="3"/>
  <c r="AT1125" i="3"/>
  <c r="AT1123" i="3"/>
  <c r="AT1122" i="3"/>
  <c r="AT1121" i="3"/>
  <c r="AT1120" i="3"/>
  <c r="AT1119" i="3"/>
  <c r="AT1118" i="3"/>
  <c r="AT1116" i="3"/>
  <c r="AT1117" i="3"/>
  <c r="AT1109" i="3"/>
  <c r="AT1108" i="3"/>
  <c r="AT1107" i="3"/>
  <c r="AT1115" i="3"/>
  <c r="AT1106" i="3"/>
  <c r="AT1105" i="3"/>
  <c r="AT1104" i="3"/>
  <c r="AT1114" i="3"/>
  <c r="AT1113" i="3"/>
  <c r="AT1112" i="3"/>
  <c r="AT1111" i="3"/>
  <c r="AT1110" i="3"/>
  <c r="AT1103" i="3"/>
  <c r="AT1102" i="3"/>
  <c r="AT1089" i="3"/>
  <c r="AT1084" i="3"/>
  <c r="AT1071" i="3"/>
  <c r="AT1058" i="3"/>
  <c r="AT1057" i="3"/>
  <c r="AT1055" i="3"/>
  <c r="AT1056" i="3"/>
  <c r="AT1053" i="3"/>
  <c r="AT1040" i="3"/>
  <c r="AT1039" i="3"/>
  <c r="AT1034" i="3"/>
  <c r="AT1033" i="3"/>
  <c r="AT1032" i="3"/>
  <c r="AT1019" i="3"/>
  <c r="AT1006" i="3"/>
  <c r="AT993" i="3"/>
  <c r="AT992" i="3"/>
  <c r="AT991" i="3"/>
  <c r="AT990" i="3"/>
  <c r="AT984" i="3"/>
  <c r="AT985" i="3"/>
  <c r="AT983" i="3"/>
  <c r="AT982" i="3"/>
  <c r="AT981" i="3"/>
  <c r="AT980" i="3"/>
  <c r="AT979" i="3"/>
  <c r="AT978" i="3"/>
  <c r="AT963" i="3"/>
  <c r="AT962" i="3"/>
  <c r="AT961" i="3"/>
  <c r="AT964" i="3"/>
  <c r="AT960" i="3"/>
  <c r="AT965" i="3"/>
  <c r="AT947" i="3"/>
  <c r="AT942" i="3"/>
  <c r="AT941" i="3"/>
  <c r="AT940" i="3"/>
  <c r="AT939" i="3"/>
  <c r="AT938" i="3"/>
  <c r="AT937" i="3"/>
  <c r="AT936" i="3"/>
  <c r="AT923" i="3"/>
  <c r="AT922" i="3"/>
  <c r="AT921" i="3"/>
  <c r="AT920" i="3"/>
  <c r="AT919" i="3"/>
  <c r="AT835" i="3"/>
  <c r="AT833" i="3"/>
  <c r="AT834" i="3"/>
  <c r="AT832" i="3"/>
  <c r="AT831" i="3"/>
  <c r="AT828" i="3"/>
  <c r="AT830" i="3"/>
  <c r="AT829" i="3"/>
  <c r="AT827" i="3"/>
  <c r="AT826" i="3"/>
  <c r="AT811" i="3"/>
  <c r="AT815" i="3"/>
  <c r="AT814" i="3"/>
  <c r="AT810" i="3"/>
  <c r="AT824" i="3"/>
  <c r="AT821" i="3"/>
  <c r="AT813" i="3"/>
  <c r="AT819" i="3"/>
  <c r="AT825" i="3"/>
  <c r="AT812" i="3"/>
  <c r="AT817" i="3"/>
  <c r="AT820" i="3"/>
  <c r="AT823" i="3"/>
  <c r="AT816" i="3"/>
  <c r="AT822" i="3"/>
  <c r="AT818" i="3"/>
  <c r="AT807" i="3"/>
  <c r="AT808" i="3"/>
  <c r="AT809" i="3"/>
  <c r="AT804" i="3"/>
  <c r="AT806" i="3"/>
  <c r="AT805" i="3"/>
  <c r="AT784" i="3"/>
  <c r="AT798" i="3"/>
  <c r="AT799" i="3"/>
  <c r="AT797" i="3"/>
  <c r="AT796" i="3"/>
  <c r="AT793" i="3"/>
  <c r="AT791" i="3"/>
  <c r="AT787" i="3"/>
  <c r="AT795" i="3"/>
  <c r="AT789" i="3"/>
  <c r="AT794" i="3"/>
  <c r="AT786" i="3"/>
  <c r="AT792" i="3"/>
  <c r="AT788" i="3"/>
  <c r="AT790" i="3"/>
  <c r="AT785" i="3"/>
  <c r="AT783" i="3"/>
  <c r="AT782" i="3"/>
  <c r="AT781" i="3"/>
  <c r="AT779" i="3"/>
  <c r="AT778" i="3"/>
  <c r="AT780" i="3"/>
  <c r="AT777" i="3"/>
  <c r="AT776" i="3"/>
  <c r="AT775" i="3"/>
  <c r="AT772" i="3"/>
  <c r="AT774" i="3"/>
  <c r="AT773" i="3"/>
  <c r="AT771" i="3"/>
  <c r="AT770" i="3"/>
  <c r="AT769" i="3"/>
  <c r="AT767" i="3"/>
  <c r="AT768" i="3"/>
  <c r="AT766" i="3"/>
  <c r="AT753" i="3"/>
  <c r="AT752" i="3"/>
  <c r="AT749" i="3"/>
  <c r="AT748" i="3"/>
  <c r="AT747" i="3"/>
  <c r="AT741" i="3"/>
  <c r="AT751" i="3"/>
  <c r="AT740" i="3"/>
  <c r="AT750" i="3"/>
  <c r="AT746" i="3"/>
  <c r="AT745" i="3"/>
  <c r="AT744" i="3"/>
  <c r="AT743" i="3"/>
  <c r="AT742" i="3"/>
  <c r="AT739" i="3"/>
  <c r="AT738" i="3"/>
  <c r="AT737" i="3"/>
  <c r="AT736" i="3"/>
  <c r="AT735" i="3"/>
  <c r="AT734" i="3"/>
  <c r="AT733" i="3"/>
  <c r="AT732" i="3"/>
  <c r="AT731" i="3"/>
  <c r="AT730" i="3"/>
  <c r="AT724" i="3"/>
  <c r="AT725" i="3"/>
  <c r="AT723" i="3"/>
  <c r="AT722" i="3"/>
  <c r="AT721" i="3"/>
  <c r="AT708" i="3"/>
  <c r="AT704" i="3"/>
  <c r="AT701" i="3"/>
  <c r="AT706" i="3"/>
  <c r="AT705" i="3"/>
  <c r="AT703" i="3"/>
  <c r="AT702" i="3"/>
  <c r="AT700" i="3"/>
  <c r="AT707" i="3"/>
  <c r="AT699" i="3"/>
  <c r="AT698" i="3"/>
  <c r="AT697" i="3"/>
  <c r="AT696" i="3"/>
  <c r="AT695" i="3"/>
  <c r="AT694" i="3"/>
  <c r="AT693" i="3"/>
  <c r="AT688" i="3"/>
  <c r="AT684" i="3"/>
  <c r="AT686" i="3"/>
  <c r="AT685" i="3"/>
  <c r="AT687" i="3"/>
  <c r="AT683" i="3"/>
  <c r="AT682" i="3"/>
  <c r="AT681" i="3"/>
  <c r="AT680" i="3"/>
  <c r="AT679" i="3"/>
  <c r="AT678" i="3"/>
  <c r="AT677" i="3"/>
  <c r="AT676" i="3"/>
  <c r="AT675" i="3"/>
  <c r="AT674" i="3"/>
  <c r="AT673" i="3"/>
  <c r="AT671" i="3"/>
  <c r="AT657" i="3"/>
  <c r="AT658" i="3"/>
  <c r="AT653" i="3"/>
  <c r="AT655" i="3"/>
  <c r="AT654" i="3"/>
  <c r="AT656" i="3"/>
  <c r="AT640" i="3"/>
  <c r="AT638" i="3"/>
  <c r="AT639" i="3"/>
  <c r="AT635" i="3"/>
  <c r="AT633" i="3"/>
  <c r="AT637" i="3"/>
  <c r="AT632" i="3"/>
  <c r="AT634" i="3"/>
  <c r="AT636" i="3"/>
  <c r="AT631" i="3"/>
  <c r="AT629" i="3"/>
  <c r="AT630" i="3"/>
  <c r="AT628" i="3"/>
  <c r="AT627" i="3"/>
  <c r="AT626" i="3"/>
  <c r="AT625" i="3"/>
  <c r="AT624" i="3"/>
  <c r="AT623" i="3"/>
  <c r="AT622" i="3"/>
  <c r="AT617" i="3"/>
  <c r="AT616" i="3"/>
  <c r="AT610" i="3"/>
  <c r="AT611" i="3"/>
  <c r="AT608" i="3"/>
  <c r="AT615" i="3"/>
  <c r="AT607" i="3"/>
  <c r="AT614" i="3"/>
  <c r="AT609" i="3"/>
  <c r="AT612" i="3"/>
  <c r="AT613" i="3"/>
  <c r="AT606" i="3"/>
  <c r="AT605" i="3"/>
  <c r="AT604" i="3"/>
  <c r="AT603" i="3"/>
  <c r="AT602" i="3"/>
  <c r="AT601" i="3"/>
  <c r="AT600" i="3"/>
  <c r="AT598" i="3"/>
  <c r="AT599" i="3"/>
  <c r="AT597" i="3"/>
  <c r="AT596" i="3"/>
  <c r="AT595" i="3"/>
  <c r="AT594" i="3"/>
  <c r="AT593" i="3"/>
  <c r="AT592" i="3"/>
  <c r="AT579" i="3"/>
  <c r="AT578" i="3"/>
  <c r="AT577" i="3"/>
  <c r="AT575" i="3"/>
  <c r="AT576" i="3"/>
  <c r="AT574" i="3"/>
  <c r="AT573" i="3"/>
  <c r="AT572" i="3"/>
  <c r="AT571" i="3"/>
  <c r="AT570" i="3"/>
  <c r="AT567" i="3"/>
  <c r="AT569" i="3"/>
  <c r="AT566" i="3"/>
  <c r="AT564" i="3"/>
  <c r="AT559" i="3"/>
  <c r="AT558" i="3"/>
  <c r="AT568" i="3"/>
  <c r="AT565" i="3"/>
  <c r="AT563" i="3"/>
  <c r="AT562" i="3"/>
  <c r="AT561" i="3"/>
  <c r="AT560" i="3"/>
  <c r="AT557" i="3"/>
  <c r="AT556" i="3"/>
  <c r="AT555" i="3"/>
  <c r="AT554" i="3"/>
  <c r="AT553" i="3"/>
  <c r="AT552" i="3"/>
  <c r="AT551" i="3"/>
  <c r="AT550" i="3"/>
  <c r="AT549" i="3"/>
  <c r="AT548" i="3"/>
  <c r="AT547" i="3"/>
  <c r="AT546" i="3"/>
  <c r="AT541" i="3"/>
  <c r="AT540" i="3"/>
  <c r="AT532" i="3"/>
  <c r="AT537" i="3"/>
  <c r="AT539" i="3"/>
  <c r="AT531" i="3"/>
  <c r="AT534" i="3"/>
  <c r="AT538" i="3"/>
  <c r="AT536" i="3"/>
  <c r="AT535" i="3"/>
  <c r="AT533" i="3"/>
  <c r="AT530" i="3"/>
  <c r="AT529" i="3"/>
  <c r="AT526" i="3"/>
  <c r="AT528" i="3"/>
  <c r="AT527" i="3"/>
  <c r="AT525" i="3"/>
  <c r="AT524" i="3"/>
  <c r="AT523" i="3"/>
  <c r="AT521" i="3"/>
  <c r="AT522" i="3"/>
  <c r="AT520" i="3"/>
  <c r="AT519" i="3"/>
  <c r="AT517" i="3"/>
  <c r="AT518" i="3"/>
  <c r="AT516" i="3"/>
  <c r="AT515" i="3"/>
  <c r="AT514" i="3"/>
  <c r="AT512" i="3"/>
  <c r="AT511" i="3"/>
  <c r="AT510" i="3"/>
  <c r="AT513" i="3"/>
  <c r="AT509" i="3"/>
  <c r="AT496" i="3"/>
  <c r="AT494" i="3"/>
  <c r="AT495" i="3"/>
  <c r="AT493" i="3"/>
  <c r="AT492" i="3"/>
  <c r="AT491" i="3"/>
  <c r="AT490" i="3"/>
  <c r="AT489" i="3"/>
  <c r="AT488" i="3"/>
  <c r="AT485" i="3"/>
  <c r="AT483" i="3"/>
  <c r="AT481" i="3"/>
  <c r="AT477" i="3"/>
  <c r="AT486" i="3"/>
  <c r="AT482" i="3"/>
  <c r="AT480" i="3"/>
  <c r="AT484" i="3"/>
  <c r="AT479" i="3"/>
  <c r="AT475" i="3"/>
  <c r="AT474" i="3"/>
  <c r="AT473" i="3"/>
  <c r="AT472" i="3"/>
  <c r="AT476" i="3"/>
  <c r="AT471" i="3"/>
  <c r="AT470" i="3"/>
  <c r="AT469" i="3"/>
  <c r="AT468" i="3"/>
  <c r="AT467" i="3"/>
  <c r="AT466" i="3"/>
  <c r="AT465" i="3"/>
  <c r="AT464" i="3"/>
  <c r="AT463" i="3"/>
  <c r="AT462" i="3"/>
  <c r="AT461" i="3"/>
  <c r="AT460" i="3"/>
  <c r="AT456" i="3"/>
  <c r="AT455" i="3"/>
  <c r="AT459" i="3"/>
  <c r="AT454" i="3"/>
  <c r="AT457" i="3"/>
  <c r="AT446" i="3"/>
  <c r="AT447" i="3"/>
  <c r="AT448" i="3"/>
  <c r="AT445" i="3"/>
  <c r="AT444" i="3"/>
  <c r="AT443" i="3"/>
  <c r="AT436" i="3"/>
  <c r="AT433" i="3"/>
  <c r="AT442" i="3"/>
  <c r="AT438" i="3"/>
  <c r="AT439" i="3"/>
  <c r="AT432" i="3"/>
  <c r="AT435" i="3"/>
  <c r="AT434" i="3"/>
  <c r="AT437" i="3"/>
  <c r="AT441" i="3"/>
  <c r="AT440" i="3"/>
  <c r="AT421" i="3"/>
  <c r="AT420" i="3"/>
  <c r="AT431" i="3"/>
  <c r="AT430" i="3"/>
  <c r="AT429" i="3"/>
  <c r="AT428" i="3"/>
  <c r="AT425" i="3"/>
  <c r="AT422" i="3"/>
  <c r="AT427" i="3"/>
  <c r="AT426" i="3"/>
  <c r="AT424" i="3"/>
  <c r="AT423" i="3"/>
  <c r="AT419" i="3"/>
  <c r="AT418" i="3"/>
  <c r="AT417" i="3"/>
  <c r="AT416" i="3"/>
  <c r="AT415" i="3"/>
  <c r="AT414" i="3"/>
  <c r="AT413" i="3"/>
  <c r="AT412" i="3"/>
  <c r="AT411" i="3"/>
  <c r="AT410" i="3"/>
  <c r="AT409" i="3"/>
  <c r="AT408" i="3"/>
  <c r="AT407" i="3"/>
  <c r="AT402" i="3"/>
  <c r="AT401" i="3"/>
  <c r="AT406" i="3"/>
  <c r="AT400" i="3"/>
  <c r="AT405" i="3"/>
  <c r="AT404" i="3"/>
  <c r="AT403" i="3"/>
  <c r="AT399" i="3"/>
  <c r="AT398" i="3"/>
  <c r="AT397" i="3"/>
  <c r="AT396" i="3"/>
  <c r="AT395" i="3"/>
  <c r="AT394" i="3"/>
  <c r="AT381" i="3"/>
  <c r="AT380" i="3"/>
  <c r="AT379" i="3"/>
  <c r="AT378" i="3"/>
  <c r="AT376" i="3"/>
  <c r="AT375" i="3"/>
  <c r="AT374" i="3"/>
  <c r="AT373" i="3"/>
  <c r="AT377" i="3"/>
  <c r="AT368" i="3"/>
  <c r="AT366" i="3"/>
  <c r="AT367" i="3"/>
  <c r="AT365" i="3"/>
  <c r="AT364" i="3"/>
  <c r="AT363" i="3"/>
  <c r="AT361" i="3"/>
  <c r="AT348" i="3"/>
  <c r="AT335" i="3"/>
  <c r="AT334" i="3"/>
  <c r="AT333" i="3"/>
  <c r="AT332" i="3"/>
  <c r="AT331" i="3"/>
  <c r="AT330" i="3"/>
  <c r="AT329" i="3"/>
  <c r="AT328" i="3"/>
  <c r="AT315" i="3"/>
  <c r="AT314" i="3"/>
  <c r="AT313" i="3"/>
  <c r="AT308" i="3"/>
  <c r="AT306" i="3"/>
  <c r="AT305" i="3"/>
  <c r="AT307" i="3"/>
  <c r="AT304" i="3"/>
  <c r="AT303" i="3"/>
  <c r="AT302" i="3"/>
  <c r="AT301" i="3"/>
  <c r="AT300" i="3"/>
  <c r="AT299" i="3"/>
  <c r="AT298" i="3"/>
  <c r="AT297" i="3"/>
  <c r="AT296" i="3"/>
  <c r="AT295" i="3"/>
  <c r="AT294" i="3"/>
  <c r="AT292" i="3"/>
  <c r="AT293" i="3"/>
  <c r="AT291" i="3"/>
  <c r="AT290" i="3"/>
  <c r="AT277" i="3"/>
  <c r="AT276" i="3"/>
  <c r="AT275" i="3"/>
  <c r="AT274" i="3"/>
  <c r="AT273" i="3"/>
  <c r="AT272" i="3"/>
  <c r="AT267" i="3"/>
  <c r="AT266" i="3"/>
  <c r="AT265" i="3"/>
  <c r="AT264" i="3"/>
  <c r="AT262" i="3"/>
  <c r="AT263" i="3"/>
  <c r="AT261" i="3"/>
  <c r="AT259" i="3"/>
  <c r="AT260" i="3"/>
  <c r="AT258" i="3"/>
  <c r="AT257" i="3"/>
  <c r="AT256" i="3"/>
  <c r="AT255" i="3"/>
  <c r="AT254" i="3"/>
  <c r="AT251" i="3"/>
  <c r="AT253" i="3"/>
  <c r="AT250" i="3"/>
  <c r="AT252" i="3"/>
  <c r="AT248" i="3"/>
  <c r="AT247" i="3"/>
  <c r="AT246" i="3"/>
  <c r="AT245" i="3"/>
  <c r="AT249" i="3"/>
  <c r="AT244" i="3"/>
  <c r="AT232" i="3"/>
  <c r="AT231" i="3"/>
  <c r="AT226" i="3"/>
  <c r="AT225" i="3"/>
  <c r="AT224" i="3"/>
  <c r="AT223" i="3"/>
  <c r="AT210" i="3"/>
  <c r="AT205" i="3"/>
  <c r="AT204" i="3"/>
  <c r="AT202" i="3"/>
  <c r="AT189" i="3"/>
  <c r="AT176" i="3"/>
  <c r="AT175" i="3"/>
  <c r="AT174" i="3"/>
  <c r="AT173" i="3"/>
  <c r="AT172" i="3"/>
  <c r="AT171" i="3"/>
  <c r="AT159" i="3"/>
  <c r="AT157" i="3"/>
  <c r="AT144" i="3"/>
  <c r="AT145" i="3"/>
  <c r="AT137" i="3"/>
  <c r="AT136" i="3"/>
  <c r="AT135" i="3"/>
  <c r="AT134" i="3"/>
  <c r="AT132" i="3"/>
  <c r="AT119" i="3"/>
  <c r="AT120" i="3"/>
  <c r="AT114" i="3"/>
  <c r="AT113" i="3"/>
  <c r="AT112" i="3"/>
  <c r="AT107" i="3"/>
  <c r="AT106" i="3"/>
  <c r="AT105" i="3"/>
  <c r="AT104" i="3"/>
  <c r="AT103" i="3"/>
  <c r="AT110" i="3"/>
  <c r="AT111" i="3"/>
  <c r="AT109" i="3"/>
  <c r="AT108" i="3"/>
  <c r="AT102" i="3"/>
  <c r="AT98" i="3"/>
  <c r="AT100" i="3"/>
  <c r="AT96" i="3"/>
  <c r="AT101" i="3"/>
  <c r="AT94" i="3"/>
  <c r="AT92" i="3"/>
  <c r="AT80" i="3"/>
  <c r="AT79" i="3"/>
  <c r="AT65" i="3"/>
  <c r="AT66" i="3"/>
  <c r="AT59" i="3"/>
  <c r="AT60" i="3"/>
  <c r="AT58" i="3"/>
  <c r="AT57" i="3"/>
  <c r="AT56" i="3"/>
  <c r="AT54" i="3"/>
  <c r="AT55" i="3"/>
  <c r="AT52" i="3"/>
  <c r="AT50" i="3"/>
  <c r="AT35" i="3"/>
  <c r="AO5640" i="3"/>
  <c r="AO5627" i="3"/>
  <c r="AO5622" i="3"/>
  <c r="AO5414" i="3"/>
  <c r="AO5401" i="3"/>
  <c r="AO5400" i="3"/>
  <c r="AO5395" i="3"/>
  <c r="AO5394" i="3"/>
  <c r="AO5393" i="3"/>
  <c r="AO5392" i="3"/>
  <c r="AO5389" i="3"/>
  <c r="AO5376" i="3"/>
  <c r="AO5375" i="3"/>
  <c r="AO5374" i="3"/>
  <c r="AO5373" i="3"/>
  <c r="AO5372" i="3"/>
  <c r="AO5371" i="3"/>
  <c r="AO5370" i="3"/>
  <c r="AO5368" i="3"/>
  <c r="AO5367" i="3"/>
  <c r="AO5366" i="3"/>
  <c r="AO5365" i="3"/>
  <c r="AO5369" i="3"/>
  <c r="AO5363" i="3"/>
  <c r="AO5364" i="3"/>
  <c r="AO5362" i="3"/>
  <c r="AO5357" i="3"/>
  <c r="AO5356" i="3"/>
  <c r="AO5355" i="3"/>
  <c r="AO5354" i="3"/>
  <c r="AO5352" i="3"/>
  <c r="AO5351" i="3"/>
  <c r="AO5350" i="3"/>
  <c r="AO5349" i="3"/>
  <c r="AO5347" i="3"/>
  <c r="AO5348" i="3"/>
  <c r="AO5346" i="3"/>
  <c r="AO5345" i="3"/>
  <c r="AO5341" i="3"/>
  <c r="AO5343" i="3"/>
  <c r="AO5342" i="3"/>
  <c r="AO5340" i="3"/>
  <c r="AO5339" i="3"/>
  <c r="AO5326" i="3"/>
  <c r="AO5325" i="3"/>
  <c r="AO5324" i="3"/>
  <c r="AO5323" i="3"/>
  <c r="AO5322" i="3"/>
  <c r="AO5321" i="3"/>
  <c r="AO5320" i="3"/>
  <c r="AO5319" i="3"/>
  <c r="AO5318" i="3"/>
  <c r="AO5316" i="3"/>
  <c r="AO5317" i="3"/>
  <c r="AO5310" i="3"/>
  <c r="AO5313" i="3"/>
  <c r="AO5314" i="3"/>
  <c r="AO5312" i="3"/>
  <c r="AO5315" i="3"/>
  <c r="AO5311" i="3"/>
  <c r="AO5309" i="3"/>
  <c r="AO5308" i="3"/>
  <c r="AO5307" i="3"/>
  <c r="AO5305" i="3"/>
  <c r="AO5304" i="3"/>
  <c r="AO5303" i="3"/>
  <c r="AO5306" i="3"/>
  <c r="AO5301" i="3"/>
  <c r="AO5302" i="3"/>
  <c r="AO5300" i="3"/>
  <c r="AO5295" i="3"/>
  <c r="AO5292" i="3"/>
  <c r="AO5291" i="3"/>
  <c r="AO5294" i="3"/>
  <c r="AO5293" i="3"/>
  <c r="AO5290" i="3"/>
  <c r="AO5289" i="3"/>
  <c r="AO5284" i="3"/>
  <c r="AO5287" i="3"/>
  <c r="AO5279" i="3"/>
  <c r="AO5280" i="3"/>
  <c r="AO5285" i="3"/>
  <c r="AO5288" i="3"/>
  <c r="AO5283" i="3"/>
  <c r="AO5286" i="3"/>
  <c r="AO5281" i="3"/>
  <c r="AO5282" i="3"/>
  <c r="AO5278" i="3"/>
  <c r="AO5277" i="3"/>
  <c r="AO5274" i="3"/>
  <c r="AO5275" i="3"/>
  <c r="AO5276" i="3"/>
  <c r="AO5273" i="3"/>
  <c r="AO5272" i="3"/>
  <c r="AO5271" i="3"/>
  <c r="AO5270" i="3"/>
  <c r="AO5269" i="3"/>
  <c r="AO5268" i="3"/>
  <c r="AO5267" i="3"/>
  <c r="AO5266" i="3"/>
  <c r="AO5265" i="3"/>
  <c r="AO5264" i="3"/>
  <c r="AO5262" i="3"/>
  <c r="AO5259" i="3"/>
  <c r="AO5260" i="3"/>
  <c r="AO5261" i="3"/>
  <c r="AO5258" i="3"/>
  <c r="AO5257" i="3"/>
  <c r="AO5255" i="3"/>
  <c r="AO5254" i="3"/>
  <c r="AO5253" i="3"/>
  <c r="AO5252" i="3"/>
  <c r="AO5251" i="3"/>
  <c r="AO5250" i="3"/>
  <c r="AO5249" i="3"/>
  <c r="AO5248" i="3"/>
  <c r="AO5247" i="3"/>
  <c r="AO5246" i="3"/>
  <c r="AO5245" i="3"/>
  <c r="AO5244" i="3"/>
  <c r="AO5243" i="3"/>
  <c r="AO5230" i="3"/>
  <c r="AO5225" i="3"/>
  <c r="AO5227" i="3"/>
  <c r="AO5226" i="3"/>
  <c r="AO5229" i="3"/>
  <c r="AO5228" i="3"/>
  <c r="AO5224" i="3"/>
  <c r="AO5223" i="3"/>
  <c r="AO5222" i="3"/>
  <c r="AO5221" i="3"/>
  <c r="AO5220" i="3"/>
  <c r="AO5215" i="3"/>
  <c r="AO5213" i="3"/>
  <c r="AO5214" i="3"/>
  <c r="AO5210" i="3"/>
  <c r="AO5208" i="3"/>
  <c r="AO5211" i="3"/>
  <c r="AO5209" i="3"/>
  <c r="AO5212" i="3"/>
  <c r="AO5207" i="3"/>
  <c r="AO5206" i="3"/>
  <c r="AO5205" i="3"/>
  <c r="AO5204" i="3"/>
  <c r="AO5203" i="3"/>
  <c r="AO5190" i="3"/>
  <c r="AO5189" i="3"/>
  <c r="AO5188" i="3"/>
  <c r="AO5181" i="3"/>
  <c r="AO5180" i="3"/>
  <c r="AO5182" i="3"/>
  <c r="AO5183" i="3"/>
  <c r="AO5177" i="3"/>
  <c r="AO5176" i="3"/>
  <c r="AO5179" i="3"/>
  <c r="AO5178" i="3"/>
  <c r="AO5175" i="3"/>
  <c r="AO5174" i="3"/>
  <c r="AO5172" i="3"/>
  <c r="AO5171" i="3"/>
  <c r="AO5173" i="3"/>
  <c r="AO5170" i="3"/>
  <c r="AO5169" i="3"/>
  <c r="AO5168" i="3"/>
  <c r="AO5167" i="3"/>
  <c r="AO5166" i="3"/>
  <c r="AO5165" i="3"/>
  <c r="AO5164" i="3"/>
  <c r="AO5163" i="3"/>
  <c r="AO5162" i="3"/>
  <c r="AO5161" i="3"/>
  <c r="AO5159" i="3"/>
  <c r="AO5160" i="3"/>
  <c r="AO5158" i="3"/>
  <c r="AO5155" i="3"/>
  <c r="AO5154" i="3"/>
  <c r="AO5153" i="3"/>
  <c r="AO5152" i="3"/>
  <c r="AO5157" i="3"/>
  <c r="AO5156" i="3"/>
  <c r="AO5139" i="3"/>
  <c r="AO5138" i="3"/>
  <c r="AO5137" i="3"/>
  <c r="AO5135" i="3"/>
  <c r="AO5134" i="3"/>
  <c r="AO5133" i="3"/>
  <c r="AO5131" i="3"/>
  <c r="AO5130" i="3"/>
  <c r="AO5128" i="3"/>
  <c r="AO5127" i="3"/>
  <c r="AO5117" i="3"/>
  <c r="AO5120" i="3"/>
  <c r="AO5116" i="3"/>
  <c r="AO5119" i="3"/>
  <c r="AO5115" i="3"/>
  <c r="AO5118" i="3"/>
  <c r="AO5114" i="3"/>
  <c r="AO5113" i="3"/>
  <c r="AO5107" i="3"/>
  <c r="AO5112" i="3"/>
  <c r="AO5109" i="3"/>
  <c r="AO5106" i="3"/>
  <c r="AO5103" i="3"/>
  <c r="AO5102" i="3"/>
  <c r="AO5104" i="3"/>
  <c r="AO5101" i="3"/>
  <c r="AO5100" i="3"/>
  <c r="AO5099" i="3"/>
  <c r="AO5095" i="3"/>
  <c r="AO5096" i="3"/>
  <c r="AO5094" i="3"/>
  <c r="AO5093" i="3"/>
  <c r="AO5092" i="3"/>
  <c r="AO5091" i="3"/>
  <c r="AO5098" i="3"/>
  <c r="AO5097" i="3"/>
  <c r="AO5090" i="3"/>
  <c r="AO5081" i="3"/>
  <c r="AO5088" i="3"/>
  <c r="AO5087" i="3"/>
  <c r="AO5086" i="3"/>
  <c r="AO5085" i="3"/>
  <c r="AO5084" i="3"/>
  <c r="AO5083" i="3"/>
  <c r="AO5082" i="3"/>
  <c r="AO5079" i="3"/>
  <c r="AO5074" i="3"/>
  <c r="AO5073" i="3"/>
  <c r="AO5072" i="3"/>
  <c r="AO5071" i="3"/>
  <c r="AO5078" i="3"/>
  <c r="AO5076" i="3"/>
  <c r="AO5070" i="3"/>
  <c r="AO5077" i="3"/>
  <c r="AO5069" i="3"/>
  <c r="AO5075" i="3"/>
  <c r="AO5068" i="3"/>
  <c r="AO5054" i="3"/>
  <c r="AO5053" i="3"/>
  <c r="AO5052" i="3"/>
  <c r="AO5047" i="3"/>
  <c r="AO5046" i="3"/>
  <c r="AO5045" i="3"/>
  <c r="AO5044" i="3"/>
  <c r="AO5043" i="3"/>
  <c r="AO5041" i="3"/>
  <c r="AO5042" i="3"/>
  <c r="AO5040" i="3"/>
  <c r="AO5034" i="3"/>
  <c r="AO5037" i="3"/>
  <c r="AO5038" i="3"/>
  <c r="AO5039" i="3"/>
  <c r="AO5036" i="3"/>
  <c r="AO5033" i="3"/>
  <c r="AO5031" i="3"/>
  <c r="AO5030" i="3"/>
  <c r="AO5035" i="3"/>
  <c r="AO5032" i="3"/>
  <c r="AO4952" i="3"/>
  <c r="AO4944" i="3"/>
  <c r="AO4946" i="3"/>
  <c r="AO4947" i="3"/>
  <c r="AO4945" i="3"/>
  <c r="AO4943" i="3"/>
  <c r="AO4942" i="3"/>
  <c r="AO4941" i="3"/>
  <c r="AO4940" i="3"/>
  <c r="AO4938" i="3"/>
  <c r="AO4939" i="3"/>
  <c r="AO4924" i="3"/>
  <c r="AO4925" i="3"/>
  <c r="AO4919" i="3"/>
  <c r="AO4918" i="3"/>
  <c r="AO4917" i="3"/>
  <c r="AO4916" i="3"/>
  <c r="AO4914" i="3"/>
  <c r="AO4915" i="3"/>
  <c r="AO4912" i="3"/>
  <c r="AO4910" i="3"/>
  <c r="AO4886" i="3"/>
  <c r="AO4792" i="3"/>
  <c r="AO4791" i="3"/>
  <c r="AO4790" i="3"/>
  <c r="AO4777" i="3"/>
  <c r="AO4772" i="3"/>
  <c r="AO4771" i="3"/>
  <c r="AO4758" i="3"/>
  <c r="AO4757" i="3"/>
  <c r="AO4756" i="3"/>
  <c r="AO4755" i="3"/>
  <c r="AO4754" i="3"/>
  <c r="AO4748" i="3"/>
  <c r="AO4744" i="3"/>
  <c r="AO4746" i="3"/>
  <c r="AO4752" i="3"/>
  <c r="AO4749" i="3"/>
  <c r="AO4751" i="3"/>
  <c r="AO4750" i="3"/>
  <c r="AO4743" i="3"/>
  <c r="AO4745" i="3"/>
  <c r="AO4753" i="3"/>
  <c r="AO4741" i="3"/>
  <c r="AO4742" i="3"/>
  <c r="AO4740" i="3"/>
  <c r="AO4739" i="3"/>
  <c r="AO4738" i="3"/>
  <c r="AO4737" i="3"/>
  <c r="AO4736" i="3"/>
  <c r="AO4735" i="3"/>
  <c r="AO4733" i="3"/>
  <c r="AO4734" i="3"/>
  <c r="AO4728" i="3"/>
  <c r="AO4725" i="3"/>
  <c r="AO4727" i="3"/>
  <c r="AO4724" i="3"/>
  <c r="AO4722" i="3"/>
  <c r="AO4719" i="3"/>
  <c r="AO4723" i="3"/>
  <c r="AO4721" i="3"/>
  <c r="AO4720" i="3"/>
  <c r="AO4715" i="3"/>
  <c r="AO4718" i="3"/>
  <c r="AO4717" i="3"/>
  <c r="AO4716" i="3"/>
  <c r="AO4714" i="3"/>
  <c r="AO4711" i="3"/>
  <c r="AO4712" i="3"/>
  <c r="AO4708" i="3"/>
  <c r="AO4710" i="3"/>
  <c r="AO4709" i="3"/>
  <c r="AO4707" i="3"/>
  <c r="AO4706" i="3"/>
  <c r="AO4705" i="3"/>
  <c r="AO4703" i="3"/>
  <c r="AO4701" i="3"/>
  <c r="AO4700" i="3"/>
  <c r="AO4704" i="3"/>
  <c r="AO4702" i="3"/>
  <c r="AO4699" i="3"/>
  <c r="AO4697" i="3"/>
  <c r="AO4696" i="3"/>
  <c r="AO4695" i="3"/>
  <c r="AO4698" i="3"/>
  <c r="AO4681" i="3"/>
  <c r="AO4680" i="3"/>
  <c r="AO4679" i="3"/>
  <c r="AO4678" i="3"/>
  <c r="AO4682" i="3"/>
  <c r="AO4677" i="3"/>
  <c r="AO4676" i="3"/>
  <c r="AO4675" i="3"/>
  <c r="AO4663" i="3"/>
  <c r="AO4672" i="3"/>
  <c r="AO4670" i="3"/>
  <c r="AO4669" i="3"/>
  <c r="AO4671" i="3"/>
  <c r="AO4668" i="3"/>
  <c r="AO4667" i="3"/>
  <c r="AO4674" i="3"/>
  <c r="AO4666" i="3"/>
  <c r="AO4673" i="3"/>
  <c r="AO4665" i="3"/>
  <c r="AO4664" i="3"/>
  <c r="AO4662" i="3"/>
  <c r="AO4661" i="3"/>
  <c r="AO4659" i="3"/>
  <c r="AO4658" i="3"/>
  <c r="AO4657" i="3"/>
  <c r="AO4656" i="3"/>
  <c r="AO4655" i="3"/>
  <c r="AO4654" i="3"/>
  <c r="AO4660" i="3"/>
  <c r="AO4649" i="3"/>
  <c r="AO4648" i="3"/>
  <c r="AO4646" i="3"/>
  <c r="AO4647" i="3"/>
  <c r="AO4644" i="3"/>
  <c r="AO4642" i="3"/>
  <c r="AO4641" i="3"/>
  <c r="AO4643" i="3"/>
  <c r="AO4640" i="3"/>
  <c r="AO4639" i="3"/>
  <c r="AO4638" i="3"/>
  <c r="AO4637" i="3"/>
  <c r="AO4636" i="3"/>
  <c r="AO4645" i="3"/>
  <c r="AO4634" i="3"/>
  <c r="AO4635" i="3"/>
  <c r="AO4632" i="3"/>
  <c r="AO4617" i="3"/>
  <c r="AO4616" i="3"/>
  <c r="AO4619" i="3"/>
  <c r="AO4618" i="3"/>
  <c r="AO4615" i="3"/>
  <c r="AO4613" i="3"/>
  <c r="AO4612" i="3"/>
  <c r="AO4611" i="3"/>
  <c r="AO4610" i="3"/>
  <c r="AO4609" i="3"/>
  <c r="AO4608" i="3"/>
  <c r="AO4614" i="3"/>
  <c r="AO4607" i="3"/>
  <c r="AO4606" i="3"/>
  <c r="AO4605" i="3"/>
  <c r="AO4604" i="3"/>
  <c r="AO4603" i="3"/>
  <c r="AO4602" i="3"/>
  <c r="AO4601" i="3"/>
  <c r="AO4600" i="3"/>
  <c r="AO4594" i="3"/>
  <c r="AO4593" i="3"/>
  <c r="AO4595" i="3"/>
  <c r="AO4589" i="3"/>
  <c r="AO4588" i="3"/>
  <c r="AO4592" i="3"/>
  <c r="AO4587" i="3"/>
  <c r="AO4586" i="3"/>
  <c r="AO4585" i="3"/>
  <c r="AO4591" i="3"/>
  <c r="AO4590" i="3"/>
  <c r="AO4584" i="3"/>
  <c r="AO4583" i="3"/>
  <c r="AO4582" i="3"/>
  <c r="AO4581" i="3"/>
  <c r="AO4580" i="3"/>
  <c r="AO4579" i="3"/>
  <c r="AO4578" i="3"/>
  <c r="AO4576" i="3"/>
  <c r="AO4575" i="3"/>
  <c r="AO4574" i="3"/>
  <c r="AO4573" i="3"/>
  <c r="AO4577" i="3"/>
  <c r="AO4572" i="3"/>
  <c r="AO4571" i="3"/>
  <c r="AO4570" i="3"/>
  <c r="AO4569" i="3"/>
  <c r="AO4568" i="3"/>
  <c r="AO4567" i="3"/>
  <c r="AO4565" i="3"/>
  <c r="AO4564" i="3"/>
  <c r="AO4550" i="3"/>
  <c r="AO4549" i="3"/>
  <c r="AO4544" i="3"/>
  <c r="AO4531" i="3"/>
  <c r="AO4525" i="3"/>
  <c r="AO4526" i="3"/>
  <c r="AO4450" i="3"/>
  <c r="AO4445" i="3"/>
  <c r="AO4444" i="3"/>
  <c r="AO4431" i="3"/>
  <c r="AO4430" i="3"/>
  <c r="AO4415" i="3"/>
  <c r="AO4414" i="3"/>
  <c r="AO4413" i="3"/>
  <c r="AO4412" i="3"/>
  <c r="AO4411" i="3"/>
  <c r="AO4406" i="3"/>
  <c r="AO4405" i="3"/>
  <c r="AO4404" i="3"/>
  <c r="AO4403" i="3"/>
  <c r="AO4402" i="3"/>
  <c r="AO4401" i="3"/>
  <c r="AO4400" i="3"/>
  <c r="AO4399" i="3"/>
  <c r="AO4398" i="3"/>
  <c r="AO4397" i="3"/>
  <c r="AO4396" i="3"/>
  <c r="AO4395" i="3"/>
  <c r="AO4394" i="3"/>
  <c r="AO4393" i="3"/>
  <c r="AO4389" i="3"/>
  <c r="AO4391" i="3"/>
  <c r="AO4388" i="3"/>
  <c r="AO4392" i="3"/>
  <c r="AO4390" i="3"/>
  <c r="AO4387" i="3"/>
  <c r="AO4374" i="3"/>
  <c r="AO4373" i="3"/>
  <c r="AO4368" i="3"/>
  <c r="AO4367" i="3"/>
  <c r="AO4294" i="3"/>
  <c r="AO4293" i="3"/>
  <c r="AO4292" i="3"/>
  <c r="AO4287" i="3"/>
  <c r="AO4283" i="3"/>
  <c r="AO4285" i="3"/>
  <c r="AO4281" i="3"/>
  <c r="AO4284" i="3"/>
  <c r="AO4286" i="3"/>
  <c r="AO4282" i="3"/>
  <c r="AO4280" i="3"/>
  <c r="AO4279" i="3"/>
  <c r="AO4278" i="3"/>
  <c r="AO4276" i="3"/>
  <c r="AO4277" i="3"/>
  <c r="AO4275" i="3"/>
  <c r="AO4274" i="3"/>
  <c r="AO4272" i="3"/>
  <c r="AO4273" i="3"/>
  <c r="AO4271" i="3"/>
  <c r="AO4268" i="3"/>
  <c r="AO4267" i="3"/>
  <c r="AO4266" i="3"/>
  <c r="AO4265" i="3"/>
  <c r="AO4257" i="3"/>
  <c r="AO4262" i="3"/>
  <c r="AO4264" i="3"/>
  <c r="AO4263" i="3"/>
  <c r="AO4261" i="3"/>
  <c r="AO4259" i="3"/>
  <c r="AO4260" i="3"/>
  <c r="AO4258" i="3"/>
  <c r="AO4256" i="3"/>
  <c r="AO4269" i="3"/>
  <c r="AO4242" i="3"/>
  <c r="AO4243" i="3"/>
  <c r="AO4237" i="3"/>
  <c r="AO4236" i="3"/>
  <c r="AO4235" i="3"/>
  <c r="AO4234" i="3"/>
  <c r="AO4232" i="3"/>
  <c r="AO4233" i="3"/>
  <c r="AO4230" i="3"/>
  <c r="AO4228" i="3"/>
  <c r="AO4205" i="3"/>
  <c r="AO4204" i="3"/>
  <c r="AO4202" i="3"/>
  <c r="AO4203" i="3"/>
  <c r="AO4201" i="3"/>
  <c r="AO4200" i="3"/>
  <c r="AO4199" i="3"/>
  <c r="AO4191" i="3"/>
  <c r="AO4188" i="3"/>
  <c r="AO4175" i="3"/>
  <c r="AO4174" i="3"/>
  <c r="AO4135" i="3"/>
  <c r="AO4134" i="3"/>
  <c r="AO4133" i="3"/>
  <c r="AO4132" i="3"/>
  <c r="AO4118" i="3"/>
  <c r="AO4119" i="3"/>
  <c r="AO4113" i="3"/>
  <c r="AO4112" i="3"/>
  <c r="AO4111" i="3"/>
  <c r="AO4110" i="3"/>
  <c r="AO4108" i="3"/>
  <c r="AO4109" i="3"/>
  <c r="AO4106" i="3"/>
  <c r="AO4104" i="3"/>
  <c r="AO4081" i="3"/>
  <c r="AO4071" i="3"/>
  <c r="AO4077" i="3"/>
  <c r="AO4080" i="3"/>
  <c r="AO4076" i="3"/>
  <c r="AO4073" i="3"/>
  <c r="AO4075" i="3"/>
  <c r="AO4078" i="3"/>
  <c r="AO4079" i="3"/>
  <c r="AO4070" i="3"/>
  <c r="AO4074" i="3"/>
  <c r="AO4072" i="3"/>
  <c r="AO4069" i="3"/>
  <c r="AO4068" i="3"/>
  <c r="AO4067" i="3"/>
  <c r="AO4066" i="3"/>
  <c r="AO4064" i="3"/>
  <c r="AO4063" i="3"/>
  <c r="AO4065" i="3"/>
  <c r="AO4062" i="3"/>
  <c r="AO4061" i="3"/>
  <c r="AO4060" i="3"/>
  <c r="AO4052" i="3"/>
  <c r="AO4054" i="3"/>
  <c r="AO4053" i="3"/>
  <c r="AO4051" i="3"/>
  <c r="AO4049" i="3"/>
  <c r="AO4048" i="3"/>
  <c r="AO4050" i="3"/>
  <c r="AO4047" i="3"/>
  <c r="AO4046" i="3"/>
  <c r="AO4045" i="3"/>
  <c r="AO4044" i="3"/>
  <c r="AO4043" i="3"/>
  <c r="AO4030" i="3"/>
  <c r="AO4029" i="3"/>
  <c r="AO4024" i="3"/>
  <c r="AO4023" i="3"/>
  <c r="AO4009" i="3"/>
  <c r="AO4004" i="3"/>
  <c r="AO4003" i="3"/>
  <c r="AO3989" i="3"/>
  <c r="AO3990" i="3"/>
  <c r="AO3976" i="3"/>
  <c r="AO3963" i="3"/>
  <c r="AO3960" i="3"/>
  <c r="AO3959" i="3"/>
  <c r="AO3961" i="3"/>
  <c r="AO3962" i="3"/>
  <c r="AO3958" i="3"/>
  <c r="AO3945" i="3"/>
  <c r="AO3943" i="3"/>
  <c r="AO3944" i="3"/>
  <c r="AO3938" i="3"/>
  <c r="AO3942" i="3"/>
  <c r="AO3941" i="3"/>
  <c r="AO3940" i="3"/>
  <c r="AO3937" i="3"/>
  <c r="AO3939" i="3"/>
  <c r="AO3936" i="3"/>
  <c r="AO3935" i="3"/>
  <c r="AO3934" i="3"/>
  <c r="AO3925" i="3"/>
  <c r="AO3923" i="3"/>
  <c r="AO3929" i="3"/>
  <c r="AO3927" i="3"/>
  <c r="AO3931" i="3"/>
  <c r="AO3933" i="3"/>
  <c r="AO3921" i="3"/>
  <c r="AO3932" i="3"/>
  <c r="AO3919" i="3"/>
  <c r="AO3917" i="3"/>
  <c r="AO3915" i="3"/>
  <c r="AO3914" i="3"/>
  <c r="AO3900" i="3"/>
  <c r="AO3899" i="3"/>
  <c r="AO3898" i="3"/>
  <c r="AO3897" i="3"/>
  <c r="AO3896" i="3"/>
  <c r="AO3895" i="3"/>
  <c r="AO3885" i="3"/>
  <c r="AO3883" i="3"/>
  <c r="AO3887" i="3"/>
  <c r="AO3886" i="3"/>
  <c r="AO3881" i="3"/>
  <c r="AO3880" i="3"/>
  <c r="AO3879" i="3"/>
  <c r="AO3884" i="3"/>
  <c r="AO3882" i="3"/>
  <c r="AO3840" i="3"/>
  <c r="AO3841" i="3"/>
  <c r="AO3839" i="3"/>
  <c r="AO3838" i="3"/>
  <c r="AO3842" i="3"/>
  <c r="AO3833" i="3"/>
  <c r="AO3832" i="3"/>
  <c r="AO3823" i="3"/>
  <c r="AO3831" i="3"/>
  <c r="AO3829" i="3"/>
  <c r="AO3828" i="3"/>
  <c r="AO3827" i="3"/>
  <c r="AO3825" i="3"/>
  <c r="AO3824" i="3"/>
  <c r="AO3821" i="3"/>
  <c r="AO3826" i="3"/>
  <c r="AO3830" i="3"/>
  <c r="AO3820" i="3"/>
  <c r="AO3822" i="3"/>
  <c r="AO3807" i="3"/>
  <c r="AO3802" i="3"/>
  <c r="AO3800" i="3"/>
  <c r="AO3787" i="3"/>
  <c r="AO3781" i="3"/>
  <c r="AO3782" i="3"/>
  <c r="AO3779" i="3"/>
  <c r="AO3766" i="3"/>
  <c r="AO3752" i="3"/>
  <c r="AO3753" i="3"/>
  <c r="AO3747" i="3"/>
  <c r="AO3746" i="3"/>
  <c r="AO3745" i="3"/>
  <c r="AO3744" i="3"/>
  <c r="AO3742" i="3"/>
  <c r="AO3743" i="3"/>
  <c r="AO3740" i="3"/>
  <c r="AO3738" i="3"/>
  <c r="AO3715" i="3"/>
  <c r="AO3716" i="3"/>
  <c r="AO3714" i="3"/>
  <c r="AO3713" i="3"/>
  <c r="AO3708" i="3"/>
  <c r="AO3707" i="3"/>
  <c r="AO3704" i="3"/>
  <c r="AO3705" i="3"/>
  <c r="AO3703" i="3"/>
  <c r="AO3706" i="3"/>
  <c r="AO3702" i="3"/>
  <c r="AO3701" i="3"/>
  <c r="AO3700" i="3"/>
  <c r="AO3699" i="3"/>
  <c r="AO3696" i="3"/>
  <c r="AO3695" i="3"/>
  <c r="AO3698" i="3"/>
  <c r="AO3697" i="3"/>
  <c r="AO3694" i="3"/>
  <c r="AO3693" i="3"/>
  <c r="AO3690" i="3"/>
  <c r="AO3689" i="3"/>
  <c r="AO3687" i="3"/>
  <c r="AO3686" i="3"/>
  <c r="AO3688" i="3"/>
  <c r="AO3691" i="3"/>
  <c r="AO3685" i="3"/>
  <c r="AO3684" i="3"/>
  <c r="AO3683" i="3"/>
  <c r="AO3670" i="3"/>
  <c r="AO3668" i="3"/>
  <c r="AO3667" i="3"/>
  <c r="AO3669" i="3"/>
  <c r="AO3666" i="3"/>
  <c r="AO3665" i="3"/>
  <c r="AO3663" i="3"/>
  <c r="AO3664" i="3"/>
  <c r="AO3658" i="3"/>
  <c r="AO3655" i="3"/>
  <c r="AO3654" i="3"/>
  <c r="AO3657" i="3"/>
  <c r="AO3656" i="3"/>
  <c r="AO3653" i="3"/>
  <c r="AO3651" i="3"/>
  <c r="AO3637" i="3"/>
  <c r="AO3633" i="3"/>
  <c r="AO3652" i="3"/>
  <c r="AO3650" i="3"/>
  <c r="AO3649" i="3"/>
  <c r="AO3632" i="3"/>
  <c r="AO3646" i="3"/>
  <c r="AO3631" i="3"/>
  <c r="AO3644" i="3"/>
  <c r="AO3630" i="3"/>
  <c r="AO3629" i="3"/>
  <c r="AO3626" i="3"/>
  <c r="AO3625" i="3"/>
  <c r="AO3628" i="3"/>
  <c r="AO3645" i="3"/>
  <c r="AO3643" i="3"/>
  <c r="AO3642" i="3"/>
  <c r="AO3627" i="3"/>
  <c r="AO3641" i="3"/>
  <c r="AO3636" i="3"/>
  <c r="AO3640" i="3"/>
  <c r="AO3648" i="3"/>
  <c r="AO3635" i="3"/>
  <c r="AO3639" i="3"/>
  <c r="AO3647" i="3"/>
  <c r="AO3634" i="3"/>
  <c r="AO3638" i="3"/>
  <c r="AO3624" i="3"/>
  <c r="AO3623" i="3"/>
  <c r="AO3622" i="3"/>
  <c r="AO3618" i="3"/>
  <c r="AO3617" i="3"/>
  <c r="AO3616" i="3"/>
  <c r="AO3615" i="3"/>
  <c r="AO3614" i="3"/>
  <c r="AO3621" i="3"/>
  <c r="AO3613" i="3"/>
  <c r="AO3612" i="3"/>
  <c r="AO3611" i="3"/>
  <c r="AO3610" i="3"/>
  <c r="AO3609" i="3"/>
  <c r="AO3608" i="3"/>
  <c r="AO3619" i="3"/>
  <c r="AO3607" i="3"/>
  <c r="AO3606" i="3"/>
  <c r="AO3605" i="3"/>
  <c r="AO3600" i="3"/>
  <c r="AO3604" i="3"/>
  <c r="AO3603" i="3"/>
  <c r="AO3602" i="3"/>
  <c r="AO3601" i="3"/>
  <c r="AO3620" i="3"/>
  <c r="AO3599" i="3"/>
  <c r="AO3596" i="3"/>
  <c r="AO3595" i="3"/>
  <c r="AO3594" i="3"/>
  <c r="AO3593" i="3"/>
  <c r="AO3592" i="3"/>
  <c r="AO3591" i="3"/>
  <c r="AO3590" i="3"/>
  <c r="AO3589" i="3"/>
  <c r="AO3588" i="3"/>
  <c r="AO3598" i="3"/>
  <c r="AO3586" i="3"/>
  <c r="AO3587" i="3"/>
  <c r="AO3585" i="3"/>
  <c r="AO3583" i="3"/>
  <c r="AO3582" i="3"/>
  <c r="AO3584" i="3"/>
  <c r="AO3568" i="3"/>
  <c r="AO3567" i="3"/>
  <c r="AO3566" i="3"/>
  <c r="AO3565" i="3"/>
  <c r="AO3564" i="3"/>
  <c r="AO3563" i="3"/>
  <c r="AO3562" i="3"/>
  <c r="AO3561" i="3"/>
  <c r="AO3556" i="3"/>
  <c r="AO3555" i="3"/>
  <c r="AO3554" i="3"/>
  <c r="AO3553" i="3"/>
  <c r="AO3552" i="3"/>
  <c r="AO3551" i="3"/>
  <c r="AO3550" i="3"/>
  <c r="AO3549" i="3"/>
  <c r="AO3548" i="3"/>
  <c r="AO3547" i="3"/>
  <c r="AO3546" i="3"/>
  <c r="AO3545" i="3"/>
  <c r="AO3544" i="3"/>
  <c r="AO3543" i="3"/>
  <c r="AO3542" i="3"/>
  <c r="AO3541" i="3"/>
  <c r="AO3540" i="3"/>
  <c r="AO3523" i="3"/>
  <c r="AO3527" i="3"/>
  <c r="AO3526" i="3"/>
  <c r="AO3525" i="3"/>
  <c r="AO3520" i="3"/>
  <c r="AO3522" i="3"/>
  <c r="AO3524" i="3"/>
  <c r="AO3521" i="3"/>
  <c r="AO3519" i="3"/>
  <c r="AO3516" i="3"/>
  <c r="AO3515" i="3"/>
  <c r="AO3518" i="3"/>
  <c r="AO3517" i="3"/>
  <c r="AO3514" i="3"/>
  <c r="AO3513" i="3"/>
  <c r="AO3512" i="3"/>
  <c r="AO3511" i="3"/>
  <c r="AO3507" i="3"/>
  <c r="AO3510" i="3"/>
  <c r="AO3509" i="3"/>
  <c r="AO3506" i="3"/>
  <c r="AO3508" i="3"/>
  <c r="AO3505" i="3"/>
  <c r="AO3504" i="3"/>
  <c r="AO3503" i="3"/>
  <c r="AO3502" i="3"/>
  <c r="AO3489" i="3"/>
  <c r="AO3483" i="3"/>
  <c r="AO3484" i="3"/>
  <c r="AO3357" i="3"/>
  <c r="AO3356" i="3"/>
  <c r="AO3355" i="3"/>
  <c r="AO3354" i="3"/>
  <c r="AO3353" i="3"/>
  <c r="AO3352" i="3"/>
  <c r="AO3339" i="3"/>
  <c r="AO3338" i="3"/>
  <c r="AO3337" i="3"/>
  <c r="AO3336" i="3"/>
  <c r="AO3335" i="3"/>
  <c r="AO3322" i="3"/>
  <c r="AO3321" i="3"/>
  <c r="AO3316" i="3"/>
  <c r="AO3315" i="3"/>
  <c r="AO3313" i="3"/>
  <c r="AO3312" i="3"/>
  <c r="AO3311" i="3"/>
  <c r="AO3314" i="3"/>
  <c r="AO3310" i="3"/>
  <c r="AO3309" i="3"/>
  <c r="AO3306" i="3"/>
  <c r="AO3308" i="3"/>
  <c r="AO3307" i="3"/>
  <c r="AO3305" i="3"/>
  <c r="AO3304" i="3"/>
  <c r="AO3290" i="3"/>
  <c r="AO3291" i="3"/>
  <c r="AO3284" i="3"/>
  <c r="AO3285" i="3"/>
  <c r="AO3283" i="3"/>
  <c r="AO3282" i="3"/>
  <c r="AO3269" i="3"/>
  <c r="AO3268" i="3"/>
  <c r="AO3267" i="3"/>
  <c r="AO3264" i="3"/>
  <c r="AO3266" i="3"/>
  <c r="AO3263" i="3"/>
  <c r="AO3265" i="3"/>
  <c r="AO3262" i="3"/>
  <c r="AO3261" i="3"/>
  <c r="AO3259" i="3"/>
  <c r="AO3253" i="3"/>
  <c r="AO3251" i="3"/>
  <c r="AO3250" i="3"/>
  <c r="AO3249" i="3"/>
  <c r="AO3248" i="3"/>
  <c r="AO3247" i="3"/>
  <c r="AO3246" i="3"/>
  <c r="AO3245" i="3"/>
  <c r="AO3244" i="3"/>
  <c r="AO3242" i="3"/>
  <c r="AO3241" i="3"/>
  <c r="AO3240" i="3"/>
  <c r="AO3227" i="3"/>
  <c r="AO3214" i="3"/>
  <c r="AO3209" i="3"/>
  <c r="AO3139" i="3"/>
  <c r="AO3134" i="3"/>
  <c r="AO3131" i="3"/>
  <c r="AO3130" i="3"/>
  <c r="AO3132" i="3"/>
  <c r="AO3133" i="3"/>
  <c r="AO3129" i="3"/>
  <c r="AO3128" i="3"/>
  <c r="AO3127" i="3"/>
  <c r="AO3126" i="3"/>
  <c r="AO3125" i="3"/>
  <c r="AO3112" i="3"/>
  <c r="AO3110" i="3"/>
  <c r="AO3109" i="3"/>
  <c r="AO3111" i="3"/>
  <c r="AO3096" i="3"/>
  <c r="AO3095" i="3"/>
  <c r="AO3094" i="3"/>
  <c r="AO3093" i="3"/>
  <c r="AO3080" i="3"/>
  <c r="AO3079" i="3"/>
  <c r="AO3065" i="3"/>
  <c r="AO3066" i="3"/>
  <c r="AO3058" i="3"/>
  <c r="AO3060" i="3"/>
  <c r="AO3059" i="3"/>
  <c r="AO3057" i="3"/>
  <c r="AO3056" i="3"/>
  <c r="AO3054" i="3"/>
  <c r="AO3055" i="3"/>
  <c r="AO3052" i="3"/>
  <c r="AO3050" i="3"/>
  <c r="AO3027" i="3"/>
  <c r="AO3026" i="3"/>
  <c r="AO3025" i="3"/>
  <c r="AO3024" i="3"/>
  <c r="AO3022" i="3"/>
  <c r="AO3018" i="3"/>
  <c r="AO3021" i="3"/>
  <c r="AO3019" i="3"/>
  <c r="AO3023" i="3"/>
  <c r="AO3020" i="3"/>
  <c r="AO3017" i="3"/>
  <c r="AO3015" i="3"/>
  <c r="AO3016" i="3"/>
  <c r="AO3014" i="3"/>
  <c r="AO3008" i="3"/>
  <c r="AO3007" i="3"/>
  <c r="AO3009" i="3"/>
  <c r="AO3005" i="3"/>
  <c r="AO3002" i="3"/>
  <c r="AO3000" i="3"/>
  <c r="AO3004" i="3"/>
  <c r="AO3006" i="3"/>
  <c r="AO2999" i="3"/>
  <c r="AO3001" i="3"/>
  <c r="AO3003" i="3"/>
  <c r="AO2998" i="3"/>
  <c r="AO2997" i="3"/>
  <c r="AO2996" i="3"/>
  <c r="AO2995" i="3"/>
  <c r="AO2994" i="3"/>
  <c r="AO2992" i="3"/>
  <c r="AO2993" i="3"/>
  <c r="AO2991" i="3"/>
  <c r="AO2990" i="3"/>
  <c r="AO2989" i="3"/>
  <c r="AO2976" i="3"/>
  <c r="AO2975" i="3"/>
  <c r="AO2974" i="3"/>
  <c r="AO2973" i="3"/>
  <c r="AO2963" i="3"/>
  <c r="AO2968" i="3"/>
  <c r="AO2965" i="3"/>
  <c r="AO2964" i="3"/>
  <c r="AO2962" i="3"/>
  <c r="AO2967" i="3"/>
  <c r="AO2961" i="3"/>
  <c r="AO2966" i="3"/>
  <c r="AO2960" i="3"/>
  <c r="AO2957" i="3"/>
  <c r="AO2956" i="3"/>
  <c r="AO2959" i="3"/>
  <c r="AO2958" i="3"/>
  <c r="AO2955" i="3"/>
  <c r="AO2954" i="3"/>
  <c r="AO2952" i="3"/>
  <c r="AO2953" i="3"/>
  <c r="AO2950" i="3"/>
  <c r="AO2949" i="3"/>
  <c r="AO2948" i="3"/>
  <c r="AO2946" i="3"/>
  <c r="AO2947" i="3"/>
  <c r="AO2933" i="3"/>
  <c r="AO2928" i="3"/>
  <c r="AO2927" i="3"/>
  <c r="AO2926" i="3"/>
  <c r="AO2925" i="3"/>
  <c r="AO2924" i="3"/>
  <c r="AO2923" i="3"/>
  <c r="AO2910" i="3"/>
  <c r="AO2909" i="3"/>
  <c r="AO2908" i="3"/>
  <c r="AO2902" i="3"/>
  <c r="AO2901" i="3"/>
  <c r="AO2900" i="3"/>
  <c r="AO2899" i="3"/>
  <c r="AO2898" i="3"/>
  <c r="AO2903" i="3"/>
  <c r="AO2897" i="3"/>
  <c r="AO2896" i="3"/>
  <c r="AO2895" i="3"/>
  <c r="AO2894" i="3"/>
  <c r="AO2893" i="3"/>
  <c r="AO2892" i="3"/>
  <c r="AO2891" i="3"/>
  <c r="AO2890" i="3"/>
  <c r="AO2889" i="3"/>
  <c r="AO2888" i="3"/>
  <c r="AO2875" i="3"/>
  <c r="AO2873" i="3"/>
  <c r="AO2874" i="3"/>
  <c r="AO2865" i="3"/>
  <c r="AO2867" i="3"/>
  <c r="AO2868" i="3"/>
  <c r="AO2866" i="3"/>
  <c r="AO2864" i="3"/>
  <c r="AO2863" i="3"/>
  <c r="AO2861" i="3"/>
  <c r="AO2862" i="3"/>
  <c r="AO2860" i="3"/>
  <c r="AO2856" i="3"/>
  <c r="AO2859" i="3"/>
  <c r="AO2858" i="3"/>
  <c r="AO2857" i="3"/>
  <c r="AO2855" i="3"/>
  <c r="AO2853" i="3"/>
  <c r="AO2852" i="3"/>
  <c r="AO2851" i="3"/>
  <c r="AO2850" i="3"/>
  <c r="AO2854" i="3"/>
  <c r="AO2849" i="3"/>
  <c r="AO2848" i="3"/>
  <c r="AO2846" i="3"/>
  <c r="AO2834" i="3"/>
  <c r="AO2832" i="3"/>
  <c r="AO2833" i="3"/>
  <c r="AO2820" i="3"/>
  <c r="AO2807" i="3"/>
  <c r="AO2806" i="3"/>
  <c r="AO2793" i="3"/>
  <c r="AO2780" i="3"/>
  <c r="AO2779" i="3"/>
  <c r="AO2778" i="3"/>
  <c r="AO2765" i="3"/>
  <c r="AO2760" i="3"/>
  <c r="AO2757" i="3"/>
  <c r="AO2759" i="3"/>
  <c r="AO2756" i="3"/>
  <c r="AO2755" i="3"/>
  <c r="AO2754" i="3"/>
  <c r="AO2753" i="3"/>
  <c r="AO2752" i="3"/>
  <c r="AO2751" i="3"/>
  <c r="AO2750" i="3"/>
  <c r="AO2749" i="3"/>
  <c r="AO2758" i="3"/>
  <c r="AO2748" i="3"/>
  <c r="AO2747" i="3"/>
  <c r="AO2746" i="3"/>
  <c r="AO2745" i="3"/>
  <c r="AO2744" i="3"/>
  <c r="AO2731" i="3"/>
  <c r="AO2732" i="3"/>
  <c r="AO2724" i="3"/>
  <c r="AO2726" i="3"/>
  <c r="AO2727" i="3"/>
  <c r="AO2723" i="3"/>
  <c r="AO2730" i="3"/>
  <c r="AO2728" i="3"/>
  <c r="AO2725" i="3"/>
  <c r="AO2729" i="3"/>
  <c r="AO2722" i="3"/>
  <c r="AO2721" i="3"/>
  <c r="AO2718" i="3"/>
  <c r="AO2720" i="3"/>
  <c r="AO2719" i="3"/>
  <c r="AO2717" i="3"/>
  <c r="AO2716" i="3"/>
  <c r="AO2715" i="3"/>
  <c r="AO2714" i="3"/>
  <c r="AO2713" i="3"/>
  <c r="AO2712" i="3"/>
  <c r="AO2711" i="3"/>
  <c r="AO2706" i="3"/>
  <c r="AO2710" i="3"/>
  <c r="AO2709" i="3"/>
  <c r="AO2708" i="3"/>
  <c r="AO2707" i="3"/>
  <c r="AO2693" i="3"/>
  <c r="AO2691" i="3"/>
  <c r="AO2689" i="3"/>
  <c r="AO2687" i="3"/>
  <c r="AO2688" i="3"/>
  <c r="AO2686" i="3"/>
  <c r="AO2679" i="3"/>
  <c r="AO2675" i="3"/>
  <c r="AO2677" i="3"/>
  <c r="AO2672" i="3"/>
  <c r="AO2667" i="3"/>
  <c r="AO2666" i="3"/>
  <c r="AO2665" i="3"/>
  <c r="AO2664" i="3"/>
  <c r="AO2662" i="3"/>
  <c r="AO2659" i="3"/>
  <c r="AO2660" i="3"/>
  <c r="AO2680" i="3"/>
  <c r="AO2671" i="3"/>
  <c r="AO2668" i="3"/>
  <c r="AO2658" i="3"/>
  <c r="AO2645" i="3"/>
  <c r="AO2644" i="3"/>
  <c r="AO2643" i="3"/>
  <c r="AO2642" i="3"/>
  <c r="AO2640" i="3"/>
  <c r="AO2641" i="3"/>
  <c r="AO2634" i="3"/>
  <c r="AO2630" i="3"/>
  <c r="AO2633" i="3"/>
  <c r="AO2629" i="3"/>
  <c r="AO2631" i="3"/>
  <c r="AO2632" i="3"/>
  <c r="AO2627" i="3"/>
  <c r="AO2628" i="3"/>
  <c r="AO2625" i="3"/>
  <c r="AO2624" i="3"/>
  <c r="AO2622" i="3"/>
  <c r="AO2621" i="3"/>
  <c r="AO2619" i="3"/>
  <c r="AO2620" i="3"/>
  <c r="AO2618" i="3"/>
  <c r="AO2617" i="3"/>
  <c r="AO2606" i="3"/>
  <c r="AO2612" i="3"/>
  <c r="AO2611" i="3"/>
  <c r="AO2610" i="3"/>
  <c r="AO2609" i="3"/>
  <c r="AO2608" i="3"/>
  <c r="AO2616" i="3"/>
  <c r="AO2615" i="3"/>
  <c r="AO2614" i="3"/>
  <c r="AO2613" i="3"/>
  <c r="AO2607" i="3"/>
  <c r="AO2590" i="3"/>
  <c r="AO2591" i="3"/>
  <c r="AO2589" i="3"/>
  <c r="AO2593" i="3"/>
  <c r="AO2592" i="3"/>
  <c r="AO2588" i="3"/>
  <c r="AO2583" i="3"/>
  <c r="AO2582" i="3"/>
  <c r="AO2581" i="3"/>
  <c r="AO2580" i="3"/>
  <c r="AO2579" i="3"/>
  <c r="AO2578" i="3"/>
  <c r="AO2577" i="3"/>
  <c r="AO2576" i="3"/>
  <c r="AO2574" i="3"/>
  <c r="AO2561" i="3"/>
  <c r="AO2560" i="3"/>
  <c r="AO2559" i="3"/>
  <c r="AO2557" i="3"/>
  <c r="AO2556" i="3"/>
  <c r="AO2555" i="3"/>
  <c r="AO2558" i="3"/>
  <c r="AO2550" i="3"/>
  <c r="AO2554" i="3"/>
  <c r="AO2553" i="3"/>
  <c r="AO2552" i="3"/>
  <c r="AO2551" i="3"/>
  <c r="AO2534" i="3"/>
  <c r="AO2535" i="3"/>
  <c r="AO2529" i="3"/>
  <c r="AO2528" i="3"/>
  <c r="AO2527" i="3"/>
  <c r="AO2526" i="3"/>
  <c r="AO2524" i="3"/>
  <c r="AO2522" i="3"/>
  <c r="AO2525" i="3"/>
  <c r="AO2523" i="3"/>
  <c r="AO2509" i="3"/>
  <c r="AO2508" i="3"/>
  <c r="AO2507" i="3"/>
  <c r="AO2493" i="3"/>
  <c r="AO2492" i="3"/>
  <c r="AO2421" i="3"/>
  <c r="AO2420" i="3"/>
  <c r="AO2415" i="3"/>
  <c r="AO2414" i="3"/>
  <c r="AO2413" i="3"/>
  <c r="AO2412" i="3"/>
  <c r="AO2400" i="3"/>
  <c r="AO2399" i="3"/>
  <c r="AO2398" i="3"/>
  <c r="AO2384" i="3"/>
  <c r="AO2385" i="3"/>
  <c r="AO2379" i="3"/>
  <c r="AO2378" i="3"/>
  <c r="AO2377" i="3"/>
  <c r="AO2376" i="3"/>
  <c r="AO2374" i="3"/>
  <c r="AO2375" i="3"/>
  <c r="AO2372" i="3"/>
  <c r="AO2370" i="3"/>
  <c r="AO2347" i="3"/>
  <c r="AO2332" i="3"/>
  <c r="AO2331" i="3"/>
  <c r="AO2330" i="3"/>
  <c r="AO2329" i="3"/>
  <c r="AO2321" i="3"/>
  <c r="AO2323" i="3"/>
  <c r="AO2328" i="3"/>
  <c r="AO2327" i="3"/>
  <c r="AO2326" i="3"/>
  <c r="AO2325" i="3"/>
  <c r="AO2322" i="3"/>
  <c r="AO2320" i="3"/>
  <c r="AO2324" i="3"/>
  <c r="AO2317" i="3"/>
  <c r="AO2316" i="3"/>
  <c r="AO2315" i="3"/>
  <c r="AO2314" i="3"/>
  <c r="AO2313" i="3"/>
  <c r="AO2318" i="3"/>
  <c r="AO2319" i="3"/>
  <c r="AO2312" i="3"/>
  <c r="AO2311" i="3"/>
  <c r="AO2310" i="3"/>
  <c r="AO2305" i="3"/>
  <c r="AO2304" i="3"/>
  <c r="AO2303" i="3"/>
  <c r="AO2302" i="3"/>
  <c r="AO2301" i="3"/>
  <c r="AO2288" i="3"/>
  <c r="AO2275" i="3"/>
  <c r="AO2274" i="3"/>
  <c r="AO2272" i="3"/>
  <c r="AO2271" i="3"/>
  <c r="AO2270" i="3"/>
  <c r="AO2269" i="3"/>
  <c r="AO2268" i="3"/>
  <c r="AO2262" i="3"/>
  <c r="AO2260" i="3"/>
  <c r="AO2263" i="3"/>
  <c r="AO2258" i="3"/>
  <c r="AO2261" i="3"/>
  <c r="AO2259" i="3"/>
  <c r="AO2252" i="3"/>
  <c r="AO2238" i="3"/>
  <c r="AO2244" i="3"/>
  <c r="AO2243" i="3"/>
  <c r="AO2255" i="3"/>
  <c r="AO2221" i="3"/>
  <c r="AO2249" i="3"/>
  <c r="AO2242" i="3"/>
  <c r="AO2241" i="3"/>
  <c r="AO2237" i="3"/>
  <c r="AO2240" i="3"/>
  <c r="AO2257" i="3"/>
  <c r="AO2256" i="3"/>
  <c r="AO2253" i="3"/>
  <c r="AO2248" i="3"/>
  <c r="AO2219" i="3"/>
  <c r="AO2218" i="3"/>
  <c r="AO2236" i="3"/>
  <c r="AO2247" i="3"/>
  <c r="AO2254" i="3"/>
  <c r="AO2246" i="3"/>
  <c r="AO2217" i="3"/>
  <c r="AO2235" i="3"/>
  <c r="AO2251" i="3"/>
  <c r="AO2234" i="3"/>
  <c r="AO2245" i="3"/>
  <c r="AO2233" i="3"/>
  <c r="AO2232" i="3"/>
  <c r="AO2231" i="3"/>
  <c r="AO2216" i="3"/>
  <c r="AO2230" i="3"/>
  <c r="AO2250" i="3"/>
  <c r="AO2229" i="3"/>
  <c r="AO2228" i="3"/>
  <c r="AO2239" i="3"/>
  <c r="AO2220" i="3"/>
  <c r="AO2227" i="3"/>
  <c r="AO2224" i="3"/>
  <c r="AO2222" i="3"/>
  <c r="AO2215" i="3"/>
  <c r="AO2226" i="3"/>
  <c r="AO2214" i="3"/>
  <c r="AO2213" i="3"/>
  <c r="AO2212" i="3"/>
  <c r="AO2211" i="3"/>
  <c r="AO2210" i="3"/>
  <c r="AO2209" i="3"/>
  <c r="AO2208" i="3"/>
  <c r="AO2207" i="3"/>
  <c r="AO2206" i="3"/>
  <c r="AO2205" i="3"/>
  <c r="AO2200" i="3"/>
  <c r="AO2199" i="3"/>
  <c r="AO2204" i="3"/>
  <c r="AO2203" i="3"/>
  <c r="AO2202" i="3"/>
  <c r="AO2201" i="3"/>
  <c r="AO2198" i="3"/>
  <c r="AO2197" i="3"/>
  <c r="AO2196" i="3"/>
  <c r="AO2195" i="3"/>
  <c r="AO2193" i="3"/>
  <c r="AO2192" i="3"/>
  <c r="AO2191" i="3"/>
  <c r="AO2194" i="3"/>
  <c r="AO2190" i="3"/>
  <c r="AO2189" i="3"/>
  <c r="AO2188" i="3"/>
  <c r="AO2187" i="3"/>
  <c r="AO2186" i="3"/>
  <c r="AO2185" i="3"/>
  <c r="AO2184" i="3"/>
  <c r="AO2183" i="3"/>
  <c r="AO2170" i="3"/>
  <c r="AO2164" i="3"/>
  <c r="AO2165" i="3"/>
  <c r="AO2151" i="3"/>
  <c r="AO2150" i="3"/>
  <c r="AO2144" i="3"/>
  <c r="AO2143" i="3"/>
  <c r="AO2142" i="3"/>
  <c r="AO2141" i="3"/>
  <c r="AO2140" i="3"/>
  <c r="AO2139" i="3"/>
  <c r="AO2138" i="3"/>
  <c r="AO2137" i="3"/>
  <c r="AO2136" i="3"/>
  <c r="AO2135" i="3"/>
  <c r="AO2134" i="3"/>
  <c r="AO2133" i="3"/>
  <c r="AO2132" i="3"/>
  <c r="AO2131" i="3"/>
  <c r="AO2145" i="3"/>
  <c r="AO2148" i="3"/>
  <c r="AO2130" i="3"/>
  <c r="AO2149" i="3"/>
  <c r="AO2129" i="3"/>
  <c r="AO2128" i="3"/>
  <c r="AO2127" i="3"/>
  <c r="AO2147" i="3"/>
  <c r="AO2126" i="3"/>
  <c r="AO2125" i="3"/>
  <c r="AO2124" i="3"/>
  <c r="AO2123" i="3"/>
  <c r="AO2122" i="3"/>
  <c r="AO2121" i="3"/>
  <c r="AO2120" i="3"/>
  <c r="AO2117" i="3"/>
  <c r="AO2118" i="3"/>
  <c r="AO2119" i="3"/>
  <c r="AO2112" i="3"/>
  <c r="AO2111" i="3"/>
  <c r="AO2110" i="3"/>
  <c r="AO2107" i="3"/>
  <c r="AO2106" i="3"/>
  <c r="AO2109" i="3"/>
  <c r="AO2105" i="3"/>
  <c r="AO2108" i="3"/>
  <c r="AO2104" i="3"/>
  <c r="AO2103" i="3"/>
  <c r="AO2102" i="3"/>
  <c r="AO2101" i="3"/>
  <c r="AO2100" i="3"/>
  <c r="AO2099" i="3"/>
  <c r="AO2098" i="3"/>
  <c r="AO2096" i="3"/>
  <c r="AO2095" i="3"/>
  <c r="AO2094" i="3"/>
  <c r="AO2093" i="3"/>
  <c r="AO2092" i="3"/>
  <c r="AO2091" i="3"/>
  <c r="AO2090" i="3"/>
  <c r="AO2097" i="3"/>
  <c r="AO2077" i="3"/>
  <c r="AO2075" i="3"/>
  <c r="AO2069" i="3"/>
  <c r="AO2070" i="3"/>
  <c r="AO2068" i="3"/>
  <c r="AO2065" i="3"/>
  <c r="AO2066" i="3"/>
  <c r="AO2064" i="3"/>
  <c r="AO2067" i="3"/>
  <c r="AO2063" i="3"/>
  <c r="AO2062" i="3"/>
  <c r="AO2061" i="3"/>
  <c r="AO2060" i="3"/>
  <c r="AO2059" i="3"/>
  <c r="AO2058" i="3"/>
  <c r="AO2057" i="3"/>
  <c r="AO2056" i="3"/>
  <c r="AO2055" i="3"/>
  <c r="AO2054" i="3"/>
  <c r="AO2053" i="3"/>
  <c r="AO2052" i="3"/>
  <c r="AO2049" i="3"/>
  <c r="AO2048" i="3"/>
  <c r="AO2047" i="3"/>
  <c r="AO2046" i="3"/>
  <c r="AO2045" i="3"/>
  <c r="AO2044" i="3"/>
  <c r="AO2050" i="3"/>
  <c r="AO2031" i="3"/>
  <c r="AO2026" i="3"/>
  <c r="AO1812" i="3"/>
  <c r="AO1811" i="3"/>
  <c r="AO1810" i="3"/>
  <c r="AO1794" i="3"/>
  <c r="AO1807" i="3"/>
  <c r="AO1797" i="3"/>
  <c r="AO1805" i="3"/>
  <c r="AO1796" i="3"/>
  <c r="AO1804" i="3"/>
  <c r="AO1795" i="3"/>
  <c r="AO1793" i="3"/>
  <c r="AO1792" i="3"/>
  <c r="AO1806" i="3"/>
  <c r="AO1791" i="3"/>
  <c r="AO1790" i="3"/>
  <c r="AO1803" i="3"/>
  <c r="AO1808" i="3"/>
  <c r="AO1789" i="3"/>
  <c r="AO1802" i="3"/>
  <c r="AO1788" i="3"/>
  <c r="AO1801" i="3"/>
  <c r="AO1809" i="3"/>
  <c r="AO1800" i="3"/>
  <c r="AO1787" i="3"/>
  <c r="AO1786" i="3"/>
  <c r="AO1799" i="3"/>
  <c r="AO1785" i="3"/>
  <c r="AO1777" i="3"/>
  <c r="AO1780" i="3"/>
  <c r="AO1784" i="3"/>
  <c r="AO1782" i="3"/>
  <c r="AO1776" i="3"/>
  <c r="AO1779" i="3"/>
  <c r="AO1783" i="3"/>
  <c r="AO1781" i="3"/>
  <c r="AO1778" i="3"/>
  <c r="AO1775" i="3"/>
  <c r="AO1772" i="3"/>
  <c r="AO1774" i="3"/>
  <c r="AO1771" i="3"/>
  <c r="AO1773" i="3"/>
  <c r="AO1765" i="3"/>
  <c r="AO1764" i="3"/>
  <c r="AO1770" i="3"/>
  <c r="AO1763" i="3"/>
  <c r="AO1762" i="3"/>
  <c r="AO1761" i="3"/>
  <c r="AO1769" i="3"/>
  <c r="AO1760" i="3"/>
  <c r="AO1759" i="3"/>
  <c r="AO1768" i="3"/>
  <c r="AO1767" i="3"/>
  <c r="AO1766" i="3"/>
  <c r="AO1757" i="3"/>
  <c r="AO1756" i="3"/>
  <c r="AO1758" i="3"/>
  <c r="AO1750" i="3"/>
  <c r="AO1751" i="3"/>
  <c r="AO1749" i="3"/>
  <c r="AO1748" i="3"/>
  <c r="AO1747" i="3"/>
  <c r="AO1746" i="3"/>
  <c r="AO1742" i="3"/>
  <c r="AO1743" i="3"/>
  <c r="AO1741" i="3"/>
  <c r="AO1740" i="3"/>
  <c r="AO1739" i="3"/>
  <c r="AO1738" i="3"/>
  <c r="AO1737" i="3"/>
  <c r="AO1735" i="3"/>
  <c r="AO1736" i="3"/>
  <c r="AO1734" i="3"/>
  <c r="AO1733" i="3"/>
  <c r="AO1732" i="3"/>
  <c r="AO1729" i="3"/>
  <c r="AO1728" i="3"/>
  <c r="AO1731" i="3"/>
  <c r="AO1727" i="3"/>
  <c r="AO1730" i="3"/>
  <c r="AO1726" i="3"/>
  <c r="AO1725" i="3"/>
  <c r="AO1724" i="3"/>
  <c r="AO1717" i="3"/>
  <c r="AO1716" i="3"/>
  <c r="AO1722" i="3"/>
  <c r="AO1714" i="3"/>
  <c r="AO1713" i="3"/>
  <c r="AO1715" i="3"/>
  <c r="AO1712" i="3"/>
  <c r="AO1711" i="3"/>
  <c r="AO1710" i="3"/>
  <c r="AO1709" i="3"/>
  <c r="AO1708" i="3"/>
  <c r="AO1723" i="3"/>
  <c r="AO1707" i="3"/>
  <c r="AO1721" i="3"/>
  <c r="AO1706" i="3"/>
  <c r="AO1720" i="3"/>
  <c r="AO1705" i="3"/>
  <c r="AO1704" i="3"/>
  <c r="AO1703" i="3"/>
  <c r="AO1718" i="3"/>
  <c r="AO1702" i="3"/>
  <c r="AO1701" i="3"/>
  <c r="AO1719" i="3"/>
  <c r="AO1687" i="3"/>
  <c r="AO1686" i="3"/>
  <c r="AO1685" i="3"/>
  <c r="AO1684" i="3"/>
  <c r="AO1677" i="3"/>
  <c r="AO1678" i="3"/>
  <c r="AO1683" i="3"/>
  <c r="AO1682" i="3"/>
  <c r="AO1681" i="3"/>
  <c r="AO1680" i="3"/>
  <c r="AO1679" i="3"/>
  <c r="AO1676" i="3"/>
  <c r="AO1675" i="3"/>
  <c r="AO1673" i="3"/>
  <c r="AO1674" i="3"/>
  <c r="AO1668" i="3"/>
  <c r="AO1667" i="3"/>
  <c r="AO1666" i="3"/>
  <c r="AO1665" i="3"/>
  <c r="AO1664" i="3"/>
  <c r="AO1651" i="3"/>
  <c r="AO1650" i="3"/>
  <c r="AO1649" i="3"/>
  <c r="AO1648" i="3"/>
  <c r="AO1646" i="3"/>
  <c r="AO1645" i="3"/>
  <c r="AO1644" i="3"/>
  <c r="AO1647" i="3"/>
  <c r="AO1643" i="3"/>
  <c r="AO1642" i="3"/>
  <c r="AO1641" i="3"/>
  <c r="AO1640" i="3"/>
  <c r="AO1639" i="3"/>
  <c r="AO1638" i="3"/>
  <c r="AO1637" i="3"/>
  <c r="AO1632" i="3"/>
  <c r="AO1631" i="3"/>
  <c r="AO1630" i="3"/>
  <c r="AO1629" i="3"/>
  <c r="AO1628" i="3"/>
  <c r="AO1627" i="3"/>
  <c r="AO1626" i="3"/>
  <c r="AO1625" i="3"/>
  <c r="AO1624" i="3"/>
  <c r="AO1623" i="3"/>
  <c r="AO1622" i="3"/>
  <c r="AO1621" i="3"/>
  <c r="AO1619" i="3"/>
  <c r="AO1618" i="3"/>
  <c r="AO1617" i="3"/>
  <c r="AO1616" i="3"/>
  <c r="AO1615" i="3"/>
  <c r="AO1602" i="3"/>
  <c r="AO1601" i="3"/>
  <c r="AO1600" i="3"/>
  <c r="AO1599" i="3"/>
  <c r="AO1598" i="3"/>
  <c r="AO1594" i="3"/>
  <c r="AO1597" i="3"/>
  <c r="AO1593" i="3"/>
  <c r="AO1595" i="3"/>
  <c r="AO1592" i="3"/>
  <c r="AO1591" i="3"/>
  <c r="AO1589" i="3"/>
  <c r="AO1590" i="3"/>
  <c r="AO1588" i="3"/>
  <c r="AO1587" i="3"/>
  <c r="AO1586" i="3"/>
  <c r="AO1585" i="3"/>
  <c r="AO1584" i="3"/>
  <c r="AO1583" i="3"/>
  <c r="AO1580" i="3"/>
  <c r="AO1581" i="3"/>
  <c r="AO1575" i="3"/>
  <c r="AO1574" i="3"/>
  <c r="AO1573" i="3"/>
  <c r="AO1569" i="3"/>
  <c r="AO1571" i="3"/>
  <c r="AO1570" i="3"/>
  <c r="AO1568" i="3"/>
  <c r="AO1567" i="3"/>
  <c r="AO1566" i="3"/>
  <c r="AO1565" i="3"/>
  <c r="AO1564" i="3"/>
  <c r="AO1563" i="3"/>
  <c r="AO1562" i="3"/>
  <c r="AO1559" i="3"/>
  <c r="AO1558" i="3"/>
  <c r="AO1551" i="3"/>
  <c r="AO1557" i="3"/>
  <c r="AO1556" i="3"/>
  <c r="AO1555" i="3"/>
  <c r="AO1554" i="3"/>
  <c r="AO1553" i="3"/>
  <c r="AO1552" i="3"/>
  <c r="AO1538" i="3"/>
  <c r="AO1531" i="3"/>
  <c r="AO1532" i="3"/>
  <c r="AO1533" i="3"/>
  <c r="AO1478" i="3"/>
  <c r="AO1479" i="3"/>
  <c r="AO1473" i="3"/>
  <c r="AO1472" i="3"/>
  <c r="AO1471" i="3"/>
  <c r="AO1470" i="3"/>
  <c r="AO1468" i="3"/>
  <c r="AO1469" i="3"/>
  <c r="AO1466" i="3"/>
  <c r="AO1464" i="3"/>
  <c r="AO1441" i="3"/>
  <c r="AO1428" i="3"/>
  <c r="AO1415" i="3"/>
  <c r="AO1414" i="3"/>
  <c r="AO1409" i="3"/>
  <c r="AO1408" i="3"/>
  <c r="AO1407" i="3"/>
  <c r="AO1405" i="3"/>
  <c r="AO1390" i="3"/>
  <c r="AO1385" i="3"/>
  <c r="AO1370" i="3"/>
  <c r="AO1369" i="3"/>
  <c r="AO1368" i="3"/>
  <c r="AO1363" i="3"/>
  <c r="AO1361" i="3"/>
  <c r="AO1362" i="3"/>
  <c r="AO1360" i="3"/>
  <c r="AO1358" i="3"/>
  <c r="AO1359" i="3"/>
  <c r="AO1357" i="3"/>
  <c r="AO1356" i="3"/>
  <c r="AO1355" i="3"/>
  <c r="AO1340" i="3"/>
  <c r="AO1339" i="3"/>
  <c r="AO1338" i="3"/>
  <c r="AO1323" i="3"/>
  <c r="AO1316" i="3"/>
  <c r="AO1317" i="3"/>
  <c r="AO1318" i="3"/>
  <c r="AO1315" i="3"/>
  <c r="AO1314" i="3"/>
  <c r="AO1313" i="3"/>
  <c r="AO1311" i="3"/>
  <c r="AO1296" i="3"/>
  <c r="AO1295" i="3"/>
  <c r="AO1289" i="3"/>
  <c r="AO1290" i="3"/>
  <c r="AO1288" i="3"/>
  <c r="AO1287" i="3"/>
  <c r="AO1286" i="3"/>
  <c r="AO1285" i="3"/>
  <c r="AO1284" i="3"/>
  <c r="AO1283" i="3"/>
  <c r="AO1282" i="3"/>
  <c r="AO1267" i="3"/>
  <c r="AO1266" i="3"/>
  <c r="AO1261" i="3"/>
  <c r="AO1259" i="3"/>
  <c r="AO1258" i="3"/>
  <c r="AO1260" i="3"/>
  <c r="AO1211" i="3"/>
  <c r="AO1210" i="3"/>
  <c r="AO1209" i="3"/>
  <c r="AO1208" i="3"/>
  <c r="AO1207" i="3"/>
  <c r="AO1205" i="3"/>
  <c r="AO1206" i="3"/>
  <c r="AO1199" i="3"/>
  <c r="AO1198" i="3"/>
  <c r="AO1200" i="3"/>
  <c r="AO1197" i="3"/>
  <c r="AO1196" i="3"/>
  <c r="AO1195" i="3"/>
  <c r="AO1194" i="3"/>
  <c r="AO1193" i="3"/>
  <c r="AO1192" i="3"/>
  <c r="AO1191" i="3"/>
  <c r="AO1185" i="3"/>
  <c r="AO1184" i="3"/>
  <c r="AO1183" i="3"/>
  <c r="AO1188" i="3"/>
  <c r="AO1190" i="3"/>
  <c r="AO1189" i="3"/>
  <c r="AO1187" i="3"/>
  <c r="AO1186" i="3"/>
  <c r="AO1170" i="3"/>
  <c r="AO1168" i="3"/>
  <c r="AO1169" i="3"/>
  <c r="AO1167" i="3"/>
  <c r="AO1166" i="3"/>
  <c r="AO1165" i="3"/>
  <c r="AO1164" i="3"/>
  <c r="AO1163" i="3"/>
  <c r="AO1162" i="3"/>
  <c r="AO1161" i="3"/>
  <c r="AO1160" i="3"/>
  <c r="AO1159" i="3"/>
  <c r="AO1154" i="3"/>
  <c r="AO1153" i="3"/>
  <c r="AO1152" i="3"/>
  <c r="AO1151" i="3"/>
  <c r="AO1150" i="3"/>
  <c r="AO1149" i="3"/>
  <c r="AO1148" i="3"/>
  <c r="AO1147" i="3"/>
  <c r="AO1146" i="3"/>
  <c r="AO1140" i="3"/>
  <c r="AO1141" i="3"/>
  <c r="AO1137" i="3"/>
  <c r="AO1136" i="3"/>
  <c r="AO1133" i="3"/>
  <c r="AO1132" i="3"/>
  <c r="AO1142" i="3"/>
  <c r="AO1145" i="3"/>
  <c r="AO1144" i="3"/>
  <c r="AO1143" i="3"/>
  <c r="AO1139" i="3"/>
  <c r="AO1138" i="3"/>
  <c r="AO1135" i="3"/>
  <c r="AO1134" i="3"/>
  <c r="AO1131" i="3"/>
  <c r="AO1130" i="3"/>
  <c r="AO1127" i="3"/>
  <c r="AO1129" i="3"/>
  <c r="AO1128" i="3"/>
  <c r="AO1124" i="3"/>
  <c r="AO1126" i="3"/>
  <c r="AO1125" i="3"/>
  <c r="AO1123" i="3"/>
  <c r="AO1122" i="3"/>
  <c r="AO1121" i="3"/>
  <c r="AO1120" i="3"/>
  <c r="AO1119" i="3"/>
  <c r="AO1118" i="3"/>
  <c r="AO1116" i="3"/>
  <c r="AO1117" i="3"/>
  <c r="AO1109" i="3"/>
  <c r="AO1108" i="3"/>
  <c r="AO1107" i="3"/>
  <c r="AO1115" i="3"/>
  <c r="AO1106" i="3"/>
  <c r="AO1105" i="3"/>
  <c r="AO1104" i="3"/>
  <c r="AO1114" i="3"/>
  <c r="AO1113" i="3"/>
  <c r="AO1112" i="3"/>
  <c r="AO1111" i="3"/>
  <c r="AO1110" i="3"/>
  <c r="AO1103" i="3"/>
  <c r="AO1102" i="3"/>
  <c r="AO1089" i="3"/>
  <c r="AO1084" i="3"/>
  <c r="AO1071" i="3"/>
  <c r="AO1058" i="3"/>
  <c r="AO1057" i="3"/>
  <c r="AO1055" i="3"/>
  <c r="AO1056" i="3"/>
  <c r="AO1053" i="3"/>
  <c r="AO1040" i="3"/>
  <c r="AO1039" i="3"/>
  <c r="AO1034" i="3"/>
  <c r="AO1033" i="3"/>
  <c r="AO1032" i="3"/>
  <c r="AO1019" i="3"/>
  <c r="AO1006" i="3"/>
  <c r="AO993" i="3"/>
  <c r="AO992" i="3"/>
  <c r="AO991" i="3"/>
  <c r="AO990" i="3"/>
  <c r="AO984" i="3"/>
  <c r="AO985" i="3"/>
  <c r="AO983" i="3"/>
  <c r="AO982" i="3"/>
  <c r="AO981" i="3"/>
  <c r="AO980" i="3"/>
  <c r="AO979" i="3"/>
  <c r="AO978" i="3"/>
  <c r="AO963" i="3"/>
  <c r="AO962" i="3"/>
  <c r="AO961" i="3"/>
  <c r="AO964" i="3"/>
  <c r="AO960" i="3"/>
  <c r="AO965" i="3"/>
  <c r="AO947" i="3"/>
  <c r="AO942" i="3"/>
  <c r="AO941" i="3"/>
  <c r="AO940" i="3"/>
  <c r="AO939" i="3"/>
  <c r="AO938" i="3"/>
  <c r="AO937" i="3"/>
  <c r="AO936" i="3"/>
  <c r="AO923" i="3"/>
  <c r="AO922" i="3"/>
  <c r="AO921" i="3"/>
  <c r="AO920" i="3"/>
  <c r="AO919" i="3"/>
  <c r="AO835" i="3"/>
  <c r="AO833" i="3"/>
  <c r="AO834" i="3"/>
  <c r="AO832" i="3"/>
  <c r="AO831" i="3"/>
  <c r="AO828" i="3"/>
  <c r="AO830" i="3"/>
  <c r="AO829" i="3"/>
  <c r="AO827" i="3"/>
  <c r="AO826" i="3"/>
  <c r="AO811" i="3"/>
  <c r="AO815" i="3"/>
  <c r="AO814" i="3"/>
  <c r="AO810" i="3"/>
  <c r="AO824" i="3"/>
  <c r="AO821" i="3"/>
  <c r="AO813" i="3"/>
  <c r="AO819" i="3"/>
  <c r="AO825" i="3"/>
  <c r="AO812" i="3"/>
  <c r="AO817" i="3"/>
  <c r="AO820" i="3"/>
  <c r="AO823" i="3"/>
  <c r="AO816" i="3"/>
  <c r="AO822" i="3"/>
  <c r="AO818" i="3"/>
  <c r="AO807" i="3"/>
  <c r="AO808" i="3"/>
  <c r="AO809" i="3"/>
  <c r="AO804" i="3"/>
  <c r="AO806" i="3"/>
  <c r="AO805" i="3"/>
  <c r="AO784" i="3"/>
  <c r="AO798" i="3"/>
  <c r="AO799" i="3"/>
  <c r="AO797" i="3"/>
  <c r="AO796" i="3"/>
  <c r="AO793" i="3"/>
  <c r="AO791" i="3"/>
  <c r="AO787" i="3"/>
  <c r="AO795" i="3"/>
  <c r="AO789" i="3"/>
  <c r="AO794" i="3"/>
  <c r="AO786" i="3"/>
  <c r="AO792" i="3"/>
  <c r="AO788" i="3"/>
  <c r="AO790" i="3"/>
  <c r="AO785" i="3"/>
  <c r="AO783" i="3"/>
  <c r="AO782" i="3"/>
  <c r="AO781" i="3"/>
  <c r="AO779" i="3"/>
  <c r="AO778" i="3"/>
  <c r="AO780" i="3"/>
  <c r="AO777" i="3"/>
  <c r="AO776" i="3"/>
  <c r="AO775" i="3"/>
  <c r="AO772" i="3"/>
  <c r="AO774" i="3"/>
  <c r="AO773" i="3"/>
  <c r="AO771" i="3"/>
  <c r="AO770" i="3"/>
  <c r="AO769" i="3"/>
  <c r="AO767" i="3"/>
  <c r="AO768" i="3"/>
  <c r="AO766" i="3"/>
  <c r="AO753" i="3"/>
  <c r="AO752" i="3"/>
  <c r="AO749" i="3"/>
  <c r="AO748" i="3"/>
  <c r="AO747" i="3"/>
  <c r="AO741" i="3"/>
  <c r="AO751" i="3"/>
  <c r="AO740" i="3"/>
  <c r="AO750" i="3"/>
  <c r="AO746" i="3"/>
  <c r="AO745" i="3"/>
  <c r="AO744" i="3"/>
  <c r="AO743" i="3"/>
  <c r="AO742" i="3"/>
  <c r="AO739" i="3"/>
  <c r="AO738" i="3"/>
  <c r="AO737" i="3"/>
  <c r="AO736" i="3"/>
  <c r="AO735" i="3"/>
  <c r="AO734" i="3"/>
  <c r="AO733" i="3"/>
  <c r="AO732" i="3"/>
  <c r="AO731" i="3"/>
  <c r="AO730" i="3"/>
  <c r="AO724" i="3"/>
  <c r="AO725" i="3"/>
  <c r="AO723" i="3"/>
  <c r="AO722" i="3"/>
  <c r="AO721" i="3"/>
  <c r="AO708" i="3"/>
  <c r="AO704" i="3"/>
  <c r="AO701" i="3"/>
  <c r="AO706" i="3"/>
  <c r="AO705" i="3"/>
  <c r="AO703" i="3"/>
  <c r="AO702" i="3"/>
  <c r="AO700" i="3"/>
  <c r="AO707" i="3"/>
  <c r="AO699" i="3"/>
  <c r="AO698" i="3"/>
  <c r="AO697" i="3"/>
  <c r="AO696" i="3"/>
  <c r="AO695" i="3"/>
  <c r="AO694" i="3"/>
  <c r="AO693" i="3"/>
  <c r="AO688" i="3"/>
  <c r="AO684" i="3"/>
  <c r="AO686" i="3"/>
  <c r="AO685" i="3"/>
  <c r="AO687" i="3"/>
  <c r="AO683" i="3"/>
  <c r="AO682" i="3"/>
  <c r="AO681" i="3"/>
  <c r="AO680" i="3"/>
  <c r="AO679" i="3"/>
  <c r="AO678" i="3"/>
  <c r="AO677" i="3"/>
  <c r="AO676" i="3"/>
  <c r="AO675" i="3"/>
  <c r="AO674" i="3"/>
  <c r="AO673" i="3"/>
  <c r="AO671" i="3"/>
  <c r="AO657" i="3"/>
  <c r="AO658" i="3"/>
  <c r="AO653" i="3"/>
  <c r="AO655" i="3"/>
  <c r="AO654" i="3"/>
  <c r="AO656" i="3"/>
  <c r="AO640" i="3"/>
  <c r="AO638" i="3"/>
  <c r="AO639" i="3"/>
  <c r="AO635" i="3"/>
  <c r="AO633" i="3"/>
  <c r="AO637" i="3"/>
  <c r="AO632" i="3"/>
  <c r="AO634" i="3"/>
  <c r="AO636" i="3"/>
  <c r="AO631" i="3"/>
  <c r="AO629" i="3"/>
  <c r="AO630" i="3"/>
  <c r="AO628" i="3"/>
  <c r="AO627" i="3"/>
  <c r="AO626" i="3"/>
  <c r="AO625" i="3"/>
  <c r="AO624" i="3"/>
  <c r="AO623" i="3"/>
  <c r="AO622" i="3"/>
  <c r="AO617" i="3"/>
  <c r="AO616" i="3"/>
  <c r="AO610" i="3"/>
  <c r="AO611" i="3"/>
  <c r="AO608" i="3"/>
  <c r="AO615" i="3"/>
  <c r="AO607" i="3"/>
  <c r="AO614" i="3"/>
  <c r="AO609" i="3"/>
  <c r="AO612" i="3"/>
  <c r="AO613" i="3"/>
  <c r="AO606" i="3"/>
  <c r="AO605" i="3"/>
  <c r="AO604" i="3"/>
  <c r="AO603" i="3"/>
  <c r="AO602" i="3"/>
  <c r="AO601" i="3"/>
  <c r="AO600" i="3"/>
  <c r="AO598" i="3"/>
  <c r="AO599" i="3"/>
  <c r="AO597" i="3"/>
  <c r="AO596" i="3"/>
  <c r="AO595" i="3"/>
  <c r="AO594" i="3"/>
  <c r="AO593" i="3"/>
  <c r="AO592" i="3"/>
  <c r="AO579" i="3"/>
  <c r="AO578" i="3"/>
  <c r="AO577" i="3"/>
  <c r="AO575" i="3"/>
  <c r="AO576" i="3"/>
  <c r="AO574" i="3"/>
  <c r="AO573" i="3"/>
  <c r="AO572" i="3"/>
  <c r="AO571" i="3"/>
  <c r="AO570" i="3"/>
  <c r="AO567" i="3"/>
  <c r="AO569" i="3"/>
  <c r="AO566" i="3"/>
  <c r="AO564" i="3"/>
  <c r="AO559" i="3"/>
  <c r="AO558" i="3"/>
  <c r="AO568" i="3"/>
  <c r="AO565" i="3"/>
  <c r="AO563" i="3"/>
  <c r="AO562" i="3"/>
  <c r="AO561" i="3"/>
  <c r="AO560" i="3"/>
  <c r="AO557" i="3"/>
  <c r="AO556" i="3"/>
  <c r="AO555" i="3"/>
  <c r="AO554" i="3"/>
  <c r="AO553" i="3"/>
  <c r="AO552" i="3"/>
  <c r="AO551" i="3"/>
  <c r="AO550" i="3"/>
  <c r="AO549" i="3"/>
  <c r="AO548" i="3"/>
  <c r="AO547" i="3"/>
  <c r="AO546" i="3"/>
  <c r="AO541" i="3"/>
  <c r="AO540" i="3"/>
  <c r="AO532" i="3"/>
  <c r="AO537" i="3"/>
  <c r="AO539" i="3"/>
  <c r="AO531" i="3"/>
  <c r="AO534" i="3"/>
  <c r="AO538" i="3"/>
  <c r="AO536" i="3"/>
  <c r="AO535" i="3"/>
  <c r="AO533" i="3"/>
  <c r="AO530" i="3"/>
  <c r="AO529" i="3"/>
  <c r="AO526" i="3"/>
  <c r="AO528" i="3"/>
  <c r="AO527" i="3"/>
  <c r="AO525" i="3"/>
  <c r="AO524" i="3"/>
  <c r="AO523" i="3"/>
  <c r="AO521" i="3"/>
  <c r="AO522" i="3"/>
  <c r="AO520" i="3"/>
  <c r="AO519" i="3"/>
  <c r="AO517" i="3"/>
  <c r="AO518" i="3"/>
  <c r="AO516" i="3"/>
  <c r="AO515" i="3"/>
  <c r="AO514" i="3"/>
  <c r="AO512" i="3"/>
  <c r="AO511" i="3"/>
  <c r="AO510" i="3"/>
  <c r="AO513" i="3"/>
  <c r="AO509" i="3"/>
  <c r="AO496" i="3"/>
  <c r="AO494" i="3"/>
  <c r="AO495" i="3"/>
  <c r="AO493" i="3"/>
  <c r="AO492" i="3"/>
  <c r="AO491" i="3"/>
  <c r="AO490" i="3"/>
  <c r="AO489" i="3"/>
  <c r="AO488" i="3"/>
  <c r="AO485" i="3"/>
  <c r="AO483" i="3"/>
  <c r="AO481" i="3"/>
  <c r="AO477" i="3"/>
  <c r="AO486" i="3"/>
  <c r="AO482" i="3"/>
  <c r="AO480" i="3"/>
  <c r="AO484" i="3"/>
  <c r="AO479" i="3"/>
  <c r="AO475" i="3"/>
  <c r="AO474" i="3"/>
  <c r="AO473" i="3"/>
  <c r="AO472" i="3"/>
  <c r="AO476" i="3"/>
  <c r="AO471" i="3"/>
  <c r="AO470" i="3"/>
  <c r="AO469" i="3"/>
  <c r="AO468" i="3"/>
  <c r="AO467" i="3"/>
  <c r="AO466" i="3"/>
  <c r="AO465" i="3"/>
  <c r="AO464" i="3"/>
  <c r="AO463" i="3"/>
  <c r="AO462" i="3"/>
  <c r="AO461" i="3"/>
  <c r="AO460" i="3"/>
  <c r="AO456" i="3"/>
  <c r="AO455" i="3"/>
  <c r="AO459" i="3"/>
  <c r="AO454" i="3"/>
  <c r="AO457" i="3"/>
  <c r="AO446" i="3"/>
  <c r="AO447" i="3"/>
  <c r="AO448" i="3"/>
  <c r="AO445" i="3"/>
  <c r="AO444" i="3"/>
  <c r="AO443" i="3"/>
  <c r="AO436" i="3"/>
  <c r="AO433" i="3"/>
  <c r="AO442" i="3"/>
  <c r="AO438" i="3"/>
  <c r="AO439" i="3"/>
  <c r="AO432" i="3"/>
  <c r="AO435" i="3"/>
  <c r="AO434" i="3"/>
  <c r="AO437" i="3"/>
  <c r="AO441" i="3"/>
  <c r="AO440" i="3"/>
  <c r="AO421" i="3"/>
  <c r="AO420" i="3"/>
  <c r="AO431" i="3"/>
  <c r="AO430" i="3"/>
  <c r="AO429" i="3"/>
  <c r="AO428" i="3"/>
  <c r="AO425" i="3"/>
  <c r="AO422" i="3"/>
  <c r="AO427" i="3"/>
  <c r="AO426" i="3"/>
  <c r="AO424" i="3"/>
  <c r="AO423" i="3"/>
  <c r="AO419" i="3"/>
  <c r="AO418" i="3"/>
  <c r="AO417" i="3"/>
  <c r="AO416" i="3"/>
  <c r="AO415" i="3"/>
  <c r="AO414" i="3"/>
  <c r="AO413" i="3"/>
  <c r="AO412" i="3"/>
  <c r="AO411" i="3"/>
  <c r="AO410" i="3"/>
  <c r="AO409" i="3"/>
  <c r="AO408" i="3"/>
  <c r="AO407" i="3"/>
  <c r="AO402" i="3"/>
  <c r="AO401" i="3"/>
  <c r="AO406" i="3"/>
  <c r="AO400" i="3"/>
  <c r="AO405" i="3"/>
  <c r="AO404" i="3"/>
  <c r="AO403" i="3"/>
  <c r="AO399" i="3"/>
  <c r="AO398" i="3"/>
  <c r="AO397" i="3"/>
  <c r="AO396" i="3"/>
  <c r="AO395" i="3"/>
  <c r="AO394" i="3"/>
  <c r="AO381" i="3"/>
  <c r="AO380" i="3"/>
  <c r="AO379" i="3"/>
  <c r="AO378" i="3"/>
  <c r="AO376" i="3"/>
  <c r="AO375" i="3"/>
  <c r="AO374" i="3"/>
  <c r="AO373" i="3"/>
  <c r="AO377" i="3"/>
  <c r="AO368" i="3"/>
  <c r="AO366" i="3"/>
  <c r="AO367" i="3"/>
  <c r="AO365" i="3"/>
  <c r="AO364" i="3"/>
  <c r="AO363" i="3"/>
  <c r="AO361" i="3"/>
  <c r="AO348" i="3"/>
  <c r="AO335" i="3"/>
  <c r="AO334" i="3"/>
  <c r="AO333" i="3"/>
  <c r="AO332" i="3"/>
  <c r="AO331" i="3"/>
  <c r="AO330" i="3"/>
  <c r="AO329" i="3"/>
  <c r="AO328" i="3"/>
  <c r="AO315" i="3"/>
  <c r="AO314" i="3"/>
  <c r="AO313" i="3"/>
  <c r="AO308" i="3"/>
  <c r="AO306" i="3"/>
  <c r="AO305" i="3"/>
  <c r="AO307" i="3"/>
  <c r="AO304" i="3"/>
  <c r="AO303" i="3"/>
  <c r="AO302" i="3"/>
  <c r="AO301" i="3"/>
  <c r="AO300" i="3"/>
  <c r="AO299" i="3"/>
  <c r="AO298" i="3"/>
  <c r="AO297" i="3"/>
  <c r="AO296" i="3"/>
  <c r="AO295" i="3"/>
  <c r="AO294" i="3"/>
  <c r="AO292" i="3"/>
  <c r="AO293" i="3"/>
  <c r="AO291" i="3"/>
  <c r="AO290" i="3"/>
  <c r="AO277" i="3"/>
  <c r="AO276" i="3"/>
  <c r="AO275" i="3"/>
  <c r="AO274" i="3"/>
  <c r="AO273" i="3"/>
  <c r="AO272" i="3"/>
  <c r="AO267" i="3"/>
  <c r="AO266" i="3"/>
  <c r="AO265" i="3"/>
  <c r="AO264" i="3"/>
  <c r="AO262" i="3"/>
  <c r="AO263" i="3"/>
  <c r="AO261" i="3"/>
  <c r="AO259" i="3"/>
  <c r="AO260" i="3"/>
  <c r="AO258" i="3"/>
  <c r="AO257" i="3"/>
  <c r="AO256" i="3"/>
  <c r="AO255" i="3"/>
  <c r="AO254" i="3"/>
  <c r="AO251" i="3"/>
  <c r="AO253" i="3"/>
  <c r="AO250" i="3"/>
  <c r="AO252" i="3"/>
  <c r="AO248" i="3"/>
  <c r="AO247" i="3"/>
  <c r="AO246" i="3"/>
  <c r="AO245" i="3"/>
  <c r="AO249" i="3"/>
  <c r="AO244" i="3"/>
  <c r="AO232" i="3"/>
  <c r="AO231" i="3"/>
  <c r="AO226" i="3"/>
  <c r="AO225" i="3"/>
  <c r="AO224" i="3"/>
  <c r="AO223" i="3"/>
  <c r="AO210" i="3"/>
  <c r="AO205" i="3"/>
  <c r="AO204" i="3"/>
  <c r="AO202" i="3"/>
  <c r="AO189" i="3"/>
  <c r="AO176" i="3"/>
  <c r="AO175" i="3"/>
  <c r="AO174" i="3"/>
  <c r="AO173" i="3"/>
  <c r="AO172" i="3"/>
  <c r="AO171" i="3"/>
  <c r="AO159" i="3"/>
  <c r="AO157" i="3"/>
  <c r="AO144" i="3"/>
  <c r="AO145" i="3"/>
  <c r="AO137" i="3"/>
  <c r="AO136" i="3"/>
  <c r="AO135" i="3"/>
  <c r="AO134" i="3"/>
  <c r="AO132" i="3"/>
  <c r="AO119" i="3"/>
  <c r="AO120" i="3"/>
  <c r="AO114" i="3"/>
  <c r="AO113" i="3"/>
  <c r="AO112" i="3"/>
  <c r="AO107" i="3"/>
  <c r="AO106" i="3"/>
  <c r="AO105" i="3"/>
  <c r="AO104" i="3"/>
  <c r="AO103" i="3"/>
  <c r="AO110" i="3"/>
  <c r="AO111" i="3"/>
  <c r="AO109" i="3"/>
  <c r="AO108" i="3"/>
  <c r="AO102" i="3"/>
  <c r="AO98" i="3"/>
  <c r="AO100" i="3"/>
  <c r="AO96" i="3"/>
  <c r="AO101" i="3"/>
  <c r="AO94" i="3"/>
  <c r="AO92" i="3"/>
  <c r="AO80" i="3"/>
  <c r="AO79" i="3"/>
  <c r="AO65" i="3"/>
  <c r="AO66" i="3"/>
  <c r="AO59" i="3"/>
  <c r="AO60" i="3"/>
  <c r="AO58" i="3"/>
  <c r="AO57" i="3"/>
  <c r="AO56" i="3"/>
  <c r="AO54" i="3"/>
  <c r="AO55" i="3"/>
  <c r="AO52" i="3"/>
  <c r="AO50" i="3"/>
  <c r="AO35" i="3"/>
  <c r="AW2289" i="3"/>
  <c r="AE2289" i="3"/>
  <c r="Q2282" i="3"/>
  <c r="R2282" i="3"/>
  <c r="S2282" i="3"/>
  <c r="T2282" i="3"/>
  <c r="U2282" i="3"/>
  <c r="V2282" i="3"/>
  <c r="X2282" i="3"/>
  <c r="Y2282" i="3"/>
  <c r="Z2282" i="3"/>
  <c r="AA2282" i="3"/>
  <c r="AC2282" i="3"/>
  <c r="AI2282" i="3"/>
  <c r="AJ2282" i="3"/>
  <c r="AK2282" i="3"/>
  <c r="AL2282" i="3"/>
  <c r="AM2282" i="3"/>
  <c r="AN2282" i="3"/>
  <c r="AP2282" i="3"/>
  <c r="AQ2282" i="3"/>
  <c r="AR2282" i="3"/>
  <c r="AS2282" i="3"/>
  <c r="AU2282" i="3"/>
  <c r="AT4620" i="3" l="1"/>
  <c r="L4092" i="3"/>
  <c r="W4620" i="3"/>
  <c r="AO4620" i="3"/>
  <c r="AB4620" i="3"/>
  <c r="M4092" i="3"/>
  <c r="W1689" i="3"/>
  <c r="AB1689" i="3"/>
  <c r="AT1689" i="3"/>
  <c r="AO1689" i="3"/>
  <c r="AO5358" i="3"/>
  <c r="AT5358" i="3"/>
  <c r="AB5358" i="3"/>
  <c r="W5358" i="3"/>
  <c r="AO4650" i="3"/>
  <c r="W4650" i="3"/>
  <c r="L4900" i="3"/>
  <c r="L4901" i="3"/>
  <c r="M4900" i="3"/>
  <c r="AT4650" i="3"/>
  <c r="AB4650" i="3"/>
  <c r="AO4596" i="3"/>
  <c r="AB4596" i="3"/>
  <c r="AT4596" i="3"/>
  <c r="W4596" i="3"/>
  <c r="M4901" i="3"/>
  <c r="M4899" i="3"/>
  <c r="L4899" i="3"/>
  <c r="AO4195" i="3"/>
  <c r="AT4195" i="3"/>
  <c r="W4195" i="3"/>
  <c r="AB4195" i="3"/>
  <c r="AB4056" i="3"/>
  <c r="AB4025" i="3"/>
  <c r="AO4056" i="3"/>
  <c r="AT4056" i="3"/>
  <c r="W4056" i="3"/>
  <c r="W4025" i="3"/>
  <c r="AO4025" i="3"/>
  <c r="AT4025" i="3"/>
  <c r="W3254" i="3"/>
  <c r="AO3254" i="3"/>
  <c r="AT3254" i="3"/>
  <c r="AT2969" i="3"/>
  <c r="AB3254" i="3"/>
  <c r="AO2969" i="3"/>
  <c r="AB2969" i="3"/>
  <c r="W2969" i="3"/>
  <c r="AO2636" i="3"/>
  <c r="AT2636" i="3"/>
  <c r="AB2636" i="3"/>
  <c r="W2636" i="3"/>
  <c r="AO2510" i="3"/>
  <c r="AT2510" i="3"/>
  <c r="AB2510" i="3"/>
  <c r="W2510" i="3"/>
  <c r="AB2276" i="3"/>
  <c r="W2276" i="3"/>
  <c r="AO2078" i="3"/>
  <c r="AO2264" i="3"/>
  <c r="AT2264" i="3"/>
  <c r="AB2264" i="3"/>
  <c r="W2264" i="3"/>
  <c r="AO2276" i="3"/>
  <c r="AT2276" i="3"/>
  <c r="AB2071" i="3"/>
  <c r="AB2078" i="3"/>
  <c r="AT2078" i="3"/>
  <c r="W2071" i="3"/>
  <c r="W2078" i="3"/>
  <c r="AO2071" i="3"/>
  <c r="AT2071" i="3"/>
  <c r="W1813" i="3"/>
  <c r="AO1813" i="3"/>
  <c r="AT1813" i="3"/>
  <c r="AB1813" i="3"/>
  <c r="AO1752" i="3"/>
  <c r="AT1752" i="3"/>
  <c r="AB1752" i="3"/>
  <c r="W1752" i="3"/>
  <c r="AB1633" i="3"/>
  <c r="W1633" i="3"/>
  <c r="AO1633" i="3"/>
  <c r="AT1633" i="3"/>
  <c r="AT1576" i="3"/>
  <c r="AT140" i="3"/>
  <c r="AB1576" i="3"/>
  <c r="W1576" i="3"/>
  <c r="AO1576" i="3"/>
  <c r="W140" i="3"/>
  <c r="AB140" i="3"/>
  <c r="AO140" i="3"/>
  <c r="AO5140" i="3"/>
  <c r="AT5140" i="3"/>
  <c r="AB5140" i="3"/>
  <c r="W5140" i="3"/>
  <c r="W5296" i="3"/>
  <c r="AO5296" i="3"/>
  <c r="AT5296" i="3"/>
  <c r="AB5296" i="3"/>
  <c r="BE4330" i="3"/>
  <c r="BA4330" i="3"/>
  <c r="BA4356" i="3" s="1"/>
  <c r="AZ4330" i="3"/>
  <c r="AZ4356" i="3" s="1"/>
  <c r="BD4330" i="3"/>
  <c r="AO2694" i="3"/>
  <c r="AO2681" i="3"/>
  <c r="AT2694" i="3"/>
  <c r="AT2681" i="3"/>
  <c r="AB2694" i="3"/>
  <c r="AB2681" i="3"/>
  <c r="W2694" i="3"/>
  <c r="W2681" i="3"/>
  <c r="L5653" i="3"/>
  <c r="L5652" i="3"/>
  <c r="M5652" i="3"/>
  <c r="M5653" i="3"/>
  <c r="M4220" i="3"/>
  <c r="M5654" i="3"/>
  <c r="L5654" i="3"/>
  <c r="M1455" i="3"/>
  <c r="L3042" i="3"/>
  <c r="M3042" i="3"/>
  <c r="M2360" i="3"/>
  <c r="L4220" i="3"/>
  <c r="M3728" i="3"/>
  <c r="L2362" i="3"/>
  <c r="M2362" i="3"/>
  <c r="L1453" i="3"/>
  <c r="L2360" i="3"/>
  <c r="L2359" i="3"/>
  <c r="L2361" i="3"/>
  <c r="M2359" i="3"/>
  <c r="M2361" i="3"/>
  <c r="L3729" i="3"/>
  <c r="M3729" i="3"/>
  <c r="M1453" i="3"/>
  <c r="L3730" i="3"/>
  <c r="M3730" i="3"/>
  <c r="L3728" i="3"/>
  <c r="L1452" i="3"/>
  <c r="L1456" i="3"/>
  <c r="M1452" i="3"/>
  <c r="M1456" i="3"/>
  <c r="BD1520" i="3"/>
  <c r="BA1520" i="3"/>
  <c r="BE1520" i="3"/>
  <c r="AZ1520" i="3"/>
  <c r="AZ2481" i="3"/>
  <c r="BA2481" i="3"/>
  <c r="BD2481" i="3"/>
  <c r="BE2481" i="3"/>
  <c r="BD5019" i="3"/>
  <c r="BE5019" i="3"/>
  <c r="AZ5019" i="3"/>
  <c r="BA5019" i="3"/>
  <c r="BE872" i="3"/>
  <c r="BD872" i="3"/>
  <c r="BA872" i="3"/>
  <c r="AZ872" i="3"/>
  <c r="BD3868" i="3"/>
  <c r="BE3868" i="3"/>
  <c r="AZ3868" i="3"/>
  <c r="BA3868" i="3"/>
  <c r="AZ4163" i="3"/>
  <c r="BA4163" i="3"/>
  <c r="BD4163" i="3"/>
  <c r="BC4356" i="3"/>
  <c r="BE4163" i="3"/>
  <c r="BC3198" i="3"/>
  <c r="AZ3198" i="3"/>
  <c r="BA3198" i="3"/>
  <c r="AE2869" i="3"/>
  <c r="AW2869" i="3"/>
  <c r="AE4288" i="3"/>
  <c r="AW4288" i="3"/>
  <c r="AE4759" i="3"/>
  <c r="AW4759" i="3"/>
  <c r="AE4729" i="3"/>
  <c r="AW4729" i="3"/>
  <c r="AE5396" i="3"/>
  <c r="AW5396" i="3"/>
  <c r="AE3709" i="3"/>
  <c r="AW3709" i="3"/>
  <c r="AE3659" i="3"/>
  <c r="AW3659" i="3"/>
  <c r="AE3570" i="3"/>
  <c r="AW3570" i="3"/>
  <c r="AE3270" i="3"/>
  <c r="AW3270" i="3"/>
  <c r="AE2152" i="3"/>
  <c r="AW2152" i="3"/>
  <c r="AE1603" i="3"/>
  <c r="AW1603" i="3"/>
  <c r="AE497" i="3"/>
  <c r="AW497" i="3"/>
  <c r="AW115" i="3"/>
  <c r="AE115" i="3"/>
  <c r="AE3890" i="3"/>
  <c r="AW3890" i="3"/>
  <c r="AE3902" i="3"/>
  <c r="AW3902" i="3"/>
  <c r="AZ5105" i="3"/>
  <c r="BA5105" i="3" s="1"/>
  <c r="BD5105" i="3"/>
  <c r="BE5105" i="3" s="1"/>
  <c r="BD4713" i="3"/>
  <c r="BE4713" i="3" s="1"/>
  <c r="AZ4713" i="3"/>
  <c r="BA4713" i="3" s="1"/>
  <c r="M4533" i="3"/>
  <c r="M995" i="3"/>
  <c r="M2334" i="3"/>
  <c r="M3293" i="3"/>
  <c r="L3141" i="3"/>
  <c r="M2978" i="3"/>
  <c r="L755" i="3"/>
  <c r="L1325" i="3"/>
  <c r="L1392" i="3"/>
  <c r="L3491" i="3"/>
  <c r="L3672" i="3"/>
  <c r="L3755" i="3"/>
  <c r="L4245" i="3"/>
  <c r="L1172" i="3"/>
  <c r="M4207" i="3"/>
  <c r="M279" i="3"/>
  <c r="M837" i="3"/>
  <c r="M1690" i="3"/>
  <c r="L4452" i="3"/>
  <c r="L710" i="3"/>
  <c r="L949" i="3"/>
  <c r="M4552" i="3"/>
  <c r="M5378" i="3"/>
  <c r="M710" i="3"/>
  <c r="M949" i="3"/>
  <c r="M2595" i="3"/>
  <c r="M4954" i="3"/>
  <c r="L4296" i="3"/>
  <c r="M4296" i="3"/>
  <c r="M5192" i="3"/>
  <c r="M4621" i="3"/>
  <c r="L1091" i="3"/>
  <c r="L2033" i="3"/>
  <c r="L4083" i="3"/>
  <c r="M4927" i="3"/>
  <c r="M1042" i="3"/>
  <c r="M1091" i="3"/>
  <c r="M3789" i="3"/>
  <c r="L234" i="3"/>
  <c r="L2912" i="3"/>
  <c r="M3068" i="3"/>
  <c r="M3491" i="3"/>
  <c r="M3672" i="3"/>
  <c r="M3755" i="3"/>
  <c r="L279" i="3"/>
  <c r="L1690" i="3"/>
  <c r="L3903" i="3"/>
  <c r="M122" i="3"/>
  <c r="M1172" i="3"/>
  <c r="M1540" i="3"/>
  <c r="L2079" i="3"/>
  <c r="L4927" i="3"/>
  <c r="L5232" i="3"/>
  <c r="M642" i="3"/>
  <c r="L1540" i="3"/>
  <c r="M2695" i="3"/>
  <c r="L3789" i="3"/>
  <c r="M2172" i="3"/>
  <c r="M5629" i="3"/>
  <c r="M1325" i="3"/>
  <c r="M1392" i="3"/>
  <c r="M1604" i="3"/>
  <c r="L2334" i="3"/>
  <c r="L68" i="3"/>
  <c r="M3029" i="3"/>
  <c r="L2537" i="3"/>
  <c r="L4779" i="3"/>
  <c r="M4779" i="3"/>
  <c r="M212" i="3"/>
  <c r="L383" i="3"/>
  <c r="L581" i="3"/>
  <c r="M1417" i="3"/>
  <c r="L2153" i="3"/>
  <c r="L2277" i="3"/>
  <c r="M3324" i="3"/>
  <c r="L5056" i="3"/>
  <c r="M383" i="3"/>
  <c r="M581" i="3"/>
  <c r="L1481" i="3"/>
  <c r="M2033" i="3"/>
  <c r="M2423" i="3"/>
  <c r="L1653" i="3"/>
  <c r="M2277" i="3"/>
  <c r="M4011" i="3"/>
  <c r="M4376" i="3"/>
  <c r="L147" i="3"/>
  <c r="M755" i="3"/>
  <c r="M3216" i="3"/>
  <c r="L4011" i="3"/>
  <c r="L995" i="3"/>
  <c r="M2935" i="3"/>
  <c r="L3809" i="3"/>
  <c r="M2079" i="3"/>
  <c r="M3809" i="3"/>
  <c r="M4417" i="3"/>
  <c r="L5328" i="3"/>
  <c r="L5403" i="3"/>
  <c r="L3324" i="3"/>
  <c r="L4032" i="3"/>
  <c r="L122" i="3"/>
  <c r="M1814" i="3"/>
  <c r="L2978" i="3"/>
  <c r="L3271" i="3"/>
  <c r="M4032" i="3"/>
  <c r="M2387" i="3"/>
  <c r="L2595" i="3"/>
  <c r="L4121" i="3"/>
  <c r="L4533" i="3"/>
  <c r="L1417" i="3"/>
  <c r="L2387" i="3"/>
  <c r="M3141" i="3"/>
  <c r="M3844" i="3"/>
  <c r="M4121" i="3"/>
  <c r="M4452" i="3"/>
  <c r="L317" i="3"/>
  <c r="M1213" i="3"/>
  <c r="M1269" i="3"/>
  <c r="M1481" i="3"/>
  <c r="M2912" i="3"/>
  <c r="L3571" i="3"/>
  <c r="M5056" i="3"/>
  <c r="L642" i="3"/>
  <c r="L1042" i="3"/>
  <c r="L3293" i="3"/>
  <c r="M3718" i="3"/>
  <c r="M147" i="3"/>
  <c r="L1298" i="3"/>
  <c r="L1372" i="3"/>
  <c r="M3271" i="3"/>
  <c r="M1298" i="3"/>
  <c r="M1372" i="3"/>
  <c r="L2172" i="3"/>
  <c r="L2423" i="3"/>
  <c r="M2537" i="3"/>
  <c r="L2935" i="3"/>
  <c r="L4376" i="3"/>
  <c r="M5403" i="3"/>
  <c r="L5629" i="3"/>
  <c r="L498" i="3"/>
  <c r="L5192" i="3"/>
  <c r="L212" i="3"/>
  <c r="M498" i="3"/>
  <c r="L2877" i="3"/>
  <c r="L3216" i="3"/>
  <c r="L4207" i="3"/>
  <c r="M4245" i="3"/>
  <c r="L4552" i="3"/>
  <c r="L4684" i="3"/>
  <c r="M2877" i="3"/>
  <c r="M4083" i="3"/>
  <c r="L4417" i="3"/>
  <c r="M4684" i="3"/>
  <c r="M5232" i="3"/>
  <c r="L5378" i="3"/>
  <c r="L1269" i="3"/>
  <c r="M1653" i="3"/>
  <c r="M2153" i="3"/>
  <c r="L1213" i="3"/>
  <c r="L2647" i="3"/>
  <c r="L2767" i="3"/>
  <c r="L3068" i="3"/>
  <c r="L4760" i="3"/>
  <c r="L5141" i="3"/>
  <c r="M317" i="3"/>
  <c r="L837" i="3"/>
  <c r="M2647" i="3"/>
  <c r="M2767" i="3"/>
  <c r="M3903" i="3"/>
  <c r="L4621" i="3"/>
  <c r="M4760" i="3"/>
  <c r="M5141" i="3"/>
  <c r="M68" i="3"/>
  <c r="M234" i="3"/>
  <c r="L1604" i="3"/>
  <c r="L1814" i="3"/>
  <c r="L2695" i="3"/>
  <c r="L3029" i="3"/>
  <c r="M3571" i="3"/>
  <c r="L3718" i="3"/>
  <c r="L3844" i="3"/>
  <c r="L4954" i="3"/>
  <c r="M5328" i="3"/>
  <c r="AE4082" i="3"/>
  <c r="AE1341" i="3"/>
  <c r="AE67" i="3"/>
  <c r="AE1262" i="3"/>
  <c r="AW67" i="3"/>
  <c r="AW1341" i="3"/>
  <c r="AW2084" i="3"/>
  <c r="AW309" i="3"/>
  <c r="AW4082" i="3"/>
  <c r="AW61" i="3"/>
  <c r="AW1262" i="3"/>
  <c r="AW3528" i="3"/>
  <c r="AE61" i="3"/>
  <c r="AE3528" i="3"/>
  <c r="AE2084" i="3"/>
  <c r="AE2306" i="3"/>
  <c r="AE3317" i="3"/>
  <c r="AE3671" i="3"/>
  <c r="AE3964" i="3"/>
  <c r="AW2306" i="3"/>
  <c r="AW3317" i="3"/>
  <c r="AW3671" i="3"/>
  <c r="AW3964" i="3"/>
  <c r="AE2333" i="3"/>
  <c r="AW2333" i="3"/>
  <c r="AE309" i="3"/>
  <c r="AE3557" i="3"/>
  <c r="AW3557" i="3"/>
  <c r="L4091" i="3" l="1"/>
  <c r="M4091" i="3"/>
  <c r="L4896" i="3"/>
  <c r="L4902" i="3" s="1"/>
  <c r="M4896" i="3"/>
  <c r="M4902" i="3" s="1"/>
  <c r="L4215" i="3"/>
  <c r="M5650" i="3"/>
  <c r="M5656" i="3" s="1"/>
  <c r="L5650" i="3"/>
  <c r="L5656" i="3" s="1"/>
  <c r="M3037" i="3"/>
  <c r="M3043" i="3" s="1"/>
  <c r="M4215" i="3"/>
  <c r="M4221" i="3" s="1"/>
  <c r="L3037" i="3"/>
  <c r="L3043" i="3" s="1"/>
  <c r="L4097" i="3"/>
  <c r="M4097" i="3"/>
  <c r="M2357" i="3"/>
  <c r="M2363" i="3" s="1"/>
  <c r="M1451" i="3"/>
  <c r="M1457" i="3" s="1"/>
  <c r="L2357" i="3"/>
  <c r="L2363" i="3" s="1"/>
  <c r="L3725" i="3"/>
  <c r="L3731" i="3" s="1"/>
  <c r="L1451" i="3"/>
  <c r="L1457" i="3" s="1"/>
  <c r="M3725" i="3"/>
  <c r="M3731" i="3" s="1"/>
  <c r="BE4356" i="3"/>
  <c r="BD4356" i="3"/>
  <c r="BD3198" i="3"/>
  <c r="BE3198" i="3"/>
  <c r="L4221" i="3"/>
  <c r="M5660" i="3"/>
  <c r="L5660" i="3"/>
  <c r="M5662" i="3"/>
  <c r="M5661" i="3"/>
  <c r="M5663" i="3"/>
  <c r="L5664" i="3"/>
  <c r="L5661" i="3"/>
  <c r="L5663" i="3"/>
  <c r="M5664" i="3"/>
  <c r="L5662" i="3"/>
  <c r="M5659" i="3" l="1"/>
  <c r="M5665" i="3" s="1"/>
  <c r="L5659" i="3"/>
  <c r="L5665" i="3" s="1"/>
  <c r="Q4948" i="3" l="1"/>
  <c r="R4948" i="3"/>
  <c r="S4948" i="3"/>
  <c r="T4948" i="3"/>
  <c r="U4948" i="3"/>
  <c r="V4948" i="3"/>
  <c r="X4948" i="3"/>
  <c r="Y4948" i="3"/>
  <c r="Z4948" i="3"/>
  <c r="AA4948" i="3"/>
  <c r="AC4948" i="3"/>
  <c r="AI4948" i="3"/>
  <c r="AJ4948" i="3"/>
  <c r="AK4948" i="3"/>
  <c r="AL4948" i="3"/>
  <c r="AM4948" i="3"/>
  <c r="AN4948" i="3"/>
  <c r="AP4948" i="3"/>
  <c r="AQ4948" i="3"/>
  <c r="AR4948" i="3"/>
  <c r="AS4948" i="3"/>
  <c r="AU4948" i="3"/>
  <c r="Q3135" i="3"/>
  <c r="R3135" i="3"/>
  <c r="S3135" i="3"/>
  <c r="T3135" i="3"/>
  <c r="U3135" i="3"/>
  <c r="V3135" i="3"/>
  <c r="X3135" i="3"/>
  <c r="Y3135" i="3"/>
  <c r="Z3135" i="3"/>
  <c r="AA3135" i="3"/>
  <c r="AC3135" i="3"/>
  <c r="AI3135" i="3"/>
  <c r="AJ3135" i="3"/>
  <c r="AK3135" i="3"/>
  <c r="AL3135" i="3"/>
  <c r="AM3135" i="3"/>
  <c r="AN3135" i="3"/>
  <c r="AP3135" i="3"/>
  <c r="AQ3135" i="3"/>
  <c r="AR3135" i="3"/>
  <c r="AS3135" i="3"/>
  <c r="AU3135" i="3"/>
  <c r="Q2511" i="3" l="1"/>
  <c r="R2511" i="3"/>
  <c r="S2511" i="3"/>
  <c r="T2511" i="3"/>
  <c r="U2511" i="3"/>
  <c r="V2511" i="3"/>
  <c r="X2511" i="3"/>
  <c r="Y2511" i="3"/>
  <c r="Z2511" i="3"/>
  <c r="AA2511" i="3"/>
  <c r="AC2511" i="3"/>
  <c r="AI2511" i="3"/>
  <c r="AJ2511" i="3"/>
  <c r="AK2511" i="3"/>
  <c r="AL2511" i="3"/>
  <c r="AM2511" i="3"/>
  <c r="AN2511" i="3"/>
  <c r="AP2511" i="3"/>
  <c r="AQ2511" i="3"/>
  <c r="AR2511" i="3"/>
  <c r="AS2511" i="3"/>
  <c r="AU2511" i="3"/>
  <c r="I1183" i="4" l="1"/>
  <c r="H1183" i="4"/>
  <c r="D1183" i="4"/>
  <c r="C1183" i="4"/>
  <c r="I1175" i="4"/>
  <c r="H1175" i="4"/>
  <c r="D1175" i="4"/>
  <c r="C1175" i="4"/>
  <c r="I1150" i="4"/>
  <c r="H1150" i="4"/>
  <c r="D1150" i="4"/>
  <c r="C1150" i="4"/>
  <c r="I1134" i="4"/>
  <c r="H1134" i="4"/>
  <c r="D1134" i="4"/>
  <c r="C1134" i="4"/>
  <c r="I1086" i="4"/>
  <c r="H1086" i="4"/>
  <c r="D1086" i="4"/>
  <c r="C1086" i="4"/>
  <c r="I1078" i="4"/>
  <c r="H1078" i="4"/>
  <c r="D1078" i="4"/>
  <c r="C1078" i="4"/>
  <c r="I843" i="4"/>
  <c r="H843" i="4"/>
  <c r="D843" i="4"/>
  <c r="C843" i="4"/>
  <c r="I835" i="4"/>
  <c r="H835" i="4"/>
  <c r="D835" i="4"/>
  <c r="C835" i="4"/>
  <c r="I827" i="4"/>
  <c r="H827" i="4"/>
  <c r="D827" i="4"/>
  <c r="C827" i="4"/>
  <c r="I811" i="4"/>
  <c r="H811" i="4"/>
  <c r="D811" i="4"/>
  <c r="C811" i="4"/>
  <c r="I803" i="4"/>
  <c r="H803" i="4"/>
  <c r="D803" i="4"/>
  <c r="C803" i="4"/>
  <c r="I795" i="4"/>
  <c r="H795" i="4"/>
  <c r="D795" i="4"/>
  <c r="C795" i="4"/>
  <c r="I787" i="4"/>
  <c r="H787" i="4"/>
  <c r="D787" i="4"/>
  <c r="C787" i="4"/>
  <c r="I771" i="4"/>
  <c r="H771" i="4"/>
  <c r="D771" i="4"/>
  <c r="C771" i="4"/>
  <c r="I763" i="4"/>
  <c r="H763" i="4"/>
  <c r="D763" i="4"/>
  <c r="C763" i="4"/>
  <c r="I747" i="4"/>
  <c r="H747" i="4"/>
  <c r="D747" i="4"/>
  <c r="C747" i="4"/>
  <c r="I739" i="4"/>
  <c r="H739" i="4"/>
  <c r="D739" i="4"/>
  <c r="C739" i="4"/>
  <c r="I715" i="4"/>
  <c r="H715" i="4"/>
  <c r="D715" i="4"/>
  <c r="C715" i="4"/>
  <c r="BB3584" i="3" l="1"/>
  <c r="AX3584" i="3"/>
  <c r="BB3127" i="3"/>
  <c r="AX3127" i="3"/>
  <c r="BC3127" i="3"/>
  <c r="Q449" i="3"/>
  <c r="R449" i="3"/>
  <c r="S449" i="3"/>
  <c r="T449" i="3"/>
  <c r="U449" i="3"/>
  <c r="V449" i="3"/>
  <c r="X449" i="3"/>
  <c r="Y449" i="3"/>
  <c r="Z449" i="3"/>
  <c r="Z498" i="3" s="1"/>
  <c r="AA449" i="3"/>
  <c r="AC449" i="3"/>
  <c r="AI449" i="3"/>
  <c r="AJ449" i="3"/>
  <c r="AK449" i="3"/>
  <c r="AL449" i="3"/>
  <c r="AM449" i="3"/>
  <c r="AN449" i="3"/>
  <c r="AP449" i="3"/>
  <c r="AQ449" i="3"/>
  <c r="AR449" i="3"/>
  <c r="AS449" i="3"/>
  <c r="AU449" i="3"/>
  <c r="Q5048" i="3"/>
  <c r="R5048" i="3"/>
  <c r="S5048" i="3"/>
  <c r="T5048" i="3"/>
  <c r="U5048" i="3"/>
  <c r="V5048" i="3"/>
  <c r="X5048" i="3"/>
  <c r="Y5048" i="3"/>
  <c r="Z5048" i="3"/>
  <c r="AA5048" i="3"/>
  <c r="AC5048" i="3"/>
  <c r="AI5048" i="3"/>
  <c r="AJ5048" i="3"/>
  <c r="AK5048" i="3"/>
  <c r="AL5048" i="3"/>
  <c r="AM5048" i="3"/>
  <c r="AN5048" i="3"/>
  <c r="AP5048" i="3"/>
  <c r="AQ5048" i="3"/>
  <c r="AR5048" i="3"/>
  <c r="AS5048" i="3"/>
  <c r="AU5048" i="3"/>
  <c r="Q3228" i="3"/>
  <c r="Q3229" i="3" s="1"/>
  <c r="R3228" i="3"/>
  <c r="R3229" i="3" s="1"/>
  <c r="S3228" i="3"/>
  <c r="S3229" i="3" s="1"/>
  <c r="T3228" i="3"/>
  <c r="T3229" i="3" s="1"/>
  <c r="U3228" i="3"/>
  <c r="U3229" i="3" s="1"/>
  <c r="V3228" i="3"/>
  <c r="V3229" i="3" s="1"/>
  <c r="X3228" i="3"/>
  <c r="X3229" i="3" s="1"/>
  <c r="Y3228" i="3"/>
  <c r="Y3229" i="3" s="1"/>
  <c r="Z3228" i="3"/>
  <c r="Z3229" i="3" s="1"/>
  <c r="AA3228" i="3"/>
  <c r="AA3229" i="3" s="1"/>
  <c r="AC3228" i="3"/>
  <c r="AC3229" i="3" s="1"/>
  <c r="AI3228" i="3"/>
  <c r="AI3229" i="3" s="1"/>
  <c r="AJ3228" i="3"/>
  <c r="AJ3229" i="3" s="1"/>
  <c r="AK3228" i="3"/>
  <c r="AK3229" i="3" s="1"/>
  <c r="AL3228" i="3"/>
  <c r="AL3229" i="3" s="1"/>
  <c r="AM3228" i="3"/>
  <c r="AM3229" i="3" s="1"/>
  <c r="AN3228" i="3"/>
  <c r="AN3229" i="3" s="1"/>
  <c r="AP3228" i="3"/>
  <c r="AP3229" i="3" s="1"/>
  <c r="AQ3228" i="3"/>
  <c r="AQ3229" i="3" s="1"/>
  <c r="AR3228" i="3"/>
  <c r="AR3229" i="3" s="1"/>
  <c r="AS3228" i="3"/>
  <c r="AS3229" i="3" s="1"/>
  <c r="AU3228" i="3"/>
  <c r="AU3229" i="3" s="1"/>
  <c r="R1814" i="3"/>
  <c r="V1814" i="3"/>
  <c r="X1814" i="3"/>
  <c r="Y1814" i="3"/>
  <c r="AK1814" i="3"/>
  <c r="AQ1814" i="3"/>
  <c r="BB1812" i="3"/>
  <c r="AX1812" i="3"/>
  <c r="AY1812" i="3"/>
  <c r="Q709" i="3"/>
  <c r="R709" i="3"/>
  <c r="S709" i="3"/>
  <c r="T709" i="3"/>
  <c r="U709" i="3"/>
  <c r="V709" i="3"/>
  <c r="X709" i="3"/>
  <c r="Y709" i="3"/>
  <c r="Z709" i="3"/>
  <c r="AA709" i="3"/>
  <c r="AC709" i="3"/>
  <c r="AI709" i="3"/>
  <c r="AJ709" i="3"/>
  <c r="AK709" i="3"/>
  <c r="AL709" i="3"/>
  <c r="AM709" i="3"/>
  <c r="AN709" i="3"/>
  <c r="AP709" i="3"/>
  <c r="AQ709" i="3"/>
  <c r="AR709" i="3"/>
  <c r="AS709" i="3"/>
  <c r="AU709" i="3"/>
  <c r="Q689" i="3"/>
  <c r="R689" i="3"/>
  <c r="S689" i="3"/>
  <c r="T689" i="3"/>
  <c r="U689" i="3"/>
  <c r="V689" i="3"/>
  <c r="X689" i="3"/>
  <c r="Y689" i="3"/>
  <c r="Z689" i="3"/>
  <c r="AA689" i="3"/>
  <c r="AC689" i="3"/>
  <c r="AI689" i="3"/>
  <c r="AI710" i="3" s="1"/>
  <c r="AJ689" i="3"/>
  <c r="AK689" i="3"/>
  <c r="AL689" i="3"/>
  <c r="AM689" i="3"/>
  <c r="AN689" i="3"/>
  <c r="AP689" i="3"/>
  <c r="AQ689" i="3"/>
  <c r="AR689" i="3"/>
  <c r="AS689" i="3"/>
  <c r="AU689" i="3"/>
  <c r="Q1171" i="3"/>
  <c r="R1171" i="3"/>
  <c r="S1171" i="3"/>
  <c r="T1171" i="3"/>
  <c r="U1171" i="3"/>
  <c r="V1171" i="3"/>
  <c r="X1171" i="3"/>
  <c r="Y1171" i="3"/>
  <c r="Z1171" i="3"/>
  <c r="AA1171" i="3"/>
  <c r="AC1171" i="3"/>
  <c r="AI1171" i="3"/>
  <c r="AJ1171" i="3"/>
  <c r="AK1171" i="3"/>
  <c r="AL1171" i="3"/>
  <c r="AM1171" i="3"/>
  <c r="AN1171" i="3"/>
  <c r="AP1171" i="3"/>
  <c r="AQ1171" i="3"/>
  <c r="AR1171" i="3"/>
  <c r="AS1171" i="3"/>
  <c r="AU1171" i="3"/>
  <c r="Q1155" i="3"/>
  <c r="R1155" i="3"/>
  <c r="S1155" i="3"/>
  <c r="T1155" i="3"/>
  <c r="U1155" i="3"/>
  <c r="V1155" i="3"/>
  <c r="X1155" i="3"/>
  <c r="Y1155" i="3"/>
  <c r="Z1155" i="3"/>
  <c r="AA1155" i="3"/>
  <c r="AC1155" i="3"/>
  <c r="AI1155" i="3"/>
  <c r="AJ1155" i="3"/>
  <c r="AK1155" i="3"/>
  <c r="AL1155" i="3"/>
  <c r="AM1155" i="3"/>
  <c r="AN1155" i="3"/>
  <c r="AP1155" i="3"/>
  <c r="AQ1155" i="3"/>
  <c r="AR1155" i="3"/>
  <c r="AS1155" i="3"/>
  <c r="AU1155" i="3"/>
  <c r="Q1816" i="3"/>
  <c r="R1816" i="3"/>
  <c r="S1816" i="3"/>
  <c r="T1816" i="3"/>
  <c r="U1816" i="3"/>
  <c r="V1816" i="3"/>
  <c r="X1816" i="3"/>
  <c r="Y1816" i="3"/>
  <c r="Z1816" i="3"/>
  <c r="AA1816" i="3"/>
  <c r="AC1816" i="3"/>
  <c r="AI1816" i="3"/>
  <c r="AJ1816" i="3"/>
  <c r="AK1816" i="3"/>
  <c r="AL1816" i="3"/>
  <c r="AM1816" i="3"/>
  <c r="AN1816" i="3"/>
  <c r="AP1816" i="3"/>
  <c r="AQ1816" i="3"/>
  <c r="AR1816" i="3"/>
  <c r="AS1816" i="3"/>
  <c r="AU1816" i="3"/>
  <c r="Q4953" i="3"/>
  <c r="Q4954" i="3" s="1"/>
  <c r="R4953" i="3"/>
  <c r="R4954" i="3" s="1"/>
  <c r="S4953" i="3"/>
  <c r="S4954" i="3" s="1"/>
  <c r="T4953" i="3"/>
  <c r="T4954" i="3" s="1"/>
  <c r="U4953" i="3"/>
  <c r="V4953" i="3"/>
  <c r="X4953" i="3"/>
  <c r="Y4953" i="3"/>
  <c r="Y4954" i="3" s="1"/>
  <c r="Z4953" i="3"/>
  <c r="Z4954" i="3" s="1"/>
  <c r="AA4953" i="3"/>
  <c r="AA4954" i="3" s="1"/>
  <c r="AC4953" i="3"/>
  <c r="AC4954" i="3" s="1"/>
  <c r="AI4953" i="3"/>
  <c r="AI4954" i="3" s="1"/>
  <c r="AJ4953" i="3"/>
  <c r="AJ4954" i="3" s="1"/>
  <c r="AK4953" i="3"/>
  <c r="AK4954" i="3" s="1"/>
  <c r="AL4953" i="3"/>
  <c r="AL4954" i="3" s="1"/>
  <c r="AM4953" i="3"/>
  <c r="AN4953" i="3"/>
  <c r="AP4953" i="3"/>
  <c r="AQ4953" i="3"/>
  <c r="AQ4954" i="3" s="1"/>
  <c r="AR4953" i="3"/>
  <c r="AS4953" i="3"/>
  <c r="AS4954" i="3" s="1"/>
  <c r="AU4953" i="3"/>
  <c r="Q5216" i="3"/>
  <c r="R5216" i="3"/>
  <c r="S5216" i="3"/>
  <c r="T5216" i="3"/>
  <c r="U5216" i="3"/>
  <c r="V5216" i="3"/>
  <c r="X5216" i="3"/>
  <c r="Y5216" i="3"/>
  <c r="Z5216" i="3"/>
  <c r="AA5216" i="3"/>
  <c r="AC5216" i="3"/>
  <c r="AI5216" i="3"/>
  <c r="AJ5216" i="3"/>
  <c r="AK5216" i="3"/>
  <c r="AL5216" i="3"/>
  <c r="AM5216" i="3"/>
  <c r="AN5216" i="3"/>
  <c r="AP5216" i="3"/>
  <c r="AQ5216" i="3"/>
  <c r="AR5216" i="3"/>
  <c r="AS5216" i="3"/>
  <c r="AU5216" i="3"/>
  <c r="BB5206" i="3"/>
  <c r="AX5206" i="3"/>
  <c r="BB5207" i="3"/>
  <c r="AX5207" i="3"/>
  <c r="BB5098" i="3"/>
  <c r="AX5098" i="3"/>
  <c r="BB3242" i="3"/>
  <c r="AX3242" i="3"/>
  <c r="BB3241" i="3"/>
  <c r="AX3241" i="3"/>
  <c r="Q3529" i="3"/>
  <c r="R3529" i="3"/>
  <c r="S3529" i="3"/>
  <c r="T3529" i="3"/>
  <c r="U3529" i="3"/>
  <c r="V3529" i="3"/>
  <c r="X3529" i="3"/>
  <c r="Y3529" i="3"/>
  <c r="Z3529" i="3"/>
  <c r="AA3529" i="3"/>
  <c r="AC3529" i="3"/>
  <c r="AI3529" i="3"/>
  <c r="AJ3529" i="3"/>
  <c r="AK3529" i="3"/>
  <c r="AL3529" i="3"/>
  <c r="AM3529" i="3"/>
  <c r="AN3529" i="3"/>
  <c r="AP3529" i="3"/>
  <c r="AQ3529" i="3"/>
  <c r="AR3529" i="3"/>
  <c r="AS3529" i="3"/>
  <c r="BB3518" i="3"/>
  <c r="AX3518" i="3"/>
  <c r="BC3518" i="3"/>
  <c r="AY3518" i="3"/>
  <c r="Q5402" i="3"/>
  <c r="R5402" i="3"/>
  <c r="S5402" i="3"/>
  <c r="T5402" i="3"/>
  <c r="U5402" i="3"/>
  <c r="V5402" i="3"/>
  <c r="X5402" i="3"/>
  <c r="Y5402" i="3"/>
  <c r="Z5402" i="3"/>
  <c r="AA5402" i="3"/>
  <c r="AC5402" i="3"/>
  <c r="AI5402" i="3"/>
  <c r="AJ5402" i="3"/>
  <c r="AK5402" i="3"/>
  <c r="AL5402" i="3"/>
  <c r="AM5402" i="3"/>
  <c r="AN5402" i="3"/>
  <c r="AN5403" i="3" s="1"/>
  <c r="AP5402" i="3"/>
  <c r="AQ5402" i="3"/>
  <c r="AR5402" i="3"/>
  <c r="AS5402" i="3"/>
  <c r="AU5402" i="3"/>
  <c r="Q3323" i="3"/>
  <c r="R3323" i="3"/>
  <c r="S3323" i="3"/>
  <c r="S3324" i="3" s="1"/>
  <c r="T3323" i="3"/>
  <c r="T3324" i="3" s="1"/>
  <c r="U3323" i="3"/>
  <c r="U3324" i="3" s="1"/>
  <c r="V3323" i="3"/>
  <c r="X3323" i="3"/>
  <c r="X3324" i="3" s="1"/>
  <c r="Y3323" i="3"/>
  <c r="Y3324" i="3" s="1"/>
  <c r="Z3323" i="3"/>
  <c r="Z3324" i="3" s="1"/>
  <c r="AA3323" i="3"/>
  <c r="AA3324" i="3" s="1"/>
  <c r="AC3323" i="3"/>
  <c r="AI3323" i="3"/>
  <c r="AJ3323" i="3"/>
  <c r="AK3323" i="3"/>
  <c r="AL3323" i="3"/>
  <c r="AM3323" i="3"/>
  <c r="AM3324" i="3" s="1"/>
  <c r="AN3323" i="3"/>
  <c r="AN3324" i="3" s="1"/>
  <c r="AP3323" i="3"/>
  <c r="AQ3323" i="3"/>
  <c r="AQ3324" i="3" s="1"/>
  <c r="AR3323" i="3"/>
  <c r="AR3324" i="3" s="1"/>
  <c r="AS3323" i="3"/>
  <c r="AS3324" i="3" s="1"/>
  <c r="AU3323" i="3"/>
  <c r="BB3309" i="3"/>
  <c r="AX3309" i="3"/>
  <c r="BC3309" i="3"/>
  <c r="AY3309" i="3"/>
  <c r="Q3286" i="3"/>
  <c r="R3286" i="3"/>
  <c r="S3286" i="3"/>
  <c r="T3286" i="3"/>
  <c r="U3286" i="3"/>
  <c r="V3286" i="3"/>
  <c r="X3286" i="3"/>
  <c r="Y3286" i="3"/>
  <c r="Z3286" i="3"/>
  <c r="AA3286" i="3"/>
  <c r="AC3286" i="3"/>
  <c r="AI3286" i="3"/>
  <c r="AJ3286" i="3"/>
  <c r="AK3286" i="3"/>
  <c r="AL3286" i="3"/>
  <c r="AM3286" i="3"/>
  <c r="AN3286" i="3"/>
  <c r="AP3286" i="3"/>
  <c r="AQ3286" i="3"/>
  <c r="AR3286" i="3"/>
  <c r="AS3286" i="3"/>
  <c r="AU3286" i="3"/>
  <c r="BB3283" i="3"/>
  <c r="AX3283" i="3"/>
  <c r="BC3283" i="3"/>
  <c r="AY3283" i="3"/>
  <c r="BB3282" i="3"/>
  <c r="AX3282" i="3"/>
  <c r="BC3282" i="3"/>
  <c r="BB3268" i="3"/>
  <c r="AX3268" i="3"/>
  <c r="BB4940" i="3"/>
  <c r="AX4940" i="3"/>
  <c r="BB3134" i="3"/>
  <c r="AX3134" i="3"/>
  <c r="BB3131" i="3"/>
  <c r="AX3131" i="3"/>
  <c r="BB4946" i="3"/>
  <c r="AX4946" i="3"/>
  <c r="BB4947" i="3"/>
  <c r="AX4947" i="3"/>
  <c r="AY4947" i="3"/>
  <c r="BB4945" i="3"/>
  <c r="AX4945" i="3"/>
  <c r="BB4942" i="3"/>
  <c r="AX4942" i="3"/>
  <c r="BB4952" i="3"/>
  <c r="BB4953" i="3" s="1"/>
  <c r="AX4952" i="3"/>
  <c r="AX4953" i="3" s="1"/>
  <c r="AW4953" i="3"/>
  <c r="AY4952" i="3"/>
  <c r="BB4941" i="3"/>
  <c r="AX4941" i="3"/>
  <c r="BB4944" i="3"/>
  <c r="AX4944" i="3"/>
  <c r="BB4938" i="3"/>
  <c r="AX4938" i="3"/>
  <c r="BB3125" i="3"/>
  <c r="AX3125" i="3"/>
  <c r="BB1807" i="3"/>
  <c r="AX1807" i="3"/>
  <c r="BC1807" i="3"/>
  <c r="BB1770" i="3"/>
  <c r="AX1770" i="3"/>
  <c r="BB1769" i="3"/>
  <c r="AX1769" i="3"/>
  <c r="AY1769" i="3"/>
  <c r="BB1768" i="3"/>
  <c r="AX1768" i="3"/>
  <c r="BB1757" i="3"/>
  <c r="AX1757" i="3"/>
  <c r="BB1717" i="3"/>
  <c r="AX1717" i="3"/>
  <c r="Q1652" i="3"/>
  <c r="R1652" i="3"/>
  <c r="S1652" i="3"/>
  <c r="T1652" i="3"/>
  <c r="U1652" i="3"/>
  <c r="V1652" i="3"/>
  <c r="X1652" i="3"/>
  <c r="Y1652" i="3"/>
  <c r="Z1652" i="3"/>
  <c r="AA1652" i="3"/>
  <c r="AC1652" i="3"/>
  <c r="AI1652" i="3"/>
  <c r="AJ1652" i="3"/>
  <c r="AK1652" i="3"/>
  <c r="AL1652" i="3"/>
  <c r="AM1652" i="3"/>
  <c r="AN1652" i="3"/>
  <c r="AP1652" i="3"/>
  <c r="AQ1652" i="3"/>
  <c r="AR1652" i="3"/>
  <c r="AS1652" i="3"/>
  <c r="AU1652" i="3"/>
  <c r="BB1649" i="3"/>
  <c r="AX1649" i="3"/>
  <c r="BB1638" i="3"/>
  <c r="AX1638" i="3"/>
  <c r="BC1638" i="3"/>
  <c r="Q3946" i="3"/>
  <c r="Q3947" i="3" s="1"/>
  <c r="R3946" i="3"/>
  <c r="R3947" i="3" s="1"/>
  <c r="S3946" i="3"/>
  <c r="S3947" i="3" s="1"/>
  <c r="T3946" i="3"/>
  <c r="T3947" i="3" s="1"/>
  <c r="U3946" i="3"/>
  <c r="U3947" i="3" s="1"/>
  <c r="V3946" i="3"/>
  <c r="V3947" i="3" s="1"/>
  <c r="X3946" i="3"/>
  <c r="X3947" i="3" s="1"/>
  <c r="Y3946" i="3"/>
  <c r="Y3947" i="3" s="1"/>
  <c r="Z3946" i="3"/>
  <c r="Z3947" i="3" s="1"/>
  <c r="AA3946" i="3"/>
  <c r="AA3947" i="3" s="1"/>
  <c r="AC3946" i="3"/>
  <c r="AC3947" i="3" s="1"/>
  <c r="AI3946" i="3"/>
  <c r="AI3947" i="3" s="1"/>
  <c r="AJ3946" i="3"/>
  <c r="AJ3947" i="3" s="1"/>
  <c r="AK3946" i="3"/>
  <c r="AK3947" i="3" s="1"/>
  <c r="AL3946" i="3"/>
  <c r="AL3947" i="3" s="1"/>
  <c r="AM3946" i="3"/>
  <c r="AM3947" i="3" s="1"/>
  <c r="AN3946" i="3"/>
  <c r="AN3947" i="3" s="1"/>
  <c r="AP3946" i="3"/>
  <c r="AP3947" i="3" s="1"/>
  <c r="AQ3946" i="3"/>
  <c r="AQ3947" i="3" s="1"/>
  <c r="AR3946" i="3"/>
  <c r="AR3947" i="3" s="1"/>
  <c r="AS3946" i="3"/>
  <c r="AS3947" i="3" s="1"/>
  <c r="AU3946" i="3"/>
  <c r="AU3947" i="3" s="1"/>
  <c r="Q121" i="3"/>
  <c r="R121" i="3"/>
  <c r="S121" i="3"/>
  <c r="T121" i="3"/>
  <c r="U121" i="3"/>
  <c r="V121" i="3"/>
  <c r="X121" i="3"/>
  <c r="Y121" i="3"/>
  <c r="Y122" i="3" s="1"/>
  <c r="Z121" i="3"/>
  <c r="AA121" i="3"/>
  <c r="AA122" i="3" s="1"/>
  <c r="AC121" i="3"/>
  <c r="AI121" i="3"/>
  <c r="AJ121" i="3"/>
  <c r="AK121" i="3"/>
  <c r="AL121" i="3"/>
  <c r="AM121" i="3"/>
  <c r="AN121" i="3"/>
  <c r="AP121" i="3"/>
  <c r="AQ121" i="3"/>
  <c r="AR121" i="3"/>
  <c r="AR122" i="3" s="1"/>
  <c r="AS121" i="3"/>
  <c r="AU121" i="3"/>
  <c r="BB119" i="3"/>
  <c r="AX119" i="3"/>
  <c r="BC119" i="3"/>
  <c r="BB110" i="3"/>
  <c r="AX110" i="3"/>
  <c r="BB98" i="3"/>
  <c r="AX98" i="3"/>
  <c r="Q1342" i="3"/>
  <c r="R1342" i="3"/>
  <c r="S1342" i="3"/>
  <c r="T1342" i="3"/>
  <c r="U1342" i="3"/>
  <c r="V1342" i="3"/>
  <c r="X1342" i="3"/>
  <c r="Y1342" i="3"/>
  <c r="Z1342" i="3"/>
  <c r="AA1342" i="3"/>
  <c r="AC1342" i="3"/>
  <c r="AI1342" i="3"/>
  <c r="AJ1342" i="3"/>
  <c r="AK1342" i="3"/>
  <c r="AL1342" i="3"/>
  <c r="AM1342" i="3"/>
  <c r="AN1342" i="3"/>
  <c r="AP1342" i="3"/>
  <c r="AQ1342" i="3"/>
  <c r="AR1342" i="3"/>
  <c r="AS1342" i="3"/>
  <c r="AU1342" i="3"/>
  <c r="BB1339" i="3"/>
  <c r="AX1339" i="3"/>
  <c r="AY1339" i="3"/>
  <c r="BB436" i="3"/>
  <c r="AX436" i="3"/>
  <c r="BB3691" i="3"/>
  <c r="AX3691" i="3"/>
  <c r="BB1167" i="3"/>
  <c r="AX1167" i="3"/>
  <c r="BB2680" i="3"/>
  <c r="AX2680" i="3"/>
  <c r="BB1129" i="3"/>
  <c r="AX1129" i="3"/>
  <c r="BB2671" i="3"/>
  <c r="AX2671" i="3"/>
  <c r="BB2668" i="3"/>
  <c r="AX2668" i="3"/>
  <c r="BB2658" i="3"/>
  <c r="AX2658" i="3"/>
  <c r="BB4269" i="3"/>
  <c r="AX4269" i="3"/>
  <c r="BC4269" i="3"/>
  <c r="BB4704" i="3"/>
  <c r="AX4704" i="3"/>
  <c r="BB3306" i="3"/>
  <c r="AX3306" i="3"/>
  <c r="BB5288" i="3"/>
  <c r="AX5288" i="3"/>
  <c r="BB5281" i="3"/>
  <c r="AX5281" i="3"/>
  <c r="BB5113" i="3"/>
  <c r="AX5113" i="3"/>
  <c r="BB5099" i="3"/>
  <c r="AX5099" i="3"/>
  <c r="BB5081" i="3"/>
  <c r="AX5081" i="3"/>
  <c r="Q2158" i="3"/>
  <c r="R2158" i="3"/>
  <c r="S2158" i="3"/>
  <c r="T2158" i="3"/>
  <c r="U2158" i="3"/>
  <c r="V2158" i="3"/>
  <c r="X2158" i="3"/>
  <c r="Y2158" i="3"/>
  <c r="Z2158" i="3"/>
  <c r="AA2158" i="3"/>
  <c r="AC2158" i="3"/>
  <c r="AI2158" i="3"/>
  <c r="AJ2158" i="3"/>
  <c r="AK2158" i="3"/>
  <c r="AL2158" i="3"/>
  <c r="AM2158" i="3"/>
  <c r="AN2158" i="3"/>
  <c r="AP2158" i="3"/>
  <c r="AQ2158" i="3"/>
  <c r="AR2158" i="3"/>
  <c r="AS2158" i="3"/>
  <c r="AU2158" i="3"/>
  <c r="Q1658" i="3"/>
  <c r="R1658" i="3"/>
  <c r="S1658" i="3"/>
  <c r="T1658" i="3"/>
  <c r="U1658" i="3"/>
  <c r="V1658" i="3"/>
  <c r="X1658" i="3"/>
  <c r="Y1658" i="3"/>
  <c r="Z1658" i="3"/>
  <c r="AA1658" i="3"/>
  <c r="AC1658" i="3"/>
  <c r="AI1658" i="3"/>
  <c r="AJ1658" i="3"/>
  <c r="AK1658" i="3"/>
  <c r="AL1658" i="3"/>
  <c r="AM1658" i="3"/>
  <c r="AN1658" i="3"/>
  <c r="AP1658" i="3"/>
  <c r="AQ1658" i="3"/>
  <c r="AR1658" i="3"/>
  <c r="AS1658" i="3"/>
  <c r="AU1658" i="3"/>
  <c r="Q1655" i="3"/>
  <c r="R1655" i="3"/>
  <c r="S1655" i="3"/>
  <c r="T1655" i="3"/>
  <c r="U1655" i="3"/>
  <c r="V1655" i="3"/>
  <c r="X1655" i="3"/>
  <c r="Y1655" i="3"/>
  <c r="Z1655" i="3"/>
  <c r="AA1655" i="3"/>
  <c r="AC1655" i="3"/>
  <c r="AI1655" i="3"/>
  <c r="AJ1655" i="3"/>
  <c r="AK1655" i="3"/>
  <c r="AL1655" i="3"/>
  <c r="AM1655" i="3"/>
  <c r="AN1655" i="3"/>
  <c r="AP1655" i="3"/>
  <c r="AQ1655" i="3"/>
  <c r="AR1655" i="3"/>
  <c r="AS1655" i="3"/>
  <c r="AU1655" i="3"/>
  <c r="BB1647" i="3"/>
  <c r="AX1647" i="3"/>
  <c r="Q2348" i="3"/>
  <c r="Q2349" i="3" s="1"/>
  <c r="R2348" i="3"/>
  <c r="R2349" i="3" s="1"/>
  <c r="S2348" i="3"/>
  <c r="S2349" i="3" s="1"/>
  <c r="T2348" i="3"/>
  <c r="T2349" i="3" s="1"/>
  <c r="U2348" i="3"/>
  <c r="U2349" i="3" s="1"/>
  <c r="V2348" i="3"/>
  <c r="V2349" i="3" s="1"/>
  <c r="X2348" i="3"/>
  <c r="X2349" i="3" s="1"/>
  <c r="Y2348" i="3"/>
  <c r="Y2349" i="3" s="1"/>
  <c r="Z2348" i="3"/>
  <c r="Z2349" i="3" s="1"/>
  <c r="AA2348" i="3"/>
  <c r="AA2349" i="3" s="1"/>
  <c r="AC2348" i="3"/>
  <c r="AC2349" i="3" s="1"/>
  <c r="AI2348" i="3"/>
  <c r="AI2349" i="3" s="1"/>
  <c r="AJ2348" i="3"/>
  <c r="AJ2349" i="3" s="1"/>
  <c r="AK2348" i="3"/>
  <c r="AK2349" i="3" s="1"/>
  <c r="AL2348" i="3"/>
  <c r="AL2349" i="3" s="1"/>
  <c r="AM2348" i="3"/>
  <c r="AM2349" i="3" s="1"/>
  <c r="AN2348" i="3"/>
  <c r="AN2349" i="3" s="1"/>
  <c r="AP2348" i="3"/>
  <c r="AP2349" i="3" s="1"/>
  <c r="AQ2348" i="3"/>
  <c r="AQ2349" i="3" s="1"/>
  <c r="AR2348" i="3"/>
  <c r="AR2349" i="3" s="1"/>
  <c r="AS2348" i="3"/>
  <c r="AS2349" i="3" s="1"/>
  <c r="AU2348" i="3"/>
  <c r="AU2349" i="3" s="1"/>
  <c r="BB2347" i="3"/>
  <c r="BB2348" i="3" s="1"/>
  <c r="BB2349" i="3" s="1"/>
  <c r="AX2347" i="3"/>
  <c r="AX2348" i="3" s="1"/>
  <c r="AX2349" i="3" s="1"/>
  <c r="AL2334" i="3"/>
  <c r="BB2301" i="3"/>
  <c r="AX2301" i="3"/>
  <c r="BB2302" i="3"/>
  <c r="AX2302" i="3"/>
  <c r="AY2302" i="3"/>
  <c r="BB2332" i="3"/>
  <c r="AX2332" i="3"/>
  <c r="BB2246" i="3"/>
  <c r="AX2246" i="3"/>
  <c r="BB3702" i="3"/>
  <c r="AX3702" i="3"/>
  <c r="BB3621" i="3"/>
  <c r="AX3621" i="3"/>
  <c r="AY3621" i="3"/>
  <c r="BB3598" i="3"/>
  <c r="AX3598" i="3"/>
  <c r="BC3598" i="3"/>
  <c r="BB3651" i="3"/>
  <c r="AX3651" i="3"/>
  <c r="Q966" i="3"/>
  <c r="Q967" i="3" s="1"/>
  <c r="R966" i="3"/>
  <c r="R967" i="3" s="1"/>
  <c r="S966" i="3"/>
  <c r="S967" i="3" s="1"/>
  <c r="T966" i="3"/>
  <c r="T967" i="3" s="1"/>
  <c r="U966" i="3"/>
  <c r="U967" i="3" s="1"/>
  <c r="V966" i="3"/>
  <c r="V967" i="3" s="1"/>
  <c r="X966" i="3"/>
  <c r="X967" i="3" s="1"/>
  <c r="Y966" i="3"/>
  <c r="Y967" i="3" s="1"/>
  <c r="Z966" i="3"/>
  <c r="Z967" i="3" s="1"/>
  <c r="AA966" i="3"/>
  <c r="AA967" i="3" s="1"/>
  <c r="AC966" i="3"/>
  <c r="AC967" i="3" s="1"/>
  <c r="AI966" i="3"/>
  <c r="AI967" i="3" s="1"/>
  <c r="AJ966" i="3"/>
  <c r="AJ967" i="3" s="1"/>
  <c r="AK966" i="3"/>
  <c r="AK967" i="3" s="1"/>
  <c r="AL966" i="3"/>
  <c r="AL967" i="3" s="1"/>
  <c r="AM966" i="3"/>
  <c r="AM967" i="3" s="1"/>
  <c r="AN966" i="3"/>
  <c r="AN967" i="3" s="1"/>
  <c r="AP966" i="3"/>
  <c r="AP967" i="3" s="1"/>
  <c r="AQ966" i="3"/>
  <c r="AQ967" i="3" s="1"/>
  <c r="AR966" i="3"/>
  <c r="AR967" i="3" s="1"/>
  <c r="AS966" i="3"/>
  <c r="AS967" i="3" s="1"/>
  <c r="AU966" i="3"/>
  <c r="AU967" i="3" s="1"/>
  <c r="BB964" i="3"/>
  <c r="AX964" i="3"/>
  <c r="BB3945" i="3"/>
  <c r="AX3945" i="3"/>
  <c r="BB3944" i="3"/>
  <c r="AX3944" i="3"/>
  <c r="AY3944" i="3"/>
  <c r="BB3942" i="3"/>
  <c r="AX3942" i="3"/>
  <c r="BB3941" i="3"/>
  <c r="AX3941" i="3"/>
  <c r="BB3940" i="3"/>
  <c r="AX3940" i="3"/>
  <c r="BB4614" i="3"/>
  <c r="AX4614" i="3"/>
  <c r="AY4614" i="3"/>
  <c r="Q4206" i="3"/>
  <c r="R4206" i="3"/>
  <c r="S4206" i="3"/>
  <c r="T4206" i="3"/>
  <c r="T4207" i="3" s="1"/>
  <c r="U4206" i="3"/>
  <c r="V4206" i="3"/>
  <c r="X4206" i="3"/>
  <c r="Y4206" i="3"/>
  <c r="Z4206" i="3"/>
  <c r="AA4206" i="3"/>
  <c r="AC4206" i="3"/>
  <c r="AI4206" i="3"/>
  <c r="AJ4206" i="3"/>
  <c r="AK4206" i="3"/>
  <c r="AL4206" i="3"/>
  <c r="AM4206" i="3"/>
  <c r="AN4206" i="3"/>
  <c r="AP4206" i="3"/>
  <c r="AP4207" i="3" s="1"/>
  <c r="AQ4206" i="3"/>
  <c r="AR4206" i="3"/>
  <c r="AS4206" i="3"/>
  <c r="AU4206" i="3"/>
  <c r="BB4205" i="3"/>
  <c r="AX4205" i="3"/>
  <c r="BB4204" i="3"/>
  <c r="AX4204" i="3"/>
  <c r="BC4204" i="3"/>
  <c r="BB4202" i="3"/>
  <c r="AX4202" i="3"/>
  <c r="AY4202" i="3"/>
  <c r="BB708" i="3"/>
  <c r="AX708" i="3"/>
  <c r="BB699" i="3"/>
  <c r="AX699" i="3"/>
  <c r="Q5380" i="3"/>
  <c r="R5380" i="3"/>
  <c r="S5380" i="3"/>
  <c r="T5380" i="3"/>
  <c r="U5380" i="3"/>
  <c r="V5380" i="3"/>
  <c r="X5380" i="3"/>
  <c r="Y5380" i="3"/>
  <c r="Z5380" i="3"/>
  <c r="AA5380" i="3"/>
  <c r="AC5380" i="3"/>
  <c r="AI5380" i="3"/>
  <c r="AJ5380" i="3"/>
  <c r="AK5380" i="3"/>
  <c r="AL5380" i="3"/>
  <c r="AM5380" i="3"/>
  <c r="AN5380" i="3"/>
  <c r="AP5380" i="3"/>
  <c r="AQ5380" i="3"/>
  <c r="AR5380" i="3"/>
  <c r="AS5380" i="3"/>
  <c r="AU5380" i="3"/>
  <c r="Q2155" i="3"/>
  <c r="R2155" i="3"/>
  <c r="S2155" i="3"/>
  <c r="T2155" i="3"/>
  <c r="U2155" i="3"/>
  <c r="V2155" i="3"/>
  <c r="X2155" i="3"/>
  <c r="Y2155" i="3"/>
  <c r="Z2155" i="3"/>
  <c r="AA2155" i="3"/>
  <c r="AC2155" i="3"/>
  <c r="AI2155" i="3"/>
  <c r="AJ2155" i="3"/>
  <c r="AK2155" i="3"/>
  <c r="AL2155" i="3"/>
  <c r="AM2155" i="3"/>
  <c r="AN2155" i="3"/>
  <c r="AP2155" i="3"/>
  <c r="AQ2155" i="3"/>
  <c r="AR2155" i="3"/>
  <c r="AS2155" i="3"/>
  <c r="AU2155" i="3"/>
  <c r="Q1819" i="3"/>
  <c r="R1819" i="3"/>
  <c r="S1819" i="3"/>
  <c r="T1819" i="3"/>
  <c r="U1819" i="3"/>
  <c r="V1819" i="3"/>
  <c r="X1819" i="3"/>
  <c r="Y1819" i="3"/>
  <c r="Z1819" i="3"/>
  <c r="AA1819" i="3"/>
  <c r="AC1819" i="3"/>
  <c r="AI1819" i="3"/>
  <c r="AJ1819" i="3"/>
  <c r="AK1819" i="3"/>
  <c r="AL1819" i="3"/>
  <c r="AM1819" i="3"/>
  <c r="AN1819" i="3"/>
  <c r="AP1819" i="3"/>
  <c r="AQ1819" i="3"/>
  <c r="AR1819" i="3"/>
  <c r="AS1819" i="3"/>
  <c r="AU1819" i="3"/>
  <c r="Q5146" i="3"/>
  <c r="Q5655" i="3" s="1"/>
  <c r="R5146" i="3"/>
  <c r="R5655" i="3" s="1"/>
  <c r="S5146" i="3"/>
  <c r="S5655" i="3" s="1"/>
  <c r="T5146" i="3"/>
  <c r="T5655" i="3" s="1"/>
  <c r="U5146" i="3"/>
  <c r="U5655" i="3" s="1"/>
  <c r="V5146" i="3"/>
  <c r="V5655" i="3" s="1"/>
  <c r="X5146" i="3"/>
  <c r="X5655" i="3" s="1"/>
  <c r="Y5146" i="3"/>
  <c r="Y5655" i="3" s="1"/>
  <c r="Z5146" i="3"/>
  <c r="Z5655" i="3" s="1"/>
  <c r="AA5146" i="3"/>
  <c r="AA5655" i="3" s="1"/>
  <c r="AC5146" i="3"/>
  <c r="AC5655" i="3" s="1"/>
  <c r="AI5146" i="3"/>
  <c r="AI5655" i="3" s="1"/>
  <c r="AJ5146" i="3"/>
  <c r="AJ5655" i="3" s="1"/>
  <c r="AK5146" i="3"/>
  <c r="AK5655" i="3" s="1"/>
  <c r="AL5146" i="3"/>
  <c r="AL5655" i="3" s="1"/>
  <c r="AM5146" i="3"/>
  <c r="AM5655" i="3" s="1"/>
  <c r="AN5146" i="3"/>
  <c r="AN5655" i="3" s="1"/>
  <c r="AP5146" i="3"/>
  <c r="AP5655" i="3" s="1"/>
  <c r="AQ5146" i="3"/>
  <c r="AQ5655" i="3" s="1"/>
  <c r="AR5146" i="3"/>
  <c r="AR5655" i="3" s="1"/>
  <c r="AS5146" i="3"/>
  <c r="AS5655" i="3" s="1"/>
  <c r="AU5146" i="3"/>
  <c r="AU5655" i="3" s="1"/>
  <c r="Q4765" i="3"/>
  <c r="R4765" i="3"/>
  <c r="S4765" i="3"/>
  <c r="T4765" i="3"/>
  <c r="U4765" i="3"/>
  <c r="V4765" i="3"/>
  <c r="X4765" i="3"/>
  <c r="Y4765" i="3"/>
  <c r="Z4765" i="3"/>
  <c r="AA4765" i="3"/>
  <c r="AC4765" i="3"/>
  <c r="AI4765" i="3"/>
  <c r="AJ4765" i="3"/>
  <c r="AK4765" i="3"/>
  <c r="AL4765" i="3"/>
  <c r="AM4765" i="3"/>
  <c r="AN4765" i="3"/>
  <c r="AP4765" i="3"/>
  <c r="AQ4765" i="3"/>
  <c r="AR4765" i="3"/>
  <c r="AS4765" i="3"/>
  <c r="AU4765" i="3"/>
  <c r="Q3677" i="3"/>
  <c r="R3677" i="3"/>
  <c r="S3677" i="3"/>
  <c r="T3677" i="3"/>
  <c r="U3677" i="3"/>
  <c r="V3677" i="3"/>
  <c r="X3677" i="3"/>
  <c r="Y3677" i="3"/>
  <c r="Z3677" i="3"/>
  <c r="AA3677" i="3"/>
  <c r="AC3677" i="3"/>
  <c r="AI3677" i="3"/>
  <c r="AJ3677" i="3"/>
  <c r="AK3677" i="3"/>
  <c r="AL3677" i="3"/>
  <c r="AM3677" i="3"/>
  <c r="AN3677" i="3"/>
  <c r="AP3677" i="3"/>
  <c r="AQ3677" i="3"/>
  <c r="AR3677" i="3"/>
  <c r="AS3677" i="3"/>
  <c r="AU3677" i="3"/>
  <c r="Q3276" i="3"/>
  <c r="R3276" i="3"/>
  <c r="S3276" i="3"/>
  <c r="T3276" i="3"/>
  <c r="U3276" i="3"/>
  <c r="V3276" i="3"/>
  <c r="X3276" i="3"/>
  <c r="Y3276" i="3"/>
  <c r="Z3276" i="3"/>
  <c r="AA3276" i="3"/>
  <c r="AC3276" i="3"/>
  <c r="AI3276" i="3"/>
  <c r="AJ3276" i="3"/>
  <c r="AK3276" i="3"/>
  <c r="AL3276" i="3"/>
  <c r="AM3276" i="3"/>
  <c r="AN3276" i="3"/>
  <c r="AP3276" i="3"/>
  <c r="AQ3276" i="3"/>
  <c r="AR3276" i="3"/>
  <c r="AS3276" i="3"/>
  <c r="AU3276" i="3"/>
  <c r="Q2600" i="3"/>
  <c r="R2600" i="3"/>
  <c r="S2600" i="3"/>
  <c r="T2600" i="3"/>
  <c r="U2600" i="3"/>
  <c r="V2600" i="3"/>
  <c r="X2600" i="3"/>
  <c r="Y2600" i="3"/>
  <c r="Z2600" i="3"/>
  <c r="AA2600" i="3"/>
  <c r="AC2600" i="3"/>
  <c r="AI2600" i="3"/>
  <c r="AJ2600" i="3"/>
  <c r="AK2600" i="3"/>
  <c r="AL2600" i="3"/>
  <c r="AM2600" i="3"/>
  <c r="AN2600" i="3"/>
  <c r="AP2600" i="3"/>
  <c r="AQ2600" i="3"/>
  <c r="AR2600" i="3"/>
  <c r="AS2600" i="3"/>
  <c r="AU2600" i="3"/>
  <c r="Q2568" i="3"/>
  <c r="R2568" i="3"/>
  <c r="S2568" i="3"/>
  <c r="T2568" i="3"/>
  <c r="U2568" i="3"/>
  <c r="V2568" i="3"/>
  <c r="X2568" i="3"/>
  <c r="Y2568" i="3"/>
  <c r="Z2568" i="3"/>
  <c r="AA2568" i="3"/>
  <c r="AC2568" i="3"/>
  <c r="AI2568" i="3"/>
  <c r="AJ2568" i="3"/>
  <c r="AK2568" i="3"/>
  <c r="AL2568" i="3"/>
  <c r="AM2568" i="3"/>
  <c r="AN2568" i="3"/>
  <c r="AP2568" i="3"/>
  <c r="AQ2568" i="3"/>
  <c r="AR2568" i="3"/>
  <c r="AS2568" i="3"/>
  <c r="AU2568" i="3"/>
  <c r="Q2339" i="3"/>
  <c r="R2339" i="3"/>
  <c r="S2339" i="3"/>
  <c r="T2339" i="3"/>
  <c r="U2339" i="3"/>
  <c r="V2339" i="3"/>
  <c r="X2339" i="3"/>
  <c r="Y2339" i="3"/>
  <c r="Z2339" i="3"/>
  <c r="AA2339" i="3"/>
  <c r="AC2339" i="3"/>
  <c r="AI2339" i="3"/>
  <c r="AJ2339" i="3"/>
  <c r="AK2339" i="3"/>
  <c r="AL2339" i="3"/>
  <c r="AM2339" i="3"/>
  <c r="AN2339" i="3"/>
  <c r="AP2339" i="3"/>
  <c r="AQ2339" i="3"/>
  <c r="AR2339" i="3"/>
  <c r="AS2339" i="3"/>
  <c r="AU2339" i="3"/>
  <c r="Q1695" i="3"/>
  <c r="R1695" i="3"/>
  <c r="S1695" i="3"/>
  <c r="T1695" i="3"/>
  <c r="U1695" i="3"/>
  <c r="V1695" i="3"/>
  <c r="X1695" i="3"/>
  <c r="Y1695" i="3"/>
  <c r="Z1695" i="3"/>
  <c r="AA1695" i="3"/>
  <c r="AC1695" i="3"/>
  <c r="AI1695" i="3"/>
  <c r="AJ1695" i="3"/>
  <c r="AK1695" i="3"/>
  <c r="AL1695" i="3"/>
  <c r="AM1695" i="3"/>
  <c r="AN1695" i="3"/>
  <c r="AP1695" i="3"/>
  <c r="AQ1695" i="3"/>
  <c r="AR1695" i="3"/>
  <c r="AS1695" i="3"/>
  <c r="AU1695" i="3"/>
  <c r="Q1609" i="3"/>
  <c r="R1609" i="3"/>
  <c r="S1609" i="3"/>
  <c r="T1609" i="3"/>
  <c r="U1609" i="3"/>
  <c r="V1609" i="3"/>
  <c r="X1609" i="3"/>
  <c r="Y1609" i="3"/>
  <c r="Z1609" i="3"/>
  <c r="AA1609" i="3"/>
  <c r="AC1609" i="3"/>
  <c r="AI1609" i="3"/>
  <c r="AJ1609" i="3"/>
  <c r="AK1609" i="3"/>
  <c r="AL1609" i="3"/>
  <c r="AM1609" i="3"/>
  <c r="AN1609" i="3"/>
  <c r="AP1609" i="3"/>
  <c r="AQ1609" i="3"/>
  <c r="AR1609" i="3"/>
  <c r="AS1609" i="3"/>
  <c r="AU1609" i="3"/>
  <c r="Q1218" i="3"/>
  <c r="R1218" i="3"/>
  <c r="S1218" i="3"/>
  <c r="T1218" i="3"/>
  <c r="U1218" i="3"/>
  <c r="V1218" i="3"/>
  <c r="X1218" i="3"/>
  <c r="Y1218" i="3"/>
  <c r="Z1218" i="3"/>
  <c r="AA1218" i="3"/>
  <c r="AC1218" i="3"/>
  <c r="AI1218" i="3"/>
  <c r="AJ1218" i="3"/>
  <c r="AK1218" i="3"/>
  <c r="AL1218" i="3"/>
  <c r="AM1218" i="3"/>
  <c r="AN1218" i="3"/>
  <c r="AP1218" i="3"/>
  <c r="AQ1218" i="3"/>
  <c r="AR1218" i="3"/>
  <c r="AS1218" i="3"/>
  <c r="AU1218" i="3"/>
  <c r="Q1177" i="3"/>
  <c r="R1177" i="3"/>
  <c r="S1177" i="3"/>
  <c r="T1177" i="3"/>
  <c r="U1177" i="3"/>
  <c r="V1177" i="3"/>
  <c r="X1177" i="3"/>
  <c r="Y1177" i="3"/>
  <c r="Z1177" i="3"/>
  <c r="AA1177" i="3"/>
  <c r="AC1177" i="3"/>
  <c r="AI1177" i="3"/>
  <c r="AJ1177" i="3"/>
  <c r="AK1177" i="3"/>
  <c r="AL1177" i="3"/>
  <c r="AM1177" i="3"/>
  <c r="AN1177" i="3"/>
  <c r="AP1177" i="3"/>
  <c r="AQ1177" i="3"/>
  <c r="AR1177" i="3"/>
  <c r="AS1177" i="3"/>
  <c r="AU1177" i="3"/>
  <c r="Q5377" i="3"/>
  <c r="R5377" i="3"/>
  <c r="S5377" i="3"/>
  <c r="T5377" i="3"/>
  <c r="T5378" i="3" s="1"/>
  <c r="U5377" i="3"/>
  <c r="V5377" i="3"/>
  <c r="V5378" i="3" s="1"/>
  <c r="X5377" i="3"/>
  <c r="Y5377" i="3"/>
  <c r="Z5377" i="3"/>
  <c r="AA5377" i="3"/>
  <c r="AC5377" i="3"/>
  <c r="AI5377" i="3"/>
  <c r="AJ5377" i="3"/>
  <c r="AK5377" i="3"/>
  <c r="AL5377" i="3"/>
  <c r="AM5377" i="3"/>
  <c r="AN5377" i="3"/>
  <c r="AP5377" i="3"/>
  <c r="AP5378" i="3" s="1"/>
  <c r="AQ5377" i="3"/>
  <c r="AR5377" i="3"/>
  <c r="AS5377" i="3"/>
  <c r="AU5377" i="3"/>
  <c r="Q4432" i="3"/>
  <c r="Q4433" i="3" s="1"/>
  <c r="R4432" i="3"/>
  <c r="R4433" i="3" s="1"/>
  <c r="S4432" i="3"/>
  <c r="S4433" i="3" s="1"/>
  <c r="T4432" i="3"/>
  <c r="T4433" i="3" s="1"/>
  <c r="U4432" i="3"/>
  <c r="U4433" i="3" s="1"/>
  <c r="V4432" i="3"/>
  <c r="V4433" i="3" s="1"/>
  <c r="X4432" i="3"/>
  <c r="X4433" i="3" s="1"/>
  <c r="Y4432" i="3"/>
  <c r="Y4433" i="3" s="1"/>
  <c r="Z4432" i="3"/>
  <c r="Z4433" i="3" s="1"/>
  <c r="AA4432" i="3"/>
  <c r="AA4433" i="3" s="1"/>
  <c r="AC4432" i="3"/>
  <c r="AC4433" i="3" s="1"/>
  <c r="AI4432" i="3"/>
  <c r="AI4433" i="3" s="1"/>
  <c r="AJ4432" i="3"/>
  <c r="AJ4433" i="3" s="1"/>
  <c r="AK4432" i="3"/>
  <c r="AK4433" i="3" s="1"/>
  <c r="AL4432" i="3"/>
  <c r="AL4433" i="3" s="1"/>
  <c r="AM4432" i="3"/>
  <c r="AM4433" i="3" s="1"/>
  <c r="AN4432" i="3"/>
  <c r="AN4433" i="3" s="1"/>
  <c r="AP4432" i="3"/>
  <c r="AP4433" i="3" s="1"/>
  <c r="AQ4432" i="3"/>
  <c r="AQ4433" i="3" s="1"/>
  <c r="AR4432" i="3"/>
  <c r="AR4433" i="3" s="1"/>
  <c r="AS4432" i="3"/>
  <c r="AS4433" i="3" s="1"/>
  <c r="AU4432" i="3"/>
  <c r="AU4433" i="3" s="1"/>
  <c r="Q3140" i="3"/>
  <c r="Q3141" i="3" s="1"/>
  <c r="R3140" i="3"/>
  <c r="R3141" i="3" s="1"/>
  <c r="S3140" i="3"/>
  <c r="S3141" i="3" s="1"/>
  <c r="T3140" i="3"/>
  <c r="T3141" i="3" s="1"/>
  <c r="U3140" i="3"/>
  <c r="U3141" i="3" s="1"/>
  <c r="V3140" i="3"/>
  <c r="V3141" i="3" s="1"/>
  <c r="X3140" i="3"/>
  <c r="X3141" i="3" s="1"/>
  <c r="Y3140" i="3"/>
  <c r="Y3141" i="3" s="1"/>
  <c r="Z3140" i="3"/>
  <c r="AA3140" i="3"/>
  <c r="AA3141" i="3" s="1"/>
  <c r="AC3140" i="3"/>
  <c r="AC3141" i="3" s="1"/>
  <c r="AI3140" i="3"/>
  <c r="AI3141" i="3" s="1"/>
  <c r="AJ3140" i="3"/>
  <c r="AK3140" i="3"/>
  <c r="AK3141" i="3" s="1"/>
  <c r="AL3140" i="3"/>
  <c r="AL3141" i="3" s="1"/>
  <c r="AM3140" i="3"/>
  <c r="AM3141" i="3" s="1"/>
  <c r="AN3140" i="3"/>
  <c r="AN3141" i="3" s="1"/>
  <c r="AP3140" i="3"/>
  <c r="AP3141" i="3" s="1"/>
  <c r="AQ3140" i="3"/>
  <c r="AQ3141" i="3" s="1"/>
  <c r="AR3140" i="3"/>
  <c r="AR3141" i="3" s="1"/>
  <c r="AS3140" i="3"/>
  <c r="AS3141" i="3" s="1"/>
  <c r="AU3140" i="3"/>
  <c r="Q4295" i="3"/>
  <c r="R4295" i="3"/>
  <c r="S4295" i="3"/>
  <c r="T4295" i="3"/>
  <c r="T4296" i="3" s="1"/>
  <c r="U4295" i="3"/>
  <c r="V4295" i="3"/>
  <c r="V4296" i="3" s="1"/>
  <c r="X4295" i="3"/>
  <c r="Y4295" i="3"/>
  <c r="Y4296" i="3" s="1"/>
  <c r="Z4295" i="3"/>
  <c r="AA4295" i="3"/>
  <c r="AC4295" i="3"/>
  <c r="AI4295" i="3"/>
  <c r="AJ4295" i="3"/>
  <c r="AK4295" i="3"/>
  <c r="AL4295" i="3"/>
  <c r="AM4295" i="3"/>
  <c r="AN4295" i="3"/>
  <c r="AP4295" i="3"/>
  <c r="AP4296" i="3" s="1"/>
  <c r="AQ4295" i="3"/>
  <c r="AR4295" i="3"/>
  <c r="AR4296" i="3" s="1"/>
  <c r="AS4295" i="3"/>
  <c r="AU4295" i="3"/>
  <c r="Q4926" i="3"/>
  <c r="R4926" i="3"/>
  <c r="S4926" i="3"/>
  <c r="T4926" i="3"/>
  <c r="U4926" i="3"/>
  <c r="V4926" i="3"/>
  <c r="X4926" i="3"/>
  <c r="Y4926" i="3"/>
  <c r="Z4926" i="3"/>
  <c r="AA4926" i="3"/>
  <c r="AC4926" i="3"/>
  <c r="AI4926" i="3"/>
  <c r="AJ4926" i="3"/>
  <c r="AK4926" i="3"/>
  <c r="AL4926" i="3"/>
  <c r="AM4926" i="3"/>
  <c r="AN4926" i="3"/>
  <c r="AP4926" i="3"/>
  <c r="AQ4926" i="3"/>
  <c r="AR4926" i="3"/>
  <c r="AS4926" i="3"/>
  <c r="AU4926" i="3"/>
  <c r="Q4920" i="3"/>
  <c r="R4920" i="3"/>
  <c r="S4920" i="3"/>
  <c r="T4920" i="3"/>
  <c r="U4920" i="3"/>
  <c r="V4920" i="3"/>
  <c r="X4920" i="3"/>
  <c r="Y4920" i="3"/>
  <c r="Z4920" i="3"/>
  <c r="AA4920" i="3"/>
  <c r="AC4920" i="3"/>
  <c r="AI4920" i="3"/>
  <c r="AJ4920" i="3"/>
  <c r="AK4920" i="3"/>
  <c r="AL4920" i="3"/>
  <c r="AM4920" i="3"/>
  <c r="AN4920" i="3"/>
  <c r="AP4920" i="3"/>
  <c r="AQ4920" i="3"/>
  <c r="AR4920" i="3"/>
  <c r="AS4920" i="3"/>
  <c r="AU4920" i="3"/>
  <c r="Q3843" i="3"/>
  <c r="R3843" i="3"/>
  <c r="S3843" i="3"/>
  <c r="T3843" i="3"/>
  <c r="U3843" i="3"/>
  <c r="V3843" i="3"/>
  <c r="X3843" i="3"/>
  <c r="Y3843" i="3"/>
  <c r="Z3843" i="3"/>
  <c r="AA3843" i="3"/>
  <c r="AC3843" i="3"/>
  <c r="AI3843" i="3"/>
  <c r="AJ3843" i="3"/>
  <c r="AK3843" i="3"/>
  <c r="AL3843" i="3"/>
  <c r="AM3843" i="3"/>
  <c r="AN3843" i="3"/>
  <c r="AP3843" i="3"/>
  <c r="AQ3843" i="3"/>
  <c r="AR3843" i="3"/>
  <c r="AS3843" i="3"/>
  <c r="AU3843" i="3"/>
  <c r="Q3834" i="3"/>
  <c r="R3834" i="3"/>
  <c r="S3834" i="3"/>
  <c r="T3834" i="3"/>
  <c r="U3834" i="3"/>
  <c r="V3834" i="3"/>
  <c r="X3834" i="3"/>
  <c r="Y3834" i="3"/>
  <c r="Z3834" i="3"/>
  <c r="AA3834" i="3"/>
  <c r="AC3834" i="3"/>
  <c r="AI3834" i="3"/>
  <c r="AJ3834" i="3"/>
  <c r="AK3834" i="3"/>
  <c r="AL3834" i="3"/>
  <c r="AM3834" i="3"/>
  <c r="AN3834" i="3"/>
  <c r="AP3834" i="3"/>
  <c r="AQ3834" i="3"/>
  <c r="AR3834" i="3"/>
  <c r="AS3834" i="3"/>
  <c r="AU3834" i="3"/>
  <c r="Q4887" i="3"/>
  <c r="Q4888" i="3" s="1"/>
  <c r="R4887" i="3"/>
  <c r="R4888" i="3" s="1"/>
  <c r="S4887" i="3"/>
  <c r="S4888" i="3" s="1"/>
  <c r="T4887" i="3"/>
  <c r="T4888" i="3" s="1"/>
  <c r="U4887" i="3"/>
  <c r="U4888" i="3" s="1"/>
  <c r="V4887" i="3"/>
  <c r="V4888" i="3" s="1"/>
  <c r="X4887" i="3"/>
  <c r="X4888" i="3" s="1"/>
  <c r="Y4887" i="3"/>
  <c r="Y4888" i="3" s="1"/>
  <c r="Z4887" i="3"/>
  <c r="Z4888" i="3" s="1"/>
  <c r="AA4887" i="3"/>
  <c r="AA4888" i="3" s="1"/>
  <c r="AC4887" i="3"/>
  <c r="AC4888" i="3" s="1"/>
  <c r="AI4887" i="3"/>
  <c r="AI4888" i="3" s="1"/>
  <c r="AJ4887" i="3"/>
  <c r="AJ4888" i="3" s="1"/>
  <c r="AK4887" i="3"/>
  <c r="AK4888" i="3" s="1"/>
  <c r="AL4887" i="3"/>
  <c r="AL4888" i="3" s="1"/>
  <c r="AM4887" i="3"/>
  <c r="AM4888" i="3" s="1"/>
  <c r="AN4887" i="3"/>
  <c r="AN4888" i="3" s="1"/>
  <c r="AP4887" i="3"/>
  <c r="AP4888" i="3" s="1"/>
  <c r="AQ4887" i="3"/>
  <c r="AQ4888" i="3" s="1"/>
  <c r="AR4887" i="3"/>
  <c r="AR4888" i="3" s="1"/>
  <c r="AS4887" i="3"/>
  <c r="AS4888" i="3" s="1"/>
  <c r="AU4887" i="3"/>
  <c r="AU4888" i="3" s="1"/>
  <c r="Q4773" i="3"/>
  <c r="R4773" i="3"/>
  <c r="S4773" i="3"/>
  <c r="T4773" i="3"/>
  <c r="U4773" i="3"/>
  <c r="V4773" i="3"/>
  <c r="X4773" i="3"/>
  <c r="Y4773" i="3"/>
  <c r="Z4773" i="3"/>
  <c r="AA4773" i="3"/>
  <c r="AC4773" i="3"/>
  <c r="AI4773" i="3"/>
  <c r="AJ4773" i="3"/>
  <c r="AK4773" i="3"/>
  <c r="AL4773" i="3"/>
  <c r="AM4773" i="3"/>
  <c r="AN4773" i="3"/>
  <c r="AP4773" i="3"/>
  <c r="AQ4773" i="3"/>
  <c r="AR4773" i="3"/>
  <c r="AS4773" i="3"/>
  <c r="AU4773" i="3"/>
  <c r="Q4527" i="3"/>
  <c r="R4527" i="3"/>
  <c r="S4527" i="3"/>
  <c r="T4527" i="3"/>
  <c r="U4527" i="3"/>
  <c r="V4527" i="3"/>
  <c r="X4527" i="3"/>
  <c r="Y4527" i="3"/>
  <c r="Z4527" i="3"/>
  <c r="AA4527" i="3"/>
  <c r="AC4527" i="3"/>
  <c r="AI4527" i="3"/>
  <c r="AJ4527" i="3"/>
  <c r="AK4527" i="3"/>
  <c r="AL4527" i="3"/>
  <c r="AM4527" i="3"/>
  <c r="AN4527" i="3"/>
  <c r="AP4527" i="3"/>
  <c r="AQ4527" i="3"/>
  <c r="AR4527" i="3"/>
  <c r="AS4527" i="3"/>
  <c r="AU4527" i="3"/>
  <c r="Q2113" i="3"/>
  <c r="R2113" i="3"/>
  <c r="S2113" i="3"/>
  <c r="T2113" i="3"/>
  <c r="U2113" i="3"/>
  <c r="U2153" i="3" s="1"/>
  <c r="V2113" i="3"/>
  <c r="X2113" i="3"/>
  <c r="X2153" i="3" s="1"/>
  <c r="Y2113" i="3"/>
  <c r="Z2113" i="3"/>
  <c r="Z2153" i="3" s="1"/>
  <c r="AA2113" i="3"/>
  <c r="AC2113" i="3"/>
  <c r="AI2113" i="3"/>
  <c r="AJ2113" i="3"/>
  <c r="AK2113" i="3"/>
  <c r="AL2113" i="3"/>
  <c r="AM2113" i="3"/>
  <c r="AN2113" i="3"/>
  <c r="AN2153" i="3" s="1"/>
  <c r="AP2113" i="3"/>
  <c r="AP2153" i="3" s="1"/>
  <c r="AQ2113" i="3"/>
  <c r="AQ2153" i="3" s="1"/>
  <c r="AR2113" i="3"/>
  <c r="AS2113" i="3"/>
  <c r="AS2153" i="3" s="1"/>
  <c r="AU2113" i="3"/>
  <c r="Q1534" i="3"/>
  <c r="R1534" i="3"/>
  <c r="S1534" i="3"/>
  <c r="T1534" i="3"/>
  <c r="U1534" i="3"/>
  <c r="V1534" i="3"/>
  <c r="X1534" i="3"/>
  <c r="Y1534" i="3"/>
  <c r="Z1534" i="3"/>
  <c r="AA1534" i="3"/>
  <c r="AC1534" i="3"/>
  <c r="AI1534" i="3"/>
  <c r="AJ1534" i="3"/>
  <c r="AK1534" i="3"/>
  <c r="AL1534" i="3"/>
  <c r="AM1534" i="3"/>
  <c r="AN1534" i="3"/>
  <c r="AP1534" i="3"/>
  <c r="AQ1534" i="3"/>
  <c r="AR1534" i="3"/>
  <c r="AS1534" i="3"/>
  <c r="AU1534" i="3"/>
  <c r="Q4120" i="3"/>
  <c r="R4120" i="3"/>
  <c r="S4120" i="3"/>
  <c r="T4120" i="3"/>
  <c r="U4120" i="3"/>
  <c r="V4120" i="3"/>
  <c r="X4120" i="3"/>
  <c r="Y4120" i="3"/>
  <c r="Z4120" i="3"/>
  <c r="AA4120" i="3"/>
  <c r="AC4120" i="3"/>
  <c r="AI4120" i="3"/>
  <c r="AJ4120" i="3"/>
  <c r="AK4120" i="3"/>
  <c r="AL4120" i="3"/>
  <c r="AM4120" i="3"/>
  <c r="AN4120" i="3"/>
  <c r="AP4120" i="3"/>
  <c r="AQ4120" i="3"/>
  <c r="AR4120" i="3"/>
  <c r="AS4120" i="3"/>
  <c r="AU4120" i="3"/>
  <c r="Q4114" i="3"/>
  <c r="R4114" i="3"/>
  <c r="S4114" i="3"/>
  <c r="T4114" i="3"/>
  <c r="U4114" i="3"/>
  <c r="V4114" i="3"/>
  <c r="X4114" i="3"/>
  <c r="Y4114" i="3"/>
  <c r="Z4114" i="3"/>
  <c r="AA4114" i="3"/>
  <c r="AC4114" i="3"/>
  <c r="AI4114" i="3"/>
  <c r="AJ4114" i="3"/>
  <c r="AK4114" i="3"/>
  <c r="AL4114" i="3"/>
  <c r="AM4114" i="3"/>
  <c r="AN4114" i="3"/>
  <c r="AP4114" i="3"/>
  <c r="AQ4114" i="3"/>
  <c r="AR4114" i="3"/>
  <c r="AS4114" i="3"/>
  <c r="AU4114" i="3"/>
  <c r="T3571" i="3"/>
  <c r="AA3571" i="3"/>
  <c r="AS3571" i="3"/>
  <c r="Q1604" i="3"/>
  <c r="R1604" i="3"/>
  <c r="AC1604" i="3"/>
  <c r="Q943" i="3"/>
  <c r="R943" i="3"/>
  <c r="S943" i="3"/>
  <c r="T943" i="3"/>
  <c r="U943" i="3"/>
  <c r="V943" i="3"/>
  <c r="X943" i="3"/>
  <c r="Y943" i="3"/>
  <c r="Z943" i="3"/>
  <c r="AA943" i="3"/>
  <c r="AC943" i="3"/>
  <c r="AI943" i="3"/>
  <c r="AJ943" i="3"/>
  <c r="AK943" i="3"/>
  <c r="AL943" i="3"/>
  <c r="AM943" i="3"/>
  <c r="AN943" i="3"/>
  <c r="AP943" i="3"/>
  <c r="AQ943" i="3"/>
  <c r="AR943" i="3"/>
  <c r="AS943" i="3"/>
  <c r="AU943" i="3"/>
  <c r="Q711" i="3"/>
  <c r="R711" i="3"/>
  <c r="S711" i="3"/>
  <c r="T711" i="3"/>
  <c r="U711" i="3"/>
  <c r="V711" i="3"/>
  <c r="X711" i="3"/>
  <c r="Y711" i="3"/>
  <c r="Z711" i="3"/>
  <c r="AA711" i="3"/>
  <c r="AC711" i="3"/>
  <c r="AI711" i="3"/>
  <c r="AJ711" i="3"/>
  <c r="AK711" i="3"/>
  <c r="AL711" i="3"/>
  <c r="AM711" i="3"/>
  <c r="AN711" i="3"/>
  <c r="AP711" i="3"/>
  <c r="AQ711" i="3"/>
  <c r="AR711" i="3"/>
  <c r="AS711" i="3"/>
  <c r="AU711" i="3"/>
  <c r="Q3754" i="3"/>
  <c r="R3754" i="3"/>
  <c r="S3754" i="3"/>
  <c r="T3754" i="3"/>
  <c r="U3754" i="3"/>
  <c r="V3754" i="3"/>
  <c r="X3754" i="3"/>
  <c r="Y3754" i="3"/>
  <c r="Z3754" i="3"/>
  <c r="AA3754" i="3"/>
  <c r="AC3754" i="3"/>
  <c r="AI3754" i="3"/>
  <c r="AJ3754" i="3"/>
  <c r="AK3754" i="3"/>
  <c r="AL3754" i="3"/>
  <c r="AM3754" i="3"/>
  <c r="AN3754" i="3"/>
  <c r="AP3754" i="3"/>
  <c r="AQ3754" i="3"/>
  <c r="AR3754" i="3"/>
  <c r="AS3754" i="3"/>
  <c r="AU3754" i="3"/>
  <c r="Q3748" i="3"/>
  <c r="R3748" i="3"/>
  <c r="S3748" i="3"/>
  <c r="T3748" i="3"/>
  <c r="U3748" i="3"/>
  <c r="V3748" i="3"/>
  <c r="X3748" i="3"/>
  <c r="Y3748" i="3"/>
  <c r="Z3748" i="3"/>
  <c r="AA3748" i="3"/>
  <c r="AC3748" i="3"/>
  <c r="AI3748" i="3"/>
  <c r="AJ3748" i="3"/>
  <c r="AK3748" i="3"/>
  <c r="AL3748" i="3"/>
  <c r="AM3748" i="3"/>
  <c r="AN3748" i="3"/>
  <c r="AP3748" i="3"/>
  <c r="AQ3748" i="3"/>
  <c r="AR3748" i="3"/>
  <c r="AS3748" i="3"/>
  <c r="AU3748" i="3"/>
  <c r="Q4244" i="3"/>
  <c r="R4244" i="3"/>
  <c r="S4244" i="3"/>
  <c r="T4244" i="3"/>
  <c r="U4244" i="3"/>
  <c r="V4244" i="3"/>
  <c r="X4244" i="3"/>
  <c r="Y4244" i="3"/>
  <c r="Z4244" i="3"/>
  <c r="AA4244" i="3"/>
  <c r="AC4244" i="3"/>
  <c r="AI4244" i="3"/>
  <c r="AJ4244" i="3"/>
  <c r="AK4244" i="3"/>
  <c r="AL4244" i="3"/>
  <c r="AM4244" i="3"/>
  <c r="AN4244" i="3"/>
  <c r="AP4244" i="3"/>
  <c r="AQ4244" i="3"/>
  <c r="AR4244" i="3"/>
  <c r="AS4244" i="3"/>
  <c r="AU4244" i="3"/>
  <c r="Q4238" i="3"/>
  <c r="R4238" i="3"/>
  <c r="S4238" i="3"/>
  <c r="T4238" i="3"/>
  <c r="U4238" i="3"/>
  <c r="V4238" i="3"/>
  <c r="X4238" i="3"/>
  <c r="Y4238" i="3"/>
  <c r="Z4238" i="3"/>
  <c r="AA4238" i="3"/>
  <c r="AC4238" i="3"/>
  <c r="AI4238" i="3"/>
  <c r="AJ4238" i="3"/>
  <c r="AK4238" i="3"/>
  <c r="AL4238" i="3"/>
  <c r="AM4238" i="3"/>
  <c r="AN4238" i="3"/>
  <c r="AP4238" i="3"/>
  <c r="AQ4238" i="3"/>
  <c r="AR4238" i="3"/>
  <c r="AS4238" i="3"/>
  <c r="AU4238" i="3"/>
  <c r="Q2911" i="3"/>
  <c r="R2911" i="3"/>
  <c r="S2911" i="3"/>
  <c r="T2911" i="3"/>
  <c r="U2911" i="3"/>
  <c r="V2911" i="3"/>
  <c r="X2911" i="3"/>
  <c r="Y2911" i="3"/>
  <c r="Z2911" i="3"/>
  <c r="AA2911" i="3"/>
  <c r="AC2911" i="3"/>
  <c r="AI2911" i="3"/>
  <c r="AJ2911" i="3"/>
  <c r="AK2911" i="3"/>
  <c r="AL2911" i="3"/>
  <c r="AM2911" i="3"/>
  <c r="AN2911" i="3"/>
  <c r="AP2911" i="3"/>
  <c r="AQ2911" i="3"/>
  <c r="AR2911" i="3"/>
  <c r="AS2911" i="3"/>
  <c r="AU2911" i="3"/>
  <c r="Q2904" i="3"/>
  <c r="R2904" i="3"/>
  <c r="S2904" i="3"/>
  <c r="T2904" i="3"/>
  <c r="U2904" i="3"/>
  <c r="V2904" i="3"/>
  <c r="X2904" i="3"/>
  <c r="Y2904" i="3"/>
  <c r="Z2904" i="3"/>
  <c r="AA2904" i="3"/>
  <c r="AC2904" i="3"/>
  <c r="AI2904" i="3"/>
  <c r="AJ2904" i="3"/>
  <c r="AK2904" i="3"/>
  <c r="AL2904" i="3"/>
  <c r="AM2904" i="3"/>
  <c r="AN2904" i="3"/>
  <c r="AP2904" i="3"/>
  <c r="AQ2904" i="3"/>
  <c r="AR2904" i="3"/>
  <c r="AS2904" i="3"/>
  <c r="AU2904" i="3"/>
  <c r="Q3067" i="3"/>
  <c r="R3067" i="3"/>
  <c r="S3067" i="3"/>
  <c r="T3067" i="3"/>
  <c r="U3067" i="3"/>
  <c r="V3067" i="3"/>
  <c r="X3067" i="3"/>
  <c r="Y3067" i="3"/>
  <c r="Z3067" i="3"/>
  <c r="AA3067" i="3"/>
  <c r="AC3067" i="3"/>
  <c r="AI3067" i="3"/>
  <c r="AJ3067" i="3"/>
  <c r="AK3067" i="3"/>
  <c r="AL3067" i="3"/>
  <c r="AM3067" i="3"/>
  <c r="AN3067" i="3"/>
  <c r="AP3067" i="3"/>
  <c r="AQ3067" i="3"/>
  <c r="AR3067" i="3"/>
  <c r="AS3067" i="3"/>
  <c r="AU3067" i="3"/>
  <c r="Q3061" i="3"/>
  <c r="R3061" i="3"/>
  <c r="S3061" i="3"/>
  <c r="T3061" i="3"/>
  <c r="U3061" i="3"/>
  <c r="V3061" i="3"/>
  <c r="X3061" i="3"/>
  <c r="Y3061" i="3"/>
  <c r="Z3061" i="3"/>
  <c r="AA3061" i="3"/>
  <c r="AC3061" i="3"/>
  <c r="AI3061" i="3"/>
  <c r="AJ3061" i="3"/>
  <c r="AK3061" i="3"/>
  <c r="AL3061" i="3"/>
  <c r="AM3061" i="3"/>
  <c r="AN3061" i="3"/>
  <c r="AP3061" i="3"/>
  <c r="AQ3061" i="3"/>
  <c r="AR3061" i="3"/>
  <c r="AS3061" i="3"/>
  <c r="AU3061" i="3"/>
  <c r="Q3215" i="3"/>
  <c r="R3215" i="3"/>
  <c r="S3215" i="3"/>
  <c r="T3215" i="3"/>
  <c r="U3215" i="3"/>
  <c r="V3215" i="3"/>
  <c r="X3215" i="3"/>
  <c r="Y3215" i="3"/>
  <c r="Z3215" i="3"/>
  <c r="AA3215" i="3"/>
  <c r="AC3215" i="3"/>
  <c r="AI3215" i="3"/>
  <c r="AJ3215" i="3"/>
  <c r="AK3215" i="3"/>
  <c r="AL3215" i="3"/>
  <c r="AM3215" i="3"/>
  <c r="AN3215" i="3"/>
  <c r="AP3215" i="3"/>
  <c r="AQ3215" i="3"/>
  <c r="AR3215" i="3"/>
  <c r="AS3215" i="3"/>
  <c r="AU3215" i="3"/>
  <c r="Q3210" i="3"/>
  <c r="R3210" i="3"/>
  <c r="S3210" i="3"/>
  <c r="T3210" i="3"/>
  <c r="U3210" i="3"/>
  <c r="V3210" i="3"/>
  <c r="X3210" i="3"/>
  <c r="Y3210" i="3"/>
  <c r="Z3210" i="3"/>
  <c r="AA3210" i="3"/>
  <c r="AC3210" i="3"/>
  <c r="AI3210" i="3"/>
  <c r="AJ3210" i="3"/>
  <c r="AK3210" i="3"/>
  <c r="AL3210" i="3"/>
  <c r="AM3210" i="3"/>
  <c r="AN3210" i="3"/>
  <c r="AP3210" i="3"/>
  <c r="AQ3210" i="3"/>
  <c r="AR3210" i="3"/>
  <c r="AS3210" i="3"/>
  <c r="AU3210" i="3"/>
  <c r="Q2386" i="3"/>
  <c r="R2386" i="3"/>
  <c r="S2386" i="3"/>
  <c r="T2386" i="3"/>
  <c r="U2386" i="3"/>
  <c r="V2386" i="3"/>
  <c r="X2386" i="3"/>
  <c r="Y2386" i="3"/>
  <c r="Z2386" i="3"/>
  <c r="AA2386" i="3"/>
  <c r="AC2386" i="3"/>
  <c r="AI2386" i="3"/>
  <c r="AJ2386" i="3"/>
  <c r="AK2386" i="3"/>
  <c r="AL2386" i="3"/>
  <c r="AM2386" i="3"/>
  <c r="AN2386" i="3"/>
  <c r="AP2386" i="3"/>
  <c r="AQ2386" i="3"/>
  <c r="AR2386" i="3"/>
  <c r="AS2386" i="3"/>
  <c r="AU2386" i="3"/>
  <c r="Q2380" i="3"/>
  <c r="R2380" i="3"/>
  <c r="S2380" i="3"/>
  <c r="T2380" i="3"/>
  <c r="U2380" i="3"/>
  <c r="V2380" i="3"/>
  <c r="X2380" i="3"/>
  <c r="Y2380" i="3"/>
  <c r="Z2380" i="3"/>
  <c r="AA2380" i="3"/>
  <c r="AC2380" i="3"/>
  <c r="AI2380" i="3"/>
  <c r="AJ2380" i="3"/>
  <c r="AK2380" i="3"/>
  <c r="AL2380" i="3"/>
  <c r="AM2380" i="3"/>
  <c r="AN2380" i="3"/>
  <c r="AP2380" i="3"/>
  <c r="AQ2380" i="3"/>
  <c r="AR2380" i="3"/>
  <c r="AS2380" i="3"/>
  <c r="AU2380" i="3"/>
  <c r="Q2290" i="3"/>
  <c r="R2290" i="3"/>
  <c r="S2290" i="3"/>
  <c r="T2290" i="3"/>
  <c r="U2290" i="3"/>
  <c r="V2290" i="3"/>
  <c r="X2290" i="3"/>
  <c r="Y2290" i="3"/>
  <c r="Z2290" i="3"/>
  <c r="AA2290" i="3"/>
  <c r="AC2290" i="3"/>
  <c r="AI2290" i="3"/>
  <c r="AJ2290" i="3"/>
  <c r="AK2290" i="3"/>
  <c r="AL2290" i="3"/>
  <c r="AM2290" i="3"/>
  <c r="AN2290" i="3"/>
  <c r="AP2290" i="3"/>
  <c r="AQ2290" i="3"/>
  <c r="AR2290" i="3"/>
  <c r="AS2290" i="3"/>
  <c r="AU2290" i="3"/>
  <c r="Q2536" i="3"/>
  <c r="R2536" i="3"/>
  <c r="S2536" i="3"/>
  <c r="T2536" i="3"/>
  <c r="U2536" i="3"/>
  <c r="V2536" i="3"/>
  <c r="X2536" i="3"/>
  <c r="Y2536" i="3"/>
  <c r="Z2536" i="3"/>
  <c r="AA2536" i="3"/>
  <c r="AC2536" i="3"/>
  <c r="AI2536" i="3"/>
  <c r="AJ2536" i="3"/>
  <c r="AK2536" i="3"/>
  <c r="AL2536" i="3"/>
  <c r="AM2536" i="3"/>
  <c r="AN2536" i="3"/>
  <c r="AP2536" i="3"/>
  <c r="AQ2536" i="3"/>
  <c r="AR2536" i="3"/>
  <c r="AS2536" i="3"/>
  <c r="AU2536" i="3"/>
  <c r="Q2530" i="3"/>
  <c r="R2530" i="3"/>
  <c r="S2530" i="3"/>
  <c r="T2530" i="3"/>
  <c r="U2530" i="3"/>
  <c r="V2530" i="3"/>
  <c r="X2530" i="3"/>
  <c r="Y2530" i="3"/>
  <c r="Z2530" i="3"/>
  <c r="AA2530" i="3"/>
  <c r="AC2530" i="3"/>
  <c r="AI2530" i="3"/>
  <c r="AJ2530" i="3"/>
  <c r="AK2530" i="3"/>
  <c r="AL2530" i="3"/>
  <c r="AM2530" i="3"/>
  <c r="AN2530" i="3"/>
  <c r="AP2530" i="3"/>
  <c r="AQ2530" i="3"/>
  <c r="AR2530" i="3"/>
  <c r="AS2530" i="3"/>
  <c r="AU2530" i="3"/>
  <c r="Q4446" i="3"/>
  <c r="R4446" i="3"/>
  <c r="S4446" i="3"/>
  <c r="T4446" i="3"/>
  <c r="U4446" i="3"/>
  <c r="V4446" i="3"/>
  <c r="X4446" i="3"/>
  <c r="Y4446" i="3"/>
  <c r="Z4446" i="3"/>
  <c r="AA4446" i="3"/>
  <c r="AC4446" i="3"/>
  <c r="AI4446" i="3"/>
  <c r="AJ4446" i="3"/>
  <c r="AK4446" i="3"/>
  <c r="AL4446" i="3"/>
  <c r="AM4446" i="3"/>
  <c r="AN4446" i="3"/>
  <c r="AP4446" i="3"/>
  <c r="AQ4446" i="3"/>
  <c r="AR4446" i="3"/>
  <c r="AS4446" i="3"/>
  <c r="AU4446" i="3"/>
  <c r="Q5327" i="3"/>
  <c r="R5327" i="3"/>
  <c r="S5327" i="3"/>
  <c r="T5327" i="3"/>
  <c r="U5327" i="3"/>
  <c r="V5327" i="3"/>
  <c r="X5327" i="3"/>
  <c r="Y5327" i="3"/>
  <c r="Z5327" i="3"/>
  <c r="AA5327" i="3"/>
  <c r="AC5327" i="3"/>
  <c r="AI5327" i="3"/>
  <c r="AJ5327" i="3"/>
  <c r="AK5327" i="3"/>
  <c r="AL5327" i="3"/>
  <c r="AM5327" i="3"/>
  <c r="AN5327" i="3"/>
  <c r="AP5327" i="3"/>
  <c r="AQ5327" i="3"/>
  <c r="AR5327" i="3"/>
  <c r="AS5327" i="3"/>
  <c r="AU5327" i="3"/>
  <c r="Q3292" i="3"/>
  <c r="R3292" i="3"/>
  <c r="S3292" i="3"/>
  <c r="T3292" i="3"/>
  <c r="U3292" i="3"/>
  <c r="V3292" i="3"/>
  <c r="X3292" i="3"/>
  <c r="Y3292" i="3"/>
  <c r="Z3292" i="3"/>
  <c r="AA3292" i="3"/>
  <c r="AC3292" i="3"/>
  <c r="AI3292" i="3"/>
  <c r="AJ3292" i="3"/>
  <c r="AK3292" i="3"/>
  <c r="AL3292" i="3"/>
  <c r="AM3292" i="3"/>
  <c r="AN3292" i="3"/>
  <c r="AP3292" i="3"/>
  <c r="AQ3292" i="3"/>
  <c r="AR3292" i="3"/>
  <c r="AS3292" i="3"/>
  <c r="AU3292" i="3"/>
  <c r="Q5184" i="3"/>
  <c r="R5184" i="3"/>
  <c r="S5184" i="3"/>
  <c r="T5184" i="3"/>
  <c r="U5184" i="3"/>
  <c r="V5184" i="3"/>
  <c r="X5184" i="3"/>
  <c r="Y5184" i="3"/>
  <c r="Z5184" i="3"/>
  <c r="AA5184" i="3"/>
  <c r="AC5184" i="3"/>
  <c r="AI5184" i="3"/>
  <c r="AJ5184" i="3"/>
  <c r="AK5184" i="3"/>
  <c r="AL5184" i="3"/>
  <c r="AM5184" i="3"/>
  <c r="AN5184" i="3"/>
  <c r="AP5184" i="3"/>
  <c r="AQ5184" i="3"/>
  <c r="AR5184" i="3"/>
  <c r="AS5184" i="3"/>
  <c r="AU5184" i="3"/>
  <c r="R5141" i="3"/>
  <c r="Q5055" i="3"/>
  <c r="R5055" i="3"/>
  <c r="S5055" i="3"/>
  <c r="S5056" i="3" s="1"/>
  <c r="T5055" i="3"/>
  <c r="U5055" i="3"/>
  <c r="V5055" i="3"/>
  <c r="X5055" i="3"/>
  <c r="Y5055" i="3"/>
  <c r="Z5055" i="3"/>
  <c r="AA5055" i="3"/>
  <c r="AC5055" i="3"/>
  <c r="AI5055" i="3"/>
  <c r="AJ5055" i="3"/>
  <c r="AK5055" i="3"/>
  <c r="AL5055" i="3"/>
  <c r="AM5055" i="3"/>
  <c r="AN5055" i="3"/>
  <c r="AP5055" i="3"/>
  <c r="AQ5055" i="3"/>
  <c r="AR5055" i="3"/>
  <c r="AS5055" i="3"/>
  <c r="AU5055" i="3"/>
  <c r="Q3991" i="3"/>
  <c r="Q3992" i="3" s="1"/>
  <c r="R3991" i="3"/>
  <c r="R3992" i="3" s="1"/>
  <c r="S3991" i="3"/>
  <c r="S3992" i="3" s="1"/>
  <c r="T3991" i="3"/>
  <c r="T3992" i="3" s="1"/>
  <c r="U3991" i="3"/>
  <c r="U3992" i="3" s="1"/>
  <c r="V3991" i="3"/>
  <c r="V3992" i="3" s="1"/>
  <c r="X3991" i="3"/>
  <c r="X3992" i="3" s="1"/>
  <c r="Y3991" i="3"/>
  <c r="Y3992" i="3" s="1"/>
  <c r="Z3991" i="3"/>
  <c r="Z3992" i="3" s="1"/>
  <c r="AA3991" i="3"/>
  <c r="AA3992" i="3" s="1"/>
  <c r="AC3991" i="3"/>
  <c r="AC3992" i="3" s="1"/>
  <c r="AI3991" i="3"/>
  <c r="AI3992" i="3" s="1"/>
  <c r="AJ3991" i="3"/>
  <c r="AJ3992" i="3" s="1"/>
  <c r="AK3991" i="3"/>
  <c r="AK3992" i="3" s="1"/>
  <c r="AL3991" i="3"/>
  <c r="AL3992" i="3" s="1"/>
  <c r="AM3991" i="3"/>
  <c r="AM3992" i="3" s="1"/>
  <c r="AN3991" i="3"/>
  <c r="AN3992" i="3" s="1"/>
  <c r="AP3991" i="3"/>
  <c r="AP3992" i="3" s="1"/>
  <c r="AQ3991" i="3"/>
  <c r="AQ3992" i="3" s="1"/>
  <c r="AR3991" i="3"/>
  <c r="AR3992" i="3" s="1"/>
  <c r="AS3991" i="3"/>
  <c r="AS3992" i="3" s="1"/>
  <c r="AU3991" i="3"/>
  <c r="AU3992" i="3" s="1"/>
  <c r="Q1480" i="3"/>
  <c r="R1480" i="3"/>
  <c r="S1480" i="3"/>
  <c r="T1480" i="3"/>
  <c r="U1480" i="3"/>
  <c r="V1480" i="3"/>
  <c r="X1480" i="3"/>
  <c r="Y1480" i="3"/>
  <c r="Z1480" i="3"/>
  <c r="AA1480" i="3"/>
  <c r="AC1480" i="3"/>
  <c r="AI1480" i="3"/>
  <c r="AJ1480" i="3"/>
  <c r="AK1480" i="3"/>
  <c r="AL1480" i="3"/>
  <c r="AM1480" i="3"/>
  <c r="AN1480" i="3"/>
  <c r="AP1480" i="3"/>
  <c r="AQ1480" i="3"/>
  <c r="AR1480" i="3"/>
  <c r="AS1480" i="3"/>
  <c r="AU1480" i="3"/>
  <c r="Q1474" i="3"/>
  <c r="R1474" i="3"/>
  <c r="S1474" i="3"/>
  <c r="T1474" i="3"/>
  <c r="U1474" i="3"/>
  <c r="V1474" i="3"/>
  <c r="X1474" i="3"/>
  <c r="Y1474" i="3"/>
  <c r="Z1474" i="3"/>
  <c r="AA1474" i="3"/>
  <c r="AC1474" i="3"/>
  <c r="AI1474" i="3"/>
  <c r="AJ1474" i="3"/>
  <c r="AK1474" i="3"/>
  <c r="AL1474" i="3"/>
  <c r="AM1474" i="3"/>
  <c r="AN1474" i="3"/>
  <c r="AP1474" i="3"/>
  <c r="AQ1474" i="3"/>
  <c r="AR1474" i="3"/>
  <c r="AS1474" i="3"/>
  <c r="AU1474" i="3"/>
  <c r="Q316" i="3"/>
  <c r="Q317" i="3" s="1"/>
  <c r="R316" i="3"/>
  <c r="S316" i="3"/>
  <c r="T316" i="3"/>
  <c r="U316" i="3"/>
  <c r="V316" i="3"/>
  <c r="X316" i="3"/>
  <c r="Y316" i="3"/>
  <c r="Y317" i="3" s="1"/>
  <c r="Z316" i="3"/>
  <c r="AA316" i="3"/>
  <c r="AA317" i="3" s="1"/>
  <c r="AC316" i="3"/>
  <c r="AI316" i="3"/>
  <c r="AJ316" i="3"/>
  <c r="AJ317" i="3" s="1"/>
  <c r="AK316" i="3"/>
  <c r="AL316" i="3"/>
  <c r="AM316" i="3"/>
  <c r="AN316" i="3"/>
  <c r="AP316" i="3"/>
  <c r="AQ316" i="3"/>
  <c r="AQ317" i="3" s="1"/>
  <c r="AR316" i="3"/>
  <c r="AS316" i="3"/>
  <c r="AS317" i="3" s="1"/>
  <c r="AU316" i="3"/>
  <c r="Q3113" i="3"/>
  <c r="Q3114" i="3" s="1"/>
  <c r="R3113" i="3"/>
  <c r="R3114" i="3" s="1"/>
  <c r="S3113" i="3"/>
  <c r="S3114" i="3" s="1"/>
  <c r="T3113" i="3"/>
  <c r="T3114" i="3" s="1"/>
  <c r="U3113" i="3"/>
  <c r="U3114" i="3" s="1"/>
  <c r="V3113" i="3"/>
  <c r="V3114" i="3" s="1"/>
  <c r="X3113" i="3"/>
  <c r="X3114" i="3" s="1"/>
  <c r="Y3113" i="3"/>
  <c r="Y3114" i="3" s="1"/>
  <c r="Z3113" i="3"/>
  <c r="Z3114" i="3" s="1"/>
  <c r="AA3113" i="3"/>
  <c r="AA3114" i="3" s="1"/>
  <c r="AC3113" i="3"/>
  <c r="AC3114" i="3" s="1"/>
  <c r="AI3113" i="3"/>
  <c r="AI3114" i="3" s="1"/>
  <c r="AJ3113" i="3"/>
  <c r="AJ3114" i="3" s="1"/>
  <c r="AK3113" i="3"/>
  <c r="AK3114" i="3" s="1"/>
  <c r="AL3113" i="3"/>
  <c r="AL3114" i="3" s="1"/>
  <c r="AM3113" i="3"/>
  <c r="AM3114" i="3" s="1"/>
  <c r="AN3113" i="3"/>
  <c r="AN3114" i="3" s="1"/>
  <c r="AP3113" i="3"/>
  <c r="AP3114" i="3" s="1"/>
  <c r="AQ3113" i="3"/>
  <c r="AQ3114" i="3" s="1"/>
  <c r="AR3113" i="3"/>
  <c r="AR3114" i="3" s="1"/>
  <c r="AS3113" i="3"/>
  <c r="AS3114" i="3" s="1"/>
  <c r="AU3113" i="3"/>
  <c r="AU3114" i="3" s="1"/>
  <c r="Q284" i="3"/>
  <c r="R284" i="3"/>
  <c r="S284" i="3"/>
  <c r="T284" i="3"/>
  <c r="U284" i="3"/>
  <c r="V284" i="3"/>
  <c r="X284" i="3"/>
  <c r="Y284" i="3"/>
  <c r="Z284" i="3"/>
  <c r="AA284" i="3"/>
  <c r="AC284" i="3"/>
  <c r="AI284" i="3"/>
  <c r="AJ284" i="3"/>
  <c r="AK284" i="3"/>
  <c r="AL284" i="3"/>
  <c r="AM284" i="3"/>
  <c r="AN284" i="3"/>
  <c r="AP284" i="3"/>
  <c r="AQ284" i="3"/>
  <c r="AR284" i="3"/>
  <c r="AS284" i="3"/>
  <c r="AU284" i="3"/>
  <c r="Q268" i="3"/>
  <c r="R268" i="3"/>
  <c r="S268" i="3"/>
  <c r="T268" i="3"/>
  <c r="U268" i="3"/>
  <c r="V268" i="3"/>
  <c r="X268" i="3"/>
  <c r="Y268" i="3"/>
  <c r="Z268" i="3"/>
  <c r="AA268" i="3"/>
  <c r="AC268" i="3"/>
  <c r="AI268" i="3"/>
  <c r="AJ268" i="3"/>
  <c r="AK268" i="3"/>
  <c r="AL268" i="3"/>
  <c r="AM268" i="3"/>
  <c r="AN268" i="3"/>
  <c r="AP268" i="3"/>
  <c r="AQ268" i="3"/>
  <c r="AR268" i="3"/>
  <c r="AS268" i="3"/>
  <c r="AU268" i="3"/>
  <c r="Q3097" i="3"/>
  <c r="Q3098" i="3" s="1"/>
  <c r="R3097" i="3"/>
  <c r="R3098" i="3" s="1"/>
  <c r="S3097" i="3"/>
  <c r="S3098" i="3" s="1"/>
  <c r="T3097" i="3"/>
  <c r="T3098" i="3" s="1"/>
  <c r="U3097" i="3"/>
  <c r="U3098" i="3" s="1"/>
  <c r="V3097" i="3"/>
  <c r="V3098" i="3" s="1"/>
  <c r="X3097" i="3"/>
  <c r="X3098" i="3" s="1"/>
  <c r="Y3097" i="3"/>
  <c r="Y3098" i="3" s="1"/>
  <c r="Z3097" i="3"/>
  <c r="Z3098" i="3" s="1"/>
  <c r="AA3097" i="3"/>
  <c r="AA3098" i="3" s="1"/>
  <c r="AC3097" i="3"/>
  <c r="AC3098" i="3" s="1"/>
  <c r="AI3097" i="3"/>
  <c r="AI3098" i="3" s="1"/>
  <c r="AJ3097" i="3"/>
  <c r="AJ3098" i="3" s="1"/>
  <c r="AK3097" i="3"/>
  <c r="AK3098" i="3" s="1"/>
  <c r="AL3097" i="3"/>
  <c r="AL3098" i="3" s="1"/>
  <c r="AM3097" i="3"/>
  <c r="AM3098" i="3" s="1"/>
  <c r="AN3097" i="3"/>
  <c r="AN3098" i="3" s="1"/>
  <c r="AP3097" i="3"/>
  <c r="AP3098" i="3" s="1"/>
  <c r="AQ3097" i="3"/>
  <c r="AQ3098" i="3" s="1"/>
  <c r="AR3097" i="3"/>
  <c r="AR3098" i="3" s="1"/>
  <c r="AS3097" i="3"/>
  <c r="AS3098" i="3" s="1"/>
  <c r="AU3097" i="3"/>
  <c r="AU3098" i="3" s="1"/>
  <c r="Q3849" i="3"/>
  <c r="Q4096" i="3" s="1"/>
  <c r="R3849" i="3"/>
  <c r="R4096" i="3" s="1"/>
  <c r="S3849" i="3"/>
  <c r="S4096" i="3" s="1"/>
  <c r="T3849" i="3"/>
  <c r="T4096" i="3" s="1"/>
  <c r="U3849" i="3"/>
  <c r="U4096" i="3" s="1"/>
  <c r="V3849" i="3"/>
  <c r="V4096" i="3" s="1"/>
  <c r="X3849" i="3"/>
  <c r="X4096" i="3" s="1"/>
  <c r="Y3849" i="3"/>
  <c r="Y4096" i="3" s="1"/>
  <c r="Z3849" i="3"/>
  <c r="Z4096" i="3" s="1"/>
  <c r="AA3849" i="3"/>
  <c r="AA4096" i="3" s="1"/>
  <c r="AC3849" i="3"/>
  <c r="AC4096" i="3" s="1"/>
  <c r="AI3849" i="3"/>
  <c r="AI4096" i="3" s="1"/>
  <c r="AJ3849" i="3"/>
  <c r="AJ4096" i="3" s="1"/>
  <c r="AK3849" i="3"/>
  <c r="AK4096" i="3" s="1"/>
  <c r="AL3849" i="3"/>
  <c r="AL4096" i="3" s="1"/>
  <c r="AM3849" i="3"/>
  <c r="AM4096" i="3" s="1"/>
  <c r="AN3849" i="3"/>
  <c r="AN4096" i="3" s="1"/>
  <c r="AP3849" i="3"/>
  <c r="AP4096" i="3" s="1"/>
  <c r="AQ3849" i="3"/>
  <c r="AQ4096" i="3" s="1"/>
  <c r="AR3849" i="3"/>
  <c r="AR4096" i="3" s="1"/>
  <c r="AS3849" i="3"/>
  <c r="AS4096" i="3" s="1"/>
  <c r="AU3849" i="3"/>
  <c r="AU4096" i="3" s="1"/>
  <c r="Q233" i="3"/>
  <c r="R233" i="3"/>
  <c r="S233" i="3"/>
  <c r="T233" i="3"/>
  <c r="U233" i="3"/>
  <c r="V233" i="3"/>
  <c r="X233" i="3"/>
  <c r="Y233" i="3"/>
  <c r="Z233" i="3"/>
  <c r="AA233" i="3"/>
  <c r="AC233" i="3"/>
  <c r="AI233" i="3"/>
  <c r="AJ233" i="3"/>
  <c r="AK233" i="3"/>
  <c r="AL233" i="3"/>
  <c r="AM233" i="3"/>
  <c r="AN233" i="3"/>
  <c r="AP233" i="3"/>
  <c r="AQ233" i="3"/>
  <c r="AR233" i="3"/>
  <c r="AS233" i="3"/>
  <c r="AU233" i="3"/>
  <c r="Q227" i="3"/>
  <c r="R227" i="3"/>
  <c r="S227" i="3"/>
  <c r="T227" i="3"/>
  <c r="U227" i="3"/>
  <c r="V227" i="3"/>
  <c r="X227" i="3"/>
  <c r="Y227" i="3"/>
  <c r="Z227" i="3"/>
  <c r="AA227" i="3"/>
  <c r="AC227" i="3"/>
  <c r="AI227" i="3"/>
  <c r="AJ227" i="3"/>
  <c r="AK227" i="3"/>
  <c r="AL227" i="3"/>
  <c r="AM227" i="3"/>
  <c r="AN227" i="3"/>
  <c r="AP227" i="3"/>
  <c r="AQ227" i="3"/>
  <c r="AR227" i="3"/>
  <c r="AS227" i="3"/>
  <c r="AU227" i="3"/>
  <c r="BB5169" i="3"/>
  <c r="AX5169" i="3"/>
  <c r="Q1297" i="3"/>
  <c r="R1297" i="3"/>
  <c r="S1297" i="3"/>
  <c r="T1297" i="3"/>
  <c r="U1297" i="3"/>
  <c r="V1297" i="3"/>
  <c r="X1297" i="3"/>
  <c r="Y1297" i="3"/>
  <c r="Z1297" i="3"/>
  <c r="AA1297" i="3"/>
  <c r="AC1297" i="3"/>
  <c r="AI1297" i="3"/>
  <c r="AJ1297" i="3"/>
  <c r="AK1297" i="3"/>
  <c r="AL1297" i="3"/>
  <c r="AM1297" i="3"/>
  <c r="AN1297" i="3"/>
  <c r="AP1297" i="3"/>
  <c r="AQ1297" i="3"/>
  <c r="AR1297" i="3"/>
  <c r="AS1297" i="3"/>
  <c r="AU1297" i="3"/>
  <c r="AC68" i="3"/>
  <c r="AP68" i="3"/>
  <c r="BB3742" i="3"/>
  <c r="AX3742" i="3"/>
  <c r="AY3742" i="3"/>
  <c r="BB3743" i="3"/>
  <c r="AX3743" i="3"/>
  <c r="BC3743" i="3"/>
  <c r="BB3740" i="3"/>
  <c r="AX3740" i="3"/>
  <c r="AY3740" i="3"/>
  <c r="BB3738" i="3"/>
  <c r="AX3738" i="3"/>
  <c r="BB4118" i="3"/>
  <c r="AX4118" i="3"/>
  <c r="AY4118" i="3"/>
  <c r="BB4119" i="3"/>
  <c r="AX4119" i="3"/>
  <c r="BB4113" i="3"/>
  <c r="AX4113" i="3"/>
  <c r="BC4113" i="3"/>
  <c r="AY4113" i="3"/>
  <c r="BB4112" i="3"/>
  <c r="AX4112" i="3"/>
  <c r="BC4112" i="3"/>
  <c r="BB4111" i="3"/>
  <c r="AX4111" i="3"/>
  <c r="BB4110" i="3"/>
  <c r="AX4110" i="3"/>
  <c r="AY4110" i="3"/>
  <c r="BB4108" i="3"/>
  <c r="AX4108" i="3"/>
  <c r="AY4108" i="3"/>
  <c r="BB4109" i="3"/>
  <c r="AX4109" i="3"/>
  <c r="AY4109" i="3"/>
  <c r="BB4106" i="3"/>
  <c r="AX4106" i="3"/>
  <c r="AY4106" i="3"/>
  <c r="BB4104" i="3"/>
  <c r="AX4104" i="3"/>
  <c r="BB4242" i="3"/>
  <c r="AX4242" i="3"/>
  <c r="BB4243" i="3"/>
  <c r="AX4243" i="3"/>
  <c r="AY4243" i="3"/>
  <c r="BB4237" i="3"/>
  <c r="AX4237" i="3"/>
  <c r="BB4236" i="3"/>
  <c r="AX4236" i="3"/>
  <c r="BC4236" i="3"/>
  <c r="AY4236" i="3"/>
  <c r="BB4235" i="3"/>
  <c r="AX4235" i="3"/>
  <c r="BB4234" i="3"/>
  <c r="AX4234" i="3"/>
  <c r="BB4232" i="3"/>
  <c r="AX4232" i="3"/>
  <c r="BB4233" i="3"/>
  <c r="AX4233" i="3"/>
  <c r="AY4233" i="3"/>
  <c r="BB4230" i="3"/>
  <c r="AX4230" i="3"/>
  <c r="AY4230" i="3"/>
  <c r="BB4228" i="3"/>
  <c r="AX4228" i="3"/>
  <c r="AY4228" i="3"/>
  <c r="BB3065" i="3"/>
  <c r="AX3065" i="3"/>
  <c r="BB3066" i="3"/>
  <c r="AX3066" i="3"/>
  <c r="BC3066" i="3"/>
  <c r="AY3066" i="3"/>
  <c r="BB3060" i="3"/>
  <c r="AX3060" i="3"/>
  <c r="AY3060" i="3"/>
  <c r="BB3059" i="3"/>
  <c r="AX3059" i="3"/>
  <c r="BC3059" i="3"/>
  <c r="AY3059" i="3"/>
  <c r="BB3057" i="3"/>
  <c r="AX3057" i="3"/>
  <c r="BB3056" i="3"/>
  <c r="AX3056" i="3"/>
  <c r="BC3056" i="3"/>
  <c r="BB3054" i="3"/>
  <c r="AX3054" i="3"/>
  <c r="AY3054" i="3"/>
  <c r="BB3055" i="3"/>
  <c r="AX3055" i="3"/>
  <c r="BC3055" i="3"/>
  <c r="AY3055" i="3"/>
  <c r="BB4924" i="3"/>
  <c r="AX4924" i="3"/>
  <c r="BB4925" i="3"/>
  <c r="AX4925" i="3"/>
  <c r="BC4925" i="3"/>
  <c r="BB4919" i="3"/>
  <c r="AX4919" i="3"/>
  <c r="AY4919" i="3"/>
  <c r="BB4918" i="3"/>
  <c r="AX4918" i="3"/>
  <c r="BC4918" i="3"/>
  <c r="BB4917" i="3"/>
  <c r="AX4917" i="3"/>
  <c r="AY4917" i="3"/>
  <c r="BB4916" i="3"/>
  <c r="AX4916" i="3"/>
  <c r="BB4914" i="3"/>
  <c r="AX4914" i="3"/>
  <c r="AY4914" i="3"/>
  <c r="BB4915" i="3"/>
  <c r="AX4915" i="3"/>
  <c r="AY4915" i="3"/>
  <c r="BB4912" i="3"/>
  <c r="AX4912" i="3"/>
  <c r="BC4912" i="3"/>
  <c r="AY4912" i="3"/>
  <c r="BB4910" i="3"/>
  <c r="AX4910" i="3"/>
  <c r="BC4910" i="3"/>
  <c r="BB1295" i="3"/>
  <c r="AX1295" i="3"/>
  <c r="BC1295" i="3"/>
  <c r="AY1295" i="3"/>
  <c r="BB3752" i="3"/>
  <c r="AX3752" i="3"/>
  <c r="BB3753" i="3"/>
  <c r="AX3753" i="3"/>
  <c r="BB3747" i="3"/>
  <c r="AX3747" i="3"/>
  <c r="BC3747" i="3"/>
  <c r="BB3746" i="3"/>
  <c r="AX3746" i="3"/>
  <c r="BC3746" i="3"/>
  <c r="BB3745" i="3"/>
  <c r="AX3745" i="3"/>
  <c r="BC3745" i="3"/>
  <c r="AY3745" i="3"/>
  <c r="BB3744" i="3"/>
  <c r="AX3744" i="3"/>
  <c r="AY3744" i="3"/>
  <c r="BB3052" i="3"/>
  <c r="AX3052" i="3"/>
  <c r="BC3052" i="3"/>
  <c r="AY3052" i="3"/>
  <c r="BB3050" i="3"/>
  <c r="AX3050" i="3"/>
  <c r="BB2384" i="3"/>
  <c r="AX2384" i="3"/>
  <c r="BB2385" i="3"/>
  <c r="AX2385" i="3"/>
  <c r="BC2385" i="3"/>
  <c r="BB2379" i="3"/>
  <c r="AX2379" i="3"/>
  <c r="BB2378" i="3"/>
  <c r="AX2378" i="3"/>
  <c r="AY2378" i="3"/>
  <c r="BB2377" i="3"/>
  <c r="AX2377" i="3"/>
  <c r="BC2377" i="3"/>
  <c r="BB2376" i="3"/>
  <c r="AX2376" i="3"/>
  <c r="BB2374" i="3"/>
  <c r="AX2374" i="3"/>
  <c r="AY2374" i="3"/>
  <c r="BB2375" i="3"/>
  <c r="AX2375" i="3"/>
  <c r="AY2375" i="3"/>
  <c r="BB2372" i="3"/>
  <c r="AX2372" i="3"/>
  <c r="BC2372" i="3"/>
  <c r="BB2370" i="3"/>
  <c r="AX2370" i="3"/>
  <c r="BB1478" i="3"/>
  <c r="AX1478" i="3"/>
  <c r="BC1478" i="3"/>
  <c r="BB1479" i="3"/>
  <c r="AX1479" i="3"/>
  <c r="BB1473" i="3"/>
  <c r="AX1473" i="3"/>
  <c r="AY1473" i="3"/>
  <c r="BB1472" i="3"/>
  <c r="AX1472" i="3"/>
  <c r="BC1472" i="3"/>
  <c r="BB1471" i="3"/>
  <c r="AX1471" i="3"/>
  <c r="BC1471" i="3"/>
  <c r="BB1470" i="3"/>
  <c r="AX1470" i="3"/>
  <c r="BC1470" i="3"/>
  <c r="AY1470" i="3"/>
  <c r="BB1468" i="3"/>
  <c r="AX1468" i="3"/>
  <c r="BC1468" i="3"/>
  <c r="BB1469" i="3"/>
  <c r="AX1469" i="3"/>
  <c r="AY1469" i="3"/>
  <c r="BB1466" i="3"/>
  <c r="AX1466" i="3"/>
  <c r="BB1464" i="3"/>
  <c r="AX1464" i="3"/>
  <c r="AY1464" i="3"/>
  <c r="BB65" i="3"/>
  <c r="AX65" i="3"/>
  <c r="BC65" i="3"/>
  <c r="AY65" i="3"/>
  <c r="BB66" i="3"/>
  <c r="AX66" i="3"/>
  <c r="BB60" i="3"/>
  <c r="AX60" i="3"/>
  <c r="BC60" i="3"/>
  <c r="BB58" i="3"/>
  <c r="AX58" i="3"/>
  <c r="BC58" i="3"/>
  <c r="AY58" i="3"/>
  <c r="BB57" i="3"/>
  <c r="AX57" i="3"/>
  <c r="AY57" i="3"/>
  <c r="BB56" i="3"/>
  <c r="AX56" i="3"/>
  <c r="BC56" i="3"/>
  <c r="AY56" i="3"/>
  <c r="BB54" i="3"/>
  <c r="AX54" i="3"/>
  <c r="BC54" i="3"/>
  <c r="AY54" i="3"/>
  <c r="BB55" i="3"/>
  <c r="AX55" i="3"/>
  <c r="AY55" i="3"/>
  <c r="BB52" i="3"/>
  <c r="AX52" i="3"/>
  <c r="BC52" i="3"/>
  <c r="BB50" i="3"/>
  <c r="AX50" i="3"/>
  <c r="AJ2079" i="3"/>
  <c r="Q2562" i="3"/>
  <c r="Q2563" i="3" s="1"/>
  <c r="R2562" i="3"/>
  <c r="R2563" i="3" s="1"/>
  <c r="S2562" i="3"/>
  <c r="S2563" i="3" s="1"/>
  <c r="T2562" i="3"/>
  <c r="T2563" i="3" s="1"/>
  <c r="U2562" i="3"/>
  <c r="U2563" i="3" s="1"/>
  <c r="V2562" i="3"/>
  <c r="V2563" i="3" s="1"/>
  <c r="X2562" i="3"/>
  <c r="X2563" i="3" s="1"/>
  <c r="Y2562" i="3"/>
  <c r="Y2563" i="3" s="1"/>
  <c r="Z2562" i="3"/>
  <c r="Z2563" i="3" s="1"/>
  <c r="AA2562" i="3"/>
  <c r="AA2563" i="3" s="1"/>
  <c r="AC2562" i="3"/>
  <c r="AC2563" i="3" s="1"/>
  <c r="AI2562" i="3"/>
  <c r="AI2563" i="3" s="1"/>
  <c r="AJ2562" i="3"/>
  <c r="AJ2563" i="3" s="1"/>
  <c r="AK2562" i="3"/>
  <c r="AK2563" i="3" s="1"/>
  <c r="AL2562" i="3"/>
  <c r="AL2563" i="3" s="1"/>
  <c r="AM2562" i="3"/>
  <c r="AM2563" i="3" s="1"/>
  <c r="AN2562" i="3"/>
  <c r="AN2563" i="3" s="1"/>
  <c r="AP2562" i="3"/>
  <c r="AP2563" i="3" s="1"/>
  <c r="AQ2562" i="3"/>
  <c r="AQ2563" i="3" s="1"/>
  <c r="AR2562" i="3"/>
  <c r="AR2563" i="3" s="1"/>
  <c r="AS2562" i="3"/>
  <c r="AS2563" i="3" s="1"/>
  <c r="AU2562" i="3"/>
  <c r="AU2563" i="3" s="1"/>
  <c r="BB1767" i="3"/>
  <c r="AX1767" i="3"/>
  <c r="BB1598" i="3"/>
  <c r="AX1598" i="3"/>
  <c r="BC1598" i="3"/>
  <c r="BB1595" i="3"/>
  <c r="AX1595" i="3"/>
  <c r="BC1595" i="3"/>
  <c r="BB1585" i="3"/>
  <c r="AX1585" i="3"/>
  <c r="AY1585" i="3"/>
  <c r="BB2112" i="3"/>
  <c r="AX2112" i="3"/>
  <c r="BB2109" i="3"/>
  <c r="AX2109" i="3"/>
  <c r="AY2109" i="3"/>
  <c r="BB3637" i="3"/>
  <c r="AX3637" i="3"/>
  <c r="AY3637" i="3"/>
  <c r="BB3620" i="3"/>
  <c r="AX3620" i="3"/>
  <c r="AY3620" i="3"/>
  <c r="BB3596" i="3"/>
  <c r="AX3596" i="3"/>
  <c r="BC3596" i="3"/>
  <c r="AY3596" i="3"/>
  <c r="BB2204" i="3"/>
  <c r="AX2204" i="3"/>
  <c r="BB2195" i="3"/>
  <c r="AX2195" i="3"/>
  <c r="AY2195" i="3"/>
  <c r="BB1601" i="3"/>
  <c r="AX1601" i="3"/>
  <c r="AY1601" i="3"/>
  <c r="BB1731" i="3"/>
  <c r="AX1731" i="3"/>
  <c r="BB2069" i="3"/>
  <c r="AX2069" i="3"/>
  <c r="BB5034" i="3"/>
  <c r="AX5034" i="3"/>
  <c r="AY5034" i="3"/>
  <c r="BB2559" i="3"/>
  <c r="AX2559" i="3"/>
  <c r="BB2054" i="3"/>
  <c r="AX2054" i="3"/>
  <c r="BB3658" i="3"/>
  <c r="AX3658" i="3"/>
  <c r="BC3658" i="3"/>
  <c r="BB2245" i="3"/>
  <c r="AX2245" i="3"/>
  <c r="AY2245" i="3"/>
  <c r="Q836" i="3"/>
  <c r="R836" i="3"/>
  <c r="S836" i="3"/>
  <c r="T836" i="3"/>
  <c r="U836" i="3"/>
  <c r="V836" i="3"/>
  <c r="X836" i="3"/>
  <c r="Y836" i="3"/>
  <c r="Z836" i="3"/>
  <c r="AA836" i="3"/>
  <c r="AC836" i="3"/>
  <c r="AI836" i="3"/>
  <c r="AJ836" i="3"/>
  <c r="AK836" i="3"/>
  <c r="AL836" i="3"/>
  <c r="AM836" i="3"/>
  <c r="AN836" i="3"/>
  <c r="AP836" i="3"/>
  <c r="AQ836" i="3"/>
  <c r="AR836" i="3"/>
  <c r="AS836" i="3"/>
  <c r="AU836" i="3"/>
  <c r="Q800" i="3"/>
  <c r="R800" i="3"/>
  <c r="S800" i="3"/>
  <c r="T800" i="3"/>
  <c r="U800" i="3"/>
  <c r="V800" i="3"/>
  <c r="X800" i="3"/>
  <c r="Y800" i="3"/>
  <c r="Z800" i="3"/>
  <c r="AA800" i="3"/>
  <c r="AC800" i="3"/>
  <c r="AI800" i="3"/>
  <c r="AJ800" i="3"/>
  <c r="AK800" i="3"/>
  <c r="AL800" i="3"/>
  <c r="AM800" i="3"/>
  <c r="AN800" i="3"/>
  <c r="AP800" i="3"/>
  <c r="AQ800" i="3"/>
  <c r="AR800" i="3"/>
  <c r="AS800" i="3"/>
  <c r="AU800" i="3"/>
  <c r="Q3358" i="3"/>
  <c r="Q3359" i="3" s="1"/>
  <c r="R3358" i="3"/>
  <c r="R3359" i="3" s="1"/>
  <c r="S3358" i="3"/>
  <c r="S3359" i="3" s="1"/>
  <c r="T3358" i="3"/>
  <c r="T3359" i="3" s="1"/>
  <c r="U3358" i="3"/>
  <c r="U3359" i="3" s="1"/>
  <c r="V3358" i="3"/>
  <c r="V3359" i="3" s="1"/>
  <c r="X3358" i="3"/>
  <c r="X3359" i="3" s="1"/>
  <c r="Y3358" i="3"/>
  <c r="Y3359" i="3" s="1"/>
  <c r="Z3358" i="3"/>
  <c r="Z3359" i="3" s="1"/>
  <c r="AA3358" i="3"/>
  <c r="AA3359" i="3" s="1"/>
  <c r="AC3358" i="3"/>
  <c r="AC3359" i="3" s="1"/>
  <c r="AI3358" i="3"/>
  <c r="AI3359" i="3" s="1"/>
  <c r="AJ3358" i="3"/>
  <c r="AJ3359" i="3" s="1"/>
  <c r="AK3358" i="3"/>
  <c r="AK3359" i="3" s="1"/>
  <c r="AL3358" i="3"/>
  <c r="AL3359" i="3" s="1"/>
  <c r="AM3358" i="3"/>
  <c r="AM3359" i="3" s="1"/>
  <c r="AN3358" i="3"/>
  <c r="AN3359" i="3" s="1"/>
  <c r="AP3358" i="3"/>
  <c r="AP3359" i="3" s="1"/>
  <c r="AQ3358" i="3"/>
  <c r="AQ3359" i="3" s="1"/>
  <c r="AR3358" i="3"/>
  <c r="AR3359" i="3" s="1"/>
  <c r="AS3358" i="3"/>
  <c r="AS3359" i="3" s="1"/>
  <c r="AU3358" i="3"/>
  <c r="AU3359" i="3" s="1"/>
  <c r="Q994" i="3"/>
  <c r="R994" i="3"/>
  <c r="S994" i="3"/>
  <c r="T994" i="3"/>
  <c r="U994" i="3"/>
  <c r="V994" i="3"/>
  <c r="X994" i="3"/>
  <c r="Y994" i="3"/>
  <c r="Z994" i="3"/>
  <c r="AA994" i="3"/>
  <c r="AC994" i="3"/>
  <c r="AI994" i="3"/>
  <c r="AJ994" i="3"/>
  <c r="AK994" i="3"/>
  <c r="AL994" i="3"/>
  <c r="AM994" i="3"/>
  <c r="AN994" i="3"/>
  <c r="AP994" i="3"/>
  <c r="AQ994" i="3"/>
  <c r="AR994" i="3"/>
  <c r="AS994" i="3"/>
  <c r="AU994" i="3"/>
  <c r="Q986" i="3"/>
  <c r="R986" i="3"/>
  <c r="S986" i="3"/>
  <c r="T986" i="3"/>
  <c r="U986" i="3"/>
  <c r="V986" i="3"/>
  <c r="X986" i="3"/>
  <c r="Y986" i="3"/>
  <c r="Z986" i="3"/>
  <c r="AA986" i="3"/>
  <c r="AC986" i="3"/>
  <c r="AI986" i="3"/>
  <c r="AJ986" i="3"/>
  <c r="AK986" i="3"/>
  <c r="AL986" i="3"/>
  <c r="AM986" i="3"/>
  <c r="AN986" i="3"/>
  <c r="AP986" i="3"/>
  <c r="AQ986" i="3"/>
  <c r="AR986" i="3"/>
  <c r="AS986" i="3"/>
  <c r="AU986" i="3"/>
  <c r="Q659" i="3"/>
  <c r="Q660" i="3" s="1"/>
  <c r="R659" i="3"/>
  <c r="R660" i="3" s="1"/>
  <c r="S659" i="3"/>
  <c r="S660" i="3" s="1"/>
  <c r="T659" i="3"/>
  <c r="T660" i="3" s="1"/>
  <c r="U659" i="3"/>
  <c r="U660" i="3" s="1"/>
  <c r="V659" i="3"/>
  <c r="V660" i="3" s="1"/>
  <c r="X659" i="3"/>
  <c r="X660" i="3" s="1"/>
  <c r="Y659" i="3"/>
  <c r="Y660" i="3" s="1"/>
  <c r="Z659" i="3"/>
  <c r="Z660" i="3" s="1"/>
  <c r="AA659" i="3"/>
  <c r="AA660" i="3" s="1"/>
  <c r="AC659" i="3"/>
  <c r="AC660" i="3" s="1"/>
  <c r="AI659" i="3"/>
  <c r="AI660" i="3" s="1"/>
  <c r="AJ659" i="3"/>
  <c r="AJ660" i="3" s="1"/>
  <c r="AK659" i="3"/>
  <c r="AK660" i="3" s="1"/>
  <c r="AL659" i="3"/>
  <c r="AL660" i="3" s="1"/>
  <c r="AM659" i="3"/>
  <c r="AM660" i="3" s="1"/>
  <c r="AN659" i="3"/>
  <c r="AN660" i="3" s="1"/>
  <c r="AP659" i="3"/>
  <c r="AP660" i="3" s="1"/>
  <c r="AQ659" i="3"/>
  <c r="AQ660" i="3" s="1"/>
  <c r="AR659" i="3"/>
  <c r="AR660" i="3" s="1"/>
  <c r="AS659" i="3"/>
  <c r="AS660" i="3" s="1"/>
  <c r="AU659" i="3"/>
  <c r="AU660" i="3" s="1"/>
  <c r="Q754" i="3"/>
  <c r="R754" i="3"/>
  <c r="S754" i="3"/>
  <c r="T754" i="3"/>
  <c r="U754" i="3"/>
  <c r="V754" i="3"/>
  <c r="X754" i="3"/>
  <c r="Y754" i="3"/>
  <c r="Z754" i="3"/>
  <c r="AA754" i="3"/>
  <c r="AC754" i="3"/>
  <c r="AI754" i="3"/>
  <c r="AJ754" i="3"/>
  <c r="AK754" i="3"/>
  <c r="AL754" i="3"/>
  <c r="AM754" i="3"/>
  <c r="AN754" i="3"/>
  <c r="AP754" i="3"/>
  <c r="AQ754" i="3"/>
  <c r="AR754" i="3"/>
  <c r="AS754" i="3"/>
  <c r="AU754" i="3"/>
  <c r="Q726" i="3"/>
  <c r="R726" i="3"/>
  <c r="S726" i="3"/>
  <c r="T726" i="3"/>
  <c r="U726" i="3"/>
  <c r="V726" i="3"/>
  <c r="X726" i="3"/>
  <c r="Y726" i="3"/>
  <c r="Z726" i="3"/>
  <c r="AA726" i="3"/>
  <c r="AC726" i="3"/>
  <c r="AI726" i="3"/>
  <c r="AJ726" i="3"/>
  <c r="AK726" i="3"/>
  <c r="AL726" i="3"/>
  <c r="AM726" i="3"/>
  <c r="AN726" i="3"/>
  <c r="AP726" i="3"/>
  <c r="AQ726" i="3"/>
  <c r="AR726" i="3"/>
  <c r="AS726" i="3"/>
  <c r="AU726" i="3"/>
  <c r="Q4683" i="3"/>
  <c r="R4683" i="3"/>
  <c r="S4683" i="3"/>
  <c r="T4683" i="3"/>
  <c r="U4683" i="3"/>
  <c r="V4683" i="3"/>
  <c r="X4683" i="3"/>
  <c r="Y4683" i="3"/>
  <c r="Z4683" i="3"/>
  <c r="AA4683" i="3"/>
  <c r="AC4683" i="3"/>
  <c r="AI4683" i="3"/>
  <c r="AJ4683" i="3"/>
  <c r="AK4683" i="3"/>
  <c r="AL4683" i="3"/>
  <c r="AM4683" i="3"/>
  <c r="AN4683" i="3"/>
  <c r="AP4683" i="3"/>
  <c r="AQ4683" i="3"/>
  <c r="AR4683" i="3"/>
  <c r="AS4683" i="3"/>
  <c r="AU4683" i="3"/>
  <c r="Q2977" i="3"/>
  <c r="R2977" i="3"/>
  <c r="S2977" i="3"/>
  <c r="T2977" i="3"/>
  <c r="U2977" i="3"/>
  <c r="V2977" i="3"/>
  <c r="X2977" i="3"/>
  <c r="Y2977" i="3"/>
  <c r="Z2977" i="3"/>
  <c r="AA2977" i="3"/>
  <c r="AC2977" i="3"/>
  <c r="AI2977" i="3"/>
  <c r="AJ2977" i="3"/>
  <c r="AK2977" i="3"/>
  <c r="AL2977" i="3"/>
  <c r="AM2977" i="3"/>
  <c r="AN2977" i="3"/>
  <c r="AP2977" i="3"/>
  <c r="AQ2977" i="3"/>
  <c r="AR2977" i="3"/>
  <c r="AS2977" i="3"/>
  <c r="AU2977" i="3"/>
  <c r="Q2733" i="3"/>
  <c r="Q2734" i="3" s="1"/>
  <c r="R2733" i="3"/>
  <c r="R2734" i="3" s="1"/>
  <c r="S2733" i="3"/>
  <c r="S2734" i="3" s="1"/>
  <c r="T2733" i="3"/>
  <c r="T2734" i="3" s="1"/>
  <c r="U2733" i="3"/>
  <c r="U2734" i="3" s="1"/>
  <c r="V2733" i="3"/>
  <c r="V2734" i="3" s="1"/>
  <c r="X2733" i="3"/>
  <c r="X2734" i="3" s="1"/>
  <c r="Y2733" i="3"/>
  <c r="Y2734" i="3" s="1"/>
  <c r="Z2733" i="3"/>
  <c r="Z2734" i="3" s="1"/>
  <c r="AA2733" i="3"/>
  <c r="AA2734" i="3" s="1"/>
  <c r="AC2733" i="3"/>
  <c r="AC2734" i="3" s="1"/>
  <c r="AI2733" i="3"/>
  <c r="AI2734" i="3" s="1"/>
  <c r="AJ2733" i="3"/>
  <c r="AJ2734" i="3" s="1"/>
  <c r="AK2733" i="3"/>
  <c r="AK2734" i="3" s="1"/>
  <c r="AL2733" i="3"/>
  <c r="AL2734" i="3" s="1"/>
  <c r="AM2733" i="3"/>
  <c r="AM2734" i="3" s="1"/>
  <c r="AN2733" i="3"/>
  <c r="AN2734" i="3" s="1"/>
  <c r="AP2733" i="3"/>
  <c r="AP2734" i="3" s="1"/>
  <c r="AQ2733" i="3"/>
  <c r="AQ2734" i="3" s="1"/>
  <c r="AR2733" i="3"/>
  <c r="AR2734" i="3" s="1"/>
  <c r="AS2733" i="3"/>
  <c r="AS2734" i="3" s="1"/>
  <c r="AU2733" i="3"/>
  <c r="AU2734" i="3" s="1"/>
  <c r="AU2695" i="3"/>
  <c r="S3672" i="3"/>
  <c r="U3672" i="3"/>
  <c r="V3672" i="3"/>
  <c r="X3672" i="3"/>
  <c r="AC3672" i="3"/>
  <c r="AI3672" i="3"/>
  <c r="AK3672" i="3"/>
  <c r="AM3672" i="3"/>
  <c r="AQ3672" i="3"/>
  <c r="AU3672" i="3"/>
  <c r="Q542" i="3"/>
  <c r="R542" i="3"/>
  <c r="S542" i="3"/>
  <c r="T542" i="3"/>
  <c r="U542" i="3"/>
  <c r="V542" i="3"/>
  <c r="X542" i="3"/>
  <c r="Y542" i="3"/>
  <c r="Z542" i="3"/>
  <c r="AA542" i="3"/>
  <c r="AC542" i="3"/>
  <c r="AI542" i="3"/>
  <c r="AJ542" i="3"/>
  <c r="AK542" i="3"/>
  <c r="AL542" i="3"/>
  <c r="AM542" i="3"/>
  <c r="AN542" i="3"/>
  <c r="AP542" i="3"/>
  <c r="AQ542" i="3"/>
  <c r="AR542" i="3"/>
  <c r="AS542" i="3"/>
  <c r="AU542" i="3"/>
  <c r="Q580" i="3"/>
  <c r="R580" i="3"/>
  <c r="S580" i="3"/>
  <c r="T580" i="3"/>
  <c r="U580" i="3"/>
  <c r="V580" i="3"/>
  <c r="X580" i="3"/>
  <c r="Y580" i="3"/>
  <c r="Z580" i="3"/>
  <c r="AA580" i="3"/>
  <c r="AC580" i="3"/>
  <c r="AI580" i="3"/>
  <c r="AJ580" i="3"/>
  <c r="AK580" i="3"/>
  <c r="AL580" i="3"/>
  <c r="AM580" i="3"/>
  <c r="AN580" i="3"/>
  <c r="AP580" i="3"/>
  <c r="AQ580" i="3"/>
  <c r="AR580" i="3"/>
  <c r="AS580" i="3"/>
  <c r="AU580" i="3"/>
  <c r="T498" i="3"/>
  <c r="Q5231" i="3"/>
  <c r="R5231" i="3"/>
  <c r="S5231" i="3"/>
  <c r="T5231" i="3"/>
  <c r="U5231" i="3"/>
  <c r="V5231" i="3"/>
  <c r="X5231" i="3"/>
  <c r="Y5231" i="3"/>
  <c r="Z5231" i="3"/>
  <c r="AA5231" i="3"/>
  <c r="AA5232" i="3" s="1"/>
  <c r="AC5231" i="3"/>
  <c r="AI5231" i="3"/>
  <c r="AJ5231" i="3"/>
  <c r="AK5231" i="3"/>
  <c r="AL5231" i="3"/>
  <c r="AM5231" i="3"/>
  <c r="AN5231" i="3"/>
  <c r="AP5231" i="3"/>
  <c r="AQ5231" i="3"/>
  <c r="AR5231" i="3"/>
  <c r="AS5231" i="3"/>
  <c r="AS5232" i="3" s="1"/>
  <c r="AU5231" i="3"/>
  <c r="AU5232" i="3" s="1"/>
  <c r="Q177" i="3"/>
  <c r="Q178" i="3" s="1"/>
  <c r="R177" i="3"/>
  <c r="R178" i="3" s="1"/>
  <c r="S177" i="3"/>
  <c r="S178" i="3" s="1"/>
  <c r="T177" i="3"/>
  <c r="T178" i="3" s="1"/>
  <c r="U177" i="3"/>
  <c r="U178" i="3" s="1"/>
  <c r="V177" i="3"/>
  <c r="V178" i="3" s="1"/>
  <c r="X177" i="3"/>
  <c r="X178" i="3" s="1"/>
  <c r="Y177" i="3"/>
  <c r="Y178" i="3" s="1"/>
  <c r="Z177" i="3"/>
  <c r="Z178" i="3" s="1"/>
  <c r="AA177" i="3"/>
  <c r="AA178" i="3" s="1"/>
  <c r="AC177" i="3"/>
  <c r="AC178" i="3" s="1"/>
  <c r="AI177" i="3"/>
  <c r="AI178" i="3" s="1"/>
  <c r="AJ177" i="3"/>
  <c r="AJ178" i="3" s="1"/>
  <c r="AK177" i="3"/>
  <c r="AK178" i="3" s="1"/>
  <c r="AL177" i="3"/>
  <c r="AL178" i="3" s="1"/>
  <c r="AM177" i="3"/>
  <c r="AM178" i="3" s="1"/>
  <c r="AN177" i="3"/>
  <c r="AN178" i="3" s="1"/>
  <c r="AP177" i="3"/>
  <c r="AP178" i="3" s="1"/>
  <c r="AQ177" i="3"/>
  <c r="AQ178" i="3" s="1"/>
  <c r="AR177" i="3"/>
  <c r="AR178" i="3" s="1"/>
  <c r="AS177" i="3"/>
  <c r="AS178" i="3" s="1"/>
  <c r="AU177" i="3"/>
  <c r="AU178" i="3" s="1"/>
  <c r="BB653" i="3"/>
  <c r="AX653" i="3"/>
  <c r="BB655" i="3"/>
  <c r="AX655" i="3"/>
  <c r="BC655" i="3"/>
  <c r="BB2959" i="3"/>
  <c r="AX2959" i="3"/>
  <c r="AY2959" i="3"/>
  <c r="BB2975" i="3"/>
  <c r="AX2975" i="3"/>
  <c r="BC2975" i="3"/>
  <c r="BB2958" i="3"/>
  <c r="AX2958" i="3"/>
  <c r="BC2958" i="3"/>
  <c r="AY2958" i="3"/>
  <c r="BB2710" i="3"/>
  <c r="AX2710" i="3"/>
  <c r="AY2710" i="3"/>
  <c r="BB2693" i="3"/>
  <c r="AX2693" i="3"/>
  <c r="AY2693" i="3"/>
  <c r="BB3663" i="3"/>
  <c r="AX3663" i="3"/>
  <c r="BC3663" i="3"/>
  <c r="BB3595" i="3"/>
  <c r="AX3595" i="3"/>
  <c r="BC3595" i="3"/>
  <c r="AY3595" i="3"/>
  <c r="BB3594" i="3"/>
  <c r="AX3594" i="3"/>
  <c r="AY3594" i="3"/>
  <c r="BB3624" i="3"/>
  <c r="AX3624" i="3"/>
  <c r="BC3624" i="3"/>
  <c r="AY3624" i="3"/>
  <c r="BB3656" i="3"/>
  <c r="AX3656" i="3"/>
  <c r="BC3656" i="3"/>
  <c r="BB3633" i="3"/>
  <c r="AX3633" i="3"/>
  <c r="BB3652" i="3"/>
  <c r="AX3652" i="3"/>
  <c r="BB3650" i="3"/>
  <c r="AX3650" i="3"/>
  <c r="BC3650" i="3"/>
  <c r="BB3649" i="3"/>
  <c r="AX3649" i="3"/>
  <c r="BB3636" i="3"/>
  <c r="AX3636" i="3"/>
  <c r="BC3636" i="3"/>
  <c r="BB3635" i="3"/>
  <c r="AX3635" i="3"/>
  <c r="BC3635" i="3"/>
  <c r="BB3593" i="3"/>
  <c r="AX3593" i="3"/>
  <c r="AY3593" i="3"/>
  <c r="BB3592" i="3"/>
  <c r="AX3592" i="3"/>
  <c r="BC3592" i="3"/>
  <c r="AY3592" i="3"/>
  <c r="BB3591" i="3"/>
  <c r="AX3591" i="3"/>
  <c r="BB3590" i="3"/>
  <c r="AX3590" i="3"/>
  <c r="BC3590" i="3"/>
  <c r="AY3590" i="3"/>
  <c r="BB3589" i="3"/>
  <c r="AX3589" i="3"/>
  <c r="BC3589" i="3"/>
  <c r="BB3588" i="3"/>
  <c r="AX3588" i="3"/>
  <c r="BB3510" i="3"/>
  <c r="AX3510" i="3"/>
  <c r="BC3510" i="3"/>
  <c r="BB3523" i="3"/>
  <c r="AX3523" i="3"/>
  <c r="BC3523" i="3"/>
  <c r="BB3058" i="3"/>
  <c r="AX3058" i="3"/>
  <c r="BC3058" i="3"/>
  <c r="BB4274" i="3"/>
  <c r="AX4274" i="3"/>
  <c r="BC4274" i="3"/>
  <c r="BB730" i="3"/>
  <c r="AX730" i="3"/>
  <c r="BB753" i="3"/>
  <c r="AX753" i="3"/>
  <c r="BB725" i="3"/>
  <c r="AX725" i="3"/>
  <c r="AY725" i="3"/>
  <c r="BB739" i="3"/>
  <c r="AX739" i="3"/>
  <c r="AY739" i="3"/>
  <c r="BB2205" i="3"/>
  <c r="AX2205" i="3"/>
  <c r="BB2191" i="3"/>
  <c r="AX2191" i="3"/>
  <c r="AY2191" i="3"/>
  <c r="BB4275" i="3"/>
  <c r="AX4275" i="3"/>
  <c r="BC4275" i="3"/>
  <c r="BB4675" i="3"/>
  <c r="AX4675" i="3"/>
  <c r="BB4635" i="3"/>
  <c r="AX4635" i="3"/>
  <c r="AY4635" i="3"/>
  <c r="BB4582" i="3"/>
  <c r="AX4582" i="3"/>
  <c r="BB4571" i="3"/>
  <c r="AX4571" i="3"/>
  <c r="AY4571" i="3"/>
  <c r="BB4570" i="3"/>
  <c r="AX4570" i="3"/>
  <c r="BB1678" i="3"/>
  <c r="AX1678" i="3"/>
  <c r="BC1678" i="3"/>
  <c r="AY1678" i="3"/>
  <c r="BB825" i="3"/>
  <c r="AX825" i="3"/>
  <c r="AY825" i="3"/>
  <c r="BB797" i="3"/>
  <c r="AX797" i="3"/>
  <c r="BB3354" i="3"/>
  <c r="AX3354" i="3"/>
  <c r="BB3315" i="3"/>
  <c r="AX3315" i="3"/>
  <c r="BB3308" i="3"/>
  <c r="AX3308" i="3"/>
  <c r="BB5373" i="3"/>
  <c r="AX5373" i="3"/>
  <c r="BC5373" i="3"/>
  <c r="BB5295" i="3"/>
  <c r="AX5295" i="3"/>
  <c r="BC5295" i="3"/>
  <c r="BB980" i="3"/>
  <c r="AX980" i="3"/>
  <c r="BB990" i="3"/>
  <c r="AX990" i="3"/>
  <c r="BB979" i="3"/>
  <c r="AX979" i="3"/>
  <c r="BC979" i="3"/>
  <c r="BB3259" i="3"/>
  <c r="AX3259" i="3"/>
  <c r="BB3264" i="3"/>
  <c r="AX3264" i="3"/>
  <c r="AY3264" i="3"/>
  <c r="BB532" i="3"/>
  <c r="AX532" i="3"/>
  <c r="BB541" i="3"/>
  <c r="AX541" i="3"/>
  <c r="BC541" i="3"/>
  <c r="BB571" i="3"/>
  <c r="AX571" i="3"/>
  <c r="BB525" i="3"/>
  <c r="AX525" i="3"/>
  <c r="BB1777" i="3"/>
  <c r="AX1777" i="3"/>
  <c r="BC1777" i="3"/>
  <c r="AY1777" i="3"/>
  <c r="BB475" i="3"/>
  <c r="AX475" i="3"/>
  <c r="BB461" i="3"/>
  <c r="AX461" i="3"/>
  <c r="BC461" i="3"/>
  <c r="AY461" i="3"/>
  <c r="BB433" i="3"/>
  <c r="AX433" i="3"/>
  <c r="AY433" i="3"/>
  <c r="BB492" i="3"/>
  <c r="AX492" i="3"/>
  <c r="BC492" i="3"/>
  <c r="BB1162" i="3"/>
  <c r="AX1162" i="3"/>
  <c r="BC1162" i="3"/>
  <c r="AY1162" i="3"/>
  <c r="BB2630" i="3"/>
  <c r="AX2630" i="3"/>
  <c r="AY2630" i="3"/>
  <c r="BB2620" i="3"/>
  <c r="AX2620" i="3"/>
  <c r="AY2620" i="3"/>
  <c r="BB2607" i="3"/>
  <c r="AX2607" i="3"/>
  <c r="BC2607" i="3"/>
  <c r="BB2633" i="3"/>
  <c r="AX2633" i="3"/>
  <c r="AY2633" i="3"/>
  <c r="BB2629" i="3"/>
  <c r="AX2629" i="3"/>
  <c r="BC2629" i="3"/>
  <c r="AY2629" i="3"/>
  <c r="BB5262" i="3"/>
  <c r="AX5262" i="3"/>
  <c r="BC5262" i="3"/>
  <c r="BB5259" i="3"/>
  <c r="AX5259" i="3"/>
  <c r="BC5259" i="3"/>
  <c r="BB5222" i="3"/>
  <c r="AX5222" i="3"/>
  <c r="BC5222" i="3"/>
  <c r="BB5177" i="3"/>
  <c r="AX5177" i="3"/>
  <c r="BB5160" i="3"/>
  <c r="AX5160" i="3"/>
  <c r="BB5157" i="3"/>
  <c r="AX5157" i="3"/>
  <c r="AY5157" i="3"/>
  <c r="BB5179" i="3"/>
  <c r="AX5179" i="3"/>
  <c r="BC5179" i="3"/>
  <c r="AY5179" i="3"/>
  <c r="BB5158" i="3"/>
  <c r="AX5158" i="3"/>
  <c r="BB5088" i="3"/>
  <c r="AX5088" i="3"/>
  <c r="BB5087" i="3"/>
  <c r="AX5087" i="3"/>
  <c r="BB5103" i="3"/>
  <c r="AX5103" i="3"/>
  <c r="BC5103" i="3"/>
  <c r="BB5086" i="3"/>
  <c r="AX5086" i="3"/>
  <c r="BB295" i="3"/>
  <c r="AX295" i="3"/>
  <c r="BC295" i="3"/>
  <c r="BB294" i="3"/>
  <c r="AX294" i="3"/>
  <c r="BC294" i="3"/>
  <c r="BB292" i="3"/>
  <c r="AX292" i="3"/>
  <c r="BC292" i="3"/>
  <c r="AY292" i="3"/>
  <c r="BB308" i="3"/>
  <c r="AX308" i="3"/>
  <c r="BC308" i="3"/>
  <c r="BB257" i="3"/>
  <c r="AX257" i="3"/>
  <c r="BC257" i="3"/>
  <c r="BB252" i="3"/>
  <c r="AX252" i="3"/>
  <c r="BB176" i="3"/>
  <c r="AX176" i="3"/>
  <c r="BB175" i="3"/>
  <c r="AX175" i="3"/>
  <c r="AY175" i="3"/>
  <c r="BB59" i="3"/>
  <c r="AX59" i="3"/>
  <c r="BC59" i="3"/>
  <c r="BC3429" i="3"/>
  <c r="BC3372" i="3"/>
  <c r="BC5563" i="3"/>
  <c r="BC5562" i="3"/>
  <c r="BC4806" i="3"/>
  <c r="BC1827" i="3"/>
  <c r="AW4496" i="3"/>
  <c r="BC1887" i="3"/>
  <c r="BC1886" i="3"/>
  <c r="BC5454" i="3"/>
  <c r="BC885" i="3"/>
  <c r="AY5562" i="3"/>
  <c r="AY5484" i="3"/>
  <c r="AY4807" i="3"/>
  <c r="AY1827" i="3"/>
  <c r="AY4870" i="3"/>
  <c r="AY4869" i="3"/>
  <c r="AY4825" i="3"/>
  <c r="AY4465" i="3"/>
  <c r="AY1918" i="3"/>
  <c r="AY1917" i="3"/>
  <c r="AY1887" i="3"/>
  <c r="AY1886" i="3"/>
  <c r="AY1226" i="3"/>
  <c r="AY1225" i="3"/>
  <c r="AY5455" i="3"/>
  <c r="AY885" i="3"/>
  <c r="BC5585" i="3"/>
  <c r="BC3357" i="3"/>
  <c r="BC3339" i="3"/>
  <c r="BC3321" i="3"/>
  <c r="BC3313" i="3"/>
  <c r="BC3311" i="3"/>
  <c r="BC3314" i="3"/>
  <c r="BC5362" i="3"/>
  <c r="BC5355" i="3"/>
  <c r="BC5350" i="3"/>
  <c r="BC5342" i="3"/>
  <c r="BC5305" i="3"/>
  <c r="BC5304" i="3"/>
  <c r="BC5303" i="3"/>
  <c r="BC5278" i="3"/>
  <c r="BC5267" i="3"/>
  <c r="BC5250" i="3"/>
  <c r="BC5249" i="3"/>
  <c r="BC993" i="3"/>
  <c r="BC978" i="3"/>
  <c r="BC3285" i="3"/>
  <c r="BC5134" i="3"/>
  <c r="BC5131" i="3"/>
  <c r="BC5107" i="3"/>
  <c r="BC5084" i="3"/>
  <c r="BC5045" i="3"/>
  <c r="BC5043" i="3"/>
  <c r="BC5042" i="3"/>
  <c r="BC830" i="3"/>
  <c r="BC813" i="3"/>
  <c r="BC812" i="3"/>
  <c r="BC817" i="3"/>
  <c r="BC808" i="3"/>
  <c r="BC804" i="3"/>
  <c r="BC806" i="3"/>
  <c r="BC784" i="3"/>
  <c r="BC795" i="3"/>
  <c r="BC786" i="3"/>
  <c r="BC783" i="3"/>
  <c r="BC778" i="3"/>
  <c r="BC777" i="3"/>
  <c r="BC768" i="3"/>
  <c r="BC3132" i="3"/>
  <c r="BC4276" i="3"/>
  <c r="BC4939" i="3"/>
  <c r="BC4271" i="3"/>
  <c r="BC4260" i="3"/>
  <c r="AW1386" i="3"/>
  <c r="BC1361" i="3"/>
  <c r="BC1362" i="3"/>
  <c r="BC1314" i="3"/>
  <c r="BC1288" i="3"/>
  <c r="BC1261" i="3"/>
  <c r="BC1705" i="3"/>
  <c r="BC4073" i="3"/>
  <c r="BC4069" i="3"/>
  <c r="BC4065" i="3"/>
  <c r="BC4062" i="3"/>
  <c r="BC4053" i="3"/>
  <c r="BC4051" i="3"/>
  <c r="BC4413" i="3"/>
  <c r="BC4412" i="3"/>
  <c r="BC4401" i="3"/>
  <c r="BC4400" i="3"/>
  <c r="BC4397" i="3"/>
  <c r="BC4396" i="3"/>
  <c r="BC4374" i="3"/>
  <c r="BC3884" i="3"/>
  <c r="BC658" i="3"/>
  <c r="BC3826" i="3"/>
  <c r="BC2270" i="3"/>
  <c r="BC2260" i="3"/>
  <c r="BC2263" i="3"/>
  <c r="BC2252" i="3"/>
  <c r="BC2244" i="3"/>
  <c r="BC2243" i="3"/>
  <c r="BC2248" i="3"/>
  <c r="BC2254" i="3"/>
  <c r="BC2212" i="3"/>
  <c r="BC2210" i="3"/>
  <c r="BC2197" i="3"/>
  <c r="BC4678" i="3"/>
  <c r="BC4663" i="3"/>
  <c r="BC4672" i="3"/>
  <c r="BC4662" i="3"/>
  <c r="BC4654" i="3"/>
  <c r="BC4648" i="3"/>
  <c r="BC4643" i="3"/>
  <c r="BC4637" i="3"/>
  <c r="BC4632" i="3"/>
  <c r="BC4616" i="3"/>
  <c r="BC4619" i="3"/>
  <c r="BC4618" i="3"/>
  <c r="BC4615" i="3"/>
  <c r="BC4611" i="3"/>
  <c r="BC4608" i="3"/>
  <c r="BC4603" i="3"/>
  <c r="BC4600" i="3"/>
  <c r="BC4589" i="3"/>
  <c r="BC4584" i="3"/>
  <c r="BC4580" i="3"/>
  <c r="BC4578" i="3"/>
  <c r="BC4576" i="3"/>
  <c r="BC4569" i="3"/>
  <c r="BC4567" i="3"/>
  <c r="BC2144" i="3"/>
  <c r="BC2141" i="3"/>
  <c r="BC2138" i="3"/>
  <c r="BC2133" i="3"/>
  <c r="BC2100" i="3"/>
  <c r="BC2093" i="3"/>
  <c r="BC4431" i="3"/>
  <c r="BC1682" i="3"/>
  <c r="BC1676" i="3"/>
  <c r="BC1674" i="3"/>
  <c r="BC1666" i="3"/>
  <c r="BC750" i="3"/>
  <c r="BC736" i="3"/>
  <c r="BC722" i="3"/>
  <c r="BC4257" i="3"/>
  <c r="BC4200" i="3"/>
  <c r="BC3562" i="3"/>
  <c r="BC3552" i="3"/>
  <c r="BC3551" i="3"/>
  <c r="BC3541" i="3"/>
  <c r="BC963" i="3"/>
  <c r="BC962" i="3"/>
  <c r="BC3963" i="3"/>
  <c r="BC3959" i="3"/>
  <c r="BC3961" i="3"/>
  <c r="BC704" i="3"/>
  <c r="BC703" i="3"/>
  <c r="BC702" i="3"/>
  <c r="BC686" i="3"/>
  <c r="BC4281" i="3"/>
  <c r="BC4263" i="3"/>
  <c r="BC3827" i="3"/>
  <c r="BC3824" i="3"/>
  <c r="BC2960" i="3"/>
  <c r="BC2956" i="3"/>
  <c r="BC2901" i="3"/>
  <c r="BC2891" i="3"/>
  <c r="BC2875" i="3"/>
  <c r="BC2868" i="3"/>
  <c r="BC2806" i="3"/>
  <c r="BC3714" i="3"/>
  <c r="BC3699" i="3"/>
  <c r="BC2751" i="3"/>
  <c r="BC2758" i="3"/>
  <c r="BC2748" i="3"/>
  <c r="BC2718" i="3"/>
  <c r="BC2713" i="3"/>
  <c r="BC2687" i="3"/>
  <c r="BC2686" i="3"/>
  <c r="BC2664" i="3"/>
  <c r="BC2659" i="3"/>
  <c r="BC3664" i="3"/>
  <c r="BC3655" i="3"/>
  <c r="BC3653" i="3"/>
  <c r="BC3628" i="3"/>
  <c r="BC2508" i="3"/>
  <c r="BC3641" i="3"/>
  <c r="BC3648" i="3"/>
  <c r="BC3639" i="3"/>
  <c r="BC3616" i="3"/>
  <c r="BC3606" i="3"/>
  <c r="BC3567" i="3"/>
  <c r="I592" i="4" s="1"/>
  <c r="BC3566" i="3"/>
  <c r="BC3546" i="3"/>
  <c r="BC3515" i="3"/>
  <c r="BC3517" i="3"/>
  <c r="BC3511" i="3"/>
  <c r="BC3507" i="3"/>
  <c r="BC3509" i="3"/>
  <c r="BC3508" i="3"/>
  <c r="BC3505" i="3"/>
  <c r="BC3484" i="3"/>
  <c r="BC635" i="3"/>
  <c r="BC637" i="3"/>
  <c r="BC632" i="3"/>
  <c r="BC634" i="3"/>
  <c r="BC631" i="3"/>
  <c r="BC629" i="3"/>
  <c r="BC623" i="3"/>
  <c r="BC610" i="3"/>
  <c r="BC611" i="3"/>
  <c r="BC608" i="3"/>
  <c r="BC614" i="3"/>
  <c r="BC613" i="3"/>
  <c r="BC606" i="3"/>
  <c r="BC605" i="3"/>
  <c r="BC604" i="3"/>
  <c r="BC594" i="3"/>
  <c r="BC4754" i="3"/>
  <c r="BC4746" i="3"/>
  <c r="BC4750" i="3"/>
  <c r="BC4743" i="3"/>
  <c r="BC4753" i="3"/>
  <c r="BC4739" i="3"/>
  <c r="BC4720" i="3"/>
  <c r="BC4717" i="3"/>
  <c r="BC4707" i="3"/>
  <c r="BC4702" i="3"/>
  <c r="BC4445" i="3"/>
  <c r="BC1794" i="3"/>
  <c r="BC1804" i="3"/>
  <c r="BC1791" i="3"/>
  <c r="BC1772" i="3"/>
  <c r="BC1773" i="3"/>
  <c r="BC1764" i="3"/>
  <c r="BC1761" i="3"/>
  <c r="BC1748" i="3"/>
  <c r="BC1741" i="3"/>
  <c r="BC1740" i="3"/>
  <c r="BC1732" i="3"/>
  <c r="BC1716" i="3"/>
  <c r="BC1713" i="3"/>
  <c r="BC1715" i="3"/>
  <c r="BC1645" i="3"/>
  <c r="BC1639" i="3"/>
  <c r="BC1631" i="3"/>
  <c r="BC1629" i="3"/>
  <c r="BC1621" i="3"/>
  <c r="BC1616" i="3"/>
  <c r="BC1600" i="3"/>
  <c r="BC1594" i="3"/>
  <c r="BC1589" i="3"/>
  <c r="BC1590" i="3"/>
  <c r="BC1573" i="3"/>
  <c r="BC1569" i="3"/>
  <c r="BC1568" i="3"/>
  <c r="BC1554" i="3"/>
  <c r="BC1553" i="3"/>
  <c r="BC1533" i="3"/>
  <c r="BC573" i="3"/>
  <c r="BC570" i="3"/>
  <c r="BC565" i="3"/>
  <c r="BC550" i="3"/>
  <c r="BC530" i="3"/>
  <c r="BC518" i="3"/>
  <c r="BC514" i="3"/>
  <c r="BC511" i="3"/>
  <c r="BC4267" i="3"/>
  <c r="BC3014" i="3"/>
  <c r="BC3009" i="3"/>
  <c r="BC3002" i="3"/>
  <c r="BC3000" i="3"/>
  <c r="BC2999" i="3"/>
  <c r="BC2990" i="3"/>
  <c r="BC1208" i="3"/>
  <c r="BC1199" i="3"/>
  <c r="BC1200" i="3"/>
  <c r="BC1183" i="3"/>
  <c r="BC1189" i="3"/>
  <c r="BC1165" i="3"/>
  <c r="BC1164" i="3"/>
  <c r="BC1149" i="3"/>
  <c r="BC1148" i="3"/>
  <c r="BC1134" i="3"/>
  <c r="BC1128" i="3"/>
  <c r="BC1123" i="3"/>
  <c r="BC1116" i="3"/>
  <c r="BC1106" i="3"/>
  <c r="BC1105" i="3"/>
  <c r="BC1102" i="3"/>
  <c r="BC2642" i="3"/>
  <c r="BC2632" i="3"/>
  <c r="BC2625" i="3"/>
  <c r="BC2608" i="3"/>
  <c r="BC2613" i="3"/>
  <c r="BC2324" i="3"/>
  <c r="BC2319" i="3"/>
  <c r="BC2310" i="3"/>
  <c r="BC2591" i="3"/>
  <c r="BC2582" i="3"/>
  <c r="BC2581" i="3"/>
  <c r="BC2150" i="3"/>
  <c r="BC2121" i="3"/>
  <c r="BC2117" i="3"/>
  <c r="BC2111" i="3"/>
  <c r="BC2102" i="3"/>
  <c r="BC2091" i="3"/>
  <c r="BC2065" i="3"/>
  <c r="BC2066" i="3"/>
  <c r="BC2067" i="3"/>
  <c r="BC2061" i="3"/>
  <c r="BC2058" i="3"/>
  <c r="BC2056" i="3"/>
  <c r="BC2048" i="3"/>
  <c r="BC5280" i="3"/>
  <c r="BC5265" i="3"/>
  <c r="BC5229" i="3"/>
  <c r="I1330" i="4" s="1"/>
  <c r="BC5221" i="3"/>
  <c r="BC5204" i="3"/>
  <c r="BC5189" i="3"/>
  <c r="BC5170" i="3"/>
  <c r="BC5159" i="3"/>
  <c r="BC5152" i="3"/>
  <c r="BC5133" i="3"/>
  <c r="BC5114" i="3"/>
  <c r="BC5097" i="3"/>
  <c r="BC5083" i="3"/>
  <c r="BC5082" i="3"/>
  <c r="BC5072" i="3"/>
  <c r="BC5053" i="3"/>
  <c r="BC5037" i="3"/>
  <c r="BC3989" i="3"/>
  <c r="BC496" i="3"/>
  <c r="BC491" i="3"/>
  <c r="BC483" i="3"/>
  <c r="BC477" i="3"/>
  <c r="BC472" i="3"/>
  <c r="BC471" i="3"/>
  <c r="BC469" i="3"/>
  <c r="BC468" i="3"/>
  <c r="BC467" i="3"/>
  <c r="BC466" i="3"/>
  <c r="BC447" i="3"/>
  <c r="BC437" i="3"/>
  <c r="BC430" i="3"/>
  <c r="BC422" i="3"/>
  <c r="BC427" i="3"/>
  <c r="BC412" i="3"/>
  <c r="BC407" i="3"/>
  <c r="BC406" i="3"/>
  <c r="BC405" i="3"/>
  <c r="BC403" i="3"/>
  <c r="BC398" i="3"/>
  <c r="BC397" i="3"/>
  <c r="BC2421" i="3"/>
  <c r="BC2398" i="3"/>
  <c r="BC940" i="3"/>
  <c r="BC937" i="3"/>
  <c r="BC923" i="3"/>
  <c r="BC375" i="3"/>
  <c r="BC374" i="3"/>
  <c r="BC365" i="3"/>
  <c r="BC364" i="3"/>
  <c r="BC363" i="3"/>
  <c r="BC334" i="3"/>
  <c r="BC305" i="3"/>
  <c r="BC3110" i="3"/>
  <c r="BC298" i="3"/>
  <c r="BC297" i="3"/>
  <c r="BC265" i="3"/>
  <c r="BC264" i="3"/>
  <c r="BC261" i="3"/>
  <c r="BC256" i="3"/>
  <c r="BC247" i="3"/>
  <c r="BC223" i="3"/>
  <c r="BC144" i="3"/>
  <c r="BC136" i="3"/>
  <c r="BC134" i="3"/>
  <c r="BC120" i="3"/>
  <c r="BC104" i="3"/>
  <c r="AY5395" i="3"/>
  <c r="AY3311" i="3"/>
  <c r="AY5376" i="3"/>
  <c r="AY5368" i="3"/>
  <c r="AY5362" i="3"/>
  <c r="AY5354" i="3"/>
  <c r="AY5349" i="3"/>
  <c r="AY5347" i="3"/>
  <c r="AY5348" i="3"/>
  <c r="AY5319" i="3"/>
  <c r="AY5316" i="3"/>
  <c r="AY5315" i="3"/>
  <c r="AY5310" i="3"/>
  <c r="AY5309" i="3"/>
  <c r="AY5304" i="3"/>
  <c r="AY5292" i="3"/>
  <c r="AY5290" i="3"/>
  <c r="AY5283" i="3"/>
  <c r="AY5282" i="3"/>
  <c r="AY5271" i="3"/>
  <c r="AY5270" i="3"/>
  <c r="AY5261" i="3"/>
  <c r="AY5258" i="3"/>
  <c r="AY5252" i="3"/>
  <c r="AY5246" i="3"/>
  <c r="AY991" i="3"/>
  <c r="AY984" i="3"/>
  <c r="AY982" i="3"/>
  <c r="AY978" i="3"/>
  <c r="AY3290" i="3"/>
  <c r="AY5163" i="3"/>
  <c r="AY5156" i="3"/>
  <c r="AY3269" i="3"/>
  <c r="AY5119" i="3"/>
  <c r="AY3253" i="3"/>
  <c r="AY5109" i="3"/>
  <c r="AY3250" i="3"/>
  <c r="AY5101" i="3"/>
  <c r="AY3247" i="3"/>
  <c r="AY5094" i="3"/>
  <c r="AY5074" i="3"/>
  <c r="AY5052" i="3"/>
  <c r="AY5045" i="3"/>
  <c r="AY5044" i="3"/>
  <c r="AY5042" i="3"/>
  <c r="AY810" i="3"/>
  <c r="AY823" i="3"/>
  <c r="AY807" i="3"/>
  <c r="AY798" i="3"/>
  <c r="AY799" i="3"/>
  <c r="AY789" i="3"/>
  <c r="AY781" i="3"/>
  <c r="AY778" i="3"/>
  <c r="AY780" i="3"/>
  <c r="AY773" i="3"/>
  <c r="AY769" i="3"/>
  <c r="AY766" i="3"/>
  <c r="AY4293" i="3"/>
  <c r="AY4287" i="3"/>
  <c r="AY3133" i="3"/>
  <c r="AY4943" i="3"/>
  <c r="AY4278" i="3"/>
  <c r="AY3126" i="3"/>
  <c r="AY4273" i="3"/>
  <c r="AY4268" i="3"/>
  <c r="AY4256" i="3"/>
  <c r="AY1369" i="3"/>
  <c r="AY1368" i="3"/>
  <c r="AY1360" i="3"/>
  <c r="AY1359" i="3"/>
  <c r="AY1316" i="3"/>
  <c r="AY1289" i="3"/>
  <c r="AY1290" i="3"/>
  <c r="AY1287" i="3"/>
  <c r="AY1284" i="3"/>
  <c r="AY1266" i="3"/>
  <c r="AY1259" i="3"/>
  <c r="AY1258" i="3"/>
  <c r="AY1705" i="3"/>
  <c r="AY4077" i="3"/>
  <c r="AY4080" i="3"/>
  <c r="AY4078" i="3"/>
  <c r="AY4069" i="3"/>
  <c r="AY4064" i="3"/>
  <c r="AY4061" i="3"/>
  <c r="AY4054" i="3"/>
  <c r="AY4049" i="3"/>
  <c r="AY4047" i="3"/>
  <c r="AY4413" i="3"/>
  <c r="AY4404" i="3"/>
  <c r="AY4403" i="3"/>
  <c r="AY4395" i="3"/>
  <c r="AY4388" i="3"/>
  <c r="AY3898" i="3"/>
  <c r="AY3896" i="3"/>
  <c r="AY3883" i="3"/>
  <c r="AY657" i="3"/>
  <c r="AY658" i="3"/>
  <c r="AY2272" i="3"/>
  <c r="AY2269" i="3"/>
  <c r="AY2258" i="3"/>
  <c r="AY2238" i="3"/>
  <c r="AY2253" i="3"/>
  <c r="AY2219" i="3"/>
  <c r="AY2239" i="3"/>
  <c r="AY2222" i="3"/>
  <c r="AY2215" i="3"/>
  <c r="AY2214" i="3"/>
  <c r="AY2211" i="3"/>
  <c r="AY2202" i="3"/>
  <c r="AY2193" i="3"/>
  <c r="AY2188" i="3"/>
  <c r="AY2186" i="3"/>
  <c r="AY2183" i="3"/>
  <c r="AY4680" i="3"/>
  <c r="AY4670" i="3"/>
  <c r="AY4673" i="3"/>
  <c r="AY4654" i="3"/>
  <c r="AY4636" i="3"/>
  <c r="AY4645" i="3"/>
  <c r="AY4618" i="3"/>
  <c r="AY4612" i="3"/>
  <c r="AY4610" i="3"/>
  <c r="AY4609" i="3"/>
  <c r="AY4607" i="3"/>
  <c r="AY4601" i="3"/>
  <c r="AY4580" i="3"/>
  <c r="AY4578" i="3"/>
  <c r="AY4577" i="3"/>
  <c r="AY4572" i="3"/>
  <c r="AY4567" i="3"/>
  <c r="AY4565" i="3"/>
  <c r="AY2151" i="3"/>
  <c r="AY2139" i="3"/>
  <c r="AY2137" i="3"/>
  <c r="AY2136" i="3"/>
  <c r="AY2134" i="3"/>
  <c r="AY2133" i="3"/>
  <c r="AY2132" i="3"/>
  <c r="AY2124" i="3"/>
  <c r="AY2120" i="3"/>
  <c r="AY2096" i="3"/>
  <c r="AY1685" i="3"/>
  <c r="AY1684" i="3"/>
  <c r="AY1683" i="3"/>
  <c r="AY1681" i="3"/>
  <c r="AY1675" i="3"/>
  <c r="AY1665" i="3"/>
  <c r="AY752" i="3"/>
  <c r="AY751" i="3"/>
  <c r="AY738" i="3"/>
  <c r="AY734" i="3"/>
  <c r="AY724" i="3"/>
  <c r="AY4203" i="3"/>
  <c r="AY1565" i="3"/>
  <c r="AY4029" i="3"/>
  <c r="AY963" i="3"/>
  <c r="AY961" i="3"/>
  <c r="AY942" i="3"/>
  <c r="AY3962" i="3"/>
  <c r="AY3925" i="3"/>
  <c r="AY3923" i="3"/>
  <c r="AY3931" i="3"/>
  <c r="AY705" i="3"/>
  <c r="AY700" i="3"/>
  <c r="AY707" i="3"/>
  <c r="AY698" i="3"/>
  <c r="AY694" i="3"/>
  <c r="AY687" i="3"/>
  <c r="AY682" i="3"/>
  <c r="AY677" i="3"/>
  <c r="AY675" i="3"/>
  <c r="AY4264" i="3"/>
  <c r="AY3842" i="3"/>
  <c r="AY3832" i="3"/>
  <c r="AY3827" i="3"/>
  <c r="AY3824" i="3"/>
  <c r="AY3821" i="3"/>
  <c r="AY3830" i="3"/>
  <c r="AY4135" i="3"/>
  <c r="AY4134" i="3"/>
  <c r="AY2962" i="3"/>
  <c r="AY2966" i="3"/>
  <c r="AY2956" i="3"/>
  <c r="AY2950" i="3"/>
  <c r="AY2901" i="3"/>
  <c r="AY2866" i="3"/>
  <c r="AY2860" i="3"/>
  <c r="AY2856" i="3"/>
  <c r="AY2854" i="3"/>
  <c r="AY2806" i="3"/>
  <c r="AY3708" i="3"/>
  <c r="AY3707" i="3"/>
  <c r="AY3705" i="3"/>
  <c r="AY3706" i="3"/>
  <c r="AY3699" i="3"/>
  <c r="AY3695" i="3"/>
  <c r="AY3697" i="3"/>
  <c r="AY3689" i="3"/>
  <c r="AY2779" i="3"/>
  <c r="AY2756" i="3"/>
  <c r="AY2753" i="3"/>
  <c r="AY2749" i="3"/>
  <c r="AY2746" i="3"/>
  <c r="AY2732" i="3"/>
  <c r="AY2722" i="3"/>
  <c r="AY2718" i="3"/>
  <c r="AY2720" i="3"/>
  <c r="AY2711" i="3"/>
  <c r="AY2687" i="3"/>
  <c r="AY2665" i="3"/>
  <c r="AY2659" i="3"/>
  <c r="AY2523" i="3"/>
  <c r="AY3670" i="3"/>
  <c r="AY3631" i="3"/>
  <c r="AY3644" i="3"/>
  <c r="AY3625" i="3"/>
  <c r="AY3645" i="3"/>
  <c r="AY2508" i="3"/>
  <c r="AY3612" i="3"/>
  <c r="AY3609" i="3"/>
  <c r="AY3608" i="3"/>
  <c r="AY3619" i="3"/>
  <c r="AY3602" i="3"/>
  <c r="AY3586" i="3"/>
  <c r="AY3587" i="3"/>
  <c r="AY3556" i="3"/>
  <c r="AY3547" i="3"/>
  <c r="AY3522" i="3"/>
  <c r="AY3512" i="3"/>
  <c r="AY3511" i="3"/>
  <c r="AY3507" i="3"/>
  <c r="AY3505" i="3"/>
  <c r="AY3503" i="3"/>
  <c r="AY2492" i="3"/>
  <c r="AY635" i="3"/>
  <c r="AY637" i="3"/>
  <c r="AY636" i="3"/>
  <c r="AY625" i="3"/>
  <c r="AY616" i="3"/>
  <c r="AY610" i="3"/>
  <c r="AY611" i="3"/>
  <c r="AY607" i="3"/>
  <c r="AY603" i="3"/>
  <c r="AY602" i="3"/>
  <c r="AY598" i="3"/>
  <c r="AY594" i="3"/>
  <c r="AY592" i="3"/>
  <c r="AY4748" i="3"/>
  <c r="AY4744" i="3"/>
  <c r="AY4752" i="3"/>
  <c r="AY4741" i="3"/>
  <c r="AY4738" i="3"/>
  <c r="AY4722" i="3"/>
  <c r="AY4719" i="3"/>
  <c r="AY4723" i="3"/>
  <c r="AY4717" i="3"/>
  <c r="AY4716" i="3"/>
  <c r="AY4714" i="3"/>
  <c r="AY4712" i="3"/>
  <c r="AY4709" i="3"/>
  <c r="AY4707" i="3"/>
  <c r="AY4700" i="3"/>
  <c r="AY4696" i="3"/>
  <c r="AY1795" i="3"/>
  <c r="AY1792" i="3"/>
  <c r="AY1790" i="3"/>
  <c r="AY1789" i="3"/>
  <c r="AY1809" i="3"/>
  <c r="AY1800" i="3"/>
  <c r="AY1776" i="3"/>
  <c r="AY1779" i="3"/>
  <c r="AY1783" i="3"/>
  <c r="AY1781" i="3"/>
  <c r="AY1778" i="3"/>
  <c r="AY1751" i="3"/>
  <c r="AY1749" i="3"/>
  <c r="AY1735" i="3"/>
  <c r="AY1733" i="3"/>
  <c r="AY1732" i="3"/>
  <c r="AY1728" i="3"/>
  <c r="AY1727" i="3"/>
  <c r="AY1714" i="3"/>
  <c r="AY1713" i="3"/>
  <c r="AY1707" i="3"/>
  <c r="AY1721" i="3"/>
  <c r="AY1720" i="3"/>
  <c r="AY1718" i="3"/>
  <c r="AY1645" i="3"/>
  <c r="AY1642" i="3"/>
  <c r="AY1630" i="3"/>
  <c r="AY1627" i="3"/>
  <c r="AY1624" i="3"/>
  <c r="AY1618" i="3"/>
  <c r="AY1617" i="3"/>
  <c r="AY1602" i="3"/>
  <c r="AY1591" i="3"/>
  <c r="AY1581" i="3"/>
  <c r="AY1574" i="3"/>
  <c r="AY1569" i="3"/>
  <c r="AY1571" i="3"/>
  <c r="AY1562" i="3"/>
  <c r="AY1551" i="3"/>
  <c r="AY1555" i="3"/>
  <c r="AY1553" i="3"/>
  <c r="AY1552" i="3"/>
  <c r="AY1532" i="3"/>
  <c r="AY1533" i="3"/>
  <c r="AY576" i="3"/>
  <c r="AY567" i="3"/>
  <c r="AY559" i="3"/>
  <c r="AY568" i="3"/>
  <c r="AY561" i="3"/>
  <c r="AY557" i="3"/>
  <c r="AY555" i="3"/>
  <c r="AY554" i="3"/>
  <c r="AY552" i="3"/>
  <c r="AY549" i="3"/>
  <c r="AY547" i="3"/>
  <c r="AY540" i="3"/>
  <c r="AY539" i="3"/>
  <c r="AY538" i="3"/>
  <c r="AY535" i="3"/>
  <c r="AY533" i="3"/>
  <c r="AY529" i="3"/>
  <c r="AY524" i="3"/>
  <c r="AY522" i="3"/>
  <c r="AY516" i="3"/>
  <c r="AY515" i="3"/>
  <c r="AY511" i="3"/>
  <c r="AY3025" i="3"/>
  <c r="AY3024" i="3"/>
  <c r="AY3019" i="3"/>
  <c r="AY3006" i="3"/>
  <c r="AY2991" i="3"/>
  <c r="AY2990" i="3"/>
  <c r="AY1210" i="3"/>
  <c r="AY1208" i="3"/>
  <c r="AY1192" i="3"/>
  <c r="AY1191" i="3"/>
  <c r="AY1183" i="3"/>
  <c r="AY2933" i="3"/>
  <c r="AY2927" i="3"/>
  <c r="AY2924" i="3"/>
  <c r="AY2923" i="3"/>
  <c r="AY2888" i="3"/>
  <c r="AY1170" i="3"/>
  <c r="AY1165" i="3"/>
  <c r="AY1150" i="3"/>
  <c r="AY1140" i="3"/>
  <c r="AY1145" i="3"/>
  <c r="AY1138" i="3"/>
  <c r="AY1135" i="3"/>
  <c r="AY1123" i="3"/>
  <c r="AY1122" i="3"/>
  <c r="AY1119" i="3"/>
  <c r="AY1112" i="3"/>
  <c r="AY2645" i="3"/>
  <c r="AY2641" i="3"/>
  <c r="AY2617" i="3"/>
  <c r="AY2614" i="3"/>
  <c r="AY2317" i="3"/>
  <c r="AY2313" i="3"/>
  <c r="AY2310" i="3"/>
  <c r="AY2305" i="3"/>
  <c r="AY2592" i="3"/>
  <c r="AY2580" i="3"/>
  <c r="AY2578" i="3"/>
  <c r="AY2560" i="3"/>
  <c r="AY2556" i="3"/>
  <c r="AY2551" i="3"/>
  <c r="AY2535" i="3"/>
  <c r="AY2529" i="3"/>
  <c r="AY2527" i="3"/>
  <c r="AY2288" i="3"/>
  <c r="AY2289" i="3" s="1"/>
  <c r="AY2150" i="3"/>
  <c r="AY2131" i="3"/>
  <c r="AY2067" i="3"/>
  <c r="AY2063" i="3"/>
  <c r="AY2062" i="3"/>
  <c r="AY2061" i="3"/>
  <c r="AY2056" i="3"/>
  <c r="AY2044" i="3"/>
  <c r="AY5339" i="3"/>
  <c r="AY5280" i="3"/>
  <c r="AY5275" i="3"/>
  <c r="AY5265" i="3"/>
  <c r="AY5247" i="3"/>
  <c r="AY5230" i="3"/>
  <c r="AY5220" i="3"/>
  <c r="AY5214" i="3"/>
  <c r="AY5211" i="3"/>
  <c r="AY5212" i="3"/>
  <c r="D1322" i="4" s="1"/>
  <c r="AY5205" i="3"/>
  <c r="AY5189" i="3"/>
  <c r="AY5182" i="3"/>
  <c r="AY5167" i="3"/>
  <c r="AY5164" i="3"/>
  <c r="AY5161" i="3"/>
  <c r="AY5138" i="3"/>
  <c r="AY5135" i="3"/>
  <c r="AY5128" i="3"/>
  <c r="AY5120" i="3"/>
  <c r="AY5114" i="3"/>
  <c r="AY5068" i="3"/>
  <c r="AY5047" i="3"/>
  <c r="AY4003" i="3"/>
  <c r="AY496" i="3"/>
  <c r="AY493" i="3"/>
  <c r="AY481" i="3"/>
  <c r="AY486" i="3"/>
  <c r="AY482" i="3"/>
  <c r="AY448" i="3"/>
  <c r="AY439" i="3"/>
  <c r="AY437" i="3"/>
  <c r="AY430" i="3"/>
  <c r="AY427" i="3"/>
  <c r="AY424" i="3"/>
  <c r="AY423" i="3"/>
  <c r="AY418" i="3"/>
  <c r="AY409" i="3"/>
  <c r="AY400" i="3"/>
  <c r="AY404" i="3"/>
  <c r="AY398" i="3"/>
  <c r="AY2413" i="3"/>
  <c r="AY2399" i="3"/>
  <c r="AY2398" i="3"/>
  <c r="AE1442" i="3"/>
  <c r="AE1443" i="3" s="1"/>
  <c r="AY941" i="3"/>
  <c r="AY940" i="3"/>
  <c r="AY923" i="3"/>
  <c r="AY377" i="3"/>
  <c r="AY315" i="3"/>
  <c r="AY303" i="3"/>
  <c r="AY301" i="3"/>
  <c r="AY296" i="3"/>
  <c r="AY275" i="3"/>
  <c r="AY274" i="3"/>
  <c r="AY273" i="3"/>
  <c r="AY266" i="3"/>
  <c r="AY265" i="3"/>
  <c r="AY264" i="3"/>
  <c r="AY256" i="3"/>
  <c r="AY255" i="3"/>
  <c r="AY250" i="3"/>
  <c r="AY246" i="3"/>
  <c r="AY3825" i="3"/>
  <c r="AY137" i="3"/>
  <c r="AY106" i="3"/>
  <c r="AY104" i="3"/>
  <c r="AY102" i="3"/>
  <c r="AY100" i="3"/>
  <c r="AY79" i="3"/>
  <c r="Q641" i="3"/>
  <c r="R641" i="3"/>
  <c r="S641" i="3"/>
  <c r="T641" i="3"/>
  <c r="U641" i="3"/>
  <c r="V641" i="3"/>
  <c r="X641" i="3"/>
  <c r="Y641" i="3"/>
  <c r="Z641" i="3"/>
  <c r="AA641" i="3"/>
  <c r="AC641" i="3"/>
  <c r="AI641" i="3"/>
  <c r="AJ641" i="3"/>
  <c r="AK641" i="3"/>
  <c r="AL641" i="3"/>
  <c r="AM641" i="3"/>
  <c r="AN641" i="3"/>
  <c r="AP641" i="3"/>
  <c r="AQ641" i="3"/>
  <c r="AR641" i="3"/>
  <c r="AS641" i="3"/>
  <c r="AU641" i="3"/>
  <c r="Q618" i="3"/>
  <c r="R618" i="3"/>
  <c r="S618" i="3"/>
  <c r="T618" i="3"/>
  <c r="U618" i="3"/>
  <c r="V618" i="3"/>
  <c r="X618" i="3"/>
  <c r="Y618" i="3"/>
  <c r="Z618" i="3"/>
  <c r="AA618" i="3"/>
  <c r="AC618" i="3"/>
  <c r="AI618" i="3"/>
  <c r="AJ618" i="3"/>
  <c r="AK618" i="3"/>
  <c r="AL618" i="3"/>
  <c r="AM618" i="3"/>
  <c r="AN618" i="3"/>
  <c r="AP618" i="3"/>
  <c r="AQ618" i="3"/>
  <c r="AR618" i="3"/>
  <c r="AS618" i="3"/>
  <c r="AU618" i="3"/>
  <c r="Q4451" i="3"/>
  <c r="R4451" i="3"/>
  <c r="S4451" i="3"/>
  <c r="T4451" i="3"/>
  <c r="U4451" i="3"/>
  <c r="V4451" i="3"/>
  <c r="X4451" i="3"/>
  <c r="Y4451" i="3"/>
  <c r="Z4451" i="3"/>
  <c r="AA4451" i="3"/>
  <c r="AC4451" i="3"/>
  <c r="AI4451" i="3"/>
  <c r="AJ4451" i="3"/>
  <c r="AK4451" i="3"/>
  <c r="AL4451" i="3"/>
  <c r="AM4451" i="3"/>
  <c r="AN4451" i="3"/>
  <c r="AP4451" i="3"/>
  <c r="AQ4451" i="3"/>
  <c r="AR4451" i="3"/>
  <c r="AS4451" i="3"/>
  <c r="AU4451" i="3"/>
  <c r="Q2646" i="3"/>
  <c r="R2646" i="3"/>
  <c r="S2646" i="3"/>
  <c r="T2646" i="3"/>
  <c r="U2646" i="3"/>
  <c r="U2647" i="3" s="1"/>
  <c r="V2646" i="3"/>
  <c r="X2646" i="3"/>
  <c r="Y2646" i="3"/>
  <c r="Z2646" i="3"/>
  <c r="AA2646" i="3"/>
  <c r="AC2646" i="3"/>
  <c r="AC2647" i="3" s="1"/>
  <c r="AI2646" i="3"/>
  <c r="AJ2646" i="3"/>
  <c r="AK2646" i="3"/>
  <c r="AL2646" i="3"/>
  <c r="AM2646" i="3"/>
  <c r="AN2646" i="3"/>
  <c r="AN2647" i="3" s="1"/>
  <c r="AP2646" i="3"/>
  <c r="AQ2646" i="3"/>
  <c r="AR2646" i="3"/>
  <c r="AR2647" i="3" s="1"/>
  <c r="AS2646" i="3"/>
  <c r="AU2646" i="3"/>
  <c r="AU2647" i="3" s="1"/>
  <c r="BB784" i="3"/>
  <c r="AX784" i="3"/>
  <c r="BB556" i="3"/>
  <c r="AX556" i="3"/>
  <c r="BB722" i="3"/>
  <c r="AX722" i="3"/>
  <c r="BB811" i="3"/>
  <c r="AX811" i="3"/>
  <c r="BB398" i="3"/>
  <c r="AX398" i="3"/>
  <c r="BB610" i="3"/>
  <c r="AX610" i="3"/>
  <c r="BB431" i="3"/>
  <c r="AX431" i="3"/>
  <c r="BB477" i="3"/>
  <c r="AX477" i="3"/>
  <c r="BB481" i="3"/>
  <c r="AX481" i="3"/>
  <c r="BB579" i="3"/>
  <c r="AX579" i="3"/>
  <c r="BB752" i="3"/>
  <c r="AX752" i="3"/>
  <c r="BB749" i="3"/>
  <c r="AX749" i="3"/>
  <c r="BB835" i="3"/>
  <c r="AX835" i="3"/>
  <c r="BB442" i="3"/>
  <c r="AX442" i="3"/>
  <c r="BB611" i="3"/>
  <c r="AX611" i="3"/>
  <c r="BB608" i="3"/>
  <c r="AX608" i="3"/>
  <c r="BB483" i="3"/>
  <c r="AX483" i="3"/>
  <c r="BB485" i="3"/>
  <c r="AX485" i="3"/>
  <c r="BB438" i="3"/>
  <c r="AX438" i="3"/>
  <c r="BB748" i="3"/>
  <c r="AX748" i="3"/>
  <c r="BB707" i="3"/>
  <c r="AX707" i="3"/>
  <c r="BB464" i="3"/>
  <c r="AX464" i="3"/>
  <c r="BB635" i="3"/>
  <c r="AX635" i="3"/>
  <c r="BB633" i="3"/>
  <c r="AX633" i="3"/>
  <c r="BB626" i="3"/>
  <c r="AX626" i="3"/>
  <c r="BB637" i="3"/>
  <c r="AX637" i="3"/>
  <c r="BB615" i="3"/>
  <c r="AX615" i="3"/>
  <c r="BB631" i="3"/>
  <c r="AX631" i="3"/>
  <c r="BB437" i="3"/>
  <c r="AX437" i="3"/>
  <c r="BB2888" i="3"/>
  <c r="AX2888" i="3"/>
  <c r="BB2908" i="3"/>
  <c r="AX2908" i="3"/>
  <c r="BB2642" i="3"/>
  <c r="AX2642" i="3"/>
  <c r="BB3527" i="3"/>
  <c r="AX3527" i="3"/>
  <c r="BB3506" i="3"/>
  <c r="AX3506" i="3"/>
  <c r="BB3509" i="3"/>
  <c r="AX3509" i="3"/>
  <c r="BB2194" i="3"/>
  <c r="AX2194" i="3"/>
  <c r="BB2239" i="3"/>
  <c r="AX2239" i="3"/>
  <c r="BB2222" i="3"/>
  <c r="AX2222" i="3"/>
  <c r="BB4283" i="3"/>
  <c r="AX4283" i="3"/>
  <c r="BB3130" i="3"/>
  <c r="AX3130" i="3"/>
  <c r="BB3126" i="3"/>
  <c r="AX3126" i="3"/>
  <c r="BB4281" i="3"/>
  <c r="AX4281" i="3"/>
  <c r="BB4286" i="3"/>
  <c r="AX4286" i="3"/>
  <c r="BB4663" i="3"/>
  <c r="AX4663" i="3"/>
  <c r="BB4672" i="3"/>
  <c r="AX4672" i="3"/>
  <c r="BB4645" i="3"/>
  <c r="AX4645" i="3"/>
  <c r="BB4569" i="3"/>
  <c r="AX4569" i="3"/>
  <c r="BB4600" i="3"/>
  <c r="AX4600" i="3"/>
  <c r="BB4603" i="3"/>
  <c r="AX4603" i="3"/>
  <c r="BB2111" i="3"/>
  <c r="AX2111" i="3"/>
  <c r="BB4450" i="3"/>
  <c r="BB4451" i="3" s="1"/>
  <c r="AX4450" i="3"/>
  <c r="AX4451" i="3" s="1"/>
  <c r="BB5375" i="3"/>
  <c r="AX5375" i="3"/>
  <c r="BB5349" i="3"/>
  <c r="AX5349" i="3"/>
  <c r="BB5351" i="3"/>
  <c r="AX5351" i="3"/>
  <c r="BB5277" i="3"/>
  <c r="AX5277" i="3"/>
  <c r="BB5097" i="3"/>
  <c r="AX5097" i="3"/>
  <c r="BB5102" i="3"/>
  <c r="AX5102" i="3"/>
  <c r="BB5107" i="3"/>
  <c r="AX5107" i="3"/>
  <c r="BB1749" i="3"/>
  <c r="AX1749" i="3"/>
  <c r="BB1589" i="3"/>
  <c r="AX1589" i="3"/>
  <c r="BB1602" i="3"/>
  <c r="AX1602" i="3"/>
  <c r="BB266" i="3"/>
  <c r="AX266" i="3"/>
  <c r="BB256" i="3"/>
  <c r="AX256" i="3"/>
  <c r="BB261" i="3"/>
  <c r="AX261" i="3"/>
  <c r="BB2527" i="3"/>
  <c r="AX2527" i="3"/>
  <c r="BB1227" i="3"/>
  <c r="AX1227" i="3"/>
  <c r="AP4871" i="3"/>
  <c r="AU1391" i="3"/>
  <c r="AS1391" i="3"/>
  <c r="AR1391" i="3"/>
  <c r="AQ1391" i="3"/>
  <c r="AP1391" i="3"/>
  <c r="AN1391" i="3"/>
  <c r="AM1391" i="3"/>
  <c r="AL1391" i="3"/>
  <c r="AK1391" i="3"/>
  <c r="AJ1391" i="3"/>
  <c r="AI1391" i="3"/>
  <c r="AC1391" i="3"/>
  <c r="AA1391" i="3"/>
  <c r="Z1391" i="3"/>
  <c r="Y1391" i="3"/>
  <c r="X1391" i="3"/>
  <c r="V1391" i="3"/>
  <c r="U1391" i="3"/>
  <c r="T1391" i="3"/>
  <c r="S1391" i="3"/>
  <c r="R1391" i="3"/>
  <c r="Q1391" i="3"/>
  <c r="AU1386" i="3"/>
  <c r="AS1386" i="3"/>
  <c r="AR1386" i="3"/>
  <c r="AQ1386" i="3"/>
  <c r="AP1386" i="3"/>
  <c r="AN1386" i="3"/>
  <c r="AM1386" i="3"/>
  <c r="AL1386" i="3"/>
  <c r="AK1386" i="3"/>
  <c r="AJ1386" i="3"/>
  <c r="AI1386" i="3"/>
  <c r="AC1386" i="3"/>
  <c r="AA1386" i="3"/>
  <c r="Z1386" i="3"/>
  <c r="Y1386" i="3"/>
  <c r="X1386" i="3"/>
  <c r="V1386" i="3"/>
  <c r="U1386" i="3"/>
  <c r="T1386" i="3"/>
  <c r="S1386" i="3"/>
  <c r="R1386" i="3"/>
  <c r="Q1386" i="3"/>
  <c r="AU1371" i="3"/>
  <c r="AS1371" i="3"/>
  <c r="AR1371" i="3"/>
  <c r="AQ1371" i="3"/>
  <c r="AP1371" i="3"/>
  <c r="AN1371" i="3"/>
  <c r="AM1371" i="3"/>
  <c r="AL1371" i="3"/>
  <c r="AK1371" i="3"/>
  <c r="AJ1371" i="3"/>
  <c r="AI1371" i="3"/>
  <c r="AC1371" i="3"/>
  <c r="AA1371" i="3"/>
  <c r="Z1371" i="3"/>
  <c r="Y1371" i="3"/>
  <c r="X1371" i="3"/>
  <c r="V1371" i="3"/>
  <c r="U1371" i="3"/>
  <c r="T1371" i="3"/>
  <c r="S1371" i="3"/>
  <c r="R1371" i="3"/>
  <c r="Q1371" i="3"/>
  <c r="AU1326" i="3"/>
  <c r="AS1326" i="3"/>
  <c r="AR1326" i="3"/>
  <c r="AQ1326" i="3"/>
  <c r="AP1326" i="3"/>
  <c r="AN1326" i="3"/>
  <c r="AM1326" i="3"/>
  <c r="AL1326" i="3"/>
  <c r="AK1326" i="3"/>
  <c r="AJ1326" i="3"/>
  <c r="AI1326" i="3"/>
  <c r="AC1326" i="3"/>
  <c r="AA1326" i="3"/>
  <c r="Z1326" i="3"/>
  <c r="Y1326" i="3"/>
  <c r="X1326" i="3"/>
  <c r="V1326" i="3"/>
  <c r="U1326" i="3"/>
  <c r="T1326" i="3"/>
  <c r="S1326" i="3"/>
  <c r="R1326" i="3"/>
  <c r="Q1326" i="3"/>
  <c r="AU1319" i="3"/>
  <c r="AS1319" i="3"/>
  <c r="AR1319" i="3"/>
  <c r="AQ1319" i="3"/>
  <c r="AP1319" i="3"/>
  <c r="AN1319" i="3"/>
  <c r="AM1319" i="3"/>
  <c r="AL1319" i="3"/>
  <c r="AK1319" i="3"/>
  <c r="AJ1319" i="3"/>
  <c r="AI1319" i="3"/>
  <c r="AC1319" i="3"/>
  <c r="AA1319" i="3"/>
  <c r="Z1319" i="3"/>
  <c r="Y1319" i="3"/>
  <c r="X1319" i="3"/>
  <c r="V1319" i="3"/>
  <c r="U1319" i="3"/>
  <c r="T1319" i="3"/>
  <c r="S1319" i="3"/>
  <c r="R1319" i="3"/>
  <c r="Q1319" i="3"/>
  <c r="AU4375" i="3"/>
  <c r="AS4375" i="3"/>
  <c r="AR4375" i="3"/>
  <c r="AQ4375" i="3"/>
  <c r="AP4375" i="3"/>
  <c r="AN4375" i="3"/>
  <c r="AM4375" i="3"/>
  <c r="AL4375" i="3"/>
  <c r="AK4375" i="3"/>
  <c r="AJ4375" i="3"/>
  <c r="AI4375" i="3"/>
  <c r="AC4375" i="3"/>
  <c r="AA4375" i="3"/>
  <c r="Z4375" i="3"/>
  <c r="Y4375" i="3"/>
  <c r="X4375" i="3"/>
  <c r="V4375" i="3"/>
  <c r="U4375" i="3"/>
  <c r="T4375" i="3"/>
  <c r="S4375" i="3"/>
  <c r="R4375" i="3"/>
  <c r="Q4375" i="3"/>
  <c r="AU3028" i="3"/>
  <c r="AS3028" i="3"/>
  <c r="AR3028" i="3"/>
  <c r="AQ3028" i="3"/>
  <c r="AP3028" i="3"/>
  <c r="AN3028" i="3"/>
  <c r="AM3028" i="3"/>
  <c r="AL3028" i="3"/>
  <c r="AK3028" i="3"/>
  <c r="AJ3028" i="3"/>
  <c r="AI3028" i="3"/>
  <c r="AC3028" i="3"/>
  <c r="AA3028" i="3"/>
  <c r="Z3028" i="3"/>
  <c r="Y3028" i="3"/>
  <c r="X3028" i="3"/>
  <c r="V3028" i="3"/>
  <c r="U3028" i="3"/>
  <c r="T3028" i="3"/>
  <c r="S3028" i="3"/>
  <c r="R3028" i="3"/>
  <c r="Q3028" i="3"/>
  <c r="AU278" i="3"/>
  <c r="AS278" i="3"/>
  <c r="AR278" i="3"/>
  <c r="AQ278" i="3"/>
  <c r="AP278" i="3"/>
  <c r="AN278" i="3"/>
  <c r="AM278" i="3"/>
  <c r="AL278" i="3"/>
  <c r="AK278" i="3"/>
  <c r="AJ278" i="3"/>
  <c r="AI278" i="3"/>
  <c r="AC278" i="3"/>
  <c r="AA278" i="3"/>
  <c r="Z278" i="3"/>
  <c r="Y278" i="3"/>
  <c r="X278" i="3"/>
  <c r="V278" i="3"/>
  <c r="U278" i="3"/>
  <c r="T278" i="3"/>
  <c r="S278" i="3"/>
  <c r="R278" i="3"/>
  <c r="Q278" i="3"/>
  <c r="AU3340" i="3"/>
  <c r="AU3341" i="3" s="1"/>
  <c r="AS3340" i="3"/>
  <c r="AS3341" i="3" s="1"/>
  <c r="AR3340" i="3"/>
  <c r="AR3341" i="3" s="1"/>
  <c r="AQ3340" i="3"/>
  <c r="AQ3341" i="3" s="1"/>
  <c r="AP3340" i="3"/>
  <c r="AP3341" i="3" s="1"/>
  <c r="AN3340" i="3"/>
  <c r="AN3341" i="3" s="1"/>
  <c r="AM3340" i="3"/>
  <c r="AM3341" i="3" s="1"/>
  <c r="AL3340" i="3"/>
  <c r="AL3341" i="3" s="1"/>
  <c r="AK3340" i="3"/>
  <c r="AK3341" i="3" s="1"/>
  <c r="AJ3340" i="3"/>
  <c r="AJ3341" i="3" s="1"/>
  <c r="AI3340" i="3"/>
  <c r="AI3341" i="3" s="1"/>
  <c r="AC3340" i="3"/>
  <c r="AC3341" i="3" s="1"/>
  <c r="AA3340" i="3"/>
  <c r="AA3341" i="3" s="1"/>
  <c r="Z3340" i="3"/>
  <c r="Z3341" i="3" s="1"/>
  <c r="Y3340" i="3"/>
  <c r="Y3341" i="3" s="1"/>
  <c r="X3340" i="3"/>
  <c r="X3341" i="3" s="1"/>
  <c r="V3340" i="3"/>
  <c r="V3341" i="3" s="1"/>
  <c r="U3340" i="3"/>
  <c r="U3341" i="3" s="1"/>
  <c r="T3340" i="3"/>
  <c r="T3341" i="3" s="1"/>
  <c r="S3340" i="3"/>
  <c r="S3341" i="3" s="1"/>
  <c r="R3340" i="3"/>
  <c r="R3341" i="3" s="1"/>
  <c r="Q3340" i="3"/>
  <c r="Q3341" i="3" s="1"/>
  <c r="AU1364" i="3"/>
  <c r="AS1364" i="3"/>
  <c r="AR1364" i="3"/>
  <c r="AQ1364" i="3"/>
  <c r="AP1364" i="3"/>
  <c r="AN1364" i="3"/>
  <c r="AM1364" i="3"/>
  <c r="AL1364" i="3"/>
  <c r="AK1364" i="3"/>
  <c r="AJ1364" i="3"/>
  <c r="AI1364" i="3"/>
  <c r="AC1364" i="3"/>
  <c r="AA1364" i="3"/>
  <c r="Z1364" i="3"/>
  <c r="Y1364" i="3"/>
  <c r="X1364" i="3"/>
  <c r="V1364" i="3"/>
  <c r="U1364" i="3"/>
  <c r="T1364" i="3"/>
  <c r="S1364" i="3"/>
  <c r="R1364" i="3"/>
  <c r="Q1364" i="3"/>
  <c r="AL4083" i="3"/>
  <c r="S4083" i="3"/>
  <c r="Q4083" i="3"/>
  <c r="AU4407" i="3"/>
  <c r="AS4407" i="3"/>
  <c r="AR4407" i="3"/>
  <c r="AQ4407" i="3"/>
  <c r="AP4407" i="3"/>
  <c r="AN4407" i="3"/>
  <c r="AM4407" i="3"/>
  <c r="AL4407" i="3"/>
  <c r="AK4407" i="3"/>
  <c r="AJ4407" i="3"/>
  <c r="AI4407" i="3"/>
  <c r="AC4407" i="3"/>
  <c r="AA4407" i="3"/>
  <c r="Z4407" i="3"/>
  <c r="Y4407" i="3"/>
  <c r="X4407" i="3"/>
  <c r="V4407" i="3"/>
  <c r="U4407" i="3"/>
  <c r="T4407" i="3"/>
  <c r="S4407" i="3"/>
  <c r="R4407" i="3"/>
  <c r="Q4407" i="3"/>
  <c r="AU4369" i="3"/>
  <c r="AS4369" i="3"/>
  <c r="AR4369" i="3"/>
  <c r="AQ4369" i="3"/>
  <c r="AP4369" i="3"/>
  <c r="AN4369" i="3"/>
  <c r="AM4369" i="3"/>
  <c r="AL4369" i="3"/>
  <c r="AK4369" i="3"/>
  <c r="AJ4369" i="3"/>
  <c r="AI4369" i="3"/>
  <c r="AC4369" i="3"/>
  <c r="AA4369" i="3"/>
  <c r="Z4369" i="3"/>
  <c r="Y4369" i="3"/>
  <c r="X4369" i="3"/>
  <c r="V4369" i="3"/>
  <c r="U4369" i="3"/>
  <c r="T4369" i="3"/>
  <c r="S4369" i="3"/>
  <c r="R4369" i="3"/>
  <c r="Q4369" i="3"/>
  <c r="AU2277" i="3"/>
  <c r="AS2277" i="3"/>
  <c r="AR2277" i="3"/>
  <c r="AQ2277" i="3"/>
  <c r="AP2277" i="3"/>
  <c r="AN2277" i="3"/>
  <c r="AL2277" i="3"/>
  <c r="AK2277" i="3"/>
  <c r="AJ2277" i="3"/>
  <c r="AI2277" i="3"/>
  <c r="AC2277" i="3"/>
  <c r="AA2277" i="3"/>
  <c r="Z2277" i="3"/>
  <c r="Y2277" i="3"/>
  <c r="X2277" i="3"/>
  <c r="V2277" i="3"/>
  <c r="T2277" i="3"/>
  <c r="S2277" i="3"/>
  <c r="R2277" i="3"/>
  <c r="Q2277" i="3"/>
  <c r="AU1669" i="3"/>
  <c r="AS1669" i="3"/>
  <c r="AS1690" i="3" s="1"/>
  <c r="AR1669" i="3"/>
  <c r="AQ1669" i="3"/>
  <c r="AP1669" i="3"/>
  <c r="AN1669" i="3"/>
  <c r="AM1669" i="3"/>
  <c r="AL1669" i="3"/>
  <c r="AK1669" i="3"/>
  <c r="AJ1669" i="3"/>
  <c r="AJ1690" i="3" s="1"/>
  <c r="AI1669" i="3"/>
  <c r="AC1669" i="3"/>
  <c r="AA1669" i="3"/>
  <c r="Z1669" i="3"/>
  <c r="Z1690" i="3" s="1"/>
  <c r="Y1669" i="3"/>
  <c r="X1669" i="3"/>
  <c r="V1669" i="3"/>
  <c r="U1669" i="3"/>
  <c r="T1669" i="3"/>
  <c r="S1669" i="3"/>
  <c r="R1669" i="3"/>
  <c r="R1690" i="3" s="1"/>
  <c r="Q1669" i="3"/>
  <c r="AU3977" i="3"/>
  <c r="AU3978" i="3" s="1"/>
  <c r="AS3977" i="3"/>
  <c r="AS3978" i="3" s="1"/>
  <c r="AR3977" i="3"/>
  <c r="AR3978" i="3" s="1"/>
  <c r="AQ3977" i="3"/>
  <c r="AQ3978" i="3" s="1"/>
  <c r="AP3977" i="3"/>
  <c r="AP3978" i="3" s="1"/>
  <c r="AN3977" i="3"/>
  <c r="AN3978" i="3" s="1"/>
  <c r="AM3977" i="3"/>
  <c r="AM3978" i="3" s="1"/>
  <c r="AL3977" i="3"/>
  <c r="AL3978" i="3" s="1"/>
  <c r="AK3977" i="3"/>
  <c r="AK3978" i="3" s="1"/>
  <c r="AJ3977" i="3"/>
  <c r="AJ3978" i="3" s="1"/>
  <c r="AI3977" i="3"/>
  <c r="AI3978" i="3" s="1"/>
  <c r="AC3977" i="3"/>
  <c r="AC3978" i="3" s="1"/>
  <c r="AA3977" i="3"/>
  <c r="AA3978" i="3" s="1"/>
  <c r="Z3977" i="3"/>
  <c r="Z3978" i="3" s="1"/>
  <c r="Y3977" i="3"/>
  <c r="Y3978" i="3" s="1"/>
  <c r="X3977" i="3"/>
  <c r="X3978" i="3" s="1"/>
  <c r="V3977" i="3"/>
  <c r="V3978" i="3" s="1"/>
  <c r="U3977" i="3"/>
  <c r="U3978" i="3" s="1"/>
  <c r="T3977" i="3"/>
  <c r="T3978" i="3" s="1"/>
  <c r="S3977" i="3"/>
  <c r="S3978" i="3" s="1"/>
  <c r="R3977" i="3"/>
  <c r="R3978" i="3" s="1"/>
  <c r="Q3977" i="3"/>
  <c r="Q3978" i="3" s="1"/>
  <c r="AU3965" i="3"/>
  <c r="AS3965" i="3"/>
  <c r="AR3965" i="3"/>
  <c r="AQ3965" i="3"/>
  <c r="AP3965" i="3"/>
  <c r="AN3965" i="3"/>
  <c r="AM3965" i="3"/>
  <c r="AL3965" i="3"/>
  <c r="AK3965" i="3"/>
  <c r="AJ3965" i="3"/>
  <c r="AI3965" i="3"/>
  <c r="AC3965" i="3"/>
  <c r="AA3965" i="3"/>
  <c r="Z3965" i="3"/>
  <c r="Y3965" i="3"/>
  <c r="X3965" i="3"/>
  <c r="V3965" i="3"/>
  <c r="U3965" i="3"/>
  <c r="T3965" i="3"/>
  <c r="S3965" i="3"/>
  <c r="R3965" i="3"/>
  <c r="Q3965" i="3"/>
  <c r="AU3948" i="3"/>
  <c r="AS3948" i="3"/>
  <c r="AR3948" i="3"/>
  <c r="AQ3948" i="3"/>
  <c r="AP3948" i="3"/>
  <c r="AN3948" i="3"/>
  <c r="AM3948" i="3"/>
  <c r="AL3948" i="3"/>
  <c r="AK3948" i="3"/>
  <c r="AJ3948" i="3"/>
  <c r="AI3948" i="3"/>
  <c r="AC3948" i="3"/>
  <c r="AA3948" i="3"/>
  <c r="Z3948" i="3"/>
  <c r="Y3948" i="3"/>
  <c r="X3948" i="3"/>
  <c r="V3948" i="3"/>
  <c r="U3948" i="3"/>
  <c r="T3948" i="3"/>
  <c r="S3948" i="3"/>
  <c r="R3948" i="3"/>
  <c r="Q3948" i="3"/>
  <c r="AU4136" i="3"/>
  <c r="AU4137" i="3" s="1"/>
  <c r="AS4136" i="3"/>
  <c r="AS4137" i="3" s="1"/>
  <c r="AR4136" i="3"/>
  <c r="AR4137" i="3" s="1"/>
  <c r="AQ4136" i="3"/>
  <c r="AQ4137" i="3" s="1"/>
  <c r="AP4136" i="3"/>
  <c r="AP4137" i="3" s="1"/>
  <c r="AN4136" i="3"/>
  <c r="AN4137" i="3" s="1"/>
  <c r="AM4136" i="3"/>
  <c r="AM4137" i="3" s="1"/>
  <c r="AL4136" i="3"/>
  <c r="AL4137" i="3" s="1"/>
  <c r="AK4136" i="3"/>
  <c r="AK4137" i="3" s="1"/>
  <c r="AJ4136" i="3"/>
  <c r="AJ4137" i="3" s="1"/>
  <c r="AI4136" i="3"/>
  <c r="AI4137" i="3" s="1"/>
  <c r="AC4136" i="3"/>
  <c r="AC4137" i="3" s="1"/>
  <c r="AA4136" i="3"/>
  <c r="AA4137" i="3" s="1"/>
  <c r="Z4136" i="3"/>
  <c r="Z4137" i="3" s="1"/>
  <c r="Y4136" i="3"/>
  <c r="Y4137" i="3" s="1"/>
  <c r="X4136" i="3"/>
  <c r="X4137" i="3" s="1"/>
  <c r="V4136" i="3"/>
  <c r="V4137" i="3" s="1"/>
  <c r="U4136" i="3"/>
  <c r="U4137" i="3" s="1"/>
  <c r="T4136" i="3"/>
  <c r="T4137" i="3" s="1"/>
  <c r="S4136" i="3"/>
  <c r="S4137" i="3" s="1"/>
  <c r="R4136" i="3"/>
  <c r="R4137" i="3" s="1"/>
  <c r="Q4136" i="3"/>
  <c r="Q4137" i="3" s="1"/>
  <c r="AU3788" i="3"/>
  <c r="AS3788" i="3"/>
  <c r="AR3788" i="3"/>
  <c r="AQ3788" i="3"/>
  <c r="AP3788" i="3"/>
  <c r="AN3788" i="3"/>
  <c r="AM3788" i="3"/>
  <c r="AL3788" i="3"/>
  <c r="AK3788" i="3"/>
  <c r="AJ3788" i="3"/>
  <c r="AI3788" i="3"/>
  <c r="AC3788" i="3"/>
  <c r="AA3788" i="3"/>
  <c r="Z3788" i="3"/>
  <c r="Y3788" i="3"/>
  <c r="X3788" i="3"/>
  <c r="V3788" i="3"/>
  <c r="U3788" i="3"/>
  <c r="T3788" i="3"/>
  <c r="S3788" i="3"/>
  <c r="R3788" i="3"/>
  <c r="Q3788" i="3"/>
  <c r="AU3783" i="3"/>
  <c r="AS3783" i="3"/>
  <c r="AR3783" i="3"/>
  <c r="AQ3783" i="3"/>
  <c r="AP3783" i="3"/>
  <c r="AN3783" i="3"/>
  <c r="AM3783" i="3"/>
  <c r="AL3783" i="3"/>
  <c r="AK3783" i="3"/>
  <c r="AJ3783" i="3"/>
  <c r="AI3783" i="3"/>
  <c r="AC3783" i="3"/>
  <c r="AA3783" i="3"/>
  <c r="Z3783" i="3"/>
  <c r="Y3783" i="3"/>
  <c r="X3783" i="3"/>
  <c r="V3783" i="3"/>
  <c r="U3783" i="3"/>
  <c r="T3783" i="3"/>
  <c r="S3783" i="3"/>
  <c r="R3783" i="3"/>
  <c r="Q3783" i="3"/>
  <c r="AU2766" i="3"/>
  <c r="AS2766" i="3"/>
  <c r="AR2766" i="3"/>
  <c r="AQ2766" i="3"/>
  <c r="AP2766" i="3"/>
  <c r="AN2766" i="3"/>
  <c r="AM2766" i="3"/>
  <c r="AL2766" i="3"/>
  <c r="AK2766" i="3"/>
  <c r="AJ2766" i="3"/>
  <c r="AI2766" i="3"/>
  <c r="AC2766" i="3"/>
  <c r="AA2766" i="3"/>
  <c r="Z2766" i="3"/>
  <c r="Y2766" i="3"/>
  <c r="X2766" i="3"/>
  <c r="V2766" i="3"/>
  <c r="U2766" i="3"/>
  <c r="T2766" i="3"/>
  <c r="S2766" i="3"/>
  <c r="R2766" i="3"/>
  <c r="Q2766" i="3"/>
  <c r="AU2761" i="3"/>
  <c r="AS2761" i="3"/>
  <c r="AR2761" i="3"/>
  <c r="AQ2761" i="3"/>
  <c r="AP2761" i="3"/>
  <c r="AN2761" i="3"/>
  <c r="AM2761" i="3"/>
  <c r="AL2761" i="3"/>
  <c r="AK2761" i="3"/>
  <c r="AJ2761" i="3"/>
  <c r="AI2761" i="3"/>
  <c r="AC2761" i="3"/>
  <c r="AA2761" i="3"/>
  <c r="Z2761" i="3"/>
  <c r="Y2761" i="3"/>
  <c r="X2761" i="3"/>
  <c r="V2761" i="3"/>
  <c r="U2761" i="3"/>
  <c r="T2761" i="3"/>
  <c r="S2761" i="3"/>
  <c r="R2761" i="3"/>
  <c r="Q2761" i="3"/>
  <c r="AU3010" i="3"/>
  <c r="AS3010" i="3"/>
  <c r="AR3010" i="3"/>
  <c r="AQ3010" i="3"/>
  <c r="AP3010" i="3"/>
  <c r="AN3010" i="3"/>
  <c r="AM3010" i="3"/>
  <c r="AL3010" i="3"/>
  <c r="AK3010" i="3"/>
  <c r="AJ3010" i="3"/>
  <c r="AI3010" i="3"/>
  <c r="AC3010" i="3"/>
  <c r="AA3010" i="3"/>
  <c r="Z3010" i="3"/>
  <c r="Y3010" i="3"/>
  <c r="X3010" i="3"/>
  <c r="V3010" i="3"/>
  <c r="U3010" i="3"/>
  <c r="T3010" i="3"/>
  <c r="S3010" i="3"/>
  <c r="R3010" i="3"/>
  <c r="Q3010" i="3"/>
  <c r="AU1212" i="3"/>
  <c r="AS1212" i="3"/>
  <c r="AR1212" i="3"/>
  <c r="AQ1212" i="3"/>
  <c r="AP1212" i="3"/>
  <c r="AN1212" i="3"/>
  <c r="AM1212" i="3"/>
  <c r="AL1212" i="3"/>
  <c r="AK1212" i="3"/>
  <c r="AJ1212" i="3"/>
  <c r="AI1212" i="3"/>
  <c r="AC1212" i="3"/>
  <c r="AA1212" i="3"/>
  <c r="Z1212" i="3"/>
  <c r="Y1212" i="3"/>
  <c r="X1212" i="3"/>
  <c r="V1212" i="3"/>
  <c r="U1212" i="3"/>
  <c r="T1212" i="3"/>
  <c r="S1212" i="3"/>
  <c r="R1212" i="3"/>
  <c r="Q1212" i="3"/>
  <c r="AU2929" i="3"/>
  <c r="AS2929" i="3"/>
  <c r="AR2929" i="3"/>
  <c r="AQ2929" i="3"/>
  <c r="AP2929" i="3"/>
  <c r="AN2929" i="3"/>
  <c r="AM2929" i="3"/>
  <c r="AL2929" i="3"/>
  <c r="AK2929" i="3"/>
  <c r="AJ2929" i="3"/>
  <c r="AI2929" i="3"/>
  <c r="AC2929" i="3"/>
  <c r="AA2929" i="3"/>
  <c r="Z2929" i="3"/>
  <c r="Y2929" i="3"/>
  <c r="X2929" i="3"/>
  <c r="V2929" i="3"/>
  <c r="U2929" i="3"/>
  <c r="T2929" i="3"/>
  <c r="S2929" i="3"/>
  <c r="R2929" i="3"/>
  <c r="Q2929" i="3"/>
  <c r="AU2594" i="3"/>
  <c r="AS2594" i="3"/>
  <c r="AR2594" i="3"/>
  <c r="AQ2594" i="3"/>
  <c r="AP2594" i="3"/>
  <c r="AN2594" i="3"/>
  <c r="AM2594" i="3"/>
  <c r="AL2594" i="3"/>
  <c r="AK2594" i="3"/>
  <c r="AJ2594" i="3"/>
  <c r="AI2594" i="3"/>
  <c r="AC2594" i="3"/>
  <c r="AA2594" i="3"/>
  <c r="Z2594" i="3"/>
  <c r="Y2594" i="3"/>
  <c r="X2594" i="3"/>
  <c r="V2594" i="3"/>
  <c r="U2594" i="3"/>
  <c r="T2594" i="3"/>
  <c r="S2594" i="3"/>
  <c r="R2594" i="3"/>
  <c r="Q2594" i="3"/>
  <c r="AU2079" i="3"/>
  <c r="AS2079" i="3"/>
  <c r="AR2079" i="3"/>
  <c r="AN2079" i="3"/>
  <c r="AA2079" i="3"/>
  <c r="Z2079" i="3"/>
  <c r="V2079" i="3"/>
  <c r="R2079" i="3"/>
  <c r="AU5191" i="3"/>
  <c r="AS5191" i="3"/>
  <c r="AR5191" i="3"/>
  <c r="AQ5191" i="3"/>
  <c r="AP5191" i="3"/>
  <c r="AN5191" i="3"/>
  <c r="AM5191" i="3"/>
  <c r="AL5191" i="3"/>
  <c r="AK5191" i="3"/>
  <c r="AJ5191" i="3"/>
  <c r="AI5191" i="3"/>
  <c r="AC5191" i="3"/>
  <c r="AA5191" i="3"/>
  <c r="Z5191" i="3"/>
  <c r="Y5191" i="3"/>
  <c r="X5191" i="3"/>
  <c r="V5191" i="3"/>
  <c r="U5191" i="3"/>
  <c r="T5191" i="3"/>
  <c r="S5191" i="3"/>
  <c r="R5191" i="3"/>
  <c r="Q5191" i="3"/>
  <c r="AU4005" i="3"/>
  <c r="AS4005" i="3"/>
  <c r="AR4005" i="3"/>
  <c r="AQ4005" i="3"/>
  <c r="AP4005" i="3"/>
  <c r="AN4005" i="3"/>
  <c r="AM4005" i="3"/>
  <c r="AL4005" i="3"/>
  <c r="AK4005" i="3"/>
  <c r="AJ4005" i="3"/>
  <c r="AI4005" i="3"/>
  <c r="AC4005" i="3"/>
  <c r="AA4005" i="3"/>
  <c r="Z4005" i="3"/>
  <c r="Y4005" i="3"/>
  <c r="X4005" i="3"/>
  <c r="V4005" i="3"/>
  <c r="U4005" i="3"/>
  <c r="T4005" i="3"/>
  <c r="S4005" i="3"/>
  <c r="R4005" i="3"/>
  <c r="Q4005" i="3"/>
  <c r="AU2422" i="3"/>
  <c r="AS2422" i="3"/>
  <c r="AR2422" i="3"/>
  <c r="AQ2422" i="3"/>
  <c r="AP2422" i="3"/>
  <c r="AN2422" i="3"/>
  <c r="AM2422" i="3"/>
  <c r="AL2422" i="3"/>
  <c r="AK2422" i="3"/>
  <c r="AJ2422" i="3"/>
  <c r="AI2422" i="3"/>
  <c r="AC2422" i="3"/>
  <c r="AA2422" i="3"/>
  <c r="Z2422" i="3"/>
  <c r="Y2422" i="3"/>
  <c r="X2422" i="3"/>
  <c r="V2422" i="3"/>
  <c r="U2422" i="3"/>
  <c r="T2422" i="3"/>
  <c r="S2422" i="3"/>
  <c r="R2422" i="3"/>
  <c r="Q2422" i="3"/>
  <c r="AU2416" i="3"/>
  <c r="AS2416" i="3"/>
  <c r="AR2416" i="3"/>
  <c r="AQ2416" i="3"/>
  <c r="AP2416" i="3"/>
  <c r="AN2416" i="3"/>
  <c r="AM2416" i="3"/>
  <c r="AL2416" i="3"/>
  <c r="AK2416" i="3"/>
  <c r="AJ2416" i="3"/>
  <c r="AI2416" i="3"/>
  <c r="AC2416" i="3"/>
  <c r="AA2416" i="3"/>
  <c r="Z2416" i="3"/>
  <c r="Y2416" i="3"/>
  <c r="X2416" i="3"/>
  <c r="V2416" i="3"/>
  <c r="U2416" i="3"/>
  <c r="T2416" i="3"/>
  <c r="S2416" i="3"/>
  <c r="R2416" i="3"/>
  <c r="Q2416" i="3"/>
  <c r="AU1041" i="3"/>
  <c r="AS1041" i="3"/>
  <c r="AR1041" i="3"/>
  <c r="AQ1041" i="3"/>
  <c r="AP1041" i="3"/>
  <c r="AN1041" i="3"/>
  <c r="AM1041" i="3"/>
  <c r="AL1041" i="3"/>
  <c r="AK1041" i="3"/>
  <c r="AJ1041" i="3"/>
  <c r="AI1041" i="3"/>
  <c r="AC1041" i="3"/>
  <c r="AA1041" i="3"/>
  <c r="Z1041" i="3"/>
  <c r="Y1041" i="3"/>
  <c r="X1041" i="3"/>
  <c r="V1041" i="3"/>
  <c r="U1041" i="3"/>
  <c r="T1041" i="3"/>
  <c r="S1041" i="3"/>
  <c r="R1041" i="3"/>
  <c r="Q1041" i="3"/>
  <c r="AU1035" i="3"/>
  <c r="AS1035" i="3"/>
  <c r="AR1035" i="3"/>
  <c r="AQ1035" i="3"/>
  <c r="AP1035" i="3"/>
  <c r="AN1035" i="3"/>
  <c r="AM1035" i="3"/>
  <c r="AL1035" i="3"/>
  <c r="AK1035" i="3"/>
  <c r="AJ1035" i="3"/>
  <c r="AI1035" i="3"/>
  <c r="AC1035" i="3"/>
  <c r="AA1035" i="3"/>
  <c r="Z1035" i="3"/>
  <c r="Y1035" i="3"/>
  <c r="X1035" i="3"/>
  <c r="V1035" i="3"/>
  <c r="U1035" i="3"/>
  <c r="T1035" i="3"/>
  <c r="S1035" i="3"/>
  <c r="R1035" i="3"/>
  <c r="Q1035" i="3"/>
  <c r="AU924" i="3"/>
  <c r="AU925" i="3" s="1"/>
  <c r="AS924" i="3"/>
  <c r="AS925" i="3" s="1"/>
  <c r="AR924" i="3"/>
  <c r="AR925" i="3" s="1"/>
  <c r="AQ924" i="3"/>
  <c r="AQ925" i="3" s="1"/>
  <c r="AP924" i="3"/>
  <c r="AP925" i="3" s="1"/>
  <c r="AN924" i="3"/>
  <c r="AN925" i="3" s="1"/>
  <c r="AM924" i="3"/>
  <c r="AM925" i="3" s="1"/>
  <c r="AL924" i="3"/>
  <c r="AL925" i="3" s="1"/>
  <c r="AK924" i="3"/>
  <c r="AK925" i="3" s="1"/>
  <c r="AJ924" i="3"/>
  <c r="AJ925" i="3" s="1"/>
  <c r="AI924" i="3"/>
  <c r="AI925" i="3" s="1"/>
  <c r="AC924" i="3"/>
  <c r="AC925" i="3" s="1"/>
  <c r="AA924" i="3"/>
  <c r="AA925" i="3" s="1"/>
  <c r="Z924" i="3"/>
  <c r="Z925" i="3" s="1"/>
  <c r="Y924" i="3"/>
  <c r="Y925" i="3" s="1"/>
  <c r="X924" i="3"/>
  <c r="X925" i="3" s="1"/>
  <c r="V924" i="3"/>
  <c r="V925" i="3" s="1"/>
  <c r="U924" i="3"/>
  <c r="U925" i="3" s="1"/>
  <c r="T924" i="3"/>
  <c r="T925" i="3" s="1"/>
  <c r="S924" i="3"/>
  <c r="S925" i="3" s="1"/>
  <c r="R924" i="3"/>
  <c r="R925" i="3" s="1"/>
  <c r="Q924" i="3"/>
  <c r="Q925" i="3" s="1"/>
  <c r="AU183" i="3"/>
  <c r="AS183" i="3"/>
  <c r="AR183" i="3"/>
  <c r="AQ183" i="3"/>
  <c r="AP183" i="3"/>
  <c r="AN183" i="3"/>
  <c r="AM183" i="3"/>
  <c r="AL183" i="3"/>
  <c r="AK183" i="3"/>
  <c r="AJ183" i="3"/>
  <c r="AI183" i="3"/>
  <c r="AC183" i="3"/>
  <c r="AA183" i="3"/>
  <c r="Z183" i="3"/>
  <c r="Y183" i="3"/>
  <c r="X183" i="3"/>
  <c r="V183" i="3"/>
  <c r="U183" i="3"/>
  <c r="T183" i="3"/>
  <c r="S183" i="3"/>
  <c r="R183" i="3"/>
  <c r="Q183" i="3"/>
  <c r="BB640" i="3"/>
  <c r="AX640" i="3"/>
  <c r="Q369" i="3"/>
  <c r="R369" i="3"/>
  <c r="S369" i="3"/>
  <c r="T369" i="3"/>
  <c r="U369" i="3"/>
  <c r="V369" i="3"/>
  <c r="X369" i="3"/>
  <c r="Y369" i="3"/>
  <c r="Z369" i="3"/>
  <c r="AA369" i="3"/>
  <c r="AC369" i="3"/>
  <c r="AI369" i="3"/>
  <c r="AJ369" i="3"/>
  <c r="AK369" i="3"/>
  <c r="AL369" i="3"/>
  <c r="AM369" i="3"/>
  <c r="AN369" i="3"/>
  <c r="AP369" i="3"/>
  <c r="AQ369" i="3"/>
  <c r="AR369" i="3"/>
  <c r="AS369" i="3"/>
  <c r="AU369" i="3"/>
  <c r="BB366" i="3"/>
  <c r="AX366" i="3"/>
  <c r="BB306" i="3"/>
  <c r="AX306" i="3"/>
  <c r="BB3782" i="3"/>
  <c r="AX3782" i="3"/>
  <c r="Q1291" i="3"/>
  <c r="R1291" i="3"/>
  <c r="S1291" i="3"/>
  <c r="T1291" i="3"/>
  <c r="U1291" i="3"/>
  <c r="V1291" i="3"/>
  <c r="X1291" i="3"/>
  <c r="Y1291" i="3"/>
  <c r="Z1291" i="3"/>
  <c r="AA1291" i="3"/>
  <c r="AC1291" i="3"/>
  <c r="AI1291" i="3"/>
  <c r="AJ1291" i="3"/>
  <c r="AK1291" i="3"/>
  <c r="AL1291" i="3"/>
  <c r="AM1291" i="3"/>
  <c r="AN1291" i="3"/>
  <c r="AP1291" i="3"/>
  <c r="AQ1291" i="3"/>
  <c r="AR1291" i="3"/>
  <c r="AS1291" i="3"/>
  <c r="AU1291" i="3"/>
  <c r="BB1287" i="3"/>
  <c r="AX1287" i="3"/>
  <c r="BB3337" i="3"/>
  <c r="AX3337" i="3"/>
  <c r="BB4064" i="3"/>
  <c r="AX4064" i="3"/>
  <c r="BB4049" i="3"/>
  <c r="AX4049" i="3"/>
  <c r="BB2709" i="3"/>
  <c r="AX2709" i="3"/>
  <c r="BB474" i="3"/>
  <c r="AX474" i="3"/>
  <c r="BB2591" i="3"/>
  <c r="AX2591" i="3"/>
  <c r="BB4670" i="3"/>
  <c r="AX4670" i="3"/>
  <c r="BB4568" i="3"/>
  <c r="AX4568" i="3"/>
  <c r="BB2055" i="3"/>
  <c r="AX2055" i="3"/>
  <c r="BB5400" i="3"/>
  <c r="AX5400" i="3"/>
  <c r="BB5309" i="3"/>
  <c r="AX5309" i="3"/>
  <c r="BB5120" i="3"/>
  <c r="AX5120" i="3"/>
  <c r="BB1758" i="3"/>
  <c r="AX1758" i="3"/>
  <c r="BB4063" i="3"/>
  <c r="AX4063" i="3"/>
  <c r="BB4075" i="3"/>
  <c r="AX4075" i="3"/>
  <c r="BB4065" i="3"/>
  <c r="AX4065" i="3"/>
  <c r="BB4048" i="3"/>
  <c r="AX4048" i="3"/>
  <c r="BB4050" i="3"/>
  <c r="AX4050" i="3"/>
  <c r="BB1317" i="3"/>
  <c r="AX1317" i="3"/>
  <c r="BB293" i="3"/>
  <c r="AX293" i="3"/>
  <c r="BB1570" i="3"/>
  <c r="AX1570" i="3"/>
  <c r="BB2854" i="3"/>
  <c r="AX2854" i="3"/>
  <c r="Q3717" i="3"/>
  <c r="R3717" i="3"/>
  <c r="S3717" i="3"/>
  <c r="T3717" i="3"/>
  <c r="U3717" i="3"/>
  <c r="V3717" i="3"/>
  <c r="X3717" i="3"/>
  <c r="X3718" i="3" s="1"/>
  <c r="Y3717" i="3"/>
  <c r="Z3717" i="3"/>
  <c r="Z3718" i="3" s="1"/>
  <c r="AA3717" i="3"/>
  <c r="AA3718" i="3" s="1"/>
  <c r="AC3717" i="3"/>
  <c r="AC3718" i="3" s="1"/>
  <c r="AI3717" i="3"/>
  <c r="AJ3717" i="3"/>
  <c r="AK3717" i="3"/>
  <c r="AL3717" i="3"/>
  <c r="AM3717" i="3"/>
  <c r="AN3717" i="3"/>
  <c r="AP3717" i="3"/>
  <c r="AQ3717" i="3"/>
  <c r="AR3717" i="3"/>
  <c r="AS3717" i="3"/>
  <c r="AS3718" i="3" s="1"/>
  <c r="AU3717" i="3"/>
  <c r="AU3718" i="3" s="1"/>
  <c r="BB3715" i="3"/>
  <c r="AX3715" i="3"/>
  <c r="BB4671" i="3"/>
  <c r="AX4671" i="3"/>
  <c r="AU1828" i="3"/>
  <c r="AU1830" i="3" s="1"/>
  <c r="AU1878" i="3" s="1"/>
  <c r="Q4793" i="3"/>
  <c r="Q4794" i="3" s="1"/>
  <c r="R4793" i="3"/>
  <c r="R4794" i="3" s="1"/>
  <c r="S4793" i="3"/>
  <c r="S4794" i="3" s="1"/>
  <c r="T4793" i="3"/>
  <c r="T4794" i="3" s="1"/>
  <c r="U4793" i="3"/>
  <c r="U4794" i="3" s="1"/>
  <c r="V4793" i="3"/>
  <c r="V4794" i="3" s="1"/>
  <c r="X4793" i="3"/>
  <c r="X4794" i="3" s="1"/>
  <c r="Y4793" i="3"/>
  <c r="Y4794" i="3" s="1"/>
  <c r="Z4793" i="3"/>
  <c r="Z4794" i="3" s="1"/>
  <c r="AA4793" i="3"/>
  <c r="AA4794" i="3" s="1"/>
  <c r="AC4793" i="3"/>
  <c r="AC4794" i="3" s="1"/>
  <c r="AI4793" i="3"/>
  <c r="AI4794" i="3" s="1"/>
  <c r="AJ4793" i="3"/>
  <c r="AJ4794" i="3" s="1"/>
  <c r="AK4793" i="3"/>
  <c r="AK4794" i="3" s="1"/>
  <c r="AL4793" i="3"/>
  <c r="AL4794" i="3" s="1"/>
  <c r="AM4793" i="3"/>
  <c r="AM4794" i="3" s="1"/>
  <c r="AN4793" i="3"/>
  <c r="AN4794" i="3" s="1"/>
  <c r="AP4793" i="3"/>
  <c r="AP4794" i="3" s="1"/>
  <c r="AQ4793" i="3"/>
  <c r="AQ4794" i="3" s="1"/>
  <c r="AR4793" i="3"/>
  <c r="AR4794" i="3" s="1"/>
  <c r="AS4793" i="3"/>
  <c r="AS4794" i="3" s="1"/>
  <c r="AU4793" i="3"/>
  <c r="AU4794" i="3" s="1"/>
  <c r="BB4792" i="3"/>
  <c r="AX4792" i="3"/>
  <c r="BB4791" i="3"/>
  <c r="AX4791" i="3"/>
  <c r="BB4790" i="3"/>
  <c r="AX4790" i="3"/>
  <c r="BB1730" i="3"/>
  <c r="AX1730" i="3"/>
  <c r="C4486" i="3"/>
  <c r="BB1796" i="3"/>
  <c r="AX1796" i="3"/>
  <c r="Z5403" i="3"/>
  <c r="AS5403" i="3"/>
  <c r="Q1201" i="3"/>
  <c r="R1201" i="3"/>
  <c r="S1201" i="3"/>
  <c r="T1201" i="3"/>
  <c r="U1201" i="3"/>
  <c r="V1201" i="3"/>
  <c r="X1201" i="3"/>
  <c r="Y1201" i="3"/>
  <c r="Z1201" i="3"/>
  <c r="AA1201" i="3"/>
  <c r="AC1201" i="3"/>
  <c r="AI1201" i="3"/>
  <c r="AJ1201" i="3"/>
  <c r="AK1201" i="3"/>
  <c r="AL1201" i="3"/>
  <c r="AM1201" i="3"/>
  <c r="AN1201" i="3"/>
  <c r="AP1201" i="3"/>
  <c r="AQ1201" i="3"/>
  <c r="AR1201" i="3"/>
  <c r="AS1201" i="3"/>
  <c r="AU1201" i="3"/>
  <c r="BB732" i="3"/>
  <c r="AX732" i="3"/>
  <c r="BB463" i="3"/>
  <c r="AX463" i="3"/>
  <c r="BB777" i="3"/>
  <c r="AX777" i="3"/>
  <c r="BB486" i="3"/>
  <c r="AX486" i="3"/>
  <c r="BB520" i="3"/>
  <c r="AX520" i="3"/>
  <c r="BB513" i="3"/>
  <c r="AX513" i="3"/>
  <c r="BB524" i="3"/>
  <c r="AX524" i="3"/>
  <c r="BB828" i="3"/>
  <c r="AX828" i="3"/>
  <c r="BB624" i="3"/>
  <c r="AX624" i="3"/>
  <c r="BB1185" i="3"/>
  <c r="AX1185" i="3"/>
  <c r="BB1190" i="3"/>
  <c r="AX1190" i="3"/>
  <c r="BB1147" i="3"/>
  <c r="AX1147" i="3"/>
  <c r="BB1128" i="3"/>
  <c r="AX1128" i="3"/>
  <c r="BB1166" i="3"/>
  <c r="AX1166" i="3"/>
  <c r="BB1165" i="3"/>
  <c r="AX1165" i="3"/>
  <c r="BB1170" i="3"/>
  <c r="AX1170" i="3"/>
  <c r="BB1146" i="3"/>
  <c r="AX1146" i="3"/>
  <c r="BB1154" i="3"/>
  <c r="AX1154" i="3"/>
  <c r="BB1141" i="3"/>
  <c r="AX1141" i="3"/>
  <c r="BB1137" i="3"/>
  <c r="AX1137" i="3"/>
  <c r="BB1133" i="3"/>
  <c r="AX1133" i="3"/>
  <c r="BB1122" i="3"/>
  <c r="AX1122" i="3"/>
  <c r="BB1117" i="3"/>
  <c r="AX1117" i="3"/>
  <c r="BB1109" i="3"/>
  <c r="AX1109" i="3"/>
  <c r="BB1159" i="3"/>
  <c r="AX1159" i="3"/>
  <c r="BB1153" i="3"/>
  <c r="AX1153" i="3"/>
  <c r="BB1140" i="3"/>
  <c r="AX1140" i="3"/>
  <c r="BB1136" i="3"/>
  <c r="AX1136" i="3"/>
  <c r="BB1132" i="3"/>
  <c r="AX1132" i="3"/>
  <c r="BB1121" i="3"/>
  <c r="AX1121" i="3"/>
  <c r="BB1116" i="3"/>
  <c r="AX1116" i="3"/>
  <c r="BB1108" i="3"/>
  <c r="AX1108" i="3"/>
  <c r="BB2627" i="3"/>
  <c r="AX2627" i="3"/>
  <c r="BB2331" i="3"/>
  <c r="AX2331" i="3"/>
  <c r="BB2322" i="3"/>
  <c r="AX2322" i="3"/>
  <c r="BB2320" i="3"/>
  <c r="AX2320" i="3"/>
  <c r="BB2319" i="3"/>
  <c r="AX2319" i="3"/>
  <c r="BB2593" i="3"/>
  <c r="AX2593" i="3"/>
  <c r="BB2558" i="3"/>
  <c r="AX2558" i="3"/>
  <c r="BB2275" i="3"/>
  <c r="AX2275" i="3"/>
  <c r="BB5156" i="3"/>
  <c r="AX5156" i="3"/>
  <c r="BB5078" i="3"/>
  <c r="AX5078" i="3"/>
  <c r="BB273" i="3"/>
  <c r="AX273" i="3"/>
  <c r="BB5046" i="3"/>
  <c r="AX5046" i="3"/>
  <c r="AT20" i="3"/>
  <c r="AC5330" i="3"/>
  <c r="BB5301" i="3"/>
  <c r="AX5301" i="3"/>
  <c r="BB3266" i="3"/>
  <c r="AX3266" i="3"/>
  <c r="BB5112" i="3"/>
  <c r="AX5112" i="3"/>
  <c r="BB5109" i="3"/>
  <c r="AX5109" i="3"/>
  <c r="BB5104" i="3"/>
  <c r="AX5104" i="3"/>
  <c r="BB5085" i="3"/>
  <c r="AX5085" i="3"/>
  <c r="BB4268" i="3"/>
  <c r="AX4268" i="3"/>
  <c r="AU3529" i="3"/>
  <c r="AX2271" i="3"/>
  <c r="BB2271" i="3"/>
  <c r="AX2272" i="3"/>
  <c r="BB2272" i="3"/>
  <c r="BB2262" i="3"/>
  <c r="AX2262" i="3"/>
  <c r="BB2260" i="3"/>
  <c r="AX2260" i="3"/>
  <c r="BB2203" i="3"/>
  <c r="AX2203" i="3"/>
  <c r="BB4662" i="3"/>
  <c r="AX4662" i="3"/>
  <c r="BB4661" i="3"/>
  <c r="AX4661" i="3"/>
  <c r="BB4592" i="3"/>
  <c r="AX4592" i="3"/>
  <c r="BB4591" i="3"/>
  <c r="AX4591" i="3"/>
  <c r="BB4577" i="3"/>
  <c r="AX4577" i="3"/>
  <c r="BB2110" i="3"/>
  <c r="AX2110" i="3"/>
  <c r="Q1416" i="3"/>
  <c r="R1416" i="3"/>
  <c r="S1416" i="3"/>
  <c r="T1416" i="3"/>
  <c r="U1416" i="3"/>
  <c r="V1416" i="3"/>
  <c r="X1416" i="3"/>
  <c r="Y1416" i="3"/>
  <c r="Z1416" i="3"/>
  <c r="AA1416" i="3"/>
  <c r="AC1416" i="3"/>
  <c r="AI1416" i="3"/>
  <c r="AJ1416" i="3"/>
  <c r="AK1416" i="3"/>
  <c r="AL1416" i="3"/>
  <c r="AM1416" i="3"/>
  <c r="AN1416" i="3"/>
  <c r="AP1416" i="3"/>
  <c r="AQ1416" i="3"/>
  <c r="AR1416" i="3"/>
  <c r="AS1416" i="3"/>
  <c r="AU1416" i="3"/>
  <c r="Q1410" i="3"/>
  <c r="R1410" i="3"/>
  <c r="S1410" i="3"/>
  <c r="T1410" i="3"/>
  <c r="U1410" i="3"/>
  <c r="V1410" i="3"/>
  <c r="X1410" i="3"/>
  <c r="Y1410" i="3"/>
  <c r="Z1410" i="3"/>
  <c r="AA1410" i="3"/>
  <c r="AC1410" i="3"/>
  <c r="AI1410" i="3"/>
  <c r="AJ1410" i="3"/>
  <c r="AK1410" i="3"/>
  <c r="AL1410" i="3"/>
  <c r="AM1410" i="3"/>
  <c r="AN1410" i="3"/>
  <c r="AP1410" i="3"/>
  <c r="AQ1410" i="3"/>
  <c r="AR1410" i="3"/>
  <c r="AS1410" i="3"/>
  <c r="AU1410" i="3"/>
  <c r="BB1415" i="3"/>
  <c r="AX1415" i="3"/>
  <c r="BB1409" i="3"/>
  <c r="AX1409" i="3"/>
  <c r="BC1409" i="3"/>
  <c r="BB1408" i="3"/>
  <c r="AX1408" i="3"/>
  <c r="BB1407" i="3"/>
  <c r="AX1407" i="3"/>
  <c r="AU1418" i="3"/>
  <c r="AS1418" i="3"/>
  <c r="AR1418" i="3"/>
  <c r="AQ1418" i="3"/>
  <c r="AP1418" i="3"/>
  <c r="AN1418" i="3"/>
  <c r="AM1418" i="3"/>
  <c r="AL1418" i="3"/>
  <c r="AK1418" i="3"/>
  <c r="AJ1418" i="3"/>
  <c r="AI1418" i="3"/>
  <c r="AC1418" i="3"/>
  <c r="AA1418" i="3"/>
  <c r="Z1418" i="3"/>
  <c r="Y1418" i="3"/>
  <c r="X1418" i="3"/>
  <c r="V1418" i="3"/>
  <c r="U1418" i="3"/>
  <c r="T1418" i="3"/>
  <c r="S1418" i="3"/>
  <c r="R1418" i="3"/>
  <c r="Q1418" i="3"/>
  <c r="BB1414" i="3"/>
  <c r="AX1414" i="3"/>
  <c r="BB1405" i="3"/>
  <c r="BB1418" i="3" s="1"/>
  <c r="AX1405" i="3"/>
  <c r="AX1418" i="3" s="1"/>
  <c r="BB1318" i="3"/>
  <c r="AX1318" i="3"/>
  <c r="BB4047" i="3"/>
  <c r="AX4047" i="3"/>
  <c r="AX3884" i="3"/>
  <c r="BB3884" i="3"/>
  <c r="BB3885" i="3"/>
  <c r="AX3885" i="3"/>
  <c r="Q206" i="3"/>
  <c r="R206" i="3"/>
  <c r="S206" i="3"/>
  <c r="T206" i="3"/>
  <c r="U206" i="3"/>
  <c r="V206" i="3"/>
  <c r="X206" i="3"/>
  <c r="Y206" i="3"/>
  <c r="Z206" i="3"/>
  <c r="AA206" i="3"/>
  <c r="AC206" i="3"/>
  <c r="AI206" i="3"/>
  <c r="AJ206" i="3"/>
  <c r="AK206" i="3"/>
  <c r="AL206" i="3"/>
  <c r="AM206" i="3"/>
  <c r="AN206" i="3"/>
  <c r="AP206" i="3"/>
  <c r="AQ206" i="3"/>
  <c r="AR206" i="3"/>
  <c r="AS206" i="3"/>
  <c r="AU206" i="3"/>
  <c r="BB205" i="3"/>
  <c r="AX205" i="3"/>
  <c r="BB204" i="3"/>
  <c r="AX204" i="3"/>
  <c r="AU211" i="3"/>
  <c r="AS211" i="3"/>
  <c r="AR211" i="3"/>
  <c r="AQ211" i="3"/>
  <c r="AP211" i="3"/>
  <c r="AN211" i="3"/>
  <c r="AM211" i="3"/>
  <c r="AL211" i="3"/>
  <c r="AK211" i="3"/>
  <c r="AJ211" i="3"/>
  <c r="AI211" i="3"/>
  <c r="AC211" i="3"/>
  <c r="AA211" i="3"/>
  <c r="Z211" i="3"/>
  <c r="Y211" i="3"/>
  <c r="X211" i="3"/>
  <c r="V211" i="3"/>
  <c r="U211" i="3"/>
  <c r="T211" i="3"/>
  <c r="S211" i="3"/>
  <c r="R211" i="3"/>
  <c r="Q211" i="3"/>
  <c r="BB210" i="3"/>
  <c r="BB211" i="3" s="1"/>
  <c r="AX210" i="3"/>
  <c r="AX211" i="3" s="1"/>
  <c r="BB202" i="3"/>
  <c r="AX202" i="3"/>
  <c r="Q4031" i="3"/>
  <c r="R4031" i="3"/>
  <c r="S4031" i="3"/>
  <c r="T4031" i="3"/>
  <c r="U4031" i="3"/>
  <c r="V4031" i="3"/>
  <c r="X4031" i="3"/>
  <c r="Y4031" i="3"/>
  <c r="Z4031" i="3"/>
  <c r="AA4031" i="3"/>
  <c r="AC4031" i="3"/>
  <c r="AI4031" i="3"/>
  <c r="AJ4031" i="3"/>
  <c r="AK4031" i="3"/>
  <c r="AL4031" i="3"/>
  <c r="AM4031" i="3"/>
  <c r="AN4031" i="3"/>
  <c r="AP4031" i="3"/>
  <c r="AQ4031" i="3"/>
  <c r="AR4031" i="3"/>
  <c r="AS4031" i="3"/>
  <c r="AU4031" i="3"/>
  <c r="BB942" i="3"/>
  <c r="AX942" i="3"/>
  <c r="BB3830" i="3"/>
  <c r="AX3830" i="3"/>
  <c r="R4760" i="3"/>
  <c r="S4760" i="3"/>
  <c r="U4760" i="3"/>
  <c r="Y4760" i="3"/>
  <c r="AK4760" i="3"/>
  <c r="AL4760" i="3"/>
  <c r="AM4760" i="3"/>
  <c r="AR4760" i="3"/>
  <c r="BB4698" i="3"/>
  <c r="AX4698" i="3"/>
  <c r="BB3307" i="3"/>
  <c r="AX3307" i="3"/>
  <c r="BB1780" i="3"/>
  <c r="AX1780" i="3"/>
  <c r="BB1797" i="3"/>
  <c r="AX1797" i="3"/>
  <c r="BB1716" i="3"/>
  <c r="AX1716" i="3"/>
  <c r="BB4267" i="3"/>
  <c r="AX4267" i="3"/>
  <c r="BB2318" i="3"/>
  <c r="AX2318" i="3"/>
  <c r="BB2053" i="3"/>
  <c r="AX2053" i="3"/>
  <c r="BB2052" i="3"/>
  <c r="AX2052" i="3"/>
  <c r="BB5047" i="3"/>
  <c r="AX5047" i="3"/>
  <c r="BB5041" i="3"/>
  <c r="AX5041" i="3"/>
  <c r="BB5037" i="3"/>
  <c r="AX5037" i="3"/>
  <c r="AX3111" i="3"/>
  <c r="BB3111" i="3"/>
  <c r="AX3112" i="3"/>
  <c r="BB3112" i="3"/>
  <c r="AX420" i="3"/>
  <c r="BB420" i="3"/>
  <c r="AX421" i="3"/>
  <c r="BB421" i="3"/>
  <c r="AX5083" i="3"/>
  <c r="BB5083" i="3"/>
  <c r="AX5118" i="3"/>
  <c r="BB5118" i="3"/>
  <c r="AX2066" i="3"/>
  <c r="BB2066" i="3"/>
  <c r="AX2149" i="3"/>
  <c r="BB2149" i="3"/>
  <c r="AX2528" i="3"/>
  <c r="BB2528" i="3"/>
  <c r="AX2529" i="3"/>
  <c r="BB2529" i="3"/>
  <c r="AX2618" i="3"/>
  <c r="BB2618" i="3"/>
  <c r="AX2645" i="3"/>
  <c r="BB2645" i="3"/>
  <c r="AX1189" i="3"/>
  <c r="BB1189" i="3"/>
  <c r="AX3017" i="3"/>
  <c r="BB3017" i="3"/>
  <c r="AX540" i="3"/>
  <c r="BB540" i="3"/>
  <c r="AX550" i="3"/>
  <c r="BB550" i="3"/>
  <c r="AX731" i="3"/>
  <c r="BB731" i="3"/>
  <c r="AX567" i="3"/>
  <c r="BB567" i="3"/>
  <c r="AX1715" i="3"/>
  <c r="BB1715" i="3"/>
  <c r="AX1734" i="3"/>
  <c r="BB1734" i="3"/>
  <c r="AX1737" i="3"/>
  <c r="BB1737" i="3"/>
  <c r="AX1776" i="3"/>
  <c r="BB1776" i="3"/>
  <c r="AX1782" i="3"/>
  <c r="BB1782" i="3"/>
  <c r="AX1784" i="3"/>
  <c r="BB1784" i="3"/>
  <c r="AX1806" i="3"/>
  <c r="BB1806" i="3"/>
  <c r="AX607" i="3"/>
  <c r="BB607" i="3"/>
  <c r="AX623" i="3"/>
  <c r="BB623" i="3"/>
  <c r="AX625" i="3"/>
  <c r="BB625" i="3"/>
  <c r="AX634" i="3"/>
  <c r="BB634" i="3"/>
  <c r="AX632" i="3"/>
  <c r="BB632" i="3"/>
  <c r="AX3508" i="3"/>
  <c r="BB3508" i="3"/>
  <c r="AX3517" i="3"/>
  <c r="BB3517" i="3"/>
  <c r="AX3526" i="3"/>
  <c r="BB3526" i="3"/>
  <c r="AX3556" i="3"/>
  <c r="BB3556" i="3"/>
  <c r="AX3587" i="3"/>
  <c r="BB3587" i="3"/>
  <c r="AX3623" i="3"/>
  <c r="BB3623" i="3"/>
  <c r="AX3648" i="3"/>
  <c r="BB3648" i="3"/>
  <c r="AX3670" i="3"/>
  <c r="BB3670" i="3"/>
  <c r="AX2965" i="3"/>
  <c r="BB2965" i="3"/>
  <c r="AX3827" i="3"/>
  <c r="BB3827" i="3"/>
  <c r="AX3828" i="3"/>
  <c r="BB3828" i="3"/>
  <c r="AX3831" i="3"/>
  <c r="BB3831" i="3"/>
  <c r="AX3832" i="3"/>
  <c r="BB3832" i="3"/>
  <c r="AX3842" i="3"/>
  <c r="BB3842" i="3"/>
  <c r="AX705" i="3"/>
  <c r="BB705" i="3"/>
  <c r="AX706" i="3"/>
  <c r="BB706" i="3"/>
  <c r="AX701" i="3"/>
  <c r="BB701" i="3"/>
  <c r="AX704" i="3"/>
  <c r="BB704" i="3"/>
  <c r="AX4272" i="3"/>
  <c r="BB4272" i="3"/>
  <c r="AX4285" i="3"/>
  <c r="BB4285" i="3"/>
  <c r="AX3961" i="3"/>
  <c r="BB3961" i="3"/>
  <c r="AX4029" i="3"/>
  <c r="BB4029" i="3"/>
  <c r="AX4200" i="3"/>
  <c r="BB4200" i="3"/>
  <c r="AX1666" i="3"/>
  <c r="BB1666" i="3"/>
  <c r="AX1668" i="3"/>
  <c r="BB1668" i="3"/>
  <c r="AX1674" i="3"/>
  <c r="BB1674" i="3"/>
  <c r="AX1677" i="3"/>
  <c r="BB1677" i="3"/>
  <c r="AX2120" i="3"/>
  <c r="BB2120" i="3"/>
  <c r="AX2148" i="3"/>
  <c r="BB2148" i="3"/>
  <c r="AX4615" i="3"/>
  <c r="BB4615" i="3"/>
  <c r="AX4660" i="3"/>
  <c r="BB4660" i="3"/>
  <c r="AX4674" i="3"/>
  <c r="BB4674" i="3"/>
  <c r="AX2192" i="3"/>
  <c r="BB2192" i="3"/>
  <c r="AX2193" i="3"/>
  <c r="BB2193" i="3"/>
  <c r="AX2244" i="3"/>
  <c r="BB2244" i="3"/>
  <c r="AX2238" i="3"/>
  <c r="BB2238" i="3"/>
  <c r="AX2252" i="3"/>
  <c r="BB2252" i="3"/>
  <c r="AX2270" i="3"/>
  <c r="BB2270" i="3"/>
  <c r="AX3829" i="3"/>
  <c r="BB3829" i="3"/>
  <c r="AX656" i="3"/>
  <c r="BB656" i="3"/>
  <c r="AX654" i="3"/>
  <c r="BB654" i="3"/>
  <c r="AX658" i="3"/>
  <c r="BB658" i="3"/>
  <c r="AX3883" i="3"/>
  <c r="BB3883" i="3"/>
  <c r="AX4061" i="3"/>
  <c r="BB4061" i="3"/>
  <c r="AX4062" i="3"/>
  <c r="BB4062" i="3"/>
  <c r="AX4078" i="3"/>
  <c r="BB4078" i="3"/>
  <c r="AX3132" i="3"/>
  <c r="BB3132" i="3"/>
  <c r="AX783" i="3"/>
  <c r="BB783" i="3"/>
  <c r="AX785" i="3"/>
  <c r="BB785" i="3"/>
  <c r="AX804" i="3"/>
  <c r="BB804" i="3"/>
  <c r="AX810" i="3"/>
  <c r="BB810" i="3"/>
  <c r="AX814" i="3"/>
  <c r="BB814" i="3"/>
  <c r="AX815" i="3"/>
  <c r="BB815" i="3"/>
  <c r="AX833" i="3"/>
  <c r="BB833" i="3"/>
  <c r="AX5042" i="3"/>
  <c r="BB5042" i="3"/>
  <c r="AX5044" i="3"/>
  <c r="BB5044" i="3"/>
  <c r="AX5045" i="3"/>
  <c r="BB5045" i="3"/>
  <c r="AX5075" i="3"/>
  <c r="BB5075" i="3"/>
  <c r="AX5077" i="3"/>
  <c r="BB5077" i="3"/>
  <c r="AX5084" i="3"/>
  <c r="BB5084" i="3"/>
  <c r="AX5119" i="3"/>
  <c r="BB5119" i="3"/>
  <c r="AX5300" i="3"/>
  <c r="BB5300" i="3"/>
  <c r="AX5306" i="3"/>
  <c r="BB5306" i="3"/>
  <c r="AX5314" i="3"/>
  <c r="BB5314" i="3"/>
  <c r="AX5310" i="3"/>
  <c r="BB5310" i="3"/>
  <c r="AX5318" i="3"/>
  <c r="BB5318" i="3"/>
  <c r="AX5319" i="3"/>
  <c r="BB5319" i="3"/>
  <c r="AX5326" i="3"/>
  <c r="BB5326" i="3"/>
  <c r="AX5342" i="3"/>
  <c r="BB5342" i="3"/>
  <c r="AX5343" i="3"/>
  <c r="BB5343" i="3"/>
  <c r="AX3313" i="3"/>
  <c r="BB3313" i="3"/>
  <c r="AX3336" i="3"/>
  <c r="BB3336" i="3"/>
  <c r="AX3339" i="3"/>
  <c r="BB3339" i="3"/>
  <c r="BB223" i="3"/>
  <c r="AX223" i="3"/>
  <c r="AX3095" i="3"/>
  <c r="BB3095" i="3"/>
  <c r="AX3096" i="3"/>
  <c r="BB3096" i="3"/>
  <c r="AX377" i="3"/>
  <c r="BB377" i="3"/>
  <c r="AX381" i="3"/>
  <c r="BB381" i="3"/>
  <c r="AX379" i="3"/>
  <c r="BB379" i="3"/>
  <c r="AX1034" i="3"/>
  <c r="BB1034" i="3"/>
  <c r="AX941" i="3"/>
  <c r="BB941" i="3"/>
  <c r="AX231" i="3"/>
  <c r="BB231" i="3"/>
  <c r="AX232" i="3"/>
  <c r="BB232" i="3"/>
  <c r="AX224" i="3"/>
  <c r="BB224" i="3"/>
  <c r="AX225" i="3"/>
  <c r="BB225" i="3"/>
  <c r="AX226" i="3"/>
  <c r="BB226" i="3"/>
  <c r="Q382" i="3"/>
  <c r="R382" i="3"/>
  <c r="S382" i="3"/>
  <c r="T382" i="3"/>
  <c r="U382" i="3"/>
  <c r="V382" i="3"/>
  <c r="X382" i="3"/>
  <c r="Y382" i="3"/>
  <c r="Z382" i="3"/>
  <c r="AA382" i="3"/>
  <c r="AC382" i="3"/>
  <c r="AI382" i="3"/>
  <c r="AJ382" i="3"/>
  <c r="AK382" i="3"/>
  <c r="AL382" i="3"/>
  <c r="AM382" i="3"/>
  <c r="AN382" i="3"/>
  <c r="AP382" i="3"/>
  <c r="AQ382" i="3"/>
  <c r="AR382" i="3"/>
  <c r="AS382" i="3"/>
  <c r="AU382" i="3"/>
  <c r="BC2249" i="3"/>
  <c r="BC4579" i="3"/>
  <c r="BC2898" i="3"/>
  <c r="BC1592" i="3"/>
  <c r="BC315" i="3"/>
  <c r="BC250" i="3"/>
  <c r="BB529" i="3"/>
  <c r="AX529" i="3"/>
  <c r="BB555" i="3"/>
  <c r="AX555" i="3"/>
  <c r="BB2251" i="3"/>
  <c r="AX2251" i="3"/>
  <c r="BB569" i="3"/>
  <c r="AX569" i="3"/>
  <c r="BB557" i="3"/>
  <c r="AX557" i="3"/>
  <c r="BB539" i="3"/>
  <c r="AX539" i="3"/>
  <c r="BB531" i="3"/>
  <c r="AX531" i="3"/>
  <c r="BB530" i="3"/>
  <c r="AX530" i="3"/>
  <c r="BB517" i="3"/>
  <c r="AX517" i="3"/>
  <c r="BB738" i="3"/>
  <c r="AX738" i="3"/>
  <c r="BB747" i="3"/>
  <c r="AX747" i="3"/>
  <c r="BB519" i="3"/>
  <c r="AX519" i="3"/>
  <c r="BB537" i="3"/>
  <c r="AX537" i="3"/>
  <c r="BB566" i="3"/>
  <c r="AX566" i="3"/>
  <c r="BB564" i="3"/>
  <c r="AX564" i="3"/>
  <c r="BB570" i="3"/>
  <c r="AX570" i="3"/>
  <c r="BB559" i="3"/>
  <c r="AX559" i="3"/>
  <c r="BB551" i="3"/>
  <c r="AX551" i="3"/>
  <c r="BB558" i="3"/>
  <c r="AX558" i="3"/>
  <c r="BB703" i="3"/>
  <c r="AX703" i="3"/>
  <c r="BB824" i="3"/>
  <c r="AX824" i="3"/>
  <c r="BB741" i="3"/>
  <c r="AX741" i="3"/>
  <c r="BB751" i="3"/>
  <c r="AX751" i="3"/>
  <c r="BB740" i="3"/>
  <c r="AX740" i="3"/>
  <c r="BB750" i="3"/>
  <c r="AX750" i="3"/>
  <c r="BB821" i="3"/>
  <c r="AX821" i="3"/>
  <c r="BB793" i="3"/>
  <c r="AX793" i="3"/>
  <c r="BB460" i="3"/>
  <c r="AX460" i="3"/>
  <c r="BB456" i="3"/>
  <c r="AX456" i="3"/>
  <c r="BB480" i="3"/>
  <c r="AX480" i="3"/>
  <c r="BB455" i="3"/>
  <c r="AX455" i="3"/>
  <c r="BB694" i="3"/>
  <c r="AX694" i="3"/>
  <c r="BB787" i="3"/>
  <c r="AX787" i="3"/>
  <c r="BB698" i="3"/>
  <c r="AX698" i="3"/>
  <c r="BB697" i="3"/>
  <c r="AX697" i="3"/>
  <c r="BB696" i="3"/>
  <c r="AX696" i="3"/>
  <c r="BB693" i="3"/>
  <c r="AX693" i="3"/>
  <c r="BB695" i="3"/>
  <c r="AX695" i="3"/>
  <c r="BB737" i="3"/>
  <c r="AX737" i="3"/>
  <c r="BB495" i="3"/>
  <c r="AX495" i="3"/>
  <c r="BB813" i="3"/>
  <c r="AX813" i="3"/>
  <c r="BB796" i="3"/>
  <c r="AX796" i="3"/>
  <c r="BB600" i="3"/>
  <c r="AX600" i="3"/>
  <c r="BB493" i="3"/>
  <c r="AX493" i="3"/>
  <c r="BB494" i="3"/>
  <c r="AX494" i="3"/>
  <c r="BB367" i="3"/>
  <c r="AX367" i="3"/>
  <c r="BB459" i="3"/>
  <c r="AX459" i="3"/>
  <c r="BB407" i="3"/>
  <c r="AX407" i="3"/>
  <c r="BB430" i="3"/>
  <c r="AX430" i="3"/>
  <c r="BB454" i="3"/>
  <c r="AX454" i="3"/>
  <c r="BB402" i="3"/>
  <c r="AX402" i="3"/>
  <c r="BB490" i="3"/>
  <c r="AX490" i="3"/>
  <c r="BB447" i="3"/>
  <c r="AX447" i="3"/>
  <c r="BB782" i="3"/>
  <c r="AX782" i="3"/>
  <c r="BB688" i="3"/>
  <c r="AX688" i="3"/>
  <c r="BB724" i="3"/>
  <c r="AX724" i="3"/>
  <c r="BB736" i="3"/>
  <c r="AX736" i="3"/>
  <c r="BB735" i="3"/>
  <c r="AX735" i="3"/>
  <c r="BB734" i="3"/>
  <c r="AX734" i="3"/>
  <c r="BB473" i="3"/>
  <c r="AX473" i="3"/>
  <c r="BB401" i="3"/>
  <c r="AX401" i="3"/>
  <c r="BB733" i="3"/>
  <c r="AX733" i="3"/>
  <c r="BB746" i="3"/>
  <c r="AX746" i="3"/>
  <c r="BB496" i="3"/>
  <c r="AX496" i="3"/>
  <c r="BB834" i="3"/>
  <c r="AX834" i="3"/>
  <c r="BB771" i="3"/>
  <c r="AX771" i="3"/>
  <c r="BB684" i="3"/>
  <c r="AX684" i="3"/>
  <c r="BB429" i="3"/>
  <c r="AX429" i="3"/>
  <c r="BB831" i="3"/>
  <c r="AX831" i="3"/>
  <c r="BB819" i="3"/>
  <c r="AX819" i="3"/>
  <c r="BB791" i="3"/>
  <c r="AX791" i="3"/>
  <c r="BB827" i="3"/>
  <c r="AX827" i="3"/>
  <c r="BB526" i="3"/>
  <c r="AX526" i="3"/>
  <c r="BB606" i="3"/>
  <c r="AX606" i="3"/>
  <c r="BB605" i="3"/>
  <c r="AX605" i="3"/>
  <c r="BB597" i="3"/>
  <c r="AX597" i="3"/>
  <c r="BB446" i="3"/>
  <c r="AX446" i="3"/>
  <c r="BB489" i="3"/>
  <c r="AX489" i="3"/>
  <c r="BB521" i="3"/>
  <c r="AX521" i="3"/>
  <c r="BB472" i="3"/>
  <c r="AX472" i="3"/>
  <c r="BB439" i="3"/>
  <c r="AX439" i="3"/>
  <c r="BB432" i="3"/>
  <c r="AX432" i="3"/>
  <c r="BB435" i="3"/>
  <c r="AX435" i="3"/>
  <c r="BB409" i="3"/>
  <c r="AX409" i="3"/>
  <c r="BB745" i="3"/>
  <c r="AX745" i="3"/>
  <c r="BB702" i="3"/>
  <c r="AX702" i="3"/>
  <c r="BB683" i="3"/>
  <c r="AX683" i="3"/>
  <c r="BB428" i="3"/>
  <c r="AX428" i="3"/>
  <c r="BB657" i="3"/>
  <c r="AX657" i="3"/>
  <c r="BB682" i="3"/>
  <c r="AX682" i="3"/>
  <c r="BB681" i="3"/>
  <c r="AX681" i="3"/>
  <c r="BB680" i="3"/>
  <c r="AX680" i="3"/>
  <c r="BB679" i="3"/>
  <c r="AX679" i="3"/>
  <c r="BB425" i="3"/>
  <c r="AX425" i="3"/>
  <c r="BB678" i="3"/>
  <c r="AX678" i="3"/>
  <c r="BB638" i="3"/>
  <c r="AX638" i="3"/>
  <c r="BB629" i="3"/>
  <c r="AX629" i="3"/>
  <c r="BB798" i="3"/>
  <c r="AX798" i="3"/>
  <c r="BB491" i="3"/>
  <c r="AX491" i="3"/>
  <c r="BB770" i="3"/>
  <c r="AX770" i="3"/>
  <c r="BB767" i="3"/>
  <c r="AX767" i="3"/>
  <c r="BB596" i="3"/>
  <c r="AX596" i="3"/>
  <c r="BB368" i="3"/>
  <c r="AX368" i="3"/>
  <c r="BB1205" i="3"/>
  <c r="AX1205" i="3"/>
  <c r="BB1196" i="3"/>
  <c r="AX1196" i="3"/>
  <c r="BB3647" i="3"/>
  <c r="AX3647" i="3"/>
  <c r="BB3619" i="3"/>
  <c r="AX3619" i="3"/>
  <c r="BB2254" i="3"/>
  <c r="AX2254" i="3"/>
  <c r="BB2274" i="3"/>
  <c r="AX2274" i="3"/>
  <c r="BB4715" i="3"/>
  <c r="AX4715" i="3"/>
  <c r="BB4744" i="3"/>
  <c r="AX4744" i="3"/>
  <c r="BB4733" i="3"/>
  <c r="AX4733" i="3"/>
  <c r="BB2075" i="3"/>
  <c r="AX2075" i="3"/>
  <c r="BB5395" i="3"/>
  <c r="AX5395" i="3"/>
  <c r="BB5389" i="3"/>
  <c r="AX5389" i="3"/>
  <c r="BB5346" i="3"/>
  <c r="AX5346" i="3"/>
  <c r="BB5369" i="3"/>
  <c r="H1338" i="4" s="1"/>
  <c r="AX5369" i="3"/>
  <c r="C1338" i="4" s="1"/>
  <c r="BB5316" i="3"/>
  <c r="AX5316" i="3"/>
  <c r="BB5261" i="3"/>
  <c r="AX5261" i="3"/>
  <c r="BB992" i="3"/>
  <c r="AX992" i="3"/>
  <c r="BB993" i="3"/>
  <c r="AX993" i="3"/>
  <c r="BB1735" i="3"/>
  <c r="AX1735" i="3"/>
  <c r="BB1639" i="3"/>
  <c r="AX1639" i="3"/>
  <c r="BB251" i="3"/>
  <c r="AX251" i="3"/>
  <c r="BB3093" i="3"/>
  <c r="AX3093" i="3"/>
  <c r="BB254" i="3"/>
  <c r="AX254" i="3"/>
  <c r="BB1261" i="3"/>
  <c r="AX1261" i="3"/>
  <c r="BB2288" i="3"/>
  <c r="BB2289" i="3" s="1"/>
  <c r="AX2288" i="3"/>
  <c r="AX2289" i="3" s="1"/>
  <c r="AU2835" i="3"/>
  <c r="AU2836" i="3" s="1"/>
  <c r="AS2835" i="3"/>
  <c r="AS2836" i="3" s="1"/>
  <c r="AR2835" i="3"/>
  <c r="AR2836" i="3" s="1"/>
  <c r="AQ2835" i="3"/>
  <c r="AQ2836" i="3" s="1"/>
  <c r="AP2835" i="3"/>
  <c r="AP2836" i="3" s="1"/>
  <c r="AN2835" i="3"/>
  <c r="AN2836" i="3" s="1"/>
  <c r="AM2835" i="3"/>
  <c r="AM2836" i="3" s="1"/>
  <c r="AL2835" i="3"/>
  <c r="AL2836" i="3" s="1"/>
  <c r="AK2835" i="3"/>
  <c r="AK2836" i="3" s="1"/>
  <c r="AJ2835" i="3"/>
  <c r="AJ2836" i="3" s="1"/>
  <c r="AI2835" i="3"/>
  <c r="AI2836" i="3" s="1"/>
  <c r="AC2835" i="3"/>
  <c r="AC2836" i="3" s="1"/>
  <c r="AA2835" i="3"/>
  <c r="AA2836" i="3" s="1"/>
  <c r="Z2835" i="3"/>
  <c r="Z2836" i="3" s="1"/>
  <c r="Y2835" i="3"/>
  <c r="Y2836" i="3" s="1"/>
  <c r="X2835" i="3"/>
  <c r="X2836" i="3" s="1"/>
  <c r="V2835" i="3"/>
  <c r="V2836" i="3" s="1"/>
  <c r="U2835" i="3"/>
  <c r="U2836" i="3" s="1"/>
  <c r="T2835" i="3"/>
  <c r="T2836" i="3" s="1"/>
  <c r="S2835" i="3"/>
  <c r="S2836" i="3" s="1"/>
  <c r="R2835" i="3"/>
  <c r="R2836" i="3" s="1"/>
  <c r="Q2835" i="3"/>
  <c r="Q2836" i="3" s="1"/>
  <c r="AU2584" i="3"/>
  <c r="AS2584" i="3"/>
  <c r="AR2584" i="3"/>
  <c r="AQ2584" i="3"/>
  <c r="AP2584" i="3"/>
  <c r="AN2584" i="3"/>
  <c r="AM2584" i="3"/>
  <c r="AL2584" i="3"/>
  <c r="AK2584" i="3"/>
  <c r="AJ2584" i="3"/>
  <c r="AI2584" i="3"/>
  <c r="AC2584" i="3"/>
  <c r="AA2584" i="3"/>
  <c r="Z2584" i="3"/>
  <c r="Y2584" i="3"/>
  <c r="X2584" i="3"/>
  <c r="V2584" i="3"/>
  <c r="U2584" i="3"/>
  <c r="T2584" i="3"/>
  <c r="S2584" i="3"/>
  <c r="R2584" i="3"/>
  <c r="Q2584" i="3"/>
  <c r="AU123" i="3"/>
  <c r="AS123" i="3"/>
  <c r="AR123" i="3"/>
  <c r="AQ123" i="3"/>
  <c r="AP123" i="3"/>
  <c r="AN123" i="3"/>
  <c r="AM123" i="3"/>
  <c r="AL123" i="3"/>
  <c r="AK123" i="3"/>
  <c r="AJ123" i="3"/>
  <c r="AI123" i="3"/>
  <c r="AC123" i="3"/>
  <c r="AA123" i="3"/>
  <c r="Z123" i="3"/>
  <c r="Y123" i="3"/>
  <c r="X123" i="3"/>
  <c r="V123" i="3"/>
  <c r="U123" i="3"/>
  <c r="T123" i="3"/>
  <c r="S123" i="3"/>
  <c r="R123" i="3"/>
  <c r="Q123" i="3"/>
  <c r="AU1268" i="3"/>
  <c r="AS1268" i="3"/>
  <c r="AR1268" i="3"/>
  <c r="AQ1268" i="3"/>
  <c r="AP1268" i="3"/>
  <c r="AN1268" i="3"/>
  <c r="AN1269" i="3" s="1"/>
  <c r="AM1268" i="3"/>
  <c r="AL1268" i="3"/>
  <c r="AK1268" i="3"/>
  <c r="AJ1268" i="3"/>
  <c r="AI1268" i="3"/>
  <c r="AC1268" i="3"/>
  <c r="AA1268" i="3"/>
  <c r="Z1268" i="3"/>
  <c r="Y1268" i="3"/>
  <c r="X1268" i="3"/>
  <c r="X1269" i="3" s="1"/>
  <c r="V1268" i="3"/>
  <c r="U1268" i="3"/>
  <c r="T1268" i="3"/>
  <c r="S1268" i="3"/>
  <c r="R1268" i="3"/>
  <c r="Q1268" i="3"/>
  <c r="AU4416" i="3"/>
  <c r="AS4416" i="3"/>
  <c r="AR4416" i="3"/>
  <c r="AQ4416" i="3"/>
  <c r="AP4416" i="3"/>
  <c r="AN4416" i="3"/>
  <c r="AM4416" i="3"/>
  <c r="AL4416" i="3"/>
  <c r="AK4416" i="3"/>
  <c r="AJ4416" i="3"/>
  <c r="AI4416" i="3"/>
  <c r="AC4416" i="3"/>
  <c r="AA4416" i="3"/>
  <c r="Z4416" i="3"/>
  <c r="Y4416" i="3"/>
  <c r="X4416" i="3"/>
  <c r="V4416" i="3"/>
  <c r="U4416" i="3"/>
  <c r="T4416" i="3"/>
  <c r="S4416" i="3"/>
  <c r="R4416" i="3"/>
  <c r="Q4416" i="3"/>
  <c r="AU1539" i="3"/>
  <c r="AS1539" i="3"/>
  <c r="AR1539" i="3"/>
  <c r="AQ1539" i="3"/>
  <c r="AP1539" i="3"/>
  <c r="AN1539" i="3"/>
  <c r="AM1539" i="3"/>
  <c r="AL1539" i="3"/>
  <c r="AK1539" i="3"/>
  <c r="AJ1539" i="3"/>
  <c r="AI1539" i="3"/>
  <c r="AC1539" i="3"/>
  <c r="AA1539" i="3"/>
  <c r="Z1539" i="3"/>
  <c r="Y1539" i="3"/>
  <c r="X1539" i="3"/>
  <c r="V1539" i="3"/>
  <c r="U1539" i="3"/>
  <c r="T1539" i="3"/>
  <c r="S1539" i="3"/>
  <c r="R1539" i="3"/>
  <c r="Q1539" i="3"/>
  <c r="AU2934" i="3"/>
  <c r="AS2934" i="3"/>
  <c r="AR2934" i="3"/>
  <c r="AQ2934" i="3"/>
  <c r="AP2934" i="3"/>
  <c r="AN2934" i="3"/>
  <c r="AM2934" i="3"/>
  <c r="AL2934" i="3"/>
  <c r="AK2934" i="3"/>
  <c r="AJ2934" i="3"/>
  <c r="AI2934" i="3"/>
  <c r="AC2934" i="3"/>
  <c r="AA2934" i="3"/>
  <c r="Z2934" i="3"/>
  <c r="Y2934" i="3"/>
  <c r="X2934" i="3"/>
  <c r="V2934" i="3"/>
  <c r="U2934" i="3"/>
  <c r="T2934" i="3"/>
  <c r="S2934" i="3"/>
  <c r="R2934" i="3"/>
  <c r="Q2934" i="3"/>
  <c r="AU2401" i="3"/>
  <c r="AU2402" i="3" s="1"/>
  <c r="AS2401" i="3"/>
  <c r="AS2402" i="3" s="1"/>
  <c r="AR2401" i="3"/>
  <c r="AR2402" i="3" s="1"/>
  <c r="AQ2401" i="3"/>
  <c r="AQ2402" i="3" s="1"/>
  <c r="AP2401" i="3"/>
  <c r="AP2402" i="3" s="1"/>
  <c r="AN2401" i="3"/>
  <c r="AN2402" i="3" s="1"/>
  <c r="AM2401" i="3"/>
  <c r="AM2402" i="3" s="1"/>
  <c r="AL2401" i="3"/>
  <c r="AL2402" i="3" s="1"/>
  <c r="AK2401" i="3"/>
  <c r="AK2402" i="3" s="1"/>
  <c r="AJ2401" i="3"/>
  <c r="AJ2402" i="3" s="1"/>
  <c r="AI2401" i="3"/>
  <c r="AI2402" i="3" s="1"/>
  <c r="AC2401" i="3"/>
  <c r="AC2402" i="3" s="1"/>
  <c r="AA2401" i="3"/>
  <c r="AA2402" i="3" s="1"/>
  <c r="Z2401" i="3"/>
  <c r="Z2402" i="3" s="1"/>
  <c r="Y2401" i="3"/>
  <c r="Y2402" i="3" s="1"/>
  <c r="X2401" i="3"/>
  <c r="X2402" i="3" s="1"/>
  <c r="V2401" i="3"/>
  <c r="V2402" i="3" s="1"/>
  <c r="U2401" i="3"/>
  <c r="U2402" i="3" s="1"/>
  <c r="T2401" i="3"/>
  <c r="T2402" i="3" s="1"/>
  <c r="S2401" i="3"/>
  <c r="S2402" i="3" s="1"/>
  <c r="R2401" i="3"/>
  <c r="R2402" i="3" s="1"/>
  <c r="Q2401" i="3"/>
  <c r="Q2402" i="3" s="1"/>
  <c r="BB434" i="3"/>
  <c r="AX434" i="3"/>
  <c r="BB448" i="3"/>
  <c r="AX448" i="3"/>
  <c r="BB462" i="3"/>
  <c r="AX462" i="3"/>
  <c r="BB476" i="3"/>
  <c r="AX476" i="3"/>
  <c r="BB482" i="3"/>
  <c r="AX482" i="3"/>
  <c r="BB2118" i="3"/>
  <c r="AX2118" i="3"/>
  <c r="BB2147" i="3"/>
  <c r="AX2147" i="3"/>
  <c r="BB2067" i="3"/>
  <c r="AX2067" i="3"/>
  <c r="BB630" i="3"/>
  <c r="AX630" i="3"/>
  <c r="BB639" i="3"/>
  <c r="AX639" i="3"/>
  <c r="BB636" i="3"/>
  <c r="AX636" i="3"/>
  <c r="BB628" i="3"/>
  <c r="AX628" i="3"/>
  <c r="BB599" i="3"/>
  <c r="AX599" i="3"/>
  <c r="BB2952" i="3"/>
  <c r="AX2952" i="3"/>
  <c r="BB5290" i="3"/>
  <c r="AX5290" i="3"/>
  <c r="BB1772" i="3"/>
  <c r="AX1772" i="3"/>
  <c r="BB1766" i="3"/>
  <c r="AX1766" i="3"/>
  <c r="BB1743" i="3"/>
  <c r="AX1743" i="3"/>
  <c r="BB3882" i="3"/>
  <c r="AX3882" i="3"/>
  <c r="AC1919" i="3"/>
  <c r="AC1921" i="3" s="1"/>
  <c r="BB1779" i="3"/>
  <c r="AX1779" i="3"/>
  <c r="BB1722" i="3"/>
  <c r="AX1722" i="3"/>
  <c r="BB1621" i="3"/>
  <c r="AX1621" i="3"/>
  <c r="BB577" i="3"/>
  <c r="AX577" i="3"/>
  <c r="BB575" i="3"/>
  <c r="AX575" i="3"/>
  <c r="BB568" i="3"/>
  <c r="AX568" i="3"/>
  <c r="BB565" i="3"/>
  <c r="AX565" i="3"/>
  <c r="BB563" i="3"/>
  <c r="AX563" i="3"/>
  <c r="BB562" i="3"/>
  <c r="AX562" i="3"/>
  <c r="BB561" i="3"/>
  <c r="AX561" i="3"/>
  <c r="BB560" i="3"/>
  <c r="AX560" i="3"/>
  <c r="BB554" i="3"/>
  <c r="AX554" i="3"/>
  <c r="BB549" i="3"/>
  <c r="AX549" i="3"/>
  <c r="BB548" i="3"/>
  <c r="AX548" i="3"/>
  <c r="BB547" i="3"/>
  <c r="AX547" i="3"/>
  <c r="BB578" i="3"/>
  <c r="AX578" i="3"/>
  <c r="BB534" i="3"/>
  <c r="AX534" i="3"/>
  <c r="BB538" i="3"/>
  <c r="AX538" i="3"/>
  <c r="BB536" i="3"/>
  <c r="AX536" i="3"/>
  <c r="BB535" i="3"/>
  <c r="AX535" i="3"/>
  <c r="BB533" i="3"/>
  <c r="AX533" i="3"/>
  <c r="BB523" i="3"/>
  <c r="AX523" i="3"/>
  <c r="BB522" i="3"/>
  <c r="AX522" i="3"/>
  <c r="BB518" i="3"/>
  <c r="AX518" i="3"/>
  <c r="BB512" i="3"/>
  <c r="AX512" i="3"/>
  <c r="BB5347" i="3"/>
  <c r="AX5347" i="3"/>
  <c r="BB5348" i="3"/>
  <c r="AX5348" i="3"/>
  <c r="BB5315" i="3"/>
  <c r="AX5315" i="3"/>
  <c r="BB5174" i="3"/>
  <c r="AX5174" i="3"/>
  <c r="BB812" i="3"/>
  <c r="AX812" i="3"/>
  <c r="BB2616" i="3"/>
  <c r="AX2616" i="3"/>
  <c r="BB484" i="3"/>
  <c r="AX484" i="3"/>
  <c r="BB479" i="3"/>
  <c r="AX479" i="3"/>
  <c r="BB406" i="3"/>
  <c r="AX406" i="3"/>
  <c r="BB445" i="3"/>
  <c r="AX445" i="3"/>
  <c r="BB772" i="3"/>
  <c r="AX772" i="3"/>
  <c r="BB806" i="3"/>
  <c r="AX806" i="3"/>
  <c r="BB795" i="3"/>
  <c r="AX795" i="3"/>
  <c r="BB817" i="3"/>
  <c r="AX817" i="3"/>
  <c r="BB789" i="3"/>
  <c r="AX789" i="3"/>
  <c r="BB820" i="3"/>
  <c r="AX820" i="3"/>
  <c r="BB826" i="3"/>
  <c r="AX826" i="3"/>
  <c r="BB799" i="3"/>
  <c r="AX799" i="3"/>
  <c r="BB823" i="3"/>
  <c r="AX823" i="3"/>
  <c r="BB816" i="3"/>
  <c r="AX816" i="3"/>
  <c r="BB805" i="3"/>
  <c r="AX805" i="3"/>
  <c r="BB781" i="3"/>
  <c r="AX781" i="3"/>
  <c r="BB774" i="3"/>
  <c r="AX774" i="3"/>
  <c r="BB773" i="3"/>
  <c r="AX773" i="3"/>
  <c r="BB776" i="3"/>
  <c r="AX776" i="3"/>
  <c r="BB779" i="3"/>
  <c r="AX779" i="3"/>
  <c r="BB794" i="3"/>
  <c r="AX794" i="3"/>
  <c r="BB786" i="3"/>
  <c r="AX786" i="3"/>
  <c r="BB792" i="3"/>
  <c r="AX792" i="3"/>
  <c r="BB788" i="3"/>
  <c r="AX788" i="3"/>
  <c r="BB778" i="3"/>
  <c r="AX778" i="3"/>
  <c r="BB4273" i="3"/>
  <c r="AX4273" i="3"/>
  <c r="BB4271" i="3"/>
  <c r="AX4271" i="3"/>
  <c r="BB5363" i="3"/>
  <c r="AX5363" i="3"/>
  <c r="BB721" i="3"/>
  <c r="AX721" i="3"/>
  <c r="BB2250" i="3"/>
  <c r="AX2250" i="3"/>
  <c r="BB686" i="3"/>
  <c r="J827" i="4"/>
  <c r="K827" i="4" s="1"/>
  <c r="AX686" i="3"/>
  <c r="BB622" i="3"/>
  <c r="AX622" i="3"/>
  <c r="BB614" i="3"/>
  <c r="AX614" i="3"/>
  <c r="BB609" i="3"/>
  <c r="AX609" i="3"/>
  <c r="BB598" i="3"/>
  <c r="AX598" i="3"/>
  <c r="BB576" i="3"/>
  <c r="AX576" i="3"/>
  <c r="BB516" i="3"/>
  <c r="AX516" i="3"/>
  <c r="BB515" i="3"/>
  <c r="AX515" i="3"/>
  <c r="BB514" i="3"/>
  <c r="AX514" i="3"/>
  <c r="BB511" i="3"/>
  <c r="AX511" i="3"/>
  <c r="BB528" i="3"/>
  <c r="AX528" i="3"/>
  <c r="BB1809" i="3"/>
  <c r="AX1809" i="3"/>
  <c r="BB1721" i="3"/>
  <c r="AX1721" i="3"/>
  <c r="BB1648" i="3"/>
  <c r="AX1648" i="3"/>
  <c r="BB399" i="3"/>
  <c r="AX399" i="3"/>
  <c r="BB397" i="3"/>
  <c r="AX397" i="3"/>
  <c r="BB427" i="3"/>
  <c r="AX427" i="3"/>
  <c r="BB426" i="3"/>
  <c r="AX426" i="3"/>
  <c r="BB424" i="3"/>
  <c r="AX424" i="3"/>
  <c r="BB423" i="3"/>
  <c r="AX423" i="3"/>
  <c r="BB471" i="3"/>
  <c r="AX471" i="3"/>
  <c r="BB441" i="3"/>
  <c r="AX441" i="3"/>
  <c r="BB470" i="3"/>
  <c r="AX470" i="3"/>
  <c r="BB469" i="3"/>
  <c r="AX469" i="3"/>
  <c r="BB422" i="3"/>
  <c r="AX422" i="3"/>
  <c r="BB5076" i="3"/>
  <c r="AX5076" i="3"/>
  <c r="BB315" i="3"/>
  <c r="AX315" i="3"/>
  <c r="BB2968" i="3"/>
  <c r="AX2968" i="3"/>
  <c r="BB2864" i="3"/>
  <c r="AX2864" i="3"/>
  <c r="BB1795" i="3"/>
  <c r="AX1795" i="3"/>
  <c r="BB1771" i="3"/>
  <c r="AX1771" i="3"/>
  <c r="BB1773" i="3"/>
  <c r="AX1773" i="3"/>
  <c r="BB1559" i="3"/>
  <c r="AX1559" i="3"/>
  <c r="BB1558" i="3"/>
  <c r="AX1558" i="3"/>
  <c r="BB3976" i="3"/>
  <c r="BB3977" i="3" s="1"/>
  <c r="BB3978" i="3" s="1"/>
  <c r="AX3976" i="3"/>
  <c r="AX3977" i="3" s="1"/>
  <c r="AX3978" i="3" s="1"/>
  <c r="BB939" i="3"/>
  <c r="AX939" i="3"/>
  <c r="BB938" i="3"/>
  <c r="AX938" i="3"/>
  <c r="BB936" i="3"/>
  <c r="AX936" i="3"/>
  <c r="BB4024" i="3"/>
  <c r="AX4024" i="3"/>
  <c r="Q3808" i="3"/>
  <c r="R3808" i="3"/>
  <c r="S3808" i="3"/>
  <c r="T3808" i="3"/>
  <c r="U3808" i="3"/>
  <c r="V3808" i="3"/>
  <c r="X3808" i="3"/>
  <c r="Y3808" i="3"/>
  <c r="Z3808" i="3"/>
  <c r="AA3808" i="3"/>
  <c r="AC3808" i="3"/>
  <c r="AI3808" i="3"/>
  <c r="AJ3808" i="3"/>
  <c r="AK3808" i="3"/>
  <c r="AL3808" i="3"/>
  <c r="AM3808" i="3"/>
  <c r="AN3808" i="3"/>
  <c r="AP3808" i="3"/>
  <c r="AQ3808" i="3"/>
  <c r="AR3808" i="3"/>
  <c r="AS3808" i="3"/>
  <c r="AU3808" i="3"/>
  <c r="Q3803" i="3"/>
  <c r="R3803" i="3"/>
  <c r="S3803" i="3"/>
  <c r="T3803" i="3"/>
  <c r="U3803" i="3"/>
  <c r="V3803" i="3"/>
  <c r="X3803" i="3"/>
  <c r="Y3803" i="3"/>
  <c r="Z3803" i="3"/>
  <c r="AA3803" i="3"/>
  <c r="AC3803" i="3"/>
  <c r="AI3803" i="3"/>
  <c r="AJ3803" i="3"/>
  <c r="AK3803" i="3"/>
  <c r="AL3803" i="3"/>
  <c r="AM3803" i="3"/>
  <c r="AN3803" i="3"/>
  <c r="AP3803" i="3"/>
  <c r="AQ3803" i="3"/>
  <c r="AR3803" i="3"/>
  <c r="AS3803" i="3"/>
  <c r="AU3803" i="3"/>
  <c r="BB3800" i="3"/>
  <c r="AX3800" i="3"/>
  <c r="AU3810" i="3"/>
  <c r="AS3810" i="3"/>
  <c r="AR3810" i="3"/>
  <c r="AQ3810" i="3"/>
  <c r="AP3810" i="3"/>
  <c r="AN3810" i="3"/>
  <c r="AM3810" i="3"/>
  <c r="AL3810" i="3"/>
  <c r="AK3810" i="3"/>
  <c r="AJ3810" i="3"/>
  <c r="AI3810" i="3"/>
  <c r="AC3810" i="3"/>
  <c r="AA3810" i="3"/>
  <c r="Z3810" i="3"/>
  <c r="Y3810" i="3"/>
  <c r="X3810" i="3"/>
  <c r="V3810" i="3"/>
  <c r="U3810" i="3"/>
  <c r="T3810" i="3"/>
  <c r="S3810" i="3"/>
  <c r="R3810" i="3"/>
  <c r="Q3810" i="3"/>
  <c r="BB3807" i="3"/>
  <c r="BB3808" i="3" s="1"/>
  <c r="AX3807" i="3"/>
  <c r="AX3808" i="3" s="1"/>
  <c r="BB3802" i="3"/>
  <c r="BB3810" i="3" s="1"/>
  <c r="AX3802" i="3"/>
  <c r="BB923" i="3"/>
  <c r="AX923" i="3"/>
  <c r="BB922" i="3"/>
  <c r="AX922" i="3"/>
  <c r="BB921" i="3"/>
  <c r="AX921" i="3"/>
  <c r="BB920" i="3"/>
  <c r="AX920" i="3"/>
  <c r="BB919" i="3"/>
  <c r="AX919" i="3"/>
  <c r="BB376" i="3"/>
  <c r="AX376" i="3"/>
  <c r="BB114" i="3"/>
  <c r="AX114" i="3"/>
  <c r="BB5043" i="3"/>
  <c r="AX5043" i="3"/>
  <c r="BB5040" i="3"/>
  <c r="AX5040" i="3"/>
  <c r="BB5038" i="3"/>
  <c r="AX5038" i="3"/>
  <c r="BB3227" i="3"/>
  <c r="BB3228" i="3" s="1"/>
  <c r="BB3229" i="3" s="1"/>
  <c r="AX3227" i="3"/>
  <c r="AX3228" i="3" s="1"/>
  <c r="AX3229" i="3" s="1"/>
  <c r="BB5035" i="3"/>
  <c r="AX5035" i="3"/>
  <c r="BB5032" i="3"/>
  <c r="AX5032" i="3"/>
  <c r="BB2615" i="3"/>
  <c r="AX2615" i="3"/>
  <c r="BB5224" i="3"/>
  <c r="AX5224" i="3"/>
  <c r="BB5211" i="3"/>
  <c r="AX5211" i="3"/>
  <c r="BB5176" i="3"/>
  <c r="AX5176" i="3"/>
  <c r="BB5039" i="3"/>
  <c r="AX5039" i="3"/>
  <c r="BB5036" i="3"/>
  <c r="AX5036" i="3"/>
  <c r="BB5033" i="3"/>
  <c r="AX5033" i="3"/>
  <c r="BB4405" i="3"/>
  <c r="AX4405" i="3"/>
  <c r="BB3900" i="3"/>
  <c r="AX3900" i="3"/>
  <c r="BB3899" i="3"/>
  <c r="AX3899" i="3"/>
  <c r="BB3898" i="3"/>
  <c r="AX3898" i="3"/>
  <c r="BB3897" i="3"/>
  <c r="AX3897" i="3"/>
  <c r="BB3896" i="3"/>
  <c r="AX3896" i="3"/>
  <c r="BB3895" i="3"/>
  <c r="AX3895" i="3"/>
  <c r="BB3887" i="3"/>
  <c r="AX3887" i="3"/>
  <c r="BB3886" i="3"/>
  <c r="AX3886" i="3"/>
  <c r="BB3881" i="3"/>
  <c r="AX3881" i="3"/>
  <c r="BB3880" i="3"/>
  <c r="AX3880" i="3"/>
  <c r="BB3879" i="3"/>
  <c r="AX3879" i="3"/>
  <c r="BB3841" i="3"/>
  <c r="AX3841" i="3"/>
  <c r="BB3826" i="3"/>
  <c r="AX3826" i="3"/>
  <c r="BB2962" i="3"/>
  <c r="AX2962" i="3"/>
  <c r="BB4736" i="3"/>
  <c r="AX4736" i="3"/>
  <c r="BB4699" i="3"/>
  <c r="AX4699" i="3"/>
  <c r="BB1714" i="3"/>
  <c r="AX1714" i="3"/>
  <c r="BB1600" i="3"/>
  <c r="AX1600" i="3"/>
  <c r="BB1580" i="3"/>
  <c r="AX1580" i="3"/>
  <c r="BB2579" i="3"/>
  <c r="AX2579" i="3"/>
  <c r="BB1040" i="3"/>
  <c r="AX1040" i="3"/>
  <c r="Q2027" i="3"/>
  <c r="R2027" i="3"/>
  <c r="S2027" i="3"/>
  <c r="T2027" i="3"/>
  <c r="U2027" i="3"/>
  <c r="V2027" i="3"/>
  <c r="X2027" i="3"/>
  <c r="Y2027" i="3"/>
  <c r="Z2027" i="3"/>
  <c r="AA2027" i="3"/>
  <c r="AC2027" i="3"/>
  <c r="AI2027" i="3"/>
  <c r="AJ2027" i="3"/>
  <c r="AK2027" i="3"/>
  <c r="AL2027" i="3"/>
  <c r="AM2027" i="3"/>
  <c r="AN2027" i="3"/>
  <c r="AP2027" i="3"/>
  <c r="AQ2027" i="3"/>
  <c r="AR2027" i="3"/>
  <c r="AS2027" i="3"/>
  <c r="AU2027" i="3"/>
  <c r="BB2259" i="3"/>
  <c r="AX2259" i="3"/>
  <c r="BB2243" i="3"/>
  <c r="AX2243" i="3"/>
  <c r="BB2255" i="3"/>
  <c r="AX2255" i="3"/>
  <c r="BB2221" i="3"/>
  <c r="AX2221" i="3"/>
  <c r="BB2202" i="3"/>
  <c r="AX2202" i="3"/>
  <c r="BB2201" i="3"/>
  <c r="AX2201" i="3"/>
  <c r="BB4681" i="3"/>
  <c r="AX4681" i="3"/>
  <c r="BB4590" i="3"/>
  <c r="AX4590" i="3"/>
  <c r="BB4567" i="3"/>
  <c r="AX4567" i="3"/>
  <c r="BB4565" i="3"/>
  <c r="AX4565" i="3"/>
  <c r="BB2119" i="3"/>
  <c r="AX2119" i="3"/>
  <c r="BB2108" i="3"/>
  <c r="AX2108" i="3"/>
  <c r="BB3634" i="3"/>
  <c r="AX3634" i="3"/>
  <c r="BB612" i="3"/>
  <c r="AX612" i="3"/>
  <c r="BB4754" i="3"/>
  <c r="AX4754" i="3"/>
  <c r="BB4753" i="3"/>
  <c r="AX4753" i="3"/>
  <c r="BB4728" i="3"/>
  <c r="AX4728" i="3"/>
  <c r="BB4724" i="3"/>
  <c r="AX4724" i="3"/>
  <c r="BB4714" i="3"/>
  <c r="AX4714" i="3"/>
  <c r="BB4711" i="3"/>
  <c r="AX4711" i="3"/>
  <c r="BB1756" i="3"/>
  <c r="AX1756" i="3"/>
  <c r="BB1720" i="3"/>
  <c r="AX1720" i="3"/>
  <c r="BB1719" i="3"/>
  <c r="AX1719" i="3"/>
  <c r="BB1618" i="3"/>
  <c r="AX1618" i="3"/>
  <c r="BB574" i="3"/>
  <c r="AX574" i="3"/>
  <c r="BB572" i="3"/>
  <c r="AX572" i="3"/>
  <c r="BB527" i="3"/>
  <c r="AX527" i="3"/>
  <c r="BB510" i="3"/>
  <c r="AX510" i="3"/>
  <c r="BB1195" i="3"/>
  <c r="AX1195" i="3"/>
  <c r="BB5289" i="3"/>
  <c r="AX5289" i="3"/>
  <c r="BB5284" i="3"/>
  <c r="AX5284" i="3"/>
  <c r="BB5280" i="3"/>
  <c r="AX5280" i="3"/>
  <c r="BB5275" i="3"/>
  <c r="AX5275" i="3"/>
  <c r="BB5183" i="3"/>
  <c r="AX5183" i="3"/>
  <c r="BB5175" i="3"/>
  <c r="AX5175" i="3"/>
  <c r="BB5161" i="3"/>
  <c r="AX5161" i="3"/>
  <c r="AU1059" i="3"/>
  <c r="AU1060" i="3" s="1"/>
  <c r="AS1059" i="3"/>
  <c r="AS1060" i="3" s="1"/>
  <c r="AR1059" i="3"/>
  <c r="AR1060" i="3" s="1"/>
  <c r="AQ1059" i="3"/>
  <c r="AQ1060" i="3" s="1"/>
  <c r="AP1059" i="3"/>
  <c r="AP1060" i="3" s="1"/>
  <c r="AN1059" i="3"/>
  <c r="AN1060" i="3" s="1"/>
  <c r="AM1059" i="3"/>
  <c r="AM1060" i="3" s="1"/>
  <c r="AL1059" i="3"/>
  <c r="AL1060" i="3" s="1"/>
  <c r="AK1059" i="3"/>
  <c r="AK1060" i="3" s="1"/>
  <c r="AJ1059" i="3"/>
  <c r="AJ1060" i="3" s="1"/>
  <c r="AI1059" i="3"/>
  <c r="AI1060" i="3" s="1"/>
  <c r="AC1059" i="3"/>
  <c r="AC1060" i="3" s="1"/>
  <c r="AA1059" i="3"/>
  <c r="AA1060" i="3" s="1"/>
  <c r="Z1059" i="3"/>
  <c r="Z1060" i="3" s="1"/>
  <c r="Y1059" i="3"/>
  <c r="Y1060" i="3" s="1"/>
  <c r="X1059" i="3"/>
  <c r="X1060" i="3" s="1"/>
  <c r="V1059" i="3"/>
  <c r="V1060" i="3" s="1"/>
  <c r="U1059" i="3"/>
  <c r="U1060" i="3" s="1"/>
  <c r="T1059" i="3"/>
  <c r="T1060" i="3" s="1"/>
  <c r="S1059" i="3"/>
  <c r="S1060" i="3" s="1"/>
  <c r="R1059" i="3"/>
  <c r="R1060" i="3" s="1"/>
  <c r="Q1059" i="3"/>
  <c r="Q1060" i="3" s="1"/>
  <c r="BB1058" i="3"/>
  <c r="AX1058" i="3"/>
  <c r="BB1055" i="3"/>
  <c r="AX1055" i="3"/>
  <c r="BB365" i="3"/>
  <c r="AX365" i="3"/>
  <c r="BB5370" i="3"/>
  <c r="AX5370" i="3"/>
  <c r="BB5257" i="3"/>
  <c r="AX5257" i="3"/>
  <c r="BB5079" i="3"/>
  <c r="AX5079" i="3"/>
  <c r="BB830" i="3"/>
  <c r="AX830" i="3"/>
  <c r="BB829" i="3"/>
  <c r="AX829" i="3"/>
  <c r="BB822" i="3"/>
  <c r="AX822" i="3"/>
  <c r="BB808" i="3"/>
  <c r="AX808" i="3"/>
  <c r="BB809" i="3"/>
  <c r="AX809" i="3"/>
  <c r="BB780" i="3"/>
  <c r="AX780" i="3"/>
  <c r="BB1359" i="3"/>
  <c r="AX1359" i="3"/>
  <c r="BB1314" i="3"/>
  <c r="AX1314" i="3"/>
  <c r="BB1313" i="3"/>
  <c r="AX1313" i="3"/>
  <c r="BB4391" i="3"/>
  <c r="AX4391" i="3"/>
  <c r="BB4392" i="3"/>
  <c r="AX4392" i="3"/>
  <c r="BB832" i="3"/>
  <c r="AX832" i="3"/>
  <c r="BB769" i="3"/>
  <c r="AX769" i="3"/>
  <c r="BB768" i="3"/>
  <c r="AX768" i="3"/>
  <c r="BB766" i="3"/>
  <c r="AX766" i="3"/>
  <c r="BB744" i="3"/>
  <c r="AX744" i="3"/>
  <c r="BB743" i="3"/>
  <c r="AX743" i="3"/>
  <c r="BB685" i="3"/>
  <c r="AX685" i="3"/>
  <c r="BB687" i="3"/>
  <c r="AX687" i="3"/>
  <c r="BB677" i="3"/>
  <c r="AX677" i="3"/>
  <c r="BB676" i="3"/>
  <c r="AX676" i="3"/>
  <c r="BB675" i="3"/>
  <c r="AX675" i="3"/>
  <c r="BB674" i="3"/>
  <c r="AX674" i="3"/>
  <c r="BB673" i="3"/>
  <c r="AX673" i="3"/>
  <c r="AX592" i="3"/>
  <c r="BB592" i="3"/>
  <c r="AX593" i="3"/>
  <c r="BB593" i="3"/>
  <c r="AX594" i="3"/>
  <c r="BB594" i="3"/>
  <c r="AX595" i="3"/>
  <c r="BB595" i="3"/>
  <c r="BB627" i="3"/>
  <c r="AX627" i="3"/>
  <c r="BB604" i="3"/>
  <c r="AX604" i="3"/>
  <c r="BB617" i="3"/>
  <c r="AX617" i="3"/>
  <c r="BB616" i="3"/>
  <c r="AX616" i="3"/>
  <c r="BB613" i="3"/>
  <c r="AX613" i="3"/>
  <c r="BB603" i="3"/>
  <c r="AX603" i="3"/>
  <c r="BB602" i="3"/>
  <c r="AX602" i="3"/>
  <c r="BB573" i="3"/>
  <c r="AX573" i="3"/>
  <c r="BB553" i="3"/>
  <c r="AX553" i="3"/>
  <c r="BB552" i="3"/>
  <c r="AX552" i="3"/>
  <c r="BB488" i="3"/>
  <c r="AX488" i="3"/>
  <c r="BB468" i="3"/>
  <c r="AX468" i="3"/>
  <c r="BB467" i="3"/>
  <c r="AX467" i="3"/>
  <c r="BB466" i="3"/>
  <c r="AX466" i="3"/>
  <c r="BB465" i="3"/>
  <c r="AX465" i="3"/>
  <c r="BB444" i="3"/>
  <c r="AX444" i="3"/>
  <c r="BB443" i="3"/>
  <c r="AX443" i="3"/>
  <c r="BB440" i="3"/>
  <c r="AX440" i="3"/>
  <c r="BB419" i="3"/>
  <c r="AX419" i="3"/>
  <c r="BB418" i="3"/>
  <c r="AX418" i="3"/>
  <c r="BB417" i="3"/>
  <c r="AX417" i="3"/>
  <c r="BB416" i="3"/>
  <c r="AX416" i="3"/>
  <c r="BB415" i="3"/>
  <c r="AX415" i="3"/>
  <c r="BB414" i="3"/>
  <c r="AX414" i="3"/>
  <c r="BB413" i="3"/>
  <c r="AX413" i="3"/>
  <c r="BB412" i="3"/>
  <c r="AX412" i="3"/>
  <c r="BB411" i="3"/>
  <c r="AX411" i="3"/>
  <c r="BB410" i="3"/>
  <c r="AX410" i="3"/>
  <c r="BB408" i="3"/>
  <c r="AX408" i="3"/>
  <c r="BB400" i="3"/>
  <c r="AX400" i="3"/>
  <c r="BB405" i="3"/>
  <c r="AX405" i="3"/>
  <c r="BB404" i="3"/>
  <c r="AX404" i="3"/>
  <c r="BB403" i="3"/>
  <c r="AX403" i="3"/>
  <c r="BB396" i="3"/>
  <c r="AX396" i="3"/>
  <c r="BB395" i="3"/>
  <c r="AX395" i="3"/>
  <c r="BB742" i="3"/>
  <c r="AX742" i="3"/>
  <c r="BB723" i="3"/>
  <c r="AX723" i="3"/>
  <c r="BB700" i="3"/>
  <c r="AX700" i="3"/>
  <c r="BB671" i="3"/>
  <c r="BB711" i="3" s="1"/>
  <c r="AX671" i="3"/>
  <c r="AX711" i="3" s="1"/>
  <c r="BB546" i="3"/>
  <c r="AX546" i="3"/>
  <c r="BB509" i="3"/>
  <c r="AX509" i="3"/>
  <c r="BB457" i="3"/>
  <c r="AX457" i="3"/>
  <c r="BB394" i="3"/>
  <c r="AX394" i="3"/>
  <c r="BB375" i="3"/>
  <c r="AX375" i="3"/>
  <c r="Q160" i="3"/>
  <c r="Q161" i="3" s="1"/>
  <c r="R160" i="3"/>
  <c r="R161" i="3" s="1"/>
  <c r="S160" i="3"/>
  <c r="S161" i="3" s="1"/>
  <c r="T160" i="3"/>
  <c r="T161" i="3" s="1"/>
  <c r="U160" i="3"/>
  <c r="U161" i="3" s="1"/>
  <c r="V160" i="3"/>
  <c r="V161" i="3" s="1"/>
  <c r="X160" i="3"/>
  <c r="X161" i="3" s="1"/>
  <c r="Y160" i="3"/>
  <c r="Y161" i="3" s="1"/>
  <c r="Z160" i="3"/>
  <c r="Z161" i="3" s="1"/>
  <c r="AA160" i="3"/>
  <c r="AA161" i="3" s="1"/>
  <c r="AC160" i="3"/>
  <c r="AC161" i="3" s="1"/>
  <c r="AI160" i="3"/>
  <c r="AI161" i="3" s="1"/>
  <c r="AJ160" i="3"/>
  <c r="AJ161" i="3" s="1"/>
  <c r="AK160" i="3"/>
  <c r="AK161" i="3" s="1"/>
  <c r="AL160" i="3"/>
  <c r="AL161" i="3" s="1"/>
  <c r="AM160" i="3"/>
  <c r="AM161" i="3" s="1"/>
  <c r="AN160" i="3"/>
  <c r="AN161" i="3" s="1"/>
  <c r="AP160" i="3"/>
  <c r="AP161" i="3" s="1"/>
  <c r="AQ160" i="3"/>
  <c r="AQ161" i="3" s="1"/>
  <c r="AR160" i="3"/>
  <c r="AR161" i="3" s="1"/>
  <c r="AS160" i="3"/>
  <c r="AS161" i="3" s="1"/>
  <c r="AU160" i="3"/>
  <c r="AU161" i="3" s="1"/>
  <c r="BB159" i="3"/>
  <c r="AX159" i="3"/>
  <c r="BB134" i="3"/>
  <c r="AX134" i="3"/>
  <c r="BB113" i="3"/>
  <c r="AX113" i="3"/>
  <c r="BB112" i="3"/>
  <c r="AX112" i="3"/>
  <c r="BB109" i="3"/>
  <c r="AX109" i="3"/>
  <c r="BB108" i="3"/>
  <c r="AX108" i="3"/>
  <c r="BB100" i="3"/>
  <c r="AX100" i="3"/>
  <c r="BB96" i="3"/>
  <c r="AX96" i="3"/>
  <c r="BB3990" i="3"/>
  <c r="AX3990" i="3"/>
  <c r="BB3989" i="3"/>
  <c r="AX3989" i="3"/>
  <c r="Q3790" i="3"/>
  <c r="Q4092" i="3" s="1"/>
  <c r="R3790" i="3"/>
  <c r="R4092" i="3" s="1"/>
  <c r="S3790" i="3"/>
  <c r="T3790" i="3"/>
  <c r="U3790" i="3"/>
  <c r="U4092" i="3" s="1"/>
  <c r="V3790" i="3"/>
  <c r="V4092" i="3" s="1"/>
  <c r="X3790" i="3"/>
  <c r="Y3790" i="3"/>
  <c r="Z3790" i="3"/>
  <c r="Z4092" i="3" s="1"/>
  <c r="AA3790" i="3"/>
  <c r="AA4092" i="3" s="1"/>
  <c r="AC3790" i="3"/>
  <c r="AC4092" i="3" s="1"/>
  <c r="AI3790" i="3"/>
  <c r="AI4092" i="3" s="1"/>
  <c r="AJ3790" i="3"/>
  <c r="AJ4092" i="3" s="1"/>
  <c r="AK3790" i="3"/>
  <c r="AK4092" i="3" s="1"/>
  <c r="AL3790" i="3"/>
  <c r="AM3790" i="3"/>
  <c r="AN3790" i="3"/>
  <c r="AN4092" i="3" s="1"/>
  <c r="AP3790" i="3"/>
  <c r="AP4092" i="3" s="1"/>
  <c r="AQ3790" i="3"/>
  <c r="AR3790" i="3"/>
  <c r="AS3790" i="3"/>
  <c r="AS4092" i="3" s="1"/>
  <c r="AU3790" i="3"/>
  <c r="AU4092" i="3" s="1"/>
  <c r="Q2596" i="3"/>
  <c r="Q3038" i="3" s="1"/>
  <c r="R2596" i="3"/>
  <c r="R3038" i="3" s="1"/>
  <c r="S2596" i="3"/>
  <c r="S3038" i="3" s="1"/>
  <c r="T2596" i="3"/>
  <c r="T3038" i="3" s="1"/>
  <c r="U2596" i="3"/>
  <c r="U3038" i="3" s="1"/>
  <c r="V2596" i="3"/>
  <c r="V3038" i="3" s="1"/>
  <c r="X2596" i="3"/>
  <c r="X3038" i="3" s="1"/>
  <c r="Y2596" i="3"/>
  <c r="Y3038" i="3" s="1"/>
  <c r="Z2596" i="3"/>
  <c r="Z3038" i="3" s="1"/>
  <c r="AA2596" i="3"/>
  <c r="AA3038" i="3" s="1"/>
  <c r="AC2596" i="3"/>
  <c r="AC3038" i="3" s="1"/>
  <c r="AI2596" i="3"/>
  <c r="AI3038" i="3" s="1"/>
  <c r="AJ2596" i="3"/>
  <c r="AJ3038" i="3" s="1"/>
  <c r="AK2596" i="3"/>
  <c r="AK3038" i="3" s="1"/>
  <c r="AL2596" i="3"/>
  <c r="AL3038" i="3" s="1"/>
  <c r="AM2596" i="3"/>
  <c r="AM3038" i="3" s="1"/>
  <c r="AN2596" i="3"/>
  <c r="AN3038" i="3" s="1"/>
  <c r="AP2596" i="3"/>
  <c r="AP3038" i="3" s="1"/>
  <c r="AQ2596" i="3"/>
  <c r="AQ3038" i="3" s="1"/>
  <c r="AR2596" i="3"/>
  <c r="AR3038" i="3" s="1"/>
  <c r="AS2596" i="3"/>
  <c r="AS3038" i="3" s="1"/>
  <c r="AU2596" i="3"/>
  <c r="AU3038" i="3" s="1"/>
  <c r="Q1061" i="3"/>
  <c r="R1061" i="3"/>
  <c r="S1061" i="3"/>
  <c r="T1061" i="3"/>
  <c r="U1061" i="3"/>
  <c r="V1061" i="3"/>
  <c r="X1061" i="3"/>
  <c r="Y1061" i="3"/>
  <c r="Z1061" i="3"/>
  <c r="AA1061" i="3"/>
  <c r="AC1061" i="3"/>
  <c r="AI1061" i="3"/>
  <c r="AJ1061" i="3"/>
  <c r="AK1061" i="3"/>
  <c r="AL1061" i="3"/>
  <c r="AM1061" i="3"/>
  <c r="AN1061" i="3"/>
  <c r="AP1061" i="3"/>
  <c r="AQ1061" i="3"/>
  <c r="AR1061" i="3"/>
  <c r="AS1061" i="3"/>
  <c r="AU1061" i="3"/>
  <c r="Q384" i="3"/>
  <c r="R384" i="3"/>
  <c r="S384" i="3"/>
  <c r="T384" i="3"/>
  <c r="U384" i="3"/>
  <c r="V384" i="3"/>
  <c r="X384" i="3"/>
  <c r="Y384" i="3"/>
  <c r="Z384" i="3"/>
  <c r="AA384" i="3"/>
  <c r="AC384" i="3"/>
  <c r="AI384" i="3"/>
  <c r="AJ384" i="3"/>
  <c r="AK384" i="3"/>
  <c r="AL384" i="3"/>
  <c r="AM384" i="3"/>
  <c r="AN384" i="3"/>
  <c r="AP384" i="3"/>
  <c r="AQ384" i="3"/>
  <c r="AR384" i="3"/>
  <c r="AS384" i="3"/>
  <c r="AU384" i="3"/>
  <c r="Q162" i="3"/>
  <c r="R162" i="3"/>
  <c r="S162" i="3"/>
  <c r="T162" i="3"/>
  <c r="U162" i="3"/>
  <c r="V162" i="3"/>
  <c r="X162" i="3"/>
  <c r="Y162" i="3"/>
  <c r="Z162" i="3"/>
  <c r="AA162" i="3"/>
  <c r="AC162" i="3"/>
  <c r="AI162" i="3"/>
  <c r="AJ162" i="3"/>
  <c r="AK162" i="3"/>
  <c r="AL162" i="3"/>
  <c r="AM162" i="3"/>
  <c r="AN162" i="3"/>
  <c r="AP162" i="3"/>
  <c r="AQ162" i="3"/>
  <c r="AR162" i="3"/>
  <c r="AS162" i="3"/>
  <c r="AU162" i="3"/>
  <c r="Q148" i="3"/>
  <c r="R148" i="3"/>
  <c r="S148" i="3"/>
  <c r="T148" i="3"/>
  <c r="U148" i="3"/>
  <c r="V148" i="3"/>
  <c r="X148" i="3"/>
  <c r="Y148" i="3"/>
  <c r="Z148" i="3"/>
  <c r="AA148" i="3"/>
  <c r="AC148" i="3"/>
  <c r="AI148" i="3"/>
  <c r="AJ148" i="3"/>
  <c r="AK148" i="3"/>
  <c r="AL148" i="3"/>
  <c r="AM148" i="3"/>
  <c r="AN148" i="3"/>
  <c r="AP148" i="3"/>
  <c r="AQ148" i="3"/>
  <c r="AR148" i="3"/>
  <c r="AS148" i="3"/>
  <c r="AU148" i="3"/>
  <c r="BB363" i="3"/>
  <c r="AX363" i="3"/>
  <c r="BB361" i="3"/>
  <c r="AX361" i="3"/>
  <c r="BB364" i="3"/>
  <c r="AX364" i="3"/>
  <c r="Q948" i="3"/>
  <c r="R948" i="3"/>
  <c r="S948" i="3"/>
  <c r="T948" i="3"/>
  <c r="U948" i="3"/>
  <c r="V948" i="3"/>
  <c r="X948" i="3"/>
  <c r="Y948" i="3"/>
  <c r="Z948" i="3"/>
  <c r="AA948" i="3"/>
  <c r="AC948" i="3"/>
  <c r="AI948" i="3"/>
  <c r="AJ948" i="3"/>
  <c r="AK948" i="3"/>
  <c r="AL948" i="3"/>
  <c r="AM948" i="3"/>
  <c r="AN948" i="3"/>
  <c r="AP948" i="3"/>
  <c r="AQ948" i="3"/>
  <c r="AR948" i="3"/>
  <c r="AS948" i="3"/>
  <c r="AU948" i="3"/>
  <c r="BB947" i="3"/>
  <c r="BB948" i="3" s="1"/>
  <c r="AX947" i="3"/>
  <c r="AX948" i="3" s="1"/>
  <c r="BB253" i="3"/>
  <c r="AX253" i="3"/>
  <c r="Q839" i="3"/>
  <c r="R839" i="3"/>
  <c r="S839" i="3"/>
  <c r="T839" i="3"/>
  <c r="U839" i="3"/>
  <c r="V839" i="3"/>
  <c r="X839" i="3"/>
  <c r="Y839" i="3"/>
  <c r="Z839" i="3"/>
  <c r="AA839" i="3"/>
  <c r="AC839" i="3"/>
  <c r="AI839" i="3"/>
  <c r="AJ839" i="3"/>
  <c r="AK839" i="3"/>
  <c r="AL839" i="3"/>
  <c r="AM839" i="3"/>
  <c r="AN839" i="3"/>
  <c r="AP839" i="3"/>
  <c r="AQ839" i="3"/>
  <c r="AR839" i="3"/>
  <c r="AS839" i="3"/>
  <c r="AU839" i="3"/>
  <c r="BB818" i="3"/>
  <c r="AX818" i="3"/>
  <c r="BB807" i="3"/>
  <c r="AX807" i="3"/>
  <c r="BB775" i="3"/>
  <c r="AX775" i="3"/>
  <c r="BB790" i="3"/>
  <c r="AX790" i="3"/>
  <c r="BB5374" i="3"/>
  <c r="AX5374" i="3"/>
  <c r="BB3943" i="3"/>
  <c r="AX3943" i="3"/>
  <c r="BB2622" i="3"/>
  <c r="AX2622" i="3"/>
  <c r="BB2614" i="3"/>
  <c r="AX2614" i="3"/>
  <c r="BB2621" i="3"/>
  <c r="AX2621" i="3"/>
  <c r="BB2576" i="3"/>
  <c r="AX2576" i="3"/>
  <c r="BB2574" i="3"/>
  <c r="AX2574" i="3"/>
  <c r="Q3472" i="3"/>
  <c r="R3472" i="3"/>
  <c r="S3472" i="3"/>
  <c r="T3472" i="3"/>
  <c r="U3472" i="3"/>
  <c r="V3472" i="3"/>
  <c r="X3472" i="3"/>
  <c r="Y3472" i="3"/>
  <c r="Z3472" i="3"/>
  <c r="AA3472" i="3"/>
  <c r="AC3472" i="3"/>
  <c r="AI3472" i="3"/>
  <c r="AJ3472" i="3"/>
  <c r="AK3472" i="3"/>
  <c r="AL3472" i="3"/>
  <c r="AM3472" i="3"/>
  <c r="AN3472" i="3"/>
  <c r="AP3472" i="3"/>
  <c r="AQ3472" i="3"/>
  <c r="AR3472" i="3"/>
  <c r="AS3472" i="3"/>
  <c r="AU3472" i="3"/>
  <c r="Q3475" i="3"/>
  <c r="R3475" i="3"/>
  <c r="S3475" i="3"/>
  <c r="T3475" i="3"/>
  <c r="U3475" i="3"/>
  <c r="V3475" i="3"/>
  <c r="X3475" i="3"/>
  <c r="Y3475" i="3"/>
  <c r="Z3475" i="3"/>
  <c r="AA3475" i="3"/>
  <c r="AC3475" i="3"/>
  <c r="AI3475" i="3"/>
  <c r="AJ3475" i="3"/>
  <c r="AK3475" i="3"/>
  <c r="AL3475" i="3"/>
  <c r="AM3475" i="3"/>
  <c r="AN3475" i="3"/>
  <c r="AP3475" i="3"/>
  <c r="AQ3475" i="3"/>
  <c r="AR3475" i="3"/>
  <c r="AS3475" i="3"/>
  <c r="AU3475" i="3"/>
  <c r="Q3476" i="3"/>
  <c r="R3476" i="3"/>
  <c r="S3476" i="3"/>
  <c r="T3476" i="3"/>
  <c r="U3476" i="3"/>
  <c r="V3476" i="3"/>
  <c r="Z3476" i="3"/>
  <c r="AA3476" i="3"/>
  <c r="AI3476" i="3"/>
  <c r="AJ3476" i="3"/>
  <c r="AK3476" i="3"/>
  <c r="AL3476" i="3"/>
  <c r="AM3476" i="3"/>
  <c r="AN3476" i="3"/>
  <c r="AR3476" i="3"/>
  <c r="AS3476" i="3"/>
  <c r="BB2976" i="3"/>
  <c r="AX2976" i="3"/>
  <c r="BB2865" i="3"/>
  <c r="AX2865" i="3"/>
  <c r="BB2849" i="3"/>
  <c r="AX2849" i="3"/>
  <c r="BB3708" i="3"/>
  <c r="AX3708" i="3"/>
  <c r="BB2992" i="3"/>
  <c r="AX2992" i="3"/>
  <c r="BB1200" i="3"/>
  <c r="AX1200" i="3"/>
  <c r="BB1194" i="3"/>
  <c r="AX1194" i="3"/>
  <c r="BB1184" i="3"/>
  <c r="AX1184" i="3"/>
  <c r="BB1183" i="3"/>
  <c r="AX1183" i="3"/>
  <c r="BB2613" i="3"/>
  <c r="AX2613" i="3"/>
  <c r="BB2311" i="3"/>
  <c r="AX2311" i="3"/>
  <c r="BB2561" i="3"/>
  <c r="AX2561" i="3"/>
  <c r="BB2560" i="3"/>
  <c r="AX2560" i="3"/>
  <c r="BB2640" i="3"/>
  <c r="AX2640" i="3"/>
  <c r="BB2421" i="3"/>
  <c r="AX2421" i="3"/>
  <c r="BB2420" i="3"/>
  <c r="AX2420" i="3"/>
  <c r="BB2415" i="3"/>
  <c r="AX2415" i="3"/>
  <c r="BB2414" i="3"/>
  <c r="AX2414" i="3"/>
  <c r="BB2413" i="3"/>
  <c r="AX2413" i="3"/>
  <c r="BB5356" i="3"/>
  <c r="AX5356" i="3"/>
  <c r="BB5355" i="3"/>
  <c r="AX5355" i="3"/>
  <c r="BB3690" i="3"/>
  <c r="AX3690" i="3"/>
  <c r="BB3689" i="3"/>
  <c r="AX3689" i="3"/>
  <c r="BB2760" i="3"/>
  <c r="AX2760" i="3"/>
  <c r="BB2718" i="3"/>
  <c r="AX2718" i="3"/>
  <c r="BB2717" i="3"/>
  <c r="AX2717" i="3"/>
  <c r="BB3525" i="3"/>
  <c r="AX3525" i="3"/>
  <c r="BB3516" i="3"/>
  <c r="AX3516" i="3"/>
  <c r="BB3505" i="3"/>
  <c r="AX3505" i="3"/>
  <c r="Q3081" i="3"/>
  <c r="Q3082" i="3" s="1"/>
  <c r="R3081" i="3"/>
  <c r="R3082" i="3" s="1"/>
  <c r="S3081" i="3"/>
  <c r="S3082" i="3" s="1"/>
  <c r="T3081" i="3"/>
  <c r="T3082" i="3" s="1"/>
  <c r="U3081" i="3"/>
  <c r="U3082" i="3" s="1"/>
  <c r="V3081" i="3"/>
  <c r="V3082" i="3" s="1"/>
  <c r="X3081" i="3"/>
  <c r="X3082" i="3" s="1"/>
  <c r="Y3081" i="3"/>
  <c r="Y3082" i="3" s="1"/>
  <c r="Z3081" i="3"/>
  <c r="Z3082" i="3" s="1"/>
  <c r="AA3081" i="3"/>
  <c r="AA3082" i="3" s="1"/>
  <c r="AC3081" i="3"/>
  <c r="AC3082" i="3" s="1"/>
  <c r="AI3081" i="3"/>
  <c r="AI3082" i="3" s="1"/>
  <c r="AJ3081" i="3"/>
  <c r="AJ3082" i="3" s="1"/>
  <c r="AK3081" i="3"/>
  <c r="AK3082" i="3" s="1"/>
  <c r="AL3081" i="3"/>
  <c r="AL3082" i="3" s="1"/>
  <c r="AM3081" i="3"/>
  <c r="AM3082" i="3" s="1"/>
  <c r="AN3081" i="3"/>
  <c r="AN3082" i="3" s="1"/>
  <c r="AP3081" i="3"/>
  <c r="AP3082" i="3" s="1"/>
  <c r="AQ3081" i="3"/>
  <c r="AQ3082" i="3" s="1"/>
  <c r="AR3081" i="3"/>
  <c r="AR3082" i="3" s="1"/>
  <c r="AS3081" i="3"/>
  <c r="AS3082" i="3" s="1"/>
  <c r="AU3081" i="3"/>
  <c r="AU3082" i="3" s="1"/>
  <c r="BB3080" i="3"/>
  <c r="AX3080" i="3"/>
  <c r="BB4748" i="3"/>
  <c r="AX4748" i="3"/>
  <c r="BB4746" i="3"/>
  <c r="AX4746" i="3"/>
  <c r="BB4752" i="3"/>
  <c r="AX4752" i="3"/>
  <c r="BB4749" i="3"/>
  <c r="AX4749" i="3"/>
  <c r="BB4718" i="3"/>
  <c r="AX4718" i="3"/>
  <c r="BB1713" i="3"/>
  <c r="AX1713" i="3"/>
  <c r="BB1599" i="3"/>
  <c r="AX1599" i="3"/>
  <c r="BB1594" i="3"/>
  <c r="AX1594" i="3"/>
  <c r="BB1597" i="3"/>
  <c r="AX1597" i="3"/>
  <c r="BB1593" i="3"/>
  <c r="AX1593" i="3"/>
  <c r="BB1588" i="3"/>
  <c r="AX1588" i="3"/>
  <c r="BB1584" i="3"/>
  <c r="AX1584" i="3"/>
  <c r="BB1583" i="3"/>
  <c r="AX1583" i="3"/>
  <c r="BB262" i="3"/>
  <c r="AX262" i="3"/>
  <c r="BB260" i="3"/>
  <c r="AX260" i="3"/>
  <c r="BB255" i="3"/>
  <c r="AX255" i="3"/>
  <c r="BB1565" i="3"/>
  <c r="AX1565" i="3"/>
  <c r="BB2249" i="3"/>
  <c r="AX2249" i="3"/>
  <c r="BB2214" i="3"/>
  <c r="AX2214" i="3"/>
  <c r="BB4589" i="3"/>
  <c r="AX4589" i="3"/>
  <c r="BB2643" i="3"/>
  <c r="AX2643" i="3"/>
  <c r="BB2641" i="3"/>
  <c r="AX2641" i="3"/>
  <c r="BB4413" i="3"/>
  <c r="AX4413" i="3"/>
  <c r="BB963" i="3"/>
  <c r="AX963" i="3"/>
  <c r="BB601" i="3"/>
  <c r="AX601" i="3"/>
  <c r="BB4708" i="3"/>
  <c r="AX4708" i="3"/>
  <c r="BB2720" i="3"/>
  <c r="AX2720" i="3"/>
  <c r="Q2700" i="3"/>
  <c r="R2700" i="3"/>
  <c r="S2700" i="3"/>
  <c r="T2700" i="3"/>
  <c r="U2700" i="3"/>
  <c r="V2700" i="3"/>
  <c r="X2700" i="3"/>
  <c r="Y2700" i="3"/>
  <c r="Z2700" i="3"/>
  <c r="AA2700" i="3"/>
  <c r="AC2700" i="3"/>
  <c r="AI2700" i="3"/>
  <c r="AJ2700" i="3"/>
  <c r="AK2700" i="3"/>
  <c r="AL2700" i="3"/>
  <c r="AM2700" i="3"/>
  <c r="AN2700" i="3"/>
  <c r="AP2700" i="3"/>
  <c r="AQ2700" i="3"/>
  <c r="AR2700" i="3"/>
  <c r="AS2700" i="3"/>
  <c r="AU2700" i="3"/>
  <c r="BB2675" i="3"/>
  <c r="AX2675" i="3"/>
  <c r="BB2659" i="3"/>
  <c r="AX2659" i="3"/>
  <c r="BB3645" i="3"/>
  <c r="AX3645" i="3"/>
  <c r="BB3585" i="3"/>
  <c r="AX3585" i="3"/>
  <c r="Q385" i="3"/>
  <c r="R385" i="3"/>
  <c r="S385" i="3"/>
  <c r="T385" i="3"/>
  <c r="U385" i="3"/>
  <c r="V385" i="3"/>
  <c r="X385" i="3"/>
  <c r="Y385" i="3"/>
  <c r="Z385" i="3"/>
  <c r="AA385" i="3"/>
  <c r="AC385" i="3"/>
  <c r="AI385" i="3"/>
  <c r="AJ385" i="3"/>
  <c r="AK385" i="3"/>
  <c r="AL385" i="3"/>
  <c r="AM385" i="3"/>
  <c r="AN385" i="3"/>
  <c r="AP385" i="3"/>
  <c r="AQ385" i="3"/>
  <c r="AR385" i="3"/>
  <c r="AS385" i="3"/>
  <c r="AU385" i="3"/>
  <c r="BB378" i="3"/>
  <c r="AX378" i="3"/>
  <c r="BB374" i="3"/>
  <c r="AX374" i="3"/>
  <c r="BB1039" i="3"/>
  <c r="AX1039" i="3"/>
  <c r="BB380" i="3"/>
  <c r="AX380" i="3"/>
  <c r="BB373" i="3"/>
  <c r="AX373" i="3"/>
  <c r="BB2330" i="3"/>
  <c r="AX2330" i="3"/>
  <c r="BB2310" i="3"/>
  <c r="AX2310" i="3"/>
  <c r="BB2578" i="3"/>
  <c r="AX2578" i="3"/>
  <c r="Q3767" i="3"/>
  <c r="Q3768" i="3" s="1"/>
  <c r="R3767" i="3"/>
  <c r="R3768" i="3" s="1"/>
  <c r="S3767" i="3"/>
  <c r="S3768" i="3" s="1"/>
  <c r="T3767" i="3"/>
  <c r="T3768" i="3" s="1"/>
  <c r="U3767" i="3"/>
  <c r="U3768" i="3" s="1"/>
  <c r="V3767" i="3"/>
  <c r="V3768" i="3" s="1"/>
  <c r="X3767" i="3"/>
  <c r="X3768" i="3" s="1"/>
  <c r="Y3767" i="3"/>
  <c r="Y3768" i="3" s="1"/>
  <c r="Z3767" i="3"/>
  <c r="Z3768" i="3" s="1"/>
  <c r="AA3767" i="3"/>
  <c r="AA3768" i="3" s="1"/>
  <c r="AC3767" i="3"/>
  <c r="AC3768" i="3" s="1"/>
  <c r="AI3767" i="3"/>
  <c r="AI3768" i="3" s="1"/>
  <c r="AJ3767" i="3"/>
  <c r="AJ3768" i="3" s="1"/>
  <c r="AK3767" i="3"/>
  <c r="AK3768" i="3" s="1"/>
  <c r="AL3767" i="3"/>
  <c r="AL3768" i="3" s="1"/>
  <c r="AM3767" i="3"/>
  <c r="AM3768" i="3" s="1"/>
  <c r="AN3767" i="3"/>
  <c r="AN3768" i="3" s="1"/>
  <c r="AP3767" i="3"/>
  <c r="AP3768" i="3" s="1"/>
  <c r="AQ3767" i="3"/>
  <c r="AQ3768" i="3" s="1"/>
  <c r="AR3767" i="3"/>
  <c r="AR3768" i="3" s="1"/>
  <c r="AS3767" i="3"/>
  <c r="AS3768" i="3" s="1"/>
  <c r="AU3767" i="3"/>
  <c r="AU3768" i="3" s="1"/>
  <c r="BB1107" i="3"/>
  <c r="AX1107" i="3"/>
  <c r="BB3139" i="3"/>
  <c r="BB3140" i="3" s="1"/>
  <c r="AX3139" i="3"/>
  <c r="AX3140" i="3" s="1"/>
  <c r="BB1316" i="3"/>
  <c r="AX1316" i="3"/>
  <c r="BB5287" i="3"/>
  <c r="AX5287" i="3"/>
  <c r="BB2242" i="3"/>
  <c r="AX2242" i="3"/>
  <c r="BB2241" i="3"/>
  <c r="AX2241" i="3"/>
  <c r="BB4594" i="3"/>
  <c r="AX4594" i="3"/>
  <c r="BB1709" i="3"/>
  <c r="AX1709" i="3"/>
  <c r="BB3014" i="3"/>
  <c r="AX3014" i="3"/>
  <c r="BB1103" i="3"/>
  <c r="AX1103" i="3"/>
  <c r="BB1168" i="3"/>
  <c r="AX1168" i="3"/>
  <c r="BB1161" i="3"/>
  <c r="AX1161" i="3"/>
  <c r="BB1124" i="3"/>
  <c r="AX1124" i="3"/>
  <c r="BB1120" i="3"/>
  <c r="AX1120" i="3"/>
  <c r="BB1119" i="3"/>
  <c r="AX1119" i="3"/>
  <c r="BB1115" i="3"/>
  <c r="AX1115" i="3"/>
  <c r="BB1106" i="3"/>
  <c r="AX1106" i="3"/>
  <c r="BB1105" i="3"/>
  <c r="AX1105" i="3"/>
  <c r="BB1104" i="3"/>
  <c r="AX1104" i="3"/>
  <c r="AP5141" i="3"/>
  <c r="BB5127" i="3"/>
  <c r="AX5127" i="3"/>
  <c r="BB5286" i="3"/>
  <c r="AX5286" i="3"/>
  <c r="BB2550" i="3"/>
  <c r="AX2550" i="3"/>
  <c r="BB1285" i="3"/>
  <c r="AX1285" i="3"/>
  <c r="BB277" i="3"/>
  <c r="AX277" i="3"/>
  <c r="BB250" i="3"/>
  <c r="AX250" i="3"/>
  <c r="BB249" i="3"/>
  <c r="AX249" i="3"/>
  <c r="BB313" i="3"/>
  <c r="AX313" i="3"/>
  <c r="BB314" i="3"/>
  <c r="AX314" i="3"/>
  <c r="BB3555" i="3"/>
  <c r="AX3555" i="3"/>
  <c r="BB3927" i="3"/>
  <c r="AX3927" i="3"/>
  <c r="BB4030" i="3"/>
  <c r="AX4030" i="3"/>
  <c r="BB1363" i="3"/>
  <c r="AX1363" i="3"/>
  <c r="BB4076" i="3"/>
  <c r="AX4076" i="3"/>
  <c r="BB2606" i="3"/>
  <c r="AX2606" i="3"/>
  <c r="AU2876" i="3"/>
  <c r="AS2876" i="3"/>
  <c r="AR2876" i="3"/>
  <c r="AQ2876" i="3"/>
  <c r="AP2876" i="3"/>
  <c r="AN2876" i="3"/>
  <c r="AM2876" i="3"/>
  <c r="AL2876" i="3"/>
  <c r="AK2876" i="3"/>
  <c r="AJ2876" i="3"/>
  <c r="AI2876" i="3"/>
  <c r="AC2876" i="3"/>
  <c r="AA2876" i="3"/>
  <c r="Z2876" i="3"/>
  <c r="Y2876" i="3"/>
  <c r="X2876" i="3"/>
  <c r="V2876" i="3"/>
  <c r="U2876" i="3"/>
  <c r="T2876" i="3"/>
  <c r="S2876" i="3"/>
  <c r="R2876" i="3"/>
  <c r="Q2876" i="3"/>
  <c r="AU2821" i="3"/>
  <c r="AU2822" i="3" s="1"/>
  <c r="AS2821" i="3"/>
  <c r="AS2822" i="3" s="1"/>
  <c r="AR2821" i="3"/>
  <c r="AR2822" i="3" s="1"/>
  <c r="AQ2821" i="3"/>
  <c r="AQ2822" i="3" s="1"/>
  <c r="AP2821" i="3"/>
  <c r="AP2822" i="3" s="1"/>
  <c r="AN2821" i="3"/>
  <c r="AN2822" i="3" s="1"/>
  <c r="AM2821" i="3"/>
  <c r="AM2822" i="3" s="1"/>
  <c r="AL2821" i="3"/>
  <c r="AL2822" i="3" s="1"/>
  <c r="AK2821" i="3"/>
  <c r="AK2822" i="3" s="1"/>
  <c r="AJ2821" i="3"/>
  <c r="AJ2822" i="3" s="1"/>
  <c r="AI2821" i="3"/>
  <c r="AI2822" i="3" s="1"/>
  <c r="AC2821" i="3"/>
  <c r="AC2822" i="3" s="1"/>
  <c r="AA2821" i="3"/>
  <c r="AA2822" i="3" s="1"/>
  <c r="Z2821" i="3"/>
  <c r="Z2822" i="3" s="1"/>
  <c r="Y2821" i="3"/>
  <c r="Y2822" i="3" s="1"/>
  <c r="X2821" i="3"/>
  <c r="X2822" i="3" s="1"/>
  <c r="V2821" i="3"/>
  <c r="V2822" i="3" s="1"/>
  <c r="U2821" i="3"/>
  <c r="U2822" i="3" s="1"/>
  <c r="T2821" i="3"/>
  <c r="T2822" i="3" s="1"/>
  <c r="S2821" i="3"/>
  <c r="S2822" i="3" s="1"/>
  <c r="R2821" i="3"/>
  <c r="R2822" i="3" s="1"/>
  <c r="Q2821" i="3"/>
  <c r="Q2822" i="3" s="1"/>
  <c r="AU4142" i="3"/>
  <c r="AS4142" i="3"/>
  <c r="AR4142" i="3"/>
  <c r="AQ4142" i="3"/>
  <c r="AP4142" i="3"/>
  <c r="AN4142" i="3"/>
  <c r="AM4142" i="3"/>
  <c r="AL4142" i="3"/>
  <c r="AK4142" i="3"/>
  <c r="AJ4142" i="3"/>
  <c r="AI4142" i="3"/>
  <c r="AC4142" i="3"/>
  <c r="AA4142" i="3"/>
  <c r="Z4142" i="3"/>
  <c r="Y4142" i="3"/>
  <c r="X4142" i="3"/>
  <c r="V4142" i="3"/>
  <c r="U4142" i="3"/>
  <c r="T4142" i="3"/>
  <c r="S4142" i="3"/>
  <c r="R4142" i="3"/>
  <c r="Q4142" i="3"/>
  <c r="AU2171" i="3"/>
  <c r="AS2171" i="3"/>
  <c r="AR2171" i="3"/>
  <c r="AQ2171" i="3"/>
  <c r="AP2171" i="3"/>
  <c r="AN2171" i="3"/>
  <c r="AM2171" i="3"/>
  <c r="AL2171" i="3"/>
  <c r="AK2171" i="3"/>
  <c r="AJ2171" i="3"/>
  <c r="AI2171" i="3"/>
  <c r="AC2171" i="3"/>
  <c r="AA2171" i="3"/>
  <c r="Z2171" i="3"/>
  <c r="Y2171" i="3"/>
  <c r="X2171" i="3"/>
  <c r="V2171" i="3"/>
  <c r="U2171" i="3"/>
  <c r="T2171" i="3"/>
  <c r="S2171" i="3"/>
  <c r="R2171" i="3"/>
  <c r="Q2171" i="3"/>
  <c r="AU2166" i="3"/>
  <c r="AS2166" i="3"/>
  <c r="AR2166" i="3"/>
  <c r="AQ2166" i="3"/>
  <c r="AP2166" i="3"/>
  <c r="AN2166" i="3"/>
  <c r="AM2166" i="3"/>
  <c r="AL2166" i="3"/>
  <c r="AK2166" i="3"/>
  <c r="AJ2166" i="3"/>
  <c r="AI2166" i="3"/>
  <c r="AC2166" i="3"/>
  <c r="AA2166" i="3"/>
  <c r="Z2166" i="3"/>
  <c r="Y2166" i="3"/>
  <c r="X2166" i="3"/>
  <c r="V2166" i="3"/>
  <c r="U2166" i="3"/>
  <c r="T2166" i="3"/>
  <c r="S2166" i="3"/>
  <c r="R2166" i="3"/>
  <c r="Q2166" i="3"/>
  <c r="AU2781" i="3"/>
  <c r="AU2782" i="3" s="1"/>
  <c r="AS2781" i="3"/>
  <c r="AS2782" i="3" s="1"/>
  <c r="AR2781" i="3"/>
  <c r="AR2782" i="3" s="1"/>
  <c r="AQ2781" i="3"/>
  <c r="AQ2782" i="3" s="1"/>
  <c r="AP2781" i="3"/>
  <c r="AP2782" i="3" s="1"/>
  <c r="AN2781" i="3"/>
  <c r="AN2782" i="3" s="1"/>
  <c r="AM2781" i="3"/>
  <c r="AM2782" i="3" s="1"/>
  <c r="AL2781" i="3"/>
  <c r="AL2782" i="3" s="1"/>
  <c r="AK2781" i="3"/>
  <c r="AK2782" i="3" s="1"/>
  <c r="AJ2781" i="3"/>
  <c r="AJ2782" i="3" s="1"/>
  <c r="AI2781" i="3"/>
  <c r="AI2782" i="3" s="1"/>
  <c r="AC2781" i="3"/>
  <c r="AC2782" i="3" s="1"/>
  <c r="AA2781" i="3"/>
  <c r="AA2782" i="3" s="1"/>
  <c r="Z2781" i="3"/>
  <c r="Z2782" i="3" s="1"/>
  <c r="Y2781" i="3"/>
  <c r="Y2782" i="3" s="1"/>
  <c r="X2781" i="3"/>
  <c r="X2782" i="3" s="1"/>
  <c r="V2781" i="3"/>
  <c r="V2782" i="3" s="1"/>
  <c r="U2781" i="3"/>
  <c r="U2782" i="3" s="1"/>
  <c r="T2781" i="3"/>
  <c r="T2782" i="3" s="1"/>
  <c r="S2781" i="3"/>
  <c r="S2782" i="3" s="1"/>
  <c r="R2781" i="3"/>
  <c r="R2782" i="3" s="1"/>
  <c r="Q2781" i="3"/>
  <c r="Q2782" i="3" s="1"/>
  <c r="BB2955" i="3"/>
  <c r="AX2955" i="3"/>
  <c r="BB3655" i="3"/>
  <c r="AX3655" i="3"/>
  <c r="BB3632" i="3"/>
  <c r="AX3632" i="3"/>
  <c r="AX3622" i="3"/>
  <c r="BB3622" i="3"/>
  <c r="BB3929" i="3"/>
  <c r="AX3929" i="3"/>
  <c r="BB4265" i="3"/>
  <c r="AX4265" i="3"/>
  <c r="BB4023" i="3"/>
  <c r="AX4023" i="3"/>
  <c r="BB3824" i="3"/>
  <c r="AX3824" i="3"/>
  <c r="BB4135" i="3"/>
  <c r="AX4135" i="3"/>
  <c r="BB1368" i="3"/>
  <c r="AX1368" i="3"/>
  <c r="BB1267" i="3"/>
  <c r="AX1267" i="3"/>
  <c r="BB1259" i="3"/>
  <c r="AX1259" i="3"/>
  <c r="BB4052" i="3"/>
  <c r="AX4052" i="3"/>
  <c r="BB4054" i="3"/>
  <c r="AX4054" i="3"/>
  <c r="BB4719" i="3"/>
  <c r="AX4719" i="3"/>
  <c r="BB1710" i="3"/>
  <c r="AX1710" i="3"/>
  <c r="BB1711" i="3"/>
  <c r="AX1711" i="3"/>
  <c r="BB1712" i="3"/>
  <c r="AX1712" i="3"/>
  <c r="BB1637" i="3"/>
  <c r="AX1637" i="3"/>
  <c r="BB2237" i="3"/>
  <c r="AX2237" i="3"/>
  <c r="BB2183" i="3"/>
  <c r="AX2183" i="3"/>
  <c r="BB4649" i="3"/>
  <c r="AX4649" i="3"/>
  <c r="BB4632" i="3"/>
  <c r="AX4632" i="3"/>
  <c r="BB2144" i="3"/>
  <c r="AX2144" i="3"/>
  <c r="BB2143" i="3"/>
  <c r="AX2143" i="3"/>
  <c r="BB2142" i="3"/>
  <c r="AX2142" i="3"/>
  <c r="BB2141" i="3"/>
  <c r="AX2141" i="3"/>
  <c r="BB2140" i="3"/>
  <c r="AX2140" i="3"/>
  <c r="BB2139" i="3"/>
  <c r="AX2139" i="3"/>
  <c r="BB2138" i="3"/>
  <c r="AX2138" i="3"/>
  <c r="BB2137" i="3"/>
  <c r="AX2137" i="3"/>
  <c r="BB2136" i="3"/>
  <c r="AX2136" i="3"/>
  <c r="BB5210" i="3"/>
  <c r="AX5210" i="3"/>
  <c r="BB3133" i="3"/>
  <c r="AX3133" i="3"/>
  <c r="BB4943" i="3"/>
  <c r="AX4943" i="3"/>
  <c r="BB3129" i="3"/>
  <c r="AX3129" i="3"/>
  <c r="BB4266" i="3"/>
  <c r="AX4266" i="3"/>
  <c r="BB3825" i="3"/>
  <c r="AX3825" i="3"/>
  <c r="BB2928" i="3"/>
  <c r="AX2928" i="3"/>
  <c r="BB2329" i="3"/>
  <c r="AX2329" i="3"/>
  <c r="BB2317" i="3"/>
  <c r="AX2317" i="3"/>
  <c r="BB2145" i="3"/>
  <c r="AX2145" i="3"/>
  <c r="BB5223" i="3"/>
  <c r="AX5223" i="3"/>
  <c r="BB5209" i="3"/>
  <c r="AX5209" i="3"/>
  <c r="BB1651" i="3"/>
  <c r="AX1651" i="3"/>
  <c r="BB4081" i="3"/>
  <c r="AX4081" i="3"/>
  <c r="BB4071" i="3"/>
  <c r="AX4071" i="3"/>
  <c r="BB4077" i="3"/>
  <c r="AX4077" i="3"/>
  <c r="BB4080" i="3"/>
  <c r="AX4080" i="3"/>
  <c r="BB4079" i="3"/>
  <c r="AX4079" i="3"/>
  <c r="BB4067" i="3"/>
  <c r="AX4067" i="3"/>
  <c r="BB3245" i="3"/>
  <c r="AX3245" i="3"/>
  <c r="BB2150" i="3"/>
  <c r="AX2150" i="3"/>
  <c r="BB2098" i="3"/>
  <c r="AX2098" i="3"/>
  <c r="BB4284" i="3"/>
  <c r="AX4284" i="3"/>
  <c r="BB5255" i="3"/>
  <c r="AX5255" i="3"/>
  <c r="BB4069" i="3"/>
  <c r="AX4069" i="3"/>
  <c r="BB4068" i="3"/>
  <c r="AX4068" i="3"/>
  <c r="BB4374" i="3"/>
  <c r="AX4374" i="3"/>
  <c r="BB3646" i="3"/>
  <c r="AX3646" i="3"/>
  <c r="BB3618" i="3"/>
  <c r="AX3618" i="3"/>
  <c r="BB4725" i="3"/>
  <c r="AX4725" i="3"/>
  <c r="BB4706" i="3"/>
  <c r="AX4706" i="3"/>
  <c r="BB1733" i="3"/>
  <c r="AX1733" i="3"/>
  <c r="BB1732" i="3"/>
  <c r="AX1732" i="3"/>
  <c r="BB1708" i="3"/>
  <c r="AX1708" i="3"/>
  <c r="BB1123" i="3"/>
  <c r="AX1123" i="3"/>
  <c r="BB2577" i="3"/>
  <c r="AX2577" i="3"/>
  <c r="BB5106" i="3"/>
  <c r="AX5106" i="3"/>
  <c r="BB5082" i="3"/>
  <c r="AX5082" i="3"/>
  <c r="BB173" i="3"/>
  <c r="AX173" i="3"/>
  <c r="Q146" i="3"/>
  <c r="R146" i="3"/>
  <c r="S146" i="3"/>
  <c r="T146" i="3"/>
  <c r="U146" i="3"/>
  <c r="V146" i="3"/>
  <c r="X146" i="3"/>
  <c r="Y146" i="3"/>
  <c r="Z146" i="3"/>
  <c r="AA146" i="3"/>
  <c r="AC146" i="3"/>
  <c r="AI146" i="3"/>
  <c r="AJ146" i="3"/>
  <c r="AK146" i="3"/>
  <c r="AL146" i="3"/>
  <c r="AM146" i="3"/>
  <c r="AN146" i="3"/>
  <c r="AP146" i="3"/>
  <c r="AQ146" i="3"/>
  <c r="AR146" i="3"/>
  <c r="AS146" i="3"/>
  <c r="AU146" i="3"/>
  <c r="BB144" i="3"/>
  <c r="AX144" i="3"/>
  <c r="AO3431" i="3"/>
  <c r="AO3374" i="3"/>
  <c r="AO5587" i="3"/>
  <c r="AO5565" i="3"/>
  <c r="AO5536" i="3"/>
  <c r="AO5505" i="3"/>
  <c r="AO5487" i="3"/>
  <c r="AO1962" i="3"/>
  <c r="AO1829" i="3"/>
  <c r="AO4809" i="3"/>
  <c r="AO4872" i="3"/>
  <c r="AO4827" i="3"/>
  <c r="AO4467" i="3"/>
  <c r="AO2000" i="3"/>
  <c r="AO1920" i="3"/>
  <c r="AO1889" i="3"/>
  <c r="AO1228" i="3"/>
  <c r="AO5457" i="3"/>
  <c r="AO5431" i="3"/>
  <c r="AO887" i="3"/>
  <c r="AO20" i="3"/>
  <c r="W3431" i="3"/>
  <c r="W3374" i="3"/>
  <c r="W5587" i="3"/>
  <c r="W5565" i="3"/>
  <c r="W5536" i="3"/>
  <c r="W5505" i="3"/>
  <c r="W5487" i="3"/>
  <c r="W1962" i="3"/>
  <c r="W1829" i="3"/>
  <c r="W4809" i="3"/>
  <c r="W4872" i="3"/>
  <c r="W4827" i="3"/>
  <c r="W4467" i="3"/>
  <c r="W2000" i="3"/>
  <c r="W1920" i="3"/>
  <c r="W1889" i="3"/>
  <c r="W1228" i="3"/>
  <c r="W5457" i="3"/>
  <c r="W5431" i="3"/>
  <c r="W887" i="3"/>
  <c r="W20" i="3"/>
  <c r="AS3420" i="3"/>
  <c r="AR3420" i="3"/>
  <c r="AN3420" i="3"/>
  <c r="AM3420" i="3"/>
  <c r="AM3729" i="3" s="1"/>
  <c r="AL3420" i="3"/>
  <c r="AK3420" i="3"/>
  <c r="AJ3420" i="3"/>
  <c r="AI3420" i="3"/>
  <c r="AS3419" i="3"/>
  <c r="AR3419" i="3"/>
  <c r="AQ3419" i="3"/>
  <c r="AP3419" i="3"/>
  <c r="AN3419" i="3"/>
  <c r="AM3419" i="3"/>
  <c r="AL3419" i="3"/>
  <c r="AK3419" i="3"/>
  <c r="AJ3419" i="3"/>
  <c r="AI3419" i="3"/>
  <c r="AS3418" i="3"/>
  <c r="AS3727" i="3" s="1"/>
  <c r="AR3418" i="3"/>
  <c r="AR3727" i="3" s="1"/>
  <c r="AQ3418" i="3"/>
  <c r="AQ3727" i="3" s="1"/>
  <c r="AP3418" i="3"/>
  <c r="AP3727" i="3" s="1"/>
  <c r="AN3418" i="3"/>
  <c r="AN3727" i="3" s="1"/>
  <c r="AM3418" i="3"/>
  <c r="AM3727" i="3" s="1"/>
  <c r="AL3418" i="3"/>
  <c r="AL3727" i="3" s="1"/>
  <c r="AK3418" i="3"/>
  <c r="AK3727" i="3" s="1"/>
  <c r="AJ3418" i="3"/>
  <c r="AJ3727" i="3" s="1"/>
  <c r="AI3418" i="3"/>
  <c r="AI3727" i="3" s="1"/>
  <c r="AS3416" i="3"/>
  <c r="AR3416" i="3"/>
  <c r="AQ3416" i="3"/>
  <c r="AP3416" i="3"/>
  <c r="AN3416" i="3"/>
  <c r="AM3416" i="3"/>
  <c r="AL3416" i="3"/>
  <c r="AK3416" i="3"/>
  <c r="AJ3416" i="3"/>
  <c r="AI3416" i="3"/>
  <c r="AS5615" i="3"/>
  <c r="AR5615" i="3"/>
  <c r="AN5615" i="3"/>
  <c r="AM5615" i="3"/>
  <c r="AL5615" i="3"/>
  <c r="AK5615" i="3"/>
  <c r="AJ5615" i="3"/>
  <c r="AI5615" i="3"/>
  <c r="AS5614" i="3"/>
  <c r="AR5614" i="3"/>
  <c r="AQ5614" i="3"/>
  <c r="AP5614" i="3"/>
  <c r="AN5614" i="3"/>
  <c r="AM5614" i="3"/>
  <c r="AL5614" i="3"/>
  <c r="AK5614" i="3"/>
  <c r="AJ5614" i="3"/>
  <c r="AI5614" i="3"/>
  <c r="AS5611" i="3"/>
  <c r="AR5611" i="3"/>
  <c r="AQ5611" i="3"/>
  <c r="AP5611" i="3"/>
  <c r="AN5611" i="3"/>
  <c r="AM5611" i="3"/>
  <c r="AL5611" i="3"/>
  <c r="AK5611" i="3"/>
  <c r="AJ5611" i="3"/>
  <c r="AI5611" i="3"/>
  <c r="AS5576" i="3"/>
  <c r="AR5576" i="3"/>
  <c r="AN5576" i="3"/>
  <c r="AM5576" i="3"/>
  <c r="AL5576" i="3"/>
  <c r="AK5576" i="3"/>
  <c r="AJ5576" i="3"/>
  <c r="AI5576" i="3"/>
  <c r="AS5575" i="3"/>
  <c r="AR5575" i="3"/>
  <c r="AQ5575" i="3"/>
  <c r="AP5575" i="3"/>
  <c r="AN5575" i="3"/>
  <c r="AM5575" i="3"/>
  <c r="AL5575" i="3"/>
  <c r="AK5575" i="3"/>
  <c r="AJ5575" i="3"/>
  <c r="AI5575" i="3"/>
  <c r="AS5572" i="3"/>
  <c r="AR5572" i="3"/>
  <c r="AQ5572" i="3"/>
  <c r="AP5572" i="3"/>
  <c r="AN5572" i="3"/>
  <c r="AM5572" i="3"/>
  <c r="AL5572" i="3"/>
  <c r="AK5572" i="3"/>
  <c r="AJ5572" i="3"/>
  <c r="AI5572" i="3"/>
  <c r="AS5554" i="3"/>
  <c r="AR5554" i="3"/>
  <c r="AN5554" i="3"/>
  <c r="AM5554" i="3"/>
  <c r="AL5554" i="3"/>
  <c r="AK5554" i="3"/>
  <c r="AJ5554" i="3"/>
  <c r="AI5554" i="3"/>
  <c r="AS5553" i="3"/>
  <c r="AR5553" i="3"/>
  <c r="AQ5553" i="3"/>
  <c r="AP5553" i="3"/>
  <c r="AN5553" i="3"/>
  <c r="AM5553" i="3"/>
  <c r="AL5553" i="3"/>
  <c r="AK5553" i="3"/>
  <c r="AJ5553" i="3"/>
  <c r="AI5553" i="3"/>
  <c r="AS5550" i="3"/>
  <c r="AR5550" i="3"/>
  <c r="AQ5550" i="3"/>
  <c r="AP5550" i="3"/>
  <c r="AN5550" i="3"/>
  <c r="AM5550" i="3"/>
  <c r="AL5550" i="3"/>
  <c r="AK5550" i="3"/>
  <c r="AJ5550" i="3"/>
  <c r="AI5550" i="3"/>
  <c r="AS5525" i="3"/>
  <c r="AR5525" i="3"/>
  <c r="AN5525" i="3"/>
  <c r="AM5525" i="3"/>
  <c r="AL5525" i="3"/>
  <c r="AK5525" i="3"/>
  <c r="AJ5525" i="3"/>
  <c r="AI5525" i="3"/>
  <c r="AS5524" i="3"/>
  <c r="AR5524" i="3"/>
  <c r="AQ5524" i="3"/>
  <c r="AP5524" i="3"/>
  <c r="AN5524" i="3"/>
  <c r="AM5524" i="3"/>
  <c r="AL5524" i="3"/>
  <c r="AK5524" i="3"/>
  <c r="AJ5524" i="3"/>
  <c r="AI5524" i="3"/>
  <c r="AS5521" i="3"/>
  <c r="AR5521" i="3"/>
  <c r="AQ5521" i="3"/>
  <c r="AP5521" i="3"/>
  <c r="AN5521" i="3"/>
  <c r="AM5521" i="3"/>
  <c r="AL5521" i="3"/>
  <c r="AK5521" i="3"/>
  <c r="AJ5521" i="3"/>
  <c r="AI5521" i="3"/>
  <c r="AS5494" i="3"/>
  <c r="AR5494" i="3"/>
  <c r="AN5494" i="3"/>
  <c r="AM5494" i="3"/>
  <c r="AL5494" i="3"/>
  <c r="AK5494" i="3"/>
  <c r="AJ5494" i="3"/>
  <c r="AI5494" i="3"/>
  <c r="AS5493" i="3"/>
  <c r="AR5493" i="3"/>
  <c r="AQ5493" i="3"/>
  <c r="AP5493" i="3"/>
  <c r="AN5493" i="3"/>
  <c r="AM5493" i="3"/>
  <c r="AL5493" i="3"/>
  <c r="AK5493" i="3"/>
  <c r="AJ5493" i="3"/>
  <c r="AI5493" i="3"/>
  <c r="AS5490" i="3"/>
  <c r="AR5490" i="3"/>
  <c r="AQ5490" i="3"/>
  <c r="AP5490" i="3"/>
  <c r="AN5490" i="3"/>
  <c r="AM5490" i="3"/>
  <c r="AL5490" i="3"/>
  <c r="AK5490" i="3"/>
  <c r="AJ5490" i="3"/>
  <c r="AI5490" i="3"/>
  <c r="AS5330" i="3"/>
  <c r="AS5652" i="3" s="1"/>
  <c r="AR5330" i="3"/>
  <c r="AR5652" i="3" s="1"/>
  <c r="AQ5330" i="3"/>
  <c r="AQ5652" i="3" s="1"/>
  <c r="AP5330" i="3"/>
  <c r="AP5652" i="3" s="1"/>
  <c r="AN5330" i="3"/>
  <c r="AN5652" i="3" s="1"/>
  <c r="AM5330" i="3"/>
  <c r="AL5330" i="3"/>
  <c r="AK5330" i="3"/>
  <c r="AJ5330" i="3"/>
  <c r="AI5330" i="3"/>
  <c r="AS4182" i="3"/>
  <c r="AR4182" i="3"/>
  <c r="AQ4182" i="3"/>
  <c r="AP4182" i="3"/>
  <c r="AN4182" i="3"/>
  <c r="AM4182" i="3"/>
  <c r="AL4182" i="3"/>
  <c r="AK4182" i="3"/>
  <c r="AJ4182" i="3"/>
  <c r="AI4182" i="3"/>
  <c r="AS4176" i="3"/>
  <c r="AS4177" i="3" s="1"/>
  <c r="AR4176" i="3"/>
  <c r="AR4177" i="3" s="1"/>
  <c r="AQ4176" i="3"/>
  <c r="AQ4177" i="3" s="1"/>
  <c r="AP4176" i="3"/>
  <c r="AP4177" i="3" s="1"/>
  <c r="AN4176" i="3"/>
  <c r="AN4177" i="3" s="1"/>
  <c r="AM4176" i="3"/>
  <c r="AM4177" i="3" s="1"/>
  <c r="AL4176" i="3"/>
  <c r="AL4177" i="3" s="1"/>
  <c r="AK4176" i="3"/>
  <c r="AK4177" i="3" s="1"/>
  <c r="AJ4176" i="3"/>
  <c r="AJ4177" i="3" s="1"/>
  <c r="AI4176" i="3"/>
  <c r="AI4177" i="3" s="1"/>
  <c r="AS1989" i="3"/>
  <c r="AR1989" i="3"/>
  <c r="AN1989" i="3"/>
  <c r="AM1989" i="3"/>
  <c r="AL1989" i="3"/>
  <c r="AK1989" i="3"/>
  <c r="AJ1989" i="3"/>
  <c r="AI1989" i="3"/>
  <c r="AS1988" i="3"/>
  <c r="AR1988" i="3"/>
  <c r="AQ1988" i="3"/>
  <c r="AP1988" i="3"/>
  <c r="AN1988" i="3"/>
  <c r="AM1988" i="3"/>
  <c r="AL1988" i="3"/>
  <c r="AK1988" i="3"/>
  <c r="AJ1988" i="3"/>
  <c r="AI1988" i="3"/>
  <c r="AS1985" i="3"/>
  <c r="AR1985" i="3"/>
  <c r="AQ1985" i="3"/>
  <c r="AP1985" i="3"/>
  <c r="AN1985" i="3"/>
  <c r="AM1985" i="3"/>
  <c r="AL1985" i="3"/>
  <c r="AK1985" i="3"/>
  <c r="AJ1985" i="3"/>
  <c r="AI1985" i="3"/>
  <c r="AS1878" i="3"/>
  <c r="AR1878" i="3"/>
  <c r="AN1878" i="3"/>
  <c r="AM1878" i="3"/>
  <c r="AL1878" i="3"/>
  <c r="AK1878" i="3"/>
  <c r="AJ1878" i="3"/>
  <c r="AI1878" i="3"/>
  <c r="AS1877" i="3"/>
  <c r="AR1877" i="3"/>
  <c r="AQ1877" i="3"/>
  <c r="AP1877" i="3"/>
  <c r="AN1877" i="3"/>
  <c r="AM1877" i="3"/>
  <c r="AL1877" i="3"/>
  <c r="AK1877" i="3"/>
  <c r="AJ1877" i="3"/>
  <c r="AI1877" i="3"/>
  <c r="AS1876" i="3"/>
  <c r="AR1876" i="3"/>
  <c r="AQ1876" i="3"/>
  <c r="AP1876" i="3"/>
  <c r="AN1876" i="3"/>
  <c r="AM1876" i="3"/>
  <c r="AL1876" i="3"/>
  <c r="AK1876" i="3"/>
  <c r="AJ1876" i="3"/>
  <c r="AI1876" i="3"/>
  <c r="AS1874" i="3"/>
  <c r="AR1874" i="3"/>
  <c r="AQ1874" i="3"/>
  <c r="AP1874" i="3"/>
  <c r="AN1874" i="3"/>
  <c r="AM1874" i="3"/>
  <c r="AL1874" i="3"/>
  <c r="AK1874" i="3"/>
  <c r="AJ1874" i="3"/>
  <c r="AI1874" i="3"/>
  <c r="AS4816" i="3"/>
  <c r="AR4816" i="3"/>
  <c r="AN4816" i="3"/>
  <c r="AM4816" i="3"/>
  <c r="AL4816" i="3"/>
  <c r="AK4816" i="3"/>
  <c r="AJ4816" i="3"/>
  <c r="AI4816" i="3"/>
  <c r="AS4815" i="3"/>
  <c r="AR4815" i="3"/>
  <c r="AQ4815" i="3"/>
  <c r="AP4815" i="3"/>
  <c r="AN4815" i="3"/>
  <c r="AM4815" i="3"/>
  <c r="AL4815" i="3"/>
  <c r="AK4815" i="3"/>
  <c r="AJ4815" i="3"/>
  <c r="AI4815" i="3"/>
  <c r="AS4812" i="3"/>
  <c r="AR4812" i="3"/>
  <c r="AQ4812" i="3"/>
  <c r="AP4812" i="3"/>
  <c r="AN4812" i="3"/>
  <c r="AM4812" i="3"/>
  <c r="AL4812" i="3"/>
  <c r="AK4812" i="3"/>
  <c r="AJ4812" i="3"/>
  <c r="AI4812" i="3"/>
  <c r="AS4626" i="3"/>
  <c r="AR4626" i="3"/>
  <c r="AR4901" i="3" s="1"/>
  <c r="AQ4626" i="3"/>
  <c r="AQ4901" i="3" s="1"/>
  <c r="AP4626" i="3"/>
  <c r="AP4901" i="3" s="1"/>
  <c r="AN4626" i="3"/>
  <c r="AN4901" i="3" s="1"/>
  <c r="AM4626" i="3"/>
  <c r="AM4901" i="3" s="1"/>
  <c r="AL4626" i="3"/>
  <c r="AL4901" i="3" s="1"/>
  <c r="AK4626" i="3"/>
  <c r="AK4901" i="3" s="1"/>
  <c r="AJ4626" i="3"/>
  <c r="AJ4901" i="3" s="1"/>
  <c r="AI4626" i="3"/>
  <c r="AS4551" i="3"/>
  <c r="AR4551" i="3"/>
  <c r="AQ4551" i="3"/>
  <c r="AP4551" i="3"/>
  <c r="AN4551" i="3"/>
  <c r="AM4551" i="3"/>
  <c r="AL4551" i="3"/>
  <c r="AK4551" i="3"/>
  <c r="AJ4551" i="3"/>
  <c r="AI4551" i="3"/>
  <c r="AS4545" i="3"/>
  <c r="AR4545" i="3"/>
  <c r="AQ4545" i="3"/>
  <c r="AP4545" i="3"/>
  <c r="AN4545" i="3"/>
  <c r="AM4545" i="3"/>
  <c r="AL4545" i="3"/>
  <c r="AK4545" i="3"/>
  <c r="AJ4545" i="3"/>
  <c r="AI4545" i="3"/>
  <c r="AS4532" i="3"/>
  <c r="AR4532" i="3"/>
  <c r="AQ4532" i="3"/>
  <c r="AP4532" i="3"/>
  <c r="AN4532" i="3"/>
  <c r="AM4532" i="3"/>
  <c r="AL4532" i="3"/>
  <c r="AK4532" i="3"/>
  <c r="AJ4532" i="3"/>
  <c r="AI4532" i="3"/>
  <c r="AS1692" i="3"/>
  <c r="AR1692" i="3"/>
  <c r="AQ1692" i="3"/>
  <c r="AP1692" i="3"/>
  <c r="AN1692" i="3"/>
  <c r="AM1692" i="3"/>
  <c r="AL1692" i="3"/>
  <c r="AK1692" i="3"/>
  <c r="AJ1692" i="3"/>
  <c r="AI1692" i="3"/>
  <c r="AS1324" i="3"/>
  <c r="AR1324" i="3"/>
  <c r="AQ1324" i="3"/>
  <c r="AP1324" i="3"/>
  <c r="AN1324" i="3"/>
  <c r="AM1324" i="3"/>
  <c r="AL1324" i="3"/>
  <c r="AK1324" i="3"/>
  <c r="AJ1324" i="3"/>
  <c r="AI1324" i="3"/>
  <c r="AS2808" i="3"/>
  <c r="AS2809" i="3" s="1"/>
  <c r="AR2808" i="3"/>
  <c r="AR2809" i="3" s="1"/>
  <c r="AQ2808" i="3"/>
  <c r="AQ2809" i="3" s="1"/>
  <c r="AP2808" i="3"/>
  <c r="AP2809" i="3" s="1"/>
  <c r="AN2808" i="3"/>
  <c r="AN2809" i="3" s="1"/>
  <c r="AM2808" i="3"/>
  <c r="AM2809" i="3" s="1"/>
  <c r="AL2808" i="3"/>
  <c r="AL2809" i="3" s="1"/>
  <c r="AK2808" i="3"/>
  <c r="AK2809" i="3" s="1"/>
  <c r="AJ2808" i="3"/>
  <c r="AJ2809" i="3" s="1"/>
  <c r="AI2808" i="3"/>
  <c r="AI2809" i="3" s="1"/>
  <c r="AS2794" i="3"/>
  <c r="AS2795" i="3" s="1"/>
  <c r="AR2794" i="3"/>
  <c r="AR2795" i="3" s="1"/>
  <c r="AQ2794" i="3"/>
  <c r="AQ2795" i="3" s="1"/>
  <c r="AP2794" i="3"/>
  <c r="AP2795" i="3" s="1"/>
  <c r="AN2794" i="3"/>
  <c r="AN2795" i="3" s="1"/>
  <c r="AM2794" i="3"/>
  <c r="AM2795" i="3" s="1"/>
  <c r="AL2794" i="3"/>
  <c r="AL2795" i="3" s="1"/>
  <c r="AK2794" i="3"/>
  <c r="AK2795" i="3" s="1"/>
  <c r="AJ2794" i="3"/>
  <c r="AJ2795" i="3" s="1"/>
  <c r="AI2794" i="3"/>
  <c r="AI2795" i="3" s="1"/>
  <c r="AS3576" i="3"/>
  <c r="AR3576" i="3"/>
  <c r="AQ3576" i="3"/>
  <c r="AP3576" i="3"/>
  <c r="AN3576" i="3"/>
  <c r="AM3576" i="3"/>
  <c r="AL3576" i="3"/>
  <c r="AK3576" i="3"/>
  <c r="AJ3576" i="3"/>
  <c r="AI3576" i="3"/>
  <c r="AS3490" i="3"/>
  <c r="AR3490" i="3"/>
  <c r="AQ3490" i="3"/>
  <c r="AP3490" i="3"/>
  <c r="AN3490" i="3"/>
  <c r="AM3490" i="3"/>
  <c r="AL3490" i="3"/>
  <c r="AK3490" i="3"/>
  <c r="AJ3490" i="3"/>
  <c r="AI3490" i="3"/>
  <c r="AS3485" i="3"/>
  <c r="AR3485" i="3"/>
  <c r="AQ3485" i="3"/>
  <c r="AP3485" i="3"/>
  <c r="AN3485" i="3"/>
  <c r="AM3485" i="3"/>
  <c r="AL3485" i="3"/>
  <c r="AK3485" i="3"/>
  <c r="AJ3485" i="3"/>
  <c r="AI3485" i="3"/>
  <c r="AS2494" i="3"/>
  <c r="AS2495" i="3" s="1"/>
  <c r="AR2494" i="3"/>
  <c r="AR2495" i="3" s="1"/>
  <c r="AQ2494" i="3"/>
  <c r="AQ2495" i="3" s="1"/>
  <c r="AP2494" i="3"/>
  <c r="AP2495" i="3" s="1"/>
  <c r="AN2494" i="3"/>
  <c r="AN2495" i="3" s="1"/>
  <c r="AM2494" i="3"/>
  <c r="AM2495" i="3" s="1"/>
  <c r="AL2494" i="3"/>
  <c r="AL2495" i="3" s="1"/>
  <c r="AK2494" i="3"/>
  <c r="AK2495" i="3" s="1"/>
  <c r="AJ2494" i="3"/>
  <c r="AJ2495" i="3" s="1"/>
  <c r="AI2494" i="3"/>
  <c r="AI2495" i="3" s="1"/>
  <c r="AS4880" i="3"/>
  <c r="AR4880" i="3"/>
  <c r="AN4880" i="3"/>
  <c r="AM4880" i="3"/>
  <c r="AL4880" i="3"/>
  <c r="AK4880" i="3"/>
  <c r="AJ4880" i="3"/>
  <c r="AI4880" i="3"/>
  <c r="AS4879" i="3"/>
  <c r="AR4879" i="3"/>
  <c r="AQ4879" i="3"/>
  <c r="AP4879" i="3"/>
  <c r="AN4879" i="3"/>
  <c r="AM4879" i="3"/>
  <c r="AL4879" i="3"/>
  <c r="AK4879" i="3"/>
  <c r="AJ4879" i="3"/>
  <c r="AI4879" i="3"/>
  <c r="AS4876" i="3"/>
  <c r="AR4876" i="3"/>
  <c r="AQ4876" i="3"/>
  <c r="AP4876" i="3"/>
  <c r="AN4876" i="3"/>
  <c r="AM4876" i="3"/>
  <c r="AL4876" i="3"/>
  <c r="AK4876" i="3"/>
  <c r="AJ4876" i="3"/>
  <c r="AI4876" i="3"/>
  <c r="AS4861" i="3"/>
  <c r="AR4861" i="3"/>
  <c r="AN4861" i="3"/>
  <c r="AM4861" i="3"/>
  <c r="AL4861" i="3"/>
  <c r="AK4861" i="3"/>
  <c r="AJ4861" i="3"/>
  <c r="AI4861" i="3"/>
  <c r="AS4860" i="3"/>
  <c r="AR4860" i="3"/>
  <c r="AQ4860" i="3"/>
  <c r="AP4860" i="3"/>
  <c r="AN4860" i="3"/>
  <c r="AM4860" i="3"/>
  <c r="AL4860" i="3"/>
  <c r="AK4860" i="3"/>
  <c r="AJ4860" i="3"/>
  <c r="AI4860" i="3"/>
  <c r="AS4857" i="3"/>
  <c r="AR4857" i="3"/>
  <c r="AQ4857" i="3"/>
  <c r="AP4857" i="3"/>
  <c r="AN4857" i="3"/>
  <c r="AM4857" i="3"/>
  <c r="AL4857" i="3"/>
  <c r="AK4857" i="3"/>
  <c r="AJ4857" i="3"/>
  <c r="AI4857" i="3"/>
  <c r="AS4778" i="3"/>
  <c r="AR4778" i="3"/>
  <c r="AQ4778" i="3"/>
  <c r="AP4778" i="3"/>
  <c r="AN4778" i="3"/>
  <c r="AM4778" i="3"/>
  <c r="AL4778" i="3"/>
  <c r="AK4778" i="3"/>
  <c r="AJ4778" i="3"/>
  <c r="AI4778" i="3"/>
  <c r="AS4500" i="3"/>
  <c r="AR4500" i="3"/>
  <c r="AN4500" i="3"/>
  <c r="AM4500" i="3"/>
  <c r="AL4500" i="3"/>
  <c r="AK4500" i="3"/>
  <c r="AJ4500" i="3"/>
  <c r="AI4500" i="3"/>
  <c r="AS4499" i="3"/>
  <c r="AR4499" i="3"/>
  <c r="AQ4499" i="3"/>
  <c r="AP4499" i="3"/>
  <c r="AN4499" i="3"/>
  <c r="AM4499" i="3"/>
  <c r="AL4499" i="3"/>
  <c r="AK4499" i="3"/>
  <c r="AJ4499" i="3"/>
  <c r="AI4499" i="3"/>
  <c r="AS4496" i="3"/>
  <c r="AR4496" i="3"/>
  <c r="AQ4496" i="3"/>
  <c r="AP4496" i="3"/>
  <c r="AN4496" i="3"/>
  <c r="AM4496" i="3"/>
  <c r="AL4496" i="3"/>
  <c r="AK4496" i="3"/>
  <c r="AJ4496" i="3"/>
  <c r="AI4496" i="3"/>
  <c r="AS2019" i="3"/>
  <c r="AR2019" i="3"/>
  <c r="AN2019" i="3"/>
  <c r="AM2019" i="3"/>
  <c r="AL2019" i="3"/>
  <c r="AK2019" i="3"/>
  <c r="AJ2019" i="3"/>
  <c r="AI2019" i="3"/>
  <c r="AS2018" i="3"/>
  <c r="AR2018" i="3"/>
  <c r="AQ2018" i="3"/>
  <c r="AP2018" i="3"/>
  <c r="AN2018" i="3"/>
  <c r="AM2018" i="3"/>
  <c r="AL2018" i="3"/>
  <c r="AK2018" i="3"/>
  <c r="AJ2018" i="3"/>
  <c r="AI2018" i="3"/>
  <c r="AS2015" i="3"/>
  <c r="AR2015" i="3"/>
  <c r="AQ2015" i="3"/>
  <c r="AP2015" i="3"/>
  <c r="AN2015" i="3"/>
  <c r="AM2015" i="3"/>
  <c r="AL2015" i="3"/>
  <c r="AK2015" i="3"/>
  <c r="AJ2015" i="3"/>
  <c r="AI2015" i="3"/>
  <c r="AS1951" i="3"/>
  <c r="AR1951" i="3"/>
  <c r="AN1951" i="3"/>
  <c r="AM1951" i="3"/>
  <c r="AL1951" i="3"/>
  <c r="AK1951" i="3"/>
  <c r="AJ1951" i="3"/>
  <c r="AI1951" i="3"/>
  <c r="AS1950" i="3"/>
  <c r="AR1950" i="3"/>
  <c r="AQ1950" i="3"/>
  <c r="AP1950" i="3"/>
  <c r="AN1950" i="3"/>
  <c r="AM1950" i="3"/>
  <c r="AL1950" i="3"/>
  <c r="AK1950" i="3"/>
  <c r="AJ1950" i="3"/>
  <c r="AI1950" i="3"/>
  <c r="AS1949" i="3"/>
  <c r="AR1949" i="3"/>
  <c r="AQ1949" i="3"/>
  <c r="AP1949" i="3"/>
  <c r="AN1949" i="3"/>
  <c r="AM1949" i="3"/>
  <c r="AL1949" i="3"/>
  <c r="AK1949" i="3"/>
  <c r="AJ1949" i="3"/>
  <c r="AI1949" i="3"/>
  <c r="AS1947" i="3"/>
  <c r="AR1947" i="3"/>
  <c r="AQ1947" i="3"/>
  <c r="AP1947" i="3"/>
  <c r="AN1947" i="3"/>
  <c r="AM1947" i="3"/>
  <c r="AL1947" i="3"/>
  <c r="AK1947" i="3"/>
  <c r="AJ1947" i="3"/>
  <c r="AI1947" i="3"/>
  <c r="AS1909" i="3"/>
  <c r="AR1909" i="3"/>
  <c r="AN1909" i="3"/>
  <c r="AM1909" i="3"/>
  <c r="AL1909" i="3"/>
  <c r="AK1909" i="3"/>
  <c r="AJ1909" i="3"/>
  <c r="AI1909" i="3"/>
  <c r="AS1908" i="3"/>
  <c r="AR1908" i="3"/>
  <c r="AQ1908" i="3"/>
  <c r="AP1908" i="3"/>
  <c r="AN1908" i="3"/>
  <c r="AM1908" i="3"/>
  <c r="AL1908" i="3"/>
  <c r="AK1908" i="3"/>
  <c r="AJ1908" i="3"/>
  <c r="AI1908" i="3"/>
  <c r="AS1905" i="3"/>
  <c r="AR1905" i="3"/>
  <c r="AQ1905" i="3"/>
  <c r="AP1905" i="3"/>
  <c r="AN1905" i="3"/>
  <c r="AM1905" i="3"/>
  <c r="AL1905" i="3"/>
  <c r="AK1905" i="3"/>
  <c r="AJ1905" i="3"/>
  <c r="AI1905" i="3"/>
  <c r="AS1249" i="3"/>
  <c r="AR1249" i="3"/>
  <c r="AN1249" i="3"/>
  <c r="AM1249" i="3"/>
  <c r="AL1249" i="3"/>
  <c r="AK1249" i="3"/>
  <c r="AJ1249" i="3"/>
  <c r="AI1249" i="3"/>
  <c r="AS1248" i="3"/>
  <c r="AR1248" i="3"/>
  <c r="AQ1248" i="3"/>
  <c r="AP1248" i="3"/>
  <c r="AN1248" i="3"/>
  <c r="AM1248" i="3"/>
  <c r="AL1248" i="3"/>
  <c r="AK1248" i="3"/>
  <c r="AJ1248" i="3"/>
  <c r="AI1248" i="3"/>
  <c r="AS1245" i="3"/>
  <c r="AR1245" i="3"/>
  <c r="AQ1245" i="3"/>
  <c r="AP1245" i="3"/>
  <c r="AN1245" i="3"/>
  <c r="AM1245" i="3"/>
  <c r="AL1245" i="3"/>
  <c r="AK1245" i="3"/>
  <c r="AJ1245" i="3"/>
  <c r="AI1245" i="3"/>
  <c r="AS5641" i="3"/>
  <c r="AS5642" i="3" s="1"/>
  <c r="AR5641" i="3"/>
  <c r="AR5642" i="3" s="1"/>
  <c r="AQ5641" i="3"/>
  <c r="AQ5642" i="3" s="1"/>
  <c r="AP5641" i="3"/>
  <c r="AP5642" i="3" s="1"/>
  <c r="AN5641" i="3"/>
  <c r="AN5642" i="3" s="1"/>
  <c r="AM5641" i="3"/>
  <c r="AM5642" i="3" s="1"/>
  <c r="AL5641" i="3"/>
  <c r="AL5642" i="3" s="1"/>
  <c r="AK5641" i="3"/>
  <c r="AK5642" i="3" s="1"/>
  <c r="AJ5641" i="3"/>
  <c r="AJ5642" i="3" s="1"/>
  <c r="AI5641" i="3"/>
  <c r="AI5642" i="3" s="1"/>
  <c r="AS2336" i="3"/>
  <c r="AR2336" i="3"/>
  <c r="AQ2336" i="3"/>
  <c r="AP2336" i="3"/>
  <c r="AN2336" i="3"/>
  <c r="AM2336" i="3"/>
  <c r="AL2336" i="3"/>
  <c r="AK2336" i="3"/>
  <c r="AJ2336" i="3"/>
  <c r="AI2336" i="3"/>
  <c r="AS5628" i="3"/>
  <c r="AR5628" i="3"/>
  <c r="AQ5628" i="3"/>
  <c r="AP5628" i="3"/>
  <c r="AN5628" i="3"/>
  <c r="AM5628" i="3"/>
  <c r="AL5628" i="3"/>
  <c r="AK5628" i="3"/>
  <c r="AJ5628" i="3"/>
  <c r="AI5628" i="3"/>
  <c r="AS5623" i="3"/>
  <c r="AR5623" i="3"/>
  <c r="AQ5623" i="3"/>
  <c r="AP5623" i="3"/>
  <c r="AN5623" i="3"/>
  <c r="AM5623" i="3"/>
  <c r="AL5623" i="3"/>
  <c r="AK5623" i="3"/>
  <c r="AJ5623" i="3"/>
  <c r="AI5623" i="3"/>
  <c r="AS2032" i="3"/>
  <c r="AR2032" i="3"/>
  <c r="AQ2032" i="3"/>
  <c r="AP2032" i="3"/>
  <c r="AN2032" i="3"/>
  <c r="AM2032" i="3"/>
  <c r="AL2032" i="3"/>
  <c r="AK2032" i="3"/>
  <c r="AJ2032" i="3"/>
  <c r="AI2032" i="3"/>
  <c r="AS5476" i="3"/>
  <c r="AR5476" i="3"/>
  <c r="AN5476" i="3"/>
  <c r="AM5476" i="3"/>
  <c r="AL5476" i="3"/>
  <c r="AK5476" i="3"/>
  <c r="AJ5476" i="3"/>
  <c r="AI5476" i="3"/>
  <c r="AS5475" i="3"/>
  <c r="AR5475" i="3"/>
  <c r="AQ5475" i="3"/>
  <c r="AP5475" i="3"/>
  <c r="AN5475" i="3"/>
  <c r="AM5475" i="3"/>
  <c r="AL5475" i="3"/>
  <c r="AK5475" i="3"/>
  <c r="AJ5475" i="3"/>
  <c r="AI5475" i="3"/>
  <c r="AS5472" i="3"/>
  <c r="AR5472" i="3"/>
  <c r="AQ5472" i="3"/>
  <c r="AP5472" i="3"/>
  <c r="AN5472" i="3"/>
  <c r="AM5472" i="3"/>
  <c r="AL5472" i="3"/>
  <c r="AK5472" i="3"/>
  <c r="AJ5472" i="3"/>
  <c r="AI5472" i="3"/>
  <c r="AS5446" i="3"/>
  <c r="AR5446" i="3"/>
  <c r="AN5446" i="3"/>
  <c r="AM5446" i="3"/>
  <c r="AL5446" i="3"/>
  <c r="AK5446" i="3"/>
  <c r="AJ5446" i="3"/>
  <c r="AI5446" i="3"/>
  <c r="AS5445" i="3"/>
  <c r="AR5445" i="3"/>
  <c r="AQ5445" i="3"/>
  <c r="AP5445" i="3"/>
  <c r="AN5445" i="3"/>
  <c r="AM5445" i="3"/>
  <c r="AL5445" i="3"/>
  <c r="AK5445" i="3"/>
  <c r="AJ5445" i="3"/>
  <c r="AI5445" i="3"/>
  <c r="AS5442" i="3"/>
  <c r="AR5442" i="3"/>
  <c r="AQ5442" i="3"/>
  <c r="AP5442" i="3"/>
  <c r="AN5442" i="3"/>
  <c r="AM5442" i="3"/>
  <c r="AL5442" i="3"/>
  <c r="AK5442" i="3"/>
  <c r="AJ5442" i="3"/>
  <c r="AI5442" i="3"/>
  <c r="AS5415" i="3"/>
  <c r="AS5416" i="3" s="1"/>
  <c r="AR5415" i="3"/>
  <c r="AR5416" i="3" s="1"/>
  <c r="AQ5415" i="3"/>
  <c r="AQ5416" i="3" s="1"/>
  <c r="AP5415" i="3"/>
  <c r="AP5416" i="3" s="1"/>
  <c r="AN5415" i="3"/>
  <c r="AN5416" i="3" s="1"/>
  <c r="AM5415" i="3"/>
  <c r="AM5416" i="3" s="1"/>
  <c r="AL5415" i="3"/>
  <c r="AL5416" i="3" s="1"/>
  <c r="AK5415" i="3"/>
  <c r="AK5416" i="3" s="1"/>
  <c r="AJ5415" i="3"/>
  <c r="AJ5416" i="3" s="1"/>
  <c r="AI5415" i="3"/>
  <c r="AI5416" i="3" s="1"/>
  <c r="AS4010" i="3"/>
  <c r="AR4010" i="3"/>
  <c r="AQ4010" i="3"/>
  <c r="AP4010" i="3"/>
  <c r="AN4010" i="3"/>
  <c r="AM4010" i="3"/>
  <c r="AL4010" i="3"/>
  <c r="AK4010" i="3"/>
  <c r="AJ4010" i="3"/>
  <c r="AI4010" i="3"/>
  <c r="AS1448" i="3"/>
  <c r="AR1448" i="3"/>
  <c r="AQ1448" i="3"/>
  <c r="AP1448" i="3"/>
  <c r="AN1448" i="3"/>
  <c r="AM1448" i="3"/>
  <c r="AL1448" i="3"/>
  <c r="AK1448" i="3"/>
  <c r="AJ1448" i="3"/>
  <c r="AI1448" i="3"/>
  <c r="AS1442" i="3"/>
  <c r="AS1443" i="3" s="1"/>
  <c r="AR1442" i="3"/>
  <c r="AR1443" i="3" s="1"/>
  <c r="AQ1442" i="3"/>
  <c r="AQ1443" i="3" s="1"/>
  <c r="AP1442" i="3"/>
  <c r="AP1443" i="3" s="1"/>
  <c r="AN1442" i="3"/>
  <c r="AN1443" i="3" s="1"/>
  <c r="AM1442" i="3"/>
  <c r="AM1443" i="3" s="1"/>
  <c r="AL1442" i="3"/>
  <c r="AL1443" i="3" s="1"/>
  <c r="AK1442" i="3"/>
  <c r="AK1443" i="3" s="1"/>
  <c r="AJ1442" i="3"/>
  <c r="AJ1443" i="3" s="1"/>
  <c r="AI1442" i="3"/>
  <c r="AI1443" i="3" s="1"/>
  <c r="AS1435" i="3"/>
  <c r="AR1435" i="3"/>
  <c r="AQ1435" i="3"/>
  <c r="AP1435" i="3"/>
  <c r="AN1435" i="3"/>
  <c r="AM1435" i="3"/>
  <c r="AL1435" i="3"/>
  <c r="AK1435" i="3"/>
  <c r="AJ1435" i="3"/>
  <c r="AI1435" i="3"/>
  <c r="AS1429" i="3"/>
  <c r="AS1430" i="3" s="1"/>
  <c r="AR1429" i="3"/>
  <c r="AR1430" i="3" s="1"/>
  <c r="AQ1429" i="3"/>
  <c r="AQ1430" i="3" s="1"/>
  <c r="AP1429" i="3"/>
  <c r="AP1430" i="3" s="1"/>
  <c r="AN1429" i="3"/>
  <c r="AN1430" i="3" s="1"/>
  <c r="AM1429" i="3"/>
  <c r="AM1430" i="3" s="1"/>
  <c r="AL1429" i="3"/>
  <c r="AL1430" i="3" s="1"/>
  <c r="AK1429" i="3"/>
  <c r="AK1430" i="3" s="1"/>
  <c r="AJ1429" i="3"/>
  <c r="AJ1430" i="3" s="1"/>
  <c r="AI1429" i="3"/>
  <c r="AI1430" i="3" s="1"/>
  <c r="AS1090" i="3"/>
  <c r="AR1090" i="3"/>
  <c r="AQ1090" i="3"/>
  <c r="AP1090" i="3"/>
  <c r="AN1090" i="3"/>
  <c r="AM1090" i="3"/>
  <c r="AL1090" i="3"/>
  <c r="AK1090" i="3"/>
  <c r="AJ1090" i="3"/>
  <c r="AI1090" i="3"/>
  <c r="AS1085" i="3"/>
  <c r="AR1085" i="3"/>
  <c r="AQ1085" i="3"/>
  <c r="AP1085" i="3"/>
  <c r="AN1085" i="3"/>
  <c r="AM1085" i="3"/>
  <c r="AL1085" i="3"/>
  <c r="AK1085" i="3"/>
  <c r="AJ1085" i="3"/>
  <c r="AI1085" i="3"/>
  <c r="AS1072" i="3"/>
  <c r="AS1073" i="3" s="1"/>
  <c r="AR1072" i="3"/>
  <c r="AR1073" i="3" s="1"/>
  <c r="AQ1072" i="3"/>
  <c r="AQ1073" i="3" s="1"/>
  <c r="AP1072" i="3"/>
  <c r="AP1073" i="3" s="1"/>
  <c r="AN1072" i="3"/>
  <c r="AN1073" i="3" s="1"/>
  <c r="AM1072" i="3"/>
  <c r="AM1073" i="3" s="1"/>
  <c r="AL1072" i="3"/>
  <c r="AL1073" i="3" s="1"/>
  <c r="AK1072" i="3"/>
  <c r="AK1073" i="3" s="1"/>
  <c r="AJ1072" i="3"/>
  <c r="AJ1073" i="3" s="1"/>
  <c r="AI1072" i="3"/>
  <c r="AI1073" i="3" s="1"/>
  <c r="AS1020" i="3"/>
  <c r="AS1021" i="3" s="1"/>
  <c r="AR1020" i="3"/>
  <c r="AR1021" i="3" s="1"/>
  <c r="AQ1020" i="3"/>
  <c r="AQ1021" i="3" s="1"/>
  <c r="AP1020" i="3"/>
  <c r="AP1021" i="3" s="1"/>
  <c r="AN1020" i="3"/>
  <c r="AN1021" i="3" s="1"/>
  <c r="AM1020" i="3"/>
  <c r="AM1021" i="3" s="1"/>
  <c r="AL1020" i="3"/>
  <c r="AL1021" i="3" s="1"/>
  <c r="AK1020" i="3"/>
  <c r="AK1021" i="3" s="1"/>
  <c r="AJ1020" i="3"/>
  <c r="AJ1021" i="3" s="1"/>
  <c r="AI1020" i="3"/>
  <c r="AI1021" i="3" s="1"/>
  <c r="AS1007" i="3"/>
  <c r="AS1008" i="3" s="1"/>
  <c r="AR1007" i="3"/>
  <c r="AR1008" i="3" s="1"/>
  <c r="AQ1007" i="3"/>
  <c r="AQ1008" i="3" s="1"/>
  <c r="AP1007" i="3"/>
  <c r="AP1008" i="3" s="1"/>
  <c r="AN1007" i="3"/>
  <c r="AN1008" i="3" s="1"/>
  <c r="AM1007" i="3"/>
  <c r="AM1008" i="3" s="1"/>
  <c r="AL1007" i="3"/>
  <c r="AL1008" i="3" s="1"/>
  <c r="AK1007" i="3"/>
  <c r="AK1008" i="3" s="1"/>
  <c r="AJ1007" i="3"/>
  <c r="AJ1008" i="3" s="1"/>
  <c r="AI1007" i="3"/>
  <c r="AI1008" i="3" s="1"/>
  <c r="AS912" i="3"/>
  <c r="AR912" i="3"/>
  <c r="AN912" i="3"/>
  <c r="AM912" i="3"/>
  <c r="AL912" i="3"/>
  <c r="AK912" i="3"/>
  <c r="AJ912" i="3"/>
  <c r="AI912" i="3"/>
  <c r="AS911" i="3"/>
  <c r="AR911" i="3"/>
  <c r="AQ911" i="3"/>
  <c r="AP911" i="3"/>
  <c r="AN911" i="3"/>
  <c r="AM911" i="3"/>
  <c r="AL911" i="3"/>
  <c r="AK911" i="3"/>
  <c r="AJ911" i="3"/>
  <c r="AI911" i="3"/>
  <c r="AS908" i="3"/>
  <c r="AR908" i="3"/>
  <c r="AQ908" i="3"/>
  <c r="AP908" i="3"/>
  <c r="AN908" i="3"/>
  <c r="AM908" i="3"/>
  <c r="AL908" i="3"/>
  <c r="AK908" i="3"/>
  <c r="AJ908" i="3"/>
  <c r="AI908" i="3"/>
  <c r="AS349" i="3"/>
  <c r="AS350" i="3" s="1"/>
  <c r="AR349" i="3"/>
  <c r="AR350" i="3" s="1"/>
  <c r="AQ349" i="3"/>
  <c r="AQ350" i="3" s="1"/>
  <c r="AP349" i="3"/>
  <c r="AP350" i="3" s="1"/>
  <c r="AN349" i="3"/>
  <c r="AN350" i="3" s="1"/>
  <c r="AM349" i="3"/>
  <c r="AM350" i="3" s="1"/>
  <c r="AL349" i="3"/>
  <c r="AL350" i="3" s="1"/>
  <c r="AK349" i="3"/>
  <c r="AK350" i="3" s="1"/>
  <c r="AJ349" i="3"/>
  <c r="AJ350" i="3" s="1"/>
  <c r="AI349" i="3"/>
  <c r="AI350" i="3" s="1"/>
  <c r="AS342" i="3"/>
  <c r="AR342" i="3"/>
  <c r="AQ342" i="3"/>
  <c r="AP342" i="3"/>
  <c r="AN342" i="3"/>
  <c r="AM342" i="3"/>
  <c r="AL342" i="3"/>
  <c r="AK342" i="3"/>
  <c r="AJ342" i="3"/>
  <c r="AI342" i="3"/>
  <c r="AS336" i="3"/>
  <c r="AS337" i="3" s="1"/>
  <c r="AR336" i="3"/>
  <c r="AR337" i="3" s="1"/>
  <c r="AQ336" i="3"/>
  <c r="AQ337" i="3" s="1"/>
  <c r="AP336" i="3"/>
  <c r="AP337" i="3" s="1"/>
  <c r="AN336" i="3"/>
  <c r="AN337" i="3" s="1"/>
  <c r="AM336" i="3"/>
  <c r="AM337" i="3" s="1"/>
  <c r="AL336" i="3"/>
  <c r="AL337" i="3" s="1"/>
  <c r="AK336" i="3"/>
  <c r="AK337" i="3" s="1"/>
  <c r="AJ336" i="3"/>
  <c r="AJ337" i="3" s="1"/>
  <c r="AI336" i="3"/>
  <c r="AI337" i="3" s="1"/>
  <c r="AS190" i="3"/>
  <c r="AS191" i="3" s="1"/>
  <c r="AR190" i="3"/>
  <c r="AR191" i="3" s="1"/>
  <c r="AQ190" i="3"/>
  <c r="AQ191" i="3" s="1"/>
  <c r="AP190" i="3"/>
  <c r="AP191" i="3" s="1"/>
  <c r="AN190" i="3"/>
  <c r="AN191" i="3" s="1"/>
  <c r="AM190" i="3"/>
  <c r="AM191" i="3" s="1"/>
  <c r="AL190" i="3"/>
  <c r="AL191" i="3" s="1"/>
  <c r="AK190" i="3"/>
  <c r="AK191" i="3" s="1"/>
  <c r="AJ190" i="3"/>
  <c r="AJ191" i="3" s="1"/>
  <c r="AI190" i="3"/>
  <c r="AI191" i="3" s="1"/>
  <c r="AS81" i="3"/>
  <c r="AS82" i="3" s="1"/>
  <c r="AR81" i="3"/>
  <c r="AR82" i="3" s="1"/>
  <c r="AQ81" i="3"/>
  <c r="AQ82" i="3" s="1"/>
  <c r="AP81" i="3"/>
  <c r="AP82" i="3" s="1"/>
  <c r="AN81" i="3"/>
  <c r="AN82" i="3" s="1"/>
  <c r="AM81" i="3"/>
  <c r="AM82" i="3" s="1"/>
  <c r="AL81" i="3"/>
  <c r="AL82" i="3" s="1"/>
  <c r="AK81" i="3"/>
  <c r="AK82" i="3" s="1"/>
  <c r="AJ81" i="3"/>
  <c r="AJ82" i="3" s="1"/>
  <c r="AI81" i="3"/>
  <c r="AI82" i="3" s="1"/>
  <c r="AR68" i="3"/>
  <c r="AS36" i="3"/>
  <c r="AS37" i="3" s="1"/>
  <c r="AR36" i="3"/>
  <c r="AR37" i="3" s="1"/>
  <c r="AQ36" i="3"/>
  <c r="AQ37" i="3" s="1"/>
  <c r="AP36" i="3"/>
  <c r="AP37" i="3" s="1"/>
  <c r="AN36" i="3"/>
  <c r="AN37" i="3" s="1"/>
  <c r="AM36" i="3"/>
  <c r="AM37" i="3" s="1"/>
  <c r="AL36" i="3"/>
  <c r="AL37" i="3" s="1"/>
  <c r="AK36" i="3"/>
  <c r="AK37" i="3" s="1"/>
  <c r="AJ36" i="3"/>
  <c r="AJ37" i="3" s="1"/>
  <c r="AI36" i="3"/>
  <c r="AI37" i="3" s="1"/>
  <c r="AS21" i="3"/>
  <c r="AS22" i="3" s="1"/>
  <c r="AR21" i="3"/>
  <c r="AR22" i="3" s="1"/>
  <c r="AQ21" i="3"/>
  <c r="AQ22" i="3" s="1"/>
  <c r="AP21" i="3"/>
  <c r="AP22" i="3" s="1"/>
  <c r="AN21" i="3"/>
  <c r="AN22" i="3" s="1"/>
  <c r="AM21" i="3"/>
  <c r="AM22" i="3" s="1"/>
  <c r="AL21" i="3"/>
  <c r="AL22" i="3" s="1"/>
  <c r="AK21" i="3"/>
  <c r="AK22" i="3" s="1"/>
  <c r="AJ21" i="3"/>
  <c r="AJ22" i="3" s="1"/>
  <c r="AI21" i="3"/>
  <c r="AI22" i="3" s="1"/>
  <c r="AA3420" i="3"/>
  <c r="Z3420" i="3"/>
  <c r="V3420" i="3"/>
  <c r="U3420" i="3"/>
  <c r="T3420" i="3"/>
  <c r="S3420" i="3"/>
  <c r="R3420" i="3"/>
  <c r="Q3420" i="3"/>
  <c r="AA3419" i="3"/>
  <c r="Z3419" i="3"/>
  <c r="Y3419" i="3"/>
  <c r="X3419" i="3"/>
  <c r="V3419" i="3"/>
  <c r="U3419" i="3"/>
  <c r="T3419" i="3"/>
  <c r="S3419" i="3"/>
  <c r="R3419" i="3"/>
  <c r="Q3419" i="3"/>
  <c r="AA3418" i="3"/>
  <c r="AA3727" i="3" s="1"/>
  <c r="Z3418" i="3"/>
  <c r="Z3727" i="3" s="1"/>
  <c r="Y3418" i="3"/>
  <c r="Y3727" i="3" s="1"/>
  <c r="X3418" i="3"/>
  <c r="X3727" i="3" s="1"/>
  <c r="V3418" i="3"/>
  <c r="V3727" i="3" s="1"/>
  <c r="U3418" i="3"/>
  <c r="U3727" i="3" s="1"/>
  <c r="T3418" i="3"/>
  <c r="T3727" i="3" s="1"/>
  <c r="S3418" i="3"/>
  <c r="S3727" i="3" s="1"/>
  <c r="R3418" i="3"/>
  <c r="R3727" i="3" s="1"/>
  <c r="Q3418" i="3"/>
  <c r="Q3727" i="3" s="1"/>
  <c r="AA3416" i="3"/>
  <c r="Z3416" i="3"/>
  <c r="Y3416" i="3"/>
  <c r="X3416" i="3"/>
  <c r="V3416" i="3"/>
  <c r="U3416" i="3"/>
  <c r="T3416" i="3"/>
  <c r="S3416" i="3"/>
  <c r="R3416" i="3"/>
  <c r="Q3416" i="3"/>
  <c r="AA5615" i="3"/>
  <c r="Z5615" i="3"/>
  <c r="V5615" i="3"/>
  <c r="U5615" i="3"/>
  <c r="T5615" i="3"/>
  <c r="S5615" i="3"/>
  <c r="R5615" i="3"/>
  <c r="Q5615" i="3"/>
  <c r="AA5614" i="3"/>
  <c r="Z5614" i="3"/>
  <c r="Y5614" i="3"/>
  <c r="X5614" i="3"/>
  <c r="V5614" i="3"/>
  <c r="U5614" i="3"/>
  <c r="T5614" i="3"/>
  <c r="S5614" i="3"/>
  <c r="R5614" i="3"/>
  <c r="Q5614" i="3"/>
  <c r="AA5611" i="3"/>
  <c r="Z5611" i="3"/>
  <c r="Y5611" i="3"/>
  <c r="X5611" i="3"/>
  <c r="V5611" i="3"/>
  <c r="U5611" i="3"/>
  <c r="T5611" i="3"/>
  <c r="S5611" i="3"/>
  <c r="R5611" i="3"/>
  <c r="Q5611" i="3"/>
  <c r="AA5576" i="3"/>
  <c r="Z5576" i="3"/>
  <c r="V5576" i="3"/>
  <c r="U5576" i="3"/>
  <c r="T5576" i="3"/>
  <c r="S5576" i="3"/>
  <c r="R5576" i="3"/>
  <c r="Q5576" i="3"/>
  <c r="AA5575" i="3"/>
  <c r="Z5575" i="3"/>
  <c r="Y5575" i="3"/>
  <c r="X5575" i="3"/>
  <c r="V5575" i="3"/>
  <c r="U5575" i="3"/>
  <c r="T5575" i="3"/>
  <c r="S5575" i="3"/>
  <c r="R5575" i="3"/>
  <c r="Q5575" i="3"/>
  <c r="AA5572" i="3"/>
  <c r="Z5572" i="3"/>
  <c r="Y5572" i="3"/>
  <c r="X5572" i="3"/>
  <c r="V5572" i="3"/>
  <c r="U5572" i="3"/>
  <c r="T5572" i="3"/>
  <c r="S5572" i="3"/>
  <c r="R5572" i="3"/>
  <c r="Q5572" i="3"/>
  <c r="AA5554" i="3"/>
  <c r="Z5554" i="3"/>
  <c r="V5554" i="3"/>
  <c r="U5554" i="3"/>
  <c r="T5554" i="3"/>
  <c r="S5554" i="3"/>
  <c r="R5554" i="3"/>
  <c r="Q5554" i="3"/>
  <c r="AA5553" i="3"/>
  <c r="Z5553" i="3"/>
  <c r="Y5553" i="3"/>
  <c r="X5553" i="3"/>
  <c r="V5553" i="3"/>
  <c r="U5553" i="3"/>
  <c r="T5553" i="3"/>
  <c r="S5553" i="3"/>
  <c r="R5553" i="3"/>
  <c r="Q5553" i="3"/>
  <c r="AA5550" i="3"/>
  <c r="Z5550" i="3"/>
  <c r="Y5550" i="3"/>
  <c r="X5550" i="3"/>
  <c r="V5550" i="3"/>
  <c r="U5550" i="3"/>
  <c r="T5550" i="3"/>
  <c r="S5550" i="3"/>
  <c r="R5550" i="3"/>
  <c r="Q5550" i="3"/>
  <c r="AA5525" i="3"/>
  <c r="Z5525" i="3"/>
  <c r="V5525" i="3"/>
  <c r="U5525" i="3"/>
  <c r="T5525" i="3"/>
  <c r="S5525" i="3"/>
  <c r="R5525" i="3"/>
  <c r="Q5525" i="3"/>
  <c r="AA5524" i="3"/>
  <c r="Z5524" i="3"/>
  <c r="Y5524" i="3"/>
  <c r="X5524" i="3"/>
  <c r="V5524" i="3"/>
  <c r="U5524" i="3"/>
  <c r="T5524" i="3"/>
  <c r="S5524" i="3"/>
  <c r="R5524" i="3"/>
  <c r="Q5524" i="3"/>
  <c r="AA5521" i="3"/>
  <c r="Z5521" i="3"/>
  <c r="Y5521" i="3"/>
  <c r="X5521" i="3"/>
  <c r="V5521" i="3"/>
  <c r="U5521" i="3"/>
  <c r="T5521" i="3"/>
  <c r="S5521" i="3"/>
  <c r="R5521" i="3"/>
  <c r="Q5521" i="3"/>
  <c r="AA5494" i="3"/>
  <c r="Z5494" i="3"/>
  <c r="V5494" i="3"/>
  <c r="U5494" i="3"/>
  <c r="T5494" i="3"/>
  <c r="S5494" i="3"/>
  <c r="R5494" i="3"/>
  <c r="Q5494" i="3"/>
  <c r="AA5493" i="3"/>
  <c r="Z5493" i="3"/>
  <c r="Y5493" i="3"/>
  <c r="X5493" i="3"/>
  <c r="V5493" i="3"/>
  <c r="U5493" i="3"/>
  <c r="T5493" i="3"/>
  <c r="S5493" i="3"/>
  <c r="R5493" i="3"/>
  <c r="Q5493" i="3"/>
  <c r="AA5490" i="3"/>
  <c r="Z5490" i="3"/>
  <c r="Y5490" i="3"/>
  <c r="X5490" i="3"/>
  <c r="V5490" i="3"/>
  <c r="U5490" i="3"/>
  <c r="T5490" i="3"/>
  <c r="S5490" i="3"/>
  <c r="R5490" i="3"/>
  <c r="Q5490" i="3"/>
  <c r="AA5330" i="3"/>
  <c r="AA5652" i="3" s="1"/>
  <c r="Z5330" i="3"/>
  <c r="Z5652" i="3" s="1"/>
  <c r="Y5330" i="3"/>
  <c r="Y5652" i="3" s="1"/>
  <c r="V5330" i="3"/>
  <c r="V5652" i="3" s="1"/>
  <c r="U5330" i="3"/>
  <c r="U5652" i="3" s="1"/>
  <c r="T5330" i="3"/>
  <c r="S5330" i="3"/>
  <c r="R5330" i="3"/>
  <c r="Q5330" i="3"/>
  <c r="AA4182" i="3"/>
  <c r="Z4182" i="3"/>
  <c r="Y4182" i="3"/>
  <c r="X4182" i="3"/>
  <c r="V4182" i="3"/>
  <c r="U4182" i="3"/>
  <c r="T4182" i="3"/>
  <c r="S4182" i="3"/>
  <c r="R4182" i="3"/>
  <c r="Q4182" i="3"/>
  <c r="AA4176" i="3"/>
  <c r="AA4177" i="3" s="1"/>
  <c r="Z4176" i="3"/>
  <c r="Z4177" i="3" s="1"/>
  <c r="Y4176" i="3"/>
  <c r="Y4177" i="3" s="1"/>
  <c r="X4176" i="3"/>
  <c r="X4177" i="3" s="1"/>
  <c r="V4176" i="3"/>
  <c r="V4177" i="3" s="1"/>
  <c r="U4176" i="3"/>
  <c r="U4177" i="3" s="1"/>
  <c r="T4176" i="3"/>
  <c r="T4177" i="3" s="1"/>
  <c r="S4176" i="3"/>
  <c r="S4177" i="3" s="1"/>
  <c r="R4176" i="3"/>
  <c r="R4177" i="3" s="1"/>
  <c r="Q4176" i="3"/>
  <c r="Q4177" i="3" s="1"/>
  <c r="AA1989" i="3"/>
  <c r="Z1989" i="3"/>
  <c r="V1989" i="3"/>
  <c r="U1989" i="3"/>
  <c r="T1989" i="3"/>
  <c r="S1989" i="3"/>
  <c r="R1989" i="3"/>
  <c r="Q1989" i="3"/>
  <c r="AA1988" i="3"/>
  <c r="Z1988" i="3"/>
  <c r="Y1988" i="3"/>
  <c r="X1988" i="3"/>
  <c r="V1988" i="3"/>
  <c r="U1988" i="3"/>
  <c r="T1988" i="3"/>
  <c r="S1988" i="3"/>
  <c r="R1988" i="3"/>
  <c r="Q1988" i="3"/>
  <c r="AA1985" i="3"/>
  <c r="Z1985" i="3"/>
  <c r="Y1985" i="3"/>
  <c r="X1985" i="3"/>
  <c r="V1985" i="3"/>
  <c r="U1985" i="3"/>
  <c r="T1985" i="3"/>
  <c r="S1985" i="3"/>
  <c r="R1985" i="3"/>
  <c r="Q1985" i="3"/>
  <c r="AA1878" i="3"/>
  <c r="Z1878" i="3"/>
  <c r="V1878" i="3"/>
  <c r="U1878" i="3"/>
  <c r="T1878" i="3"/>
  <c r="S1878" i="3"/>
  <c r="R1878" i="3"/>
  <c r="Q1878" i="3"/>
  <c r="AA1877" i="3"/>
  <c r="Z1877" i="3"/>
  <c r="Y1877" i="3"/>
  <c r="X1877" i="3"/>
  <c r="V1877" i="3"/>
  <c r="U1877" i="3"/>
  <c r="T1877" i="3"/>
  <c r="S1877" i="3"/>
  <c r="R1877" i="3"/>
  <c r="Q1877" i="3"/>
  <c r="AA1876" i="3"/>
  <c r="Z1876" i="3"/>
  <c r="Y1876" i="3"/>
  <c r="X1876" i="3"/>
  <c r="V1876" i="3"/>
  <c r="U1876" i="3"/>
  <c r="T1876" i="3"/>
  <c r="S1876" i="3"/>
  <c r="R1876" i="3"/>
  <c r="Q1876" i="3"/>
  <c r="AA1874" i="3"/>
  <c r="Z1874" i="3"/>
  <c r="Y1874" i="3"/>
  <c r="X1874" i="3"/>
  <c r="V1874" i="3"/>
  <c r="U1874" i="3"/>
  <c r="T1874" i="3"/>
  <c r="S1874" i="3"/>
  <c r="R1874" i="3"/>
  <c r="Q1874" i="3"/>
  <c r="AA4816" i="3"/>
  <c r="Z4816" i="3"/>
  <c r="V4816" i="3"/>
  <c r="U4816" i="3"/>
  <c r="T4816" i="3"/>
  <c r="S4816" i="3"/>
  <c r="R4816" i="3"/>
  <c r="Q4816" i="3"/>
  <c r="AA4815" i="3"/>
  <c r="Z4815" i="3"/>
  <c r="Y4815" i="3"/>
  <c r="X4815" i="3"/>
  <c r="V4815" i="3"/>
  <c r="U4815" i="3"/>
  <c r="T4815" i="3"/>
  <c r="S4815" i="3"/>
  <c r="R4815" i="3"/>
  <c r="Q4815" i="3"/>
  <c r="AA4812" i="3"/>
  <c r="Z4812" i="3"/>
  <c r="Y4812" i="3"/>
  <c r="X4812" i="3"/>
  <c r="V4812" i="3"/>
  <c r="U4812" i="3"/>
  <c r="T4812" i="3"/>
  <c r="S4812" i="3"/>
  <c r="R4812" i="3"/>
  <c r="Q4812" i="3"/>
  <c r="AA4626" i="3"/>
  <c r="Z4626" i="3"/>
  <c r="Y4626" i="3"/>
  <c r="Y4901" i="3" s="1"/>
  <c r="X4626" i="3"/>
  <c r="X4901" i="3" s="1"/>
  <c r="V4626" i="3"/>
  <c r="V4901" i="3" s="1"/>
  <c r="U4626" i="3"/>
  <c r="U4901" i="3" s="1"/>
  <c r="T4626" i="3"/>
  <c r="T4901" i="3" s="1"/>
  <c r="S4626" i="3"/>
  <c r="S4901" i="3" s="1"/>
  <c r="R4626" i="3"/>
  <c r="R4901" i="3" s="1"/>
  <c r="Q4626" i="3"/>
  <c r="Q4901" i="3" s="1"/>
  <c r="AA4551" i="3"/>
  <c r="Z4551" i="3"/>
  <c r="Y4551" i="3"/>
  <c r="X4551" i="3"/>
  <c r="V4551" i="3"/>
  <c r="U4551" i="3"/>
  <c r="T4551" i="3"/>
  <c r="S4551" i="3"/>
  <c r="R4551" i="3"/>
  <c r="Q4551" i="3"/>
  <c r="AA4545" i="3"/>
  <c r="Z4545" i="3"/>
  <c r="Y4545" i="3"/>
  <c r="X4545" i="3"/>
  <c r="V4545" i="3"/>
  <c r="U4545" i="3"/>
  <c r="T4545" i="3"/>
  <c r="S4545" i="3"/>
  <c r="R4545" i="3"/>
  <c r="Q4545" i="3"/>
  <c r="AA4532" i="3"/>
  <c r="Z4532" i="3"/>
  <c r="Y4532" i="3"/>
  <c r="X4532" i="3"/>
  <c r="V4532" i="3"/>
  <c r="U4532" i="3"/>
  <c r="T4532" i="3"/>
  <c r="S4532" i="3"/>
  <c r="R4532" i="3"/>
  <c r="Q4532" i="3"/>
  <c r="AA1692" i="3"/>
  <c r="Z1692" i="3"/>
  <c r="Y1692" i="3"/>
  <c r="X1692" i="3"/>
  <c r="V1692" i="3"/>
  <c r="U1692" i="3"/>
  <c r="T1692" i="3"/>
  <c r="S1692" i="3"/>
  <c r="R1692" i="3"/>
  <c r="Q1692" i="3"/>
  <c r="AA1324" i="3"/>
  <c r="Z1324" i="3"/>
  <c r="Y1324" i="3"/>
  <c r="X1324" i="3"/>
  <c r="V1324" i="3"/>
  <c r="U1324" i="3"/>
  <c r="T1324" i="3"/>
  <c r="S1324" i="3"/>
  <c r="R1324" i="3"/>
  <c r="Q1324" i="3"/>
  <c r="AA2808" i="3"/>
  <c r="AA2809" i="3" s="1"/>
  <c r="Z2808" i="3"/>
  <c r="Z2809" i="3" s="1"/>
  <c r="Y2808" i="3"/>
  <c r="Y2809" i="3" s="1"/>
  <c r="X2808" i="3"/>
  <c r="X2809" i="3" s="1"/>
  <c r="V2808" i="3"/>
  <c r="V2809" i="3" s="1"/>
  <c r="U2808" i="3"/>
  <c r="U2809" i="3" s="1"/>
  <c r="T2808" i="3"/>
  <c r="T2809" i="3" s="1"/>
  <c r="S2808" i="3"/>
  <c r="S2809" i="3" s="1"/>
  <c r="R2808" i="3"/>
  <c r="R2809" i="3" s="1"/>
  <c r="Q2808" i="3"/>
  <c r="Q2809" i="3" s="1"/>
  <c r="AA2794" i="3"/>
  <c r="AA2795" i="3" s="1"/>
  <c r="Z2794" i="3"/>
  <c r="Z2795" i="3" s="1"/>
  <c r="Y2794" i="3"/>
  <c r="Y2795" i="3" s="1"/>
  <c r="X2794" i="3"/>
  <c r="X2795" i="3" s="1"/>
  <c r="V2794" i="3"/>
  <c r="V2795" i="3" s="1"/>
  <c r="U2794" i="3"/>
  <c r="U2795" i="3" s="1"/>
  <c r="T2794" i="3"/>
  <c r="T2795" i="3" s="1"/>
  <c r="S2794" i="3"/>
  <c r="S2795" i="3" s="1"/>
  <c r="R2794" i="3"/>
  <c r="R2795" i="3" s="1"/>
  <c r="Q2794" i="3"/>
  <c r="Q2795" i="3" s="1"/>
  <c r="AA3672" i="3"/>
  <c r="AA3576" i="3"/>
  <c r="Z3576" i="3"/>
  <c r="Y3576" i="3"/>
  <c r="X3576" i="3"/>
  <c r="V3576" i="3"/>
  <c r="U3576" i="3"/>
  <c r="T3576" i="3"/>
  <c r="S3576" i="3"/>
  <c r="R3576" i="3"/>
  <c r="Q3576" i="3"/>
  <c r="AA3490" i="3"/>
  <c r="Z3490" i="3"/>
  <c r="Y3490" i="3"/>
  <c r="X3490" i="3"/>
  <c r="V3490" i="3"/>
  <c r="U3490" i="3"/>
  <c r="T3490" i="3"/>
  <c r="S3490" i="3"/>
  <c r="R3490" i="3"/>
  <c r="Q3490" i="3"/>
  <c r="AA3485" i="3"/>
  <c r="Z3485" i="3"/>
  <c r="Y3485" i="3"/>
  <c r="X3485" i="3"/>
  <c r="V3485" i="3"/>
  <c r="U3485" i="3"/>
  <c r="T3485" i="3"/>
  <c r="S3485" i="3"/>
  <c r="R3485" i="3"/>
  <c r="Q3485" i="3"/>
  <c r="AA2494" i="3"/>
  <c r="AA2495" i="3" s="1"/>
  <c r="Z2494" i="3"/>
  <c r="Z2495" i="3" s="1"/>
  <c r="Y2494" i="3"/>
  <c r="Y2495" i="3" s="1"/>
  <c r="X2494" i="3"/>
  <c r="X2495" i="3" s="1"/>
  <c r="V2494" i="3"/>
  <c r="V2495" i="3" s="1"/>
  <c r="U2494" i="3"/>
  <c r="U2495" i="3" s="1"/>
  <c r="T2494" i="3"/>
  <c r="T2495" i="3" s="1"/>
  <c r="S2494" i="3"/>
  <c r="S2495" i="3" s="1"/>
  <c r="R2494" i="3"/>
  <c r="R2495" i="3" s="1"/>
  <c r="Q2494" i="3"/>
  <c r="Q2495" i="3" s="1"/>
  <c r="AA4880" i="3"/>
  <c r="Z4880" i="3"/>
  <c r="V4880" i="3"/>
  <c r="U4880" i="3"/>
  <c r="T4880" i="3"/>
  <c r="S4880" i="3"/>
  <c r="R4880" i="3"/>
  <c r="Q4880" i="3"/>
  <c r="AA4879" i="3"/>
  <c r="Z4879" i="3"/>
  <c r="Y4879" i="3"/>
  <c r="X4879" i="3"/>
  <c r="V4879" i="3"/>
  <c r="U4879" i="3"/>
  <c r="T4879" i="3"/>
  <c r="S4879" i="3"/>
  <c r="R4879" i="3"/>
  <c r="Q4879" i="3"/>
  <c r="AA4876" i="3"/>
  <c r="Z4876" i="3"/>
  <c r="Y4876" i="3"/>
  <c r="X4876" i="3"/>
  <c r="V4876" i="3"/>
  <c r="U4876" i="3"/>
  <c r="T4876" i="3"/>
  <c r="S4876" i="3"/>
  <c r="R4876" i="3"/>
  <c r="Q4876" i="3"/>
  <c r="AA4861" i="3"/>
  <c r="Z4861" i="3"/>
  <c r="V4861" i="3"/>
  <c r="U4861" i="3"/>
  <c r="T4861" i="3"/>
  <c r="S4861" i="3"/>
  <c r="R4861" i="3"/>
  <c r="Q4861" i="3"/>
  <c r="AA4860" i="3"/>
  <c r="Z4860" i="3"/>
  <c r="Y4860" i="3"/>
  <c r="X4860" i="3"/>
  <c r="V4860" i="3"/>
  <c r="U4860" i="3"/>
  <c r="T4860" i="3"/>
  <c r="S4860" i="3"/>
  <c r="R4860" i="3"/>
  <c r="Q4860" i="3"/>
  <c r="AA4857" i="3"/>
  <c r="Z4857" i="3"/>
  <c r="Y4857" i="3"/>
  <c r="X4857" i="3"/>
  <c r="V4857" i="3"/>
  <c r="U4857" i="3"/>
  <c r="T4857" i="3"/>
  <c r="S4857" i="3"/>
  <c r="R4857" i="3"/>
  <c r="Q4857" i="3"/>
  <c r="AA4778" i="3"/>
  <c r="Z4778" i="3"/>
  <c r="Y4778" i="3"/>
  <c r="X4778" i="3"/>
  <c r="V4778" i="3"/>
  <c r="U4778" i="3"/>
  <c r="T4778" i="3"/>
  <c r="S4778" i="3"/>
  <c r="R4778" i="3"/>
  <c r="Q4778" i="3"/>
  <c r="AA4500" i="3"/>
  <c r="Z4500" i="3"/>
  <c r="V4500" i="3"/>
  <c r="U4500" i="3"/>
  <c r="T4500" i="3"/>
  <c r="S4500" i="3"/>
  <c r="R4500" i="3"/>
  <c r="Q4500" i="3"/>
  <c r="AA4499" i="3"/>
  <c r="Z4499" i="3"/>
  <c r="Y4499" i="3"/>
  <c r="X4499" i="3"/>
  <c r="V4499" i="3"/>
  <c r="U4499" i="3"/>
  <c r="T4499" i="3"/>
  <c r="S4499" i="3"/>
  <c r="R4499" i="3"/>
  <c r="Q4499" i="3"/>
  <c r="AA4496" i="3"/>
  <c r="Z4496" i="3"/>
  <c r="Y4496" i="3"/>
  <c r="X4496" i="3"/>
  <c r="V4496" i="3"/>
  <c r="U4496" i="3"/>
  <c r="T4496" i="3"/>
  <c r="S4496" i="3"/>
  <c r="R4496" i="3"/>
  <c r="Q4496" i="3"/>
  <c r="AA2019" i="3"/>
  <c r="Z2019" i="3"/>
  <c r="V2019" i="3"/>
  <c r="U2019" i="3"/>
  <c r="T2019" i="3"/>
  <c r="S2019" i="3"/>
  <c r="R2019" i="3"/>
  <c r="Q2019" i="3"/>
  <c r="AA2018" i="3"/>
  <c r="Z2018" i="3"/>
  <c r="Y2018" i="3"/>
  <c r="X2018" i="3"/>
  <c r="V2018" i="3"/>
  <c r="U2018" i="3"/>
  <c r="T2018" i="3"/>
  <c r="S2018" i="3"/>
  <c r="R2018" i="3"/>
  <c r="Q2018" i="3"/>
  <c r="AA2015" i="3"/>
  <c r="Z2015" i="3"/>
  <c r="Y2015" i="3"/>
  <c r="X2015" i="3"/>
  <c r="V2015" i="3"/>
  <c r="U2015" i="3"/>
  <c r="T2015" i="3"/>
  <c r="S2015" i="3"/>
  <c r="R2015" i="3"/>
  <c r="Q2015" i="3"/>
  <c r="AA1951" i="3"/>
  <c r="Z1951" i="3"/>
  <c r="V1951" i="3"/>
  <c r="U1951" i="3"/>
  <c r="T1951" i="3"/>
  <c r="S1951" i="3"/>
  <c r="R1951" i="3"/>
  <c r="Q1951" i="3"/>
  <c r="AA1950" i="3"/>
  <c r="Z1950" i="3"/>
  <c r="Y1950" i="3"/>
  <c r="X1950" i="3"/>
  <c r="V1950" i="3"/>
  <c r="U1950" i="3"/>
  <c r="T1950" i="3"/>
  <c r="S1950" i="3"/>
  <c r="R1950" i="3"/>
  <c r="Q1950" i="3"/>
  <c r="AA1949" i="3"/>
  <c r="Z1949" i="3"/>
  <c r="Y1949" i="3"/>
  <c r="X1949" i="3"/>
  <c r="V1949" i="3"/>
  <c r="U1949" i="3"/>
  <c r="T1949" i="3"/>
  <c r="S1949" i="3"/>
  <c r="R1949" i="3"/>
  <c r="Q1949" i="3"/>
  <c r="AA1947" i="3"/>
  <c r="Z1947" i="3"/>
  <c r="Y1947" i="3"/>
  <c r="X1947" i="3"/>
  <c r="V1947" i="3"/>
  <c r="U1947" i="3"/>
  <c r="T1947" i="3"/>
  <c r="S1947" i="3"/>
  <c r="R1947" i="3"/>
  <c r="Q1947" i="3"/>
  <c r="AA1909" i="3"/>
  <c r="Z1909" i="3"/>
  <c r="V1909" i="3"/>
  <c r="U1909" i="3"/>
  <c r="T1909" i="3"/>
  <c r="S1909" i="3"/>
  <c r="R1909" i="3"/>
  <c r="Q1909" i="3"/>
  <c r="AA1908" i="3"/>
  <c r="Z1908" i="3"/>
  <c r="Y1908" i="3"/>
  <c r="X1908" i="3"/>
  <c r="V1908" i="3"/>
  <c r="U1908" i="3"/>
  <c r="T1908" i="3"/>
  <c r="S1908" i="3"/>
  <c r="R1908" i="3"/>
  <c r="Q1908" i="3"/>
  <c r="AA1905" i="3"/>
  <c r="Z1905" i="3"/>
  <c r="Y1905" i="3"/>
  <c r="X1905" i="3"/>
  <c r="V1905" i="3"/>
  <c r="U1905" i="3"/>
  <c r="T1905" i="3"/>
  <c r="S1905" i="3"/>
  <c r="R1905" i="3"/>
  <c r="Q1905" i="3"/>
  <c r="AA1249" i="3"/>
  <c r="Z1249" i="3"/>
  <c r="V1249" i="3"/>
  <c r="U1249" i="3"/>
  <c r="T1249" i="3"/>
  <c r="S1249" i="3"/>
  <c r="R1249" i="3"/>
  <c r="Q1249" i="3"/>
  <c r="AA1248" i="3"/>
  <c r="Z1248" i="3"/>
  <c r="Y1248" i="3"/>
  <c r="X1248" i="3"/>
  <c r="V1248" i="3"/>
  <c r="U1248" i="3"/>
  <c r="T1248" i="3"/>
  <c r="S1248" i="3"/>
  <c r="R1248" i="3"/>
  <c r="Q1248" i="3"/>
  <c r="AA1245" i="3"/>
  <c r="Z1245" i="3"/>
  <c r="Y1245" i="3"/>
  <c r="X1245" i="3"/>
  <c r="V1245" i="3"/>
  <c r="U1245" i="3"/>
  <c r="T1245" i="3"/>
  <c r="S1245" i="3"/>
  <c r="R1245" i="3"/>
  <c r="Q1245" i="3"/>
  <c r="AA5641" i="3"/>
  <c r="AA5642" i="3" s="1"/>
  <c r="Z5641" i="3"/>
  <c r="Z5642" i="3" s="1"/>
  <c r="Y5641" i="3"/>
  <c r="Y5642" i="3" s="1"/>
  <c r="X5641" i="3"/>
  <c r="X5642" i="3" s="1"/>
  <c r="V5641" i="3"/>
  <c r="V5642" i="3" s="1"/>
  <c r="U5641" i="3"/>
  <c r="U5642" i="3" s="1"/>
  <c r="T5641" i="3"/>
  <c r="T5642" i="3" s="1"/>
  <c r="S5641" i="3"/>
  <c r="S5642" i="3" s="1"/>
  <c r="R5641" i="3"/>
  <c r="R5642" i="3" s="1"/>
  <c r="Q5641" i="3"/>
  <c r="Q5642" i="3" s="1"/>
  <c r="AA2336" i="3"/>
  <c r="Z2336" i="3"/>
  <c r="Y2336" i="3"/>
  <c r="X2336" i="3"/>
  <c r="V2336" i="3"/>
  <c r="U2336" i="3"/>
  <c r="T2336" i="3"/>
  <c r="S2336" i="3"/>
  <c r="R2336" i="3"/>
  <c r="Q2336" i="3"/>
  <c r="AA5628" i="3"/>
  <c r="Z5628" i="3"/>
  <c r="Y5628" i="3"/>
  <c r="X5628" i="3"/>
  <c r="V5628" i="3"/>
  <c r="U5628" i="3"/>
  <c r="T5628" i="3"/>
  <c r="S5628" i="3"/>
  <c r="R5628" i="3"/>
  <c r="Q5628" i="3"/>
  <c r="AA5623" i="3"/>
  <c r="Z5623" i="3"/>
  <c r="Y5623" i="3"/>
  <c r="X5623" i="3"/>
  <c r="V5623" i="3"/>
  <c r="U5623" i="3"/>
  <c r="T5623" i="3"/>
  <c r="S5623" i="3"/>
  <c r="R5623" i="3"/>
  <c r="Q5623" i="3"/>
  <c r="AA2032" i="3"/>
  <c r="Z2032" i="3"/>
  <c r="Y2032" i="3"/>
  <c r="X2032" i="3"/>
  <c r="V2032" i="3"/>
  <c r="U2032" i="3"/>
  <c r="T2032" i="3"/>
  <c r="S2032" i="3"/>
  <c r="R2032" i="3"/>
  <c r="Q2032" i="3"/>
  <c r="AA5476" i="3"/>
  <c r="Z5476" i="3"/>
  <c r="V5476" i="3"/>
  <c r="U5476" i="3"/>
  <c r="T5476" i="3"/>
  <c r="S5476" i="3"/>
  <c r="R5476" i="3"/>
  <c r="Q5476" i="3"/>
  <c r="AA5475" i="3"/>
  <c r="Z5475" i="3"/>
  <c r="Y5475" i="3"/>
  <c r="X5475" i="3"/>
  <c r="V5475" i="3"/>
  <c r="U5475" i="3"/>
  <c r="T5475" i="3"/>
  <c r="S5475" i="3"/>
  <c r="R5475" i="3"/>
  <c r="Q5475" i="3"/>
  <c r="AA5472" i="3"/>
  <c r="Z5472" i="3"/>
  <c r="Y5472" i="3"/>
  <c r="X5472" i="3"/>
  <c r="V5472" i="3"/>
  <c r="U5472" i="3"/>
  <c r="T5472" i="3"/>
  <c r="S5472" i="3"/>
  <c r="R5472" i="3"/>
  <c r="Q5472" i="3"/>
  <c r="AA5446" i="3"/>
  <c r="Z5446" i="3"/>
  <c r="V5446" i="3"/>
  <c r="U5446" i="3"/>
  <c r="T5446" i="3"/>
  <c r="S5446" i="3"/>
  <c r="R5446" i="3"/>
  <c r="Q5446" i="3"/>
  <c r="AA5445" i="3"/>
  <c r="Z5445" i="3"/>
  <c r="Y5445" i="3"/>
  <c r="X5445" i="3"/>
  <c r="V5445" i="3"/>
  <c r="U5445" i="3"/>
  <c r="T5445" i="3"/>
  <c r="S5445" i="3"/>
  <c r="R5445" i="3"/>
  <c r="Q5445" i="3"/>
  <c r="AA5442" i="3"/>
  <c r="Z5442" i="3"/>
  <c r="Y5442" i="3"/>
  <c r="X5442" i="3"/>
  <c r="V5442" i="3"/>
  <c r="U5442" i="3"/>
  <c r="T5442" i="3"/>
  <c r="S5442" i="3"/>
  <c r="R5442" i="3"/>
  <c r="Q5442" i="3"/>
  <c r="AA5415" i="3"/>
  <c r="AA5416" i="3" s="1"/>
  <c r="Z5415" i="3"/>
  <c r="Z5416" i="3" s="1"/>
  <c r="Y5415" i="3"/>
  <c r="Y5416" i="3" s="1"/>
  <c r="X5415" i="3"/>
  <c r="X5416" i="3" s="1"/>
  <c r="V5415" i="3"/>
  <c r="V5416" i="3" s="1"/>
  <c r="U5415" i="3"/>
  <c r="U5416" i="3" s="1"/>
  <c r="T5415" i="3"/>
  <c r="T5416" i="3" s="1"/>
  <c r="S5415" i="3"/>
  <c r="S5416" i="3" s="1"/>
  <c r="R5415" i="3"/>
  <c r="R5416" i="3" s="1"/>
  <c r="Q5415" i="3"/>
  <c r="Q5416" i="3" s="1"/>
  <c r="AA4010" i="3"/>
  <c r="Z4010" i="3"/>
  <c r="Y4010" i="3"/>
  <c r="X4010" i="3"/>
  <c r="V4010" i="3"/>
  <c r="U4010" i="3"/>
  <c r="T4010" i="3"/>
  <c r="S4010" i="3"/>
  <c r="R4010" i="3"/>
  <c r="Q4010" i="3"/>
  <c r="AA1448" i="3"/>
  <c r="Z1448" i="3"/>
  <c r="Y1448" i="3"/>
  <c r="X1448" i="3"/>
  <c r="V1448" i="3"/>
  <c r="U1448" i="3"/>
  <c r="T1448" i="3"/>
  <c r="S1448" i="3"/>
  <c r="R1448" i="3"/>
  <c r="Q1448" i="3"/>
  <c r="AA1442" i="3"/>
  <c r="AA1443" i="3" s="1"/>
  <c r="Z1442" i="3"/>
  <c r="Z1443" i="3" s="1"/>
  <c r="Y1442" i="3"/>
  <c r="Y1443" i="3" s="1"/>
  <c r="X1442" i="3"/>
  <c r="X1443" i="3" s="1"/>
  <c r="V1442" i="3"/>
  <c r="V1443" i="3" s="1"/>
  <c r="U1442" i="3"/>
  <c r="U1443" i="3" s="1"/>
  <c r="T1442" i="3"/>
  <c r="T1443" i="3" s="1"/>
  <c r="S1442" i="3"/>
  <c r="S1443" i="3" s="1"/>
  <c r="R1442" i="3"/>
  <c r="R1443" i="3" s="1"/>
  <c r="Q1442" i="3"/>
  <c r="Q1443" i="3" s="1"/>
  <c r="AA1435" i="3"/>
  <c r="Z1435" i="3"/>
  <c r="Y1435" i="3"/>
  <c r="X1435" i="3"/>
  <c r="V1435" i="3"/>
  <c r="U1435" i="3"/>
  <c r="T1435" i="3"/>
  <c r="S1435" i="3"/>
  <c r="R1435" i="3"/>
  <c r="Q1435" i="3"/>
  <c r="AA1429" i="3"/>
  <c r="AA1430" i="3" s="1"/>
  <c r="Z1429" i="3"/>
  <c r="Z1430" i="3" s="1"/>
  <c r="Y1429" i="3"/>
  <c r="Y1430" i="3" s="1"/>
  <c r="X1429" i="3"/>
  <c r="X1430" i="3" s="1"/>
  <c r="V1429" i="3"/>
  <c r="V1430" i="3" s="1"/>
  <c r="U1429" i="3"/>
  <c r="U1430" i="3" s="1"/>
  <c r="T1429" i="3"/>
  <c r="T1430" i="3" s="1"/>
  <c r="S1429" i="3"/>
  <c r="S1430" i="3" s="1"/>
  <c r="R1429" i="3"/>
  <c r="R1430" i="3" s="1"/>
  <c r="Q1429" i="3"/>
  <c r="Q1430" i="3" s="1"/>
  <c r="AA1090" i="3"/>
  <c r="Z1090" i="3"/>
  <c r="Y1090" i="3"/>
  <c r="X1090" i="3"/>
  <c r="V1090" i="3"/>
  <c r="U1090" i="3"/>
  <c r="T1090" i="3"/>
  <c r="S1090" i="3"/>
  <c r="R1090" i="3"/>
  <c r="Q1090" i="3"/>
  <c r="AA1085" i="3"/>
  <c r="Z1085" i="3"/>
  <c r="Y1085" i="3"/>
  <c r="X1085" i="3"/>
  <c r="V1085" i="3"/>
  <c r="U1085" i="3"/>
  <c r="T1085" i="3"/>
  <c r="S1085" i="3"/>
  <c r="R1085" i="3"/>
  <c r="Q1085" i="3"/>
  <c r="AA1072" i="3"/>
  <c r="AA1073" i="3" s="1"/>
  <c r="Z1072" i="3"/>
  <c r="Z1073" i="3" s="1"/>
  <c r="Y1072" i="3"/>
  <c r="Y1073" i="3" s="1"/>
  <c r="X1072" i="3"/>
  <c r="X1073" i="3" s="1"/>
  <c r="V1072" i="3"/>
  <c r="V1073" i="3" s="1"/>
  <c r="U1072" i="3"/>
  <c r="U1073" i="3" s="1"/>
  <c r="T1072" i="3"/>
  <c r="T1073" i="3" s="1"/>
  <c r="S1072" i="3"/>
  <c r="S1073" i="3" s="1"/>
  <c r="R1072" i="3"/>
  <c r="R1073" i="3" s="1"/>
  <c r="Q1072" i="3"/>
  <c r="Q1073" i="3" s="1"/>
  <c r="AA1020" i="3"/>
  <c r="AA1021" i="3" s="1"/>
  <c r="Z1020" i="3"/>
  <c r="Z1021" i="3" s="1"/>
  <c r="Y1020" i="3"/>
  <c r="Y1021" i="3" s="1"/>
  <c r="X1020" i="3"/>
  <c r="X1021" i="3" s="1"/>
  <c r="V1020" i="3"/>
  <c r="V1021" i="3" s="1"/>
  <c r="U1020" i="3"/>
  <c r="U1021" i="3" s="1"/>
  <c r="T1020" i="3"/>
  <c r="T1021" i="3" s="1"/>
  <c r="S1020" i="3"/>
  <c r="S1021" i="3" s="1"/>
  <c r="R1020" i="3"/>
  <c r="R1021" i="3" s="1"/>
  <c r="Q1020" i="3"/>
  <c r="Q1021" i="3" s="1"/>
  <c r="AA1007" i="3"/>
  <c r="AA1008" i="3" s="1"/>
  <c r="Z1007" i="3"/>
  <c r="Z1008" i="3" s="1"/>
  <c r="Y1007" i="3"/>
  <c r="Y1008" i="3" s="1"/>
  <c r="X1007" i="3"/>
  <c r="X1008" i="3" s="1"/>
  <c r="V1007" i="3"/>
  <c r="V1008" i="3" s="1"/>
  <c r="U1007" i="3"/>
  <c r="U1008" i="3" s="1"/>
  <c r="T1007" i="3"/>
  <c r="T1008" i="3" s="1"/>
  <c r="S1007" i="3"/>
  <c r="S1008" i="3" s="1"/>
  <c r="R1007" i="3"/>
  <c r="R1008" i="3" s="1"/>
  <c r="Q1007" i="3"/>
  <c r="Q1008" i="3" s="1"/>
  <c r="AA912" i="3"/>
  <c r="Z912" i="3"/>
  <c r="V912" i="3"/>
  <c r="U912" i="3"/>
  <c r="T912" i="3"/>
  <c r="S912" i="3"/>
  <c r="R912" i="3"/>
  <c r="Q912" i="3"/>
  <c r="AA911" i="3"/>
  <c r="Z911" i="3"/>
  <c r="Y911" i="3"/>
  <c r="X911" i="3"/>
  <c r="V911" i="3"/>
  <c r="U911" i="3"/>
  <c r="T911" i="3"/>
  <c r="S911" i="3"/>
  <c r="R911" i="3"/>
  <c r="Q911" i="3"/>
  <c r="AA908" i="3"/>
  <c r="Z908" i="3"/>
  <c r="Y908" i="3"/>
  <c r="X908" i="3"/>
  <c r="V908" i="3"/>
  <c r="U908" i="3"/>
  <c r="T908" i="3"/>
  <c r="S908" i="3"/>
  <c r="R908" i="3"/>
  <c r="Q908" i="3"/>
  <c r="AA349" i="3"/>
  <c r="AA350" i="3" s="1"/>
  <c r="Z349" i="3"/>
  <c r="Z350" i="3" s="1"/>
  <c r="Y349" i="3"/>
  <c r="Y350" i="3" s="1"/>
  <c r="X349" i="3"/>
  <c r="X350" i="3" s="1"/>
  <c r="V349" i="3"/>
  <c r="V350" i="3" s="1"/>
  <c r="U349" i="3"/>
  <c r="U350" i="3" s="1"/>
  <c r="T349" i="3"/>
  <c r="T350" i="3" s="1"/>
  <c r="S349" i="3"/>
  <c r="S350" i="3" s="1"/>
  <c r="R349" i="3"/>
  <c r="R350" i="3" s="1"/>
  <c r="Q349" i="3"/>
  <c r="Q350" i="3" s="1"/>
  <c r="AA342" i="3"/>
  <c r="Z342" i="3"/>
  <c r="Y342" i="3"/>
  <c r="X342" i="3"/>
  <c r="V342" i="3"/>
  <c r="U342" i="3"/>
  <c r="T342" i="3"/>
  <c r="S342" i="3"/>
  <c r="R342" i="3"/>
  <c r="Q342" i="3"/>
  <c r="AA336" i="3"/>
  <c r="AA337" i="3" s="1"/>
  <c r="Z336" i="3"/>
  <c r="Z337" i="3" s="1"/>
  <c r="Y336" i="3"/>
  <c r="Y337" i="3" s="1"/>
  <c r="X336" i="3"/>
  <c r="X337" i="3" s="1"/>
  <c r="V336" i="3"/>
  <c r="V337" i="3" s="1"/>
  <c r="U336" i="3"/>
  <c r="U337" i="3" s="1"/>
  <c r="T336" i="3"/>
  <c r="T337" i="3" s="1"/>
  <c r="S336" i="3"/>
  <c r="S337" i="3" s="1"/>
  <c r="R336" i="3"/>
  <c r="R337" i="3" s="1"/>
  <c r="Q336" i="3"/>
  <c r="Q337" i="3" s="1"/>
  <c r="AA190" i="3"/>
  <c r="AA191" i="3" s="1"/>
  <c r="Z190" i="3"/>
  <c r="Z191" i="3" s="1"/>
  <c r="Y190" i="3"/>
  <c r="Y191" i="3" s="1"/>
  <c r="X190" i="3"/>
  <c r="X191" i="3" s="1"/>
  <c r="V190" i="3"/>
  <c r="V191" i="3" s="1"/>
  <c r="U190" i="3"/>
  <c r="U191" i="3" s="1"/>
  <c r="T190" i="3"/>
  <c r="T191" i="3" s="1"/>
  <c r="S190" i="3"/>
  <c r="S191" i="3" s="1"/>
  <c r="R190" i="3"/>
  <c r="R191" i="3" s="1"/>
  <c r="Q190" i="3"/>
  <c r="Q191" i="3" s="1"/>
  <c r="AA81" i="3"/>
  <c r="AA82" i="3" s="1"/>
  <c r="Z81" i="3"/>
  <c r="Z82" i="3" s="1"/>
  <c r="Y81" i="3"/>
  <c r="Y82" i="3" s="1"/>
  <c r="X81" i="3"/>
  <c r="X82" i="3" s="1"/>
  <c r="V81" i="3"/>
  <c r="V82" i="3" s="1"/>
  <c r="U81" i="3"/>
  <c r="U82" i="3" s="1"/>
  <c r="T81" i="3"/>
  <c r="T82" i="3" s="1"/>
  <c r="S81" i="3"/>
  <c r="S82" i="3" s="1"/>
  <c r="R81" i="3"/>
  <c r="R82" i="3" s="1"/>
  <c r="Q81" i="3"/>
  <c r="Q82" i="3" s="1"/>
  <c r="Z68" i="3"/>
  <c r="AA36" i="3"/>
  <c r="AA37" i="3" s="1"/>
  <c r="Z36" i="3"/>
  <c r="Z37" i="3" s="1"/>
  <c r="Y36" i="3"/>
  <c r="Y37" i="3" s="1"/>
  <c r="X36" i="3"/>
  <c r="X37" i="3" s="1"/>
  <c r="V36" i="3"/>
  <c r="V37" i="3" s="1"/>
  <c r="U36" i="3"/>
  <c r="U37" i="3" s="1"/>
  <c r="T36" i="3"/>
  <c r="T37" i="3" s="1"/>
  <c r="S36" i="3"/>
  <c r="S37" i="3" s="1"/>
  <c r="R36" i="3"/>
  <c r="R37" i="3" s="1"/>
  <c r="Q36" i="3"/>
  <c r="Q37" i="3" s="1"/>
  <c r="AA21" i="3"/>
  <c r="AA22" i="3" s="1"/>
  <c r="Z21" i="3"/>
  <c r="Z22" i="3" s="1"/>
  <c r="Y21" i="3"/>
  <c r="Y22" i="3" s="1"/>
  <c r="X21" i="3"/>
  <c r="X22" i="3" s="1"/>
  <c r="V21" i="3"/>
  <c r="V22" i="3" s="1"/>
  <c r="U21" i="3"/>
  <c r="U22" i="3" s="1"/>
  <c r="T21" i="3"/>
  <c r="T22" i="3" s="1"/>
  <c r="S21" i="3"/>
  <c r="S22" i="3" s="1"/>
  <c r="R21" i="3"/>
  <c r="R22" i="3" s="1"/>
  <c r="Q21" i="3"/>
  <c r="Q22" i="3" s="1"/>
  <c r="AT887" i="3"/>
  <c r="AT5431" i="3"/>
  <c r="AT5457" i="3"/>
  <c r="AT1228" i="3"/>
  <c r="AT1889" i="3"/>
  <c r="AT1920" i="3"/>
  <c r="AT2000" i="3"/>
  <c r="AT4467" i="3"/>
  <c r="AT4827" i="3"/>
  <c r="AT4872" i="3"/>
  <c r="AT4809" i="3"/>
  <c r="AT1829" i="3"/>
  <c r="AT1962" i="3"/>
  <c r="AT5487" i="3"/>
  <c r="AT5505" i="3"/>
  <c r="AT5536" i="3"/>
  <c r="AT5565" i="3"/>
  <c r="AT5587" i="3"/>
  <c r="AT3374" i="3"/>
  <c r="AT3431" i="3"/>
  <c r="AB887" i="3"/>
  <c r="AB5431" i="3"/>
  <c r="AB5457" i="3"/>
  <c r="AB1228" i="3"/>
  <c r="AB1889" i="3"/>
  <c r="AB1920" i="3"/>
  <c r="AB2000" i="3"/>
  <c r="AB4467" i="3"/>
  <c r="AB4827" i="3"/>
  <c r="AB4872" i="3"/>
  <c r="AB4809" i="3"/>
  <c r="AB1829" i="3"/>
  <c r="AB1962" i="3"/>
  <c r="AB5487" i="3"/>
  <c r="AB5505" i="3"/>
  <c r="AB5536" i="3"/>
  <c r="AB5565" i="3"/>
  <c r="AB5587" i="3"/>
  <c r="AB3374" i="3"/>
  <c r="AB3431" i="3"/>
  <c r="AB20" i="3"/>
  <c r="BB4939" i="3"/>
  <c r="AX4939" i="3"/>
  <c r="BB2213" i="3"/>
  <c r="AX2213" i="3"/>
  <c r="BB4659" i="3"/>
  <c r="AX4659" i="3"/>
  <c r="BB4644" i="3"/>
  <c r="AX4644" i="3"/>
  <c r="BB3511" i="3"/>
  <c r="AX3511" i="3"/>
  <c r="BB4756" i="3"/>
  <c r="AX4756" i="3"/>
  <c r="BB4751" i="3"/>
  <c r="AX4751" i="3"/>
  <c r="BB4750" i="3"/>
  <c r="AX4750" i="3"/>
  <c r="BB4743" i="3"/>
  <c r="AX4743" i="3"/>
  <c r="BB4722" i="3"/>
  <c r="AX4722" i="3"/>
  <c r="BB4703" i="3"/>
  <c r="AX4703" i="3"/>
  <c r="BB4701" i="3"/>
  <c r="AX4701" i="3"/>
  <c r="BB1794" i="3"/>
  <c r="AX1794" i="3"/>
  <c r="BB2070" i="3"/>
  <c r="AX2070" i="3"/>
  <c r="AU3576" i="3"/>
  <c r="AC3576" i="3"/>
  <c r="AU3490" i="3"/>
  <c r="AC3490" i="3"/>
  <c r="AU5641" i="3"/>
  <c r="AU5642" i="3" s="1"/>
  <c r="AC5641" i="3"/>
  <c r="AC5642" i="3" s="1"/>
  <c r="BB2859" i="3"/>
  <c r="AX2859" i="3"/>
  <c r="BB2858" i="3"/>
  <c r="AX2858" i="3"/>
  <c r="BB3025" i="3"/>
  <c r="AX3025" i="3"/>
  <c r="BB3022" i="3"/>
  <c r="AX3022" i="3"/>
  <c r="BB3018" i="3"/>
  <c r="AX3018" i="3"/>
  <c r="BB1142" i="3"/>
  <c r="AX1142" i="3"/>
  <c r="BB3631" i="3"/>
  <c r="AX3631" i="3"/>
  <c r="BB1057" i="3"/>
  <c r="AX1057" i="3"/>
  <c r="BB1056" i="3"/>
  <c r="AX1056" i="3"/>
  <c r="BB1053" i="3"/>
  <c r="AX1053" i="3"/>
  <c r="BB2257" i="3"/>
  <c r="AX2257" i="3"/>
  <c r="BB2212" i="3"/>
  <c r="AX2212" i="3"/>
  <c r="BB2206" i="3"/>
  <c r="AX2206" i="3"/>
  <c r="AC4532" i="3"/>
  <c r="AU4532" i="3"/>
  <c r="BB4531" i="3"/>
  <c r="BB4532" i="3" s="1"/>
  <c r="AX4531" i="3"/>
  <c r="AX4532" i="3" s="1"/>
  <c r="BB3357" i="3"/>
  <c r="AX3357" i="3"/>
  <c r="BB5325" i="3"/>
  <c r="AX5325" i="3"/>
  <c r="BB982" i="3"/>
  <c r="AX982" i="3"/>
  <c r="BB5095" i="3"/>
  <c r="AX5095" i="3"/>
  <c r="BB1575" i="3"/>
  <c r="AX1575" i="3"/>
  <c r="BB1741" i="3"/>
  <c r="AX1741" i="3"/>
  <c r="BB1586" i="3"/>
  <c r="AX1586" i="3"/>
  <c r="BB267" i="3"/>
  <c r="AX267" i="3"/>
  <c r="BB3209" i="3"/>
  <c r="BB3210" i="3" s="1"/>
  <c r="AX3209" i="3"/>
  <c r="AX3210" i="3" s="1"/>
  <c r="AX4367" i="3"/>
  <c r="BB4367" i="3"/>
  <c r="AX4368" i="3"/>
  <c r="BB4368" i="3"/>
  <c r="AX4373" i="3"/>
  <c r="BB4373" i="3"/>
  <c r="AX4387" i="3"/>
  <c r="BB4387" i="3"/>
  <c r="AX4390" i="3"/>
  <c r="BB4390" i="3"/>
  <c r="AX4388" i="3"/>
  <c r="BB4388" i="3"/>
  <c r="AX4389" i="3"/>
  <c r="BB4389" i="3"/>
  <c r="AX4393" i="3"/>
  <c r="BB4393" i="3"/>
  <c r="AX4394" i="3"/>
  <c r="BB4394" i="3"/>
  <c r="AX4395" i="3"/>
  <c r="BB4395" i="3"/>
  <c r="AX4396" i="3"/>
  <c r="BB4396" i="3"/>
  <c r="AX4397" i="3"/>
  <c r="BB4397" i="3"/>
  <c r="AX4398" i="3"/>
  <c r="BB4398" i="3"/>
  <c r="AX4399" i="3"/>
  <c r="BB4399" i="3"/>
  <c r="AX4400" i="3"/>
  <c r="BB4400" i="3"/>
  <c r="AX4401" i="3"/>
  <c r="BB4401" i="3"/>
  <c r="AX4402" i="3"/>
  <c r="BB4402" i="3"/>
  <c r="AX4403" i="3"/>
  <c r="BB4403" i="3"/>
  <c r="AX4404" i="3"/>
  <c r="BB4404" i="3"/>
  <c r="AX4406" i="3"/>
  <c r="BB4406" i="3"/>
  <c r="AX4411" i="3"/>
  <c r="BB4411" i="3"/>
  <c r="AX4412" i="3"/>
  <c r="BB4412" i="3"/>
  <c r="AX4414" i="3"/>
  <c r="BB4414" i="3"/>
  <c r="AX4415" i="3"/>
  <c r="BB4415" i="3"/>
  <c r="AX4043" i="3"/>
  <c r="BB4043" i="3"/>
  <c r="AX4044" i="3"/>
  <c r="C755" i="4" s="1"/>
  <c r="BB4044" i="3"/>
  <c r="H755" i="4" s="1"/>
  <c r="AX4045" i="3"/>
  <c r="BB4045" i="3"/>
  <c r="AX4046" i="3"/>
  <c r="BB4046" i="3"/>
  <c r="AX4051" i="3"/>
  <c r="BB4051" i="3"/>
  <c r="AX4053" i="3"/>
  <c r="BB4053" i="3"/>
  <c r="AX4060" i="3"/>
  <c r="BB4060" i="3"/>
  <c r="AX4066" i="3"/>
  <c r="BB4066" i="3"/>
  <c r="AX4072" i="3"/>
  <c r="BB4072" i="3"/>
  <c r="AX4074" i="3"/>
  <c r="BB4074" i="3"/>
  <c r="AX4070" i="3"/>
  <c r="BB4070" i="3"/>
  <c r="AX4073" i="3"/>
  <c r="BB4073" i="3"/>
  <c r="AX1705" i="3"/>
  <c r="BB1705" i="3"/>
  <c r="AX1810" i="3"/>
  <c r="BB1810" i="3"/>
  <c r="AX1811" i="3"/>
  <c r="BB1811" i="3"/>
  <c r="AX1260" i="3"/>
  <c r="BB1260" i="3"/>
  <c r="AX1258" i="3"/>
  <c r="BB1258" i="3"/>
  <c r="AX1266" i="3"/>
  <c r="BB1266" i="3"/>
  <c r="AX1282" i="3"/>
  <c r="BB1282" i="3"/>
  <c r="AX1283" i="3"/>
  <c r="BB1283" i="3"/>
  <c r="AX1284" i="3"/>
  <c r="BB1284" i="3"/>
  <c r="AX1286" i="3"/>
  <c r="BB1286" i="3"/>
  <c r="AX1288" i="3"/>
  <c r="BB1288" i="3"/>
  <c r="AX1290" i="3"/>
  <c r="BB1290" i="3"/>
  <c r="AX1289" i="3"/>
  <c r="BB1289" i="3"/>
  <c r="AX1296" i="3"/>
  <c r="BB1296" i="3"/>
  <c r="BB4680" i="3"/>
  <c r="AX4680" i="3"/>
  <c r="BB4643" i="3"/>
  <c r="AX4643" i="3"/>
  <c r="AX2050" i="3"/>
  <c r="BB2050" i="3"/>
  <c r="BB985" i="3"/>
  <c r="AX985" i="3"/>
  <c r="BB5117" i="3"/>
  <c r="AX5117" i="3"/>
  <c r="BB248" i="3"/>
  <c r="AX248" i="3"/>
  <c r="BB4717" i="3"/>
  <c r="AX4717" i="3"/>
  <c r="C4487" i="3"/>
  <c r="C4488" i="3" s="1"/>
  <c r="C4481" i="3"/>
  <c r="C4483" i="3" s="1"/>
  <c r="C4484" i="3" s="1"/>
  <c r="C4485" i="3" s="1"/>
  <c r="B4481" i="3"/>
  <c r="B4483" i="3" s="1"/>
  <c r="B4484" i="3" s="1"/>
  <c r="B4485" i="3" s="1"/>
  <c r="B4487" i="3" s="1"/>
  <c r="BB1646" i="3"/>
  <c r="AX1646" i="3"/>
  <c r="BB1587" i="3"/>
  <c r="AX1587" i="3"/>
  <c r="BB2240" i="3"/>
  <c r="AX2240" i="3"/>
  <c r="BB2256" i="3"/>
  <c r="AX2256" i="3"/>
  <c r="BB2253" i="3"/>
  <c r="AX2253" i="3"/>
  <c r="BB2248" i="3"/>
  <c r="AX2248" i="3"/>
  <c r="BB2219" i="3"/>
  <c r="AX2219" i="3"/>
  <c r="BB5279" i="3"/>
  <c r="AX5279" i="3"/>
  <c r="BB4279" i="3"/>
  <c r="AX4279" i="3"/>
  <c r="BB4257" i="3"/>
  <c r="AX4257" i="3"/>
  <c r="BB5173" i="3"/>
  <c r="AX5173" i="3"/>
  <c r="BB2903" i="3"/>
  <c r="AX2903" i="3"/>
  <c r="BB3714" i="3"/>
  <c r="AX3714" i="3"/>
  <c r="BB2759" i="3"/>
  <c r="AX2759" i="3"/>
  <c r="BB2758" i="3"/>
  <c r="AX2758" i="3"/>
  <c r="BB3668" i="3"/>
  <c r="AX3668" i="3"/>
  <c r="BB3520" i="3"/>
  <c r="AX3520" i="3"/>
  <c r="BB3522" i="3"/>
  <c r="AX3522" i="3"/>
  <c r="BB1390" i="3"/>
  <c r="BB1391" i="3" s="1"/>
  <c r="AX1390" i="3"/>
  <c r="AX1391" i="3" s="1"/>
  <c r="BB1385" i="3"/>
  <c r="AX1385" i="3"/>
  <c r="AX1386" i="3" s="1"/>
  <c r="BB1370" i="3"/>
  <c r="AX1370" i="3"/>
  <c r="BB1369" i="3"/>
  <c r="AX1369" i="3"/>
  <c r="BB1362" i="3"/>
  <c r="AX1362" i="3"/>
  <c r="BB1360" i="3"/>
  <c r="AX1360" i="3"/>
  <c r="BB1361" i="3"/>
  <c r="AX1361" i="3"/>
  <c r="BB1358" i="3"/>
  <c r="AX1358" i="3"/>
  <c r="BB1357" i="3"/>
  <c r="AX1357" i="3"/>
  <c r="BB1356" i="3"/>
  <c r="AX1356" i="3"/>
  <c r="BB1340" i="3"/>
  <c r="AX1340" i="3"/>
  <c r="BB1355" i="3"/>
  <c r="AX1355" i="3"/>
  <c r="BB1338" i="3"/>
  <c r="AX1338" i="3"/>
  <c r="AC1324" i="3"/>
  <c r="AU1324" i="3"/>
  <c r="BB1323" i="3"/>
  <c r="BB1324" i="3" s="1"/>
  <c r="AX1323" i="3"/>
  <c r="AX1324" i="3" s="1"/>
  <c r="BB1315" i="3"/>
  <c r="AX1315" i="3"/>
  <c r="BB1311" i="3"/>
  <c r="BB1326" i="3" s="1"/>
  <c r="AX1311" i="3"/>
  <c r="BB1164" i="3"/>
  <c r="AX1164" i="3"/>
  <c r="BB5324" i="3"/>
  <c r="AX5324" i="3"/>
  <c r="BB5312" i="3"/>
  <c r="AX5312" i="3"/>
  <c r="AX5182" i="3"/>
  <c r="BB5182" i="3"/>
  <c r="BB5096" i="3"/>
  <c r="AX5096" i="3"/>
  <c r="BB2412" i="3"/>
  <c r="AX2412" i="3"/>
  <c r="BB3291" i="3"/>
  <c r="AX3291" i="3"/>
  <c r="BB3285" i="3"/>
  <c r="AX3285" i="3"/>
  <c r="BB4277" i="3"/>
  <c r="AX4277" i="3"/>
  <c r="BB4264" i="3"/>
  <c r="AX4264" i="3"/>
  <c r="BB4263" i="3"/>
  <c r="AX4263" i="3"/>
  <c r="BB4259" i="3"/>
  <c r="AX4259" i="3"/>
  <c r="BB4258" i="3"/>
  <c r="AX4258" i="3"/>
  <c r="AU1448" i="3"/>
  <c r="AC1448" i="3"/>
  <c r="AU1442" i="3"/>
  <c r="AU1443" i="3" s="1"/>
  <c r="AC1442" i="3"/>
  <c r="AC1443" i="3" s="1"/>
  <c r="BB1441" i="3"/>
  <c r="AX1441" i="3"/>
  <c r="AX1448" i="3" s="1"/>
  <c r="AC1020" i="3"/>
  <c r="AC1021" i="3" s="1"/>
  <c r="AU1020" i="3"/>
  <c r="AU1021" i="3" s="1"/>
  <c r="BB1019" i="3"/>
  <c r="BB1020" i="3" s="1"/>
  <c r="BB1021" i="3" s="1"/>
  <c r="AX1019" i="3"/>
  <c r="AX1020" i="3" s="1"/>
  <c r="AX1021" i="3" s="1"/>
  <c r="AC349" i="3"/>
  <c r="AC350" i="3" s="1"/>
  <c r="AU349" i="3"/>
  <c r="AU350" i="3" s="1"/>
  <c r="BB348" i="3"/>
  <c r="BB349" i="3" s="1"/>
  <c r="BB350" i="3" s="1"/>
  <c r="AX348" i="3"/>
  <c r="AX2220" i="3"/>
  <c r="BB2220" i="3"/>
  <c r="BB4757" i="3"/>
  <c r="AX4757" i="3"/>
  <c r="BB4741" i="3"/>
  <c r="AX4741" i="3"/>
  <c r="BB4740" i="3"/>
  <c r="AX4740" i="3"/>
  <c r="BB4721" i="3"/>
  <c r="AX4721" i="3"/>
  <c r="BB4723" i="3"/>
  <c r="AX4723" i="3"/>
  <c r="BB1785" i="3"/>
  <c r="AX1785" i="3"/>
  <c r="BB1751" i="3"/>
  <c r="AX1751" i="3"/>
  <c r="BB1723" i="3"/>
  <c r="AX1723" i="3"/>
  <c r="BB1632" i="3"/>
  <c r="AX1632" i="3"/>
  <c r="AC4626" i="3"/>
  <c r="AU4626" i="3"/>
  <c r="BB2218" i="3"/>
  <c r="AX2218" i="3"/>
  <c r="AX2261" i="3"/>
  <c r="BB2261" i="3"/>
  <c r="BB2217" i="3"/>
  <c r="AX2217" i="3"/>
  <c r="BB2211" i="3"/>
  <c r="AX2211" i="3"/>
  <c r="BB4679" i="3"/>
  <c r="AX4679" i="3"/>
  <c r="BB4658" i="3"/>
  <c r="AX4658" i="3"/>
  <c r="BB4642" i="3"/>
  <c r="AX4642" i="3"/>
  <c r="BB2875" i="3"/>
  <c r="AX2875" i="3"/>
  <c r="BB2874" i="3"/>
  <c r="AX2874" i="3"/>
  <c r="BB2867" i="3"/>
  <c r="AX2867" i="3"/>
  <c r="BB2857" i="3"/>
  <c r="AX2857" i="3"/>
  <c r="BB3568" i="3"/>
  <c r="AX3568" i="3"/>
  <c r="BB4710" i="3"/>
  <c r="AX4710" i="3"/>
  <c r="BC4710" i="3"/>
  <c r="BB4709" i="3"/>
  <c r="AX4709" i="3"/>
  <c r="BB4700" i="3"/>
  <c r="AX4700" i="3"/>
  <c r="BB1748" i="3"/>
  <c r="AX1748" i="3"/>
  <c r="AC2032" i="3"/>
  <c r="AU2032" i="3"/>
  <c r="BB2031" i="3"/>
  <c r="BB2032" i="3" s="1"/>
  <c r="AX2031" i="3"/>
  <c r="AX2032" i="3" s="1"/>
  <c r="BB5253" i="3"/>
  <c r="AX5253" i="3"/>
  <c r="AC1090" i="3"/>
  <c r="AU1090" i="3"/>
  <c r="AC1085" i="3"/>
  <c r="AU1085" i="3"/>
  <c r="BB1089" i="3"/>
  <c r="BB1090" i="3" s="1"/>
  <c r="AX1089" i="3"/>
  <c r="AX1090" i="3" s="1"/>
  <c r="BB1084" i="3"/>
  <c r="BB1085" i="3" s="1"/>
  <c r="AX1084" i="3"/>
  <c r="AX1085" i="3" s="1"/>
  <c r="BB302" i="3"/>
  <c r="AX302" i="3"/>
  <c r="BB264" i="3"/>
  <c r="AX264" i="3"/>
  <c r="BB3094" i="3"/>
  <c r="AX3094" i="3"/>
  <c r="BB172" i="3"/>
  <c r="AX172" i="3"/>
  <c r="BB5371" i="3"/>
  <c r="AX5371" i="3"/>
  <c r="AU1072" i="3"/>
  <c r="AU1073" i="3" s="1"/>
  <c r="AC1072" i="3"/>
  <c r="AC1073" i="3" s="1"/>
  <c r="AU342" i="3"/>
  <c r="AC342" i="3"/>
  <c r="AU336" i="3"/>
  <c r="AU337" i="3" s="1"/>
  <c r="AC336" i="3"/>
  <c r="AC337" i="3" s="1"/>
  <c r="BB5308" i="3"/>
  <c r="AX5308" i="3"/>
  <c r="BB5293" i="3"/>
  <c r="AX5293" i="3"/>
  <c r="BB3519" i="3"/>
  <c r="AX3519" i="3"/>
  <c r="BB940" i="3"/>
  <c r="AX940" i="3"/>
  <c r="BB1145" i="3"/>
  <c r="AX1145" i="3"/>
  <c r="BB1127" i="3"/>
  <c r="AX1127" i="3"/>
  <c r="BB1114" i="3"/>
  <c r="AX1114" i="3"/>
  <c r="BB1102" i="3"/>
  <c r="AX1102" i="3"/>
  <c r="BB3269" i="3"/>
  <c r="AX3269" i="3"/>
  <c r="BB4588" i="3"/>
  <c r="AX4588" i="3"/>
  <c r="BB4287" i="3"/>
  <c r="AX4287" i="3"/>
  <c r="AU68" i="3"/>
  <c r="BB3644" i="3"/>
  <c r="AX3644" i="3"/>
  <c r="BB3630" i="3"/>
  <c r="AX3630" i="3"/>
  <c r="BB3629" i="3"/>
  <c r="AX3629" i="3"/>
  <c r="AX3653" i="3"/>
  <c r="BB3653" i="3"/>
  <c r="BB3626" i="3"/>
  <c r="AX3626" i="3"/>
  <c r="BB4735" i="3"/>
  <c r="AX4735" i="3"/>
  <c r="BB4727" i="3"/>
  <c r="AX4727" i="3"/>
  <c r="BB5178" i="3"/>
  <c r="AX5178" i="3"/>
  <c r="BB1783" i="3"/>
  <c r="AX1783" i="3"/>
  <c r="BB1781" i="3"/>
  <c r="AX1781" i="3"/>
  <c r="BB1778" i="3"/>
  <c r="AX1778" i="3"/>
  <c r="BB1775" i="3"/>
  <c r="AX1775" i="3"/>
  <c r="BB1574" i="3"/>
  <c r="AX1574" i="3"/>
  <c r="BB1564" i="3"/>
  <c r="AX1564" i="3"/>
  <c r="BB5302" i="3"/>
  <c r="AX5302" i="3"/>
  <c r="BB5276" i="3"/>
  <c r="AX5276" i="3"/>
  <c r="BB5254" i="3"/>
  <c r="AX5254" i="3"/>
  <c r="BB3253" i="3"/>
  <c r="AX3253" i="3"/>
  <c r="BB3244" i="3"/>
  <c r="AX3244" i="3"/>
  <c r="BB2973" i="3"/>
  <c r="AX2973" i="3"/>
  <c r="BB1208" i="3"/>
  <c r="BD1208" i="3" s="1"/>
  <c r="BE1208" i="3" s="1"/>
  <c r="AX1208" i="3"/>
  <c r="BB1566" i="3"/>
  <c r="AX1566" i="3"/>
  <c r="BC1566" i="3"/>
  <c r="BB1169" i="3"/>
  <c r="AX1169" i="3"/>
  <c r="BB2691" i="3"/>
  <c r="AX2691" i="3"/>
  <c r="BB2689" i="3"/>
  <c r="AX2689" i="3"/>
  <c r="BB2687" i="3"/>
  <c r="AX2687" i="3"/>
  <c r="BB2688" i="3"/>
  <c r="AX2688" i="3"/>
  <c r="BB2686" i="3"/>
  <c r="AX2686" i="3"/>
  <c r="BB2679" i="3"/>
  <c r="AX2679" i="3"/>
  <c r="BB2677" i="3"/>
  <c r="AX2677" i="3"/>
  <c r="BB2672" i="3"/>
  <c r="AX2672" i="3"/>
  <c r="BB2667" i="3"/>
  <c r="AX2667" i="3"/>
  <c r="BB2666" i="3"/>
  <c r="AX2666" i="3"/>
  <c r="BB2665" i="3"/>
  <c r="AX2665" i="3"/>
  <c r="BB2664" i="3"/>
  <c r="AX2664" i="3"/>
  <c r="BB2662" i="3"/>
  <c r="AX2662" i="3"/>
  <c r="BB2660" i="3"/>
  <c r="AX2660" i="3"/>
  <c r="BB2590" i="3"/>
  <c r="AX2590" i="3"/>
  <c r="BB3554" i="3"/>
  <c r="AX3554" i="3"/>
  <c r="BB5320" i="3"/>
  <c r="AX5320" i="3"/>
  <c r="BB5258" i="3"/>
  <c r="AX5258" i="3"/>
  <c r="BB5252" i="3"/>
  <c r="AX5252" i="3"/>
  <c r="BB2974" i="3"/>
  <c r="AX2974" i="3"/>
  <c r="BB2964" i="3"/>
  <c r="AX2964" i="3"/>
  <c r="BB2967" i="3"/>
  <c r="AX2967" i="3"/>
  <c r="BB2960" i="3"/>
  <c r="AX2960" i="3"/>
  <c r="BB2957" i="3"/>
  <c r="AX2957" i="3"/>
  <c r="BB2956" i="3"/>
  <c r="AX2956" i="3"/>
  <c r="BB2954" i="3"/>
  <c r="AX2954" i="3"/>
  <c r="BB2953" i="3"/>
  <c r="AX2953" i="3"/>
  <c r="BB2947" i="3"/>
  <c r="AX2947" i="3"/>
  <c r="BB2948" i="3"/>
  <c r="AX2948" i="3"/>
  <c r="BB2868" i="3"/>
  <c r="AX2868" i="3"/>
  <c r="BB2866" i="3"/>
  <c r="AX2866" i="3"/>
  <c r="BB2863" i="3"/>
  <c r="AX2863" i="3"/>
  <c r="BB2861" i="3"/>
  <c r="AX2861" i="3"/>
  <c r="BB2848" i="3"/>
  <c r="AX2848" i="3"/>
  <c r="BB2832" i="3"/>
  <c r="AX2832" i="3"/>
  <c r="BB2833" i="3"/>
  <c r="AX2833" i="3"/>
  <c r="BB3707" i="3"/>
  <c r="AX3707" i="3"/>
  <c r="BB3705" i="3"/>
  <c r="AX3705" i="3"/>
  <c r="BB3703" i="3"/>
  <c r="AX3703" i="3"/>
  <c r="BB3706" i="3"/>
  <c r="AX3706" i="3"/>
  <c r="BB3699" i="3"/>
  <c r="AX3699" i="3"/>
  <c r="BB3698" i="3"/>
  <c r="AX3698" i="3"/>
  <c r="BB3697" i="3"/>
  <c r="AX3697" i="3"/>
  <c r="BB3688" i="3"/>
  <c r="AX3688" i="3"/>
  <c r="BB2731" i="3"/>
  <c r="AX2731" i="3"/>
  <c r="BB2726" i="3"/>
  <c r="AX2726" i="3"/>
  <c r="BB2727" i="3"/>
  <c r="AX2727" i="3"/>
  <c r="BB2723" i="3"/>
  <c r="AX2723" i="3"/>
  <c r="BB2730" i="3"/>
  <c r="AX2730" i="3"/>
  <c r="BB2728" i="3"/>
  <c r="AX2728" i="3"/>
  <c r="BB2725" i="3"/>
  <c r="AX2725" i="3"/>
  <c r="BB2729" i="3"/>
  <c r="AX2729" i="3"/>
  <c r="BB2708" i="3"/>
  <c r="AX2708" i="3"/>
  <c r="BB2707" i="3"/>
  <c r="AX2707" i="3"/>
  <c r="BB2619" i="3"/>
  <c r="AX2619" i="3"/>
  <c r="BB3625" i="3"/>
  <c r="AX3625" i="3"/>
  <c r="BB4276" i="3"/>
  <c r="AX4276" i="3"/>
  <c r="BB4648" i="3"/>
  <c r="AX4648" i="3"/>
  <c r="BB3939" i="3"/>
  <c r="AX3939" i="3"/>
  <c r="AU3485" i="3"/>
  <c r="AC3485" i="3"/>
  <c r="AU2336" i="3"/>
  <c r="AC2336" i="3"/>
  <c r="BB2909" i="3"/>
  <c r="AX2909" i="3"/>
  <c r="C484" i="4" s="1"/>
  <c r="BB333" i="3"/>
  <c r="AX333" i="3"/>
  <c r="BB259" i="3"/>
  <c r="AX259" i="3"/>
  <c r="AX2101" i="3"/>
  <c r="BB2101" i="3"/>
  <c r="AX965" i="3"/>
  <c r="BB965" i="3"/>
  <c r="AX3935" i="3"/>
  <c r="BB3935" i="3"/>
  <c r="AX3921" i="3"/>
  <c r="BB3921" i="3"/>
  <c r="AX3821" i="3"/>
  <c r="BB3821" i="3"/>
  <c r="AX3628" i="3"/>
  <c r="BB3628" i="3"/>
  <c r="AX2862" i="3"/>
  <c r="BB2862" i="3"/>
  <c r="I1314" i="4"/>
  <c r="H1314" i="4"/>
  <c r="D1314" i="4"/>
  <c r="C1314" i="4"/>
  <c r="I1282" i="4"/>
  <c r="H1282" i="4"/>
  <c r="D1282" i="4"/>
  <c r="C1282" i="4"/>
  <c r="I1266" i="4"/>
  <c r="H1266" i="4"/>
  <c r="D1266" i="4"/>
  <c r="C1266" i="4"/>
  <c r="I1250" i="4"/>
  <c r="H1250" i="4"/>
  <c r="D1250" i="4"/>
  <c r="C1250" i="4"/>
  <c r="I1226" i="4"/>
  <c r="H1226" i="4"/>
  <c r="D1226" i="4"/>
  <c r="C1226" i="4"/>
  <c r="I1218" i="4"/>
  <c r="H1218" i="4"/>
  <c r="D1218" i="4"/>
  <c r="C1218" i="4"/>
  <c r="I1202" i="4"/>
  <c r="H1202" i="4"/>
  <c r="D1202" i="4"/>
  <c r="C1202" i="4"/>
  <c r="A1234" i="4"/>
  <c r="A1226" i="4"/>
  <c r="A1242" i="4" s="1"/>
  <c r="A1250" i="4" s="1"/>
  <c r="A1258" i="4" s="1"/>
  <c r="A1266" i="4" s="1"/>
  <c r="A1274" i="4" s="1"/>
  <c r="A1282" i="4" s="1"/>
  <c r="A1290" i="4" s="1"/>
  <c r="A1298" i="4" s="1"/>
  <c r="A1362" i="4" s="1"/>
  <c r="BB3654" i="3"/>
  <c r="AX3654" i="3"/>
  <c r="BB5243" i="3"/>
  <c r="AX5243" i="3"/>
  <c r="AC2808" i="3"/>
  <c r="AC2809" i="3" s="1"/>
  <c r="AU2808" i="3"/>
  <c r="AU2809" i="3" s="1"/>
  <c r="BB3026" i="3"/>
  <c r="AX3026" i="3"/>
  <c r="BB3005" i="3"/>
  <c r="AX3005" i="3"/>
  <c r="BB2611" i="3"/>
  <c r="AX2611" i="3"/>
  <c r="BB4667" i="3"/>
  <c r="AX4667" i="3"/>
  <c r="BB4430" i="3"/>
  <c r="AX4430" i="3"/>
  <c r="BB2910" i="3"/>
  <c r="AX2910" i="3"/>
  <c r="BB3027" i="3"/>
  <c r="AX3027" i="3"/>
  <c r="BB3024" i="3"/>
  <c r="AX3024" i="3"/>
  <c r="BB3021" i="3"/>
  <c r="AX3021" i="3"/>
  <c r="BB3019" i="3"/>
  <c r="AX3019" i="3"/>
  <c r="BB3023" i="3"/>
  <c r="AX3023" i="3"/>
  <c r="BB3016" i="3"/>
  <c r="AX3016" i="3"/>
  <c r="BB3008" i="3"/>
  <c r="AX3008" i="3"/>
  <c r="BB3007" i="3"/>
  <c r="AX3007" i="3"/>
  <c r="BB3002" i="3"/>
  <c r="AX3002" i="3"/>
  <c r="BB3000" i="3"/>
  <c r="AX3000" i="3"/>
  <c r="BB3004" i="3"/>
  <c r="AX3004" i="3"/>
  <c r="BB3006" i="3"/>
  <c r="AX3006" i="3"/>
  <c r="BB2999" i="3"/>
  <c r="AX2999" i="3"/>
  <c r="BB3001" i="3"/>
  <c r="AX3001" i="3"/>
  <c r="BB3003" i="3"/>
  <c r="AX3003" i="3"/>
  <c r="BB2998" i="3"/>
  <c r="AX2998" i="3"/>
  <c r="BB2997" i="3"/>
  <c r="AX2997" i="3"/>
  <c r="BB2996" i="3"/>
  <c r="AX2996" i="3"/>
  <c r="BB2995" i="3"/>
  <c r="AX2995" i="3"/>
  <c r="BB2993" i="3"/>
  <c r="AX2993" i="3"/>
  <c r="BB2991" i="3"/>
  <c r="AX2991" i="3"/>
  <c r="BB1210" i="3"/>
  <c r="AX1210" i="3"/>
  <c r="BB1207" i="3"/>
  <c r="AX1207" i="3"/>
  <c r="AX3684" i="3"/>
  <c r="BB3684" i="3"/>
  <c r="AX1551" i="3"/>
  <c r="BB1551" i="3"/>
  <c r="AX1552" i="3"/>
  <c r="BB1552" i="3"/>
  <c r="AX1553" i="3"/>
  <c r="BB1553" i="3"/>
  <c r="AX1554" i="3"/>
  <c r="BB1554" i="3"/>
  <c r="AX1555" i="3"/>
  <c r="BB1555" i="3"/>
  <c r="AX1556" i="3"/>
  <c r="BB1556" i="3"/>
  <c r="AX1557" i="3"/>
  <c r="BB1557" i="3"/>
  <c r="AX1562" i="3"/>
  <c r="BB1562" i="3"/>
  <c r="AX1563" i="3"/>
  <c r="BB1563" i="3"/>
  <c r="AX1567" i="3"/>
  <c r="BB1567" i="3"/>
  <c r="AX1568" i="3"/>
  <c r="BB1568" i="3"/>
  <c r="AX1571" i="3"/>
  <c r="BB1571" i="3"/>
  <c r="AX1569" i="3"/>
  <c r="BB1569" i="3"/>
  <c r="AX1573" i="3"/>
  <c r="BB1573" i="3"/>
  <c r="AX1581" i="3"/>
  <c r="BB1581" i="3"/>
  <c r="AX1590" i="3"/>
  <c r="BB1590" i="3"/>
  <c r="AX1591" i="3"/>
  <c r="BB1591" i="3"/>
  <c r="AX1592" i="3"/>
  <c r="BB1592" i="3"/>
  <c r="AX1624" i="3"/>
  <c r="BB1624" i="3"/>
  <c r="AX1615" i="3"/>
  <c r="BB1615" i="3"/>
  <c r="AX1616" i="3"/>
  <c r="BB1616" i="3"/>
  <c r="AX1617" i="3"/>
  <c r="BB1617" i="3"/>
  <c r="AX1619" i="3"/>
  <c r="BB1619" i="3"/>
  <c r="AX1622" i="3"/>
  <c r="BB1622" i="3"/>
  <c r="AX1623" i="3"/>
  <c r="BB1623" i="3"/>
  <c r="AX1627" i="3"/>
  <c r="BB1627" i="3"/>
  <c r="AX1628" i="3"/>
  <c r="BB1628" i="3"/>
  <c r="AX1629" i="3"/>
  <c r="BB1629" i="3"/>
  <c r="AX1625" i="3"/>
  <c r="BB1625" i="3"/>
  <c r="AX1626" i="3"/>
  <c r="BB1626" i="3"/>
  <c r="AX1630" i="3"/>
  <c r="BB1630" i="3"/>
  <c r="AX1631" i="3"/>
  <c r="BB1631" i="3"/>
  <c r="AX1640" i="3"/>
  <c r="BB1640" i="3"/>
  <c r="AX1641" i="3"/>
  <c r="BB1641" i="3"/>
  <c r="AX1642" i="3"/>
  <c r="BB1642" i="3"/>
  <c r="AX1643" i="3"/>
  <c r="BB1643" i="3"/>
  <c r="AX1644" i="3"/>
  <c r="BB1644" i="3"/>
  <c r="AX1645" i="3"/>
  <c r="BB1645" i="3"/>
  <c r="AX1650" i="3"/>
  <c r="BB1650" i="3"/>
  <c r="BB2216" i="3"/>
  <c r="AX2216" i="3"/>
  <c r="BB2228" i="3"/>
  <c r="AX2228" i="3"/>
  <c r="BB2184" i="3"/>
  <c r="AX2184" i="3"/>
  <c r="BB4619" i="3"/>
  <c r="AX4619" i="3"/>
  <c r="BB2126" i="3"/>
  <c r="AX2126" i="3"/>
  <c r="AX2132" i="3"/>
  <c r="BB2132" i="3"/>
  <c r="BB4742" i="3"/>
  <c r="AX4742" i="3"/>
  <c r="BB1738" i="3"/>
  <c r="AX1738" i="3"/>
  <c r="BB1071" i="3"/>
  <c r="BB1072" i="3" s="1"/>
  <c r="BB1073" i="3" s="1"/>
  <c r="AX1071" i="3"/>
  <c r="AX1072" i="3" s="1"/>
  <c r="AX1073" i="3" s="1"/>
  <c r="BB1193" i="3"/>
  <c r="AX1193" i="3"/>
  <c r="BB1191" i="3"/>
  <c r="AX1191" i="3"/>
  <c r="BB1188" i="3"/>
  <c r="AX1188" i="3"/>
  <c r="BB1163" i="3"/>
  <c r="AX1163" i="3"/>
  <c r="BB1160" i="3"/>
  <c r="AX1160" i="3"/>
  <c r="BB1152" i="3"/>
  <c r="AX1152" i="3"/>
  <c r="BB1151" i="3"/>
  <c r="AX1151" i="3"/>
  <c r="BB1150" i="3"/>
  <c r="AX1150" i="3"/>
  <c r="BB1149" i="3"/>
  <c r="AX1149" i="3"/>
  <c r="BB1148" i="3"/>
  <c r="BD1148" i="3" s="1"/>
  <c r="BE1148" i="3" s="1"/>
  <c r="AX1148" i="3"/>
  <c r="BB1144" i="3"/>
  <c r="AX1144" i="3"/>
  <c r="BB1143" i="3"/>
  <c r="AX1143" i="3"/>
  <c r="BB1139" i="3"/>
  <c r="AX1139" i="3"/>
  <c r="BB1138" i="3"/>
  <c r="AX1138" i="3"/>
  <c r="BB1135" i="3"/>
  <c r="AX1135" i="3"/>
  <c r="BB1134" i="3"/>
  <c r="AX1134" i="3"/>
  <c r="BB1131" i="3"/>
  <c r="AX1131" i="3"/>
  <c r="BB1130" i="3"/>
  <c r="AX1130" i="3"/>
  <c r="BB1126" i="3"/>
  <c r="AX1126" i="3"/>
  <c r="BB1125" i="3"/>
  <c r="AX1125" i="3"/>
  <c r="BB1118" i="3"/>
  <c r="AX1118" i="3"/>
  <c r="BB1113" i="3"/>
  <c r="AX1113" i="3"/>
  <c r="BB1112" i="3"/>
  <c r="AX1112" i="3"/>
  <c r="BB1111" i="3"/>
  <c r="AX1111" i="3"/>
  <c r="BB1110" i="3"/>
  <c r="AX1110" i="3"/>
  <c r="BB2644" i="3"/>
  <c r="AX2644" i="3"/>
  <c r="BB2634" i="3"/>
  <c r="AX2634" i="3"/>
  <c r="BB2632" i="3"/>
  <c r="AX2632" i="3"/>
  <c r="BB2631" i="3"/>
  <c r="AX2631" i="3"/>
  <c r="BB2628" i="3"/>
  <c r="AX2628" i="3"/>
  <c r="BB2624" i="3"/>
  <c r="AX2624" i="3"/>
  <c r="BB2617" i="3"/>
  <c r="AX2617" i="3"/>
  <c r="BB2610" i="3"/>
  <c r="AX2610" i="3"/>
  <c r="BB2609" i="3"/>
  <c r="AX2609" i="3"/>
  <c r="BB2321" i="3"/>
  <c r="AX2321" i="3"/>
  <c r="BB2323" i="3"/>
  <c r="AX2323" i="3"/>
  <c r="BB2328" i="3"/>
  <c r="AX2328" i="3"/>
  <c r="BB2327" i="3"/>
  <c r="AX2327" i="3"/>
  <c r="BB2316" i="3"/>
  <c r="AX2316" i="3"/>
  <c r="BB2315" i="3"/>
  <c r="AX2315" i="3"/>
  <c r="BB2583" i="3"/>
  <c r="AX2583" i="3"/>
  <c r="BB2582" i="3"/>
  <c r="AX2582" i="3"/>
  <c r="BB2581" i="3"/>
  <c r="AX2581" i="3"/>
  <c r="BB2580" i="3"/>
  <c r="AX2580" i="3"/>
  <c r="BB2556" i="3"/>
  <c r="AX2556" i="3"/>
  <c r="BB2553" i="3"/>
  <c r="AX2553" i="3"/>
  <c r="BB5339" i="3"/>
  <c r="AX5339" i="3"/>
  <c r="BB3716" i="3"/>
  <c r="AX3716" i="3"/>
  <c r="AC2794" i="3"/>
  <c r="AC2795" i="3" s="1"/>
  <c r="AU2794" i="3"/>
  <c r="AU2795" i="3" s="1"/>
  <c r="BB4262" i="3"/>
  <c r="AX4262" i="3"/>
  <c r="BB5323" i="3"/>
  <c r="AX5323" i="3"/>
  <c r="BB5264" i="3"/>
  <c r="AX5264" i="3"/>
  <c r="BB5137" i="3"/>
  <c r="AX5137" i="3"/>
  <c r="BB3267" i="3"/>
  <c r="AX3267" i="3"/>
  <c r="BB3263" i="3"/>
  <c r="AX3263" i="3"/>
  <c r="BB5116" i="3"/>
  <c r="AX5116" i="3"/>
  <c r="BB3251" i="3"/>
  <c r="AX3251" i="3"/>
  <c r="BB3246" i="3"/>
  <c r="AX3246" i="3"/>
  <c r="BB3919" i="3"/>
  <c r="AX3919" i="3"/>
  <c r="AC1692" i="3"/>
  <c r="AU1692" i="3"/>
  <c r="AC4176" i="3"/>
  <c r="AC4177" i="3" s="1"/>
  <c r="AU4176" i="3"/>
  <c r="AU4177" i="3" s="1"/>
  <c r="AC4551" i="3"/>
  <c r="AU4551" i="3"/>
  <c r="AC4545" i="3"/>
  <c r="AU4545" i="3"/>
  <c r="AC2494" i="3"/>
  <c r="AC2495" i="3" s="1"/>
  <c r="AU2494" i="3"/>
  <c r="AU2495" i="3" s="1"/>
  <c r="AC1905" i="3"/>
  <c r="AU1905" i="3"/>
  <c r="AC1908" i="3"/>
  <c r="AU1908" i="3"/>
  <c r="AC5628" i="3"/>
  <c r="AU5628" i="3"/>
  <c r="AC5623" i="3"/>
  <c r="AU5623" i="3"/>
  <c r="AC4010" i="3"/>
  <c r="AU4010" i="3"/>
  <c r="BB5069" i="3"/>
  <c r="AX5069" i="3"/>
  <c r="AC1245" i="3"/>
  <c r="AU1245" i="3"/>
  <c r="AC1248" i="3"/>
  <c r="AU1248" i="3"/>
  <c r="AC4876" i="3"/>
  <c r="AU4876" i="3"/>
  <c r="AC4879" i="3"/>
  <c r="AU4879" i="3"/>
  <c r="AC4857" i="3"/>
  <c r="AU4857" i="3"/>
  <c r="AC4860" i="3"/>
  <c r="AU4860" i="3"/>
  <c r="AC4812" i="3"/>
  <c r="AU4812" i="3"/>
  <c r="AC4815" i="3"/>
  <c r="AU4815" i="3"/>
  <c r="AC3416" i="3"/>
  <c r="AU3416" i="3"/>
  <c r="AC3418" i="3"/>
  <c r="AC3727" i="3" s="1"/>
  <c r="AU3418" i="3"/>
  <c r="AU3727" i="3" s="1"/>
  <c r="AC3419" i="3"/>
  <c r="AU3419" i="3"/>
  <c r="AC4496" i="3"/>
  <c r="AU4496" i="3"/>
  <c r="AC4499" i="3"/>
  <c r="AU4499" i="3"/>
  <c r="AC5611" i="3"/>
  <c r="AU5611" i="3"/>
  <c r="AC5614" i="3"/>
  <c r="AU5614" i="3"/>
  <c r="AC5572" i="3"/>
  <c r="AU5572" i="3"/>
  <c r="AC5575" i="3"/>
  <c r="AU5575" i="3"/>
  <c r="AC5550" i="3"/>
  <c r="AU5550" i="3"/>
  <c r="AC5553" i="3"/>
  <c r="AU5553" i="3"/>
  <c r="AC5521" i="3"/>
  <c r="AU5521" i="3"/>
  <c r="AC5524" i="3"/>
  <c r="AU5524" i="3"/>
  <c r="AC5490" i="3"/>
  <c r="AU5490" i="3"/>
  <c r="AC5493" i="3"/>
  <c r="AU5493" i="3"/>
  <c r="AC5472" i="3"/>
  <c r="AU5472" i="3"/>
  <c r="AC5475" i="3"/>
  <c r="AU5475" i="3"/>
  <c r="AC5442" i="3"/>
  <c r="AU5442" i="3"/>
  <c r="AC5445" i="3"/>
  <c r="AU5445" i="3"/>
  <c r="AC1874" i="3"/>
  <c r="AU1874" i="3"/>
  <c r="AC1876" i="3"/>
  <c r="AU1876" i="3"/>
  <c r="AC1877" i="3"/>
  <c r="AU1877" i="3"/>
  <c r="AC2015" i="3"/>
  <c r="AU2015" i="3"/>
  <c r="AC2018" i="3"/>
  <c r="AU2018" i="3"/>
  <c r="AX2103" i="3"/>
  <c r="BB2103" i="3"/>
  <c r="AU1988" i="3"/>
  <c r="AC1988" i="3"/>
  <c r="AU1985" i="3"/>
  <c r="AC1985" i="3"/>
  <c r="AU1947" i="3"/>
  <c r="AC1947" i="3"/>
  <c r="BB5248" i="3"/>
  <c r="AX5248" i="3"/>
  <c r="AU1950" i="3"/>
  <c r="AC1950" i="3"/>
  <c r="AU1949" i="3"/>
  <c r="AC1949" i="3"/>
  <c r="AU911" i="3"/>
  <c r="AC911" i="3"/>
  <c r="AU908" i="3"/>
  <c r="AC908" i="3"/>
  <c r="BB5282" i="3"/>
  <c r="AX5282" i="3"/>
  <c r="BB5250" i="3"/>
  <c r="AX5250" i="3"/>
  <c r="BB5246" i="3"/>
  <c r="AX5246" i="3"/>
  <c r="BB5303" i="3"/>
  <c r="AX5303" i="3"/>
  <c r="BB5181" i="3"/>
  <c r="AX5181" i="3"/>
  <c r="BB5162" i="3"/>
  <c r="AX5162" i="3"/>
  <c r="BB5154" i="3"/>
  <c r="AX5154" i="3"/>
  <c r="BB5101" i="3"/>
  <c r="AX5101" i="3"/>
  <c r="AX329" i="3"/>
  <c r="BB329" i="3"/>
  <c r="BB2164" i="3"/>
  <c r="AX2164" i="3"/>
  <c r="BB2170" i="3"/>
  <c r="BB2171" i="3" s="1"/>
  <c r="AX2170" i="3"/>
  <c r="AX2171" i="3" s="1"/>
  <c r="BB2890" i="3"/>
  <c r="AX2890" i="3"/>
  <c r="BB2535" i="3"/>
  <c r="AX2535" i="3"/>
  <c r="BB2526" i="3"/>
  <c r="AX2526" i="3"/>
  <c r="BB2524" i="3"/>
  <c r="AX2524" i="3"/>
  <c r="BB3565" i="3"/>
  <c r="AX3565" i="3"/>
  <c r="BB3552" i="3"/>
  <c r="AX3552" i="3"/>
  <c r="BB3551" i="3"/>
  <c r="AX3551" i="3"/>
  <c r="BB2165" i="3"/>
  <c r="AX2165" i="3"/>
  <c r="BB1531" i="3"/>
  <c r="AX1531" i="3"/>
  <c r="BB3583" i="3"/>
  <c r="AX3583" i="3"/>
  <c r="BB4576" i="3"/>
  <c r="AX4576" i="3"/>
  <c r="BB4573" i="3"/>
  <c r="AX4573" i="3"/>
  <c r="BB5291" i="3"/>
  <c r="AX5291" i="3"/>
  <c r="BB5260" i="3"/>
  <c r="AX5260" i="3"/>
  <c r="BB5251" i="3"/>
  <c r="AX5251" i="3"/>
  <c r="BB5230" i="3"/>
  <c r="AX5230" i="3"/>
  <c r="BB5225" i="3"/>
  <c r="AX5225" i="3"/>
  <c r="BB5221" i="3"/>
  <c r="AX5221" i="3"/>
  <c r="BB5220" i="3"/>
  <c r="AX5220" i="3"/>
  <c r="BB5215" i="3"/>
  <c r="AX5215" i="3"/>
  <c r="BB5213" i="3"/>
  <c r="AX5213" i="3"/>
  <c r="BC5213" i="3"/>
  <c r="BB5214" i="3"/>
  <c r="AX5214" i="3"/>
  <c r="BB5205" i="3"/>
  <c r="AX5205" i="3"/>
  <c r="BB2304" i="3"/>
  <c r="AX2304" i="3"/>
  <c r="BB4292" i="3"/>
  <c r="AX4292" i="3"/>
  <c r="BB4282" i="3"/>
  <c r="AX4282" i="3"/>
  <c r="BB4280" i="3"/>
  <c r="AX4280" i="3"/>
  <c r="BB4261" i="3"/>
  <c r="AX4261" i="3"/>
  <c r="BB3701" i="3"/>
  <c r="AX3701" i="3"/>
  <c r="AX3700" i="3"/>
  <c r="BB3700" i="3"/>
  <c r="AX3665" i="3"/>
  <c r="BB3665" i="3"/>
  <c r="AX3657" i="3"/>
  <c r="BB3657" i="3"/>
  <c r="AX3627" i="3"/>
  <c r="BB3627" i="3"/>
  <c r="AX3642" i="3"/>
  <c r="BB3642" i="3"/>
  <c r="AX3643" i="3"/>
  <c r="BB3643" i="3"/>
  <c r="AX3617" i="3"/>
  <c r="BB3617" i="3"/>
  <c r="AX3603" i="3"/>
  <c r="BB3603" i="3"/>
  <c r="AX3507" i="3"/>
  <c r="BB3507" i="3"/>
  <c r="AX3515" i="3"/>
  <c r="BB3515" i="3"/>
  <c r="AX4806" i="3"/>
  <c r="BB4806" i="3"/>
  <c r="AX4807" i="3"/>
  <c r="BB4807" i="3"/>
  <c r="X4808" i="3"/>
  <c r="Y4808" i="3"/>
  <c r="Y4810" i="3" s="1"/>
  <c r="Y4816" i="3" s="1"/>
  <c r="AC4808" i="3"/>
  <c r="AP4808" i="3"/>
  <c r="AQ4808" i="3"/>
  <c r="AQ4810" i="3" s="1"/>
  <c r="AQ4816" i="3" s="1"/>
  <c r="AU4808" i="3"/>
  <c r="AX4809" i="3"/>
  <c r="AX4815" i="3" s="1"/>
  <c r="BB4809" i="3"/>
  <c r="BB4812" i="3" s="1"/>
  <c r="AC4182" i="3"/>
  <c r="AU4182" i="3"/>
  <c r="AC5415" i="3"/>
  <c r="AC5416" i="3" s="1"/>
  <c r="AU5415" i="3"/>
  <c r="AU5416" i="3" s="1"/>
  <c r="AX5584" i="3"/>
  <c r="BB5584" i="3"/>
  <c r="AX5585" i="3"/>
  <c r="BB5585" i="3"/>
  <c r="X5586" i="3"/>
  <c r="Y5586" i="3"/>
  <c r="Y5588" i="3" s="1"/>
  <c r="Y5615" i="3" s="1"/>
  <c r="AC5586" i="3"/>
  <c r="AP5586" i="3"/>
  <c r="AQ5586" i="3"/>
  <c r="AQ5588" i="3" s="1"/>
  <c r="AQ5615" i="3" s="1"/>
  <c r="AU5586" i="3"/>
  <c r="AU5588" i="3" s="1"/>
  <c r="AX5587" i="3"/>
  <c r="AX5614" i="3" s="1"/>
  <c r="BB5587" i="3"/>
  <c r="BB5611" i="3" s="1"/>
  <c r="AU5330" i="3"/>
  <c r="AU5652" i="3" s="1"/>
  <c r="AX5562" i="3"/>
  <c r="BB5562" i="3"/>
  <c r="AX5563" i="3"/>
  <c r="BB5563" i="3"/>
  <c r="X5564" i="3"/>
  <c r="Y5564" i="3"/>
  <c r="Y5566" i="3" s="1"/>
  <c r="Y5576" i="3" s="1"/>
  <c r="AC5564" i="3"/>
  <c r="AC5566" i="3" s="1"/>
  <c r="AC5576" i="3" s="1"/>
  <c r="AP5564" i="3"/>
  <c r="AQ5564" i="3"/>
  <c r="AQ5566" i="3" s="1"/>
  <c r="AQ5576" i="3" s="1"/>
  <c r="AU5564" i="3"/>
  <c r="AX5565" i="3"/>
  <c r="BB5565" i="3"/>
  <c r="AX5533" i="3"/>
  <c r="BB5533" i="3"/>
  <c r="AX5534" i="3"/>
  <c r="BB5534" i="3"/>
  <c r="X5535" i="3"/>
  <c r="Y5535" i="3"/>
  <c r="Y5537" i="3" s="1"/>
  <c r="Y5554" i="3" s="1"/>
  <c r="AC5535" i="3"/>
  <c r="AC5537" i="3" s="1"/>
  <c r="AC5554" i="3" s="1"/>
  <c r="AP5535" i="3"/>
  <c r="AQ5535" i="3"/>
  <c r="AQ5537" i="3" s="1"/>
  <c r="AQ5554" i="3" s="1"/>
  <c r="AU5535" i="3"/>
  <c r="AX5536" i="3"/>
  <c r="BB5536" i="3"/>
  <c r="AX5502" i="3"/>
  <c r="BB5502" i="3"/>
  <c r="AX5503" i="3"/>
  <c r="BB5503" i="3"/>
  <c r="X5504" i="3"/>
  <c r="Y5504" i="3"/>
  <c r="AC5504" i="3"/>
  <c r="AC5506" i="3" s="1"/>
  <c r="AC5525" i="3" s="1"/>
  <c r="AP5504" i="3"/>
  <c r="AQ5504" i="3"/>
  <c r="AQ5506" i="3" s="1"/>
  <c r="AQ5525" i="3" s="1"/>
  <c r="AU5504" i="3"/>
  <c r="AX5505" i="3"/>
  <c r="BB5505" i="3"/>
  <c r="BB5521" i="3" s="1"/>
  <c r="AX5484" i="3"/>
  <c r="BB5484" i="3"/>
  <c r="AX5485" i="3"/>
  <c r="BB5485" i="3"/>
  <c r="X5486" i="3"/>
  <c r="Y5486" i="3"/>
  <c r="Y5488" i="3" s="1"/>
  <c r="Y5494" i="3" s="1"/>
  <c r="AC5486" i="3"/>
  <c r="AC5488" i="3" s="1"/>
  <c r="AC5494" i="3" s="1"/>
  <c r="AP5486" i="3"/>
  <c r="AQ5486" i="3"/>
  <c r="AQ5488" i="3" s="1"/>
  <c r="AU5486" i="3"/>
  <c r="AX5487" i="3"/>
  <c r="BB5487" i="3"/>
  <c r="BB5490" i="3" s="1"/>
  <c r="AX5454" i="3"/>
  <c r="BB5454" i="3"/>
  <c r="BC5455" i="3"/>
  <c r="AX5455" i="3"/>
  <c r="BB5455" i="3"/>
  <c r="X5456" i="3"/>
  <c r="Y5456" i="3"/>
  <c r="Y5458" i="3" s="1"/>
  <c r="Y5476" i="3" s="1"/>
  <c r="AC5456" i="3"/>
  <c r="AC5458" i="3" s="1"/>
  <c r="AC5476" i="3" s="1"/>
  <c r="AP5456" i="3"/>
  <c r="AQ5456" i="3"/>
  <c r="AQ5458" i="3" s="1"/>
  <c r="AQ5476" i="3" s="1"/>
  <c r="AU5456" i="3"/>
  <c r="AX5457" i="3"/>
  <c r="BB5457" i="3"/>
  <c r="BB5472" i="3" s="1"/>
  <c r="AX5428" i="3"/>
  <c r="BB5428" i="3"/>
  <c r="AX5429" i="3"/>
  <c r="BB5429" i="3"/>
  <c r="X5430" i="3"/>
  <c r="Y5430" i="3"/>
  <c r="Y5432" i="3" s="1"/>
  <c r="Y5446" i="3" s="1"/>
  <c r="AC5430" i="3"/>
  <c r="AC5432" i="3" s="1"/>
  <c r="AC5446" i="3" s="1"/>
  <c r="AP5430" i="3"/>
  <c r="AQ5430" i="3"/>
  <c r="AQ5432" i="3" s="1"/>
  <c r="AQ5446" i="3" s="1"/>
  <c r="AU5430" i="3"/>
  <c r="AX5431" i="3"/>
  <c r="BB5431" i="3"/>
  <c r="AC4778" i="3"/>
  <c r="AU4778" i="3"/>
  <c r="AX4869" i="3"/>
  <c r="BB4869" i="3"/>
  <c r="AX4870" i="3"/>
  <c r="BB4870" i="3"/>
  <c r="X4871" i="3"/>
  <c r="Y4871" i="3"/>
  <c r="Y4873" i="3" s="1"/>
  <c r="Y4880" i="3" s="1"/>
  <c r="AC4871" i="3"/>
  <c r="AQ4871" i="3"/>
  <c r="AU4871" i="3"/>
  <c r="AU4873" i="3" s="1"/>
  <c r="AU4880" i="3" s="1"/>
  <c r="AX4872" i="3"/>
  <c r="BB4872" i="3"/>
  <c r="AX4824" i="3"/>
  <c r="BB4824" i="3"/>
  <c r="AX4825" i="3"/>
  <c r="BB4825" i="3"/>
  <c r="X4826" i="3"/>
  <c r="Y4826" i="3"/>
  <c r="Y4828" i="3" s="1"/>
  <c r="Y4861" i="3" s="1"/>
  <c r="AC4826" i="3"/>
  <c r="AP4826" i="3"/>
  <c r="AQ4826" i="3"/>
  <c r="AQ4828" i="3" s="1"/>
  <c r="AQ4861" i="3" s="1"/>
  <c r="AU4826" i="3"/>
  <c r="AU4828" i="3" s="1"/>
  <c r="AU4861" i="3" s="1"/>
  <c r="AX4827" i="3"/>
  <c r="BB4827" i="3"/>
  <c r="AX4464" i="3"/>
  <c r="BB4464" i="3"/>
  <c r="AX4465" i="3"/>
  <c r="BB4465" i="3"/>
  <c r="X4466" i="3"/>
  <c r="Y4466" i="3"/>
  <c r="Y4468" i="3" s="1"/>
  <c r="Y4500" i="3" s="1"/>
  <c r="AC4466" i="3"/>
  <c r="AC4468" i="3" s="1"/>
  <c r="AP4466" i="3"/>
  <c r="AQ4466" i="3"/>
  <c r="AQ4468" i="3" s="1"/>
  <c r="AQ4500" i="3" s="1"/>
  <c r="AU4466" i="3"/>
  <c r="AU4468" i="3" s="1"/>
  <c r="AU4500" i="3" s="1"/>
  <c r="AX4466" i="3"/>
  <c r="BB4466" i="3"/>
  <c r="AX4467" i="3"/>
  <c r="AX4499" i="3" s="1"/>
  <c r="BB4467" i="3"/>
  <c r="BB4499" i="3" s="1"/>
  <c r="AX3428" i="3"/>
  <c r="BB3428" i="3"/>
  <c r="AX3429" i="3"/>
  <c r="BB3429" i="3"/>
  <c r="X3430" i="3"/>
  <c r="Y3430" i="3"/>
  <c r="Y3432" i="3" s="1"/>
  <c r="Y3476" i="3" s="1"/>
  <c r="AC3430" i="3"/>
  <c r="AP3430" i="3"/>
  <c r="AQ3430" i="3"/>
  <c r="AU3430" i="3"/>
  <c r="AU3432" i="3" s="1"/>
  <c r="AU3476" i="3" s="1"/>
  <c r="AX3431" i="3"/>
  <c r="AX3472" i="3" s="1"/>
  <c r="BB3431" i="3"/>
  <c r="BB3472" i="3" s="1"/>
  <c r="AX3371" i="3"/>
  <c r="BB3371" i="3"/>
  <c r="AX3372" i="3"/>
  <c r="BB3372" i="3"/>
  <c r="X3373" i="3"/>
  <c r="Y3373" i="3"/>
  <c r="AC3373" i="3"/>
  <c r="AC3375" i="3" s="1"/>
  <c r="AC3420" i="3" s="1"/>
  <c r="AP3373" i="3"/>
  <c r="AQ3373" i="3"/>
  <c r="AQ3375" i="3" s="1"/>
  <c r="AQ3420" i="3" s="1"/>
  <c r="AU3373" i="3"/>
  <c r="AU3375" i="3" s="1"/>
  <c r="AU3420" i="3" s="1"/>
  <c r="AU3729" i="3" s="1"/>
  <c r="AX3374" i="3"/>
  <c r="AX3416" i="3" s="1"/>
  <c r="BB3374" i="3"/>
  <c r="BB3418" i="3" s="1"/>
  <c r="BB3727" i="3" s="1"/>
  <c r="AX1886" i="3"/>
  <c r="BB1886" i="3"/>
  <c r="AX1887" i="3"/>
  <c r="AZ1887" i="3" s="1"/>
  <c r="BA1887" i="3" s="1"/>
  <c r="BB1887" i="3"/>
  <c r="X1888" i="3"/>
  <c r="Y1888" i="3"/>
  <c r="AC1888" i="3"/>
  <c r="AC1890" i="3" s="1"/>
  <c r="AC1909" i="3" s="1"/>
  <c r="AP1888" i="3"/>
  <c r="AQ1888" i="3"/>
  <c r="AU1888" i="3"/>
  <c r="AU1890" i="3" s="1"/>
  <c r="AU1909" i="3" s="1"/>
  <c r="AX1889" i="3"/>
  <c r="BB1889" i="3"/>
  <c r="BB1908" i="3" s="1"/>
  <c r="AX1826" i="3"/>
  <c r="BB1826" i="3"/>
  <c r="AX1827" i="3"/>
  <c r="BB1827" i="3"/>
  <c r="X1828" i="3"/>
  <c r="Y1828" i="3"/>
  <c r="AC1828" i="3"/>
  <c r="AC1830" i="3" s="1"/>
  <c r="AC1878" i="3" s="1"/>
  <c r="AP1828" i="3"/>
  <c r="AQ1828" i="3"/>
  <c r="AQ1830" i="3" s="1"/>
  <c r="AQ1878" i="3" s="1"/>
  <c r="AX1829" i="3"/>
  <c r="AX1876" i="3" s="1"/>
  <c r="BB1829" i="3"/>
  <c r="BB1874" i="3" s="1"/>
  <c r="AX1917" i="3"/>
  <c r="BB1917" i="3"/>
  <c r="AX1918" i="3"/>
  <c r="BB1918" i="3"/>
  <c r="X1919" i="3"/>
  <c r="Y1919" i="3"/>
  <c r="AP1919" i="3"/>
  <c r="AQ1919" i="3"/>
  <c r="AQ1921" i="3" s="1"/>
  <c r="AQ1951" i="3" s="1"/>
  <c r="AU1919" i="3"/>
  <c r="AU1921" i="3" s="1"/>
  <c r="AU1951" i="3" s="1"/>
  <c r="AX1920" i="3"/>
  <c r="AX1947" i="3" s="1"/>
  <c r="BB1920" i="3"/>
  <c r="AX1997" i="3"/>
  <c r="BB1997" i="3"/>
  <c r="AX1998" i="3"/>
  <c r="BB1998" i="3"/>
  <c r="X1999" i="3"/>
  <c r="Y1999" i="3"/>
  <c r="AC1999" i="3"/>
  <c r="AC2001" i="3" s="1"/>
  <c r="AC2019" i="3" s="1"/>
  <c r="AP1999" i="3"/>
  <c r="AQ1999" i="3"/>
  <c r="AQ2001" i="3" s="1"/>
  <c r="AQ2019" i="3" s="1"/>
  <c r="AU1999" i="3"/>
  <c r="AX2000" i="3"/>
  <c r="BB2000" i="3"/>
  <c r="BB2015" i="3" s="1"/>
  <c r="AX1959" i="3"/>
  <c r="BB1959" i="3"/>
  <c r="AX1960" i="3"/>
  <c r="BB1960" i="3"/>
  <c r="X1961" i="3"/>
  <c r="Y1961" i="3"/>
  <c r="Y1963" i="3" s="1"/>
  <c r="Y1989" i="3" s="1"/>
  <c r="AC1961" i="3"/>
  <c r="AP1961" i="3"/>
  <c r="AQ1961" i="3"/>
  <c r="AQ1963" i="3" s="1"/>
  <c r="AQ1989" i="3" s="1"/>
  <c r="AU1961" i="3"/>
  <c r="AU1963" i="3" s="1"/>
  <c r="AU1989" i="3" s="1"/>
  <c r="AX1962" i="3"/>
  <c r="BB1962" i="3"/>
  <c r="AX1225" i="3"/>
  <c r="BB1225" i="3"/>
  <c r="AX1226" i="3"/>
  <c r="BB1226" i="3"/>
  <c r="X1227" i="3"/>
  <c r="Y1227" i="3"/>
  <c r="Y1229" i="3" s="1"/>
  <c r="Y1249" i="3" s="1"/>
  <c r="AC1227" i="3"/>
  <c r="AC1229" i="3" s="1"/>
  <c r="AC1249" i="3" s="1"/>
  <c r="AP1227" i="3"/>
  <c r="AQ1227" i="3"/>
  <c r="AQ1229" i="3" s="1"/>
  <c r="AQ1249" i="3" s="1"/>
  <c r="AU1227" i="3"/>
  <c r="AX1228" i="3"/>
  <c r="BB1228" i="3"/>
  <c r="BB1245" i="3" s="1"/>
  <c r="AC1429" i="3"/>
  <c r="AC1430" i="3" s="1"/>
  <c r="AU1429" i="3"/>
  <c r="AU1430" i="3" s="1"/>
  <c r="AC1435" i="3"/>
  <c r="AU1435" i="3"/>
  <c r="AC1007" i="3"/>
  <c r="AC1008" i="3" s="1"/>
  <c r="AU1007" i="3"/>
  <c r="AU1008" i="3" s="1"/>
  <c r="AX884" i="3"/>
  <c r="BB884" i="3"/>
  <c r="AX885" i="3"/>
  <c r="BB885" i="3"/>
  <c r="X886" i="3"/>
  <c r="Y886" i="3"/>
  <c r="Y888" i="3" s="1"/>
  <c r="Y912" i="3" s="1"/>
  <c r="AC886" i="3"/>
  <c r="AC888" i="3" s="1"/>
  <c r="AC912" i="3" s="1"/>
  <c r="AP886" i="3"/>
  <c r="AQ886" i="3"/>
  <c r="AQ888" i="3" s="1"/>
  <c r="AQ912" i="3" s="1"/>
  <c r="AU886" i="3"/>
  <c r="AU888" i="3" s="1"/>
  <c r="AX887" i="3"/>
  <c r="BB887" i="3"/>
  <c r="AC190" i="3"/>
  <c r="AC191" i="3" s="1"/>
  <c r="AU190" i="3"/>
  <c r="AU191" i="3" s="1"/>
  <c r="AC81" i="3"/>
  <c r="AC82" i="3" s="1"/>
  <c r="AU81" i="3"/>
  <c r="AU82" i="3" s="1"/>
  <c r="AC36" i="3"/>
  <c r="AC37" i="3" s="1"/>
  <c r="AU36" i="3"/>
  <c r="AU37" i="3" s="1"/>
  <c r="AC21" i="3"/>
  <c r="AC22" i="3" s="1"/>
  <c r="AU21" i="3"/>
  <c r="AU22" i="3" s="1"/>
  <c r="BB1673" i="3"/>
  <c r="AX1673" i="3"/>
  <c r="BB3015" i="3"/>
  <c r="AX3015" i="3"/>
  <c r="BB1209" i="3"/>
  <c r="AX1209" i="3"/>
  <c r="BB3567" i="3"/>
  <c r="H592" i="4" s="1"/>
  <c r="AX3567" i="3"/>
  <c r="AX4886" i="3"/>
  <c r="AX4887" i="3" s="1"/>
  <c r="AX4888" i="3" s="1"/>
  <c r="BB4886" i="3"/>
  <c r="BB4887" i="3" s="1"/>
  <c r="BB4888" i="3" s="1"/>
  <c r="BB4293" i="3"/>
  <c r="AX4293" i="3"/>
  <c r="BB5627" i="3"/>
  <c r="AX5627" i="3"/>
  <c r="AX5628" i="3" s="1"/>
  <c r="BB5622" i="3"/>
  <c r="BB5623" i="3" s="1"/>
  <c r="AX5622" i="3"/>
  <c r="AX5623" i="3" s="1"/>
  <c r="BB5244" i="3"/>
  <c r="AX5244" i="3"/>
  <c r="AX4656" i="3"/>
  <c r="BB4656" i="3"/>
  <c r="AX3128" i="3"/>
  <c r="BB3128" i="3"/>
  <c r="AX3540" i="3"/>
  <c r="BB3540" i="3"/>
  <c r="AX3963" i="3"/>
  <c r="BB3963" i="3"/>
  <c r="BD3963" i="3" s="1"/>
  <c r="BE3963" i="3" s="1"/>
  <c r="AX3923" i="3"/>
  <c r="BB3923" i="3"/>
  <c r="BB301" i="3"/>
  <c r="AX301" i="3"/>
  <c r="BB3110" i="3"/>
  <c r="AX3110" i="3"/>
  <c r="BB300" i="3"/>
  <c r="AX300" i="3"/>
  <c r="BB299" i="3"/>
  <c r="AX299" i="3"/>
  <c r="BB298" i="3"/>
  <c r="AX298" i="3"/>
  <c r="BB272" i="3"/>
  <c r="AX272" i="3"/>
  <c r="BB171" i="3"/>
  <c r="BB183" i="3" s="1"/>
  <c r="AX171" i="3"/>
  <c r="AX183" i="3" s="1"/>
  <c r="BB3541" i="3"/>
  <c r="AX3541" i="3"/>
  <c r="BB5227" i="3"/>
  <c r="AX5227" i="3"/>
  <c r="BB5054" i="3"/>
  <c r="AX5054" i="3"/>
  <c r="AX2234" i="3"/>
  <c r="BB2234" i="3"/>
  <c r="BB991" i="3"/>
  <c r="AX991" i="3"/>
  <c r="BB984" i="3"/>
  <c r="AX984" i="3"/>
  <c r="BB983" i="3"/>
  <c r="AX983" i="3"/>
  <c r="BB981" i="3"/>
  <c r="AX981" i="3"/>
  <c r="BB978" i="3"/>
  <c r="AX978" i="3"/>
  <c r="BB1211" i="3"/>
  <c r="AX1211" i="3"/>
  <c r="BB1206" i="3"/>
  <c r="AX1206" i="3"/>
  <c r="BB1192" i="3"/>
  <c r="AX1192" i="3"/>
  <c r="BC1192" i="3"/>
  <c r="BB1186" i="3"/>
  <c r="AX1186" i="3"/>
  <c r="BB2522" i="3"/>
  <c r="AX2522" i="3"/>
  <c r="BB4260" i="3"/>
  <c r="AX4260" i="3"/>
  <c r="BB3265" i="3"/>
  <c r="AX3265" i="3"/>
  <c r="BB1750" i="3"/>
  <c r="AX1750" i="3"/>
  <c r="BB2263" i="3"/>
  <c r="AX2263" i="3"/>
  <c r="BB4587" i="3"/>
  <c r="AX4587" i="3"/>
  <c r="BB4586" i="3"/>
  <c r="AX4586" i="3"/>
  <c r="BB1761" i="3"/>
  <c r="AX1761" i="3"/>
  <c r="BB2894" i="3"/>
  <c r="AX2894" i="3"/>
  <c r="BB2779" i="3"/>
  <c r="AX2779" i="3"/>
  <c r="BB2612" i="3"/>
  <c r="AX2612" i="3"/>
  <c r="AY2612" i="3"/>
  <c r="AX276" i="3"/>
  <c r="BB2190" i="3"/>
  <c r="AX2190" i="3"/>
  <c r="BB4580" i="3"/>
  <c r="AX4580" i="3"/>
  <c r="AX2097" i="3"/>
  <c r="BB2097" i="3"/>
  <c r="BB94" i="3"/>
  <c r="AX94" i="3"/>
  <c r="I600" i="4"/>
  <c r="H600" i="4"/>
  <c r="D600" i="4"/>
  <c r="C600" i="4"/>
  <c r="I584" i="4"/>
  <c r="H584" i="4"/>
  <c r="D584" i="4"/>
  <c r="C584" i="4"/>
  <c r="I964" i="4"/>
  <c r="H964" i="4"/>
  <c r="D964" i="4"/>
  <c r="C964" i="4"/>
  <c r="I924" i="4"/>
  <c r="H924" i="4"/>
  <c r="D924" i="4"/>
  <c r="C924" i="4"/>
  <c r="I908" i="4"/>
  <c r="H908" i="4"/>
  <c r="D908" i="4"/>
  <c r="C908" i="4"/>
  <c r="BB2324" i="3"/>
  <c r="AX2324" i="3"/>
  <c r="AX3607" i="3"/>
  <c r="BB3607" i="3"/>
  <c r="AX3566" i="3"/>
  <c r="BB3566" i="3"/>
  <c r="BD3566" i="3" s="1"/>
  <c r="BE3566" i="3" s="1"/>
  <c r="AX5362" i="3"/>
  <c r="BB5362" i="3"/>
  <c r="AX2555" i="3"/>
  <c r="BB2555" i="3"/>
  <c r="AX2312" i="3"/>
  <c r="BB2312" i="3"/>
  <c r="AX5341" i="3"/>
  <c r="BB5341" i="3"/>
  <c r="BB4175" i="3"/>
  <c r="BB4182" i="3" s="1"/>
  <c r="AX4175" i="3"/>
  <c r="AX4182" i="3" s="1"/>
  <c r="AX2135" i="3"/>
  <c r="BB2135" i="3"/>
  <c r="AX4771" i="3"/>
  <c r="BB4771" i="3"/>
  <c r="BB276" i="3"/>
  <c r="AX3840" i="3"/>
  <c r="BB3840" i="3"/>
  <c r="BB2834" i="3"/>
  <c r="AX2834" i="3"/>
  <c r="AX2492" i="3"/>
  <c r="BB2492" i="3"/>
  <c r="AX2493" i="3"/>
  <c r="BB2493" i="3"/>
  <c r="E1078" i="4"/>
  <c r="F1078" i="4" s="1"/>
  <c r="BB4716" i="3"/>
  <c r="AX4716" i="3"/>
  <c r="BB3250" i="3"/>
  <c r="AX3250" i="3"/>
  <c r="BB4677" i="3"/>
  <c r="AX4677" i="3"/>
  <c r="BB1747" i="3"/>
  <c r="AX1747" i="3"/>
  <c r="BB5245" i="3"/>
  <c r="AX5245" i="3"/>
  <c r="BB5204" i="3"/>
  <c r="AX5204" i="3"/>
  <c r="BB5180" i="3"/>
  <c r="AX5180" i="3"/>
  <c r="BB4755" i="3"/>
  <c r="AX4755" i="3"/>
  <c r="BB4697" i="3"/>
  <c r="AX4697" i="3"/>
  <c r="BB4278" i="3"/>
  <c r="AX4278" i="3"/>
  <c r="BB2963" i="3"/>
  <c r="AX2963" i="3"/>
  <c r="BB2724" i="3"/>
  <c r="AX2724" i="3"/>
  <c r="BB4585" i="3"/>
  <c r="AX4585" i="3"/>
  <c r="BB2068" i="3"/>
  <c r="AX2068" i="3"/>
  <c r="BB3261" i="3"/>
  <c r="AX3261" i="3"/>
  <c r="BB2900" i="3"/>
  <c r="AX2900" i="3"/>
  <c r="BB4777" i="3"/>
  <c r="BB4778" i="3" s="1"/>
  <c r="AX4777" i="3"/>
  <c r="AX4778" i="3" s="1"/>
  <c r="BB4772" i="3"/>
  <c r="AX4772" i="3"/>
  <c r="E1134" i="4"/>
  <c r="F1134" i="4" s="1"/>
  <c r="BB1760" i="3"/>
  <c r="AX1760" i="3"/>
  <c r="BB2305" i="3"/>
  <c r="AX2305" i="3"/>
  <c r="BB4575" i="3"/>
  <c r="AX4575" i="3"/>
  <c r="BB5268" i="3"/>
  <c r="AX5268" i="3"/>
  <c r="BB103" i="3"/>
  <c r="AX103" i="3"/>
  <c r="AX3787" i="3"/>
  <c r="C819" i="4" s="1"/>
  <c r="BB3787" i="3"/>
  <c r="H819" i="4" s="1"/>
  <c r="AX1679" i="3"/>
  <c r="BB1679" i="3"/>
  <c r="AX2592" i="3"/>
  <c r="BB2592" i="3"/>
  <c r="BB4201" i="3"/>
  <c r="AX4201" i="3"/>
  <c r="BB4188" i="3"/>
  <c r="AX4188" i="3"/>
  <c r="BB5294" i="3"/>
  <c r="AX5294" i="3"/>
  <c r="BB5226" i="3"/>
  <c r="AX5226" i="3"/>
  <c r="BB5189" i="3"/>
  <c r="AX5189" i="3"/>
  <c r="BB5168" i="3"/>
  <c r="AX5168" i="3"/>
  <c r="AX4702" i="3"/>
  <c r="BB4702" i="3"/>
  <c r="BB4606" i="3"/>
  <c r="AX4606" i="3"/>
  <c r="BB4581" i="3"/>
  <c r="AX4581" i="3"/>
  <c r="BB4595" i="3"/>
  <c r="AX4595" i="3"/>
  <c r="BB2130" i="3"/>
  <c r="AX2130" i="3"/>
  <c r="BB1687" i="3"/>
  <c r="AX1687" i="3"/>
  <c r="BB2534" i="3"/>
  <c r="AX2534" i="3"/>
  <c r="AX2902" i="3"/>
  <c r="BB2902" i="3"/>
  <c r="AX2892" i="3"/>
  <c r="BB2892" i="3"/>
  <c r="AX2893" i="3"/>
  <c r="BB2893" i="3"/>
  <c r="AX2895" i="3"/>
  <c r="BB2895" i="3"/>
  <c r="AX2896" i="3"/>
  <c r="BB2896" i="3"/>
  <c r="AX2897" i="3"/>
  <c r="BB2897" i="3"/>
  <c r="AX2898" i="3"/>
  <c r="BB2898" i="3"/>
  <c r="AX2899" i="3"/>
  <c r="BB2899" i="3"/>
  <c r="AX2850" i="3"/>
  <c r="BB2850" i="3"/>
  <c r="AX2851" i="3"/>
  <c r="BB2851" i="3"/>
  <c r="AX2746" i="3"/>
  <c r="BB2746" i="3"/>
  <c r="AX2747" i="3"/>
  <c r="BB2747" i="3"/>
  <c r="AX2748" i="3"/>
  <c r="BB2748" i="3"/>
  <c r="AX2757" i="3"/>
  <c r="BB2757" i="3"/>
  <c r="AX305" i="3"/>
  <c r="BB305" i="3"/>
  <c r="AX265" i="3"/>
  <c r="BB265" i="3"/>
  <c r="AX275" i="3"/>
  <c r="BB275" i="3"/>
  <c r="BB4294" i="3"/>
  <c r="AX4294" i="3"/>
  <c r="AX4256" i="3"/>
  <c r="BB4256" i="3"/>
  <c r="AX2102" i="3"/>
  <c r="BB2102" i="3"/>
  <c r="AX2058" i="3"/>
  <c r="BB2058" i="3"/>
  <c r="AX2049" i="3"/>
  <c r="BB2049" i="3"/>
  <c r="AX3356" i="3"/>
  <c r="BB3356" i="3"/>
  <c r="BB3355" i="3"/>
  <c r="AX3355" i="3"/>
  <c r="BB3353" i="3"/>
  <c r="AX3353" i="3"/>
  <c r="BB3352" i="3"/>
  <c r="AX3352" i="3"/>
  <c r="AX5093" i="3"/>
  <c r="BB5093" i="3"/>
  <c r="BB5164" i="3"/>
  <c r="AX5164" i="3"/>
  <c r="AX2946" i="3"/>
  <c r="BB2946" i="3"/>
  <c r="BB2258" i="3"/>
  <c r="AX2258" i="3"/>
  <c r="AZ2258" i="3" s="1"/>
  <c r="BA2258" i="3" s="1"/>
  <c r="AX1791" i="3"/>
  <c r="BB1791" i="3"/>
  <c r="AX3695" i="3"/>
  <c r="BB3695" i="3"/>
  <c r="AX3693" i="3"/>
  <c r="BB3693" i="3"/>
  <c r="BB2107" i="3"/>
  <c r="AX2107" i="3"/>
  <c r="BB3550" i="3"/>
  <c r="BB3576" i="3" s="1"/>
  <c r="AX3550" i="3"/>
  <c r="AX3576" i="3" s="1"/>
  <c r="AX3544" i="3"/>
  <c r="BB3544" i="3"/>
  <c r="AX3545" i="3"/>
  <c r="BB3545" i="3"/>
  <c r="AX3546" i="3"/>
  <c r="BB3546" i="3"/>
  <c r="AX3547" i="3"/>
  <c r="BB3547" i="3"/>
  <c r="AX3548" i="3"/>
  <c r="BB3548" i="3"/>
  <c r="AX3553" i="3"/>
  <c r="BB3553" i="3"/>
  <c r="AX3549" i="3"/>
  <c r="BB3549" i="3"/>
  <c r="AX3561" i="3"/>
  <c r="BB3561" i="3"/>
  <c r="AX3563" i="3"/>
  <c r="BB3563" i="3"/>
  <c r="AX3564" i="3"/>
  <c r="BB3564" i="3"/>
  <c r="AX3562" i="3"/>
  <c r="BB3562" i="3"/>
  <c r="BB4444" i="3"/>
  <c r="AX4444" i="3"/>
  <c r="BB1686" i="3"/>
  <c r="AX1686" i="3"/>
  <c r="BB1685" i="3"/>
  <c r="AX1685" i="3"/>
  <c r="BB1667" i="3"/>
  <c r="AX1667" i="3"/>
  <c r="BB3512" i="3"/>
  <c r="AX3512" i="3"/>
  <c r="BB3543" i="3"/>
  <c r="AX3543" i="3"/>
  <c r="BB3542" i="3"/>
  <c r="AX3542" i="3"/>
  <c r="BB1803" i="3"/>
  <c r="AX1803" i="3"/>
  <c r="BB3109" i="3"/>
  <c r="AX3109" i="3"/>
  <c r="BB2706" i="3"/>
  <c r="AX2706" i="3"/>
  <c r="BB2625" i="3"/>
  <c r="AX2625" i="3"/>
  <c r="AX3616" i="3"/>
  <c r="BB3616" i="3"/>
  <c r="AX3503" i="3"/>
  <c r="BB3503" i="3"/>
  <c r="AX1804" i="3"/>
  <c r="BB1804" i="3"/>
  <c r="AX1808" i="3"/>
  <c r="BB1808" i="3"/>
  <c r="AX1801" i="3"/>
  <c r="BB1801" i="3"/>
  <c r="AX1774" i="3"/>
  <c r="BB1774" i="3"/>
  <c r="AX1726" i="3"/>
  <c r="BB1726" i="3"/>
  <c r="AX1727" i="3"/>
  <c r="BB1727" i="3"/>
  <c r="AX1787" i="3"/>
  <c r="BB1787" i="3"/>
  <c r="AX1789" i="3"/>
  <c r="BB1789" i="3"/>
  <c r="AX1729" i="3"/>
  <c r="BB1729" i="3"/>
  <c r="AX5270" i="3"/>
  <c r="AZ5270" i="3" s="1"/>
  <c r="BA5270" i="3" s="1"/>
  <c r="BB5270" i="3"/>
  <c r="AX2846" i="3"/>
  <c r="BB2846" i="3"/>
  <c r="BB1032" i="3"/>
  <c r="AX1032" i="3"/>
  <c r="BB331" i="3"/>
  <c r="AX331" i="3"/>
  <c r="BB330" i="3"/>
  <c r="AX330" i="3"/>
  <c r="BB274" i="3"/>
  <c r="AX274" i="3"/>
  <c r="BB3489" i="3"/>
  <c r="BB3490" i="3" s="1"/>
  <c r="AX3489" i="3"/>
  <c r="AX3490" i="3" s="1"/>
  <c r="BB4712" i="3"/>
  <c r="AX4712" i="3"/>
  <c r="BB4617" i="3"/>
  <c r="AX4617" i="3"/>
  <c r="BB2134" i="3"/>
  <c r="AX2134" i="3"/>
  <c r="BB2133" i="3"/>
  <c r="AX2133" i="3"/>
  <c r="BB4445" i="3"/>
  <c r="AX4445" i="3"/>
  <c r="BB1684" i="3"/>
  <c r="AX1684" i="3"/>
  <c r="BB2989" i="3"/>
  <c r="AX2989" i="3"/>
  <c r="BB3704" i="3"/>
  <c r="AX3704" i="3"/>
  <c r="BB3685" i="3"/>
  <c r="AX3685" i="3"/>
  <c r="BB2557" i="3"/>
  <c r="AX2557" i="3"/>
  <c r="BB2554" i="3"/>
  <c r="AX2554" i="3"/>
  <c r="BB2399" i="3"/>
  <c r="AX2399" i="3"/>
  <c r="BB2057" i="3"/>
  <c r="AX2057" i="3"/>
  <c r="BB5134" i="3"/>
  <c r="AX5134" i="3"/>
  <c r="BB3262" i="3"/>
  <c r="AX3262" i="3"/>
  <c r="BB3249" i="3"/>
  <c r="AX3249" i="3"/>
  <c r="BB5091" i="3"/>
  <c r="AX5091" i="3"/>
  <c r="BB4009" i="3"/>
  <c r="BB4010" i="3" s="1"/>
  <c r="AX4009" i="3"/>
  <c r="AX4010" i="3" s="1"/>
  <c r="AX2303" i="3"/>
  <c r="BB2303" i="3"/>
  <c r="AX5073" i="3"/>
  <c r="BB5073" i="3"/>
  <c r="BB2820" i="3"/>
  <c r="BB2821" i="3" s="1"/>
  <c r="BB2822" i="3" s="1"/>
  <c r="AX2820" i="3"/>
  <c r="AX2821" i="3" s="1"/>
  <c r="AX2822" i="3" s="1"/>
  <c r="BB4574" i="3"/>
  <c r="AX4574" i="3"/>
  <c r="BB5212" i="3"/>
  <c r="H1322" i="4" s="1"/>
  <c r="AX5212" i="3"/>
  <c r="BB3514" i="3"/>
  <c r="AX3514" i="3"/>
  <c r="AX3020" i="3"/>
  <c r="C451" i="4" s="1"/>
  <c r="C282" i="4"/>
  <c r="BB3020" i="3"/>
  <c r="H451" i="4" s="1"/>
  <c r="AX2994" i="3"/>
  <c r="BB2994" i="3"/>
  <c r="AX3009" i="3"/>
  <c r="BB3009" i="3"/>
  <c r="AX2990" i="3"/>
  <c r="BB2990" i="3"/>
  <c r="AX1198" i="3"/>
  <c r="C134" i="4" s="1"/>
  <c r="BB1198" i="3"/>
  <c r="H134" i="4" s="1"/>
  <c r="AX1199" i="3"/>
  <c r="BB1199" i="3"/>
  <c r="BB1187" i="3"/>
  <c r="AX1187" i="3"/>
  <c r="AX105" i="3"/>
  <c r="BB106" i="3"/>
  <c r="AX102" i="3"/>
  <c r="BB102" i="3"/>
  <c r="AX106" i="3"/>
  <c r="BB105" i="3"/>
  <c r="BB2807" i="3"/>
  <c r="AX2807" i="3"/>
  <c r="BB2806" i="3"/>
  <c r="AX2806" i="3"/>
  <c r="BB2793" i="3"/>
  <c r="BB2794" i="3" s="1"/>
  <c r="BB2795" i="3" s="1"/>
  <c r="AX2793" i="3"/>
  <c r="AX2794" i="3" s="1"/>
  <c r="AX2795" i="3" s="1"/>
  <c r="AX2926" i="3"/>
  <c r="BB2926" i="3"/>
  <c r="AX2927" i="3"/>
  <c r="BB2927" i="3"/>
  <c r="AX2749" i="3"/>
  <c r="BB2749" i="3"/>
  <c r="AX2750" i="3"/>
  <c r="BB2750" i="3"/>
  <c r="AX2751" i="3"/>
  <c r="BB2751" i="3"/>
  <c r="AX2752" i="3"/>
  <c r="BB2752" i="3"/>
  <c r="AX2753" i="3"/>
  <c r="BB2753" i="3"/>
  <c r="AX2754" i="3"/>
  <c r="BB2754" i="3"/>
  <c r="AX2755" i="3"/>
  <c r="BB2755" i="3"/>
  <c r="AX2756" i="3"/>
  <c r="BB2756" i="3"/>
  <c r="AX2508" i="3"/>
  <c r="BB2508" i="3"/>
  <c r="AX2509" i="3"/>
  <c r="BB2509" i="3"/>
  <c r="AX3608" i="3"/>
  <c r="BB3608" i="3"/>
  <c r="BB3606" i="3"/>
  <c r="AX3586" i="3"/>
  <c r="BB3586" i="3"/>
  <c r="I258" i="4"/>
  <c r="H258" i="4"/>
  <c r="D258" i="4"/>
  <c r="C258" i="4"/>
  <c r="J771" i="4"/>
  <c r="K771" i="4" s="1"/>
  <c r="AX962" i="3"/>
  <c r="BB962" i="3"/>
  <c r="AX3960" i="3"/>
  <c r="BB3960" i="3"/>
  <c r="AX2131" i="3"/>
  <c r="BB2131" i="3"/>
  <c r="AX2046" i="3"/>
  <c r="BB2046" i="3"/>
  <c r="AX5190" i="3"/>
  <c r="BB5190" i="3"/>
  <c r="AX5138" i="3"/>
  <c r="BB5138" i="3"/>
  <c r="AX5133" i="3"/>
  <c r="AX5130" i="3"/>
  <c r="AX5090" i="3"/>
  <c r="BB5090" i="3"/>
  <c r="AX145" i="3"/>
  <c r="BB145" i="3"/>
  <c r="AX137" i="3"/>
  <c r="AX135" i="3"/>
  <c r="BB135" i="3"/>
  <c r="AX132" i="3"/>
  <c r="BB132" i="3"/>
  <c r="BB5366" i="3"/>
  <c r="BB5292" i="3"/>
  <c r="AX5283" i="3"/>
  <c r="BB3820" i="3"/>
  <c r="BB3822" i="3"/>
  <c r="BB3304" i="3"/>
  <c r="AX2230" i="3"/>
  <c r="AX2197" i="3"/>
  <c r="BB4641" i="3"/>
  <c r="BB4636" i="3"/>
  <c r="BB4607" i="3"/>
  <c r="BB2100" i="3"/>
  <c r="BB2551" i="3"/>
  <c r="AX3667" i="3"/>
  <c r="BB3615" i="3"/>
  <c r="AX3615" i="3"/>
  <c r="BB3605" i="3"/>
  <c r="BB3582" i="3"/>
  <c r="BB1725" i="3"/>
  <c r="BB1790" i="3"/>
  <c r="BB290" i="3"/>
  <c r="BB244" i="3"/>
  <c r="AX3823" i="3"/>
  <c r="BB104" i="3"/>
  <c r="BB2198" i="3"/>
  <c r="AX2198" i="3"/>
  <c r="BB1683" i="3"/>
  <c r="AX1683" i="3"/>
  <c r="BB4608" i="3"/>
  <c r="AX4608" i="3"/>
  <c r="AX5139" i="3"/>
  <c r="BB2128" i="3"/>
  <c r="AX2128" i="3"/>
  <c r="BB2127" i="3"/>
  <c r="AX2127" i="3"/>
  <c r="BB3694" i="3"/>
  <c r="AX3694" i="3"/>
  <c r="BB1428" i="3"/>
  <c r="BB1435" i="3" s="1"/>
  <c r="AX1428" i="3"/>
  <c r="AX3833" i="3"/>
  <c r="BB3833" i="3"/>
  <c r="BB5317" i="3"/>
  <c r="BB5330" i="3" s="1"/>
  <c r="AX5317" i="3"/>
  <c r="AX5330" i="3" s="1"/>
  <c r="BB5322" i="3"/>
  <c r="AX5322" i="3"/>
  <c r="BB5313" i="3"/>
  <c r="AX5311" i="3"/>
  <c r="BB5307" i="3"/>
  <c r="AX5307" i="3"/>
  <c r="BB5305" i="3"/>
  <c r="AX5304" i="3"/>
  <c r="AX1736" i="3"/>
  <c r="BB4605" i="3"/>
  <c r="AX4605" i="3"/>
  <c r="BB3713" i="3"/>
  <c r="AX3713" i="3"/>
  <c r="AX1681" i="3"/>
  <c r="AX5394" i="3"/>
  <c r="BB5394" i="3"/>
  <c r="AX3316" i="3"/>
  <c r="BB3316" i="3"/>
  <c r="AX5401" i="3"/>
  <c r="BB5401" i="3"/>
  <c r="AX5392" i="3"/>
  <c r="AX5393" i="3"/>
  <c r="BB5393" i="3"/>
  <c r="AX2200" i="3"/>
  <c r="BB2200" i="3"/>
  <c r="AX2151" i="3"/>
  <c r="BB2151" i="3"/>
  <c r="BB2106" i="3"/>
  <c r="BB2096" i="3"/>
  <c r="AX4616" i="3"/>
  <c r="BB4616" i="3"/>
  <c r="AX3664" i="3"/>
  <c r="BB3664" i="3"/>
  <c r="AX2048" i="3"/>
  <c r="BB2048" i="3"/>
  <c r="AX3338" i="3"/>
  <c r="BB3338" i="3"/>
  <c r="I118" i="4"/>
  <c r="H118" i="4"/>
  <c r="D118" i="4"/>
  <c r="C118" i="4"/>
  <c r="I62" i="4"/>
  <c r="H62" i="4"/>
  <c r="D62" i="4"/>
  <c r="C62" i="4"/>
  <c r="I54" i="4"/>
  <c r="H54" i="4"/>
  <c r="D54" i="4"/>
  <c r="C54" i="4"/>
  <c r="I30" i="4"/>
  <c r="H30" i="4"/>
  <c r="D30" i="4"/>
  <c r="C30" i="4"/>
  <c r="I22" i="4"/>
  <c r="H22" i="4"/>
  <c r="D22" i="4"/>
  <c r="C22" i="4"/>
  <c r="A1404" i="4"/>
  <c r="A1396" i="4"/>
  <c r="A1412" i="4" s="1"/>
  <c r="A1420" i="4" s="1"/>
  <c r="A1428" i="4" s="1"/>
  <c r="A1436" i="4" s="1"/>
  <c r="A1444" i="4" s="1"/>
  <c r="A1452" i="4" s="1"/>
  <c r="A1460" i="4" s="1"/>
  <c r="A1468" i="4" s="1"/>
  <c r="A1533" i="4" s="1"/>
  <c r="A544" i="4"/>
  <c r="A560" i="4"/>
  <c r="A568" i="4" s="1"/>
  <c r="A576" i="4" s="1"/>
  <c r="A584" i="4" s="1"/>
  <c r="A592" i="4" s="1"/>
  <c r="A600" i="4" s="1"/>
  <c r="A608" i="4" s="1"/>
  <c r="A616" i="4" s="1"/>
  <c r="A681" i="4" s="1"/>
  <c r="A536" i="4"/>
  <c r="A552" i="4" s="1"/>
  <c r="A202" i="4"/>
  <c r="A218" i="4" s="1"/>
  <c r="A226" i="4" s="1"/>
  <c r="A234" i="4" s="1"/>
  <c r="A242" i="4" s="1"/>
  <c r="A250" i="4" s="1"/>
  <c r="A258" i="4" s="1"/>
  <c r="A266" i="4" s="1"/>
  <c r="A274" i="4" s="1"/>
  <c r="A338" i="4" s="1"/>
  <c r="A194" i="4"/>
  <c r="A210" i="4" s="1"/>
  <c r="A715" i="4"/>
  <c r="A731" i="4" s="1"/>
  <c r="A739" i="4" s="1"/>
  <c r="A747" i="4" s="1"/>
  <c r="A755" i="4" s="1"/>
  <c r="A763" i="4" s="1"/>
  <c r="A771" i="4" s="1"/>
  <c r="A779" i="4" s="1"/>
  <c r="A787" i="4" s="1"/>
  <c r="A851" i="4" s="1"/>
  <c r="A723" i="4"/>
  <c r="A371" i="4"/>
  <c r="A387" i="4"/>
  <c r="A395" i="4" s="1"/>
  <c r="A403" i="4" s="1"/>
  <c r="A411" i="4" s="1"/>
  <c r="A419" i="4" s="1"/>
  <c r="A427" i="4" s="1"/>
  <c r="A435" i="4" s="1"/>
  <c r="A443" i="4" s="1"/>
  <c r="A508" i="4" s="1"/>
  <c r="A379" i="4"/>
  <c r="A1054" i="4"/>
  <c r="A1070" i="4" s="1"/>
  <c r="A1078" i="4" s="1"/>
  <c r="A1086" i="4" s="1"/>
  <c r="A1094" i="4" s="1"/>
  <c r="A1102" i="4" s="1"/>
  <c r="A1110" i="4" s="1"/>
  <c r="A1118" i="4" s="1"/>
  <c r="A1126" i="4" s="1"/>
  <c r="A1191" i="4" s="1"/>
  <c r="A1046" i="4"/>
  <c r="A1062" i="4" s="1"/>
  <c r="A30" i="4"/>
  <c r="A46" i="4" s="1"/>
  <c r="A54" i="4" s="1"/>
  <c r="A62" i="4" s="1"/>
  <c r="A70" i="4" s="1"/>
  <c r="A78" i="4" s="1"/>
  <c r="A86" i="4" s="1"/>
  <c r="A94" i="4" s="1"/>
  <c r="A102" i="4" s="1"/>
  <c r="A166" i="4" s="1"/>
  <c r="A22" i="4"/>
  <c r="A38" i="4" s="1"/>
  <c r="AX3641" i="3"/>
  <c r="BB3641" i="3"/>
  <c r="BB35" i="3"/>
  <c r="BB36" i="3" s="1"/>
  <c r="BB37" i="3" s="1"/>
  <c r="BB79" i="3"/>
  <c r="BB80" i="3"/>
  <c r="BB92" i="3"/>
  <c r="BB101" i="3"/>
  <c r="BB107" i="3"/>
  <c r="BB120" i="3"/>
  <c r="BB157" i="3"/>
  <c r="BB162" i="3" s="1"/>
  <c r="BB174" i="3"/>
  <c r="BB189" i="3"/>
  <c r="BB190" i="3" s="1"/>
  <c r="BB191" i="3" s="1"/>
  <c r="BB3839" i="3"/>
  <c r="BB246" i="3"/>
  <c r="BB258" i="3"/>
  <c r="BB303" i="3"/>
  <c r="BB304" i="3"/>
  <c r="BB307" i="3"/>
  <c r="BB328" i="3"/>
  <c r="BB332" i="3"/>
  <c r="BB334" i="3"/>
  <c r="BB335" i="3"/>
  <c r="BB1006" i="3"/>
  <c r="BB1007" i="3" s="1"/>
  <c r="BB1008" i="3" s="1"/>
  <c r="BB3766" i="3"/>
  <c r="BB3779" i="3"/>
  <c r="BB3838" i="3"/>
  <c r="BB3914" i="3"/>
  <c r="BB3915" i="3"/>
  <c r="BB3917" i="3"/>
  <c r="BB3932" i="3"/>
  <c r="BB3933" i="3"/>
  <c r="BB3931" i="3"/>
  <c r="BB3925" i="3"/>
  <c r="BB3934" i="3"/>
  <c r="BB3936" i="3"/>
  <c r="BB3937" i="3"/>
  <c r="BB3938" i="3"/>
  <c r="BB3958" i="3"/>
  <c r="BB3959" i="3"/>
  <c r="BB960" i="3"/>
  <c r="BB961" i="3"/>
  <c r="BB1533" i="3"/>
  <c r="BB4525" i="3"/>
  <c r="BB4564" i="3"/>
  <c r="BB4583" i="3"/>
  <c r="BB4584" i="3"/>
  <c r="BB4578" i="3"/>
  <c r="BB4579" i="3"/>
  <c r="BB4610" i="3"/>
  <c r="BB4611" i="3"/>
  <c r="BB4601" i="3"/>
  <c r="BB4602" i="3"/>
  <c r="BB4604" i="3"/>
  <c r="BB4618" i="3"/>
  <c r="BD4618" i="3" s="1"/>
  <c r="BE4618" i="3" s="1"/>
  <c r="BB4634" i="3"/>
  <c r="BB4639" i="3"/>
  <c r="BB4640" i="3"/>
  <c r="BB4637" i="3"/>
  <c r="BB4638" i="3"/>
  <c r="BB4647" i="3"/>
  <c r="BB4646" i="3"/>
  <c r="BB4657" i="3"/>
  <c r="BB4654" i="3"/>
  <c r="BB4655" i="3"/>
  <c r="BB4664" i="3"/>
  <c r="BB4665" i="3"/>
  <c r="BB4673" i="3"/>
  <c r="BB4668" i="3"/>
  <c r="BB4669" i="3"/>
  <c r="BB4676" i="3"/>
  <c r="BB4678" i="3"/>
  <c r="BB4695" i="3"/>
  <c r="BB4696" i="3"/>
  <c r="BB4705" i="3"/>
  <c r="BB4707" i="3"/>
  <c r="BB4720" i="3"/>
  <c r="BB4734" i="3"/>
  <c r="BB4737" i="3"/>
  <c r="BB4739" i="3"/>
  <c r="BB4745" i="3"/>
  <c r="BB4758" i="3"/>
  <c r="BB4191" i="3"/>
  <c r="BB4199" i="3"/>
  <c r="BB4203" i="3"/>
  <c r="BB2523" i="3"/>
  <c r="BB2525" i="3"/>
  <c r="BB1197" i="3"/>
  <c r="BB2711" i="3"/>
  <c r="BB2712" i="3"/>
  <c r="BB2713" i="3"/>
  <c r="BB2714" i="3"/>
  <c r="BB2715" i="3"/>
  <c r="BB2719" i="3"/>
  <c r="BB2716" i="3"/>
  <c r="BB2722" i="3"/>
  <c r="BB2732" i="3"/>
  <c r="BB2744" i="3"/>
  <c r="BB2745" i="3"/>
  <c r="BB2765" i="3"/>
  <c r="BB2766" i="3" s="1"/>
  <c r="BB2778" i="3"/>
  <c r="BB2780" i="3"/>
  <c r="BB2853" i="3"/>
  <c r="H624" i="4"/>
  <c r="BB2855" i="3"/>
  <c r="BB2856" i="3"/>
  <c r="BB2860" i="3"/>
  <c r="BB2873" i="3"/>
  <c r="BB2889" i="3"/>
  <c r="BB2891" i="3"/>
  <c r="BB2901" i="3"/>
  <c r="BB2923" i="3"/>
  <c r="BB2924" i="3"/>
  <c r="BB2925" i="3"/>
  <c r="BB2933" i="3"/>
  <c r="BB2934" i="3" s="1"/>
  <c r="BB2949" i="3"/>
  <c r="BB2950" i="3"/>
  <c r="BB2966" i="3"/>
  <c r="BB2961" i="3"/>
  <c r="BB2398" i="3"/>
  <c r="BB2400" i="3"/>
  <c r="BB2552" i="3"/>
  <c r="BB2588" i="3"/>
  <c r="BB2589" i="3"/>
  <c r="BB2313" i="3"/>
  <c r="BB2314" i="3"/>
  <c r="BB2326" i="3"/>
  <c r="BB2608" i="3"/>
  <c r="BB3683" i="3"/>
  <c r="BB3696" i="3"/>
  <c r="BB3686" i="3"/>
  <c r="BB3687" i="3"/>
  <c r="BB4133" i="3"/>
  <c r="BB4134" i="3"/>
  <c r="BB1664" i="3"/>
  <c r="BB1665" i="3"/>
  <c r="BB1682" i="3"/>
  <c r="BB4431" i="3"/>
  <c r="BB1675" i="3"/>
  <c r="BB1676" i="3"/>
  <c r="BB2092" i="3"/>
  <c r="BB2093" i="3"/>
  <c r="BB2094" i="3"/>
  <c r="BB2105" i="3"/>
  <c r="BB2123" i="3"/>
  <c r="BB2124" i="3"/>
  <c r="BB3483" i="3"/>
  <c r="BB2186" i="3"/>
  <c r="BB2189" i="3"/>
  <c r="H860" i="4"/>
  <c r="BB2199" i="3"/>
  <c r="BB2207" i="3"/>
  <c r="BB2208" i="3"/>
  <c r="BB2215" i="3"/>
  <c r="BB2224" i="3"/>
  <c r="BB2227" i="3"/>
  <c r="BB2209" i="3"/>
  <c r="BB2229" i="3"/>
  <c r="BB2230" i="3"/>
  <c r="BB2231" i="3"/>
  <c r="BB2233" i="3"/>
  <c r="BB2235" i="3"/>
  <c r="BB2210" i="3"/>
  <c r="BB2247" i="3"/>
  <c r="BB2236" i="3"/>
  <c r="BB2268" i="3"/>
  <c r="BB2269" i="3"/>
  <c r="BB3079" i="3"/>
  <c r="BB3502" i="3"/>
  <c r="BB3504" i="3"/>
  <c r="BB3513" i="3"/>
  <c r="BB3521" i="3"/>
  <c r="BB3524" i="3"/>
  <c r="BB3599" i="3"/>
  <c r="BB3600" i="3"/>
  <c r="BB3601" i="3"/>
  <c r="BB3602" i="3"/>
  <c r="BB3604" i="3"/>
  <c r="BB3610" i="3"/>
  <c r="BB3611" i="3"/>
  <c r="BB3613" i="3"/>
  <c r="BB3614" i="3"/>
  <c r="BB3638" i="3"/>
  <c r="BB3639" i="3"/>
  <c r="BB2507" i="3"/>
  <c r="BB3640" i="3"/>
  <c r="BB3666" i="3"/>
  <c r="BB3667" i="3"/>
  <c r="BB4003" i="3"/>
  <c r="BB4004" i="3"/>
  <c r="BB1707" i="3"/>
  <c r="BB1740" i="3"/>
  <c r="BB1788" i="3"/>
  <c r="BB3214" i="3"/>
  <c r="BB3215" i="3" s="1"/>
  <c r="BB5030" i="3"/>
  <c r="BB5052" i="3"/>
  <c r="BB3240" i="3"/>
  <c r="BB5070" i="3"/>
  <c r="BB5074" i="3"/>
  <c r="BB3247" i="3"/>
  <c r="BB3248" i="3"/>
  <c r="BB5115" i="3"/>
  <c r="BB5155" i="3"/>
  <c r="BB5163" i="3"/>
  <c r="BB5165" i="3"/>
  <c r="BB3284" i="3"/>
  <c r="BB3305" i="3"/>
  <c r="BB3311" i="3"/>
  <c r="BB3312" i="3"/>
  <c r="BB3310" i="3"/>
  <c r="BB3321" i="3"/>
  <c r="BB3322" i="3"/>
  <c r="BB3335" i="3"/>
  <c r="BB2026" i="3"/>
  <c r="BB2027" i="3" s="1"/>
  <c r="BB2044" i="3"/>
  <c r="BB2045" i="3"/>
  <c r="BB2047" i="3"/>
  <c r="BB4544" i="3"/>
  <c r="BB4545" i="3" s="1"/>
  <c r="BB2059" i="3"/>
  <c r="BB2056" i="3"/>
  <c r="BB2065" i="3"/>
  <c r="BB2061" i="3"/>
  <c r="BB2062" i="3"/>
  <c r="BB2063" i="3"/>
  <c r="BB2064" i="3"/>
  <c r="BB4549" i="3"/>
  <c r="BB2077" i="3"/>
  <c r="BB4550" i="3"/>
  <c r="BB2090" i="3"/>
  <c r="BB2091" i="3"/>
  <c r="BB2095" i="3"/>
  <c r="BB2104" i="3"/>
  <c r="BB2121" i="3"/>
  <c r="BB2122" i="3"/>
  <c r="BB1718" i="3"/>
  <c r="BB1724" i="3"/>
  <c r="BB1792" i="3"/>
  <c r="BB1786" i="3"/>
  <c r="BB1793" i="3"/>
  <c r="BB1759" i="3"/>
  <c r="BB1532" i="3"/>
  <c r="BB1538" i="3"/>
  <c r="BB1539" i="3" s="1"/>
  <c r="BB1701" i="3"/>
  <c r="BB1702" i="3"/>
  <c r="BB1703" i="3"/>
  <c r="BB1706" i="3"/>
  <c r="BB1739" i="3"/>
  <c r="BB1742" i="3"/>
  <c r="BB1746" i="3"/>
  <c r="BB1762" i="3"/>
  <c r="BB1763" i="3"/>
  <c r="BB1765" i="3"/>
  <c r="BB1799" i="3"/>
  <c r="BB1800" i="3"/>
  <c r="BB1802" i="3"/>
  <c r="BB1764" i="3"/>
  <c r="BB5068" i="3"/>
  <c r="BB5071" i="3"/>
  <c r="BB5072" i="3"/>
  <c r="BB5094" i="3"/>
  <c r="BB5092" i="3"/>
  <c r="BB5100" i="3"/>
  <c r="BB5153" i="3"/>
  <c r="BB5152" i="3"/>
  <c r="BB5166" i="3"/>
  <c r="BB5159" i="3"/>
  <c r="BB5167" i="3"/>
  <c r="BB5170" i="3"/>
  <c r="BB5171" i="3"/>
  <c r="BB5172" i="3"/>
  <c r="BB5188" i="3"/>
  <c r="BB5208" i="3"/>
  <c r="BB5228" i="3"/>
  <c r="BB5229" i="3"/>
  <c r="BB5267" i="3"/>
  <c r="BB5269" i="3"/>
  <c r="BB5271" i="3"/>
  <c r="BB5274" i="3"/>
  <c r="BB5278" i="3"/>
  <c r="BB5285" i="3"/>
  <c r="BB5345" i="3"/>
  <c r="BB5350" i="3"/>
  <c r="BB5357" i="3"/>
  <c r="BB5352" i="3"/>
  <c r="BB5354" i="3"/>
  <c r="BB5365" i="3"/>
  <c r="BB5367" i="3"/>
  <c r="BB5368" i="3"/>
  <c r="BB5372" i="3"/>
  <c r="BB5376" i="3"/>
  <c r="BB3314" i="3"/>
  <c r="BB5414" i="3"/>
  <c r="BB5415" i="3" s="1"/>
  <c r="BB5416" i="3" s="1"/>
  <c r="BB4174" i="3"/>
  <c r="BB5640" i="3"/>
  <c r="BB5641" i="3" s="1"/>
  <c r="BB5642" i="3" s="1"/>
  <c r="BB20" i="3"/>
  <c r="BB21" i="3" s="1"/>
  <c r="BB22" i="3" s="1"/>
  <c r="AX35" i="3"/>
  <c r="AX36" i="3" s="1"/>
  <c r="AX37" i="3" s="1"/>
  <c r="AX79" i="3"/>
  <c r="AX80" i="3"/>
  <c r="AX92" i="3"/>
  <c r="AX101" i="3"/>
  <c r="AX107" i="3"/>
  <c r="AX120" i="3"/>
  <c r="AX121" i="3" s="1"/>
  <c r="AX3781" i="3"/>
  <c r="AX136" i="3"/>
  <c r="AX157" i="3"/>
  <c r="AX174" i="3"/>
  <c r="AX189" i="3"/>
  <c r="AX190" i="3" s="1"/>
  <c r="AX191" i="3" s="1"/>
  <c r="AX3839" i="3"/>
  <c r="AX263" i="3"/>
  <c r="AX290" i="3"/>
  <c r="AX291" i="3"/>
  <c r="AX303" i="3"/>
  <c r="AX296" i="3"/>
  <c r="AX297" i="3"/>
  <c r="AX304" i="3"/>
  <c r="AX307" i="3"/>
  <c r="AX328" i="3"/>
  <c r="AX332" i="3"/>
  <c r="AX334" i="3"/>
  <c r="AX335" i="3"/>
  <c r="AX937" i="3"/>
  <c r="AX1006" i="3"/>
  <c r="AX1007" i="3" s="1"/>
  <c r="AX1008" i="3" s="1"/>
  <c r="AX3766" i="3"/>
  <c r="AX3779" i="3"/>
  <c r="AX3838" i="3"/>
  <c r="AX3914" i="3"/>
  <c r="AX3915" i="3"/>
  <c r="AX3917" i="3"/>
  <c r="AX3932" i="3"/>
  <c r="AX3933" i="3"/>
  <c r="AX3931" i="3"/>
  <c r="AX3925" i="3"/>
  <c r="AX3934" i="3"/>
  <c r="AX3936" i="3"/>
  <c r="AX3937" i="3"/>
  <c r="AX3938" i="3"/>
  <c r="AX3958" i="3"/>
  <c r="AX3959" i="3"/>
  <c r="AX960" i="3"/>
  <c r="AX961" i="3"/>
  <c r="AX1533" i="3"/>
  <c r="AX4526" i="3"/>
  <c r="AX4525" i="3"/>
  <c r="AX4564" i="3"/>
  <c r="AX4584" i="3"/>
  <c r="AX4578" i="3"/>
  <c r="AX4579" i="3"/>
  <c r="AX4610" i="3"/>
  <c r="AX4611" i="3"/>
  <c r="AX4602" i="3"/>
  <c r="AX4613" i="3"/>
  <c r="AX4604" i="3"/>
  <c r="AX4618" i="3"/>
  <c r="AX4634" i="3"/>
  <c r="AX4636" i="3"/>
  <c r="AX4639" i="3"/>
  <c r="AX4640" i="3"/>
  <c r="AX4637" i="3"/>
  <c r="AX4638" i="3"/>
  <c r="AX4647" i="3"/>
  <c r="AX4646" i="3"/>
  <c r="AX4657" i="3"/>
  <c r="AX4654" i="3"/>
  <c r="AX4655" i="3"/>
  <c r="AX4664" i="3"/>
  <c r="AX4665" i="3"/>
  <c r="AX4673" i="3"/>
  <c r="AX4668" i="3"/>
  <c r="AX4669" i="3"/>
  <c r="AX4676" i="3"/>
  <c r="AX4695" i="3"/>
  <c r="AX4696" i="3"/>
  <c r="AZ4696" i="3" s="1"/>
  <c r="BA4696" i="3" s="1"/>
  <c r="AX4705" i="3"/>
  <c r="AX4707" i="3"/>
  <c r="AX4720" i="3"/>
  <c r="AX4734" i="3"/>
  <c r="AX4737" i="3"/>
  <c r="AX4738" i="3"/>
  <c r="AX4739" i="3"/>
  <c r="AX4745" i="3"/>
  <c r="AX4758" i="3"/>
  <c r="AX4191" i="3"/>
  <c r="AX4199" i="3"/>
  <c r="AX4203" i="3"/>
  <c r="AX2523" i="3"/>
  <c r="AZ2523" i="3" s="1"/>
  <c r="BA2523" i="3" s="1"/>
  <c r="AX2525" i="3"/>
  <c r="AX1197" i="3"/>
  <c r="AX2712" i="3"/>
  <c r="AX2713" i="3"/>
  <c r="AX2714" i="3"/>
  <c r="AX2715" i="3"/>
  <c r="AX2719" i="3"/>
  <c r="AX2716" i="3"/>
  <c r="AX2722" i="3"/>
  <c r="AX2732" i="3"/>
  <c r="AX2744" i="3"/>
  <c r="AX2745" i="3"/>
  <c r="AX2765" i="3"/>
  <c r="AX2766" i="3" s="1"/>
  <c r="AX2778" i="3"/>
  <c r="AX2780" i="3"/>
  <c r="AX2852" i="3"/>
  <c r="AX2853" i="3"/>
  <c r="C624" i="4"/>
  <c r="AX2856" i="3"/>
  <c r="AX2873" i="3"/>
  <c r="AX2889" i="3"/>
  <c r="AX2891" i="3"/>
  <c r="AX2901" i="3"/>
  <c r="AX2923" i="3"/>
  <c r="AX2924" i="3"/>
  <c r="AX2925" i="3"/>
  <c r="AX2933" i="3"/>
  <c r="AX2934" i="3" s="1"/>
  <c r="AX2949" i="3"/>
  <c r="AX2950" i="3"/>
  <c r="AX2966" i="3"/>
  <c r="AX2961" i="3"/>
  <c r="AX2398" i="3"/>
  <c r="AX2400" i="3"/>
  <c r="AX2552" i="3"/>
  <c r="AX2588" i="3"/>
  <c r="AX2589" i="3"/>
  <c r="AX2313" i="3"/>
  <c r="AX2314" i="3"/>
  <c r="AX2325" i="3"/>
  <c r="AX2336" i="3" s="1"/>
  <c r="AX2326" i="3"/>
  <c r="AX2608" i="3"/>
  <c r="AX3683" i="3"/>
  <c r="AX3696" i="3"/>
  <c r="AX3686" i="3"/>
  <c r="AX3687" i="3"/>
  <c r="AX4133" i="3"/>
  <c r="AX4134" i="3"/>
  <c r="AX1664" i="3"/>
  <c r="AX1665" i="3"/>
  <c r="AX1680" i="3"/>
  <c r="AX4431" i="3"/>
  <c r="AX1675" i="3"/>
  <c r="AX1676" i="3"/>
  <c r="AX2092" i="3"/>
  <c r="AX2093" i="3"/>
  <c r="AX2094" i="3"/>
  <c r="AX3483" i="3"/>
  <c r="AX2187" i="3"/>
  <c r="AX2189" i="3"/>
  <c r="C860" i="4"/>
  <c r="AX2199" i="3"/>
  <c r="AX2207" i="3"/>
  <c r="AX2208" i="3"/>
  <c r="AX2215" i="3"/>
  <c r="AX2224" i="3"/>
  <c r="AX2227" i="3"/>
  <c r="AX2209" i="3"/>
  <c r="AX2229" i="3"/>
  <c r="AX2231" i="3"/>
  <c r="AX2233" i="3"/>
  <c r="AX2235" i="3"/>
  <c r="AX2210" i="3"/>
  <c r="AX2247" i="3"/>
  <c r="AX2236" i="3"/>
  <c r="AX2268" i="3"/>
  <c r="AX2269" i="3"/>
  <c r="AX3079" i="3"/>
  <c r="AX3504" i="3"/>
  <c r="AX3513" i="3"/>
  <c r="AX3521" i="3"/>
  <c r="AX3524" i="3"/>
  <c r="AX3599" i="3"/>
  <c r="AX3600" i="3"/>
  <c r="AX3602" i="3"/>
  <c r="AZ3602" i="3" s="1"/>
  <c r="BA3602" i="3" s="1"/>
  <c r="AX3604" i="3"/>
  <c r="AX3610" i="3"/>
  <c r="AX3611" i="3"/>
  <c r="AX3612" i="3"/>
  <c r="AX3613" i="3"/>
  <c r="AX3614" i="3"/>
  <c r="AX3638" i="3"/>
  <c r="AX3639" i="3"/>
  <c r="AX2507" i="3"/>
  <c r="AX3666" i="3"/>
  <c r="AX3669" i="3"/>
  <c r="AX4003" i="3"/>
  <c r="AX4004" i="3"/>
  <c r="AX1707" i="3"/>
  <c r="AX1788" i="3"/>
  <c r="AX5030" i="3"/>
  <c r="AX5052" i="3"/>
  <c r="AX5070" i="3"/>
  <c r="AX5074" i="3"/>
  <c r="AX3247" i="3"/>
  <c r="AX3248" i="3"/>
  <c r="AX5115" i="3"/>
  <c r="AX5155" i="3"/>
  <c r="AX5163" i="3"/>
  <c r="AX5165" i="3"/>
  <c r="AX3284" i="3"/>
  <c r="AX3304" i="3"/>
  <c r="AX3305" i="3"/>
  <c r="AX3311" i="3"/>
  <c r="AX3312" i="3"/>
  <c r="AX3310" i="3"/>
  <c r="AX3321" i="3"/>
  <c r="AX3322" i="3"/>
  <c r="AX3335" i="3"/>
  <c r="AX2026" i="3"/>
  <c r="AX2044" i="3"/>
  <c r="AX2047" i="3"/>
  <c r="AX4544" i="3"/>
  <c r="AX4545" i="3" s="1"/>
  <c r="AX2059" i="3"/>
  <c r="AX2065" i="3"/>
  <c r="AX2060" i="3"/>
  <c r="AX2061" i="3"/>
  <c r="AX2064" i="3"/>
  <c r="AX4549" i="3"/>
  <c r="AX2077" i="3"/>
  <c r="AX2078" i="3" s="1"/>
  <c r="AX4550" i="3"/>
  <c r="AX2090" i="3"/>
  <c r="AX2095" i="3"/>
  <c r="AX2099" i="3"/>
  <c r="AX2121" i="3"/>
  <c r="AX2122" i="3"/>
  <c r="AX2117" i="3"/>
  <c r="AX2125" i="3"/>
  <c r="AX1718" i="3"/>
  <c r="AX1704" i="3"/>
  <c r="AX1724" i="3"/>
  <c r="AX1786" i="3"/>
  <c r="AX1793" i="3"/>
  <c r="AX1759" i="3"/>
  <c r="AX1532" i="3"/>
  <c r="AX1538" i="3"/>
  <c r="AX1539" i="3" s="1"/>
  <c r="AX1702" i="3"/>
  <c r="AX1703" i="3"/>
  <c r="AX1706" i="3"/>
  <c r="AX1725" i="3"/>
  <c r="AX1739" i="3"/>
  <c r="AX1742" i="3"/>
  <c r="AX1746" i="3"/>
  <c r="AX1762" i="3"/>
  <c r="AX1763" i="3"/>
  <c r="AX1765" i="3"/>
  <c r="AX1800" i="3"/>
  <c r="AX1802" i="3"/>
  <c r="AX1764" i="3"/>
  <c r="AX5031" i="3"/>
  <c r="AX5053" i="3"/>
  <c r="AX5068" i="3"/>
  <c r="AX5071" i="3"/>
  <c r="AX5072" i="3"/>
  <c r="AX5094" i="3"/>
  <c r="AX5092" i="3"/>
  <c r="AX5114" i="3"/>
  <c r="AX5128" i="3"/>
  <c r="AX5135" i="3"/>
  <c r="AX5153" i="3"/>
  <c r="AX5152" i="3"/>
  <c r="AX5166" i="3"/>
  <c r="AX5159" i="3"/>
  <c r="AX5170" i="3"/>
  <c r="AX5171" i="3"/>
  <c r="AX5172" i="3"/>
  <c r="AX5188" i="3"/>
  <c r="AX5203" i="3"/>
  <c r="AX5208" i="3"/>
  <c r="AX5228" i="3"/>
  <c r="AX5229" i="3"/>
  <c r="C1330" i="4" s="1"/>
  <c r="AX5249" i="3"/>
  <c r="AX5265" i="3"/>
  <c r="AX5269" i="3"/>
  <c r="AX5271" i="3"/>
  <c r="AX5274" i="3"/>
  <c r="AX5278" i="3"/>
  <c r="AX5285" i="3"/>
  <c r="AX5345" i="3"/>
  <c r="AX5357" i="3"/>
  <c r="AX5365" i="3"/>
  <c r="AX5367" i="3"/>
  <c r="AX5368" i="3"/>
  <c r="AX5372" i="3"/>
  <c r="AX5376" i="3"/>
  <c r="AX3314" i="3"/>
  <c r="AX5414" i="3"/>
  <c r="AX5415" i="3" s="1"/>
  <c r="AX5416" i="3" s="1"/>
  <c r="AX4174" i="3"/>
  <c r="AX5640" i="3"/>
  <c r="AX5641" i="3" s="1"/>
  <c r="AX5642" i="3" s="1"/>
  <c r="AX20" i="3"/>
  <c r="AX21" i="3" s="1"/>
  <c r="AX22" i="3" s="1"/>
  <c r="AX1682" i="3"/>
  <c r="BB4613" i="3"/>
  <c r="BB2129" i="3"/>
  <c r="BB3781" i="3"/>
  <c r="AX2045" i="3"/>
  <c r="BB4612" i="3"/>
  <c r="BB3962" i="3"/>
  <c r="AX1805" i="3"/>
  <c r="AX3601" i="3"/>
  <c r="AX1790" i="3"/>
  <c r="AX3820" i="3"/>
  <c r="AX5272" i="3"/>
  <c r="BB5031" i="3"/>
  <c r="AX2100" i="3"/>
  <c r="BB1680" i="3"/>
  <c r="BB2197" i="3"/>
  <c r="BB2232" i="3"/>
  <c r="BB245" i="3"/>
  <c r="BB2060" i="3"/>
  <c r="AX1701" i="3"/>
  <c r="BB5135" i="3"/>
  <c r="BB263" i="3"/>
  <c r="BB5114" i="3"/>
  <c r="AX2721" i="3"/>
  <c r="AX5131" i="3"/>
  <c r="BB5364" i="3"/>
  <c r="AX2124" i="3"/>
  <c r="BB2852" i="3"/>
  <c r="AX244" i="3"/>
  <c r="AX2855" i="3"/>
  <c r="AX1740" i="3"/>
  <c r="AX2186" i="3"/>
  <c r="AX4612" i="3"/>
  <c r="AX3822" i="3"/>
  <c r="BB2099" i="3"/>
  <c r="BB247" i="3"/>
  <c r="AX2196" i="3"/>
  <c r="AX4678" i="3"/>
  <c r="AX4607" i="3"/>
  <c r="AX246" i="3"/>
  <c r="BB5273" i="3"/>
  <c r="BB291" i="3"/>
  <c r="BB4526" i="3"/>
  <c r="BB5053" i="3"/>
  <c r="BB137" i="3"/>
  <c r="AX3582" i="3"/>
  <c r="BB5130" i="3"/>
  <c r="BB3609" i="3"/>
  <c r="AX3609" i="3"/>
  <c r="AX3606" i="3"/>
  <c r="AX4132" i="3"/>
  <c r="BB5247" i="3"/>
  <c r="BB5265" i="3"/>
  <c r="BB5272" i="3"/>
  <c r="AX5321" i="3"/>
  <c r="AX5364" i="3"/>
  <c r="AX4583" i="3"/>
  <c r="BB4572" i="3"/>
  <c r="BB4738" i="3"/>
  <c r="BB2196" i="3"/>
  <c r="AX4593" i="3"/>
  <c r="AX3240" i="3"/>
  <c r="BB5311" i="3"/>
  <c r="AX4666" i="3"/>
  <c r="AX5313" i="3"/>
  <c r="BB5340" i="3"/>
  <c r="AX5354" i="3"/>
  <c r="BB111" i="3"/>
  <c r="AX3640" i="3"/>
  <c r="BB1033" i="3"/>
  <c r="AX5267" i="3"/>
  <c r="AX111" i="3"/>
  <c r="BB136" i="3"/>
  <c r="AX245" i="3"/>
  <c r="AX247" i="3"/>
  <c r="AX258" i="3"/>
  <c r="BB297" i="3"/>
  <c r="BB1728" i="3"/>
  <c r="AX1792" i="3"/>
  <c r="BB1736" i="3"/>
  <c r="AX3502" i="3"/>
  <c r="BB3612" i="3"/>
  <c r="BB3669" i="3"/>
  <c r="BB2325" i="3"/>
  <c r="BB2336" i="3" s="1"/>
  <c r="AX2551" i="3"/>
  <c r="BB1681" i="3"/>
  <c r="AX2096" i="3"/>
  <c r="AX2105" i="3"/>
  <c r="AX2123" i="3"/>
  <c r="AX2129" i="3"/>
  <c r="BB4593" i="3"/>
  <c r="BB4609" i="3"/>
  <c r="AX4601" i="3"/>
  <c r="BB4666" i="3"/>
  <c r="BB4682" i="3"/>
  <c r="BB2185" i="3"/>
  <c r="BB2187" i="3"/>
  <c r="BB2188" i="3"/>
  <c r="BB2226" i="3"/>
  <c r="AX2232" i="3"/>
  <c r="AX3214" i="3"/>
  <c r="AX3215" i="3" s="1"/>
  <c r="BB3290" i="3"/>
  <c r="AX2056" i="3"/>
  <c r="AX2063" i="3"/>
  <c r="AX2091" i="3"/>
  <c r="AX2104" i="3"/>
  <c r="BB2117" i="3"/>
  <c r="AX2711" i="3"/>
  <c r="AX2860" i="3"/>
  <c r="AX3962" i="3"/>
  <c r="BB3484" i="3"/>
  <c r="BB4132" i="3"/>
  <c r="AX5100" i="3"/>
  <c r="BB5131" i="3"/>
  <c r="AX5167" i="3"/>
  <c r="BB5203" i="3"/>
  <c r="BB5249" i="3"/>
  <c r="AX5266" i="3"/>
  <c r="AX5292" i="3"/>
  <c r="AX5305" i="3"/>
  <c r="BB5321" i="3"/>
  <c r="AX5352" i="3"/>
  <c r="BB5392" i="3"/>
  <c r="AX3605" i="3"/>
  <c r="BB5133" i="3"/>
  <c r="AX1033" i="3"/>
  <c r="AX104" i="3"/>
  <c r="BB3823" i="3"/>
  <c r="BB2125" i="3"/>
  <c r="AX4572" i="3"/>
  <c r="AX4609" i="3"/>
  <c r="AX4641" i="3"/>
  <c r="AX4682" i="3"/>
  <c r="AX2185" i="3"/>
  <c r="AX2188" i="3"/>
  <c r="AX2226" i="3"/>
  <c r="AX3290" i="3"/>
  <c r="AX2062" i="3"/>
  <c r="BB2721" i="3"/>
  <c r="AX3484" i="3"/>
  <c r="AX5366" i="3"/>
  <c r="BB5304" i="3"/>
  <c r="AX2106" i="3"/>
  <c r="BB1805" i="3"/>
  <c r="BB5128" i="3"/>
  <c r="BB1704" i="3"/>
  <c r="AX5273" i="3"/>
  <c r="AX5247" i="3"/>
  <c r="AX1799" i="3"/>
  <c r="BB5283" i="3"/>
  <c r="BB5139" i="3"/>
  <c r="BB296" i="3"/>
  <c r="AX5340" i="3"/>
  <c r="BB5266" i="3"/>
  <c r="AX5350" i="3"/>
  <c r="AX1728" i="3"/>
  <c r="BB937" i="3"/>
  <c r="C411" i="4"/>
  <c r="H411" i="4"/>
  <c r="C1420" i="4"/>
  <c r="H1420" i="4"/>
  <c r="C568" i="4"/>
  <c r="H568" i="4"/>
  <c r="H632" i="4"/>
  <c r="C632" i="4"/>
  <c r="H242" i="4"/>
  <c r="C242" i="4"/>
  <c r="C226" i="4"/>
  <c r="H226" i="4"/>
  <c r="H110" i="4"/>
  <c r="H395" i="4"/>
  <c r="I427" i="4"/>
  <c r="D427" i="4"/>
  <c r="C110" i="4"/>
  <c r="C395" i="4"/>
  <c r="H427" i="4"/>
  <c r="C427" i="4"/>
  <c r="I411" i="4"/>
  <c r="D411" i="4"/>
  <c r="C403" i="4"/>
  <c r="H403" i="4"/>
  <c r="D1420" i="4"/>
  <c r="I568" i="4"/>
  <c r="D568" i="4"/>
  <c r="E803" i="4"/>
  <c r="F803" i="4" s="1"/>
  <c r="D226" i="4"/>
  <c r="D242" i="4"/>
  <c r="I1420" i="4"/>
  <c r="I226" i="4"/>
  <c r="I242" i="4"/>
  <c r="D632" i="4"/>
  <c r="I632" i="4"/>
  <c r="D110" i="4"/>
  <c r="I403" i="4"/>
  <c r="D403" i="4"/>
  <c r="D395" i="4"/>
  <c r="I395" i="4"/>
  <c r="I110" i="4"/>
  <c r="H916" i="4"/>
  <c r="BC1917" i="3"/>
  <c r="BC4404" i="3"/>
  <c r="AY5485" i="3"/>
  <c r="BC1683" i="3"/>
  <c r="BC1665" i="3"/>
  <c r="BC2187" i="3"/>
  <c r="BC4679" i="3"/>
  <c r="C916" i="4"/>
  <c r="H1306" i="4"/>
  <c r="I916" i="4"/>
  <c r="BC4259" i="3"/>
  <c r="C1258" i="4"/>
  <c r="BC4393" i="3"/>
  <c r="BC2947" i="3"/>
  <c r="BC2995" i="3"/>
  <c r="BC2961" i="3"/>
  <c r="BC1998" i="3"/>
  <c r="BC3006" i="3"/>
  <c r="BC1562" i="3"/>
  <c r="BC2059" i="3"/>
  <c r="BC296" i="3"/>
  <c r="BC2095" i="3"/>
  <c r="BC245" i="3"/>
  <c r="BC4638" i="3"/>
  <c r="BC3428" i="3"/>
  <c r="BC2247" i="3"/>
  <c r="BC2925" i="3"/>
  <c r="BC1778" i="3"/>
  <c r="BC3935" i="3"/>
  <c r="BC2128" i="3"/>
  <c r="BC2752" i="3"/>
  <c r="BC5166" i="3"/>
  <c r="BC4668" i="3"/>
  <c r="BC1574" i="3"/>
  <c r="H576" i="4"/>
  <c r="BC4742" i="3"/>
  <c r="BC2126" i="3"/>
  <c r="BC4664" i="3"/>
  <c r="BC2224" i="3"/>
  <c r="AY5533" i="3"/>
  <c r="BC1718" i="3"/>
  <c r="BC1792" i="3"/>
  <c r="BC1706" i="3"/>
  <c r="BC2199" i="3"/>
  <c r="BC267" i="3"/>
  <c r="BC3018" i="3"/>
  <c r="C1306" i="4"/>
  <c r="H1258" i="4"/>
  <c r="C576" i="4"/>
  <c r="BC2107" i="3"/>
  <c r="AY4046" i="3"/>
  <c r="BC1799" i="3"/>
  <c r="I1258" i="4"/>
  <c r="AY4367" i="3"/>
  <c r="BC2644" i="3"/>
  <c r="BC5188" i="3"/>
  <c r="D1258" i="4"/>
  <c r="BC2206" i="3"/>
  <c r="D1306" i="4"/>
  <c r="I1306" i="4"/>
  <c r="BC2097" i="3"/>
  <c r="I576" i="4"/>
  <c r="D576" i="4"/>
  <c r="D916" i="4"/>
  <c r="BC1556" i="3"/>
  <c r="AY2121" i="3"/>
  <c r="BC5190" i="3"/>
  <c r="BC3548" i="3"/>
  <c r="BC1130" i="3"/>
  <c r="BC3022" i="3"/>
  <c r="BC3586" i="3"/>
  <c r="BC2750" i="3"/>
  <c r="BC2857" i="3"/>
  <c r="BC4585" i="3"/>
  <c r="BC3612" i="3"/>
  <c r="BC4602" i="3"/>
  <c r="BC2256" i="3"/>
  <c r="BC4402" i="3"/>
  <c r="BC4266" i="3"/>
  <c r="BC304" i="3"/>
  <c r="BC2140" i="3"/>
  <c r="BC4066" i="3"/>
  <c r="BC984" i="3"/>
  <c r="BC5367" i="3"/>
  <c r="BC5484" i="3"/>
  <c r="BC4070" i="3"/>
  <c r="BC1104" i="3"/>
  <c r="BC2137" i="3"/>
  <c r="BC262" i="3"/>
  <c r="BC3929" i="3"/>
  <c r="BC3622" i="3"/>
  <c r="BC1355" i="3"/>
  <c r="BC2327" i="3"/>
  <c r="BC1711" i="3"/>
  <c r="BC277" i="3"/>
  <c r="BC2304" i="3"/>
  <c r="BC2329" i="3"/>
  <c r="BC1139" i="3"/>
  <c r="BC3019" i="3"/>
  <c r="BC2184" i="3"/>
  <c r="BC2606" i="3"/>
  <c r="BC1708" i="3"/>
  <c r="BC2232" i="3"/>
  <c r="BC4076" i="3"/>
  <c r="BC4700" i="3"/>
  <c r="BC2049" i="3"/>
  <c r="BC1119" i="3"/>
  <c r="BC1564" i="3"/>
  <c r="BC1787" i="3"/>
  <c r="BC4749" i="3"/>
  <c r="BC4824" i="3"/>
  <c r="BC4265" i="3"/>
  <c r="BC2188" i="3"/>
  <c r="BC4074" i="3"/>
  <c r="BC1258" i="3"/>
  <c r="BC5180" i="3"/>
  <c r="BC1727" i="3"/>
  <c r="BC4740" i="3"/>
  <c r="BC981" i="3"/>
  <c r="BC743" i="3"/>
  <c r="BC332" i="3"/>
  <c r="BC5128" i="3"/>
  <c r="BC132" i="3"/>
  <c r="BC3925" i="3"/>
  <c r="BC109" i="3"/>
  <c r="BC685" i="3"/>
  <c r="BC395" i="3"/>
  <c r="BC419" i="3"/>
  <c r="BC5181" i="3"/>
  <c r="BC5208" i="3"/>
  <c r="BC3898" i="3"/>
  <c r="BC4405" i="3"/>
  <c r="BC3899" i="3"/>
  <c r="BC1558" i="3"/>
  <c r="BC5033" i="3"/>
  <c r="BC1795" i="3"/>
  <c r="BC922" i="3"/>
  <c r="BC380" i="3"/>
  <c r="BC1733" i="3"/>
  <c r="BC173" i="3"/>
  <c r="BC300" i="3"/>
  <c r="BC333" i="3"/>
  <c r="BC5429" i="3"/>
  <c r="BC3003" i="3"/>
  <c r="BC3027" i="3"/>
  <c r="BC1759" i="3"/>
  <c r="BC1918" i="3"/>
  <c r="BC3514" i="3"/>
  <c r="AY1564" i="3"/>
  <c r="AY2099" i="3"/>
  <c r="BC276" i="3"/>
  <c r="BC5090" i="3"/>
  <c r="BC2927" i="3"/>
  <c r="BC1646" i="3"/>
  <c r="BC1701" i="3"/>
  <c r="BC1724" i="3"/>
  <c r="BC1729" i="3"/>
  <c r="BC1788" i="3"/>
  <c r="BC4758" i="3"/>
  <c r="AY1142" i="3"/>
  <c r="BC1774" i="3"/>
  <c r="BC1719" i="3"/>
  <c r="BC5374" i="3"/>
  <c r="BC2119" i="3"/>
  <c r="BC572" i="3"/>
  <c r="BC1720" i="3"/>
  <c r="BC4724" i="3"/>
  <c r="BC2622" i="3"/>
  <c r="BC5161" i="3"/>
  <c r="BC2579" i="3"/>
  <c r="BC2615" i="3"/>
  <c r="BC2614" i="3"/>
  <c r="BC5183" i="3"/>
  <c r="BC5289" i="3"/>
  <c r="BC1040" i="3"/>
  <c r="BC1356" i="3"/>
  <c r="BC3802" i="3"/>
  <c r="D234" i="4"/>
  <c r="D1428" i="4"/>
  <c r="BC1584" i="3"/>
  <c r="BC2963" i="3"/>
  <c r="BC2849" i="3"/>
  <c r="BC2863" i="3"/>
  <c r="BC2865" i="3"/>
  <c r="BC2862" i="3"/>
  <c r="BC3695" i="3"/>
  <c r="BC3708" i="3"/>
  <c r="BC3685" i="3"/>
  <c r="BC3696" i="3"/>
  <c r="BC3705" i="3"/>
  <c r="BC3697" i="3"/>
  <c r="BC3690" i="3"/>
  <c r="BC2779" i="3"/>
  <c r="BC2708" i="3"/>
  <c r="BC2719" i="3"/>
  <c r="BC2716" i="3"/>
  <c r="BC2711" i="3"/>
  <c r="BC2727" i="3"/>
  <c r="BC2714" i="3"/>
  <c r="BC2732" i="3"/>
  <c r="BC3669" i="3"/>
  <c r="BC3607" i="3"/>
  <c r="BC3600" i="3"/>
  <c r="BC3626" i="3"/>
  <c r="BC3605" i="3"/>
  <c r="BC3631" i="3"/>
  <c r="BC3602" i="3"/>
  <c r="BC3563" i="3"/>
  <c r="BC3545" i="3"/>
  <c r="BC3554" i="3"/>
  <c r="BC3520" i="3"/>
  <c r="BC3516" i="3"/>
  <c r="BC602" i="3"/>
  <c r="BC2215" i="3"/>
  <c r="BC772" i="3"/>
  <c r="BC1779" i="3"/>
  <c r="BC578" i="3"/>
  <c r="BC424" i="3"/>
  <c r="BC528" i="3"/>
  <c r="BC779" i="3"/>
  <c r="BC522" i="3"/>
  <c r="BC562" i="3"/>
  <c r="BC639" i="3"/>
  <c r="AY1959" i="3"/>
  <c r="BC2099" i="3"/>
  <c r="BC2634" i="3"/>
  <c r="BC1627" i="3"/>
  <c r="BC4869" i="3"/>
  <c r="BC3638" i="3"/>
  <c r="BC2679" i="3"/>
  <c r="BC1565" i="3"/>
  <c r="BC1681" i="3"/>
  <c r="BC4676" i="3"/>
  <c r="BC1810" i="3"/>
  <c r="BC5533" i="3"/>
  <c r="BC1626" i="3"/>
  <c r="BC1385" i="3"/>
  <c r="BC1386" i="3" s="1"/>
  <c r="BC516" i="3"/>
  <c r="BC609" i="3"/>
  <c r="BC2250" i="3"/>
  <c r="BC816" i="3"/>
  <c r="BC548" i="3"/>
  <c r="BC399" i="3"/>
  <c r="BC515" i="3"/>
  <c r="BC776" i="3"/>
  <c r="BC441" i="3"/>
  <c r="BC561" i="3"/>
  <c r="BC1722" i="3"/>
  <c r="BC538" i="3"/>
  <c r="BC534" i="3"/>
  <c r="BC482" i="3"/>
  <c r="BC5155" i="3"/>
  <c r="BC94" i="3"/>
  <c r="BC5031" i="3"/>
  <c r="BC593" i="3"/>
  <c r="BC673" i="3"/>
  <c r="AW3810" i="3"/>
  <c r="BC2522" i="3"/>
  <c r="BC2118" i="3"/>
  <c r="BC1368" i="3"/>
  <c r="BC2640" i="3"/>
  <c r="BC2909" i="3"/>
  <c r="I484" i="4" s="1"/>
  <c r="AY3355" i="3"/>
  <c r="BC102" i="3"/>
  <c r="BC2399" i="3"/>
  <c r="BC4870" i="3"/>
  <c r="BC2219" i="3"/>
  <c r="BC1058" i="3"/>
  <c r="AY3371" i="3"/>
  <c r="AY4464" i="3"/>
  <c r="BC1742" i="3"/>
  <c r="BC4703" i="3"/>
  <c r="BC434" i="3"/>
  <c r="BC4280" i="3"/>
  <c r="I860" i="4"/>
  <c r="BC2760" i="3"/>
  <c r="BC2046" i="3"/>
  <c r="AY5428" i="3"/>
  <c r="BC258" i="3"/>
  <c r="BC884" i="3"/>
  <c r="BC1057" i="3"/>
  <c r="BC2311" i="3"/>
  <c r="BC1113" i="3"/>
  <c r="BC1197" i="3"/>
  <c r="BC1198" i="3"/>
  <c r="I134" i="4" s="1"/>
  <c r="BC3524" i="3"/>
  <c r="BC3525" i="3"/>
  <c r="BC3923" i="3"/>
  <c r="BC2226" i="3"/>
  <c r="BC4390" i="3"/>
  <c r="BC4388" i="3"/>
  <c r="BC4080" i="3"/>
  <c r="BC1290" i="3"/>
  <c r="BC411" i="3"/>
  <c r="BC4699" i="3"/>
  <c r="BC3887" i="3"/>
  <c r="BC921" i="3"/>
  <c r="BC1685" i="3"/>
  <c r="BC3608" i="3"/>
  <c r="BC5248" i="3"/>
  <c r="BC1163" i="3"/>
  <c r="BC2257" i="3"/>
  <c r="BC3503" i="3"/>
  <c r="R5378" i="3"/>
  <c r="I1428" i="4"/>
  <c r="I624" i="4"/>
  <c r="H234" i="4"/>
  <c r="H1428" i="4"/>
  <c r="BC1039" i="3"/>
  <c r="BC2691" i="3"/>
  <c r="D624" i="4"/>
  <c r="BC5275" i="3"/>
  <c r="BC2493" i="3"/>
  <c r="AY4594" i="3"/>
  <c r="BC4071" i="3"/>
  <c r="BC249" i="3"/>
  <c r="BC302" i="3"/>
  <c r="BC260" i="3"/>
  <c r="BC2619" i="3"/>
  <c r="AY4824" i="3"/>
  <c r="I234" i="4"/>
  <c r="BC2893" i="3"/>
  <c r="BC2666" i="3"/>
  <c r="BC1624" i="3"/>
  <c r="BC4734" i="3"/>
  <c r="BC1643" i="3"/>
  <c r="BC4697" i="3"/>
  <c r="BC3016" i="3"/>
  <c r="C234" i="4"/>
  <c r="C1428" i="4"/>
  <c r="BC3251" i="3"/>
  <c r="BC3265" i="3"/>
  <c r="AL498" i="3"/>
  <c r="AQ3271" i="3"/>
  <c r="AQ498" i="3"/>
  <c r="V3271" i="3"/>
  <c r="AJ3271" i="3"/>
  <c r="AS3672" i="3"/>
  <c r="BC2075" i="3"/>
  <c r="BC566" i="3"/>
  <c r="BC539" i="3"/>
  <c r="AY5585" i="3"/>
  <c r="BC770" i="3"/>
  <c r="BC439" i="3"/>
  <c r="BC834" i="3"/>
  <c r="BC737" i="3"/>
  <c r="BC787" i="3"/>
  <c r="BC2251" i="3"/>
  <c r="BC555" i="3"/>
  <c r="BC558" i="3"/>
  <c r="BC454" i="3"/>
  <c r="BC782" i="3"/>
  <c r="BC494" i="3"/>
  <c r="BC747" i="3"/>
  <c r="BC824" i="3"/>
  <c r="BC600" i="3"/>
  <c r="BC435" i="3"/>
  <c r="BC3647" i="3"/>
  <c r="BC455" i="3"/>
  <c r="BC446" i="3"/>
  <c r="BC1205" i="3"/>
  <c r="X498" i="3"/>
  <c r="AP498" i="3"/>
  <c r="BC796" i="3"/>
  <c r="BC106" i="3"/>
  <c r="BC368" i="3"/>
  <c r="BC445" i="3"/>
  <c r="BC560" i="3"/>
  <c r="BC1738" i="3"/>
  <c r="BC4666" i="3"/>
  <c r="BC4201" i="3"/>
  <c r="BC1284" i="3"/>
  <c r="BC675" i="3"/>
  <c r="BC113" i="3"/>
  <c r="BC2305" i="3"/>
  <c r="BC4392" i="3"/>
  <c r="BC1783" i="3"/>
  <c r="BC4943" i="3"/>
  <c r="BC2561" i="3"/>
  <c r="BC965" i="3"/>
  <c r="BC1186" i="3"/>
  <c r="BC519" i="3"/>
  <c r="BC460" i="3"/>
  <c r="BC740" i="3"/>
  <c r="BC5255" i="3"/>
  <c r="BC3316" i="3"/>
  <c r="X5330" i="3"/>
  <c r="X5652" i="3" s="1"/>
  <c r="BC5209" i="3"/>
  <c r="BC1637" i="3"/>
  <c r="BC679" i="3"/>
  <c r="BC597" i="3"/>
  <c r="AY1741" i="3"/>
  <c r="BC5215" i="3"/>
  <c r="BC1552" i="3"/>
  <c r="BC3005" i="3"/>
  <c r="BC540" i="3"/>
  <c r="BC767" i="3"/>
  <c r="BC4262" i="3"/>
  <c r="BC5246" i="3"/>
  <c r="BC5356" i="3"/>
  <c r="BC1782" i="3"/>
  <c r="BC567" i="3"/>
  <c r="BC409" i="3"/>
  <c r="BC480" i="3"/>
  <c r="BC5311" i="3"/>
  <c r="BC1141" i="3"/>
  <c r="BC5041" i="3"/>
  <c r="BC493" i="3"/>
  <c r="BC3526" i="3"/>
  <c r="BC696" i="3"/>
  <c r="BC3896" i="3"/>
  <c r="BC819" i="3"/>
  <c r="AE5572" i="3"/>
  <c r="BC4674" i="3"/>
  <c r="BC5584" i="3"/>
  <c r="BC2556" i="3"/>
  <c r="BC426" i="3"/>
  <c r="BC1593" i="3"/>
  <c r="BC1802" i="3"/>
  <c r="BC2728" i="3"/>
  <c r="BC2122" i="3"/>
  <c r="BC592" i="3"/>
  <c r="BC694" i="3"/>
  <c r="BC3915" i="3"/>
  <c r="BC2203" i="3"/>
  <c r="BC706" i="3"/>
  <c r="BC3842" i="3"/>
  <c r="BC2618" i="3"/>
  <c r="BC654" i="3"/>
  <c r="BC3829" i="3"/>
  <c r="AE4812" i="3"/>
  <c r="BC1153" i="3"/>
  <c r="BC2108" i="3"/>
  <c r="BC5047" i="3"/>
  <c r="BC379" i="3"/>
  <c r="BC1776" i="3"/>
  <c r="BC226" i="3"/>
  <c r="BC625" i="3"/>
  <c r="BC3587" i="3"/>
  <c r="BC524" i="3"/>
  <c r="BC1138" i="3"/>
  <c r="BC1034" i="3"/>
  <c r="BC4660" i="3"/>
  <c r="BC3556" i="3"/>
  <c r="BC232" i="3"/>
  <c r="BC5270" i="3"/>
  <c r="BC810" i="3"/>
  <c r="BC1734" i="3"/>
  <c r="BC701" i="3"/>
  <c r="BC421" i="3"/>
  <c r="BC2110" i="3"/>
  <c r="BC1166" i="3"/>
  <c r="BC1586" i="3"/>
  <c r="BC1801" i="3"/>
  <c r="AY4702" i="3"/>
  <c r="BC202" i="3"/>
  <c r="BC4061" i="3"/>
  <c r="BC4047" i="3"/>
  <c r="BC2053" i="3"/>
  <c r="BC4591" i="3"/>
  <c r="BC2052" i="3"/>
  <c r="BC3094" i="3"/>
  <c r="BC331" i="3"/>
  <c r="BC225" i="3"/>
  <c r="BC941" i="3"/>
  <c r="BC377" i="3"/>
  <c r="BC1318" i="3"/>
  <c r="BC2262" i="3"/>
  <c r="BC4577" i="3"/>
  <c r="BC5301" i="3"/>
  <c r="BC3266" i="3"/>
  <c r="BC1796" i="3"/>
  <c r="BC1122" i="3"/>
  <c r="BC293" i="3"/>
  <c r="BC1570" i="3"/>
  <c r="BC4671" i="3"/>
  <c r="BC4792" i="3"/>
  <c r="BC1317" i="3"/>
  <c r="BC1758" i="3"/>
  <c r="AY4792" i="3"/>
  <c r="BC3715" i="3"/>
  <c r="BC2854" i="3"/>
  <c r="BC4568" i="3"/>
  <c r="AY884" i="3"/>
  <c r="BC244" i="3"/>
  <c r="BC5153" i="3"/>
  <c r="BC687" i="3"/>
  <c r="BC2198" i="3"/>
  <c r="BC4646" i="3"/>
  <c r="Q3672" i="3"/>
  <c r="BC5118" i="3"/>
  <c r="BC4050" i="3"/>
  <c r="BC2190" i="3"/>
  <c r="BC2207" i="3"/>
  <c r="BC992" i="3"/>
  <c r="BC557" i="3"/>
  <c r="BC253" i="3"/>
  <c r="BC367" i="3"/>
  <c r="BC5253" i="3"/>
  <c r="BC2526" i="3"/>
  <c r="BC2555" i="3"/>
  <c r="BC1115" i="3"/>
  <c r="BC1194" i="3"/>
  <c r="BC1210" i="3"/>
  <c r="BC521" i="3"/>
  <c r="BC1587" i="3"/>
  <c r="BC1714" i="3"/>
  <c r="BC1735" i="3"/>
  <c r="BC1809" i="3"/>
  <c r="BC616" i="3"/>
  <c r="BC3630" i="3"/>
  <c r="BC2899" i="3"/>
  <c r="BC2954" i="3"/>
  <c r="BC2129" i="3"/>
  <c r="BC4681" i="3"/>
  <c r="BC2227" i="3"/>
  <c r="BC5101" i="3"/>
  <c r="BC3267" i="3"/>
  <c r="AY5563" i="3"/>
  <c r="BC5503" i="3"/>
  <c r="BC1266" i="3"/>
  <c r="BC3960" i="3"/>
  <c r="AY5429" i="3"/>
  <c r="BC5363" i="3"/>
  <c r="BC4293" i="3"/>
  <c r="BC1147" i="3"/>
  <c r="AY4827" i="3"/>
  <c r="AY4857" i="3" s="1"/>
  <c r="AE4857" i="3"/>
  <c r="BC5085" i="3"/>
  <c r="BC2588" i="3"/>
  <c r="BC2103" i="3"/>
  <c r="BC4389" i="3"/>
  <c r="BC4045" i="3"/>
  <c r="BC828" i="3"/>
  <c r="AE4860" i="3"/>
  <c r="BC5321" i="3"/>
  <c r="BC2730" i="3"/>
  <c r="BC2846" i="3"/>
  <c r="AW5445" i="3"/>
  <c r="BC3665" i="3"/>
  <c r="BC636" i="3"/>
  <c r="BC5039" i="3"/>
  <c r="BC5252" i="3"/>
  <c r="BC307" i="3"/>
  <c r="BC1154" i="3"/>
  <c r="BC5401" i="3"/>
  <c r="BC5266" i="3"/>
  <c r="BC2320" i="3"/>
  <c r="BC3021" i="3"/>
  <c r="BC2044" i="3"/>
  <c r="BC1133" i="3"/>
  <c r="BC2677" i="3"/>
  <c r="BC5282" i="3"/>
  <c r="BC5279" i="3"/>
  <c r="BC3305" i="3"/>
  <c r="BC5046" i="3"/>
  <c r="BC5165" i="3"/>
  <c r="BC5291" i="3"/>
  <c r="BC5078" i="3"/>
  <c r="BC2754" i="3"/>
  <c r="BC5069" i="3"/>
  <c r="BC4656" i="3"/>
  <c r="AY565" i="3"/>
  <c r="BC4282" i="3"/>
  <c r="BC5307" i="3"/>
  <c r="BC3312" i="3"/>
  <c r="BC2833" i="3"/>
  <c r="BC1185" i="3"/>
  <c r="BC1136" i="3"/>
  <c r="BC5225" i="3"/>
  <c r="BC2558" i="3"/>
  <c r="BC2331" i="3"/>
  <c r="BC2890" i="3"/>
  <c r="BC5347" i="3"/>
  <c r="BC2577" i="3"/>
  <c r="BC4284" i="3"/>
  <c r="AY517" i="3"/>
  <c r="BC2554" i="3"/>
  <c r="AY1787" i="3"/>
  <c r="BC793" i="3"/>
  <c r="BC5272" i="3"/>
  <c r="BC5348" i="3"/>
  <c r="BC5071" i="3"/>
  <c r="BC732" i="3"/>
  <c r="BC486" i="3"/>
  <c r="BC733" i="3"/>
  <c r="BC1121" i="3"/>
  <c r="BC5251" i="3"/>
  <c r="BC3489" i="3"/>
  <c r="AW3490" i="3"/>
  <c r="BC5269" i="3"/>
  <c r="BC1725" i="3"/>
  <c r="BC5174" i="3"/>
  <c r="BC5431" i="3"/>
  <c r="AW5442" i="3"/>
  <c r="AY1889" i="3"/>
  <c r="BC5257" i="3"/>
  <c r="BC5112" i="3"/>
  <c r="BC2275" i="3"/>
  <c r="BC1108" i="3"/>
  <c r="BC1704" i="3"/>
  <c r="BC5109" i="3"/>
  <c r="BC5343" i="3"/>
  <c r="BC3820" i="3"/>
  <c r="AY5565" i="3"/>
  <c r="AY5572" i="3" s="1"/>
  <c r="BC5032" i="3"/>
  <c r="BC5035" i="3"/>
  <c r="BC5325" i="3"/>
  <c r="BC3128" i="3"/>
  <c r="BC5364" i="3"/>
  <c r="AE1908" i="3"/>
  <c r="AE1905" i="3"/>
  <c r="BC5079" i="3"/>
  <c r="BC5314" i="3"/>
  <c r="BC513" i="3"/>
  <c r="BC5341" i="3"/>
  <c r="BC3353" i="3"/>
  <c r="BC2627" i="3"/>
  <c r="BC5294" i="3"/>
  <c r="BC1117" i="3"/>
  <c r="BC1360" i="3"/>
  <c r="BC5287" i="3"/>
  <c r="BC552" i="3"/>
  <c r="BC5273" i="3"/>
  <c r="AY4809" i="3"/>
  <c r="D956" i="4"/>
  <c r="AE4815" i="3"/>
  <c r="AE5575" i="3"/>
  <c r="BC1146" i="3"/>
  <c r="D860" i="4"/>
  <c r="BC2151" i="3"/>
  <c r="BC5104" i="3"/>
  <c r="BC5117" i="3"/>
  <c r="BC4068" i="3"/>
  <c r="BC3895" i="3"/>
  <c r="BC3615" i="3"/>
  <c r="AY2618" i="3"/>
  <c r="BC3645" i="3"/>
  <c r="BC1997" i="3"/>
  <c r="BC628" i="3"/>
  <c r="BC2259" i="3"/>
  <c r="BC5428" i="3"/>
  <c r="BC3882" i="3"/>
  <c r="R3672" i="3"/>
  <c r="BC1124" i="3"/>
  <c r="BC775" i="3"/>
  <c r="BC5306" i="3"/>
  <c r="BC5366" i="3"/>
  <c r="BC2850" i="3"/>
  <c r="BC4279" i="3"/>
  <c r="AW4879" i="3"/>
  <c r="AW4876" i="3"/>
  <c r="BC4872" i="3"/>
  <c r="BC4712" i="3"/>
  <c r="BC603" i="3"/>
  <c r="BC4640" i="3"/>
  <c r="BC2731" i="3"/>
  <c r="BC640" i="3"/>
  <c r="AY3321" i="3"/>
  <c r="AW121" i="3"/>
  <c r="AY2727" i="3"/>
  <c r="AY2414" i="3"/>
  <c r="AY2047" i="3"/>
  <c r="AY2672" i="3"/>
  <c r="AY2106" i="3"/>
  <c r="AY4755" i="3"/>
  <c r="AY2255" i="3"/>
  <c r="AY1626" i="3"/>
  <c r="BC2132" i="3"/>
  <c r="AY1788" i="3"/>
  <c r="AY440" i="3"/>
  <c r="AY2579" i="3"/>
  <c r="AY1725" i="3"/>
  <c r="AY623" i="3"/>
  <c r="AY1583" i="3"/>
  <c r="AY2561" i="3"/>
  <c r="BC4564" i="3"/>
  <c r="BC5091" i="3"/>
  <c r="BC807" i="3"/>
  <c r="AY2304" i="3"/>
  <c r="AY3555" i="3"/>
  <c r="AY4681" i="3"/>
  <c r="BC1338" i="3"/>
  <c r="AY2248" i="3"/>
  <c r="AY5254" i="3"/>
  <c r="BC5092" i="3"/>
  <c r="BC2557" i="3"/>
  <c r="BC1369" i="3"/>
  <c r="BC3261" i="3"/>
  <c r="BC4725" i="3"/>
  <c r="AY2558" i="3"/>
  <c r="AY459" i="3"/>
  <c r="AY1716" i="3"/>
  <c r="AY4725" i="3"/>
  <c r="BC1188" i="3"/>
  <c r="AY4679" i="3"/>
  <c r="AY3515" i="3"/>
  <c r="AY3605" i="3"/>
  <c r="AY5166" i="3"/>
  <c r="AA2334" i="3"/>
  <c r="AY5046" i="3"/>
  <c r="AY4737" i="3"/>
  <c r="AY919" i="3"/>
  <c r="BC5312" i="3"/>
  <c r="AY2118" i="3"/>
  <c r="AY3336" i="3"/>
  <c r="AY5260" i="3"/>
  <c r="AY4043" i="3"/>
  <c r="AY5115" i="3"/>
  <c r="AY2321" i="3"/>
  <c r="AY5188" i="3"/>
  <c r="AY4045" i="3"/>
  <c r="AY5340" i="3"/>
  <c r="AY457" i="3"/>
  <c r="AY3615" i="3"/>
  <c r="AY2190" i="3"/>
  <c r="AY4659" i="3"/>
  <c r="AY1673" i="3"/>
  <c r="AY2327" i="3"/>
  <c r="AY1625" i="3"/>
  <c r="AY2624" i="3"/>
  <c r="AY4668" i="3"/>
  <c r="AY4581" i="3"/>
  <c r="AY546" i="3"/>
  <c r="AY4753" i="3"/>
  <c r="AY527" i="3"/>
  <c r="AY335" i="3"/>
  <c r="AY1188" i="3"/>
  <c r="AY446" i="3"/>
  <c r="AY2891" i="3"/>
  <c r="AY5077" i="3"/>
  <c r="AY1759" i="3"/>
  <c r="AY4616" i="3"/>
  <c r="AY363" i="3"/>
  <c r="AY2233" i="3"/>
  <c r="AY4400" i="3"/>
  <c r="AY2593" i="3"/>
  <c r="AY1363" i="3"/>
  <c r="AY474" i="3"/>
  <c r="BC693" i="3"/>
  <c r="AY820" i="3"/>
  <c r="AY560" i="3"/>
  <c r="AY3520" i="3"/>
  <c r="AE1429" i="3"/>
  <c r="AE1430" i="3" s="1"/>
  <c r="AY4605" i="3"/>
  <c r="AY2862" i="3"/>
  <c r="AY1760" i="3"/>
  <c r="AY4389" i="3"/>
  <c r="AY3129" i="3"/>
  <c r="AY3685" i="3"/>
  <c r="AY735" i="3"/>
  <c r="AY3927" i="3"/>
  <c r="AY3004" i="3"/>
  <c r="AY2625" i="3"/>
  <c r="AY4721" i="3"/>
  <c r="AY1314" i="3"/>
  <c r="AY3642" i="3"/>
  <c r="AY2875" i="3"/>
  <c r="AY2064" i="3"/>
  <c r="AY5321" i="3"/>
  <c r="AY3543" i="3"/>
  <c r="AY2716" i="3"/>
  <c r="AY2217" i="3"/>
  <c r="AY484" i="3"/>
  <c r="AY5306" i="3"/>
  <c r="AY3614" i="3"/>
  <c r="AY2754" i="3"/>
  <c r="AY4711" i="3"/>
  <c r="AY2274" i="3"/>
  <c r="AY293" i="3"/>
  <c r="AY1704" i="3"/>
  <c r="AY2100" i="3"/>
  <c r="AY606" i="3"/>
  <c r="AY2092" i="3"/>
  <c r="AY5223" i="3"/>
  <c r="AY2126" i="3"/>
  <c r="AY465" i="3"/>
  <c r="AE1534" i="3"/>
  <c r="AY366" i="3"/>
  <c r="AY2143" i="3"/>
  <c r="AY572" i="3"/>
  <c r="AY396" i="3"/>
  <c r="J1150" i="4"/>
  <c r="K1150" i="4" s="1"/>
  <c r="AY3008" i="3"/>
  <c r="AY2863" i="3"/>
  <c r="AY2216" i="3"/>
  <c r="AY2209" i="3"/>
  <c r="AY4655" i="3"/>
  <c r="AY489" i="3"/>
  <c r="Y4083" i="3"/>
  <c r="AY5171" i="3"/>
  <c r="AY3017" i="3"/>
  <c r="AY1556" i="3"/>
  <c r="AY1763" i="3"/>
  <c r="AY1587" i="3"/>
  <c r="BC2908" i="3"/>
  <c r="H940" i="4"/>
  <c r="AY4067" i="3"/>
  <c r="AY267" i="3"/>
  <c r="AY5401" i="3"/>
  <c r="BC546" i="3"/>
  <c r="I500" i="4"/>
  <c r="AY2993" i="3"/>
  <c r="AY5054" i="3"/>
  <c r="AY1260" i="3"/>
  <c r="AY3000" i="3"/>
  <c r="AY574" i="3"/>
  <c r="AY774" i="3"/>
  <c r="AY5083" i="3"/>
  <c r="AY821" i="3"/>
  <c r="AY298" i="3"/>
  <c r="AY2664" i="3"/>
  <c r="AY3826" i="3"/>
  <c r="AY5168" i="3"/>
  <c r="AY1711" i="3"/>
  <c r="AY2893" i="3"/>
  <c r="AY2312" i="3"/>
  <c r="AY2127" i="3"/>
  <c r="AY2097" i="3"/>
  <c r="AY1712" i="3"/>
  <c r="AY249" i="3"/>
  <c r="I940" i="4"/>
  <c r="Z3141" i="3"/>
  <c r="AY3990" i="3"/>
  <c r="AY2213" i="3"/>
  <c r="AY2234" i="3"/>
  <c r="AY2148" i="3"/>
  <c r="AY2232" i="3"/>
  <c r="AY4430" i="3"/>
  <c r="AY3880" i="3"/>
  <c r="AY1108" i="3"/>
  <c r="AY5253" i="3"/>
  <c r="AY4587" i="3"/>
  <c r="AY2964" i="3"/>
  <c r="AY2400" i="3"/>
  <c r="AY4590" i="3"/>
  <c r="AY4431" i="3"/>
  <c r="AY5243" i="3"/>
  <c r="BC3352" i="3"/>
  <c r="AY824" i="3"/>
  <c r="AY745" i="3"/>
  <c r="AY3698" i="3"/>
  <c r="AY1743" i="3"/>
  <c r="AY4390" i="3"/>
  <c r="AY4602" i="3"/>
  <c r="AQ2334" i="3"/>
  <c r="AY231" i="3"/>
  <c r="AY4575" i="3"/>
  <c r="BC5394" i="3"/>
  <c r="AY3563" i="3"/>
  <c r="AY5274" i="3"/>
  <c r="AY5250" i="3"/>
  <c r="AY1261" i="3"/>
  <c r="AY3525" i="3"/>
  <c r="AY407" i="3"/>
  <c r="AY2206" i="3"/>
  <c r="BC5220" i="3"/>
  <c r="AY379" i="3"/>
  <c r="AY1668" i="3"/>
  <c r="AY2729" i="3"/>
  <c r="AY2189" i="3"/>
  <c r="BC4526" i="3"/>
  <c r="AY4756" i="3"/>
  <c r="AY1168" i="3"/>
  <c r="BC1673" i="3"/>
  <c r="AY4613" i="3"/>
  <c r="AY1599" i="3"/>
  <c r="AY5300" i="3"/>
  <c r="AY3245" i="3"/>
  <c r="AY5286" i="3"/>
  <c r="AY1799" i="3"/>
  <c r="AY3840" i="3"/>
  <c r="AY2048" i="3"/>
  <c r="AY2994" i="3"/>
  <c r="AY5305" i="3"/>
  <c r="AY313" i="3"/>
  <c r="AY1282" i="3"/>
  <c r="AY2055" i="3"/>
  <c r="AY3357" i="3"/>
  <c r="AY1637" i="3"/>
  <c r="AY2640" i="3"/>
  <c r="AY2616" i="3"/>
  <c r="AY3885" i="3"/>
  <c r="AY5322" i="3"/>
  <c r="AY2996" i="3"/>
  <c r="AY468" i="3"/>
  <c r="AY260" i="3"/>
  <c r="BC5339" i="3"/>
  <c r="AY767" i="3"/>
  <c r="AY428" i="3"/>
  <c r="AY1676" i="3"/>
  <c r="AY830" i="3"/>
  <c r="AE1418" i="3"/>
  <c r="D657" i="4"/>
  <c r="AY5215" i="3"/>
  <c r="AY3618" i="3"/>
  <c r="AY112" i="3"/>
  <c r="AY1169" i="3"/>
  <c r="AY3020" i="3"/>
  <c r="D451" i="4" s="1"/>
  <c r="BC5400" i="3"/>
  <c r="Y2334" i="3"/>
  <c r="AS2334" i="3"/>
  <c r="AK2334" i="3"/>
  <c r="H314" i="4"/>
  <c r="AY4280" i="3"/>
  <c r="AY1163" i="3"/>
  <c r="AY1729" i="3"/>
  <c r="AY1724" i="3"/>
  <c r="AY1765" i="3"/>
  <c r="AY2147" i="3"/>
  <c r="AY601" i="3"/>
  <c r="AY832" i="3"/>
  <c r="AY3285" i="3"/>
  <c r="AY1441" i="3"/>
  <c r="AY432" i="3"/>
  <c r="H1013" i="4"/>
  <c r="AY4710" i="3"/>
  <c r="AY1761" i="3"/>
  <c r="D419" i="4"/>
  <c r="AY2077" i="3"/>
  <c r="AY4740" i="3"/>
  <c r="AY307" i="3"/>
  <c r="AY2326" i="3"/>
  <c r="AY1563" i="3"/>
  <c r="AY5279" i="3"/>
  <c r="AY3007" i="3"/>
  <c r="AY2582" i="3"/>
  <c r="C657" i="4"/>
  <c r="AA1604" i="3"/>
  <c r="AU1604" i="3"/>
  <c r="AY1531" i="3"/>
  <c r="AY3939" i="3"/>
  <c r="AY4052" i="3"/>
  <c r="AY1797" i="3"/>
  <c r="AY3823" i="3"/>
  <c r="AY5394" i="3"/>
  <c r="AY367" i="3"/>
  <c r="AY2550" i="3"/>
  <c r="AY3638" i="3"/>
  <c r="AY1102" i="3"/>
  <c r="BC3304" i="3"/>
  <c r="V3571" i="3"/>
  <c r="AY3305" i="3"/>
  <c r="AY2230" i="3"/>
  <c r="AY4749" i="3"/>
  <c r="AY1197" i="3"/>
  <c r="AY4638" i="3"/>
  <c r="AY4639" i="3"/>
  <c r="AY3548" i="3"/>
  <c r="AY4201" i="3"/>
  <c r="AY827" i="3"/>
  <c r="AY4259" i="3"/>
  <c r="AY790" i="3"/>
  <c r="AY467" i="3"/>
  <c r="AY2706" i="3"/>
  <c r="AQ3571" i="3"/>
  <c r="AY721" i="3"/>
  <c r="AY1187" i="3"/>
  <c r="AY3641" i="3"/>
  <c r="AY5127" i="3"/>
  <c r="AY5346" i="3"/>
  <c r="AY512" i="3"/>
  <c r="AY5324" i="3"/>
  <c r="I282" i="4"/>
  <c r="AY470" i="3"/>
  <c r="AY1057" i="3"/>
  <c r="AY4004" i="3"/>
  <c r="AY2926" i="3"/>
  <c r="AY1053" i="3"/>
  <c r="AY4063" i="3"/>
  <c r="AY4746" i="3"/>
  <c r="BC742" i="3"/>
  <c r="BC457" i="3"/>
  <c r="AY3262" i="3"/>
  <c r="AY3109" i="3"/>
  <c r="R2334" i="3"/>
  <c r="H178" i="4"/>
  <c r="AY2221" i="3"/>
  <c r="AY3310" i="3"/>
  <c r="AY5244" i="3"/>
  <c r="AY1407" i="3"/>
  <c r="AY4667" i="3"/>
  <c r="AY2745" i="3"/>
  <c r="AY604" i="3"/>
  <c r="AY785" i="3"/>
  <c r="AY4674" i="3"/>
  <c r="AY4174" i="3"/>
  <c r="AY5070" i="3"/>
  <c r="AY3882" i="3"/>
  <c r="AY3513" i="3"/>
  <c r="AY519" i="3"/>
  <c r="AY2319" i="3"/>
  <c r="AY471" i="3"/>
  <c r="AY3005" i="3"/>
  <c r="AY1139" i="3"/>
  <c r="AY414" i="3"/>
  <c r="AY5204" i="3"/>
  <c r="AY1643" i="3"/>
  <c r="AY1808" i="3"/>
  <c r="AY425" i="3"/>
  <c r="AY5100" i="3"/>
  <c r="I419" i="4"/>
  <c r="S3571" i="3"/>
  <c r="AL3571" i="3"/>
  <c r="S1604" i="3"/>
  <c r="AL1604" i="3"/>
  <c r="Y1604" i="3"/>
  <c r="S2079" i="3"/>
  <c r="AY809" i="3"/>
  <c r="AY681" i="3"/>
  <c r="AY814" i="3"/>
  <c r="AY2271" i="3"/>
  <c r="AY2752" i="3"/>
  <c r="AY615" i="3"/>
  <c r="AY787" i="3"/>
  <c r="AY656" i="3"/>
  <c r="AY4525" i="3"/>
  <c r="AY2094" i="3"/>
  <c r="AY3246" i="3"/>
  <c r="AY1796" i="3"/>
  <c r="AY3626" i="3"/>
  <c r="AY808" i="3"/>
  <c r="AY2224" i="3"/>
  <c r="AY938" i="3"/>
  <c r="AY3524" i="3"/>
  <c r="AY291" i="3"/>
  <c r="AY426" i="3"/>
  <c r="AY2997" i="3"/>
  <c r="AY1804" i="3"/>
  <c r="AY2330" i="3"/>
  <c r="AY4743" i="3"/>
  <c r="AY441" i="3"/>
  <c r="AY1793" i="3"/>
  <c r="AY1650" i="3"/>
  <c r="AY550" i="3"/>
  <c r="BC5247" i="3"/>
  <c r="BC1641" i="3"/>
  <c r="BC2946" i="3"/>
  <c r="V2334" i="3"/>
  <c r="AM2079" i="3"/>
  <c r="X4083" i="3"/>
  <c r="AJ3571" i="3"/>
  <c r="AI2334" i="3"/>
  <c r="C500" i="4"/>
  <c r="AY4600" i="3"/>
  <c r="H500" i="4"/>
  <c r="C940" i="4"/>
  <c r="C1013" i="4"/>
  <c r="AN2334" i="3"/>
  <c r="C1005" i="4"/>
  <c r="Z122" i="3"/>
  <c r="C178" i="4"/>
  <c r="AJ3141" i="3"/>
  <c r="C1346" i="4"/>
  <c r="H330" i="4"/>
  <c r="H673" i="4"/>
  <c r="AY3079" i="3"/>
  <c r="AY1594" i="3"/>
  <c r="AY4584" i="3"/>
  <c r="AY2968" i="3"/>
  <c r="AY464" i="3"/>
  <c r="D314" i="4"/>
  <c r="AY5285" i="3"/>
  <c r="AY1143" i="3"/>
  <c r="AY1566" i="3"/>
  <c r="AY2581" i="3"/>
  <c r="AY5268" i="3"/>
  <c r="AY2128" i="3"/>
  <c r="AY330" i="3"/>
  <c r="AY4272" i="3"/>
  <c r="AY2897" i="3"/>
  <c r="AY3610" i="3"/>
  <c r="C330" i="4"/>
  <c r="AY4727" i="3"/>
  <c r="AY569" i="3"/>
  <c r="AY2643" i="3"/>
  <c r="AY109" i="3"/>
  <c r="AY741" i="3"/>
  <c r="AY3130" i="3"/>
  <c r="AY4708" i="3"/>
  <c r="H657" i="4"/>
  <c r="C673" i="4"/>
  <c r="H1346" i="4"/>
  <c r="C314" i="4"/>
  <c r="U2079" i="3"/>
  <c r="H1005" i="4"/>
  <c r="H1354" i="4"/>
  <c r="C1354" i="4"/>
  <c r="AA2695" i="3"/>
  <c r="I363" i="4"/>
  <c r="AE4005" i="3"/>
  <c r="BC5323" i="3"/>
  <c r="BC5040" i="3"/>
  <c r="C956" i="4"/>
  <c r="H932" i="4"/>
  <c r="H956" i="4"/>
  <c r="H989" i="4"/>
  <c r="H980" i="4"/>
  <c r="I314" i="4"/>
  <c r="I956" i="4"/>
  <c r="H419" i="4"/>
  <c r="J811" i="4"/>
  <c r="K811" i="4" s="1"/>
  <c r="C989" i="4"/>
  <c r="H997" i="4"/>
  <c r="C443" i="4"/>
  <c r="C459" i="4"/>
  <c r="AY5370" i="3"/>
  <c r="I997" i="4"/>
  <c r="I178" i="4"/>
  <c r="C932" i="4"/>
  <c r="H282" i="4"/>
  <c r="I980" i="4"/>
  <c r="BC5052" i="3"/>
  <c r="D443" i="4"/>
  <c r="I657" i="4"/>
  <c r="C363" i="4"/>
  <c r="I1354" i="4"/>
  <c r="C980" i="4"/>
  <c r="BC5320" i="3"/>
  <c r="I443" i="4"/>
  <c r="I330" i="4"/>
  <c r="C419" i="4"/>
  <c r="C997" i="4"/>
  <c r="H884" i="4"/>
  <c r="C884" i="4"/>
  <c r="H649" i="4"/>
  <c r="I932" i="4"/>
  <c r="BC5316" i="3"/>
  <c r="AY261" i="3"/>
  <c r="AW1041" i="3"/>
  <c r="AW5191" i="3"/>
  <c r="H459" i="4"/>
  <c r="C649" i="4"/>
  <c r="I1013" i="4"/>
  <c r="H443" i="4"/>
  <c r="I459" i="4"/>
  <c r="BC3356" i="3"/>
  <c r="I989" i="4"/>
  <c r="I884" i="4"/>
  <c r="H363" i="4"/>
  <c r="I673" i="4"/>
  <c r="BC266" i="3"/>
  <c r="BC5351" i="3"/>
  <c r="AY1589" i="3"/>
  <c r="AY4281" i="3"/>
  <c r="BC2194" i="3"/>
  <c r="BC748" i="3"/>
  <c r="AY3509" i="3"/>
  <c r="D932" i="4"/>
  <c r="D980" i="4"/>
  <c r="D282" i="4"/>
  <c r="I649" i="4"/>
  <c r="D649" i="4"/>
  <c r="D500" i="4"/>
  <c r="D178" i="4"/>
  <c r="D1013" i="4"/>
  <c r="D1354" i="4"/>
  <c r="D940" i="4"/>
  <c r="D459" i="4"/>
  <c r="D673" i="4"/>
  <c r="D989" i="4"/>
  <c r="D330" i="4"/>
  <c r="D363" i="4"/>
  <c r="D1346" i="4"/>
  <c r="D884" i="4"/>
  <c r="I1346" i="4"/>
  <c r="AY144" i="3"/>
  <c r="AY300" i="3"/>
  <c r="AY442" i="3"/>
  <c r="AY472" i="3"/>
  <c r="AY5152" i="3"/>
  <c r="AY2627" i="3"/>
  <c r="AY1127" i="3"/>
  <c r="AY1153" i="3"/>
  <c r="AY577" i="3"/>
  <c r="AY1592" i="3"/>
  <c r="AY1621" i="3"/>
  <c r="AY1738" i="3"/>
  <c r="AY4734" i="3"/>
  <c r="AY4758" i="3"/>
  <c r="AY597" i="3"/>
  <c r="AY3516" i="3"/>
  <c r="AY2713" i="3"/>
  <c r="AY2857" i="3"/>
  <c r="AY2952" i="3"/>
  <c r="AY750" i="3"/>
  <c r="AY2110" i="3"/>
  <c r="AY4662" i="3"/>
  <c r="AY2197" i="3"/>
  <c r="AY792" i="3"/>
  <c r="AY5264" i="3"/>
  <c r="AY5278" i="3"/>
  <c r="AY5301" i="3"/>
  <c r="AY5343" i="3"/>
  <c r="AZ5343" i="3" s="1"/>
  <c r="BA5343" i="3" s="1"/>
  <c r="AY5372" i="3"/>
  <c r="AY3339" i="3"/>
  <c r="BC137" i="3"/>
  <c r="BC376" i="3"/>
  <c r="BC1056" i="3"/>
  <c r="BC414" i="3"/>
  <c r="BC5100" i="3"/>
  <c r="BC5171" i="3"/>
  <c r="BC5224" i="3"/>
  <c r="BC2149" i="3"/>
  <c r="BC1142" i="3"/>
  <c r="BC1151" i="3"/>
  <c r="BC1168" i="3"/>
  <c r="BC2997" i="3"/>
  <c r="BC3008" i="3"/>
  <c r="BC3025" i="3"/>
  <c r="BC535" i="3"/>
  <c r="BC576" i="3"/>
  <c r="BC1618" i="3"/>
  <c r="BC1751" i="3"/>
  <c r="BC1780" i="3"/>
  <c r="BC1808" i="3"/>
  <c r="BC3543" i="3"/>
  <c r="BC3610" i="3"/>
  <c r="BC2729" i="3"/>
  <c r="BC2746" i="3"/>
  <c r="BC2759" i="3"/>
  <c r="BC3687" i="3"/>
  <c r="BC3706" i="3"/>
  <c r="BC2897" i="3"/>
  <c r="BC2950" i="3"/>
  <c r="BC4135" i="3"/>
  <c r="BC3832" i="3"/>
  <c r="BC682" i="3"/>
  <c r="BC1959" i="3"/>
  <c r="AY2865" i="3"/>
  <c r="AY3545" i="3"/>
  <c r="BC3642" i="3"/>
  <c r="BC2964" i="3"/>
  <c r="AY262" i="3"/>
  <c r="AY3016" i="3"/>
  <c r="AY4703" i="3"/>
  <c r="BC4004" i="3"/>
  <c r="AY5175" i="3"/>
  <c r="BC428" i="3"/>
  <c r="BC79" i="3"/>
  <c r="BC2414" i="3"/>
  <c r="AY3003" i="3"/>
  <c r="AP3271" i="3"/>
  <c r="X3271" i="3"/>
  <c r="AY2493" i="3"/>
  <c r="AE2494" i="3"/>
  <c r="AE2495" i="3" s="1"/>
  <c r="BC92" i="3"/>
  <c r="BC2420" i="3"/>
  <c r="AW2422" i="3"/>
  <c r="BC2131" i="3"/>
  <c r="BC2313" i="3"/>
  <c r="BC509" i="3"/>
  <c r="BC1551" i="3"/>
  <c r="BC4444" i="3"/>
  <c r="AY3240" i="3"/>
  <c r="AY3284" i="3"/>
  <c r="AY5169" i="3"/>
  <c r="AY436" i="3"/>
  <c r="BC5169" i="3"/>
  <c r="BC436" i="3"/>
  <c r="BD436" i="3" s="1"/>
  <c r="BE436" i="3" s="1"/>
  <c r="AS68" i="3"/>
  <c r="AA68" i="3"/>
  <c r="AR1604" i="3"/>
  <c r="Z1604" i="3"/>
  <c r="Q3571" i="3"/>
  <c r="AL2079" i="3"/>
  <c r="S2334" i="3"/>
  <c r="AY473" i="3"/>
  <c r="AY3628" i="3"/>
  <c r="AY1414" i="3"/>
  <c r="BC4701" i="3"/>
  <c r="BC3937" i="3"/>
  <c r="BC746" i="3"/>
  <c r="BC1664" i="3"/>
  <c r="BC1680" i="3"/>
  <c r="BC4617" i="3"/>
  <c r="AW2171" i="3"/>
  <c r="BC2170" i="3"/>
  <c r="BC2196" i="3"/>
  <c r="BC2228" i="3"/>
  <c r="BC2241" i="3"/>
  <c r="BC3881" i="3"/>
  <c r="BC4368" i="3"/>
  <c r="BC4064" i="3"/>
  <c r="BC4081" i="3"/>
  <c r="BC1358" i="3"/>
  <c r="BC1408" i="3"/>
  <c r="BC788" i="3"/>
  <c r="BC829" i="3"/>
  <c r="BC5073" i="3"/>
  <c r="BC5156" i="3"/>
  <c r="BC5245" i="3"/>
  <c r="BC5261" i="3"/>
  <c r="BC5302" i="3"/>
  <c r="BC3338" i="3"/>
  <c r="AY1998" i="3"/>
  <c r="BC1226" i="3"/>
  <c r="BC1960" i="3"/>
  <c r="BC5534" i="3"/>
  <c r="AY673" i="3"/>
  <c r="AY1682" i="3"/>
  <c r="BC5313" i="3"/>
  <c r="BC1315" i="3"/>
  <c r="AY3429" i="3"/>
  <c r="BC5277" i="3"/>
  <c r="BC939" i="3"/>
  <c r="AY5503" i="3"/>
  <c r="AR3672" i="3"/>
  <c r="Z3672" i="3"/>
  <c r="AM2334" i="3"/>
  <c r="U2334" i="3"/>
  <c r="AY2707" i="3"/>
  <c r="BC306" i="3"/>
  <c r="BC470" i="3"/>
  <c r="BC5223" i="3"/>
  <c r="BC2592" i="3"/>
  <c r="BC2645" i="3"/>
  <c r="BC1169" i="3"/>
  <c r="BC3007" i="3"/>
  <c r="BC549" i="3"/>
  <c r="BC1721" i="3"/>
  <c r="BC4711" i="3"/>
  <c r="BC622" i="3"/>
  <c r="BC3561" i="3"/>
  <c r="BC2745" i="3"/>
  <c r="BC3553" i="3"/>
  <c r="BC2130" i="3"/>
  <c r="BC4604" i="3"/>
  <c r="BC2261" i="3"/>
  <c r="BC3900" i="3"/>
  <c r="BC4048" i="3"/>
  <c r="BC785" i="3"/>
  <c r="BC826" i="3"/>
  <c r="BC5115" i="3"/>
  <c r="BC5258" i="3"/>
  <c r="BC5276" i="3"/>
  <c r="BC5310" i="3"/>
  <c r="BC5352" i="3"/>
  <c r="BC5393" i="3"/>
  <c r="BC723" i="3"/>
  <c r="AY5371" i="3"/>
  <c r="BC273" i="3"/>
  <c r="BC5173" i="3"/>
  <c r="BC2560" i="3"/>
  <c r="BC1145" i="3"/>
  <c r="BC574" i="3"/>
  <c r="BC1648" i="3"/>
  <c r="BC4741" i="3"/>
  <c r="BC2722" i="3"/>
  <c r="BC3701" i="3"/>
  <c r="BC2962" i="3"/>
  <c r="BC2142" i="3"/>
  <c r="BC4641" i="3"/>
  <c r="BC2235" i="3"/>
  <c r="BC3583" i="3"/>
  <c r="BC4406" i="3"/>
  <c r="BC1357" i="3"/>
  <c r="BC799" i="3"/>
  <c r="BC5137" i="3"/>
  <c r="AY624" i="3"/>
  <c r="BC3109" i="3"/>
  <c r="BC432" i="3"/>
  <c r="BC2055" i="3"/>
  <c r="BC2616" i="3"/>
  <c r="BC1150" i="3"/>
  <c r="BC2996" i="3"/>
  <c r="BC1555" i="3"/>
  <c r="BC1630" i="3"/>
  <c r="BC1736" i="3"/>
  <c r="BC4755" i="3"/>
  <c r="BC3599" i="3"/>
  <c r="BC2756" i="3"/>
  <c r="BC2852" i="3"/>
  <c r="BC2949" i="3"/>
  <c r="BC4286" i="3"/>
  <c r="BC1687" i="3"/>
  <c r="BC4574" i="3"/>
  <c r="BC4669" i="3"/>
  <c r="BC2240" i="3"/>
  <c r="BC4273" i="3"/>
  <c r="BC5094" i="3"/>
  <c r="AY50" i="3"/>
  <c r="BC103" i="3"/>
  <c r="BC3093" i="3"/>
  <c r="BC335" i="3"/>
  <c r="BC404" i="3"/>
  <c r="BC5286" i="3"/>
  <c r="BC2098" i="3"/>
  <c r="BC2326" i="3"/>
  <c r="BC1126" i="3"/>
  <c r="BC517" i="3"/>
  <c r="BC3623" i="3"/>
  <c r="BC3686" i="3"/>
  <c r="BC2895" i="3"/>
  <c r="BC3831" i="3"/>
  <c r="BC936" i="3"/>
  <c r="BC4658" i="3"/>
  <c r="BC2220" i="3"/>
  <c r="BC204" i="3"/>
  <c r="BC773" i="3"/>
  <c r="BC5077" i="3"/>
  <c r="BC2866" i="3"/>
  <c r="BC4134" i="3"/>
  <c r="BC4634" i="3"/>
  <c r="BC413" i="3"/>
  <c r="BC5203" i="3"/>
  <c r="BC2125" i="3"/>
  <c r="BC2312" i="3"/>
  <c r="BC1107" i="3"/>
  <c r="BC3024" i="3"/>
  <c r="BC4727" i="3"/>
  <c r="BC3502" i="3"/>
  <c r="BC697" i="3"/>
  <c r="BC2105" i="3"/>
  <c r="BC2192" i="3"/>
  <c r="BC823" i="3"/>
  <c r="BC3291" i="3"/>
  <c r="BC5292" i="3"/>
  <c r="BC5368" i="3"/>
  <c r="BC2000" i="3"/>
  <c r="AW2018" i="3"/>
  <c r="AW2015" i="3"/>
  <c r="BC1677" i="3"/>
  <c r="BC1797" i="3"/>
  <c r="BC1617" i="3"/>
  <c r="BC1207" i="3"/>
  <c r="BC5135" i="3"/>
  <c r="BC2706" i="3"/>
  <c r="BC3879" i="3"/>
  <c r="AY2679" i="3"/>
  <c r="AY2748" i="3"/>
  <c r="AY835" i="3"/>
  <c r="AY173" i="3"/>
  <c r="AY368" i="3"/>
  <c r="AY1428" i="3"/>
  <c r="AY1435" i="3" s="1"/>
  <c r="AE1435" i="3"/>
  <c r="AY495" i="3"/>
  <c r="AY5213" i="3"/>
  <c r="AY2331" i="3"/>
  <c r="AY1104" i="3"/>
  <c r="AY1121" i="3"/>
  <c r="AE5641" i="3"/>
  <c r="AE5642" i="3" s="1"/>
  <c r="AY1198" i="3"/>
  <c r="AY514" i="3"/>
  <c r="AY528" i="3"/>
  <c r="AY1600" i="3"/>
  <c r="AY1742" i="3"/>
  <c r="AY4695" i="3"/>
  <c r="AY3607" i="3"/>
  <c r="AY2719" i="3"/>
  <c r="AY2724" i="3"/>
  <c r="AY3714" i="3"/>
  <c r="AY693" i="3"/>
  <c r="AY3959" i="3"/>
  <c r="AY3541" i="3"/>
  <c r="AY2138" i="3"/>
  <c r="AY2199" i="3"/>
  <c r="AY1105" i="3"/>
  <c r="AY3263" i="3"/>
  <c r="AY3134" i="3"/>
  <c r="AC5403" i="3"/>
  <c r="BC3134" i="3"/>
  <c r="BC3131" i="3"/>
  <c r="Z5232" i="3"/>
  <c r="BC464" i="3"/>
  <c r="AY232" i="3"/>
  <c r="AY2205" i="3"/>
  <c r="U4083" i="3"/>
  <c r="AY5072" i="3"/>
  <c r="AY3822" i="3"/>
  <c r="BC4075" i="3"/>
  <c r="BC3932" i="3"/>
  <c r="AY4260" i="3"/>
  <c r="AY3841" i="3"/>
  <c r="AY4550" i="3"/>
  <c r="BC5371" i="3"/>
  <c r="AY4258" i="3"/>
  <c r="BC4592" i="3"/>
  <c r="AY4387" i="3"/>
  <c r="AY3958" i="3"/>
  <c r="AY4665" i="3"/>
  <c r="AY5131" i="3"/>
  <c r="AY5249" i="3"/>
  <c r="BC4606" i="3"/>
  <c r="AY373" i="3"/>
  <c r="AY434" i="3"/>
  <c r="AY2052" i="3"/>
  <c r="AY2091" i="3"/>
  <c r="AY2621" i="3"/>
  <c r="AY1106" i="3"/>
  <c r="AY1184" i="3"/>
  <c r="AY1206" i="3"/>
  <c r="AY1567" i="3"/>
  <c r="AY1628" i="3"/>
  <c r="AY1747" i="3"/>
  <c r="AY3526" i="3"/>
  <c r="AY2731" i="3"/>
  <c r="AY3914" i="3"/>
  <c r="AY3551" i="3"/>
  <c r="AY742" i="3"/>
  <c r="AY2140" i="3"/>
  <c r="AY4591" i="3"/>
  <c r="AY4640" i="3"/>
  <c r="AY4656" i="3"/>
  <c r="AY4074" i="3"/>
  <c r="AY1355" i="3"/>
  <c r="AY2509" i="3"/>
  <c r="AY5352" i="3"/>
  <c r="AW5641" i="3"/>
  <c r="AW5642" i="3" s="1"/>
  <c r="BC4060" i="3"/>
  <c r="BC5030" i="3"/>
  <c r="BC5116" i="3"/>
  <c r="AY4411" i="3"/>
  <c r="AY3632" i="3"/>
  <c r="AY3686" i="3"/>
  <c r="AY3701" i="3"/>
  <c r="AE2808" i="3"/>
  <c r="AE2809" i="3" s="1"/>
  <c r="AY2949" i="3"/>
  <c r="AY4286" i="3"/>
  <c r="AY5137" i="3"/>
  <c r="AY3291" i="3"/>
  <c r="AE3292" i="3"/>
  <c r="AY5276" i="3"/>
  <c r="AY5393" i="3"/>
  <c r="BC174" i="3"/>
  <c r="BC3111" i="3"/>
  <c r="AW5380" i="3"/>
  <c r="BC5365" i="3"/>
  <c r="BC2288" i="3"/>
  <c r="BC1644" i="3"/>
  <c r="AY3566" i="3"/>
  <c r="AY3647" i="3"/>
  <c r="AY2522" i="3"/>
  <c r="AY2760" i="3"/>
  <c r="AY2898" i="3"/>
  <c r="AY3921" i="3"/>
  <c r="AY3565" i="3"/>
  <c r="AY2229" i="3"/>
  <c r="AY2254" i="3"/>
  <c r="AY4373" i="3"/>
  <c r="AY5040" i="3"/>
  <c r="AY5117" i="3"/>
  <c r="AC2079" i="3"/>
  <c r="BC3787" i="3"/>
  <c r="I819" i="4" s="1"/>
  <c r="AY3606" i="3"/>
  <c r="AY3616" i="3"/>
  <c r="AY747" i="3"/>
  <c r="AY4068" i="3"/>
  <c r="BC707" i="3"/>
  <c r="BC1283" i="3"/>
  <c r="BC5210" i="3"/>
  <c r="AY753" i="3"/>
  <c r="AY640" i="3"/>
  <c r="AE3783" i="3"/>
  <c r="AY921" i="3"/>
  <c r="AY5180" i="3"/>
  <c r="Z1814" i="3"/>
  <c r="AS1604" i="3"/>
  <c r="BC3823" i="3"/>
  <c r="BC313" i="3"/>
  <c r="BC5068" i="3"/>
  <c r="BC2523" i="3"/>
  <c r="AY556" i="3"/>
  <c r="AY1703" i="3"/>
  <c r="AY4698" i="3"/>
  <c r="AY3549" i="3"/>
  <c r="AY3640" i="3"/>
  <c r="AY3629" i="3"/>
  <c r="AY2689" i="3"/>
  <c r="AY2717" i="3"/>
  <c r="AY2726" i="3"/>
  <c r="AY2751" i="3"/>
  <c r="AE2781" i="3"/>
  <c r="AE2782" i="3" s="1"/>
  <c r="AY3713" i="3"/>
  <c r="AY2848" i="3"/>
  <c r="AY2889" i="3"/>
  <c r="AY2957" i="3"/>
  <c r="AY2976" i="3"/>
  <c r="AY3782" i="3"/>
  <c r="AY4263" i="3"/>
  <c r="AY676" i="3"/>
  <c r="AY688" i="3"/>
  <c r="AY706" i="3"/>
  <c r="AY3929" i="3"/>
  <c r="AY3961" i="3"/>
  <c r="AY962" i="3"/>
  <c r="AE4182" i="3"/>
  <c r="AE4176" i="3"/>
  <c r="AE4177" i="3" s="1"/>
  <c r="AY4175" i="3"/>
  <c r="AY4200" i="3"/>
  <c r="AY4257" i="3"/>
  <c r="AY736" i="3"/>
  <c r="AY1674" i="3"/>
  <c r="AE4432" i="3"/>
  <c r="AE4433" i="3" s="1"/>
  <c r="AY2093" i="3"/>
  <c r="AY4568" i="3"/>
  <c r="AY4583" i="3"/>
  <c r="AY4611" i="3"/>
  <c r="AY4637" i="3"/>
  <c r="AY4660" i="3"/>
  <c r="AY4666" i="3"/>
  <c r="AY4678" i="3"/>
  <c r="AY2187" i="3"/>
  <c r="AY2203" i="3"/>
  <c r="AY2226" i="3"/>
  <c r="AY2243" i="3"/>
  <c r="AY2270" i="3"/>
  <c r="AY654" i="3"/>
  <c r="AY3895" i="3"/>
  <c r="AY4392" i="3"/>
  <c r="AY4401" i="3"/>
  <c r="AY4044" i="3"/>
  <c r="D755" i="4" s="1"/>
  <c r="AY4060" i="3"/>
  <c r="AY4076" i="3"/>
  <c r="AY1288" i="3"/>
  <c r="AY1338" i="3"/>
  <c r="AY4262" i="3"/>
  <c r="AY4282" i="3"/>
  <c r="AY768" i="3"/>
  <c r="AY795" i="3"/>
  <c r="AY834" i="3"/>
  <c r="AY5084" i="3"/>
  <c r="AY3251" i="3"/>
  <c r="AY5134" i="3"/>
  <c r="AY5165" i="3"/>
  <c r="AY985" i="3"/>
  <c r="AY5251" i="3"/>
  <c r="AY5269" i="3"/>
  <c r="AY5320" i="3"/>
  <c r="AY5364" i="3"/>
  <c r="AY3304" i="3"/>
  <c r="AY3316" i="3"/>
  <c r="AY3356" i="3"/>
  <c r="AY225" i="3"/>
  <c r="AY251" i="3"/>
  <c r="AY2104" i="3"/>
  <c r="AY2303" i="3"/>
  <c r="AY1131" i="3"/>
  <c r="AY2999" i="3"/>
  <c r="AY1702" i="3"/>
  <c r="AY1730" i="3"/>
  <c r="AY3506" i="3"/>
  <c r="AY3521" i="3"/>
  <c r="AY4191" i="3"/>
  <c r="AY2236" i="3"/>
  <c r="AY1361" i="3"/>
  <c r="AY794" i="3"/>
  <c r="AY3244" i="3"/>
  <c r="AY5267" i="3"/>
  <c r="AY5357" i="3"/>
  <c r="AY3353" i="3"/>
  <c r="BC272" i="3"/>
  <c r="BC2412" i="3"/>
  <c r="BC4657" i="3"/>
  <c r="BC4771" i="3"/>
  <c r="AW2290" i="3"/>
  <c r="AY3691" i="3"/>
  <c r="AZ3691" i="3" s="1"/>
  <c r="BA3691" i="3" s="1"/>
  <c r="BC811" i="3"/>
  <c r="BC3691" i="3"/>
  <c r="BD3691" i="3" s="1"/>
  <c r="BE3691" i="3" s="1"/>
  <c r="AY101" i="3"/>
  <c r="AY159" i="3"/>
  <c r="AY3839" i="3"/>
  <c r="AY290" i="3"/>
  <c r="AY328" i="3"/>
  <c r="AY365" i="3"/>
  <c r="AY402" i="3"/>
  <c r="AY420" i="3"/>
  <c r="AY444" i="3"/>
  <c r="AY463" i="3"/>
  <c r="AY490" i="3"/>
  <c r="AY5036" i="3"/>
  <c r="AY5159" i="3"/>
  <c r="AY5176" i="3"/>
  <c r="AY2045" i="3"/>
  <c r="AY2060" i="3"/>
  <c r="AY2553" i="3"/>
  <c r="AY2315" i="3"/>
  <c r="AY2631" i="3"/>
  <c r="AY1118" i="3"/>
  <c r="AY1137" i="3"/>
  <c r="AY2896" i="3"/>
  <c r="AY1196" i="3"/>
  <c r="AY2989" i="3"/>
  <c r="AY510" i="3"/>
  <c r="AY523" i="3"/>
  <c r="AY564" i="3"/>
  <c r="AY579" i="3"/>
  <c r="AY1559" i="3"/>
  <c r="AY1597" i="3"/>
  <c r="AY1623" i="3"/>
  <c r="AY1740" i="3"/>
  <c r="AY1766" i="3"/>
  <c r="AY1775" i="3"/>
  <c r="AY1786" i="3"/>
  <c r="AY1806" i="3"/>
  <c r="AY4706" i="3"/>
  <c r="AY4715" i="3"/>
  <c r="AY4735" i="3"/>
  <c r="AY4751" i="3"/>
  <c r="AY4772" i="3"/>
  <c r="AY627" i="3"/>
  <c r="AY638" i="3"/>
  <c r="AY2859" i="3"/>
  <c r="AY4415" i="3"/>
  <c r="AY3249" i="3"/>
  <c r="AY2149" i="3"/>
  <c r="AY2608" i="3"/>
  <c r="AY1124" i="3"/>
  <c r="AY1631" i="3"/>
  <c r="AY1773" i="3"/>
  <c r="AY3653" i="3"/>
  <c r="AY1679" i="3"/>
  <c r="AE3767" i="3"/>
  <c r="AE3768" i="3" s="1"/>
  <c r="AY818" i="3"/>
  <c r="AE839" i="3"/>
  <c r="AY2026" i="3"/>
  <c r="AY2027" i="3" s="1"/>
  <c r="BC4175" i="3"/>
  <c r="BC615" i="3"/>
  <c r="AY2103" i="3"/>
  <c r="AY96" i="3"/>
  <c r="AY254" i="3"/>
  <c r="AY302" i="3"/>
  <c r="AY329" i="3"/>
  <c r="AY479" i="3"/>
  <c r="AY5039" i="3"/>
  <c r="AY2111" i="3"/>
  <c r="AY1134" i="3"/>
  <c r="AY2908" i="3"/>
  <c r="AY1580" i="3"/>
  <c r="AY3665" i="3"/>
  <c r="AY2846" i="3"/>
  <c r="AY2974" i="3"/>
  <c r="AY4199" i="3"/>
  <c r="AY2123" i="3"/>
  <c r="AY4261" i="3"/>
  <c r="AY983" i="3"/>
  <c r="AW1061" i="3"/>
  <c r="BC1053" i="3"/>
  <c r="BC4024" i="3"/>
  <c r="AE183" i="3"/>
  <c r="AJ5378" i="3"/>
  <c r="AY408" i="3"/>
  <c r="AY103" i="3"/>
  <c r="AY136" i="3"/>
  <c r="AY413" i="3"/>
  <c r="AY1207" i="3"/>
  <c r="AY1167" i="3"/>
  <c r="AZ1167" i="3" s="1"/>
  <c r="BA1167" i="3" s="1"/>
  <c r="BC1160" i="3"/>
  <c r="BC1167" i="3"/>
  <c r="AY1160" i="3"/>
  <c r="AY730" i="3"/>
  <c r="AQ1604" i="3"/>
  <c r="AY2902" i="3"/>
  <c r="AY2677" i="3"/>
  <c r="AY826" i="3"/>
  <c r="AY1471" i="3"/>
  <c r="AY2372" i="3"/>
  <c r="AY2379" i="3"/>
  <c r="AY4918" i="3"/>
  <c r="AY537" i="3"/>
  <c r="AY2750" i="3"/>
  <c r="BC3825" i="3"/>
  <c r="BC246" i="3"/>
  <c r="BC425" i="3"/>
  <c r="BC459" i="3"/>
  <c r="BC481" i="3"/>
  <c r="BC4003" i="3"/>
  <c r="BC5095" i="3"/>
  <c r="BC2528" i="3"/>
  <c r="BC2926" i="3"/>
  <c r="BC1191" i="3"/>
  <c r="BC533" i="3"/>
  <c r="BC563" i="3"/>
  <c r="BC1571" i="3"/>
  <c r="BC3632" i="3"/>
  <c r="BC3670" i="3"/>
  <c r="AW2808" i="3"/>
  <c r="AW2809" i="3" s="1"/>
  <c r="BC681" i="3"/>
  <c r="BC3917" i="3"/>
  <c r="BC3936" i="3"/>
  <c r="BC4586" i="3"/>
  <c r="BC2208" i="3"/>
  <c r="BC4394" i="3"/>
  <c r="BC3336" i="3"/>
  <c r="AE4206" i="3"/>
  <c r="AE1448" i="3"/>
  <c r="AY5365" i="3"/>
  <c r="AY2555" i="3"/>
  <c r="AY2619" i="3"/>
  <c r="AY3002" i="3"/>
  <c r="AY1746" i="3"/>
  <c r="AY3585" i="3"/>
  <c r="AY3617" i="3"/>
  <c r="AY3630" i="3"/>
  <c r="AY2691" i="3"/>
  <c r="AY2849" i="3"/>
  <c r="AY2960" i="3"/>
  <c r="AY3781" i="3"/>
  <c r="AY4279" i="3"/>
  <c r="AY737" i="3"/>
  <c r="AY2244" i="3"/>
  <c r="AY4266" i="3"/>
  <c r="AY779" i="3"/>
  <c r="AY5085" i="3"/>
  <c r="AY5287" i="3"/>
  <c r="AY5307" i="3"/>
  <c r="AY3934" i="3"/>
  <c r="AY4615" i="3"/>
  <c r="AY2256" i="3"/>
  <c r="AY4071" i="3"/>
  <c r="BC107" i="3"/>
  <c r="AK5056" i="3"/>
  <c r="AZ3066" i="3"/>
  <c r="BA3066" i="3" s="1"/>
  <c r="AY1296" i="3"/>
  <c r="AY1129" i="3"/>
  <c r="BC1110" i="3"/>
  <c r="AY3743" i="3"/>
  <c r="BC1615" i="3"/>
  <c r="BC3322" i="3"/>
  <c r="T2079" i="3"/>
  <c r="AY3259" i="3"/>
  <c r="AY3753" i="3"/>
  <c r="AZ3753" i="3" s="1"/>
  <c r="BA3753" i="3" s="1"/>
  <c r="AY3523" i="3"/>
  <c r="X2647" i="3"/>
  <c r="AW2336" i="3"/>
  <c r="BC4573" i="3"/>
  <c r="AY525" i="3"/>
  <c r="AY421" i="3"/>
  <c r="AY445" i="3"/>
  <c r="AY5118" i="3"/>
  <c r="AY5225" i="3"/>
  <c r="AY2075" i="3"/>
  <c r="AY2329" i="3"/>
  <c r="AY2606" i="3"/>
  <c r="AY1113" i="3"/>
  <c r="AY1189" i="3"/>
  <c r="AY1641" i="3"/>
  <c r="AY4526" i="3"/>
  <c r="AE4527" i="3"/>
  <c r="AY4720" i="3"/>
  <c r="AY600" i="3"/>
  <c r="AY628" i="3"/>
  <c r="AY3568" i="3"/>
  <c r="AY2715" i="3"/>
  <c r="AY2778" i="3"/>
  <c r="AY3694" i="3"/>
  <c r="AY2900" i="3"/>
  <c r="AY1575" i="3"/>
  <c r="AY2135" i="3"/>
  <c r="AY4648" i="3"/>
  <c r="AY2268" i="3"/>
  <c r="AY1811" i="3"/>
  <c r="AY4294" i="3"/>
  <c r="AY777" i="3"/>
  <c r="AY804" i="3"/>
  <c r="AY5043" i="3"/>
  <c r="AY5345" i="3"/>
  <c r="AY5375" i="3"/>
  <c r="AY3313" i="3"/>
  <c r="AY172" i="3"/>
  <c r="BC5372" i="3"/>
  <c r="AY1039" i="3"/>
  <c r="AY399" i="3"/>
  <c r="AY411" i="3"/>
  <c r="AY5092" i="3"/>
  <c r="AY2583" i="3"/>
  <c r="AY1148" i="3"/>
  <c r="AY1615" i="3"/>
  <c r="AY4697" i="3"/>
  <c r="AY3554" i="3"/>
  <c r="AY3684" i="3"/>
  <c r="AY2892" i="3"/>
  <c r="AY3897" i="3"/>
  <c r="AY4072" i="3"/>
  <c r="AY5627" i="3"/>
  <c r="AY5628" i="3" s="1"/>
  <c r="AE1371" i="3"/>
  <c r="AY1019" i="3"/>
  <c r="AE5472" i="3"/>
  <c r="AY5505" i="3"/>
  <c r="AY5521" i="3" s="1"/>
  <c r="AW3113" i="3"/>
  <c r="AW3114" i="3" s="1"/>
  <c r="BC3618" i="3"/>
  <c r="AE1085" i="3"/>
  <c r="BC2924" i="3"/>
  <c r="AY3747" i="3"/>
  <c r="BC1731" i="3"/>
  <c r="BC3593" i="3"/>
  <c r="AY960" i="3"/>
  <c r="BC2630" i="3"/>
  <c r="BC3259" i="3"/>
  <c r="AY4675" i="3"/>
  <c r="AY2658" i="3"/>
  <c r="AZ2658" i="3" s="1"/>
  <c r="BA2658" i="3" s="1"/>
  <c r="BC2680" i="3"/>
  <c r="AY2668" i="3"/>
  <c r="BC1019" i="3"/>
  <c r="AW2568" i="3"/>
  <c r="AY2671" i="3"/>
  <c r="BC2658" i="3"/>
  <c r="BD2658" i="3" s="1"/>
  <c r="BE2658" i="3" s="1"/>
  <c r="AW5402" i="3"/>
  <c r="BC2668" i="3"/>
  <c r="BD2668" i="3" s="1"/>
  <c r="BE2668" i="3" s="1"/>
  <c r="AY2680" i="3"/>
  <c r="BC2671" i="3"/>
  <c r="AY3687" i="3"/>
  <c r="AY2164" i="3"/>
  <c r="AY2237" i="3"/>
  <c r="AY205" i="3"/>
  <c r="AY3337" i="3"/>
  <c r="AY381" i="3"/>
  <c r="AY5308" i="3"/>
  <c r="AY247" i="3"/>
  <c r="AY375" i="3"/>
  <c r="AY5173" i="3"/>
  <c r="AY2125" i="3"/>
  <c r="AY563" i="3"/>
  <c r="AY1648" i="3"/>
  <c r="AY1736" i="3"/>
  <c r="AY1784" i="3"/>
  <c r="AY1151" i="3"/>
  <c r="BC1538" i="3"/>
  <c r="BC1539" i="3" s="1"/>
  <c r="AW3081" i="3"/>
  <c r="AW3082" i="3" s="1"/>
  <c r="AY120" i="3"/>
  <c r="AW4142" i="3"/>
  <c r="BC4023" i="3"/>
  <c r="AE21" i="3"/>
  <c r="AE22" i="3" s="1"/>
  <c r="AY5414" i="3"/>
  <c r="AY3650" i="3"/>
  <c r="BD3056" i="3"/>
  <c r="BE3056" i="3" s="1"/>
  <c r="AX2386" i="3"/>
  <c r="BC980" i="3"/>
  <c r="BC3308" i="3"/>
  <c r="BC3315" i="3"/>
  <c r="AY4570" i="3"/>
  <c r="AY3058" i="3"/>
  <c r="AY3588" i="3"/>
  <c r="BC3649" i="3"/>
  <c r="BC57" i="3"/>
  <c r="BC1473" i="3"/>
  <c r="BC2374" i="3"/>
  <c r="BC4675" i="3"/>
  <c r="AY3656" i="3"/>
  <c r="BC2693" i="3"/>
  <c r="AY1731" i="3"/>
  <c r="AZ1731" i="3" s="1"/>
  <c r="BA1731" i="3" s="1"/>
  <c r="AY1538" i="3"/>
  <c r="BC2165" i="3"/>
  <c r="BC653" i="3"/>
  <c r="BC4919" i="3"/>
  <c r="BC4230" i="3"/>
  <c r="BC4237" i="3"/>
  <c r="BC4108" i="3"/>
  <c r="BC1805" i="3"/>
  <c r="BC2204" i="3"/>
  <c r="BC1585" i="3"/>
  <c r="AY60" i="3"/>
  <c r="AY1468" i="3"/>
  <c r="AE3754" i="3"/>
  <c r="AY4234" i="3"/>
  <c r="BC4704" i="3"/>
  <c r="AY4704" i="3"/>
  <c r="AY4269" i="3"/>
  <c r="BC4714" i="3"/>
  <c r="AY4593" i="3"/>
  <c r="AY4595" i="3"/>
  <c r="AY1780" i="3"/>
  <c r="AY1794" i="3"/>
  <c r="AY406" i="3"/>
  <c r="AY460" i="3"/>
  <c r="AY1286" i="3"/>
  <c r="BC3716" i="3"/>
  <c r="BC3821" i="3"/>
  <c r="AY3510" i="3"/>
  <c r="AY189" i="3"/>
  <c r="BC231" i="3"/>
  <c r="AW1085" i="3"/>
  <c r="BC479" i="3"/>
  <c r="AW1268" i="3"/>
  <c r="AY2607" i="3"/>
  <c r="AY59" i="3"/>
  <c r="AY3354" i="3"/>
  <c r="AY5158" i="3"/>
  <c r="AY541" i="3"/>
  <c r="BC4110" i="3"/>
  <c r="BC5034" i="3"/>
  <c r="AY571" i="3"/>
  <c r="BC55" i="3"/>
  <c r="BC2112" i="3"/>
  <c r="AY1598" i="3"/>
  <c r="AY980" i="3"/>
  <c r="AY3306" i="3"/>
  <c r="BC2370" i="3"/>
  <c r="AY5222" i="3"/>
  <c r="BC176" i="3"/>
  <c r="AY492" i="3"/>
  <c r="AY5088" i="3"/>
  <c r="BC3264" i="3"/>
  <c r="AY294" i="3"/>
  <c r="AY5038" i="3"/>
  <c r="AY679" i="3"/>
  <c r="AY2252" i="3"/>
  <c r="AY697" i="3"/>
  <c r="AY2961" i="3"/>
  <c r="AY1472" i="3"/>
  <c r="AZ1472" i="3" s="1"/>
  <c r="BA1472" i="3" s="1"/>
  <c r="AY5207" i="3"/>
  <c r="BC4228" i="3"/>
  <c r="BC3933" i="3"/>
  <c r="AY3633" i="3"/>
  <c r="AY5295" i="3"/>
  <c r="AY5373" i="3"/>
  <c r="AY3308" i="3"/>
  <c r="AY3315" i="3"/>
  <c r="AW3067" i="3"/>
  <c r="BC725" i="3"/>
  <c r="AY3591" i="3"/>
  <c r="AY2384" i="3"/>
  <c r="AZ2384" i="3" s="1"/>
  <c r="BA2384" i="3" s="1"/>
  <c r="BC2379" i="3"/>
  <c r="AY532" i="3"/>
  <c r="BC4635" i="3"/>
  <c r="BC2375" i="3"/>
  <c r="BC1920" i="3"/>
  <c r="BC730" i="3"/>
  <c r="AY3663" i="3"/>
  <c r="AY2377" i="3"/>
  <c r="AY4924" i="3"/>
  <c r="AY4242" i="3"/>
  <c r="AY66" i="3"/>
  <c r="BC3057" i="3"/>
  <c r="AY4111" i="3"/>
  <c r="AY2204" i="3"/>
  <c r="AE2018" i="3"/>
  <c r="BC2710" i="3"/>
  <c r="BC2959" i="3"/>
  <c r="BC2191" i="3"/>
  <c r="AY3635" i="3"/>
  <c r="AE3067" i="3"/>
  <c r="AY1479" i="3"/>
  <c r="S4296" i="3"/>
  <c r="BC3738" i="3"/>
  <c r="AY475" i="3"/>
  <c r="AY5103" i="3"/>
  <c r="BC3354" i="3"/>
  <c r="AY653" i="3"/>
  <c r="AY4112" i="3"/>
  <c r="BC2109" i="3"/>
  <c r="BC3652" i="3"/>
  <c r="AY1595" i="3"/>
  <c r="AY257" i="3"/>
  <c r="BC2620" i="3"/>
  <c r="BC4109" i="3"/>
  <c r="BC3945" i="3"/>
  <c r="BC4233" i="3"/>
  <c r="BC5288" i="3"/>
  <c r="AY2332" i="3"/>
  <c r="AY5281" i="3"/>
  <c r="AY5288" i="3"/>
  <c r="BC5281" i="3"/>
  <c r="BD5281" i="3" s="1"/>
  <c r="BE5281" i="3" s="1"/>
  <c r="BC3139" i="3"/>
  <c r="BC3527" i="3"/>
  <c r="BC108" i="3"/>
  <c r="BC825" i="3"/>
  <c r="BC1790" i="3"/>
  <c r="BC2509" i="3"/>
  <c r="AY1056" i="3"/>
  <c r="BC1111" i="3"/>
  <c r="BC700" i="3"/>
  <c r="AY990" i="3"/>
  <c r="AY4232" i="3"/>
  <c r="BC4118" i="3"/>
  <c r="BC4946" i="3"/>
  <c r="BD4946" i="3" s="1"/>
  <c r="BE4946" i="3" s="1"/>
  <c r="BC3633" i="3"/>
  <c r="BC4915" i="3"/>
  <c r="AY5081" i="3"/>
  <c r="BC175" i="3"/>
  <c r="AY2370" i="3"/>
  <c r="AZ2370" i="3" s="1"/>
  <c r="BA2370" i="3" s="1"/>
  <c r="AY5177" i="3"/>
  <c r="BC739" i="3"/>
  <c r="BC1601" i="3"/>
  <c r="BC571" i="3"/>
  <c r="BC5088" i="3"/>
  <c r="AY252" i="3"/>
  <c r="AY5086" i="3"/>
  <c r="BC699" i="3"/>
  <c r="BD699" i="3" s="1"/>
  <c r="BE699" i="3" s="1"/>
  <c r="AY3702" i="3"/>
  <c r="BC4570" i="3"/>
  <c r="BC4614" i="3"/>
  <c r="BD4614" i="3" s="1"/>
  <c r="BE4614" i="3" s="1"/>
  <c r="BC5113" i="3"/>
  <c r="BD5113" i="3" s="1"/>
  <c r="BE5113" i="3" s="1"/>
  <c r="AY4941" i="3"/>
  <c r="AZ4941" i="3" s="1"/>
  <c r="BC3594" i="3"/>
  <c r="AY4946" i="3"/>
  <c r="AZ4946" i="3" s="1"/>
  <c r="BA4946" i="3" s="1"/>
  <c r="AY5206" i="3"/>
  <c r="AZ5206" i="3" s="1"/>
  <c r="BA5206" i="3" s="1"/>
  <c r="AY3268" i="3"/>
  <c r="BC4202" i="3"/>
  <c r="BC1770" i="3"/>
  <c r="BC4947" i="3"/>
  <c r="BD4947" i="3" s="1"/>
  <c r="BE4947" i="3" s="1"/>
  <c r="BC2302" i="3"/>
  <c r="BC4941" i="3"/>
  <c r="BD4941" i="3" s="1"/>
  <c r="BE4941" i="3" s="1"/>
  <c r="AZ3518" i="3"/>
  <c r="BA3518" i="3" s="1"/>
  <c r="AY4945" i="3"/>
  <c r="BC2301" i="3"/>
  <c r="BC5087" i="3"/>
  <c r="AW1988" i="3"/>
  <c r="BC252" i="3"/>
  <c r="AY5262" i="3"/>
  <c r="BC1464" i="3"/>
  <c r="AY3050" i="3"/>
  <c r="AY5087" i="3"/>
  <c r="BC5157" i="3"/>
  <c r="BC5086" i="3"/>
  <c r="BC753" i="3"/>
  <c r="AY5259" i="3"/>
  <c r="BC5160" i="3"/>
  <c r="BC4571" i="3"/>
  <c r="BC3637" i="3"/>
  <c r="AY1767" i="3"/>
  <c r="BC2205" i="3"/>
  <c r="AY699" i="3"/>
  <c r="BC3621" i="3"/>
  <c r="BC1768" i="3"/>
  <c r="BC3242" i="3"/>
  <c r="BC3942" i="3"/>
  <c r="AY5113" i="3"/>
  <c r="AZ5113" i="3" s="1"/>
  <c r="BA5113" i="3" s="1"/>
  <c r="BC110" i="3"/>
  <c r="BD110" i="3" s="1"/>
  <c r="BE110" i="3" s="1"/>
  <c r="BC4952" i="3"/>
  <c r="BC4940" i="3"/>
  <c r="AY3941" i="3"/>
  <c r="AZ3941" i="3" s="1"/>
  <c r="BA3941" i="3" s="1"/>
  <c r="AY3945" i="3"/>
  <c r="BC3651" i="3"/>
  <c r="BC1649" i="3"/>
  <c r="BC1769" i="3"/>
  <c r="AY708" i="3"/>
  <c r="AZ708" i="3" s="1"/>
  <c r="BA708" i="3" s="1"/>
  <c r="BC4205" i="3"/>
  <c r="BC1647" i="3"/>
  <c r="AY5099" i="3"/>
  <c r="AY98" i="3"/>
  <c r="AY1717" i="3"/>
  <c r="BC5098" i="3"/>
  <c r="BC3944" i="3"/>
  <c r="AY2246" i="3"/>
  <c r="AY1757" i="3"/>
  <c r="AY3241" i="3"/>
  <c r="AY4204" i="3"/>
  <c r="AY964" i="3"/>
  <c r="BC5081" i="3"/>
  <c r="BC5099" i="3"/>
  <c r="BD5099" i="3" s="1"/>
  <c r="BE5099" i="3" s="1"/>
  <c r="AY3942" i="3"/>
  <c r="BC964" i="3"/>
  <c r="AY1638" i="3"/>
  <c r="BC4945" i="3"/>
  <c r="BD4945" i="3" s="1"/>
  <c r="BE4945" i="3" s="1"/>
  <c r="AY4940" i="3"/>
  <c r="AY3282" i="3"/>
  <c r="BC708" i="3"/>
  <c r="BC3941" i="3"/>
  <c r="BD3941" i="3" s="1"/>
  <c r="BE3941" i="3" s="1"/>
  <c r="BC1339" i="3"/>
  <c r="AY4942" i="3"/>
  <c r="AY3242" i="3"/>
  <c r="AY3598" i="3"/>
  <c r="AY1649" i="3"/>
  <c r="AZ1769" i="3"/>
  <c r="BA1769" i="3" s="1"/>
  <c r="AY4205" i="3"/>
  <c r="BC2332" i="3"/>
  <c r="AY1647" i="3"/>
  <c r="AY119" i="3"/>
  <c r="BC1757" i="3"/>
  <c r="AY1770" i="3"/>
  <c r="BC4944" i="3"/>
  <c r="BC3241" i="3"/>
  <c r="AY3940" i="3"/>
  <c r="AZ3940" i="3" s="1"/>
  <c r="BA3940" i="3" s="1"/>
  <c r="AY3651" i="3"/>
  <c r="AZ3651" i="3" s="1"/>
  <c r="BA3651" i="3" s="1"/>
  <c r="AY4953" i="3"/>
  <c r="AE4953" i="3"/>
  <c r="BC98" i="3"/>
  <c r="AY110" i="3"/>
  <c r="AY1768" i="3"/>
  <c r="AZ1768" i="3" s="1"/>
  <c r="BA1768" i="3" s="1"/>
  <c r="AY4944" i="3"/>
  <c r="E843" i="4"/>
  <c r="F843" i="4" s="1"/>
  <c r="E827" i="4"/>
  <c r="F827" i="4" s="1"/>
  <c r="D1005" i="4"/>
  <c r="E1175" i="4"/>
  <c r="F1175" i="4" s="1"/>
  <c r="D997" i="4"/>
  <c r="I1005" i="4"/>
  <c r="J843" i="4"/>
  <c r="K843" i="4" s="1"/>
  <c r="AP4760" i="3"/>
  <c r="Q4684" i="3"/>
  <c r="AU4954" i="3"/>
  <c r="BC4373" i="3"/>
  <c r="AW4375" i="3"/>
  <c r="AY3933" i="3"/>
  <c r="AW4499" i="3"/>
  <c r="BC3565" i="3"/>
  <c r="AY3649" i="3"/>
  <c r="BC4292" i="3"/>
  <c r="BC4705" i="3"/>
  <c r="BC3704" i="3"/>
  <c r="AE3358" i="3"/>
  <c r="AE3359" i="3" s="1"/>
  <c r="AY4066" i="3"/>
  <c r="BC4467" i="3"/>
  <c r="AW4545" i="3"/>
  <c r="AW4446" i="3"/>
  <c r="BC4278" i="3"/>
  <c r="BC3693" i="3"/>
  <c r="BC3838" i="3"/>
  <c r="BC3603" i="3"/>
  <c r="BC3886" i="3"/>
  <c r="BC4588" i="3"/>
  <c r="BC3613" i="3"/>
  <c r="AY3431" i="3"/>
  <c r="AY3475" i="3" s="1"/>
  <c r="AY4646" i="3"/>
  <c r="BC4607" i="3"/>
  <c r="AY4910" i="3"/>
  <c r="BC4256" i="3"/>
  <c r="S3271" i="3"/>
  <c r="S317" i="3"/>
  <c r="AJ68" i="3"/>
  <c r="R68" i="3"/>
  <c r="BC3540" i="3"/>
  <c r="BC752" i="3"/>
  <c r="AP2079" i="3"/>
  <c r="V4760" i="3"/>
  <c r="BC3609" i="3"/>
  <c r="BC2744" i="3"/>
  <c r="BC2864" i="3"/>
  <c r="BC3934" i="3"/>
  <c r="BC4203" i="3"/>
  <c r="BC4667" i="3"/>
  <c r="BC2233" i="3"/>
  <c r="BC835" i="3"/>
  <c r="BC3976" i="3"/>
  <c r="BC738" i="3"/>
  <c r="BC4601" i="3"/>
  <c r="BC4655" i="3"/>
  <c r="BC2222" i="3"/>
  <c r="BC1259" i="3"/>
  <c r="BC4268" i="3"/>
  <c r="BC814" i="3"/>
  <c r="BC3246" i="3"/>
  <c r="AW3286" i="3"/>
  <c r="BC5290" i="3"/>
  <c r="BC3627" i="3"/>
  <c r="BC2709" i="3"/>
  <c r="BD2709" i="3" s="1"/>
  <c r="BE2709" i="3" s="1"/>
  <c r="BC3700" i="3"/>
  <c r="BC680" i="3"/>
  <c r="BC2096" i="3"/>
  <c r="BC2238" i="3"/>
  <c r="BC4391" i="3"/>
  <c r="BC1370" i="3"/>
  <c r="AW1371" i="3"/>
  <c r="BC781" i="3"/>
  <c r="BC818" i="3"/>
  <c r="BC3253" i="3"/>
  <c r="BC5254" i="3"/>
  <c r="BC5309" i="3"/>
  <c r="BC2793" i="3"/>
  <c r="BC2794" i="3" s="1"/>
  <c r="BC2795" i="3" s="1"/>
  <c r="BC2967" i="3"/>
  <c r="BC749" i="3"/>
  <c r="BC4680" i="3"/>
  <c r="BC4046" i="3"/>
  <c r="BC4077" i="3"/>
  <c r="BC791" i="3"/>
  <c r="BC3263" i="3"/>
  <c r="BC3688" i="3"/>
  <c r="BC4133" i="3"/>
  <c r="BC4283" i="3"/>
  <c r="BC1684" i="3"/>
  <c r="BC4590" i="3"/>
  <c r="BC4639" i="3"/>
  <c r="BC2200" i="3"/>
  <c r="BC3133" i="3"/>
  <c r="BC2755" i="3"/>
  <c r="BC1650" i="3"/>
  <c r="BC1749" i="3"/>
  <c r="BC1784" i="3"/>
  <c r="BC1789" i="3"/>
  <c r="BC3542" i="3"/>
  <c r="BC5175" i="3"/>
  <c r="BC2551" i="3"/>
  <c r="BC2576" i="3"/>
  <c r="BC2610" i="3"/>
  <c r="BC1127" i="3"/>
  <c r="BC401" i="3"/>
  <c r="BC417" i="3"/>
  <c r="BC443" i="3"/>
  <c r="BC462" i="3"/>
  <c r="BC489" i="3"/>
  <c r="BC5106" i="3"/>
  <c r="AY114" i="3"/>
  <c r="AE3849" i="3"/>
  <c r="AE4096" i="3" s="1"/>
  <c r="AY920" i="3"/>
  <c r="AY1032" i="3"/>
  <c r="AY395" i="3"/>
  <c r="AY419" i="3"/>
  <c r="AY5082" i="3"/>
  <c r="AY5183" i="3"/>
  <c r="AY5208" i="3"/>
  <c r="AY5312" i="3"/>
  <c r="AY2046" i="3"/>
  <c r="AY2554" i="3"/>
  <c r="AY2634" i="3"/>
  <c r="AY1159" i="3"/>
  <c r="AY531" i="3"/>
  <c r="AY1640" i="3"/>
  <c r="AY2723" i="3"/>
  <c r="AY2955" i="3"/>
  <c r="AY674" i="3"/>
  <c r="AY703" i="3"/>
  <c r="AY1667" i="3"/>
  <c r="AY4677" i="3"/>
  <c r="AY2201" i="3"/>
  <c r="AY4399" i="3"/>
  <c r="AY813" i="3"/>
  <c r="AY831" i="3"/>
  <c r="AY5162" i="3"/>
  <c r="AY4806" i="3"/>
  <c r="AY3372" i="3"/>
  <c r="BC3807" i="3"/>
  <c r="BC3808" i="3" s="1"/>
  <c r="AL68" i="3"/>
  <c r="AR234" i="3"/>
  <c r="Y3672" i="3"/>
  <c r="AN5141" i="3"/>
  <c r="V5141" i="3"/>
  <c r="AI1814" i="3"/>
  <c r="AR4954" i="3"/>
  <c r="AN498" i="3"/>
  <c r="V498" i="3"/>
  <c r="BC4613" i="3"/>
  <c r="BC4104" i="3"/>
  <c r="AY3502" i="3"/>
  <c r="AY3623" i="3"/>
  <c r="BC5138" i="3"/>
  <c r="BC4718" i="3"/>
  <c r="AY3517" i="3"/>
  <c r="AY613" i="3"/>
  <c r="AY3542" i="3"/>
  <c r="AY595" i="3"/>
  <c r="BC4234" i="3"/>
  <c r="AY632" i="3"/>
  <c r="BC1602" i="3"/>
  <c r="BC4756" i="3"/>
  <c r="BC3921" i="3"/>
  <c r="BC3938" i="3"/>
  <c r="BC2064" i="3"/>
  <c r="BC2090" i="3"/>
  <c r="BC416" i="3"/>
  <c r="BC488" i="3"/>
  <c r="AY3057" i="3"/>
  <c r="BC96" i="3"/>
  <c r="BC5075" i="3"/>
  <c r="BC2807" i="3"/>
  <c r="BC2853" i="3"/>
  <c r="BC4414" i="3"/>
  <c r="BC410" i="3"/>
  <c r="BC3001" i="3"/>
  <c r="BC3585" i="3"/>
  <c r="BC617" i="3"/>
  <c r="BC3513" i="3"/>
  <c r="BC3617" i="3"/>
  <c r="BC4612" i="3"/>
  <c r="AY1146" i="3"/>
  <c r="AY2910" i="3"/>
  <c r="AY1758" i="3"/>
  <c r="AY4265" i="3"/>
  <c r="AY704" i="3"/>
  <c r="AY4569" i="3"/>
  <c r="BC553" i="3"/>
  <c r="BC577" i="3"/>
  <c r="BC942" i="3"/>
  <c r="BC4030" i="3"/>
  <c r="BC731" i="3"/>
  <c r="BC744" i="3"/>
  <c r="AY3131" i="3"/>
  <c r="BC2524" i="3"/>
  <c r="BC2094" i="3"/>
  <c r="BC4594" i="3"/>
  <c r="BC431" i="3"/>
  <c r="BC3943" i="3"/>
  <c r="BC3054" i="3"/>
  <c r="BC4736" i="3"/>
  <c r="BC3023" i="3"/>
  <c r="BC1747" i="3"/>
  <c r="BC2874" i="3"/>
  <c r="BC2952" i="3"/>
  <c r="BC2992" i="3"/>
  <c r="BC1707" i="3"/>
  <c r="BC4696" i="3"/>
  <c r="BC4708" i="3"/>
  <c r="BC4723" i="3"/>
  <c r="BC2253" i="3"/>
  <c r="BC1144" i="3"/>
  <c r="BC2724" i="3"/>
  <c r="BC4722" i="3"/>
  <c r="BC2665" i="3"/>
  <c r="BC2314" i="3"/>
  <c r="BC1826" i="3"/>
  <c r="BC5502" i="3"/>
  <c r="BC1642" i="3"/>
  <c r="Q1814" i="3"/>
  <c r="J1086" i="4"/>
  <c r="K1086" i="4" s="1"/>
  <c r="AJ1814" i="3"/>
  <c r="BC4106" i="3"/>
  <c r="BC3620" i="3"/>
  <c r="BC626" i="3"/>
  <c r="BC2069" i="3"/>
  <c r="BC3065" i="3"/>
  <c r="AP3672" i="3"/>
  <c r="AW2766" i="3"/>
  <c r="AL4296" i="3"/>
  <c r="U5141" i="3"/>
  <c r="AL5141" i="3"/>
  <c r="T5141" i="3"/>
  <c r="BC4235" i="3"/>
  <c r="BC2559" i="3"/>
  <c r="BC2378" i="3"/>
  <c r="AN1604" i="3"/>
  <c r="Y3571" i="3"/>
  <c r="AN3672" i="3"/>
  <c r="BC4917" i="3"/>
  <c r="BC66" i="3"/>
  <c r="BC2054" i="3"/>
  <c r="BC1812" i="3"/>
  <c r="T2334" i="3"/>
  <c r="AQ5141" i="3"/>
  <c r="X68" i="3"/>
  <c r="U68" i="3"/>
  <c r="AC1814" i="3"/>
  <c r="AP2334" i="3"/>
  <c r="X2334" i="3"/>
  <c r="AX4620" i="3" l="1"/>
  <c r="AR4092" i="3"/>
  <c r="Y4092" i="3"/>
  <c r="BB4620" i="3"/>
  <c r="S4533" i="3"/>
  <c r="AL4092" i="3"/>
  <c r="S4092" i="3"/>
  <c r="AC4901" i="3"/>
  <c r="AQ4092" i="3"/>
  <c r="X4092" i="3"/>
  <c r="AM4092" i="3"/>
  <c r="T4092" i="3"/>
  <c r="AX1689" i="3"/>
  <c r="BB1689" i="3"/>
  <c r="Z4901" i="3"/>
  <c r="AZ5220" i="3"/>
  <c r="BA5220" i="3" s="1"/>
  <c r="AZ2124" i="3"/>
  <c r="BA2124" i="3" s="1"/>
  <c r="AS4901" i="3"/>
  <c r="AZ1642" i="3"/>
  <c r="BA1642" i="3" s="1"/>
  <c r="AZ2508" i="3"/>
  <c r="BA2508" i="3" s="1"/>
  <c r="AZ2779" i="3"/>
  <c r="BA2779" i="3" s="1"/>
  <c r="AA4901" i="3"/>
  <c r="AU4901" i="3"/>
  <c r="BD3266" i="3"/>
  <c r="BE3266" i="3" s="1"/>
  <c r="U3728" i="3"/>
  <c r="Z3729" i="3"/>
  <c r="BB5358" i="3"/>
  <c r="AX5358" i="3"/>
  <c r="Q4899" i="3"/>
  <c r="S4900" i="3"/>
  <c r="Q4900" i="3"/>
  <c r="AN4899" i="3"/>
  <c r="AS4900" i="3"/>
  <c r="AJ4899" i="3"/>
  <c r="Y4899" i="3"/>
  <c r="AX4650" i="3"/>
  <c r="BB4650" i="3"/>
  <c r="AJ4900" i="3"/>
  <c r="AX4596" i="3"/>
  <c r="BB4596" i="3"/>
  <c r="V4899" i="3"/>
  <c r="AA4900" i="3"/>
  <c r="AI4899" i="3"/>
  <c r="AK4900" i="3"/>
  <c r="AL4900" i="3"/>
  <c r="AI4901" i="3"/>
  <c r="S4899" i="3"/>
  <c r="U4900" i="3"/>
  <c r="AS4899" i="3"/>
  <c r="X4899" i="3"/>
  <c r="AK4899" i="3"/>
  <c r="AM4900" i="3"/>
  <c r="AU4899" i="3"/>
  <c r="Z4899" i="3"/>
  <c r="AL4899" i="3"/>
  <c r="AN4900" i="3"/>
  <c r="AC4899" i="3"/>
  <c r="AA4899" i="3"/>
  <c r="AM4899" i="3"/>
  <c r="AR4900" i="3"/>
  <c r="R4900" i="3"/>
  <c r="AP4899" i="3"/>
  <c r="Y4900" i="3"/>
  <c r="AQ4899" i="3"/>
  <c r="R4899" i="3"/>
  <c r="T4900" i="3"/>
  <c r="AR4899" i="3"/>
  <c r="T4899" i="3"/>
  <c r="V4900" i="3"/>
  <c r="AI4900" i="3"/>
  <c r="AX2510" i="3"/>
  <c r="AX2511" i="3" s="1"/>
  <c r="U4899" i="3"/>
  <c r="Z4900" i="3"/>
  <c r="AX2636" i="3"/>
  <c r="BB2636" i="3"/>
  <c r="AX4056" i="3"/>
  <c r="AX4195" i="3"/>
  <c r="AX3254" i="3"/>
  <c r="BB4195" i="3"/>
  <c r="BB4056" i="3"/>
  <c r="BC4025" i="3"/>
  <c r="AX4025" i="3"/>
  <c r="BB4025" i="3"/>
  <c r="BB3254" i="3"/>
  <c r="BB2969" i="3"/>
  <c r="AX2969" i="3"/>
  <c r="BB2510" i="3"/>
  <c r="BC1828" i="3"/>
  <c r="AZ294" i="3"/>
  <c r="BA294" i="3" s="1"/>
  <c r="BD753" i="3"/>
  <c r="BE753" i="3" s="1"/>
  <c r="BD1812" i="3"/>
  <c r="BE1812" i="3" s="1"/>
  <c r="AZ5087" i="3"/>
  <c r="BA5087" i="3" s="1"/>
  <c r="AZ257" i="3"/>
  <c r="BA257" i="3" s="1"/>
  <c r="BD2693" i="3"/>
  <c r="BE2693" i="3" s="1"/>
  <c r="BD1827" i="3"/>
  <c r="BE1827" i="3" s="1"/>
  <c r="AZ2118" i="3"/>
  <c r="BA2118" i="3" s="1"/>
  <c r="AX2264" i="3"/>
  <c r="BB2078" i="3"/>
  <c r="AZ1621" i="3"/>
  <c r="BA1621" i="3" s="1"/>
  <c r="BB2264" i="3"/>
  <c r="BB2276" i="3"/>
  <c r="AZ514" i="3"/>
  <c r="BA514" i="3" s="1"/>
  <c r="AZ426" i="3"/>
  <c r="BA426" i="3" s="1"/>
  <c r="BD548" i="3"/>
  <c r="BE548" i="3" s="1"/>
  <c r="AX2276" i="3"/>
  <c r="AC5652" i="3"/>
  <c r="BB2071" i="3"/>
  <c r="AY2078" i="3"/>
  <c r="AX2071" i="3"/>
  <c r="AX1813" i="3"/>
  <c r="BB1813" i="3"/>
  <c r="AX1752" i="3"/>
  <c r="BB1752" i="3"/>
  <c r="BB1633" i="3"/>
  <c r="AX1633" i="3"/>
  <c r="AX140" i="3"/>
  <c r="BB1576" i="3"/>
  <c r="AX1576" i="3"/>
  <c r="BB140" i="3"/>
  <c r="BD3633" i="3"/>
  <c r="BE3633" i="3" s="1"/>
  <c r="BD3590" i="3"/>
  <c r="BE3590" i="3" s="1"/>
  <c r="BD3635" i="3"/>
  <c r="BE3635" i="3" s="1"/>
  <c r="Q1481" i="3"/>
  <c r="AJ279" i="3"/>
  <c r="BB5140" i="3"/>
  <c r="AX5140" i="3"/>
  <c r="BD5088" i="3"/>
  <c r="BE5088" i="3" s="1"/>
  <c r="AZ1784" i="3"/>
  <c r="BA1784" i="3" s="1"/>
  <c r="AZ4615" i="3"/>
  <c r="BA4615" i="3" s="1"/>
  <c r="AZ699" i="3"/>
  <c r="BA699" i="3" s="1"/>
  <c r="BD2680" i="3"/>
  <c r="BE2680" i="3" s="1"/>
  <c r="BD3945" i="3"/>
  <c r="BE3945" i="3" s="1"/>
  <c r="AI5652" i="3"/>
  <c r="AZ980" i="3"/>
  <c r="BA980" i="3" s="1"/>
  <c r="AZ110" i="3"/>
  <c r="BA110" i="3" s="1"/>
  <c r="BD5259" i="3"/>
  <c r="BE5259" i="3" s="1"/>
  <c r="AZ3264" i="3"/>
  <c r="BA3264" i="3" s="1"/>
  <c r="BD3510" i="3"/>
  <c r="BE3510" i="3" s="1"/>
  <c r="BD3315" i="3"/>
  <c r="BE3315" i="3" s="1"/>
  <c r="AX5296" i="3"/>
  <c r="BB5296" i="3"/>
  <c r="AZ175" i="3"/>
  <c r="BA175" i="3" s="1"/>
  <c r="BD655" i="3"/>
  <c r="BE655" i="3" s="1"/>
  <c r="AZ2621" i="3"/>
  <c r="BA2621" i="3" s="1"/>
  <c r="BD2508" i="3"/>
  <c r="BE2508" i="3" s="1"/>
  <c r="AZ1368" i="3"/>
  <c r="BA1368" i="3" s="1"/>
  <c r="BD1629" i="3"/>
  <c r="BE1629" i="3" s="1"/>
  <c r="Q5652" i="3"/>
  <c r="BD1362" i="3"/>
  <c r="BE1362" i="3" s="1"/>
  <c r="BD2138" i="3"/>
  <c r="BE2138" i="3" s="1"/>
  <c r="AZ5354" i="3"/>
  <c r="BA5354" i="3" s="1"/>
  <c r="AU3728" i="3"/>
  <c r="AJ5652" i="3"/>
  <c r="BD374" i="3"/>
  <c r="BE374" i="3" s="1"/>
  <c r="BD2630" i="3"/>
  <c r="BE2630" i="3" s="1"/>
  <c r="AZ2205" i="3"/>
  <c r="BA2205" i="3" s="1"/>
  <c r="AZ525" i="3"/>
  <c r="BA525" i="3" s="1"/>
  <c r="BD4635" i="3"/>
  <c r="BE4635" i="3" s="1"/>
  <c r="BD3594" i="3"/>
  <c r="BE3594" i="3" s="1"/>
  <c r="BD3652" i="3"/>
  <c r="BE3652" i="3" s="1"/>
  <c r="AZ730" i="3"/>
  <c r="BA730" i="3" s="1"/>
  <c r="AL2537" i="3"/>
  <c r="AS2387" i="3"/>
  <c r="AN4927" i="3"/>
  <c r="BB2681" i="3"/>
  <c r="AC5056" i="3"/>
  <c r="AX2694" i="3"/>
  <c r="BD2686" i="3"/>
  <c r="BB2694" i="3"/>
  <c r="AI5328" i="3"/>
  <c r="AC3728" i="3"/>
  <c r="AX2681" i="3"/>
  <c r="AS3293" i="3"/>
  <c r="Z3293" i="3"/>
  <c r="AJ3728" i="3"/>
  <c r="AR3729" i="3"/>
  <c r="AS2912" i="3"/>
  <c r="AI3729" i="3"/>
  <c r="AJ1453" i="3"/>
  <c r="Q1453" i="3"/>
  <c r="X3728" i="3"/>
  <c r="AQ3728" i="3"/>
  <c r="AV1919" i="3"/>
  <c r="AW1919" i="3" s="1"/>
  <c r="AV4466" i="3"/>
  <c r="AW4466" i="3" s="1"/>
  <c r="AV4826" i="3"/>
  <c r="AW4826" i="3" s="1"/>
  <c r="AD4808" i="3"/>
  <c r="AE4808" i="3" s="1"/>
  <c r="S3216" i="3"/>
  <c r="Q1455" i="3"/>
  <c r="AN4452" i="3"/>
  <c r="U4452" i="3"/>
  <c r="AL4927" i="3"/>
  <c r="AJ4779" i="3"/>
  <c r="AL5652" i="3"/>
  <c r="AL4533" i="3"/>
  <c r="Q4779" i="3"/>
  <c r="BD4590" i="3"/>
  <c r="BE4590" i="3" s="1"/>
  <c r="S5652" i="3"/>
  <c r="Q3729" i="3"/>
  <c r="AN1453" i="3"/>
  <c r="U1453" i="3"/>
  <c r="AV886" i="3"/>
  <c r="AW886" i="3" s="1"/>
  <c r="AD1919" i="3"/>
  <c r="AE1919" i="3" s="1"/>
  <c r="AD5430" i="3"/>
  <c r="AE5430" i="3" s="1"/>
  <c r="AD5456" i="3"/>
  <c r="AE5456" i="3" s="1"/>
  <c r="AV5586" i="3"/>
  <c r="AW5586" i="3" s="1"/>
  <c r="AV1828" i="3"/>
  <c r="AW1828" i="3" s="1"/>
  <c r="AV1227" i="3"/>
  <c r="AW1227" i="3" s="1"/>
  <c r="AV1961" i="3"/>
  <c r="AW1961" i="3" s="1"/>
  <c r="AV1999" i="3"/>
  <c r="AW1999" i="3" s="1"/>
  <c r="AD1828" i="3"/>
  <c r="AE1828" i="3" s="1"/>
  <c r="AD1888" i="3"/>
  <c r="AE1888" i="3" s="1"/>
  <c r="AD3373" i="3"/>
  <c r="AE3373" i="3" s="1"/>
  <c r="AD3430" i="3"/>
  <c r="AE3430" i="3" s="1"/>
  <c r="AD1227" i="3"/>
  <c r="AE1227" i="3" s="1"/>
  <c r="AD1961" i="3"/>
  <c r="AE1961" i="3" s="1"/>
  <c r="AD1999" i="3"/>
  <c r="AE1999" i="3" s="1"/>
  <c r="AD4871" i="3"/>
  <c r="AE4871" i="3" s="1"/>
  <c r="AV5430" i="3"/>
  <c r="AW5430" i="3" s="1"/>
  <c r="AV5456" i="3"/>
  <c r="AW5456" i="3" s="1"/>
  <c r="AP4873" i="3"/>
  <c r="AP4880" i="3" s="1"/>
  <c r="AV4871" i="3"/>
  <c r="AW4871" i="3" s="1"/>
  <c r="AD4466" i="3"/>
  <c r="AE4466" i="3" s="1"/>
  <c r="AD4826" i="3"/>
  <c r="AE4826" i="3" s="1"/>
  <c r="AV5486" i="3"/>
  <c r="AW5486" i="3" s="1"/>
  <c r="AV5504" i="3"/>
  <c r="AW5504" i="3" s="1"/>
  <c r="AV5535" i="3"/>
  <c r="AW5535" i="3" s="1"/>
  <c r="AV5564" i="3"/>
  <c r="AW5564" i="3" s="1"/>
  <c r="AD5486" i="3"/>
  <c r="AE5486" i="3" s="1"/>
  <c r="AD5504" i="3"/>
  <c r="AE5504" i="3" s="1"/>
  <c r="AD5535" i="3"/>
  <c r="AE5535" i="3" s="1"/>
  <c r="AD5564" i="3"/>
  <c r="AE5564" i="3" s="1"/>
  <c r="AD886" i="3"/>
  <c r="AE886" i="3" s="1"/>
  <c r="AD5586" i="3"/>
  <c r="AE5586" i="3" s="1"/>
  <c r="AV4808" i="3"/>
  <c r="AW4808" i="3" s="1"/>
  <c r="AV1888" i="3"/>
  <c r="AW1888" i="3" s="1"/>
  <c r="AV3373" i="3"/>
  <c r="AW3373" i="3" s="1"/>
  <c r="AV3430" i="3"/>
  <c r="AW3430" i="3" s="1"/>
  <c r="AL3729" i="3"/>
  <c r="AA3728" i="3"/>
  <c r="AR1454" i="3"/>
  <c r="AM1453" i="3"/>
  <c r="T1453" i="3"/>
  <c r="AN3729" i="3"/>
  <c r="R3729" i="3"/>
  <c r="Y1540" i="3"/>
  <c r="AK1453" i="3"/>
  <c r="R1453" i="3"/>
  <c r="AJ3729" i="3"/>
  <c r="AL1454" i="3"/>
  <c r="AN1455" i="3"/>
  <c r="Y3728" i="3"/>
  <c r="AR3728" i="3"/>
  <c r="AZ433" i="3"/>
  <c r="BA433" i="3" s="1"/>
  <c r="AK2362" i="3"/>
  <c r="R2362" i="3"/>
  <c r="V5653" i="3"/>
  <c r="AA5654" i="3"/>
  <c r="AI5653" i="3"/>
  <c r="AK5654" i="3"/>
  <c r="AP949" i="3"/>
  <c r="AJ1454" i="3"/>
  <c r="AL1455" i="3"/>
  <c r="AJ4011" i="3"/>
  <c r="AQ5653" i="3"/>
  <c r="Y3844" i="3"/>
  <c r="AR3042" i="3"/>
  <c r="Y3042" i="3"/>
  <c r="BD2055" i="3"/>
  <c r="BE2055" i="3" s="1"/>
  <c r="AC5653" i="3"/>
  <c r="Y1454" i="3"/>
  <c r="R5653" i="3"/>
  <c r="T5654" i="3"/>
  <c r="AR5653" i="3"/>
  <c r="AI3728" i="3"/>
  <c r="AA1454" i="3"/>
  <c r="T5653" i="3"/>
  <c r="V5654" i="3"/>
  <c r="AM1454" i="3"/>
  <c r="AR1455" i="3"/>
  <c r="AK3728" i="3"/>
  <c r="AS3729" i="3"/>
  <c r="BD5087" i="3"/>
  <c r="BE5087" i="3" s="1"/>
  <c r="S1454" i="3"/>
  <c r="U1455" i="3"/>
  <c r="Q3728" i="3"/>
  <c r="S3729" i="3"/>
  <c r="BD4806" i="3"/>
  <c r="BE4806" i="3" s="1"/>
  <c r="BD4619" i="3"/>
  <c r="BE4619" i="3" s="1"/>
  <c r="R3728" i="3"/>
  <c r="T3729" i="3"/>
  <c r="AR1453" i="3"/>
  <c r="Y1453" i="3"/>
  <c r="AQ1453" i="3"/>
  <c r="X1453" i="3"/>
  <c r="AP1453" i="3"/>
  <c r="V1453" i="3"/>
  <c r="BD535" i="3"/>
  <c r="BE535" i="3" s="1"/>
  <c r="AK5652" i="3"/>
  <c r="AK4533" i="3"/>
  <c r="Q4011" i="3"/>
  <c r="AZ3885" i="3"/>
  <c r="BA3885" i="3" s="1"/>
  <c r="AZ2924" i="3"/>
  <c r="BA2924" i="3" s="1"/>
  <c r="R5652" i="3"/>
  <c r="R4533" i="3"/>
  <c r="AZ205" i="3"/>
  <c r="BA205" i="3" s="1"/>
  <c r="AZ1121" i="3"/>
  <c r="BA1121" i="3" s="1"/>
  <c r="AI4779" i="3"/>
  <c r="S5653" i="3"/>
  <c r="U5654" i="3"/>
  <c r="V3728" i="3"/>
  <c r="AA3729" i="3"/>
  <c r="AS5653" i="3"/>
  <c r="U5653" i="3"/>
  <c r="Z5654" i="3"/>
  <c r="AI5654" i="3"/>
  <c r="AM5652" i="3"/>
  <c r="AJ5654" i="3"/>
  <c r="BD3593" i="3"/>
  <c r="BE3593" i="3" s="1"/>
  <c r="X5653" i="3"/>
  <c r="AM3728" i="3"/>
  <c r="AI1453" i="3"/>
  <c r="Y5653" i="3"/>
  <c r="AJ5653" i="3"/>
  <c r="AL5654" i="3"/>
  <c r="AN3728" i="3"/>
  <c r="AC1453" i="3"/>
  <c r="Z5653" i="3"/>
  <c r="AK5653" i="3"/>
  <c r="AM5654" i="3"/>
  <c r="AP3728" i="3"/>
  <c r="AU1453" i="3"/>
  <c r="AA1453" i="3"/>
  <c r="T1454" i="3"/>
  <c r="V1455" i="3"/>
  <c r="AA5653" i="3"/>
  <c r="AS1454" i="3"/>
  <c r="AL5653" i="3"/>
  <c r="AN5654" i="3"/>
  <c r="AZ753" i="3"/>
  <c r="BA753" i="3" s="1"/>
  <c r="AC1454" i="3"/>
  <c r="U1454" i="3"/>
  <c r="Z1455" i="3"/>
  <c r="Q5654" i="3"/>
  <c r="AI1455" i="3"/>
  <c r="AM5653" i="3"/>
  <c r="AR5654" i="3"/>
  <c r="V1454" i="3"/>
  <c r="AA1455" i="3"/>
  <c r="R5654" i="3"/>
  <c r="T5652" i="3"/>
  <c r="AJ1455" i="3"/>
  <c r="AN5653" i="3"/>
  <c r="AS5654" i="3"/>
  <c r="AU5653" i="3"/>
  <c r="Q5653" i="3"/>
  <c r="S5654" i="3"/>
  <c r="T3728" i="3"/>
  <c r="V3729" i="3"/>
  <c r="AP5653" i="3"/>
  <c r="AU1454" i="3"/>
  <c r="AQ3042" i="3"/>
  <c r="X3042" i="3"/>
  <c r="AP3042" i="3"/>
  <c r="V3042" i="3"/>
  <c r="AN3042" i="3"/>
  <c r="U3042" i="3"/>
  <c r="Z1454" i="3"/>
  <c r="AK1454" i="3"/>
  <c r="AM1455" i="3"/>
  <c r="AK4779" i="3"/>
  <c r="AM3042" i="3"/>
  <c r="T3042" i="3"/>
  <c r="AL3042" i="3"/>
  <c r="S3042" i="3"/>
  <c r="AK3042" i="3"/>
  <c r="R3042" i="3"/>
  <c r="AZ4612" i="3"/>
  <c r="BA4612" i="3" s="1"/>
  <c r="AJ3042" i="3"/>
  <c r="Q3042" i="3"/>
  <c r="AI3042" i="3"/>
  <c r="AZ1792" i="3"/>
  <c r="BA1792" i="3" s="1"/>
  <c r="BD2121" i="3"/>
  <c r="BE2121" i="3" s="1"/>
  <c r="AZ3586" i="3"/>
  <c r="BA3586" i="3" s="1"/>
  <c r="R1454" i="3"/>
  <c r="T1455" i="3"/>
  <c r="AQ1454" i="3"/>
  <c r="AC3042" i="3"/>
  <c r="AU3042" i="3"/>
  <c r="AA3042" i="3"/>
  <c r="BD4718" i="3"/>
  <c r="BE4718" i="3" s="1"/>
  <c r="AS3042" i="3"/>
  <c r="Z3042" i="3"/>
  <c r="AC2362" i="3"/>
  <c r="AC4220" i="3"/>
  <c r="AI4220" i="3"/>
  <c r="AJ2362" i="3"/>
  <c r="Q2362" i="3"/>
  <c r="Q4220" i="3"/>
  <c r="AJ4220" i="3"/>
  <c r="R4220" i="3"/>
  <c r="AK4220" i="3"/>
  <c r="S4220" i="3"/>
  <c r="AL4220" i="3"/>
  <c r="T4220" i="3"/>
  <c r="AM4220" i="3"/>
  <c r="U4220" i="3"/>
  <c r="AN4220" i="3"/>
  <c r="V4220" i="3"/>
  <c r="AP4220" i="3"/>
  <c r="X4220" i="3"/>
  <c r="AQ4220" i="3"/>
  <c r="AP2362" i="3"/>
  <c r="V2362" i="3"/>
  <c r="Y4220" i="3"/>
  <c r="AR4220" i="3"/>
  <c r="Z4220" i="3"/>
  <c r="AS4220" i="3"/>
  <c r="AA4220" i="3"/>
  <c r="AU4220" i="3"/>
  <c r="AS3728" i="3"/>
  <c r="AK3729" i="3"/>
  <c r="AL1453" i="3"/>
  <c r="S1453" i="3"/>
  <c r="AI2361" i="3"/>
  <c r="R1455" i="3"/>
  <c r="Z3728" i="3"/>
  <c r="AN1454" i="3"/>
  <c r="AS1455" i="3"/>
  <c r="AQ2362" i="3"/>
  <c r="X2362" i="3"/>
  <c r="Q1454" i="3"/>
  <c r="S1455" i="3"/>
  <c r="AP1454" i="3"/>
  <c r="AC2360" i="3"/>
  <c r="AN2362" i="3"/>
  <c r="U2362" i="3"/>
  <c r="S2360" i="3"/>
  <c r="U2361" i="3"/>
  <c r="AU2359" i="3"/>
  <c r="AA2359" i="3"/>
  <c r="T2360" i="3"/>
  <c r="V2361" i="3"/>
  <c r="AJ2361" i="3"/>
  <c r="AS2359" i="3"/>
  <c r="Z2359" i="3"/>
  <c r="AU2360" i="3"/>
  <c r="U2360" i="3"/>
  <c r="Z2361" i="3"/>
  <c r="AI2360" i="3"/>
  <c r="AK2361" i="3"/>
  <c r="AI2362" i="3"/>
  <c r="AR2359" i="3"/>
  <c r="Y2359" i="3"/>
  <c r="V2360" i="3"/>
  <c r="AA2361" i="3"/>
  <c r="AJ2360" i="3"/>
  <c r="AL2361" i="3"/>
  <c r="AQ2359" i="3"/>
  <c r="X2359" i="3"/>
  <c r="X2360" i="3"/>
  <c r="AK2360" i="3"/>
  <c r="AM2361" i="3"/>
  <c r="AU2362" i="3"/>
  <c r="AA2362" i="3"/>
  <c r="AP2359" i="3"/>
  <c r="V2359" i="3"/>
  <c r="Y2360" i="3"/>
  <c r="AL2360" i="3"/>
  <c r="AN2361" i="3"/>
  <c r="AS2362" i="3"/>
  <c r="Z2362" i="3"/>
  <c r="AN2359" i="3"/>
  <c r="U2359" i="3"/>
  <c r="Z2360" i="3"/>
  <c r="AM2360" i="3"/>
  <c r="AR2361" i="3"/>
  <c r="AR2362" i="3"/>
  <c r="Y2362" i="3"/>
  <c r="AM2359" i="3"/>
  <c r="T2359" i="3"/>
  <c r="AA2360" i="3"/>
  <c r="AN2360" i="3"/>
  <c r="AS2361" i="3"/>
  <c r="AL2359" i="3"/>
  <c r="S2359" i="3"/>
  <c r="Q2361" i="3"/>
  <c r="AP2360" i="3"/>
  <c r="AK2359" i="3"/>
  <c r="R2359" i="3"/>
  <c r="R2361" i="3"/>
  <c r="AQ2360" i="3"/>
  <c r="AJ2359" i="3"/>
  <c r="Q2359" i="3"/>
  <c r="Q2360" i="3"/>
  <c r="S2361" i="3"/>
  <c r="AR2360" i="3"/>
  <c r="AM2362" i="3"/>
  <c r="T2362" i="3"/>
  <c r="AI2359" i="3"/>
  <c r="R2360" i="3"/>
  <c r="T2361" i="3"/>
  <c r="AS2360" i="3"/>
  <c r="AL2362" i="3"/>
  <c r="S2362" i="3"/>
  <c r="AC2359" i="3"/>
  <c r="AM3730" i="3"/>
  <c r="T3730" i="3"/>
  <c r="AL3728" i="3"/>
  <c r="AL3730" i="3"/>
  <c r="S3730" i="3"/>
  <c r="AK3730" i="3"/>
  <c r="R3730" i="3"/>
  <c r="AJ3730" i="3"/>
  <c r="Q3730" i="3"/>
  <c r="AI3730" i="3"/>
  <c r="AS1453" i="3"/>
  <c r="Z1453" i="3"/>
  <c r="AC3730" i="3"/>
  <c r="AQ1455" i="3"/>
  <c r="AU3730" i="3"/>
  <c r="AA3730" i="3"/>
  <c r="S3728" i="3"/>
  <c r="U3729" i="3"/>
  <c r="AS3730" i="3"/>
  <c r="Z3730" i="3"/>
  <c r="AC1455" i="3"/>
  <c r="X1454" i="3"/>
  <c r="AI1454" i="3"/>
  <c r="AK1455" i="3"/>
  <c r="AR3730" i="3"/>
  <c r="Y3730" i="3"/>
  <c r="AQ3730" i="3"/>
  <c r="X3730" i="3"/>
  <c r="AP3730" i="3"/>
  <c r="V3730" i="3"/>
  <c r="AN3730" i="3"/>
  <c r="U3730" i="3"/>
  <c r="U1452" i="3"/>
  <c r="AN1452" i="3"/>
  <c r="X1456" i="3"/>
  <c r="AQ1456" i="3"/>
  <c r="V1452" i="3"/>
  <c r="AP1452" i="3"/>
  <c r="Y1456" i="3"/>
  <c r="AR1456" i="3"/>
  <c r="X1452" i="3"/>
  <c r="AQ1452" i="3"/>
  <c r="Z1456" i="3"/>
  <c r="AS1456" i="3"/>
  <c r="Y1452" i="3"/>
  <c r="AR1452" i="3"/>
  <c r="AA1456" i="3"/>
  <c r="AU1456" i="3"/>
  <c r="Z1452" i="3"/>
  <c r="AS1452" i="3"/>
  <c r="AC1456" i="3"/>
  <c r="AA1452" i="3"/>
  <c r="AU1452" i="3"/>
  <c r="AI1456" i="3"/>
  <c r="AC1452" i="3"/>
  <c r="Q1456" i="3"/>
  <c r="AJ1456" i="3"/>
  <c r="AI1452" i="3"/>
  <c r="R1456" i="3"/>
  <c r="AK1456" i="3"/>
  <c r="Q1452" i="3"/>
  <c r="AJ1452" i="3"/>
  <c r="S1456" i="3"/>
  <c r="AL1456" i="3"/>
  <c r="Y1455" i="3"/>
  <c r="R1452" i="3"/>
  <c r="AK1452" i="3"/>
  <c r="T1456" i="3"/>
  <c r="AM1456" i="3"/>
  <c r="S1452" i="3"/>
  <c r="AL1452" i="3"/>
  <c r="U1456" i="3"/>
  <c r="AN1456" i="3"/>
  <c r="T1452" i="3"/>
  <c r="AM1452" i="3"/>
  <c r="V1456" i="3"/>
  <c r="AP1456" i="3"/>
  <c r="AU5328" i="3"/>
  <c r="AA5328" i="3"/>
  <c r="R3755" i="3"/>
  <c r="AR1540" i="3"/>
  <c r="AC5328" i="3"/>
  <c r="AS2595" i="3"/>
  <c r="AZ4567" i="3"/>
  <c r="BA4567" i="3" s="1"/>
  <c r="BD471" i="3"/>
  <c r="BE471" i="3" s="1"/>
  <c r="R3068" i="3"/>
  <c r="Z4621" i="3"/>
  <c r="AM2595" i="3"/>
  <c r="AN5056" i="3"/>
  <c r="U5056" i="3"/>
  <c r="AP4452" i="3"/>
  <c r="V4452" i="3"/>
  <c r="BD615" i="3"/>
  <c r="BE615" i="3" s="1"/>
  <c r="AL2978" i="3"/>
  <c r="X837" i="3"/>
  <c r="T1653" i="3"/>
  <c r="AM1653" i="3"/>
  <c r="T4121" i="3"/>
  <c r="Q995" i="3"/>
  <c r="T1172" i="3"/>
  <c r="AS4621" i="3"/>
  <c r="AL4621" i="3"/>
  <c r="S4621" i="3"/>
  <c r="AC3293" i="3"/>
  <c r="T710" i="3"/>
  <c r="X5056" i="3"/>
  <c r="BD55" i="3"/>
  <c r="BE55" i="3" s="1"/>
  <c r="AZ5207" i="3"/>
  <c r="BA5207" i="3" s="1"/>
  <c r="BD707" i="3"/>
  <c r="BE707" i="3" s="1"/>
  <c r="AZ3241" i="3"/>
  <c r="BA3241" i="3" s="1"/>
  <c r="AR5232" i="3"/>
  <c r="Y5232" i="3"/>
  <c r="BD3517" i="3"/>
  <c r="BE3517" i="3" s="1"/>
  <c r="BD4711" i="3"/>
  <c r="BE4711" i="3" s="1"/>
  <c r="AP234" i="3"/>
  <c r="U4621" i="3"/>
  <c r="AK1172" i="3"/>
  <c r="AN3293" i="3"/>
  <c r="U3293" i="3"/>
  <c r="AX3754" i="3"/>
  <c r="BD468" i="3"/>
  <c r="BE468" i="3" s="1"/>
  <c r="AZ3898" i="3"/>
  <c r="BA3898" i="3" s="1"/>
  <c r="AZ2718" i="3"/>
  <c r="BA2718" i="3" s="1"/>
  <c r="AZ100" i="3"/>
  <c r="BA100" i="3" s="1"/>
  <c r="BD3989" i="3"/>
  <c r="BE3989" i="3" s="1"/>
  <c r="T234" i="3"/>
  <c r="AS1481" i="3"/>
  <c r="Z1481" i="3"/>
  <c r="X1653" i="3"/>
  <c r="AZ4204" i="3"/>
  <c r="BA4204" i="3" s="1"/>
  <c r="AZ1770" i="3"/>
  <c r="BA1770" i="3" s="1"/>
  <c r="BD3131" i="3"/>
  <c r="BE3131" i="3" s="1"/>
  <c r="AZ1638" i="3"/>
  <c r="BA1638" i="3" s="1"/>
  <c r="BD4109" i="3"/>
  <c r="BE4109" i="3" s="1"/>
  <c r="AZ2377" i="3"/>
  <c r="BA2377" i="3" s="1"/>
  <c r="Q3293" i="3"/>
  <c r="AZ3306" i="3"/>
  <c r="BA3306" i="3" s="1"/>
  <c r="BD2054" i="3"/>
  <c r="BE2054" i="3" s="1"/>
  <c r="AZ4232" i="3"/>
  <c r="BA4232" i="3" s="1"/>
  <c r="BD4917" i="3"/>
  <c r="BE4917" i="3" s="1"/>
  <c r="Z2912" i="3"/>
  <c r="AN4245" i="3"/>
  <c r="AC4121" i="3"/>
  <c r="AZ3339" i="3"/>
  <c r="BA3339" i="3" s="1"/>
  <c r="AZ4792" i="3"/>
  <c r="BA4792" i="3" s="1"/>
  <c r="BD2324" i="3"/>
  <c r="BE2324" i="3" s="1"/>
  <c r="AZ1138" i="3"/>
  <c r="BA1138" i="3" s="1"/>
  <c r="AZ635" i="3"/>
  <c r="BA635" i="3" s="1"/>
  <c r="S2537" i="3"/>
  <c r="Z2387" i="3"/>
  <c r="AS3844" i="3"/>
  <c r="BD736" i="3"/>
  <c r="BE736" i="3" s="1"/>
  <c r="BD1772" i="3"/>
  <c r="BE1772" i="3" s="1"/>
  <c r="BD813" i="3"/>
  <c r="BE813" i="3" s="1"/>
  <c r="AZ1781" i="3"/>
  <c r="BA1781" i="3" s="1"/>
  <c r="AL4779" i="3"/>
  <c r="AS1540" i="3"/>
  <c r="BD4113" i="3"/>
  <c r="BE4113" i="3" s="1"/>
  <c r="AQ3216" i="3"/>
  <c r="BD144" i="3"/>
  <c r="BE144" i="3" s="1"/>
  <c r="AQ4452" i="3"/>
  <c r="X4452" i="3"/>
  <c r="BD1764" i="3"/>
  <c r="BE1764" i="3" s="1"/>
  <c r="BD3639" i="3"/>
  <c r="BE3639" i="3" s="1"/>
  <c r="BD4276" i="3"/>
  <c r="BE4276" i="3" s="1"/>
  <c r="S4779" i="3"/>
  <c r="AZ1258" i="3"/>
  <c r="BA1258" i="3" s="1"/>
  <c r="AN4533" i="3"/>
  <c r="BD1102" i="3"/>
  <c r="BE1102" i="3" s="1"/>
  <c r="AZ5164" i="3"/>
  <c r="BA5164" i="3" s="1"/>
  <c r="BD4717" i="3"/>
  <c r="BE4717" i="3" s="1"/>
  <c r="AZ1555" i="3"/>
  <c r="BA1555" i="3" s="1"/>
  <c r="BD2758" i="3"/>
  <c r="BE2758" i="3" s="1"/>
  <c r="AZ4569" i="3"/>
  <c r="BA4569" i="3" s="1"/>
  <c r="BD4584" i="3"/>
  <c r="BE4584" i="3" s="1"/>
  <c r="AZ4278" i="3"/>
  <c r="BA4278" i="3" s="1"/>
  <c r="AZ2756" i="3"/>
  <c r="BA2756" i="3" s="1"/>
  <c r="AZ3827" i="3"/>
  <c r="BA3827" i="3" s="1"/>
  <c r="R4121" i="3"/>
  <c r="AU949" i="3"/>
  <c r="AA949" i="3"/>
  <c r="AZ982" i="3"/>
  <c r="BA982" i="3" s="1"/>
  <c r="R5192" i="3"/>
  <c r="AK5192" i="3"/>
  <c r="AZ823" i="3"/>
  <c r="BA823" i="3" s="1"/>
  <c r="AL5192" i="3"/>
  <c r="S5192" i="3"/>
  <c r="AQ4245" i="3"/>
  <c r="X4245" i="3"/>
  <c r="AZ2372" i="3"/>
  <c r="BA2372" i="3" s="1"/>
  <c r="AZ4942" i="3"/>
  <c r="BA4942" i="3" s="1"/>
  <c r="BD1770" i="3"/>
  <c r="BE1770" i="3" s="1"/>
  <c r="AZ830" i="3"/>
  <c r="BA830" i="3" s="1"/>
  <c r="AM5328" i="3"/>
  <c r="AZ1104" i="3"/>
  <c r="BA1104" i="3" s="1"/>
  <c r="BB2869" i="3"/>
  <c r="AX2869" i="3"/>
  <c r="Q1653" i="3"/>
  <c r="AN2537" i="3"/>
  <c r="AQ4927" i="3"/>
  <c r="X4533" i="3"/>
  <c r="AC949" i="3"/>
  <c r="S2767" i="3"/>
  <c r="AZ3620" i="3"/>
  <c r="BA3620" i="3" s="1"/>
  <c r="AN710" i="3"/>
  <c r="U710" i="3"/>
  <c r="AX4288" i="3"/>
  <c r="BB4288" i="3"/>
  <c r="AZ4912" i="3"/>
  <c r="BA4912" i="3" s="1"/>
  <c r="AZ3283" i="3"/>
  <c r="BA3283" i="3" s="1"/>
  <c r="X5328" i="3"/>
  <c r="AX4759" i="3"/>
  <c r="BB4759" i="3"/>
  <c r="AZ826" i="3"/>
  <c r="BA826" i="3" s="1"/>
  <c r="AZ556" i="3"/>
  <c r="BA556" i="3" s="1"/>
  <c r="AX4729" i="3"/>
  <c r="BB4729" i="3"/>
  <c r="AZ3057" i="3"/>
  <c r="BA3057" i="3" s="1"/>
  <c r="AZ442" i="3"/>
  <c r="BA442" i="3" s="1"/>
  <c r="BD3264" i="3"/>
  <c r="BE3264" i="3" s="1"/>
  <c r="AY67" i="3"/>
  <c r="AZ4570" i="3"/>
  <c r="BA4570" i="3" s="1"/>
  <c r="AZ2111" i="3"/>
  <c r="BA2111" i="3" s="1"/>
  <c r="Z4452" i="3"/>
  <c r="BD5222" i="3"/>
  <c r="BE5222" i="3" s="1"/>
  <c r="BD1777" i="3"/>
  <c r="BE1777" i="3" s="1"/>
  <c r="BD3650" i="3"/>
  <c r="BE3650" i="3" s="1"/>
  <c r="AN5192" i="3"/>
  <c r="AN1298" i="3"/>
  <c r="AX5396" i="3"/>
  <c r="BB5396" i="3"/>
  <c r="AK642" i="3"/>
  <c r="BD1731" i="3"/>
  <c r="BE1731" i="3" s="1"/>
  <c r="AN1213" i="3"/>
  <c r="U1213" i="3"/>
  <c r="BD2205" i="3"/>
  <c r="BE2205" i="3" s="1"/>
  <c r="AZ441" i="3"/>
  <c r="BA441" i="3" s="1"/>
  <c r="AZ547" i="3"/>
  <c r="BA547" i="3" s="1"/>
  <c r="AZ615" i="3"/>
  <c r="BA615" i="3" s="1"/>
  <c r="AZ1751" i="3"/>
  <c r="BA1751" i="3" s="1"/>
  <c r="AC279" i="3"/>
  <c r="BD5157" i="3"/>
  <c r="BE5157" i="3" s="1"/>
  <c r="AZ1562" i="3"/>
  <c r="BA1562" i="3" s="1"/>
  <c r="AR1298" i="3"/>
  <c r="Y1298" i="3"/>
  <c r="AZ2927" i="3"/>
  <c r="BA2927" i="3" s="1"/>
  <c r="S1213" i="3"/>
  <c r="AI1372" i="3"/>
  <c r="AZ637" i="3"/>
  <c r="BA637" i="3" s="1"/>
  <c r="BD3509" i="3"/>
  <c r="BE3509" i="3" s="1"/>
  <c r="AZ4635" i="3"/>
  <c r="BA4635" i="3" s="1"/>
  <c r="AM581" i="3"/>
  <c r="T581" i="3"/>
  <c r="AU755" i="3"/>
  <c r="AM995" i="3"/>
  <c r="T995" i="3"/>
  <c r="AU837" i="3"/>
  <c r="AS234" i="3"/>
  <c r="BD3641" i="3"/>
  <c r="BE3641" i="3" s="1"/>
  <c r="AZ540" i="3"/>
  <c r="BA540" i="3" s="1"/>
  <c r="AZ721" i="3"/>
  <c r="BA721" i="3" s="1"/>
  <c r="BD3887" i="3"/>
  <c r="BE3887" i="3" s="1"/>
  <c r="AZ261" i="3"/>
  <c r="BA261" i="3" s="1"/>
  <c r="BD1677" i="3"/>
  <c r="BE1677" i="3" s="1"/>
  <c r="AY5564" i="3"/>
  <c r="AY5566" i="3" s="1"/>
  <c r="AY5576" i="3" s="1"/>
  <c r="AZ3962" i="3"/>
  <c r="BA3962" i="3" s="1"/>
  <c r="BD4678" i="3"/>
  <c r="BE4678" i="3" s="1"/>
  <c r="S4207" i="3"/>
  <c r="AZ3826" i="3"/>
  <c r="BA3826" i="3" s="1"/>
  <c r="AZ4111" i="3"/>
  <c r="BA4111" i="3" s="1"/>
  <c r="AZ3130" i="3"/>
  <c r="BA3130" i="3" s="1"/>
  <c r="BD4568" i="3"/>
  <c r="BE4568" i="3" s="1"/>
  <c r="AZ604" i="3"/>
  <c r="BA604" i="3" s="1"/>
  <c r="BD3829" i="3"/>
  <c r="BE3829" i="3" s="1"/>
  <c r="BD5175" i="3"/>
  <c r="BE5175" i="3" s="1"/>
  <c r="BD3308" i="3"/>
  <c r="BE3308" i="3" s="1"/>
  <c r="BD265" i="3"/>
  <c r="BE265" i="3" s="1"/>
  <c r="AZ1767" i="3"/>
  <c r="BA1767" i="3" s="1"/>
  <c r="AZ2966" i="3"/>
  <c r="BA2966" i="3" s="1"/>
  <c r="AZ4673" i="3"/>
  <c r="BA4673" i="3" s="1"/>
  <c r="BD1794" i="3"/>
  <c r="BE1794" i="3" s="1"/>
  <c r="AZ3506" i="3"/>
  <c r="BA3506" i="3" s="1"/>
  <c r="AZ2269" i="3"/>
  <c r="BA2269" i="3" s="1"/>
  <c r="BD1149" i="3"/>
  <c r="BE1149" i="3" s="1"/>
  <c r="BD3942" i="3"/>
  <c r="BE3942" i="3" s="1"/>
  <c r="AZ3747" i="3"/>
  <c r="BA3747" i="3" s="1"/>
  <c r="BD425" i="3"/>
  <c r="BE425" i="3" s="1"/>
  <c r="AZ2052" i="3"/>
  <c r="BA2052" i="3" s="1"/>
  <c r="AZ50" i="3"/>
  <c r="BA50" i="3" s="1"/>
  <c r="BD470" i="3"/>
  <c r="BE470" i="3" s="1"/>
  <c r="BD5350" i="3"/>
  <c r="BE5350" i="3" s="1"/>
  <c r="BD5189" i="3"/>
  <c r="BE5189" i="3" s="1"/>
  <c r="AZ2580" i="3"/>
  <c r="BA2580" i="3" s="1"/>
  <c r="AZ3522" i="3"/>
  <c r="BA3522" i="3" s="1"/>
  <c r="AR1325" i="3"/>
  <c r="AZ2693" i="3"/>
  <c r="BA2693" i="3" s="1"/>
  <c r="BD549" i="3"/>
  <c r="BE549" i="3" s="1"/>
  <c r="BD4073" i="3"/>
  <c r="BE4073" i="3" s="1"/>
  <c r="BD2109" i="3"/>
  <c r="BE2109" i="3" s="1"/>
  <c r="AZ4580" i="3"/>
  <c r="BA4580" i="3" s="1"/>
  <c r="AZ592" i="3"/>
  <c r="BA592" i="3" s="1"/>
  <c r="AZ773" i="3"/>
  <c r="BA773" i="3" s="1"/>
  <c r="AY5486" i="3"/>
  <c r="BD5265" i="3"/>
  <c r="BE5265" i="3" s="1"/>
  <c r="BD3959" i="3"/>
  <c r="BE3959" i="3" s="1"/>
  <c r="AZ2671" i="3"/>
  <c r="BA2671" i="3" s="1"/>
  <c r="BD2194" i="3"/>
  <c r="BE2194" i="3" s="1"/>
  <c r="AZ5373" i="3"/>
  <c r="BA5373" i="3" s="1"/>
  <c r="BD2212" i="3"/>
  <c r="BE2212" i="3" s="1"/>
  <c r="AZ2136" i="3"/>
  <c r="BA2136" i="3" s="1"/>
  <c r="BD1769" i="3"/>
  <c r="BE1769" i="3" s="1"/>
  <c r="AY3849" i="3"/>
  <c r="AY4096" i="3" s="1"/>
  <c r="AZ2860" i="3"/>
  <c r="BA2860" i="3" s="1"/>
  <c r="AM5232" i="3"/>
  <c r="T5232" i="3"/>
  <c r="AZ532" i="3"/>
  <c r="BA532" i="3" s="1"/>
  <c r="BD1666" i="3"/>
  <c r="BE1666" i="3" s="1"/>
  <c r="AZ1192" i="3"/>
  <c r="BA1192" i="3" s="1"/>
  <c r="AZ5484" i="3"/>
  <c r="BA5484" i="3" s="1"/>
  <c r="AZ2950" i="3"/>
  <c r="BA2950" i="3" s="1"/>
  <c r="AZ5304" i="3"/>
  <c r="BA5304" i="3" s="1"/>
  <c r="BD1199" i="3"/>
  <c r="BE1199" i="3" s="1"/>
  <c r="BD1804" i="3"/>
  <c r="BE1804" i="3" s="1"/>
  <c r="S1653" i="3"/>
  <c r="AL1653" i="3"/>
  <c r="BD740" i="3"/>
  <c r="BE740" i="3" s="1"/>
  <c r="AZ1630" i="3"/>
  <c r="BA1630" i="3" s="1"/>
  <c r="X1325" i="3"/>
  <c r="AZ780" i="3"/>
  <c r="BA780" i="3" s="1"/>
  <c r="BD5342" i="3"/>
  <c r="BE5342" i="3" s="1"/>
  <c r="BD623" i="3"/>
  <c r="BE623" i="3" s="1"/>
  <c r="AZ2956" i="3"/>
  <c r="BA2956" i="3" s="1"/>
  <c r="AZ3025" i="3"/>
  <c r="BA3025" i="3" s="1"/>
  <c r="Q1540" i="3"/>
  <c r="AJ1540" i="3"/>
  <c r="BD2956" i="3"/>
  <c r="BE2956" i="3" s="1"/>
  <c r="AZ4741" i="3"/>
  <c r="BA4741" i="3" s="1"/>
  <c r="Q2537" i="3"/>
  <c r="X2387" i="3"/>
  <c r="AZ940" i="3"/>
  <c r="BA940" i="3" s="1"/>
  <c r="AQ1325" i="3"/>
  <c r="AZ4714" i="3"/>
  <c r="BA4714" i="3" s="1"/>
  <c r="AM234" i="3"/>
  <c r="AC3068" i="3"/>
  <c r="BD65" i="3"/>
  <c r="BE65" i="3" s="1"/>
  <c r="BD2372" i="3"/>
  <c r="BE2372" i="3" s="1"/>
  <c r="AL4452" i="3"/>
  <c r="AL4245" i="3"/>
  <c r="AQ3844" i="3"/>
  <c r="AM2695" i="3"/>
  <c r="BD5082" i="3"/>
  <c r="BE5082" i="3" s="1"/>
  <c r="R5232" i="3"/>
  <c r="AJ4533" i="3"/>
  <c r="AY1297" i="3"/>
  <c r="BD2559" i="3"/>
  <c r="BE2559" i="3" s="1"/>
  <c r="AZ4234" i="3"/>
  <c r="BA4234" i="3" s="1"/>
  <c r="Q4533" i="3"/>
  <c r="AC4779" i="3"/>
  <c r="U949" i="3"/>
  <c r="AZ3126" i="3"/>
  <c r="BA3126" i="3" s="1"/>
  <c r="AC5192" i="3"/>
  <c r="BD2642" i="3"/>
  <c r="BE2642" i="3" s="1"/>
  <c r="C544" i="4"/>
  <c r="AX3709" i="3"/>
  <c r="H544" i="4"/>
  <c r="BB3709" i="3"/>
  <c r="BB3570" i="3"/>
  <c r="Y710" i="3"/>
  <c r="AX3659" i="3"/>
  <c r="BB3659" i="3"/>
  <c r="AX3570" i="3"/>
  <c r="BD1565" i="3"/>
  <c r="BE1565" i="3" s="1"/>
  <c r="Z279" i="3"/>
  <c r="AS279" i="3"/>
  <c r="X1540" i="3"/>
  <c r="AQ1540" i="3"/>
  <c r="AP1298" i="3"/>
  <c r="V1298" i="3"/>
  <c r="AQ949" i="3"/>
  <c r="X949" i="3"/>
  <c r="AZ1749" i="3"/>
  <c r="BA1749" i="3" s="1"/>
  <c r="AZ3842" i="3"/>
  <c r="BA3842" i="3" s="1"/>
  <c r="AZ1714" i="3"/>
  <c r="BA1714" i="3" s="1"/>
  <c r="AZ3896" i="3"/>
  <c r="BA3896" i="3" s="1"/>
  <c r="BD2067" i="3"/>
  <c r="BE2067" i="3" s="1"/>
  <c r="AZ724" i="3"/>
  <c r="BA724" i="3" s="1"/>
  <c r="AZ5119" i="3"/>
  <c r="BA5119" i="3" s="1"/>
  <c r="AZ941" i="3"/>
  <c r="BA941" i="3" s="1"/>
  <c r="AZ511" i="3"/>
  <c r="BA511" i="3" s="1"/>
  <c r="AX3270" i="3"/>
  <c r="AZ778" i="3"/>
  <c r="BA778" i="3" s="1"/>
  <c r="BB3270" i="3"/>
  <c r="R1392" i="3"/>
  <c r="AK1392" i="3"/>
  <c r="AZ5349" i="3"/>
  <c r="BA5349" i="3" s="1"/>
  <c r="BD417" i="3"/>
  <c r="BE417" i="3" s="1"/>
  <c r="AZ814" i="3"/>
  <c r="BA814" i="3" s="1"/>
  <c r="AZ313" i="3"/>
  <c r="BA313" i="3" s="1"/>
  <c r="BD1124" i="3"/>
  <c r="BE1124" i="3" s="1"/>
  <c r="BD4724" i="3"/>
  <c r="BE4724" i="3" s="1"/>
  <c r="BD640" i="3"/>
  <c r="BE640" i="3" s="1"/>
  <c r="AS1653" i="3"/>
  <c r="BD2962" i="3"/>
  <c r="BE2962" i="3" s="1"/>
  <c r="AX4031" i="3"/>
  <c r="BD808" i="3"/>
  <c r="BE808" i="3" s="1"/>
  <c r="AZ706" i="3"/>
  <c r="BA706" i="3" s="1"/>
  <c r="AZ923" i="3"/>
  <c r="BA923" i="3" s="1"/>
  <c r="BD658" i="3"/>
  <c r="BE658" i="3" s="1"/>
  <c r="AZ594" i="3"/>
  <c r="BA594" i="3" s="1"/>
  <c r="BD5280" i="3"/>
  <c r="BE5280" i="3" s="1"/>
  <c r="AZ3509" i="3"/>
  <c r="BA3509" i="3" s="1"/>
  <c r="BD2108" i="3"/>
  <c r="BE2108" i="3" s="1"/>
  <c r="BD2421" i="3"/>
  <c r="BE2421" i="3" s="1"/>
  <c r="BD817" i="3"/>
  <c r="BE817" i="3" s="1"/>
  <c r="AZ5395" i="3"/>
  <c r="BA5395" i="3" s="1"/>
  <c r="BD1618" i="3"/>
  <c r="BE1618" i="3" s="1"/>
  <c r="AZ636" i="3"/>
  <c r="BA636" i="3" s="1"/>
  <c r="AS4417" i="3"/>
  <c r="BD2254" i="3"/>
  <c r="BE2254" i="3" s="1"/>
  <c r="AZ550" i="3"/>
  <c r="BA550" i="3" s="1"/>
  <c r="Z2033" i="3"/>
  <c r="BD778" i="3"/>
  <c r="BE778" i="3" s="1"/>
  <c r="Y1372" i="3"/>
  <c r="AR1372" i="3"/>
  <c r="BB3803" i="3"/>
  <c r="BB3809" i="3" s="1"/>
  <c r="AL4121" i="3"/>
  <c r="X4927" i="3"/>
  <c r="U5378" i="3"/>
  <c r="T1042" i="3"/>
  <c r="AM1042" i="3"/>
  <c r="Y2423" i="3"/>
  <c r="AZ795" i="3"/>
  <c r="BA795" i="3" s="1"/>
  <c r="BD682" i="3"/>
  <c r="BE682" i="3" s="1"/>
  <c r="AZ2550" i="3"/>
  <c r="BA2550" i="3" s="1"/>
  <c r="AN4779" i="3"/>
  <c r="BD936" i="3"/>
  <c r="BE936" i="3" s="1"/>
  <c r="U4779" i="3"/>
  <c r="BD782" i="3"/>
  <c r="BE782" i="3" s="1"/>
  <c r="BD273" i="3"/>
  <c r="BE273" i="3" s="1"/>
  <c r="BD732" i="3"/>
  <c r="BE732" i="3" s="1"/>
  <c r="AQ4533" i="3"/>
  <c r="BD4234" i="3"/>
  <c r="BE4234" i="3" s="1"/>
  <c r="BD1141" i="3"/>
  <c r="BE1141" i="3" s="1"/>
  <c r="BD539" i="3"/>
  <c r="BE539" i="3" s="1"/>
  <c r="AZ2717" i="3"/>
  <c r="BA2717" i="3" s="1"/>
  <c r="AZ818" i="3"/>
  <c r="BA818" i="3" s="1"/>
  <c r="BD524" i="3"/>
  <c r="BE524" i="3" s="1"/>
  <c r="BD424" i="3"/>
  <c r="BE424" i="3" s="1"/>
  <c r="BD489" i="3"/>
  <c r="BE489" i="3" s="1"/>
  <c r="AX2152" i="3"/>
  <c r="BB2152" i="3"/>
  <c r="X1172" i="3"/>
  <c r="BB1603" i="3"/>
  <c r="AL5232" i="3"/>
  <c r="AX1603" i="3"/>
  <c r="AQ1653" i="3"/>
  <c r="AX497" i="3"/>
  <c r="BB497" i="3"/>
  <c r="Z2423" i="3"/>
  <c r="AS2423" i="3"/>
  <c r="AA1213" i="3"/>
  <c r="AU1213" i="3"/>
  <c r="AZ406" i="3"/>
  <c r="BA406" i="3" s="1"/>
  <c r="U1042" i="3"/>
  <c r="AZ5039" i="3"/>
  <c r="BA5039" i="3" s="1"/>
  <c r="BD562" i="3"/>
  <c r="BE562" i="3" s="1"/>
  <c r="AZ396" i="3"/>
  <c r="BA396" i="3" s="1"/>
  <c r="AX115" i="3"/>
  <c r="AX122" i="3" s="1"/>
  <c r="BD992" i="3"/>
  <c r="BE992" i="3" s="1"/>
  <c r="Y2595" i="3"/>
  <c r="AR2595" i="3"/>
  <c r="AZ519" i="3"/>
  <c r="BA519" i="3" s="1"/>
  <c r="AZ2147" i="3"/>
  <c r="BA2147" i="3" s="1"/>
  <c r="AZ489" i="3"/>
  <c r="BA489" i="3" s="1"/>
  <c r="AZ1716" i="3"/>
  <c r="BA1716" i="3" s="1"/>
  <c r="AM1325" i="3"/>
  <c r="AR4533" i="3"/>
  <c r="AI4011" i="3"/>
  <c r="AU5141" i="3"/>
  <c r="BB115" i="3"/>
  <c r="R3809" i="3"/>
  <c r="AP2935" i="3"/>
  <c r="AI383" i="3"/>
  <c r="AZ2952" i="3"/>
  <c r="BA2952" i="3" s="1"/>
  <c r="BB3890" i="3"/>
  <c r="AZ114" i="3"/>
  <c r="BA114" i="3" s="1"/>
  <c r="AZ4590" i="3"/>
  <c r="BA4590" i="3" s="1"/>
  <c r="AX3890" i="3"/>
  <c r="BD1584" i="3"/>
  <c r="BE1584" i="3" s="1"/>
  <c r="BD561" i="3"/>
  <c r="BE561" i="3" s="1"/>
  <c r="AZ5036" i="3"/>
  <c r="BA5036" i="3" s="1"/>
  <c r="AZ3880" i="3"/>
  <c r="BA3880" i="3" s="1"/>
  <c r="AZ445" i="3"/>
  <c r="BA445" i="3" s="1"/>
  <c r="BD4746" i="3"/>
  <c r="BE4746" i="3" s="1"/>
  <c r="AX3902" i="3"/>
  <c r="BD4671" i="3"/>
  <c r="BE4671" i="3" s="1"/>
  <c r="BB3902" i="3"/>
  <c r="BD4274" i="3"/>
  <c r="BE4274" i="3" s="1"/>
  <c r="AK234" i="3"/>
  <c r="AP122" i="3"/>
  <c r="V122" i="3"/>
  <c r="R234" i="3"/>
  <c r="BD3595" i="3"/>
  <c r="BE3595" i="3" s="1"/>
  <c r="Z710" i="3"/>
  <c r="AZ58" i="3"/>
  <c r="BA58" i="3" s="1"/>
  <c r="AC5378" i="3"/>
  <c r="BD4918" i="3"/>
  <c r="BE4918" i="3" s="1"/>
  <c r="BD3055" i="3"/>
  <c r="BE3055" i="3" s="1"/>
  <c r="AQ1481" i="3"/>
  <c r="AC2537" i="3"/>
  <c r="U2387" i="3"/>
  <c r="AJ3216" i="3"/>
  <c r="Q3216" i="3"/>
  <c r="AS3068" i="3"/>
  <c r="Z3068" i="3"/>
  <c r="AS3755" i="3"/>
  <c r="AS4121" i="3"/>
  <c r="U3844" i="3"/>
  <c r="AZ799" i="3"/>
  <c r="BA799" i="3" s="1"/>
  <c r="X3068" i="3"/>
  <c r="U1540" i="3"/>
  <c r="BD5221" i="3"/>
  <c r="BE5221" i="3" s="1"/>
  <c r="BD3552" i="3"/>
  <c r="BE3552" i="3" s="1"/>
  <c r="AP710" i="3"/>
  <c r="V710" i="3"/>
  <c r="AZ3656" i="3"/>
  <c r="BA3656" i="3" s="1"/>
  <c r="AZ2732" i="3"/>
  <c r="BA2732" i="3" s="1"/>
  <c r="BD3009" i="3"/>
  <c r="BE3009" i="3" s="1"/>
  <c r="AZ4869" i="3"/>
  <c r="BA4869" i="3" s="1"/>
  <c r="AZ2214" i="3"/>
  <c r="BA2214" i="3" s="1"/>
  <c r="X1690" i="3"/>
  <c r="C1110" i="4"/>
  <c r="AK5403" i="3"/>
  <c r="R5403" i="3"/>
  <c r="D892" i="4"/>
  <c r="BC4375" i="3"/>
  <c r="BD1649" i="3"/>
  <c r="BE1649" i="3" s="1"/>
  <c r="BD3670" i="3"/>
  <c r="BE3670" i="3" s="1"/>
  <c r="AZ5094" i="3"/>
  <c r="BA5094" i="3" s="1"/>
  <c r="BD3285" i="3"/>
  <c r="BE3285" i="3" s="1"/>
  <c r="BD4643" i="3"/>
  <c r="BE4643" i="3" s="1"/>
  <c r="Z5192" i="3"/>
  <c r="AS5192" i="3"/>
  <c r="BD2378" i="3"/>
  <c r="BE2378" i="3" s="1"/>
  <c r="BD4570" i="3"/>
  <c r="BE4570" i="3" s="1"/>
  <c r="BD247" i="3"/>
  <c r="BE247" i="3" s="1"/>
  <c r="BD2093" i="3"/>
  <c r="BE2093" i="3" s="1"/>
  <c r="BD104" i="3"/>
  <c r="BE104" i="3" s="1"/>
  <c r="BC5456" i="3"/>
  <c r="AZ5262" i="3"/>
  <c r="BA5262" i="3" s="1"/>
  <c r="BD2263" i="3"/>
  <c r="BE2263" i="3" s="1"/>
  <c r="AZ1617" i="3"/>
  <c r="BA1617" i="3" s="1"/>
  <c r="AZ2607" i="3"/>
  <c r="BA2607" i="3" s="1"/>
  <c r="AZ3931" i="3"/>
  <c r="BA3931" i="3" s="1"/>
  <c r="AZ885" i="3"/>
  <c r="BA885" i="3" s="1"/>
  <c r="Z4779" i="3"/>
  <c r="AZ1479" i="3"/>
  <c r="BA1479" i="3" s="1"/>
  <c r="BD1758" i="3"/>
  <c r="BE1758" i="3" s="1"/>
  <c r="BD3653" i="3"/>
  <c r="BE3653" i="3" s="1"/>
  <c r="AZ3743" i="3"/>
  <c r="BA3743" i="3" s="1"/>
  <c r="BD2713" i="3"/>
  <c r="BE2713" i="3" s="1"/>
  <c r="AZ4256" i="3"/>
  <c r="BA4256" i="3" s="1"/>
  <c r="BD768" i="3"/>
  <c r="BE768" i="3" s="1"/>
  <c r="AZ3702" i="3"/>
  <c r="BA3702" i="3" s="1"/>
  <c r="BD176" i="3"/>
  <c r="BE176" i="3" s="1"/>
  <c r="BD940" i="3"/>
  <c r="BE940" i="3" s="1"/>
  <c r="AZ4135" i="3"/>
  <c r="BA4135" i="3" s="1"/>
  <c r="BD3637" i="3"/>
  <c r="BE3637" i="3" s="1"/>
  <c r="AZ5158" i="3"/>
  <c r="BA5158" i="3" s="1"/>
  <c r="AY886" i="3"/>
  <c r="BD4053" i="3"/>
  <c r="BE4053" i="3" s="1"/>
  <c r="AZ5081" i="3"/>
  <c r="BA5081" i="3" s="1"/>
  <c r="BD5133" i="3"/>
  <c r="BE5133" i="3" s="1"/>
  <c r="AZ1290" i="3"/>
  <c r="BA1290" i="3" s="1"/>
  <c r="U279" i="3"/>
  <c r="AN279" i="3"/>
  <c r="BD739" i="3"/>
  <c r="BE739" i="3" s="1"/>
  <c r="AZ1129" i="3"/>
  <c r="BA1129" i="3" s="1"/>
  <c r="BD2197" i="3"/>
  <c r="BE2197" i="3" s="1"/>
  <c r="BD1288" i="3"/>
  <c r="BE1288" i="3" s="1"/>
  <c r="BD4374" i="3"/>
  <c r="BE4374" i="3" s="1"/>
  <c r="AQ581" i="3"/>
  <c r="U581" i="3"/>
  <c r="Z2978" i="3"/>
  <c r="AJ837" i="3"/>
  <c r="BD54" i="3"/>
  <c r="BE54" i="3" s="1"/>
  <c r="BD3052" i="3"/>
  <c r="BE3052" i="3" s="1"/>
  <c r="AZ4914" i="3"/>
  <c r="BA4914" i="3" s="1"/>
  <c r="Z5378" i="3"/>
  <c r="AZ1196" i="3"/>
  <c r="BA1196" i="3" s="1"/>
  <c r="AK1042" i="3"/>
  <c r="AL2767" i="3"/>
  <c r="AZ921" i="3"/>
  <c r="BA921" i="3" s="1"/>
  <c r="AZ2616" i="3"/>
  <c r="BA2616" i="3" s="1"/>
  <c r="AZ2221" i="3"/>
  <c r="BA2221" i="3" s="1"/>
  <c r="BD795" i="3"/>
  <c r="BE795" i="3" s="1"/>
  <c r="AZ5183" i="3"/>
  <c r="BA5183" i="3" s="1"/>
  <c r="AZ3895" i="3"/>
  <c r="BD447" i="3"/>
  <c r="BE447" i="3" s="1"/>
  <c r="AZ434" i="3"/>
  <c r="BA434" i="3" s="1"/>
  <c r="Q4452" i="3"/>
  <c r="T2595" i="3"/>
  <c r="AN2935" i="3"/>
  <c r="V2978" i="3"/>
  <c r="T3068" i="3"/>
  <c r="AR5056" i="3"/>
  <c r="BD1648" i="3"/>
  <c r="BE1648" i="3" s="1"/>
  <c r="V3293" i="3"/>
  <c r="BD1796" i="3"/>
  <c r="BE1796" i="3" s="1"/>
  <c r="AZ1789" i="3"/>
  <c r="BA1789" i="3" s="1"/>
  <c r="AZ265" i="3"/>
  <c r="BA265" i="3" s="1"/>
  <c r="BD1616" i="3"/>
  <c r="BE1616" i="3" s="1"/>
  <c r="AK1540" i="3"/>
  <c r="BD5053" i="3"/>
  <c r="BE5053" i="3" s="1"/>
  <c r="AZ301" i="3"/>
  <c r="BA301" i="3" s="1"/>
  <c r="AM3718" i="3"/>
  <c r="T3718" i="3"/>
  <c r="AZ4281" i="3"/>
  <c r="BA4281" i="3" s="1"/>
  <c r="AZ4600" i="3"/>
  <c r="BA4600" i="3" s="1"/>
  <c r="BD2056" i="3"/>
  <c r="BE2056" i="3" s="1"/>
  <c r="AZ4272" i="3"/>
  <c r="BA4272" i="3" s="1"/>
  <c r="AZ379" i="3"/>
  <c r="BA379" i="3" s="1"/>
  <c r="BD1714" i="3"/>
  <c r="BE1714" i="3" s="1"/>
  <c r="BD226" i="3"/>
  <c r="BE226" i="3" s="1"/>
  <c r="Y4533" i="3"/>
  <c r="AZ785" i="3"/>
  <c r="BA785" i="3" s="1"/>
  <c r="AZ5138" i="3"/>
  <c r="BA5138" i="3" s="1"/>
  <c r="V4779" i="3"/>
  <c r="AZ1733" i="3"/>
  <c r="BA1733" i="3" s="1"/>
  <c r="Y1653" i="3"/>
  <c r="AR1653" i="3"/>
  <c r="Z5141" i="3"/>
  <c r="AI498" i="3"/>
  <c r="BD5103" i="3"/>
  <c r="BE5103" i="3" s="1"/>
  <c r="U995" i="3"/>
  <c r="BD60" i="3"/>
  <c r="BE60" i="3" s="1"/>
  <c r="BD1471" i="3"/>
  <c r="BE1471" i="3" s="1"/>
  <c r="BD1478" i="3"/>
  <c r="BE1478" i="3" s="1"/>
  <c r="BD4910" i="3"/>
  <c r="BE4910" i="3" s="1"/>
  <c r="AR3271" i="3"/>
  <c r="Y3271" i="3"/>
  <c r="V3718" i="3"/>
  <c r="BD2319" i="3"/>
  <c r="BE2319" i="3" s="1"/>
  <c r="BD4062" i="3"/>
  <c r="BE4062" i="3" s="1"/>
  <c r="AQ2978" i="3"/>
  <c r="AN1481" i="3"/>
  <c r="AS2537" i="3"/>
  <c r="Z2537" i="3"/>
  <c r="AQ2537" i="3"/>
  <c r="S2387" i="3"/>
  <c r="S2912" i="3"/>
  <c r="X3755" i="3"/>
  <c r="AN3755" i="3"/>
  <c r="U3755" i="3"/>
  <c r="AQ4121" i="3"/>
  <c r="X4121" i="3"/>
  <c r="S3844" i="3"/>
  <c r="AS5378" i="3"/>
  <c r="X5378" i="3"/>
  <c r="AN1690" i="3"/>
  <c r="BD4940" i="3"/>
  <c r="BE4940" i="3" s="1"/>
  <c r="AZ4944" i="3"/>
  <c r="BA4944" i="3" s="1"/>
  <c r="AZ3945" i="3"/>
  <c r="BA3945" i="3" s="1"/>
  <c r="BD4704" i="3"/>
  <c r="BE4704" i="3" s="1"/>
  <c r="U2033" i="3"/>
  <c r="AN2033" i="3"/>
  <c r="BD5295" i="3"/>
  <c r="BE5295" i="3" s="1"/>
  <c r="BD3592" i="3"/>
  <c r="BE3592" i="3" s="1"/>
  <c r="AA234" i="3"/>
  <c r="AL1481" i="3"/>
  <c r="S1481" i="3"/>
  <c r="AJ2387" i="3"/>
  <c r="AS3216" i="3"/>
  <c r="U3068" i="3"/>
  <c r="Z4245" i="3"/>
  <c r="AN4121" i="3"/>
  <c r="U4121" i="3"/>
  <c r="AC2153" i="3"/>
  <c r="AJ3844" i="3"/>
  <c r="AS4927" i="3"/>
  <c r="Z4927" i="3"/>
  <c r="AC4621" i="3"/>
  <c r="AQ3293" i="3"/>
  <c r="AJ5403" i="3"/>
  <c r="AS5056" i="3"/>
  <c r="Z5056" i="3"/>
  <c r="AS4533" i="3"/>
  <c r="S1540" i="3"/>
  <c r="AL1540" i="3"/>
  <c r="AN3718" i="3"/>
  <c r="U3718" i="3"/>
  <c r="AZ2246" i="3"/>
  <c r="BA2246" i="3" s="1"/>
  <c r="BD4205" i="3"/>
  <c r="BE4205" i="3" s="1"/>
  <c r="BD2379" i="3"/>
  <c r="BE2379" i="3" s="1"/>
  <c r="BD3649" i="3"/>
  <c r="BE3649" i="3" s="1"/>
  <c r="AZ3259" i="3"/>
  <c r="AZ4945" i="3"/>
  <c r="BA4945" i="3" s="1"/>
  <c r="AZ2687" i="3"/>
  <c r="BA2687" i="3" s="1"/>
  <c r="AZ616" i="3"/>
  <c r="BA616" i="3" s="1"/>
  <c r="AZ3058" i="3"/>
  <c r="BA3058" i="3" s="1"/>
  <c r="BD399" i="3"/>
  <c r="BE399" i="3" s="1"/>
  <c r="AZ5169" i="3"/>
  <c r="BA5169" i="3" s="1"/>
  <c r="BD1757" i="3"/>
  <c r="BE1757" i="3" s="1"/>
  <c r="AZ2680" i="3"/>
  <c r="BA2680" i="3" s="1"/>
  <c r="BD1558" i="3"/>
  <c r="BE1558" i="3" s="1"/>
  <c r="Y4011" i="3"/>
  <c r="AR4011" i="3"/>
  <c r="AZ2109" i="3"/>
  <c r="BA2109" i="3" s="1"/>
  <c r="AM4207" i="3"/>
  <c r="BD5262" i="3"/>
  <c r="BE5262" i="3" s="1"/>
  <c r="Y2978" i="3"/>
  <c r="BB1480" i="3"/>
  <c r="AZ3060" i="3"/>
  <c r="BA3060" i="3" s="1"/>
  <c r="BD3743" i="3"/>
  <c r="BE3743" i="3" s="1"/>
  <c r="AS5328" i="3"/>
  <c r="AQ710" i="3"/>
  <c r="X710" i="3"/>
  <c r="AP3718" i="3"/>
  <c r="BD704" i="3"/>
  <c r="BE704" i="3" s="1"/>
  <c r="AZ2627" i="3"/>
  <c r="BA2627" i="3" s="1"/>
  <c r="AL710" i="3"/>
  <c r="S710" i="3"/>
  <c r="AZ471" i="3"/>
  <c r="BA471" i="3" s="1"/>
  <c r="AP5232" i="3"/>
  <c r="AZ475" i="3"/>
  <c r="BA475" i="3" s="1"/>
  <c r="AZ624" i="3"/>
  <c r="BA624" i="3" s="1"/>
  <c r="AJ498" i="3"/>
  <c r="Q498" i="3"/>
  <c r="AQ4621" i="3"/>
  <c r="AZ4265" i="3"/>
  <c r="BA4265" i="3" s="1"/>
  <c r="AZ3649" i="3"/>
  <c r="BA3649" i="3" s="1"/>
  <c r="AZ777" i="3"/>
  <c r="BA777" i="3" s="1"/>
  <c r="S2033" i="3"/>
  <c r="AZ1757" i="3"/>
  <c r="BA1757" i="3" s="1"/>
  <c r="BD306" i="3"/>
  <c r="BE306" i="3" s="1"/>
  <c r="BD1185" i="3"/>
  <c r="BE1185" i="3" s="1"/>
  <c r="AA1653" i="3"/>
  <c r="AU1653" i="3"/>
  <c r="H1110" i="4"/>
  <c r="AZ3517" i="3"/>
  <c r="BA3517" i="3" s="1"/>
  <c r="AZ4940" i="3"/>
  <c r="BA4940" i="3" s="1"/>
  <c r="AZ2414" i="3"/>
  <c r="BA2414" i="3" s="1"/>
  <c r="BD3944" i="3"/>
  <c r="BE3944" i="3" s="1"/>
  <c r="BD743" i="3"/>
  <c r="BE743" i="3" s="1"/>
  <c r="BD98" i="3"/>
  <c r="BE98" i="3" s="1"/>
  <c r="AS2695" i="3"/>
  <c r="Z2695" i="3"/>
  <c r="BD3242" i="3"/>
  <c r="BE3242" i="3" s="1"/>
  <c r="BD2331" i="3"/>
  <c r="BE2331" i="3" s="1"/>
  <c r="BD737" i="3"/>
  <c r="BE737" i="3" s="1"/>
  <c r="AZ4286" i="3"/>
  <c r="BA4286" i="3" s="1"/>
  <c r="BD4023" i="3"/>
  <c r="BE4023" i="3" s="1"/>
  <c r="AZ2908" i="3"/>
  <c r="BA2908" i="3" s="1"/>
  <c r="BD1720" i="3"/>
  <c r="BE1720" i="3" s="1"/>
  <c r="BD486" i="3"/>
  <c r="BE486" i="3" s="1"/>
  <c r="BD2616" i="3"/>
  <c r="BE2616" i="3" s="1"/>
  <c r="BD439" i="3"/>
  <c r="BE439" i="3" s="1"/>
  <c r="AP5328" i="3"/>
  <c r="Y5056" i="3"/>
  <c r="AZ2413" i="3"/>
  <c r="BA2413" i="3" s="1"/>
  <c r="U2877" i="3"/>
  <c r="AN2877" i="3"/>
  <c r="AZ533" i="3"/>
  <c r="BA533" i="3" s="1"/>
  <c r="AQ995" i="3"/>
  <c r="AN3068" i="3"/>
  <c r="AJ2912" i="3"/>
  <c r="BD5152" i="3"/>
  <c r="BE5152" i="3" s="1"/>
  <c r="AZ4578" i="3"/>
  <c r="BA4578" i="3" s="1"/>
  <c r="Z4533" i="3"/>
  <c r="BD3546" i="3"/>
  <c r="BE3546" i="3" s="1"/>
  <c r="AZ5292" i="3"/>
  <c r="BA5292" i="3" s="1"/>
  <c r="BD2102" i="3"/>
  <c r="BE2102" i="3" s="1"/>
  <c r="AZ3695" i="3"/>
  <c r="BA3695" i="3" s="1"/>
  <c r="AQ4779" i="3"/>
  <c r="AZ3631" i="3"/>
  <c r="BA3631" i="3" s="1"/>
  <c r="AZ2186" i="3"/>
  <c r="BA2186" i="3" s="1"/>
  <c r="AZ2749" i="3"/>
  <c r="BA2749" i="3" s="1"/>
  <c r="AZ1827" i="3"/>
  <c r="BA1827" i="3" s="1"/>
  <c r="BD1600" i="3"/>
  <c r="BE1600" i="3" s="1"/>
  <c r="AZ4054" i="3"/>
  <c r="BA4054" i="3" s="1"/>
  <c r="AZ675" i="3"/>
  <c r="BA675" i="3" s="1"/>
  <c r="BD412" i="3"/>
  <c r="BE412" i="3" s="1"/>
  <c r="AU1298" i="3"/>
  <c r="AZ2398" i="3"/>
  <c r="BA2398" i="3" s="1"/>
  <c r="AZ5085" i="3"/>
  <c r="BA5085" i="3" s="1"/>
  <c r="AZ3740" i="3"/>
  <c r="BA3740" i="3" s="1"/>
  <c r="AC2767" i="3"/>
  <c r="U3789" i="3"/>
  <c r="AN3789" i="3"/>
  <c r="AC3903" i="3"/>
  <c r="Q2767" i="3"/>
  <c r="AJ2767" i="3"/>
  <c r="X3789" i="3"/>
  <c r="S4376" i="3"/>
  <c r="S2935" i="3"/>
  <c r="AL2935" i="3"/>
  <c r="AP642" i="3"/>
  <c r="BD4112" i="3"/>
  <c r="BE4112" i="3" s="1"/>
  <c r="AZ1674" i="3"/>
  <c r="BA1674" i="3" s="1"/>
  <c r="BD5261" i="3"/>
  <c r="BE5261" i="3" s="1"/>
  <c r="AZ5077" i="3"/>
  <c r="BA5077" i="3" s="1"/>
  <c r="BB5402" i="3"/>
  <c r="AZ2310" i="3"/>
  <c r="BA2310" i="3" s="1"/>
  <c r="AZ3623" i="3"/>
  <c r="BA3623" i="3" s="1"/>
  <c r="AZ1780" i="3"/>
  <c r="BA1780" i="3" s="1"/>
  <c r="BD5400" i="3"/>
  <c r="BE5400" i="3" s="1"/>
  <c r="BD5046" i="3"/>
  <c r="BE5046" i="3" s="1"/>
  <c r="AZ804" i="3"/>
  <c r="BA804" i="3" s="1"/>
  <c r="BD5156" i="3"/>
  <c r="BE5156" i="3" s="1"/>
  <c r="AZ5265" i="3"/>
  <c r="BA5265" i="3" s="1"/>
  <c r="AZ5189" i="3"/>
  <c r="BA5189" i="3" s="1"/>
  <c r="AZ2148" i="3"/>
  <c r="BA2148" i="3" s="1"/>
  <c r="AZ2244" i="3"/>
  <c r="BA2244" i="3" s="1"/>
  <c r="AZ3313" i="3"/>
  <c r="BA3313" i="3" s="1"/>
  <c r="BD4050" i="3"/>
  <c r="BE4050" i="3" s="1"/>
  <c r="AZ5300" i="3"/>
  <c r="BA5300" i="3" s="1"/>
  <c r="BD2110" i="3"/>
  <c r="BE2110" i="3" s="1"/>
  <c r="BD2203" i="3"/>
  <c r="BE2203" i="3" s="1"/>
  <c r="AZ4709" i="3"/>
  <c r="BA4709" i="3" s="1"/>
  <c r="AZ5047" i="3"/>
  <c r="BA5047" i="3" s="1"/>
  <c r="Y2172" i="3"/>
  <c r="AR2172" i="3"/>
  <c r="AZ4919" i="3"/>
  <c r="BA4919" i="3" s="1"/>
  <c r="AR2537" i="3"/>
  <c r="AA3216" i="3"/>
  <c r="AP3068" i="3"/>
  <c r="R2912" i="3"/>
  <c r="AP3755" i="3"/>
  <c r="AZ5135" i="3"/>
  <c r="BA5135" i="3" s="1"/>
  <c r="BD3314" i="3"/>
  <c r="BE3314" i="3" s="1"/>
  <c r="BD3699" i="3"/>
  <c r="BE3699" i="3" s="1"/>
  <c r="AZ610" i="3"/>
  <c r="BA610" i="3" s="1"/>
  <c r="AZ658" i="3"/>
  <c r="BA658" i="3" s="1"/>
  <c r="BD407" i="3"/>
  <c r="BE407" i="3" s="1"/>
  <c r="AY4871" i="3"/>
  <c r="AZ2630" i="3"/>
  <c r="BA2630" i="3" s="1"/>
  <c r="BB3067" i="3"/>
  <c r="AZ4230" i="3"/>
  <c r="BA4230" i="3" s="1"/>
  <c r="Y2537" i="3"/>
  <c r="AK2387" i="3"/>
  <c r="R2387" i="3"/>
  <c r="V3068" i="3"/>
  <c r="AK2912" i="3"/>
  <c r="V3755" i="3"/>
  <c r="AZ2901" i="3"/>
  <c r="BA2901" i="3" s="1"/>
  <c r="AZ1569" i="3"/>
  <c r="BA1569" i="3" s="1"/>
  <c r="AZ492" i="3"/>
  <c r="BA492" i="3" s="1"/>
  <c r="BD3259" i="3"/>
  <c r="AZ1471" i="3"/>
  <c r="BA1471" i="3" s="1"/>
  <c r="AZ137" i="3"/>
  <c r="BA137" i="3" s="1"/>
  <c r="BD3562" i="3"/>
  <c r="BE3562" i="3" s="1"/>
  <c r="AZ3247" i="3"/>
  <c r="BA3247" i="3" s="1"/>
  <c r="AZ5259" i="3"/>
  <c r="BA5259" i="3" s="1"/>
  <c r="AZ5177" i="3"/>
  <c r="BA5177" i="3" s="1"/>
  <c r="AZ1598" i="3"/>
  <c r="BA1598" i="3" s="1"/>
  <c r="BD2100" i="3"/>
  <c r="BE2100" i="3" s="1"/>
  <c r="BD2625" i="3"/>
  <c r="BE2625" i="3" s="1"/>
  <c r="BD1741" i="3"/>
  <c r="BE1741" i="3" s="1"/>
  <c r="AZ4910" i="3"/>
  <c r="BA4910" i="3" s="1"/>
  <c r="AZ3050" i="3"/>
  <c r="BA3050" i="3" s="1"/>
  <c r="AZ2061" i="3"/>
  <c r="BA2061" i="3" s="1"/>
  <c r="AZ5103" i="3"/>
  <c r="BA5103" i="3" s="1"/>
  <c r="AA4533" i="3"/>
  <c r="BD5351" i="3"/>
  <c r="BE5351" i="3" s="1"/>
  <c r="AZ1685" i="3"/>
  <c r="BA1685" i="3" s="1"/>
  <c r="AZ2746" i="3"/>
  <c r="BA2746" i="3" s="1"/>
  <c r="AZ2556" i="3"/>
  <c r="BA2556" i="3" s="1"/>
  <c r="AZ5258" i="3"/>
  <c r="BA5258" i="3" s="1"/>
  <c r="BD5169" i="3"/>
  <c r="BE5169" i="3" s="1"/>
  <c r="AZ264" i="3"/>
  <c r="BA264" i="3" s="1"/>
  <c r="BD653" i="3"/>
  <c r="BE653" i="3" s="1"/>
  <c r="AN2423" i="3"/>
  <c r="T2877" i="3"/>
  <c r="AM2877" i="3"/>
  <c r="T4376" i="3"/>
  <c r="AC3029" i="3"/>
  <c r="AC1392" i="3"/>
  <c r="AZ1796" i="3"/>
  <c r="BA1796" i="3" s="1"/>
  <c r="BD3655" i="3"/>
  <c r="BE3655" i="3" s="1"/>
  <c r="T2935" i="3"/>
  <c r="Y3789" i="3"/>
  <c r="Q4376" i="3"/>
  <c r="AZ4063" i="3"/>
  <c r="BA4063" i="3" s="1"/>
  <c r="BD3645" i="3"/>
  <c r="BE3645" i="3" s="1"/>
  <c r="BD4064" i="3"/>
  <c r="BE4064" i="3" s="1"/>
  <c r="S1325" i="3"/>
  <c r="BD261" i="3"/>
  <c r="BE261" i="3" s="1"/>
  <c r="BD462" i="3"/>
  <c r="BE462" i="3" s="1"/>
  <c r="BD628" i="3"/>
  <c r="BE628" i="3" s="1"/>
  <c r="BD5112" i="3"/>
  <c r="BE5112" i="3" s="1"/>
  <c r="AQ4011" i="3"/>
  <c r="AZ3632" i="3"/>
  <c r="BA3632" i="3" s="1"/>
  <c r="BD232" i="3"/>
  <c r="BE232" i="3" s="1"/>
  <c r="AZ496" i="3"/>
  <c r="BA496" i="3" s="1"/>
  <c r="AC1690" i="3"/>
  <c r="BD5107" i="3"/>
  <c r="BE5107" i="3" s="1"/>
  <c r="AU2595" i="3"/>
  <c r="AZ734" i="3"/>
  <c r="BA734" i="3" s="1"/>
  <c r="AZ5310" i="3"/>
  <c r="BA5310" i="3" s="1"/>
  <c r="AZ1776" i="3"/>
  <c r="BA1776" i="3" s="1"/>
  <c r="AZ2529" i="3"/>
  <c r="BA2529" i="3" s="1"/>
  <c r="AZ2120" i="3"/>
  <c r="BA2120" i="3" s="1"/>
  <c r="AZ4753" i="3"/>
  <c r="BA4753" i="3" s="1"/>
  <c r="BD5033" i="3"/>
  <c r="BE5033" i="3" s="1"/>
  <c r="BD4579" i="3"/>
  <c r="BE4579" i="3" s="1"/>
  <c r="BD4392" i="3"/>
  <c r="BE4392" i="3" s="1"/>
  <c r="AZ457" i="3"/>
  <c r="AZ4594" i="3"/>
  <c r="BA4594" i="3" s="1"/>
  <c r="BD3879" i="3"/>
  <c r="BD701" i="3"/>
  <c r="BE701" i="3" s="1"/>
  <c r="AZ440" i="3"/>
  <c r="BA440" i="3" s="1"/>
  <c r="U1325" i="3"/>
  <c r="AZ510" i="3"/>
  <c r="BA510" i="3" s="1"/>
  <c r="AZ4711" i="3"/>
  <c r="BA4711" i="3" s="1"/>
  <c r="BD5035" i="3"/>
  <c r="BE5035" i="3" s="1"/>
  <c r="AZ4746" i="3"/>
  <c r="BA4746" i="3" s="1"/>
  <c r="AZ1168" i="3"/>
  <c r="BA1168" i="3" s="1"/>
  <c r="AZ2143" i="3"/>
  <c r="BA2143" i="3" s="1"/>
  <c r="V1690" i="3"/>
  <c r="AZ766" i="3"/>
  <c r="BA766" i="3" s="1"/>
  <c r="AU2033" i="3"/>
  <c r="AZ5286" i="3"/>
  <c r="BA5286" i="3" s="1"/>
  <c r="AK4032" i="3"/>
  <c r="R4032" i="3"/>
  <c r="X5192" i="3"/>
  <c r="AQ5192" i="3"/>
  <c r="AC4452" i="3"/>
  <c r="U2935" i="3"/>
  <c r="S279" i="3"/>
  <c r="AP1213" i="3"/>
  <c r="AL4207" i="3"/>
  <c r="AC1172" i="3"/>
  <c r="AZ173" i="3"/>
  <c r="BA173" i="3" s="1"/>
  <c r="AZ1464" i="3"/>
  <c r="BA1464" i="3" s="1"/>
  <c r="AR5378" i="3"/>
  <c r="Y5378" i="3"/>
  <c r="AM755" i="3"/>
  <c r="AU995" i="3"/>
  <c r="AZ2375" i="3"/>
  <c r="BA2375" i="3" s="1"/>
  <c r="AX4926" i="3"/>
  <c r="AI5141" i="3"/>
  <c r="AK3844" i="3"/>
  <c r="R4452" i="3"/>
  <c r="AA2537" i="3"/>
  <c r="BD119" i="3"/>
  <c r="BE119" i="3" s="1"/>
  <c r="AJ122" i="3"/>
  <c r="V4621" i="3"/>
  <c r="AR4621" i="3"/>
  <c r="Y4621" i="3"/>
  <c r="AZ4947" i="3"/>
  <c r="BA4947" i="3" s="1"/>
  <c r="AJ5328" i="3"/>
  <c r="Q5328" i="3"/>
  <c r="U4296" i="3"/>
  <c r="AL1172" i="3"/>
  <c r="AR498" i="3"/>
  <c r="Y498" i="3"/>
  <c r="BD1167" i="3"/>
  <c r="BE1167" i="3" s="1"/>
  <c r="BC121" i="3"/>
  <c r="BD4944" i="3"/>
  <c r="BE4944" i="3" s="1"/>
  <c r="BC3067" i="3"/>
  <c r="BD3621" i="3"/>
  <c r="BE3621" i="3" s="1"/>
  <c r="AZ1717" i="3"/>
  <c r="BA1717" i="3" s="1"/>
  <c r="BD2191" i="3"/>
  <c r="BE2191" i="3" s="1"/>
  <c r="AZ2379" i="3"/>
  <c r="BA2379" i="3" s="1"/>
  <c r="R4376" i="3"/>
  <c r="AZ1119" i="3"/>
  <c r="BA1119" i="3" s="1"/>
  <c r="AZ1287" i="3"/>
  <c r="BA1287" i="3" s="1"/>
  <c r="AM837" i="3"/>
  <c r="BD446" i="3"/>
  <c r="BE446" i="3" s="1"/>
  <c r="AR4779" i="3"/>
  <c r="BD3824" i="3"/>
  <c r="BE3824" i="3" s="1"/>
  <c r="BD694" i="3"/>
  <c r="BE694" i="3" s="1"/>
  <c r="AX1658" i="3"/>
  <c r="BD2048" i="3"/>
  <c r="BE2048" i="3" s="1"/>
  <c r="AJ4376" i="3"/>
  <c r="AP212" i="3"/>
  <c r="AZ437" i="3"/>
  <c r="BA437" i="3" s="1"/>
  <c r="U2912" i="3"/>
  <c r="AZ1800" i="3"/>
  <c r="BA1800" i="3" s="1"/>
  <c r="BD3628" i="3"/>
  <c r="BE3628" i="3" s="1"/>
  <c r="AZ2211" i="3"/>
  <c r="BA2211" i="3" s="1"/>
  <c r="AZ577" i="3"/>
  <c r="BA577" i="3" s="1"/>
  <c r="BD173" i="3"/>
  <c r="BE173" i="3" s="1"/>
  <c r="AZ3337" i="3"/>
  <c r="BA3337" i="3" s="1"/>
  <c r="X2912" i="3"/>
  <c r="AX1268" i="3"/>
  <c r="AJ1417" i="3"/>
  <c r="AL1213" i="3"/>
  <c r="Z3903" i="3"/>
  <c r="AZ4715" i="3"/>
  <c r="BA4715" i="3" s="1"/>
  <c r="AZ3017" i="3"/>
  <c r="BA3017" i="3" s="1"/>
  <c r="AZ296" i="3"/>
  <c r="BA296" i="3" s="1"/>
  <c r="AS4779" i="3"/>
  <c r="AZ3608" i="3"/>
  <c r="BA3608" i="3" s="1"/>
  <c r="AZ5182" i="3"/>
  <c r="BA5182" i="3" s="1"/>
  <c r="AZ1407" i="3"/>
  <c r="BA1407" i="3" s="1"/>
  <c r="AZ4636" i="3"/>
  <c r="BA4636" i="3" s="1"/>
  <c r="AZ2149" i="3"/>
  <c r="BA2149" i="3" s="1"/>
  <c r="AZ2618" i="3"/>
  <c r="BA2618" i="3" s="1"/>
  <c r="BD2608" i="3"/>
  <c r="BD3541" i="3"/>
  <c r="BE3541" i="3" s="1"/>
  <c r="BD4743" i="3"/>
  <c r="BE4743" i="3" s="1"/>
  <c r="BD3000" i="3"/>
  <c r="BE3000" i="3" s="1"/>
  <c r="AZ104" i="3"/>
  <c r="BA104" i="3" s="1"/>
  <c r="AZ961" i="3"/>
  <c r="BA961" i="3" s="1"/>
  <c r="AZ4264" i="3"/>
  <c r="BA4264" i="3" s="1"/>
  <c r="AA2033" i="3"/>
  <c r="S5403" i="3"/>
  <c r="Y5141" i="3"/>
  <c r="AK4296" i="3"/>
  <c r="AZ273" i="3"/>
  <c r="BA273" i="3" s="1"/>
  <c r="BD606" i="3"/>
  <c r="BE606" i="3" s="1"/>
  <c r="BD530" i="3"/>
  <c r="BE530" i="3" s="1"/>
  <c r="AZ2191" i="3"/>
  <c r="BA2191" i="3" s="1"/>
  <c r="AZ798" i="3"/>
  <c r="BA798" i="3" s="1"/>
  <c r="AZ557" i="3"/>
  <c r="BA557" i="3" s="1"/>
  <c r="AZ529" i="3"/>
  <c r="BA529" i="3" s="1"/>
  <c r="AS2033" i="3"/>
  <c r="BD4754" i="3"/>
  <c r="BE4754" i="3" s="1"/>
  <c r="BD1594" i="3"/>
  <c r="BE1594" i="3" s="1"/>
  <c r="AZ1183" i="3"/>
  <c r="BA1183" i="3" s="1"/>
  <c r="AZ1721" i="3"/>
  <c r="BA1721" i="3" s="1"/>
  <c r="BD2718" i="3"/>
  <c r="BE2718" i="3" s="1"/>
  <c r="BD4672" i="3"/>
  <c r="BE4672" i="3" s="1"/>
  <c r="AJ1325" i="3"/>
  <c r="AZ1108" i="3"/>
  <c r="BA1108" i="3" s="1"/>
  <c r="AZ463" i="3"/>
  <c r="BA463" i="3" s="1"/>
  <c r="T4621" i="3"/>
  <c r="AM4621" i="3"/>
  <c r="Q1392" i="3"/>
  <c r="AJ1392" i="3"/>
  <c r="AI1325" i="3"/>
  <c r="Q2877" i="3"/>
  <c r="AJ2877" i="3"/>
  <c r="T4011" i="3"/>
  <c r="AZ767" i="3"/>
  <c r="BA767" i="3" s="1"/>
  <c r="AU3293" i="3"/>
  <c r="AA3293" i="3"/>
  <c r="V5403" i="3"/>
  <c r="AU4621" i="3"/>
  <c r="AA4621" i="3"/>
  <c r="AZ3621" i="3"/>
  <c r="BA3621" i="3" s="1"/>
  <c r="T1690" i="3"/>
  <c r="AZ4108" i="3"/>
  <c r="BA4108" i="3" s="1"/>
  <c r="R5056" i="3"/>
  <c r="AM2935" i="3"/>
  <c r="AZ5034" i="3"/>
  <c r="BA5034" i="3" s="1"/>
  <c r="U1172" i="3"/>
  <c r="AU1481" i="3"/>
  <c r="AA1481" i="3"/>
  <c r="Y1481" i="3"/>
  <c r="AK2537" i="3"/>
  <c r="AR2387" i="3"/>
  <c r="AM3216" i="3"/>
  <c r="AR2912" i="3"/>
  <c r="AP2912" i="3"/>
  <c r="T4245" i="3"/>
  <c r="R4245" i="3"/>
  <c r="T2153" i="3"/>
  <c r="R2153" i="3"/>
  <c r="V3844" i="3"/>
  <c r="T3844" i="3"/>
  <c r="R4927" i="3"/>
  <c r="AN122" i="3"/>
  <c r="U122" i="3"/>
  <c r="AC3271" i="3"/>
  <c r="AQ4296" i="3"/>
  <c r="AZ1649" i="3"/>
  <c r="BA1649" i="3" s="1"/>
  <c r="AL122" i="3"/>
  <c r="S122" i="3"/>
  <c r="Z3271" i="3"/>
  <c r="AJ710" i="3"/>
  <c r="Q710" i="3"/>
  <c r="AZ439" i="3"/>
  <c r="BA439" i="3" s="1"/>
  <c r="AL1298" i="3"/>
  <c r="S234" i="3"/>
  <c r="AM4452" i="3"/>
  <c r="AA4207" i="3"/>
  <c r="AI3293" i="3"/>
  <c r="AR5403" i="3"/>
  <c r="Q5141" i="3"/>
  <c r="AJ5232" i="3"/>
  <c r="X4296" i="3"/>
  <c r="AP5056" i="3"/>
  <c r="AA1392" i="3"/>
  <c r="AU1392" i="3"/>
  <c r="AS5141" i="3"/>
  <c r="AC2695" i="3"/>
  <c r="AM710" i="3"/>
  <c r="AL5056" i="3"/>
  <c r="AZ3942" i="3"/>
  <c r="BA3942" i="3" s="1"/>
  <c r="BD4202" i="3"/>
  <c r="BE4202" i="3" s="1"/>
  <c r="AZ5099" i="3"/>
  <c r="BA5099" i="3" s="1"/>
  <c r="AZ3134" i="3"/>
  <c r="BA3134" i="3" s="1"/>
  <c r="BD5098" i="3"/>
  <c r="BE5098" i="3" s="1"/>
  <c r="BD1768" i="3"/>
  <c r="BE1768" i="3" s="1"/>
  <c r="AI2695" i="3"/>
  <c r="AZ4952" i="3"/>
  <c r="BA4952" i="3" s="1"/>
  <c r="BA4953" i="3" s="1"/>
  <c r="AZ5288" i="3"/>
  <c r="BA5288" i="3" s="1"/>
  <c r="AA4779" i="3"/>
  <c r="AZ4029" i="3"/>
  <c r="BA4029" i="3" s="1"/>
  <c r="BD2591" i="3"/>
  <c r="BE2591" i="3" s="1"/>
  <c r="S2423" i="3"/>
  <c r="AP3789" i="3"/>
  <c r="AI3903" i="3"/>
  <c r="Z1392" i="3"/>
  <c r="AS1392" i="3"/>
  <c r="BD5373" i="3"/>
  <c r="BE5373" i="3" s="1"/>
  <c r="BD3663" i="3"/>
  <c r="BE3663" i="3" s="1"/>
  <c r="S1042" i="3"/>
  <c r="AL1042" i="3"/>
  <c r="T2767" i="3"/>
  <c r="AM2767" i="3"/>
  <c r="AA3789" i="3"/>
  <c r="AU3789" i="3"/>
  <c r="AM122" i="3"/>
  <c r="T122" i="3"/>
  <c r="AL2423" i="3"/>
  <c r="Z1372" i="3"/>
  <c r="AS3809" i="3"/>
  <c r="AA581" i="3"/>
  <c r="Y4684" i="3"/>
  <c r="T755" i="3"/>
  <c r="AR755" i="3"/>
  <c r="AI995" i="3"/>
  <c r="AZ1469" i="3"/>
  <c r="BA1469" i="3" s="1"/>
  <c r="BD1595" i="3"/>
  <c r="BE1595" i="3" s="1"/>
  <c r="BD1470" i="3"/>
  <c r="BE1470" i="3" s="1"/>
  <c r="BD3282" i="3"/>
  <c r="BE3282" i="3" s="1"/>
  <c r="BD52" i="3"/>
  <c r="BE52" i="3" s="1"/>
  <c r="BD3066" i="3"/>
  <c r="BE3066" i="3" s="1"/>
  <c r="AU2537" i="3"/>
  <c r="T2387" i="3"/>
  <c r="T2912" i="3"/>
  <c r="AP4121" i="3"/>
  <c r="AP4215" i="3" s="1"/>
  <c r="V4121" i="3"/>
  <c r="R3844" i="3"/>
  <c r="BD410" i="3"/>
  <c r="BE410" i="3" s="1"/>
  <c r="AZ3841" i="3"/>
  <c r="BA3841" i="3" s="1"/>
  <c r="AZ472" i="3"/>
  <c r="BA472" i="3" s="1"/>
  <c r="BD546" i="3"/>
  <c r="BE546" i="3" s="1"/>
  <c r="U4032" i="3"/>
  <c r="R3718" i="3"/>
  <c r="AL383" i="3"/>
  <c r="S383" i="3"/>
  <c r="Q2595" i="3"/>
  <c r="AJ2595" i="3"/>
  <c r="AK4376" i="3"/>
  <c r="T4417" i="3"/>
  <c r="AM4417" i="3"/>
  <c r="X279" i="3"/>
  <c r="Z3029" i="3"/>
  <c r="AC4376" i="3"/>
  <c r="AZ963" i="3"/>
  <c r="BA963" i="3" s="1"/>
  <c r="AZ4078" i="3"/>
  <c r="BA4078" i="3" s="1"/>
  <c r="AZ5319" i="3"/>
  <c r="BA5319" i="3" s="1"/>
  <c r="BD472" i="3"/>
  <c r="BE472" i="3" s="1"/>
  <c r="BD4600" i="3"/>
  <c r="BE4600" i="3" s="1"/>
  <c r="AA4684" i="3"/>
  <c r="AP755" i="3"/>
  <c r="AX4244" i="3"/>
  <c r="AJ1298" i="3"/>
  <c r="Q1298" i="3"/>
  <c r="AL234" i="3"/>
  <c r="AP279" i="3"/>
  <c r="V279" i="3"/>
  <c r="AR1481" i="3"/>
  <c r="AP2387" i="3"/>
  <c r="BD786" i="3"/>
  <c r="BE786" i="3" s="1"/>
  <c r="AU4779" i="3"/>
  <c r="AZ747" i="3"/>
  <c r="BA747" i="3" s="1"/>
  <c r="AZ109" i="3"/>
  <c r="BA109" i="3" s="1"/>
  <c r="AZ834" i="3"/>
  <c r="BA834" i="3" s="1"/>
  <c r="AZ1600" i="3"/>
  <c r="BA1600" i="3" s="1"/>
  <c r="BD1107" i="3"/>
  <c r="BE1107" i="3" s="1"/>
  <c r="BD3620" i="3"/>
  <c r="BE3620" i="3" s="1"/>
  <c r="BD1602" i="3"/>
  <c r="BE1602" i="3" s="1"/>
  <c r="AZ703" i="3"/>
  <c r="BA703" i="3" s="1"/>
  <c r="BD5086" i="3"/>
  <c r="BE5086" i="3" s="1"/>
  <c r="AZ606" i="3"/>
  <c r="BA606" i="3" s="1"/>
  <c r="AZ5346" i="3"/>
  <c r="BA5346" i="3" s="1"/>
  <c r="BD744" i="3"/>
  <c r="BE744" i="3" s="1"/>
  <c r="AZ2288" i="3"/>
  <c r="BA2288" i="3" s="1"/>
  <c r="BA2289" i="3" s="1"/>
  <c r="BD742" i="3"/>
  <c r="BE742" i="3" s="1"/>
  <c r="BD5079" i="3"/>
  <c r="BE5079" i="3" s="1"/>
  <c r="AZ813" i="3"/>
  <c r="BA813" i="3" s="1"/>
  <c r="BD414" i="3"/>
  <c r="BE414" i="3" s="1"/>
  <c r="BD2144" i="3"/>
  <c r="BE2144" i="3" s="1"/>
  <c r="AZ2075" i="3"/>
  <c r="BA2075" i="3" s="1"/>
  <c r="AZ4918" i="3"/>
  <c r="BA4918" i="3" s="1"/>
  <c r="BD1034" i="3"/>
  <c r="BE1034" i="3" s="1"/>
  <c r="BD673" i="3"/>
  <c r="BE673" i="3" s="1"/>
  <c r="AZ697" i="3"/>
  <c r="BA697" i="3" s="1"/>
  <c r="AZ60" i="3"/>
  <c r="BA60" i="3" s="1"/>
  <c r="BD616" i="3"/>
  <c r="BE616" i="3" s="1"/>
  <c r="AL949" i="3"/>
  <c r="BD404" i="3"/>
  <c r="BE404" i="3" s="1"/>
  <c r="BD493" i="3"/>
  <c r="BE493" i="3" s="1"/>
  <c r="BD566" i="3"/>
  <c r="BE566" i="3" s="1"/>
  <c r="BD4051" i="3"/>
  <c r="BE4051" i="3" s="1"/>
  <c r="BD4603" i="3"/>
  <c r="BE4603" i="3" s="1"/>
  <c r="AZ5046" i="3"/>
  <c r="BA5046" i="3" s="1"/>
  <c r="BD834" i="3"/>
  <c r="BE834" i="3" s="1"/>
  <c r="BD2075" i="3"/>
  <c r="BE2075" i="3" s="1"/>
  <c r="Q1325" i="3"/>
  <c r="Y3809" i="3"/>
  <c r="BD405" i="3"/>
  <c r="BE405" i="3" s="1"/>
  <c r="T1540" i="3"/>
  <c r="AZ4287" i="3"/>
  <c r="BA4287" i="3" s="1"/>
  <c r="BD435" i="3"/>
  <c r="BE435" i="3" s="1"/>
  <c r="AZ2617" i="3"/>
  <c r="BA2617" i="3" s="1"/>
  <c r="BD1645" i="3"/>
  <c r="BE1645" i="3" s="1"/>
  <c r="BD3002" i="3"/>
  <c r="BE3002" i="3" s="1"/>
  <c r="BD4750" i="3"/>
  <c r="BE4750" i="3" s="1"/>
  <c r="BD4571" i="3"/>
  <c r="BE4571" i="3" s="1"/>
  <c r="BD454" i="3"/>
  <c r="BE454" i="3" s="1"/>
  <c r="BD3054" i="3"/>
  <c r="BE3054" i="3" s="1"/>
  <c r="BD697" i="3"/>
  <c r="BE697" i="3" s="1"/>
  <c r="BD733" i="3"/>
  <c r="BE733" i="3" s="1"/>
  <c r="BD555" i="3"/>
  <c r="BE555" i="3" s="1"/>
  <c r="AZ5368" i="3"/>
  <c r="BA5368" i="3" s="1"/>
  <c r="AZ106" i="3"/>
  <c r="BA106" i="3" s="1"/>
  <c r="Y4779" i="3"/>
  <c r="BD2868" i="3"/>
  <c r="BE2868" i="3" s="1"/>
  <c r="AZ1146" i="3"/>
  <c r="BA1146" i="3" s="1"/>
  <c r="AZ5088" i="3"/>
  <c r="BA5088" i="3" s="1"/>
  <c r="BD791" i="3"/>
  <c r="BE791" i="3" s="1"/>
  <c r="BD2710" i="3"/>
  <c r="BE2710" i="3" s="1"/>
  <c r="BD459" i="3"/>
  <c r="BE459" i="3" s="1"/>
  <c r="BD1735" i="3"/>
  <c r="BE1735" i="3" s="1"/>
  <c r="BD557" i="3"/>
  <c r="BE557" i="3" s="1"/>
  <c r="BD1205" i="3"/>
  <c r="BE1205" i="3" s="1"/>
  <c r="AZ2219" i="3"/>
  <c r="BA2219" i="3" s="1"/>
  <c r="AU4533" i="3"/>
  <c r="AN4011" i="3"/>
  <c r="BD680" i="3"/>
  <c r="BE680" i="3" s="1"/>
  <c r="BD571" i="3"/>
  <c r="BE571" i="3" s="1"/>
  <c r="BD835" i="3"/>
  <c r="BE835" i="3" s="1"/>
  <c r="BD204" i="3"/>
  <c r="BE204" i="3" s="1"/>
  <c r="BD767" i="3"/>
  <c r="BE767" i="3" s="1"/>
  <c r="AZ3269" i="3"/>
  <c r="BA3269" i="3" s="1"/>
  <c r="BD3093" i="3"/>
  <c r="BE3093" i="3" s="1"/>
  <c r="BD3372" i="3"/>
  <c r="BE3372" i="3" s="1"/>
  <c r="H1452" i="4"/>
  <c r="AZ4924" i="3"/>
  <c r="BA4924" i="3" s="1"/>
  <c r="BD4286" i="3"/>
  <c r="BE4286" i="3" s="1"/>
  <c r="BD5310" i="3"/>
  <c r="BE5310" i="3" s="1"/>
  <c r="BD747" i="3"/>
  <c r="BE747" i="3" s="1"/>
  <c r="BD298" i="3"/>
  <c r="BE298" i="3" s="1"/>
  <c r="AZ4825" i="3"/>
  <c r="BA4825" i="3" s="1"/>
  <c r="BD3515" i="3"/>
  <c r="BE3515" i="3" s="1"/>
  <c r="BD2582" i="3"/>
  <c r="BE2582" i="3" s="1"/>
  <c r="R949" i="3"/>
  <c r="AI1653" i="3"/>
  <c r="AR4207" i="3"/>
  <c r="AJ2695" i="3"/>
  <c r="Q2695" i="3"/>
  <c r="BD613" i="3"/>
  <c r="BE613" i="3" s="1"/>
  <c r="BD731" i="3"/>
  <c r="BE731" i="3" s="1"/>
  <c r="X3029" i="3"/>
  <c r="S1372" i="3"/>
  <c r="AL1372" i="3"/>
  <c r="X1392" i="3"/>
  <c r="AZ3619" i="3"/>
  <c r="BA3619" i="3" s="1"/>
  <c r="AZ700" i="3"/>
  <c r="BA700" i="3" s="1"/>
  <c r="AZ4645" i="3"/>
  <c r="BA4645" i="3" s="1"/>
  <c r="BD375" i="3"/>
  <c r="BE375" i="3" s="1"/>
  <c r="BD1105" i="3"/>
  <c r="BE1105" i="3" s="1"/>
  <c r="BD4753" i="3"/>
  <c r="BE4753" i="3" s="1"/>
  <c r="BD605" i="3"/>
  <c r="BE605" i="3" s="1"/>
  <c r="BD634" i="3"/>
  <c r="BE634" i="3" s="1"/>
  <c r="BD2243" i="3"/>
  <c r="BE2243" i="3" s="1"/>
  <c r="BD5355" i="3"/>
  <c r="BE5355" i="3" s="1"/>
  <c r="BD308" i="3"/>
  <c r="BE308" i="3" s="1"/>
  <c r="BD5179" i="3"/>
  <c r="BE5179" i="3" s="1"/>
  <c r="BD3058" i="3"/>
  <c r="BE3058" i="3" s="1"/>
  <c r="V2647" i="3"/>
  <c r="T2978" i="3"/>
  <c r="AK2978" i="3"/>
  <c r="BD2252" i="3"/>
  <c r="BE2252" i="3" s="1"/>
  <c r="BB3754" i="3"/>
  <c r="BD109" i="3"/>
  <c r="BE109" i="3" s="1"/>
  <c r="BD1797" i="3"/>
  <c r="BE1797" i="3" s="1"/>
  <c r="BD1164" i="3"/>
  <c r="BE1164" i="3" s="1"/>
  <c r="AZ4003" i="3"/>
  <c r="BA4003" i="3" s="1"/>
  <c r="AZ1645" i="3"/>
  <c r="BA1645" i="3" s="1"/>
  <c r="AZ4700" i="3"/>
  <c r="BA4700" i="3" s="1"/>
  <c r="AZ5040" i="3"/>
  <c r="BA5040" i="3" s="1"/>
  <c r="BD1631" i="3"/>
  <c r="BE1631" i="3" s="1"/>
  <c r="AZ595" i="3"/>
  <c r="BA595" i="3" s="1"/>
  <c r="AZ3510" i="3"/>
  <c r="BA3510" i="3" s="1"/>
  <c r="D707" i="4"/>
  <c r="AZ3633" i="3"/>
  <c r="BA3633" i="3" s="1"/>
  <c r="AZ474" i="3"/>
  <c r="BA474" i="3" s="1"/>
  <c r="BD5275" i="3"/>
  <c r="BE5275" i="3" s="1"/>
  <c r="AZ3897" i="3"/>
  <c r="BA3897" i="3" s="1"/>
  <c r="AZ919" i="3"/>
  <c r="BA919" i="3" s="1"/>
  <c r="AZ4465" i="3"/>
  <c r="BA4465" i="3" s="1"/>
  <c r="BD252" i="3"/>
  <c r="BE252" i="3" s="1"/>
  <c r="AZ5176" i="3"/>
  <c r="BA5176" i="3" s="1"/>
  <c r="AZ2138" i="3"/>
  <c r="BA2138" i="3" s="1"/>
  <c r="BD1570" i="3"/>
  <c r="BE1570" i="3" s="1"/>
  <c r="AZ5230" i="3"/>
  <c r="BA5230" i="3" s="1"/>
  <c r="AZ2245" i="3"/>
  <c r="BA2245" i="3" s="1"/>
  <c r="Q2935" i="3"/>
  <c r="AJ2935" i="3"/>
  <c r="AZ481" i="3"/>
  <c r="BA481" i="3" s="1"/>
  <c r="AJ5141" i="3"/>
  <c r="AZ705" i="3"/>
  <c r="BA705" i="3" s="1"/>
  <c r="AZ4069" i="3"/>
  <c r="BA4069" i="3" s="1"/>
  <c r="BD4632" i="3"/>
  <c r="BE4632" i="3" s="1"/>
  <c r="AR279" i="3"/>
  <c r="Y1392" i="3"/>
  <c r="BD4413" i="3"/>
  <c r="BE4413" i="3" s="1"/>
  <c r="AX67" i="3"/>
  <c r="BD750" i="3"/>
  <c r="BE750" i="3" s="1"/>
  <c r="AU498" i="3"/>
  <c r="AA498" i="3"/>
  <c r="R2695" i="3"/>
  <c r="AK5328" i="3"/>
  <c r="R5328" i="3"/>
  <c r="AM949" i="3"/>
  <c r="T949" i="3"/>
  <c r="AZ4565" i="3"/>
  <c r="BA4565" i="3" s="1"/>
  <c r="S1298" i="3"/>
  <c r="Z4207" i="3"/>
  <c r="AS4207" i="3"/>
  <c r="Q5232" i="3"/>
  <c r="AS498" i="3"/>
  <c r="AK1653" i="3"/>
  <c r="AS122" i="3"/>
  <c r="BD2141" i="3"/>
  <c r="BE2141" i="3" s="1"/>
  <c r="AZ2614" i="3"/>
  <c r="BA2614" i="3" s="1"/>
  <c r="AZ549" i="3"/>
  <c r="BA549" i="3" s="1"/>
  <c r="BD783" i="3"/>
  <c r="BE783" i="3" s="1"/>
  <c r="AP2647" i="3"/>
  <c r="T4452" i="3"/>
  <c r="AZ4752" i="3"/>
  <c r="BA4752" i="3" s="1"/>
  <c r="BD573" i="3"/>
  <c r="BE573" i="3" s="1"/>
  <c r="R4417" i="3"/>
  <c r="AK4417" i="3"/>
  <c r="AZ5120" i="3"/>
  <c r="BA5120" i="3" s="1"/>
  <c r="Y5403" i="3"/>
  <c r="AI2877" i="3"/>
  <c r="AX2084" i="3"/>
  <c r="BD2614" i="3"/>
  <c r="BE2614" i="3" s="1"/>
  <c r="Q1042" i="3"/>
  <c r="AJ1042" i="3"/>
  <c r="U2423" i="3"/>
  <c r="AK2767" i="3"/>
  <c r="AQ1372" i="3"/>
  <c r="BD611" i="3"/>
  <c r="BE611" i="3" s="1"/>
  <c r="BD2111" i="3"/>
  <c r="BE2111" i="3" s="1"/>
  <c r="BD257" i="3"/>
  <c r="BE257" i="3" s="1"/>
  <c r="BD292" i="3"/>
  <c r="BE292" i="3" s="1"/>
  <c r="AZ1039" i="3"/>
  <c r="BA1039" i="3" s="1"/>
  <c r="AP4684" i="3"/>
  <c r="R755" i="3"/>
  <c r="Y995" i="3"/>
  <c r="R837" i="3"/>
  <c r="AX233" i="3"/>
  <c r="BD5106" i="3"/>
  <c r="BE5106" i="3" s="1"/>
  <c r="AX206" i="3"/>
  <c r="AX212" i="3" s="1"/>
  <c r="AC1417" i="3"/>
  <c r="Z1417" i="3"/>
  <c r="AZ535" i="3"/>
  <c r="BA535" i="3" s="1"/>
  <c r="AZ1735" i="3"/>
  <c r="BA1735" i="3" s="1"/>
  <c r="AZ752" i="3"/>
  <c r="BA752" i="3" s="1"/>
  <c r="AZ4273" i="3"/>
  <c r="BA4273" i="3" s="1"/>
  <c r="BD4281" i="3"/>
  <c r="BE4281" i="3" s="1"/>
  <c r="BD4065" i="3"/>
  <c r="BE4065" i="3" s="1"/>
  <c r="BD3523" i="3"/>
  <c r="BE3523" i="3" s="1"/>
  <c r="AI2647" i="3"/>
  <c r="V581" i="3"/>
  <c r="AR2978" i="3"/>
  <c r="V995" i="3"/>
  <c r="AZ1585" i="3"/>
  <c r="BA1585" i="3" s="1"/>
  <c r="AZ56" i="3"/>
  <c r="BA56" i="3" s="1"/>
  <c r="BD1468" i="3"/>
  <c r="BE1468" i="3" s="1"/>
  <c r="BD2377" i="3"/>
  <c r="BE2377" i="3" s="1"/>
  <c r="BD2385" i="3"/>
  <c r="BE2385" i="3" s="1"/>
  <c r="AZ4917" i="3"/>
  <c r="BA4917" i="3" s="1"/>
  <c r="AZ3055" i="3"/>
  <c r="BA3055" i="3" s="1"/>
  <c r="AX4120" i="3"/>
  <c r="Z1298" i="3"/>
  <c r="Z234" i="3"/>
  <c r="R279" i="3"/>
  <c r="AK1481" i="3"/>
  <c r="Y3216" i="3"/>
  <c r="T3755" i="3"/>
  <c r="V2153" i="3"/>
  <c r="AR3844" i="3"/>
  <c r="T4927" i="3"/>
  <c r="AQ122" i="3"/>
  <c r="X122" i="3"/>
  <c r="V1653" i="3"/>
  <c r="R4621" i="3"/>
  <c r="AC4296" i="3"/>
  <c r="V5056" i="3"/>
  <c r="BD5081" i="3"/>
  <c r="BE5081" i="3" s="1"/>
  <c r="BD3527" i="3"/>
  <c r="BE3527" i="3" s="1"/>
  <c r="AZ4704" i="3"/>
  <c r="BA4704" i="3" s="1"/>
  <c r="AZ1806" i="3"/>
  <c r="BA1806" i="3" s="1"/>
  <c r="AZ2319" i="3"/>
  <c r="BA2319" i="3" s="1"/>
  <c r="AZ3250" i="3"/>
  <c r="BA3250" i="3" s="1"/>
  <c r="Z4011" i="3"/>
  <c r="BD2901" i="3"/>
  <c r="BE2901" i="3" s="1"/>
  <c r="AY4808" i="3"/>
  <c r="AY4810" i="3" s="1"/>
  <c r="AY4816" i="3" s="1"/>
  <c r="BD2370" i="3"/>
  <c r="BE2370" i="3" s="1"/>
  <c r="AZ421" i="3"/>
  <c r="BA421" i="3" s="1"/>
  <c r="AN1325" i="3"/>
  <c r="BD4577" i="3"/>
  <c r="BE4577" i="3" s="1"/>
  <c r="BD980" i="3"/>
  <c r="BE980" i="3" s="1"/>
  <c r="AZ978" i="3"/>
  <c r="BA978" i="3" s="1"/>
  <c r="BD2398" i="3"/>
  <c r="BE2398" i="3" s="1"/>
  <c r="BD4578" i="3"/>
  <c r="BE4578" i="3" s="1"/>
  <c r="AZ4609" i="3"/>
  <c r="BA4609" i="3" s="1"/>
  <c r="AZ293" i="3"/>
  <c r="BA293" i="3" s="1"/>
  <c r="BD749" i="3"/>
  <c r="BE749" i="3" s="1"/>
  <c r="AZ2332" i="3"/>
  <c r="BA2332" i="3" s="1"/>
  <c r="AZ2856" i="3"/>
  <c r="BA2856" i="3" s="1"/>
  <c r="BD4608" i="3"/>
  <c r="BE4608" i="3" s="1"/>
  <c r="BD725" i="3"/>
  <c r="BE725" i="3" s="1"/>
  <c r="AZ2331" i="3"/>
  <c r="BA2331" i="3" s="1"/>
  <c r="AZ4242" i="3"/>
  <c r="BA4242" i="3" s="1"/>
  <c r="T4533" i="3"/>
  <c r="AZ3598" i="3"/>
  <c r="BA3598" i="3" s="1"/>
  <c r="AZ2063" i="3"/>
  <c r="BA2063" i="3" s="1"/>
  <c r="BD2210" i="3"/>
  <c r="BE2210" i="3" s="1"/>
  <c r="AS4011" i="3"/>
  <c r="BD2069" i="3"/>
  <c r="BE2069" i="3" s="1"/>
  <c r="AZ1758" i="3"/>
  <c r="BA1758" i="3" s="1"/>
  <c r="AZ1189" i="3"/>
  <c r="BA1189" i="3" s="1"/>
  <c r="AZ5376" i="3"/>
  <c r="BA5376" i="3" s="1"/>
  <c r="AZ1778" i="3"/>
  <c r="BA1778" i="3" s="1"/>
  <c r="AZ4067" i="3"/>
  <c r="BA4067" i="3" s="1"/>
  <c r="AZ1261" i="3"/>
  <c r="BA1261" i="3" s="1"/>
  <c r="AZ561" i="3"/>
  <c r="BA561" i="3" s="1"/>
  <c r="AZ4071" i="3"/>
  <c r="BA4071" i="3" s="1"/>
  <c r="AZ597" i="3"/>
  <c r="BA597" i="3" s="1"/>
  <c r="AZ3825" i="3"/>
  <c r="BA3825" i="3" s="1"/>
  <c r="BD134" i="3"/>
  <c r="BE134" i="3" s="1"/>
  <c r="AA1540" i="3"/>
  <c r="AZ232" i="3"/>
  <c r="BA232" i="3" s="1"/>
  <c r="AZ460" i="3"/>
  <c r="BA460" i="3" s="1"/>
  <c r="AX1262" i="3"/>
  <c r="BD4391" i="3"/>
  <c r="BE4391" i="3" s="1"/>
  <c r="AI1690" i="3"/>
  <c r="BD637" i="3"/>
  <c r="BE637" i="3" s="1"/>
  <c r="AM2647" i="3"/>
  <c r="T2647" i="3"/>
  <c r="AI4452" i="3"/>
  <c r="AA5192" i="3"/>
  <c r="U1372" i="3"/>
  <c r="AN1372" i="3"/>
  <c r="X2595" i="3"/>
  <c r="BB61" i="3"/>
  <c r="AN5328" i="3"/>
  <c r="AZ5109" i="3"/>
  <c r="BA5109" i="3" s="1"/>
  <c r="X3903" i="3"/>
  <c r="AQ3903" i="3"/>
  <c r="AY1262" i="3"/>
  <c r="AS383" i="3"/>
  <c r="AC1298" i="3"/>
  <c r="U1653" i="3"/>
  <c r="Q4207" i="3"/>
  <c r="AJ4207" i="3"/>
  <c r="BD398" i="3"/>
  <c r="BE398" i="3" s="1"/>
  <c r="AX1341" i="3"/>
  <c r="AX1342" i="3" s="1"/>
  <c r="AZ5161" i="3"/>
  <c r="BA5161" i="3" s="1"/>
  <c r="AZ5280" i="3"/>
  <c r="BA5280" i="3" s="1"/>
  <c r="AZ2067" i="3"/>
  <c r="BA2067" i="3" s="1"/>
  <c r="AZ448" i="3"/>
  <c r="BA448" i="3" s="1"/>
  <c r="AX1480" i="3"/>
  <c r="BB1341" i="3"/>
  <c r="BB1342" i="3" s="1"/>
  <c r="Y5192" i="3"/>
  <c r="AR5192" i="3"/>
  <c r="BB2306" i="3"/>
  <c r="AU4452" i="3"/>
  <c r="AZ3594" i="3"/>
  <c r="BA3594" i="3" s="1"/>
  <c r="BB67" i="3"/>
  <c r="AU5403" i="3"/>
  <c r="AA5403" i="3"/>
  <c r="AS1172" i="3"/>
  <c r="AZ687" i="3"/>
  <c r="BA687" i="3" s="1"/>
  <c r="AZ5348" i="3"/>
  <c r="BA5348" i="3" s="1"/>
  <c r="AZ144" i="3"/>
  <c r="BA144" i="3" s="1"/>
  <c r="AZ3555" i="3"/>
  <c r="BA3555" i="3" s="1"/>
  <c r="BD565" i="3"/>
  <c r="BE565" i="3" s="1"/>
  <c r="AZ5044" i="3"/>
  <c r="BA5044" i="3" s="1"/>
  <c r="AN2695" i="3"/>
  <c r="U2695" i="3"/>
  <c r="BD4662" i="3"/>
  <c r="BE4662" i="3" s="1"/>
  <c r="AX61" i="3"/>
  <c r="BB2084" i="3"/>
  <c r="S3029" i="3"/>
  <c r="AL3029" i="3"/>
  <c r="AK279" i="3"/>
  <c r="AN2978" i="3"/>
  <c r="Z4417" i="3"/>
  <c r="BD993" i="3"/>
  <c r="BE993" i="3" s="1"/>
  <c r="BD2270" i="3"/>
  <c r="BE2270" i="3" s="1"/>
  <c r="BD3961" i="3"/>
  <c r="BE3961" i="3" s="1"/>
  <c r="AQ1298" i="3"/>
  <c r="X1298" i="3"/>
  <c r="AM5056" i="3"/>
  <c r="U5232" i="3"/>
  <c r="U5328" i="3"/>
  <c r="BB3964" i="3"/>
  <c r="BB3965" i="3" s="1"/>
  <c r="AZ677" i="3"/>
  <c r="BA677" i="3" s="1"/>
  <c r="AA1690" i="3"/>
  <c r="AU1690" i="3"/>
  <c r="BB3671" i="3"/>
  <c r="AZ3593" i="3"/>
  <c r="BA3593" i="3" s="1"/>
  <c r="AX3528" i="3"/>
  <c r="AX3529" i="3" s="1"/>
  <c r="AX3671" i="3"/>
  <c r="BB309" i="3"/>
  <c r="BB1262" i="3"/>
  <c r="U3903" i="3"/>
  <c r="AX2306" i="3"/>
  <c r="BB4082" i="3"/>
  <c r="BB2333" i="3"/>
  <c r="BB3317" i="3"/>
  <c r="AX4082" i="3"/>
  <c r="BD477" i="3"/>
  <c r="BE477" i="3" s="1"/>
  <c r="AZ2313" i="3"/>
  <c r="AX2333" i="3"/>
  <c r="BD66" i="3"/>
  <c r="BC67" i="3"/>
  <c r="AX3964" i="3"/>
  <c r="AX3965" i="3" s="1"/>
  <c r="BB3528" i="3"/>
  <c r="BB3529" i="3" s="1"/>
  <c r="BB3557" i="3"/>
  <c r="AX3317" i="3"/>
  <c r="AZ59" i="3"/>
  <c r="AX3557" i="3"/>
  <c r="V642" i="3"/>
  <c r="AQ4684" i="3"/>
  <c r="AL837" i="3"/>
  <c r="AX309" i="3"/>
  <c r="BD2288" i="3"/>
  <c r="BC2289" i="3"/>
  <c r="BC2290" i="3" s="1"/>
  <c r="V2595" i="3"/>
  <c r="AP2595" i="3"/>
  <c r="AI1042" i="3"/>
  <c r="T2423" i="3"/>
  <c r="AM2423" i="3"/>
  <c r="BD722" i="3"/>
  <c r="BE722" i="3" s="1"/>
  <c r="BD1716" i="3"/>
  <c r="BE1716" i="3" s="1"/>
  <c r="BD483" i="3"/>
  <c r="BE483" i="3" s="1"/>
  <c r="BD518" i="3"/>
  <c r="BE518" i="3" s="1"/>
  <c r="V3809" i="3"/>
  <c r="AM3809" i="3"/>
  <c r="V212" i="3"/>
  <c r="AA3029" i="3"/>
  <c r="AU3029" i="3"/>
  <c r="BD250" i="3"/>
  <c r="BE250" i="3" s="1"/>
  <c r="Z4032" i="3"/>
  <c r="AX1410" i="3"/>
  <c r="V383" i="3"/>
  <c r="Z2767" i="3"/>
  <c r="AS2767" i="3"/>
  <c r="S3789" i="3"/>
  <c r="AL3789" i="3"/>
  <c r="AP3903" i="3"/>
  <c r="Y3903" i="3"/>
  <c r="AR3903" i="3"/>
  <c r="AK4083" i="3"/>
  <c r="T4083" i="3"/>
  <c r="AM4083" i="3"/>
  <c r="AC2423" i="3"/>
  <c r="AJ2423" i="3"/>
  <c r="AR2767" i="3"/>
  <c r="S1690" i="3"/>
  <c r="AL1690" i="3"/>
  <c r="X4828" i="3"/>
  <c r="AZ251" i="3"/>
  <c r="BA251" i="3" s="1"/>
  <c r="AZ1533" i="3"/>
  <c r="BA1533" i="3" s="1"/>
  <c r="X5432" i="3"/>
  <c r="AD5432" i="3" s="1"/>
  <c r="X5458" i="3"/>
  <c r="AD5458" i="3" s="1"/>
  <c r="AZ1571" i="3"/>
  <c r="BA1571" i="3" s="1"/>
  <c r="AZ2578" i="3"/>
  <c r="BD1773" i="3"/>
  <c r="BE1773" i="3" s="1"/>
  <c r="AY1888" i="3"/>
  <c r="AY1890" i="3" s="1"/>
  <c r="AY1909" i="3" s="1"/>
  <c r="BD4660" i="3"/>
  <c r="BE4660" i="3" s="1"/>
  <c r="AZ490" i="3"/>
  <c r="BA490" i="3" s="1"/>
  <c r="AZ735" i="3"/>
  <c r="BA735" i="3" s="1"/>
  <c r="BD2558" i="3"/>
  <c r="BE2558" i="3" s="1"/>
  <c r="BD522" i="3"/>
  <c r="BE522" i="3" s="1"/>
  <c r="X5488" i="3"/>
  <c r="AD5488" i="3" s="1"/>
  <c r="X5506" i="3"/>
  <c r="X5566" i="3"/>
  <c r="AD5566" i="3" s="1"/>
  <c r="AZ1720" i="3"/>
  <c r="BA1720" i="3" s="1"/>
  <c r="Q68" i="3"/>
  <c r="AZ569" i="3"/>
  <c r="BA569" i="3" s="1"/>
  <c r="BD4271" i="3"/>
  <c r="BE4271" i="3" s="1"/>
  <c r="BD4615" i="3"/>
  <c r="BE4615" i="3" s="1"/>
  <c r="AJ3718" i="3"/>
  <c r="Q3718" i="3"/>
  <c r="Z1653" i="3"/>
  <c r="AZ368" i="3"/>
  <c r="BA368" i="3" s="1"/>
  <c r="BD3623" i="3"/>
  <c r="BE3623" i="3" s="1"/>
  <c r="AZ681" i="3"/>
  <c r="BA681" i="3" s="1"/>
  <c r="BD2320" i="3"/>
  <c r="BE2320" i="3" s="1"/>
  <c r="BD3526" i="3"/>
  <c r="BE3526" i="3" s="1"/>
  <c r="AZ4707" i="3"/>
  <c r="BA4707" i="3" s="1"/>
  <c r="X888" i="3"/>
  <c r="AD888" i="3" s="1"/>
  <c r="X5588" i="3"/>
  <c r="AZ2641" i="3"/>
  <c r="BA2641" i="3" s="1"/>
  <c r="AZ531" i="3"/>
  <c r="BA531" i="3" s="1"/>
  <c r="AZ425" i="3"/>
  <c r="BA425" i="3" s="1"/>
  <c r="BD5306" i="3"/>
  <c r="BE5306" i="3" s="1"/>
  <c r="AP4810" i="3"/>
  <c r="AZ3019" i="3"/>
  <c r="BA3019" i="3" s="1"/>
  <c r="BD3505" i="3"/>
  <c r="BE3505" i="3" s="1"/>
  <c r="AZ2202" i="3"/>
  <c r="BA2202" i="3" s="1"/>
  <c r="AP5488" i="3"/>
  <c r="AP1890" i="3"/>
  <c r="AP3375" i="3"/>
  <c r="AV3375" i="3" s="1"/>
  <c r="AP3432" i="3"/>
  <c r="AZ1191" i="3"/>
  <c r="BA1191" i="3" s="1"/>
  <c r="AZ427" i="3"/>
  <c r="BA427" i="3" s="1"/>
  <c r="AQ5232" i="3"/>
  <c r="X5232" i="3"/>
  <c r="AM3293" i="3"/>
  <c r="AP5537" i="3"/>
  <c r="AZ225" i="3"/>
  <c r="BA225" i="3" s="1"/>
  <c r="AZ2722" i="3"/>
  <c r="BA2722" i="3" s="1"/>
  <c r="BD5204" i="3"/>
  <c r="BE5204" i="3" s="1"/>
  <c r="AP1229" i="3"/>
  <c r="AP2001" i="3"/>
  <c r="AZ1359" i="3"/>
  <c r="BA1359" i="3" s="1"/>
  <c r="BD3826" i="3"/>
  <c r="BE3826" i="3" s="1"/>
  <c r="BD1674" i="3"/>
  <c r="BE1674" i="3" s="1"/>
  <c r="T279" i="3"/>
  <c r="AL1814" i="3"/>
  <c r="S1814" i="3"/>
  <c r="AZ2865" i="3"/>
  <c r="BA2865" i="3" s="1"/>
  <c r="AZ537" i="3"/>
  <c r="BA537" i="3" s="1"/>
  <c r="AZ600" i="3"/>
  <c r="BA600" i="3" s="1"/>
  <c r="BD1317" i="3"/>
  <c r="BE1317" i="3" s="1"/>
  <c r="BD5041" i="3"/>
  <c r="BE5041" i="3" s="1"/>
  <c r="X4810" i="3"/>
  <c r="Q5192" i="3"/>
  <c r="AJ5192" i="3"/>
  <c r="AP5506" i="3"/>
  <c r="AZ1589" i="3"/>
  <c r="BA1589" i="3" s="1"/>
  <c r="AZ741" i="3"/>
  <c r="BA741" i="3" s="1"/>
  <c r="AZ112" i="3"/>
  <c r="BA112" i="3" s="1"/>
  <c r="AZ1728" i="3"/>
  <c r="BA1728" i="3" s="1"/>
  <c r="X1830" i="3"/>
  <c r="X1890" i="3"/>
  <c r="X3375" i="3"/>
  <c r="X3432" i="3"/>
  <c r="AZ1809" i="3"/>
  <c r="BA1809" i="3" s="1"/>
  <c r="Q3029" i="3"/>
  <c r="AJ3029" i="3"/>
  <c r="X4468" i="3"/>
  <c r="AD4468" i="3" s="1"/>
  <c r="AP5566" i="3"/>
  <c r="BD3831" i="3"/>
  <c r="BE3831" i="3" s="1"/>
  <c r="AZ428" i="3"/>
  <c r="BA428" i="3" s="1"/>
  <c r="X1963" i="3"/>
  <c r="X2001" i="3"/>
  <c r="X1921" i="3"/>
  <c r="X4873" i="3"/>
  <c r="AP5432" i="3"/>
  <c r="AP5458" i="3"/>
  <c r="BD1569" i="3"/>
  <c r="BE1569" i="3" s="1"/>
  <c r="AZ2659" i="3"/>
  <c r="BA2659" i="3" s="1"/>
  <c r="BD469" i="3"/>
  <c r="BE469" i="3" s="1"/>
  <c r="AI4417" i="3"/>
  <c r="X1372" i="3"/>
  <c r="AK3271" i="3"/>
  <c r="R3271" i="3"/>
  <c r="Q4760" i="3"/>
  <c r="AZ611" i="3"/>
  <c r="BA611" i="3" s="1"/>
  <c r="U212" i="3"/>
  <c r="AZ1140" i="3"/>
  <c r="BA1140" i="3" s="1"/>
  <c r="AI4621" i="3"/>
  <c r="BD4663" i="3"/>
  <c r="BE4663" i="3" s="1"/>
  <c r="BD635" i="3"/>
  <c r="BE635" i="3" s="1"/>
  <c r="AQ234" i="3"/>
  <c r="X234" i="3"/>
  <c r="AK317" i="3"/>
  <c r="R317" i="3"/>
  <c r="V1481" i="3"/>
  <c r="V2537" i="3"/>
  <c r="AK3216" i="3"/>
  <c r="R3216" i="3"/>
  <c r="AU3068" i="3"/>
  <c r="AR4245" i="3"/>
  <c r="Y4245" i="3"/>
  <c r="V1604" i="3"/>
  <c r="AK3571" i="3"/>
  <c r="R3571" i="3"/>
  <c r="AA4121" i="3"/>
  <c r="AU2153" i="3"/>
  <c r="AA2153" i="3"/>
  <c r="AR4927" i="3"/>
  <c r="Y4927" i="3"/>
  <c r="Y1690" i="3"/>
  <c r="AL1269" i="3"/>
  <c r="S1269" i="3"/>
  <c r="AZ2239" i="3"/>
  <c r="BA2239" i="3" s="1"/>
  <c r="AL2647" i="3"/>
  <c r="AC581" i="3"/>
  <c r="U755" i="3"/>
  <c r="AC995" i="3"/>
  <c r="U837" i="3"/>
  <c r="AK1269" i="3"/>
  <c r="R1269" i="3"/>
  <c r="AQ1417" i="3"/>
  <c r="X1417" i="3"/>
  <c r="AU581" i="3"/>
  <c r="Y581" i="3"/>
  <c r="V4684" i="3"/>
  <c r="AA995" i="3"/>
  <c r="T837" i="3"/>
  <c r="V2172" i="3"/>
  <c r="AP2172" i="3"/>
  <c r="AP3809" i="3"/>
  <c r="AM1269" i="3"/>
  <c r="AC2935" i="3"/>
  <c r="Q1213" i="3"/>
  <c r="AJ1213" i="3"/>
  <c r="Z4376" i="3"/>
  <c r="AS4376" i="3"/>
  <c r="AU1172" i="3"/>
  <c r="AA1172" i="3"/>
  <c r="AZ825" i="3"/>
  <c r="BA825" i="3" s="1"/>
  <c r="AZ54" i="3"/>
  <c r="BA54" i="3" s="1"/>
  <c r="AZ3309" i="3"/>
  <c r="BA3309" i="3" s="1"/>
  <c r="BD1295" i="3"/>
  <c r="BE1295" i="3" s="1"/>
  <c r="AZ292" i="3"/>
  <c r="BA292" i="3" s="1"/>
  <c r="AZ3944" i="3"/>
  <c r="BA3944" i="3" s="1"/>
  <c r="AZ4748" i="3"/>
  <c r="BA4748" i="3" s="1"/>
  <c r="V5328" i="3"/>
  <c r="Y1172" i="3"/>
  <c r="AZ5295" i="3"/>
  <c r="BA5295" i="3" s="1"/>
  <c r="BD5223" i="3"/>
  <c r="BE5223" i="3" s="1"/>
  <c r="AZ2056" i="3"/>
  <c r="BA2056" i="3" s="1"/>
  <c r="BD1554" i="3"/>
  <c r="BE1554" i="3" s="1"/>
  <c r="AZ2665" i="3"/>
  <c r="BA2665" i="3" s="1"/>
  <c r="T1213" i="3"/>
  <c r="AM1213" i="3"/>
  <c r="AA2767" i="3"/>
  <c r="AU2767" i="3"/>
  <c r="T3789" i="3"/>
  <c r="AM3789" i="3"/>
  <c r="V3789" i="3"/>
  <c r="BD4081" i="3"/>
  <c r="BE4081" i="3" s="1"/>
  <c r="BB4375" i="3"/>
  <c r="AL1325" i="3"/>
  <c r="AZ1316" i="3"/>
  <c r="BA1316" i="3" s="1"/>
  <c r="AZ789" i="3"/>
  <c r="BA789" i="3" s="1"/>
  <c r="AL2595" i="3"/>
  <c r="AZ411" i="3"/>
  <c r="BA411" i="3" s="1"/>
  <c r="AZ2255" i="3"/>
  <c r="BA2255" i="3" s="1"/>
  <c r="BD2528" i="3"/>
  <c r="BE2528" i="3" s="1"/>
  <c r="AQ1690" i="3"/>
  <c r="S5141" i="3"/>
  <c r="U5403" i="3"/>
  <c r="AZ1184" i="3"/>
  <c r="BA1184" i="3" s="1"/>
  <c r="AZ419" i="3"/>
  <c r="BA419" i="3" s="1"/>
  <c r="BD1722" i="3"/>
  <c r="BE1722" i="3" s="1"/>
  <c r="BD2606" i="3"/>
  <c r="BE2606" i="3" s="1"/>
  <c r="AZ563" i="3"/>
  <c r="BA563" i="3" s="1"/>
  <c r="AZ96" i="3"/>
  <c r="BA96" i="3" s="1"/>
  <c r="AZ3525" i="3"/>
  <c r="BA3525" i="3" s="1"/>
  <c r="BD4080" i="3"/>
  <c r="BE4080" i="3" s="1"/>
  <c r="BD262" i="3"/>
  <c r="BE262" i="3" s="1"/>
  <c r="AZ303" i="3"/>
  <c r="BA303" i="3" s="1"/>
  <c r="AZ1208" i="3"/>
  <c r="BA1208" i="3" s="1"/>
  <c r="AZ3511" i="3"/>
  <c r="BA3511" i="3" s="1"/>
  <c r="X2033" i="3"/>
  <c r="AZ2140" i="3"/>
  <c r="BA2140" i="3" s="1"/>
  <c r="AZ3882" i="3"/>
  <c r="BA3882" i="3" s="1"/>
  <c r="BD1593" i="3"/>
  <c r="BE1593" i="3" s="1"/>
  <c r="AZ395" i="3"/>
  <c r="BA395" i="3" s="1"/>
  <c r="AZ628" i="3"/>
  <c r="BA628" i="3" s="1"/>
  <c r="AZ3585" i="3"/>
  <c r="BA3585" i="3" s="1"/>
  <c r="BD202" i="3"/>
  <c r="BE202" i="3" s="1"/>
  <c r="BD578" i="3"/>
  <c r="BE578" i="3" s="1"/>
  <c r="BD937" i="3"/>
  <c r="BE937" i="3" s="1"/>
  <c r="AZ2188" i="3"/>
  <c r="BA2188" i="3" s="1"/>
  <c r="AZ3708" i="3"/>
  <c r="BA3708" i="3" s="1"/>
  <c r="AZ524" i="3"/>
  <c r="BA524" i="3" s="1"/>
  <c r="AZ486" i="3"/>
  <c r="BA486" i="3" s="1"/>
  <c r="AQ5328" i="3"/>
  <c r="BD2576" i="3"/>
  <c r="BE2576" i="3" s="1"/>
  <c r="AZ2329" i="3"/>
  <c r="BA2329" i="3" s="1"/>
  <c r="BD563" i="3"/>
  <c r="BE563" i="3" s="1"/>
  <c r="AZ479" i="3"/>
  <c r="BA479" i="3" s="1"/>
  <c r="BD395" i="3"/>
  <c r="BE395" i="3" s="1"/>
  <c r="AZ2711" i="3"/>
  <c r="BA2711" i="3" s="1"/>
  <c r="AZ1532" i="3"/>
  <c r="BA1532" i="3" s="1"/>
  <c r="AZ5283" i="3"/>
  <c r="BA5283" i="3" s="1"/>
  <c r="S498" i="3"/>
  <c r="AZ674" i="3"/>
  <c r="BA674" i="3" s="1"/>
  <c r="BD577" i="3"/>
  <c r="BE577" i="3" s="1"/>
  <c r="BD479" i="3"/>
  <c r="BE479" i="3" s="1"/>
  <c r="AZ820" i="3"/>
  <c r="BA820" i="3" s="1"/>
  <c r="AZ4681" i="3"/>
  <c r="BA4681" i="3" s="1"/>
  <c r="BD5255" i="3"/>
  <c r="BE5255" i="3" s="1"/>
  <c r="BD2864" i="3"/>
  <c r="BE2864" i="3" s="1"/>
  <c r="AZ2561" i="3"/>
  <c r="BA2561" i="3" s="1"/>
  <c r="BD5287" i="3"/>
  <c r="BE5287" i="3" s="1"/>
  <c r="BD1734" i="3"/>
  <c r="BE1734" i="3" s="1"/>
  <c r="BD2117" i="3"/>
  <c r="BE2117" i="3" s="1"/>
  <c r="BD136" i="3"/>
  <c r="BD96" i="3"/>
  <c r="BE96" i="3" s="1"/>
  <c r="AZ1597" i="3"/>
  <c r="BA1597" i="3" s="1"/>
  <c r="AK2877" i="3"/>
  <c r="T1417" i="3"/>
  <c r="AA1042" i="3"/>
  <c r="AU1042" i="3"/>
  <c r="AZ2968" i="3"/>
  <c r="BA2968" i="3" s="1"/>
  <c r="BD773" i="3"/>
  <c r="BE773" i="3" s="1"/>
  <c r="BD2241" i="3"/>
  <c r="BE2241" i="3" s="1"/>
  <c r="AZ5082" i="3"/>
  <c r="BA5082" i="3" s="1"/>
  <c r="AZ470" i="3"/>
  <c r="BA470" i="3" s="1"/>
  <c r="AZ4052" i="3"/>
  <c r="BA4052" i="3" s="1"/>
  <c r="AZ399" i="3"/>
  <c r="BA399" i="3" s="1"/>
  <c r="BD2865" i="3"/>
  <c r="BE2865" i="3" s="1"/>
  <c r="BD816" i="3"/>
  <c r="BE816" i="3" s="1"/>
  <c r="AZ1773" i="3"/>
  <c r="BA1773" i="3" s="1"/>
  <c r="AZ249" i="3"/>
  <c r="BA249" i="3" s="1"/>
  <c r="AZ1648" i="3"/>
  <c r="BA1648" i="3" s="1"/>
  <c r="AZ790" i="3"/>
  <c r="BA790" i="3" s="1"/>
  <c r="AZ1711" i="3"/>
  <c r="BA1711" i="3" s="1"/>
  <c r="AZ4725" i="3"/>
  <c r="BA4725" i="3" s="1"/>
  <c r="AZ1583" i="3"/>
  <c r="BA1583" i="3" s="1"/>
  <c r="AN642" i="3"/>
  <c r="U642" i="3"/>
  <c r="AL642" i="3"/>
  <c r="S642" i="3"/>
  <c r="AZ554" i="3"/>
  <c r="BA554" i="3" s="1"/>
  <c r="AZ1602" i="3"/>
  <c r="BA1602" i="3" s="1"/>
  <c r="BD406" i="3"/>
  <c r="BE406" i="3" s="1"/>
  <c r="BD491" i="3"/>
  <c r="BE491" i="3" s="1"/>
  <c r="BD5097" i="3"/>
  <c r="BE5097" i="3" s="1"/>
  <c r="BD514" i="3"/>
  <c r="BE514" i="3" s="1"/>
  <c r="BD1621" i="3"/>
  <c r="BE1621" i="3" s="1"/>
  <c r="BD1261" i="3"/>
  <c r="BE1261" i="3" s="1"/>
  <c r="BD59" i="3"/>
  <c r="AZ3590" i="3"/>
  <c r="BA3590" i="3" s="1"/>
  <c r="AS581" i="3"/>
  <c r="X4684" i="3"/>
  <c r="AL755" i="3"/>
  <c r="AS995" i="3"/>
  <c r="AZ1601" i="3"/>
  <c r="BA1601" i="3" s="1"/>
  <c r="BD3745" i="3"/>
  <c r="BE3745" i="3" s="1"/>
  <c r="BD4236" i="3"/>
  <c r="BE4236" i="3" s="1"/>
  <c r="AZ4118" i="3"/>
  <c r="BA4118" i="3" s="1"/>
  <c r="AM68" i="3"/>
  <c r="T68" i="3"/>
  <c r="AK1298" i="3"/>
  <c r="R1298" i="3"/>
  <c r="U234" i="3"/>
  <c r="AU279" i="3"/>
  <c r="AA279" i="3"/>
  <c r="AI317" i="3"/>
  <c r="T1481" i="3"/>
  <c r="AU5056" i="3"/>
  <c r="AA5056" i="3"/>
  <c r="AP5192" i="3"/>
  <c r="V5192" i="3"/>
  <c r="T2537" i="3"/>
  <c r="AA2387" i="3"/>
  <c r="AI3216" i="3"/>
  <c r="AR3068" i="3"/>
  <c r="AA2912" i="3"/>
  <c r="AP4245" i="3"/>
  <c r="V4245" i="3"/>
  <c r="T1604" i="3"/>
  <c r="AI3571" i="3"/>
  <c r="Y4121" i="3"/>
  <c r="Y2153" i="3"/>
  <c r="AA3844" i="3"/>
  <c r="AP4927" i="3"/>
  <c r="V4927" i="3"/>
  <c r="AU5378" i="3"/>
  <c r="AA5378" i="3"/>
  <c r="AZ4202" i="3"/>
  <c r="BA4202" i="3" s="1"/>
  <c r="AK4207" i="3"/>
  <c r="AJ2334" i="3"/>
  <c r="Q2334" i="3"/>
  <c r="AZ1339" i="3"/>
  <c r="BA1339" i="3" s="1"/>
  <c r="AK122" i="3"/>
  <c r="R122" i="3"/>
  <c r="AC1653" i="3"/>
  <c r="BD1807" i="3"/>
  <c r="BE1807" i="3" s="1"/>
  <c r="AR3293" i="3"/>
  <c r="Y3293" i="3"/>
  <c r="AP5403" i="3"/>
  <c r="AU3271" i="3"/>
  <c r="AM5141" i="3"/>
  <c r="AP3324" i="3"/>
  <c r="V3324" i="3"/>
  <c r="AU4296" i="3"/>
  <c r="AP1172" i="3"/>
  <c r="AK710" i="3"/>
  <c r="R710" i="3"/>
  <c r="AU1814" i="3"/>
  <c r="AI1298" i="3"/>
  <c r="AP1690" i="3"/>
  <c r="T5192" i="3"/>
  <c r="AJ2647" i="3"/>
  <c r="AP1814" i="3"/>
  <c r="AI4207" i="3"/>
  <c r="AK498" i="3"/>
  <c r="R498" i="3"/>
  <c r="V2695" i="3"/>
  <c r="R2935" i="3"/>
  <c r="AZ2668" i="3"/>
  <c r="BA2668" i="3" s="1"/>
  <c r="V4011" i="3"/>
  <c r="T4779" i="3"/>
  <c r="R1325" i="3"/>
  <c r="AZ1225" i="3"/>
  <c r="BA1225" i="3" s="1"/>
  <c r="BD1568" i="3"/>
  <c r="BE1568" i="3" s="1"/>
  <c r="AZ3268" i="3"/>
  <c r="BA3268" i="3" s="1"/>
  <c r="AZ653" i="3"/>
  <c r="BA653" i="3" s="1"/>
  <c r="AZ3523" i="3"/>
  <c r="BA3523" i="3" s="1"/>
  <c r="AZ2923" i="3"/>
  <c r="BA2923" i="3" s="1"/>
  <c r="BD3311" i="3"/>
  <c r="BE3311" i="3" s="1"/>
  <c r="AZ3507" i="3"/>
  <c r="BA3507" i="3" s="1"/>
  <c r="BB1297" i="3"/>
  <c r="V4533" i="3"/>
  <c r="AY4826" i="3"/>
  <c r="AY4828" i="3" s="1"/>
  <c r="AY4861" i="3" s="1"/>
  <c r="Y949" i="3"/>
  <c r="BD5562" i="3"/>
  <c r="BE5562" i="3" s="1"/>
  <c r="BD2908" i="3"/>
  <c r="BE2908" i="3" s="1"/>
  <c r="AZ3290" i="3"/>
  <c r="BA3290" i="3" s="1"/>
  <c r="BD5134" i="3"/>
  <c r="BE5134" i="3" s="1"/>
  <c r="AZ5339" i="3"/>
  <c r="BA5339" i="3" s="1"/>
  <c r="BD1553" i="3"/>
  <c r="BE1553" i="3" s="1"/>
  <c r="AZ3707" i="3"/>
  <c r="BA3707" i="3" s="1"/>
  <c r="AZ3315" i="3"/>
  <c r="BA3315" i="3" s="1"/>
  <c r="AZ5052" i="3"/>
  <c r="BA5052" i="3" s="1"/>
  <c r="BD5303" i="3"/>
  <c r="BE5303" i="3" s="1"/>
  <c r="AK5141" i="3"/>
  <c r="AM5403" i="3"/>
  <c r="AZ5068" i="3"/>
  <c r="AZ3131" i="3"/>
  <c r="BA3131" i="3" s="1"/>
  <c r="BD4237" i="3"/>
  <c r="BE4237" i="3" s="1"/>
  <c r="AZ4675" i="3"/>
  <c r="BA4675" i="3" s="1"/>
  <c r="BD4047" i="3"/>
  <c r="BE4047" i="3" s="1"/>
  <c r="BD297" i="3"/>
  <c r="BE297" i="3" s="1"/>
  <c r="AZ5246" i="3"/>
  <c r="BA5246" i="3" s="1"/>
  <c r="AZ4723" i="3"/>
  <c r="BA4723" i="3" s="1"/>
  <c r="AQ147" i="3"/>
  <c r="X147" i="3"/>
  <c r="AY1534" i="3"/>
  <c r="BD4792" i="3"/>
  <c r="BE4792" i="3" s="1"/>
  <c r="BD4106" i="3"/>
  <c r="BE4106" i="3" s="1"/>
  <c r="BD752" i="3"/>
  <c r="BE752" i="3" s="1"/>
  <c r="AZ5281" i="3"/>
  <c r="BA5281" i="3" s="1"/>
  <c r="AZ436" i="3"/>
  <c r="BA436" i="3" s="1"/>
  <c r="BD4702" i="3"/>
  <c r="BE4702" i="3" s="1"/>
  <c r="AZ4293" i="3"/>
  <c r="BA4293" i="3" s="1"/>
  <c r="BD4397" i="3"/>
  <c r="BE4397" i="3" s="1"/>
  <c r="AZ5375" i="3"/>
  <c r="BA5375" i="3" s="1"/>
  <c r="AZ5222" i="3"/>
  <c r="BA5222" i="3" s="1"/>
  <c r="BD3511" i="3"/>
  <c r="BE3511" i="3" s="1"/>
  <c r="AP4533" i="3"/>
  <c r="AI1540" i="3"/>
  <c r="AZ4112" i="3"/>
  <c r="BA4112" i="3" s="1"/>
  <c r="AZ2215" i="3"/>
  <c r="BA2215" i="3" s="1"/>
  <c r="AZ571" i="3"/>
  <c r="BA571" i="3" s="1"/>
  <c r="BD1590" i="3"/>
  <c r="BE1590" i="3" s="1"/>
  <c r="BD2112" i="3"/>
  <c r="BE2112" i="3" s="1"/>
  <c r="AZ1707" i="3"/>
  <c r="BA1707" i="3" s="1"/>
  <c r="AZ4388" i="3"/>
  <c r="BA4388" i="3" s="1"/>
  <c r="AZ4205" i="3"/>
  <c r="BA4205" i="3" s="1"/>
  <c r="AZ794" i="3"/>
  <c r="BA794" i="3" s="1"/>
  <c r="BD748" i="3"/>
  <c r="BE748" i="3" s="1"/>
  <c r="AZ1112" i="3"/>
  <c r="BA1112" i="3" s="1"/>
  <c r="AM4779" i="3"/>
  <c r="R4207" i="3"/>
  <c r="BB384" i="3"/>
  <c r="BB3991" i="3"/>
  <c r="BB3992" i="3" s="1"/>
  <c r="AI147" i="3"/>
  <c r="AX924" i="3"/>
  <c r="AX925" i="3" s="1"/>
  <c r="Z3809" i="3"/>
  <c r="AZ4744" i="3"/>
  <c r="BA4744" i="3" s="1"/>
  <c r="BD315" i="3"/>
  <c r="BE315" i="3" s="1"/>
  <c r="AX3418" i="3"/>
  <c r="AX3727" i="3" s="1"/>
  <c r="BD437" i="3"/>
  <c r="BE437" i="3" s="1"/>
  <c r="AZ2620" i="3"/>
  <c r="BA2620" i="3" s="1"/>
  <c r="AZ4571" i="3"/>
  <c r="BA4571" i="3" s="1"/>
  <c r="AM2387" i="3"/>
  <c r="AM2912" i="3"/>
  <c r="AM3844" i="3"/>
  <c r="AM5378" i="3"/>
  <c r="AR642" i="3"/>
  <c r="Y642" i="3"/>
  <c r="AI4684" i="3"/>
  <c r="AK995" i="3"/>
  <c r="V2767" i="3"/>
  <c r="R3789" i="3"/>
  <c r="AK3789" i="3"/>
  <c r="R3903" i="3"/>
  <c r="AK3903" i="3"/>
  <c r="AM3903" i="3"/>
  <c r="AI4083" i="3"/>
  <c r="T1392" i="3"/>
  <c r="AM1392" i="3"/>
  <c r="V1392" i="3"/>
  <c r="AU383" i="3"/>
  <c r="AA383" i="3"/>
  <c r="BD108" i="3"/>
  <c r="BE108" i="3" s="1"/>
  <c r="BD533" i="3"/>
  <c r="BE533" i="3" s="1"/>
  <c r="AZ528" i="3"/>
  <c r="BA528" i="3" s="1"/>
  <c r="BD574" i="3"/>
  <c r="BE574" i="3" s="1"/>
  <c r="AS147" i="3"/>
  <c r="Z147" i="3"/>
  <c r="BB2596" i="3"/>
  <c r="BB3038" i="3" s="1"/>
  <c r="BD1183" i="3"/>
  <c r="BE1183" i="3" s="1"/>
  <c r="AZ5038" i="3"/>
  <c r="BA5038" i="3" s="1"/>
  <c r="BD445" i="3"/>
  <c r="BE445" i="3" s="1"/>
  <c r="AX3419" i="3"/>
  <c r="AZ159" i="3"/>
  <c r="BA159" i="3" s="1"/>
  <c r="BD2192" i="3"/>
  <c r="BE2192" i="3" s="1"/>
  <c r="AZ517" i="3"/>
  <c r="BA517" i="3" s="1"/>
  <c r="BD5085" i="3"/>
  <c r="BE5085" i="3" s="1"/>
  <c r="AR1690" i="3"/>
  <c r="BD2659" i="3"/>
  <c r="BE2659" i="3" s="1"/>
  <c r="AZ3556" i="3"/>
  <c r="BA3556" i="3" s="1"/>
  <c r="AL3324" i="3"/>
  <c r="AZ1743" i="3"/>
  <c r="BA1743" i="3" s="1"/>
  <c r="AR3718" i="3"/>
  <c r="AC5232" i="3"/>
  <c r="AK3324" i="3"/>
  <c r="AZ407" i="3"/>
  <c r="BA407" i="3" s="1"/>
  <c r="BD3587" i="3"/>
  <c r="BE3587" i="3" s="1"/>
  <c r="BD5047" i="3"/>
  <c r="BE5047" i="3" s="1"/>
  <c r="AI2033" i="3"/>
  <c r="BD3884" i="3"/>
  <c r="BE3884" i="3" s="1"/>
  <c r="BD534" i="3"/>
  <c r="BE534" i="3" s="1"/>
  <c r="AZ779" i="3"/>
  <c r="BA779" i="3" s="1"/>
  <c r="BD2238" i="3"/>
  <c r="BE2238" i="3" s="1"/>
  <c r="BD5077" i="3"/>
  <c r="BE5077" i="3" s="1"/>
  <c r="S2877" i="3"/>
  <c r="AL2877" i="3"/>
  <c r="BD5183" i="3"/>
  <c r="BE5183" i="3" s="1"/>
  <c r="BD570" i="3"/>
  <c r="BE570" i="3" s="1"/>
  <c r="AR383" i="3"/>
  <c r="Y383" i="3"/>
  <c r="AZ3883" i="3"/>
  <c r="BA3883" i="3" s="1"/>
  <c r="Y4452" i="3"/>
  <c r="AZ2374" i="3"/>
  <c r="BA2374" i="3" s="1"/>
  <c r="AZ546" i="3"/>
  <c r="BA546" i="3" s="1"/>
  <c r="AZ3129" i="3"/>
  <c r="BA3129" i="3" s="1"/>
  <c r="BD4076" i="3"/>
  <c r="BE4076" i="3" s="1"/>
  <c r="AM4032" i="3"/>
  <c r="T4032" i="3"/>
  <c r="AS1213" i="3"/>
  <c r="Z1213" i="3"/>
  <c r="AK383" i="3"/>
  <c r="V1042" i="3"/>
  <c r="Y1042" i="3"/>
  <c r="AR1042" i="3"/>
  <c r="AI2423" i="3"/>
  <c r="Z2935" i="3"/>
  <c r="AS2935" i="3"/>
  <c r="AC1213" i="3"/>
  <c r="U2767" i="3"/>
  <c r="AN2767" i="3"/>
  <c r="X2767" i="3"/>
  <c r="Z2877" i="3"/>
  <c r="AS2877" i="3"/>
  <c r="AC3789" i="3"/>
  <c r="Q3789" i="3"/>
  <c r="AJ3789" i="3"/>
  <c r="Q3903" i="3"/>
  <c r="AJ3903" i="3"/>
  <c r="S3903" i="3"/>
  <c r="U4376" i="3"/>
  <c r="AN4376" i="3"/>
  <c r="Z4083" i="3"/>
  <c r="AS4083" i="3"/>
  <c r="AC4083" i="3"/>
  <c r="U3029" i="3"/>
  <c r="AN3029" i="3"/>
  <c r="X4376" i="3"/>
  <c r="AQ4376" i="3"/>
  <c r="S1392" i="3"/>
  <c r="AL1392" i="3"/>
  <c r="U1392" i="3"/>
  <c r="AN1392" i="3"/>
  <c r="R2647" i="3"/>
  <c r="AU642" i="3"/>
  <c r="AA642" i="3"/>
  <c r="AZ516" i="3"/>
  <c r="BA516" i="3" s="1"/>
  <c r="AZ3670" i="3"/>
  <c r="BA3670" i="3" s="1"/>
  <c r="AZ3830" i="3"/>
  <c r="BA3830" i="3" s="1"/>
  <c r="AZ751" i="3"/>
  <c r="BA751" i="3" s="1"/>
  <c r="BD397" i="3"/>
  <c r="BE397" i="3" s="1"/>
  <c r="Y5328" i="3"/>
  <c r="AN3271" i="3"/>
  <c r="BD2577" i="3"/>
  <c r="BE2577" i="3" s="1"/>
  <c r="BD1733" i="3"/>
  <c r="BE1733" i="3" s="1"/>
  <c r="AU4032" i="3"/>
  <c r="AA4032" i="3"/>
  <c r="AS642" i="3"/>
  <c r="AZ3929" i="3"/>
  <c r="BA3929" i="3" s="1"/>
  <c r="Z2172" i="3"/>
  <c r="AS2172" i="3"/>
  <c r="AX316" i="3"/>
  <c r="BD277" i="3"/>
  <c r="BE277" i="3" s="1"/>
  <c r="AK3809" i="3"/>
  <c r="AI3809" i="3"/>
  <c r="AR2695" i="3"/>
  <c r="AZ4282" i="3"/>
  <c r="BA4282" i="3" s="1"/>
  <c r="BB2018" i="3"/>
  <c r="AZ539" i="3"/>
  <c r="BA539" i="3" s="1"/>
  <c r="AZ4943" i="3"/>
  <c r="BA4943" i="3" s="1"/>
  <c r="BD632" i="3"/>
  <c r="BE632" i="3" s="1"/>
  <c r="AI68" i="3"/>
  <c r="AJ234" i="3"/>
  <c r="AI1481" i="3"/>
  <c r="AI2537" i="3"/>
  <c r="AM3068" i="3"/>
  <c r="AM3755" i="3"/>
  <c r="AI1604" i="3"/>
  <c r="AM4121" i="3"/>
  <c r="AM2153" i="3"/>
  <c r="Q4621" i="3"/>
  <c r="AJ4621" i="3"/>
  <c r="AL3293" i="3"/>
  <c r="AC5141" i="3"/>
  <c r="AN4296" i="3"/>
  <c r="AN1814" i="3"/>
  <c r="BD3133" i="3"/>
  <c r="BE3133" i="3" s="1"/>
  <c r="AX1416" i="3"/>
  <c r="AZ484" i="3"/>
  <c r="BA484" i="3" s="1"/>
  <c r="Q1690" i="3"/>
  <c r="AZ420" i="3"/>
  <c r="BA420" i="3" s="1"/>
  <c r="BD427" i="3"/>
  <c r="BE427" i="3" s="1"/>
  <c r="AZ682" i="3"/>
  <c r="BA682" i="3" s="1"/>
  <c r="Q1372" i="3"/>
  <c r="AZ576" i="3"/>
  <c r="BA576" i="3" s="1"/>
  <c r="AZ5175" i="3"/>
  <c r="BA5175" i="3" s="1"/>
  <c r="R642" i="3"/>
  <c r="R3293" i="3"/>
  <c r="AQ5403" i="3"/>
  <c r="X4207" i="3"/>
  <c r="AQ4207" i="3"/>
  <c r="AI5232" i="3"/>
  <c r="AN581" i="3"/>
  <c r="AC755" i="3"/>
  <c r="AN995" i="3"/>
  <c r="AC837" i="3"/>
  <c r="AK1690" i="3"/>
  <c r="AN1653" i="3"/>
  <c r="AJ1372" i="3"/>
  <c r="X2079" i="3"/>
  <c r="AI2595" i="3"/>
  <c r="AK3029" i="3"/>
  <c r="AL279" i="3"/>
  <c r="AC1481" i="3"/>
  <c r="AL2387" i="3"/>
  <c r="AL3068" i="3"/>
  <c r="AJ3068" i="3"/>
  <c r="AL2912" i="3"/>
  <c r="AJ4245" i="3"/>
  <c r="AL3755" i="3"/>
  <c r="AJ3755" i="3"/>
  <c r="AJ949" i="3"/>
  <c r="AJ4121" i="3"/>
  <c r="AN1540" i="3"/>
  <c r="AL2153" i="3"/>
  <c r="AJ2153" i="3"/>
  <c r="AL3844" i="3"/>
  <c r="AJ4927" i="3"/>
  <c r="AN5378" i="3"/>
  <c r="AL5378" i="3"/>
  <c r="AK4621" i="3"/>
  <c r="AN4621" i="3"/>
  <c r="AM4296" i="3"/>
  <c r="AM1172" i="3"/>
  <c r="AM1814" i="3"/>
  <c r="AK3718" i="3"/>
  <c r="BD2311" i="3"/>
  <c r="BE2311" i="3" s="1"/>
  <c r="AZ835" i="3"/>
  <c r="BA835" i="3" s="1"/>
  <c r="BD675" i="3"/>
  <c r="BE675" i="3" s="1"/>
  <c r="BD3690" i="3"/>
  <c r="BE3690" i="3" s="1"/>
  <c r="AC2172" i="3"/>
  <c r="Q3809" i="3"/>
  <c r="AI4032" i="3"/>
  <c r="AN4417" i="3"/>
  <c r="Z2595" i="3"/>
  <c r="Z212" i="3"/>
  <c r="AS212" i="3"/>
  <c r="AL1417" i="3"/>
  <c r="S1417" i="3"/>
  <c r="BD3356" i="3"/>
  <c r="BE3356" i="3" s="1"/>
  <c r="BD225" i="3"/>
  <c r="BE225" i="3" s="1"/>
  <c r="BD3632" i="3"/>
  <c r="BE3632" i="3" s="1"/>
  <c r="BD593" i="3"/>
  <c r="BE593" i="3" s="1"/>
  <c r="BD2414" i="3"/>
  <c r="BE2414" i="3" s="1"/>
  <c r="X4417" i="3"/>
  <c r="AQ4417" i="3"/>
  <c r="AS1325" i="3"/>
  <c r="BD1168" i="3"/>
  <c r="BE1168" i="3" s="1"/>
  <c r="AS4032" i="3"/>
  <c r="AZ381" i="3"/>
  <c r="BA381" i="3" s="1"/>
  <c r="AZ5118" i="3"/>
  <c r="BA5118" i="3" s="1"/>
  <c r="T2033" i="3"/>
  <c r="AZ2976" i="3"/>
  <c r="BA2976" i="3" s="1"/>
  <c r="BD550" i="3"/>
  <c r="BE550" i="3" s="1"/>
  <c r="BD2066" i="3"/>
  <c r="BE2066" i="3" s="1"/>
  <c r="BD2959" i="3"/>
  <c r="BE2959" i="3" s="1"/>
  <c r="AZ579" i="3"/>
  <c r="BA579" i="3" s="1"/>
  <c r="AZ464" i="3"/>
  <c r="BA464" i="3" s="1"/>
  <c r="BD2850" i="3"/>
  <c r="BE2850" i="3" s="1"/>
  <c r="AS1417" i="3"/>
  <c r="AP383" i="3"/>
  <c r="AR2423" i="3"/>
  <c r="AS3029" i="3"/>
  <c r="AS3789" i="3"/>
  <c r="AS3903" i="3"/>
  <c r="AQ4083" i="3"/>
  <c r="AS1372" i="3"/>
  <c r="AZ2243" i="3"/>
  <c r="BA2243" i="3" s="1"/>
  <c r="BD3976" i="3"/>
  <c r="BE3976" i="3" s="1"/>
  <c r="BE3977" i="3" s="1"/>
  <c r="BE3978" i="3" s="1"/>
  <c r="BC4446" i="3"/>
  <c r="BD603" i="3"/>
  <c r="BE603" i="3" s="1"/>
  <c r="BD1194" i="3"/>
  <c r="BE1194" i="3" s="1"/>
  <c r="BD2262" i="3"/>
  <c r="BE2262" i="3" s="1"/>
  <c r="BD1119" i="3"/>
  <c r="BE1119" i="3" s="1"/>
  <c r="BB2033" i="3"/>
  <c r="AZ1730" i="3"/>
  <c r="BA1730" i="3" s="1"/>
  <c r="AZ565" i="3"/>
  <c r="BA565" i="3" s="1"/>
  <c r="BD416" i="3"/>
  <c r="BE416" i="3" s="1"/>
  <c r="BD1104" i="3"/>
  <c r="BE1104" i="3" s="1"/>
  <c r="BD5286" i="3"/>
  <c r="BE5286" i="3" s="1"/>
  <c r="AZ572" i="3"/>
  <c r="BA572" i="3" s="1"/>
  <c r="AP1417" i="3"/>
  <c r="V1417" i="3"/>
  <c r="AU2935" i="3"/>
  <c r="AS837" i="3"/>
  <c r="AP2767" i="3"/>
  <c r="AR4376" i="3"/>
  <c r="AP1392" i="3"/>
  <c r="AQ642" i="3"/>
  <c r="AR4032" i="3"/>
  <c r="AR147" i="3"/>
  <c r="AS3491" i="3"/>
  <c r="AJ2172" i="3"/>
  <c r="AJ3809" i="3"/>
  <c r="AM279" i="3"/>
  <c r="AM1417" i="3"/>
  <c r="AC2595" i="3"/>
  <c r="AI5403" i="3"/>
  <c r="AL2033" i="3"/>
  <c r="AM2033" i="3"/>
  <c r="AC4533" i="3"/>
  <c r="AI4533" i="3"/>
  <c r="AJ4452" i="3"/>
  <c r="Z1042" i="3"/>
  <c r="AA2935" i="3"/>
  <c r="Y4417" i="3"/>
  <c r="Y4376" i="3"/>
  <c r="Y4032" i="3"/>
  <c r="Y212" i="3"/>
  <c r="X3491" i="3"/>
  <c r="Q2423" i="3"/>
  <c r="T3903" i="3"/>
  <c r="R147" i="3"/>
  <c r="AZ613" i="3"/>
  <c r="BA613" i="3" s="1"/>
  <c r="BD811" i="3"/>
  <c r="BE811" i="3" s="1"/>
  <c r="BD313" i="3"/>
  <c r="BE313" i="3" s="1"/>
  <c r="BD4445" i="3"/>
  <c r="BE4445" i="3" s="1"/>
  <c r="AP1540" i="3"/>
  <c r="BD4749" i="3"/>
  <c r="BE4749" i="3" s="1"/>
  <c r="BD5290" i="3"/>
  <c r="BE5290" i="3" s="1"/>
  <c r="BD3895" i="3"/>
  <c r="BD368" i="3"/>
  <c r="BE368" i="3" s="1"/>
  <c r="AZ4654" i="3"/>
  <c r="BA4654" i="3" s="1"/>
  <c r="BD2065" i="3"/>
  <c r="BE2065" i="3" s="1"/>
  <c r="BD1134" i="3"/>
  <c r="BE1134" i="3" s="1"/>
  <c r="BD428" i="3"/>
  <c r="BE428" i="3" s="1"/>
  <c r="BD597" i="3"/>
  <c r="BE597" i="3" s="1"/>
  <c r="AZ2062" i="3"/>
  <c r="BA2062" i="3" s="1"/>
  <c r="AZ1683" i="3"/>
  <c r="BA1683" i="3" s="1"/>
  <c r="AK2033" i="3"/>
  <c r="AZ2560" i="3"/>
  <c r="BA2560" i="3" s="1"/>
  <c r="BD3132" i="3"/>
  <c r="BE3132" i="3" s="1"/>
  <c r="Q5403" i="3"/>
  <c r="BD5316" i="3"/>
  <c r="BE5316" i="3" s="1"/>
  <c r="AZ5127" i="3"/>
  <c r="BA5127" i="3" s="1"/>
  <c r="AZ1668" i="3"/>
  <c r="BA1668" i="3" s="1"/>
  <c r="BD2275" i="3"/>
  <c r="BE2275" i="3" s="1"/>
  <c r="BD921" i="3"/>
  <c r="BE921" i="3" s="1"/>
  <c r="AZ1718" i="3"/>
  <c r="BA1718" i="3" s="1"/>
  <c r="AL3718" i="3"/>
  <c r="S3718" i="3"/>
  <c r="U1814" i="3"/>
  <c r="AZ4392" i="3"/>
  <c r="BA4392" i="3" s="1"/>
  <c r="BD367" i="3"/>
  <c r="BE367" i="3" s="1"/>
  <c r="R2033" i="3"/>
  <c r="AL5328" i="3"/>
  <c r="BD401" i="3"/>
  <c r="BE401" i="3" s="1"/>
  <c r="AZ990" i="3"/>
  <c r="BA990" i="3" s="1"/>
  <c r="J592" i="4"/>
  <c r="K592" i="4" s="1"/>
  <c r="AZ632" i="3"/>
  <c r="BA632" i="3" s="1"/>
  <c r="AZ5086" i="3"/>
  <c r="BA5086" i="3" s="1"/>
  <c r="BD819" i="3"/>
  <c r="BE819" i="3" s="1"/>
  <c r="BD4939" i="3"/>
  <c r="BE4939" i="3" s="1"/>
  <c r="AZ602" i="3"/>
  <c r="BA602" i="3" s="1"/>
  <c r="AZ4568" i="3"/>
  <c r="BA4568" i="3" s="1"/>
  <c r="AZ4698" i="3"/>
  <c r="BA4698" i="3" s="1"/>
  <c r="AX2282" i="3"/>
  <c r="AZ2252" i="3"/>
  <c r="BA2252" i="3" s="1"/>
  <c r="BD626" i="3"/>
  <c r="BE626" i="3" s="1"/>
  <c r="BD431" i="3"/>
  <c r="BE431" i="3" s="1"/>
  <c r="BD738" i="3"/>
  <c r="BE738" i="3" s="1"/>
  <c r="AZ252" i="3"/>
  <c r="BA252" i="3" s="1"/>
  <c r="AZ1105" i="3"/>
  <c r="BA1105" i="3" s="1"/>
  <c r="AZ3336" i="3"/>
  <c r="BA3336" i="3" s="1"/>
  <c r="BD2244" i="3"/>
  <c r="BE2244" i="3" s="1"/>
  <c r="AI5192" i="3"/>
  <c r="AI2079" i="3"/>
  <c r="S3293" i="3"/>
  <c r="AZ3961" i="3"/>
  <c r="BA3961" i="3" s="1"/>
  <c r="AX2416" i="3"/>
  <c r="BD823" i="3"/>
  <c r="BE823" i="3" s="1"/>
  <c r="AZ4076" i="3"/>
  <c r="BA4076" i="3" s="1"/>
  <c r="AZ808" i="3"/>
  <c r="BA808" i="3" s="1"/>
  <c r="AZ1797" i="3"/>
  <c r="BA1797" i="3" s="1"/>
  <c r="AZ365" i="3"/>
  <c r="BA365" i="3" s="1"/>
  <c r="AZ4660" i="3"/>
  <c r="BA4660" i="3" s="1"/>
  <c r="BD432" i="3"/>
  <c r="BE432" i="3" s="1"/>
  <c r="AZ1314" i="3"/>
  <c r="BA1314" i="3" s="1"/>
  <c r="BD693" i="3"/>
  <c r="BE693" i="3" s="1"/>
  <c r="BD455" i="3"/>
  <c r="BE455" i="3" s="1"/>
  <c r="BD1791" i="3"/>
  <c r="BE1791" i="3" s="1"/>
  <c r="AU1325" i="3"/>
  <c r="AC498" i="3"/>
  <c r="BD5224" i="3"/>
  <c r="BE5224" i="3" s="1"/>
  <c r="BD770" i="3"/>
  <c r="BE770" i="3" s="1"/>
  <c r="BD3899" i="3"/>
  <c r="BE3899" i="3" s="1"/>
  <c r="BD4611" i="3"/>
  <c r="BE4611" i="3" s="1"/>
  <c r="AZ3699" i="3"/>
  <c r="BA3699" i="3" s="1"/>
  <c r="AQ5056" i="3"/>
  <c r="AJ3293" i="3"/>
  <c r="BD4283" i="3"/>
  <c r="BE4283" i="3" s="1"/>
  <c r="BD521" i="3"/>
  <c r="BE521" i="3" s="1"/>
  <c r="AZ2640" i="3"/>
  <c r="BA2640" i="3" s="1"/>
  <c r="BD558" i="3"/>
  <c r="BE558" i="3" s="1"/>
  <c r="BD772" i="3"/>
  <c r="BE772" i="3" s="1"/>
  <c r="BD604" i="3"/>
  <c r="BE604" i="3" s="1"/>
  <c r="BD681" i="3"/>
  <c r="BE681" i="3" s="1"/>
  <c r="BD4024" i="3"/>
  <c r="AZ623" i="3"/>
  <c r="BA623" i="3" s="1"/>
  <c r="BD4594" i="3"/>
  <c r="BE4594" i="3" s="1"/>
  <c r="AZ704" i="3"/>
  <c r="BA704" i="3" s="1"/>
  <c r="BD622" i="3"/>
  <c r="BE622" i="3" s="1"/>
  <c r="BD5301" i="3"/>
  <c r="BE5301" i="3" s="1"/>
  <c r="AZ5163" i="3"/>
  <c r="BA5163" i="3" s="1"/>
  <c r="BB3081" i="3"/>
  <c r="BB3082" i="3" s="1"/>
  <c r="BD2990" i="3"/>
  <c r="BE2990" i="3" s="1"/>
  <c r="AZ3503" i="3"/>
  <c r="BA3503" i="3" s="1"/>
  <c r="AZ1918" i="3"/>
  <c r="BA1918" i="3" s="1"/>
  <c r="AA1325" i="3"/>
  <c r="AL4011" i="3"/>
  <c r="AA2877" i="3"/>
  <c r="AU2877" i="3"/>
  <c r="AR4417" i="3"/>
  <c r="AI1269" i="3"/>
  <c r="AX3475" i="3"/>
  <c r="AJ383" i="3"/>
  <c r="AN234" i="3"/>
  <c r="BB1229" i="3"/>
  <c r="BB1249" i="3" s="1"/>
  <c r="X1042" i="3"/>
  <c r="AQ1042" i="3"/>
  <c r="BD1960" i="3"/>
  <c r="BE1960" i="3" s="1"/>
  <c r="AZ55" i="3"/>
  <c r="BA55" i="3" s="1"/>
  <c r="AA837" i="3"/>
  <c r="AZ2629" i="3"/>
  <c r="BA2629" i="3" s="1"/>
  <c r="AN4684" i="3"/>
  <c r="AN3844" i="3"/>
  <c r="AZ5117" i="3"/>
  <c r="BA5117" i="3" s="1"/>
  <c r="BB2282" i="3"/>
  <c r="R1042" i="3"/>
  <c r="V2423" i="3"/>
  <c r="AP2423" i="3"/>
  <c r="BD3596" i="3"/>
  <c r="BE3596" i="3" s="1"/>
  <c r="AZ4110" i="3"/>
  <c r="BA4110" i="3" s="1"/>
  <c r="AA4245" i="3"/>
  <c r="AS4245" i="3"/>
  <c r="BD1684" i="3"/>
  <c r="BE1684" i="3" s="1"/>
  <c r="AJ5629" i="3"/>
  <c r="AZ2527" i="3"/>
  <c r="BA2527" i="3" s="1"/>
  <c r="AZ1162" i="3"/>
  <c r="BA1162" i="3" s="1"/>
  <c r="V234" i="3"/>
  <c r="BB1248" i="3"/>
  <c r="AZ2236" i="3"/>
  <c r="BA2236" i="3" s="1"/>
  <c r="H536" i="4"/>
  <c r="U1091" i="3"/>
  <c r="Q5629" i="3"/>
  <c r="AP1091" i="3"/>
  <c r="AL5629" i="3"/>
  <c r="Q2172" i="3"/>
  <c r="AZ4294" i="3"/>
  <c r="BA4294" i="3" s="1"/>
  <c r="AZ4915" i="3"/>
  <c r="BA4915" i="3" s="1"/>
  <c r="AQ2423" i="3"/>
  <c r="BD295" i="3"/>
  <c r="BE295" i="3" s="1"/>
  <c r="AN3491" i="3"/>
  <c r="AI642" i="3"/>
  <c r="AZ4399" i="3"/>
  <c r="BA4399" i="3" s="1"/>
  <c r="AZ567" i="3"/>
  <c r="BA567" i="3" s="1"/>
  <c r="AC642" i="3"/>
  <c r="AL317" i="3"/>
  <c r="T317" i="3"/>
  <c r="AQ2387" i="3"/>
  <c r="Y2387" i="3"/>
  <c r="AL3216" i="3"/>
  <c r="T3216" i="3"/>
  <c r="AQ2912" i="3"/>
  <c r="Y2912" i="3"/>
  <c r="BD2000" i="3"/>
  <c r="BE2000" i="3" s="1"/>
  <c r="BE2018" i="3" s="1"/>
  <c r="AX2600" i="3"/>
  <c r="AZ3698" i="3"/>
  <c r="BA3698" i="3" s="1"/>
  <c r="AZ810" i="3"/>
  <c r="BA810" i="3" s="1"/>
  <c r="AZ4243" i="3"/>
  <c r="BA4243" i="3" s="1"/>
  <c r="AZ4233" i="3"/>
  <c r="BA4233" i="3" s="1"/>
  <c r="AZ330" i="3"/>
  <c r="BA330" i="3" s="1"/>
  <c r="AZ5429" i="3"/>
  <c r="BA5429" i="3" s="1"/>
  <c r="BD1787" i="3"/>
  <c r="BE1787" i="3" s="1"/>
  <c r="AX1218" i="3"/>
  <c r="AX2422" i="3"/>
  <c r="AX754" i="3"/>
  <c r="AZ3059" i="3"/>
  <c r="BA3059" i="3" s="1"/>
  <c r="AZ1618" i="3"/>
  <c r="BA1618" i="3" s="1"/>
  <c r="C355" i="4"/>
  <c r="AQ3068" i="3"/>
  <c r="Y3068" i="3"/>
  <c r="AQ3755" i="3"/>
  <c r="Y3755" i="3"/>
  <c r="AZ2302" i="3"/>
  <c r="BA2302" i="3" s="1"/>
  <c r="C186" i="4"/>
  <c r="AZ3744" i="3"/>
  <c r="BA3744" i="3" s="1"/>
  <c r="AZ1295" i="3"/>
  <c r="BA1295" i="3" s="1"/>
  <c r="AZ4106" i="3"/>
  <c r="BA4106" i="3" s="1"/>
  <c r="AZ5315" i="3"/>
  <c r="BA5315" i="3" s="1"/>
  <c r="BD1639" i="3"/>
  <c r="BE1639" i="3" s="1"/>
  <c r="AJ642" i="3"/>
  <c r="Q642" i="3"/>
  <c r="BD3656" i="3"/>
  <c r="BE3656" i="3" s="1"/>
  <c r="BD56" i="3"/>
  <c r="BE56" i="3" s="1"/>
  <c r="BD1472" i="3"/>
  <c r="BE1472" i="3" s="1"/>
  <c r="BD3746" i="3"/>
  <c r="BE3746" i="3" s="1"/>
  <c r="BD4912" i="3"/>
  <c r="BE4912" i="3" s="1"/>
  <c r="BB4120" i="3"/>
  <c r="AI3271" i="3"/>
  <c r="Q3271" i="3"/>
  <c r="AC1372" i="3"/>
  <c r="AN317" i="3"/>
  <c r="V317" i="3"/>
  <c r="AJ1481" i="3"/>
  <c r="R1481" i="3"/>
  <c r="AJ2537" i="3"/>
  <c r="R2537" i="3"/>
  <c r="AN3216" i="3"/>
  <c r="V3216" i="3"/>
  <c r="AN3571" i="3"/>
  <c r="BD511" i="3"/>
  <c r="BE511" i="3" s="1"/>
  <c r="AN1042" i="3"/>
  <c r="AZ461" i="3"/>
  <c r="BA461" i="3" s="1"/>
  <c r="BD4708" i="3"/>
  <c r="BE4708" i="3" s="1"/>
  <c r="BD2849" i="3"/>
  <c r="BE2849" i="3" s="1"/>
  <c r="BD1682" i="3"/>
  <c r="BE1682" i="3" s="1"/>
  <c r="BB227" i="3"/>
  <c r="AZ2193" i="3"/>
  <c r="BA2193" i="3" s="1"/>
  <c r="BB1410" i="3"/>
  <c r="AP1042" i="3"/>
  <c r="AA2423" i="3"/>
  <c r="AU2423" i="3"/>
  <c r="AZ1363" i="3"/>
  <c r="BA1363" i="3" s="1"/>
  <c r="AZ57" i="3"/>
  <c r="BA57" i="3" s="1"/>
  <c r="AZ1473" i="3"/>
  <c r="BA1473" i="3" s="1"/>
  <c r="AZ5287" i="3"/>
  <c r="BA5287" i="3" s="1"/>
  <c r="AZ262" i="3"/>
  <c r="BA262" i="3" s="1"/>
  <c r="AQ2595" i="3"/>
  <c r="AS1042" i="3"/>
  <c r="BD1638" i="3"/>
  <c r="BE1638" i="3" s="1"/>
  <c r="AM383" i="3"/>
  <c r="T383" i="3"/>
  <c r="R2423" i="3"/>
  <c r="AK2423" i="3"/>
  <c r="AJ2978" i="3"/>
  <c r="R2978" i="3"/>
  <c r="AS755" i="3"/>
  <c r="AA755" i="3"/>
  <c r="AN2387" i="3"/>
  <c r="V2387" i="3"/>
  <c r="AA3068" i="3"/>
  <c r="AN2912" i="3"/>
  <c r="V2912" i="3"/>
  <c r="AA3755" i="3"/>
  <c r="AJ1604" i="3"/>
  <c r="AA4927" i="3"/>
  <c r="AZ2330" i="3"/>
  <c r="BA2330" i="3" s="1"/>
  <c r="AC1042" i="3"/>
  <c r="AM642" i="3"/>
  <c r="T642" i="3"/>
  <c r="T1814" i="3"/>
  <c r="BD3825" i="3"/>
  <c r="BE3825" i="3" s="1"/>
  <c r="BD2046" i="3"/>
  <c r="BD2329" i="3"/>
  <c r="BE2329" i="3" s="1"/>
  <c r="BD5042" i="3"/>
  <c r="BE5042" i="3" s="1"/>
  <c r="BD3508" i="3"/>
  <c r="BE3508" i="3" s="1"/>
  <c r="AJ212" i="3"/>
  <c r="R1213" i="3"/>
  <c r="AX4793" i="3"/>
  <c r="AX4794" i="3" s="1"/>
  <c r="AZ4670" i="3"/>
  <c r="BA4670" i="3" s="1"/>
  <c r="Y3029" i="3"/>
  <c r="AR3029" i="3"/>
  <c r="BD294" i="3"/>
  <c r="BE294" i="3" s="1"/>
  <c r="BD1678" i="3"/>
  <c r="BE1678" i="3" s="1"/>
  <c r="BD4275" i="3"/>
  <c r="BE4275" i="3" s="1"/>
  <c r="BD3589" i="3"/>
  <c r="BE3589" i="3" s="1"/>
  <c r="BD3636" i="3"/>
  <c r="BE3636" i="3" s="1"/>
  <c r="BD3624" i="3"/>
  <c r="BE3624" i="3" s="1"/>
  <c r="AL581" i="3"/>
  <c r="AL995" i="3"/>
  <c r="BD1117" i="3"/>
  <c r="BE1117" i="3" s="1"/>
  <c r="BD2250" i="3"/>
  <c r="BE2250" i="3" s="1"/>
  <c r="BD3057" i="3"/>
  <c r="BE3057" i="3" s="1"/>
  <c r="BD4230" i="3"/>
  <c r="BE4230" i="3" s="1"/>
  <c r="BD939" i="3"/>
  <c r="BE939" i="3" s="1"/>
  <c r="BD266" i="3"/>
  <c r="BE266" i="3" s="1"/>
  <c r="BD1585" i="3"/>
  <c r="BE1585" i="3" s="1"/>
  <c r="BD1369" i="3"/>
  <c r="BE1369" i="3" s="1"/>
  <c r="BD2561" i="3"/>
  <c r="BE2561" i="3" s="1"/>
  <c r="BD411" i="3"/>
  <c r="BE411" i="3" s="1"/>
  <c r="BB689" i="3"/>
  <c r="BD4919" i="3"/>
  <c r="BE4919" i="3" s="1"/>
  <c r="BD5277" i="3"/>
  <c r="BE5277" i="3" s="1"/>
  <c r="BD1058" i="3"/>
  <c r="BE1058" i="3" s="1"/>
  <c r="BD3525" i="3"/>
  <c r="BE3525" i="3" s="1"/>
  <c r="BD1708" i="3"/>
  <c r="BE1708" i="3" s="1"/>
  <c r="BD617" i="3"/>
  <c r="BE617" i="3" s="1"/>
  <c r="BD488" i="3"/>
  <c r="BE488" i="3" s="1"/>
  <c r="BD4118" i="3"/>
  <c r="BE4118" i="3" s="1"/>
  <c r="BD1108" i="3"/>
  <c r="BE1108" i="3" s="1"/>
  <c r="BD4284" i="3"/>
  <c r="BE4284" i="3" s="1"/>
  <c r="BD1153" i="3"/>
  <c r="BE1153" i="3" s="1"/>
  <c r="BD4077" i="3"/>
  <c r="BE4077" i="3" s="1"/>
  <c r="BD3134" i="3"/>
  <c r="BE3134" i="3" s="1"/>
  <c r="BD1115" i="3"/>
  <c r="BE1115" i="3" s="1"/>
  <c r="BD687" i="3"/>
  <c r="BE687" i="3" s="1"/>
  <c r="BD249" i="3"/>
  <c r="BE249" i="3" s="1"/>
  <c r="BD419" i="3"/>
  <c r="BE419" i="3" s="1"/>
  <c r="BD1711" i="3"/>
  <c r="BE1711" i="3" s="1"/>
  <c r="BD1647" i="3"/>
  <c r="BE1647" i="3" s="1"/>
  <c r="BD3651" i="3"/>
  <c r="BE3651" i="3" s="1"/>
  <c r="BD2375" i="3"/>
  <c r="BE2375" i="3" s="1"/>
  <c r="BD4108" i="3"/>
  <c r="BE4108" i="3" s="1"/>
  <c r="BD829" i="3"/>
  <c r="BE829" i="3" s="1"/>
  <c r="BD4068" i="3"/>
  <c r="BE4068" i="3" s="1"/>
  <c r="BD1749" i="3"/>
  <c r="BE1749" i="3" s="1"/>
  <c r="AZ1812" i="3"/>
  <c r="BA1812" i="3" s="1"/>
  <c r="BD2996" i="3"/>
  <c r="BE2996" i="3" s="1"/>
  <c r="AZ266" i="3"/>
  <c r="BA266" i="3" s="1"/>
  <c r="AZ377" i="3"/>
  <c r="BA377" i="3" s="1"/>
  <c r="AZ398" i="3"/>
  <c r="BA398" i="3" s="1"/>
  <c r="AZ482" i="3"/>
  <c r="BA482" i="3" s="1"/>
  <c r="AZ1122" i="3"/>
  <c r="BA1122" i="3" s="1"/>
  <c r="AZ515" i="3"/>
  <c r="BA515" i="3" s="1"/>
  <c r="AZ1713" i="3"/>
  <c r="BA1713" i="3" s="1"/>
  <c r="AZ1732" i="3"/>
  <c r="BA1732" i="3" s="1"/>
  <c r="AZ1779" i="3"/>
  <c r="BA1779" i="3" s="1"/>
  <c r="AE3081" i="3"/>
  <c r="AE3082" i="3" s="1"/>
  <c r="AZ3587" i="3"/>
  <c r="BA3587" i="3" s="1"/>
  <c r="AZ3824" i="3"/>
  <c r="BA3824" i="3" s="1"/>
  <c r="AZ694" i="3"/>
  <c r="BA694" i="3" s="1"/>
  <c r="AZ2139" i="3"/>
  <c r="BA2139" i="3" s="1"/>
  <c r="AZ2222" i="3"/>
  <c r="BA2222" i="3" s="1"/>
  <c r="AZ657" i="3"/>
  <c r="BA657" i="3" s="1"/>
  <c r="AZ1259" i="3"/>
  <c r="BA1259" i="3" s="1"/>
  <c r="AE1342" i="3"/>
  <c r="AZ769" i="3"/>
  <c r="BA769" i="3" s="1"/>
  <c r="AZ781" i="3"/>
  <c r="BA781" i="3" s="1"/>
  <c r="AZ5290" i="3"/>
  <c r="BA5290" i="3" s="1"/>
  <c r="V4376" i="3"/>
  <c r="V4417" i="3"/>
  <c r="AP4417" i="3"/>
  <c r="V1372" i="3"/>
  <c r="T3029" i="3"/>
  <c r="AM4376" i="3"/>
  <c r="T1372" i="3"/>
  <c r="AM1372" i="3"/>
  <c r="BD3312" i="3"/>
  <c r="BE3312" i="3" s="1"/>
  <c r="BD4589" i="3"/>
  <c r="BE4589" i="3" s="1"/>
  <c r="BB4031" i="3"/>
  <c r="X4760" i="3"/>
  <c r="AJ4032" i="3"/>
  <c r="Q4032" i="3"/>
  <c r="AR1417" i="3"/>
  <c r="X383" i="3"/>
  <c r="U2595" i="3"/>
  <c r="AN2595" i="3"/>
  <c r="C1210" i="4"/>
  <c r="AX3067" i="3"/>
  <c r="AN147" i="3"/>
  <c r="U147" i="3"/>
  <c r="AX4765" i="3"/>
  <c r="BB1609" i="3"/>
  <c r="C492" i="4"/>
  <c r="BB839" i="3"/>
  <c r="AC147" i="3"/>
  <c r="AX580" i="3"/>
  <c r="BB1041" i="3"/>
  <c r="AU3809" i="3"/>
  <c r="AA3809" i="3"/>
  <c r="AR3809" i="3"/>
  <c r="AX4948" i="3"/>
  <c r="AX4954" i="3" s="1"/>
  <c r="AZ2677" i="3"/>
  <c r="BA2677" i="3" s="1"/>
  <c r="BD335" i="3"/>
  <c r="BE335" i="3" s="1"/>
  <c r="C1094" i="4"/>
  <c r="BB4948" i="3"/>
  <c r="BB4954" i="3" s="1"/>
  <c r="AZ2509" i="3"/>
  <c r="BA2509" i="3" s="1"/>
  <c r="AZ2848" i="3"/>
  <c r="BA2848" i="3" s="1"/>
  <c r="AZ4464" i="3"/>
  <c r="BA4464" i="3" s="1"/>
  <c r="AZ2378" i="3"/>
  <c r="BA2378" i="3" s="1"/>
  <c r="AY174" i="3"/>
  <c r="AZ174" i="3" s="1"/>
  <c r="BA174" i="3" s="1"/>
  <c r="AY258" i="3"/>
  <c r="AZ258" i="3" s="1"/>
  <c r="BA258" i="3" s="1"/>
  <c r="AY304" i="3"/>
  <c r="AZ304" i="3" s="1"/>
  <c r="BA304" i="3" s="1"/>
  <c r="AY244" i="3"/>
  <c r="AZ244" i="3" s="1"/>
  <c r="BA244" i="3" s="1"/>
  <c r="AY3111" i="3"/>
  <c r="AZ3111" i="3" s="1"/>
  <c r="BA3111" i="3" s="1"/>
  <c r="AW1418" i="3"/>
  <c r="BC1405" i="3"/>
  <c r="BD1405" i="3" s="1"/>
  <c r="BD1721" i="3"/>
  <c r="BE1721" i="3" s="1"/>
  <c r="AY332" i="3"/>
  <c r="AZ332" i="3" s="1"/>
  <c r="BA332" i="3" s="1"/>
  <c r="V3903" i="3"/>
  <c r="V4083" i="3"/>
  <c r="AP4083" i="3"/>
  <c r="AY132" i="3"/>
  <c r="AZ132" i="3" s="1"/>
  <c r="BA132" i="3" s="1"/>
  <c r="AZ938" i="3"/>
  <c r="BA938" i="3" s="1"/>
  <c r="AY108" i="3"/>
  <c r="AZ108" i="3" s="1"/>
  <c r="BA108" i="3" s="1"/>
  <c r="BD260" i="3"/>
  <c r="BE260" i="3" s="1"/>
  <c r="AI2767" i="3"/>
  <c r="AI3789" i="3"/>
  <c r="BD807" i="3"/>
  <c r="BE807" i="3" s="1"/>
  <c r="AZ5285" i="3"/>
  <c r="BA5285" i="3" s="1"/>
  <c r="AZ414" i="3"/>
  <c r="BA414" i="3" s="1"/>
  <c r="AW1326" i="3"/>
  <c r="BC1311" i="3"/>
  <c r="BC1326" i="3" s="1"/>
  <c r="BD942" i="3"/>
  <c r="BE942" i="3" s="1"/>
  <c r="AZ444" i="3"/>
  <c r="BA444" i="3" s="1"/>
  <c r="BD799" i="3"/>
  <c r="BE799" i="3" s="1"/>
  <c r="AZ3245" i="3"/>
  <c r="BA3245" i="3" s="1"/>
  <c r="BD3943" i="3"/>
  <c r="BE3943" i="3" s="1"/>
  <c r="AZ5180" i="3"/>
  <c r="BA5180" i="3" s="1"/>
  <c r="AZ468" i="3"/>
  <c r="BA468" i="3" s="1"/>
  <c r="BC2124" i="3"/>
  <c r="BD2124" i="3" s="1"/>
  <c r="BE2124" i="3" s="1"/>
  <c r="BB316" i="3"/>
  <c r="BB3135" i="3"/>
  <c r="BB3141" i="3" s="1"/>
  <c r="BD5294" i="3"/>
  <c r="BE5294" i="3" s="1"/>
  <c r="BD706" i="3"/>
  <c r="BE706" i="3" s="1"/>
  <c r="BD3896" i="3"/>
  <c r="BE3896" i="3" s="1"/>
  <c r="AZ4203" i="3"/>
  <c r="BA4203" i="3" s="1"/>
  <c r="BB2511" i="3"/>
  <c r="AX4375" i="3"/>
  <c r="AZ2720" i="3"/>
  <c r="BA2720" i="3" s="1"/>
  <c r="V949" i="3"/>
  <c r="AZ5309" i="3"/>
  <c r="BA5309" i="3" s="1"/>
  <c r="Y4207" i="3"/>
  <c r="AN949" i="3"/>
  <c r="AY3080" i="3"/>
  <c r="AY3081" i="3" s="1"/>
  <c r="AY3082" i="3" s="1"/>
  <c r="AE2401" i="3"/>
  <c r="AE2402" i="3" s="1"/>
  <c r="AY3669" i="3"/>
  <c r="AZ3669" i="3" s="1"/>
  <c r="BA3669" i="3" s="1"/>
  <c r="AY1340" i="3"/>
  <c r="AY1341" i="3" s="1"/>
  <c r="AY1762" i="3"/>
  <c r="AZ5271" i="3"/>
  <c r="BA5271" i="3" s="1"/>
  <c r="BB2166" i="3"/>
  <c r="BB2172" i="3" s="1"/>
  <c r="AZ1627" i="3"/>
  <c r="BA1627" i="3" s="1"/>
  <c r="AZ4077" i="3"/>
  <c r="BA4077" i="3" s="1"/>
  <c r="AZ5223" i="3"/>
  <c r="BA5223" i="3" s="1"/>
  <c r="BD3556" i="3"/>
  <c r="BE3556" i="3" s="1"/>
  <c r="AE3788" i="3"/>
  <c r="AE3789" i="3" s="1"/>
  <c r="AY2613" i="3"/>
  <c r="AZ2613" i="3" s="1"/>
  <c r="BA2613" i="3" s="1"/>
  <c r="AY3960" i="3"/>
  <c r="AZ3960" i="3" s="1"/>
  <c r="AY5097" i="3"/>
  <c r="AZ5097" i="3" s="1"/>
  <c r="BA5097" i="3" s="1"/>
  <c r="BD3832" i="3"/>
  <c r="BE3832" i="3" s="1"/>
  <c r="AY5369" i="3"/>
  <c r="AY494" i="3"/>
  <c r="AZ494" i="3" s="1"/>
  <c r="BA494" i="3" s="1"/>
  <c r="AY3716" i="3"/>
  <c r="AZ3716" i="3" s="1"/>
  <c r="BA3716" i="3" s="1"/>
  <c r="AY4739" i="3"/>
  <c r="AZ4739" i="3" s="1"/>
  <c r="BA4739" i="3" s="1"/>
  <c r="AZ832" i="3"/>
  <c r="BA832" i="3" s="1"/>
  <c r="AY3021" i="3"/>
  <c r="AZ3021" i="3" s="1"/>
  <c r="BA3021" i="3" s="1"/>
  <c r="BD779" i="3"/>
  <c r="BE779" i="3" s="1"/>
  <c r="BD1040" i="3"/>
  <c r="BE1040" i="3" s="1"/>
  <c r="AX2290" i="3"/>
  <c r="AZ1289" i="3"/>
  <c r="BA1289" i="3" s="1"/>
  <c r="AK4552" i="3"/>
  <c r="BD594" i="3"/>
  <c r="BE594" i="3" s="1"/>
  <c r="AE1035" i="3"/>
  <c r="AY1164" i="3"/>
  <c r="AZ1164" i="3" s="1"/>
  <c r="BA1164" i="3" s="1"/>
  <c r="AZ638" i="3"/>
  <c r="BA638" i="3" s="1"/>
  <c r="AZ4706" i="3"/>
  <c r="BA4706" i="3" s="1"/>
  <c r="AW3135" i="3"/>
  <c r="BD3642" i="3"/>
  <c r="BE3642" i="3" s="1"/>
  <c r="BD376" i="3"/>
  <c r="BE376" i="3" s="1"/>
  <c r="AZ3516" i="3"/>
  <c r="BA3516" i="3" s="1"/>
  <c r="BD2257" i="3"/>
  <c r="BE2257" i="3" s="1"/>
  <c r="BD516" i="3"/>
  <c r="BE516" i="3" s="1"/>
  <c r="BD528" i="3"/>
  <c r="BE528" i="3" s="1"/>
  <c r="AZ2399" i="3"/>
  <c r="BA2399" i="3" s="1"/>
  <c r="AZ4719" i="3"/>
  <c r="BA4719" i="3" s="1"/>
  <c r="AX709" i="3"/>
  <c r="AR212" i="3"/>
  <c r="BD1409" i="3"/>
  <c r="BE1409" i="3" s="1"/>
  <c r="AZ4268" i="3"/>
  <c r="BA4268" i="3" s="1"/>
  <c r="BB4793" i="3"/>
  <c r="BB4794" i="3" s="1"/>
  <c r="AZ603" i="3"/>
  <c r="BA603" i="3" s="1"/>
  <c r="AQ383" i="3"/>
  <c r="X212" i="3"/>
  <c r="AZ679" i="3"/>
  <c r="BA679" i="3" s="1"/>
  <c r="BD788" i="3"/>
  <c r="BE788" i="3" s="1"/>
  <c r="AZ3644" i="3"/>
  <c r="BA3644" i="3" s="1"/>
  <c r="AC2033" i="3"/>
  <c r="AZ4403" i="3"/>
  <c r="BA4403" i="3" s="1"/>
  <c r="AK4011" i="3"/>
  <c r="AI2935" i="3"/>
  <c r="R1540" i="3"/>
  <c r="AQ3029" i="3"/>
  <c r="AQ2877" i="3"/>
  <c r="Q4417" i="3"/>
  <c r="AZ1159" i="3"/>
  <c r="BA1159" i="3" s="1"/>
  <c r="AY2090" i="3"/>
  <c r="AZ2090" i="3" s="1"/>
  <c r="BA2090" i="3" s="1"/>
  <c r="AZ254" i="3"/>
  <c r="BA254" i="3" s="1"/>
  <c r="AY749" i="3"/>
  <c r="AZ749" i="3" s="1"/>
  <c r="BA749" i="3" s="1"/>
  <c r="AY2117" i="3"/>
  <c r="AZ2117" i="3" s="1"/>
  <c r="BA2117" i="3" s="1"/>
  <c r="BD4674" i="3"/>
  <c r="BE4674" i="3" s="1"/>
  <c r="AZ2253" i="3"/>
  <c r="BA2253" i="3" s="1"/>
  <c r="AZ737" i="3"/>
  <c r="BA737" i="3" s="1"/>
  <c r="AY570" i="3"/>
  <c r="AZ570" i="3" s="1"/>
  <c r="BA570" i="3" s="1"/>
  <c r="AY2049" i="3"/>
  <c r="D306" i="4" s="1"/>
  <c r="AY2861" i="3"/>
  <c r="AZ2861" i="3" s="1"/>
  <c r="BA2861" i="3" s="1"/>
  <c r="BD4273" i="3"/>
  <c r="BE4273" i="3" s="1"/>
  <c r="BD3900" i="3"/>
  <c r="BE3900" i="3" s="1"/>
  <c r="BD3881" i="3"/>
  <c r="BE3881" i="3" s="1"/>
  <c r="AZ473" i="3"/>
  <c r="BA473" i="3" s="1"/>
  <c r="AY4283" i="3"/>
  <c r="AZ4283" i="3" s="1"/>
  <c r="BA4283" i="3" s="1"/>
  <c r="AY2320" i="3"/>
  <c r="AZ2320" i="3" s="1"/>
  <c r="AY3484" i="3"/>
  <c r="AZ3484" i="3" s="1"/>
  <c r="BA3484" i="3" s="1"/>
  <c r="AY2992" i="3"/>
  <c r="AZ2992" i="3" s="1"/>
  <c r="BA2992" i="3" s="1"/>
  <c r="AY2200" i="3"/>
  <c r="AZ2200" i="3" s="1"/>
  <c r="BA2200" i="3" s="1"/>
  <c r="AZ2055" i="3"/>
  <c r="BA2055" i="3" s="1"/>
  <c r="AZ1712" i="3"/>
  <c r="BA1712" i="3" s="1"/>
  <c r="AY4391" i="3"/>
  <c r="AZ4391" i="3" s="1"/>
  <c r="BA4391" i="3" s="1"/>
  <c r="AY1586" i="3"/>
  <c r="AZ1586" i="3" s="1"/>
  <c r="BA1586" i="3" s="1"/>
  <c r="AZ5128" i="3"/>
  <c r="BA5128" i="3" s="1"/>
  <c r="AZ2305" i="3"/>
  <c r="BA2305" i="3" s="1"/>
  <c r="R4011" i="3"/>
  <c r="AP4552" i="3"/>
  <c r="AZ738" i="3"/>
  <c r="BA738" i="3" s="1"/>
  <c r="AZ831" i="3"/>
  <c r="BA831" i="3" s="1"/>
  <c r="AZ2254" i="3"/>
  <c r="BA2254" i="3" s="1"/>
  <c r="AY3696" i="3"/>
  <c r="AZ3696" i="3" s="1"/>
  <c r="BA3696" i="3" s="1"/>
  <c r="AY1034" i="3"/>
  <c r="AZ1034" i="3" s="1"/>
  <c r="BA1034" i="3" s="1"/>
  <c r="BD3715" i="3"/>
  <c r="BE3715" i="3" s="1"/>
  <c r="BD781" i="3"/>
  <c r="BE781" i="3" s="1"/>
  <c r="AZ742" i="3"/>
  <c r="BA742" i="3" s="1"/>
  <c r="AZ673" i="3"/>
  <c r="BA673" i="3" s="1"/>
  <c r="AY1801" i="3"/>
  <c r="AZ1801" i="3" s="1"/>
  <c r="BA1801" i="3" s="1"/>
  <c r="AY1147" i="3"/>
  <c r="AZ1147" i="3" s="1"/>
  <c r="BA1147" i="3" s="1"/>
  <c r="BD293" i="3"/>
  <c r="BE293" i="3" s="1"/>
  <c r="BD434" i="3"/>
  <c r="BE434" i="3" s="1"/>
  <c r="AZ4572" i="3"/>
  <c r="BA4572" i="3" s="1"/>
  <c r="AZ3253" i="3"/>
  <c r="BA3253" i="3" s="1"/>
  <c r="Y147" i="3"/>
  <c r="AK147" i="3"/>
  <c r="AZ2238" i="3"/>
  <c r="BA2238" i="3" s="1"/>
  <c r="BD2615" i="3"/>
  <c r="BE2615" i="3" s="1"/>
  <c r="AZ1559" i="3"/>
  <c r="BA1559" i="3" s="1"/>
  <c r="AY2642" i="3"/>
  <c r="AZ2642" i="3" s="1"/>
  <c r="BA2642" i="3" s="1"/>
  <c r="AZ787" i="3"/>
  <c r="BA787" i="3" s="1"/>
  <c r="AZ827" i="3"/>
  <c r="BA827" i="3" s="1"/>
  <c r="AY1199" i="3"/>
  <c r="AZ1199" i="3" s="1"/>
  <c r="BA1199" i="3" s="1"/>
  <c r="AY2947" i="3"/>
  <c r="AZ2947" i="3" s="1"/>
  <c r="BA2947" i="3" s="1"/>
  <c r="AY410" i="3"/>
  <c r="AZ410" i="3" s="1"/>
  <c r="BA410" i="3" s="1"/>
  <c r="AZ1188" i="3"/>
  <c r="BA1188" i="3" s="1"/>
  <c r="AY791" i="3"/>
  <c r="AZ791" i="3" s="1"/>
  <c r="BA791" i="3" s="1"/>
  <c r="BD639" i="3"/>
  <c r="BE639" i="3" s="1"/>
  <c r="BD1918" i="3"/>
  <c r="BE1918" i="3" s="1"/>
  <c r="AZ4601" i="3"/>
  <c r="BA4601" i="3" s="1"/>
  <c r="BB2568" i="3"/>
  <c r="AZ4680" i="3"/>
  <c r="BA4680" i="3" s="1"/>
  <c r="AQ5378" i="3"/>
  <c r="V4207" i="3"/>
  <c r="S1172" i="3"/>
  <c r="AS2647" i="3"/>
  <c r="AA2647" i="3"/>
  <c r="AQ2079" i="3"/>
  <c r="Y2079" i="3"/>
  <c r="AX3061" i="3"/>
  <c r="AX4238" i="3"/>
  <c r="AZ4113" i="3"/>
  <c r="BA4113" i="3" s="1"/>
  <c r="AZ3742" i="3"/>
  <c r="BA3742" i="3" s="1"/>
  <c r="S68" i="3"/>
  <c r="Y234" i="3"/>
  <c r="AI5056" i="3"/>
  <c r="Q5056" i="3"/>
  <c r="AI4296" i="3"/>
  <c r="Q4296" i="3"/>
  <c r="AP2695" i="3"/>
  <c r="X2695" i="3"/>
  <c r="AZ400" i="3"/>
  <c r="BA400" i="3" s="1"/>
  <c r="AZ1170" i="3"/>
  <c r="BA1170" i="3" s="1"/>
  <c r="AZ568" i="3"/>
  <c r="BA568" i="3" s="1"/>
  <c r="AZ3689" i="3"/>
  <c r="BA3689" i="3" s="1"/>
  <c r="AZ707" i="3"/>
  <c r="BA707" i="3" s="1"/>
  <c r="AZ4064" i="3"/>
  <c r="BA4064" i="3" s="1"/>
  <c r="AZ5156" i="3"/>
  <c r="BA5156" i="3" s="1"/>
  <c r="AZ5261" i="3"/>
  <c r="BA5261" i="3" s="1"/>
  <c r="BD365" i="3"/>
  <c r="BE365" i="3" s="1"/>
  <c r="BD5072" i="3"/>
  <c r="BE5072" i="3" s="1"/>
  <c r="BD686" i="3"/>
  <c r="BE686" i="3" s="1"/>
  <c r="BD777" i="3"/>
  <c r="BE777" i="3" s="1"/>
  <c r="BD5043" i="3"/>
  <c r="BE5043" i="3" s="1"/>
  <c r="BD3313" i="3"/>
  <c r="BE3313" i="3" s="1"/>
  <c r="BD5563" i="3"/>
  <c r="BE5563" i="3" s="1"/>
  <c r="AQ279" i="3"/>
  <c r="Y279" i="3"/>
  <c r="AS4452" i="3"/>
  <c r="S5328" i="3"/>
  <c r="AX3135" i="3"/>
  <c r="AX3141" i="3" s="1"/>
  <c r="BD3429" i="3"/>
  <c r="BE3429" i="3" s="1"/>
  <c r="BC3430" i="3"/>
  <c r="BC4188" i="3"/>
  <c r="AY105" i="3"/>
  <c r="AZ105" i="3" s="1"/>
  <c r="BA105" i="3" s="1"/>
  <c r="AY429" i="3"/>
  <c r="AZ429" i="3" s="1"/>
  <c r="BA429" i="3" s="1"/>
  <c r="AY5139" i="3"/>
  <c r="AZ5139" i="3" s="1"/>
  <c r="BA5139" i="3" s="1"/>
  <c r="AY2101" i="3"/>
  <c r="AZ2101" i="3" s="1"/>
  <c r="BA2101" i="3" s="1"/>
  <c r="AE3210" i="3"/>
  <c r="AY3307" i="3"/>
  <c r="AZ3307" i="3" s="1"/>
  <c r="BA3307" i="3" s="1"/>
  <c r="AY612" i="3"/>
  <c r="AZ612" i="3" s="1"/>
  <c r="BA612" i="3" s="1"/>
  <c r="AY3611" i="3"/>
  <c r="AZ3611" i="3" s="1"/>
  <c r="BA3611" i="3" s="1"/>
  <c r="AY2725" i="3"/>
  <c r="AZ2725" i="3" s="1"/>
  <c r="BA2725" i="3" s="1"/>
  <c r="AY2953" i="3"/>
  <c r="AZ2953" i="3" s="1"/>
  <c r="BA2953" i="3" s="1"/>
  <c r="AY4285" i="3"/>
  <c r="AZ4285" i="3" s="1"/>
  <c r="BA4285" i="3" s="1"/>
  <c r="AY4576" i="3"/>
  <c r="AZ4576" i="3" s="1"/>
  <c r="BA4576" i="3" s="1"/>
  <c r="AY4396" i="3"/>
  <c r="AZ4396" i="3" s="1"/>
  <c r="BA4396" i="3" s="1"/>
  <c r="AY772" i="3"/>
  <c r="AZ772" i="3" s="1"/>
  <c r="BA772" i="3" s="1"/>
  <c r="BC474" i="3"/>
  <c r="BD474" i="3" s="1"/>
  <c r="BE474" i="3" s="1"/>
  <c r="BC5227" i="3"/>
  <c r="BD5227" i="3" s="1"/>
  <c r="BE5227" i="3" s="1"/>
  <c r="BC1112" i="3"/>
  <c r="BD1112" i="3" s="1"/>
  <c r="BE1112" i="3" s="1"/>
  <c r="BC2989" i="3"/>
  <c r="BD2989" i="3" s="1"/>
  <c r="BE2989" i="3" s="1"/>
  <c r="BC579" i="3"/>
  <c r="BD579" i="3" s="1"/>
  <c r="BE579" i="3" s="1"/>
  <c r="BC1702" i="3"/>
  <c r="BD1702" i="3" s="1"/>
  <c r="BE1702" i="3" s="1"/>
  <c r="BC4715" i="3"/>
  <c r="BD4715" i="3" s="1"/>
  <c r="BE4715" i="3" s="1"/>
  <c r="BC598" i="3"/>
  <c r="BD598" i="3" s="1"/>
  <c r="BE598" i="3" s="1"/>
  <c r="BC2723" i="3"/>
  <c r="BD2723" i="3" s="1"/>
  <c r="BE2723" i="3" s="1"/>
  <c r="BC2900" i="3"/>
  <c r="BD2900" i="3" s="1"/>
  <c r="BE2900" i="3" s="1"/>
  <c r="BC3931" i="3"/>
  <c r="BD3931" i="3" s="1"/>
  <c r="BE3931" i="3" s="1"/>
  <c r="BC2236" i="3"/>
  <c r="BD2236" i="3" s="1"/>
  <c r="BE2236" i="3" s="1"/>
  <c r="BC4399" i="3"/>
  <c r="BD4399" i="3" s="1"/>
  <c r="BE4399" i="3" s="1"/>
  <c r="AY4728" i="3"/>
  <c r="AZ4728" i="3" s="1"/>
  <c r="BA4728" i="3" s="1"/>
  <c r="AY1557" i="3"/>
  <c r="AZ1557" i="3" s="1"/>
  <c r="BA1557" i="3" s="1"/>
  <c r="AY415" i="3"/>
  <c r="AZ415" i="3" s="1"/>
  <c r="BA415" i="3" s="1"/>
  <c r="AY5076" i="3"/>
  <c r="AZ5076" i="3" s="1"/>
  <c r="BA5076" i="3" s="1"/>
  <c r="AY2057" i="3"/>
  <c r="AZ2057" i="3" s="1"/>
  <c r="BA2057" i="3" s="1"/>
  <c r="AY1109" i="3"/>
  <c r="AZ1109" i="3" s="1"/>
  <c r="BA1109" i="3" s="1"/>
  <c r="AY3026" i="3"/>
  <c r="AZ3026" i="3" s="1"/>
  <c r="BA3026" i="3" s="1"/>
  <c r="AY575" i="3"/>
  <c r="AZ575" i="3" s="1"/>
  <c r="BA575" i="3" s="1"/>
  <c r="AY1737" i="3"/>
  <c r="AZ1737" i="3" s="1"/>
  <c r="BA1737" i="3" s="1"/>
  <c r="AY4701" i="3"/>
  <c r="AZ4701" i="3" s="1"/>
  <c r="BA4701" i="3" s="1"/>
  <c r="AY633" i="3"/>
  <c r="AZ633" i="3" s="1"/>
  <c r="BA633" i="3" s="1"/>
  <c r="AY2675" i="3"/>
  <c r="AZ2675" i="3" s="1"/>
  <c r="BA2675" i="3" s="1"/>
  <c r="AY2903" i="3"/>
  <c r="AZ2903" i="3" s="1"/>
  <c r="BA2903" i="3" s="1"/>
  <c r="AY3932" i="3"/>
  <c r="AZ3932" i="3" s="1"/>
  <c r="BA3932" i="3" s="1"/>
  <c r="AY2144" i="3"/>
  <c r="AZ2144" i="3" s="1"/>
  <c r="BA2144" i="3" s="1"/>
  <c r="AY4081" i="3"/>
  <c r="AZ4081" i="3" s="1"/>
  <c r="BA4081" i="3" s="1"/>
  <c r="AY5116" i="3"/>
  <c r="AZ5116" i="3" s="1"/>
  <c r="BA5116" i="3" s="1"/>
  <c r="AY5313" i="3"/>
  <c r="AZ5313" i="3" s="1"/>
  <c r="BA5313" i="3" s="1"/>
  <c r="BC1006" i="3"/>
  <c r="BC1007" i="3" s="1"/>
  <c r="BC1008" i="3" s="1"/>
  <c r="BC2060" i="3"/>
  <c r="BD2060" i="3" s="1"/>
  <c r="BE2060" i="3" s="1"/>
  <c r="BC1118" i="3"/>
  <c r="BD1118" i="3" s="1"/>
  <c r="BE1118" i="3" s="1"/>
  <c r="BC1775" i="3"/>
  <c r="BD1775" i="3" s="1"/>
  <c r="BE1775" i="3" s="1"/>
  <c r="BC3707" i="3"/>
  <c r="BD3707" i="3" s="1"/>
  <c r="BE3707" i="3" s="1"/>
  <c r="BC1667" i="3"/>
  <c r="BD1667" i="3" s="1"/>
  <c r="BE1667" i="3" s="1"/>
  <c r="BC4609" i="3"/>
  <c r="BD4609" i="3" s="1"/>
  <c r="BE4609" i="3" s="1"/>
  <c r="BC3841" i="3"/>
  <c r="BD3841" i="3" s="1"/>
  <c r="BE3841" i="3" s="1"/>
  <c r="AE4010" i="3"/>
  <c r="AE4011" i="3" s="1"/>
  <c r="AE3140" i="3"/>
  <c r="AY1209" i="3"/>
  <c r="AZ1209" i="3" s="1"/>
  <c r="AY2415" i="3"/>
  <c r="AZ2415" i="3" s="1"/>
  <c r="BA2415" i="3" s="1"/>
  <c r="AY2609" i="3"/>
  <c r="AZ2609" i="3" s="1"/>
  <c r="BA2609" i="3" s="1"/>
  <c r="AY520" i="3"/>
  <c r="AZ520" i="3" s="1"/>
  <c r="BA520" i="3" s="1"/>
  <c r="AY1771" i="3"/>
  <c r="AZ1771" i="3" s="1"/>
  <c r="BA1771" i="3" s="1"/>
  <c r="AY4757" i="3"/>
  <c r="AZ4757" i="3" s="1"/>
  <c r="BA4757" i="3" s="1"/>
  <c r="AY3564" i="3"/>
  <c r="AZ3564" i="3" s="1"/>
  <c r="BA3564" i="3" s="1"/>
  <c r="AY3833" i="3"/>
  <c r="AZ3833" i="3" s="1"/>
  <c r="BA3833" i="3" s="1"/>
  <c r="AY2107" i="3"/>
  <c r="AZ2107" i="3" s="1"/>
  <c r="BA2107" i="3" s="1"/>
  <c r="AY4672" i="3"/>
  <c r="AZ4672" i="3" s="1"/>
  <c r="BA4672" i="3" s="1"/>
  <c r="AY2241" i="3"/>
  <c r="AZ2241" i="3" s="1"/>
  <c r="BA2241" i="3" s="1"/>
  <c r="AY4051" i="3"/>
  <c r="AZ4051" i="3" s="1"/>
  <c r="BA4051" i="3" s="1"/>
  <c r="AY1408" i="3"/>
  <c r="AZ1408" i="3" s="1"/>
  <c r="BA1408" i="3" s="1"/>
  <c r="AY829" i="3"/>
  <c r="AZ829" i="3" s="1"/>
  <c r="BA829" i="3" s="1"/>
  <c r="AY5245" i="3"/>
  <c r="AZ5245" i="3" s="1"/>
  <c r="BA5245" i="3" s="1"/>
  <c r="BC290" i="3"/>
  <c r="BC2553" i="3"/>
  <c r="BD2553" i="3" s="1"/>
  <c r="BE2553" i="3" s="1"/>
  <c r="BC1131" i="3"/>
  <c r="BD1131" i="3" s="1"/>
  <c r="BE1131" i="3" s="1"/>
  <c r="BC3017" i="3"/>
  <c r="BD3017" i="3" s="1"/>
  <c r="BE3017" i="3" s="1"/>
  <c r="BC1766" i="3"/>
  <c r="BD1766" i="3" s="1"/>
  <c r="BE1766" i="3" s="1"/>
  <c r="BC4735" i="3"/>
  <c r="BD4735" i="3" s="1"/>
  <c r="BE4735" i="3" s="1"/>
  <c r="BC3604" i="3"/>
  <c r="BD3604" i="3" s="1"/>
  <c r="BE3604" i="3" s="1"/>
  <c r="BC2715" i="3"/>
  <c r="BD2715" i="3" s="1"/>
  <c r="BE2715" i="3" s="1"/>
  <c r="BC674" i="3"/>
  <c r="BD674" i="3" s="1"/>
  <c r="BE674" i="3" s="1"/>
  <c r="BC751" i="3"/>
  <c r="BD751" i="3" s="1"/>
  <c r="BE751" i="3" s="1"/>
  <c r="BC4595" i="3"/>
  <c r="BD4595" i="3" s="1"/>
  <c r="BE4595" i="3" s="1"/>
  <c r="BC2230" i="3"/>
  <c r="BD2230" i="3" s="1"/>
  <c r="BE2230" i="3" s="1"/>
  <c r="AY224" i="3"/>
  <c r="AZ224" i="3" s="1"/>
  <c r="BA224" i="3" s="1"/>
  <c r="AY1055" i="3"/>
  <c r="AZ1055" i="3" s="1"/>
  <c r="BA1055" i="3" s="1"/>
  <c r="AY476" i="3"/>
  <c r="AZ476" i="3" s="1"/>
  <c r="BA476" i="3" s="1"/>
  <c r="AY5284" i="3"/>
  <c r="AZ5284" i="3" s="1"/>
  <c r="BA5284" i="3" s="1"/>
  <c r="AY2318" i="3"/>
  <c r="AZ2318" i="3" s="1"/>
  <c r="BA2318" i="3" s="1"/>
  <c r="AY1132" i="3"/>
  <c r="AZ1132" i="3" s="1"/>
  <c r="BA1132" i="3" s="1"/>
  <c r="AY4267" i="3"/>
  <c r="AZ4267" i="3" s="1"/>
  <c r="BA4267" i="3" s="1"/>
  <c r="AY3634" i="3"/>
  <c r="AZ3634" i="3" s="1"/>
  <c r="BA3634" i="3" s="1"/>
  <c r="AY2747" i="3"/>
  <c r="AZ2747" i="3" s="1"/>
  <c r="BA2747" i="3" s="1"/>
  <c r="AY2965" i="3"/>
  <c r="AZ2965" i="3" s="1"/>
  <c r="BA2965" i="3" s="1"/>
  <c r="AY3937" i="3"/>
  <c r="AZ3937" i="3" s="1"/>
  <c r="BA3937" i="3" s="1"/>
  <c r="AE1692" i="3"/>
  <c r="AY4644" i="3"/>
  <c r="AZ4644" i="3" s="1"/>
  <c r="BA4644" i="3" s="1"/>
  <c r="AY1315" i="3"/>
  <c r="AZ1315" i="3" s="1"/>
  <c r="BA1315" i="3" s="1"/>
  <c r="AY784" i="3"/>
  <c r="AZ784" i="3" s="1"/>
  <c r="BA784" i="3" s="1"/>
  <c r="AY3314" i="3"/>
  <c r="AZ3314" i="3" s="1"/>
  <c r="BA3314" i="3" s="1"/>
  <c r="BC328" i="3"/>
  <c r="BD328" i="3" s="1"/>
  <c r="BE328" i="3" s="1"/>
  <c r="BC5176" i="3"/>
  <c r="BD5176" i="3" s="1"/>
  <c r="BE5176" i="3" s="1"/>
  <c r="BC2578" i="3"/>
  <c r="BD2578" i="3" s="1"/>
  <c r="BC1137" i="3"/>
  <c r="BD1137" i="3" s="1"/>
  <c r="BE1137" i="3" s="1"/>
  <c r="BC1623" i="3"/>
  <c r="BD1623" i="3" s="1"/>
  <c r="BE1623" i="3" s="1"/>
  <c r="AW4451" i="3"/>
  <c r="AW4452" i="3" s="1"/>
  <c r="BC3506" i="3"/>
  <c r="BD3506" i="3" s="1"/>
  <c r="BE3506" i="3" s="1"/>
  <c r="BC960" i="3"/>
  <c r="BD960" i="3" s="1"/>
  <c r="BE960" i="3" s="1"/>
  <c r="BC2120" i="3"/>
  <c r="BD2120" i="3" s="1"/>
  <c r="BE2120" i="3" s="1"/>
  <c r="BC3883" i="3"/>
  <c r="BD3883" i="3" s="1"/>
  <c r="BE3883" i="3" s="1"/>
  <c r="BC3694" i="3"/>
  <c r="BD3694" i="3" s="1"/>
  <c r="BE3694" i="3" s="1"/>
  <c r="AY378" i="3"/>
  <c r="AZ378" i="3" s="1"/>
  <c r="BA378" i="3" s="1"/>
  <c r="AY5172" i="3"/>
  <c r="AZ5172" i="3" s="1"/>
  <c r="BA5172" i="3" s="1"/>
  <c r="AY1152" i="3"/>
  <c r="AZ1152" i="3" s="1"/>
  <c r="BA1152" i="3" s="1"/>
  <c r="AY596" i="3"/>
  <c r="AZ596" i="3" s="1"/>
  <c r="BA596" i="3" s="1"/>
  <c r="AY746" i="3"/>
  <c r="AZ746" i="3" s="1"/>
  <c r="BA746" i="3" s="1"/>
  <c r="AY5073" i="3"/>
  <c r="AZ5073" i="3" s="1"/>
  <c r="BA5073" i="3" s="1"/>
  <c r="BC490" i="3"/>
  <c r="BD490" i="3" s="1"/>
  <c r="BE490" i="3" s="1"/>
  <c r="BC2045" i="3"/>
  <c r="BD2045" i="3" s="1"/>
  <c r="BE2045" i="3" s="1"/>
  <c r="BC2321" i="3"/>
  <c r="BD2321" i="3" s="1"/>
  <c r="BE2321" i="3" s="1"/>
  <c r="BC2896" i="3"/>
  <c r="BD2896" i="3" s="1"/>
  <c r="BE2896" i="3" s="1"/>
  <c r="BC523" i="3"/>
  <c r="BD523" i="3" s="1"/>
  <c r="BE523" i="3" s="1"/>
  <c r="BC1559" i="3"/>
  <c r="BD1559" i="3" s="1"/>
  <c r="BE1559" i="3" s="1"/>
  <c r="BC1640" i="3"/>
  <c r="BD1640" i="3" s="1"/>
  <c r="BE1640" i="3" s="1"/>
  <c r="BC2955" i="3"/>
  <c r="BD2955" i="3" s="1"/>
  <c r="BE2955" i="3" s="1"/>
  <c r="BC2213" i="3"/>
  <c r="BD2213" i="3" s="1"/>
  <c r="BE2213" i="3" s="1"/>
  <c r="AY263" i="3"/>
  <c r="AZ263" i="3" s="1"/>
  <c r="BA263" i="3" s="1"/>
  <c r="AY456" i="3"/>
  <c r="AZ456" i="3" s="1"/>
  <c r="BA456" i="3" s="1"/>
  <c r="AY5228" i="3"/>
  <c r="AZ5228" i="3" s="1"/>
  <c r="BA5228" i="3" s="1"/>
  <c r="AY2589" i="3"/>
  <c r="AZ2589" i="3" s="1"/>
  <c r="AY1128" i="3"/>
  <c r="AZ1128" i="3" s="1"/>
  <c r="BA1128" i="3" s="1"/>
  <c r="AY3014" i="3"/>
  <c r="AZ3014" i="3" s="1"/>
  <c r="BA3014" i="3" s="1"/>
  <c r="AY551" i="3"/>
  <c r="AZ551" i="3" s="1"/>
  <c r="BA551" i="3" s="1"/>
  <c r="AY1651" i="3"/>
  <c r="AZ1651" i="3" s="1"/>
  <c r="BA1651" i="3" s="1"/>
  <c r="AY1803" i="3"/>
  <c r="AZ1803" i="3" s="1"/>
  <c r="BA1803" i="3" s="1"/>
  <c r="AY3544" i="3"/>
  <c r="AZ3544" i="3" s="1"/>
  <c r="BA3544" i="3" s="1"/>
  <c r="AE2530" i="3"/>
  <c r="AY1664" i="3"/>
  <c r="AZ1664" i="3" s="1"/>
  <c r="BA1664" i="3" s="1"/>
  <c r="AY4606" i="3"/>
  <c r="AZ4606" i="3" s="1"/>
  <c r="BA4606" i="3" s="1"/>
  <c r="AY2263" i="3"/>
  <c r="AZ2263" i="3" s="1"/>
  <c r="BA2263" i="3" s="1"/>
  <c r="AY1358" i="3"/>
  <c r="AZ1358" i="3" s="1"/>
  <c r="AY3338" i="3"/>
  <c r="AZ3338" i="3" s="1"/>
  <c r="BA3338" i="3" s="1"/>
  <c r="BC112" i="3"/>
  <c r="BD112" i="3" s="1"/>
  <c r="BE112" i="3" s="1"/>
  <c r="BC381" i="3"/>
  <c r="BD381" i="3" s="1"/>
  <c r="BE381" i="3" s="1"/>
  <c r="BC2612" i="3"/>
  <c r="BD2612" i="3" s="1"/>
  <c r="BE2612" i="3" s="1"/>
  <c r="BC1196" i="3"/>
  <c r="BD1196" i="3" s="1"/>
  <c r="BE1196" i="3" s="1"/>
  <c r="BC564" i="3"/>
  <c r="BD564" i="3" s="1"/>
  <c r="BE564" i="3" s="1"/>
  <c r="BC1730" i="3"/>
  <c r="BD1730" i="3" s="1"/>
  <c r="BE1730" i="3" s="1"/>
  <c r="BC607" i="3"/>
  <c r="BD607" i="3" s="1"/>
  <c r="BE607" i="3" s="1"/>
  <c r="BC3822" i="3"/>
  <c r="BD3822" i="3" s="1"/>
  <c r="BE3822" i="3" s="1"/>
  <c r="BC1575" i="3"/>
  <c r="BD1575" i="3" s="1"/>
  <c r="BE1575" i="3" s="1"/>
  <c r="BC4387" i="3"/>
  <c r="BD4387" i="3" s="1"/>
  <c r="BE4387" i="3" s="1"/>
  <c r="BC2221" i="3"/>
  <c r="BD2221" i="3" s="1"/>
  <c r="BE2221" i="3" s="1"/>
  <c r="AY4412" i="3"/>
  <c r="D1102" i="4" s="1"/>
  <c r="AY35" i="3"/>
  <c r="AY36" i="3" s="1"/>
  <c r="AY37" i="3" s="1"/>
  <c r="AY299" i="3"/>
  <c r="AZ299" i="3" s="1"/>
  <c r="BA299" i="3" s="1"/>
  <c r="AY438" i="3"/>
  <c r="AZ438" i="3" s="1"/>
  <c r="BA438" i="3" s="1"/>
  <c r="AY1103" i="3"/>
  <c r="AZ1103" i="3" s="1"/>
  <c r="BA1103" i="3" s="1"/>
  <c r="AY2998" i="3"/>
  <c r="AZ2998" i="3" s="1"/>
  <c r="BA2998" i="3" s="1"/>
  <c r="AY536" i="3"/>
  <c r="AZ536" i="3" s="1"/>
  <c r="BA536" i="3" s="1"/>
  <c r="AY1632" i="3"/>
  <c r="AZ1632" i="3" s="1"/>
  <c r="BA1632" i="3" s="1"/>
  <c r="AY2867" i="3"/>
  <c r="AZ2867" i="3" s="1"/>
  <c r="BA2867" i="3" s="1"/>
  <c r="AY683" i="3"/>
  <c r="AZ683" i="3" s="1"/>
  <c r="BA683" i="3" s="1"/>
  <c r="AY731" i="3"/>
  <c r="AZ731" i="3" s="1"/>
  <c r="BA731" i="3" s="1"/>
  <c r="AY4592" i="3"/>
  <c r="AZ4592" i="3" s="1"/>
  <c r="BA4592" i="3" s="1"/>
  <c r="AY2196" i="3"/>
  <c r="AZ2196" i="3" s="1"/>
  <c r="BA2196" i="3" s="1"/>
  <c r="AY1283" i="3"/>
  <c r="AZ1283" i="3" s="1"/>
  <c r="BA1283" i="3" s="1"/>
  <c r="AY788" i="3"/>
  <c r="AZ788" i="3" s="1"/>
  <c r="AY5342" i="3"/>
  <c r="AZ5342" i="3" s="1"/>
  <c r="BA5342" i="3" s="1"/>
  <c r="BC251" i="3"/>
  <c r="BD251" i="3" s="1"/>
  <c r="BE251" i="3" s="1"/>
  <c r="BC463" i="3"/>
  <c r="BD463" i="3" s="1"/>
  <c r="BE463" i="3" s="1"/>
  <c r="BC5308" i="3"/>
  <c r="BD5308" i="3" s="1"/>
  <c r="BE5308" i="3" s="1"/>
  <c r="BC2315" i="3"/>
  <c r="BD2315" i="3" s="1"/>
  <c r="BE2315" i="3" s="1"/>
  <c r="BC1710" i="3"/>
  <c r="BD1710" i="3" s="1"/>
  <c r="BE1710" i="3" s="1"/>
  <c r="BC2135" i="3"/>
  <c r="BD2135" i="3" s="1"/>
  <c r="BE2135" i="3" s="1"/>
  <c r="BC4677" i="3"/>
  <c r="BD4677" i="3" s="1"/>
  <c r="BE4677" i="3" s="1"/>
  <c r="BC4054" i="3"/>
  <c r="BD4054" i="3" s="1"/>
  <c r="BE4054" i="3" s="1"/>
  <c r="AY1750" i="3"/>
  <c r="AY3657" i="3"/>
  <c r="AZ3657" i="3" s="1"/>
  <c r="BA3657" i="3" s="1"/>
  <c r="BC3625" i="3"/>
  <c r="BD3625" i="3" s="1"/>
  <c r="BE3625" i="3" s="1"/>
  <c r="AY485" i="3"/>
  <c r="AZ485" i="3" s="1"/>
  <c r="BA485" i="3" s="1"/>
  <c r="AY2068" i="3"/>
  <c r="AZ2068" i="3" s="1"/>
  <c r="BA2068" i="3" s="1"/>
  <c r="AY2628" i="3"/>
  <c r="AZ2628" i="3" s="1"/>
  <c r="BA2628" i="3" s="1"/>
  <c r="AY1573" i="3"/>
  <c r="AZ1573" i="3" s="1"/>
  <c r="BA1573" i="3" s="1"/>
  <c r="AY3601" i="3"/>
  <c r="AZ3601" i="3" s="1"/>
  <c r="BA3601" i="3" s="1"/>
  <c r="AY2712" i="3"/>
  <c r="AZ2712" i="3" s="1"/>
  <c r="BA2712" i="3" s="1"/>
  <c r="AY3562" i="3"/>
  <c r="AZ3562" i="3" s="1"/>
  <c r="BA3562" i="3" s="1"/>
  <c r="AY2210" i="3"/>
  <c r="AZ2210" i="3" s="1"/>
  <c r="BA2210" i="3" s="1"/>
  <c r="AY3881" i="3"/>
  <c r="AZ3881" i="3" s="1"/>
  <c r="BA3881" i="3" s="1"/>
  <c r="AY4075" i="3"/>
  <c r="AZ4075" i="3" s="1"/>
  <c r="BA4075" i="3" s="1"/>
  <c r="AY4276" i="3"/>
  <c r="AZ4276" i="3" s="1"/>
  <c r="BA4276" i="3" s="1"/>
  <c r="AE3228" i="3"/>
  <c r="AE3229" i="3" s="1"/>
  <c r="AY5277" i="3"/>
  <c r="AZ5277" i="3" s="1"/>
  <c r="BA5277" i="3" s="1"/>
  <c r="BC2104" i="3"/>
  <c r="BD2104" i="3" s="1"/>
  <c r="BE2104" i="3" s="1"/>
  <c r="BC2631" i="3"/>
  <c r="BD2631" i="3" s="1"/>
  <c r="BE2631" i="3" s="1"/>
  <c r="BC1187" i="3"/>
  <c r="BD1187" i="3" s="1"/>
  <c r="BC554" i="3"/>
  <c r="BD554" i="3" s="1"/>
  <c r="BE554" i="3" s="1"/>
  <c r="BC4751" i="3"/>
  <c r="BD4751" i="3" s="1"/>
  <c r="BE4751" i="3" s="1"/>
  <c r="BC638" i="3"/>
  <c r="BD638" i="3" s="1"/>
  <c r="BE638" i="3" s="1"/>
  <c r="BC2749" i="3"/>
  <c r="BD2749" i="3" s="1"/>
  <c r="BC2973" i="3"/>
  <c r="BD2973" i="3" s="1"/>
  <c r="BE2973" i="3" s="1"/>
  <c r="BC4645" i="3"/>
  <c r="BD4645" i="3" s="1"/>
  <c r="BE4645" i="3" s="1"/>
  <c r="BC2268" i="3"/>
  <c r="BC1811" i="3"/>
  <c r="BD1811" i="3" s="1"/>
  <c r="BE1811" i="3" s="1"/>
  <c r="AY248" i="3"/>
  <c r="AZ248" i="3" s="1"/>
  <c r="BA248" i="3" s="1"/>
  <c r="AY5102" i="3"/>
  <c r="AZ5102" i="3" s="1"/>
  <c r="BA5102" i="3" s="1"/>
  <c r="AY2145" i="3"/>
  <c r="AZ2145" i="3" s="1"/>
  <c r="BA2145" i="3" s="1"/>
  <c r="AY1723" i="3"/>
  <c r="AZ1723" i="3" s="1"/>
  <c r="BA1723" i="3" s="1"/>
  <c r="AY3504" i="3"/>
  <c r="AZ3504" i="3" s="1"/>
  <c r="BA3504" i="3" s="1"/>
  <c r="AY3643" i="3"/>
  <c r="AZ3643" i="3" s="1"/>
  <c r="BA3643" i="3" s="1"/>
  <c r="AY3703" i="3"/>
  <c r="AZ3703" i="3" s="1"/>
  <c r="BA3703" i="3" s="1"/>
  <c r="AY939" i="3"/>
  <c r="AZ939" i="3" s="1"/>
  <c r="BA939" i="3" s="1"/>
  <c r="AY4617" i="3"/>
  <c r="AZ4617" i="3" s="1"/>
  <c r="BA4617" i="3" s="1"/>
  <c r="AY2228" i="3"/>
  <c r="AZ2228" i="3" s="1"/>
  <c r="BA2228" i="3" s="1"/>
  <c r="AY817" i="3"/>
  <c r="AZ817" i="3" s="1"/>
  <c r="BA817" i="3" s="1"/>
  <c r="AY5210" i="3"/>
  <c r="AZ5210" i="3" s="1"/>
  <c r="BA5210" i="3" s="1"/>
  <c r="AY5302" i="3"/>
  <c r="AZ5302" i="3" s="1"/>
  <c r="BA5302" i="3" s="1"/>
  <c r="BC2303" i="3"/>
  <c r="BC1159" i="3"/>
  <c r="BD1159" i="3" s="1"/>
  <c r="BE1159" i="3" s="1"/>
  <c r="BC531" i="3"/>
  <c r="BD531" i="3" s="1"/>
  <c r="BE531" i="3" s="1"/>
  <c r="BC1806" i="3"/>
  <c r="BD1806" i="3" s="1"/>
  <c r="BE1806" i="3" s="1"/>
  <c r="BC2859" i="3"/>
  <c r="BD2859" i="3" s="1"/>
  <c r="BE2859" i="3" s="1"/>
  <c r="BC4258" i="3"/>
  <c r="BC4565" i="3"/>
  <c r="BD4565" i="3" s="1"/>
  <c r="BE4565" i="3" s="1"/>
  <c r="BC2201" i="3"/>
  <c r="BD2201" i="3" s="1"/>
  <c r="BE2201" i="3" s="1"/>
  <c r="BC4415" i="3"/>
  <c r="BD4415" i="3" s="1"/>
  <c r="BE4415" i="3" s="1"/>
  <c r="BC5036" i="3"/>
  <c r="BD5036" i="3" s="1"/>
  <c r="BE5036" i="3" s="1"/>
  <c r="BC3129" i="3"/>
  <c r="BD3129" i="3" s="1"/>
  <c r="BE3129" i="3" s="1"/>
  <c r="BC982" i="3"/>
  <c r="BD982" i="3" s="1"/>
  <c r="BE982" i="3" s="1"/>
  <c r="BC5283" i="3"/>
  <c r="BD5283" i="3" s="1"/>
  <c r="BE5283" i="3" s="1"/>
  <c r="BC5345" i="3"/>
  <c r="BD5345" i="3" s="1"/>
  <c r="BE5345" i="3" s="1"/>
  <c r="AY5534" i="3"/>
  <c r="AZ5534" i="3" s="1"/>
  <c r="BA5534" i="3" s="1"/>
  <c r="BC4807" i="3"/>
  <c r="BD4807" i="3" s="1"/>
  <c r="BE4807" i="3" s="1"/>
  <c r="BC5318" i="3"/>
  <c r="BD5318" i="3" s="1"/>
  <c r="BE5318" i="3" s="1"/>
  <c r="AJ4083" i="3"/>
  <c r="BC5357" i="3"/>
  <c r="BD5357" i="3" s="1"/>
  <c r="BE5357" i="3" s="1"/>
  <c r="BC5375" i="3"/>
  <c r="BD5375" i="3" s="1"/>
  <c r="BE5375" i="3" s="1"/>
  <c r="AX1474" i="3"/>
  <c r="AX3748" i="3"/>
  <c r="BC4825" i="3"/>
  <c r="BD4825" i="3" s="1"/>
  <c r="BE4825" i="3" s="1"/>
  <c r="BD1601" i="3"/>
  <c r="BE1601" i="3" s="1"/>
  <c r="AZ66" i="3"/>
  <c r="BC1316" i="3"/>
  <c r="BD1316" i="3" s="1"/>
  <c r="BC1286" i="3"/>
  <c r="BD1286" i="3" s="1"/>
  <c r="BE1286" i="3" s="1"/>
  <c r="AY1960" i="3"/>
  <c r="AZ1960" i="3" s="1"/>
  <c r="BA1960" i="3" s="1"/>
  <c r="AY3738" i="3"/>
  <c r="AZ3738" i="3" s="1"/>
  <c r="BA3738" i="3" s="1"/>
  <c r="BC794" i="3"/>
  <c r="BD794" i="3" s="1"/>
  <c r="BE794" i="3" s="1"/>
  <c r="BD2137" i="3"/>
  <c r="BE2137" i="3" s="1"/>
  <c r="H723" i="4"/>
  <c r="AY979" i="3"/>
  <c r="AZ979" i="3" s="1"/>
  <c r="BA979" i="3" s="1"/>
  <c r="AE4238" i="3"/>
  <c r="AX2380" i="3"/>
  <c r="AX2387" i="3" s="1"/>
  <c r="BC2195" i="3"/>
  <c r="BD2195" i="3" s="1"/>
  <c r="BE2195" i="3" s="1"/>
  <c r="AZ3054" i="3"/>
  <c r="BA3054" i="3" s="1"/>
  <c r="C528" i="4"/>
  <c r="BC2633" i="3"/>
  <c r="BD2633" i="3" s="1"/>
  <c r="BE2633" i="3" s="1"/>
  <c r="AX4920" i="3"/>
  <c r="BD175" i="3"/>
  <c r="BE175" i="3" s="1"/>
  <c r="BD730" i="3"/>
  <c r="BE730" i="3" s="1"/>
  <c r="AZ1470" i="3"/>
  <c r="BA1470" i="3" s="1"/>
  <c r="C868" i="4"/>
  <c r="BC3244" i="3"/>
  <c r="BD3244" i="3" s="1"/>
  <c r="BE3244" i="3" s="1"/>
  <c r="BC831" i="3"/>
  <c r="BD831" i="3" s="1"/>
  <c r="BE831" i="3" s="1"/>
  <c r="BD5160" i="3"/>
  <c r="BE5160" i="3" s="1"/>
  <c r="BD4675" i="3"/>
  <c r="BE4675" i="3" s="1"/>
  <c r="AX4114" i="3"/>
  <c r="BC3588" i="3"/>
  <c r="BD3588" i="3" s="1"/>
  <c r="BE3588" i="3" s="1"/>
  <c r="AZ541" i="3"/>
  <c r="BA541" i="3" s="1"/>
  <c r="BD3354" i="3"/>
  <c r="BE3354" i="3" s="1"/>
  <c r="AZ3541" i="3"/>
  <c r="BA3541" i="3" s="1"/>
  <c r="BD825" i="3"/>
  <c r="BE825" i="3" s="1"/>
  <c r="U1269" i="3"/>
  <c r="AA4452" i="3"/>
  <c r="AS949" i="3"/>
  <c r="U1298" i="3"/>
  <c r="AM1298" i="3"/>
  <c r="AN4207" i="3"/>
  <c r="AZ413" i="3"/>
  <c r="BA413" i="3" s="1"/>
  <c r="AZ3647" i="3"/>
  <c r="BA3647" i="3" s="1"/>
  <c r="AZ495" i="3"/>
  <c r="BA495" i="3" s="1"/>
  <c r="AZ2643" i="3"/>
  <c r="BA2643" i="3" s="1"/>
  <c r="BD1146" i="3"/>
  <c r="BE1146" i="3" s="1"/>
  <c r="BD5078" i="3"/>
  <c r="BE5078" i="3" s="1"/>
  <c r="BD560" i="3"/>
  <c r="BE560" i="3" s="1"/>
  <c r="BD3664" i="3"/>
  <c r="V1540" i="3"/>
  <c r="AW1658" i="3"/>
  <c r="BD2999" i="3"/>
  <c r="BE2999" i="3" s="1"/>
  <c r="BD4648" i="3"/>
  <c r="BE4648" i="3" s="1"/>
  <c r="C1452" i="4"/>
  <c r="R4779" i="3"/>
  <c r="AZ627" i="3"/>
  <c r="BA627" i="3" s="1"/>
  <c r="AZ1414" i="3"/>
  <c r="BA1414" i="3" s="1"/>
  <c r="AZ5301" i="3"/>
  <c r="BA5301" i="3" s="1"/>
  <c r="BD1166" i="3"/>
  <c r="BE1166" i="3" s="1"/>
  <c r="BD2622" i="3"/>
  <c r="BE2622" i="3" s="1"/>
  <c r="AU4011" i="3"/>
  <c r="AX1297" i="3"/>
  <c r="BD3648" i="3"/>
  <c r="BE3648" i="3" s="1"/>
  <c r="AZ3526" i="3"/>
  <c r="BA3526" i="3" s="1"/>
  <c r="AZ693" i="3"/>
  <c r="BA693" i="3" s="1"/>
  <c r="AZ2110" i="3"/>
  <c r="BA2110" i="3" s="1"/>
  <c r="AZ656" i="3"/>
  <c r="BA656" i="3" s="1"/>
  <c r="AZ467" i="3"/>
  <c r="BA467" i="3" s="1"/>
  <c r="AZ560" i="3"/>
  <c r="BA560" i="3" s="1"/>
  <c r="AZ2593" i="3"/>
  <c r="BA2593" i="3" s="1"/>
  <c r="BD828" i="3"/>
  <c r="BE828" i="3" s="1"/>
  <c r="BD538" i="3"/>
  <c r="BE538" i="3" s="1"/>
  <c r="S2595" i="3"/>
  <c r="BB3097" i="3"/>
  <c r="BB3098" i="3" s="1"/>
  <c r="AZ688" i="3"/>
  <c r="BA688" i="3" s="1"/>
  <c r="AZ750" i="3"/>
  <c r="BA750" i="3" s="1"/>
  <c r="AZ367" i="3"/>
  <c r="BA367" i="3" s="1"/>
  <c r="AZ774" i="3"/>
  <c r="BA774" i="3" s="1"/>
  <c r="BD775" i="3"/>
  <c r="BE775" i="3" s="1"/>
  <c r="BD2854" i="3"/>
  <c r="BE2854" i="3" s="1"/>
  <c r="BD5374" i="3"/>
  <c r="BE5374" i="3" s="1"/>
  <c r="BD4580" i="3"/>
  <c r="BE4580" i="3" s="1"/>
  <c r="AC1325" i="3"/>
  <c r="AJ4417" i="3"/>
  <c r="AA4011" i="3"/>
  <c r="AZ5208" i="3"/>
  <c r="BA5208" i="3" s="1"/>
  <c r="AZ1566" i="3"/>
  <c r="BA1566" i="3" s="1"/>
  <c r="BD4574" i="3"/>
  <c r="BE4574" i="3" s="1"/>
  <c r="AZ3939" i="3"/>
  <c r="BA3939" i="3" s="1"/>
  <c r="BD2305" i="3"/>
  <c r="BE2305" i="3" s="1"/>
  <c r="AU122" i="3"/>
  <c r="AC122" i="3"/>
  <c r="AZ4175" i="3"/>
  <c r="BA4175" i="3" s="1"/>
  <c r="BA4182" i="3" s="1"/>
  <c r="AC3491" i="3"/>
  <c r="BD3513" i="3"/>
  <c r="BE3513" i="3" s="1"/>
  <c r="BD2219" i="3"/>
  <c r="BE2219" i="3" s="1"/>
  <c r="BD1197" i="3"/>
  <c r="BE1197" i="3" s="1"/>
  <c r="BD5155" i="3"/>
  <c r="BE5155" i="3" s="1"/>
  <c r="BD2755" i="3"/>
  <c r="BE2755" i="3" s="1"/>
  <c r="E403" i="4"/>
  <c r="F403" i="4" s="1"/>
  <c r="BD4606" i="3"/>
  <c r="BE4606" i="3" s="1"/>
  <c r="AZ2974" i="3"/>
  <c r="BA2974" i="3" s="1"/>
  <c r="V5629" i="3"/>
  <c r="AZ3927" i="3"/>
  <c r="BA3927" i="3" s="1"/>
  <c r="BD4135" i="3"/>
  <c r="BE4135" i="3" s="1"/>
  <c r="BD4414" i="3"/>
  <c r="BE4414" i="3" s="1"/>
  <c r="BB1429" i="3"/>
  <c r="BB1430" i="3" s="1"/>
  <c r="V1091" i="3"/>
  <c r="J568" i="4"/>
  <c r="K568" i="4" s="1"/>
  <c r="AY3582" i="3"/>
  <c r="AI1172" i="3"/>
  <c r="Q1172" i="3"/>
  <c r="AR710" i="3"/>
  <c r="AU710" i="3"/>
  <c r="AC710" i="3"/>
  <c r="AR1814" i="3"/>
  <c r="J54" i="4"/>
  <c r="K54" i="4" s="1"/>
  <c r="BD3600" i="3"/>
  <c r="BE3600" i="3" s="1"/>
  <c r="C876" i="4"/>
  <c r="BD5429" i="3"/>
  <c r="BE5429" i="3" s="1"/>
  <c r="BB4926" i="3"/>
  <c r="BB4244" i="3"/>
  <c r="AJ1269" i="3"/>
  <c r="BD5117" i="3"/>
  <c r="BE5117" i="3" s="1"/>
  <c r="AZ2248" i="3"/>
  <c r="BA2248" i="3" s="1"/>
  <c r="AZ5357" i="3"/>
  <c r="BA5357" i="3" s="1"/>
  <c r="E576" i="4"/>
  <c r="F576" i="4" s="1"/>
  <c r="BD1778" i="3"/>
  <c r="BE1778" i="3" s="1"/>
  <c r="T2172" i="3"/>
  <c r="AM2172" i="3"/>
  <c r="BD1790" i="3"/>
  <c r="BE1790" i="3" s="1"/>
  <c r="BD5393" i="3"/>
  <c r="BE5393" i="3" s="1"/>
  <c r="AZ5267" i="3"/>
  <c r="BA5267" i="3" s="1"/>
  <c r="BD2125" i="3"/>
  <c r="BE2125" i="3" s="1"/>
  <c r="BD4069" i="3"/>
  <c r="BE4069" i="3" s="1"/>
  <c r="BD2105" i="3"/>
  <c r="BE2105" i="3" s="1"/>
  <c r="BD5245" i="3"/>
  <c r="BE5245" i="3" s="1"/>
  <c r="R2172" i="3"/>
  <c r="AK2172" i="3"/>
  <c r="AZ5211" i="3"/>
  <c r="BA5211" i="3" s="1"/>
  <c r="BD4569" i="3"/>
  <c r="BE4569" i="3" s="1"/>
  <c r="AZ2679" i="3"/>
  <c r="BA2679" i="3" s="1"/>
  <c r="BD5292" i="3"/>
  <c r="BE5292" i="3" s="1"/>
  <c r="BC5207" i="3"/>
  <c r="BD5207" i="3" s="1"/>
  <c r="BE5207" i="3" s="1"/>
  <c r="BD5352" i="3"/>
  <c r="BE5352" i="3" s="1"/>
  <c r="BD2897" i="3"/>
  <c r="BE2897" i="3" s="1"/>
  <c r="BD3610" i="3"/>
  <c r="BE3610" i="3" s="1"/>
  <c r="J989" i="4"/>
  <c r="K989" i="4" s="1"/>
  <c r="BB4005" i="3"/>
  <c r="BB4011" i="3" s="1"/>
  <c r="BD2891" i="3"/>
  <c r="BE2891" i="3" s="1"/>
  <c r="AZ298" i="3"/>
  <c r="BA298" i="3" s="1"/>
  <c r="I707" i="4"/>
  <c r="BB3783" i="3"/>
  <c r="AZ1207" i="3"/>
  <c r="BA1207" i="3" s="1"/>
  <c r="AZ5162" i="3"/>
  <c r="BA5162" i="3" s="1"/>
  <c r="H665" i="4"/>
  <c r="BD629" i="3"/>
  <c r="BE629" i="3" s="1"/>
  <c r="AC383" i="3"/>
  <c r="H616" i="4"/>
  <c r="AW5628" i="3"/>
  <c r="AZ2863" i="3"/>
  <c r="BA2863" i="3" s="1"/>
  <c r="AZ418" i="3"/>
  <c r="BA418" i="3" s="1"/>
  <c r="BD965" i="3"/>
  <c r="BE965" i="3" s="1"/>
  <c r="BB3419" i="3"/>
  <c r="BC5627" i="3"/>
  <c r="BC5628" i="3" s="1"/>
  <c r="BC1686" i="3"/>
  <c r="BD1686" i="3" s="1"/>
  <c r="BE1686" i="3" s="1"/>
  <c r="BD1808" i="3"/>
  <c r="BE1808" i="3" s="1"/>
  <c r="BD256" i="3"/>
  <c r="BE256" i="3" s="1"/>
  <c r="BD5181" i="3"/>
  <c r="BE5181" i="3" s="1"/>
  <c r="C1476" i="4"/>
  <c r="BD4259" i="3"/>
  <c r="BE4259" i="3" s="1"/>
  <c r="BD2724" i="3"/>
  <c r="BE2724" i="3" s="1"/>
  <c r="BD1707" i="3"/>
  <c r="BE1707" i="3" s="1"/>
  <c r="BB1905" i="3"/>
  <c r="BD1650" i="3"/>
  <c r="BE1650" i="3" s="1"/>
  <c r="BD3613" i="3"/>
  <c r="BE3613" i="3" s="1"/>
  <c r="BD1715" i="3"/>
  <c r="BE1715" i="3" s="1"/>
  <c r="BB1416" i="3"/>
  <c r="AK1417" i="3"/>
  <c r="R1372" i="3"/>
  <c r="AK1372" i="3"/>
  <c r="AZ5179" i="3"/>
  <c r="BA5179" i="3" s="1"/>
  <c r="BD2607" i="3"/>
  <c r="BE2607" i="3" s="1"/>
  <c r="AI581" i="3"/>
  <c r="Q581" i="3"/>
  <c r="AU2978" i="3"/>
  <c r="AC2978" i="3"/>
  <c r="X755" i="3"/>
  <c r="AP837" i="3"/>
  <c r="AY622" i="3"/>
  <c r="AZ622" i="3" s="1"/>
  <c r="BA622" i="3" s="1"/>
  <c r="BD3006" i="3"/>
  <c r="BE3006" i="3" s="1"/>
  <c r="AZ2719" i="3"/>
  <c r="BA2719" i="3" s="1"/>
  <c r="BD2997" i="3"/>
  <c r="BE2997" i="3" s="1"/>
  <c r="AS710" i="3"/>
  <c r="AA710" i="3"/>
  <c r="AY3125" i="3"/>
  <c r="AZ3125" i="3" s="1"/>
  <c r="BD4134" i="3"/>
  <c r="BE4134" i="3" s="1"/>
  <c r="BD4617" i="3"/>
  <c r="BE4617" i="3" s="1"/>
  <c r="BB4369" i="3"/>
  <c r="AY797" i="3"/>
  <c r="AZ797" i="3" s="1"/>
  <c r="BA797" i="3" s="1"/>
  <c r="AZ2096" i="3"/>
  <c r="BA2096" i="3" s="1"/>
  <c r="BD4388" i="3"/>
  <c r="BE4388" i="3" s="1"/>
  <c r="AX5611" i="3"/>
  <c r="BD3094" i="3"/>
  <c r="BE3094" i="3" s="1"/>
  <c r="AZ2961" i="3"/>
  <c r="BA2961" i="3" s="1"/>
  <c r="BD1555" i="3"/>
  <c r="BE1555" i="3" s="1"/>
  <c r="BB3416" i="3"/>
  <c r="BB4496" i="3"/>
  <c r="BC3284" i="3"/>
  <c r="BD3284" i="3" s="1"/>
  <c r="BE3284" i="3" s="1"/>
  <c r="BD5138" i="3"/>
  <c r="BE5138" i="3" s="1"/>
  <c r="AZ1667" i="3"/>
  <c r="BA1667" i="3" s="1"/>
  <c r="AZ1113" i="3"/>
  <c r="BA1113" i="3" s="1"/>
  <c r="BD5210" i="3"/>
  <c r="BE5210" i="3" s="1"/>
  <c r="BC3914" i="3"/>
  <c r="BD3914" i="3" s="1"/>
  <c r="BE3914" i="3" s="1"/>
  <c r="BD4368" i="3"/>
  <c r="BE4368" i="3" s="1"/>
  <c r="AZ1282" i="3"/>
  <c r="BA1282" i="3" s="1"/>
  <c r="BD3563" i="3"/>
  <c r="BE3563" i="3" s="1"/>
  <c r="BD4266" i="3"/>
  <c r="BE4266" i="3" s="1"/>
  <c r="BB3475" i="3"/>
  <c r="AZ1127" i="3"/>
  <c r="BA1127" i="3" s="1"/>
  <c r="AZ300" i="3"/>
  <c r="BA300" i="3" s="1"/>
  <c r="BD3263" i="3"/>
  <c r="BE3263" i="3" s="1"/>
  <c r="AZ4201" i="3"/>
  <c r="BA4201" i="3" s="1"/>
  <c r="BD3023" i="3"/>
  <c r="BE3023" i="3" s="1"/>
  <c r="BD4607" i="3"/>
  <c r="AZ1134" i="3"/>
  <c r="BA1134" i="3" s="1"/>
  <c r="AZ4666" i="3"/>
  <c r="BA4666" i="3" s="1"/>
  <c r="BD5365" i="3"/>
  <c r="BE5365" i="3" s="1"/>
  <c r="BC3568" i="3"/>
  <c r="BD3568" i="3" s="1"/>
  <c r="BE3568" i="3" s="1"/>
  <c r="BB4468" i="3"/>
  <c r="BB4500" i="3" s="1"/>
  <c r="T5629" i="3"/>
  <c r="S2695" i="3"/>
  <c r="AZ2135" i="3"/>
  <c r="BA2135" i="3" s="1"/>
  <c r="AZ3934" i="3"/>
  <c r="BA3934" i="3" s="1"/>
  <c r="BD2677" i="3"/>
  <c r="BE2677" i="3" s="1"/>
  <c r="BD4389" i="3"/>
  <c r="BE4389" i="3" s="1"/>
  <c r="BD1637" i="3"/>
  <c r="BE1637" i="3" s="1"/>
  <c r="AZ4257" i="3"/>
  <c r="BA4257" i="3" s="1"/>
  <c r="AZ1206" i="3"/>
  <c r="BA1206" i="3" s="1"/>
  <c r="AZ2197" i="3"/>
  <c r="BA2197" i="3" s="1"/>
  <c r="BD1641" i="3"/>
  <c r="BE1641" i="3" s="1"/>
  <c r="BD5209" i="3"/>
  <c r="BE5209" i="3" s="1"/>
  <c r="BD1126" i="3"/>
  <c r="BE1126" i="3" s="1"/>
  <c r="S1091" i="3"/>
  <c r="AL3491" i="3"/>
  <c r="AI4552" i="3"/>
  <c r="H492" i="4"/>
  <c r="BB726" i="3"/>
  <c r="BD3827" i="3"/>
  <c r="BE3827" i="3" s="1"/>
  <c r="BD2958" i="3"/>
  <c r="BE2958" i="3" s="1"/>
  <c r="BD2975" i="3"/>
  <c r="BE2975" i="3" s="1"/>
  <c r="AN68" i="3"/>
  <c r="V68" i="3"/>
  <c r="AU234" i="3"/>
  <c r="AC234" i="3"/>
  <c r="AX1961" i="3"/>
  <c r="AX1963" i="3" s="1"/>
  <c r="AX1989" i="3" s="1"/>
  <c r="BB4826" i="3"/>
  <c r="BB4828" i="3" s="1"/>
  <c r="BB4861" i="3" s="1"/>
  <c r="R5629" i="3"/>
  <c r="AZ5045" i="3"/>
  <c r="BA5045" i="3" s="1"/>
  <c r="AK68" i="3"/>
  <c r="BD4755" i="3"/>
  <c r="BE4755" i="3" s="1"/>
  <c r="BD1751" i="3"/>
  <c r="BE1751" i="3" s="1"/>
  <c r="AZ423" i="3"/>
  <c r="BA423" i="3" s="1"/>
  <c r="AZ2553" i="3"/>
  <c r="BA2553" i="3" s="1"/>
  <c r="AZ4074" i="3"/>
  <c r="BA4074" i="3" s="1"/>
  <c r="BD5094" i="3"/>
  <c r="BE5094" i="3" s="1"/>
  <c r="AZ267" i="3"/>
  <c r="BA267" i="3" s="1"/>
  <c r="AZ4043" i="3"/>
  <c r="AZ2232" i="3"/>
  <c r="BA2232" i="3" s="1"/>
  <c r="C1046" i="4"/>
  <c r="BD5367" i="3"/>
  <c r="BE5367" i="3" s="1"/>
  <c r="H1070" i="4"/>
  <c r="BB641" i="3"/>
  <c r="AS1269" i="3"/>
  <c r="BB754" i="3"/>
  <c r="AQ4032" i="3"/>
  <c r="BB2600" i="3"/>
  <c r="Q383" i="3"/>
  <c r="AI4376" i="3"/>
  <c r="AZ2888" i="3"/>
  <c r="BA2888" i="3" s="1"/>
  <c r="AZ1210" i="3"/>
  <c r="BA1210" i="3" s="1"/>
  <c r="AZ552" i="3"/>
  <c r="BA552" i="3" s="1"/>
  <c r="AZ3505" i="3"/>
  <c r="BA3505" i="3" s="1"/>
  <c r="AZ3645" i="3"/>
  <c r="BA3645" i="3" s="1"/>
  <c r="AZ942" i="3"/>
  <c r="BA942" i="3" s="1"/>
  <c r="AZ1565" i="3"/>
  <c r="BA1565" i="3" s="1"/>
  <c r="AZ2183" i="3"/>
  <c r="BA2183" i="3" s="1"/>
  <c r="AZ4413" i="3"/>
  <c r="BA4413" i="3" s="1"/>
  <c r="BD2629" i="3"/>
  <c r="BE2629" i="3" s="1"/>
  <c r="BD461" i="3"/>
  <c r="BE461" i="3" s="1"/>
  <c r="BD541" i="3"/>
  <c r="BE541" i="3" s="1"/>
  <c r="AZ3592" i="3"/>
  <c r="BA3592" i="3" s="1"/>
  <c r="AZ2959" i="3"/>
  <c r="BA2959" i="3" s="1"/>
  <c r="Z2647" i="3"/>
  <c r="AK581" i="3"/>
  <c r="S581" i="3"/>
  <c r="AI2978" i="3"/>
  <c r="Q2978" i="3"/>
  <c r="AM4684" i="3"/>
  <c r="U4684" i="3"/>
  <c r="Z755" i="3"/>
  <c r="S995" i="3"/>
  <c r="AR837" i="3"/>
  <c r="Z837" i="3"/>
  <c r="AM317" i="3"/>
  <c r="U317" i="3"/>
  <c r="AR2153" i="3"/>
  <c r="AZ255" i="3"/>
  <c r="BA255" i="3" s="1"/>
  <c r="AZ493" i="3"/>
  <c r="BA493" i="3" s="1"/>
  <c r="AZ1702" i="3"/>
  <c r="BA1702" i="3" s="1"/>
  <c r="AZ962" i="3"/>
  <c r="BA962" i="3" s="1"/>
  <c r="BD2523" i="3"/>
  <c r="BE2523" i="3" s="1"/>
  <c r="AZ3551" i="3"/>
  <c r="BA3551" i="3" s="1"/>
  <c r="AZ991" i="3"/>
  <c r="BA991" i="3" s="1"/>
  <c r="BD5100" i="3"/>
  <c r="BE5100" i="3" s="1"/>
  <c r="AZ4584" i="3"/>
  <c r="BA4584" i="3" s="1"/>
  <c r="AZ2121" i="3"/>
  <c r="BA2121" i="3" s="1"/>
  <c r="BD923" i="3"/>
  <c r="BE923" i="3" s="1"/>
  <c r="AQ3809" i="3"/>
  <c r="T147" i="3"/>
  <c r="AR2334" i="3"/>
  <c r="AY2301" i="3"/>
  <c r="AZ2301" i="3" s="1"/>
  <c r="BA2301" i="3" s="1"/>
  <c r="Z2334" i="3"/>
  <c r="BC5322" i="3"/>
  <c r="BD5322" i="3" s="1"/>
  <c r="BE5322" i="3" s="1"/>
  <c r="BD331" i="3"/>
  <c r="BE331" i="3" s="1"/>
  <c r="AZ4266" i="3"/>
  <c r="BA4266" i="3" s="1"/>
  <c r="BD2098" i="3"/>
  <c r="BE2098" i="3" s="1"/>
  <c r="R4083" i="3"/>
  <c r="AI1392" i="3"/>
  <c r="AY92" i="3"/>
  <c r="AZ92" i="3" s="1"/>
  <c r="BA92" i="3" s="1"/>
  <c r="AY276" i="3"/>
  <c r="AZ276" i="3" s="1"/>
  <c r="BA276" i="3" s="1"/>
  <c r="AY488" i="3"/>
  <c r="AZ488" i="3" s="1"/>
  <c r="BA488" i="3" s="1"/>
  <c r="AY5078" i="3"/>
  <c r="AZ5078" i="3" s="1"/>
  <c r="BA5078" i="3" s="1"/>
  <c r="AY2050" i="3"/>
  <c r="AZ2050" i="3" s="1"/>
  <c r="BA2050" i="3" s="1"/>
  <c r="AY2102" i="3"/>
  <c r="AZ2102" i="3" s="1"/>
  <c r="BA2102" i="3" s="1"/>
  <c r="AY1117" i="3"/>
  <c r="AZ1117" i="3" s="1"/>
  <c r="BA1117" i="3" s="1"/>
  <c r="AY1133" i="3"/>
  <c r="AZ1133" i="3" s="1"/>
  <c r="BA1133" i="3" s="1"/>
  <c r="AZ2933" i="3"/>
  <c r="BA2933" i="3" s="1"/>
  <c r="BA2934" i="3" s="1"/>
  <c r="AY1194" i="3"/>
  <c r="AZ1194" i="3" s="1"/>
  <c r="BA1194" i="3" s="1"/>
  <c r="AY3027" i="3"/>
  <c r="AZ3027" i="3" s="1"/>
  <c r="BA3027" i="3" s="1"/>
  <c r="AY509" i="3"/>
  <c r="AZ509" i="3" s="1"/>
  <c r="BA509" i="3" s="1"/>
  <c r="AY558" i="3"/>
  <c r="AZ558" i="3" s="1"/>
  <c r="BA558" i="3" s="1"/>
  <c r="AY1719" i="3"/>
  <c r="AZ1719" i="3" s="1"/>
  <c r="BA1719" i="3" s="1"/>
  <c r="AY1708" i="3"/>
  <c r="AZ1708" i="3" s="1"/>
  <c r="BA1708" i="3" s="1"/>
  <c r="AY1774" i="3"/>
  <c r="AZ1774" i="3" s="1"/>
  <c r="BA1774" i="3" s="1"/>
  <c r="AY4444" i="3"/>
  <c r="AZ4444" i="3" s="1"/>
  <c r="BA4444" i="3" s="1"/>
  <c r="AY609" i="3"/>
  <c r="AZ609" i="3" s="1"/>
  <c r="BA609" i="3" s="1"/>
  <c r="AY3654" i="3"/>
  <c r="AZ3654" i="3" s="1"/>
  <c r="BA3654" i="3" s="1"/>
  <c r="AY2728" i="3"/>
  <c r="AZ2728" i="3" s="1"/>
  <c r="BA2728" i="3" s="1"/>
  <c r="AY2833" i="3"/>
  <c r="AZ2833" i="3" s="1"/>
  <c r="BA2833" i="3" s="1"/>
  <c r="AY3938" i="3"/>
  <c r="AZ3938" i="3" s="1"/>
  <c r="BA3938" i="3" s="1"/>
  <c r="AY732" i="3"/>
  <c r="AZ732" i="3" s="1"/>
  <c r="BA732" i="3" s="1"/>
  <c r="AY4588" i="3"/>
  <c r="AZ4588" i="3" s="1"/>
  <c r="BA4588" i="3" s="1"/>
  <c r="AY4632" i="3"/>
  <c r="AZ4632" i="3" s="1"/>
  <c r="BA4632" i="3" s="1"/>
  <c r="AY4647" i="3"/>
  <c r="AZ4647" i="3" s="1"/>
  <c r="BA4647" i="3" s="1"/>
  <c r="AY4663" i="3"/>
  <c r="AZ4663" i="3" s="1"/>
  <c r="BA4663" i="3" s="1"/>
  <c r="AY2242" i="3"/>
  <c r="AZ2242" i="3" s="1"/>
  <c r="BA2242" i="3" s="1"/>
  <c r="AY2260" i="3"/>
  <c r="AZ2260" i="3" s="1"/>
  <c r="BA2260" i="3" s="1"/>
  <c r="AY3886" i="3"/>
  <c r="AZ3886" i="3" s="1"/>
  <c r="BA3886" i="3" s="1"/>
  <c r="AE1410" i="3"/>
  <c r="AY4292" i="3"/>
  <c r="AZ4292" i="3" s="1"/>
  <c r="AY775" i="3"/>
  <c r="AY839" i="3" s="1"/>
  <c r="AY805" i="3"/>
  <c r="AZ805" i="3" s="1"/>
  <c r="BA805" i="3" s="1"/>
  <c r="AY812" i="3"/>
  <c r="AZ812" i="3" s="1"/>
  <c r="BA812" i="3" s="1"/>
  <c r="AY5154" i="3"/>
  <c r="AZ5154" i="3" s="1"/>
  <c r="BA5154" i="3" s="1"/>
  <c r="AY5355" i="3"/>
  <c r="AZ5355" i="3" s="1"/>
  <c r="BA5355" i="3" s="1"/>
  <c r="BD5502" i="3"/>
  <c r="BE5502" i="3" s="1"/>
  <c r="BD3934" i="3"/>
  <c r="BE3934" i="3" s="1"/>
  <c r="BC2672" i="3"/>
  <c r="BD2672" i="3" s="1"/>
  <c r="BE2672" i="3" s="1"/>
  <c r="BD3514" i="3"/>
  <c r="BE3514" i="3" s="1"/>
  <c r="BD2924" i="3"/>
  <c r="BE2924" i="3" s="1"/>
  <c r="BD4133" i="3"/>
  <c r="BE4133" i="3" s="1"/>
  <c r="BD3322" i="3"/>
  <c r="BE3322" i="3" s="1"/>
  <c r="AZ2203" i="3"/>
  <c r="BA2203" i="3" s="1"/>
  <c r="AZ5137" i="3"/>
  <c r="BA5137" i="3" s="1"/>
  <c r="AZ4665" i="3"/>
  <c r="BA4665" i="3" s="1"/>
  <c r="BD1145" i="3"/>
  <c r="BE1145" i="3" s="1"/>
  <c r="BD5069" i="3"/>
  <c r="BE5069" i="3" s="1"/>
  <c r="BD3630" i="3"/>
  <c r="BE3630" i="3" s="1"/>
  <c r="BD4061" i="3"/>
  <c r="BE4061" i="3" s="1"/>
  <c r="AZ2137" i="3"/>
  <c r="BA2137" i="3" s="1"/>
  <c r="C322" i="4"/>
  <c r="BB3767" i="3"/>
  <c r="BB3768" i="3" s="1"/>
  <c r="AZ1637" i="3"/>
  <c r="BA1637" i="3" s="1"/>
  <c r="Y5629" i="3"/>
  <c r="AI3491" i="3"/>
  <c r="AS4552" i="3"/>
  <c r="AW2794" i="3"/>
  <c r="AW2795" i="3" s="1"/>
  <c r="BD2227" i="3"/>
  <c r="BE2227" i="3" s="1"/>
  <c r="Z5629" i="3"/>
  <c r="AZ3933" i="3"/>
  <c r="BA3933" i="3" s="1"/>
  <c r="BB542" i="3"/>
  <c r="AZ3353" i="3"/>
  <c r="BA3353" i="3" s="1"/>
  <c r="BD4293" i="3"/>
  <c r="BE4293" i="3" s="1"/>
  <c r="AZ2217" i="3"/>
  <c r="BA2217" i="3" s="1"/>
  <c r="BD4613" i="3"/>
  <c r="BE4613" i="3" s="1"/>
  <c r="AZ1786" i="3"/>
  <c r="BA1786" i="3" s="1"/>
  <c r="AZ2989" i="3"/>
  <c r="BA2989" i="3" s="1"/>
  <c r="AZ2949" i="3"/>
  <c r="BA2949" i="3" s="1"/>
  <c r="BD1586" i="3"/>
  <c r="BE1586" i="3" s="1"/>
  <c r="BD2618" i="3"/>
  <c r="BE2618" i="3" s="1"/>
  <c r="BD2640" i="3"/>
  <c r="BE2640" i="3" s="1"/>
  <c r="BD1139" i="3"/>
  <c r="BE1139" i="3" s="1"/>
  <c r="AX4551" i="3"/>
  <c r="AX4552" i="3" s="1"/>
  <c r="AE3790" i="3"/>
  <c r="AZ4678" i="3"/>
  <c r="BA4678" i="3" s="1"/>
  <c r="BD2730" i="3"/>
  <c r="BE2730" i="3" s="1"/>
  <c r="BD1809" i="3"/>
  <c r="BE1809" i="3" s="1"/>
  <c r="BD5251" i="3"/>
  <c r="BE5251" i="3" s="1"/>
  <c r="BD4268" i="3"/>
  <c r="BE4268" i="3" s="1"/>
  <c r="AZ4575" i="3"/>
  <c r="BA4575" i="3" s="1"/>
  <c r="AZ5072" i="3"/>
  <c r="BA5072" i="3" s="1"/>
  <c r="AZ4602" i="3"/>
  <c r="BA4602" i="3" s="1"/>
  <c r="BD2207" i="3"/>
  <c r="BE2207" i="3" s="1"/>
  <c r="BD244" i="3"/>
  <c r="BE244" i="3" s="1"/>
  <c r="AZ2522" i="3"/>
  <c r="BA2522" i="3" s="1"/>
  <c r="BC2667" i="3"/>
  <c r="BD2667" i="3" s="1"/>
  <c r="BE2667" i="3" s="1"/>
  <c r="BC4450" i="3"/>
  <c r="BD4450" i="3" s="1"/>
  <c r="BD4451" i="3" s="1"/>
  <c r="BB5475" i="3"/>
  <c r="D536" i="4"/>
  <c r="AZ2268" i="3"/>
  <c r="AZ2579" i="3"/>
  <c r="BA2579" i="3" s="1"/>
  <c r="C298" i="4"/>
  <c r="AZ522" i="3"/>
  <c r="BA522" i="3" s="1"/>
  <c r="U4207" i="3"/>
  <c r="Z949" i="3"/>
  <c r="BD2509" i="3"/>
  <c r="BE2509" i="3" s="1"/>
  <c r="AZ5101" i="3"/>
  <c r="BA5101" i="3" s="1"/>
  <c r="AZ1360" i="3"/>
  <c r="BA1360" i="3" s="1"/>
  <c r="AM147" i="3"/>
  <c r="AR949" i="3"/>
  <c r="BD1189" i="3"/>
  <c r="BE1189" i="3" s="1"/>
  <c r="AK2079" i="3"/>
  <c r="BD804" i="3"/>
  <c r="BE804" i="3" s="1"/>
  <c r="BD2952" i="3"/>
  <c r="BE2952" i="3" s="1"/>
  <c r="BD3585" i="3"/>
  <c r="BE3585" i="3" s="1"/>
  <c r="BD4203" i="3"/>
  <c r="BE4203" i="3" s="1"/>
  <c r="AZ5173" i="3"/>
  <c r="BA5173" i="3" s="1"/>
  <c r="BD3618" i="3"/>
  <c r="BE3618" i="3" s="1"/>
  <c r="AZ2555" i="3"/>
  <c r="BA2555" i="3" s="1"/>
  <c r="AZ136" i="3"/>
  <c r="AZ373" i="3"/>
  <c r="BA373" i="3" s="1"/>
  <c r="BD576" i="3"/>
  <c r="BE576" i="3" s="1"/>
  <c r="AZ3823" i="3"/>
  <c r="BA3823" i="3" s="1"/>
  <c r="AZ4613" i="3"/>
  <c r="BA4613" i="3" s="1"/>
  <c r="BD4071" i="3"/>
  <c r="BE4071" i="3" s="1"/>
  <c r="AZ1790" i="3"/>
  <c r="BA1790" i="3" s="1"/>
  <c r="BD1533" i="3"/>
  <c r="BE1533" i="3" s="1"/>
  <c r="AZ1551" i="3"/>
  <c r="AQ2033" i="3"/>
  <c r="BD700" i="3"/>
  <c r="BE700" i="3" s="1"/>
  <c r="BD79" i="3"/>
  <c r="BE79" i="3" s="1"/>
  <c r="AZ3610" i="3"/>
  <c r="BA3610" i="3" s="1"/>
  <c r="AZ3109" i="3"/>
  <c r="BA3109" i="3" s="1"/>
  <c r="AZ2189" i="3"/>
  <c r="BA2189" i="3" s="1"/>
  <c r="AZ527" i="3"/>
  <c r="BA527" i="3" s="1"/>
  <c r="BD4703" i="3"/>
  <c r="BE4703" i="3" s="1"/>
  <c r="BD2399" i="3"/>
  <c r="BE2399" i="3" s="1"/>
  <c r="BD2927" i="3"/>
  <c r="BE2927" i="3" s="1"/>
  <c r="BD685" i="3"/>
  <c r="BE685" i="3" s="1"/>
  <c r="BD4402" i="3"/>
  <c r="BE4402" i="3" s="1"/>
  <c r="AZ5159" i="3"/>
  <c r="BA5159" i="3" s="1"/>
  <c r="AZ2060" i="3"/>
  <c r="BA2060" i="3" s="1"/>
  <c r="AZ3638" i="3"/>
  <c r="BA3638" i="3" s="1"/>
  <c r="AZ3521" i="3"/>
  <c r="BA3521" i="3" s="1"/>
  <c r="AZ2400" i="3"/>
  <c r="BA2400" i="3" s="1"/>
  <c r="AZ2889" i="3"/>
  <c r="BA2889" i="3" s="1"/>
  <c r="AZ4638" i="3"/>
  <c r="BA4638" i="3" s="1"/>
  <c r="C723" i="4"/>
  <c r="BD3638" i="3"/>
  <c r="BE3638" i="3" s="1"/>
  <c r="BD4734" i="3"/>
  <c r="BC2856" i="3"/>
  <c r="BD2856" i="3" s="1"/>
  <c r="BE2856" i="3" s="1"/>
  <c r="BB1695" i="3"/>
  <c r="AX1999" i="3"/>
  <c r="AX2001" i="3" s="1"/>
  <c r="AX2019" i="3" s="1"/>
  <c r="BB1828" i="3"/>
  <c r="BB1830" i="3" s="1"/>
  <c r="BB1878" i="3" s="1"/>
  <c r="BB3373" i="3"/>
  <c r="BB3375" i="3" s="1"/>
  <c r="BB3420" i="3" s="1"/>
  <c r="BB3430" i="3"/>
  <c r="BB3432" i="3" s="1"/>
  <c r="BB3476" i="3" s="1"/>
  <c r="AZ4806" i="3"/>
  <c r="BA4806" i="3" s="1"/>
  <c r="BD2875" i="3"/>
  <c r="BE2875" i="3" s="1"/>
  <c r="BD2759" i="3"/>
  <c r="BE2759" i="3" s="1"/>
  <c r="AZ1284" i="3"/>
  <c r="BA1284" i="3" s="1"/>
  <c r="H1094" i="4"/>
  <c r="T4552" i="3"/>
  <c r="AL1091" i="3"/>
  <c r="AM1540" i="3"/>
  <c r="AZ3595" i="3"/>
  <c r="BA3595" i="3" s="1"/>
  <c r="AZ2710" i="3"/>
  <c r="BA2710" i="3" s="1"/>
  <c r="AR317" i="3"/>
  <c r="Z317" i="3"/>
  <c r="AR5328" i="3"/>
  <c r="Z5328" i="3"/>
  <c r="AZ250" i="3"/>
  <c r="BA250" i="3" s="1"/>
  <c r="BD2222" i="3"/>
  <c r="BE2222" i="3" s="1"/>
  <c r="BD1776" i="3"/>
  <c r="BE1776" i="3" s="1"/>
  <c r="BD609" i="3"/>
  <c r="BE609" i="3" s="1"/>
  <c r="BD4707" i="3"/>
  <c r="BE4707" i="3" s="1"/>
  <c r="AZ2133" i="3"/>
  <c r="BA2133" i="3" s="1"/>
  <c r="AZ1574" i="3"/>
  <c r="BA1574" i="3" s="1"/>
  <c r="AC212" i="3"/>
  <c r="BD2149" i="3"/>
  <c r="BE2149" i="3" s="1"/>
  <c r="E940" i="4"/>
  <c r="F940" i="4" s="1"/>
  <c r="BD457" i="3"/>
  <c r="AZ2077" i="3"/>
  <c r="AZ1765" i="3"/>
  <c r="BA1765" i="3" s="1"/>
  <c r="AZ4431" i="3"/>
  <c r="BA4431" i="3" s="1"/>
  <c r="BD4758" i="3"/>
  <c r="BE4758" i="3" s="1"/>
  <c r="BD3586" i="3"/>
  <c r="BE3586" i="3" s="1"/>
  <c r="E632" i="4"/>
  <c r="F632" i="4" s="1"/>
  <c r="AZ3612" i="3"/>
  <c r="BA3612" i="3" s="1"/>
  <c r="AZ5394" i="3"/>
  <c r="BA5394" i="3" s="1"/>
  <c r="AC4011" i="3"/>
  <c r="AZ3004" i="3"/>
  <c r="BA3004" i="3" s="1"/>
  <c r="BD4074" i="3"/>
  <c r="BE4074" i="3" s="1"/>
  <c r="H707" i="4"/>
  <c r="BD5266" i="3"/>
  <c r="BE5266" i="3" s="1"/>
  <c r="AZ2151" i="3"/>
  <c r="BA2151" i="3" s="1"/>
  <c r="AZ1681" i="3"/>
  <c r="BA1681" i="3" s="1"/>
  <c r="BD2706" i="3"/>
  <c r="BE2706" i="3" s="1"/>
  <c r="AZ2902" i="3"/>
  <c r="BA2902" i="3" s="1"/>
  <c r="BD3128" i="3"/>
  <c r="BE3128" i="3" s="1"/>
  <c r="AX5486" i="3"/>
  <c r="AX5488" i="3" s="1"/>
  <c r="AX5494" i="3" s="1"/>
  <c r="AZ1705" i="3"/>
  <c r="BA1705" i="3" s="1"/>
  <c r="AP4032" i="3"/>
  <c r="R2595" i="3"/>
  <c r="AK2595" i="3"/>
  <c r="J1428" i="4"/>
  <c r="K1428" i="4" s="1"/>
  <c r="BC4243" i="3"/>
  <c r="BD4243" i="3" s="1"/>
  <c r="BE4243" i="3" s="1"/>
  <c r="BD4404" i="3"/>
  <c r="BE4404" i="3" s="1"/>
  <c r="AY5457" i="3"/>
  <c r="AY5475" i="3" s="1"/>
  <c r="BD4680" i="3"/>
  <c r="BE4680" i="3" s="1"/>
  <c r="AX1442" i="3"/>
  <c r="AX1443" i="3" s="1"/>
  <c r="BD3542" i="3"/>
  <c r="I536" i="4"/>
  <c r="BC2948" i="3"/>
  <c r="BD2948" i="3" s="1"/>
  <c r="BE2948" i="3" s="1"/>
  <c r="BD4655" i="3"/>
  <c r="BE4655" i="3" s="1"/>
  <c r="H86" i="4"/>
  <c r="AZ1591" i="3"/>
  <c r="BA1591" i="3" s="1"/>
  <c r="AZ2910" i="3"/>
  <c r="BA2910" i="3" s="1"/>
  <c r="C86" i="4"/>
  <c r="BC2127" i="3"/>
  <c r="BD2127" i="3" s="1"/>
  <c r="BE2127" i="3" s="1"/>
  <c r="BD332" i="3"/>
  <c r="BE332" i="3" s="1"/>
  <c r="BD3923" i="3"/>
  <c r="BE3923" i="3" s="1"/>
  <c r="BD2833" i="3"/>
  <c r="BE2833" i="3" s="1"/>
  <c r="BD4412" i="3"/>
  <c r="BE4412" i="3" s="1"/>
  <c r="H1102" i="4"/>
  <c r="C1054" i="4"/>
  <c r="BD2947" i="3"/>
  <c r="BE2947" i="3" s="1"/>
  <c r="BC5640" i="3"/>
  <c r="BD5640" i="3" s="1"/>
  <c r="BD5641" i="3" s="1"/>
  <c r="BD5642" i="3" s="1"/>
  <c r="AZ3007" i="3"/>
  <c r="BA3007" i="3" s="1"/>
  <c r="BC3582" i="3"/>
  <c r="BD5368" i="3"/>
  <c r="BE5368" i="3" s="1"/>
  <c r="H1159" i="4"/>
  <c r="BD4604" i="3"/>
  <c r="BE4604" i="3" s="1"/>
  <c r="BB81" i="3"/>
  <c r="BB82" i="3" s="1"/>
  <c r="AZ1226" i="3"/>
  <c r="BA1226" i="3" s="1"/>
  <c r="BD1642" i="3"/>
  <c r="BE1642" i="3" s="1"/>
  <c r="BC1765" i="3"/>
  <c r="BD1765" i="3" s="1"/>
  <c r="BE1765" i="3" s="1"/>
  <c r="BC2894" i="3"/>
  <c r="BD2894" i="3" s="1"/>
  <c r="BE2894" i="3" s="1"/>
  <c r="AY416" i="3"/>
  <c r="AZ416" i="3" s="1"/>
  <c r="BA416" i="3" s="1"/>
  <c r="AZ4269" i="3"/>
  <c r="BA4269" i="3" s="1"/>
  <c r="BD4573" i="3"/>
  <c r="BE4573" i="3" s="1"/>
  <c r="AY671" i="3"/>
  <c r="AY711" i="3" s="1"/>
  <c r="AE711" i="3"/>
  <c r="BD1673" i="3"/>
  <c r="BB2594" i="3"/>
  <c r="AZ2716" i="3"/>
  <c r="BA2716" i="3" s="1"/>
  <c r="AY5229" i="3"/>
  <c r="D1330" i="4" s="1"/>
  <c r="E1330" i="4" s="1"/>
  <c r="F1330" i="4" s="1"/>
  <c r="AE5330" i="3"/>
  <c r="AY5317" i="3"/>
  <c r="AZ5317" i="3" s="1"/>
  <c r="BC1441" i="3"/>
  <c r="BD1441" i="3" s="1"/>
  <c r="BD1448" i="3" s="1"/>
  <c r="BC1962" i="3"/>
  <c r="BC1988" i="3" s="1"/>
  <c r="AZ2846" i="3"/>
  <c r="AX2536" i="3"/>
  <c r="C731" i="4"/>
  <c r="H1167" i="4"/>
  <c r="BD4567" i="3"/>
  <c r="BE4567" i="3" s="1"/>
  <c r="BD5362" i="3"/>
  <c r="BE5362" i="3" s="1"/>
  <c r="X5403" i="3"/>
  <c r="AR5141" i="3"/>
  <c r="AI3718" i="3"/>
  <c r="H731" i="4"/>
  <c r="AZ5042" i="3"/>
  <c r="BA5042" i="3" s="1"/>
  <c r="AZ5282" i="3"/>
  <c r="BA5282" i="3" s="1"/>
  <c r="AZ5316" i="3"/>
  <c r="BA5316" i="3" s="1"/>
  <c r="BD4723" i="3"/>
  <c r="BE4723" i="3" s="1"/>
  <c r="AE5524" i="3"/>
  <c r="AY1429" i="3"/>
  <c r="AY1430" i="3" s="1"/>
  <c r="C616" i="4"/>
  <c r="AZ2753" i="3"/>
  <c r="BA2753" i="3" s="1"/>
  <c r="AZ3356" i="3"/>
  <c r="BA3356" i="3" s="1"/>
  <c r="AZ3714" i="3"/>
  <c r="BA3714" i="3" s="1"/>
  <c r="BD1226" i="3"/>
  <c r="BE1226" i="3" s="1"/>
  <c r="BD2228" i="3"/>
  <c r="BE2228" i="3" s="1"/>
  <c r="BD4444" i="3"/>
  <c r="BE4444" i="3" s="1"/>
  <c r="BD2964" i="3"/>
  <c r="BE2964" i="3" s="1"/>
  <c r="BD2946" i="3"/>
  <c r="AZ5340" i="3"/>
  <c r="BD5091" i="3"/>
  <c r="BE5091" i="3" s="1"/>
  <c r="BD5304" i="3"/>
  <c r="BE5304" i="3" s="1"/>
  <c r="BD2634" i="3"/>
  <c r="BE2634" i="3" s="1"/>
  <c r="BD2756" i="3"/>
  <c r="BE2756" i="3" s="1"/>
  <c r="BD3685" i="3"/>
  <c r="BE3685" i="3" s="1"/>
  <c r="H298" i="4"/>
  <c r="C306" i="4"/>
  <c r="H1126" i="4"/>
  <c r="C1070" i="4"/>
  <c r="AZ4727" i="3"/>
  <c r="BA4727" i="3" s="1"/>
  <c r="BD4710" i="3"/>
  <c r="BE4710" i="3" s="1"/>
  <c r="AP3491" i="3"/>
  <c r="AR3491" i="3"/>
  <c r="AL4552" i="3"/>
  <c r="C707" i="4"/>
  <c r="T212" i="3"/>
  <c r="AM212" i="3"/>
  <c r="Q212" i="3"/>
  <c r="AK1213" i="3"/>
  <c r="AR4452" i="3"/>
  <c r="BD5092" i="3"/>
  <c r="BE5092" i="3" s="1"/>
  <c r="BD2745" i="3"/>
  <c r="BE2745" i="3" s="1"/>
  <c r="BD2151" i="3"/>
  <c r="BE2151" i="3" s="1"/>
  <c r="C1126" i="4"/>
  <c r="H1142" i="4"/>
  <c r="AZ3914" i="3"/>
  <c r="BA3914" i="3" s="1"/>
  <c r="BD2592" i="3"/>
  <c r="BE2592" i="3" s="1"/>
  <c r="BD1315" i="3"/>
  <c r="BE1315" i="3" s="1"/>
  <c r="AZ2213" i="3"/>
  <c r="BA2213" i="3" s="1"/>
  <c r="AZ1625" i="3"/>
  <c r="BA1625" i="3" s="1"/>
  <c r="AX4527" i="3"/>
  <c r="AX4533" i="3" s="1"/>
  <c r="BB3790" i="3"/>
  <c r="H691" i="4"/>
  <c r="E908" i="4"/>
  <c r="F908" i="4" s="1"/>
  <c r="E584" i="4"/>
  <c r="F584" i="4" s="1"/>
  <c r="AZ4404" i="3"/>
  <c r="BA4404" i="3" s="1"/>
  <c r="C1142" i="4"/>
  <c r="Z383" i="3"/>
  <c r="BD4228" i="3"/>
  <c r="BE4228" i="3" s="1"/>
  <c r="BB1061" i="3"/>
  <c r="AE3748" i="3"/>
  <c r="AE3755" i="3" s="1"/>
  <c r="AZ2554" i="3"/>
  <c r="BA2554" i="3" s="1"/>
  <c r="BD5114" i="3"/>
  <c r="BE5114" i="3" s="1"/>
  <c r="AZ3548" i="3"/>
  <c r="BA3548" i="3" s="1"/>
  <c r="BD1556" i="3"/>
  <c r="BE1556" i="3" s="1"/>
  <c r="AR1091" i="3"/>
  <c r="AR4552" i="3"/>
  <c r="AY3746" i="3"/>
  <c r="AZ3746" i="3" s="1"/>
  <c r="BA3746" i="3" s="1"/>
  <c r="AZ2046" i="3"/>
  <c r="BD2967" i="3"/>
  <c r="BE2967" i="3" s="1"/>
  <c r="AZ4595" i="3"/>
  <c r="BA4595" i="3" s="1"/>
  <c r="BD1160" i="3"/>
  <c r="BE1160" i="3" s="1"/>
  <c r="BD4260" i="3"/>
  <c r="BE4260" i="3" s="1"/>
  <c r="BC1999" i="3"/>
  <c r="BC2001" i="3" s="1"/>
  <c r="BC2019" i="3" s="1"/>
  <c r="BD1738" i="3"/>
  <c r="BE1738" i="3" s="1"/>
  <c r="BB177" i="3"/>
  <c r="BB178" i="3" s="1"/>
  <c r="AX3340" i="3"/>
  <c r="AX3341" i="3" s="1"/>
  <c r="BD3545" i="3"/>
  <c r="BE3545" i="3" s="1"/>
  <c r="AZ5054" i="3"/>
  <c r="BA5054" i="3" s="1"/>
  <c r="BD1627" i="3"/>
  <c r="BE1627" i="3" s="1"/>
  <c r="BD2679" i="3"/>
  <c r="BE2679" i="3" s="1"/>
  <c r="AZ3626" i="3"/>
  <c r="BA3626" i="3" s="1"/>
  <c r="BD2857" i="3"/>
  <c r="BE2857" i="3" s="1"/>
  <c r="AC4760" i="3"/>
  <c r="Z1269" i="3"/>
  <c r="C1030" i="4"/>
  <c r="AP1653" i="3"/>
  <c r="AZ2304" i="3"/>
  <c r="BA2304" i="3" s="1"/>
  <c r="C1159" i="4"/>
  <c r="BD2215" i="3"/>
  <c r="BE2215" i="3" s="1"/>
  <c r="BD4637" i="3"/>
  <c r="BE4637" i="3" s="1"/>
  <c r="H1046" i="4"/>
  <c r="AL3809" i="3"/>
  <c r="S3809" i="3"/>
  <c r="H1030" i="4"/>
  <c r="AU5192" i="3"/>
  <c r="AA4376" i="3"/>
  <c r="AU4376" i="3"/>
  <c r="AA1372" i="3"/>
  <c r="AU1372" i="3"/>
  <c r="BD304" i="3"/>
  <c r="BE304" i="3" s="1"/>
  <c r="AZ1741" i="3"/>
  <c r="BA1741" i="3" s="1"/>
  <c r="BC2272" i="3"/>
  <c r="BD2272" i="3" s="1"/>
  <c r="BD3938" i="3"/>
  <c r="BE3938" i="3" s="1"/>
  <c r="AZ5312" i="3"/>
  <c r="BA5312" i="3" s="1"/>
  <c r="AZ3549" i="3"/>
  <c r="BA3549" i="3" s="1"/>
  <c r="BD3915" i="3"/>
  <c r="BE3915" i="3" s="1"/>
  <c r="BD2556" i="3"/>
  <c r="BE2556" i="3" s="1"/>
  <c r="BD1564" i="3"/>
  <c r="BE1564" i="3" s="1"/>
  <c r="BB1035" i="3"/>
  <c r="BD2099" i="3"/>
  <c r="BE2099" i="3" s="1"/>
  <c r="AX5191" i="3"/>
  <c r="AZ1724" i="3"/>
  <c r="BA1724" i="3" s="1"/>
  <c r="AX3323" i="3"/>
  <c r="AX1669" i="3"/>
  <c r="AZ1531" i="3"/>
  <c r="BA1531" i="3" s="1"/>
  <c r="BD1630" i="3"/>
  <c r="BE1630" i="3" s="1"/>
  <c r="E1218" i="4"/>
  <c r="F1218" i="4" s="1"/>
  <c r="E1266" i="4"/>
  <c r="F1266" i="4" s="1"/>
  <c r="BD4396" i="3"/>
  <c r="BE4396" i="3" s="1"/>
  <c r="H1054" i="4"/>
  <c r="AL2172" i="3"/>
  <c r="BB2422" i="3"/>
  <c r="BB449" i="3"/>
  <c r="C779" i="4"/>
  <c r="D731" i="4"/>
  <c r="BD2524" i="3"/>
  <c r="BE2524" i="3" s="1"/>
  <c r="AZ2233" i="3"/>
  <c r="BA2233" i="3" s="1"/>
  <c r="BD3554" i="3"/>
  <c r="BE3554" i="3" s="1"/>
  <c r="C1102" i="4"/>
  <c r="AZ4659" i="3"/>
  <c r="BA4659" i="3" s="1"/>
  <c r="AM3491" i="3"/>
  <c r="AJ4552" i="3"/>
  <c r="T1298" i="3"/>
  <c r="H779" i="4"/>
  <c r="AY4206" i="3"/>
  <c r="C1062" i="4"/>
  <c r="BC695" i="3"/>
  <c r="BD695" i="3" s="1"/>
  <c r="BE695" i="3" s="1"/>
  <c r="AX4496" i="3"/>
  <c r="AZ3684" i="3"/>
  <c r="BA3684" i="3" s="1"/>
  <c r="BD5095" i="3"/>
  <c r="BE5095" i="3" s="1"/>
  <c r="AZ1160" i="3"/>
  <c r="BA1160" i="3" s="1"/>
  <c r="AZ1742" i="3"/>
  <c r="BA1742" i="3" s="1"/>
  <c r="BD2862" i="3"/>
  <c r="BE2862" i="3" s="1"/>
  <c r="AZ4174" i="3"/>
  <c r="BA4174" i="3" s="1"/>
  <c r="AZ3524" i="3"/>
  <c r="BA3524" i="3" s="1"/>
  <c r="AX3485" i="3"/>
  <c r="AX3491" i="3" s="1"/>
  <c r="AX3790" i="3"/>
  <c r="C691" i="4"/>
  <c r="BD5166" i="3"/>
  <c r="BE5166" i="3" s="1"/>
  <c r="H1062" i="4"/>
  <c r="AZ2999" i="3"/>
  <c r="BA2999" i="3" s="1"/>
  <c r="BD5371" i="3"/>
  <c r="BE5371" i="3" s="1"/>
  <c r="BD2261" i="3"/>
  <c r="BE2261" i="3" s="1"/>
  <c r="C1167" i="4"/>
  <c r="BD5037" i="3"/>
  <c r="BE5037" i="3" s="1"/>
  <c r="BD1200" i="3"/>
  <c r="BE1200" i="3" s="1"/>
  <c r="AW1655" i="3"/>
  <c r="BD608" i="3"/>
  <c r="BE608" i="3" s="1"/>
  <c r="BD3606" i="3"/>
  <c r="BE3606" i="3" s="1"/>
  <c r="BD3616" i="3"/>
  <c r="BE3616" i="3" s="1"/>
  <c r="BD4263" i="3"/>
  <c r="BE4263" i="3" s="1"/>
  <c r="C1038" i="4"/>
  <c r="H1038" i="4"/>
  <c r="C699" i="4"/>
  <c r="AZ3637" i="3"/>
  <c r="BA3637" i="3" s="1"/>
  <c r="H699" i="4"/>
  <c r="AU317" i="3"/>
  <c r="AC317" i="3"/>
  <c r="AM1481" i="3"/>
  <c r="U1481" i="3"/>
  <c r="AP1481" i="3"/>
  <c r="X1481" i="3"/>
  <c r="AM2537" i="3"/>
  <c r="U2537" i="3"/>
  <c r="AP2537" i="3"/>
  <c r="X2537" i="3"/>
  <c r="AU2387" i="3"/>
  <c r="AC2387" i="3"/>
  <c r="AI2387" i="3"/>
  <c r="Q2387" i="3"/>
  <c r="AR3216" i="3"/>
  <c r="Z3216" i="3"/>
  <c r="AU3216" i="3"/>
  <c r="AC3216" i="3"/>
  <c r="AI3068" i="3"/>
  <c r="Q3068" i="3"/>
  <c r="AK3068" i="3"/>
  <c r="S3068" i="3"/>
  <c r="AU2912" i="3"/>
  <c r="AC2912" i="3"/>
  <c r="AI2912" i="3"/>
  <c r="Q2912" i="3"/>
  <c r="AK4245" i="3"/>
  <c r="S4245" i="3"/>
  <c r="AM4245" i="3"/>
  <c r="U4245" i="3"/>
  <c r="AI3755" i="3"/>
  <c r="Q3755" i="3"/>
  <c r="AK3755" i="3"/>
  <c r="S3755" i="3"/>
  <c r="AM1604" i="3"/>
  <c r="U1604" i="3"/>
  <c r="AR3571" i="3"/>
  <c r="Z3571" i="3"/>
  <c r="AI4121" i="3"/>
  <c r="Q4121" i="3"/>
  <c r="AI2153" i="3"/>
  <c r="Q2153" i="3"/>
  <c r="AU3844" i="3"/>
  <c r="AC3844" i="3"/>
  <c r="AK4927" i="3"/>
  <c r="S4927" i="3"/>
  <c r="AI5378" i="3"/>
  <c r="Q5378" i="3"/>
  <c r="I1102" i="4"/>
  <c r="C1118" i="4"/>
  <c r="H1118" i="4"/>
  <c r="E178" i="4"/>
  <c r="F178" i="4" s="1"/>
  <c r="E624" i="4"/>
  <c r="F624" i="4" s="1"/>
  <c r="E1013" i="4"/>
  <c r="F1013" i="4" s="1"/>
  <c r="E226" i="4"/>
  <c r="F226" i="4" s="1"/>
  <c r="J860" i="4"/>
  <c r="K860" i="4" s="1"/>
  <c r="E54" i="4"/>
  <c r="F54" i="4" s="1"/>
  <c r="E956" i="4"/>
  <c r="F956" i="4" s="1"/>
  <c r="J600" i="4"/>
  <c r="K600" i="4" s="1"/>
  <c r="E795" i="4"/>
  <c r="F795" i="4" s="1"/>
  <c r="J980" i="4"/>
  <c r="K980" i="4" s="1"/>
  <c r="BB3286" i="3"/>
  <c r="AY107" i="3"/>
  <c r="AY226" i="3"/>
  <c r="AZ226" i="3" s="1"/>
  <c r="BA226" i="3" s="1"/>
  <c r="AY253" i="3"/>
  <c r="AZ253" i="3" s="1"/>
  <c r="BA253" i="3" s="1"/>
  <c r="AY3094" i="3"/>
  <c r="AZ3094" i="3" s="1"/>
  <c r="BA3094" i="3" s="1"/>
  <c r="AY277" i="3"/>
  <c r="AZ277" i="3" s="1"/>
  <c r="BA277" i="3" s="1"/>
  <c r="AY380" i="3"/>
  <c r="AZ380" i="3" s="1"/>
  <c r="BA380" i="3" s="1"/>
  <c r="AE2422" i="3"/>
  <c r="AY401" i="3"/>
  <c r="AZ401" i="3" s="1"/>
  <c r="BA401" i="3" s="1"/>
  <c r="AY417" i="3"/>
  <c r="AZ417" i="3" s="1"/>
  <c r="BA417" i="3" s="1"/>
  <c r="AY431" i="3"/>
  <c r="AZ431" i="3" s="1"/>
  <c r="BA431" i="3" s="1"/>
  <c r="AY443" i="3"/>
  <c r="AZ443" i="3" s="1"/>
  <c r="BA443" i="3" s="1"/>
  <c r="AY462" i="3"/>
  <c r="AZ462" i="3" s="1"/>
  <c r="BA462" i="3" s="1"/>
  <c r="AY5033" i="3"/>
  <c r="AZ5033" i="3" s="1"/>
  <c r="BA5033" i="3" s="1"/>
  <c r="AY5071" i="3"/>
  <c r="AZ5071" i="3" s="1"/>
  <c r="BA5071" i="3" s="1"/>
  <c r="AY5106" i="3"/>
  <c r="AZ5106" i="3" s="1"/>
  <c r="BA5106" i="3" s="1"/>
  <c r="AY5153" i="3"/>
  <c r="AZ5153" i="3" s="1"/>
  <c r="BA5153" i="3" s="1"/>
  <c r="AY5178" i="3"/>
  <c r="AZ5178" i="3" s="1"/>
  <c r="BA5178" i="3" s="1"/>
  <c r="AY5226" i="3"/>
  <c r="AZ5226" i="3" s="1"/>
  <c r="BA5226" i="3" s="1"/>
  <c r="AY5293" i="3"/>
  <c r="AZ5293" i="3" s="1"/>
  <c r="BA5293" i="3" s="1"/>
  <c r="AY2070" i="3"/>
  <c r="AZ2070" i="3" s="1"/>
  <c r="BA2070" i="3" s="1"/>
  <c r="AY2552" i="3"/>
  <c r="AZ2552" i="3" s="1"/>
  <c r="BA2552" i="3" s="1"/>
  <c r="AE2596" i="3"/>
  <c r="AE3038" i="3" s="1"/>
  <c r="AY2590" i="3"/>
  <c r="AZ2590" i="3" s="1"/>
  <c r="BA2590" i="3" s="1"/>
  <c r="AY2314" i="3"/>
  <c r="AZ2314" i="3" s="1"/>
  <c r="BA2314" i="3" s="1"/>
  <c r="AY2323" i="3"/>
  <c r="AZ2323" i="3" s="1"/>
  <c r="BA2323" i="3" s="1"/>
  <c r="AY2611" i="3"/>
  <c r="AZ2611" i="3" s="1"/>
  <c r="BA2611" i="3" s="1"/>
  <c r="AY2632" i="3"/>
  <c r="AZ2632" i="3" s="1"/>
  <c r="BA2632" i="3" s="1"/>
  <c r="AY1111" i="3"/>
  <c r="AZ1111" i="3" s="1"/>
  <c r="BA1111" i="3" s="1"/>
  <c r="AY1130" i="3"/>
  <c r="AZ1130" i="3" s="1"/>
  <c r="BA1130" i="3" s="1"/>
  <c r="AY1136" i="3"/>
  <c r="AZ1136" i="3" s="1"/>
  <c r="BA1136" i="3" s="1"/>
  <c r="AY1154" i="3"/>
  <c r="AZ1154" i="3" s="1"/>
  <c r="BA1154" i="3" s="1"/>
  <c r="AY2890" i="3"/>
  <c r="AZ2890" i="3" s="1"/>
  <c r="BA2890" i="3" s="1"/>
  <c r="AY1186" i="3"/>
  <c r="AZ1186" i="3" s="1"/>
  <c r="BA1186" i="3" s="1"/>
  <c r="AY1195" i="3"/>
  <c r="AZ1195" i="3" s="1"/>
  <c r="BA1195" i="3" s="1"/>
  <c r="AY1211" i="3"/>
  <c r="AZ1211" i="3" s="1"/>
  <c r="BA1211" i="3" s="1"/>
  <c r="AY3001" i="3"/>
  <c r="AZ3001" i="3" s="1"/>
  <c r="BA3001" i="3" s="1"/>
  <c r="AY3015" i="3"/>
  <c r="AZ3015" i="3" s="1"/>
  <c r="BA3015" i="3" s="1"/>
  <c r="AY513" i="3"/>
  <c r="AZ513" i="3" s="1"/>
  <c r="BA513" i="3" s="1"/>
  <c r="AY521" i="3"/>
  <c r="AZ521" i="3" s="1"/>
  <c r="BA521" i="3" s="1"/>
  <c r="AY534" i="3"/>
  <c r="AZ534" i="3" s="1"/>
  <c r="BA534" i="3" s="1"/>
  <c r="AY553" i="3"/>
  <c r="AZ553" i="3" s="1"/>
  <c r="BA553" i="3" s="1"/>
  <c r="AY1558" i="3"/>
  <c r="AZ1558" i="3" s="1"/>
  <c r="BA1558" i="3" s="1"/>
  <c r="AY1593" i="3"/>
  <c r="AZ1593" i="3" s="1"/>
  <c r="BA1593" i="3" s="1"/>
  <c r="AY1622" i="3"/>
  <c r="AZ1622" i="3" s="1"/>
  <c r="BA1622" i="3" s="1"/>
  <c r="AY1726" i="3"/>
  <c r="AZ1726" i="3" s="1"/>
  <c r="BA1726" i="3" s="1"/>
  <c r="AY1739" i="3"/>
  <c r="AZ1739" i="3" s="1"/>
  <c r="BA1739" i="3" s="1"/>
  <c r="AE3215" i="3"/>
  <c r="AY4705" i="3"/>
  <c r="AZ4705" i="3" s="1"/>
  <c r="BA4705" i="3" s="1"/>
  <c r="AY4718" i="3"/>
  <c r="AZ4718" i="3" s="1"/>
  <c r="BA4718" i="3" s="1"/>
  <c r="AY4733" i="3"/>
  <c r="AZ4733" i="3" s="1"/>
  <c r="BA4733" i="3" s="1"/>
  <c r="AY614" i="3"/>
  <c r="AZ614" i="3" s="1"/>
  <c r="BA614" i="3" s="1"/>
  <c r="AY626" i="3"/>
  <c r="AZ626" i="3" s="1"/>
  <c r="BA626" i="3" s="1"/>
  <c r="AY639" i="3"/>
  <c r="AZ639" i="3" s="1"/>
  <c r="BA639" i="3" s="1"/>
  <c r="AY3508" i="3"/>
  <c r="AZ3508" i="3" s="1"/>
  <c r="BA3508" i="3" s="1"/>
  <c r="AY3519" i="3"/>
  <c r="AZ3519" i="3" s="1"/>
  <c r="BA3519" i="3" s="1"/>
  <c r="AY3546" i="3"/>
  <c r="AZ3546" i="3" s="1"/>
  <c r="BA3546" i="3" s="1"/>
  <c r="AY3567" i="3"/>
  <c r="D592" i="4" s="1"/>
  <c r="AY3603" i="3"/>
  <c r="AZ3603" i="3" s="1"/>
  <c r="BA3603" i="3" s="1"/>
  <c r="AY3613" i="3"/>
  <c r="AZ3613" i="3" s="1"/>
  <c r="BA3613" i="3" s="1"/>
  <c r="AY3639" i="3"/>
  <c r="AZ3639" i="3" s="1"/>
  <c r="BA3639" i="3" s="1"/>
  <c r="AY3655" i="3"/>
  <c r="AZ3655" i="3" s="1"/>
  <c r="BA3655" i="3" s="1"/>
  <c r="AY2534" i="3"/>
  <c r="AZ2534" i="3" s="1"/>
  <c r="BA2534" i="3" s="1"/>
  <c r="AY2686" i="3"/>
  <c r="AY2714" i="3"/>
  <c r="AZ2714" i="3" s="1"/>
  <c r="BA2714" i="3" s="1"/>
  <c r="AY2758" i="3"/>
  <c r="AZ2758" i="3" s="1"/>
  <c r="BA2758" i="3" s="1"/>
  <c r="J747" i="4"/>
  <c r="K747" i="4" s="1"/>
  <c r="BD2992" i="3"/>
  <c r="BE2992" i="3" s="1"/>
  <c r="AW3977" i="3"/>
  <c r="AW3978" i="3" s="1"/>
  <c r="E395" i="4"/>
  <c r="F395" i="4" s="1"/>
  <c r="E568" i="4"/>
  <c r="F568" i="4" s="1"/>
  <c r="H274" i="4"/>
  <c r="BB1947" i="3"/>
  <c r="AY2820" i="3"/>
  <c r="AY2821" i="3" s="1"/>
  <c r="AY2822" i="3" s="1"/>
  <c r="AE2821" i="3"/>
  <c r="AE2822" i="3" s="1"/>
  <c r="BC5271" i="3"/>
  <c r="BD5271" i="3" s="1"/>
  <c r="BE5271" i="3" s="1"/>
  <c r="AZ4066" i="3"/>
  <c r="BA4066" i="3" s="1"/>
  <c r="AZ3701" i="3"/>
  <c r="BA3701" i="3" s="1"/>
  <c r="AX1326" i="3"/>
  <c r="AX1319" i="3"/>
  <c r="AX1325" i="3" s="1"/>
  <c r="BD467" i="3"/>
  <c r="BE467" i="3" s="1"/>
  <c r="BB618" i="3"/>
  <c r="AX5055" i="3"/>
  <c r="AX5048" i="3"/>
  <c r="AZ101" i="3"/>
  <c r="BA101" i="3" s="1"/>
  <c r="AX123" i="3"/>
  <c r="AX148" i="3"/>
  <c r="AU5566" i="3"/>
  <c r="BB4432" i="3"/>
  <c r="BB4433" i="3" s="1"/>
  <c r="BD4431" i="3"/>
  <c r="BE4431" i="3" s="1"/>
  <c r="Y1921" i="3"/>
  <c r="Y1951" i="3" s="1"/>
  <c r="AZ5269" i="3"/>
  <c r="BA5269" i="3" s="1"/>
  <c r="AZ4044" i="3"/>
  <c r="BA4044" i="3" s="1"/>
  <c r="AZ2093" i="3"/>
  <c r="BA2093" i="3" s="1"/>
  <c r="AZ1703" i="3"/>
  <c r="BA1703" i="3" s="1"/>
  <c r="AC4500" i="3"/>
  <c r="AU5537" i="3"/>
  <c r="AU5554" i="3" s="1"/>
  <c r="BD2760" i="3"/>
  <c r="BE2760" i="3" s="1"/>
  <c r="AX3767" i="3"/>
  <c r="AX3768" i="3" s="1"/>
  <c r="AU5488" i="3"/>
  <c r="AU5494" i="3" s="1"/>
  <c r="AX2911" i="3"/>
  <c r="BC2765" i="3"/>
  <c r="AY1110" i="3"/>
  <c r="AZ1110" i="3" s="1"/>
  <c r="BA1110" i="3" s="1"/>
  <c r="H102" i="4"/>
  <c r="BB911" i="3"/>
  <c r="BB908" i="3"/>
  <c r="AC4828" i="3"/>
  <c r="AU5506" i="3"/>
  <c r="AU5525" i="3" s="1"/>
  <c r="BB4808" i="3"/>
  <c r="BB4810" i="3" s="1"/>
  <c r="BB4816" i="3" s="1"/>
  <c r="AX2401" i="3"/>
  <c r="AX2402" i="3" s="1"/>
  <c r="AY3704" i="3"/>
  <c r="AZ3704" i="3" s="1"/>
  <c r="BA3704" i="3" s="1"/>
  <c r="AY2858" i="3"/>
  <c r="AZ2858" i="3" s="1"/>
  <c r="BA2858" i="3" s="1"/>
  <c r="AY2899" i="3"/>
  <c r="AZ2899" i="3" s="1"/>
  <c r="BA2899" i="3" s="1"/>
  <c r="AY2963" i="3"/>
  <c r="AZ2963" i="3" s="1"/>
  <c r="BA2963" i="3" s="1"/>
  <c r="AE3808" i="3"/>
  <c r="AY685" i="3"/>
  <c r="AZ685" i="3" s="1"/>
  <c r="BA685" i="3" s="1"/>
  <c r="AY702" i="3"/>
  <c r="AZ702" i="3" s="1"/>
  <c r="BA702" i="3" s="1"/>
  <c r="AE966" i="3"/>
  <c r="AE967" i="3" s="1"/>
  <c r="AY1570" i="3"/>
  <c r="AZ1570" i="3" s="1"/>
  <c r="BA1570" i="3" s="1"/>
  <c r="AY4188" i="3"/>
  <c r="AY4195" i="3" s="1"/>
  <c r="AE4207" i="3"/>
  <c r="AY733" i="3"/>
  <c r="AZ733" i="3" s="1"/>
  <c r="BA733" i="3" s="1"/>
  <c r="AE1669" i="3"/>
  <c r="AY1666" i="3"/>
  <c r="AZ1666" i="3" s="1"/>
  <c r="BA1666" i="3" s="1"/>
  <c r="AY2119" i="3"/>
  <c r="AZ2119" i="3" s="1"/>
  <c r="BA2119" i="3" s="1"/>
  <c r="AY4564" i="3"/>
  <c r="AY4608" i="3"/>
  <c r="AZ4608" i="3" s="1"/>
  <c r="BA4608" i="3" s="1"/>
  <c r="AY4634" i="3"/>
  <c r="AY4664" i="3"/>
  <c r="AZ4664" i="3" s="1"/>
  <c r="BA4664" i="3" s="1"/>
  <c r="AY4676" i="3"/>
  <c r="AZ4676" i="3" s="1"/>
  <c r="BA4676" i="3" s="1"/>
  <c r="AY2184" i="3"/>
  <c r="AZ2184" i="3" s="1"/>
  <c r="BA2184" i="3" s="1"/>
  <c r="AY2198" i="3"/>
  <c r="AZ2198" i="3" s="1"/>
  <c r="BA2198" i="3" s="1"/>
  <c r="AY2212" i="3"/>
  <c r="AZ2212" i="3" s="1"/>
  <c r="BA2212" i="3" s="1"/>
  <c r="AY2247" i="3"/>
  <c r="AZ2247" i="3" s="1"/>
  <c r="BA2247" i="3" s="1"/>
  <c r="AY2262" i="3"/>
  <c r="AZ2262" i="3" s="1"/>
  <c r="BA2262" i="3" s="1"/>
  <c r="AY3887" i="3"/>
  <c r="AZ3887" i="3" s="1"/>
  <c r="BA3887" i="3" s="1"/>
  <c r="AY4398" i="3"/>
  <c r="AZ4398" i="3" s="1"/>
  <c r="BA4398" i="3" s="1"/>
  <c r="AE4416" i="3"/>
  <c r="AY4414" i="3"/>
  <c r="AZ4414" i="3" s="1"/>
  <c r="BA4414" i="3" s="1"/>
  <c r="AY4053" i="3"/>
  <c r="AZ4053" i="3" s="1"/>
  <c r="BA4053" i="3" s="1"/>
  <c r="AY1810" i="3"/>
  <c r="AZ1810" i="3" s="1"/>
  <c r="BA1810" i="3" s="1"/>
  <c r="AE1291" i="3"/>
  <c r="AY1317" i="3"/>
  <c r="AZ1317" i="3" s="1"/>
  <c r="BA1317" i="3" s="1"/>
  <c r="AY776" i="3"/>
  <c r="AZ776" i="3" s="1"/>
  <c r="BA776" i="3" s="1"/>
  <c r="AY786" i="3"/>
  <c r="AZ786" i="3" s="1"/>
  <c r="BA786" i="3" s="1"/>
  <c r="AY806" i="3"/>
  <c r="AZ806" i="3" s="1"/>
  <c r="BA806" i="3" s="1"/>
  <c r="AY819" i="3"/>
  <c r="AZ819" i="3" s="1"/>
  <c r="BA819" i="3" s="1"/>
  <c r="AY828" i="3"/>
  <c r="AZ828" i="3" s="1"/>
  <c r="BA828" i="3" s="1"/>
  <c r="AY5079" i="3"/>
  <c r="AZ5079" i="3" s="1"/>
  <c r="BA5079" i="3" s="1"/>
  <c r="AY5104" i="3"/>
  <c r="AZ5104" i="3" s="1"/>
  <c r="BA5104" i="3" s="1"/>
  <c r="AY3261" i="3"/>
  <c r="AZ3261" i="3" s="1"/>
  <c r="AY5155" i="3"/>
  <c r="AZ5155" i="3" s="1"/>
  <c r="BA5155" i="3" s="1"/>
  <c r="AY5248" i="3"/>
  <c r="AZ5248" i="3" s="1"/>
  <c r="BA5248" i="3" s="1"/>
  <c r="AY5266" i="3"/>
  <c r="AZ5266" i="3" s="1"/>
  <c r="BA5266" i="3" s="1"/>
  <c r="AY5303" i="3"/>
  <c r="AZ5303" i="3" s="1"/>
  <c r="BA5303" i="3" s="1"/>
  <c r="AY5341" i="3"/>
  <c r="AZ5341" i="3" s="1"/>
  <c r="BA5341" i="3" s="1"/>
  <c r="AY5356" i="3"/>
  <c r="AZ5356" i="3" s="1"/>
  <c r="BA5356" i="3" s="1"/>
  <c r="AY5374" i="3"/>
  <c r="AZ5374" i="3" s="1"/>
  <c r="BA5374" i="3" s="1"/>
  <c r="AY3352" i="3"/>
  <c r="AZ3352" i="3" s="1"/>
  <c r="BA3352" i="3" s="1"/>
  <c r="BC100" i="3"/>
  <c r="BD100" i="3" s="1"/>
  <c r="BE100" i="3" s="1"/>
  <c r="BC114" i="3"/>
  <c r="BD114" i="3" s="1"/>
  <c r="BE114" i="3" s="1"/>
  <c r="BC172" i="3"/>
  <c r="BD172" i="3" s="1"/>
  <c r="BE172" i="3" s="1"/>
  <c r="BC291" i="3"/>
  <c r="BD291" i="3" s="1"/>
  <c r="BE291" i="3" s="1"/>
  <c r="BC303" i="3"/>
  <c r="BD303" i="3" s="1"/>
  <c r="BE303" i="3" s="1"/>
  <c r="AW342" i="3"/>
  <c r="BC366" i="3"/>
  <c r="BD366" i="3" s="1"/>
  <c r="BE366" i="3" s="1"/>
  <c r="BC1032" i="3"/>
  <c r="BD1032" i="3" s="1"/>
  <c r="BE1032" i="3" s="1"/>
  <c r="BC396" i="3"/>
  <c r="BD396" i="3" s="1"/>
  <c r="BE396" i="3" s="1"/>
  <c r="BC408" i="3"/>
  <c r="BD408" i="3" s="1"/>
  <c r="BE408" i="3" s="1"/>
  <c r="BC423" i="3"/>
  <c r="BD423" i="3" s="1"/>
  <c r="BE423" i="3" s="1"/>
  <c r="BC440" i="3"/>
  <c r="BD440" i="3" s="1"/>
  <c r="BE440" i="3" s="1"/>
  <c r="BC448" i="3"/>
  <c r="BD448" i="3" s="1"/>
  <c r="BE448" i="3" s="1"/>
  <c r="BC465" i="3"/>
  <c r="BD465" i="3" s="1"/>
  <c r="BE465" i="3" s="1"/>
  <c r="BC484" i="3"/>
  <c r="BD484" i="3" s="1"/>
  <c r="BE484" i="3" s="1"/>
  <c r="BC5120" i="3"/>
  <c r="BD5120" i="3" s="1"/>
  <c r="BE5120" i="3" s="1"/>
  <c r="BC5182" i="3"/>
  <c r="BD5182" i="3" s="1"/>
  <c r="BE5182" i="3" s="1"/>
  <c r="BC5214" i="3"/>
  <c r="BD5214" i="3" s="1"/>
  <c r="BE5214" i="3" s="1"/>
  <c r="BC5324" i="3"/>
  <c r="BD5324" i="3" s="1"/>
  <c r="BE5324" i="3" s="1"/>
  <c r="BC2047" i="3"/>
  <c r="BD2047" i="3" s="1"/>
  <c r="BE2047" i="3" s="1"/>
  <c r="BC2062" i="3"/>
  <c r="BD2062" i="3" s="1"/>
  <c r="BC2147" i="3"/>
  <c r="BD2147" i="3" s="1"/>
  <c r="BE2147" i="3" s="1"/>
  <c r="BC2580" i="3"/>
  <c r="BD2580" i="3" s="1"/>
  <c r="BE2580" i="3" s="1"/>
  <c r="BC2317" i="3"/>
  <c r="BD2317" i="3" s="1"/>
  <c r="BE2317" i="3" s="1"/>
  <c r="BC2617" i="3"/>
  <c r="BD2617" i="3" s="1"/>
  <c r="BE2617" i="3" s="1"/>
  <c r="AW2646" i="3"/>
  <c r="BC1114" i="3"/>
  <c r="BD1114" i="3" s="1"/>
  <c r="BE1114" i="3" s="1"/>
  <c r="BC1120" i="3"/>
  <c r="BD1120" i="3" s="1"/>
  <c r="BE1120" i="3" s="1"/>
  <c r="BC1140" i="3"/>
  <c r="BD1140" i="3" s="1"/>
  <c r="BE1140" i="3" s="1"/>
  <c r="BC1161" i="3"/>
  <c r="BD1161" i="3" s="1"/>
  <c r="BE1161" i="3" s="1"/>
  <c r="BC3004" i="3"/>
  <c r="BD3004" i="3" s="1"/>
  <c r="BE3004" i="3" s="1"/>
  <c r="BC512" i="3"/>
  <c r="BD512" i="3" s="1"/>
  <c r="BE512" i="3" s="1"/>
  <c r="BC527" i="3"/>
  <c r="BD527" i="3" s="1"/>
  <c r="BE527" i="3" s="1"/>
  <c r="BC537" i="3"/>
  <c r="BD537" i="3" s="1"/>
  <c r="BE537" i="3" s="1"/>
  <c r="BC556" i="3"/>
  <c r="BD556" i="3" s="1"/>
  <c r="BE556" i="3" s="1"/>
  <c r="BC569" i="3"/>
  <c r="BD569" i="3" s="1"/>
  <c r="BE569" i="3" s="1"/>
  <c r="BC1532" i="3"/>
  <c r="BD1532" i="3" s="1"/>
  <c r="BE1532" i="3" s="1"/>
  <c r="BC1563" i="3"/>
  <c r="BD1563" i="3" s="1"/>
  <c r="BE1563" i="3" s="1"/>
  <c r="BC1583" i="3"/>
  <c r="BD1583" i="3" s="1"/>
  <c r="BE1583" i="3" s="1"/>
  <c r="BC1599" i="3"/>
  <c r="BD1599" i="3" s="1"/>
  <c r="BE1599" i="3" s="1"/>
  <c r="BC1703" i="3"/>
  <c r="BD1703" i="3" s="1"/>
  <c r="BE1703" i="3" s="1"/>
  <c r="BC1712" i="3"/>
  <c r="BD1712" i="3" s="1"/>
  <c r="BE1712" i="3" s="1"/>
  <c r="BC1743" i="3"/>
  <c r="BD1743" i="3" s="1"/>
  <c r="BE1743" i="3" s="1"/>
  <c r="BC1760" i="3"/>
  <c r="BD1760" i="3" s="1"/>
  <c r="BE1760" i="3" s="1"/>
  <c r="BC1781" i="3"/>
  <c r="BD1781" i="3" s="1"/>
  <c r="BE1781" i="3" s="1"/>
  <c r="BC1800" i="3"/>
  <c r="BD1800" i="3" s="1"/>
  <c r="BE1800" i="3" s="1"/>
  <c r="BC1793" i="3"/>
  <c r="BD1793" i="3" s="1"/>
  <c r="BE1793" i="3" s="1"/>
  <c r="BC4698" i="3"/>
  <c r="BD4698" i="3" s="1"/>
  <c r="BE4698" i="3" s="1"/>
  <c r="BC4709" i="3"/>
  <c r="BD4709" i="3" s="1"/>
  <c r="BE4709" i="3" s="1"/>
  <c r="BC4721" i="3"/>
  <c r="BD4721" i="3" s="1"/>
  <c r="BE4721" i="3" s="1"/>
  <c r="BC4737" i="3"/>
  <c r="BD4737" i="3" s="1"/>
  <c r="BE4737" i="3" s="1"/>
  <c r="BC4752" i="3"/>
  <c r="BD4752" i="3" s="1"/>
  <c r="BE4752" i="3" s="1"/>
  <c r="AW4793" i="3"/>
  <c r="AW4794" i="3" s="1"/>
  <c r="BC601" i="3"/>
  <c r="BD601" i="3" s="1"/>
  <c r="BE601" i="3" s="1"/>
  <c r="BC630" i="3"/>
  <c r="BD630" i="3" s="1"/>
  <c r="BE630" i="3" s="1"/>
  <c r="BC2492" i="3"/>
  <c r="BD2492" i="3" s="1"/>
  <c r="BE2492" i="3" s="1"/>
  <c r="AW2494" i="3"/>
  <c r="AW2495" i="3" s="1"/>
  <c r="BC3522" i="3"/>
  <c r="BD3522" i="3" s="1"/>
  <c r="BE3522" i="3" s="1"/>
  <c r="BC3549" i="3"/>
  <c r="BD3549" i="3" s="1"/>
  <c r="BE3549" i="3" s="1"/>
  <c r="BC3640" i="3"/>
  <c r="BD3640" i="3" s="1"/>
  <c r="BE3640" i="3" s="1"/>
  <c r="BC3629" i="3"/>
  <c r="BD3629" i="3" s="1"/>
  <c r="BE3629" i="3" s="1"/>
  <c r="BC3666" i="3"/>
  <c r="BD3666" i="3" s="1"/>
  <c r="BE3666" i="3" s="1"/>
  <c r="BC2662" i="3"/>
  <c r="BD2662" i="3" s="1"/>
  <c r="BE2662" i="3" s="1"/>
  <c r="BC2689" i="3"/>
  <c r="BD2689" i="3" s="1"/>
  <c r="BE2689" i="3" s="1"/>
  <c r="BC2717" i="3"/>
  <c r="I492" i="4" s="1"/>
  <c r="BC2726" i="3"/>
  <c r="BD2726" i="3" s="1"/>
  <c r="BE2726" i="3" s="1"/>
  <c r="AW2781" i="3"/>
  <c r="AW2782" i="3" s="1"/>
  <c r="BC3698" i="3"/>
  <c r="BD3698" i="3" s="1"/>
  <c r="BE3698" i="3" s="1"/>
  <c r="AW3717" i="3"/>
  <c r="BC2860" i="3"/>
  <c r="BD2860" i="3" s="1"/>
  <c r="BE2860" i="3" s="1"/>
  <c r="BC2902" i="3"/>
  <c r="BD2902" i="3" s="1"/>
  <c r="BE2902" i="3" s="1"/>
  <c r="BC2957" i="3"/>
  <c r="BD2957" i="3" s="1"/>
  <c r="BE2957" i="3" s="1"/>
  <c r="BC3830" i="3"/>
  <c r="BD3830" i="3" s="1"/>
  <c r="BE3830" i="3" s="1"/>
  <c r="BC705" i="3"/>
  <c r="BD705" i="3" s="1"/>
  <c r="BE705" i="3" s="1"/>
  <c r="BC3927" i="3"/>
  <c r="BD3927" i="3" s="1"/>
  <c r="BE3927" i="3" s="1"/>
  <c r="BC735" i="3"/>
  <c r="BD735" i="3" s="1"/>
  <c r="BE735" i="3" s="1"/>
  <c r="BC741" i="3"/>
  <c r="BD741" i="3" s="1"/>
  <c r="BE741" i="3" s="1"/>
  <c r="BC4430" i="3"/>
  <c r="BD4430" i="3" s="1"/>
  <c r="AW4432" i="3"/>
  <c r="AW4433" i="3" s="1"/>
  <c r="BC2092" i="3"/>
  <c r="BD2092" i="3" s="1"/>
  <c r="BE2092" i="3" s="1"/>
  <c r="BC2123" i="3"/>
  <c r="BC2136" i="3"/>
  <c r="BD2136" i="3" s="1"/>
  <c r="BE2136" i="3" s="1"/>
  <c r="AW4626" i="3"/>
  <c r="BC4593" i="3"/>
  <c r="BD4593" i="3" s="1"/>
  <c r="BE4593" i="3" s="1"/>
  <c r="BC4610" i="3"/>
  <c r="BD4610" i="3" s="1"/>
  <c r="BE4610" i="3" s="1"/>
  <c r="BC4636" i="3"/>
  <c r="BD4636" i="3" s="1"/>
  <c r="BE4636" i="3" s="1"/>
  <c r="BC4649" i="3"/>
  <c r="BD4649" i="3" s="1"/>
  <c r="BE4649" i="3" s="1"/>
  <c r="BC4682" i="3"/>
  <c r="BD4682" i="3" s="1"/>
  <c r="BE4682" i="3" s="1"/>
  <c r="BC2186" i="3"/>
  <c r="BD2186" i="3" s="1"/>
  <c r="BE2186" i="3" s="1"/>
  <c r="BC2202" i="3"/>
  <c r="BD2202" i="3" s="1"/>
  <c r="BE2202" i="3" s="1"/>
  <c r="BC2214" i="3"/>
  <c r="BD2214" i="3" s="1"/>
  <c r="BE2214" i="3" s="1"/>
  <c r="BC2216" i="3"/>
  <c r="BD2216" i="3" s="1"/>
  <c r="BE2216" i="3" s="1"/>
  <c r="BC2218" i="3"/>
  <c r="BD2218" i="3" s="1"/>
  <c r="BE2218" i="3" s="1"/>
  <c r="BC2255" i="3"/>
  <c r="BD2255" i="3" s="1"/>
  <c r="BE2255" i="3" s="1"/>
  <c r="BC656" i="3"/>
  <c r="BD656" i="3" s="1"/>
  <c r="BE656" i="3" s="1"/>
  <c r="BC4052" i="3"/>
  <c r="BD4052" i="3" s="1"/>
  <c r="BE4052" i="3" s="1"/>
  <c r="BC4067" i="3"/>
  <c r="BD4067" i="3" s="1"/>
  <c r="BE4067" i="3" s="1"/>
  <c r="BC1287" i="3"/>
  <c r="BD1287" i="3" s="1"/>
  <c r="BE1287" i="3" s="1"/>
  <c r="BC1363" i="3"/>
  <c r="BD1363" i="3" s="1"/>
  <c r="BE1363" i="3" s="1"/>
  <c r="BC4261" i="3"/>
  <c r="BD4261" i="3" s="1"/>
  <c r="BE4261" i="3" s="1"/>
  <c r="BC780" i="3"/>
  <c r="BD780" i="3" s="1"/>
  <c r="BE780" i="3" s="1"/>
  <c r="BC789" i="3"/>
  <c r="BD789" i="3" s="1"/>
  <c r="BE789" i="3" s="1"/>
  <c r="BC809" i="3"/>
  <c r="BD809" i="3" s="1"/>
  <c r="BE809" i="3" s="1"/>
  <c r="BC821" i="3"/>
  <c r="BD821" i="3" s="1"/>
  <c r="BE821" i="3" s="1"/>
  <c r="BC832" i="3"/>
  <c r="BD832" i="3" s="1"/>
  <c r="BE832" i="3" s="1"/>
  <c r="BC5044" i="3"/>
  <c r="BD5044" i="3" s="1"/>
  <c r="BE5044" i="3" s="1"/>
  <c r="BC3245" i="3"/>
  <c r="BD3245" i="3" s="1"/>
  <c r="BC3250" i="3"/>
  <c r="BD3250" i="3" s="1"/>
  <c r="BE3250" i="3" s="1"/>
  <c r="BC5163" i="3"/>
  <c r="BD5163" i="3" s="1"/>
  <c r="BE5163" i="3" s="1"/>
  <c r="BC983" i="3"/>
  <c r="BD983" i="3" s="1"/>
  <c r="BE983" i="3" s="1"/>
  <c r="AW986" i="3"/>
  <c r="BC5268" i="3"/>
  <c r="BD5268" i="3" s="1"/>
  <c r="BE5268" i="3" s="1"/>
  <c r="BC5346" i="3"/>
  <c r="BD5346" i="3" s="1"/>
  <c r="BE5346" i="3" s="1"/>
  <c r="BC5376" i="3"/>
  <c r="BD5376" i="3" s="1"/>
  <c r="BE5376" i="3" s="1"/>
  <c r="BC4827" i="3"/>
  <c r="BC4860" i="3" s="1"/>
  <c r="BC5158" i="3"/>
  <c r="BD5158" i="3" s="1"/>
  <c r="BE5158" i="3" s="1"/>
  <c r="BC475" i="3"/>
  <c r="BD475" i="3" s="1"/>
  <c r="BE475" i="3" s="1"/>
  <c r="BC532" i="3"/>
  <c r="BD532" i="3" s="1"/>
  <c r="BE532" i="3" s="1"/>
  <c r="AY4582" i="3"/>
  <c r="AZ4582" i="3" s="1"/>
  <c r="BA4582" i="3" s="1"/>
  <c r="AY3652" i="3"/>
  <c r="AZ3652" i="3" s="1"/>
  <c r="BA3652" i="3" s="1"/>
  <c r="BC3268" i="3"/>
  <c r="BD3268" i="3" s="1"/>
  <c r="BE3268" i="3" s="1"/>
  <c r="BC5206" i="3"/>
  <c r="BD5206" i="3" s="1"/>
  <c r="BE5206" i="3" s="1"/>
  <c r="AZ4373" i="3"/>
  <c r="BA4373" i="3" s="1"/>
  <c r="AZ3607" i="3"/>
  <c r="BA3607" i="3" s="1"/>
  <c r="BD92" i="3"/>
  <c r="BE92" i="3" s="1"/>
  <c r="BC2889" i="3"/>
  <c r="BD2889" i="3" s="1"/>
  <c r="BE2889" i="3" s="1"/>
  <c r="BC2848" i="3"/>
  <c r="BD2848" i="3" s="1"/>
  <c r="BE2848" i="3" s="1"/>
  <c r="BC2139" i="3"/>
  <c r="BD2139" i="3" s="1"/>
  <c r="BE2139" i="3" s="1"/>
  <c r="AY3943" i="3"/>
  <c r="AZ3943" i="3" s="1"/>
  <c r="BA3943" i="3" s="1"/>
  <c r="AY308" i="3"/>
  <c r="AZ308" i="3" s="1"/>
  <c r="BA308" i="3" s="1"/>
  <c r="AY2954" i="3"/>
  <c r="AZ2954" i="3" s="1"/>
  <c r="BA2954" i="3" s="1"/>
  <c r="AY4073" i="3"/>
  <c r="AZ4073" i="3" s="1"/>
  <c r="AY4589" i="3"/>
  <c r="AZ4589" i="3" s="1"/>
  <c r="BA4589" i="3" s="1"/>
  <c r="AY3128" i="3"/>
  <c r="AZ3128" i="3" s="1"/>
  <c r="BA3128" i="3" s="1"/>
  <c r="BD4699" i="3"/>
  <c r="BE4699" i="3" s="1"/>
  <c r="AX3810" i="3"/>
  <c r="AX3803" i="3"/>
  <c r="AX3809" i="3" s="1"/>
  <c r="BD553" i="3"/>
  <c r="BE553" i="3" s="1"/>
  <c r="AZ1296" i="3"/>
  <c r="BA1296" i="3" s="1"/>
  <c r="AE4295" i="3"/>
  <c r="BC1728" i="3"/>
  <c r="BD1728" i="3" s="1"/>
  <c r="BE1728" i="3" s="1"/>
  <c r="BD509" i="3"/>
  <c r="BE509" i="3" s="1"/>
  <c r="BC255" i="3"/>
  <c r="BD255" i="3" s="1"/>
  <c r="BE255" i="3" s="1"/>
  <c r="BC5285" i="3"/>
  <c r="BD5285" i="3" s="1"/>
  <c r="BE5285" i="3" s="1"/>
  <c r="BC1260" i="3"/>
  <c r="BC1262" i="3" s="1"/>
  <c r="AY3829" i="3"/>
  <c r="AZ3829" i="3" s="1"/>
  <c r="BA3829" i="3" s="1"/>
  <c r="BC1625" i="3"/>
  <c r="BD1625" i="3" s="1"/>
  <c r="BC4043" i="3"/>
  <c r="AZ4870" i="3"/>
  <c r="BA4870" i="3" s="1"/>
  <c r="AX4871" i="3"/>
  <c r="AX4873" i="3" s="1"/>
  <c r="AX4880" i="3" s="1"/>
  <c r="AY4579" i="3"/>
  <c r="AZ4579" i="3" s="1"/>
  <c r="BA4579" i="3" s="1"/>
  <c r="AW5553" i="3"/>
  <c r="AW5572" i="3"/>
  <c r="BC1135" i="3"/>
  <c r="BD1135" i="3" s="1"/>
  <c r="BE1135" i="3" s="1"/>
  <c r="AY1362" i="3"/>
  <c r="AZ1362" i="3" s="1"/>
  <c r="BA1362" i="3" s="1"/>
  <c r="BC5230" i="3"/>
  <c r="BD5230" i="3" s="1"/>
  <c r="BE5230" i="3" s="1"/>
  <c r="BD4601" i="3"/>
  <c r="BE4601" i="3" s="1"/>
  <c r="AX1919" i="3"/>
  <c r="AX1921" i="3" s="1"/>
  <c r="AX1951" i="3" s="1"/>
  <c r="BC2330" i="3"/>
  <c r="BD2330" i="3" s="1"/>
  <c r="BE2330" i="3" s="1"/>
  <c r="AY2250" i="3"/>
  <c r="AZ2250" i="3" s="1"/>
  <c r="BA2250" i="3" s="1"/>
  <c r="AZ676" i="3"/>
  <c r="BA676" i="3" s="1"/>
  <c r="AY740" i="3"/>
  <c r="AZ740" i="3" s="1"/>
  <c r="BA740" i="3" s="1"/>
  <c r="BD1826" i="3"/>
  <c r="BE1826" i="3" s="1"/>
  <c r="BD2233" i="3"/>
  <c r="BE2233" i="3" s="1"/>
  <c r="BC5164" i="3"/>
  <c r="BD5164" i="3" s="1"/>
  <c r="BE5164" i="3" s="1"/>
  <c r="AZ4743" i="3"/>
  <c r="BA4743" i="3" s="1"/>
  <c r="BC766" i="3"/>
  <c r="BD766" i="3" s="1"/>
  <c r="BE766" i="3" s="1"/>
  <c r="BD4279" i="3"/>
  <c r="BE4279" i="3" s="1"/>
  <c r="AZ3990" i="3"/>
  <c r="BA3990" i="3" s="1"/>
  <c r="AZ3614" i="3"/>
  <c r="BA3614" i="3" s="1"/>
  <c r="BD2090" i="3"/>
  <c r="BE2090" i="3" s="1"/>
  <c r="BD443" i="3"/>
  <c r="BE443" i="3" s="1"/>
  <c r="BD2551" i="3"/>
  <c r="BE2551" i="3" s="1"/>
  <c r="AZ103" i="3"/>
  <c r="BA103" i="3" s="1"/>
  <c r="AZ329" i="3"/>
  <c r="BA329" i="3" s="1"/>
  <c r="AZ3244" i="3"/>
  <c r="BA3244" i="3" s="1"/>
  <c r="AZ2897" i="3"/>
  <c r="BA2897" i="3" s="1"/>
  <c r="BC5430" i="3"/>
  <c r="BC5432" i="3" s="1"/>
  <c r="BC5446" i="3" s="1"/>
  <c r="E234" i="4"/>
  <c r="F234" i="4" s="1"/>
  <c r="AX908" i="3"/>
  <c r="AX911" i="3"/>
  <c r="BD4400" i="3"/>
  <c r="BE4400" i="3" s="1"/>
  <c r="AZ2204" i="3"/>
  <c r="BA2204" i="3" s="1"/>
  <c r="AZ5243" i="3"/>
  <c r="BA5243" i="3" s="1"/>
  <c r="BD5363" i="3"/>
  <c r="BE5363" i="3" s="1"/>
  <c r="AZ3588" i="3"/>
  <c r="BA3588" i="3" s="1"/>
  <c r="AZ2303" i="3"/>
  <c r="AZ4637" i="3"/>
  <c r="BA4637" i="3" s="1"/>
  <c r="AZ2106" i="3"/>
  <c r="BA2106" i="3" s="1"/>
  <c r="BD3524" i="3"/>
  <c r="BE3524" i="3" s="1"/>
  <c r="BD776" i="3"/>
  <c r="BE776" i="3" s="1"/>
  <c r="BD2314" i="3"/>
  <c r="BE2314" i="3" s="1"/>
  <c r="BD4714" i="3"/>
  <c r="BE4714" i="3" s="1"/>
  <c r="AZ1575" i="3"/>
  <c r="BA1575" i="3" s="1"/>
  <c r="BD826" i="3"/>
  <c r="BE826" i="3" s="1"/>
  <c r="BD5153" i="3"/>
  <c r="BE5153" i="3" s="1"/>
  <c r="AZ4046" i="3"/>
  <c r="BA4046" i="3" s="1"/>
  <c r="BD2128" i="3"/>
  <c r="BE2128" i="3" s="1"/>
  <c r="AZ3635" i="3"/>
  <c r="BA3635" i="3" s="1"/>
  <c r="BD307" i="3"/>
  <c r="BE307" i="3" s="1"/>
  <c r="BD1186" i="3"/>
  <c r="BE1186" i="3" s="1"/>
  <c r="J314" i="4"/>
  <c r="K314" i="4" s="1"/>
  <c r="AZ3959" i="3"/>
  <c r="BA3959" i="3" s="1"/>
  <c r="AZ3543" i="3"/>
  <c r="BA3543" i="3" s="1"/>
  <c r="AZ1747" i="3"/>
  <c r="BA1747" i="3" s="1"/>
  <c r="AZ1361" i="3"/>
  <c r="BA1361" i="3" s="1"/>
  <c r="R2767" i="3"/>
  <c r="AN3903" i="3"/>
  <c r="AN4083" i="3"/>
  <c r="AZ1623" i="3"/>
  <c r="BA1623" i="3" s="1"/>
  <c r="E282" i="4"/>
  <c r="F282" i="4" s="1"/>
  <c r="BD540" i="3"/>
  <c r="BE540" i="3" s="1"/>
  <c r="J403" i="4"/>
  <c r="K403" i="4" s="1"/>
  <c r="J803" i="4"/>
  <c r="K803" i="4" s="1"/>
  <c r="AZ5070" i="3"/>
  <c r="BA5070" i="3" s="1"/>
  <c r="AZ4646" i="3"/>
  <c r="BA4646" i="3" s="1"/>
  <c r="AZ3958" i="3"/>
  <c r="AZ5322" i="3"/>
  <c r="BA5322" i="3" s="1"/>
  <c r="BD2131" i="3"/>
  <c r="BE2131" i="3" s="1"/>
  <c r="BD2751" i="3"/>
  <c r="BE2751" i="3" s="1"/>
  <c r="AX2808" i="3"/>
  <c r="AX2809" i="3" s="1"/>
  <c r="BD2899" i="3"/>
  <c r="BE2899" i="3" s="1"/>
  <c r="AZ4581" i="3"/>
  <c r="BA4581" i="3" s="1"/>
  <c r="J1078" i="4"/>
  <c r="K1078" i="4" s="1"/>
  <c r="BD3565" i="3"/>
  <c r="BE3565" i="3" s="1"/>
  <c r="AZ2849" i="3"/>
  <c r="BA2849" i="3" s="1"/>
  <c r="BD174" i="3"/>
  <c r="BE174" i="3" s="1"/>
  <c r="AZ4591" i="3"/>
  <c r="BA4591" i="3" s="1"/>
  <c r="BD2560" i="3"/>
  <c r="BE2560" i="3" s="1"/>
  <c r="AZ2493" i="3"/>
  <c r="BA2493" i="3" s="1"/>
  <c r="AZ5268" i="3"/>
  <c r="BA5268" i="3" s="1"/>
  <c r="BD5273" i="3"/>
  <c r="BE5273" i="3" s="1"/>
  <c r="BD1138" i="3"/>
  <c r="BE1138" i="3" s="1"/>
  <c r="BD2714" i="3"/>
  <c r="BE2714" i="3" s="1"/>
  <c r="AZ601" i="3"/>
  <c r="BA601" i="3" s="1"/>
  <c r="BD5118" i="3"/>
  <c r="BE5118" i="3" s="1"/>
  <c r="BD3022" i="3"/>
  <c r="BE3022" i="3" s="1"/>
  <c r="AZ5043" i="3"/>
  <c r="BA5043" i="3" s="1"/>
  <c r="BD3336" i="3"/>
  <c r="BE3336" i="3" s="1"/>
  <c r="AZ2726" i="3"/>
  <c r="BA2726" i="3" s="1"/>
  <c r="AZ4758" i="3"/>
  <c r="BA4758" i="3" s="1"/>
  <c r="AZ1592" i="3"/>
  <c r="BA1592" i="3" s="1"/>
  <c r="AZ5274" i="3"/>
  <c r="BA5274" i="3" s="1"/>
  <c r="BD5104" i="3"/>
  <c r="BE5104" i="3" s="1"/>
  <c r="BD5269" i="3"/>
  <c r="BE5269" i="3" s="1"/>
  <c r="BD377" i="3"/>
  <c r="BE377" i="3" s="1"/>
  <c r="BD810" i="3"/>
  <c r="BE810" i="3" s="1"/>
  <c r="BD2711" i="3"/>
  <c r="BE2711" i="3" s="1"/>
  <c r="BD103" i="3"/>
  <c r="BE103" i="3" s="1"/>
  <c r="BD5073" i="3"/>
  <c r="BE5073" i="3" s="1"/>
  <c r="BD137" i="3"/>
  <c r="BE137" i="3" s="1"/>
  <c r="E884" i="4"/>
  <c r="F884" i="4" s="1"/>
  <c r="R2877" i="3"/>
  <c r="AZ559" i="3"/>
  <c r="BA559" i="3" s="1"/>
  <c r="AL3672" i="3"/>
  <c r="AZ983" i="3"/>
  <c r="BA983" i="3" s="1"/>
  <c r="BD413" i="3"/>
  <c r="BE413" i="3" s="1"/>
  <c r="BD2118" i="3"/>
  <c r="BE2118" i="3" s="1"/>
  <c r="BD3516" i="3"/>
  <c r="BE3516" i="3" s="1"/>
  <c r="BD380" i="3"/>
  <c r="BE380" i="3" s="1"/>
  <c r="BD5083" i="3"/>
  <c r="BE5083" i="3" s="1"/>
  <c r="BD2142" i="3"/>
  <c r="BE2142" i="3" s="1"/>
  <c r="AZ4662" i="3"/>
  <c r="BA4662" i="3" s="1"/>
  <c r="AZ3305" i="3"/>
  <c r="BA3305" i="3" s="1"/>
  <c r="AY4432" i="3"/>
  <c r="AY4433" i="3" s="1"/>
  <c r="AZ2209" i="3"/>
  <c r="BA2209" i="3" s="1"/>
  <c r="BD592" i="3"/>
  <c r="BE592" i="3" s="1"/>
  <c r="BD5161" i="3"/>
  <c r="BE5161" i="3" s="1"/>
  <c r="BD2119" i="3"/>
  <c r="BE2119" i="3" s="1"/>
  <c r="X4011" i="3"/>
  <c r="AC4032" i="3"/>
  <c r="BD1801" i="3"/>
  <c r="BE1801" i="3" s="1"/>
  <c r="BD567" i="3"/>
  <c r="BE567" i="3" s="1"/>
  <c r="BD481" i="3"/>
  <c r="BE481" i="3" s="1"/>
  <c r="AZ5276" i="3"/>
  <c r="BA5276" i="3" s="1"/>
  <c r="AZ4387" i="3"/>
  <c r="BA4387" i="3" s="1"/>
  <c r="BD1150" i="3"/>
  <c r="BE1150" i="3" s="1"/>
  <c r="AZ5371" i="3"/>
  <c r="BA5371" i="3" s="1"/>
  <c r="BD723" i="3"/>
  <c r="BE723" i="3" s="1"/>
  <c r="BD5302" i="3"/>
  <c r="BE5302" i="3" s="1"/>
  <c r="J956" i="4"/>
  <c r="K956" i="4" s="1"/>
  <c r="AZ2321" i="3"/>
  <c r="BA2321" i="3" s="1"/>
  <c r="AZ5166" i="3"/>
  <c r="BA5166" i="3" s="1"/>
  <c r="BD1782" i="3"/>
  <c r="BE1782" i="3" s="1"/>
  <c r="BD1719" i="3"/>
  <c r="BE1719" i="3" s="1"/>
  <c r="BD1056" i="3"/>
  <c r="BE1056" i="3" s="1"/>
  <c r="E600" i="4"/>
  <c r="F600" i="4" s="1"/>
  <c r="BD2190" i="3"/>
  <c r="BE2190" i="3" s="1"/>
  <c r="BD884" i="3"/>
  <c r="BE884" i="3" s="1"/>
  <c r="BD5213" i="3"/>
  <c r="BE5213" i="3" s="1"/>
  <c r="BB342" i="3"/>
  <c r="BD5276" i="3"/>
  <c r="BE5276" i="3" s="1"/>
  <c r="AZ302" i="3"/>
  <c r="BA302" i="3" s="1"/>
  <c r="AC1091" i="3"/>
  <c r="AX2876" i="3"/>
  <c r="AP147" i="3"/>
  <c r="V147" i="3"/>
  <c r="C560" i="4"/>
  <c r="AZ2150" i="3"/>
  <c r="BA2150" i="3" s="1"/>
  <c r="BB2929" i="3"/>
  <c r="BB2935" i="3" s="1"/>
  <c r="AX1609" i="3"/>
  <c r="BB369" i="3"/>
  <c r="AL147" i="3"/>
  <c r="S147" i="3"/>
  <c r="AX618" i="3"/>
  <c r="AZ5370" i="3"/>
  <c r="BA5370" i="3" s="1"/>
  <c r="BB924" i="3"/>
  <c r="BB925" i="3" s="1"/>
  <c r="AJ4760" i="3"/>
  <c r="AQ4760" i="3"/>
  <c r="Y1417" i="3"/>
  <c r="AK2695" i="3"/>
  <c r="BD1128" i="3"/>
  <c r="BE1128" i="3" s="1"/>
  <c r="BD3014" i="3"/>
  <c r="BE3014" i="3" s="1"/>
  <c r="BD1314" i="3"/>
  <c r="BE1314" i="3" s="1"/>
  <c r="AZ2633" i="3"/>
  <c r="BA2633" i="3" s="1"/>
  <c r="BD1162" i="3"/>
  <c r="BE1162" i="3" s="1"/>
  <c r="BD492" i="3"/>
  <c r="BE492" i="3" s="1"/>
  <c r="BD979" i="3"/>
  <c r="BE979" i="3" s="1"/>
  <c r="AZ1678" i="3"/>
  <c r="BA1678" i="3" s="1"/>
  <c r="AZ725" i="3"/>
  <c r="BA725" i="3" s="1"/>
  <c r="AZ3624" i="3"/>
  <c r="BA3624" i="3" s="1"/>
  <c r="AK2647" i="3"/>
  <c r="S2647" i="3"/>
  <c r="AM498" i="3"/>
  <c r="U498" i="3"/>
  <c r="AP581" i="3"/>
  <c r="AR581" i="3"/>
  <c r="Z581" i="3"/>
  <c r="AM2978" i="3"/>
  <c r="U2978" i="3"/>
  <c r="AP2978" i="3"/>
  <c r="X2978" i="3"/>
  <c r="AR4684" i="3"/>
  <c r="Z4684" i="3"/>
  <c r="AU4684" i="3"/>
  <c r="AC4684" i="3"/>
  <c r="AI755" i="3"/>
  <c r="Q755" i="3"/>
  <c r="AK755" i="3"/>
  <c r="S755" i="3"/>
  <c r="AP995" i="3"/>
  <c r="S2978" i="3"/>
  <c r="AM4954" i="3"/>
  <c r="U4954" i="3"/>
  <c r="AJ3672" i="3"/>
  <c r="T3293" i="3"/>
  <c r="AL5403" i="3"/>
  <c r="T5403" i="3"/>
  <c r="AM2277" i="3"/>
  <c r="U2277" i="3"/>
  <c r="AU2334" i="3"/>
  <c r="AC2334" i="3"/>
  <c r="AI122" i="3"/>
  <c r="Q122" i="3"/>
  <c r="BD3283" i="3"/>
  <c r="BE3283" i="3" s="1"/>
  <c r="AI3324" i="3"/>
  <c r="Q3324" i="3"/>
  <c r="AR995" i="3"/>
  <c r="Z995" i="3"/>
  <c r="AI837" i="3"/>
  <c r="Q837" i="3"/>
  <c r="AK837" i="3"/>
  <c r="S837" i="3"/>
  <c r="BD3658" i="3"/>
  <c r="BE3658" i="3" s="1"/>
  <c r="AZ2195" i="3"/>
  <c r="BA2195" i="3" s="1"/>
  <c r="AZ3596" i="3"/>
  <c r="BA3596" i="3" s="1"/>
  <c r="BB2386" i="3"/>
  <c r="BD3747" i="3"/>
  <c r="BE3747" i="3" s="1"/>
  <c r="BB4920" i="3"/>
  <c r="BB4238" i="3"/>
  <c r="AQ68" i="3"/>
  <c r="Y68" i="3"/>
  <c r="AS1298" i="3"/>
  <c r="AA1298" i="3"/>
  <c r="AI234" i="3"/>
  <c r="Q234" i="3"/>
  <c r="AI279" i="3"/>
  <c r="Q279" i="3"/>
  <c r="AP3293" i="3"/>
  <c r="X3293" i="3"/>
  <c r="AK4452" i="3"/>
  <c r="S4452" i="3"/>
  <c r="S949" i="3"/>
  <c r="AP1604" i="3"/>
  <c r="X1604" i="3"/>
  <c r="AU3571" i="3"/>
  <c r="AC3571" i="3"/>
  <c r="AK4121" i="3"/>
  <c r="S4121" i="3"/>
  <c r="AC1540" i="3"/>
  <c r="AK2153" i="3"/>
  <c r="S2153" i="3"/>
  <c r="AI3844" i="3"/>
  <c r="Q3844" i="3"/>
  <c r="AM4927" i="3"/>
  <c r="U4927" i="3"/>
  <c r="AK5378" i="3"/>
  <c r="S5378" i="3"/>
  <c r="AM1690" i="3"/>
  <c r="AU4207" i="3"/>
  <c r="AC4207" i="3"/>
  <c r="T5056" i="3"/>
  <c r="AU3141" i="3"/>
  <c r="AU3324" i="3"/>
  <c r="AC3324" i="3"/>
  <c r="AJ5056" i="3"/>
  <c r="Z4296" i="3"/>
  <c r="AA5141" i="3"/>
  <c r="AS4296" i="3"/>
  <c r="AA4296" i="3"/>
  <c r="AL2695" i="3"/>
  <c r="T2695" i="3"/>
  <c r="AN1172" i="3"/>
  <c r="V1172" i="3"/>
  <c r="AJ1172" i="3"/>
  <c r="R1172" i="3"/>
  <c r="AQ4873" i="3"/>
  <c r="AQ4880" i="3" s="1"/>
  <c r="AQ4900" i="3" s="1"/>
  <c r="BD113" i="3"/>
  <c r="BE113" i="3" s="1"/>
  <c r="BD5090" i="3"/>
  <c r="BE5090" i="3" s="1"/>
  <c r="BD3018" i="3"/>
  <c r="BE3018" i="3" s="1"/>
  <c r="BD4668" i="3"/>
  <c r="BE4668" i="3" s="1"/>
  <c r="BD132" i="3"/>
  <c r="BE132" i="3" s="1"/>
  <c r="BB148" i="3"/>
  <c r="BD2806" i="3"/>
  <c r="BE2806" i="3" s="1"/>
  <c r="BB2808" i="3"/>
  <c r="BB2809" i="3" s="1"/>
  <c r="BB4626" i="3"/>
  <c r="BB3276" i="3"/>
  <c r="H560" i="4"/>
  <c r="AW1442" i="3"/>
  <c r="AW1443" i="3" s="1"/>
  <c r="AZ4697" i="3"/>
  <c r="BA4697" i="3" s="1"/>
  <c r="AZ5225" i="3"/>
  <c r="BA5225" i="3" s="1"/>
  <c r="BC1390" i="3"/>
  <c r="BC1391" i="3" s="1"/>
  <c r="BC1392" i="3" s="1"/>
  <c r="AW1391" i="3"/>
  <c r="AW1392" i="3" s="1"/>
  <c r="BD3936" i="3"/>
  <c r="BE3936" i="3" s="1"/>
  <c r="BD3599" i="3"/>
  <c r="BE3599" i="3" s="1"/>
  <c r="E500" i="4"/>
  <c r="F500" i="4" s="1"/>
  <c r="AZ1187" i="3"/>
  <c r="BA1187" i="3" s="1"/>
  <c r="AZ1260" i="3"/>
  <c r="AY1905" i="3"/>
  <c r="AZ1889" i="3"/>
  <c r="AZ1908" i="3" s="1"/>
  <c r="AP1963" i="3"/>
  <c r="AV1963" i="3" s="1"/>
  <c r="AX5442" i="3"/>
  <c r="AX5445" i="3"/>
  <c r="C1298" i="4"/>
  <c r="BB5575" i="3"/>
  <c r="BB5572" i="3"/>
  <c r="BD3700" i="3"/>
  <c r="BE3700" i="3" s="1"/>
  <c r="AY1448" i="3"/>
  <c r="AY1442" i="3"/>
  <c r="AY1443" i="3" s="1"/>
  <c r="BC4072" i="3"/>
  <c r="AW1448" i="3"/>
  <c r="BC3897" i="3"/>
  <c r="BD3897" i="3" s="1"/>
  <c r="BE3897" i="3" s="1"/>
  <c r="AW3418" i="3"/>
  <c r="AW3727" i="3" s="1"/>
  <c r="AW3416" i="3"/>
  <c r="BC3374" i="3"/>
  <c r="BC3416" i="3" s="1"/>
  <c r="AW3419" i="3"/>
  <c r="AE2032" i="3"/>
  <c r="BB5550" i="3"/>
  <c r="BB5553" i="3"/>
  <c r="BD3617" i="3"/>
  <c r="BE3617" i="3" s="1"/>
  <c r="AY1908" i="3"/>
  <c r="BD1198" i="3"/>
  <c r="BE1198" i="3" s="1"/>
  <c r="BB5055" i="3"/>
  <c r="AZ2229" i="3"/>
  <c r="BA2229" i="3" s="1"/>
  <c r="AZ4695" i="3"/>
  <c r="H142" i="4"/>
  <c r="BB4773" i="3"/>
  <c r="BB4779" i="3" s="1"/>
  <c r="BD4771" i="3"/>
  <c r="BE4771" i="3" s="1"/>
  <c r="AX5475" i="3"/>
  <c r="AX5472" i="3"/>
  <c r="AX3292" i="3"/>
  <c r="AY5575" i="3"/>
  <c r="BC4738" i="3"/>
  <c r="BD4738" i="3" s="1"/>
  <c r="BE4738" i="3" s="1"/>
  <c r="BB4446" i="3"/>
  <c r="BB4452" i="3" s="1"/>
  <c r="AZ3512" i="3"/>
  <c r="BA3512" i="3" s="1"/>
  <c r="BC3490" i="3"/>
  <c r="BD3489" i="3"/>
  <c r="BD3490" i="3" s="1"/>
  <c r="BD5270" i="3"/>
  <c r="BE5270" i="3" s="1"/>
  <c r="J427" i="4"/>
  <c r="K427" i="4" s="1"/>
  <c r="BD3561" i="3"/>
  <c r="AX3113" i="3"/>
  <c r="AX3114" i="3" s="1"/>
  <c r="AX839" i="3"/>
  <c r="BB2584" i="3"/>
  <c r="BC1888" i="3"/>
  <c r="BD1887" i="3"/>
  <c r="BE1887" i="3" s="1"/>
  <c r="BC5487" i="3"/>
  <c r="BD5487" i="3" s="1"/>
  <c r="BE5487" i="3" s="1"/>
  <c r="BE5493" i="3" s="1"/>
  <c r="AW5490" i="3"/>
  <c r="AZ1124" i="3"/>
  <c r="BA1124" i="3" s="1"/>
  <c r="AZ4263" i="3"/>
  <c r="BA4263" i="3" s="1"/>
  <c r="BB3788" i="3"/>
  <c r="AX800" i="3"/>
  <c r="BC769" i="3"/>
  <c r="BD769" i="3" s="1"/>
  <c r="BE769" i="3" s="1"/>
  <c r="BB2158" i="3"/>
  <c r="AZ5485" i="3"/>
  <c r="BA5485" i="3" s="1"/>
  <c r="BC2851" i="3"/>
  <c r="BD2851" i="3" s="1"/>
  <c r="BE2851" i="3" s="1"/>
  <c r="BD4667" i="3"/>
  <c r="BE4667" i="3" s="1"/>
  <c r="AW5330" i="3"/>
  <c r="AW5652" i="3" s="1"/>
  <c r="BC5317" i="3"/>
  <c r="BD5317" i="3" s="1"/>
  <c r="BE5317" i="3" s="1"/>
  <c r="BE5330" i="3" s="1"/>
  <c r="BD2420" i="3"/>
  <c r="BE2420" i="3" s="1"/>
  <c r="BC2422" i="3"/>
  <c r="AZ1441" i="3"/>
  <c r="BB5493" i="3"/>
  <c r="AY2946" i="3"/>
  <c r="AY348" i="3"/>
  <c r="AY349" i="3" s="1"/>
  <c r="AY350" i="3" s="1"/>
  <c r="AE349" i="3"/>
  <c r="AE350" i="3" s="1"/>
  <c r="AZ2751" i="3"/>
  <c r="BA2751" i="3" s="1"/>
  <c r="BD5584" i="3"/>
  <c r="BE5584" i="3" s="1"/>
  <c r="BD3612" i="3"/>
  <c r="BE3612" i="3" s="1"/>
  <c r="H876" i="4"/>
  <c r="BD4638" i="3"/>
  <c r="BE4638" i="3" s="1"/>
  <c r="BB4860" i="3"/>
  <c r="BB4857" i="3"/>
  <c r="B4486" i="3"/>
  <c r="B4488" i="3"/>
  <c r="AY4938" i="3"/>
  <c r="AW2977" i="3"/>
  <c r="BC2974" i="3"/>
  <c r="BD2974" i="3" s="1"/>
  <c r="AX1245" i="3"/>
  <c r="C102" i="4"/>
  <c r="BB1950" i="3"/>
  <c r="BB1949" i="3"/>
  <c r="AX1877" i="3"/>
  <c r="AX1874" i="3"/>
  <c r="AY333" i="3"/>
  <c r="AZ333" i="3" s="1"/>
  <c r="BA333" i="3" s="1"/>
  <c r="BD3019" i="3"/>
  <c r="BE3019" i="3" s="1"/>
  <c r="E860" i="4"/>
  <c r="F860" i="4" s="1"/>
  <c r="BD5307" i="3"/>
  <c r="BE5307" i="3" s="1"/>
  <c r="BB5628" i="3"/>
  <c r="BB5629" i="3" s="1"/>
  <c r="AX1988" i="3"/>
  <c r="AX1985" i="3"/>
  <c r="BC4572" i="3"/>
  <c r="BD4572" i="3" s="1"/>
  <c r="AW4206" i="3"/>
  <c r="BC4916" i="3"/>
  <c r="BD4916" i="3" s="1"/>
  <c r="BE4916" i="3" s="1"/>
  <c r="BD5159" i="3"/>
  <c r="BE5159" i="3" s="1"/>
  <c r="AY4009" i="3"/>
  <c r="BD1615" i="3"/>
  <c r="BE1615" i="3" s="1"/>
  <c r="BD4564" i="3"/>
  <c r="BD1039" i="3"/>
  <c r="BE1039" i="3" s="1"/>
  <c r="BC1041" i="3"/>
  <c r="BD2644" i="3"/>
  <c r="BE2644" i="3" s="1"/>
  <c r="BD1792" i="3"/>
  <c r="BE1792" i="3" s="1"/>
  <c r="AX5535" i="3"/>
  <c r="AX5537" i="3" s="1"/>
  <c r="AX5554" i="3" s="1"/>
  <c r="Q1091" i="3"/>
  <c r="Q3491" i="3"/>
  <c r="AN5629" i="3"/>
  <c r="AX943" i="3"/>
  <c r="AX949" i="3" s="1"/>
  <c r="AC1269" i="3"/>
  <c r="BD2610" i="3"/>
  <c r="BE2610" i="3" s="1"/>
  <c r="BD5040" i="3"/>
  <c r="BE5040" i="3" s="1"/>
  <c r="BD1747" i="3"/>
  <c r="BE1747" i="3" s="1"/>
  <c r="BD4046" i="3"/>
  <c r="BE4046" i="3" s="1"/>
  <c r="BD3567" i="3"/>
  <c r="BE3567" i="3" s="1"/>
  <c r="AY3065" i="3"/>
  <c r="AZ3065" i="3" s="1"/>
  <c r="BA3065" i="3" s="1"/>
  <c r="BA3067" i="3" s="1"/>
  <c r="BC1267" i="3"/>
  <c r="BD1267" i="3" s="1"/>
  <c r="BE1267" i="3" s="1"/>
  <c r="AZ2125" i="3"/>
  <c r="BA2125" i="3" s="1"/>
  <c r="BC2660" i="3"/>
  <c r="AE4244" i="3"/>
  <c r="AE1020" i="3"/>
  <c r="AE1021" i="3" s="1"/>
  <c r="AZ4199" i="3"/>
  <c r="BA4199" i="3" s="1"/>
  <c r="BD5030" i="3"/>
  <c r="BE5030" i="3" s="1"/>
  <c r="AZ1106" i="3"/>
  <c r="BA1106" i="3" s="1"/>
  <c r="AZ2551" i="3"/>
  <c r="BA2551" i="3" s="1"/>
  <c r="BD1886" i="3"/>
  <c r="BE1886" i="3" s="1"/>
  <c r="BB1888" i="3"/>
  <c r="BB1890" i="3" s="1"/>
  <c r="BB1909" i="3" s="1"/>
  <c r="BD2949" i="3"/>
  <c r="BE2949" i="3" s="1"/>
  <c r="BD2235" i="3"/>
  <c r="BE2235" i="3" s="1"/>
  <c r="BD5313" i="3"/>
  <c r="BE5313" i="3" s="1"/>
  <c r="AZ2128" i="3"/>
  <c r="BA2128" i="3" s="1"/>
  <c r="BC5504" i="3"/>
  <c r="BD2200" i="3"/>
  <c r="BE2200" i="3" s="1"/>
  <c r="BD2665" i="3"/>
  <c r="BE2665" i="3" s="1"/>
  <c r="BD2253" i="3"/>
  <c r="BE2253" i="3" s="1"/>
  <c r="BD3886" i="3"/>
  <c r="BE3886" i="3" s="1"/>
  <c r="BD4756" i="3"/>
  <c r="BE4756" i="3" s="1"/>
  <c r="BD4722" i="3"/>
  <c r="BE4722" i="3" s="1"/>
  <c r="BD2853" i="3"/>
  <c r="BE2853" i="3" s="1"/>
  <c r="BC5536" i="3"/>
  <c r="AW5550" i="3"/>
  <c r="BD1191" i="3"/>
  <c r="BE1191" i="3" s="1"/>
  <c r="AZ2103" i="3"/>
  <c r="BA2103" i="3" s="1"/>
  <c r="AZ1338" i="3"/>
  <c r="BD4634" i="3"/>
  <c r="BD2326" i="3"/>
  <c r="BE2326" i="3" s="1"/>
  <c r="AE36" i="3"/>
  <c r="AE37" i="3" s="1"/>
  <c r="AZ5305" i="3"/>
  <c r="BA5305" i="3" s="1"/>
  <c r="AX5504" i="3"/>
  <c r="AX5506" i="3" s="1"/>
  <c r="AX5525" i="3" s="1"/>
  <c r="Z4552" i="3"/>
  <c r="AZ3554" i="3"/>
  <c r="BA3554" i="3" s="1"/>
  <c r="AZ5364" i="3"/>
  <c r="BA5364" i="3" s="1"/>
  <c r="AZ5134" i="3"/>
  <c r="BA5134" i="3" s="1"/>
  <c r="AZ4260" i="3"/>
  <c r="BA4260" i="3" s="1"/>
  <c r="BD3686" i="3"/>
  <c r="BE3686" i="3" s="1"/>
  <c r="AZ2707" i="3"/>
  <c r="BA2707" i="3" s="1"/>
  <c r="BD1408" i="3"/>
  <c r="BE1408" i="3" s="1"/>
  <c r="E419" i="4"/>
  <c r="F419" i="4" s="1"/>
  <c r="E787" i="4"/>
  <c r="F787" i="4" s="1"/>
  <c r="BD5339" i="3"/>
  <c r="BE5339" i="3" s="1"/>
  <c r="AZ1760" i="3"/>
  <c r="BA1760" i="3" s="1"/>
  <c r="BD5267" i="3"/>
  <c r="BE5267" i="3" s="1"/>
  <c r="BD2052" i="3"/>
  <c r="BE2052" i="3" s="1"/>
  <c r="BD625" i="3"/>
  <c r="BE625" i="3" s="1"/>
  <c r="BD696" i="3"/>
  <c r="BE696" i="3" s="1"/>
  <c r="BD480" i="3"/>
  <c r="BE480" i="3" s="1"/>
  <c r="BD824" i="3"/>
  <c r="BE824" i="3" s="1"/>
  <c r="BD2226" i="3"/>
  <c r="BE2226" i="3" s="1"/>
  <c r="BD2126" i="3"/>
  <c r="BE2126" i="3" s="1"/>
  <c r="Y2033" i="3"/>
  <c r="AZ4262" i="3"/>
  <c r="BA4262" i="3" s="1"/>
  <c r="AZ4060" i="3"/>
  <c r="BA4060" i="3" s="1"/>
  <c r="AZ260" i="3"/>
  <c r="BA260" i="3" s="1"/>
  <c r="J624" i="4"/>
  <c r="K624" i="4" s="1"/>
  <c r="BB2290" i="3"/>
  <c r="BD3933" i="3"/>
  <c r="BE3933" i="3" s="1"/>
  <c r="AZ2256" i="3"/>
  <c r="BA2256" i="3" s="1"/>
  <c r="AZ1679" i="3"/>
  <c r="BA1679" i="3" s="1"/>
  <c r="AZ2270" i="3"/>
  <c r="BA2270" i="3" s="1"/>
  <c r="AZ2731" i="3"/>
  <c r="BA2731" i="3" s="1"/>
  <c r="BD4004" i="3"/>
  <c r="BE4004" i="3" s="1"/>
  <c r="AZ3005" i="3"/>
  <c r="BA3005" i="3" s="1"/>
  <c r="AZ4674" i="3"/>
  <c r="BA4674" i="3" s="1"/>
  <c r="BD793" i="3"/>
  <c r="BE793" i="3" s="1"/>
  <c r="BD409" i="3"/>
  <c r="BE409" i="3" s="1"/>
  <c r="Z1325" i="3"/>
  <c r="AR2033" i="3"/>
  <c r="AZ3653" i="3"/>
  <c r="BA3653" i="3" s="1"/>
  <c r="BD517" i="3"/>
  <c r="BE517" i="3" s="1"/>
  <c r="BD746" i="3"/>
  <c r="BE746" i="3" s="1"/>
  <c r="AZ2131" i="3"/>
  <c r="BA2131" i="3" s="1"/>
  <c r="AZ2754" i="3"/>
  <c r="BA2754" i="3" s="1"/>
  <c r="BD4278" i="3"/>
  <c r="BE4278" i="3" s="1"/>
  <c r="BD4292" i="3"/>
  <c r="BE4292" i="3" s="1"/>
  <c r="AZ1736" i="3"/>
  <c r="BA1736" i="3" s="1"/>
  <c r="BD5372" i="3"/>
  <c r="BE5372" i="3" s="1"/>
  <c r="AZ3781" i="3"/>
  <c r="BA3781" i="3" s="1"/>
  <c r="AZ2898" i="3"/>
  <c r="BA2898" i="3" s="1"/>
  <c r="BD3109" i="3"/>
  <c r="BE3109" i="3" s="1"/>
  <c r="AZ5100" i="3"/>
  <c r="BA5100" i="3" s="1"/>
  <c r="AZ4740" i="3"/>
  <c r="BA4740" i="3" s="1"/>
  <c r="AZ4668" i="3"/>
  <c r="BA4668" i="3" s="1"/>
  <c r="BD1147" i="3"/>
  <c r="BE1147" i="3" s="1"/>
  <c r="BD679" i="3"/>
  <c r="BE679" i="3" s="1"/>
  <c r="BD796" i="3"/>
  <c r="BE796" i="3" s="1"/>
  <c r="BD494" i="3"/>
  <c r="BE494" i="3" s="1"/>
  <c r="BD1759" i="3"/>
  <c r="BE1759" i="3" s="1"/>
  <c r="AZ1725" i="3"/>
  <c r="BA1725" i="3" s="1"/>
  <c r="BD2554" i="3"/>
  <c r="BE2554" i="3" s="1"/>
  <c r="BD787" i="3"/>
  <c r="BE787" i="3" s="1"/>
  <c r="BD1057" i="3"/>
  <c r="BE1057" i="3" s="1"/>
  <c r="BD4405" i="3"/>
  <c r="BE4405" i="3" s="1"/>
  <c r="BD5180" i="3"/>
  <c r="BE5180" i="3" s="1"/>
  <c r="J411" i="4"/>
  <c r="K411" i="4" s="1"/>
  <c r="Y1091" i="3"/>
  <c r="BD4639" i="3"/>
  <c r="BE4639" i="3" s="1"/>
  <c r="BD2096" i="3"/>
  <c r="BE2096" i="3" s="1"/>
  <c r="AZ120" i="3"/>
  <c r="BA120" i="3" s="1"/>
  <c r="BD4586" i="3"/>
  <c r="BE4586" i="3" s="1"/>
  <c r="AZ3713" i="3"/>
  <c r="BA3713" i="3" s="1"/>
  <c r="AZ2994" i="3"/>
  <c r="BA2994" i="3" s="1"/>
  <c r="AZ1599" i="3"/>
  <c r="BA1599" i="3" s="1"/>
  <c r="AZ2190" i="3"/>
  <c r="BA2190" i="3" s="1"/>
  <c r="BD513" i="3"/>
  <c r="BE513" i="3" s="1"/>
  <c r="R3491" i="3"/>
  <c r="AA4552" i="3"/>
  <c r="BD1573" i="3"/>
  <c r="BE1573" i="3" s="1"/>
  <c r="BD4616" i="3"/>
  <c r="BE4616" i="3" s="1"/>
  <c r="AX659" i="3"/>
  <c r="AX660" i="3" s="1"/>
  <c r="BD2332" i="3"/>
  <c r="BE2332" i="3" s="1"/>
  <c r="AN1417" i="3"/>
  <c r="U1417" i="3"/>
  <c r="AL4376" i="3"/>
  <c r="AA2595" i="3"/>
  <c r="AP1269" i="3"/>
  <c r="T1269" i="3"/>
  <c r="V4032" i="3"/>
  <c r="Q1417" i="3"/>
  <c r="V1213" i="3"/>
  <c r="AE336" i="3"/>
  <c r="AE337" i="3" s="1"/>
  <c r="AE449" i="3"/>
  <c r="AY5096" i="3"/>
  <c r="AZ5096" i="3" s="1"/>
  <c r="BA5096" i="3" s="1"/>
  <c r="AY2053" i="3"/>
  <c r="AZ2053" i="3" s="1"/>
  <c r="BA2053" i="3" s="1"/>
  <c r="AY2615" i="3"/>
  <c r="AZ2615" i="3" s="1"/>
  <c r="BA2615" i="3" s="1"/>
  <c r="AE2929" i="3"/>
  <c r="AY1764" i="3"/>
  <c r="AZ1764" i="3" s="1"/>
  <c r="BA1764" i="3" s="1"/>
  <c r="AY605" i="3"/>
  <c r="AZ605" i="3" s="1"/>
  <c r="BA605" i="3" s="1"/>
  <c r="AY2755" i="3"/>
  <c r="AZ2755" i="3" s="1"/>
  <c r="AY2948" i="3"/>
  <c r="AZ2948" i="3" s="1"/>
  <c r="BA2948" i="3" s="1"/>
  <c r="AY4585" i="3"/>
  <c r="AZ4585" i="3" s="1"/>
  <c r="BA4585" i="3" s="1"/>
  <c r="AY2194" i="3"/>
  <c r="AZ2194" i="3" s="1"/>
  <c r="BA2194" i="3" s="1"/>
  <c r="AY4062" i="3"/>
  <c r="AZ4062" i="3" s="1"/>
  <c r="BA4062" i="3" s="1"/>
  <c r="AE4948" i="3"/>
  <c r="AY811" i="3"/>
  <c r="AZ811" i="3" s="1"/>
  <c r="BA811" i="3" s="1"/>
  <c r="AY993" i="3"/>
  <c r="AZ993" i="3" s="1"/>
  <c r="BA993" i="3" s="1"/>
  <c r="AY5367" i="3"/>
  <c r="AZ5367" i="3" s="1"/>
  <c r="BA5367" i="3" s="1"/>
  <c r="BC248" i="3"/>
  <c r="BD248" i="3" s="1"/>
  <c r="BE248" i="3" s="1"/>
  <c r="AW2416" i="3"/>
  <c r="AW2423" i="3" s="1"/>
  <c r="BC456" i="3"/>
  <c r="BD456" i="3" s="1"/>
  <c r="BE456" i="3" s="1"/>
  <c r="BC5172" i="3"/>
  <c r="BD5172" i="3" s="1"/>
  <c r="BE5172" i="3" s="1"/>
  <c r="BC2145" i="3"/>
  <c r="BD2145" i="3" s="1"/>
  <c r="BE2145" i="3" s="1"/>
  <c r="BC1132" i="3"/>
  <c r="BD1132" i="3" s="1"/>
  <c r="BE1132" i="3" s="1"/>
  <c r="BC1723" i="3"/>
  <c r="BD1723" i="3" s="1"/>
  <c r="BE1723" i="3" s="1"/>
  <c r="BC4757" i="3"/>
  <c r="BD4757" i="3" s="1"/>
  <c r="BE4757" i="3" s="1"/>
  <c r="AW641" i="3"/>
  <c r="BC3643" i="3"/>
  <c r="BD3643" i="3" s="1"/>
  <c r="BE3643" i="3" s="1"/>
  <c r="BC2757" i="3"/>
  <c r="BD2757" i="3" s="1"/>
  <c r="BE2757" i="3" s="1"/>
  <c r="BC2965" i="3"/>
  <c r="BD2965" i="3" s="1"/>
  <c r="BE2965" i="3" s="1"/>
  <c r="BC4029" i="3"/>
  <c r="BD4029" i="3" s="1"/>
  <c r="BE4029" i="3" s="1"/>
  <c r="AW726" i="3"/>
  <c r="BC4587" i="3"/>
  <c r="BD4587" i="3" s="1"/>
  <c r="BE4587" i="3" s="1"/>
  <c r="BC4670" i="3"/>
  <c r="BD4670" i="3" s="1"/>
  <c r="BE4670" i="3" s="1"/>
  <c r="BC2217" i="3"/>
  <c r="BD2217" i="3" s="1"/>
  <c r="BE2217" i="3" s="1"/>
  <c r="AW4407" i="3"/>
  <c r="BC5300" i="3"/>
  <c r="BD5300" i="3" s="1"/>
  <c r="BE5300" i="3" s="1"/>
  <c r="AW3340" i="3"/>
  <c r="AW3341" i="3" s="1"/>
  <c r="AY5584" i="3"/>
  <c r="AY5586" i="3" s="1"/>
  <c r="AY1826" i="3"/>
  <c r="AY1828" i="3" s="1"/>
  <c r="BC1225" i="3"/>
  <c r="BD1225" i="3" s="1"/>
  <c r="BE1225" i="3" s="1"/>
  <c r="AW3472" i="3"/>
  <c r="BC5369" i="3"/>
  <c r="I1338" i="4" s="1"/>
  <c r="J1338" i="4" s="1"/>
  <c r="K1338" i="4" s="1"/>
  <c r="BD3787" i="3"/>
  <c r="BD3788" i="3" s="1"/>
  <c r="BC3788" i="3"/>
  <c r="AW1985" i="3"/>
  <c r="AY259" i="3"/>
  <c r="AZ259" i="3" s="1"/>
  <c r="BA259" i="3" s="1"/>
  <c r="AY412" i="3"/>
  <c r="AZ412" i="3" s="1"/>
  <c r="BA412" i="3" s="1"/>
  <c r="AY2122" i="3"/>
  <c r="AY1115" i="3"/>
  <c r="AZ1115" i="3" s="1"/>
  <c r="BA1115" i="3" s="1"/>
  <c r="AE1201" i="3"/>
  <c r="AY548" i="3"/>
  <c r="AZ548" i="3" s="1"/>
  <c r="BA548" i="3" s="1"/>
  <c r="AY3627" i="3"/>
  <c r="AZ3627" i="3" s="1"/>
  <c r="BA3627" i="3" s="1"/>
  <c r="AY3688" i="3"/>
  <c r="AZ3688" i="3" s="1"/>
  <c r="BA3688" i="3" s="1"/>
  <c r="AY4023" i="3"/>
  <c r="AZ4023" i="3" s="1"/>
  <c r="AY2141" i="3"/>
  <c r="AZ2141" i="3" s="1"/>
  <c r="BA2141" i="3" s="1"/>
  <c r="AY2207" i="3"/>
  <c r="AZ2207" i="3" s="1"/>
  <c r="BA2207" i="3" s="1"/>
  <c r="AY3884" i="3"/>
  <c r="AZ3884" i="3" s="1"/>
  <c r="BA3884" i="3" s="1"/>
  <c r="AE3135" i="3"/>
  <c r="AY5069" i="3"/>
  <c r="AZ5069" i="3" s="1"/>
  <c r="BA5069" i="3" s="1"/>
  <c r="AY5257" i="3"/>
  <c r="AZ5257" i="3" s="1"/>
  <c r="BA5257" i="3" s="1"/>
  <c r="BC429" i="3"/>
  <c r="BD429" i="3" s="1"/>
  <c r="BE429" i="3" s="1"/>
  <c r="BC2628" i="3"/>
  <c r="BD2628" i="3" s="1"/>
  <c r="BE2628" i="3" s="1"/>
  <c r="AW1212" i="3"/>
  <c r="BC551" i="3"/>
  <c r="BD551" i="3" s="1"/>
  <c r="BE551" i="3" s="1"/>
  <c r="BC1803" i="3"/>
  <c r="BD1803" i="3" s="1"/>
  <c r="BE1803" i="3" s="1"/>
  <c r="BC596" i="3"/>
  <c r="BD596" i="3" s="1"/>
  <c r="BE596" i="3" s="1"/>
  <c r="BC3601" i="3"/>
  <c r="BD3601" i="3" s="1"/>
  <c r="BE3601" i="3" s="1"/>
  <c r="BC3657" i="3"/>
  <c r="BD3657" i="3" s="1"/>
  <c r="BE3657" i="3" s="1"/>
  <c r="BC2725" i="3"/>
  <c r="BD2725" i="3" s="1"/>
  <c r="BE2725" i="3" s="1"/>
  <c r="BC3689" i="3"/>
  <c r="BD3689" i="3" s="1"/>
  <c r="BE3689" i="3" s="1"/>
  <c r="BC2867" i="3"/>
  <c r="BD2867" i="3" s="1"/>
  <c r="BE2867" i="3" s="1"/>
  <c r="AW3834" i="3"/>
  <c r="AW2113" i="3"/>
  <c r="AW2155" i="3"/>
  <c r="AW4683" i="3"/>
  <c r="BC2258" i="3"/>
  <c r="BD2258" i="3" s="1"/>
  <c r="BE2258" i="3" s="1"/>
  <c r="AW3903" i="3"/>
  <c r="BC4063" i="3"/>
  <c r="BD4063" i="3" s="1"/>
  <c r="BE4063" i="3" s="1"/>
  <c r="BC3126" i="3"/>
  <c r="BD3126" i="3" s="1"/>
  <c r="BE3126" i="3" s="1"/>
  <c r="BC774" i="3"/>
  <c r="BD774" i="3" s="1"/>
  <c r="BE774" i="3" s="1"/>
  <c r="AW839" i="3"/>
  <c r="BC827" i="3"/>
  <c r="BD827" i="3" s="1"/>
  <c r="BE827" i="3" s="1"/>
  <c r="BC5274" i="3"/>
  <c r="BD5274" i="3" s="1"/>
  <c r="BE5274" i="3" s="1"/>
  <c r="BC5354" i="3"/>
  <c r="BD5354" i="3" s="1"/>
  <c r="BE5354" i="3" s="1"/>
  <c r="AY5454" i="3"/>
  <c r="AZ5454" i="3" s="1"/>
  <c r="AY5502" i="3"/>
  <c r="AZ5502" i="3" s="1"/>
  <c r="BA5502" i="3" s="1"/>
  <c r="BC4464" i="3"/>
  <c r="BD4464" i="3" s="1"/>
  <c r="BE4464" i="3" s="1"/>
  <c r="BC990" i="3"/>
  <c r="BD990" i="3" s="1"/>
  <c r="BE990" i="3" s="1"/>
  <c r="BC1129" i="3"/>
  <c r="BD1129" i="3" s="1"/>
  <c r="BE1129" i="3" s="1"/>
  <c r="AY4119" i="3"/>
  <c r="AY4120" i="3" s="1"/>
  <c r="AE4120" i="3"/>
  <c r="AY295" i="3"/>
  <c r="AZ295" i="3" s="1"/>
  <c r="BA295" i="3" s="1"/>
  <c r="AY3374" i="3"/>
  <c r="AE3418" i="3"/>
  <c r="AE3727" i="3" s="1"/>
  <c r="AE3419" i="3"/>
  <c r="AW1950" i="3"/>
  <c r="AW1949" i="3"/>
  <c r="AY1686" i="3"/>
  <c r="AZ1686" i="3" s="1"/>
  <c r="BA1686" i="3" s="1"/>
  <c r="AY4603" i="3"/>
  <c r="D1110" i="4" s="1"/>
  <c r="AY2251" i="3"/>
  <c r="AZ2251" i="3" s="1"/>
  <c r="BA2251" i="3" s="1"/>
  <c r="AY4405" i="3"/>
  <c r="D1142" i="4" s="1"/>
  <c r="AY5035" i="3"/>
  <c r="AZ5035" i="3" s="1"/>
  <c r="BA5035" i="3" s="1"/>
  <c r="BC415" i="3"/>
  <c r="BD415" i="3" s="1"/>
  <c r="BE415" i="3" s="1"/>
  <c r="BC575" i="3"/>
  <c r="BD575" i="3" s="1"/>
  <c r="BE575" i="3" s="1"/>
  <c r="AY5098" i="3"/>
  <c r="AZ5098" i="3" s="1"/>
  <c r="BA5098" i="3" s="1"/>
  <c r="AW1269" i="3"/>
  <c r="BC3112" i="3"/>
  <c r="BD3112" i="3" s="1"/>
  <c r="BE3112" i="3" s="1"/>
  <c r="AY2066" i="3"/>
  <c r="AZ2066" i="3" s="1"/>
  <c r="BA2066" i="3" s="1"/>
  <c r="AY2995" i="3"/>
  <c r="AZ2995" i="3" s="1"/>
  <c r="BA2995" i="3" s="1"/>
  <c r="AY1568" i="3"/>
  <c r="AZ1568" i="3" s="1"/>
  <c r="BA1568" i="3" s="1"/>
  <c r="AY1748" i="3"/>
  <c r="AZ1748" i="3" s="1"/>
  <c r="BA1748" i="3" s="1"/>
  <c r="AE3677" i="3"/>
  <c r="AE2794" i="3"/>
  <c r="AE2795" i="3" s="1"/>
  <c r="AY4277" i="3"/>
  <c r="AZ4277" i="3" s="1"/>
  <c r="BA4277" i="3" s="1"/>
  <c r="AY722" i="3"/>
  <c r="AZ722" i="3" s="1"/>
  <c r="BA722" i="3" s="1"/>
  <c r="AY4643" i="3"/>
  <c r="AZ4643" i="3" s="1"/>
  <c r="BA4643" i="3" s="1"/>
  <c r="AY202" i="3"/>
  <c r="AZ202" i="3" s="1"/>
  <c r="BA202" i="3" s="1"/>
  <c r="AY5181" i="3"/>
  <c r="AZ5181" i="3" s="1"/>
  <c r="BA5181" i="3" s="1"/>
  <c r="BC4886" i="3"/>
  <c r="BC4887" i="3" s="1"/>
  <c r="BC4888" i="3" s="1"/>
  <c r="BC3060" i="3"/>
  <c r="BD3060" i="3" s="1"/>
  <c r="BE3060" i="3" s="1"/>
  <c r="H868" i="4"/>
  <c r="BB4114" i="3"/>
  <c r="AW3748" i="3"/>
  <c r="BB709" i="3"/>
  <c r="BC1717" i="3"/>
  <c r="BD1717" i="3" s="1"/>
  <c r="BE1717" i="3" s="1"/>
  <c r="AJ3324" i="3"/>
  <c r="AS1814" i="3"/>
  <c r="AW3808" i="3"/>
  <c r="BC4914" i="3"/>
  <c r="BD4914" i="3" s="1"/>
  <c r="BE4914" i="3" s="1"/>
  <c r="AY1144" i="3"/>
  <c r="AZ1144" i="3" s="1"/>
  <c r="BA1144" i="3" s="1"/>
  <c r="AE580" i="3"/>
  <c r="AY1734" i="3"/>
  <c r="AZ1734" i="3" s="1"/>
  <c r="BA1734" i="3" s="1"/>
  <c r="AY4754" i="3"/>
  <c r="AZ4754" i="3" s="1"/>
  <c r="BA4754" i="3" s="1"/>
  <c r="AY3527" i="3"/>
  <c r="AZ3527" i="3" s="1"/>
  <c r="BA3527" i="3" s="1"/>
  <c r="AY4133" i="3"/>
  <c r="AZ4133" i="3" s="1"/>
  <c r="BA4133" i="3" s="1"/>
  <c r="AY3552" i="3"/>
  <c r="AZ3552" i="3" s="1"/>
  <c r="BA3552" i="3" s="1"/>
  <c r="AY2129" i="3"/>
  <c r="AZ2129" i="3" s="1"/>
  <c r="BA2129" i="3" s="1"/>
  <c r="AE4773" i="3"/>
  <c r="AY783" i="3"/>
  <c r="AZ783" i="3" s="1"/>
  <c r="BA783" i="3" s="1"/>
  <c r="AY3267" i="3"/>
  <c r="AZ3267" i="3" s="1"/>
  <c r="BA3267" i="3" s="1"/>
  <c r="AY5273" i="3"/>
  <c r="AZ5273" i="3" s="1"/>
  <c r="BA5273" i="3" s="1"/>
  <c r="BC2246" i="3"/>
  <c r="BD2246" i="3" s="1"/>
  <c r="BE2246" i="3" s="1"/>
  <c r="AP4621" i="3"/>
  <c r="AW3677" i="3"/>
  <c r="BC3646" i="3"/>
  <c r="AW5048" i="3"/>
  <c r="AY477" i="3"/>
  <c r="AZ477" i="3" s="1"/>
  <c r="BA477" i="3" s="1"/>
  <c r="AE5231" i="3"/>
  <c r="AY2588" i="3"/>
  <c r="AY1149" i="3"/>
  <c r="AZ1149" i="3" s="1"/>
  <c r="BA1149" i="3" s="1"/>
  <c r="AY530" i="3"/>
  <c r="AZ530" i="3" s="1"/>
  <c r="BA530" i="3" s="1"/>
  <c r="AY1629" i="3"/>
  <c r="D250" i="4" s="1"/>
  <c r="AY3600" i="3"/>
  <c r="AZ3600" i="3" s="1"/>
  <c r="BA3600" i="3" s="1"/>
  <c r="AY2894" i="3"/>
  <c r="AZ2894" i="3" s="1"/>
  <c r="BA2894" i="3" s="1"/>
  <c r="AY4657" i="3"/>
  <c r="AZ4657" i="3" s="1"/>
  <c r="BA4657" i="3" s="1"/>
  <c r="AY2227" i="3"/>
  <c r="AZ2227" i="3" s="1"/>
  <c r="BA2227" i="3" s="1"/>
  <c r="AY3899" i="3"/>
  <c r="AZ3899" i="3" s="1"/>
  <c r="BA3899" i="3" s="1"/>
  <c r="AY1356" i="3"/>
  <c r="AZ1356" i="3" s="1"/>
  <c r="BA1356" i="3" s="1"/>
  <c r="AY796" i="3"/>
  <c r="AZ796" i="3" s="1"/>
  <c r="BA796" i="3" s="1"/>
  <c r="AY5107" i="3"/>
  <c r="AZ5107" i="3" s="1"/>
  <c r="BA5107" i="3" s="1"/>
  <c r="AY5351" i="3"/>
  <c r="AZ5351" i="3" s="1"/>
  <c r="BA5351" i="3" s="1"/>
  <c r="BC263" i="3"/>
  <c r="BD263" i="3" s="1"/>
  <c r="BE263" i="3" s="1"/>
  <c r="AW449" i="3"/>
  <c r="BC2068" i="3"/>
  <c r="BD2068" i="3" s="1"/>
  <c r="BE2068" i="3" s="1"/>
  <c r="BC1103" i="3"/>
  <c r="BD1103" i="3" s="1"/>
  <c r="BE1103" i="3" s="1"/>
  <c r="BC520" i="3"/>
  <c r="BD520" i="3" s="1"/>
  <c r="BE520" i="3" s="1"/>
  <c r="BC1632" i="3"/>
  <c r="BD1632" i="3" s="1"/>
  <c r="BE1632" i="3" s="1"/>
  <c r="BC1785" i="3"/>
  <c r="BD1785" i="3" s="1"/>
  <c r="BE1785" i="3" s="1"/>
  <c r="BC3611" i="3"/>
  <c r="BD3611" i="3" s="1"/>
  <c r="BE3611" i="3" s="1"/>
  <c r="AW2380" i="3"/>
  <c r="BC3306" i="3"/>
  <c r="BD3306" i="3" s="1"/>
  <c r="BE3306" i="3" s="1"/>
  <c r="AA1814" i="3"/>
  <c r="BC721" i="3"/>
  <c r="BD721" i="3" s="1"/>
  <c r="BE721" i="3" s="1"/>
  <c r="BC633" i="3"/>
  <c r="BD633" i="3" s="1"/>
  <c r="BE633" i="3" s="1"/>
  <c r="AY435" i="3"/>
  <c r="AZ435" i="3" s="1"/>
  <c r="BA435" i="3" s="1"/>
  <c r="AY4699" i="3"/>
  <c r="AZ4699" i="3" s="1"/>
  <c r="BA4699" i="3" s="1"/>
  <c r="AY5325" i="3"/>
  <c r="AZ5325" i="3" s="1"/>
  <c r="BA5325" i="3" s="1"/>
  <c r="AY4274" i="3"/>
  <c r="AZ4274" i="3" s="1"/>
  <c r="BA4274" i="3" s="1"/>
  <c r="AY3636" i="3"/>
  <c r="AZ3636" i="3" s="1"/>
  <c r="BA3636" i="3" s="1"/>
  <c r="H355" i="4"/>
  <c r="BB2380" i="3"/>
  <c r="BC3940" i="3"/>
  <c r="BD3940" i="3" s="1"/>
  <c r="BE3940" i="3" s="1"/>
  <c r="BC3702" i="3"/>
  <c r="BD3702" i="3" s="1"/>
  <c r="BE3702" i="3" s="1"/>
  <c r="AY1807" i="3"/>
  <c r="AZ1807" i="3" s="1"/>
  <c r="BA1807" i="3" s="1"/>
  <c r="X4621" i="3"/>
  <c r="AY2095" i="3"/>
  <c r="AZ2095" i="3" s="1"/>
  <c r="BA2095" i="3" s="1"/>
  <c r="AY1722" i="3"/>
  <c r="AY4742" i="3"/>
  <c r="AZ4742" i="3" s="1"/>
  <c r="BA4742" i="3" s="1"/>
  <c r="AY3540" i="3"/>
  <c r="AZ3540" i="3" s="1"/>
  <c r="BA3540" i="3" s="1"/>
  <c r="AY2709" i="3"/>
  <c r="AZ2709" i="3" s="1"/>
  <c r="BA2709" i="3" s="1"/>
  <c r="AE689" i="3"/>
  <c r="AY743" i="3"/>
  <c r="AZ743" i="3" s="1"/>
  <c r="BA743" i="3" s="1"/>
  <c r="AY4671" i="3"/>
  <c r="AZ4671" i="3" s="1"/>
  <c r="BA4671" i="3" s="1"/>
  <c r="AY1311" i="3"/>
  <c r="AY1326" i="3" s="1"/>
  <c r="AY771" i="3"/>
  <c r="AZ771" i="3" s="1"/>
  <c r="BA771" i="3" s="1"/>
  <c r="AY5093" i="3"/>
  <c r="AZ5093" i="3" s="1"/>
  <c r="BA5093" i="3" s="1"/>
  <c r="AY5291" i="3"/>
  <c r="AZ5291" i="3" s="1"/>
  <c r="BA5291" i="3" s="1"/>
  <c r="BC438" i="3"/>
  <c r="BD438" i="3" s="1"/>
  <c r="BE438" i="3" s="1"/>
  <c r="BC2101" i="3"/>
  <c r="BD2101" i="3" s="1"/>
  <c r="BE2101" i="3" s="1"/>
  <c r="BC2318" i="3"/>
  <c r="BD2318" i="3" s="1"/>
  <c r="BE2318" i="3" s="1"/>
  <c r="BC1109" i="3"/>
  <c r="BD1109" i="3" s="1"/>
  <c r="BE1109" i="3" s="1"/>
  <c r="BC1737" i="3"/>
  <c r="BD1737" i="3" s="1"/>
  <c r="BE1737" i="3" s="1"/>
  <c r="BC3307" i="3"/>
  <c r="BD3307" i="3" s="1"/>
  <c r="BE3307" i="3" s="1"/>
  <c r="AW618" i="3"/>
  <c r="AW3529" i="3"/>
  <c r="BC3564" i="3"/>
  <c r="BD3564" i="3" s="1"/>
  <c r="BE3564" i="3" s="1"/>
  <c r="BC3634" i="3"/>
  <c r="BD3634" i="3" s="1"/>
  <c r="BE3634" i="3" s="1"/>
  <c r="BC3939" i="3"/>
  <c r="BD3939" i="3" s="1"/>
  <c r="BE3939" i="3" s="1"/>
  <c r="BC3555" i="3"/>
  <c r="BD3555" i="3" s="1"/>
  <c r="BE3555" i="3" s="1"/>
  <c r="BC2193" i="3"/>
  <c r="BD2193" i="3" s="1"/>
  <c r="BE2193" i="3" s="1"/>
  <c r="BC2239" i="3"/>
  <c r="BD2239" i="3" s="1"/>
  <c r="BE2239" i="3" s="1"/>
  <c r="BC4078" i="3"/>
  <c r="BD4078" i="3" s="1"/>
  <c r="BE4078" i="3" s="1"/>
  <c r="AW1291" i="3"/>
  <c r="AW1410" i="3"/>
  <c r="BC4287" i="3"/>
  <c r="BD4287" i="3" s="1"/>
  <c r="BE4287" i="3" s="1"/>
  <c r="BC798" i="3"/>
  <c r="BD798" i="3" s="1"/>
  <c r="BE798" i="3" s="1"/>
  <c r="BC820" i="3"/>
  <c r="BD820" i="3" s="1"/>
  <c r="BE820" i="3" s="1"/>
  <c r="AW836" i="3"/>
  <c r="BC5070" i="3"/>
  <c r="BD5070" i="3" s="1"/>
  <c r="BE5070" i="3" s="1"/>
  <c r="AW5327" i="3"/>
  <c r="AY1997" i="3"/>
  <c r="AY1999" i="3" s="1"/>
  <c r="AY3428" i="3"/>
  <c r="AY3430" i="3" s="1"/>
  <c r="AY3432" i="3" s="1"/>
  <c r="AY3476" i="3" s="1"/>
  <c r="AE177" i="3"/>
  <c r="AE178" i="3" s="1"/>
  <c r="BC525" i="3"/>
  <c r="BD525" i="3" s="1"/>
  <c r="BE525" i="3" s="1"/>
  <c r="AY4275" i="3"/>
  <c r="AZ4275" i="3" s="1"/>
  <c r="BA4275" i="3" s="1"/>
  <c r="AW4948" i="3"/>
  <c r="AW4954" i="3" s="1"/>
  <c r="R3324" i="3"/>
  <c r="AW4031" i="3"/>
  <c r="H1210" i="4"/>
  <c r="AW5184" i="3"/>
  <c r="AW5192" i="3" s="1"/>
  <c r="BC678" i="3"/>
  <c r="BD678" i="3" s="1"/>
  <c r="BE678" i="3" s="1"/>
  <c r="AY1040" i="3"/>
  <c r="AY1041" i="3" s="1"/>
  <c r="AY469" i="3"/>
  <c r="AZ469" i="3" s="1"/>
  <c r="BA469" i="3" s="1"/>
  <c r="AY1782" i="3"/>
  <c r="AZ1782" i="3" s="1"/>
  <c r="BA1782" i="3" s="1"/>
  <c r="AE3529" i="3"/>
  <c r="AY2864" i="3"/>
  <c r="AZ2864" i="3" s="1"/>
  <c r="BA2864" i="3" s="1"/>
  <c r="AY3935" i="3"/>
  <c r="AZ3935" i="3" s="1"/>
  <c r="BA3935" i="3" s="1"/>
  <c r="AY4050" i="3"/>
  <c r="AZ4050" i="3" s="1"/>
  <c r="BA4050" i="3" s="1"/>
  <c r="BC80" i="3"/>
  <c r="AW81" i="3"/>
  <c r="AW82" i="3" s="1"/>
  <c r="BC947" i="3"/>
  <c r="BC5284" i="3"/>
  <c r="BD5284" i="3" s="1"/>
  <c r="BE5284" i="3" s="1"/>
  <c r="AY3589" i="3"/>
  <c r="AZ3589" i="3" s="1"/>
  <c r="BA3589" i="3" s="1"/>
  <c r="BC2245" i="3"/>
  <c r="BD2245" i="3" s="1"/>
  <c r="BE2245" i="3" s="1"/>
  <c r="H528" i="4"/>
  <c r="BD3059" i="3"/>
  <c r="BE3059" i="3" s="1"/>
  <c r="BB3061" i="3"/>
  <c r="AW1342" i="3"/>
  <c r="BC3214" i="3"/>
  <c r="BC3215" i="3" s="1"/>
  <c r="AW3215" i="3"/>
  <c r="AY454" i="3"/>
  <c r="AZ454" i="3" s="1"/>
  <c r="BA454" i="3" s="1"/>
  <c r="AY2311" i="3"/>
  <c r="AZ2311" i="3" s="1"/>
  <c r="BA2311" i="3" s="1"/>
  <c r="AY617" i="3"/>
  <c r="AZ617" i="3" s="1"/>
  <c r="BA617" i="3" s="1"/>
  <c r="AE2761" i="3"/>
  <c r="AY2967" i="3"/>
  <c r="AZ2967" i="3" s="1"/>
  <c r="BA2967" i="3" s="1"/>
  <c r="AY2259" i="3"/>
  <c r="AZ2259" i="3" s="1"/>
  <c r="BA2259" i="3" s="1"/>
  <c r="AY4070" i="3"/>
  <c r="AZ4070" i="3" s="1"/>
  <c r="BA4070" i="3" s="1"/>
  <c r="AY816" i="3"/>
  <c r="AZ816" i="3" s="1"/>
  <c r="BA816" i="3" s="1"/>
  <c r="AY5314" i="3"/>
  <c r="AZ5314" i="3" s="1"/>
  <c r="BA5314" i="3" s="1"/>
  <c r="AW122" i="3"/>
  <c r="BC485" i="3"/>
  <c r="BD485" i="3" s="1"/>
  <c r="BE485" i="3" s="1"/>
  <c r="BC2237" i="3"/>
  <c r="BD2237" i="3" s="1"/>
  <c r="BE2237" i="3" s="1"/>
  <c r="BB3748" i="3"/>
  <c r="AE2904" i="3"/>
  <c r="AW994" i="3"/>
  <c r="BD4915" i="3"/>
  <c r="BE4915" i="3" s="1"/>
  <c r="BC2189" i="3"/>
  <c r="BD2189" i="3" s="1"/>
  <c r="BE2189" i="3" s="1"/>
  <c r="BD2301" i="3"/>
  <c r="BE2301" i="3" s="1"/>
  <c r="BD3241" i="3"/>
  <c r="BE3241" i="3" s="1"/>
  <c r="AZ964" i="3"/>
  <c r="BA964" i="3" s="1"/>
  <c r="BD4233" i="3"/>
  <c r="BE4233" i="3" s="1"/>
  <c r="AZ3650" i="3"/>
  <c r="BA3650" i="3" s="1"/>
  <c r="BC2015" i="3"/>
  <c r="BC2018" i="3"/>
  <c r="BD5034" i="3"/>
  <c r="BE5034" i="3" s="1"/>
  <c r="BD1473" i="3"/>
  <c r="BE1473" i="3" s="1"/>
  <c r="BC3240" i="3"/>
  <c r="BD708" i="3"/>
  <c r="BE708" i="3" s="1"/>
  <c r="AZ3591" i="3"/>
  <c r="BA3591" i="3" s="1"/>
  <c r="BD2671" i="3"/>
  <c r="BE2671" i="3" s="1"/>
  <c r="J1013" i="4"/>
  <c r="K1013" i="4" s="1"/>
  <c r="BD2302" i="3"/>
  <c r="BE2302" i="3" s="1"/>
  <c r="BD4110" i="3"/>
  <c r="BE4110" i="3" s="1"/>
  <c r="AZ465" i="3"/>
  <c r="BA465" i="3" s="1"/>
  <c r="BD3738" i="3"/>
  <c r="BE3738" i="3" s="1"/>
  <c r="AZ3663" i="3"/>
  <c r="BA3663" i="3" s="1"/>
  <c r="BD5288" i="3"/>
  <c r="BE5288" i="3" s="1"/>
  <c r="BD2374" i="3"/>
  <c r="BE2374" i="3" s="1"/>
  <c r="BD1266" i="3"/>
  <c r="BE1266" i="3" s="1"/>
  <c r="BD106" i="3"/>
  <c r="BE106" i="3" s="1"/>
  <c r="AP4779" i="3"/>
  <c r="AZ3285" i="3"/>
  <c r="BA3285" i="3" s="1"/>
  <c r="E657" i="4"/>
  <c r="F657" i="4" s="1"/>
  <c r="BD3016" i="3"/>
  <c r="BE3016" i="3" s="1"/>
  <c r="BD515" i="3"/>
  <c r="BE515" i="3" s="1"/>
  <c r="BD5190" i="3"/>
  <c r="BE5190" i="3" s="1"/>
  <c r="AI1213" i="3"/>
  <c r="U1690" i="3"/>
  <c r="AL3903" i="3"/>
  <c r="AI3029" i="3"/>
  <c r="AZ2672" i="3"/>
  <c r="BA2672" i="3" s="1"/>
  <c r="AZ3321" i="3"/>
  <c r="BA3321" i="3" s="1"/>
  <c r="BD1704" i="3"/>
  <c r="BE1704" i="3" s="1"/>
  <c r="BD1617" i="3"/>
  <c r="BE1617" i="3" s="1"/>
  <c r="BD5348" i="3"/>
  <c r="BE5348" i="3" s="1"/>
  <c r="E763" i="4"/>
  <c r="F763" i="4" s="1"/>
  <c r="E715" i="4"/>
  <c r="F715" i="4" s="1"/>
  <c r="BD3823" i="3"/>
  <c r="BE3823" i="3" s="1"/>
  <c r="BB5216" i="3"/>
  <c r="AZ328" i="3"/>
  <c r="BA328" i="3" s="1"/>
  <c r="BD5171" i="3"/>
  <c r="BE5171" i="3" s="1"/>
  <c r="BD3553" i="3"/>
  <c r="BE3553" i="3" s="1"/>
  <c r="BD2963" i="3"/>
  <c r="BE2963" i="3" s="1"/>
  <c r="AZ1761" i="3"/>
  <c r="BA1761" i="3" s="1"/>
  <c r="AX1212" i="3"/>
  <c r="BD5428" i="3"/>
  <c r="BE5428" i="3" s="1"/>
  <c r="BD1163" i="3"/>
  <c r="BE1163" i="3" s="1"/>
  <c r="J1202" i="4"/>
  <c r="K1202" i="4" s="1"/>
  <c r="AX2733" i="3"/>
  <c r="AX2734" i="3" s="1"/>
  <c r="AZ4721" i="3"/>
  <c r="BA4721" i="3" s="1"/>
  <c r="BD3520" i="3"/>
  <c r="BE3520" i="3" s="1"/>
  <c r="BD5173" i="3"/>
  <c r="BE5173" i="3" s="1"/>
  <c r="BD4701" i="3"/>
  <c r="BE4701" i="3" s="1"/>
  <c r="BD2950" i="3"/>
  <c r="BE2950" i="3" s="1"/>
  <c r="AZ2891" i="3"/>
  <c r="BA2891" i="3" s="1"/>
  <c r="BD264" i="3"/>
  <c r="BE264" i="3" s="1"/>
  <c r="E916" i="4"/>
  <c r="F916" i="4" s="1"/>
  <c r="E1306" i="4"/>
  <c r="F1306" i="4" s="1"/>
  <c r="BD1761" i="3"/>
  <c r="BE1761" i="3" s="1"/>
  <c r="BB886" i="3"/>
  <c r="BB888" i="3" s="1"/>
  <c r="BB912" i="3" s="1"/>
  <c r="AZ5428" i="3"/>
  <c r="BA5428" i="3" s="1"/>
  <c r="BB5504" i="3"/>
  <c r="BB5506" i="3" s="1"/>
  <c r="BB5525" i="3" s="1"/>
  <c r="AU4552" i="3"/>
  <c r="BD5131" i="3"/>
  <c r="BE5131" i="3" s="1"/>
  <c r="AZ574" i="3"/>
  <c r="BA574" i="3" s="1"/>
  <c r="AZ5171" i="3"/>
  <c r="BA5171" i="3" s="1"/>
  <c r="BD441" i="3"/>
  <c r="BE441" i="3" s="1"/>
  <c r="AZ3686" i="3"/>
  <c r="BA3686" i="3" s="1"/>
  <c r="AZ5278" i="3"/>
  <c r="BA5278" i="3" s="1"/>
  <c r="AZ3262" i="3"/>
  <c r="BA3262" i="3" s="1"/>
  <c r="AZ432" i="3"/>
  <c r="BA432" i="3" s="1"/>
  <c r="AZ5250" i="3"/>
  <c r="BA5250" i="3" s="1"/>
  <c r="AZ2274" i="3"/>
  <c r="BA2274" i="3" s="1"/>
  <c r="AZ3685" i="3"/>
  <c r="BA3685" i="3" s="1"/>
  <c r="BD2132" i="3"/>
  <c r="BE2132" i="3" s="1"/>
  <c r="BD5174" i="3"/>
  <c r="BE5174" i="3" s="1"/>
  <c r="BD1779" i="3"/>
  <c r="BE1779" i="3" s="1"/>
  <c r="BD3605" i="3"/>
  <c r="BE3605" i="3" s="1"/>
  <c r="BD2097" i="3"/>
  <c r="BE2097" i="3" s="1"/>
  <c r="BD1799" i="3"/>
  <c r="BE1799" i="3" s="1"/>
  <c r="AZ3357" i="3"/>
  <c r="BA3357" i="3" s="1"/>
  <c r="R1091" i="3"/>
  <c r="T1091" i="3"/>
  <c r="AA5629" i="3"/>
  <c r="T3491" i="3"/>
  <c r="V3491" i="3"/>
  <c r="R4552" i="3"/>
  <c r="AK949" i="3"/>
  <c r="AC3809" i="3"/>
  <c r="AN4760" i="3"/>
  <c r="AJ1653" i="3"/>
  <c r="R1653" i="3"/>
  <c r="X581" i="3"/>
  <c r="X995" i="3"/>
  <c r="BD3706" i="3"/>
  <c r="BE3706" i="3" s="1"/>
  <c r="AZ745" i="3"/>
  <c r="BA745" i="3" s="1"/>
  <c r="AZ5083" i="3"/>
  <c r="BA5083" i="3" s="1"/>
  <c r="BD3305" i="3"/>
  <c r="BE3305" i="3" s="1"/>
  <c r="BD253" i="3"/>
  <c r="BE253" i="3" s="1"/>
  <c r="J226" i="4"/>
  <c r="K226" i="4" s="1"/>
  <c r="BD2232" i="3"/>
  <c r="BE2232" i="3" s="1"/>
  <c r="AZ2047" i="3"/>
  <c r="BA2047" i="3" s="1"/>
  <c r="Y3491" i="3"/>
  <c r="BD4267" i="3"/>
  <c r="BE4267" i="3" s="1"/>
  <c r="Y3718" i="3"/>
  <c r="BD3502" i="3"/>
  <c r="AZ3545" i="3"/>
  <c r="BA3545" i="3" s="1"/>
  <c r="BD2746" i="3"/>
  <c r="BE2746" i="3" s="1"/>
  <c r="AX4206" i="3"/>
  <c r="AX5629" i="3"/>
  <c r="BB1961" i="3"/>
  <c r="BB1963" i="3" s="1"/>
  <c r="BB1989" i="3" s="1"/>
  <c r="BB1919" i="3"/>
  <c r="BB1921" i="3" s="1"/>
  <c r="BB1951" i="3" s="1"/>
  <c r="AX1828" i="3"/>
  <c r="AX1830" i="3" s="1"/>
  <c r="AX1878" i="3" s="1"/>
  <c r="AX1888" i="3"/>
  <c r="AX1890" i="3" s="1"/>
  <c r="AX1909" i="3" s="1"/>
  <c r="AX3373" i="3"/>
  <c r="AX3375" i="3" s="1"/>
  <c r="AX3420" i="3" s="1"/>
  <c r="BB4871" i="3"/>
  <c r="BB4873" i="3" s="1"/>
  <c r="BB4880" i="3" s="1"/>
  <c r="AZ4280" i="3"/>
  <c r="BA4280" i="3" s="1"/>
  <c r="BD5220" i="3"/>
  <c r="BE5220" i="3" s="1"/>
  <c r="BD2731" i="3"/>
  <c r="BE2731" i="3" s="1"/>
  <c r="AX3097" i="3"/>
  <c r="AX3098" i="3" s="1"/>
  <c r="BD1356" i="3"/>
  <c r="BE1356" i="3" s="1"/>
  <c r="AQ3718" i="3"/>
  <c r="C78" i="4"/>
  <c r="T3672" i="3"/>
  <c r="X4779" i="3"/>
  <c r="U4533" i="3"/>
  <c r="AM4533" i="3"/>
  <c r="AM5192" i="3"/>
  <c r="U5192" i="3"/>
  <c r="AN383" i="3"/>
  <c r="U383" i="3"/>
  <c r="BC4544" i="3"/>
  <c r="BD4544" i="3" s="1"/>
  <c r="AE4114" i="3"/>
  <c r="BC5212" i="3"/>
  <c r="AY4790" i="3"/>
  <c r="AE4793" i="3"/>
  <c r="AE4794" i="3" s="1"/>
  <c r="BC5535" i="3"/>
  <c r="BD5534" i="3"/>
  <c r="BE5534" i="3" s="1"/>
  <c r="AY5203" i="3"/>
  <c r="AZ5203" i="3" s="1"/>
  <c r="BA5203" i="3" s="1"/>
  <c r="AE5216" i="3"/>
  <c r="AY3622" i="3"/>
  <c r="AZ3622" i="3" s="1"/>
  <c r="BA3622" i="3" s="1"/>
  <c r="AE5521" i="3"/>
  <c r="AW162" i="3"/>
  <c r="AY171" i="3"/>
  <c r="AY183" i="3" s="1"/>
  <c r="BC657" i="3"/>
  <c r="BD657" i="3" s="1"/>
  <c r="BE657" i="3" s="1"/>
  <c r="BC991" i="3"/>
  <c r="BC1033" i="3"/>
  <c r="AW659" i="3"/>
  <c r="AW660" i="3" s="1"/>
  <c r="AX4446" i="3"/>
  <c r="AX4452" i="3" s="1"/>
  <c r="BD1538" i="3"/>
  <c r="BD1539" i="3" s="1"/>
  <c r="BD4592" i="3"/>
  <c r="BE4592" i="3" s="1"/>
  <c r="BD4679" i="3"/>
  <c r="BE4679" i="3" s="1"/>
  <c r="AY2494" i="3"/>
  <c r="AY2495" i="3" s="1"/>
  <c r="BD5068" i="3"/>
  <c r="AY3693" i="3"/>
  <c r="AZ3693" i="3" s="1"/>
  <c r="BA3693" i="3" s="1"/>
  <c r="BC4272" i="3"/>
  <c r="BD4272" i="3" s="1"/>
  <c r="BE4272" i="3" s="1"/>
  <c r="AZ1746" i="3"/>
  <c r="BA1746" i="3" s="1"/>
  <c r="AX162" i="3"/>
  <c r="AX160" i="3"/>
  <c r="AX161" i="3" s="1"/>
  <c r="H892" i="4"/>
  <c r="AX1229" i="3"/>
  <c r="AX1249" i="3" s="1"/>
  <c r="AX1248" i="3"/>
  <c r="AX2018" i="3"/>
  <c r="AX2015" i="3"/>
  <c r="BB4879" i="3"/>
  <c r="BB4876" i="3"/>
  <c r="AZ1641" i="3"/>
  <c r="BA1641" i="3" s="1"/>
  <c r="BB1059" i="3"/>
  <c r="BB1060" i="3" s="1"/>
  <c r="H6" i="4"/>
  <c r="AY134" i="3"/>
  <c r="AY3139" i="3"/>
  <c r="AZ3139" i="3" s="1"/>
  <c r="BA3139" i="3" s="1"/>
  <c r="BA3140" i="3" s="1"/>
  <c r="AW709" i="3"/>
  <c r="AE3977" i="3"/>
  <c r="AE3978" i="3" s="1"/>
  <c r="AY3976" i="3"/>
  <c r="AE4879" i="3"/>
  <c r="AE4876" i="3"/>
  <c r="AE4451" i="3"/>
  <c r="AY4450" i="3"/>
  <c r="AZ4191" i="3"/>
  <c r="BA4191" i="3" s="1"/>
  <c r="AZ4200" i="3"/>
  <c r="BA4200" i="3" s="1"/>
  <c r="D972" i="4"/>
  <c r="AY4745" i="3"/>
  <c r="AZ4745" i="3" s="1"/>
  <c r="BA4745" i="3" s="1"/>
  <c r="AW1539" i="3"/>
  <c r="BC4264" i="3"/>
  <c r="BD4264" i="3" s="1"/>
  <c r="BE4264" i="3" s="1"/>
  <c r="BC3828" i="3"/>
  <c r="BD3828" i="3" s="1"/>
  <c r="BE3828" i="3" s="1"/>
  <c r="AZ5627" i="3"/>
  <c r="AZ5628" i="3" s="1"/>
  <c r="BC2721" i="3"/>
  <c r="BD2721" i="3" s="1"/>
  <c r="BE2721" i="3" s="1"/>
  <c r="AY5392" i="3"/>
  <c r="AZ5392" i="3" s="1"/>
  <c r="BA5392" i="3" s="1"/>
  <c r="BD2130" i="3"/>
  <c r="BE2130" i="3" s="1"/>
  <c r="BD5364" i="3"/>
  <c r="BE5364" i="3" s="1"/>
  <c r="BD1685" i="3"/>
  <c r="BE1685" i="3" s="1"/>
  <c r="BD102" i="3"/>
  <c r="BE102" i="3" s="1"/>
  <c r="J584" i="4"/>
  <c r="K584" i="4" s="1"/>
  <c r="BD5533" i="3"/>
  <c r="BE5533" i="3" s="1"/>
  <c r="AZ2327" i="3"/>
  <c r="BA2327" i="3" s="1"/>
  <c r="AZ1118" i="3"/>
  <c r="BA1118" i="3" s="1"/>
  <c r="BD614" i="3"/>
  <c r="BE614" i="3" s="1"/>
  <c r="BD2260" i="3"/>
  <c r="BE2260" i="3" s="1"/>
  <c r="BD812" i="3"/>
  <c r="BE812" i="3" s="1"/>
  <c r="BD830" i="3"/>
  <c r="BE830" i="3" s="1"/>
  <c r="AA1091" i="3"/>
  <c r="AX227" i="3"/>
  <c r="BD2064" i="3"/>
  <c r="BE2064" i="3" s="1"/>
  <c r="E755" i="4"/>
  <c r="F755" i="4" s="1"/>
  <c r="E451" i="4"/>
  <c r="F451" i="4" s="1"/>
  <c r="AZ1794" i="3"/>
  <c r="BA1794" i="3" s="1"/>
  <c r="BD1788" i="3"/>
  <c r="BE1788" i="3" s="1"/>
  <c r="J576" i="4"/>
  <c r="K576" i="4" s="1"/>
  <c r="BD4393" i="3"/>
  <c r="BE4393" i="3" s="1"/>
  <c r="J118" i="4"/>
  <c r="K118" i="4" s="1"/>
  <c r="AU4760" i="3"/>
  <c r="AA4760" i="3"/>
  <c r="BD3838" i="3"/>
  <c r="BE3838" i="3" s="1"/>
  <c r="AZ4751" i="3"/>
  <c r="BA4751" i="3" s="1"/>
  <c r="BD3932" i="3"/>
  <c r="BE3932" i="3" s="1"/>
  <c r="J884" i="4"/>
  <c r="K884" i="4" s="1"/>
  <c r="BD1113" i="3"/>
  <c r="BE1113" i="3" s="1"/>
  <c r="J916" i="4"/>
  <c r="K916" i="4" s="1"/>
  <c r="AX3216" i="3"/>
  <c r="BD784" i="3"/>
  <c r="BE784" i="3" s="1"/>
  <c r="BD363" i="3"/>
  <c r="AZ2713" i="3"/>
  <c r="BA2713" i="3" s="1"/>
  <c r="E363" i="4"/>
  <c r="F363" i="4" s="1"/>
  <c r="E673" i="4"/>
  <c r="F673" i="4" s="1"/>
  <c r="T4760" i="3"/>
  <c r="AQ212" i="3"/>
  <c r="AU212" i="3"/>
  <c r="AA212" i="3"/>
  <c r="AR2877" i="3"/>
  <c r="AZ2958" i="3"/>
  <c r="BA2958" i="3" s="1"/>
  <c r="AN5232" i="3"/>
  <c r="V5232" i="3"/>
  <c r="AW4136" i="3"/>
  <c r="AW4137" i="3" s="1"/>
  <c r="E1005" i="4"/>
  <c r="F1005" i="4" s="1"/>
  <c r="AZ2044" i="3"/>
  <c r="BD4657" i="3"/>
  <c r="BE4657" i="3" s="1"/>
  <c r="AZ3304" i="3"/>
  <c r="AZ3616" i="3"/>
  <c r="BA3616" i="3" s="1"/>
  <c r="BD5116" i="3"/>
  <c r="BE5116" i="3" s="1"/>
  <c r="BD1151" i="3"/>
  <c r="BE1151" i="3" s="1"/>
  <c r="J649" i="4"/>
  <c r="K649" i="4" s="1"/>
  <c r="BD4282" i="3"/>
  <c r="BE4282" i="3" s="1"/>
  <c r="BD2846" i="3"/>
  <c r="BD3626" i="3"/>
  <c r="BE3626" i="3" s="1"/>
  <c r="BD3696" i="3"/>
  <c r="BE3696" i="3" s="1"/>
  <c r="BD1701" i="3"/>
  <c r="BE1701" i="3" s="1"/>
  <c r="BD2961" i="3"/>
  <c r="BE2961" i="3" s="1"/>
  <c r="BD2188" i="3"/>
  <c r="BE2188" i="3" s="1"/>
  <c r="BB5380" i="3"/>
  <c r="BB5652" i="3" s="1"/>
  <c r="BB4551" i="3"/>
  <c r="BB4552" i="3" s="1"/>
  <c r="BD4602" i="3"/>
  <c r="BE4602" i="3" s="1"/>
  <c r="BD2729" i="3"/>
  <c r="BE2729" i="3" s="1"/>
  <c r="AZ4710" i="3"/>
  <c r="BA4710" i="3" s="1"/>
  <c r="V1269" i="3"/>
  <c r="AZ2752" i="3"/>
  <c r="BA2752" i="3" s="1"/>
  <c r="AZ2862" i="3"/>
  <c r="BA2862" i="3" s="1"/>
  <c r="AZ1759" i="3"/>
  <c r="BA1759" i="3" s="1"/>
  <c r="BD2198" i="3"/>
  <c r="BE2198" i="3" s="1"/>
  <c r="BD981" i="3"/>
  <c r="BE981" i="3" s="1"/>
  <c r="BD2095" i="3"/>
  <c r="BE2095" i="3" s="1"/>
  <c r="BD2187" i="3"/>
  <c r="BE2187" i="3" s="1"/>
  <c r="BD4585" i="3"/>
  <c r="BE4585" i="3" s="1"/>
  <c r="BB4176" i="3"/>
  <c r="BB4177" i="3" s="1"/>
  <c r="BD5250" i="3"/>
  <c r="BE5250" i="3" s="1"/>
  <c r="BD5248" i="3"/>
  <c r="BE5248" i="3" s="1"/>
  <c r="AX1041" i="3"/>
  <c r="AK2935" i="3"/>
  <c r="U4417" i="3"/>
  <c r="AQ1269" i="3"/>
  <c r="AZ3606" i="3"/>
  <c r="BA3606" i="3" s="1"/>
  <c r="J940" i="4"/>
  <c r="K940" i="4" s="1"/>
  <c r="BD5128" i="3"/>
  <c r="BE5128" i="3" s="1"/>
  <c r="J1258" i="4"/>
  <c r="K1258" i="4" s="1"/>
  <c r="J632" i="4"/>
  <c r="K632" i="4" s="1"/>
  <c r="BD296" i="3"/>
  <c r="BE296" i="3" s="1"/>
  <c r="BD2061" i="3"/>
  <c r="BE2061" i="3" s="1"/>
  <c r="AX1695" i="3"/>
  <c r="AX4005" i="3"/>
  <c r="AX4011" i="3" s="1"/>
  <c r="AZ3568" i="3"/>
  <c r="BA3568" i="3" s="1"/>
  <c r="AZ2691" i="3"/>
  <c r="BA2691" i="3" s="1"/>
  <c r="AZ3839" i="3"/>
  <c r="BA3839" i="3" s="1"/>
  <c r="AZ2187" i="3"/>
  <c r="BA2187" i="3" s="1"/>
  <c r="H1476" i="4"/>
  <c r="AZ2312" i="3"/>
  <c r="BA2312" i="3" s="1"/>
  <c r="AZ2875" i="3"/>
  <c r="BA2875" i="3" s="1"/>
  <c r="AZ4755" i="3"/>
  <c r="BA4755" i="3" s="1"/>
  <c r="BD5366" i="3"/>
  <c r="BE5366" i="3" s="1"/>
  <c r="BD4676" i="3"/>
  <c r="BE4676" i="3" s="1"/>
  <c r="BD2925" i="3"/>
  <c r="BE2925" i="3" s="1"/>
  <c r="J395" i="4"/>
  <c r="K395" i="4" s="1"/>
  <c r="E739" i="4"/>
  <c r="F739" i="4" s="1"/>
  <c r="BD5249" i="3"/>
  <c r="BE5249" i="3" s="1"/>
  <c r="AZ2091" i="3"/>
  <c r="BA2091" i="3" s="1"/>
  <c r="BD2196" i="3"/>
  <c r="BE2196" i="3" s="1"/>
  <c r="AX3948" i="3"/>
  <c r="BD1706" i="3"/>
  <c r="BE1706" i="3" s="1"/>
  <c r="BD2122" i="3"/>
  <c r="BE2122" i="3" s="1"/>
  <c r="BB3323" i="3"/>
  <c r="H1396" i="4"/>
  <c r="BD3687" i="3"/>
  <c r="BE3687" i="3" s="1"/>
  <c r="J739" i="4"/>
  <c r="K739" i="4" s="1"/>
  <c r="J22" i="4"/>
  <c r="K22" i="4" s="1"/>
  <c r="AZ4679" i="3"/>
  <c r="BA4679" i="3" s="1"/>
  <c r="BD5312" i="3"/>
  <c r="BE5312" i="3" s="1"/>
  <c r="AZ1142" i="3"/>
  <c r="BA1142" i="3" s="1"/>
  <c r="AZ5414" i="3"/>
  <c r="AY5415" i="3"/>
  <c r="AY5416" i="3" s="1"/>
  <c r="BC2568" i="3"/>
  <c r="BD2557" i="3"/>
  <c r="BC3810" i="3"/>
  <c r="BD3802" i="3"/>
  <c r="BE3802" i="3" s="1"/>
  <c r="AU2001" i="3"/>
  <c r="AQ1890" i="3"/>
  <c r="AQ3432" i="3"/>
  <c r="AQ3476" i="3" s="1"/>
  <c r="AQ3729" i="3" s="1"/>
  <c r="AY2850" i="3"/>
  <c r="AZ2850" i="3" s="1"/>
  <c r="BA2850" i="3" s="1"/>
  <c r="BC2347" i="3"/>
  <c r="BD2347" i="3" s="1"/>
  <c r="J134" i="4"/>
  <c r="K134" i="4" s="1"/>
  <c r="BC568" i="3"/>
  <c r="BD568" i="3" s="1"/>
  <c r="BE568" i="3" s="1"/>
  <c r="AW4857" i="3"/>
  <c r="AW2348" i="3"/>
  <c r="AW2349" i="3" s="1"/>
  <c r="BD3665" i="3"/>
  <c r="BE3665" i="3" s="1"/>
  <c r="BC5243" i="3"/>
  <c r="BD5243" i="3" s="1"/>
  <c r="BE5243" i="3" s="1"/>
  <c r="J819" i="4"/>
  <c r="K819" i="4" s="1"/>
  <c r="AW580" i="3"/>
  <c r="AY20" i="3"/>
  <c r="BC3781" i="3"/>
  <c r="BD3781" i="3" s="1"/>
  <c r="BE3781" i="3" s="1"/>
  <c r="AY593" i="3"/>
  <c r="AZ593" i="3" s="1"/>
  <c r="BA593" i="3" s="1"/>
  <c r="AW177" i="3"/>
  <c r="AW178" i="3" s="1"/>
  <c r="AW183" i="3"/>
  <c r="AY5524" i="3"/>
  <c r="AZ5563" i="3"/>
  <c r="BA5563" i="3" s="1"/>
  <c r="AE911" i="3"/>
  <c r="AE908" i="3"/>
  <c r="BC3977" i="3"/>
  <c r="BC3978" i="3" s="1"/>
  <c r="BC3249" i="3"/>
  <c r="BD3249" i="3" s="1"/>
  <c r="BC1296" i="3"/>
  <c r="BC1297" i="3" s="1"/>
  <c r="AY4925" i="3"/>
  <c r="AE4926" i="3"/>
  <c r="AE4545" i="3"/>
  <c r="AY4544" i="3"/>
  <c r="AZ4544" i="3" s="1"/>
  <c r="AY3561" i="3"/>
  <c r="BC1289" i="3"/>
  <c r="BD1289" i="3" s="1"/>
  <c r="BE1289" i="3" s="1"/>
  <c r="BC4277" i="3"/>
  <c r="BD4277" i="3" s="1"/>
  <c r="BE4277" i="3" s="1"/>
  <c r="BC442" i="3"/>
  <c r="BD442" i="3" s="1"/>
  <c r="BD3921" i="3"/>
  <c r="BE3921" i="3" s="1"/>
  <c r="AY4244" i="3"/>
  <c r="AW4920" i="3"/>
  <c r="BC627" i="3"/>
  <c r="AW3276" i="3"/>
  <c r="BC3483" i="3"/>
  <c r="BC3485" i="3" s="1"/>
  <c r="AY3752" i="3"/>
  <c r="BC1020" i="3"/>
  <c r="BC1021" i="3" s="1"/>
  <c r="BD1019" i="3"/>
  <c r="AZ5165" i="3"/>
  <c r="BA5165" i="3" s="1"/>
  <c r="AZ4607" i="3"/>
  <c r="J657" i="4"/>
  <c r="K657" i="4" s="1"/>
  <c r="E989" i="4"/>
  <c r="F989" i="4" s="1"/>
  <c r="BC1084" i="3"/>
  <c r="BC1085" i="3" s="1"/>
  <c r="AW4860" i="3"/>
  <c r="BD4656" i="3"/>
  <c r="BE4656" i="3" s="1"/>
  <c r="BC4777" i="3"/>
  <c r="BD4777" i="3" s="1"/>
  <c r="BE4777" i="3" s="1"/>
  <c r="BE4778" i="3" s="1"/>
  <c r="AW4778" i="3"/>
  <c r="H1330" i="4"/>
  <c r="J1330" i="4" s="1"/>
  <c r="K1330" i="4" s="1"/>
  <c r="BD5229" i="3"/>
  <c r="BE5229" i="3" s="1"/>
  <c r="AZ2048" i="3"/>
  <c r="BA2048" i="3" s="1"/>
  <c r="AZ5393" i="3"/>
  <c r="BA5393" i="3" s="1"/>
  <c r="BD1643" i="3"/>
  <c r="BE1643" i="3" s="1"/>
  <c r="AE5415" i="3"/>
  <c r="AE5416" i="3" s="1"/>
  <c r="AZ315" i="3"/>
  <c r="BA315" i="3" s="1"/>
  <c r="H948" i="4"/>
  <c r="BB123" i="3"/>
  <c r="BD2526" i="3"/>
  <c r="BE2526" i="3" s="1"/>
  <c r="BD5101" i="3"/>
  <c r="BE5101" i="3" s="1"/>
  <c r="AY2688" i="3"/>
  <c r="BD3603" i="3"/>
  <c r="BE3603" i="3" s="1"/>
  <c r="AZ2045" i="3"/>
  <c r="BA2045" i="3" s="1"/>
  <c r="BD5258" i="3"/>
  <c r="BE5258" i="3" s="1"/>
  <c r="AY2610" i="3"/>
  <c r="AZ2610" i="3" s="1"/>
  <c r="BA2610" i="3" s="1"/>
  <c r="AY2934" i="3"/>
  <c r="BC4403" i="3"/>
  <c r="BD4403" i="3" s="1"/>
  <c r="BC5326" i="3"/>
  <c r="BD5326" i="3" s="1"/>
  <c r="BE5326" i="3" s="1"/>
  <c r="BC3667" i="3"/>
  <c r="BD3667" i="3" s="1"/>
  <c r="BE3667" i="3" s="1"/>
  <c r="AE1061" i="3"/>
  <c r="AE1059" i="3"/>
  <c r="AE1060" i="3" s="1"/>
  <c r="BD231" i="3"/>
  <c r="BC233" i="3"/>
  <c r="BC4879" i="3"/>
  <c r="BC4876" i="3"/>
  <c r="BD4872" i="3"/>
  <c r="AY4815" i="3"/>
  <c r="AY4812" i="3"/>
  <c r="AY5430" i="3"/>
  <c r="AX2781" i="3"/>
  <c r="AX2782" i="3" s="1"/>
  <c r="BD5071" i="3"/>
  <c r="BE5071" i="3" s="1"/>
  <c r="BD2094" i="3"/>
  <c r="BE2094" i="3" s="1"/>
  <c r="AZ2230" i="3"/>
  <c r="BA2230" i="3" s="1"/>
  <c r="BD1290" i="3"/>
  <c r="BE1290" i="3" s="1"/>
  <c r="BC473" i="3"/>
  <c r="BD473" i="3" s="1"/>
  <c r="BE473" i="3" s="1"/>
  <c r="BC5178" i="3"/>
  <c r="BD5178" i="3" s="1"/>
  <c r="BE5178" i="3" s="1"/>
  <c r="BC5226" i="3"/>
  <c r="BD5226" i="3" s="1"/>
  <c r="BE5226" i="3" s="1"/>
  <c r="BC5293" i="3"/>
  <c r="BD5293" i="3" s="1"/>
  <c r="BE5293" i="3" s="1"/>
  <c r="BC2070" i="3"/>
  <c r="BD2070" i="3" s="1"/>
  <c r="BE2070" i="3" s="1"/>
  <c r="BC2552" i="3"/>
  <c r="BC2323" i="3"/>
  <c r="BD2323" i="3" s="1"/>
  <c r="BE2323" i="3" s="1"/>
  <c r="BC2611" i="3"/>
  <c r="BD2611" i="3" s="1"/>
  <c r="BE2611" i="3" s="1"/>
  <c r="BC1195" i="3"/>
  <c r="BD1195" i="3" s="1"/>
  <c r="BE1195" i="3" s="1"/>
  <c r="BC3015" i="3"/>
  <c r="BD3015" i="3" s="1"/>
  <c r="BE3015" i="3" s="1"/>
  <c r="BC559" i="3"/>
  <c r="BD559" i="3" s="1"/>
  <c r="BE559" i="3" s="1"/>
  <c r="BC1622" i="3"/>
  <c r="BD1622" i="3" s="1"/>
  <c r="BE1622" i="3" s="1"/>
  <c r="BC1709" i="3"/>
  <c r="BD1709" i="3" s="1"/>
  <c r="BE1709" i="3" s="1"/>
  <c r="BC1726" i="3"/>
  <c r="BD1726" i="3" s="1"/>
  <c r="BE1726" i="3" s="1"/>
  <c r="BC1739" i="3"/>
  <c r="BD1739" i="3" s="1"/>
  <c r="BE1739" i="3" s="1"/>
  <c r="BC1756" i="3"/>
  <c r="BD1756" i="3" s="1"/>
  <c r="BE1756" i="3" s="1"/>
  <c r="BC599" i="3"/>
  <c r="BD599" i="3" s="1"/>
  <c r="BE599" i="3" s="1"/>
  <c r="BC3519" i="3"/>
  <c r="BD3519" i="3" s="1"/>
  <c r="BE3519" i="3" s="1"/>
  <c r="BC2534" i="3"/>
  <c r="BD2534" i="3" s="1"/>
  <c r="BC2832" i="3"/>
  <c r="BD2832" i="3" s="1"/>
  <c r="BE2832" i="3" s="1"/>
  <c r="BC2858" i="3"/>
  <c r="BD2858" i="3" s="1"/>
  <c r="BE2858" i="3" s="1"/>
  <c r="BD2133" i="3"/>
  <c r="BE2133" i="3" s="1"/>
  <c r="BC4647" i="3"/>
  <c r="BD4647" i="3" s="1"/>
  <c r="BE4647" i="3" s="1"/>
  <c r="BC2183" i="3"/>
  <c r="BD2183" i="3" s="1"/>
  <c r="BE2183" i="3" s="1"/>
  <c r="BC2211" i="3"/>
  <c r="BD2211" i="3" s="1"/>
  <c r="BE2211" i="3" s="1"/>
  <c r="BC2229" i="3"/>
  <c r="BD2229" i="3" s="1"/>
  <c r="BE2229" i="3" s="1"/>
  <c r="BC2242" i="3"/>
  <c r="BD2242" i="3" s="1"/>
  <c r="BE2242" i="3" s="1"/>
  <c r="BC805" i="3"/>
  <c r="BD805" i="3" s="1"/>
  <c r="BE805" i="3" s="1"/>
  <c r="BC5074" i="3"/>
  <c r="BD5074" i="3" s="1"/>
  <c r="BE5074" i="3" s="1"/>
  <c r="BC5154" i="3"/>
  <c r="BD5154" i="3" s="1"/>
  <c r="BC5264" i="3"/>
  <c r="BD5264" i="3" s="1"/>
  <c r="BE5264" i="3" s="1"/>
  <c r="AZ2634" i="3"/>
  <c r="BA2634" i="3" s="1"/>
  <c r="BB4295" i="3"/>
  <c r="AZ2900" i="3"/>
  <c r="BA2900" i="3" s="1"/>
  <c r="AZ2608" i="3"/>
  <c r="AZ4640" i="3"/>
  <c r="BA4640" i="3" s="1"/>
  <c r="BD1207" i="3"/>
  <c r="BE1207" i="3" s="1"/>
  <c r="BD1355" i="3"/>
  <c r="BE1355" i="3" s="1"/>
  <c r="BD1361" i="3"/>
  <c r="BE1361" i="3" s="1"/>
  <c r="BD4390" i="3"/>
  <c r="BE4390" i="3" s="1"/>
  <c r="BC301" i="3"/>
  <c r="BC402" i="3"/>
  <c r="BD402" i="3" s="1"/>
  <c r="BE402" i="3" s="1"/>
  <c r="BC418" i="3"/>
  <c r="BD418" i="3" s="1"/>
  <c r="BE418" i="3" s="1"/>
  <c r="BC420" i="3"/>
  <c r="BD420" i="3" s="1"/>
  <c r="BE420" i="3" s="1"/>
  <c r="E459" i="4"/>
  <c r="F459" i="4" s="1"/>
  <c r="E980" i="4"/>
  <c r="F980" i="4" s="1"/>
  <c r="BD2750" i="3"/>
  <c r="BE2750" i="3" s="1"/>
  <c r="H900" i="4"/>
  <c r="AZ2094" i="3"/>
  <c r="BA2094" i="3" s="1"/>
  <c r="AY1756" i="3"/>
  <c r="AZ1756" i="3" s="1"/>
  <c r="BA1756" i="3" s="1"/>
  <c r="AY599" i="3"/>
  <c r="AZ599" i="3" s="1"/>
  <c r="BA599" i="3" s="1"/>
  <c r="BD3246" i="3"/>
  <c r="BE3246" i="3" s="1"/>
  <c r="J787" i="4"/>
  <c r="K787" i="4" s="1"/>
  <c r="J1306" i="4"/>
  <c r="K1306" i="4" s="1"/>
  <c r="AZ5084" i="3"/>
  <c r="BA5084" i="3" s="1"/>
  <c r="BD276" i="3"/>
  <c r="BE276" i="3" s="1"/>
  <c r="BD5188" i="3"/>
  <c r="BE5188" i="3" s="1"/>
  <c r="J763" i="4"/>
  <c r="K763" i="4" s="1"/>
  <c r="AY113" i="3"/>
  <c r="AZ113" i="3" s="1"/>
  <c r="AY491" i="3"/>
  <c r="AZ491" i="3" s="1"/>
  <c r="BA491" i="3" s="1"/>
  <c r="AY2316" i="3"/>
  <c r="AZ2316" i="3" s="1"/>
  <c r="BA2316" i="3" s="1"/>
  <c r="AY1141" i="3"/>
  <c r="AZ1141" i="3" s="1"/>
  <c r="BA1141" i="3" s="1"/>
  <c r="Y2767" i="3"/>
  <c r="AR1392" i="3"/>
  <c r="AX836" i="3"/>
  <c r="BD1127" i="3"/>
  <c r="BE1127" i="3" s="1"/>
  <c r="J997" i="4"/>
  <c r="K997" i="4" s="1"/>
  <c r="AZ4749" i="3"/>
  <c r="BA4749" i="3" s="1"/>
  <c r="AZ3520" i="3"/>
  <c r="BA3520" i="3" s="1"/>
  <c r="BD2053" i="3"/>
  <c r="BE2053" i="3" s="1"/>
  <c r="AZ5204" i="3"/>
  <c r="BA5204" i="3" s="1"/>
  <c r="BD2779" i="3"/>
  <c r="BE2779" i="3" s="1"/>
  <c r="BB1819" i="3"/>
  <c r="BD984" i="3"/>
  <c r="BE984" i="3" s="1"/>
  <c r="BD3627" i="3"/>
  <c r="BE3627" i="3" s="1"/>
  <c r="BD5291" i="3"/>
  <c r="BE5291" i="3" s="1"/>
  <c r="AZ2631" i="3"/>
  <c r="BA2631" i="3" s="1"/>
  <c r="BD5289" i="3"/>
  <c r="BE5289" i="3" s="1"/>
  <c r="AZ2104" i="3"/>
  <c r="BA2104" i="3" s="1"/>
  <c r="AZ5365" i="3"/>
  <c r="BA5365" i="3" s="1"/>
  <c r="AX4432" i="3"/>
  <c r="AX4433" i="3" s="1"/>
  <c r="BB5191" i="3"/>
  <c r="BD3608" i="3"/>
  <c r="BE3608" i="3" s="1"/>
  <c r="AX5146" i="3"/>
  <c r="AX5655" i="3" s="1"/>
  <c r="AZ4712" i="3"/>
  <c r="BA4712" i="3" s="1"/>
  <c r="AZ1787" i="3"/>
  <c r="BA1787" i="3" s="1"/>
  <c r="AP317" i="3"/>
  <c r="X317" i="3"/>
  <c r="AK1604" i="3"/>
  <c r="AZ2997" i="3"/>
  <c r="BA2997" i="3" s="1"/>
  <c r="AZ1057" i="3"/>
  <c r="BA1057" i="3" s="1"/>
  <c r="AZ2964" i="3"/>
  <c r="BA2964" i="3" s="1"/>
  <c r="AZ5115" i="3"/>
  <c r="BA5115" i="3" s="1"/>
  <c r="BD4646" i="3"/>
  <c r="BE4646" i="3" s="1"/>
  <c r="BD600" i="3"/>
  <c r="BE600" i="3" s="1"/>
  <c r="BD333" i="3"/>
  <c r="BE333" i="3" s="1"/>
  <c r="AX4808" i="3"/>
  <c r="AX4810" i="3" s="1"/>
  <c r="AX4816" i="3" s="1"/>
  <c r="BD1110" i="3"/>
  <c r="BE1110" i="3" s="1"/>
  <c r="AZ1139" i="3"/>
  <c r="BA1139" i="3" s="1"/>
  <c r="BD3021" i="3"/>
  <c r="BE3021" i="3" s="1"/>
  <c r="BD2727" i="3"/>
  <c r="BE2727" i="3" s="1"/>
  <c r="BD302" i="3"/>
  <c r="BE302" i="3" s="1"/>
  <c r="BD2256" i="3"/>
  <c r="BE2256" i="3" s="1"/>
  <c r="AZ4717" i="3"/>
  <c r="BA4717" i="3" s="1"/>
  <c r="AM5629" i="3"/>
  <c r="AP5629" i="3"/>
  <c r="AQ4552" i="3"/>
  <c r="AU147" i="3"/>
  <c r="AA147" i="3"/>
  <c r="AZ256" i="3"/>
  <c r="BA256" i="3" s="1"/>
  <c r="BB966" i="3"/>
  <c r="BB967" i="3" s="1"/>
  <c r="BD2754" i="3"/>
  <c r="BE2754" i="3" s="1"/>
  <c r="AX4176" i="3"/>
  <c r="AX4177" i="3" s="1"/>
  <c r="E964" i="4"/>
  <c r="F964" i="4" s="1"/>
  <c r="S3491" i="3"/>
  <c r="U3491" i="3"/>
  <c r="Q4552" i="3"/>
  <c r="AJ3491" i="3"/>
  <c r="AA2172" i="3"/>
  <c r="AU2172" i="3"/>
  <c r="T5328" i="3"/>
  <c r="BD5253" i="3"/>
  <c r="BE5253" i="3" s="1"/>
  <c r="BD4070" i="3"/>
  <c r="BE4070" i="3" s="1"/>
  <c r="BD4060" i="3"/>
  <c r="BE4060" i="3" s="1"/>
  <c r="BD4406" i="3"/>
  <c r="BE4406" i="3" s="1"/>
  <c r="S4011" i="3"/>
  <c r="Y1325" i="3"/>
  <c r="AX726" i="3"/>
  <c r="AI4760" i="3"/>
  <c r="R1417" i="3"/>
  <c r="AQ2647" i="3"/>
  <c r="Y2647" i="3"/>
  <c r="AJ581" i="3"/>
  <c r="R581" i="3"/>
  <c r="AS2978" i="3"/>
  <c r="AA2978" i="3"/>
  <c r="AJ4684" i="3"/>
  <c r="R4684" i="3"/>
  <c r="AL4684" i="3"/>
  <c r="T4684" i="3"/>
  <c r="AN755" i="3"/>
  <c r="V755" i="3"/>
  <c r="AQ755" i="3"/>
  <c r="Y755" i="3"/>
  <c r="AJ995" i="3"/>
  <c r="R995" i="3"/>
  <c r="AN837" i="3"/>
  <c r="V837" i="3"/>
  <c r="AQ837" i="3"/>
  <c r="Y837" i="3"/>
  <c r="BD3960" i="3"/>
  <c r="BE3960" i="3" s="1"/>
  <c r="AZ3371" i="3"/>
  <c r="BA3371" i="3" s="1"/>
  <c r="BD4700" i="3"/>
  <c r="BE4700" i="3" s="1"/>
  <c r="BD5484" i="3"/>
  <c r="BE5484" i="3" s="1"/>
  <c r="BD4742" i="3"/>
  <c r="BE4742" i="3" s="1"/>
  <c r="E747" i="4"/>
  <c r="F747" i="4" s="1"/>
  <c r="BD3602" i="3"/>
  <c r="BE3602" i="3" s="1"/>
  <c r="BD3304" i="3"/>
  <c r="BD1997" i="3"/>
  <c r="BE1997" i="3" s="1"/>
  <c r="BB5430" i="3"/>
  <c r="BB5432" i="3" s="1"/>
  <c r="BB5446" i="3" s="1"/>
  <c r="BD5455" i="3"/>
  <c r="BE5455" i="3" s="1"/>
  <c r="BB2536" i="3"/>
  <c r="BD2995" i="3"/>
  <c r="BE2995" i="3" s="1"/>
  <c r="BD3008" i="3"/>
  <c r="BE3008" i="3" s="1"/>
  <c r="BD5279" i="3"/>
  <c r="BE5279" i="3" s="1"/>
  <c r="BD1587" i="3"/>
  <c r="BE1587" i="3" s="1"/>
  <c r="AI1091" i="3"/>
  <c r="AK3491" i="3"/>
  <c r="AC4417" i="3"/>
  <c r="Q1269" i="3"/>
  <c r="BD2313" i="3"/>
  <c r="AZ4734" i="3"/>
  <c r="E649" i="4"/>
  <c r="F649" i="4" s="1"/>
  <c r="J363" i="4"/>
  <c r="K363" i="4" s="1"/>
  <c r="J673" i="4"/>
  <c r="K673" i="4" s="1"/>
  <c r="J282" i="4"/>
  <c r="K282" i="4" s="1"/>
  <c r="AZ4639" i="3"/>
  <c r="BA4639" i="3" s="1"/>
  <c r="BD460" i="3"/>
  <c r="BE460" i="3" s="1"/>
  <c r="BD4201" i="3"/>
  <c r="BE4201" i="3" s="1"/>
  <c r="BD2893" i="3"/>
  <c r="BE2893" i="3" s="1"/>
  <c r="BD3503" i="3"/>
  <c r="BE3503" i="3" s="1"/>
  <c r="BD602" i="3"/>
  <c r="BE602" i="3" s="1"/>
  <c r="BD2224" i="3"/>
  <c r="BE2224" i="3" s="1"/>
  <c r="AX1035" i="3"/>
  <c r="BD1736" i="3"/>
  <c r="BE1736" i="3" s="1"/>
  <c r="C1234" i="4"/>
  <c r="AZ307" i="3"/>
  <c r="BA307" i="3" s="1"/>
  <c r="BD2208" i="3"/>
  <c r="BE2208" i="3" s="1"/>
  <c r="E771" i="4"/>
  <c r="F771" i="4" s="1"/>
  <c r="AZ2990" i="3"/>
  <c r="BA2990" i="3" s="1"/>
  <c r="C536" i="4"/>
  <c r="BD2312" i="3"/>
  <c r="BE2312" i="3" s="1"/>
  <c r="BB994" i="3"/>
  <c r="AX5430" i="3"/>
  <c r="AX5432" i="3" s="1"/>
  <c r="AX5446" i="3" s="1"/>
  <c r="BB5486" i="3"/>
  <c r="BB5488" i="3" s="1"/>
  <c r="BB5494" i="3" s="1"/>
  <c r="BD5503" i="3"/>
  <c r="BE5503" i="3" s="1"/>
  <c r="BB5535" i="3"/>
  <c r="BB5537" i="3" s="1"/>
  <c r="BB5554" i="3" s="1"/>
  <c r="BB5564" i="3"/>
  <c r="BB5566" i="3" s="1"/>
  <c r="BB5576" i="3" s="1"/>
  <c r="BD3507" i="3"/>
  <c r="BE3507" i="3" s="1"/>
  <c r="AZ5205" i="3"/>
  <c r="BA5205" i="3" s="1"/>
  <c r="BD5137" i="3"/>
  <c r="BE5137" i="3" s="1"/>
  <c r="AZ3006" i="3"/>
  <c r="BA3006" i="3" s="1"/>
  <c r="BD5252" i="3"/>
  <c r="BE5252" i="3" s="1"/>
  <c r="BD1705" i="3"/>
  <c r="BE1705" i="3" s="1"/>
  <c r="Y1269" i="3"/>
  <c r="BD702" i="3"/>
  <c r="BE702" i="3" s="1"/>
  <c r="BD3339" i="3"/>
  <c r="BE3339" i="3" s="1"/>
  <c r="AZ291" i="3"/>
  <c r="BA291" i="3" s="1"/>
  <c r="AZ3513" i="3"/>
  <c r="BA3513" i="3" s="1"/>
  <c r="AZ2126" i="3"/>
  <c r="BA2126" i="3" s="1"/>
  <c r="BD2259" i="3"/>
  <c r="BE2259" i="3" s="1"/>
  <c r="BD5272" i="3"/>
  <c r="BE5272" i="3" s="1"/>
  <c r="BD4943" i="3"/>
  <c r="BE4943" i="3" s="1"/>
  <c r="BD1729" i="3"/>
  <c r="BE1729" i="3" s="1"/>
  <c r="BD5208" i="3"/>
  <c r="BE5208" i="3" s="1"/>
  <c r="BD5278" i="3"/>
  <c r="BE5278" i="3" s="1"/>
  <c r="BD2632" i="3"/>
  <c r="BE2632" i="3" s="1"/>
  <c r="AZ2216" i="3"/>
  <c r="BA2216" i="3" s="1"/>
  <c r="AZ4259" i="3"/>
  <c r="BA4259" i="3" s="1"/>
  <c r="BD2150" i="3"/>
  <c r="BE2150" i="3" s="1"/>
  <c r="BD1566" i="3"/>
  <c r="BE1566" i="3" s="1"/>
  <c r="BD1142" i="3"/>
  <c r="BE1142" i="3" s="1"/>
  <c r="AK5629" i="3"/>
  <c r="AN4552" i="3"/>
  <c r="Q2079" i="3"/>
  <c r="AJ4296" i="3"/>
  <c r="R4296" i="3"/>
  <c r="BD4591" i="3"/>
  <c r="BE4591" i="3" s="1"/>
  <c r="BD3647" i="3"/>
  <c r="BE3647" i="3" s="1"/>
  <c r="E1086" i="4"/>
  <c r="F1086" i="4" s="1"/>
  <c r="BD978" i="3"/>
  <c r="BE978" i="3" s="1"/>
  <c r="AZ1581" i="3"/>
  <c r="AX1059" i="3"/>
  <c r="AX1060" i="3" s="1"/>
  <c r="AN1091" i="3"/>
  <c r="AQ1091" i="3"/>
  <c r="AQ3491" i="3"/>
  <c r="AM4552" i="3"/>
  <c r="X1213" i="3"/>
  <c r="Q2647" i="3"/>
  <c r="BD2049" i="3"/>
  <c r="BE2049" i="3" s="1"/>
  <c r="AZ5188" i="3"/>
  <c r="BD3321" i="3"/>
  <c r="BE3321" i="3" s="1"/>
  <c r="AE3810" i="3"/>
  <c r="AZ2760" i="3"/>
  <c r="BA2760" i="3" s="1"/>
  <c r="D492" i="4"/>
  <c r="AZ2271" i="3"/>
  <c r="BA2271" i="3" s="1"/>
  <c r="H972" i="4"/>
  <c r="H484" i="4"/>
  <c r="J484" i="4" s="1"/>
  <c r="K484" i="4" s="1"/>
  <c r="H1509" i="4"/>
  <c r="AY2069" i="3"/>
  <c r="AZ2069" i="3" s="1"/>
  <c r="BA2069" i="3" s="1"/>
  <c r="BC1767" i="3"/>
  <c r="BD1767" i="3" s="1"/>
  <c r="BE1767" i="3" s="1"/>
  <c r="BD3898" i="3"/>
  <c r="BE3898" i="3" s="1"/>
  <c r="BC2134" i="3"/>
  <c r="BD2134" i="3" s="1"/>
  <c r="BE2134" i="3" s="1"/>
  <c r="AW2158" i="3"/>
  <c r="AE4920" i="3"/>
  <c r="AY4916" i="3"/>
  <c r="AZ3694" i="3"/>
  <c r="BA3694" i="3" s="1"/>
  <c r="AZ4720" i="3"/>
  <c r="BA4720" i="3" s="1"/>
  <c r="AY1006" i="3"/>
  <c r="AE1007" i="3"/>
  <c r="AE1008" i="3" s="1"/>
  <c r="AZ654" i="3"/>
  <c r="BC1919" i="3"/>
  <c r="BC1921" i="3" s="1"/>
  <c r="BC1951" i="3" s="1"/>
  <c r="BD1917" i="3"/>
  <c r="BE1917" i="3" s="1"/>
  <c r="AZ4134" i="3"/>
  <c r="BA4134" i="3" s="1"/>
  <c r="BD5170" i="3"/>
  <c r="BE5170" i="3" s="1"/>
  <c r="H1234" i="4"/>
  <c r="BB2562" i="3"/>
  <c r="BB2563" i="3" s="1"/>
  <c r="AZ3840" i="3"/>
  <c r="AX3849" i="3"/>
  <c r="AX4096" i="3" s="1"/>
  <c r="BB1876" i="3"/>
  <c r="BB1877" i="3"/>
  <c r="C274" i="4"/>
  <c r="AX1908" i="3"/>
  <c r="AX1905" i="3"/>
  <c r="AX4468" i="3"/>
  <c r="AX4500" i="3" s="1"/>
  <c r="AZ5455" i="3"/>
  <c r="BA5455" i="3" s="1"/>
  <c r="AX5456" i="3"/>
  <c r="AX5458" i="3" s="1"/>
  <c r="AX5476" i="3" s="1"/>
  <c r="AU4810" i="3"/>
  <c r="AU4816" i="3" s="1"/>
  <c r="AU4900" i="3" s="1"/>
  <c r="BD5203" i="3"/>
  <c r="BE5203" i="3" s="1"/>
  <c r="BB2781" i="3"/>
  <c r="BB2782" i="3" s="1"/>
  <c r="BB4815" i="3"/>
  <c r="BC3020" i="3"/>
  <c r="AW2027" i="3"/>
  <c r="BC2026" i="3"/>
  <c r="BC2274" i="3"/>
  <c r="BD2274" i="3" s="1"/>
  <c r="BE2274" i="3" s="1"/>
  <c r="C1322" i="4"/>
  <c r="E1322" i="4" s="1"/>
  <c r="F1322" i="4" s="1"/>
  <c r="AZ5212" i="3"/>
  <c r="BA5212" i="3" s="1"/>
  <c r="AW1480" i="3"/>
  <c r="BC985" i="3"/>
  <c r="BD985" i="3" s="1"/>
  <c r="BE985" i="3" s="1"/>
  <c r="AY1089" i="3"/>
  <c r="AE1090" i="3"/>
  <c r="AE1091" i="3" s="1"/>
  <c r="BD5031" i="3"/>
  <c r="BE5031" i="3" s="1"/>
  <c r="AP5588" i="3"/>
  <c r="AV5588" i="3" s="1"/>
  <c r="AY3802" i="3"/>
  <c r="BD3316" i="3"/>
  <c r="BE3316" i="3" s="1"/>
  <c r="H186" i="4"/>
  <c r="BB1474" i="3"/>
  <c r="AX1201" i="3"/>
  <c r="C202" i="4"/>
  <c r="AE3803" i="3"/>
  <c r="BC1961" i="3"/>
  <c r="AP888" i="3"/>
  <c r="AV888" i="3" s="1"/>
  <c r="Y5506" i="3"/>
  <c r="Y5525" i="3" s="1"/>
  <c r="Y5654" i="3" s="1"/>
  <c r="AX349" i="3"/>
  <c r="AX350" i="3" s="1"/>
  <c r="BC5564" i="3"/>
  <c r="BD2909" i="3"/>
  <c r="BE2909" i="3" s="1"/>
  <c r="AW5146" i="3"/>
  <c r="AW5655" i="3" s="1"/>
  <c r="AX2929" i="3"/>
  <c r="AX2935" i="3" s="1"/>
  <c r="AX1534" i="3"/>
  <c r="AX1540" i="3" s="1"/>
  <c r="AE1041" i="3"/>
  <c r="AE3576" i="3"/>
  <c r="AE3717" i="3"/>
  <c r="AY3715" i="3"/>
  <c r="AX146" i="3"/>
  <c r="BB2339" i="3"/>
  <c r="AZ1665" i="3"/>
  <c r="BA1665" i="3" s="1"/>
  <c r="BC3521" i="3"/>
  <c r="BD3521" i="3" s="1"/>
  <c r="BE3521" i="3" s="1"/>
  <c r="AY3550" i="3"/>
  <c r="AY3658" i="3"/>
  <c r="AZ3658" i="3" s="1"/>
  <c r="BA3658" i="3" s="1"/>
  <c r="H38" i="4"/>
  <c r="BC2892" i="3"/>
  <c r="BD2892" i="3" s="1"/>
  <c r="BE2892" i="3" s="1"/>
  <c r="BD2204" i="3"/>
  <c r="BE2204" i="3" s="1"/>
  <c r="BD2793" i="3"/>
  <c r="BD2794" i="3" s="1"/>
  <c r="BD2795" i="3" s="1"/>
  <c r="H1388" i="4"/>
  <c r="AZ4648" i="3"/>
  <c r="BA4648" i="3" s="1"/>
  <c r="AW1474" i="3"/>
  <c r="AY3766" i="3"/>
  <c r="D723" i="4" s="1"/>
  <c r="BC5191" i="3"/>
  <c r="H520" i="4"/>
  <c r="BB2401" i="3"/>
  <c r="BB2402" i="3" s="1"/>
  <c r="AZ1886" i="3"/>
  <c r="AZ1888" i="3" s="1"/>
  <c r="BD3001" i="3"/>
  <c r="BE3001" i="3" s="1"/>
  <c r="AY3472" i="3"/>
  <c r="AX4826" i="3"/>
  <c r="AX4828" i="3" s="1"/>
  <c r="AX4861" i="3" s="1"/>
  <c r="BB4206" i="3"/>
  <c r="AZ3310" i="3"/>
  <c r="BA3310" i="3" s="1"/>
  <c r="AW349" i="3"/>
  <c r="AW350" i="3" s="1"/>
  <c r="BC348" i="3"/>
  <c r="AZ102" i="3"/>
  <c r="BA102" i="3" s="1"/>
  <c r="C972" i="4"/>
  <c r="AY3373" i="3"/>
  <c r="AZ3431" i="3"/>
  <c r="AZ3291" i="3"/>
  <c r="AY3292" i="3"/>
  <c r="AZ5533" i="3"/>
  <c r="C142" i="4"/>
  <c r="AY3779" i="3"/>
  <c r="AW1947" i="3"/>
  <c r="AW3576" i="3"/>
  <c r="BC3550" i="3"/>
  <c r="BC3576" i="3" s="1"/>
  <c r="BD3265" i="3"/>
  <c r="BE3265" i="3" s="1"/>
  <c r="BC3779" i="3"/>
  <c r="BC3790" i="3" s="1"/>
  <c r="AW3790" i="3"/>
  <c r="BC2780" i="3"/>
  <c r="BD2780" i="3" s="1"/>
  <c r="BE2780" i="3" s="1"/>
  <c r="AZ3249" i="3"/>
  <c r="BA3249" i="3" s="1"/>
  <c r="AZ4772" i="3"/>
  <c r="BA4772" i="3" s="1"/>
  <c r="AZ5074" i="3"/>
  <c r="BA5074" i="3" s="1"/>
  <c r="E1150" i="4"/>
  <c r="F1150" i="4" s="1"/>
  <c r="E811" i="4"/>
  <c r="F811" i="4" s="1"/>
  <c r="AZ4702" i="3"/>
  <c r="BA4702" i="3" s="1"/>
  <c r="BD1130" i="3"/>
  <c r="BE1130" i="3" s="1"/>
  <c r="AX3843" i="3"/>
  <c r="BD1676" i="3"/>
  <c r="BE1676" i="3" s="1"/>
  <c r="H194" i="4"/>
  <c r="C592" i="4"/>
  <c r="AU1229" i="3"/>
  <c r="AU1249" i="3" s="1"/>
  <c r="AX1949" i="3"/>
  <c r="AX1950" i="3"/>
  <c r="AX4879" i="3"/>
  <c r="AX4876" i="3"/>
  <c r="BD5454" i="3"/>
  <c r="BB5456" i="3"/>
  <c r="BB5458" i="3" s="1"/>
  <c r="BB5476" i="3" s="1"/>
  <c r="E997" i="4"/>
  <c r="F997" i="4" s="1"/>
  <c r="AZ5092" i="3"/>
  <c r="BA5092" i="3" s="1"/>
  <c r="BD2722" i="3"/>
  <c r="BE2722" i="3" s="1"/>
  <c r="AZ1738" i="3"/>
  <c r="BA1738" i="3" s="1"/>
  <c r="BD4712" i="3"/>
  <c r="BE4712" i="3" s="1"/>
  <c r="AY4104" i="3"/>
  <c r="AZ4104" i="3" s="1"/>
  <c r="BA4104" i="3" s="1"/>
  <c r="AW3783" i="3"/>
  <c r="AY2058" i="3"/>
  <c r="AY2084" i="3" s="1"/>
  <c r="AE5628" i="3"/>
  <c r="BC1061" i="3"/>
  <c r="BD1360" i="3"/>
  <c r="BE1360" i="3" s="1"/>
  <c r="BD4666" i="3"/>
  <c r="BE4666" i="3" s="1"/>
  <c r="AY1084" i="3"/>
  <c r="AY1085" i="3" s="1"/>
  <c r="AZ1684" i="3"/>
  <c r="BA1684" i="3" s="1"/>
  <c r="AZ5345" i="3"/>
  <c r="BA5345" i="3" s="1"/>
  <c r="AZ2778" i="3"/>
  <c r="BA2778" i="3" s="1"/>
  <c r="AZ4526" i="3"/>
  <c r="BA4526" i="3" s="1"/>
  <c r="AZ5307" i="3"/>
  <c r="BA5307" i="3" s="1"/>
  <c r="BD2926" i="3"/>
  <c r="BE2926" i="3" s="1"/>
  <c r="AZ3316" i="3"/>
  <c r="BA3316" i="3" s="1"/>
  <c r="AZ2097" i="3"/>
  <c r="BA2097" i="3" s="1"/>
  <c r="AZ5168" i="3"/>
  <c r="BA5168" i="3" s="1"/>
  <c r="AZ4400" i="3"/>
  <c r="BA4400" i="3" s="1"/>
  <c r="BD3609" i="3"/>
  <c r="BE3609" i="3" s="1"/>
  <c r="AW5216" i="3"/>
  <c r="BC101" i="3"/>
  <c r="BC123" i="3" s="1"/>
  <c r="AW5493" i="3"/>
  <c r="BC3335" i="3"/>
  <c r="BD3335" i="3" s="1"/>
  <c r="BD2895" i="3"/>
  <c r="BE2895" i="3" s="1"/>
  <c r="BD1687" i="3"/>
  <c r="BE1687" i="3" s="1"/>
  <c r="AZ2127" i="3"/>
  <c r="BA2127" i="3" s="1"/>
  <c r="BD3631" i="3"/>
  <c r="BE3631" i="3" s="1"/>
  <c r="BD2716" i="3"/>
  <c r="BE2716" i="3" s="1"/>
  <c r="BD3027" i="3"/>
  <c r="BE3027" i="3" s="1"/>
  <c r="BD2184" i="3"/>
  <c r="BE2184" i="3" s="1"/>
  <c r="BD2059" i="3"/>
  <c r="BE2059" i="3" s="1"/>
  <c r="BD5254" i="3"/>
  <c r="BE5254" i="3" s="1"/>
  <c r="BC5119" i="3"/>
  <c r="BD5119" i="3" s="1"/>
  <c r="BE5119" i="3" s="1"/>
  <c r="BC5622" i="3"/>
  <c r="BC5623" i="3" s="1"/>
  <c r="AW5623" i="3"/>
  <c r="AZ2724" i="3"/>
  <c r="BA2724" i="3" s="1"/>
  <c r="AZ2729" i="3"/>
  <c r="BA2729" i="3" s="1"/>
  <c r="AY2526" i="3"/>
  <c r="AZ2526" i="3" s="1"/>
  <c r="BA2526" i="3" s="1"/>
  <c r="J715" i="4"/>
  <c r="K715" i="4" s="1"/>
  <c r="BD246" i="3"/>
  <c r="BE246" i="3" s="1"/>
  <c r="BB3358" i="3"/>
  <c r="BB3359" i="3" s="1"/>
  <c r="BD1192" i="3"/>
  <c r="BE1192" i="3" s="1"/>
  <c r="BD300" i="3"/>
  <c r="BE300" i="3" s="1"/>
  <c r="BB1999" i="3"/>
  <c r="BB2001" i="3" s="1"/>
  <c r="BB2019" i="3" s="1"/>
  <c r="AX3430" i="3"/>
  <c r="AX3432" i="3" s="1"/>
  <c r="AX3476" i="3" s="1"/>
  <c r="BD5215" i="3"/>
  <c r="BE5215" i="3" s="1"/>
  <c r="BD5246" i="3"/>
  <c r="BE5246" i="3" s="1"/>
  <c r="H371" i="4"/>
  <c r="BD1624" i="3"/>
  <c r="BD1552" i="3"/>
  <c r="BE1552" i="3" s="1"/>
  <c r="BD1357" i="3"/>
  <c r="BE1357" i="3" s="1"/>
  <c r="BB1291" i="3"/>
  <c r="BD2732" i="3"/>
  <c r="BE2732" i="3" s="1"/>
  <c r="H347" i="4"/>
  <c r="J964" i="4"/>
  <c r="K964" i="4" s="1"/>
  <c r="E1314" i="4"/>
  <c r="F1314" i="4" s="1"/>
  <c r="BD3935" i="3"/>
  <c r="BE3935" i="3" s="1"/>
  <c r="J1005" i="4"/>
  <c r="K1005" i="4" s="1"/>
  <c r="AZ1595" i="3"/>
  <c r="BA1595" i="3" s="1"/>
  <c r="BD57" i="3"/>
  <c r="BE57" i="3" s="1"/>
  <c r="BD1283" i="3"/>
  <c r="BE1283" i="3" s="1"/>
  <c r="AZ3822" i="3"/>
  <c r="BA3822" i="3" s="1"/>
  <c r="AZ2199" i="3"/>
  <c r="BA2199" i="3" s="1"/>
  <c r="BD3025" i="3"/>
  <c r="BE3025" i="3" s="1"/>
  <c r="J330" i="4"/>
  <c r="K330" i="4" s="1"/>
  <c r="E932" i="4"/>
  <c r="F932" i="4" s="1"/>
  <c r="BD1774" i="3"/>
  <c r="BE1774" i="3" s="1"/>
  <c r="BD1727" i="3"/>
  <c r="BE1727" i="3" s="1"/>
  <c r="BD2327" i="3"/>
  <c r="BE2327" i="3" s="1"/>
  <c r="BD3540" i="3"/>
  <c r="BE3540" i="3" s="1"/>
  <c r="BD4394" i="3"/>
  <c r="BE4394" i="3" s="1"/>
  <c r="AZ2689" i="3"/>
  <c r="BA2689" i="3" s="1"/>
  <c r="AZ1163" i="3"/>
  <c r="BA1163" i="3" s="1"/>
  <c r="BD4256" i="3"/>
  <c r="BE4256" i="3" s="1"/>
  <c r="AZ335" i="3"/>
  <c r="BA335" i="3" s="1"/>
  <c r="BD2555" i="3"/>
  <c r="BE2555" i="3" s="1"/>
  <c r="BD4869" i="3"/>
  <c r="BE4869" i="3" s="1"/>
  <c r="AZ4261" i="3"/>
  <c r="BA4261" i="3" s="1"/>
  <c r="AZ4525" i="3"/>
  <c r="BA4525" i="3" s="1"/>
  <c r="AZ2745" i="3"/>
  <c r="BA2745" i="3" s="1"/>
  <c r="AZ2926" i="3"/>
  <c r="BA2926" i="3" s="1"/>
  <c r="AZ2100" i="3"/>
  <c r="BA2100" i="3" s="1"/>
  <c r="BD3607" i="3"/>
  <c r="BE3607" i="3" s="1"/>
  <c r="BD1258" i="3"/>
  <c r="BE1258" i="3" s="1"/>
  <c r="BD3548" i="3"/>
  <c r="BE3548" i="3" s="1"/>
  <c r="BD2752" i="3"/>
  <c r="BE2752" i="3" s="1"/>
  <c r="E427" i="4"/>
  <c r="F427" i="4" s="1"/>
  <c r="BD5321" i="3"/>
  <c r="BE5321" i="3" s="1"/>
  <c r="BD1681" i="3"/>
  <c r="BE1681" i="3" s="1"/>
  <c r="BD5247" i="3"/>
  <c r="BE5247" i="3" s="1"/>
  <c r="BD245" i="3"/>
  <c r="BE245" i="3" s="1"/>
  <c r="AX5380" i="3"/>
  <c r="AX5652" i="3" s="1"/>
  <c r="AZ5249" i="3"/>
  <c r="BA5249" i="3" s="1"/>
  <c r="AZ2099" i="3"/>
  <c r="BA2099" i="3" s="1"/>
  <c r="AZ3284" i="3"/>
  <c r="BA3284" i="3" s="1"/>
  <c r="BD3261" i="3"/>
  <c r="BE3261" i="3" s="1"/>
  <c r="BD4697" i="3"/>
  <c r="BE4697" i="3" s="1"/>
  <c r="E924" i="4"/>
  <c r="F924" i="4" s="1"/>
  <c r="AX5231" i="3"/>
  <c r="AZ5565" i="3"/>
  <c r="AZ5575" i="3" s="1"/>
  <c r="BB5614" i="3"/>
  <c r="BD1111" i="3"/>
  <c r="BE1111" i="3" s="1"/>
  <c r="AZ3687" i="3"/>
  <c r="BA3687" i="3" s="1"/>
  <c r="AZ1148" i="3"/>
  <c r="BA1148" i="3" s="1"/>
  <c r="AZ2896" i="3"/>
  <c r="BA2896" i="3" s="1"/>
  <c r="AZ3628" i="3"/>
  <c r="BA3628" i="3" s="1"/>
  <c r="BD2044" i="3"/>
  <c r="BD3267" i="3"/>
  <c r="BE3267" i="3" s="1"/>
  <c r="BD2719" i="3"/>
  <c r="BE2719" i="3" s="1"/>
  <c r="AZ2326" i="3"/>
  <c r="BA2326" i="3" s="1"/>
  <c r="BD2588" i="3"/>
  <c r="BE2588" i="3" s="1"/>
  <c r="AX3358" i="3"/>
  <c r="AX3359" i="3" s="1"/>
  <c r="J924" i="4"/>
  <c r="K924" i="4" s="1"/>
  <c r="AZ2612" i="3"/>
  <c r="BA2612" i="3" s="1"/>
  <c r="AZ4656" i="3"/>
  <c r="BA4656" i="3" s="1"/>
  <c r="BD3701" i="3"/>
  <c r="BE3701" i="3" s="1"/>
  <c r="AZ5215" i="3"/>
  <c r="BA5215" i="3" s="1"/>
  <c r="BB1534" i="3"/>
  <c r="BB1540" i="3" s="1"/>
  <c r="BD2866" i="3"/>
  <c r="BE2866" i="3" s="1"/>
  <c r="AX3276" i="3"/>
  <c r="AZ3630" i="3"/>
  <c r="BA3630" i="3" s="1"/>
  <c r="BD4741" i="3"/>
  <c r="BE4741" i="3" s="1"/>
  <c r="AZ1288" i="3"/>
  <c r="BA1288" i="3" s="1"/>
  <c r="BD3925" i="3"/>
  <c r="BE3925" i="3" s="1"/>
  <c r="X3809" i="3"/>
  <c r="AN3809" i="3"/>
  <c r="U3809" i="3"/>
  <c r="Q949" i="3"/>
  <c r="BB233" i="3"/>
  <c r="AX3677" i="3"/>
  <c r="S2172" i="3"/>
  <c r="AI949" i="3"/>
  <c r="AZ3617" i="3"/>
  <c r="BA3617" i="3" s="1"/>
  <c r="BD3583" i="3"/>
  <c r="BE3583" i="3" s="1"/>
  <c r="AX2166" i="3"/>
  <c r="AX2172" i="3" s="1"/>
  <c r="AU5629" i="3"/>
  <c r="AX2584" i="3"/>
  <c r="BD1188" i="3"/>
  <c r="BE1188" i="3" s="1"/>
  <c r="AZ1650" i="3"/>
  <c r="BA1650" i="3" s="1"/>
  <c r="AZ1567" i="3"/>
  <c r="BA1567" i="3" s="1"/>
  <c r="BD1210" i="3"/>
  <c r="BE1210" i="3" s="1"/>
  <c r="AZ3000" i="3"/>
  <c r="BA3000" i="3" s="1"/>
  <c r="AZ4667" i="3"/>
  <c r="BA4667" i="3" s="1"/>
  <c r="AX336" i="3"/>
  <c r="AX337" i="3" s="1"/>
  <c r="BB2733" i="3"/>
  <c r="BB2734" i="3" s="1"/>
  <c r="BD3705" i="3"/>
  <c r="BE3705" i="3" s="1"/>
  <c r="BD2863" i="3"/>
  <c r="BE2863" i="3" s="1"/>
  <c r="BD2954" i="3"/>
  <c r="BE2954" i="3" s="1"/>
  <c r="AZ1564" i="3"/>
  <c r="BA1564" i="3" s="1"/>
  <c r="H1484" i="4"/>
  <c r="AU1091" i="3"/>
  <c r="C1436" i="4"/>
  <c r="AZ2859" i="3"/>
  <c r="BA2859" i="3" s="1"/>
  <c r="AZ4756" i="3"/>
  <c r="BA4756" i="3" s="1"/>
  <c r="X1091" i="3"/>
  <c r="Z1091" i="3"/>
  <c r="S5629" i="3"/>
  <c r="U5629" i="3"/>
  <c r="Z3491" i="3"/>
  <c r="U4552" i="3"/>
  <c r="X4552" i="3"/>
  <c r="AK1091" i="3"/>
  <c r="AM1091" i="3"/>
  <c r="BB836" i="3"/>
  <c r="BB800" i="3"/>
  <c r="AA3491" i="3"/>
  <c r="V4552" i="3"/>
  <c r="AZ4703" i="3"/>
  <c r="BA4703" i="3" s="1"/>
  <c r="J62" i="4"/>
  <c r="K62" i="4" s="1"/>
  <c r="BB146" i="3"/>
  <c r="BD267" i="3"/>
  <c r="BE267" i="3" s="1"/>
  <c r="BD5325" i="3"/>
  <c r="BE5325" i="3" s="1"/>
  <c r="AU3491" i="3"/>
  <c r="C665" i="4"/>
  <c r="Z1540" i="3"/>
  <c r="AU1269" i="3"/>
  <c r="AA1269" i="3"/>
  <c r="AK3293" i="3"/>
  <c r="AE233" i="3"/>
  <c r="AZ424" i="3"/>
  <c r="BA424" i="3" s="1"/>
  <c r="V3029" i="3"/>
  <c r="AP3029" i="3"/>
  <c r="AP4376" i="3"/>
  <c r="AP1372" i="3"/>
  <c r="AS4684" i="3"/>
  <c r="AI212" i="3"/>
  <c r="BB206" i="3"/>
  <c r="BB212" i="3" s="1"/>
  <c r="AN212" i="3"/>
  <c r="R383" i="3"/>
  <c r="Y1213" i="3"/>
  <c r="AR1213" i="3"/>
  <c r="BD223" i="3"/>
  <c r="BE223" i="3" s="1"/>
  <c r="AW278" i="3"/>
  <c r="BD305" i="3"/>
  <c r="BE305" i="3" s="1"/>
  <c r="BD334" i="3"/>
  <c r="BE334" i="3" s="1"/>
  <c r="BD403" i="3"/>
  <c r="BE403" i="3" s="1"/>
  <c r="BD422" i="3"/>
  <c r="BE422" i="3" s="1"/>
  <c r="BD1165" i="3"/>
  <c r="BE1165" i="3" s="1"/>
  <c r="BD1713" i="3"/>
  <c r="BE1713" i="3" s="1"/>
  <c r="BD610" i="3"/>
  <c r="BE610" i="3" s="1"/>
  <c r="BD4200" i="3"/>
  <c r="BE4200" i="3" s="1"/>
  <c r="AS4760" i="3"/>
  <c r="Z4760" i="3"/>
  <c r="R212" i="3"/>
  <c r="AK212" i="3"/>
  <c r="AL212" i="3"/>
  <c r="S212" i="3"/>
  <c r="AI1417" i="3"/>
  <c r="AU1417" i="3"/>
  <c r="AA1417" i="3"/>
  <c r="AE836" i="3"/>
  <c r="AL3271" i="3"/>
  <c r="T3271" i="3"/>
  <c r="AZ2962" i="3"/>
  <c r="BA2962" i="3" s="1"/>
  <c r="H1501" i="4"/>
  <c r="AY1161" i="3"/>
  <c r="AZ1161" i="3" s="1"/>
  <c r="AE1171" i="3"/>
  <c r="AX2113" i="3"/>
  <c r="AC1951" i="3"/>
  <c r="BD2852" i="3"/>
  <c r="BE2852" i="3" s="1"/>
  <c r="AX5184" i="3"/>
  <c r="AX5377" i="3"/>
  <c r="AX886" i="3"/>
  <c r="AX888" i="3" s="1"/>
  <c r="AX912" i="3" s="1"/>
  <c r="AZ884" i="3"/>
  <c r="Y1890" i="3"/>
  <c r="AU5458" i="3"/>
  <c r="BB986" i="3"/>
  <c r="H126" i="4"/>
  <c r="AZ4415" i="3"/>
  <c r="BA4415" i="3" s="1"/>
  <c r="AX4773" i="3"/>
  <c r="AX4779" i="3" s="1"/>
  <c r="AX278" i="3"/>
  <c r="Y3375" i="3"/>
  <c r="AC4873" i="3"/>
  <c r="AC4880" i="3" s="1"/>
  <c r="AX2158" i="3"/>
  <c r="AZ2132" i="3"/>
  <c r="BA2132" i="3" s="1"/>
  <c r="BD2728" i="3"/>
  <c r="BE2728" i="3" s="1"/>
  <c r="BC5102" i="3"/>
  <c r="BD58" i="3"/>
  <c r="BE58" i="3" s="1"/>
  <c r="BD4003" i="3"/>
  <c r="BC4005" i="3"/>
  <c r="AZ189" i="3"/>
  <c r="BA189" i="3" s="1"/>
  <c r="BA190" i="3" s="1"/>
  <c r="BA191" i="3" s="1"/>
  <c r="AY190" i="3"/>
  <c r="AY191" i="3" s="1"/>
  <c r="BC5076" i="3"/>
  <c r="BD5076" i="3" s="1"/>
  <c r="AZ5362" i="3"/>
  <c r="BA5362" i="3" s="1"/>
  <c r="BC2808" i="3"/>
  <c r="BC2809" i="3" s="1"/>
  <c r="BD2807" i="3"/>
  <c r="BB1212" i="3"/>
  <c r="AZ4367" i="3"/>
  <c r="BA4367" i="3" s="1"/>
  <c r="AX4369" i="3"/>
  <c r="AX3081" i="3"/>
  <c r="AX3082" i="3" s="1"/>
  <c r="AZ3079" i="3"/>
  <c r="BA3079" i="3" s="1"/>
  <c r="BD3693" i="3"/>
  <c r="BE3693" i="3" s="1"/>
  <c r="BD2058" i="3"/>
  <c r="BE2058" i="3" s="1"/>
  <c r="BB2494" i="3"/>
  <c r="BB2495" i="3" s="1"/>
  <c r="BD2493" i="3"/>
  <c r="BB2876" i="3"/>
  <c r="BD2874" i="3"/>
  <c r="AZ1369" i="3"/>
  <c r="BA1369" i="3" s="1"/>
  <c r="AX1371" i="3"/>
  <c r="AZ4279" i="3"/>
  <c r="BA4279" i="3" s="1"/>
  <c r="BD703" i="3"/>
  <c r="BE703" i="3" s="1"/>
  <c r="H218" i="4"/>
  <c r="AX986" i="3"/>
  <c r="C126" i="4"/>
  <c r="AC1963" i="3"/>
  <c r="AC1989" i="3" s="1"/>
  <c r="AU5432" i="3"/>
  <c r="AU5446" i="3" s="1"/>
  <c r="C1274" i="4"/>
  <c r="BD2687" i="3"/>
  <c r="BD2107" i="3"/>
  <c r="BE2107" i="3" s="1"/>
  <c r="I298" i="4"/>
  <c r="AP1921" i="3"/>
  <c r="AV1921" i="3" s="1"/>
  <c r="AP4828" i="3"/>
  <c r="AV4828" i="3" s="1"/>
  <c r="AX5521" i="3"/>
  <c r="AX5524" i="3"/>
  <c r="AX3010" i="3"/>
  <c r="C1388" i="4"/>
  <c r="BC1313" i="3"/>
  <c r="AW1319" i="3"/>
  <c r="AE2380" i="3"/>
  <c r="AY2376" i="3"/>
  <c r="AE3061" i="3"/>
  <c r="AE3068" i="3" s="1"/>
  <c r="AY3056" i="3"/>
  <c r="AZ3056" i="3" s="1"/>
  <c r="BA3056" i="3" s="1"/>
  <c r="AY1619" i="3"/>
  <c r="AW1429" i="3"/>
  <c r="AW1430" i="3" s="1"/>
  <c r="BC1428" i="3"/>
  <c r="AW1435" i="3"/>
  <c r="AZ247" i="3"/>
  <c r="BA247" i="3" s="1"/>
  <c r="AZ2164" i="3"/>
  <c r="BA2164" i="3" s="1"/>
  <c r="AY1920" i="3"/>
  <c r="AE1949" i="3"/>
  <c r="AE1950" i="3"/>
  <c r="AE1947" i="3"/>
  <c r="BD107" i="3"/>
  <c r="AW4176" i="3"/>
  <c r="AW4177" i="3" s="1"/>
  <c r="AW4182" i="3"/>
  <c r="AW4220" i="3" s="1"/>
  <c r="AE4887" i="3"/>
  <c r="AE4888" i="3" s="1"/>
  <c r="AY4886" i="3"/>
  <c r="AZ985" i="3"/>
  <c r="BA985" i="3" s="1"/>
  <c r="AZ3629" i="3"/>
  <c r="BA3629" i="3" s="1"/>
  <c r="BD1805" i="3"/>
  <c r="BE1805" i="3" s="1"/>
  <c r="BB1816" i="3"/>
  <c r="AX342" i="3"/>
  <c r="BD3716" i="3"/>
  <c r="BE3716" i="3" s="1"/>
  <c r="AX3788" i="3"/>
  <c r="Y1830" i="3"/>
  <c r="AP4468" i="3"/>
  <c r="AV4468" i="3" s="1"/>
  <c r="AX5493" i="3"/>
  <c r="AX5490" i="3"/>
  <c r="AX5553" i="3"/>
  <c r="AX5550" i="3"/>
  <c r="AZ5505" i="3"/>
  <c r="C1468" i="4"/>
  <c r="AZ2582" i="3"/>
  <c r="BA2582" i="3" s="1"/>
  <c r="BD3352" i="3"/>
  <c r="BE3352" i="3" s="1"/>
  <c r="AZ4677" i="3"/>
  <c r="BA4677" i="3" s="1"/>
  <c r="AZ1640" i="3"/>
  <c r="BA1640" i="3" s="1"/>
  <c r="BC4953" i="3"/>
  <c r="BD4952" i="3"/>
  <c r="AZ1628" i="3"/>
  <c r="BA1628" i="3" s="1"/>
  <c r="AZ5131" i="3"/>
  <c r="BA5131" i="3" s="1"/>
  <c r="AW2934" i="3"/>
  <c r="BC2933" i="3"/>
  <c r="BD4612" i="3"/>
  <c r="BE4612" i="3" s="1"/>
  <c r="AZ4550" i="3"/>
  <c r="BA4550" i="3" s="1"/>
  <c r="AE1655" i="3"/>
  <c r="AY1644" i="3"/>
  <c r="AY1655" i="3" s="1"/>
  <c r="AW2032" i="3"/>
  <c r="AW4005" i="3"/>
  <c r="AW4532" i="3"/>
  <c r="BC4531" i="3"/>
  <c r="BD4531" i="3" s="1"/>
  <c r="BC1340" i="3"/>
  <c r="AW3754" i="3"/>
  <c r="BC3752" i="3"/>
  <c r="AW3358" i="3"/>
  <c r="AW3359" i="3" s="1"/>
  <c r="BC3355" i="3"/>
  <c r="BD3355" i="3" s="1"/>
  <c r="BE3355" i="3" s="1"/>
  <c r="AW5611" i="3"/>
  <c r="AW5614" i="3"/>
  <c r="AZ4072" i="3"/>
  <c r="AZ1766" i="3"/>
  <c r="BA1766" i="3" s="1"/>
  <c r="AZ5251" i="3"/>
  <c r="BA5251" i="3" s="1"/>
  <c r="AY5431" i="3"/>
  <c r="BC684" i="3"/>
  <c r="BD684" i="3" s="1"/>
  <c r="BE684" i="3" s="1"/>
  <c r="AW4120" i="3"/>
  <c r="BC4119" i="3"/>
  <c r="BC3547" i="3"/>
  <c r="BD3547" i="3" s="1"/>
  <c r="BE3547" i="3" s="1"/>
  <c r="BC4644" i="3"/>
  <c r="BD4644" i="3" s="1"/>
  <c r="BE4644" i="3" s="1"/>
  <c r="BD2691" i="3"/>
  <c r="BE2691" i="3" s="1"/>
  <c r="AE5611" i="3"/>
  <c r="AZ1763" i="3"/>
  <c r="BA1763" i="3" s="1"/>
  <c r="BD5401" i="3"/>
  <c r="BC5402" i="3"/>
  <c r="BD3669" i="3"/>
  <c r="BE3669" i="3" s="1"/>
  <c r="C194" i="4"/>
  <c r="AX1692" i="3"/>
  <c r="AZ79" i="3"/>
  <c r="BA79" i="3" s="1"/>
  <c r="AX81" i="3"/>
  <c r="AX82" i="3" s="1"/>
  <c r="C38" i="4"/>
  <c r="H306" i="4"/>
  <c r="AZ3563" i="3"/>
  <c r="BA3563" i="3" s="1"/>
  <c r="J1134" i="4"/>
  <c r="K1134" i="4" s="1"/>
  <c r="AZ3923" i="3"/>
  <c r="BA3923" i="3" s="1"/>
  <c r="BB3028" i="3"/>
  <c r="X1229" i="3"/>
  <c r="AD1229" i="3" s="1"/>
  <c r="AX2530" i="3"/>
  <c r="BB336" i="3"/>
  <c r="BB337" i="3" s="1"/>
  <c r="C371" i="4"/>
  <c r="AZ2583" i="3"/>
  <c r="BA2583" i="3" s="1"/>
  <c r="AX3286" i="3"/>
  <c r="AI5629" i="3"/>
  <c r="AY4005" i="3"/>
  <c r="AZ4004" i="3"/>
  <c r="AZ5114" i="3"/>
  <c r="BA5114" i="3" s="1"/>
  <c r="C1242" i="4"/>
  <c r="AX1816" i="3"/>
  <c r="AX2027" i="3"/>
  <c r="AX2033" i="3" s="1"/>
  <c r="AZ2026" i="3"/>
  <c r="AX1819" i="3"/>
  <c r="AZ1808" i="3"/>
  <c r="C948" i="4"/>
  <c r="AZ2492" i="3"/>
  <c r="AX2494" i="3"/>
  <c r="AX2495" i="3" s="1"/>
  <c r="AZ5244" i="3"/>
  <c r="AU912" i="3"/>
  <c r="BB1658" i="3"/>
  <c r="BD1644" i="3"/>
  <c r="AZ3821" i="3"/>
  <c r="BA3821" i="3" s="1"/>
  <c r="AX3834" i="3"/>
  <c r="AZ1998" i="3"/>
  <c r="BC3683" i="3"/>
  <c r="BD2129" i="3"/>
  <c r="BE2129" i="3" s="1"/>
  <c r="BD3688" i="3"/>
  <c r="BE3688" i="3" s="1"/>
  <c r="BD3704" i="3"/>
  <c r="BE3704" i="3" s="1"/>
  <c r="AW3485" i="3"/>
  <c r="AW3491" i="3" s="1"/>
  <c r="AZ4587" i="3"/>
  <c r="BA4587" i="3" s="1"/>
  <c r="AY3690" i="3"/>
  <c r="AZ3690" i="3" s="1"/>
  <c r="BA3690" i="3" s="1"/>
  <c r="BD1680" i="3"/>
  <c r="BE1680" i="3" s="1"/>
  <c r="AY1701" i="3"/>
  <c r="AZ1701" i="3" s="1"/>
  <c r="BA1701" i="3" s="1"/>
  <c r="AY1709" i="3"/>
  <c r="AZ1709" i="3" s="1"/>
  <c r="BA1709" i="3" s="1"/>
  <c r="AY1791" i="3"/>
  <c r="AZ1791" i="3" s="1"/>
  <c r="BA1791" i="3" s="1"/>
  <c r="AY4750" i="3"/>
  <c r="AZ4750" i="3" s="1"/>
  <c r="BA4750" i="3" s="1"/>
  <c r="AE2536" i="3"/>
  <c r="AY2730" i="3"/>
  <c r="AZ2730" i="3" s="1"/>
  <c r="BA2730" i="3" s="1"/>
  <c r="AY2765" i="3"/>
  <c r="BD4705" i="3"/>
  <c r="BE4705" i="3" s="1"/>
  <c r="AZ1151" i="3"/>
  <c r="BA1151" i="3" s="1"/>
  <c r="AZ3609" i="3"/>
  <c r="BA3609" i="3" s="1"/>
  <c r="BD1664" i="3"/>
  <c r="BE1664" i="3" s="1"/>
  <c r="AZ5253" i="3"/>
  <c r="BA5253" i="3" s="1"/>
  <c r="BD2103" i="3"/>
  <c r="BE2103" i="3" s="1"/>
  <c r="AY2524" i="3"/>
  <c r="AZ2524" i="3" s="1"/>
  <c r="BA2524" i="3" s="1"/>
  <c r="AY1114" i="3"/>
  <c r="AZ1114" i="3" s="1"/>
  <c r="BA1114" i="3" s="1"/>
  <c r="AY1120" i="3"/>
  <c r="AZ1120" i="3" s="1"/>
  <c r="BA1120" i="3" s="1"/>
  <c r="AY1190" i="3"/>
  <c r="AY1200" i="3"/>
  <c r="AZ1200" i="3" s="1"/>
  <c r="BA1200" i="3" s="1"/>
  <c r="AY3023" i="3"/>
  <c r="AZ3023" i="3" s="1"/>
  <c r="BA3023" i="3" s="1"/>
  <c r="AY566" i="3"/>
  <c r="AZ566" i="3" s="1"/>
  <c r="BA566" i="3" s="1"/>
  <c r="BD2619" i="3"/>
  <c r="BE2619" i="3" s="1"/>
  <c r="AY3096" i="3"/>
  <c r="AZ3096" i="3" s="1"/>
  <c r="BA3096" i="3" s="1"/>
  <c r="AY3112" i="3"/>
  <c r="AE3113" i="3"/>
  <c r="AE3114" i="3" s="1"/>
  <c r="AY331" i="3"/>
  <c r="AE924" i="3"/>
  <c r="AE925" i="3" s="1"/>
  <c r="AY1033" i="3"/>
  <c r="AY397" i="3"/>
  <c r="AZ397" i="3" s="1"/>
  <c r="BA397" i="3" s="1"/>
  <c r="AZ409" i="3"/>
  <c r="BA409" i="3" s="1"/>
  <c r="AY447" i="3"/>
  <c r="AZ447" i="3" s="1"/>
  <c r="BA447" i="3" s="1"/>
  <c r="AY466" i="3"/>
  <c r="AZ466" i="3" s="1"/>
  <c r="BA466" i="3" s="1"/>
  <c r="AY480" i="3"/>
  <c r="AZ480" i="3" s="1"/>
  <c r="BA480" i="3" s="1"/>
  <c r="AY5041" i="3"/>
  <c r="AZ5041" i="3" s="1"/>
  <c r="BA5041" i="3" s="1"/>
  <c r="AY5090" i="3"/>
  <c r="AZ5090" i="3" s="1"/>
  <c r="BA5090" i="3" s="1"/>
  <c r="BD1574" i="3"/>
  <c r="BE1574" i="3" s="1"/>
  <c r="BD3428" i="3"/>
  <c r="BE3428" i="3" s="1"/>
  <c r="AY2780" i="3"/>
  <c r="AY2781" i="3" s="1"/>
  <c r="AY2782" i="3" s="1"/>
  <c r="AZ2723" i="3"/>
  <c r="BA2723" i="3" s="1"/>
  <c r="AW1297" i="3"/>
  <c r="AZ1675" i="3"/>
  <c r="BA1675" i="3" s="1"/>
  <c r="E443" i="4"/>
  <c r="F443" i="4" s="1"/>
  <c r="BB3216" i="3"/>
  <c r="AX1291" i="3"/>
  <c r="AQ2767" i="3"/>
  <c r="AQ3789" i="3"/>
  <c r="AA4083" i="3"/>
  <c r="AU4083" i="3"/>
  <c r="BC1414" i="3"/>
  <c r="AW1416" i="3"/>
  <c r="BD4588" i="3"/>
  <c r="BE4588" i="3" s="1"/>
  <c r="AZ4593" i="3"/>
  <c r="BA4593" i="3" s="1"/>
  <c r="BC5380" i="3"/>
  <c r="AZ1793" i="3"/>
  <c r="BA1793" i="3" s="1"/>
  <c r="AX3783" i="3"/>
  <c r="AX641" i="3"/>
  <c r="BC111" i="3"/>
  <c r="BD111" i="3" s="1"/>
  <c r="BE111" i="3" s="1"/>
  <c r="BC135" i="3"/>
  <c r="BC140" i="3" s="1"/>
  <c r="AW148" i="3"/>
  <c r="BC259" i="3"/>
  <c r="BD259" i="3" s="1"/>
  <c r="BE259" i="3" s="1"/>
  <c r="BC5130" i="3"/>
  <c r="BC5168" i="3"/>
  <c r="BD5168" i="3" s="1"/>
  <c r="BE5168" i="3" s="1"/>
  <c r="BC2527" i="3"/>
  <c r="BD2527" i="3" s="1"/>
  <c r="BE2527" i="3" s="1"/>
  <c r="BC2583" i="3"/>
  <c r="BD2583" i="3" s="1"/>
  <c r="BE2583" i="3" s="1"/>
  <c r="BC2322" i="3"/>
  <c r="BD2322" i="3" s="1"/>
  <c r="BE2322" i="3" s="1"/>
  <c r="BC2621" i="3"/>
  <c r="BD2621" i="3" s="1"/>
  <c r="BE2621" i="3" s="1"/>
  <c r="BC2643" i="3"/>
  <c r="BD2643" i="3" s="1"/>
  <c r="BE2643" i="3" s="1"/>
  <c r="BC1184" i="3"/>
  <c r="BC1206" i="3"/>
  <c r="BC529" i="3"/>
  <c r="BD529" i="3" s="1"/>
  <c r="BE529" i="3" s="1"/>
  <c r="BC547" i="3"/>
  <c r="BD547" i="3" s="1"/>
  <c r="BE547" i="3" s="1"/>
  <c r="BC1746" i="3"/>
  <c r="BD1746" i="3" s="1"/>
  <c r="BE1746" i="3" s="1"/>
  <c r="BC4719" i="3"/>
  <c r="BD4719" i="3" s="1"/>
  <c r="BE4719" i="3" s="1"/>
  <c r="BC4744" i="3"/>
  <c r="BD4744" i="3" s="1"/>
  <c r="BE4744" i="3" s="1"/>
  <c r="BC3080" i="3"/>
  <c r="BD3080" i="3" s="1"/>
  <c r="BD631" i="3"/>
  <c r="BE631" i="3" s="1"/>
  <c r="BC3512" i="3"/>
  <c r="BD3512" i="3" s="1"/>
  <c r="BE3512" i="3" s="1"/>
  <c r="BC3619" i="3"/>
  <c r="BD3619" i="3" s="1"/>
  <c r="BE3619" i="3" s="1"/>
  <c r="BC3644" i="3"/>
  <c r="BD3644" i="3" s="1"/>
  <c r="BE3644" i="3" s="1"/>
  <c r="BC2720" i="3"/>
  <c r="BD2720" i="3" s="1"/>
  <c r="BE2720" i="3" s="1"/>
  <c r="BC2753" i="3"/>
  <c r="BD2753" i="3" s="1"/>
  <c r="BE2753" i="3" s="1"/>
  <c r="BC3684" i="3"/>
  <c r="BD3684" i="3" s="1"/>
  <c r="BE3684" i="3" s="1"/>
  <c r="BC677" i="3"/>
  <c r="BC688" i="3"/>
  <c r="BD688" i="3" s="1"/>
  <c r="BE688" i="3" s="1"/>
  <c r="BD962" i="3"/>
  <c r="BE962" i="3" s="1"/>
  <c r="AZ5372" i="3"/>
  <c r="BA5372" i="3" s="1"/>
  <c r="BD2522" i="3"/>
  <c r="BE2522" i="3" s="1"/>
  <c r="BB943" i="3"/>
  <c r="BB949" i="3" s="1"/>
  <c r="BB2530" i="3"/>
  <c r="H150" i="4"/>
  <c r="BB3113" i="3"/>
  <c r="BB3114" i="3" s="1"/>
  <c r="C266" i="4"/>
  <c r="AZ2750" i="3"/>
  <c r="BA2750" i="3" s="1"/>
  <c r="AZ3263" i="3"/>
  <c r="BA3263" i="3" s="1"/>
  <c r="AZ5213" i="3"/>
  <c r="BA5213" i="3" s="1"/>
  <c r="BD4740" i="3"/>
  <c r="BE4740" i="3" s="1"/>
  <c r="X5629" i="3"/>
  <c r="BD4654" i="3"/>
  <c r="BE4654" i="3" s="1"/>
  <c r="AY2852" i="3"/>
  <c r="AZ2852" i="3" s="1"/>
  <c r="BA2852" i="3" s="1"/>
  <c r="AY2895" i="3"/>
  <c r="AY3917" i="3"/>
  <c r="AZ3917" i="3" s="1"/>
  <c r="BA3917" i="3" s="1"/>
  <c r="AX2596" i="3"/>
  <c r="AX3038" i="3" s="1"/>
  <c r="Y2935" i="3"/>
  <c r="AR2935" i="3"/>
  <c r="Y2877" i="3"/>
  <c r="AZ598" i="3"/>
  <c r="BA598" i="3" s="1"/>
  <c r="AZ607" i="3"/>
  <c r="BA607" i="3" s="1"/>
  <c r="AZ698" i="3"/>
  <c r="BA698" i="3" s="1"/>
  <c r="AZ2317" i="3"/>
  <c r="BA2317" i="3" s="1"/>
  <c r="Q147" i="3"/>
  <c r="AR1269" i="3"/>
  <c r="AZ402" i="3"/>
  <c r="BA402" i="3" s="1"/>
  <c r="AZ3565" i="3"/>
  <c r="BA3565" i="3" s="1"/>
  <c r="BD5115" i="3"/>
  <c r="BE5115" i="3" s="1"/>
  <c r="AZ1594" i="3"/>
  <c r="AY2401" i="3"/>
  <c r="AY2402" i="3" s="1"/>
  <c r="AZ1673" i="3"/>
  <c r="BD3882" i="3"/>
  <c r="BE3882" i="3" s="1"/>
  <c r="BD552" i="3"/>
  <c r="BE552" i="3" s="1"/>
  <c r="BD3697" i="3"/>
  <c r="BE3697" i="3" s="1"/>
  <c r="AZ5247" i="3"/>
  <c r="BA5247" i="3" s="1"/>
  <c r="AZ1143" i="3"/>
  <c r="BA1143" i="3" s="1"/>
  <c r="H210" i="4"/>
  <c r="BD3005" i="3"/>
  <c r="BE3005" i="3" s="1"/>
  <c r="AZ2727" i="3"/>
  <c r="BA2727" i="3" s="1"/>
  <c r="AZ2960" i="3"/>
  <c r="BA2960" i="3" s="1"/>
  <c r="BB5377" i="3"/>
  <c r="BD3291" i="3"/>
  <c r="BE3291" i="3" s="1"/>
  <c r="BD2240" i="3"/>
  <c r="BE2240" i="3" s="1"/>
  <c r="BD4045" i="3"/>
  <c r="BE4045" i="3" s="1"/>
  <c r="BB4416" i="3"/>
  <c r="AZ2206" i="3"/>
  <c r="BA2206" i="3" s="1"/>
  <c r="V2033" i="3"/>
  <c r="BD3127" i="3"/>
  <c r="BE3127" i="3" s="1"/>
  <c r="E411" i="4"/>
  <c r="F411" i="4" s="1"/>
  <c r="AZ5321" i="3"/>
  <c r="BA5321" i="3" s="1"/>
  <c r="AZ1740" i="3"/>
  <c r="BA1740" i="3" s="1"/>
  <c r="AX994" i="3"/>
  <c r="BD4280" i="3"/>
  <c r="BE4280" i="3" s="1"/>
  <c r="AZ1131" i="3"/>
  <c r="BA1131" i="3" s="1"/>
  <c r="C250" i="4"/>
  <c r="AZ3008" i="3"/>
  <c r="BA3008" i="3" s="1"/>
  <c r="BD2708" i="3"/>
  <c r="BE2708" i="3" s="1"/>
  <c r="BB2835" i="3"/>
  <c r="BB2836" i="3" s="1"/>
  <c r="BD2960" i="3"/>
  <c r="BE2960" i="3" s="1"/>
  <c r="AZ5320" i="3"/>
  <c r="BA5320" i="3" s="1"/>
  <c r="AZ5254" i="3"/>
  <c r="BA5254" i="3" s="1"/>
  <c r="AZ1102" i="3"/>
  <c r="BA1102" i="3" s="1"/>
  <c r="AX177" i="3"/>
  <c r="AX178" i="3" s="1"/>
  <c r="AX1392" i="3"/>
  <c r="AZ5279" i="3"/>
  <c r="BA5279" i="3" s="1"/>
  <c r="AZ1587" i="3"/>
  <c r="BA1587" i="3" s="1"/>
  <c r="AZ1811" i="3"/>
  <c r="BA1811" i="3" s="1"/>
  <c r="BD1053" i="3"/>
  <c r="BE1053" i="3" s="1"/>
  <c r="V1325" i="3"/>
  <c r="AZ555" i="3"/>
  <c r="BA555" i="3" s="1"/>
  <c r="AZ1795" i="3"/>
  <c r="BA1795" i="3" s="1"/>
  <c r="AZ3566" i="3"/>
  <c r="BA3566" i="3" s="1"/>
  <c r="AZ3429" i="3"/>
  <c r="BA3429" i="3" s="1"/>
  <c r="BD3937" i="3"/>
  <c r="BE3937" i="3" s="1"/>
  <c r="AZ1153" i="3"/>
  <c r="BA1153" i="3" s="1"/>
  <c r="J932" i="4"/>
  <c r="K932" i="4" s="1"/>
  <c r="AZ824" i="3"/>
  <c r="BA824" i="3" s="1"/>
  <c r="BD3615" i="3"/>
  <c r="BE3615" i="3" s="1"/>
  <c r="BD5032" i="3"/>
  <c r="BE5032" i="3" s="1"/>
  <c r="BD1795" i="3"/>
  <c r="BE1795" i="3" s="1"/>
  <c r="BD2091" i="3"/>
  <c r="BE2091" i="3" s="1"/>
  <c r="BD4739" i="3"/>
  <c r="BE4739" i="3" s="1"/>
  <c r="AX284" i="3"/>
  <c r="AZ3706" i="3"/>
  <c r="BA3706" i="3" s="1"/>
  <c r="BB1091" i="3"/>
  <c r="AZ2857" i="3"/>
  <c r="BA2857" i="3" s="1"/>
  <c r="BD1123" i="3"/>
  <c r="BE1123" i="3" s="1"/>
  <c r="AZ736" i="3"/>
  <c r="BA736" i="3" s="1"/>
  <c r="BD3338" i="3"/>
  <c r="BE3338" i="3" s="1"/>
  <c r="J459" i="4"/>
  <c r="K459" i="4" s="1"/>
  <c r="J443" i="4"/>
  <c r="K443" i="4" s="1"/>
  <c r="AZ5324" i="3"/>
  <c r="BA5324" i="3" s="1"/>
  <c r="AZ4655" i="3"/>
  <c r="BA4655" i="3" s="1"/>
  <c r="BD1783" i="3"/>
  <c r="BE1783" i="3" s="1"/>
  <c r="AZ3355" i="3"/>
  <c r="BA3355" i="3" s="1"/>
  <c r="U4011" i="3"/>
  <c r="AP2033" i="3"/>
  <c r="X2877" i="3"/>
  <c r="BD2310" i="3"/>
  <c r="BE2310" i="3" s="1"/>
  <c r="BD806" i="3"/>
  <c r="BE806" i="3" s="1"/>
  <c r="R3029" i="3"/>
  <c r="AZ564" i="3"/>
  <c r="BA564" i="3" s="1"/>
  <c r="AZ3640" i="3"/>
  <c r="BA3640" i="3" s="1"/>
  <c r="J178" i="4"/>
  <c r="K178" i="4" s="1"/>
  <c r="AZ809" i="3"/>
  <c r="BA809" i="3" s="1"/>
  <c r="AZ1197" i="3"/>
  <c r="BA1197" i="3" s="1"/>
  <c r="AZ1799" i="3"/>
  <c r="BA1799" i="3" s="1"/>
  <c r="AZ2993" i="3"/>
  <c r="BA2993" i="3" s="1"/>
  <c r="BD2579" i="3"/>
  <c r="BE2579" i="3" s="1"/>
  <c r="BD3003" i="3"/>
  <c r="BE3003" i="3" s="1"/>
  <c r="AC5629" i="3"/>
  <c r="AZ1135" i="3"/>
  <c r="BA1135" i="3" s="1"/>
  <c r="BD4257" i="3"/>
  <c r="BE4257" i="3" s="1"/>
  <c r="AP1325" i="3"/>
  <c r="BD496" i="3"/>
  <c r="BE496" i="3" s="1"/>
  <c r="BD1106" i="3"/>
  <c r="BE1106" i="3" s="1"/>
  <c r="AM3029" i="3"/>
  <c r="AE3286" i="3"/>
  <c r="AE3293" i="3" s="1"/>
  <c r="AZ1137" i="3"/>
  <c r="BA1137" i="3" s="1"/>
  <c r="AZ4583" i="3"/>
  <c r="BA4583" i="3" s="1"/>
  <c r="BD464" i="3"/>
  <c r="BE464" i="3" s="1"/>
  <c r="AZ275" i="3"/>
  <c r="BA275" i="3" s="1"/>
  <c r="BD3543" i="3"/>
  <c r="BE3543" i="3" s="1"/>
  <c r="J419" i="4"/>
  <c r="K419" i="4" s="1"/>
  <c r="AZ1729" i="3"/>
  <c r="BA1729" i="3" s="1"/>
  <c r="AZ1704" i="3"/>
  <c r="BA1704" i="3" s="1"/>
  <c r="BD4681" i="3"/>
  <c r="BE4681" i="3" s="1"/>
  <c r="BD1802" i="3"/>
  <c r="BE1802" i="3" s="1"/>
  <c r="AZ2991" i="3"/>
  <c r="BA2991" i="3" s="1"/>
  <c r="AZ2866" i="3"/>
  <c r="BA2866" i="3" s="1"/>
  <c r="X2935" i="3"/>
  <c r="AQ2935" i="3"/>
  <c r="AQ1213" i="3"/>
  <c r="V2935" i="3"/>
  <c r="AP2877" i="3"/>
  <c r="BD2744" i="3"/>
  <c r="BE2744" i="3" s="1"/>
  <c r="BB1201" i="3"/>
  <c r="AZ3242" i="3"/>
  <c r="BA3242" i="3" s="1"/>
  <c r="BC2171" i="3"/>
  <c r="BD2170" i="3"/>
  <c r="AZ2134" i="3"/>
  <c r="BA2134" i="3" s="1"/>
  <c r="BD4401" i="3"/>
  <c r="BE4401" i="3" s="1"/>
  <c r="C1396" i="4"/>
  <c r="AZ4722" i="3"/>
  <c r="BA4722" i="3" s="1"/>
  <c r="AY3879" i="3"/>
  <c r="AZ1804" i="3"/>
  <c r="H290" i="4"/>
  <c r="BB1652" i="3"/>
  <c r="BB1655" i="3"/>
  <c r="BD1592" i="3"/>
  <c r="BE1592" i="3" s="1"/>
  <c r="H250" i="4"/>
  <c r="BD1551" i="3"/>
  <c r="AZ3921" i="3"/>
  <c r="BA3921" i="3" s="1"/>
  <c r="AX3946" i="3"/>
  <c r="AX3947" i="3" s="1"/>
  <c r="AX2835" i="3"/>
  <c r="AX2836" i="3" s="1"/>
  <c r="H387" i="4"/>
  <c r="BD2664" i="3"/>
  <c r="BE2664" i="3" s="1"/>
  <c r="BB2700" i="3"/>
  <c r="AX1171" i="3"/>
  <c r="AZ1169" i="3"/>
  <c r="BA1169" i="3" s="1"/>
  <c r="AX4683" i="3"/>
  <c r="C1509" i="4"/>
  <c r="BB1442" i="3"/>
  <c r="BB1443" i="3" s="1"/>
  <c r="BB1448" i="3"/>
  <c r="BD1338" i="3"/>
  <c r="BD1358" i="3"/>
  <c r="BE1358" i="3" s="1"/>
  <c r="BB1364" i="3"/>
  <c r="BB1386" i="3"/>
  <c r="BB1392" i="3" s="1"/>
  <c r="BD1385" i="3"/>
  <c r="BD3714" i="3"/>
  <c r="BB3717" i="3"/>
  <c r="AX268" i="3"/>
  <c r="BB4407" i="3"/>
  <c r="AZ1053" i="3"/>
  <c r="AX1061" i="3"/>
  <c r="C6" i="4"/>
  <c r="AA3903" i="3"/>
  <c r="AY2220" i="3"/>
  <c r="AZ2220" i="3" s="1"/>
  <c r="BA2220" i="3" s="1"/>
  <c r="AY4065" i="3"/>
  <c r="AZ4065" i="3" s="1"/>
  <c r="BA4065" i="3" s="1"/>
  <c r="AY793" i="3"/>
  <c r="AZ793" i="3" s="1"/>
  <c r="BA793" i="3" s="1"/>
  <c r="AY5311" i="3"/>
  <c r="AZ5311" i="3" s="1"/>
  <c r="BA5311" i="3" s="1"/>
  <c r="AZ3372" i="3"/>
  <c r="BA3372" i="3" s="1"/>
  <c r="C94" i="4"/>
  <c r="AY1020" i="3"/>
  <c r="AY1021" i="3" s="1"/>
  <c r="AZ1019" i="3"/>
  <c r="BA1019" i="3" s="1"/>
  <c r="BA1020" i="3" s="1"/>
  <c r="BA1021" i="3" s="1"/>
  <c r="AZ2226" i="3"/>
  <c r="BA2226" i="3" s="1"/>
  <c r="BB4142" i="3"/>
  <c r="BB4220" i="3" s="1"/>
  <c r="BB4136" i="3"/>
  <c r="BB4137" i="3" s="1"/>
  <c r="AZ2123" i="3"/>
  <c r="AX2155" i="3"/>
  <c r="BB4527" i="3"/>
  <c r="BB4533" i="3" s="1"/>
  <c r="BD4526" i="3"/>
  <c r="BD5135" i="3"/>
  <c r="BE5135" i="3" s="1"/>
  <c r="BB5146" i="3"/>
  <c r="BB5655" i="3" s="1"/>
  <c r="H1242" i="4"/>
  <c r="C552" i="4"/>
  <c r="AZ3311" i="3"/>
  <c r="BA3311" i="3" s="1"/>
  <c r="X5537" i="3"/>
  <c r="AD5537" i="3" s="1"/>
  <c r="AC5588" i="3"/>
  <c r="AX4812" i="3"/>
  <c r="AZ4809" i="3"/>
  <c r="AZ4815" i="3" s="1"/>
  <c r="BD2304" i="3"/>
  <c r="BE2304" i="3" s="1"/>
  <c r="AX4626" i="3"/>
  <c r="AX3717" i="3"/>
  <c r="AZ1643" i="3"/>
  <c r="BA1643" i="3" s="1"/>
  <c r="AX1652" i="3"/>
  <c r="AX1655" i="3"/>
  <c r="C1484" i="4"/>
  <c r="AZ1626" i="3"/>
  <c r="BA1626" i="3" s="1"/>
  <c r="C210" i="4"/>
  <c r="BD1169" i="3"/>
  <c r="BB1171" i="3"/>
  <c r="AZ4735" i="3"/>
  <c r="BA4735" i="3" s="1"/>
  <c r="BB4683" i="3"/>
  <c r="BD4658" i="3"/>
  <c r="BE4658" i="3" s="1"/>
  <c r="AX1364" i="3"/>
  <c r="C70" i="4"/>
  <c r="AZ1355" i="3"/>
  <c r="BA1355" i="3" s="1"/>
  <c r="BB268" i="3"/>
  <c r="AX4416" i="3"/>
  <c r="AZ4411" i="3"/>
  <c r="BA4411" i="3" s="1"/>
  <c r="AZ4395" i="3"/>
  <c r="BA4395" i="3" s="1"/>
  <c r="BB382" i="3"/>
  <c r="H158" i="4"/>
  <c r="AY2261" i="3"/>
  <c r="AZ2261" i="3" s="1"/>
  <c r="BA2261" i="3" s="1"/>
  <c r="AY5294" i="3"/>
  <c r="AZ5294" i="3" s="1"/>
  <c r="BA5294" i="3" s="1"/>
  <c r="AY1061" i="3"/>
  <c r="AZ1056" i="3"/>
  <c r="BA1056" i="3" s="1"/>
  <c r="BB580" i="3"/>
  <c r="BC2991" i="3"/>
  <c r="BD2991" i="3" s="1"/>
  <c r="BE2991" i="3" s="1"/>
  <c r="AW3010" i="3"/>
  <c r="BC4695" i="3"/>
  <c r="AW284" i="3"/>
  <c r="AW268" i="3"/>
  <c r="BC254" i="3"/>
  <c r="AY2928" i="3"/>
  <c r="AY4658" i="3"/>
  <c r="AZ4658" i="3" s="1"/>
  <c r="BA4658" i="3" s="1"/>
  <c r="AY204" i="3"/>
  <c r="AY3599" i="3"/>
  <c r="AZ3599" i="3" s="1"/>
  <c r="BA3599" i="3" s="1"/>
  <c r="AY2666" i="3"/>
  <c r="AZ2666" i="3" s="1"/>
  <c r="BA2666" i="3" s="1"/>
  <c r="AE2700" i="3"/>
  <c r="AY822" i="3"/>
  <c r="AZ822" i="3" s="1"/>
  <c r="BA822" i="3" s="1"/>
  <c r="AY1323" i="3"/>
  <c r="AY1324" i="3" s="1"/>
  <c r="AE1324" i="3"/>
  <c r="AW3228" i="3"/>
  <c r="AW3229" i="3" s="1"/>
  <c r="BC3227" i="3"/>
  <c r="AZ2854" i="3"/>
  <c r="BA2854" i="3" s="1"/>
  <c r="C347" i="4"/>
  <c r="AY4586" i="3"/>
  <c r="AZ4586" i="3" s="1"/>
  <c r="BA4586" i="3" s="1"/>
  <c r="AY2235" i="3"/>
  <c r="AZ2235" i="3" s="1"/>
  <c r="BA2235" i="3" s="1"/>
  <c r="AE4407" i="3"/>
  <c r="AY4284" i="3"/>
  <c r="AZ4284" i="3" s="1"/>
  <c r="BA4284" i="3" s="1"/>
  <c r="AY5112" i="3"/>
  <c r="AZ5112" i="3" s="1"/>
  <c r="BA5112" i="3" s="1"/>
  <c r="AW3140" i="3"/>
  <c r="AY2192" i="3"/>
  <c r="AZ2192" i="3" s="1"/>
  <c r="BA2192" i="3" s="1"/>
  <c r="AY1267" i="3"/>
  <c r="AZ1267" i="3" s="1"/>
  <c r="BA1267" i="3" s="1"/>
  <c r="AY782" i="3"/>
  <c r="AZ782" i="3" s="1"/>
  <c r="BA782" i="3" s="1"/>
  <c r="AE5184" i="3"/>
  <c r="AY5255" i="3"/>
  <c r="AZ5255" i="3" s="1"/>
  <c r="BA5255" i="3" s="1"/>
  <c r="AY2112" i="3"/>
  <c r="AZ2112" i="3" s="1"/>
  <c r="BA2112" i="3" s="1"/>
  <c r="AE2158" i="3"/>
  <c r="BD1259" i="3"/>
  <c r="BE1259" i="3" s="1"/>
  <c r="AE5327" i="3"/>
  <c r="AY2240" i="3"/>
  <c r="AZ2240" i="3" s="1"/>
  <c r="BA2240" i="3" s="1"/>
  <c r="AY4619" i="3"/>
  <c r="AZ4619" i="3" s="1"/>
  <c r="BA4619" i="3" s="1"/>
  <c r="AY4406" i="3"/>
  <c r="AZ4406" i="3" s="1"/>
  <c r="BA4406" i="3" s="1"/>
  <c r="AY1357" i="3"/>
  <c r="AE1364" i="3"/>
  <c r="AE1372" i="3" s="1"/>
  <c r="AY815" i="3"/>
  <c r="AZ815" i="3" s="1"/>
  <c r="BA815" i="3" s="1"/>
  <c r="AY5323" i="3"/>
  <c r="AZ5323" i="3" s="1"/>
  <c r="BA5323" i="3" s="1"/>
  <c r="AY2385" i="3"/>
  <c r="AW1155" i="3"/>
  <c r="AE5445" i="3"/>
  <c r="AE5442" i="3"/>
  <c r="AY1415" i="3"/>
  <c r="AE1416" i="3"/>
  <c r="AU5615" i="3"/>
  <c r="AU3903" i="3"/>
  <c r="AE1695" i="3"/>
  <c r="AE5048" i="3"/>
  <c r="AQ5494" i="3"/>
  <c r="AQ5654" i="3" s="1"/>
  <c r="BC1950" i="3"/>
  <c r="BC1947" i="3"/>
  <c r="BC1949" i="3"/>
  <c r="BD1920" i="3"/>
  <c r="BD1949" i="3" s="1"/>
  <c r="BA4941" i="3"/>
  <c r="AE2835" i="3"/>
  <c r="AE2836" i="3" s="1"/>
  <c r="AY2834" i="3"/>
  <c r="AZ2834" i="3" s="1"/>
  <c r="AY3483" i="3"/>
  <c r="AE3485" i="3"/>
  <c r="AE943" i="3"/>
  <c r="C1372" i="4"/>
  <c r="AZ920" i="3"/>
  <c r="AX689" i="3"/>
  <c r="AX384" i="3"/>
  <c r="AX369" i="3"/>
  <c r="BD5309" i="3"/>
  <c r="BE5309" i="3" s="1"/>
  <c r="AE121" i="3"/>
  <c r="BC5442" i="3"/>
  <c r="BC5445" i="3"/>
  <c r="AY4860" i="3"/>
  <c r="AZ4827" i="3"/>
  <c r="AZ4857" i="3" s="1"/>
  <c r="BD1784" i="3"/>
  <c r="BE1784" i="3" s="1"/>
  <c r="BC4132" i="3"/>
  <c r="I900" i="4" s="1"/>
  <c r="BC3079" i="3"/>
  <c r="BD3079" i="3" s="1"/>
  <c r="BE3079" i="3" s="1"/>
  <c r="AY678" i="3"/>
  <c r="AZ678" i="3" s="1"/>
  <c r="BA678" i="3" s="1"/>
  <c r="BD5075" i="3"/>
  <c r="BE5075" i="3" s="1"/>
  <c r="BC1211" i="3"/>
  <c r="AZ231" i="3"/>
  <c r="AY233" i="3"/>
  <c r="BC822" i="3"/>
  <c r="BD822" i="3" s="1"/>
  <c r="BE822" i="3" s="1"/>
  <c r="AW336" i="3"/>
  <c r="AW337" i="3" s="1"/>
  <c r="BC329" i="3"/>
  <c r="AE190" i="3"/>
  <c r="AE191" i="3" s="1"/>
  <c r="AE1480" i="3"/>
  <c r="AY1478" i="3"/>
  <c r="AW190" i="3"/>
  <c r="AW191" i="3" s="1"/>
  <c r="BC189" i="3"/>
  <c r="BC5054" i="3"/>
  <c r="BD5054" i="3" s="1"/>
  <c r="BE5054" i="3" s="1"/>
  <c r="AW5055" i="3"/>
  <c r="AZ4611" i="3"/>
  <c r="BA4611" i="3" s="1"/>
  <c r="AE1386" i="3"/>
  <c r="AY1385" i="3"/>
  <c r="BC3744" i="3"/>
  <c r="BD3744" i="3" s="1"/>
  <c r="BE3744" i="3" s="1"/>
  <c r="AW2530" i="3"/>
  <c r="BC2529" i="3"/>
  <c r="BC2966" i="3"/>
  <c r="BD2966" i="3" s="1"/>
  <c r="BE2966" i="3" s="1"/>
  <c r="AE1539" i="3"/>
  <c r="AE1540" i="3" s="1"/>
  <c r="AZ3782" i="3"/>
  <c r="AY2576" i="3"/>
  <c r="AW21" i="3"/>
  <c r="AW22" i="3" s="1"/>
  <c r="BC20" i="3"/>
  <c r="BC4938" i="3"/>
  <c r="AY3227" i="3"/>
  <c r="D1476" i="4"/>
  <c r="AZ3020" i="3"/>
  <c r="BA3020" i="3" s="1"/>
  <c r="AY4235" i="3"/>
  <c r="BC734" i="3"/>
  <c r="BD734" i="3" s="1"/>
  <c r="BE734" i="3" s="1"/>
  <c r="BC2861" i="3"/>
  <c r="BD2861" i="3" s="1"/>
  <c r="BE2861" i="3" s="1"/>
  <c r="AE1072" i="3"/>
  <c r="AE1073" i="3" s="1"/>
  <c r="AY1071" i="3"/>
  <c r="BD814" i="3"/>
  <c r="BE814" i="3" s="1"/>
  <c r="AZ4390" i="3"/>
  <c r="BA4390" i="3" s="1"/>
  <c r="BD941" i="3"/>
  <c r="BE941" i="3" s="1"/>
  <c r="BD379" i="3"/>
  <c r="BE379" i="3" s="1"/>
  <c r="BD2412" i="3"/>
  <c r="BE2412" i="3" s="1"/>
  <c r="BB2416" i="3"/>
  <c r="E835" i="4"/>
  <c r="F835" i="4" s="1"/>
  <c r="AW1090" i="3"/>
  <c r="AW1091" i="3" s="1"/>
  <c r="BC1089" i="3"/>
  <c r="BD3007" i="3"/>
  <c r="BE3007" i="3" s="1"/>
  <c r="AZ4045" i="3"/>
  <c r="BA4045" i="3" s="1"/>
  <c r="AW2904" i="3"/>
  <c r="AE2171" i="3"/>
  <c r="AY2170" i="3"/>
  <c r="BC157" i="3"/>
  <c r="AW160" i="3"/>
  <c r="AW161" i="3" s="1"/>
  <c r="AZ4258" i="3"/>
  <c r="BD5314" i="3"/>
  <c r="BE5314" i="3" s="1"/>
  <c r="AW1020" i="3"/>
  <c r="AW1021" i="3" s="1"/>
  <c r="AZ2272" i="3"/>
  <c r="AY4182" i="3"/>
  <c r="AY4176" i="3"/>
  <c r="AY4177" i="3" s="1"/>
  <c r="AZ2535" i="3"/>
  <c r="BD5343" i="3"/>
  <c r="BE5343" i="3" s="1"/>
  <c r="BD1810" i="3"/>
  <c r="BE1810" i="3" s="1"/>
  <c r="AY4777" i="3"/>
  <c r="AE4778" i="3"/>
  <c r="AY4531" i="3"/>
  <c r="AZ4531" i="3" s="1"/>
  <c r="D134" i="4"/>
  <c r="E134" i="4" s="1"/>
  <c r="F134" i="4" s="1"/>
  <c r="AZ1198" i="3"/>
  <c r="BA1198" i="3" s="1"/>
  <c r="BD2251" i="3"/>
  <c r="BE2251" i="3" s="1"/>
  <c r="AW2700" i="3"/>
  <c r="AY887" i="3"/>
  <c r="AE1326" i="3"/>
  <c r="AZ2606" i="3"/>
  <c r="BA2606" i="3" s="1"/>
  <c r="BC3990" i="3"/>
  <c r="AW3991" i="3"/>
  <c r="AW3992" i="3" s="1"/>
  <c r="AY5640" i="3"/>
  <c r="AZ5264" i="3"/>
  <c r="BA5264" i="3" s="1"/>
  <c r="AW754" i="3"/>
  <c r="AY5487" i="3"/>
  <c r="AE5493" i="3"/>
  <c r="AE1268" i="3"/>
  <c r="AE1269" i="3" s="1"/>
  <c r="AY1370" i="3"/>
  <c r="AZ172" i="3"/>
  <c r="BA172" i="3" s="1"/>
  <c r="AY1680" i="3"/>
  <c r="AE4136" i="3"/>
  <c r="AE4137" i="3" s="1"/>
  <c r="AY4132" i="3"/>
  <c r="AZ4132" i="3" s="1"/>
  <c r="AE4142" i="3"/>
  <c r="AE4220" i="3" s="1"/>
  <c r="BD2645" i="3"/>
  <c r="BE2645" i="3" s="1"/>
  <c r="AR3789" i="3"/>
  <c r="AY3664" i="3"/>
  <c r="AY2853" i="3"/>
  <c r="AZ2853" i="3" s="1"/>
  <c r="BA2853" i="3" s="1"/>
  <c r="AY2868" i="3"/>
  <c r="AZ2868" i="3" s="1"/>
  <c r="BA2868" i="3" s="1"/>
  <c r="AY3919" i="3"/>
  <c r="AY4736" i="3"/>
  <c r="AY4661" i="3"/>
  <c r="AZ4661" i="3" s="1"/>
  <c r="BA4661" i="3" s="1"/>
  <c r="AY297" i="3"/>
  <c r="AZ297" i="3" s="1"/>
  <c r="BA297" i="3" s="1"/>
  <c r="AY305" i="3"/>
  <c r="AZ305" i="3" s="1"/>
  <c r="BA305" i="3" s="1"/>
  <c r="AY422" i="3"/>
  <c r="AZ422" i="3" s="1"/>
  <c r="BA422" i="3" s="1"/>
  <c r="AY5221" i="3"/>
  <c r="AZ5221" i="3" s="1"/>
  <c r="BA5221" i="3" s="1"/>
  <c r="AY2322" i="3"/>
  <c r="AZ2322" i="3" s="1"/>
  <c r="BA2322" i="3" s="1"/>
  <c r="AY3018" i="3"/>
  <c r="AY526" i="3"/>
  <c r="AZ526" i="3" s="1"/>
  <c r="BA526" i="3" s="1"/>
  <c r="AY1584" i="3"/>
  <c r="AZ1584" i="3" s="1"/>
  <c r="BA1584" i="3" s="1"/>
  <c r="AY608" i="3"/>
  <c r="AY630" i="3"/>
  <c r="AZ630" i="3" s="1"/>
  <c r="BA630" i="3" s="1"/>
  <c r="AY3666" i="3"/>
  <c r="AZ3666" i="3" s="1"/>
  <c r="BA3666" i="3" s="1"/>
  <c r="AY2662" i="3"/>
  <c r="AZ2662" i="3" s="1"/>
  <c r="BA2662" i="3" s="1"/>
  <c r="AY1715" i="3"/>
  <c r="AZ1715" i="3" s="1"/>
  <c r="BA1715" i="3" s="1"/>
  <c r="AY4791" i="3"/>
  <c r="AY376" i="3"/>
  <c r="AZ376" i="3" s="1"/>
  <c r="BA376" i="3" s="1"/>
  <c r="AY405" i="3"/>
  <c r="AZ405" i="3" s="1"/>
  <c r="BA405" i="3" s="1"/>
  <c r="AY483" i="3"/>
  <c r="AZ483" i="3" s="1"/>
  <c r="BA483" i="3" s="1"/>
  <c r="AY5224" i="3"/>
  <c r="AZ5224" i="3" s="1"/>
  <c r="BA5224" i="3" s="1"/>
  <c r="AY2098" i="3"/>
  <c r="AZ2098" i="3" s="1"/>
  <c r="BA2098" i="3" s="1"/>
  <c r="AY2528" i="3"/>
  <c r="AZ2528" i="3" s="1"/>
  <c r="BA2528" i="3" s="1"/>
  <c r="AY1107" i="3"/>
  <c r="AZ1107" i="3" s="1"/>
  <c r="AY1126" i="3"/>
  <c r="AZ1126" i="3" s="1"/>
  <c r="BA1126" i="3" s="1"/>
  <c r="AY562" i="3"/>
  <c r="AZ562" i="3" s="1"/>
  <c r="BA562" i="3" s="1"/>
  <c r="AY1554" i="3"/>
  <c r="AZ1554" i="3" s="1"/>
  <c r="BA1554" i="3" s="1"/>
  <c r="AZ408" i="3"/>
  <c r="BA408" i="3" s="1"/>
  <c r="AZ4401" i="3"/>
  <c r="BA4401" i="3" s="1"/>
  <c r="BD3111" i="3"/>
  <c r="BD3024" i="3"/>
  <c r="BE3024" i="3" s="1"/>
  <c r="BD2220" i="3"/>
  <c r="BE2220" i="3" s="1"/>
  <c r="AZ3246" i="3"/>
  <c r="BA3246" i="3" s="1"/>
  <c r="AY1405" i="3"/>
  <c r="AY1418" i="3" s="1"/>
  <c r="BD1626" i="3"/>
  <c r="BE1626" i="3" s="1"/>
  <c r="BC2590" i="3"/>
  <c r="BD2590" i="3" s="1"/>
  <c r="BE2590" i="3" s="1"/>
  <c r="BD1780" i="3"/>
  <c r="BE1780" i="3" s="1"/>
  <c r="AZ3547" i="3"/>
  <c r="BA3547" i="3" s="1"/>
  <c r="BC5211" i="3"/>
  <c r="AZ5308" i="3"/>
  <c r="BA5308" i="3" s="1"/>
  <c r="BD1571" i="3"/>
  <c r="BE1571" i="3" s="1"/>
  <c r="AY2660" i="3"/>
  <c r="AZ768" i="3"/>
  <c r="BA768" i="3" s="1"/>
  <c r="AZ640" i="3"/>
  <c r="BA640" i="3" s="1"/>
  <c r="AY3648" i="3"/>
  <c r="AZ3648" i="3" s="1"/>
  <c r="BA3648" i="3" s="1"/>
  <c r="AY2807" i="3"/>
  <c r="BD421" i="3"/>
  <c r="BE421" i="3" s="1"/>
  <c r="AZ4618" i="3"/>
  <c r="BA4618" i="3" s="1"/>
  <c r="AJ1091" i="3"/>
  <c r="AS5629" i="3"/>
  <c r="AZ2315" i="3"/>
  <c r="BA2315" i="3" s="1"/>
  <c r="J1183" i="4"/>
  <c r="K1183" i="4" s="1"/>
  <c r="AY3604" i="3"/>
  <c r="AZ3604" i="3" s="1"/>
  <c r="BA3604" i="3" s="1"/>
  <c r="BD785" i="3"/>
  <c r="BE785" i="3" s="1"/>
  <c r="AY833" i="3"/>
  <c r="AZ833" i="3" s="1"/>
  <c r="BA833" i="3" s="1"/>
  <c r="AY3265" i="3"/>
  <c r="AY5363" i="3"/>
  <c r="AZ5363" i="3" s="1"/>
  <c r="BA5363" i="3" s="1"/>
  <c r="AE1658" i="3"/>
  <c r="BC2031" i="3"/>
  <c r="J1346" i="4"/>
  <c r="K1346" i="4" s="1"/>
  <c r="AZ363" i="3"/>
  <c r="AZ5275" i="3"/>
  <c r="BA5275" i="3" s="1"/>
  <c r="BD2249" i="3"/>
  <c r="BE2249" i="3" s="1"/>
  <c r="AC4245" i="3"/>
  <c r="AR3755" i="3"/>
  <c r="Z3755" i="3"/>
  <c r="AM3571" i="3"/>
  <c r="U3571" i="3"/>
  <c r="BD5109" i="3"/>
  <c r="BE5109" i="3" s="1"/>
  <c r="BD5257" i="3"/>
  <c r="BE5257" i="3" s="1"/>
  <c r="BD5039" i="3"/>
  <c r="BE5039" i="3" s="1"/>
  <c r="BD3842" i="3"/>
  <c r="BE3842" i="3" s="1"/>
  <c r="BD1742" i="3"/>
  <c r="BE1742" i="3" s="1"/>
  <c r="BD3708" i="3"/>
  <c r="BE3708" i="3" s="1"/>
  <c r="AZ984" i="3"/>
  <c r="BA984" i="3" s="1"/>
  <c r="T1325" i="3"/>
  <c r="AM4011" i="3"/>
  <c r="AZ1123" i="3"/>
  <c r="BA1123" i="3" s="1"/>
  <c r="AZ3832" i="3"/>
  <c r="BA3832" i="3" s="1"/>
  <c r="AZ459" i="3"/>
  <c r="BA459" i="3" s="1"/>
  <c r="BD1116" i="3"/>
  <c r="BE1116" i="3" s="1"/>
  <c r="BD1122" i="3"/>
  <c r="BE1122" i="3" s="1"/>
  <c r="BD1318" i="3"/>
  <c r="BE1318" i="3" s="1"/>
  <c r="BD5356" i="3"/>
  <c r="BE5356" i="3" s="1"/>
  <c r="BD1732" i="3"/>
  <c r="BE1732" i="3" s="1"/>
  <c r="E110" i="4"/>
  <c r="F110" i="4" s="1"/>
  <c r="BB160" i="3"/>
  <c r="BB161" i="3" s="1"/>
  <c r="BD3110" i="3"/>
  <c r="BE3110" i="3" s="1"/>
  <c r="AZ3625" i="3"/>
  <c r="BA3625" i="3" s="1"/>
  <c r="AZ3705" i="3"/>
  <c r="BA3705" i="3" s="1"/>
  <c r="AZ1783" i="3"/>
  <c r="BA1783" i="3" s="1"/>
  <c r="AN4032" i="3"/>
  <c r="BD4075" i="3"/>
  <c r="BE4075" i="3" s="1"/>
  <c r="AZ792" i="3"/>
  <c r="BA792" i="3" s="1"/>
  <c r="AZ1676" i="3"/>
  <c r="BA1676" i="3" s="1"/>
  <c r="AZ821" i="3"/>
  <c r="BA821" i="3" s="1"/>
  <c r="AZ4616" i="3"/>
  <c r="BA4616" i="3" s="1"/>
  <c r="AZ3515" i="3"/>
  <c r="BA3515" i="3" s="1"/>
  <c r="BD1284" i="3"/>
  <c r="BE1284" i="3" s="1"/>
  <c r="BD1724" i="3"/>
  <c r="BE1724" i="3" s="1"/>
  <c r="BD922" i="3"/>
  <c r="BE922" i="3" s="1"/>
  <c r="AZ246" i="3"/>
  <c r="BD2199" i="3"/>
  <c r="BE2199" i="3" s="1"/>
  <c r="AZ1727" i="3"/>
  <c r="BA1727" i="3" s="1"/>
  <c r="AZ1917" i="3"/>
  <c r="AX2646" i="3"/>
  <c r="BB1218" i="3"/>
  <c r="AZ1145" i="3"/>
  <c r="BA1145" i="3" s="1"/>
  <c r="AP4011" i="3"/>
  <c r="BD3695" i="3"/>
  <c r="BE3695" i="3" s="1"/>
  <c r="BD2206" i="3"/>
  <c r="BE2206" i="3" s="1"/>
  <c r="BD1718" i="3"/>
  <c r="BE1718" i="3" s="1"/>
  <c r="BB2646" i="3"/>
  <c r="AZ1150" i="3"/>
  <c r="BA1150" i="3" s="1"/>
  <c r="AL4032" i="3"/>
  <c r="S4032" i="3"/>
  <c r="AA4417" i="3"/>
  <c r="AU4417" i="3"/>
  <c r="X5141" i="3"/>
  <c r="AZ366" i="3"/>
  <c r="BA366" i="3" s="1"/>
  <c r="BD1136" i="3"/>
  <c r="BE1136" i="3" s="1"/>
  <c r="BD426" i="3"/>
  <c r="BE426" i="3" s="1"/>
  <c r="BD519" i="3"/>
  <c r="BE519" i="3" s="1"/>
  <c r="BD482" i="3"/>
  <c r="BE482" i="3" s="1"/>
  <c r="BD3929" i="3"/>
  <c r="BE3929" i="3" s="1"/>
  <c r="AZ274" i="3"/>
  <c r="AZ2592" i="3"/>
  <c r="BA2592" i="3" s="1"/>
  <c r="AZ3003" i="3"/>
  <c r="BA3003" i="3" s="1"/>
  <c r="AZ5252" i="3"/>
  <c r="BA5252" i="3" s="1"/>
  <c r="AI2172" i="3"/>
  <c r="V2877" i="3"/>
  <c r="AU1540" i="3"/>
  <c r="AZ1165" i="3"/>
  <c r="BA1165" i="3" s="1"/>
  <c r="AZ5152" i="3"/>
  <c r="BA5152" i="3" s="1"/>
  <c r="AZ4708" i="3"/>
  <c r="BA4708" i="3" s="1"/>
  <c r="AZ512" i="3"/>
  <c r="BA512" i="3" s="1"/>
  <c r="AZ446" i="3"/>
  <c r="BA446" i="3" s="1"/>
  <c r="BD5282" i="3"/>
  <c r="BE5282" i="3" s="1"/>
  <c r="BD636" i="3"/>
  <c r="BD1646" i="3"/>
  <c r="BE1646" i="3" s="1"/>
  <c r="AZ4738" i="3"/>
  <c r="BA4738" i="3" s="1"/>
  <c r="BD4720" i="3"/>
  <c r="BE4720" i="3" s="1"/>
  <c r="BD4066" i="3"/>
  <c r="BE4066" i="3" s="1"/>
  <c r="AK1325" i="3"/>
  <c r="AK5232" i="3"/>
  <c r="S5232" i="3"/>
  <c r="BD1598" i="3"/>
  <c r="BE1598" i="3" s="1"/>
  <c r="AZ65" i="3"/>
  <c r="BA65" i="3" s="1"/>
  <c r="AZ1624" i="3"/>
  <c r="AZ1552" i="3"/>
  <c r="BA1552" i="3" s="1"/>
  <c r="AZ3024" i="3"/>
  <c r="BA3024" i="3" s="1"/>
  <c r="BD466" i="3"/>
  <c r="BE466" i="3" s="1"/>
  <c r="AJ755" i="3"/>
  <c r="AN4954" i="3"/>
  <c r="V4954" i="3"/>
  <c r="BD4235" i="3"/>
  <c r="AZ3542" i="3"/>
  <c r="BD4104" i="3"/>
  <c r="BE4104" i="3" s="1"/>
  <c r="BD3065" i="3"/>
  <c r="BC4733" i="3"/>
  <c r="BD4733" i="3" s="1"/>
  <c r="BE4733" i="3" s="1"/>
  <c r="BC2148" i="3"/>
  <c r="BD4373" i="3"/>
  <c r="BC4661" i="3"/>
  <c r="BD4661" i="3" s="1"/>
  <c r="BE4661" i="3" s="1"/>
  <c r="AY2420" i="3"/>
  <c r="BC171" i="3"/>
  <c r="AY4872" i="3"/>
  <c r="AW3323" i="3"/>
  <c r="BC3096" i="3"/>
  <c r="BD3096" i="3" s="1"/>
  <c r="BE3096" i="3" s="1"/>
  <c r="BC510" i="3"/>
  <c r="BD510" i="3" s="1"/>
  <c r="BE510" i="3" s="1"/>
  <c r="BC1581" i="3"/>
  <c r="BC2968" i="3"/>
  <c r="BD2968" i="3" s="1"/>
  <c r="BE2968" i="3" s="1"/>
  <c r="AW711" i="3"/>
  <c r="BC671" i="3"/>
  <c r="BC711" i="3" s="1"/>
  <c r="BC815" i="3"/>
  <c r="BD815" i="3" s="1"/>
  <c r="BE815" i="3" s="1"/>
  <c r="AY4527" i="3"/>
  <c r="AE1297" i="3"/>
  <c r="BC495" i="3"/>
  <c r="BC5127" i="3"/>
  <c r="BC1580" i="3"/>
  <c r="BD1580" i="3" s="1"/>
  <c r="BE1580" i="3" s="1"/>
  <c r="BC3614" i="3"/>
  <c r="BD3614" i="3" s="1"/>
  <c r="BE3614" i="3" s="1"/>
  <c r="BC2778" i="3"/>
  <c r="BC4079" i="3"/>
  <c r="BD4079" i="3" s="1"/>
  <c r="BE4079" i="3" s="1"/>
  <c r="AE1474" i="3"/>
  <c r="AY1466" i="3"/>
  <c r="AY1474" i="3" s="1"/>
  <c r="AY5030" i="3"/>
  <c r="AZ5030" i="3" s="1"/>
  <c r="BA5030" i="3" s="1"/>
  <c r="BC5167" i="3"/>
  <c r="BD5167" i="3" s="1"/>
  <c r="BE5167" i="3" s="1"/>
  <c r="AW382" i="3"/>
  <c r="AY5289" i="3"/>
  <c r="AZ5289" i="3" s="1"/>
  <c r="BA5289" i="3" s="1"/>
  <c r="AY5326" i="3"/>
  <c r="AZ5326" i="3" s="1"/>
  <c r="BA5326" i="3" s="1"/>
  <c r="AW4369" i="3"/>
  <c r="AW4376" i="3" s="1"/>
  <c r="BC5096" i="3"/>
  <c r="BD5096" i="3" s="1"/>
  <c r="BE5096" i="3" s="1"/>
  <c r="BC2923" i="3"/>
  <c r="AE5475" i="3"/>
  <c r="BD1725" i="3"/>
  <c r="BE1725" i="3" s="1"/>
  <c r="AX5575" i="3"/>
  <c r="AX5572" i="3"/>
  <c r="AY2218" i="3"/>
  <c r="AZ2218" i="3" s="1"/>
  <c r="BA2218" i="3" s="1"/>
  <c r="BC274" i="3"/>
  <c r="BC1143" i="3"/>
  <c r="BD1143" i="3" s="1"/>
  <c r="BE1143" i="3" s="1"/>
  <c r="BC2994" i="3"/>
  <c r="BD2994" i="3" s="1"/>
  <c r="BE2994" i="3" s="1"/>
  <c r="BC1567" i="3"/>
  <c r="BD1567" i="3" s="1"/>
  <c r="BE1567" i="3" s="1"/>
  <c r="BC2707" i="3"/>
  <c r="BC4398" i="3"/>
  <c r="BC792" i="3"/>
  <c r="BD792" i="3" s="1"/>
  <c r="BE792" i="3" s="1"/>
  <c r="AW123" i="3"/>
  <c r="BC373" i="3"/>
  <c r="AW1171" i="3"/>
  <c r="AY210" i="3"/>
  <c r="AE211" i="3"/>
  <c r="BC2269" i="3"/>
  <c r="BD2269" i="3" s="1"/>
  <c r="BE2269" i="3" s="1"/>
  <c r="BC1466" i="3"/>
  <c r="BD1466" i="3" s="1"/>
  <c r="BE1466" i="3" s="1"/>
  <c r="BD4925" i="3"/>
  <c r="BC4367" i="3"/>
  <c r="BC4369" i="3" s="1"/>
  <c r="AW385" i="3"/>
  <c r="AY695" i="3"/>
  <c r="AY5318" i="3"/>
  <c r="BC4044" i="3"/>
  <c r="I755" i="4" s="1"/>
  <c r="BC5319" i="3"/>
  <c r="AE2027" i="3"/>
  <c r="BC3839" i="3"/>
  <c r="BD3839" i="3" s="1"/>
  <c r="BE3839" i="3" s="1"/>
  <c r="AP1830" i="3"/>
  <c r="AV1830" i="3" s="1"/>
  <c r="AY4393" i="3"/>
  <c r="AZ4393" i="3" s="1"/>
  <c r="BA4393" i="3" s="1"/>
  <c r="BC833" i="3"/>
  <c r="BD833" i="3" s="1"/>
  <c r="BE833" i="3" s="1"/>
  <c r="AZ2064" i="3"/>
  <c r="BA2064" i="3" s="1"/>
  <c r="BD5305" i="3"/>
  <c r="BE5305" i="3" s="1"/>
  <c r="BD2890" i="3"/>
  <c r="BE2890" i="3" s="1"/>
  <c r="AC4552" i="3"/>
  <c r="AX4407" i="3"/>
  <c r="Y4552" i="3"/>
  <c r="AZ2224" i="3"/>
  <c r="BA2224" i="3" s="1"/>
  <c r="BD430" i="3"/>
  <c r="BE430" i="3" s="1"/>
  <c r="AZ739" i="3"/>
  <c r="BA739" i="3" s="1"/>
  <c r="BD364" i="3"/>
  <c r="AZ5157" i="3"/>
  <c r="BA5157" i="3" s="1"/>
  <c r="J835" i="4"/>
  <c r="K835" i="4" s="1"/>
  <c r="E1346" i="4"/>
  <c r="F1346" i="4" s="1"/>
  <c r="J500" i="4"/>
  <c r="K500" i="4" s="1"/>
  <c r="AZ1556" i="3"/>
  <c r="BA1556" i="3" s="1"/>
  <c r="J1314" i="4"/>
  <c r="K1314" i="4" s="1"/>
  <c r="BC2234" i="3"/>
  <c r="BD2234" i="3" s="1"/>
  <c r="BE2234" i="3" s="1"/>
  <c r="AZ2996" i="3"/>
  <c r="BA2996" i="3" s="1"/>
  <c r="AZ4737" i="3"/>
  <c r="BA4737" i="3" s="1"/>
  <c r="J795" i="4"/>
  <c r="K795" i="4" s="1"/>
  <c r="BD1998" i="3"/>
  <c r="BE1998" i="3" s="1"/>
  <c r="AC2877" i="3"/>
  <c r="AY1919" i="3"/>
  <c r="AZ3052" i="3"/>
  <c r="BB385" i="3"/>
  <c r="AZ2234" i="3"/>
  <c r="BA2234" i="3" s="1"/>
  <c r="AZ2619" i="3"/>
  <c r="BA2619" i="3" s="1"/>
  <c r="BB3843" i="3"/>
  <c r="AZ1563" i="3"/>
  <c r="BA1563" i="3" s="1"/>
  <c r="BB3834" i="3"/>
  <c r="BD963" i="3"/>
  <c r="BE963" i="3" s="1"/>
  <c r="J1175" i="4"/>
  <c r="K1175" i="4" s="1"/>
  <c r="E1183" i="4"/>
  <c r="F1183" i="4" s="1"/>
  <c r="BC394" i="3"/>
  <c r="BD394" i="3" s="1"/>
  <c r="BE394" i="3" s="1"/>
  <c r="AZ1682" i="3"/>
  <c r="BD5320" i="3"/>
  <c r="BE5320" i="3" s="1"/>
  <c r="AZ4605" i="3"/>
  <c r="BA4605" i="3" s="1"/>
  <c r="BD3820" i="3"/>
  <c r="BE3820" i="3" s="1"/>
  <c r="BD4664" i="3"/>
  <c r="BE4664" i="3" s="1"/>
  <c r="AZ2664" i="3"/>
  <c r="BA2664" i="3" s="1"/>
  <c r="AZ2624" i="3"/>
  <c r="BA2624" i="3" s="1"/>
  <c r="BC4871" i="3"/>
  <c r="BC4873" i="3" s="1"/>
  <c r="BC4880" i="3" s="1"/>
  <c r="BD4870" i="3"/>
  <c r="BD572" i="3"/>
  <c r="H552" i="4"/>
  <c r="AZ3641" i="3"/>
  <c r="BA3641" i="3" s="1"/>
  <c r="C520" i="4"/>
  <c r="AZ5401" i="3"/>
  <c r="AX5402" i="3"/>
  <c r="AX1435" i="3"/>
  <c r="AX1429" i="3"/>
  <c r="AX1430" i="3" s="1"/>
  <c r="AZ1428" i="3"/>
  <c r="AZ1435" i="3" s="1"/>
  <c r="BD1683" i="3"/>
  <c r="BE1683" i="3" s="1"/>
  <c r="BB1692" i="3"/>
  <c r="BD4641" i="3"/>
  <c r="BE4641" i="3" s="1"/>
  <c r="AX5564" i="3"/>
  <c r="AX5566" i="3" s="1"/>
  <c r="AX5576" i="3" s="1"/>
  <c r="AZ5562" i="3"/>
  <c r="AX5586" i="3"/>
  <c r="AX5588" i="3" s="1"/>
  <c r="AX5615" i="3" s="1"/>
  <c r="AZ5585" i="3"/>
  <c r="AC4810" i="3"/>
  <c r="AZ3665" i="3"/>
  <c r="BA3665" i="3" s="1"/>
  <c r="C1380" i="4"/>
  <c r="C14" i="4"/>
  <c r="AX4295" i="3"/>
  <c r="AZ5214" i="3"/>
  <c r="BA5214" i="3" s="1"/>
  <c r="AX5216" i="3"/>
  <c r="C1444" i="4"/>
  <c r="BB5231" i="3"/>
  <c r="H1444" i="4"/>
  <c r="H1274" i="4"/>
  <c r="BD4576" i="3"/>
  <c r="BE4576" i="3" s="1"/>
  <c r="AZ3251" i="3"/>
  <c r="BA3251" i="3" s="1"/>
  <c r="BD5052" i="3"/>
  <c r="BD1339" i="3"/>
  <c r="AZ98" i="3"/>
  <c r="BA98" i="3" s="1"/>
  <c r="AW1692" i="3"/>
  <c r="BC1675" i="3"/>
  <c r="BC3668" i="3"/>
  <c r="BD3668" i="3" s="1"/>
  <c r="AZ2748" i="3"/>
  <c r="BA2748" i="3" s="1"/>
  <c r="AZ375" i="3"/>
  <c r="BA375" i="3" s="1"/>
  <c r="AZ1468" i="3"/>
  <c r="BC4772" i="3"/>
  <c r="I1046" i="4" s="1"/>
  <c r="AW4773" i="3"/>
  <c r="BD2165" i="3"/>
  <c r="AY5227" i="3"/>
  <c r="AY3820" i="3"/>
  <c r="AY684" i="3"/>
  <c r="AZ684" i="3" s="1"/>
  <c r="BA684" i="3" s="1"/>
  <c r="BC1763" i="3"/>
  <c r="BD1763" i="3" s="1"/>
  <c r="BE1763" i="3" s="1"/>
  <c r="BC4748" i="3"/>
  <c r="BD4748" i="3" s="1"/>
  <c r="BE4748" i="3" s="1"/>
  <c r="BC3885" i="3"/>
  <c r="BD3885" i="3" s="1"/>
  <c r="BE3885" i="3" s="1"/>
  <c r="AY2249" i="3"/>
  <c r="AZ2249" i="3" s="1"/>
  <c r="BA2249" i="3" s="1"/>
  <c r="AY4397" i="3"/>
  <c r="AZ4397" i="3" s="1"/>
  <c r="BA4397" i="3" s="1"/>
  <c r="AY1318" i="3"/>
  <c r="BC2063" i="3"/>
  <c r="BD2063" i="3" s="1"/>
  <c r="BE2063" i="3" s="1"/>
  <c r="BC2271" i="3"/>
  <c r="BD2271" i="3" s="1"/>
  <c r="BE2271" i="3" s="1"/>
  <c r="BC1285" i="3"/>
  <c r="BD1285" i="3" s="1"/>
  <c r="BE1285" i="3" s="1"/>
  <c r="AE1245" i="3"/>
  <c r="AY1228" i="3"/>
  <c r="AE1248" i="3"/>
  <c r="AY5160" i="3"/>
  <c r="AZ5160" i="3" s="1"/>
  <c r="BA5160" i="3" s="1"/>
  <c r="AY52" i="3"/>
  <c r="AY61" i="3" s="1"/>
  <c r="BB3677" i="3"/>
  <c r="AY578" i="3"/>
  <c r="AY2909" i="3"/>
  <c r="AE2911" i="3"/>
  <c r="AY4649" i="3"/>
  <c r="AZ4649" i="3" s="1"/>
  <c r="BA4649" i="3" s="1"/>
  <c r="AY4682" i="3"/>
  <c r="BC724" i="3"/>
  <c r="BC2106" i="3"/>
  <c r="BC5093" i="3"/>
  <c r="BD5093" i="3" s="1"/>
  <c r="BE5093" i="3" s="1"/>
  <c r="AW211" i="3"/>
  <c r="AY2759" i="3"/>
  <c r="AZ2759" i="3" s="1"/>
  <c r="BA2759" i="3" s="1"/>
  <c r="AY701" i="3"/>
  <c r="BC3371" i="3"/>
  <c r="AY748" i="3"/>
  <c r="BC444" i="3"/>
  <c r="BD444" i="3" s="1"/>
  <c r="BE444" i="3" s="1"/>
  <c r="BC2993" i="3"/>
  <c r="BC1771" i="3"/>
  <c r="BD1771" i="3" s="1"/>
  <c r="BE1771" i="3" s="1"/>
  <c r="BC5260" i="3"/>
  <c r="BC5389" i="3"/>
  <c r="BC5485" i="3"/>
  <c r="BC5177" i="3"/>
  <c r="AY2000" i="3"/>
  <c r="AE4532" i="3"/>
  <c r="AE4533" i="3" s="1"/>
  <c r="AY5130" i="3"/>
  <c r="BC4549" i="3"/>
  <c r="BC3248" i="3"/>
  <c r="AY4237" i="3"/>
  <c r="AZ4237" i="3" s="1"/>
  <c r="BA4237" i="3" s="1"/>
  <c r="BD3622" i="3"/>
  <c r="BE3622" i="3" s="1"/>
  <c r="AY455" i="3"/>
  <c r="AZ455" i="3" s="1"/>
  <c r="AY1710" i="3"/>
  <c r="AY3831" i="3"/>
  <c r="AZ3831" i="3" s="1"/>
  <c r="BA3831" i="3" s="1"/>
  <c r="AY4402" i="3"/>
  <c r="AZ4402" i="3" s="1"/>
  <c r="BA4402" i="3" s="1"/>
  <c r="BC2624" i="3"/>
  <c r="BD2624" i="3" s="1"/>
  <c r="BE2624" i="3" s="1"/>
  <c r="BC1597" i="3"/>
  <c r="BD1597" i="3" s="1"/>
  <c r="BE1597" i="3" s="1"/>
  <c r="AW1035" i="3"/>
  <c r="AW1042" i="3" s="1"/>
  <c r="AW542" i="3"/>
  <c r="BC526" i="3"/>
  <c r="BC3962" i="3"/>
  <c r="AE2594" i="3"/>
  <c r="AY2855" i="3"/>
  <c r="BC2050" i="3"/>
  <c r="BD2050" i="3" s="1"/>
  <c r="BE2050" i="3" s="1"/>
  <c r="BC3654" i="3"/>
  <c r="BC4665" i="3"/>
  <c r="BC5162" i="3"/>
  <c r="BD5162" i="3" s="1"/>
  <c r="BE5162" i="3" s="1"/>
  <c r="BC4582" i="3"/>
  <c r="BD4582" i="3" s="1"/>
  <c r="BE4582" i="3" s="1"/>
  <c r="BC3591" i="3"/>
  <c r="BD3591" i="3" s="1"/>
  <c r="BE3591" i="3" s="1"/>
  <c r="BC3742" i="3"/>
  <c r="AY4642" i="3"/>
  <c r="BC4583" i="3"/>
  <c r="BD4583" i="3" s="1"/>
  <c r="BE4583" i="3" s="1"/>
  <c r="BC4673" i="3"/>
  <c r="BD4673" i="3" s="1"/>
  <c r="BE4673" i="3" s="1"/>
  <c r="BC4465" i="3"/>
  <c r="BD4465" i="3" s="1"/>
  <c r="BE4465" i="3" s="1"/>
  <c r="BC797" i="3"/>
  <c r="BD797" i="3" s="1"/>
  <c r="BE797" i="3" s="1"/>
  <c r="BC676" i="3"/>
  <c r="BC210" i="3"/>
  <c r="AY5031" i="3"/>
  <c r="AZ5031" i="3" s="1"/>
  <c r="BA5031" i="3" s="1"/>
  <c r="AY629" i="3"/>
  <c r="AZ629" i="3" s="1"/>
  <c r="BA629" i="3" s="1"/>
  <c r="AY3095" i="3"/>
  <c r="AZ3095" i="3" s="1"/>
  <c r="BA3095" i="3" s="1"/>
  <c r="AY1590" i="3"/>
  <c r="AZ1590" i="3" s="1"/>
  <c r="BA1590" i="3" s="1"/>
  <c r="BC1628" i="3"/>
  <c r="AZ5352" i="3"/>
  <c r="BA5352" i="3" s="1"/>
  <c r="BD258" i="3"/>
  <c r="BE258" i="3" s="1"/>
  <c r="BD3357" i="3"/>
  <c r="BE3357" i="3" s="1"/>
  <c r="AZ4061" i="3"/>
  <c r="BA4061" i="3" s="1"/>
  <c r="BD4265" i="3"/>
  <c r="BE4265" i="3" s="1"/>
  <c r="AZ2092" i="3"/>
  <c r="BA2092" i="3" s="1"/>
  <c r="AX1091" i="3"/>
  <c r="BD1748" i="3"/>
  <c r="BE1748" i="3" s="1"/>
  <c r="U3216" i="3"/>
  <c r="AZ4807" i="3"/>
  <c r="BD2581" i="3"/>
  <c r="BE2581" i="3" s="1"/>
  <c r="AJ147" i="3"/>
  <c r="AZ1615" i="3"/>
  <c r="BA1615" i="3" s="1"/>
  <c r="BB3292" i="3"/>
  <c r="AZ4577" i="3"/>
  <c r="BA4577" i="3" s="1"/>
  <c r="BB5524" i="3"/>
  <c r="BD4669" i="3"/>
  <c r="BE4669" i="3" s="1"/>
  <c r="BD1959" i="3"/>
  <c r="BD5225" i="3"/>
  <c r="BB3849" i="3"/>
  <c r="BB4096" i="3" s="1"/>
  <c r="BD2248" i="3"/>
  <c r="BE2248" i="3" s="1"/>
  <c r="BB1268" i="3"/>
  <c r="X4032" i="3"/>
  <c r="AZ4389" i="3"/>
  <c r="AQ5629" i="3"/>
  <c r="AX3991" i="3"/>
  <c r="AX3992" i="3" s="1"/>
  <c r="AZ4047" i="3"/>
  <c r="BA4047" i="3" s="1"/>
  <c r="AQ1172" i="3"/>
  <c r="AW2596" i="3"/>
  <c r="AW3038" i="3" s="1"/>
  <c r="AW2584" i="3"/>
  <c r="BC2574" i="3"/>
  <c r="AY5037" i="3"/>
  <c r="AZ1580" i="3"/>
  <c r="AY3683" i="3"/>
  <c r="AY5622" i="3"/>
  <c r="AE5623" i="3"/>
  <c r="AZ5503" i="3"/>
  <c r="AY394" i="3"/>
  <c r="AZ3618" i="3"/>
  <c r="H202" i="4"/>
  <c r="BD2247" i="3"/>
  <c r="BE2247" i="3" s="1"/>
  <c r="AC3432" i="3"/>
  <c r="AZ1553" i="3"/>
  <c r="BA1553" i="3" s="1"/>
  <c r="BB3010" i="3"/>
  <c r="AZ3697" i="3"/>
  <c r="BA3697" i="3" s="1"/>
  <c r="H476" i="4"/>
  <c r="BB2977" i="3"/>
  <c r="AX2700" i="3"/>
  <c r="C387" i="4"/>
  <c r="AE2977" i="3"/>
  <c r="AY2973" i="3"/>
  <c r="AE1876" i="3"/>
  <c r="AE1877" i="3"/>
  <c r="AY1829" i="3"/>
  <c r="AE1874" i="3"/>
  <c r="BC2325" i="3"/>
  <c r="BD3807" i="3"/>
  <c r="BE3807" i="3" s="1"/>
  <c r="BE3808" i="3" s="1"/>
  <c r="AE2934" i="3"/>
  <c r="AW1695" i="3"/>
  <c r="BC3095" i="3"/>
  <c r="AW3097" i="3"/>
  <c r="AW3098" i="3" s="1"/>
  <c r="AY1193" i="3"/>
  <c r="AW924" i="3"/>
  <c r="AW925" i="3" s="1"/>
  <c r="BC919" i="3"/>
  <c r="AZ1286" i="3"/>
  <c r="AY3093" i="3"/>
  <c r="AE3097" i="3"/>
  <c r="AE3098" i="3" s="1"/>
  <c r="AW1245" i="3"/>
  <c r="BC1228" i="3"/>
  <c r="AW1248" i="3"/>
  <c r="BC5457" i="3"/>
  <c r="AW5475" i="3"/>
  <c r="AW5472" i="3"/>
  <c r="AZ3502" i="3"/>
  <c r="AZ1032" i="3"/>
  <c r="AZ119" i="3"/>
  <c r="AY121" i="3"/>
  <c r="BD94" i="3"/>
  <c r="BD3821" i="3"/>
  <c r="BE3821" i="3" s="1"/>
  <c r="AE2584" i="3"/>
  <c r="AZ2581" i="3"/>
  <c r="BD1562" i="3"/>
  <c r="BE1562" i="3" s="1"/>
  <c r="AZ2806" i="3"/>
  <c r="BB5586" i="3"/>
  <c r="BB5588" i="3" s="1"/>
  <c r="BB5615" i="3" s="1"/>
  <c r="AZ3002" i="3"/>
  <c r="BA3002" i="3" s="1"/>
  <c r="BD5341" i="3"/>
  <c r="BE5341" i="3" s="1"/>
  <c r="BB5327" i="3"/>
  <c r="E30" i="4"/>
  <c r="F30" i="4" s="1"/>
  <c r="BB2113" i="3"/>
  <c r="BD5394" i="3"/>
  <c r="BE5394" i="3" s="1"/>
  <c r="BD5323" i="3"/>
  <c r="BE5323" i="3" s="1"/>
  <c r="AZ2625" i="3"/>
  <c r="BA2625" i="3" s="1"/>
  <c r="BD4262" i="3"/>
  <c r="BE4262" i="3" s="1"/>
  <c r="BD4824" i="3"/>
  <c r="AZ290" i="3"/>
  <c r="J30" i="4"/>
  <c r="K30" i="4" s="1"/>
  <c r="AZ1775" i="3"/>
  <c r="BA1775" i="3" s="1"/>
  <c r="AZ1788" i="3"/>
  <c r="BA1788" i="3" s="1"/>
  <c r="J234" i="4"/>
  <c r="K234" i="4" s="1"/>
  <c r="AZ5167" i="3"/>
  <c r="BA5167" i="3" s="1"/>
  <c r="S4552" i="3"/>
  <c r="BC1658" i="3"/>
  <c r="BD4727" i="3"/>
  <c r="BE4727" i="3" s="1"/>
  <c r="E1354" i="4"/>
  <c r="F1354" i="4" s="1"/>
  <c r="BD3251" i="3"/>
  <c r="BE3251" i="3" s="1"/>
  <c r="C290" i="4"/>
  <c r="AX966" i="3"/>
  <c r="AX967" i="3" s="1"/>
  <c r="BD5165" i="3"/>
  <c r="BE5165" i="3" s="1"/>
  <c r="H78" i="4"/>
  <c r="AZ4824" i="3"/>
  <c r="AX2977" i="3"/>
  <c r="AJ2033" i="3"/>
  <c r="Q2033" i="3"/>
  <c r="AX542" i="3"/>
  <c r="AX2562" i="3"/>
  <c r="AX2563" i="3" s="1"/>
  <c r="Z3844" i="3"/>
  <c r="AZ404" i="3"/>
  <c r="BA404" i="3" s="1"/>
  <c r="AC4927" i="3"/>
  <c r="AS3271" i="3"/>
  <c r="AA3271" i="3"/>
  <c r="U2172" i="3"/>
  <c r="AN2172" i="3"/>
  <c r="AZ807" i="3"/>
  <c r="BD4204" i="3"/>
  <c r="AZ4614" i="3"/>
  <c r="BA4614" i="3" s="1"/>
  <c r="AZ5347" i="3"/>
  <c r="AZ4716" i="3"/>
  <c r="AX4142" i="3"/>
  <c r="AX4220" i="3" s="1"/>
  <c r="C900" i="4"/>
  <c r="AX4136" i="3"/>
  <c r="AX4137" i="3" s="1"/>
  <c r="BD1665" i="3"/>
  <c r="BB1669" i="3"/>
  <c r="AX5327" i="3"/>
  <c r="H379" i="4"/>
  <c r="BD2748" i="3"/>
  <c r="BE2748" i="3" s="1"/>
  <c r="H1404" i="4"/>
  <c r="BD2898" i="3"/>
  <c r="BE2898" i="3" s="1"/>
  <c r="BB2904" i="3"/>
  <c r="Y2001" i="3"/>
  <c r="BB5442" i="3"/>
  <c r="H1468" i="4"/>
  <c r="BD5431" i="3"/>
  <c r="BB5445" i="3"/>
  <c r="H1298" i="4"/>
  <c r="BD3551" i="3"/>
  <c r="BE3551" i="3" s="1"/>
  <c r="H640" i="4"/>
  <c r="AX2904" i="3"/>
  <c r="BB5184" i="3"/>
  <c r="AZ3016" i="3"/>
  <c r="AX3028" i="3"/>
  <c r="BD4725" i="3"/>
  <c r="BB4765" i="3"/>
  <c r="BB3948" i="3"/>
  <c r="BB3946" i="3"/>
  <c r="BB3947" i="3" s="1"/>
  <c r="H1372" i="4"/>
  <c r="C218" i="4"/>
  <c r="AX449" i="3"/>
  <c r="C1517" i="4"/>
  <c r="C150" i="4"/>
  <c r="C1290" i="4"/>
  <c r="BD5084" i="3"/>
  <c r="BE5084" i="3" s="1"/>
  <c r="BB5048" i="3"/>
  <c r="BD5045" i="3"/>
  <c r="BE5045" i="3" s="1"/>
  <c r="BB659" i="3"/>
  <c r="BB660" i="3" s="1"/>
  <c r="H1525" i="4"/>
  <c r="AX2339" i="3"/>
  <c r="AY306" i="3"/>
  <c r="AY937" i="3"/>
  <c r="AY5170" i="3"/>
  <c r="AZ5170" i="3" s="1"/>
  <c r="AY2059" i="3"/>
  <c r="AZ2059" i="3" s="1"/>
  <c r="BA2059" i="3" s="1"/>
  <c r="AY2065" i="3"/>
  <c r="AZ2065" i="3" s="1"/>
  <c r="BA2065" i="3" s="1"/>
  <c r="AE2079" i="3"/>
  <c r="AY2324" i="3"/>
  <c r="AZ2324" i="3" s="1"/>
  <c r="BA2324" i="3" s="1"/>
  <c r="AY1116" i="3"/>
  <c r="AE1155" i="3"/>
  <c r="AY1639" i="3"/>
  <c r="AY1785" i="3"/>
  <c r="AY631" i="3"/>
  <c r="AY2757" i="3"/>
  <c r="BD885" i="3"/>
  <c r="BE885" i="3" s="1"/>
  <c r="BC886" i="3"/>
  <c r="BD1464" i="3"/>
  <c r="BC771" i="3"/>
  <c r="BD2620" i="3"/>
  <c r="BE2620" i="3" s="1"/>
  <c r="BC3130" i="3"/>
  <c r="BD3130" i="3" s="1"/>
  <c r="BE3130" i="3" s="1"/>
  <c r="AZ1777" i="3"/>
  <c r="BA1777" i="3" s="1"/>
  <c r="AW4765" i="3"/>
  <c r="BC4706" i="3"/>
  <c r="BC1371" i="3"/>
  <c r="BD1370" i="3"/>
  <c r="BE1370" i="3" s="1"/>
  <c r="BD5311" i="3"/>
  <c r="AZ2201" i="3"/>
  <c r="BD1789" i="3"/>
  <c r="AW3948" i="3"/>
  <c r="AZ1959" i="3"/>
  <c r="AE2348" i="3"/>
  <c r="AE2349" i="3" s="1"/>
  <c r="AY2347" i="3"/>
  <c r="AZ3308" i="3"/>
  <c r="BB1985" i="3"/>
  <c r="BB1988" i="3"/>
  <c r="AE1177" i="3"/>
  <c r="AZ1266" i="3"/>
  <c r="AZ5260" i="3"/>
  <c r="BD4736" i="3"/>
  <c r="BE4736" i="3" s="1"/>
  <c r="AY3667" i="3"/>
  <c r="BC4496" i="3"/>
  <c r="BC4499" i="3"/>
  <c r="BD4467" i="3"/>
  <c r="AZ4610" i="3"/>
  <c r="BA4610" i="3" s="1"/>
  <c r="BD2666" i="3"/>
  <c r="BE2666" i="3" s="1"/>
  <c r="AW2166" i="3"/>
  <c r="AW2172" i="3" s="1"/>
  <c r="BD964" i="3"/>
  <c r="BC3125" i="3"/>
  <c r="AW3788" i="3"/>
  <c r="AY1539" i="3"/>
  <c r="AZ1538" i="3"/>
  <c r="AY3286" i="3"/>
  <c r="AZ3282" i="3"/>
  <c r="AE948" i="3"/>
  <c r="AY947" i="3"/>
  <c r="AW2401" i="3"/>
  <c r="AW2402" i="3" s="1"/>
  <c r="BC2400" i="3"/>
  <c r="BC433" i="3"/>
  <c r="BD433" i="3" s="1"/>
  <c r="BE433" i="3" s="1"/>
  <c r="BC5392" i="3"/>
  <c r="BD5392" i="3" s="1"/>
  <c r="AW5403" i="3"/>
  <c r="AZ1647" i="3"/>
  <c r="BA1647" i="3" s="1"/>
  <c r="AY5095" i="3"/>
  <c r="AZ5095" i="3" s="1"/>
  <c r="BA5095" i="3" s="1"/>
  <c r="AY5587" i="3"/>
  <c r="AE5614" i="3"/>
  <c r="BB121" i="3"/>
  <c r="BD120" i="3"/>
  <c r="AZ538" i="3"/>
  <c r="BA538" i="3" s="1"/>
  <c r="BD3253" i="3"/>
  <c r="BE3253" i="3" s="1"/>
  <c r="AX4857" i="3"/>
  <c r="AX4860" i="3"/>
  <c r="AZ960" i="3"/>
  <c r="AZ2892" i="3"/>
  <c r="BA2892" i="3" s="1"/>
  <c r="AZ3240" i="3"/>
  <c r="AZ2715" i="3"/>
  <c r="BA2715" i="3" s="1"/>
  <c r="AX2568" i="3"/>
  <c r="AZ1631" i="3"/>
  <c r="BD3353" i="3"/>
  <c r="BD1133" i="3"/>
  <c r="BE1133" i="3" s="1"/>
  <c r="BD1154" i="3"/>
  <c r="BE1154" i="3" s="1"/>
  <c r="AZ523" i="3"/>
  <c r="BA523" i="3" s="1"/>
  <c r="BD1121" i="3"/>
  <c r="BE1121" i="3" s="1"/>
  <c r="AZ430" i="3"/>
  <c r="BA430" i="3" s="1"/>
  <c r="BD2627" i="3"/>
  <c r="BE2627" i="3" s="1"/>
  <c r="AZ5306" i="3"/>
  <c r="BA5306" i="3" s="1"/>
  <c r="AZ2558" i="3"/>
  <c r="BA2558" i="3" s="1"/>
  <c r="BD5347" i="3"/>
  <c r="BE5347" i="3" s="1"/>
  <c r="BD4048" i="3"/>
  <c r="BD654" i="3"/>
  <c r="BE654" i="3" s="1"/>
  <c r="J1226" i="4"/>
  <c r="K1226" i="4" s="1"/>
  <c r="E1258" i="4"/>
  <c r="F1258" i="4" s="1"/>
  <c r="E118" i="4"/>
  <c r="F118" i="4" s="1"/>
  <c r="AR5629" i="3"/>
  <c r="X2172" i="3"/>
  <c r="AQ2172" i="3"/>
  <c r="S4417" i="3"/>
  <c r="AL4417" i="3"/>
  <c r="AZ625" i="3"/>
  <c r="Z642" i="3"/>
  <c r="AU3755" i="3"/>
  <c r="X3216" i="3"/>
  <c r="AU4245" i="3"/>
  <c r="AC3755" i="3"/>
  <c r="AP3571" i="3"/>
  <c r="AU4121" i="3"/>
  <c r="AZ3745" i="3"/>
  <c r="BD3309" i="3"/>
  <c r="BD3518" i="3"/>
  <c r="S4684" i="3"/>
  <c r="AZ4236" i="3"/>
  <c r="BA4236" i="3" s="1"/>
  <c r="AR4121" i="3"/>
  <c r="AR4215" i="3" s="1"/>
  <c r="AI4927" i="3"/>
  <c r="Q4927" i="3"/>
  <c r="X3844" i="3"/>
  <c r="X4954" i="3"/>
  <c r="H608" i="4"/>
  <c r="AZ4080" i="3"/>
  <c r="BA4080" i="3" s="1"/>
  <c r="AZ3133" i="3"/>
  <c r="BA3133" i="3" s="1"/>
  <c r="C608" i="4"/>
  <c r="BD2140" i="3"/>
  <c r="BB2155" i="3"/>
  <c r="H322" i="4"/>
  <c r="BB1371" i="3"/>
  <c r="H1436" i="4"/>
  <c r="H70" i="4"/>
  <c r="C379" i="4"/>
  <c r="C1404" i="4"/>
  <c r="BB1319" i="3"/>
  <c r="BB1325" i="3" s="1"/>
  <c r="H94" i="4"/>
  <c r="H1460" i="4"/>
  <c r="AX1177" i="3"/>
  <c r="AX1155" i="3"/>
  <c r="C46" i="4"/>
  <c r="C1412" i="4"/>
  <c r="AX382" i="3"/>
  <c r="C1525" i="4"/>
  <c r="AX385" i="3"/>
  <c r="C158" i="4"/>
  <c r="BD2613" i="3"/>
  <c r="H435" i="4"/>
  <c r="BC1655" i="3"/>
  <c r="AZ2237" i="3"/>
  <c r="BB3485" i="3"/>
  <c r="BB3491" i="3" s="1"/>
  <c r="BD3484" i="3"/>
  <c r="AX2594" i="3"/>
  <c r="C435" i="4"/>
  <c r="C1460" i="4"/>
  <c r="H266" i="4"/>
  <c r="H467" i="4"/>
  <c r="H1492" i="4"/>
  <c r="AZ3925" i="3"/>
  <c r="BD4175" i="3"/>
  <c r="BC4182" i="3"/>
  <c r="BB3340" i="3"/>
  <c r="BB3341" i="3" s="1"/>
  <c r="AX2761" i="3"/>
  <c r="AX2767" i="3" s="1"/>
  <c r="C467" i="4"/>
  <c r="C1492" i="4"/>
  <c r="H14" i="4"/>
  <c r="H1380" i="4"/>
  <c r="BD4696" i="3"/>
  <c r="AE3490" i="3"/>
  <c r="AY3489" i="3"/>
  <c r="BB1177" i="3"/>
  <c r="BB1155" i="3"/>
  <c r="BD1144" i="3"/>
  <c r="BD4030" i="3"/>
  <c r="H1290" i="4"/>
  <c r="H46" i="4"/>
  <c r="BD272" i="3"/>
  <c r="BB284" i="3"/>
  <c r="BB278" i="3"/>
  <c r="H1412" i="4"/>
  <c r="AZ3642" i="3"/>
  <c r="BA3642" i="3" s="1"/>
  <c r="C640" i="4"/>
  <c r="AZ2957" i="3"/>
  <c r="C476" i="4"/>
  <c r="C1501" i="4"/>
  <c r="BB2761" i="3"/>
  <c r="BB2767" i="3" s="1"/>
  <c r="H1517" i="4"/>
  <c r="BD5585" i="3"/>
  <c r="BC5586" i="3"/>
  <c r="BD3139" i="3"/>
  <c r="BC3140" i="3"/>
  <c r="AZ3354" i="3"/>
  <c r="AW1609" i="3"/>
  <c r="BC1588" i="3"/>
  <c r="BC5349" i="3"/>
  <c r="BC2593" i="3"/>
  <c r="AW2594" i="3"/>
  <c r="AW2600" i="3"/>
  <c r="AW3767" i="3"/>
  <c r="AW3768" i="3" s="1"/>
  <c r="BC3766" i="3"/>
  <c r="I723" i="4" s="1"/>
  <c r="AW2386" i="3"/>
  <c r="BC2384" i="3"/>
  <c r="AZ4068" i="3"/>
  <c r="BA4068" i="3" s="1"/>
  <c r="BC1125" i="3"/>
  <c r="AW1177" i="3"/>
  <c r="AE2386" i="3"/>
  <c r="AW4887" i="3"/>
  <c r="AW4888" i="3" s="1"/>
  <c r="BC2413" i="3"/>
  <c r="AW1007" i="3"/>
  <c r="AW1008" i="3" s="1"/>
  <c r="AW233" i="3"/>
  <c r="BC4791" i="3"/>
  <c r="AY4368" i="3"/>
  <c r="AE4369" i="3"/>
  <c r="AW369" i="3"/>
  <c r="BC3323" i="3"/>
  <c r="BC5038" i="3"/>
  <c r="AZ2955" i="3"/>
  <c r="BA2955" i="3" s="1"/>
  <c r="AW2339" i="3"/>
  <c r="BC2316" i="3"/>
  <c r="AW1816" i="3"/>
  <c r="AE3416" i="3"/>
  <c r="AY686" i="3"/>
  <c r="BC595" i="3"/>
  <c r="C892" i="4"/>
  <c r="E1428" i="4"/>
  <c r="F1428" i="4" s="1"/>
  <c r="BD1740" i="3"/>
  <c r="BD1368" i="3"/>
  <c r="J242" i="4"/>
  <c r="K242" i="4" s="1"/>
  <c r="BD3917" i="3"/>
  <c r="J1420" i="4"/>
  <c r="K1420" i="4" s="1"/>
  <c r="AZ2893" i="3"/>
  <c r="J258" i="4"/>
  <c r="K258" i="4" s="1"/>
  <c r="AS1091" i="3"/>
  <c r="J908" i="4"/>
  <c r="K908" i="4" s="1"/>
  <c r="E22" i="4"/>
  <c r="F22" i="4" s="1"/>
  <c r="E62" i="4"/>
  <c r="F62" i="4" s="1"/>
  <c r="E1226" i="4"/>
  <c r="F1226" i="4" s="1"/>
  <c r="E1282" i="4"/>
  <c r="F1282" i="4" s="1"/>
  <c r="AZ2706" i="3"/>
  <c r="BA2706" i="3" s="1"/>
  <c r="AZ4430" i="3"/>
  <c r="AZ3615" i="3"/>
  <c r="BA3615" i="3" s="1"/>
  <c r="AZ3605" i="3"/>
  <c r="BA3605" i="3" s="1"/>
  <c r="BD4640" i="3"/>
  <c r="J110" i="4"/>
  <c r="K110" i="4" s="1"/>
  <c r="BB2911" i="3"/>
  <c r="X2423" i="3"/>
  <c r="T3809" i="3"/>
  <c r="AZ2645" i="3"/>
  <c r="BA2645" i="3" s="1"/>
  <c r="BC2888" i="3"/>
  <c r="BD2888" i="3" s="1"/>
  <c r="BE2888" i="3" s="1"/>
  <c r="AR4083" i="3"/>
  <c r="Z3789" i="3"/>
  <c r="BD1589" i="3"/>
  <c r="BE1589" i="3" s="1"/>
  <c r="AZ4049" i="3"/>
  <c r="X642" i="3"/>
  <c r="Y2695" i="3"/>
  <c r="BC3584" i="3"/>
  <c r="AU4927" i="3"/>
  <c r="BD4269" i="3"/>
  <c r="BE4269" i="3" s="1"/>
  <c r="AP3844" i="3"/>
  <c r="AQ2695" i="3"/>
  <c r="AZ4228" i="3"/>
  <c r="X3571" i="3"/>
  <c r="AR1172" i="3"/>
  <c r="Z1172" i="3"/>
  <c r="Z4121" i="3"/>
  <c r="AP4954" i="3"/>
  <c r="AZ4109" i="3"/>
  <c r="AM3271" i="3"/>
  <c r="U3271" i="3"/>
  <c r="AI4245" i="3"/>
  <c r="BD3598" i="3"/>
  <c r="BE3598" i="3" s="1"/>
  <c r="AP3216" i="3"/>
  <c r="Q4245" i="3"/>
  <c r="BD818" i="3"/>
  <c r="AW3210" i="3"/>
  <c r="BC3209" i="3"/>
  <c r="AY2873" i="3"/>
  <c r="AE2876" i="3"/>
  <c r="AE3475" i="3"/>
  <c r="AE3472" i="3"/>
  <c r="AE2015" i="3"/>
  <c r="AE2733" i="3"/>
  <c r="AE2734" i="3" s="1"/>
  <c r="AY2708" i="3"/>
  <c r="AW2911" i="3"/>
  <c r="BC2910" i="3"/>
  <c r="BC1071" i="3"/>
  <c r="AW1072" i="3"/>
  <c r="AW1073" i="3" s="1"/>
  <c r="AE5490" i="3"/>
  <c r="AW5415" i="3"/>
  <c r="AW5416" i="3" s="1"/>
  <c r="BC5414" i="3"/>
  <c r="AW1819" i="3"/>
  <c r="BC1786" i="3"/>
  <c r="E1420" i="4"/>
  <c r="F1420" i="4" s="1"/>
  <c r="E330" i="4"/>
  <c r="F330" i="4" s="1"/>
  <c r="E314" i="4"/>
  <c r="F314" i="4" s="1"/>
  <c r="E258" i="4"/>
  <c r="F258" i="4" s="1"/>
  <c r="E242" i="4"/>
  <c r="F242" i="4" s="1"/>
  <c r="J1218" i="4"/>
  <c r="K1218" i="4" s="1"/>
  <c r="J1266" i="4"/>
  <c r="K1266" i="4" s="1"/>
  <c r="E1202" i="4"/>
  <c r="F1202" i="4" s="1"/>
  <c r="E1250" i="4"/>
  <c r="F1250" i="4" s="1"/>
  <c r="AQ1392" i="3"/>
  <c r="AK4684" i="3"/>
  <c r="AY3127" i="3"/>
  <c r="AY3584" i="3"/>
  <c r="J1354" i="4"/>
  <c r="K1354" i="4" s="1"/>
  <c r="J1250" i="4"/>
  <c r="K1250" i="4" s="1"/>
  <c r="J1282" i="4"/>
  <c r="K1282" i="4" s="1"/>
  <c r="AX4092" i="3" l="1"/>
  <c r="AM4091" i="3"/>
  <c r="V4091" i="3"/>
  <c r="X4091" i="3"/>
  <c r="BA4607" i="3"/>
  <c r="AC4091" i="3"/>
  <c r="BE4607" i="3"/>
  <c r="AK4091" i="3"/>
  <c r="AK4097" i="3" s="1"/>
  <c r="AU4091" i="3"/>
  <c r="BB4092" i="3"/>
  <c r="AJ4091" i="3"/>
  <c r="AP4091" i="3"/>
  <c r="AS4091" i="3"/>
  <c r="AW4092" i="3"/>
  <c r="AL4091" i="3"/>
  <c r="AA4091" i="3"/>
  <c r="T4091" i="3"/>
  <c r="Z4091" i="3"/>
  <c r="Z4097" i="3" s="1"/>
  <c r="S4091" i="3"/>
  <c r="Y4091" i="3"/>
  <c r="Y4097" i="3" s="1"/>
  <c r="AQ4091" i="3"/>
  <c r="R4091" i="3"/>
  <c r="Q4091" i="3"/>
  <c r="AR4091" i="3"/>
  <c r="AI4091" i="3"/>
  <c r="U4091" i="3"/>
  <c r="AN4091" i="3"/>
  <c r="BB4899" i="3"/>
  <c r="AX4899" i="3"/>
  <c r="BE4634" i="3"/>
  <c r="AZ4634" i="3"/>
  <c r="AZ4564" i="3"/>
  <c r="BE4564" i="3"/>
  <c r="AU4896" i="3"/>
  <c r="AX4900" i="3"/>
  <c r="AP4896" i="3"/>
  <c r="AP4902" i="3" s="1"/>
  <c r="BB4900" i="3"/>
  <c r="AC4896" i="3"/>
  <c r="V4896" i="3"/>
  <c r="V4902" i="3" s="1"/>
  <c r="Q4896" i="3"/>
  <c r="Q4902" i="3" s="1"/>
  <c r="AL4896" i="3"/>
  <c r="AL4902" i="3" s="1"/>
  <c r="BB4901" i="3"/>
  <c r="Y4896" i="3"/>
  <c r="Y4902" i="3" s="1"/>
  <c r="AI4896" i="3"/>
  <c r="AI4902" i="3" s="1"/>
  <c r="AX4901" i="3"/>
  <c r="AW4901" i="3"/>
  <c r="U4896" i="3"/>
  <c r="U4902" i="3" s="1"/>
  <c r="AJ4896" i="3"/>
  <c r="AJ4902" i="3" s="1"/>
  <c r="AR4896" i="3"/>
  <c r="AM4896" i="3"/>
  <c r="AM4902" i="3" s="1"/>
  <c r="AS4896" i="3"/>
  <c r="AS4902" i="3" s="1"/>
  <c r="S4896" i="3"/>
  <c r="S4902" i="3" s="1"/>
  <c r="AA4896" i="3"/>
  <c r="AA4902" i="3" s="1"/>
  <c r="AN4896" i="3"/>
  <c r="AN4902" i="3" s="1"/>
  <c r="AK4896" i="3"/>
  <c r="AK4902" i="3" s="1"/>
  <c r="Z4896" i="3"/>
  <c r="Z4902" i="3" s="1"/>
  <c r="X4896" i="3"/>
  <c r="X4902" i="3" s="1"/>
  <c r="R4896" i="3"/>
  <c r="R4902" i="3" s="1"/>
  <c r="AQ4896" i="3"/>
  <c r="AQ4902" i="3" s="1"/>
  <c r="T4896" i="3"/>
  <c r="T4902" i="3" s="1"/>
  <c r="BE4024" i="3"/>
  <c r="BE4025" i="3" s="1"/>
  <c r="BD4025" i="3"/>
  <c r="AZ2946" i="3"/>
  <c r="AY2969" i="3"/>
  <c r="BE2946" i="3"/>
  <c r="AZ2078" i="3"/>
  <c r="BD2268" i="3"/>
  <c r="BC2276" i="3"/>
  <c r="BA2268" i="3"/>
  <c r="AZ1762" i="3"/>
  <c r="BA1624" i="3"/>
  <c r="BE1624" i="3"/>
  <c r="AZ1576" i="3"/>
  <c r="AY1576" i="3"/>
  <c r="BB1453" i="3"/>
  <c r="AX1453" i="3"/>
  <c r="BA5244" i="3"/>
  <c r="AZ2660" i="3"/>
  <c r="AZ2686" i="3"/>
  <c r="AY2694" i="3"/>
  <c r="BE2686" i="3"/>
  <c r="BD2660" i="3"/>
  <c r="AM4215" i="3"/>
  <c r="AM4221" i="3" s="1"/>
  <c r="AU4215" i="3"/>
  <c r="AU4221" i="3" s="1"/>
  <c r="S4215" i="3"/>
  <c r="S4221" i="3" s="1"/>
  <c r="BB1454" i="3"/>
  <c r="AW1453" i="3"/>
  <c r="AW888" i="3"/>
  <c r="AV912" i="3"/>
  <c r="AW4468" i="3"/>
  <c r="AV4500" i="3"/>
  <c r="AE5566" i="3"/>
  <c r="AD5576" i="3"/>
  <c r="AW1963" i="3"/>
  <c r="AV1989" i="3"/>
  <c r="AW1830" i="3"/>
  <c r="AV1878" i="3"/>
  <c r="AE4468" i="3"/>
  <c r="AE4500" i="3" s="1"/>
  <c r="AD4500" i="3"/>
  <c r="AW3375" i="3"/>
  <c r="AV3420" i="3"/>
  <c r="AE5488" i="3"/>
  <c r="AE5494" i="3" s="1"/>
  <c r="AD5494" i="3"/>
  <c r="AE5458" i="3"/>
  <c r="AE5476" i="3" s="1"/>
  <c r="AD5476" i="3"/>
  <c r="AW4828" i="3"/>
  <c r="AV4861" i="3"/>
  <c r="AE5432" i="3"/>
  <c r="AD5446" i="3"/>
  <c r="AE5537" i="3"/>
  <c r="AD5554" i="3"/>
  <c r="AE1229" i="3"/>
  <c r="AD1249" i="3"/>
  <c r="AW1921" i="3"/>
  <c r="AV1951" i="3"/>
  <c r="AE888" i="3"/>
  <c r="AE912" i="3" s="1"/>
  <c r="AD912" i="3"/>
  <c r="AW5588" i="3"/>
  <c r="AV5615" i="3"/>
  <c r="AJ4215" i="3"/>
  <c r="AJ4221" i="3" s="1"/>
  <c r="AD2001" i="3"/>
  <c r="X5525" i="3"/>
  <c r="AD5506" i="3"/>
  <c r="AD3432" i="3"/>
  <c r="AV5506" i="3"/>
  <c r="AV4873" i="3"/>
  <c r="X1989" i="3"/>
  <c r="AD1963" i="3"/>
  <c r="AV1890" i="3"/>
  <c r="AD3375" i="3"/>
  <c r="AV5537" i="3"/>
  <c r="AD5588" i="3"/>
  <c r="AV5458" i="3"/>
  <c r="AV5488" i="3"/>
  <c r="AD1890" i="3"/>
  <c r="AD4810" i="3"/>
  <c r="AP5446" i="3"/>
  <c r="AV5432" i="3"/>
  <c r="AV5566" i="3"/>
  <c r="AD1830" i="3"/>
  <c r="X4880" i="3"/>
  <c r="AD4873" i="3"/>
  <c r="AV2001" i="3"/>
  <c r="AP4816" i="3"/>
  <c r="AV4810" i="3"/>
  <c r="AD4828" i="3"/>
  <c r="AD1921" i="3"/>
  <c r="AV1229" i="3"/>
  <c r="AV3432" i="3"/>
  <c r="AX1455" i="3"/>
  <c r="AW3042" i="3"/>
  <c r="AK4215" i="3"/>
  <c r="AK4221" i="3" s="1"/>
  <c r="AU5650" i="3"/>
  <c r="AU5656" i="3" s="1"/>
  <c r="BB1455" i="3"/>
  <c r="AA4215" i="3"/>
  <c r="AA4221" i="3" s="1"/>
  <c r="AX3042" i="3"/>
  <c r="AC5650" i="3"/>
  <c r="AC5656" i="3" s="1"/>
  <c r="AL5650" i="3"/>
  <c r="AL5656" i="3" s="1"/>
  <c r="AN5650" i="3"/>
  <c r="Q5650" i="3"/>
  <c r="Q5656" i="3" s="1"/>
  <c r="AU4097" i="3"/>
  <c r="BB3042" i="3"/>
  <c r="T5650" i="3"/>
  <c r="T5656" i="3" s="1"/>
  <c r="AX5654" i="3"/>
  <c r="AX5653" i="3"/>
  <c r="U5650" i="3"/>
  <c r="U5656" i="3" s="1"/>
  <c r="V5650" i="3"/>
  <c r="V5656" i="3" s="1"/>
  <c r="BB1456" i="3"/>
  <c r="AM5650" i="3"/>
  <c r="AM5656" i="3" s="1"/>
  <c r="Q4215" i="3"/>
  <c r="Q4221" i="3" s="1"/>
  <c r="AP5650" i="3"/>
  <c r="AP5656" i="3" s="1"/>
  <c r="AQ5650" i="3"/>
  <c r="AQ5656" i="3" s="1"/>
  <c r="AI5650" i="3"/>
  <c r="AI5656" i="3" s="1"/>
  <c r="AS3037" i="3"/>
  <c r="AS3043" i="3" s="1"/>
  <c r="BB5653" i="3"/>
  <c r="AJ5650" i="3"/>
  <c r="AJ5656" i="3" s="1"/>
  <c r="Y5650" i="3"/>
  <c r="Y5656" i="3" s="1"/>
  <c r="AA5650" i="3"/>
  <c r="AA5656" i="3" s="1"/>
  <c r="AR5650" i="3"/>
  <c r="AR5656" i="3" s="1"/>
  <c r="X5650" i="3"/>
  <c r="X5656" i="3" s="1"/>
  <c r="BB1452" i="3"/>
  <c r="BB5654" i="3"/>
  <c r="AC4097" i="3"/>
  <c r="S5650" i="3"/>
  <c r="S5656" i="3" s="1"/>
  <c r="Z5650" i="3"/>
  <c r="Z5656" i="3" s="1"/>
  <c r="AU4902" i="3"/>
  <c r="AK5650" i="3"/>
  <c r="AK5656" i="3" s="1"/>
  <c r="R5650" i="3"/>
  <c r="R5656" i="3" s="1"/>
  <c r="AS5650" i="3"/>
  <c r="AS5656" i="3" s="1"/>
  <c r="V3037" i="3"/>
  <c r="V3043" i="3" s="1"/>
  <c r="Y3037" i="3"/>
  <c r="Y3043" i="3" s="1"/>
  <c r="AR3037" i="3"/>
  <c r="AR3043" i="3" s="1"/>
  <c r="R3037" i="3"/>
  <c r="R3043" i="3" s="1"/>
  <c r="X3037" i="3"/>
  <c r="X3043" i="3" s="1"/>
  <c r="AN3037" i="3"/>
  <c r="AN3043" i="3" s="1"/>
  <c r="AQ3037" i="3"/>
  <c r="AQ3043" i="3" s="1"/>
  <c r="AK3037" i="3"/>
  <c r="AK3043" i="3" s="1"/>
  <c r="AI4215" i="3"/>
  <c r="AI4221" i="3" s="1"/>
  <c r="T3037" i="3"/>
  <c r="T3043" i="3" s="1"/>
  <c r="S3037" i="3"/>
  <c r="S3043" i="3" s="1"/>
  <c r="Q3037" i="3"/>
  <c r="Q3043" i="3" s="1"/>
  <c r="AP3037" i="3"/>
  <c r="AP3043" i="3" s="1"/>
  <c r="AJ3037" i="3"/>
  <c r="AJ3043" i="3" s="1"/>
  <c r="AI3037" i="3"/>
  <c r="AI3043" i="3" s="1"/>
  <c r="AA3037" i="3"/>
  <c r="AA3043" i="3" s="1"/>
  <c r="AC3037" i="3"/>
  <c r="AC3043" i="3" s="1"/>
  <c r="AU3037" i="3"/>
  <c r="AU3043" i="3" s="1"/>
  <c r="AL3037" i="3"/>
  <c r="AL3043" i="3" s="1"/>
  <c r="Z4215" i="3"/>
  <c r="Z4221" i="3" s="1"/>
  <c r="AM3037" i="3"/>
  <c r="AM3043" i="3" s="1"/>
  <c r="U3037" i="3"/>
  <c r="U3043" i="3" s="1"/>
  <c r="Z3037" i="3"/>
  <c r="Z3043" i="3" s="1"/>
  <c r="AQ4097" i="3"/>
  <c r="AM4097" i="3"/>
  <c r="V4097" i="3"/>
  <c r="U4097" i="3"/>
  <c r="S4097" i="3"/>
  <c r="AN4097" i="3"/>
  <c r="AJ4097" i="3"/>
  <c r="X4097" i="3"/>
  <c r="AR4097" i="3"/>
  <c r="Q4097" i="3"/>
  <c r="AA4097" i="3"/>
  <c r="AL4097" i="3"/>
  <c r="AP4097" i="3"/>
  <c r="AI4097" i="3"/>
  <c r="AS4097" i="3"/>
  <c r="T4097" i="3"/>
  <c r="R4097" i="3"/>
  <c r="Y4215" i="3"/>
  <c r="Y4221" i="3" s="1"/>
  <c r="X4215" i="3"/>
  <c r="X4221" i="3" s="1"/>
  <c r="AQ4215" i="3"/>
  <c r="AQ4221" i="3" s="1"/>
  <c r="AC2361" i="3"/>
  <c r="U4215" i="3"/>
  <c r="U4221" i="3" s="1"/>
  <c r="V4215" i="3"/>
  <c r="V4221" i="3" s="1"/>
  <c r="AN4215" i="3"/>
  <c r="AN4221" i="3" s="1"/>
  <c r="T4215" i="3"/>
  <c r="T4221" i="3" s="1"/>
  <c r="AS4215" i="3"/>
  <c r="AS4221" i="3" s="1"/>
  <c r="AL4215" i="3"/>
  <c r="AL4221" i="3" s="1"/>
  <c r="R4215" i="3"/>
  <c r="R4221" i="3" s="1"/>
  <c r="AC4215" i="3"/>
  <c r="AC4221" i="3" s="1"/>
  <c r="AR4902" i="3"/>
  <c r="Q2357" i="3"/>
  <c r="Q2363" i="3" s="1"/>
  <c r="AC4902" i="3"/>
  <c r="AM2357" i="3"/>
  <c r="AM2363" i="3" s="1"/>
  <c r="AX2361" i="3"/>
  <c r="Q3725" i="3"/>
  <c r="Q3731" i="3" s="1"/>
  <c r="BB3728" i="3"/>
  <c r="AC2357" i="3"/>
  <c r="AC2363" i="3" s="1"/>
  <c r="AX3728" i="3"/>
  <c r="U1451" i="3"/>
  <c r="U1457" i="3" s="1"/>
  <c r="AX2359" i="3"/>
  <c r="X2357" i="3"/>
  <c r="X2363" i="3" s="1"/>
  <c r="Y2357" i="3"/>
  <c r="Y2363" i="3" s="1"/>
  <c r="Z2357" i="3"/>
  <c r="Z2363" i="3" s="1"/>
  <c r="AX2362" i="3"/>
  <c r="AP2357" i="3"/>
  <c r="AP2363" i="3" s="1"/>
  <c r="BB2361" i="3"/>
  <c r="AA2357" i="3"/>
  <c r="AA2363" i="3" s="1"/>
  <c r="AQ2357" i="3"/>
  <c r="AQ2363" i="3" s="1"/>
  <c r="AS2357" i="3"/>
  <c r="AS2363" i="3" s="1"/>
  <c r="BB2360" i="3"/>
  <c r="U2357" i="3"/>
  <c r="U2363" i="3" s="1"/>
  <c r="AR2357" i="3"/>
  <c r="AR2363" i="3" s="1"/>
  <c r="AU2357" i="3"/>
  <c r="AU2363" i="3" s="1"/>
  <c r="S2357" i="3"/>
  <c r="S2363" i="3" s="1"/>
  <c r="BB2359" i="3"/>
  <c r="BB2362" i="3"/>
  <c r="AI2357" i="3"/>
  <c r="AI2363" i="3" s="1"/>
  <c r="AL2357" i="3"/>
  <c r="AL2363" i="3" s="1"/>
  <c r="AN2357" i="3"/>
  <c r="AN2363" i="3" s="1"/>
  <c r="T2357" i="3"/>
  <c r="T2363" i="3" s="1"/>
  <c r="V2357" i="3"/>
  <c r="V2363" i="3" s="1"/>
  <c r="R2357" i="3"/>
  <c r="R2363" i="3" s="1"/>
  <c r="AK2357" i="3"/>
  <c r="AK2363" i="3" s="1"/>
  <c r="AX2360" i="3"/>
  <c r="S3725" i="3"/>
  <c r="S3731" i="3" s="1"/>
  <c r="AJ2357" i="3"/>
  <c r="AJ2363" i="3" s="1"/>
  <c r="AL3725" i="3"/>
  <c r="AL3731" i="3" s="1"/>
  <c r="AP1451" i="3"/>
  <c r="AP1457" i="3" s="1"/>
  <c r="AK3725" i="3"/>
  <c r="AK3731" i="3" s="1"/>
  <c r="Y3725" i="3"/>
  <c r="Y3731" i="3" s="1"/>
  <c r="U3725" i="3"/>
  <c r="U3731" i="3" s="1"/>
  <c r="AQ3725" i="3"/>
  <c r="AQ3731" i="3" s="1"/>
  <c r="AR3725" i="3"/>
  <c r="AR3731" i="3" s="1"/>
  <c r="AP3725" i="3"/>
  <c r="T3725" i="3"/>
  <c r="T3731" i="3" s="1"/>
  <c r="AX3730" i="3"/>
  <c r="AI3725" i="3"/>
  <c r="AI3731" i="3" s="1"/>
  <c r="S1451" i="3"/>
  <c r="S1457" i="3" s="1"/>
  <c r="AJ1451" i="3"/>
  <c r="AJ1457" i="3" s="1"/>
  <c r="AW3730" i="3"/>
  <c r="Y1451" i="3"/>
  <c r="Y1457" i="3" s="1"/>
  <c r="BB3729" i="3"/>
  <c r="X1451" i="3"/>
  <c r="X1457" i="3" s="1"/>
  <c r="X3725" i="3"/>
  <c r="X3731" i="3" s="1"/>
  <c r="AA1451" i="3"/>
  <c r="AA1457" i="3" s="1"/>
  <c r="AQ1451" i="3"/>
  <c r="AQ1457" i="3" s="1"/>
  <c r="AM3725" i="3"/>
  <c r="AM3731" i="3" s="1"/>
  <c r="T1451" i="3"/>
  <c r="T1457" i="3" s="1"/>
  <c r="V1451" i="3"/>
  <c r="V1457" i="3" s="1"/>
  <c r="AM1451" i="3"/>
  <c r="AM1457" i="3" s="1"/>
  <c r="AU3725" i="3"/>
  <c r="AU3731" i="3" s="1"/>
  <c r="AN3725" i="3"/>
  <c r="AN3731" i="3" s="1"/>
  <c r="AU1455" i="3"/>
  <c r="BB3730" i="3"/>
  <c r="AN1451" i="3"/>
  <c r="AN1457" i="3" s="1"/>
  <c r="AC1451" i="3"/>
  <c r="AC1457" i="3" s="1"/>
  <c r="AA3725" i="3"/>
  <c r="AA3731" i="3" s="1"/>
  <c r="Z1451" i="3"/>
  <c r="Z1457" i="3" s="1"/>
  <c r="R1451" i="3"/>
  <c r="R1457" i="3" s="1"/>
  <c r="AX1456" i="3"/>
  <c r="AU1451" i="3"/>
  <c r="AU1457" i="3" s="1"/>
  <c r="AR1451" i="3"/>
  <c r="AR1457" i="3" s="1"/>
  <c r="AL1451" i="3"/>
  <c r="AL1457" i="3" s="1"/>
  <c r="R3725" i="3"/>
  <c r="R3731" i="3" s="1"/>
  <c r="AI1451" i="3"/>
  <c r="AI1457" i="3" s="1"/>
  <c r="AS1451" i="3"/>
  <c r="AS1457" i="3" s="1"/>
  <c r="Z3725" i="3"/>
  <c r="Z3731" i="3" s="1"/>
  <c r="V3725" i="3"/>
  <c r="V3731" i="3" s="1"/>
  <c r="AS3725" i="3"/>
  <c r="AS3731" i="3" s="1"/>
  <c r="AX3729" i="3"/>
  <c r="AE3728" i="3"/>
  <c r="AK1451" i="3"/>
  <c r="AK1457" i="3" s="1"/>
  <c r="AJ3725" i="3"/>
  <c r="AJ3731" i="3" s="1"/>
  <c r="Q1451" i="3"/>
  <c r="Q1457" i="3" s="1"/>
  <c r="AC3725" i="3"/>
  <c r="AC3731" i="3" s="1"/>
  <c r="AX1454" i="3"/>
  <c r="AE1454" i="3"/>
  <c r="AX1452" i="3"/>
  <c r="AX3755" i="3"/>
  <c r="AY5488" i="3"/>
  <c r="AY5494" i="3" s="1"/>
  <c r="BC4376" i="3"/>
  <c r="BE2846" i="3"/>
  <c r="BA2846" i="3"/>
  <c r="BA2608" i="3"/>
  <c r="BE2608" i="3"/>
  <c r="I948" i="4"/>
  <c r="J948" i="4" s="1"/>
  <c r="K948" i="4" s="1"/>
  <c r="D948" i="4"/>
  <c r="E948" i="4" s="1"/>
  <c r="F948" i="4" s="1"/>
  <c r="AY4207" i="3"/>
  <c r="BA4258" i="3"/>
  <c r="BD4258" i="3"/>
  <c r="AY4759" i="3"/>
  <c r="E1110" i="4"/>
  <c r="F1110" i="4" s="1"/>
  <c r="BD4695" i="3"/>
  <c r="BA4695" i="3"/>
  <c r="AY3570" i="3"/>
  <c r="BD5389" i="3"/>
  <c r="AX4032" i="3"/>
  <c r="BA5340" i="3"/>
  <c r="BB5403" i="3"/>
  <c r="BD5130" i="3"/>
  <c r="BA5068" i="3"/>
  <c r="BE5068" i="3"/>
  <c r="BC3659" i="3"/>
  <c r="BC3570" i="3"/>
  <c r="BE3561" i="3"/>
  <c r="BE3570" i="3" s="1"/>
  <c r="BD3570" i="3"/>
  <c r="BE3259" i="3"/>
  <c r="BA3259" i="3"/>
  <c r="BD3240" i="3"/>
  <c r="BA2123" i="3"/>
  <c r="BD2123" i="3"/>
  <c r="BE1673" i="3"/>
  <c r="BA1673" i="3"/>
  <c r="BE1551" i="3"/>
  <c r="BA1551" i="3"/>
  <c r="BA1576" i="3" s="1"/>
  <c r="AY3890" i="3"/>
  <c r="BA457" i="3"/>
  <c r="AZ497" i="3"/>
  <c r="AY497" i="3"/>
  <c r="BE457" i="3"/>
  <c r="BA136" i="3"/>
  <c r="BE136" i="3"/>
  <c r="AZ107" i="3"/>
  <c r="BE107" i="3"/>
  <c r="BE3879" i="3"/>
  <c r="BA3895" i="3"/>
  <c r="BE3895" i="3"/>
  <c r="BE3902" i="3" s="1"/>
  <c r="BD3902" i="3"/>
  <c r="BC3902" i="3"/>
  <c r="BD4375" i="3"/>
  <c r="BB1481" i="3"/>
  <c r="BB3068" i="3"/>
  <c r="BA4244" i="3"/>
  <c r="AR4221" i="3"/>
  <c r="AP4221" i="3"/>
  <c r="AX4927" i="3"/>
  <c r="BB5232" i="3"/>
  <c r="AX581" i="3"/>
  <c r="AX3293" i="3"/>
  <c r="AX1269" i="3"/>
  <c r="AX234" i="3"/>
  <c r="AZ4412" i="3"/>
  <c r="BA4412" i="3" s="1"/>
  <c r="BA4416" i="3" s="1"/>
  <c r="BC5629" i="3"/>
  <c r="AX4121" i="3"/>
  <c r="AY1540" i="3"/>
  <c r="BB122" i="3"/>
  <c r="AA5661" i="3"/>
  <c r="BD1658" i="3"/>
  <c r="BB3755" i="3"/>
  <c r="AZ1297" i="3"/>
  <c r="BA1297" i="3"/>
  <c r="BB317" i="3"/>
  <c r="X5576" i="3"/>
  <c r="AX4245" i="3"/>
  <c r="AZ4953" i="3"/>
  <c r="AI5661" i="3"/>
  <c r="AU5661" i="3"/>
  <c r="AZ2289" i="3"/>
  <c r="AM5660" i="3"/>
  <c r="AZ4244" i="3"/>
  <c r="BB642" i="3"/>
  <c r="AP5660" i="3"/>
  <c r="AL5661" i="3"/>
  <c r="AZ35" i="3"/>
  <c r="BA35" i="3" s="1"/>
  <c r="BA36" i="3" s="1"/>
  <c r="BA37" i="3" s="1"/>
  <c r="BB4121" i="3"/>
  <c r="BD3977" i="3"/>
  <c r="BD3978" i="3" s="1"/>
  <c r="I1142" i="4"/>
  <c r="AJ5661" i="3"/>
  <c r="BC3286" i="3"/>
  <c r="BB1417" i="3"/>
  <c r="AY1669" i="3"/>
  <c r="AI5660" i="3"/>
  <c r="AC5661" i="3"/>
  <c r="Q5661" i="3"/>
  <c r="S5661" i="3"/>
  <c r="BB498" i="3"/>
  <c r="BD1006" i="3"/>
  <c r="BD1007" i="3" s="1"/>
  <c r="BD1008" i="3" s="1"/>
  <c r="AX1481" i="3"/>
  <c r="T5660" i="3"/>
  <c r="BD5564" i="3"/>
  <c r="BE5564" i="3" s="1"/>
  <c r="U5664" i="3"/>
  <c r="BC1442" i="3"/>
  <c r="BC1443" i="3" s="1"/>
  <c r="BC1448" i="3"/>
  <c r="AA5660" i="3"/>
  <c r="BB3571" i="3"/>
  <c r="BB4376" i="3"/>
  <c r="BB234" i="3"/>
  <c r="AE1042" i="3"/>
  <c r="BB710" i="3"/>
  <c r="AZ4188" i="3"/>
  <c r="AZ4195" i="3" s="1"/>
  <c r="BE2015" i="3"/>
  <c r="I306" i="4"/>
  <c r="J306" i="4" s="1"/>
  <c r="K306" i="4" s="1"/>
  <c r="AX1417" i="3"/>
  <c r="AZ5584" i="3"/>
  <c r="BA5584" i="3" s="1"/>
  <c r="BD1260" i="3"/>
  <c r="BE1260" i="3" s="1"/>
  <c r="BE1262" i="3" s="1"/>
  <c r="V5660" i="3"/>
  <c r="I1110" i="4"/>
  <c r="J1110" i="4" s="1"/>
  <c r="K1110" i="4" s="1"/>
  <c r="BB4927" i="3"/>
  <c r="BE3787" i="3"/>
  <c r="BE3788" i="3" s="1"/>
  <c r="BA1534" i="3"/>
  <c r="BE1644" i="3"/>
  <c r="BE1658" i="3" s="1"/>
  <c r="BD1390" i="3"/>
  <c r="BD1391" i="3" s="1"/>
  <c r="BC2348" i="3"/>
  <c r="BC2349" i="3" s="1"/>
  <c r="BD3779" i="3"/>
  <c r="BE3779" i="3" s="1"/>
  <c r="BB3293" i="3"/>
  <c r="AZ2049" i="3"/>
  <c r="BA2049" i="3" s="1"/>
  <c r="BA2401" i="3"/>
  <c r="BA2402" i="3" s="1"/>
  <c r="BE66" i="3"/>
  <c r="BE67" i="3" s="1"/>
  <c r="BD67" i="3"/>
  <c r="BA3542" i="3"/>
  <c r="BE1338" i="3"/>
  <c r="BA3958" i="3"/>
  <c r="BD4072" i="3"/>
  <c r="BC4082" i="3"/>
  <c r="BA59" i="3"/>
  <c r="BA2313" i="3"/>
  <c r="BA1260" i="3"/>
  <c r="BA1262" i="3" s="1"/>
  <c r="AZ1262" i="3"/>
  <c r="BA2077" i="3"/>
  <c r="BA2078" i="3" s="1"/>
  <c r="BE2046" i="3"/>
  <c r="BE2084" i="3" s="1"/>
  <c r="BD2084" i="3"/>
  <c r="BC3671" i="3"/>
  <c r="BA4072" i="3"/>
  <c r="BD290" i="3"/>
  <c r="BE290" i="3" s="1"/>
  <c r="BC2084" i="3"/>
  <c r="AZ3664" i="3"/>
  <c r="BA1338" i="3"/>
  <c r="AY309" i="3"/>
  <c r="BC1341" i="3"/>
  <c r="BC1342" i="3" s="1"/>
  <c r="BA3502" i="3"/>
  <c r="BE2044" i="3"/>
  <c r="BA4734" i="3"/>
  <c r="BA2046" i="3"/>
  <c r="BE4734" i="3"/>
  <c r="BE59" i="3"/>
  <c r="BE2313" i="3"/>
  <c r="BA3304" i="3"/>
  <c r="BE3502" i="3"/>
  <c r="BD4043" i="3"/>
  <c r="BE3664" i="3"/>
  <c r="BD3671" i="3"/>
  <c r="BE2288" i="3"/>
  <c r="BE2289" i="3" s="1"/>
  <c r="BE2290" i="3" s="1"/>
  <c r="BD2289" i="3"/>
  <c r="BD2290" i="3" s="1"/>
  <c r="BE3542" i="3"/>
  <c r="AZ1750" i="3"/>
  <c r="AY2306" i="3"/>
  <c r="BD1581" i="3"/>
  <c r="BA1581" i="3"/>
  <c r="BE3304" i="3"/>
  <c r="BA2044" i="3"/>
  <c r="BA4043" i="3"/>
  <c r="AZ3582" i="3"/>
  <c r="BA290" i="3"/>
  <c r="BA2303" i="3"/>
  <c r="BA2306" i="3" s="1"/>
  <c r="AZ2306" i="3"/>
  <c r="BA66" i="3"/>
  <c r="BA67" i="3" s="1"/>
  <c r="AZ67" i="3"/>
  <c r="BD2303" i="3"/>
  <c r="BD2306" i="3" s="1"/>
  <c r="BC2306" i="3"/>
  <c r="AX2423" i="3"/>
  <c r="AS5661" i="3"/>
  <c r="BB1298" i="3"/>
  <c r="V5661" i="3"/>
  <c r="AX755" i="3"/>
  <c r="Z5661" i="3"/>
  <c r="BB2423" i="3"/>
  <c r="BB581" i="3"/>
  <c r="AX1690" i="3"/>
  <c r="AK5660" i="3"/>
  <c r="BD3214" i="3"/>
  <c r="BE3214" i="3" s="1"/>
  <c r="BE3215" i="3" s="1"/>
  <c r="BD2018" i="3"/>
  <c r="BD2015" i="3"/>
  <c r="Y5664" i="3"/>
  <c r="AN5660" i="3"/>
  <c r="AZ2820" i="3"/>
  <c r="AZ2821" i="3" s="1"/>
  <c r="AZ2822" i="3" s="1"/>
  <c r="AY3358" i="3"/>
  <c r="AY3359" i="3" s="1"/>
  <c r="X1878" i="3"/>
  <c r="X5615" i="3"/>
  <c r="X5494" i="3"/>
  <c r="X4500" i="3"/>
  <c r="X5476" i="3"/>
  <c r="X1951" i="3"/>
  <c r="AP2019" i="3"/>
  <c r="X912" i="3"/>
  <c r="X5446" i="3"/>
  <c r="AY4545" i="3"/>
  <c r="X2019" i="3"/>
  <c r="AP4861" i="3"/>
  <c r="AP1249" i="3"/>
  <c r="AP3476" i="3"/>
  <c r="X3476" i="3"/>
  <c r="AP5525" i="3"/>
  <c r="AP3420" i="3"/>
  <c r="AE4417" i="3"/>
  <c r="AY5330" i="3"/>
  <c r="AP5476" i="3"/>
  <c r="X3420" i="3"/>
  <c r="X4861" i="3"/>
  <c r="AP1909" i="3"/>
  <c r="AY5456" i="3"/>
  <c r="AY5458" i="3" s="1"/>
  <c r="AY5476" i="3" s="1"/>
  <c r="AZ2934" i="3"/>
  <c r="AZ4603" i="3"/>
  <c r="BA4603" i="3" s="1"/>
  <c r="AP5661" i="3"/>
  <c r="X1909" i="3"/>
  <c r="X4816" i="3"/>
  <c r="AP5554" i="3"/>
  <c r="AP912" i="3"/>
  <c r="AP5615" i="3"/>
  <c r="AP5576" i="3"/>
  <c r="AP5494" i="3"/>
  <c r="BB4032" i="3"/>
  <c r="D1452" i="4"/>
  <c r="E1452" i="4" s="1"/>
  <c r="F1452" i="4" s="1"/>
  <c r="AZ4182" i="3"/>
  <c r="R5661" i="3"/>
  <c r="R5660" i="3"/>
  <c r="AJ5664" i="3"/>
  <c r="BD1311" i="3"/>
  <c r="BE1311" i="3" s="1"/>
  <c r="BE1326" i="3" s="1"/>
  <c r="BE3286" i="3"/>
  <c r="BB3903" i="3"/>
  <c r="AZ1826" i="3"/>
  <c r="BA1826" i="3" s="1"/>
  <c r="BC2113" i="3"/>
  <c r="J536" i="4"/>
  <c r="K536" i="4" s="1"/>
  <c r="AY2904" i="3"/>
  <c r="AE2695" i="3"/>
  <c r="AX5192" i="3"/>
  <c r="AZ775" i="3"/>
  <c r="BA775" i="3" s="1"/>
  <c r="J1102" i="4"/>
  <c r="K1102" i="4" s="1"/>
  <c r="T5664" i="3"/>
  <c r="BC1963" i="3"/>
  <c r="BC1989" i="3" s="1"/>
  <c r="AW995" i="3"/>
  <c r="AQ5661" i="3"/>
  <c r="AZ2401" i="3"/>
  <c r="AZ2402" i="3" s="1"/>
  <c r="BC1985" i="3"/>
  <c r="T5661" i="3"/>
  <c r="AZ4176" i="3"/>
  <c r="AZ4177" i="3" s="1"/>
  <c r="BD1962" i="3"/>
  <c r="BD1988" i="3" s="1"/>
  <c r="AX710" i="3"/>
  <c r="BD1919" i="3"/>
  <c r="BE1919" i="3" s="1"/>
  <c r="AE5629" i="3"/>
  <c r="BC4432" i="3"/>
  <c r="BC4433" i="3" s="1"/>
  <c r="BB4245" i="3"/>
  <c r="X5661" i="3"/>
  <c r="AY2536" i="3"/>
  <c r="AW4032" i="3"/>
  <c r="AX2912" i="3"/>
  <c r="U5661" i="3"/>
  <c r="AX317" i="3"/>
  <c r="BD4886" i="3"/>
  <c r="BE4886" i="3" s="1"/>
  <c r="BE4887" i="3" s="1"/>
  <c r="BE4888" i="3" s="1"/>
  <c r="BD2422" i="3"/>
  <c r="AY3140" i="3"/>
  <c r="AY5504" i="3"/>
  <c r="AY5506" i="3" s="1"/>
  <c r="AY5525" i="3" s="1"/>
  <c r="D86" i="4"/>
  <c r="E86" i="4" s="1"/>
  <c r="F86" i="4" s="1"/>
  <c r="BE1041" i="3"/>
  <c r="E731" i="4"/>
  <c r="F731" i="4" s="1"/>
  <c r="AI5664" i="3"/>
  <c r="BC5493" i="3"/>
  <c r="Q5664" i="3"/>
  <c r="AQ5664" i="3"/>
  <c r="BB3789" i="3"/>
  <c r="BB2387" i="3"/>
  <c r="BC3419" i="3"/>
  <c r="BC3418" i="3"/>
  <c r="BC3727" i="3" s="1"/>
  <c r="AX3324" i="3"/>
  <c r="AX2877" i="3"/>
  <c r="BC4857" i="3"/>
  <c r="BD4827" i="3"/>
  <c r="BD4857" i="3" s="1"/>
  <c r="BD3374" i="3"/>
  <c r="BD3419" i="3" s="1"/>
  <c r="BB5056" i="3"/>
  <c r="BE4446" i="3"/>
  <c r="U5660" i="3"/>
  <c r="AZ1340" i="3"/>
  <c r="BA1340" i="3" s="1"/>
  <c r="Z5660" i="3"/>
  <c r="AY1342" i="3"/>
  <c r="AY5472" i="3"/>
  <c r="AW5629" i="3"/>
  <c r="AZ5457" i="3"/>
  <c r="BA5457" i="3" s="1"/>
  <c r="BC4031" i="3"/>
  <c r="BC4032" i="3" s="1"/>
  <c r="AX4376" i="3"/>
  <c r="AL5662" i="3"/>
  <c r="AR5660" i="3"/>
  <c r="AE2912" i="3"/>
  <c r="BD4188" i="3"/>
  <c r="BB1042" i="3"/>
  <c r="BC5641" i="3"/>
  <c r="BC5642" i="3" s="1"/>
  <c r="BC4826" i="3"/>
  <c r="BC4828" i="3" s="1"/>
  <c r="BC4861" i="3" s="1"/>
  <c r="AX1298" i="3"/>
  <c r="AY3293" i="3"/>
  <c r="BE4450" i="3"/>
  <c r="BE4451" i="3" s="1"/>
  <c r="BE5640" i="3"/>
  <c r="BE5641" i="3" s="1"/>
  <c r="BE5642" i="3" s="1"/>
  <c r="BB2537" i="3"/>
  <c r="E492" i="4"/>
  <c r="F492" i="4" s="1"/>
  <c r="BC3491" i="3"/>
  <c r="BC1418" i="3"/>
  <c r="AP5664" i="3"/>
  <c r="AZ4119" i="3"/>
  <c r="AZ4120" i="3" s="1"/>
  <c r="BA1889" i="3"/>
  <c r="BA1905" i="3" s="1"/>
  <c r="AU5660" i="3"/>
  <c r="AZ3080" i="3"/>
  <c r="BA3080" i="3" s="1"/>
  <c r="BA3081" i="3" s="1"/>
  <c r="BA3082" i="3" s="1"/>
  <c r="AE1604" i="3"/>
  <c r="AW5056" i="3"/>
  <c r="AL5663" i="3"/>
  <c r="AZ1905" i="3"/>
  <c r="AM5662" i="3"/>
  <c r="D665" i="4"/>
  <c r="E665" i="4" s="1"/>
  <c r="F665" i="4" s="1"/>
  <c r="AX2537" i="3"/>
  <c r="BC1035" i="3"/>
  <c r="BC1042" i="3" s="1"/>
  <c r="D868" i="4"/>
  <c r="E868" i="4" s="1"/>
  <c r="F868" i="4" s="1"/>
  <c r="BC4451" i="3"/>
  <c r="BC4452" i="3" s="1"/>
  <c r="BD5627" i="3"/>
  <c r="BC5490" i="3"/>
  <c r="BC2747" i="3"/>
  <c r="BD2747" i="3" s="1"/>
  <c r="BE2747" i="3" s="1"/>
  <c r="BC3358" i="3"/>
  <c r="BC3359" i="3" s="1"/>
  <c r="AW689" i="3"/>
  <c r="AW710" i="3" s="1"/>
  <c r="BB995" i="3"/>
  <c r="AZ4871" i="3"/>
  <c r="BA4871" i="3" s="1"/>
  <c r="AZ1629" i="3"/>
  <c r="BA1629" i="3" s="1"/>
  <c r="AX3068" i="3"/>
  <c r="AZ1040" i="3"/>
  <c r="BC3113" i="3"/>
  <c r="BC3114" i="3" s="1"/>
  <c r="BE1268" i="3"/>
  <c r="AW2282" i="3"/>
  <c r="AW2362" i="3" s="1"/>
  <c r="BC2231" i="3"/>
  <c r="BC1479" i="3"/>
  <c r="BC1480" i="3" s="1"/>
  <c r="BC5330" i="3"/>
  <c r="BC5652" i="3" s="1"/>
  <c r="BE5490" i="3"/>
  <c r="BC4049" i="3"/>
  <c r="BD4049" i="3" s="1"/>
  <c r="BE4049" i="3" s="1"/>
  <c r="AE2282" i="3"/>
  <c r="AY2231" i="3"/>
  <c r="AL5664" i="3"/>
  <c r="BD1268" i="3"/>
  <c r="AX4207" i="3"/>
  <c r="Z5664" i="3"/>
  <c r="AW3571" i="3"/>
  <c r="S5660" i="3"/>
  <c r="AC5660" i="3"/>
  <c r="AX2079" i="3"/>
  <c r="AZ4938" i="3"/>
  <c r="AM5664" i="3"/>
  <c r="E1102" i="4"/>
  <c r="F1102" i="4" s="1"/>
  <c r="E306" i="4"/>
  <c r="F306" i="4" s="1"/>
  <c r="AZ5330" i="3"/>
  <c r="BA5317" i="3"/>
  <c r="BA5330" i="3" s="1"/>
  <c r="I250" i="4"/>
  <c r="J250" i="4" s="1"/>
  <c r="K250" i="4" s="1"/>
  <c r="AE3718" i="3"/>
  <c r="AY3748" i="3"/>
  <c r="AZ3567" i="3"/>
  <c r="BA3567" i="3" s="1"/>
  <c r="AE4245" i="3"/>
  <c r="AY2412" i="3"/>
  <c r="AY2416" i="3" s="1"/>
  <c r="AY2507" i="3"/>
  <c r="AY2510" i="3" s="1"/>
  <c r="AE2511" i="3"/>
  <c r="BC2507" i="3"/>
  <c r="BC2510" i="3" s="1"/>
  <c r="AW2511" i="3"/>
  <c r="BD3483" i="3"/>
  <c r="BE3483" i="3" s="1"/>
  <c r="BC4808" i="3"/>
  <c r="AX5378" i="3"/>
  <c r="AE2416" i="3"/>
  <c r="AE2423" i="3" s="1"/>
  <c r="D78" i="4"/>
  <c r="E78" i="4" s="1"/>
  <c r="F78" i="4" s="1"/>
  <c r="D194" i="4"/>
  <c r="E194" i="4" s="1"/>
  <c r="F194" i="4" s="1"/>
  <c r="BC3135" i="3"/>
  <c r="BC3141" i="3" s="1"/>
  <c r="AX147" i="3"/>
  <c r="AZ5229" i="3"/>
  <c r="BA5229" i="3" s="1"/>
  <c r="AE618" i="3"/>
  <c r="AN5661" i="3"/>
  <c r="D1338" i="4"/>
  <c r="E1338" i="4" s="1"/>
  <c r="F1338" i="4" s="1"/>
  <c r="AZ5369" i="3"/>
  <c r="BA5369" i="3" s="1"/>
  <c r="BB4296" i="3"/>
  <c r="D1210" i="4"/>
  <c r="E1210" i="4" s="1"/>
  <c r="F1210" i="4" s="1"/>
  <c r="BC4920" i="3"/>
  <c r="AY3787" i="3"/>
  <c r="AY3788" i="3" s="1"/>
  <c r="AW3755" i="3"/>
  <c r="AY3209" i="3"/>
  <c r="BC3880" i="3"/>
  <c r="Y5660" i="3"/>
  <c r="V5663" i="3"/>
  <c r="S5662" i="3"/>
  <c r="AW36" i="3"/>
  <c r="AW37" i="3" s="1"/>
  <c r="AY3067" i="3"/>
  <c r="AW4621" i="3"/>
  <c r="AY3717" i="3"/>
  <c r="BC35" i="3"/>
  <c r="BC36" i="3" s="1"/>
  <c r="BC37" i="3" s="1"/>
  <c r="AZ3067" i="3"/>
  <c r="BA3125" i="3"/>
  <c r="AY922" i="3"/>
  <c r="E1476" i="4"/>
  <c r="F1476" i="4" s="1"/>
  <c r="AY2031" i="3"/>
  <c r="AZ2031" i="3" s="1"/>
  <c r="AW4295" i="3"/>
  <c r="AW4296" i="3" s="1"/>
  <c r="BC4294" i="3"/>
  <c r="AY5535" i="3"/>
  <c r="AY361" i="3"/>
  <c r="AE384" i="3"/>
  <c r="AW2079" i="3"/>
  <c r="AX4083" i="3"/>
  <c r="BD5535" i="3"/>
  <c r="BE5535" i="3" s="1"/>
  <c r="AS5662" i="3"/>
  <c r="AX1172" i="3"/>
  <c r="AY1658" i="3"/>
  <c r="AE2033" i="3"/>
  <c r="BC1415" i="3"/>
  <c r="BD1415" i="3" s="1"/>
  <c r="BE1415" i="3" s="1"/>
  <c r="AW2835" i="3"/>
  <c r="AW2836" i="3" s="1"/>
  <c r="BC2834" i="3"/>
  <c r="BD2834" i="3" s="1"/>
  <c r="BE2834" i="3" s="1"/>
  <c r="BE2835" i="3" s="1"/>
  <c r="BE2836" i="3" s="1"/>
  <c r="AY145" i="3"/>
  <c r="AE146" i="3"/>
  <c r="AE147" i="3" s="1"/>
  <c r="AW2387" i="3"/>
  <c r="BD5191" i="3"/>
  <c r="AY1961" i="3"/>
  <c r="BD1033" i="3"/>
  <c r="BD1035" i="3" s="1"/>
  <c r="BD5493" i="3"/>
  <c r="I1054" i="4"/>
  <c r="J1054" i="4" s="1"/>
  <c r="K1054" i="4" s="1"/>
  <c r="AZ5430" i="3"/>
  <c r="BA5430" i="3" s="1"/>
  <c r="AE316" i="3"/>
  <c r="AE317" i="3" s="1"/>
  <c r="AY314" i="3"/>
  <c r="BE5191" i="3"/>
  <c r="U5662" i="3"/>
  <c r="AA5664" i="3"/>
  <c r="BC2688" i="3"/>
  <c r="BC2694" i="3" s="1"/>
  <c r="AY2574" i="3"/>
  <c r="AZ2574" i="3" s="1"/>
  <c r="BA2574" i="3" s="1"/>
  <c r="BC3958" i="3"/>
  <c r="BD5490" i="3"/>
  <c r="AY1364" i="3"/>
  <c r="BD4808" i="3"/>
  <c r="BE4808" i="3" s="1"/>
  <c r="AY4416" i="3"/>
  <c r="AW4207" i="3"/>
  <c r="AW3965" i="3"/>
  <c r="AY3800" i="3"/>
  <c r="AZ3800" i="3" s="1"/>
  <c r="BA3800" i="3" s="1"/>
  <c r="BC159" i="3"/>
  <c r="BD159" i="3" s="1"/>
  <c r="BE159" i="3" s="1"/>
  <c r="BB383" i="3"/>
  <c r="AY2525" i="3"/>
  <c r="AZ2525" i="3" s="1"/>
  <c r="BA2525" i="3" s="1"/>
  <c r="BA2530" i="3" s="1"/>
  <c r="AW2761" i="3"/>
  <c r="AW2767" i="3" s="1"/>
  <c r="BC4191" i="3"/>
  <c r="I1388" i="4" s="1"/>
  <c r="J1388" i="4" s="1"/>
  <c r="K1388" i="4" s="1"/>
  <c r="BC4550" i="3"/>
  <c r="BD4550" i="3" s="1"/>
  <c r="BE4550" i="3" s="1"/>
  <c r="AW4551" i="3"/>
  <c r="AW4552" i="3" s="1"/>
  <c r="AE81" i="3"/>
  <c r="AE82" i="3" s="1"/>
  <c r="AY80" i="3"/>
  <c r="AE2339" i="3"/>
  <c r="AY2328" i="3"/>
  <c r="AZ2328" i="3" s="1"/>
  <c r="BA2328" i="3" s="1"/>
  <c r="T5662" i="3"/>
  <c r="AW2912" i="3"/>
  <c r="Y5662" i="3"/>
  <c r="AX2334" i="3"/>
  <c r="AZ1020" i="3"/>
  <c r="AZ1021" i="3" s="1"/>
  <c r="AY3248" i="3"/>
  <c r="AY3254" i="3" s="1"/>
  <c r="BC2873" i="3"/>
  <c r="AW2876" i="3"/>
  <c r="AE4031" i="3"/>
  <c r="AY4030" i="3"/>
  <c r="X5660" i="3"/>
  <c r="AC5664" i="3"/>
  <c r="AZ2122" i="3"/>
  <c r="BA2122" i="3" s="1"/>
  <c r="BE1441" i="3"/>
  <c r="BE1442" i="3" s="1"/>
  <c r="BE1443" i="3" s="1"/>
  <c r="AY4295" i="3"/>
  <c r="BD1442" i="3"/>
  <c r="BD1443" i="3" s="1"/>
  <c r="AW1324" i="3"/>
  <c r="AW1325" i="3" s="1"/>
  <c r="AW1481" i="3"/>
  <c r="AE3809" i="3"/>
  <c r="AX837" i="3"/>
  <c r="BE659" i="3"/>
  <c r="BE660" i="3" s="1"/>
  <c r="AZ671" i="3"/>
  <c r="AY3807" i="3"/>
  <c r="AZ3807" i="3" s="1"/>
  <c r="BD5504" i="3"/>
  <c r="BE5504" i="3" s="1"/>
  <c r="BC659" i="3"/>
  <c r="BC660" i="3" s="1"/>
  <c r="AQ5660" i="3"/>
  <c r="AE1298" i="3"/>
  <c r="AU5664" i="3"/>
  <c r="J707" i="4"/>
  <c r="K707" i="4" s="1"/>
  <c r="AN5663" i="3"/>
  <c r="AZ3561" i="3"/>
  <c r="J298" i="4"/>
  <c r="K298" i="4" s="1"/>
  <c r="AE709" i="3"/>
  <c r="AE710" i="3" s="1"/>
  <c r="AE3672" i="3"/>
  <c r="AE1172" i="3"/>
  <c r="AE2978" i="3"/>
  <c r="BC3431" i="3"/>
  <c r="BC3432" i="3" s="1"/>
  <c r="BC3476" i="3" s="1"/>
  <c r="AW3475" i="3"/>
  <c r="AW3728" i="3" s="1"/>
  <c r="AE2537" i="3"/>
  <c r="BC4545" i="3"/>
  <c r="BC1557" i="3"/>
  <c r="BC1576" i="3" s="1"/>
  <c r="AE2387" i="3"/>
  <c r="AN5662" i="3"/>
  <c r="BD4446" i="3"/>
  <c r="BD4452" i="3" s="1"/>
  <c r="AZ1311" i="3"/>
  <c r="BA1311" i="3" s="1"/>
  <c r="BA1326" i="3" s="1"/>
  <c r="BD3810" i="3"/>
  <c r="AX5403" i="3"/>
  <c r="AZ348" i="3"/>
  <c r="BA348" i="3" s="1"/>
  <c r="BA349" i="3" s="1"/>
  <c r="BA350" i="3" s="1"/>
  <c r="AM5661" i="3"/>
  <c r="BE1061" i="3"/>
  <c r="AJ5660" i="3"/>
  <c r="AW3216" i="3"/>
  <c r="AK5663" i="3"/>
  <c r="AW948" i="3"/>
  <c r="AY634" i="3"/>
  <c r="AZ634" i="3" s="1"/>
  <c r="BA634" i="3" s="1"/>
  <c r="AX5328" i="3"/>
  <c r="AZ2688" i="3"/>
  <c r="BE2422" i="3"/>
  <c r="AX3903" i="3"/>
  <c r="T5663" i="3"/>
  <c r="AY2325" i="3"/>
  <c r="AZ2325" i="3" s="1"/>
  <c r="AZ2336" i="3" s="1"/>
  <c r="AE4927" i="3"/>
  <c r="AX5056" i="3"/>
  <c r="AE2336" i="3"/>
  <c r="BD1888" i="3"/>
  <c r="BE1888" i="3" s="1"/>
  <c r="AR5663" i="3"/>
  <c r="AZ1644" i="3"/>
  <c r="BA1644" i="3" s="1"/>
  <c r="AW581" i="3"/>
  <c r="AX4296" i="3"/>
  <c r="AE4760" i="3"/>
  <c r="E972" i="4"/>
  <c r="F972" i="4" s="1"/>
  <c r="AL5660" i="3"/>
  <c r="BD3582" i="3"/>
  <c r="AE2334" i="3"/>
  <c r="R5664" i="3"/>
  <c r="BE3489" i="3"/>
  <c r="BE3490" i="3" s="1"/>
  <c r="BD5330" i="3"/>
  <c r="BB5328" i="3"/>
  <c r="BA5627" i="3"/>
  <c r="BA5628" i="3" s="1"/>
  <c r="AX1042" i="3"/>
  <c r="BD3323" i="3"/>
  <c r="AW2695" i="3"/>
  <c r="BE3323" i="3"/>
  <c r="AK5662" i="3"/>
  <c r="BB755" i="3"/>
  <c r="AW2153" i="3"/>
  <c r="AS5660" i="3"/>
  <c r="BB2334" i="3"/>
  <c r="BC1323" i="3"/>
  <c r="AZ3140" i="3"/>
  <c r="BD3286" i="3"/>
  <c r="BD1041" i="3"/>
  <c r="AI5663" i="3"/>
  <c r="AY2793" i="3"/>
  <c r="AY2794" i="3" s="1"/>
  <c r="AY2795" i="3" s="1"/>
  <c r="AE2766" i="3"/>
  <c r="AE2767" i="3" s="1"/>
  <c r="AW3718" i="3"/>
  <c r="BB3324" i="3"/>
  <c r="S5663" i="3"/>
  <c r="AR5661" i="3"/>
  <c r="BB2595" i="3"/>
  <c r="AX4621" i="3"/>
  <c r="AY4466" i="3"/>
  <c r="AZ4466" i="3" s="1"/>
  <c r="J492" i="4"/>
  <c r="K492" i="4" s="1"/>
  <c r="S5664" i="3"/>
  <c r="AX642" i="3"/>
  <c r="AQ5662" i="3"/>
  <c r="AY3214" i="3"/>
  <c r="AZ3214" i="3" s="1"/>
  <c r="D876" i="4"/>
  <c r="E876" i="4" s="1"/>
  <c r="F876" i="4" s="1"/>
  <c r="AZ1534" i="3"/>
  <c r="BD1828" i="3"/>
  <c r="BE1828" i="3" s="1"/>
  <c r="AE3216" i="3"/>
  <c r="AX4684" i="3"/>
  <c r="AR5664" i="3"/>
  <c r="BC4778" i="3"/>
  <c r="BC3081" i="3"/>
  <c r="BC3082" i="3" s="1"/>
  <c r="AW5141" i="3"/>
  <c r="AW1604" i="3"/>
  <c r="AY2185" i="3"/>
  <c r="BB147" i="3"/>
  <c r="BC2185" i="3"/>
  <c r="AX3271" i="3"/>
  <c r="E536" i="4"/>
  <c r="F536" i="4" s="1"/>
  <c r="E592" i="4"/>
  <c r="F592" i="4" s="1"/>
  <c r="E250" i="4"/>
  <c r="F250" i="4" s="1"/>
  <c r="AY2591" i="3"/>
  <c r="AY2594" i="3" s="1"/>
  <c r="AE2600" i="3"/>
  <c r="AY1921" i="3"/>
  <c r="AY1951" i="3" s="1"/>
  <c r="Q5660" i="3"/>
  <c r="AZ3428" i="3"/>
  <c r="BA3428" i="3" s="1"/>
  <c r="AS5664" i="3"/>
  <c r="BC2494" i="3"/>
  <c r="BC2495" i="3" s="1"/>
  <c r="BB3672" i="3"/>
  <c r="AZ3715" i="3"/>
  <c r="BA3715" i="3" s="1"/>
  <c r="BA3717" i="3" s="1"/>
  <c r="AX5232" i="3"/>
  <c r="BE1538" i="3"/>
  <c r="BE1539" i="3" s="1"/>
  <c r="D1038" i="4"/>
  <c r="E1038" i="4" s="1"/>
  <c r="F1038" i="4" s="1"/>
  <c r="AE3571" i="3"/>
  <c r="AY1409" i="3"/>
  <c r="AZ1409" i="3" s="1"/>
  <c r="BA1409" i="3" s="1"/>
  <c r="AZ1323" i="3"/>
  <c r="AZ1324" i="3" s="1"/>
  <c r="AW5575" i="3"/>
  <c r="AX1814" i="3"/>
  <c r="X5664" i="3"/>
  <c r="AW3141" i="3"/>
  <c r="BC5565" i="3"/>
  <c r="BC5566" i="3" s="1"/>
  <c r="BC5576" i="3" s="1"/>
  <c r="BD3430" i="3"/>
  <c r="BE3430" i="3" s="1"/>
  <c r="R5662" i="3"/>
  <c r="AY5432" i="3"/>
  <c r="AY5446" i="3" s="1"/>
  <c r="D699" i="4"/>
  <c r="E699" i="4" s="1"/>
  <c r="F699" i="4" s="1"/>
  <c r="BD2717" i="3"/>
  <c r="BE2717" i="3" s="1"/>
  <c r="I1159" i="4"/>
  <c r="J1159" i="4" s="1"/>
  <c r="K1159" i="4" s="1"/>
  <c r="AX4417" i="3"/>
  <c r="AZ4405" i="3"/>
  <c r="BA4405" i="3" s="1"/>
  <c r="D1167" i="4"/>
  <c r="E1167" i="4" s="1"/>
  <c r="F1167" i="4" s="1"/>
  <c r="AZ4790" i="3"/>
  <c r="BA4790" i="3" s="1"/>
  <c r="D1030" i="4"/>
  <c r="E1030" i="4" s="1"/>
  <c r="F1030" i="4" s="1"/>
  <c r="AW755" i="3"/>
  <c r="AX3789" i="3"/>
  <c r="AE641" i="3"/>
  <c r="AX3571" i="3"/>
  <c r="C1021" i="4"/>
  <c r="E1142" i="4"/>
  <c r="F1142" i="4" s="1"/>
  <c r="BE986" i="3"/>
  <c r="AW908" i="3"/>
  <c r="AW911" i="3"/>
  <c r="AW1454" i="3" s="1"/>
  <c r="BC887" i="3"/>
  <c r="I102" i="4" s="1"/>
  <c r="J102" i="4" s="1"/>
  <c r="K102" i="4" s="1"/>
  <c r="BC2550" i="3"/>
  <c r="BD2550" i="3" s="1"/>
  <c r="BE2550" i="3" s="1"/>
  <c r="AW2562" i="3"/>
  <c r="AW2563" i="3" s="1"/>
  <c r="BC3840" i="3"/>
  <c r="I731" i="4" s="1"/>
  <c r="AW3849" i="3"/>
  <c r="AW4096" i="3" s="1"/>
  <c r="AW3843" i="3"/>
  <c r="AW3844" i="3" s="1"/>
  <c r="AY981" i="3"/>
  <c r="AE986" i="3"/>
  <c r="AY2421" i="3"/>
  <c r="AZ2421" i="3" s="1"/>
  <c r="BA2421" i="3" s="1"/>
  <c r="AE162" i="3"/>
  <c r="AE160" i="3"/>
  <c r="AE161" i="3" s="1"/>
  <c r="AY157" i="3"/>
  <c r="BD1655" i="3"/>
  <c r="BC5587" i="3"/>
  <c r="BC5588" i="3" s="1"/>
  <c r="BC5615" i="3" s="1"/>
  <c r="AE659" i="3"/>
  <c r="AE660" i="3" s="1"/>
  <c r="AY655" i="3"/>
  <c r="BC920" i="3"/>
  <c r="BD920" i="3" s="1"/>
  <c r="BE920" i="3" s="1"/>
  <c r="AE4551" i="3"/>
  <c r="AE4552" i="3" s="1"/>
  <c r="AY4549" i="3"/>
  <c r="BA1886" i="3"/>
  <c r="AW2647" i="3"/>
  <c r="BC4790" i="3"/>
  <c r="BC4793" i="3" s="1"/>
  <c r="BC4794" i="3" s="1"/>
  <c r="BC1190" i="3"/>
  <c r="BD1190" i="3" s="1"/>
  <c r="BE1190" i="3" s="1"/>
  <c r="AW1218" i="3"/>
  <c r="AW1456" i="3" s="1"/>
  <c r="BC2641" i="3"/>
  <c r="BD2641" i="3" s="1"/>
  <c r="BE2641" i="3" s="1"/>
  <c r="BE2646" i="3" s="1"/>
  <c r="AY5209" i="3"/>
  <c r="AY3110" i="3"/>
  <c r="AZ3110" i="3" s="1"/>
  <c r="BA3110" i="3" s="1"/>
  <c r="Z5663" i="3"/>
  <c r="AW642" i="3"/>
  <c r="BE4920" i="3"/>
  <c r="AY2975" i="3"/>
  <c r="AZ2975" i="3" s="1"/>
  <c r="BA2975" i="3" s="1"/>
  <c r="AY5536" i="3"/>
  <c r="AE5553" i="3"/>
  <c r="AE5653" i="3" s="1"/>
  <c r="AE5550" i="3"/>
  <c r="AY965" i="3"/>
  <c r="BB3844" i="3"/>
  <c r="AX1372" i="3"/>
  <c r="BB3718" i="3"/>
  <c r="BB2277" i="3"/>
  <c r="BC3713" i="3"/>
  <c r="BC2077" i="3"/>
  <c r="BC2078" i="3" s="1"/>
  <c r="AY2577" i="3"/>
  <c r="AZ2577" i="3" s="1"/>
  <c r="BA2577" i="3" s="1"/>
  <c r="AY1058" i="3"/>
  <c r="AW4815" i="3"/>
  <c r="AW4899" i="3" s="1"/>
  <c r="AW4812" i="3"/>
  <c r="BC4809" i="3"/>
  <c r="I1126" i="4" s="1"/>
  <c r="AE1988" i="3"/>
  <c r="AE2360" i="3" s="1"/>
  <c r="AE1985" i="3"/>
  <c r="AY1962" i="3"/>
  <c r="D274" i="4" s="1"/>
  <c r="E274" i="4" s="1"/>
  <c r="F274" i="4" s="1"/>
  <c r="AY94" i="3"/>
  <c r="AE123" i="3"/>
  <c r="AX2595" i="3"/>
  <c r="AC5662" i="3"/>
  <c r="BC4199" i="3"/>
  <c r="BC3782" i="3"/>
  <c r="BC330" i="3"/>
  <c r="BD330" i="3" s="1"/>
  <c r="BE330" i="3" s="1"/>
  <c r="BD2765" i="3"/>
  <c r="BC2766" i="3"/>
  <c r="AE4446" i="3"/>
  <c r="AE4452" i="3" s="1"/>
  <c r="AY4445" i="3"/>
  <c r="D1062" i="4" s="1"/>
  <c r="AY2874" i="3"/>
  <c r="AZ2874" i="3" s="1"/>
  <c r="BA2874" i="3" s="1"/>
  <c r="AU5576" i="3"/>
  <c r="AS5663" i="3"/>
  <c r="BC2781" i="3"/>
  <c r="BC2782" i="3" s="1"/>
  <c r="AE5141" i="3"/>
  <c r="BE5380" i="3"/>
  <c r="BE5652" i="3" s="1"/>
  <c r="AY4467" i="3"/>
  <c r="D1126" i="4" s="1"/>
  <c r="E1126" i="4" s="1"/>
  <c r="F1126" i="4" s="1"/>
  <c r="AE4496" i="3"/>
  <c r="AE4499" i="3"/>
  <c r="AE4899" i="3" s="1"/>
  <c r="BC4174" i="3"/>
  <c r="BC2976" i="3"/>
  <c r="AW2334" i="3"/>
  <c r="AK5661" i="3"/>
  <c r="BC5395" i="3"/>
  <c r="BD5395" i="3" s="1"/>
  <c r="BE5395" i="3" s="1"/>
  <c r="AE4375" i="3"/>
  <c r="AE4376" i="3" s="1"/>
  <c r="AY4374" i="3"/>
  <c r="AY3838" i="3"/>
  <c r="AE3843" i="3"/>
  <c r="AC4861" i="3"/>
  <c r="AJ5663" i="3"/>
  <c r="BD1296" i="3"/>
  <c r="BC1889" i="3"/>
  <c r="BC1890" i="3" s="1"/>
  <c r="BC1909" i="3" s="1"/>
  <c r="AW1905" i="3"/>
  <c r="AW1908" i="3"/>
  <c r="BC3262" i="3"/>
  <c r="BC4581" i="3"/>
  <c r="BC1668" i="3"/>
  <c r="AW1669" i="3"/>
  <c r="AW1690" i="3" s="1"/>
  <c r="BC961" i="3"/>
  <c r="AW966" i="3"/>
  <c r="AW967" i="3" s="1"/>
  <c r="AY3312" i="3"/>
  <c r="AY3317" i="3" s="1"/>
  <c r="AY1285" i="3"/>
  <c r="AY1772" i="3"/>
  <c r="AE1819" i="3"/>
  <c r="AE369" i="3"/>
  <c r="AY364" i="3"/>
  <c r="BD986" i="3"/>
  <c r="BD1084" i="3"/>
  <c r="AY2832" i="3"/>
  <c r="AZ2832" i="3" s="1"/>
  <c r="BA2832" i="3" s="1"/>
  <c r="BD5536" i="3"/>
  <c r="BC5553" i="3"/>
  <c r="BC5550" i="3"/>
  <c r="AW3672" i="3"/>
  <c r="AZ1997" i="3"/>
  <c r="BA1997" i="3" s="1"/>
  <c r="AY4010" i="3"/>
  <c r="AY4011" i="3" s="1"/>
  <c r="AZ4009" i="3"/>
  <c r="BD2106" i="3"/>
  <c r="BE2106" i="3" s="1"/>
  <c r="BE2113" i="3" s="1"/>
  <c r="AX3672" i="3"/>
  <c r="BD4778" i="3"/>
  <c r="BA4527" i="3"/>
  <c r="H1021" i="4"/>
  <c r="AE4121" i="3"/>
  <c r="AE4215" i="3" s="1"/>
  <c r="BD671" i="3"/>
  <c r="BE671" i="3" s="1"/>
  <c r="BD5380" i="3"/>
  <c r="AW1298" i="3"/>
  <c r="AZ4527" i="3"/>
  <c r="AX5141" i="3"/>
  <c r="BC5228" i="3"/>
  <c r="BD5228" i="3" s="1"/>
  <c r="BE5228" i="3" s="1"/>
  <c r="AX498" i="3"/>
  <c r="Z5662" i="3"/>
  <c r="BB1690" i="3"/>
  <c r="AJ5662" i="3"/>
  <c r="AW5231" i="3"/>
  <c r="AW5232" i="3" s="1"/>
  <c r="BA1441" i="3"/>
  <c r="AZ1448" i="3"/>
  <c r="AZ1442" i="3"/>
  <c r="AZ1443" i="3" s="1"/>
  <c r="AX3029" i="3"/>
  <c r="BC5537" i="3"/>
  <c r="BC5554" i="3" s="1"/>
  <c r="I142" i="4"/>
  <c r="J142" i="4" s="1"/>
  <c r="K142" i="4" s="1"/>
  <c r="BB279" i="3"/>
  <c r="AW800" i="3"/>
  <c r="AW837" i="3" s="1"/>
  <c r="BE2793" i="3"/>
  <c r="BE2794" i="3" s="1"/>
  <c r="BE2795" i="3" s="1"/>
  <c r="AW279" i="3"/>
  <c r="AX68" i="3"/>
  <c r="BB1213" i="3"/>
  <c r="AX1213" i="3"/>
  <c r="D476" i="4"/>
  <c r="E476" i="4" s="1"/>
  <c r="F476" i="4" s="1"/>
  <c r="BD4367" i="3"/>
  <c r="BD4369" i="3" s="1"/>
  <c r="BC4411" i="3"/>
  <c r="BD4411" i="3" s="1"/>
  <c r="AZ3373" i="3"/>
  <c r="AE342" i="3"/>
  <c r="Q5662" i="3"/>
  <c r="AZ5486" i="3"/>
  <c r="BA5486" i="3" s="1"/>
  <c r="AW2978" i="3"/>
  <c r="BC1268" i="3"/>
  <c r="BC1269" i="3" s="1"/>
  <c r="AP1989" i="3"/>
  <c r="BB1172" i="3"/>
  <c r="AP5662" i="3"/>
  <c r="AZ5572" i="3"/>
  <c r="BB5192" i="3"/>
  <c r="BD4920" i="3"/>
  <c r="AE1814" i="3"/>
  <c r="U5663" i="3"/>
  <c r="AW4416" i="3"/>
  <c r="AW4417" i="3" s="1"/>
  <c r="R5663" i="3"/>
  <c r="AE2935" i="3"/>
  <c r="AE206" i="3"/>
  <c r="AE212" i="3" s="1"/>
  <c r="V5664" i="3"/>
  <c r="BE3249" i="3"/>
  <c r="BC3050" i="3"/>
  <c r="AW3061" i="3"/>
  <c r="AW3068" i="3" s="1"/>
  <c r="BC1829" i="3"/>
  <c r="AW1877" i="3"/>
  <c r="AW1876" i="3"/>
  <c r="AW2359" i="3" s="1"/>
  <c r="AW1874" i="3"/>
  <c r="AE2646" i="3"/>
  <c r="AE2647" i="3" s="1"/>
  <c r="AY2644" i="3"/>
  <c r="AE2568" i="3"/>
  <c r="AY2557" i="3"/>
  <c r="AZ3879" i="3"/>
  <c r="AY4771" i="3"/>
  <c r="D1046" i="4" s="1"/>
  <c r="BC4111" i="3"/>
  <c r="AW206" i="3"/>
  <c r="AW212" i="3" s="1"/>
  <c r="BC205" i="3"/>
  <c r="BC3703" i="3"/>
  <c r="BD3703" i="3" s="1"/>
  <c r="BE3703" i="3" s="1"/>
  <c r="AW227" i="3"/>
  <c r="AW234" i="3" s="1"/>
  <c r="BC224" i="3"/>
  <c r="BC2535" i="3"/>
  <c r="BD2535" i="3" s="1"/>
  <c r="BE2535" i="3" s="1"/>
  <c r="AW2536" i="3"/>
  <c r="AW2537" i="3" s="1"/>
  <c r="AY3646" i="3"/>
  <c r="AY2622" i="3"/>
  <c r="AY2636" i="3" s="1"/>
  <c r="BC4659" i="3"/>
  <c r="BD4659" i="3" s="1"/>
  <c r="BE4659" i="3" s="1"/>
  <c r="BD80" i="3"/>
  <c r="BC81" i="3"/>
  <c r="BC82" i="3" s="1"/>
  <c r="AY5445" i="3"/>
  <c r="AE382" i="3"/>
  <c r="AZ171" i="3"/>
  <c r="AZ183" i="3" s="1"/>
  <c r="BD5430" i="3"/>
  <c r="BE5430" i="3" s="1"/>
  <c r="AE227" i="3"/>
  <c r="AE234" i="3" s="1"/>
  <c r="AY223" i="3"/>
  <c r="BC5315" i="3"/>
  <c r="BD5315" i="3" s="1"/>
  <c r="BE5315" i="3" s="1"/>
  <c r="BC3504" i="3"/>
  <c r="BC1651" i="3"/>
  <c r="AW1652" i="3"/>
  <c r="AW1653" i="3" s="1"/>
  <c r="BC5139" i="3"/>
  <c r="I1242" i="4" s="1"/>
  <c r="J1242" i="4" s="1"/>
  <c r="K1242" i="4" s="1"/>
  <c r="AY3828" i="3"/>
  <c r="AZ3828" i="3" s="1"/>
  <c r="BA3828" i="3" s="1"/>
  <c r="AE3834" i="3"/>
  <c r="AY111" i="3"/>
  <c r="AZ111" i="3" s="1"/>
  <c r="BA111" i="3" s="1"/>
  <c r="AE122" i="3"/>
  <c r="AY5400" i="3"/>
  <c r="AE5402" i="3"/>
  <c r="BC4728" i="3"/>
  <c r="BD4728" i="3" s="1"/>
  <c r="BE4728" i="3" s="1"/>
  <c r="BC2057" i="3"/>
  <c r="BD2057" i="3" s="1"/>
  <c r="BE2057" i="3" s="1"/>
  <c r="AY3132" i="3"/>
  <c r="AZ3132" i="3" s="1"/>
  <c r="BA3132" i="3" s="1"/>
  <c r="AE3141" i="3"/>
  <c r="BC4924" i="3"/>
  <c r="AW4926" i="3"/>
  <c r="AW4927" i="3" s="1"/>
  <c r="BC3337" i="3"/>
  <c r="BD3337" i="3" s="1"/>
  <c r="BE3337" i="3" s="1"/>
  <c r="BC683" i="3"/>
  <c r="BD683" i="3" s="1"/>
  <c r="BE683" i="3" s="1"/>
  <c r="BC3544" i="3"/>
  <c r="AW1201" i="3"/>
  <c r="AW1213" i="3" s="1"/>
  <c r="BC1193" i="3"/>
  <c r="BD1193" i="3" s="1"/>
  <c r="BE1193" i="3" s="1"/>
  <c r="AE3965" i="3"/>
  <c r="AY3963" i="3"/>
  <c r="AY3964" i="3" s="1"/>
  <c r="AY3416" i="3"/>
  <c r="AZ3374" i="3"/>
  <c r="AY3419" i="3"/>
  <c r="AY3728" i="3" s="1"/>
  <c r="AY3418" i="3"/>
  <c r="AY3727" i="3" s="1"/>
  <c r="BC3247" i="3"/>
  <c r="BD3247" i="3" s="1"/>
  <c r="BE3247" i="3" s="1"/>
  <c r="AW4760" i="3"/>
  <c r="BD5369" i="3"/>
  <c r="BE5369" i="3" s="1"/>
  <c r="AY2744" i="3"/>
  <c r="AZ2744" i="3" s="1"/>
  <c r="BA2744" i="3" s="1"/>
  <c r="AY3022" i="3"/>
  <c r="AZ3022" i="3" s="1"/>
  <c r="BA3022" i="3" s="1"/>
  <c r="AE3028" i="3"/>
  <c r="AY1616" i="3"/>
  <c r="BC1407" i="3"/>
  <c r="BC4605" i="3"/>
  <c r="BC4620" i="3" s="1"/>
  <c r="AY1588" i="3"/>
  <c r="AY1603" i="3" s="1"/>
  <c r="AE1609" i="3"/>
  <c r="AY403" i="3"/>
  <c r="AZ403" i="3" s="1"/>
  <c r="BA403" i="3" s="1"/>
  <c r="AY2851" i="3"/>
  <c r="AZ2851" i="3" s="1"/>
  <c r="BA2851" i="3" s="1"/>
  <c r="BD659" i="3"/>
  <c r="BD660" i="3" s="1"/>
  <c r="BB5141" i="3"/>
  <c r="AY245" i="3"/>
  <c r="AE268" i="3"/>
  <c r="BC3269" i="3"/>
  <c r="BC612" i="3"/>
  <c r="BD612" i="3" s="1"/>
  <c r="BE612" i="3" s="1"/>
  <c r="BC1591" i="3"/>
  <c r="BD1591" i="3" s="1"/>
  <c r="BE1591" i="3" s="1"/>
  <c r="AY5133" i="3"/>
  <c r="AZ5133" i="3" s="1"/>
  <c r="BA5133" i="3" s="1"/>
  <c r="BC476" i="3"/>
  <c r="BD476" i="3" s="1"/>
  <c r="BE476" i="3" s="1"/>
  <c r="AW498" i="3"/>
  <c r="AE3991" i="3"/>
  <c r="AE3992" i="3" s="1"/>
  <c r="AY3989" i="3"/>
  <c r="BC2609" i="3"/>
  <c r="BD2609" i="3" s="1"/>
  <c r="BE2609" i="3" s="1"/>
  <c r="BC3310" i="3"/>
  <c r="BC3317" i="3" s="1"/>
  <c r="AW3324" i="3"/>
  <c r="BC938" i="3"/>
  <c r="AW943" i="3"/>
  <c r="BC5205" i="3"/>
  <c r="BC5216" i="3" s="1"/>
  <c r="BC3753" i="3"/>
  <c r="BD3753" i="3" s="1"/>
  <c r="BE3753" i="3" s="1"/>
  <c r="BC5340" i="3"/>
  <c r="BC5358" i="3" s="1"/>
  <c r="BC624" i="3"/>
  <c r="BD624" i="3" s="1"/>
  <c r="BE624" i="3" s="1"/>
  <c r="AY4939" i="3"/>
  <c r="AY4948" i="3" s="1"/>
  <c r="AE4954" i="3"/>
  <c r="AY374" i="3"/>
  <c r="AY382" i="3" s="1"/>
  <c r="AE385" i="3"/>
  <c r="AE1453" i="3" s="1"/>
  <c r="BC5370" i="3"/>
  <c r="AW1534" i="3"/>
  <c r="AW1540" i="3" s="1"/>
  <c r="BC1531" i="3"/>
  <c r="BC145" i="3"/>
  <c r="AW146" i="3"/>
  <c r="AW147" i="3" s="1"/>
  <c r="BC3026" i="3"/>
  <c r="AW3789" i="3"/>
  <c r="AY4238" i="3"/>
  <c r="AY4245" i="3" s="1"/>
  <c r="AW4779" i="3"/>
  <c r="BC580" i="3"/>
  <c r="AX2647" i="3"/>
  <c r="AE5232" i="3"/>
  <c r="AY1166" i="3"/>
  <c r="AZ1166" i="3" s="1"/>
  <c r="BA1166" i="3" s="1"/>
  <c r="BC1282" i="3"/>
  <c r="BD1282" i="3" s="1"/>
  <c r="BE1282" i="3" s="1"/>
  <c r="BE1291" i="3" s="1"/>
  <c r="BC4285" i="3"/>
  <c r="BC4288" i="3" s="1"/>
  <c r="BC2712" i="3"/>
  <c r="BD2712" i="3" s="1"/>
  <c r="BE2712" i="3" s="1"/>
  <c r="AW2733" i="3"/>
  <c r="AW2734" i="3" s="1"/>
  <c r="AW4010" i="3"/>
  <c r="AW4011" i="3" s="1"/>
  <c r="BC4009" i="3"/>
  <c r="AY4724" i="3"/>
  <c r="AY4729" i="3" s="1"/>
  <c r="AE4765" i="3"/>
  <c r="AY5053" i="3"/>
  <c r="AE5055" i="3"/>
  <c r="AE5056" i="3" s="1"/>
  <c r="AW5524" i="3"/>
  <c r="BC5505" i="3"/>
  <c r="AW5521" i="3"/>
  <c r="BC790" i="3"/>
  <c r="BC800" i="3" s="1"/>
  <c r="BC4575" i="3"/>
  <c r="BD4575" i="3" s="1"/>
  <c r="BE4575" i="3" s="1"/>
  <c r="BC1209" i="3"/>
  <c r="BD1209" i="3" s="1"/>
  <c r="BE1209" i="3" s="1"/>
  <c r="AW3271" i="3"/>
  <c r="BC2415" i="3"/>
  <c r="BD2415" i="3" s="1"/>
  <c r="BE2415" i="3" s="1"/>
  <c r="AY696" i="3"/>
  <c r="AZ696" i="3" s="1"/>
  <c r="BA696" i="3" s="1"/>
  <c r="AE542" i="3"/>
  <c r="AE581" i="3" s="1"/>
  <c r="AY518" i="3"/>
  <c r="AZ4235" i="3"/>
  <c r="BA4235" i="3" s="1"/>
  <c r="AK5664" i="3"/>
  <c r="AZ1405" i="3"/>
  <c r="BA1405" i="3" s="1"/>
  <c r="BC4532" i="3"/>
  <c r="BA1669" i="3"/>
  <c r="BC4395" i="3"/>
  <c r="BC4407" i="3" s="1"/>
  <c r="BC3800" i="3"/>
  <c r="AW3803" i="3"/>
  <c r="AW3809" i="3" s="1"/>
  <c r="AY1125" i="3"/>
  <c r="AZ1125" i="3" s="1"/>
  <c r="BA1125" i="3" s="1"/>
  <c r="BC4745" i="3"/>
  <c r="BD4745" i="3" s="1"/>
  <c r="BE4745" i="3" s="1"/>
  <c r="BC4232" i="3"/>
  <c r="AW4238" i="3"/>
  <c r="BC400" i="3"/>
  <c r="AY2721" i="3"/>
  <c r="AZ2721" i="3" s="1"/>
  <c r="BA2721" i="3" s="1"/>
  <c r="AY573" i="3"/>
  <c r="AZ573" i="3" s="1"/>
  <c r="BA573" i="3" s="1"/>
  <c r="BC4242" i="3"/>
  <c r="AW4244" i="3"/>
  <c r="BC3919" i="3"/>
  <c r="AW3946" i="3"/>
  <c r="AW3947" i="3" s="1"/>
  <c r="AY1646" i="3"/>
  <c r="AZ1646" i="3" s="1"/>
  <c r="BA1646" i="3" s="1"/>
  <c r="AE1652" i="3"/>
  <c r="AE1653" i="3" s="1"/>
  <c r="BC2855" i="3"/>
  <c r="BC2869" i="3" s="1"/>
  <c r="AY334" i="3"/>
  <c r="AZ334" i="3" s="1"/>
  <c r="BA334" i="3" s="1"/>
  <c r="AY1802" i="3"/>
  <c r="AZ1802" i="3" s="1"/>
  <c r="BA1802" i="3" s="1"/>
  <c r="AE2877" i="3"/>
  <c r="BB2647" i="3"/>
  <c r="BB3029" i="3"/>
  <c r="AE498" i="3"/>
  <c r="AW4114" i="3"/>
  <c r="AW4121" i="3" s="1"/>
  <c r="AY2667" i="3"/>
  <c r="AZ2667" i="3" s="1"/>
  <c r="BA2667" i="3" s="1"/>
  <c r="BC2525" i="3"/>
  <c r="BD2525" i="3" s="1"/>
  <c r="BE2525" i="3" s="1"/>
  <c r="BC2998" i="3"/>
  <c r="BD2998" i="3" s="1"/>
  <c r="BE2998" i="3" s="1"/>
  <c r="AY272" i="3"/>
  <c r="AE284" i="3"/>
  <c r="AE278" i="3"/>
  <c r="BC1750" i="3"/>
  <c r="BC1170" i="3"/>
  <c r="BC2328" i="3"/>
  <c r="BD2328" i="3" s="1"/>
  <c r="BE2328" i="3" s="1"/>
  <c r="AY2925" i="3"/>
  <c r="AZ2925" i="3" s="1"/>
  <c r="BA2925" i="3" s="1"/>
  <c r="AM5663" i="3"/>
  <c r="BD301" i="3"/>
  <c r="BE301" i="3" s="1"/>
  <c r="AE2290" i="3"/>
  <c r="AY176" i="3"/>
  <c r="BC4716" i="3"/>
  <c r="D298" i="4"/>
  <c r="E298" i="4" s="1"/>
  <c r="F298" i="4" s="1"/>
  <c r="AZ1722" i="3"/>
  <c r="BA1722" i="3" s="1"/>
  <c r="BC2376" i="3"/>
  <c r="BC1152" i="3"/>
  <c r="BD1152" i="3" s="1"/>
  <c r="BE1152" i="3" s="1"/>
  <c r="AY3700" i="3"/>
  <c r="AZ3700" i="3" s="1"/>
  <c r="BA3700" i="3" s="1"/>
  <c r="AE3010" i="3"/>
  <c r="AY3009" i="3"/>
  <c r="BC3740" i="3"/>
  <c r="BC275" i="3"/>
  <c r="BD275" i="3" s="1"/>
  <c r="BE275" i="3" s="1"/>
  <c r="BC2143" i="3"/>
  <c r="BC2152" i="3" s="1"/>
  <c r="BC3833" i="3"/>
  <c r="AW1059" i="3"/>
  <c r="AW1060" i="3" s="1"/>
  <c r="BC1055" i="3"/>
  <c r="BC5244" i="3"/>
  <c r="AW4527" i="3"/>
  <c r="AW4533" i="3" s="1"/>
  <c r="BC4525" i="3"/>
  <c r="AW384" i="3"/>
  <c r="AW1452" i="3" s="1"/>
  <c r="BC361" i="3"/>
  <c r="AY2275" i="3"/>
  <c r="AY2276" i="3" s="1"/>
  <c r="D640" i="4"/>
  <c r="E640" i="4" s="1"/>
  <c r="F640" i="4" s="1"/>
  <c r="BC105" i="3"/>
  <c r="BD105" i="3" s="1"/>
  <c r="BE105" i="3" s="1"/>
  <c r="AY1805" i="3"/>
  <c r="AZ1805" i="3" s="1"/>
  <c r="BA1805" i="3" s="1"/>
  <c r="AE1816" i="3"/>
  <c r="AY3514" i="3"/>
  <c r="AY3528" i="3" s="1"/>
  <c r="BC1679" i="3"/>
  <c r="BC1689" i="3" s="1"/>
  <c r="BC2903" i="3"/>
  <c r="BD2903" i="3" s="1"/>
  <c r="BE2903" i="3" s="1"/>
  <c r="BE2904" i="3" s="1"/>
  <c r="BC2928" i="3"/>
  <c r="BD2928" i="3" s="1"/>
  <c r="BE2928" i="3" s="1"/>
  <c r="AW2929" i="3"/>
  <c r="AW2935" i="3" s="1"/>
  <c r="BC378" i="3"/>
  <c r="BC382" i="3" s="1"/>
  <c r="BC3677" i="3"/>
  <c r="BD3646" i="3"/>
  <c r="AY135" i="3"/>
  <c r="AY140" i="3" s="1"/>
  <c r="AE148" i="3"/>
  <c r="X5662" i="3"/>
  <c r="BA4206" i="3"/>
  <c r="I665" i="4"/>
  <c r="J665" i="4" s="1"/>
  <c r="K665" i="4" s="1"/>
  <c r="AR5662" i="3"/>
  <c r="AY3375" i="3"/>
  <c r="AY3420" i="3" s="1"/>
  <c r="AY3729" i="3" s="1"/>
  <c r="D616" i="4"/>
  <c r="E616" i="4" s="1"/>
  <c r="F616" i="4" s="1"/>
  <c r="AW3028" i="3"/>
  <c r="AW3029" i="3" s="1"/>
  <c r="AW5377" i="3"/>
  <c r="AW5378" i="3" s="1"/>
  <c r="AE5191" i="3"/>
  <c r="AE5192" i="3" s="1"/>
  <c r="AY5190" i="3"/>
  <c r="AY680" i="3"/>
  <c r="AZ680" i="3" s="1"/>
  <c r="BA680" i="3" s="1"/>
  <c r="AY1205" i="3"/>
  <c r="AE1212" i="3"/>
  <c r="AE1213" i="3" s="1"/>
  <c r="BC2164" i="3"/>
  <c r="BC2589" i="3"/>
  <c r="BD2589" i="3" s="1"/>
  <c r="BE2589" i="3" s="1"/>
  <c r="AY2108" i="3"/>
  <c r="AZ2108" i="3" s="1"/>
  <c r="BA2108" i="3" s="1"/>
  <c r="BA2158" i="3" s="1"/>
  <c r="AY2257" i="3"/>
  <c r="AY3668" i="3"/>
  <c r="AZ3668" i="3" s="1"/>
  <c r="BA3668" i="3" s="1"/>
  <c r="BC4642" i="3"/>
  <c r="I1167" i="4" s="1"/>
  <c r="AW3292" i="3"/>
  <c r="AW3293" i="3" s="1"/>
  <c r="BC3290" i="3"/>
  <c r="BC2953" i="3"/>
  <c r="BC2969" i="3" s="1"/>
  <c r="BC299" i="3"/>
  <c r="BD299" i="3" s="1"/>
  <c r="BE299" i="3" s="1"/>
  <c r="BC2675" i="3"/>
  <c r="BC2681" i="3" s="1"/>
  <c r="BC536" i="3"/>
  <c r="BD536" i="3" s="1"/>
  <c r="BE536" i="3" s="1"/>
  <c r="AI5662" i="3"/>
  <c r="AZ4206" i="3"/>
  <c r="AE4779" i="3"/>
  <c r="AX2978" i="3"/>
  <c r="AE3948" i="3"/>
  <c r="AE4092" i="3" s="1"/>
  <c r="AY3915" i="3"/>
  <c r="AZ3915" i="3" s="1"/>
  <c r="BA3915" i="3" s="1"/>
  <c r="AY1706" i="3"/>
  <c r="AZ1706" i="3" s="1"/>
  <c r="BA1706" i="3" s="1"/>
  <c r="AY4573" i="3"/>
  <c r="AE4626" i="3"/>
  <c r="BC4942" i="3"/>
  <c r="BD4942" i="3" s="1"/>
  <c r="BE4942" i="3" s="1"/>
  <c r="BC745" i="3"/>
  <c r="BD745" i="3" s="1"/>
  <c r="BE745" i="3" s="1"/>
  <c r="BE754" i="3" s="1"/>
  <c r="BC2820" i="3"/>
  <c r="AW2821" i="3"/>
  <c r="AW2822" i="3" s="1"/>
  <c r="BC314" i="3"/>
  <c r="AW316" i="3"/>
  <c r="BC698" i="3"/>
  <c r="AY3335" i="3"/>
  <c r="AE3340" i="3"/>
  <c r="AE3341" i="3" s="1"/>
  <c r="AW1364" i="3"/>
  <c r="AW1372" i="3" s="1"/>
  <c r="BC1359" i="3"/>
  <c r="BC2209" i="3"/>
  <c r="BD2209" i="3" s="1"/>
  <c r="BE2209" i="3" s="1"/>
  <c r="BC1619" i="3"/>
  <c r="BC1633" i="3" s="1"/>
  <c r="AY1185" i="3"/>
  <c r="AZ1185" i="3" s="1"/>
  <c r="BA1185" i="3" s="1"/>
  <c r="AE1218" i="3"/>
  <c r="AZ1890" i="3"/>
  <c r="BA1888" i="3"/>
  <c r="BA4809" i="3"/>
  <c r="BA4815" i="3" s="1"/>
  <c r="BD1950" i="3"/>
  <c r="AZ2895" i="3"/>
  <c r="BA2895" i="3" s="1"/>
  <c r="Y5661" i="3"/>
  <c r="BB1814" i="3"/>
  <c r="AZ4812" i="3"/>
  <c r="BB4417" i="3"/>
  <c r="AW2033" i="3"/>
  <c r="AW2277" i="3"/>
  <c r="BC5055" i="3"/>
  <c r="AY3977" i="3"/>
  <c r="AY3978" i="3" s="1"/>
  <c r="AZ3976" i="3"/>
  <c r="BD991" i="3"/>
  <c r="BC994" i="3"/>
  <c r="BB2079" i="3"/>
  <c r="BB5378" i="3"/>
  <c r="BE363" i="3"/>
  <c r="BB4083" i="3"/>
  <c r="BB1372" i="3"/>
  <c r="BB4684" i="3"/>
  <c r="AX2695" i="3"/>
  <c r="AX1604" i="3"/>
  <c r="AU5662" i="3"/>
  <c r="BA5565" i="3"/>
  <c r="AZ134" i="3"/>
  <c r="AZ2058" i="3"/>
  <c r="AZ2084" i="3" s="1"/>
  <c r="AZ1084" i="3"/>
  <c r="BA1084" i="3" s="1"/>
  <c r="BA1085" i="3" s="1"/>
  <c r="BB4207" i="3"/>
  <c r="AY4451" i="3"/>
  <c r="AZ4450" i="3"/>
  <c r="BD5212" i="3"/>
  <c r="BE5212" i="3" s="1"/>
  <c r="I1322" i="4"/>
  <c r="J1322" i="4" s="1"/>
  <c r="K1322" i="4" s="1"/>
  <c r="BD4879" i="3"/>
  <c r="BD4876" i="3"/>
  <c r="BE4872" i="3"/>
  <c r="BE2557" i="3"/>
  <c r="BE2568" i="3" s="1"/>
  <c r="BD2568" i="3"/>
  <c r="AE68" i="3"/>
  <c r="BD2552" i="3"/>
  <c r="BD627" i="3"/>
  <c r="BE627" i="3" s="1"/>
  <c r="AW2595" i="3"/>
  <c r="BB2695" i="3"/>
  <c r="AW1417" i="3"/>
  <c r="V5662" i="3"/>
  <c r="AX3844" i="3"/>
  <c r="BE1019" i="3"/>
  <c r="BE1020" i="3" s="1"/>
  <c r="BE1021" i="3" s="1"/>
  <c r="BD1020" i="3"/>
  <c r="BD1021" i="3" s="1"/>
  <c r="AY4532" i="3"/>
  <c r="AY4533" i="3" s="1"/>
  <c r="BD3550" i="3"/>
  <c r="BD3576" i="3" s="1"/>
  <c r="AZ1669" i="3"/>
  <c r="BB1269" i="3"/>
  <c r="AX279" i="3"/>
  <c r="BD1184" i="3"/>
  <c r="BE1184" i="3" s="1"/>
  <c r="BE4430" i="3"/>
  <c r="BE4432" i="3" s="1"/>
  <c r="BE4433" i="3" s="1"/>
  <c r="BD4432" i="3"/>
  <c r="BD4433" i="3" s="1"/>
  <c r="AY3754" i="3"/>
  <c r="AZ3752" i="3"/>
  <c r="BA5414" i="3"/>
  <c r="BA5415" i="3" s="1"/>
  <c r="BA5416" i="3" s="1"/>
  <c r="AZ5415" i="3"/>
  <c r="AZ5416" i="3" s="1"/>
  <c r="BD1999" i="3"/>
  <c r="BD2001" i="3" s="1"/>
  <c r="AQ1909" i="3"/>
  <c r="AQ2361" i="3" s="1"/>
  <c r="BC948" i="3"/>
  <c r="BD947" i="3"/>
  <c r="AY4926" i="3"/>
  <c r="AZ4925" i="3"/>
  <c r="BD233" i="3"/>
  <c r="BE231" i="3"/>
  <c r="BE233" i="3" s="1"/>
  <c r="AU2019" i="3"/>
  <c r="AU2361" i="3" s="1"/>
  <c r="Q5663" i="3"/>
  <c r="BD1061" i="3"/>
  <c r="AY4114" i="3"/>
  <c r="AY4121" i="3" s="1"/>
  <c r="AW4684" i="3"/>
  <c r="BE2534" i="3"/>
  <c r="AE1481" i="3"/>
  <c r="AN5664" i="3"/>
  <c r="AZ190" i="3"/>
  <c r="AZ191" i="3" s="1"/>
  <c r="BB2877" i="3"/>
  <c r="BB837" i="3"/>
  <c r="AW5328" i="3"/>
  <c r="AZ20" i="3"/>
  <c r="AY21" i="3"/>
  <c r="AY22" i="3" s="1"/>
  <c r="D38" i="4"/>
  <c r="E38" i="4" s="1"/>
  <c r="F38" i="4" s="1"/>
  <c r="BA1161" i="3"/>
  <c r="BB3271" i="3"/>
  <c r="BD4549" i="3"/>
  <c r="BE4549" i="3" s="1"/>
  <c r="AA5662" i="3"/>
  <c r="AZ3292" i="3"/>
  <c r="BA3291" i="3"/>
  <c r="BA3292" i="3" s="1"/>
  <c r="BC50" i="3"/>
  <c r="BC61" i="3" s="1"/>
  <c r="AW68" i="3"/>
  <c r="BC986" i="3"/>
  <c r="I126" i="4"/>
  <c r="J126" i="4" s="1"/>
  <c r="K126" i="4" s="1"/>
  <c r="D528" i="4"/>
  <c r="E528" i="4" s="1"/>
  <c r="F528" i="4" s="1"/>
  <c r="AA5663" i="3"/>
  <c r="BD3020" i="3"/>
  <c r="BE3020" i="3" s="1"/>
  <c r="I1476" i="4"/>
  <c r="J1476" i="4" s="1"/>
  <c r="K1476" i="4" s="1"/>
  <c r="I451" i="4"/>
  <c r="J451" i="4" s="1"/>
  <c r="K451" i="4" s="1"/>
  <c r="BA1428" i="3"/>
  <c r="BA1435" i="3" s="1"/>
  <c r="BE1920" i="3"/>
  <c r="BE1947" i="3" s="1"/>
  <c r="BE5454" i="3"/>
  <c r="BD5456" i="3"/>
  <c r="BE5456" i="3" s="1"/>
  <c r="AY3767" i="3"/>
  <c r="AY3768" i="3" s="1"/>
  <c r="AZ3766" i="3"/>
  <c r="E723" i="4"/>
  <c r="F723" i="4" s="1"/>
  <c r="AE2562" i="3"/>
  <c r="AE2563" i="3" s="1"/>
  <c r="AY2559" i="3"/>
  <c r="AZ4916" i="3"/>
  <c r="AY4920" i="3"/>
  <c r="AY1268" i="3"/>
  <c r="AY1269" i="3" s="1"/>
  <c r="AZ1429" i="3"/>
  <c r="AZ1430" i="3" s="1"/>
  <c r="BA3431" i="3"/>
  <c r="AZ3475" i="3"/>
  <c r="AZ3472" i="3"/>
  <c r="BC349" i="3"/>
  <c r="BC350" i="3" s="1"/>
  <c r="BD348" i="3"/>
  <c r="AZ3802" i="3"/>
  <c r="AY3810" i="3"/>
  <c r="C1362" i="4"/>
  <c r="AX383" i="3"/>
  <c r="BD101" i="3"/>
  <c r="BE101" i="3" s="1"/>
  <c r="BD1947" i="3"/>
  <c r="AZ3779" i="3"/>
  <c r="AZ3783" i="3" s="1"/>
  <c r="AY3783" i="3"/>
  <c r="AY3790" i="3"/>
  <c r="AZ2780" i="3"/>
  <c r="BA2780" i="3" s="1"/>
  <c r="BA2781" i="3" s="1"/>
  <c r="BA2782" i="3" s="1"/>
  <c r="BD5622" i="3"/>
  <c r="BD5623" i="3" s="1"/>
  <c r="BC1469" i="3"/>
  <c r="C166" i="4"/>
  <c r="H851" i="4"/>
  <c r="D371" i="4"/>
  <c r="E371" i="4" s="1"/>
  <c r="F371" i="4" s="1"/>
  <c r="AX4760" i="3"/>
  <c r="BB1653" i="3"/>
  <c r="AX2153" i="3"/>
  <c r="BA654" i="3"/>
  <c r="BA5188" i="3"/>
  <c r="BC1227" i="3"/>
  <c r="BD1227" i="3" s="1"/>
  <c r="BE1227" i="3" s="1"/>
  <c r="AY2054" i="3"/>
  <c r="AZ2054" i="3" s="1"/>
  <c r="BA2054" i="3" s="1"/>
  <c r="AZ3550" i="3"/>
  <c r="AY3576" i="3"/>
  <c r="D202" i="4"/>
  <c r="E202" i="4" s="1"/>
  <c r="F202" i="4" s="1"/>
  <c r="AY1090" i="3"/>
  <c r="AY1091" i="3" s="1"/>
  <c r="AZ1089" i="3"/>
  <c r="BA3840" i="3"/>
  <c r="AZ3849" i="3"/>
  <c r="AZ4096" i="3" s="1"/>
  <c r="BD2026" i="3"/>
  <c r="BC2027" i="3"/>
  <c r="AW383" i="3"/>
  <c r="BA5533" i="3"/>
  <c r="AZ5535" i="3"/>
  <c r="BA5535" i="3" s="1"/>
  <c r="AY1007" i="3"/>
  <c r="AY1008" i="3" s="1"/>
  <c r="AZ1006" i="3"/>
  <c r="BD135" i="3"/>
  <c r="BD140" i="3" s="1"/>
  <c r="X1249" i="3"/>
  <c r="BE2807" i="3"/>
  <c r="BE2808" i="3" s="1"/>
  <c r="BE2809" i="3" s="1"/>
  <c r="BD2808" i="3"/>
  <c r="BD2809" i="3" s="1"/>
  <c r="AU5476" i="3"/>
  <c r="AX3718" i="3"/>
  <c r="AW1172" i="3"/>
  <c r="AZ5130" i="3"/>
  <c r="BA1594" i="3"/>
  <c r="AZ331" i="3"/>
  <c r="BA331" i="3" s="1"/>
  <c r="BC4466" i="3"/>
  <c r="Y1909" i="3"/>
  <c r="AY836" i="3"/>
  <c r="BD4119" i="3"/>
  <c r="BC4120" i="3"/>
  <c r="BD4953" i="3"/>
  <c r="BE4952" i="3"/>
  <c r="BE4953" i="3" s="1"/>
  <c r="AP4500" i="3"/>
  <c r="AZ4886" i="3"/>
  <c r="AY4887" i="3"/>
  <c r="AY4888" i="3" s="1"/>
  <c r="AZ2376" i="3"/>
  <c r="AY2380" i="3"/>
  <c r="BD5102" i="3"/>
  <c r="BE5102" i="3" s="1"/>
  <c r="Y3420" i="3"/>
  <c r="Y3729" i="3" s="1"/>
  <c r="BA884" i="3"/>
  <c r="AZ886" i="3"/>
  <c r="BA886" i="3" s="1"/>
  <c r="BC1762" i="3"/>
  <c r="BC1813" i="3" s="1"/>
  <c r="BE2687" i="3"/>
  <c r="BE4003" i="3"/>
  <c r="BE4005" i="3" s="1"/>
  <c r="BD4005" i="3"/>
  <c r="H1362" i="4"/>
  <c r="BC148" i="3"/>
  <c r="C338" i="4"/>
  <c r="AE2595" i="3"/>
  <c r="BD1675" i="3"/>
  <c r="BE1675" i="3" s="1"/>
  <c r="BB1604" i="3"/>
  <c r="BA2492" i="3"/>
  <c r="BA2494" i="3" s="1"/>
  <c r="BA2495" i="3" s="1"/>
  <c r="AZ2494" i="3"/>
  <c r="AZ2495" i="3" s="1"/>
  <c r="BA4004" i="3"/>
  <c r="BA4005" i="3" s="1"/>
  <c r="AZ4005" i="3"/>
  <c r="BD3752" i="3"/>
  <c r="Y1878" i="3"/>
  <c r="AZ3112" i="3"/>
  <c r="BD3683" i="3"/>
  <c r="I544" i="4"/>
  <c r="J544" i="4" s="1"/>
  <c r="K544" i="4" s="1"/>
  <c r="AZ5524" i="3"/>
  <c r="AZ5521" i="3"/>
  <c r="BA5505" i="3"/>
  <c r="AZ1619" i="3"/>
  <c r="BA1619" i="3" s="1"/>
  <c r="AP1951" i="3"/>
  <c r="BE2874" i="3"/>
  <c r="BD677" i="3"/>
  <c r="BD1313" i="3"/>
  <c r="BE1313" i="3" s="1"/>
  <c r="BC1319" i="3"/>
  <c r="I1452" i="4"/>
  <c r="J1452" i="4" s="1"/>
  <c r="K1452" i="4" s="1"/>
  <c r="I86" i="4"/>
  <c r="J86" i="4" s="1"/>
  <c r="K86" i="4" s="1"/>
  <c r="BD1340" i="3"/>
  <c r="BE1340" i="3" s="1"/>
  <c r="BE2493" i="3"/>
  <c r="BE2494" i="3" s="1"/>
  <c r="BE2495" i="3" s="1"/>
  <c r="BD2494" i="3"/>
  <c r="BD2495" i="3" s="1"/>
  <c r="AY3061" i="3"/>
  <c r="BA1998" i="3"/>
  <c r="BA1808" i="3"/>
  <c r="BD5402" i="3"/>
  <c r="BE5401" i="3"/>
  <c r="BE5402" i="3" s="1"/>
  <c r="AY5442" i="3"/>
  <c r="AZ5431" i="3"/>
  <c r="BC1429" i="3"/>
  <c r="BC1430" i="3" s="1"/>
  <c r="BC1435" i="3"/>
  <c r="BD1428" i="3"/>
  <c r="BC836" i="3"/>
  <c r="BB68" i="3"/>
  <c r="AZ1033" i="3"/>
  <c r="BA1033" i="3" s="1"/>
  <c r="AY1035" i="3"/>
  <c r="AY1042" i="3" s="1"/>
  <c r="BC2934" i="3"/>
  <c r="BD2933" i="3"/>
  <c r="BB4621" i="3"/>
  <c r="BD1206" i="3"/>
  <c r="BE1206" i="3" s="1"/>
  <c r="BD1414" i="3"/>
  <c r="AZ1190" i="3"/>
  <c r="AZ2027" i="3"/>
  <c r="BA2026" i="3"/>
  <c r="BA2027" i="3" s="1"/>
  <c r="AY1227" i="3"/>
  <c r="AZ1227" i="3" s="1"/>
  <c r="BA1227" i="3" s="1"/>
  <c r="AY1950" i="3"/>
  <c r="AY1947" i="3"/>
  <c r="AZ1920" i="3"/>
  <c r="AY1949" i="3"/>
  <c r="AX995" i="3"/>
  <c r="AZ4791" i="3"/>
  <c r="AY4793" i="3"/>
  <c r="AY4794" i="3" s="1"/>
  <c r="BB4760" i="3"/>
  <c r="I210" i="4"/>
  <c r="J210" i="4" s="1"/>
  <c r="K210" i="4" s="1"/>
  <c r="BE636" i="3"/>
  <c r="BA3782" i="3"/>
  <c r="AY5350" i="3"/>
  <c r="AY5358" i="3" s="1"/>
  <c r="AY4024" i="3"/>
  <c r="AY4025" i="3" s="1"/>
  <c r="BE3111" i="3"/>
  <c r="BE3113" i="3" s="1"/>
  <c r="BE3114" i="3" s="1"/>
  <c r="BD3113" i="3"/>
  <c r="BD3114" i="3" s="1"/>
  <c r="D900" i="4"/>
  <c r="E900" i="4" s="1"/>
  <c r="F900" i="4" s="1"/>
  <c r="AY4136" i="3"/>
  <c r="AY4137" i="3" s="1"/>
  <c r="AY4142" i="3"/>
  <c r="AY4220" i="3" s="1"/>
  <c r="BA2272" i="3"/>
  <c r="BC21" i="3"/>
  <c r="BC22" i="3" s="1"/>
  <c r="BD20" i="3"/>
  <c r="BA920" i="3"/>
  <c r="AY2165" i="3"/>
  <c r="AE2166" i="3"/>
  <c r="AE2172" i="3" s="1"/>
  <c r="AY3485" i="3"/>
  <c r="AZ3483" i="3"/>
  <c r="AY5366" i="3"/>
  <c r="AE5380" i="3"/>
  <c r="AE5652" i="3" s="1"/>
  <c r="AE5377" i="3"/>
  <c r="AY3900" i="3"/>
  <c r="AY3902" i="3" s="1"/>
  <c r="AE3903" i="3"/>
  <c r="AZ3919" i="3"/>
  <c r="BA3919" i="3" s="1"/>
  <c r="AZ1370" i="3"/>
  <c r="AY1371" i="3"/>
  <c r="AY3583" i="3"/>
  <c r="AZ3583" i="3" s="1"/>
  <c r="BA3583" i="3" s="1"/>
  <c r="BC268" i="3"/>
  <c r="BD254" i="3"/>
  <c r="BD284" i="3" s="1"/>
  <c r="BC284" i="3"/>
  <c r="I194" i="4"/>
  <c r="J194" i="4" s="1"/>
  <c r="K194" i="4" s="1"/>
  <c r="BD1211" i="3"/>
  <c r="BC4142" i="3"/>
  <c r="BC4220" i="3" s="1"/>
  <c r="BD4132" i="3"/>
  <c r="AY5272" i="3"/>
  <c r="AY5296" i="3" s="1"/>
  <c r="AE5328" i="3"/>
  <c r="AZ2385" i="3"/>
  <c r="D355" i="4"/>
  <c r="E355" i="4" s="1"/>
  <c r="F355" i="4" s="1"/>
  <c r="AY2386" i="3"/>
  <c r="AY1390" i="3"/>
  <c r="AE1391" i="3"/>
  <c r="AE1392" i="3" s="1"/>
  <c r="BE4526" i="3"/>
  <c r="AY4604" i="3"/>
  <c r="D1159" i="4" s="1"/>
  <c r="BE3714" i="3"/>
  <c r="BB2153" i="3"/>
  <c r="BC2032" i="3"/>
  <c r="BD2031" i="3"/>
  <c r="AZ1680" i="3"/>
  <c r="AY1692" i="3"/>
  <c r="AZ5640" i="3"/>
  <c r="AY5641" i="3"/>
  <c r="AY5642" i="3" s="1"/>
  <c r="BC162" i="3"/>
  <c r="BD157" i="3"/>
  <c r="BD1089" i="3"/>
  <c r="BC1090" i="3"/>
  <c r="BC1091" i="3" s="1"/>
  <c r="AY5091" i="3"/>
  <c r="AE3276" i="3"/>
  <c r="AE3730" i="3" s="1"/>
  <c r="AE5146" i="3"/>
  <c r="AE5655" i="3" s="1"/>
  <c r="AY4641" i="3"/>
  <c r="AZ4641" i="3" s="1"/>
  <c r="BA4641" i="3" s="1"/>
  <c r="AZ1357" i="3"/>
  <c r="BA1357" i="3" s="1"/>
  <c r="D70" i="4"/>
  <c r="E70" i="4" s="1"/>
  <c r="F70" i="4" s="1"/>
  <c r="X5554" i="3"/>
  <c r="BE1385" i="3"/>
  <c r="BE1386" i="3" s="1"/>
  <c r="BD1386" i="3"/>
  <c r="AY4669" i="3"/>
  <c r="AZ4669" i="3" s="1"/>
  <c r="BA4669" i="3" s="1"/>
  <c r="AE4683" i="3"/>
  <c r="BA1917" i="3"/>
  <c r="AZ1919" i="3"/>
  <c r="AY908" i="3"/>
  <c r="AY888" i="3"/>
  <c r="AY912" i="3" s="1"/>
  <c r="AY911" i="3"/>
  <c r="AZ887" i="3"/>
  <c r="AZ2170" i="3"/>
  <c r="AY2171" i="3"/>
  <c r="AZ2576" i="3"/>
  <c r="BD329" i="3"/>
  <c r="AY5032" i="3"/>
  <c r="AY5048" i="3" s="1"/>
  <c r="AY4079" i="3"/>
  <c r="AY4082" i="3" s="1"/>
  <c r="BE1169" i="3"/>
  <c r="AY744" i="3"/>
  <c r="AZ744" i="3" s="1"/>
  <c r="BA744" i="3" s="1"/>
  <c r="AE754" i="3"/>
  <c r="BE2170" i="3"/>
  <c r="BE2171" i="3" s="1"/>
  <c r="BD2171" i="3"/>
  <c r="H338" i="4"/>
  <c r="BD3808" i="3"/>
  <c r="BE1187" i="3"/>
  <c r="AY770" i="3"/>
  <c r="AE800" i="3"/>
  <c r="AE837" i="3" s="1"/>
  <c r="AY4574" i="3"/>
  <c r="D1396" i="4" s="1"/>
  <c r="E1396" i="4" s="1"/>
  <c r="F1396" i="4" s="1"/>
  <c r="AE1417" i="3"/>
  <c r="AY3322" i="3"/>
  <c r="AE3323" i="3"/>
  <c r="AY5174" i="3"/>
  <c r="AY5184" i="3" s="1"/>
  <c r="AE2155" i="3"/>
  <c r="AY2142" i="3"/>
  <c r="AX1653" i="3"/>
  <c r="AY3553" i="3"/>
  <c r="AY3557" i="3" s="1"/>
  <c r="AY3266" i="3"/>
  <c r="AY3270" i="3" s="1"/>
  <c r="AZ4860" i="3"/>
  <c r="BD2529" i="3"/>
  <c r="BC4136" i="3"/>
  <c r="BC4137" i="3" s="1"/>
  <c r="AY4271" i="3"/>
  <c r="AY4288" i="3" s="1"/>
  <c r="AE4296" i="3"/>
  <c r="AZ1415" i="3"/>
  <c r="AY1416" i="3"/>
  <c r="AY4394" i="3"/>
  <c r="AY4407" i="3" s="1"/>
  <c r="AY2130" i="3"/>
  <c r="AE3491" i="3"/>
  <c r="BA4827" i="3"/>
  <c r="BA4860" i="3" s="1"/>
  <c r="BA363" i="3"/>
  <c r="AZ2807" i="3"/>
  <c r="BA2807" i="3" s="1"/>
  <c r="AY2808" i="3"/>
  <c r="AY2809" i="3" s="1"/>
  <c r="AZ4736" i="3"/>
  <c r="BA4736" i="3" s="1"/>
  <c r="AY5493" i="3"/>
  <c r="AY5490" i="3"/>
  <c r="AZ5487" i="3"/>
  <c r="AY2766" i="3"/>
  <c r="AZ2765" i="3"/>
  <c r="BD189" i="3"/>
  <c r="BC190" i="3"/>
  <c r="BC191" i="3" s="1"/>
  <c r="BA231" i="3"/>
  <c r="BA233" i="3" s="1"/>
  <c r="AZ233" i="3"/>
  <c r="AE1319" i="3"/>
  <c r="AE1325" i="3" s="1"/>
  <c r="AY1313" i="3"/>
  <c r="AY1319" i="3" s="1"/>
  <c r="AY1325" i="3" s="1"/>
  <c r="AE2113" i="3"/>
  <c r="AY2105" i="3"/>
  <c r="AY5075" i="3"/>
  <c r="AE726" i="3"/>
  <c r="AY723" i="3"/>
  <c r="AZ2928" i="3"/>
  <c r="BA246" i="3"/>
  <c r="AZ3018" i="3"/>
  <c r="BA3018" i="3" s="1"/>
  <c r="AZ2536" i="3"/>
  <c r="BA2535" i="3"/>
  <c r="BA2536" i="3" s="1"/>
  <c r="AY3228" i="3"/>
  <c r="AY3229" i="3" s="1"/>
  <c r="AZ3227" i="3"/>
  <c r="AZ1385" i="3"/>
  <c r="AY1386" i="3"/>
  <c r="D520" i="4"/>
  <c r="E520" i="4" s="1"/>
  <c r="F520" i="4" s="1"/>
  <c r="AY2208" i="3"/>
  <c r="AY3936" i="3"/>
  <c r="AE3946" i="3"/>
  <c r="AE3947" i="3" s="1"/>
  <c r="BC3991" i="3"/>
  <c r="BC3992" i="3" s="1"/>
  <c r="BD3990" i="3"/>
  <c r="AY1072" i="3"/>
  <c r="AY1073" i="3" s="1"/>
  <c r="AZ1071" i="3"/>
  <c r="AY1480" i="3"/>
  <c r="AY1481" i="3" s="1"/>
  <c r="AZ1478" i="3"/>
  <c r="AY4048" i="3"/>
  <c r="AY4056" i="3" s="1"/>
  <c r="AY936" i="3"/>
  <c r="AZ936" i="3" s="1"/>
  <c r="BA936" i="3" s="1"/>
  <c r="AE994" i="3"/>
  <c r="AY992" i="3"/>
  <c r="BD3227" i="3"/>
  <c r="BC3228" i="3"/>
  <c r="BC3229" i="3" s="1"/>
  <c r="AY1687" i="3"/>
  <c r="AZ1687" i="3" s="1"/>
  <c r="BA1687" i="3" s="1"/>
  <c r="AE1690" i="3"/>
  <c r="BA1053" i="3"/>
  <c r="AZ1061" i="3"/>
  <c r="AC5615" i="3"/>
  <c r="AC5654" i="3" s="1"/>
  <c r="BB2912" i="3"/>
  <c r="H1191" i="4"/>
  <c r="BA274" i="3"/>
  <c r="AZ3265" i="3"/>
  <c r="BA3265" i="3" s="1"/>
  <c r="BD5211" i="3"/>
  <c r="I1234" i="4"/>
  <c r="J1234" i="4" s="1"/>
  <c r="K1234" i="4" s="1"/>
  <c r="AZ608" i="3"/>
  <c r="AY618" i="3"/>
  <c r="AY4778" i="3"/>
  <c r="AZ4777" i="3"/>
  <c r="BD4938" i="3"/>
  <c r="AY1677" i="3"/>
  <c r="AY5389" i="3"/>
  <c r="AY5396" i="3" s="1"/>
  <c r="AX2277" i="3"/>
  <c r="BA1804" i="3"/>
  <c r="BE3080" i="3"/>
  <c r="BE3081" i="3" s="1"/>
  <c r="BE3082" i="3" s="1"/>
  <c r="BD3081" i="3"/>
  <c r="BD3082" i="3" s="1"/>
  <c r="BE364" i="3"/>
  <c r="BD274" i="3"/>
  <c r="BE274" i="3" s="1"/>
  <c r="BD5127" i="3"/>
  <c r="AP1878" i="3"/>
  <c r="AZ695" i="3"/>
  <c r="AZ210" i="3"/>
  <c r="AY211" i="3"/>
  <c r="BD495" i="3"/>
  <c r="BD2148" i="3"/>
  <c r="BC2158" i="3"/>
  <c r="BD3067" i="3"/>
  <c r="BE3065" i="3"/>
  <c r="BE3067" i="3" s="1"/>
  <c r="BD4398" i="3"/>
  <c r="BE4398" i="3" s="1"/>
  <c r="BD2707" i="3"/>
  <c r="AY4873" i="3"/>
  <c r="AY4880" i="3" s="1"/>
  <c r="AY4879" i="3"/>
  <c r="AY4876" i="3"/>
  <c r="AZ4872" i="3"/>
  <c r="BB2978" i="3"/>
  <c r="BE4925" i="3"/>
  <c r="BD2778" i="3"/>
  <c r="I371" i="4"/>
  <c r="J371" i="4" s="1"/>
  <c r="K371" i="4" s="1"/>
  <c r="BE4373" i="3"/>
  <c r="BE4375" i="3" s="1"/>
  <c r="BA1682" i="3"/>
  <c r="BD5319" i="3"/>
  <c r="BE5319" i="3" s="1"/>
  <c r="BD2923" i="3"/>
  <c r="BA788" i="3"/>
  <c r="BD373" i="3"/>
  <c r="BD171" i="3"/>
  <c r="BC177" i="3"/>
  <c r="BC178" i="3" s="1"/>
  <c r="BC183" i="3"/>
  <c r="H681" i="4"/>
  <c r="BE4235" i="3"/>
  <c r="C1533" i="4"/>
  <c r="J755" i="4"/>
  <c r="K755" i="4" s="1"/>
  <c r="BD4044" i="3"/>
  <c r="BE4044" i="3" s="1"/>
  <c r="AZ2420" i="3"/>
  <c r="AZ5318" i="3"/>
  <c r="BA5318" i="3" s="1"/>
  <c r="AY5327" i="3"/>
  <c r="BA3052" i="3"/>
  <c r="BA3061" i="3" s="1"/>
  <c r="BA3068" i="3" s="1"/>
  <c r="AZ3061" i="3"/>
  <c r="AZ1466" i="3"/>
  <c r="BA1466" i="3" s="1"/>
  <c r="D186" i="4"/>
  <c r="E186" i="4" s="1"/>
  <c r="F186" i="4" s="1"/>
  <c r="BD3742" i="3"/>
  <c r="BD724" i="3"/>
  <c r="BC726" i="3"/>
  <c r="AZ52" i="3"/>
  <c r="AZ61" i="3" s="1"/>
  <c r="BA4292" i="3"/>
  <c r="BA4295" i="3" s="1"/>
  <c r="AZ4295" i="3"/>
  <c r="AZ4642" i="3"/>
  <c r="BC5486" i="3"/>
  <c r="BC5488" i="3" s="1"/>
  <c r="BC5494" i="3" s="1"/>
  <c r="BD5485" i="3"/>
  <c r="AZ4682" i="3"/>
  <c r="BE3668" i="3"/>
  <c r="BE572" i="3"/>
  <c r="BE580" i="3" s="1"/>
  <c r="BD580" i="3"/>
  <c r="BC211" i="3"/>
  <c r="BD210" i="3"/>
  <c r="AZ2855" i="3"/>
  <c r="AZ1318" i="3"/>
  <c r="BE1339" i="3"/>
  <c r="BE4870" i="3"/>
  <c r="BD4871" i="3"/>
  <c r="BA4389" i="3"/>
  <c r="BE5225" i="3"/>
  <c r="BD676" i="3"/>
  <c r="AZ748" i="3"/>
  <c r="AC4816" i="3"/>
  <c r="BE1959" i="3"/>
  <c r="BD1961" i="3"/>
  <c r="BE1961" i="3" s="1"/>
  <c r="BD1628" i="3"/>
  <c r="BE1628" i="3" s="1"/>
  <c r="AZ2588" i="3"/>
  <c r="BA2588" i="3" s="1"/>
  <c r="BD5260" i="3"/>
  <c r="BA4176" i="3"/>
  <c r="BA4177" i="3" s="1"/>
  <c r="BA5585" i="3"/>
  <c r="AY1245" i="3"/>
  <c r="AY1248" i="3"/>
  <c r="D102" i="4"/>
  <c r="E102" i="4" s="1"/>
  <c r="F102" i="4" s="1"/>
  <c r="AZ1228" i="3"/>
  <c r="AZ3820" i="3"/>
  <c r="BD4532" i="3"/>
  <c r="BE4531" i="3"/>
  <c r="BE4532" i="3" s="1"/>
  <c r="AY2015" i="3"/>
  <c r="AZ2000" i="3"/>
  <c r="AY2018" i="3"/>
  <c r="D484" i="4"/>
  <c r="E484" i="4" s="1"/>
  <c r="F484" i="4" s="1"/>
  <c r="AZ2909" i="3"/>
  <c r="AY2911" i="3"/>
  <c r="AZ5227" i="3"/>
  <c r="D1444" i="4"/>
  <c r="E1444" i="4" s="1"/>
  <c r="F1444" i="4" s="1"/>
  <c r="D1274" i="4"/>
  <c r="E1274" i="4" s="1"/>
  <c r="F1274" i="4" s="1"/>
  <c r="AY5231" i="3"/>
  <c r="BA5562" i="3"/>
  <c r="AZ5564" i="3"/>
  <c r="BA4807" i="3"/>
  <c r="AZ4808" i="3"/>
  <c r="AZ1710" i="3"/>
  <c r="BD3248" i="3"/>
  <c r="BE3248" i="3" s="1"/>
  <c r="BC3373" i="3"/>
  <c r="BC3375" i="3" s="1"/>
  <c r="BC3420" i="3" s="1"/>
  <c r="BD3371" i="3"/>
  <c r="BD4772" i="3"/>
  <c r="BC4773" i="3"/>
  <c r="J1046" i="4"/>
  <c r="K1046" i="4" s="1"/>
  <c r="BA5401" i="3"/>
  <c r="BD4665" i="3"/>
  <c r="BD3962" i="3"/>
  <c r="BE2165" i="3"/>
  <c r="BD526" i="3"/>
  <c r="BD2993" i="3"/>
  <c r="AZ578" i="3"/>
  <c r="BE5052" i="3"/>
  <c r="BE5055" i="3" s="1"/>
  <c r="BD5055" i="3"/>
  <c r="AZ204" i="3"/>
  <c r="AY206" i="3"/>
  <c r="BD3654" i="3"/>
  <c r="BE3654" i="3" s="1"/>
  <c r="BA455" i="3"/>
  <c r="AZ701" i="3"/>
  <c r="BA1468" i="3"/>
  <c r="BA3960" i="3"/>
  <c r="AY2001" i="3"/>
  <c r="AY2019" i="3" s="1"/>
  <c r="BD5177" i="3"/>
  <c r="BE5177" i="3" s="1"/>
  <c r="BC5184" i="3"/>
  <c r="BC5192" i="3" s="1"/>
  <c r="BE3810" i="3"/>
  <c r="BE94" i="3"/>
  <c r="AY3097" i="3"/>
  <c r="AY3098" i="3" s="1"/>
  <c r="AZ3093" i="3"/>
  <c r="BA5503" i="3"/>
  <c r="AZ5504" i="3"/>
  <c r="AZ3683" i="3"/>
  <c r="D544" i="4"/>
  <c r="E544" i="4" s="1"/>
  <c r="F544" i="4" s="1"/>
  <c r="BA4531" i="3"/>
  <c r="BA4532" i="3" s="1"/>
  <c r="AZ4532" i="3"/>
  <c r="AY1874" i="3"/>
  <c r="AY1876" i="3"/>
  <c r="AY1877" i="3"/>
  <c r="AZ1829" i="3"/>
  <c r="H1533" i="4"/>
  <c r="BA1209" i="3"/>
  <c r="BA5454" i="3"/>
  <c r="AZ5456" i="3"/>
  <c r="BA5456" i="3" s="1"/>
  <c r="BA119" i="3"/>
  <c r="BA121" i="3" s="1"/>
  <c r="AZ121" i="3"/>
  <c r="BA3261" i="3"/>
  <c r="BA1286" i="3"/>
  <c r="BE1625" i="3"/>
  <c r="BA4824" i="3"/>
  <c r="AZ4826" i="3"/>
  <c r="AZ4545" i="3"/>
  <c r="BA4544" i="3"/>
  <c r="BA4545" i="3" s="1"/>
  <c r="BA1580" i="3"/>
  <c r="BD886" i="3"/>
  <c r="BA5347" i="3"/>
  <c r="BD919" i="3"/>
  <c r="AZ394" i="3"/>
  <c r="BD1418" i="3"/>
  <c r="BE1405" i="3"/>
  <c r="AZ2973" i="3"/>
  <c r="BE4204" i="3"/>
  <c r="BC5458" i="3"/>
  <c r="BC5476" i="3" s="1"/>
  <c r="BC5472" i="3"/>
  <c r="BC5475" i="3"/>
  <c r="BD5457" i="3"/>
  <c r="AC3476" i="3"/>
  <c r="AC3729" i="3" s="1"/>
  <c r="AZ5037" i="3"/>
  <c r="BA807" i="3"/>
  <c r="AZ836" i="3"/>
  <c r="BA2581" i="3"/>
  <c r="BE2974" i="3"/>
  <c r="BC2596" i="3"/>
  <c r="BC3038" i="3" s="1"/>
  <c r="BD2574" i="3"/>
  <c r="BC2584" i="3"/>
  <c r="BD1228" i="3"/>
  <c r="BC1245" i="3"/>
  <c r="BC1248" i="3"/>
  <c r="AZ1193" i="3"/>
  <c r="BE4824" i="3"/>
  <c r="BD4826" i="3"/>
  <c r="BA2806" i="3"/>
  <c r="BA1032" i="3"/>
  <c r="AY1830" i="3"/>
  <c r="AY1878" i="3" s="1"/>
  <c r="BA3618" i="3"/>
  <c r="AZ5622" i="3"/>
  <c r="AY5623" i="3"/>
  <c r="AY5629" i="3" s="1"/>
  <c r="BC3097" i="3"/>
  <c r="BC3098" i="3" s="1"/>
  <c r="BD3095" i="3"/>
  <c r="BD2325" i="3"/>
  <c r="BC2336" i="3"/>
  <c r="BE5154" i="3"/>
  <c r="Y2019" i="3"/>
  <c r="BA4716" i="3"/>
  <c r="BE964" i="3"/>
  <c r="AZ3667" i="3"/>
  <c r="BD4706" i="3"/>
  <c r="BE4706" i="3" s="1"/>
  <c r="AY5614" i="3"/>
  <c r="AZ5587" i="3"/>
  <c r="AY5588" i="3"/>
  <c r="AY5615" i="3" s="1"/>
  <c r="AY5611" i="3"/>
  <c r="BD4496" i="3"/>
  <c r="BE4467" i="3"/>
  <c r="BD4499" i="3"/>
  <c r="BE5311" i="3"/>
  <c r="AZ1639" i="3"/>
  <c r="BA1639" i="3" s="1"/>
  <c r="BD2348" i="3"/>
  <c r="BD2349" i="3" s="1"/>
  <c r="BE2347" i="3"/>
  <c r="BE2348" i="3" s="1"/>
  <c r="BE2349" i="3" s="1"/>
  <c r="BA113" i="3"/>
  <c r="BA3240" i="3"/>
  <c r="BA960" i="3"/>
  <c r="BD2400" i="3"/>
  <c r="BC2401" i="3"/>
  <c r="BC2402" i="3" s="1"/>
  <c r="BA5260" i="3"/>
  <c r="BA1959" i="3"/>
  <c r="AZ1961" i="3"/>
  <c r="BE4725" i="3"/>
  <c r="BA2201" i="3"/>
  <c r="AE949" i="3"/>
  <c r="BA1631" i="3"/>
  <c r="BE3518" i="3"/>
  <c r="BA625" i="3"/>
  <c r="AY948" i="3"/>
  <c r="AZ947" i="3"/>
  <c r="BD771" i="3"/>
  <c r="AZ1116" i="3"/>
  <c r="BA1116" i="3" s="1"/>
  <c r="AZ1539" i="3"/>
  <c r="BA1538" i="3"/>
  <c r="BA1539" i="3" s="1"/>
  <c r="H166" i="4"/>
  <c r="BE3309" i="3"/>
  <c r="BE4048" i="3"/>
  <c r="BE3353" i="3"/>
  <c r="BE3358" i="3" s="1"/>
  <c r="BE3359" i="3" s="1"/>
  <c r="BD3358" i="3"/>
  <c r="BD3359" i="3" s="1"/>
  <c r="BE120" i="3"/>
  <c r="BE121" i="3" s="1"/>
  <c r="BD121" i="3"/>
  <c r="AZ1268" i="3"/>
  <c r="BA1266" i="3"/>
  <c r="BA1268" i="3" s="1"/>
  <c r="AZ2757" i="3"/>
  <c r="BA2757" i="3" s="1"/>
  <c r="AZ937" i="3"/>
  <c r="BD5442" i="3"/>
  <c r="BE5431" i="3"/>
  <c r="BD5445" i="3"/>
  <c r="AZ1785" i="3"/>
  <c r="BE1665" i="3"/>
  <c r="BA2320" i="3"/>
  <c r="BA3745" i="3"/>
  <c r="BA3748" i="3" s="1"/>
  <c r="AZ3748" i="3"/>
  <c r="BA4132" i="3"/>
  <c r="AZ4142" i="3"/>
  <c r="AZ4136" i="3"/>
  <c r="AZ4137" i="3" s="1"/>
  <c r="AZ3286" i="3"/>
  <c r="BA3282" i="3"/>
  <c r="BA3286" i="3" s="1"/>
  <c r="BD3125" i="3"/>
  <c r="BD3135" i="3" s="1"/>
  <c r="BA3308" i="3"/>
  <c r="BE1789" i="3"/>
  <c r="BE1464" i="3"/>
  <c r="BA3016" i="3"/>
  <c r="C1191" i="4"/>
  <c r="AZ2347" i="3"/>
  <c r="AY2348" i="3"/>
  <c r="AY2349" i="3" s="1"/>
  <c r="AZ631" i="3"/>
  <c r="BA631" i="3" s="1"/>
  <c r="AZ306" i="3"/>
  <c r="AZ309" i="3" s="1"/>
  <c r="BD5349" i="3"/>
  <c r="BE5349" i="3" s="1"/>
  <c r="BA3354" i="3"/>
  <c r="BA3358" i="3" s="1"/>
  <c r="BA3359" i="3" s="1"/>
  <c r="AZ3358" i="3"/>
  <c r="AZ3359" i="3" s="1"/>
  <c r="BE5585" i="3"/>
  <c r="BD5586" i="3"/>
  <c r="BE1144" i="3"/>
  <c r="BE4696" i="3"/>
  <c r="BE2749" i="3"/>
  <c r="BA2237" i="3"/>
  <c r="H508" i="4"/>
  <c r="BA1107" i="3"/>
  <c r="BE1368" i="3"/>
  <c r="BE1371" i="3" s="1"/>
  <c r="BD1371" i="3"/>
  <c r="BD2413" i="3"/>
  <c r="BE3139" i="3"/>
  <c r="BE3140" i="3" s="1"/>
  <c r="BD3140" i="3"/>
  <c r="E707" i="4"/>
  <c r="F707" i="4" s="1"/>
  <c r="BA4049" i="3"/>
  <c r="BC3767" i="3"/>
  <c r="BC3768" i="3" s="1"/>
  <c r="BD3766" i="3"/>
  <c r="J723" i="4"/>
  <c r="K723" i="4" s="1"/>
  <c r="BE4030" i="3"/>
  <c r="BE4031" i="3" s="1"/>
  <c r="BD4031" i="3"/>
  <c r="BA2755" i="3"/>
  <c r="BE2613" i="3"/>
  <c r="BA4228" i="3"/>
  <c r="BE1316" i="3"/>
  <c r="BA1358" i="3"/>
  <c r="BD595" i="3"/>
  <c r="BD2316" i="3"/>
  <c r="E892" i="4"/>
  <c r="F892" i="4" s="1"/>
  <c r="BE4403" i="3"/>
  <c r="BE3335" i="3"/>
  <c r="J900" i="4"/>
  <c r="K900" i="4" s="1"/>
  <c r="BE2140" i="3"/>
  <c r="BE3245" i="3"/>
  <c r="BE4640" i="3"/>
  <c r="BD5038" i="3"/>
  <c r="BC5048" i="3"/>
  <c r="AY4369" i="3"/>
  <c r="AZ4368" i="3"/>
  <c r="BE272" i="3"/>
  <c r="C508" i="4"/>
  <c r="C681" i="4"/>
  <c r="BE2062" i="3"/>
  <c r="BA2589" i="3"/>
  <c r="D142" i="4"/>
  <c r="D1509" i="4"/>
  <c r="E1509" i="4" s="1"/>
  <c r="F1509" i="4" s="1"/>
  <c r="BA2893" i="3"/>
  <c r="BD1125" i="3"/>
  <c r="BC2386" i="3"/>
  <c r="BD2384" i="3"/>
  <c r="BA2957" i="3"/>
  <c r="BE4175" i="3"/>
  <c r="BD4182" i="3"/>
  <c r="C851" i="4"/>
  <c r="AZ686" i="3"/>
  <c r="BD4791" i="3"/>
  <c r="BA5170" i="3"/>
  <c r="BC1609" i="3"/>
  <c r="BD1588" i="3"/>
  <c r="BA4109" i="3"/>
  <c r="BA4114" i="3" s="1"/>
  <c r="AZ4114" i="3"/>
  <c r="BA4430" i="3"/>
  <c r="BA4432" i="3" s="1"/>
  <c r="BA4433" i="3" s="1"/>
  <c r="AZ4432" i="3"/>
  <c r="AZ4433" i="3" s="1"/>
  <c r="AY3490" i="3"/>
  <c r="AZ3489" i="3"/>
  <c r="BA3925" i="3"/>
  <c r="BE3484" i="3"/>
  <c r="BE1740" i="3"/>
  <c r="BD3584" i="3"/>
  <c r="BE3584" i="3" s="1"/>
  <c r="BA2834" i="3"/>
  <c r="BD2593" i="3"/>
  <c r="BC2600" i="3"/>
  <c r="BA4023" i="3"/>
  <c r="BE3917" i="3"/>
  <c r="BE5076" i="3"/>
  <c r="AZ3127" i="3"/>
  <c r="AZ2873" i="3"/>
  <c r="BA4073" i="3"/>
  <c r="BC1072" i="3"/>
  <c r="BC1073" i="3" s="1"/>
  <c r="BD1071" i="3"/>
  <c r="BE5392" i="3"/>
  <c r="BD4545" i="3"/>
  <c r="BE4544" i="3"/>
  <c r="BE4545" i="3" s="1"/>
  <c r="BD3209" i="3"/>
  <c r="BC3210" i="3"/>
  <c r="BC3216" i="3" s="1"/>
  <c r="BE2272" i="3"/>
  <c r="BC2911" i="3"/>
  <c r="BD2910" i="3"/>
  <c r="BC5415" i="3"/>
  <c r="BC5416" i="3" s="1"/>
  <c r="BD5414" i="3"/>
  <c r="AZ3584" i="3"/>
  <c r="BD1786" i="3"/>
  <c r="BE4572" i="3"/>
  <c r="AZ2708" i="3"/>
  <c r="BE442" i="3"/>
  <c r="BD836" i="3"/>
  <c r="BE818" i="3"/>
  <c r="AX4091" i="3" l="1"/>
  <c r="AC4900" i="3"/>
  <c r="AY4620" i="3"/>
  <c r="BB4091" i="3"/>
  <c r="AY1689" i="3"/>
  <c r="AY4596" i="3"/>
  <c r="AY4650" i="3"/>
  <c r="BA4634" i="3"/>
  <c r="AZ4650" i="3"/>
  <c r="BC4650" i="3"/>
  <c r="BC4596" i="3"/>
  <c r="BA4564" i="3"/>
  <c r="AX4896" i="3"/>
  <c r="BB4896" i="3"/>
  <c r="BB4902" i="3" s="1"/>
  <c r="AE4901" i="3"/>
  <c r="X4900" i="3"/>
  <c r="AP4900" i="3"/>
  <c r="BC4195" i="3"/>
  <c r="BD4056" i="3"/>
  <c r="BC4056" i="3"/>
  <c r="BD3254" i="3"/>
  <c r="BC3254" i="3"/>
  <c r="BA2946" i="3"/>
  <c r="BA2969" i="3" s="1"/>
  <c r="AZ2969" i="3"/>
  <c r="BE2636" i="3"/>
  <c r="BE2647" i="3" s="1"/>
  <c r="BC2636" i="3"/>
  <c r="BD2636" i="3"/>
  <c r="BC2264" i="3"/>
  <c r="BC2277" i="3" s="1"/>
  <c r="AY2264" i="3"/>
  <c r="BE2268" i="3"/>
  <c r="BE2276" i="3" s="1"/>
  <c r="BD2276" i="3"/>
  <c r="BC2071" i="3"/>
  <c r="BD2071" i="3"/>
  <c r="AY2071" i="3"/>
  <c r="AY2079" i="3" s="1"/>
  <c r="BE2071" i="3"/>
  <c r="AZ2071" i="3"/>
  <c r="AZ2079" i="3" s="1"/>
  <c r="AY1813" i="3"/>
  <c r="BA1762" i="3"/>
  <c r="BA1816" i="3" s="1"/>
  <c r="BC1819" i="3"/>
  <c r="BC1752" i="3"/>
  <c r="BC1814" i="3" s="1"/>
  <c r="AZ1752" i="3"/>
  <c r="AY1752" i="3"/>
  <c r="AZ1616" i="3"/>
  <c r="AY1633" i="3"/>
  <c r="AZ5140" i="3"/>
  <c r="AY5140" i="3"/>
  <c r="BC5140" i="3"/>
  <c r="BC5141" i="3" s="1"/>
  <c r="BD5244" i="3"/>
  <c r="BC5296" i="3"/>
  <c r="AC5663" i="3"/>
  <c r="BE2660" i="3"/>
  <c r="BA2686" i="3"/>
  <c r="AZ2694" i="3"/>
  <c r="AY2681" i="3"/>
  <c r="AY2695" i="3" s="1"/>
  <c r="BA2660" i="3"/>
  <c r="BA2681" i="3" s="1"/>
  <c r="AZ2681" i="3"/>
  <c r="AD1455" i="3"/>
  <c r="AW4215" i="3"/>
  <c r="AW4221" i="3" s="1"/>
  <c r="AE1921" i="3"/>
  <c r="AD1951" i="3"/>
  <c r="AE1890" i="3"/>
  <c r="AD1909" i="3"/>
  <c r="AE5506" i="3"/>
  <c r="AE5525" i="3" s="1"/>
  <c r="AD5525" i="3"/>
  <c r="AE4828" i="3"/>
  <c r="AD4861" i="3"/>
  <c r="AW5488" i="3"/>
  <c r="AV5494" i="3"/>
  <c r="AW4810" i="3"/>
  <c r="AV4816" i="3"/>
  <c r="AW5458" i="3"/>
  <c r="AV5476" i="3"/>
  <c r="AE2001" i="3"/>
  <c r="AD2019" i="3"/>
  <c r="AE5588" i="3"/>
  <c r="AD5615" i="3"/>
  <c r="AW2001" i="3"/>
  <c r="AV2019" i="3"/>
  <c r="AW5537" i="3"/>
  <c r="AW5554" i="3" s="1"/>
  <c r="AV5554" i="3"/>
  <c r="AE4873" i="3"/>
  <c r="AD4880" i="3"/>
  <c r="AE3375" i="3"/>
  <c r="AD3420" i="3"/>
  <c r="AW1890" i="3"/>
  <c r="AV1909" i="3"/>
  <c r="AE1830" i="3"/>
  <c r="AD1878" i="3"/>
  <c r="AE1963" i="3"/>
  <c r="AD1989" i="3"/>
  <c r="AW5566" i="3"/>
  <c r="AV5576" i="3"/>
  <c r="AW5432" i="3"/>
  <c r="AV5446" i="3"/>
  <c r="AW4873" i="3"/>
  <c r="AV4880" i="3"/>
  <c r="AW3432" i="3"/>
  <c r="AV3476" i="3"/>
  <c r="AV3729" i="3" s="1"/>
  <c r="AW5506" i="3"/>
  <c r="AV5525" i="3"/>
  <c r="AW1229" i="3"/>
  <c r="AW1249" i="3" s="1"/>
  <c r="AV1249" i="3"/>
  <c r="AV1455" i="3" s="1"/>
  <c r="AE4810" i="3"/>
  <c r="AD4816" i="3"/>
  <c r="AE3432" i="3"/>
  <c r="AD3476" i="3"/>
  <c r="BC3729" i="3"/>
  <c r="AU5654" i="3"/>
  <c r="AU5663" i="3" s="1"/>
  <c r="AW5653" i="3"/>
  <c r="AP5654" i="3"/>
  <c r="X5654" i="3"/>
  <c r="AW5650" i="3"/>
  <c r="AX3037" i="3"/>
  <c r="AX3043" i="3" s="1"/>
  <c r="BB5650" i="3"/>
  <c r="BB5656" i="3" s="1"/>
  <c r="BD5652" i="3"/>
  <c r="AX5650" i="3"/>
  <c r="AX5656" i="3" s="1"/>
  <c r="AZ4220" i="3"/>
  <c r="AW2360" i="3"/>
  <c r="BB3037" i="3"/>
  <c r="BB3043" i="3" s="1"/>
  <c r="AE3042" i="3"/>
  <c r="BB4097" i="3"/>
  <c r="AX4097" i="3"/>
  <c r="AP1455" i="3"/>
  <c r="BB4215" i="3"/>
  <c r="BB4221" i="3" s="1"/>
  <c r="AX4215" i="3"/>
  <c r="AX4221" i="3" s="1"/>
  <c r="AY4215" i="3"/>
  <c r="AY4221" i="3" s="1"/>
  <c r="X2361" i="3"/>
  <c r="AE2359" i="3"/>
  <c r="AE5661" i="3" s="1"/>
  <c r="AX4902" i="3"/>
  <c r="AP2361" i="3"/>
  <c r="AE2362" i="3"/>
  <c r="BB2357" i="3"/>
  <c r="BB2363" i="3" s="1"/>
  <c r="X3729" i="3"/>
  <c r="AX2357" i="3"/>
  <c r="AX2363" i="3" s="1"/>
  <c r="Y2361" i="3"/>
  <c r="Y5663" i="3" s="1"/>
  <c r="AP3729" i="3"/>
  <c r="BB3725" i="3"/>
  <c r="BB3731" i="3" s="1"/>
  <c r="AX3725" i="3"/>
  <c r="AX3731" i="3" s="1"/>
  <c r="AW3725" i="3"/>
  <c r="AW3731" i="3" s="1"/>
  <c r="AE1452" i="3"/>
  <c r="BB1451" i="3"/>
  <c r="BB1457" i="3" s="1"/>
  <c r="AE1456" i="3"/>
  <c r="AY1454" i="3"/>
  <c r="AX1451" i="3"/>
  <c r="AX1457" i="3" s="1"/>
  <c r="X1455" i="3"/>
  <c r="BC4729" i="3"/>
  <c r="AY2869" i="3"/>
  <c r="AZ2869" i="3"/>
  <c r="BA4188" i="3"/>
  <c r="AZ4207" i="3"/>
  <c r="BE4188" i="3"/>
  <c r="BE4258" i="3"/>
  <c r="BE4759" i="3"/>
  <c r="BA4759" i="3"/>
  <c r="BC4759" i="3"/>
  <c r="BD4759" i="3"/>
  <c r="AZ4759" i="3"/>
  <c r="BE4695" i="3"/>
  <c r="BC5396" i="3"/>
  <c r="BC5403" i="3" s="1"/>
  <c r="BE5389" i="3"/>
  <c r="BE5396" i="3" s="1"/>
  <c r="BE5403" i="3" s="1"/>
  <c r="BD5396" i="3"/>
  <c r="BD5403" i="3" s="1"/>
  <c r="BD5340" i="3"/>
  <c r="BD5358" i="3" s="1"/>
  <c r="BA5130" i="3"/>
  <c r="BA5140" i="3" s="1"/>
  <c r="AZ3709" i="3"/>
  <c r="BE5130" i="3"/>
  <c r="BE3683" i="3"/>
  <c r="BE3709" i="3" s="1"/>
  <c r="BD3709" i="3"/>
  <c r="BC3709" i="3"/>
  <c r="AY3709" i="3"/>
  <c r="AY3718" i="3" s="1"/>
  <c r="AY3659" i="3"/>
  <c r="BD3659" i="3"/>
  <c r="BD3672" i="3" s="1"/>
  <c r="BA3582" i="3"/>
  <c r="BA3561" i="3"/>
  <c r="BA3570" i="3" s="1"/>
  <c r="AZ3570" i="3"/>
  <c r="BD3262" i="3"/>
  <c r="BD3276" i="3" s="1"/>
  <c r="BC3270" i="3"/>
  <c r="BE3240" i="3"/>
  <c r="BE3254" i="3" s="1"/>
  <c r="BD4376" i="3"/>
  <c r="AY2152" i="3"/>
  <c r="BE2123" i="3"/>
  <c r="BD1679" i="3"/>
  <c r="BD1689" i="3" s="1"/>
  <c r="AY1690" i="3"/>
  <c r="BD1603" i="3"/>
  <c r="BC1603" i="3"/>
  <c r="BD1557" i="3"/>
  <c r="BD1576" i="3" s="1"/>
  <c r="BD497" i="3"/>
  <c r="BC497" i="3"/>
  <c r="BA497" i="3"/>
  <c r="BC115" i="3"/>
  <c r="BC122" i="3" s="1"/>
  <c r="BD115" i="3"/>
  <c r="BD122" i="3" s="1"/>
  <c r="BE115" i="3"/>
  <c r="BE122" i="3" s="1"/>
  <c r="AY115" i="3"/>
  <c r="AY122" i="3" s="1"/>
  <c r="BA107" i="3"/>
  <c r="BD3880" i="3"/>
  <c r="BD3890" i="3" s="1"/>
  <c r="BD3903" i="3" s="1"/>
  <c r="BC3890" i="3"/>
  <c r="BC3903" i="3" s="1"/>
  <c r="BA3879" i="3"/>
  <c r="BA3890" i="3" s="1"/>
  <c r="AZ3890" i="3"/>
  <c r="AZ4416" i="3"/>
  <c r="BD4860" i="3"/>
  <c r="BE4827" i="3"/>
  <c r="BE4860" i="3" s="1"/>
  <c r="AE5446" i="3"/>
  <c r="BE1448" i="3"/>
  <c r="AW5615" i="3"/>
  <c r="BE1006" i="3"/>
  <c r="BE1007" i="3" s="1"/>
  <c r="BE1008" i="3" s="1"/>
  <c r="D347" i="4"/>
  <c r="E347" i="4" s="1"/>
  <c r="F347" i="4" s="1"/>
  <c r="AZ839" i="3"/>
  <c r="AY449" i="3"/>
  <c r="AY498" i="3" s="1"/>
  <c r="AY2912" i="3"/>
  <c r="BE309" i="3"/>
  <c r="BE1390" i="3"/>
  <c r="BE1391" i="3" s="1"/>
  <c r="BE1392" i="3" s="1"/>
  <c r="BD2761" i="3"/>
  <c r="BC336" i="3"/>
  <c r="BC337" i="3" s="1"/>
  <c r="BC342" i="3"/>
  <c r="BD2113" i="3"/>
  <c r="BB5661" i="3"/>
  <c r="BA2820" i="3"/>
  <c r="BA2821" i="3" s="1"/>
  <c r="BA2822" i="3" s="1"/>
  <c r="BD1326" i="3"/>
  <c r="AY2584" i="3"/>
  <c r="AY2595" i="3" s="1"/>
  <c r="AZ2584" i="3"/>
  <c r="AZ5586" i="3"/>
  <c r="BA5586" i="3" s="1"/>
  <c r="AZ1655" i="3"/>
  <c r="BD2835" i="3"/>
  <c r="BD2836" i="3" s="1"/>
  <c r="AZ36" i="3"/>
  <c r="AZ37" i="3" s="1"/>
  <c r="AZ1658" i="3"/>
  <c r="BD3790" i="3"/>
  <c r="BC2562" i="3"/>
  <c r="BC2563" i="3" s="1"/>
  <c r="BE2303" i="3"/>
  <c r="BE2306" i="3" s="1"/>
  <c r="BA4533" i="3"/>
  <c r="AY3755" i="3"/>
  <c r="D560" i="4"/>
  <c r="E560" i="4" s="1"/>
  <c r="F560" i="4" s="1"/>
  <c r="BD3215" i="3"/>
  <c r="AY641" i="3"/>
  <c r="AY642" i="3" s="1"/>
  <c r="AQ5663" i="3"/>
  <c r="BA1540" i="3"/>
  <c r="BD1262" i="3"/>
  <c r="BD1269" i="3" s="1"/>
  <c r="AZ2835" i="3"/>
  <c r="AZ2836" i="3" s="1"/>
  <c r="BA2835" i="3"/>
  <c r="BA2836" i="3" s="1"/>
  <c r="BA4119" i="3"/>
  <c r="BA4120" i="3" s="1"/>
  <c r="BA4121" i="3" s="1"/>
  <c r="BE1655" i="3"/>
  <c r="D158" i="4"/>
  <c r="E158" i="4" s="1"/>
  <c r="F158" i="4" s="1"/>
  <c r="BD1392" i="3"/>
  <c r="BD4887" i="3"/>
  <c r="BD4888" i="3" s="1"/>
  <c r="BC2416" i="3"/>
  <c r="BC2423" i="3" s="1"/>
  <c r="BD1921" i="3"/>
  <c r="BD1951" i="3" s="1"/>
  <c r="AZ4121" i="3"/>
  <c r="BC1416" i="3"/>
  <c r="BD2333" i="3"/>
  <c r="I78" i="4"/>
  <c r="J78" i="4" s="1"/>
  <c r="K78" i="4" s="1"/>
  <c r="AZ1828" i="3"/>
  <c r="BA1828" i="3" s="1"/>
  <c r="AZ2412" i="3"/>
  <c r="AZ2416" i="3" s="1"/>
  <c r="BE4452" i="3"/>
  <c r="BC1212" i="3"/>
  <c r="BE1962" i="3"/>
  <c r="BE1985" i="3" s="1"/>
  <c r="BD1985" i="3"/>
  <c r="BD1750" i="3"/>
  <c r="AY3671" i="3"/>
  <c r="BA3664" i="3"/>
  <c r="AZ3671" i="3"/>
  <c r="BD1341" i="3"/>
  <c r="BD1342" i="3" s="1"/>
  <c r="BD2077" i="3"/>
  <c r="BD2078" i="3" s="1"/>
  <c r="BA1750" i="3"/>
  <c r="BE1341" i="3"/>
  <c r="BE1342" i="3" s="1"/>
  <c r="AY2333" i="3"/>
  <c r="AY2334" i="3" s="1"/>
  <c r="BD3504" i="3"/>
  <c r="BC3528" i="3"/>
  <c r="BC3529" i="3" s="1"/>
  <c r="BD3958" i="3"/>
  <c r="BC3964" i="3"/>
  <c r="BC3965" i="3" s="1"/>
  <c r="BC309" i="3"/>
  <c r="AZ2333" i="3"/>
  <c r="AZ2334" i="3" s="1"/>
  <c r="BD309" i="3"/>
  <c r="BE3671" i="3"/>
  <c r="BC4083" i="3"/>
  <c r="BC2333" i="3"/>
  <c r="BD3544" i="3"/>
  <c r="BC3557" i="3"/>
  <c r="BC3571" i="3" s="1"/>
  <c r="BE1581" i="3"/>
  <c r="BE4043" i="3"/>
  <c r="BE4056" i="3" s="1"/>
  <c r="AZ1341" i="3"/>
  <c r="AZ1342" i="3" s="1"/>
  <c r="BE4072" i="3"/>
  <c r="BE4082" i="3" s="1"/>
  <c r="BD4082" i="3"/>
  <c r="BA1341" i="3"/>
  <c r="BA1342" i="3" s="1"/>
  <c r="AY2032" i="3"/>
  <c r="AY2033" i="3" s="1"/>
  <c r="AY3113" i="3"/>
  <c r="AY3114" i="3" s="1"/>
  <c r="I520" i="4"/>
  <c r="J520" i="4" s="1"/>
  <c r="K520" i="4" s="1"/>
  <c r="I6" i="4"/>
  <c r="J6" i="4" s="1"/>
  <c r="K6" i="4" s="1"/>
  <c r="BE4032" i="3"/>
  <c r="BC5056" i="3"/>
  <c r="I387" i="4"/>
  <c r="J387" i="4" s="1"/>
  <c r="K387" i="4" s="1"/>
  <c r="AE4032" i="3"/>
  <c r="D1070" i="4"/>
  <c r="E1070" i="4" s="1"/>
  <c r="F1070" i="4" s="1"/>
  <c r="AZ1540" i="3"/>
  <c r="I347" i="4"/>
  <c r="J347" i="4" s="1"/>
  <c r="K347" i="4" s="1"/>
  <c r="BC4779" i="3"/>
  <c r="I38" i="4"/>
  <c r="J38" i="4" s="1"/>
  <c r="K38" i="4" s="1"/>
  <c r="BA1269" i="3"/>
  <c r="BC2733" i="3"/>
  <c r="BC2734" i="3" s="1"/>
  <c r="BC2530" i="3"/>
  <c r="AX5660" i="3"/>
  <c r="BD3418" i="3"/>
  <c r="BD3727" i="3" s="1"/>
  <c r="AY3808" i="3"/>
  <c r="BE3374" i="3"/>
  <c r="BE3416" i="3" s="1"/>
  <c r="BC2835" i="3"/>
  <c r="BC2836" i="3" s="1"/>
  <c r="AE5403" i="3"/>
  <c r="AY2339" i="3"/>
  <c r="AY2761" i="3"/>
  <c r="AY2767" i="3" s="1"/>
  <c r="AW2877" i="3"/>
  <c r="AX5661" i="3"/>
  <c r="AY3215" i="3"/>
  <c r="BC2761" i="3"/>
  <c r="BC2767" i="3" s="1"/>
  <c r="BC160" i="3"/>
  <c r="BC161" i="3" s="1"/>
  <c r="BE2761" i="3"/>
  <c r="BE4551" i="3"/>
  <c r="BE4552" i="3" s="1"/>
  <c r="BB5660" i="3"/>
  <c r="BA1908" i="3"/>
  <c r="AY3803" i="3"/>
  <c r="BA5327" i="3"/>
  <c r="AY2977" i="3"/>
  <c r="AY2978" i="3" s="1"/>
  <c r="AZ5475" i="3"/>
  <c r="AZ5472" i="3"/>
  <c r="AW5660" i="3"/>
  <c r="AZ3293" i="3"/>
  <c r="AY2530" i="3"/>
  <c r="AY2537" i="3" s="1"/>
  <c r="AZ2530" i="3"/>
  <c r="AZ2537" i="3" s="1"/>
  <c r="AY580" i="3"/>
  <c r="BD4032" i="3"/>
  <c r="BD3416" i="3"/>
  <c r="BA2688" i="3"/>
  <c r="D819" i="4"/>
  <c r="E819" i="4" s="1"/>
  <c r="F819" i="4" s="1"/>
  <c r="AZ3787" i="3"/>
  <c r="BA3787" i="3" s="1"/>
  <c r="BA3788" i="3" s="1"/>
  <c r="AY689" i="3"/>
  <c r="BD35" i="3"/>
  <c r="BD36" i="3" s="1"/>
  <c r="BD37" i="3" s="1"/>
  <c r="BC278" i="3"/>
  <c r="BC279" i="3" s="1"/>
  <c r="AZ1326" i="3"/>
  <c r="BA2325" i="3"/>
  <c r="BA2336" i="3" s="1"/>
  <c r="BE1949" i="3"/>
  <c r="BD4948" i="3"/>
  <c r="BD4954" i="3" s="1"/>
  <c r="AE4221" i="3"/>
  <c r="AE3271" i="3"/>
  <c r="BC2339" i="3"/>
  <c r="AY3834" i="3"/>
  <c r="AY1372" i="3"/>
  <c r="BC618" i="3"/>
  <c r="BE1033" i="3"/>
  <c r="BE1035" i="3" s="1"/>
  <c r="BE1042" i="3" s="1"/>
  <c r="BD5537" i="3"/>
  <c r="BD5554" i="3" s="1"/>
  <c r="AY1604" i="3"/>
  <c r="AE642" i="3"/>
  <c r="AY2336" i="3"/>
  <c r="AZ3068" i="3"/>
  <c r="BD1479" i="3"/>
  <c r="BD1480" i="3" s="1"/>
  <c r="BC5327" i="3"/>
  <c r="BD5231" i="3"/>
  <c r="BE5231" i="3"/>
  <c r="BC5231" i="3"/>
  <c r="BC5232" i="3" s="1"/>
  <c r="AZ3081" i="3"/>
  <c r="AZ3082" i="3" s="1"/>
  <c r="AL5659" i="3"/>
  <c r="AL5665" i="3" s="1"/>
  <c r="BE1950" i="3"/>
  <c r="BC2646" i="3"/>
  <c r="AZ3430" i="3"/>
  <c r="AZ3432" i="3" s="1"/>
  <c r="AZ3476" i="3" s="1"/>
  <c r="BE1269" i="3"/>
  <c r="BE4367" i="3"/>
  <c r="BE4369" i="3" s="1"/>
  <c r="BE4376" i="3" s="1"/>
  <c r="AY3068" i="3"/>
  <c r="AW949" i="3"/>
  <c r="AW5661" i="3"/>
  <c r="BE3485" i="3"/>
  <c r="BE3491" i="3" s="1"/>
  <c r="BD3485" i="3"/>
  <c r="BD3491" i="3" s="1"/>
  <c r="BD5628" i="3"/>
  <c r="BD5629" i="3" s="1"/>
  <c r="BE5627" i="3"/>
  <c r="BE5628" i="3" s="1"/>
  <c r="BA1040" i="3"/>
  <c r="BA1041" i="3" s="1"/>
  <c r="AZ1041" i="3"/>
  <c r="BC2282" i="3"/>
  <c r="BD2231" i="3"/>
  <c r="AY2282" i="3"/>
  <c r="AZ2231" i="3"/>
  <c r="BA2231" i="3" s="1"/>
  <c r="AW3420" i="3"/>
  <c r="BC3672" i="3"/>
  <c r="AE3844" i="3"/>
  <c r="AE4091" i="3" s="1"/>
  <c r="BC4948" i="3"/>
  <c r="BC4954" i="3" s="1"/>
  <c r="AN5659" i="3"/>
  <c r="AN5665" i="3" s="1"/>
  <c r="BA4938" i="3"/>
  <c r="AN5656" i="3"/>
  <c r="AZ4238" i="3"/>
  <c r="AZ4245" i="3" s="1"/>
  <c r="AZ3135" i="3"/>
  <c r="AZ3141" i="3" s="1"/>
  <c r="BC2511" i="3"/>
  <c r="BD2507" i="3"/>
  <c r="BD2510" i="3" s="1"/>
  <c r="BA4238" i="3"/>
  <c r="BA4245" i="3" s="1"/>
  <c r="AX5663" i="3"/>
  <c r="AY2511" i="3"/>
  <c r="AZ2507" i="3"/>
  <c r="AZ2510" i="3" s="1"/>
  <c r="AZ2339" i="3"/>
  <c r="BA342" i="3"/>
  <c r="BE641" i="3"/>
  <c r="AY3135" i="3"/>
  <c r="AY3141" i="3" s="1"/>
  <c r="AZ922" i="3"/>
  <c r="AY924" i="3"/>
  <c r="AY925" i="3" s="1"/>
  <c r="AZ3209" i="3"/>
  <c r="AY3210" i="3"/>
  <c r="AY4031" i="3"/>
  <c r="AZ4030" i="3"/>
  <c r="AZ336" i="3"/>
  <c r="AZ337" i="3" s="1"/>
  <c r="BA336" i="3"/>
  <c r="BA337" i="3" s="1"/>
  <c r="AY81" i="3"/>
  <c r="AY82" i="3" s="1"/>
  <c r="AZ80" i="3"/>
  <c r="AZ314" i="3"/>
  <c r="AY316" i="3"/>
  <c r="AY317" i="3" s="1"/>
  <c r="AZ342" i="3"/>
  <c r="BE5622" i="3"/>
  <c r="BE5623" i="3" s="1"/>
  <c r="BD4551" i="3"/>
  <c r="BD4552" i="3" s="1"/>
  <c r="AY4417" i="3"/>
  <c r="BD2873" i="3"/>
  <c r="BC2876" i="3"/>
  <c r="BC4295" i="3"/>
  <c r="BD4294" i="3"/>
  <c r="AY2700" i="3"/>
  <c r="AZ3248" i="3"/>
  <c r="AZ3254" i="3" s="1"/>
  <c r="BC4551" i="3"/>
  <c r="BC4552" i="3" s="1"/>
  <c r="AZ3717" i="3"/>
  <c r="BD2688" i="3"/>
  <c r="BD2694" i="3" s="1"/>
  <c r="AY384" i="3"/>
  <c r="AZ361" i="3"/>
  <c r="BE1218" i="3"/>
  <c r="BD4191" i="3"/>
  <c r="BD4195" i="3" s="1"/>
  <c r="I876" i="4"/>
  <c r="J876" i="4" s="1"/>
  <c r="K876" i="4" s="1"/>
  <c r="AY146" i="3"/>
  <c r="AY147" i="3" s="1"/>
  <c r="AZ145" i="3"/>
  <c r="AY3948" i="3"/>
  <c r="AY4092" i="3" s="1"/>
  <c r="AM5659" i="3"/>
  <c r="AM5665" i="3" s="1"/>
  <c r="AZ2700" i="3"/>
  <c r="Q5659" i="3"/>
  <c r="Q5665" i="3" s="1"/>
  <c r="BC888" i="3"/>
  <c r="BC912" i="3" s="1"/>
  <c r="Z5659" i="3"/>
  <c r="Z5665" i="3" s="1"/>
  <c r="BC1201" i="3"/>
  <c r="AZ711" i="3"/>
  <c r="BA671" i="3"/>
  <c r="BA711" i="3" s="1"/>
  <c r="BC4416" i="3"/>
  <c r="BC4417" i="3" s="1"/>
  <c r="BC3754" i="3"/>
  <c r="BD278" i="3"/>
  <c r="BE3550" i="3"/>
  <c r="BE3576" i="3" s="1"/>
  <c r="AY2422" i="3"/>
  <c r="AY2423" i="3" s="1"/>
  <c r="I1298" i="4"/>
  <c r="J1298" i="4" s="1"/>
  <c r="K1298" i="4" s="1"/>
  <c r="AZ1999" i="3"/>
  <c r="BA1999" i="3" s="1"/>
  <c r="AZ349" i="3"/>
  <c r="AZ350" i="3" s="1"/>
  <c r="BC3475" i="3"/>
  <c r="BC3728" i="3" s="1"/>
  <c r="AZ4533" i="3"/>
  <c r="BD3431" i="3"/>
  <c r="BD3432" i="3" s="1"/>
  <c r="BD3476" i="3" s="1"/>
  <c r="BC3472" i="3"/>
  <c r="AW4083" i="3"/>
  <c r="AW4091" i="3" s="1"/>
  <c r="AY943" i="3"/>
  <c r="AY949" i="3" s="1"/>
  <c r="AZ2793" i="3"/>
  <c r="BA2793" i="3" s="1"/>
  <c r="BA2794" i="3" s="1"/>
  <c r="BA2795" i="3" s="1"/>
  <c r="AJ5659" i="3"/>
  <c r="AJ5665" i="3" s="1"/>
  <c r="AY4468" i="3"/>
  <c r="AY4500" i="3" s="1"/>
  <c r="AY4900" i="3" s="1"/>
  <c r="D467" i="4"/>
  <c r="E467" i="4" s="1"/>
  <c r="F467" i="4" s="1"/>
  <c r="AY1410" i="3"/>
  <c r="AY1417" i="3" s="1"/>
  <c r="I616" i="4"/>
  <c r="J616" i="4" s="1"/>
  <c r="K616" i="4" s="1"/>
  <c r="BA1364" i="3"/>
  <c r="BD1319" i="3"/>
  <c r="AY1171" i="3"/>
  <c r="BE1319" i="3"/>
  <c r="AZ1171" i="3"/>
  <c r="BA1171" i="3"/>
  <c r="AZ1364" i="3"/>
  <c r="I640" i="4"/>
  <c r="J640" i="4" s="1"/>
  <c r="K640" i="4" s="1"/>
  <c r="AY1229" i="3"/>
  <c r="AY1249" i="3" s="1"/>
  <c r="AY1455" i="3" s="1"/>
  <c r="BA171" i="3"/>
  <c r="BA183" i="3" s="1"/>
  <c r="AZ1269" i="3"/>
  <c r="BA3293" i="3"/>
  <c r="AY2596" i="3"/>
  <c r="AY3038" i="3" s="1"/>
  <c r="I1492" i="4"/>
  <c r="J1492" i="4" s="1"/>
  <c r="K1492" i="4" s="1"/>
  <c r="BE3582" i="3"/>
  <c r="AZ2781" i="3"/>
  <c r="AZ2782" i="3" s="1"/>
  <c r="BD123" i="3"/>
  <c r="BD1042" i="3"/>
  <c r="AE2277" i="3"/>
  <c r="D1118" i="4"/>
  <c r="E1118" i="4" s="1"/>
  <c r="F1118" i="4" s="1"/>
  <c r="BC1324" i="3"/>
  <c r="BC1325" i="3" s="1"/>
  <c r="BD1323" i="3"/>
  <c r="BC4683" i="3"/>
  <c r="AC5659" i="3"/>
  <c r="AC5665" i="3" s="1"/>
  <c r="BC385" i="3"/>
  <c r="T5659" i="3"/>
  <c r="T5665" i="3" s="1"/>
  <c r="BC2594" i="3"/>
  <c r="BC2595" i="3" s="1"/>
  <c r="BC4765" i="3"/>
  <c r="BC641" i="3"/>
  <c r="AY336" i="3"/>
  <c r="AY337" i="3" s="1"/>
  <c r="AY342" i="3"/>
  <c r="BC5575" i="3"/>
  <c r="BC5572" i="3"/>
  <c r="D379" i="4"/>
  <c r="E379" i="4" s="1"/>
  <c r="F379" i="4" s="1"/>
  <c r="BD5565" i="3"/>
  <c r="BD5575" i="3" s="1"/>
  <c r="BD2185" i="3"/>
  <c r="AY2835" i="3"/>
  <c r="AY2836" i="3" s="1"/>
  <c r="BD641" i="3"/>
  <c r="D387" i="4"/>
  <c r="E387" i="4" s="1"/>
  <c r="F387" i="4" s="1"/>
  <c r="BD1218" i="3"/>
  <c r="I1290" i="4"/>
  <c r="J1290" i="4" s="1"/>
  <c r="K1290" i="4" s="1"/>
  <c r="AE5662" i="3"/>
  <c r="BB5662" i="3"/>
  <c r="I691" i="4"/>
  <c r="J691" i="4" s="1"/>
  <c r="K691" i="4" s="1"/>
  <c r="BE1201" i="3"/>
  <c r="AU5659" i="3"/>
  <c r="AU5665" i="3" s="1"/>
  <c r="D1468" i="4"/>
  <c r="E1468" i="4" s="1"/>
  <c r="F1468" i="4" s="1"/>
  <c r="AZ2185" i="3"/>
  <c r="BD1963" i="3"/>
  <c r="BD1989" i="3" s="1"/>
  <c r="AP5659" i="3"/>
  <c r="AP5665" i="3" s="1"/>
  <c r="AZ2904" i="3"/>
  <c r="BD2646" i="3"/>
  <c r="BA2904" i="3"/>
  <c r="X5659" i="3"/>
  <c r="X5665" i="3" s="1"/>
  <c r="BC837" i="3"/>
  <c r="AY2929" i="3"/>
  <c r="AY2935" i="3" s="1"/>
  <c r="BC1291" i="3"/>
  <c r="BC1298" i="3" s="1"/>
  <c r="AZ3375" i="3"/>
  <c r="AZ3420" i="3" s="1"/>
  <c r="AQ5659" i="3"/>
  <c r="AQ5665" i="3" s="1"/>
  <c r="V5659" i="3"/>
  <c r="V5665" i="3" s="1"/>
  <c r="BC924" i="3"/>
  <c r="BC925" i="3" s="1"/>
  <c r="I1412" i="4"/>
  <c r="J1412" i="4" s="1"/>
  <c r="K1412" i="4" s="1"/>
  <c r="D1380" i="4"/>
  <c r="E1380" i="4" s="1"/>
  <c r="F1380" i="4" s="1"/>
  <c r="AW912" i="3"/>
  <c r="I1396" i="4"/>
  <c r="J1396" i="4" s="1"/>
  <c r="K1396" i="4" s="1"/>
  <c r="D1298" i="4"/>
  <c r="E1298" i="4" s="1"/>
  <c r="F1298" i="4" s="1"/>
  <c r="BA1323" i="3"/>
  <c r="BA1324" i="3" s="1"/>
  <c r="I560" i="4"/>
  <c r="J560" i="4" s="1"/>
  <c r="K560" i="4" s="1"/>
  <c r="D1492" i="4"/>
  <c r="E1492" i="4" s="1"/>
  <c r="F1492" i="4" s="1"/>
  <c r="AY2387" i="3"/>
  <c r="I202" i="4"/>
  <c r="J202" i="4" s="1"/>
  <c r="K202" i="4" s="1"/>
  <c r="AE995" i="3"/>
  <c r="BD1291" i="3"/>
  <c r="AZ2158" i="3"/>
  <c r="I1070" i="4"/>
  <c r="J1070" i="4" s="1"/>
  <c r="K1070" i="4" s="1"/>
  <c r="D14" i="4"/>
  <c r="E14" i="4" s="1"/>
  <c r="F14" i="4" s="1"/>
  <c r="AY2876" i="3"/>
  <c r="R5659" i="3"/>
  <c r="R5665" i="3" s="1"/>
  <c r="BC2033" i="3"/>
  <c r="I699" i="4"/>
  <c r="J699" i="4" s="1"/>
  <c r="K699" i="4" s="1"/>
  <c r="BC3276" i="3"/>
  <c r="BC3730" i="3" s="1"/>
  <c r="BD1201" i="3"/>
  <c r="AY4927" i="3"/>
  <c r="I1118" i="4"/>
  <c r="J1118" i="4" s="1"/>
  <c r="K1118" i="4" s="1"/>
  <c r="AZ2591" i="3"/>
  <c r="AZ2594" i="3" s="1"/>
  <c r="AY2600" i="3"/>
  <c r="I14" i="4"/>
  <c r="J14" i="4" s="1"/>
  <c r="K14" i="4" s="1"/>
  <c r="BA4857" i="3"/>
  <c r="BA3373" i="3"/>
  <c r="BC3843" i="3"/>
  <c r="BD4716" i="3"/>
  <c r="BE4716" i="3" s="1"/>
  <c r="I1062" i="4"/>
  <c r="J1062" i="4" s="1"/>
  <c r="K1062" i="4" s="1"/>
  <c r="BC689" i="3"/>
  <c r="BC2929" i="3"/>
  <c r="BC2935" i="3" s="1"/>
  <c r="AE3324" i="3"/>
  <c r="AY1816" i="3"/>
  <c r="U5659" i="3"/>
  <c r="U5665" i="3" s="1"/>
  <c r="D46" i="4"/>
  <c r="E46" i="4" s="1"/>
  <c r="F46" i="4" s="1"/>
  <c r="D1021" i="4"/>
  <c r="E1021" i="4" s="1"/>
  <c r="F1021" i="4" s="1"/>
  <c r="I1468" i="4"/>
  <c r="J1468" i="4" s="1"/>
  <c r="K1468" i="4" s="1"/>
  <c r="D691" i="4"/>
  <c r="E691" i="4" s="1"/>
  <c r="F691" i="4" s="1"/>
  <c r="AY1155" i="3"/>
  <c r="BD4395" i="3"/>
  <c r="I1094" i="4"/>
  <c r="J1094" i="4" s="1"/>
  <c r="K1094" i="4" s="1"/>
  <c r="AX5664" i="3"/>
  <c r="I779" i="4"/>
  <c r="J779" i="4" s="1"/>
  <c r="K779" i="4" s="1"/>
  <c r="BD4790" i="3"/>
  <c r="BE4790" i="3" s="1"/>
  <c r="I1030" i="4"/>
  <c r="J1030" i="4" s="1"/>
  <c r="K1030" i="4" s="1"/>
  <c r="D94" i="4"/>
  <c r="E94" i="4" s="1"/>
  <c r="F94" i="4" s="1"/>
  <c r="AY1177" i="3"/>
  <c r="I1038" i="4"/>
  <c r="J1038" i="4" s="1"/>
  <c r="K1038" i="4" s="1"/>
  <c r="BC4810" i="3"/>
  <c r="BC4816" i="3" s="1"/>
  <c r="AZ3948" i="3"/>
  <c r="D150" i="4"/>
  <c r="E150" i="4" s="1"/>
  <c r="F150" i="4" s="1"/>
  <c r="AE383" i="3"/>
  <c r="AS5659" i="3"/>
  <c r="AS5665" i="3" s="1"/>
  <c r="BA4812" i="3"/>
  <c r="AY3491" i="3"/>
  <c r="AZ1816" i="3"/>
  <c r="BC1218" i="3"/>
  <c r="D779" i="4"/>
  <c r="D1436" i="4"/>
  <c r="E1436" i="4" s="1"/>
  <c r="F1436" i="4" s="1"/>
  <c r="D1094" i="4"/>
  <c r="E1094" i="4" s="1"/>
  <c r="F1094" i="4" s="1"/>
  <c r="AX5662" i="3"/>
  <c r="D1054" i="4"/>
  <c r="E1054" i="4" s="1"/>
  <c r="F1054" i="4" s="1"/>
  <c r="AW4245" i="3"/>
  <c r="AW4896" i="3" s="1"/>
  <c r="AA5659" i="3"/>
  <c r="AA5665" i="3" s="1"/>
  <c r="AZ364" i="3"/>
  <c r="AY369" i="3"/>
  <c r="AY383" i="3" s="1"/>
  <c r="BD3782" i="3"/>
  <c r="BC3783" i="3"/>
  <c r="BC3789" i="3" s="1"/>
  <c r="AZ965" i="3"/>
  <c r="AY966" i="3"/>
  <c r="AY967" i="3" s="1"/>
  <c r="BC908" i="3"/>
  <c r="BC911" i="3"/>
  <c r="BC1454" i="3" s="1"/>
  <c r="BD887" i="3"/>
  <c r="BD888" i="3" s="1"/>
  <c r="I1380" i="4"/>
  <c r="J1380" i="4" s="1"/>
  <c r="K1380" i="4" s="1"/>
  <c r="BD2976" i="3"/>
  <c r="BC2977" i="3"/>
  <c r="BC2978" i="3" s="1"/>
  <c r="AY123" i="3"/>
  <c r="AZ94" i="3"/>
  <c r="AZ115" i="3" s="1"/>
  <c r="I972" i="4"/>
  <c r="J972" i="4" s="1"/>
  <c r="K972" i="4" s="1"/>
  <c r="BC4206" i="3"/>
  <c r="J1142" i="4"/>
  <c r="K1142" i="4" s="1"/>
  <c r="BD4199" i="3"/>
  <c r="BC966" i="3"/>
  <c r="BC967" i="3" s="1"/>
  <c r="BD961" i="3"/>
  <c r="BC1905" i="3"/>
  <c r="BC1908" i="3"/>
  <c r="BD1889" i="3"/>
  <c r="AY1988" i="3"/>
  <c r="AY2360" i="3" s="1"/>
  <c r="AY1985" i="3"/>
  <c r="AZ1962" i="3"/>
  <c r="AZ1963" i="3" s="1"/>
  <c r="BD5587" i="3"/>
  <c r="BC5614" i="3"/>
  <c r="BC5611" i="3"/>
  <c r="AZ5327" i="3"/>
  <c r="AY3843" i="3"/>
  <c r="AZ3838" i="3"/>
  <c r="I892" i="4"/>
  <c r="J892" i="4" s="1"/>
  <c r="K892" i="4" s="1"/>
  <c r="BD4174" i="3"/>
  <c r="BC4176" i="3"/>
  <c r="BC4177" i="3" s="1"/>
  <c r="AY4551" i="3"/>
  <c r="AY4552" i="3" s="1"/>
  <c r="AZ4549" i="3"/>
  <c r="AZ981" i="3"/>
  <c r="AY986" i="3"/>
  <c r="AY3789" i="3"/>
  <c r="I608" i="4"/>
  <c r="J608" i="4" s="1"/>
  <c r="K608" i="4" s="1"/>
  <c r="BD1085" i="3"/>
  <c r="BE1084" i="3"/>
  <c r="BE1085" i="3" s="1"/>
  <c r="AY1819" i="3"/>
  <c r="AZ1772" i="3"/>
  <c r="AZ1813" i="3" s="1"/>
  <c r="AZ4374" i="3"/>
  <c r="AY4375" i="3"/>
  <c r="AY4376" i="3" s="1"/>
  <c r="AY4446" i="3"/>
  <c r="AY4452" i="3" s="1"/>
  <c r="AZ4445" i="3"/>
  <c r="E1062" i="4"/>
  <c r="F1062" i="4" s="1"/>
  <c r="AZ1058" i="3"/>
  <c r="AY1059" i="3"/>
  <c r="AY1060" i="3" s="1"/>
  <c r="AY5553" i="3"/>
  <c r="AY5653" i="3" s="1"/>
  <c r="AY5550" i="3"/>
  <c r="AZ5536" i="3"/>
  <c r="AZ5537" i="3" s="1"/>
  <c r="BA5537" i="3" s="1"/>
  <c r="BA5554" i="3" s="1"/>
  <c r="AZ5209" i="3"/>
  <c r="AY5216" i="3"/>
  <c r="AY5232" i="3" s="1"/>
  <c r="AY162" i="3"/>
  <c r="AZ157" i="3"/>
  <c r="AY160" i="3"/>
  <c r="AY161" i="3" s="1"/>
  <c r="I467" i="4"/>
  <c r="J467" i="4" s="1"/>
  <c r="K467" i="4" s="1"/>
  <c r="AZ1285" i="3"/>
  <c r="AY1291" i="3"/>
  <c r="AY1298" i="3" s="1"/>
  <c r="BD1668" i="3"/>
  <c r="BC1669" i="3"/>
  <c r="BC1695" i="3"/>
  <c r="AZ1035" i="3"/>
  <c r="BD1297" i="3"/>
  <c r="BE1296" i="3"/>
  <c r="BE1297" i="3" s="1"/>
  <c r="BE1298" i="3" s="1"/>
  <c r="BC4815" i="3"/>
  <c r="BC4899" i="3" s="1"/>
  <c r="BC4812" i="3"/>
  <c r="J1126" i="4"/>
  <c r="K1126" i="4" s="1"/>
  <c r="BD4809" i="3"/>
  <c r="AY5537" i="3"/>
  <c r="AY5554" i="3" s="1"/>
  <c r="AY5654" i="3" s="1"/>
  <c r="BA1035" i="3"/>
  <c r="BC4626" i="3"/>
  <c r="BD4581" i="3"/>
  <c r="BD4596" i="3" s="1"/>
  <c r="AZ4467" i="3"/>
  <c r="AZ4468" i="3" s="1"/>
  <c r="AY4499" i="3"/>
  <c r="AY4899" i="3" s="1"/>
  <c r="AY4496" i="3"/>
  <c r="J731" i="4"/>
  <c r="K731" i="4" s="1"/>
  <c r="BC3849" i="3"/>
  <c r="BC4096" i="3" s="1"/>
  <c r="BD3840" i="3"/>
  <c r="BE2765" i="3"/>
  <c r="BE2766" i="3" s="1"/>
  <c r="BD2766" i="3"/>
  <c r="Y5659" i="3"/>
  <c r="Y5665" i="3" s="1"/>
  <c r="I1372" i="4"/>
  <c r="J1372" i="4" s="1"/>
  <c r="K1372" i="4" s="1"/>
  <c r="D552" i="4"/>
  <c r="E552" i="4" s="1"/>
  <c r="F552" i="4" s="1"/>
  <c r="AZ3312" i="3"/>
  <c r="AZ3317" i="3" s="1"/>
  <c r="AY1963" i="3"/>
  <c r="AY1989" i="3" s="1"/>
  <c r="AY2361" i="3" s="1"/>
  <c r="BD3713" i="3"/>
  <c r="BC3717" i="3"/>
  <c r="AZ655" i="3"/>
  <c r="AY659" i="3"/>
  <c r="AY660" i="3" s="1"/>
  <c r="I1444" i="4"/>
  <c r="J1444" i="4" s="1"/>
  <c r="K1444" i="4" s="1"/>
  <c r="BD754" i="3"/>
  <c r="AK5659" i="3"/>
  <c r="AK5665" i="3" s="1"/>
  <c r="BD3340" i="3"/>
  <c r="BD3341" i="3" s="1"/>
  <c r="AZ1418" i="3"/>
  <c r="I94" i="4"/>
  <c r="J94" i="4" s="1"/>
  <c r="K94" i="4" s="1"/>
  <c r="BE3340" i="3"/>
  <c r="BE3341" i="3" s="1"/>
  <c r="AZ1410" i="3"/>
  <c r="AY709" i="3"/>
  <c r="BC3340" i="3"/>
  <c r="BC3341" i="3" s="1"/>
  <c r="BD2904" i="3"/>
  <c r="AY1201" i="3"/>
  <c r="BC3010" i="3"/>
  <c r="AY754" i="3"/>
  <c r="AZ4010" i="3"/>
  <c r="AZ4011" i="3" s="1"/>
  <c r="BA4009" i="3"/>
  <c r="BA4010" i="3" s="1"/>
  <c r="BA4011" i="3" s="1"/>
  <c r="BE1999" i="3"/>
  <c r="D1517" i="4"/>
  <c r="E1517" i="4" s="1"/>
  <c r="F1517" i="4" s="1"/>
  <c r="BD5432" i="3"/>
  <c r="D1525" i="4"/>
  <c r="E1525" i="4" s="1"/>
  <c r="F1525" i="4" s="1"/>
  <c r="AI5659" i="3"/>
  <c r="AI5665" i="3" s="1"/>
  <c r="BC1229" i="3"/>
  <c r="BC1249" i="3" s="1"/>
  <c r="AZ1085" i="3"/>
  <c r="AW1814" i="3"/>
  <c r="AW2357" i="3" s="1"/>
  <c r="AR5659" i="3"/>
  <c r="AR5665" i="3" s="1"/>
  <c r="BA1448" i="3"/>
  <c r="BA1442" i="3"/>
  <c r="BA1443" i="3" s="1"/>
  <c r="BD711" i="3"/>
  <c r="BB5663" i="3"/>
  <c r="AZ2032" i="3"/>
  <c r="AZ2033" i="3" s="1"/>
  <c r="BA2031" i="3"/>
  <c r="BA2032" i="3" s="1"/>
  <c r="BA2033" i="3" s="1"/>
  <c r="I355" i="4"/>
  <c r="J355" i="4" s="1"/>
  <c r="K355" i="4" s="1"/>
  <c r="BC2904" i="3"/>
  <c r="BC2912" i="3" s="1"/>
  <c r="BB5664" i="3"/>
  <c r="I379" i="4"/>
  <c r="J379" i="4" s="1"/>
  <c r="K379" i="4" s="1"/>
  <c r="D290" i="4"/>
  <c r="E290" i="4" s="1"/>
  <c r="F290" i="4" s="1"/>
  <c r="AW317" i="3"/>
  <c r="AW5664" i="3"/>
  <c r="I1404" i="4"/>
  <c r="J1404" i="4" s="1"/>
  <c r="K1404" i="4" s="1"/>
  <c r="AY1652" i="3"/>
  <c r="AZ2808" i="3"/>
  <c r="AZ2809" i="3" s="1"/>
  <c r="AY2158" i="3"/>
  <c r="AY1218" i="3"/>
  <c r="BC754" i="3"/>
  <c r="BC755" i="3" s="1"/>
  <c r="D1484" i="4"/>
  <c r="E1484" i="4" s="1"/>
  <c r="F1484" i="4" s="1"/>
  <c r="BA2808" i="3"/>
  <c r="BA2809" i="3" s="1"/>
  <c r="BE5536" i="3"/>
  <c r="BD5553" i="3"/>
  <c r="BD5550" i="3"/>
  <c r="AY4773" i="3"/>
  <c r="AY4779" i="3" s="1"/>
  <c r="E1046" i="4"/>
  <c r="F1046" i="4" s="1"/>
  <c r="D1388" i="4"/>
  <c r="E1388" i="4" s="1"/>
  <c r="F1388" i="4" s="1"/>
  <c r="AZ4771" i="3"/>
  <c r="I1460" i="4"/>
  <c r="J1460" i="4" s="1"/>
  <c r="K1460" i="4" s="1"/>
  <c r="BD2675" i="3"/>
  <c r="BD2681" i="3" s="1"/>
  <c r="BC2700" i="3"/>
  <c r="BC3042" i="3" s="1"/>
  <c r="BD2164" i="3"/>
  <c r="BC2166" i="3"/>
  <c r="BC2172" i="3" s="1"/>
  <c r="BE3646" i="3"/>
  <c r="BE3677" i="3" s="1"/>
  <c r="BD3677" i="3"/>
  <c r="BD400" i="3"/>
  <c r="BC449" i="3"/>
  <c r="BD3800" i="3"/>
  <c r="BC3803" i="3"/>
  <c r="BC3809" i="3" s="1"/>
  <c r="BD4285" i="3"/>
  <c r="BD4288" i="3" s="1"/>
  <c r="AZ1588" i="3"/>
  <c r="AZ1603" i="3" s="1"/>
  <c r="AY1609" i="3"/>
  <c r="BE80" i="3"/>
  <c r="BE81" i="3" s="1"/>
  <c r="BE82" i="3" s="1"/>
  <c r="BD81" i="3"/>
  <c r="BD82" i="3" s="1"/>
  <c r="BD2143" i="3"/>
  <c r="BD2152" i="3" s="1"/>
  <c r="I322" i="4"/>
  <c r="J322" i="4" s="1"/>
  <c r="K322" i="4" s="1"/>
  <c r="BC2155" i="3"/>
  <c r="BC2153" i="3"/>
  <c r="BC1692" i="3"/>
  <c r="BD2536" i="3"/>
  <c r="AY3340" i="3"/>
  <c r="AY3341" i="3" s="1"/>
  <c r="AZ3335" i="3"/>
  <c r="BD4642" i="3"/>
  <c r="BD4650" i="3" s="1"/>
  <c r="J1167" i="4"/>
  <c r="K1167" i="4" s="1"/>
  <c r="I1509" i="4"/>
  <c r="J1509" i="4" s="1"/>
  <c r="K1509" i="4" s="1"/>
  <c r="BC4527" i="3"/>
  <c r="BC4533" i="3" s="1"/>
  <c r="BD4525" i="3"/>
  <c r="BD2376" i="3"/>
  <c r="BC2380" i="3"/>
  <c r="BC2387" i="3" s="1"/>
  <c r="BD3310" i="3"/>
  <c r="BD3317" i="3" s="1"/>
  <c r="BC3324" i="3"/>
  <c r="BD224" i="3"/>
  <c r="BC227" i="3"/>
  <c r="BC234" i="3" s="1"/>
  <c r="AY5055" i="3"/>
  <c r="AY5056" i="3" s="1"/>
  <c r="AZ5053" i="3"/>
  <c r="AY5402" i="3"/>
  <c r="AZ5400" i="3"/>
  <c r="I46" i="4"/>
  <c r="J46" i="4" s="1"/>
  <c r="K46" i="4" s="1"/>
  <c r="D435" i="4"/>
  <c r="E435" i="4" s="1"/>
  <c r="F435" i="4" s="1"/>
  <c r="BE2536" i="3"/>
  <c r="AZ1205" i="3"/>
  <c r="AY1212" i="3"/>
  <c r="BD378" i="3"/>
  <c r="BE378" i="3" s="1"/>
  <c r="I158" i="4"/>
  <c r="J158" i="4" s="1"/>
  <c r="K158" i="4" s="1"/>
  <c r="I1525" i="4"/>
  <c r="J1525" i="4" s="1"/>
  <c r="K1525" i="4" s="1"/>
  <c r="BD5370" i="3"/>
  <c r="BC5377" i="3"/>
  <c r="BD4605" i="3"/>
  <c r="BD4620" i="3" s="1"/>
  <c r="AY2568" i="3"/>
  <c r="AZ2557" i="3"/>
  <c r="BD3050" i="3"/>
  <c r="BC3061" i="3"/>
  <c r="BC3068" i="3" s="1"/>
  <c r="I528" i="4"/>
  <c r="J528" i="4" s="1"/>
  <c r="K528" i="4" s="1"/>
  <c r="BC1155" i="3"/>
  <c r="AZ3028" i="3"/>
  <c r="BC542" i="3"/>
  <c r="BC581" i="3" s="1"/>
  <c r="BD1619" i="3"/>
  <c r="I290" i="4"/>
  <c r="J290" i="4" s="1"/>
  <c r="K290" i="4" s="1"/>
  <c r="I1484" i="4"/>
  <c r="J1484" i="4" s="1"/>
  <c r="K1484" i="4" s="1"/>
  <c r="AY3028" i="3"/>
  <c r="BD3919" i="3"/>
  <c r="BC3948" i="3"/>
  <c r="BC4092" i="3" s="1"/>
  <c r="BC3946" i="3"/>
  <c r="BC3947" i="3" s="1"/>
  <c r="AZ4724" i="3"/>
  <c r="AZ4729" i="3" s="1"/>
  <c r="AY4760" i="3"/>
  <c r="AY4765" i="3"/>
  <c r="BC3028" i="3"/>
  <c r="BD3026" i="3"/>
  <c r="BE3026" i="3" s="1"/>
  <c r="BE3028" i="3" s="1"/>
  <c r="AZ223" i="3"/>
  <c r="AY227" i="3"/>
  <c r="AY234" i="3" s="1"/>
  <c r="BA3028" i="3"/>
  <c r="BD3740" i="3"/>
  <c r="BE3740" i="3" s="1"/>
  <c r="BC3748" i="3"/>
  <c r="BD4232" i="3"/>
  <c r="BC4238" i="3"/>
  <c r="AZ518" i="3"/>
  <c r="AY542" i="3"/>
  <c r="BD790" i="3"/>
  <c r="BD800" i="3" s="1"/>
  <c r="BD837" i="3" s="1"/>
  <c r="BC839" i="3"/>
  <c r="BC4010" i="3"/>
  <c r="BC4011" i="3" s="1"/>
  <c r="BD4009" i="3"/>
  <c r="AY385" i="3"/>
  <c r="AY1453" i="3" s="1"/>
  <c r="AZ374" i="3"/>
  <c r="AY3991" i="3"/>
  <c r="AY3992" i="3" s="1"/>
  <c r="AZ3989" i="3"/>
  <c r="AY2646" i="3"/>
  <c r="AZ2644" i="3"/>
  <c r="BC1177" i="3"/>
  <c r="BD698" i="3"/>
  <c r="BC709" i="3"/>
  <c r="AY3529" i="3"/>
  <c r="AZ3514" i="3"/>
  <c r="AZ3528" i="3" s="1"/>
  <c r="BD3269" i="3"/>
  <c r="BD1407" i="3"/>
  <c r="BC1410" i="3"/>
  <c r="AZ3419" i="3"/>
  <c r="AZ3728" i="3" s="1"/>
  <c r="AZ3416" i="3"/>
  <c r="BA3374" i="3"/>
  <c r="AZ3418" i="3"/>
  <c r="AZ3727" i="3" s="1"/>
  <c r="I435" i="4"/>
  <c r="J435" i="4" s="1"/>
  <c r="K435" i="4" s="1"/>
  <c r="BD1359" i="3"/>
  <c r="I70" i="4"/>
  <c r="J70" i="4" s="1"/>
  <c r="K70" i="4" s="1"/>
  <c r="I1436" i="4"/>
  <c r="J1436" i="4" s="1"/>
  <c r="K1436" i="4" s="1"/>
  <c r="BC1364" i="3"/>
  <c r="BC1372" i="3" s="1"/>
  <c r="AZ4573" i="3"/>
  <c r="AY4626" i="3"/>
  <c r="AZ2257" i="3"/>
  <c r="BD1055" i="3"/>
  <c r="BC1059" i="3"/>
  <c r="BC1060" i="3" s="1"/>
  <c r="AY3010" i="3"/>
  <c r="AZ3009" i="3"/>
  <c r="AY68" i="3"/>
  <c r="BD5205" i="3"/>
  <c r="BE5205" i="3" s="1"/>
  <c r="I1274" i="4"/>
  <c r="J1274" i="4" s="1"/>
  <c r="K1274" i="4" s="1"/>
  <c r="AE279" i="3"/>
  <c r="BC206" i="3"/>
  <c r="BC212" i="3" s="1"/>
  <c r="BD205" i="3"/>
  <c r="D608" i="4"/>
  <c r="BC995" i="3"/>
  <c r="AZ176" i="3"/>
  <c r="BA176" i="3" s="1"/>
  <c r="AY177" i="3"/>
  <c r="AY178" i="3" s="1"/>
  <c r="AZ272" i="3"/>
  <c r="AY284" i="3"/>
  <c r="AY278" i="3"/>
  <c r="BD4242" i="3"/>
  <c r="BC4244" i="3"/>
  <c r="AZ245" i="3"/>
  <c r="AY268" i="3"/>
  <c r="AZ3963" i="3"/>
  <c r="AZ3964" i="3" s="1"/>
  <c r="AY3965" i="3"/>
  <c r="BD5139" i="3"/>
  <c r="BE5139" i="3" s="1"/>
  <c r="BE5146" i="3" s="1"/>
  <c r="BE5655" i="3" s="1"/>
  <c r="BC5146" i="3"/>
  <c r="BC5655" i="3" s="1"/>
  <c r="AZ2622" i="3"/>
  <c r="AZ2636" i="3" s="1"/>
  <c r="I1517" i="4"/>
  <c r="J1517" i="4" s="1"/>
  <c r="K1517" i="4" s="1"/>
  <c r="I266" i="4"/>
  <c r="J266" i="4" s="1"/>
  <c r="K266" i="4" s="1"/>
  <c r="I150" i="4"/>
  <c r="J150" i="4" s="1"/>
  <c r="K150" i="4" s="1"/>
  <c r="BC316" i="3"/>
  <c r="BD314" i="3"/>
  <c r="I476" i="4"/>
  <c r="J476" i="4" s="1"/>
  <c r="K476" i="4" s="1"/>
  <c r="I1501" i="4"/>
  <c r="J1501" i="4" s="1"/>
  <c r="K1501" i="4" s="1"/>
  <c r="BD2953" i="3"/>
  <c r="BD2969" i="3" s="1"/>
  <c r="AY2290" i="3"/>
  <c r="BC1171" i="3"/>
  <c r="BD1170" i="3"/>
  <c r="BD1177" i="3" s="1"/>
  <c r="BC5521" i="3"/>
  <c r="BC5524" i="3"/>
  <c r="BD5505" i="3"/>
  <c r="BC5506" i="3"/>
  <c r="BC5525" i="3" s="1"/>
  <c r="BC5654" i="3" s="1"/>
  <c r="I218" i="4"/>
  <c r="J218" i="4" s="1"/>
  <c r="K218" i="4" s="1"/>
  <c r="AY148" i="3"/>
  <c r="AZ135" i="3"/>
  <c r="AZ140" i="3" s="1"/>
  <c r="AZ2275" i="3"/>
  <c r="AZ2276" i="3" s="1"/>
  <c r="BC146" i="3"/>
  <c r="BC147" i="3" s="1"/>
  <c r="BD145" i="3"/>
  <c r="AZ4939" i="3"/>
  <c r="AZ4948" i="3" s="1"/>
  <c r="AY4954" i="3"/>
  <c r="BD938" i="3"/>
  <c r="BC943" i="3"/>
  <c r="BC949" i="3" s="1"/>
  <c r="AE3029" i="3"/>
  <c r="AE3037" i="3" s="1"/>
  <c r="BD4924" i="3"/>
  <c r="BC4926" i="3"/>
  <c r="BC4927" i="3" s="1"/>
  <c r="I1210" i="4"/>
  <c r="J1210" i="4" s="1"/>
  <c r="K1210" i="4" s="1"/>
  <c r="BC2536" i="3"/>
  <c r="AZ3646" i="3"/>
  <c r="AZ3659" i="3" s="1"/>
  <c r="AY3677" i="3"/>
  <c r="AY2733" i="3"/>
  <c r="AY2734" i="3" s="1"/>
  <c r="BC2821" i="3"/>
  <c r="BC2822" i="3" s="1"/>
  <c r="BD2820" i="3"/>
  <c r="I552" i="4"/>
  <c r="J552" i="4" s="1"/>
  <c r="K552" i="4" s="1"/>
  <c r="BC3292" i="3"/>
  <c r="BC3293" i="3" s="1"/>
  <c r="BD3290" i="3"/>
  <c r="AY5191" i="3"/>
  <c r="AY5192" i="3" s="1"/>
  <c r="AZ5190" i="3"/>
  <c r="BD361" i="3"/>
  <c r="BC369" i="3"/>
  <c r="BC383" i="3" s="1"/>
  <c r="BC384" i="3"/>
  <c r="BC1452" i="3" s="1"/>
  <c r="BC3834" i="3"/>
  <c r="BD3833" i="3"/>
  <c r="BA4466" i="3"/>
  <c r="BD2855" i="3"/>
  <c r="BD2869" i="3" s="1"/>
  <c r="BC1534" i="3"/>
  <c r="BC1540" i="3" s="1"/>
  <c r="BD1531" i="3"/>
  <c r="BD1651" i="3"/>
  <c r="BC1652" i="3"/>
  <c r="BC1653" i="3" s="1"/>
  <c r="BD4111" i="3"/>
  <c r="I868" i="4"/>
  <c r="BC4114" i="3"/>
  <c r="BC4121" i="3" s="1"/>
  <c r="BC1876" i="3"/>
  <c r="I274" i="4"/>
  <c r="J274" i="4" s="1"/>
  <c r="K274" i="4" s="1"/>
  <c r="BC1830" i="3"/>
  <c r="BC1878" i="3" s="1"/>
  <c r="BC2361" i="3" s="1"/>
  <c r="BD1829" i="3"/>
  <c r="BC1877" i="3"/>
  <c r="BC1874" i="3"/>
  <c r="BA2058" i="3"/>
  <c r="BA2071" i="3" s="1"/>
  <c r="BE991" i="3"/>
  <c r="BE994" i="3" s="1"/>
  <c r="BE995" i="3" s="1"/>
  <c r="BD994" i="3"/>
  <c r="BD995" i="3" s="1"/>
  <c r="BA3976" i="3"/>
  <c r="BA3977" i="3" s="1"/>
  <c r="BA3978" i="3" s="1"/>
  <c r="AZ3977" i="3"/>
  <c r="AZ3978" i="3" s="1"/>
  <c r="BA134" i="3"/>
  <c r="BA4450" i="3"/>
  <c r="BA4451" i="3" s="1"/>
  <c r="AZ4451" i="3"/>
  <c r="BA5572" i="3"/>
  <c r="BA5575" i="3"/>
  <c r="BA1890" i="3"/>
  <c r="BA1909" i="3" s="1"/>
  <c r="AZ1909" i="3"/>
  <c r="BE947" i="3"/>
  <c r="BE948" i="3" s="1"/>
  <c r="BD948" i="3"/>
  <c r="D266" i="4"/>
  <c r="E266" i="4" s="1"/>
  <c r="F266" i="4" s="1"/>
  <c r="AZ1474" i="3"/>
  <c r="BA20" i="3"/>
  <c r="BA21" i="3" s="1"/>
  <c r="BA22" i="3" s="1"/>
  <c r="AZ21" i="3"/>
  <c r="AZ22" i="3" s="1"/>
  <c r="AZ3754" i="3"/>
  <c r="AZ3755" i="3" s="1"/>
  <c r="BA3752" i="3"/>
  <c r="BA3754" i="3" s="1"/>
  <c r="BA3755" i="3" s="1"/>
  <c r="BE4879" i="3"/>
  <c r="BE4876" i="3"/>
  <c r="BE2552" i="3"/>
  <c r="BE2562" i="3" s="1"/>
  <c r="BE2563" i="3" s="1"/>
  <c r="BD2562" i="3"/>
  <c r="BD2563" i="3" s="1"/>
  <c r="AZ4926" i="3"/>
  <c r="BA4925" i="3"/>
  <c r="BA4926" i="3" s="1"/>
  <c r="BA2537" i="3"/>
  <c r="AZ3790" i="3"/>
  <c r="BA3779" i="3"/>
  <c r="BA3790" i="3" s="1"/>
  <c r="D1460" i="4"/>
  <c r="E1460" i="4" s="1"/>
  <c r="F1460" i="4" s="1"/>
  <c r="AZ3576" i="3"/>
  <c r="BA3550" i="3"/>
  <c r="BA3576" i="3" s="1"/>
  <c r="AZ3767" i="3"/>
  <c r="AZ3768" i="3" s="1"/>
  <c r="BA3766" i="3"/>
  <c r="BA3767" i="3" s="1"/>
  <c r="BA3768" i="3" s="1"/>
  <c r="AZ3810" i="3"/>
  <c r="BA3802" i="3"/>
  <c r="AZ3803" i="3"/>
  <c r="BE886" i="3"/>
  <c r="BE5327" i="3"/>
  <c r="BA1006" i="3"/>
  <c r="BA1007" i="3" s="1"/>
  <c r="BA1008" i="3" s="1"/>
  <c r="AZ1007" i="3"/>
  <c r="AZ1008" i="3" s="1"/>
  <c r="BA3475" i="3"/>
  <c r="BA3472" i="3"/>
  <c r="S5659" i="3"/>
  <c r="S5665" i="3" s="1"/>
  <c r="BE2026" i="3"/>
  <c r="BE2027" i="3" s="1"/>
  <c r="BD2027" i="3"/>
  <c r="BD349" i="3"/>
  <c r="BD350" i="3" s="1"/>
  <c r="BE348" i="3"/>
  <c r="BE349" i="3" s="1"/>
  <c r="BE350" i="3" s="1"/>
  <c r="BA3849" i="3"/>
  <c r="BA4096" i="3" s="1"/>
  <c r="BD1469" i="3"/>
  <c r="BC1474" i="3"/>
  <c r="BC1481" i="3" s="1"/>
  <c r="I186" i="4"/>
  <c r="J186" i="4" s="1"/>
  <c r="K186" i="4" s="1"/>
  <c r="BD50" i="3"/>
  <c r="BD61" i="3" s="1"/>
  <c r="BC68" i="3"/>
  <c r="AZ2559" i="3"/>
  <c r="AY2562" i="3"/>
  <c r="AY2563" i="3" s="1"/>
  <c r="BA1429" i="3"/>
  <c r="BA1430" i="3" s="1"/>
  <c r="BA1089" i="3"/>
  <c r="BA1090" i="3" s="1"/>
  <c r="BA1091" i="3" s="1"/>
  <c r="AZ1090" i="3"/>
  <c r="BA4916" i="3"/>
  <c r="BA4920" i="3" s="1"/>
  <c r="AZ4920" i="3"/>
  <c r="AY212" i="3"/>
  <c r="BA2376" i="3"/>
  <c r="BA2380" i="3" s="1"/>
  <c r="AZ2380" i="3"/>
  <c r="AZ1950" i="3"/>
  <c r="AZ1947" i="3"/>
  <c r="AZ1949" i="3"/>
  <c r="BA1920" i="3"/>
  <c r="BA1474" i="3"/>
  <c r="AE4684" i="3"/>
  <c r="BE677" i="3"/>
  <c r="BA3112" i="3"/>
  <c r="BA3113" i="3" s="1"/>
  <c r="BA3114" i="3" s="1"/>
  <c r="AZ3113" i="3"/>
  <c r="AZ3114" i="3" s="1"/>
  <c r="BD3754" i="3"/>
  <c r="BE3752" i="3"/>
  <c r="BE3754" i="3" s="1"/>
  <c r="BA4886" i="3"/>
  <c r="BA4887" i="3" s="1"/>
  <c r="BA4888" i="3" s="1"/>
  <c r="AZ4887" i="3"/>
  <c r="AZ4888" i="3" s="1"/>
  <c r="AE755" i="3"/>
  <c r="AE2153" i="3"/>
  <c r="BE1428" i="3"/>
  <c r="BD1429" i="3"/>
  <c r="BD1430" i="3" s="1"/>
  <c r="BD1435" i="3"/>
  <c r="BA5524" i="3"/>
  <c r="BA5521" i="3"/>
  <c r="AZ1652" i="3"/>
  <c r="BD1762" i="3"/>
  <c r="BD1813" i="3" s="1"/>
  <c r="BC1816" i="3"/>
  <c r="AE4621" i="3"/>
  <c r="BD4466" i="3"/>
  <c r="BC4468" i="3"/>
  <c r="BC4500" i="3" s="1"/>
  <c r="BE135" i="3"/>
  <c r="BE140" i="3" s="1"/>
  <c r="BD148" i="3"/>
  <c r="AZ1177" i="3"/>
  <c r="BD5327" i="3"/>
  <c r="BA1190" i="3"/>
  <c r="BA1218" i="3" s="1"/>
  <c r="AZ1218" i="3"/>
  <c r="AZ5432" i="3"/>
  <c r="BA5431" i="3"/>
  <c r="AZ5445" i="3"/>
  <c r="AZ5442" i="3"/>
  <c r="BE4119" i="3"/>
  <c r="BE4120" i="3" s="1"/>
  <c r="BD4120" i="3"/>
  <c r="BE2933" i="3"/>
  <c r="BE2934" i="3" s="1"/>
  <c r="BD2934" i="3"/>
  <c r="BE1414" i="3"/>
  <c r="BE1416" i="3" s="1"/>
  <c r="BD1416" i="3"/>
  <c r="BE4938" i="3"/>
  <c r="AZ1416" i="3"/>
  <c r="BA1415" i="3"/>
  <c r="BA1416" i="3" s="1"/>
  <c r="AZ3266" i="3"/>
  <c r="AZ3270" i="3" s="1"/>
  <c r="BA1919" i="3"/>
  <c r="AZ1921" i="3"/>
  <c r="BE157" i="3"/>
  <c r="BD162" i="3"/>
  <c r="BD160" i="3"/>
  <c r="BD161" i="3" s="1"/>
  <c r="BE1211" i="3"/>
  <c r="BE1212" i="3" s="1"/>
  <c r="BD1212" i="3"/>
  <c r="AZ5366" i="3"/>
  <c r="AY5380" i="3"/>
  <c r="AY5652" i="3" s="1"/>
  <c r="AY5377" i="3"/>
  <c r="AZ4778" i="3"/>
  <c r="BA4777" i="3"/>
  <c r="BA4778" i="3" s="1"/>
  <c r="AZ2208" i="3"/>
  <c r="D210" i="4"/>
  <c r="E210" i="4" s="1"/>
  <c r="F210" i="4" s="1"/>
  <c r="D1404" i="4"/>
  <c r="E1404" i="4" s="1"/>
  <c r="F1404" i="4" s="1"/>
  <c r="BA2928" i="3"/>
  <c r="BA2929" i="3" s="1"/>
  <c r="BA2935" i="3" s="1"/>
  <c r="AZ2929" i="3"/>
  <c r="AZ2935" i="3" s="1"/>
  <c r="AZ3553" i="3"/>
  <c r="AZ3557" i="3" s="1"/>
  <c r="AY3571" i="3"/>
  <c r="BA3483" i="3"/>
  <c r="BA3485" i="3" s="1"/>
  <c r="AZ3485" i="3"/>
  <c r="AZ4048" i="3"/>
  <c r="AZ4056" i="3" s="1"/>
  <c r="AZ723" i="3"/>
  <c r="AY726" i="3"/>
  <c r="AZ4271" i="3"/>
  <c r="AZ4288" i="3" s="1"/>
  <c r="AY4296" i="3"/>
  <c r="BE329" i="3"/>
  <c r="BD342" i="3"/>
  <c r="BD336" i="3"/>
  <c r="BD337" i="3" s="1"/>
  <c r="BA2385" i="3"/>
  <c r="BA2386" i="3" s="1"/>
  <c r="AZ2386" i="3"/>
  <c r="AZ4024" i="3"/>
  <c r="AZ4025" i="3" s="1"/>
  <c r="BE3227" i="3"/>
  <c r="BE3228" i="3" s="1"/>
  <c r="BE3229" i="3" s="1"/>
  <c r="BD3228" i="3"/>
  <c r="BD3229" i="3" s="1"/>
  <c r="BA1478" i="3"/>
  <c r="BA1480" i="3" s="1"/>
  <c r="AZ1480" i="3"/>
  <c r="AZ3322" i="3"/>
  <c r="AY3323" i="3"/>
  <c r="AY1391" i="3"/>
  <c r="AY1392" i="3" s="1"/>
  <c r="AZ1390" i="3"/>
  <c r="BE254" i="3"/>
  <c r="BE268" i="3" s="1"/>
  <c r="BD268" i="3"/>
  <c r="AZ992" i="3"/>
  <c r="AY994" i="3"/>
  <c r="D126" i="4"/>
  <c r="E126" i="4" s="1"/>
  <c r="F126" i="4" s="1"/>
  <c r="BD190" i="3"/>
  <c r="BD191" i="3" s="1"/>
  <c r="BE189" i="3"/>
  <c r="BE190" i="3" s="1"/>
  <c r="BE191" i="3" s="1"/>
  <c r="AZ5350" i="3"/>
  <c r="AZ5358" i="3" s="1"/>
  <c r="AZ5389" i="3"/>
  <c r="AZ5396" i="3" s="1"/>
  <c r="BA1385" i="3"/>
  <c r="BA1386" i="3" s="1"/>
  <c r="AZ1386" i="3"/>
  <c r="AZ5075" i="3"/>
  <c r="AZ4574" i="3"/>
  <c r="BA2576" i="3"/>
  <c r="BA2596" i="3" s="1"/>
  <c r="BA3038" i="3" s="1"/>
  <c r="AZ2596" i="3"/>
  <c r="AZ3038" i="3" s="1"/>
  <c r="AY2166" i="3"/>
  <c r="AY2172" i="3" s="1"/>
  <c r="AZ2165" i="3"/>
  <c r="BE5211" i="3"/>
  <c r="BA1071" i="3"/>
  <c r="BA1072" i="3" s="1"/>
  <c r="BA1073" i="3" s="1"/>
  <c r="AZ1072" i="3"/>
  <c r="AZ1073" i="3" s="1"/>
  <c r="AZ3228" i="3"/>
  <c r="AZ3229" i="3" s="1"/>
  <c r="BA3227" i="3"/>
  <c r="BA3228" i="3" s="1"/>
  <c r="BA3229" i="3" s="1"/>
  <c r="AZ2766" i="3"/>
  <c r="BA2765" i="3"/>
  <c r="BA2766" i="3" s="1"/>
  <c r="AZ2130" i="3"/>
  <c r="AE4083" i="3"/>
  <c r="AY3276" i="3"/>
  <c r="D1242" i="4"/>
  <c r="E1242" i="4" s="1"/>
  <c r="F1242" i="4" s="1"/>
  <c r="AY5146" i="3"/>
  <c r="AY5655" i="3" s="1"/>
  <c r="AZ5091" i="3"/>
  <c r="BA2170" i="3"/>
  <c r="BA2171" i="3" s="1"/>
  <c r="AZ2171" i="3"/>
  <c r="BA5640" i="3"/>
  <c r="BA5641" i="3" s="1"/>
  <c r="BA5642" i="3" s="1"/>
  <c r="AZ5641" i="3"/>
  <c r="AZ5642" i="3" s="1"/>
  <c r="BA4791" i="3"/>
  <c r="BA4793" i="3" s="1"/>
  <c r="BA4794" i="3" s="1"/>
  <c r="AZ4793" i="3"/>
  <c r="AZ4794" i="3" s="1"/>
  <c r="AY4683" i="3"/>
  <c r="AZ1677" i="3"/>
  <c r="AZ1689" i="3" s="1"/>
  <c r="D1412" i="4"/>
  <c r="E1412" i="4" s="1"/>
  <c r="F1412" i="4" s="1"/>
  <c r="AY1695" i="3"/>
  <c r="D218" i="4"/>
  <c r="E218" i="4" s="1"/>
  <c r="F218" i="4" s="1"/>
  <c r="BE3990" i="3"/>
  <c r="BE3991" i="3" s="1"/>
  <c r="BE3992" i="3" s="1"/>
  <c r="BD3991" i="3"/>
  <c r="BD3992" i="3" s="1"/>
  <c r="AZ2105" i="3"/>
  <c r="AY2113" i="3"/>
  <c r="BE2529" i="3"/>
  <c r="BE2530" i="3" s="1"/>
  <c r="BD2530" i="3"/>
  <c r="AZ4079" i="3"/>
  <c r="AZ4082" i="3" s="1"/>
  <c r="AZ908" i="3"/>
  <c r="AZ911" i="3"/>
  <c r="BA887" i="3"/>
  <c r="AZ888" i="3"/>
  <c r="AZ5272" i="3"/>
  <c r="AZ5296" i="3" s="1"/>
  <c r="AY5328" i="3"/>
  <c r="AY3903" i="3"/>
  <c r="AZ3900" i="3"/>
  <c r="AZ3902" i="3" s="1"/>
  <c r="BE20" i="3"/>
  <c r="BE21" i="3" s="1"/>
  <c r="BE22" i="3" s="1"/>
  <c r="BD21" i="3"/>
  <c r="BD22" i="3" s="1"/>
  <c r="BA608" i="3"/>
  <c r="BA618" i="3" s="1"/>
  <c r="AZ618" i="3"/>
  <c r="AZ641" i="3"/>
  <c r="BA5487" i="3"/>
  <c r="AZ5493" i="3"/>
  <c r="AZ5490" i="3"/>
  <c r="AZ5488" i="3"/>
  <c r="AZ2142" i="3"/>
  <c r="D322" i="4"/>
  <c r="E322" i="4" s="1"/>
  <c r="F322" i="4" s="1"/>
  <c r="AY2155" i="3"/>
  <c r="AZ770" i="3"/>
  <c r="AY800" i="3"/>
  <c r="AY837" i="3" s="1"/>
  <c r="BE1089" i="3"/>
  <c r="BE1090" i="3" s="1"/>
  <c r="BD1090" i="3"/>
  <c r="BE4132" i="3"/>
  <c r="BD4142" i="3"/>
  <c r="BD4220" i="3" s="1"/>
  <c r="BD4136" i="3"/>
  <c r="BD4137" i="3" s="1"/>
  <c r="BA1370" i="3"/>
  <c r="BA1371" i="3" s="1"/>
  <c r="AZ1371" i="3"/>
  <c r="AE5378" i="3"/>
  <c r="BA1061" i="3"/>
  <c r="AZ1313" i="3"/>
  <c r="BA1313" i="3" s="1"/>
  <c r="D6" i="4"/>
  <c r="E6" i="4" s="1"/>
  <c r="F6" i="4" s="1"/>
  <c r="D1372" i="4"/>
  <c r="E1372" i="4" s="1"/>
  <c r="F1372" i="4" s="1"/>
  <c r="AZ4394" i="3"/>
  <c r="BA1680" i="3"/>
  <c r="BA1692" i="3" s="1"/>
  <c r="AZ1692" i="3"/>
  <c r="AZ4604" i="3"/>
  <c r="AZ4620" i="3" s="1"/>
  <c r="D1501" i="4"/>
  <c r="E1501" i="4" s="1"/>
  <c r="F1501" i="4" s="1"/>
  <c r="E1159" i="4"/>
  <c r="F1159" i="4" s="1"/>
  <c r="AE5576" i="3"/>
  <c r="BE5184" i="3"/>
  <c r="BE5192" i="3" s="1"/>
  <c r="AZ3936" i="3"/>
  <c r="AY3946" i="3"/>
  <c r="AY3947" i="3" s="1"/>
  <c r="AZ5174" i="3"/>
  <c r="D1234" i="4"/>
  <c r="E1234" i="4" s="1"/>
  <c r="F1234" i="4" s="1"/>
  <c r="D1290" i="4"/>
  <c r="E1290" i="4" s="1"/>
  <c r="F1290" i="4" s="1"/>
  <c r="AZ5032" i="3"/>
  <c r="BA5032" i="3" s="1"/>
  <c r="BE2031" i="3"/>
  <c r="BE2032" i="3" s="1"/>
  <c r="BD2032" i="3"/>
  <c r="BE2707" i="3"/>
  <c r="BE2733" i="3" s="1"/>
  <c r="BE2734" i="3" s="1"/>
  <c r="BD2733" i="3"/>
  <c r="BD2734" i="3" s="1"/>
  <c r="AZ2761" i="3"/>
  <c r="AZ5458" i="3"/>
  <c r="AZ5476" i="3" s="1"/>
  <c r="BA695" i="3"/>
  <c r="BE5127" i="3"/>
  <c r="BD183" i="3"/>
  <c r="BE171" i="3"/>
  <c r="BD177" i="3"/>
  <c r="BD178" i="3" s="1"/>
  <c r="BA2420" i="3"/>
  <c r="BA2422" i="3" s="1"/>
  <c r="AZ2422" i="3"/>
  <c r="AZ4879" i="3"/>
  <c r="BA4872" i="3"/>
  <c r="AZ4876" i="3"/>
  <c r="AZ4873" i="3"/>
  <c r="BE2148" i="3"/>
  <c r="BE2158" i="3" s="1"/>
  <c r="BD2158" i="3"/>
  <c r="BE2778" i="3"/>
  <c r="BE2781" i="3" s="1"/>
  <c r="BE2782" i="3" s="1"/>
  <c r="BD2781" i="3"/>
  <c r="BD2782" i="3" s="1"/>
  <c r="AZ211" i="3"/>
  <c r="BA210" i="3"/>
  <c r="BA211" i="3" s="1"/>
  <c r="BE495" i="3"/>
  <c r="BE497" i="3" s="1"/>
  <c r="BD5184" i="3"/>
  <c r="BD5192" i="3" s="1"/>
  <c r="BE373" i="3"/>
  <c r="BE2923" i="3"/>
  <c r="BE2929" i="3" s="1"/>
  <c r="BD2929" i="3"/>
  <c r="BE724" i="3"/>
  <c r="BE726" i="3" s="1"/>
  <c r="BE755" i="3" s="1"/>
  <c r="BD726" i="3"/>
  <c r="AZ1155" i="3"/>
  <c r="BA748" i="3"/>
  <c r="BA754" i="3" s="1"/>
  <c r="AZ754" i="3"/>
  <c r="BA1318" i="3"/>
  <c r="BE3742" i="3"/>
  <c r="BA204" i="3"/>
  <c r="BA206" i="3" s="1"/>
  <c r="AZ206" i="3"/>
  <c r="BE526" i="3"/>
  <c r="BE542" i="3" s="1"/>
  <c r="BE581" i="3" s="1"/>
  <c r="BD542" i="3"/>
  <c r="BD581" i="3" s="1"/>
  <c r="BA1710" i="3"/>
  <c r="BA4682" i="3"/>
  <c r="BA4683" i="3" s="1"/>
  <c r="AZ4683" i="3"/>
  <c r="BA5227" i="3"/>
  <c r="BA5231" i="3" s="1"/>
  <c r="AZ5231" i="3"/>
  <c r="BD4873" i="3"/>
  <c r="BE4871" i="3"/>
  <c r="BE5485" i="3"/>
  <c r="BD5486" i="3"/>
  <c r="BA2909" i="3"/>
  <c r="BA2911" i="3" s="1"/>
  <c r="AZ2911" i="3"/>
  <c r="BA4808" i="3"/>
  <c r="AZ4810" i="3"/>
  <c r="BE4411" i="3"/>
  <c r="BE4416" i="3" s="1"/>
  <c r="BD4416" i="3"/>
  <c r="BE3962" i="3"/>
  <c r="BA2855" i="3"/>
  <c r="BA2869" i="3" s="1"/>
  <c r="BA4642" i="3"/>
  <c r="BA701" i="3"/>
  <c r="AZ709" i="3"/>
  <c r="BA578" i="3"/>
  <c r="BA580" i="3" s="1"/>
  <c r="AZ580" i="3"/>
  <c r="BE4772" i="3"/>
  <c r="BE4773" i="3" s="1"/>
  <c r="BE4779" i="3" s="1"/>
  <c r="BD4773" i="3"/>
  <c r="BD4779" i="3" s="1"/>
  <c r="AZ2018" i="3"/>
  <c r="AZ2015" i="3"/>
  <c r="BA2000" i="3"/>
  <c r="BA3820" i="3"/>
  <c r="BA3834" i="3" s="1"/>
  <c r="AZ3834" i="3"/>
  <c r="BD211" i="3"/>
  <c r="BE210" i="3"/>
  <c r="BE211" i="3" s="1"/>
  <c r="BE4665" i="3"/>
  <c r="BE4683" i="3" s="1"/>
  <c r="BD4683" i="3"/>
  <c r="BD3373" i="3"/>
  <c r="BE3371" i="3"/>
  <c r="AZ5566" i="3"/>
  <c r="BA5564" i="3"/>
  <c r="BE5260" i="3"/>
  <c r="BE676" i="3"/>
  <c r="BD689" i="3"/>
  <c r="BA52" i="3"/>
  <c r="BA61" i="3" s="1"/>
  <c r="BE2993" i="3"/>
  <c r="BE3010" i="3" s="1"/>
  <c r="BD3010" i="3"/>
  <c r="AZ1248" i="3"/>
  <c r="BA1228" i="3"/>
  <c r="AZ1245" i="3"/>
  <c r="AZ1229" i="3"/>
  <c r="BA3093" i="3"/>
  <c r="BA3097" i="3" s="1"/>
  <c r="BA3098" i="3" s="1"/>
  <c r="AZ3097" i="3"/>
  <c r="AZ3098" i="3" s="1"/>
  <c r="BA836" i="3"/>
  <c r="BA839" i="3"/>
  <c r="BE1418" i="3"/>
  <c r="BA394" i="3"/>
  <c r="BA449" i="3" s="1"/>
  <c r="AZ449" i="3"/>
  <c r="AZ498" i="3" s="1"/>
  <c r="AZ1874" i="3"/>
  <c r="AZ1877" i="3"/>
  <c r="AZ1876" i="3"/>
  <c r="BA1829" i="3"/>
  <c r="BA1193" i="3"/>
  <c r="AZ1201" i="3"/>
  <c r="BA3683" i="3"/>
  <c r="BA2761" i="3"/>
  <c r="BE2574" i="3"/>
  <c r="BD2596" i="3"/>
  <c r="BD3038" i="3" s="1"/>
  <c r="BD2584" i="3"/>
  <c r="BA5037" i="3"/>
  <c r="AZ5506" i="3"/>
  <c r="BA5504" i="3"/>
  <c r="BE919" i="3"/>
  <c r="BE924" i="3" s="1"/>
  <c r="BE925" i="3" s="1"/>
  <c r="BD924" i="3"/>
  <c r="BD925" i="3" s="1"/>
  <c r="BE123" i="3"/>
  <c r="BD2336" i="3"/>
  <c r="BE2325" i="3"/>
  <c r="BE2336" i="3" s="1"/>
  <c r="BA5622" i="3"/>
  <c r="BA5623" i="3" s="1"/>
  <c r="BA5629" i="3" s="1"/>
  <c r="AZ5623" i="3"/>
  <c r="AZ5629" i="3" s="1"/>
  <c r="BE711" i="3"/>
  <c r="BD3097" i="3"/>
  <c r="BD3098" i="3" s="1"/>
  <c r="BE3095" i="3"/>
  <c r="BE3097" i="3" s="1"/>
  <c r="BE3098" i="3" s="1"/>
  <c r="BE1228" i="3"/>
  <c r="BD1248" i="3"/>
  <c r="BD1245" i="3"/>
  <c r="BD1229" i="3"/>
  <c r="BA2973" i="3"/>
  <c r="BA2977" i="3" s="1"/>
  <c r="AZ2977" i="3"/>
  <c r="AZ2978" i="3" s="1"/>
  <c r="BA1410" i="3"/>
  <c r="BA1418" i="3"/>
  <c r="BD4765" i="3"/>
  <c r="BE4826" i="3"/>
  <c r="BD4828" i="3"/>
  <c r="BD5475" i="3"/>
  <c r="BD5472" i="3"/>
  <c r="BD5458" i="3"/>
  <c r="BE5457" i="3"/>
  <c r="BA4826" i="3"/>
  <c r="AZ4828" i="3"/>
  <c r="BE4765" i="3"/>
  <c r="BA2339" i="3"/>
  <c r="BE4496" i="3"/>
  <c r="BE4499" i="3"/>
  <c r="BE2001" i="3"/>
  <c r="BE2019" i="3" s="1"/>
  <c r="BD2019" i="3"/>
  <c r="AZ2348" i="3"/>
  <c r="AZ2349" i="3" s="1"/>
  <c r="BA2347" i="3"/>
  <c r="BA2348" i="3" s="1"/>
  <c r="BA2349" i="3" s="1"/>
  <c r="BE5442" i="3"/>
  <c r="BE5445" i="3"/>
  <c r="BA1961" i="3"/>
  <c r="BA947" i="3"/>
  <c r="BA948" i="3" s="1"/>
  <c r="AZ948" i="3"/>
  <c r="BE3125" i="3"/>
  <c r="BD3141" i="3"/>
  <c r="BA5472" i="3"/>
  <c r="BA5475" i="3"/>
  <c r="AP3731" i="3"/>
  <c r="BA937" i="3"/>
  <c r="BA943" i="3" s="1"/>
  <c r="AZ943" i="3"/>
  <c r="BA306" i="3"/>
  <c r="BA309" i="3" s="1"/>
  <c r="BA641" i="3"/>
  <c r="BA3807" i="3"/>
  <c r="BA3808" i="3" s="1"/>
  <c r="AZ3808" i="3"/>
  <c r="AZ5611" i="3"/>
  <c r="BA5587" i="3"/>
  <c r="AZ5614" i="3"/>
  <c r="BE771" i="3"/>
  <c r="BA3667" i="3"/>
  <c r="BA4142" i="3"/>
  <c r="BA4220" i="3" s="1"/>
  <c r="BA4136" i="3"/>
  <c r="BA4137" i="3" s="1"/>
  <c r="BE2400" i="3"/>
  <c r="BE2401" i="3" s="1"/>
  <c r="BE2402" i="3" s="1"/>
  <c r="BD2401" i="3"/>
  <c r="BD2402" i="3" s="1"/>
  <c r="BA1785" i="3"/>
  <c r="BD2339" i="3"/>
  <c r="BE2316" i="3"/>
  <c r="BE5586" i="3"/>
  <c r="E142" i="4"/>
  <c r="F142" i="4" s="1"/>
  <c r="BD3767" i="3"/>
  <c r="BD3768" i="3" s="1"/>
  <c r="BE3766" i="3"/>
  <c r="BE3767" i="3" s="1"/>
  <c r="BE3768" i="3" s="1"/>
  <c r="BE5038" i="3"/>
  <c r="BE5048" i="3" s="1"/>
  <c r="BE5056" i="3" s="1"/>
  <c r="BD5048" i="3"/>
  <c r="BD5056" i="3" s="1"/>
  <c r="BA1177" i="3"/>
  <c r="BA1155" i="3"/>
  <c r="BA1655" i="3"/>
  <c r="BA1652" i="3"/>
  <c r="BA1658" i="3"/>
  <c r="AZ3215" i="3"/>
  <c r="BA3214" i="3"/>
  <c r="BA3215" i="3" s="1"/>
  <c r="BE4791" i="3"/>
  <c r="BE595" i="3"/>
  <c r="BE618" i="3" s="1"/>
  <c r="BD618" i="3"/>
  <c r="BE2384" i="3"/>
  <c r="BE2386" i="3" s="1"/>
  <c r="BD2386" i="3"/>
  <c r="AW4861" i="3"/>
  <c r="BA3948" i="3"/>
  <c r="BE4182" i="3"/>
  <c r="BE278" i="3"/>
  <c r="AZ3490" i="3"/>
  <c r="BA3489" i="3"/>
  <c r="BA3490" i="3" s="1"/>
  <c r="BA686" i="3"/>
  <c r="AZ689" i="3"/>
  <c r="BE2413" i="3"/>
  <c r="BE2416" i="3" s="1"/>
  <c r="BE2423" i="3" s="1"/>
  <c r="BD2416" i="3"/>
  <c r="BD2423" i="3" s="1"/>
  <c r="BE2593" i="3"/>
  <c r="BD2600" i="3"/>
  <c r="BD2594" i="3"/>
  <c r="BE1588" i="3"/>
  <c r="BD1609" i="3"/>
  <c r="BE1125" i="3"/>
  <c r="AZ4369" i="3"/>
  <c r="BA4368" i="3"/>
  <c r="BA4369" i="3" s="1"/>
  <c r="BD1155" i="3"/>
  <c r="BE3790" i="3"/>
  <c r="BA2708" i="3"/>
  <c r="BA2733" i="3" s="1"/>
  <c r="BA2734" i="3" s="1"/>
  <c r="AZ2733" i="3"/>
  <c r="AZ2734" i="3" s="1"/>
  <c r="BE2910" i="3"/>
  <c r="BE2911" i="3" s="1"/>
  <c r="BE2912" i="3" s="1"/>
  <c r="BD2911" i="3"/>
  <c r="BA3584" i="3"/>
  <c r="BD3210" i="3"/>
  <c r="BE3209" i="3"/>
  <c r="BE3210" i="3" s="1"/>
  <c r="BE3216" i="3" s="1"/>
  <c r="BE5414" i="3"/>
  <c r="BE5415" i="3" s="1"/>
  <c r="BE5416" i="3" s="1"/>
  <c r="BD5415" i="3"/>
  <c r="BD5416" i="3" s="1"/>
  <c r="BA2873" i="3"/>
  <c r="BA2876" i="3" s="1"/>
  <c r="AZ2876" i="3"/>
  <c r="BE836" i="3"/>
  <c r="BE1786" i="3"/>
  <c r="BD1072" i="3"/>
  <c r="BD1073" i="3" s="1"/>
  <c r="BE1071" i="3"/>
  <c r="BE1072" i="3" s="1"/>
  <c r="BE1073" i="3" s="1"/>
  <c r="BA3127" i="3"/>
  <c r="AZ4092" i="3" l="1"/>
  <c r="BA2978" i="3"/>
  <c r="BD1692" i="3"/>
  <c r="BC4900" i="3"/>
  <c r="BC4901" i="3"/>
  <c r="AZ5141" i="3"/>
  <c r="AE4896" i="3"/>
  <c r="AE4902" i="3" s="1"/>
  <c r="AZ4596" i="3"/>
  <c r="BA4650" i="3"/>
  <c r="AD4900" i="3"/>
  <c r="AY4901" i="3"/>
  <c r="AV4900" i="3"/>
  <c r="BA4195" i="3"/>
  <c r="BA4207" i="3" s="1"/>
  <c r="BA4215" i="3" s="1"/>
  <c r="BA4221" i="3" s="1"/>
  <c r="BC2360" i="3"/>
  <c r="AZ2264" i="3"/>
  <c r="BD2264" i="3"/>
  <c r="BD2277" i="3" s="1"/>
  <c r="BD1819" i="3"/>
  <c r="BD1752" i="3"/>
  <c r="BD1814" i="3" s="1"/>
  <c r="BA1752" i="3"/>
  <c r="AW5525" i="3"/>
  <c r="BE1619" i="3"/>
  <c r="BE1633" i="3" s="1"/>
  <c r="BD1633" i="3"/>
  <c r="BA1616" i="3"/>
  <c r="BA1633" i="3" s="1"/>
  <c r="AZ1633" i="3"/>
  <c r="AZ1653" i="3" s="1"/>
  <c r="AD5654" i="3"/>
  <c r="AE1989" i="3"/>
  <c r="BE5140" i="3"/>
  <c r="BE5141" i="3" s="1"/>
  <c r="AZ2695" i="3"/>
  <c r="BD5140" i="3"/>
  <c r="BD5141" i="3" s="1"/>
  <c r="BE5244" i="3"/>
  <c r="BE5296" i="3" s="1"/>
  <c r="BE5328" i="3" s="1"/>
  <c r="BD5296" i="3"/>
  <c r="BD5328" i="3" s="1"/>
  <c r="AE1951" i="3"/>
  <c r="AW4880" i="3"/>
  <c r="BC5653" i="3"/>
  <c r="BA2694" i="3"/>
  <c r="BA2695" i="3" s="1"/>
  <c r="AZ4215" i="3"/>
  <c r="AZ4221" i="3" s="1"/>
  <c r="AV2361" i="3"/>
  <c r="AD2361" i="3"/>
  <c r="AD3729" i="3"/>
  <c r="AV5654" i="3"/>
  <c r="AE5650" i="3"/>
  <c r="AE5656" i="3" s="1"/>
  <c r="AW1451" i="3"/>
  <c r="AW1457" i="3" s="1"/>
  <c r="AZ3729" i="3"/>
  <c r="AY3042" i="3"/>
  <c r="BC2362" i="3"/>
  <c r="AE2357" i="3"/>
  <c r="AE2363" i="3" s="1"/>
  <c r="AW3037" i="3"/>
  <c r="AW3043" i="3" s="1"/>
  <c r="AE4097" i="3"/>
  <c r="AW4097" i="3"/>
  <c r="AY3730" i="3"/>
  <c r="AY2359" i="3"/>
  <c r="AY5661" i="3" s="1"/>
  <c r="AW4902" i="3"/>
  <c r="AE1451" i="3"/>
  <c r="AE1457" i="3" s="1"/>
  <c r="AE3725" i="3"/>
  <c r="AE3731" i="3" s="1"/>
  <c r="BC2359" i="3"/>
  <c r="AY2362" i="3"/>
  <c r="BC1456" i="3"/>
  <c r="BD3730" i="3"/>
  <c r="BD1456" i="3"/>
  <c r="AY1456" i="3"/>
  <c r="AZ1454" i="3"/>
  <c r="BC1453" i="3"/>
  <c r="AY1452" i="3"/>
  <c r="AW1455" i="3"/>
  <c r="BC1455" i="3"/>
  <c r="BA498" i="3"/>
  <c r="BD4729" i="3"/>
  <c r="BD4760" i="3" s="1"/>
  <c r="BE4729" i="3"/>
  <c r="BE4760" i="3" s="1"/>
  <c r="BE5340" i="3"/>
  <c r="BE5358" i="3" s="1"/>
  <c r="BA3709" i="3"/>
  <c r="BA3718" i="3" s="1"/>
  <c r="BE3659" i="3"/>
  <c r="BE3672" i="3" s="1"/>
  <c r="BE3262" i="3"/>
  <c r="BD3270" i="3"/>
  <c r="BD3271" i="3" s="1"/>
  <c r="AZ2152" i="3"/>
  <c r="BE1679" i="3"/>
  <c r="BE1689" i="3" s="1"/>
  <c r="BE4857" i="3"/>
  <c r="BE1603" i="3"/>
  <c r="BE3880" i="3"/>
  <c r="BE3890" i="3" s="1"/>
  <c r="BE3903" i="3" s="1"/>
  <c r="BE1557" i="3"/>
  <c r="BE1576" i="3" s="1"/>
  <c r="BD1604" i="3"/>
  <c r="BD2153" i="3"/>
  <c r="AY1653" i="3"/>
  <c r="AZ5588" i="3"/>
  <c r="AZ5615" i="3" s="1"/>
  <c r="BE5537" i="3"/>
  <c r="BE5554" i="3" s="1"/>
  <c r="BE1921" i="3"/>
  <c r="BE1951" i="3" s="1"/>
  <c r="BD2767" i="3"/>
  <c r="AZ2595" i="3"/>
  <c r="BE3432" i="3"/>
  <c r="BE3476" i="3" s="1"/>
  <c r="BD3216" i="3"/>
  <c r="BD3475" i="3"/>
  <c r="BD3728" i="3" s="1"/>
  <c r="BC1417" i="3"/>
  <c r="BE1988" i="3"/>
  <c r="BE642" i="3"/>
  <c r="BE3418" i="3"/>
  <c r="BE3727" i="3" s="1"/>
  <c r="BE3419" i="3"/>
  <c r="AZ2794" i="3"/>
  <c r="AZ2795" i="3" s="1"/>
  <c r="BD2647" i="3"/>
  <c r="BA2412" i="3"/>
  <c r="BA2416" i="3" s="1"/>
  <c r="BA2423" i="3" s="1"/>
  <c r="AZ2423" i="3"/>
  <c r="BA2700" i="3"/>
  <c r="AW5656" i="3"/>
  <c r="BC3755" i="3"/>
  <c r="AZ1830" i="3"/>
  <c r="AZ1878" i="3" s="1"/>
  <c r="BC3271" i="3"/>
  <c r="AW5662" i="3"/>
  <c r="AZ2912" i="3"/>
  <c r="BE2767" i="3"/>
  <c r="BC5378" i="3"/>
  <c r="BC1213" i="3"/>
  <c r="X5663" i="3"/>
  <c r="BC1604" i="3"/>
  <c r="BC2079" i="3"/>
  <c r="AY710" i="3"/>
  <c r="BA3671" i="3"/>
  <c r="BE3958" i="3"/>
  <c r="BE3964" i="3" s="1"/>
  <c r="BE3965" i="3" s="1"/>
  <c r="BD3964" i="3"/>
  <c r="BD3965" i="3" s="1"/>
  <c r="BE3544" i="3"/>
  <c r="BE3557" i="3" s="1"/>
  <c r="BE3571" i="3" s="1"/>
  <c r="BD3557" i="3"/>
  <c r="BD3571" i="3" s="1"/>
  <c r="BE3504" i="3"/>
  <c r="BE3528" i="3" s="1"/>
  <c r="BE3529" i="3" s="1"/>
  <c r="BD3528" i="3"/>
  <c r="BD3529" i="3" s="1"/>
  <c r="AP5663" i="3"/>
  <c r="BA2084" i="3"/>
  <c r="BA2333" i="3"/>
  <c r="BA2334" i="3" s="1"/>
  <c r="AE5660" i="3"/>
  <c r="BE2333" i="3"/>
  <c r="BE2077" i="3"/>
  <c r="BD2079" i="3"/>
  <c r="BE1750" i="3"/>
  <c r="BE1752" i="3" s="1"/>
  <c r="AY3216" i="3"/>
  <c r="BC3718" i="3"/>
  <c r="BC2537" i="3"/>
  <c r="BA1172" i="3"/>
  <c r="BC2647" i="3"/>
  <c r="BC4207" i="3"/>
  <c r="BC4215" i="3" s="1"/>
  <c r="BE3431" i="3"/>
  <c r="BE3475" i="3" s="1"/>
  <c r="BD3472" i="3"/>
  <c r="BE5629" i="3"/>
  <c r="BA3432" i="3"/>
  <c r="BA3476" i="3" s="1"/>
  <c r="AY3809" i="3"/>
  <c r="AY4091" i="3" s="1"/>
  <c r="BA3430" i="3"/>
  <c r="BC710" i="3"/>
  <c r="BC642" i="3"/>
  <c r="BD1091" i="3"/>
  <c r="BE35" i="3"/>
  <c r="BE36" i="3" s="1"/>
  <c r="BE37" i="3" s="1"/>
  <c r="BD642" i="3"/>
  <c r="BA177" i="3"/>
  <c r="BA178" i="3" s="1"/>
  <c r="AY3844" i="3"/>
  <c r="BC4296" i="3"/>
  <c r="BD279" i="3"/>
  <c r="BE1963" i="3"/>
  <c r="BE1989" i="3" s="1"/>
  <c r="BE1479" i="3"/>
  <c r="BE1480" i="3" s="1"/>
  <c r="BA3375" i="3"/>
  <c r="BA3420" i="3" s="1"/>
  <c r="BC2334" i="3"/>
  <c r="AY4032" i="3"/>
  <c r="AZ2282" i="3"/>
  <c r="AY3271" i="3"/>
  <c r="AY581" i="3"/>
  <c r="AZ3788" i="3"/>
  <c r="AZ3789" i="3" s="1"/>
  <c r="BE5565" i="3"/>
  <c r="BE5575" i="3" s="1"/>
  <c r="AY3672" i="3"/>
  <c r="BA1372" i="3"/>
  <c r="AZ1042" i="3"/>
  <c r="BA1042" i="3"/>
  <c r="BC5328" i="3"/>
  <c r="AZ2001" i="3"/>
  <c r="AZ2019" i="3" s="1"/>
  <c r="BC2877" i="3"/>
  <c r="BC498" i="3"/>
  <c r="BC4760" i="3"/>
  <c r="BD3748" i="3"/>
  <c r="BD3755" i="3" s="1"/>
  <c r="BE2231" i="3"/>
  <c r="BE2282" i="3" s="1"/>
  <c r="BD2282" i="3"/>
  <c r="AW5494" i="3"/>
  <c r="BE4948" i="3"/>
  <c r="BE4954" i="3" s="1"/>
  <c r="BA3209" i="3"/>
  <c r="BA3210" i="3" s="1"/>
  <c r="BA3216" i="3" s="1"/>
  <c r="AZ3210" i="3"/>
  <c r="AZ3216" i="3" s="1"/>
  <c r="BE2507" i="3"/>
  <c r="BD2511" i="3"/>
  <c r="BE3135" i="3"/>
  <c r="BE3141" i="3" s="1"/>
  <c r="BA922" i="3"/>
  <c r="BA924" i="3" s="1"/>
  <c r="BA925" i="3" s="1"/>
  <c r="AZ924" i="3"/>
  <c r="AZ925" i="3" s="1"/>
  <c r="BA2507" i="3"/>
  <c r="AZ2511" i="3"/>
  <c r="AY1172" i="3"/>
  <c r="BA3135" i="3"/>
  <c r="BA3141" i="3" s="1"/>
  <c r="AE3043" i="3"/>
  <c r="BE4191" i="3"/>
  <c r="BE4195" i="3" s="1"/>
  <c r="BE4294" i="3"/>
  <c r="BE4295" i="3" s="1"/>
  <c r="BD4295" i="3"/>
  <c r="BE2873" i="3"/>
  <c r="BE2876" i="3" s="1"/>
  <c r="BD2876" i="3"/>
  <c r="BC4684" i="3"/>
  <c r="BA3248" i="3"/>
  <c r="BA3254" i="3" s="1"/>
  <c r="BA314" i="3"/>
  <c r="BA316" i="3" s="1"/>
  <c r="BA317" i="3" s="1"/>
  <c r="AZ316" i="3"/>
  <c r="AZ317" i="3" s="1"/>
  <c r="BD5566" i="3"/>
  <c r="D851" i="4"/>
  <c r="E851" i="4" s="1"/>
  <c r="F851" i="4" s="1"/>
  <c r="BA361" i="3"/>
  <c r="BA384" i="3" s="1"/>
  <c r="AZ384" i="3"/>
  <c r="BA80" i="3"/>
  <c r="BA81" i="3" s="1"/>
  <c r="BA82" i="3" s="1"/>
  <c r="AZ81" i="3"/>
  <c r="AZ82" i="3" s="1"/>
  <c r="BC2695" i="3"/>
  <c r="AZ3718" i="3"/>
  <c r="BD5572" i="3"/>
  <c r="BA145" i="3"/>
  <c r="BA146" i="3" s="1"/>
  <c r="AZ146" i="3"/>
  <c r="BA4030" i="3"/>
  <c r="BA4031" i="3" s="1"/>
  <c r="AZ4031" i="3"/>
  <c r="BA1653" i="3"/>
  <c r="BE2688" i="3"/>
  <c r="BE2694" i="3" s="1"/>
  <c r="AZ1372" i="3"/>
  <c r="BC5660" i="3"/>
  <c r="BD1298" i="3"/>
  <c r="AZ2387" i="3"/>
  <c r="AY1814" i="3"/>
  <c r="BC4621" i="3"/>
  <c r="AY5141" i="3"/>
  <c r="AZ1172" i="3"/>
  <c r="AZ710" i="3"/>
  <c r="BE4793" i="3"/>
  <c r="BE4794" i="3" s="1"/>
  <c r="BE1213" i="3"/>
  <c r="BD4793" i="3"/>
  <c r="BD4794" i="3" s="1"/>
  <c r="AY1213" i="3"/>
  <c r="BE3748" i="3"/>
  <c r="BE3755" i="3" s="1"/>
  <c r="AW2363" i="3"/>
  <c r="AE5664" i="3"/>
  <c r="D508" i="4"/>
  <c r="E508" i="4" s="1"/>
  <c r="F508" i="4" s="1"/>
  <c r="AY2277" i="3"/>
  <c r="BD1324" i="3"/>
  <c r="BD1325" i="3" s="1"/>
  <c r="BE1323" i="3"/>
  <c r="BE1324" i="3" s="1"/>
  <c r="BE1325" i="3" s="1"/>
  <c r="BE1091" i="3"/>
  <c r="BD755" i="3"/>
  <c r="BA2185" i="3"/>
  <c r="BA2912" i="3"/>
  <c r="BD1213" i="3"/>
  <c r="BC1690" i="3"/>
  <c r="AY5663" i="3"/>
  <c r="BE2185" i="3"/>
  <c r="BD2912" i="3"/>
  <c r="BC3844" i="3"/>
  <c r="I851" i="4"/>
  <c r="J851" i="4" s="1"/>
  <c r="K851" i="4" s="1"/>
  <c r="BD2537" i="3"/>
  <c r="AY2647" i="3"/>
  <c r="I1191" i="4"/>
  <c r="J1191" i="4" s="1"/>
  <c r="K1191" i="4" s="1"/>
  <c r="BD382" i="3"/>
  <c r="BD385" i="3"/>
  <c r="AZ1091" i="3"/>
  <c r="BA2591" i="3"/>
  <c r="AZ2600" i="3"/>
  <c r="AY2877" i="3"/>
  <c r="BE888" i="3"/>
  <c r="BE912" i="3" s="1"/>
  <c r="BD912" i="3"/>
  <c r="BE4395" i="3"/>
  <c r="BE4407" i="3" s="1"/>
  <c r="BE4417" i="3" s="1"/>
  <c r="BD4407" i="3"/>
  <c r="BD4417" i="3" s="1"/>
  <c r="D681" i="4"/>
  <c r="E681" i="4" s="1"/>
  <c r="F681" i="4" s="1"/>
  <c r="AZ1417" i="3"/>
  <c r="BE2935" i="3"/>
  <c r="BE284" i="3"/>
  <c r="BD5216" i="3"/>
  <c r="BD5232" i="3" s="1"/>
  <c r="BA1481" i="3"/>
  <c r="BE3029" i="3"/>
  <c r="BE5216" i="3"/>
  <c r="BE5232" i="3" s="1"/>
  <c r="AY995" i="3"/>
  <c r="E779" i="4"/>
  <c r="F779" i="4" s="1"/>
  <c r="BA1285" i="3"/>
  <c r="BA1291" i="3" s="1"/>
  <c r="BA1298" i="3" s="1"/>
  <c r="AZ1291" i="3"/>
  <c r="AZ1298" i="3" s="1"/>
  <c r="BA5209" i="3"/>
  <c r="BA5216" i="3" s="1"/>
  <c r="BA5232" i="3" s="1"/>
  <c r="AZ5216" i="3"/>
  <c r="AZ5232" i="3" s="1"/>
  <c r="BD2334" i="3"/>
  <c r="AZ5550" i="3"/>
  <c r="AZ5553" i="3"/>
  <c r="AZ5653" i="3" s="1"/>
  <c r="BA5536" i="3"/>
  <c r="BA4374" i="3"/>
  <c r="BA4375" i="3" s="1"/>
  <c r="BA4376" i="3" s="1"/>
  <c r="AZ4375" i="3"/>
  <c r="AZ4376" i="3" s="1"/>
  <c r="AE4861" i="3"/>
  <c r="BD5611" i="3"/>
  <c r="BE5587" i="3"/>
  <c r="BD5614" i="3"/>
  <c r="BA1772" i="3"/>
  <c r="BA1819" i="3" s="1"/>
  <c r="AZ1819" i="3"/>
  <c r="BA981" i="3"/>
  <c r="BA986" i="3" s="1"/>
  <c r="AZ986" i="3"/>
  <c r="BD4810" i="3"/>
  <c r="BD4812" i="3"/>
  <c r="BD4815" i="3"/>
  <c r="BD4899" i="3" s="1"/>
  <c r="BE4809" i="3"/>
  <c r="BA4549" i="3"/>
  <c r="BA4551" i="3" s="1"/>
  <c r="BA4552" i="3" s="1"/>
  <c r="AZ4551" i="3"/>
  <c r="AZ4552" i="3" s="1"/>
  <c r="AZ1988" i="3"/>
  <c r="AZ2360" i="3" s="1"/>
  <c r="AZ1985" i="3"/>
  <c r="BA1962" i="3"/>
  <c r="BE961" i="3"/>
  <c r="BE966" i="3" s="1"/>
  <c r="BE967" i="3" s="1"/>
  <c r="BD966" i="3"/>
  <c r="BD967" i="3" s="1"/>
  <c r="AY5662" i="3"/>
  <c r="BD911" i="3"/>
  <c r="BD1454" i="3" s="1"/>
  <c r="BE887" i="3"/>
  <c r="BD908" i="3"/>
  <c r="BA364" i="3"/>
  <c r="AZ369" i="3"/>
  <c r="AX5659" i="3"/>
  <c r="AX5665" i="3" s="1"/>
  <c r="AY755" i="3"/>
  <c r="BC317" i="3"/>
  <c r="AZ4496" i="3"/>
  <c r="BA4467" i="3"/>
  <c r="AZ4499" i="3"/>
  <c r="AZ4899" i="3" s="1"/>
  <c r="BA1058" i="3"/>
  <c r="BA1059" i="3" s="1"/>
  <c r="BA1060" i="3" s="1"/>
  <c r="AZ1059" i="3"/>
  <c r="AZ1060" i="3" s="1"/>
  <c r="BE4199" i="3"/>
  <c r="BE4206" i="3" s="1"/>
  <c r="BD4206" i="3"/>
  <c r="AZ123" i="3"/>
  <c r="AZ122" i="3"/>
  <c r="BA94" i="3"/>
  <c r="BA115" i="3" s="1"/>
  <c r="BE4581" i="3"/>
  <c r="BE4596" i="3" s="1"/>
  <c r="BD4626" i="3"/>
  <c r="BD4901" i="3" s="1"/>
  <c r="BE4174" i="3"/>
  <c r="BE4176" i="3" s="1"/>
  <c r="BE4177" i="3" s="1"/>
  <c r="BD4176" i="3"/>
  <c r="BD4177" i="3" s="1"/>
  <c r="BA655" i="3"/>
  <c r="BA659" i="3" s="1"/>
  <c r="BA660" i="3" s="1"/>
  <c r="AZ659" i="3"/>
  <c r="AZ660" i="3" s="1"/>
  <c r="AW5576" i="3"/>
  <c r="AY3324" i="3"/>
  <c r="AZ5554" i="3"/>
  <c r="BC3029" i="3"/>
  <c r="BE3840" i="3"/>
  <c r="BD3849" i="3"/>
  <c r="BD4096" i="3" s="1"/>
  <c r="BD3843" i="3"/>
  <c r="BA3838" i="3"/>
  <c r="BA3843" i="3" s="1"/>
  <c r="BA3844" i="3" s="1"/>
  <c r="AZ3843" i="3"/>
  <c r="AZ3844" i="3" s="1"/>
  <c r="BD1905" i="3"/>
  <c r="BD1908" i="3"/>
  <c r="BE1889" i="3"/>
  <c r="BD1890" i="3"/>
  <c r="BA965" i="3"/>
  <c r="BA966" i="3" s="1"/>
  <c r="BA967" i="3" s="1"/>
  <c r="AZ966" i="3"/>
  <c r="AZ967" i="3" s="1"/>
  <c r="D166" i="4"/>
  <c r="E166" i="4" s="1"/>
  <c r="F166" i="4" s="1"/>
  <c r="AZ1481" i="3"/>
  <c r="BE3713" i="3"/>
  <c r="BE3717" i="3" s="1"/>
  <c r="BE3718" i="3" s="1"/>
  <c r="BD3717" i="3"/>
  <c r="BD3718" i="3" s="1"/>
  <c r="BA3312" i="3"/>
  <c r="BA3317" i="3" s="1"/>
  <c r="BA157" i="3"/>
  <c r="AZ160" i="3"/>
  <c r="AZ161" i="3" s="1"/>
  <c r="AZ162" i="3"/>
  <c r="BD5588" i="3"/>
  <c r="BD5615" i="3" s="1"/>
  <c r="BD5146" i="3"/>
  <c r="BD5655" i="3" s="1"/>
  <c r="BE1668" i="3"/>
  <c r="BD1669" i="3"/>
  <c r="BD1695" i="3"/>
  <c r="AZ4446" i="3"/>
  <c r="AZ4452" i="3" s="1"/>
  <c r="BA4445" i="3"/>
  <c r="BA4446" i="3" s="1"/>
  <c r="BA4452" i="3" s="1"/>
  <c r="BE2976" i="3"/>
  <c r="BE2977" i="3" s="1"/>
  <c r="BD2977" i="3"/>
  <c r="BE3782" i="3"/>
  <c r="BE3783" i="3" s="1"/>
  <c r="BE3789" i="3" s="1"/>
  <c r="BD3783" i="3"/>
  <c r="BD3789" i="3" s="1"/>
  <c r="E608" i="4"/>
  <c r="F608" i="4" s="1"/>
  <c r="I508" i="4"/>
  <c r="J508" i="4" s="1"/>
  <c r="K508" i="4" s="1"/>
  <c r="BE5550" i="3"/>
  <c r="BE5553" i="3"/>
  <c r="BD5446" i="3"/>
  <c r="BE5432" i="3"/>
  <c r="BE5446" i="3" s="1"/>
  <c r="BB5659" i="3"/>
  <c r="BB5665" i="3" s="1"/>
  <c r="I681" i="4"/>
  <c r="J681" i="4" s="1"/>
  <c r="K681" i="4" s="1"/>
  <c r="AY4083" i="3"/>
  <c r="AZ4927" i="3"/>
  <c r="AZ177" i="3"/>
  <c r="AZ178" i="3" s="1"/>
  <c r="AW1989" i="3"/>
  <c r="BA4927" i="3"/>
  <c r="BE2537" i="3"/>
  <c r="AY5403" i="3"/>
  <c r="BE279" i="3"/>
  <c r="I166" i="4"/>
  <c r="J166" i="4" s="1"/>
  <c r="K166" i="4" s="1"/>
  <c r="BE1531" i="3"/>
  <c r="BE1534" i="3" s="1"/>
  <c r="BE1540" i="3" s="1"/>
  <c r="BD1534" i="3"/>
  <c r="BD1540" i="3" s="1"/>
  <c r="BA5190" i="3"/>
  <c r="BA5191" i="3" s="1"/>
  <c r="AZ5191" i="3"/>
  <c r="BE1055" i="3"/>
  <c r="BE1059" i="3" s="1"/>
  <c r="BE1060" i="3" s="1"/>
  <c r="BD1059" i="3"/>
  <c r="BD1060" i="3" s="1"/>
  <c r="BA4724" i="3"/>
  <c r="BA4729" i="3" s="1"/>
  <c r="AZ4765" i="3"/>
  <c r="AZ4760" i="3"/>
  <c r="BE3050" i="3"/>
  <c r="BE3061" i="3" s="1"/>
  <c r="BE3068" i="3" s="1"/>
  <c r="BD3061" i="3"/>
  <c r="BD3068" i="3" s="1"/>
  <c r="BA5400" i="3"/>
  <c r="BA5402" i="3" s="1"/>
  <c r="AZ5402" i="3"/>
  <c r="BE400" i="3"/>
  <c r="BE449" i="3" s="1"/>
  <c r="BE498" i="3" s="1"/>
  <c r="BD449" i="3"/>
  <c r="BD498" i="3" s="1"/>
  <c r="BD1830" i="3"/>
  <c r="BD1876" i="3"/>
  <c r="BD1874" i="3"/>
  <c r="BE1829" i="3"/>
  <c r="BD1877" i="3"/>
  <c r="BE4924" i="3"/>
  <c r="BE4926" i="3" s="1"/>
  <c r="BE4927" i="3" s="1"/>
  <c r="BD4926" i="3"/>
  <c r="BD4927" i="3" s="1"/>
  <c r="BE2953" i="3"/>
  <c r="BE2969" i="3" s="1"/>
  <c r="BE698" i="3"/>
  <c r="BD709" i="3"/>
  <c r="BD710" i="3" s="1"/>
  <c r="BE790" i="3"/>
  <c r="BE839" i="3" s="1"/>
  <c r="BD839" i="3"/>
  <c r="BA2557" i="3"/>
  <c r="BA2568" i="3" s="1"/>
  <c r="AZ2568" i="3"/>
  <c r="BE2143" i="3"/>
  <c r="BE2152" i="3" s="1"/>
  <c r="BD2155" i="3"/>
  <c r="BA4771" i="3"/>
  <c r="BA4773" i="3" s="1"/>
  <c r="BA4779" i="3" s="1"/>
  <c r="AZ4773" i="3"/>
  <c r="AZ4779" i="3" s="1"/>
  <c r="BE3290" i="3"/>
  <c r="BE3292" i="3" s="1"/>
  <c r="BE3293" i="3" s="1"/>
  <c r="BD3292" i="3"/>
  <c r="BD3293" i="3" s="1"/>
  <c r="BA272" i="3"/>
  <c r="AZ284" i="3"/>
  <c r="AZ1456" i="3" s="1"/>
  <c r="AZ278" i="3"/>
  <c r="BA2257" i="3"/>
  <c r="BA2282" i="3" s="1"/>
  <c r="BA2644" i="3"/>
  <c r="BA2646" i="3" s="1"/>
  <c r="AZ2646" i="3"/>
  <c r="BA5053" i="3"/>
  <c r="BA5055" i="3" s="1"/>
  <c r="AZ5055" i="3"/>
  <c r="BE361" i="3"/>
  <c r="BD369" i="3"/>
  <c r="BD384" i="3"/>
  <c r="BD1452" i="3" s="1"/>
  <c r="BA135" i="3"/>
  <c r="BA140" i="3" s="1"/>
  <c r="AZ148" i="3"/>
  <c r="BD3028" i="3"/>
  <c r="BD3029" i="3" s="1"/>
  <c r="BA518" i="3"/>
  <c r="BA542" i="3" s="1"/>
  <c r="BA581" i="3" s="1"/>
  <c r="AZ542" i="3"/>
  <c r="AZ581" i="3" s="1"/>
  <c r="BE3919" i="3"/>
  <c r="BD3948" i="3"/>
  <c r="BD4092" i="3" s="1"/>
  <c r="BD3946" i="3"/>
  <c r="BD3947" i="3" s="1"/>
  <c r="BA1205" i="3"/>
  <c r="BA1212" i="3" s="1"/>
  <c r="AZ1212" i="3"/>
  <c r="AZ1213" i="3" s="1"/>
  <c r="BE4242" i="3"/>
  <c r="BE4244" i="3" s="1"/>
  <c r="BD4244" i="3"/>
  <c r="AZ1814" i="3"/>
  <c r="BE2855" i="3"/>
  <c r="BE2869" i="3" s="1"/>
  <c r="BE938" i="3"/>
  <c r="BE943" i="3" s="1"/>
  <c r="BE949" i="3" s="1"/>
  <c r="BD943" i="3"/>
  <c r="BD949" i="3" s="1"/>
  <c r="BE314" i="3"/>
  <c r="BE316" i="3" s="1"/>
  <c r="BE317" i="3" s="1"/>
  <c r="BD316" i="3"/>
  <c r="BD317" i="3" s="1"/>
  <c r="BE1407" i="3"/>
  <c r="BE1410" i="3" s="1"/>
  <c r="BE1417" i="3" s="1"/>
  <c r="BD1410" i="3"/>
  <c r="BD1417" i="3" s="1"/>
  <c r="BC4245" i="3"/>
  <c r="BC4896" i="3" s="1"/>
  <c r="AY3029" i="3"/>
  <c r="BE4605" i="3"/>
  <c r="BE4620" i="3" s="1"/>
  <c r="BE2164" i="3"/>
  <c r="BE2166" i="3" s="1"/>
  <c r="BE2172" i="3" s="1"/>
  <c r="BD2166" i="3"/>
  <c r="BD2172" i="3" s="1"/>
  <c r="BA2622" i="3"/>
  <c r="BA2636" i="3" s="1"/>
  <c r="BA3335" i="3"/>
  <c r="BA3340" i="3" s="1"/>
  <c r="BA3341" i="3" s="1"/>
  <c r="AZ3340" i="3"/>
  <c r="AZ3341" i="3" s="1"/>
  <c r="BA2584" i="3"/>
  <c r="AZ4500" i="3"/>
  <c r="BA4468" i="3"/>
  <c r="BA4500" i="3" s="1"/>
  <c r="BE2820" i="3"/>
  <c r="BE2821" i="3" s="1"/>
  <c r="BE2822" i="3" s="1"/>
  <c r="BD2821" i="3"/>
  <c r="BD2822" i="3" s="1"/>
  <c r="BA3963" i="3"/>
  <c r="AZ3965" i="3"/>
  <c r="AZ4626" i="3"/>
  <c r="BA4573" i="3"/>
  <c r="BA4626" i="3" s="1"/>
  <c r="BE4083" i="3"/>
  <c r="BD4083" i="3"/>
  <c r="BE4232" i="3"/>
  <c r="BE4238" i="3" s="1"/>
  <c r="BD4238" i="3"/>
  <c r="BE2376" i="3"/>
  <c r="BE2380" i="3" s="1"/>
  <c r="BE2387" i="3" s="1"/>
  <c r="BD2380" i="3"/>
  <c r="BD2387" i="3" s="1"/>
  <c r="BA1588" i="3"/>
  <c r="BA1603" i="3" s="1"/>
  <c r="AZ1604" i="3"/>
  <c r="AZ1609" i="3"/>
  <c r="J868" i="4"/>
  <c r="K868" i="4" s="1"/>
  <c r="I1021" i="4"/>
  <c r="J1021" i="4" s="1"/>
  <c r="K1021" i="4" s="1"/>
  <c r="BA4939" i="3"/>
  <c r="AZ4954" i="3"/>
  <c r="BD5521" i="3"/>
  <c r="BD5524" i="3"/>
  <c r="BE5505" i="3"/>
  <c r="BD5506" i="3"/>
  <c r="AY279" i="3"/>
  <c r="BE3269" i="3"/>
  <c r="BA3989" i="3"/>
  <c r="BA3991" i="3" s="1"/>
  <c r="BA3992" i="3" s="1"/>
  <c r="AZ3991" i="3"/>
  <c r="AZ3992" i="3" s="1"/>
  <c r="BC1172" i="3"/>
  <c r="BE5370" i="3"/>
  <c r="BE5377" i="3" s="1"/>
  <c r="BD5377" i="3"/>
  <c r="BE4525" i="3"/>
  <c r="BE4527" i="3" s="1"/>
  <c r="BE4533" i="3" s="1"/>
  <c r="BD4527" i="3"/>
  <c r="BD4533" i="3" s="1"/>
  <c r="BE4285" i="3"/>
  <c r="BE4288" i="3" s="1"/>
  <c r="BE1651" i="3"/>
  <c r="BE1652" i="3" s="1"/>
  <c r="BD1652" i="3"/>
  <c r="BE4111" i="3"/>
  <c r="BE4114" i="3" s="1"/>
  <c r="BE4121" i="3" s="1"/>
  <c r="BD4114" i="3"/>
  <c r="BD4121" i="3" s="1"/>
  <c r="BE3833" i="3"/>
  <c r="BE3834" i="3" s="1"/>
  <c r="BD3834" i="3"/>
  <c r="BE145" i="3"/>
  <c r="BE146" i="3" s="1"/>
  <c r="BD146" i="3"/>
  <c r="BD147" i="3" s="1"/>
  <c r="BA245" i="3"/>
  <c r="BA268" i="3" s="1"/>
  <c r="AZ268" i="3"/>
  <c r="AZ68" i="3"/>
  <c r="BA3514" i="3"/>
  <c r="AZ3529" i="3"/>
  <c r="BA223" i="3"/>
  <c r="BA227" i="3" s="1"/>
  <c r="BA234" i="3" s="1"/>
  <c r="AZ227" i="3"/>
  <c r="AZ234" i="3" s="1"/>
  <c r="BE2675" i="3"/>
  <c r="BE2681" i="3" s="1"/>
  <c r="BD2700" i="3"/>
  <c r="BD3042" i="3" s="1"/>
  <c r="BA374" i="3"/>
  <c r="AZ382" i="3"/>
  <c r="AZ385" i="3"/>
  <c r="AZ1453" i="3" s="1"/>
  <c r="BE3310" i="3"/>
  <c r="BD3324" i="3"/>
  <c r="I1533" i="4"/>
  <c r="J1533" i="4" s="1"/>
  <c r="K1533" i="4" s="1"/>
  <c r="I1362" i="4"/>
  <c r="J1362" i="4" s="1"/>
  <c r="K1362" i="4" s="1"/>
  <c r="BA3491" i="3"/>
  <c r="BA5458" i="3"/>
  <c r="BA5476" i="3" s="1"/>
  <c r="AW4816" i="3"/>
  <c r="BA3646" i="3"/>
  <c r="BA3659" i="3" s="1"/>
  <c r="AZ3677" i="3"/>
  <c r="BE1170" i="3"/>
  <c r="BE1171" i="3" s="1"/>
  <c r="BD1171" i="3"/>
  <c r="BD1172" i="3" s="1"/>
  <c r="BA3009" i="3"/>
  <c r="BA3010" i="3" s="1"/>
  <c r="BA3029" i="3" s="1"/>
  <c r="AZ3010" i="3"/>
  <c r="AZ3029" i="3" s="1"/>
  <c r="BE1359" i="3"/>
  <c r="BE1364" i="3" s="1"/>
  <c r="BE1372" i="3" s="1"/>
  <c r="BD1364" i="3"/>
  <c r="BD1372" i="3" s="1"/>
  <c r="BE224" i="3"/>
  <c r="BE227" i="3" s="1"/>
  <c r="BE234" i="3" s="1"/>
  <c r="BD227" i="3"/>
  <c r="BD234" i="3" s="1"/>
  <c r="BA2290" i="3"/>
  <c r="AZ2290" i="3"/>
  <c r="BA2275" i="3"/>
  <c r="BA2276" i="3" s="1"/>
  <c r="BD206" i="3"/>
  <c r="BD212" i="3" s="1"/>
  <c r="BE205" i="3"/>
  <c r="BE206" i="3" s="1"/>
  <c r="BE212" i="3" s="1"/>
  <c r="BA3416" i="3"/>
  <c r="BA3418" i="3"/>
  <c r="BA3727" i="3" s="1"/>
  <c r="BA3419" i="3"/>
  <c r="BA3728" i="3" s="1"/>
  <c r="BE4009" i="3"/>
  <c r="BE4010" i="3" s="1"/>
  <c r="BE4011" i="3" s="1"/>
  <c r="BD4010" i="3"/>
  <c r="BD4011" i="3" s="1"/>
  <c r="BE4642" i="3"/>
  <c r="BD4684" i="3"/>
  <c r="BE3800" i="3"/>
  <c r="BE3803" i="3" s="1"/>
  <c r="BE3809" i="3" s="1"/>
  <c r="BD3803" i="3"/>
  <c r="BD3809" i="3" s="1"/>
  <c r="BA642" i="3"/>
  <c r="AW3476" i="3"/>
  <c r="AW3729" i="3" s="1"/>
  <c r="BA2079" i="3"/>
  <c r="AW2019" i="3"/>
  <c r="AY4684" i="3"/>
  <c r="AW1909" i="3"/>
  <c r="BA2767" i="3"/>
  <c r="BD2935" i="3"/>
  <c r="BA3803" i="3"/>
  <c r="BA3809" i="3" s="1"/>
  <c r="BA3810" i="3"/>
  <c r="BA4092" i="3" s="1"/>
  <c r="BE1469" i="3"/>
  <c r="BE1474" i="3" s="1"/>
  <c r="BD1474" i="3"/>
  <c r="BD1481" i="3" s="1"/>
  <c r="BE50" i="3"/>
  <c r="BD68" i="3"/>
  <c r="BE689" i="3"/>
  <c r="BA3783" i="3"/>
  <c r="BA3789" i="3" s="1"/>
  <c r="AZ3672" i="3"/>
  <c r="D1191" i="4"/>
  <c r="E1191" i="4" s="1"/>
  <c r="F1191" i="4" s="1"/>
  <c r="BA1201" i="3"/>
  <c r="AZ642" i="3"/>
  <c r="BD2033" i="3"/>
  <c r="BA2387" i="3"/>
  <c r="AZ3491" i="3"/>
  <c r="I338" i="4"/>
  <c r="J338" i="4" s="1"/>
  <c r="K338" i="4" s="1"/>
  <c r="AZ3809" i="3"/>
  <c r="BE2033" i="3"/>
  <c r="BA2559" i="3"/>
  <c r="AZ2562" i="3"/>
  <c r="AZ2563" i="3" s="1"/>
  <c r="BA5432" i="3"/>
  <c r="BA5446" i="3" s="1"/>
  <c r="AZ5446" i="3"/>
  <c r="BE4466" i="3"/>
  <c r="BD4468" i="3"/>
  <c r="AE1909" i="3"/>
  <c r="AW1951" i="3"/>
  <c r="AE1878" i="3"/>
  <c r="AE3420" i="3"/>
  <c r="AW4500" i="3"/>
  <c r="AE4880" i="3"/>
  <c r="BE1429" i="3"/>
  <c r="BE1430" i="3" s="1"/>
  <c r="BE1435" i="3"/>
  <c r="D1533" i="4"/>
  <c r="E1533" i="4" s="1"/>
  <c r="F1533" i="4" s="1"/>
  <c r="BD2595" i="3"/>
  <c r="AW5446" i="3"/>
  <c r="D338" i="4"/>
  <c r="E338" i="4" s="1"/>
  <c r="F338" i="4" s="1"/>
  <c r="AY2153" i="3"/>
  <c r="BA1949" i="3"/>
  <c r="BA1950" i="3"/>
  <c r="BA1947" i="3"/>
  <c r="AW5476" i="3"/>
  <c r="BE1762" i="3"/>
  <c r="BD1816" i="3"/>
  <c r="BA709" i="3"/>
  <c r="AY5378" i="3"/>
  <c r="AE1249" i="3"/>
  <c r="AE1455" i="3" s="1"/>
  <c r="BA5445" i="3"/>
  <c r="BA5442" i="3"/>
  <c r="BE148" i="3"/>
  <c r="AY4621" i="3"/>
  <c r="AZ1319" i="3"/>
  <c r="AZ1325" i="3" s="1"/>
  <c r="BA5272" i="3"/>
  <c r="AZ5328" i="3"/>
  <c r="BA1390" i="3"/>
  <c r="BA1391" i="3" s="1"/>
  <c r="BA1392" i="3" s="1"/>
  <c r="AZ1391" i="3"/>
  <c r="AZ1392" i="3" s="1"/>
  <c r="BA3936" i="3"/>
  <c r="BA3946" i="3" s="1"/>
  <c r="BA3947" i="3" s="1"/>
  <c r="AZ3946" i="3"/>
  <c r="AZ3947" i="3" s="1"/>
  <c r="BA1319" i="3"/>
  <c r="BA1325" i="3" s="1"/>
  <c r="BA888" i="3"/>
  <c r="BA912" i="3" s="1"/>
  <c r="AZ912" i="3"/>
  <c r="BA4048" i="3"/>
  <c r="BA4056" i="3" s="1"/>
  <c r="BA3266" i="3"/>
  <c r="BA3270" i="3" s="1"/>
  <c r="BA2142" i="3"/>
  <c r="BA2155" i="3" s="1"/>
  <c r="AZ2155" i="3"/>
  <c r="AZ2359" i="3" s="1"/>
  <c r="BA1417" i="3"/>
  <c r="AZ5494" i="3"/>
  <c r="BA5488" i="3"/>
  <c r="BA5494" i="3" s="1"/>
  <c r="AE5554" i="3"/>
  <c r="BA4574" i="3"/>
  <c r="BA5350" i="3"/>
  <c r="BA5358" i="3" s="1"/>
  <c r="BA3322" i="3"/>
  <c r="BA3323" i="3" s="1"/>
  <c r="AZ3323" i="3"/>
  <c r="BE342" i="3"/>
  <c r="BE336" i="3"/>
  <c r="BE337" i="3" s="1"/>
  <c r="BA911" i="3"/>
  <c r="BA908" i="3"/>
  <c r="BA1677" i="3"/>
  <c r="BA1689" i="3" s="1"/>
  <c r="AZ1695" i="3"/>
  <c r="AZ1690" i="3"/>
  <c r="BA5366" i="3"/>
  <c r="AZ5380" i="3"/>
  <c r="AZ5652" i="3" s="1"/>
  <c r="AZ5377" i="3"/>
  <c r="BA4604" i="3"/>
  <c r="BA4620" i="3" s="1"/>
  <c r="BA4079" i="3"/>
  <c r="BA4082" i="3" s="1"/>
  <c r="BA5075" i="3"/>
  <c r="BE4142" i="3"/>
  <c r="BE4220" i="3" s="1"/>
  <c r="BE4136" i="3"/>
  <c r="BE4137" i="3" s="1"/>
  <c r="BA5493" i="3"/>
  <c r="BA5490" i="3"/>
  <c r="BA5091" i="3"/>
  <c r="AZ3276" i="3"/>
  <c r="AZ5146" i="3"/>
  <c r="AZ5655" i="3" s="1"/>
  <c r="BA3553" i="3"/>
  <c r="AZ3571" i="3"/>
  <c r="AZ212" i="3"/>
  <c r="BA5174" i="3"/>
  <c r="BA5184" i="3" s="1"/>
  <c r="AZ5184" i="3"/>
  <c r="BA2165" i="3"/>
  <c r="BA2166" i="3" s="1"/>
  <c r="BA2172" i="3" s="1"/>
  <c r="AZ2166" i="3"/>
  <c r="AZ2172" i="3" s="1"/>
  <c r="BA992" i="3"/>
  <c r="BA994" i="3" s="1"/>
  <c r="AZ994" i="3"/>
  <c r="AE5615" i="3"/>
  <c r="BA4271" i="3"/>
  <c r="AZ4296" i="3"/>
  <c r="AZ2877" i="3"/>
  <c r="BA2877" i="3"/>
  <c r="D1362" i="4"/>
  <c r="E1362" i="4" s="1"/>
  <c r="F1362" i="4" s="1"/>
  <c r="AZ5048" i="3"/>
  <c r="BA212" i="3"/>
  <c r="BA3900" i="3"/>
  <c r="AZ3903" i="3"/>
  <c r="BA5389" i="3"/>
  <c r="BA5396" i="3" s="1"/>
  <c r="BA4024" i="3"/>
  <c r="BA4025" i="3" s="1"/>
  <c r="BA2208" i="3"/>
  <c r="BE162" i="3"/>
  <c r="BE160" i="3"/>
  <c r="BE161" i="3" s="1"/>
  <c r="BA5048" i="3"/>
  <c r="AZ4684" i="3"/>
  <c r="BA4394" i="3"/>
  <c r="BA4407" i="3" s="1"/>
  <c r="BA4417" i="3" s="1"/>
  <c r="AZ4407" i="3"/>
  <c r="AZ4417" i="3" s="1"/>
  <c r="BA2105" i="3"/>
  <c r="BA2113" i="3" s="1"/>
  <c r="AZ2113" i="3"/>
  <c r="BA723" i="3"/>
  <c r="BA726" i="3" s="1"/>
  <c r="BA755" i="3" s="1"/>
  <c r="AZ726" i="3"/>
  <c r="AZ755" i="3" s="1"/>
  <c r="AZ1951" i="3"/>
  <c r="BA1921" i="3"/>
  <c r="BA1951" i="3" s="1"/>
  <c r="AZ2767" i="3"/>
  <c r="BA770" i="3"/>
  <c r="BA800" i="3" s="1"/>
  <c r="BA837" i="3" s="1"/>
  <c r="AZ800" i="3"/>
  <c r="AZ837" i="3" s="1"/>
  <c r="BA2130" i="3"/>
  <c r="AW1878" i="3"/>
  <c r="AZ4880" i="3"/>
  <c r="BA4873" i="3"/>
  <c r="BA4880" i="3" s="1"/>
  <c r="BE183" i="3"/>
  <c r="BE177" i="3"/>
  <c r="BE178" i="3" s="1"/>
  <c r="BE382" i="3"/>
  <c r="BE385" i="3"/>
  <c r="BA4876" i="3"/>
  <c r="BA4879" i="3"/>
  <c r="BA1245" i="3"/>
  <c r="BA1248" i="3"/>
  <c r="BD5488" i="3"/>
  <c r="BE5486" i="3"/>
  <c r="BA5566" i="3"/>
  <c r="BA5576" i="3" s="1"/>
  <c r="AZ5576" i="3"/>
  <c r="BA2018" i="3"/>
  <c r="BA2015" i="3"/>
  <c r="AZ4816" i="3"/>
  <c r="BA4810" i="3"/>
  <c r="BA4816" i="3" s="1"/>
  <c r="BE4873" i="3"/>
  <c r="BE4880" i="3" s="1"/>
  <c r="BD4880" i="3"/>
  <c r="BE3373" i="3"/>
  <c r="BD3375" i="3"/>
  <c r="BA4684" i="3"/>
  <c r="BA1229" i="3"/>
  <c r="BA1249" i="3" s="1"/>
  <c r="AZ1249" i="3"/>
  <c r="AE4816" i="3"/>
  <c r="BE5475" i="3"/>
  <c r="BE5472" i="3"/>
  <c r="BD5476" i="3"/>
  <c r="BE5458" i="3"/>
  <c r="BE5476" i="3" s="1"/>
  <c r="AE3476" i="3"/>
  <c r="BA1877" i="3"/>
  <c r="BA1876" i="3"/>
  <c r="BA1874" i="3"/>
  <c r="BE2584" i="3"/>
  <c r="BE2596" i="3"/>
  <c r="BE3038" i="3" s="1"/>
  <c r="BE4828" i="3"/>
  <c r="BE4861" i="3" s="1"/>
  <c r="BD4861" i="3"/>
  <c r="BD1249" i="3"/>
  <c r="BE1229" i="3"/>
  <c r="BE1249" i="3" s="1"/>
  <c r="BE1245" i="3"/>
  <c r="BE1248" i="3"/>
  <c r="BA5506" i="3"/>
  <c r="BA5525" i="3" s="1"/>
  <c r="AZ5525" i="3"/>
  <c r="AZ4861" i="3"/>
  <c r="BA4828" i="3"/>
  <c r="BA4861" i="3" s="1"/>
  <c r="AZ1989" i="3"/>
  <c r="BA1963" i="3"/>
  <c r="BA1989" i="3" s="1"/>
  <c r="AE2019" i="3"/>
  <c r="AZ949" i="3"/>
  <c r="BA949" i="3"/>
  <c r="BA5611" i="3"/>
  <c r="BA5614" i="3"/>
  <c r="BE2600" i="3"/>
  <c r="BE2594" i="3"/>
  <c r="BE1609" i="3"/>
  <c r="BE2339" i="3"/>
  <c r="BE1155" i="3"/>
  <c r="BA689" i="3"/>
  <c r="BC4091" i="3" l="1"/>
  <c r="BC4097" i="3" s="1"/>
  <c r="AE4900" i="3"/>
  <c r="BA5141" i="3"/>
  <c r="BE4650" i="3"/>
  <c r="BE4684" i="3" s="1"/>
  <c r="AY4896" i="3"/>
  <c r="AY4902" i="3" s="1"/>
  <c r="BA4596" i="3"/>
  <c r="BA4900" i="3"/>
  <c r="BE1653" i="3"/>
  <c r="AZ4901" i="3"/>
  <c r="AZ4900" i="3"/>
  <c r="AW4900" i="3"/>
  <c r="BD5653" i="3"/>
  <c r="BE2264" i="3"/>
  <c r="BE2277" i="3" s="1"/>
  <c r="BA2510" i="3"/>
  <c r="BA2511" i="3" s="1"/>
  <c r="BE2510" i="3"/>
  <c r="BE2511" i="3" s="1"/>
  <c r="BA2264" i="3"/>
  <c r="BA2277" i="3" s="1"/>
  <c r="BE2078" i="3"/>
  <c r="BE2079" i="3" s="1"/>
  <c r="BE1816" i="3"/>
  <c r="BE1813" i="3"/>
  <c r="BE1814" i="3" s="1"/>
  <c r="BA1813" i="3"/>
  <c r="BA1814" i="3" s="1"/>
  <c r="BA5296" i="3"/>
  <c r="BA5328" i="3" s="1"/>
  <c r="AZ3042" i="3"/>
  <c r="AV5663" i="3"/>
  <c r="AD5663" i="3"/>
  <c r="BD2362" i="3"/>
  <c r="BD5664" i="3" s="1"/>
  <c r="BE5378" i="3"/>
  <c r="BC3725" i="3"/>
  <c r="BC3731" i="3" s="1"/>
  <c r="BD5378" i="3"/>
  <c r="BD5650" i="3" s="1"/>
  <c r="BD2360" i="3"/>
  <c r="BC4902" i="3"/>
  <c r="AY5650" i="3"/>
  <c r="AY5656" i="3" s="1"/>
  <c r="BC5650" i="3"/>
  <c r="BC5656" i="3" s="1"/>
  <c r="AW2361" i="3"/>
  <c r="BD2359" i="3"/>
  <c r="BC3037" i="3"/>
  <c r="BC3043" i="3" s="1"/>
  <c r="AE5654" i="3"/>
  <c r="AZ5654" i="3"/>
  <c r="AW5654" i="3"/>
  <c r="AY3037" i="3"/>
  <c r="AY3043" i="3" s="1"/>
  <c r="AY1451" i="3"/>
  <c r="AY1457" i="3" s="1"/>
  <c r="AY4097" i="3"/>
  <c r="BE1453" i="3"/>
  <c r="BA2359" i="3"/>
  <c r="AY2357" i="3"/>
  <c r="AY2363" i="3" s="1"/>
  <c r="BD3725" i="3"/>
  <c r="BD3731" i="3" s="1"/>
  <c r="BC2357" i="3"/>
  <c r="BC2363" i="3" s="1"/>
  <c r="AE3729" i="3"/>
  <c r="AZ2362" i="3"/>
  <c r="AE2361" i="3"/>
  <c r="AZ2361" i="3"/>
  <c r="BE3728" i="3"/>
  <c r="AZ3730" i="3"/>
  <c r="AY3725" i="3"/>
  <c r="AY3731" i="3" s="1"/>
  <c r="BC1451" i="3"/>
  <c r="BC1457" i="3" s="1"/>
  <c r="BA3729" i="3"/>
  <c r="BA1454" i="3"/>
  <c r="BD1455" i="3"/>
  <c r="BE1455" i="3"/>
  <c r="AZ1455" i="3"/>
  <c r="BA1455" i="3"/>
  <c r="AZ1452" i="3"/>
  <c r="AZ5660" i="3" s="1"/>
  <c r="BD1453" i="3"/>
  <c r="BA4288" i="3"/>
  <c r="BA4296" i="3" s="1"/>
  <c r="BD1690" i="3"/>
  <c r="BE1604" i="3"/>
  <c r="BE3276" i="3"/>
  <c r="BE3730" i="3" s="1"/>
  <c r="BE3270" i="3"/>
  <c r="BE3271" i="3" s="1"/>
  <c r="BA2152" i="3"/>
  <c r="BA2153" i="3" s="1"/>
  <c r="BE1692" i="3"/>
  <c r="BA5588" i="3"/>
  <c r="BA5615" i="3" s="1"/>
  <c r="BA5654" i="3" s="1"/>
  <c r="BA148" i="3"/>
  <c r="BA147" i="3"/>
  <c r="AW5659" i="3"/>
  <c r="AW5665" i="3" s="1"/>
  <c r="BA3902" i="3"/>
  <c r="BA3903" i="3" s="1"/>
  <c r="BC4221" i="3"/>
  <c r="BA1830" i="3"/>
  <c r="BA1878" i="3" s="1"/>
  <c r="BD4296" i="3"/>
  <c r="BD1653" i="3"/>
  <c r="BE1819" i="3"/>
  <c r="BC5663" i="3"/>
  <c r="BA369" i="3"/>
  <c r="BE1481" i="3"/>
  <c r="BE2877" i="3"/>
  <c r="BE3472" i="3"/>
  <c r="BE5572" i="3"/>
  <c r="BA4032" i="3"/>
  <c r="BE61" i="3"/>
  <c r="BE68" i="3" s="1"/>
  <c r="BA3964" i="3"/>
  <c r="BA3965" i="3" s="1"/>
  <c r="BE3317" i="3"/>
  <c r="BE3324" i="3" s="1"/>
  <c r="BA3528" i="3"/>
  <c r="BA3529" i="3" s="1"/>
  <c r="BA3557" i="3"/>
  <c r="BA3571" i="3" s="1"/>
  <c r="BA2001" i="3"/>
  <c r="BA2019" i="3" s="1"/>
  <c r="AZ3324" i="3"/>
  <c r="AZ4032" i="3"/>
  <c r="BD2877" i="3"/>
  <c r="BE147" i="3"/>
  <c r="AZ5056" i="3"/>
  <c r="BC5664" i="3"/>
  <c r="AZ3271" i="3"/>
  <c r="BA3271" i="3"/>
  <c r="BA5056" i="3"/>
  <c r="BA995" i="3"/>
  <c r="BC5661" i="3"/>
  <c r="AZ147" i="3"/>
  <c r="BE4207" i="3"/>
  <c r="BE4215" i="3" s="1"/>
  <c r="BA4948" i="3"/>
  <c r="BA4954" i="3" s="1"/>
  <c r="BD4207" i="3"/>
  <c r="BD4215" i="3" s="1"/>
  <c r="AZ383" i="3"/>
  <c r="BE4296" i="3"/>
  <c r="BE5588" i="3"/>
  <c r="BE5615" i="3" s="1"/>
  <c r="AZ2277" i="3"/>
  <c r="AZ5403" i="3"/>
  <c r="AY5660" i="3"/>
  <c r="BD5576" i="3"/>
  <c r="BE5566" i="3"/>
  <c r="BE5576" i="3" s="1"/>
  <c r="BD2695" i="3"/>
  <c r="BD5660" i="3"/>
  <c r="BA5403" i="3"/>
  <c r="BC5662" i="3"/>
  <c r="BA3677" i="3"/>
  <c r="BA3672" i="3"/>
  <c r="BD4621" i="3"/>
  <c r="AZ995" i="3"/>
  <c r="BD3844" i="3"/>
  <c r="BD4091" i="3" s="1"/>
  <c r="BA3324" i="3"/>
  <c r="BD383" i="3"/>
  <c r="BE2978" i="3"/>
  <c r="AY5664" i="3"/>
  <c r="BA2600" i="3"/>
  <c r="BA3042" i="3" s="1"/>
  <c r="BA2594" i="3"/>
  <c r="BA2595" i="3" s="1"/>
  <c r="BE2334" i="3"/>
  <c r="AZ5192" i="3"/>
  <c r="BD2978" i="3"/>
  <c r="BA162" i="3"/>
  <c r="BA160" i="3"/>
  <c r="BA161" i="3" s="1"/>
  <c r="BE5611" i="3"/>
  <c r="BE5614" i="3"/>
  <c r="BA1213" i="3"/>
  <c r="BE4626" i="3"/>
  <c r="BE4901" i="3" s="1"/>
  <c r="BE4621" i="3"/>
  <c r="BA4496" i="3"/>
  <c r="BA4499" i="3"/>
  <c r="BA4899" i="3" s="1"/>
  <c r="BE908" i="3"/>
  <c r="BE911" i="3"/>
  <c r="BE1454" i="3" s="1"/>
  <c r="BE4815" i="3"/>
  <c r="BE4899" i="3" s="1"/>
  <c r="BE4812" i="3"/>
  <c r="BE1695" i="3"/>
  <c r="BE1669" i="3"/>
  <c r="BE3849" i="3"/>
  <c r="BE4096" i="3" s="1"/>
  <c r="BE3843" i="3"/>
  <c r="BE3844" i="3" s="1"/>
  <c r="BE4091" i="3" s="1"/>
  <c r="BA5192" i="3"/>
  <c r="BD4816" i="3"/>
  <c r="BE4810" i="3"/>
  <c r="BE4816" i="3" s="1"/>
  <c r="BA123" i="3"/>
  <c r="BA122" i="3"/>
  <c r="BD1909" i="3"/>
  <c r="BE1890" i="3"/>
  <c r="BE1909" i="3" s="1"/>
  <c r="BA5553" i="3"/>
  <c r="BA5653" i="3" s="1"/>
  <c r="BA5550" i="3"/>
  <c r="BE1905" i="3"/>
  <c r="BE1908" i="3"/>
  <c r="BA1985" i="3"/>
  <c r="BA1988" i="3"/>
  <c r="BA2360" i="3" s="1"/>
  <c r="BA68" i="3"/>
  <c r="AE5659" i="3"/>
  <c r="AE5665" i="3" s="1"/>
  <c r="BA4083" i="3"/>
  <c r="BA2562" i="3"/>
  <c r="BA2563" i="3" s="1"/>
  <c r="BA710" i="3"/>
  <c r="BA1609" i="3"/>
  <c r="BA1604" i="3"/>
  <c r="BD1878" i="3"/>
  <c r="BE1830" i="3"/>
  <c r="BE1878" i="3" s="1"/>
  <c r="BA284" i="3"/>
  <c r="BA1456" i="3" s="1"/>
  <c r="BA278" i="3"/>
  <c r="BA279" i="3" s="1"/>
  <c r="BA4765" i="3"/>
  <c r="BA4901" i="3" s="1"/>
  <c r="BA4760" i="3"/>
  <c r="BE384" i="3"/>
  <c r="BE1452" i="3" s="1"/>
  <c r="BE369" i="3"/>
  <c r="BE383" i="3" s="1"/>
  <c r="BA385" i="3"/>
  <c r="BA1453" i="3" s="1"/>
  <c r="BA382" i="3"/>
  <c r="BE709" i="3"/>
  <c r="BE710" i="3" s="1"/>
  <c r="BA4621" i="3"/>
  <c r="BE5521" i="3"/>
  <c r="BE5524" i="3"/>
  <c r="BE800" i="3"/>
  <c r="BE837" i="3" s="1"/>
  <c r="AZ279" i="3"/>
  <c r="BE2695" i="3"/>
  <c r="BE2700" i="3"/>
  <c r="BE3042" i="3" s="1"/>
  <c r="BD4245" i="3"/>
  <c r="AZ2647" i="3"/>
  <c r="AZ3037" i="3" s="1"/>
  <c r="BE2153" i="3"/>
  <c r="BE2155" i="3"/>
  <c r="BE4245" i="3"/>
  <c r="BE3948" i="3"/>
  <c r="BE4092" i="3" s="1"/>
  <c r="BE3946" i="3"/>
  <c r="BE3947" i="3" s="1"/>
  <c r="BA2647" i="3"/>
  <c r="BE1177" i="3"/>
  <c r="BE1456" i="3" s="1"/>
  <c r="BE1172" i="3"/>
  <c r="BD5525" i="3"/>
  <c r="BE5506" i="3"/>
  <c r="BE5525" i="3" s="1"/>
  <c r="BE1874" i="3"/>
  <c r="BE1877" i="3"/>
  <c r="BE1876" i="3"/>
  <c r="AZ5378" i="3"/>
  <c r="AZ2153" i="3"/>
  <c r="AZ5662" i="3"/>
  <c r="AZ4083" i="3"/>
  <c r="BE2595" i="3"/>
  <c r="BD4500" i="3"/>
  <c r="BE4468" i="3"/>
  <c r="BE4500" i="3" s="1"/>
  <c r="AZ5661" i="3"/>
  <c r="BA5377" i="3"/>
  <c r="BA5378" i="3" s="1"/>
  <c r="BA5380" i="3"/>
  <c r="BA5652" i="3" s="1"/>
  <c r="BA3276" i="3"/>
  <c r="BA5146" i="3"/>
  <c r="BA5655" i="3" s="1"/>
  <c r="AZ4621" i="3"/>
  <c r="AZ4896" i="3" s="1"/>
  <c r="BA1695" i="3"/>
  <c r="BA1690" i="3"/>
  <c r="BE3375" i="3"/>
  <c r="BE3420" i="3" s="1"/>
  <c r="BE3729" i="3" s="1"/>
  <c r="BD3420" i="3"/>
  <c r="BD3729" i="3" s="1"/>
  <c r="BD5494" i="3"/>
  <c r="BE5488" i="3"/>
  <c r="BE5494" i="3" s="1"/>
  <c r="AZ4091" i="3" l="1"/>
  <c r="BA4091" i="3"/>
  <c r="BD4896" i="3"/>
  <c r="BD4900" i="3"/>
  <c r="BE4900" i="3"/>
  <c r="BE4896" i="3"/>
  <c r="BE4902" i="3" s="1"/>
  <c r="BA4896" i="3"/>
  <c r="BA4902" i="3" s="1"/>
  <c r="BE5653" i="3"/>
  <c r="BE3037" i="3"/>
  <c r="BE3043" i="3" s="1"/>
  <c r="BD5654" i="3"/>
  <c r="BA5650" i="3"/>
  <c r="BA5656" i="3" s="1"/>
  <c r="BE5650" i="3"/>
  <c r="BE5654" i="3"/>
  <c r="AZ5650" i="3"/>
  <c r="AZ5656" i="3" s="1"/>
  <c r="BA3037" i="3"/>
  <c r="BA3043" i="3" s="1"/>
  <c r="BA4097" i="3"/>
  <c r="BD2361" i="3"/>
  <c r="BD4902" i="3"/>
  <c r="BD3037" i="3"/>
  <c r="BD3043" i="3" s="1"/>
  <c r="BE4097" i="3"/>
  <c r="AZ4097" i="3"/>
  <c r="BD2357" i="3"/>
  <c r="BD2363" i="3" s="1"/>
  <c r="BD4097" i="3"/>
  <c r="BE2360" i="3"/>
  <c r="AZ2357" i="3"/>
  <c r="AZ2363" i="3" s="1"/>
  <c r="BA2357" i="3"/>
  <c r="BA2363" i="3" s="1"/>
  <c r="BE2362" i="3"/>
  <c r="BE5664" i="3" s="1"/>
  <c r="BE2361" i="3"/>
  <c r="BA2362" i="3"/>
  <c r="BA3725" i="3"/>
  <c r="BA3731" i="3" s="1"/>
  <c r="AZ3725" i="3"/>
  <c r="AZ3731" i="3" s="1"/>
  <c r="BE2359" i="3"/>
  <c r="BE5661" i="3" s="1"/>
  <c r="BE3725" i="3"/>
  <c r="BE3731" i="3" s="1"/>
  <c r="BA3730" i="3"/>
  <c r="BA2361" i="3"/>
  <c r="BA5663" i="3" s="1"/>
  <c r="BE1451" i="3"/>
  <c r="BE1457" i="3" s="1"/>
  <c r="BA1452" i="3"/>
  <c r="BA5660" i="3" s="1"/>
  <c r="AZ1451" i="3"/>
  <c r="AZ1457" i="3" s="1"/>
  <c r="BD1451" i="3"/>
  <c r="BD1457" i="3" s="1"/>
  <c r="BE1690" i="3"/>
  <c r="BE2357" i="3" s="1"/>
  <c r="BD4221" i="3"/>
  <c r="BA383" i="3"/>
  <c r="BE4221" i="3"/>
  <c r="BC5659" i="3"/>
  <c r="BC5665" i="3" s="1"/>
  <c r="BE5660" i="3"/>
  <c r="AZ3043" i="3"/>
  <c r="BD5656" i="3"/>
  <c r="BD5662" i="3"/>
  <c r="AZ5664" i="3"/>
  <c r="AY5659" i="3"/>
  <c r="AY5665" i="3" s="1"/>
  <c r="BD5661" i="3"/>
  <c r="AW5663" i="3"/>
  <c r="BA5662" i="3"/>
  <c r="AE5663" i="3"/>
  <c r="BA5661" i="3"/>
  <c r="AZ5663" i="3"/>
  <c r="AZ4902" i="3"/>
  <c r="BA1451" i="3" l="1"/>
  <c r="BA1457" i="3" s="1"/>
  <c r="BA5664" i="3"/>
  <c r="BE2363" i="3"/>
  <c r="AZ5659" i="3"/>
  <c r="AZ5665" i="3" s="1"/>
  <c r="BD5659" i="3"/>
  <c r="BD5665" i="3" s="1"/>
  <c r="BE5662" i="3"/>
  <c r="BE5663" i="3"/>
  <c r="BE5656" i="3"/>
  <c r="BD5663" i="3"/>
  <c r="BE5659" i="3"/>
  <c r="BA5659" i="3" l="1"/>
  <c r="BA5665" i="3" s="1"/>
  <c r="BE5665" i="3"/>
</calcChain>
</file>

<file path=xl/sharedStrings.xml><?xml version="1.0" encoding="utf-8"?>
<sst xmlns="http://schemas.openxmlformats.org/spreadsheetml/2006/main" count="20348" uniqueCount="7241">
  <si>
    <t>Entreprises, emploi et recherche</t>
  </si>
  <si>
    <t>Aménagement du territoire et urbanisme.</t>
  </si>
  <si>
    <t>Aéroports et aérodromes régionaux.</t>
  </si>
  <si>
    <t>Totaux généraux</t>
  </si>
  <si>
    <t>Entretien ordinaire des cours d'eau, des ports, des barrages et de leurs dépendances, y compris les bâtiments techniques</t>
  </si>
  <si>
    <t>Subvention à l'ISSEP</t>
  </si>
  <si>
    <t>Provision conjoncturelle</t>
  </si>
  <si>
    <t>Missions attribuées à l'ISSEP</t>
  </si>
  <si>
    <t>Fiscalité</t>
  </si>
  <si>
    <t>Logement : secteur public.</t>
  </si>
  <si>
    <t>Etudes, relations publiques, documentation, participation à des séminaires et  colloques, frais de réunion et frais de fonctionnement</t>
  </si>
  <si>
    <t>Formation professionnelle</t>
  </si>
  <si>
    <t>Subventions et indemnités au secteur public en matière de gestion de l'espace rural</t>
  </si>
  <si>
    <t>Subventions au secteur public en matière de promotion, d'information et de sensibilisation dans le domaine du logement</t>
  </si>
  <si>
    <t>Subventions aux communes pour la couverture des frais afférents aux conseillers Logement</t>
  </si>
  <si>
    <t>Subsistance</t>
  </si>
  <si>
    <t>Subventions des missions régionales pour l'emploi</t>
  </si>
  <si>
    <t>Accompagnement et sensibilisation au management de la diversité - Secteur associatif</t>
  </si>
  <si>
    <t>Contribution de la Région wallonne au programme LEED de l'O.C.D.E.</t>
  </si>
  <si>
    <t>Subventions à l'IWEPS pour les dépenses de fonctionnement de l'Observatoire de l'emploi</t>
  </si>
  <si>
    <t xml:space="preserve">Solde au 1er janvier </t>
  </si>
  <si>
    <t>Subventions au secteur autre que public - Cofinancement européen - Life - en matière de protection de la nature</t>
  </si>
  <si>
    <t>Subventions et indemnités (y compris les compensations) aux pouvoirs publics subordonnés dans le cadre de la gestion des sites Natura 2000</t>
  </si>
  <si>
    <t>Etudes, relations publiques, honoraires d'avocats</t>
  </si>
  <si>
    <t>Dotation à la Communauté germanophone</t>
  </si>
  <si>
    <t>Forem.</t>
  </si>
  <si>
    <t>Plan d'accompagnement à l'emploi</t>
  </si>
  <si>
    <t>Subvention de fonctionnement au Forem et pour la gestion du P.R.C.</t>
  </si>
  <si>
    <t>Cellules de reconversion collective</t>
  </si>
  <si>
    <t>Maisons de l'emploi</t>
  </si>
  <si>
    <t>Plan de résorption du chômage géré par l'administration, mais dont la prise en charge est assurée par l'intermédiaire du Forem.</t>
  </si>
  <si>
    <t>Dépenses inhérentes à la mise au point, au développement et au financement d'un programme de mise au travail sur la base du décret du 31 mai 1990 créant un programme de promotion de l'emploi spécialement destiné aux chômeurs de longue durée dans le secteur non marchand</t>
  </si>
  <si>
    <t>Formation agricole.</t>
  </si>
  <si>
    <t>Coordination des politiques agricole et environnementale</t>
  </si>
  <si>
    <t xml:space="preserve">  Développement et Etude du Milieu</t>
  </si>
  <si>
    <t xml:space="preserve"> </t>
  </si>
  <si>
    <t>L  I  B  E  L  L  E  S</t>
  </si>
  <si>
    <t>MA</t>
  </si>
  <si>
    <t>MP</t>
  </si>
  <si>
    <t>DO</t>
  </si>
  <si>
    <t>Intitulé</t>
  </si>
  <si>
    <t>Prog</t>
  </si>
  <si>
    <t>Nature</t>
  </si>
  <si>
    <t>%</t>
  </si>
  <si>
    <t>ordon-</t>
  </si>
  <si>
    <t>inv</t>
  </si>
  <si>
    <t>dép</t>
  </si>
  <si>
    <t>nateur</t>
  </si>
  <si>
    <t>Titre I. - Dépenses courantes</t>
  </si>
  <si>
    <t>Subventions aux pouvoirs publics pour la création de logements sociaux ou moyens</t>
  </si>
  <si>
    <t>Subventions aux organismes publics pour la démolition de bâtiments non améliorables</t>
  </si>
  <si>
    <t>Subventions aux organismes publics pour l'acquisition de terrains dans le but de constituer des réserves foncières</t>
  </si>
  <si>
    <t>Subventions aux pouvoirs publics pour l'équipement de terrains</t>
  </si>
  <si>
    <t>Cofinancement européen</t>
  </si>
  <si>
    <t>Dotation au service du médiateur de la Région wallonne.</t>
  </si>
  <si>
    <t>Subsistance.</t>
  </si>
  <si>
    <t>Dépenses de cabinet</t>
  </si>
  <si>
    <t>Indemnités généralement quelconques au personnel</t>
  </si>
  <si>
    <t>Titre II. - Dépenses de capital</t>
  </si>
  <si>
    <t>Totaux pour le Titre II.</t>
  </si>
  <si>
    <t>Services du Gouvernement wallon et organismes non rattachés aux divisions organiques.</t>
  </si>
  <si>
    <t>Service d'assistance en matière administrative et pécuniaire des Cabinets</t>
  </si>
  <si>
    <t>Traitements et indemnités du personnel</t>
  </si>
  <si>
    <t>Apports de capitaux et avances récupérables en matière de politique de l'énergie, visant notamment la recherche liée à l'énergie (contrat d'avenir)</t>
  </si>
  <si>
    <t>Première Alliance Emploi - Environnement.</t>
  </si>
  <si>
    <t xml:space="preserve">Primes à l'investissement destinées à favoriser la protection de l'environnement et l'utilisation durable de l'énergie, en application du décret du 11 mars 2004. </t>
  </si>
  <si>
    <t xml:space="preserve">Primes à l'investissement en application du décret du 11 mars 2004 relatif aux incitants régionaux en faveur des grandes entreprises </t>
  </si>
  <si>
    <t>Frais d'expertises, de mandat, d'assistance et secrétariat de l'Autorité indépendante chargée du contrôle et suivi en matière de nuisances sonores aéroportuaires</t>
  </si>
  <si>
    <t>Entretien et gestion des aérodromes</t>
  </si>
  <si>
    <t>i</t>
  </si>
  <si>
    <t>Prévention et Protection : Air, Eau, Sol</t>
  </si>
  <si>
    <t>Agriculture, ressources naturelles et environnement</t>
  </si>
  <si>
    <t xml:space="preserve">Subventions aux pouvoirs locaux pour la protection de l'environnement </t>
  </si>
  <si>
    <t>Intervention financière dans le capital de la SPGE</t>
  </si>
  <si>
    <t>Police et contrôle</t>
  </si>
  <si>
    <t>Subvention aux actions d'alphabétisation</t>
  </si>
  <si>
    <t>Frais d'impression</t>
  </si>
  <si>
    <t>Remboursements</t>
  </si>
  <si>
    <t>Subventions aux Centres de Revalidation des Espèces Animales Vivant à l'Etat Sauvage</t>
  </si>
  <si>
    <t>Intervention de la Région dans la couverture d'une assurance contre la perte de revenus</t>
  </si>
  <si>
    <t>Subventions aux pouvoirs publics subordonnés pour des travaux de construction, agrandissement ou transformation d'abattoirs publics</t>
  </si>
  <si>
    <t>Relations publiques, documentation, participation à des séminaires et colloques, frais de fonctionnement, frais de réunions</t>
  </si>
  <si>
    <t>Subventions aux organismes universitaires</t>
  </si>
  <si>
    <t>Service de la Présidence et Chancellerie.</t>
  </si>
  <si>
    <t>Solde au 1er janvier</t>
  </si>
  <si>
    <t>Recettes de l'année en cours</t>
  </si>
  <si>
    <t>Disponible pour l'année</t>
  </si>
  <si>
    <t>Dépenses à charge du Fonds</t>
  </si>
  <si>
    <t>Etudes, relations publiques, documentation, participation à des séminaires et colloques, frais de réunions</t>
  </si>
  <si>
    <t>Provision interdépartementale</t>
  </si>
  <si>
    <t>Rémunérations et allocations de personnel des Receveurs régionaux</t>
  </si>
  <si>
    <t>Charge des avantages titres-repas</t>
  </si>
  <si>
    <t>Déplacements : Domicile - Lieu de travail : intervention de l'employeur dans les frais de déplacement en transports en commun</t>
  </si>
  <si>
    <t xml:space="preserve">Subventions et indemnités au secteur public en matière de sites à réaménager </t>
  </si>
  <si>
    <t>Subventions de fonctionnement des commissions de gestion des parcs naturels</t>
  </si>
  <si>
    <t>Totaux pour le Titre I.</t>
  </si>
  <si>
    <t>Dont programme d'investissement</t>
  </si>
  <si>
    <t>Subventions et indemnités au secteur public en matière de rénovation et de revitalisation urbaine</t>
  </si>
  <si>
    <t>Convention avec l'Ulg-SEGI pour la gestion informatique de la paie</t>
  </si>
  <si>
    <t>Subvention pour le fonctionnement des centres de compétence</t>
  </si>
  <si>
    <t>Subventions aux pouvoirs locaux dans le cadre du Plan Habitat permanent</t>
  </si>
  <si>
    <t>Subventions aux pouvoirs et organismes publics en matière de développement rural</t>
  </si>
  <si>
    <t>Honoraires d'avocats et d'experts judiciaires, frais de justice</t>
  </si>
  <si>
    <t xml:space="preserve"> Aides à l'Agriculture</t>
  </si>
  <si>
    <t>Projets expérimentaux de créations de logements par des personnes morales</t>
  </si>
  <si>
    <t>Investissement de la Région pour favoriser la mobilité et l'intermodalité dans les transports</t>
  </si>
  <si>
    <t>Soutien à des initiatives privées en matière d'égalité des chances</t>
  </si>
  <si>
    <t>Aménagement du territoire, logement, patrimoine et énergie</t>
  </si>
  <si>
    <t>Logement : secteur privé.</t>
  </si>
  <si>
    <t>Géomatique</t>
  </si>
  <si>
    <t>Subvention à la Communauté germanophone</t>
  </si>
  <si>
    <t>Coordination des dossiers relatifs aux Fonds structurels</t>
  </si>
  <si>
    <t>Dotation à l'Agence Fonds social européen</t>
  </si>
  <si>
    <t>Etudes, relations publiques, documentation, participation à des séminaires et colloques, frais de fonctionnement</t>
  </si>
  <si>
    <t>Subventions en faveur d'organismes ou groupements qui participent par leurs actions à la promotion et à l'aménagement du logement</t>
  </si>
  <si>
    <t>Frais de déplacement : missions</t>
  </si>
  <si>
    <t>Subvention en vue de promouvoir les métiers du secteur non marchand</t>
  </si>
  <si>
    <t>Articulation entre la formation initiale et la formation professionnelle</t>
  </si>
  <si>
    <t>IFAPME</t>
  </si>
  <si>
    <t>Subventions de fonctionnement à l'Institut wallon de formation en alternance et des indépendants et petites et moyennes entreprises</t>
  </si>
  <si>
    <t>Subventions pour la formation des indépendants (IFAPME)</t>
  </si>
  <si>
    <t>Subvention à l'IFAPME pour des investissements en rapport avec les centres de formation professionnelle</t>
  </si>
  <si>
    <t>Politiques croisées dans le cadre de la formation</t>
  </si>
  <si>
    <t>Projets expérimentaux de créations de logements par les pouvoirs locaux</t>
  </si>
  <si>
    <t>Travaux et dépenses liés au programme logement de l'ex-S.D.R.W.</t>
  </si>
  <si>
    <t>Energie.</t>
  </si>
  <si>
    <t>Etudes, relations publiques, documentation, participation à des séminaires et colloques</t>
  </si>
  <si>
    <t>Etudes</t>
  </si>
  <si>
    <t>Subventions en matière de politique de l'énergie en faveur du secteur privé</t>
  </si>
  <si>
    <t>Subventions en matière de politique de l'énergie en faveur du secteur public</t>
  </si>
  <si>
    <t>Subventions en matière de politique de l'énergie pour les établissements scolaires et hospitaliers</t>
  </si>
  <si>
    <t>Cofinancement PDR - Assistance technique</t>
  </si>
  <si>
    <t>Subvention d'entreprises d'insertion</t>
  </si>
  <si>
    <t xml:space="preserve"> Secrétariat du Gouvernement wallon</t>
  </si>
  <si>
    <t>Subventions en vue de la revitalisation urbaine</t>
  </si>
  <si>
    <t>Subvention de fonctionnement au Centre régional d'aide aux communes</t>
  </si>
  <si>
    <t>Relations publiques, documentation, participation à des séminaires et colloques, frais de réunions, frais de fonctionnement</t>
  </si>
  <si>
    <t>Indemnisation de dégâts des espèces protégées</t>
  </si>
  <si>
    <t>Subventions et indemnités aux particuliers dans le cadre d'entretien de haies, d'arbres d'alignement et de vergers</t>
  </si>
  <si>
    <t>Subvention de fonctionnement au Conseil régional de la formation</t>
  </si>
  <si>
    <t>Fonds des provinces</t>
  </si>
  <si>
    <t>Fonds des communes</t>
  </si>
  <si>
    <t>Intervention spécifique en faveur de Namur capitale</t>
  </si>
  <si>
    <t>Subventions aux communes et aux zones de police pour l'assistance aux victimes et pour les plans de cohésion sociale</t>
  </si>
  <si>
    <t xml:space="preserve"> Collaborateurs des Ministres sortis de charge</t>
  </si>
  <si>
    <t>Traitement et indemnités</t>
  </si>
  <si>
    <t>Relations extérieures</t>
  </si>
  <si>
    <t>Institut Wallon de l'Evaluation, de la Prospective et de la Statistique</t>
  </si>
  <si>
    <t>Subside de fonctionnement à l'Institut Wallon de l'Evaluation, de la Prospective et de la Statistique</t>
  </si>
  <si>
    <t>Secrétariat général</t>
  </si>
  <si>
    <t>Subventions et indemnités</t>
  </si>
  <si>
    <t>Subvention à la RTBF pour la prise en charge d'une partie des coûts inhérents à la promotion de la Région wallonne</t>
  </si>
  <si>
    <t xml:space="preserve"> Affaires intérieures</t>
  </si>
  <si>
    <t xml:space="preserve">Formation professionnelle du personnel communal et des mandataires </t>
  </si>
  <si>
    <t>Dotation à la Sowaer relative à la mise en  oeuvre des mesures d'accompagnement et d'information</t>
  </si>
  <si>
    <t>Subvention en faveur d'études et d'actions de sensibilisation, de promotion et d'information en matière d'infrastructures aéroportuaires régionales</t>
  </si>
  <si>
    <t>Subventions accordées aux centres régionaux pour l'intégration des personnes étrangères ou d'origine étrangère</t>
  </si>
  <si>
    <t>Subventions aux Maisons d'accueil et aux Maisons communautaires</t>
  </si>
  <si>
    <t>Subventions à des organismes de coordination et de documentation en matière sociale</t>
  </si>
  <si>
    <t>Soutien à des formations d'intervenants sociaux et de fonctionnaires</t>
  </si>
  <si>
    <t>Etudes, relations publiques, organisation de salons, documentation, participation à des séminaires et colloques, frais de réunion</t>
  </si>
  <si>
    <t>Transport urbain, interurbain et scolaire</t>
  </si>
  <si>
    <t>Dépenses de biens et services en vue d'assurer le service du transport scolaire</t>
  </si>
  <si>
    <t>Honoraires d'avocats et d'experts judiciaires et prestations de personnes étrangères à l'administration</t>
  </si>
  <si>
    <t>Dotation à la Communauté germanophone pour lui permettre d'assurer le transport scolaire interne</t>
  </si>
  <si>
    <t>Fonctionnel</t>
  </si>
  <si>
    <t>Dotation au Fonds Spécial de l'Aide Sociale (CPAS)</t>
  </si>
  <si>
    <t>Dotation complémentaire pour le mécanisme de garantie du Fonds des communes</t>
  </si>
  <si>
    <t>Transfert de compétences à la Communauté germanophone</t>
  </si>
  <si>
    <t>Subvention au Centre régional d'aide aux communes pour l'achat de biens meubles durables</t>
  </si>
  <si>
    <t>Subvention au Conseil régional de la formation pour l'achat de biens meubles durables</t>
  </si>
  <si>
    <t>Intervention dans le fonctionnement des commissions Escaut et Meuse ainsi que dans le Comité de coordination du district hydrographique du Rhin</t>
  </si>
  <si>
    <t>Totaux</t>
  </si>
  <si>
    <t>Service social.</t>
  </si>
  <si>
    <t>Frais d'expertise, frais de procédure, honoraires d'avocats</t>
  </si>
  <si>
    <t>Soutien à la  création de nouveaux dispositifs de formation (secteur public)</t>
  </si>
  <si>
    <t>Forem - Formation.</t>
  </si>
  <si>
    <t>Subvention de fonctionnement au Forem</t>
  </si>
  <si>
    <t>Financement du chèque formation</t>
  </si>
  <si>
    <t>Crédit adaptation</t>
  </si>
  <si>
    <t>Monuments, sites et fouilles.</t>
  </si>
  <si>
    <t xml:space="preserve">Totaux </t>
  </si>
  <si>
    <t>Commerce extérieur et investisseurs étrangers</t>
  </si>
  <si>
    <t>Subvention à l'Agence pour le Commerce Extérieur</t>
  </si>
  <si>
    <t>Développement durable</t>
  </si>
  <si>
    <t>Cofinancement pour les projets LEADER</t>
  </si>
  <si>
    <t>Etudes relatives au contrôle des fonds structurels européens par l'autorité de certification et aux échanges d'expériences</t>
  </si>
  <si>
    <t xml:space="preserve">Missions attribuées à l'ISSEP : acquisitions de matériel </t>
  </si>
  <si>
    <t>Espace rural et naturel</t>
  </si>
  <si>
    <t>Prévention et Protectioon : Air, Eau, Sol</t>
  </si>
  <si>
    <t>Politiques transversales dans le domaine socio-sanitaire</t>
  </si>
  <si>
    <t>Etudes, relations publiques, documentation, participation à des séminaires et colloques, frais de réunions, honoraires non spécifiques</t>
  </si>
  <si>
    <t>Etudes, relations publiques, documentation, participation à des séminaires et colloques, frais de réunions, honoraires</t>
  </si>
  <si>
    <t>Nature, Forêt, Chasse-pêche</t>
  </si>
  <si>
    <t>Frais de couverture de l’assurance « Tous risques » pour couvrir les risques encourus par les agents utilisant leur véhicule pour les besoins des services et de l’assurance « Responsabilité civile générale » pour couvrir les risques encourus par les agents visés aux articles 2§7 et 8§1er de l'arrêté du Gouvernement wallon du 27 juillet 2004 relatif aux Cabinets des Ministres du Gouvernement wallon et de l'assurance de la protection juridique "vie professionnelle" de certains membres du personnel des Cabinets</t>
  </si>
  <si>
    <t>Intervention régionale en faveur du CRAC</t>
  </si>
  <si>
    <t xml:space="preserve">Secrétariat général </t>
  </si>
  <si>
    <t xml:space="preserve"> Développement et Etude du milieu</t>
  </si>
  <si>
    <t>Analyses juridiques dans le cadre des travaux du Gouvernement</t>
  </si>
  <si>
    <t>Subventions visant la recherche dans le domaine de l'énergie</t>
  </si>
  <si>
    <t>Soutien à des initiatives particulières menées dans le domaine des pouvoirs locaux dans le cadre des fonds structurels européens.</t>
  </si>
  <si>
    <t>Soutien à des initiatives particulières menées dans le domaine de l'action sociale dans le cadre du Fonds structurel européen FEADER</t>
  </si>
  <si>
    <t>Subventions Observatoire developpement territorial</t>
  </si>
  <si>
    <t>Subventions aux pouvoirs publics subordonnés et autres organismes publics en matière d'aménagement du territoire et d'urbanisme  CCATM CATU</t>
  </si>
  <si>
    <t>Subvention au Réseau wallon de lutte contre la pauvreté</t>
  </si>
  <si>
    <t>Etudes, organisation de séminaires et colloques</t>
  </si>
  <si>
    <t>(7)</t>
  </si>
  <si>
    <r>
      <rPr>
        <b/>
        <i/>
        <sz val="8"/>
        <rFont val="Times New Roman"/>
        <family val="1"/>
      </rPr>
      <t xml:space="preserve">nl = </t>
    </r>
    <r>
      <rPr>
        <b/>
        <sz val="8"/>
        <rFont val="Times New Roman"/>
        <family val="1"/>
      </rPr>
      <t>crédits de liquidation non limitatifs</t>
    </r>
  </si>
  <si>
    <t>Dont crédits de liquidation non limitatifs</t>
  </si>
  <si>
    <t>Dont moyens à charge des fonds budgétaires</t>
  </si>
  <si>
    <t>Solde des fonds budgétaires au 31 décembre</t>
  </si>
  <si>
    <t>Totaux hors moyens à charge des fonds budgétaires</t>
  </si>
  <si>
    <t>Validation des compétences</t>
  </si>
  <si>
    <t>Subvention à des Sociétés à finalité sociale immobilières dans le secteur de l'économie sociale</t>
  </si>
  <si>
    <t>Solde du fonds budgétaire au 31 décembre</t>
  </si>
  <si>
    <t>Cat 1</t>
  </si>
  <si>
    <t>Rémunérations</t>
  </si>
  <si>
    <t>Min</t>
  </si>
  <si>
    <t>Var.</t>
  </si>
  <si>
    <t>% var.</t>
  </si>
  <si>
    <t>Cat 2</t>
  </si>
  <si>
    <t>Crédits Cabinet</t>
  </si>
  <si>
    <t>Cat 3</t>
  </si>
  <si>
    <t>Financements alternatifs</t>
  </si>
  <si>
    <t>Cat 4</t>
  </si>
  <si>
    <t>Dépenses liées à l'inflation</t>
  </si>
  <si>
    <t>Cat 5</t>
  </si>
  <si>
    <t>Cat 6</t>
  </si>
  <si>
    <t>Cofinancements européens</t>
  </si>
  <si>
    <t>Cat 7</t>
  </si>
  <si>
    <t>Cat 8</t>
  </si>
  <si>
    <t>Cat 9</t>
  </si>
  <si>
    <t>Dette</t>
  </si>
  <si>
    <t>Cat 10</t>
  </si>
  <si>
    <t>Cat 11</t>
  </si>
  <si>
    <t>Cat 12</t>
  </si>
  <si>
    <t>Solde dépenses primaires</t>
  </si>
  <si>
    <t>Cat 13</t>
  </si>
  <si>
    <t>Crédits variables</t>
  </si>
  <si>
    <t>Cat 14</t>
  </si>
  <si>
    <t>Plan Marshall 2.vert</t>
  </si>
  <si>
    <t>Cat 15</t>
  </si>
  <si>
    <t>Dépenses pluriannuelles</t>
  </si>
  <si>
    <t>Total général du Ministre</t>
  </si>
  <si>
    <t>Dépenses pluriannelles</t>
  </si>
  <si>
    <t>TOTAL</t>
  </si>
  <si>
    <t>Crédits Cabinets</t>
  </si>
  <si>
    <t>Total général des Ministres</t>
  </si>
  <si>
    <t>Convention sectorielle 2007-2010 - Dialogue Social</t>
  </si>
  <si>
    <t>Subventions aux communes pour des actions menées par des associations dans le cadre de la politique du Plan de Cohésion sociale</t>
  </si>
  <si>
    <t>Subventions en faveur des institutions publiques oeuvrant à la promotion de la Wallonie</t>
  </si>
  <si>
    <t>Subventions aux organismes publics pour la création de logement de transit ou d'insertion</t>
  </si>
  <si>
    <t>Dépenses de fonctionnement transversales. Part du département aménagement - Partie "politique de la ville"</t>
  </si>
  <si>
    <t>Subventions aux communes permettant la prise en charge d'un conseiller en rénovation urbaine affecté aux missions d'assistance nécessaires à la commune pour la reconnaissance et la gestion d'une opération de rénovation urbaine</t>
  </si>
  <si>
    <t>Dépenses d'investissement transversales - Part du département aménagement - Partie "politique de la ville"</t>
  </si>
  <si>
    <t>Exécution de la garantie concernant l'octroi de prêts à taux réduits ou sans taux pour des personnes fragilisées</t>
  </si>
  <si>
    <t>Subventions complémentaires d'impulsion cyclo-piétons aux pouvoirs locaux pour la réalisation des plans communaux de mobilité</t>
  </si>
  <si>
    <t>Subventions aux pouvoirs publics subordonnés pour les agents constatateurs</t>
  </si>
  <si>
    <t>Dépenses de fonctionnement transversales  - part du département aménagement</t>
  </si>
  <si>
    <t>Subventions à l'encadrement des méthodes agro-environnementales en application de la convention-cadre</t>
  </si>
  <si>
    <t>Subvention à l'ASBL Agra-Ost pour ses actions en matière agro-environnementale et la valorisation des matières organiques</t>
  </si>
  <si>
    <t>Primes pour l'habitat alternatif</t>
  </si>
  <si>
    <t>Dotation à l'Agence pour l'éducation et la formation tout au long de la vie</t>
  </si>
  <si>
    <t>Subventions et indemnités à des organismes privés menant des actions relatives à la "Politique de la Ville"</t>
  </si>
  <si>
    <t>Cofinancements européens 2014 - 2020</t>
  </si>
  <si>
    <t>Provisions interdépartementales pour la programmation 2014-2020 des cofinancements européens</t>
  </si>
  <si>
    <t>Préciputs</t>
  </si>
  <si>
    <t>Adaptation aux nouveaux paramètres économiques</t>
  </si>
  <si>
    <t>Autres variations</t>
  </si>
  <si>
    <t>e-Wallonie-Bruxelles-Simplification</t>
  </si>
  <si>
    <t>Communications, archives et documentation</t>
  </si>
  <si>
    <t>Subvention à l'asbl Réseau de lutte contre la pauvreté en Wallonie</t>
  </si>
  <si>
    <t>Subvention annuelle à la ville de Namur pour des politiques d'attractivité (enjeux métropolitains - mobilité)</t>
  </si>
  <si>
    <t>Subvention annuelle à la ville de Mons pour des politiques d'attractivité (enjeux métropolitains - mobilité)</t>
  </si>
  <si>
    <t>Subvention à l'IWEPS pour le fonctionnement de l'observatoire de la mobilité</t>
  </si>
  <si>
    <t>Subvention au Réseau wallon de lutte contre la pauvreté (RWLP)</t>
  </si>
  <si>
    <t>Etudes, relations publiques, participation à des séminaires et colloques, frais de réunions, frais de fonctionnement de l'UAB, de la Direction des Contrôles</t>
  </si>
  <si>
    <t>Contrôle disponibilité chômeurs - FOREM</t>
  </si>
  <si>
    <t>Titres services - FOREM</t>
  </si>
  <si>
    <t>Réductions de cotisations sociales sur groupes cibles - FOREM</t>
  </si>
  <si>
    <t>Cat 16</t>
  </si>
  <si>
    <t>Rémunérations des agents de la cellule eWBS</t>
  </si>
  <si>
    <t>Gestion du personnel</t>
  </si>
  <si>
    <t>Intervention financière en faveur du CRAC dans le cadre du financement alternatif des investissements dans les crèches</t>
  </si>
  <si>
    <t>Frais de fonctionnement lié au siège du Gouvernement wallon</t>
  </si>
  <si>
    <t>Frais d'assurance divers</t>
  </si>
  <si>
    <t xml:space="preserve">Dotation au Fonds wallon des calamités naturelles -Division "Fonds des calamités publiques" </t>
  </si>
  <si>
    <t>Subvention accordée à l'organisme spécialisé en accueil des gens du voyage</t>
  </si>
  <si>
    <t>Subvention aux services d'aide et de soins aux personnes prostituées</t>
  </si>
  <si>
    <t>Subvention au Réseau wallon de Lutte contre la pauvreté</t>
  </si>
  <si>
    <t>Subvention à la Communauté germanophone dans le cadre de la politique de télécommunication</t>
  </si>
  <si>
    <t>Réseau wallon de lutte contre la pauvreté</t>
  </si>
  <si>
    <t>Subvention pour l'Allocation Activation</t>
  </si>
  <si>
    <t>Subvention pour Primes et Compléments</t>
  </si>
  <si>
    <t>Subvention pour le Congé Education payé</t>
  </si>
  <si>
    <t>Subvention pour les Agences locales pour l'Emploi</t>
  </si>
  <si>
    <t>Subvention pour Outplacement</t>
  </si>
  <si>
    <t>Subvention pour le Fonds de l'expérience professionnelle</t>
  </si>
  <si>
    <t>Subvention pour Dispenses pour formation et études</t>
  </si>
  <si>
    <t>Frais de fonctionnement liés aux transferts des compétences</t>
  </si>
  <si>
    <t>Subvention pour le Contrôle de la disponibilité des chômeurs</t>
  </si>
  <si>
    <t>Subvention pour les Titres Services</t>
  </si>
  <si>
    <t>Subvention pour le fonds de formation Titres Services</t>
  </si>
  <si>
    <t>Subventions à des organismes privés dans le cadre du PO FEAMP (fonds européen pour les affaires maritimes et la pêche)</t>
  </si>
  <si>
    <t>Subventions à des organismes publics dans le cadre du PO FEAMP (fonds européen pour les affaires maritimes et la pêche)</t>
  </si>
  <si>
    <t>Subventions au secteur public en matière d’investissements effectués dans le cadre du PO FEAMP (fonds européen pour les affaires maritimes et la pêche)</t>
  </si>
  <si>
    <t>Dotation au Fonds wallon des calamités naturelles - Division "Fonds wallon des calamités agricoles"</t>
  </si>
  <si>
    <t>Dépenses relatives  aux transferts de compétences</t>
  </si>
  <si>
    <t>Marshall 4.0</t>
  </si>
  <si>
    <t>Cat 17</t>
  </si>
  <si>
    <t>Emplois de proximité</t>
  </si>
  <si>
    <t>Etudes relatives à la gestion des Fonds structurels européens, préparation des Programmes, évaluations, échanges d'expériences, organisation des comités de suivi - programmation 2014-2020 - COFINANCEMENT PAR LE FEDER</t>
  </si>
  <si>
    <t>Subventions à des opérateurs de développement économique en vue de la réalisation d'étude diverses</t>
  </si>
  <si>
    <t>PTP</t>
  </si>
  <si>
    <t>Subvention au Réseau wallon de lutte contre la pauvreté pour l'opérationnalisation du Plan de lutte contre la pauvreté</t>
  </si>
  <si>
    <t>Subventions FEDER 2014-2020 Axe III</t>
  </si>
  <si>
    <t>Subventions FEDER 2014-2020 Axe IV</t>
  </si>
  <si>
    <t>Dotation au Parlement de Wallonie.</t>
  </si>
  <si>
    <t xml:space="preserve">Rénovation, réhabilitation et reconditionnement des voies hydrauliques, des barrages et de leurs dépendances y compris les bâtiments techniques </t>
  </si>
  <si>
    <t>Traitement et indemnités du personnel</t>
  </si>
  <si>
    <t>Frais de fonctionnement</t>
  </si>
  <si>
    <t>Dépenses patrimoniales</t>
  </si>
  <si>
    <t>Subventions à l'Institut Jules Destrée</t>
  </si>
  <si>
    <t>Subventions aux organismes actifs en matière de lutte contre le sida</t>
  </si>
  <si>
    <t>Dotations diverses aux politiques de la Santé, de la Protection sociale, du Handicap et des Familles</t>
  </si>
  <si>
    <t>Subventions accordées aux initiatives locales d’intégration agréées en matière d'intégration des personnes étrangères ou d'origine étrangère</t>
  </si>
  <si>
    <t>Rénovation et revitalisation urbaine, politique de la Ville et sites d'activité économique désaffectés.</t>
  </si>
  <si>
    <t>Soutien à la mise en œuvre de la gestion énergétique des bâtiments régionaux et locaux (UREBA)</t>
  </si>
  <si>
    <t>Remboursement par la Région des dépenses engagées pour les services "incendie et activités non économiques" de l'aéroport de Charleroi en exécution de la convention de concession entre BSCA et la Région</t>
  </si>
  <si>
    <t>Subvention à Liège Airport lui permettant d'assurer des missions de service public dans le cadre de l'exploitation des aéroports</t>
  </si>
  <si>
    <t>Remboursement par la Région des dépenses engagées pour les services "incendie et activités non économiques" de l'aéroport de Liège en exécution de la convention de concession entre Liège Airport et la Région</t>
  </si>
  <si>
    <t>Relations publiques, documentation, participation à des séminaires et colloques, frais de formation, frais de fonctionnement et frais de réunions</t>
  </si>
  <si>
    <t>Subventions aux organismes privés en matière d'aménagement du territoire et d'urbanisme</t>
  </si>
  <si>
    <t>Subventions aux communes pour couvrir les dépenses relatives à la conception et la mise en oeuvre des outils nécessaires à la décentralisation-participation en aménagement du territoire</t>
  </si>
  <si>
    <t>Subventions aux entreprises publiques en vue de l'assainissement et la rénovation des sites à réaménager</t>
  </si>
  <si>
    <t>Besoins critiques et temporaires</t>
  </si>
  <si>
    <t>Frais d’équipement de l’autorité de Certification</t>
  </si>
  <si>
    <t>Frais de fonctionnement de la cellule "Fonds des calamités publiques"</t>
  </si>
  <si>
    <t>Rénovation et réhabilitation d'installations électriques et électromécaniques sur les cours d'eau et barrages</t>
  </si>
  <si>
    <t>Intervention régionale en faveur du CRAC - CRAC III - Politique de la Famille et des Ainés</t>
  </si>
  <si>
    <t>Intervention régionale en faveur du CRAC dans le cadre des emprunts complémentaires au plan d'inclusion sociale - Politique de la Famille et des Ainés</t>
  </si>
  <si>
    <t>Soutien aux Maisons Arc-en-Ciel en matière d'aide aux personnes lesbiennes, gays, bisexuelles et transgenres</t>
  </si>
  <si>
    <t>Dotation à l'AWAC pour participation au financement international des politiques climatiques - Cop21</t>
  </si>
  <si>
    <t>Subventions Feder 2014-2020 Axe I</t>
  </si>
  <si>
    <t>Subventions Feder 2014-2020 Axe V</t>
  </si>
  <si>
    <t>Participation de la Région wallonne aux actions de l'Agence Internationale pour les énergies renouvelables (IRENA)</t>
  </si>
  <si>
    <t xml:space="preserve">Frais de fonctionnement et de consultation d’experts pour l’AASIW (Autorité Aéroportuaire de supervision indépendante de Wallonie) </t>
  </si>
  <si>
    <t>Subventions au secteur autre que public en matière de fonctionnement - cofinancement européen 2014-2020</t>
  </si>
  <si>
    <t>Subventions au secteur public en matière d'investissement - Cofinancement européen 2014-2020</t>
  </si>
  <si>
    <t>Subventions aux organismes privés chargés de la mise en œuvre des projets du Programme LEADER 2014-2020</t>
  </si>
  <si>
    <t>Provision mesures d'accompagnement péage kilométrique</t>
  </si>
  <si>
    <t>Autres Intérêts - Intérêts de retard sur autres que sur dettes commerciales</t>
  </si>
  <si>
    <t>Subvention en matière de dynamisation de la gestion forestière</t>
  </si>
  <si>
    <t>Subventions à des universités pour des projets à destination des pouvoirs locaux</t>
  </si>
  <si>
    <t xml:space="preserve">Contributions et cotisations liées aux traités internationaux (Environnement) </t>
  </si>
  <si>
    <t>Politique des déchets-ressources</t>
  </si>
  <si>
    <t>Subvention à l'UCL dans le cadre de la plate-forme wallonne pour le GIEC</t>
  </si>
  <si>
    <t>Commission des arts - Subventions au secteur public</t>
  </si>
  <si>
    <t>Subventions aux pouvoirs publics dans le cadre du renforcement de l'attractivité urbaine</t>
  </si>
  <si>
    <t>Subventions aux relais sociaux dans le cadre de leurs missions de capteurs logement</t>
  </si>
  <si>
    <t>Actions et coordination des politiques de mobilité et de sécurité routière</t>
  </si>
  <si>
    <t>Dépenses en lien avec la stratégie numérique (dématérialisation des permis d'urbanisme)</t>
  </si>
  <si>
    <t>Subventions à l'ISSeP pour la détermination des risques environnementaux de certains sites</t>
  </si>
  <si>
    <t>Subvention pour les mesures d'accompagnement - prélèvement kilométrique - volet Emploi</t>
  </si>
  <si>
    <t>Subvention pour le projet "Maison des Langues"</t>
  </si>
  <si>
    <t>Subvention pour les mesures d'accompagnement - prélèvement kilométrique - volet Formation</t>
  </si>
  <si>
    <t>Achat de biens et services non durables spécifiques au programme</t>
  </si>
  <si>
    <t>Dotation complémentaire à la Sowaer pour l'accomplissement des missions de sûreté</t>
  </si>
  <si>
    <t>Etudes, relations publiques, prestations de services liées à la mise en œuvre des priorités de simplification administrative</t>
  </si>
  <si>
    <t>Projet LEADER</t>
  </si>
  <si>
    <t xml:space="preserve">Frais d'études et consultations juridiques </t>
  </si>
  <si>
    <t>Frais d’équipement de la Commission des Arts</t>
  </si>
  <si>
    <t>Subventions aux organismes privés chargés de la mise en œuvre des projets du Programme LEADER 2014-2020 (Environnement)</t>
  </si>
  <si>
    <t>Valorisation des déchets ménagers et non ménagers.</t>
  </si>
  <si>
    <t>Mesures de soutien au secteur autre que public en matière de valorisation des déchets ménagers et non ménagers</t>
  </si>
  <si>
    <t>Mesures de soutien aux pouvoirs locaux en matière de valorisation des déchets ménagers</t>
  </si>
  <si>
    <t xml:space="preserve">Subventions dédicacées aux projets de la convention de partenariat Région wallonne, Forem et CPAS </t>
  </si>
  <si>
    <t>Dotation à la Sowaer pour l'accomplissement des missions déléguées spécifiques en matière de sûreté et de sécurité pour l'aéroport de Charleroi - Bruxelles - Sud</t>
  </si>
  <si>
    <t>Dotation à la Sowaer pour l'accomplissement des missions déléguées spécifiques en matière de sûreté et de sécurité pour l'aéroport de Liège</t>
  </si>
  <si>
    <t>Projets LEADER</t>
  </si>
  <si>
    <t>Subventions aux Instances Bassin Enseignement  Qualifiant-Formation-Emploi</t>
  </si>
  <si>
    <t>Etudes, relations publiques, documentation, participation à des séminaires et colloques, frais de réunions, Acquisition de petits matériels</t>
  </si>
  <si>
    <t>Crèches et petite enfance</t>
  </si>
  <si>
    <t>Subventions aux CISP</t>
  </si>
  <si>
    <t xml:space="preserve">Subventions en investissement aux organismes privés chargés de la mise en œuvre des projets du Programme LEADER 2014-2020 (Environnement) </t>
  </si>
  <si>
    <t>Dotation à la Société wallonne du Crédit social dans le cadre du Plan Bien-être</t>
  </si>
  <si>
    <t>Subvention à l'AEF - Europe (mission CFC)</t>
  </si>
  <si>
    <t>Location de services</t>
  </si>
  <si>
    <t>Aide régionale aux éleveurs pour la transformation ou la commercialisation de produits issus de leur exploitation et aux producteurs laitiers pour la transformation et la commercialisation de produits laitiers</t>
  </si>
  <si>
    <t>Intervention dans les frais de fonctionnement des Ports autonomes</t>
  </si>
  <si>
    <t>Prise de participation dans le capital des sociétés immobilières de service public, de guichets de crédit social et de la SWL</t>
  </si>
  <si>
    <t>Subventions octroyées à l’intervention de la Cellule permanente Environnement-Santé – UAP</t>
  </si>
  <si>
    <t>Ministre</t>
  </si>
  <si>
    <t>Charges liées à la fin du Gouvernement - AFD</t>
  </si>
  <si>
    <t>Services et dispositifs d'accompagnement des violences entre partenaires et des violences sexistes</t>
  </si>
  <si>
    <t>Politique d'achats publics durables en lien avec l'insertion socio-professionnelle, la formation et la création d'emplois - cartographie des centres de formation</t>
  </si>
  <si>
    <t>Interruption de carrière (Région)</t>
  </si>
  <si>
    <t>Impôts, précomptes et taxes</t>
  </si>
  <si>
    <t>Dotation à la CWaPE</t>
  </si>
  <si>
    <t>Subventions à l'Agence wallonne du Patrimoine relatives aux programmes et initiatives communautaires dans le cadre de la programmation 2014-2020</t>
  </si>
  <si>
    <t>Allocation-loyer</t>
  </si>
  <si>
    <t>Cadastre de mandats et des rémunérations et Registre des institutions locales et supra-locales</t>
  </si>
  <si>
    <t>Contribution au Service francophone des Métiers et des Qualifications</t>
  </si>
  <si>
    <t>Etudes et contrats de services pluriannuels - Cofinancement Européen FEAMP</t>
  </si>
  <si>
    <t>Subvention à l'Agence wallonne du Patrimoine</t>
  </si>
  <si>
    <t>UAP</t>
  </si>
  <si>
    <t>Ex - PAP - AW</t>
  </si>
  <si>
    <t xml:space="preserve">Dotation à l'AWEX </t>
  </si>
  <si>
    <t>Subvention en vue de promouvoir l'autocréation d'activités - Airbag</t>
  </si>
  <si>
    <t>Opérationnalisation, suivi et évaluation du schéma de développement du territoire, révision des plans de secteur (études préalables, connexes ou complémentaires, réalisations, actions de sensibilisation et information)</t>
  </si>
  <si>
    <t>Financement du dispositif des aides de premier niveau</t>
  </si>
  <si>
    <t>Mesures SESAM</t>
  </si>
  <si>
    <t>Métiers en pénurie</t>
  </si>
  <si>
    <t>Dotation exceptionnelle à la SOWAER pour le suivi d'indemnisation des riverains suite à une décision de justice</t>
  </si>
  <si>
    <t xml:space="preserve">Dotation Cour des comptes nouvelle mission sur la gouvernance </t>
  </si>
  <si>
    <t>Dépenses patrimoniales de l'Autorité indépendante chargée du contrôle et suivi en matière de nuisances sonores aéroportuaires / ACNAW</t>
  </si>
  <si>
    <t>Bien-être animal</t>
  </si>
  <si>
    <t>Action sociale</t>
  </si>
  <si>
    <t xml:space="preserve">Subvention à Consortium construire adaptable  </t>
  </si>
  <si>
    <t>Pouvoirs locaux, action sociale et santé</t>
  </si>
  <si>
    <t>Droits de tirage sur réduction de cotisations sociales  - ONSS</t>
  </si>
  <si>
    <t xml:space="preserve">Actions de promotion des relations transfrontalières FEDER  - Subventions aux organismes privés  - programmation 2014-2020 </t>
  </si>
  <si>
    <t>Développement d'applications</t>
  </si>
  <si>
    <t>Frais de condamnations judiciaires et transactions</t>
  </si>
  <si>
    <t xml:space="preserve">Politique d'achats publics durables en lien avec l'insertion socio-professionnelle, la formation et la création d'emplois </t>
  </si>
  <si>
    <t>Soutien de la compétitivité des entreprises - mesure carbon leakage</t>
  </si>
  <si>
    <t>Financement SAACE liées à l'entrepreneuriat féminin et à la post-création</t>
  </si>
  <si>
    <t>Dispositif APE</t>
  </si>
  <si>
    <t>Subvention pour l'Interfédération des CISP</t>
  </si>
  <si>
    <t>Engagements sociaux O.T.W</t>
  </si>
  <si>
    <t>Remboursement à l'OTW des coûts exposés pour le projet du tram de Liège</t>
  </si>
  <si>
    <t>Subventions à l'OTW pour lui permettre de réaliser son programme d'investissement d'infrastructure</t>
  </si>
  <si>
    <t>Participation de la Région au programme d'investissement d'exploitation réalisé par l'OTW</t>
  </si>
  <si>
    <t>Dotation de fonctionnement à l’Agence wallonne de l’Air et du Climat en matière d’Air</t>
  </si>
  <si>
    <t>Honoraires d'avocats et d'experts juridiques</t>
  </si>
  <si>
    <t>Exécution de jugements et arrêts condamnant la Région au paiement d'indemnités-cautionnements</t>
  </si>
  <si>
    <t>Subventions aux communes pour l'élaboration de dossiers de base de révision de plan de secteur d'intiative communale et de schémas d'orientation locaux (y compris les rapports sur les incidences environnementales)</t>
  </si>
  <si>
    <t>Actes et travaux de viabilisation et de redynamisation, opérations de rachat (décret du 2 février 2017 relatif au développement des parcs d'activités économiques) - Intercommunales</t>
  </si>
  <si>
    <t>Dotation de fonctionnement à l'AWAC - climat</t>
  </si>
  <si>
    <t>Primes Energie</t>
  </si>
  <si>
    <t>Subventions et indemnités aux grandes villes wallonnes en matière de "Politique des Grandes Villes"</t>
  </si>
  <si>
    <t>Primes aux particuliers pour la réhabilitation, la restructuration ou l'acquisition de logements</t>
  </si>
  <si>
    <t xml:space="preserve">Subventions en matière de situations de crise </t>
  </si>
  <si>
    <t>Subventions, indemnités et soutien aux études et actions en matière de développement régional</t>
  </si>
  <si>
    <t>Subventions en faveur des organisateurs locaux des Fêtes de Wallonie</t>
  </si>
  <si>
    <t>Subvention à l'asbl "Tour de la Région wallonne organisation"</t>
  </si>
  <si>
    <t>Subventions à des opérateurs privés ou publics spécialisés en vue de favoriser une meilleure connaissance des mécanismes d'importation, d'exportation et de transit d'armes - GRIP</t>
  </si>
  <si>
    <t>Habitat permanent - Convention de partenariat, études et prestations de services</t>
  </si>
  <si>
    <t>Embauche compensatoire - aménagement du temps de travail de fin de carrière</t>
  </si>
  <si>
    <t>Dotation de fonctionnement à la caisse publique d'allocations familiales</t>
  </si>
  <si>
    <t>Etudes, relations publiques, documentation, frais de réunions relatifs à des actions transversales économie-emploi-recherche</t>
  </si>
  <si>
    <t>Subventions pour infrastructures partagées de recherche collective - Plan Wallon d'Investissements (PWI)</t>
  </si>
  <si>
    <t>Soutenir le développement expérimental dans les entreprises</t>
  </si>
  <si>
    <t>Dépenses de toute nature relatives aux transports structurants (dont la mise en œuvre de synergies avec la politique ferroviaire et à la prise en charge des préfinancements wallons en matière d'infrastructures ferroviaires)</t>
  </si>
  <si>
    <t>Intervention financière de la Région dans la couverture des charges d'exploitation de l'OTW</t>
  </si>
  <si>
    <t>Subventions au secteur autre que public en matière de protection et de bien-être des animaux</t>
  </si>
  <si>
    <t>Subventions au secteur public en matière de protection et de bien-être des animaux</t>
  </si>
  <si>
    <t>Subventions aux établissements d’enseignement pour les actions en faveur du bien-être animal</t>
  </si>
  <si>
    <t>Dotation complémentaire à BSCA pour l'accomplissement de missions de sûreté</t>
  </si>
  <si>
    <t>Subventions aux halls relais agricoles dans le cadre du Plan wallon d'Investissements</t>
  </si>
  <si>
    <t>PWI : infrastructures de recherche pour les universités</t>
  </si>
  <si>
    <t>Subvention au Fonds intersyndical des secteurs de la Région wallonne dans le cadre des différents accords du non marchands</t>
  </si>
  <si>
    <t>Opérateurs publics du dispositif d'intégration - Communes</t>
  </si>
  <si>
    <t>Opérateurs publics du dispositif d'intégration - CPAS</t>
  </si>
  <si>
    <t>Subvention aux organismes administratifs publics en faveur d'actions de sensibilisation et de prestation de mobilité durable</t>
  </si>
  <si>
    <t>Subvention aux ASBL des pouvoirs publics en faveur d'actions, de sensibilisation et de prestation en matière de mobilité</t>
  </si>
  <si>
    <t>Subvention aux universités en faveur d'actions de sensibilisation et de prestation de mobilité durable</t>
  </si>
  <si>
    <t>Subvention aux communes afin de leur permettre de développer le réseau communal en matière de mobilité douce</t>
  </si>
  <si>
    <t>Intervention financiere de la Région au bénéfice des Intercommunales</t>
  </si>
  <si>
    <t>Subventions à des opérateurs de développement économique en vue de la réalisation d'étude diverses - Intercommunales</t>
  </si>
  <si>
    <t>Subventions diverses aux secteurs autres que public dans le cadre de la gestion de la peste porcine africaine</t>
  </si>
  <si>
    <t>Subventions aux organismes privés dans le cadre des programmes opérationnels européens - Programmation 2014-2020</t>
  </si>
  <si>
    <t>Promotion de l'emploi</t>
  </si>
  <si>
    <t>Economie sociale</t>
  </si>
  <si>
    <t>Subventions aux organismes privés en matière d'aménagement du territoire</t>
  </si>
  <si>
    <t>Actions cofinancées dans le cadre des fonds structurels</t>
  </si>
  <si>
    <t>Service Citoyen – subside à l’ASBL Plateforme pour le Service Citoyen</t>
  </si>
  <si>
    <t>Contrats de services pluriannuels ou conventions passés avec des tiers pour le contrôle et la certification des produits animaux et végétaux</t>
  </si>
  <si>
    <t>Subvention à des associations pour l'organisation de formations agricoles - Cofinancement PDR 2014-2020</t>
  </si>
  <si>
    <t>Subvention à l’ASBL Comité du lait – Mesures d’accompagnement – Prélèvement kilométrique</t>
  </si>
  <si>
    <t>Subvention au Centre wallon de Recherches agronomiques de Gembloux (CRA-W)</t>
  </si>
  <si>
    <t>Subvention à l'Agence Wallonne pour la Promotion d'une Agriculture de Qualité (APAQ-W)</t>
  </si>
  <si>
    <t xml:space="preserve">Subventions et indemnités spécifiques  </t>
  </si>
  <si>
    <t>Subvention au Centre wallon de Recherches agronomiques de Gembloux (CRA-W) pour dépenses d'investissement y compris études</t>
  </si>
  <si>
    <t>Dépenses de toute nature relatives aux transports structurants - OTW (Gare de Namur)</t>
  </si>
  <si>
    <t>Subventions à 7 grandes villes wallonnes pour des travaux d'investissement en matière de politique des grandes villes</t>
  </si>
  <si>
    <t>Subventions en faveur d'actions de sensibilisation et de prestation de mobilité durable</t>
  </si>
  <si>
    <t>Soutien à des initiatives interfédérales en matière d'Action sociale, de Cohésion sociale, d'Intégration et d'Egalité des chances</t>
  </si>
  <si>
    <t>Dépenses de toute nature relatives à Digital Wallonia</t>
  </si>
  <si>
    <t>Rémunérations et allocations du personnel des Gouverneurs, secrétariats des Gouverneurs et Commissaires d'arrondissement</t>
  </si>
  <si>
    <t>Frais d'exploitation, d'entretien ordinaire et de gestion des installations électriques et électromécaniques sur les cours d'eau et les barrages</t>
  </si>
  <si>
    <t>Cat 18</t>
  </si>
  <si>
    <t>PWI</t>
  </si>
  <si>
    <t>Dotation au Parlement de Wallonie</t>
  </si>
  <si>
    <t>Dotation au Parlement afin d'assurer le fonctionnement du Médiateur</t>
  </si>
  <si>
    <t>Conseil économique, social et environnemental de Wallonie.</t>
  </si>
  <si>
    <t>Dotation au Conseil économique, social et environnemental de wallonie</t>
  </si>
  <si>
    <t>Dotation complémentaire aux organisations membres du bureau du CESE</t>
  </si>
  <si>
    <t>Charges d'entretien</t>
  </si>
  <si>
    <t>Dépenses informatiques courantes spécifiques (consommables, licences à moins d’un an, maintenances non évolutives,...)</t>
  </si>
  <si>
    <t xml:space="preserve">Dépenses informatiques d'investissement (acquisitions de biens matériels informatiques, licences à plus d’un an, développements d’applications, maintenances évolutives, ...) dans le cadre de projets informatiques spécifiques </t>
  </si>
  <si>
    <t>Dépenses informatiques d'investissement (acquisitions de biens matériels informatiques, licences à plus d’un an, développements d’applications, maintenances évolutives, ...) dans le cadre de projets informatiques spécifiques - Programmation 2014-2020 - Cofinancement par le FEDER</t>
  </si>
  <si>
    <t xml:space="preserve">Fonds budgétaire en matière de Loterie </t>
  </si>
  <si>
    <t>Frais d'investissement relatifs à la mise en œuvre et au maintien de niveaux de services informatiques pour l'Organisme payeur de Wallonie</t>
  </si>
  <si>
    <t>Subvention au secteur autre que public en matière de fonctionnement - cofinancement européen - agriculture</t>
  </si>
  <si>
    <t>Contributions et cotisations liées aux traités internationaux (Agriculture)</t>
  </si>
  <si>
    <t>Subventions au secteur public en matière de fonctionnement - cofinancement européen - agriculture</t>
  </si>
  <si>
    <t>Subventions au secteur autre que public en matière d’investissements effectués dans le cadre du PO FEAMP (fonds européen pour les affaires maritimes et la pêche)</t>
  </si>
  <si>
    <t>Subvention au secteur autre que public en matière de chasse, de pêche et de pisciculture</t>
  </si>
  <si>
    <t>Fonds budgétaire : Fonds budgétaire en faveur de la gestion piscicole et halieutique en Wallonie</t>
  </si>
  <si>
    <t>Dépenses informatiques courantes spécifiques (consommables, licences à moins d’un an, maintenances non évolutives,...) - Aménagement du Territoitre</t>
  </si>
  <si>
    <t>Dépenses informatiques d'investissement (acquisitions de biens matériels informatiques, licences à plus d’un an, développements d’applications, maintenances évolutives, ...) dans le cadre de projets informatiques spécifiques</t>
  </si>
  <si>
    <t>Intervention régionale en faveur de la Sowafinal pour couverture des charges annuelles découlant du financement alternatif de l'assainissement et de la rénovation des sites d'activité économique désaffectés pollués (Actions prioritaires pour l'avenir wallon)</t>
  </si>
  <si>
    <t>Intervention régionale en faveur de la Sowafinal pour couverture des charges annuelles découlant du financement alternatif des sites pollués (Plan Marshall 2.Vert - Axe IV - Mesure IV.2., Action IV.2.A)</t>
  </si>
  <si>
    <t>Dépenses liées à l'acquisition de biens non durables et de services spécifiques aux compétences Economie et Recherche</t>
  </si>
  <si>
    <t>ENTREPRISES - Aides à l'investissement</t>
  </si>
  <si>
    <t>Zones d'activités économiques</t>
  </si>
  <si>
    <t>Intervention régionale en faveur de la Sowafinal pour couverture des charges annuelles découlant du financement alternatif des infrastructures d'accueil des activités économiques (Actions prioritaires pour l'avenir wallon)</t>
  </si>
  <si>
    <t>Intervention régionale en faveur de la Sowafinal pour couverture des charges annuelles découlant du financement alternatif des infrastructures d'accueil des activités économiques (Marshall 2.vert - Axe IV)</t>
  </si>
  <si>
    <t>Expérience pilote-réhabilitation de zones d'activités économiques</t>
  </si>
  <si>
    <t>ENTREPRISES - Compétitivité - Innovation - Développement</t>
  </si>
  <si>
    <t>Subventions visant à stimuler la création d’activités, la croissance et l’innovation dans les entreprises et la structuration du tissu productif – Secteur privé</t>
  </si>
  <si>
    <t>Subvention au CESE pour les frais liés au fonctionnement de l'Observatoire du Commerce</t>
  </si>
  <si>
    <t>Subvention de fonctionnement au Forem pour les centres de compétence</t>
  </si>
  <si>
    <t>RECHERCHE - Soutien, promotion, diffusion et valorisation</t>
  </si>
  <si>
    <t>Subventions octroyées en application du décret du 3 juillet 2008 – Entreprises</t>
  </si>
  <si>
    <t>Subventions octroyées en application du décret du 3 juillet 2008 – Centres de recherche</t>
  </si>
  <si>
    <t>Subventions au FNRS et fonds associés</t>
  </si>
  <si>
    <t>Subventions octroyées en application du décret du 3 juillet 2008 – Universités et établissements assimilés</t>
  </si>
  <si>
    <t>Numérique</t>
  </si>
  <si>
    <t>Fonds budgétaire : Fonds destiné au soutien de la Recherche, du développement et de l'innovation</t>
  </si>
  <si>
    <t>Subventions aux communes visant à encourager la mobilité durable, dont les Plans de mobilité et les Plans de déplacement</t>
  </si>
  <si>
    <t>Subvention d'investissement au secteur privé pour des équipements destinés à favoriser la mobilité durable</t>
  </si>
  <si>
    <t>Dépenses de toute nature relatives à la mise en place d'organes de liaison avec les usagers des transports urbains, interurbains et ruraux ainsi qu'à des actions diverses dans le domaine du développement ferroviaire</t>
  </si>
  <si>
    <t>Intervention financière de la région en faveur de l'OTW pour le développement de l'offre</t>
  </si>
  <si>
    <t>Réseau routier, autoroutier et voies hydrauliques – Construction et entretien du réseau.</t>
  </si>
  <si>
    <t>Intervention de la Région dans le coût des travaux à exécuter aux ports gérés par les administrations publiques subordonnées  dans le cadre des actions prioritaires pour l'avenir wallon</t>
  </si>
  <si>
    <t>Intervention dans le capital de la SOFICO</t>
  </si>
  <si>
    <t>Intervention de la Région en faveur de la SOWAFINAL dans le cadre du Plan Marshall 2.vert</t>
  </si>
  <si>
    <t>Fonds budgétaire : Fonds du trafic fluvial</t>
  </si>
  <si>
    <t>Fonds budgétaire : Fonds du trafic routier</t>
  </si>
  <si>
    <t>Fonds budgétaire : Fonds des études techniques</t>
  </si>
  <si>
    <t>Fonds budgétaire : Fonds wallon "Kyoto" en matière de qualité de l'air et de changements climatiques</t>
  </si>
  <si>
    <t>Dépenses informatiques courantes spécifiques (consommables, licences à moins d’un an, maintenances non évolutives,...) - Département de l'Energie</t>
  </si>
  <si>
    <t>Avances remboursables Ecopack et Rénopack</t>
  </si>
  <si>
    <t>Fonds budgétaire: Fonds Energie</t>
  </si>
  <si>
    <t>Fonds budgétaire : Fonds destiné au financement du dispositif Ecopack et Rénopack - Marshall 4.0 - Axe IV- Mesure IV.1.2</t>
  </si>
  <si>
    <t>Dotation à l’Agence wallonne de la Santé, de la Protection sociale, du Handicap et des Familles pour la couverture de ses frais de fonctionnement</t>
  </si>
  <si>
    <t>(G) Dotation à l’Agence wallonne de la Santé, de la Protection sociale, du Handicap et des Familles pour la gestion de ses missions règlementées</t>
  </si>
  <si>
    <t>Dotation à l’Agence wallonne de la Santé, de la Protection sociale, du Handicap et des Familles pour la gestion de ses missions facultatives liées à la Santé et au Bien-être</t>
  </si>
  <si>
    <t>Dotation à l’Agence wallonne de la Santé, de la Protection sociale, du Handicap et des Familles pour la gestion de ses missions facultatives liées à la Personne handicapée</t>
  </si>
  <si>
    <t>Dotation à l’Agence wallonne de la Santé, de la Protection sociale, du Handicap et des Familles pour la gestion de ses missions facultatives communes</t>
  </si>
  <si>
    <t>Dotation en capital à l’Agence wallonne de la Santé, de la Protection sociale, du Handicap et des Familles pour la couverture de ses investissements</t>
  </si>
  <si>
    <t>Dotation en capital à l’Agence wallonne de la Santé, de la Protection sociale, du Handicap et des Familles pour la gestion de ses missions facultatives liées à la Santé et au Bien-être</t>
  </si>
  <si>
    <t>Dotation en capital à l’Agence wallonne de la Santé, de la Protection sociale, du Handicap et des Familles pour la gestion de ses missions facultatives liées à la Personne handicapée</t>
  </si>
  <si>
    <t>Cofinancement wallon à l'axe LEADER du programme wallon de développement rural</t>
  </si>
  <si>
    <t>Subvention au FOREM pour des investissements en rapport avec les centres de formation professionnelle</t>
  </si>
  <si>
    <t>Subventions pour les actions pilotes et la promotion de l’économie sociale en ce compris le développement des coopératives et la promotions des nouveaux modèles économiques, collaboratifs, coopératifs et créatifs (entreprises privées)</t>
  </si>
  <si>
    <t>Soutien aux projets de micro-crédits en ce compris les micro-crédits coopératifs et leur accompagnement</t>
  </si>
  <si>
    <t>Subventions aux structures d'Economie Sociale actives dans le recyclage des déchets</t>
  </si>
  <si>
    <t>Actions relatives à l'introduction de clauses sociales, environnementales et éthiques dans les marchés publics en faveur des entreprises d'économie sociale</t>
  </si>
  <si>
    <t>Financement de l'asbl chargée d'assurer la représentation des entreprises d'économie sociale</t>
  </si>
  <si>
    <t>Subvention au CESE</t>
  </si>
  <si>
    <t>Dotation à l'Office Francophone de la Formation en Alternance</t>
  </si>
  <si>
    <t>Remboursement des frais supportés par Skeyes dans le cadre de prestations exécutées en vertu de l'Accord de Coopération et des conventions annexes</t>
  </si>
  <si>
    <t>Augmentation de capital de la SOWAER</t>
  </si>
  <si>
    <t>Dépenses informatiques courantes spécifiques (consommables, licences à moins d’un an, maintenances non évolutives,...) - Département du Logement</t>
  </si>
  <si>
    <t>Aide à la location à destination des OFS</t>
  </si>
  <si>
    <t>Dotation au Fonds du Logement destinée à couvrir les frais de fonctionnement des organismes à finalité sociale</t>
  </si>
  <si>
    <t>Actions en matière de promotion, d'information et de sensibilisation dans le domaine du logement</t>
  </si>
  <si>
    <t>Intervention dans la prise en charge des intérêts des écoprêts accordés par le Fonds du Logement Wallon et la Société Wallonne du Crédit Social</t>
  </si>
  <si>
    <t>Intervention en faveur du Fonds du Logement pour la prise en charge d'une annuité d'emprunt dans le cadre de la rénovation des logements de l'aide locative</t>
  </si>
  <si>
    <t>Prime en capital relative aux investissements sociaux du Fonds du Logement des Familles nombreuses de Wallonie</t>
  </si>
  <si>
    <t>Subventions à la Société wallonne de crédit social</t>
  </si>
  <si>
    <t>Subventions au Fonds du Logement pour la prise en gestion ou en location de logements par les opérateurs immobiliers</t>
  </si>
  <si>
    <t>Avances remboursables aux organismes privés à finalité sociale pour la prise en gestion ou en location de logements inoccupés (CAW)</t>
  </si>
  <si>
    <t>Aides aux sociétés de logement de service public</t>
  </si>
  <si>
    <t>Subvention de fonctionnement de la SWL</t>
  </si>
  <si>
    <t>Financement des référents sociaux et de leur encadrement</t>
  </si>
  <si>
    <t>Subvention au logement social accompagné pour les SLSP</t>
  </si>
  <si>
    <t>Dotation à la Société wallonne du logement destinée au financement de travaux de réhabilitation, de restructuration, d'adaptation, d'amélioration et de conservation des logements gérés par la SWL et les sociétés de logement de service public.</t>
  </si>
  <si>
    <t>Dotation additionnelle à la Société Wallonne du Logement destinée au financement de travaux de réhabilitation des logements gérés par la Société Wallonne du Logement et les sociétés de logement de services publics</t>
  </si>
  <si>
    <t>Subventions aux organismes publics de Logement  – Plan Wallon d’Investissements (PWI) - Plan Impulsion</t>
  </si>
  <si>
    <t>Dotation à la Société wallonne du logement destinée à l'augmentation de l'offre en logements publics (CAWA).</t>
  </si>
  <si>
    <t>Prise de participation dans le capital des sociétés de logement de service public</t>
  </si>
  <si>
    <t>Intervention régionale complémentaire à verser au Compte régional pour l'assainissement des communes à finances obérées et des provinces (CRAC)</t>
  </si>
  <si>
    <t>Dotation au CRAC dans le cadre du refinancement du fonds des communes</t>
  </si>
  <si>
    <t>Subvention en matière de Service social</t>
  </si>
  <si>
    <t>Subventions en faveur d'actions touristiques cofinancées par des fonds européens (nouvelle programmation)</t>
  </si>
  <si>
    <t>(G) Dotation à l’Agence wallonne de la Santé, de la Protection sociale, du Handicap et des Familles pour la gestion de ses missions paritaires - Allocations familiales</t>
  </si>
  <si>
    <t>Dotation à l’Agence wallonne de la Santé, de la Protection sociale, du Handicap et des Familles pour la gestion de ses missions facultatives liées à la Famille</t>
  </si>
  <si>
    <t>Dotation en capital à l’Agence wallonne de la Santé, de la Protection sociale, du Handicap et des Familles pour la gestion de ses missions facultatives liées à la Famille</t>
  </si>
  <si>
    <t>Cofinancement PDR - MESURE Leader</t>
  </si>
  <si>
    <t>Indemnités diverses découlant de l'engagement de la responsabilité de la Région - Exécution de jugements arrêts condamnant la Région en matière d'environnement, nature et ruralité</t>
  </si>
  <si>
    <t>Contributions et cotisations liées aux traités internationaux (Nature et ruralité)</t>
  </si>
  <si>
    <t>Subvention au secteur autre que public en matière d'investissement - cofinancement européen 2014-2020 (environnement)</t>
  </si>
  <si>
    <t>Contribution de la Région wallonne à la fondation Forêt de Soignes</t>
  </si>
  <si>
    <t>Subventions pour l'Office Economique wallon du Bois</t>
  </si>
  <si>
    <t>Subventions octroyées aux universités en matière de ressources forestières, conservation de la nature, ainsi qu'en matière de pisciculture</t>
  </si>
  <si>
    <t>Subventions au secteur autre que public en vue de l'acquisition ou de l'aménagement des réserves naturelles, des forêts et de la pisciculture</t>
  </si>
  <si>
    <t>Subventions au secteur autre que public en faveur de l'exécution de travaux de restaurations et de gestions, d'investissements dans les sites Natura 2000, dans les sites candidats au réseau Natura 2000 ainsi que dans la structure écologique principale - Cofinancement européen - PDR</t>
  </si>
  <si>
    <t>Subventions aux particuliers en matière de ressources forestières, de nature (plantation haies, …)</t>
  </si>
  <si>
    <t>Travaux d'aménagement dans les forêts domaniales, les réserves naturelles ainsi qu'en matière de pisciculture et de frayères</t>
  </si>
  <si>
    <t>Travaux d'aménagement dans les sites Natura 2000 domaniaux ainsi que dans la structure écologique principale en ce compris les interventions cofinancées dans le cadre du PDR</t>
  </si>
  <si>
    <t>Subvention au secteur autre que public en matière de développement rural et de cours d'eau en ce compris la plaine alluviale</t>
  </si>
  <si>
    <t xml:space="preserve">Subventions au secteur public en matière de développement rural et de cours d'eau en ce compris la plaine alluviale </t>
  </si>
  <si>
    <t>Subventions au secteur public pour travaux et études en matière de cours d'eau en ce compris la plaine alluviale</t>
  </si>
  <si>
    <t>Dotation à la SPAQuE</t>
  </si>
  <si>
    <t>Fonds budgétaire : Fonds budgétaire de protection de la biodiversité</t>
  </si>
  <si>
    <t>Fonds budgétaire : Fonds pour la gestion des forêts de l'ancienne «Gruerie d'Arlon» (article 7 de la loi domaniale du 26 juillet 1952)</t>
  </si>
  <si>
    <t>Fonds budgétaire : Fonds pour la gestion de la forêt d'Herbeumont (article 1er, 16, de la loi domaniale du 1er juillet 1983)</t>
  </si>
  <si>
    <t>Fonds budgétaire : Fonds pour la gestion de la forêt de Saint-Michel-Freyr</t>
  </si>
  <si>
    <t>Fonds budgétaire : Fonds en matière de politique foncière agricole</t>
  </si>
  <si>
    <t>Fonds budgétaire : Fonds pour la protection de l'environnement</t>
  </si>
  <si>
    <t>Fonds budgétaire : Fonds  pour la gestion des déchets</t>
  </si>
  <si>
    <t>Dépenses relatives aux subventions octroyées par la Commission des arts de Wallonie - ASBL</t>
  </si>
  <si>
    <t>Fonds budgétaire en matière de Loterie</t>
  </si>
  <si>
    <t xml:space="preserve">Fonds budgétaire en matière de loterie - Transferts de revenus aux ASBL service des ménages </t>
  </si>
  <si>
    <t>Fonds budgétaire en matière de loterie - Transferts de revenus aux Communes- contributions spécifiques</t>
  </si>
  <si>
    <t>Fonds budgétaire en matière de loterie - Transferts de revenus aux CPAS</t>
  </si>
  <si>
    <t>Fonds budgétaire en matière de loterie - Transferts de revenus à la Communauté française</t>
  </si>
  <si>
    <t>Fonds budgétaire en matière de loterie - Transferts de revenus au Pouvoir fédéral</t>
  </si>
  <si>
    <t>Fonds budgétaire :  Fonds pour la qualité des produits animaux et végétaux (décret programme du 18 décembre 2003)</t>
  </si>
  <si>
    <t>Fonds budgétaire pour la qualité des produits animaux et végétaux - Frais généraux de fonctionnement - secteur privé</t>
  </si>
  <si>
    <t>Fonds budgétaire pour la qualité des produits animaux et végétaux - Frais généraux de fonctionnement - secteur public</t>
  </si>
  <si>
    <t>Fonds budgétaire pour la qualité des produits animaux et végétaux - Transferts de revenus aux UAP</t>
  </si>
  <si>
    <t>Fonds budgétaire pour la qualité des produits animaux et végétaux - Transferts de revenus à la Communauté française</t>
  </si>
  <si>
    <t>Fonds budgétaire :  Fonds budgétaire en faveur de la gestion piscicole et halieutique en Wallonie</t>
  </si>
  <si>
    <t>Fonds budgétaire en faveur de la gestion piscicole et halieutique en Wallonie - Frais généraux de fonctionnement - secteur public</t>
  </si>
  <si>
    <t>Fonds budgétaire en faveur de la gestion piscicole et halieutique en Wallonie - Frais généraux de fonctionnement - secteur privé</t>
  </si>
  <si>
    <t>Fonds budgétaire en faveur de la gestion piscicole et halieutique en Wallonie - Transferts de revenus aux ASBL service des ménages</t>
  </si>
  <si>
    <t>Fonds budgétaire en faveur de la gestion piscicole et halieutique en Wallonie - Transferts de revenus aux CPAS</t>
  </si>
  <si>
    <t>Fonds budgétaire en faveur de la gestion piscicole et halieutique en Wallonie - Achats autre matériel (bien d'investissement)</t>
  </si>
  <si>
    <t>Primes à l'investissement en application du décret du 11 mars 2004 relatif aux incitants régionaux en faveur des petites ou moyennes entreprises</t>
  </si>
  <si>
    <t>Subvention à la SPAQuE pour la gestion de la mission déléguée NORDION</t>
  </si>
  <si>
    <t>Interventions dans le cadre du décret du 11 mars 2004 relatif aux infrastructures d'accueil des activités économiques - Intercommunales</t>
  </si>
  <si>
    <t>Subventions dans le cadre du développement et du soutien aux commerces, aux artisans et à la redynamisation des centres-villes - Entreprises</t>
  </si>
  <si>
    <t>Subventions visant à stimuler la création d’activités, la croissance et l’innovation dans les entreprises et la structuration du tissu productif – UAP</t>
  </si>
  <si>
    <t>Subventions visant à stimuler la création d’activités, la croissance et l’innovation dans les entreprises et la structuration du tissu productif – Intercommunales</t>
  </si>
  <si>
    <t>Subventions visant à stimuler la création d’activités, la croissance et l’innovation dans les entreprises et la structuration du tissu productif – Entités liées à la Communauté française</t>
  </si>
  <si>
    <t>Subventions visant à stimuler la création d’activités, la croissance et l’innovation dans les entreprises et la structuration du tissu productif (Investissements) – Intercommunales</t>
  </si>
  <si>
    <t>Fonds Structurels 2014-2020 – Mesures FEDER 1.1.4, 1.2.1 et 2.3.3 – Subventions au secteur privé</t>
  </si>
  <si>
    <t>Fonds Structurels 2014-2020 – Mesures FEDER 2.1.1, 2.1.2 et 2.2.2 – Subventions au secteur privé</t>
  </si>
  <si>
    <t>Fonds Structurels 2014-2020 – Mesure 1.2 – RESINNOVE – FSE – Subventions au secteur privé</t>
  </si>
  <si>
    <t>Fonds Structurels 2014-2020 – Projets INTERREG relevant des compétences Economie et Recherche – Secteur privé</t>
  </si>
  <si>
    <t>Fonds Structurels 2014-2020 – Projets INTERREG relevant des compétences Emploi et Formation – Secteur privé (ASBL)</t>
  </si>
  <si>
    <t>Fonds Structurels 2014-2020 – Mesures FEDER 2.1.1, 2.1.2 et 2.2.2 – Subventions aux universités et organismes assimilés</t>
  </si>
  <si>
    <t>Fonds Structurels 2014-2020 – Mesure 1.2 – RESINNOVE – FSE – Subventions aux universités et organismes assimilés</t>
  </si>
  <si>
    <t>Fonds Structurels 2014-2020 – Projets INTERREG relevant des compétences Economie et Recherche – Entités liées à la Communauté française</t>
  </si>
  <si>
    <t>Fonds Structurels 2014-2020 – Projets INTERREG relevant des compétences Emploi et Formation – Entités liées à la Communauté française</t>
  </si>
  <si>
    <t>Fonds Structurels 2014-2020 – Mesure FEDER 6.1.1 – Subventions à des UAP</t>
  </si>
  <si>
    <t>Subvention au FOREM pour des investissements en rapport avec les centres de compétence</t>
  </si>
  <si>
    <t>Subventions relatives à des activités de diffusion et de promotion de la recherche, de la science, des technologies nouvelles, de l’innovation et du développement technologique – ASBL</t>
  </si>
  <si>
    <t>Financement d’infrastructures de recherche en application du décret du 3 juillet 2008 – Secteur privé</t>
  </si>
  <si>
    <t>Financement d’infrastructures de recherche en application du décret du 3 juillet 2008 – Universités et établissements assimilés</t>
  </si>
  <si>
    <t>Location-financement dans le cadre des projets Ecoles Numériques (intérêts) - Digital Wallonia</t>
  </si>
  <si>
    <t>Subventions dans le cadre du programme Digital Wallonia – Secteur privé</t>
  </si>
  <si>
    <t>Subventions dans le cadre du programme Digital Wallonia – ASBL</t>
  </si>
  <si>
    <t>Subvention à l’Agence du Numérique (AdN) pour le financement de ses missions spécifiques</t>
  </si>
  <si>
    <t>Subvention à l’Agence du Numérique (AdN) pour le financement de ses missions de base</t>
  </si>
  <si>
    <t>Subventions dans le cadre du programme Digital Wallonia – UAP</t>
  </si>
  <si>
    <t xml:space="preserve">Subventions dans le cadre du programme Digital Wallonia – Communes </t>
  </si>
  <si>
    <t>Subventions aux projets Ecole Numérique - Provinces</t>
  </si>
  <si>
    <t>Subventions aux projets Ecole Numérique - Communes</t>
  </si>
  <si>
    <t>Subventions dans le cadre du programme Digital Wallonia – Intercommunales</t>
  </si>
  <si>
    <t>Subventions dans le cadre du programme Digital Wallonia – Entités liées à la Communauté française</t>
  </si>
  <si>
    <t>Subventions aux projets Ecole Numérique - Entités liées à la Communauté française</t>
  </si>
  <si>
    <t>Subventions en capital aux projets Ecole Numérique - ASBL</t>
  </si>
  <si>
    <t>Subventions dans le cadre du programme Ecole Numérique (Investissements) – Provinces</t>
  </si>
  <si>
    <t>Subventions dans le cadre du programme Ecole Numérique (Investissements) – Communes</t>
  </si>
  <si>
    <t>Subventions dans le cadre du programme Ecole Numérique (Investissements) – Entités liées à la Communauté française</t>
  </si>
  <si>
    <t>Acquisition de biens meubles durables dans le cadre du programme Digital Wallonia</t>
  </si>
  <si>
    <t>Location-financement dans le cadre des projets Ecoles Numériques (capital) - Digital Wallonia</t>
  </si>
  <si>
    <t>Fonds budgétaire :  Fonds destiné au soutien de la Recherche, du développement et de l'innovation</t>
  </si>
  <si>
    <t>Fonds budgétaire destiné au soutien de la recherche, du développement et de l'innovation - Frais généraux de fonctionnement - secteur public</t>
  </si>
  <si>
    <t>Fonds budgétaire destiné au soutien de la recherche, du développement et de l'innovation - Autres subventions d'exploitations - secteur privé</t>
  </si>
  <si>
    <t>Fonds budgétaire destiné au soutien de la recherche, du développement et de l'innovation - Transferts de revenus aux ASBL service des ménages</t>
  </si>
  <si>
    <t>Fonds budgétaire destiné au soutien de la recherche, du développement et de l'innovation - Transferts de revenus à la Communauté française</t>
  </si>
  <si>
    <t>Fonds budgétaire destiné au soutien de la recherche, du développement et de l'innovation - transferts de revenus au Pouvoir fédéral</t>
  </si>
  <si>
    <t>Fonds budgétaire destiné au soutien de la recherche, du développement et de l'innovation - Achats autre matériel (bien d'investissement)</t>
  </si>
  <si>
    <t>Intervention financière de la Région en faveur de l'OTW pour le subventionnement des transporteurs de personnes à mobilité réduite (PMR)</t>
  </si>
  <si>
    <t>Fonds budgétaire :  Fonds du trafic fluvial</t>
  </si>
  <si>
    <t>Fonds budgétaire du trafic fluvial - Frais généraux de fonctionnement - secteur privé</t>
  </si>
  <si>
    <t>Fonds budgétaire du trafic fluvial - Entretien VH et routes - secteur privé</t>
  </si>
  <si>
    <t>Fonds budgétaire du trafic  fluvial - Entretien VH et routes - secteur public</t>
  </si>
  <si>
    <t>Fonds budgétaire du trafic  fluvial - Travaux hydrauliques</t>
  </si>
  <si>
    <t>Fonds budgétaire du trafic  fluvial - autres ouvrages (travaux routiers et hydrauliques)</t>
  </si>
  <si>
    <t>Fonds budgétaire :  Fonds du trafic routier</t>
  </si>
  <si>
    <t xml:space="preserve">Fonds budgétaire du trafic routier - Frais généraux de fonctionnement - secteur privé </t>
  </si>
  <si>
    <t>Fonds budgétaire du trafic routier - Frais généraux de fonctionnement - secteur public</t>
  </si>
  <si>
    <t>Fonds budgétaire du trafic routier - Entretien VH et routes - secteur privé</t>
  </si>
  <si>
    <t xml:space="preserve">Fonds budgétaire du trafic routier - Transferts de revenus aux ASBL service des ménages </t>
  </si>
  <si>
    <t>Fonds budgétaire du trafic routier - Transferts de revenus aux UAP</t>
  </si>
  <si>
    <t>Fonds budgétaire du trafic routier - Achats de terrains</t>
  </si>
  <si>
    <t>Fonds budgétaire du trafic routier - Autres ouvrages (travaux routiers et hydrauliques)</t>
  </si>
  <si>
    <t>Fonds budgétaire du trafic routier - Achats de matériel de transport</t>
  </si>
  <si>
    <t>Fonds budgétaire du trafic routier - Achats autre matériel (bien d'investissement)</t>
  </si>
  <si>
    <t>Fonds budgétaire :  Fonds des études techniques</t>
  </si>
  <si>
    <t>Fonds budgétaire des études techniques - Salaire et charges sociales</t>
  </si>
  <si>
    <t>Fonds budgétaire des études techniques - Frais généraux de fonctionnement - secteur privé</t>
  </si>
  <si>
    <t>Fonds budgétaire des études techniques - Frais généraux de fonctionnement - secteur public</t>
  </si>
  <si>
    <t>Fonds budgétaire des études techniques - Entretien VH et routes - secteur privé</t>
  </si>
  <si>
    <t>Fonds budgétaire des études techniques - Achats autre matériel</t>
  </si>
  <si>
    <t>Fonds budgétaire :  Fonds wallon "Kyoto" en matière de qualité de l'air et de changements climatiques</t>
  </si>
  <si>
    <t>Fonds budgétaire :  Fonds wallon "Kyoto" en matière de qualité de l'air et de changements climatiques - Transferts de revenus aux SACA</t>
  </si>
  <si>
    <t>Fonds budgétaire :  Fonds wallon "Kyoto" en matière de qualité de l'air et de changements climatiques – Aides à l’investissement aux entreprises privées</t>
  </si>
  <si>
    <t>Fonds budgétaire :  Fonds wallon "Kyoto" en matière de qualité de l'air et de changements climatiques – Octrois de crédits aux entreprises privées</t>
  </si>
  <si>
    <t>Fonds budgétaire :  Fonds wallon "Kyoto" en matière de qualité de l'air et de changements climatiques – octrois de crédits aux organisations internationales (hors UE)</t>
  </si>
  <si>
    <t>Fonds budgétaire :  Fonds wallon "Kyoto" en matière de qualité de l'air et de changements climatiques – Octrois de crédits aux OAP</t>
  </si>
  <si>
    <t>Intervention régionale en faveur du CRAC pour la couverture des charges annuelles découlant du financement alternatif des investissements à caractère énergétique dans les écoles (appel 2019) (PWT)</t>
  </si>
  <si>
    <t>Fonds budgétaire :  Fonds Energie</t>
  </si>
  <si>
    <t>Fonds budgétaire de l'Energie - Frais généraux de fonctionnement - secteur privé</t>
  </si>
  <si>
    <t>Fonds budgétaire de l'Energie - Frais généraux de fonctionnement - secteur public</t>
  </si>
  <si>
    <t>Fonds budgétaire de l'Energie - Autres subventions d'exploitation - privé</t>
  </si>
  <si>
    <t>Fonds budgétaire de l'Energie - Transferts de revenus aux ASBL service des ménages</t>
  </si>
  <si>
    <t>Fonds budgétaire de l'Energie - Transferts de revenus aux Communes-contributions spécifiques</t>
  </si>
  <si>
    <t>Fonds budgétaire de l'Energie - Transferts de revenus aux CPAS</t>
  </si>
  <si>
    <t>Fonds budgétaire de l'Energie - Transferts de revenus aux Intercommunales s 1313</t>
  </si>
  <si>
    <t>Fonds budgétaire de l'Energie - Transferts de revenus à la Communauté française</t>
  </si>
  <si>
    <t>Fonds budgétaire de l'Energie - Aides aux investissements aux ASBL au service des ménages (rénovation et promotion des énergies renouvelables)</t>
  </si>
  <si>
    <t>Fonds budgétaire de l'Energie - Achats autre matériel (bien d'investissement)</t>
  </si>
  <si>
    <t>Soutien à des initiatives (communes) en matière d'égalité des chances</t>
  </si>
  <si>
    <t>Investissements et équipements des centres de formation du Forem en lien avec le climat, l’énergie, l’environnement et le numérique (PWT)</t>
  </si>
  <si>
    <t>Infrastructures sportives.</t>
  </si>
  <si>
    <t>Travaux subsidiés</t>
  </si>
  <si>
    <t>Appel à projet relatif aux équipements des zones reprises en habitat permanent</t>
  </si>
  <si>
    <t>Avances remboursables pour la garantie locative</t>
  </si>
  <si>
    <t>Fonds budgétaire :  Fonds régional pour le relogement</t>
  </si>
  <si>
    <t>Consultation populaire</t>
  </si>
  <si>
    <t>Soutien aux Provinces dans le cadre de la reprise des zones de secours</t>
  </si>
  <si>
    <t>Frais de fonctionnement du SICPP</t>
  </si>
  <si>
    <t>Rémunérations et allocations du personnel du SPW</t>
  </si>
  <si>
    <t>Paiements des jetons de présence des diverses commissions</t>
  </si>
  <si>
    <t>Fonds budgétaire :  Fonds de la sécurité routière</t>
  </si>
  <si>
    <t>Fonds budgétaire :  Fonds des infractions routières régionales</t>
  </si>
  <si>
    <t>Actions en faveur de la biodiversité (dont haies et aires protégées)</t>
  </si>
  <si>
    <t>Travaux d'aménagement dans les espaces verts publics domaniaux</t>
  </si>
  <si>
    <t>Fonds budgétaire :  Fonds budgétaire de protection de la biodiversité</t>
  </si>
  <si>
    <t>Fonds budgétaire :  Fonds pour la gestion des forêts de l'ancienne "Gruerie d'Arlon" (article 7 de la loi domaniale du 26 juillet 1952)</t>
  </si>
  <si>
    <t>Fonds budgétaire pour la gestion des forêts de l'ancienne "Gruerie d'Arlon" - Frais généraux de fonctionnement - secteur privé</t>
  </si>
  <si>
    <t xml:space="preserve">Fonds budgétaire pour la gestion des forêts de l'ancienne "Gruerie d'Arlon" - Autres subventions d'exploitations - secteur privé </t>
  </si>
  <si>
    <t>Fonds budgétaire pour la gestion de la forêt d'Herbeumont - Frais généraux de fonctionnement - secteur public</t>
  </si>
  <si>
    <t>Fonds budgétaire :  Fonds pour la gestion de la forêt de Saint-Michel-Freyr</t>
  </si>
  <si>
    <t>Fonds budgétaire pour la gestion de la forêt de Saint-Michel-Freyr - Transferts de revenus aux ASBL, au service des ménages</t>
  </si>
  <si>
    <t>Fonds budgétaire :  Fonds en matière de politique foncière agricole</t>
  </si>
  <si>
    <t>Fonds budgétaire en matière de politique foncière agricole - Frais généraux de fonctionnement - secteur privé</t>
  </si>
  <si>
    <t>Fonds budgétaire en matière de politique foncière agricole - Autres prestations aux ménages en espèce en tant que consommateur</t>
  </si>
  <si>
    <t>Fonds budgétaire :  Fonds pour la protection de l'environnement</t>
  </si>
  <si>
    <t xml:space="preserve">Fonds budgétaire pour la protection de l'environnement - Frais généraux de fonctionnement - secteur privé </t>
  </si>
  <si>
    <t>Fonds budgétaire pour la protection de l'environnement - Frais généraux de fonctionnement - secteur public</t>
  </si>
  <si>
    <t>Fonds budgétaire pour la protection de l'environnement - Autres subventions d'exploitation - entreprises publiques</t>
  </si>
  <si>
    <t xml:space="preserve">Fonds budgétaire pour la protection de l'environnement - Autres subventions d'exploitation - service privé </t>
  </si>
  <si>
    <t>Fonds budgétaire pour la protection de l'environnement - Transferts de revenus aux ASBL service des ménages</t>
  </si>
  <si>
    <t>Fonds budgétaire pour la protection de l'environnement - Transferts de revenus aux SACA</t>
  </si>
  <si>
    <t>Fonds budgétaire pour la protection de l'environnement - Transferts de revenus aux UAP</t>
  </si>
  <si>
    <t>Fonds budgétaire pour la protection de l'environnement - Transferts de revenus aux Provinces-Contributions spécifiques</t>
  </si>
  <si>
    <t>Fonds budgétaire pour la protection de l'environnement - transferts de revenus aux Communes-contributions spécifiques</t>
  </si>
  <si>
    <t>Fonds budgétaire pour la protection de l'environnement - Transferts de revenus aux Intercommunales S 1313</t>
  </si>
  <si>
    <t>Fonds budgétaire pour la protection de l'environnement - Transferts de revenus à la Communauté française</t>
  </si>
  <si>
    <t>Fonds budgétaire pour la protection de l'environnement - Transferts de revenus au Pouvoir fédéral</t>
  </si>
  <si>
    <t>Fonds budgétaire pour la protection de l'environnement - Transferts de capital - aides à l'investissement aux UAP</t>
  </si>
  <si>
    <t>Fonds budgétaire pour la protection de l'environnement - Achats d'autre matériel</t>
  </si>
  <si>
    <t>Fonds budgétaire :  Fonds pour la gestion des déchets</t>
  </si>
  <si>
    <t>Subventions aux centres agréés de formation professionnelle agricole pour l'organisation des cours et autres activités en rapport - ASBL</t>
  </si>
  <si>
    <t>Groupe</t>
  </si>
  <si>
    <t>Code SEC = Compte Budgétaire</t>
  </si>
  <si>
    <t>Libellé</t>
  </si>
  <si>
    <t>Libellé court (20 caractères)</t>
  </si>
  <si>
    <t>Libellé long (50 caractères)</t>
  </si>
  <si>
    <t>01</t>
  </si>
  <si>
    <t>01.00</t>
  </si>
  <si>
    <t>Non ventilé</t>
  </si>
  <si>
    <t>03</t>
  </si>
  <si>
    <t>03.10</t>
  </si>
  <si>
    <t>Opérations internes diverses</t>
  </si>
  <si>
    <t>03.20</t>
  </si>
  <si>
    <t>Régularisations avec d'autres exercices</t>
  </si>
  <si>
    <t xml:space="preserve">Régularisations </t>
  </si>
  <si>
    <t>04</t>
  </si>
  <si>
    <t>04.00</t>
  </si>
  <si>
    <t>Annuités en matière de leasing financiers</t>
  </si>
  <si>
    <t xml:space="preserve">Annuités leasings </t>
  </si>
  <si>
    <t>Annuités en matière de leasings financiers</t>
  </si>
  <si>
    <t>11</t>
  </si>
  <si>
    <t>11.11</t>
  </si>
  <si>
    <t>Rémunération suivant les barèmes</t>
  </si>
  <si>
    <t>Rémunération/barèmes</t>
  </si>
  <si>
    <t>11.12</t>
  </si>
  <si>
    <t>Autres éléments de la rémunération</t>
  </si>
  <si>
    <t>Rémunération/autres</t>
  </si>
  <si>
    <t>11.20</t>
  </si>
  <si>
    <t>Cotisations sociales à charge des employeurs, versées à des institutions ou fonds</t>
  </si>
  <si>
    <t>Cotisations sociales</t>
  </si>
  <si>
    <t>Cotisations sociales versées institutions/fonds</t>
  </si>
  <si>
    <t>11.31</t>
  </si>
  <si>
    <t>Allocations directes</t>
  </si>
  <si>
    <t xml:space="preserve">11.32 </t>
  </si>
  <si>
    <t>Paiement maintenu du salaire</t>
  </si>
  <si>
    <t>Paiement maint sal</t>
  </si>
  <si>
    <t>11.33</t>
  </si>
  <si>
    <t>Pensions du personnel des administrations publiques</t>
  </si>
  <si>
    <t>Pension du personnel</t>
  </si>
  <si>
    <t>Pension du personnel des administrations publiques</t>
  </si>
  <si>
    <t>11.40</t>
  </si>
  <si>
    <t>Salaire en nature</t>
  </si>
  <si>
    <t>12</t>
  </si>
  <si>
    <t>12.11</t>
  </si>
  <si>
    <t>Frais généraux de fonctionnement</t>
  </si>
  <si>
    <t>Frais de fct-privé</t>
  </si>
  <si>
    <t>Frais généraux de fonctionnement - secteur privé</t>
  </si>
  <si>
    <t>12.12</t>
  </si>
  <si>
    <t>Locations de bâtiments payés à des secteurs autres que le secteur des administrations publiques</t>
  </si>
  <si>
    <t>Loc bâtiments-privé</t>
  </si>
  <si>
    <t>Locations de bâtiments -secteur privé</t>
  </si>
  <si>
    <t>12.21</t>
  </si>
  <si>
    <t>Achats de biens non durables et de services, frais généraux de fonctionnement payés à l'intérieur du secteur des administrations publiques</t>
  </si>
  <si>
    <t>Frais de fct-public</t>
  </si>
  <si>
    <t>Frais généraux de fonctionnement -secteur public</t>
  </si>
  <si>
    <t>12.22</t>
  </si>
  <si>
    <t>Locations de bâtiments payés à l'intérieur du secteur des administrations publiques</t>
  </si>
  <si>
    <t>Loc bâtiments-pub</t>
  </si>
  <si>
    <t>Locations de bâtiments -secteur public</t>
  </si>
  <si>
    <t>12.50</t>
  </si>
  <si>
    <t>Impôts payés à des sous-secteurs des administrations publiques</t>
  </si>
  <si>
    <t>Impôts payés-public</t>
  </si>
  <si>
    <t>Impôts payés sous-secteur public</t>
  </si>
  <si>
    <t>14</t>
  </si>
  <si>
    <t>14.10</t>
  </si>
  <si>
    <t>Réparations et entretien d'ouvrage en matière de travaux routiers et hydrauliques n'augmentant pas la valeur: frais payés à des secteurs autres que le secteur des administrations publiques</t>
  </si>
  <si>
    <t>Entr VH/routes-privé</t>
  </si>
  <si>
    <t>Entretien VH et routes-secteur privé</t>
  </si>
  <si>
    <t>14.20</t>
  </si>
  <si>
    <t>Réparations et entretien d'ouvrage en matière de travaux routiers et hydrauliques n'augmentant pas la valeur: frais payés à l'intérieur du secteur des administrations publiques</t>
  </si>
  <si>
    <t>Entr VH/routes-pub</t>
  </si>
  <si>
    <t>Entretien VH et routes-secteur public</t>
  </si>
  <si>
    <t>21</t>
  </si>
  <si>
    <t>21.10</t>
  </si>
  <si>
    <t>Charges d'intérêt de la dette publique en euros</t>
  </si>
  <si>
    <t>Chg î dette publ €</t>
  </si>
  <si>
    <t>21.20</t>
  </si>
  <si>
    <t>Charges d'intérêt de la dette publique en monnaies étrangères</t>
  </si>
  <si>
    <t>Chg î dette publ dev</t>
  </si>
  <si>
    <t>Charges intérêt dette publique monnaies étrangères</t>
  </si>
  <si>
    <t>21.30</t>
  </si>
  <si>
    <t>Charges d'intérêt de la dette à l'intérieur du secteur des administrations publiques</t>
  </si>
  <si>
    <t>Chg î dette sect pub</t>
  </si>
  <si>
    <t>Charges d'intérêt de la dette-secteur public</t>
  </si>
  <si>
    <t>21.40</t>
  </si>
  <si>
    <t>Intérêts de la dette commerciale</t>
  </si>
  <si>
    <t>Î dette commerciale</t>
  </si>
  <si>
    <t>21.50</t>
  </si>
  <si>
    <t>Intérêts sur leasings financiers</t>
  </si>
  <si>
    <t>Intérêts leasings</t>
  </si>
  <si>
    <t>21.60</t>
  </si>
  <si>
    <t>Autres intérêts</t>
  </si>
  <si>
    <t>24</t>
  </si>
  <si>
    <t xml:space="preserve">24.10 </t>
  </si>
  <si>
    <t>Locations de terres : paiements à d'autres secteurs que le secteur des administrations publiques</t>
  </si>
  <si>
    <t>Loc terres-privé</t>
  </si>
  <si>
    <t>Locations de terres-secteur privé</t>
  </si>
  <si>
    <t>24.20</t>
  </si>
  <si>
    <t>Locations de terres : paiements à l'intérieur du secteur des administations publiques</t>
  </si>
  <si>
    <t>Loc terres-public</t>
  </si>
  <si>
    <t>Locations de terres-secteur public</t>
  </si>
  <si>
    <t>25</t>
  </si>
  <si>
    <t>25.00</t>
  </si>
  <si>
    <t xml:space="preserve">Dividendes distribués </t>
  </si>
  <si>
    <t>Dividendes distri.</t>
  </si>
  <si>
    <t>31</t>
  </si>
  <si>
    <t>31.11</t>
  </si>
  <si>
    <t>Subventions d'exploitation réduisant les intérêts aux entreprises publiques</t>
  </si>
  <si>
    <t>Subv red î-entr pub</t>
  </si>
  <si>
    <t>Subv expl réduisant les intérêts - entr publiques</t>
  </si>
  <si>
    <t>31.12</t>
  </si>
  <si>
    <t>Subventions d'exploitation réduisant les intérêts aux autres entreprises</t>
  </si>
  <si>
    <t>Subv red î-entr pri</t>
  </si>
  <si>
    <t>Subv expl réduisant les intérêts - autres entr</t>
  </si>
  <si>
    <t>31.21</t>
  </si>
  <si>
    <t>Subventions d'exploitation en matière de prix aux entreprises publiques</t>
  </si>
  <si>
    <t>Subv prix-entr pub</t>
  </si>
  <si>
    <t>Subv expl en matière prix - entreprises publiques</t>
  </si>
  <si>
    <t xml:space="preserve">31.22 </t>
  </si>
  <si>
    <t>Autres subventions d'exploitation aux entreprises publiques</t>
  </si>
  <si>
    <t>Ô subv expl-entr pub</t>
  </si>
  <si>
    <t>Autres subv exploitation - entreprises publiques</t>
  </si>
  <si>
    <t>31.31</t>
  </si>
  <si>
    <t>Subventions d'exploitation en matière de prix à des producteurs autres que les entreprises publiques</t>
  </si>
  <si>
    <t>Subv prix-privé</t>
  </si>
  <si>
    <t>Subv exploitation en matière de prix - privé</t>
  </si>
  <si>
    <t>31.32</t>
  </si>
  <si>
    <t>Autres subventions d'exploitation à des producteurs autres que les entreprises publiques</t>
  </si>
  <si>
    <t>Ô subv expl-privé</t>
  </si>
  <si>
    <t>Autres subventions d'exploitation - privé</t>
  </si>
  <si>
    <t>31.40</t>
  </si>
  <si>
    <t>Réduction de cotisations patronales ciblées</t>
  </si>
  <si>
    <t>Subv réd cot patron</t>
  </si>
  <si>
    <t>Subv réduction de cotisations patronales ciblées</t>
  </si>
  <si>
    <t>32</t>
  </si>
  <si>
    <t>32.00</t>
  </si>
  <si>
    <t>Transferts de revenus, autres que des subventions d'exploitation, aux entreprises et institutions financières</t>
  </si>
  <si>
    <t>TR ô subv expl-privé</t>
  </si>
  <si>
    <t>Transferts de revenus autres subv expl privé</t>
  </si>
  <si>
    <t>33</t>
  </si>
  <si>
    <t>33.00</t>
  </si>
  <si>
    <t>Transferts de revenus aux ASBL au service des ménages</t>
  </si>
  <si>
    <t>TR ASBL serv ménages</t>
  </si>
  <si>
    <t>Transferts de revenus aux ASBL service des ménages</t>
  </si>
  <si>
    <t>34</t>
  </si>
  <si>
    <t>34.10</t>
  </si>
  <si>
    <t>Pensions de veuves et orphelins du personnel des administrations publiques</t>
  </si>
  <si>
    <t>Pension Vve/orph-pub</t>
  </si>
  <si>
    <t>Pension veuves/orphelins-administrations publiques</t>
  </si>
  <si>
    <t>34.20</t>
  </si>
  <si>
    <t>Pensions de guerre</t>
  </si>
  <si>
    <t>34.31</t>
  </si>
  <si>
    <t xml:space="preserve">Prestations sociales en espèces </t>
  </si>
  <si>
    <t>Prst soc espèces mén</t>
  </si>
  <si>
    <t xml:space="preserve">Autres prestations soc en espèces aux ménages </t>
  </si>
  <si>
    <t>34.32</t>
  </si>
  <si>
    <t>Prestations sociales en nature</t>
  </si>
  <si>
    <t>Prst soc nature mén</t>
  </si>
  <si>
    <t>Autres prestations soc en nature aux ménages</t>
  </si>
  <si>
    <t>34.41</t>
  </si>
  <si>
    <t>Prestations en espèces aux ménages en tant que consommateurs</t>
  </si>
  <si>
    <t>Prst espèce mén cons</t>
  </si>
  <si>
    <t>Autres prestations espèces ménages consommateurs</t>
  </si>
  <si>
    <t>34.42</t>
  </si>
  <si>
    <t>Prestations en nature aux ménages en tant que consommateurs</t>
  </si>
  <si>
    <t>Prst nature mén cons</t>
  </si>
  <si>
    <t>Autres prestations nature ménages consommateurs</t>
  </si>
  <si>
    <t>34.50</t>
  </si>
  <si>
    <t>Autres prestations aux ménages en tant que producteurs</t>
  </si>
  <si>
    <t>Ô prst mén prod</t>
  </si>
  <si>
    <t>Autres prestations aux ménages producteurs</t>
  </si>
  <si>
    <t>35</t>
  </si>
  <si>
    <t>35.10</t>
  </si>
  <si>
    <t>Transferts de revenus aux Institutions de l'UE</t>
  </si>
  <si>
    <t>TR institutions UE</t>
  </si>
  <si>
    <t>Transferts de revenus aux institutions de l'UE</t>
  </si>
  <si>
    <t>35.20</t>
  </si>
  <si>
    <t>Transferts de revenus aux pays membres de l'UE (administrations publiques)</t>
  </si>
  <si>
    <t>TR pays UE-adm pub</t>
  </si>
  <si>
    <t>Transferts de revenus aux pays de l'UE-adm public</t>
  </si>
  <si>
    <t>35.30</t>
  </si>
  <si>
    <t>Transferts de revenus aux pays membres de l'UE (non-administrations publiques)</t>
  </si>
  <si>
    <t>TR pays UE-privé</t>
  </si>
  <si>
    <t>Transferts de revenus aux pays de l'UE-sect privé</t>
  </si>
  <si>
    <t>35.40</t>
  </si>
  <si>
    <t>Transferts de revenus aux institutions internationales autres que les institutions de l'UE</t>
  </si>
  <si>
    <t>TR insti int non UE</t>
  </si>
  <si>
    <t>TR aux institutions internationales autres que UE</t>
  </si>
  <si>
    <t>35.50</t>
  </si>
  <si>
    <t>Transferts de revenus aux pays autres que les pays membres de l'UE (administrations publiques)</t>
  </si>
  <si>
    <t>TR pays hors UE-pub</t>
  </si>
  <si>
    <t>TR aux pays hors UE-administrations publiques</t>
  </si>
  <si>
    <t>35.60</t>
  </si>
  <si>
    <t>Transferts de revenus aux pays autres que les pays membres de l'UE (non-administrations publiques)</t>
  </si>
  <si>
    <t>TR pays hors UE-priv</t>
  </si>
  <si>
    <t>TR aux pays hors UE-non-administrations publiques</t>
  </si>
  <si>
    <t>41</t>
  </si>
  <si>
    <t>41.10</t>
  </si>
  <si>
    <t>Transferts de revenus au pouvoir institutionnel</t>
  </si>
  <si>
    <t>TR pouvoir instit</t>
  </si>
  <si>
    <t>41.20</t>
  </si>
  <si>
    <t>Transferts de revenus aux fonds budgétaires non organiques</t>
  </si>
  <si>
    <t>TR fonds budg.</t>
  </si>
  <si>
    <t>TR aux fonds budgétaires non organiques</t>
  </si>
  <si>
    <t>41.30</t>
  </si>
  <si>
    <t>Transferts de revenus aux services administratifs à comptabilité autonome (SACA)</t>
  </si>
  <si>
    <t>TR aux SACA</t>
  </si>
  <si>
    <t>Transferts de revenus aux SACA</t>
  </si>
  <si>
    <t>41.40</t>
  </si>
  <si>
    <t>Transferts de revenus aux organismes administratifs publics (OAP)</t>
  </si>
  <si>
    <t>TR aux UAP</t>
  </si>
  <si>
    <t>Transferts de revenus aux UAP</t>
  </si>
  <si>
    <t>41.50</t>
  </si>
  <si>
    <t>Transferts de revenus aux établissements d'enseignement du pouvoir institutionnel</t>
  </si>
  <si>
    <t>TR ens pouv instit</t>
  </si>
  <si>
    <t>TR aux étab enseignement pouvoir institutionnel</t>
  </si>
  <si>
    <t>41.60</t>
  </si>
  <si>
    <t>Transferts de revenus aux ASBL des administrations publiques</t>
  </si>
  <si>
    <t>TR aux ASBL-adm pub</t>
  </si>
  <si>
    <t>Transferts de revenus aux ASBL des adm publiques</t>
  </si>
  <si>
    <t>41.70</t>
  </si>
  <si>
    <t>Transferts de revenus aux autres unités publiques</t>
  </si>
  <si>
    <t>TR autres unités pub</t>
  </si>
  <si>
    <t>42</t>
  </si>
  <si>
    <t>42.10</t>
  </si>
  <si>
    <t>Transferts de revenus aux administrations de sécurité sociale: Vieillesse, décès, survie</t>
  </si>
  <si>
    <t>TR ASS:vieil,décès</t>
  </si>
  <si>
    <t>TR adm sécurité sociale: vieillesse, décès, survie</t>
  </si>
  <si>
    <t>42.20</t>
  </si>
  <si>
    <t>Transferts de revenus aux administrations de sécurité sociale: Maladie</t>
  </si>
  <si>
    <t>TR ASS:maladie</t>
  </si>
  <si>
    <t>TR adm sécurité sociale: maladie</t>
  </si>
  <si>
    <t>42.30</t>
  </si>
  <si>
    <t>Transferts de revenus aux administrations de sécurité sociale: Invalidité et handicap</t>
  </si>
  <si>
    <t>TR ASS:inval/handic</t>
  </si>
  <si>
    <t>TR adm sécurité sociale: invalidité et handicap</t>
  </si>
  <si>
    <t>42.40</t>
  </si>
  <si>
    <t>Transferts de revenus aux administrations de sécurité sociale: Chômage</t>
  </si>
  <si>
    <t>TR ASS:chômage</t>
  </si>
  <si>
    <t>TR adm sécurité sociale:chômage</t>
  </si>
  <si>
    <t>42.50</t>
  </si>
  <si>
    <t>Transferts de revenus aux administrations de sécurité sociale: Charges de famille</t>
  </si>
  <si>
    <t>TR ASS:chge famille</t>
  </si>
  <si>
    <t>TR adm sécurité sociale:charges de famille</t>
  </si>
  <si>
    <t>42.60</t>
  </si>
  <si>
    <t>Transferts de revenus aux administrations de sécurité sociale: Accidents de travail et maladies professionnelles</t>
  </si>
  <si>
    <t>TR ASS:acc-mal prof</t>
  </si>
  <si>
    <t>TR ASS:accident du travail,maladie professionnelle</t>
  </si>
  <si>
    <t>42.70</t>
  </si>
  <si>
    <t>Transferts de revenus aux administrations de sécurité sociale: Formation professionnelle des adultes</t>
  </si>
  <si>
    <t>TR ASS form prof ad</t>
  </si>
  <si>
    <t>TR ASS:formation professionnelle des adultes</t>
  </si>
  <si>
    <t>42.80</t>
  </si>
  <si>
    <t>Transferts de revenus Subvention globale à la sécurité sociale</t>
  </si>
  <si>
    <t>TR ASS-subv globale</t>
  </si>
  <si>
    <t>TR ASS: subvention globale à la sécurité sociale</t>
  </si>
  <si>
    <t>42.90</t>
  </si>
  <si>
    <t>Autres transferts de revenus aux administrations de sécurité sociale</t>
  </si>
  <si>
    <t>TR ASS- autres</t>
  </si>
  <si>
    <t>TR ASS: autres transferts de revenus</t>
  </si>
  <si>
    <t>43</t>
  </si>
  <si>
    <t>43.11</t>
  </si>
  <si>
    <t>Transferts de revenus aux Provinces - Contributions générales</t>
  </si>
  <si>
    <t>TR Prov-contr géné</t>
  </si>
  <si>
    <t>TR aux Provinces-Contributions générales</t>
  </si>
  <si>
    <t>43.12</t>
  </si>
  <si>
    <t xml:space="preserve"> Transferts de revenus aux Provinces - Contributions spécifiques</t>
  </si>
  <si>
    <t>TR Prov-contr spécif</t>
  </si>
  <si>
    <t>TR aux Provinces-Contributions spécifiques</t>
  </si>
  <si>
    <t>43.13</t>
  </si>
  <si>
    <t>Transferts de revenus aux Provinces - Contributions aux charges d'intérêt</t>
  </si>
  <si>
    <t>TR Prov-contr chg î</t>
  </si>
  <si>
    <t>TR aux Provinces-Contributions charges d'intérêt</t>
  </si>
  <si>
    <t>43.14</t>
  </si>
  <si>
    <t>Transferts de revenus aux Provinces - Contributions aux traitements du personnel enseignant</t>
  </si>
  <si>
    <t>TR Prov-sal enseign</t>
  </si>
  <si>
    <t>TR Provinces-Contributions salaires enseignants</t>
  </si>
  <si>
    <t>43.15</t>
  </si>
  <si>
    <t>Transferts de revenus aux Provinces - Contributions aux pensions du personnel enseignant</t>
  </si>
  <si>
    <t>TR Prov-pens enseign</t>
  </si>
  <si>
    <t>TR Provinces-Contributions pensions enseignants</t>
  </si>
  <si>
    <t>43.16</t>
  </si>
  <si>
    <t>Transferts de revenus aux Provinces - Contributions aux autres frais de fonctionnement de l'enseignement</t>
  </si>
  <si>
    <t>TR Prov-ô frs enseig</t>
  </si>
  <si>
    <t>TR Provinces-ô frais fonctionnement enseignement</t>
  </si>
  <si>
    <t>43.21</t>
  </si>
  <si>
    <t>Transferts de revenus aux Communes - Contributions générales</t>
  </si>
  <si>
    <t>TR Com-contr géné</t>
  </si>
  <si>
    <t>TR Communes-contributions générales</t>
  </si>
  <si>
    <t>43.22</t>
  </si>
  <si>
    <t>Transferts de revenus aux Communes - Contributions spécifiques</t>
  </si>
  <si>
    <t>TR Com-contr spécif</t>
  </si>
  <si>
    <t>TR Communes-contributions spécifiques</t>
  </si>
  <si>
    <t>43.23</t>
  </si>
  <si>
    <t>Transferts de revenus aux Communes - Contributions aux charges d'intérêt</t>
  </si>
  <si>
    <t>TR Com-contr chg î</t>
  </si>
  <si>
    <t>TR Communes-contributions aux charges d'intérêt</t>
  </si>
  <si>
    <t>43.24</t>
  </si>
  <si>
    <t>Transferts de revenus aux Communes - Contributions aux traitements du personnel enseignant</t>
  </si>
  <si>
    <t>TR Com-sal enseign</t>
  </si>
  <si>
    <t>TR Communes-contributions au salaire enseignants</t>
  </si>
  <si>
    <t>43.25</t>
  </si>
  <si>
    <t>Transferts de revenus aux Communes - Contributions aux pensions du personnel enseignant</t>
  </si>
  <si>
    <t>TR Com-pens enseign</t>
  </si>
  <si>
    <t>TR Communes-contributions pensions enseignants</t>
  </si>
  <si>
    <t>43.26</t>
  </si>
  <si>
    <t>Transferts de revenus aux Communes - Contributions aux autres frais de fonctionnement de l'enseignement</t>
  </si>
  <si>
    <t>TR Com-ô frs enseig</t>
  </si>
  <si>
    <t>TR Communes-ô frais fonctionnement enseignement</t>
  </si>
  <si>
    <t>43.40</t>
  </si>
  <si>
    <t>Transferts de revenus aux ASBL des pouvoirs locaux</t>
  </si>
  <si>
    <t>TR ASBL Pouv Locaux</t>
  </si>
  <si>
    <t>43.51</t>
  </si>
  <si>
    <t>Transferts de revenus aux Zones de police</t>
  </si>
  <si>
    <t>TR Zones de police</t>
  </si>
  <si>
    <t>43.52</t>
  </si>
  <si>
    <t>Transferts de revenus aux CPAS</t>
  </si>
  <si>
    <t>TR aux CPAS</t>
  </si>
  <si>
    <t>43.53</t>
  </si>
  <si>
    <t>Transferts de revenus aux Intercommunales du secteur S.1313</t>
  </si>
  <si>
    <t>TR Intercom S1313</t>
  </si>
  <si>
    <t>Transferts de revenus aux Intercommunales  S.1313</t>
  </si>
  <si>
    <t xml:space="preserve">43.54 </t>
  </si>
  <si>
    <t>Transferts de revenus aux Zones de secours</t>
  </si>
  <si>
    <t>TR Zones de secours</t>
  </si>
  <si>
    <t>43.59</t>
  </si>
  <si>
    <t>Transferts de revenus aux autres pouvoirs locaux</t>
  </si>
  <si>
    <t>TR ô pouvoirs locaux</t>
  </si>
  <si>
    <t>44</t>
  </si>
  <si>
    <t>44.10</t>
  </si>
  <si>
    <t>Transferts de revenus à l'enseignement autonome subsidié - Contributions aux traitements du personnel enseignant</t>
  </si>
  <si>
    <t>TR EAS: sal enseig</t>
  </si>
  <si>
    <t>TR EAS:traitements personnel enseignant</t>
  </si>
  <si>
    <t>44.20</t>
  </si>
  <si>
    <t>Transferts de revenus à l'enseignement autonome subsidié - Contributions aux pensions du personnel enseignant</t>
  </si>
  <si>
    <t>TR EAS: pens enseig</t>
  </si>
  <si>
    <t>TR EAS: contributions pensions pers. enseignant</t>
  </si>
  <si>
    <t>44.30</t>
  </si>
  <si>
    <t>Transferts de revenus à l'enseignement autonome subsidié - Contributions aux autres frais de fonctionnement de l'enseignement</t>
  </si>
  <si>
    <t>TR EAS: frs fct ens</t>
  </si>
  <si>
    <t>TR EAS:frais fonctionnement de l'enseignement</t>
  </si>
  <si>
    <t>44.40</t>
  </si>
  <si>
    <t>Transferts de revenus à l'enseignement autonome subsidié - Contributions aux charges d'intérêt de l'enseignement</t>
  </si>
  <si>
    <t>TR EAS-contr chg î</t>
  </si>
  <si>
    <t xml:space="preserve">TR EAS:contributions aux charges intérêts </t>
  </si>
  <si>
    <t>45</t>
  </si>
  <si>
    <t xml:space="preserve">45.11 </t>
  </si>
  <si>
    <t>Transferts de revenus à la Commission communautaire française</t>
  </si>
  <si>
    <t>TR à la COCOF</t>
  </si>
  <si>
    <t>Transferts de revenus à la COCOF</t>
  </si>
  <si>
    <t>45.12</t>
  </si>
  <si>
    <t>Transferts de revenus à la Commission communautaire flamande</t>
  </si>
  <si>
    <t>TR à la COCON</t>
  </si>
  <si>
    <t>Transferts de revenus à la COCON</t>
  </si>
  <si>
    <t>45.13</t>
  </si>
  <si>
    <t>Transferts de revenus à la Commission communautaire commune</t>
  </si>
  <si>
    <t>TR à la COCOM</t>
  </si>
  <si>
    <t>Transferts de revenus à la COCOM</t>
  </si>
  <si>
    <t>45.24</t>
  </si>
  <si>
    <t>Transferts de revenus à la Commmunauté française</t>
  </si>
  <si>
    <t>TR à Com française</t>
  </si>
  <si>
    <t>45.25</t>
  </si>
  <si>
    <t>Transferts de revenus à la Communauté flamande</t>
  </si>
  <si>
    <t>TR à Com flamande</t>
  </si>
  <si>
    <t>45.26</t>
  </si>
  <si>
    <t>Transferts de revenus à la Communauté germanophone</t>
  </si>
  <si>
    <t>TR à Com germa</t>
  </si>
  <si>
    <t>45.34</t>
  </si>
  <si>
    <t>Transferts de revenus à la Région wallonne</t>
  </si>
  <si>
    <t>TR à la RW</t>
  </si>
  <si>
    <t>45.35</t>
  </si>
  <si>
    <t>Transferts de revenus à la Région de Bruxelles-Capitale</t>
  </si>
  <si>
    <t>TR à la Région Bxl-C</t>
  </si>
  <si>
    <t>Transferts de revenus à la Région Bxl-Capitale</t>
  </si>
  <si>
    <t>45.40</t>
  </si>
  <si>
    <t>Transferts de revenus au Pouvoir fédéral</t>
  </si>
  <si>
    <t>TR Pouvoir fédéral</t>
  </si>
  <si>
    <t>45.50</t>
  </si>
  <si>
    <t>Transferts de revenus vers des unités interrégionales</t>
  </si>
  <si>
    <t>TR unités interrég</t>
  </si>
  <si>
    <t>Transferts de revenus vers unités interrégionales</t>
  </si>
  <si>
    <t>51</t>
  </si>
  <si>
    <t>51.11</t>
  </si>
  <si>
    <t>Transferts en capital - Aides à l'investissement aux entreprises publiques</t>
  </si>
  <si>
    <t>TK-AI:Ent publiques</t>
  </si>
  <si>
    <t>TK-Aides investissements aux entreprises publiques</t>
  </si>
  <si>
    <t>51.12</t>
  </si>
  <si>
    <t>Transferts en capital - Aides à l'investissement aux entreprises privées</t>
  </si>
  <si>
    <t>TK-AI:Ent privées</t>
  </si>
  <si>
    <t>TK-Aides investissements aux entreprises privées</t>
  </si>
  <si>
    <t>51.21</t>
  </si>
  <si>
    <t>Autres transferts en capital aux entreprises publiques</t>
  </si>
  <si>
    <t>Ô TK:Ent publiques</t>
  </si>
  <si>
    <t>Autres transf en capital aux entreprises publiques</t>
  </si>
  <si>
    <t>51.22</t>
  </si>
  <si>
    <t>Autres transferts en capital aux entreprises privées</t>
  </si>
  <si>
    <t>Ô TK:Ent privées</t>
  </si>
  <si>
    <t>Autres transf en capital aux entreprises privées</t>
  </si>
  <si>
    <t>51.30</t>
  </si>
  <si>
    <t>Autres transferts en capital aux institutions de crédit</t>
  </si>
  <si>
    <t>Ô TK:Instit crédit</t>
  </si>
  <si>
    <t>Autres transf en capital institutions de crédit</t>
  </si>
  <si>
    <t>51.40</t>
  </si>
  <si>
    <t>Autres transferts en capital aux sociétés d'assurance</t>
  </si>
  <si>
    <t>Ô TK:Soc assurance</t>
  </si>
  <si>
    <t>Autres transf en capital aux sociétés d'assurance</t>
  </si>
  <si>
    <t>52</t>
  </si>
  <si>
    <t>52.10</t>
  </si>
  <si>
    <t>Transferts en capital - Aides à l'investissement aux ASBL au service des ménages</t>
  </si>
  <si>
    <t>TK-AI:ASBL serv mén</t>
  </si>
  <si>
    <t>TK-Aides investissement ASBL au serv des ménages</t>
  </si>
  <si>
    <t>52.20</t>
  </si>
  <si>
    <t>Autres transferts en capital aux ASBL au service des ménages</t>
  </si>
  <si>
    <t>Ô TK:ASBL serv mén</t>
  </si>
  <si>
    <t>Autres transf en cap ASBL au service des ménages</t>
  </si>
  <si>
    <t>53</t>
  </si>
  <si>
    <t>53.10</t>
  </si>
  <si>
    <t>Transferts en capital aux ménages</t>
  </si>
  <si>
    <t>TK-AI:Ménages</t>
  </si>
  <si>
    <t>Transf en cap-Aides à l'investissement aux ménages</t>
  </si>
  <si>
    <t>53.20</t>
  </si>
  <si>
    <t>Autres transferts en capital aux ménages</t>
  </si>
  <si>
    <t>Ô TK:Ménages</t>
  </si>
  <si>
    <t>54</t>
  </si>
  <si>
    <t>54.11</t>
  </si>
  <si>
    <t>Transferts en capital aux institutions de l'UE : aides à l'investissement</t>
  </si>
  <si>
    <t>TK-AI:Institution UE</t>
  </si>
  <si>
    <t>TK-Aides à l'investissement institutions de l'UE</t>
  </si>
  <si>
    <t>54.12</t>
  </si>
  <si>
    <t>Autres transferts en capital aux institutions de l'UE</t>
  </si>
  <si>
    <t>Ô TK:Institutions UE</t>
  </si>
  <si>
    <t>Autres transf en capital aux institutions de l'UE</t>
  </si>
  <si>
    <t>54.21</t>
  </si>
  <si>
    <t>Transferts en capital aux pays membres de l'UE (administrations publiques) : aides à l'investissement</t>
  </si>
  <si>
    <t>TK-AI:Pays UE-adm pu</t>
  </si>
  <si>
    <t>TK-AI:pays membres UE(administrations publiques)</t>
  </si>
  <si>
    <t>54.22</t>
  </si>
  <si>
    <t>Autres transferts en capital aux pays membres de l'UE (administrations publiques)</t>
  </si>
  <si>
    <t>Ô TK:Pays UE-adm pu</t>
  </si>
  <si>
    <t>Ô TK pays membres UE (administrations publiques)</t>
  </si>
  <si>
    <t>54.31</t>
  </si>
  <si>
    <t>Transferts en capital aux pays membres de l'UE (non-administrations publiques) : aides à l'investissement</t>
  </si>
  <si>
    <t>TK-AI:Pays UE-privé</t>
  </si>
  <si>
    <t>TK-AI:pays membres UE (non-administrat publiques)</t>
  </si>
  <si>
    <t>54.32</t>
  </si>
  <si>
    <t>Autres transferts en capital aux pays membres de l'UE (non-administrations publiques)</t>
  </si>
  <si>
    <t>Ô TK:Pays UE-privé</t>
  </si>
  <si>
    <t>Ô TK pays membres UE (non-administrat publiques)</t>
  </si>
  <si>
    <t>54.41</t>
  </si>
  <si>
    <t>Transferts en capital aux institutions internationales autres que les institutions de l'UE : aides à l'investissement</t>
  </si>
  <si>
    <t>TK-AI:Inst int pasUE</t>
  </si>
  <si>
    <t xml:space="preserve">TK-AI institutions internationales ô que de l'UE </t>
  </si>
  <si>
    <t>54.42</t>
  </si>
  <si>
    <t>Autres transferts en capital aux institutions internationales autres que les institutions de l'UE</t>
  </si>
  <si>
    <t>Ô TK:Inst int pas UE</t>
  </si>
  <si>
    <t>Ô TK institutions internationales ô que de l'UE</t>
  </si>
  <si>
    <t>54.51</t>
  </si>
  <si>
    <t>Transferts en capital aux pays autres que les pays membres de l'UE (administrations publiques) : aides à l'investissement</t>
  </si>
  <si>
    <t>TK-AI:Pays pas UE-Pu</t>
  </si>
  <si>
    <t>TK-AI aux pays hors UE (administrations publiques)</t>
  </si>
  <si>
    <t>54.52</t>
  </si>
  <si>
    <t>Autres transferts en capital aux pays autres que les pays membres de l'UE (administrations publiques)</t>
  </si>
  <si>
    <t>Ô TK:Pays pas UE-Pub</t>
  </si>
  <si>
    <t>Ô TK aux pays hors UE (administrations publiques)</t>
  </si>
  <si>
    <t>54.61</t>
  </si>
  <si>
    <t>Transferts en capital aux pays autres que les pays membres de l'UE (non-administrations publiques) : aides à l'investissement</t>
  </si>
  <si>
    <t>TK-AI:Pays pas UE-Pr</t>
  </si>
  <si>
    <t>TK-AI pays hors UE (non-administrations publiques)</t>
  </si>
  <si>
    <t>54.62</t>
  </si>
  <si>
    <t>Autres transferts en capital aux pays autres que les pays membres de l'UE (non-administrations publiques)</t>
  </si>
  <si>
    <t>Ô TK:Pays pas UE-Pri</t>
  </si>
  <si>
    <t>Ô TC pays hors UE (non-administrations publiques)</t>
  </si>
  <si>
    <t>61</t>
  </si>
  <si>
    <t>61.11</t>
  </si>
  <si>
    <t>Transferts en capital à l'intérieur d'un groupe institutionnel: aides à l'investissement au pouvoir institutionnel</t>
  </si>
  <si>
    <t>TK-AI:Pouv institut</t>
  </si>
  <si>
    <t>TK-aides à l'invest au pouvoir institutionnel</t>
  </si>
  <si>
    <t>61.12</t>
  </si>
  <si>
    <t>Transferts en capital à l'intérieur d'un groupe institutionnel: autres transferts en capital au pouvoir institutionnel</t>
  </si>
  <si>
    <t>Ô TK:Pouv institut</t>
  </si>
  <si>
    <t>Autres transferts en cap au pouvoir institutionnel</t>
  </si>
  <si>
    <t>61.21</t>
  </si>
  <si>
    <t>Transferts en capital à l'intérieur d'un groupe institutionnel: aides à l'investissement aux fonds budgétaires non organiques</t>
  </si>
  <si>
    <t>TK-AI:FB non organiq</t>
  </si>
  <si>
    <t>TK-AI aux fonds budgétaires non organiques</t>
  </si>
  <si>
    <t>61.22</t>
  </si>
  <si>
    <t>Transferts en capital à l'intérieur d'un groupe institutionnel: autres transferts en capital aux fonds budgétaires non organiques</t>
  </si>
  <si>
    <t>Ô TK:FB non organiq</t>
  </si>
  <si>
    <t>Autres TK aux fonds budgétaires non organiques</t>
  </si>
  <si>
    <t>61.31</t>
  </si>
  <si>
    <t>Transferts en capital à l'intérieur d'un groupe institutionnel: aides à l'investissement aux services administratifs à comptabilité autonome (SACA)</t>
  </si>
  <si>
    <t>TK-AI:SACA</t>
  </si>
  <si>
    <t>Transferts cap - aides à l'investissement aux SACA</t>
  </si>
  <si>
    <t>61.32</t>
  </si>
  <si>
    <t>Transferts en capital à l'intérieur d'un groupe institutionnel: autres transferts en capital aux services administratifs à comptabilité autonome (SACA)</t>
  </si>
  <si>
    <t>Ô TK:SACA</t>
  </si>
  <si>
    <t>Autres transferts en capital aux SACA</t>
  </si>
  <si>
    <t>61.41</t>
  </si>
  <si>
    <t>Transferts en capital à l'intérieur d'un groupe institutionnel: aides à l'investissement aux organismes administratifs publics (OAP)</t>
  </si>
  <si>
    <t>TK-AI aux UAP</t>
  </si>
  <si>
    <t>Transferts cap - aides à l'investissement aux UAP</t>
  </si>
  <si>
    <t>61.42</t>
  </si>
  <si>
    <t>Transferts en capital à l'intérieur d'un groupe institutionnel: autres transferts en capital aux organismes administratifs publics (OAP)</t>
  </si>
  <si>
    <t>Ô TK:UAP</t>
  </si>
  <si>
    <t>Autres transferts en capital aux UAP</t>
  </si>
  <si>
    <t>61.51</t>
  </si>
  <si>
    <t>Transferts en capital à l'intérieur d'un groupe institutionnel: aides à l'investissements aux établissements d'enseignement du pouvoir institutionnel</t>
  </si>
  <si>
    <t>TK-AI:Ens pouv insti</t>
  </si>
  <si>
    <t>TK-AI aux établ d'enseig du pouvoir institutionnel</t>
  </si>
  <si>
    <t>61.52</t>
  </si>
  <si>
    <t>Transferts en capital à l'intérieur d'un groupe institutionnel: autres transferts en capital aux établissements d'enseignement du pouvoir institutionnel</t>
  </si>
  <si>
    <t>Ô TK:Ens pouv instit</t>
  </si>
  <si>
    <t>Autres TK  aux établ d'enseig du pouvoir institutionnel</t>
  </si>
  <si>
    <t>61.61</t>
  </si>
  <si>
    <t>Transferts en capital à l'intérieur d'un groupe institutionnel: aides à l'investissement aux ASBL des administrations publiques</t>
  </si>
  <si>
    <t>TK-AI:ASBL adm publ</t>
  </si>
  <si>
    <t>TK-AI aux ASBL des administrations publiques</t>
  </si>
  <si>
    <t>61.62</t>
  </si>
  <si>
    <t>Transferts en capital à l'intérieur d'un groupe institutionnel: autres transferts en capital aux ASBL des administrations publiques</t>
  </si>
  <si>
    <t>Ô TK:ASBL adm publ</t>
  </si>
  <si>
    <t>Autres TK aux ASBL des administrations publiques</t>
  </si>
  <si>
    <t>61.71</t>
  </si>
  <si>
    <t>Transferts en capital à l'intérieur d'un groupe institutionnel: aides à l'investissement aux autres unités publiques</t>
  </si>
  <si>
    <t>TK-AI:Ô unités publ</t>
  </si>
  <si>
    <t>TK-aides à l'invest aux autres unités publiques</t>
  </si>
  <si>
    <t>61.72</t>
  </si>
  <si>
    <t>Transferts en capital à l'intérieur d'un groupe institutionnel: autres transferts en capital aux autres unités publiques</t>
  </si>
  <si>
    <t>Ô TK:Ô unités publ</t>
  </si>
  <si>
    <t>Autres transf en cap aux autres unités publiques</t>
  </si>
  <si>
    <t>62</t>
  </si>
  <si>
    <t>62.10</t>
  </si>
  <si>
    <t>transferts en capital aux administrations de sécurité sociale: aides à l'investissement</t>
  </si>
  <si>
    <t>TK ASS:Aides invest</t>
  </si>
  <si>
    <t>Transf cap adm sec soc:aides à l'investissement</t>
  </si>
  <si>
    <t>62.20</t>
  </si>
  <si>
    <t>transferts en capital aux administrations de sécurité sociale: autres transferts en capital</t>
  </si>
  <si>
    <t>Ô TK ASS</t>
  </si>
  <si>
    <t>Autres TK aux administrations de sécurité sociale</t>
  </si>
  <si>
    <t>63</t>
  </si>
  <si>
    <t>63.11</t>
  </si>
  <si>
    <t>transferts en capital aux administrations publiques locales: aides à l'investissements aux provinces</t>
  </si>
  <si>
    <t>TK-AI:Provinces</t>
  </si>
  <si>
    <t>Transf cap -aides à l'investissement aux provinces</t>
  </si>
  <si>
    <t>63.12</t>
  </si>
  <si>
    <t>transferts en capital aux administrations publiques locales: autres transferts en capital aux provinces</t>
  </si>
  <si>
    <t>Ô TK:Provinces</t>
  </si>
  <si>
    <t>Autres transferts en capital aux provinces</t>
  </si>
  <si>
    <t>63.21</t>
  </si>
  <si>
    <t>transferts en capital aux administrations publiques locales: aides à l'investissements aux communes</t>
  </si>
  <si>
    <t>TK-AI:Communes</t>
  </si>
  <si>
    <t>Transf cap -aides à l'investissement aux communes</t>
  </si>
  <si>
    <t>63.22</t>
  </si>
  <si>
    <t>transferts en capital aux administrations publiques locales: autres transferts en capital aux communes</t>
  </si>
  <si>
    <t>Ô TK:Communes</t>
  </si>
  <si>
    <t>Autres transferts en capital aux communes</t>
  </si>
  <si>
    <t>63.41</t>
  </si>
  <si>
    <t>transferts en capital aux administrations publiques locales: aides à l'investissement aux ASBL des pouvoirs locaux</t>
  </si>
  <si>
    <t>TK-AI:ASBL pouv loc</t>
  </si>
  <si>
    <t>Transf cap -aides à l'invest ASBL des pouv locaux</t>
  </si>
  <si>
    <t>63.42</t>
  </si>
  <si>
    <t>transferts en capital aux administrations publiques locales: autres transferts en capital aux ASBL des pouvoirs locaux</t>
  </si>
  <si>
    <t>Ô TK:ASBL pouv loc</t>
  </si>
  <si>
    <t>Autres transferts en capital ASBL des pouv locaux</t>
  </si>
  <si>
    <t>63.51</t>
  </si>
  <si>
    <t>transferts en capital aux administrations publiques locales: zones de police</t>
  </si>
  <si>
    <t>TK:Zones de police</t>
  </si>
  <si>
    <t>Transferts en capital aux zones de police</t>
  </si>
  <si>
    <t>63.52</t>
  </si>
  <si>
    <t>transferts en capital aux administrations publiques locales: CPAS</t>
  </si>
  <si>
    <t>TK:CPAS</t>
  </si>
  <si>
    <t>Transferts en capital aux CPAS</t>
  </si>
  <si>
    <t>63.53</t>
  </si>
  <si>
    <t>transferts en capital aux administrations publiques locales: intercommunales du secteur S.1313</t>
  </si>
  <si>
    <t>TK:Interco S1313</t>
  </si>
  <si>
    <t>Transferts en capital aux Intercommunales S1313</t>
  </si>
  <si>
    <t>63.54</t>
  </si>
  <si>
    <t>transferts en capital aux administrations publiques locales: zones de secours</t>
  </si>
  <si>
    <t>TK:Zones de secours</t>
  </si>
  <si>
    <t>Transferts en capital aux zones de secours</t>
  </si>
  <si>
    <t>63.59</t>
  </si>
  <si>
    <t>transferts en capital aux administrations publiques locales: autres pouvoirs locaux</t>
  </si>
  <si>
    <t>TK:Ô pouvoirs locaux</t>
  </si>
  <si>
    <t>Transferts en capital aux autres pouvoirs locaux</t>
  </si>
  <si>
    <t>64</t>
  </si>
  <si>
    <t>64.10</t>
  </si>
  <si>
    <t>Transferts en capital à l'enseignement autonome subsidié: aide à l'investissement</t>
  </si>
  <si>
    <t>TK-AI:Ens auton subs</t>
  </si>
  <si>
    <t>TK- aide invest à l'enseignement autonome subsidié</t>
  </si>
  <si>
    <t>64.20</t>
  </si>
  <si>
    <t>Transferts en capital à l'enseignement autonome subsidié: autres transferts en capital</t>
  </si>
  <si>
    <t>Ô TK:Ens auton subs</t>
  </si>
  <si>
    <t>Autres trans en cap enseignement autonome subsidié</t>
  </si>
  <si>
    <t>65</t>
  </si>
  <si>
    <t>65.11</t>
  </si>
  <si>
    <t>Transferts en capital à d'autres groupes instistutionnels: commission communautaire française</t>
  </si>
  <si>
    <t>TK:COCOF</t>
  </si>
  <si>
    <t>Transferts en capital à la COCOF</t>
  </si>
  <si>
    <t>65.12</t>
  </si>
  <si>
    <t xml:space="preserve"> Transferts en capital à d'autres groupes instistutionnels: commission communautaire flamande</t>
  </si>
  <si>
    <t>TK:COCON</t>
  </si>
  <si>
    <t>Transferts en capital à la COCON</t>
  </si>
  <si>
    <t>65.13</t>
  </si>
  <si>
    <t>Transferts en capital à d'autres groupes instistutionnels: commission communautaire commune</t>
  </si>
  <si>
    <t>TK:COCOM</t>
  </si>
  <si>
    <t>Transferts en capital à la COCOM</t>
  </si>
  <si>
    <t>65.24</t>
  </si>
  <si>
    <t>Transferts en capital à d'autres groupes instistutionnels: communauté française</t>
  </si>
  <si>
    <t>TK à Com française</t>
  </si>
  <si>
    <t>Transferts en capital à la Communauté française</t>
  </si>
  <si>
    <t>65.25</t>
  </si>
  <si>
    <t>Transferts en capital à d'autres groupes instistutionnels: communauté flamande</t>
  </si>
  <si>
    <t>TK à Com flamande</t>
  </si>
  <si>
    <t>Transferts en capital à la Communauté flamande</t>
  </si>
  <si>
    <t>65.26</t>
  </si>
  <si>
    <t>Transferts en capital à d'autres groupes instistutionnels: communauté germanophone</t>
  </si>
  <si>
    <t>TK à Com germa</t>
  </si>
  <si>
    <t>Transferts en capital à la Communauté germanophone</t>
  </si>
  <si>
    <t>65.34</t>
  </si>
  <si>
    <t>Transferts en capital à d'autres groupes instistutionnels: région wallonne</t>
  </si>
  <si>
    <t>TK à la RW</t>
  </si>
  <si>
    <t>Transferts en capital à la Région wallonne</t>
  </si>
  <si>
    <t>65.35</t>
  </si>
  <si>
    <t>Transferts en capital à d'autres groupes instistutionnels: Région Bruxelles-Capitale</t>
  </si>
  <si>
    <t>TK à la Région Bxl-C</t>
  </si>
  <si>
    <t>Transferts en capital à la Région BXL-Capitale</t>
  </si>
  <si>
    <t>65.40</t>
  </si>
  <si>
    <t>Transferts en capital à d'autres groupes instistutionnels: Pouvoir fédéral</t>
  </si>
  <si>
    <t>TK Pouvoir fédéral</t>
  </si>
  <si>
    <t>Transferts en capital au Pouvoir fédéral</t>
  </si>
  <si>
    <t>65.50</t>
  </si>
  <si>
    <t>Transferts en capital à d'autres groupes instistutionnels: Unités interrégionales</t>
  </si>
  <si>
    <t>TK Unités interrég</t>
  </si>
  <si>
    <t>Transferts en capital aux Unités interrégionales</t>
  </si>
  <si>
    <t>71</t>
  </si>
  <si>
    <t>71.11</t>
  </si>
  <si>
    <t>Achats de terrains: à l'intérieur du secteur des administrations publiques</t>
  </si>
  <si>
    <t>Achat terrain-public</t>
  </si>
  <si>
    <t>Achats de terrains - secteur adm publiques</t>
  </si>
  <si>
    <t>71.12</t>
  </si>
  <si>
    <t>Achats de terrains: dans d'autres secteurs que le secteur des administrations publiques</t>
  </si>
  <si>
    <t>Achat terrain-privé</t>
  </si>
  <si>
    <t>Achats de terrains - hors secteur adm publiques</t>
  </si>
  <si>
    <t>71.21</t>
  </si>
  <si>
    <t>Achats d'ouvrages existants en matière de travaux routiers et hydrauliques: à l'intérieur du secteur des administrations publiques</t>
  </si>
  <si>
    <t>Achat ouvrage-public</t>
  </si>
  <si>
    <t>Achats d'ouvrages existants VH/route - sect public</t>
  </si>
  <si>
    <t>71.22</t>
  </si>
  <si>
    <t>Achats d'ouvrages existants en matière de travaux routiers et hydrauliques: dans d'autres secteurs que le secteur des administrations publiques</t>
  </si>
  <si>
    <t>Achat ouvrage-privé</t>
  </si>
  <si>
    <t>Achats d'ouvrages existants VH/route - sect privé</t>
  </si>
  <si>
    <t>71.31</t>
  </si>
  <si>
    <t>Achats de bâtiments existants: dans le secteur des administrations publiques</t>
  </si>
  <si>
    <t>Achat bâtiment-pub.</t>
  </si>
  <si>
    <t>Achats de bâtiments existants - secteur public</t>
  </si>
  <si>
    <t>71.32</t>
  </si>
  <si>
    <t>Achats de bâtiments existants: dans d'autre secteurs que le secteur des administrations publiques</t>
  </si>
  <si>
    <t>Achat bâtiment-privé</t>
  </si>
  <si>
    <t>Achats de bâtiments existants - secteur privé</t>
  </si>
  <si>
    <t>72</t>
  </si>
  <si>
    <t>72.00</t>
  </si>
  <si>
    <t>Constructions de bâtiments</t>
  </si>
  <si>
    <t>Construct° bâtiment</t>
  </si>
  <si>
    <t>72.90</t>
  </si>
  <si>
    <t>Travaux immobiliers réalisés en régie propre</t>
  </si>
  <si>
    <t>Trav immo en régie</t>
  </si>
  <si>
    <t>73</t>
  </si>
  <si>
    <t>73.10</t>
  </si>
  <si>
    <t>Travaux routiers</t>
  </si>
  <si>
    <t>73.20</t>
  </si>
  <si>
    <t>Travaux hydrauliques</t>
  </si>
  <si>
    <t>73.30</t>
  </si>
  <si>
    <t>Pipe-lines</t>
  </si>
  <si>
    <t>73.40</t>
  </si>
  <si>
    <t>Autres ouvrages (travaux routiers et hydrauliques)</t>
  </si>
  <si>
    <t>Ô ouvrages VH/route</t>
  </si>
  <si>
    <t>73.90</t>
  </si>
  <si>
    <t>Travaux d'infrastructures réalisés en régie propre</t>
  </si>
  <si>
    <t>Trav infra en régie</t>
  </si>
  <si>
    <t>Travaux d'infrastructure réalisés en régie propre</t>
  </si>
  <si>
    <t>74</t>
  </si>
  <si>
    <t>74.10</t>
  </si>
  <si>
    <t>Achats de matériel de transport</t>
  </si>
  <si>
    <t>Achat mat transport</t>
  </si>
  <si>
    <t>74.22</t>
  </si>
  <si>
    <t>Acquisitions d'autre matériel (biens d'investissement, y compris les biens corporels)</t>
  </si>
  <si>
    <t>Achat autre matériel</t>
  </si>
  <si>
    <t>Achats autre matériel (biens d'investissement)</t>
  </si>
  <si>
    <t>74.30</t>
  </si>
  <si>
    <t>Frais enregistrés lors de l'achat et de la vente de terrains et bâtiments</t>
  </si>
  <si>
    <t>Frais enregistrement</t>
  </si>
  <si>
    <t>Frs enregistrés lors achat/vente terrain,bâtiment</t>
  </si>
  <si>
    <t>74.40</t>
  </si>
  <si>
    <t>Acquisitions de patentes, brevets et autres biens incorporels</t>
  </si>
  <si>
    <t>Acq patentes/brevets</t>
  </si>
  <si>
    <t>Acquisitions patentes,brevets,ô biens incorporels</t>
  </si>
  <si>
    <t>74.50</t>
  </si>
  <si>
    <t>Acquisitions d'objets de valeurs</t>
  </si>
  <si>
    <t>Acq objets de valeur</t>
  </si>
  <si>
    <t>74.60</t>
  </si>
  <si>
    <t>Acquisitions d'actifs cultivés (végétaux et animaux)</t>
  </si>
  <si>
    <t>Acq actifs cultivés</t>
  </si>
  <si>
    <t>Acquisitions actifs cultivés(végétaux et animaux)</t>
  </si>
  <si>
    <t>74.70</t>
  </si>
  <si>
    <t>Acquisitions de biens militaires durables</t>
  </si>
  <si>
    <t>Acq biens militaires</t>
  </si>
  <si>
    <t>74.80</t>
  </si>
  <si>
    <t>Acquisitions en matière de recherche et développement</t>
  </si>
  <si>
    <t>Acq rech&amp;développmt</t>
  </si>
  <si>
    <t>Acquisitions recherche et développement</t>
  </si>
  <si>
    <t>74.90</t>
  </si>
  <si>
    <t>Investissements mobiliers réalisés en régie propre</t>
  </si>
  <si>
    <t>Inv mobiliers régie</t>
  </si>
  <si>
    <t>75</t>
  </si>
  <si>
    <t>75.00</t>
  </si>
  <si>
    <t>Constitution de stocks</t>
  </si>
  <si>
    <t>Constitution stocks</t>
  </si>
  <si>
    <t>81</t>
  </si>
  <si>
    <t>81.11</t>
  </si>
  <si>
    <t>Octrois de crédits aux entreprises publiques</t>
  </si>
  <si>
    <t>OC:Entr publiques</t>
  </si>
  <si>
    <t>81.12</t>
  </si>
  <si>
    <t>Octrois de crédits aux entreprises privées</t>
  </si>
  <si>
    <t>OC:Entr privées</t>
  </si>
  <si>
    <t>81.21</t>
  </si>
  <si>
    <t>Octrois de crédits aux institutions publiques de crédits</t>
  </si>
  <si>
    <t>OC:Inst pub crédits</t>
  </si>
  <si>
    <t>Octrois crédits institutions publiques de crédit</t>
  </si>
  <si>
    <t>81.22</t>
  </si>
  <si>
    <t>Octrois de crédits institutions privées de crédits</t>
  </si>
  <si>
    <t>OC:Inst priv crédits</t>
  </si>
  <si>
    <t>Octrois crédits institutions privées de crédits</t>
  </si>
  <si>
    <t>81.31</t>
  </si>
  <si>
    <t>Octrois de crédits aux sociétés publiques d'assurance</t>
  </si>
  <si>
    <t>OC:Soc pub assurance</t>
  </si>
  <si>
    <t>Octrois crédits aux sociétés publiques d'assurance</t>
  </si>
  <si>
    <t>81.32</t>
  </si>
  <si>
    <t>Octrois de crédits aux sociétés privées d'assurance</t>
  </si>
  <si>
    <t>OC:Soc pri assurance</t>
  </si>
  <si>
    <t>Octrois crédits aux sociétés privées d'assurance</t>
  </si>
  <si>
    <t>81.41</t>
  </si>
  <si>
    <t>Participations dans des entreprises publiques</t>
  </si>
  <si>
    <t>Participation-ent pu</t>
  </si>
  <si>
    <t>81.42</t>
  </si>
  <si>
    <t>Participations dans des entreprises privées</t>
  </si>
  <si>
    <t>Participation-ent pr</t>
  </si>
  <si>
    <t>81.51</t>
  </si>
  <si>
    <t>Participations dans des institutions publiques de crédit</t>
  </si>
  <si>
    <t>Part Inst pub crédit</t>
  </si>
  <si>
    <t>Participations dans institutions pub. de crédit</t>
  </si>
  <si>
    <t>81.52</t>
  </si>
  <si>
    <t>Participations dans des institutions privées de crédit</t>
  </si>
  <si>
    <t>Part Inst pri crédit</t>
  </si>
  <si>
    <t>Participations dans institutions privées de crédit</t>
  </si>
  <si>
    <t>81.61</t>
  </si>
  <si>
    <t>Participations dans des sociétés publiques d'assurance</t>
  </si>
  <si>
    <t>Part soc pub assur</t>
  </si>
  <si>
    <t>Participations dans sociétés publiques d'assurance</t>
  </si>
  <si>
    <t>81.62</t>
  </si>
  <si>
    <t>Participations dans des sociétés privées d'assurance</t>
  </si>
  <si>
    <t>Part soc privé assur</t>
  </si>
  <si>
    <t>Participations dans sociétés privées d'assurance</t>
  </si>
  <si>
    <t xml:space="preserve">81.70 </t>
  </si>
  <si>
    <t xml:space="preserve">Autres produits financiers </t>
  </si>
  <si>
    <t>Ô produits financiers</t>
  </si>
  <si>
    <t>81.80</t>
  </si>
  <si>
    <t>Avances aux entreprises et institutions financières</t>
  </si>
  <si>
    <t>82</t>
  </si>
  <si>
    <t>82.00</t>
  </si>
  <si>
    <t>Octrois de crédits aux ASBL au service des ménages</t>
  </si>
  <si>
    <t>OC:ASBL serv ménages</t>
  </si>
  <si>
    <t>82.10</t>
  </si>
  <si>
    <t>Avances aux ASBL au service des ménages</t>
  </si>
  <si>
    <t>83</t>
  </si>
  <si>
    <t>83.00</t>
  </si>
  <si>
    <t>Octrois de crédits aux ménages</t>
  </si>
  <si>
    <t>OC aux ménages</t>
  </si>
  <si>
    <t>83.10</t>
  </si>
  <si>
    <t>Avances aux ménages</t>
  </si>
  <si>
    <t>84</t>
  </si>
  <si>
    <t>84.11</t>
  </si>
  <si>
    <t>Octrois de crédits à l'étranger: aux institutions de l'UE</t>
  </si>
  <si>
    <t>OC:Institutions UE</t>
  </si>
  <si>
    <t>Octrois de crédits aux institutions UE</t>
  </si>
  <si>
    <t>84.12</t>
  </si>
  <si>
    <t>Octrois de crédits à l'étranger: aux pays membres de l'UE (administrations publiques)</t>
  </si>
  <si>
    <t>OC:Pays UE-public</t>
  </si>
  <si>
    <t>Octrois de crédits aux pays UE-adm publiques</t>
  </si>
  <si>
    <t>84.13</t>
  </si>
  <si>
    <t>Octrois de crédits à l'étranger: aux pays membres de l'UE (non-administrations publiques)</t>
  </si>
  <si>
    <t>OC:Pays UE-privé</t>
  </si>
  <si>
    <t>Octrois de crédits aux pays UE-non adm publiques</t>
  </si>
  <si>
    <t>84.14</t>
  </si>
  <si>
    <t>Octrois de crédits à l'étranger: aux institutions internationales autres que les institutions de l'UE</t>
  </si>
  <si>
    <t>OC:Insti int hors EU</t>
  </si>
  <si>
    <t>OC aux institutions internationales hors UE</t>
  </si>
  <si>
    <t>84.15</t>
  </si>
  <si>
    <t>Octrois de crédits à l'étranger: aux pays autres que les pays membres de l'UE (administrations publiques)</t>
  </si>
  <si>
    <t>OC:Pays hors UE-pub</t>
  </si>
  <si>
    <t>OC aux pays hors UE-administrations publiques</t>
  </si>
  <si>
    <t>84.16</t>
  </si>
  <si>
    <t>Octrois de crédits à l'étranger: aux pays autres que les pays membres de l'UE (non-administrations publiques)</t>
  </si>
  <si>
    <t>OC:Pays hors UE-pri</t>
  </si>
  <si>
    <t>OC aux pays hors UE-non administrations publiques</t>
  </si>
  <si>
    <t>84.17</t>
  </si>
  <si>
    <t>Octrois de crédits à l'étranger: préfinancement dans le cadre des subventions européennes</t>
  </si>
  <si>
    <t>OC:Préfin subv UE</t>
  </si>
  <si>
    <t>OC:Préfinancement dans le cadre des subv europ</t>
  </si>
  <si>
    <t>84.21</t>
  </si>
  <si>
    <t>Participations à l'étranger: dans les institutions de l'UE</t>
  </si>
  <si>
    <t>Part:Institutions UE</t>
  </si>
  <si>
    <t>Participations dans des institutions de l'UE</t>
  </si>
  <si>
    <t>84.22</t>
  </si>
  <si>
    <t>Participations à l'étranger: dans les pays membres de l'UE (non-administrations publiques)</t>
  </si>
  <si>
    <t>Part:Pays UE-pri</t>
  </si>
  <si>
    <t>Participations dans des pays membres de l'UE-privé</t>
  </si>
  <si>
    <t>84.23</t>
  </si>
  <si>
    <t>Participations à l'étranger: dans les institutions autres que les institutions de l'UE</t>
  </si>
  <si>
    <t>Part:Inst int non EU</t>
  </si>
  <si>
    <t>Part dans institutions internationales hors UE</t>
  </si>
  <si>
    <t>84.24</t>
  </si>
  <si>
    <t>Participations à l'étranger: dans les pays autres que les pays membres de l'UE (non-administrations publiques)</t>
  </si>
  <si>
    <t>Part:Pays non UE-pri</t>
  </si>
  <si>
    <t>Participations dans les pays hors UE-privé</t>
  </si>
  <si>
    <t>84.30</t>
  </si>
  <si>
    <t>Avances à l'étranger</t>
  </si>
  <si>
    <t>85</t>
  </si>
  <si>
    <t>85.11</t>
  </si>
  <si>
    <t>Octrois de crédits aux pouvoir institutionnel</t>
  </si>
  <si>
    <t>OC:Pouvoir institut</t>
  </si>
  <si>
    <t>85.12</t>
  </si>
  <si>
    <t>Octrois de crédits aux fonds budgétaires non organiques</t>
  </si>
  <si>
    <t>OC:FB non organiques</t>
  </si>
  <si>
    <t>Octrois crédits fonds budgétaires non organiques</t>
  </si>
  <si>
    <t>85.13</t>
  </si>
  <si>
    <t>Octrois de crédits aux services administratifs à comptabilité autonome (SACA)</t>
  </si>
  <si>
    <t>OC aux SACA</t>
  </si>
  <si>
    <t>Octrois de crédits aux SACA</t>
  </si>
  <si>
    <t>85.14</t>
  </si>
  <si>
    <t>Octrois de crédits aux organismes administratifs publics (OAP)</t>
  </si>
  <si>
    <t>OC aux UAP</t>
  </si>
  <si>
    <t>Octrois de crédits aux UAP</t>
  </si>
  <si>
    <t>85.15</t>
  </si>
  <si>
    <t>Octrois de crédits aux établissements d'enseignement du pouvoir institutionnel</t>
  </si>
  <si>
    <t>OC:Ens pouv instit</t>
  </si>
  <si>
    <t>OC établ d'enseignement du pouvoir institutionnel</t>
  </si>
  <si>
    <t>85.16</t>
  </si>
  <si>
    <t>Octrois de crédits aux ASBL des administrations publiques</t>
  </si>
  <si>
    <t>OC aux ASBL-adm pub</t>
  </si>
  <si>
    <t>Octrois de crédits aux ASBL des adm publiques</t>
  </si>
  <si>
    <t>85.17</t>
  </si>
  <si>
    <t>Octrois de crédits aux autres unités publiques</t>
  </si>
  <si>
    <t>OC:Autres unités pub</t>
  </si>
  <si>
    <t>85.20</t>
  </si>
  <si>
    <t>Octrois de crédits aux administrations de sécurité sociale</t>
  </si>
  <si>
    <t>OC:Adm sécu sociale</t>
  </si>
  <si>
    <t>Octrois de crédits aux adm. sécurité sociale</t>
  </si>
  <si>
    <t>85.31</t>
  </si>
  <si>
    <t>Octrois de crédits aux provinces</t>
  </si>
  <si>
    <t>OC:Provinces</t>
  </si>
  <si>
    <t>85.32</t>
  </si>
  <si>
    <t>Octrois de crédits aux communes</t>
  </si>
  <si>
    <t>OC:Communes</t>
  </si>
  <si>
    <t>85.34</t>
  </si>
  <si>
    <t>Octrois de crédits aux ASBL des pouvoirs locaux</t>
  </si>
  <si>
    <t>OC:ASBL pouv locaux</t>
  </si>
  <si>
    <t>85.35</t>
  </si>
  <si>
    <t>Octrois de crédits aux autres administrations publiques locales</t>
  </si>
  <si>
    <t>OC:Ô adm pub locales</t>
  </si>
  <si>
    <t>OC aux autres administrations publiques locales</t>
  </si>
  <si>
    <t>85.40</t>
  </si>
  <si>
    <t>Octrois de crédits à l'enseignement autonome subsidié</t>
  </si>
  <si>
    <t>OC:Ens auto subsidié</t>
  </si>
  <si>
    <t>Octrois crédits à l'enseignement autonome subsidié</t>
  </si>
  <si>
    <t>85.50</t>
  </si>
  <si>
    <t>Octrois de crédits à d'autres groupes institutionnels</t>
  </si>
  <si>
    <t>OC:Ô groupes instit</t>
  </si>
  <si>
    <t>Octrois crédits à d'autres groupes institutionnels</t>
  </si>
  <si>
    <t>85.61</t>
  </si>
  <si>
    <t>prise de participation à l'intérieur du groupe institutionnel</t>
  </si>
  <si>
    <t>Part:Groupe instit</t>
  </si>
  <si>
    <t>Participations intérieur du groupe institutionnel</t>
  </si>
  <si>
    <t>85.62</t>
  </si>
  <si>
    <t>prise de participation: Sécurité sociale</t>
  </si>
  <si>
    <t>Part:Sécu sociale</t>
  </si>
  <si>
    <t>Prises de participations: Sécurité sociale</t>
  </si>
  <si>
    <t>85.63</t>
  </si>
  <si>
    <t>prise de participation: Pouvoirs locaux</t>
  </si>
  <si>
    <t>Part:Pouvoirs locaux</t>
  </si>
  <si>
    <t>Prises de participations: Pouvoirs locaux</t>
  </si>
  <si>
    <t>85.64</t>
  </si>
  <si>
    <t>prise de participation: enseignements autonome subsidié</t>
  </si>
  <si>
    <t>Part:Ens auto subs</t>
  </si>
  <si>
    <t>Participations: enseignement autonome subsidié</t>
  </si>
  <si>
    <t>85.65</t>
  </si>
  <si>
    <t>prise de participation: autres groupes institutionnels</t>
  </si>
  <si>
    <t>Part:Ô gr instit</t>
  </si>
  <si>
    <t>Participations: autres groupes institutionnels</t>
  </si>
  <si>
    <t>85.71</t>
  </si>
  <si>
    <t>Avances à l'intérieur du groupe institutionnel</t>
  </si>
  <si>
    <t>85.72</t>
  </si>
  <si>
    <t>Avances à la Sécurité sociale</t>
  </si>
  <si>
    <t>85.73</t>
  </si>
  <si>
    <t>Avances aux pPouvoirs locaux</t>
  </si>
  <si>
    <t>85.74</t>
  </si>
  <si>
    <t>Avances à l'Enseignement autonome subsidié</t>
  </si>
  <si>
    <t>85.75</t>
  </si>
  <si>
    <t>Avances aux autres groupes institutionnels</t>
  </si>
  <si>
    <t>91</t>
  </si>
  <si>
    <t>91.10</t>
  </si>
  <si>
    <t>Remboursements d'emprunts émis à plus d'un an de la dette en euros</t>
  </si>
  <si>
    <t>Remb dette en euros</t>
  </si>
  <si>
    <t>Remboursements de la dette en euros</t>
  </si>
  <si>
    <t>91.20</t>
  </si>
  <si>
    <t>Remboursements d'emprunts émis à plus d'un an de la dette en monnaies étrangères</t>
  </si>
  <si>
    <t>Remb dette devises</t>
  </si>
  <si>
    <t>Remboursements de la dette en monnaies étrangères</t>
  </si>
  <si>
    <t>91.30</t>
  </si>
  <si>
    <t>Remboursements d'emprunts émis à plus d'un an de la dette à l'intérieur du secteur des administrations publiques (non ventilé)</t>
  </si>
  <si>
    <t>Remb dette:Adm publ</t>
  </si>
  <si>
    <t>Remb dette à l'intérieur du sect des adm publiques</t>
  </si>
  <si>
    <t>91.31</t>
  </si>
  <si>
    <t>Remboursements de la dette à l'intérieur du groupe institutionnel</t>
  </si>
  <si>
    <t>91.32</t>
  </si>
  <si>
    <t>Remboursements de la dette à la Sécurité sociale</t>
  </si>
  <si>
    <t>91.33</t>
  </si>
  <si>
    <t>Remboursements de la dette aux pouvoirs locaux</t>
  </si>
  <si>
    <t>91.34</t>
  </si>
  <si>
    <t>Remboursements de la dette à l'enseignement autonome subsidié</t>
  </si>
  <si>
    <t>91.35</t>
  </si>
  <si>
    <t>Remboursements de la dette aux autres groupes institutionnels</t>
  </si>
  <si>
    <t>91.40</t>
  </si>
  <si>
    <t>Remboursement des préfinancements de l'UE</t>
  </si>
  <si>
    <t>91.70</t>
  </si>
  <si>
    <t>Amortissements sur leasings financiers</t>
  </si>
  <si>
    <t>Amo leasings financ</t>
  </si>
  <si>
    <t>92</t>
  </si>
  <si>
    <t>92.00</t>
  </si>
  <si>
    <t>Démonétisation</t>
  </si>
  <si>
    <t>Démonétisations</t>
  </si>
  <si>
    <t>Dette publique: Démonétisations</t>
  </si>
  <si>
    <t>93</t>
  </si>
  <si>
    <t>93.00</t>
  </si>
  <si>
    <t>Réduction de fonds propres</t>
  </si>
  <si>
    <t>Réd de fonds propres</t>
  </si>
  <si>
    <t>94</t>
  </si>
  <si>
    <t>94.00</t>
  </si>
  <si>
    <t>Remboursements d'avances</t>
  </si>
  <si>
    <t>Remb avances</t>
  </si>
  <si>
    <t>Code SEC de l'AB</t>
  </si>
  <si>
    <t>Code SEC valide?</t>
  </si>
  <si>
    <t>Parlement de Wallonie</t>
  </si>
  <si>
    <t>Mobilité et infrastructures</t>
  </si>
  <si>
    <t>Indemnité de télétravail</t>
  </si>
  <si>
    <t>Dotation à la Communauté germanophone pour l'exercice de la compétence logement</t>
  </si>
  <si>
    <t>Subventions en vue de promouvoir l'égalité des chances en matière d'accès à l'emploi - Secteur privé</t>
  </si>
  <si>
    <t>Subvention aux structures d'accompagnement à la création d'emploi - Secteur privé</t>
  </si>
  <si>
    <t>Subventions d'actions diverses en matière d'emploi - Intercommunales</t>
  </si>
  <si>
    <t>Subventions d'actions diverses en matière d'emploi - Autres entités liées aux pouvoirs locaux</t>
  </si>
  <si>
    <t>Subventions d'actions diverses en matière d'emploi - Provinces</t>
  </si>
  <si>
    <t>Subventions d'actions diverses en matière d'emploi - CPAS</t>
  </si>
  <si>
    <t>Subvention aux structures d'accompagnement à la création d'emploi - Asbl liées aux pouvoirs locaux</t>
  </si>
  <si>
    <t>Subventions d'actions diverses en matière d'emploi - Entités liées à la Communauté française</t>
  </si>
  <si>
    <t>Subventions aux structures d'économie sociales actives dans le recyclage des déchets - Secteur privé</t>
  </si>
  <si>
    <t>Subvention des agences conseil - Asbl</t>
  </si>
  <si>
    <t>Subventions pour la promotion de l'économie sociale en ce compris le développement des coopératives et des nouveaux modèles économiques - Associations de CPAS</t>
  </si>
  <si>
    <t>Subventions pour la promotion de l'économie sociale en ce compris le développement des coopératives et des nouveaux modèles économiques - Asbl liées aux pouvoirs locaux</t>
  </si>
  <si>
    <t>Subventions pour la promotion de l'économie sociale en ce compris le développement des coopératives et des nouveaux modèles économiques - CPAS</t>
  </si>
  <si>
    <t>Interruption de carrière - Communes</t>
  </si>
  <si>
    <t>Interruption de carrière - Provinces</t>
  </si>
  <si>
    <t>Subvention en vue de promouvoir l'information, l'orientation et la mise en œuvre de formations qualifiantes - Secteur privé</t>
  </si>
  <si>
    <t>Subventions en vue de permettre la formation en TIC - Communes</t>
  </si>
  <si>
    <t>Subventions en vue de permettre la formation en TIC - CPAS</t>
  </si>
  <si>
    <t>Subvention en vue de promouvoir l'information, l'orientation et la mise en œuvre de formations qualifiantes - Unités interrégionales</t>
  </si>
  <si>
    <t>Incitants à la formation en alternance - Entreprises</t>
  </si>
  <si>
    <t>Incitants à la formation en alternance - Apprenants</t>
  </si>
  <si>
    <t>Incitants à la formation en alternance - IFAPME</t>
  </si>
  <si>
    <t>Incitants à la formation en alternance - Provinces</t>
  </si>
  <si>
    <t>Incitants à la formation en alternance - Communes</t>
  </si>
  <si>
    <t>Incitants à la formation en alternance - CPAS</t>
  </si>
  <si>
    <t>Incitants à la formation en alternance - Entités liées à la Communauté française</t>
  </si>
  <si>
    <t>Frais généraux de fonctionnement vers le secteur public</t>
  </si>
  <si>
    <t>Autres subventions aux entreprises publiques en matière de nature et forêt</t>
  </si>
  <si>
    <t>Aménagements et travaux dans les bâtiments spécifiques du DNF</t>
  </si>
  <si>
    <t>Dotation à l'Agence wallonne de la santé, de la protection sociale, du handicap et des familles dans le cadre de la crise sanitaire COVID-19</t>
  </si>
  <si>
    <t>Fonds structurels 2014-2020 - Projets INTERREG relevant des compétences emploi et formation - Secteur privé</t>
  </si>
  <si>
    <t>Fonds structurels 2014-2020 - Projets INTERREG relevant des compétences emploi et formation - Asbl</t>
  </si>
  <si>
    <t>Fonds structurels 2014-2020 - Projets INTERREG relevant des compétences emploi et formation - Administrations publiques étrangères</t>
  </si>
  <si>
    <t>Fonds structurels 2014-2020 - Projets INTERREG relevant des compétences emploi et formation - IFAPME</t>
  </si>
  <si>
    <t>Fonds structurels 2014-2020 - Projets INTERREG relevant des compétences emploi et formation - Forem</t>
  </si>
  <si>
    <t>Fonds structurels 2014-2020 - Projets INTERREG relevant des compétences emploi et formation - IWEPS</t>
  </si>
  <si>
    <t>Fonds structurels 2014-2020 - Projets INTERREG relevant des compétences emploi et formation - Provinces</t>
  </si>
  <si>
    <t>Fonds structurels 2014-2020 - Projets INTERREG relevant des compétences emploi et formation - Intercommunales</t>
  </si>
  <si>
    <t>Fonds structurels 2014-2020 - Projets INTERREG relevant des compétences emploi et formation - Entités liées à la Communauté française</t>
  </si>
  <si>
    <t>Fonds structurels 2014-2020 - Mesure FEDER 6.1.1 - Subventions à des Asbl</t>
  </si>
  <si>
    <t>Fonds structurels 2014-2020 - Mesure FEDER 6.1.1 - Subventions à l'IFAPME</t>
  </si>
  <si>
    <t>Fonds structurels 2014-2020 - Mesure FEDER 6.1.1 - Subventions à des SACA</t>
  </si>
  <si>
    <t>Fonds structurels 2014-2020 - Mesure FEDER 6.1.1 - Subventions au FOREM</t>
  </si>
  <si>
    <t>Fonds structurels 2014-2020 - Mesure FEDER 6.1.1 - Subventions à des Provinces</t>
  </si>
  <si>
    <t>Fonds structurels 2014-2020 – Mesure FEDER 1.1.4, 1.2.1 et 2.3.3 - Subventions à des intercommunales (infrastructures)</t>
  </si>
  <si>
    <t>Fonds Structurels 2014-2020 – Projets INTERREG relevant des compétences Economie et Recherche – UAP</t>
  </si>
  <si>
    <t>Fonds Structurels 2014-2020 – Projets INTERREG relevant des compétences Emploi et Formation – UAP</t>
  </si>
  <si>
    <t>Fonds Structurels 2014-2020 – Projets INTERREG relevant des compétences Economie et Recherche – Provinces</t>
  </si>
  <si>
    <t>Fonds Structurels 2014-2020 – Projets INTERREG relevant des compétences Emploi et Formation – Provinces</t>
  </si>
  <si>
    <t>Fonds Structurels 2014-2020 – Mesures FEDER 1.1.4, 1.2.1 et 2.3.3 – Subventions à des communes</t>
  </si>
  <si>
    <t>Fonds Structurels 2014-2020 – Projets INTERREG relevant des compétences Economie et Recherche – Communes</t>
  </si>
  <si>
    <t>Fonds Structurels 2014-2020 – Mesures FEDER 1.1.4, 1.2.1 et 2.3.3 – Subventions à des ASBL liées aux pouvoirs locaux</t>
  </si>
  <si>
    <t>Fonds Structurels 2014-2020 – Projets INTERREG relevant des compétences Economie et Recherche –ASBL liées aux pouvoirs locaux</t>
  </si>
  <si>
    <t>Fonds Structurels 2014-2020 – Mesures FEDER 1.1.4, 1.2.1 et 2.3.3 – Subventions à des intercommunales - Secteur 13.13</t>
  </si>
  <si>
    <t>Fonds Structurels 2014-2020 – Projets INTERREG relevant des compétences Economie et Recherche – Intercommunales - Secteur 13.13</t>
  </si>
  <si>
    <t>Fonds Structurels 2014-2020 – Mesures FEDER 1.1.4, 1.2.1 et 2.3.3 – Subventions à des entités liées à la Communauté française</t>
  </si>
  <si>
    <t>Subventions à des organismes publics étrangers en vue de promouvoir l'usage de modes de transport alternatif</t>
  </si>
  <si>
    <t>Subvention en infrastructures de recherche - Secteur public étranger</t>
  </si>
  <si>
    <t>Subventions en nature aux particuliers en matière de ressources forestières, de conservation de la nature</t>
  </si>
  <si>
    <t>Subventions en investissement aux entreprises privées en matière de ressources forestières, de conservation de la nature</t>
  </si>
  <si>
    <t>Acquisition de terrain en vue de l’extension/aménagement du réseau routier ou hydraulique, avec ou sans expropriation, à l’intérieur du secteur des administrations publiques, en ce compris les frais d’acte</t>
  </si>
  <si>
    <t xml:space="preserve">Acquisition de terrain en vue de l’extension/aménagement du réseau routier ou hydraulique, avec ou sans expropriation, en dehors du secteur des administrations publiques, en ce compris les frais d’acte </t>
  </si>
  <si>
    <t>Acquisition de bâtiment en vue de l’extension/aménagement du réseau routier ou hydraulique, avec ou sans expropriation, à l’intérieur du secteur des administrations publiques, en ce compris les frais d’acte</t>
  </si>
  <si>
    <t>Acquisition de bâtiment en vue de l’extension/aménagement du réseau routier ou hydraulique, avec ou sans expropriation, en dehors du secteur des administrations publiques, en ce compris les frais d’acte</t>
  </si>
  <si>
    <t>Dotation à la Communauté germanophone suite au transfert de certaines compétences de la Région wallonne en matière d'énergie</t>
  </si>
  <si>
    <t>Soutien à des initiatives particulières des Provinces</t>
  </si>
  <si>
    <t>Soutien à des initiatives particulières des Communes</t>
  </si>
  <si>
    <t>Services et dispositifs d'accompagnement des violences entre partenaires et des violences fondées sur le genre (Communes)</t>
  </si>
  <si>
    <t>Services et dispositifs d'accompagnement des violences entre partenaires et des violences fondées sur le genre (CPAS)</t>
  </si>
  <si>
    <t>Subvention au CEHD</t>
  </si>
  <si>
    <t>Fonds structurels 2014-2020 – Mesures FEDER 1.3.1 - Subventions au secteur privé</t>
  </si>
  <si>
    <t>Fonds structurels 2014-2020 – Mesures FEDER 1.3.1 - Subventions à des UAP</t>
  </si>
  <si>
    <t>Fonds structurels 2014-2020 – Mesures FEDER 1.3.1 – Subventions à des intercommunales - Secteur 13.13</t>
  </si>
  <si>
    <t>Subventions à l'IWEPS</t>
  </si>
  <si>
    <t>Subventions aux particuliers en vue du développement de la pêche et de la pisciculture, ainsi qu'en matière de chasse</t>
  </si>
  <si>
    <t>"Wallonie : Ambition Or" - Subventions pour des investissements en matière d'infrastructures sportives au profit d'ASBL</t>
  </si>
  <si>
    <t>"Wallonie : Ambition Or" - Subventions pour des investissements en matière d'infrastructures sportives au profit des Provinces</t>
  </si>
  <si>
    <t>Dépenses de biens et services relatives au développement de politiques intermodales pour le transport des personnes et des marchandises et à la gestion de la mobilité</t>
  </si>
  <si>
    <t>Soutien aux actions innovantes en matière de mobilité rurale (Centrale Régionale de Mobilité)</t>
  </si>
  <si>
    <t>Soutien aux actions mises en œuvre dans le cadre de la politique régionale en matière de transport de personnes à mobilité réduite (ASTA)</t>
  </si>
  <si>
    <t>Participation de la Région au programme "Métro de Charleroi" (OTW)</t>
  </si>
  <si>
    <t>Investissement électriques et électromécaniques sur les cours d'eau et les barrages</t>
  </si>
  <si>
    <t>Provision pour l'indexation des emplois subsidiés,  les accords du non marchand et les mesures socio-sanitaires</t>
  </si>
  <si>
    <t>Etudes diverses transversales dans le domaine socio-sanitaire</t>
  </si>
  <si>
    <t>Subventions de toutes natures dans le cadre du projet Wallonie : Ambitions or</t>
  </si>
  <si>
    <t>Dépenses informatiques courantes spécifiques (consommables, licences à moins d’un an, maintenances non évolutives,...) – Nature, Ruralité et environnement</t>
  </si>
  <si>
    <t>Dépenses informatiques d'investissement (acquisitions de biens matériels informatiques, licences à plus d’un an, développements d’applications, maintenances évolutives, ...) dans le cadre de projets informatiques spécifiques - Nature, Ruralité et environnement</t>
  </si>
  <si>
    <t>Dotation au Comité de Contrôle de l'Eau</t>
  </si>
  <si>
    <t>Transfert de revenus aux ASBL relatifs à la représentation à la Grande Région</t>
  </si>
  <si>
    <t>Subventions à des ASBL oeuvrant à la promotion du projet «Wallonie : Ambitions Or»</t>
  </si>
  <si>
    <t>Fonds budgétaire en matière de loterie - Autres subventions d'exploitation à des producteurs</t>
  </si>
  <si>
    <t>Fonds budgétaire en matière de loterie - Transferts de revenus aux organismes administratifs publics</t>
  </si>
  <si>
    <t>Fonds budgétaire en matière de loterie - Transferts de revenus aux asbl des pouvoirs locaux</t>
  </si>
  <si>
    <t>Dépenses liées à l'acquisition de biens non durables et de services spécifiques à la direction des Licences d'armes</t>
  </si>
  <si>
    <t>Dépenses informatiques d'investissement (acquisitions de biens matériels informatiques, licences à plus d’un an, développements d’applications, maintenances évolutives, ...) spécifiques à la direction des Licences d'armes</t>
  </si>
  <si>
    <t>Dépenses informatiques d'investissement (acquisitions de biens matériels informatiques, licences à plus d'un an, développements d'applications, maintenances évolutives, …) dans le cadre de projets informatiques</t>
  </si>
  <si>
    <t>Fonds budgétaire destiné au soutien de la recherche, du développement et de l'innovation - Transferts en capital au secteur privé (investissements)</t>
  </si>
  <si>
    <t>Subvention complémentaire à la SOFICO pour la mise en oeuvre du Plan infrastructures</t>
  </si>
  <si>
    <t>Fonds budgétaire - Fonds du trafic fluvial - travaux routiers</t>
  </si>
  <si>
    <t>Fonds budgétaire : Fonds wallon Kyoto en matière de qualité de l'air et du changement climatique - Octrois de crédits aux entreprises publiques sauf S1312</t>
  </si>
  <si>
    <t>Fonds budgétaire : Fonds wallon Kyoto en matière la qualité de l'air et du changement climatique - Octrois de crédits aux institutions privées de crédit</t>
  </si>
  <si>
    <t>Mesure COVID - intervention dans la facture d'énergie versée aux GRD</t>
  </si>
  <si>
    <t>Fonds budgétaire de l'Energie - Transferts de revenus aux administrations publiques locales – ASBL des pouvoirs locaux</t>
  </si>
  <si>
    <t>Fonds budgétaire de l'Energie - Transferts de revenus aux  provinces - Contributions spécifiques</t>
  </si>
  <si>
    <t>Fonds budgétaire de l'Energie - Transfert en capital aux entreprises – Aides à l’investissement aux entreprises publiques</t>
  </si>
  <si>
    <t>Fonds budgétaire de l'Energie - Transfert en capital aux entreprises – Aides à l’investissement aux entreprises privées</t>
  </si>
  <si>
    <t>Fonds budgétaire de l'Energie - Transfert en capital aux ménages – Aide à l’investissement</t>
  </si>
  <si>
    <t>Fonds budgétaire de l'Energie - Transfert en capital à d’autres groupes communautaires – Communauté française</t>
  </si>
  <si>
    <t>Fonds budgétaire : Fonds budgétaire Reno-Ecopack - Octroi de crédit aux OAP</t>
  </si>
  <si>
    <t>Subventions en vue de permettre la formation - UAP</t>
  </si>
  <si>
    <t>Subventions en vue de permettre la formation - Entités liées à la Région de Bruxelles-Capitale</t>
  </si>
  <si>
    <t>Subventions en vue de permettre des investissements dans la formation - Entités liées à la Région de Bruxelles-Capitale</t>
  </si>
  <si>
    <t>Subvention à la SWL destinée au financement du plan de rénovation</t>
  </si>
  <si>
    <t>Avances remboursables à la SWL destinées au plan rénovation</t>
  </si>
  <si>
    <t xml:space="preserve">Dotation au CRAC relative au soutien aux communes dans le cadre de la problématique pension </t>
  </si>
  <si>
    <t xml:space="preserve">Complément régional octroyé aux provinces - Plan Marshall  </t>
  </si>
  <si>
    <t>Fonds budgétaire pour la gestion des forets de l'ancienne "gruerie d'Arlon" - Travaux d'aménagement</t>
  </si>
  <si>
    <t>Fonds budgétaire pour la gestion de la foret d'Herbeumont - Travaux d'aménagement</t>
  </si>
  <si>
    <t>11.00</t>
  </si>
  <si>
    <t>Frais d'exploitation, d'entretien ordinaire et de gestion des équipements du réseau de télécommunication, ainsi que des réseaux de gestion centralisée</t>
  </si>
  <si>
    <t>Fonds budgétaire - Fonds du trafic fluvial - acquisitions d'autre matériel</t>
  </si>
  <si>
    <t>Fonds budgétaire : Fonds du trafic routier - Dépenses liées a l'expropriation (y compris les frais accessoires) de bâtiments existants détenus par le secteur des administrations publiques</t>
  </si>
  <si>
    <t>Fonds budgétaire : Fonds du trafic routier - Dépenses liées a l'expropriation (y compris les frais accessoires) de bâtiments existants détenus par un autre secteur que le secteur des administrations publiques</t>
  </si>
  <si>
    <t>Dépenses informatiques d’investissement dans le cadre de projets spécifiques de la cellule interrégionale de l’environnement (CELINE)</t>
  </si>
  <si>
    <t>Fonds post Covid-19 de rayonnement de la Wallonie</t>
  </si>
  <si>
    <t>Subvention en faveur d'événements et d'activités propices à la mise en valeur du domaine de la Hulpe</t>
  </si>
  <si>
    <t>Subvention au CGT pour ses dépenses de fonctionnement</t>
  </si>
  <si>
    <t>Fonds post covid-19 de sortie de la pauvreté</t>
  </si>
  <si>
    <t>Finances</t>
  </si>
  <si>
    <t>Prosumers : report du moment de démarrage de la redevance prosumer et valorisation de l'électricité injectée</t>
  </si>
  <si>
    <t>Clients protégés conjoncturels</t>
  </si>
  <si>
    <t>Honoraires d'avocats et d'experts judiciaires et frais de toute nature résultant de prestations de personnes étrangères à l'administration</t>
  </si>
  <si>
    <t>Entretien du réseau non structurant (en ce compris les pistes cyclables)</t>
  </si>
  <si>
    <t>Subventions et indemnités au secteur public pour promouvoir les infrastructures cyclables</t>
  </si>
  <si>
    <t>Convention de commissionnement avec la SOFICO dans le cadre de la réfection des autoroutes E411 et E25 en province du Luxembourg</t>
  </si>
  <si>
    <t>Rénovation et réhabilitation des ouvrages d'art du réseau routier non structurant, en ce compris les travaux d’installations électriques et électromécaniques</t>
  </si>
  <si>
    <t>Subventions à des organismes belges ou étrangers</t>
  </si>
  <si>
    <t>Subventions et indemnités au secteur privé pour promouvoir les infrastructures de déplacements doux</t>
  </si>
  <si>
    <t>Etudes, relations publiques, documentation, participation à des séminaires et colloques, frais de réunions en matière d'infrastructures sportives</t>
  </si>
  <si>
    <t>Subvention à la SA Hippodrome de Wallonie</t>
  </si>
  <si>
    <t>Subvention à l'association intercommunale pour l'exploitation du circuit de Spa Francorchamps</t>
  </si>
  <si>
    <t>Subvention au secteur public pour l'acquisition d'équipement sportif et de matériel d'entretien nécessaire au fonctionnement et à l'exploitation d'une infrastructure sportive</t>
  </si>
  <si>
    <t>Subvention à l'Union des Villes et communes de Wallonie</t>
  </si>
  <si>
    <t>Fonds budgétaire :  Fonds pour la gestion de la forêt d'Herbeumont (article 1er, 16, de la loi domaniale du 1er juillet 1983)</t>
  </si>
  <si>
    <t>Subventions en matière de valorisation des ressources du sous-sol</t>
  </si>
  <si>
    <t>Subventions à l'asbl "Pierres et marbres de Wallonie" en matière de promotion des roches ornementales</t>
  </si>
  <si>
    <t>Convention sectorielle 2005-2006 (Provinces)</t>
  </si>
  <si>
    <t>Convention sectorielle 2005-2006 (CPAS)</t>
  </si>
  <si>
    <t>Convention sectorielle 2005-2006 (Intercommunales)</t>
  </si>
  <si>
    <t>Convention sectorielle 2005-2006 (autres pouvoirs locaux)</t>
  </si>
  <si>
    <t>Frais d’études, documentation, frais de publication, participation à des séminaires et des manifestations, frais de réunion et actions d’information relatifs aux déplacements doux, y compris le RAVeL</t>
  </si>
  <si>
    <t xml:space="preserve">Prestations du service  d'hiver pour le réseau non structurant </t>
  </si>
  <si>
    <t>Frais d'exploitation, d'entretien et de gestion des installations électriques et électromécaniques sur le réseau non structurant</t>
  </si>
  <si>
    <t>Indemnités diverses à des tiers découlant de l’engagement de la responsabilité de la Région - entreprises</t>
  </si>
  <si>
    <t xml:space="preserve">FAST 2030 - Mobipôles </t>
  </si>
  <si>
    <t>Investissements pour promouvoir les infrastructures de déplacements doux</t>
  </si>
  <si>
    <t>Achat de matériel spécifique destiné à l’exploitation et à l’entretien des réseaux routier, autoroutier et des voies hydrauliques (dont acquisitions en matière informatique)</t>
  </si>
  <si>
    <t>Contribution au fonctionnement du Secrétariat national des espèces exotiques invasives</t>
  </si>
  <si>
    <t>Acquisition par la Région de forêts, de réserves naturelles, de frayères et de terrains pour l'aménagement d'espaces verts publics</t>
  </si>
  <si>
    <t>Achats de biens et services non durables, en ce compris études, relations publiques, documentation, participation à des séminaires et colloques, frais de réunions (agriculture)</t>
  </si>
  <si>
    <t>Aides à l'investissement aux citoyens pour favoriser la mobilité durable en Wallonie</t>
  </si>
  <si>
    <t>Subvention aux écoles primaires et secondaires (EMSR)</t>
  </si>
  <si>
    <t>Transfert de revenus aux UAP dans le cadre du bien-être animal</t>
  </si>
  <si>
    <t>Frais d'investissement dans le cadre de projets spécifiques en matière de conservation de la nature et de ressources forestières</t>
  </si>
  <si>
    <t>Transferts de revenus à la Commision interrégionale de l'emballage - Frais de fonctionnement du Secrétariat permanent</t>
  </si>
  <si>
    <t>Informatique spécifique logement</t>
  </si>
  <si>
    <t>Soutien à des initiatives particulières menées par des ASBL situées dans d'autres pays membres de l'UE dans le cadre des fonds structurels européens</t>
  </si>
  <si>
    <t>Soutien à des initiatives particulières menées par des UAP dans le cadre des fonds structurels européens</t>
  </si>
  <si>
    <t>Soutien à des initiatives particulières menées par d'autres opérateurs publics dans le cadre des fonds structurels européens</t>
  </si>
  <si>
    <t>Remboursement de traitements, allocations et indemnités du personnel de la cellule wallonne COVID-19</t>
  </si>
  <si>
    <t>Frais de fonctionnement de la cellule wallonne COVID-19</t>
  </si>
  <si>
    <t>Fonds structurels 2014-2020 – Projets Interreg relevant des compétences emploi et formation - CPAS</t>
  </si>
  <si>
    <t>Subventions dans le cadre du programme Ecole Numérique (Investissement) - Entités liées à la Communauté germanophone</t>
  </si>
  <si>
    <t>ENTREPRISES - Outils économiques et financiers</t>
  </si>
  <si>
    <t>002.001</t>
  </si>
  <si>
    <t>003.001</t>
  </si>
  <si>
    <t>022.001</t>
  </si>
  <si>
    <t>012.001</t>
  </si>
  <si>
    <t>012.002</t>
  </si>
  <si>
    <t>012.003</t>
  </si>
  <si>
    <t>013.001</t>
  </si>
  <si>
    <t>014.002</t>
  </si>
  <si>
    <t>014.003</t>
  </si>
  <si>
    <t>014.004</t>
  </si>
  <si>
    <t>014.005</t>
  </si>
  <si>
    <t>014.006</t>
  </si>
  <si>
    <t>014.009</t>
  </si>
  <si>
    <t>014.010</t>
  </si>
  <si>
    <t>014.011</t>
  </si>
  <si>
    <t>014.012</t>
  </si>
  <si>
    <t>014.013</t>
  </si>
  <si>
    <t>014.014</t>
  </si>
  <si>
    <t>015.001</t>
  </si>
  <si>
    <t>015.003</t>
  </si>
  <si>
    <t>015.008</t>
  </si>
  <si>
    <t>016.002</t>
  </si>
  <si>
    <t>016.003</t>
  </si>
  <si>
    <t>016.004</t>
  </si>
  <si>
    <t>016.005</t>
  </si>
  <si>
    <t>016.006</t>
  </si>
  <si>
    <t>017.001</t>
  </si>
  <si>
    <t>018.001</t>
  </si>
  <si>
    <t>018.002</t>
  </si>
  <si>
    <t>018.003</t>
  </si>
  <si>
    <t>019.002</t>
  </si>
  <si>
    <t>019.008</t>
  </si>
  <si>
    <t>019.003</t>
  </si>
  <si>
    <t>020.001</t>
  </si>
  <si>
    <t>020.003</t>
  </si>
  <si>
    <t>020.007</t>
  </si>
  <si>
    <t>021.001</t>
  </si>
  <si>
    <t>001.031</t>
  </si>
  <si>
    <t>001.023</t>
  </si>
  <si>
    <t>001.037</t>
  </si>
  <si>
    <t>001.029</t>
  </si>
  <si>
    <t>001.033</t>
  </si>
  <si>
    <t>001.026</t>
  </si>
  <si>
    <t>001.038</t>
  </si>
  <si>
    <t>001.039</t>
  </si>
  <si>
    <t>022.002</t>
  </si>
  <si>
    <t>022.003</t>
  </si>
  <si>
    <t>022.004</t>
  </si>
  <si>
    <t>022.019</t>
  </si>
  <si>
    <t>022.005</t>
  </si>
  <si>
    <t>022.007</t>
  </si>
  <si>
    <t>022.008</t>
  </si>
  <si>
    <t>022.015</t>
  </si>
  <si>
    <t>022.016</t>
  </si>
  <si>
    <t>022.009</t>
  </si>
  <si>
    <t>022.017</t>
  </si>
  <si>
    <t>022.010</t>
  </si>
  <si>
    <t>022.012</t>
  </si>
  <si>
    <t>022.013</t>
  </si>
  <si>
    <t>022.014</t>
  </si>
  <si>
    <t>023.005</t>
  </si>
  <si>
    <t>023.012</t>
  </si>
  <si>
    <t>023.015</t>
  </si>
  <si>
    <t>023.016</t>
  </si>
  <si>
    <t>023.017</t>
  </si>
  <si>
    <t>023.018</t>
  </si>
  <si>
    <t>023.019</t>
  </si>
  <si>
    <t>023.021</t>
  </si>
  <si>
    <t>023.022</t>
  </si>
  <si>
    <t>023.023</t>
  </si>
  <si>
    <t>023.035</t>
  </si>
  <si>
    <t>023.014</t>
  </si>
  <si>
    <t>023.025</t>
  </si>
  <si>
    <t>023.028</t>
  </si>
  <si>
    <t>023.029</t>
  </si>
  <si>
    <t>024.001</t>
  </si>
  <si>
    <t>024.002</t>
  </si>
  <si>
    <t>024.003</t>
  </si>
  <si>
    <t>024.004</t>
  </si>
  <si>
    <t>024.005</t>
  </si>
  <si>
    <t>024.006</t>
  </si>
  <si>
    <t>024.007</t>
  </si>
  <si>
    <t>024.008</t>
  </si>
  <si>
    <t>025.001</t>
  </si>
  <si>
    <t>025.004</t>
  </si>
  <si>
    <t>025.005</t>
  </si>
  <si>
    <t>025.009</t>
  </si>
  <si>
    <t>026.001</t>
  </si>
  <si>
    <t>026.002</t>
  </si>
  <si>
    <t>026.004</t>
  </si>
  <si>
    <t>026.005</t>
  </si>
  <si>
    <t>026.009</t>
  </si>
  <si>
    <t>027.002</t>
  </si>
  <si>
    <t>027.004</t>
  </si>
  <si>
    <t>027.007</t>
  </si>
  <si>
    <t>085.041</t>
  </si>
  <si>
    <t>085.004</t>
  </si>
  <si>
    <t>085.007</t>
  </si>
  <si>
    <t>085.013</t>
  </si>
  <si>
    <t>085.009</t>
  </si>
  <si>
    <t>085.014</t>
  </si>
  <si>
    <t>085.042</t>
  </si>
  <si>
    <t>085.043</t>
  </si>
  <si>
    <t>085.016</t>
  </si>
  <si>
    <t>085.006</t>
  </si>
  <si>
    <t>085.017</t>
  </si>
  <si>
    <t>085.044</t>
  </si>
  <si>
    <t>085.035</t>
  </si>
  <si>
    <t>085.021</t>
  </si>
  <si>
    <t>085.024</t>
  </si>
  <si>
    <t>085.039</t>
  </si>
  <si>
    <t>085.025</t>
  </si>
  <si>
    <t>085.028</t>
  </si>
  <si>
    <t>085.037</t>
  </si>
  <si>
    <t>085.032</t>
  </si>
  <si>
    <t>085.033</t>
  </si>
  <si>
    <t>085.034</t>
  </si>
  <si>
    <t>030.001</t>
  </si>
  <si>
    <t>030.007</t>
  </si>
  <si>
    <t>030.002</t>
  </si>
  <si>
    <t>030.008</t>
  </si>
  <si>
    <t>030.003</t>
  </si>
  <si>
    <t>030.004</t>
  </si>
  <si>
    <t>030.009</t>
  </si>
  <si>
    <t>030.010</t>
  </si>
  <si>
    <t>030.005</t>
  </si>
  <si>
    <t>030.006</t>
  </si>
  <si>
    <t>031.001</t>
  </si>
  <si>
    <t>031.003</t>
  </si>
  <si>
    <t>031.005</t>
  </si>
  <si>
    <t>031.007</t>
  </si>
  <si>
    <t>031.004</t>
  </si>
  <si>
    <t>031.006</t>
  </si>
  <si>
    <t>031.009</t>
  </si>
  <si>
    <t>031.010</t>
  </si>
  <si>
    <t>031.011</t>
  </si>
  <si>
    <t>031.012</t>
  </si>
  <si>
    <t>031.013</t>
  </si>
  <si>
    <t>031.014</t>
  </si>
  <si>
    <t>031.015</t>
  </si>
  <si>
    <t>031.016</t>
  </si>
  <si>
    <t>031.018</t>
  </si>
  <si>
    <t>031.023</t>
  </si>
  <si>
    <t>032.001</t>
  </si>
  <si>
    <t>032.003</t>
  </si>
  <si>
    <t>032.005</t>
  </si>
  <si>
    <t>032.007</t>
  </si>
  <si>
    <t>032.013</t>
  </si>
  <si>
    <t>033.002</t>
  </si>
  <si>
    <t>033.004</t>
  </si>
  <si>
    <t>033.006</t>
  </si>
  <si>
    <t>033.008</t>
  </si>
  <si>
    <t>001.050</t>
  </si>
  <si>
    <t>001.047</t>
  </si>
  <si>
    <t>001.017</t>
  </si>
  <si>
    <t>001.019</t>
  </si>
  <si>
    <t>001.043</t>
  </si>
  <si>
    <t>001.049</t>
  </si>
  <si>
    <t>001.021</t>
  </si>
  <si>
    <t>044.010</t>
  </si>
  <si>
    <t>044.011</t>
  </si>
  <si>
    <t>044.012</t>
  </si>
  <si>
    <t>044.013</t>
  </si>
  <si>
    <t>044.014</t>
  </si>
  <si>
    <t>044.015</t>
  </si>
  <si>
    <t>044.002</t>
  </si>
  <si>
    <t>044.016</t>
  </si>
  <si>
    <t>044.018</t>
  </si>
  <si>
    <t>044.039</t>
  </si>
  <si>
    <t>044.037</t>
  </si>
  <si>
    <t>044.021</t>
  </si>
  <si>
    <t>044.022</t>
  </si>
  <si>
    <t>044.024</t>
  </si>
  <si>
    <t>044.025</t>
  </si>
  <si>
    <t>044.027</t>
  </si>
  <si>
    <t>044.040</t>
  </si>
  <si>
    <t>044.044</t>
  </si>
  <si>
    <t>044.030</t>
  </si>
  <si>
    <t>044.043</t>
  </si>
  <si>
    <t>044.046</t>
  </si>
  <si>
    <t>044.031</t>
  </si>
  <si>
    <t>044.033</t>
  </si>
  <si>
    <t>044.034</t>
  </si>
  <si>
    <t>045.001</t>
  </si>
  <si>
    <t>045.002</t>
  </si>
  <si>
    <t>045.003</t>
  </si>
  <si>
    <t>045.004</t>
  </si>
  <si>
    <t>045.005</t>
  </si>
  <si>
    <t>045.006</t>
  </si>
  <si>
    <t>045.007</t>
  </si>
  <si>
    <t>045.010</t>
  </si>
  <si>
    <t>045.011</t>
  </si>
  <si>
    <t>045.014</t>
  </si>
  <si>
    <t>045.016</t>
  </si>
  <si>
    <t>045.019</t>
  </si>
  <si>
    <t>045.020</t>
  </si>
  <si>
    <t>045.021</t>
  </si>
  <si>
    <t>045.036</t>
  </si>
  <si>
    <t>045.023</t>
  </si>
  <si>
    <t>045.024</t>
  </si>
  <si>
    <t>045.026</t>
  </si>
  <si>
    <t>045.027</t>
  </si>
  <si>
    <t>045.028</t>
  </si>
  <si>
    <t>045.031</t>
  </si>
  <si>
    <t>045.037</t>
  </si>
  <si>
    <t>045.033</t>
  </si>
  <si>
    <t>046.002</t>
  </si>
  <si>
    <t>046.004</t>
  </si>
  <si>
    <t>046.006</t>
  </si>
  <si>
    <t>046.009</t>
  </si>
  <si>
    <t>046.012</t>
  </si>
  <si>
    <t>046.037</t>
  </si>
  <si>
    <t>046.038</t>
  </si>
  <si>
    <t>046.016</t>
  </si>
  <si>
    <t>046.017</t>
  </si>
  <si>
    <t>046.019</t>
  </si>
  <si>
    <t>046.020</t>
  </si>
  <si>
    <t>046.022</t>
  </si>
  <si>
    <t>046.023</t>
  </si>
  <si>
    <t>046.024</t>
  </si>
  <si>
    <t>046.026</t>
  </si>
  <si>
    <t>046.027</t>
  </si>
  <si>
    <t>046.039</t>
  </si>
  <si>
    <t>046.028</t>
  </si>
  <si>
    <t>046.031</t>
  </si>
  <si>
    <t>046.034</t>
  </si>
  <si>
    <t>046.035</t>
  </si>
  <si>
    <t>047.001</t>
  </si>
  <si>
    <t>047.025</t>
  </si>
  <si>
    <t>047.003</t>
  </si>
  <si>
    <t>047.004</t>
  </si>
  <si>
    <t>047.005</t>
  </si>
  <si>
    <t>047.010</t>
  </si>
  <si>
    <t>047.011</t>
  </si>
  <si>
    <t>047.022</t>
  </si>
  <si>
    <t>047.015</t>
  </si>
  <si>
    <t>047.023</t>
  </si>
  <si>
    <t>047.024</t>
  </si>
  <si>
    <t>047.018</t>
  </si>
  <si>
    <t>048.001</t>
  </si>
  <si>
    <t>048.002</t>
  </si>
  <si>
    <t>048.004</t>
  </si>
  <si>
    <t>048.007</t>
  </si>
  <si>
    <t>048.008</t>
  </si>
  <si>
    <t>048.009</t>
  </si>
  <si>
    <t>048.011</t>
  </si>
  <si>
    <t>048.012</t>
  </si>
  <si>
    <t>048.013</t>
  </si>
  <si>
    <t>048.014</t>
  </si>
  <si>
    <t>048.016</t>
  </si>
  <si>
    <t>048.017</t>
  </si>
  <si>
    <t>048.018</t>
  </si>
  <si>
    <t>048.020</t>
  </si>
  <si>
    <t>048.022</t>
  </si>
  <si>
    <t>048.023</t>
  </si>
  <si>
    <t>048.024</t>
  </si>
  <si>
    <t>049.003</t>
  </si>
  <si>
    <t>049.004</t>
  </si>
  <si>
    <t>049.005</t>
  </si>
  <si>
    <t>049.006</t>
  </si>
  <si>
    <t>049.007</t>
  </si>
  <si>
    <t>049.009</t>
  </si>
  <si>
    <t>049.011</t>
  </si>
  <si>
    <t>049.012</t>
  </si>
  <si>
    <t>049.078</t>
  </si>
  <si>
    <t>049.013</t>
  </si>
  <si>
    <t>049.079</t>
  </si>
  <si>
    <t>049.014</t>
  </si>
  <si>
    <t>049.015</t>
  </si>
  <si>
    <t>049.017</t>
  </si>
  <si>
    <t>049.019</t>
  </si>
  <si>
    <t>049.020</t>
  </si>
  <si>
    <t>049.021</t>
  </si>
  <si>
    <t>049.022</t>
  </si>
  <si>
    <t>049.023</t>
  </si>
  <si>
    <t>049.024</t>
  </si>
  <si>
    <t>049.077</t>
  </si>
  <si>
    <t>049.025</t>
  </si>
  <si>
    <t>049.026</t>
  </si>
  <si>
    <t>049.027</t>
  </si>
  <si>
    <t>049.071</t>
  </si>
  <si>
    <t>049.029</t>
  </si>
  <si>
    <t>049.080</t>
  </si>
  <si>
    <t>049.032</t>
  </si>
  <si>
    <t>049.037</t>
  </si>
  <si>
    <t>049.038</t>
  </si>
  <si>
    <t>049.040</t>
  </si>
  <si>
    <t>049.041</t>
  </si>
  <si>
    <t>049.042</t>
  </si>
  <si>
    <t>049.043</t>
  </si>
  <si>
    <t>049.044</t>
  </si>
  <si>
    <t>049.073</t>
  </si>
  <si>
    <t>049.074</t>
  </si>
  <si>
    <t>049.075</t>
  </si>
  <si>
    <t>049.076</t>
  </si>
  <si>
    <t>049.081</t>
  </si>
  <si>
    <t>049.046</t>
  </si>
  <si>
    <t>049.047</t>
  </si>
  <si>
    <t>049.048</t>
  </si>
  <si>
    <t>049.049</t>
  </si>
  <si>
    <t>049.050</t>
  </si>
  <si>
    <t>049.052</t>
  </si>
  <si>
    <t>049.053</t>
  </si>
  <si>
    <t>049.054</t>
  </si>
  <si>
    <t>049.055</t>
  </si>
  <si>
    <t>049.056</t>
  </si>
  <si>
    <t>049.057</t>
  </si>
  <si>
    <t>049.058</t>
  </si>
  <si>
    <t>049.059</t>
  </si>
  <si>
    <t>049.061</t>
  </si>
  <si>
    <t>049.062</t>
  </si>
  <si>
    <t>049.064</t>
  </si>
  <si>
    <t>049.065</t>
  </si>
  <si>
    <t>049.069</t>
  </si>
  <si>
    <t>049.070</t>
  </si>
  <si>
    <t>050.001</t>
  </si>
  <si>
    <t>050.002</t>
  </si>
  <si>
    <t>050.003</t>
  </si>
  <si>
    <t>050.004</t>
  </si>
  <si>
    <t>050.005</t>
  </si>
  <si>
    <t>050.006</t>
  </si>
  <si>
    <t>050.007</t>
  </si>
  <si>
    <t>050.008</t>
  </si>
  <si>
    <t>050.009</t>
  </si>
  <si>
    <t>050.010</t>
  </si>
  <si>
    <t>050.011</t>
  </si>
  <si>
    <t>050.012</t>
  </si>
  <si>
    <t>050.013</t>
  </si>
  <si>
    <t>050.014</t>
  </si>
  <si>
    <t>051.001</t>
  </si>
  <si>
    <t>051.002</t>
  </si>
  <si>
    <t>051.003</t>
  </si>
  <si>
    <t>051.004</t>
  </si>
  <si>
    <t>051.005</t>
  </si>
  <si>
    <t>051.006</t>
  </si>
  <si>
    <t>051.007</t>
  </si>
  <si>
    <t>051.008</t>
  </si>
  <si>
    <t>052.001</t>
  </si>
  <si>
    <t>052.002</t>
  </si>
  <si>
    <t>052.003</t>
  </si>
  <si>
    <t>052.004</t>
  </si>
  <si>
    <t>052.005</t>
  </si>
  <si>
    <t>052.006</t>
  </si>
  <si>
    <t>052.007</t>
  </si>
  <si>
    <t>052.011</t>
  </si>
  <si>
    <t>052.012</t>
  </si>
  <si>
    <t>052.013</t>
  </si>
  <si>
    <t>052.008</t>
  </si>
  <si>
    <t>052.009</t>
  </si>
  <si>
    <t>052.010</t>
  </si>
  <si>
    <t>053.001</t>
  </si>
  <si>
    <t>053.002</t>
  </si>
  <si>
    <t>053.003</t>
  </si>
  <si>
    <t>054.001</t>
  </si>
  <si>
    <t>054.002</t>
  </si>
  <si>
    <t>054.003</t>
  </si>
  <si>
    <t>054.004</t>
  </si>
  <si>
    <t>054.005</t>
  </si>
  <si>
    <t>054.006</t>
  </si>
  <si>
    <t>001.057</t>
  </si>
  <si>
    <t>001.061</t>
  </si>
  <si>
    <t>001.058</t>
  </si>
  <si>
    <t>001.065</t>
  </si>
  <si>
    <t>001.069</t>
  </si>
  <si>
    <t>056.001</t>
  </si>
  <si>
    <t>056.002</t>
  </si>
  <si>
    <t>056.004</t>
  </si>
  <si>
    <t>056.006</t>
  </si>
  <si>
    <t>056.008</t>
  </si>
  <si>
    <t>056.009</t>
  </si>
  <si>
    <t>056.011</t>
  </si>
  <si>
    <t>056.012</t>
  </si>
  <si>
    <t>056.075</t>
  </si>
  <si>
    <t>056.018</t>
  </si>
  <si>
    <t>056.019</t>
  </si>
  <si>
    <t>056.022</t>
  </si>
  <si>
    <t>056.023</t>
  </si>
  <si>
    <t>056.025</t>
  </si>
  <si>
    <t>056.026</t>
  </si>
  <si>
    <t>056.080</t>
  </si>
  <si>
    <t>056.028</t>
  </si>
  <si>
    <t>056.030</t>
  </si>
  <si>
    <t>056.031</t>
  </si>
  <si>
    <t>056.033</t>
  </si>
  <si>
    <t>056.037</t>
  </si>
  <si>
    <t>056.040</t>
  </si>
  <si>
    <t>056.041</t>
  </si>
  <si>
    <t>056.043</t>
  </si>
  <si>
    <t>056.077</t>
  </si>
  <si>
    <t>056.045</t>
  </si>
  <si>
    <t>056.047</t>
  </si>
  <si>
    <t>056.049</t>
  </si>
  <si>
    <t>056.079</t>
  </si>
  <si>
    <t>056.050</t>
  </si>
  <si>
    <t>056.052</t>
  </si>
  <si>
    <t>056.053</t>
  </si>
  <si>
    <t>056.054</t>
  </si>
  <si>
    <t>056.056</t>
  </si>
  <si>
    <t>056.057</t>
  </si>
  <si>
    <t>056.058</t>
  </si>
  <si>
    <t>056.059</t>
  </si>
  <si>
    <t>056.060</t>
  </si>
  <si>
    <t>056.061</t>
  </si>
  <si>
    <t>056.062</t>
  </si>
  <si>
    <t>056.064</t>
  </si>
  <si>
    <t>056.067</t>
  </si>
  <si>
    <t>056.072</t>
  </si>
  <si>
    <t>056.076</t>
  </si>
  <si>
    <t>057.001</t>
  </si>
  <si>
    <t>057.003</t>
  </si>
  <si>
    <t>057.004</t>
  </si>
  <si>
    <t>057.006</t>
  </si>
  <si>
    <t>057.007</t>
  </si>
  <si>
    <t>057.008</t>
  </si>
  <si>
    <t>057.009</t>
  </si>
  <si>
    <t>057.012</t>
  </si>
  <si>
    <t>057.014</t>
  </si>
  <si>
    <t>057.016</t>
  </si>
  <si>
    <t>057.021</t>
  </si>
  <si>
    <t>057.022</t>
  </si>
  <si>
    <t>057.045</t>
  </si>
  <si>
    <t>057.023</t>
  </si>
  <si>
    <t>057.048</t>
  </si>
  <si>
    <t>057.025</t>
  </si>
  <si>
    <t>057.026</t>
  </si>
  <si>
    <t>057.027</t>
  </si>
  <si>
    <t>057.043</t>
  </si>
  <si>
    <t>057.046</t>
  </si>
  <si>
    <t>057.033</t>
  </si>
  <si>
    <t>057.034</t>
  </si>
  <si>
    <t>057.035</t>
  </si>
  <si>
    <t>057.036</t>
  </si>
  <si>
    <t>057.047</t>
  </si>
  <si>
    <t>057.038</t>
  </si>
  <si>
    <t>057.039</t>
  </si>
  <si>
    <t>058.001</t>
  </si>
  <si>
    <t>058.006</t>
  </si>
  <si>
    <t>058.016</t>
  </si>
  <si>
    <t>058.024</t>
  </si>
  <si>
    <t>058.026</t>
  </si>
  <si>
    <t>058.027</t>
  </si>
  <si>
    <t>058.028</t>
  </si>
  <si>
    <t>058.029</t>
  </si>
  <si>
    <t>058.033</t>
  </si>
  <si>
    <t>058.034</t>
  </si>
  <si>
    <t>058.035</t>
  </si>
  <si>
    <t>058.036</t>
  </si>
  <si>
    <t>058.037</t>
  </si>
  <si>
    <t>058.038</t>
  </si>
  <si>
    <t>058.039</t>
  </si>
  <si>
    <t>058.040</t>
  </si>
  <si>
    <t>059.001</t>
  </si>
  <si>
    <t>059.002</t>
  </si>
  <si>
    <t>059.009</t>
  </si>
  <si>
    <t>059.004</t>
  </si>
  <si>
    <t>059.008</t>
  </si>
  <si>
    <t>059.005</t>
  </si>
  <si>
    <t>059.006</t>
  </si>
  <si>
    <t>060.001</t>
  </si>
  <si>
    <t>060.002</t>
  </si>
  <si>
    <t>060.003</t>
  </si>
  <si>
    <t>060.004</t>
  </si>
  <si>
    <t>060.006</t>
  </si>
  <si>
    <t>060.007</t>
  </si>
  <si>
    <t>060.009</t>
  </si>
  <si>
    <t>060.012</t>
  </si>
  <si>
    <t>060.013</t>
  </si>
  <si>
    <t>060.068</t>
  </si>
  <si>
    <t>060.072</t>
  </si>
  <si>
    <t>060.073</t>
  </si>
  <si>
    <t>060.069</t>
  </si>
  <si>
    <t>060.019</t>
  </si>
  <si>
    <t>060.020</t>
  </si>
  <si>
    <t>060.021</t>
  </si>
  <si>
    <t>060.022</t>
  </si>
  <si>
    <t>060.023</t>
  </si>
  <si>
    <t>060.024</t>
  </si>
  <si>
    <t>060.025</t>
  </si>
  <si>
    <t>060.026</t>
  </si>
  <si>
    <t>060.027</t>
  </si>
  <si>
    <t>060.028</t>
  </si>
  <si>
    <t>060.030</t>
  </si>
  <si>
    <t>060.076</t>
  </si>
  <si>
    <t>060.031</t>
  </si>
  <si>
    <t>060.032</t>
  </si>
  <si>
    <t>060.033</t>
  </si>
  <si>
    <t>060.034</t>
  </si>
  <si>
    <t>060.036</t>
  </si>
  <si>
    <t>060.038</t>
  </si>
  <si>
    <t>060.074</t>
  </si>
  <si>
    <t>060.041</t>
  </si>
  <si>
    <t>060.042</t>
  </si>
  <si>
    <t>060.043</t>
  </si>
  <si>
    <t>060.078</t>
  </si>
  <si>
    <t>060.047</t>
  </si>
  <si>
    <t>060.048</t>
  </si>
  <si>
    <t>060.049</t>
  </si>
  <si>
    <t>060.050</t>
  </si>
  <si>
    <t>060.075</t>
  </si>
  <si>
    <t>060.051</t>
  </si>
  <si>
    <t>060.081</t>
  </si>
  <si>
    <t>060.053</t>
  </si>
  <si>
    <t>060.054</t>
  </si>
  <si>
    <t>060.071</t>
  </si>
  <si>
    <t>060.057</t>
  </si>
  <si>
    <t>060.059</t>
  </si>
  <si>
    <t>060.062</t>
  </si>
  <si>
    <t>060.082</t>
  </si>
  <si>
    <t>060.079</t>
  </si>
  <si>
    <t>061.003</t>
  </si>
  <si>
    <t>061.004</t>
  </si>
  <si>
    <t>061.006</t>
  </si>
  <si>
    <t>061.007</t>
  </si>
  <si>
    <t>061.009</t>
  </si>
  <si>
    <t>061.016</t>
  </si>
  <si>
    <t>061.017</t>
  </si>
  <si>
    <t>061.022</t>
  </si>
  <si>
    <t>061.028</t>
  </si>
  <si>
    <t>061.030</t>
  </si>
  <si>
    <t>061.031</t>
  </si>
  <si>
    <t>061.033</t>
  </si>
  <si>
    <t>061.034</t>
  </si>
  <si>
    <t>061.035</t>
  </si>
  <si>
    <t>061.037</t>
  </si>
  <si>
    <t>061.038</t>
  </si>
  <si>
    <t>061.043</t>
  </si>
  <si>
    <t>062.001</t>
  </si>
  <si>
    <t>062.002</t>
  </si>
  <si>
    <t>062.007</t>
  </si>
  <si>
    <t>062.009</t>
  </si>
  <si>
    <t>062.010</t>
  </si>
  <si>
    <t>062.012</t>
  </si>
  <si>
    <t>062.013</t>
  </si>
  <si>
    <t>062.014</t>
  </si>
  <si>
    <t>062.015</t>
  </si>
  <si>
    <t>062.016</t>
  </si>
  <si>
    <t>062.017</t>
  </si>
  <si>
    <t>062.018</t>
  </si>
  <si>
    <t>062.019</t>
  </si>
  <si>
    <t>062.020</t>
  </si>
  <si>
    <t>062.021</t>
  </si>
  <si>
    <t>062.025</t>
  </si>
  <si>
    <t>063.001</t>
  </si>
  <si>
    <t>063.002</t>
  </si>
  <si>
    <t>063.004</t>
  </si>
  <si>
    <t>064.001</t>
  </si>
  <si>
    <t>064.004</t>
  </si>
  <si>
    <t>064.007</t>
  </si>
  <si>
    <t>064.010</t>
  </si>
  <si>
    <t>064.013</t>
  </si>
  <si>
    <t>065.001</t>
  </si>
  <si>
    <t>065.002</t>
  </si>
  <si>
    <t>065.003</t>
  </si>
  <si>
    <t>065.004</t>
  </si>
  <si>
    <t>065.005</t>
  </si>
  <si>
    <t>068.001</t>
  </si>
  <si>
    <t>068.002</t>
  </si>
  <si>
    <t>068.003</t>
  </si>
  <si>
    <t>068.004</t>
  </si>
  <si>
    <t>068.005</t>
  </si>
  <si>
    <t>068.006</t>
  </si>
  <si>
    <t>069.001</t>
  </si>
  <si>
    <t>070.001</t>
  </si>
  <si>
    <t>070.002</t>
  </si>
  <si>
    <t>070.003</t>
  </si>
  <si>
    <t>070.004</t>
  </si>
  <si>
    <t>071.001</t>
  </si>
  <si>
    <t>071.002</t>
  </si>
  <si>
    <t>071.004</t>
  </si>
  <si>
    <t>072.001</t>
  </si>
  <si>
    <t>072.002</t>
  </si>
  <si>
    <t>073.001</t>
  </si>
  <si>
    <t>073.002</t>
  </si>
  <si>
    <t>073.003</t>
  </si>
  <si>
    <t>073.005</t>
  </si>
  <si>
    <t>074.001</t>
  </si>
  <si>
    <t>074.002</t>
  </si>
  <si>
    <t>074.003</t>
  </si>
  <si>
    <t>074.009</t>
  </si>
  <si>
    <t>074.010</t>
  </si>
  <si>
    <t>074.011</t>
  </si>
  <si>
    <t>074.012</t>
  </si>
  <si>
    <t>074.013</t>
  </si>
  <si>
    <t>074.014</t>
  </si>
  <si>
    <t>074.004</t>
  </si>
  <si>
    <t>074.007</t>
  </si>
  <si>
    <t>074.008</t>
  </si>
  <si>
    <t>074.005</t>
  </si>
  <si>
    <t>074.006</t>
  </si>
  <si>
    <t>075.001</t>
  </si>
  <si>
    <t>075.018</t>
  </si>
  <si>
    <t>075.002</t>
  </si>
  <si>
    <t>075.003</t>
  </si>
  <si>
    <t>075.004</t>
  </si>
  <si>
    <t>075.005</t>
  </si>
  <si>
    <t>075.019</t>
  </si>
  <si>
    <t>075.006</t>
  </si>
  <si>
    <t>075.020</t>
  </si>
  <si>
    <t>075.007</t>
  </si>
  <si>
    <t>075.008</t>
  </si>
  <si>
    <t>075.009</t>
  </si>
  <si>
    <t>075.010</t>
  </si>
  <si>
    <t>075.011</t>
  </si>
  <si>
    <t>075.012</t>
  </si>
  <si>
    <t>075.013</t>
  </si>
  <si>
    <t>075.014</t>
  </si>
  <si>
    <t>075.017</t>
  </si>
  <si>
    <t>075.021</t>
  </si>
  <si>
    <t>075.022</t>
  </si>
  <si>
    <t>075.023</t>
  </si>
  <si>
    <t>075.024</t>
  </si>
  <si>
    <t>077.001</t>
  </si>
  <si>
    <t>077.002</t>
  </si>
  <si>
    <t>077.004</t>
  </si>
  <si>
    <t>077.007</t>
  </si>
  <si>
    <t>077.008</t>
  </si>
  <si>
    <t>077.010</t>
  </si>
  <si>
    <t>077.011</t>
  </si>
  <si>
    <t>077.012</t>
  </si>
  <si>
    <t>077.013</t>
  </si>
  <si>
    <t>077.014</t>
  </si>
  <si>
    <t>077.015</t>
  </si>
  <si>
    <t>077.017</t>
  </si>
  <si>
    <t>077.018</t>
  </si>
  <si>
    <t>077.020</t>
  </si>
  <si>
    <t>001.045</t>
  </si>
  <si>
    <t>001.062</t>
  </si>
  <si>
    <t>001.041</t>
  </si>
  <si>
    <t>001.074</t>
  </si>
  <si>
    <t>001.077</t>
  </si>
  <si>
    <t>078.038</t>
  </si>
  <si>
    <t>078.003</t>
  </si>
  <si>
    <t>078.005</t>
  </si>
  <si>
    <t>078.006</t>
  </si>
  <si>
    <t>078.007</t>
  </si>
  <si>
    <t>078.009</t>
  </si>
  <si>
    <t>078.010</t>
  </si>
  <si>
    <t>078.011</t>
  </si>
  <si>
    <t>078.013</t>
  </si>
  <si>
    <t>078.014</t>
  </si>
  <si>
    <t>078.015</t>
  </si>
  <si>
    <t>078.016</t>
  </si>
  <si>
    <t>078.018</t>
  </si>
  <si>
    <t>078.020</t>
  </si>
  <si>
    <t>078.022</t>
  </si>
  <si>
    <t>078.024</t>
  </si>
  <si>
    <t>078.025</t>
  </si>
  <si>
    <t>078.026</t>
  </si>
  <si>
    <t>078.028</t>
  </si>
  <si>
    <t>078.031</t>
  </si>
  <si>
    <t>078.036</t>
  </si>
  <si>
    <t>078.037</t>
  </si>
  <si>
    <t>079.001</t>
  </si>
  <si>
    <t>079.002</t>
  </si>
  <si>
    <t>079.003</t>
  </si>
  <si>
    <t>079.004</t>
  </si>
  <si>
    <t>079.005</t>
  </si>
  <si>
    <t>079.006</t>
  </si>
  <si>
    <t>079.007</t>
  </si>
  <si>
    <t>079.008</t>
  </si>
  <si>
    <t>079.009</t>
  </si>
  <si>
    <t>079.010</t>
  </si>
  <si>
    <t>079.011</t>
  </si>
  <si>
    <t>079.012</t>
  </si>
  <si>
    <t>079.014</t>
  </si>
  <si>
    <t>079.015</t>
  </si>
  <si>
    <t>079.016</t>
  </si>
  <si>
    <t>079.017</t>
  </si>
  <si>
    <t>079.019</t>
  </si>
  <si>
    <t>079.023</t>
  </si>
  <si>
    <t>079.029</t>
  </si>
  <si>
    <t>079.031</t>
  </si>
  <si>
    <t>079.032</t>
  </si>
  <si>
    <t>079.033</t>
  </si>
  <si>
    <t>079.034</t>
  </si>
  <si>
    <t>079.035</t>
  </si>
  <si>
    <t>079.038</t>
  </si>
  <si>
    <t>079.039</t>
  </si>
  <si>
    <t>079.040</t>
  </si>
  <si>
    <t>079.041</t>
  </si>
  <si>
    <t>079.044</t>
  </si>
  <si>
    <t>079.045</t>
  </si>
  <si>
    <t>079.046</t>
  </si>
  <si>
    <t>079.047</t>
  </si>
  <si>
    <t>079.048</t>
  </si>
  <si>
    <t>079.053</t>
  </si>
  <si>
    <t>080.001</t>
  </si>
  <si>
    <t>080.002</t>
  </si>
  <si>
    <t>080.003</t>
  </si>
  <si>
    <t>080.005</t>
  </si>
  <si>
    <t>080.006</t>
  </si>
  <si>
    <t>080.007</t>
  </si>
  <si>
    <t>080.008</t>
  </si>
  <si>
    <t>080.009</t>
  </si>
  <si>
    <t>080.011</t>
  </si>
  <si>
    <t>080.023</t>
  </si>
  <si>
    <t>080.013</t>
  </si>
  <si>
    <t>080.014</t>
  </si>
  <si>
    <t>080.017</t>
  </si>
  <si>
    <t>080.018</t>
  </si>
  <si>
    <t>080.019</t>
  </si>
  <si>
    <t>080.043</t>
  </si>
  <si>
    <t>080.021</t>
  </si>
  <si>
    <t>080.022</t>
  </si>
  <si>
    <t>080.024</t>
  </si>
  <si>
    <t>080.025</t>
  </si>
  <si>
    <t>080.028</t>
  </si>
  <si>
    <t>080.029</t>
  </si>
  <si>
    <t>080.030</t>
  </si>
  <si>
    <t>080.031</t>
  </si>
  <si>
    <t>080.033</t>
  </si>
  <si>
    <t>080.034</t>
  </si>
  <si>
    <t>080.035</t>
  </si>
  <si>
    <t>080.036</t>
  </si>
  <si>
    <t>080.037</t>
  </si>
  <si>
    <t>080.038</t>
  </si>
  <si>
    <t>080.041</t>
  </si>
  <si>
    <t>080.042</t>
  </si>
  <si>
    <t>080.039</t>
  </si>
  <si>
    <t>080.040</t>
  </si>
  <si>
    <t>081.001</t>
  </si>
  <si>
    <t>081.004</t>
  </si>
  <si>
    <t>081.005</t>
  </si>
  <si>
    <t>081.006</t>
  </si>
  <si>
    <t>081.007</t>
  </si>
  <si>
    <t>081.008</t>
  </si>
  <si>
    <t>081.041</t>
  </si>
  <si>
    <t>081.011</t>
  </si>
  <si>
    <t>081.037</t>
  </si>
  <si>
    <t>081.012</t>
  </si>
  <si>
    <t>081.013</t>
  </si>
  <si>
    <t>081.036</t>
  </si>
  <si>
    <t>081.016</t>
  </si>
  <si>
    <t>081.017</t>
  </si>
  <si>
    <t>081.020</t>
  </si>
  <si>
    <t>081.021</t>
  </si>
  <si>
    <t>081.038</t>
  </si>
  <si>
    <t>081.022</t>
  </si>
  <si>
    <t>081.023</t>
  </si>
  <si>
    <t>081.024</t>
  </si>
  <si>
    <t>081.025</t>
  </si>
  <si>
    <t>081.027</t>
  </si>
  <si>
    <t>081.028</t>
  </si>
  <si>
    <t>081.029</t>
  </si>
  <si>
    <t>081.030</t>
  </si>
  <si>
    <t>081.032</t>
  </si>
  <si>
    <t>081.033</t>
  </si>
  <si>
    <t>081.034</t>
  </si>
  <si>
    <t>081.039</t>
  </si>
  <si>
    <t>081.040</t>
  </si>
  <si>
    <t>082.001</t>
  </si>
  <si>
    <t>082.002</t>
  </si>
  <si>
    <t>083.001</t>
  </si>
  <si>
    <t>083.002</t>
  </si>
  <si>
    <t>083.004</t>
  </si>
  <si>
    <t>083.005</t>
  </si>
  <si>
    <t>083.030</t>
  </si>
  <si>
    <t>083.007</t>
  </si>
  <si>
    <t>083.008</t>
  </si>
  <si>
    <t>083.031</t>
  </si>
  <si>
    <t>083.032</t>
  </si>
  <si>
    <t>083.009</t>
  </si>
  <si>
    <t>083.010</t>
  </si>
  <si>
    <t>083.037</t>
  </si>
  <si>
    <t>083.011</t>
  </si>
  <si>
    <t>083.040</t>
  </si>
  <si>
    <t>083.041</t>
  </si>
  <si>
    <t>083.029</t>
  </si>
  <si>
    <t>083.014</t>
  </si>
  <si>
    <t>083.028</t>
  </si>
  <si>
    <t>083.017</t>
  </si>
  <si>
    <t>083.018</t>
  </si>
  <si>
    <t>083.019</t>
  </si>
  <si>
    <t>083.038</t>
  </si>
  <si>
    <t>083.022</t>
  </si>
  <si>
    <t>083.039</t>
  </si>
  <si>
    <t>083.023</t>
  </si>
  <si>
    <t>083.024</t>
  </si>
  <si>
    <t>083.042</t>
  </si>
  <si>
    <t>083.026</t>
  </si>
  <si>
    <t>084.008</t>
  </si>
  <si>
    <t>084.009</t>
  </si>
  <si>
    <t>084.011</t>
  </si>
  <si>
    <t>085.022</t>
  </si>
  <si>
    <t>085.030</t>
  </si>
  <si>
    <t>088.001</t>
  </si>
  <si>
    <t>089.001</t>
  </si>
  <si>
    <t>089.002</t>
  </si>
  <si>
    <t>089.003</t>
  </si>
  <si>
    <t>089.004</t>
  </si>
  <si>
    <t>089.005</t>
  </si>
  <si>
    <t>089.006</t>
  </si>
  <si>
    <t>089.007</t>
  </si>
  <si>
    <t>089.008</t>
  </si>
  <si>
    <t>089.012</t>
  </si>
  <si>
    <t>089.013</t>
  </si>
  <si>
    <t>089.009</t>
  </si>
  <si>
    <t>089.014</t>
  </si>
  <si>
    <t>089.015</t>
  </si>
  <si>
    <t>089.010</t>
  </si>
  <si>
    <t>089.016</t>
  </si>
  <si>
    <t>089.017</t>
  </si>
  <si>
    <t>089.011</t>
  </si>
  <si>
    <t>090.001</t>
  </si>
  <si>
    <t>090.002</t>
  </si>
  <si>
    <t>001.056</t>
  </si>
  <si>
    <t>001.051</t>
  </si>
  <si>
    <t>001.060</t>
  </si>
  <si>
    <t>001.044</t>
  </si>
  <si>
    <t>001.040</t>
  </si>
  <si>
    <t>001.052</t>
  </si>
  <si>
    <t>001.064</t>
  </si>
  <si>
    <t>001.079</t>
  </si>
  <si>
    <t>001.042</t>
  </si>
  <si>
    <t>091.001</t>
  </si>
  <si>
    <t>091.002</t>
  </si>
  <si>
    <t>091.003</t>
  </si>
  <si>
    <t>091.004</t>
  </si>
  <si>
    <t>091.005</t>
  </si>
  <si>
    <t>091.006</t>
  </si>
  <si>
    <t>091.008</t>
  </si>
  <si>
    <t>091.010</t>
  </si>
  <si>
    <t>091.012</t>
  </si>
  <si>
    <t>091.013</t>
  </si>
  <si>
    <t>091.014</t>
  </si>
  <si>
    <t>091.016</t>
  </si>
  <si>
    <t>091.017</t>
  </si>
  <si>
    <t>091.070</t>
  </si>
  <si>
    <t>091.018</t>
  </si>
  <si>
    <t>091.019</t>
  </si>
  <si>
    <t>091.020</t>
  </si>
  <si>
    <t>091.022</t>
  </si>
  <si>
    <t>091.023</t>
  </si>
  <si>
    <t>091.058</t>
  </si>
  <si>
    <t>091.071</t>
  </si>
  <si>
    <t>091.024</t>
  </si>
  <si>
    <t>091.025</t>
  </si>
  <si>
    <t>091.027</t>
  </si>
  <si>
    <t>091.028</t>
  </si>
  <si>
    <t>091.081</t>
  </si>
  <si>
    <t>091.030</t>
  </si>
  <si>
    <t>091.031</t>
  </si>
  <si>
    <t>091.033</t>
  </si>
  <si>
    <t>091.034</t>
  </si>
  <si>
    <t>091.035</t>
  </si>
  <si>
    <t>091.036</t>
  </si>
  <si>
    <t>091.037</t>
  </si>
  <si>
    <t>091.039</t>
  </si>
  <si>
    <t>091.042</t>
  </si>
  <si>
    <t>091.060</t>
  </si>
  <si>
    <t>091.046</t>
  </si>
  <si>
    <t>091.047</t>
  </si>
  <si>
    <t>091.066</t>
  </si>
  <si>
    <t>091.072</t>
  </si>
  <si>
    <t>091.073</t>
  </si>
  <si>
    <t>091.074</t>
  </si>
  <si>
    <t>091.075</t>
  </si>
  <si>
    <t>091.076</t>
  </si>
  <si>
    <t>091.077</t>
  </si>
  <si>
    <t>091.049</t>
  </si>
  <si>
    <t>091.050</t>
  </si>
  <si>
    <t>091.051</t>
  </si>
  <si>
    <t>091.052</t>
  </si>
  <si>
    <t>091.053</t>
  </si>
  <si>
    <t>092.001</t>
  </si>
  <si>
    <t>092.003</t>
  </si>
  <si>
    <t>092.004</t>
  </si>
  <si>
    <t>092.008</t>
  </si>
  <si>
    <t>092.005</t>
  </si>
  <si>
    <t>092.006</t>
  </si>
  <si>
    <t>092.007</t>
  </si>
  <si>
    <t>092.010</t>
  </si>
  <si>
    <t>092.016</t>
  </si>
  <si>
    <t>092.012</t>
  </si>
  <si>
    <t>092.013</t>
  </si>
  <si>
    <t>092.017</t>
  </si>
  <si>
    <t>092.018</t>
  </si>
  <si>
    <t>093.041</t>
  </si>
  <si>
    <t>093.042</t>
  </si>
  <si>
    <t>093.043</t>
  </si>
  <si>
    <t>093.008</t>
  </si>
  <si>
    <t>093.010</t>
  </si>
  <si>
    <t>093.012</t>
  </si>
  <si>
    <t>093.015</t>
  </si>
  <si>
    <t>093.016</t>
  </si>
  <si>
    <t>093.017</t>
  </si>
  <si>
    <t>093.018</t>
  </si>
  <si>
    <t>093.019</t>
  </si>
  <si>
    <t>093.020</t>
  </si>
  <si>
    <t>093.021</t>
  </si>
  <si>
    <t>093.023</t>
  </si>
  <si>
    <t>093.024</t>
  </si>
  <si>
    <t>093.025</t>
  </si>
  <si>
    <t>093.037</t>
  </si>
  <si>
    <t>093.027</t>
  </si>
  <si>
    <t>093.029</t>
  </si>
  <si>
    <t>093.030</t>
  </si>
  <si>
    <t>093.031</t>
  </si>
  <si>
    <t>093.032</t>
  </si>
  <si>
    <t>093.033</t>
  </si>
  <si>
    <t>093.034</t>
  </si>
  <si>
    <t>093.036</t>
  </si>
  <si>
    <t>093.040</t>
  </si>
  <si>
    <t>094.005</t>
  </si>
  <si>
    <t>094.008</t>
  </si>
  <si>
    <t>094.009</t>
  </si>
  <si>
    <t>094.011</t>
  </si>
  <si>
    <t>094.012</t>
  </si>
  <si>
    <t>094.013</t>
  </si>
  <si>
    <t>094.014</t>
  </si>
  <si>
    <t>094.015</t>
  </si>
  <si>
    <t>094.016</t>
  </si>
  <si>
    <t>094.017</t>
  </si>
  <si>
    <t>094.018</t>
  </si>
  <si>
    <t>094.019</t>
  </si>
  <si>
    <t>094.020</t>
  </si>
  <si>
    <t>094.021</t>
  </si>
  <si>
    <t>094.022</t>
  </si>
  <si>
    <t>094.024</t>
  </si>
  <si>
    <t>094.025</t>
  </si>
  <si>
    <t>094.026</t>
  </si>
  <si>
    <t>094.027</t>
  </si>
  <si>
    <t>094.028</t>
  </si>
  <si>
    <t>094.029</t>
  </si>
  <si>
    <t>094.030</t>
  </si>
  <si>
    <t>094.033</t>
  </si>
  <si>
    <t>094.038</t>
  </si>
  <si>
    <t>094.041</t>
  </si>
  <si>
    <t>094.044</t>
  </si>
  <si>
    <t>094.045</t>
  </si>
  <si>
    <t>094.046</t>
  </si>
  <si>
    <t>094.048</t>
  </si>
  <si>
    <t>094.049</t>
  </si>
  <si>
    <t>094.050</t>
  </si>
  <si>
    <t>094.051</t>
  </si>
  <si>
    <t>094.052</t>
  </si>
  <si>
    <t>094.053</t>
  </si>
  <si>
    <t>094.054</t>
  </si>
  <si>
    <t>094.066</t>
  </si>
  <si>
    <t>094.068</t>
  </si>
  <si>
    <t>094.069</t>
  </si>
  <si>
    <t>094.070</t>
  </si>
  <si>
    <t>094.071</t>
  </si>
  <si>
    <t>094.072</t>
  </si>
  <si>
    <t>094.055</t>
  </si>
  <si>
    <t>094.057</t>
  </si>
  <si>
    <t>094.058</t>
  </si>
  <si>
    <t>094.059</t>
  </si>
  <si>
    <t>094.060</t>
  </si>
  <si>
    <t>094.061</t>
  </si>
  <si>
    <t>094.064</t>
  </si>
  <si>
    <t>094.065</t>
  </si>
  <si>
    <t>094.074</t>
  </si>
  <si>
    <t>095.001</t>
  </si>
  <si>
    <t>095.002</t>
  </si>
  <si>
    <t>095.003</t>
  </si>
  <si>
    <t>095.004</t>
  </si>
  <si>
    <t>095.005</t>
  </si>
  <si>
    <t>001.055</t>
  </si>
  <si>
    <t>001.054</t>
  </si>
  <si>
    <t>001.066</t>
  </si>
  <si>
    <t>001.075</t>
  </si>
  <si>
    <t>001.076</t>
  </si>
  <si>
    <t>096.001</t>
  </si>
  <si>
    <t>096.002</t>
  </si>
  <si>
    <t>096.003</t>
  </si>
  <si>
    <t>096.004</t>
  </si>
  <si>
    <t>096.005</t>
  </si>
  <si>
    <t>096.007</t>
  </si>
  <si>
    <t>096.008</t>
  </si>
  <si>
    <t>097.004</t>
  </si>
  <si>
    <t>097.005</t>
  </si>
  <si>
    <t>097.011</t>
  </si>
  <si>
    <t>097.012</t>
  </si>
  <si>
    <t>097.013</t>
  </si>
  <si>
    <t>097.014</t>
  </si>
  <si>
    <t>097.016</t>
  </si>
  <si>
    <t>097.022</t>
  </si>
  <si>
    <t>098.001</t>
  </si>
  <si>
    <t>098.005</t>
  </si>
  <si>
    <t>098.006</t>
  </si>
  <si>
    <t>098.007</t>
  </si>
  <si>
    <t>098.009</t>
  </si>
  <si>
    <t>098.010</t>
  </si>
  <si>
    <t>098.011</t>
  </si>
  <si>
    <t>098.012</t>
  </si>
  <si>
    <t>098.014</t>
  </si>
  <si>
    <t>098.015</t>
  </si>
  <si>
    <t>098.016</t>
  </si>
  <si>
    <t>098.017</t>
  </si>
  <si>
    <t>098.018</t>
  </si>
  <si>
    <t>098.020</t>
  </si>
  <si>
    <t>098.021</t>
  </si>
  <si>
    <t>099.001</t>
  </si>
  <si>
    <t>099.004</t>
  </si>
  <si>
    <t>099.005</t>
  </si>
  <si>
    <t>099.006</t>
  </si>
  <si>
    <t>099.007</t>
  </si>
  <si>
    <t>099.009</t>
  </si>
  <si>
    <t>099.023</t>
  </si>
  <si>
    <t>099.013</t>
  </si>
  <si>
    <t>099.015</t>
  </si>
  <si>
    <t>099.017</t>
  </si>
  <si>
    <t>099.018</t>
  </si>
  <si>
    <t>099.019</t>
  </si>
  <si>
    <t>099.020</t>
  </si>
  <si>
    <t>099.022</t>
  </si>
  <si>
    <t>100.047</t>
  </si>
  <si>
    <t>100.001</t>
  </si>
  <si>
    <t>100.002</t>
  </si>
  <si>
    <t>100.003</t>
  </si>
  <si>
    <t>100.004</t>
  </si>
  <si>
    <t>100.026</t>
  </si>
  <si>
    <t>100.048</t>
  </si>
  <si>
    <t>100.005</t>
  </si>
  <si>
    <t>100.027</t>
  </si>
  <si>
    <t>100.028</t>
  </si>
  <si>
    <t>100.008</t>
  </si>
  <si>
    <t>100.009</t>
  </si>
  <si>
    <t>100.029</t>
  </si>
  <si>
    <t>100.030</t>
  </si>
  <si>
    <t>100.031</t>
  </si>
  <si>
    <t>100.049</t>
  </si>
  <si>
    <t>100.010</t>
  </si>
  <si>
    <t>100.011</t>
  </si>
  <si>
    <t>100.012</t>
  </si>
  <si>
    <t>100.013</t>
  </si>
  <si>
    <t>100.014</t>
  </si>
  <si>
    <t>100.015</t>
  </si>
  <si>
    <t>100.016</t>
  </si>
  <si>
    <t>100.017</t>
  </si>
  <si>
    <t>100.032</t>
  </si>
  <si>
    <t>100.033</t>
  </si>
  <si>
    <t>100.050</t>
  </si>
  <si>
    <t>100.051</t>
  </si>
  <si>
    <t>100.018</t>
  </si>
  <si>
    <t>100.019</t>
  </si>
  <si>
    <t>100.020</t>
  </si>
  <si>
    <t>100.021</t>
  </si>
  <si>
    <t>100.022</t>
  </si>
  <si>
    <t>100.034</t>
  </si>
  <si>
    <t>100.023</t>
  </si>
  <si>
    <t>100.035</t>
  </si>
  <si>
    <t>100.024</t>
  </si>
  <si>
    <t>100.036</t>
  </si>
  <si>
    <t>100.037</t>
  </si>
  <si>
    <t>100.038</t>
  </si>
  <si>
    <t>100.052</t>
  </si>
  <si>
    <t>100.039</t>
  </si>
  <si>
    <t>100.045</t>
  </si>
  <si>
    <t>101.022</t>
  </si>
  <si>
    <t>101.023</t>
  </si>
  <si>
    <t>101.002</t>
  </si>
  <si>
    <t>101.003</t>
  </si>
  <si>
    <t>101.004</t>
  </si>
  <si>
    <t>101.009</t>
  </si>
  <si>
    <t>101.010</t>
  </si>
  <si>
    <t>101.012</t>
  </si>
  <si>
    <t>101.013</t>
  </si>
  <si>
    <t>101.014</t>
  </si>
  <si>
    <t>101.015</t>
  </si>
  <si>
    <t>101.017</t>
  </si>
  <si>
    <t>101.025</t>
  </si>
  <si>
    <t>101.026</t>
  </si>
  <si>
    <t>101.027</t>
  </si>
  <si>
    <t>101.028</t>
  </si>
  <si>
    <t>101.029</t>
  </si>
  <si>
    <t>101.030</t>
  </si>
  <si>
    <t>101.031</t>
  </si>
  <si>
    <t>101.020</t>
  </si>
  <si>
    <t>101.021</t>
  </si>
  <si>
    <t>101.032</t>
  </si>
  <si>
    <t>102.001</t>
  </si>
  <si>
    <t>102.002</t>
  </si>
  <si>
    <t>102.004</t>
  </si>
  <si>
    <t>102.005</t>
  </si>
  <si>
    <t>102.006</t>
  </si>
  <si>
    <t>102.024</t>
  </si>
  <si>
    <t>102.010</t>
  </si>
  <si>
    <t>102.011</t>
  </si>
  <si>
    <t>102.012</t>
  </si>
  <si>
    <t>102.013</t>
  </si>
  <si>
    <t>102.014</t>
  </si>
  <si>
    <t>102.015</t>
  </si>
  <si>
    <t>102.016</t>
  </si>
  <si>
    <t>102.017</t>
  </si>
  <si>
    <t>102.025</t>
  </si>
  <si>
    <t>102.020</t>
  </si>
  <si>
    <t>102.021</t>
  </si>
  <si>
    <t>103.001</t>
  </si>
  <si>
    <t>103.003</t>
  </si>
  <si>
    <t>103.004</t>
  </si>
  <si>
    <t>104.004</t>
  </si>
  <si>
    <t>104.005</t>
  </si>
  <si>
    <t>104.006</t>
  </si>
  <si>
    <t>104.028</t>
  </si>
  <si>
    <t>104.010</t>
  </si>
  <si>
    <t>104.011</t>
  </si>
  <si>
    <t>104.014</t>
  </si>
  <si>
    <t>104.015</t>
  </si>
  <si>
    <t>104.029</t>
  </si>
  <si>
    <t>104.030</t>
  </si>
  <si>
    <t>104.016</t>
  </si>
  <si>
    <t>104.017</t>
  </si>
  <si>
    <t>104.031</t>
  </si>
  <si>
    <t>104.020</t>
  </si>
  <si>
    <t>104.021</t>
  </si>
  <si>
    <t>104.032</t>
  </si>
  <si>
    <t>104.033</t>
  </si>
  <si>
    <t>104.034</t>
  </si>
  <si>
    <t>104.025</t>
  </si>
  <si>
    <t>104.035</t>
  </si>
  <si>
    <t>104.026</t>
  </si>
  <si>
    <t>104.037</t>
  </si>
  <si>
    <t>104.027</t>
  </si>
  <si>
    <t>105.001</t>
  </si>
  <si>
    <t>106.001</t>
  </si>
  <si>
    <t>106.002</t>
  </si>
  <si>
    <t>107.001</t>
  </si>
  <si>
    <t>108.013</t>
  </si>
  <si>
    <t>108.014</t>
  </si>
  <si>
    <t>108.010</t>
  </si>
  <si>
    <t>109.001</t>
  </si>
  <si>
    <t>109.025</t>
  </si>
  <si>
    <t>109.004</t>
  </si>
  <si>
    <t>109.005</t>
  </si>
  <si>
    <t>109.010</t>
  </si>
  <si>
    <t>109.011</t>
  </si>
  <si>
    <t>109.016</t>
  </si>
  <si>
    <t>109.031</t>
  </si>
  <si>
    <t>109.035</t>
  </si>
  <si>
    <t>109.036</t>
  </si>
  <si>
    <t>109.018</t>
  </si>
  <si>
    <t>109.020</t>
  </si>
  <si>
    <t>109.021</t>
  </si>
  <si>
    <t>109.026</t>
  </si>
  <si>
    <t>109.027</t>
  </si>
  <si>
    <t>109.028</t>
  </si>
  <si>
    <t>109.029</t>
  </si>
  <si>
    <t>109.032</t>
  </si>
  <si>
    <t>109.033</t>
  </si>
  <si>
    <t>109.023</t>
  </si>
  <si>
    <t>109.034</t>
  </si>
  <si>
    <t>110.001</t>
  </si>
  <si>
    <t>110.002</t>
  </si>
  <si>
    <t>110.003</t>
  </si>
  <si>
    <t>110.004</t>
  </si>
  <si>
    <t>110.005</t>
  </si>
  <si>
    <t>110.006</t>
  </si>
  <si>
    <t>110.007</t>
  </si>
  <si>
    <t>110.008</t>
  </si>
  <si>
    <t>110.009</t>
  </si>
  <si>
    <t>110.024</t>
  </si>
  <si>
    <t>110.010</t>
  </si>
  <si>
    <t>110.011</t>
  </si>
  <si>
    <t>110.012</t>
  </si>
  <si>
    <t>110.013</t>
  </si>
  <si>
    <t>110.020</t>
  </si>
  <si>
    <t>110.021</t>
  </si>
  <si>
    <t>110.022</t>
  </si>
  <si>
    <t>111.001</t>
  </si>
  <si>
    <t>112.002</t>
  </si>
  <si>
    <t>112.003</t>
  </si>
  <si>
    <t>112.004</t>
  </si>
  <si>
    <t>112.005</t>
  </si>
  <si>
    <t>112.006</t>
  </si>
  <si>
    <t>112.019</t>
  </si>
  <si>
    <t>113.016</t>
  </si>
  <si>
    <t>113.004</t>
  </si>
  <si>
    <t>113.017</t>
  </si>
  <si>
    <t>113.006</t>
  </si>
  <si>
    <t>113.007</t>
  </si>
  <si>
    <t>113.018</t>
  </si>
  <si>
    <t>113.019</t>
  </si>
  <si>
    <t>113.020</t>
  </si>
  <si>
    <t>113.021</t>
  </si>
  <si>
    <t>113.022</t>
  </si>
  <si>
    <t>113.011</t>
  </si>
  <si>
    <t>113.012</t>
  </si>
  <si>
    <t>113.023</t>
  </si>
  <si>
    <t>113.024</t>
  </si>
  <si>
    <t>113.014</t>
  </si>
  <si>
    <t>113.026</t>
  </si>
  <si>
    <t>113.025</t>
  </si>
  <si>
    <t>114.004</t>
  </si>
  <si>
    <t>114.005</t>
  </si>
  <si>
    <t>114.006</t>
  </si>
  <si>
    <t>114.007</t>
  </si>
  <si>
    <t>114.008</t>
  </si>
  <si>
    <t>114.009</t>
  </si>
  <si>
    <t>114.010</t>
  </si>
  <si>
    <t>114.011</t>
  </si>
  <si>
    <t>114.012</t>
  </si>
  <si>
    <t>114.013</t>
  </si>
  <si>
    <t>114.014</t>
  </si>
  <si>
    <t>114.018</t>
  </si>
  <si>
    <t>114.015</t>
  </si>
  <si>
    <t>114.016</t>
  </si>
  <si>
    <t>114.017</t>
  </si>
  <si>
    <t>115.001</t>
  </si>
  <si>
    <t>115.002</t>
  </si>
  <si>
    <t>115.003</t>
  </si>
  <si>
    <t>115.004</t>
  </si>
  <si>
    <t>115.005</t>
  </si>
  <si>
    <t>115.007</t>
  </si>
  <si>
    <t>115.008</t>
  </si>
  <si>
    <t>115.009</t>
  </si>
  <si>
    <t>115.010</t>
  </si>
  <si>
    <t>115.011</t>
  </si>
  <si>
    <t>115.012</t>
  </si>
  <si>
    <t>115.013</t>
  </si>
  <si>
    <t>115.014</t>
  </si>
  <si>
    <t>115.015</t>
  </si>
  <si>
    <t>115.016</t>
  </si>
  <si>
    <t>115.017</t>
  </si>
  <si>
    <t>115.018</t>
  </si>
  <si>
    <t>115.019</t>
  </si>
  <si>
    <t>115.020</t>
  </si>
  <si>
    <t>115.021</t>
  </si>
  <si>
    <t>115.023</t>
  </si>
  <si>
    <t>115.024</t>
  </si>
  <si>
    <t>115.025</t>
  </si>
  <si>
    <t>115.026</t>
  </si>
  <si>
    <t>115.027</t>
  </si>
  <si>
    <t>115.028</t>
  </si>
  <si>
    <t>115.032</t>
  </si>
  <si>
    <t>115.033</t>
  </si>
  <si>
    <t>115.029</t>
  </si>
  <si>
    <t>115.034</t>
  </si>
  <si>
    <t>115.030</t>
  </si>
  <si>
    <t>115.031</t>
  </si>
  <si>
    <t>118.001</t>
  </si>
  <si>
    <t>118.002</t>
  </si>
  <si>
    <t>118.003</t>
  </si>
  <si>
    <t>118.004</t>
  </si>
  <si>
    <t>118.005</t>
  </si>
  <si>
    <t>118.006</t>
  </si>
  <si>
    <t>118.009</t>
  </si>
  <si>
    <t>118.007</t>
  </si>
  <si>
    <t>001.009</t>
  </si>
  <si>
    <t>001.020</t>
  </si>
  <si>
    <t>119.002</t>
  </si>
  <si>
    <t>119.004</t>
  </si>
  <si>
    <t>119.005</t>
  </si>
  <si>
    <t>119.009</t>
  </si>
  <si>
    <t>119.010</t>
  </si>
  <si>
    <t>119.011</t>
  </si>
  <si>
    <t>119.016</t>
  </si>
  <si>
    <t>119.012</t>
  </si>
  <si>
    <t>034.004</t>
  </si>
  <si>
    <t>034.005</t>
  </si>
  <si>
    <t>034.010</t>
  </si>
  <si>
    <t>035.001</t>
  </si>
  <si>
    <t>035.006</t>
  </si>
  <si>
    <t>036.001</t>
  </si>
  <si>
    <t>036.002</t>
  </si>
  <si>
    <t>036.003</t>
  </si>
  <si>
    <t>036.004</t>
  </si>
  <si>
    <t>036.007</t>
  </si>
  <si>
    <t>036.008</t>
  </si>
  <si>
    <t>036.006</t>
  </si>
  <si>
    <t>036.010</t>
  </si>
  <si>
    <t>036.012</t>
  </si>
  <si>
    <t>037.005</t>
  </si>
  <si>
    <t>037.006</t>
  </si>
  <si>
    <t>120.001</t>
  </si>
  <si>
    <t>121.001</t>
  </si>
  <si>
    <t xml:space="preserve">Domaine </t>
  </si>
  <si>
    <t>fonctionnel</t>
  </si>
  <si>
    <t>Dépenses informatiques d’investissement (acquisitions de biens matériels informatiques, licences à plus d’un an, développements d’applications, maintenances (évolutives,…) dans le cadre de projets informatiques spécifiques</t>
  </si>
  <si>
    <t>Provisions interdépartementales pour la programmation 2021-2027 des cofinancements européens</t>
  </si>
  <si>
    <t>Cofinancements européens programmation 2021-2027</t>
  </si>
  <si>
    <t>GreenDeal Achats circulaires et économie circulaire</t>
  </si>
  <si>
    <t>Projet ICOS - UAP</t>
  </si>
  <si>
    <t>Projet ICOS - Universités</t>
  </si>
  <si>
    <t>Travaux d’aménagement dans les piscicultures domaniales et travaux d’aménagement cynégétiques dans les forêts domaniales</t>
  </si>
  <si>
    <t>Fonds Structurels 2014-2020 – Mesure FEDER 6.1.1 – Subventions au FOREM</t>
  </si>
  <si>
    <t>Subvention au CRAC WACY</t>
  </si>
  <si>
    <t>Préfinancement du projet RER</t>
  </si>
  <si>
    <t>Subvention à l'OTW pour la réalisation du PIMPT</t>
  </si>
  <si>
    <t xml:space="preserve">Taxes en relation avec la location ou la propriété de biens immobiliers </t>
  </si>
  <si>
    <t>Entretien des cours d'eau (dragage, …)</t>
  </si>
  <si>
    <t xml:space="preserve">Dotation à ViaPass </t>
  </si>
  <si>
    <t>Construction, transformation et aménagement de bâtiments non techniques à affecter à l’exploitation et à l’entretien du réseau routier et hydraulique de la Région</t>
  </si>
  <si>
    <t>Fonds budgétaire :  Fonds wallon "Kyoto" en matière de qualité de l'air et de changements climatiques – Aides à l’investissement aux entreprises publiques</t>
  </si>
  <si>
    <t xml:space="preserve"> Fonds budgétaire :  Fonds wallon "Kyoto" en matière de qualité de l'air et de changements climatiques – Aides à l’investissement aux ASBL</t>
  </si>
  <si>
    <t>Fonds budgétaire :  Fonds wallon "Kyoto" en matière de qualité de l'air et de changements climatiques – Aides à l’investissement aux SACA</t>
  </si>
  <si>
    <t>Fonds budgétaire :  Fonds wallon "Kyoto" en matière de qualité de l'air et de changements climatiques – Aides à l’investissement aux UAP</t>
  </si>
  <si>
    <t>Fonds budgétaire :  Fonds wallon "Kyoto" en matière de qualité de l'air et de changements climatiques – Aides à l’investissement aux ASBL des administrations publiques</t>
  </si>
  <si>
    <t>Fonds budgétaire :  Fonds wallon "Kyoto" en matière de qualité de l'air et de changements climatiques – Aides à l’investissement aux communes</t>
  </si>
  <si>
    <t>Dotation au Fonds bas carbone et résilience</t>
  </si>
  <si>
    <t>Subventions en matière de politique de l’énergie en faveur des ASBL dépendant du secteur public</t>
  </si>
  <si>
    <t>Soutien financier pour l'installation de compteurs communicants et d'équipements de mesure et de pilotage (prosumers et non-prosumers)</t>
  </si>
  <si>
    <t>Achat de biens informatique (matériel ou logiciel)</t>
  </si>
  <si>
    <t>Subventions aux communes pour les initiatives transversales</t>
  </si>
  <si>
    <t>Subventions aux provinces pour les initiatives transversales</t>
  </si>
  <si>
    <t>Fonds de garantie locative en économie sociale</t>
  </si>
  <si>
    <t>Subventions en vue de permettre la formation - UAP - FOREM</t>
  </si>
  <si>
    <t>Subventions en vue de permettre la formation - UAP - IFAPME</t>
  </si>
  <si>
    <t>Wallonie Compétences d'avenir</t>
  </si>
  <si>
    <t>Intérêts de la dette commerciale (intérêts de retard)</t>
  </si>
  <si>
    <t>Autres intérêts (intérêts de retard autres que les dettes commerciales, intérêts judiciaires, intérêts sur créances fiscales)</t>
  </si>
  <si>
    <t>Subvention à la commune de Saint-Hubert pour la concession de l'exploitation de l'aérodrome de Saint-Hubert</t>
  </si>
  <si>
    <t>Prise de participation dans le capital des sociétés immobilières de service public, de guichets de crédit social et de la SWL à l'intérieur du groupe institutionnel</t>
  </si>
  <si>
    <t>subventions et indemnités - provinces</t>
  </si>
  <si>
    <t>Actions de soutien à l'insertion de clauses environnementales dans les marchés de travaux</t>
  </si>
  <si>
    <t>Actions de soutien, mise en capacité et promotion en matière de marchés publics responsables</t>
  </si>
  <si>
    <t>Activités en matière de clauses sociales et de lutte contre le dumping social dans les marchés publics</t>
  </si>
  <si>
    <t>Subvention exceptionnelle accordée à l'ISSeP dans le cadre d'un litige</t>
  </si>
  <si>
    <t>Subvention attribuée à l'ISSEP : Mise en conformité des bâtiments</t>
  </si>
  <si>
    <t>Transferts de revenus au pouvoir fédéral dans le cadre du bien-être animal</t>
  </si>
  <si>
    <t>Dépenses relatives à la procédure de sélection des projets artistiques examinés par la Commission des arts (prix, défraiements) et subventions octroyées par la Commission (particuliers)</t>
  </si>
  <si>
    <t>Frais d’équipement de la Cellule des Stratégies transversales</t>
  </si>
  <si>
    <t>Transversal et Coordination des politiques agricole et environnementale</t>
  </si>
  <si>
    <t>Remise en état des lieux et exécution d’ouvrages ou de travaux d’aménagement en application de l’article D.VII.14 du CoDT  - Travaux exécutés pour compte de tiers - Avances récupérables</t>
  </si>
  <si>
    <t>Primes à l'investissement (mesures d'accompagnement du prélèvement kilométrique)</t>
  </si>
  <si>
    <t xml:space="preserve">Subventions à des actions qui entrent dans le cadre du plan wallon d'aide aux modes de transport alternatifs à la route </t>
  </si>
  <si>
    <t>Subventions octroyées en application du décret du 3 juillet 2008 – UAP - CRAW</t>
  </si>
  <si>
    <t>Dépenses de biens et services en vue de promouvoir et développer la mobilité durable en Wallonie et l'intermodalité des personnes et des marchandises</t>
  </si>
  <si>
    <t>Dépenses de biens et services en vue d'élaborer et mettre en œuvre des études de mobilité et la stratégie de mobilité</t>
  </si>
  <si>
    <t>Dépenses destinées à la formation des acteurs de la mobilité et au fonctionnement du réseau des conseillers en mobilité et du CDDM</t>
  </si>
  <si>
    <t>Dépenses de biens et services visant à favoriser la disponibilité, la collecte, la fourniture, l'utilisation, le traitement de données pour des besoins d’analyses spécifiques et/ou dans le cadre d’études stratégiques et/ou prospectives en matière d’impacts sur la mobilité.</t>
  </si>
  <si>
    <t>Subvention pour des projets de mobilité à des organismes repris au programme de développement rural de la Wallonie</t>
  </si>
  <si>
    <t>Dépenses de toute nature relatives aux transports structurants - SNCB (Gare de Mons)</t>
  </si>
  <si>
    <t>Loyers de biens immeubles pris en location par la Région wallonne</t>
  </si>
  <si>
    <t>Indemnités diverses à des tiers découlant de l'engagement de la responsabilité de la Région - ménages</t>
  </si>
  <si>
    <t>Construction, aménagements et équipements à réaliser sur le réseau des voies hydrauliques</t>
  </si>
  <si>
    <t xml:space="preserve">Financement des programmes RTE-T </t>
  </si>
  <si>
    <t>Réhabilitation, sécurisation, aménagement et équipement du réseau routier non structurant, en ce compris les travaux d’installations électriques et électromécaniques, les acquisitions et expropriations nécessaires à la réalisation des ouvrages ainsi que le déplacement des installations appartenant aux concessionnaires de voiries (Plan infrastructures)</t>
  </si>
  <si>
    <t>Réhabilitation, sécurisation, aménagement et équipement du réseau routier non structurant ainsi que le déplacement des installations appartenant aux concessionnaires de voiries</t>
  </si>
  <si>
    <t>Subventions aux centre publics d'action sociale pour les initiatives transversales</t>
  </si>
  <si>
    <t>Soutien à des initiatives particulières des centres publics d'action sociale</t>
  </si>
  <si>
    <t>Subvention IDESS (SFS)</t>
  </si>
  <si>
    <t>Subventions IDESS - Subventions complémentaires APE aux SFS</t>
  </si>
  <si>
    <t>Subventions IDESS (asbl)</t>
  </si>
  <si>
    <t>Subventions IDESS (CPAS)</t>
  </si>
  <si>
    <t>Subventions IDESS (association de CPAS)</t>
  </si>
  <si>
    <t>Indemnités de promotion sociale</t>
  </si>
  <si>
    <t>Subventions octroyées aux administrations communales dans le cadre des nouveaux accords du non-marchand</t>
  </si>
  <si>
    <t>Subventions octroyées aux CPAS dans le cadre des accords du non-marchand</t>
  </si>
  <si>
    <t>Subventions en vue de permettre la formation aux entités liées à la Fédération Wallonie-Bruxelles</t>
  </si>
  <si>
    <t>Incitants à la formation en alternance - ASBL</t>
  </si>
  <si>
    <t>Travaux d’aménagement des bâtiments administratifs dédiés notamment aux amendes sur la taxe du prélèvement kilométrique</t>
  </si>
  <si>
    <t>Equipement d'ensembles de logements</t>
  </si>
  <si>
    <t>Subventions et indemnités - Asbl</t>
  </si>
  <si>
    <t>Subventions et indemnités - communes</t>
  </si>
  <si>
    <t>Convention sectorielle 2005-2006 (Communes)</t>
  </si>
  <si>
    <t>Compensation aux communes de la forfaitarisation des réductions du précompte immobilier</t>
  </si>
  <si>
    <t>Complément régional octroyé aux communes - Plan Marshall</t>
  </si>
  <si>
    <t>Secrétariat de la Commission d’Accès aux Documents Administratifs (CADA)</t>
  </si>
  <si>
    <t>Honoraires pour consultations juridiques, expertises et traductions</t>
  </si>
  <si>
    <t>Frais de fonctionnement du Comptoir forestier</t>
  </si>
  <si>
    <t>Subventions au secteur public en matière de ressources forestières, de conservation de la nature  et espaces verts</t>
  </si>
  <si>
    <t>Subventions en matière de dynamisation de la gestion forestière (provinces)</t>
  </si>
  <si>
    <t>Subventions au secteur public pour l'étude de l'espace rural</t>
  </si>
  <si>
    <t>Subventions au secteur autre que public en matière de développement rural et de cours d'eau en ce compris la plaine alluviale ou pour des projets pilotes en vue d’améliorer le cadre de vie en milieu rural</t>
  </si>
  <si>
    <t>Subventions aux pouvoirs publics pour des projets pilotes et pour des opérations innovantes ou transcommunales d’amélioration du cadre de vie rural, de gestion du territoire rural ou de développement rural</t>
  </si>
  <si>
    <t>Subvention aux OAP en faveur de recherches scientifiques et techniques et en matière agricole et agro-alimentaire</t>
  </si>
  <si>
    <t>Conventions d'études et contrats de service - cofinancement européen (environnement, nature et ruralité)</t>
  </si>
  <si>
    <t>Subventions, indemnités spécifiques et primes à des associations s’occupant de la précarité en agriculture ; pour l'organisation de formations agricoles et apicoles ; dans le cadre de l’amélioration de la qualité des animaux et produits animaux ; à la Fédération des services de remplacement de Wallonie asbl,  à l’association Valbiom pour l’exécution du programme BioMaSER à l’asbl Requasud dans le cadre de la convention-cadre Requasud</t>
  </si>
  <si>
    <t>Compte</t>
  </si>
  <si>
    <t>budgétaire</t>
  </si>
  <si>
    <t>84170000</t>
  </si>
  <si>
    <t>81100000</t>
  </si>
  <si>
    <t>81140000</t>
  </si>
  <si>
    <t>81212000</t>
  </si>
  <si>
    <t>81211000</t>
  </si>
  <si>
    <t>87422000</t>
  </si>
  <si>
    <t>87410000</t>
  </si>
  <si>
    <t>84140000</t>
  </si>
  <si>
    <t>81120000</t>
  </si>
  <si>
    <t>81221000</t>
  </si>
  <si>
    <t>83132000</t>
  </si>
  <si>
    <t>83300000</t>
  </si>
  <si>
    <t>84322000</t>
  </si>
  <si>
    <t>80100001</t>
  </si>
  <si>
    <t>83450000</t>
  </si>
  <si>
    <t>84524000</t>
  </si>
  <si>
    <t>86321000</t>
  </si>
  <si>
    <t>83122000</t>
  </si>
  <si>
    <t>84526000</t>
  </si>
  <si>
    <t>80100002</t>
  </si>
  <si>
    <t>84352000</t>
  </si>
  <si>
    <t>84312000</t>
  </si>
  <si>
    <t>84340000</t>
  </si>
  <si>
    <t>84540000</t>
  </si>
  <si>
    <t>87200000</t>
  </si>
  <si>
    <t>83540000</t>
  </si>
  <si>
    <t>82160000</t>
  </si>
  <si>
    <t>83441000</t>
  </si>
  <si>
    <t>85210000</t>
  </si>
  <si>
    <t>85220000</t>
  </si>
  <si>
    <t>87320000</t>
  </si>
  <si>
    <t>85112000</t>
  </si>
  <si>
    <t>86141000</t>
  </si>
  <si>
    <t>82110000</t>
  </si>
  <si>
    <t>84359000</t>
  </si>
  <si>
    <t>85122000</t>
  </si>
  <si>
    <t>85310000</t>
  </si>
  <si>
    <t>86322000</t>
  </si>
  <si>
    <t>86342000</t>
  </si>
  <si>
    <t>86311000</t>
  </si>
  <si>
    <t>86359000</t>
  </si>
  <si>
    <t>81250000</t>
  </si>
  <si>
    <t>87340000</t>
  </si>
  <si>
    <t>88561000</t>
  </si>
  <si>
    <t>83520000</t>
  </si>
  <si>
    <t>88180000</t>
  </si>
  <si>
    <t>85111000</t>
  </si>
  <si>
    <t>87132000</t>
  </si>
  <si>
    <t>87112000</t>
  </si>
  <si>
    <t>88514000</t>
  </si>
  <si>
    <t>84160000</t>
  </si>
  <si>
    <t>84353000</t>
  </si>
  <si>
    <t>86142000</t>
  </si>
  <si>
    <t>86353000</t>
  </si>
  <si>
    <t>86312000</t>
  </si>
  <si>
    <t>83200000</t>
  </si>
  <si>
    <t>86524000</t>
  </si>
  <si>
    <t>85421000</t>
  </si>
  <si>
    <t>88112000</t>
  </si>
  <si>
    <t>82150000</t>
  </si>
  <si>
    <t>86352000</t>
  </si>
  <si>
    <t>86526000</t>
  </si>
  <si>
    <t>89170000</t>
  </si>
  <si>
    <t>87310000</t>
  </si>
  <si>
    <t>88141000</t>
  </si>
  <si>
    <t>81410000</t>
  </si>
  <si>
    <t>84550000</t>
  </si>
  <si>
    <t>87111000</t>
  </si>
  <si>
    <t>87131000</t>
  </si>
  <si>
    <t>81420000</t>
  </si>
  <si>
    <t>84130000</t>
  </si>
  <si>
    <t>86131000</t>
  </si>
  <si>
    <t>86161000</t>
  </si>
  <si>
    <t>88111000</t>
  </si>
  <si>
    <t>88122000</t>
  </si>
  <si>
    <t>88414000</t>
  </si>
  <si>
    <t>83111000</t>
  </si>
  <si>
    <t>88571000</t>
  </si>
  <si>
    <t>85130000</t>
  </si>
  <si>
    <t>84535000</t>
  </si>
  <si>
    <t>86535000</t>
  </si>
  <si>
    <t>82140000</t>
  </si>
  <si>
    <t>81112000</t>
  </si>
  <si>
    <t>82130000</t>
  </si>
  <si>
    <t>89110000</t>
  </si>
  <si>
    <t>84311000</t>
  </si>
  <si>
    <t>88573000</t>
  </si>
  <si>
    <t>88142000</t>
  </si>
  <si>
    <t>83530000</t>
  </si>
  <si>
    <t>84321000</t>
  </si>
  <si>
    <t>84326000</t>
  </si>
  <si>
    <t>83442000</t>
  </si>
  <si>
    <t>88200000</t>
  </si>
  <si>
    <t>88300000</t>
  </si>
  <si>
    <t>84323000</t>
  </si>
  <si>
    <t>016</t>
  </si>
  <si>
    <t>044</t>
  </si>
  <si>
    <t>045</t>
  </si>
  <si>
    <t>047</t>
  </si>
  <si>
    <t>049</t>
  </si>
  <si>
    <t>056</t>
  </si>
  <si>
    <t>060</t>
  </si>
  <si>
    <t>061</t>
  </si>
  <si>
    <t>078</t>
  </si>
  <si>
    <t>080</t>
  </si>
  <si>
    <t>081</t>
  </si>
  <si>
    <t>091</t>
  </si>
  <si>
    <t>094</t>
  </si>
  <si>
    <t>095</t>
  </si>
  <si>
    <t>099</t>
  </si>
  <si>
    <t>100</t>
  </si>
  <si>
    <t>113</t>
  </si>
  <si>
    <t>Dettes et garanties</t>
  </si>
  <si>
    <t>Gestion du Trésor</t>
  </si>
  <si>
    <t>Budget-Comptabilité-Trésorerie</t>
  </si>
  <si>
    <t>Fonds budgétaire en matière de loterie - Transferts de revenus aux provinces - contributions spécifiques</t>
  </si>
  <si>
    <t>Fonds budgétaire : Fonds du trafic routier - Dépenses liées à l'expropriation (y compris les frais accessoires) de terrains détenus par un autre secteur que le secteur des administrations publiques</t>
  </si>
  <si>
    <t>Fonds budgétaire pour la gestion des déchets - Frais généraux de fonctionnement - secteur privé</t>
  </si>
  <si>
    <t>Fonds budgétaire pour la gestion des déchets - Frais généraux de fonctionnement - secteur public</t>
  </si>
  <si>
    <t>Fonds budgétaire pour la gestion des déchets - Transferts de revenus aux ASBL service des ménages</t>
  </si>
  <si>
    <t>Fonds budgétaire pour la gestion des déchets - Transferts de revenus aux UAP</t>
  </si>
  <si>
    <t>Fonds budgétaire pour la gestion des déchets - Transferts de revenus aux Provinces - contributions générales</t>
  </si>
  <si>
    <t>Fonds budgétaire pour la gestion des déchets - Transferts de revenus aux Communes - contributions générales</t>
  </si>
  <si>
    <t>Fonds budgétaire pour la gestion des déchets - Transferts de revenus aux Communes-contributions spécifiques</t>
  </si>
  <si>
    <t>Fonds budgétaire pour la gestion des déchets - Transferts de revenus aux Communes-contributions aux charges d'intérêt</t>
  </si>
  <si>
    <t>Fonds budgétaire pour la gestion des déchets - Transferts de revenus aux CPAS</t>
  </si>
  <si>
    <t>Fonds budgétaire pour la gestion des déchets - Transferts de revenus aux Intercommunales S 1313</t>
  </si>
  <si>
    <t>Fonds budgétaire pour la gestion des déchets - Transferts de revenus à la Communauté française</t>
  </si>
  <si>
    <t>Fonds budgétaire pour la gestion des déchets - Aides à l'investissement aux entreprises publiques</t>
  </si>
  <si>
    <t>Fonds budgétaire pour la gestion des déchets - Intercommunales du secteur S.1313</t>
  </si>
  <si>
    <t>Dotation Communauté germanophone</t>
  </si>
  <si>
    <t>Subventions en matière de politique de l'énergie pour le développement des guichets de l'énergie</t>
  </si>
  <si>
    <t>Subventions en matière de politique de l'énergie pour le développement de l'hydrogène</t>
  </si>
  <si>
    <t>Subventions en matière de politique de l'énergie en faveur des CPAS</t>
  </si>
  <si>
    <t>Subvention aux entreprises</t>
  </si>
  <si>
    <t>Subvention à la SWL dans le cadre du plan bien-être</t>
  </si>
  <si>
    <t>Subvention à la SWL destinée à des projets particuliers liés au logement d'utilité publique</t>
  </si>
  <si>
    <t>Subvention au CRAC dans le cadre du plan bien-être</t>
  </si>
  <si>
    <t xml:space="preserve"> Finance et Comptabilité</t>
  </si>
  <si>
    <t>078.039</t>
  </si>
  <si>
    <t>049.083</t>
  </si>
  <si>
    <t>083.043</t>
  </si>
  <si>
    <t>083.044</t>
  </si>
  <si>
    <t>083.045</t>
  </si>
  <si>
    <t>083.046</t>
  </si>
  <si>
    <t>083.047</t>
  </si>
  <si>
    <t>083.048</t>
  </si>
  <si>
    <t>083.049</t>
  </si>
  <si>
    <t>092.019</t>
  </si>
  <si>
    <t>081.042</t>
  </si>
  <si>
    <t>081.043</t>
  </si>
  <si>
    <t>091.082</t>
  </si>
  <si>
    <t>085.045</t>
  </si>
  <si>
    <t>ESPACE D'ENCODAGE RESERVE AUX PROPOSITIONS MINISTERIELLES</t>
  </si>
  <si>
    <t>Décisions GW (a)</t>
  </si>
  <si>
    <t>Demandes complémentaires inéluctables (b)</t>
  </si>
  <si>
    <t>Demandes complémentaires (c)</t>
  </si>
  <si>
    <t>Contrôle ventilé vs. total</t>
  </si>
  <si>
    <t>One shot (1)</t>
  </si>
  <si>
    <t>Récurrent (2)</t>
  </si>
  <si>
    <t>One shot (3)</t>
  </si>
  <si>
    <t>Récurrent (4)</t>
  </si>
  <si>
    <t>One shot (5)</t>
  </si>
  <si>
    <t>Récurrent (6)</t>
  </si>
  <si>
    <t>ESPACE RESERVE AUX PROP MIN</t>
  </si>
  <si>
    <t>Transferts entre Ministres 
(9)</t>
  </si>
  <si>
    <t>Variations compensées (d)
(10)</t>
  </si>
  <si>
    <t>(1)</t>
  </si>
  <si>
    <t>Achats de matériel roulant</t>
  </si>
  <si>
    <t>Transfert de revenus à destination d'autres secteurs relatifs à la représentation à la Grande Région</t>
  </si>
  <si>
    <t>Subventions et indemnités spécifiques à des producteurs pour l'organisation de foires et d'évènements destinés à faire connaître l'agriculture wallonne et ses produits</t>
  </si>
  <si>
    <t>Subventions et indemnités spécifiques aux communes pour l'organisation de foires et d'évènements destinés à faire connaître l'agriculture wallonne et ses produits</t>
  </si>
  <si>
    <t>Indemnités quelconques au personnel 2019-2024</t>
  </si>
  <si>
    <t>Fonds structurels 2014-2020 - Projets INTERREG relevant des compétences Economie et Recherche - Pays membres de l'UE</t>
  </si>
  <si>
    <t>Soutien à des initiatives particulières menées par des CPAS dans le domaine de l'action sociale dans le cadre des fonds structurels européens (programmation 2014-2020)</t>
  </si>
  <si>
    <t>Soutien à des initiatives paticulières menées par des ASBL dans le domaine de l'action sociale dans le cadre des fonds structurels européens (programmation 2014-2020)</t>
  </si>
  <si>
    <t>Dépenses informatiques d'investissement (acquisitions de biens matériels informatiques, licences à plus d’un an, développements d’applications, maintenances évolutives, ...)</t>
  </si>
  <si>
    <t>Intervention régionale à verser au compte régional pour l'assainissement des communes à finances obérées (CRAC) dans le cadre du financement alternatif des grandes infrastructures</t>
  </si>
  <si>
    <t>Intervention régionale à verser au compte régional pour l'assainissement des communes à finances obérées (CRAC) dans le cadre du financement alternatif du "Plan piscines" et des prêts à taux zéro y afférents</t>
  </si>
  <si>
    <t>Entretiens et rénovations en matière d'aménagement de terrains (pour les services centraux)</t>
  </si>
  <si>
    <t>Marché de travaux - Réaménagement</t>
  </si>
  <si>
    <t>Transferts de revenus à l'etranger aux institutions internationales autres que les institutions de l'UE</t>
  </si>
  <si>
    <t>Subventions pour des opérations d'acquisition, de construction, de rénovation et d'équipement d'infrastructures sportives initiées par des groupements sportifs et des ASBL de gestion</t>
  </si>
  <si>
    <t>"Wallonie : Ambition Or" - Subventions pour des investissements en matière d'infrastructures sportives au profit de la RCA</t>
  </si>
  <si>
    <t>Subventions pour des opérations d'acquisition, de construction, de rénovation et d'équipement d'infrastructures sportives initiées par d'autres pouvoirs locaux et leur régies autonomes hors intercommunales</t>
  </si>
  <si>
    <t>Subventions pour des opérations d'acquisition, de construction, de rénovation et d'équipement d'infrastructures sportives initiées par des intercommunales</t>
  </si>
  <si>
    <t>Subventions pour des opérations d'acquisition, de construction, de rénovation et d'équipement d'infrastructures sportives initiées par des provinces</t>
  </si>
  <si>
    <t>Subventions pour des opérations d'acquisition, de construction, de rénovation et d'équipement d'infrastructures sportives initiées par des écoles</t>
  </si>
  <si>
    <t>083.051</t>
  </si>
  <si>
    <t>083.050</t>
  </si>
  <si>
    <t>016.007</t>
  </si>
  <si>
    <t>019.009</t>
  </si>
  <si>
    <t>056.082</t>
  </si>
  <si>
    <t>056.083</t>
  </si>
  <si>
    <t>060.084</t>
  </si>
  <si>
    <t>079.058</t>
  </si>
  <si>
    <t>079.059</t>
  </si>
  <si>
    <t>097.026</t>
  </si>
  <si>
    <t>100.053</t>
  </si>
  <si>
    <t>049.086</t>
  </si>
  <si>
    <t>049.084</t>
  </si>
  <si>
    <t>049.085</t>
  </si>
  <si>
    <t>001.088</t>
  </si>
  <si>
    <t>047.026</t>
  </si>
  <si>
    <t>047.027</t>
  </si>
  <si>
    <t>094.077</t>
  </si>
  <si>
    <t>094.076</t>
  </si>
  <si>
    <t>085.054</t>
  </si>
  <si>
    <t>Fonds budgétaire du trafic routier - Dépenses informatiques</t>
  </si>
  <si>
    <t>Fonds budgétaire du trafic routier - Intérêts de la dette commerciale (intérêts de retard)</t>
  </si>
  <si>
    <t>Fonds budgétaire du trafic routier - Autres intérêts (intérêts de retard autres que les dettes commerciales, intérêts judiciaires, intérêts sur créances fiscales)</t>
  </si>
  <si>
    <t>Fonds budgétaire en matière de loterie - Transferts en capital aux asbl au service des ménages</t>
  </si>
  <si>
    <t>Fonds budgétaire pour la gestion des déchets - Transferts de revenus au pouvoir fédéral</t>
  </si>
  <si>
    <t>Fonds budgétaire en matière de politique foncière agricole - Impôts payés</t>
  </si>
  <si>
    <t>Fonds budgétaire en matière de politique foncière agricole - Entretien et gestion des biens immobiliers agricoles gérés par la DAFoR - Secteur privé</t>
  </si>
  <si>
    <t>Fonds budgétaire en matière de politique foncière agricole - Entretien et gestion des biens immobiliers agricoles gérés par la DAFoR - Secteur public</t>
  </si>
  <si>
    <t>Fonds budgétaire en matière de politique foncière agricole - Transferts de revenus aux administrations publiques locales (communes)</t>
  </si>
  <si>
    <t>Fonds budgétaire en matière de politique foncière agricole - Achat de terrain - Secteur public</t>
  </si>
  <si>
    <t>Fonds budgétaire en matière de politique foncière agricole - Travaux d'aménagement sur les biens immobiliers agricoles gérés par la DAFoR</t>
  </si>
  <si>
    <t>Fonds budgétaire pour la gestion de la forêt d'Herbeumont - Entretiens et rénovations en matière d'aménagement de terrains</t>
  </si>
  <si>
    <t>Fonds budgétaire pour la gestion des forêts de l'ancienne "Gruerie d'Arlon" - Réparations et entretiens des biens n'augmentant pas la valeur</t>
  </si>
  <si>
    <t>Fonds budgétaire pour la protection de l'environnement - Travaux de réparations et d'entretien des biens n'augmentant pas la valeur</t>
  </si>
  <si>
    <t>Fonds budgétaire pour la protection de l'environnement - Transferts de revenus aux institutions de l’EU</t>
  </si>
  <si>
    <t>Fonds budgétaire pour la protection de l'environnement - Transferts de revenus aux CPAS</t>
  </si>
  <si>
    <t>083.053</t>
  </si>
  <si>
    <t>047.030</t>
  </si>
  <si>
    <t>047.031</t>
  </si>
  <si>
    <t>047.032</t>
  </si>
  <si>
    <t>047.033</t>
  </si>
  <si>
    <t>047.036</t>
  </si>
  <si>
    <t>056.084</t>
  </si>
  <si>
    <t>030.011</t>
  </si>
  <si>
    <t>052.014</t>
  </si>
  <si>
    <t>052.015</t>
  </si>
  <si>
    <t>052.016</t>
  </si>
  <si>
    <t>052.017</t>
  </si>
  <si>
    <t>053.004</t>
  </si>
  <si>
    <t>070.005</t>
  </si>
  <si>
    <t>071.005</t>
  </si>
  <si>
    <t>073.006</t>
  </si>
  <si>
    <t>073.007</t>
  </si>
  <si>
    <t>073.008</t>
  </si>
  <si>
    <t>073.009</t>
  </si>
  <si>
    <t>073.010</t>
  </si>
  <si>
    <t>073.011</t>
  </si>
  <si>
    <t>075.027</t>
  </si>
  <si>
    <t>075.028</t>
  </si>
  <si>
    <t>075.029</t>
  </si>
  <si>
    <t>Dépenses informatiques courantes spécifiques (consommables, licences à moins d’un an, maintenances non évolutives,...) relevant des compétences du Ministre de la Mobilité</t>
  </si>
  <si>
    <t>Dépenses informatiques d'investissement (acquisitions de biens matériels informatiques, licences à plus d’un an, développements d’applications, maintenances évolutives, ...) dans le cadre de projets informatiques spécifiques relevant des compétences du Ministre de la Mobilité</t>
  </si>
  <si>
    <t>Fonds budgétaire du trafic fluvial - Intérêts de la dette commerciale (intérêts de retard)</t>
  </si>
  <si>
    <t>Fonds budgétaire du trafic routier - Indemnités diverses à des tiers découlant de l’engagement de la responsabilité de la Région - entreprises</t>
  </si>
  <si>
    <t>Fonds budgétaires du trafic routier - Indemnités diverses à des tiers découlant de l'engagement de la responsabilité de la Région - ménages</t>
  </si>
  <si>
    <t>Fonds budgétaire des études techniques - Intérêts de la dette commerciale (intérêts de retard)</t>
  </si>
  <si>
    <t>054.007</t>
  </si>
  <si>
    <t>052.019</t>
  </si>
  <si>
    <t>052.018</t>
  </si>
  <si>
    <t>051.009</t>
  </si>
  <si>
    <t>045.038</t>
  </si>
  <si>
    <t>Subventions au secteur public en matière de chasse, de pêche et de pisciculture</t>
  </si>
  <si>
    <t>001.083</t>
  </si>
  <si>
    <t>036.013</t>
  </si>
  <si>
    <t>Action Sociale</t>
  </si>
  <si>
    <t>Fonds budgétaire pour la protection de l'environnement - Octroi de crédits aux entreprises publiques</t>
  </si>
  <si>
    <t>Fonds budgétaire pour la protection de l'environnement - Octroi de crédits aux entreprises privées</t>
  </si>
  <si>
    <t>Fonds budgétaire pour la protection de l'environnement - Octroi de crédits aux ASBL au service des ménages</t>
  </si>
  <si>
    <t xml:space="preserve">Fonds budgétaire pour la protection de l'environnement - Octroi de crédits aux ménages </t>
  </si>
  <si>
    <t>Fonds budgétaire pour la protection de l'environnement - Prestations en espèces aux ménages en tant que consommateurs</t>
  </si>
  <si>
    <t>Fonds budgétaire pour la protection de l'environnement - Mesures covid-19 - Entreprises publiques</t>
  </si>
  <si>
    <t>Fonds budgétaire pour la protection de l'environnement - Frais de personnel</t>
  </si>
  <si>
    <t>Dépenses informatiques courantes spécifiques (consommables, licences à moins d’un an, maintenances non évolutives,consultances,...) - WBFIN</t>
  </si>
  <si>
    <t>Subventions visant à stimuler la création d’activités, la croissance et l’innovation dans les entreprises et la structuration du tissu productif – Entreprises publiques</t>
  </si>
  <si>
    <t>Fonds budgétaire destiné au soutien de la recherche, du développement et de l'innovation - Transfert de revenus aux entreprises publiques</t>
  </si>
  <si>
    <t>Subventions pour des opérations d'acquisition, de construction, de rénovation et d'équipement de petites infrastructures sportives initiées par les intercommunales</t>
  </si>
  <si>
    <t>Transfert exceptionnel à destination de l'Etat fédéral  </t>
  </si>
  <si>
    <t xml:space="preserve">Observatoire des marchés publics </t>
  </si>
  <si>
    <t>Rémunérations et allocations des agents recrutés et engagés sous CDD pour politiques nouvelles et de relance.</t>
  </si>
  <si>
    <t>Rémunérations et allocations des agents recrutés et engagés sous CDI pour politiques nouvelles et de relance.</t>
  </si>
  <si>
    <t>Dotation à l’Agence wallonne de la Santé, de la Protection sociale, du Handicap et des Familles : provision complément allocations familiales</t>
  </si>
  <si>
    <t>001.084</t>
  </si>
  <si>
    <t>Dépenses spécifiques relatives au fonctionnement du département du développement durable</t>
  </si>
  <si>
    <t>Promotion de la responsabilité sociétale des entreprises</t>
  </si>
  <si>
    <t>Prestations et fournitures de services et biens divers, études, relations publiques, participation à des séminaires et colloques (Transition écologique/développement durable/alimentation durable)</t>
  </si>
  <si>
    <t>Marchés publics et changements climatiques. Outils CO2 - Achats publics responsables</t>
  </si>
  <si>
    <t>Subventions au secteur privé en matière de développement durable et de transition écologique</t>
  </si>
  <si>
    <t>Subvention au secteur autre que public en matière d’alimentation durable</t>
  </si>
  <si>
    <t>Subvention au secteur public en matière de développement durable et de transition écologique (dépenses courantes)</t>
  </si>
  <si>
    <t>Subventions aux communes en matière de développement durable et de transition écologique</t>
  </si>
  <si>
    <t>Subventions octroyées aux Universités et établissements assimilés</t>
  </si>
  <si>
    <t>Subvention au secteur public en matière de développement durable et de transition écologique (investissements)</t>
  </si>
  <si>
    <t>Initiative de toutes natures en matière de développement durable et de transition écologique - intercommunales</t>
  </si>
  <si>
    <t>Dépenses informatiques d'investissement (acquisitions de biens matériels informatiques, licences à plus d’un an, développements d’applications, maintenances évolutives, ...) dans le cadre de projets informatiques spécifiques (Développement durable)</t>
  </si>
  <si>
    <t>001.099</t>
  </si>
  <si>
    <t>058.047</t>
  </si>
  <si>
    <t>058.049</t>
  </si>
  <si>
    <t>079.070</t>
  </si>
  <si>
    <t>098.022</t>
  </si>
  <si>
    <t>098.023</t>
  </si>
  <si>
    <t>099.027</t>
  </si>
  <si>
    <t>112.020</t>
  </si>
  <si>
    <t>118.010</t>
  </si>
  <si>
    <t>045.039</t>
  </si>
  <si>
    <t>049.088</t>
  </si>
  <si>
    <t>049.089</t>
  </si>
  <si>
    <t>049.090</t>
  </si>
  <si>
    <t>083.052</t>
  </si>
  <si>
    <t>094.078</t>
  </si>
  <si>
    <t>094.080</t>
  </si>
  <si>
    <t>094.083</t>
  </si>
  <si>
    <t>113.027</t>
  </si>
  <si>
    <t>047.037</t>
  </si>
  <si>
    <t>047.038</t>
  </si>
  <si>
    <t>047.029</t>
  </si>
  <si>
    <t>036.014</t>
  </si>
  <si>
    <t>079.061</t>
  </si>
  <si>
    <t>079.062</t>
  </si>
  <si>
    <t>079.063</t>
  </si>
  <si>
    <t>079.064</t>
  </si>
  <si>
    <t>079.065</t>
  </si>
  <si>
    <t>079.066</t>
  </si>
  <si>
    <t>079.067</t>
  </si>
  <si>
    <t>079.068</t>
  </si>
  <si>
    <t>079.069</t>
  </si>
  <si>
    <t>081.044</t>
  </si>
  <si>
    <t>081.045</t>
  </si>
  <si>
    <t>091.083</t>
  </si>
  <si>
    <t>091.085</t>
  </si>
  <si>
    <t>018.007</t>
  </si>
  <si>
    <t>001.089</t>
  </si>
  <si>
    <t>085.056</t>
  </si>
  <si>
    <t>031.027</t>
  </si>
  <si>
    <t>031.028</t>
  </si>
  <si>
    <t>053.006</t>
  </si>
  <si>
    <t>093.045</t>
  </si>
  <si>
    <t>085.058</t>
  </si>
  <si>
    <t>085.049</t>
  </si>
  <si>
    <t>085.050</t>
  </si>
  <si>
    <t>085.051</t>
  </si>
  <si>
    <t>058.048</t>
  </si>
  <si>
    <t>077.023</t>
  </si>
  <si>
    <t>001.095</t>
  </si>
  <si>
    <t>001.096</t>
  </si>
  <si>
    <t>001.097</t>
  </si>
  <si>
    <t>001.098</t>
  </si>
  <si>
    <t>001.093</t>
  </si>
  <si>
    <t>Subvention en faveur de la Fondation Solvay (Château de La Hulpe)</t>
  </si>
  <si>
    <t xml:space="preserve"> Subventions et indemnités spécifiques aux secteurs autres que public pour l'organisation de foires et d'événements destinés à faire connaître l'agriculture wallonne et ses produits</t>
  </si>
  <si>
    <t>Frais de carburant, réparation et entretien des véhicules spécifiques</t>
  </si>
  <si>
    <t>Remboursement de traitements, allocations et indemnités du personnel du Service central de comptabilité (et de l'Inspection des Finances, ainsi que des cabinets ministériels dissous)</t>
  </si>
  <si>
    <t>Frais d'études, de relations publiques et de documentation du service central de comptabilité, ainsi que les dépenses des cabinets ministériels dissous</t>
  </si>
  <si>
    <t>Achat de biens meubles durables spécifiques au programme, y compris les achats patrimoniaux des cabinets ministériels dissous</t>
  </si>
  <si>
    <t>Intérêts de la dette régionale consolidée non spécialement affectée, y compris les charges accessoires et intérêts dus dans le cadre de la gestion de la trésorerie</t>
  </si>
  <si>
    <t>Intérêts dus dans le cadre de la gestion de la trésorerie</t>
  </si>
  <si>
    <t>Intérêts débiteurs sur la partie attribuée de l'impôt sur les personnes physiques (calcul définitif)</t>
  </si>
  <si>
    <t>Intérêts débiteurs relatifs au préfinancement à 75% des opérateurs fragiles relevant de la compétence régionale dans le cadre du Fonds Social Européen (FSE)</t>
  </si>
  <si>
    <t>Intérêts d'emprunts contractés dans le cadre de l'assainissement des communes à finances obérées en vertu de la convention du 30 juillet 1992 à verser au CRAC</t>
  </si>
  <si>
    <t>Annuités à verser au Fonds d’Amortissement des Dettes du Logement Social (FADELS) conformément à la Convention du 6 juillet 2004 établie en exécution de l'article 2 de l’accord du 16 décembre 2003 conclu entre le Gouvernement fédéral, le Gouvernement flamand, le Gouvernement wallon et le Gouvernement de la Région de Bruxelles-Capitale relative au règlement définitif des dettes du passé et charges s'y rapportant en matière de logement social</t>
  </si>
  <si>
    <t>Exécution de garanties en faveur des sociétés patrimoniales wallonnes</t>
  </si>
  <si>
    <t>Amortissements FADELS</t>
  </si>
  <si>
    <t>Amortissements d'emprunts de la Région wallonne</t>
  </si>
  <si>
    <t>Plan Actions Achats publics responsables</t>
  </si>
  <si>
    <t>Subventions relatives à la gestion durable du logement</t>
  </si>
  <si>
    <t>Frais de réunions en matière de travaux subsidiés, frais de représentation, études, développement d'applications informatiques, relations publiques, documentation, participation à des séminaires et colloques</t>
  </si>
  <si>
    <t>Achat de biens meubles non durables</t>
  </si>
  <si>
    <t>Subvention en vue de l'information, la coordination et l'organisation des chantiers sous, sur ou au-dessus des voiries ou des cours d'eau"</t>
  </si>
  <si>
    <t>Subvention au secteur privé pour des travaux et des études bénéficiant du coucours du Fonds Européen de  Dévelopement Régional (FEDER) - programmation 2014-2020 - Axe IV</t>
  </si>
  <si>
    <t>Subvention au C.R.A.C. pour le financement d'investissements communaux d'intérêt supra-local destinés aux Services de sécurité, crèches et bâtiments de synergie communes - CPAS et subvention au CRAC pour le financement des travaux de voiries</t>
  </si>
  <si>
    <t>Subvention au CRAC pour le financement de travaux d'entretien de voirie</t>
  </si>
  <si>
    <t>Subventions et indemnités au secteur public en matière de travaux subsidiés</t>
  </si>
  <si>
    <t>Subventions pour travaux aux administrations publiques subordonnées, en ce compris les travaux améliorant la sécurisation des quartiers urbains, les travaux à exécuter aux bâtiments publics y compris les abords et les travaux exécutés à des édifices relevant de l'exercice des cultes reconnus ou de l'exercice de la morale laïque - Plan triennaux</t>
  </si>
  <si>
    <t>Subventions aux communes dans le cadre du Fonds régional pour les investissements communaux</t>
  </si>
  <si>
    <t>Subventions aux administrations publiques subordonnées pour favoriser l'amélioration du cadre de vie, les structures funéraires, les déplacements doux et les conditions d'accueil et d'accessibilité aux bâtiments publics et l'intégration sociale</t>
  </si>
  <si>
    <t>Subventions aux administrations publiques subordonnées pour des travaux dans le cadre de la phase II du plan d'action pluriannuel visant à réduire l'habitat permanent dans les équipements touristiques de Wallonie</t>
  </si>
  <si>
    <t>Subventions pour des investissements supracommunaux</t>
  </si>
  <si>
    <t>Subventions aux administrations publiques subordonnées pour des travaux et des études bénéficiant du concours du fonds européen de développement régional - programmation 2014-2020- Axe IV</t>
  </si>
  <si>
    <t>Subventions aux administrations publiques subordonnées pour des travaux et des études bénéficiant du concours du fonds européen de développement régional - programmation 2014-2020- Axe III</t>
  </si>
  <si>
    <t>Subventions aux administrations publiques subordonnées pour des travaux et des études bénéficiant du concours du fonds européen de développement régional - programmation 2014-2020- Axe V</t>
  </si>
  <si>
    <t>Subventions aux pouvoirs publics dans le cadre de la redynamisation urbaine via la mobilité durable et le développement urbain intégré</t>
  </si>
  <si>
    <t>Subventions aux organismes publics dans le cadre des programmes opérationnels européens-Programmation 2014-2020</t>
  </si>
  <si>
    <t>Avances remboursables aux organismes à finalité sociale</t>
  </si>
  <si>
    <t>Avances remboursables pour aide à l'acquisition - prêts sociaux</t>
  </si>
  <si>
    <t>Actions de sensibilisation au Développement durable du personnel du SPW et OIP. Actions de promotion et soutien à l'éco-exemplarité et au développement durable au SPW et dans les UAP</t>
  </si>
  <si>
    <t>Programme 09.014 (es 09.03)</t>
  </si>
  <si>
    <t>Totaux pour le programme 01.002.</t>
  </si>
  <si>
    <t>Totaux pour le programme 01.003.</t>
  </si>
  <si>
    <t>Totaux pour le programme 02.004.</t>
  </si>
  <si>
    <t>Totaux pour le programme 09.012.</t>
  </si>
  <si>
    <t>Totaux pour le programme 09.014.</t>
  </si>
  <si>
    <t>Totaux pour le programme 09.016.</t>
  </si>
  <si>
    <t>Totaux pour le programme 09.017.</t>
  </si>
  <si>
    <t>Totaux pour le programme 09.019.</t>
  </si>
  <si>
    <t>Totaux pour le programme 09.021.</t>
  </si>
  <si>
    <t>Totaux pour le programme 10.001.</t>
  </si>
  <si>
    <t>Totaux pour le programme 10.022.</t>
  </si>
  <si>
    <t>Totaux pour le programme 10.023.</t>
  </si>
  <si>
    <t>Totaux pour le programme 10.024.</t>
  </si>
  <si>
    <t>Totaux pour le programme 10.085.</t>
  </si>
  <si>
    <t>Totaux pour le programme 10.030.</t>
  </si>
  <si>
    <t>Totaux pour le programme 15.062.</t>
  </si>
  <si>
    <t>Totaux pour le programme 17.001.</t>
  </si>
  <si>
    <t>Totaux pour le programme 17.091.</t>
  </si>
  <si>
    <t>Totaux pour le programme 17.093.</t>
  </si>
  <si>
    <t>Totaux pour le programme 17.094.</t>
  </si>
  <si>
    <t>Totaux pour le programme 18.001.</t>
  </si>
  <si>
    <t>Totaux pour le programme 18.109.</t>
  </si>
  <si>
    <t>Totaux pour le programme 34.120.</t>
  </si>
  <si>
    <t>Totaux pour le programme 36.121.</t>
  </si>
  <si>
    <t>Totaux pour le programme 02.005.</t>
  </si>
  <si>
    <t>Totaux pour le programme 09.020.</t>
  </si>
  <si>
    <t>Totaux pour le programme 15.001.</t>
  </si>
  <si>
    <t>Totaux pour le programme 15.056.</t>
  </si>
  <si>
    <t>Totaux pour le programme 15.057.</t>
  </si>
  <si>
    <t>Totaux pour le programme 15.058.</t>
  </si>
  <si>
    <t>Totaux pour le programme 15.060.</t>
  </si>
  <si>
    <t>Totaux pour le programme 15.061.</t>
  </si>
  <si>
    <t>Totaux pour le programme 15.063.</t>
  </si>
  <si>
    <t>Totaux pour le programme 15.065.</t>
  </si>
  <si>
    <t>Totaux pour le programme 15.068.</t>
  </si>
  <si>
    <t>Totaux pour le programme 16.001.</t>
  </si>
  <si>
    <t>Totaux pour le programme 16.078.</t>
  </si>
  <si>
    <t>Totaux pour le programme 16.079.</t>
  </si>
  <si>
    <t>Totaux pour le programme 18.096.</t>
  </si>
  <si>
    <t>Totaux pour le programme 18.097.</t>
  </si>
  <si>
    <t>Totaux pour le programme 18.098.</t>
  </si>
  <si>
    <t>Totaux pour le programme 18.099.</t>
  </si>
  <si>
    <t>Totaux pour le programme 18.100.</t>
  </si>
  <si>
    <t>Totaux pour le programme 18.102.</t>
  </si>
  <si>
    <t>Totaux pour le programme 18.110.</t>
  </si>
  <si>
    <t>Totaux pour le programme 18.111.</t>
  </si>
  <si>
    <t>Totaux pour le programme 18.112.</t>
  </si>
  <si>
    <t>Totaux pour le programme 18.114.</t>
  </si>
  <si>
    <t>Totaux pour le programme 18.118.</t>
  </si>
  <si>
    <t>Totaux pour le programme 02.006.</t>
  </si>
  <si>
    <t>Totaux pour le programme 14.001.</t>
  </si>
  <si>
    <t>Totaux pour le programme 14.044.</t>
  </si>
  <si>
    <t>Totaux pour le programme 14.045.</t>
  </si>
  <si>
    <t>Totaux pour le programme 14.049.</t>
  </si>
  <si>
    <t>Totaux pour le programme 14.051.</t>
  </si>
  <si>
    <t>Totaux pour le programme 14.052.</t>
  </si>
  <si>
    <t>Totaux pour le programme 14.054.</t>
  </si>
  <si>
    <t>Totaux pour le programme 15.074.</t>
  </si>
  <si>
    <t>Totaux pour le programme 16.083.</t>
  </si>
  <si>
    <t>Totaux pour le programme 16.084.</t>
  </si>
  <si>
    <t>Totaux pour le programme 16.089.</t>
  </si>
  <si>
    <t>Totaux pour le programme 16.090.</t>
  </si>
  <si>
    <t>Totaux pour le programme 02.007.</t>
  </si>
  <si>
    <t>Totaux pour le programme 16.085.</t>
  </si>
  <si>
    <t>Totaux pour le programme 17.092.</t>
  </si>
  <si>
    <t>Totaux pour le programme 18.101.</t>
  </si>
  <si>
    <t>Totaux pour le programme 18.103.</t>
  </si>
  <si>
    <t>Totaux pour le programme 18.104.</t>
  </si>
  <si>
    <t>Totaux pour le programme 18.105.</t>
  </si>
  <si>
    <t>Totaux pour le programme 18.106.</t>
  </si>
  <si>
    <t>Totaux pour le programme 18.107.</t>
  </si>
  <si>
    <t>Totaux pour le programme 18.108.</t>
  </si>
  <si>
    <t>Totaux pour le programme 18.113.</t>
  </si>
  <si>
    <t>Totaux pour le programme 02.008.</t>
  </si>
  <si>
    <t>Totaux pour le programme 11.031.</t>
  </si>
  <si>
    <t>Totaux pour le programme 14.046.</t>
  </si>
  <si>
    <t>Totaux pour le programme 14.047.</t>
  </si>
  <si>
    <t>Totaux pour le programme 16.081.</t>
  </si>
  <si>
    <t>Totaux pour le programme 19.001.</t>
  </si>
  <si>
    <t>Totaux pour le programme 19.119.</t>
  </si>
  <si>
    <t>Totaux pour le programme 19.034.</t>
  </si>
  <si>
    <t>Totaux pour le programme 19.035.</t>
  </si>
  <si>
    <t>Totaux pour le programme 19.036.</t>
  </si>
  <si>
    <t>Totaux pour le programme 19.037.</t>
  </si>
  <si>
    <t>Totaux pour le programme 02.009.</t>
  </si>
  <si>
    <t>Totaux pour le programme 14.048.</t>
  </si>
  <si>
    <t>Totaux pour le programme 16.080.</t>
  </si>
  <si>
    <t>Totaux pour le programme 16.088.</t>
  </si>
  <si>
    <t>Totaux pour le programme 02.010.</t>
  </si>
  <si>
    <t>Totaux pour le programme 09.013.</t>
  </si>
  <si>
    <t>Totaux pour le programme 09.015.</t>
  </si>
  <si>
    <t>Totaux pour le programme 09.018.</t>
  </si>
  <si>
    <t>Totaux pour le programme 11.032.</t>
  </si>
  <si>
    <t>Totaux pour le programme 11.033.</t>
  </si>
  <si>
    <t>Totaux pour le programme 14.050.</t>
  </si>
  <si>
    <t>Totaux pour le programme 14.053.</t>
  </si>
  <si>
    <t>Totaux pour le programme 16.082.</t>
  </si>
  <si>
    <t>Totaux pour le programme 17.095.</t>
  </si>
  <si>
    <t>Totaux pour le programme 02.011.</t>
  </si>
  <si>
    <t>Totaux pour le programme 15.059.</t>
  </si>
  <si>
    <t>Totaux pour le programme 15.064.</t>
  </si>
  <si>
    <t>Totaux pour le programme 15.069.</t>
  </si>
  <si>
    <t>Totaux pour le programme 15.070.</t>
  </si>
  <si>
    <t>Totaux pour le programme 15.071.</t>
  </si>
  <si>
    <t>Totaux pour le programme 15.072.</t>
  </si>
  <si>
    <t>Totaux pour le programme 15.073.</t>
  </si>
  <si>
    <t>Totaux pour le programme 15.075.</t>
  </si>
  <si>
    <t>Totaux pour le programme 15.077.</t>
  </si>
  <si>
    <t>Totaux pour le programme 18.115.</t>
  </si>
  <si>
    <t>Aides à l'investissement aux asbl au service des ménages</t>
  </si>
  <si>
    <t>Aide à l'investissement aux asbl oeuvrant à la promotion du projet "Wallonie Ambitions Or"</t>
  </si>
  <si>
    <t>Frais généraux de fonctionnement à l'intérieur du secteur des administrations publiques</t>
  </si>
  <si>
    <t>Subventions aux asbl liées aux pouvoirs locaux</t>
  </si>
  <si>
    <t>Aide exceptionnelle au relogement des personnes sinistrées suite aux inondations du mois de juillet 2021 via les communes</t>
  </si>
  <si>
    <t>Subvention à la Fédération des CPAS de l'UVCW</t>
  </si>
  <si>
    <t>Soutien à des initiatives particulières menées par des organismes universitaires ou des institutions d'enseignement dans le domaine de l'action sociale dans le cadre des fonds structurels européens (programmation 2014-2020)</t>
  </si>
  <si>
    <t>Subventions aux asbl des pouvoirs locaux en matière de ressources forestières, de conservation de la nature et espaces verts</t>
  </si>
  <si>
    <t>Frais d'analyse et d'expertise dans le cadre des missions du marché TVA</t>
  </si>
  <si>
    <t>Subventions de type investissements en matière de développement durable et d'alimentation durable</t>
  </si>
  <si>
    <t>81111000
81112000
81120000
81131000
81132000
81140000</t>
  </si>
  <si>
    <t>022.025</t>
  </si>
  <si>
    <t>023.037</t>
  </si>
  <si>
    <t>023.038</t>
  </si>
  <si>
    <t>Subventions aux pouvoirs publics subordonnés (Communauté française) en matière de sensibilisation et de protection de l’environnement, de la nature et de la ruralité</t>
  </si>
  <si>
    <t>Subventions aux intercommunales en matière d'investissement (Environnement) - Cofinancement européen 2014-2020</t>
  </si>
  <si>
    <t>Dépenses de toute nature dans le cadre de la gestion de la peste porcine africaine</t>
  </si>
  <si>
    <t>Subventions aux pouvoirs publics subordonnés en faveur de l'exécution de travaux et d'aménagements forestiers, de protection de la nature et d'espaces verts publics</t>
  </si>
  <si>
    <t>Fonds pour le Numérique des pouvoirs locaux</t>
  </si>
  <si>
    <t>Soutien à des initiatives menées par des entreprises publiques en matière d'égalité des chances</t>
  </si>
  <si>
    <t>Soutien à des initiatives menées par des CPAS en matière d'égalité des chances</t>
  </si>
  <si>
    <t>Fonds Structurels 2014-2020 – Projets INTERREG relevant des compétences Emploi et Formation – Entreprises publiques</t>
  </si>
  <si>
    <t>Subventions aux institutions internationales autres que l'Union Européenne</t>
  </si>
  <si>
    <t>Totaux pour le programme 10.122.</t>
  </si>
  <si>
    <t>047.034</t>
  </si>
  <si>
    <t>056.081</t>
  </si>
  <si>
    <t>Fonds budgétaire pour la protection de l'environnement - Intérêts de la dette commerciale</t>
  </si>
  <si>
    <t>Fonds budgétaire pour la protection de l'environnement - Constructions de bâtiments</t>
  </si>
  <si>
    <t>Fonds budgétaire pour la protection de l'environnement - Autres travaux d'aménagement</t>
  </si>
  <si>
    <t>Fonds budgétaire pour la gestion des déchets - Transferts de revenus aux intercommunales - Mesures COVID-19</t>
  </si>
  <si>
    <t>Fonds budgétaire pour la gestion des déchets - Frais généraux de fonctionnement - Autres charges d'intérêts</t>
  </si>
  <si>
    <t>Fonds budgétaire pour la gestion des déchets - Autres subventions d'exploitation - Secteur privé</t>
  </si>
  <si>
    <t>Fonds budgétaire pour la gestion des déchets - Transferts de revenus, autres que des subventions d'exploitation aux entreprises et institutions financières</t>
  </si>
  <si>
    <t>022.021</t>
  </si>
  <si>
    <t>022.024</t>
  </si>
  <si>
    <t>122.001</t>
  </si>
  <si>
    <t>122.002</t>
  </si>
  <si>
    <t>122.003</t>
  </si>
  <si>
    <t>122.004</t>
  </si>
  <si>
    <t>060.088</t>
  </si>
  <si>
    <t>096.013</t>
  </si>
  <si>
    <t>097.027</t>
  </si>
  <si>
    <t>098.027</t>
  </si>
  <si>
    <t>098.024</t>
  </si>
  <si>
    <t>100.063</t>
  </si>
  <si>
    <t>100.054</t>
  </si>
  <si>
    <t>100.055</t>
  </si>
  <si>
    <t>100.056</t>
  </si>
  <si>
    <t>100.057</t>
  </si>
  <si>
    <t>100.064</t>
  </si>
  <si>
    <t>100.058</t>
  </si>
  <si>
    <t>100.059</t>
  </si>
  <si>
    <t>100.060</t>
  </si>
  <si>
    <t>100.061</t>
  </si>
  <si>
    <t>100.062</t>
  </si>
  <si>
    <t>115.036</t>
  </si>
  <si>
    <t>049.087</t>
  </si>
  <si>
    <t>119.017</t>
  </si>
  <si>
    <t>034.013</t>
  </si>
  <si>
    <t>091.088</t>
  </si>
  <si>
    <t>085.059</t>
  </si>
  <si>
    <t>060.089</t>
  </si>
  <si>
    <t>Cat 19</t>
  </si>
  <si>
    <t>091.089</t>
  </si>
  <si>
    <t>056.085</t>
  </si>
  <si>
    <t>122.006</t>
  </si>
  <si>
    <t>094.084</t>
  </si>
  <si>
    <t>094.085</t>
  </si>
  <si>
    <t>100.065</t>
  </si>
  <si>
    <t>100.066</t>
  </si>
  <si>
    <t>101.033</t>
  </si>
  <si>
    <t>080.044</t>
  </si>
  <si>
    <t>091.086</t>
  </si>
  <si>
    <t>053.007</t>
  </si>
  <si>
    <t>075.030</t>
  </si>
  <si>
    <t>075.025</t>
  </si>
  <si>
    <t>075.026</t>
  </si>
  <si>
    <t>077.025</t>
  </si>
  <si>
    <t>077.005</t>
  </si>
  <si>
    <t>077.024</t>
  </si>
  <si>
    <t>077.021</t>
  </si>
  <si>
    <t>Subventions destinées à soutenir les entreprises impactées par les inondations</t>
  </si>
  <si>
    <t>Subventions destinées à soutenir les indépendants impactés par les inondations</t>
  </si>
  <si>
    <t>099.030</t>
  </si>
  <si>
    <t>099.031</t>
  </si>
  <si>
    <t>083.054</t>
  </si>
  <si>
    <t>046.040</t>
  </si>
  <si>
    <t>033.009</t>
  </si>
  <si>
    <t>Subventions aux ASBL des pouvoirs locaux en matière de sensibilisation et de protection de l'environnement et de la nature</t>
  </si>
  <si>
    <t>Cat 20</t>
  </si>
  <si>
    <t>Provisions COVID, relance et résilience</t>
  </si>
  <si>
    <t>Plan de Relance de la Wallonie – anciennement PWT et Get Up Wallonia</t>
  </si>
  <si>
    <t>Plan de Relance de la Wallonie – Facilité pour la relance et la résilience européen</t>
  </si>
  <si>
    <t>Sommes souscrites par l'Etat pour la formation du capital d'établissement des chemins de fer vicinaux - Sommes reprises par l'Etat, à la décharge des provinces et des communes qui ont participé à la formation du capital d'établissement de lignes vicinales concédées, dont la mise en exploitation est définitivement abandonnée (loi du 24 juin 1885)</t>
  </si>
  <si>
    <t>Subventions aux pouvoirs publics subordonnés pour des travaux d'amélioration de la voirie agricole et l'établissement de dispositifs destinés à la protection contre l'érosion des terres agricoles et à la lutte contre les inondations et coulées boueuses dues au ruissellement</t>
  </si>
  <si>
    <t>Etudes, relations publiques, documentation, participation à des séminaires et colloques, frais de réunions, acquisition de petits matériels</t>
  </si>
  <si>
    <t xml:space="preserve">Compensation aux provinces dans le cadre de la forfaitarisation des réductions du PrI pour enfants et personnes à charges </t>
  </si>
  <si>
    <t>Subvention aux organisations syndicales dans le cadre de la mise en œuvre des conventions sectorielles pour le secteur non-marchand public</t>
  </si>
  <si>
    <t>Achat de biens patrimoniaux - Commission de restructuration des entreprises</t>
  </si>
  <si>
    <t>Fonds structurels 2014-2020 - Mesures FEDER 1.1.4, 1.2.1 et 2.3.3 - Entreprises publiques</t>
  </si>
  <si>
    <t>Fonds structurels 2014-2020 - Projet INTERREG relevant des compétences économie et recherche - Entreprises publiques</t>
  </si>
  <si>
    <t>Fonds structurels 2014-2020 - Mesurre FEDER 1.3.1 - Entreprises publiques</t>
  </si>
  <si>
    <t>Fonds structurels 2014-2020 - Projet INTERREG relevant des compétences emploi et formation - Secteur privé</t>
  </si>
  <si>
    <t>Fonds structurels 2014-2020 - Mesures FEDER 2.1.1, 2.1.2 et 2.2.2 - Entreprises publiques</t>
  </si>
  <si>
    <t>Fonds structurels 2014-2020 - Projet INTERREG relevant des compétences économie et recherche - Asbl au service des ménages</t>
  </si>
  <si>
    <t>Fonds structurels 2014-2020 - Mesures FEDER 1.1.4, 1.2.1 et 2.3.3 - Asbl au service des ménages</t>
  </si>
  <si>
    <t>Fonds structurels 2014-2020 - Projet INTERREG relevant des compétences économie et recherche - SACA</t>
  </si>
  <si>
    <t>Fonds structurels 2014-2020 - Mesures FEDER 6.1.1 - Subventions aux asbl au service des ménages</t>
  </si>
  <si>
    <t>Fonds structurels 2014-2020 - Mesures FEDER 6.1.1 - Asbl liées aux pouvoirs locaux</t>
  </si>
  <si>
    <t>Fonds Structurels 2014-2020 – Projets INTERREG relevant des compétences Emploi et Formation – Asbl liées aux pouvoirs locaux</t>
  </si>
  <si>
    <t>Subventions en vue de promouvoir l'égalité des chances en matière d'accès à l'emploi - Secteur associatif</t>
  </si>
  <si>
    <t>Subvention aux structures d'accompagnement à la création d'emploi - Secteur associatif</t>
  </si>
  <si>
    <t>Subvention complémentaire pour les bénéficiaires de la mesure Impulsion</t>
  </si>
  <si>
    <t>Recours à des tiers dans l'accompagnement des publics les plus fragilisés rencontrant des problèmatiques multiples de type psycho-médico-social</t>
  </si>
  <si>
    <t>Dotation à WBI</t>
  </si>
  <si>
    <t>Subvention à l'AWEX - missions économiques spécifiques</t>
  </si>
  <si>
    <t>Participation à des séminaires et colloques, frais de réunion</t>
  </si>
  <si>
    <t>Subventions en matière de services de base à la population et d'aides à la création d'ateliers ruraux en matière de développement rural - Cofinancement européen - PDR</t>
  </si>
  <si>
    <t>Subvention pour de nouvelles actions dans le cadre du contrat de gestion</t>
  </si>
  <si>
    <t>Subvention en capital dans le cadre du projet « Cité des métiers de Namur »</t>
  </si>
  <si>
    <t>Dépenses informatiques courantes spécifiques (consommables, licences à moins d’un an, maintenances non évolutives,...) dans le cadre de projets informatiques spécifiques - programmation 2014-2020 et 2021-2027 - cofinancement par le FEDER</t>
  </si>
  <si>
    <t>Plan de relance de la Wallonie (PRW) et  la Facilité pour la relance et la résilience européen (FRR)</t>
  </si>
  <si>
    <t>Plan de relance de la Wallonie</t>
  </si>
  <si>
    <t>Provision pour la relance et la résilience européen (FRR)</t>
  </si>
  <si>
    <t>Préfinancement dans le cadre de la Facilité pour la relance et la résilience européen (FRR)</t>
  </si>
  <si>
    <t>Facilité pour la relance et la résilience européen (FRR)</t>
  </si>
  <si>
    <t xml:space="preserve">Aides à l’investissement - Fonds wallon des calamités naturelles - Division "Fonds des calamités publiques" </t>
  </si>
  <si>
    <t>Subventions aux communes dans le cadre du programme SOWAFINAL III en vue de réaménager des sites à réaménager</t>
  </si>
  <si>
    <t xml:space="preserve">Frais de fonctionnement - Commission de restructuration des entreprises </t>
  </si>
  <si>
    <t>Subventions aux unités d’administration publiques dans le cadre du programme SOWAFINAL III en vue de l’aménagement des zones d’activités économiques</t>
  </si>
  <si>
    <t>Subventions aux intercommunales dans le cadre du programme SOWAFINAL III en vue de l’aménagement des zones d’activités économiques</t>
  </si>
  <si>
    <t>Subvention Formaform</t>
  </si>
  <si>
    <t xml:space="preserve">Dépenses de consommations énergétiques </t>
  </si>
  <si>
    <t>Financement des programmes RTE-T - Frais d'études, d'essais et de coordination-sécurité/santé de chantiers</t>
  </si>
  <si>
    <t>Dépenses de téléphonie fixe, mobiles et frais de télécommunication</t>
  </si>
  <si>
    <t>Allocation loyer (Energie)</t>
  </si>
  <si>
    <t>Dotation à l’Agence wallonne de la Santé, de la Protection sociale, du Handicap et des Familles dans le cadre du Plan de relance</t>
  </si>
  <si>
    <t>Soutien à des initiatives paticulières menées par des institutions publiques dans d'autres pays membres de l'UE dans le domaine de l'action sociale dans le cadre des fonds structurels européens (programmation 2014-2020)</t>
  </si>
  <si>
    <t xml:space="preserve">Subvention aux Maisons d'accueil et aux Maisons communautaires - Secteur public (communes) </t>
  </si>
  <si>
    <t>Dotation à Formaform</t>
  </si>
  <si>
    <t>Subvention à la SOWAER dans le cadre de l'exécution du projet démantèlement d'aéronefs - PNRR</t>
  </si>
  <si>
    <t xml:space="preserve">Subventions de promotion / subventions et indemnités en matière d’infrastructures sportives pour les autres pouvoirs locaux </t>
  </si>
  <si>
    <t>Subventions de promotion / subventions et indemnités en matière d’infrastructures sportives pour les provinces</t>
  </si>
  <si>
    <t>Dépenses informatiques d'investissement (acquisitions de biens matériels informatiques, licences à plus d’un an, développements d’applications, maintenances évolutives, ...) dans le cadre de projets informatiques spécifiques - Fiscalité</t>
  </si>
  <si>
    <t>Intérêts de la dette régionale consolidée non spécialement affectée, y compris les charges accessoires et intérêts dus dans le cadre de la gestion de la trésorerie - SWAP</t>
  </si>
  <si>
    <t>Subvention à la Ville de CHARLEROI pour la mise en œuvre de la Politique Intégrée de la Ville</t>
  </si>
  <si>
    <t>Subvention à la Ville de LIEGE pour la mise en œuvre de la Politique Intégrée de la Ville</t>
  </si>
  <si>
    <t>Subvention à la Ville de NAMUR pour la mise en œuvre de la Politique Intégrée de la Ville</t>
  </si>
  <si>
    <t>Subvention à la Ville de MONS pour la mise en œuvre de la Politique Intégrée de la Ville</t>
  </si>
  <si>
    <t>Subvention à la Ville de LA LOUVIERE pour la mise en œuvre de la Politique Intégrée de la Ville</t>
  </si>
  <si>
    <t>Subvention à la Ville de TOURNAI pour la mise en œuvre de la Politique Intégrée de la Ville</t>
  </si>
  <si>
    <t>Subvention à la Ville de SERAING pour la mise en œuvre de la Politique Intégrée de la Ville</t>
  </si>
  <si>
    <t>Subvention à la Ville de MOUSCRON pour la mise en œuvre de la Politique Intégrée de la Ville</t>
  </si>
  <si>
    <t>Subvention à la Ville de VERVIERS pour la mise en œuvre de la Politique Intégrée de la Ville</t>
  </si>
  <si>
    <t>Provision : Lutte contre la discrimination dans l'accès au Logement</t>
  </si>
  <si>
    <t>Versement à la Communauté germanophone du montant des aides récupérées auprès de particuliers </t>
  </si>
  <si>
    <t xml:space="preserve">Subvention à WBT pour ses dépenses de fonctionnement </t>
  </si>
  <si>
    <t>Consultations juridiques</t>
  </si>
  <si>
    <t xml:space="preserve">Actions visant à promouvoir les matériaux de réemploi en vue d’une construction durable </t>
  </si>
  <si>
    <t>Fonds budgétaire : Fonds pour la qualité des produits animaux et végétaux</t>
  </si>
  <si>
    <t xml:space="preserve">Travaux d’entretien de propriétés de la Région wallonne (terrains) </t>
  </si>
  <si>
    <t>Subvention permettant le fonctionnement de WALLIMAGE - Frais de fonctionnement et missions déléguées</t>
  </si>
  <si>
    <t>Subvention aux réseaux d'entreprises (Décret du 18 janvier 2007)</t>
  </si>
  <si>
    <t>Subventions aux Cellules opérationnelles des Pôles de compétitivité</t>
  </si>
  <si>
    <t>Subventions cofinancées par le FEADER en vue de promouvoir le développement d'actions locales d'animation économique – PDR 2014-2020</t>
  </si>
  <si>
    <t xml:space="preserve">Subventions visant à stimuler la création d'activités, la croissance et l'innovation - ASBL au service des ménages </t>
  </si>
  <si>
    <t>Subventions visant à stimuler la création d’activités, la croissance et l’innovation – ASBL liées aux pouvoirs locaux</t>
  </si>
  <si>
    <t>Subventions aux projets Ecole Numérique - ASBL au service des ménages</t>
  </si>
  <si>
    <t xml:space="preserve">Relations publiques, documentation, participation à des séminaires et colloques, frais de réunions, de manifestations, de missions, de représentation et frais divers </t>
  </si>
  <si>
    <t>Frais d'études, d'essai et de coordination sécurité/santé de chantier</t>
  </si>
  <si>
    <t>Réparation et entretien courant des bâtiments et des abords non directement liés à l'exploitation des voies hydrauliques et du réseau routier - Bâtiments non techniques</t>
  </si>
  <si>
    <t>Achat de biens meubles non durables et prestations de services effectués en dehors du réseau et liés directement à l'exploitation des réseaux routiers et hydrauliques</t>
  </si>
  <si>
    <t>Contrats, subventions au secteur Université dans le cadre de projets de recherche relatifs au domaine de l'énergie</t>
  </si>
  <si>
    <t>Dotation à l’Agence wallonne de la Santé, de la Protection sociale, du Handicap et des Familles pour la gestion de ses missions paritaires</t>
  </si>
  <si>
    <t>Dotation à l’Agence wallonne de la Santé, de la Protection sociale, du Handicap et des Familles pour la gestion de ses missions règlementées</t>
  </si>
  <si>
    <t>Dotation en capital à l’Agence wallonne de la Santé, de la Protection sociale, du Handicap et des Familles pour la gestion de ses missions paritaires</t>
  </si>
  <si>
    <t>Subventions en matière d'intégration des personnes étrangères et d'origine étrangère et en matière d'égalité des chances au bénéfice d'institutions universitaires ou d'autres institutions d'enseignement</t>
  </si>
  <si>
    <t>Dépenses liées à l'acquisition de biens non durables et de services spécifiques aux compétences Emploi</t>
  </si>
  <si>
    <t>Subventions d'actions diverses en matières d'emploi - ASBL au service des ménages</t>
  </si>
  <si>
    <t>Subventions d'actions diverses en matière d'emploi - UAP</t>
  </si>
  <si>
    <t>Subventions d'actions diverses en matière d'emploi – ASBL liées aux pouvoirs locaux</t>
  </si>
  <si>
    <t>Subventions en vue de promouvoir l’égalité des chances – ASBL liées aux pouvoirs locaux</t>
  </si>
  <si>
    <t>Promotion des nouveaux modèles économiques collaboratifs, coopératifs et créatifs – ASBL au service des ménages</t>
  </si>
  <si>
    <t>Subventions pour la promotion de l’économie sociale en ce compris le développement des coopératives et des nouveaux modèles économiques – UAP</t>
  </si>
  <si>
    <t xml:space="preserve">Subvention pour frais de fonctionnement de W.Alter </t>
  </si>
  <si>
    <t>Intervention en faveur de W.Alter dans le cadre de la mission déléguée "Fonds d'économie sociale et durable"</t>
  </si>
  <si>
    <t>Mission déléguée à W.Alter pour la mesure BRASERO</t>
  </si>
  <si>
    <t>Subventions octroyées au secteur privé dans le cadre des nouveaux accords du non-marchand</t>
  </si>
  <si>
    <t>Subventions en vue de promouvoir l'information, l'orientation et la mise en œuvre de formations qualifiantes - ASBL au service des ménages</t>
  </si>
  <si>
    <t>Subventions en vue de permettre la formation en TIC - ASBL au service des ménages</t>
  </si>
  <si>
    <t>Subventions en vue de permettre des investissements dans la formation - UAP - FOREM</t>
  </si>
  <si>
    <t xml:space="preserve">Subventions de promotions / subventions et indemnités en matière d’infrastructures sportives pour les ASBL </t>
  </si>
  <si>
    <t xml:space="preserve">Subventions de promotion / subventions et indemnités en matière d’infrastructures sportives pour les communes </t>
  </si>
  <si>
    <t xml:space="preserve">Dépenses informatiques courantes spécifiques (consommables, licences à moins d’un an, maintenances non évolutives,consultances,...) - Fiscalité </t>
  </si>
  <si>
    <t>Dépenses informatiques d'investissement (acquisitions de biens matériels informatiques, licences à plus d’un an, développements d’applications, maintenances évolutives, ...) dans le cadre de projets informatiques spécifiques - WBFIN</t>
  </si>
  <si>
    <t>Tourisme</t>
  </si>
  <si>
    <t>Relocalisation de l'alimentation durable en Wallonie - Entreprises physiques</t>
  </si>
  <si>
    <t>Subventions octroyées aux Provinces en vue de mettre en oeuvre des projets portant sur la relocalisation de l'alimentation durable</t>
  </si>
  <si>
    <t>Subventions octroyées aux CPAS en vue de mettre en oeuvre des projets portant sur la relocalisation de l'alimentation durable</t>
  </si>
  <si>
    <t>Subventions octroyées par le DEMNA aux ASBL</t>
  </si>
  <si>
    <t>Acquisition de terrains par la Région dans le cadre de la gestion des cours d’eau non navigables et dans le cadre d'un aménagement foncier rural</t>
  </si>
  <si>
    <t>Subventions et indemnités - UAP</t>
  </si>
  <si>
    <t>Prestations en espèces</t>
  </si>
  <si>
    <t>Aides à l'investissement aux asbl pour favoriser la mobilité durable en Wallonie</t>
  </si>
  <si>
    <t>Transfert en capital aux autres pouvoirs locaux</t>
  </si>
  <si>
    <t>Projets cogérés par le SPW et par l’AVIQ dans le cadre de la mesure 16.9 du PwDR - FEADER - Intercommunales</t>
  </si>
  <si>
    <t>Projets cogérés par le SPW et par l’AVIQ dans le cadre de la mesure 16.9 du PwDR - FEADER - ASBL</t>
  </si>
  <si>
    <t>Projets cogérés par le SPW et par l’AVIQ dans le cadre de la mesure 16.9 du PwDR - FEADER - CPAS</t>
  </si>
  <si>
    <t>Subvention pour encourager les incitants aux expériences de vie formatrice</t>
  </si>
  <si>
    <t>Subventions aux entreprises publiques étrangères ne faisant pas partie du secteur 13</t>
  </si>
  <si>
    <t>Subvention au Forem pour le projet coup de boost</t>
  </si>
  <si>
    <t>Subventions à la fondation rurale de Wallonie</t>
  </si>
  <si>
    <t>Subventions aux ASBL des pouvoirs locaux</t>
  </si>
  <si>
    <t>Projets en économie circulaire d'ASBL</t>
  </si>
  <si>
    <t>Projets en économie circulaire d'indépendants</t>
  </si>
  <si>
    <t>Projets en économie circulaire d'entreprises</t>
  </si>
  <si>
    <t>Primes à l'investissement en faveur d'entreprises personnes physiques exerçant une activité professionnelle à titre d'indépendant</t>
  </si>
  <si>
    <t>Subvention d'activités pour soutenir le secteur logistique (mesures d'accompagnement du prélèvement kilométrique) - Secteur privé</t>
  </si>
  <si>
    <t>Subventions octroyées en application du décret du 3 juillet 2008 - Entreprises publiques</t>
  </si>
  <si>
    <t>Subventions pour la promotion de l'économie sociale en ce compris le développement des coopératives et des nouveaux modèles économiques - unités interrégionales</t>
  </si>
  <si>
    <t>Subvention en vue de permettre la formation - Entités liées à la COCOF</t>
  </si>
  <si>
    <t>Subventions aux structures collectives d'enseignement supérieur - Capital - Entités liées à la Communauté française</t>
  </si>
  <si>
    <t>022.028</t>
  </si>
  <si>
    <t>022.027</t>
  </si>
  <si>
    <t>022.029</t>
  </si>
  <si>
    <t>085.062</t>
  </si>
  <si>
    <t>085.064</t>
  </si>
  <si>
    <t>085.065</t>
  </si>
  <si>
    <t>085.066</t>
  </si>
  <si>
    <t>085.067</t>
  </si>
  <si>
    <t>096.014</t>
  </si>
  <si>
    <t>096.015</t>
  </si>
  <si>
    <t>098.025</t>
  </si>
  <si>
    <t>099.029</t>
  </si>
  <si>
    <t>099.035</t>
  </si>
  <si>
    <t>114.023</t>
  </si>
  <si>
    <t>114.024</t>
  </si>
  <si>
    <t>114.031</t>
  </si>
  <si>
    <t>114.025</t>
  </si>
  <si>
    <t>115.035</t>
  </si>
  <si>
    <t>044.049</t>
  </si>
  <si>
    <t>044.050</t>
  </si>
  <si>
    <t>044.051</t>
  </si>
  <si>
    <t>044.052</t>
  </si>
  <si>
    <t>044.053</t>
  </si>
  <si>
    <t>044.054</t>
  </si>
  <si>
    <t>044.055</t>
  </si>
  <si>
    <t>049.092</t>
  </si>
  <si>
    <t>083.059</t>
  </si>
  <si>
    <t>083.055</t>
  </si>
  <si>
    <t>083.067</t>
  </si>
  <si>
    <t>083.068</t>
  </si>
  <si>
    <t>083.069</t>
  </si>
  <si>
    <t>012.004</t>
  </si>
  <si>
    <t>092.020</t>
  </si>
  <si>
    <t>092.021</t>
  </si>
  <si>
    <t>092.022</t>
  </si>
  <si>
    <t>101.036</t>
  </si>
  <si>
    <t>101.034</t>
  </si>
  <si>
    <t>102.026</t>
  </si>
  <si>
    <t>104.040</t>
  </si>
  <si>
    <t>104.041</t>
  </si>
  <si>
    <t>104.038</t>
  </si>
  <si>
    <t>109.042</t>
  </si>
  <si>
    <t>109.043</t>
  </si>
  <si>
    <t>113.028</t>
  </si>
  <si>
    <t>080.046</t>
  </si>
  <si>
    <t>091.091</t>
  </si>
  <si>
    <t>091.090</t>
  </si>
  <si>
    <t>061.047</t>
  </si>
  <si>
    <t>061.048</t>
  </si>
  <si>
    <t>075.031</t>
  </si>
  <si>
    <t>Fonds budgétaire pour la protection de l'environnement - aides à l'investissement aux entreprises publiques</t>
  </si>
  <si>
    <t>075.032</t>
  </si>
  <si>
    <t>Fonds budgétaire pour la protection de l'environnement - Avances aux pouvoirs locaux</t>
  </si>
  <si>
    <t>097.040</t>
  </si>
  <si>
    <t>Traitements et indemnités – Commission de restructuration des entreprises</t>
  </si>
  <si>
    <t>097.041</t>
  </si>
  <si>
    <t>Interventions coût abonnement transports</t>
  </si>
  <si>
    <t>Taxes matérielles diverses</t>
  </si>
  <si>
    <t>099.036</t>
  </si>
  <si>
    <t>Subventions dans le cadre du développement et du soutien aux commerces, aux artisans et à la redynamisation des centres villes - Indépendants personnes physiques</t>
  </si>
  <si>
    <t>099.037</t>
  </si>
  <si>
    <t>099.038</t>
  </si>
  <si>
    <t>031.031</t>
  </si>
  <si>
    <t>Charges salariales à rembourser pour le personnel détaché</t>
  </si>
  <si>
    <t>Taxes diverses</t>
  </si>
  <si>
    <t>061.050</t>
  </si>
  <si>
    <t>Acquisitions d’autre matériel spécifiques</t>
  </si>
  <si>
    <t>122.018</t>
  </si>
  <si>
    <t>Subvention aux ASBL dans le cadre du PNRR</t>
  </si>
  <si>
    <t>122.019</t>
  </si>
  <si>
    <t>Subvention aux ASBL des pouvoirs locaux dans le cadre du PNRR</t>
  </si>
  <si>
    <t>122.020</t>
  </si>
  <si>
    <t>Subvention d’investissement au ASBL dans le cadre du PNRR</t>
  </si>
  <si>
    <t>122.021</t>
  </si>
  <si>
    <t>Subvention d’investissement au ASBL des pouvoirs locaux dans le cadre du PNRR</t>
  </si>
  <si>
    <t>022.034</t>
  </si>
  <si>
    <t>026.010</t>
  </si>
  <si>
    <t>122.012</t>
  </si>
  <si>
    <t xml:space="preserve">Traitements et indemnités du personnel des membres de la CAIF </t>
  </si>
  <si>
    <t>122.010</t>
  </si>
  <si>
    <t>Indemnités généralement quelconques des membres de la CAIF</t>
  </si>
  <si>
    <t>122.011</t>
  </si>
  <si>
    <t>Frais généraux de fonctionnement liés à la CAIF</t>
  </si>
  <si>
    <t>Totaux pour le programme 11.001.</t>
  </si>
  <si>
    <t>nl</t>
  </si>
  <si>
    <t>Support : Personnel, affaires juridiques, gestion mobilière et immobilière</t>
  </si>
  <si>
    <t>Totaux pour le programme 12.027.</t>
  </si>
  <si>
    <t>Totaux pour le programme 12.029.</t>
  </si>
  <si>
    <t>Digital</t>
  </si>
  <si>
    <t>Totaux pour le programme 11.026.</t>
  </si>
  <si>
    <t>Programme 12.001</t>
  </si>
  <si>
    <t>Totaux pour le programme 12.001.</t>
  </si>
  <si>
    <t>014.018</t>
  </si>
  <si>
    <t>014.017</t>
  </si>
  <si>
    <t>Traitements du personnel d'entretien des cabinets</t>
  </si>
  <si>
    <t>014.015</t>
  </si>
  <si>
    <t>014.019</t>
  </si>
  <si>
    <t>Frais de couverture spécifique des Ministres membres du Gouvernement</t>
  </si>
  <si>
    <t>Impôts et taxes divers</t>
  </si>
  <si>
    <t>016.008</t>
  </si>
  <si>
    <t>017.007</t>
  </si>
  <si>
    <t>Remboursement des traitements du personnel détaché</t>
  </si>
  <si>
    <t>122.074</t>
  </si>
  <si>
    <t>122.044</t>
  </si>
  <si>
    <t>122.047</t>
  </si>
  <si>
    <t>122.048</t>
  </si>
  <si>
    <t>122.017</t>
  </si>
  <si>
    <t>Etudes – Frais de consultance- PRW </t>
  </si>
  <si>
    <t>Appel à projets en économie circulaire </t>
  </si>
  <si>
    <t>Soutien aux marchés publics en économie circulaire </t>
  </si>
  <si>
    <t>Autres subventions à des producteurs ou des ASBL au service des producteurs dans le cadre du PRW</t>
  </si>
  <si>
    <t>122.058</t>
  </si>
  <si>
    <t xml:space="preserve">Subventions aux ASBL au service des ménages – PRW </t>
  </si>
  <si>
    <t>122.064</t>
  </si>
  <si>
    <t>Subventions aux entreprises - PNRR</t>
  </si>
  <si>
    <t>122.067</t>
  </si>
  <si>
    <t>Subventions aux entreprises publiques - PNRR</t>
  </si>
  <si>
    <t>122.075</t>
  </si>
  <si>
    <t>Subventions aux ASBL au service des ménages – PRW </t>
  </si>
  <si>
    <t>122.053</t>
  </si>
  <si>
    <t>Plan horizon proximité – PRW </t>
  </si>
  <si>
    <t>122.022</t>
  </si>
  <si>
    <t>Transferts de revenus à l'Agence du Numérique dans le cadre du PRW</t>
  </si>
  <si>
    <t>122.023</t>
  </si>
  <si>
    <t>Transferts de revenus au CRA-W dans le cadre du PRW</t>
  </si>
  <si>
    <t>122.038</t>
  </si>
  <si>
    <t>Subvention à l'IFAPME - PRW</t>
  </si>
  <si>
    <t>122.045</t>
  </si>
  <si>
    <t>Dotation à Formaform -PRW</t>
  </si>
  <si>
    <t>122.049</t>
  </si>
  <si>
    <t>Dotation complémentaire pour les centres de compétences – PRW </t>
  </si>
  <si>
    <t>122.051</t>
  </si>
  <si>
    <t>Dotation complémentaire CRAW -PRW</t>
  </si>
  <si>
    <t>122.057</t>
  </si>
  <si>
    <t xml:space="preserve">Mission délégué WalEnergie – PRW  </t>
  </si>
  <si>
    <t>122.065</t>
  </si>
  <si>
    <t>Subventions aux CRA - PNRR</t>
  </si>
  <si>
    <t>122.073</t>
  </si>
  <si>
    <t>Dotation à l’ADN- PNRR</t>
  </si>
  <si>
    <t>122.068</t>
  </si>
  <si>
    <t>122.024</t>
  </si>
  <si>
    <t>Transferts de revenus à la Communauté Française dans le cadre du PRW</t>
  </si>
  <si>
    <t>122.066</t>
  </si>
  <si>
    <t>Subventions aux entités liées à la Communauté française - PNRR</t>
  </si>
  <si>
    <t>122.025</t>
  </si>
  <si>
    <t>Aides à l'investissement aux entreprises privées et aux ASBL au service des entreprises dans le cadre du PRW</t>
  </si>
  <si>
    <t>122.016</t>
  </si>
  <si>
    <t>Subvention au FOREM pour remettre en état les infrastructures - PRW</t>
  </si>
  <si>
    <t>122.026</t>
  </si>
  <si>
    <t>Aides à l'investissement au CRA-W dans le cadre du PRW</t>
  </si>
  <si>
    <t>122.050</t>
  </si>
  <si>
    <t>Subvention aux Centres de compétences pour remettre en état les infrastructures – PRW </t>
  </si>
  <si>
    <t>122.052</t>
  </si>
  <si>
    <t>Dotation complémentaire en investissement CRAW -PRW</t>
  </si>
  <si>
    <t>122.027</t>
  </si>
  <si>
    <t>Aides à l'investissement à la Communauté Française dans le cadre du PRW</t>
  </si>
  <si>
    <t>122.013</t>
  </si>
  <si>
    <t xml:space="preserve">Dépenses relatives aux études et marchés de services - PRW </t>
  </si>
  <si>
    <t>122.040</t>
  </si>
  <si>
    <t>Transfert en Capital - Aides à l'investissement aux entreprises publiques (PRW)</t>
  </si>
  <si>
    <t>122.033</t>
  </si>
  <si>
    <t>Aides à l'investissement aux ménages (PRW)</t>
  </si>
  <si>
    <t>122.046</t>
  </si>
  <si>
    <t>122.029</t>
  </si>
  <si>
    <t>Mise en œuvre de feux tricolores intelligents (PRW)</t>
  </si>
  <si>
    <t>122.039</t>
  </si>
  <si>
    <t xml:space="preserve">Frais de fonctionnement pour les dépenses courantes en rapport avec le FRR </t>
  </si>
  <si>
    <t>122.041</t>
  </si>
  <si>
    <t xml:space="preserve">PRW – Etudes, relations publiques, documentation, participation à des séminaires et colloques, frais de réunion </t>
  </si>
  <si>
    <t>122.063</t>
  </si>
  <si>
    <t>PRW – Etudes </t>
  </si>
  <si>
    <t>122.042</t>
  </si>
  <si>
    <t>122.043</t>
  </si>
  <si>
    <t>PRW - Subventions aux Unités d'Administration Publique</t>
  </si>
  <si>
    <t>122.060</t>
  </si>
  <si>
    <t>PRW – Subventions au FOREM</t>
  </si>
  <si>
    <t>122.055</t>
  </si>
  <si>
    <t>PRW – subventions aux CPAS </t>
  </si>
  <si>
    <t>122.070</t>
  </si>
  <si>
    <t>122.061</t>
  </si>
  <si>
    <t>PRW – Subventions aux unités interrégionales</t>
  </si>
  <si>
    <t>122.062</t>
  </si>
  <si>
    <t xml:space="preserve">PNRR – Subventions aux unités d'administration publique </t>
  </si>
  <si>
    <t>122.069</t>
  </si>
  <si>
    <t>PRW – Subventions au FOREM pour les investissements</t>
  </si>
  <si>
    <t>122.030</t>
  </si>
  <si>
    <t>Rémunérations et allocations des agents recrutés et engagés dans le cadre de la mise en œuvre du plan de relance </t>
  </si>
  <si>
    <t>122.036</t>
  </si>
  <si>
    <t>122.059</t>
  </si>
  <si>
    <t>Projet 303 : Actions de soutien à l’insertion de clauses durables dans les marchés publics wallons </t>
  </si>
  <si>
    <t>122.071</t>
  </si>
  <si>
    <t>Faire évoluer Mon Espace vers Ma Wallonie (fiche 293) </t>
  </si>
  <si>
    <t>122.072</t>
  </si>
  <si>
    <t>Digitalisation secteur public PNRR (fiche 290)</t>
  </si>
  <si>
    <t>122.105</t>
  </si>
  <si>
    <t>256 – Accompagner les porteurs de projets de l’appel à projets visant la création de places en crèches</t>
  </si>
  <si>
    <t>122.056</t>
  </si>
  <si>
    <t>Projet 197 – Valorisation de biens à haute valeur patrimoniale </t>
  </si>
  <si>
    <t>122.007</t>
  </si>
  <si>
    <t>Subventions à WBT dans le cadre du Plan de Relance</t>
  </si>
  <si>
    <t>122.037</t>
  </si>
  <si>
    <t>122.028</t>
  </si>
  <si>
    <t>122.014</t>
  </si>
  <si>
    <t>122.015</t>
  </si>
  <si>
    <t>122.034</t>
  </si>
  <si>
    <t>122.031</t>
  </si>
  <si>
    <t xml:space="preserve">Frais généraux de fonctionnement, marché et études (secteur privé) - PRW </t>
  </si>
  <si>
    <t>122.032</t>
  </si>
  <si>
    <t>Frais généraux de fonctionnement, marché et études (secteur public) - PRW</t>
  </si>
  <si>
    <t>122.082</t>
  </si>
  <si>
    <t>122.083</t>
  </si>
  <si>
    <t>014.016</t>
  </si>
  <si>
    <t>014.020</t>
  </si>
  <si>
    <t>046.041</t>
  </si>
  <si>
    <t xml:space="preserve">Taxes diverses </t>
  </si>
  <si>
    <t>046.042</t>
  </si>
  <si>
    <t>Dépenses à l’intérieur de l’administration publique</t>
  </si>
  <si>
    <t>034.014</t>
  </si>
  <si>
    <t>Remboursement de traitements, allocations et indemnités du personnel du Service central de comptabilité et de l'Inspection des Finances, ainsi que des cabinets ministériels dissous</t>
  </si>
  <si>
    <t>034.015</t>
  </si>
  <si>
    <t>Achat de chèques repas du Service central de comptabilité et de l'Inspection des Finances</t>
  </si>
  <si>
    <t>036.015</t>
  </si>
  <si>
    <t>Intérêts dus dans le cadre de la gestion des comptes</t>
  </si>
  <si>
    <t>122.122</t>
  </si>
  <si>
    <t>PRW – Subvention à la SPAQUE</t>
  </si>
  <si>
    <t>122.111</t>
  </si>
  <si>
    <t>PRW – Subventions d’investissements aux ASBL</t>
  </si>
  <si>
    <t>122.077</t>
  </si>
  <si>
    <t>122.109</t>
  </si>
  <si>
    <t>PRW – Subventions d’investissements aux pouvoirs locaux - intercommunales</t>
  </si>
  <si>
    <t>122.078</t>
  </si>
  <si>
    <t>PRW – Dépenses du SPW en vue de l’acquisition des réserves naturelles, des forêts et de la pisciculture</t>
  </si>
  <si>
    <t>122.079</t>
  </si>
  <si>
    <t>PNRR – Dépenses du SPW en vue de l’acquisition des réserves naturelles, des forêts et de la pisciculture</t>
  </si>
  <si>
    <t>056.094</t>
  </si>
  <si>
    <t>060.096</t>
  </si>
  <si>
    <t>Entretiens et rénovations en matière d’aménagement de terrains – secteur public</t>
  </si>
  <si>
    <t>061.051</t>
  </si>
  <si>
    <t xml:space="preserve">Achats de terrains et de bâtiments en Belgique à l’intérieur du secteur des administrations publiques (CPAS,…) </t>
  </si>
  <si>
    <t>122.104</t>
  </si>
  <si>
    <t>Dépenses de fonctionnement en lien avec l’outil de gestion du Plan de Relance de Wallonie</t>
  </si>
  <si>
    <t>Réserve Ukraine </t>
  </si>
  <si>
    <t>093.047</t>
  </si>
  <si>
    <t>093.048</t>
  </si>
  <si>
    <t>Subventions aux intercommunales - PNRR</t>
  </si>
  <si>
    <t xml:space="preserve">PRW - Développer l’orientation usager et renforcer l’optimisation des dispositifs au sein de l’Administration  </t>
  </si>
  <si>
    <t>057.057</t>
  </si>
  <si>
    <t>Transferts de revenus aux entreprises en matière agricole et agro-alimentaire</t>
  </si>
  <si>
    <t>057.053</t>
  </si>
  <si>
    <t>Subventions aux provinces et écoles provinciales en faveur de recherches scientifiques et techniques en matière agricole et agro-alimentaire</t>
  </si>
  <si>
    <t>057.054</t>
  </si>
  <si>
    <t>060.092</t>
  </si>
  <si>
    <t>Transfert de revenus en espèces pour des autres prestations (indemnisations, loyers, etc.) aux ménages en tant que consommateurs</t>
  </si>
  <si>
    <t>060.093</t>
  </si>
  <si>
    <t>Transfert de revenus (subventions, indemnisations, etc.) aux provinces – contributions spécifiques</t>
  </si>
  <si>
    <t>060.094</t>
  </si>
  <si>
    <t>Transfert de revenus (subventions, indemnisations, etc.) aux communes – contributions spécifiques</t>
  </si>
  <si>
    <t>060.095</t>
  </si>
  <si>
    <t>Transfert de revenus (subventions, indemnisations, etc.) aux intercommunales du secteur S1313</t>
  </si>
  <si>
    <t>114.032</t>
  </si>
  <si>
    <t>122.097</t>
  </si>
  <si>
    <t>Achat de biens non durables et de services – Frais généraux de fonctionnement - PRW</t>
  </si>
  <si>
    <t>122.103</t>
  </si>
  <si>
    <t>Transfert de revenus aux organismes administratifs publics</t>
  </si>
  <si>
    <t>122.099</t>
  </si>
  <si>
    <t>Construction et Rénovation de bâtiments - PRW</t>
  </si>
  <si>
    <t>122.092</t>
  </si>
  <si>
    <t>Investissements – Travaux routiers (PRW)</t>
  </si>
  <si>
    <t>045.040</t>
  </si>
  <si>
    <t>049.098</t>
  </si>
  <si>
    <t>Achats de biens non durables et de services - SOFICO</t>
  </si>
  <si>
    <t>049.099</t>
  </si>
  <si>
    <t>Frais généraux de fonctionnement payés à l'intérieur du secteur des administrations publiques</t>
  </si>
  <si>
    <t>049.096</t>
  </si>
  <si>
    <t>083.070</t>
  </si>
  <si>
    <t>Transfert de revenus aux pays membres de l’UE (administrations publiques)</t>
  </si>
  <si>
    <t>083.074</t>
  </si>
  <si>
    <t xml:space="preserve">Transfert de revenus à l’étranger aux pays autres que les pays membres de l’UE (non administrations publiques) </t>
  </si>
  <si>
    <t>083.075</t>
  </si>
  <si>
    <t>083.076</t>
  </si>
  <si>
    <t>083.073</t>
  </si>
  <si>
    <t>083.077</t>
  </si>
  <si>
    <t>Subventions d’exploitation à destination du secteur privé -PRW</t>
  </si>
  <si>
    <t>122.108</t>
  </si>
  <si>
    <t>Subvention aux ASBL liées aux pouvoirs locaux</t>
  </si>
  <si>
    <t>Subventions aux organismes publics qui dépendent directement d’un autre niveau de pouvoir - PRW</t>
  </si>
  <si>
    <t>094.086</t>
  </si>
  <si>
    <t>079.074</t>
  </si>
  <si>
    <t>Subvention aux organismes publiques pour la mise en oeuvre de projets FEDER-INTERREG V – URBACT III</t>
  </si>
  <si>
    <t>079.073</t>
  </si>
  <si>
    <t>Subvention au secteur privé relevant d’un projet bénéficiant du concours du Fonds Européens de Développement Régional ( FEDER ) – programmation 2014-2020 – Axe III</t>
  </si>
  <si>
    <t>080.050</t>
  </si>
  <si>
    <t>080.051</t>
  </si>
  <si>
    <t>080.049</t>
  </si>
  <si>
    <t>Subvention aux UAP visant le financement de campagne de communication</t>
  </si>
  <si>
    <t>081.047</t>
  </si>
  <si>
    <t>Prise de participation dans le capital de sociétés de logement de service public</t>
  </si>
  <si>
    <t>091.098</t>
  </si>
  <si>
    <t>Soutien à des initiatives particulières menées par les ASBL  dans le cadre des Fonds structurels européens</t>
  </si>
  <si>
    <t>091.100</t>
  </si>
  <si>
    <t>Subvention au TRW – Tour de la Région Wallonne</t>
  </si>
  <si>
    <t>091.094</t>
  </si>
  <si>
    <t>Soutien à des initiatives particulières menées par les Provinces dans le cadre des Fonds structurels européens</t>
  </si>
  <si>
    <t>091.095</t>
  </si>
  <si>
    <t>Soutien à des initiatives particulières menées par les zones de secours  dans le cadre des Fonds structurels européens</t>
  </si>
  <si>
    <t>091.097</t>
  </si>
  <si>
    <t>Soutien à des initiatives particulières menées par les ASBL des Pouvoirs Locaux  dans le cadre des Fonds structurels européens</t>
  </si>
  <si>
    <t>091.096</t>
  </si>
  <si>
    <t>Soutien à des initiatives particulières menées par les universités  dans le cadre des Fonds structurels européens</t>
  </si>
  <si>
    <t>Aides à l'investissement aux organismes d'administration publics - ports autonomes</t>
  </si>
  <si>
    <t>Construction et aménagement du réseau de voies lentes le long des voies hydrauliques</t>
  </si>
  <si>
    <t>Construction et aménagement du réseau de voies lentes sur le réseau routier en ce compris les marquages</t>
  </si>
  <si>
    <t>Transfert de revenus aux ASBL au service des ménages</t>
  </si>
  <si>
    <t>Aide à l'investissement aux entreprises privées en matière de politique énergétique</t>
  </si>
  <si>
    <t>Achat de biens meubles durables destinés à l’exploitation et à l’entretien des réseaux routier autoroutier et des voies hydrauliques</t>
  </si>
  <si>
    <t>Travaux en matière de cours d'eau non navigables et de wateringues, d’amélioration d’habitats aquatiques,  y compris la réhabilitation des sites dégradés situés dans le lit majeur des cours d'eau non navigables de première catégorie</t>
  </si>
  <si>
    <t>Fonds budgétaire en matière de politique foncière agricole - Achat de terrain - secteur privé</t>
  </si>
  <si>
    <t>091.099</t>
  </si>
  <si>
    <t xml:space="preserve">Remboursements d'emrpunts versés par les petits assureurs </t>
  </si>
  <si>
    <t>065.006</t>
  </si>
  <si>
    <t>065.007</t>
  </si>
  <si>
    <t>Fonds budgétaire pour la qualité des produits animaux et végétaux - Locations de terres à d’autres secteurs que le secteur des administrations publiques</t>
  </si>
  <si>
    <t>Fonds budgétaire pour la qualité des produits animaux et végétaux - Locations de terres auprès du secteur des administrations publiques</t>
  </si>
  <si>
    <t>097.043</t>
  </si>
  <si>
    <t xml:space="preserve">Taxes matérielles diverses </t>
  </si>
  <si>
    <t>044.056</t>
  </si>
  <si>
    <t>044.057</t>
  </si>
  <si>
    <t>049.097</t>
  </si>
  <si>
    <t>Etudes, marchés de services, de la communication pour les ports autonomes</t>
  </si>
  <si>
    <t>083.071</t>
  </si>
  <si>
    <t>083.072</t>
  </si>
  <si>
    <t>Aides à l’investissements aux entreprises privées pour de nouveaux vecteurs énergétiques</t>
  </si>
  <si>
    <t>075.035</t>
  </si>
  <si>
    <t>Fonds budgétaire pour la protection de l'environnement – Transferts de revenus aux ASBL des administrations publiques</t>
  </si>
  <si>
    <t>030.012</t>
  </si>
  <si>
    <t>Fonds budgétaire en matière de loterie - Autres subventions d'exploitation aux entreprises publiques</t>
  </si>
  <si>
    <t>068.045</t>
  </si>
  <si>
    <t>Fonds budgétaire en faveur de la gestion piscicole et halieutique en Wallonie - Subvention au secteur autre que public.</t>
  </si>
  <si>
    <t>052.036</t>
  </si>
  <si>
    <t>Fonds du trafic routier - Travaux routiers</t>
  </si>
  <si>
    <t>074.015</t>
  </si>
  <si>
    <t>Fonds budgétaire :  Fonds wallon "Kyoto" en matière de qualité de l'air et de changements climatiques - Transfert de revenus aux ménages – Autres prestations aux ménages en tant que consommateurs</t>
  </si>
  <si>
    <t>089.019</t>
  </si>
  <si>
    <t>089.020</t>
  </si>
  <si>
    <t>Fonds budgétaire de l'énergie - Transfert en capital aux provinces</t>
  </si>
  <si>
    <t>089.021</t>
  </si>
  <si>
    <t xml:space="preserve">Fonds budgétaire de l'énergie - Achats autre matériel (bien d'investissement) </t>
  </si>
  <si>
    <t>050.017</t>
  </si>
  <si>
    <t>050.018</t>
  </si>
  <si>
    <t>050.019</t>
  </si>
  <si>
    <t>053.040</t>
  </si>
  <si>
    <t>053.041</t>
  </si>
  <si>
    <t>053.042</t>
  </si>
  <si>
    <t>070.027</t>
  </si>
  <si>
    <t>Fonds budgétaire : Fonds pour la gestion des forêts de l'ancienne «Gruerie d'Arlon» - frais généraux de fonctionnement Secteur public</t>
  </si>
  <si>
    <t>070.028</t>
  </si>
  <si>
    <t>070.029</t>
  </si>
  <si>
    <t>Fonds budgétaire : Fonds pour la gestion des forêts de l'ancienne «Gruerie d'Arlon» - Acquisition de matériel spécifique</t>
  </si>
  <si>
    <t>070.030</t>
  </si>
  <si>
    <t>Fonds budgétaire : Fonds pour la gestion des forêts de l'ancienne «Gruerie d'Arlon» - Acquisition de matériel roulant spécifique</t>
  </si>
  <si>
    <t>071.006</t>
  </si>
  <si>
    <t>Fonds budgétaire pour la gestion de la forêt d'Herbeumont - Frais généraux de fonctionnement - secteur privé</t>
  </si>
  <si>
    <t>071.007</t>
  </si>
  <si>
    <t>Fonds budgétaire pour la gestion de la forêt d'Herbeumont - Acquisition de matériel spécifique</t>
  </si>
  <si>
    <t>071.008</t>
  </si>
  <si>
    <t>Fonds budgétaire pour la gestion de la forêt d'Herbeumont - Acquisition de matériel roulant spécifique</t>
  </si>
  <si>
    <t>073.013</t>
  </si>
  <si>
    <t>Fonds budgétaire en matière de politique foncière agricole - Transferts de revenus aux administartions publiques locales - Provinces</t>
  </si>
  <si>
    <t>073.014</t>
  </si>
  <si>
    <t>Fonds budgétaire en matière de politique foncière agricole - Transferts de revenus aux administrations publiques locales: ASBL des pouvoirs locaux</t>
  </si>
  <si>
    <t>073.015</t>
  </si>
  <si>
    <t>Fonds budgétaire en matière de politique foncière agricole - Transferts de revenus aux administrations publiques locales - CPAS</t>
  </si>
  <si>
    <t>073.016</t>
  </si>
  <si>
    <t>Fonds budgétaire en matière de politique foncière agricole-Transferts de revenus aux administrations publiques locales - Intercommunales</t>
  </si>
  <si>
    <t>073.012</t>
  </si>
  <si>
    <t>Fonds budgétaire en matière de politique foncière agricole - Frais généraux de fonctionnement - secteur public</t>
  </si>
  <si>
    <t>073.018</t>
  </si>
  <si>
    <t>Fonds budgétaire en matière de politique foncière agricole - Investissement</t>
  </si>
  <si>
    <t>073.017</t>
  </si>
  <si>
    <t>Fonds budgétaire en matière de politique foncière agricole - Acquisition d'autre matériel spécifique</t>
  </si>
  <si>
    <t>075.034</t>
  </si>
  <si>
    <t>Fonds budgétaire pour la protection de l'environnement – Travaux hydrauliques</t>
  </si>
  <si>
    <t>077.027</t>
  </si>
  <si>
    <t xml:space="preserve">fonds budgétaire pour la gestion des déchets - Transfert de revenus aux ménages </t>
  </si>
  <si>
    <t>077.026</t>
  </si>
  <si>
    <t>fonds budgétaire pour la gestion des déchets - Intérêt de la dette commerciale</t>
  </si>
  <si>
    <t>077.028</t>
  </si>
  <si>
    <t>fonds budgétaire pour la gestion des déchets - Aides à l'investissement à l'ISSEP</t>
  </si>
  <si>
    <t>113.013</t>
  </si>
  <si>
    <t>075.033</t>
  </si>
  <si>
    <t>Fonds budgétaire pour la protection de l'environnement – Transferts de revenus aux entreprises privées</t>
  </si>
  <si>
    <t>001.116</t>
  </si>
  <si>
    <t>001.117</t>
  </si>
  <si>
    <t>001.118</t>
  </si>
  <si>
    <t>001.119</t>
  </si>
  <si>
    <t>001.120</t>
  </si>
  <si>
    <t>001.121</t>
  </si>
  <si>
    <t>122.054</t>
  </si>
  <si>
    <t>Plateforme Wallangues</t>
  </si>
  <si>
    <t>044.058</t>
  </si>
  <si>
    <t>044.059</t>
  </si>
  <si>
    <t>049.101</t>
  </si>
  <si>
    <t>049.102</t>
  </si>
  <si>
    <t>049.103</t>
  </si>
  <si>
    <t>001.105</t>
  </si>
  <si>
    <t>001.106</t>
  </si>
  <si>
    <t>001.107</t>
  </si>
  <si>
    <t>001.108</t>
  </si>
  <si>
    <t>001.109</t>
  </si>
  <si>
    <t>001.110</t>
  </si>
  <si>
    <t>001.112</t>
  </si>
  <si>
    <t>001.113</t>
  </si>
  <si>
    <t>001.114</t>
  </si>
  <si>
    <t>001.115</t>
  </si>
  <si>
    <t>046.043</t>
  </si>
  <si>
    <t>099.039</t>
  </si>
  <si>
    <t>057.058</t>
  </si>
  <si>
    <t>001.123</t>
  </si>
  <si>
    <t>001.124</t>
  </si>
  <si>
    <t>001.125</t>
  </si>
  <si>
    <t>001.126</t>
  </si>
  <si>
    <t>058.051</t>
  </si>
  <si>
    <t>058.052</t>
  </si>
  <si>
    <t>113.035</t>
  </si>
  <si>
    <t>044.060</t>
  </si>
  <si>
    <t>014.021</t>
  </si>
  <si>
    <t>125.001</t>
  </si>
  <si>
    <t>125.002</t>
  </si>
  <si>
    <t>125.003</t>
  </si>
  <si>
    <t>125.004</t>
  </si>
  <si>
    <t>125.005</t>
  </si>
  <si>
    <t>123.002</t>
  </si>
  <si>
    <t>Programme 09.123</t>
  </si>
  <si>
    <t>Totaux pour le programme 09.123.</t>
  </si>
  <si>
    <t>123.001</t>
  </si>
  <si>
    <t>123.003</t>
  </si>
  <si>
    <t>Programme 11.124</t>
  </si>
  <si>
    <t>Totaux pour le programme 11.124.</t>
  </si>
  <si>
    <t>124.001</t>
  </si>
  <si>
    <t>001.128</t>
  </si>
  <si>
    <t>029.035</t>
  </si>
  <si>
    <t>029.036</t>
  </si>
  <si>
    <t>029.037</t>
  </si>
  <si>
    <t>122.184</t>
  </si>
  <si>
    <t>Fonds</t>
  </si>
  <si>
    <t>SAP</t>
  </si>
  <si>
    <t>001.129</t>
  </si>
  <si>
    <t>001.130</t>
  </si>
  <si>
    <t>001.131</t>
  </si>
  <si>
    <t>Subvention à St'Art Invest</t>
  </si>
  <si>
    <t>Dépenses patrimoniales en lien avec le Commissariat spécial à la reconstruction</t>
  </si>
  <si>
    <t>Totaux pour le programme 11.125.</t>
  </si>
  <si>
    <t>023.039</t>
  </si>
  <si>
    <t>Commune de Herbeumont - Rénovation logement d'urgence</t>
  </si>
  <si>
    <t>056.095</t>
  </si>
  <si>
    <t>Locations de bâtiments - Secteur privé</t>
  </si>
  <si>
    <t>122.100</t>
  </si>
  <si>
    <t>Dotation OEWB – PRW </t>
  </si>
  <si>
    <t>122.101</t>
  </si>
  <si>
    <t>Reconversion des friches sidérurgiques d’ArcelorMittal à Liège – PRW </t>
  </si>
  <si>
    <t>122.102</t>
  </si>
  <si>
    <t>Constitution d’une réserve foncière et travail de réhabilitation – PRW </t>
  </si>
  <si>
    <t>122.114</t>
  </si>
  <si>
    <t>122.116</t>
  </si>
  <si>
    <t>Subvention à l’IFAPME – PNRR </t>
  </si>
  <si>
    <t>122.117</t>
  </si>
  <si>
    <t xml:space="preserve">Transferts vers WBT- PRW </t>
  </si>
  <si>
    <t>122.126</t>
  </si>
  <si>
    <t>Subventions complémentaires à l’AWEX – PRW</t>
  </si>
  <si>
    <t>122.132</t>
  </si>
  <si>
    <t>Subvention contribuant à accélérer la croissance des entreprises – PRW </t>
  </si>
  <si>
    <t>122.134</t>
  </si>
  <si>
    <t>Subvention aux outils financiers – PRW </t>
  </si>
  <si>
    <t>122.180</t>
  </si>
  <si>
    <t xml:space="preserve">Marché publics de consultance </t>
  </si>
  <si>
    <t>122.183</t>
  </si>
  <si>
    <t>Charge d'intérêts pour leasings</t>
  </si>
  <si>
    <t>045.041</t>
  </si>
  <si>
    <t>Financement de la convention Axe 3 Infrabel - RW</t>
  </si>
  <si>
    <t>049.100</t>
  </si>
  <si>
    <t>049.104</t>
  </si>
  <si>
    <t>Aménagements et sécurisation de terrains et de sites gérés par le SPW-MI</t>
  </si>
  <si>
    <t>122.123</t>
  </si>
  <si>
    <t>Intervention dans les charges d’exploitation de l’OTW afin de compenser la hausse des prix de l’énergie </t>
  </si>
  <si>
    <t>122.151</t>
  </si>
  <si>
    <t>Achats de biens non durables et de services (inondation)</t>
  </si>
  <si>
    <t>122.152</t>
  </si>
  <si>
    <t>Réparation et entretien d'ouvrages en matière de travaux routiers (inondation)</t>
  </si>
  <si>
    <t>122.153</t>
  </si>
  <si>
    <t>Intérêts de la dette commerciale (inondation)</t>
  </si>
  <si>
    <t>122.154</t>
  </si>
  <si>
    <t>Autres intérêts (inondation)</t>
  </si>
  <si>
    <t>122.155</t>
  </si>
  <si>
    <t>Investissement - Travaux hydrauliques (inondation)</t>
  </si>
  <si>
    <t>122.173</t>
  </si>
  <si>
    <t>Subventions aux communes dans le secteur de l’Action sociale</t>
  </si>
  <si>
    <t>122.193</t>
  </si>
  <si>
    <t>Subventions aux associations chapitre XII</t>
  </si>
  <si>
    <t>122.084</t>
  </si>
  <si>
    <t xml:space="preserve">PNRR – Dépenses d’investissement destinées aux entreprises publiques </t>
  </si>
  <si>
    <t>122.008</t>
  </si>
  <si>
    <t>Subventions au CGT dans le cadre du plan de relance</t>
  </si>
  <si>
    <t>091.101</t>
  </si>
  <si>
    <t xml:space="preserve">Subventions et indemnités – CPAS </t>
  </si>
  <si>
    <t>122.133</t>
  </si>
  <si>
    <t>Frais de fonctionnement payés au secteur public</t>
  </si>
  <si>
    <t>061.053</t>
  </si>
  <si>
    <t>Subvention en capital au secteur public - Provinces</t>
  </si>
  <si>
    <t>085.072</t>
  </si>
  <si>
    <t>Intérêts de la dette commerciale – SG</t>
  </si>
  <si>
    <t>085.073</t>
  </si>
  <si>
    <t>Subventions à des producteurs autres que les entreprises publiques</t>
  </si>
  <si>
    <t>122.080</t>
  </si>
  <si>
    <t>PNRR – Subvention à l’Office économique wallon du bois</t>
  </si>
  <si>
    <t>122.081</t>
  </si>
  <si>
    <t>PNRR – Subventions aux personnes morales de droit public - Communes</t>
  </si>
  <si>
    <t>122.086</t>
  </si>
  <si>
    <t>PNRR – Subventions aux personnes morales de droit public - CPAS</t>
  </si>
  <si>
    <t>122.087</t>
  </si>
  <si>
    <t>PNRR – Subventions aux personnes morales de droit public - Provinces</t>
  </si>
  <si>
    <t>122.088</t>
  </si>
  <si>
    <t>PNRR – Subventions aux personnes morales de droit public - Intercommunales</t>
  </si>
  <si>
    <t>122.110</t>
  </si>
  <si>
    <t>PRW – Subvention à l’AWAC </t>
  </si>
  <si>
    <t>122.112</t>
  </si>
  <si>
    <t>PRW - Subvention aux ASBL</t>
  </si>
  <si>
    <t>122.125</t>
  </si>
  <si>
    <t>PNRR - Subventions d'exploitation à des producteurs autres que les entreprises publiques </t>
  </si>
  <si>
    <t>122.136</t>
  </si>
  <si>
    <t>PRW - Subvention aux ASBL aux services des entreprises</t>
  </si>
  <si>
    <t>122.160</t>
  </si>
  <si>
    <t>PRW - Subvention au CRAW </t>
  </si>
  <si>
    <t>122.161</t>
  </si>
  <si>
    <t>PNRR - Aides à l'investissement aux entreprises privées </t>
  </si>
  <si>
    <t>122.162</t>
  </si>
  <si>
    <t>PNRR - Autres transferts en capital aux communes </t>
  </si>
  <si>
    <t>122.163</t>
  </si>
  <si>
    <t xml:space="preserve">PNRR - Transferts en capital aux intercommunales </t>
  </si>
  <si>
    <t>122.164</t>
  </si>
  <si>
    <t>PNRR - Transferts de revenus à la communauté française </t>
  </si>
  <si>
    <t>122.165</t>
  </si>
  <si>
    <t>PNRR - Transferts en capital à la communauté française </t>
  </si>
  <si>
    <t>122.166</t>
  </si>
  <si>
    <t>PNRR - Aides à l'investissement aux CPAS</t>
  </si>
  <si>
    <t>122.167</t>
  </si>
  <si>
    <t>PRW – Contributions spécifiques aux communes </t>
  </si>
  <si>
    <t>122.168</t>
  </si>
  <si>
    <t>PRW - Autres transferts en capital aux communes </t>
  </si>
  <si>
    <t>122.169</t>
  </si>
  <si>
    <t>PRW - Transferts de revenus aux intercommunales </t>
  </si>
  <si>
    <t>122.170</t>
  </si>
  <si>
    <t>PRW - Aides à l'investissement aux entreprises privées </t>
  </si>
  <si>
    <t>122.178</t>
  </si>
  <si>
    <t>PRW - Autres subventions d'exploitation aux entreprises publiques</t>
  </si>
  <si>
    <t>053.043</t>
  </si>
  <si>
    <t>053.044</t>
  </si>
  <si>
    <t>053.045</t>
  </si>
  <si>
    <t>074.017</t>
  </si>
  <si>
    <t>Fonds budgétaire : Fonds wallon "Kyoto" en matière de qualité de l'air et de changements climatiques - Autres subventions d'exploitations aux entreprises publiques</t>
  </si>
  <si>
    <t>074.020</t>
  </si>
  <si>
    <t>Fonds budgétaire : Fonds wallon "Kyoto" en matière de qualité de l'air et de changements climatiques - Transferts de revenus aux organismes administratifs publics.</t>
  </si>
  <si>
    <t>074.021</t>
  </si>
  <si>
    <t>Fonds budgétaire : Fonds wallon "Kyoto" en matière de qualité de l'air et de changements climatiques - Transferts de revenus aux intercommunales de secteur S1313</t>
  </si>
  <si>
    <t>074.022</t>
  </si>
  <si>
    <t>Fonds budgétaire : Fonds wallon "Kyoto" en matière de qualité de l'air et de changements climatiques - Transferts en capital aux intercommunales de secteur S1313</t>
  </si>
  <si>
    <t>074.023</t>
  </si>
  <si>
    <t>Fonds budgétaire : Fonds wallon "Kyoto" en matière de qualité de l'air et de changements climatiques - Transferts en capital aux autres pouvoirs locaux.</t>
  </si>
  <si>
    <t>Subventions à la SOWAER pour le renforcement de l'accessibilité des aéroports de Liège et Charleroi - PLAN WALLON D'INVESTISSEMENT (PWI)</t>
  </si>
  <si>
    <t>122.192</t>
  </si>
  <si>
    <t>122.191</t>
  </si>
  <si>
    <t>Subventions aux Centres de recherche – PRW </t>
  </si>
  <si>
    <t>122.210</t>
  </si>
  <si>
    <t>122.211</t>
  </si>
  <si>
    <t>Subvention aux communes en vue du réaménagement de sites à réaménager - PRW</t>
  </si>
  <si>
    <t>Subvention aux CPAS en vue du réaménagement de sites à réaménager - PRW</t>
  </si>
  <si>
    <t>057.060</t>
  </si>
  <si>
    <t>060.099</t>
  </si>
  <si>
    <t>061.055</t>
  </si>
  <si>
    <t>061.056</t>
  </si>
  <si>
    <t>122.213</t>
  </si>
  <si>
    <t>122.135</t>
  </si>
  <si>
    <t>122.215</t>
  </si>
  <si>
    <t>122.216</t>
  </si>
  <si>
    <t>122.217</t>
  </si>
  <si>
    <t>122.218</t>
  </si>
  <si>
    <t>122.219</t>
  </si>
  <si>
    <t>122.220</t>
  </si>
  <si>
    <t>122.221</t>
  </si>
  <si>
    <t>122.231</t>
  </si>
  <si>
    <t>Frais généraux de fonctionnement payés à l'intérieur du secteur des administrations publiques (PRW)</t>
  </si>
  <si>
    <t>122.222</t>
  </si>
  <si>
    <t>122.223</t>
  </si>
  <si>
    <t>122.224</t>
  </si>
  <si>
    <t>122.098</t>
  </si>
  <si>
    <t>122.199</t>
  </si>
  <si>
    <t>122.225</t>
  </si>
  <si>
    <t>122.226</t>
  </si>
  <si>
    <t>122.227</t>
  </si>
  <si>
    <t>122.228</t>
  </si>
  <si>
    <t>122.229</t>
  </si>
  <si>
    <t>122.124</t>
  </si>
  <si>
    <t>122.146</t>
  </si>
  <si>
    <t>Aides à l’investissement aux organismes administratifs publics - PRW</t>
  </si>
  <si>
    <t>Subventions aux communes afin de leur permettre de développer leur réseau communal cyclo piéton (WACY-Mobipôles)</t>
  </si>
  <si>
    <t>Acquisition d'autres biens d'investissement y compris les biens incorporels - Acquisition d'autres matériels (PRW)</t>
  </si>
  <si>
    <t>045.042</t>
  </si>
  <si>
    <t>Financement des intérêts de la convention RER SNCB - RW</t>
  </si>
  <si>
    <t>049.109</t>
  </si>
  <si>
    <t>049.108</t>
  </si>
  <si>
    <t>Frais généraux de fonctionnement payés à l'intérieur du secteur des administrations publiques - Réforme de l'Etat </t>
  </si>
  <si>
    <t>Subventions octroyées aux Intercommunales</t>
  </si>
  <si>
    <t>Fonds budgétaire : Fonds pour la gestion des forêts de l'ancienne «Gruerie d'Arlon» - Travaux de construction de bâtiment</t>
  </si>
  <si>
    <t>001.136</t>
  </si>
  <si>
    <t>PRW - Travaux d’entretiens, d’études et de réparations des cours d’eau non navigables</t>
  </si>
  <si>
    <t>PRW - Travaux d’investissements sur cours d’eau non navigables</t>
  </si>
  <si>
    <t>Contribution de la Région wallonne aux coûts de personnel et de fonctionnement du bureau central de liaison</t>
  </si>
  <si>
    <t>049.105</t>
  </si>
  <si>
    <t>049.106</t>
  </si>
  <si>
    <t>049.107</t>
  </si>
  <si>
    <t>060.102</t>
  </si>
  <si>
    <t>Soutien à des initiatives menées par des asbl des pouvoirs locaux en matière d’action sociale, de cohésion sociale, d’intégration des personnes d’origine étrangères et d’égalité des chances</t>
  </si>
  <si>
    <t>Investissement - Travaux hydrauliques PRW</t>
  </si>
  <si>
    <t>122.203</t>
  </si>
  <si>
    <t>PNRR – Subventions au secteur autre que public (ASBL) en vue de l’acquisition ou de l’aménagement des réserves naturelles, des forêts et de la pisciculture</t>
  </si>
  <si>
    <t>Entretiens et rénovations en matière d’aménagement de terrains</t>
  </si>
  <si>
    <t>Subventions à la Communauté française en matière de fonctionnement - Cofinancement européen - Environnement, ruralité, nature</t>
  </si>
  <si>
    <t>113.034</t>
  </si>
  <si>
    <t>122.194</t>
  </si>
  <si>
    <t>PRW – Subventions aux ASBL au service des ménages</t>
  </si>
  <si>
    <t>122.119</t>
  </si>
  <si>
    <t>PNRR – Subventions au FOREM pour les investissements</t>
  </si>
  <si>
    <t>122.157</t>
  </si>
  <si>
    <t>PNRR – Subventions aux intercommunales pour les investissements</t>
  </si>
  <si>
    <t>122.174</t>
  </si>
  <si>
    <t>PRW – Subventions d’investissements aux unités interrégionales</t>
  </si>
  <si>
    <t>122.175</t>
  </si>
  <si>
    <t>PRW – Subventions d’investissement aux Unités d’administrations publiques</t>
  </si>
  <si>
    <t>078.043</t>
  </si>
  <si>
    <t>Subventions aux intercommunales en matière d'aménagement du territoire et d'urbanisme </t>
  </si>
  <si>
    <t>079.075</t>
  </si>
  <si>
    <t>Subventions aux CPAS dans le cadre du programme SOWAFINAL III en vue de réaménager des sites à réaménager </t>
  </si>
  <si>
    <t>079.076</t>
  </si>
  <si>
    <t>Subvention aux entreprises publiques Sowafinal III SAR</t>
  </si>
  <si>
    <t>122.129</t>
  </si>
  <si>
    <t>Subvention pour Technocité  – PNRR </t>
  </si>
  <si>
    <t>122.130</t>
  </si>
  <si>
    <t>Subvention pour Technifutur  – PNRR </t>
  </si>
  <si>
    <t>122.131</t>
  </si>
  <si>
    <t>Subvention pour Aptaskil (CEFOCHIM)  – PNRR </t>
  </si>
  <si>
    <t>122.150</t>
  </si>
  <si>
    <t>Subventions aux unités interrégionales-PRW </t>
  </si>
  <si>
    <t>Travaux routiers - PRW</t>
  </si>
  <si>
    <t>Achat de biens et de services au sein d'une administration publique</t>
  </si>
  <si>
    <t>099.040</t>
  </si>
  <si>
    <t>Subventions octroyées en application du décret du 3 juillet 2008 - Pouvoir fédéral</t>
  </si>
  <si>
    <t>122.230</t>
  </si>
  <si>
    <t xml:space="preserve">Subventions aux hautes écoles – PRW </t>
  </si>
  <si>
    <t>109.047</t>
  </si>
  <si>
    <t>Subventions aux intercommunales - PRW</t>
  </si>
  <si>
    <t>Programme 12.029</t>
  </si>
  <si>
    <t>Réserve en lien avec la présidence de l'Union européenne</t>
  </si>
  <si>
    <t>Service de la Présidence : Communication</t>
  </si>
  <si>
    <t>Etudes, relations publiques, prestations de services relatives aux Fêtes de Wallonie</t>
  </si>
  <si>
    <t>Frais généraux de fonctionnement payé au secteur privé (Agriculture)</t>
  </si>
  <si>
    <t>Frais généraux de fonctionnement payé au secteur public (Agriculture)</t>
  </si>
  <si>
    <t>Dotation de fonctionnement OP - Agriculture</t>
  </si>
  <si>
    <t>Dotation à l’OP - Missions capital (agriculture)</t>
  </si>
  <si>
    <t>Subventions aux Cellules opérationnelles des Pôles de compétitivité dans le cadre de la Formation</t>
  </si>
  <si>
    <t>Aide aux entreprises dans le cadre de la crise énergétique</t>
  </si>
  <si>
    <t>Energie - Autres subventions d'exploitation à des producteurs autres que les entreprises publiques</t>
  </si>
  <si>
    <t>Energie - Transferts de revenus, autres que des subventions d'exploitation, aux entreprises et institutions</t>
  </si>
  <si>
    <t>Energie - Transferts de revenus aux ASBL au service des ménages</t>
  </si>
  <si>
    <t>Energie - Transferts de revenus aux administrations publiques locales - Aux communes -Contributions spécifiques</t>
  </si>
  <si>
    <t>Energie - Transferts de revenus aux administrations publiques locales - CPAS</t>
  </si>
  <si>
    <t>Energie - Transferts de revenus aux administrations publiques locales - Intercommunales du secteur S.1313</t>
  </si>
  <si>
    <t>Energie - Transferts de revenus aux administrations publiques locales - Autres pouvoirs locaux</t>
  </si>
  <si>
    <t>Energie - Transferts de revenus aux ASBL des pouvoirs locaux</t>
  </si>
  <si>
    <t>Energie - Aides à l'investissement aux entreprises publiques</t>
  </si>
  <si>
    <t>MI - Aides à l'investissement aux entreprises publiques</t>
  </si>
  <si>
    <t>Energie - Aides à l'investissement aux entreprises privées</t>
  </si>
  <si>
    <t>Energie - Transferts en capital aux administrations publiques locales - Aides à l'investissement aux communes</t>
  </si>
  <si>
    <t>Energie - Transferts en capital aux administrations publiques locales - Autres transferts en capital aux communes</t>
  </si>
  <si>
    <t>Energie - Transferts en capital aux administrations publiques locales - Aides à l'investissement aux ASBL des pouvoirs locaux</t>
  </si>
  <si>
    <t>Energie - Transferts en capital aux administrations publiques locales - CPAS</t>
  </si>
  <si>
    <t>Energie - Transferts en capital aux administrations publiques locales - Autres pouvoirs locaux</t>
  </si>
  <si>
    <t>Intérêt de la dette commerciale</t>
  </si>
  <si>
    <t xml:space="preserve">Autres intérêts </t>
  </si>
  <si>
    <t xml:space="preserve">Cofinancement européen - Subventions aux ménages relatives à la participation de la Région à des programmes de coopération transnationale (INTERREG) </t>
  </si>
  <si>
    <t>Cofinancement européen - Intervention de la Région dans le coût des travaux à exécuter dans les UAP -  ports autonomes - dans le cadre de la programmation 2014-2020 des fonds FEDER</t>
  </si>
  <si>
    <t>Subventions aux communes destinées à équiper et améliorer le réseau routier en matière de sécurité routière, d’intermodalité et de mobilité, ainsi que pour la construction et l’aménagement de pistes cyclables dans le cadre du réseau cyclable</t>
  </si>
  <si>
    <t>Subventions aux provinces destinées à équiper et améliorer le réseau routier en matière de sécurité routière, d’intermodalité et de mobilité, ainsi que pour la construction et l’aménagement de pistes cyclables dans le cadre du réseau cyclable</t>
  </si>
  <si>
    <t>Cofinancement européen - Subventions d'investissements au secteur public (Province)</t>
  </si>
  <si>
    <t>Construction, réhabilitation, sécurisation et aménagements d’infrastructures cyclo-piétonnes – enveloppe additionnelle modes actifs du PIMPT</t>
  </si>
  <si>
    <t xml:space="preserve">Subvention aux CPAS en vue de soutenir la formation de leurs bénéficiaires  </t>
  </si>
  <si>
    <t xml:space="preserve">Promotion des métiers – Unités interrégionales </t>
  </si>
  <si>
    <t>Service Commun d'Audit</t>
  </si>
  <si>
    <t>Rémunérations et allocations des agents du service commun d'audit</t>
  </si>
  <si>
    <t>Frais de fonctionnement du Service Commun d’Audit</t>
  </si>
  <si>
    <t>Frais d'équipement du Service Commun d'Audit</t>
  </si>
  <si>
    <t>Protection des Données</t>
  </si>
  <si>
    <t>Gestion du Digital</t>
  </si>
  <si>
    <t>Gestion informatique du S.P.W. - Dépenses d'exploitation</t>
  </si>
  <si>
    <t>Gestion informatique du S.P.W. - Dépenses d'exploitation à l'intérieur du secteur des administrations publiques</t>
  </si>
  <si>
    <t>Gestion informatique du S.P.W. - Dépenses d'investissement</t>
  </si>
  <si>
    <t xml:space="preserve">Dotation à l'AWSR </t>
  </si>
  <si>
    <t>Dépenses informatiques courantes spécifiques (consommables, licences à moins d'un an, maintenances non évolutives, ...) </t>
  </si>
  <si>
    <t>Dépenses informatiques d'investissement (acquisitions de biens matériels informatiques, licences à plus d'un an, développements d'applications, maintenances évolutives, ...) dans le cadre de projets informatiques spécifiques </t>
  </si>
  <si>
    <t xml:space="preserve">Convention In-House – Inventaires amiante avec l’ISSeP </t>
  </si>
  <si>
    <t>Loyers des biens immobiliers pris en location</t>
  </si>
  <si>
    <t>Taxes pour tous les véhicules du SPW</t>
  </si>
  <si>
    <t>Précomptes immobilier et taxes diverses en lien avec les bâtiments à la charge du Département de la Gestion immobilière</t>
  </si>
  <si>
    <t>Achat de bâtiments à l’intérieur du secteur des administrations publiques</t>
  </si>
  <si>
    <t>Achat de bâtiments dans d'autres secteurs que le secteur des administrations publiques</t>
  </si>
  <si>
    <t>Travaux d'aménagement, de construction et de rénovation effectués dans les bâtiments administratifs de la Région wallonne</t>
  </si>
  <si>
    <t>Provision : acquisition de véhicules</t>
  </si>
  <si>
    <t>Provision : Acquisition de biens meubles durables et patrimoniaux</t>
  </si>
  <si>
    <t>Achat de biens meubles durables destinés à l'aménagement des bâtiments, et de matériel et outillage  - Gestion immobilière</t>
  </si>
  <si>
    <t>Dotation spécifique destinée à couvrir les frais de fonctionnement de la SOWAER afférent à l'exercice des missions déléguées environnementales</t>
  </si>
  <si>
    <t>PRW - Subvention en investissement aux communes</t>
  </si>
  <si>
    <t>Frais généraux de fonctionnement - secteur privé (Nature, Ruralité et Environnement)</t>
  </si>
  <si>
    <t>Frais généraux de fonctionnement - secteur public (Nature, Ruralité et Environnement)</t>
  </si>
  <si>
    <t>Locations de bâtiments auprès du secteur des administrations publiques</t>
  </si>
  <si>
    <t xml:space="preserve">Impôts payés à des sous-secteurs des administrations publiques </t>
  </si>
  <si>
    <t xml:space="preserve">Locations de terres à d'autres secteurs que les administrations publiques </t>
  </si>
  <si>
    <t>Subvention au centre wallon de recherches agronomiques de Gembloux (CRA-W)</t>
  </si>
  <si>
    <t>Subventions de fonctionnement aux intercommunales du secteur S13.13</t>
  </si>
  <si>
    <t>Subvention en capital aux intercommunales du secteur S.1313</t>
  </si>
  <si>
    <t>Subventions d’exploitation aux entreprises publiques</t>
  </si>
  <si>
    <t>Cotisation aux Organismes externes en charge des contrôles médicaux, de la médecine du travail, de la prévention et de la protection au travail</t>
  </si>
  <si>
    <t>Dépenses patrimoniales du Secrétariat pour l’Aide à la gestion et au Contrôle internes des Cabinets</t>
  </si>
  <si>
    <t>Etudes, relations publiques, documentation, participation à des séminaires et colloques, frais de réunion (communication externe)</t>
  </si>
  <si>
    <t>Frais généraux de fonctionnement - Plan de relance, résilience et transition</t>
  </si>
  <si>
    <t>Acquisition de matériel en lien avec le logiciel Calista</t>
  </si>
  <si>
    <t>Dépenses informatiques courantes spécifiques - Agriculture</t>
  </si>
  <si>
    <t>Dépenses informatiques d'investissement dans le cadre de projets informatiques spécifiques (Agriculture et ruralité)</t>
  </si>
  <si>
    <t>Etudes et frais de fonctionnement spécifique au DPEAI - (agriculture)</t>
  </si>
  <si>
    <t>Études, frais de fonctionnement, frais de communication  - DFA (Agriculture)</t>
  </si>
  <si>
    <t>Etudes et frais de fonctionnement spécifique au DEMNA</t>
  </si>
  <si>
    <t>Autres subventions d’exploitation à des producteurs en matière de vulgarisation, d'encadrement et de promotion de l’agriculture</t>
  </si>
  <si>
    <t>Subventions aux organismes chargés de missions de vulgarisation, d'encadrement et de promotion de l'agriculture</t>
  </si>
  <si>
    <t>Frais de fonctionnement spécifique à l'OP et au système Intégré de Gestion et de Contrôle</t>
  </si>
  <si>
    <t>Dotation missions courantes à l’Organisme Payeur</t>
  </si>
  <si>
    <t>Dépenses relatives aux corrections financières payées par l'OP</t>
  </si>
  <si>
    <t>Dotation en investissement à l’Organisme Payeur</t>
  </si>
  <si>
    <t>Etudes et frais de fonctionnement en matière de chasse et de pêche et autres frais divers</t>
  </si>
  <si>
    <t>Subvention aux communes en vue du développement de la pêche et de la pisciculture, ainsi qu’en matière de chasse</t>
  </si>
  <si>
    <t>Subventions au groupe outil régional pour couvrir ses frais de fonctionnement</t>
  </si>
  <si>
    <t>Moyens d'actions à l’outil régional ayant pour but la consolidation et le développement des entreprises wallonnes - prise de participation</t>
  </si>
  <si>
    <t xml:space="preserve">Moyens d'actions - prêts et garantie - à l’outil régional ayant pour but la consolidation et le développement des entreprises wallonnes </t>
  </si>
  <si>
    <t>Subventions aux entreprises publiques dans le cadre du programme SOWAFINAL III, Actes et travaux de viabilisation et de redynamisation, opérations de rachat (loi de 70, décret du 11 mars 2004 et décret du 2 février 2017) en vue de l’aménagement des zones d’activités économiques</t>
  </si>
  <si>
    <t>Actes et travaux de viabilisation et de redynamisation, opérations de rachat (décret du 2 février 2017 relatif au développement des parcs d'activités économiques) - UAP</t>
  </si>
  <si>
    <t>Interventions dans le cadre du décret du 11 mars 2004 relatif aux infrastructures d'accueil des activités économiques - UAP</t>
  </si>
  <si>
    <t xml:space="preserve">Subvention Spark Oh! </t>
  </si>
  <si>
    <t>Etudes et prestations de services dans le cadre des projets Ecoles Numériques et de la stratégie numérique - Digital Wallonia</t>
  </si>
  <si>
    <t xml:space="preserve">Mise en œuvre du Plan d'action Wallonie Cyclable (WaCy) - enveloppe additionnelle Modes Actifs du PIMPT </t>
  </si>
  <si>
    <t>Aide à l’investissement aux entreprises publiques</t>
  </si>
  <si>
    <t>Cofinancement Européen : Participation de la Région aux dépenses des programmes Interreg pour les asbl</t>
  </si>
  <si>
    <t>Cofinancement Européen : Participation de la Région aux dépenses des programmes Interreg pour l'Opérateur de Transport de Wallonie</t>
  </si>
  <si>
    <t>Subventions aux communes afin de leur permettre de développer leur réseau communal cyclo piéton et les projets d'intermodalité</t>
  </si>
  <si>
    <t>Cofinancement Européen - Participation de la région aux dépenses des programmes Interreg pour les communes</t>
  </si>
  <si>
    <t>Cofinancement Européen - Participation de la région aux dépenses des programmes Interreg pour les intercommunales</t>
  </si>
  <si>
    <t>Cofinancement Européen - Subventions aux administrations publiques subordonnées pour des travaux et des études bénéficiant du concours du Fonds européen de développement régional</t>
  </si>
  <si>
    <t>Cofinancement européen - Participation de la région aux dépenses des programmes Interreg pour les universités</t>
  </si>
  <si>
    <t>Transfert en capital vers les écoles pour financer des projets de mobilité active</t>
  </si>
  <si>
    <t>Frais d'études - Environnement</t>
  </si>
  <si>
    <t>Cofinancement européen - Etudes réalisées dans le cadre de programmes particuliers</t>
  </si>
  <si>
    <t>Intervention en faveur de l'ITB dans le cadre de la mise en œuvre de la convention de Strasbourg</t>
  </si>
  <si>
    <t xml:space="preserve">Cofinancement européen - Subventions aux ASBL relatives à la participation de la Région à des programmes de coopération transnationale (INTERREG) </t>
  </si>
  <si>
    <t>Cofinancement européen – Transferts de revenus à la CF dans le cadre de la participation de la Région à des programmes de coopération transnationale (Interreg)</t>
  </si>
  <si>
    <t>Aides à l'investissement aux entreprises publiques - Ports autonomes</t>
  </si>
  <si>
    <t>Cofinancement européen – Subventions d’investissement aux Unités d’administration publique</t>
  </si>
  <si>
    <t>Cofinancement européen - Subventions à des organismes belges représentant l'intervention de la Région dans les coûts de projets dans le cadre de la programmation 2014-2020 des fonds FEDER</t>
  </si>
  <si>
    <t>Cofinancement européen - Réhabilitation, sécurisation, aménagement et équipement du réseau routier non structurant ainsi que le déplacement des installations appartenant aux concessionnaires - Phasing out</t>
  </si>
  <si>
    <t>Cofinancement européen - Programmes particuliers - Programmation 2014-2020</t>
  </si>
  <si>
    <t xml:space="preserve">Sécurisation, aménagement, équipement, rénovation, reconditionnement et réhabilitation (y compris d'installations électriques et électromécaniques) à réaliser sur le réseau des voies hydrauliques, des barrages et de leurs dépendances (Plan infrastructures) </t>
  </si>
  <si>
    <t>Investissement électriques et électromécaniques sur le réseau non structurant et sur les infrastructures de télégestion du trafic ainsi que les travaux de raccordement au réseau de distribution d'énergie</t>
  </si>
  <si>
    <t>Cofinancement européen - sécurisation et aménagement et équipement à réaliser sur le réseau des voies hydrauliques (Programmation 2014-2020)</t>
  </si>
  <si>
    <t>Construction, acquisition et aménagement dans le cadre de la vision FAST 2030 - mobipôles</t>
  </si>
  <si>
    <t>Intérêt de retard pour factures commerciales</t>
  </si>
  <si>
    <t>Subventions en faveur du secteur privé - Chèques « énergie » et programme Amure</t>
  </si>
  <si>
    <t>Cofinancement européen - Transferts de revenus, autres que des subventions d'exploitation, aux entreprises et institutions financières dans le cadre de projets</t>
  </si>
  <si>
    <t>Cofinancement européen - Transferts de revenus à d'autres groupes institutionnels (pouvoir fédéral, communautés, régions, commissions communautaires) - Communauté française dans le cadre de projets</t>
  </si>
  <si>
    <t>Aide à l’investissement aux ménages en matière de politique énergétique</t>
  </si>
  <si>
    <t>Cofinancement européen - Transferts en capital aux administrations publiques locales – Autres pouvoirs locaux – Projets Européeens</t>
  </si>
  <si>
    <t>PRW subventions aux ASBL – Action sociale </t>
  </si>
  <si>
    <t>Subventions en matière d'intégration des personnes étrangères et d'origine étrangère ainsi qu'en matière d'égalité des chances au bénéfice des provinces</t>
  </si>
  <si>
    <t>Subventions aux agences de développement local</t>
  </si>
  <si>
    <t>Cofinancement FSE des actions de développement de l'économie sociale - Programmation 2021-2027 - Asbl</t>
  </si>
  <si>
    <t>Support à la Fonction Publique Régionale</t>
  </si>
  <si>
    <t>Etudes, relations publiques, documentation, participation à des séminaires et colloques, frais de réunions (communication interne)</t>
  </si>
  <si>
    <t>Juridique et Traduction</t>
  </si>
  <si>
    <t>Frais de fonctionnement du Département Juridique et Traduction</t>
  </si>
  <si>
    <t>Subventions au FLW et frais liés aux mesures kots et seniors</t>
  </si>
  <si>
    <t>Subventions au Fonds du Logement wallon dans le cadre des programmes communaux du logement et des mesures seniors et kots</t>
  </si>
  <si>
    <t>Frais de fonctionnement courant, relations publiques, documentation, participation à des séminaires et colloques, frais d'assurances et études, honoraires d'avocats et frais d'expertise, et dépenses relatives à l'occupation des locaux mis à disposition par des tiers</t>
  </si>
  <si>
    <t>"Wallonie : Ambition Or" - Subventions pour des investissements en matière d'infrastructures sportives au profit des Communes</t>
  </si>
  <si>
    <t>Etudes, relations publiques, documentation, participation à des séminaires et colloques, frais de réunions, expertises, frais de procédure, honoraires d'avocat, frais administratifs CAI</t>
  </si>
  <si>
    <t>Expertises, frais de procédure, frais de fonctionnement, honoraires d'avocats, frais bancaires, chèques circulaires et assignations postales</t>
  </si>
  <si>
    <t>Dotation pour le budget de la Structure de Coordination de l'Information patrimoniale (SCIP)</t>
  </si>
  <si>
    <t>Frais bancaires, chèques circulaires, assignations postales et remboursements aux tiers de sommes indûment perçues par le Receveur général</t>
  </si>
  <si>
    <t>Frais de fonctionnement, d’études, communication, démarches qualité simplification administrative – DFA</t>
  </si>
  <si>
    <t>Frais d’entretien et de maintenance des bâtiments spécifiques – DFA (Nature, Ruralité et Environnement)</t>
  </si>
  <si>
    <t xml:space="preserve">Subventions à des producteurs autres que les entreprises publiques en matière de fonctionnement – cofinancement européen 2014-2020 et 2021-2027 (Environnement)  </t>
  </si>
  <si>
    <t>Subventions aux UAP en matière de fonctionnement – Cofinancement européen 2014-2020 et 2021-2027</t>
  </si>
  <si>
    <t>Subventions à  la communauté française dans le cadre des relations internationales gérées en collaboration avec WBI</t>
  </si>
  <si>
    <t>Aménagement ou construction de Centres régionaux d'Initiation à l'Environnement (CRIE) et des autres bâtiments spécifiques à l’environnement et à la nature dont les maisons forestières</t>
  </si>
  <si>
    <t>Subventions octroyées par le DEMNA aux universités</t>
  </si>
  <si>
    <t>Études et dépenses de fonctionnement spécifiques relatifs aux activités de contrôles du bien-être animal</t>
  </si>
  <si>
    <t>Subventions aux ASBL en matière de protection et de bien-être des animaux</t>
  </si>
  <si>
    <t>Etudes et dépenses de fonctionnement spécifiques dans le cadre du Life intégré</t>
  </si>
  <si>
    <t>Etudes et dépenses de fonctionnement spécifiques au DNF</t>
  </si>
  <si>
    <t>Dépenses de fonctionnement spécifique à la gestion des forêts domaniales, des réserves naturelles domaniales, des piscicultures et frayères,  du comptoir wallon des matériels forestiers de reproduction</t>
  </si>
  <si>
    <t xml:space="preserve">Frais de fonctionnement des sites Natura 2000, réserves naturelles, forêts domaniales et espaces verts publics domaniaux </t>
  </si>
  <si>
    <t>Entretiens et rénovations en matière d'aménagement de terrains (services ext)</t>
  </si>
  <si>
    <t>Subvention aux ASBL  dans le cadre de la gestion des sites Natura 2000</t>
  </si>
  <si>
    <t xml:space="preserve">Subvention aux ASBL dans le cadre de projets LIFE  </t>
  </si>
  <si>
    <t>Subventions aux pouvoirs organisateurs de parc naturel en faveur de l'établissement de la maison du parc et subventions au secteur public pour la mise en œuvre du volet conservation de la nature du plan de gestion des parcs naturels</t>
  </si>
  <si>
    <t>Entretien des cours d'eau non navigables et des ouvrages de régularisation du régime des eaux de première catégorie</t>
  </si>
  <si>
    <t>Etudes et dépenses de fonctionnement spécifiques au DEE</t>
  </si>
  <si>
    <t xml:space="preserve">Etudes et dépenses de fonctionnement spécifiques au DPA  </t>
  </si>
  <si>
    <t>Subventions contrats de rivière</t>
  </si>
  <si>
    <t>Etudes et frais de fonctionnement spécifique au DPC</t>
  </si>
  <si>
    <t xml:space="preserve">Etudes et dépenses de fonctionnement spécifiques au DSD </t>
  </si>
  <si>
    <t>001.134</t>
  </si>
  <si>
    <t>Dépenses liées aux précomptes immobiliers spécifiques au programme Zones d'activités économiques</t>
  </si>
  <si>
    <t>001.135</t>
  </si>
  <si>
    <t xml:space="preserve">Intérêts de retard sur dette commerciale </t>
  </si>
  <si>
    <t>022.041</t>
  </si>
  <si>
    <t>022.042</t>
  </si>
  <si>
    <t>Subvention en lien avec des initiatives locales de renforcement des mesures du Plan wallon de Sortie de la Pauvreté - ASBL</t>
  </si>
  <si>
    <t>022.044</t>
  </si>
  <si>
    <t>Dépenses de fonctionnement en lien avec le dispositif urgences sociales du 1718</t>
  </si>
  <si>
    <t>045.043</t>
  </si>
  <si>
    <t>Aides à l'investissement aux ASBL au service des ménages</t>
  </si>
  <si>
    <t>049.110</t>
  </si>
  <si>
    <t>Autres subventions d’exploitation aux entreprises publiques</t>
  </si>
  <si>
    <t>059.010</t>
  </si>
  <si>
    <t>Subventions en capital à la communauté française et aux universités</t>
  </si>
  <si>
    <t>059.011</t>
  </si>
  <si>
    <t>Subventions en capital aux zones de secours</t>
  </si>
  <si>
    <t>060.100</t>
  </si>
  <si>
    <t>060.101</t>
  </si>
  <si>
    <t>Achats de terrains et de bâtiments – secteur des administrations publiques</t>
  </si>
  <si>
    <t>061.054</t>
  </si>
  <si>
    <t>Soutien régional aux communes pour la mise en œuvre et le renforcement de projets d’adaptation face aux changements climatiques</t>
  </si>
  <si>
    <t>061.057</t>
  </si>
  <si>
    <t>062.062</t>
  </si>
  <si>
    <t>Subventions d’exploitation à des producteurs (ASBL au services des producteurs, entités privées)</t>
  </si>
  <si>
    <t>062.064</t>
  </si>
  <si>
    <t>078.044</t>
  </si>
  <si>
    <t>Rachat de terrains dans le cadre des inondations – administrations publiques</t>
  </si>
  <si>
    <t>083.078</t>
  </si>
  <si>
    <t>083.079</t>
  </si>
  <si>
    <t>083.080</t>
  </si>
  <si>
    <t>Transferts de revenus à l'intérieur d'un groupe institutionnel - Aux services administratifs à comptabilité autonome (SACA)</t>
  </si>
  <si>
    <t>091.102</t>
  </si>
  <si>
    <t>091.103</t>
  </si>
  <si>
    <t>094.087</t>
  </si>
  <si>
    <t>Subventions aux ASBL dans le cadre de l'accord non-marchand 2021-2024</t>
  </si>
  <si>
    <t>094.088</t>
  </si>
  <si>
    <t xml:space="preserve">Soutien à des initiatives menées par des intercommunales du secteur 13.13 dans le domaine de l'action sociale, de la cohésion sociale, de l'égalité des chances et de l'intégration des personnes d'origine étrangère </t>
  </si>
  <si>
    <t>114.033</t>
  </si>
  <si>
    <t>114.034</t>
  </si>
  <si>
    <t>122.076</t>
  </si>
  <si>
    <t>Subventions complémentaires à WBI - PRW</t>
  </si>
  <si>
    <t>122.085</t>
  </si>
  <si>
    <t xml:space="preserve">PNRR – Subventions aux ASBL au service des entreprises </t>
  </si>
  <si>
    <t>122.093</t>
  </si>
  <si>
    <t>PNRR - Frais généraux de fonctionnement, marché et études (secteur privé)</t>
  </si>
  <si>
    <t>122.094</t>
  </si>
  <si>
    <t>PNRR - Travaux d’entretiens, d’études et de réparations</t>
  </si>
  <si>
    <t>122.095</t>
  </si>
  <si>
    <t xml:space="preserve">Dépenses informatiques d'investissement (acquisitions de biens matériels informatiques, licences à plus d’un an, développements d’applications, maintenances évolutives, ...) dans le cadre de projets informatiques spécifiques– PRW </t>
  </si>
  <si>
    <t>122.115</t>
  </si>
  <si>
    <t>PRW – Subventions aux Universités </t>
  </si>
  <si>
    <t>122.120</t>
  </si>
  <si>
    <t xml:space="preserve">PNRR – Subventions aux organismes publics pour les investissements </t>
  </si>
  <si>
    <t>122.121</t>
  </si>
  <si>
    <t>PNRR – Investissements pour les entités liées à la communauté française</t>
  </si>
  <si>
    <t>122.127</t>
  </si>
  <si>
    <t>Projet 292 – Déployer la plateforme et accélérer la dématérialisation : Permis d’environnement – Permis d’urbanisme</t>
  </si>
  <si>
    <t>122.128</t>
  </si>
  <si>
    <t>Subvention complémentaire à l’IFAPME - PNRR</t>
  </si>
  <si>
    <t>122.148</t>
  </si>
  <si>
    <t>Projets 297 et 298 : Mettre en œuvre l’approche Data Centric et Développer l’open data</t>
  </si>
  <si>
    <t>122.149</t>
  </si>
  <si>
    <t>Projet 300 : Innover via la mise en oeuvre de POCs </t>
  </si>
  <si>
    <t>122.158</t>
  </si>
  <si>
    <t>Projet 289 – Déployer la plateforme « Aides financières »</t>
  </si>
  <si>
    <t>122.159</t>
  </si>
  <si>
    <t>Projet 291 – Déployer la plateforme « Sanctions »</t>
  </si>
  <si>
    <t>122.171</t>
  </si>
  <si>
    <t>Subventions dans le cadre de la rénovation énergétique des infrastructures sportives - PNRR</t>
  </si>
  <si>
    <t>122.172</t>
  </si>
  <si>
    <t xml:space="preserve">Subventions aux unités d’administration publique – PRW </t>
  </si>
  <si>
    <t>122.176</t>
  </si>
  <si>
    <t>Projet 296 – Assurer les services, la maintenance et la sécurité associées aux plateformes transversales  - Consultance</t>
  </si>
  <si>
    <t>122.177</t>
  </si>
  <si>
    <t>Projet 296 – Assurer les services, la maintenance et la sécurité associées aux plateformes transversales – Investissement</t>
  </si>
  <si>
    <t>122.179</t>
  </si>
  <si>
    <t>122.186</t>
  </si>
  <si>
    <t>Appel à manifestation d’intérêt EPN ASBL – PRW </t>
  </si>
  <si>
    <t>122.187</t>
  </si>
  <si>
    <t>Appel à manifestation d’intérêt EPN Communes – PRW </t>
  </si>
  <si>
    <t>122.188</t>
  </si>
  <si>
    <t>Appel à manifestation d’intérêt EPN Provinces – PRW </t>
  </si>
  <si>
    <t>122.189</t>
  </si>
  <si>
    <t>Appel à manifestation d’intérêt EPN CPAS – PRW </t>
  </si>
  <si>
    <t>122.190</t>
  </si>
  <si>
    <t>Subvention d’investissement à la SOFICO – PNRR
 </t>
  </si>
  <si>
    <t>122.196</t>
  </si>
  <si>
    <t>Transferts de revenus, autres que subventions d’exploitation, aux entreprises publiques et privées – PRW</t>
  </si>
  <si>
    <t>122.197</t>
  </si>
  <si>
    <t>Financement d'infrastructures de recherche en application du décret du 3 juillet 2008 - Universités et établissements assimilés – PRW </t>
  </si>
  <si>
    <t>122.198</t>
  </si>
  <si>
    <t>Subventions octroyées en application du décret du 3 juillet 2008 – Universités et établissements assimilés – PRW </t>
  </si>
  <si>
    <t>122.200</t>
  </si>
  <si>
    <t>Subventions d’exploitation à des producteurs autres que les entreprises publiques dans le secteur de l’Action sociale </t>
  </si>
  <si>
    <t>122.201</t>
  </si>
  <si>
    <t>Subventions aux UAP dans le secteur de l’Action sociale </t>
  </si>
  <si>
    <t>122.202</t>
  </si>
  <si>
    <t>Subventions aux administrations de sécurité sociale dans le secteur de l’Action sociale</t>
  </si>
  <si>
    <t>122.204</t>
  </si>
  <si>
    <t>Transfert de revenus aux SACA</t>
  </si>
  <si>
    <t>122.207</t>
  </si>
  <si>
    <t>PRW - Transferts en capital à la communauté française</t>
  </si>
  <si>
    <t>122.208</t>
  </si>
  <si>
    <t>PRW - Subvention aux ASBL des pouvoirs locaux</t>
  </si>
  <si>
    <t>122.209</t>
  </si>
  <si>
    <t>PRW - Subvention d'investissement aux ASBL des pouvoirs locaux</t>
  </si>
  <si>
    <t>122.212</t>
  </si>
  <si>
    <t>PRW - Dépenses d'investissements - Construction de bâtiments</t>
  </si>
  <si>
    <t>122.214</t>
  </si>
  <si>
    <t xml:space="preserve">Dotation complémentaire à l’APAQW - PRW </t>
  </si>
  <si>
    <t>122.233</t>
  </si>
  <si>
    <t>Fiche 313 -  Patrimoine -  Centre de Conservation  et d’étude</t>
  </si>
  <si>
    <t>122.238</t>
  </si>
  <si>
    <t>PRW – Dépenses relatives aux entretiens et réparations en forêts et réserves domaniales </t>
  </si>
  <si>
    <t>122.239</t>
  </si>
  <si>
    <t>PRW – Dépenses relatives aux travaux d’investissements en forêts et réserves domaniales </t>
  </si>
  <si>
    <t>122.240</t>
  </si>
  <si>
    <t>Location-financement dans le cadre des projets Ecoles Numériques (capital) - PRW</t>
  </si>
  <si>
    <t>122.242</t>
  </si>
  <si>
    <t>122.243</t>
  </si>
  <si>
    <t>122.244</t>
  </si>
  <si>
    <t>Subventions aux entreprises publiques - PRW</t>
  </si>
  <si>
    <t>122.245</t>
  </si>
  <si>
    <t>Subvention d'investissement à la SOFICO - PRW</t>
  </si>
  <si>
    <t>122.246</t>
  </si>
  <si>
    <t>122.247</t>
  </si>
  <si>
    <t>122.248</t>
  </si>
  <si>
    <t>122.249</t>
  </si>
  <si>
    <t>122.250</t>
  </si>
  <si>
    <t>Fiche 184 : Développement de l'offre des infrastructures fluviales-fluvestres</t>
  </si>
  <si>
    <t>122.251</t>
  </si>
  <si>
    <t>PRW – Subventions à l’ISSEP </t>
  </si>
  <si>
    <t>122.252</t>
  </si>
  <si>
    <t xml:space="preserve">Subventions aux entités liées à la Communauté française dans le cadre du projet 107 - PRW </t>
  </si>
  <si>
    <t>122.253</t>
  </si>
  <si>
    <t xml:space="preserve">Subventions d'investissements aux entités liées à la Communauté française dans le cadre du projet 107 - PRW </t>
  </si>
  <si>
    <t>122.254</t>
  </si>
  <si>
    <t xml:space="preserve">Subventions aux entreprises publiques dans le cadre du projet 107 - PRW </t>
  </si>
  <si>
    <t>122.255</t>
  </si>
  <si>
    <t xml:space="preserve">Subventions d'investissements aux entreprises publiques dans le cadre du projet 107 - PRW </t>
  </si>
  <si>
    <t>122.256</t>
  </si>
  <si>
    <t xml:space="preserve">Subventions aux UAP dans le cadre du projet 107 - PRW </t>
  </si>
  <si>
    <t>122.257</t>
  </si>
  <si>
    <t xml:space="preserve">Subventions aux entreprises privées dans le cadre du projet 107 - PRW </t>
  </si>
  <si>
    <t>122.258</t>
  </si>
  <si>
    <t xml:space="preserve">Subventions d'investissements aux entreprises privées dans le cadre du projet 107 - PRW </t>
  </si>
  <si>
    <t>122.261</t>
  </si>
  <si>
    <t>Évaluation et contrôle jalons et cibles PNRR </t>
  </si>
  <si>
    <t>122.262</t>
  </si>
  <si>
    <t>Mission déléguée Sofipole - Prises de participation - PRW</t>
  </si>
  <si>
    <t>122.263</t>
  </si>
  <si>
    <t>Mission déléguée Sofipole - Octroi de crédits - PRW</t>
  </si>
  <si>
    <t>122.264</t>
  </si>
  <si>
    <t>PRW – Subventions aux ménages en tant que producteurs</t>
  </si>
  <si>
    <t>122.265</t>
  </si>
  <si>
    <t>PRW – Financement octroyé à la SPI dans le cadre du projet 319 – Berges </t>
  </si>
  <si>
    <t>122.267</t>
  </si>
  <si>
    <t>PRW - Subventions en investissement aux communes dans le cadre du projet 228 "PCDR"</t>
  </si>
  <si>
    <t>122.269</t>
  </si>
  <si>
    <t>Moyens d’actions pour des prises de participation -PRW</t>
  </si>
  <si>
    <t>122.270</t>
  </si>
  <si>
    <t>122.271</t>
  </si>
  <si>
    <t>PRW - Subventionnement d’infrastructures de la petite enfance – asbl </t>
  </si>
  <si>
    <t>122.272</t>
  </si>
  <si>
    <t xml:space="preserve">PRW - Subventionnement d’infrastructures de la petite enfance – intercommunale secteur 11 </t>
  </si>
  <si>
    <t>122.273</t>
  </si>
  <si>
    <t xml:space="preserve">PRW - Subventionnement d’infrastructures de la petite enfance – Ville et communes </t>
  </si>
  <si>
    <t>122.274</t>
  </si>
  <si>
    <t xml:space="preserve">PRW - Subventionnement d’infrastructures de la petite enfance - CPAS </t>
  </si>
  <si>
    <t>122.275</t>
  </si>
  <si>
    <t>PRW - Subventionnement d’infrastructures de la petite enfance – intercommunale secteur 13</t>
  </si>
  <si>
    <t>122.276</t>
  </si>
  <si>
    <t>PRW - Subvention aux provinces </t>
  </si>
  <si>
    <t>122.277</t>
  </si>
  <si>
    <t>PRW - Subventionnement d’infrastructures de la petite enfance – Entreprises privées</t>
  </si>
  <si>
    <t>122.278</t>
  </si>
  <si>
    <t>Subventions d'investissements aux entreprises publiques – PRW</t>
  </si>
  <si>
    <t>122.279</t>
  </si>
  <si>
    <t>Subventions d’investissements aux Communes – PRW</t>
  </si>
  <si>
    <t>122.280</t>
  </si>
  <si>
    <t>122.281</t>
  </si>
  <si>
    <t>122.283</t>
  </si>
  <si>
    <t>PRW - Subvention de fonctionnement aux CPAS</t>
  </si>
  <si>
    <t>122.284</t>
  </si>
  <si>
    <t>PRW - Subvention d’investissement aux CPAS</t>
  </si>
  <si>
    <t>122.285</t>
  </si>
  <si>
    <t>122.286</t>
  </si>
  <si>
    <t>122.287</t>
  </si>
  <si>
    <t>122.288</t>
  </si>
  <si>
    <t>122.289</t>
  </si>
  <si>
    <t>PRW – Financement octroyé à la SPI dans le cadre du projet 319 – Berges</t>
  </si>
  <si>
    <t>122.290</t>
  </si>
  <si>
    <t xml:space="preserve">Projet 293 Faire évoluer  Mon Espace  vers  Ma Wallonie </t>
  </si>
  <si>
    <t>122.294</t>
  </si>
  <si>
    <t>Energie – Aides à l’investissement aux provinces</t>
  </si>
  <si>
    <t>122.295</t>
  </si>
  <si>
    <t>Energie – Aides à l’investissement aux ABSL</t>
  </si>
  <si>
    <t>122.296</t>
  </si>
  <si>
    <t>Energie – Autres transferts en capital aux provinces</t>
  </si>
  <si>
    <t>122.297</t>
  </si>
  <si>
    <t>Energie – Transferts en capital à la Communauté française</t>
  </si>
  <si>
    <t>122.298</t>
  </si>
  <si>
    <t>Energie – Transferts en capital aux zones de police</t>
  </si>
  <si>
    <t>122.299</t>
  </si>
  <si>
    <t>Energie – Transferts en capital aux intercommunales du secteur S1313</t>
  </si>
  <si>
    <t>122.300</t>
  </si>
  <si>
    <t>Transfert de revenus aux intercommunales du S1313</t>
  </si>
  <si>
    <t>122.301</t>
  </si>
  <si>
    <t>SG - Autres subventions d’exploitation à des producteurs autres que les entreprises publiques</t>
  </si>
  <si>
    <t>122.302</t>
  </si>
  <si>
    <t>122.303</t>
  </si>
  <si>
    <t>Projet 243 - Financement de la SWL et des SLSP pour l'acquisition de logements et acquisition/valorisation de terrains via PPP</t>
  </si>
  <si>
    <t>122.304</t>
  </si>
  <si>
    <t>Energie – Autres subventions d'exploitation aux entreprises publiques</t>
  </si>
  <si>
    <t>122.305</t>
  </si>
  <si>
    <t>Energie - Autres transferts de revenus aux administrations de sécurité sociale</t>
  </si>
  <si>
    <t>122.306</t>
  </si>
  <si>
    <t>Energie – Transfert de revenus aux provinces - Contribution spécifique</t>
  </si>
  <si>
    <t>122.307</t>
  </si>
  <si>
    <t>Energie – Transfert de revenus aux autres pouvoirs locaux</t>
  </si>
  <si>
    <t>122.308</t>
  </si>
  <si>
    <t>Energie - Aides à l'investissement aux administrations de sécurité sociale</t>
  </si>
  <si>
    <t>122.309</t>
  </si>
  <si>
    <t>Energie - Transfert en capital aux autres pouvoirs locaux</t>
  </si>
  <si>
    <t>18</t>
  </si>
  <si>
    <t>19</t>
  </si>
  <si>
    <t>02</t>
  </si>
  <si>
    <t>10</t>
  </si>
  <si>
    <t>15</t>
  </si>
  <si>
    <t>16</t>
  </si>
  <si>
    <t>17</t>
  </si>
  <si>
    <t>091.104</t>
  </si>
  <si>
    <t>122.205</t>
  </si>
  <si>
    <t>Aides à l’investissement aux OAP - TLPE</t>
  </si>
  <si>
    <t>122.206</t>
  </si>
  <si>
    <t>Transfert de revenus aux OAP - TLPE</t>
  </si>
  <si>
    <t>#</t>
  </si>
  <si>
    <t>Subventions au groupe outil régional pour mener ses missions d’accompagnement et d’animation économique</t>
  </si>
  <si>
    <t>Dotation missions courantes - environnement à l’Organisme Payeur</t>
  </si>
  <si>
    <t>Dépenses de fonctionnement  dans le cadre de la gestion de la peste porcine africaine</t>
  </si>
  <si>
    <t>Subvention aux ASBL en matière de ressources forestières, de conservation de la nature et espaces verts</t>
  </si>
  <si>
    <t>Subvention aux ASBL  au secteur privé pour activités de formation</t>
  </si>
  <si>
    <t xml:space="preserve">Etudes et dépenses de fonctionnement spécifiques au DDRCB </t>
  </si>
  <si>
    <t>Etudes et dépenses de fonctionnement spécifiques à la gestion des espèces exotiques envahissantes</t>
  </si>
  <si>
    <t>Subventions aux OAP en matière de développement durable de l'espace rural</t>
  </si>
  <si>
    <t>001.146</t>
  </si>
  <si>
    <t>122.328</t>
  </si>
  <si>
    <t>122.329</t>
  </si>
  <si>
    <t>122.330</t>
  </si>
  <si>
    <t>056.097</t>
  </si>
  <si>
    <t>056.098</t>
  </si>
  <si>
    <t>049.117</t>
  </si>
  <si>
    <t>049.118</t>
  </si>
  <si>
    <t>089.022</t>
  </si>
  <si>
    <t>089.024</t>
  </si>
  <si>
    <t>089.023</t>
  </si>
  <si>
    <t>092.024</t>
  </si>
  <si>
    <t>093.049</t>
  </si>
  <si>
    <t>094.092</t>
  </si>
  <si>
    <t>113.036</t>
  </si>
  <si>
    <t>001.147</t>
  </si>
  <si>
    <t>001.148</t>
  </si>
  <si>
    <t>001.149</t>
  </si>
  <si>
    <t>085.076</t>
  </si>
  <si>
    <t>085.074</t>
  </si>
  <si>
    <t>053.047</t>
  </si>
  <si>
    <t>053.046</t>
  </si>
  <si>
    <t>095.007</t>
  </si>
  <si>
    <t>081.046</t>
  </si>
  <si>
    <t>091.108</t>
  </si>
  <si>
    <t>091.109</t>
  </si>
  <si>
    <t>091.110</t>
  </si>
  <si>
    <t>091.107</t>
  </si>
  <si>
    <t>001.150</t>
  </si>
  <si>
    <t>056.101</t>
  </si>
  <si>
    <t>056.102</t>
  </si>
  <si>
    <t>056.099</t>
  </si>
  <si>
    <t>056.100</t>
  </si>
  <si>
    <t>060.104</t>
  </si>
  <si>
    <t>060.105</t>
  </si>
  <si>
    <t>061.058</t>
  </si>
  <si>
    <t>061.059</t>
  </si>
  <si>
    <t>062.063</t>
  </si>
  <si>
    <t>063.008</t>
  </si>
  <si>
    <t>063.009</t>
  </si>
  <si>
    <t>077.035</t>
  </si>
  <si>
    <t>077.034</t>
  </si>
  <si>
    <t>022.046</t>
  </si>
  <si>
    <t>022.045</t>
  </si>
  <si>
    <t>023.042</t>
  </si>
  <si>
    <t>023.040</t>
  </si>
  <si>
    <t>026.011</t>
  </si>
  <si>
    <t>Etudes, relations publiques, documentation, participation à des séminaires et colloques, frais de réunions - Secteur public pour le Département de la Communication</t>
  </si>
  <si>
    <t>122.089</t>
  </si>
  <si>
    <t>Nouvel Organisme bois - PRW</t>
  </si>
  <si>
    <t>122.091</t>
  </si>
  <si>
    <t>Dotation à Wallimage- PRW</t>
  </si>
  <si>
    <t>078.045</t>
  </si>
  <si>
    <t>079.077</t>
  </si>
  <si>
    <t>Subventions aux intercommunales S1313 dans le cadre du programme SOWAFINAL III en vue de réaménager des sites à réaménager</t>
  </si>
  <si>
    <t>001.137</t>
  </si>
  <si>
    <t>Intérêts de la dette commerciale (intérêts de retard pour un marché public ou une facture commerciale)</t>
  </si>
  <si>
    <t>001.138</t>
  </si>
  <si>
    <t>099.041</t>
  </si>
  <si>
    <t>Subventions visant à stimuler la création d’activités, la croissance et l’innovation dans les entreprises et la structuration du tissu productif – Cotisations et transferts de revenus autres que des subventions d'exploitation</t>
  </si>
  <si>
    <t>099.042</t>
  </si>
  <si>
    <t>Augmentation de capital dans une unité d’administration publique</t>
  </si>
  <si>
    <t>114.035</t>
  </si>
  <si>
    <t>Financement du dispositif chèque innovation</t>
  </si>
  <si>
    <t>115.039</t>
  </si>
  <si>
    <t>Subventions dans le cadre du programme Digital Wallonia (Investissements) – UAP</t>
  </si>
  <si>
    <t>122.324</t>
  </si>
  <si>
    <t>Energie – Transfert de revenus à la communauté française</t>
  </si>
  <si>
    <t>122.326</t>
  </si>
  <si>
    <t>Energie – Autres transferts en capital aux entreprises publiques</t>
  </si>
  <si>
    <t>122.232</t>
  </si>
  <si>
    <t>122.325</t>
  </si>
  <si>
    <t>Energie - Transfert en capital aux intercommunales du secteur S.1313</t>
  </si>
  <si>
    <t>049.115</t>
  </si>
  <si>
    <t>Locations de terres à d'autres secteurs que le secteur des administrations publiques</t>
  </si>
  <si>
    <t>049.116</t>
  </si>
  <si>
    <t>Subventions d'exploitation à des producteurs autres que les entreprises publiques</t>
  </si>
  <si>
    <t>049.112</t>
  </si>
  <si>
    <t>049.113</t>
  </si>
  <si>
    <t>049.114</t>
  </si>
  <si>
    <t>122.310</t>
  </si>
  <si>
    <t>PRW – Subventions aux provinces</t>
  </si>
  <si>
    <t>122.236</t>
  </si>
  <si>
    <t>PNRR – Subventions d’investissements en faveurs des intercommunales – secteur Action sociale</t>
  </si>
  <si>
    <t>122.237</t>
  </si>
  <si>
    <t>PNRR – Subventions d’investissements en faveurs des ASBL – secteur Action sociale</t>
  </si>
  <si>
    <t>122.234</t>
  </si>
  <si>
    <t>PNRR – Subventions d’investissements en faveurs des CPAS – secteur Action sociale</t>
  </si>
  <si>
    <t>122.235</t>
  </si>
  <si>
    <t>PNRR – Subventions d’investissements en faveurs des villes et communes – secteur Action sociale</t>
  </si>
  <si>
    <t>092.025</t>
  </si>
  <si>
    <t>092.023</t>
  </si>
  <si>
    <t>Subventions aux centres publics d'action sociale pour des actions menées par des associations dans le cadre de la politique du Plan de Cohésion sociale </t>
  </si>
  <si>
    <t>094.090</t>
  </si>
  <si>
    <t>094.091</t>
  </si>
  <si>
    <t>094.089</t>
  </si>
  <si>
    <t>Subventions aux relais sociaux (associations chapitre XII)</t>
  </si>
  <si>
    <t>001.144</t>
  </si>
  <si>
    <t>Etudes, relations publiques, documentation, participation à des séminaires et colloques, frais de réunions - Secteur public</t>
  </si>
  <si>
    <t>001.145</t>
  </si>
  <si>
    <t>122.321</t>
  </si>
  <si>
    <t>Projet 297 : Mettre en œuvre l’approche Data Centric</t>
  </si>
  <si>
    <t>122.322</t>
  </si>
  <si>
    <t>Projet 298 : Développer l'Open Data</t>
  </si>
  <si>
    <t>122.090</t>
  </si>
  <si>
    <t>122.292</t>
  </si>
  <si>
    <t>Projet 291 - Déployer la plateforme « Sanctions » - SCARA</t>
  </si>
  <si>
    <t>032.016</t>
  </si>
  <si>
    <t>029.038</t>
  </si>
  <si>
    <t>Gestion de l'informatique au SPW - Dépenses d'investissement (construction)</t>
  </si>
  <si>
    <t>048.029</t>
  </si>
  <si>
    <t>Subvention aux ASBL pour des études bénéficiant du concours du fonds européen de développement régional - programmation 2014-2020 – Axe IV </t>
  </si>
  <si>
    <t>048.027</t>
  </si>
  <si>
    <t>Subsides aux provinces pour des études bénéficiant du concours du fonds européen de développement régional – programmation 2024-2020 – Axe III</t>
  </si>
  <si>
    <t>048.028</t>
  </si>
  <si>
    <t>Subvention aux ASBL pour des travaux bénéficiant du concours du fonds européen de développement régional - programmation 2014-2020 – Axe IV </t>
  </si>
  <si>
    <t>048.026</t>
  </si>
  <si>
    <t>079.079</t>
  </si>
  <si>
    <t>Subvention à l'ASBL "Centre Universitaire Zénobe Gramme"relevant d’un projet bénéficiant du concours du Fonds Européen de Développement Régional ( FEDER ) – programmation 2014-2020 – Axe III</t>
  </si>
  <si>
    <t>079.078</t>
  </si>
  <si>
    <t>Subvention au CPAS relevant d’un projet bénéficiant du concours du Fonds Européen de Développement Régional ( FEDER ) – programmation 2014-2020 – Axe I</t>
  </si>
  <si>
    <t>080.047</t>
  </si>
  <si>
    <t>Acquisition, équipement et urbanisation de terrains en vue de créer du logement dans le cadre de la reconstruction de communes sinistrées</t>
  </si>
  <si>
    <t>081.048</t>
  </si>
  <si>
    <t>Création de logements publics locatifs dans le cadre de la reconstruction de communes sinistrées</t>
  </si>
  <si>
    <t>091.105</t>
  </si>
  <si>
    <t>091.106</t>
  </si>
  <si>
    <t>Convention sectorielle 2007-2010 – Dialogue social</t>
  </si>
  <si>
    <t>122.268</t>
  </si>
  <si>
    <t xml:space="preserve">Subventions dans le cadre de la rénovation énergétique des infrastructures sportives (ASBL) – PNRR </t>
  </si>
  <si>
    <t>122.293</t>
  </si>
  <si>
    <t xml:space="preserve">Subventions dans le cadre de la rénovation énergétique des infrastructures sportives (RCA secteur 11) – PNRR </t>
  </si>
  <si>
    <t>122.142</t>
  </si>
  <si>
    <t>Subventions dans le cadre de la rénovation énergétique des infrastructures sportives (RCA secteur 1313) – PNRR</t>
  </si>
  <si>
    <t>001.141</t>
  </si>
  <si>
    <t>001.142</t>
  </si>
  <si>
    <t>Loyers des biens immobiliers pris en location - secteur des administrations publiques </t>
  </si>
  <si>
    <t>047.043</t>
  </si>
  <si>
    <t>Wallonie Ambition Or - Subventions pour des investissements en matière d'infrastructures sportives au profit des Interco des secteurs 11 et 12</t>
  </si>
  <si>
    <t>047.044</t>
  </si>
  <si>
    <t>Subventions pour des investissements en matière d'infrastructures sportives au profit des RCA du secteur 11</t>
  </si>
  <si>
    <t>047.042</t>
  </si>
  <si>
    <t>Wallonie Ambition Or - Subventions pour des investissements en matière d'infrastructures sportives au profit des Interco du secteur 1313</t>
  </si>
  <si>
    <t>085.075</t>
  </si>
  <si>
    <t>Subventions à des ASBL des pouvoirs locaux</t>
  </si>
  <si>
    <t>122.323</t>
  </si>
  <si>
    <t>PNRR - Subvention de fonctionnement aux UAP</t>
  </si>
  <si>
    <t>122.327</t>
  </si>
  <si>
    <t>PRW - Subventions aux Contrat de Rivière </t>
  </si>
  <si>
    <t>122.320</t>
  </si>
  <si>
    <t xml:space="preserve">PNRR - Aides à l'investissement aux entreprises publiques </t>
  </si>
  <si>
    <t>122.318</t>
  </si>
  <si>
    <t xml:space="preserve">PNRR – Subventions en investissements aux personnes morales de droit public – Provinces </t>
  </si>
  <si>
    <t>122.291</t>
  </si>
  <si>
    <t>PNRR - Subvention d’investissement aux communes</t>
  </si>
  <si>
    <t>122.319</t>
  </si>
  <si>
    <t>PRW – Projet 319 – Subventions en investissements aux personnes morales de droit public – Communes</t>
  </si>
  <si>
    <t>122.317</t>
  </si>
  <si>
    <t xml:space="preserve">PNRR – Dépenses d’investissements du SPW ARNE dans le cadre d’aménagement visant à réduire le risque </t>
  </si>
  <si>
    <t>001.139</t>
  </si>
  <si>
    <t>Autres charges d'intérêts</t>
  </si>
  <si>
    <t>001.143</t>
  </si>
  <si>
    <t>Locations de terres - secteur public</t>
  </si>
  <si>
    <t>001.140</t>
  </si>
  <si>
    <t>Transferts de revenus autres que des subventions d'exploitation aux entreprises</t>
  </si>
  <si>
    <t>060.109</t>
  </si>
  <si>
    <t>Subvention aux entreprises en faveur de l'exécution de travaux et d'aménagements forestiers, de protection de la nature et d'espaces verts publics (plantation, haies…)</t>
  </si>
  <si>
    <t>060.108</t>
  </si>
  <si>
    <t>Subvention aux provinces en faveur de l'exécution de travaux et d'aménagements forestiers, de protection de la nature et d'espaces verts publics (plantation, haies…)</t>
  </si>
  <si>
    <t>060.106</t>
  </si>
  <si>
    <t>Achats de bâtiments spécifiques - Secteur des administrations publiques</t>
  </si>
  <si>
    <t>060.107</t>
  </si>
  <si>
    <t>Achats de bâtiments spécifiques - Secteur autre que public</t>
  </si>
  <si>
    <t>060.103</t>
  </si>
  <si>
    <t>Frais de fonctionnement commun SG</t>
  </si>
  <si>
    <t>Provision RepowerEU</t>
  </si>
  <si>
    <t>Préfinancement dans le cadre de RepowerEU</t>
  </si>
  <si>
    <t>RepowerEU</t>
  </si>
  <si>
    <t xml:space="preserve">Subventions à des producteurs autres que les entreprises publiques dans le cadre de l’innovation en agriculture - PAC 2023-2027 </t>
  </si>
  <si>
    <t>Financement des programmes RTE-T SE 2.2 - Frais d'études, d'essais et de coordination-sécurité/santé de chantiers</t>
  </si>
  <si>
    <t>Financement des programmes RTE-T  SEE 2.2</t>
  </si>
  <si>
    <t>Fonds budgétaire de l'Énergie - Transferts en capital aux administrations publiques locales -  Autres transferts en capital aux communes</t>
  </si>
  <si>
    <t>Fonds budgétaire de l'Énergie - Transferts en capital aux administrations publiques locales -  Autres transferts en capital aux provinces</t>
  </si>
  <si>
    <t>Projets cogérés par le SPW et par l’AVIQ dans le cadre de la mesure 373 du PwDR - FEADER - ASBL</t>
  </si>
  <si>
    <t>Prélèvements opérés par le Gouvernement fédéral pour la gestion du Maximum à facturer (MAF)</t>
  </si>
  <si>
    <t>Subventions aux entités liées à la Communauté française</t>
  </si>
  <si>
    <t>Frais de fonctionnement commun SG </t>
  </si>
  <si>
    <t>Dépenses informatiques courantes liées à l'outil de gestion P4</t>
  </si>
  <si>
    <t>Dépenses informatiques d'investissement liées à l'outil de gestion P4</t>
  </si>
  <si>
    <t>Actions de soutien au renforcement de la commande publique responsables portées par les intercommunales du Secteur 11</t>
  </si>
  <si>
    <t>Actions de soutien au renforcement de la commande publique responsables portées par les intercommunales du Secteur 1313</t>
  </si>
  <si>
    <t>Subvention création logements d'utilité publique par les CPAS</t>
  </si>
  <si>
    <t>Transferts de revenus aux asbl des pouvoirs locaux (Etudes diverses, notamment en lien avec la mutualisation des planificateurs d’urgence)</t>
  </si>
  <si>
    <t>Transferts de revenus aux communes (Formations à destination des Bourgmestres, Directeurs généraux et autres agents) </t>
  </si>
  <si>
    <t>Transferts de revenus aux CPAS (Formations à destination des Bourgmestres, Directeurs généraux et autres agents) </t>
  </si>
  <si>
    <t>Aide exceptionnelle dans le cadre des inondations à destination des gouverneurs et des PLANU dans le cadre du financement des mesures de la Commission inondations. </t>
  </si>
  <si>
    <t>Frais généraux de fonctionnement dans le cadre de la Présidence belge – Environnement Nature Ruralité BEA</t>
  </si>
  <si>
    <t>Frais généraux de fonctionnement payés aux administrations publiques dans le cadre de la Présidence belge – Environnement Nature Ruralité BEA</t>
  </si>
  <si>
    <t>Subventions à des producteurs autres que les entreprises publiques dans le cadre de l’innovation en sylviculture et Bien-être animal - PAC 2023-2027</t>
  </si>
  <si>
    <t>subvention d’investissement aux ASBL des pouvoirs locaux (nature et forêt)</t>
  </si>
  <si>
    <t>Etudes liées aux recommandations de la CEI</t>
  </si>
  <si>
    <t>Etudes liées aux recommandations de la CEI payées aux administrations publiques</t>
  </si>
  <si>
    <t>Missions déléguées à la SPAQUE</t>
  </si>
  <si>
    <t xml:space="preserve">Subventions aux zones de police dans le cadre de la stratégie de répression environnementale </t>
  </si>
  <si>
    <t>Fonds budgétaire pour la gestion des déchets - Transferts de revenus aux institutions de l’EU</t>
  </si>
  <si>
    <t>Fonds budgétaire pour la gestion des déchets - Transferts de revenusà des unités interrégionales</t>
  </si>
  <si>
    <t>Subventions à la Communauté française dans le cadre de la Promotion à l’innovation en agriculture - PAC 2023-2027</t>
  </si>
  <si>
    <t xml:space="preserve">Subventions aux asbl dans le cadre de la stratégie de répression environnementale </t>
  </si>
  <si>
    <t>MP 2024 in</t>
  </si>
  <si>
    <t>MA 2024 in</t>
  </si>
  <si>
    <t xml:space="preserve">MP 2023 in </t>
  </si>
  <si>
    <t xml:space="preserve">MA 2023 in </t>
  </si>
  <si>
    <t>098.028</t>
  </si>
  <si>
    <t>062.065</t>
  </si>
  <si>
    <t xml:space="preserve">Frais généraux de fonctionnement - secteur public </t>
  </si>
  <si>
    <t>Fonds budgétaire de l'Energie - Subside d'exploitation autres prestations aux ménages en tant que consommateurs</t>
  </si>
  <si>
    <t>Fonds Budgétaire de l'Energie - Transferts de revenus à l'intérieur d'un groupe institutionne -Aux organismes administratifs publics (OAP)</t>
  </si>
  <si>
    <t xml:space="preserve">Achats de biens et services non-durables, dépenses de fonctionnement (consommations énergétiques, entretien sanitaire, gardiennage, déménagements, contrôles légaux), d'entretien et maintenance, de frais d'études et de fournitures - Gestion immobilière - secteur des administrations publiques </t>
  </si>
  <si>
    <t>001.155</t>
  </si>
  <si>
    <t>001.156</t>
  </si>
  <si>
    <t>001.157</t>
  </si>
  <si>
    <t>001.158</t>
  </si>
  <si>
    <t>001.159</t>
  </si>
  <si>
    <t>091.112</t>
  </si>
  <si>
    <t>001.152</t>
  </si>
  <si>
    <t>001.153</t>
  </si>
  <si>
    <t>001.154</t>
  </si>
  <si>
    <t>078.046</t>
  </si>
  <si>
    <t>078.047</t>
  </si>
  <si>
    <t>085.078</t>
  </si>
  <si>
    <t>049.120</t>
  </si>
  <si>
    <t>049.121</t>
  </si>
  <si>
    <t>049.122</t>
  </si>
  <si>
    <t>083.081</t>
  </si>
  <si>
    <t>079.080</t>
  </si>
  <si>
    <t>080.052</t>
  </si>
  <si>
    <t>080.053</t>
  </si>
  <si>
    <t>081.049</t>
  </si>
  <si>
    <t>081.050</t>
  </si>
  <si>
    <t>091.113</t>
  </si>
  <si>
    <t>091.114</t>
  </si>
  <si>
    <t>091.115</t>
  </si>
  <si>
    <t>091.116</t>
  </si>
  <si>
    <t>091.117</t>
  </si>
  <si>
    <t>Totaux pour le programme 09.025.</t>
  </si>
  <si>
    <t>001.160</t>
  </si>
  <si>
    <t>047.048</t>
  </si>
  <si>
    <t>034.017</t>
  </si>
  <si>
    <t>126.001</t>
  </si>
  <si>
    <t>126.002</t>
  </si>
  <si>
    <t>126.003</t>
  </si>
  <si>
    <t>126.004</t>
  </si>
  <si>
    <t>126.005</t>
  </si>
  <si>
    <t>126.006</t>
  </si>
  <si>
    <t>Totaux pour le programme 19.126.</t>
  </si>
  <si>
    <t>056.104</t>
  </si>
  <si>
    <t>056.106</t>
  </si>
  <si>
    <t>056.107</t>
  </si>
  <si>
    <t>056.105</t>
  </si>
  <si>
    <t>056.108</t>
  </si>
  <si>
    <t>060.110</t>
  </si>
  <si>
    <t>122.336</t>
  </si>
  <si>
    <t>001.151</t>
  </si>
  <si>
    <t>Indemnités diverses versées aux entreprises – Exécution de jugements, arrêts condamnant la Région en matière d’agriculture, chasse et pêche</t>
  </si>
  <si>
    <t>022.047</t>
  </si>
  <si>
    <t>Subsides Investissements destinés aux communes Commémorations Inondations</t>
  </si>
  <si>
    <t>056.103</t>
  </si>
  <si>
    <t>057.061</t>
  </si>
  <si>
    <t>091.111</t>
  </si>
  <si>
    <t>Registre institutionnel wallon et cadastre des mandats, fonctions et rémunérations – dépenses en capital</t>
  </si>
  <si>
    <t>06</t>
  </si>
  <si>
    <t>096.021</t>
  </si>
  <si>
    <t>Fonds Structurels 2021-2027 - FEDER/FTJ - Aides à l'investissement - Secteur privé</t>
  </si>
  <si>
    <t>097.044</t>
  </si>
  <si>
    <t>Fonds Structurels 2021-2027 - FEDER - Instruments financiers - Prises de participations</t>
  </si>
  <si>
    <t>098.029</t>
  </si>
  <si>
    <t>Fonds Structurels 2021-2027 - FEDER/FTJ - Subventions aux UAP - Infrastructures</t>
  </si>
  <si>
    <t>098.030</t>
  </si>
  <si>
    <t>Fonds Structurels 2021-2027 - FEDER/FTJ - Subventions aux Provinces - Infrastructures</t>
  </si>
  <si>
    <t>098.031</t>
  </si>
  <si>
    <t>Fonds Structurels 2021-2027 - FEDER/FTJ - Subventions aux communes - Infrastructures</t>
  </si>
  <si>
    <t>098.032</t>
  </si>
  <si>
    <t>Fonds Structurels 2021-2027 - FEDER/FTJ - Subventions aux intercommunales du secteur 13.13 - Infrastructures</t>
  </si>
  <si>
    <t>099.043</t>
  </si>
  <si>
    <t xml:space="preserve">Subventions dans le cadre du développement et du soutien aux commerces, aux artisans et à la redynamisation des centres villes – Communes </t>
  </si>
  <si>
    <t>100.067</t>
  </si>
  <si>
    <t>Fonds Structurels 2021-2027 - FEDER/FTJ - Subventions aux entreprises publiques</t>
  </si>
  <si>
    <t>100.068</t>
  </si>
  <si>
    <t>Fonds Structurels 2021-2027 - FEDER/FTJ - Subventions au secteur privé et ASBL au service des entreprises</t>
  </si>
  <si>
    <t>100.069</t>
  </si>
  <si>
    <t>Fonds Structurels 2021-2027 - FEDER/FTJ - Subventions aux ASBL au service des ménages</t>
  </si>
  <si>
    <t>100.070</t>
  </si>
  <si>
    <t>Fonds Structurels 2021-2027 - FEDER/FTJ - Subventions aux provinces</t>
  </si>
  <si>
    <t>100.071</t>
  </si>
  <si>
    <t>Fonds Structurels 2021-2027 - FEDER/FTJ - Subventions aux communes</t>
  </si>
  <si>
    <t>100.072</t>
  </si>
  <si>
    <t>Fonds Structurels 2021-2027 - FEDER/FTJ - Subventions aux ASBL liées aux pouvoirs locaux</t>
  </si>
  <si>
    <t>100.073</t>
  </si>
  <si>
    <t>Fonds Structurels 2021-2027 - FEDER/FTJ - Subventions aux entités liées à la Communauté française</t>
  </si>
  <si>
    <t>100.074</t>
  </si>
  <si>
    <t>Fonds Structurels 2021-2027 - FEDER/FTJ - Subventions au secteur privé (investissements et infrastructures)</t>
  </si>
  <si>
    <t>100.075</t>
  </si>
  <si>
    <t>Fonds Structurels 2021-2027 - Projets INTERREG relevant des compétences Economie et Recherche - Entreprises publiques</t>
  </si>
  <si>
    <t>100.076</t>
  </si>
  <si>
    <t>Fonds Structurels 2021-2027 - Projets INTERREG relevant des compétences Economie et Recherche - Secteur privé et ASBL au service des entreprises</t>
  </si>
  <si>
    <t>100.077</t>
  </si>
  <si>
    <t>Fonds Structurels 2021-2027 - Projets INTERREG relevant des compétences Economie et Recherche - ASBL au service des ménages</t>
  </si>
  <si>
    <t>100.078</t>
  </si>
  <si>
    <t>Fonds Structurels 2021-2027 - Projets INTERREG relevant des compétences Economie et Recherche - Provinces</t>
  </si>
  <si>
    <t>100.079</t>
  </si>
  <si>
    <t>Fonds Structurels 2021-2027 - Projets INTERREG relevant des compétences Economie et Recherche - Communes</t>
  </si>
  <si>
    <t>100.080</t>
  </si>
  <si>
    <t>Fonds Structurels 2021-2027 - Projets INTERREG relevant des compétences Economie et Recherche - ASBL liées aux pouvoirs locaux</t>
  </si>
  <si>
    <t>100.081</t>
  </si>
  <si>
    <t>Fonds Structurels 2021-2027 - Projets INTERREG relevant des compétences Economie et Recherche - Entités liées à la Communauté française</t>
  </si>
  <si>
    <t>100.082</t>
  </si>
  <si>
    <t>Fonds Structurels 2021-2027 - FEDER/FTJ - Subventions aux intercommunales du secteur 13.13</t>
  </si>
  <si>
    <t>100.083</t>
  </si>
  <si>
    <t>Fonds Structurels 2021-2027 - FEDER/FTJ - Subventions aux entités liées à la Communauté française (investissements et infrastructures)</t>
  </si>
  <si>
    <t>100.084</t>
  </si>
  <si>
    <t>Fonds Structurels 2021-2027 - FEDER/FTJ - Subventions au FOREM (investissements et infrastructures)</t>
  </si>
  <si>
    <t>100.085</t>
  </si>
  <si>
    <t>Fonds Structurels 2021-2027 - FEDER/FTJ - Subventions à l’IFAPME (investissements et infrastructures)</t>
  </si>
  <si>
    <t>100.086</t>
  </si>
  <si>
    <t>Fonds Structurels 2021-2027 - Projets INTERREG relevant des compétences Economie et Recherche – UAP de type 3 (COFOG 04110)</t>
  </si>
  <si>
    <t>100.089</t>
  </si>
  <si>
    <t>Fonds Structurels 2021-2027 - Projets INTERREG relevant des compétences Economie et Recherche – Intercommunales du secteur 13.13</t>
  </si>
  <si>
    <t>114.038</t>
  </si>
  <si>
    <t>Fonds Structurels 2021-2027 - FEDER - Aides à la recherche - Régime d'aide - Secteur Privé</t>
  </si>
  <si>
    <t>114.039</t>
  </si>
  <si>
    <t>Fonds Structurels 2021-2027 - FEDER - Aides à la recherche - Régime d'aide - Entreprises Publiques</t>
  </si>
  <si>
    <t>122.107</t>
  </si>
  <si>
    <t>PNRR – Aides à l’investissement aux entreprises privées dans le domaine de l’Action sociale</t>
  </si>
  <si>
    <t>122.282</t>
  </si>
  <si>
    <t>122.312</t>
  </si>
  <si>
    <t xml:space="preserve">SG - Transfert de revenus aux ASBL au service des ménages -PRW. </t>
  </si>
  <si>
    <t>122.313</t>
  </si>
  <si>
    <t>SG - Frais généraux de fonctionnement payés à l'intérieur du secteur des administrations publiques - PRW</t>
  </si>
  <si>
    <t>122.315</t>
  </si>
  <si>
    <t>Autres subventions à des producteurs autres que les entreprises publiques - PRW</t>
  </si>
  <si>
    <t>122.316</t>
  </si>
  <si>
    <t>Subventions d’investissements aux Intercommunales -PRW</t>
  </si>
  <si>
    <t>122.331</t>
  </si>
  <si>
    <t>PNRR- Transferts de revenus vers les ménages en tant que producteurs – autres prestations</t>
  </si>
  <si>
    <t>122.333</t>
  </si>
  <si>
    <t>Subventions en investissement pour les ASBL au service des ménages -PRW</t>
  </si>
  <si>
    <t>026.012</t>
  </si>
  <si>
    <t>Programme 09.025</t>
  </si>
  <si>
    <t>Dépenses informatiques courantes spécifiques (consommables, licences à moins d’un an, maintenances non évolutives,...) pour l’Inspection des Finances (IF)</t>
  </si>
  <si>
    <t>Subventions aux parcs naturels</t>
  </si>
  <si>
    <t>Subventions aux universités en faveur de recherches scientifiques et techniques en matière agricole et agro-alimentaire</t>
  </si>
  <si>
    <t>Subventions aux halls relais agricoles</t>
  </si>
  <si>
    <t xml:space="preserve">Subventions aux pouvoirs publics subordonnés pour des travaux de construction, agrandissement ou transformation d'abattoirs publics - Mesure d’accompagnement - Prélèvement kilométrique </t>
  </si>
  <si>
    <t>Subventions aux halls relais agricoles dans le cadre du Plan wallon d'Investissements (Communes)</t>
  </si>
  <si>
    <t>Subventions en matière de sites à réaménager – Cofinancement régional du programme opérationnel « FEDER 2014-2020 » - Axe 3, 4 et 5</t>
  </si>
  <si>
    <t>Primes à l'investissement - Entreprises de droit privé contrôlées par une autorité publique</t>
  </si>
  <si>
    <t>Stimulation de l'Investissement dans les entreprises existantes ou en création - Mesure 1.1.1. Aides à l'investissement cofinancées par l'Union Européenne (FEDER) -programmation 2014-2020</t>
  </si>
  <si>
    <t>Primes à l'investissement en faveur d'entreprises étrangères</t>
  </si>
  <si>
    <t>Intervention de la Région dans l'activité garanties de GELIGAR</t>
  </si>
  <si>
    <t>Infrastructures d'accueil industrielles - Cofinancement régional des actions soutenues par le FEDER - Programmation 2014 - 2020 - Entreprises publiques</t>
  </si>
  <si>
    <t>Infrastructures d'accueil industrielles - cofinancement régional des actions soutenues par le FEDER - programmation 2014-2020 - Intercommunales</t>
  </si>
  <si>
    <t>Infrastructures d'accueil industrielles - cofinancement régional des actions soutenues par le FEDER - programmation 2014-2020 - Communes</t>
  </si>
  <si>
    <t>Infrastructures d'accueil industrielles - cofinancement régional des actions soutenues par le FEDER - programmation 2014-2020 - Provinces</t>
  </si>
  <si>
    <t>Aide financière aux sociétés privées pour la location de containers</t>
  </si>
  <si>
    <t>Aide financière aux indépendants pour la location de containers</t>
  </si>
  <si>
    <t>Fonds Structurels 2014-2020 – Mesure FEDER 6.1.1 – Subventions au secteur privé</t>
  </si>
  <si>
    <t xml:space="preserve">Fonds structurels 2014-2020 – Mesures 2.2.1 et 2.3.2 – FEDER </t>
  </si>
  <si>
    <t>Fonds structurels 2014-2020 - Mesures 2.2.1 et 2.3.2 - FEDER - Entreprises publiques</t>
  </si>
  <si>
    <t>Subventions octroyées en application du décret du 3 juillet 2008 – Enseignement provincial</t>
  </si>
  <si>
    <t>Subventions octroyées en application du décret du 3 juillet 2008 - ASBL liées aux pouvoirs locaux</t>
  </si>
  <si>
    <t>Subventions octroyées en application du décret du 3 juillet 2008 - Intercommunales</t>
  </si>
  <si>
    <t>Financement d'infrastructures de recherche en application du décret du 3 juillet 2008 – entreprises publiques</t>
  </si>
  <si>
    <t>Subventions dans le cadre du programme Digital Wallonia – Entreprises publiques</t>
  </si>
  <si>
    <t>Subventions dans le cadre du programme Digital Wallonia – ASBL liées aux pouvoirs locaux</t>
  </si>
  <si>
    <t xml:space="preserve">Subventions dans le cadre du programme Digital Wallonia – Provinces </t>
  </si>
  <si>
    <t>Subventions dans le cadre du programme Digital Wallonia (investissement) - Secteur privé</t>
  </si>
  <si>
    <t>Subventions dans le cadre du programme Digital Wallonia (Investissements) – Communes</t>
  </si>
  <si>
    <t>Subventions dans le cadre du programme Digital Wallonia (Investissements) – Intercommunales</t>
  </si>
  <si>
    <t>Subventions au ASBL dans le cadre des relations internationales</t>
  </si>
  <si>
    <t>Subvention au secteur autre que public en matière d'investissement - cofinancement européen - agriculture</t>
  </si>
  <si>
    <t>Subventions au secteur public en matière d'investissement - cofinancement européen - agriculture</t>
  </si>
  <si>
    <t>Etudes et Travaux réalisés dans le cadre du PO FEAMP (fonds européen pour les affaires maritimes et la pêche)</t>
  </si>
  <si>
    <t>Achats de biens meubles durables - cofinancement européen (agriculture)</t>
  </si>
  <si>
    <t xml:space="preserve">Subventions aux Hautes Ecoles provinciales en matière d’Étude du Milieu naturel et agricole </t>
  </si>
  <si>
    <t>Subvention à l’ASBL Association des betteraviers wallons – Mesure d’accompagnement – Prélèvement kilométrique</t>
  </si>
  <si>
    <t>Subventions aux halls relais agricoles dans le cadre du Plan wallon d'Investissements (Provinces)</t>
  </si>
  <si>
    <t>Subventions aux halls relais agricoles dans le cadre du Plan wallon d'Investissements (Régies communales autonomes)</t>
  </si>
  <si>
    <t>Aide régionale aux agriculteurs pour la transformation ou la commercialisation de produits issus de leur exploitation</t>
  </si>
  <si>
    <t>Subventions aux halls relais agricoles dans le cadre du Plan wallon d'Investissement (Provinces)</t>
  </si>
  <si>
    <t>Subventions aux halls relais agricoles dans le cadre du Plan wallon d'Investissement (Régies communales autonomes)</t>
  </si>
  <si>
    <t>Subventions à des universités ou groupement d'universités dans le cadre du développement des zones d'activités économiques</t>
  </si>
  <si>
    <t>Subventions visant à stimuler la création d’activités, la croissance et l’innovation dans les entreprises et la structuration du tissu productif – Autres entités liées aux pouvoirs locaux</t>
  </si>
  <si>
    <t>Subventions visant à stimuler la création d’activités, la croissance et l’innovation dans les entreprises et la structuration du tissu productif (Investissements) – Entreprises publiques</t>
  </si>
  <si>
    <t>Fonds structurels 2014-2020 – Projets Interreg relevant des compétences emploi et formation – Frais de fonctionnement SPW</t>
  </si>
  <si>
    <t>Fonds structurels 2014-2020 - Projets INTERREG relevant des compétences économie et recherche -Frais de fonctionnement SPW</t>
  </si>
  <si>
    <t>Subventions dans le cadre du programme Digital Wallonia – Autres entités relevant des pouvoirs locaux</t>
  </si>
  <si>
    <t>Subventions dans le cadre du programme Digital Wallonia – CPAS</t>
  </si>
  <si>
    <t>Subventions dans le cadre du programme Digital Wallonia (Investissements) – ASBL au service des ménages</t>
  </si>
  <si>
    <t>Subventions dans le cadre du programme Digital Wallonia (Investissement) - Provinces</t>
  </si>
  <si>
    <t>Subventions dans le cadre du programme Digital Wallonia (Investissement) - CPAS</t>
  </si>
  <si>
    <t>049.119</t>
  </si>
  <si>
    <t>072.003</t>
  </si>
  <si>
    <t xml:space="preserve">Fonds budgétaire pour la gestion de la forêt de Saint-Michel-Freyr – Aides à l’investissement aux ASBL au service des ménages  </t>
  </si>
  <si>
    <t>075.036</t>
  </si>
  <si>
    <t xml:space="preserve">Fonds budgétaire pour la protection de l'environnement - Transferts de revenus aux ASBL des pouvoirs locaux </t>
  </si>
  <si>
    <t>077.029</t>
  </si>
  <si>
    <t>077.030</t>
  </si>
  <si>
    <t>077.031</t>
  </si>
  <si>
    <t>077.032</t>
  </si>
  <si>
    <t>077.033</t>
  </si>
  <si>
    <t>Fonds budgétaire pour la gestion des déchets - aides à l'investissement aux ASBL au service des ménages</t>
  </si>
  <si>
    <t>Fonds budgétaire pour la gestion des déchets - aides à l'investissement aux  particuliers</t>
  </si>
  <si>
    <t>Fonds budgétaire pour la gestion des déchets - aides à l'investissement aux communes</t>
  </si>
  <si>
    <t>Fonds budgétaire pour la gestion des déchets - aides à l'investissement aux CPAS</t>
  </si>
  <si>
    <t>Fonds budgétaire pour la gestion des déchets – acquisitions d'autres biens d'investissement</t>
  </si>
  <si>
    <t>001.161</t>
  </si>
  <si>
    <t>085.079</t>
  </si>
  <si>
    <t>074.024</t>
  </si>
  <si>
    <t>Fonds budgétaire : Fonds wallon "Kyoto" en matière de qualité de l'air et de changements climatiques - Aides à l'investissement aux organismes administratifs publics OAP</t>
  </si>
  <si>
    <t>049.124</t>
  </si>
  <si>
    <t>Entretiens et réparations spécifiques à la DAFOR dans l'application de la législation sur l'aménagement foncier de biens ruraux - part régionale</t>
  </si>
  <si>
    <t>Subventions aux organismes publics dans le cadre des programmes opérationnels européens - Cofinancement</t>
  </si>
  <si>
    <t>Dotation SPAQuE dans le cadre de la mission déléguée concernant la mise en œuvre du décret relatif à l'assainissement des sols pollués et aux sites à réhabiliter</t>
  </si>
  <si>
    <t>Infrastructures d'accueil industrielles - cofinancement régional des actions soutenues par le FEDER - programmation 2014-2020 - UAP</t>
  </si>
  <si>
    <t>Programme 16.128</t>
  </si>
  <si>
    <t>Totaux pour le programme 16.128.</t>
  </si>
  <si>
    <t>nl 1</t>
  </si>
  <si>
    <t>Fonds budgétaire : Fonds de la sécurité routière</t>
  </si>
  <si>
    <t>Fonds budgétaire de la sécurité routière - Salaire et charges sociales</t>
  </si>
  <si>
    <t>Fonds budgétaire de la sécurité routière - Frais généraux de fonctionnement - secteur privé</t>
  </si>
  <si>
    <t xml:space="preserve">Fonds budgétaire de la sécurité routière - Frais généraux de fonctionnement - secteur public </t>
  </si>
  <si>
    <t>Fonds budgétaire de la sécurité routière - Autres subventions d'exploitation - entreprises publiques</t>
  </si>
  <si>
    <t>Fonds budgétaire de la sécurité routière - Autres subventions d'exploitation - entreprises privées</t>
  </si>
  <si>
    <t>Fonds budgétaire de la sécurité routière - Transferts de revenus aux ASBL service des ménages</t>
  </si>
  <si>
    <t>Fonds budgétaire de la sécurité routière - Transferts de revenus aux UAP</t>
  </si>
  <si>
    <t>Fonds budgétaire de la sécurité routière - Transferts de revenus aux Provinces - Contributions spécifiques</t>
  </si>
  <si>
    <t>Fonds budgétaire de la sécurité routière - Transferts de revenus aux Communes - contributions générales</t>
  </si>
  <si>
    <t>Fonds budgétaire de la sécurité routière - Transferts de revenus aux Communes - contributions spécifiques</t>
  </si>
  <si>
    <t>Fonds budgétaire de la sécurité routière - Transferts de revenus aux Communes - contributions aux autres frais de fonctionnement de l'enseignement</t>
  </si>
  <si>
    <t>Fonds budgétaire de la sécurité routière - Transferts de revenus à la Communauté française</t>
  </si>
  <si>
    <t xml:space="preserve">Fonds budgétaire de la sécurité routière - aide à l'investissement (investissement) - ASBL au service des ménages </t>
  </si>
  <si>
    <t>Fonds budgétaire de la sécurité routière - Transferts en capital - aides à l'investissement aux UAP</t>
  </si>
  <si>
    <t xml:space="preserve">Fonds budgétaire de la sécurité routière -Transfert en capital - Aides à l'investissement aux Provinces </t>
  </si>
  <si>
    <t>Fonds budgétaire de la sécurité routière - Achats autre matériel (biens d'investissement)</t>
  </si>
  <si>
    <t>Fonds budgétaire : Fonds des infractions routières régionales</t>
  </si>
  <si>
    <t>Fonds budgétaire des infractions routières régionales - Frais généraux de fonctionnement - secteur privé</t>
  </si>
  <si>
    <t>Fonds budgétaire des infractions routières régionales - Frais d'exploitation et d'entretien du réseau routier et de ses équipements.</t>
  </si>
  <si>
    <t>Fonds budgétaire des infractions routières régionales - Autres subventions d'exploitation à des producteurs autres que les entreprises publiques </t>
  </si>
  <si>
    <t>Fonds budgétaire des infractions routières régionales - Autres subventions d'exploitation - Entreprises privées</t>
  </si>
  <si>
    <t>Fonds budgétaire des infractions routières régionales - Transfert de revenus aux ASBL au service des ménages</t>
  </si>
  <si>
    <t>Fonds budgétaire des infractions routières régionales - Subvention à la SOFICO pour la sécurité routière </t>
  </si>
  <si>
    <t>Fonds budgétaire des infractions routières régionales - Subvention aux communes pour la sécurité routière </t>
  </si>
  <si>
    <t>Fonds budgétaire des infractions routières régionales - Subventions communes - contributions spécifiques</t>
  </si>
  <si>
    <t xml:space="preserve">Fonds budgétaire des infractions routières régionales - Transfert de revenus aux Communes - Contributions spécifiques </t>
  </si>
  <si>
    <t>Fonds budgétaire des infractions routières régionales - Transferts en capital aux administrations publiques locales  - zones de police - Subventions</t>
  </si>
  <si>
    <t>Fonds budgétaire des infractions routières régionales - Sécurisation du réseau routier</t>
  </si>
  <si>
    <t>Fonds budgétaire des infractions routières régionales - Achats autre matériel (bien d'investissement)</t>
  </si>
  <si>
    <t>080.054</t>
  </si>
  <si>
    <t>Subventions relatives à la supracommunalité - Asbl S1313</t>
  </si>
  <si>
    <t>3</t>
  </si>
  <si>
    <t xml:space="preserve">Remboursements du personnel détaché des membres du Commissariat spécial à la reconstruction </t>
  </si>
  <si>
    <t>Appui scientifique à la planification d'urgence (projet Interreg Marhetak)</t>
  </si>
  <si>
    <t>Autres subventions d'exploitation à des producteurs autres que des entreprises publiques</t>
  </si>
  <si>
    <t>Subvention à l'asbl "Wallonie-picarde"</t>
  </si>
  <si>
    <t>Etudes, relations publiques, prestations de services relatives au développement et à la croissance de la Wallonie</t>
  </si>
  <si>
    <t>Etudes, relations publiques, prestations de services relatives à l'animation des vitrines de la Wallonie</t>
  </si>
  <si>
    <t>128.001</t>
  </si>
  <si>
    <t>128.002</t>
  </si>
  <si>
    <t>128.003</t>
  </si>
  <si>
    <r>
      <rPr>
        <b/>
        <i/>
        <sz val="8"/>
        <rFont val="Times New Roman"/>
        <family val="1"/>
      </rPr>
      <t>1, 2, 3 =</t>
    </r>
    <r>
      <rPr>
        <b/>
        <sz val="8"/>
        <rFont val="Times New Roman"/>
        <family val="1"/>
      </rPr>
      <t xml:space="preserve"> crédits genrés</t>
    </r>
  </si>
  <si>
    <t>104.044</t>
  </si>
  <si>
    <t>109.048</t>
  </si>
  <si>
    <t>FLW - Intervention régionale pour l’accueil des réfugiés ukrainiens en hébergements collectifs</t>
  </si>
  <si>
    <t>Etudes, enquêtes et mise en œuvre des projets transversaux du contrat d’administration du Service Public de Wallonie et des projets du Secrétariat général, frais de fonctionnement de la Cellule des Stratégies transversales</t>
  </si>
  <si>
    <t>Frais généraux de fonctionnement liés au Commissariat spécial à la reconstruction</t>
  </si>
  <si>
    <t>Dépenses relatives au fonctionnement de la Commission des Arts, aux frais d’études, de documentation, de publications et d’exposition, aux frais de valorisation des intégrations artistiques</t>
  </si>
  <si>
    <t>Dépenses spécifiques relatives au fonctionnement du Centre régional de Crise</t>
  </si>
  <si>
    <t>Dépenses relatives au fonctionnement du  Haut Conseil Stratégique (HCS)</t>
  </si>
  <si>
    <t>Frais généraux de fonctionnement liés au marché alimentation</t>
  </si>
  <si>
    <t>044.048</t>
  </si>
  <si>
    <t>Transferts de revenus aux communes - Contributions aux autres frais de fonctionnement de l'enseignement</t>
  </si>
  <si>
    <t>Subventions aux organismes privés dans le cadre des programmes européens de coopération territoriale - programmation 2014-2020</t>
  </si>
  <si>
    <t>023.041</t>
  </si>
  <si>
    <t>Subventions et soutien aux études et actions en matière de développement régional - ASBL Secteur 11</t>
  </si>
  <si>
    <t>034.016</t>
  </si>
  <si>
    <t xml:space="preserve">Indemnité de télétravail aux agents du SCC </t>
  </si>
  <si>
    <t>047.049</t>
  </si>
  <si>
    <t>Subventions de promotion  en matière d'infrastructures sportives à l'Asbl Union Culturelle et Sportive Wallonne</t>
  </si>
  <si>
    <t>047.051</t>
  </si>
  <si>
    <t>Subventions de promotion en matière d'infrastructures sportives aux entreprises publiques</t>
  </si>
  <si>
    <t>047.053</t>
  </si>
  <si>
    <t>Wallonie Ambition Or - Subventions pour des investissements en matière d'infrastructures sportives au profit des ASBL privées du secteur 11</t>
  </si>
  <si>
    <t>047.054</t>
  </si>
  <si>
    <t>Subventions pour des investissements en matière d'infrastructures sportives au profit des communes</t>
  </si>
  <si>
    <t>047.055</t>
  </si>
  <si>
    <t>Subventions pour des investissements en matière d'infrastructures sportives aux profit des entreprises publiques</t>
  </si>
  <si>
    <t>049.123</t>
  </si>
  <si>
    <t>056.109</t>
  </si>
  <si>
    <t xml:space="preserve">Subventions aux Universités dans le cadre du Programme Européens de la Pêche (FEAMPA 2021-2027) </t>
  </si>
  <si>
    <t>060.111</t>
  </si>
  <si>
    <t>Subvention en investissement à l’IFAPME dans le cadre de la nature et les espaces verts</t>
  </si>
  <si>
    <t>062.066</t>
  </si>
  <si>
    <t>Subvention à l'ASBL Agra-Ost pour ses investissements</t>
  </si>
  <si>
    <t>078.048</t>
  </si>
  <si>
    <t>Exécution de jugements et arrêts condamnant la Région  au paiment d'indemnités à une société - cantonnement</t>
  </si>
  <si>
    <t>080.055</t>
  </si>
  <si>
    <t>Subvention en faveur d’entreprises publiques qui participent par leurs actions à la promotion et à l’aménagement du logement</t>
  </si>
  <si>
    <t>081.051</t>
  </si>
  <si>
    <t>097.045</t>
  </si>
  <si>
    <t>FEDER 2014-2020 - Instruments financiers - Prêts à destination des PME</t>
  </si>
  <si>
    <t>122.334</t>
  </si>
  <si>
    <t>Subventions d’investissement à l’Ifapme - PRW</t>
  </si>
  <si>
    <t>050.020</t>
  </si>
  <si>
    <t>Fonds budgétaire de la sécurité routière - constructions de bâtiments</t>
  </si>
  <si>
    <t>050.021</t>
  </si>
  <si>
    <t xml:space="preserve">Fonds budgétaire de la sécurité routière - Subventions courantes vers les entreprises privées </t>
  </si>
  <si>
    <t>050.022</t>
  </si>
  <si>
    <t>Fonds budgétaire de la sécurité routière - tranferts de revenus - Primes aux ménages en tant que producteurs</t>
  </si>
  <si>
    <t>050.023</t>
  </si>
  <si>
    <t>Fonds budgétaire de la sécurité routière - tranferts de revenus - transferts de revenus - ASBL du secteur 13.12</t>
  </si>
  <si>
    <t>050.024</t>
  </si>
  <si>
    <t>Fonds budgétaire de la sécurité routière - tranferts de revenus -  zones de police</t>
  </si>
  <si>
    <t>050.025</t>
  </si>
  <si>
    <t>Fonds budgétaire de la sécurité routière - tranferts de revenus - CPAS</t>
  </si>
  <si>
    <t>050.026</t>
  </si>
  <si>
    <t>Fonds budgétaire de la sécurité routière - tranferts de revenus - Intercommunales</t>
  </si>
  <si>
    <t>050.027</t>
  </si>
  <si>
    <t>Fonds budgétaire de la sécurité routière - tranferts de revenus - zones de secours</t>
  </si>
  <si>
    <t>050.028</t>
  </si>
  <si>
    <t>Fonds budgétaire de la sécurité routière - Aides à l'investissement - entreprises privées</t>
  </si>
  <si>
    <t>050.029</t>
  </si>
  <si>
    <t xml:space="preserve">Fonds budgétaire de la sécurité routière - Aides à l'investissement - ASBL au services des ménages </t>
  </si>
  <si>
    <t>050.030</t>
  </si>
  <si>
    <t>Fonds budgétaire de la sécurité routière - Aides à l'investissement - ménages</t>
  </si>
  <si>
    <t>050.031</t>
  </si>
  <si>
    <t>Fonds budgétaire de la sécurité routière - Aides à l'investissement - ASBL du secteur 13.12</t>
  </si>
  <si>
    <t>050.032</t>
  </si>
  <si>
    <t xml:space="preserve">Fonds budgétaire de la sécurité routière - Aides à l'investissement - Communes </t>
  </si>
  <si>
    <t>050.033</t>
  </si>
  <si>
    <t xml:space="preserve">Fonds budgétaire de la sécurité routière - Aides à l'investissement - Zones de police </t>
  </si>
  <si>
    <t>050.034</t>
  </si>
  <si>
    <t xml:space="preserve">Fonds budgétaire de la sécurité routière - Aides à l'investissement - CPAS </t>
  </si>
  <si>
    <t>050.035</t>
  </si>
  <si>
    <t xml:space="preserve">Fonds budgétaire de la sécurité routière - Aides à l'investissement - Intercommunales </t>
  </si>
  <si>
    <t>050.036</t>
  </si>
  <si>
    <t xml:space="preserve">Fonds budgétaire de la sécurité routière - Aides à l'investissement - zones de secours </t>
  </si>
  <si>
    <t>050.037</t>
  </si>
  <si>
    <t>Fonds budgétaire de la sécurité routière - transferts en capital- communauté française</t>
  </si>
  <si>
    <t>050.038</t>
  </si>
  <si>
    <t>Fonds budgétaire de la sécurité routière - travaux routiers</t>
  </si>
  <si>
    <t>050.039</t>
  </si>
  <si>
    <t xml:space="preserve">Fonds budgétaire de la sécurité routière - autres ouvrages </t>
  </si>
  <si>
    <t>081.052</t>
  </si>
  <si>
    <t>Acquisition de terrain en vue de l’extension/aménagement du réseau routier ou hydraulique, avec ou sans expropriation, à l’intérieur du secteur des administrations publiques - SOFICO</t>
  </si>
  <si>
    <t>Acquisition de Bâtiment en vue de l’extension/aménagement du réseau routier ou hydraulique, avec ou sans expropriation, à l’intérieur du secteur des administrations publiques - SOFICO</t>
  </si>
  <si>
    <t>Acquisition de Bâtiment en vue de l’extension/aménagement du réseau routier ou hydraulique, avec ou sans expropriation, en dehors du secteur des administrations publiques - SOFICO</t>
  </si>
  <si>
    <t>Incitants à la formation en alternance - Indépendants</t>
  </si>
  <si>
    <t>Elections 2024 - Subventions aux Communes</t>
  </si>
  <si>
    <t>101.038</t>
  </si>
  <si>
    <t>047.046</t>
  </si>
  <si>
    <t>047.047</t>
  </si>
  <si>
    <t>Subventions de promotion  en matière d'infrastructures sportives au profit des ASBL privées du secteur 11</t>
  </si>
  <si>
    <t>Subventions pour des investissements en matière d'infrastructures sportives au profit des ASBL privées du secteur 11</t>
  </si>
  <si>
    <t>063.010</t>
  </si>
  <si>
    <t>Subvention à des contrats de rivières dans le cadre de la politique de sanction environnementale</t>
  </si>
  <si>
    <t>119.018</t>
  </si>
  <si>
    <t>Remboursement entreprises des dépens, frais de justice et autres dédommagements</t>
  </si>
  <si>
    <t>015.011</t>
  </si>
  <si>
    <t>Etudes, relations publiques, prestations de services liées à la mise en œuvre des priorités de simplification administrative - Secteur public</t>
  </si>
  <si>
    <t>023.043</t>
  </si>
  <si>
    <t>Subventions octroyées aux universités</t>
  </si>
  <si>
    <t>122.113</t>
  </si>
  <si>
    <t>Faciliter l’accès des PME/TPE aux marchés publics </t>
  </si>
  <si>
    <t>122.332</t>
  </si>
  <si>
    <t xml:space="preserve">PRW - Dépenses d'investissement </t>
  </si>
  <si>
    <t>Acquisition de terrain en vue de l’extension/aménagement du réseau routier ou hydraulique, avec ou sans expropriation, en dehors du secteur des administrations publiques - SOFICO</t>
  </si>
  <si>
    <t>Actions transversales pour accélérer les transitions vers un développement durable</t>
  </si>
  <si>
    <t>1</t>
  </si>
  <si>
    <t>Etudes, enquêtes et mise en œuvre des projets transversaux du contrat d’administration du SPW et des projets du Secrétariat général, frais de fonctionnement de la Cellule des Stratégies transversales</t>
  </si>
  <si>
    <t>Dépenses relatives au fonctionnement du Haut Conseil Stratégique (HCS)</t>
  </si>
  <si>
    <t>Frais d’équipement de la Cellule des Stratégies transversale</t>
  </si>
  <si>
    <t>Frais d’équipement du Centre régional de Crise</t>
  </si>
  <si>
    <t>Quote-part régionale relative aux dépenses électorales du printemps 2024</t>
  </si>
  <si>
    <t>Intérêts de la dette commerciale – SPW ARNE Eco</t>
  </si>
  <si>
    <t>Indemnités diverses découlant de l'engagement de la responsabilité de la Région - Exécution de jugements, arrêts condamnant la Région en matière d'agriculture (ménages)</t>
  </si>
  <si>
    <t xml:space="preserve">Intérêts de la dette commerciale </t>
  </si>
  <si>
    <t>Intérêts judiciaires</t>
  </si>
  <si>
    <t>Subventions relatives aux équipements des parcs d'activité économique dans le cadre des inondations - UAP</t>
  </si>
  <si>
    <t xml:space="preserve">Frais de fonctionnement relatif à l’Alliance Climat Emploi Rénovation </t>
  </si>
  <si>
    <t>Frais d'études, d'essai et de coordination sécurité/santé de chantier Pimpt</t>
  </si>
  <si>
    <t>Entretien du réseau non structurant et cyclable - PMS</t>
  </si>
  <si>
    <t>Acquisition de terrain en vue de l’extension/aménagement du réseau routier ou hydraulique, avec ou sans expropriation, en dehors du secteur des administrations publiques, en ce compris les frais d’acte - Projet RTE-T</t>
  </si>
  <si>
    <t>Frais de fonctionnement payés au secteur public dans le cadre de la mission ADR/ADN</t>
  </si>
  <si>
    <t>Frais juridiques et honoraires d'avocats</t>
  </si>
  <si>
    <t>Cellule de coordination pour la transition énergétique</t>
  </si>
  <si>
    <t>Traitements, allocations et indemnités du personnel de la Cellule de coordination pour la transition énergétique des réseaux d’électricité</t>
  </si>
  <si>
    <t>Frais de fonctionnement de la Cellule de coordination pour la transition énergétique des réseaux d’électricité détaché d'autres administrations ou organismes publics</t>
  </si>
  <si>
    <t xml:space="preserve">Remboursement du personnel de la Cellule de coordination pour la transition énergétique des réseaux d’électricité détaché d'autres administrations ou organismes publics </t>
  </si>
  <si>
    <t>Subvention pour les opérateurs actifs dans le micro-crédit</t>
  </si>
  <si>
    <t>Subvention à W.Alter - Soutien au secteur développement de l'économie sociale</t>
  </si>
  <si>
    <t>Subvention aux Centres de formation et d'insertion (CEFISPA)</t>
  </si>
  <si>
    <t xml:space="preserve">Frais de fonctionnement de la DORU </t>
  </si>
  <si>
    <t>Etudes, relations publiques et prestations de services liées à la relation aux citoyens – Secteur Public</t>
  </si>
  <si>
    <t xml:space="preserve">Subventions et indemnités à des universités menant des actions relatives à la "Politique de la Ville" </t>
  </si>
  <si>
    <t>Subventions aux APL dans le cadre de leurs missions de capteurs logement  </t>
  </si>
  <si>
    <t>Subvention de fonctionnement à la SWCS</t>
  </si>
  <si>
    <t xml:space="preserve">Subvention à la SW destinée au programme de remise sur le marché locatif de 500 logements (SLSP) inoccupés et nécessitant des travaux de rénovation </t>
  </si>
  <si>
    <t>Financement de la SWL et des SLSP pour l'acquisition de logements et acquisition/valorisation de terrains via PPP</t>
  </si>
  <si>
    <t>Subventions pour la création de logements dans le cadre de la lutte contre le sans abrisme et les assuétudes</t>
  </si>
  <si>
    <t xml:space="preserve">Elections 2024 - Subventions aux asbl pour des actions en faveur de la participation aux élections locales du 13 octobre 2024 </t>
  </si>
  <si>
    <t xml:space="preserve">Elections 2024 - Subventions à des universités pour des recherches relatives au comportement électoral </t>
  </si>
  <si>
    <t xml:space="preserve">Elections 2024 - Quote-part régionale Communauté Germanophone </t>
  </si>
  <si>
    <t xml:space="preserve"> Elections 2024 - Subventions aux Provinces</t>
  </si>
  <si>
    <t>Achats de biens et services non-durables, honoraires et autres frais généraux, frais de fonctionnement et d'équipement secteur public - Gestion mobilière</t>
  </si>
  <si>
    <t>Subvention pour la promotion et le développement de l'activité hippique - Autres subventions exploitation - entreprises publiques</t>
  </si>
  <si>
    <t>Centre Stratégique d'Expertise Fiscale, Financière et Budgétaire (CeSEFFB)</t>
  </si>
  <si>
    <t>Traitements, allocations et indemnités du personnel du CeSEFFB</t>
  </si>
  <si>
    <t>Frais de fonctionnement du CeSEFFB</t>
  </si>
  <si>
    <t>Remboursement du personnel du CeSEFFB détaché d'autres administrations ou organismes publics</t>
  </si>
  <si>
    <t>Impôts et taxes afférents aux véhicules du CeSEFFB</t>
  </si>
  <si>
    <t>Achat de matériel de transport du CeSEFFB</t>
  </si>
  <si>
    <t>Achat de biens meubles durables pour le CeSEFFB</t>
  </si>
  <si>
    <t>Actions de sensibilisation au Développement durable du personnel du SPW. Actions de promotion et soutien à l'éco-exemplarité et au développement durable au SPW</t>
  </si>
  <si>
    <t>Subventions à des producteurs autres que les entreprises publiques dans le cadre de la mesure LEADER 2023-2027</t>
  </si>
  <si>
    <t>Subventions au Contrats de rivières dans le cadre de la mesure LEADER 2023-2027</t>
  </si>
  <si>
    <t>Subventions aux ASBL des pouvoirs locaux dans le cadre de la mesure LEADER 2023-2027</t>
  </si>
  <si>
    <t>Subventions au Parc Naturel Viroin Ermeton dans le cadre de la mesure LEADER 2023-2027</t>
  </si>
  <si>
    <t>Subvention en matière d'investissement aux autres admnistrations locales (Environnement) -cofinancement 2021-2027</t>
  </si>
  <si>
    <t>Subventions en investissement aux entreprises publiques en matière de ressources forestières, de nature (plantation haies, …)</t>
  </si>
  <si>
    <t>Subvention en lien avec des initiatives locales de renforcement des mesures du Plan wallon de Sortie de la Pauvreté - Communes</t>
  </si>
  <si>
    <t>Subvention en lien avec des initiatives locales de renforcement des mesures du Plan wallon de Sortie de la Pauvreté - CPAS</t>
  </si>
  <si>
    <t>Etudes relatives à la gestion des Fonds structurels européens et aux programmes connexes (Réserve d’ajustement au Brexit, Plan national de relance et de résilience), préparation des Programmes, évaluations, échanges d'expériences, organisation des comités de suivi</t>
  </si>
  <si>
    <t>Etudes relatives à la gestion des Fonds structurels européens, préparation des programmes, évaluations, échanges d'expériences, organisation des comités de suivi - programmations 2014-2020 et 2021-2027 - cofinancement par le FEDER</t>
  </si>
  <si>
    <t xml:space="preserve">Frais relatifs à la mise en œuvre du plan de communication réglementaire - programmation 2014-2020 et 2021-2027- cofinancement par le FEDER </t>
  </si>
  <si>
    <t>Partenariat avec l’IWEPS – Programmations 2014-2020 et 2021-2027 – Cofinancement par le FEDER</t>
  </si>
  <si>
    <t>Subvention à l'IWEPS dans le cadre des objectifs de développement d'indicateurs synthétiques d’accès aux droits fondamentaux</t>
  </si>
  <si>
    <t xml:space="preserve">Etudes, relations publiques et prestations de services liées à l’Identité de la Wallonie et à la production de supports SPW ainsi qu’au frais de fonctionnement de la Commission des arts de Wallonie </t>
  </si>
  <si>
    <t>Transfert de revenus dans le cadre de l’initiative WELBIO et WISD - PRW</t>
  </si>
  <si>
    <t>Aides à l'investissement aux entreprises privées et aux ASBL au service des entreprises - PRW</t>
  </si>
  <si>
    <t>Subvention en investissement aux entreprises dans le cadre du FEAMP 2014-2020 et du FEAMPA 2021-2027</t>
  </si>
  <si>
    <t>Dépenses en lien avec la mise en œuvre de la stratégie du développement territorial et la mise à jour du CoDT</t>
  </si>
  <si>
    <t>Etudes dans le cadre de la coopération européenne et des programmes opérationnels  européens nouvelle programmation- ESPON 2030</t>
  </si>
  <si>
    <t>Subventions de fonctionnement aux parc naturels pour les missions d'aménagement du territoire</t>
  </si>
  <si>
    <t>Subventions aux communes en vue du réaménagement de sites à réaménager</t>
  </si>
  <si>
    <t>Subventions relatives aux équipements des parcs d'activité économique dans le cadre des inondations - Intercommunales du secteur S1313</t>
  </si>
  <si>
    <t>Subvention pour des actions dans le cadre du contrat de gestion</t>
  </si>
  <si>
    <t>Subvention stratégie numérique</t>
  </si>
  <si>
    <t xml:space="preserve">Subventions accrochage publics IFAPME  </t>
  </si>
  <si>
    <t>Subventions dans le cadre de l'initiative WELRI</t>
  </si>
  <si>
    <t>Intervention financière de la Région en faveur de l'OTW couvrant l'établissement et l'organisation de transport scolaire, y compris le transport des enfants présentant un handicap</t>
  </si>
  <si>
    <t xml:space="preserve">Achat de fondants chimiques pour le réseau non structurant </t>
  </si>
  <si>
    <t>Etudes et frais de fonctionnement</t>
  </si>
  <si>
    <t>Dotation complémentaire au CESE destinée à prendre en charge les frais de fonctionnement du Conseil wallon de l'égalité des chances entre les hommes et les femmes  et du Conseil régional wallon de lutte contre le racisme</t>
  </si>
  <si>
    <t>Subvention accordée à l'organisme d'interprétariat social chargé d'organiser l'offre d'interprétariat en milieu social</t>
  </si>
  <si>
    <t>Subventions à la Fédération Wallonie-Bruxelles ainsi qu'à des organismes universitaires ou aux autres institutions d'enseignement dans le domaine de l'Action sociale et de la cohésion sociale</t>
  </si>
  <si>
    <t>Subventions aux structures collectives d'enseignement supérieur – Secteur privé et ASBL au service des entreprises</t>
  </si>
  <si>
    <t>Orientation professionnelle - Secteur privé et ASBL au service des entreprises</t>
  </si>
  <si>
    <t>Subventions aux structures collectives d'enseignement supérieur - Entités liées à la Communauté française</t>
  </si>
  <si>
    <t>Subvention aux structures collectives d'enseignement supérieur – capital - Secteur privé et ASBL au service des entreprises</t>
  </si>
  <si>
    <t>Cotisations de pensions relatives aux agents des organismes supprimés ou restructurés</t>
  </si>
  <si>
    <t>Frais généraux dédiés à la consultance RH et à la modernisation de la fonction publique.</t>
  </si>
  <si>
    <t>Frais généraux dédiés aux marchés publics de la Direction du temps de travail et de la santé et de la Direction de l'accueil et de la carrière.</t>
  </si>
  <si>
    <t>Frais de fonctionnement des Gouverneurs et des Receveurs provinciaux</t>
  </si>
  <si>
    <t>Mise à disposition permanente de ressources documentaires pour l'ensemble du Service Public de Wallonie et développement de la Bibliothèque du Service Public de Wallonie, du Centre des Archives régionales, des Publications et de la Revue de Presse </t>
  </si>
  <si>
    <t>Etudes, relations publiques et prestations de services liées à la relation aux citoyens – Secteur privé</t>
  </si>
  <si>
    <t>Participation dans le cadre de la coopération en matière de dématérialisation des marchés publics</t>
  </si>
  <si>
    <t>Frais de fonctionnement de la cellule Protection des Données et honoraires pour consultations juridiques, expertises</t>
  </si>
  <si>
    <t>Projet 245 - Etudes et marchés publics dans le cadre du PRW, compétence logement </t>
  </si>
  <si>
    <t>Projet 247 - Subvention visant la grille indicative des loyers</t>
  </si>
  <si>
    <t xml:space="preserve">Projet 242 - Financement pour le renforcement des moyens financiers nécessaires pour accroître la production d’accesspack de 20% par rapport aux objectifs du contrat de gestion (frais de personnel) </t>
  </si>
  <si>
    <t>Projet 246 - Aide à l’investissement aux ménages</t>
  </si>
  <si>
    <t>Projet 246 - Financement PRW pour les primes simplifiées</t>
  </si>
  <si>
    <t>Projet 244 - Financement à la SWL dans le cadre du projet de “Plateforme digitale" – logement public</t>
  </si>
  <si>
    <t>Projet 251 - Subvention à la Société Wallonne du Logement pour rénover énergétiquement 25.000 logements d’utilité publique</t>
  </si>
  <si>
    <t>Projet 242b - Financement afin de renforcer l'accès à la propriété par l’amplification des mécanismes de crédit hypothécaire gérés par la SWCS et le FLW, avec une attention particulière portée aux jeunes, aux ménages monoparentaux et aux publics les plus défavorisés</t>
  </si>
  <si>
    <t>Projet 242a - Financement pour le renforcement des moyens financiers nécessaires pour accroître la production d’accesspack de 20% par rapport aux objectifs du contrat de gestion (dotation/subvention)</t>
  </si>
  <si>
    <t>Projet 250 - Financements afin de créer de nouveaux logements d’utilité publique dans une dynamique de développement et de soutien de filières locales du secteur de la construction, innovantes et éco-responsables dans leurs concepts et processus de production</t>
  </si>
  <si>
    <t>Projet 49 - Subsides PRW aux communes pour la rénovation énergétique des bâtiments publics</t>
  </si>
  <si>
    <t>Projet 49 - Subsides PRW (RRF) aux communes pour la rénovation énergétique des bâtiments publics</t>
  </si>
  <si>
    <t>Projet 222 - Subventions aux communes – Cœur de Village </t>
  </si>
  <si>
    <t>Projet 219 - Subventions pour la mise en œuvre de la Politique intégrée de la Ville </t>
  </si>
  <si>
    <t>Projet 220 - Financements aux communes pour renforcer les moyens dévolus au dispositf relatif aux plans d’investissements communaux (PIC)</t>
  </si>
  <si>
    <t>Projet 49 - Subsides PRW aux CPAS pour la rénovation énergétique des bâtiments publics</t>
  </si>
  <si>
    <t>Projet 49 - Subsides PRW aux provinces pour la rénovation énergétique des bâtiments publics</t>
  </si>
  <si>
    <t>Projet 49 - Subsides PRW (RRF) aux CPAS pour la rénovation énergétique des bâtiments publics</t>
  </si>
  <si>
    <t>Projet 49 - Subsides PRW (RRF) aux provinces pour la rénovation énergétique des bâtiments publics</t>
  </si>
  <si>
    <t>Projet 243 - Subvention au profit des communes en vue de soutenir le relogement des réfugiés ukrainiens</t>
  </si>
  <si>
    <t xml:space="preserve">Développement urbain (rénovation et revitalisation urbaine) </t>
  </si>
  <si>
    <t>Subventions aux Communes pour réaliser des travaux d’embellissement extérieurs d’immeubles destinés principalement à l’habitation</t>
  </si>
  <si>
    <t>Dotation SWCS à destination des entités locales (ancien FRCE)</t>
  </si>
  <si>
    <t>F.L.W. – solde restant dû relatif aux interventions régionales des années antérieures pour dépense d’investissement</t>
  </si>
  <si>
    <t>Subvention complémentaire Plan Pivert</t>
  </si>
  <si>
    <t>Subvention à la SWL destinée au financement du plan de rénovation (accompagnement social)</t>
  </si>
  <si>
    <t>Financement de la poursuite du plan de rénovation et des procédures de créations et rénovation du parc de logements publics (Plan Pivert)</t>
  </si>
  <si>
    <t>Elections 2024 - Frais inhérents à l'organisation des élections</t>
  </si>
  <si>
    <t>Subventions relatives à la supracommunalité - asbl Communauté Urbaine du Centre et asbl Liège Métropole</t>
  </si>
  <si>
    <t>Subventions relatives à la supracommunalité - ASBL</t>
  </si>
  <si>
    <t>Subventions pour les plans de cohésion sociale - Communes</t>
  </si>
  <si>
    <t xml:space="preserve">Subventions visant la réduction du temps de travail du personnel (RTT) - Communes </t>
  </si>
  <si>
    <t>Subventions aux communes pour les actions "été solidaire, je suis partenaire" et "Well'camp'</t>
  </si>
  <si>
    <t>Subventions pour les plans de cohésion sociale - CPAS</t>
  </si>
  <si>
    <t>Subvention visant la réduction du temps de travail (RTT) - intercommunales</t>
  </si>
  <si>
    <t>Subventions relatives à la supracommunalité - Communes</t>
  </si>
  <si>
    <t>Subventions visant la réduction du temps de travail du personnel (RTT) - CPAS</t>
  </si>
  <si>
    <t>Elections 2024 - Frais inhérents à l'organisation des élections - Dépenses en capital</t>
  </si>
  <si>
    <t>Cellule audit de l'Inspection des finances pour les fonds européens</t>
  </si>
  <si>
    <t>Remboursement de traitements, allocations et indemnités du personnel de la cellule Audit de l'Inspection des Finances pour les Fonds européens</t>
  </si>
  <si>
    <t>Frais de fonctionnement de la cellule d'audit de l'Inspection des Finances pour les Fonds européens</t>
  </si>
  <si>
    <t>Prestation d'assistance pour la CAIF</t>
  </si>
  <si>
    <t>Frais d'équipement de la cellule d'audit de l'Inspection des Finances pour les Fonds européens</t>
  </si>
  <si>
    <t>Achats de biens et services non-durables, honoraires et autres frais généraux, frais de fonctionnement et d'équipement - Gestion mobilière</t>
  </si>
  <si>
    <t>Achats de biens et services non-durables, dépenses de fonctionnement (consommations énergétiques, gardiennage, déménagements, contrôles légaux), d'entretien et maintenance, de frais d'études et de fournitures - Gestion immobilière</t>
  </si>
  <si>
    <t xml:space="preserve">Frais généraux de fonctionnement payés à des services autres que public – DPEAI  </t>
  </si>
  <si>
    <t>Etudes, dépenses de fonctionnement spécifiques au DEMNA - secteur privé</t>
  </si>
  <si>
    <t>Etudes, dépenses de fonctionnement spécifiques au DEMNA –  payés à l'intérieur du secteur des administrations publiques</t>
  </si>
  <si>
    <t>Subvention aux ASBL pour la recherche et la vulgarisation en matière de gestion durable</t>
  </si>
  <si>
    <t>Subventions au secteur public en faveur de la recherche et de la vulgarisation en matière de gestion durable (universités)</t>
  </si>
  <si>
    <t>Subvention d’investissement aux ASBL au service des ménages (nature et forêt)</t>
  </si>
  <si>
    <t>Subventions à des asbl au service des producteurs autres que les entreprises publiques (en matière de développement rural)</t>
  </si>
  <si>
    <t>Intervention dans les dépenses techniques relatives à l'application de la législation sur l'aménagement foncier de biens ruraux - avances remboursables</t>
  </si>
  <si>
    <t>001.162</t>
  </si>
  <si>
    <t xml:space="preserve">Dépenses liées à l’acquisition de biens non durables et de services spécifiques aux compétences Economie et Emploi – Frais généraux de fonctionnement payés à l’intérieur du secteur des administrations publiques </t>
  </si>
  <si>
    <t>022.048</t>
  </si>
  <si>
    <t xml:space="preserve">Subvention au Théâtre National Wallonie-Bruxelles </t>
  </si>
  <si>
    <t>022.049</t>
  </si>
  <si>
    <t>Subventions aux ASBL liées à la Culture du risque</t>
  </si>
  <si>
    <t>022.050</t>
  </si>
  <si>
    <t xml:space="preserve">Subvention Communes Sinistres Inondations </t>
  </si>
  <si>
    <t>044.061</t>
  </si>
  <si>
    <t>Travaux routiers - mobilité active</t>
  </si>
  <si>
    <t>044.062</t>
  </si>
  <si>
    <t>Transfert en capital pour financer des projets de mobilité active</t>
  </si>
  <si>
    <t>049.125</t>
  </si>
  <si>
    <t>Transferts de revenus aux administrations publiques locales - Contributions spécifiques</t>
  </si>
  <si>
    <t>056.110</t>
  </si>
  <si>
    <t>Subventions aux communes dans le cadre du programme LEADER 2023-2027</t>
  </si>
  <si>
    <t>056.111</t>
  </si>
  <si>
    <t xml:space="preserve">Subventions à des unités d’administration publique dans le cadre de l’innovation en agriculture - PAC 2023-2027 </t>
  </si>
  <si>
    <t>056.112</t>
  </si>
  <si>
    <t>Subventions à des ASBL dans le cadre de l’innovation en agriculture - PAC 2023-2027</t>
  </si>
  <si>
    <t>060.112</t>
  </si>
  <si>
    <t>Subventions aux ménages en tant que producteurs</t>
  </si>
  <si>
    <t>061.060</t>
  </si>
  <si>
    <t xml:space="preserve">Indemnisations dans le cadre d’expropriation (personnes physiques) </t>
  </si>
  <si>
    <t>061.061</t>
  </si>
  <si>
    <t xml:space="preserve">Indemnisations dans le cadre d’expropriation (sociétés) </t>
  </si>
  <si>
    <t>061.062</t>
  </si>
  <si>
    <t>Paiement de garantie locative</t>
  </si>
  <si>
    <t>062.067</t>
  </si>
  <si>
    <t>077.036</t>
  </si>
  <si>
    <t>Fonds budgétaire pour la gestion des déchets – Transfert de revenus aux ASBL des pouvoirs locaux </t>
  </si>
  <si>
    <t>079.081</t>
  </si>
  <si>
    <t>Subventions de fonctionnement aux organismes universitaires</t>
  </si>
  <si>
    <t>080.056</t>
  </si>
  <si>
    <t>Subventions à des ASBL aux services des ménages (secteur 15) pour des projets pilotes en matière de logement</t>
  </si>
  <si>
    <t>080.057</t>
  </si>
  <si>
    <t>Création de kots étudiants d’utilité publique – AIS</t>
  </si>
  <si>
    <t>080.058</t>
  </si>
  <si>
    <t>Subventions aux APL dans le cadre de leurs missions de capteurs logement (asbl - S11)</t>
  </si>
  <si>
    <t>081.053</t>
  </si>
  <si>
    <t>081.054</t>
  </si>
  <si>
    <t>Création de kots étudiants d’utilité publique – Communes</t>
  </si>
  <si>
    <t>081.055</t>
  </si>
  <si>
    <t>Création de kots étudiants d’utilité publique – Provinces</t>
  </si>
  <si>
    <t>085.077</t>
  </si>
  <si>
    <t>Soutien aux marchés publics responsables via les intercommunales</t>
  </si>
  <si>
    <t>085.080</t>
  </si>
  <si>
    <t>Soutien aux marchés publics responsables via les provinces</t>
  </si>
  <si>
    <t>085.081</t>
  </si>
  <si>
    <t xml:space="preserve">Subventions aux intercommunales en matière de développement durable et d’alimentation durable </t>
  </si>
  <si>
    <t>085.082</t>
  </si>
  <si>
    <t xml:space="preserve">Subventions aux provinces en matière de développement durable et d’alimentation durable </t>
  </si>
  <si>
    <t>085.084</t>
  </si>
  <si>
    <t>Subventions relatives à la gestion durable du logement (administrations publiques)</t>
  </si>
  <si>
    <t>091.118</t>
  </si>
  <si>
    <t>Elections 2024 – Subventions aux Provinces (dépenses courantes)</t>
  </si>
  <si>
    <t>091.119</t>
  </si>
  <si>
    <t>091.120</t>
  </si>
  <si>
    <t>Subventions et indemnités – Asbl secteur 11</t>
  </si>
  <si>
    <t>092.026</t>
  </si>
  <si>
    <t>Projets cogérés par le SPW et par l'AVIQ dans le cadre de la mesure 373 du PwDR - FEADER - Entreprises privées</t>
  </si>
  <si>
    <t>092.027</t>
  </si>
  <si>
    <t>Projets cogérés par le SPW et par l'AVIQ dans le cadre de la mesure 373 du PwDR - FEADER - Entreprises publiques</t>
  </si>
  <si>
    <t>092.028</t>
  </si>
  <si>
    <t>Projets cogérés par le SPW et par l'AVIQ dans le cadre de la mesure 373 du PwDR - FEADER - CPAS</t>
  </si>
  <si>
    <t>099.044</t>
  </si>
  <si>
    <t>Subventions visant à stimuler la création d’activités, la croissance et l’innovation dans les entreprises et la structuration du tissu productif (Investissements) </t>
  </si>
  <si>
    <t>110.027</t>
  </si>
  <si>
    <t>Subvention d’investissement aux centres de compétences en secteur privé</t>
  </si>
  <si>
    <t>110.028</t>
  </si>
  <si>
    <t>Subvention de fonctionnement aux centres de compétences en asbl</t>
  </si>
  <si>
    <t>122.266</t>
  </si>
  <si>
    <t>Subventions aux communes dans le cadre du PRW</t>
  </si>
  <si>
    <t>122.311</t>
  </si>
  <si>
    <t>PNRR – Dotation à l’Agence wallonne de la Santé, de la Protection sociale, du Handicap et des Familles pour ses programmes d’investissements </t>
  </si>
  <si>
    <t>122.314</t>
  </si>
  <si>
    <t xml:space="preserve">PRW – Subventions aux entités liées aux pouvoirs locaux  </t>
  </si>
  <si>
    <t>122.337</t>
  </si>
  <si>
    <t>PRW Subventions en capital aux associations chapitre XII</t>
  </si>
  <si>
    <t>122.338</t>
  </si>
  <si>
    <t xml:space="preserve">PRW Subventions en capital aux ASBL – Action sociale </t>
  </si>
  <si>
    <t>122.339</t>
  </si>
  <si>
    <t>PRW Subventions en capital aux communes dans le secteur de l’Action sociale</t>
  </si>
  <si>
    <t>122.340</t>
  </si>
  <si>
    <t>PRW Subventions en capital aux CPAS – Action sociale</t>
  </si>
  <si>
    <t>122.341</t>
  </si>
  <si>
    <t>Subventions d’investissement aux indépendants dans le cadre du projet 107 -PRW </t>
  </si>
  <si>
    <t>122.342</t>
  </si>
  <si>
    <t>PRW292_PE/PU_VBD_Invest</t>
  </si>
  <si>
    <t>122.343</t>
  </si>
  <si>
    <t xml:space="preserve">Développement urbain – volet PRW </t>
  </si>
  <si>
    <t>122.344</t>
  </si>
  <si>
    <t>Subventions aux asbl liées aux pouvoirs locaux – PRW</t>
  </si>
  <si>
    <t>122.345</t>
  </si>
  <si>
    <t>Subventions d’investissement aux CPAS – PRW</t>
  </si>
  <si>
    <t>122.346</t>
  </si>
  <si>
    <t>Subventions d’investissement aux asbl liées aux pouvoirs locaux – PRW</t>
  </si>
  <si>
    <t>122.347</t>
  </si>
  <si>
    <t xml:space="preserve">PRW – Subvention à l’enseignement provincial  </t>
  </si>
  <si>
    <t>122.348</t>
  </si>
  <si>
    <t xml:space="preserve">PRW – Subvention à l’enseignement communal  </t>
  </si>
  <si>
    <t>122.349</t>
  </si>
  <si>
    <t>Subventions aux autres entités liées aux pouvoirs locaux - PRW</t>
  </si>
  <si>
    <t>122.350</t>
  </si>
  <si>
    <t>PRW - Dépenses informatiques d'investissement (acquisitions de biens matériels informatiques, licences à plus d’un an, développements d’applications, maintenances évolutives, ...) dans le cadre de projets informatiques spécifiques</t>
  </si>
  <si>
    <t>122.351</t>
  </si>
  <si>
    <t xml:space="preserve">Projet 243 - Financement de communes pour l'acquisition de logements et acquisition/valorisation de terrains via PPP </t>
  </si>
  <si>
    <t>122.352</t>
  </si>
  <si>
    <t xml:space="preserve">Projet 243 - Financement de CPAS pour l'acquisition de logements et acquisition/valorisation de terrains via PPP </t>
  </si>
  <si>
    <t>122.353</t>
  </si>
  <si>
    <t>Energie – Octrois de Crédits aux organismes d’administrations publiques – PRW</t>
  </si>
  <si>
    <t>122.354</t>
  </si>
  <si>
    <t xml:space="preserve">Subvention d’investissement aux Communes – PRW </t>
  </si>
  <si>
    <t>122.355</t>
  </si>
  <si>
    <t xml:space="preserve">Subvention d’investissement aux Provinces -PRW </t>
  </si>
  <si>
    <t>122.357</t>
  </si>
  <si>
    <t xml:space="preserve">Subvention de fonctionnement pour futurocité -PRW </t>
  </si>
  <si>
    <t>122.358</t>
  </si>
  <si>
    <t xml:space="preserve">PRW – Subventions aux communes  </t>
  </si>
  <si>
    <t>122.359</t>
  </si>
  <si>
    <t>Frais de fonctionnement payé au secteur public -PRW</t>
  </si>
  <si>
    <t>122.363</t>
  </si>
  <si>
    <t xml:space="preserve">PRW – Projet 319 - Subventions en investissements aux personnes morales de droit public – Provinces </t>
  </si>
  <si>
    <t>122.364</t>
  </si>
  <si>
    <t>Allocation-loyer – PRW</t>
  </si>
  <si>
    <t>122.365</t>
  </si>
  <si>
    <t>MI - Aides à l’investissement aux organismes administratifs publics – PNRR</t>
  </si>
  <si>
    <t>122.366</t>
  </si>
  <si>
    <t>PRW - Subvention à Filière Bois Wallonie</t>
  </si>
  <si>
    <t>004.015</t>
  </si>
  <si>
    <t>09</t>
  </si>
  <si>
    <t>019.010</t>
  </si>
  <si>
    <t xml:space="preserve">subventions pour les structures de l’assistance des programmes Interreg </t>
  </si>
  <si>
    <t>019.011</t>
  </si>
  <si>
    <t>Subventions à l'association intercommunale Bureau économique de la Province de Namur</t>
  </si>
  <si>
    <t>022.051</t>
  </si>
  <si>
    <t>Frais généraux de fonctionnement liés à l'équipe Intermarché circus Wanty</t>
  </si>
  <si>
    <t>022.052</t>
  </si>
  <si>
    <t>023.044</t>
  </si>
  <si>
    <t>Subventions aux unités interrégionales</t>
  </si>
  <si>
    <t>023.045</t>
  </si>
  <si>
    <t>023.046</t>
  </si>
  <si>
    <t>Subvention en faveur d'événements et d'activités propices à la mise en valeur du domaine de la Hulpe (Fondation Folon)</t>
  </si>
  <si>
    <t>023.047</t>
  </si>
  <si>
    <t>Subventions à des opérateurs privés ou publics spécialisés en vue de favoriser une meilleure connaissance des mécanismes d'importation, d'exportation et de transit d'armes – GRIP</t>
  </si>
  <si>
    <t>030.015</t>
  </si>
  <si>
    <t>Fonds budgétaire en matière de Loterie - Transferts de revenus aux unités interrégionales</t>
  </si>
  <si>
    <t>056.113</t>
  </si>
  <si>
    <t>Subventions dans le cadre du PO FEAMP (fonds européen pour les affaires maritimes et la pêche) - Secteur privé </t>
  </si>
  <si>
    <t>056.117</t>
  </si>
  <si>
    <t>Transfert de revenus aux UAP dans le cadre des Programmes FEDER 2021-2027 </t>
  </si>
  <si>
    <t>056.118</t>
  </si>
  <si>
    <t>Subventions à des producteurs autres que les entreprises publiques dans le cadre des Programmes FEDER 2021 - 2027</t>
  </si>
  <si>
    <t>056.119</t>
  </si>
  <si>
    <t>Subvention à des producteurs autres que des entreprises publiques dans le cadre de la mesure de coopération du PEI du Plan PAC 2023-2027</t>
  </si>
  <si>
    <t>057.062</t>
  </si>
  <si>
    <t xml:space="preserve">Subventions aux entreprises publiques </t>
  </si>
  <si>
    <t>057.063</t>
  </si>
  <si>
    <t xml:space="preserve">Subventions aux ASBL des pouvoirs locaux </t>
  </si>
  <si>
    <t>057.064</t>
  </si>
  <si>
    <t>Marchés publics ou conventions au secteur public</t>
  </si>
  <si>
    <t>057.065</t>
  </si>
  <si>
    <t>Subventions aux entreprises non financières (considéré comme entreprise privée) - Comité du Lait asbl</t>
  </si>
  <si>
    <t>057.066</t>
  </si>
  <si>
    <t>Subventions au secteur provincial</t>
  </si>
  <si>
    <t>058.053</t>
  </si>
  <si>
    <t>Aides aux indépendants</t>
  </si>
  <si>
    <t>060.113</t>
  </si>
  <si>
    <t>060.116</t>
  </si>
  <si>
    <t>Autres subventions d'exploitation au secteur privé</t>
  </si>
  <si>
    <t>068.046</t>
  </si>
  <si>
    <t>Fonds budgétaire en faveur de la gestion piscicole et halieutique en Wallonie - Transferts de revenus aux ASBL au service des producteurs</t>
  </si>
  <si>
    <t>099.045</t>
  </si>
  <si>
    <t>Subventions dans le cadre du développement et du soutien aux commerces, aux artisans et à la redynamisation des centres-villes - ASBL liées aux pouvoirs locaux</t>
  </si>
  <si>
    <t>099.046</t>
  </si>
  <si>
    <t>Subventions dans le cadre du développement et du soutien aux commerces, aux artisans et à la redynamisation des centres-villes - Autres entités liées aux pouvoir locaux</t>
  </si>
  <si>
    <t>099.047</t>
  </si>
  <si>
    <t>Subventions cofinancées par le FEADER en vue de promouvoir le développement d'actions locales d'animation économique - PDR 2021 - 2027 - Entreprises publiques</t>
  </si>
  <si>
    <t>099.048</t>
  </si>
  <si>
    <t>Subventions cofinancées par le FEADER en vue de promouvoir le développement d'actions locales d'animation économique - PDR 2021 - 2027 - asbl</t>
  </si>
  <si>
    <t>099.049</t>
  </si>
  <si>
    <t>Subventions cofinancées par le FEADER en vue de promouvoir le développement d'actions locales d'animation économique - PDR 2021 - 2027 - asbl liées aux pouvoirs locaux</t>
  </si>
  <si>
    <t>100.087</t>
  </si>
  <si>
    <t>Fonds structurels 2021-2027 - Dépenses d'investissements emploi/formation pour les ASBL au service des ménages</t>
  </si>
  <si>
    <t>122.182</t>
  </si>
  <si>
    <t>Marchés publics pour l’achat de matériel IT - PRW</t>
  </si>
  <si>
    <t>122.356</t>
  </si>
  <si>
    <t xml:space="preserve">Subvention de fonctionnement aux Provinces -PRW  </t>
  </si>
  <si>
    <t>122.371</t>
  </si>
  <si>
    <t xml:space="preserve">Aides à l’investissement aux entreprises privées et aux ASBL au service des entreprises -PNRR </t>
  </si>
  <si>
    <t>122.377</t>
  </si>
  <si>
    <t xml:space="preserve">Dotation d’investissement – FBW -Projet 107 </t>
  </si>
  <si>
    <t>049.126</t>
  </si>
  <si>
    <t>Acquisition de terrain en vue de l’extension/aménagement du réseau routier ou hydraulique, avec ou sans expropriation, à l'intérieur du secteur des administrations publiques, en ce compris les frais d’acte - Projet MIE</t>
  </si>
  <si>
    <t>074.025</t>
  </si>
  <si>
    <t>Fonds budgétaire : Fonds wallon "Kyoto" en matière de qualité de l'air et de changements climatiques - Subventions en faveur du secteur privé</t>
  </si>
  <si>
    <t>122.367</t>
  </si>
  <si>
    <t>Energie - Transferts de revenus aux ménages en tant que producteurs</t>
  </si>
  <si>
    <t>122.372</t>
  </si>
  <si>
    <t xml:space="preserve">SPW MI – achat de terrains (autre que le secteur des administrations publiques) </t>
  </si>
  <si>
    <t>122.375</t>
  </si>
  <si>
    <t>MI – Transfert de revenus à la communauté française</t>
  </si>
  <si>
    <t>122.376</t>
  </si>
  <si>
    <t>MI - Transfert de revenus aux provinces - Contribution spécifique</t>
  </si>
  <si>
    <t>056.115</t>
  </si>
  <si>
    <t>Subventions au secteur public (Commune) en matière d'investissement en vue de la Protection de la Nature et de la Ruralité.</t>
  </si>
  <si>
    <t>056.116</t>
  </si>
  <si>
    <t>Subventions aux pouvoirs organisateurs scolaires (entreprises, asbl privées) en matière d'investissement en vue de la Protection de la Nature et de la Ruralité.</t>
  </si>
  <si>
    <t>059.012</t>
  </si>
  <si>
    <t>Frais généraux de fonctionnement - secteur public</t>
  </si>
  <si>
    <t>059.013</t>
  </si>
  <si>
    <t>Aides à l’investissement aux entreprises publiques</t>
  </si>
  <si>
    <t>059.014</t>
  </si>
  <si>
    <t xml:space="preserve">Subvention à des producteurs autres que les entreprises publiques </t>
  </si>
  <si>
    <t>060.115</t>
  </si>
  <si>
    <t>Transfert de revenus vers des unités interrégionales</t>
  </si>
  <si>
    <t>061.063</t>
  </si>
  <si>
    <t>Travaux de remise en état et de sécurisation</t>
  </si>
  <si>
    <t>062.068</t>
  </si>
  <si>
    <t>Etudes et dépenses de fonctionnement – secteur public</t>
  </si>
  <si>
    <t>062.070</t>
  </si>
  <si>
    <t>Transfert de revenus ou de subsides aux autres Pouvoirs locaux du secteur 13.13</t>
  </si>
  <si>
    <t>064.025</t>
  </si>
  <si>
    <t>Subventions à des producteurs autres que des entreprises publiques</t>
  </si>
  <si>
    <t>077.037</t>
  </si>
  <si>
    <t>Fonds budgétaire pour la gestion des déchets - Autres subventions d'exploitation d'entreprises publiques</t>
  </si>
  <si>
    <t>077.038</t>
  </si>
  <si>
    <t>Fonds budgétaire pour la gestion des déchets - Aide à l'investissement aux OAP</t>
  </si>
  <si>
    <t>077.039</t>
  </si>
  <si>
    <t>Fonds budgétaire pour la gestion des déchets - Aide à l'investissement aux ASBL des pouvoirs locaux</t>
  </si>
  <si>
    <t>077.040</t>
  </si>
  <si>
    <t>Fonds budgétaire pour la gestion des déchets - Aides à l’investissement aux entreprises privées</t>
  </si>
  <si>
    <t>122.370</t>
  </si>
  <si>
    <t xml:space="preserve">PRW - transferts de revenus aux autres administrations publiques locales (autres pouvoirs locaux) </t>
  </si>
  <si>
    <t>122.374</t>
  </si>
  <si>
    <t xml:space="preserve">PRW - transferts en capital aux autres administrations publiques locales (autres pouvoirs locaux) </t>
  </si>
  <si>
    <t>048.030</t>
  </si>
  <si>
    <t xml:space="preserve">Subsides aux provinces pour des travaux bénéficiant du concours du fonds européen de développement régional – programmation 2024-2020 – Axe III </t>
  </si>
  <si>
    <t>080.059</t>
  </si>
  <si>
    <t>Subventions en faveur d'organismes ou groupements qui participent par leurs actions à la promotion et à l'aménagement du logement - S11&amp;12</t>
  </si>
  <si>
    <t>080.060</t>
  </si>
  <si>
    <t>Subvention de fonctionnement aux Fédérations représentatives des AIS, Régie de Quartiers et APL</t>
  </si>
  <si>
    <t>080.061</t>
  </si>
  <si>
    <t xml:space="preserve">Subventions en faveur d'organismes ou groupements qui participent par leurs actions à la promotion et à l'aménagement du logement - transferts de revenus à l'étranger </t>
  </si>
  <si>
    <t>081.056</t>
  </si>
  <si>
    <t>Etudes, relations publiques, documentation, participation à des séminaires et colloques, frais de réunion et frais de fonctionnement (Frais généraux intra administrations publiques)</t>
  </si>
  <si>
    <t>081.057</t>
  </si>
  <si>
    <t>085.085</t>
  </si>
  <si>
    <t xml:space="preserve">Subventions relatives à la gestion durable du logement - entreprises privées (dont ASBL secteur 11) </t>
  </si>
  <si>
    <t>091.121</t>
  </si>
  <si>
    <t>Subventions et indemnités - Entreprises publiques</t>
  </si>
  <si>
    <t>091.122</t>
  </si>
  <si>
    <t>Subventions et indemnités – Associations de fait</t>
  </si>
  <si>
    <t>122.360</t>
  </si>
  <si>
    <t>Projet 251 - Subvention à la Société Wallonne du Logement pour rénover énergétiquement 25.000 logements d’utilité publique (Volet REP)</t>
  </si>
  <si>
    <t>122.361</t>
  </si>
  <si>
    <t>Projet 251 - Subvention à la Société Wallonne du Logement pour rénover énergétiquement 25.000 logements d’utilité publique – Dépenses courantes (Volet REP)</t>
  </si>
  <si>
    <t>122.362</t>
  </si>
  <si>
    <t>Projet 243 - Création de kots étudiants d’utilité publique – Universités</t>
  </si>
  <si>
    <t>122.368</t>
  </si>
  <si>
    <t>Projet 243 - Financement d'entreprises publiques (S11) pour l'acquisition de logements et acquisition/valorisation de terrains via PPP</t>
  </si>
  <si>
    <t>085.083</t>
  </si>
  <si>
    <t>Soutien aux marchés publics responsables via les fédérations d’entreprises </t>
  </si>
  <si>
    <t>007.016</t>
  </si>
  <si>
    <t>Remboursement salaires Admin. Sécurité sociale et Administrations locales</t>
  </si>
  <si>
    <t>092.029</t>
  </si>
  <si>
    <t>092.030</t>
  </si>
  <si>
    <t>094.093</t>
  </si>
  <si>
    <t>094.094</t>
  </si>
  <si>
    <t>094.095</t>
  </si>
  <si>
    <t>094.096</t>
  </si>
  <si>
    <t>094.097</t>
  </si>
  <si>
    <t>094.098</t>
  </si>
  <si>
    <t>094.099</t>
  </si>
  <si>
    <t>094.100</t>
  </si>
  <si>
    <t>094.101</t>
  </si>
  <si>
    <t>094.102</t>
  </si>
  <si>
    <t>094.104</t>
  </si>
  <si>
    <t>Soutien à des initiatives menées par des établissements publics (autres pouvoirs locaux) en matière d’action sociale, de cohésion sociale, d’intégration des personnes d’origine étrangères et d’égalité des chances</t>
  </si>
  <si>
    <t>094.105</t>
  </si>
  <si>
    <t>Soutien à des initiatives particulières menées par des communes dans le domaine de l'action sociale dans le cadre des fonds structurels européens (programmation 2021-2027)</t>
  </si>
  <si>
    <t>094.106</t>
  </si>
  <si>
    <t>Subventions accordées aux initiatives locales d’intégration agréées en matière d'intégration des personnes étrangères ou d'origine étrangère (établissements d'enseignement relevants de la Fédération Wallonie-Bruxelles)</t>
  </si>
  <si>
    <t>094.107</t>
  </si>
  <si>
    <t>094.108</t>
  </si>
  <si>
    <t xml:space="preserve">Subvention en matière d'égalité des chances et en matière d'accompagnement des violences sexistes (asbl assimilées à des entreprises non financières) </t>
  </si>
  <si>
    <t>094.109</t>
  </si>
  <si>
    <t>094.110</t>
  </si>
  <si>
    <t>100.088</t>
  </si>
  <si>
    <t>Fonds Structurels 2021-2027 - FEDER/FTJ - Subventions aux entités liées à la Communauté française (investissements et infrastructures) pour le portefeuille 3T Projet pour la Haute Ecole Hennalux</t>
  </si>
  <si>
    <t>101.039</t>
  </si>
  <si>
    <t>Subventions des missions régionales pour l'emploi - ASBL au service des entreprises</t>
  </si>
  <si>
    <t>113.037</t>
  </si>
  <si>
    <t>Subventions aux structures collectives d'enseignement supérieur - ASBL liées aux pouvoirs locaux</t>
  </si>
  <si>
    <t>113.038</t>
  </si>
  <si>
    <t>Subventions aux structures collectives d'enseignement supérieur - capital -ASBL liées aux pouvoirs locaux</t>
  </si>
  <si>
    <t>113.039</t>
  </si>
  <si>
    <t>Orientation professionnelle – ASBL liées aux pouvoirs locaux</t>
  </si>
  <si>
    <t>122.009</t>
  </si>
  <si>
    <t>Subventions aux ASBL privées – Infrasport</t>
  </si>
  <si>
    <t>122.096</t>
  </si>
  <si>
    <t>Subventions aux entreprises publiques – Infrasport</t>
  </si>
  <si>
    <t>Subvention à l'ASBL "Wallonie-Picarde"</t>
  </si>
  <si>
    <t>091.123</t>
  </si>
  <si>
    <t>Subventions et indemnités - asbl des pouvoirs locaux</t>
  </si>
  <si>
    <t>094.111</t>
  </si>
  <si>
    <t>Subvention à des entités interrégionales en matière d'action sociale, de cohésion sociale, d'intégration des personnes d'origine étrangère et d'égalité des chances</t>
  </si>
  <si>
    <t>078.049</t>
  </si>
  <si>
    <t>Subventions aux organismes autres que publics en matière d'aménagement du territoire et d'urbanisme</t>
  </si>
  <si>
    <t>096.022</t>
  </si>
  <si>
    <t>Primes à l'investissement (mesure d'accompagnement du prélèvement kilométrique) ASBL au service des ménages</t>
  </si>
  <si>
    <t>001.163</t>
  </si>
  <si>
    <t>Location de bâtiments - secteur privé</t>
  </si>
  <si>
    <t>078.050</t>
  </si>
  <si>
    <t>Subventions aux organismes publics dans le cadre des programmes européens de coopération territoriale - programmation 2021-2027</t>
  </si>
  <si>
    <t>049.136</t>
  </si>
  <si>
    <t>Entretien des espaces verts</t>
  </si>
  <si>
    <t>044.070</t>
  </si>
  <si>
    <t>Subvention en capital aux écoles primaires et secondaires (EMSR)</t>
  </si>
  <si>
    <t>091.124</t>
  </si>
  <si>
    <t>Subventions aux asbl assimilées à des entreprises non financières dans le cadre de l'intervention 371 du PSW-PAC (FEADER)</t>
  </si>
  <si>
    <t>091.125</t>
  </si>
  <si>
    <t>Subventions aux asbl au service des ménages dans le cadre de l'intervention 371 du PSW-PAC (FEADER)</t>
  </si>
  <si>
    <t>094.112</t>
  </si>
  <si>
    <t>Subventions aux asbl assimilés à des entreprises non financières dans le cadre de l'intervention 371 du PSW-PAC (FEADER - programmation 2021-2027)</t>
  </si>
  <si>
    <t>094.113</t>
  </si>
  <si>
    <t>094.114</t>
  </si>
  <si>
    <t>079.084</t>
  </si>
  <si>
    <t>Subventions aux communes pour la mise en œuvre de projets FEDER-INTERREG EUROPE 2021-2027</t>
  </si>
  <si>
    <t>079.085</t>
  </si>
  <si>
    <t>Subventions aux universités pour la mise en œuvre de projets FEDER-INTERREG EUROPE 2021-2027</t>
  </si>
  <si>
    <t>044.063</t>
  </si>
  <si>
    <t>Cofinancement européen : participation de la Région aux dépenses des programmes Interreg pour les asbl 2021-2027</t>
  </si>
  <si>
    <t>044.065</t>
  </si>
  <si>
    <t>Cofinancement européen : participation de la Région aux dépenses des programmes Interreg pour les communes 2021-2027</t>
  </si>
  <si>
    <t>044.066</t>
  </si>
  <si>
    <t>Cofinancement européen : participation de la Région aux dépenses des programmes Interreg pour les intercommunales 2021-2027</t>
  </si>
  <si>
    <t>049.131</t>
  </si>
  <si>
    <t>Cofinancement européen - Subventions d'investissement aux Unités d'administration publique 2021-2027</t>
  </si>
  <si>
    <t>004.021</t>
  </si>
  <si>
    <t>Traitement et frais de représentation du Membre du Gouvernement wallon 2024-2029</t>
  </si>
  <si>
    <t>004.022</t>
  </si>
  <si>
    <t>Traitements et indemnités du personnel du cabinet du Membre du Gouvernement wallon 2024-2029</t>
  </si>
  <si>
    <t>004.023</t>
  </si>
  <si>
    <t>Indemnités généralement quelconques au personnel 2024-2029</t>
  </si>
  <si>
    <t>004.024</t>
  </si>
  <si>
    <t>004.025</t>
  </si>
  <si>
    <t>Frais de fonctionnement du cabinet 2024-2029</t>
  </si>
  <si>
    <t>004.026</t>
  </si>
  <si>
    <t>Loyer des biens immobiliers pris en location par le cabinet, en ce compris les loyers et charges locatives, rétributions et indemnités dus à la Régie des Bâtiments, impôts grevant les bâtiments 2024-2029</t>
  </si>
  <si>
    <t>004.027</t>
  </si>
  <si>
    <t>Achat de biens non durables et de services à l'intérieur du secteur des administrations publiques et remboursement du personnel détaché du Membre du Gouvernement wallon 2024-2029</t>
  </si>
  <si>
    <t>004.028</t>
  </si>
  <si>
    <t>004.029</t>
  </si>
  <si>
    <t>Dépenses patrimoniales du cabinet 2024-2029</t>
  </si>
  <si>
    <t>004.030</t>
  </si>
  <si>
    <t>Achat de matériel de transport 2024-2029</t>
  </si>
  <si>
    <t>GA</t>
  </si>
  <si>
    <t>CO</t>
  </si>
  <si>
    <t>NE</t>
  </si>
  <si>
    <t>DE</t>
  </si>
  <si>
    <t>005.021</t>
  </si>
  <si>
    <t>005.022</t>
  </si>
  <si>
    <t>005.023</t>
  </si>
  <si>
    <t>005.024</t>
  </si>
  <si>
    <t>005.025</t>
  </si>
  <si>
    <t>005.026</t>
  </si>
  <si>
    <t>005.027</t>
  </si>
  <si>
    <t>005.028</t>
  </si>
  <si>
    <t>005.029</t>
  </si>
  <si>
    <t>005.030</t>
  </si>
  <si>
    <t>JE</t>
  </si>
  <si>
    <t>DA</t>
  </si>
  <si>
    <t>006.021</t>
  </si>
  <si>
    <t>006.022</t>
  </si>
  <si>
    <t>006.023</t>
  </si>
  <si>
    <t>006.024</t>
  </si>
  <si>
    <t>006.025</t>
  </si>
  <si>
    <t>006.026</t>
  </si>
  <si>
    <t>006.027</t>
  </si>
  <si>
    <t>006.028</t>
  </si>
  <si>
    <t>006.029</t>
  </si>
  <si>
    <t>006.030</t>
  </si>
  <si>
    <t>007.021</t>
  </si>
  <si>
    <t>007.022</t>
  </si>
  <si>
    <t>007.023</t>
  </si>
  <si>
    <t>007.024</t>
  </si>
  <si>
    <t>007.025</t>
  </si>
  <si>
    <t>007.026</t>
  </si>
  <si>
    <t>007.027</t>
  </si>
  <si>
    <t>007.028</t>
  </si>
  <si>
    <t>007.029</t>
  </si>
  <si>
    <t>007.030</t>
  </si>
  <si>
    <t>010.021</t>
  </si>
  <si>
    <t>010.022</t>
  </si>
  <si>
    <t>010.023</t>
  </si>
  <si>
    <t>010.024</t>
  </si>
  <si>
    <t>010.025</t>
  </si>
  <si>
    <t>010.026</t>
  </si>
  <si>
    <t>010.027</t>
  </si>
  <si>
    <t>010.028</t>
  </si>
  <si>
    <t>010.029</t>
  </si>
  <si>
    <t>010.030</t>
  </si>
  <si>
    <t>LE</t>
  </si>
  <si>
    <t>009.021</t>
  </si>
  <si>
    <t>009.022</t>
  </si>
  <si>
    <t>009.023</t>
  </si>
  <si>
    <t>009.024</t>
  </si>
  <si>
    <t>009.025</t>
  </si>
  <si>
    <t>009.026</t>
  </si>
  <si>
    <t>009.027</t>
  </si>
  <si>
    <t>009.028</t>
  </si>
  <si>
    <t>009.029</t>
  </si>
  <si>
    <t>009.030</t>
  </si>
  <si>
    <t>008.021</t>
  </si>
  <si>
    <t>008.022</t>
  </si>
  <si>
    <t>008.023</t>
  </si>
  <si>
    <t>008.024</t>
  </si>
  <si>
    <t>008.025</t>
  </si>
  <si>
    <t>008.026</t>
  </si>
  <si>
    <t>008.027</t>
  </si>
  <si>
    <t>008.028</t>
  </si>
  <si>
    <t>008.029</t>
  </si>
  <si>
    <t>008.030</t>
  </si>
  <si>
    <t>119.019</t>
  </si>
  <si>
    <t>Transfert en capital sous forme d'aides à l'investissement aux unités interrégionales (entités du secteur 13.12)</t>
  </si>
  <si>
    <t>011.021</t>
  </si>
  <si>
    <t>011.022</t>
  </si>
  <si>
    <t>011.023</t>
  </si>
  <si>
    <t>011.024</t>
  </si>
  <si>
    <t>011.025</t>
  </si>
  <si>
    <t>011.026</t>
  </si>
  <si>
    <t>011.027</t>
  </si>
  <si>
    <t>011.028</t>
  </si>
  <si>
    <t>011.029</t>
  </si>
  <si>
    <t>011.030</t>
  </si>
  <si>
    <t>057.067</t>
  </si>
  <si>
    <t>Transferts de revenus sous forme de primes aux ménages en tant que producteurs</t>
  </si>
  <si>
    <t>Montant non-ventilé</t>
  </si>
  <si>
    <t>095.008</t>
  </si>
  <si>
    <t>095.009</t>
  </si>
  <si>
    <t>095.010</t>
  </si>
  <si>
    <t>122.381</t>
  </si>
  <si>
    <t>122.382</t>
  </si>
  <si>
    <t>080.062</t>
  </si>
  <si>
    <t>Dotation spéciale à la SWCS en vue de financer le déficit de trésorerie - partie capital</t>
  </si>
  <si>
    <t>031.034</t>
  </si>
  <si>
    <t>031.035</t>
  </si>
  <si>
    <t>031.036</t>
  </si>
  <si>
    <t>031.037</t>
  </si>
  <si>
    <t>031.039</t>
  </si>
  <si>
    <t>104.048</t>
  </si>
  <si>
    <t>091.127</t>
  </si>
  <si>
    <t>098.033</t>
  </si>
  <si>
    <t>098.034</t>
  </si>
  <si>
    <t>098.035</t>
  </si>
  <si>
    <t>Subvention en lien avec des initiatives locales de renforcement des mesures du Plan wallon de Sortie de la Pauvreté</t>
  </si>
  <si>
    <t>001.165</t>
  </si>
  <si>
    <t>094.118</t>
  </si>
  <si>
    <t>094.103</t>
  </si>
  <si>
    <t>Subventions et indemnités au secteur privé, en ce compris le subventionnement aux personnes physiques ou morales de droit privé en vue de procéder au réaménagement de sites à réaménager</t>
  </si>
  <si>
    <t>Intervention pour l'acquisition et l'aménagement de terrains et bâtiments industriels, artisanaux et de services ainsi que leurs voies d'accès</t>
  </si>
  <si>
    <t>045.045</t>
  </si>
  <si>
    <t>033.010</t>
  </si>
  <si>
    <t>Prog.</t>
  </si>
  <si>
    <t>056.126</t>
  </si>
  <si>
    <t>Transfert de revenus aux entreprises publiques pour des dépenses en matière de sensibilisation et d’amélioration de la biodiversité</t>
  </si>
  <si>
    <t>056.128</t>
  </si>
  <si>
    <t>Transfert de revenus aux ménages en tant que producteurs pour des dépenses en matière de sensibilisation et d’amélioration de la biodiversité</t>
  </si>
  <si>
    <t>056.127</t>
  </si>
  <si>
    <t>Transfert de revenus aux intercommunales du secteur 13.13 pour des dépenses en matière de sensibilisation et  d’amélioration de la biodiversité</t>
  </si>
  <si>
    <t>060.114</t>
  </si>
  <si>
    <t xml:space="preserve">Subventions et indemnités (y compris les compensations) aux Provinces dans le cadre de la gestion des sites Natura 2000 </t>
  </si>
  <si>
    <t>060.117</t>
  </si>
  <si>
    <t>Subventions aux CPAS dans le cadre de la protection de la nature, forêt, chasse et pêche</t>
  </si>
  <si>
    <t>062.069</t>
  </si>
  <si>
    <t>Frais de fonctionnement payés au secteur privé ADN/ADR</t>
  </si>
  <si>
    <t>083.087</t>
  </si>
  <si>
    <t>085.086</t>
  </si>
  <si>
    <t>Actions de soutien à l'insertion de clauses environnementales dans les marchés de travaux - administrations publiques</t>
  </si>
  <si>
    <t>100.091</t>
  </si>
  <si>
    <t xml:space="preserve">Fonds structurels 2021-2027 – Projets Interreg relevant des compétences emploi et formation – Frais de fonctionnement SPW </t>
  </si>
  <si>
    <t>100.092</t>
  </si>
  <si>
    <t>Fonds structurels 2021-2027 – Projets INTERREG relevant des compétences emploi et formation – UAP</t>
  </si>
  <si>
    <t>100.093</t>
  </si>
  <si>
    <t>Fonds structurels 2021-2027 – Projets INTERREG relevant des compétences emploi et formation – ASBL</t>
  </si>
  <si>
    <t>100.094</t>
  </si>
  <si>
    <t>Fonds structurels 2021-2027 – Projets INTERREG relevant des compétences Economie et Recherche - UAP de type 1 et 2 - Transfert de revenu</t>
  </si>
  <si>
    <t>100.090</t>
  </si>
  <si>
    <t xml:space="preserve">Fonds structurels 2021-2027 – Projets INTERREG relevant des compétences emploi et formation – Entités liées à la Communauté française </t>
  </si>
  <si>
    <t>100.095</t>
  </si>
  <si>
    <t>Fonds structurels 2021-2027 – Projets INTERREG relevant des compétences Economie et Recherche - UAP - Frais d'investissement</t>
  </si>
  <si>
    <t>104.045</t>
  </si>
  <si>
    <t>Agence-conseil en économie sociale – nouveau décret</t>
  </si>
  <si>
    <t>122.195</t>
  </si>
  <si>
    <t>Compensation financière suite à un chantier public régional d’envergure-PRW </t>
  </si>
  <si>
    <t>035.007</t>
  </si>
  <si>
    <t>Autres intérêts - Intérêts de retard sur autres que sur dettes commerciales</t>
  </si>
  <si>
    <t>014.022</t>
  </si>
  <si>
    <t>014.023</t>
  </si>
  <si>
    <t>014.024</t>
  </si>
  <si>
    <t>045.046</t>
  </si>
  <si>
    <t>045.047</t>
  </si>
  <si>
    <t>049.138</t>
  </si>
  <si>
    <t>049.137</t>
  </si>
  <si>
    <t>049.139</t>
  </si>
  <si>
    <t>Etudes et publications relatives au plan HP</t>
  </si>
  <si>
    <t>Démolition d'immeubles dans le cadre du plan habitat permanent - Travaux exécutés pour compte de tiers - Avances récupérables</t>
  </si>
  <si>
    <t>Subventions aux UAP</t>
  </si>
  <si>
    <t>Subventions en matière de promotion, d'information et de sensibilisation dans le domaine du logement</t>
  </si>
  <si>
    <t>Subventions pour la création innovante de logements d'utilité publique</t>
  </si>
  <si>
    <t>Création de logements publics locatifs dans le cadre de la reconstruction de communes sinistrées - Communes</t>
  </si>
  <si>
    <t xml:space="preserve">Subventions aux CPAS pour la rénovation de logements publics </t>
  </si>
  <si>
    <t>Avances remboursables pour construction</t>
  </si>
  <si>
    <t>Fonds budgétaire : Fonds régional pour le relogement</t>
  </si>
  <si>
    <t>118.011</t>
  </si>
  <si>
    <t>Fonds budgétaire destiné au soutien de la recherche, du développement et de l'innovation - Soutenir le développement expérimental dans les entreprises</t>
  </si>
  <si>
    <t>2</t>
  </si>
  <si>
    <t>062.030</t>
  </si>
  <si>
    <t>Subventions aux CPAS dans le cadre de l'intégration professionnelle des ayants droit à l'intégration sociale</t>
  </si>
  <si>
    <t>Subvention au CPAS dans le cadre de l'activation des bénéficiaires d'une aide sociale financière en application de la loi du 2 avril 1965 (Fédéral) - Art.60-61</t>
  </si>
  <si>
    <t>Subvention aux CPAS dans le cadre de l'activation des bénéficiaires du Revenu d'Intégration Sociale (Fédéral) - Art. 60-61</t>
  </si>
  <si>
    <t>058.054</t>
  </si>
  <si>
    <t>058.055</t>
  </si>
  <si>
    <t xml:space="preserve">Mise en œuvre de l'accompagnement BBZA </t>
  </si>
  <si>
    <t>Frais de fonctionnement Géomatique</t>
  </si>
  <si>
    <t>Achat de biens meubles non durables et prestations de service</t>
  </si>
  <si>
    <t>Investissements numériques en matière de géomatique</t>
  </si>
  <si>
    <t xml:space="preserve">Etudes, relations publiques, documentation, participation à des séminaires et colloques, frais de réunions pour le Département du Support de la Fonction Publique Régionale </t>
  </si>
  <si>
    <t xml:space="preserve">Frais généraux dédiés aux marchés publics de la Direction du développement et de l’accompagnement du personnel (secteur public) </t>
  </si>
  <si>
    <t>Frais généraux dédiés aux marchés publics de la Direction de la réglementation (secteur privé) </t>
  </si>
  <si>
    <t>Subventions pour l'organisation de cycles de formations universitaires</t>
  </si>
  <si>
    <t>Frais généraux de fonctionnement de la Direction du développement et de l’accompagnement du personnel (secteur privé) </t>
  </si>
  <si>
    <t>085.088</t>
  </si>
  <si>
    <t>085.089</t>
  </si>
  <si>
    <t>085.094</t>
  </si>
  <si>
    <t>085.090</t>
  </si>
  <si>
    <t>085.097</t>
  </si>
  <si>
    <t>085.091</t>
  </si>
  <si>
    <t>085.093</t>
  </si>
  <si>
    <t>085.095</t>
  </si>
  <si>
    <t>056.130</t>
  </si>
  <si>
    <t>049.143</t>
  </si>
  <si>
    <t>049.142</t>
  </si>
  <si>
    <t>049.141</t>
  </si>
  <si>
    <t>049.140</t>
  </si>
  <si>
    <t>057.069</t>
  </si>
  <si>
    <t>057.070</t>
  </si>
  <si>
    <t>056.133</t>
  </si>
  <si>
    <t>056.132</t>
  </si>
  <si>
    <t>056.134</t>
  </si>
  <si>
    <t>Subvention au Conseil économique, social et environnemental dans le cadre du PRW</t>
  </si>
  <si>
    <t>Dotation à l’Agence wallonne de la Santé, de la Protection sociale, du Handicap et des Familles dans le cadre du PWI</t>
  </si>
  <si>
    <t>Etudes, relations publiques, documentation, participation à des séminaires et colloques, frais de réunions, échanges de pratiques et supports de communication pour la direction interdépartementale de la cohésion sociale</t>
  </si>
  <si>
    <t>Subventions, indemnités et soutien aux études et actions en matière de développement régional - ASBL pouvoirs locaux</t>
  </si>
  <si>
    <t>085.099</t>
  </si>
  <si>
    <t>085.100</t>
  </si>
  <si>
    <t>085.096</t>
  </si>
  <si>
    <t>Dynamisation d'une mobilité plus durable au sein du SPW</t>
  </si>
  <si>
    <t>Subvention en matière de politique de l'énergie en faveur des Provinces</t>
  </si>
  <si>
    <t>085.092</t>
  </si>
  <si>
    <t>053.048</t>
  </si>
  <si>
    <t>Fonds budgétaire des infractions routières régionales - Achats et équipements de matériel roulant destiné au contrôle</t>
  </si>
  <si>
    <t>092.031</t>
  </si>
  <si>
    <t>085.098</t>
  </si>
  <si>
    <t>Indemnités généralement quelconques au personnel de la cellule wallonne COVID-19</t>
  </si>
  <si>
    <t>Subventions aux asbl des pouvoirs locaux dans le cadre de l'intervention 371 du PSW-PAC (FEADER - programmation 2021-2027)</t>
  </si>
  <si>
    <t>094.116</t>
  </si>
  <si>
    <t>Etudes, relations publiques, documentation, participation à des séminaires et colloques, frais de réunions, honoraires payés à l'intérieur du secteur des administrations publiques</t>
  </si>
  <si>
    <t>Achat de biens meubles durables et dépenses informatiques d'investissement (acquisitions de biens matériels informatiques, licences à plus d’un an, développements d’applications, maintenances évolutives, ...) pour l’Inspection des Finances (IF)</t>
  </si>
  <si>
    <t>Frais généraux dédiés aux marchés publics de la Direction Talents Wallonie (secteur privé)</t>
  </si>
  <si>
    <t xml:space="preserve">PNRR - Dépenses du SPW en vue de l'acquisition des réserves naturelles, des forêts et de la pisciculture – à l'intérieur du secteur des administrations publiques </t>
  </si>
  <si>
    <t>Subventions pour des opérations d'acquisition, de construction, de rénovation et d'équipement de petites infrastructures sportives initiées par des pouvoirs locaux et leurs régies autonomes</t>
  </si>
  <si>
    <t>Dépenses relatives aux opérations de raclage / pose dans le domaine routier (Plan infrastructures)</t>
  </si>
  <si>
    <t>Études, dépenses de fonctionnement spécifiques au DEMNA -payés à l’intérieur du secteur des administrations publiques</t>
  </si>
  <si>
    <t>Subventions aux universités en faveur de recherches scientifiques et techniques et en matière agricole et agro alimentaire</t>
  </si>
  <si>
    <t>Subventions aux asbl au service des ménages dans le cadre de l'intervention 371 du PSW-PAC (FEADER programmation 2021-2027)</t>
  </si>
  <si>
    <t>094.119</t>
  </si>
  <si>
    <t>Dragage de rivières et canaux, y compris dragage proprement dit , traitement, séchage et valorisation</t>
  </si>
  <si>
    <t>2025 initial</t>
  </si>
  <si>
    <t>Charges énergétiques et de maintenance des cabinets et du SePAC</t>
  </si>
  <si>
    <t>Frais de fonctionnement du SePAC</t>
  </si>
  <si>
    <t>Remboursement traitements du personnel détaché du SePAC</t>
  </si>
  <si>
    <t>Remboursement à la Communauté française (calcul définitif de la dotation)</t>
  </si>
  <si>
    <t>Cofinancement Européen - Subventions à l'OTW afin de lui permettre de prendre en charge les dépenses relatives à la mise en œuvre de la programmation 2014-2020</t>
  </si>
  <si>
    <t>Subsides aux provinces pour des travaux bénéficiant du concours du fonds européen de développement régional – programmation 2024-2020 – Axe III</t>
  </si>
  <si>
    <t>Elections 2024 – Subventions aux Communes pour la location de matériel</t>
  </si>
  <si>
    <t>Subventions à des producteurs autres que les entreprises publiques en matière de sensibilisation et de protection de l'environnement</t>
  </si>
  <si>
    <t>Subventions au secteur autre que public (ASBL) en matière de sensibilisation et de protection de l’environnement</t>
  </si>
  <si>
    <t>Subventions aux pouvoirs publics subordonnés pour les conseillers en environnement</t>
  </si>
  <si>
    <t>Subvention au secteur public (communes) pour dépenses d'investissements en vue de la protection de l'environnement</t>
  </si>
  <si>
    <t>Subvention aux organismes dépendant de la Communauté française  pour dépenses d'investissements en vue de la protection de l'environnement</t>
  </si>
  <si>
    <t>Subvention aux asbl assimilées à des entreprises non financières dans le cadre des accords du non-marchand</t>
  </si>
  <si>
    <t xml:space="preserve">Subvention à l’UNISPO dans le cadre des accords non marchand
</t>
  </si>
  <si>
    <t>Soutien à des initiatives transversales menées par des asbl au service des ménages</t>
  </si>
  <si>
    <t>Soutien à des initiatives diverses menées par des asbl au service des ménages</t>
  </si>
  <si>
    <t>Subventions aux asbl des pouvoirs locaux dans le cadre des accords non marchand</t>
  </si>
  <si>
    <t>Prélèvements opérés par le Gouvernement fédéral pour la gestion des charges hospitalières avant 6ème réforme de l'Etat</t>
  </si>
  <si>
    <t>Dotation à l’Agence wallonne de la Santé, de la Protection sociale, du Handicap et des Familles pour la gestion de ses missions dans le cadre des fonds structurels européens (programmation 2021-2027)</t>
  </si>
  <si>
    <t>Dotation à Wallonie Santé</t>
  </si>
  <si>
    <t>Subvention aux Centres de service social (asbl assimilées à des entreprises non financières)</t>
  </si>
  <si>
    <t>Subvention aux Maisons d'accueil et aux Maisons communautaires (asbl assimilées à des entreprises non financières)</t>
  </si>
  <si>
    <t>Soutien à des initiatives menées par des asbl assimilées à des entreprises non financières en matière d’intégration des personnes d’origine étrangères</t>
  </si>
  <si>
    <t>Soutien à des services d’insertion sociale sous forme d’asbl assimilées à des entreprises non financières</t>
  </si>
  <si>
    <t>Subvention à l'Observatoire du crédit et de l'Endettement (asbl assimilées à des entreprises non financières)</t>
  </si>
  <si>
    <t>Subvention aux services et dispositifs d'accompagnement des violences entre partenaires et des violences sexistes (asbl assimilées à des entreprises non financières)</t>
  </si>
  <si>
    <t>Subventions accordées aux initiatives locales d’intégration agréées en matière d'intégration des personnes étrangères ou d'origine étrangère (asbl assimilées à des entreprises non financières)</t>
  </si>
  <si>
    <t>Soutien à des initiatives dans le domaine de l’action sociale aux asbl assimilées à des entreprises non financières</t>
  </si>
  <si>
    <t>Soutien à des initiatives menées par des asbl au service des ménages dans le domaine de l’Action sociale</t>
  </si>
  <si>
    <t>Subvention en matière d’intégration en faveur des asbl au service des ménages</t>
  </si>
  <si>
    <t>Subventions aux relais sociaux intercommunaux constitués en ASBL</t>
  </si>
  <si>
    <t>Soutien à des services d’insertion sociale sous forme d’asbl au service des ménages</t>
  </si>
  <si>
    <t>Subventions aux Centres de Service Social (asbl au service des ménages)</t>
  </si>
  <si>
    <t>Soutien à des initiatives relatives à la médiation de dettes menées par des asbl au service des ménages</t>
  </si>
  <si>
    <t>Aide alimentaire (asbl au service des ménages)</t>
  </si>
  <si>
    <t>Subventions au Centres de service social (mutualités)</t>
  </si>
  <si>
    <t>Soutien à des initiatives relatives à la médiation de dettes menées par des mutualités</t>
  </si>
  <si>
    <t>Soutien à des initiatives relatives à la médiation de dettes menées par des CPAS</t>
  </si>
  <si>
    <t>Subventions accordées aux initiatives locales d’intégration agréées en matière d'intégration des personnes étrangères ou d'origine étrangère (asbl des pouvoirs locaux)</t>
  </si>
  <si>
    <t>Soutien à des services d’insertion sociale sous forme de CPAS</t>
  </si>
  <si>
    <t>Soutien à des initiatives relatives à la médiation de dettes menées par des asbl des pouvoirs locaux</t>
  </si>
  <si>
    <t>Subventions aux Maisons d’accueil et aux Maisons communautaires – Secteur public (CPAS)</t>
  </si>
  <si>
    <t>Aide alimentaire (CPAS)</t>
  </si>
  <si>
    <t>Aide alimentaire (communes)</t>
  </si>
  <si>
    <t>Soutien à des services d’insertion sociale sous forme d’associations de CPAS</t>
  </si>
  <si>
    <t>Soutien à des initiatives relatives à la médiation de dettes menées par des associations de CPAS</t>
  </si>
  <si>
    <t>Subsides d’aménagement et d'équipement dans le domaine de l'action sociale en faveur d'asbl assimilées à des entreprises privées non financières</t>
  </si>
  <si>
    <t>Subsides d’aménagement et d’équipement dans le domaine de l’intégration aux asbl au service des ménages</t>
  </si>
  <si>
    <t>Subsides d’aménagement et d’équipement en matière d’action sociale en faveur d’asbl au service des ménages</t>
  </si>
  <si>
    <t>Subsides d'aménagement et d’équipement en matière d’action sociale en faveur des Centres publics d’Action Sociale</t>
  </si>
  <si>
    <t>Subsides aux communes en vue de l'acquisition, l'aménagement et l'équipement de terrains pour les gens du voyage</t>
  </si>
  <si>
    <t>Subsides d’aménagement ou d'équipement en matière d’action sociale en faveur des communes</t>
  </si>
  <si>
    <t>Subsides d’aménagement ou d’équipement en matière d’action sociale en faveur d'associations chapitre XII</t>
  </si>
  <si>
    <t>Frais de fonctionnnement du SPW Digital et de la géomatique</t>
  </si>
  <si>
    <t>Subventions à des asbl assimilées à des entreprises non financières pour la construction, l'agrandissement, la transformation et l'équipement d'institutions intéressant la naissance et l'enfance</t>
  </si>
  <si>
    <t>Subventions à des asbl au service des ménages pour la construction, l'agrandissement, la transformation et l'équipement d'institutions intéressant la naissance et l'enfance</t>
  </si>
  <si>
    <t>Primes aux Milieux d’accueil de type 2</t>
  </si>
  <si>
    <t>Subventions à des CPAS pour la construction, l'agrandissement, la transformation et l'équipement d'institutions intéressant la naissance et l'enfance</t>
  </si>
  <si>
    <t>Allocations de déménagement, d'installation et de loyer - transferts aux ménages</t>
  </si>
  <si>
    <t xml:space="preserve">Subventions aux personnes morales pour la création de logements de transit ou d'insertion  - ASBL aux services des ménages </t>
  </si>
  <si>
    <t>Intervention régionale à verser au CRAC dans le cadre du financement alternatif de l'offre de logements publics</t>
  </si>
  <si>
    <t>Frais de fonctionnement de la SWCS-FLW dans la gestion du dispostif Ecopack/Rénooack - Subvention de fonctionnement</t>
  </si>
  <si>
    <t>Cofinancement européen - Transferts de revenus aux autres pouvoirs locaux – projets européens - Programmation 21-27</t>
  </si>
  <si>
    <t xml:space="preserve">Cofinancement européen - Transferts de revenus à d'autres groupes institutionnels – Pouvoir fédéral – Projets européens - Institut Royal Sciences Naturelles </t>
  </si>
  <si>
    <t xml:space="preserve">Aides à l'investissement aux entreprises publiques - Secteur Hospitalier </t>
  </si>
  <si>
    <t xml:space="preserve">Prime liée au Ecopack/Rénopack mis en œuvre par la SWCS/FLW </t>
  </si>
  <si>
    <t>Aide à l’investissement aux Communes en matière de politique énergétique -POLLEC -UREBA</t>
  </si>
  <si>
    <t>Aides à l'investissement aux provinces en matière de politique energétique -UREBA SOLTHERN</t>
  </si>
  <si>
    <t>Aides à l'investissement en faveur des CPAS en matière de politique énergétique UREBA - SOLTHERN</t>
  </si>
  <si>
    <t>Aides à l'investissement aux intercommunales du secteur S.1313 en matière de politique énergétique UREBA SOLTHERN</t>
  </si>
  <si>
    <t xml:space="preserve">Aides à l'investissement aux zones de police UREBA - SOLTHERN </t>
  </si>
  <si>
    <t xml:space="preserve">Transfert en capital aux autres pouvoirs locaux UREBA - SOLTHERN </t>
  </si>
  <si>
    <t xml:space="preserve">Autres transferts en capital aux communes UREBA-SOLTHERN </t>
  </si>
  <si>
    <t xml:space="preserve">Autres transferts en capital aux provinces UREBA </t>
  </si>
  <si>
    <t>Transfert en capital aux asbl des pouvoirs locaux POLLEC</t>
  </si>
  <si>
    <t>Transferts en capital à la Communauté française UREBA</t>
  </si>
  <si>
    <t>Fonds budgétaire :  Fonds destiné au financement du dispositif Ecopack et Rénopack</t>
  </si>
  <si>
    <t>Projets relocalisation de l'alimentation - Entreprises privées</t>
  </si>
  <si>
    <t>Subventions à la communauté française dans le cadre de la promotion à l’innovation en sylviculture - PAC 2023-2027</t>
  </si>
  <si>
    <t>Subventions et indemnités spécifiques aux ASBL au service des ménages en matière de gestion de l'espace rural</t>
  </si>
  <si>
    <t>Aides à l'investissement aux ASBL au service des ménages en matière de gestion de l'espace rural</t>
  </si>
  <si>
    <t>Dépenses conventions de transports public du domaine GOV</t>
  </si>
  <si>
    <t>Dépenses de fonctionnement mutualisées du domaine GOV</t>
  </si>
  <si>
    <t>Achats de matériel de transport pour le SePAC</t>
  </si>
  <si>
    <t>PRW 255 - Subventionnement d’infrastructures de la petite enfance – Autres pouvoirs locaux</t>
  </si>
  <si>
    <t>Développement du logiciel ayant pour finalité la digitalisation du cadastre dynamique des infrastructures abritant des milieux d'accueil de type 1</t>
  </si>
  <si>
    <t>Frais de traduction</t>
  </si>
  <si>
    <t>Financement additionnel ferroviaire - SNCB</t>
  </si>
  <si>
    <t>Cofinancement Européen - Subventions à l'OTW afin de lui permettre de prendre en charge les dépenses relatives à la mise en œuvre de la programmation 2021-2027</t>
  </si>
  <si>
    <t>Financement additionnel ferroviaire - Infrabel</t>
  </si>
  <si>
    <t>Financement des programmes RTE-T SEE 2.3 - Frais d'études, d'essais et de coordination-sécurité/santé de chantiers</t>
  </si>
  <si>
    <t>Aides à l'investissement aux entreprises publiques - Ports autonomes - SOWAFINAL III</t>
  </si>
  <si>
    <t>Subvention à la SOFICO dans le cadre du plan d'investissement "ouvrages d'art"</t>
  </si>
  <si>
    <t>Aides à l'investissement aux organismes d'administration publics - ports autonomes - SOWAFINAL III</t>
  </si>
  <si>
    <t>Financement des programmes RTE-T  SEE 2.3 - SOFICO</t>
  </si>
  <si>
    <t>Financement des programmes RTE-T  SEE 2.3</t>
  </si>
  <si>
    <t>Actions de soutien au déploiement des infrastructures électriques - Octrois de prêts</t>
  </si>
  <si>
    <t>Subvention à l'Association des Provinces wallonnes</t>
  </si>
  <si>
    <t>Dépenses liées à l'achat de biens non durables, de services et au programme Zones d'activités économiques - DEPA</t>
  </si>
  <si>
    <t>Dépenses informatiques courantes spécifiques (consommables, licences à moins d’un an, maintenances non évolutives,...) - DEPA</t>
  </si>
  <si>
    <t>Dépenses informatiques d'investissement (acquisitions de biens matériels informatiques, licences à plus d’un an, développements d’applications, maintenances évolutives, ...) dans le cadre de projets informatiques spécifiques - DEPA</t>
  </si>
  <si>
    <t>Etudes, relations publiques, documentation, participation à des séminaires et colloques, frais de réunions, expertises, frais de procédure, honoraires d'avocat, frais administratifs - Fiscalité automobile</t>
  </si>
  <si>
    <t>Actions transversales, études, relations publiques, participation à des séminaires et colloques en matière d’alimentation durable</t>
  </si>
  <si>
    <t>Subventions en matière d'alimentation durable à des producteurs autres que les entreprises publiques</t>
  </si>
  <si>
    <t>Subventions aux communes en matière d'alimentation durable</t>
  </si>
  <si>
    <t>Subventions en matière d'alimentation durable aux universités</t>
  </si>
  <si>
    <t>Frais de fonctionnement, d’études, communication, démarches qualité simplification administrative – DFA (Environnement)</t>
  </si>
  <si>
    <t>Frais d’entretien et de maintenance des bâtiments spécifiques – DFA (Environnement)</t>
  </si>
  <si>
    <t>Aménagement ou construction de Centres régionaux d'Initiation à l'Environnement (CRIE)</t>
  </si>
  <si>
    <t>Subventions et indemnités spécifiques en matière de gestion de l'espace rural (environnement)</t>
  </si>
  <si>
    <t>Soutien à des initiatives diverses menées par des asbl au service des ménages dans le cadre du non-marchand</t>
  </si>
  <si>
    <t>Aide alimentaire (asbl assimilées à des entreprises non financières)</t>
  </si>
  <si>
    <t>Subventions accordées aux initiatives locales d’intégration agréées en matière d'intégration des personnes étrangères ou d'origine étrangère (asbl au service des ménages)</t>
  </si>
  <si>
    <t>Aide alimentaire (associations chapitre XII)</t>
  </si>
  <si>
    <t>Subvention pour frais de fonction de l’incubateur en économie sociale iES!</t>
  </si>
  <si>
    <t>Frais généraux dédiés aux marchés publics de la Direction Talents Wallonie (secteur privé) </t>
  </si>
  <si>
    <t>Frais généraux dédiés aux marchés publics de la Direction du développement et de l’accompagnement du personnel (secteur public) </t>
  </si>
  <si>
    <t>Dotation à l'Ecole d'administration publique de la Fédération Wallonie-Bruxelles et de la Wallonie </t>
  </si>
  <si>
    <t>Subventions aux communes pour la construction, l'agrandissement, la transformation et l'équipement d'institutions intéressant la naissance et l'enfance</t>
  </si>
  <si>
    <t>Subventions à des intercommunales du secteur 13.13 pour la construction, l'agrandissement, la transformation et l'équipement d'institutions intéressant la naissance et l'enfance</t>
  </si>
  <si>
    <t>Subventions à des associations chapitre XII pour la construction, l'agrandissement, la transformation et l'équipement d'institutions intéressant la naissance et l'enfance</t>
  </si>
  <si>
    <t xml:space="preserve">Subventions aux intercommunales du secteur 11 en matière de développement durable et d’alimentation durable </t>
  </si>
  <si>
    <t>Subventions aux ASBL au service des ménages en matière d'alimentation durable</t>
  </si>
  <si>
    <t>Aides à l'investissements aux entreprises privées en matière de développement durable et d'alimentation durable</t>
  </si>
  <si>
    <t>Subventions aux ASBL au service des ménages en matière de sensibilisation et de protection de l’environnement, de la nature et de la ruralité</t>
  </si>
  <si>
    <t>Indemnisation aux agriculteurs affectés par l'épidémie de la langue bleue - Agriculteurs en société</t>
  </si>
  <si>
    <t>Indemnisation aux agriculteurs affectés par l'épidémie de la langue bleue - Agriculteurs indépendants</t>
  </si>
  <si>
    <t>001.166</t>
  </si>
  <si>
    <t>Remboursements d'emprunts émis à plus d'un an - Thuin - Rue du Moustier, 13 - capital</t>
  </si>
  <si>
    <t>001.167</t>
  </si>
  <si>
    <t>Remboursements d'emprunts émis à plus d'un an - Thuin - Rue du Moustier, 13 - intérêts</t>
  </si>
  <si>
    <t>001.169</t>
  </si>
  <si>
    <t>Dédommagement lié au chômage locatif, frais d'architecte, études, etc. - contentieux locatif</t>
  </si>
  <si>
    <t>001.170</t>
  </si>
  <si>
    <t>Dédommagement lié aux travaux - contentieux locatif</t>
  </si>
  <si>
    <t>014.025</t>
  </si>
  <si>
    <t>Dépenses conventions de transport du domaine GOV </t>
  </si>
  <si>
    <t>016.009</t>
  </si>
  <si>
    <t xml:space="preserve">Remboursement de personnel détaché </t>
  </si>
  <si>
    <t>044.067</t>
  </si>
  <si>
    <t>Cofinancement Européen - Subventions aux administrations publiques subordonnées pour des travaux et des études bénéficiant du concours du Fonds européen de développement régional 2021-2027</t>
  </si>
  <si>
    <t>044.069</t>
  </si>
  <si>
    <t>Cofinancement européen : subvention aux entreprises privées pour des travaux bénéficiant du concours du FEDER 2021-2027</t>
  </si>
  <si>
    <t>044.071</t>
  </si>
  <si>
    <t>Subvention pour des projets de mobilité à des organismes repris au programme de développement rural de la Wallonie – LEADER 2023-2027</t>
  </si>
  <si>
    <t>044.072</t>
  </si>
  <si>
    <t>Subvention pour des projets de mobilité aux ASBL des pouvoirs locaux repris au programme de développement rural de la Wallonie – LEADER 2023-2027</t>
  </si>
  <si>
    <t>048.031</t>
  </si>
  <si>
    <t>Programmation FEDER 21-27 Mesure 15 développement urbain - "aides à l'investissement aux Villes et Communes"</t>
  </si>
  <si>
    <t>056.120</t>
  </si>
  <si>
    <t>Transfert en capital sous forme d’aide à l’investissement aux entreprises publiques (COFINEU 2021-2027)</t>
  </si>
  <si>
    <t>056.121</t>
  </si>
  <si>
    <t>Subvention aux Communes - Cofinancements européens -FEDER  (Environnement)</t>
  </si>
  <si>
    <t>056.122</t>
  </si>
  <si>
    <t>Subvention d’exploitation aux ASBL des pouvoirs locaux dans le cadre des Programmes FEDER 2021-2027 (Agriculture, Nature et ruralité)</t>
  </si>
  <si>
    <t>056.123</t>
  </si>
  <si>
    <t>Subvention aux entreprises publiques dans le cadre des Programmes FEDER 2021-2027 (Agriculture, Nature et ruralité)</t>
  </si>
  <si>
    <t>056.124</t>
  </si>
  <si>
    <t>Subventions aux communes - Cofinancement européen - FEDER - Agriculture , nature et ruralité</t>
  </si>
  <si>
    <t>056.125</t>
  </si>
  <si>
    <t>Transfert en capital aux ASBL des pouvoirs locaux - FEDER - Agriculture, nature et ruralité</t>
  </si>
  <si>
    <t>056.135</t>
  </si>
  <si>
    <t>Transfert en capital sous forme d’aides à l'investissement versées aux entreprises privées dans le Cadre des Programmes FEDER 2021-2027</t>
  </si>
  <si>
    <t>056.136</t>
  </si>
  <si>
    <t>Aide au secteur aquacole FEAMPA 2021-2027 – personnes physiques</t>
  </si>
  <si>
    <t>061.064</t>
  </si>
  <si>
    <t xml:space="preserve">Etude et Convention dans le secteur public en matière de cours d’eau non navigable </t>
  </si>
  <si>
    <t>062.072</t>
  </si>
  <si>
    <t>Subventions et indemnités spécifiques en matière de gestion de l'espace rural à des producteurs autres que les entreprise publiques</t>
  </si>
  <si>
    <t>1000</t>
  </si>
  <si>
    <t>062.073</t>
  </si>
  <si>
    <t>079.082</t>
  </si>
  <si>
    <t>083.084</t>
  </si>
  <si>
    <t>Cofinancement européen - Transferts de revenus à d'autres groupes institutionnels (pouvoir fédéral, communautés, régions, commissions communautaires) - Communauté française dans le cadre de projets 2021 - 2027</t>
  </si>
  <si>
    <t>083.088</t>
  </si>
  <si>
    <t>085.101</t>
  </si>
  <si>
    <t>Observatoire des marchés publics - Secteur public</t>
  </si>
  <si>
    <t>093.050</t>
  </si>
  <si>
    <t xml:space="preserve">souscription au capital de la S.A. WALLONIE SANTÉ </t>
  </si>
  <si>
    <t>094.115</t>
  </si>
  <si>
    <t>subventions en faveur des asbl assimilées à des entreprises non financières dans le cadre de la programmation 2021-2027 “Interreg VI-FWVL”</t>
  </si>
  <si>
    <t>095.011</t>
  </si>
  <si>
    <t>Subventions et indemnités en faveur d’asbl assimilées à des entreprises non financières en lien avec les crèches</t>
  </si>
  <si>
    <t>095.012</t>
  </si>
  <si>
    <t>Subventions et indemnités en faveur d’asbl au service des ménages en lien avec les crèches</t>
  </si>
  <si>
    <t>095.013</t>
  </si>
  <si>
    <t>Subventions et indemnités en faveur de communes en lien avec les crèches</t>
  </si>
  <si>
    <t>095.014</t>
  </si>
  <si>
    <t>Subventions et indemnités en faveur d’intercommunales du secteur 13.13 en lien avec les crèches</t>
  </si>
  <si>
    <t>099.050</t>
  </si>
  <si>
    <t>Intervention de la Région dans l’assainissement des installations NORDION</t>
  </si>
  <si>
    <t>104.049</t>
  </si>
  <si>
    <t>Cofinancement FSE des actions de développement de l’économie sociale – Programmation 2021-2027 – Entreprises privées</t>
  </si>
  <si>
    <t>104.050</t>
  </si>
  <si>
    <t>Subventions aux structures d’économie sociale actives dans le recyclage des déchets – Coopérative publique</t>
  </si>
  <si>
    <t>109.049</t>
  </si>
  <si>
    <t>Marché d'expert pédagogique Digistart</t>
  </si>
  <si>
    <t>122.118</t>
  </si>
  <si>
    <t>Subventions dans le cadre de la rénovation énergétique des infrastructures sportives (communes) – PRW</t>
  </si>
  <si>
    <t>122.137</t>
  </si>
  <si>
    <t>Subventions dans le cadre de la rénovation énergétique des infrastructures sportives (RCA secteur 11) – PRW</t>
  </si>
  <si>
    <t>122.139</t>
  </si>
  <si>
    <t>Subventions dans le cadre de la rénovation énergétique des infrastructures sportives (RCA secteur 13.13) – PRW</t>
  </si>
  <si>
    <t>122.147</t>
  </si>
  <si>
    <t>Subventions dans le cadre de la rénovation énergétique des infrastructures sportives (ASBL) – PRW</t>
  </si>
  <si>
    <t>122.383</t>
  </si>
  <si>
    <t>Projet 65 : Subvention pour le plan de transition bas carbone - Bénéficiaire CPAS</t>
  </si>
  <si>
    <t>122.384</t>
  </si>
  <si>
    <t>Projet 65 : Subvention pour le plan de transition bas carbone - Bénéficiaire provinces</t>
  </si>
  <si>
    <t>122.386</t>
  </si>
  <si>
    <t>Projet 65 : Subvention pour le plan de transition bas carbone - Bénéficiaires communes</t>
  </si>
  <si>
    <t>122.388</t>
  </si>
  <si>
    <t>Projet 65 : Subvention pour le plan de transition bas carbone - Bénéficiaire intercommunales - S11</t>
  </si>
  <si>
    <t>(8)</t>
  </si>
  <si>
    <t>(9)</t>
  </si>
  <si>
    <t>(10)</t>
  </si>
  <si>
    <t>Programme 01.002</t>
  </si>
  <si>
    <t>Programme 01.003</t>
  </si>
  <si>
    <t>Programme 02.004</t>
  </si>
  <si>
    <t>Programme 09.012</t>
  </si>
  <si>
    <t>Programme 09.016</t>
  </si>
  <si>
    <t>Programme 09.017</t>
  </si>
  <si>
    <t>Programme 09.019</t>
  </si>
  <si>
    <t>Programme 09.021</t>
  </si>
  <si>
    <t>Programme 10.001</t>
  </si>
  <si>
    <t>Programme 10.022</t>
  </si>
  <si>
    <t>Programme 10.023</t>
  </si>
  <si>
    <t>Programme 10.024</t>
  </si>
  <si>
    <t>Programme 10.085</t>
  </si>
  <si>
    <t>Programme 10.122</t>
  </si>
  <si>
    <t>Programme 10.030</t>
  </si>
  <si>
    <t>Programme 11.125</t>
  </si>
  <si>
    <t>Programme 11.026</t>
  </si>
  <si>
    <t>Programme 11.033</t>
  </si>
  <si>
    <t>Programme 15.059</t>
  </si>
  <si>
    <t>Programme 15.062</t>
  </si>
  <si>
    <t>Programme 17.001</t>
  </si>
  <si>
    <t>Programme 17.091</t>
  </si>
  <si>
    <t>Programme 17.093</t>
  </si>
  <si>
    <t>Programme 17.094</t>
  </si>
  <si>
    <t>Programme 18.001</t>
  </si>
  <si>
    <t>Programme 18.100</t>
  </si>
  <si>
    <t>Programme 18.114</t>
  </si>
  <si>
    <t>Programme 18.118</t>
  </si>
  <si>
    <t>Programme 19.001</t>
  </si>
  <si>
    <t>Programme 19.119</t>
  </si>
  <si>
    <t>Programme 19.034</t>
  </si>
  <si>
    <t>Programme 19.035</t>
  </si>
  <si>
    <t>Programme 19.036</t>
  </si>
  <si>
    <t>Programme 19.037</t>
  </si>
  <si>
    <t>Programme 19.126</t>
  </si>
  <si>
    <t>Programme 34.120</t>
  </si>
  <si>
    <t>Programme 36.121</t>
  </si>
  <si>
    <t>Programme 02.005</t>
  </si>
  <si>
    <t>Programme 14.001</t>
  </si>
  <si>
    <t>Programme 14.044</t>
  </si>
  <si>
    <t>Programme 14.045</t>
  </si>
  <si>
    <t>Programme 14.048</t>
  </si>
  <si>
    <t>Programme 14.049</t>
  </si>
  <si>
    <t>Programme 14.050</t>
  </si>
  <si>
    <t>Programme 14.051</t>
  </si>
  <si>
    <t>Programme 14.052</t>
  </si>
  <si>
    <t>Programme 14.053</t>
  </si>
  <si>
    <t>Programme 14.054</t>
  </si>
  <si>
    <t>Programme 16.001</t>
  </si>
  <si>
    <t>Programme 16.078</t>
  </si>
  <si>
    <t>Programme 16.079</t>
  </si>
  <si>
    <t>Programme 18.098</t>
  </si>
  <si>
    <t>Programme 02.006</t>
  </si>
  <si>
    <t>Programme 09.020</t>
  </si>
  <si>
    <t>Programme 16.085</t>
  </si>
  <si>
    <t>Programme 18.096</t>
  </si>
  <si>
    <t>Programme 18.097</t>
  </si>
  <si>
    <t>Programme 18.099</t>
  </si>
  <si>
    <t>Programme 18.101</t>
  </si>
  <si>
    <t>Programme 18.102</t>
  </si>
  <si>
    <t>Programme 18.103</t>
  </si>
  <si>
    <t>Programme 18.105</t>
  </si>
  <si>
    <t>Programme 18.106</t>
  </si>
  <si>
    <t>Programme 18.107</t>
  </si>
  <si>
    <t>Programme 18.108</t>
  </si>
  <si>
    <t>Programme 18.109</t>
  </si>
  <si>
    <t>Programme 18.110</t>
  </si>
  <si>
    <t>Programme 18.112</t>
  </si>
  <si>
    <t>Programme 18.113</t>
  </si>
  <si>
    <t>Programme 18.115</t>
  </si>
  <si>
    <t>Programme 02.007</t>
  </si>
  <si>
    <t>Programme 15.001</t>
  </si>
  <si>
    <t>Programme 15.056</t>
  </si>
  <si>
    <t>Programme 15.057</t>
  </si>
  <si>
    <t>Programme 15.063</t>
  </si>
  <si>
    <t>Programme 15.064</t>
  </si>
  <si>
    <t>Programme 15.075</t>
  </si>
  <si>
    <t>Programme 15.077</t>
  </si>
  <si>
    <t xml:space="preserve"> Programme 17.001</t>
  </si>
  <si>
    <t>Programme 17.092</t>
  </si>
  <si>
    <t>Programme 18.104</t>
  </si>
  <si>
    <t>Programme 02.008</t>
  </si>
  <si>
    <t>Programme 09.013</t>
  </si>
  <si>
    <t>Programme 09.015</t>
  </si>
  <si>
    <t>Programme 11.001</t>
  </si>
  <si>
    <t>Programme 11.031</t>
  </si>
  <si>
    <t>Programme 11.032</t>
  </si>
  <si>
    <t>Programme 12.027</t>
  </si>
  <si>
    <t>Programme 14.047</t>
  </si>
  <si>
    <t>Programme 02.009</t>
  </si>
  <si>
    <t>Programme 09.018</t>
  </si>
  <si>
    <t>Programme 16.082</t>
  </si>
  <si>
    <t>Programme 17.095</t>
  </si>
  <si>
    <t>Programme 02.010</t>
  </si>
  <si>
    <t>Programme 14.046</t>
  </si>
  <si>
    <t>Programme 15.074</t>
  </si>
  <si>
    <t>Programme 16.080</t>
  </si>
  <si>
    <t>Programme 16.081</t>
  </si>
  <si>
    <t>Programme 16.083</t>
  </si>
  <si>
    <t>Programme 16.084</t>
  </si>
  <si>
    <t>Programme 16.088</t>
  </si>
  <si>
    <t>Programme 16.089</t>
  </si>
  <si>
    <t>Programme 16.090</t>
  </si>
  <si>
    <t>Programme 02.011</t>
  </si>
  <si>
    <t>Programme 15.058</t>
  </si>
  <si>
    <t>Programme 15.060</t>
  </si>
  <si>
    <t>Programme 15.061</t>
  </si>
  <si>
    <t>Programme 15.065</t>
  </si>
  <si>
    <t>Programme 15.068</t>
  </si>
  <si>
    <t>Programme 15.069</t>
  </si>
  <si>
    <t>Programme 15.070</t>
  </si>
  <si>
    <t>Programme 15.071</t>
  </si>
  <si>
    <t>Programme 15.072</t>
  </si>
  <si>
    <t>Programme 15.073</t>
  </si>
  <si>
    <t>Programme 18.111</t>
  </si>
  <si>
    <t>122.391</t>
  </si>
  <si>
    <t>Transferts de revenus aux UAP - PRW - Santé, Environnement, Solidarité et Economie sociale</t>
  </si>
  <si>
    <t>122.392</t>
  </si>
  <si>
    <t>Aides à l'investissement aux communes - PRW - Territoire, Infrastructures, Mobilité et Pouvoirs locaux</t>
  </si>
  <si>
    <t>20</t>
  </si>
  <si>
    <t>122.393</t>
  </si>
  <si>
    <t>Aides à l'investissement aux ASBL au service des ménages - PNRR - Economie, Industrie, Numérique, Emploi et Formation</t>
  </si>
  <si>
    <t>122.394</t>
  </si>
  <si>
    <t>Transferts en capital aux autres administrations des pouvoirs locaux - PNRR - Fonction publique, Simplification administrative et Infrasports</t>
  </si>
  <si>
    <t>122.395</t>
  </si>
  <si>
    <t>Acquisitions d'autre matériel - PRW - Energie, Plan air-climat, Logement, Aéroport</t>
  </si>
  <si>
    <t>122.396</t>
  </si>
  <si>
    <t>Réparation et entretien d’ouvrage payés à des secteurs autres que le secteur des administrations publiques - PRW - Territoire, Infrastructures, Mobilité et Pouvoirs locaux</t>
  </si>
  <si>
    <t>122.397</t>
  </si>
  <si>
    <t>Intérêts de la dette commerciale - PRW - Territoire, Infrastructures, Mobilité et Pouvoirs locaux</t>
  </si>
  <si>
    <t>122.398</t>
  </si>
  <si>
    <t>Travaux hydrauliques - PRW - Territoire, Infrastructures, Mobilité et Pouvoirs locaux</t>
  </si>
  <si>
    <t>122.399</t>
  </si>
  <si>
    <t>Transferts de revenus aux zones de police - PRW - Santé, Environnement, Solidarité et Economie sociale</t>
  </si>
  <si>
    <t>122.400</t>
  </si>
  <si>
    <t>Aides à l'investissement aux entreprises privées - PNRR - Agriculture et Ruralité</t>
  </si>
  <si>
    <t>122.401</t>
  </si>
  <si>
    <t>Autres transferts en capital aux communes - PNRR - Santé, Environnement, Solidarité et Economie sociale</t>
  </si>
  <si>
    <t>122.402</t>
  </si>
  <si>
    <t>Transferts en capital aux intercommunale du secteur S. 1313 - PNRR - Agriculture et Ruralité</t>
  </si>
  <si>
    <t>122.403</t>
  </si>
  <si>
    <t>Aides à l'investissement aux communes - PNRR - Territoire, Infrastructures, Mobilité et Pouvoirs locaux</t>
  </si>
  <si>
    <t>122.404</t>
  </si>
  <si>
    <t>Transferts de revenus à la Communauté française - PNRR - Agriculture et Ruralité</t>
  </si>
  <si>
    <t>122.405</t>
  </si>
  <si>
    <t>Transferts en capital à la Communauté française - PNRR - Santé, Environnement, Solidarité et Economie sociale</t>
  </si>
  <si>
    <t>122.406</t>
  </si>
  <si>
    <t>Transferts en capital aux CPAS - PNRR - Santé, Environnement, Solidarité et Economie sociale</t>
  </si>
  <si>
    <t>122.407</t>
  </si>
  <si>
    <t>Transfert de revenus aux communes (contributions spécifiques)  - PRW - Santé, Environnement, Solidarité et Economie sociale</t>
  </si>
  <si>
    <t>122.408</t>
  </si>
  <si>
    <t>Transfert de revenus aux communes (contributions spécifiques)  - PRW - Agriculture et Ruralité</t>
  </si>
  <si>
    <t>122.409</t>
  </si>
  <si>
    <t>Autres transferts en capital aux communes - PRW - Santé, Environnement, Solidarité et Economie sociale</t>
  </si>
  <si>
    <t>122.410</t>
  </si>
  <si>
    <t>Transferts de revenus aux intercommunales du secteur S.1313 - PRW - Santé, Environnement, Solidarité et Economie sociale</t>
  </si>
  <si>
    <t>122.411</t>
  </si>
  <si>
    <t>Aides à l'investissement aux entreprises privées - PRW - Santé, Environnement, Solidarité et Economie sociale</t>
  </si>
  <si>
    <t>122.412</t>
  </si>
  <si>
    <t>Aides à l'investissement aux communes - PNRR - Fonction publique, Simplification administrative et Infrasports</t>
  </si>
  <si>
    <t>122.413</t>
  </si>
  <si>
    <t>Transferts en capital à la Communauté française - PRW - Energie, Plan air-climat, Logement, Aéroport</t>
  </si>
  <si>
    <t>122.414</t>
  </si>
  <si>
    <t>Autres subventions d'exploitation à des producteurs autres que les entreprises publiques - PRW - Agriculture et Ruralité</t>
  </si>
  <si>
    <t>122.415</t>
  </si>
  <si>
    <t>Transferts en capital aux zones de police - PRW - Energie, Plan air-climat, Logement, Aéroport</t>
  </si>
  <si>
    <t>122.416</t>
  </si>
  <si>
    <t>Transferts en capital aux intercommunale du secteur S. 1313 - PRW - Energie, Plan air-climat, Logement, Aéroport</t>
  </si>
  <si>
    <t>122.417</t>
  </si>
  <si>
    <t>Transferts de revenus aux intercommunales du secteur S.1313 - PRW - Energie, Plan air-climat, Logement, Aéroport</t>
  </si>
  <si>
    <t>122.418</t>
  </si>
  <si>
    <t>Autres subventions d'exploitation à des producteurs autres que les entreprises publiques - PRW - Energie, Plan air-climat, Logement, Aéroport</t>
  </si>
  <si>
    <t>122.419</t>
  </si>
  <si>
    <t>Aides à l'investissement aux communes - PRW - Energie, Plan air-climat, Logement, Aéroport</t>
  </si>
  <si>
    <t>122.420</t>
  </si>
  <si>
    <t>Aides à l'investissement aux UAP - PRW - Energie, Plan air-climat, Logement, Aéroport</t>
  </si>
  <si>
    <t>122.421</t>
  </si>
  <si>
    <t>Autres subventions d'exploitation aux entreprises publiques - PRW - Energie, Plan air-climat, Logement, Aéroport</t>
  </si>
  <si>
    <t>122.422</t>
  </si>
  <si>
    <t>Autres transferts de revenus aux administrations de sécurité sociale - PRW - Energie, Plan air-climat, Logement, Aéroport</t>
  </si>
  <si>
    <t>122.423</t>
  </si>
  <si>
    <t>Transfert de revenus aux provinces (contributions spécifiques)  - PRW - Energie, Plan air-climat, Logement, Aéroport</t>
  </si>
  <si>
    <t>122.424</t>
  </si>
  <si>
    <t>Transferts de revenus aux autres administrations des pouvoirs locaux - PRW - Energie, Plan air-climat, Logement, Aéroport</t>
  </si>
  <si>
    <t>122.425</t>
  </si>
  <si>
    <t>Autres subventions d'exploitation à des producteurs autres que les entreprises publiques - PRW - Economie, Industrie, Numérique, Emploi et Formation</t>
  </si>
  <si>
    <t>122.426</t>
  </si>
  <si>
    <t>Aides à l'investissement aux administrations de sécurité sociale - PRW - Energie, Plan air-climat, Logement, Aéroport</t>
  </si>
  <si>
    <t>122.427</t>
  </si>
  <si>
    <t>Transferts en capital aux autres administrations des pouvoirs locaux - PRW - Energie, Plan air-climat, Logement, Aéroport</t>
  </si>
  <si>
    <t>122.428</t>
  </si>
  <si>
    <t>Transfert de revenus aux provinces (contributions spécifiques)  - PRW - Economie, Industrie, Numérique, Emploi et Formation</t>
  </si>
  <si>
    <t>122.429</t>
  </si>
  <si>
    <t>Aides à l'investissement aux UAP - PNRR - Santé, Environnement, Solidarité et Economie sociale</t>
  </si>
  <si>
    <t>122.430</t>
  </si>
  <si>
    <t>Transferts de revenus aux ASBL au service des ménages - PRW - Energie, Plan air-climat, Logement, Aéroport</t>
  </si>
  <si>
    <t>122.431</t>
  </si>
  <si>
    <t>Transferts de revenus aux autres administrations des pouvoirs locaux - PRW - Economie, Industrie, Numérique, Emploi et Formation</t>
  </si>
  <si>
    <t>122.432</t>
  </si>
  <si>
    <t>Transferts de revenus aux autres administrations des pouvoirs locaux - PRW - Santé, Environnement, Solidarité et Economie sociale</t>
  </si>
  <si>
    <t>122.433</t>
  </si>
  <si>
    <t>Autres subventions d'exploitation à des producteurs autres que les entreprises publiques - PRW - Territoire, Infrastructures, Mobilité et Pouvoirs locaux</t>
  </si>
  <si>
    <t>122.434</t>
  </si>
  <si>
    <t>Transferts en capital aux intercommunale du secteur S. 1313 - PRW - Economie, Industrie, Numérique, Emploi et Formation</t>
  </si>
  <si>
    <t>122.435</t>
  </si>
  <si>
    <t>Travaux hydrauliques - PNRR - Agriculture et Ruralité</t>
  </si>
  <si>
    <t>122.436</t>
  </si>
  <si>
    <t>Autres subventions d'exploitation à des producteurs autres que les entreprises publiques - PRW - Affaires générales et recherche</t>
  </si>
  <si>
    <t>122.437</t>
  </si>
  <si>
    <t>Aides à l'investissement aux provinces - PNRR - Agriculture et Ruralité</t>
  </si>
  <si>
    <t>122.438</t>
  </si>
  <si>
    <t>Aides à l'investissement aux communes - PRW - Agriculture et Ruralité</t>
  </si>
  <si>
    <t>122.439</t>
  </si>
  <si>
    <t>Aides à l'investissement aux entreprises publiques - PNRR - Agriculture et Ruralité</t>
  </si>
  <si>
    <t>122.440</t>
  </si>
  <si>
    <t>Transferts de revenus à la Communauté française - PRW - Energie, Plan air-climat, Logement, Aéroport</t>
  </si>
  <si>
    <t>122.441</t>
  </si>
  <si>
    <t>Autres transferts en capital aux entreprises publiques - PRW - Energie, Plan air-climat, Logement, Aéroport</t>
  </si>
  <si>
    <t>122.442</t>
  </si>
  <si>
    <t>Transferts de revenus aux ASBL des administrations publiques - PRW - Santé, Environnement, Solidarité et Economie sociale</t>
  </si>
  <si>
    <t>122.443</t>
  </si>
  <si>
    <t>Autres prestations aux ménages en tant que producteurs - PNRR - Agriculture et Ruralité</t>
  </si>
  <si>
    <t>122.444</t>
  </si>
  <si>
    <t>Aides à l'investissement aux ASBL au service des ménages - PRW - Economie, Industrie, Numérique, Emploi et Formation</t>
  </si>
  <si>
    <t>122.445</t>
  </si>
  <si>
    <t>Transferts en capital aux autres administrations des pouvoirs locaux - PRW - Santé, Environnement, Solidarité et Economie sociale</t>
  </si>
  <si>
    <t>122.446</t>
  </si>
  <si>
    <t>Aides à l'investissement aux communes - PRW - Santé, Environnement, Solidarité et Economie sociale</t>
  </si>
  <si>
    <t>122.447</t>
  </si>
  <si>
    <t>Transferts de revenus aux ASBL au service des ménages - PNRR - Agriculture et Ruralité</t>
  </si>
  <si>
    <t>122.448</t>
  </si>
  <si>
    <t>Transferts en capital aux CPAS - PRW - Santé, Environnement, Solidarité et Economie sociale</t>
  </si>
  <si>
    <t>122.449</t>
  </si>
  <si>
    <t>Transferts en capital aux CPAS - PRW - Economie, Industrie, Numérique, Emploi et Formation</t>
  </si>
  <si>
    <t>122.450</t>
  </si>
  <si>
    <t>Aides à l'investissement aux ASBL des pouvoirs locaux - PRW - Economie, Industrie, Numérique, Emploi et Formation</t>
  </si>
  <si>
    <t>122.451</t>
  </si>
  <si>
    <t>Transfert de revenus aux provinces (contributions aux autres frais de fonctionnement de l'enseignement)  - PRW - Economie, Industrie, Numérique, Emploi et Formation</t>
  </si>
  <si>
    <t>122.452</t>
  </si>
  <si>
    <t>Transfert de revenus aux communes (contributions aux autres frais de fonctionnement de l'enseignement)  - PRW - Economie, Industrie, Numérique, Emploi et Formation</t>
  </si>
  <si>
    <t>122.453</t>
  </si>
  <si>
    <t>Acquisitions d'autre matériel - PRW - Santé, Environnement, Solidarité et Economie sociale</t>
  </si>
  <si>
    <t>122.454</t>
  </si>
  <si>
    <t>Transferts en capital aux CPAS - PRW - Energie, Plan air-climat, Logement, Aéroport</t>
  </si>
  <si>
    <t>122.455</t>
  </si>
  <si>
    <t>Octrois de crédits aux UAP - PRW - Energie, Plan air-climat, Logement, Aéroport</t>
  </si>
  <si>
    <t>122.456</t>
  </si>
  <si>
    <t>Aides à l'investissement aux communes - PRW - Economie, Industrie, Numérique, Emploi et Formation</t>
  </si>
  <si>
    <t>122.457</t>
  </si>
  <si>
    <t>Aides à l'investissement aux provinces - PRW - Economie, Industrie, Numérique, Emploi et Formation</t>
  </si>
  <si>
    <t>122.458</t>
  </si>
  <si>
    <t>Transferts de revenus aux ASBL au service des ménages - PNRR - Santé, Environnement, Solidarité et Economie sociale</t>
  </si>
  <si>
    <t>122.459</t>
  </si>
  <si>
    <t>Transfert de revenus aux communes (contributions spécifiques)  - PRW - Economie, Industrie, Numérique, Emploi et Formation</t>
  </si>
  <si>
    <t>122.460</t>
  </si>
  <si>
    <t>Aides à l'investissement aux UAP - PNRR - Energie, Plan air-climat, Logement, Aéroport</t>
  </si>
  <si>
    <t>122.461</t>
  </si>
  <si>
    <t>Transferts de revenus aux UAP - PNRR - Energie, Plan air-climat, Logement, Aéroport</t>
  </si>
  <si>
    <t>122.462</t>
  </si>
  <si>
    <t>Aides à l'investissement aux provinces - PRW - Agriculture et Ruralité</t>
  </si>
  <si>
    <t>122.463</t>
  </si>
  <si>
    <t>Aides à l'investissement aux entreprises publiques - PRW - Energie, Plan air-climat, Logement, Aéroport</t>
  </si>
  <si>
    <t>122.464</t>
  </si>
  <si>
    <t>Transferts de revenus aux ASBL des pouvoirs locaux - PNRR - Agriculture et Ruralité</t>
  </si>
  <si>
    <t>122.465</t>
  </si>
  <si>
    <t>Aides à l'investissement aux ASBL au service des ménages - PNRR - Agriculture et Ruralité</t>
  </si>
  <si>
    <t>122.466</t>
  </si>
  <si>
    <t>Aides à l'investissement aux ASBL au service des ménages - PNRR - Santé, Environnement, Solidarité et Economie sociale</t>
  </si>
  <si>
    <t>122.467</t>
  </si>
  <si>
    <t>Transferts de revenus aux UAP - PRW - Tourisme, Patrimoine et Petite enfance</t>
  </si>
  <si>
    <t>122.468</t>
  </si>
  <si>
    <t>Aides à l'investissement aux ASBL des pouvoirs locaux - PNRR - Agriculture et Ruralité</t>
  </si>
  <si>
    <t>122.469</t>
  </si>
  <si>
    <t>Transferts de revenus aux UAP - PRW - Agriculture et Ruralité</t>
  </si>
  <si>
    <t>122.470</t>
  </si>
  <si>
    <t>Transferts de revenus aux UAP - PRW - Economie, Industrie, Numérique, Emploi et Formation</t>
  </si>
  <si>
    <t>122.471</t>
  </si>
  <si>
    <t>Transferts de revenus à la Communauté française - PRW - Agriculture et Ruralité</t>
  </si>
  <si>
    <t>122.472</t>
  </si>
  <si>
    <t>Transferts de revenus à la Communauté française - PRW - Economie, Industrie, Numérique, Emploi et Formation</t>
  </si>
  <si>
    <t>122.473</t>
  </si>
  <si>
    <t>Transferts de revenus à la Communauté française - PRW - Affaires générales et recherche</t>
  </si>
  <si>
    <t>122.474</t>
  </si>
  <si>
    <t>Aides à l'investissement aux entreprises privées - PRW - Agriculture et Ruralité</t>
  </si>
  <si>
    <t>122.475</t>
  </si>
  <si>
    <t>Aides à l'investissement aux entreprises privées - PRW - Economie, Industrie, Numérique, Emploi et Formation</t>
  </si>
  <si>
    <t>122.476</t>
  </si>
  <si>
    <t>Aides à l'investissement aux entreprises privées - PRW - Affaires générales et recherche</t>
  </si>
  <si>
    <t>122.477</t>
  </si>
  <si>
    <t>Aides à l'investissement aux UAP - PRW - Agriculture et Ruralité</t>
  </si>
  <si>
    <t>122.478</t>
  </si>
  <si>
    <t>Aides à l'investissement aux entreprises privées - PRW - Fonction publique, Simplification administrative et Infrasports</t>
  </si>
  <si>
    <t>122.479</t>
  </si>
  <si>
    <t>Transferts en capital à la Communauté française - PRW - Agriculture et Ruralité</t>
  </si>
  <si>
    <t>122.480</t>
  </si>
  <si>
    <t>Transferts en capital à la Communauté française - PRW - Economie, Industrie, Numérique, Emploi et Formation</t>
  </si>
  <si>
    <t>122.481</t>
  </si>
  <si>
    <t>Transferts de revenus aux UAP - PRW - Energie, Plan air-climat, Logement, Aéroport</t>
  </si>
  <si>
    <t>122.482</t>
  </si>
  <si>
    <t>Frais généraux de fonctionnement payés à des secteurs autres que le secteur des administrations publiques - PRW - Santé, Environnement, Solidarité et Economie sociale</t>
  </si>
  <si>
    <t>122.483</t>
  </si>
  <si>
    <t>Frais généraux de fonctionnement payés à des secteurs autres que le secteur des administrations publiques - PRW - Agriculture et Ruralité</t>
  </si>
  <si>
    <t>122.484</t>
  </si>
  <si>
    <t>Aides à l'investissement aux ménages - PRW - Energie, Plan air-climat, Logement, Aéroport</t>
  </si>
  <si>
    <t>122.485</t>
  </si>
  <si>
    <t>Frais généraux de fonctionnement - PRW - Fonction publique, Simplification administrative et Infrasports</t>
  </si>
  <si>
    <t>122.486</t>
  </si>
  <si>
    <t>Frais généraux de fonctionnement payés à des secteurs autres que le secteur des administrations publiques - PNRR - Economie, Industrie, Numérique, Emploi et Formation</t>
  </si>
  <si>
    <t>122.487</t>
  </si>
  <si>
    <t>Aides à l'investissement aux entreprises publiques - PNRR - Territoire, Infrastructures, Mobilité et Pouvoirs locaux</t>
  </si>
  <si>
    <t>122.488</t>
  </si>
  <si>
    <t>Aides à l'investissement aux entreprises publiques - PNRR - Energie, Plan air-climat, Logement, Aéroport</t>
  </si>
  <si>
    <t>122.489</t>
  </si>
  <si>
    <t>Salaire en nature - PRW - Affaires générales et recherche</t>
  </si>
  <si>
    <t>122.490</t>
  </si>
  <si>
    <t>Frais généraux de fonctionnement payés à des secteurs autres que le secteur des administrations publiques - PRW - Economie, Industrie, Numérique, Emploi et Formation</t>
  </si>
  <si>
    <t>122.491</t>
  </si>
  <si>
    <t>Autres subventions d'exploitation à des producteurs autres que les entreprises publiques - PRW - Santé, Environnement, Solidarité et Economie sociale</t>
  </si>
  <si>
    <t>122.492</t>
  </si>
  <si>
    <t>Aides à l'investissement aux UAP - PRW - Economie, Industrie, Numérique, Emploi et Formation</t>
  </si>
  <si>
    <t>122.493</t>
  </si>
  <si>
    <t>Transferts de revenus aux ménages  - PRW - Economie, Industrie, Numérique, Emploi et Formation</t>
  </si>
  <si>
    <t>122.494</t>
  </si>
  <si>
    <t>Transferts de revenus aux ASBL au service des ménages - PRW - Santé, Environnement, Solidarité et Economie sociale</t>
  </si>
  <si>
    <t>122.495</t>
  </si>
  <si>
    <t>Transferts de revenus aux ASBL au service des ménages - PRW - Economie, Industrie, Numérique, Emploi et Formation</t>
  </si>
  <si>
    <t>122.496</t>
  </si>
  <si>
    <t>Transferts de revenus aux CPAS - PRW - Economie, Industrie, Numérique, Emploi et Formation</t>
  </si>
  <si>
    <t>122.497</t>
  </si>
  <si>
    <t>Transferts de revenus aux CPAS - PRW - Santé, Environnement, Solidarité et Economie sociale</t>
  </si>
  <si>
    <t>122.498</t>
  </si>
  <si>
    <t>Transferts de revenus aux UAP - PRW - Affaires générales et recherche</t>
  </si>
  <si>
    <t>122.499</t>
  </si>
  <si>
    <t>Transferts de revenus vers des unités interrégionales - PRW - Economie, Industrie, Numérique, Emploi et Formation</t>
  </si>
  <si>
    <t>122.500</t>
  </si>
  <si>
    <t>Frais généraux de fonctionnement payés à des secteurs autres que le secteur des administrations publiques - PRW - Affaires générales et recherche</t>
  </si>
  <si>
    <t>122.501</t>
  </si>
  <si>
    <t>Transferts de revenus aux UAP - PNRR - Santé, Environnement, Solidarité et Economie sociale</t>
  </si>
  <si>
    <t>122.502</t>
  </si>
  <si>
    <t>Transferts de revenus aux UAP - PNRR - Economie, Industrie, Numérique, Emploi et Formation</t>
  </si>
  <si>
    <t>122.503</t>
  </si>
  <si>
    <t>Autres subventions d'exploitation à des producteurs autres que les entreprises publiques - PNRR - Affaires générales et recherche</t>
  </si>
  <si>
    <t>122.504</t>
  </si>
  <si>
    <t>Transferts de revenus à la Communauté française - PNRR - Affaires générales et recherche</t>
  </si>
  <si>
    <t>122.505</t>
  </si>
  <si>
    <t>Autres subventions d'exploitation aux entreprises publiques - PNRR - Affaires générales et recherche</t>
  </si>
  <si>
    <t>122.506</t>
  </si>
  <si>
    <t>Transferts de revenus aux intercommunales du secteur S.1313 - PNRR - Affaires générales et recherche</t>
  </si>
  <si>
    <t>122.507</t>
  </si>
  <si>
    <t>Transferts de revenus aux ASBL au service des ménages - PRW - Agriculture et Ruralité</t>
  </si>
  <si>
    <t>122.508</t>
  </si>
  <si>
    <t>Achats de terrains dans d'autres secteurs que le secteur des administrations publiques - PRW - Agriculture et Ruralité</t>
  </si>
  <si>
    <t>122.509</t>
  </si>
  <si>
    <t>Achats de terrains dans d'autres secteurs que le secteur des administrations publiques - PNRR - Agriculture et Ruralité</t>
  </si>
  <si>
    <t>122.510</t>
  </si>
  <si>
    <t>Transferts de revenus aux UAP - PNRR - Agriculture et Ruralité</t>
  </si>
  <si>
    <t>122.511</t>
  </si>
  <si>
    <t>Salaires et charges sociales  - PRW - Fonction publique, Simplification administrative et Infrasports</t>
  </si>
  <si>
    <t>122.512</t>
  </si>
  <si>
    <t>Transfert de revenus aux communes (contributions spécifiques)  - PNRR - Agriculture et Ruralité</t>
  </si>
  <si>
    <t>122.513</t>
  </si>
  <si>
    <t>Réparation et entretien d’ouvrage payés à des secteurs autres que le secteur des administrations publiques - PRW - Agriculture et Ruralité</t>
  </si>
  <si>
    <t>122.514</t>
  </si>
  <si>
    <t>Travaux hydrauliques - PRW - Agriculture et Ruralité</t>
  </si>
  <si>
    <t>122.515</t>
  </si>
  <si>
    <t>Aides à l'investissement aux entreprises publiques - PNRR - Santé, Environnement, Solidarité et Economie sociale</t>
  </si>
  <si>
    <t>122.516</t>
  </si>
  <si>
    <t>Aides à l'investissement aux entreprises publiques - PNRR - Economie, Industrie, Numérique, Emploi et Formation</t>
  </si>
  <si>
    <t>122.517</t>
  </si>
  <si>
    <t>Autres subventions d'exploitation à des producteurs autres que les entreprises publiques - PNRR - Economie, Industrie, Numérique, Emploi et Formation</t>
  </si>
  <si>
    <t>122.518</t>
  </si>
  <si>
    <t>Transferts de revenus aux CPAS - PNRR - Santé, Environnement, Solidarité et Economie sociale</t>
  </si>
  <si>
    <t>122.520</t>
  </si>
  <si>
    <t>Transfert de revenus aux provinces (contributions spécifiques)  - PNRR - Agriculture et Ruralité</t>
  </si>
  <si>
    <t>122.521</t>
  </si>
  <si>
    <t>Transferts de revenus aux intercommunales du secteur S.1313 - PNRR - Santé, Environnement, Solidarité et Economie sociale</t>
  </si>
  <si>
    <t>122.522</t>
  </si>
  <si>
    <t>Salaires et charges sociales  - PRW - Affaires générales et recherche</t>
  </si>
  <si>
    <t>122.523</t>
  </si>
  <si>
    <t>Transferts de revenus aux intercommunales du secteur S.1313 - PNRR - Agriculture et Ruralité</t>
  </si>
  <si>
    <t>122.524</t>
  </si>
  <si>
    <t>Acquisitions d'autre matériel - PRW - Fonction publique, Simplification administrative et Infrasports</t>
  </si>
  <si>
    <t>122.525</t>
  </si>
  <si>
    <t>Travaux routiers - PRW - Territoire, Infrastructures, Mobilité et Pouvoirs locaux</t>
  </si>
  <si>
    <t>122.526</t>
  </si>
  <si>
    <t>Frais généraux de fonctionnement payés à des secteurs autres que le secteur des administrations publiques - PNRR - Santé, Environnement, Solidarité et Economie sociale</t>
  </si>
  <si>
    <t>122.527</t>
  </si>
  <si>
    <t>Frais généraux de fonctionnement payés à des secteurs autres que le secteur des administrations publiques - PNRR - Agriculture et Ruralité</t>
  </si>
  <si>
    <t>122.528</t>
  </si>
  <si>
    <t>Acquisitions d'autre matériel - PRW - Economie, Industrie, Numérique, Emploi et Formation</t>
  </si>
  <si>
    <t>122.529</t>
  </si>
  <si>
    <t>Aides à l'investissement aux entreprises publiques - PRW - Fonction publique, Simplification administrative et Infrasports</t>
  </si>
  <si>
    <t>122.530</t>
  </si>
  <si>
    <t>Frais généraux de fonctionnement payés à des secteurs autres que le secteur des administrations publiques - PRW - Energie, Plan air-climat, Logement, Aéroport</t>
  </si>
  <si>
    <t>122.531</t>
  </si>
  <si>
    <t>Aides à l'investissement aux UAP - PRW - Territoire, Infrastructures, Mobilité et Pouvoirs locaux</t>
  </si>
  <si>
    <t>122.532</t>
  </si>
  <si>
    <t>Constructions de bâtiments - PRW - Territoire, Infrastructures, Mobilité et Pouvoirs locaux</t>
  </si>
  <si>
    <t>122.533</t>
  </si>
  <si>
    <t>Salaires et charges sociales  - PRW - Territoire, Infrastructures, Mobilité et Pouvoirs locaux</t>
  </si>
  <si>
    <t>122.534</t>
  </si>
  <si>
    <t>Transferts de revenus aux UAP - PRW - Territoire, Infrastructures, Mobilité et Pouvoirs locaux</t>
  </si>
  <si>
    <t>122.535</t>
  </si>
  <si>
    <t>Frais généraux de fonctionnement payés à des secteurs autres que le secteur des administrations publiques - PRW - Tourisme, Patrimoine et Petite enfance</t>
  </si>
  <si>
    <t>122.536</t>
  </si>
  <si>
    <t>Aides à l'investissement aux entreprises privées - PNRR - Santé, Environnement, Solidarité et Economie sociale</t>
  </si>
  <si>
    <t>122.537</t>
  </si>
  <si>
    <t>Transferts de revenus aux ASBL des pouvoirs locaux - PRW - Economie, Industrie, Numérique, Emploi et Formation</t>
  </si>
  <si>
    <t>122.538</t>
  </si>
  <si>
    <t>Transferts de revenus aux ASBL des pouvoirs locaux - PRW - Santé, Environnement, Solidarité et Economie sociale</t>
  </si>
  <si>
    <t>122.539</t>
  </si>
  <si>
    <t>Transferts en capital aux intercommunale du secteur S. 1313 - PRW - Agriculture et Ruralité</t>
  </si>
  <si>
    <t>122.540</t>
  </si>
  <si>
    <t>Transferts en capital aux intercommunale du secteur S. 1313 - PRW - Santé, Environnement, Solidarité et Economie sociale</t>
  </si>
  <si>
    <t>122.541</t>
  </si>
  <si>
    <t>Aides à l'investissement aux ASBL au service des ménages - PRW - Agriculture et Ruralité</t>
  </si>
  <si>
    <t>122.542</t>
  </si>
  <si>
    <t>Aides à l'investissement aux ASBL au service des ménages - PRW - Santé, Environnement, Solidarité et Economie sociale</t>
  </si>
  <si>
    <t>122.543</t>
  </si>
  <si>
    <t>Transferts de revenus aux intercommunales du secteur S.1313 - PRW - Economie, Industrie, Numérique, Emploi et Formation</t>
  </si>
  <si>
    <t>122.544</t>
  </si>
  <si>
    <t>Frais généraux de fonctionnement payés à des secteurs autres que le secteur des administrations publiques - PRW - Territoire, Infrastructures, Mobilité et Pouvoirs locaux</t>
  </si>
  <si>
    <t>122.545</t>
  </si>
  <si>
    <t>Transferts de revenus aux intercommunales du secteur S.1313 - PRW - Affaires générales et recherche</t>
  </si>
  <si>
    <t>122.546</t>
  </si>
  <si>
    <t>Transferts de revenus à la Communauté française - PRW - Santé, Environnement, Solidarité et Economie sociale</t>
  </si>
  <si>
    <t>122.547</t>
  </si>
  <si>
    <t>Aides à l'investissement aux UAP - PNRR - Economie, Industrie, Numérique, Emploi et Formation</t>
  </si>
  <si>
    <t>122.548</t>
  </si>
  <si>
    <t>Transferts en capital à la Communauté française - PNRR - Economie, Industrie, Numérique, Emploi et Formation</t>
  </si>
  <si>
    <t>122.549</t>
  </si>
  <si>
    <t>Travaux routiers - PNRR - Territoire, Infrastructures, Mobilité et Pouvoirs locaux</t>
  </si>
  <si>
    <t>122.550</t>
  </si>
  <si>
    <t>Autres subventions d'exploitation à des producteurs autres que les entreprises publiques - PNRR - Santé, Environnement, Solidarité et Economie sociale</t>
  </si>
  <si>
    <t>122.551</t>
  </si>
  <si>
    <t>Autres subventions d'exploitation à des producteurs autres que les entreprises publiques - PNRR - Agriculture et Ruralité</t>
  </si>
  <si>
    <t>122.552</t>
  </si>
  <si>
    <t>Aides à l'investissement aux ASBL des pouvoirs locaux - PNRR - Economie, Industrie, Numérique, Emploi et Formation</t>
  </si>
  <si>
    <t>122.553</t>
  </si>
  <si>
    <t>Aides à l'investissement aux ASBL des administrations publiques - PNRR - Economie, Industrie, Numérique, Emploi et Formation</t>
  </si>
  <si>
    <t>122.554</t>
  </si>
  <si>
    <t>Frais généraux de fonctionnement payés à l'intérieur du secteur des administrations publiques - PRW - Santé, Environnement, Solidarité et Economie sociale</t>
  </si>
  <si>
    <t>122.555</t>
  </si>
  <si>
    <t>Frais généraux de fonctionnement payés à l'intérieur du secteur des administrations publiques - PRW - Energie, Plan air-climat, Logement, Aéroport</t>
  </si>
  <si>
    <t>122.556</t>
  </si>
  <si>
    <t>Frais généraux de fonctionnement payés à l'intérieur du secteur des administrations publiques - PRW - Agriculture et Ruralité</t>
  </si>
  <si>
    <t>122.557</t>
  </si>
  <si>
    <t>Autres subventions d'exploitation aux entreprises publiques - PRW - Affaires générales et recherche</t>
  </si>
  <si>
    <t>122.558</t>
  </si>
  <si>
    <t>Transferts de revenus aux SACA - PRW - Tourisme, Patrimoine et Petite enfance</t>
  </si>
  <si>
    <t>122.559</t>
  </si>
  <si>
    <t>Autres transferts en capital aux communes - PRW - Energie, Plan air-climat, Logement, Aéroport</t>
  </si>
  <si>
    <t>122.560</t>
  </si>
  <si>
    <t>Transferts de revenus aux ASBL des pouvoirs locaux - PRW - Energie, Plan air-climat, Logement, Aéroport</t>
  </si>
  <si>
    <t>122.561</t>
  </si>
  <si>
    <t>Aides à l'investissement aux ASBL des pouvoirs locaux - PRW - Energie, Plan air-climat, Logement, Aéroport</t>
  </si>
  <si>
    <t>122.562</t>
  </si>
  <si>
    <t>Transfert de revenus aux communes (contributions spécifiques)  - PRW - Energie, Plan air-climat, Logement, Aéroport</t>
  </si>
  <si>
    <t>122.563</t>
  </si>
  <si>
    <t>Transferts de revenus aux CPAS - PRW - Energie, Plan air-climat, Logement, Aéroport</t>
  </si>
  <si>
    <t>122.564</t>
  </si>
  <si>
    <t>Autres subventions d'exploitation aux entreprises publiques - PRW - Santé, Environnement, Solidarité et Economie sociale</t>
  </si>
  <si>
    <t>122.565</t>
  </si>
  <si>
    <t>Transfert de revenus aux communes (contributions spécifiques)  - PRW - Territoire, Infrastructures, Mobilité et Pouvoirs locaux</t>
  </si>
  <si>
    <t>122.566</t>
  </si>
  <si>
    <t>Transferts en capital aux unités interrégionales - PRW - Economie, Industrie, Numérique, Emploi et Formation</t>
  </si>
  <si>
    <t>122.567</t>
  </si>
  <si>
    <t>Transferts de revenus vers des unités interrégionales - PRW - Affaires générales et recherche</t>
  </si>
  <si>
    <t>122.568</t>
  </si>
  <si>
    <t>Constructions de bâtiments - PRW - Agriculture et Ruralité</t>
  </si>
  <si>
    <t>122.569</t>
  </si>
  <si>
    <t>Travaux routiers et hydrauliques - Autres travaux - PRW - Agriculture et Ruralité</t>
  </si>
  <si>
    <t>122.570</t>
  </si>
  <si>
    <t>Autres transferts de revenus aux administrations de sécurité sociale - PRW - Santé, Environnement, Solidarité et Economie sociale</t>
  </si>
  <si>
    <t>122.571</t>
  </si>
  <si>
    <t>Transfert de revenus aux provinces (contributions aux autres frais de fonctionnement de l'enseignement)  - PRW - Agriculture et Ruralité</t>
  </si>
  <si>
    <t>122.572</t>
  </si>
  <si>
    <t>Amortissements sur leasings financiers - PRW - Economie, Industrie, Numérique, Emploi et Formation</t>
  </si>
  <si>
    <t>122.573</t>
  </si>
  <si>
    <t>Intérêts sur leasings financiers - PRW - Economie, Industrie, Numérique, Emploi et Formation</t>
  </si>
  <si>
    <t>122.574</t>
  </si>
  <si>
    <t>Transferts en capital à la Communauté française - PRW - Affaires générales et recherche</t>
  </si>
  <si>
    <t>122.575</t>
  </si>
  <si>
    <t>Aides à l'investissement aux entreprises publiques - PRW - Economie, Industrie, Numérique, Emploi et Formation</t>
  </si>
  <si>
    <t>122.576</t>
  </si>
  <si>
    <t>Transferts de revenus, autres que des subventions d'exploitation, aux entreprises et institutions financières - PRW - Economie, Industrie, Numérique, Emploi et Formation</t>
  </si>
  <si>
    <t>122.577</t>
  </si>
  <si>
    <t>Autres subventions d'exploitation aux entreprises publiques - PRW - Economie, Industrie, Numérique, Emploi et Formation</t>
  </si>
  <si>
    <t>122.578</t>
  </si>
  <si>
    <t>Transferts de revenus aux intercommunales du secteur S.1313 - PRW - Agriculture et Ruralité</t>
  </si>
  <si>
    <t>122.579</t>
  </si>
  <si>
    <t>Aides à l'investissement aux entreprises privées - PRW - Energie, Plan air-climat, Logement, Aéroport</t>
  </si>
  <si>
    <t>122.580</t>
  </si>
  <si>
    <t>Aides à l'investissement aux provinces - PRW - Energie, Plan air-climat, Logement, Aéroport</t>
  </si>
  <si>
    <t>122.581</t>
  </si>
  <si>
    <t>Prises de participations à l'intérieur du groupe institutionnel - PRW - Affaires générales et recherche</t>
  </si>
  <si>
    <t>122.582</t>
  </si>
  <si>
    <t>Octrois de crédits aux UAP - PRW - Affaires générales et recherche</t>
  </si>
  <si>
    <t>122.583</t>
  </si>
  <si>
    <t>Aides à l'investissement aux ASBL au service des ménages - PRW - Energie, Plan air-climat, Logement, Aéroport</t>
  </si>
  <si>
    <t>122.584</t>
  </si>
  <si>
    <t>Autres transferts en capital aux provinces - PRW - Energie, Plan air-climat, Logement, Aéroport</t>
  </si>
  <si>
    <t>122.585</t>
  </si>
  <si>
    <t>Prises de participations à l'intérieur du groupe institutionnel - PRW - Economie, Industrie, Numérique, Emploi et Formation</t>
  </si>
  <si>
    <t>122.586</t>
  </si>
  <si>
    <t>Transferts de revenus aux ASBL des pouvoirs locaux - PRW - Agriculture et Ruralité</t>
  </si>
  <si>
    <t>122.587</t>
  </si>
  <si>
    <t>Aides à l'investissement aux ASBL des pouvoirs locaux - PRW - Agriculture et Ruralité</t>
  </si>
  <si>
    <t>122.588</t>
  </si>
  <si>
    <t>Autres prestations aux ménages en tant que producteurs - PRW - Santé, Environnement, Solidarité et Economie sociale</t>
  </si>
  <si>
    <t>122.589</t>
  </si>
  <si>
    <t>Transfert de revenus aux provinces (contributions spécifiques)  - PRW - Agriculture et Ruralité</t>
  </si>
  <si>
    <t>122.590</t>
  </si>
  <si>
    <t>Aides à l'investissement aux ASBL au service des ménages - PRW - Tourisme, Patrimoine et Petite enfance</t>
  </si>
  <si>
    <t>122.591</t>
  </si>
  <si>
    <t>Aides à l'investissement aux entreprises publiques - PRW - Tourisme, Patrimoine et Petite enfance</t>
  </si>
  <si>
    <t>122.592</t>
  </si>
  <si>
    <t>Aides à l'investissement aux communes - PRW - Tourisme, Patrimoine et Petite enfance</t>
  </si>
  <si>
    <t>122.593</t>
  </si>
  <si>
    <t>Transferts en capital aux CPAS - PRW - Tourisme, Patrimoine et Petite enfance</t>
  </si>
  <si>
    <t>122.594</t>
  </si>
  <si>
    <t>Transferts en capital aux intercommunale du secteur S. 1313 - PRW - Tourisme, Patrimoine et Petite enfance</t>
  </si>
  <si>
    <t>122.595</t>
  </si>
  <si>
    <t>Aides à l'investissement aux entreprises privées - PRW - Tourisme, Patrimoine et Petite enfance</t>
  </si>
  <si>
    <t>122.596</t>
  </si>
  <si>
    <t>Transferts de revenus aux CPAS - PRW - Agriculture et Ruralité</t>
  </si>
  <si>
    <t>122.597</t>
  </si>
  <si>
    <t>Transferts en capital aux CPAS - PRW - Agriculture et Ruralité</t>
  </si>
  <si>
    <t>122.598</t>
  </si>
  <si>
    <t>Transferts en capital aux CPAS - PRW - Territoire, Infrastructures, Mobilité et Pouvoirs locaux</t>
  </si>
  <si>
    <t>122.599</t>
  </si>
  <si>
    <t>Aides à l'investissement aux provinces - PRW - Territoire, Infrastructures, Mobilité et Pouvoirs locaux</t>
  </si>
  <si>
    <t>122.600</t>
  </si>
  <si>
    <t>Achats de terrains et de bâtiments à l'intérieur du secteur des administrations publiques - PRW - Agriculture et Ruralité</t>
  </si>
  <si>
    <t>122.601</t>
  </si>
  <si>
    <t>Aides à l'investissement aux communes - PRW - Fonction publique, Simplification administrative et Infrasports</t>
  </si>
  <si>
    <t>122.602</t>
  </si>
  <si>
    <t>Transfert de revenus aux provinces (contributions spécifiques)  - PRW - Santé, Environnement, Solidarité et Economie sociale</t>
  </si>
  <si>
    <t>122.603</t>
  </si>
  <si>
    <t>Transferts de revenus aux SACA - PRW - Energie, Plan air-climat, Logement, Aéroport</t>
  </si>
  <si>
    <t>122.604</t>
  </si>
  <si>
    <t>Travaux routiers et hydrauliques - Autres travaux - PRW - Tourisme, Patrimoine et Petite enfance</t>
  </si>
  <si>
    <t>122.605</t>
  </si>
  <si>
    <t>Prises de participations à l'intérieur du groupe institutionnel - PRW - Agriculture et Ruralité</t>
  </si>
  <si>
    <t>122.606</t>
  </si>
  <si>
    <t>Transferts en capital à la Communauté française - PRW - Santé, Environnement, Solidarité et Economie sociale</t>
  </si>
  <si>
    <t>122.607</t>
  </si>
  <si>
    <t>Aides à l'investissement aux entreprises publiques - PRW - Affaires générales et recherche</t>
  </si>
  <si>
    <t>122.608</t>
  </si>
  <si>
    <t>Transferts en capital aux intercommunale du secteur S. 1313 - PRW - Affaires générales et recherche</t>
  </si>
  <si>
    <t>122.609</t>
  </si>
  <si>
    <t>Transferts de revenus aux intercommunales du secteur S.1313 - PRW - Territoire, Infrastructures, Mobilité et Pouvoirs locaux</t>
  </si>
  <si>
    <t>122.612</t>
  </si>
  <si>
    <t>Transferts de revenus à la Communauté française - PNRR - Santé, Environnement, Solidarité et Economie sociale</t>
  </si>
  <si>
    <t>122.611</t>
  </si>
  <si>
    <t>Transferts en capital aux intercommunale du secteur S. 1313 - PNRR - Santé, Environnement, Solidarité et Economie sociale</t>
  </si>
  <si>
    <t>122.610</t>
  </si>
  <si>
    <t>Transferts en capital aux CPAS - PNRR - Territoire, Infrastructures, Mobilité et Pouvoirs locaux</t>
  </si>
  <si>
    <t>122.614</t>
  </si>
  <si>
    <t>Aides à l'investissement aux UAP - PNRR - Territoire, Infrastructures, Mobilité et Pouvoirs locaux</t>
  </si>
  <si>
    <t>122.613</t>
  </si>
  <si>
    <t>Aides à l'investissement aux ménages - PRW - Economie, Industrie, Numérique, Emploi et Formation</t>
  </si>
  <si>
    <t>122.390</t>
  </si>
  <si>
    <t>Autres prestations aux ménages en tant que producteurs - PRW - Energie, Plan air-climat, Logement, Aéroport</t>
  </si>
  <si>
    <t>Prop.</t>
  </si>
  <si>
    <t>variations négatives</t>
  </si>
  <si>
    <t>variations positives</t>
  </si>
  <si>
    <t>2026  politique constante</t>
  </si>
  <si>
    <t>2026 initial CE</t>
  </si>
  <si>
    <t>Besoins additionnels</t>
  </si>
  <si>
    <t>Total besoins additionnels</t>
  </si>
  <si>
    <t>Total CE</t>
  </si>
  <si>
    <t>Total CL</t>
  </si>
  <si>
    <t>(20=17+18+19)</t>
  </si>
  <si>
    <t>(21=14+20)</t>
  </si>
  <si>
    <t>(28=25+26+27)</t>
  </si>
  <si>
    <t>(29=22+28)</t>
  </si>
  <si>
    <t>(30=12)</t>
  </si>
  <si>
    <t>(31=21)</t>
  </si>
  <si>
    <t>(32=31-30)</t>
  </si>
  <si>
    <t>(33=32/30)</t>
  </si>
  <si>
    <t>(34=13)</t>
  </si>
  <si>
    <t>(35=29)</t>
  </si>
  <si>
    <t>(36=35-34)</t>
  </si>
  <si>
    <t>(37=36/34)</t>
  </si>
  <si>
    <t>2026 initial CL</t>
  </si>
  <si>
    <t>100.106</t>
  </si>
  <si>
    <t>Fonds Structurels 2021-2027 - Projets INTERREG relevant des compétences emploi et formation - Secteur privé et ASBL au service des entreprises</t>
  </si>
  <si>
    <t>100.102</t>
  </si>
  <si>
    <t>Fonds Structurels 2021-2027 - Projets INTERREG relevant des compétences Emploi et formation - ASBL au service des ménages</t>
  </si>
  <si>
    <t>100.105</t>
  </si>
  <si>
    <t>Fonds structurels 2021-2027 - Projets INTERREG relevant des compétences emploi et formation - Forem</t>
  </si>
  <si>
    <t>100.111</t>
  </si>
  <si>
    <t>Fonds structurels 2021-2027- Mesures FEDER/FTJ – Subventions à des UAP</t>
  </si>
  <si>
    <t>100.107</t>
  </si>
  <si>
    <t>Fonds Structurels 2021-2027 - Projets INTERREG relevant des compétences emploi et formation – Ecoles Provinciales</t>
  </si>
  <si>
    <t>100.108</t>
  </si>
  <si>
    <t>Fonds Structurels 2021-2027 - Mesures FEDER/FTJ relevant des compétences emploi et formation – Ecoles Provinciales</t>
  </si>
  <si>
    <t>100.104</t>
  </si>
  <si>
    <t>Fonds Structurels 2021-2027 - Projets INTERREG relevant des compétences Emploi et formation - ASBL liées aux pouvoirs locaux</t>
  </si>
  <si>
    <t>100.103</t>
  </si>
  <si>
    <t>Fonds Structurels 2021-2027 - Projets INTERREG relevant des compétences Emploi et formation – Intercommunales du secteur 13.13</t>
  </si>
  <si>
    <t>100.110</t>
  </si>
  <si>
    <t>Fonds structurels 2021-2027 - Mesures FEDER/FTJ - Entreprises publiques-(investissement et infrastructure)</t>
  </si>
  <si>
    <t>100.112</t>
  </si>
  <si>
    <t>Fonds structurels 2021-2027- Mesures FEDER/FTJ – Subventions à des UAP (investissement et infrastructure)</t>
  </si>
  <si>
    <t>100.109</t>
  </si>
  <si>
    <t>Fonds Structurels 2021-2027 - Mesures FEDER/FTJ relevant des compétences emploi et formation – Ecoles Provinciales - (investissement et infrastructure)</t>
  </si>
  <si>
    <t>122</t>
  </si>
  <si>
    <t>122.615</t>
  </si>
  <si>
    <t>Transferts de revenus, autres que des subventions d'exploitation, aux entreprises et institutions financières - PRW - Energie, Plan air-climat, Logement, Aéroport</t>
  </si>
  <si>
    <t>122.618</t>
  </si>
  <si>
    <t>Transferts de revenus aux administrations publiques locales (Zones de secours) - PRW - Energie, Plan air-climat, Logement, Aéroport</t>
  </si>
  <si>
    <t>060.118</t>
  </si>
  <si>
    <t>Frais d’entretien, de réparation, de maintenance des domaines du SPW (terrains, forêts domaniales et espaces verts dans le cadre de la PPA</t>
  </si>
  <si>
    <t>056.137</t>
  </si>
  <si>
    <t>Subventions à des producteurs autres que les entreprises publiques en matière de sensibilisation et de protection de la nature, biodiversité, forêt, chasse et pêche</t>
  </si>
  <si>
    <t>060.119</t>
  </si>
  <si>
    <t>Dédommagement aux agriculteurs ou aux entreprises privées dans le cadre des dégâts dus au gibier</t>
  </si>
  <si>
    <t>122.519</t>
  </si>
  <si>
    <t>Transferts de revenus aux CPAS - PNRR - Agriculture et Ruralité</t>
  </si>
  <si>
    <t>056.138</t>
  </si>
  <si>
    <t>Transfert en capital sous forme d'aide en investissement dans le cadre des programmes FEDER 2021 - 2027</t>
  </si>
  <si>
    <t>122.616</t>
  </si>
  <si>
    <t>Transferts de revenus à la Communauté française - PRW - Territoire, Infrastructures, Mobilité et Pouvoirs locaux</t>
  </si>
  <si>
    <t>122.617</t>
  </si>
  <si>
    <t>Transfert de revenus aux provinces (contributions spécifiques)  - PRW - Territoire, Infrastructures, Mobilité et Pouvoirs locaux</t>
  </si>
  <si>
    <t>016.010</t>
  </si>
  <si>
    <t>122.621</t>
  </si>
  <si>
    <t>Achats de terrains dans d'autres secteurs que le secteur des administrations publiques - PRW - Territoire, Infrastructures, Mobilité et Pouvoirs locaux </t>
  </si>
  <si>
    <t>044.073</t>
  </si>
  <si>
    <t>Subvention aux ASBL en faveur d'actions de sensibilisation et de prestation de mobilité durable</t>
  </si>
  <si>
    <t>045.048</t>
  </si>
  <si>
    <t>Soutien aux ASBL dans le cadre d'actions innovantes en matière de mobilité rurale</t>
  </si>
  <si>
    <t>049.144</t>
  </si>
  <si>
    <t>Subventions pour des exploitants pour des acquisitions de bâtiments en vue de l'extension/aménagement du réseau routier ou hydraulique, avec ou sans expropriation, en dehors du secteur des administrations publiques - SOFICO</t>
  </si>
  <si>
    <t>049.145</t>
  </si>
  <si>
    <t>Remboursements de pénalités appliquées dans le cadre de l'exécution des marchés publics</t>
  </si>
  <si>
    <t>049.134</t>
  </si>
  <si>
    <t>Cofinancement européen - Travaux routiers 2021 - 2027</t>
  </si>
  <si>
    <t>053.049</t>
  </si>
  <si>
    <t>078.052</t>
  </si>
  <si>
    <t>Dépenses de fonctionnement transversales –  secteur des administrations publiques</t>
  </si>
  <si>
    <t>078.051</t>
  </si>
  <si>
    <t>Dépenses d’investissement en lien avec la dématérialisation des permis (maintenances évolutives des applicatifs)</t>
  </si>
  <si>
    <t>091.128</t>
  </si>
  <si>
    <t>Dotation B.C. (Budget Complémentaire) aux provinces</t>
  </si>
  <si>
    <t>091.129</t>
  </si>
  <si>
    <t>091.130</t>
  </si>
  <si>
    <t>094.117</t>
  </si>
  <si>
    <t>099.051</t>
  </si>
  <si>
    <t>Contribution wallonne au fond de défense de l'OTAN</t>
  </si>
  <si>
    <t>099.053</t>
  </si>
  <si>
    <t>113.040</t>
  </si>
  <si>
    <t>Subventions aux structures collectives d'enseignement supérieur – Secteur privé et ASBL au service des ménages</t>
  </si>
  <si>
    <t>056.139</t>
  </si>
  <si>
    <t>Frais de fonctionnement – secteur public (CELINE)</t>
  </si>
  <si>
    <t>029</t>
  </si>
  <si>
    <t>029.039</t>
  </si>
  <si>
    <t>047.052</t>
  </si>
  <si>
    <t>Subventions de promotion en matière d’infrastructures sportives au profit du secteur 13.12 – Communauté française</t>
  </si>
  <si>
    <t>095.015</t>
  </si>
  <si>
    <t>127.001</t>
  </si>
  <si>
    <t>127.002</t>
  </si>
  <si>
    <t>080.048</t>
  </si>
  <si>
    <t>080.063</t>
  </si>
  <si>
    <t>Taxes diverses e.a mise au rôle</t>
  </si>
  <si>
    <t>081.058</t>
  </si>
  <si>
    <t>122.623</t>
  </si>
  <si>
    <t>Autres prestations aux ménages en tant que producteurs - PRW - Agriculture et Ruralité</t>
  </si>
  <si>
    <t>122.622</t>
  </si>
  <si>
    <t>Aides à l’investissement aux communes – PNRR – Agriculture et Ruralité</t>
  </si>
  <si>
    <t>056.129</t>
  </si>
  <si>
    <t>Transfert de revenus aux ASBL du secteur 13.13 des pouvoirs locaux en matière de sensibilisation et de protection de la nature</t>
  </si>
  <si>
    <t>061.065</t>
  </si>
  <si>
    <t>Fonds budgétaire des infractions routières régionales - Constructions de bâtiments</t>
  </si>
  <si>
    <t>Provision destinée à financer les frais relatifs à la création de l'agence pour la partie logement public</t>
  </si>
  <si>
    <t>Achat de matériel de transport </t>
  </si>
  <si>
    <t xml:space="preserve">Marché Public de consultance dans le secteur privé destiné à assurer la transition de la compétence en matière de Sécurité Gaz  </t>
  </si>
  <si>
    <t>Mission confiée au groupe Wallonie Entreprendre en matière d’infrastructures de la petite enfance</t>
  </si>
  <si>
    <t>Provision en lien avec la cybersécurité</t>
  </si>
  <si>
    <t>Financement de Filière Bois</t>
  </si>
  <si>
    <t>Subvention aux communes en lien avec le développement de la digitalisation des pouvoirs locaux (accord TOP III - droit de tirage)</t>
  </si>
  <si>
    <t>Programme 15.127</t>
  </si>
  <si>
    <t>Totaux pour le programme 15.127.</t>
  </si>
  <si>
    <t>Sécurité Gaz</t>
  </si>
  <si>
    <t>Provision destinée à financer les frais relatifs à la création de l'agence pour la partie logement privé</t>
  </si>
  <si>
    <t>CE</t>
  </si>
  <si>
    <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</si>
</sst>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00\ _€_-;\-* #,##0.00\ _€_-;_-* &quot;-&quot;??\ _€_-;_-@_-"/>
    <numFmt numFmtId="165" formatCode="00"/>
    <numFmt numFmtId="166" formatCode="00\ 00"/>
    <numFmt numFmtId="167" formatCode="###,##0.0&quot; &quot;;\-\ ###,##0.0&quot; &quot;;0&quot;  &quot;"/>
    <numFmt numFmtId="168" formatCode="0.0%"/>
    <numFmt numFmtId="169" formatCode="\+###,##0&quot; &quot;;\ \+###,##0&quot; &quot;;&quot; 0 &quot;"/>
    <numFmt numFmtId="170" formatCode="\-###,##0&quot; &quot;;\ \-###,##0&quot; &quot;;&quot;0  &quot;"/>
    <numFmt numFmtId="171" formatCode="\(0\)"/>
    <numFmt numFmtId="172" formatCode="###,##0&quot; &quot;;\-\ ###,##0&quot; &quot;;&quot;—  &quot;"/>
    <numFmt numFmtId="173" formatCode="\ ###,##0&quot; &quot;;###,##0&quot; &quot;;&quot;—  &quot;"/>
    <numFmt numFmtId="174" formatCode="###,##0&quot; &quot;;\ \-###,##0&quot; &quot;;&quot;0  &quot;"/>
    <numFmt numFmtId="175" formatCode="\ ###,##0&quot; &quot;;\-###,##0&quot; &quot;;&quot;—  &quot;"/>
    <numFmt numFmtId="176" formatCode="\ ##,##0.0&quot; &quot;;\-\ ##,##0.0&quot; &quot;;&quot;0  &quot;"/>
    <numFmt numFmtId="179" formatCode="###,##0.0\ ;&quot;- &quot;###,##0.0\ ;0&quot;  &quot;"/>
    <numFmt numFmtId="180" formatCode="\ \+###,##0&quot; &quot;;\-###,##0&quot; &quot;;&quot; 0 &quot;"/>
    <numFmt numFmtId="181" formatCode="\+###,##0&quot; &quot;;\-\ ###,##0&quot; &quot;;&quot;—  &quot;"/>
    <numFmt numFmtId="182" formatCode="#,###,"/>
    <numFmt numFmtId="183" formatCode="\+##,##0\ ;&quot;- &quot;##,##0\ ;&quot; 0&quot;"/>
    <numFmt numFmtId="185" formatCode="###,##0\ ;\-###,##0\ ;&quot; 0 &quot;"/>
    <numFmt numFmtId="186" formatCode="\+0.0%;\-0.0%;\ "/>
    <numFmt numFmtId="187" formatCode="###,##0\ ;\-###,##0\ ;&quot;—  &quot;"/>
    <numFmt numFmtId="188" formatCode="###,##0\ ;###,##0\ ;&quot;—  &quot;"/>
    <numFmt numFmtId="189" formatCode="\+###,##0\ ;&quot;- &quot;###,##0\ ;&quot;—  &quot;"/>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9"/>
      <name val="Times New Roman"/>
      <family val="1"/>
    </font>
    <font>
      <b/>
      <sz val="8"/>
      <name val="Times New Roman"/>
      <family val="1"/>
    </font>
    <font>
      <sz val="8"/>
      <name val="Times New Roman"/>
      <family val="1"/>
    </font>
    <font>
      <b/>
      <i/>
      <sz val="8"/>
      <name val="Times New Roman"/>
      <family val="1"/>
    </font>
    <font>
      <sz val="9"/>
      <name val="Times New Roman"/>
      <family val="1"/>
    </font>
    <font>
      <b/>
      <i/>
      <sz val="18"/>
      <name val="Times New Roman"/>
      <family val="1"/>
    </font>
    <font>
      <i/>
      <sz val="18"/>
      <name val="Times New Roman"/>
      <family val="1"/>
    </font>
    <font>
      <b/>
      <i/>
      <sz val="9"/>
      <name val="Times New Roman"/>
      <family val="1"/>
    </font>
    <font>
      <i/>
      <sz val="9"/>
      <name val="Times New Roman"/>
      <family val="1"/>
    </font>
    <font>
      <b/>
      <sz val="10"/>
      <name val="Times New Roman"/>
      <family val="1"/>
    </font>
    <font>
      <b/>
      <i/>
      <sz val="10"/>
      <name val="Times New Roman"/>
      <family val="1"/>
    </font>
    <font>
      <b/>
      <sz val="10"/>
      <name val="Arial"/>
      <family val="2"/>
    </font>
    <font>
      <sz val="10"/>
      <name val="Times New Roman"/>
      <family val="1"/>
    </font>
    <font>
      <i/>
      <sz val="10"/>
      <name val="Times New Roman"/>
      <family val="1"/>
    </font>
    <font>
      <i/>
      <sz val="8"/>
      <name val="Times New Roman"/>
      <family val="1"/>
    </font>
    <font>
      <u/>
      <sz val="8"/>
      <name val="Times New Roman"/>
      <family val="1"/>
    </font>
    <font>
      <b/>
      <sz val="9"/>
      <color indexed="17"/>
      <name val="Times New Roman"/>
      <family val="1"/>
    </font>
    <font>
      <b/>
      <i/>
      <sz val="18"/>
      <color indexed="17"/>
      <name val="Times New Roman"/>
      <family val="1"/>
    </font>
    <font>
      <sz val="9"/>
      <color indexed="17"/>
      <name val="Times New Roman"/>
      <family val="1"/>
    </font>
    <font>
      <sz val="8"/>
      <color indexed="12"/>
      <name val="Times New Roman"/>
      <family val="1"/>
    </font>
    <font>
      <b/>
      <sz val="8"/>
      <color indexed="12"/>
      <name val="Times New Roman"/>
      <family val="1"/>
    </font>
    <font>
      <b/>
      <i/>
      <sz val="8"/>
      <color indexed="12"/>
      <name val="Times New Roman"/>
      <family val="1"/>
    </font>
    <font>
      <i/>
      <u/>
      <sz val="8"/>
      <name val="Times New Roman"/>
      <family val="1"/>
    </font>
    <font>
      <b/>
      <sz val="8"/>
      <color indexed="20"/>
      <name val="Times New Roman"/>
      <family val="1"/>
    </font>
    <font>
      <b/>
      <i/>
      <sz val="8"/>
      <color indexed="20"/>
      <name val="Times New Roman"/>
      <family val="1"/>
    </font>
    <font>
      <sz val="10"/>
      <color indexed="58"/>
      <name val="Times New Roman"/>
      <family val="1"/>
    </font>
    <font>
      <sz val="10"/>
      <name val="Arial"/>
      <family val="2"/>
    </font>
    <font>
      <b/>
      <sz val="10"/>
      <color indexed="58"/>
      <name val="Times New Roman"/>
      <family val="1"/>
    </font>
    <font>
      <sz val="10"/>
      <name val="Arial"/>
      <family val="2"/>
    </font>
    <font>
      <sz val="11"/>
      <name val="Calibri"/>
      <family val="2"/>
    </font>
    <font>
      <sz val="8"/>
      <color indexed="8"/>
      <name val="Times New Roman"/>
      <family val="1"/>
    </font>
    <font>
      <sz val="11"/>
      <color indexed="8"/>
      <name val="Calibri"/>
      <family val="2"/>
    </font>
    <font>
      <b/>
      <i/>
      <sz val="12"/>
      <name val="Arial"/>
      <family val="2"/>
    </font>
    <font>
      <b/>
      <i/>
      <sz val="11"/>
      <name val="Arial"/>
      <family val="2"/>
    </font>
    <font>
      <b/>
      <sz val="12"/>
      <name val="Arial"/>
      <family val="2"/>
    </font>
    <font>
      <b/>
      <sz val="10"/>
      <color indexed="10"/>
      <name val="Arial"/>
      <family val="2"/>
    </font>
    <font>
      <b/>
      <sz val="9"/>
      <color theme="1"/>
      <name val="Times New Roman"/>
      <family val="1"/>
    </font>
    <font>
      <sz val="8"/>
      <name val="Times New Roman"/>
      <family val="1"/>
      <charset val="1"/>
    </font>
    <font>
      <b/>
      <sz val="8"/>
      <name val="Times New Roman"/>
      <family val="1"/>
      <charset val="1"/>
    </font>
    <font>
      <b/>
      <i/>
      <sz val="8"/>
      <name val="Times New Roman"/>
      <family val="1"/>
      <charset val="1"/>
    </font>
    <font>
      <b/>
      <sz val="9"/>
      <color rgb="FF000000"/>
      <name val="Times New Roman"/>
      <family val="1"/>
    </font>
    <font>
      <b/>
      <sz val="9"/>
      <name val="Times New Roman"/>
      <family val="1"/>
      <charset val="1"/>
    </font>
    <font>
      <b/>
      <sz val="11"/>
      <color theme="1"/>
      <name val="Calibri"/>
      <family val="2"/>
      <scheme val="minor"/>
    </font>
    <font>
      <sz val="8"/>
      <color rgb="FF000000"/>
      <name val="Times New Roman"/>
      <family val="1"/>
    </font>
    <font>
      <b/>
      <sz val="7"/>
      <name val="Times New Roman"/>
      <family val="1"/>
    </font>
    <font>
      <b/>
      <i/>
      <sz val="7"/>
      <color indexed="17"/>
      <name val="Times New Roman"/>
      <family val="1"/>
    </font>
    <font>
      <b/>
      <i/>
      <sz val="7"/>
      <name val="Times New Roman"/>
      <family val="1"/>
    </font>
    <font>
      <b/>
      <i/>
      <sz val="8"/>
      <color rgb="FFFF0000"/>
      <name val="Times New Roman"/>
      <family val="1"/>
    </font>
    <font>
      <sz val="9"/>
      <name val="Calibri"/>
      <family val="2"/>
    </font>
    <font>
      <sz val="8"/>
      <color theme="1"/>
      <name val="Times New Roman"/>
      <family val="1"/>
    </font>
    <font>
      <b/>
      <sz val="9"/>
      <color theme="4" tint="-0.249977111117893"/>
      <name val="Times New Roman"/>
      <family val="1"/>
    </font>
    <font>
      <sz val="8"/>
      <name val="Palatino Linotype"/>
      <family val="1"/>
    </font>
  </fonts>
  <fills count="23">
    <fill>
      <patternFill patternType="none"/>
    </fill>
    <fill>
      <patternFill patternType="gray125"/>
    </fill>
    <fill>
      <patternFill patternType="solid">
        <fgColor indexed="47"/>
        <bgColor indexed="64"/>
      </patternFill>
    </fill>
    <fill>
      <patternFill patternType="solid">
        <fgColor indexed="9"/>
        <bgColor indexed="9"/>
      </patternFill>
    </fill>
    <fill>
      <patternFill patternType="solid">
        <fgColor rgb="FF00B0F0"/>
        <bgColor indexed="64"/>
      </patternFill>
    </fill>
    <fill>
      <patternFill patternType="solid">
        <fgColor theme="0"/>
        <bgColor indexed="64"/>
      </patternFill>
    </fill>
    <fill>
      <patternFill patternType="solid">
        <fgColor theme="2"/>
        <bgColor indexed="64"/>
      </patternFill>
    </fill>
    <fill>
      <patternFill patternType="solid">
        <fgColor rgb="FFC5D9F1"/>
        <bgColor indexed="64"/>
      </patternFill>
    </fill>
    <fill>
      <patternFill patternType="solid">
        <fgColor rgb="FFFDE4CF"/>
        <bgColor indexed="64"/>
      </patternFill>
    </fill>
    <fill>
      <patternFill patternType="solid">
        <fgColor rgb="FFFDE4CF"/>
        <bgColor rgb="FFFAC090"/>
      </patternFill>
    </fill>
    <fill>
      <patternFill patternType="solid">
        <fgColor rgb="FFFDE4CF"/>
        <bgColor rgb="FFE7E6E6"/>
      </patternFill>
    </fill>
    <fill>
      <patternFill patternType="solid">
        <fgColor rgb="FFFDE4CF"/>
        <bgColor rgb="FF000000"/>
      </patternFill>
    </fill>
    <fill>
      <patternFill patternType="solid">
        <fgColor rgb="FFFFFFCC"/>
        <bgColor indexed="64"/>
      </patternFill>
    </fill>
    <fill>
      <patternFill patternType="solid">
        <fgColor rgb="FFFFFFCC"/>
        <bgColor rgb="FFFFF200"/>
      </patternFill>
    </fill>
    <fill>
      <patternFill patternType="solid">
        <fgColor rgb="FFFFE181"/>
        <bgColor indexed="64"/>
      </patternFill>
    </fill>
    <fill>
      <patternFill patternType="solid">
        <fgColor rgb="FFFFFF00"/>
        <bgColor indexed="64"/>
      </patternFill>
    </fill>
    <fill>
      <patternFill patternType="solid">
        <fgColor theme="3" tint="0.79998168889431442"/>
        <bgColor indexed="64"/>
      </patternFill>
    </fill>
    <fill>
      <patternFill patternType="solid">
        <fgColor rgb="FFFF8F8F"/>
        <bgColor indexed="64"/>
      </patternFill>
    </fill>
    <fill>
      <patternFill patternType="solid">
        <fgColor theme="0" tint="-0.14999847407452621"/>
        <bgColor indexed="64"/>
      </patternFill>
    </fill>
    <fill>
      <patternFill patternType="solid">
        <fgColor rgb="FFF4E784"/>
        <bgColor indexed="64"/>
      </patternFill>
    </fill>
    <fill>
      <patternFill patternType="solid">
        <fgColor rgb="FFF4E784"/>
        <bgColor rgb="FFFFF200"/>
      </patternFill>
    </fill>
    <fill>
      <patternFill patternType="solid">
        <fgColor rgb="FFFFFFCC"/>
        <bgColor rgb="FF000000"/>
      </patternFill>
    </fill>
    <fill>
      <patternFill patternType="solid">
        <fgColor rgb="FFF4E784"/>
        <bgColor rgb="FF000000"/>
      </patternFill>
    </fill>
  </fills>
  <borders count="122">
    <border>
      <left/>
      <right/>
      <top/>
      <bottom/>
      <diagonal/>
    </border>
    <border>
      <left style="medium">
        <color indexed="64"/>
      </left>
      <right style="medium">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dashed">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thick">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thick">
        <color indexed="64"/>
      </bottom>
      <diagonal/>
    </border>
    <border>
      <left style="thin">
        <color indexed="64"/>
      </left>
      <right style="medium">
        <color indexed="64"/>
      </right>
      <top/>
      <bottom style="thin">
        <color indexed="64"/>
      </bottom>
      <diagonal/>
    </border>
    <border>
      <left/>
      <right/>
      <top/>
      <bottom style="thick">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ck">
        <color indexed="64"/>
      </top>
      <bottom/>
      <diagonal/>
    </border>
    <border>
      <left style="medium">
        <color indexed="8"/>
      </left>
      <right style="medium">
        <color indexed="8"/>
      </right>
      <top/>
      <bottom/>
      <diagonal/>
    </border>
    <border>
      <left style="thin">
        <color indexed="64"/>
      </left>
      <right/>
      <top/>
      <bottom style="thin">
        <color indexed="64"/>
      </bottom>
      <diagonal/>
    </border>
    <border>
      <left style="thin">
        <color indexed="64"/>
      </left>
      <right/>
      <top/>
      <bottom style="dashed">
        <color indexed="64"/>
      </bottom>
      <diagonal/>
    </border>
    <border>
      <left style="thin">
        <color indexed="64"/>
      </left>
      <right/>
      <top style="dashed">
        <color indexed="64"/>
      </top>
      <bottom style="thick">
        <color indexed="64"/>
      </bottom>
      <diagonal/>
    </border>
    <border>
      <left/>
      <right style="medium">
        <color indexed="8"/>
      </right>
      <top/>
      <bottom/>
      <diagonal/>
    </border>
    <border>
      <left/>
      <right style="medium">
        <color indexed="64"/>
      </right>
      <top style="dashed">
        <color indexed="64"/>
      </top>
      <bottom style="thick">
        <color indexed="64"/>
      </bottom>
      <diagonal/>
    </border>
    <border>
      <left style="medium">
        <color indexed="64"/>
      </left>
      <right/>
      <top/>
      <bottom style="thin">
        <color indexed="64"/>
      </bottom>
      <diagonal/>
    </border>
    <border>
      <left style="medium">
        <color indexed="8"/>
      </left>
      <right/>
      <top/>
      <bottom/>
      <diagonal/>
    </border>
    <border>
      <left style="medium">
        <color indexed="64"/>
      </left>
      <right/>
      <top style="dashed">
        <color indexed="64"/>
      </top>
      <bottom style="dashed">
        <color indexed="64"/>
      </bottom>
      <diagonal/>
    </border>
    <border>
      <left style="medium">
        <color indexed="64"/>
      </left>
      <right/>
      <top style="dashed">
        <color indexed="64"/>
      </top>
      <bottom style="thick">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bottom style="medium">
        <color indexed="8"/>
      </bottom>
      <diagonal/>
    </border>
    <border>
      <left/>
      <right/>
      <top style="thin">
        <color indexed="8"/>
      </top>
      <bottom/>
      <diagonal/>
    </border>
    <border>
      <left/>
      <right/>
      <top style="medium">
        <color indexed="8"/>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right/>
      <top/>
      <bottom style="double">
        <color indexed="64"/>
      </bottom>
      <diagonal/>
    </border>
    <border>
      <left/>
      <right/>
      <top/>
      <bottom style="dashed">
        <color indexed="64"/>
      </bottom>
      <diagonal/>
    </border>
    <border>
      <left/>
      <right/>
      <top style="dashed">
        <color indexed="64"/>
      </top>
      <bottom style="thick">
        <color indexed="64"/>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dashed">
        <color indexed="64"/>
      </top>
      <bottom style="dashed">
        <color indexed="64"/>
      </bottom>
      <diagonal/>
    </border>
    <border>
      <left style="medium">
        <color auto="1"/>
      </left>
      <right/>
      <top/>
      <bottom/>
      <diagonal/>
    </border>
    <border>
      <left style="medium">
        <color auto="1"/>
      </left>
      <right style="medium">
        <color auto="1"/>
      </right>
      <top/>
      <bottom/>
      <diagonal/>
    </border>
    <border>
      <left style="medium">
        <color auto="1"/>
      </left>
      <right style="thin">
        <color auto="1"/>
      </right>
      <top/>
      <bottom/>
      <diagonal/>
    </border>
    <border>
      <left style="thin">
        <color indexed="64"/>
      </left>
      <right style="medium">
        <color indexed="64"/>
      </right>
      <top/>
      <bottom style="dashed">
        <color indexed="64"/>
      </bottom>
      <diagonal/>
    </border>
    <border>
      <left/>
      <right style="thin">
        <color indexed="64"/>
      </right>
      <top style="thin">
        <color auto="1"/>
      </top>
      <bottom/>
      <diagonal/>
    </border>
    <border>
      <left style="thin">
        <color indexed="64"/>
      </left>
      <right style="thin">
        <color indexed="64"/>
      </right>
      <top style="thin">
        <color auto="1"/>
      </top>
      <bottom/>
      <diagonal/>
    </border>
    <border>
      <left/>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bottom style="thin">
        <color indexed="64"/>
      </bottom>
      <diagonal/>
    </border>
    <border>
      <left style="thick">
        <color indexed="64"/>
      </left>
      <right style="medium">
        <color indexed="64"/>
      </right>
      <top style="dashed">
        <color indexed="64"/>
      </top>
      <bottom style="dashed">
        <color indexed="64"/>
      </bottom>
      <diagonal/>
    </border>
    <border>
      <left style="thick">
        <color indexed="64"/>
      </left>
      <right style="medium">
        <color indexed="64"/>
      </right>
      <top style="dashed">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auto="1"/>
      </right>
      <top style="thin">
        <color indexed="64"/>
      </top>
      <bottom style="thin">
        <color indexed="64"/>
      </bottom>
      <diagonal/>
    </border>
    <border>
      <left style="thin">
        <color auto="1"/>
      </left>
      <right style="medium">
        <color auto="1"/>
      </right>
      <top/>
      <bottom style="thick">
        <color indexed="64"/>
      </bottom>
      <diagonal/>
    </border>
    <border>
      <left style="medium">
        <color auto="1"/>
      </left>
      <right style="medium">
        <color auto="1"/>
      </right>
      <top style="thin">
        <color auto="1"/>
      </top>
      <bottom style="thin">
        <color auto="1"/>
      </bottom>
      <diagonal/>
    </border>
    <border>
      <left style="medium">
        <color indexed="64"/>
      </left>
      <right style="medium">
        <color indexed="64"/>
      </right>
      <top style="dashed">
        <color indexed="64"/>
      </top>
      <bottom/>
      <diagonal/>
    </border>
    <border>
      <left/>
      <right style="medium">
        <color auto="1"/>
      </right>
      <top/>
      <bottom/>
      <diagonal/>
    </border>
    <border>
      <left/>
      <right/>
      <top style="dashed">
        <color indexed="64"/>
      </top>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31"/>
      </top>
      <bottom style="thin">
        <color indexed="31"/>
      </bottom>
      <diagonal/>
    </border>
    <border>
      <left style="thin">
        <color auto="1"/>
      </left>
      <right/>
      <top style="thin">
        <color auto="1"/>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medium">
        <color auto="1"/>
      </right>
      <top style="dashed">
        <color indexed="64"/>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indexed="64"/>
      </top>
      <bottom style="thin">
        <color indexed="64"/>
      </bottom>
      <diagonal/>
    </border>
    <border>
      <left style="thin">
        <color auto="1"/>
      </left>
      <right style="medium">
        <color auto="1"/>
      </right>
      <top style="thin">
        <color auto="1"/>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bottom/>
      <diagonal/>
    </border>
    <border>
      <left/>
      <right style="medium">
        <color indexed="64"/>
      </right>
      <top style="thin">
        <color indexed="64"/>
      </top>
      <bottom/>
      <diagonal/>
    </border>
    <border>
      <left/>
      <right style="medium">
        <color indexed="64"/>
      </right>
      <top/>
      <bottom style="dashed">
        <color indexed="64"/>
      </bottom>
      <diagonal/>
    </border>
    <border>
      <left style="medium">
        <color indexed="64"/>
      </left>
      <right/>
      <top style="thin">
        <color auto="1"/>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top style="medium">
        <color auto="1"/>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thick">
        <color indexed="64"/>
      </bottom>
      <diagonal/>
    </border>
    <border>
      <left style="thin">
        <color indexed="64"/>
      </left>
      <right style="thin">
        <color indexed="64"/>
      </right>
      <top style="medium">
        <color indexed="64"/>
      </top>
      <bottom/>
      <diagonal/>
    </border>
    <border>
      <left/>
      <right style="medium">
        <color indexed="64"/>
      </right>
      <top style="thick">
        <color indexed="64"/>
      </top>
      <bottom/>
      <diagonal/>
    </border>
    <border>
      <left style="thin">
        <color auto="1"/>
      </left>
      <right style="medium">
        <color auto="1"/>
      </right>
      <top style="medium">
        <color auto="1"/>
      </top>
      <bottom/>
      <diagonal/>
    </border>
    <border>
      <left style="medium">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style="thin">
        <color auto="1"/>
      </right>
      <top/>
      <bottom style="medium">
        <color auto="1"/>
      </bottom>
      <diagonal/>
    </border>
    <border>
      <left style="thin">
        <color auto="1"/>
      </left>
      <right style="medium">
        <color auto="1"/>
      </right>
      <top style="thin">
        <color indexed="31"/>
      </top>
      <bottom style="medium">
        <color auto="1"/>
      </bottom>
      <diagonal/>
    </border>
    <border>
      <left/>
      <right style="thin">
        <color auto="1"/>
      </right>
      <top style="medium">
        <color indexed="64"/>
      </top>
      <bottom style="thin">
        <color indexed="64"/>
      </bottom>
      <diagonal/>
    </border>
    <border>
      <left style="thin">
        <color auto="1"/>
      </left>
      <right style="medium">
        <color indexed="64"/>
      </right>
      <top style="medium">
        <color auto="1"/>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18">
    <xf numFmtId="0" fontId="0" fillId="0" borderId="0"/>
    <xf numFmtId="0" fontId="32" fillId="0" borderId="0"/>
    <xf numFmtId="164" fontId="5" fillId="0" borderId="0" applyFont="0" applyFill="0" applyBorder="0" applyAlignment="0" applyProtection="0"/>
    <xf numFmtId="0" fontId="34" fillId="0" borderId="0"/>
    <xf numFmtId="0" fontId="32" fillId="0" borderId="0"/>
    <xf numFmtId="0" fontId="37" fillId="0" borderId="0"/>
    <xf numFmtId="9" fontId="5" fillId="0" borderId="0" applyFont="0" applyFill="0" applyBorder="0" applyAlignment="0" applyProtection="0"/>
    <xf numFmtId="9" fontId="37" fillId="0" borderId="0" applyFont="0" applyFill="0" applyBorder="0" applyAlignment="0" applyProtection="0"/>
    <xf numFmtId="0" fontId="4" fillId="0" borderId="0"/>
    <xf numFmtId="0" fontId="5" fillId="0" borderId="0"/>
    <xf numFmtId="0" fontId="5" fillId="0" borderId="0"/>
    <xf numFmtId="0" fontId="5" fillId="0" borderId="0"/>
    <xf numFmtId="164" fontId="5" fillId="0" borderId="0" applyFont="0" applyFill="0" applyBorder="0" applyAlignment="0" applyProtection="0"/>
    <xf numFmtId="0" fontId="3" fillId="0" borderId="0"/>
    <xf numFmtId="0" fontId="5" fillId="0" borderId="0"/>
    <xf numFmtId="0" fontId="2" fillId="0" borderId="0"/>
    <xf numFmtId="0" fontId="2" fillId="0" borderId="0"/>
    <xf numFmtId="0" fontId="1" fillId="0" borderId="0"/>
  </cellStyleXfs>
  <cellXfs count="1013">
    <xf numFmtId="0" fontId="0" fillId="0" borderId="0" xfId="0"/>
    <xf numFmtId="0" fontId="0" fillId="0" borderId="0" xfId="0" applyBorder="1"/>
    <xf numFmtId="0" fontId="17" fillId="0" borderId="0" xfId="0" applyFont="1"/>
    <xf numFmtId="0" fontId="0" fillId="0" borderId="3" xfId="0" applyBorder="1"/>
    <xf numFmtId="0" fontId="0" fillId="0" borderId="4" xfId="0" applyBorder="1"/>
    <xf numFmtId="173" fontId="8" fillId="0" borderId="2" xfId="0" applyNumberFormat="1" applyFont="1" applyFill="1" applyBorder="1" applyAlignment="1">
      <alignment horizontal="right" vertical="center"/>
    </xf>
    <xf numFmtId="173" fontId="8" fillId="0" borderId="2" xfId="0" applyNumberFormat="1" applyFont="1" applyFill="1" applyBorder="1" applyAlignment="1">
      <alignment horizontal="right" vertical="center" wrapText="1"/>
    </xf>
    <xf numFmtId="181" fontId="8" fillId="0" borderId="2" xfId="0" applyNumberFormat="1" applyFont="1" applyFill="1" applyBorder="1" applyAlignment="1">
      <alignment horizontal="right" vertical="center"/>
    </xf>
    <xf numFmtId="173" fontId="8" fillId="0" borderId="2" xfId="0" applyNumberFormat="1" applyFont="1" applyFill="1" applyBorder="1" applyAlignment="1">
      <alignment vertical="center"/>
    </xf>
    <xf numFmtId="0" fontId="0" fillId="0" borderId="0" xfId="0" applyFill="1"/>
    <xf numFmtId="0" fontId="17" fillId="2" borderId="4" xfId="0" applyFont="1" applyFill="1" applyBorder="1"/>
    <xf numFmtId="0" fontId="32" fillId="0" borderId="0" xfId="0" applyFont="1"/>
    <xf numFmtId="173" fontId="8" fillId="0" borderId="8" xfId="0" applyNumberFormat="1" applyFont="1" applyFill="1" applyBorder="1" applyAlignment="1">
      <alignment horizontal="right" vertical="center"/>
    </xf>
    <xf numFmtId="173" fontId="23" fillId="0" borderId="2" xfId="0" applyNumberFormat="1" applyFont="1" applyFill="1" applyBorder="1" applyAlignment="1">
      <alignment horizontal="center" vertical="center" wrapText="1"/>
    </xf>
    <xf numFmtId="173" fontId="11" fillId="0" borderId="2" xfId="0" applyNumberFormat="1" applyFont="1" applyFill="1" applyBorder="1" applyAlignment="1">
      <alignment horizontal="center" vertical="center" wrapText="1"/>
    </xf>
    <xf numFmtId="173" fontId="6" fillId="2" borderId="7" xfId="0" applyNumberFormat="1" applyFont="1" applyFill="1" applyBorder="1" applyAlignment="1">
      <alignment horizontal="right" vertical="center" wrapText="1"/>
    </xf>
    <xf numFmtId="173" fontId="8" fillId="0" borderId="11" xfId="0" applyNumberFormat="1" applyFont="1" applyFill="1" applyBorder="1" applyAlignment="1">
      <alignment horizontal="right" vertical="center"/>
    </xf>
    <xf numFmtId="0" fontId="15" fillId="0" borderId="15" xfId="0" applyFont="1" applyFill="1" applyBorder="1" applyAlignment="1">
      <alignment horizontal="center" vertical="center" wrapText="1"/>
    </xf>
    <xf numFmtId="165" fontId="15" fillId="0" borderId="15" xfId="0" applyNumberFormat="1" applyFont="1" applyFill="1" applyBorder="1" applyAlignment="1">
      <alignment horizontal="center" vertical="center" wrapText="1"/>
    </xf>
    <xf numFmtId="165" fontId="8" fillId="0" borderId="19" xfId="0" applyNumberFormat="1" applyFont="1" applyFill="1" applyBorder="1" applyAlignment="1">
      <alignment horizontal="center" vertical="center"/>
    </xf>
    <xf numFmtId="0" fontId="8" fillId="0" borderId="19" xfId="0" applyFont="1" applyFill="1" applyBorder="1" applyAlignment="1">
      <alignment horizontal="center" vertical="center" wrapText="1"/>
    </xf>
    <xf numFmtId="165" fontId="7" fillId="0" borderId="16" xfId="0" applyNumberFormat="1" applyFont="1" applyFill="1" applyBorder="1" applyAlignment="1">
      <alignment horizontal="center" vertical="center" wrapText="1"/>
    </xf>
    <xf numFmtId="165" fontId="8" fillId="0" borderId="0" xfId="0" applyNumberFormat="1" applyFont="1" applyFill="1" applyBorder="1" applyAlignment="1">
      <alignment horizontal="center" vertical="center" wrapText="1"/>
    </xf>
    <xf numFmtId="173" fontId="8" fillId="0" borderId="0" xfId="0" applyNumberFormat="1" applyFont="1" applyFill="1" applyBorder="1" applyAlignment="1">
      <alignment horizontal="right" vertical="center"/>
    </xf>
    <xf numFmtId="181" fontId="8" fillId="0" borderId="8" xfId="0" applyNumberFormat="1" applyFont="1" applyFill="1" applyBorder="1" applyAlignment="1">
      <alignment horizontal="right" vertical="center"/>
    </xf>
    <xf numFmtId="180" fontId="8" fillId="0" borderId="2" xfId="0" applyNumberFormat="1" applyFont="1" applyFill="1" applyBorder="1" applyAlignment="1">
      <alignment horizontal="right" vertical="center"/>
    </xf>
    <xf numFmtId="181" fontId="8" fillId="0" borderId="2" xfId="0" applyNumberFormat="1" applyFont="1" applyFill="1" applyBorder="1" applyAlignment="1">
      <alignment horizontal="right" vertical="center" wrapText="1"/>
    </xf>
    <xf numFmtId="0" fontId="17" fillId="4" borderId="0" xfId="0" applyFont="1" applyFill="1"/>
    <xf numFmtId="0" fontId="0" fillId="4" borderId="0" xfId="0" applyFill="1"/>
    <xf numFmtId="3" fontId="8" fillId="0" borderId="5" xfId="0" applyNumberFormat="1" applyFont="1" applyFill="1" applyBorder="1" applyAlignment="1">
      <alignment horizontal="right" vertical="center"/>
    </xf>
    <xf numFmtId="165"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5" fontId="9" fillId="0" borderId="0" xfId="0" applyNumberFormat="1" applyFont="1" applyFill="1" applyBorder="1" applyAlignment="1">
      <alignment horizontal="center" vertical="center"/>
    </xf>
    <xf numFmtId="165" fontId="8" fillId="0" borderId="0" xfId="0" applyNumberFormat="1" applyFont="1" applyFill="1" applyBorder="1" applyAlignment="1">
      <alignment horizontal="center" vertical="center"/>
    </xf>
    <xf numFmtId="165" fontId="7" fillId="0" borderId="27" xfId="0" applyNumberFormat="1" applyFont="1" applyFill="1" applyBorder="1" applyAlignment="1">
      <alignment horizontal="center" vertical="center"/>
    </xf>
    <xf numFmtId="165" fontId="10" fillId="0" borderId="27" xfId="0" applyNumberFormat="1" applyFont="1" applyFill="1" applyBorder="1" applyAlignment="1">
      <alignment horizontal="center" vertical="center" wrapText="1"/>
    </xf>
    <xf numFmtId="165" fontId="9" fillId="0" borderId="27" xfId="0" applyNumberFormat="1" applyFont="1" applyFill="1" applyBorder="1" applyAlignment="1">
      <alignment horizontal="center" vertical="center"/>
    </xf>
    <xf numFmtId="165" fontId="8" fillId="0" borderId="27" xfId="0" applyNumberFormat="1" applyFont="1" applyFill="1" applyBorder="1" applyAlignment="1">
      <alignment horizontal="center" vertical="center"/>
    </xf>
    <xf numFmtId="0" fontId="20" fillId="0" borderId="27" xfId="0" applyFont="1" applyFill="1" applyBorder="1" applyAlignment="1">
      <alignment horizontal="right" vertical="center"/>
    </xf>
    <xf numFmtId="173" fontId="8" fillId="0" borderId="27" xfId="0" applyNumberFormat="1" applyFont="1" applyFill="1" applyBorder="1" applyAlignment="1">
      <alignment horizontal="right" vertical="center"/>
    </xf>
    <xf numFmtId="0" fontId="17" fillId="0" borderId="0" xfId="0" applyFont="1" applyFill="1" applyBorder="1"/>
    <xf numFmtId="0" fontId="0" fillId="0" borderId="0" xfId="0" applyFill="1" applyBorder="1"/>
    <xf numFmtId="173" fontId="6" fillId="0" borderId="0" xfId="0" applyNumberFormat="1" applyFont="1" applyFill="1" applyBorder="1" applyAlignment="1">
      <alignment horizontal="right" vertical="center" wrapText="1"/>
    </xf>
    <xf numFmtId="0" fontId="32" fillId="0" borderId="0" xfId="0" applyFont="1" applyFill="1" applyBorder="1"/>
    <xf numFmtId="187" fontId="11" fillId="0" borderId="2" xfId="0" applyNumberFormat="1" applyFont="1" applyFill="1" applyBorder="1" applyAlignment="1">
      <alignment horizontal="center" vertical="center" wrapText="1"/>
    </xf>
    <xf numFmtId="0" fontId="17" fillId="0" borderId="38" xfId="5" applyFont="1" applyFill="1" applyBorder="1" applyAlignment="1">
      <alignment horizontal="center" vertical="center"/>
    </xf>
    <xf numFmtId="185" fontId="6" fillId="0" borderId="0" xfId="5" applyNumberFormat="1" applyFont="1" applyFill="1" applyBorder="1" applyAlignment="1" applyProtection="1">
      <alignment horizontal="center" vertical="center"/>
    </xf>
    <xf numFmtId="0" fontId="38" fillId="0" borderId="39" xfId="5" applyFont="1" applyFill="1" applyBorder="1" applyAlignment="1">
      <alignment vertical="center"/>
    </xf>
    <xf numFmtId="0" fontId="37" fillId="0" borderId="40" xfId="5" applyFill="1" applyBorder="1" applyAlignment="1">
      <alignment vertical="center"/>
    </xf>
    <xf numFmtId="0" fontId="37" fillId="0" borderId="41" xfId="5" applyFill="1" applyBorder="1" applyAlignment="1">
      <alignment vertical="center"/>
    </xf>
    <xf numFmtId="0" fontId="37" fillId="0" borderId="0" xfId="5"/>
    <xf numFmtId="0" fontId="37" fillId="0" borderId="0" xfId="5" applyFill="1" applyBorder="1" applyAlignment="1"/>
    <xf numFmtId="0" fontId="37" fillId="0" borderId="32" xfId="5" applyFill="1" applyBorder="1" applyAlignment="1"/>
    <xf numFmtId="0" fontId="39" fillId="0" borderId="39" xfId="5" applyFont="1" applyFill="1" applyBorder="1" applyAlignment="1">
      <alignment horizontal="center"/>
    </xf>
    <xf numFmtId="0" fontId="39" fillId="0" borderId="40" xfId="5" applyFont="1" applyFill="1" applyBorder="1" applyAlignment="1">
      <alignment horizontal="center"/>
    </xf>
    <xf numFmtId="0" fontId="39" fillId="0" borderId="41" xfId="5" applyFont="1" applyFill="1" applyBorder="1" applyAlignment="1">
      <alignment horizontal="center"/>
    </xf>
    <xf numFmtId="0" fontId="37" fillId="0" borderId="0" xfId="5" applyFill="1" applyAlignment="1"/>
    <xf numFmtId="0" fontId="38" fillId="0" borderId="39" xfId="5" applyFont="1" applyFill="1" applyBorder="1" applyAlignment="1">
      <alignment horizontal="center"/>
    </xf>
    <xf numFmtId="0" fontId="38" fillId="0" borderId="40" xfId="5" applyFont="1" applyFill="1" applyBorder="1" applyAlignment="1">
      <alignment horizontal="center"/>
    </xf>
    <xf numFmtId="0" fontId="38" fillId="0" borderId="41" xfId="5" applyFont="1" applyFill="1" applyBorder="1" applyAlignment="1">
      <alignment horizontal="center"/>
    </xf>
    <xf numFmtId="0" fontId="37" fillId="0" borderId="38" xfId="5" applyFont="1" applyFill="1" applyBorder="1" applyAlignment="1">
      <alignment horizontal="center" vertical="center" wrapText="1"/>
    </xf>
    <xf numFmtId="0" fontId="37" fillId="0" borderId="0" xfId="5" applyFill="1" applyBorder="1" applyAlignment="1">
      <alignment horizontal="center" vertical="center" wrapText="1"/>
    </xf>
    <xf numFmtId="0" fontId="37" fillId="0" borderId="38" xfId="5" applyFill="1" applyBorder="1" applyAlignment="1">
      <alignment horizontal="center" vertical="center" wrapText="1"/>
    </xf>
    <xf numFmtId="0" fontId="37" fillId="0" borderId="35" xfId="5" applyFill="1" applyBorder="1" applyAlignment="1"/>
    <xf numFmtId="0" fontId="40" fillId="0" borderId="38" xfId="5" applyFont="1" applyFill="1" applyBorder="1" applyAlignment="1">
      <alignment horizontal="center" vertical="center"/>
    </xf>
    <xf numFmtId="0" fontId="37" fillId="0" borderId="42" xfId="5" applyFill="1" applyBorder="1" applyAlignment="1">
      <alignment vertical="center"/>
    </xf>
    <xf numFmtId="3" fontId="37" fillId="0" borderId="38" xfId="5" applyNumberFormat="1" applyFill="1" applyBorder="1" applyAlignment="1">
      <alignment horizontal="right" vertical="center"/>
    </xf>
    <xf numFmtId="183" fontId="41" fillId="0" borderId="38" xfId="5" applyNumberFormat="1" applyFont="1" applyFill="1" applyBorder="1" applyAlignment="1">
      <alignment horizontal="right" vertical="center"/>
    </xf>
    <xf numFmtId="186" fontId="37" fillId="0" borderId="38" xfId="5" applyNumberFormat="1" applyFill="1" applyBorder="1" applyAlignment="1">
      <alignment horizontal="right" vertical="center"/>
    </xf>
    <xf numFmtId="0" fontId="37" fillId="0" borderId="0" xfId="5" applyFill="1" applyBorder="1" applyAlignment="1">
      <alignment vertical="center"/>
    </xf>
    <xf numFmtId="0" fontId="37" fillId="0" borderId="43" xfId="5" applyFill="1" applyBorder="1" applyAlignment="1"/>
    <xf numFmtId="0" fontId="37" fillId="0" borderId="44" xfId="5" applyFill="1" applyBorder="1" applyAlignment="1">
      <alignment vertical="center"/>
    </xf>
    <xf numFmtId="0" fontId="37" fillId="0" borderId="3" xfId="5" applyFill="1" applyBorder="1" applyAlignment="1"/>
    <xf numFmtId="0" fontId="37" fillId="0" borderId="45" xfId="5" applyFill="1" applyBorder="1" applyAlignment="1"/>
    <xf numFmtId="0" fontId="37" fillId="0" borderId="42" xfId="5" applyFill="1" applyBorder="1" applyAlignment="1"/>
    <xf numFmtId="0" fontId="37" fillId="0" borderId="46" xfId="5" applyFill="1" applyBorder="1" applyAlignment="1"/>
    <xf numFmtId="0" fontId="40" fillId="0" borderId="47" xfId="5" applyFont="1" applyFill="1" applyBorder="1" applyAlignment="1">
      <alignment horizontal="center" vertical="center"/>
    </xf>
    <xf numFmtId="0" fontId="37" fillId="0" borderId="0" xfId="5" applyFill="1" applyAlignment="1">
      <alignment vertical="center"/>
    </xf>
    <xf numFmtId="3" fontId="37" fillId="0" borderId="0" xfId="5" applyNumberFormat="1"/>
    <xf numFmtId="3" fontId="37" fillId="0" borderId="43" xfId="5" applyNumberFormat="1" applyFill="1" applyBorder="1" applyAlignment="1"/>
    <xf numFmtId="0" fontId="40" fillId="0" borderId="0" xfId="5" applyFont="1" applyFill="1" applyBorder="1" applyAlignment="1">
      <alignment horizontal="center" vertical="center"/>
    </xf>
    <xf numFmtId="3" fontId="37" fillId="0" borderId="0" xfId="5" applyNumberFormat="1" applyFill="1" applyBorder="1" applyAlignment="1">
      <alignment horizontal="right" vertical="center"/>
    </xf>
    <xf numFmtId="183" fontId="41" fillId="0" borderId="0" xfId="5" applyNumberFormat="1" applyFont="1" applyFill="1" applyBorder="1" applyAlignment="1">
      <alignment horizontal="right" vertical="center"/>
    </xf>
    <xf numFmtId="186" fontId="37" fillId="0" borderId="0" xfId="5" applyNumberFormat="1" applyFill="1" applyBorder="1" applyAlignment="1">
      <alignment horizontal="right" vertical="center"/>
    </xf>
    <xf numFmtId="0" fontId="37" fillId="0" borderId="3" xfId="5" applyFill="1" applyBorder="1" applyAlignment="1">
      <alignment vertical="center"/>
    </xf>
    <xf numFmtId="0" fontId="17" fillId="0" borderId="0" xfId="5" applyFont="1" applyFill="1" applyBorder="1" applyAlignment="1">
      <alignment horizontal="center" vertical="center"/>
    </xf>
    <xf numFmtId="0" fontId="37" fillId="0" borderId="0" xfId="5" applyFill="1"/>
    <xf numFmtId="0" fontId="37" fillId="0" borderId="23" xfId="5" applyBorder="1"/>
    <xf numFmtId="0" fontId="37" fillId="0" borderId="23" xfId="5" applyFill="1" applyBorder="1"/>
    <xf numFmtId="0" fontId="37" fillId="0" borderId="48" xfId="5" applyBorder="1"/>
    <xf numFmtId="0" fontId="37" fillId="0" borderId="48" xfId="5" applyFill="1" applyBorder="1"/>
    <xf numFmtId="0" fontId="17" fillId="0" borderId="47" xfId="5" applyFont="1" applyFill="1" applyBorder="1" applyAlignment="1">
      <alignment horizontal="center" vertical="center"/>
    </xf>
    <xf numFmtId="0" fontId="38" fillId="0" borderId="45" xfId="5" applyFont="1" applyFill="1" applyBorder="1" applyAlignment="1">
      <alignment vertical="center"/>
    </xf>
    <xf numFmtId="0" fontId="37" fillId="0" borderId="46" xfId="5" applyFill="1" applyBorder="1" applyAlignment="1">
      <alignment vertical="center"/>
    </xf>
    <xf numFmtId="0" fontId="37" fillId="0" borderId="28" xfId="5" applyFill="1" applyBorder="1" applyAlignment="1">
      <alignment vertical="center"/>
    </xf>
    <xf numFmtId="0" fontId="37" fillId="0" borderId="28" xfId="5" applyFill="1" applyBorder="1" applyAlignment="1"/>
    <xf numFmtId="187" fontId="11" fillId="0" borderId="5" xfId="0" applyNumberFormat="1" applyFont="1" applyFill="1" applyBorder="1" applyAlignment="1">
      <alignment horizontal="center" vertical="center" wrapText="1"/>
    </xf>
    <xf numFmtId="168" fontId="8" fillId="0" borderId="0" xfId="0" applyNumberFormat="1" applyFont="1" applyFill="1" applyBorder="1" applyAlignment="1">
      <alignment horizontal="right" vertical="center"/>
    </xf>
    <xf numFmtId="171" fontId="8" fillId="0" borderId="0" xfId="0" applyNumberFormat="1" applyFont="1" applyFill="1" applyBorder="1" applyAlignment="1">
      <alignment horizontal="center" vertical="center"/>
    </xf>
    <xf numFmtId="171" fontId="8" fillId="0" borderId="6" xfId="0" applyNumberFormat="1" applyFont="1" applyFill="1" applyBorder="1" applyAlignment="1">
      <alignment horizontal="center" vertical="center"/>
    </xf>
    <xf numFmtId="171" fontId="8" fillId="0" borderId="5" xfId="0" applyNumberFormat="1" applyFont="1" applyFill="1" applyBorder="1" applyAlignment="1">
      <alignment horizontal="center" vertical="center"/>
    </xf>
    <xf numFmtId="171" fontId="8" fillId="0" borderId="2" xfId="0" applyNumberFormat="1" applyFont="1" applyFill="1" applyBorder="1" applyAlignment="1">
      <alignment horizontal="center" vertical="center"/>
    </xf>
    <xf numFmtId="2" fontId="8" fillId="0" borderId="0" xfId="0" applyNumberFormat="1" applyFont="1" applyFill="1" applyBorder="1" applyAlignment="1">
      <alignment horizontal="right" vertical="center"/>
    </xf>
    <xf numFmtId="187" fontId="8" fillId="5" borderId="2" xfId="0" applyNumberFormat="1" applyFont="1" applyFill="1" applyBorder="1" applyAlignment="1">
      <alignment horizontal="right" vertical="center"/>
    </xf>
    <xf numFmtId="187" fontId="8" fillId="5" borderId="6" xfId="0" applyNumberFormat="1" applyFont="1" applyFill="1" applyBorder="1" applyAlignment="1">
      <alignment horizontal="right" vertical="center"/>
    </xf>
    <xf numFmtId="0" fontId="37" fillId="0" borderId="0" xfId="5" applyBorder="1"/>
    <xf numFmtId="0" fontId="5" fillId="0" borderId="0" xfId="10" applyFill="1" applyBorder="1"/>
    <xf numFmtId="2" fontId="0" fillId="0" borderId="0" xfId="0" applyNumberFormat="1" applyFill="1" applyBorder="1"/>
    <xf numFmtId="173" fontId="8" fillId="5" borderId="2" xfId="0" applyNumberFormat="1" applyFont="1" applyFill="1" applyBorder="1" applyAlignment="1">
      <alignment horizontal="right" vertical="center" wrapText="1"/>
    </xf>
    <xf numFmtId="0" fontId="17" fillId="0" borderId="57" xfId="0" applyFont="1" applyFill="1" applyBorder="1"/>
    <xf numFmtId="0" fontId="17" fillId="2" borderId="58" xfId="0" applyFont="1" applyFill="1" applyBorder="1"/>
    <xf numFmtId="173" fontId="8" fillId="0" borderId="2" xfId="0" applyNumberFormat="1" applyFont="1" applyBorder="1" applyAlignment="1">
      <alignment horizontal="right" vertical="center"/>
    </xf>
    <xf numFmtId="165" fontId="7" fillId="0" borderId="0" xfId="0" applyNumberFormat="1" applyFont="1" applyFill="1" applyBorder="1" applyAlignment="1">
      <alignment horizontal="center" vertical="center" wrapText="1"/>
    </xf>
    <xf numFmtId="188" fontId="43" fillId="0" borderId="2" xfId="0" applyNumberFormat="1" applyFont="1" applyBorder="1" applyAlignment="1">
      <alignment horizontal="right" vertical="center"/>
    </xf>
    <xf numFmtId="189" fontId="43" fillId="0" borderId="2" xfId="0" applyNumberFormat="1" applyFont="1" applyBorder="1" applyAlignment="1">
      <alignment horizontal="right" vertical="center"/>
    </xf>
    <xf numFmtId="173" fontId="8" fillId="0" borderId="64" xfId="0" applyNumberFormat="1" applyFont="1" applyFill="1" applyBorder="1" applyAlignment="1">
      <alignment horizontal="right" vertical="center"/>
    </xf>
    <xf numFmtId="165" fontId="8" fillId="0" borderId="63" xfId="0" applyNumberFormat="1" applyFont="1" applyFill="1" applyBorder="1" applyAlignment="1">
      <alignment horizontal="center" vertical="center" wrapText="1"/>
    </xf>
    <xf numFmtId="165" fontId="8" fillId="0" borderId="63" xfId="0" applyNumberFormat="1" applyFont="1" applyFill="1" applyBorder="1" applyAlignment="1">
      <alignment horizontal="center" vertical="center"/>
    </xf>
    <xf numFmtId="0" fontId="35" fillId="0" borderId="63" xfId="0" applyFont="1" applyBorder="1"/>
    <xf numFmtId="0" fontId="8" fillId="0" borderId="63" xfId="0" applyFont="1" applyFill="1" applyBorder="1" applyAlignment="1">
      <alignment horizontal="center" vertical="center" wrapText="1"/>
    </xf>
    <xf numFmtId="165" fontId="8" fillId="0" borderId="63" xfId="0" applyNumberFormat="1" applyFont="1" applyBorder="1" applyAlignment="1">
      <alignment horizontal="center" vertical="center" wrapText="1"/>
    </xf>
    <xf numFmtId="173" fontId="8" fillId="0" borderId="64" xfId="0" applyNumberFormat="1" applyFont="1" applyBorder="1" applyAlignment="1">
      <alignment horizontal="right" vertical="center"/>
    </xf>
    <xf numFmtId="181" fontId="8" fillId="0" borderId="2" xfId="0" applyNumberFormat="1" applyFont="1" applyBorder="1" applyAlignment="1">
      <alignment horizontal="right" vertical="center"/>
    </xf>
    <xf numFmtId="0" fontId="0" fillId="0" borderId="58" xfId="0" applyBorder="1"/>
    <xf numFmtId="173" fontId="8" fillId="0" borderId="64" xfId="0" applyNumberFormat="1" applyFont="1" applyFill="1" applyBorder="1" applyAlignment="1">
      <alignment horizontal="right" vertical="center" wrapText="1"/>
    </xf>
    <xf numFmtId="187" fontId="8" fillId="0" borderId="2" xfId="0" applyNumberFormat="1" applyFont="1" applyFill="1" applyBorder="1" applyAlignment="1">
      <alignment horizontal="right" vertical="center" wrapText="1"/>
    </xf>
    <xf numFmtId="187" fontId="8" fillId="0" borderId="5" xfId="0" applyNumberFormat="1" applyFont="1" applyFill="1" applyBorder="1" applyAlignment="1">
      <alignment horizontal="right" vertical="center" wrapText="1"/>
    </xf>
    <xf numFmtId="165" fontId="43" fillId="0" borderId="63" xfId="0" applyNumberFormat="1" applyFont="1" applyBorder="1" applyAlignment="1">
      <alignment horizontal="center" vertical="center"/>
    </xf>
    <xf numFmtId="188" fontId="43" fillId="0" borderId="64" xfId="0" applyNumberFormat="1" applyFont="1" applyBorder="1" applyAlignment="1">
      <alignment horizontal="right" vertical="center"/>
    </xf>
    <xf numFmtId="0" fontId="37" fillId="0" borderId="57" xfId="5" applyFill="1" applyBorder="1" applyAlignment="1"/>
    <xf numFmtId="187" fontId="7" fillId="7" borderId="5" xfId="0" applyNumberFormat="1" applyFont="1" applyFill="1" applyBorder="1" applyAlignment="1">
      <alignment horizontal="right" vertical="center"/>
    </xf>
    <xf numFmtId="173" fontId="7" fillId="7" borderId="2" xfId="0" applyNumberFormat="1" applyFont="1" applyFill="1" applyBorder="1" applyAlignment="1">
      <alignment horizontal="right" vertical="center"/>
    </xf>
    <xf numFmtId="181" fontId="7" fillId="7" borderId="2" xfId="0" applyNumberFormat="1" applyFont="1" applyFill="1" applyBorder="1" applyAlignment="1">
      <alignment horizontal="right" vertical="center"/>
    </xf>
    <xf numFmtId="187" fontId="8" fillId="8" borderId="11" xfId="0" applyNumberFormat="1" applyFont="1" applyFill="1" applyBorder="1" applyAlignment="1">
      <alignment horizontal="right" vertical="center"/>
    </xf>
    <xf numFmtId="173" fontId="8" fillId="8" borderId="2" xfId="0" applyNumberFormat="1" applyFont="1" applyFill="1" applyBorder="1" applyAlignment="1">
      <alignment horizontal="right" vertical="center" wrapText="1"/>
    </xf>
    <xf numFmtId="181" fontId="8" fillId="8" borderId="2" xfId="0" applyNumberFormat="1" applyFont="1" applyFill="1" applyBorder="1" applyAlignment="1">
      <alignment horizontal="right" vertical="center" wrapText="1"/>
    </xf>
    <xf numFmtId="173" fontId="8" fillId="8" borderId="64" xfId="0" applyNumberFormat="1" applyFont="1" applyFill="1" applyBorder="1" applyAlignment="1">
      <alignment horizontal="right" vertical="center" wrapText="1"/>
    </xf>
    <xf numFmtId="187" fontId="8" fillId="8" borderId="0" xfId="0" applyNumberFormat="1" applyFont="1" applyFill="1" applyBorder="1" applyAlignment="1">
      <alignment horizontal="right" vertical="center" wrapText="1"/>
    </xf>
    <xf numFmtId="187" fontId="8" fillId="8" borderId="5" xfId="0" applyNumberFormat="1" applyFont="1" applyFill="1" applyBorder="1" applyAlignment="1">
      <alignment horizontal="right" vertical="center" wrapText="1"/>
    </xf>
    <xf numFmtId="173" fontId="8" fillId="8" borderId="0" xfId="0" applyNumberFormat="1" applyFont="1" applyFill="1" applyBorder="1" applyAlignment="1">
      <alignment horizontal="right" vertical="center" wrapText="1"/>
    </xf>
    <xf numFmtId="187" fontId="8" fillId="12" borderId="2" xfId="0" applyNumberFormat="1" applyFont="1" applyFill="1" applyBorder="1" applyAlignment="1">
      <alignment horizontal="right" vertical="center"/>
    </xf>
    <xf numFmtId="187" fontId="8" fillId="12" borderId="2" xfId="0" applyNumberFormat="1" applyFont="1" applyFill="1" applyBorder="1" applyAlignment="1">
      <alignment vertical="center"/>
    </xf>
    <xf numFmtId="187" fontId="8" fillId="12" borderId="5" xfId="0" applyNumberFormat="1" applyFont="1" applyFill="1" applyBorder="1" applyAlignment="1">
      <alignment horizontal="right" vertical="center"/>
    </xf>
    <xf numFmtId="187" fontId="8" fillId="12" borderId="2" xfId="0" applyNumberFormat="1" applyFont="1" applyFill="1" applyBorder="1" applyAlignment="1">
      <alignment horizontal="right" vertical="center" wrapText="1"/>
    </xf>
    <xf numFmtId="187" fontId="8" fillId="12" borderId="8" xfId="0" applyNumberFormat="1" applyFont="1" applyFill="1" applyBorder="1" applyAlignment="1">
      <alignment vertical="center"/>
    </xf>
    <xf numFmtId="187" fontId="23" fillId="12" borderId="2" xfId="0" applyNumberFormat="1" applyFont="1" applyFill="1" applyBorder="1" applyAlignment="1">
      <alignment horizontal="center" vertical="center" wrapText="1"/>
    </xf>
    <xf numFmtId="187" fontId="11" fillId="12" borderId="2" xfId="0" applyNumberFormat="1" applyFont="1" applyFill="1" applyBorder="1" applyAlignment="1">
      <alignment horizontal="center" vertical="center" wrapText="1"/>
    </xf>
    <xf numFmtId="187" fontId="13" fillId="12" borderId="2" xfId="0" applyNumberFormat="1" applyFont="1" applyFill="1" applyBorder="1" applyAlignment="1">
      <alignment horizontal="center" vertical="center" wrapText="1"/>
    </xf>
    <xf numFmtId="187" fontId="43" fillId="13" borderId="2" xfId="0" applyNumberFormat="1" applyFont="1" applyFill="1" applyBorder="1" applyAlignment="1">
      <alignment vertical="center"/>
    </xf>
    <xf numFmtId="173" fontId="8" fillId="12" borderId="2" xfId="0" applyNumberFormat="1" applyFont="1" applyFill="1" applyBorder="1" applyAlignment="1">
      <alignment horizontal="right" vertical="center" wrapText="1"/>
    </xf>
    <xf numFmtId="187" fontId="8" fillId="12" borderId="2" xfId="10" applyNumberFormat="1" applyFont="1" applyFill="1" applyBorder="1" applyAlignment="1">
      <alignment vertical="center"/>
    </xf>
    <xf numFmtId="187" fontId="15" fillId="14" borderId="12" xfId="0" applyNumberFormat="1" applyFont="1" applyFill="1" applyBorder="1" applyAlignment="1">
      <alignment horizontal="right" vertical="center"/>
    </xf>
    <xf numFmtId="187" fontId="15" fillId="14" borderId="49" xfId="0" applyNumberFormat="1" applyFont="1" applyFill="1" applyBorder="1" applyAlignment="1">
      <alignment horizontal="right" vertical="center"/>
    </xf>
    <xf numFmtId="187" fontId="15" fillId="14" borderId="30" xfId="0" applyNumberFormat="1" applyFont="1" applyFill="1" applyBorder="1" applyAlignment="1">
      <alignment horizontal="right" vertical="center"/>
    </xf>
    <xf numFmtId="173" fontId="15" fillId="14" borderId="12" xfId="0" applyNumberFormat="1" applyFont="1" applyFill="1" applyBorder="1" applyAlignment="1">
      <alignment horizontal="right" vertical="center"/>
    </xf>
    <xf numFmtId="173" fontId="15" fillId="14" borderId="9" xfId="0" applyNumberFormat="1" applyFont="1" applyFill="1" applyBorder="1" applyAlignment="1">
      <alignment horizontal="right" vertical="center"/>
    </xf>
    <xf numFmtId="172" fontId="15" fillId="14" borderId="9" xfId="0" applyNumberFormat="1" applyFont="1" applyFill="1" applyBorder="1" applyAlignment="1">
      <alignment horizontal="right" vertical="center"/>
    </xf>
    <xf numFmtId="165" fontId="31" fillId="14" borderId="17" xfId="0" applyNumberFormat="1" applyFont="1" applyFill="1" applyBorder="1" applyAlignment="1">
      <alignment horizontal="center" vertical="center" wrapText="1"/>
    </xf>
    <xf numFmtId="166" fontId="18" fillId="14" borderId="17" xfId="0" applyNumberFormat="1" applyFont="1" applyFill="1" applyBorder="1" applyAlignment="1">
      <alignment horizontal="center" vertical="center"/>
    </xf>
    <xf numFmtId="173" fontId="31" fillId="14" borderId="9" xfId="0" applyNumberFormat="1" applyFont="1" applyFill="1" applyBorder="1" applyAlignment="1">
      <alignment horizontal="right" vertical="center"/>
    </xf>
    <xf numFmtId="172" fontId="18" fillId="14" borderId="9" xfId="0" applyNumberFormat="1" applyFont="1" applyFill="1" applyBorder="1" applyAlignment="1">
      <alignment horizontal="right" vertical="center"/>
    </xf>
    <xf numFmtId="165" fontId="31" fillId="14" borderId="21" xfId="0" applyNumberFormat="1" applyFont="1" applyFill="1" applyBorder="1" applyAlignment="1">
      <alignment horizontal="center" vertical="center" wrapText="1"/>
    </xf>
    <xf numFmtId="166" fontId="18" fillId="14" borderId="21" xfId="0" applyNumberFormat="1" applyFont="1" applyFill="1" applyBorder="1" applyAlignment="1">
      <alignment horizontal="center" vertical="center"/>
    </xf>
    <xf numFmtId="173" fontId="31" fillId="14" borderId="10" xfId="0" applyNumberFormat="1" applyFont="1" applyFill="1" applyBorder="1" applyAlignment="1">
      <alignment horizontal="right" vertical="center"/>
    </xf>
    <xf numFmtId="172" fontId="18" fillId="14" borderId="10" xfId="0" applyNumberFormat="1" applyFont="1" applyFill="1" applyBorder="1" applyAlignment="1">
      <alignment horizontal="right" vertical="center"/>
    </xf>
    <xf numFmtId="172" fontId="15" fillId="14" borderId="10" xfId="0" applyNumberFormat="1" applyFont="1" applyFill="1" applyBorder="1" applyAlignment="1">
      <alignment horizontal="right" vertical="center"/>
    </xf>
    <xf numFmtId="0" fontId="48" fillId="0" borderId="60" xfId="13" applyFont="1" applyFill="1" applyBorder="1" applyAlignment="1">
      <alignment vertical="center" wrapText="1"/>
    </xf>
    <xf numFmtId="0" fontId="3" fillId="0" borderId="0" xfId="13" applyFill="1" applyAlignment="1">
      <alignment vertical="center" wrapText="1"/>
    </xf>
    <xf numFmtId="49" fontId="48" fillId="0" borderId="59" xfId="13" applyNumberFormat="1" applyFont="1" applyFill="1" applyBorder="1" applyAlignment="1">
      <alignment horizontal="center" vertical="top" wrapText="1"/>
    </xf>
    <xf numFmtId="0" fontId="3" fillId="0" borderId="60" xfId="13" applyFill="1" applyBorder="1" applyAlignment="1">
      <alignment vertical="top" wrapText="1"/>
    </xf>
    <xf numFmtId="0" fontId="3" fillId="0" borderId="0" xfId="13" applyFill="1" applyAlignment="1">
      <alignment vertical="top" wrapText="1"/>
    </xf>
    <xf numFmtId="49" fontId="48" fillId="0" borderId="25" xfId="13" applyNumberFormat="1" applyFont="1" applyFill="1" applyBorder="1" applyAlignment="1">
      <alignment horizontal="center" vertical="top" wrapText="1"/>
    </xf>
    <xf numFmtId="49" fontId="48" fillId="0" borderId="2" xfId="13" applyNumberFormat="1" applyFont="1" applyFill="1" applyBorder="1" applyAlignment="1">
      <alignment horizontal="center" vertical="top" wrapText="1"/>
    </xf>
    <xf numFmtId="0" fontId="3" fillId="0" borderId="2" xfId="13" applyFill="1" applyBorder="1" applyAlignment="1">
      <alignment vertical="top" wrapText="1"/>
    </xf>
    <xf numFmtId="49" fontId="3" fillId="0" borderId="26" xfId="13" applyNumberFormat="1" applyFill="1" applyBorder="1" applyAlignment="1">
      <alignment horizontal="center" vertical="top" wrapText="1"/>
    </xf>
    <xf numFmtId="49" fontId="48" fillId="0" borderId="8" xfId="13" applyNumberFormat="1" applyFont="1" applyFill="1" applyBorder="1" applyAlignment="1">
      <alignment horizontal="center" vertical="top" wrapText="1"/>
    </xf>
    <xf numFmtId="0" fontId="3" fillId="0" borderId="8" xfId="13" applyFill="1" applyBorder="1" applyAlignment="1">
      <alignment vertical="top" wrapText="1"/>
    </xf>
    <xf numFmtId="49" fontId="48" fillId="0" borderId="60" xfId="13" applyNumberFormat="1" applyFont="1" applyFill="1" applyBorder="1" applyAlignment="1">
      <alignment horizontal="center" vertical="top" wrapText="1"/>
    </xf>
    <xf numFmtId="49" fontId="48" fillId="0" borderId="26" xfId="13" applyNumberFormat="1" applyFont="1" applyFill="1" applyBorder="1" applyAlignment="1">
      <alignment horizontal="center" vertical="top" wrapText="1"/>
    </xf>
    <xf numFmtId="49" fontId="3" fillId="0" borderId="25" xfId="13" applyNumberFormat="1" applyFill="1" applyBorder="1" applyAlignment="1">
      <alignment horizontal="center" vertical="top" wrapText="1"/>
    </xf>
    <xf numFmtId="0" fontId="3" fillId="0" borderId="2" xfId="13" applyFont="1" applyFill="1" applyBorder="1" applyAlignment="1">
      <alignment vertical="top" wrapText="1"/>
    </xf>
    <xf numFmtId="49" fontId="48" fillId="15" borderId="8" xfId="13" applyNumberFormat="1" applyFont="1" applyFill="1" applyBorder="1" applyAlignment="1">
      <alignment horizontal="center" vertical="top" wrapText="1"/>
    </xf>
    <xf numFmtId="49" fontId="48" fillId="15" borderId="2" xfId="13" applyNumberFormat="1" applyFont="1" applyFill="1" applyBorder="1" applyAlignment="1">
      <alignment horizontal="center" vertical="top" wrapText="1"/>
    </xf>
    <xf numFmtId="49" fontId="3" fillId="0" borderId="2" xfId="13" applyNumberFormat="1" applyFill="1" applyBorder="1" applyAlignment="1">
      <alignment horizontal="center" vertical="top" wrapText="1"/>
    </xf>
    <xf numFmtId="49" fontId="3" fillId="0" borderId="0" xfId="13" applyNumberFormat="1" applyFill="1" applyAlignment="1">
      <alignment horizontal="center" vertical="top" wrapText="1"/>
    </xf>
    <xf numFmtId="49" fontId="3" fillId="0" borderId="0" xfId="13" applyNumberFormat="1" applyFill="1" applyAlignment="1">
      <alignment vertical="top" wrapText="1"/>
    </xf>
    <xf numFmtId="3" fontId="15" fillId="0" borderId="22" xfId="0"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xf>
    <xf numFmtId="165" fontId="7" fillId="0" borderId="16" xfId="0" applyNumberFormat="1" applyFont="1" applyBorder="1" applyAlignment="1">
      <alignment horizontal="center" vertical="center"/>
    </xf>
    <xf numFmtId="0" fontId="8" fillId="0" borderId="63" xfId="0" applyFont="1" applyBorder="1" applyAlignment="1">
      <alignment horizontal="center" vertical="center" wrapText="1"/>
    </xf>
    <xf numFmtId="165" fontId="8" fillId="0" borderId="63" xfId="0" applyNumberFormat="1" applyFont="1" applyBorder="1" applyAlignment="1">
      <alignment horizontal="center" vertical="center"/>
    </xf>
    <xf numFmtId="165" fontId="7" fillId="0" borderId="16" xfId="0" applyNumberFormat="1" applyFont="1" applyBorder="1" applyAlignment="1">
      <alignment horizontal="center" vertical="center" wrapText="1"/>
    </xf>
    <xf numFmtId="165" fontId="10" fillId="0" borderId="63" xfId="0" applyNumberFormat="1" applyFont="1" applyBorder="1" applyAlignment="1">
      <alignment horizontal="center" vertical="center" wrapText="1"/>
    </xf>
    <xf numFmtId="165" fontId="8" fillId="0" borderId="63" xfId="0" applyNumberFormat="1" applyFont="1" applyBorder="1" applyAlignment="1">
      <alignment horizontal="left" vertical="center" wrapText="1"/>
    </xf>
    <xf numFmtId="165" fontId="44" fillId="0" borderId="16" xfId="0" applyNumberFormat="1" applyFont="1" applyBorder="1" applyAlignment="1">
      <alignment horizontal="center" vertical="center"/>
    </xf>
    <xf numFmtId="165" fontId="43" fillId="0" borderId="63" xfId="0" applyNumberFormat="1" applyFont="1" applyBorder="1" applyAlignment="1">
      <alignment horizontal="center" vertical="center" wrapText="1"/>
    </xf>
    <xf numFmtId="171" fontId="8" fillId="0" borderId="64" xfId="0" applyNumberFormat="1" applyFont="1" applyFill="1" applyBorder="1" applyAlignment="1">
      <alignment horizontal="center" vertical="center"/>
    </xf>
    <xf numFmtId="49" fontId="48" fillId="0" borderId="66" xfId="13" applyNumberFormat="1" applyFont="1" applyFill="1" applyBorder="1" applyAlignment="1">
      <alignment horizontal="center" vertical="top" wrapText="1"/>
    </xf>
    <xf numFmtId="49" fontId="48" fillId="0" borderId="67" xfId="13" applyNumberFormat="1" applyFont="1" applyFill="1" applyBorder="1" applyAlignment="1">
      <alignment horizontal="center" vertical="top" wrapText="1"/>
    </xf>
    <xf numFmtId="0" fontId="3" fillId="0" borderId="67" xfId="13" applyFill="1" applyBorder="1" applyAlignment="1">
      <alignment vertical="top" wrapText="1"/>
    </xf>
    <xf numFmtId="3" fontId="8" fillId="12" borderId="2" xfId="0" applyNumberFormat="1" applyFont="1" applyFill="1" applyBorder="1" applyAlignment="1">
      <alignment vertical="center"/>
    </xf>
    <xf numFmtId="0" fontId="5" fillId="0" borderId="0" xfId="0" applyFont="1"/>
    <xf numFmtId="165" fontId="15" fillId="0" borderId="27" xfId="0" applyNumberFormat="1" applyFont="1" applyFill="1" applyBorder="1" applyAlignment="1">
      <alignment horizontal="center" vertical="center"/>
    </xf>
    <xf numFmtId="165" fontId="6" fillId="0" borderId="0" xfId="0" applyNumberFormat="1" applyFont="1" applyFill="1" applyBorder="1" applyAlignment="1">
      <alignment horizontal="center" vertical="center"/>
    </xf>
    <xf numFmtId="165" fontId="7" fillId="0" borderId="68" xfId="0" applyNumberFormat="1" applyFont="1" applyFill="1" applyBorder="1" applyAlignment="1">
      <alignment horizontal="center" vertical="center"/>
    </xf>
    <xf numFmtId="165" fontId="7" fillId="7" borderId="0" xfId="0" applyNumberFormat="1" applyFont="1" applyFill="1" applyBorder="1" applyAlignment="1">
      <alignment horizontal="center" vertical="center"/>
    </xf>
    <xf numFmtId="165" fontId="7" fillId="0" borderId="0" xfId="0" applyNumberFormat="1" applyFont="1" applyBorder="1" applyAlignment="1">
      <alignment horizontal="center" vertical="center"/>
    </xf>
    <xf numFmtId="165" fontId="7" fillId="0" borderId="68" xfId="0" applyNumberFormat="1" applyFont="1" applyFill="1" applyBorder="1" applyAlignment="1">
      <alignment horizontal="center" vertical="center" wrapText="1"/>
    </xf>
    <xf numFmtId="165" fontId="7" fillId="0" borderId="0" xfId="0" applyNumberFormat="1" applyFont="1" applyBorder="1" applyAlignment="1">
      <alignment horizontal="center" vertical="center" wrapText="1"/>
    </xf>
    <xf numFmtId="165" fontId="22" fillId="0" borderId="0" xfId="0" applyNumberFormat="1" applyFont="1" applyFill="1" applyBorder="1" applyAlignment="1">
      <alignment horizontal="center" vertical="center"/>
    </xf>
    <xf numFmtId="165" fontId="10" fillId="0" borderId="0" xfId="0" applyNumberFormat="1" applyFont="1" applyFill="1" applyBorder="1" applyAlignment="1">
      <alignment horizontal="center" vertical="center"/>
    </xf>
    <xf numFmtId="165" fontId="7" fillId="7" borderId="0" xfId="0" applyNumberFormat="1" applyFont="1" applyFill="1" applyBorder="1" applyAlignment="1">
      <alignment horizontal="center" vertical="center" wrapText="1"/>
    </xf>
    <xf numFmtId="165" fontId="8" fillId="0" borderId="68" xfId="0" applyNumberFormat="1" applyFont="1" applyFill="1" applyBorder="1" applyAlignment="1">
      <alignment horizontal="center" vertical="center"/>
    </xf>
    <xf numFmtId="165" fontId="7" fillId="0" borderId="68" xfId="0" applyNumberFormat="1" applyFont="1" applyBorder="1" applyAlignment="1">
      <alignment horizontal="center" vertical="center" wrapText="1"/>
    </xf>
    <xf numFmtId="165" fontId="26" fillId="0" borderId="0" xfId="0" applyNumberFormat="1" applyFont="1" applyFill="1" applyBorder="1" applyAlignment="1">
      <alignment horizontal="center" vertical="center" wrapText="1"/>
    </xf>
    <xf numFmtId="165" fontId="7" fillId="8" borderId="68" xfId="0" applyNumberFormat="1" applyFont="1" applyFill="1" applyBorder="1" applyAlignment="1">
      <alignment horizontal="center" vertical="center"/>
    </xf>
    <xf numFmtId="165" fontId="7" fillId="0" borderId="0" xfId="10" applyNumberFormat="1" applyFont="1" applyFill="1" applyBorder="1" applyAlignment="1">
      <alignment horizontal="center" vertical="center"/>
    </xf>
    <xf numFmtId="165" fontId="31" fillId="14" borderId="61" xfId="0" applyNumberFormat="1" applyFont="1" applyFill="1" applyBorder="1" applyAlignment="1">
      <alignment horizontal="center" vertical="center"/>
    </xf>
    <xf numFmtId="165" fontId="31" fillId="14" borderId="50" xfId="0" applyNumberFormat="1" applyFont="1" applyFill="1" applyBorder="1" applyAlignment="1">
      <alignment horizontal="center" vertical="center"/>
    </xf>
    <xf numFmtId="165" fontId="15" fillId="0" borderId="14" xfId="0" applyNumberFormat="1" applyFont="1" applyFill="1" applyBorder="1" applyAlignment="1">
      <alignment horizontal="center" vertical="center"/>
    </xf>
    <xf numFmtId="165" fontId="7" fillId="0" borderId="16"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71" fontId="8" fillId="0" borderId="16" xfId="0" quotePrefix="1" applyNumberFormat="1" applyFont="1" applyFill="1" applyBorder="1" applyAlignment="1">
      <alignment horizontal="center" vertical="center"/>
    </xf>
    <xf numFmtId="165" fontId="7" fillId="0" borderId="69" xfId="0" applyNumberFormat="1" applyFont="1" applyFill="1" applyBorder="1" applyAlignment="1">
      <alignment horizontal="center" vertical="center"/>
    </xf>
    <xf numFmtId="165" fontId="7" fillId="7" borderId="16" xfId="0" applyNumberFormat="1" applyFont="1" applyFill="1" applyBorder="1" applyAlignment="1">
      <alignment horizontal="center" vertical="center"/>
    </xf>
    <xf numFmtId="165" fontId="7" fillId="0" borderId="69" xfId="0" applyNumberFormat="1" applyFont="1" applyFill="1" applyBorder="1" applyAlignment="1">
      <alignment horizontal="center" vertical="center" wrapText="1"/>
    </xf>
    <xf numFmtId="165" fontId="22" fillId="0" borderId="16" xfId="0" applyNumberFormat="1" applyFont="1" applyFill="1" applyBorder="1" applyAlignment="1">
      <alignment horizontal="center" vertical="center"/>
    </xf>
    <xf numFmtId="173" fontId="6" fillId="8" borderId="69" xfId="0" applyNumberFormat="1" applyFont="1" applyFill="1" applyBorder="1" applyAlignment="1">
      <alignment horizontal="center" vertical="center" wrapText="1"/>
    </xf>
    <xf numFmtId="165" fontId="10" fillId="0" borderId="16" xfId="0" applyNumberFormat="1" applyFont="1" applyFill="1" applyBorder="1" applyAlignment="1">
      <alignment horizontal="center" vertical="center"/>
    </xf>
    <xf numFmtId="165" fontId="7" fillId="7" borderId="16" xfId="0" applyNumberFormat="1" applyFont="1" applyFill="1" applyBorder="1" applyAlignment="1">
      <alignment horizontal="center" vertical="center" wrapText="1"/>
    </xf>
    <xf numFmtId="165" fontId="7" fillId="0" borderId="70" xfId="0" applyNumberFormat="1" applyFont="1" applyFill="1" applyBorder="1" applyAlignment="1">
      <alignment horizontal="center" vertical="center" wrapText="1"/>
    </xf>
    <xf numFmtId="165" fontId="8" fillId="0" borderId="69" xfId="0" applyNumberFormat="1" applyFont="1" applyFill="1" applyBorder="1" applyAlignment="1">
      <alignment horizontal="center" vertical="center"/>
    </xf>
    <xf numFmtId="165" fontId="7" fillId="0" borderId="69" xfId="0" applyNumberFormat="1" applyFont="1" applyBorder="1" applyAlignment="1">
      <alignment horizontal="center" vertical="center" wrapText="1"/>
    </xf>
    <xf numFmtId="165" fontId="26" fillId="0" borderId="16" xfId="0" applyNumberFormat="1" applyFont="1" applyFill="1" applyBorder="1" applyAlignment="1">
      <alignment horizontal="center" vertical="center" wrapText="1"/>
    </xf>
    <xf numFmtId="165" fontId="7" fillId="8" borderId="69" xfId="0" applyNumberFormat="1" applyFont="1" applyFill="1" applyBorder="1" applyAlignment="1">
      <alignment horizontal="center" vertical="center"/>
    </xf>
    <xf numFmtId="165" fontId="8" fillId="0" borderId="16" xfId="0" applyNumberFormat="1" applyFont="1" applyFill="1" applyBorder="1" applyAlignment="1">
      <alignment horizontal="center" vertical="center"/>
    </xf>
    <xf numFmtId="167" fontId="7" fillId="8" borderId="69" xfId="0" applyNumberFormat="1" applyFont="1" applyFill="1" applyBorder="1" applyAlignment="1">
      <alignment horizontal="center" vertical="center" wrapText="1"/>
    </xf>
    <xf numFmtId="165" fontId="7" fillId="0" borderId="16" xfId="10" applyNumberFormat="1" applyFont="1" applyFill="1" applyBorder="1" applyAlignment="1">
      <alignment horizontal="center" vertical="center"/>
    </xf>
    <xf numFmtId="165" fontId="31" fillId="14" borderId="71" xfId="0" applyNumberFormat="1" applyFont="1" applyFill="1" applyBorder="1" applyAlignment="1">
      <alignment horizontal="center" vertical="center"/>
    </xf>
    <xf numFmtId="165" fontId="31" fillId="14" borderId="72" xfId="0" applyNumberFormat="1" applyFont="1" applyFill="1" applyBorder="1" applyAlignment="1">
      <alignment horizontal="center" vertical="center"/>
    </xf>
    <xf numFmtId="165" fontId="15" fillId="0" borderId="0" xfId="0" applyNumberFormat="1" applyFont="1" applyFill="1" applyBorder="1" applyAlignment="1">
      <alignment horizontal="center" vertical="center"/>
    </xf>
    <xf numFmtId="165" fontId="7" fillId="0" borderId="3" xfId="0" applyNumberFormat="1" applyFont="1" applyFill="1" applyBorder="1" applyAlignment="1">
      <alignment horizontal="center" vertical="center"/>
    </xf>
    <xf numFmtId="173" fontId="6" fillId="8" borderId="68" xfId="0" applyNumberFormat="1" applyFont="1" applyFill="1" applyBorder="1" applyAlignment="1">
      <alignment horizontal="right" vertical="center" wrapText="1"/>
    </xf>
    <xf numFmtId="165" fontId="6" fillId="0" borderId="0" xfId="0" applyNumberFormat="1" applyFont="1" applyBorder="1" applyAlignment="1">
      <alignment horizontal="center" vertical="center"/>
    </xf>
    <xf numFmtId="0" fontId="35" fillId="0" borderId="0" xfId="0" applyFont="1" applyBorder="1"/>
    <xf numFmtId="165" fontId="44" fillId="0" borderId="0" xfId="0" applyNumberFormat="1" applyFont="1" applyBorder="1" applyAlignment="1">
      <alignment horizontal="center" vertical="center" wrapText="1"/>
    </xf>
    <xf numFmtId="165" fontId="29" fillId="8" borderId="68" xfId="0" applyNumberFormat="1" applyFont="1" applyFill="1" applyBorder="1" applyAlignment="1">
      <alignment horizontal="center" vertical="center"/>
    </xf>
    <xf numFmtId="165" fontId="18" fillId="0" borderId="63" xfId="0" applyNumberFormat="1" applyFont="1" applyFill="1" applyBorder="1" applyAlignment="1">
      <alignment horizontal="center" vertical="center" wrapText="1"/>
    </xf>
    <xf numFmtId="165" fontId="15" fillId="0" borderId="63" xfId="0" applyNumberFormat="1" applyFont="1" applyFill="1" applyBorder="1" applyAlignment="1">
      <alignment horizontal="center" vertical="center" wrapText="1"/>
    </xf>
    <xf numFmtId="165" fontId="10" fillId="0" borderId="63" xfId="0" applyNumberFormat="1" applyFont="1" applyFill="1" applyBorder="1" applyAlignment="1">
      <alignment horizontal="center" vertical="center" wrapText="1"/>
    </xf>
    <xf numFmtId="171" fontId="8" fillId="0" borderId="63" xfId="0" applyNumberFormat="1" applyFont="1" applyFill="1" applyBorder="1" applyAlignment="1">
      <alignment horizontal="center" vertical="center"/>
    </xf>
    <xf numFmtId="165" fontId="8" fillId="0" borderId="73" xfId="0" applyNumberFormat="1" applyFont="1" applyFill="1" applyBorder="1" applyAlignment="1">
      <alignment horizontal="center" vertical="center" wrapText="1"/>
    </xf>
    <xf numFmtId="165" fontId="7" fillId="7" borderId="63" xfId="0" applyNumberFormat="1" applyFont="1" applyFill="1" applyBorder="1" applyAlignment="1">
      <alignment horizontal="center" vertical="center" wrapText="1"/>
    </xf>
    <xf numFmtId="166" fontId="7" fillId="0" borderId="63" xfId="0" applyNumberFormat="1" applyFont="1" applyFill="1" applyBorder="1" applyAlignment="1">
      <alignment horizontal="center" vertical="center" wrapText="1"/>
    </xf>
    <xf numFmtId="0" fontId="8" fillId="0" borderId="73" xfId="0" applyFont="1" applyFill="1" applyBorder="1" applyAlignment="1">
      <alignment horizontal="center" vertical="center" wrapText="1"/>
    </xf>
    <xf numFmtId="0" fontId="7" fillId="7" borderId="63" xfId="0" applyFont="1" applyFill="1" applyBorder="1" applyAlignment="1">
      <alignment horizontal="center" vertical="center" wrapText="1"/>
    </xf>
    <xf numFmtId="167" fontId="8" fillId="0" borderId="63" xfId="0" applyNumberFormat="1" applyFont="1" applyFill="1" applyBorder="1" applyAlignment="1">
      <alignment horizontal="center" wrapText="1"/>
    </xf>
    <xf numFmtId="165" fontId="24" fillId="0" borderId="63" xfId="0" applyNumberFormat="1" applyFont="1" applyFill="1" applyBorder="1" applyAlignment="1">
      <alignment horizontal="center" vertical="center" wrapText="1"/>
    </xf>
    <xf numFmtId="173" fontId="6" fillId="8" borderId="73" xfId="0" applyNumberFormat="1" applyFont="1" applyFill="1" applyBorder="1" applyAlignment="1">
      <alignment horizontal="right" vertical="center" wrapText="1"/>
    </xf>
    <xf numFmtId="165" fontId="8" fillId="0" borderId="73" xfId="0" applyNumberFormat="1" applyFont="1" applyBorder="1" applyAlignment="1">
      <alignment horizontal="center" vertical="center" wrapText="1"/>
    </xf>
    <xf numFmtId="165" fontId="8" fillId="0" borderId="63" xfId="0" applyNumberFormat="1" applyFont="1" applyFill="1" applyBorder="1" applyAlignment="1">
      <alignment horizontal="left" vertical="center" wrapText="1"/>
    </xf>
    <xf numFmtId="165" fontId="25" fillId="0" borderId="63" xfId="0" applyNumberFormat="1" applyFont="1" applyFill="1" applyBorder="1" applyAlignment="1">
      <alignment horizontal="center" vertical="center" wrapText="1"/>
    </xf>
    <xf numFmtId="167" fontId="7" fillId="8" borderId="73" xfId="0" applyNumberFormat="1" applyFont="1" applyFill="1" applyBorder="1" applyAlignment="1">
      <alignment horizontal="center" vertical="center" wrapText="1"/>
    </xf>
    <xf numFmtId="167" fontId="8" fillId="0" borderId="73" xfId="0" applyNumberFormat="1" applyFont="1" applyFill="1" applyBorder="1" applyAlignment="1">
      <alignment horizontal="center" wrapText="1"/>
    </xf>
    <xf numFmtId="167" fontId="7" fillId="7" borderId="63" xfId="0" applyNumberFormat="1" applyFont="1" applyFill="1" applyBorder="1" applyAlignment="1">
      <alignment horizontal="center" wrapText="1"/>
    </xf>
    <xf numFmtId="167" fontId="7" fillId="7" borderId="63" xfId="0" applyNumberFormat="1" applyFont="1" applyFill="1" applyBorder="1" applyAlignment="1">
      <alignment horizontal="center" vertical="top" wrapText="1"/>
    </xf>
    <xf numFmtId="0" fontId="8" fillId="0" borderId="63" xfId="10" applyFont="1" applyFill="1" applyBorder="1" applyAlignment="1">
      <alignment horizontal="center" vertical="center" wrapText="1"/>
    </xf>
    <xf numFmtId="165" fontId="8" fillId="0" borderId="73" xfId="0" applyNumberFormat="1" applyFont="1" applyFill="1" applyBorder="1" applyAlignment="1">
      <alignment horizontal="center" vertical="center"/>
    </xf>
    <xf numFmtId="165" fontId="29" fillId="8" borderId="73" xfId="0" applyNumberFormat="1"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165" fontId="9" fillId="0" borderId="68" xfId="0" applyNumberFormat="1" applyFont="1" applyFill="1" applyBorder="1" applyAlignment="1">
      <alignment horizontal="center" vertical="center"/>
    </xf>
    <xf numFmtId="165" fontId="9" fillId="7" borderId="0" xfId="0" applyNumberFormat="1" applyFont="1" applyFill="1" applyBorder="1" applyAlignment="1">
      <alignment horizontal="center" vertical="center"/>
    </xf>
    <xf numFmtId="165" fontId="9" fillId="0" borderId="3" xfId="0" applyNumberFormat="1" applyFont="1" applyFill="1" applyBorder="1" applyAlignment="1">
      <alignment horizontal="center" vertical="center"/>
    </xf>
    <xf numFmtId="165" fontId="9" fillId="0" borderId="0" xfId="0" applyNumberFormat="1" applyFont="1" applyFill="1" applyBorder="1" applyAlignment="1">
      <alignment horizontal="center" vertical="center" wrapText="1"/>
    </xf>
    <xf numFmtId="165" fontId="9" fillId="0" borderId="0" xfId="0" applyNumberFormat="1" applyFont="1" applyBorder="1" applyAlignment="1">
      <alignment horizontal="center" vertical="center" wrapText="1"/>
    </xf>
    <xf numFmtId="165" fontId="9" fillId="0" borderId="68" xfId="0" applyNumberFormat="1" applyFont="1" applyFill="1" applyBorder="1" applyAlignment="1">
      <alignment horizontal="center" vertical="center" wrapText="1"/>
    </xf>
    <xf numFmtId="165" fontId="9" fillId="0" borderId="0" xfId="0" applyNumberFormat="1" applyFont="1" applyBorder="1" applyAlignment="1">
      <alignment horizontal="center" vertical="center"/>
    </xf>
    <xf numFmtId="0" fontId="23" fillId="0" borderId="0" xfId="0" applyFont="1" applyFill="1" applyBorder="1" applyAlignment="1">
      <alignment horizontal="center" vertical="center" wrapText="1"/>
    </xf>
    <xf numFmtId="165" fontId="9" fillId="7" borderId="0" xfId="0" applyNumberFormat="1" applyFont="1" applyFill="1" applyBorder="1" applyAlignment="1">
      <alignment horizontal="center" vertical="center" wrapText="1"/>
    </xf>
    <xf numFmtId="165" fontId="20" fillId="0" borderId="0" xfId="0" applyNumberFormat="1" applyFont="1" applyFill="1" applyBorder="1" applyAlignment="1">
      <alignment horizontal="center" vertical="center" wrapText="1"/>
    </xf>
    <xf numFmtId="165" fontId="20" fillId="0" borderId="68" xfId="0" applyNumberFormat="1" applyFont="1" applyFill="1" applyBorder="1" applyAlignment="1">
      <alignment horizontal="center" vertical="center"/>
    </xf>
    <xf numFmtId="0" fontId="11" fillId="0" borderId="0" xfId="0" applyFont="1" applyBorder="1" applyAlignment="1">
      <alignment horizontal="center" vertical="center" wrapText="1"/>
    </xf>
    <xf numFmtId="165" fontId="9" fillId="0" borderId="68" xfId="0" applyNumberFormat="1" applyFont="1" applyBorder="1" applyAlignment="1">
      <alignment horizontal="center" vertical="center" wrapText="1"/>
    </xf>
    <xf numFmtId="165" fontId="27" fillId="0" borderId="0" xfId="0" applyNumberFormat="1" applyFont="1" applyFill="1" applyBorder="1" applyAlignment="1">
      <alignment horizontal="center" vertical="center" wrapText="1"/>
    </xf>
    <xf numFmtId="165" fontId="9" fillId="8" borderId="68" xfId="0" applyNumberFormat="1" applyFont="1" applyFill="1" applyBorder="1" applyAlignment="1">
      <alignment horizontal="center" vertical="center"/>
    </xf>
    <xf numFmtId="165" fontId="20" fillId="0" borderId="0" xfId="0" applyNumberFormat="1" applyFont="1" applyFill="1" applyBorder="1" applyAlignment="1">
      <alignment horizontal="center" vertical="center"/>
    </xf>
    <xf numFmtId="165" fontId="45" fillId="0" borderId="0" xfId="0" applyNumberFormat="1" applyFont="1" applyBorder="1" applyAlignment="1">
      <alignment horizontal="center" vertical="center" wrapText="1"/>
    </xf>
    <xf numFmtId="165" fontId="45" fillId="0" borderId="0" xfId="0" applyNumberFormat="1" applyFont="1" applyBorder="1" applyAlignment="1">
      <alignment horizontal="center" vertical="center"/>
    </xf>
    <xf numFmtId="165" fontId="9" fillId="0" borderId="0" xfId="10" applyNumberFormat="1" applyFont="1" applyFill="1" applyBorder="1" applyAlignment="1">
      <alignment horizontal="center" vertical="center"/>
    </xf>
    <xf numFmtId="165" fontId="30" fillId="8" borderId="68" xfId="0" applyNumberFormat="1" applyFont="1" applyFill="1" applyBorder="1" applyAlignment="1">
      <alignment horizontal="center" vertical="center"/>
    </xf>
    <xf numFmtId="165" fontId="33" fillId="14" borderId="61" xfId="0" applyNumberFormat="1" applyFont="1" applyFill="1" applyBorder="1" applyAlignment="1">
      <alignment horizontal="center" vertical="center"/>
    </xf>
    <xf numFmtId="165" fontId="33" fillId="14" borderId="50" xfId="0" applyNumberFormat="1" applyFont="1" applyFill="1" applyBorder="1" applyAlignment="1">
      <alignment horizontal="center" vertical="center"/>
    </xf>
    <xf numFmtId="0" fontId="19" fillId="0" borderId="63"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2" fillId="0" borderId="63" xfId="0" applyFont="1" applyFill="1" applyBorder="1" applyAlignment="1">
      <alignment horizontal="center" vertical="center" wrapText="1"/>
    </xf>
    <xf numFmtId="165" fontId="7" fillId="7" borderId="63" xfId="0" applyNumberFormat="1" applyFont="1" applyFill="1" applyBorder="1" applyAlignment="1">
      <alignment horizontal="center" vertical="center"/>
    </xf>
    <xf numFmtId="166" fontId="7" fillId="7" borderId="63" xfId="0" applyNumberFormat="1" applyFont="1" applyFill="1" applyBorder="1" applyAlignment="1">
      <alignment horizontal="center" vertical="center"/>
    </xf>
    <xf numFmtId="165" fontId="8" fillId="5" borderId="63" xfId="0" applyNumberFormat="1" applyFont="1" applyFill="1" applyBorder="1" applyAlignment="1">
      <alignment horizontal="center" vertical="center" wrapText="1"/>
    </xf>
    <xf numFmtId="165" fontId="9" fillId="0" borderId="73" xfId="0" applyNumberFormat="1" applyFont="1" applyBorder="1" applyAlignment="1">
      <alignment horizontal="center" vertical="center" wrapText="1"/>
    </xf>
    <xf numFmtId="165" fontId="7" fillId="8" borderId="73" xfId="0" applyNumberFormat="1" applyFont="1" applyFill="1" applyBorder="1" applyAlignment="1">
      <alignment horizontal="center" vertical="center"/>
    </xf>
    <xf numFmtId="165" fontId="20" fillId="0" borderId="63" xfId="0" applyNumberFormat="1" applyFont="1" applyFill="1" applyBorder="1" applyAlignment="1">
      <alignment horizontal="center" vertical="center" wrapText="1"/>
    </xf>
    <xf numFmtId="165" fontId="8" fillId="0" borderId="63" xfId="10" applyNumberFormat="1" applyFont="1" applyFill="1" applyBorder="1" applyAlignment="1">
      <alignment horizontal="center" vertical="center"/>
    </xf>
    <xf numFmtId="165" fontId="20" fillId="0" borderId="73" xfId="0" applyNumberFormat="1" applyFont="1" applyFill="1" applyBorder="1" applyAlignment="1">
      <alignment horizontal="center" vertical="center" wrapText="1"/>
    </xf>
    <xf numFmtId="167" fontId="8" fillId="0" borderId="61" xfId="0" applyNumberFormat="1" applyFont="1" applyFill="1" applyBorder="1" applyAlignment="1">
      <alignment horizontal="justify" wrapText="1"/>
    </xf>
    <xf numFmtId="173" fontId="11" fillId="0" borderId="0" xfId="0" applyNumberFormat="1" applyFont="1" applyFill="1" applyBorder="1" applyAlignment="1">
      <alignment horizontal="center" vertical="center" wrapText="1"/>
    </xf>
    <xf numFmtId="173" fontId="7" fillId="7" borderId="0" xfId="0" applyNumberFormat="1" applyFont="1" applyFill="1" applyBorder="1" applyAlignment="1">
      <alignment horizontal="right" vertical="center"/>
    </xf>
    <xf numFmtId="173" fontId="8" fillId="0" borderId="0" xfId="0" applyNumberFormat="1" applyFont="1" applyFill="1" applyBorder="1" applyAlignment="1">
      <alignment horizontal="right" vertical="center" wrapText="1"/>
    </xf>
    <xf numFmtId="173" fontId="11" fillId="0" borderId="64" xfId="0" applyNumberFormat="1" applyFont="1" applyFill="1" applyBorder="1" applyAlignment="1">
      <alignment horizontal="center" vertical="center" wrapText="1"/>
    </xf>
    <xf numFmtId="173" fontId="8" fillId="8" borderId="75" xfId="0" applyNumberFormat="1" applyFont="1" applyFill="1" applyBorder="1" applyAlignment="1">
      <alignment horizontal="right" vertical="center"/>
    </xf>
    <xf numFmtId="173" fontId="7" fillId="7" borderId="64" xfId="0" applyNumberFormat="1" applyFont="1" applyFill="1" applyBorder="1" applyAlignment="1">
      <alignment horizontal="right" vertical="center"/>
    </xf>
    <xf numFmtId="173" fontId="8" fillId="8" borderId="75" xfId="0" applyNumberFormat="1" applyFont="1" applyFill="1" applyBorder="1" applyAlignment="1">
      <alignment horizontal="right" vertical="center" wrapText="1"/>
    </xf>
    <xf numFmtId="174" fontId="8" fillId="8" borderId="75" xfId="0" applyNumberFormat="1" applyFont="1" applyFill="1" applyBorder="1" applyAlignment="1">
      <alignment horizontal="right" vertical="center"/>
    </xf>
    <xf numFmtId="187" fontId="6" fillId="8" borderId="75" xfId="0" applyNumberFormat="1" applyFont="1" applyFill="1" applyBorder="1" applyAlignment="1">
      <alignment horizontal="right" vertical="center" wrapText="1"/>
    </xf>
    <xf numFmtId="174" fontId="8" fillId="8" borderId="75" xfId="0" applyNumberFormat="1" applyFont="1" applyFill="1" applyBorder="1" applyAlignment="1">
      <alignment horizontal="right" vertical="center" wrapText="1"/>
    </xf>
    <xf numFmtId="173" fontId="8" fillId="8" borderId="75" xfId="0" applyNumberFormat="1" applyFont="1" applyFill="1" applyBorder="1" applyAlignment="1">
      <alignment horizontal="right"/>
    </xf>
    <xf numFmtId="187" fontId="7" fillId="8" borderId="68" xfId="0" applyNumberFormat="1" applyFont="1" applyFill="1" applyBorder="1" applyAlignment="1">
      <alignment horizontal="right" vertical="center" wrapText="1"/>
    </xf>
    <xf numFmtId="187" fontId="7" fillId="8" borderId="76" xfId="0" applyNumberFormat="1" applyFont="1" applyFill="1" applyBorder="1" applyAlignment="1">
      <alignment horizontal="right" vertical="center" wrapText="1"/>
    </xf>
    <xf numFmtId="173" fontId="8" fillId="0" borderId="68" xfId="0" applyNumberFormat="1" applyFont="1" applyFill="1" applyBorder="1" applyAlignment="1">
      <alignment horizontal="right" vertical="center"/>
    </xf>
    <xf numFmtId="173" fontId="8" fillId="0" borderId="3" xfId="0" applyNumberFormat="1" applyFont="1" applyFill="1" applyBorder="1" applyAlignment="1">
      <alignment horizontal="right" vertical="center"/>
    </xf>
    <xf numFmtId="173" fontId="8" fillId="0" borderId="0" xfId="0" applyNumberFormat="1" applyFont="1" applyBorder="1" applyAlignment="1">
      <alignment horizontal="right" vertical="center"/>
    </xf>
    <xf numFmtId="173" fontId="23" fillId="0" borderId="0" xfId="0" applyNumberFormat="1" applyFont="1" applyFill="1" applyBorder="1" applyAlignment="1">
      <alignment horizontal="center" vertical="center" wrapText="1"/>
    </xf>
    <xf numFmtId="173" fontId="7" fillId="8" borderId="68" xfId="0" applyNumberFormat="1" applyFont="1" applyFill="1" applyBorder="1" applyAlignment="1">
      <alignment horizontal="right" vertical="center" wrapText="1"/>
    </xf>
    <xf numFmtId="187" fontId="8" fillId="5" borderId="68" xfId="0" applyNumberFormat="1" applyFont="1" applyFill="1" applyBorder="1" applyAlignment="1">
      <alignment horizontal="right" vertical="center"/>
    </xf>
    <xf numFmtId="173" fontId="8" fillId="5" borderId="68" xfId="0" applyNumberFormat="1" applyFont="1" applyFill="1" applyBorder="1" applyAlignment="1">
      <alignment horizontal="right" vertical="center" wrapText="1"/>
    </xf>
    <xf numFmtId="187" fontId="8" fillId="5" borderId="0" xfId="0" applyNumberFormat="1" applyFont="1" applyFill="1" applyBorder="1" applyAlignment="1">
      <alignment horizontal="right" vertical="center"/>
    </xf>
    <xf numFmtId="188" fontId="43" fillId="0" borderId="0" xfId="0" applyNumberFormat="1" applyFont="1" applyBorder="1" applyAlignment="1">
      <alignment horizontal="right" vertical="center"/>
    </xf>
    <xf numFmtId="173" fontId="8" fillId="5" borderId="0" xfId="0" applyNumberFormat="1" applyFont="1" applyFill="1" applyBorder="1" applyAlignment="1">
      <alignment horizontal="right" vertical="center" wrapText="1"/>
    </xf>
    <xf numFmtId="173" fontId="8" fillId="0" borderId="68" xfId="0" applyNumberFormat="1" applyFont="1" applyFill="1" applyBorder="1" applyAlignment="1">
      <alignment horizontal="right" vertical="center" wrapText="1"/>
    </xf>
    <xf numFmtId="173" fontId="15" fillId="14" borderId="49" xfId="0" applyNumberFormat="1" applyFont="1" applyFill="1" applyBorder="1" applyAlignment="1">
      <alignment horizontal="right" vertical="center"/>
    </xf>
    <xf numFmtId="168" fontId="11" fillId="0" borderId="6" xfId="0" applyNumberFormat="1" applyFont="1" applyFill="1" applyBorder="1" applyAlignment="1">
      <alignment horizontal="center" vertical="center" wrapText="1"/>
    </xf>
    <xf numFmtId="168" fontId="8" fillId="0" borderId="6" xfId="0" applyNumberFormat="1" applyFont="1" applyFill="1" applyBorder="1" applyAlignment="1">
      <alignment horizontal="right" vertical="center"/>
    </xf>
    <xf numFmtId="173" fontId="8" fillId="0" borderId="75" xfId="0" applyNumberFormat="1" applyFont="1" applyFill="1" applyBorder="1" applyAlignment="1">
      <alignment horizontal="right" vertical="center"/>
    </xf>
    <xf numFmtId="173" fontId="8" fillId="0" borderId="76" xfId="0" applyNumberFormat="1" applyFont="1" applyFill="1" applyBorder="1" applyAlignment="1">
      <alignment horizontal="right" vertical="center"/>
    </xf>
    <xf numFmtId="181" fontId="8" fillId="0" borderId="76" xfId="0" applyNumberFormat="1" applyFont="1" applyFill="1" applyBorder="1" applyAlignment="1">
      <alignment horizontal="right" vertical="center"/>
    </xf>
    <xf numFmtId="168" fontId="8" fillId="0" borderId="77" xfId="0" applyNumberFormat="1" applyFont="1" applyFill="1" applyBorder="1" applyAlignment="1">
      <alignment horizontal="right" vertical="center"/>
    </xf>
    <xf numFmtId="168" fontId="7" fillId="7" borderId="6" xfId="0" applyNumberFormat="1" applyFont="1" applyFill="1" applyBorder="1" applyAlignment="1">
      <alignment horizontal="right" vertical="center"/>
    </xf>
    <xf numFmtId="168" fontId="8" fillId="0" borderId="6" xfId="0" applyNumberFormat="1" applyFont="1" applyFill="1" applyBorder="1" applyAlignment="1">
      <alignment horizontal="right" vertical="center" wrapText="1"/>
    </xf>
    <xf numFmtId="168" fontId="8" fillId="0" borderId="22" xfId="0" applyNumberFormat="1" applyFont="1" applyFill="1" applyBorder="1" applyAlignment="1">
      <alignment horizontal="right" vertical="center"/>
    </xf>
    <xf numFmtId="168" fontId="8" fillId="0" borderId="6" xfId="0" applyNumberFormat="1" applyFont="1" applyBorder="1" applyAlignment="1">
      <alignment horizontal="right" vertical="center"/>
    </xf>
    <xf numFmtId="173" fontId="23" fillId="0" borderId="64" xfId="0" applyNumberFormat="1" applyFont="1" applyFill="1" applyBorder="1" applyAlignment="1">
      <alignment horizontal="center" vertical="center" wrapText="1"/>
    </xf>
    <xf numFmtId="168" fontId="23" fillId="0" borderId="6" xfId="0" applyNumberFormat="1" applyFont="1" applyFill="1" applyBorder="1" applyAlignment="1">
      <alignment horizontal="center" vertical="center" wrapText="1"/>
    </xf>
    <xf numFmtId="173" fontId="7" fillId="8" borderId="75" xfId="0" applyNumberFormat="1" applyFont="1" applyFill="1" applyBorder="1" applyAlignment="1">
      <alignment horizontal="right" vertical="center" wrapText="1"/>
    </xf>
    <xf numFmtId="173" fontId="7" fillId="8" borderId="76" xfId="0" applyNumberFormat="1" applyFont="1" applyFill="1" applyBorder="1" applyAlignment="1">
      <alignment horizontal="right" vertical="center" wrapText="1"/>
    </xf>
    <xf numFmtId="181" fontId="7" fillId="8" borderId="76" xfId="0" applyNumberFormat="1" applyFont="1" applyFill="1" applyBorder="1" applyAlignment="1">
      <alignment horizontal="right" vertical="center" wrapText="1"/>
    </xf>
    <xf numFmtId="168" fontId="7" fillId="8" borderId="77" xfId="0" applyNumberFormat="1" applyFont="1" applyFill="1" applyBorder="1" applyAlignment="1">
      <alignment horizontal="right" vertical="center"/>
    </xf>
    <xf numFmtId="168" fontId="8" fillId="8" borderId="6" xfId="0" applyNumberFormat="1" applyFont="1" applyFill="1" applyBorder="1" applyAlignment="1">
      <alignment horizontal="right" vertical="center" wrapText="1"/>
    </xf>
    <xf numFmtId="173" fontId="8" fillId="0" borderId="77" xfId="0" applyNumberFormat="1" applyFont="1" applyFill="1" applyBorder="1" applyAlignment="1">
      <alignment horizontal="right" vertical="center"/>
    </xf>
    <xf numFmtId="187" fontId="8" fillId="5" borderId="75" xfId="0" applyNumberFormat="1" applyFont="1" applyFill="1" applyBorder="1" applyAlignment="1">
      <alignment horizontal="right" vertical="center"/>
    </xf>
    <xf numFmtId="187" fontId="8" fillId="5" borderId="76" xfId="0" applyNumberFormat="1" applyFont="1" applyFill="1" applyBorder="1" applyAlignment="1">
      <alignment horizontal="right" vertical="center"/>
    </xf>
    <xf numFmtId="187" fontId="8" fillId="5" borderId="77" xfId="0" applyNumberFormat="1" applyFont="1" applyFill="1" applyBorder="1" applyAlignment="1">
      <alignment horizontal="right" vertical="center"/>
    </xf>
    <xf numFmtId="173" fontId="8" fillId="5" borderId="75" xfId="0" applyNumberFormat="1" applyFont="1" applyFill="1" applyBorder="1" applyAlignment="1">
      <alignment horizontal="right" vertical="center" wrapText="1"/>
    </xf>
    <xf numFmtId="173" fontId="8" fillId="5" borderId="76" xfId="0" applyNumberFormat="1" applyFont="1" applyFill="1" applyBorder="1" applyAlignment="1">
      <alignment horizontal="right" vertical="center" wrapText="1"/>
    </xf>
    <xf numFmtId="173" fontId="8" fillId="5" borderId="77" xfId="0" applyNumberFormat="1" applyFont="1" applyFill="1" applyBorder="1" applyAlignment="1">
      <alignment horizontal="right" vertical="center" wrapText="1"/>
    </xf>
    <xf numFmtId="187" fontId="8" fillId="5" borderId="64" xfId="0" applyNumberFormat="1" applyFont="1" applyFill="1" applyBorder="1" applyAlignment="1">
      <alignment horizontal="right" vertical="center"/>
    </xf>
    <xf numFmtId="187" fontId="8" fillId="0" borderId="75" xfId="0" applyNumberFormat="1" applyFont="1" applyFill="1" applyBorder="1" applyAlignment="1">
      <alignment horizontal="right" vertical="center"/>
    </xf>
    <xf numFmtId="187" fontId="8" fillId="0" borderId="76" xfId="0" applyNumberFormat="1" applyFont="1" applyFill="1" applyBorder="1" applyAlignment="1">
      <alignment horizontal="right" vertical="center"/>
    </xf>
    <xf numFmtId="168" fontId="8" fillId="0" borderId="77" xfId="0" applyNumberFormat="1" applyFont="1" applyBorder="1" applyAlignment="1">
      <alignment horizontal="right" vertical="center"/>
    </xf>
    <xf numFmtId="168" fontId="43" fillId="0" borderId="6" xfId="0" applyNumberFormat="1" applyFont="1" applyBorder="1" applyAlignment="1">
      <alignment horizontal="right" vertical="center"/>
    </xf>
    <xf numFmtId="173" fontId="8" fillId="5" borderId="6" xfId="0" applyNumberFormat="1" applyFont="1" applyFill="1" applyBorder="1" applyAlignment="1">
      <alignment horizontal="right" vertical="center" wrapText="1"/>
    </xf>
    <xf numFmtId="173" fontId="8" fillId="0" borderId="75" xfId="0" applyNumberFormat="1" applyFont="1" applyFill="1" applyBorder="1" applyAlignment="1">
      <alignment horizontal="right" vertical="center" wrapText="1"/>
    </xf>
    <xf numFmtId="173" fontId="8" fillId="0" borderId="76" xfId="0" applyNumberFormat="1" applyFont="1" applyFill="1" applyBorder="1" applyAlignment="1">
      <alignment horizontal="right" vertical="center" wrapText="1"/>
    </xf>
    <xf numFmtId="181" fontId="8" fillId="0" borderId="76" xfId="0" applyNumberFormat="1" applyFont="1" applyFill="1" applyBorder="1" applyAlignment="1">
      <alignment horizontal="right" vertical="center" wrapText="1"/>
    </xf>
    <xf numFmtId="168" fontId="8" fillId="0" borderId="77" xfId="0" applyNumberFormat="1" applyFont="1" applyFill="1" applyBorder="1" applyAlignment="1">
      <alignment horizontal="right" vertical="center" wrapText="1"/>
    </xf>
    <xf numFmtId="187" fontId="7" fillId="8" borderId="75" xfId="0" applyNumberFormat="1" applyFont="1" applyFill="1" applyBorder="1" applyAlignment="1">
      <alignment horizontal="right" vertical="center" wrapText="1"/>
    </xf>
    <xf numFmtId="187" fontId="7" fillId="8" borderId="77" xfId="0" applyNumberFormat="1" applyFont="1" applyFill="1" applyBorder="1" applyAlignment="1">
      <alignment horizontal="right" vertical="center" wrapText="1"/>
    </xf>
    <xf numFmtId="168" fontId="15" fillId="14" borderId="65" xfId="0" applyNumberFormat="1" applyFont="1" applyFill="1" applyBorder="1" applyAlignment="1">
      <alignment horizontal="right" vertical="center"/>
    </xf>
    <xf numFmtId="168" fontId="18" fillId="14" borderId="65" xfId="0" applyNumberFormat="1" applyFont="1" applyFill="1" applyBorder="1" applyAlignment="1">
      <alignment horizontal="right" vertical="center"/>
    </xf>
    <xf numFmtId="168" fontId="18" fillId="14" borderId="78" xfId="0" applyNumberFormat="1" applyFont="1" applyFill="1" applyBorder="1" applyAlignment="1">
      <alignment horizontal="right" vertical="center"/>
    </xf>
    <xf numFmtId="187" fontId="8" fillId="0" borderId="68" xfId="0" applyNumberFormat="1" applyFont="1" applyBorder="1" applyAlignment="1">
      <alignment horizontal="right" vertical="center"/>
    </xf>
    <xf numFmtId="173" fontId="8" fillId="6" borderId="68" xfId="0" applyNumberFormat="1" applyFont="1" applyFill="1" applyBorder="1" applyAlignment="1">
      <alignment horizontal="right" vertical="center" wrapText="1"/>
    </xf>
    <xf numFmtId="173" fontId="7" fillId="8" borderId="77" xfId="0" applyNumberFormat="1" applyFont="1" applyFill="1" applyBorder="1" applyAlignment="1">
      <alignment horizontal="right" vertical="center" wrapText="1"/>
    </xf>
    <xf numFmtId="187" fontId="8" fillId="0" borderId="76" xfId="0" applyNumberFormat="1" applyFont="1" applyBorder="1" applyAlignment="1">
      <alignment horizontal="right" vertical="center"/>
    </xf>
    <xf numFmtId="173" fontId="8" fillId="6" borderId="76" xfId="0" applyNumberFormat="1" applyFont="1" applyFill="1" applyBorder="1" applyAlignment="1">
      <alignment horizontal="right" vertical="center" wrapText="1"/>
    </xf>
    <xf numFmtId="173" fontId="8" fillId="6" borderId="77" xfId="0" applyNumberFormat="1" applyFont="1" applyFill="1" applyBorder="1" applyAlignment="1">
      <alignment horizontal="right" vertical="center" wrapText="1"/>
    </xf>
    <xf numFmtId="168" fontId="15" fillId="14" borderId="78" xfId="0" applyNumberFormat="1" applyFont="1" applyFill="1" applyBorder="1" applyAlignment="1">
      <alignment horizontal="right" vertical="center"/>
    </xf>
    <xf numFmtId="49" fontId="6" fillId="0" borderId="63" xfId="0" applyNumberFormat="1" applyFont="1" applyFill="1" applyBorder="1" applyAlignment="1">
      <alignment horizontal="center" vertical="center"/>
    </xf>
    <xf numFmtId="49" fontId="6" fillId="0" borderId="73" xfId="0" applyNumberFormat="1" applyFont="1" applyFill="1" applyBorder="1" applyAlignment="1">
      <alignment horizontal="center" vertical="center"/>
    </xf>
    <xf numFmtId="49" fontId="6" fillId="0" borderId="19" xfId="0" applyNumberFormat="1" applyFont="1" applyFill="1" applyBorder="1" applyAlignment="1">
      <alignment horizontal="center" vertical="center"/>
    </xf>
    <xf numFmtId="49" fontId="10" fillId="0" borderId="63" xfId="0" applyNumberFormat="1" applyFont="1" applyFill="1" applyBorder="1" applyAlignment="1">
      <alignment horizontal="center" vertical="center"/>
    </xf>
    <xf numFmtId="49" fontId="10" fillId="0" borderId="73" xfId="0" applyNumberFormat="1" applyFont="1" applyFill="1" applyBorder="1" applyAlignment="1">
      <alignment horizontal="center" vertical="center"/>
    </xf>
    <xf numFmtId="49" fontId="46" fillId="0" borderId="63" xfId="0" applyNumberFormat="1" applyFont="1" applyFill="1" applyBorder="1" applyAlignment="1">
      <alignment horizontal="center" vertical="center"/>
    </xf>
    <xf numFmtId="49" fontId="47" fillId="0" borderId="63" xfId="0" applyNumberFormat="1" applyFont="1" applyFill="1" applyBorder="1" applyAlignment="1">
      <alignment horizontal="center" vertical="center"/>
    </xf>
    <xf numFmtId="49" fontId="42" fillId="0" borderId="63" xfId="10" applyNumberFormat="1" applyFont="1" applyFill="1" applyBorder="1" applyAlignment="1">
      <alignment horizontal="center" vertical="center"/>
    </xf>
    <xf numFmtId="49" fontId="6" fillId="0" borderId="63" xfId="10" applyNumberFormat="1" applyFont="1" applyFill="1" applyBorder="1" applyAlignment="1">
      <alignment horizontal="center" vertical="center"/>
    </xf>
    <xf numFmtId="49" fontId="6" fillId="0" borderId="27"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49" fontId="6" fillId="0" borderId="0" xfId="0" applyNumberFormat="1" applyFont="1" applyFill="1" applyAlignment="1">
      <alignment horizontal="center" vertical="center"/>
    </xf>
    <xf numFmtId="0" fontId="6" fillId="0" borderId="0" xfId="0" applyNumberFormat="1" applyFont="1" applyFill="1" applyAlignment="1">
      <alignment horizontal="center" vertical="center"/>
    </xf>
    <xf numFmtId="49" fontId="6" fillId="16" borderId="63" xfId="0" applyNumberFormat="1" applyFont="1" applyFill="1" applyBorder="1" applyAlignment="1">
      <alignment horizontal="center" vertical="center"/>
    </xf>
    <xf numFmtId="167" fontId="15" fillId="0" borderId="15" xfId="0" applyNumberFormat="1" applyFont="1" applyFill="1" applyBorder="1" applyAlignment="1">
      <alignment horizontal="justify" wrapText="1"/>
    </xf>
    <xf numFmtId="0" fontId="19" fillId="0" borderId="63" xfId="0" applyFont="1" applyFill="1" applyBorder="1" applyAlignment="1">
      <alignment horizontal="center" wrapText="1"/>
    </xf>
    <xf numFmtId="0" fontId="20" fillId="0" borderId="63" xfId="0" applyFont="1" applyFill="1" applyBorder="1" applyAlignment="1">
      <alignment horizontal="center" wrapText="1"/>
    </xf>
    <xf numFmtId="0" fontId="6" fillId="0" borderId="63" xfId="0" applyNumberFormat="1" applyFont="1" applyFill="1" applyBorder="1" applyAlignment="1">
      <alignment horizontal="center" vertical="center"/>
    </xf>
    <xf numFmtId="167" fontId="20" fillId="0" borderId="63" xfId="0" applyNumberFormat="1" applyFont="1" applyFill="1" applyBorder="1" applyAlignment="1">
      <alignment horizontal="justify" wrapText="1"/>
    </xf>
    <xf numFmtId="171" fontId="8"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wrapText="1"/>
    </xf>
    <xf numFmtId="0" fontId="20" fillId="0" borderId="17" xfId="0" applyFont="1" applyFill="1" applyBorder="1" applyAlignment="1">
      <alignment horizontal="center" vertical="center" wrapText="1"/>
    </xf>
    <xf numFmtId="165" fontId="8" fillId="0" borderId="17" xfId="0" applyNumberFormat="1" applyFont="1" applyFill="1" applyBorder="1" applyAlignment="1">
      <alignment horizontal="left" vertical="center"/>
    </xf>
    <xf numFmtId="0" fontId="6" fillId="0" borderId="73" xfId="0" applyNumberFormat="1" applyFont="1" applyFill="1" applyBorder="1" applyAlignment="1">
      <alignment horizontal="center" vertical="center"/>
    </xf>
    <xf numFmtId="0" fontId="7" fillId="7" borderId="20" xfId="0" applyFont="1" applyFill="1" applyBorder="1" applyAlignment="1">
      <alignment horizontal="right" vertical="center" wrapText="1"/>
    </xf>
    <xf numFmtId="0" fontId="20" fillId="0" borderId="17" xfId="0" applyFont="1" applyFill="1" applyBorder="1" applyAlignment="1">
      <alignment horizontal="right" vertical="center" wrapText="1"/>
    </xf>
    <xf numFmtId="0" fontId="20" fillId="0" borderId="17" xfId="0" applyFont="1" applyFill="1" applyBorder="1" applyAlignment="1">
      <alignment horizontal="right" vertical="center"/>
    </xf>
    <xf numFmtId="0" fontId="8" fillId="0" borderId="17" xfId="10" applyFont="1" applyFill="1" applyBorder="1" applyAlignment="1">
      <alignment horizontal="justify" vertical="center"/>
    </xf>
    <xf numFmtId="165" fontId="8" fillId="0" borderId="17" xfId="0" applyNumberFormat="1" applyFont="1" applyFill="1" applyBorder="1" applyAlignment="1">
      <alignment horizontal="justify" vertical="center" wrapText="1"/>
    </xf>
    <xf numFmtId="0" fontId="7" fillId="0" borderId="20" xfId="0" applyFont="1" applyFill="1" applyBorder="1" applyAlignment="1">
      <alignment horizontal="right" vertical="center" wrapText="1"/>
    </xf>
    <xf numFmtId="167" fontId="20" fillId="0" borderId="17" xfId="0" applyNumberFormat="1" applyFont="1" applyFill="1" applyBorder="1" applyAlignment="1">
      <alignment horizontal="center" vertical="center" wrapText="1"/>
    </xf>
    <xf numFmtId="0" fontId="8" fillId="0" borderId="17" xfId="0" applyFont="1" applyFill="1" applyBorder="1" applyAlignment="1">
      <alignment horizontal="left" vertical="center" wrapText="1"/>
    </xf>
    <xf numFmtId="0" fontId="6" fillId="0" borderId="19" xfId="0" applyNumberFormat="1" applyFont="1" applyFill="1" applyBorder="1" applyAlignment="1">
      <alignment horizontal="center" vertical="center"/>
    </xf>
    <xf numFmtId="0" fontId="7" fillId="0" borderId="17" xfId="0" applyFont="1" applyFill="1" applyBorder="1" applyAlignment="1">
      <alignment horizontal="right" vertical="center" wrapText="1"/>
    </xf>
    <xf numFmtId="1" fontId="7"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left" vertical="center" wrapText="1"/>
    </xf>
    <xf numFmtId="176" fontId="8" fillId="0" borderId="17" xfId="0" applyNumberFormat="1" applyFont="1" applyFill="1" applyBorder="1" applyAlignment="1">
      <alignment horizontal="justify" vertical="center" wrapText="1"/>
    </xf>
    <xf numFmtId="0" fontId="8" fillId="0" borderId="17" xfId="0" applyFont="1" applyFill="1" applyBorder="1" applyAlignment="1">
      <alignment vertical="center" wrapText="1"/>
    </xf>
    <xf numFmtId="165" fontId="7" fillId="0" borderId="17" xfId="0" applyNumberFormat="1" applyFont="1" applyFill="1" applyBorder="1" applyAlignment="1">
      <alignment horizontal="center" vertical="center" wrapText="1"/>
    </xf>
    <xf numFmtId="165" fontId="8" fillId="0" borderId="17" xfId="0" applyNumberFormat="1" applyFont="1" applyBorder="1" applyAlignment="1">
      <alignment horizontal="left" vertical="center" wrapText="1"/>
    </xf>
    <xf numFmtId="167" fontId="8" fillId="0" borderId="17" xfId="0" applyNumberFormat="1" applyFont="1" applyFill="1" applyBorder="1" applyAlignment="1">
      <alignment horizontal="justify" vertical="center" wrapText="1"/>
    </xf>
    <xf numFmtId="167" fontId="8" fillId="0" borderId="17" xfId="0" applyNumberFormat="1" applyFont="1" applyBorder="1" applyAlignment="1">
      <alignment horizontal="justify" vertical="center" wrapText="1"/>
    </xf>
    <xf numFmtId="165" fontId="8" fillId="0" borderId="17" xfId="0" applyNumberFormat="1" applyFont="1" applyBorder="1" applyAlignment="1">
      <alignment horizontal="justify" vertical="center" wrapText="1"/>
    </xf>
    <xf numFmtId="165" fontId="8" fillId="0" borderId="17" xfId="0" applyNumberFormat="1" applyFont="1" applyBorder="1" applyAlignment="1">
      <alignment horizontal="left" vertical="center"/>
    </xf>
    <xf numFmtId="0" fontId="8" fillId="0" borderId="17" xfId="0" applyFont="1" applyBorder="1" applyAlignment="1">
      <alignment horizontal="left" vertical="center" wrapText="1"/>
    </xf>
    <xf numFmtId="0" fontId="7" fillId="0" borderId="17" xfId="0" applyFont="1" applyFill="1" applyBorder="1" applyAlignment="1">
      <alignment horizontal="center" vertical="center"/>
    </xf>
    <xf numFmtId="0" fontId="7" fillId="0" borderId="17" xfId="0" applyFont="1" applyBorder="1" applyAlignment="1">
      <alignment horizontal="center" vertical="center" wrapText="1"/>
    </xf>
    <xf numFmtId="165" fontId="7" fillId="0" borderId="17" xfId="0" applyNumberFormat="1" applyFont="1" applyBorder="1" applyAlignment="1">
      <alignment horizontal="center" vertical="center" wrapText="1"/>
    </xf>
    <xf numFmtId="167" fontId="7" fillId="0" borderId="17" xfId="0" applyNumberFormat="1" applyFont="1" applyFill="1" applyBorder="1" applyAlignment="1">
      <alignment horizontal="center" vertical="top" wrapText="1"/>
    </xf>
    <xf numFmtId="0" fontId="20" fillId="0" borderId="17" xfId="0" applyFont="1" applyFill="1" applyBorder="1" applyAlignment="1">
      <alignment horizontal="right"/>
    </xf>
    <xf numFmtId="0" fontId="21" fillId="0" borderId="17" xfId="0" applyFont="1" applyFill="1" applyBorder="1" applyAlignment="1">
      <alignment horizontal="right" vertical="center"/>
    </xf>
    <xf numFmtId="165" fontId="8" fillId="0" borderId="20" xfId="0" applyNumberFormat="1" applyFont="1" applyFill="1" applyBorder="1" applyAlignment="1">
      <alignment horizontal="justify" vertical="center" wrapText="1"/>
    </xf>
    <xf numFmtId="0" fontId="7" fillId="0" borderId="17" xfId="3" applyFont="1" applyFill="1" applyBorder="1" applyAlignment="1">
      <alignment horizontal="center" vertical="center" wrapText="1"/>
    </xf>
    <xf numFmtId="165" fontId="8" fillId="0" borderId="17" xfId="10" applyNumberFormat="1" applyFont="1" applyBorder="1" applyAlignment="1">
      <alignment horizontal="justify" vertical="center" wrapText="1"/>
    </xf>
    <xf numFmtId="165" fontId="8" fillId="0" borderId="17" xfId="4" applyNumberFormat="1" applyFont="1" applyFill="1" applyBorder="1" applyAlignment="1">
      <alignment horizontal="justify" vertical="center" wrapText="1"/>
    </xf>
    <xf numFmtId="165" fontId="8" fillId="0" borderId="17" xfId="10" applyNumberFormat="1" applyFont="1" applyFill="1" applyBorder="1" applyAlignment="1">
      <alignment horizontal="justify" vertical="center" wrapText="1"/>
    </xf>
    <xf numFmtId="167" fontId="7" fillId="0" borderId="17" xfId="0" applyNumberFormat="1" applyFont="1" applyFill="1" applyBorder="1" applyAlignment="1">
      <alignment horizontal="center" wrapText="1"/>
    </xf>
    <xf numFmtId="167" fontId="8" fillId="0" borderId="17" xfId="0" applyNumberFormat="1" applyFont="1" applyFill="1" applyBorder="1" applyAlignment="1">
      <alignment horizontal="left" vertical="center" wrapText="1"/>
    </xf>
    <xf numFmtId="167" fontId="7" fillId="0" borderId="17" xfId="0" applyNumberFormat="1" applyFont="1" applyBorder="1" applyAlignment="1">
      <alignment horizontal="center" wrapText="1"/>
    </xf>
    <xf numFmtId="0" fontId="10" fillId="0" borderId="63" xfId="0" applyNumberFormat="1" applyFont="1" applyFill="1" applyBorder="1" applyAlignment="1">
      <alignment horizontal="center" vertical="center"/>
    </xf>
    <xf numFmtId="0" fontId="20" fillId="8" borderId="17" xfId="0" applyFont="1" applyFill="1" applyBorder="1" applyAlignment="1">
      <alignment horizontal="right" vertical="center"/>
    </xf>
    <xf numFmtId="0" fontId="20" fillId="8" borderId="17" xfId="0" applyFont="1" applyFill="1" applyBorder="1" applyAlignment="1">
      <alignment horizontal="right"/>
    </xf>
    <xf numFmtId="0" fontId="11" fillId="0" borderId="17" xfId="0" applyFont="1" applyFill="1" applyBorder="1" applyAlignment="1">
      <alignment horizontal="center" vertical="center" wrapText="1"/>
    </xf>
    <xf numFmtId="165" fontId="8" fillId="5" borderId="17" xfId="0" applyNumberFormat="1" applyFont="1" applyFill="1" applyBorder="1" applyAlignment="1">
      <alignment horizontal="justify" vertical="center" wrapText="1"/>
    </xf>
    <xf numFmtId="0" fontId="6" fillId="16" borderId="63" xfId="0" applyNumberFormat="1" applyFont="1" applyFill="1" applyBorder="1" applyAlignment="1">
      <alignment horizontal="center" vertical="center"/>
    </xf>
    <xf numFmtId="167" fontId="8" fillId="0" borderId="17" xfId="0" applyNumberFormat="1" applyFont="1" applyFill="1" applyBorder="1" applyAlignment="1">
      <alignment horizontal="justify" wrapText="1"/>
    </xf>
    <xf numFmtId="0" fontId="8" fillId="0" borderId="17" xfId="0" applyFont="1" applyBorder="1" applyAlignment="1">
      <alignment vertical="center" wrapText="1"/>
    </xf>
    <xf numFmtId="49" fontId="8" fillId="0" borderId="17" xfId="0" applyNumberFormat="1" applyFont="1" applyFill="1" applyBorder="1" applyAlignment="1">
      <alignment horizontal="justify" vertical="center" wrapText="1"/>
    </xf>
    <xf numFmtId="0" fontId="8" fillId="0" borderId="17" xfId="0" applyNumberFormat="1" applyFont="1" applyFill="1" applyBorder="1" applyAlignment="1">
      <alignment horizontal="justify" vertical="center" wrapText="1"/>
    </xf>
    <xf numFmtId="0" fontId="8" fillId="0" borderId="17" xfId="0" applyFont="1" applyBorder="1" applyAlignment="1">
      <alignment horizontal="justify" vertical="center" wrapText="1"/>
    </xf>
    <xf numFmtId="0" fontId="7" fillId="0" borderId="17" xfId="0" applyNumberFormat="1" applyFont="1" applyFill="1" applyBorder="1" applyAlignment="1">
      <alignment horizontal="center" vertical="center"/>
    </xf>
    <xf numFmtId="167" fontId="7" fillId="0" borderId="17" xfId="0" applyNumberFormat="1" applyFont="1" applyFill="1" applyBorder="1" applyAlignment="1">
      <alignment horizontal="center" vertical="center" wrapText="1"/>
    </xf>
    <xf numFmtId="0" fontId="7" fillId="0" borderId="20" xfId="0" applyNumberFormat="1" applyFont="1" applyFill="1" applyBorder="1" applyAlignment="1">
      <alignment horizontal="right" vertical="center" wrapText="1"/>
    </xf>
    <xf numFmtId="0" fontId="20" fillId="0" borderId="17" xfId="0" applyNumberFormat="1" applyFont="1" applyFill="1" applyBorder="1" applyAlignment="1">
      <alignment horizontal="right" vertical="center" wrapText="1"/>
    </xf>
    <xf numFmtId="0" fontId="20" fillId="0" borderId="17" xfId="0" applyNumberFormat="1" applyFont="1" applyFill="1" applyBorder="1" applyAlignment="1">
      <alignment horizontal="right" vertical="center"/>
    </xf>
    <xf numFmtId="0" fontId="10" fillId="0" borderId="73" xfId="0" applyNumberFormat="1" applyFont="1" applyFill="1" applyBorder="1" applyAlignment="1">
      <alignment horizontal="center" vertical="center"/>
    </xf>
    <xf numFmtId="0" fontId="8" fillId="0" borderId="17" xfId="0" applyFont="1" applyFill="1" applyBorder="1" applyAlignment="1">
      <alignment horizontal="justify" vertical="center" wrapText="1"/>
    </xf>
    <xf numFmtId="0" fontId="46" fillId="0" borderId="63" xfId="0" applyNumberFormat="1" applyFont="1" applyFill="1" applyBorder="1" applyAlignment="1">
      <alignment horizontal="center" vertical="center"/>
    </xf>
    <xf numFmtId="0" fontId="20" fillId="0" borderId="17" xfId="0" applyFont="1" applyBorder="1" applyAlignment="1">
      <alignment horizontal="right" vertical="center"/>
    </xf>
    <xf numFmtId="0" fontId="7" fillId="0" borderId="20" xfId="0" applyFont="1" applyBorder="1" applyAlignment="1">
      <alignment horizontal="right" vertical="center" wrapText="1"/>
    </xf>
    <xf numFmtId="167" fontId="20" fillId="0" borderId="17" xfId="0" applyNumberFormat="1" applyFont="1" applyBorder="1" applyAlignment="1">
      <alignment horizontal="center" vertical="center" wrapText="1"/>
    </xf>
    <xf numFmtId="0" fontId="20" fillId="0" borderId="20" xfId="0" applyFont="1" applyFill="1" applyBorder="1" applyAlignment="1">
      <alignment horizontal="right" vertical="center" wrapText="1"/>
    </xf>
    <xf numFmtId="0" fontId="47" fillId="0" borderId="63" xfId="0" applyNumberFormat="1" applyFont="1" applyFill="1" applyBorder="1" applyAlignment="1">
      <alignment horizontal="center" vertical="center"/>
    </xf>
    <xf numFmtId="165" fontId="20" fillId="0" borderId="17" xfId="0" applyNumberFormat="1" applyFont="1" applyFill="1" applyBorder="1" applyAlignment="1">
      <alignment horizontal="right" vertical="center" wrapText="1"/>
    </xf>
    <xf numFmtId="165" fontId="21" fillId="0" borderId="17" xfId="0" applyNumberFormat="1" applyFont="1" applyFill="1" applyBorder="1" applyAlignment="1">
      <alignment horizontal="right" vertical="center" wrapText="1"/>
    </xf>
    <xf numFmtId="165" fontId="7" fillId="0" borderId="17" xfId="3" applyNumberFormat="1" applyFont="1" applyFill="1" applyBorder="1" applyAlignment="1">
      <alignment horizontal="center" vertical="center" wrapText="1"/>
    </xf>
    <xf numFmtId="0" fontId="42" fillId="0" borderId="63" xfId="10" applyNumberFormat="1" applyFont="1" applyFill="1" applyBorder="1" applyAlignment="1">
      <alignment horizontal="center" vertical="center"/>
    </xf>
    <xf numFmtId="0" fontId="7" fillId="0" borderId="17" xfId="4" applyFont="1" applyFill="1" applyBorder="1" applyAlignment="1">
      <alignment horizontal="center" vertical="center"/>
    </xf>
    <xf numFmtId="0" fontId="7" fillId="0" borderId="17" xfId="0" applyFont="1" applyFill="1" applyBorder="1" applyAlignment="1">
      <alignment horizontal="center"/>
    </xf>
    <xf numFmtId="179" fontId="20" fillId="0" borderId="17" xfId="0" applyNumberFormat="1" applyFont="1" applyBorder="1" applyAlignment="1">
      <alignment horizontal="center" vertical="center" wrapText="1"/>
    </xf>
    <xf numFmtId="0" fontId="7" fillId="0" borderId="17" xfId="0" applyFont="1" applyBorder="1" applyAlignment="1">
      <alignment horizontal="center" vertical="center"/>
    </xf>
    <xf numFmtId="9" fontId="8" fillId="0" borderId="17" xfId="6" applyFont="1" applyFill="1" applyBorder="1" applyAlignment="1">
      <alignment horizontal="justify" vertical="center" wrapText="1"/>
    </xf>
    <xf numFmtId="0" fontId="7" fillId="5" borderId="17" xfId="0" applyFont="1" applyFill="1" applyBorder="1" applyAlignment="1">
      <alignment horizontal="center" vertical="center" wrapText="1"/>
    </xf>
    <xf numFmtId="167" fontId="7" fillId="0" borderId="17" xfId="0" applyNumberFormat="1" applyFont="1" applyBorder="1" applyAlignment="1">
      <alignment horizontal="center" vertical="center" wrapText="1"/>
    </xf>
    <xf numFmtId="0" fontId="8" fillId="0" borderId="17" xfId="0" applyNumberFormat="1" applyFont="1" applyFill="1" applyBorder="1" applyAlignment="1">
      <alignment horizontal="left" vertical="center" wrapText="1"/>
    </xf>
    <xf numFmtId="0" fontId="6" fillId="0" borderId="63" xfId="10" applyNumberFormat="1" applyFont="1" applyFill="1" applyBorder="1" applyAlignment="1">
      <alignment horizontal="center" vertical="center"/>
    </xf>
    <xf numFmtId="0" fontId="8" fillId="0" borderId="20" xfId="0" applyNumberFormat="1" applyFont="1" applyFill="1" applyBorder="1" applyAlignment="1">
      <alignment horizontal="justify" vertical="center" wrapText="1"/>
    </xf>
    <xf numFmtId="0" fontId="8" fillId="0" borderId="20" xfId="0" applyFont="1" applyFill="1" applyBorder="1" applyAlignment="1">
      <alignment vertical="center" wrapText="1"/>
    </xf>
    <xf numFmtId="0" fontId="18" fillId="14" borderId="17" xfId="0" applyFont="1" applyFill="1" applyBorder="1" applyAlignment="1">
      <alignment horizontal="right" vertical="center" wrapText="1"/>
    </xf>
    <xf numFmtId="0" fontId="18" fillId="14" borderId="17" xfId="0" applyFont="1" applyFill="1" applyBorder="1" applyAlignment="1">
      <alignment horizontal="right" vertical="center"/>
    </xf>
    <xf numFmtId="0" fontId="18" fillId="14" borderId="21" xfId="0" applyFont="1" applyFill="1" applyBorder="1" applyAlignment="1">
      <alignment horizontal="right" vertical="center"/>
    </xf>
    <xf numFmtId="0" fontId="6" fillId="0" borderId="79" xfId="0" applyNumberFormat="1" applyFont="1" applyFill="1" applyBorder="1" applyAlignment="1">
      <alignment horizontal="center" vertical="center"/>
    </xf>
    <xf numFmtId="49" fontId="6" fillId="0" borderId="79" xfId="0" applyNumberFormat="1" applyFont="1" applyFill="1" applyBorder="1" applyAlignment="1">
      <alignment horizontal="center" vertical="center"/>
    </xf>
    <xf numFmtId="0" fontId="49" fillId="0" borderId="17" xfId="10" applyFont="1" applyBorder="1" applyAlignment="1">
      <alignment horizontal="justify" vertical="center" wrapText="1"/>
    </xf>
    <xf numFmtId="0" fontId="7" fillId="7" borderId="17" xfId="0" applyFont="1" applyFill="1" applyBorder="1" applyAlignment="1">
      <alignment horizontal="right" vertical="center" wrapText="1"/>
    </xf>
    <xf numFmtId="0" fontId="8" fillId="0" borderId="17" xfId="0" applyFont="1" applyBorder="1" applyAlignment="1">
      <alignment vertical="center"/>
    </xf>
    <xf numFmtId="0" fontId="7" fillId="0" borderId="17" xfId="0" applyNumberFormat="1" applyFont="1" applyFill="1" applyBorder="1" applyAlignment="1">
      <alignment horizontal="right" vertical="center" wrapText="1"/>
    </xf>
    <xf numFmtId="165" fontId="28" fillId="0" borderId="17" xfId="0" applyNumberFormat="1" applyFont="1" applyFill="1" applyBorder="1" applyAlignment="1">
      <alignment horizontal="right" vertical="center" wrapText="1"/>
    </xf>
    <xf numFmtId="165" fontId="8" fillId="0" borderId="17" xfId="0" applyNumberFormat="1" applyFont="1" applyBorder="1" applyAlignment="1">
      <alignment vertical="center" wrapText="1"/>
    </xf>
    <xf numFmtId="0" fontId="8" fillId="0" borderId="17" xfId="0" applyFont="1" applyBorder="1" applyAlignment="1">
      <alignment wrapText="1"/>
    </xf>
    <xf numFmtId="0" fontId="49" fillId="0" borderId="17" xfId="10" applyFont="1" applyBorder="1" applyAlignment="1">
      <alignment vertical="center"/>
    </xf>
    <xf numFmtId="0" fontId="8" fillId="0" borderId="17" xfId="0" applyFont="1" applyFill="1" applyBorder="1" applyAlignment="1">
      <alignment horizontal="justify" vertical="center"/>
    </xf>
    <xf numFmtId="0" fontId="15" fillId="14" borderId="17" xfId="0" applyFont="1" applyFill="1" applyBorder="1" applyAlignment="1">
      <alignment horizontal="right" vertical="center" wrapText="1"/>
    </xf>
    <xf numFmtId="165" fontId="8" fillId="0" borderId="80" xfId="0" applyNumberFormat="1" applyFont="1" applyFill="1" applyBorder="1" applyAlignment="1">
      <alignment horizontal="left" vertical="center" wrapText="1"/>
    </xf>
    <xf numFmtId="165" fontId="8" fillId="0" borderId="80" xfId="0" applyNumberFormat="1" applyFont="1" applyFill="1" applyBorder="1" applyAlignment="1">
      <alignment horizontal="justify" vertical="center" wrapText="1"/>
    </xf>
    <xf numFmtId="0" fontId="8" fillId="0" borderId="80" xfId="0" applyFont="1" applyFill="1" applyBorder="1" applyAlignment="1">
      <alignment horizontal="left" vertical="center" wrapText="1"/>
    </xf>
    <xf numFmtId="0" fontId="8" fillId="0" borderId="80" xfId="0" applyFont="1" applyBorder="1" applyAlignment="1">
      <alignment vertical="center" wrapText="1"/>
    </xf>
    <xf numFmtId="167" fontId="8" fillId="0" borderId="80" xfId="0" applyNumberFormat="1" applyFont="1" applyFill="1" applyBorder="1" applyAlignment="1">
      <alignment horizontal="justify" vertical="center" wrapText="1"/>
    </xf>
    <xf numFmtId="0" fontId="8" fillId="0" borderId="80" xfId="0" applyFont="1" applyBorder="1" applyAlignment="1">
      <alignment horizontal="left" vertical="center" wrapText="1"/>
    </xf>
    <xf numFmtId="165" fontId="8" fillId="0" borderId="80" xfId="0" applyNumberFormat="1" applyFont="1" applyBorder="1" applyAlignment="1">
      <alignment horizontal="left" vertical="center"/>
    </xf>
    <xf numFmtId="165" fontId="8" fillId="0" borderId="80" xfId="0" applyNumberFormat="1" applyFont="1" applyBorder="1" applyAlignment="1">
      <alignment horizontal="justify" vertical="center" wrapText="1"/>
    </xf>
    <xf numFmtId="165" fontId="8" fillId="0" borderId="80" xfId="10" applyNumberFormat="1" applyFont="1" applyBorder="1" applyAlignment="1">
      <alignment horizontal="justify" vertical="center" wrapText="1"/>
    </xf>
    <xf numFmtId="165" fontId="8" fillId="0" borderId="80" xfId="10" applyNumberFormat="1" applyFont="1" applyFill="1" applyBorder="1" applyAlignment="1">
      <alignment horizontal="justify" vertical="center" wrapText="1"/>
    </xf>
    <xf numFmtId="165" fontId="8" fillId="0" borderId="80" xfId="0" applyNumberFormat="1" applyFont="1" applyFill="1" applyBorder="1" applyAlignment="1">
      <alignment horizontal="left" vertical="center"/>
    </xf>
    <xf numFmtId="165" fontId="8" fillId="5" borderId="80" xfId="0" applyNumberFormat="1" applyFont="1" applyFill="1" applyBorder="1" applyAlignment="1">
      <alignment horizontal="justify" vertical="center" wrapText="1"/>
    </xf>
    <xf numFmtId="0" fontId="8" fillId="0" borderId="80" xfId="0" applyFont="1" applyBorder="1" applyAlignment="1">
      <alignment vertical="center"/>
    </xf>
    <xf numFmtId="0" fontId="8" fillId="0" borderId="80" xfId="0" applyFont="1" applyBorder="1" applyAlignment="1">
      <alignment horizontal="justify" vertical="center" wrapText="1"/>
    </xf>
    <xf numFmtId="0" fontId="8" fillId="0" borderId="80" xfId="0" applyNumberFormat="1" applyFont="1" applyFill="1" applyBorder="1" applyAlignment="1">
      <alignment horizontal="justify" vertical="center" wrapText="1"/>
    </xf>
    <xf numFmtId="0" fontId="8" fillId="0" borderId="80" xfId="0" applyFont="1" applyFill="1" applyBorder="1" applyAlignment="1">
      <alignment vertical="center" wrapText="1"/>
    </xf>
    <xf numFmtId="0" fontId="8" fillId="0" borderId="80" xfId="0" applyFont="1" applyFill="1" applyBorder="1" applyAlignment="1">
      <alignment horizontal="justify" vertical="center" wrapText="1"/>
    </xf>
    <xf numFmtId="165" fontId="8" fillId="0" borderId="80" xfId="0" applyNumberFormat="1" applyFont="1" applyBorder="1" applyAlignment="1">
      <alignment horizontal="left" vertical="center" wrapText="1"/>
    </xf>
    <xf numFmtId="167" fontId="8" fillId="5" borderId="80" xfId="0" applyNumberFormat="1" applyFont="1" applyFill="1" applyBorder="1" applyAlignment="1">
      <alignment horizontal="justify" vertical="center" wrapText="1"/>
    </xf>
    <xf numFmtId="49" fontId="8" fillId="0" borderId="20" xfId="0" applyNumberFormat="1" applyFont="1" applyFill="1" applyBorder="1" applyAlignment="1">
      <alignment horizontal="justify" vertical="center" wrapText="1"/>
    </xf>
    <xf numFmtId="0" fontId="20" fillId="0" borderId="20" xfId="0" applyFont="1" applyFill="1" applyBorder="1" applyAlignment="1">
      <alignment horizontal="right" vertical="center"/>
    </xf>
    <xf numFmtId="0" fontId="20" fillId="0" borderId="79" xfId="0" applyFont="1" applyFill="1" applyBorder="1" applyAlignment="1">
      <alignment horizontal="right" vertical="center" wrapText="1"/>
    </xf>
    <xf numFmtId="165" fontId="15" fillId="14" borderId="71" xfId="0" applyNumberFormat="1" applyFont="1" applyFill="1" applyBorder="1" applyAlignment="1">
      <alignment horizontal="center" vertical="center"/>
    </xf>
    <xf numFmtId="165" fontId="15" fillId="14" borderId="61" xfId="0" applyNumberFormat="1" applyFont="1" applyFill="1" applyBorder="1" applyAlignment="1">
      <alignment horizontal="center" vertical="center"/>
    </xf>
    <xf numFmtId="165" fontId="18" fillId="14" borderId="17" xfId="0" applyNumberFormat="1" applyFont="1" applyFill="1" applyBorder="1" applyAlignment="1">
      <alignment horizontal="center" vertical="center" wrapText="1"/>
    </xf>
    <xf numFmtId="166" fontId="15" fillId="14" borderId="17" xfId="0" applyNumberFormat="1" applyFont="1" applyFill="1" applyBorder="1" applyAlignment="1">
      <alignment horizontal="center" vertical="center"/>
    </xf>
    <xf numFmtId="0" fontId="11" fillId="0" borderId="80" xfId="0" applyFont="1" applyFill="1" applyBorder="1" applyAlignment="1">
      <alignment horizontal="center" vertical="center" wrapText="1"/>
    </xf>
    <xf numFmtId="0" fontId="20" fillId="0" borderId="80" xfId="0" applyNumberFormat="1" applyFont="1" applyFill="1" applyBorder="1" applyAlignment="1">
      <alignment horizontal="right" vertical="center" wrapText="1"/>
    </xf>
    <xf numFmtId="167" fontId="8" fillId="0" borderId="80" xfId="0" applyNumberFormat="1" applyFont="1" applyFill="1" applyBorder="1" applyAlignment="1">
      <alignment horizontal="justify" wrapText="1"/>
    </xf>
    <xf numFmtId="0" fontId="20" fillId="8" borderId="20" xfId="0" applyFont="1" applyFill="1" applyBorder="1" applyAlignment="1">
      <alignment horizontal="right" vertical="center"/>
    </xf>
    <xf numFmtId="173" fontId="6" fillId="8" borderId="79" xfId="0" applyNumberFormat="1" applyFont="1" applyFill="1" applyBorder="1" applyAlignment="1">
      <alignment horizontal="right" vertical="center" wrapText="1"/>
    </xf>
    <xf numFmtId="173" fontId="20" fillId="0" borderId="8" xfId="0" applyNumberFormat="1" applyFont="1" applyFill="1" applyBorder="1" applyAlignment="1">
      <alignment horizontal="center" vertical="center"/>
    </xf>
    <xf numFmtId="168" fontId="20" fillId="0" borderId="22" xfId="0" applyNumberFormat="1" applyFont="1" applyFill="1" applyBorder="1" applyAlignment="1">
      <alignment horizontal="center" vertical="center"/>
    </xf>
    <xf numFmtId="173" fontId="20" fillId="0" borderId="11" xfId="0" applyNumberFormat="1" applyFont="1" applyFill="1" applyBorder="1" applyAlignment="1">
      <alignment horizontal="center" vertical="center"/>
    </xf>
    <xf numFmtId="49" fontId="14" fillId="0" borderId="11" xfId="0" applyNumberFormat="1" applyFont="1" applyFill="1" applyBorder="1" applyAlignment="1">
      <alignment horizontal="center" vertical="center" wrapText="1"/>
    </xf>
    <xf numFmtId="3" fontId="14" fillId="0" borderId="22" xfId="0" applyNumberFormat="1" applyFont="1" applyFill="1" applyBorder="1" applyAlignment="1">
      <alignment horizontal="center" vertical="center" wrapText="1"/>
    </xf>
    <xf numFmtId="173" fontId="20" fillId="0" borderId="3" xfId="0" applyNumberFormat="1" applyFont="1" applyFill="1" applyBorder="1" applyAlignment="1">
      <alignment horizontal="center" vertical="center"/>
    </xf>
    <xf numFmtId="187" fontId="8" fillId="0" borderId="2" xfId="0" applyNumberFormat="1" applyFont="1" applyFill="1" applyBorder="1" applyAlignment="1">
      <alignment horizontal="right" vertical="center"/>
    </xf>
    <xf numFmtId="187" fontId="50" fillId="0" borderId="2" xfId="0" applyNumberFormat="1" applyFont="1" applyFill="1" applyBorder="1" applyAlignment="1">
      <alignment horizontal="center" vertical="center"/>
    </xf>
    <xf numFmtId="187" fontId="50" fillId="0" borderId="2" xfId="0" applyNumberFormat="1" applyFont="1" applyFill="1" applyBorder="1" applyAlignment="1">
      <alignment horizontal="center" vertical="center" wrapText="1"/>
    </xf>
    <xf numFmtId="187" fontId="51" fillId="0" borderId="2" xfId="0" applyNumberFormat="1" applyFont="1" applyFill="1" applyBorder="1" applyAlignment="1">
      <alignment horizontal="center" vertical="center" wrapText="1"/>
    </xf>
    <xf numFmtId="187" fontId="52" fillId="0" borderId="2" xfId="0" applyNumberFormat="1" applyFont="1" applyFill="1" applyBorder="1" applyAlignment="1">
      <alignment horizontal="center" vertical="center" wrapText="1"/>
    </xf>
    <xf numFmtId="173" fontId="50" fillId="0" borderId="2" xfId="0" applyNumberFormat="1" applyFont="1" applyFill="1" applyBorder="1" applyAlignment="1">
      <alignment horizontal="center" vertical="center" wrapText="1"/>
    </xf>
    <xf numFmtId="175" fontId="8" fillId="19" borderId="5" xfId="2" applyNumberFormat="1" applyFont="1" applyFill="1" applyBorder="1" applyAlignment="1">
      <alignment horizontal="right" vertical="center"/>
    </xf>
    <xf numFmtId="187" fontId="8" fillId="19" borderId="5" xfId="0" applyNumberFormat="1" applyFont="1" applyFill="1" applyBorder="1" applyAlignment="1">
      <alignment horizontal="right" vertical="center"/>
    </xf>
    <xf numFmtId="187" fontId="8" fillId="19" borderId="5" xfId="0" applyNumberFormat="1" applyFont="1" applyFill="1" applyBorder="1" applyAlignment="1">
      <alignment horizontal="right" vertical="center" wrapText="1"/>
    </xf>
    <xf numFmtId="175" fontId="8" fillId="19" borderId="29" xfId="2" applyNumberFormat="1" applyFont="1" applyFill="1" applyBorder="1" applyAlignment="1">
      <alignment horizontal="right" vertical="center"/>
    </xf>
    <xf numFmtId="175" fontId="8" fillId="19" borderId="5" xfId="0" applyNumberFormat="1" applyFont="1" applyFill="1" applyBorder="1" applyAlignment="1">
      <alignment horizontal="right" vertical="center"/>
    </xf>
    <xf numFmtId="187" fontId="23" fillId="19" borderId="5" xfId="0" applyNumberFormat="1" applyFont="1" applyFill="1" applyBorder="1" applyAlignment="1">
      <alignment horizontal="right" vertical="center" wrapText="1"/>
    </xf>
    <xf numFmtId="187" fontId="11" fillId="19" borderId="5" xfId="0" applyNumberFormat="1" applyFont="1" applyFill="1" applyBorder="1" applyAlignment="1">
      <alignment horizontal="right" vertical="center" wrapText="1"/>
    </xf>
    <xf numFmtId="172" fontId="8" fillId="19" borderId="5" xfId="2" applyNumberFormat="1" applyFont="1" applyFill="1" applyBorder="1" applyAlignment="1">
      <alignment horizontal="right" vertical="center"/>
    </xf>
    <xf numFmtId="172" fontId="8" fillId="19" borderId="5" xfId="0" applyNumberFormat="1" applyFont="1" applyFill="1" applyBorder="1" applyAlignment="1">
      <alignment horizontal="right" vertical="center"/>
    </xf>
    <xf numFmtId="175" fontId="8" fillId="19" borderId="5" xfId="2" applyNumberFormat="1" applyFont="1" applyFill="1" applyBorder="1" applyAlignment="1">
      <alignment horizontal="right" vertical="center" wrapText="1"/>
    </xf>
    <xf numFmtId="187" fontId="43" fillId="20" borderId="5" xfId="0" applyNumberFormat="1" applyFont="1" applyFill="1" applyBorder="1" applyAlignment="1">
      <alignment horizontal="right" vertical="center"/>
    </xf>
    <xf numFmtId="173" fontId="8" fillId="19" borderId="5" xfId="0" applyNumberFormat="1" applyFont="1" applyFill="1" applyBorder="1" applyAlignment="1">
      <alignment horizontal="right" vertical="center" wrapText="1"/>
    </xf>
    <xf numFmtId="172" fontId="8" fillId="19" borderId="5" xfId="2" applyNumberFormat="1" applyFont="1" applyFill="1" applyBorder="1" applyAlignment="1">
      <alignment horizontal="right" vertical="center" wrapText="1"/>
    </xf>
    <xf numFmtId="3" fontId="8" fillId="19" borderId="5" xfId="2" applyNumberFormat="1" applyFont="1" applyFill="1" applyBorder="1" applyAlignment="1" applyProtection="1">
      <alignment horizontal="right" vertical="center"/>
    </xf>
    <xf numFmtId="3" fontId="8" fillId="19" borderId="5" xfId="0" applyNumberFormat="1" applyFont="1" applyFill="1" applyBorder="1" applyAlignment="1">
      <alignment horizontal="right" vertical="center"/>
    </xf>
    <xf numFmtId="187" fontId="8" fillId="19" borderId="2" xfId="0" applyNumberFormat="1" applyFont="1" applyFill="1" applyBorder="1" applyAlignment="1">
      <alignment horizontal="right" vertical="center"/>
    </xf>
    <xf numFmtId="187" fontId="8" fillId="19" borderId="2" xfId="0" applyNumberFormat="1" applyFont="1" applyFill="1" applyBorder="1" applyAlignment="1">
      <alignment vertical="center"/>
    </xf>
    <xf numFmtId="187" fontId="8" fillId="19" borderId="2" xfId="0" applyNumberFormat="1" applyFont="1" applyFill="1" applyBorder="1" applyAlignment="1">
      <alignment horizontal="right" vertical="center" wrapText="1"/>
    </xf>
    <xf numFmtId="187" fontId="8" fillId="19" borderId="8" xfId="0" applyNumberFormat="1" applyFont="1" applyFill="1" applyBorder="1" applyAlignment="1">
      <alignment vertical="center"/>
    </xf>
    <xf numFmtId="187" fontId="23" fillId="19" borderId="2" xfId="0" applyNumberFormat="1" applyFont="1" applyFill="1" applyBorder="1" applyAlignment="1">
      <alignment horizontal="center" vertical="center" wrapText="1"/>
    </xf>
    <xf numFmtId="187" fontId="11" fillId="19" borderId="2" xfId="0" applyNumberFormat="1" applyFont="1" applyFill="1" applyBorder="1" applyAlignment="1">
      <alignment horizontal="center" vertical="center" wrapText="1"/>
    </xf>
    <xf numFmtId="187" fontId="43" fillId="20" borderId="2" xfId="0" applyNumberFormat="1" applyFont="1" applyFill="1" applyBorder="1" applyAlignment="1">
      <alignment vertical="center"/>
    </xf>
    <xf numFmtId="173" fontId="8" fillId="19" borderId="2" xfId="0" applyNumberFormat="1" applyFont="1" applyFill="1" applyBorder="1" applyAlignment="1">
      <alignment horizontal="right" vertical="center" wrapText="1"/>
    </xf>
    <xf numFmtId="187" fontId="8" fillId="19" borderId="2" xfId="10" applyNumberFormat="1" applyFont="1" applyFill="1" applyBorder="1" applyAlignment="1">
      <alignment vertical="center"/>
    </xf>
    <xf numFmtId="3" fontId="8" fillId="19" borderId="2" xfId="0" applyNumberFormat="1" applyFont="1" applyFill="1" applyBorder="1" applyAlignment="1">
      <alignment vertical="center"/>
    </xf>
    <xf numFmtId="187" fontId="8" fillId="19" borderId="29" xfId="0" applyNumberFormat="1" applyFont="1" applyFill="1" applyBorder="1" applyAlignment="1">
      <alignment horizontal="right" vertical="center"/>
    </xf>
    <xf numFmtId="187" fontId="13" fillId="19" borderId="2" xfId="0" applyNumberFormat="1" applyFont="1" applyFill="1" applyBorder="1" applyAlignment="1">
      <alignment horizontal="center" vertical="center" wrapText="1"/>
    </xf>
    <xf numFmtId="173" fontId="20" fillId="0" borderId="2" xfId="0" applyNumberFormat="1" applyFont="1" applyFill="1" applyBorder="1" applyAlignment="1">
      <alignment horizontal="center" vertical="center"/>
    </xf>
    <xf numFmtId="168" fontId="20" fillId="0" borderId="6" xfId="0" applyNumberFormat="1" applyFont="1" applyFill="1" applyBorder="1" applyAlignment="1">
      <alignment horizontal="center" vertical="center"/>
    </xf>
    <xf numFmtId="173" fontId="20" fillId="0" borderId="64" xfId="0" applyNumberFormat="1" applyFont="1" applyFill="1" applyBorder="1" applyAlignment="1">
      <alignment horizontal="center" vertical="center"/>
    </xf>
    <xf numFmtId="173" fontId="20" fillId="0" borderId="0" xfId="0" applyNumberFormat="1" applyFont="1" applyFill="1" applyBorder="1" applyAlignment="1">
      <alignment horizontal="center" vertical="center"/>
    </xf>
    <xf numFmtId="165" fontId="8" fillId="0" borderId="82" xfId="0" applyNumberFormat="1" applyFont="1" applyBorder="1" applyAlignment="1">
      <alignment horizontal="justify" vertical="center" wrapText="1"/>
    </xf>
    <xf numFmtId="0" fontId="8" fillId="0" borderId="61" xfId="0" applyFont="1" applyBorder="1" applyAlignment="1">
      <alignment horizontal="justify" vertical="center" wrapText="1"/>
    </xf>
    <xf numFmtId="165" fontId="8" fillId="0" borderId="61" xfId="0" applyNumberFormat="1" applyFont="1" applyBorder="1" applyAlignment="1">
      <alignment horizontal="justify" vertical="center" wrapText="1"/>
    </xf>
    <xf numFmtId="165" fontId="8" fillId="0" borderId="49" xfId="0" applyNumberFormat="1" applyFont="1" applyBorder="1" applyAlignment="1">
      <alignment horizontal="justify" vertical="center" wrapText="1"/>
    </xf>
    <xf numFmtId="165" fontId="8" fillId="0" borderId="63" xfId="0" applyNumberFormat="1" applyFont="1" applyBorder="1" applyAlignment="1">
      <alignment horizontal="justify" vertical="center" wrapText="1"/>
    </xf>
    <xf numFmtId="49" fontId="6" fillId="0" borderId="63" xfId="0" applyNumberFormat="1" applyFont="1" applyFill="1" applyBorder="1" applyAlignment="1">
      <alignment horizontal="left" wrapText="1"/>
    </xf>
    <xf numFmtId="49" fontId="6" fillId="0" borderId="63" xfId="0" applyNumberFormat="1" applyFont="1" applyFill="1" applyBorder="1" applyAlignment="1">
      <alignment horizontal="center" vertical="center" wrapText="1"/>
    </xf>
    <xf numFmtId="49" fontId="6" fillId="0" borderId="73" xfId="0" applyNumberFormat="1" applyFont="1" applyFill="1" applyBorder="1" applyAlignment="1">
      <alignment horizontal="center" vertical="center" wrapText="1"/>
    </xf>
    <xf numFmtId="49" fontId="54" fillId="0" borderId="63" xfId="0" applyNumberFormat="1" applyFont="1" applyFill="1" applyBorder="1"/>
    <xf numFmtId="166" fontId="6" fillId="14" borderId="17" xfId="0" applyNumberFormat="1" applyFont="1" applyFill="1" applyBorder="1" applyAlignment="1">
      <alignment horizontal="center" vertical="center"/>
    </xf>
    <xf numFmtId="166" fontId="10" fillId="14" borderId="17" xfId="0" applyNumberFormat="1" applyFont="1" applyFill="1" applyBorder="1" applyAlignment="1">
      <alignment horizontal="center" vertical="center"/>
    </xf>
    <xf numFmtId="166" fontId="10" fillId="14" borderId="21" xfId="0" applyNumberFormat="1" applyFont="1" applyFill="1" applyBorder="1" applyAlignment="1">
      <alignment horizontal="center" vertical="center"/>
    </xf>
    <xf numFmtId="0" fontId="6" fillId="0" borderId="63" xfId="0" applyNumberFormat="1" applyFont="1" applyFill="1" applyBorder="1" applyAlignment="1">
      <alignment horizontal="left" wrapText="1"/>
    </xf>
    <xf numFmtId="0" fontId="6" fillId="0" borderId="63" xfId="0" applyNumberFormat="1" applyFont="1" applyFill="1" applyBorder="1" applyAlignment="1">
      <alignment horizontal="center" vertical="center" wrapText="1"/>
    </xf>
    <xf numFmtId="0" fontId="6" fillId="0" borderId="73" xfId="0" applyNumberFormat="1" applyFont="1" applyFill="1" applyBorder="1" applyAlignment="1">
      <alignment horizontal="center" vertical="center" wrapText="1"/>
    </xf>
    <xf numFmtId="0" fontId="54" fillId="0" borderId="63" xfId="0" applyNumberFormat="1" applyFont="1" applyFill="1" applyBorder="1"/>
    <xf numFmtId="165" fontId="7" fillId="0" borderId="0" xfId="0" applyNumberFormat="1" applyFont="1" applyAlignment="1">
      <alignment horizontal="center" vertical="center" wrapText="1"/>
    </xf>
    <xf numFmtId="165" fontId="9" fillId="0" borderId="0" xfId="0" applyNumberFormat="1" applyFont="1" applyAlignment="1">
      <alignment horizontal="center" vertical="center" wrapText="1"/>
    </xf>
    <xf numFmtId="0" fontId="6" fillId="0" borderId="63" xfId="0" applyFont="1" applyBorder="1" applyAlignment="1">
      <alignment horizontal="center" vertical="center"/>
    </xf>
    <xf numFmtId="175" fontId="8" fillId="22" borderId="5" xfId="2" applyNumberFormat="1" applyFont="1" applyFill="1" applyBorder="1" applyAlignment="1">
      <alignment horizontal="right" vertical="center"/>
    </xf>
    <xf numFmtId="187" fontId="8" fillId="21" borderId="2" xfId="0" applyNumberFormat="1" applyFont="1" applyFill="1" applyBorder="1" applyAlignment="1">
      <alignment vertical="center"/>
    </xf>
    <xf numFmtId="187" fontId="8" fillId="22" borderId="2" xfId="0" applyNumberFormat="1" applyFont="1" applyFill="1" applyBorder="1" applyAlignment="1">
      <alignment vertical="center"/>
    </xf>
    <xf numFmtId="187" fontId="8" fillId="22" borderId="5" xfId="0" applyNumberFormat="1" applyFont="1" applyFill="1" applyBorder="1" applyAlignment="1">
      <alignment horizontal="right" vertical="center"/>
    </xf>
    <xf numFmtId="173" fontId="8" fillId="0" borderId="0" xfId="0" applyNumberFormat="1" applyFont="1" applyAlignment="1">
      <alignment horizontal="right" vertical="center"/>
    </xf>
    <xf numFmtId="49" fontId="9" fillId="0" borderId="63" xfId="3" applyNumberFormat="1" applyFont="1" applyFill="1" applyBorder="1" applyAlignment="1">
      <alignment horizontal="center" vertical="center" wrapText="1"/>
    </xf>
    <xf numFmtId="49" fontId="6" fillId="0" borderId="63" xfId="0" applyNumberFormat="1" applyFont="1" applyBorder="1" applyAlignment="1">
      <alignment horizontal="center" vertical="center"/>
    </xf>
    <xf numFmtId="187" fontId="8" fillId="12" borderId="5" xfId="0" applyNumberFormat="1" applyFont="1" applyFill="1" applyBorder="1" applyAlignment="1">
      <alignment vertical="center"/>
    </xf>
    <xf numFmtId="187" fontId="8" fillId="12" borderId="5" xfId="0" applyNumberFormat="1" applyFont="1" applyFill="1" applyBorder="1" applyAlignment="1">
      <alignment horizontal="right" vertical="center" wrapText="1"/>
    </xf>
    <xf numFmtId="187" fontId="8" fillId="12" borderId="29" xfId="0" applyNumberFormat="1" applyFont="1" applyFill="1" applyBorder="1" applyAlignment="1">
      <alignment vertical="center"/>
    </xf>
    <xf numFmtId="187" fontId="23" fillId="12" borderId="5" xfId="0" applyNumberFormat="1" applyFont="1" applyFill="1" applyBorder="1" applyAlignment="1">
      <alignment horizontal="center" vertical="center" wrapText="1"/>
    </xf>
    <xf numFmtId="187" fontId="11" fillId="12" borderId="5" xfId="0" applyNumberFormat="1" applyFont="1" applyFill="1" applyBorder="1" applyAlignment="1">
      <alignment horizontal="center" vertical="center" wrapText="1"/>
    </xf>
    <xf numFmtId="187" fontId="8" fillId="21" borderId="5" xfId="0" applyNumberFormat="1" applyFont="1" applyFill="1" applyBorder="1" applyAlignment="1">
      <alignment vertical="center"/>
    </xf>
    <xf numFmtId="187" fontId="43" fillId="13" borderId="5" xfId="0" applyNumberFormat="1" applyFont="1" applyFill="1" applyBorder="1" applyAlignment="1">
      <alignment vertical="center"/>
    </xf>
    <xf numFmtId="173" fontId="8" fillId="12" borderId="5" xfId="0" applyNumberFormat="1" applyFont="1" applyFill="1" applyBorder="1" applyAlignment="1">
      <alignment horizontal="right" vertical="center" wrapText="1"/>
    </xf>
    <xf numFmtId="187" fontId="8" fillId="12" borderId="5" xfId="10" applyNumberFormat="1" applyFont="1" applyFill="1" applyBorder="1" applyAlignment="1">
      <alignment vertical="center"/>
    </xf>
    <xf numFmtId="3" fontId="8" fillId="12" borderId="5" xfId="0" applyNumberFormat="1" applyFont="1" applyFill="1" applyBorder="1" applyAlignment="1">
      <alignment vertical="center"/>
    </xf>
    <xf numFmtId="165" fontId="7" fillId="0" borderId="0" xfId="0" applyNumberFormat="1" applyFont="1" applyAlignment="1">
      <alignment horizontal="center" vertical="center"/>
    </xf>
    <xf numFmtId="165" fontId="9" fillId="0" borderId="0" xfId="0" applyNumberFormat="1" applyFont="1" applyAlignment="1">
      <alignment horizontal="center" vertical="center"/>
    </xf>
    <xf numFmtId="0" fontId="6" fillId="0" borderId="63" xfId="0" applyFont="1" applyBorder="1" applyAlignment="1">
      <alignment horizontal="center" vertical="center" wrapText="1"/>
    </xf>
    <xf numFmtId="0" fontId="35" fillId="0" borderId="0" xfId="0" applyFont="1"/>
    <xf numFmtId="3" fontId="36" fillId="3" borderId="85" xfId="0" applyNumberFormat="1" applyFont="1" applyFill="1" applyBorder="1" applyAlignment="1">
      <alignment horizontal="center" vertical="center"/>
    </xf>
    <xf numFmtId="187" fontId="8" fillId="19" borderId="5" xfId="0" applyNumberFormat="1" applyFont="1" applyFill="1" applyBorder="1" applyAlignment="1">
      <alignment vertical="center"/>
    </xf>
    <xf numFmtId="0" fontId="17" fillId="2" borderId="84" xfId="0" applyFont="1" applyFill="1" applyBorder="1"/>
    <xf numFmtId="0" fontId="49" fillId="0" borderId="0" xfId="0" applyFont="1" applyAlignment="1">
      <alignment vertical="center" wrapText="1"/>
    </xf>
    <xf numFmtId="165" fontId="55" fillId="0" borderId="17" xfId="0" applyNumberFormat="1" applyFont="1" applyBorder="1" applyAlignment="1">
      <alignment horizontal="justify" vertical="center" wrapText="1"/>
    </xf>
    <xf numFmtId="0" fontId="7" fillId="0" borderId="17" xfId="0" applyFont="1" applyBorder="1" applyAlignment="1">
      <alignment horizontal="center" wrapText="1"/>
    </xf>
    <xf numFmtId="0" fontId="8" fillId="12" borderId="2" xfId="0" applyNumberFormat="1" applyFont="1" applyFill="1" applyBorder="1" applyAlignment="1">
      <alignment vertical="center"/>
    </xf>
    <xf numFmtId="0" fontId="8" fillId="19" borderId="5" xfId="2" applyNumberFormat="1" applyFont="1" applyFill="1" applyBorder="1" applyAlignment="1">
      <alignment horizontal="right" vertical="center"/>
    </xf>
    <xf numFmtId="0" fontId="8" fillId="19" borderId="5" xfId="0" applyNumberFormat="1" applyFont="1" applyFill="1" applyBorder="1" applyAlignment="1">
      <alignment horizontal="right" vertical="center"/>
    </xf>
    <xf numFmtId="165" fontId="8" fillId="0" borderId="17" xfId="0" applyNumberFormat="1" applyFont="1" applyFill="1" applyBorder="1" applyAlignment="1">
      <alignment horizontal="justify" vertical="center"/>
    </xf>
    <xf numFmtId="165" fontId="15" fillId="0" borderId="15" xfId="0" applyNumberFormat="1" applyFont="1" applyFill="1" applyBorder="1" applyAlignment="1">
      <alignment horizontal="center" vertical="center"/>
    </xf>
    <xf numFmtId="165" fontId="15" fillId="0" borderId="63" xfId="0" applyNumberFormat="1" applyFont="1" applyFill="1" applyBorder="1" applyAlignment="1">
      <alignment horizontal="center" vertical="center"/>
    </xf>
    <xf numFmtId="165" fontId="6" fillId="0" borderId="63" xfId="0" applyNumberFormat="1" applyFont="1" applyFill="1" applyBorder="1" applyAlignment="1">
      <alignment horizontal="center" vertical="center"/>
    </xf>
    <xf numFmtId="165" fontId="7" fillId="0" borderId="63" xfId="0" applyNumberFormat="1" applyFont="1" applyFill="1" applyBorder="1" applyAlignment="1">
      <alignment horizontal="center" vertical="center"/>
    </xf>
    <xf numFmtId="165" fontId="7" fillId="0" borderId="79" xfId="0" applyNumberFormat="1" applyFont="1" applyFill="1" applyBorder="1" applyAlignment="1">
      <alignment horizontal="center" vertical="center"/>
    </xf>
    <xf numFmtId="165" fontId="7" fillId="0" borderId="63" xfId="0" applyNumberFormat="1" applyFont="1" applyBorder="1" applyAlignment="1">
      <alignment horizontal="center" vertical="center"/>
    </xf>
    <xf numFmtId="165" fontId="7" fillId="0" borderId="63" xfId="0" applyNumberFormat="1" applyFont="1" applyFill="1" applyBorder="1" applyAlignment="1">
      <alignment horizontal="center" vertical="center" wrapText="1"/>
    </xf>
    <xf numFmtId="165" fontId="7" fillId="0" borderId="63" xfId="0" applyNumberFormat="1" applyFont="1" applyBorder="1" applyAlignment="1">
      <alignment horizontal="center" vertical="center" wrapText="1"/>
    </xf>
    <xf numFmtId="165" fontId="7" fillId="0" borderId="79" xfId="0" applyNumberFormat="1" applyFont="1" applyFill="1" applyBorder="1" applyAlignment="1">
      <alignment horizontal="center" vertical="center" wrapText="1"/>
    </xf>
    <xf numFmtId="165" fontId="22" fillId="0" borderId="63" xfId="0" applyNumberFormat="1" applyFont="1" applyFill="1" applyBorder="1" applyAlignment="1">
      <alignment horizontal="center" vertical="center"/>
    </xf>
    <xf numFmtId="165" fontId="10" fillId="0" borderId="63" xfId="0" applyNumberFormat="1" applyFont="1" applyFill="1" applyBorder="1" applyAlignment="1">
      <alignment horizontal="center" vertical="center"/>
    </xf>
    <xf numFmtId="165" fontId="8" fillId="0" borderId="79" xfId="0" applyNumberFormat="1" applyFont="1" applyFill="1" applyBorder="1" applyAlignment="1">
      <alignment horizontal="center" vertical="center"/>
    </xf>
    <xf numFmtId="165" fontId="7" fillId="0" borderId="79" xfId="0" applyNumberFormat="1" applyFont="1" applyBorder="1" applyAlignment="1">
      <alignment horizontal="center" vertical="center" wrapText="1"/>
    </xf>
    <xf numFmtId="165" fontId="26" fillId="0" borderId="63" xfId="0" applyNumberFormat="1" applyFont="1" applyFill="1" applyBorder="1" applyAlignment="1">
      <alignment horizontal="center" vertical="center" wrapText="1"/>
    </xf>
    <xf numFmtId="165" fontId="7" fillId="8" borderId="79" xfId="0" applyNumberFormat="1" applyFont="1" applyFill="1" applyBorder="1" applyAlignment="1">
      <alignment horizontal="center" vertical="center"/>
    </xf>
    <xf numFmtId="165" fontId="29" fillId="8" borderId="79" xfId="0" applyNumberFormat="1" applyFont="1" applyFill="1" applyBorder="1" applyAlignment="1">
      <alignment horizontal="center" vertical="center"/>
    </xf>
    <xf numFmtId="165" fontId="15" fillId="14" borderId="17" xfId="0" applyNumberFormat="1" applyFont="1" applyFill="1" applyBorder="1" applyAlignment="1">
      <alignment horizontal="center" vertical="center"/>
    </xf>
    <xf numFmtId="165" fontId="31" fillId="14" borderId="17" xfId="0" applyNumberFormat="1" applyFont="1" applyFill="1" applyBorder="1" applyAlignment="1">
      <alignment horizontal="center" vertical="center"/>
    </xf>
    <xf numFmtId="165" fontId="31" fillId="14" borderId="21" xfId="0" applyNumberFormat="1" applyFont="1" applyFill="1" applyBorder="1" applyAlignment="1">
      <alignment horizontal="center" vertical="center"/>
    </xf>
    <xf numFmtId="165" fontId="8" fillId="0" borderId="80" xfId="0" applyNumberFormat="1" applyFont="1" applyBorder="1" applyAlignment="1">
      <alignment horizontal="justify" vertical="center"/>
    </xf>
    <xf numFmtId="187" fontId="11" fillId="0" borderId="0" xfId="0" applyNumberFormat="1" applyFont="1" applyFill="1" applyBorder="1" applyAlignment="1">
      <alignment horizontal="center" vertical="center" wrapText="1"/>
    </xf>
    <xf numFmtId="187" fontId="7" fillId="7" borderId="0" xfId="0" applyNumberFormat="1" applyFont="1" applyFill="1" applyBorder="1" applyAlignment="1">
      <alignment horizontal="right" vertical="center"/>
    </xf>
    <xf numFmtId="187" fontId="8" fillId="0" borderId="0" xfId="0" applyNumberFormat="1" applyFont="1" applyFill="1" applyBorder="1" applyAlignment="1">
      <alignment horizontal="right" vertical="center" wrapText="1"/>
    </xf>
    <xf numFmtId="175" fontId="8" fillId="19" borderId="0" xfId="0" applyNumberFormat="1" applyFont="1" applyFill="1" applyBorder="1" applyAlignment="1">
      <alignment horizontal="right" vertical="center"/>
    </xf>
    <xf numFmtId="187" fontId="8" fillId="19" borderId="0" xfId="0" applyNumberFormat="1" applyFont="1" applyFill="1" applyBorder="1" applyAlignment="1">
      <alignment horizontal="right" vertical="center"/>
    </xf>
    <xf numFmtId="187" fontId="8" fillId="19" borderId="0" xfId="0" applyNumberFormat="1" applyFont="1" applyFill="1" applyBorder="1" applyAlignment="1">
      <alignment horizontal="right" vertical="center" wrapText="1"/>
    </xf>
    <xf numFmtId="187" fontId="23" fillId="19" borderId="0" xfId="0" applyNumberFormat="1" applyFont="1" applyFill="1" applyBorder="1" applyAlignment="1">
      <alignment horizontal="right" vertical="center" wrapText="1"/>
    </xf>
    <xf numFmtId="187" fontId="11" fillId="19" borderId="0" xfId="0" applyNumberFormat="1" applyFont="1" applyFill="1" applyBorder="1" applyAlignment="1">
      <alignment horizontal="right" vertical="center" wrapText="1"/>
    </xf>
    <xf numFmtId="187" fontId="43" fillId="20" borderId="0" xfId="0" applyNumberFormat="1" applyFont="1" applyFill="1" applyBorder="1" applyAlignment="1">
      <alignment horizontal="right" vertical="center"/>
    </xf>
    <xf numFmtId="175" fontId="8" fillId="19" borderId="0" xfId="2" applyNumberFormat="1" applyFont="1" applyFill="1" applyBorder="1" applyAlignment="1">
      <alignment horizontal="right" vertical="center"/>
    </xf>
    <xf numFmtId="173" fontId="8" fillId="19" borderId="0" xfId="0" applyNumberFormat="1" applyFont="1" applyFill="1" applyBorder="1" applyAlignment="1">
      <alignment horizontal="right" vertical="center" wrapText="1"/>
    </xf>
    <xf numFmtId="187" fontId="8" fillId="19" borderId="86" xfId="0" applyNumberFormat="1" applyFont="1" applyFill="1" applyBorder="1" applyAlignment="1">
      <alignment horizontal="right" vertical="center"/>
    </xf>
    <xf numFmtId="187" fontId="8" fillId="12" borderId="86" xfId="0" applyNumberFormat="1" applyFont="1" applyFill="1" applyBorder="1" applyAlignment="1">
      <alignment horizontal="right" vertical="center"/>
    </xf>
    <xf numFmtId="187" fontId="7" fillId="8" borderId="86" xfId="0" applyNumberFormat="1" applyFont="1" applyFill="1" applyBorder="1" applyAlignment="1">
      <alignment horizontal="right" vertical="center" wrapText="1"/>
    </xf>
    <xf numFmtId="173" fontId="8" fillId="19" borderId="86" xfId="0" applyNumberFormat="1" applyFont="1" applyFill="1" applyBorder="1" applyAlignment="1">
      <alignment horizontal="right" vertical="center" wrapText="1"/>
    </xf>
    <xf numFmtId="173" fontId="8" fillId="12" borderId="86" xfId="0" applyNumberFormat="1" applyFont="1" applyFill="1" applyBorder="1" applyAlignment="1">
      <alignment horizontal="right" vertical="center" wrapText="1"/>
    </xf>
    <xf numFmtId="187" fontId="8" fillId="19" borderId="86" xfId="0" applyNumberFormat="1" applyFont="1" applyFill="1" applyBorder="1" applyAlignment="1">
      <alignment horizontal="right" vertical="center" wrapText="1"/>
    </xf>
    <xf numFmtId="187" fontId="8" fillId="12" borderId="86" xfId="0" applyNumberFormat="1" applyFont="1" applyFill="1" applyBorder="1" applyAlignment="1">
      <alignment horizontal="right" vertical="center" wrapText="1"/>
    </xf>
    <xf numFmtId="173" fontId="20" fillId="18" borderId="26" xfId="0" applyNumberFormat="1" applyFont="1" applyFill="1" applyBorder="1" applyAlignment="1">
      <alignment horizontal="center" vertical="center" wrapText="1"/>
    </xf>
    <xf numFmtId="175" fontId="8" fillId="19" borderId="3" xfId="2" applyNumberFormat="1" applyFont="1" applyFill="1" applyBorder="1" applyAlignment="1">
      <alignment horizontal="right" vertical="center"/>
    </xf>
    <xf numFmtId="172" fontId="8" fillId="19" borderId="0" xfId="2" applyNumberFormat="1" applyFont="1" applyFill="1" applyBorder="1" applyAlignment="1">
      <alignment horizontal="right" vertical="center"/>
    </xf>
    <xf numFmtId="172" fontId="8" fillId="19" borderId="0" xfId="0" applyNumberFormat="1" applyFont="1" applyFill="1" applyBorder="1" applyAlignment="1">
      <alignment horizontal="right" vertical="center"/>
    </xf>
    <xf numFmtId="175" fontId="8" fillId="22" borderId="0" xfId="2" applyNumberFormat="1" applyFont="1" applyFill="1" applyBorder="1" applyAlignment="1">
      <alignment horizontal="right" vertical="center"/>
    </xf>
    <xf numFmtId="175" fontId="8" fillId="19" borderId="0" xfId="2" applyNumberFormat="1" applyFont="1" applyFill="1" applyBorder="1" applyAlignment="1">
      <alignment horizontal="right" vertical="center" wrapText="1"/>
    </xf>
    <xf numFmtId="3" fontId="8" fillId="19" borderId="0" xfId="2" applyNumberFormat="1" applyFont="1" applyFill="1" applyBorder="1" applyAlignment="1" applyProtection="1">
      <alignment horizontal="right" vertical="center"/>
    </xf>
    <xf numFmtId="172" fontId="8" fillId="19" borderId="0" xfId="2" applyNumberFormat="1" applyFont="1" applyFill="1" applyBorder="1" applyAlignment="1">
      <alignment horizontal="right" vertical="center" wrapText="1"/>
    </xf>
    <xf numFmtId="187" fontId="15" fillId="14" borderId="9" xfId="0" applyNumberFormat="1" applyFont="1" applyFill="1" applyBorder="1" applyAlignment="1">
      <alignment horizontal="right" vertical="center"/>
    </xf>
    <xf numFmtId="187" fontId="8" fillId="0" borderId="2" xfId="0" applyNumberFormat="1" applyFont="1" applyBorder="1" applyAlignment="1">
      <alignment horizontal="right" vertical="center"/>
    </xf>
    <xf numFmtId="187" fontId="7" fillId="7" borderId="2" xfId="0" applyNumberFormat="1" applyFont="1" applyFill="1" applyBorder="1" applyAlignment="1">
      <alignment horizontal="right" vertical="center"/>
    </xf>
    <xf numFmtId="187" fontId="8" fillId="8" borderId="2" xfId="0" applyNumberFormat="1" applyFont="1" applyFill="1" applyBorder="1" applyAlignment="1">
      <alignment horizontal="right" vertical="center" wrapText="1"/>
    </xf>
    <xf numFmtId="0" fontId="5" fillId="0" borderId="0" xfId="0" applyFont="1" applyFill="1" applyBorder="1"/>
    <xf numFmtId="3" fontId="8" fillId="3" borderId="85" xfId="0" applyNumberFormat="1" applyFont="1" applyFill="1" applyBorder="1" applyAlignment="1">
      <alignment horizontal="center" vertical="center"/>
    </xf>
    <xf numFmtId="0" fontId="8" fillId="0" borderId="0" xfId="0" applyFont="1" applyAlignment="1">
      <alignment vertical="center" wrapText="1"/>
    </xf>
    <xf numFmtId="165" fontId="53" fillId="0" borderId="0" xfId="0" applyNumberFormat="1" applyFont="1" applyAlignment="1">
      <alignment horizontal="center" vertical="center" wrapText="1"/>
    </xf>
    <xf numFmtId="165" fontId="20" fillId="0" borderId="0" xfId="0" applyNumberFormat="1" applyFont="1" applyAlignment="1">
      <alignment horizontal="center" vertical="center" wrapText="1"/>
    </xf>
    <xf numFmtId="0" fontId="8" fillId="0" borderId="92" xfId="0" applyFont="1" applyBorder="1" applyAlignment="1">
      <alignment vertical="center" wrapText="1"/>
    </xf>
    <xf numFmtId="165" fontId="8" fillId="0" borderId="20" xfId="0" applyNumberFormat="1" applyFont="1" applyBorder="1" applyAlignment="1">
      <alignment horizontal="justify" vertical="center" wrapText="1"/>
    </xf>
    <xf numFmtId="0" fontId="8" fillId="12" borderId="2" xfId="0" applyFont="1" applyFill="1" applyBorder="1" applyAlignment="1">
      <alignment vertical="center"/>
    </xf>
    <xf numFmtId="0" fontId="8" fillId="19" borderId="5" xfId="0" applyFont="1" applyFill="1" applyBorder="1" applyAlignment="1">
      <alignment horizontal="right" vertical="center"/>
    </xf>
    <xf numFmtId="0" fontId="57" fillId="0" borderId="0" xfId="0" applyFont="1" applyAlignment="1">
      <alignment horizontal="justify" vertical="center"/>
    </xf>
    <xf numFmtId="49" fontId="9" fillId="0" borderId="63" xfId="10" applyNumberFormat="1" applyFont="1" applyBorder="1" applyAlignment="1">
      <alignment horizontal="center" vertical="center" wrapText="1"/>
    </xf>
    <xf numFmtId="0" fontId="8" fillId="0" borderId="17" xfId="10" applyFont="1" applyBorder="1" applyAlignment="1">
      <alignment horizontal="justify" vertical="center"/>
    </xf>
    <xf numFmtId="0" fontId="49" fillId="0" borderId="17" xfId="0" applyFont="1" applyBorder="1" applyAlignment="1">
      <alignment vertical="center" wrapText="1"/>
    </xf>
    <xf numFmtId="0" fontId="0" fillId="0" borderId="84" xfId="0" applyBorder="1"/>
    <xf numFmtId="0" fontId="7" fillId="0" borderId="0" xfId="0" applyNumberFormat="1" applyFont="1" applyAlignment="1">
      <alignment horizontal="center" vertical="center" wrapText="1"/>
    </xf>
    <xf numFmtId="0" fontId="7" fillId="0" borderId="0" xfId="0" applyNumberFormat="1" applyFont="1" applyFill="1" applyBorder="1" applyAlignment="1">
      <alignment horizontal="center" vertical="center" wrapText="1"/>
    </xf>
    <xf numFmtId="175" fontId="50" fillId="0" borderId="2" xfId="2" applyNumberFormat="1" applyFont="1" applyFill="1" applyBorder="1" applyAlignment="1">
      <alignment horizontal="center" vertical="center"/>
    </xf>
    <xf numFmtId="187" fontId="50" fillId="0" borderId="2" xfId="0" applyNumberFormat="1" applyFont="1" applyFill="1" applyBorder="1" applyAlignment="1">
      <alignment horizontal="right" vertical="center"/>
    </xf>
    <xf numFmtId="175" fontId="50" fillId="0" borderId="2" xfId="0" applyNumberFormat="1" applyFont="1" applyFill="1" applyBorder="1" applyAlignment="1">
      <alignment horizontal="center" vertical="center"/>
    </xf>
    <xf numFmtId="172" fontId="50" fillId="0" borderId="2" xfId="2" applyNumberFormat="1" applyFont="1" applyFill="1" applyBorder="1" applyAlignment="1">
      <alignment horizontal="center" vertical="center"/>
    </xf>
    <xf numFmtId="172" fontId="50" fillId="0" borderId="2" xfId="0" applyNumberFormat="1" applyFont="1" applyFill="1" applyBorder="1" applyAlignment="1">
      <alignment horizontal="center" vertical="center"/>
    </xf>
    <xf numFmtId="172" fontId="50" fillId="0" borderId="2" xfId="2" applyNumberFormat="1" applyFont="1" applyFill="1" applyBorder="1" applyAlignment="1">
      <alignment horizontal="center" vertical="center" wrapText="1"/>
    </xf>
    <xf numFmtId="49" fontId="56" fillId="0" borderId="63" xfId="0" applyNumberFormat="1" applyFont="1" applyFill="1" applyBorder="1" applyAlignment="1">
      <alignment horizontal="center" vertical="center" wrapText="1"/>
    </xf>
    <xf numFmtId="49" fontId="50" fillId="0" borderId="62" xfId="0" applyNumberFormat="1" applyFont="1" applyFill="1" applyBorder="1" applyAlignment="1">
      <alignment horizontal="center" vertical="center"/>
    </xf>
    <xf numFmtId="49" fontId="52" fillId="0" borderId="62" xfId="0" applyNumberFormat="1" applyFont="1" applyFill="1" applyBorder="1" applyAlignment="1">
      <alignment vertical="center" wrapText="1"/>
    </xf>
    <xf numFmtId="49" fontId="50" fillId="0" borderId="62" xfId="0" applyNumberFormat="1" applyFont="1" applyFill="1" applyBorder="1" applyAlignment="1">
      <alignment vertical="center" wrapText="1"/>
    </xf>
    <xf numFmtId="49" fontId="50" fillId="0" borderId="62" xfId="0" quotePrefix="1" applyNumberFormat="1" applyFont="1" applyFill="1" applyBorder="1" applyAlignment="1">
      <alignment horizontal="center" vertical="center"/>
    </xf>
    <xf numFmtId="49" fontId="52" fillId="0" borderId="62" xfId="0" applyNumberFormat="1" applyFont="1" applyFill="1" applyBorder="1" applyAlignment="1">
      <alignment horizontal="center" vertical="center"/>
    </xf>
    <xf numFmtId="49" fontId="52" fillId="0" borderId="74" xfId="0" applyNumberFormat="1" applyFont="1" applyFill="1" applyBorder="1" applyAlignment="1">
      <alignment horizontal="center" vertical="center"/>
    </xf>
    <xf numFmtId="49" fontId="52" fillId="7" borderId="62" xfId="0" applyNumberFormat="1" applyFont="1" applyFill="1" applyBorder="1" applyAlignment="1">
      <alignment horizontal="center" vertical="center"/>
    </xf>
    <xf numFmtId="49" fontId="52" fillId="0" borderId="62" xfId="0" applyNumberFormat="1" applyFont="1" applyBorder="1" applyAlignment="1">
      <alignment horizontal="center" vertical="center"/>
    </xf>
    <xf numFmtId="49" fontId="52" fillId="0" borderId="34" xfId="0" applyNumberFormat="1" applyFont="1" applyFill="1" applyBorder="1" applyAlignment="1">
      <alignment horizontal="center" vertical="center"/>
    </xf>
    <xf numFmtId="49" fontId="52" fillId="0" borderId="62" xfId="0" applyNumberFormat="1" applyFont="1" applyBorder="1" applyAlignment="1">
      <alignment horizontal="center" vertical="center" wrapText="1"/>
    </xf>
    <xf numFmtId="49" fontId="52" fillId="0" borderId="62" xfId="0" applyNumberFormat="1" applyFont="1" applyFill="1" applyBorder="1" applyAlignment="1">
      <alignment horizontal="center" vertical="center" wrapText="1"/>
    </xf>
    <xf numFmtId="49" fontId="52" fillId="0" borderId="74" xfId="0" applyNumberFormat="1" applyFont="1" applyFill="1" applyBorder="1" applyAlignment="1">
      <alignment horizontal="center" vertical="center" wrapText="1"/>
    </xf>
    <xf numFmtId="49" fontId="52" fillId="8" borderId="74" xfId="0" applyNumberFormat="1" applyFont="1" applyFill="1" applyBorder="1" applyAlignment="1">
      <alignment horizontal="right" vertical="center" wrapText="1"/>
    </xf>
    <xf numFmtId="49" fontId="52" fillId="0" borderId="62" xfId="0" applyNumberFormat="1" applyFont="1" applyBorder="1"/>
    <xf numFmtId="49" fontId="52" fillId="0" borderId="74" xfId="0" applyNumberFormat="1" applyFont="1" applyBorder="1" applyAlignment="1">
      <alignment horizontal="center" vertical="center"/>
    </xf>
    <xf numFmtId="49" fontId="52" fillId="8" borderId="74" xfId="0" applyNumberFormat="1" applyFont="1" applyFill="1" applyBorder="1" applyAlignment="1">
      <alignment horizontal="center" vertical="center"/>
    </xf>
    <xf numFmtId="49" fontId="52" fillId="0" borderId="62" xfId="10" applyNumberFormat="1" applyFont="1" applyFill="1" applyBorder="1" applyAlignment="1">
      <alignment horizontal="center" vertical="center"/>
    </xf>
    <xf numFmtId="49" fontId="52" fillId="14" borderId="36" xfId="0" applyNumberFormat="1" applyFont="1" applyFill="1" applyBorder="1" applyAlignment="1">
      <alignment horizontal="center" vertical="center"/>
    </xf>
    <xf numFmtId="49" fontId="52" fillId="14" borderId="37" xfId="0" applyNumberFormat="1" applyFont="1" applyFill="1" applyBorder="1" applyAlignment="1">
      <alignment horizontal="center" vertical="center"/>
    </xf>
    <xf numFmtId="49" fontId="50" fillId="0" borderId="27" xfId="0" applyNumberFormat="1" applyFont="1" applyFill="1" applyBorder="1" applyAlignment="1">
      <alignment horizontal="center" vertical="center"/>
    </xf>
    <xf numFmtId="49" fontId="50" fillId="0" borderId="0" xfId="0" applyNumberFormat="1" applyFont="1" applyFill="1" applyBorder="1" applyAlignment="1">
      <alignment horizontal="center" vertical="center"/>
    </xf>
    <xf numFmtId="0" fontId="52" fillId="0" borderId="62" xfId="0" applyNumberFormat="1" applyFont="1" applyFill="1" applyBorder="1" applyAlignment="1">
      <alignment horizontal="center" vertical="center"/>
    </xf>
    <xf numFmtId="49" fontId="56" fillId="0" borderId="63" xfId="0" applyNumberFormat="1" applyFont="1" applyFill="1" applyBorder="1" applyAlignment="1">
      <alignment horizontal="center" vertical="center"/>
    </xf>
    <xf numFmtId="0" fontId="8" fillId="0" borderId="0" xfId="0" applyFont="1" applyAlignment="1">
      <alignment wrapText="1"/>
    </xf>
    <xf numFmtId="165" fontId="8" fillId="0" borderId="63" xfId="10" applyNumberFormat="1" applyFont="1" applyBorder="1" applyAlignment="1">
      <alignment horizontal="justify" vertical="center" wrapText="1"/>
    </xf>
    <xf numFmtId="3" fontId="8" fillId="0" borderId="83" xfId="0" applyNumberFormat="1" applyFont="1" applyBorder="1" applyAlignment="1">
      <alignment vertical="center" wrapText="1"/>
    </xf>
    <xf numFmtId="173" fontId="15" fillId="0" borderId="94" xfId="0" applyNumberFormat="1" applyFont="1" applyFill="1" applyBorder="1" applyAlignment="1">
      <alignment horizontal="center" vertical="center" wrapText="1"/>
    </xf>
    <xf numFmtId="173" fontId="15" fillId="0" borderId="24" xfId="0" applyNumberFormat="1" applyFont="1" applyFill="1" applyBorder="1" applyAlignment="1">
      <alignment horizontal="center" vertical="center" wrapText="1"/>
    </xf>
    <xf numFmtId="173" fontId="8" fillId="0" borderId="101" xfId="0" applyNumberFormat="1" applyFont="1" applyFill="1" applyBorder="1" applyAlignment="1">
      <alignment horizontal="right" vertical="center"/>
    </xf>
    <xf numFmtId="173" fontId="8" fillId="0" borderId="81" xfId="0" applyNumberFormat="1" applyFont="1" applyFill="1" applyBorder="1" applyAlignment="1">
      <alignment horizontal="right" vertical="center"/>
    </xf>
    <xf numFmtId="173" fontId="16" fillId="0" borderId="101" xfId="0" applyNumberFormat="1" applyFont="1" applyFill="1" applyBorder="1" applyAlignment="1">
      <alignment horizontal="center" vertical="center" wrapText="1"/>
    </xf>
    <xf numFmtId="173" fontId="16" fillId="0" borderId="81" xfId="0" applyNumberFormat="1" applyFont="1" applyFill="1" applyBorder="1" applyAlignment="1">
      <alignment horizontal="center" vertical="center" wrapText="1"/>
    </xf>
    <xf numFmtId="171" fontId="8" fillId="0" borderId="101" xfId="0" applyNumberFormat="1" applyFont="1" applyFill="1" applyBorder="1" applyAlignment="1">
      <alignment horizontal="center" vertical="center"/>
    </xf>
    <xf numFmtId="171" fontId="8" fillId="0" borderId="81" xfId="0" applyNumberFormat="1" applyFont="1" applyFill="1" applyBorder="1" applyAlignment="1">
      <alignment horizontal="center" vertical="center"/>
    </xf>
    <xf numFmtId="173" fontId="11" fillId="0" borderId="101" xfId="0" applyNumberFormat="1" applyFont="1" applyFill="1" applyBorder="1" applyAlignment="1">
      <alignment horizontal="center" vertical="center" wrapText="1"/>
    </xf>
    <xf numFmtId="173" fontId="11" fillId="0" borderId="81" xfId="0" applyNumberFormat="1" applyFont="1" applyFill="1" applyBorder="1" applyAlignment="1">
      <alignment horizontal="center" vertical="center" wrapText="1"/>
    </xf>
    <xf numFmtId="187" fontId="8" fillId="8" borderId="101" xfId="0" applyNumberFormat="1" applyFont="1" applyFill="1" applyBorder="1" applyAlignment="1">
      <alignment horizontal="right" vertical="center"/>
    </xf>
    <xf numFmtId="187" fontId="8" fillId="8" borderId="81" xfId="0" applyNumberFormat="1" applyFont="1" applyFill="1" applyBorder="1" applyAlignment="1">
      <alignment horizontal="right" vertical="center"/>
    </xf>
    <xf numFmtId="174" fontId="8" fillId="8" borderId="99" xfId="0" applyNumberFormat="1" applyFont="1" applyFill="1" applyBorder="1" applyAlignment="1">
      <alignment horizontal="right" vertical="center"/>
    </xf>
    <xf numFmtId="173" fontId="7" fillId="7" borderId="101" xfId="0" applyNumberFormat="1" applyFont="1" applyFill="1" applyBorder="1" applyAlignment="1">
      <alignment horizontal="right" vertical="center"/>
    </xf>
    <xf numFmtId="174" fontId="7" fillId="7" borderId="81" xfId="0" applyNumberFormat="1" applyFont="1" applyFill="1" applyBorder="1" applyAlignment="1">
      <alignment horizontal="right" vertical="center"/>
    </xf>
    <xf numFmtId="173" fontId="8" fillId="8" borderId="101" xfId="0" applyNumberFormat="1" applyFont="1" applyFill="1" applyBorder="1" applyAlignment="1">
      <alignment horizontal="right" vertical="center"/>
    </xf>
    <xf numFmtId="173" fontId="8" fillId="8" borderId="81" xfId="0" applyNumberFormat="1" applyFont="1" applyFill="1" applyBorder="1" applyAlignment="1">
      <alignment horizontal="right" vertical="center"/>
    </xf>
    <xf numFmtId="187" fontId="8" fillId="8" borderId="101" xfId="0" applyNumberFormat="1" applyFont="1" applyFill="1" applyBorder="1" applyAlignment="1">
      <alignment horizontal="right" vertical="center" wrapText="1"/>
    </xf>
    <xf numFmtId="187" fontId="8" fillId="8" borderId="81" xfId="0" applyNumberFormat="1" applyFont="1" applyFill="1" applyBorder="1" applyAlignment="1">
      <alignment horizontal="right" vertical="center" wrapText="1"/>
    </xf>
    <xf numFmtId="187" fontId="8" fillId="8" borderId="101" xfId="0" applyNumberFormat="1" applyFont="1" applyFill="1" applyBorder="1" applyAlignment="1">
      <alignment vertical="center"/>
    </xf>
    <xf numFmtId="187" fontId="8" fillId="8" borderId="81" xfId="0" applyNumberFormat="1" applyFont="1" applyFill="1" applyBorder="1" applyAlignment="1">
      <alignment vertical="center"/>
    </xf>
    <xf numFmtId="174" fontId="8" fillId="8" borderId="99" xfId="0" applyNumberFormat="1" applyFont="1" applyFill="1" applyBorder="1" applyAlignment="1">
      <alignment horizontal="right" vertical="center" wrapText="1"/>
    </xf>
    <xf numFmtId="173" fontId="8" fillId="8" borderId="101" xfId="0" applyNumberFormat="1" applyFont="1" applyFill="1" applyBorder="1" applyAlignment="1">
      <alignment horizontal="right" vertical="center" wrapText="1"/>
    </xf>
    <xf numFmtId="173" fontId="8" fillId="8" borderId="81" xfId="0" applyNumberFormat="1" applyFont="1" applyFill="1" applyBorder="1" applyAlignment="1">
      <alignment horizontal="right" vertical="center" wrapText="1"/>
    </xf>
    <xf numFmtId="187" fontId="8" fillId="8" borderId="24" xfId="0" applyNumberFormat="1" applyFont="1" applyFill="1" applyBorder="1" applyAlignment="1">
      <alignment horizontal="right" vertical="center"/>
    </xf>
    <xf numFmtId="173" fontId="8" fillId="8" borderId="99" xfId="0" applyNumberFormat="1" applyFont="1" applyFill="1" applyBorder="1" applyAlignment="1">
      <alignment horizontal="right" vertical="center" wrapText="1"/>
    </xf>
    <xf numFmtId="173" fontId="7" fillId="7" borderId="81" xfId="0" applyNumberFormat="1" applyFont="1" applyFill="1" applyBorder="1" applyAlignment="1">
      <alignment horizontal="right" vertical="center"/>
    </xf>
    <xf numFmtId="174" fontId="7" fillId="7" borderId="101" xfId="0" applyNumberFormat="1" applyFont="1" applyFill="1" applyBorder="1" applyAlignment="1">
      <alignment horizontal="right" vertical="center"/>
    </xf>
    <xf numFmtId="173" fontId="8" fillId="8" borderId="99" xfId="0" applyNumberFormat="1" applyFont="1" applyFill="1" applyBorder="1" applyAlignment="1">
      <alignment horizontal="right" vertical="center"/>
    </xf>
    <xf numFmtId="173" fontId="23" fillId="8" borderId="101" xfId="0" applyNumberFormat="1" applyFont="1" applyFill="1" applyBorder="1" applyAlignment="1">
      <alignment horizontal="center" vertical="center" wrapText="1"/>
    </xf>
    <xf numFmtId="173" fontId="23" fillId="8" borderId="81" xfId="0" applyNumberFormat="1" applyFont="1" applyFill="1" applyBorder="1" applyAlignment="1">
      <alignment horizontal="center" vertical="center" wrapText="1"/>
    </xf>
    <xf numFmtId="187" fontId="6" fillId="8" borderId="99" xfId="0" applyNumberFormat="1" applyFont="1" applyFill="1" applyBorder="1" applyAlignment="1">
      <alignment horizontal="right" vertical="center" wrapText="1"/>
    </xf>
    <xf numFmtId="173" fontId="11" fillId="8" borderId="101" xfId="0" applyNumberFormat="1" applyFont="1" applyFill="1" applyBorder="1" applyAlignment="1">
      <alignment horizontal="center" vertical="center" wrapText="1"/>
    </xf>
    <xf numFmtId="173" fontId="11" fillId="8" borderId="81" xfId="0" applyNumberFormat="1" applyFont="1" applyFill="1" applyBorder="1" applyAlignment="1">
      <alignment horizontal="center" vertical="center" wrapText="1"/>
    </xf>
    <xf numFmtId="173" fontId="13" fillId="8" borderId="101" xfId="0" applyNumberFormat="1" applyFont="1" applyFill="1" applyBorder="1" applyAlignment="1">
      <alignment horizontal="center" vertical="center" wrapText="1"/>
    </xf>
    <xf numFmtId="173" fontId="13" fillId="8" borderId="81" xfId="0" applyNumberFormat="1" applyFont="1" applyFill="1" applyBorder="1" applyAlignment="1">
      <alignment horizontal="center" vertical="center" wrapText="1"/>
    </xf>
    <xf numFmtId="173" fontId="8" fillId="8" borderId="81" xfId="0" applyNumberFormat="1" applyFont="1" applyFill="1" applyBorder="1" applyAlignment="1"/>
    <xf numFmtId="187" fontId="8" fillId="8" borderId="81" xfId="0" applyNumberFormat="1" applyFont="1" applyFill="1" applyBorder="1" applyAlignment="1"/>
    <xf numFmtId="187" fontId="8" fillId="11" borderId="101" xfId="0" applyNumberFormat="1" applyFont="1" applyFill="1" applyBorder="1" applyAlignment="1">
      <alignment vertical="center"/>
    </xf>
    <xf numFmtId="187" fontId="8" fillId="11" borderId="81" xfId="0" applyNumberFormat="1" applyFont="1" applyFill="1" applyBorder="1" applyAlignment="1">
      <alignment vertical="center"/>
    </xf>
    <xf numFmtId="173" fontId="8" fillId="8" borderId="101" xfId="0" applyNumberFormat="1" applyFont="1" applyFill="1" applyBorder="1" applyAlignment="1">
      <alignment vertical="center"/>
    </xf>
    <xf numFmtId="173" fontId="8" fillId="8" borderId="81" xfId="0" applyNumberFormat="1" applyFont="1" applyFill="1" applyBorder="1" applyAlignment="1">
      <alignment vertical="center"/>
    </xf>
    <xf numFmtId="173" fontId="8" fillId="11" borderId="101" xfId="0" applyNumberFormat="1" applyFont="1" applyFill="1" applyBorder="1" applyAlignment="1">
      <alignment horizontal="right" vertical="center" wrapText="1"/>
    </xf>
    <xf numFmtId="173" fontId="8" fillId="11" borderId="81" xfId="0" applyNumberFormat="1" applyFont="1" applyFill="1" applyBorder="1" applyAlignment="1">
      <alignment horizontal="right" vertical="center" wrapText="1"/>
    </xf>
    <xf numFmtId="187" fontId="8" fillId="11" borderId="101" xfId="0" applyNumberFormat="1" applyFont="1" applyFill="1" applyBorder="1" applyAlignment="1">
      <alignment horizontal="right" vertical="center"/>
    </xf>
    <xf numFmtId="187" fontId="8" fillId="11" borderId="81" xfId="0" applyNumberFormat="1" applyFont="1" applyFill="1" applyBorder="1" applyAlignment="1">
      <alignment horizontal="right" vertical="center"/>
    </xf>
    <xf numFmtId="173" fontId="8" fillId="8" borderId="101" xfId="0" applyNumberFormat="1" applyFont="1" applyFill="1" applyBorder="1" applyAlignment="1">
      <alignment horizontal="right" wrapText="1"/>
    </xf>
    <xf numFmtId="173" fontId="8" fillId="8" borderId="81" xfId="0" applyNumberFormat="1" applyFont="1" applyFill="1" applyBorder="1" applyAlignment="1">
      <alignment horizontal="right" wrapText="1"/>
    </xf>
    <xf numFmtId="187" fontId="43" fillId="9" borderId="101" xfId="0" applyNumberFormat="1" applyFont="1" applyFill="1" applyBorder="1" applyAlignment="1">
      <alignment horizontal="right" vertical="center"/>
    </xf>
    <xf numFmtId="187" fontId="43" fillId="9" borderId="81" xfId="0" applyNumberFormat="1" applyFont="1" applyFill="1" applyBorder="1" applyAlignment="1">
      <alignment horizontal="right" vertical="center"/>
    </xf>
    <xf numFmtId="173" fontId="8" fillId="8" borderId="99" xfId="0" applyNumberFormat="1" applyFont="1" applyFill="1" applyBorder="1" applyAlignment="1">
      <alignment horizontal="right"/>
    </xf>
    <xf numFmtId="173" fontId="8" fillId="8" borderId="101" xfId="0" applyNumberFormat="1" applyFont="1" applyFill="1" applyBorder="1" applyAlignment="1">
      <alignment horizontal="right"/>
    </xf>
    <xf numFmtId="173" fontId="8" fillId="8" borderId="81" xfId="0" applyNumberFormat="1" applyFont="1" applyFill="1" applyBorder="1" applyAlignment="1">
      <alignment horizontal="right"/>
    </xf>
    <xf numFmtId="172" fontId="8" fillId="8" borderId="101" xfId="0" applyNumberFormat="1" applyFont="1" applyFill="1" applyBorder="1" applyAlignment="1">
      <alignment horizontal="right" vertical="center"/>
    </xf>
    <xf numFmtId="172" fontId="8" fillId="8" borderId="81" xfId="0" applyNumberFormat="1" applyFont="1" applyFill="1" applyBorder="1" applyAlignment="1">
      <alignment horizontal="right" vertical="center"/>
    </xf>
    <xf numFmtId="188" fontId="43" fillId="10" borderId="101" xfId="0" applyNumberFormat="1" applyFont="1" applyFill="1" applyBorder="1" applyAlignment="1">
      <alignment horizontal="right" vertical="center"/>
    </xf>
    <xf numFmtId="188" fontId="43" fillId="10" borderId="81" xfId="0" applyNumberFormat="1" applyFont="1" applyFill="1" applyBorder="1" applyAlignment="1">
      <alignment horizontal="right" vertical="center"/>
    </xf>
    <xf numFmtId="187" fontId="8" fillId="8" borderId="101" xfId="10" applyNumberFormat="1" applyFont="1" applyFill="1" applyBorder="1" applyAlignment="1">
      <alignment horizontal="right" vertical="center"/>
    </xf>
    <xf numFmtId="187" fontId="8" fillId="8" borderId="81" xfId="10" applyNumberFormat="1" applyFont="1" applyFill="1" applyBorder="1" applyAlignment="1">
      <alignment horizontal="right" vertical="center"/>
    </xf>
    <xf numFmtId="173" fontId="7" fillId="7" borderId="102" xfId="0" applyNumberFormat="1" applyFont="1" applyFill="1" applyBorder="1" applyAlignment="1">
      <alignment horizontal="right" vertical="center"/>
    </xf>
    <xf numFmtId="174" fontId="8" fillId="8" borderId="81" xfId="0" applyNumberFormat="1" applyFont="1" applyFill="1" applyBorder="1" applyAlignment="1">
      <alignment horizontal="right" vertical="center" wrapText="1"/>
    </xf>
    <xf numFmtId="3" fontId="8" fillId="8" borderId="101" xfId="0" applyNumberFormat="1" applyFont="1" applyFill="1" applyBorder="1" applyAlignment="1">
      <alignment horizontal="right" vertical="center" wrapText="1"/>
    </xf>
    <xf numFmtId="3" fontId="8" fillId="8" borderId="81" xfId="0" applyNumberFormat="1" applyFont="1" applyFill="1" applyBorder="1" applyAlignment="1">
      <alignment horizontal="right" vertical="center" wrapText="1"/>
    </xf>
    <xf numFmtId="3" fontId="8" fillId="8" borderId="101" xfId="0" applyNumberFormat="1" applyFont="1" applyFill="1" applyBorder="1" applyAlignment="1">
      <alignment horizontal="right" vertical="center"/>
    </xf>
    <xf numFmtId="3" fontId="8" fillId="8" borderId="81" xfId="0" applyNumberFormat="1" applyFont="1" applyFill="1" applyBorder="1" applyAlignment="1">
      <alignment horizontal="right" vertical="center"/>
    </xf>
    <xf numFmtId="187" fontId="10" fillId="8" borderId="81" xfId="0" applyNumberFormat="1" applyFont="1" applyFill="1" applyBorder="1" applyAlignment="1">
      <alignment vertical="center"/>
    </xf>
    <xf numFmtId="173" fontId="8" fillId="0" borderId="101" xfId="0" applyNumberFormat="1" applyFont="1" applyFill="1" applyBorder="1" applyAlignment="1">
      <alignment horizontal="right" vertical="center" wrapText="1"/>
    </xf>
    <xf numFmtId="173" fontId="8" fillId="0" borderId="81" xfId="0" applyNumberFormat="1" applyFont="1" applyFill="1" applyBorder="1" applyAlignment="1">
      <alignment horizontal="right" vertical="center" wrapText="1"/>
    </xf>
    <xf numFmtId="187" fontId="15" fillId="14" borderId="103" xfId="0" applyNumberFormat="1" applyFont="1" applyFill="1" applyBorder="1" applyAlignment="1">
      <alignment horizontal="right" vertical="center"/>
    </xf>
    <xf numFmtId="173" fontId="20" fillId="18" borderId="8" xfId="0" applyNumberFormat="1" applyFont="1" applyFill="1" applyBorder="1" applyAlignment="1">
      <alignment horizontal="center" vertical="center" wrapText="1"/>
    </xf>
    <xf numFmtId="187" fontId="7" fillId="8" borderId="98" xfId="0" applyNumberFormat="1" applyFont="1" applyFill="1" applyBorder="1" applyAlignment="1">
      <alignment horizontal="right" vertical="center" wrapText="1"/>
    </xf>
    <xf numFmtId="187" fontId="8" fillId="19" borderId="98" xfId="0" applyNumberFormat="1" applyFont="1" applyFill="1" applyBorder="1" applyAlignment="1">
      <alignment horizontal="right" vertical="center"/>
    </xf>
    <xf numFmtId="173" fontId="8" fillId="19" borderId="98" xfId="0" applyNumberFormat="1" applyFont="1" applyFill="1" applyBorder="1" applyAlignment="1">
      <alignment horizontal="right" vertical="center" wrapText="1"/>
    </xf>
    <xf numFmtId="187" fontId="8" fillId="19" borderId="98" xfId="0" applyNumberFormat="1" applyFont="1" applyFill="1" applyBorder="1" applyAlignment="1">
      <alignment horizontal="right" vertical="center" wrapText="1"/>
    </xf>
    <xf numFmtId="187" fontId="8" fillId="0" borderId="96" xfId="0" applyNumberFormat="1" applyFont="1" applyFill="1" applyBorder="1" applyAlignment="1">
      <alignment horizontal="right" vertical="center"/>
    </xf>
    <xf numFmtId="187" fontId="7" fillId="8" borderId="96" xfId="0" applyNumberFormat="1" applyFont="1" applyFill="1" applyBorder="1" applyAlignment="1">
      <alignment horizontal="right" vertical="center" wrapText="1"/>
    </xf>
    <xf numFmtId="173" fontId="8" fillId="0" borderId="96" xfId="0" applyNumberFormat="1" applyFont="1" applyFill="1" applyBorder="1" applyAlignment="1">
      <alignment horizontal="right" vertical="center" wrapText="1"/>
    </xf>
    <xf numFmtId="187" fontId="8" fillId="0" borderId="96" xfId="0" applyNumberFormat="1" applyFont="1" applyFill="1" applyBorder="1" applyAlignment="1">
      <alignment horizontal="right" vertical="center" wrapText="1"/>
    </xf>
    <xf numFmtId="187" fontId="8" fillId="12" borderId="104" xfId="0" applyNumberFormat="1" applyFont="1" applyFill="1" applyBorder="1" applyAlignment="1">
      <alignment horizontal="right" vertical="center"/>
    </xf>
    <xf numFmtId="187" fontId="8" fillId="19" borderId="104" xfId="0" applyNumberFormat="1" applyFont="1" applyFill="1" applyBorder="1" applyAlignment="1">
      <alignment horizontal="right" vertical="center"/>
    </xf>
    <xf numFmtId="187" fontId="18" fillId="14" borderId="12" xfId="0" applyNumberFormat="1" applyFont="1" applyFill="1" applyBorder="1" applyAlignment="1">
      <alignment horizontal="right" vertical="center"/>
    </xf>
    <xf numFmtId="187" fontId="18" fillId="14" borderId="103" xfId="0" applyNumberFormat="1" applyFont="1" applyFill="1" applyBorder="1" applyAlignment="1">
      <alignment horizontal="right" vertical="center"/>
    </xf>
    <xf numFmtId="187" fontId="18" fillId="14" borderId="9" xfId="0" applyNumberFormat="1" applyFont="1" applyFill="1" applyBorder="1" applyAlignment="1">
      <alignment horizontal="right" vertical="center"/>
    </xf>
    <xf numFmtId="187" fontId="18" fillId="14" borderId="49" xfId="0" applyNumberFormat="1" applyFont="1" applyFill="1" applyBorder="1" applyAlignment="1">
      <alignment horizontal="right" vertical="center"/>
    </xf>
    <xf numFmtId="187" fontId="18" fillId="14" borderId="30" xfId="0" applyNumberFormat="1" applyFont="1" applyFill="1" applyBorder="1" applyAlignment="1">
      <alignment horizontal="right" vertical="center"/>
    </xf>
    <xf numFmtId="173" fontId="18" fillId="14" borderId="12" xfId="0" applyNumberFormat="1" applyFont="1" applyFill="1" applyBorder="1" applyAlignment="1">
      <alignment horizontal="right" vertical="center"/>
    </xf>
    <xf numFmtId="173" fontId="18" fillId="14" borderId="9" xfId="0" applyNumberFormat="1" applyFont="1" applyFill="1" applyBorder="1" applyAlignment="1">
      <alignment horizontal="right" vertical="center"/>
    </xf>
    <xf numFmtId="173" fontId="18" fillId="14" borderId="49" xfId="0" applyNumberFormat="1" applyFont="1" applyFill="1" applyBorder="1" applyAlignment="1">
      <alignment horizontal="right" vertical="center"/>
    </xf>
    <xf numFmtId="187" fontId="18" fillId="14" borderId="13" xfId="0" applyNumberFormat="1" applyFont="1" applyFill="1" applyBorder="1" applyAlignment="1">
      <alignment horizontal="right" vertical="center"/>
    </xf>
    <xf numFmtId="187" fontId="18" fillId="14" borderId="33" xfId="0" applyNumberFormat="1" applyFont="1" applyFill="1" applyBorder="1" applyAlignment="1">
      <alignment horizontal="right" vertical="center"/>
    </xf>
    <xf numFmtId="187" fontId="18" fillId="14" borderId="10" xfId="0" applyNumberFormat="1" applyFont="1" applyFill="1" applyBorder="1" applyAlignment="1">
      <alignment horizontal="right" vertical="center"/>
    </xf>
    <xf numFmtId="187" fontId="18" fillId="14" borderId="50" xfId="0" applyNumberFormat="1" applyFont="1" applyFill="1" applyBorder="1" applyAlignment="1">
      <alignment horizontal="right" vertical="center"/>
    </xf>
    <xf numFmtId="187" fontId="18" fillId="14" borderId="31" xfId="0" applyNumberFormat="1" applyFont="1" applyFill="1" applyBorder="1" applyAlignment="1">
      <alignment horizontal="right" vertical="center"/>
    </xf>
    <xf numFmtId="173" fontId="18" fillId="14" borderId="13" xfId="0" applyNumberFormat="1" applyFont="1" applyFill="1" applyBorder="1" applyAlignment="1">
      <alignment horizontal="right" vertical="center"/>
    </xf>
    <xf numFmtId="173" fontId="18" fillId="14" borderId="10" xfId="0" applyNumberFormat="1" applyFont="1" applyFill="1" applyBorder="1" applyAlignment="1">
      <alignment horizontal="right" vertical="center"/>
    </xf>
    <xf numFmtId="173" fontId="18" fillId="14" borderId="50" xfId="0" applyNumberFormat="1" applyFont="1" applyFill="1" applyBorder="1" applyAlignment="1">
      <alignment horizontal="right" vertical="center"/>
    </xf>
    <xf numFmtId="173" fontId="8" fillId="0" borderId="101" xfId="0" applyNumberFormat="1" applyFont="1" applyBorder="1" applyAlignment="1">
      <alignment horizontal="right" vertical="center"/>
    </xf>
    <xf numFmtId="167" fontId="8" fillId="0" borderId="61" xfId="0" applyNumberFormat="1" applyFont="1" applyBorder="1" applyAlignment="1">
      <alignment horizontal="justify" wrapText="1"/>
    </xf>
    <xf numFmtId="173" fontId="6" fillId="8" borderId="106" xfId="0" applyNumberFormat="1" applyFont="1" applyFill="1" applyBorder="1" applyAlignment="1">
      <alignment horizontal="right" vertical="center" wrapText="1"/>
    </xf>
    <xf numFmtId="49" fontId="6" fillId="7" borderId="63" xfId="0" applyNumberFormat="1" applyFont="1" applyFill="1" applyBorder="1" applyAlignment="1">
      <alignment horizontal="center" vertical="center"/>
    </xf>
    <xf numFmtId="49" fontId="6" fillId="0" borderId="63" xfId="0" quotePrefix="1" applyNumberFormat="1" applyFont="1" applyFill="1" applyBorder="1" applyAlignment="1">
      <alignment horizontal="center" vertical="center" wrapText="1"/>
    </xf>
    <xf numFmtId="0" fontId="35" fillId="0" borderId="63" xfId="0" applyFont="1" applyFill="1" applyBorder="1"/>
    <xf numFmtId="0" fontId="35" fillId="0" borderId="0" xfId="0" applyFont="1" applyFill="1" applyBorder="1"/>
    <xf numFmtId="0" fontId="5" fillId="0" borderId="0" xfId="0" applyFont="1" applyFill="1" applyBorder="1" applyAlignment="1">
      <alignment horizontal="center"/>
    </xf>
    <xf numFmtId="0" fontId="8" fillId="0" borderId="17" xfId="0" applyFont="1" applyFill="1" applyBorder="1" applyAlignment="1">
      <alignment horizontal="left" wrapText="1"/>
    </xf>
    <xf numFmtId="187" fontId="8" fillId="5" borderId="101" xfId="0" applyNumberFormat="1" applyFont="1" applyFill="1" applyBorder="1" applyAlignment="1">
      <alignment horizontal="right" vertical="center"/>
    </xf>
    <xf numFmtId="187" fontId="8" fillId="8" borderId="107" xfId="0" applyNumberFormat="1" applyFont="1" applyFill="1" applyBorder="1" applyAlignment="1">
      <alignment horizontal="right" vertical="center" wrapText="1"/>
    </xf>
    <xf numFmtId="173" fontId="8" fillId="0" borderId="107" xfId="0" applyNumberFormat="1" applyFont="1" applyBorder="1" applyAlignment="1">
      <alignment horizontal="right" vertical="center"/>
    </xf>
    <xf numFmtId="173" fontId="11" fillId="8" borderId="107" xfId="0" applyNumberFormat="1" applyFont="1" applyFill="1" applyBorder="1" applyAlignment="1">
      <alignment horizontal="center" vertical="center" wrapText="1"/>
    </xf>
    <xf numFmtId="173" fontId="11" fillId="0" borderId="107" xfId="0" applyNumberFormat="1" applyFont="1" applyFill="1" applyBorder="1" applyAlignment="1">
      <alignment horizontal="center" vertical="center" wrapText="1"/>
    </xf>
    <xf numFmtId="0" fontId="8" fillId="0" borderId="107" xfId="0" applyNumberFormat="1" applyFont="1" applyFill="1" applyBorder="1" applyAlignment="1">
      <alignment horizontal="center" vertical="center"/>
    </xf>
    <xf numFmtId="173" fontId="8" fillId="0" borderId="107" xfId="0" applyNumberFormat="1" applyFont="1" applyFill="1" applyBorder="1" applyAlignment="1">
      <alignment horizontal="right" vertical="center"/>
    </xf>
    <xf numFmtId="173" fontId="8" fillId="8" borderId="107" xfId="0" applyNumberFormat="1" applyFont="1" applyFill="1" applyBorder="1" applyAlignment="1">
      <alignment horizontal="right" vertical="center" wrapText="1"/>
    </xf>
    <xf numFmtId="49" fontId="42" fillId="0" borderId="63" xfId="0" applyNumberFormat="1" applyFont="1" applyFill="1" applyBorder="1" applyAlignment="1">
      <alignment horizontal="center" vertical="center"/>
    </xf>
    <xf numFmtId="0" fontId="42" fillId="0" borderId="63" xfId="0"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173" fontId="8" fillId="8" borderId="107" xfId="0" applyNumberFormat="1" applyFont="1" applyFill="1" applyBorder="1" applyAlignment="1">
      <alignment horizontal="right" vertical="center"/>
    </xf>
    <xf numFmtId="167" fontId="8" fillId="0" borderId="1" xfId="0" applyNumberFormat="1" applyFont="1" applyFill="1" applyBorder="1" applyAlignment="1">
      <alignment horizontal="center" wrapText="1"/>
    </xf>
    <xf numFmtId="173" fontId="20" fillId="18" borderId="8" xfId="0" applyNumberFormat="1" applyFont="1" applyFill="1" applyBorder="1" applyAlignment="1">
      <alignment horizontal="center" vertical="center" wrapText="1"/>
    </xf>
    <xf numFmtId="165" fontId="7" fillId="0" borderId="62" xfId="0" applyNumberFormat="1" applyFont="1" applyFill="1" applyBorder="1" applyAlignment="1">
      <alignment horizontal="left"/>
    </xf>
    <xf numFmtId="171" fontId="8" fillId="0" borderId="107" xfId="0" applyNumberFormat="1" applyFont="1" applyFill="1" applyBorder="1" applyAlignment="1">
      <alignment horizontal="center" vertical="center"/>
    </xf>
    <xf numFmtId="187" fontId="11" fillId="0" borderId="107" xfId="0" applyNumberFormat="1" applyFont="1" applyFill="1" applyBorder="1" applyAlignment="1">
      <alignment horizontal="center" vertical="center" wrapText="1"/>
    </xf>
    <xf numFmtId="187" fontId="11" fillId="0" borderId="6" xfId="0" applyNumberFormat="1" applyFont="1" applyFill="1" applyBorder="1" applyAlignment="1">
      <alignment horizontal="center" vertical="center" wrapText="1"/>
    </xf>
    <xf numFmtId="187" fontId="8" fillId="0" borderId="6" xfId="0" applyNumberFormat="1" applyFont="1" applyFill="1" applyBorder="1" applyAlignment="1">
      <alignment horizontal="right" vertical="center"/>
    </xf>
    <xf numFmtId="187" fontId="8" fillId="0" borderId="97" xfId="0" applyNumberFormat="1" applyFont="1" applyFill="1" applyBorder="1" applyAlignment="1">
      <alignment horizontal="right" vertical="center"/>
    </xf>
    <xf numFmtId="187" fontId="7" fillId="7" borderId="107" xfId="0" applyNumberFormat="1" applyFont="1" applyFill="1" applyBorder="1" applyAlignment="1">
      <alignment horizontal="right" vertical="center"/>
    </xf>
    <xf numFmtId="187" fontId="7" fillId="7" borderId="6" xfId="0" applyNumberFormat="1" applyFont="1" applyFill="1" applyBorder="1" applyAlignment="1">
      <alignment horizontal="right" vertical="center"/>
    </xf>
    <xf numFmtId="187" fontId="8" fillId="0" borderId="6" xfId="0" applyNumberFormat="1" applyFont="1" applyFill="1" applyBorder="1" applyAlignment="1">
      <alignment vertical="center"/>
    </xf>
    <xf numFmtId="187" fontId="8" fillId="0" borderId="107" xfId="0" applyNumberFormat="1" applyFont="1" applyFill="1" applyBorder="1" applyAlignment="1">
      <alignment horizontal="right" vertical="center" wrapText="1"/>
    </xf>
    <xf numFmtId="187" fontId="8" fillId="0" borderId="6" xfId="0" applyNumberFormat="1" applyFont="1" applyFill="1" applyBorder="1" applyAlignment="1">
      <alignment horizontal="right" vertical="center" wrapText="1"/>
    </xf>
    <xf numFmtId="187" fontId="8" fillId="0" borderId="6" xfId="0" applyNumberFormat="1" applyFont="1" applyBorder="1" applyAlignment="1">
      <alignment horizontal="right" vertical="center"/>
    </xf>
    <xf numFmtId="187" fontId="23" fillId="0" borderId="6" xfId="0" applyNumberFormat="1" applyFont="1" applyFill="1" applyBorder="1" applyAlignment="1">
      <alignment horizontal="center" vertical="center" wrapText="1"/>
    </xf>
    <xf numFmtId="187" fontId="7" fillId="8" borderId="95" xfId="0" applyNumberFormat="1" applyFont="1" applyFill="1" applyBorder="1" applyAlignment="1">
      <alignment horizontal="right" vertical="center" wrapText="1"/>
    </xf>
    <xf numFmtId="187" fontId="7" fillId="8" borderId="97" xfId="0" applyNumberFormat="1" applyFont="1" applyFill="1" applyBorder="1" applyAlignment="1">
      <alignment horizontal="right" vertical="center" wrapText="1"/>
    </xf>
    <xf numFmtId="187" fontId="8" fillId="8" borderId="6" xfId="0" applyNumberFormat="1" applyFont="1" applyFill="1" applyBorder="1" applyAlignment="1">
      <alignment horizontal="right" vertical="center" wrapText="1"/>
    </xf>
    <xf numFmtId="173" fontId="8" fillId="0" borderId="97" xfId="0" applyNumberFormat="1" applyFont="1" applyFill="1" applyBorder="1" applyAlignment="1">
      <alignment horizontal="right" vertical="center" wrapText="1"/>
    </xf>
    <xf numFmtId="187" fontId="8" fillId="0" borderId="97" xfId="0" applyNumberFormat="1" applyFont="1" applyFill="1" applyBorder="1" applyAlignment="1">
      <alignment horizontal="right" vertical="center" wrapText="1"/>
    </xf>
    <xf numFmtId="173" fontId="8" fillId="0" borderId="6" xfId="0" applyNumberFormat="1" applyFont="1" applyFill="1" applyBorder="1" applyAlignment="1">
      <alignment horizontal="right" vertical="center" wrapText="1"/>
    </xf>
    <xf numFmtId="187" fontId="43" fillId="0" borderId="6" xfId="0" applyNumberFormat="1" applyFont="1" applyFill="1" applyBorder="1" applyAlignment="1">
      <alignment vertical="center"/>
    </xf>
    <xf numFmtId="187" fontId="15" fillId="14" borderId="65" xfId="0" applyNumberFormat="1" applyFont="1" applyFill="1" applyBorder="1" applyAlignment="1">
      <alignment horizontal="right" vertical="center"/>
    </xf>
    <xf numFmtId="187" fontId="18" fillId="14" borderId="65" xfId="0" applyNumberFormat="1" applyFont="1" applyFill="1" applyBorder="1" applyAlignment="1">
      <alignment horizontal="right" vertical="center"/>
    </xf>
    <xf numFmtId="187" fontId="18" fillId="14" borderId="110" xfId="0" applyNumberFormat="1" applyFont="1" applyFill="1" applyBorder="1" applyAlignment="1">
      <alignment horizontal="right" vertical="center"/>
    </xf>
    <xf numFmtId="49" fontId="6" fillId="0" borderId="112" xfId="0" applyNumberFormat="1" applyFont="1" applyFill="1" applyBorder="1" applyAlignment="1">
      <alignment horizontal="center" vertical="center"/>
    </xf>
    <xf numFmtId="165" fontId="19" fillId="0" borderId="62" xfId="0" applyNumberFormat="1" applyFont="1" applyBorder="1" applyAlignment="1">
      <alignment horizontal="center" vertical="center"/>
    </xf>
    <xf numFmtId="0" fontId="14" fillId="0" borderId="81" xfId="0" applyFont="1" applyBorder="1" applyAlignment="1">
      <alignment vertical="center"/>
    </xf>
    <xf numFmtId="0" fontId="6" fillId="0" borderId="15" xfId="0" applyNumberFormat="1" applyFont="1" applyFill="1" applyBorder="1" applyAlignment="1">
      <alignment horizontal="center" vertical="center"/>
    </xf>
    <xf numFmtId="0" fontId="14" fillId="0" borderId="63" xfId="0" applyFont="1" applyBorder="1" applyAlignment="1">
      <alignment vertical="center"/>
    </xf>
    <xf numFmtId="165" fontId="7" fillId="0" borderId="62" xfId="0" applyNumberFormat="1" applyFont="1" applyFill="1" applyBorder="1" applyAlignment="1">
      <alignment vertical="center"/>
    </xf>
    <xf numFmtId="49" fontId="50" fillId="0" borderId="15" xfId="0" applyNumberFormat="1" applyFont="1" applyFill="1" applyBorder="1" applyAlignment="1">
      <alignment horizontal="center" vertical="center"/>
    </xf>
    <xf numFmtId="3" fontId="14" fillId="0" borderId="6" xfId="0" applyNumberFormat="1" applyFont="1" applyFill="1" applyBorder="1" applyAlignment="1">
      <alignment horizontal="center" vertical="center" wrapText="1"/>
    </xf>
    <xf numFmtId="0" fontId="8" fillId="0" borderId="107" xfId="0" applyFont="1" applyBorder="1" applyAlignment="1">
      <alignment horizontal="center" vertical="center"/>
    </xf>
    <xf numFmtId="49" fontId="15" fillId="0" borderId="109" xfId="0" applyNumberFormat="1" applyFont="1" applyFill="1" applyBorder="1" applyAlignment="1">
      <alignment vertical="center" wrapText="1"/>
    </xf>
    <xf numFmtId="182" fontId="17" fillId="0" borderId="113" xfId="0" applyNumberFormat="1" applyFont="1" applyFill="1" applyBorder="1" applyAlignment="1"/>
    <xf numFmtId="49" fontId="14" fillId="0" borderId="107" xfId="0" applyNumberFormat="1" applyFont="1" applyFill="1" applyBorder="1" applyAlignment="1">
      <alignment horizontal="center" vertical="center" wrapText="1"/>
    </xf>
    <xf numFmtId="49" fontId="8" fillId="0" borderId="107" xfId="0" applyNumberFormat="1" applyFont="1" applyFill="1" applyBorder="1" applyAlignment="1">
      <alignment horizontal="center" vertical="center"/>
    </xf>
    <xf numFmtId="49" fontId="9" fillId="0" borderId="107" xfId="0" applyNumberFormat="1" applyFont="1" applyFill="1" applyBorder="1" applyAlignment="1">
      <alignment horizontal="center" vertical="center" wrapText="1"/>
    </xf>
    <xf numFmtId="0" fontId="8" fillId="0" borderId="116" xfId="0" applyNumberFormat="1" applyFont="1" applyFill="1" applyBorder="1" applyAlignment="1">
      <alignment horizontal="center" vertical="center"/>
    </xf>
    <xf numFmtId="3" fontId="36" fillId="3" borderId="117" xfId="0" applyNumberFormat="1" applyFont="1" applyFill="1" applyBorder="1" applyAlignment="1">
      <alignment horizontal="center" vertical="center"/>
    </xf>
    <xf numFmtId="2" fontId="6" fillId="0" borderId="15" xfId="0" applyNumberFormat="1" applyFont="1" applyFill="1" applyBorder="1" applyAlignment="1">
      <alignment horizontal="center" vertical="center"/>
    </xf>
    <xf numFmtId="2" fontId="6" fillId="0" borderId="62" xfId="0" applyNumberFormat="1" applyFont="1" applyFill="1" applyBorder="1" applyAlignment="1">
      <alignment horizontal="center" vertical="center"/>
    </xf>
    <xf numFmtId="2" fontId="6" fillId="0" borderId="62" xfId="0" applyNumberFormat="1" applyFont="1" applyFill="1" applyBorder="1" applyAlignment="1">
      <alignment vertical="center" wrapText="1"/>
    </xf>
    <xf numFmtId="2" fontId="6" fillId="0" borderId="62" xfId="0" applyNumberFormat="1" applyFont="1" applyFill="1" applyBorder="1" applyAlignment="1">
      <alignment horizontal="left"/>
    </xf>
    <xf numFmtId="2" fontId="6" fillId="0" borderId="62" xfId="0" applyNumberFormat="1" applyFont="1" applyFill="1" applyBorder="1" applyAlignment="1">
      <alignment vertical="center"/>
    </xf>
    <xf numFmtId="2" fontId="6" fillId="0" borderId="62" xfId="0" quotePrefix="1" applyNumberFormat="1" applyFont="1" applyFill="1" applyBorder="1" applyAlignment="1">
      <alignment horizontal="center" vertical="center"/>
    </xf>
    <xf numFmtId="2" fontId="6" fillId="0" borderId="27" xfId="0" applyNumberFormat="1" applyFont="1" applyFill="1" applyBorder="1" applyAlignment="1">
      <alignment horizontal="center" vertical="center"/>
    </xf>
    <xf numFmtId="2" fontId="6" fillId="0" borderId="0" xfId="0" applyNumberFormat="1" applyFont="1" applyFill="1" applyBorder="1" applyAlignment="1">
      <alignment horizontal="center" vertical="center"/>
    </xf>
    <xf numFmtId="2" fontId="10" fillId="0" borderId="62" xfId="0" applyNumberFormat="1" applyFont="1" applyBorder="1" applyAlignment="1">
      <alignment horizontal="center" vertical="center"/>
    </xf>
    <xf numFmtId="2" fontId="6" fillId="0" borderId="104" xfId="0" applyNumberFormat="1" applyFont="1" applyFill="1" applyBorder="1" applyAlignment="1">
      <alignment horizontal="center" vertical="center"/>
    </xf>
    <xf numFmtId="2" fontId="6" fillId="7" borderId="62" xfId="0" applyNumberFormat="1" applyFont="1" applyFill="1" applyBorder="1" applyAlignment="1">
      <alignment horizontal="center" vertical="center"/>
    </xf>
    <xf numFmtId="2" fontId="6" fillId="0" borderId="62" xfId="0" applyNumberFormat="1" applyFont="1" applyFill="1" applyBorder="1" applyAlignment="1">
      <alignment horizontal="center" vertical="center" wrapText="1"/>
    </xf>
    <xf numFmtId="2" fontId="6" fillId="0" borderId="34" xfId="0" applyNumberFormat="1" applyFont="1" applyFill="1" applyBorder="1" applyAlignment="1">
      <alignment horizontal="center" vertical="center"/>
    </xf>
    <xf numFmtId="2" fontId="6" fillId="0" borderId="62" xfId="0" applyNumberFormat="1" applyFont="1" applyBorder="1" applyAlignment="1">
      <alignment horizontal="center" vertical="center"/>
    </xf>
    <xf numFmtId="2" fontId="6" fillId="0" borderId="62" xfId="0" applyNumberFormat="1" applyFont="1" applyBorder="1" applyAlignment="1">
      <alignment horizontal="center" vertical="center" wrapText="1"/>
    </xf>
    <xf numFmtId="2" fontId="6" fillId="0" borderId="104" xfId="0" applyNumberFormat="1" applyFont="1" applyFill="1" applyBorder="1" applyAlignment="1">
      <alignment horizontal="center" vertical="center" wrapText="1"/>
    </xf>
    <xf numFmtId="2" fontId="6" fillId="0" borderId="104" xfId="0" applyNumberFormat="1" applyFont="1" applyBorder="1" applyAlignment="1">
      <alignment horizontal="center" vertical="center"/>
    </xf>
    <xf numFmtId="2" fontId="6" fillId="8" borderId="104" xfId="0" applyNumberFormat="1" applyFont="1" applyFill="1" applyBorder="1" applyAlignment="1">
      <alignment horizontal="right" vertical="center" wrapText="1"/>
    </xf>
    <xf numFmtId="2" fontId="6" fillId="0" borderId="62" xfId="0" applyNumberFormat="1" applyFont="1" applyBorder="1"/>
    <xf numFmtId="2" fontId="6" fillId="8" borderId="98" xfId="0" applyNumberFormat="1" applyFont="1" applyFill="1" applyBorder="1" applyAlignment="1">
      <alignment horizontal="center" vertical="center"/>
    </xf>
    <xf numFmtId="2" fontId="6" fillId="0" borderId="62" xfId="10" applyNumberFormat="1" applyFont="1" applyFill="1" applyBorder="1" applyAlignment="1">
      <alignment horizontal="center" vertical="center"/>
    </xf>
    <xf numFmtId="2" fontId="6" fillId="14" borderId="36" xfId="0" applyNumberFormat="1" applyFont="1" applyFill="1" applyBorder="1" applyAlignment="1">
      <alignment horizontal="center" vertical="center"/>
    </xf>
    <xf numFmtId="2" fontId="6" fillId="14" borderId="37" xfId="0" applyNumberFormat="1" applyFont="1" applyFill="1" applyBorder="1" applyAlignment="1">
      <alignment horizontal="center" vertical="center"/>
    </xf>
    <xf numFmtId="49" fontId="6" fillId="0" borderId="62" xfId="0" applyNumberFormat="1" applyFont="1" applyFill="1" applyBorder="1" applyAlignment="1">
      <alignment horizontal="center" vertical="center"/>
    </xf>
    <xf numFmtId="171" fontId="8" fillId="0" borderId="106" xfId="0" quotePrefix="1" applyNumberFormat="1" applyFont="1" applyFill="1" applyBorder="1" applyAlignment="1">
      <alignment horizontal="center" vertical="center"/>
    </xf>
    <xf numFmtId="171" fontId="8" fillId="0" borderId="68" xfId="0" applyNumberFormat="1" applyFont="1" applyFill="1" applyBorder="1" applyAlignment="1">
      <alignment horizontal="center" vertical="center"/>
    </xf>
    <xf numFmtId="171" fontId="8" fillId="0" borderId="73" xfId="0" applyNumberFormat="1" applyFont="1" applyFill="1" applyBorder="1" applyAlignment="1">
      <alignment horizontal="center" vertical="center"/>
    </xf>
    <xf numFmtId="49" fontId="8" fillId="0" borderId="74" xfId="0" quotePrefix="1" applyNumberFormat="1" applyFont="1" applyFill="1" applyBorder="1" applyAlignment="1">
      <alignment horizontal="center" vertical="center"/>
    </xf>
    <xf numFmtId="0" fontId="8" fillId="0" borderId="79" xfId="0" quotePrefix="1" applyFont="1" applyFill="1" applyBorder="1" applyAlignment="1">
      <alignment horizontal="center" vertical="center"/>
    </xf>
    <xf numFmtId="49" fontId="8" fillId="0" borderId="79" xfId="0" quotePrefix="1" applyNumberFormat="1" applyFont="1" applyFill="1" applyBorder="1" applyAlignment="1">
      <alignment horizontal="center" vertical="center"/>
    </xf>
    <xf numFmtId="171" fontId="8" fillId="0" borderId="79" xfId="0" applyNumberFormat="1" applyFont="1" applyFill="1" applyBorder="1" applyAlignment="1">
      <alignment horizontal="center" vertical="center"/>
    </xf>
    <xf numFmtId="171" fontId="8" fillId="0" borderId="95" xfId="0" applyNumberFormat="1" applyFont="1" applyFill="1" applyBorder="1" applyAlignment="1">
      <alignment horizontal="center" vertical="center"/>
    </xf>
    <xf numFmtId="171" fontId="8" fillId="0" borderId="97" xfId="0" applyNumberFormat="1" applyFont="1" applyFill="1" applyBorder="1" applyAlignment="1">
      <alignment horizontal="center" vertical="center"/>
    </xf>
    <xf numFmtId="171" fontId="8" fillId="0" borderId="86" xfId="0" applyNumberFormat="1" applyFont="1" applyFill="1" applyBorder="1" applyAlignment="1">
      <alignment horizontal="center" vertical="center"/>
    </xf>
    <xf numFmtId="171" fontId="8" fillId="0" borderId="96" xfId="0" applyNumberFormat="1" applyFont="1" applyFill="1" applyBorder="1" applyAlignment="1">
      <alignment horizontal="center" vertical="center"/>
    </xf>
    <xf numFmtId="171" fontId="8" fillId="0" borderId="98" xfId="0" applyNumberFormat="1" applyFont="1" applyFill="1" applyBorder="1" applyAlignment="1">
      <alignment horizontal="center" vertical="center"/>
    </xf>
    <xf numFmtId="49" fontId="8" fillId="0" borderId="95" xfId="0" applyNumberFormat="1" applyFont="1" applyFill="1" applyBorder="1" applyAlignment="1">
      <alignment horizontal="center" vertical="center"/>
    </xf>
    <xf numFmtId="171" fontId="8" fillId="0" borderId="18" xfId="0" applyNumberFormat="1" applyFont="1" applyFill="1" applyBorder="1" applyAlignment="1">
      <alignment horizontal="center" vertical="center"/>
    </xf>
    <xf numFmtId="49" fontId="6" fillId="0" borderId="62" xfId="0" applyNumberFormat="1" applyFont="1" applyBorder="1" applyAlignment="1">
      <alignment horizontal="center" vertical="center"/>
    </xf>
    <xf numFmtId="49" fontId="56" fillId="0" borderId="63" xfId="0" applyNumberFormat="1" applyFont="1" applyBorder="1" applyAlignment="1">
      <alignment horizontal="center" vertical="center" wrapText="1"/>
    </xf>
    <xf numFmtId="173" fontId="20" fillId="18" borderId="105" xfId="0" applyNumberFormat="1" applyFont="1" applyFill="1" applyBorder="1" applyAlignment="1">
      <alignment horizontal="center" vertical="center" wrapText="1"/>
    </xf>
    <xf numFmtId="173" fontId="16" fillId="0" borderId="6" xfId="0" applyNumberFormat="1" applyFont="1" applyBorder="1" applyAlignment="1">
      <alignment vertical="center" wrapText="1"/>
    </xf>
    <xf numFmtId="173" fontId="16" fillId="0" borderId="22" xfId="0" applyNumberFormat="1" applyFont="1" applyBorder="1" applyAlignment="1">
      <alignment vertical="center" wrapText="1"/>
    </xf>
    <xf numFmtId="171" fontId="8" fillId="0" borderId="105" xfId="0" quotePrefix="1" applyNumberFormat="1" applyFont="1" applyFill="1" applyBorder="1" applyAlignment="1">
      <alignment horizontal="center" vertical="center"/>
    </xf>
    <xf numFmtId="173" fontId="16" fillId="0" borderId="2" xfId="0" applyNumberFormat="1" applyFont="1" applyBorder="1" applyAlignment="1">
      <alignment vertical="center" wrapText="1"/>
    </xf>
    <xf numFmtId="173" fontId="16" fillId="0" borderId="8" xfId="0" applyNumberFormat="1" applyFont="1" applyBorder="1" applyAlignment="1">
      <alignment vertical="center" wrapText="1"/>
    </xf>
    <xf numFmtId="187" fontId="8" fillId="0" borderId="2" xfId="0" applyNumberFormat="1" applyFont="1" applyFill="1" applyBorder="1" applyAlignment="1">
      <alignment vertical="center"/>
    </xf>
    <xf numFmtId="187" fontId="23" fillId="0" borderId="2" xfId="0" applyNumberFormat="1" applyFont="1" applyFill="1" applyBorder="1" applyAlignment="1">
      <alignment horizontal="center" vertical="center" wrapText="1"/>
    </xf>
    <xf numFmtId="187" fontId="43" fillId="0" borderId="2" xfId="0" applyNumberFormat="1" applyFont="1" applyFill="1" applyBorder="1" applyAlignment="1">
      <alignment vertical="center"/>
    </xf>
    <xf numFmtId="187" fontId="8" fillId="19" borderId="3" xfId="0" applyNumberFormat="1" applyFont="1" applyFill="1" applyBorder="1" applyAlignment="1">
      <alignment horizontal="right" vertical="center"/>
    </xf>
    <xf numFmtId="3" fontId="8" fillId="19" borderId="0" xfId="0" applyNumberFormat="1" applyFont="1" applyFill="1" applyBorder="1" applyAlignment="1">
      <alignment horizontal="right" vertical="center"/>
    </xf>
    <xf numFmtId="187" fontId="8" fillId="22" borderId="0" xfId="0" applyNumberFormat="1" applyFont="1" applyFill="1" applyBorder="1" applyAlignment="1">
      <alignment horizontal="right" vertical="center"/>
    </xf>
    <xf numFmtId="187" fontId="8" fillId="12" borderId="107" xfId="0" applyNumberFormat="1" applyFont="1" applyFill="1" applyBorder="1" applyAlignment="1">
      <alignment horizontal="right" vertical="center"/>
    </xf>
    <xf numFmtId="187" fontId="8" fillId="12" borderId="95" xfId="0" applyNumberFormat="1" applyFont="1" applyFill="1" applyBorder="1" applyAlignment="1">
      <alignment horizontal="right" vertical="center"/>
    </xf>
    <xf numFmtId="187" fontId="8" fillId="12" borderId="107" xfId="0" applyNumberFormat="1" applyFont="1" applyFill="1" applyBorder="1" applyAlignment="1">
      <alignment vertical="center"/>
    </xf>
    <xf numFmtId="187" fontId="8" fillId="12" borderId="107" xfId="0" applyNumberFormat="1" applyFont="1" applyFill="1" applyBorder="1" applyAlignment="1">
      <alignment horizontal="right" vertical="center" wrapText="1"/>
    </xf>
    <xf numFmtId="187" fontId="8" fillId="12" borderId="11" xfId="0" applyNumberFormat="1" applyFont="1" applyFill="1" applyBorder="1" applyAlignment="1">
      <alignment vertical="center"/>
    </xf>
    <xf numFmtId="187" fontId="11" fillId="12" borderId="107" xfId="0" applyNumberFormat="1" applyFont="1" applyFill="1" applyBorder="1" applyAlignment="1">
      <alignment horizontal="center" vertical="center" wrapText="1"/>
    </xf>
    <xf numFmtId="3" fontId="8" fillId="12" borderId="107" xfId="0" applyNumberFormat="1" applyFont="1" applyFill="1" applyBorder="1" applyAlignment="1">
      <alignment vertical="center"/>
    </xf>
    <xf numFmtId="187" fontId="23" fillId="12" borderId="107" xfId="0" applyNumberFormat="1" applyFont="1" applyFill="1" applyBorder="1" applyAlignment="1">
      <alignment horizontal="center" vertical="center" wrapText="1"/>
    </xf>
    <xf numFmtId="187" fontId="8" fillId="21" borderId="107" xfId="0" applyNumberFormat="1" applyFont="1" applyFill="1" applyBorder="1" applyAlignment="1">
      <alignment vertical="center"/>
    </xf>
    <xf numFmtId="173" fontId="8" fillId="12" borderId="95" xfId="0" applyNumberFormat="1" applyFont="1" applyFill="1" applyBorder="1" applyAlignment="1">
      <alignment horizontal="right" vertical="center" wrapText="1"/>
    </xf>
    <xf numFmtId="187" fontId="8" fillId="12" borderId="95" xfId="0" applyNumberFormat="1" applyFont="1" applyFill="1" applyBorder="1" applyAlignment="1">
      <alignment horizontal="right" vertical="center" wrapText="1"/>
    </xf>
    <xf numFmtId="173" fontId="8" fillId="12" borderId="107" xfId="0" applyNumberFormat="1" applyFont="1" applyFill="1" applyBorder="1" applyAlignment="1">
      <alignment horizontal="right" vertical="center" wrapText="1"/>
    </xf>
    <xf numFmtId="187" fontId="8" fillId="12" borderId="107" xfId="10" applyNumberFormat="1" applyFont="1" applyFill="1" applyBorder="1" applyAlignment="1">
      <alignment vertical="center"/>
    </xf>
    <xf numFmtId="187" fontId="43" fillId="13" borderId="107" xfId="0" applyNumberFormat="1" applyFont="1" applyFill="1" applyBorder="1" applyAlignment="1">
      <alignment vertical="center"/>
    </xf>
    <xf numFmtId="171" fontId="8" fillId="0" borderId="96" xfId="0" quotePrefix="1" applyNumberFormat="1" applyFont="1" applyFill="1" applyBorder="1" applyAlignment="1">
      <alignment horizontal="center" vertical="center"/>
    </xf>
    <xf numFmtId="171" fontId="8" fillId="0" borderId="105" xfId="0" applyNumberFormat="1" applyFont="1" applyFill="1" applyBorder="1" applyAlignment="1">
      <alignment horizontal="center" vertical="center"/>
    </xf>
    <xf numFmtId="49" fontId="56" fillId="0" borderId="63" xfId="0" applyNumberFormat="1" applyFont="1" applyBorder="1" applyAlignment="1">
      <alignment horizontal="center" vertical="center"/>
    </xf>
    <xf numFmtId="173" fontId="20" fillId="0" borderId="107" xfId="0" applyNumberFormat="1" applyFont="1" applyFill="1" applyBorder="1" applyAlignment="1">
      <alignment horizontal="center" vertical="center" wrapText="1"/>
    </xf>
    <xf numFmtId="173" fontId="20" fillId="0" borderId="11" xfId="0" applyNumberFormat="1" applyFont="1" applyFill="1" applyBorder="1" applyAlignment="1">
      <alignment horizontal="center" vertical="center" wrapText="1"/>
    </xf>
    <xf numFmtId="0" fontId="17" fillId="0" borderId="53" xfId="0" applyFont="1" applyFill="1" applyBorder="1" applyAlignment="1">
      <alignment horizontal="center"/>
    </xf>
    <xf numFmtId="0" fontId="17" fillId="0" borderId="55" xfId="0" applyFont="1" applyFill="1" applyBorder="1" applyAlignment="1">
      <alignment horizontal="center"/>
    </xf>
    <xf numFmtId="0" fontId="17" fillId="0" borderId="54" xfId="0" applyFont="1" applyFill="1" applyBorder="1" applyAlignment="1">
      <alignment horizontal="center"/>
    </xf>
    <xf numFmtId="3" fontId="15" fillId="0" borderId="120" xfId="0" applyNumberFormat="1" applyFont="1" applyBorder="1" applyAlignment="1">
      <alignment horizontal="center" vertical="center" wrapText="1"/>
    </xf>
    <xf numFmtId="3" fontId="15" fillId="0" borderId="108" xfId="0" applyNumberFormat="1" applyFont="1" applyBorder="1" applyAlignment="1">
      <alignment horizontal="center" vertical="center" wrapText="1"/>
    </xf>
    <xf numFmtId="3" fontId="15" fillId="0" borderId="118" xfId="0" applyNumberFormat="1" applyFont="1" applyBorder="1" applyAlignment="1">
      <alignment horizontal="center" vertical="center" wrapText="1"/>
    </xf>
    <xf numFmtId="173" fontId="15" fillId="0" borderId="121" xfId="0" applyNumberFormat="1" applyFont="1" applyBorder="1" applyAlignment="1">
      <alignment horizontal="center" vertical="center"/>
    </xf>
    <xf numFmtId="173" fontId="15" fillId="0" borderId="108" xfId="0" applyNumberFormat="1" applyFont="1" applyBorder="1" applyAlignment="1">
      <alignment horizontal="center" vertical="center"/>
    </xf>
    <xf numFmtId="173" fontId="15" fillId="0" borderId="118" xfId="0" applyNumberFormat="1" applyFont="1" applyBorder="1" applyAlignment="1">
      <alignment horizontal="center" vertical="center"/>
    </xf>
    <xf numFmtId="173" fontId="16" fillId="0" borderId="119" xfId="0" applyNumberFormat="1" applyFont="1" applyBorder="1" applyAlignment="1">
      <alignment horizontal="center" vertical="center" wrapText="1"/>
    </xf>
    <xf numFmtId="173" fontId="16" fillId="0" borderId="81" xfId="0" applyNumberFormat="1" applyFont="1" applyBorder="1" applyAlignment="1">
      <alignment horizontal="center" vertical="center" wrapText="1"/>
    </xf>
    <xf numFmtId="173" fontId="20" fillId="0" borderId="93" xfId="0" applyNumberFormat="1" applyFont="1" applyBorder="1" applyAlignment="1">
      <alignment horizontal="center" vertical="center" wrapText="1"/>
    </xf>
    <xf numFmtId="173" fontId="20" fillId="0" borderId="2" xfId="0" applyNumberFormat="1" applyFont="1" applyBorder="1" applyAlignment="1">
      <alignment horizontal="center" vertical="center" wrapText="1"/>
    </xf>
    <xf numFmtId="187" fontId="20" fillId="0" borderId="93" xfId="0" applyNumberFormat="1" applyFont="1" applyBorder="1" applyAlignment="1">
      <alignment horizontal="center" vertical="center" wrapText="1"/>
    </xf>
    <xf numFmtId="187" fontId="20" fillId="0" borderId="2" xfId="0" applyNumberFormat="1" applyFont="1" applyBorder="1" applyAlignment="1">
      <alignment horizontal="center" vertical="center" wrapText="1"/>
    </xf>
    <xf numFmtId="173" fontId="20" fillId="18" borderId="98" xfId="0" applyNumberFormat="1" applyFont="1" applyFill="1" applyBorder="1" applyAlignment="1">
      <alignment horizontal="center" vertical="center" wrapText="1"/>
    </xf>
    <xf numFmtId="173" fontId="20" fillId="18" borderId="100" xfId="0" applyNumberFormat="1" applyFont="1" applyFill="1" applyBorder="1" applyAlignment="1">
      <alignment horizontal="center" vertical="center" wrapText="1"/>
    </xf>
    <xf numFmtId="173" fontId="20" fillId="18" borderId="86" xfId="0" applyNumberFormat="1" applyFont="1" applyFill="1" applyBorder="1" applyAlignment="1">
      <alignment horizontal="center" vertical="center" wrapText="1"/>
    </xf>
    <xf numFmtId="173" fontId="8" fillId="18" borderId="93" xfId="0" applyNumberFormat="1" applyFont="1" applyFill="1" applyBorder="1" applyAlignment="1">
      <alignment horizontal="center" vertical="center" wrapText="1"/>
    </xf>
    <xf numFmtId="173" fontId="8" fillId="18" borderId="8" xfId="0" applyNumberFormat="1" applyFont="1" applyFill="1" applyBorder="1" applyAlignment="1">
      <alignment horizontal="center" vertical="center" wrapText="1"/>
    </xf>
    <xf numFmtId="173" fontId="9" fillId="0" borderId="93" xfId="0" applyNumberFormat="1" applyFont="1" applyBorder="1" applyAlignment="1">
      <alignment horizontal="center" vertical="center" wrapText="1"/>
    </xf>
    <xf numFmtId="173" fontId="9" fillId="0" borderId="2" xfId="0" applyNumberFormat="1" applyFont="1" applyBorder="1" applyAlignment="1">
      <alignment horizontal="center" vertical="center" wrapText="1"/>
    </xf>
    <xf numFmtId="173" fontId="9" fillId="0" borderId="8" xfId="0" applyNumberFormat="1" applyFont="1" applyBorder="1" applyAlignment="1">
      <alignment horizontal="center" vertical="center" wrapText="1"/>
    </xf>
    <xf numFmtId="173" fontId="9" fillId="17" borderId="98" xfId="0" applyNumberFormat="1" applyFont="1" applyFill="1" applyBorder="1" applyAlignment="1">
      <alignment horizontal="center" vertical="center" wrapText="1"/>
    </xf>
    <xf numFmtId="173" fontId="9" fillId="17" borderId="100" xfId="0" applyNumberFormat="1" applyFont="1" applyFill="1" applyBorder="1" applyAlignment="1">
      <alignment horizontal="center" vertical="center" wrapText="1"/>
    </xf>
    <xf numFmtId="173" fontId="20" fillId="18" borderId="105" xfId="0" applyNumberFormat="1" applyFont="1" applyFill="1" applyBorder="1" applyAlignment="1">
      <alignment horizontal="center" vertical="center" wrapText="1"/>
    </xf>
    <xf numFmtId="173" fontId="20" fillId="0" borderId="2" xfId="0" applyNumberFormat="1" applyFont="1" applyFill="1" applyBorder="1" applyAlignment="1">
      <alignment horizontal="center" vertical="center" wrapText="1"/>
    </xf>
    <xf numFmtId="173" fontId="20" fillId="0" borderId="8" xfId="0" applyNumberFormat="1" applyFont="1" applyFill="1" applyBorder="1" applyAlignment="1">
      <alignment horizontal="center" vertical="center" wrapText="1"/>
    </xf>
    <xf numFmtId="173" fontId="9" fillId="17" borderId="86" xfId="0" applyNumberFormat="1" applyFont="1" applyFill="1" applyBorder="1" applyAlignment="1">
      <alignment horizontal="center" vertical="center" wrapText="1"/>
    </xf>
    <xf numFmtId="173" fontId="20" fillId="18" borderId="93" xfId="0" applyNumberFormat="1" applyFont="1" applyFill="1" applyBorder="1" applyAlignment="1">
      <alignment horizontal="center" vertical="center" wrapText="1"/>
    </xf>
    <xf numFmtId="173" fontId="20" fillId="18" borderId="8" xfId="0" applyNumberFormat="1" applyFont="1" applyFill="1" applyBorder="1" applyAlignment="1">
      <alignment horizontal="center" vertical="center" wrapText="1"/>
    </xf>
    <xf numFmtId="173" fontId="9" fillId="0" borderId="89" xfId="0" applyNumberFormat="1" applyFont="1" applyBorder="1" applyAlignment="1">
      <alignment horizontal="center" vertical="center" wrapText="1"/>
    </xf>
    <xf numFmtId="173" fontId="9" fillId="0" borderId="5" xfId="0" applyNumberFormat="1" applyFont="1" applyBorder="1" applyAlignment="1">
      <alignment horizontal="center" vertical="center" wrapText="1"/>
    </xf>
    <xf numFmtId="173" fontId="9" fillId="0" borderId="29" xfId="0" applyNumberFormat="1" applyFont="1" applyBorder="1" applyAlignment="1">
      <alignment horizontal="center" vertical="center" wrapText="1"/>
    </xf>
    <xf numFmtId="173" fontId="9" fillId="17" borderId="105" xfId="0" applyNumberFormat="1" applyFont="1" applyFill="1" applyBorder="1" applyAlignment="1">
      <alignment horizontal="center" vertical="center" wrapText="1"/>
    </xf>
    <xf numFmtId="3" fontId="14" fillId="0" borderId="115" xfId="0" applyNumberFormat="1" applyFont="1" applyFill="1" applyBorder="1" applyAlignment="1">
      <alignment horizontal="center" vertical="center" wrapText="1"/>
    </xf>
    <xf numFmtId="3" fontId="14" fillId="0" borderId="6" xfId="0" applyNumberFormat="1" applyFont="1" applyFill="1" applyBorder="1" applyAlignment="1">
      <alignment horizontal="center" vertical="center" wrapText="1"/>
    </xf>
    <xf numFmtId="49" fontId="14" fillId="0" borderId="114" xfId="0" applyNumberFormat="1" applyFont="1" applyFill="1" applyBorder="1" applyAlignment="1">
      <alignment horizontal="center" vertical="center" wrapText="1"/>
    </xf>
    <xf numFmtId="49" fontId="14" fillId="0" borderId="107" xfId="0" applyNumberFormat="1" applyFont="1" applyFill="1" applyBorder="1" applyAlignment="1">
      <alignment horizontal="center" vertical="center" wrapText="1"/>
    </xf>
    <xf numFmtId="173" fontId="20" fillId="0" borderId="93" xfId="0" applyNumberFormat="1" applyFont="1" applyFill="1" applyBorder="1" applyAlignment="1">
      <alignment horizontal="center" vertical="center" wrapText="1"/>
    </xf>
    <xf numFmtId="173" fontId="20" fillId="0" borderId="89" xfId="0" applyNumberFormat="1" applyFont="1" applyFill="1" applyBorder="1" applyAlignment="1">
      <alignment horizontal="center" vertical="center" wrapText="1"/>
    </xf>
    <xf numFmtId="173" fontId="20" fillId="0" borderId="87" xfId="0" applyNumberFormat="1" applyFont="1" applyFill="1" applyBorder="1" applyAlignment="1">
      <alignment horizontal="center" vertical="center" wrapText="1"/>
    </xf>
    <xf numFmtId="173" fontId="20" fillId="0" borderId="5" xfId="0" applyNumberFormat="1" applyFont="1" applyFill="1" applyBorder="1" applyAlignment="1">
      <alignment horizontal="center" vertical="center" wrapText="1"/>
    </xf>
    <xf numFmtId="173" fontId="20" fillId="0" borderId="0" xfId="0" applyNumberFormat="1" applyFont="1" applyFill="1" applyBorder="1" applyAlignment="1">
      <alignment horizontal="center" vertical="center" wrapText="1"/>
    </xf>
    <xf numFmtId="173" fontId="20" fillId="0" borderId="29" xfId="0" applyNumberFormat="1" applyFont="1" applyFill="1" applyBorder="1" applyAlignment="1">
      <alignment horizontal="center" vertical="center" wrapText="1"/>
    </xf>
    <xf numFmtId="173" fontId="20" fillId="0" borderId="3" xfId="0" applyNumberFormat="1" applyFont="1" applyFill="1" applyBorder="1" applyAlignment="1">
      <alignment horizontal="center" vertical="center" wrapText="1"/>
    </xf>
    <xf numFmtId="170" fontId="15" fillId="0" borderId="51" xfId="0" applyNumberFormat="1" applyFont="1" applyFill="1" applyBorder="1" applyAlignment="1">
      <alignment horizontal="center" vertical="center"/>
    </xf>
    <xf numFmtId="170" fontId="15" fillId="0" borderId="52" xfId="0" applyNumberFormat="1" applyFont="1" applyFill="1" applyBorder="1" applyAlignment="1">
      <alignment horizontal="center" vertical="center"/>
    </xf>
    <xf numFmtId="170" fontId="15" fillId="0" borderId="56" xfId="0" applyNumberFormat="1" applyFont="1" applyFill="1" applyBorder="1" applyAlignment="1">
      <alignment horizontal="center" vertical="center"/>
    </xf>
    <xf numFmtId="173" fontId="20" fillId="0" borderId="109" xfId="0" applyNumberFormat="1" applyFont="1" applyBorder="1" applyAlignment="1">
      <alignment horizontal="center" vertical="center"/>
    </xf>
    <xf numFmtId="173" fontId="20" fillId="0" borderId="107" xfId="0" applyNumberFormat="1" applyFont="1" applyBorder="1" applyAlignment="1">
      <alignment horizontal="center" vertical="center"/>
    </xf>
    <xf numFmtId="169" fontId="15" fillId="0" borderId="55" xfId="0" applyNumberFormat="1" applyFont="1" applyFill="1" applyBorder="1" applyAlignment="1">
      <alignment horizontal="center" vertical="center"/>
    </xf>
    <xf numFmtId="173" fontId="20" fillId="0" borderId="111" xfId="0" applyNumberFormat="1" applyFont="1" applyBorder="1" applyAlignment="1">
      <alignment horizontal="center" vertical="center"/>
    </xf>
    <xf numFmtId="173" fontId="20" fillId="0" borderId="2" xfId="0" applyNumberFormat="1" applyFont="1" applyBorder="1" applyAlignment="1">
      <alignment horizontal="center" vertical="center"/>
    </xf>
    <xf numFmtId="168" fontId="20" fillId="0" borderId="91" xfId="0" applyNumberFormat="1" applyFont="1" applyBorder="1" applyAlignment="1">
      <alignment horizontal="center" vertical="center"/>
    </xf>
    <xf numFmtId="168" fontId="20" fillId="0" borderId="6" xfId="0" applyNumberFormat="1" applyFont="1" applyBorder="1" applyAlignment="1">
      <alignment horizontal="center" vertical="center"/>
    </xf>
    <xf numFmtId="173" fontId="20" fillId="0" borderId="90" xfId="0" applyNumberFormat="1" applyFont="1" applyBorder="1" applyAlignment="1">
      <alignment horizontal="center" vertical="center"/>
    </xf>
    <xf numFmtId="173" fontId="15" fillId="0" borderId="53" xfId="0" applyNumberFormat="1" applyFont="1" applyFill="1" applyBorder="1" applyAlignment="1">
      <alignment horizontal="center" vertical="center" wrapText="1"/>
    </xf>
    <xf numFmtId="173" fontId="15" fillId="0" borderId="54" xfId="0" applyNumberFormat="1" applyFont="1" applyFill="1" applyBorder="1" applyAlignment="1">
      <alignment horizontal="center" vertical="center" wrapText="1"/>
    </xf>
    <xf numFmtId="173" fontId="20" fillId="0" borderId="88" xfId="0" applyNumberFormat="1" applyFont="1" applyFill="1" applyBorder="1" applyAlignment="1">
      <alignment horizontal="center" vertical="center" wrapText="1"/>
    </xf>
    <xf numFmtId="173" fontId="20" fillId="0" borderId="25" xfId="0" applyNumberFormat="1" applyFont="1" applyFill="1" applyBorder="1" applyAlignment="1">
      <alignment horizontal="center" vertical="center" wrapText="1"/>
    </xf>
    <xf numFmtId="173" fontId="20" fillId="0" borderId="26" xfId="0" applyNumberFormat="1" applyFont="1" applyFill="1" applyBorder="1" applyAlignment="1">
      <alignment horizontal="center" vertical="center" wrapText="1"/>
    </xf>
    <xf numFmtId="173" fontId="20" fillId="0" borderId="114" xfId="0" applyNumberFormat="1" applyFont="1" applyBorder="1" applyAlignment="1">
      <alignment horizontal="center" vertical="center" wrapText="1"/>
    </xf>
    <xf numFmtId="173" fontId="20" fillId="0" borderId="107" xfId="0" applyNumberFormat="1" applyFont="1" applyBorder="1" applyAlignment="1">
      <alignment horizontal="center" vertical="center" wrapText="1"/>
    </xf>
    <xf numFmtId="1" fontId="6" fillId="0" borderId="62" xfId="0" applyNumberFormat="1" applyFont="1" applyFill="1" applyBorder="1" applyAlignment="1">
      <alignment horizontal="center" vertical="center"/>
    </xf>
  </cellXfs>
  <cellStyles count="18">
    <cellStyle name="Excel Built-in Normal" xfId="1" xr:uid="{00000000-0005-0000-0000-000000000000}"/>
    <cellStyle name="Excel Built-in Normal 2" xfId="14" xr:uid="{547C3576-3A52-4A21-88A8-5F33880CEE68}"/>
    <cellStyle name="Milliers" xfId="2" builtinId="3"/>
    <cellStyle name="Milliers 3" xfId="12" xr:uid="{00000000-0005-0000-0000-000002000000}"/>
    <cellStyle name="Normal" xfId="0" builtinId="0"/>
    <cellStyle name="Normal 2" xfId="3" xr:uid="{00000000-0005-0000-0000-000004000000}"/>
    <cellStyle name="Normal 2 2" xfId="4" xr:uid="{00000000-0005-0000-0000-000005000000}"/>
    <cellStyle name="Normal 2 2 2" xfId="10" xr:uid="{00000000-0005-0000-0000-000006000000}"/>
    <cellStyle name="Normal 3" xfId="11" xr:uid="{00000000-0005-0000-0000-000007000000}"/>
    <cellStyle name="Normal 4" xfId="9" xr:uid="{00000000-0005-0000-0000-000008000000}"/>
    <cellStyle name="Normal 5" xfId="13" xr:uid="{176F7F8B-CAE0-4345-9643-88C9EE2C7BF6}"/>
    <cellStyle name="Normal 5 2" xfId="16" xr:uid="{8344C40E-3E56-4660-A454-13C1830D5949}"/>
    <cellStyle name="Normal 6" xfId="8" xr:uid="{00000000-0005-0000-0000-000009000000}"/>
    <cellStyle name="Normal 6 2" xfId="15" xr:uid="{04F32793-98D7-42A9-8AF3-57C821B93196}"/>
    <cellStyle name="Normal 7 2" xfId="17" xr:uid="{B64F8EE0-0643-4E27-BD02-94C6413271C7}"/>
    <cellStyle name="Normal_Tableau dépenses 1er F 2010 - 16-07-2010" xfId="5" xr:uid="{00000000-0005-0000-0000-00000A000000}"/>
    <cellStyle name="Pourcentage" xfId="6" builtinId="5"/>
    <cellStyle name="Pourcentage 2" xfId="7" xr:uid="{00000000-0005-0000-0000-00000C000000}"/>
  </cellStyles>
  <dxfs count="3">
    <dxf>
      <font>
        <b/>
        <i val="0"/>
        <color theme="5" tint="-0.24994659260841701"/>
      </font>
      <fill>
        <patternFill>
          <bgColor theme="5" tint="0.59996337778862885"/>
        </patternFill>
      </fill>
    </dxf>
    <dxf>
      <font>
        <color rgb="FF00B050"/>
      </font>
    </dxf>
    <dxf>
      <font>
        <b val="0"/>
        <i val="0"/>
        <color rgb="FFFF0000"/>
      </font>
      <numFmt numFmtId="193" formatCode="[Red]\+\ #,##0;[Red]\-\ #,##0"/>
    </dxf>
  </dxfs>
  <tableStyles count="0" defaultTableStyle="TableStyleMedium9" defaultPivotStyle="PivotStyleLight16"/>
  <colors>
    <mruColors>
      <color rgb="FF4EFE40"/>
      <color rgb="FF00FFFF"/>
      <color rgb="FFC5D9F1"/>
      <color rgb="FFFDE4CF"/>
      <color rgb="FFFFFFCC"/>
      <color rgb="FF9933FF"/>
      <color rgb="FFFFFF00"/>
      <color rgb="FFF4E784"/>
      <color rgb="FFF0DCA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ustomProperty" Target="../customProperty3.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N5668"/>
  <sheetViews>
    <sheetView tabSelected="1" zoomScaleNormal="100" zoomScaleSheetLayoutView="100" workbookViewId="0">
      <pane ySplit="10" topLeftCell="A11" activePane="bottomLeft" state="frozen"/>
      <selection pane="bottomLeft"/>
    </sheetView>
  </sheetViews>
  <sheetFormatPr baseColWidth="10" defaultRowHeight="13.2" outlineLevelRow="1" outlineLevelCol="1" x14ac:dyDescent="0.25"/>
  <cols>
    <col min="1" max="1" width="7.109375" style="31" customWidth="1"/>
    <col min="2" max="2" width="4.44140625" style="30" customWidth="1"/>
    <col min="3" max="3" width="8.6640625" style="22" customWidth="1"/>
    <col min="4" max="4" width="7.88671875" style="30" customWidth="1"/>
    <col min="5" max="5" width="4.88671875" style="32" customWidth="1"/>
    <col min="6" max="6" width="7.109375" style="33" customWidth="1"/>
    <col min="7" max="7" width="3.5546875" style="710" customWidth="1"/>
    <col min="8" max="8" width="7.5546875" style="884" customWidth="1"/>
    <col min="9" max="9" width="10.77734375" style="392" customWidth="1"/>
    <col min="10" max="10" width="9.33203125" style="391" customWidth="1"/>
    <col min="11" max="11" width="50.77734375" style="308" customWidth="1"/>
    <col min="12" max="16" width="10.6640625" style="23" customWidth="1"/>
    <col min="17" max="22" width="10.6640625" style="102" customWidth="1" outlineLevel="1"/>
    <col min="23" max="23" width="6.44140625" style="102" customWidth="1" outlineLevel="1"/>
    <col min="24" max="25" width="10.6640625" style="23" customWidth="1"/>
    <col min="26" max="26" width="10.6640625" style="23" customWidth="1" outlineLevel="1"/>
    <col min="27" max="27" width="9.6640625" style="23" customWidth="1" outlineLevel="1"/>
    <col min="28" max="28" width="6.5546875" style="23" customWidth="1" outlineLevel="1"/>
    <col min="29" max="34" width="10.6640625" style="23" customWidth="1"/>
    <col min="35" max="40" width="10.6640625" style="23" customWidth="1" outlineLevel="1"/>
    <col min="41" max="41" width="5.77734375" style="23" customWidth="1" outlineLevel="1"/>
    <col min="42" max="43" width="10.6640625" style="23" customWidth="1"/>
    <col min="44" max="45" width="10.6640625" style="23" customWidth="1" outlineLevel="1"/>
    <col min="46" max="46" width="6" style="23" customWidth="1" outlineLevel="1"/>
    <col min="47" max="51" width="10.6640625" style="23" customWidth="1"/>
    <col min="52" max="52" width="11.6640625" style="23" customWidth="1"/>
    <col min="53" max="53" width="10.6640625" style="97" customWidth="1"/>
    <col min="54" max="55" width="10.6640625" style="23" customWidth="1"/>
    <col min="56" max="56" width="12.33203125" style="23" customWidth="1"/>
    <col min="57" max="57" width="10.6640625" style="97" customWidth="1"/>
    <col min="58" max="58" width="8.109375" style="41" customWidth="1"/>
    <col min="59" max="59" width="10.6640625" style="189" customWidth="1"/>
    <col min="60" max="60" width="10.6640625" style="29" customWidth="1"/>
    <col min="61" max="61" width="11.44140625" style="41"/>
    <col min="62" max="66" width="11.5546875" style="41"/>
  </cols>
  <sheetData>
    <row r="1" spans="1:66" s="2" customFormat="1" ht="18" customHeight="1" thickTop="1" thickBot="1" x14ac:dyDescent="0.3">
      <c r="A1" s="221"/>
      <c r="B1" s="204"/>
      <c r="C1" s="18"/>
      <c r="D1" s="617"/>
      <c r="E1" s="271"/>
      <c r="F1" s="17"/>
      <c r="G1" s="867"/>
      <c r="H1" s="877"/>
      <c r="I1" s="864"/>
      <c r="J1" s="861"/>
      <c r="K1" s="394" t="s">
        <v>35</v>
      </c>
      <c r="L1" s="1005" t="s">
        <v>6335</v>
      </c>
      <c r="M1" s="1006"/>
      <c r="N1" s="948" t="s">
        <v>7120</v>
      </c>
      <c r="O1" s="949"/>
      <c r="P1" s="949"/>
      <c r="Q1" s="949"/>
      <c r="R1" s="949"/>
      <c r="S1" s="949"/>
      <c r="T1" s="949"/>
      <c r="U1" s="949"/>
      <c r="V1" s="949"/>
      <c r="W1" s="949"/>
      <c r="X1" s="949"/>
      <c r="Y1" s="949"/>
      <c r="Z1" s="949"/>
      <c r="AA1" s="949"/>
      <c r="AB1" s="949"/>
      <c r="AC1" s="949"/>
      <c r="AD1" s="949"/>
      <c r="AE1" s="950"/>
      <c r="AF1" s="948" t="s">
        <v>7137</v>
      </c>
      <c r="AG1" s="949"/>
      <c r="AH1" s="949"/>
      <c r="AI1" s="949"/>
      <c r="AJ1" s="949"/>
      <c r="AK1" s="949"/>
      <c r="AL1" s="949"/>
      <c r="AM1" s="949"/>
      <c r="AN1" s="949"/>
      <c r="AO1" s="949"/>
      <c r="AP1" s="949"/>
      <c r="AQ1" s="949"/>
      <c r="AR1" s="949"/>
      <c r="AS1" s="949"/>
      <c r="AT1" s="949"/>
      <c r="AU1" s="949"/>
      <c r="AV1" s="949"/>
      <c r="AW1" s="950"/>
      <c r="AX1" s="999" t="s">
        <v>7239</v>
      </c>
      <c r="AY1" s="999"/>
      <c r="AZ1" s="999"/>
      <c r="BA1" s="999"/>
      <c r="BB1" s="994" t="s">
        <v>7240</v>
      </c>
      <c r="BC1" s="995"/>
      <c r="BD1" s="995"/>
      <c r="BE1" s="996"/>
      <c r="BF1" s="40"/>
      <c r="BG1" s="870"/>
      <c r="BH1" s="871"/>
      <c r="BI1" s="40"/>
      <c r="BJ1" s="40"/>
      <c r="BK1" s="40"/>
      <c r="BL1" s="40"/>
      <c r="BM1" s="40"/>
      <c r="BN1" s="40"/>
    </row>
    <row r="2" spans="1:66" ht="18.75" customHeight="1" x14ac:dyDescent="0.25">
      <c r="A2" s="222"/>
      <c r="B2" s="242"/>
      <c r="C2" s="249"/>
      <c r="D2" s="618"/>
      <c r="E2" s="272"/>
      <c r="F2" s="297"/>
      <c r="G2" s="862"/>
      <c r="H2" s="885"/>
      <c r="I2" s="865"/>
      <c r="J2" s="863"/>
      <c r="K2" s="395" t="s">
        <v>36</v>
      </c>
      <c r="L2" s="716" t="s">
        <v>7239</v>
      </c>
      <c r="M2" s="717" t="s">
        <v>7240</v>
      </c>
      <c r="N2" s="951" t="s">
        <v>7119</v>
      </c>
      <c r="O2" s="952"/>
      <c r="P2" s="953"/>
      <c r="Q2" s="954" t="s">
        <v>7121</v>
      </c>
      <c r="R2" s="955"/>
      <c r="S2" s="955"/>
      <c r="T2" s="955"/>
      <c r="U2" s="955"/>
      <c r="V2" s="955"/>
      <c r="W2" s="955"/>
      <c r="X2" s="955"/>
      <c r="Y2" s="955"/>
      <c r="Z2" s="955"/>
      <c r="AA2" s="955"/>
      <c r="AB2" s="955"/>
      <c r="AC2" s="955"/>
      <c r="AD2" s="956"/>
      <c r="AE2" s="957" t="s">
        <v>7123</v>
      </c>
      <c r="AF2" s="951" t="s">
        <v>7119</v>
      </c>
      <c r="AG2" s="952"/>
      <c r="AH2" s="953"/>
      <c r="AI2" s="954" t="s">
        <v>7121</v>
      </c>
      <c r="AJ2" s="955"/>
      <c r="AK2" s="955"/>
      <c r="AL2" s="955"/>
      <c r="AM2" s="955"/>
      <c r="AN2" s="955"/>
      <c r="AO2" s="955"/>
      <c r="AP2" s="955"/>
      <c r="AQ2" s="955"/>
      <c r="AR2" s="955"/>
      <c r="AS2" s="955"/>
      <c r="AT2" s="955"/>
      <c r="AU2" s="955"/>
      <c r="AV2" s="956"/>
      <c r="AW2" s="957" t="s">
        <v>7124</v>
      </c>
      <c r="AX2" s="997">
        <v>2025</v>
      </c>
      <c r="AY2" s="1000">
        <v>2026</v>
      </c>
      <c r="AZ2" s="1004" t="s">
        <v>5027</v>
      </c>
      <c r="BA2" s="1002" t="s">
        <v>43</v>
      </c>
      <c r="BB2" s="997">
        <v>2025</v>
      </c>
      <c r="BC2" s="1000">
        <v>2026</v>
      </c>
      <c r="BD2" s="1004" t="s">
        <v>5027</v>
      </c>
      <c r="BE2" s="1002" t="s">
        <v>43</v>
      </c>
      <c r="BG2" s="188"/>
      <c r="BH2" s="186"/>
    </row>
    <row r="3" spans="1:66" ht="12.75" customHeight="1" x14ac:dyDescent="0.25">
      <c r="A3" s="222" t="s">
        <v>392</v>
      </c>
      <c r="B3" s="242" t="s">
        <v>39</v>
      </c>
      <c r="C3" s="250" t="s">
        <v>40</v>
      </c>
      <c r="D3" s="618" t="s">
        <v>4411</v>
      </c>
      <c r="E3" s="273" t="s">
        <v>41</v>
      </c>
      <c r="F3" s="298" t="s">
        <v>42</v>
      </c>
      <c r="G3" s="690"/>
      <c r="H3" s="878" t="s">
        <v>6220</v>
      </c>
      <c r="I3" s="397" t="s">
        <v>3251</v>
      </c>
      <c r="J3" s="380" t="s">
        <v>3158</v>
      </c>
      <c r="K3" s="396"/>
      <c r="L3" s="718"/>
      <c r="M3" s="719"/>
      <c r="N3" s="1010" t="s">
        <v>7116</v>
      </c>
      <c r="O3" s="959" t="s">
        <v>7117</v>
      </c>
      <c r="P3" s="961" t="s">
        <v>7118</v>
      </c>
      <c r="Q3" s="989" t="s">
        <v>266</v>
      </c>
      <c r="R3" s="989"/>
      <c r="S3" s="989"/>
      <c r="T3" s="989"/>
      <c r="U3" s="989"/>
      <c r="V3" s="989"/>
      <c r="W3" s="989"/>
      <c r="X3" s="1007"/>
      <c r="Y3" s="987" t="s">
        <v>267</v>
      </c>
      <c r="Z3" s="988" t="s">
        <v>268</v>
      </c>
      <c r="AA3" s="989"/>
      <c r="AB3" s="989"/>
      <c r="AC3" s="989"/>
      <c r="AD3" s="959" t="s">
        <v>7122</v>
      </c>
      <c r="AE3" s="958"/>
      <c r="AF3" s="1010" t="s">
        <v>7116</v>
      </c>
      <c r="AG3" s="959" t="s">
        <v>7117</v>
      </c>
      <c r="AH3" s="961" t="s">
        <v>7118</v>
      </c>
      <c r="AI3" s="988" t="s">
        <v>266</v>
      </c>
      <c r="AJ3" s="989"/>
      <c r="AK3" s="989"/>
      <c r="AL3" s="989"/>
      <c r="AM3" s="989"/>
      <c r="AN3" s="989"/>
      <c r="AO3" s="989"/>
      <c r="AP3" s="1007"/>
      <c r="AQ3" s="987" t="s">
        <v>267</v>
      </c>
      <c r="AR3" s="988" t="s">
        <v>268</v>
      </c>
      <c r="AS3" s="989"/>
      <c r="AT3" s="989"/>
      <c r="AU3" s="989"/>
      <c r="AV3" s="959" t="s">
        <v>7122</v>
      </c>
      <c r="AW3" s="958"/>
      <c r="AX3" s="998"/>
      <c r="AY3" s="1001"/>
      <c r="AZ3" s="1001"/>
      <c r="BA3" s="1003"/>
      <c r="BB3" s="998"/>
      <c r="BC3" s="1001"/>
      <c r="BD3" s="1001"/>
      <c r="BE3" s="1003"/>
      <c r="BG3" s="985" t="s">
        <v>1711</v>
      </c>
      <c r="BH3" s="983" t="s">
        <v>1712</v>
      </c>
    </row>
    <row r="4" spans="1:66" ht="13.8" x14ac:dyDescent="0.25">
      <c r="A4" s="222" t="s">
        <v>44</v>
      </c>
      <c r="B4" s="242"/>
      <c r="C4" s="250"/>
      <c r="D4" s="618" t="s">
        <v>4412</v>
      </c>
      <c r="E4" s="273" t="s">
        <v>45</v>
      </c>
      <c r="F4" s="298" t="s">
        <v>46</v>
      </c>
      <c r="G4" s="690"/>
      <c r="H4" s="878"/>
      <c r="I4" s="397" t="s">
        <v>3252</v>
      </c>
      <c r="J4" s="380" t="s">
        <v>3159</v>
      </c>
      <c r="K4" s="396"/>
      <c r="L4" s="720"/>
      <c r="M4" s="721"/>
      <c r="N4" s="1011"/>
      <c r="O4" s="960"/>
      <c r="P4" s="962"/>
      <c r="Q4" s="991"/>
      <c r="R4" s="991"/>
      <c r="S4" s="991"/>
      <c r="T4" s="991"/>
      <c r="U4" s="991"/>
      <c r="V4" s="991"/>
      <c r="W4" s="991"/>
      <c r="X4" s="1008"/>
      <c r="Y4" s="974"/>
      <c r="Z4" s="990"/>
      <c r="AA4" s="991"/>
      <c r="AB4" s="991"/>
      <c r="AC4" s="991"/>
      <c r="AD4" s="960"/>
      <c r="AE4" s="958"/>
      <c r="AF4" s="1011"/>
      <c r="AG4" s="960"/>
      <c r="AH4" s="962"/>
      <c r="AI4" s="990"/>
      <c r="AJ4" s="991"/>
      <c r="AK4" s="991"/>
      <c r="AL4" s="991"/>
      <c r="AM4" s="991"/>
      <c r="AN4" s="991"/>
      <c r="AO4" s="991"/>
      <c r="AP4" s="1008"/>
      <c r="AQ4" s="974"/>
      <c r="AR4" s="990"/>
      <c r="AS4" s="991"/>
      <c r="AT4" s="991"/>
      <c r="AU4" s="991"/>
      <c r="AV4" s="960"/>
      <c r="AW4" s="958"/>
      <c r="AX4" s="998"/>
      <c r="AY4" s="1001"/>
      <c r="AZ4" s="1001"/>
      <c r="BA4" s="1003"/>
      <c r="BB4" s="998"/>
      <c r="BC4" s="1001"/>
      <c r="BD4" s="1001"/>
      <c r="BE4" s="1003"/>
      <c r="BG4" s="986"/>
      <c r="BH4" s="984"/>
    </row>
    <row r="5" spans="1:66" ht="22.8" x14ac:dyDescent="0.25">
      <c r="A5" s="222" t="s">
        <v>47</v>
      </c>
      <c r="B5" s="205"/>
      <c r="C5" s="251"/>
      <c r="D5" s="619"/>
      <c r="E5" s="274"/>
      <c r="F5" s="299"/>
      <c r="G5" s="691"/>
      <c r="H5" s="879"/>
      <c r="I5" s="579"/>
      <c r="J5" s="572"/>
      <c r="K5" s="396"/>
      <c r="L5" s="720"/>
      <c r="M5" s="721"/>
      <c r="N5" s="1011"/>
      <c r="O5" s="960"/>
      <c r="P5" s="962"/>
      <c r="Q5" s="991"/>
      <c r="R5" s="991"/>
      <c r="S5" s="991"/>
      <c r="T5" s="991"/>
      <c r="U5" s="991"/>
      <c r="V5" s="991"/>
      <c r="W5" s="991"/>
      <c r="X5" s="1008"/>
      <c r="Y5" s="974"/>
      <c r="Z5" s="990"/>
      <c r="AA5" s="991"/>
      <c r="AB5" s="991"/>
      <c r="AC5" s="991"/>
      <c r="AD5" s="960"/>
      <c r="AE5" s="958"/>
      <c r="AF5" s="1011"/>
      <c r="AG5" s="960"/>
      <c r="AH5" s="962"/>
      <c r="AI5" s="990"/>
      <c r="AJ5" s="991"/>
      <c r="AK5" s="991"/>
      <c r="AL5" s="991"/>
      <c r="AM5" s="991"/>
      <c r="AN5" s="991"/>
      <c r="AO5" s="991"/>
      <c r="AP5" s="1008"/>
      <c r="AQ5" s="974"/>
      <c r="AR5" s="990"/>
      <c r="AS5" s="991"/>
      <c r="AT5" s="991"/>
      <c r="AU5" s="991"/>
      <c r="AV5" s="960"/>
      <c r="AW5" s="958"/>
      <c r="AX5" s="998"/>
      <c r="AY5" s="1001"/>
      <c r="AZ5" s="1001"/>
      <c r="BA5" s="1003"/>
      <c r="BB5" s="998"/>
      <c r="BC5" s="1001"/>
      <c r="BD5" s="1001"/>
      <c r="BE5" s="1003"/>
      <c r="BG5" s="986"/>
      <c r="BH5" s="984"/>
    </row>
    <row r="6" spans="1:66" ht="12.75" customHeight="1" x14ac:dyDescent="0.25">
      <c r="A6" s="223"/>
      <c r="B6" s="205"/>
      <c r="C6" s="251"/>
      <c r="D6" s="619"/>
      <c r="E6" s="274"/>
      <c r="F6" s="299"/>
      <c r="G6" s="692"/>
      <c r="H6" s="879"/>
      <c r="I6" s="579"/>
      <c r="J6" s="572"/>
      <c r="K6" s="398"/>
      <c r="L6" s="720"/>
      <c r="M6" s="721"/>
      <c r="N6" s="1011"/>
      <c r="O6" s="960"/>
      <c r="P6" s="962"/>
      <c r="Q6" s="993"/>
      <c r="R6" s="993"/>
      <c r="S6" s="993"/>
      <c r="T6" s="993"/>
      <c r="U6" s="993"/>
      <c r="V6" s="993"/>
      <c r="W6" s="993"/>
      <c r="X6" s="1009"/>
      <c r="Y6" s="974"/>
      <c r="Z6" s="992"/>
      <c r="AA6" s="993"/>
      <c r="AB6" s="993"/>
      <c r="AC6" s="993"/>
      <c r="AD6" s="960"/>
      <c r="AE6" s="958"/>
      <c r="AF6" s="1011"/>
      <c r="AG6" s="960"/>
      <c r="AH6" s="962"/>
      <c r="AI6" s="992"/>
      <c r="AJ6" s="993"/>
      <c r="AK6" s="993"/>
      <c r="AL6" s="993"/>
      <c r="AM6" s="993"/>
      <c r="AN6" s="993"/>
      <c r="AO6" s="993"/>
      <c r="AP6" s="1009"/>
      <c r="AQ6" s="974"/>
      <c r="AR6" s="992"/>
      <c r="AS6" s="993"/>
      <c r="AT6" s="993"/>
      <c r="AU6" s="993"/>
      <c r="AV6" s="960"/>
      <c r="AW6" s="958"/>
      <c r="AX6" s="998"/>
      <c r="AY6" s="1001"/>
      <c r="AZ6" s="1001"/>
      <c r="BA6" s="1003"/>
      <c r="BB6" s="998"/>
      <c r="BC6" s="1001"/>
      <c r="BD6" s="1001"/>
      <c r="BE6" s="1003"/>
      <c r="BG6" s="986"/>
      <c r="BH6" s="984"/>
    </row>
    <row r="7" spans="1:66" ht="13.2" customHeight="1" outlineLevel="1" x14ac:dyDescent="0.25">
      <c r="A7" s="223"/>
      <c r="B7" s="205"/>
      <c r="C7" s="251"/>
      <c r="D7" s="619"/>
      <c r="E7" s="274"/>
      <c r="F7" s="299"/>
      <c r="G7" s="838"/>
      <c r="H7" s="880"/>
      <c r="I7" s="579"/>
      <c r="J7" s="572"/>
      <c r="K7" s="398"/>
      <c r="L7" s="720"/>
      <c r="M7" s="721"/>
      <c r="N7" s="946"/>
      <c r="O7" s="921"/>
      <c r="P7" s="921"/>
      <c r="Q7" s="971" t="s">
        <v>3406</v>
      </c>
      <c r="R7" s="971"/>
      <c r="S7" s="971"/>
      <c r="T7" s="971"/>
      <c r="U7" s="971"/>
      <c r="V7" s="971"/>
      <c r="W7" s="972"/>
      <c r="X7" s="968" t="s">
        <v>6194</v>
      </c>
      <c r="Y7" s="974"/>
      <c r="Z7" s="976" t="s">
        <v>3417</v>
      </c>
      <c r="AA7" s="971"/>
      <c r="AB7" s="972"/>
      <c r="AC7" s="979" t="s">
        <v>6194</v>
      </c>
      <c r="AD7" s="921"/>
      <c r="AE7" s="918"/>
      <c r="AF7" s="946"/>
      <c r="AG7" s="921"/>
      <c r="AH7" s="921"/>
      <c r="AI7" s="971" t="s">
        <v>3406</v>
      </c>
      <c r="AJ7" s="971"/>
      <c r="AK7" s="971"/>
      <c r="AL7" s="971"/>
      <c r="AM7" s="971"/>
      <c r="AN7" s="971"/>
      <c r="AO7" s="982"/>
      <c r="AP7" s="968" t="s">
        <v>6194</v>
      </c>
      <c r="AQ7" s="974"/>
      <c r="AR7" s="976" t="s">
        <v>3417</v>
      </c>
      <c r="AS7" s="971"/>
      <c r="AT7" s="982"/>
      <c r="AU7" s="979" t="s">
        <v>6194</v>
      </c>
      <c r="AV7" s="921"/>
      <c r="AW7" s="918"/>
      <c r="AX7" s="565"/>
      <c r="AY7" s="563"/>
      <c r="AZ7" s="563"/>
      <c r="BA7" s="564"/>
      <c r="BB7" s="566"/>
      <c r="BC7" s="563"/>
      <c r="BD7" s="563"/>
      <c r="BE7" s="564"/>
      <c r="BG7" s="872"/>
      <c r="BH7" s="868"/>
    </row>
    <row r="8" spans="1:66" ht="32.25" customHeight="1" outlineLevel="1" x14ac:dyDescent="0.25">
      <c r="A8" s="223"/>
      <c r="B8" s="205"/>
      <c r="C8" s="251"/>
      <c r="D8" s="619"/>
      <c r="E8" s="274"/>
      <c r="F8" s="299"/>
      <c r="G8" s="838" t="s">
        <v>5505</v>
      </c>
      <c r="H8" s="880"/>
      <c r="I8" s="579"/>
      <c r="J8" s="572"/>
      <c r="K8" s="398"/>
      <c r="L8" s="720"/>
      <c r="M8" s="721"/>
      <c r="N8" s="946"/>
      <c r="O8" s="921"/>
      <c r="P8" s="921"/>
      <c r="Q8" s="963" t="s">
        <v>3407</v>
      </c>
      <c r="R8" s="964"/>
      <c r="S8" s="965" t="s">
        <v>3408</v>
      </c>
      <c r="T8" s="964"/>
      <c r="U8" s="965" t="s">
        <v>3409</v>
      </c>
      <c r="V8" s="964"/>
      <c r="W8" s="966" t="s">
        <v>3410</v>
      </c>
      <c r="X8" s="969"/>
      <c r="Y8" s="974"/>
      <c r="Z8" s="977" t="s">
        <v>3418</v>
      </c>
      <c r="AA8" s="977" t="s">
        <v>3419</v>
      </c>
      <c r="AB8" s="966" t="s">
        <v>3410</v>
      </c>
      <c r="AC8" s="980"/>
      <c r="AD8" s="921"/>
      <c r="AE8" s="918"/>
      <c r="AF8" s="946"/>
      <c r="AG8" s="921"/>
      <c r="AH8" s="921"/>
      <c r="AI8" s="963" t="s">
        <v>3407</v>
      </c>
      <c r="AJ8" s="973"/>
      <c r="AK8" s="965" t="s">
        <v>3408</v>
      </c>
      <c r="AL8" s="973"/>
      <c r="AM8" s="965" t="s">
        <v>3409</v>
      </c>
      <c r="AN8" s="973"/>
      <c r="AO8" s="966" t="s">
        <v>3410</v>
      </c>
      <c r="AP8" s="969"/>
      <c r="AQ8" s="974"/>
      <c r="AR8" s="977" t="s">
        <v>3418</v>
      </c>
      <c r="AS8" s="977" t="s">
        <v>3419</v>
      </c>
      <c r="AT8" s="966" t="s">
        <v>3410</v>
      </c>
      <c r="AU8" s="980"/>
      <c r="AV8" s="921"/>
      <c r="AW8" s="918"/>
      <c r="AX8" s="565"/>
      <c r="AY8" s="563"/>
      <c r="AZ8" s="563"/>
      <c r="BA8" s="564"/>
      <c r="BB8" s="566"/>
      <c r="BC8" s="563"/>
      <c r="BD8" s="563"/>
      <c r="BE8" s="564"/>
      <c r="BG8" s="872"/>
      <c r="BH8" s="868"/>
    </row>
    <row r="9" spans="1:66" ht="12.75" customHeight="1" outlineLevel="1" x14ac:dyDescent="0.25">
      <c r="A9" s="223"/>
      <c r="B9" s="205"/>
      <c r="C9" s="251"/>
      <c r="D9" s="619"/>
      <c r="E9" s="274"/>
      <c r="F9" s="299"/>
      <c r="G9" s="866" t="s">
        <v>207</v>
      </c>
      <c r="H9" s="881"/>
      <c r="I9" s="579"/>
      <c r="J9" s="572"/>
      <c r="K9" s="398"/>
      <c r="L9" s="720"/>
      <c r="M9" s="721"/>
      <c r="N9" s="947"/>
      <c r="O9" s="922"/>
      <c r="P9" s="922"/>
      <c r="Q9" s="655" t="s">
        <v>3411</v>
      </c>
      <c r="R9" s="785" t="s">
        <v>3412</v>
      </c>
      <c r="S9" s="785" t="s">
        <v>3413</v>
      </c>
      <c r="T9" s="785" t="s">
        <v>3414</v>
      </c>
      <c r="U9" s="785" t="s">
        <v>3415</v>
      </c>
      <c r="V9" s="785" t="s">
        <v>3416</v>
      </c>
      <c r="W9" s="967"/>
      <c r="X9" s="970"/>
      <c r="Y9" s="975"/>
      <c r="Z9" s="978"/>
      <c r="AA9" s="978"/>
      <c r="AB9" s="967"/>
      <c r="AC9" s="981"/>
      <c r="AD9" s="922"/>
      <c r="AE9" s="919"/>
      <c r="AF9" s="947"/>
      <c r="AG9" s="922"/>
      <c r="AH9" s="922"/>
      <c r="AI9" s="917" t="s">
        <v>3411</v>
      </c>
      <c r="AJ9" s="837" t="s">
        <v>3412</v>
      </c>
      <c r="AK9" s="837" t="s">
        <v>3413</v>
      </c>
      <c r="AL9" s="837" t="s">
        <v>3414</v>
      </c>
      <c r="AM9" s="837" t="s">
        <v>3415</v>
      </c>
      <c r="AN9" s="837" t="s">
        <v>3416</v>
      </c>
      <c r="AO9" s="967"/>
      <c r="AP9" s="970"/>
      <c r="AQ9" s="975"/>
      <c r="AR9" s="978"/>
      <c r="AS9" s="978"/>
      <c r="AT9" s="967"/>
      <c r="AU9" s="981"/>
      <c r="AV9" s="922"/>
      <c r="AW9" s="919"/>
      <c r="AX9" s="526"/>
      <c r="AY9" s="524"/>
      <c r="AZ9" s="524"/>
      <c r="BA9" s="525"/>
      <c r="BB9" s="529"/>
      <c r="BC9" s="524"/>
      <c r="BD9" s="524"/>
      <c r="BE9" s="525"/>
      <c r="BG9" s="527"/>
      <c r="BH9" s="528"/>
    </row>
    <row r="10" spans="1:66" s="914" customFormat="1" ht="10.199999999999999" x14ac:dyDescent="0.25">
      <c r="A10" s="901" t="s">
        <v>3420</v>
      </c>
      <c r="B10" s="902">
        <v>2</v>
      </c>
      <c r="C10" s="903">
        <v>3</v>
      </c>
      <c r="D10" s="902">
        <v>4</v>
      </c>
      <c r="E10" s="903">
        <v>5</v>
      </c>
      <c r="F10" s="903">
        <v>6</v>
      </c>
      <c r="G10" s="904" t="s">
        <v>206</v>
      </c>
      <c r="H10" s="904" t="s">
        <v>6549</v>
      </c>
      <c r="I10" s="905" t="s">
        <v>6550</v>
      </c>
      <c r="J10" s="906" t="s">
        <v>6551</v>
      </c>
      <c r="K10" s="907">
        <v>11</v>
      </c>
      <c r="L10" s="908">
        <v>12</v>
      </c>
      <c r="M10" s="909">
        <v>13</v>
      </c>
      <c r="N10" s="908">
        <v>14</v>
      </c>
      <c r="O10" s="911">
        <v>15</v>
      </c>
      <c r="P10" s="911">
        <v>16</v>
      </c>
      <c r="Q10" s="920"/>
      <c r="R10" s="910"/>
      <c r="S10" s="910"/>
      <c r="T10" s="910"/>
      <c r="U10" s="910"/>
      <c r="V10" s="910"/>
      <c r="W10" s="911"/>
      <c r="X10" s="911">
        <v>17</v>
      </c>
      <c r="Y10" s="911">
        <v>18</v>
      </c>
      <c r="Z10" s="911"/>
      <c r="AA10" s="911"/>
      <c r="AB10" s="911"/>
      <c r="AC10" s="910">
        <v>19</v>
      </c>
      <c r="AD10" s="943" t="s">
        <v>7125</v>
      </c>
      <c r="AE10" s="944" t="s">
        <v>7126</v>
      </c>
      <c r="AF10" s="908">
        <v>22</v>
      </c>
      <c r="AG10" s="911">
        <v>23</v>
      </c>
      <c r="AH10" s="911">
        <v>24</v>
      </c>
      <c r="AI10" s="912"/>
      <c r="AJ10" s="910"/>
      <c r="AK10" s="910"/>
      <c r="AL10" s="910"/>
      <c r="AM10" s="910"/>
      <c r="AN10" s="910"/>
      <c r="AO10" s="911"/>
      <c r="AP10" s="911">
        <v>25</v>
      </c>
      <c r="AQ10" s="911">
        <v>26</v>
      </c>
      <c r="AR10" s="911"/>
      <c r="AS10" s="911"/>
      <c r="AT10" s="911"/>
      <c r="AU10" s="910">
        <v>27</v>
      </c>
      <c r="AV10" s="943" t="s">
        <v>7127</v>
      </c>
      <c r="AW10" s="944" t="s">
        <v>7128</v>
      </c>
      <c r="AX10" s="908" t="s">
        <v>7129</v>
      </c>
      <c r="AY10" s="911" t="s">
        <v>7130</v>
      </c>
      <c r="AZ10" s="911" t="s">
        <v>7131</v>
      </c>
      <c r="BA10" s="909" t="s">
        <v>7132</v>
      </c>
      <c r="BB10" s="912" t="s">
        <v>7133</v>
      </c>
      <c r="BC10" s="911" t="s">
        <v>7134</v>
      </c>
      <c r="BD10" s="911" t="s">
        <v>7135</v>
      </c>
      <c r="BE10" s="909" t="s">
        <v>7136</v>
      </c>
      <c r="BF10" s="98"/>
      <c r="BG10" s="913"/>
      <c r="BH10" s="909"/>
      <c r="BI10" s="98"/>
      <c r="BJ10" s="98"/>
      <c r="BK10" s="98"/>
      <c r="BL10" s="98"/>
      <c r="BM10" s="98"/>
      <c r="BN10" s="98"/>
    </row>
    <row r="11" spans="1:66" s="98" customFormat="1" ht="12" x14ac:dyDescent="0.25">
      <c r="A11" s="224"/>
      <c r="C11" s="252"/>
      <c r="D11" s="252"/>
      <c r="F11" s="252"/>
      <c r="G11" s="693"/>
      <c r="H11" s="882"/>
      <c r="I11" s="439"/>
      <c r="J11" s="383"/>
      <c r="K11" s="252"/>
      <c r="L11" s="722"/>
      <c r="M11" s="723"/>
      <c r="N11" s="839"/>
      <c r="O11" s="101"/>
      <c r="P11" s="101"/>
      <c r="R11" s="100"/>
      <c r="S11" s="100"/>
      <c r="T11" s="100"/>
      <c r="U11" s="100"/>
      <c r="V11" s="100"/>
      <c r="W11" s="101"/>
      <c r="X11" s="101"/>
      <c r="Y11" s="101"/>
      <c r="Z11" s="101"/>
      <c r="AA11" s="101"/>
      <c r="AB11" s="101"/>
      <c r="AC11" s="100"/>
      <c r="AD11" s="101"/>
      <c r="AE11" s="99"/>
      <c r="AF11" s="839"/>
      <c r="AG11" s="101"/>
      <c r="AH11" s="101"/>
      <c r="AJ11" s="100"/>
      <c r="AK11" s="100"/>
      <c r="AL11" s="100"/>
      <c r="AM11" s="100"/>
      <c r="AN11" s="100"/>
      <c r="AO11" s="101"/>
      <c r="AP11" s="101"/>
      <c r="AQ11" s="101"/>
      <c r="AR11" s="101"/>
      <c r="AS11" s="101"/>
      <c r="AT11" s="101"/>
      <c r="AU11" s="100"/>
      <c r="AV11" s="101"/>
      <c r="AW11" s="99"/>
      <c r="AX11" s="198"/>
      <c r="AY11" s="101"/>
      <c r="AZ11" s="101"/>
      <c r="BA11" s="99"/>
      <c r="BC11" s="101"/>
      <c r="BD11" s="101"/>
      <c r="BE11" s="99"/>
      <c r="BG11" s="873"/>
      <c r="BH11" s="99"/>
    </row>
    <row r="12" spans="1:66" s="98" customFormat="1" ht="12" x14ac:dyDescent="0.25">
      <c r="A12" s="224"/>
      <c r="C12" s="252"/>
      <c r="D12" s="252"/>
      <c r="F12" s="252"/>
      <c r="G12" s="693"/>
      <c r="H12" s="882"/>
      <c r="I12" s="439"/>
      <c r="J12" s="383"/>
      <c r="K12" s="399"/>
      <c r="L12" s="722"/>
      <c r="M12" s="723"/>
      <c r="N12" s="839"/>
      <c r="O12" s="101"/>
      <c r="P12" s="101"/>
      <c r="R12" s="100"/>
      <c r="S12" s="100"/>
      <c r="T12" s="100"/>
      <c r="U12" s="100"/>
      <c r="V12" s="100"/>
      <c r="W12" s="101"/>
      <c r="X12" s="101"/>
      <c r="Y12" s="101"/>
      <c r="Z12" s="101"/>
      <c r="AA12" s="101"/>
      <c r="AB12" s="101"/>
      <c r="AC12" s="100"/>
      <c r="AD12" s="101"/>
      <c r="AE12" s="99"/>
      <c r="AF12" s="839"/>
      <c r="AG12" s="101"/>
      <c r="AH12" s="101"/>
      <c r="AJ12" s="100"/>
      <c r="AK12" s="100"/>
      <c r="AL12" s="100"/>
      <c r="AM12" s="100"/>
      <c r="AN12" s="100"/>
      <c r="AO12" s="101"/>
      <c r="AP12" s="101"/>
      <c r="AQ12" s="101"/>
      <c r="AR12" s="101"/>
      <c r="AS12" s="101"/>
      <c r="AT12" s="101"/>
      <c r="AU12" s="100"/>
      <c r="AV12" s="101"/>
      <c r="AW12" s="99"/>
      <c r="AX12" s="198"/>
      <c r="AY12" s="101"/>
      <c r="AZ12" s="101"/>
      <c r="BA12" s="99"/>
      <c r="BC12" s="101"/>
      <c r="BD12" s="101"/>
      <c r="BE12" s="99"/>
      <c r="BG12" s="873"/>
      <c r="BH12" s="99"/>
    </row>
    <row r="13" spans="1:66" ht="12.75" customHeight="1" x14ac:dyDescent="0.25">
      <c r="A13" s="223"/>
      <c r="B13" s="205"/>
      <c r="C13" s="251"/>
      <c r="D13" s="619"/>
      <c r="E13" s="274"/>
      <c r="F13" s="299"/>
      <c r="G13" s="690"/>
      <c r="H13" s="878"/>
      <c r="I13" s="397"/>
      <c r="J13" s="380"/>
      <c r="K13" s="442"/>
      <c r="L13" s="724"/>
      <c r="M13" s="725"/>
      <c r="N13" s="840"/>
      <c r="O13" s="44"/>
      <c r="P13" s="44"/>
      <c r="Q13" s="637"/>
      <c r="R13" s="96"/>
      <c r="S13" s="96"/>
      <c r="T13" s="96"/>
      <c r="U13" s="96"/>
      <c r="V13" s="96"/>
      <c r="W13" s="44"/>
      <c r="X13" s="44"/>
      <c r="Y13" s="44"/>
      <c r="Z13" s="44"/>
      <c r="AA13" s="44"/>
      <c r="AB13" s="44"/>
      <c r="AC13" s="96"/>
      <c r="AD13" s="44"/>
      <c r="AE13" s="841"/>
      <c r="AF13" s="840"/>
      <c r="AG13" s="44"/>
      <c r="AH13" s="44"/>
      <c r="AI13" s="637"/>
      <c r="AJ13" s="96"/>
      <c r="AK13" s="96"/>
      <c r="AL13" s="96"/>
      <c r="AM13" s="96"/>
      <c r="AN13" s="96"/>
      <c r="AO13" s="44"/>
      <c r="AP13" s="44"/>
      <c r="AQ13" s="44"/>
      <c r="AR13" s="44"/>
      <c r="AS13" s="44"/>
      <c r="AT13" s="44"/>
      <c r="AU13" s="96"/>
      <c r="AV13" s="44"/>
      <c r="AW13" s="841"/>
      <c r="AX13" s="312"/>
      <c r="AY13" s="14"/>
      <c r="AZ13" s="14"/>
      <c r="BA13" s="334"/>
      <c r="BB13" s="309"/>
      <c r="BC13" s="14"/>
      <c r="BD13" s="14"/>
      <c r="BE13" s="334"/>
      <c r="BG13" s="874"/>
      <c r="BH13" s="187"/>
    </row>
    <row r="14" spans="1:66" ht="12.75" customHeight="1" x14ac:dyDescent="0.25">
      <c r="A14" s="223"/>
      <c r="B14" s="205"/>
      <c r="C14" s="251"/>
      <c r="D14" s="619"/>
      <c r="E14" s="274"/>
      <c r="F14" s="299"/>
      <c r="G14" s="690"/>
      <c r="H14" s="878"/>
      <c r="I14" s="397"/>
      <c r="J14" s="380"/>
      <c r="K14" s="400" t="s">
        <v>6552</v>
      </c>
      <c r="L14" s="724"/>
      <c r="M14" s="725"/>
      <c r="N14" s="840"/>
      <c r="O14" s="44"/>
      <c r="P14" s="44"/>
      <c r="Q14" s="637"/>
      <c r="R14" s="96"/>
      <c r="S14" s="96"/>
      <c r="T14" s="96"/>
      <c r="U14" s="96"/>
      <c r="V14" s="96"/>
      <c r="W14" s="44"/>
      <c r="X14" s="44"/>
      <c r="Y14" s="44"/>
      <c r="Z14" s="44"/>
      <c r="AA14" s="44"/>
      <c r="AB14" s="44"/>
      <c r="AC14" s="96"/>
      <c r="AD14" s="44"/>
      <c r="AE14" s="841"/>
      <c r="AF14" s="840"/>
      <c r="AG14" s="44"/>
      <c r="AH14" s="44"/>
      <c r="AI14" s="637"/>
      <c r="AJ14" s="96"/>
      <c r="AK14" s="96"/>
      <c r="AL14" s="96"/>
      <c r="AM14" s="96"/>
      <c r="AN14" s="96"/>
      <c r="AO14" s="44"/>
      <c r="AP14" s="44"/>
      <c r="AQ14" s="44"/>
      <c r="AR14" s="44"/>
      <c r="AS14" s="44"/>
      <c r="AT14" s="44"/>
      <c r="AU14" s="96"/>
      <c r="AV14" s="44"/>
      <c r="AW14" s="841"/>
      <c r="AX14" s="312"/>
      <c r="AY14" s="14"/>
      <c r="AZ14" s="14"/>
      <c r="BA14" s="334"/>
      <c r="BB14" s="309"/>
      <c r="BC14" s="14"/>
      <c r="BD14" s="14"/>
      <c r="BE14" s="334"/>
      <c r="BG14" s="874"/>
      <c r="BH14" s="187"/>
    </row>
    <row r="15" spans="1:66" ht="12.75" customHeight="1" x14ac:dyDescent="0.25">
      <c r="A15" s="223"/>
      <c r="B15" s="205"/>
      <c r="C15" s="251"/>
      <c r="D15" s="619"/>
      <c r="E15" s="274"/>
      <c r="F15" s="299"/>
      <c r="G15" s="690"/>
      <c r="H15" s="878"/>
      <c r="I15" s="397"/>
      <c r="J15" s="380"/>
      <c r="K15" s="400" t="s">
        <v>317</v>
      </c>
      <c r="L15" s="724"/>
      <c r="M15" s="725"/>
      <c r="N15" s="840"/>
      <c r="O15" s="44"/>
      <c r="P15" s="44"/>
      <c r="Q15" s="637"/>
      <c r="R15" s="96"/>
      <c r="S15" s="96"/>
      <c r="T15" s="96"/>
      <c r="U15" s="96"/>
      <c r="V15" s="96"/>
      <c r="W15" s="44"/>
      <c r="X15" s="44"/>
      <c r="Y15" s="44"/>
      <c r="Z15" s="44"/>
      <c r="AA15" s="44"/>
      <c r="AB15" s="44"/>
      <c r="AC15" s="96"/>
      <c r="AD15" s="44"/>
      <c r="AE15" s="841"/>
      <c r="AF15" s="840"/>
      <c r="AG15" s="44"/>
      <c r="AH15" s="44"/>
      <c r="AI15" s="637"/>
      <c r="AJ15" s="96"/>
      <c r="AK15" s="96"/>
      <c r="AL15" s="96"/>
      <c r="AM15" s="96"/>
      <c r="AN15" s="96"/>
      <c r="AO15" s="44"/>
      <c r="AP15" s="44"/>
      <c r="AQ15" s="44"/>
      <c r="AR15" s="44"/>
      <c r="AS15" s="44"/>
      <c r="AT15" s="44"/>
      <c r="AU15" s="96"/>
      <c r="AV15" s="44"/>
      <c r="AW15" s="841"/>
      <c r="AX15" s="312"/>
      <c r="AY15" s="14"/>
      <c r="AZ15" s="14"/>
      <c r="BA15" s="334"/>
      <c r="BB15" s="309"/>
      <c r="BC15" s="14"/>
      <c r="BD15" s="14"/>
      <c r="BE15" s="334"/>
      <c r="BG15" s="874"/>
      <c r="BH15" s="187"/>
    </row>
    <row r="16" spans="1:66" ht="12.75" customHeight="1" x14ac:dyDescent="0.25">
      <c r="A16" s="223"/>
      <c r="B16" s="205"/>
      <c r="C16" s="251"/>
      <c r="D16" s="619"/>
      <c r="E16" s="274"/>
      <c r="F16" s="299"/>
      <c r="G16" s="690"/>
      <c r="H16" s="878"/>
      <c r="I16" s="397"/>
      <c r="J16" s="380"/>
      <c r="K16" s="400"/>
      <c r="L16" s="724"/>
      <c r="M16" s="725"/>
      <c r="N16" s="840"/>
      <c r="O16" s="44"/>
      <c r="P16" s="44"/>
      <c r="Q16" s="637"/>
      <c r="R16" s="96"/>
      <c r="S16" s="96"/>
      <c r="T16" s="96"/>
      <c r="U16" s="96"/>
      <c r="V16" s="96"/>
      <c r="W16" s="44"/>
      <c r="X16" s="44"/>
      <c r="Y16" s="44"/>
      <c r="Z16" s="44"/>
      <c r="AA16" s="44"/>
      <c r="AB16" s="44"/>
      <c r="AC16" s="96"/>
      <c r="AD16" s="44"/>
      <c r="AE16" s="841"/>
      <c r="AF16" s="840"/>
      <c r="AG16" s="44"/>
      <c r="AH16" s="44"/>
      <c r="AI16" s="637"/>
      <c r="AJ16" s="96"/>
      <c r="AK16" s="96"/>
      <c r="AL16" s="96"/>
      <c r="AM16" s="96"/>
      <c r="AN16" s="96"/>
      <c r="AO16" s="44"/>
      <c r="AP16" s="44"/>
      <c r="AQ16" s="44"/>
      <c r="AR16" s="44"/>
      <c r="AS16" s="44"/>
      <c r="AT16" s="44"/>
      <c r="AU16" s="96"/>
      <c r="AV16" s="44"/>
      <c r="AW16" s="841"/>
      <c r="AX16" s="312"/>
      <c r="AY16" s="14"/>
      <c r="AZ16" s="14"/>
      <c r="BA16" s="334"/>
      <c r="BB16" s="309"/>
      <c r="BC16" s="14"/>
      <c r="BD16" s="14"/>
      <c r="BE16" s="334"/>
      <c r="BG16" s="874"/>
      <c r="BH16" s="187"/>
    </row>
    <row r="17" spans="1:66" ht="12.75" customHeight="1" x14ac:dyDescent="0.25">
      <c r="A17" s="223"/>
      <c r="B17" s="205"/>
      <c r="C17" s="251"/>
      <c r="D17" s="619"/>
      <c r="E17" s="274"/>
      <c r="F17" s="299"/>
      <c r="G17" s="690"/>
      <c r="H17" s="878"/>
      <c r="I17" s="397"/>
      <c r="J17" s="380"/>
      <c r="K17" s="401" t="s">
        <v>48</v>
      </c>
      <c r="L17" s="724"/>
      <c r="M17" s="725"/>
      <c r="N17" s="840"/>
      <c r="O17" s="44"/>
      <c r="P17" s="44"/>
      <c r="Q17" s="637"/>
      <c r="R17" s="96"/>
      <c r="S17" s="96"/>
      <c r="T17" s="96"/>
      <c r="U17" s="96"/>
      <c r="V17" s="96"/>
      <c r="W17" s="44"/>
      <c r="X17" s="44"/>
      <c r="Y17" s="44"/>
      <c r="Z17" s="44"/>
      <c r="AA17" s="44"/>
      <c r="AB17" s="44"/>
      <c r="AC17" s="96"/>
      <c r="AD17" s="44"/>
      <c r="AE17" s="841"/>
      <c r="AF17" s="840"/>
      <c r="AG17" s="44"/>
      <c r="AH17" s="44"/>
      <c r="AI17" s="637"/>
      <c r="AJ17" s="96"/>
      <c r="AK17" s="96"/>
      <c r="AL17" s="96"/>
      <c r="AM17" s="96"/>
      <c r="AN17" s="96"/>
      <c r="AO17" s="44"/>
      <c r="AP17" s="44"/>
      <c r="AQ17" s="44"/>
      <c r="AR17" s="44"/>
      <c r="AS17" s="44"/>
      <c r="AT17" s="44"/>
      <c r="AU17" s="96"/>
      <c r="AV17" s="44"/>
      <c r="AW17" s="841"/>
      <c r="AX17" s="312"/>
      <c r="AY17" s="14"/>
      <c r="AZ17" s="14"/>
      <c r="BA17" s="334"/>
      <c r="BB17" s="309"/>
      <c r="BC17" s="14"/>
      <c r="BD17" s="14"/>
      <c r="BE17" s="334"/>
      <c r="BG17" s="874"/>
      <c r="BH17" s="187"/>
    </row>
    <row r="18" spans="1:66" ht="12.75" customHeight="1" x14ac:dyDescent="0.25">
      <c r="A18" s="223"/>
      <c r="B18" s="205"/>
      <c r="C18" s="251"/>
      <c r="D18" s="619"/>
      <c r="E18" s="274"/>
      <c r="F18" s="299"/>
      <c r="G18" s="690"/>
      <c r="H18" s="878"/>
      <c r="I18" s="397"/>
      <c r="J18" s="380"/>
      <c r="K18" s="401"/>
      <c r="L18" s="724"/>
      <c r="M18" s="725"/>
      <c r="N18" s="840"/>
      <c r="O18" s="44"/>
      <c r="P18" s="44"/>
      <c r="Q18" s="637"/>
      <c r="R18" s="96"/>
      <c r="S18" s="96"/>
      <c r="T18" s="96"/>
      <c r="U18" s="96"/>
      <c r="V18" s="96"/>
      <c r="W18" s="44"/>
      <c r="X18" s="44"/>
      <c r="Y18" s="44"/>
      <c r="Z18" s="44"/>
      <c r="AA18" s="44"/>
      <c r="AB18" s="44"/>
      <c r="AC18" s="96"/>
      <c r="AD18" s="44"/>
      <c r="AE18" s="841"/>
      <c r="AF18" s="840"/>
      <c r="AG18" s="44"/>
      <c r="AH18" s="44"/>
      <c r="AI18" s="637"/>
      <c r="AJ18" s="96"/>
      <c r="AK18" s="96"/>
      <c r="AL18" s="96"/>
      <c r="AM18" s="96"/>
      <c r="AN18" s="96"/>
      <c r="AO18" s="44"/>
      <c r="AP18" s="44"/>
      <c r="AQ18" s="44"/>
      <c r="AR18" s="44"/>
      <c r="AS18" s="44"/>
      <c r="AT18" s="44"/>
      <c r="AU18" s="96"/>
      <c r="AV18" s="44"/>
      <c r="AW18" s="841"/>
      <c r="AX18" s="312"/>
      <c r="AY18" s="14"/>
      <c r="AZ18" s="14"/>
      <c r="BA18" s="334"/>
      <c r="BB18" s="309"/>
      <c r="BC18" s="14"/>
      <c r="BD18" s="14"/>
      <c r="BE18" s="334"/>
      <c r="BG18" s="874"/>
      <c r="BH18" s="187"/>
    </row>
    <row r="19" spans="1:66" ht="12.75" customHeight="1" x14ac:dyDescent="0.25">
      <c r="A19" s="223"/>
      <c r="B19" s="205"/>
      <c r="C19" s="251"/>
      <c r="D19" s="619"/>
      <c r="E19" s="274"/>
      <c r="F19" s="299"/>
      <c r="G19" s="690"/>
      <c r="H19" s="878"/>
      <c r="I19" s="397"/>
      <c r="J19" s="380"/>
      <c r="K19" s="430"/>
      <c r="L19" s="724"/>
      <c r="M19" s="725"/>
      <c r="N19" s="840"/>
      <c r="O19" s="530"/>
      <c r="P19" s="530"/>
      <c r="Q19" s="637"/>
      <c r="R19" s="96"/>
      <c r="S19" s="96"/>
      <c r="T19" s="96"/>
      <c r="U19" s="96"/>
      <c r="V19" s="96"/>
      <c r="W19" s="44"/>
      <c r="X19" s="44"/>
      <c r="Y19" s="44"/>
      <c r="Z19" s="44"/>
      <c r="AA19" s="44"/>
      <c r="AB19" s="44"/>
      <c r="AC19" s="96"/>
      <c r="AD19" s="530"/>
      <c r="AE19" s="842"/>
      <c r="AF19" s="840"/>
      <c r="AG19" s="530"/>
      <c r="AH19" s="530"/>
      <c r="AI19" s="637"/>
      <c r="AJ19" s="96"/>
      <c r="AK19" s="96"/>
      <c r="AL19" s="96"/>
      <c r="AM19" s="96"/>
      <c r="AN19" s="96"/>
      <c r="AO19" s="44"/>
      <c r="AP19" s="44"/>
      <c r="AQ19" s="44"/>
      <c r="AR19" s="44"/>
      <c r="AS19" s="44"/>
      <c r="AT19" s="44"/>
      <c r="AU19" s="96"/>
      <c r="AV19" s="530"/>
      <c r="AW19" s="842"/>
      <c r="AX19" s="312"/>
      <c r="AY19" s="14"/>
      <c r="AZ19" s="14"/>
      <c r="BA19" s="334"/>
      <c r="BB19" s="309"/>
      <c r="BC19" s="14"/>
      <c r="BD19" s="14"/>
      <c r="BE19" s="334"/>
      <c r="BG19" s="874"/>
      <c r="BH19" s="187"/>
    </row>
    <row r="20" spans="1:66" ht="20.399999999999999" x14ac:dyDescent="0.25">
      <c r="A20" s="222" t="s">
        <v>39</v>
      </c>
      <c r="B20" s="30">
        <v>1</v>
      </c>
      <c r="C20" s="116" t="s">
        <v>1713</v>
      </c>
      <c r="D20" s="620">
        <v>1000</v>
      </c>
      <c r="F20" s="117">
        <v>5</v>
      </c>
      <c r="G20" s="694">
        <v>1</v>
      </c>
      <c r="H20" s="878" t="str">
        <f>LEFT(J20,3)</f>
        <v>002</v>
      </c>
      <c r="I20" s="397" t="s">
        <v>3253</v>
      </c>
      <c r="J20" s="380" t="s">
        <v>1891</v>
      </c>
      <c r="K20" s="503" t="s">
        <v>493</v>
      </c>
      <c r="L20" s="726">
        <v>75572</v>
      </c>
      <c r="M20" s="727">
        <v>75572</v>
      </c>
      <c r="N20" s="929"/>
      <c r="O20" s="530">
        <f t="shared" ref="O20" si="0">IF(N20&gt;L20,"0 ",N20-L20)</f>
        <v>-75572</v>
      </c>
      <c r="P20" s="530" t="str">
        <f t="shared" ref="P20" si="1">IF(N20&lt;L20,"0 ",N20-L20)</f>
        <v xml:space="preserve">0 </v>
      </c>
      <c r="Q20" s="646"/>
      <c r="R20" s="536"/>
      <c r="S20" s="536"/>
      <c r="T20" s="536"/>
      <c r="U20" s="536"/>
      <c r="V20" s="536"/>
      <c r="W20" s="683" t="str">
        <f>IF(SUM(Q20:V20)=X20,"OK",SUM(Q20:V20)-X20)</f>
        <v>OK</v>
      </c>
      <c r="X20" s="140"/>
      <c r="Y20" s="140"/>
      <c r="Z20" s="551"/>
      <c r="AA20" s="551"/>
      <c r="AB20" s="683" t="str">
        <f>IF(SUM(Z20:AA20)=AC20,"OK",SUM(Z20:AA20)-AC20)</f>
        <v>OK</v>
      </c>
      <c r="AC20" s="142"/>
      <c r="AD20" s="530">
        <f t="shared" ref="AD20" si="2">X20+Y20+AC20</f>
        <v>0</v>
      </c>
      <c r="AE20" s="842">
        <f t="shared" ref="AE20" si="3">N20+AD20</f>
        <v>0</v>
      </c>
      <c r="AF20" s="929"/>
      <c r="AG20" s="530">
        <f t="shared" ref="AG20" si="4">IF(AF20&gt;M20,"0 ",AF20-M20)</f>
        <v>-75572</v>
      </c>
      <c r="AH20" s="530" t="str">
        <f t="shared" ref="AH20" si="5">IF(AF20&lt;M20,"0 ",AF20-M20)</f>
        <v xml:space="preserve">0 </v>
      </c>
      <c r="AI20" s="640"/>
      <c r="AJ20" s="540"/>
      <c r="AK20" s="540"/>
      <c r="AL20" s="540"/>
      <c r="AM20" s="540"/>
      <c r="AN20" s="540"/>
      <c r="AO20" s="683" t="str">
        <f>IF(SUM(AI20:AN20)=AP20,"OK",SUM(AI20:AN20)-AP20)</f>
        <v>OK</v>
      </c>
      <c r="AP20" s="141"/>
      <c r="AQ20" s="141"/>
      <c r="AR20" s="552"/>
      <c r="AS20" s="552"/>
      <c r="AT20" s="683" t="str">
        <f>IF(SUM(AR20:AS20)=AU20,"OK",SUM(AR20:AS20)-AU20)</f>
        <v>OK</v>
      </c>
      <c r="AU20" s="593"/>
      <c r="AV20" s="530">
        <f t="shared" ref="AV20" si="6">AP20+AQ20+AU20</f>
        <v>0</v>
      </c>
      <c r="AW20" s="842">
        <f t="shared" ref="AW20" si="7">AF20+AV20</f>
        <v>0</v>
      </c>
      <c r="AX20" s="115">
        <f>L20</f>
        <v>75572</v>
      </c>
      <c r="AY20" s="5">
        <f>AE20</f>
        <v>0</v>
      </c>
      <c r="AZ20" s="7">
        <f>AY20-AX20</f>
        <v>-75572</v>
      </c>
      <c r="BA20" s="335">
        <f>AZ20/AX20</f>
        <v>-1</v>
      </c>
      <c r="BB20" s="23">
        <f>M20</f>
        <v>75572</v>
      </c>
      <c r="BC20" s="5">
        <f>AW20</f>
        <v>0</v>
      </c>
      <c r="BD20" s="7">
        <f>BC20-BB20</f>
        <v>-75572</v>
      </c>
      <c r="BE20" s="335">
        <f>BD20/BB20</f>
        <v>-1</v>
      </c>
      <c r="BF20" s="107"/>
      <c r="BG20" s="826" t="str">
        <f>RIGHT(LEFT(I20,3),2)&amp;"."&amp;RIGHT(LEFT(I20,5),2)</f>
        <v>41.70</v>
      </c>
      <c r="BH20" s="607" t="b">
        <f>COUNTIF('Codes SEC'!$B$2:$B$250,Ministres!BG20)&gt;0</f>
        <v>1</v>
      </c>
    </row>
    <row r="21" spans="1:66" x14ac:dyDescent="0.25">
      <c r="A21" s="225"/>
      <c r="B21" s="206"/>
      <c r="C21" s="253"/>
      <c r="D21" s="621"/>
      <c r="E21" s="275"/>
      <c r="F21" s="269"/>
      <c r="G21" s="695"/>
      <c r="H21" s="886"/>
      <c r="I21" s="403"/>
      <c r="J21" s="381"/>
      <c r="K21" s="514" t="s">
        <v>95</v>
      </c>
      <c r="L21" s="313">
        <f t="shared" ref="L21:P21" si="8">L20</f>
        <v>75572</v>
      </c>
      <c r="M21" s="728">
        <f t="shared" si="8"/>
        <v>75572</v>
      </c>
      <c r="N21" s="930">
        <f t="shared" si="8"/>
        <v>0</v>
      </c>
      <c r="O21" s="790">
        <f t="shared" si="8"/>
        <v>-75572</v>
      </c>
      <c r="P21" s="790" t="str">
        <f t="shared" si="8"/>
        <v xml:space="preserve">0 </v>
      </c>
      <c r="Q21" s="787">
        <f t="shared" ref="Q21:AA21" si="9">Q20</f>
        <v>0</v>
      </c>
      <c r="R21" s="648">
        <f t="shared" si="9"/>
        <v>0</v>
      </c>
      <c r="S21" s="648">
        <f t="shared" si="9"/>
        <v>0</v>
      </c>
      <c r="T21" s="648">
        <f t="shared" si="9"/>
        <v>0</v>
      </c>
      <c r="U21" s="648">
        <f t="shared" si="9"/>
        <v>0</v>
      </c>
      <c r="V21" s="648">
        <f t="shared" si="9"/>
        <v>0</v>
      </c>
      <c r="W21" s="790"/>
      <c r="X21" s="649">
        <f t="shared" si="9"/>
        <v>0</v>
      </c>
      <c r="Y21" s="649">
        <f t="shared" si="9"/>
        <v>0</v>
      </c>
      <c r="Z21" s="648">
        <f t="shared" si="9"/>
        <v>0</v>
      </c>
      <c r="AA21" s="648">
        <f t="shared" si="9"/>
        <v>0</v>
      </c>
      <c r="AB21" s="790"/>
      <c r="AC21" s="649">
        <f t="shared" ref="AC21:AC22" si="10">AC20</f>
        <v>0</v>
      </c>
      <c r="AD21" s="790">
        <f>AD20</f>
        <v>0</v>
      </c>
      <c r="AE21" s="843">
        <f>AE20</f>
        <v>0</v>
      </c>
      <c r="AF21" s="930">
        <f t="shared" ref="AF21:AH21" si="11">AF20</f>
        <v>0</v>
      </c>
      <c r="AG21" s="790">
        <f t="shared" si="11"/>
        <v>-75572</v>
      </c>
      <c r="AH21" s="790" t="str">
        <f t="shared" si="11"/>
        <v xml:space="preserve">0 </v>
      </c>
      <c r="AI21" s="787">
        <f t="shared" ref="AI21:AS21" si="12">AI20</f>
        <v>0</v>
      </c>
      <c r="AJ21" s="648">
        <f t="shared" si="12"/>
        <v>0</v>
      </c>
      <c r="AK21" s="648">
        <f t="shared" si="12"/>
        <v>0</v>
      </c>
      <c r="AL21" s="648">
        <f t="shared" si="12"/>
        <v>0</v>
      </c>
      <c r="AM21" s="648">
        <f t="shared" si="12"/>
        <v>0</v>
      </c>
      <c r="AN21" s="648">
        <f t="shared" si="12"/>
        <v>0</v>
      </c>
      <c r="AO21" s="790"/>
      <c r="AP21" s="649">
        <f t="shared" si="12"/>
        <v>0</v>
      </c>
      <c r="AQ21" s="649">
        <f t="shared" si="12"/>
        <v>0</v>
      </c>
      <c r="AR21" s="648">
        <f t="shared" si="12"/>
        <v>0</v>
      </c>
      <c r="AS21" s="648">
        <f t="shared" si="12"/>
        <v>0</v>
      </c>
      <c r="AT21" s="790"/>
      <c r="AU21" s="649">
        <f t="shared" ref="AU21:BE22" si="13">AU20</f>
        <v>0</v>
      </c>
      <c r="AV21" s="790">
        <f>AV20</f>
        <v>0</v>
      </c>
      <c r="AW21" s="843">
        <f>AW20</f>
        <v>0</v>
      </c>
      <c r="AX21" s="336">
        <f t="shared" si="13"/>
        <v>75572</v>
      </c>
      <c r="AY21" s="337">
        <f t="shared" si="13"/>
        <v>0</v>
      </c>
      <c r="AZ21" s="338">
        <f t="shared" si="13"/>
        <v>-75572</v>
      </c>
      <c r="BA21" s="339">
        <f t="shared" si="13"/>
        <v>-1</v>
      </c>
      <c r="BB21" s="322">
        <f t="shared" si="13"/>
        <v>75572</v>
      </c>
      <c r="BC21" s="337">
        <f t="shared" si="13"/>
        <v>0</v>
      </c>
      <c r="BD21" s="338">
        <f t="shared" si="13"/>
        <v>-75572</v>
      </c>
      <c r="BE21" s="339">
        <f t="shared" si="13"/>
        <v>-1</v>
      </c>
      <c r="BG21" s="826"/>
      <c r="BH21" s="607"/>
    </row>
    <row r="22" spans="1:66" s="27" customFormat="1" x14ac:dyDescent="0.25">
      <c r="A22" s="226"/>
      <c r="B22" s="207"/>
      <c r="C22" s="254"/>
      <c r="D22" s="300"/>
      <c r="E22" s="276"/>
      <c r="F22" s="300"/>
      <c r="G22" s="696"/>
      <c r="H22" s="887"/>
      <c r="I22" s="444"/>
      <c r="J22" s="393"/>
      <c r="K22" s="404" t="s">
        <v>3636</v>
      </c>
      <c r="L22" s="729">
        <f t="shared" ref="L22:P22" si="14">L21</f>
        <v>75572</v>
      </c>
      <c r="M22" s="730">
        <f t="shared" si="14"/>
        <v>75572</v>
      </c>
      <c r="N22" s="844">
        <f t="shared" si="14"/>
        <v>0</v>
      </c>
      <c r="O22" s="665">
        <f t="shared" si="14"/>
        <v>-75572</v>
      </c>
      <c r="P22" s="665" t="str">
        <f t="shared" si="14"/>
        <v xml:space="preserve">0 </v>
      </c>
      <c r="Q22" s="638">
        <f t="shared" ref="Q22:AA22" si="15">Q21</f>
        <v>0</v>
      </c>
      <c r="R22" s="130">
        <f t="shared" si="15"/>
        <v>0</v>
      </c>
      <c r="S22" s="130">
        <f t="shared" si="15"/>
        <v>0</v>
      </c>
      <c r="T22" s="130">
        <f t="shared" si="15"/>
        <v>0</v>
      </c>
      <c r="U22" s="130">
        <f t="shared" si="15"/>
        <v>0</v>
      </c>
      <c r="V22" s="130">
        <f t="shared" si="15"/>
        <v>0</v>
      </c>
      <c r="W22" s="665"/>
      <c r="X22" s="130">
        <f t="shared" si="15"/>
        <v>0</v>
      </c>
      <c r="Y22" s="130">
        <f t="shared" si="15"/>
        <v>0</v>
      </c>
      <c r="Z22" s="130">
        <f t="shared" si="15"/>
        <v>0</v>
      </c>
      <c r="AA22" s="130">
        <f t="shared" si="15"/>
        <v>0</v>
      </c>
      <c r="AB22" s="665"/>
      <c r="AC22" s="130">
        <f t="shared" si="10"/>
        <v>0</v>
      </c>
      <c r="AD22" s="665">
        <f>AD21</f>
        <v>0</v>
      </c>
      <c r="AE22" s="845">
        <f>AE21</f>
        <v>0</v>
      </c>
      <c r="AF22" s="844">
        <f t="shared" ref="AF22:AH22" si="16">AF21</f>
        <v>0</v>
      </c>
      <c r="AG22" s="665">
        <f t="shared" si="16"/>
        <v>-75572</v>
      </c>
      <c r="AH22" s="665" t="str">
        <f t="shared" si="16"/>
        <v xml:space="preserve">0 </v>
      </c>
      <c r="AI22" s="638">
        <f t="shared" ref="AI22:AS22" si="17">AI21</f>
        <v>0</v>
      </c>
      <c r="AJ22" s="130">
        <f t="shared" si="17"/>
        <v>0</v>
      </c>
      <c r="AK22" s="130">
        <f t="shared" si="17"/>
        <v>0</v>
      </c>
      <c r="AL22" s="130">
        <f t="shared" si="17"/>
        <v>0</v>
      </c>
      <c r="AM22" s="130">
        <f t="shared" si="17"/>
        <v>0</v>
      </c>
      <c r="AN22" s="130">
        <f t="shared" si="17"/>
        <v>0</v>
      </c>
      <c r="AO22" s="665"/>
      <c r="AP22" s="130">
        <f t="shared" si="17"/>
        <v>0</v>
      </c>
      <c r="AQ22" s="130">
        <f t="shared" si="17"/>
        <v>0</v>
      </c>
      <c r="AR22" s="130">
        <f t="shared" si="17"/>
        <v>0</v>
      </c>
      <c r="AS22" s="130">
        <f t="shared" si="17"/>
        <v>0</v>
      </c>
      <c r="AT22" s="665"/>
      <c r="AU22" s="130">
        <f t="shared" si="13"/>
        <v>0</v>
      </c>
      <c r="AV22" s="665">
        <f>AV21</f>
        <v>0</v>
      </c>
      <c r="AW22" s="845">
        <f>AW21</f>
        <v>0</v>
      </c>
      <c r="AX22" s="314">
        <f t="shared" si="13"/>
        <v>75572</v>
      </c>
      <c r="AY22" s="131">
        <f t="shared" si="13"/>
        <v>0</v>
      </c>
      <c r="AZ22" s="132">
        <f t="shared" si="13"/>
        <v>-75572</v>
      </c>
      <c r="BA22" s="340">
        <f t="shared" si="13"/>
        <v>-1</v>
      </c>
      <c r="BB22" s="310">
        <f t="shared" si="13"/>
        <v>75572</v>
      </c>
      <c r="BC22" s="131">
        <f t="shared" si="13"/>
        <v>0</v>
      </c>
      <c r="BD22" s="132">
        <f t="shared" si="13"/>
        <v>-75572</v>
      </c>
      <c r="BE22" s="340">
        <f t="shared" si="13"/>
        <v>-1</v>
      </c>
      <c r="BF22" s="40"/>
      <c r="BG22" s="826"/>
      <c r="BH22" s="607"/>
      <c r="BI22" s="40"/>
      <c r="BJ22" s="40"/>
      <c r="BK22" s="40"/>
      <c r="BL22" s="40"/>
      <c r="BM22" s="40"/>
      <c r="BN22" s="40"/>
    </row>
    <row r="23" spans="1:66" x14ac:dyDescent="0.25">
      <c r="A23" s="222"/>
      <c r="C23" s="116"/>
      <c r="D23" s="620"/>
      <c r="F23" s="117"/>
      <c r="G23" s="694"/>
      <c r="H23" s="878"/>
      <c r="I23" s="397"/>
      <c r="J23" s="380"/>
      <c r="K23" s="405" t="s">
        <v>208</v>
      </c>
      <c r="L23" s="731">
        <v>0</v>
      </c>
      <c r="M23" s="732">
        <v>0</v>
      </c>
      <c r="N23" s="929">
        <v>0</v>
      </c>
      <c r="O23" s="530">
        <v>0</v>
      </c>
      <c r="P23" s="530">
        <v>0</v>
      </c>
      <c r="Q23" s="641">
        <v>0</v>
      </c>
      <c r="R23" s="537">
        <v>0</v>
      </c>
      <c r="S23" s="537">
        <v>0</v>
      </c>
      <c r="T23" s="537">
        <v>0</v>
      </c>
      <c r="U23" s="537">
        <v>0</v>
      </c>
      <c r="V23" s="537">
        <v>0</v>
      </c>
      <c r="W23" s="530"/>
      <c r="X23" s="142">
        <v>0</v>
      </c>
      <c r="Y23" s="142">
        <v>0</v>
      </c>
      <c r="Z23" s="537">
        <v>0</v>
      </c>
      <c r="AA23" s="537">
        <v>0</v>
      </c>
      <c r="AB23" s="530"/>
      <c r="AC23" s="142">
        <v>0</v>
      </c>
      <c r="AD23" s="530">
        <v>0</v>
      </c>
      <c r="AE23" s="842">
        <v>0</v>
      </c>
      <c r="AF23" s="929">
        <v>0</v>
      </c>
      <c r="AG23" s="530">
        <v>0</v>
      </c>
      <c r="AH23" s="530">
        <v>0</v>
      </c>
      <c r="AI23" s="641">
        <v>0</v>
      </c>
      <c r="AJ23" s="537">
        <v>0</v>
      </c>
      <c r="AK23" s="537">
        <v>0</v>
      </c>
      <c r="AL23" s="537">
        <v>0</v>
      </c>
      <c r="AM23" s="537">
        <v>0</v>
      </c>
      <c r="AN23" s="537">
        <v>0</v>
      </c>
      <c r="AO23" s="530"/>
      <c r="AP23" s="142">
        <v>0</v>
      </c>
      <c r="AQ23" s="142">
        <v>0</v>
      </c>
      <c r="AR23" s="537">
        <v>0</v>
      </c>
      <c r="AS23" s="537">
        <v>0</v>
      </c>
      <c r="AT23" s="530"/>
      <c r="AU23" s="142">
        <v>0</v>
      </c>
      <c r="AV23" s="530">
        <v>0</v>
      </c>
      <c r="AW23" s="842">
        <v>0</v>
      </c>
      <c r="AX23" s="115">
        <v>0</v>
      </c>
      <c r="AY23" s="5">
        <v>0</v>
      </c>
      <c r="AZ23" s="5">
        <v>0</v>
      </c>
      <c r="BA23" s="335">
        <v>0</v>
      </c>
      <c r="BB23" s="23">
        <v>0</v>
      </c>
      <c r="BC23" s="5">
        <v>0</v>
      </c>
      <c r="BD23" s="5">
        <v>0</v>
      </c>
      <c r="BE23" s="335">
        <v>0</v>
      </c>
      <c r="BG23" s="826"/>
      <c r="BH23" s="607"/>
    </row>
    <row r="24" spans="1:66" x14ac:dyDescent="0.25">
      <c r="A24" s="222"/>
      <c r="C24" s="116"/>
      <c r="D24" s="620"/>
      <c r="F24" s="117"/>
      <c r="G24" s="694"/>
      <c r="H24" s="878"/>
      <c r="I24" s="397"/>
      <c r="J24" s="380"/>
      <c r="K24" s="405" t="s">
        <v>96</v>
      </c>
      <c r="L24" s="731">
        <v>0</v>
      </c>
      <c r="M24" s="732">
        <v>0</v>
      </c>
      <c r="N24" s="929">
        <v>0</v>
      </c>
      <c r="O24" s="530">
        <v>0</v>
      </c>
      <c r="P24" s="530">
        <v>0</v>
      </c>
      <c r="Q24" s="641">
        <v>0</v>
      </c>
      <c r="R24" s="537">
        <v>0</v>
      </c>
      <c r="S24" s="537">
        <v>0</v>
      </c>
      <c r="T24" s="537">
        <v>0</v>
      </c>
      <c r="U24" s="537">
        <v>0</v>
      </c>
      <c r="V24" s="537">
        <v>0</v>
      </c>
      <c r="W24" s="530"/>
      <c r="X24" s="142">
        <v>0</v>
      </c>
      <c r="Y24" s="142">
        <v>0</v>
      </c>
      <c r="Z24" s="537">
        <v>0</v>
      </c>
      <c r="AA24" s="537">
        <v>0</v>
      </c>
      <c r="AB24" s="530"/>
      <c r="AC24" s="142">
        <v>0</v>
      </c>
      <c r="AD24" s="530">
        <v>0</v>
      </c>
      <c r="AE24" s="842">
        <v>0</v>
      </c>
      <c r="AF24" s="929">
        <v>0</v>
      </c>
      <c r="AG24" s="530">
        <v>0</v>
      </c>
      <c r="AH24" s="530">
        <v>0</v>
      </c>
      <c r="AI24" s="641">
        <v>0</v>
      </c>
      <c r="AJ24" s="537">
        <v>0</v>
      </c>
      <c r="AK24" s="537">
        <v>0</v>
      </c>
      <c r="AL24" s="537">
        <v>0</v>
      </c>
      <c r="AM24" s="537">
        <v>0</v>
      </c>
      <c r="AN24" s="537">
        <v>0</v>
      </c>
      <c r="AO24" s="530"/>
      <c r="AP24" s="142">
        <v>0</v>
      </c>
      <c r="AQ24" s="142">
        <v>0</v>
      </c>
      <c r="AR24" s="537">
        <v>0</v>
      </c>
      <c r="AS24" s="537">
        <v>0</v>
      </c>
      <c r="AT24" s="530"/>
      <c r="AU24" s="142">
        <v>0</v>
      </c>
      <c r="AV24" s="530">
        <v>0</v>
      </c>
      <c r="AW24" s="842">
        <v>0</v>
      </c>
      <c r="AX24" s="115">
        <v>0</v>
      </c>
      <c r="AY24" s="5">
        <v>0</v>
      </c>
      <c r="AZ24" s="5">
        <v>0</v>
      </c>
      <c r="BA24" s="335">
        <v>0</v>
      </c>
      <c r="BB24" s="23">
        <v>0</v>
      </c>
      <c r="BC24" s="5">
        <v>0</v>
      </c>
      <c r="BD24" s="5">
        <v>0</v>
      </c>
      <c r="BE24" s="335">
        <v>0</v>
      </c>
      <c r="BG24" s="826"/>
      <c r="BH24" s="607"/>
    </row>
    <row r="25" spans="1:66" x14ac:dyDescent="0.25">
      <c r="A25" s="222"/>
      <c r="C25" s="116"/>
      <c r="D25" s="620"/>
      <c r="F25" s="117"/>
      <c r="G25" s="694"/>
      <c r="H25" s="878"/>
      <c r="I25" s="397"/>
      <c r="J25" s="380"/>
      <c r="K25" s="405" t="s">
        <v>209</v>
      </c>
      <c r="L25" s="731">
        <v>0</v>
      </c>
      <c r="M25" s="732">
        <v>0</v>
      </c>
      <c r="N25" s="929">
        <v>0</v>
      </c>
      <c r="O25" s="530">
        <v>0</v>
      </c>
      <c r="P25" s="530">
        <v>0</v>
      </c>
      <c r="Q25" s="641">
        <v>0</v>
      </c>
      <c r="R25" s="537">
        <v>0</v>
      </c>
      <c r="S25" s="537">
        <v>0</v>
      </c>
      <c r="T25" s="537">
        <v>0</v>
      </c>
      <c r="U25" s="537">
        <v>0</v>
      </c>
      <c r="V25" s="537">
        <v>0</v>
      </c>
      <c r="W25" s="530"/>
      <c r="X25" s="142">
        <v>0</v>
      </c>
      <c r="Y25" s="142">
        <v>0</v>
      </c>
      <c r="Z25" s="537">
        <v>0</v>
      </c>
      <c r="AA25" s="537">
        <v>0</v>
      </c>
      <c r="AB25" s="530"/>
      <c r="AC25" s="142">
        <v>0</v>
      </c>
      <c r="AD25" s="530">
        <v>0</v>
      </c>
      <c r="AE25" s="842">
        <v>0</v>
      </c>
      <c r="AF25" s="929">
        <v>0</v>
      </c>
      <c r="AG25" s="530">
        <v>0</v>
      </c>
      <c r="AH25" s="530">
        <v>0</v>
      </c>
      <c r="AI25" s="641">
        <v>0</v>
      </c>
      <c r="AJ25" s="537">
        <v>0</v>
      </c>
      <c r="AK25" s="537">
        <v>0</v>
      </c>
      <c r="AL25" s="537">
        <v>0</v>
      </c>
      <c r="AM25" s="537">
        <v>0</v>
      </c>
      <c r="AN25" s="537">
        <v>0</v>
      </c>
      <c r="AO25" s="530"/>
      <c r="AP25" s="142">
        <v>0</v>
      </c>
      <c r="AQ25" s="142">
        <v>0</v>
      </c>
      <c r="AR25" s="537">
        <v>0</v>
      </c>
      <c r="AS25" s="537">
        <v>0</v>
      </c>
      <c r="AT25" s="530"/>
      <c r="AU25" s="142">
        <v>0</v>
      </c>
      <c r="AV25" s="530">
        <v>0</v>
      </c>
      <c r="AW25" s="842">
        <v>0</v>
      </c>
      <c r="AX25" s="115">
        <v>0</v>
      </c>
      <c r="AY25" s="5">
        <v>0</v>
      </c>
      <c r="AZ25" s="5">
        <v>0</v>
      </c>
      <c r="BA25" s="335">
        <v>0</v>
      </c>
      <c r="BB25" s="23">
        <v>0</v>
      </c>
      <c r="BC25" s="5">
        <v>0</v>
      </c>
      <c r="BD25" s="5">
        <v>0</v>
      </c>
      <c r="BE25" s="335">
        <v>0</v>
      </c>
      <c r="BG25" s="826"/>
      <c r="BH25" s="607"/>
    </row>
    <row r="26" spans="1:66" x14ac:dyDescent="0.25">
      <c r="A26" s="222"/>
      <c r="C26" s="116"/>
      <c r="D26" s="620"/>
      <c r="F26" s="117"/>
      <c r="G26" s="694"/>
      <c r="H26" s="878"/>
      <c r="I26" s="397"/>
      <c r="J26" s="380"/>
      <c r="K26" s="405" t="s">
        <v>210</v>
      </c>
      <c r="L26" s="731">
        <v>0</v>
      </c>
      <c r="M26" s="732">
        <v>0</v>
      </c>
      <c r="N26" s="929">
        <v>0</v>
      </c>
      <c r="O26" s="530">
        <v>0</v>
      </c>
      <c r="P26" s="530">
        <v>0</v>
      </c>
      <c r="Q26" s="641">
        <v>0</v>
      </c>
      <c r="R26" s="537">
        <v>0</v>
      </c>
      <c r="S26" s="537">
        <v>0</v>
      </c>
      <c r="T26" s="537">
        <v>0</v>
      </c>
      <c r="U26" s="537">
        <v>0</v>
      </c>
      <c r="V26" s="537">
        <v>0</v>
      </c>
      <c r="W26" s="530"/>
      <c r="X26" s="142">
        <v>0</v>
      </c>
      <c r="Y26" s="142">
        <v>0</v>
      </c>
      <c r="Z26" s="537">
        <v>0</v>
      </c>
      <c r="AA26" s="537">
        <v>0</v>
      </c>
      <c r="AB26" s="530"/>
      <c r="AC26" s="142">
        <v>0</v>
      </c>
      <c r="AD26" s="530">
        <v>0</v>
      </c>
      <c r="AE26" s="842">
        <v>0</v>
      </c>
      <c r="AF26" s="929">
        <v>0</v>
      </c>
      <c r="AG26" s="530">
        <v>0</v>
      </c>
      <c r="AH26" s="530">
        <v>0</v>
      </c>
      <c r="AI26" s="641">
        <v>0</v>
      </c>
      <c r="AJ26" s="537">
        <v>0</v>
      </c>
      <c r="AK26" s="537">
        <v>0</v>
      </c>
      <c r="AL26" s="537">
        <v>0</v>
      </c>
      <c r="AM26" s="537">
        <v>0</v>
      </c>
      <c r="AN26" s="537">
        <v>0</v>
      </c>
      <c r="AO26" s="530"/>
      <c r="AP26" s="142">
        <v>0</v>
      </c>
      <c r="AQ26" s="142">
        <v>0</v>
      </c>
      <c r="AR26" s="537">
        <v>0</v>
      </c>
      <c r="AS26" s="537">
        <v>0</v>
      </c>
      <c r="AT26" s="530"/>
      <c r="AU26" s="142">
        <v>0</v>
      </c>
      <c r="AV26" s="530">
        <v>0</v>
      </c>
      <c r="AW26" s="842">
        <v>0</v>
      </c>
      <c r="AX26" s="115">
        <v>0</v>
      </c>
      <c r="AY26" s="5">
        <v>0</v>
      </c>
      <c r="AZ26" s="5">
        <v>0</v>
      </c>
      <c r="BA26" s="335">
        <v>0</v>
      </c>
      <c r="BB26" s="23">
        <v>0</v>
      </c>
      <c r="BC26" s="5">
        <v>0</v>
      </c>
      <c r="BD26" s="5">
        <v>0</v>
      </c>
      <c r="BE26" s="335">
        <v>0</v>
      </c>
      <c r="BG26" s="826"/>
      <c r="BH26" s="607"/>
    </row>
    <row r="27" spans="1:66" x14ac:dyDescent="0.25">
      <c r="A27" s="222"/>
      <c r="C27" s="116"/>
      <c r="D27" s="620"/>
      <c r="F27" s="117"/>
      <c r="G27" s="694"/>
      <c r="H27" s="878"/>
      <c r="I27" s="397"/>
      <c r="J27" s="380"/>
      <c r="K27" s="406" t="s">
        <v>53</v>
      </c>
      <c r="L27" s="731">
        <v>0</v>
      </c>
      <c r="M27" s="732">
        <v>0</v>
      </c>
      <c r="N27" s="929">
        <v>0</v>
      </c>
      <c r="O27" s="530">
        <v>0</v>
      </c>
      <c r="P27" s="530">
        <v>0</v>
      </c>
      <c r="Q27" s="641">
        <v>0</v>
      </c>
      <c r="R27" s="537">
        <v>0</v>
      </c>
      <c r="S27" s="537">
        <v>0</v>
      </c>
      <c r="T27" s="537">
        <v>0</v>
      </c>
      <c r="U27" s="537">
        <v>0</v>
      </c>
      <c r="V27" s="537">
        <v>0</v>
      </c>
      <c r="W27" s="530"/>
      <c r="X27" s="142">
        <v>0</v>
      </c>
      <c r="Y27" s="142">
        <v>0</v>
      </c>
      <c r="Z27" s="537">
        <v>0</v>
      </c>
      <c r="AA27" s="537">
        <v>0</v>
      </c>
      <c r="AB27" s="530"/>
      <c r="AC27" s="142">
        <v>0</v>
      </c>
      <c r="AD27" s="530">
        <v>0</v>
      </c>
      <c r="AE27" s="842">
        <v>0</v>
      </c>
      <c r="AF27" s="929">
        <v>0</v>
      </c>
      <c r="AG27" s="530">
        <v>0</v>
      </c>
      <c r="AH27" s="530">
        <v>0</v>
      </c>
      <c r="AI27" s="641">
        <v>0</v>
      </c>
      <c r="AJ27" s="537">
        <v>0</v>
      </c>
      <c r="AK27" s="537">
        <v>0</v>
      </c>
      <c r="AL27" s="537">
        <v>0</v>
      </c>
      <c r="AM27" s="537">
        <v>0</v>
      </c>
      <c r="AN27" s="537">
        <v>0</v>
      </c>
      <c r="AO27" s="530"/>
      <c r="AP27" s="142">
        <v>0</v>
      </c>
      <c r="AQ27" s="142">
        <v>0</v>
      </c>
      <c r="AR27" s="537">
        <v>0</v>
      </c>
      <c r="AS27" s="537">
        <v>0</v>
      </c>
      <c r="AT27" s="530"/>
      <c r="AU27" s="142">
        <v>0</v>
      </c>
      <c r="AV27" s="530">
        <v>0</v>
      </c>
      <c r="AW27" s="842">
        <v>0</v>
      </c>
      <c r="AX27" s="115">
        <v>0</v>
      </c>
      <c r="AY27" s="5">
        <v>0</v>
      </c>
      <c r="AZ27" s="5">
        <v>0</v>
      </c>
      <c r="BA27" s="335">
        <v>0</v>
      </c>
      <c r="BB27" s="23">
        <v>0</v>
      </c>
      <c r="BC27" s="5">
        <v>0</v>
      </c>
      <c r="BD27" s="5">
        <v>0</v>
      </c>
      <c r="BE27" s="335">
        <v>0</v>
      </c>
      <c r="BG27" s="826"/>
      <c r="BH27" s="607"/>
    </row>
    <row r="28" spans="1:66" x14ac:dyDescent="0.25">
      <c r="A28" s="222"/>
      <c r="C28" s="255"/>
      <c r="D28" s="620"/>
      <c r="F28" s="117"/>
      <c r="G28" s="694"/>
      <c r="H28" s="878"/>
      <c r="I28" s="397"/>
      <c r="J28" s="380"/>
      <c r="K28" s="406"/>
      <c r="L28" s="731"/>
      <c r="M28" s="732"/>
      <c r="N28" s="929"/>
      <c r="O28" s="530"/>
      <c r="P28" s="530"/>
      <c r="Q28" s="641"/>
      <c r="R28" s="537"/>
      <c r="S28" s="537"/>
      <c r="T28" s="537"/>
      <c r="U28" s="537"/>
      <c r="V28" s="537"/>
      <c r="W28" s="684"/>
      <c r="X28" s="140"/>
      <c r="Y28" s="140"/>
      <c r="Z28" s="551"/>
      <c r="AA28" s="551"/>
      <c r="AB28" s="684"/>
      <c r="AC28" s="142"/>
      <c r="AD28" s="530"/>
      <c r="AE28" s="842"/>
      <c r="AF28" s="929"/>
      <c r="AG28" s="530"/>
      <c r="AH28" s="530"/>
      <c r="AI28" s="641"/>
      <c r="AJ28" s="537"/>
      <c r="AK28" s="537"/>
      <c r="AL28" s="537"/>
      <c r="AM28" s="537"/>
      <c r="AN28" s="537"/>
      <c r="AO28" s="684"/>
      <c r="AP28" s="140"/>
      <c r="AQ28" s="140"/>
      <c r="AR28" s="551"/>
      <c r="AS28" s="551"/>
      <c r="AT28" s="684"/>
      <c r="AU28" s="142"/>
      <c r="AV28" s="530"/>
      <c r="AW28" s="842"/>
      <c r="AX28" s="115"/>
      <c r="AY28" s="5"/>
      <c r="AZ28" s="5"/>
      <c r="BA28" s="335"/>
      <c r="BC28" s="5"/>
      <c r="BD28" s="5"/>
      <c r="BE28" s="335"/>
      <c r="BG28" s="826"/>
      <c r="BH28" s="607"/>
    </row>
    <row r="29" spans="1:66" x14ac:dyDescent="0.25">
      <c r="A29" s="222"/>
      <c r="C29" s="116"/>
      <c r="D29" s="620"/>
      <c r="F29" s="117"/>
      <c r="G29" s="694"/>
      <c r="H29" s="878"/>
      <c r="I29" s="397"/>
      <c r="J29" s="380"/>
      <c r="K29" s="402"/>
      <c r="L29" s="731"/>
      <c r="M29" s="732"/>
      <c r="N29" s="931"/>
      <c r="O29" s="923"/>
      <c r="P29" s="923"/>
      <c r="Q29" s="641"/>
      <c r="R29" s="537"/>
      <c r="S29" s="537"/>
      <c r="T29" s="537"/>
      <c r="U29" s="537"/>
      <c r="V29" s="537"/>
      <c r="W29" s="684"/>
      <c r="X29" s="141"/>
      <c r="Y29" s="141"/>
      <c r="Z29" s="552"/>
      <c r="AA29" s="552"/>
      <c r="AB29" s="684"/>
      <c r="AC29" s="593"/>
      <c r="AD29" s="923"/>
      <c r="AE29" s="846"/>
      <c r="AF29" s="931"/>
      <c r="AG29" s="923"/>
      <c r="AH29" s="923"/>
      <c r="AI29" s="641"/>
      <c r="AJ29" s="537"/>
      <c r="AK29" s="537"/>
      <c r="AL29" s="537"/>
      <c r="AM29" s="537"/>
      <c r="AN29" s="537"/>
      <c r="AO29" s="684"/>
      <c r="AP29" s="141"/>
      <c r="AQ29" s="141"/>
      <c r="AR29" s="552"/>
      <c r="AS29" s="552"/>
      <c r="AT29" s="684"/>
      <c r="AU29" s="593"/>
      <c r="AV29" s="923"/>
      <c r="AW29" s="846"/>
      <c r="AX29" s="115"/>
      <c r="AY29" s="5"/>
      <c r="AZ29" s="5"/>
      <c r="BA29" s="335"/>
      <c r="BC29" s="5"/>
      <c r="BD29" s="5"/>
      <c r="BE29" s="335"/>
      <c r="BG29" s="826"/>
      <c r="BH29" s="607"/>
    </row>
    <row r="30" spans="1:66" x14ac:dyDescent="0.25">
      <c r="A30" s="222"/>
      <c r="C30" s="116"/>
      <c r="D30" s="620"/>
      <c r="F30" s="117"/>
      <c r="G30" s="694"/>
      <c r="H30" s="878"/>
      <c r="I30" s="397"/>
      <c r="J30" s="380"/>
      <c r="K30" s="400" t="s">
        <v>6553</v>
      </c>
      <c r="L30" s="731"/>
      <c r="M30" s="732"/>
      <c r="N30" s="931"/>
      <c r="O30" s="923"/>
      <c r="P30" s="923"/>
      <c r="Q30" s="641"/>
      <c r="R30" s="537"/>
      <c r="S30" s="537"/>
      <c r="T30" s="537"/>
      <c r="U30" s="537"/>
      <c r="V30" s="537"/>
      <c r="W30" s="684"/>
      <c r="X30" s="141"/>
      <c r="Y30" s="141"/>
      <c r="Z30" s="552"/>
      <c r="AA30" s="552"/>
      <c r="AB30" s="684"/>
      <c r="AC30" s="593"/>
      <c r="AD30" s="923"/>
      <c r="AE30" s="846"/>
      <c r="AF30" s="931"/>
      <c r="AG30" s="923"/>
      <c r="AH30" s="923"/>
      <c r="AI30" s="641"/>
      <c r="AJ30" s="537"/>
      <c r="AK30" s="537"/>
      <c r="AL30" s="537"/>
      <c r="AM30" s="537"/>
      <c r="AN30" s="537"/>
      <c r="AO30" s="684"/>
      <c r="AP30" s="141"/>
      <c r="AQ30" s="141"/>
      <c r="AR30" s="552"/>
      <c r="AS30" s="552"/>
      <c r="AT30" s="684"/>
      <c r="AU30" s="593"/>
      <c r="AV30" s="923"/>
      <c r="AW30" s="846"/>
      <c r="AX30" s="115"/>
      <c r="AY30" s="5"/>
      <c r="AZ30" s="5"/>
      <c r="BA30" s="335"/>
      <c r="BC30" s="5"/>
      <c r="BD30" s="5"/>
      <c r="BE30" s="335"/>
      <c r="BG30" s="826"/>
      <c r="BH30" s="607"/>
    </row>
    <row r="31" spans="1:66" x14ac:dyDescent="0.25">
      <c r="A31" s="222"/>
      <c r="C31" s="116"/>
      <c r="D31" s="620"/>
      <c r="F31" s="117"/>
      <c r="G31" s="694"/>
      <c r="H31" s="878"/>
      <c r="I31" s="397"/>
      <c r="J31" s="380"/>
      <c r="K31" s="400" t="s">
        <v>54</v>
      </c>
      <c r="L31" s="731"/>
      <c r="M31" s="732"/>
      <c r="N31" s="931"/>
      <c r="O31" s="923"/>
      <c r="P31" s="923"/>
      <c r="Q31" s="641"/>
      <c r="R31" s="537"/>
      <c r="S31" s="537"/>
      <c r="T31" s="537"/>
      <c r="U31" s="537"/>
      <c r="V31" s="537"/>
      <c r="W31" s="684"/>
      <c r="X31" s="141"/>
      <c r="Y31" s="141"/>
      <c r="Z31" s="552"/>
      <c r="AA31" s="552"/>
      <c r="AB31" s="684"/>
      <c r="AC31" s="593"/>
      <c r="AD31" s="923"/>
      <c r="AE31" s="846"/>
      <c r="AF31" s="931"/>
      <c r="AG31" s="923"/>
      <c r="AH31" s="923"/>
      <c r="AI31" s="641"/>
      <c r="AJ31" s="537"/>
      <c r="AK31" s="537"/>
      <c r="AL31" s="537"/>
      <c r="AM31" s="537"/>
      <c r="AN31" s="537"/>
      <c r="AO31" s="684"/>
      <c r="AP31" s="141"/>
      <c r="AQ31" s="141"/>
      <c r="AR31" s="552"/>
      <c r="AS31" s="552"/>
      <c r="AT31" s="684"/>
      <c r="AU31" s="593"/>
      <c r="AV31" s="923"/>
      <c r="AW31" s="846"/>
      <c r="AX31" s="115"/>
      <c r="AY31" s="5"/>
      <c r="AZ31" s="5"/>
      <c r="BA31" s="335"/>
      <c r="BC31" s="5"/>
      <c r="BD31" s="5"/>
      <c r="BE31" s="335"/>
      <c r="BG31" s="826"/>
      <c r="BH31" s="607"/>
    </row>
    <row r="32" spans="1:66" x14ac:dyDescent="0.25">
      <c r="A32" s="222"/>
      <c r="C32" s="116"/>
      <c r="D32" s="620"/>
      <c r="F32" s="117"/>
      <c r="G32" s="694"/>
      <c r="H32" s="878"/>
      <c r="I32" s="397"/>
      <c r="J32" s="380"/>
      <c r="K32" s="402"/>
      <c r="L32" s="731"/>
      <c r="M32" s="732"/>
      <c r="N32" s="931"/>
      <c r="O32" s="923"/>
      <c r="P32" s="923"/>
      <c r="Q32" s="641"/>
      <c r="R32" s="537"/>
      <c r="S32" s="537"/>
      <c r="T32" s="537"/>
      <c r="U32" s="537"/>
      <c r="V32" s="537"/>
      <c r="W32" s="684"/>
      <c r="X32" s="141"/>
      <c r="Y32" s="141"/>
      <c r="Z32" s="552"/>
      <c r="AA32" s="552"/>
      <c r="AB32" s="684"/>
      <c r="AC32" s="593"/>
      <c r="AD32" s="923"/>
      <c r="AE32" s="846"/>
      <c r="AF32" s="931"/>
      <c r="AG32" s="923"/>
      <c r="AH32" s="923"/>
      <c r="AI32" s="641"/>
      <c r="AJ32" s="537"/>
      <c r="AK32" s="537"/>
      <c r="AL32" s="537"/>
      <c r="AM32" s="537"/>
      <c r="AN32" s="537"/>
      <c r="AO32" s="684"/>
      <c r="AP32" s="141"/>
      <c r="AQ32" s="141"/>
      <c r="AR32" s="552"/>
      <c r="AS32" s="552"/>
      <c r="AT32" s="684"/>
      <c r="AU32" s="593"/>
      <c r="AV32" s="923"/>
      <c r="AW32" s="846"/>
      <c r="AX32" s="115"/>
      <c r="AY32" s="5"/>
      <c r="AZ32" s="5"/>
      <c r="BA32" s="335"/>
      <c r="BC32" s="5"/>
      <c r="BD32" s="5"/>
      <c r="BE32" s="335"/>
      <c r="BG32" s="826"/>
      <c r="BH32" s="607"/>
    </row>
    <row r="33" spans="1:66" x14ac:dyDescent="0.25">
      <c r="A33" s="222"/>
      <c r="C33" s="116"/>
      <c r="D33" s="620"/>
      <c r="F33" s="117"/>
      <c r="G33" s="694"/>
      <c r="H33" s="878"/>
      <c r="I33" s="397"/>
      <c r="J33" s="380"/>
      <c r="K33" s="401" t="s">
        <v>48</v>
      </c>
      <c r="L33" s="731"/>
      <c r="M33" s="732"/>
      <c r="N33" s="931"/>
      <c r="O33" s="923"/>
      <c r="P33" s="923"/>
      <c r="Q33" s="641"/>
      <c r="R33" s="537"/>
      <c r="S33" s="537"/>
      <c r="T33" s="537"/>
      <c r="U33" s="537"/>
      <c r="V33" s="537"/>
      <c r="W33" s="684"/>
      <c r="X33" s="141"/>
      <c r="Y33" s="141"/>
      <c r="Z33" s="552"/>
      <c r="AA33" s="552"/>
      <c r="AB33" s="684"/>
      <c r="AC33" s="593"/>
      <c r="AD33" s="923"/>
      <c r="AE33" s="846"/>
      <c r="AF33" s="931"/>
      <c r="AG33" s="923"/>
      <c r="AH33" s="923"/>
      <c r="AI33" s="641"/>
      <c r="AJ33" s="537"/>
      <c r="AK33" s="537"/>
      <c r="AL33" s="537"/>
      <c r="AM33" s="537"/>
      <c r="AN33" s="537"/>
      <c r="AO33" s="684"/>
      <c r="AP33" s="141"/>
      <c r="AQ33" s="141"/>
      <c r="AR33" s="552"/>
      <c r="AS33" s="552"/>
      <c r="AT33" s="684"/>
      <c r="AU33" s="593"/>
      <c r="AV33" s="923"/>
      <c r="AW33" s="846"/>
      <c r="AX33" s="115"/>
      <c r="AY33" s="5"/>
      <c r="AZ33" s="5"/>
      <c r="BA33" s="335"/>
      <c r="BC33" s="5"/>
      <c r="BD33" s="5"/>
      <c r="BE33" s="335"/>
      <c r="BG33" s="826"/>
      <c r="BH33" s="607"/>
    </row>
    <row r="34" spans="1:66" x14ac:dyDescent="0.25">
      <c r="A34" s="222"/>
      <c r="C34" s="116"/>
      <c r="D34" s="620"/>
      <c r="F34" s="117"/>
      <c r="G34" s="694"/>
      <c r="H34" s="878"/>
      <c r="I34" s="397"/>
      <c r="J34" s="380"/>
      <c r="K34" s="402"/>
      <c r="L34" s="731"/>
      <c r="M34" s="732"/>
      <c r="N34" s="931"/>
      <c r="O34" s="923"/>
      <c r="P34" s="923"/>
      <c r="Q34" s="641"/>
      <c r="R34" s="537"/>
      <c r="S34" s="537"/>
      <c r="T34" s="537"/>
      <c r="U34" s="537"/>
      <c r="V34" s="537"/>
      <c r="W34" s="684"/>
      <c r="X34" s="141"/>
      <c r="Y34" s="141"/>
      <c r="Z34" s="552"/>
      <c r="AA34" s="552"/>
      <c r="AB34" s="684"/>
      <c r="AC34" s="593"/>
      <c r="AD34" s="923"/>
      <c r="AE34" s="846"/>
      <c r="AF34" s="931"/>
      <c r="AG34" s="923"/>
      <c r="AH34" s="923"/>
      <c r="AI34" s="641"/>
      <c r="AJ34" s="537"/>
      <c r="AK34" s="537"/>
      <c r="AL34" s="537"/>
      <c r="AM34" s="537"/>
      <c r="AN34" s="537"/>
      <c r="AO34" s="684"/>
      <c r="AP34" s="141"/>
      <c r="AQ34" s="141"/>
      <c r="AR34" s="552"/>
      <c r="AS34" s="552"/>
      <c r="AT34" s="684"/>
      <c r="AU34" s="593"/>
      <c r="AV34" s="923"/>
      <c r="AW34" s="846"/>
      <c r="AX34" s="115"/>
      <c r="AY34" s="5"/>
      <c r="AZ34" s="5"/>
      <c r="BA34" s="335"/>
      <c r="BC34" s="5"/>
      <c r="BD34" s="5"/>
      <c r="BE34" s="335"/>
      <c r="BG34" s="826"/>
      <c r="BH34" s="607"/>
    </row>
    <row r="35" spans="1:66" ht="20.399999999999999" x14ac:dyDescent="0.25">
      <c r="A35" s="222" t="s">
        <v>39</v>
      </c>
      <c r="B35" s="30">
        <v>1</v>
      </c>
      <c r="C35" s="116" t="s">
        <v>1713</v>
      </c>
      <c r="D35" s="620">
        <v>1000</v>
      </c>
      <c r="F35" s="117">
        <v>5</v>
      </c>
      <c r="G35" s="694">
        <v>1</v>
      </c>
      <c r="H35" s="878" t="str">
        <f t="shared" ref="H35:H80" si="18">LEFT(J35,3)</f>
        <v>003</v>
      </c>
      <c r="I35" s="397" t="s">
        <v>3253</v>
      </c>
      <c r="J35" s="380" t="s">
        <v>1892</v>
      </c>
      <c r="K35" s="493" t="s">
        <v>494</v>
      </c>
      <c r="L35" s="726">
        <v>1865</v>
      </c>
      <c r="M35" s="727">
        <v>1865</v>
      </c>
      <c r="N35" s="929"/>
      <c r="O35" s="530">
        <f t="shared" ref="O35" si="19">IF(N35&gt;L35,"0 ",N35-L35)</f>
        <v>-1865</v>
      </c>
      <c r="P35" s="530" t="str">
        <f t="shared" ref="P35" si="20">IF(N35&lt;L35,"0 ",N35-L35)</f>
        <v xml:space="preserve">0 </v>
      </c>
      <c r="Q35" s="646"/>
      <c r="R35" s="536"/>
      <c r="S35" s="536"/>
      <c r="T35" s="536"/>
      <c r="U35" s="536"/>
      <c r="V35" s="536"/>
      <c r="W35" s="683" t="str">
        <f>IF(SUM(Q35:V35)=X35,"OK",SUM(Q35:V35)-X35)</f>
        <v>OK</v>
      </c>
      <c r="X35" s="140"/>
      <c r="Y35" s="140"/>
      <c r="Z35" s="551"/>
      <c r="AA35" s="551"/>
      <c r="AB35" s="683" t="str">
        <f>IF(SUM(Z35:AA35)=AC35,"OK",SUM(Z35:AA35)-AC35)</f>
        <v>OK</v>
      </c>
      <c r="AC35" s="142"/>
      <c r="AD35" s="530">
        <f t="shared" ref="AD35" si="21">X35+Y35+AC35</f>
        <v>0</v>
      </c>
      <c r="AE35" s="842">
        <f t="shared" ref="AE35" si="22">N35+AD35</f>
        <v>0</v>
      </c>
      <c r="AF35" s="929"/>
      <c r="AG35" s="530">
        <f t="shared" ref="AG35" si="23">IF(AF35&gt;M35,"0 ",AF35-M35)</f>
        <v>-1865</v>
      </c>
      <c r="AH35" s="530" t="str">
        <f t="shared" ref="AH35" si="24">IF(AF35&lt;M35,"0 ",AF35-M35)</f>
        <v xml:space="preserve">0 </v>
      </c>
      <c r="AI35" s="641"/>
      <c r="AJ35" s="537"/>
      <c r="AK35" s="537"/>
      <c r="AL35" s="537"/>
      <c r="AM35" s="537"/>
      <c r="AN35" s="537"/>
      <c r="AO35" s="683" t="str">
        <f>IF(SUM(AI35:AN35)=AP35,"OK",SUM(AI35:AN35)-AP35)</f>
        <v>OK</v>
      </c>
      <c r="AP35" s="141"/>
      <c r="AQ35" s="141"/>
      <c r="AR35" s="552"/>
      <c r="AS35" s="552"/>
      <c r="AT35" s="683" t="str">
        <f>IF(SUM(AR35:AS35)=AU35,"OK",SUM(AR35:AS35)-AU35)</f>
        <v>OK</v>
      </c>
      <c r="AU35" s="593"/>
      <c r="AV35" s="530">
        <f t="shared" ref="AV35" si="25">AP35+AQ35+AU35</f>
        <v>0</v>
      </c>
      <c r="AW35" s="842">
        <f t="shared" ref="AW35" si="26">AF35+AV35</f>
        <v>0</v>
      </c>
      <c r="AX35" s="115">
        <f>L35</f>
        <v>1865</v>
      </c>
      <c r="AY35" s="5">
        <f>AE35</f>
        <v>0</v>
      </c>
      <c r="AZ35" s="7">
        <f>AY35-AX35</f>
        <v>-1865</v>
      </c>
      <c r="BA35" s="335">
        <f>AZ35/AX35</f>
        <v>-1</v>
      </c>
      <c r="BB35" s="23">
        <f>M35</f>
        <v>1865</v>
      </c>
      <c r="BC35" s="5">
        <f>AW35</f>
        <v>0</v>
      </c>
      <c r="BD35" s="7">
        <f>BC35-BB35</f>
        <v>-1865</v>
      </c>
      <c r="BE35" s="335">
        <f>BD35/BB35</f>
        <v>-1</v>
      </c>
      <c r="BG35" s="826" t="str">
        <f>RIGHT(LEFT(I35,3),2)&amp;"."&amp;RIGHT(LEFT(I35,5),2)</f>
        <v>41.70</v>
      </c>
      <c r="BH35" s="607" t="b">
        <f>COUNTIF('Codes SEC'!$B$2:$B$250,Ministres!BG35)&gt;0</f>
        <v>1</v>
      </c>
    </row>
    <row r="36" spans="1:66" x14ac:dyDescent="0.25">
      <c r="A36" s="225"/>
      <c r="B36" s="206"/>
      <c r="C36" s="253"/>
      <c r="D36" s="621"/>
      <c r="E36" s="275"/>
      <c r="F36" s="269"/>
      <c r="G36" s="695"/>
      <c r="H36" s="886"/>
      <c r="I36" s="403"/>
      <c r="J36" s="381"/>
      <c r="K36" s="514" t="s">
        <v>95</v>
      </c>
      <c r="L36" s="313">
        <f t="shared" ref="L36:P36" si="27">L35</f>
        <v>1865</v>
      </c>
      <c r="M36" s="728">
        <f t="shared" si="27"/>
        <v>1865</v>
      </c>
      <c r="N36" s="930">
        <f t="shared" si="27"/>
        <v>0</v>
      </c>
      <c r="O36" s="790">
        <f t="shared" si="27"/>
        <v>-1865</v>
      </c>
      <c r="P36" s="790" t="str">
        <f t="shared" si="27"/>
        <v xml:space="preserve">0 </v>
      </c>
      <c r="Q36" s="787">
        <f t="shared" ref="Q36:AA36" si="28">Q35</f>
        <v>0</v>
      </c>
      <c r="R36" s="648">
        <f t="shared" si="28"/>
        <v>0</v>
      </c>
      <c r="S36" s="648">
        <f t="shared" si="28"/>
        <v>0</v>
      </c>
      <c r="T36" s="648">
        <f t="shared" si="28"/>
        <v>0</v>
      </c>
      <c r="U36" s="648">
        <f t="shared" si="28"/>
        <v>0</v>
      </c>
      <c r="V36" s="648">
        <f t="shared" si="28"/>
        <v>0</v>
      </c>
      <c r="W36" s="790"/>
      <c r="X36" s="649">
        <f t="shared" si="28"/>
        <v>0</v>
      </c>
      <c r="Y36" s="649">
        <f t="shared" si="28"/>
        <v>0</v>
      </c>
      <c r="Z36" s="648">
        <f t="shared" si="28"/>
        <v>0</v>
      </c>
      <c r="AA36" s="648">
        <f t="shared" si="28"/>
        <v>0</v>
      </c>
      <c r="AB36" s="790"/>
      <c r="AC36" s="649">
        <f t="shared" ref="AC36:AC37" si="29">AC35</f>
        <v>0</v>
      </c>
      <c r="AD36" s="790">
        <f>AD35</f>
        <v>0</v>
      </c>
      <c r="AE36" s="843">
        <f>AE35</f>
        <v>0</v>
      </c>
      <c r="AF36" s="930">
        <f t="shared" ref="AF36:AH36" si="30">AF35</f>
        <v>0</v>
      </c>
      <c r="AG36" s="790">
        <f t="shared" si="30"/>
        <v>-1865</v>
      </c>
      <c r="AH36" s="790" t="str">
        <f t="shared" si="30"/>
        <v xml:space="preserve">0 </v>
      </c>
      <c r="AI36" s="787">
        <f t="shared" ref="AI36:AS36" si="31">AI35</f>
        <v>0</v>
      </c>
      <c r="AJ36" s="648">
        <f t="shared" si="31"/>
        <v>0</v>
      </c>
      <c r="AK36" s="648">
        <f t="shared" si="31"/>
        <v>0</v>
      </c>
      <c r="AL36" s="648">
        <f t="shared" si="31"/>
        <v>0</v>
      </c>
      <c r="AM36" s="648">
        <f t="shared" si="31"/>
        <v>0</v>
      </c>
      <c r="AN36" s="648">
        <f t="shared" si="31"/>
        <v>0</v>
      </c>
      <c r="AO36" s="790"/>
      <c r="AP36" s="649">
        <f t="shared" si="31"/>
        <v>0</v>
      </c>
      <c r="AQ36" s="649">
        <f t="shared" si="31"/>
        <v>0</v>
      </c>
      <c r="AR36" s="648">
        <f t="shared" si="31"/>
        <v>0</v>
      </c>
      <c r="AS36" s="648">
        <f t="shared" si="31"/>
        <v>0</v>
      </c>
      <c r="AT36" s="790"/>
      <c r="AU36" s="649">
        <f t="shared" ref="AU36:BE37" si="32">AU35</f>
        <v>0</v>
      </c>
      <c r="AV36" s="790">
        <f>AV35</f>
        <v>0</v>
      </c>
      <c r="AW36" s="843">
        <f>AW35</f>
        <v>0</v>
      </c>
      <c r="AX36" s="336">
        <f t="shared" si="32"/>
        <v>1865</v>
      </c>
      <c r="AY36" s="337">
        <f t="shared" si="32"/>
        <v>0</v>
      </c>
      <c r="AZ36" s="338">
        <f t="shared" si="32"/>
        <v>-1865</v>
      </c>
      <c r="BA36" s="339">
        <f t="shared" si="32"/>
        <v>-1</v>
      </c>
      <c r="BB36" s="322">
        <f t="shared" si="32"/>
        <v>1865</v>
      </c>
      <c r="BC36" s="337">
        <f t="shared" si="32"/>
        <v>0</v>
      </c>
      <c r="BD36" s="338">
        <f t="shared" si="32"/>
        <v>-1865</v>
      </c>
      <c r="BE36" s="339">
        <f t="shared" si="32"/>
        <v>-1</v>
      </c>
      <c r="BG36" s="826"/>
      <c r="BH36" s="607"/>
    </row>
    <row r="37" spans="1:66" s="27" customFormat="1" x14ac:dyDescent="0.25">
      <c r="A37" s="226"/>
      <c r="B37" s="207"/>
      <c r="C37" s="254"/>
      <c r="D37" s="300"/>
      <c r="E37" s="276"/>
      <c r="F37" s="300"/>
      <c r="G37" s="696"/>
      <c r="H37" s="887"/>
      <c r="I37" s="444"/>
      <c r="J37" s="393"/>
      <c r="K37" s="404" t="s">
        <v>3637</v>
      </c>
      <c r="L37" s="729">
        <f t="shared" ref="L37:P37" si="33">L36</f>
        <v>1865</v>
      </c>
      <c r="M37" s="730">
        <f t="shared" si="33"/>
        <v>1865</v>
      </c>
      <c r="N37" s="844">
        <f t="shared" si="33"/>
        <v>0</v>
      </c>
      <c r="O37" s="665">
        <f t="shared" si="33"/>
        <v>-1865</v>
      </c>
      <c r="P37" s="665" t="str">
        <f t="shared" si="33"/>
        <v xml:space="preserve">0 </v>
      </c>
      <c r="Q37" s="638">
        <f t="shared" ref="Q37:AA37" si="34">Q36</f>
        <v>0</v>
      </c>
      <c r="R37" s="130">
        <f t="shared" si="34"/>
        <v>0</v>
      </c>
      <c r="S37" s="130">
        <f t="shared" si="34"/>
        <v>0</v>
      </c>
      <c r="T37" s="130">
        <f t="shared" si="34"/>
        <v>0</v>
      </c>
      <c r="U37" s="130">
        <f t="shared" si="34"/>
        <v>0</v>
      </c>
      <c r="V37" s="130">
        <f t="shared" si="34"/>
        <v>0</v>
      </c>
      <c r="W37" s="665"/>
      <c r="X37" s="130">
        <f t="shared" si="34"/>
        <v>0</v>
      </c>
      <c r="Y37" s="130">
        <f t="shared" si="34"/>
        <v>0</v>
      </c>
      <c r="Z37" s="130">
        <f t="shared" si="34"/>
        <v>0</v>
      </c>
      <c r="AA37" s="130">
        <f t="shared" si="34"/>
        <v>0</v>
      </c>
      <c r="AB37" s="665"/>
      <c r="AC37" s="130">
        <f t="shared" si="29"/>
        <v>0</v>
      </c>
      <c r="AD37" s="665">
        <f>AD36</f>
        <v>0</v>
      </c>
      <c r="AE37" s="845">
        <f>AE36</f>
        <v>0</v>
      </c>
      <c r="AF37" s="844">
        <f t="shared" ref="AF37:AH37" si="35">AF36</f>
        <v>0</v>
      </c>
      <c r="AG37" s="665">
        <f t="shared" si="35"/>
        <v>-1865</v>
      </c>
      <c r="AH37" s="665" t="str">
        <f t="shared" si="35"/>
        <v xml:space="preserve">0 </v>
      </c>
      <c r="AI37" s="638">
        <f t="shared" ref="AI37:AS37" si="36">AI36</f>
        <v>0</v>
      </c>
      <c r="AJ37" s="130">
        <f t="shared" si="36"/>
        <v>0</v>
      </c>
      <c r="AK37" s="130">
        <f t="shared" si="36"/>
        <v>0</v>
      </c>
      <c r="AL37" s="130">
        <f t="shared" si="36"/>
        <v>0</v>
      </c>
      <c r="AM37" s="130">
        <f t="shared" si="36"/>
        <v>0</v>
      </c>
      <c r="AN37" s="130">
        <f t="shared" si="36"/>
        <v>0</v>
      </c>
      <c r="AO37" s="665"/>
      <c r="AP37" s="130">
        <f t="shared" si="36"/>
        <v>0</v>
      </c>
      <c r="AQ37" s="130">
        <f t="shared" si="36"/>
        <v>0</v>
      </c>
      <c r="AR37" s="130">
        <f t="shared" si="36"/>
        <v>0</v>
      </c>
      <c r="AS37" s="130">
        <f t="shared" si="36"/>
        <v>0</v>
      </c>
      <c r="AT37" s="665"/>
      <c r="AU37" s="130">
        <f t="shared" si="32"/>
        <v>0</v>
      </c>
      <c r="AV37" s="665">
        <f>AV36</f>
        <v>0</v>
      </c>
      <c r="AW37" s="845">
        <f>AW36</f>
        <v>0</v>
      </c>
      <c r="AX37" s="314">
        <f t="shared" si="32"/>
        <v>1865</v>
      </c>
      <c r="AY37" s="131">
        <f t="shared" si="32"/>
        <v>0</v>
      </c>
      <c r="AZ37" s="132">
        <f t="shared" si="32"/>
        <v>-1865</v>
      </c>
      <c r="BA37" s="340">
        <f t="shared" si="32"/>
        <v>-1</v>
      </c>
      <c r="BB37" s="310">
        <f t="shared" si="32"/>
        <v>1865</v>
      </c>
      <c r="BC37" s="131">
        <f t="shared" si="32"/>
        <v>0</v>
      </c>
      <c r="BD37" s="132">
        <f t="shared" si="32"/>
        <v>-1865</v>
      </c>
      <c r="BE37" s="340">
        <f t="shared" si="32"/>
        <v>-1</v>
      </c>
      <c r="BF37" s="40"/>
      <c r="BG37" s="826"/>
      <c r="BH37" s="607"/>
      <c r="BI37" s="40"/>
      <c r="BJ37" s="40"/>
      <c r="BK37" s="40"/>
      <c r="BL37" s="40"/>
      <c r="BM37" s="40"/>
      <c r="BN37" s="40"/>
    </row>
    <row r="38" spans="1:66" x14ac:dyDescent="0.25">
      <c r="A38" s="222"/>
      <c r="C38" s="116"/>
      <c r="D38" s="620"/>
      <c r="F38" s="117"/>
      <c r="G38" s="694"/>
      <c r="H38" s="878"/>
      <c r="I38" s="397"/>
      <c r="J38" s="380"/>
      <c r="K38" s="405" t="s">
        <v>208</v>
      </c>
      <c r="L38" s="731">
        <v>0</v>
      </c>
      <c r="M38" s="732">
        <v>0</v>
      </c>
      <c r="N38" s="929">
        <v>0</v>
      </c>
      <c r="O38" s="530">
        <v>0</v>
      </c>
      <c r="P38" s="530">
        <v>0</v>
      </c>
      <c r="Q38" s="641">
        <v>0</v>
      </c>
      <c r="R38" s="537">
        <v>0</v>
      </c>
      <c r="S38" s="537">
        <v>0</v>
      </c>
      <c r="T38" s="537">
        <v>0</v>
      </c>
      <c r="U38" s="537">
        <v>0</v>
      </c>
      <c r="V38" s="537">
        <v>0</v>
      </c>
      <c r="W38" s="530"/>
      <c r="X38" s="142">
        <v>0</v>
      </c>
      <c r="Y38" s="142">
        <v>0</v>
      </c>
      <c r="Z38" s="537">
        <v>0</v>
      </c>
      <c r="AA38" s="537">
        <v>0</v>
      </c>
      <c r="AB38" s="530"/>
      <c r="AC38" s="142">
        <v>0</v>
      </c>
      <c r="AD38" s="530">
        <v>0</v>
      </c>
      <c r="AE38" s="842">
        <v>0</v>
      </c>
      <c r="AF38" s="929">
        <v>0</v>
      </c>
      <c r="AG38" s="530">
        <v>0</v>
      </c>
      <c r="AH38" s="530">
        <v>0</v>
      </c>
      <c r="AI38" s="641">
        <v>0</v>
      </c>
      <c r="AJ38" s="537">
        <v>0</v>
      </c>
      <c r="AK38" s="537">
        <v>0</v>
      </c>
      <c r="AL38" s="537">
        <v>0</v>
      </c>
      <c r="AM38" s="537">
        <v>0</v>
      </c>
      <c r="AN38" s="537">
        <v>0</v>
      </c>
      <c r="AO38" s="530"/>
      <c r="AP38" s="142">
        <v>0</v>
      </c>
      <c r="AQ38" s="142">
        <v>0</v>
      </c>
      <c r="AR38" s="537">
        <v>0</v>
      </c>
      <c r="AS38" s="537">
        <v>0</v>
      </c>
      <c r="AT38" s="530"/>
      <c r="AU38" s="142">
        <v>0</v>
      </c>
      <c r="AV38" s="530">
        <v>0</v>
      </c>
      <c r="AW38" s="842">
        <v>0</v>
      </c>
      <c r="AX38" s="115">
        <v>0</v>
      </c>
      <c r="AY38" s="5">
        <v>0</v>
      </c>
      <c r="AZ38" s="5">
        <v>0</v>
      </c>
      <c r="BA38" s="335">
        <v>0</v>
      </c>
      <c r="BB38" s="23">
        <v>0</v>
      </c>
      <c r="BC38" s="5">
        <v>0</v>
      </c>
      <c r="BD38" s="5">
        <v>0</v>
      </c>
      <c r="BE38" s="335">
        <v>0</v>
      </c>
      <c r="BG38" s="826"/>
      <c r="BH38" s="607"/>
    </row>
    <row r="39" spans="1:66" x14ac:dyDescent="0.25">
      <c r="A39" s="222"/>
      <c r="C39" s="116"/>
      <c r="D39" s="620"/>
      <c r="F39" s="117"/>
      <c r="G39" s="694"/>
      <c r="H39" s="878"/>
      <c r="I39" s="397"/>
      <c r="J39" s="380"/>
      <c r="K39" s="405" t="s">
        <v>96</v>
      </c>
      <c r="L39" s="731">
        <v>0</v>
      </c>
      <c r="M39" s="732">
        <v>0</v>
      </c>
      <c r="N39" s="929">
        <v>0</v>
      </c>
      <c r="O39" s="530">
        <v>0</v>
      </c>
      <c r="P39" s="530">
        <v>0</v>
      </c>
      <c r="Q39" s="641">
        <v>0</v>
      </c>
      <c r="R39" s="537">
        <v>0</v>
      </c>
      <c r="S39" s="537">
        <v>0</v>
      </c>
      <c r="T39" s="537">
        <v>0</v>
      </c>
      <c r="U39" s="537">
        <v>0</v>
      </c>
      <c r="V39" s="537">
        <v>0</v>
      </c>
      <c r="W39" s="530"/>
      <c r="X39" s="142">
        <v>0</v>
      </c>
      <c r="Y39" s="142">
        <v>0</v>
      </c>
      <c r="Z39" s="537">
        <v>0</v>
      </c>
      <c r="AA39" s="537">
        <v>0</v>
      </c>
      <c r="AB39" s="530"/>
      <c r="AC39" s="142">
        <v>0</v>
      </c>
      <c r="AD39" s="530">
        <v>0</v>
      </c>
      <c r="AE39" s="842">
        <v>0</v>
      </c>
      <c r="AF39" s="929">
        <v>0</v>
      </c>
      <c r="AG39" s="530">
        <v>0</v>
      </c>
      <c r="AH39" s="530">
        <v>0</v>
      </c>
      <c r="AI39" s="641">
        <v>0</v>
      </c>
      <c r="AJ39" s="537">
        <v>0</v>
      </c>
      <c r="AK39" s="537">
        <v>0</v>
      </c>
      <c r="AL39" s="537">
        <v>0</v>
      </c>
      <c r="AM39" s="537">
        <v>0</v>
      </c>
      <c r="AN39" s="537">
        <v>0</v>
      </c>
      <c r="AO39" s="530"/>
      <c r="AP39" s="142">
        <v>0</v>
      </c>
      <c r="AQ39" s="142">
        <v>0</v>
      </c>
      <c r="AR39" s="537">
        <v>0</v>
      </c>
      <c r="AS39" s="537">
        <v>0</v>
      </c>
      <c r="AT39" s="530"/>
      <c r="AU39" s="142">
        <v>0</v>
      </c>
      <c r="AV39" s="530">
        <v>0</v>
      </c>
      <c r="AW39" s="842">
        <v>0</v>
      </c>
      <c r="AX39" s="115">
        <v>0</v>
      </c>
      <c r="AY39" s="5">
        <v>0</v>
      </c>
      <c r="AZ39" s="5">
        <v>0</v>
      </c>
      <c r="BA39" s="335">
        <v>0</v>
      </c>
      <c r="BB39" s="23">
        <v>0</v>
      </c>
      <c r="BC39" s="5">
        <v>0</v>
      </c>
      <c r="BD39" s="5">
        <v>0</v>
      </c>
      <c r="BE39" s="335">
        <v>0</v>
      </c>
      <c r="BG39" s="826"/>
      <c r="BH39" s="607"/>
    </row>
    <row r="40" spans="1:66" x14ac:dyDescent="0.25">
      <c r="A40" s="222"/>
      <c r="C40" s="116"/>
      <c r="D40" s="620"/>
      <c r="F40" s="117"/>
      <c r="G40" s="694"/>
      <c r="H40" s="878"/>
      <c r="I40" s="397"/>
      <c r="J40" s="380"/>
      <c r="K40" s="405" t="s">
        <v>209</v>
      </c>
      <c r="L40" s="731">
        <v>0</v>
      </c>
      <c r="M40" s="732">
        <v>0</v>
      </c>
      <c r="N40" s="929">
        <v>0</v>
      </c>
      <c r="O40" s="530">
        <v>0</v>
      </c>
      <c r="P40" s="530">
        <v>0</v>
      </c>
      <c r="Q40" s="641">
        <v>0</v>
      </c>
      <c r="R40" s="537">
        <v>0</v>
      </c>
      <c r="S40" s="537">
        <v>0</v>
      </c>
      <c r="T40" s="537">
        <v>0</v>
      </c>
      <c r="U40" s="537">
        <v>0</v>
      </c>
      <c r="V40" s="537">
        <v>0</v>
      </c>
      <c r="W40" s="530"/>
      <c r="X40" s="142">
        <v>0</v>
      </c>
      <c r="Y40" s="142">
        <v>0</v>
      </c>
      <c r="Z40" s="537">
        <v>0</v>
      </c>
      <c r="AA40" s="537">
        <v>0</v>
      </c>
      <c r="AB40" s="530"/>
      <c r="AC40" s="142">
        <v>0</v>
      </c>
      <c r="AD40" s="530">
        <v>0</v>
      </c>
      <c r="AE40" s="842">
        <v>0</v>
      </c>
      <c r="AF40" s="929">
        <v>0</v>
      </c>
      <c r="AG40" s="530">
        <v>0</v>
      </c>
      <c r="AH40" s="530">
        <v>0</v>
      </c>
      <c r="AI40" s="641">
        <v>0</v>
      </c>
      <c r="AJ40" s="537">
        <v>0</v>
      </c>
      <c r="AK40" s="537">
        <v>0</v>
      </c>
      <c r="AL40" s="537">
        <v>0</v>
      </c>
      <c r="AM40" s="537">
        <v>0</v>
      </c>
      <c r="AN40" s="537">
        <v>0</v>
      </c>
      <c r="AO40" s="530"/>
      <c r="AP40" s="142">
        <v>0</v>
      </c>
      <c r="AQ40" s="142">
        <v>0</v>
      </c>
      <c r="AR40" s="537">
        <v>0</v>
      </c>
      <c r="AS40" s="537">
        <v>0</v>
      </c>
      <c r="AT40" s="530"/>
      <c r="AU40" s="142">
        <v>0</v>
      </c>
      <c r="AV40" s="530">
        <v>0</v>
      </c>
      <c r="AW40" s="842">
        <v>0</v>
      </c>
      <c r="AX40" s="115">
        <v>0</v>
      </c>
      <c r="AY40" s="5">
        <v>0</v>
      </c>
      <c r="AZ40" s="5">
        <v>0</v>
      </c>
      <c r="BA40" s="335">
        <v>0</v>
      </c>
      <c r="BB40" s="23">
        <v>0</v>
      </c>
      <c r="BC40" s="5">
        <v>0</v>
      </c>
      <c r="BD40" s="5">
        <v>0</v>
      </c>
      <c r="BE40" s="335">
        <v>0</v>
      </c>
      <c r="BG40" s="826"/>
      <c r="BH40" s="607"/>
    </row>
    <row r="41" spans="1:66" x14ac:dyDescent="0.25">
      <c r="A41" s="222"/>
      <c r="C41" s="116"/>
      <c r="D41" s="620"/>
      <c r="F41" s="117"/>
      <c r="G41" s="694"/>
      <c r="H41" s="878"/>
      <c r="I41" s="397"/>
      <c r="J41" s="380"/>
      <c r="K41" s="405" t="s">
        <v>210</v>
      </c>
      <c r="L41" s="731">
        <v>0</v>
      </c>
      <c r="M41" s="732">
        <v>0</v>
      </c>
      <c r="N41" s="929">
        <v>0</v>
      </c>
      <c r="O41" s="530">
        <v>0</v>
      </c>
      <c r="P41" s="530">
        <v>0</v>
      </c>
      <c r="Q41" s="641">
        <v>0</v>
      </c>
      <c r="R41" s="537">
        <v>0</v>
      </c>
      <c r="S41" s="537">
        <v>0</v>
      </c>
      <c r="T41" s="537">
        <v>0</v>
      </c>
      <c r="U41" s="537">
        <v>0</v>
      </c>
      <c r="V41" s="537">
        <v>0</v>
      </c>
      <c r="W41" s="530"/>
      <c r="X41" s="142">
        <v>0</v>
      </c>
      <c r="Y41" s="142">
        <v>0</v>
      </c>
      <c r="Z41" s="537">
        <v>0</v>
      </c>
      <c r="AA41" s="537">
        <v>0</v>
      </c>
      <c r="AB41" s="530"/>
      <c r="AC41" s="142">
        <v>0</v>
      </c>
      <c r="AD41" s="530">
        <v>0</v>
      </c>
      <c r="AE41" s="842">
        <v>0</v>
      </c>
      <c r="AF41" s="929">
        <v>0</v>
      </c>
      <c r="AG41" s="530">
        <v>0</v>
      </c>
      <c r="AH41" s="530">
        <v>0</v>
      </c>
      <c r="AI41" s="641">
        <v>0</v>
      </c>
      <c r="AJ41" s="537">
        <v>0</v>
      </c>
      <c r="AK41" s="537">
        <v>0</v>
      </c>
      <c r="AL41" s="537">
        <v>0</v>
      </c>
      <c r="AM41" s="537">
        <v>0</v>
      </c>
      <c r="AN41" s="537">
        <v>0</v>
      </c>
      <c r="AO41" s="530"/>
      <c r="AP41" s="142">
        <v>0</v>
      </c>
      <c r="AQ41" s="142">
        <v>0</v>
      </c>
      <c r="AR41" s="537">
        <v>0</v>
      </c>
      <c r="AS41" s="537">
        <v>0</v>
      </c>
      <c r="AT41" s="530"/>
      <c r="AU41" s="142">
        <v>0</v>
      </c>
      <c r="AV41" s="530">
        <v>0</v>
      </c>
      <c r="AW41" s="842">
        <v>0</v>
      </c>
      <c r="AX41" s="115">
        <v>0</v>
      </c>
      <c r="AY41" s="5">
        <v>0</v>
      </c>
      <c r="AZ41" s="5">
        <v>0</v>
      </c>
      <c r="BA41" s="335">
        <v>0</v>
      </c>
      <c r="BB41" s="23">
        <v>0</v>
      </c>
      <c r="BC41" s="5">
        <v>0</v>
      </c>
      <c r="BD41" s="5">
        <v>0</v>
      </c>
      <c r="BE41" s="335">
        <v>0</v>
      </c>
      <c r="BG41" s="826"/>
      <c r="BH41" s="607"/>
    </row>
    <row r="42" spans="1:66" x14ac:dyDescent="0.25">
      <c r="A42" s="222"/>
      <c r="C42" s="116"/>
      <c r="D42" s="620"/>
      <c r="F42" s="117"/>
      <c r="G42" s="694"/>
      <c r="H42" s="878"/>
      <c r="I42" s="397"/>
      <c r="J42" s="380"/>
      <c r="K42" s="406" t="s">
        <v>53</v>
      </c>
      <c r="L42" s="731">
        <v>0</v>
      </c>
      <c r="M42" s="732">
        <v>0</v>
      </c>
      <c r="N42" s="929">
        <v>0</v>
      </c>
      <c r="O42" s="530">
        <v>0</v>
      </c>
      <c r="P42" s="530">
        <v>0</v>
      </c>
      <c r="Q42" s="641">
        <v>0</v>
      </c>
      <c r="R42" s="537">
        <v>0</v>
      </c>
      <c r="S42" s="537">
        <v>0</v>
      </c>
      <c r="T42" s="537">
        <v>0</v>
      </c>
      <c r="U42" s="537">
        <v>0</v>
      </c>
      <c r="V42" s="537">
        <v>0</v>
      </c>
      <c r="W42" s="530"/>
      <c r="X42" s="142">
        <v>0</v>
      </c>
      <c r="Y42" s="142">
        <v>0</v>
      </c>
      <c r="Z42" s="537">
        <v>0</v>
      </c>
      <c r="AA42" s="537">
        <v>0</v>
      </c>
      <c r="AB42" s="530"/>
      <c r="AC42" s="142">
        <v>0</v>
      </c>
      <c r="AD42" s="530">
        <v>0</v>
      </c>
      <c r="AE42" s="842">
        <v>0</v>
      </c>
      <c r="AF42" s="929">
        <v>0</v>
      </c>
      <c r="AG42" s="530">
        <v>0</v>
      </c>
      <c r="AH42" s="530">
        <v>0</v>
      </c>
      <c r="AI42" s="641">
        <v>0</v>
      </c>
      <c r="AJ42" s="537">
        <v>0</v>
      </c>
      <c r="AK42" s="537">
        <v>0</v>
      </c>
      <c r="AL42" s="537">
        <v>0</v>
      </c>
      <c r="AM42" s="537">
        <v>0</v>
      </c>
      <c r="AN42" s="537">
        <v>0</v>
      </c>
      <c r="AO42" s="530"/>
      <c r="AP42" s="142">
        <v>0</v>
      </c>
      <c r="AQ42" s="142">
        <v>0</v>
      </c>
      <c r="AR42" s="537">
        <v>0</v>
      </c>
      <c r="AS42" s="537">
        <v>0</v>
      </c>
      <c r="AT42" s="530"/>
      <c r="AU42" s="142">
        <v>0</v>
      </c>
      <c r="AV42" s="530">
        <v>0</v>
      </c>
      <c r="AW42" s="842">
        <v>0</v>
      </c>
      <c r="AX42" s="115">
        <v>0</v>
      </c>
      <c r="AY42" s="5">
        <v>0</v>
      </c>
      <c r="AZ42" s="5">
        <v>0</v>
      </c>
      <c r="BA42" s="335">
        <v>0</v>
      </c>
      <c r="BB42" s="23">
        <v>0</v>
      </c>
      <c r="BC42" s="5">
        <v>0</v>
      </c>
      <c r="BD42" s="5">
        <v>0</v>
      </c>
      <c r="BE42" s="335">
        <v>0</v>
      </c>
      <c r="BG42" s="826"/>
      <c r="BH42" s="607"/>
    </row>
    <row r="43" spans="1:66" x14ac:dyDescent="0.25">
      <c r="A43" s="222"/>
      <c r="C43" s="116"/>
      <c r="D43" s="620"/>
      <c r="F43" s="117"/>
      <c r="G43" s="694"/>
      <c r="H43" s="878"/>
      <c r="I43" s="397"/>
      <c r="J43" s="380"/>
      <c r="K43" s="406"/>
      <c r="L43" s="731"/>
      <c r="M43" s="732"/>
      <c r="N43" s="929"/>
      <c r="O43" s="530"/>
      <c r="P43" s="530"/>
      <c r="Q43" s="641"/>
      <c r="R43" s="537"/>
      <c r="S43" s="537"/>
      <c r="T43" s="537"/>
      <c r="U43" s="537"/>
      <c r="V43" s="537"/>
      <c r="W43" s="531"/>
      <c r="X43" s="140"/>
      <c r="Y43" s="140"/>
      <c r="Z43" s="551"/>
      <c r="AA43" s="551"/>
      <c r="AB43" s="531"/>
      <c r="AC43" s="142"/>
      <c r="AD43" s="530"/>
      <c r="AE43" s="842"/>
      <c r="AF43" s="929"/>
      <c r="AG43" s="530"/>
      <c r="AH43" s="530"/>
      <c r="AI43" s="641"/>
      <c r="AJ43" s="537"/>
      <c r="AK43" s="537"/>
      <c r="AL43" s="537"/>
      <c r="AM43" s="537"/>
      <c r="AN43" s="537"/>
      <c r="AO43" s="531"/>
      <c r="AP43" s="140"/>
      <c r="AQ43" s="140"/>
      <c r="AR43" s="551"/>
      <c r="AS43" s="551"/>
      <c r="AT43" s="531"/>
      <c r="AU43" s="142"/>
      <c r="AV43" s="530"/>
      <c r="AW43" s="842"/>
      <c r="AX43" s="115"/>
      <c r="AY43" s="5"/>
      <c r="AZ43" s="5"/>
      <c r="BA43" s="335"/>
      <c r="BC43" s="5"/>
      <c r="BD43" s="5"/>
      <c r="BE43" s="335"/>
      <c r="BG43" s="826"/>
      <c r="BH43" s="607"/>
    </row>
    <row r="44" spans="1:66" x14ac:dyDescent="0.25">
      <c r="A44" s="222"/>
      <c r="C44" s="116"/>
      <c r="D44" s="620"/>
      <c r="F44" s="117"/>
      <c r="G44" s="694"/>
      <c r="H44" s="878"/>
      <c r="I44" s="397"/>
      <c r="J44" s="380"/>
      <c r="K44" s="402"/>
      <c r="L44" s="731"/>
      <c r="M44" s="732"/>
      <c r="N44" s="931"/>
      <c r="O44" s="923"/>
      <c r="P44" s="923"/>
      <c r="Q44" s="641"/>
      <c r="R44" s="537"/>
      <c r="S44" s="537"/>
      <c r="T44" s="537"/>
      <c r="U44" s="537"/>
      <c r="V44" s="537"/>
      <c r="W44" s="531"/>
      <c r="X44" s="141"/>
      <c r="Y44" s="141"/>
      <c r="Z44" s="552"/>
      <c r="AA44" s="552"/>
      <c r="AB44" s="531"/>
      <c r="AC44" s="593"/>
      <c r="AD44" s="923"/>
      <c r="AE44" s="846"/>
      <c r="AF44" s="931"/>
      <c r="AG44" s="923"/>
      <c r="AH44" s="923"/>
      <c r="AI44" s="641"/>
      <c r="AJ44" s="537"/>
      <c r="AK44" s="537"/>
      <c r="AL44" s="537"/>
      <c r="AM44" s="537"/>
      <c r="AN44" s="537"/>
      <c r="AO44" s="531"/>
      <c r="AP44" s="141"/>
      <c r="AQ44" s="141"/>
      <c r="AR44" s="552"/>
      <c r="AS44" s="552"/>
      <c r="AT44" s="531"/>
      <c r="AU44" s="593"/>
      <c r="AV44" s="923"/>
      <c r="AW44" s="846"/>
      <c r="AX44" s="115"/>
      <c r="AY44" s="5"/>
      <c r="AZ44" s="5"/>
      <c r="BA44" s="335"/>
      <c r="BC44" s="5"/>
      <c r="BD44" s="5"/>
      <c r="BE44" s="335"/>
      <c r="BG44" s="826"/>
      <c r="BH44" s="607"/>
    </row>
    <row r="45" spans="1:66" x14ac:dyDescent="0.25">
      <c r="A45" s="222"/>
      <c r="C45" s="116"/>
      <c r="D45" s="620"/>
      <c r="F45" s="117"/>
      <c r="G45" s="694"/>
      <c r="H45" s="878"/>
      <c r="I45" s="397"/>
      <c r="J45" s="380"/>
      <c r="K45" s="400" t="s">
        <v>6554</v>
      </c>
      <c r="L45" s="731"/>
      <c r="M45" s="732"/>
      <c r="N45" s="931"/>
      <c r="O45" s="923"/>
      <c r="P45" s="923"/>
      <c r="Q45" s="641"/>
      <c r="R45" s="537"/>
      <c r="S45" s="537"/>
      <c r="T45" s="537"/>
      <c r="U45" s="537"/>
      <c r="V45" s="537"/>
      <c r="W45" s="531"/>
      <c r="X45" s="141"/>
      <c r="Y45" s="141"/>
      <c r="Z45" s="552"/>
      <c r="AA45" s="552"/>
      <c r="AB45" s="531"/>
      <c r="AC45" s="593"/>
      <c r="AD45" s="923"/>
      <c r="AE45" s="846"/>
      <c r="AF45" s="931"/>
      <c r="AG45" s="923"/>
      <c r="AH45" s="923"/>
      <c r="AI45" s="641"/>
      <c r="AJ45" s="537"/>
      <c r="AK45" s="537"/>
      <c r="AL45" s="537"/>
      <c r="AM45" s="537"/>
      <c r="AN45" s="537"/>
      <c r="AO45" s="531"/>
      <c r="AP45" s="141"/>
      <c r="AQ45" s="141"/>
      <c r="AR45" s="552"/>
      <c r="AS45" s="552"/>
      <c r="AT45" s="531"/>
      <c r="AU45" s="593"/>
      <c r="AV45" s="923"/>
      <c r="AW45" s="846"/>
      <c r="AX45" s="115"/>
      <c r="AY45" s="5"/>
      <c r="AZ45" s="5"/>
      <c r="BA45" s="335"/>
      <c r="BC45" s="5"/>
      <c r="BD45" s="5"/>
      <c r="BE45" s="335"/>
      <c r="BG45" s="826"/>
      <c r="BH45" s="607"/>
    </row>
    <row r="46" spans="1:66" x14ac:dyDescent="0.25">
      <c r="A46" s="222"/>
      <c r="C46" s="116"/>
      <c r="D46" s="620"/>
      <c r="F46" s="117"/>
      <c r="G46" s="694"/>
      <c r="H46" s="878"/>
      <c r="I46" s="397"/>
      <c r="J46" s="380"/>
      <c r="K46" s="400" t="s">
        <v>55</v>
      </c>
      <c r="L46" s="731"/>
      <c r="M46" s="732"/>
      <c r="N46" s="931"/>
      <c r="O46" s="923"/>
      <c r="P46" s="923"/>
      <c r="Q46" s="641"/>
      <c r="R46" s="537"/>
      <c r="S46" s="537"/>
      <c r="T46" s="537"/>
      <c r="U46" s="537"/>
      <c r="V46" s="537"/>
      <c r="W46" s="531"/>
      <c r="X46" s="141"/>
      <c r="Y46" s="141"/>
      <c r="Z46" s="552"/>
      <c r="AA46" s="552"/>
      <c r="AB46" s="531"/>
      <c r="AC46" s="593"/>
      <c r="AD46" s="923"/>
      <c r="AE46" s="846"/>
      <c r="AF46" s="931"/>
      <c r="AG46" s="923"/>
      <c r="AH46" s="923"/>
      <c r="AI46" s="641"/>
      <c r="AJ46" s="537"/>
      <c r="AK46" s="537"/>
      <c r="AL46" s="537"/>
      <c r="AM46" s="537"/>
      <c r="AN46" s="537"/>
      <c r="AO46" s="531"/>
      <c r="AP46" s="141"/>
      <c r="AQ46" s="141"/>
      <c r="AR46" s="552"/>
      <c r="AS46" s="552"/>
      <c r="AT46" s="531"/>
      <c r="AU46" s="593"/>
      <c r="AV46" s="923"/>
      <c r="AW46" s="846"/>
      <c r="AX46" s="115"/>
      <c r="AY46" s="5"/>
      <c r="AZ46" s="5"/>
      <c r="BA46" s="335"/>
      <c r="BC46" s="5"/>
      <c r="BD46" s="5"/>
      <c r="BE46" s="335"/>
      <c r="BG46" s="826"/>
      <c r="BH46" s="607"/>
    </row>
    <row r="47" spans="1:66" x14ac:dyDescent="0.25">
      <c r="A47" s="222"/>
      <c r="C47" s="116"/>
      <c r="D47" s="620"/>
      <c r="F47" s="117"/>
      <c r="G47" s="694"/>
      <c r="H47" s="878"/>
      <c r="I47" s="397"/>
      <c r="J47" s="380"/>
      <c r="K47" s="402"/>
      <c r="L47" s="731"/>
      <c r="M47" s="732"/>
      <c r="N47" s="931"/>
      <c r="O47" s="923"/>
      <c r="P47" s="923"/>
      <c r="Q47" s="641"/>
      <c r="R47" s="537"/>
      <c r="S47" s="537"/>
      <c r="T47" s="537"/>
      <c r="U47" s="537"/>
      <c r="V47" s="537"/>
      <c r="W47" s="531"/>
      <c r="X47" s="141"/>
      <c r="Y47" s="141"/>
      <c r="Z47" s="552"/>
      <c r="AA47" s="552"/>
      <c r="AB47" s="531"/>
      <c r="AC47" s="593"/>
      <c r="AD47" s="923"/>
      <c r="AE47" s="846"/>
      <c r="AF47" s="931"/>
      <c r="AG47" s="923"/>
      <c r="AH47" s="923"/>
      <c r="AI47" s="641"/>
      <c r="AJ47" s="537"/>
      <c r="AK47" s="537"/>
      <c r="AL47" s="537"/>
      <c r="AM47" s="537"/>
      <c r="AN47" s="537"/>
      <c r="AO47" s="531"/>
      <c r="AP47" s="141"/>
      <c r="AQ47" s="141"/>
      <c r="AR47" s="552"/>
      <c r="AS47" s="552"/>
      <c r="AT47" s="531"/>
      <c r="AU47" s="593"/>
      <c r="AV47" s="923"/>
      <c r="AW47" s="846"/>
      <c r="AX47" s="115"/>
      <c r="AY47" s="5"/>
      <c r="AZ47" s="5"/>
      <c r="BA47" s="335"/>
      <c r="BC47" s="5"/>
      <c r="BD47" s="5"/>
      <c r="BE47" s="335"/>
      <c r="BG47" s="826"/>
      <c r="BH47" s="607"/>
    </row>
    <row r="48" spans="1:66" x14ac:dyDescent="0.25">
      <c r="A48" s="222"/>
      <c r="C48" s="116"/>
      <c r="D48" s="620"/>
      <c r="F48" s="117"/>
      <c r="G48" s="694"/>
      <c r="H48" s="878"/>
      <c r="I48" s="397"/>
      <c r="J48" s="380"/>
      <c r="K48" s="401" t="s">
        <v>48</v>
      </c>
      <c r="L48" s="731"/>
      <c r="M48" s="732"/>
      <c r="N48" s="931"/>
      <c r="O48" s="923"/>
      <c r="P48" s="923"/>
      <c r="Q48" s="641"/>
      <c r="R48" s="537"/>
      <c r="S48" s="537"/>
      <c r="T48" s="537"/>
      <c r="U48" s="537"/>
      <c r="V48" s="537"/>
      <c r="W48" s="531"/>
      <c r="X48" s="141"/>
      <c r="Y48" s="141"/>
      <c r="Z48" s="552"/>
      <c r="AA48" s="552"/>
      <c r="AB48" s="531"/>
      <c r="AC48" s="593"/>
      <c r="AD48" s="923"/>
      <c r="AE48" s="846"/>
      <c r="AF48" s="931"/>
      <c r="AG48" s="923"/>
      <c r="AH48" s="923"/>
      <c r="AI48" s="641"/>
      <c r="AJ48" s="537"/>
      <c r="AK48" s="537"/>
      <c r="AL48" s="537"/>
      <c r="AM48" s="537"/>
      <c r="AN48" s="537"/>
      <c r="AO48" s="531"/>
      <c r="AP48" s="141"/>
      <c r="AQ48" s="141"/>
      <c r="AR48" s="552"/>
      <c r="AS48" s="552"/>
      <c r="AT48" s="531"/>
      <c r="AU48" s="593"/>
      <c r="AV48" s="923"/>
      <c r="AW48" s="846"/>
      <c r="AX48" s="115"/>
      <c r="AY48" s="5"/>
      <c r="AZ48" s="5"/>
      <c r="BA48" s="335"/>
      <c r="BC48" s="5"/>
      <c r="BD48" s="5"/>
      <c r="BE48" s="335"/>
      <c r="BG48" s="826"/>
      <c r="BH48" s="607"/>
    </row>
    <row r="49" spans="1:66" x14ac:dyDescent="0.25">
      <c r="A49" s="222"/>
      <c r="C49" s="116"/>
      <c r="D49" s="620"/>
      <c r="F49" s="117"/>
      <c r="G49" s="694"/>
      <c r="H49" s="878"/>
      <c r="I49" s="397"/>
      <c r="J49" s="380"/>
      <c r="K49" s="402"/>
      <c r="L49" s="731"/>
      <c r="M49" s="732"/>
      <c r="N49" s="931"/>
      <c r="O49" s="923"/>
      <c r="P49" s="923"/>
      <c r="Q49" s="641"/>
      <c r="R49" s="537"/>
      <c r="S49" s="537"/>
      <c r="T49" s="537"/>
      <c r="U49" s="537"/>
      <c r="V49" s="537"/>
      <c r="W49" s="531"/>
      <c r="X49" s="141"/>
      <c r="Y49" s="141"/>
      <c r="Z49" s="552"/>
      <c r="AA49" s="552"/>
      <c r="AB49" s="531"/>
      <c r="AC49" s="593"/>
      <c r="AD49" s="923"/>
      <c r="AE49" s="846"/>
      <c r="AF49" s="931"/>
      <c r="AG49" s="923"/>
      <c r="AH49" s="923"/>
      <c r="AI49" s="641"/>
      <c r="AJ49" s="537"/>
      <c r="AK49" s="537"/>
      <c r="AL49" s="537"/>
      <c r="AM49" s="537"/>
      <c r="AN49" s="537"/>
      <c r="AO49" s="531"/>
      <c r="AP49" s="141"/>
      <c r="AQ49" s="141"/>
      <c r="AR49" s="552"/>
      <c r="AS49" s="552"/>
      <c r="AT49" s="531"/>
      <c r="AU49" s="593"/>
      <c r="AV49" s="923"/>
      <c r="AW49" s="846"/>
      <c r="AX49" s="115"/>
      <c r="AY49" s="5"/>
      <c r="AZ49" s="5"/>
      <c r="BA49" s="335"/>
      <c r="BC49" s="5"/>
      <c r="BD49" s="5"/>
      <c r="BE49" s="335"/>
      <c r="BG49" s="826"/>
      <c r="BH49" s="607"/>
    </row>
    <row r="50" spans="1:66" ht="35.1" customHeight="1" x14ac:dyDescent="0.25">
      <c r="A50" s="222" t="s">
        <v>39</v>
      </c>
      <c r="B50" s="112">
        <v>2</v>
      </c>
      <c r="C50" s="116" t="s">
        <v>56</v>
      </c>
      <c r="D50" s="620">
        <v>1000</v>
      </c>
      <c r="E50" s="278"/>
      <c r="F50" s="116">
        <v>2</v>
      </c>
      <c r="G50" s="700" t="s">
        <v>5613</v>
      </c>
      <c r="H50" s="888" t="str">
        <f t="shared" si="18"/>
        <v>004</v>
      </c>
      <c r="I50" s="580" t="s">
        <v>3254</v>
      </c>
      <c r="J50" s="689" t="s">
        <v>6095</v>
      </c>
      <c r="K50" s="411" t="s">
        <v>6096</v>
      </c>
      <c r="L50" s="733">
        <v>129</v>
      </c>
      <c r="M50" s="734">
        <v>129</v>
      </c>
      <c r="N50" s="931"/>
      <c r="O50" s="530">
        <f t="shared" ref="O50" si="37">IF(N50&gt;L50,"0 ",N50-L50)</f>
        <v>-129</v>
      </c>
      <c r="P50" s="530" t="str">
        <f t="shared" ref="P50" si="38">IF(N50&lt;L50,"0 ",N50-L50)</f>
        <v xml:space="preserve">0 </v>
      </c>
      <c r="Q50" s="646"/>
      <c r="R50" s="536"/>
      <c r="S50" s="536"/>
      <c r="T50" s="536"/>
      <c r="U50" s="536"/>
      <c r="V50" s="536"/>
      <c r="W50" s="683" t="str">
        <f>IF(SUM(Q50:V50)=X50,"OK",SUM(Q50:V50)-X50)</f>
        <v>OK</v>
      </c>
      <c r="X50" s="141"/>
      <c r="Y50" s="141"/>
      <c r="Z50" s="552"/>
      <c r="AA50" s="552"/>
      <c r="AB50" s="683" t="str">
        <f>IF(SUM(Z50:AA50)=AC50,"OK",SUM(Z50:AA50)-AC50)</f>
        <v>OK</v>
      </c>
      <c r="AC50" s="593"/>
      <c r="AD50" s="530">
        <f t="shared" ref="AD50" si="39">X50+Y50+AC50</f>
        <v>0</v>
      </c>
      <c r="AE50" s="842">
        <f t="shared" ref="AE50" si="40">N50+AD50</f>
        <v>0</v>
      </c>
      <c r="AF50" s="931"/>
      <c r="AG50" s="530">
        <f t="shared" ref="AG50" si="41">IF(AF50&gt;M50,"0 ",AF50-M50)</f>
        <v>-129</v>
      </c>
      <c r="AH50" s="530" t="str">
        <f t="shared" ref="AH50" si="42">IF(AF50&lt;M50,"0 ",AF50-M50)</f>
        <v xml:space="preserve">0 </v>
      </c>
      <c r="AI50" s="641"/>
      <c r="AJ50" s="537"/>
      <c r="AK50" s="537"/>
      <c r="AL50" s="537"/>
      <c r="AM50" s="537"/>
      <c r="AN50" s="537"/>
      <c r="AO50" s="683" t="str">
        <f>IF(SUM(AI50:AN50)=AP50,"OK",SUM(AI50:AN50)-AP50)</f>
        <v>OK</v>
      </c>
      <c r="AP50" s="141"/>
      <c r="AQ50" s="141"/>
      <c r="AR50" s="552"/>
      <c r="AS50" s="552"/>
      <c r="AT50" s="683" t="str">
        <f>IF(SUM(AR50:AS50)=AU50,"OK",SUM(AR50:AS50)-AU50)</f>
        <v>OK</v>
      </c>
      <c r="AU50" s="593"/>
      <c r="AV50" s="530">
        <f t="shared" ref="AV50" si="43">AP50+AQ50+AU50</f>
        <v>0</v>
      </c>
      <c r="AW50" s="842">
        <f t="shared" ref="AW50" si="44">AF50+AV50</f>
        <v>0</v>
      </c>
      <c r="AX50" s="115">
        <f>L50</f>
        <v>129</v>
      </c>
      <c r="AY50" s="5">
        <f>AE50</f>
        <v>0</v>
      </c>
      <c r="AZ50" s="7">
        <f>AY50-AX50</f>
        <v>-129</v>
      </c>
      <c r="BA50" s="335">
        <f>AZ50/AX50</f>
        <v>-1</v>
      </c>
      <c r="BB50" s="23">
        <f>M50</f>
        <v>129</v>
      </c>
      <c r="BC50" s="5">
        <f>AW50</f>
        <v>0</v>
      </c>
      <c r="BD50" s="7">
        <f>BC50-BB50</f>
        <v>-129</v>
      </c>
      <c r="BE50" s="335">
        <f>BD50/BB50</f>
        <v>-1</v>
      </c>
      <c r="BG50" s="826" t="str">
        <f>RIGHT(LEFT(I50,3),2)&amp;"."&amp;RIGHT(LEFT(I50,5),2)</f>
        <v>11.00</v>
      </c>
      <c r="BH50" s="607" t="b">
        <f>COUNTIF('Codes SEC'!$B$2:$B$250,Ministres!BG50)&gt;0</f>
        <v>1</v>
      </c>
    </row>
    <row r="51" spans="1:66" ht="64.8" x14ac:dyDescent="0.25">
      <c r="A51" s="222"/>
      <c r="C51" s="116"/>
      <c r="D51" s="620"/>
      <c r="F51" s="117"/>
      <c r="G51" s="694"/>
      <c r="H51" s="878"/>
      <c r="I51" s="591" t="s">
        <v>3755</v>
      </c>
      <c r="J51" s="380"/>
      <c r="K51" s="407"/>
      <c r="L51" s="733"/>
      <c r="M51" s="734"/>
      <c r="N51" s="931"/>
      <c r="O51" s="923"/>
      <c r="P51" s="923"/>
      <c r="Q51" s="646"/>
      <c r="R51" s="536"/>
      <c r="S51" s="536"/>
      <c r="T51" s="536"/>
      <c r="U51" s="536"/>
      <c r="V51" s="536"/>
      <c r="W51" s="683"/>
      <c r="X51" s="141"/>
      <c r="Y51" s="141"/>
      <c r="Z51" s="552"/>
      <c r="AA51" s="552"/>
      <c r="AB51" s="683"/>
      <c r="AC51" s="593"/>
      <c r="AD51" s="923"/>
      <c r="AE51" s="846"/>
      <c r="AF51" s="931"/>
      <c r="AG51" s="923"/>
      <c r="AH51" s="923"/>
      <c r="AI51" s="641"/>
      <c r="AJ51" s="537"/>
      <c r="AK51" s="537"/>
      <c r="AL51" s="537"/>
      <c r="AM51" s="537"/>
      <c r="AN51" s="537"/>
      <c r="AO51" s="683"/>
      <c r="AP51" s="141"/>
      <c r="AQ51" s="141"/>
      <c r="AR51" s="552"/>
      <c r="AS51" s="552"/>
      <c r="AT51" s="683"/>
      <c r="AU51" s="593"/>
      <c r="AV51" s="923"/>
      <c r="AW51" s="846"/>
      <c r="AX51" s="115"/>
      <c r="AY51" s="5"/>
      <c r="AZ51" s="7"/>
      <c r="BA51" s="335"/>
      <c r="BC51" s="5"/>
      <c r="BD51" s="7"/>
      <c r="BE51" s="335"/>
      <c r="BG51" s="826"/>
      <c r="BH51" s="607"/>
    </row>
    <row r="52" spans="1:66" ht="35.1" customHeight="1" x14ac:dyDescent="0.25">
      <c r="A52" s="222" t="s">
        <v>39</v>
      </c>
      <c r="B52" s="112">
        <v>2</v>
      </c>
      <c r="C52" s="116" t="s">
        <v>56</v>
      </c>
      <c r="D52" s="620">
        <v>1000</v>
      </c>
      <c r="E52" s="278"/>
      <c r="F52" s="116">
        <v>2</v>
      </c>
      <c r="G52" s="700" t="s">
        <v>5613</v>
      </c>
      <c r="H52" s="888" t="str">
        <f t="shared" si="18"/>
        <v>004</v>
      </c>
      <c r="I52" s="580" t="s">
        <v>3254</v>
      </c>
      <c r="J52" s="689" t="s">
        <v>6097</v>
      </c>
      <c r="K52" s="411" t="s">
        <v>6098</v>
      </c>
      <c r="L52" s="733">
        <v>3502</v>
      </c>
      <c r="M52" s="734">
        <v>3502</v>
      </c>
      <c r="N52" s="931"/>
      <c r="O52" s="530">
        <f t="shared" ref="O52" si="45">IF(N52&gt;L52,"0 ",N52-L52)</f>
        <v>-3502</v>
      </c>
      <c r="P52" s="530" t="str">
        <f t="shared" ref="P52" si="46">IF(N52&lt;L52,"0 ",N52-L52)</f>
        <v xml:space="preserve">0 </v>
      </c>
      <c r="Q52" s="646"/>
      <c r="R52" s="536"/>
      <c r="S52" s="536"/>
      <c r="T52" s="536"/>
      <c r="U52" s="536"/>
      <c r="V52" s="536"/>
      <c r="W52" s="683" t="str">
        <f>IF(SUM(Q52:V52)=X52,"OK",SUM(Q52:V52)-X52)</f>
        <v>OK</v>
      </c>
      <c r="X52" s="141"/>
      <c r="Y52" s="141"/>
      <c r="Z52" s="552"/>
      <c r="AA52" s="552"/>
      <c r="AB52" s="683" t="str">
        <f>IF(SUM(Z52:AA52)=AC52,"OK",SUM(Z52:AA52)-AC52)</f>
        <v>OK</v>
      </c>
      <c r="AC52" s="593"/>
      <c r="AD52" s="530">
        <f t="shared" ref="AD52" si="47">X52+Y52+AC52</f>
        <v>0</v>
      </c>
      <c r="AE52" s="842">
        <f t="shared" ref="AE52" si="48">N52+AD52</f>
        <v>0</v>
      </c>
      <c r="AF52" s="931"/>
      <c r="AG52" s="530">
        <f t="shared" ref="AG52" si="49">IF(AF52&gt;M52,"0 ",AF52-M52)</f>
        <v>-3502</v>
      </c>
      <c r="AH52" s="530" t="str">
        <f t="shared" ref="AH52" si="50">IF(AF52&lt;M52,"0 ",AF52-M52)</f>
        <v xml:space="preserve">0 </v>
      </c>
      <c r="AI52" s="641"/>
      <c r="AJ52" s="537"/>
      <c r="AK52" s="537"/>
      <c r="AL52" s="537"/>
      <c r="AM52" s="537"/>
      <c r="AN52" s="537"/>
      <c r="AO52" s="683" t="str">
        <f>IF(SUM(AI52:AN52)=AP52,"OK",SUM(AI52:AN52)-AP52)</f>
        <v>OK</v>
      </c>
      <c r="AP52" s="141"/>
      <c r="AQ52" s="141"/>
      <c r="AR52" s="552"/>
      <c r="AS52" s="552"/>
      <c r="AT52" s="683" t="str">
        <f>IF(SUM(AR52:AS52)=AU52,"OK",SUM(AR52:AS52)-AU52)</f>
        <v>OK</v>
      </c>
      <c r="AU52" s="593"/>
      <c r="AV52" s="530">
        <f t="shared" ref="AV52" si="51">AP52+AQ52+AU52</f>
        <v>0</v>
      </c>
      <c r="AW52" s="842">
        <f t="shared" ref="AW52" si="52">AF52+AV52</f>
        <v>0</v>
      </c>
      <c r="AX52" s="115">
        <f>L52</f>
        <v>3502</v>
      </c>
      <c r="AY52" s="5">
        <f>AE52</f>
        <v>0</v>
      </c>
      <c r="AZ52" s="7">
        <f>AY52-AX52</f>
        <v>-3502</v>
      </c>
      <c r="BA52" s="335">
        <f>AZ52/AX52</f>
        <v>-1</v>
      </c>
      <c r="BB52" s="23">
        <f>M52</f>
        <v>3502</v>
      </c>
      <c r="BC52" s="5">
        <f>AW52</f>
        <v>0</v>
      </c>
      <c r="BD52" s="7">
        <f>BC52-BB52</f>
        <v>-3502</v>
      </c>
      <c r="BE52" s="335">
        <f>BD52/BB52</f>
        <v>-1</v>
      </c>
      <c r="BG52" s="826" t="str">
        <f>RIGHT(LEFT(I52,3),2)&amp;"."&amp;RIGHT(LEFT(I52,5),2)</f>
        <v>11.00</v>
      </c>
      <c r="BH52" s="607" t="b">
        <f>COUNTIF('Codes SEC'!$B$2:$B$250,Ministres!BG52)&gt;0</f>
        <v>1</v>
      </c>
    </row>
    <row r="53" spans="1:66" ht="64.8" x14ac:dyDescent="0.25">
      <c r="A53" s="222"/>
      <c r="C53" s="116"/>
      <c r="D53" s="620"/>
      <c r="F53" s="117"/>
      <c r="G53" s="694"/>
      <c r="H53" s="878"/>
      <c r="I53" s="591" t="s">
        <v>3755</v>
      </c>
      <c r="J53" s="380"/>
      <c r="K53" s="407"/>
      <c r="L53" s="733"/>
      <c r="M53" s="734"/>
      <c r="N53" s="931"/>
      <c r="O53" s="923"/>
      <c r="P53" s="923"/>
      <c r="Q53" s="646"/>
      <c r="R53" s="536"/>
      <c r="S53" s="536"/>
      <c r="T53" s="536"/>
      <c r="U53" s="536"/>
      <c r="V53" s="536"/>
      <c r="W53" s="683"/>
      <c r="X53" s="141"/>
      <c r="Y53" s="141"/>
      <c r="Z53" s="552"/>
      <c r="AA53" s="552"/>
      <c r="AB53" s="683"/>
      <c r="AC53" s="593"/>
      <c r="AD53" s="923"/>
      <c r="AE53" s="846"/>
      <c r="AF53" s="931"/>
      <c r="AG53" s="923"/>
      <c r="AH53" s="923"/>
      <c r="AI53" s="641"/>
      <c r="AJ53" s="537"/>
      <c r="AK53" s="537"/>
      <c r="AL53" s="537"/>
      <c r="AM53" s="537"/>
      <c r="AN53" s="537"/>
      <c r="AO53" s="683"/>
      <c r="AP53" s="141"/>
      <c r="AQ53" s="141"/>
      <c r="AR53" s="552"/>
      <c r="AS53" s="552"/>
      <c r="AT53" s="683"/>
      <c r="AU53" s="593"/>
      <c r="AV53" s="923"/>
      <c r="AW53" s="846"/>
      <c r="AX53" s="115"/>
      <c r="AY53" s="5"/>
      <c r="AZ53" s="7"/>
      <c r="BA53" s="335"/>
      <c r="BC53" s="5"/>
      <c r="BD53" s="7"/>
      <c r="BE53" s="335"/>
      <c r="BG53" s="826"/>
      <c r="BH53" s="607"/>
    </row>
    <row r="54" spans="1:66" ht="35.1" customHeight="1" x14ac:dyDescent="0.25">
      <c r="A54" s="222" t="s">
        <v>39</v>
      </c>
      <c r="B54" s="112">
        <v>2</v>
      </c>
      <c r="C54" s="116" t="s">
        <v>56</v>
      </c>
      <c r="D54" s="620">
        <v>1000</v>
      </c>
      <c r="E54" s="278"/>
      <c r="F54" s="116">
        <v>2</v>
      </c>
      <c r="G54" s="700" t="s">
        <v>5613</v>
      </c>
      <c r="H54" s="888" t="str">
        <f t="shared" si="18"/>
        <v>004</v>
      </c>
      <c r="I54" s="580">
        <v>81112000</v>
      </c>
      <c r="J54" s="689" t="s">
        <v>6101</v>
      </c>
      <c r="K54" s="411" t="s">
        <v>788</v>
      </c>
      <c r="L54" s="733">
        <v>70</v>
      </c>
      <c r="M54" s="734">
        <v>70</v>
      </c>
      <c r="N54" s="931"/>
      <c r="O54" s="530">
        <f t="shared" ref="O54:O60" si="53">IF(N54&gt;L54,"0 ",N54-L54)</f>
        <v>-70</v>
      </c>
      <c r="P54" s="530" t="str">
        <f t="shared" ref="P54:P60" si="54">IF(N54&lt;L54,"0 ",N54-L54)</f>
        <v xml:space="preserve">0 </v>
      </c>
      <c r="Q54" s="646"/>
      <c r="R54" s="536"/>
      <c r="S54" s="536"/>
      <c r="T54" s="536"/>
      <c r="U54" s="536"/>
      <c r="V54" s="536"/>
      <c r="W54" s="683" t="str">
        <f>IF(SUM(Q54:V54)=X54,"OK",SUM(Q54:V54)-X54)</f>
        <v>OK</v>
      </c>
      <c r="X54" s="141"/>
      <c r="Y54" s="141"/>
      <c r="Z54" s="552"/>
      <c r="AA54" s="552"/>
      <c r="AB54" s="683" t="str">
        <f>IF(SUM(Z54:AA54)=AC54,"OK",SUM(Z54:AA54)-AC54)</f>
        <v>OK</v>
      </c>
      <c r="AC54" s="593"/>
      <c r="AD54" s="530">
        <f t="shared" ref="AD54:AD60" si="55">X54+Y54+AC54</f>
        <v>0</v>
      </c>
      <c r="AE54" s="842">
        <f t="shared" ref="AE54:AE60" si="56">N54+AD54</f>
        <v>0</v>
      </c>
      <c r="AF54" s="931"/>
      <c r="AG54" s="530">
        <f t="shared" ref="AG54:AG60" si="57">IF(AF54&gt;M54,"0 ",AF54-M54)</f>
        <v>-70</v>
      </c>
      <c r="AH54" s="530" t="str">
        <f t="shared" ref="AH54:AH60" si="58">IF(AF54&lt;M54,"0 ",AF54-M54)</f>
        <v xml:space="preserve">0 </v>
      </c>
      <c r="AI54" s="641"/>
      <c r="AJ54" s="537"/>
      <c r="AK54" s="537"/>
      <c r="AL54" s="537"/>
      <c r="AM54" s="537"/>
      <c r="AN54" s="537"/>
      <c r="AO54" s="683" t="str">
        <f>IF(SUM(AI54:AN54)=AP54,"OK",SUM(AI54:AN54)-AP54)</f>
        <v>OK</v>
      </c>
      <c r="AP54" s="141"/>
      <c r="AQ54" s="141"/>
      <c r="AR54" s="552"/>
      <c r="AS54" s="552"/>
      <c r="AT54" s="683" t="str">
        <f>IF(SUM(AR54:AS54)=AU54,"OK",SUM(AR54:AS54)-AU54)</f>
        <v>OK</v>
      </c>
      <c r="AU54" s="593"/>
      <c r="AV54" s="530">
        <f t="shared" ref="AV54:AV60" si="59">AP54+AQ54+AU54</f>
        <v>0</v>
      </c>
      <c r="AW54" s="842">
        <f t="shared" ref="AW54:AW60" si="60">AF54+AV54</f>
        <v>0</v>
      </c>
      <c r="AX54" s="115">
        <f t="shared" ref="AX54:AX60" si="61">L54</f>
        <v>70</v>
      </c>
      <c r="AY54" s="5">
        <f t="shared" ref="AY54:AY60" si="62">AE54</f>
        <v>0</v>
      </c>
      <c r="AZ54" s="7">
        <f>AY54-AX54</f>
        <v>-70</v>
      </c>
      <c r="BA54" s="335">
        <f>AZ54/AX54</f>
        <v>-1</v>
      </c>
      <c r="BB54" s="23">
        <f t="shared" ref="BB54:BB60" si="63">M54</f>
        <v>70</v>
      </c>
      <c r="BC54" s="5">
        <f>AW54</f>
        <v>0</v>
      </c>
      <c r="BD54" s="7">
        <f>BC54-BB54</f>
        <v>-70</v>
      </c>
      <c r="BE54" s="335">
        <f>BD54/BB54</f>
        <v>-1</v>
      </c>
      <c r="BG54" s="826" t="str">
        <f t="shared" ref="BG54:BG60" si="64">RIGHT(LEFT(I54,3),2)&amp;"."&amp;RIGHT(LEFT(I54,5),2)</f>
        <v>11.12</v>
      </c>
      <c r="BH54" s="607" t="b">
        <f>COUNTIF('Codes SEC'!$B$2:$B$250,Ministres!BG54)&gt;0</f>
        <v>1</v>
      </c>
    </row>
    <row r="55" spans="1:66" ht="35.1" customHeight="1" x14ac:dyDescent="0.25">
      <c r="A55" s="222" t="s">
        <v>39</v>
      </c>
      <c r="B55" s="112">
        <v>2</v>
      </c>
      <c r="C55" s="116" t="s">
        <v>56</v>
      </c>
      <c r="D55" s="620">
        <v>1000</v>
      </c>
      <c r="E55" s="278"/>
      <c r="F55" s="116">
        <v>2</v>
      </c>
      <c r="G55" s="700" t="s">
        <v>5613</v>
      </c>
      <c r="H55" s="888" t="str">
        <f t="shared" si="18"/>
        <v>004</v>
      </c>
      <c r="I55" s="580" t="s">
        <v>3255</v>
      </c>
      <c r="J55" s="689" t="s">
        <v>6099</v>
      </c>
      <c r="K55" s="411" t="s">
        <v>6100</v>
      </c>
      <c r="L55" s="733">
        <v>70</v>
      </c>
      <c r="M55" s="734">
        <v>70</v>
      </c>
      <c r="N55" s="931"/>
      <c r="O55" s="530">
        <f t="shared" si="53"/>
        <v>-70</v>
      </c>
      <c r="P55" s="530" t="str">
        <f t="shared" si="54"/>
        <v xml:space="preserve">0 </v>
      </c>
      <c r="Q55" s="646"/>
      <c r="R55" s="536"/>
      <c r="S55" s="536"/>
      <c r="T55" s="536"/>
      <c r="U55" s="536"/>
      <c r="V55" s="536"/>
      <c r="W55" s="683" t="str">
        <f t="shared" ref="W55" si="65">IF(SUM(Q55:V55)=X55,"OK",SUM(Q55:V55)-X55)</f>
        <v>OK</v>
      </c>
      <c r="X55" s="141"/>
      <c r="Y55" s="141"/>
      <c r="Z55" s="552"/>
      <c r="AA55" s="552"/>
      <c r="AB55" s="683" t="str">
        <f t="shared" ref="AB55" si="66">IF(SUM(Z55:AA55)=AC55,"OK",SUM(Z55:AA55)-AC55)</f>
        <v>OK</v>
      </c>
      <c r="AC55" s="593"/>
      <c r="AD55" s="530">
        <f t="shared" si="55"/>
        <v>0</v>
      </c>
      <c r="AE55" s="842">
        <f t="shared" si="56"/>
        <v>0</v>
      </c>
      <c r="AF55" s="931"/>
      <c r="AG55" s="530">
        <f t="shared" si="57"/>
        <v>-70</v>
      </c>
      <c r="AH55" s="530" t="str">
        <f t="shared" si="58"/>
        <v xml:space="preserve">0 </v>
      </c>
      <c r="AI55" s="641"/>
      <c r="AJ55" s="537"/>
      <c r="AK55" s="537"/>
      <c r="AL55" s="537"/>
      <c r="AM55" s="537"/>
      <c r="AN55" s="537"/>
      <c r="AO55" s="683" t="str">
        <f t="shared" ref="AO55" si="67">IF(SUM(AI55:AN55)=AP55,"OK",SUM(AI55:AN55)-AP55)</f>
        <v>OK</v>
      </c>
      <c r="AP55" s="141"/>
      <c r="AQ55" s="141"/>
      <c r="AR55" s="552"/>
      <c r="AS55" s="552"/>
      <c r="AT55" s="683" t="str">
        <f t="shared" ref="AT55" si="68">IF(SUM(AR55:AS55)=AU55,"OK",SUM(AR55:AS55)-AU55)</f>
        <v>OK</v>
      </c>
      <c r="AU55" s="593"/>
      <c r="AV55" s="530">
        <f t="shared" si="59"/>
        <v>0</v>
      </c>
      <c r="AW55" s="842">
        <f t="shared" si="60"/>
        <v>0</v>
      </c>
      <c r="AX55" s="115">
        <f t="shared" si="61"/>
        <v>70</v>
      </c>
      <c r="AY55" s="5">
        <f t="shared" si="62"/>
        <v>0</v>
      </c>
      <c r="AZ55" s="7">
        <f>AY55-AX55</f>
        <v>-70</v>
      </c>
      <c r="BA55" s="335">
        <f>AZ55/AX55</f>
        <v>-1</v>
      </c>
      <c r="BB55" s="23">
        <f t="shared" si="63"/>
        <v>70</v>
      </c>
      <c r="BC55" s="5">
        <f>AW55</f>
        <v>0</v>
      </c>
      <c r="BD55" s="7">
        <f>BC55-BB55</f>
        <v>-70</v>
      </c>
      <c r="BE55" s="335">
        <f>BD55/BB55</f>
        <v>-1</v>
      </c>
      <c r="BG55" s="826" t="str">
        <f t="shared" si="64"/>
        <v>11.40</v>
      </c>
      <c r="BH55" s="607" t="b">
        <f>COUNTIF('Codes SEC'!$B$2:$B$250,Ministres!BG55)&gt;0</f>
        <v>1</v>
      </c>
    </row>
    <row r="56" spans="1:66" ht="35.1" customHeight="1" x14ac:dyDescent="0.25">
      <c r="A56" s="222" t="s">
        <v>39</v>
      </c>
      <c r="B56" s="112">
        <v>2</v>
      </c>
      <c r="C56" s="116" t="s">
        <v>56</v>
      </c>
      <c r="D56" s="620">
        <v>1000</v>
      </c>
      <c r="E56" s="278"/>
      <c r="F56" s="116">
        <v>2</v>
      </c>
      <c r="G56" s="700" t="s">
        <v>5613</v>
      </c>
      <c r="H56" s="888" t="str">
        <f t="shared" si="18"/>
        <v>004</v>
      </c>
      <c r="I56" s="580" t="s">
        <v>3257</v>
      </c>
      <c r="J56" s="689" t="s">
        <v>6102</v>
      </c>
      <c r="K56" s="411" t="s">
        <v>6103</v>
      </c>
      <c r="L56" s="733">
        <v>1170</v>
      </c>
      <c r="M56" s="734">
        <v>1170</v>
      </c>
      <c r="N56" s="931"/>
      <c r="O56" s="530">
        <f t="shared" si="53"/>
        <v>-1170</v>
      </c>
      <c r="P56" s="530" t="str">
        <f t="shared" si="54"/>
        <v xml:space="preserve">0 </v>
      </c>
      <c r="Q56" s="646"/>
      <c r="R56" s="536"/>
      <c r="S56" s="536"/>
      <c r="T56" s="536"/>
      <c r="U56" s="536"/>
      <c r="V56" s="536"/>
      <c r="W56" s="683" t="str">
        <f t="shared" ref="W56:W60" si="69">IF(SUM(Q56:V56)=X56,"OK",SUM(Q56:V56)-X56)</f>
        <v>OK</v>
      </c>
      <c r="X56" s="141"/>
      <c r="Y56" s="141"/>
      <c r="Z56" s="552"/>
      <c r="AA56" s="552"/>
      <c r="AB56" s="683" t="str">
        <f t="shared" ref="AB56:AB60" si="70">IF(SUM(Z56:AA56)=AC56,"OK",SUM(Z56:AA56)-AC56)</f>
        <v>OK</v>
      </c>
      <c r="AC56" s="593"/>
      <c r="AD56" s="530">
        <f t="shared" si="55"/>
        <v>0</v>
      </c>
      <c r="AE56" s="842">
        <f t="shared" si="56"/>
        <v>0</v>
      </c>
      <c r="AF56" s="931"/>
      <c r="AG56" s="530">
        <f t="shared" si="57"/>
        <v>-1170</v>
      </c>
      <c r="AH56" s="530" t="str">
        <f t="shared" si="58"/>
        <v xml:space="preserve">0 </v>
      </c>
      <c r="AI56" s="641"/>
      <c r="AJ56" s="537"/>
      <c r="AK56" s="537"/>
      <c r="AL56" s="537"/>
      <c r="AM56" s="537"/>
      <c r="AN56" s="537"/>
      <c r="AO56" s="683" t="str">
        <f t="shared" ref="AO56:AO60" si="71">IF(SUM(AI56:AN56)=AP56,"OK",SUM(AI56:AN56)-AP56)</f>
        <v>OK</v>
      </c>
      <c r="AP56" s="141"/>
      <c r="AQ56" s="141"/>
      <c r="AR56" s="552"/>
      <c r="AS56" s="552"/>
      <c r="AT56" s="683" t="str">
        <f t="shared" ref="AT56:AT60" si="72">IF(SUM(AR56:AS56)=AU56,"OK",SUM(AR56:AS56)-AU56)</f>
        <v>OK</v>
      </c>
      <c r="AU56" s="593"/>
      <c r="AV56" s="530">
        <f t="shared" si="59"/>
        <v>0</v>
      </c>
      <c r="AW56" s="842">
        <f t="shared" si="60"/>
        <v>0</v>
      </c>
      <c r="AX56" s="115">
        <f t="shared" si="61"/>
        <v>1170</v>
      </c>
      <c r="AY56" s="5">
        <f t="shared" si="62"/>
        <v>0</v>
      </c>
      <c r="AZ56" s="7">
        <f t="shared" ref="AZ56:AZ60" si="73">AY56-AX56</f>
        <v>-1170</v>
      </c>
      <c r="BA56" s="335">
        <f t="shared" ref="BA56:BA60" si="74">AZ56/AX56</f>
        <v>-1</v>
      </c>
      <c r="BB56" s="23">
        <f t="shared" si="63"/>
        <v>1170</v>
      </c>
      <c r="BC56" s="5">
        <f t="shared" ref="BC56:BC60" si="75">AW56</f>
        <v>0</v>
      </c>
      <c r="BD56" s="7">
        <f t="shared" ref="BD56:BD60" si="76">BC56-BB56</f>
        <v>-1170</v>
      </c>
      <c r="BE56" s="335">
        <f t="shared" ref="BE56:BE60" si="77">BD56/BB56</f>
        <v>-1</v>
      </c>
      <c r="BG56" s="826" t="str">
        <f t="shared" si="64"/>
        <v>12.11</v>
      </c>
      <c r="BH56" s="607" t="b">
        <f>COUNTIF('Codes SEC'!$B$2:$B$250,Ministres!BG56)&gt;0</f>
        <v>1</v>
      </c>
    </row>
    <row r="57" spans="1:66" ht="35.1" customHeight="1" x14ac:dyDescent="0.25">
      <c r="A57" s="222" t="s">
        <v>39</v>
      </c>
      <c r="B57" s="112">
        <v>2</v>
      </c>
      <c r="C57" s="116" t="s">
        <v>56</v>
      </c>
      <c r="D57" s="620">
        <v>1000</v>
      </c>
      <c r="E57" s="278"/>
      <c r="F57" s="116">
        <v>2</v>
      </c>
      <c r="G57" s="700" t="s">
        <v>5613</v>
      </c>
      <c r="H57" s="888" t="str">
        <f t="shared" si="18"/>
        <v>004</v>
      </c>
      <c r="I57" s="580" t="s">
        <v>3256</v>
      </c>
      <c r="J57" s="689" t="s">
        <v>6104</v>
      </c>
      <c r="K57" s="411" t="s">
        <v>6105</v>
      </c>
      <c r="L57" s="733">
        <v>10</v>
      </c>
      <c r="M57" s="734">
        <v>10</v>
      </c>
      <c r="N57" s="931"/>
      <c r="O57" s="530">
        <f t="shared" si="53"/>
        <v>-10</v>
      </c>
      <c r="P57" s="530" t="str">
        <f t="shared" si="54"/>
        <v xml:space="preserve">0 </v>
      </c>
      <c r="Q57" s="646"/>
      <c r="R57" s="536"/>
      <c r="S57" s="536"/>
      <c r="T57" s="536"/>
      <c r="U57" s="536"/>
      <c r="V57" s="536"/>
      <c r="W57" s="683" t="str">
        <f t="shared" si="69"/>
        <v>OK</v>
      </c>
      <c r="X57" s="141"/>
      <c r="Y57" s="141"/>
      <c r="Z57" s="552"/>
      <c r="AA57" s="552"/>
      <c r="AB57" s="683" t="str">
        <f t="shared" si="70"/>
        <v>OK</v>
      </c>
      <c r="AC57" s="593"/>
      <c r="AD57" s="530">
        <f t="shared" si="55"/>
        <v>0</v>
      </c>
      <c r="AE57" s="842">
        <f t="shared" si="56"/>
        <v>0</v>
      </c>
      <c r="AF57" s="931"/>
      <c r="AG57" s="530">
        <f t="shared" si="57"/>
        <v>-10</v>
      </c>
      <c r="AH57" s="530" t="str">
        <f t="shared" si="58"/>
        <v xml:space="preserve">0 </v>
      </c>
      <c r="AI57" s="641"/>
      <c r="AJ57" s="537"/>
      <c r="AK57" s="537"/>
      <c r="AL57" s="537"/>
      <c r="AM57" s="537"/>
      <c r="AN57" s="537"/>
      <c r="AO57" s="683" t="str">
        <f t="shared" si="71"/>
        <v>OK</v>
      </c>
      <c r="AP57" s="141"/>
      <c r="AQ57" s="141"/>
      <c r="AR57" s="552"/>
      <c r="AS57" s="552"/>
      <c r="AT57" s="683" t="str">
        <f t="shared" si="72"/>
        <v>OK</v>
      </c>
      <c r="AU57" s="593"/>
      <c r="AV57" s="530">
        <f t="shared" si="59"/>
        <v>0</v>
      </c>
      <c r="AW57" s="842">
        <f t="shared" si="60"/>
        <v>0</v>
      </c>
      <c r="AX57" s="115">
        <f t="shared" si="61"/>
        <v>10</v>
      </c>
      <c r="AY57" s="5">
        <f t="shared" si="62"/>
        <v>0</v>
      </c>
      <c r="AZ57" s="7">
        <f t="shared" si="73"/>
        <v>-10</v>
      </c>
      <c r="BA57" s="335">
        <f t="shared" si="74"/>
        <v>-1</v>
      </c>
      <c r="BB57" s="23">
        <f t="shared" si="63"/>
        <v>10</v>
      </c>
      <c r="BC57" s="5">
        <f t="shared" si="75"/>
        <v>0</v>
      </c>
      <c r="BD57" s="7">
        <f t="shared" si="76"/>
        <v>-10</v>
      </c>
      <c r="BE57" s="335">
        <f t="shared" si="77"/>
        <v>-1</v>
      </c>
      <c r="BG57" s="826" t="str">
        <f t="shared" si="64"/>
        <v>12.12</v>
      </c>
      <c r="BH57" s="607" t="b">
        <f>COUNTIF('Codes SEC'!$B$2:$B$250,Ministres!BG57)&gt;0</f>
        <v>1</v>
      </c>
    </row>
    <row r="58" spans="1:66" ht="35.1" customHeight="1" x14ac:dyDescent="0.25">
      <c r="A58" s="222" t="s">
        <v>39</v>
      </c>
      <c r="B58" s="112">
        <v>2</v>
      </c>
      <c r="C58" s="116" t="s">
        <v>56</v>
      </c>
      <c r="D58" s="620">
        <v>1000</v>
      </c>
      <c r="E58" s="278"/>
      <c r="F58" s="116">
        <v>2</v>
      </c>
      <c r="G58" s="700" t="s">
        <v>5613</v>
      </c>
      <c r="H58" s="888" t="str">
        <f t="shared" si="18"/>
        <v>004</v>
      </c>
      <c r="I58" s="580">
        <v>81221000</v>
      </c>
      <c r="J58" s="689" t="s">
        <v>6106</v>
      </c>
      <c r="K58" s="411" t="s">
        <v>6107</v>
      </c>
      <c r="L58" s="733">
        <v>100</v>
      </c>
      <c r="M58" s="734">
        <v>100</v>
      </c>
      <c r="N58" s="931"/>
      <c r="O58" s="530">
        <f t="shared" si="53"/>
        <v>-100</v>
      </c>
      <c r="P58" s="530" t="str">
        <f t="shared" si="54"/>
        <v xml:space="preserve">0 </v>
      </c>
      <c r="Q58" s="646"/>
      <c r="R58" s="536"/>
      <c r="S58" s="536"/>
      <c r="T58" s="536"/>
      <c r="U58" s="536"/>
      <c r="V58" s="536"/>
      <c r="W58" s="683" t="str">
        <f t="shared" si="69"/>
        <v>OK</v>
      </c>
      <c r="X58" s="141"/>
      <c r="Y58" s="141"/>
      <c r="Z58" s="552"/>
      <c r="AA58" s="552"/>
      <c r="AB58" s="683" t="str">
        <f t="shared" si="70"/>
        <v>OK</v>
      </c>
      <c r="AC58" s="593"/>
      <c r="AD58" s="530">
        <f t="shared" si="55"/>
        <v>0</v>
      </c>
      <c r="AE58" s="842">
        <f t="shared" si="56"/>
        <v>0</v>
      </c>
      <c r="AF58" s="931"/>
      <c r="AG58" s="530">
        <f t="shared" si="57"/>
        <v>-100</v>
      </c>
      <c r="AH58" s="530" t="str">
        <f t="shared" si="58"/>
        <v xml:space="preserve">0 </v>
      </c>
      <c r="AI58" s="641"/>
      <c r="AJ58" s="537"/>
      <c r="AK58" s="537"/>
      <c r="AL58" s="537"/>
      <c r="AM58" s="537"/>
      <c r="AN58" s="537"/>
      <c r="AO58" s="683" t="str">
        <f t="shared" si="71"/>
        <v>OK</v>
      </c>
      <c r="AP58" s="141"/>
      <c r="AQ58" s="141"/>
      <c r="AR58" s="552"/>
      <c r="AS58" s="552"/>
      <c r="AT58" s="683" t="str">
        <f t="shared" si="72"/>
        <v>OK</v>
      </c>
      <c r="AU58" s="593"/>
      <c r="AV58" s="530">
        <f t="shared" si="59"/>
        <v>0</v>
      </c>
      <c r="AW58" s="842">
        <f t="shared" si="60"/>
        <v>0</v>
      </c>
      <c r="AX58" s="115">
        <f t="shared" si="61"/>
        <v>100</v>
      </c>
      <c r="AY58" s="5">
        <f t="shared" si="62"/>
        <v>0</v>
      </c>
      <c r="AZ58" s="7">
        <f t="shared" si="73"/>
        <v>-100</v>
      </c>
      <c r="BA58" s="335">
        <f t="shared" si="74"/>
        <v>-1</v>
      </c>
      <c r="BB58" s="23">
        <f t="shared" si="63"/>
        <v>100</v>
      </c>
      <c r="BC58" s="5">
        <f t="shared" si="75"/>
        <v>0</v>
      </c>
      <c r="BD58" s="7">
        <f t="shared" si="76"/>
        <v>-100</v>
      </c>
      <c r="BE58" s="335">
        <f t="shared" si="77"/>
        <v>-1</v>
      </c>
      <c r="BG58" s="826" t="str">
        <f t="shared" si="64"/>
        <v>12.21</v>
      </c>
      <c r="BH58" s="607" t="b">
        <f>COUNTIF('Codes SEC'!$B$2:$B$250,Ministres!BG58)&gt;0</f>
        <v>1</v>
      </c>
    </row>
    <row r="59" spans="1:66" ht="35.1" customHeight="1" x14ac:dyDescent="0.25">
      <c r="A59" s="222" t="s">
        <v>39</v>
      </c>
      <c r="B59" s="112" t="s">
        <v>5017</v>
      </c>
      <c r="C59" s="116" t="s">
        <v>56</v>
      </c>
      <c r="D59" s="620">
        <v>1000</v>
      </c>
      <c r="E59" s="278"/>
      <c r="F59" s="116" t="s">
        <v>5017</v>
      </c>
      <c r="G59" s="700" t="s">
        <v>5613</v>
      </c>
      <c r="H59" s="888" t="str">
        <f t="shared" si="18"/>
        <v>004</v>
      </c>
      <c r="I59" s="580">
        <v>81250000</v>
      </c>
      <c r="J59" s="689" t="s">
        <v>5885</v>
      </c>
      <c r="K59" s="411" t="s">
        <v>4024</v>
      </c>
      <c r="L59" s="733">
        <v>0</v>
      </c>
      <c r="M59" s="734">
        <v>0</v>
      </c>
      <c r="N59" s="931"/>
      <c r="O59" s="530">
        <f t="shared" si="53"/>
        <v>0</v>
      </c>
      <c r="P59" s="530">
        <f t="shared" si="54"/>
        <v>0</v>
      </c>
      <c r="Q59" s="646"/>
      <c r="R59" s="536"/>
      <c r="S59" s="536"/>
      <c r="T59" s="536"/>
      <c r="U59" s="536"/>
      <c r="V59" s="536"/>
      <c r="W59" s="683" t="str">
        <f>IF(SUM(Q59:V59)=X59,"OK",SUM(Q59:V59)-X59)</f>
        <v>OK</v>
      </c>
      <c r="X59" s="141"/>
      <c r="Y59" s="141"/>
      <c r="Z59" s="552"/>
      <c r="AA59" s="552"/>
      <c r="AB59" s="683" t="str">
        <f>IF(SUM(Z59:AA59)=AC59,"OK",SUM(Z59:AA59)-AC59)</f>
        <v>OK</v>
      </c>
      <c r="AC59" s="593"/>
      <c r="AD59" s="530">
        <f t="shared" si="55"/>
        <v>0</v>
      </c>
      <c r="AE59" s="842">
        <f t="shared" si="56"/>
        <v>0</v>
      </c>
      <c r="AF59" s="931"/>
      <c r="AG59" s="530">
        <f t="shared" si="57"/>
        <v>0</v>
      </c>
      <c r="AH59" s="530">
        <f t="shared" si="58"/>
        <v>0</v>
      </c>
      <c r="AI59" s="641"/>
      <c r="AJ59" s="537"/>
      <c r="AK59" s="537"/>
      <c r="AL59" s="537"/>
      <c r="AM59" s="537"/>
      <c r="AN59" s="537"/>
      <c r="AO59" s="683" t="str">
        <f>IF(SUM(AI59:AN59)=AP59,"OK",SUM(AI59:AN59)-AP59)</f>
        <v>OK</v>
      </c>
      <c r="AP59" s="141"/>
      <c r="AQ59" s="141"/>
      <c r="AR59" s="552"/>
      <c r="AS59" s="552"/>
      <c r="AT59" s="683" t="str">
        <f>IF(SUM(AR59:AS59)=AU59,"OK",SUM(AR59:AS59)-AU59)</f>
        <v>OK</v>
      </c>
      <c r="AU59" s="593"/>
      <c r="AV59" s="530">
        <f t="shared" si="59"/>
        <v>0</v>
      </c>
      <c r="AW59" s="842">
        <f t="shared" si="60"/>
        <v>0</v>
      </c>
      <c r="AX59" s="115">
        <f t="shared" si="61"/>
        <v>0</v>
      </c>
      <c r="AY59" s="5">
        <f t="shared" si="62"/>
        <v>0</v>
      </c>
      <c r="AZ59" s="7">
        <f t="shared" ref="AZ59" si="78">AY59-AX59</f>
        <v>0</v>
      </c>
      <c r="BA59" s="335" t="e">
        <f t="shared" ref="BA59" si="79">AZ59/AX59</f>
        <v>#DIV/0!</v>
      </c>
      <c r="BB59" s="23">
        <f t="shared" si="63"/>
        <v>0</v>
      </c>
      <c r="BC59" s="5">
        <f t="shared" ref="BC59" si="80">AW59</f>
        <v>0</v>
      </c>
      <c r="BD59" s="7">
        <f t="shared" ref="BD59" si="81">BC59-BB59</f>
        <v>0</v>
      </c>
      <c r="BE59" s="335" t="e">
        <f t="shared" ref="BE59" si="82">BD59/BB59</f>
        <v>#DIV/0!</v>
      </c>
      <c r="BG59" s="826" t="str">
        <f t="shared" si="64"/>
        <v>12.50</v>
      </c>
      <c r="BH59" s="607" t="b">
        <f>COUNTIF('Codes SEC'!$B$2:$B$250,Ministres!BG59)&gt;0</f>
        <v>1</v>
      </c>
    </row>
    <row r="60" spans="1:66" ht="35.1" customHeight="1" x14ac:dyDescent="0.25">
      <c r="A60" s="222" t="s">
        <v>39</v>
      </c>
      <c r="B60" s="112" t="s">
        <v>5017</v>
      </c>
      <c r="C60" s="116" t="s">
        <v>56</v>
      </c>
      <c r="D60" s="620">
        <v>1000</v>
      </c>
      <c r="E60" s="278"/>
      <c r="F60" s="116" t="s">
        <v>5017</v>
      </c>
      <c r="G60" s="700" t="s">
        <v>5613</v>
      </c>
      <c r="H60" s="888" t="str">
        <f t="shared" si="18"/>
        <v>004</v>
      </c>
      <c r="I60" s="580">
        <v>81250000</v>
      </c>
      <c r="J60" s="689" t="s">
        <v>6108</v>
      </c>
      <c r="K60" s="411" t="s">
        <v>4031</v>
      </c>
      <c r="L60" s="733">
        <v>0</v>
      </c>
      <c r="M60" s="734">
        <v>0</v>
      </c>
      <c r="N60" s="931"/>
      <c r="O60" s="530">
        <f t="shared" si="53"/>
        <v>0</v>
      </c>
      <c r="P60" s="530">
        <f t="shared" si="54"/>
        <v>0</v>
      </c>
      <c r="Q60" s="646"/>
      <c r="R60" s="536"/>
      <c r="S60" s="536"/>
      <c r="T60" s="536"/>
      <c r="U60" s="536"/>
      <c r="V60" s="536"/>
      <c r="W60" s="683" t="str">
        <f t="shared" si="69"/>
        <v>OK</v>
      </c>
      <c r="X60" s="141"/>
      <c r="Y60" s="141"/>
      <c r="Z60" s="552"/>
      <c r="AA60" s="552"/>
      <c r="AB60" s="683" t="str">
        <f t="shared" si="70"/>
        <v>OK</v>
      </c>
      <c r="AC60" s="593"/>
      <c r="AD60" s="530">
        <f t="shared" si="55"/>
        <v>0</v>
      </c>
      <c r="AE60" s="842">
        <f t="shared" si="56"/>
        <v>0</v>
      </c>
      <c r="AF60" s="931"/>
      <c r="AG60" s="530">
        <f t="shared" si="57"/>
        <v>0</v>
      </c>
      <c r="AH60" s="530">
        <f t="shared" si="58"/>
        <v>0</v>
      </c>
      <c r="AI60" s="641"/>
      <c r="AJ60" s="537"/>
      <c r="AK60" s="537"/>
      <c r="AL60" s="537"/>
      <c r="AM60" s="537"/>
      <c r="AN60" s="537"/>
      <c r="AO60" s="683" t="str">
        <f t="shared" si="71"/>
        <v>OK</v>
      </c>
      <c r="AP60" s="141"/>
      <c r="AQ60" s="141"/>
      <c r="AR60" s="552"/>
      <c r="AS60" s="552"/>
      <c r="AT60" s="683" t="str">
        <f t="shared" si="72"/>
        <v>OK</v>
      </c>
      <c r="AU60" s="593"/>
      <c r="AV60" s="530">
        <f t="shared" si="59"/>
        <v>0</v>
      </c>
      <c r="AW60" s="842">
        <f t="shared" si="60"/>
        <v>0</v>
      </c>
      <c r="AX60" s="115">
        <f t="shared" si="61"/>
        <v>0</v>
      </c>
      <c r="AY60" s="5">
        <f t="shared" si="62"/>
        <v>0</v>
      </c>
      <c r="AZ60" s="7">
        <f t="shared" si="73"/>
        <v>0</v>
      </c>
      <c r="BA60" s="335" t="e">
        <f t="shared" si="74"/>
        <v>#DIV/0!</v>
      </c>
      <c r="BB60" s="23">
        <f t="shared" si="63"/>
        <v>0</v>
      </c>
      <c r="BC60" s="5">
        <f t="shared" si="75"/>
        <v>0</v>
      </c>
      <c r="BD60" s="7">
        <f t="shared" si="76"/>
        <v>0</v>
      </c>
      <c r="BE60" s="335" t="e">
        <f t="shared" si="77"/>
        <v>#DIV/0!</v>
      </c>
      <c r="BG60" s="826" t="str">
        <f t="shared" si="64"/>
        <v>12.50</v>
      </c>
      <c r="BH60" s="607" t="b">
        <f>COUNTIF('Codes SEC'!$B$2:$B$250,Ministres!BG60)&gt;0</f>
        <v>1</v>
      </c>
    </row>
    <row r="61" spans="1:66" s="4" customFormat="1" x14ac:dyDescent="0.25">
      <c r="A61" s="225"/>
      <c r="B61" s="206"/>
      <c r="C61" s="253"/>
      <c r="D61" s="621"/>
      <c r="E61" s="275"/>
      <c r="F61" s="269"/>
      <c r="G61" s="695"/>
      <c r="H61" s="886"/>
      <c r="I61" s="403"/>
      <c r="J61" s="381"/>
      <c r="K61" s="514" t="s">
        <v>95</v>
      </c>
      <c r="L61" s="315">
        <f t="shared" ref="L61:V61" si="83">L59+L50+L52+L55+L54+L56+L57+L58+L60</f>
        <v>5051</v>
      </c>
      <c r="M61" s="737">
        <f t="shared" si="83"/>
        <v>5051</v>
      </c>
      <c r="N61" s="930">
        <f t="shared" si="83"/>
        <v>0</v>
      </c>
      <c r="O61" s="790">
        <f t="shared" si="83"/>
        <v>-5051</v>
      </c>
      <c r="P61" s="790">
        <f t="shared" si="83"/>
        <v>0</v>
      </c>
      <c r="Q61" s="787">
        <f t="shared" si="83"/>
        <v>0</v>
      </c>
      <c r="R61" s="648">
        <f t="shared" si="83"/>
        <v>0</v>
      </c>
      <c r="S61" s="648">
        <f t="shared" si="83"/>
        <v>0</v>
      </c>
      <c r="T61" s="648">
        <f t="shared" si="83"/>
        <v>0</v>
      </c>
      <c r="U61" s="648">
        <f t="shared" si="83"/>
        <v>0</v>
      </c>
      <c r="V61" s="648">
        <f t="shared" si="83"/>
        <v>0</v>
      </c>
      <c r="W61" s="790"/>
      <c r="X61" s="649">
        <f>X59+X50+X52+X55+X54+X56+X57+X58+X60</f>
        <v>0</v>
      </c>
      <c r="Y61" s="649">
        <f>Y59+Y50+Y52+Y55+Y54+Y56+Y57+Y58+Y60</f>
        <v>0</v>
      </c>
      <c r="Z61" s="648">
        <f>Z59+Z50+Z52+Z55+Z54+Z56+Z57+Z58+Z60</f>
        <v>0</v>
      </c>
      <c r="AA61" s="648">
        <f>AA59+AA50+AA52+AA55+AA54+AA56+AA57+AA58+AA60</f>
        <v>0</v>
      </c>
      <c r="AB61" s="790"/>
      <c r="AC61" s="649">
        <f t="shared" ref="AC61:AN61" si="84">AC59+AC50+AC52+AC55+AC54+AC56+AC57+AC58+AC60</f>
        <v>0</v>
      </c>
      <c r="AD61" s="790">
        <f>AD59+AD50+AD52+AD55+AD54+AD56+AD57+AD58+AD60</f>
        <v>0</v>
      </c>
      <c r="AE61" s="843">
        <f>AE59+AE50+AE52+AE55+AE54+AE56+AE57+AE58+AE60</f>
        <v>0</v>
      </c>
      <c r="AF61" s="930">
        <f t="shared" si="84"/>
        <v>0</v>
      </c>
      <c r="AG61" s="790">
        <f t="shared" si="84"/>
        <v>-5051</v>
      </c>
      <c r="AH61" s="790">
        <f t="shared" si="84"/>
        <v>0</v>
      </c>
      <c r="AI61" s="787">
        <f t="shared" si="84"/>
        <v>0</v>
      </c>
      <c r="AJ61" s="648">
        <f t="shared" si="84"/>
        <v>0</v>
      </c>
      <c r="AK61" s="648">
        <f t="shared" si="84"/>
        <v>0</v>
      </c>
      <c r="AL61" s="648">
        <f t="shared" si="84"/>
        <v>0</v>
      </c>
      <c r="AM61" s="648">
        <f t="shared" si="84"/>
        <v>0</v>
      </c>
      <c r="AN61" s="648">
        <f t="shared" si="84"/>
        <v>0</v>
      </c>
      <c r="AO61" s="790"/>
      <c r="AP61" s="649">
        <f>AP59+AP50+AP52+AP55+AP54+AP56+AP57+AP58+AP60</f>
        <v>0</v>
      </c>
      <c r="AQ61" s="649">
        <f>AQ59+AQ50+AQ52+AQ55+AQ54+AQ56+AQ57+AQ58+AQ60</f>
        <v>0</v>
      </c>
      <c r="AR61" s="648">
        <f>AR59+AR50+AR52+AR55+AR54+AR56+AR57+AR58+AR60</f>
        <v>0</v>
      </c>
      <c r="AS61" s="648">
        <f>AS59+AS50+AS52+AS55+AS54+AS56+AS57+AS58+AS60</f>
        <v>0</v>
      </c>
      <c r="AT61" s="790"/>
      <c r="AU61" s="649">
        <f t="shared" ref="AU61:BE61" si="85">AU59+AU50+AU52+AU55+AU54+AU56+AU57+AU58+AU60</f>
        <v>0</v>
      </c>
      <c r="AV61" s="790">
        <f t="shared" si="85"/>
        <v>0</v>
      </c>
      <c r="AW61" s="843">
        <f t="shared" si="85"/>
        <v>0</v>
      </c>
      <c r="AX61" s="336">
        <f t="shared" si="85"/>
        <v>5051</v>
      </c>
      <c r="AY61" s="337">
        <f t="shared" si="85"/>
        <v>0</v>
      </c>
      <c r="AZ61" s="338">
        <f t="shared" si="85"/>
        <v>-5051</v>
      </c>
      <c r="BA61" s="339" t="e">
        <f t="shared" si="85"/>
        <v>#DIV/0!</v>
      </c>
      <c r="BB61" s="322">
        <f t="shared" si="85"/>
        <v>5051</v>
      </c>
      <c r="BC61" s="337">
        <f t="shared" si="85"/>
        <v>0</v>
      </c>
      <c r="BD61" s="338">
        <f t="shared" si="85"/>
        <v>-5051</v>
      </c>
      <c r="BE61" s="339" t="e">
        <f t="shared" si="85"/>
        <v>#DIV/0!</v>
      </c>
      <c r="BF61" s="41"/>
      <c r="BG61" s="826"/>
      <c r="BH61" s="607"/>
      <c r="BI61" s="41"/>
      <c r="BJ61" s="41"/>
      <c r="BK61" s="41"/>
      <c r="BL61" s="41"/>
      <c r="BM61" s="41"/>
      <c r="BN61" s="41"/>
    </row>
    <row r="62" spans="1:66" x14ac:dyDescent="0.25">
      <c r="A62" s="222"/>
      <c r="C62" s="116"/>
      <c r="D62" s="620"/>
      <c r="F62" s="117"/>
      <c r="G62" s="694"/>
      <c r="H62" s="878"/>
      <c r="I62" s="397"/>
      <c r="J62" s="380"/>
      <c r="K62" s="409"/>
      <c r="L62" s="738"/>
      <c r="M62" s="739"/>
      <c r="N62" s="931"/>
      <c r="O62" s="923"/>
      <c r="P62" s="923"/>
      <c r="Q62" s="641"/>
      <c r="R62" s="537"/>
      <c r="S62" s="537"/>
      <c r="T62" s="537"/>
      <c r="U62" s="537"/>
      <c r="V62" s="537"/>
      <c r="W62" s="531"/>
      <c r="X62" s="141"/>
      <c r="Y62" s="141"/>
      <c r="Z62" s="552"/>
      <c r="AA62" s="552"/>
      <c r="AB62" s="531"/>
      <c r="AC62" s="593"/>
      <c r="AD62" s="923"/>
      <c r="AE62" s="846"/>
      <c r="AF62" s="931"/>
      <c r="AG62" s="923"/>
      <c r="AH62" s="923"/>
      <c r="AI62" s="641"/>
      <c r="AJ62" s="537"/>
      <c r="AK62" s="537"/>
      <c r="AL62" s="537"/>
      <c r="AM62" s="537"/>
      <c r="AN62" s="537"/>
      <c r="AO62" s="531"/>
      <c r="AP62" s="141"/>
      <c r="AQ62" s="141"/>
      <c r="AR62" s="552"/>
      <c r="AS62" s="552"/>
      <c r="AT62" s="531"/>
      <c r="AU62" s="593"/>
      <c r="AV62" s="923"/>
      <c r="AW62" s="846"/>
      <c r="AX62" s="115"/>
      <c r="AY62" s="5"/>
      <c r="AZ62" s="5"/>
      <c r="BA62" s="335"/>
      <c r="BC62" s="5"/>
      <c r="BD62" s="5"/>
      <c r="BE62" s="335"/>
      <c r="BG62" s="826"/>
      <c r="BH62" s="607"/>
    </row>
    <row r="63" spans="1:66" x14ac:dyDescent="0.25">
      <c r="A63" s="222"/>
      <c r="C63" s="116"/>
      <c r="D63" s="620"/>
      <c r="F63" s="117"/>
      <c r="G63" s="694"/>
      <c r="H63" s="878"/>
      <c r="I63" s="397"/>
      <c r="J63" s="380"/>
      <c r="K63" s="410" t="s">
        <v>58</v>
      </c>
      <c r="L63" s="738"/>
      <c r="M63" s="739"/>
      <c r="N63" s="931"/>
      <c r="O63" s="923"/>
      <c r="P63" s="923"/>
      <c r="Q63" s="641"/>
      <c r="R63" s="537"/>
      <c r="S63" s="537"/>
      <c r="T63" s="537"/>
      <c r="U63" s="537"/>
      <c r="V63" s="537"/>
      <c r="W63" s="531"/>
      <c r="X63" s="141"/>
      <c r="Y63" s="141"/>
      <c r="Z63" s="552"/>
      <c r="AA63" s="552"/>
      <c r="AB63" s="531"/>
      <c r="AC63" s="593"/>
      <c r="AD63" s="923"/>
      <c r="AE63" s="846"/>
      <c r="AF63" s="931"/>
      <c r="AG63" s="923"/>
      <c r="AH63" s="923"/>
      <c r="AI63" s="641"/>
      <c r="AJ63" s="537"/>
      <c r="AK63" s="537"/>
      <c r="AL63" s="537"/>
      <c r="AM63" s="537"/>
      <c r="AN63" s="537"/>
      <c r="AO63" s="531"/>
      <c r="AP63" s="141"/>
      <c r="AQ63" s="141"/>
      <c r="AR63" s="552"/>
      <c r="AS63" s="552"/>
      <c r="AT63" s="531"/>
      <c r="AU63" s="593"/>
      <c r="AV63" s="923"/>
      <c r="AW63" s="846"/>
      <c r="AX63" s="115"/>
      <c r="AY63" s="5"/>
      <c r="AZ63" s="5"/>
      <c r="BA63" s="335"/>
      <c r="BC63" s="5"/>
      <c r="BD63" s="5"/>
      <c r="BE63" s="335"/>
      <c r="BG63" s="826"/>
      <c r="BH63" s="607"/>
    </row>
    <row r="64" spans="1:66" x14ac:dyDescent="0.25">
      <c r="A64" s="222"/>
      <c r="C64" s="116"/>
      <c r="D64" s="620"/>
      <c r="F64" s="117"/>
      <c r="G64" s="694"/>
      <c r="H64" s="878"/>
      <c r="I64" s="397"/>
      <c r="J64" s="380"/>
      <c r="K64" s="408"/>
      <c r="L64" s="738"/>
      <c r="M64" s="739"/>
      <c r="N64" s="931"/>
      <c r="O64" s="923"/>
      <c r="P64" s="923"/>
      <c r="Q64" s="641"/>
      <c r="R64" s="537"/>
      <c r="S64" s="537"/>
      <c r="T64" s="537"/>
      <c r="U64" s="537"/>
      <c r="V64" s="537"/>
      <c r="W64" s="531"/>
      <c r="X64" s="141"/>
      <c r="Y64" s="141"/>
      <c r="Z64" s="552"/>
      <c r="AA64" s="552"/>
      <c r="AB64" s="531"/>
      <c r="AC64" s="593"/>
      <c r="AD64" s="923"/>
      <c r="AE64" s="846"/>
      <c r="AF64" s="931"/>
      <c r="AG64" s="923"/>
      <c r="AH64" s="923"/>
      <c r="AI64" s="641"/>
      <c r="AJ64" s="537"/>
      <c r="AK64" s="537"/>
      <c r="AL64" s="537"/>
      <c r="AM64" s="537"/>
      <c r="AN64" s="537"/>
      <c r="AO64" s="531"/>
      <c r="AP64" s="141"/>
      <c r="AQ64" s="141"/>
      <c r="AR64" s="552"/>
      <c r="AS64" s="552"/>
      <c r="AT64" s="531"/>
      <c r="AU64" s="593"/>
      <c r="AV64" s="923"/>
      <c r="AW64" s="846"/>
      <c r="AX64" s="115"/>
      <c r="AY64" s="5"/>
      <c r="AZ64" s="5"/>
      <c r="BA64" s="335"/>
      <c r="BC64" s="5"/>
      <c r="BD64" s="5"/>
      <c r="BE64" s="335"/>
      <c r="BG64" s="826"/>
      <c r="BH64" s="607"/>
    </row>
    <row r="65" spans="1:66" ht="35.1" customHeight="1" x14ac:dyDescent="0.25">
      <c r="A65" s="222" t="s">
        <v>39</v>
      </c>
      <c r="B65" s="112">
        <v>2</v>
      </c>
      <c r="C65" s="116" t="s">
        <v>56</v>
      </c>
      <c r="D65" s="620">
        <v>1000</v>
      </c>
      <c r="E65" s="278"/>
      <c r="F65" s="116">
        <v>2</v>
      </c>
      <c r="G65" s="700"/>
      <c r="H65" s="888" t="str">
        <f t="shared" si="18"/>
        <v>004</v>
      </c>
      <c r="I65" s="580" t="s">
        <v>3259</v>
      </c>
      <c r="J65" s="689" t="s">
        <v>6111</v>
      </c>
      <c r="K65" s="411" t="s">
        <v>6112</v>
      </c>
      <c r="L65" s="733">
        <v>300</v>
      </c>
      <c r="M65" s="734">
        <v>300</v>
      </c>
      <c r="N65" s="931"/>
      <c r="O65" s="530">
        <f t="shared" ref="O65:O66" si="86">IF(N65&gt;L65,"0 ",N65-L65)</f>
        <v>-300</v>
      </c>
      <c r="P65" s="530" t="str">
        <f t="shared" ref="P65:P66" si="87">IF(N65&lt;L65,"0 ",N65-L65)</f>
        <v xml:space="preserve">0 </v>
      </c>
      <c r="Q65" s="646"/>
      <c r="R65" s="536"/>
      <c r="S65" s="536"/>
      <c r="T65" s="536"/>
      <c r="U65" s="536"/>
      <c r="V65" s="536"/>
      <c r="W65" s="683" t="str">
        <f>IF(SUM(Q65:V65)=X65,"OK",SUM(Q65:V65)-X65)</f>
        <v>OK</v>
      </c>
      <c r="X65" s="141"/>
      <c r="Y65" s="141"/>
      <c r="Z65" s="552"/>
      <c r="AA65" s="552"/>
      <c r="AB65" s="683" t="str">
        <f>IF(SUM(Z65:AA65)=AC65,"OK",SUM(Z65:AA65)-AC65)</f>
        <v>OK</v>
      </c>
      <c r="AC65" s="593"/>
      <c r="AD65" s="530">
        <f t="shared" ref="AD65:AD66" si="88">X65+Y65+AC65</f>
        <v>0</v>
      </c>
      <c r="AE65" s="842">
        <f t="shared" ref="AE65:AE66" si="89">N65+AD65</f>
        <v>0</v>
      </c>
      <c r="AF65" s="931"/>
      <c r="AG65" s="530">
        <f t="shared" ref="AG65:AG66" si="90">IF(AF65&gt;M65,"0 ",AF65-M65)</f>
        <v>-300</v>
      </c>
      <c r="AH65" s="530" t="str">
        <f t="shared" ref="AH65:AH66" si="91">IF(AF65&lt;M65,"0 ",AF65-M65)</f>
        <v xml:space="preserve">0 </v>
      </c>
      <c r="AI65" s="641"/>
      <c r="AJ65" s="537"/>
      <c r="AK65" s="537"/>
      <c r="AL65" s="537"/>
      <c r="AM65" s="537"/>
      <c r="AN65" s="537"/>
      <c r="AO65" s="683" t="str">
        <f>IF(SUM(AI65:AN65)=AP65,"OK",SUM(AI65:AN65)-AP65)</f>
        <v>OK</v>
      </c>
      <c r="AP65" s="141"/>
      <c r="AQ65" s="141"/>
      <c r="AR65" s="552"/>
      <c r="AS65" s="552"/>
      <c r="AT65" s="683" t="str">
        <f>IF(SUM(AR65:AS65)=AU65,"OK",SUM(AR65:AS65)-AU65)</f>
        <v>OK</v>
      </c>
      <c r="AU65" s="593"/>
      <c r="AV65" s="530">
        <f t="shared" ref="AV65:AV66" si="92">AP65+AQ65+AU65</f>
        <v>0</v>
      </c>
      <c r="AW65" s="842">
        <f t="shared" ref="AW65:AW66" si="93">AF65+AV65</f>
        <v>0</v>
      </c>
      <c r="AX65" s="115">
        <f>L65</f>
        <v>300</v>
      </c>
      <c r="AY65" s="5">
        <f>AE65</f>
        <v>0</v>
      </c>
      <c r="AZ65" s="7">
        <f>AY65-AX65</f>
        <v>-300</v>
      </c>
      <c r="BA65" s="335">
        <f>AZ65/AX65</f>
        <v>-1</v>
      </c>
      <c r="BB65" s="23">
        <f>M65</f>
        <v>300</v>
      </c>
      <c r="BC65" s="5">
        <f>AW65</f>
        <v>0</v>
      </c>
      <c r="BD65" s="7">
        <f>BC65-BB65</f>
        <v>-300</v>
      </c>
      <c r="BE65" s="335">
        <f>BD65/BB65</f>
        <v>-1</v>
      </c>
      <c r="BG65" s="826" t="str">
        <f>RIGHT(LEFT(I65,3),2)&amp;"."&amp;RIGHT(LEFT(I65,5),2)</f>
        <v>74.10</v>
      </c>
      <c r="BH65" s="607" t="b">
        <f>COUNTIF('Codes SEC'!$B$2:$B$250,Ministres!BG65)&gt;0</f>
        <v>1</v>
      </c>
    </row>
    <row r="66" spans="1:66" ht="35.1" customHeight="1" x14ac:dyDescent="0.25">
      <c r="A66" s="222" t="s">
        <v>39</v>
      </c>
      <c r="B66" s="112">
        <v>2</v>
      </c>
      <c r="C66" s="116" t="s">
        <v>56</v>
      </c>
      <c r="D66" s="620">
        <v>1000</v>
      </c>
      <c r="E66" s="278"/>
      <c r="F66" s="116">
        <v>2</v>
      </c>
      <c r="G66" s="700"/>
      <c r="H66" s="888" t="str">
        <f t="shared" si="18"/>
        <v>004</v>
      </c>
      <c r="I66" s="580" t="s">
        <v>3258</v>
      </c>
      <c r="J66" s="689" t="s">
        <v>6109</v>
      </c>
      <c r="K66" s="411" t="s">
        <v>6110</v>
      </c>
      <c r="L66" s="733">
        <v>50</v>
      </c>
      <c r="M66" s="734">
        <v>50</v>
      </c>
      <c r="N66" s="931"/>
      <c r="O66" s="530">
        <f t="shared" si="86"/>
        <v>-50</v>
      </c>
      <c r="P66" s="530" t="str">
        <f t="shared" si="87"/>
        <v xml:space="preserve">0 </v>
      </c>
      <c r="Q66" s="646"/>
      <c r="R66" s="536"/>
      <c r="S66" s="536"/>
      <c r="T66" s="536"/>
      <c r="U66" s="536"/>
      <c r="V66" s="536"/>
      <c r="W66" s="683" t="str">
        <f t="shared" ref="W66" si="94">IF(SUM(Q66:V66)=X66,"OK",SUM(Q66:V66)-X66)</f>
        <v>OK</v>
      </c>
      <c r="X66" s="141"/>
      <c r="Y66" s="141"/>
      <c r="Z66" s="552"/>
      <c r="AA66" s="552"/>
      <c r="AB66" s="683" t="str">
        <f t="shared" ref="AB66" si="95">IF(SUM(Z66:AA66)=AC66,"OK",SUM(Z66:AA66)-AC66)</f>
        <v>OK</v>
      </c>
      <c r="AC66" s="593"/>
      <c r="AD66" s="530">
        <f t="shared" si="88"/>
        <v>0</v>
      </c>
      <c r="AE66" s="842">
        <f t="shared" si="89"/>
        <v>0</v>
      </c>
      <c r="AF66" s="931"/>
      <c r="AG66" s="530">
        <f t="shared" si="90"/>
        <v>-50</v>
      </c>
      <c r="AH66" s="530" t="str">
        <f t="shared" si="91"/>
        <v xml:space="preserve">0 </v>
      </c>
      <c r="AI66" s="641"/>
      <c r="AJ66" s="537"/>
      <c r="AK66" s="537"/>
      <c r="AL66" s="537"/>
      <c r="AM66" s="537"/>
      <c r="AN66" s="537"/>
      <c r="AO66" s="683" t="str">
        <f t="shared" ref="AO66" si="96">IF(SUM(AI66:AN66)=AP66,"OK",SUM(AI66:AN66)-AP66)</f>
        <v>OK</v>
      </c>
      <c r="AP66" s="141"/>
      <c r="AQ66" s="141"/>
      <c r="AR66" s="552"/>
      <c r="AS66" s="552"/>
      <c r="AT66" s="683" t="str">
        <f t="shared" ref="AT66" si="97">IF(SUM(AR66:AS66)=AU66,"OK",SUM(AR66:AS66)-AU66)</f>
        <v>OK</v>
      </c>
      <c r="AU66" s="593"/>
      <c r="AV66" s="530">
        <f t="shared" si="92"/>
        <v>0</v>
      </c>
      <c r="AW66" s="842">
        <f t="shared" si="93"/>
        <v>0</v>
      </c>
      <c r="AX66" s="115">
        <f>L66</f>
        <v>50</v>
      </c>
      <c r="AY66" s="5">
        <f>AE66</f>
        <v>0</v>
      </c>
      <c r="AZ66" s="7">
        <f>AY66-AX66</f>
        <v>-50</v>
      </c>
      <c r="BA66" s="335">
        <f>AZ66/AX66</f>
        <v>-1</v>
      </c>
      <c r="BB66" s="23">
        <f>M66</f>
        <v>50</v>
      </c>
      <c r="BC66" s="5">
        <f>AW66</f>
        <v>0</v>
      </c>
      <c r="BD66" s="7">
        <f>BC66-BB66</f>
        <v>-50</v>
      </c>
      <c r="BE66" s="335">
        <f>BD66/BB66</f>
        <v>-1</v>
      </c>
      <c r="BG66" s="826" t="str">
        <f>RIGHT(LEFT(I66,3),2)&amp;"."&amp;RIGHT(LEFT(I66,5),2)</f>
        <v>74.22</v>
      </c>
      <c r="BH66" s="607" t="b">
        <f>COUNTIF('Codes SEC'!$B$2:$B$250,Ministres!BG66)&gt;0</f>
        <v>1</v>
      </c>
    </row>
    <row r="67" spans="1:66" s="4" customFormat="1" x14ac:dyDescent="0.25">
      <c r="A67" s="225"/>
      <c r="B67" s="206"/>
      <c r="C67" s="253"/>
      <c r="D67" s="621"/>
      <c r="E67" s="275"/>
      <c r="F67" s="269"/>
      <c r="G67" s="695"/>
      <c r="H67" s="886"/>
      <c r="I67" s="403"/>
      <c r="J67" s="381"/>
      <c r="K67" s="514" t="s">
        <v>59</v>
      </c>
      <c r="L67" s="315">
        <f t="shared" ref="L67:V67" si="98">L66+L65</f>
        <v>350</v>
      </c>
      <c r="M67" s="737">
        <f t="shared" si="98"/>
        <v>350</v>
      </c>
      <c r="N67" s="930">
        <f t="shared" ref="N67:P67" si="99">N66+N65</f>
        <v>0</v>
      </c>
      <c r="O67" s="790">
        <f t="shared" si="99"/>
        <v>-350</v>
      </c>
      <c r="P67" s="790">
        <f t="shared" si="99"/>
        <v>0</v>
      </c>
      <c r="Q67" s="787">
        <f t="shared" si="98"/>
        <v>0</v>
      </c>
      <c r="R67" s="648">
        <f t="shared" si="98"/>
        <v>0</v>
      </c>
      <c r="S67" s="648">
        <f t="shared" si="98"/>
        <v>0</v>
      </c>
      <c r="T67" s="648">
        <f t="shared" si="98"/>
        <v>0</v>
      </c>
      <c r="U67" s="648">
        <f t="shared" si="98"/>
        <v>0</v>
      </c>
      <c r="V67" s="648">
        <f t="shared" si="98"/>
        <v>0</v>
      </c>
      <c r="W67" s="790"/>
      <c r="X67" s="649">
        <f>X66+X65</f>
        <v>0</v>
      </c>
      <c r="Y67" s="649">
        <f>Y66+Y65</f>
        <v>0</v>
      </c>
      <c r="Z67" s="648">
        <f>Z66+Z65</f>
        <v>0</v>
      </c>
      <c r="AA67" s="648">
        <f>AA66+AA65</f>
        <v>0</v>
      </c>
      <c r="AB67" s="790"/>
      <c r="AC67" s="649">
        <f t="shared" ref="AC67:AN67" si="100">AC66+AC65</f>
        <v>0</v>
      </c>
      <c r="AD67" s="790">
        <f>AD66+AD65</f>
        <v>0</v>
      </c>
      <c r="AE67" s="843">
        <f>AE66+AE65</f>
        <v>0</v>
      </c>
      <c r="AF67" s="930">
        <f t="shared" ref="AF67:AH67" si="101">AF66+AF65</f>
        <v>0</v>
      </c>
      <c r="AG67" s="790">
        <f t="shared" si="101"/>
        <v>-350</v>
      </c>
      <c r="AH67" s="790">
        <f t="shared" si="101"/>
        <v>0</v>
      </c>
      <c r="AI67" s="787">
        <f t="shared" si="100"/>
        <v>0</v>
      </c>
      <c r="AJ67" s="648">
        <f t="shared" si="100"/>
        <v>0</v>
      </c>
      <c r="AK67" s="648">
        <f t="shared" si="100"/>
        <v>0</v>
      </c>
      <c r="AL67" s="648">
        <f t="shared" si="100"/>
        <v>0</v>
      </c>
      <c r="AM67" s="648">
        <f t="shared" si="100"/>
        <v>0</v>
      </c>
      <c r="AN67" s="648">
        <f t="shared" si="100"/>
        <v>0</v>
      </c>
      <c r="AO67" s="790"/>
      <c r="AP67" s="649">
        <f>AP66+AP65</f>
        <v>0</v>
      </c>
      <c r="AQ67" s="649">
        <f>AQ66+AQ65</f>
        <v>0</v>
      </c>
      <c r="AR67" s="648">
        <f>AR66+AR65</f>
        <v>0</v>
      </c>
      <c r="AS67" s="648">
        <f>AS66+AS65</f>
        <v>0</v>
      </c>
      <c r="AT67" s="790"/>
      <c r="AU67" s="649">
        <f t="shared" ref="AU67:BE67" si="102">AU66+AU65</f>
        <v>0</v>
      </c>
      <c r="AV67" s="790">
        <f t="shared" ref="AV67" si="103">AV66+AV65</f>
        <v>0</v>
      </c>
      <c r="AW67" s="843">
        <f t="shared" si="102"/>
        <v>0</v>
      </c>
      <c r="AX67" s="336">
        <f t="shared" si="102"/>
        <v>350</v>
      </c>
      <c r="AY67" s="337">
        <f t="shared" si="102"/>
        <v>0</v>
      </c>
      <c r="AZ67" s="338">
        <f t="shared" si="102"/>
        <v>-350</v>
      </c>
      <c r="BA67" s="339">
        <f t="shared" si="102"/>
        <v>-2</v>
      </c>
      <c r="BB67" s="322">
        <f t="shared" si="102"/>
        <v>350</v>
      </c>
      <c r="BC67" s="337">
        <f t="shared" si="102"/>
        <v>0</v>
      </c>
      <c r="BD67" s="338">
        <f t="shared" si="102"/>
        <v>-350</v>
      </c>
      <c r="BE67" s="339">
        <f t="shared" si="102"/>
        <v>-2</v>
      </c>
      <c r="BF67" s="41"/>
      <c r="BG67" s="826"/>
      <c r="BH67" s="607"/>
      <c r="BI67" s="41"/>
      <c r="BJ67" s="41"/>
      <c r="BK67" s="41"/>
      <c r="BL67" s="41"/>
      <c r="BM67" s="41"/>
      <c r="BN67" s="41"/>
    </row>
    <row r="68" spans="1:66" s="27" customFormat="1" x14ac:dyDescent="0.25">
      <c r="A68" s="226"/>
      <c r="B68" s="207"/>
      <c r="C68" s="254"/>
      <c r="D68" s="300"/>
      <c r="E68" s="276"/>
      <c r="F68" s="300"/>
      <c r="G68" s="696"/>
      <c r="H68" s="887"/>
      <c r="I68" s="444"/>
      <c r="J68" s="393"/>
      <c r="K68" s="404" t="s">
        <v>3638</v>
      </c>
      <c r="L68" s="729">
        <f t="shared" ref="L68:V68" si="104">L67+L61</f>
        <v>5401</v>
      </c>
      <c r="M68" s="730">
        <f t="shared" si="104"/>
        <v>5401</v>
      </c>
      <c r="N68" s="844">
        <f t="shared" ref="N68:P68" si="105">N67+N61</f>
        <v>0</v>
      </c>
      <c r="O68" s="665">
        <f t="shared" si="105"/>
        <v>-5401</v>
      </c>
      <c r="P68" s="665">
        <f t="shared" si="105"/>
        <v>0</v>
      </c>
      <c r="Q68" s="638">
        <f t="shared" si="104"/>
        <v>0</v>
      </c>
      <c r="R68" s="130">
        <f t="shared" si="104"/>
        <v>0</v>
      </c>
      <c r="S68" s="130">
        <f t="shared" si="104"/>
        <v>0</v>
      </c>
      <c r="T68" s="130">
        <f t="shared" si="104"/>
        <v>0</v>
      </c>
      <c r="U68" s="130">
        <f t="shared" si="104"/>
        <v>0</v>
      </c>
      <c r="V68" s="130">
        <f t="shared" si="104"/>
        <v>0</v>
      </c>
      <c r="W68" s="665"/>
      <c r="X68" s="130">
        <f>X67+X61</f>
        <v>0</v>
      </c>
      <c r="Y68" s="130">
        <f>Y67+Y61</f>
        <v>0</v>
      </c>
      <c r="Z68" s="130">
        <f>Z67+Z61</f>
        <v>0</v>
      </c>
      <c r="AA68" s="130">
        <f>AA67+AA61</f>
        <v>0</v>
      </c>
      <c r="AB68" s="665"/>
      <c r="AC68" s="130">
        <f t="shared" ref="AC68:AN68" si="106">AC67+AC61</f>
        <v>0</v>
      </c>
      <c r="AD68" s="665">
        <f>AD67+AD61</f>
        <v>0</v>
      </c>
      <c r="AE68" s="845">
        <f>AE67+AE61</f>
        <v>0</v>
      </c>
      <c r="AF68" s="844">
        <f t="shared" ref="AF68:AH68" si="107">AF67+AF61</f>
        <v>0</v>
      </c>
      <c r="AG68" s="665">
        <f t="shared" si="107"/>
        <v>-5401</v>
      </c>
      <c r="AH68" s="665">
        <f t="shared" si="107"/>
        <v>0</v>
      </c>
      <c r="AI68" s="638">
        <f t="shared" si="106"/>
        <v>0</v>
      </c>
      <c r="AJ68" s="130">
        <f t="shared" si="106"/>
        <v>0</v>
      </c>
      <c r="AK68" s="130">
        <f t="shared" si="106"/>
        <v>0</v>
      </c>
      <c r="AL68" s="130">
        <f t="shared" si="106"/>
        <v>0</v>
      </c>
      <c r="AM68" s="130">
        <f t="shared" si="106"/>
        <v>0</v>
      </c>
      <c r="AN68" s="130">
        <f t="shared" si="106"/>
        <v>0</v>
      </c>
      <c r="AO68" s="665"/>
      <c r="AP68" s="130">
        <f>AP67+AP61</f>
        <v>0</v>
      </c>
      <c r="AQ68" s="130">
        <f>AQ67+AQ61</f>
        <v>0</v>
      </c>
      <c r="AR68" s="130">
        <f>AR67+AR61</f>
        <v>0</v>
      </c>
      <c r="AS68" s="130">
        <f>AS67+AS61</f>
        <v>0</v>
      </c>
      <c r="AT68" s="665"/>
      <c r="AU68" s="130">
        <f t="shared" ref="AU68:BE68" si="108">AU67+AU61</f>
        <v>0</v>
      </c>
      <c r="AV68" s="665">
        <f t="shared" ref="AV68" si="109">AV67+AV61</f>
        <v>0</v>
      </c>
      <c r="AW68" s="845">
        <f t="shared" si="108"/>
        <v>0</v>
      </c>
      <c r="AX68" s="314">
        <f t="shared" si="108"/>
        <v>5401</v>
      </c>
      <c r="AY68" s="131">
        <f t="shared" si="108"/>
        <v>0</v>
      </c>
      <c r="AZ68" s="132">
        <f t="shared" si="108"/>
        <v>-5401</v>
      </c>
      <c r="BA68" s="340" t="e">
        <f t="shared" si="108"/>
        <v>#DIV/0!</v>
      </c>
      <c r="BB68" s="310">
        <f t="shared" si="108"/>
        <v>5401</v>
      </c>
      <c r="BC68" s="131">
        <f t="shared" si="108"/>
        <v>0</v>
      </c>
      <c r="BD68" s="132">
        <f t="shared" si="108"/>
        <v>-5401</v>
      </c>
      <c r="BE68" s="340" t="e">
        <f t="shared" si="108"/>
        <v>#DIV/0!</v>
      </c>
      <c r="BF68" s="40"/>
      <c r="BG68" s="826"/>
      <c r="BH68" s="607"/>
      <c r="BI68" s="40"/>
      <c r="BJ68" s="40"/>
      <c r="BK68" s="40"/>
      <c r="BL68" s="40"/>
      <c r="BM68" s="40"/>
      <c r="BN68" s="40"/>
    </row>
    <row r="69" spans="1:66" x14ac:dyDescent="0.25">
      <c r="A69" s="222"/>
      <c r="C69" s="116"/>
      <c r="D69" s="620"/>
      <c r="F69" s="117"/>
      <c r="G69" s="690"/>
      <c r="H69" s="878"/>
      <c r="I69" s="397"/>
      <c r="J69" s="380"/>
      <c r="K69" s="405" t="s">
        <v>208</v>
      </c>
      <c r="L69" s="731">
        <v>0</v>
      </c>
      <c r="M69" s="732">
        <v>0</v>
      </c>
      <c r="N69" s="929">
        <v>0</v>
      </c>
      <c r="O69" s="530">
        <v>0</v>
      </c>
      <c r="P69" s="530">
        <v>0</v>
      </c>
      <c r="Q69" s="641">
        <v>0</v>
      </c>
      <c r="R69" s="537">
        <v>0</v>
      </c>
      <c r="S69" s="537">
        <v>0</v>
      </c>
      <c r="T69" s="537">
        <v>0</v>
      </c>
      <c r="U69" s="537">
        <v>0</v>
      </c>
      <c r="V69" s="537">
        <v>0</v>
      </c>
      <c r="W69" s="530"/>
      <c r="X69" s="142">
        <v>0</v>
      </c>
      <c r="Y69" s="142">
        <v>0</v>
      </c>
      <c r="Z69" s="537">
        <v>0</v>
      </c>
      <c r="AA69" s="537">
        <v>0</v>
      </c>
      <c r="AB69" s="530"/>
      <c r="AC69" s="142">
        <v>0</v>
      </c>
      <c r="AD69" s="530">
        <v>0</v>
      </c>
      <c r="AE69" s="842">
        <v>0</v>
      </c>
      <c r="AF69" s="929">
        <v>0</v>
      </c>
      <c r="AG69" s="530">
        <v>0</v>
      </c>
      <c r="AH69" s="530">
        <v>0</v>
      </c>
      <c r="AI69" s="641">
        <v>0</v>
      </c>
      <c r="AJ69" s="537">
        <v>0</v>
      </c>
      <c r="AK69" s="537">
        <v>0</v>
      </c>
      <c r="AL69" s="537">
        <v>0</v>
      </c>
      <c r="AM69" s="537">
        <v>0</v>
      </c>
      <c r="AN69" s="537">
        <v>0</v>
      </c>
      <c r="AO69" s="530"/>
      <c r="AP69" s="142">
        <v>0</v>
      </c>
      <c r="AQ69" s="142">
        <v>0</v>
      </c>
      <c r="AR69" s="537">
        <v>0</v>
      </c>
      <c r="AS69" s="537">
        <v>0</v>
      </c>
      <c r="AT69" s="530"/>
      <c r="AU69" s="142">
        <v>0</v>
      </c>
      <c r="AV69" s="530">
        <v>0</v>
      </c>
      <c r="AW69" s="842">
        <v>0</v>
      </c>
      <c r="AX69" s="115">
        <v>0</v>
      </c>
      <c r="AY69" s="5">
        <v>0</v>
      </c>
      <c r="AZ69" s="5">
        <v>0</v>
      </c>
      <c r="BA69" s="335">
        <v>0</v>
      </c>
      <c r="BB69" s="23">
        <v>0</v>
      </c>
      <c r="BC69" s="5">
        <v>0</v>
      </c>
      <c r="BD69" s="5">
        <v>0</v>
      </c>
      <c r="BE69" s="335">
        <v>0</v>
      </c>
      <c r="BG69" s="826"/>
      <c r="BH69" s="607"/>
    </row>
    <row r="70" spans="1:66" x14ac:dyDescent="0.25">
      <c r="A70" s="222"/>
      <c r="C70" s="116"/>
      <c r="D70" s="620"/>
      <c r="F70" s="117"/>
      <c r="G70" s="694"/>
      <c r="H70" s="878"/>
      <c r="I70" s="397"/>
      <c r="J70" s="380"/>
      <c r="K70" s="405" t="s">
        <v>96</v>
      </c>
      <c r="L70" s="738">
        <v>0</v>
      </c>
      <c r="M70" s="739">
        <v>0</v>
      </c>
      <c r="N70" s="929">
        <v>0</v>
      </c>
      <c r="O70" s="530">
        <v>0</v>
      </c>
      <c r="P70" s="530">
        <v>0</v>
      </c>
      <c r="Q70" s="641">
        <v>0</v>
      </c>
      <c r="R70" s="537">
        <v>0</v>
      </c>
      <c r="S70" s="537">
        <v>0</v>
      </c>
      <c r="T70" s="537">
        <v>0</v>
      </c>
      <c r="U70" s="537">
        <v>0</v>
      </c>
      <c r="V70" s="537">
        <v>0</v>
      </c>
      <c r="W70" s="530"/>
      <c r="X70" s="142">
        <v>0</v>
      </c>
      <c r="Y70" s="142">
        <v>0</v>
      </c>
      <c r="Z70" s="537">
        <v>0</v>
      </c>
      <c r="AA70" s="537">
        <v>0</v>
      </c>
      <c r="AB70" s="530"/>
      <c r="AC70" s="142">
        <v>0</v>
      </c>
      <c r="AD70" s="530">
        <v>0</v>
      </c>
      <c r="AE70" s="842">
        <v>0</v>
      </c>
      <c r="AF70" s="929">
        <v>0</v>
      </c>
      <c r="AG70" s="530">
        <v>0</v>
      </c>
      <c r="AH70" s="530">
        <v>0</v>
      </c>
      <c r="AI70" s="641">
        <v>0</v>
      </c>
      <c r="AJ70" s="537">
        <v>0</v>
      </c>
      <c r="AK70" s="537">
        <v>0</v>
      </c>
      <c r="AL70" s="537">
        <v>0</v>
      </c>
      <c r="AM70" s="537">
        <v>0</v>
      </c>
      <c r="AN70" s="537">
        <v>0</v>
      </c>
      <c r="AO70" s="530"/>
      <c r="AP70" s="142">
        <v>0</v>
      </c>
      <c r="AQ70" s="142">
        <v>0</v>
      </c>
      <c r="AR70" s="537">
        <v>0</v>
      </c>
      <c r="AS70" s="537">
        <v>0</v>
      </c>
      <c r="AT70" s="530"/>
      <c r="AU70" s="142">
        <v>0</v>
      </c>
      <c r="AV70" s="530">
        <v>0</v>
      </c>
      <c r="AW70" s="842">
        <v>0</v>
      </c>
      <c r="AX70" s="115">
        <v>0</v>
      </c>
      <c r="AY70" s="5">
        <v>0</v>
      </c>
      <c r="AZ70" s="5">
        <v>0</v>
      </c>
      <c r="BA70" s="335">
        <v>0</v>
      </c>
      <c r="BB70" s="23">
        <v>0</v>
      </c>
      <c r="BC70" s="5">
        <v>0</v>
      </c>
      <c r="BD70" s="5">
        <v>0</v>
      </c>
      <c r="BE70" s="335">
        <v>0</v>
      </c>
      <c r="BG70" s="826"/>
      <c r="BH70" s="607"/>
    </row>
    <row r="71" spans="1:66" x14ac:dyDescent="0.25">
      <c r="A71" s="222"/>
      <c r="C71" s="116"/>
      <c r="D71" s="620"/>
      <c r="F71" s="117"/>
      <c r="G71" s="694"/>
      <c r="H71" s="878"/>
      <c r="I71" s="397"/>
      <c r="J71" s="380"/>
      <c r="K71" s="405" t="s">
        <v>209</v>
      </c>
      <c r="L71" s="738">
        <v>0</v>
      </c>
      <c r="M71" s="739">
        <v>0</v>
      </c>
      <c r="N71" s="929">
        <v>0</v>
      </c>
      <c r="O71" s="530">
        <v>0</v>
      </c>
      <c r="P71" s="530">
        <v>0</v>
      </c>
      <c r="Q71" s="641">
        <v>0</v>
      </c>
      <c r="R71" s="537">
        <v>0</v>
      </c>
      <c r="S71" s="537">
        <v>0</v>
      </c>
      <c r="T71" s="537">
        <v>0</v>
      </c>
      <c r="U71" s="537">
        <v>0</v>
      </c>
      <c r="V71" s="537">
        <v>0</v>
      </c>
      <c r="W71" s="530"/>
      <c r="X71" s="142">
        <v>0</v>
      </c>
      <c r="Y71" s="142">
        <v>0</v>
      </c>
      <c r="Z71" s="537">
        <v>0</v>
      </c>
      <c r="AA71" s="537">
        <v>0</v>
      </c>
      <c r="AB71" s="530"/>
      <c r="AC71" s="142">
        <v>0</v>
      </c>
      <c r="AD71" s="530">
        <v>0</v>
      </c>
      <c r="AE71" s="842">
        <v>0</v>
      </c>
      <c r="AF71" s="929">
        <v>0</v>
      </c>
      <c r="AG71" s="530">
        <v>0</v>
      </c>
      <c r="AH71" s="530">
        <v>0</v>
      </c>
      <c r="AI71" s="641">
        <v>0</v>
      </c>
      <c r="AJ71" s="537">
        <v>0</v>
      </c>
      <c r="AK71" s="537">
        <v>0</v>
      </c>
      <c r="AL71" s="537">
        <v>0</v>
      </c>
      <c r="AM71" s="537">
        <v>0</v>
      </c>
      <c r="AN71" s="537">
        <v>0</v>
      </c>
      <c r="AO71" s="530"/>
      <c r="AP71" s="142">
        <v>0</v>
      </c>
      <c r="AQ71" s="142">
        <v>0</v>
      </c>
      <c r="AR71" s="537">
        <v>0</v>
      </c>
      <c r="AS71" s="537">
        <v>0</v>
      </c>
      <c r="AT71" s="530"/>
      <c r="AU71" s="142">
        <v>0</v>
      </c>
      <c r="AV71" s="530">
        <v>0</v>
      </c>
      <c r="AW71" s="842">
        <v>0</v>
      </c>
      <c r="AX71" s="115">
        <v>0</v>
      </c>
      <c r="AY71" s="5">
        <v>0</v>
      </c>
      <c r="AZ71" s="5">
        <v>0</v>
      </c>
      <c r="BA71" s="335">
        <v>0</v>
      </c>
      <c r="BB71" s="23">
        <v>0</v>
      </c>
      <c r="BC71" s="5">
        <v>0</v>
      </c>
      <c r="BD71" s="5">
        <v>0</v>
      </c>
      <c r="BE71" s="335">
        <v>0</v>
      </c>
      <c r="BG71" s="826"/>
      <c r="BH71" s="607"/>
    </row>
    <row r="72" spans="1:66" x14ac:dyDescent="0.25">
      <c r="A72" s="222"/>
      <c r="C72" s="116"/>
      <c r="D72" s="620"/>
      <c r="F72" s="117"/>
      <c r="G72" s="694"/>
      <c r="H72" s="878"/>
      <c r="I72" s="397"/>
      <c r="J72" s="380"/>
      <c r="K72" s="405" t="s">
        <v>210</v>
      </c>
      <c r="L72" s="738">
        <v>0</v>
      </c>
      <c r="M72" s="739">
        <v>0</v>
      </c>
      <c r="N72" s="929">
        <v>0</v>
      </c>
      <c r="O72" s="530">
        <v>0</v>
      </c>
      <c r="P72" s="530">
        <v>0</v>
      </c>
      <c r="Q72" s="641">
        <v>0</v>
      </c>
      <c r="R72" s="537">
        <v>0</v>
      </c>
      <c r="S72" s="537">
        <v>0</v>
      </c>
      <c r="T72" s="537">
        <v>0</v>
      </c>
      <c r="U72" s="537">
        <v>0</v>
      </c>
      <c r="V72" s="537">
        <v>0</v>
      </c>
      <c r="W72" s="530"/>
      <c r="X72" s="142">
        <v>0</v>
      </c>
      <c r="Y72" s="142">
        <v>0</v>
      </c>
      <c r="Z72" s="537">
        <v>0</v>
      </c>
      <c r="AA72" s="537">
        <v>0</v>
      </c>
      <c r="AB72" s="530"/>
      <c r="AC72" s="142">
        <v>0</v>
      </c>
      <c r="AD72" s="530">
        <v>0</v>
      </c>
      <c r="AE72" s="842">
        <v>0</v>
      </c>
      <c r="AF72" s="929">
        <v>0</v>
      </c>
      <c r="AG72" s="530">
        <v>0</v>
      </c>
      <c r="AH72" s="530">
        <v>0</v>
      </c>
      <c r="AI72" s="641">
        <v>0</v>
      </c>
      <c r="AJ72" s="537">
        <v>0</v>
      </c>
      <c r="AK72" s="537">
        <v>0</v>
      </c>
      <c r="AL72" s="537">
        <v>0</v>
      </c>
      <c r="AM72" s="537">
        <v>0</v>
      </c>
      <c r="AN72" s="537">
        <v>0</v>
      </c>
      <c r="AO72" s="530"/>
      <c r="AP72" s="142">
        <v>0</v>
      </c>
      <c r="AQ72" s="142">
        <v>0</v>
      </c>
      <c r="AR72" s="537">
        <v>0</v>
      </c>
      <c r="AS72" s="537">
        <v>0</v>
      </c>
      <c r="AT72" s="530"/>
      <c r="AU72" s="142">
        <v>0</v>
      </c>
      <c r="AV72" s="530">
        <v>0</v>
      </c>
      <c r="AW72" s="842">
        <v>0</v>
      </c>
      <c r="AX72" s="115">
        <v>0</v>
      </c>
      <c r="AY72" s="5">
        <v>0</v>
      </c>
      <c r="AZ72" s="5">
        <v>0</v>
      </c>
      <c r="BA72" s="335">
        <v>0</v>
      </c>
      <c r="BB72" s="23">
        <v>0</v>
      </c>
      <c r="BC72" s="5">
        <v>0</v>
      </c>
      <c r="BD72" s="5">
        <v>0</v>
      </c>
      <c r="BE72" s="335">
        <v>0</v>
      </c>
      <c r="BG72" s="826"/>
      <c r="BH72" s="607"/>
    </row>
    <row r="73" spans="1:66" x14ac:dyDescent="0.25">
      <c r="A73" s="222"/>
      <c r="C73" s="116"/>
      <c r="D73" s="620"/>
      <c r="F73" s="117"/>
      <c r="G73" s="694"/>
      <c r="H73" s="878"/>
      <c r="I73" s="397"/>
      <c r="J73" s="380"/>
      <c r="K73" s="406" t="s">
        <v>53</v>
      </c>
      <c r="L73" s="738">
        <v>0</v>
      </c>
      <c r="M73" s="739">
        <v>0</v>
      </c>
      <c r="N73" s="929">
        <v>0</v>
      </c>
      <c r="O73" s="530">
        <v>0</v>
      </c>
      <c r="P73" s="530">
        <v>0</v>
      </c>
      <c r="Q73" s="641">
        <v>0</v>
      </c>
      <c r="R73" s="537">
        <v>0</v>
      </c>
      <c r="S73" s="537">
        <v>0</v>
      </c>
      <c r="T73" s="537">
        <v>0</v>
      </c>
      <c r="U73" s="537">
        <v>0</v>
      </c>
      <c r="V73" s="537">
        <v>0</v>
      </c>
      <c r="W73" s="530"/>
      <c r="X73" s="142">
        <v>0</v>
      </c>
      <c r="Y73" s="142">
        <v>0</v>
      </c>
      <c r="Z73" s="537">
        <v>0</v>
      </c>
      <c r="AA73" s="537">
        <v>0</v>
      </c>
      <c r="AB73" s="530"/>
      <c r="AC73" s="142">
        <v>0</v>
      </c>
      <c r="AD73" s="530">
        <v>0</v>
      </c>
      <c r="AE73" s="842">
        <v>0</v>
      </c>
      <c r="AF73" s="929">
        <v>0</v>
      </c>
      <c r="AG73" s="530">
        <v>0</v>
      </c>
      <c r="AH73" s="530">
        <v>0</v>
      </c>
      <c r="AI73" s="641">
        <v>0</v>
      </c>
      <c r="AJ73" s="537">
        <v>0</v>
      </c>
      <c r="AK73" s="537">
        <v>0</v>
      </c>
      <c r="AL73" s="537">
        <v>0</v>
      </c>
      <c r="AM73" s="537">
        <v>0</v>
      </c>
      <c r="AN73" s="537">
        <v>0</v>
      </c>
      <c r="AO73" s="530"/>
      <c r="AP73" s="142">
        <v>0</v>
      </c>
      <c r="AQ73" s="142">
        <v>0</v>
      </c>
      <c r="AR73" s="537">
        <v>0</v>
      </c>
      <c r="AS73" s="537">
        <v>0</v>
      </c>
      <c r="AT73" s="530"/>
      <c r="AU73" s="142">
        <v>0</v>
      </c>
      <c r="AV73" s="530">
        <v>0</v>
      </c>
      <c r="AW73" s="842">
        <v>0</v>
      </c>
      <c r="AX73" s="115">
        <v>0</v>
      </c>
      <c r="AY73" s="5">
        <v>0</v>
      </c>
      <c r="AZ73" s="5">
        <v>0</v>
      </c>
      <c r="BA73" s="335">
        <v>0</v>
      </c>
      <c r="BB73" s="23">
        <v>0</v>
      </c>
      <c r="BC73" s="5">
        <v>0</v>
      </c>
      <c r="BD73" s="5">
        <v>0</v>
      </c>
      <c r="BE73" s="335">
        <v>0</v>
      </c>
      <c r="BG73" s="826"/>
      <c r="BH73" s="607"/>
    </row>
    <row r="74" spans="1:66" x14ac:dyDescent="0.25">
      <c r="A74" s="222"/>
      <c r="C74" s="116"/>
      <c r="D74" s="620"/>
      <c r="F74" s="117"/>
      <c r="G74" s="694"/>
      <c r="H74" s="878"/>
      <c r="I74" s="397"/>
      <c r="J74" s="380"/>
      <c r="K74" s="406"/>
      <c r="L74" s="738"/>
      <c r="M74" s="739"/>
      <c r="N74" s="932"/>
      <c r="O74" s="125"/>
      <c r="P74" s="125"/>
      <c r="Q74" s="642"/>
      <c r="R74" s="538"/>
      <c r="S74" s="538"/>
      <c r="T74" s="538"/>
      <c r="U74" s="538"/>
      <c r="V74" s="538"/>
      <c r="W74" s="532"/>
      <c r="X74" s="143"/>
      <c r="Y74" s="143"/>
      <c r="Z74" s="553"/>
      <c r="AA74" s="553"/>
      <c r="AB74" s="532"/>
      <c r="AC74" s="594"/>
      <c r="AD74" s="125"/>
      <c r="AE74" s="848"/>
      <c r="AF74" s="932"/>
      <c r="AG74" s="125"/>
      <c r="AH74" s="125"/>
      <c r="AI74" s="642"/>
      <c r="AJ74" s="538"/>
      <c r="AK74" s="538"/>
      <c r="AL74" s="538"/>
      <c r="AM74" s="538"/>
      <c r="AN74" s="538"/>
      <c r="AO74" s="532"/>
      <c r="AP74" s="143"/>
      <c r="AQ74" s="143"/>
      <c r="AR74" s="553"/>
      <c r="AS74" s="553"/>
      <c r="AT74" s="532"/>
      <c r="AU74" s="594"/>
      <c r="AV74" s="125"/>
      <c r="AW74" s="848"/>
      <c r="AX74" s="124"/>
      <c r="AY74" s="6"/>
      <c r="AZ74" s="6"/>
      <c r="BA74" s="341"/>
      <c r="BB74" s="311"/>
      <c r="BC74" s="6"/>
      <c r="BD74" s="6"/>
      <c r="BE74" s="341"/>
      <c r="BG74" s="826"/>
      <c r="BH74" s="607"/>
    </row>
    <row r="75" spans="1:66" x14ac:dyDescent="0.25">
      <c r="A75" s="222"/>
      <c r="C75" s="116"/>
      <c r="D75" s="620"/>
      <c r="F75" s="117"/>
      <c r="G75" s="694"/>
      <c r="H75" s="878"/>
      <c r="I75" s="397"/>
      <c r="J75" s="380"/>
      <c r="K75" s="408"/>
      <c r="L75" s="738"/>
      <c r="M75" s="739"/>
      <c r="N75" s="931"/>
      <c r="O75" s="923"/>
      <c r="P75" s="923"/>
      <c r="Q75" s="641"/>
      <c r="R75" s="537"/>
      <c r="S75" s="537"/>
      <c r="T75" s="537"/>
      <c r="U75" s="537"/>
      <c r="V75" s="537"/>
      <c r="W75" s="531"/>
      <c r="X75" s="141"/>
      <c r="Y75" s="141"/>
      <c r="Z75" s="552"/>
      <c r="AA75" s="552"/>
      <c r="AB75" s="531"/>
      <c r="AC75" s="593"/>
      <c r="AD75" s="923"/>
      <c r="AE75" s="846"/>
      <c r="AF75" s="931"/>
      <c r="AG75" s="923"/>
      <c r="AH75" s="923"/>
      <c r="AI75" s="641"/>
      <c r="AJ75" s="537"/>
      <c r="AK75" s="537"/>
      <c r="AL75" s="537"/>
      <c r="AM75" s="537"/>
      <c r="AN75" s="537"/>
      <c r="AO75" s="531"/>
      <c r="AP75" s="141"/>
      <c r="AQ75" s="141"/>
      <c r="AR75" s="552"/>
      <c r="AS75" s="552"/>
      <c r="AT75" s="531"/>
      <c r="AU75" s="593"/>
      <c r="AV75" s="923"/>
      <c r="AW75" s="846"/>
      <c r="AX75" s="115"/>
      <c r="AY75" s="5"/>
      <c r="AZ75" s="5"/>
      <c r="BA75" s="335"/>
      <c r="BC75" s="5"/>
      <c r="BD75" s="5"/>
      <c r="BE75" s="335"/>
      <c r="BG75" s="826"/>
      <c r="BH75" s="607"/>
    </row>
    <row r="76" spans="1:66" x14ac:dyDescent="0.25">
      <c r="A76" s="222"/>
      <c r="C76" s="116"/>
      <c r="D76" s="620"/>
      <c r="F76" s="117"/>
      <c r="G76" s="694"/>
      <c r="H76" s="878"/>
      <c r="I76" s="397"/>
      <c r="J76" s="380"/>
      <c r="K76" s="400" t="s">
        <v>6555</v>
      </c>
      <c r="L76" s="738"/>
      <c r="M76" s="739"/>
      <c r="N76" s="931"/>
      <c r="O76" s="923"/>
      <c r="P76" s="923"/>
      <c r="Q76" s="641"/>
      <c r="R76" s="537"/>
      <c r="S76" s="537"/>
      <c r="T76" s="537"/>
      <c r="U76" s="537"/>
      <c r="V76" s="537"/>
      <c r="W76" s="531"/>
      <c r="X76" s="141"/>
      <c r="Y76" s="141"/>
      <c r="Z76" s="552"/>
      <c r="AA76" s="552"/>
      <c r="AB76" s="531"/>
      <c r="AC76" s="593"/>
      <c r="AD76" s="923"/>
      <c r="AE76" s="846"/>
      <c r="AF76" s="931"/>
      <c r="AG76" s="923"/>
      <c r="AH76" s="923"/>
      <c r="AI76" s="641"/>
      <c r="AJ76" s="537"/>
      <c r="AK76" s="537"/>
      <c r="AL76" s="537"/>
      <c r="AM76" s="537"/>
      <c r="AN76" s="537"/>
      <c r="AO76" s="531"/>
      <c r="AP76" s="141"/>
      <c r="AQ76" s="141"/>
      <c r="AR76" s="552"/>
      <c r="AS76" s="552"/>
      <c r="AT76" s="531"/>
      <c r="AU76" s="593"/>
      <c r="AV76" s="923"/>
      <c r="AW76" s="846"/>
      <c r="AX76" s="115"/>
      <c r="AY76" s="5"/>
      <c r="AZ76" s="5"/>
      <c r="BA76" s="335"/>
      <c r="BC76" s="5"/>
      <c r="BD76" s="5"/>
      <c r="BE76" s="335"/>
      <c r="BG76" s="826"/>
      <c r="BH76" s="607"/>
    </row>
    <row r="77" spans="1:66" x14ac:dyDescent="0.25">
      <c r="A77" s="222"/>
      <c r="C77" s="116"/>
      <c r="D77" s="620"/>
      <c r="F77" s="117"/>
      <c r="G77" s="694"/>
      <c r="H77" s="878"/>
      <c r="I77" s="397"/>
      <c r="J77" s="380"/>
      <c r="K77" s="400" t="s">
        <v>495</v>
      </c>
      <c r="L77" s="738"/>
      <c r="M77" s="739"/>
      <c r="N77" s="931"/>
      <c r="O77" s="923"/>
      <c r="P77" s="923"/>
      <c r="Q77" s="641"/>
      <c r="R77" s="537"/>
      <c r="S77" s="537"/>
      <c r="T77" s="537"/>
      <c r="U77" s="537"/>
      <c r="V77" s="537"/>
      <c r="W77" s="531"/>
      <c r="X77" s="141"/>
      <c r="Y77" s="141"/>
      <c r="Z77" s="552"/>
      <c r="AA77" s="552"/>
      <c r="AB77" s="531"/>
      <c r="AC77" s="593"/>
      <c r="AD77" s="923"/>
      <c r="AE77" s="846"/>
      <c r="AF77" s="931"/>
      <c r="AG77" s="923"/>
      <c r="AH77" s="923"/>
      <c r="AI77" s="641"/>
      <c r="AJ77" s="537"/>
      <c r="AK77" s="537"/>
      <c r="AL77" s="537"/>
      <c r="AM77" s="537"/>
      <c r="AN77" s="537"/>
      <c r="AO77" s="531"/>
      <c r="AP77" s="141"/>
      <c r="AQ77" s="141"/>
      <c r="AR77" s="552"/>
      <c r="AS77" s="552"/>
      <c r="AT77" s="531"/>
      <c r="AU77" s="593"/>
      <c r="AV77" s="923"/>
      <c r="AW77" s="846"/>
      <c r="AX77" s="115"/>
      <c r="AY77" s="5"/>
      <c r="AZ77" s="5"/>
      <c r="BA77" s="335"/>
      <c r="BC77" s="5"/>
      <c r="BD77" s="5"/>
      <c r="BE77" s="335"/>
      <c r="BG77" s="826"/>
      <c r="BH77" s="607"/>
    </row>
    <row r="78" spans="1:66" x14ac:dyDescent="0.25">
      <c r="A78" s="222"/>
      <c r="C78" s="116"/>
      <c r="D78" s="620"/>
      <c r="F78" s="117"/>
      <c r="G78" s="694"/>
      <c r="H78" s="878"/>
      <c r="I78" s="397"/>
      <c r="J78" s="380"/>
      <c r="K78" s="408"/>
      <c r="L78" s="738"/>
      <c r="M78" s="739"/>
      <c r="N78" s="931"/>
      <c r="O78" s="923"/>
      <c r="P78" s="923"/>
      <c r="Q78" s="641"/>
      <c r="R78" s="537"/>
      <c r="S78" s="537"/>
      <c r="T78" s="537"/>
      <c r="U78" s="537"/>
      <c r="V78" s="537"/>
      <c r="W78" s="531"/>
      <c r="X78" s="141"/>
      <c r="Y78" s="141"/>
      <c r="Z78" s="552"/>
      <c r="AA78" s="552"/>
      <c r="AB78" s="531"/>
      <c r="AC78" s="593"/>
      <c r="AD78" s="923"/>
      <c r="AE78" s="846"/>
      <c r="AF78" s="931"/>
      <c r="AG78" s="923"/>
      <c r="AH78" s="923"/>
      <c r="AI78" s="641"/>
      <c r="AJ78" s="537"/>
      <c r="AK78" s="537"/>
      <c r="AL78" s="537"/>
      <c r="AM78" s="537"/>
      <c r="AN78" s="537"/>
      <c r="AO78" s="531"/>
      <c r="AP78" s="141"/>
      <c r="AQ78" s="141"/>
      <c r="AR78" s="552"/>
      <c r="AS78" s="552"/>
      <c r="AT78" s="531"/>
      <c r="AU78" s="593"/>
      <c r="AV78" s="923"/>
      <c r="AW78" s="846"/>
      <c r="AX78" s="115"/>
      <c r="AY78" s="5"/>
      <c r="AZ78" s="5"/>
      <c r="BA78" s="335"/>
      <c r="BC78" s="5"/>
      <c r="BD78" s="5"/>
      <c r="BE78" s="335"/>
      <c r="BG78" s="826"/>
      <c r="BH78" s="607"/>
    </row>
    <row r="79" spans="1:66" ht="35.1" customHeight="1" x14ac:dyDescent="0.25">
      <c r="A79" s="222" t="s">
        <v>39</v>
      </c>
      <c r="B79" s="30">
        <v>9</v>
      </c>
      <c r="C79" s="119" t="s">
        <v>60</v>
      </c>
      <c r="D79" s="620">
        <v>1000</v>
      </c>
      <c r="F79" s="117">
        <v>5</v>
      </c>
      <c r="G79" s="694">
        <v>1</v>
      </c>
      <c r="H79" s="878" t="str">
        <f t="shared" si="18"/>
        <v>012</v>
      </c>
      <c r="I79" s="397" t="s">
        <v>3260</v>
      </c>
      <c r="J79" s="380" t="s">
        <v>1894</v>
      </c>
      <c r="K79" s="408" t="s">
        <v>496</v>
      </c>
      <c r="L79" s="726">
        <v>7078</v>
      </c>
      <c r="M79" s="727">
        <v>7078</v>
      </c>
      <c r="N79" s="931"/>
      <c r="O79" s="530">
        <f t="shared" ref="O79:O80" si="110">IF(N79&gt;L79,"0 ",N79-L79)</f>
        <v>-7078</v>
      </c>
      <c r="P79" s="530" t="str">
        <f t="shared" ref="P79:P80" si="111">IF(N79&lt;L79,"0 ",N79-L79)</f>
        <v xml:space="preserve">0 </v>
      </c>
      <c r="Q79" s="646"/>
      <c r="R79" s="536"/>
      <c r="S79" s="536"/>
      <c r="T79" s="536"/>
      <c r="U79" s="536"/>
      <c r="V79" s="536"/>
      <c r="W79" s="683" t="str">
        <f t="shared" ref="W79:W80" si="112">IF(SUM(Q79:V79)=X79,"OK",SUM(Q79:V79)-X79)</f>
        <v>OK</v>
      </c>
      <c r="X79" s="141"/>
      <c r="Y79" s="141"/>
      <c r="Z79" s="552"/>
      <c r="AA79" s="552"/>
      <c r="AB79" s="683" t="str">
        <f t="shared" ref="AB79:AB80" si="113">IF(SUM(Z79:AA79)=AC79,"OK",SUM(Z79:AA79)-AC79)</f>
        <v>OK</v>
      </c>
      <c r="AC79" s="593"/>
      <c r="AD79" s="530">
        <f t="shared" ref="AD79:AD80" si="114">X79+Y79+AC79</f>
        <v>0</v>
      </c>
      <c r="AE79" s="842">
        <f t="shared" ref="AE79:AE80" si="115">N79+AD79</f>
        <v>0</v>
      </c>
      <c r="AF79" s="931"/>
      <c r="AG79" s="530">
        <f t="shared" ref="AG79:AG80" si="116">IF(AF79&gt;M79,"0 ",AF79-M79)</f>
        <v>-7078</v>
      </c>
      <c r="AH79" s="530" t="str">
        <f t="shared" ref="AH79:AH80" si="117">IF(AF79&lt;M79,"0 ",AF79-M79)</f>
        <v xml:space="preserve">0 </v>
      </c>
      <c r="AI79" s="641"/>
      <c r="AJ79" s="537"/>
      <c r="AK79" s="537"/>
      <c r="AL79" s="537"/>
      <c r="AM79" s="537"/>
      <c r="AN79" s="537"/>
      <c r="AO79" s="683" t="str">
        <f t="shared" ref="AO79:AO80" si="118">IF(SUM(AI79:AN79)=AP79,"OK",SUM(AI79:AN79)-AP79)</f>
        <v>OK</v>
      </c>
      <c r="AP79" s="141"/>
      <c r="AQ79" s="141"/>
      <c r="AR79" s="552"/>
      <c r="AS79" s="552"/>
      <c r="AT79" s="683" t="str">
        <f t="shared" ref="AT79:AT80" si="119">IF(SUM(AR79:AS79)=AU79,"OK",SUM(AR79:AS79)-AU79)</f>
        <v>OK</v>
      </c>
      <c r="AU79" s="593"/>
      <c r="AV79" s="530">
        <f t="shared" ref="AV79:AV80" si="120">AP79+AQ79+AU79</f>
        <v>0</v>
      </c>
      <c r="AW79" s="842">
        <f t="shared" ref="AW79:AW80" si="121">AF79+AV79</f>
        <v>0</v>
      </c>
      <c r="AX79" s="115">
        <f>L79</f>
        <v>7078</v>
      </c>
      <c r="AY79" s="5">
        <f>AE79</f>
        <v>0</v>
      </c>
      <c r="AZ79" s="7">
        <f>AY79-AX79</f>
        <v>-7078</v>
      </c>
      <c r="BA79" s="335">
        <f>AZ79/AX79</f>
        <v>-1</v>
      </c>
      <c r="BB79" s="23">
        <f>M79</f>
        <v>7078</v>
      </c>
      <c r="BC79" s="5">
        <f>AW79</f>
        <v>0</v>
      </c>
      <c r="BD79" s="7">
        <f>BC79-BB79</f>
        <v>-7078</v>
      </c>
      <c r="BE79" s="335">
        <f>BD79/BB79</f>
        <v>-1</v>
      </c>
      <c r="BG79" s="826" t="str">
        <f>RIGHT(LEFT(I79,3),2)&amp;"."&amp;RIGHT(LEFT(I79,5),2)</f>
        <v>41.40</v>
      </c>
      <c r="BH79" s="607" t="b">
        <f>COUNTIF('Codes SEC'!$B$2:$B$250,Ministres!BG79)&gt;0</f>
        <v>1</v>
      </c>
    </row>
    <row r="80" spans="1:66" s="3" customFormat="1" ht="35.1" customHeight="1" x14ac:dyDescent="0.25">
      <c r="A80" s="222" t="s">
        <v>39</v>
      </c>
      <c r="B80" s="243">
        <v>9</v>
      </c>
      <c r="C80" s="20" t="s">
        <v>60</v>
      </c>
      <c r="D80" s="620">
        <v>1000</v>
      </c>
      <c r="E80" s="277"/>
      <c r="F80" s="19">
        <v>12</v>
      </c>
      <c r="G80" s="698">
        <v>1</v>
      </c>
      <c r="H80" s="889" t="str">
        <f t="shared" si="18"/>
        <v>012</v>
      </c>
      <c r="I80" s="412" t="s">
        <v>3260</v>
      </c>
      <c r="J80" s="382" t="s">
        <v>1895</v>
      </c>
      <c r="K80" s="494" t="s">
        <v>497</v>
      </c>
      <c r="L80" s="133">
        <v>470</v>
      </c>
      <c r="M80" s="740">
        <v>470</v>
      </c>
      <c r="N80" s="933"/>
      <c r="O80" s="530">
        <f t="shared" si="110"/>
        <v>-470</v>
      </c>
      <c r="P80" s="530" t="str">
        <f t="shared" si="111"/>
        <v xml:space="preserve">0 </v>
      </c>
      <c r="Q80" s="656"/>
      <c r="R80" s="539"/>
      <c r="S80" s="539"/>
      <c r="T80" s="539"/>
      <c r="U80" s="539"/>
      <c r="V80" s="539"/>
      <c r="W80" s="683" t="str">
        <f t="shared" si="112"/>
        <v>OK</v>
      </c>
      <c r="X80" s="144"/>
      <c r="Y80" s="144"/>
      <c r="Z80" s="554"/>
      <c r="AA80" s="554"/>
      <c r="AB80" s="683" t="str">
        <f t="shared" si="113"/>
        <v>OK</v>
      </c>
      <c r="AC80" s="595"/>
      <c r="AD80" s="530">
        <f t="shared" si="114"/>
        <v>0</v>
      </c>
      <c r="AE80" s="842">
        <f t="shared" si="115"/>
        <v>0</v>
      </c>
      <c r="AF80" s="933"/>
      <c r="AG80" s="530">
        <f t="shared" si="116"/>
        <v>-470</v>
      </c>
      <c r="AH80" s="530" t="str">
        <f t="shared" si="117"/>
        <v xml:space="preserve">0 </v>
      </c>
      <c r="AI80" s="926"/>
      <c r="AJ80" s="561"/>
      <c r="AK80" s="561"/>
      <c r="AL80" s="561"/>
      <c r="AM80" s="561"/>
      <c r="AN80" s="561"/>
      <c r="AO80" s="683" t="str">
        <f t="shared" si="118"/>
        <v>OK</v>
      </c>
      <c r="AP80" s="144"/>
      <c r="AQ80" s="144"/>
      <c r="AR80" s="554"/>
      <c r="AS80" s="554"/>
      <c r="AT80" s="683" t="str">
        <f t="shared" si="119"/>
        <v>OK</v>
      </c>
      <c r="AU80" s="595"/>
      <c r="AV80" s="530">
        <f t="shared" si="120"/>
        <v>0</v>
      </c>
      <c r="AW80" s="842">
        <f t="shared" si="121"/>
        <v>0</v>
      </c>
      <c r="AX80" s="16">
        <f>L80</f>
        <v>470</v>
      </c>
      <c r="AY80" s="12">
        <f>AE80</f>
        <v>0</v>
      </c>
      <c r="AZ80" s="24">
        <f>AY80-AX80</f>
        <v>-470</v>
      </c>
      <c r="BA80" s="342">
        <f>AZ80/AX80</f>
        <v>-1</v>
      </c>
      <c r="BB80" s="323">
        <f>M80</f>
        <v>470</v>
      </c>
      <c r="BC80" s="12">
        <f>AW80</f>
        <v>0</v>
      </c>
      <c r="BD80" s="24">
        <f>BC80-BB80</f>
        <v>-470</v>
      </c>
      <c r="BE80" s="342">
        <f>BD80/BB80</f>
        <v>-1</v>
      </c>
      <c r="BF80" s="41"/>
      <c r="BG80" s="826" t="str">
        <f>RIGHT(LEFT(I80,3),2)&amp;"."&amp;RIGHT(LEFT(I80,5),2)</f>
        <v>41.40</v>
      </c>
      <c r="BH80" s="607" t="b">
        <f>COUNTIF('Codes SEC'!$B$2:$B$250,Ministres!BG80)&gt;0</f>
        <v>1</v>
      </c>
      <c r="BI80" s="41"/>
      <c r="BJ80" s="41"/>
      <c r="BK80" s="41"/>
      <c r="BL80" s="41"/>
      <c r="BM80" s="41"/>
      <c r="BN80" s="41"/>
    </row>
    <row r="81" spans="1:66" s="4" customFormat="1" x14ac:dyDescent="0.25">
      <c r="A81" s="225"/>
      <c r="B81" s="206"/>
      <c r="C81" s="256"/>
      <c r="D81" s="621"/>
      <c r="E81" s="275"/>
      <c r="F81" s="269"/>
      <c r="G81" s="695"/>
      <c r="H81" s="886"/>
      <c r="I81" s="403"/>
      <c r="J81" s="381"/>
      <c r="K81" s="514" t="s">
        <v>95</v>
      </c>
      <c r="L81" s="313">
        <f t="shared" ref="L81:P81" si="122">L80+L79</f>
        <v>7548</v>
      </c>
      <c r="M81" s="728">
        <f t="shared" si="122"/>
        <v>7548</v>
      </c>
      <c r="N81" s="930">
        <f t="shared" si="122"/>
        <v>0</v>
      </c>
      <c r="O81" s="790">
        <f t="shared" si="122"/>
        <v>-7548</v>
      </c>
      <c r="P81" s="790">
        <f t="shared" si="122"/>
        <v>0</v>
      </c>
      <c r="Q81" s="787">
        <f t="shared" ref="Q81:AA81" si="123">Q80+Q79</f>
        <v>0</v>
      </c>
      <c r="R81" s="648">
        <f t="shared" si="123"/>
        <v>0</v>
      </c>
      <c r="S81" s="648">
        <f t="shared" si="123"/>
        <v>0</v>
      </c>
      <c r="T81" s="648">
        <f t="shared" si="123"/>
        <v>0</v>
      </c>
      <c r="U81" s="648">
        <f t="shared" si="123"/>
        <v>0</v>
      </c>
      <c r="V81" s="648">
        <f t="shared" si="123"/>
        <v>0</v>
      </c>
      <c r="W81" s="790"/>
      <c r="X81" s="649">
        <f t="shared" si="123"/>
        <v>0</v>
      </c>
      <c r="Y81" s="649">
        <f t="shared" si="123"/>
        <v>0</v>
      </c>
      <c r="Z81" s="648">
        <f t="shared" si="123"/>
        <v>0</v>
      </c>
      <c r="AA81" s="648">
        <f t="shared" si="123"/>
        <v>0</v>
      </c>
      <c r="AB81" s="790"/>
      <c r="AC81" s="649">
        <f t="shared" ref="AC81" si="124">AC80+AC79</f>
        <v>0</v>
      </c>
      <c r="AD81" s="790">
        <f>AD80+AD79</f>
        <v>0</v>
      </c>
      <c r="AE81" s="843">
        <f>AE80+AE79</f>
        <v>0</v>
      </c>
      <c r="AF81" s="930">
        <f t="shared" ref="AF81:AH81" si="125">AF80+AF79</f>
        <v>0</v>
      </c>
      <c r="AG81" s="790">
        <f t="shared" si="125"/>
        <v>-7548</v>
      </c>
      <c r="AH81" s="790">
        <f t="shared" si="125"/>
        <v>0</v>
      </c>
      <c r="AI81" s="787">
        <f t="shared" ref="AI81:AS81" si="126">AI80+AI79</f>
        <v>0</v>
      </c>
      <c r="AJ81" s="648">
        <f t="shared" si="126"/>
        <v>0</v>
      </c>
      <c r="AK81" s="648">
        <f t="shared" si="126"/>
        <v>0</v>
      </c>
      <c r="AL81" s="648">
        <f t="shared" si="126"/>
        <v>0</v>
      </c>
      <c r="AM81" s="648">
        <f t="shared" si="126"/>
        <v>0</v>
      </c>
      <c r="AN81" s="648">
        <f t="shared" si="126"/>
        <v>0</v>
      </c>
      <c r="AO81" s="790"/>
      <c r="AP81" s="649">
        <f t="shared" si="126"/>
        <v>0</v>
      </c>
      <c r="AQ81" s="649">
        <f t="shared" si="126"/>
        <v>0</v>
      </c>
      <c r="AR81" s="648">
        <f t="shared" si="126"/>
        <v>0</v>
      </c>
      <c r="AS81" s="648">
        <f t="shared" si="126"/>
        <v>0</v>
      </c>
      <c r="AT81" s="790"/>
      <c r="AU81" s="649">
        <f t="shared" ref="AU81:BE81" si="127">AU80+AU79</f>
        <v>0</v>
      </c>
      <c r="AV81" s="790">
        <f t="shared" ref="AV81" si="128">AV80+AV79</f>
        <v>0</v>
      </c>
      <c r="AW81" s="843">
        <f t="shared" si="127"/>
        <v>0</v>
      </c>
      <c r="AX81" s="336">
        <f t="shared" si="127"/>
        <v>7548</v>
      </c>
      <c r="AY81" s="337">
        <f t="shared" si="127"/>
        <v>0</v>
      </c>
      <c r="AZ81" s="338">
        <f t="shared" si="127"/>
        <v>-7548</v>
      </c>
      <c r="BA81" s="339">
        <f t="shared" si="127"/>
        <v>-2</v>
      </c>
      <c r="BB81" s="322">
        <f t="shared" si="127"/>
        <v>7548</v>
      </c>
      <c r="BC81" s="337">
        <f t="shared" si="127"/>
        <v>0</v>
      </c>
      <c r="BD81" s="338">
        <f t="shared" si="127"/>
        <v>-7548</v>
      </c>
      <c r="BE81" s="339">
        <f t="shared" si="127"/>
        <v>-2</v>
      </c>
      <c r="BF81" s="41"/>
      <c r="BG81" s="826"/>
      <c r="BH81" s="607"/>
      <c r="BI81" s="41"/>
      <c r="BJ81" s="41"/>
      <c r="BK81" s="41"/>
      <c r="BL81" s="41"/>
      <c r="BM81" s="41"/>
      <c r="BN81" s="41"/>
    </row>
    <row r="82" spans="1:66" s="27" customFormat="1" x14ac:dyDescent="0.25">
      <c r="A82" s="226"/>
      <c r="B82" s="207"/>
      <c r="C82" s="254"/>
      <c r="D82" s="300"/>
      <c r="E82" s="276"/>
      <c r="F82" s="300"/>
      <c r="G82" s="696"/>
      <c r="H82" s="887"/>
      <c r="I82" s="444"/>
      <c r="J82" s="393"/>
      <c r="K82" s="404" t="s">
        <v>3639</v>
      </c>
      <c r="L82" s="729">
        <f t="shared" ref="L82:P82" si="129">L81</f>
        <v>7548</v>
      </c>
      <c r="M82" s="730">
        <f t="shared" si="129"/>
        <v>7548</v>
      </c>
      <c r="N82" s="844">
        <f t="shared" si="129"/>
        <v>0</v>
      </c>
      <c r="O82" s="665">
        <f t="shared" si="129"/>
        <v>-7548</v>
      </c>
      <c r="P82" s="665">
        <f t="shared" si="129"/>
        <v>0</v>
      </c>
      <c r="Q82" s="638">
        <f t="shared" ref="Q82:AA82" si="130">Q81</f>
        <v>0</v>
      </c>
      <c r="R82" s="130">
        <f t="shared" si="130"/>
        <v>0</v>
      </c>
      <c r="S82" s="130">
        <f t="shared" si="130"/>
        <v>0</v>
      </c>
      <c r="T82" s="130">
        <f t="shared" si="130"/>
        <v>0</v>
      </c>
      <c r="U82" s="130">
        <f t="shared" si="130"/>
        <v>0</v>
      </c>
      <c r="V82" s="130">
        <f t="shared" si="130"/>
        <v>0</v>
      </c>
      <c r="W82" s="665"/>
      <c r="X82" s="130">
        <f t="shared" si="130"/>
        <v>0</v>
      </c>
      <c r="Y82" s="130">
        <f t="shared" si="130"/>
        <v>0</v>
      </c>
      <c r="Z82" s="130">
        <f t="shared" si="130"/>
        <v>0</v>
      </c>
      <c r="AA82" s="130">
        <f t="shared" si="130"/>
        <v>0</v>
      </c>
      <c r="AB82" s="665"/>
      <c r="AC82" s="130">
        <f t="shared" ref="AC82" si="131">AC81</f>
        <v>0</v>
      </c>
      <c r="AD82" s="665">
        <f>AD81</f>
        <v>0</v>
      </c>
      <c r="AE82" s="845">
        <f>AE81</f>
        <v>0</v>
      </c>
      <c r="AF82" s="844">
        <f t="shared" ref="AF82:AH82" si="132">AF81</f>
        <v>0</v>
      </c>
      <c r="AG82" s="665">
        <f t="shared" si="132"/>
        <v>-7548</v>
      </c>
      <c r="AH82" s="665">
        <f t="shared" si="132"/>
        <v>0</v>
      </c>
      <c r="AI82" s="638">
        <f t="shared" ref="AI82:AS82" si="133">AI81</f>
        <v>0</v>
      </c>
      <c r="AJ82" s="130">
        <f t="shared" si="133"/>
        <v>0</v>
      </c>
      <c r="AK82" s="130">
        <f t="shared" si="133"/>
        <v>0</v>
      </c>
      <c r="AL82" s="130">
        <f t="shared" si="133"/>
        <v>0</v>
      </c>
      <c r="AM82" s="130">
        <f t="shared" si="133"/>
        <v>0</v>
      </c>
      <c r="AN82" s="130">
        <f t="shared" si="133"/>
        <v>0</v>
      </c>
      <c r="AO82" s="665"/>
      <c r="AP82" s="130">
        <f t="shared" si="133"/>
        <v>0</v>
      </c>
      <c r="AQ82" s="130">
        <f t="shared" si="133"/>
        <v>0</v>
      </c>
      <c r="AR82" s="130">
        <f t="shared" si="133"/>
        <v>0</v>
      </c>
      <c r="AS82" s="130">
        <f t="shared" si="133"/>
        <v>0</v>
      </c>
      <c r="AT82" s="665"/>
      <c r="AU82" s="130">
        <f t="shared" ref="AU82:BE82" si="134">AU81</f>
        <v>0</v>
      </c>
      <c r="AV82" s="665">
        <f t="shared" ref="AV82" si="135">AV81</f>
        <v>0</v>
      </c>
      <c r="AW82" s="845">
        <f t="shared" si="134"/>
        <v>0</v>
      </c>
      <c r="AX82" s="314">
        <f t="shared" si="134"/>
        <v>7548</v>
      </c>
      <c r="AY82" s="131">
        <f t="shared" si="134"/>
        <v>0</v>
      </c>
      <c r="AZ82" s="132">
        <f t="shared" si="134"/>
        <v>-7548</v>
      </c>
      <c r="BA82" s="340">
        <f t="shared" si="134"/>
        <v>-2</v>
      </c>
      <c r="BB82" s="310">
        <f t="shared" si="134"/>
        <v>7548</v>
      </c>
      <c r="BC82" s="131">
        <f t="shared" si="134"/>
        <v>0</v>
      </c>
      <c r="BD82" s="132">
        <f t="shared" si="134"/>
        <v>-7548</v>
      </c>
      <c r="BE82" s="340">
        <f t="shared" si="134"/>
        <v>-2</v>
      </c>
      <c r="BF82" s="40"/>
      <c r="BG82" s="826"/>
      <c r="BH82" s="607"/>
      <c r="BI82" s="40"/>
      <c r="BJ82" s="40"/>
      <c r="BK82" s="40"/>
      <c r="BL82" s="40"/>
      <c r="BM82" s="40"/>
      <c r="BN82" s="40"/>
    </row>
    <row r="83" spans="1:66" x14ac:dyDescent="0.25">
      <c r="A83" s="222"/>
      <c r="C83" s="116"/>
      <c r="D83" s="620"/>
      <c r="F83" s="117"/>
      <c r="G83" s="690"/>
      <c r="H83" s="878"/>
      <c r="I83" s="397"/>
      <c r="J83" s="380"/>
      <c r="K83" s="405" t="s">
        <v>208</v>
      </c>
      <c r="L83" s="731">
        <v>0</v>
      </c>
      <c r="M83" s="732">
        <v>0</v>
      </c>
      <c r="N83" s="929">
        <v>0</v>
      </c>
      <c r="O83" s="530">
        <v>0</v>
      </c>
      <c r="P83" s="530">
        <v>0</v>
      </c>
      <c r="Q83" s="641">
        <v>0</v>
      </c>
      <c r="R83" s="537">
        <v>0</v>
      </c>
      <c r="S83" s="537">
        <v>0</v>
      </c>
      <c r="T83" s="537">
        <v>0</v>
      </c>
      <c r="U83" s="537">
        <v>0</v>
      </c>
      <c r="V83" s="537">
        <v>0</v>
      </c>
      <c r="W83" s="530"/>
      <c r="X83" s="142">
        <v>0</v>
      </c>
      <c r="Y83" s="142">
        <v>0</v>
      </c>
      <c r="Z83" s="537">
        <v>0</v>
      </c>
      <c r="AA83" s="537">
        <v>0</v>
      </c>
      <c r="AB83" s="530"/>
      <c r="AC83" s="142">
        <v>0</v>
      </c>
      <c r="AD83" s="530">
        <v>0</v>
      </c>
      <c r="AE83" s="842">
        <v>0</v>
      </c>
      <c r="AF83" s="929">
        <v>0</v>
      </c>
      <c r="AG83" s="530">
        <v>0</v>
      </c>
      <c r="AH83" s="530">
        <v>0</v>
      </c>
      <c r="AI83" s="641">
        <v>0</v>
      </c>
      <c r="AJ83" s="537">
        <v>0</v>
      </c>
      <c r="AK83" s="537">
        <v>0</v>
      </c>
      <c r="AL83" s="537">
        <v>0</v>
      </c>
      <c r="AM83" s="537">
        <v>0</v>
      </c>
      <c r="AN83" s="537">
        <v>0</v>
      </c>
      <c r="AO83" s="530"/>
      <c r="AP83" s="142">
        <v>0</v>
      </c>
      <c r="AQ83" s="142">
        <v>0</v>
      </c>
      <c r="AR83" s="537">
        <v>0</v>
      </c>
      <c r="AS83" s="537">
        <v>0</v>
      </c>
      <c r="AT83" s="530"/>
      <c r="AU83" s="142">
        <v>0</v>
      </c>
      <c r="AV83" s="530">
        <v>0</v>
      </c>
      <c r="AW83" s="842">
        <v>0</v>
      </c>
      <c r="AX83" s="115">
        <v>0</v>
      </c>
      <c r="AY83" s="5">
        <v>0</v>
      </c>
      <c r="AZ83" s="5">
        <v>0</v>
      </c>
      <c r="BA83" s="335">
        <v>0</v>
      </c>
      <c r="BB83" s="23">
        <v>0</v>
      </c>
      <c r="BC83" s="5">
        <v>0</v>
      </c>
      <c r="BD83" s="5">
        <v>0</v>
      </c>
      <c r="BE83" s="335">
        <v>0</v>
      </c>
      <c r="BG83" s="826"/>
      <c r="BH83" s="607"/>
    </row>
    <row r="84" spans="1:66" x14ac:dyDescent="0.25">
      <c r="A84" s="222"/>
      <c r="C84" s="119"/>
      <c r="D84" s="620"/>
      <c r="F84" s="117"/>
      <c r="G84" s="694"/>
      <c r="H84" s="878"/>
      <c r="I84" s="397"/>
      <c r="J84" s="380"/>
      <c r="K84" s="405" t="s">
        <v>96</v>
      </c>
      <c r="L84" s="731">
        <v>0</v>
      </c>
      <c r="M84" s="732">
        <v>0</v>
      </c>
      <c r="N84" s="929">
        <v>0</v>
      </c>
      <c r="O84" s="530">
        <v>0</v>
      </c>
      <c r="P84" s="530">
        <v>0</v>
      </c>
      <c r="Q84" s="641">
        <v>0</v>
      </c>
      <c r="R84" s="537">
        <v>0</v>
      </c>
      <c r="S84" s="537">
        <v>0</v>
      </c>
      <c r="T84" s="537">
        <v>0</v>
      </c>
      <c r="U84" s="537">
        <v>0</v>
      </c>
      <c r="V84" s="537">
        <v>0</v>
      </c>
      <c r="W84" s="530"/>
      <c r="X84" s="142">
        <v>0</v>
      </c>
      <c r="Y84" s="142">
        <v>0</v>
      </c>
      <c r="Z84" s="537">
        <v>0</v>
      </c>
      <c r="AA84" s="537">
        <v>0</v>
      </c>
      <c r="AB84" s="530"/>
      <c r="AC84" s="142">
        <v>0</v>
      </c>
      <c r="AD84" s="530">
        <v>0</v>
      </c>
      <c r="AE84" s="842">
        <v>0</v>
      </c>
      <c r="AF84" s="929">
        <v>0</v>
      </c>
      <c r="AG84" s="530">
        <v>0</v>
      </c>
      <c r="AH84" s="530">
        <v>0</v>
      </c>
      <c r="AI84" s="641">
        <v>0</v>
      </c>
      <c r="AJ84" s="537">
        <v>0</v>
      </c>
      <c r="AK84" s="537">
        <v>0</v>
      </c>
      <c r="AL84" s="537">
        <v>0</v>
      </c>
      <c r="AM84" s="537">
        <v>0</v>
      </c>
      <c r="AN84" s="537">
        <v>0</v>
      </c>
      <c r="AO84" s="530"/>
      <c r="AP84" s="142">
        <v>0</v>
      </c>
      <c r="AQ84" s="142">
        <v>0</v>
      </c>
      <c r="AR84" s="537">
        <v>0</v>
      </c>
      <c r="AS84" s="537">
        <v>0</v>
      </c>
      <c r="AT84" s="530"/>
      <c r="AU84" s="142">
        <v>0</v>
      </c>
      <c r="AV84" s="530">
        <v>0</v>
      </c>
      <c r="AW84" s="842">
        <v>0</v>
      </c>
      <c r="AX84" s="115">
        <v>0</v>
      </c>
      <c r="AY84" s="5">
        <v>0</v>
      </c>
      <c r="AZ84" s="5">
        <v>0</v>
      </c>
      <c r="BA84" s="335">
        <v>0</v>
      </c>
      <c r="BB84" s="23">
        <v>0</v>
      </c>
      <c r="BC84" s="5">
        <v>0</v>
      </c>
      <c r="BD84" s="5">
        <v>0</v>
      </c>
      <c r="BE84" s="335">
        <v>0</v>
      </c>
      <c r="BG84" s="826"/>
      <c r="BH84" s="607"/>
    </row>
    <row r="85" spans="1:66" x14ac:dyDescent="0.25">
      <c r="A85" s="222"/>
      <c r="C85" s="119"/>
      <c r="D85" s="620"/>
      <c r="F85" s="117"/>
      <c r="G85" s="694"/>
      <c r="H85" s="878"/>
      <c r="I85" s="397"/>
      <c r="J85" s="380"/>
      <c r="K85" s="405" t="s">
        <v>209</v>
      </c>
      <c r="L85" s="731">
        <v>0</v>
      </c>
      <c r="M85" s="732">
        <v>0</v>
      </c>
      <c r="N85" s="929">
        <v>0</v>
      </c>
      <c r="O85" s="530">
        <v>0</v>
      </c>
      <c r="P85" s="530">
        <v>0</v>
      </c>
      <c r="Q85" s="641">
        <v>0</v>
      </c>
      <c r="R85" s="537">
        <v>0</v>
      </c>
      <c r="S85" s="537">
        <v>0</v>
      </c>
      <c r="T85" s="537">
        <v>0</v>
      </c>
      <c r="U85" s="537">
        <v>0</v>
      </c>
      <c r="V85" s="537">
        <v>0</v>
      </c>
      <c r="W85" s="530"/>
      <c r="X85" s="142">
        <v>0</v>
      </c>
      <c r="Y85" s="142">
        <v>0</v>
      </c>
      <c r="Z85" s="537">
        <v>0</v>
      </c>
      <c r="AA85" s="537">
        <v>0</v>
      </c>
      <c r="AB85" s="530"/>
      <c r="AC85" s="142">
        <v>0</v>
      </c>
      <c r="AD85" s="530">
        <v>0</v>
      </c>
      <c r="AE85" s="842">
        <v>0</v>
      </c>
      <c r="AF85" s="929">
        <v>0</v>
      </c>
      <c r="AG85" s="530">
        <v>0</v>
      </c>
      <c r="AH85" s="530">
        <v>0</v>
      </c>
      <c r="AI85" s="641">
        <v>0</v>
      </c>
      <c r="AJ85" s="537">
        <v>0</v>
      </c>
      <c r="AK85" s="537">
        <v>0</v>
      </c>
      <c r="AL85" s="537">
        <v>0</v>
      </c>
      <c r="AM85" s="537">
        <v>0</v>
      </c>
      <c r="AN85" s="537">
        <v>0</v>
      </c>
      <c r="AO85" s="530"/>
      <c r="AP85" s="142">
        <v>0</v>
      </c>
      <c r="AQ85" s="142">
        <v>0</v>
      </c>
      <c r="AR85" s="537">
        <v>0</v>
      </c>
      <c r="AS85" s="537">
        <v>0</v>
      </c>
      <c r="AT85" s="530"/>
      <c r="AU85" s="142">
        <v>0</v>
      </c>
      <c r="AV85" s="530">
        <v>0</v>
      </c>
      <c r="AW85" s="842">
        <v>0</v>
      </c>
      <c r="AX85" s="115">
        <v>0</v>
      </c>
      <c r="AY85" s="5">
        <v>0</v>
      </c>
      <c r="AZ85" s="5">
        <v>0</v>
      </c>
      <c r="BA85" s="335">
        <v>0</v>
      </c>
      <c r="BB85" s="23">
        <v>0</v>
      </c>
      <c r="BC85" s="5">
        <v>0</v>
      </c>
      <c r="BD85" s="5">
        <v>0</v>
      </c>
      <c r="BE85" s="335">
        <v>0</v>
      </c>
      <c r="BG85" s="826"/>
      <c r="BH85" s="607"/>
    </row>
    <row r="86" spans="1:66" x14ac:dyDescent="0.25">
      <c r="A86" s="222"/>
      <c r="C86" s="119"/>
      <c r="D86" s="620"/>
      <c r="F86" s="117"/>
      <c r="G86" s="694"/>
      <c r="H86" s="878"/>
      <c r="I86" s="397"/>
      <c r="J86" s="380"/>
      <c r="K86" s="405" t="s">
        <v>210</v>
      </c>
      <c r="L86" s="731">
        <v>0</v>
      </c>
      <c r="M86" s="732">
        <v>0</v>
      </c>
      <c r="N86" s="929">
        <v>0</v>
      </c>
      <c r="O86" s="530">
        <v>0</v>
      </c>
      <c r="P86" s="530">
        <v>0</v>
      </c>
      <c r="Q86" s="641">
        <v>0</v>
      </c>
      <c r="R86" s="537">
        <v>0</v>
      </c>
      <c r="S86" s="537">
        <v>0</v>
      </c>
      <c r="T86" s="537">
        <v>0</v>
      </c>
      <c r="U86" s="537">
        <v>0</v>
      </c>
      <c r="V86" s="537">
        <v>0</v>
      </c>
      <c r="W86" s="530"/>
      <c r="X86" s="142">
        <v>0</v>
      </c>
      <c r="Y86" s="142">
        <v>0</v>
      </c>
      <c r="Z86" s="537">
        <v>0</v>
      </c>
      <c r="AA86" s="537">
        <v>0</v>
      </c>
      <c r="AB86" s="530"/>
      <c r="AC86" s="142">
        <v>0</v>
      </c>
      <c r="AD86" s="530">
        <v>0</v>
      </c>
      <c r="AE86" s="842">
        <v>0</v>
      </c>
      <c r="AF86" s="929">
        <v>0</v>
      </c>
      <c r="AG86" s="530">
        <v>0</v>
      </c>
      <c r="AH86" s="530">
        <v>0</v>
      </c>
      <c r="AI86" s="641">
        <v>0</v>
      </c>
      <c r="AJ86" s="537">
        <v>0</v>
      </c>
      <c r="AK86" s="537">
        <v>0</v>
      </c>
      <c r="AL86" s="537">
        <v>0</v>
      </c>
      <c r="AM86" s="537">
        <v>0</v>
      </c>
      <c r="AN86" s="537">
        <v>0</v>
      </c>
      <c r="AO86" s="530"/>
      <c r="AP86" s="142">
        <v>0</v>
      </c>
      <c r="AQ86" s="142">
        <v>0</v>
      </c>
      <c r="AR86" s="537">
        <v>0</v>
      </c>
      <c r="AS86" s="537">
        <v>0</v>
      </c>
      <c r="AT86" s="530"/>
      <c r="AU86" s="142">
        <v>0</v>
      </c>
      <c r="AV86" s="530">
        <v>0</v>
      </c>
      <c r="AW86" s="842">
        <v>0</v>
      </c>
      <c r="AX86" s="115">
        <v>0</v>
      </c>
      <c r="AY86" s="5">
        <v>0</v>
      </c>
      <c r="AZ86" s="5">
        <v>0</v>
      </c>
      <c r="BA86" s="335">
        <v>0</v>
      </c>
      <c r="BB86" s="23">
        <v>0</v>
      </c>
      <c r="BC86" s="5">
        <v>0</v>
      </c>
      <c r="BD86" s="5">
        <v>0</v>
      </c>
      <c r="BE86" s="335">
        <v>0</v>
      </c>
      <c r="BG86" s="826"/>
      <c r="BH86" s="607"/>
    </row>
    <row r="87" spans="1:66" x14ac:dyDescent="0.25">
      <c r="A87" s="222"/>
      <c r="C87" s="119"/>
      <c r="D87" s="620"/>
      <c r="F87" s="117"/>
      <c r="G87" s="694"/>
      <c r="H87" s="878"/>
      <c r="I87" s="397"/>
      <c r="J87" s="380"/>
      <c r="K87" s="406" t="s">
        <v>53</v>
      </c>
      <c r="L87" s="731">
        <v>0</v>
      </c>
      <c r="M87" s="732">
        <v>0</v>
      </c>
      <c r="N87" s="929">
        <v>0</v>
      </c>
      <c r="O87" s="530">
        <v>0</v>
      </c>
      <c r="P87" s="530">
        <v>0</v>
      </c>
      <c r="Q87" s="641">
        <v>0</v>
      </c>
      <c r="R87" s="537">
        <v>0</v>
      </c>
      <c r="S87" s="537">
        <v>0</v>
      </c>
      <c r="T87" s="537">
        <v>0</v>
      </c>
      <c r="U87" s="537">
        <v>0</v>
      </c>
      <c r="V87" s="537">
        <v>0</v>
      </c>
      <c r="W87" s="530"/>
      <c r="X87" s="142">
        <v>0</v>
      </c>
      <c r="Y87" s="142">
        <v>0</v>
      </c>
      <c r="Z87" s="537">
        <v>0</v>
      </c>
      <c r="AA87" s="537">
        <v>0</v>
      </c>
      <c r="AB87" s="530"/>
      <c r="AC87" s="142">
        <v>0</v>
      </c>
      <c r="AD87" s="530">
        <v>0</v>
      </c>
      <c r="AE87" s="842">
        <v>0</v>
      </c>
      <c r="AF87" s="929">
        <v>0</v>
      </c>
      <c r="AG87" s="530">
        <v>0</v>
      </c>
      <c r="AH87" s="530">
        <v>0</v>
      </c>
      <c r="AI87" s="641">
        <v>0</v>
      </c>
      <c r="AJ87" s="537">
        <v>0</v>
      </c>
      <c r="AK87" s="537">
        <v>0</v>
      </c>
      <c r="AL87" s="537">
        <v>0</v>
      </c>
      <c r="AM87" s="537">
        <v>0</v>
      </c>
      <c r="AN87" s="537">
        <v>0</v>
      </c>
      <c r="AO87" s="530"/>
      <c r="AP87" s="142">
        <v>0</v>
      </c>
      <c r="AQ87" s="142">
        <v>0</v>
      </c>
      <c r="AR87" s="537">
        <v>0</v>
      </c>
      <c r="AS87" s="537">
        <v>0</v>
      </c>
      <c r="AT87" s="530"/>
      <c r="AU87" s="142">
        <v>0</v>
      </c>
      <c r="AV87" s="530">
        <v>0</v>
      </c>
      <c r="AW87" s="842">
        <v>0</v>
      </c>
      <c r="AX87" s="115">
        <v>0</v>
      </c>
      <c r="AY87" s="5">
        <v>0</v>
      </c>
      <c r="AZ87" s="5">
        <v>0</v>
      </c>
      <c r="BA87" s="335">
        <v>0</v>
      </c>
      <c r="BB87" s="23">
        <v>0</v>
      </c>
      <c r="BC87" s="5">
        <v>0</v>
      </c>
      <c r="BD87" s="5">
        <v>0</v>
      </c>
      <c r="BE87" s="335">
        <v>0</v>
      </c>
      <c r="BG87" s="826"/>
      <c r="BH87" s="607"/>
    </row>
    <row r="88" spans="1:66" x14ac:dyDescent="0.25">
      <c r="A88" s="222"/>
      <c r="C88" s="119"/>
      <c r="D88" s="620"/>
      <c r="F88" s="117"/>
      <c r="G88" s="694"/>
      <c r="H88" s="878"/>
      <c r="I88" s="397"/>
      <c r="J88" s="380"/>
      <c r="K88" s="408"/>
      <c r="L88" s="731"/>
      <c r="M88" s="732"/>
      <c r="N88" s="931"/>
      <c r="O88" s="923"/>
      <c r="P88" s="923"/>
      <c r="Q88" s="641"/>
      <c r="R88" s="537"/>
      <c r="S88" s="537"/>
      <c r="T88" s="537"/>
      <c r="U88" s="537"/>
      <c r="V88" s="537"/>
      <c r="W88" s="531"/>
      <c r="X88" s="141"/>
      <c r="Y88" s="141"/>
      <c r="Z88" s="552"/>
      <c r="AA88" s="552"/>
      <c r="AB88" s="531"/>
      <c r="AC88" s="593"/>
      <c r="AD88" s="923"/>
      <c r="AE88" s="846"/>
      <c r="AF88" s="931"/>
      <c r="AG88" s="923"/>
      <c r="AH88" s="923"/>
      <c r="AI88" s="641"/>
      <c r="AJ88" s="537"/>
      <c r="AK88" s="537"/>
      <c r="AL88" s="537"/>
      <c r="AM88" s="537"/>
      <c r="AN88" s="537"/>
      <c r="AO88" s="531"/>
      <c r="AP88" s="141"/>
      <c r="AQ88" s="141"/>
      <c r="AR88" s="552"/>
      <c r="AS88" s="552"/>
      <c r="AT88" s="531"/>
      <c r="AU88" s="593"/>
      <c r="AV88" s="923"/>
      <c r="AW88" s="846"/>
      <c r="AX88" s="115"/>
      <c r="AY88" s="5"/>
      <c r="AZ88" s="5"/>
      <c r="BA88" s="335"/>
      <c r="BC88" s="5"/>
      <c r="BD88" s="5"/>
      <c r="BE88" s="335"/>
      <c r="BG88" s="826"/>
      <c r="BH88" s="607"/>
    </row>
    <row r="89" spans="1:66" x14ac:dyDescent="0.25">
      <c r="A89" s="222"/>
      <c r="C89" s="119"/>
      <c r="D89" s="620"/>
      <c r="F89" s="117"/>
      <c r="G89" s="694"/>
      <c r="H89" s="878"/>
      <c r="I89" s="397"/>
      <c r="J89" s="380"/>
      <c r="K89" s="400" t="s">
        <v>3635</v>
      </c>
      <c r="L89" s="731"/>
      <c r="M89" s="732"/>
      <c r="N89" s="931"/>
      <c r="O89" s="923"/>
      <c r="P89" s="923"/>
      <c r="Q89" s="641"/>
      <c r="R89" s="537"/>
      <c r="S89" s="537"/>
      <c r="T89" s="537"/>
      <c r="U89" s="537"/>
      <c r="V89" s="537"/>
      <c r="W89" s="531"/>
      <c r="X89" s="141"/>
      <c r="Y89" s="141"/>
      <c r="Z89" s="552"/>
      <c r="AA89" s="552"/>
      <c r="AB89" s="531"/>
      <c r="AC89" s="593"/>
      <c r="AD89" s="923"/>
      <c r="AE89" s="846"/>
      <c r="AF89" s="931"/>
      <c r="AG89" s="923"/>
      <c r="AH89" s="923"/>
      <c r="AI89" s="641"/>
      <c r="AJ89" s="537"/>
      <c r="AK89" s="537"/>
      <c r="AL89" s="537"/>
      <c r="AM89" s="537"/>
      <c r="AN89" s="537"/>
      <c r="AO89" s="531"/>
      <c r="AP89" s="141"/>
      <c r="AQ89" s="141"/>
      <c r="AR89" s="552"/>
      <c r="AS89" s="552"/>
      <c r="AT89" s="531"/>
      <c r="AU89" s="593"/>
      <c r="AV89" s="923"/>
      <c r="AW89" s="846"/>
      <c r="AX89" s="115"/>
      <c r="AY89" s="5"/>
      <c r="AZ89" s="5"/>
      <c r="BA89" s="335"/>
      <c r="BC89" s="5"/>
      <c r="BD89" s="5"/>
      <c r="BE89" s="335"/>
      <c r="BG89" s="826"/>
      <c r="BH89" s="607"/>
    </row>
    <row r="90" spans="1:66" ht="30.75" customHeight="1" x14ac:dyDescent="0.25">
      <c r="A90" s="222"/>
      <c r="C90" s="119"/>
      <c r="D90" s="620"/>
      <c r="F90" s="117"/>
      <c r="G90" s="694"/>
      <c r="H90" s="878"/>
      <c r="I90" s="397"/>
      <c r="J90" s="380"/>
      <c r="K90" s="400" t="s">
        <v>61</v>
      </c>
      <c r="L90" s="731"/>
      <c r="M90" s="732"/>
      <c r="N90" s="931"/>
      <c r="O90" s="923"/>
      <c r="P90" s="923"/>
      <c r="Q90" s="641"/>
      <c r="R90" s="537"/>
      <c r="S90" s="537"/>
      <c r="T90" s="537"/>
      <c r="U90" s="537"/>
      <c r="V90" s="537"/>
      <c r="W90" s="531"/>
      <c r="X90" s="141"/>
      <c r="Y90" s="141"/>
      <c r="Z90" s="552"/>
      <c r="AA90" s="552"/>
      <c r="AB90" s="531"/>
      <c r="AC90" s="593"/>
      <c r="AD90" s="923"/>
      <c r="AE90" s="846"/>
      <c r="AF90" s="931"/>
      <c r="AG90" s="923"/>
      <c r="AH90" s="923"/>
      <c r="AI90" s="641"/>
      <c r="AJ90" s="537"/>
      <c r="AK90" s="537"/>
      <c r="AL90" s="537"/>
      <c r="AM90" s="537"/>
      <c r="AN90" s="537"/>
      <c r="AO90" s="531"/>
      <c r="AP90" s="141"/>
      <c r="AQ90" s="141"/>
      <c r="AR90" s="552"/>
      <c r="AS90" s="552"/>
      <c r="AT90" s="531"/>
      <c r="AU90" s="593"/>
      <c r="AV90" s="923"/>
      <c r="AW90" s="846"/>
      <c r="AX90" s="115"/>
      <c r="AY90" s="5"/>
      <c r="AZ90" s="5"/>
      <c r="BA90" s="335"/>
      <c r="BC90" s="5"/>
      <c r="BD90" s="5"/>
      <c r="BE90" s="335"/>
      <c r="BG90" s="826"/>
      <c r="BH90" s="607"/>
    </row>
    <row r="91" spans="1:66" x14ac:dyDescent="0.25">
      <c r="A91" s="222"/>
      <c r="C91" s="119"/>
      <c r="D91" s="620"/>
      <c r="F91" s="117"/>
      <c r="G91" s="694"/>
      <c r="H91" s="878"/>
      <c r="I91" s="397"/>
      <c r="J91" s="380"/>
      <c r="K91" s="408"/>
      <c r="L91" s="731"/>
      <c r="M91" s="732"/>
      <c r="N91" s="931"/>
      <c r="O91" s="923"/>
      <c r="P91" s="923"/>
      <c r="Q91" s="641"/>
      <c r="R91" s="537"/>
      <c r="S91" s="537"/>
      <c r="T91" s="537"/>
      <c r="U91" s="537"/>
      <c r="V91" s="537"/>
      <c r="W91" s="531"/>
      <c r="X91" s="141"/>
      <c r="Y91" s="141"/>
      <c r="Z91" s="552"/>
      <c r="AA91" s="552"/>
      <c r="AB91" s="531"/>
      <c r="AC91" s="593"/>
      <c r="AD91" s="923"/>
      <c r="AE91" s="846"/>
      <c r="AF91" s="931"/>
      <c r="AG91" s="923"/>
      <c r="AH91" s="923"/>
      <c r="AI91" s="641"/>
      <c r="AJ91" s="537"/>
      <c r="AK91" s="537"/>
      <c r="AL91" s="537"/>
      <c r="AM91" s="537"/>
      <c r="AN91" s="537"/>
      <c r="AO91" s="531"/>
      <c r="AP91" s="141"/>
      <c r="AQ91" s="141"/>
      <c r="AR91" s="552"/>
      <c r="AS91" s="552"/>
      <c r="AT91" s="531"/>
      <c r="AU91" s="593"/>
      <c r="AV91" s="923"/>
      <c r="AW91" s="846"/>
      <c r="AX91" s="115"/>
      <c r="AY91" s="5"/>
      <c r="AZ91" s="5"/>
      <c r="BA91" s="335"/>
      <c r="BC91" s="5"/>
      <c r="BD91" s="5"/>
      <c r="BE91" s="335"/>
      <c r="BG91" s="826"/>
      <c r="BH91" s="607"/>
    </row>
    <row r="92" spans="1:66" ht="35.1" customHeight="1" x14ac:dyDescent="0.25">
      <c r="A92" s="222" t="s">
        <v>39</v>
      </c>
      <c r="B92" s="30">
        <v>9</v>
      </c>
      <c r="C92" s="119" t="s">
        <v>60</v>
      </c>
      <c r="D92" s="620">
        <v>1000</v>
      </c>
      <c r="F92" s="117">
        <v>1</v>
      </c>
      <c r="G92" s="694" t="s">
        <v>5462</v>
      </c>
      <c r="H92" s="878" t="str">
        <f t="shared" ref="H92:H145" si="136">LEFT(J92,3)</f>
        <v>014</v>
      </c>
      <c r="I92" s="397" t="s">
        <v>3254</v>
      </c>
      <c r="J92" s="380" t="s">
        <v>1898</v>
      </c>
      <c r="K92" s="408" t="s">
        <v>62</v>
      </c>
      <c r="L92" s="726">
        <v>1447</v>
      </c>
      <c r="M92" s="727">
        <v>1447</v>
      </c>
      <c r="N92" s="931"/>
      <c r="O92" s="530">
        <f t="shared" ref="O92" si="137">IF(N92&gt;L92,"0 ",N92-L92)</f>
        <v>-1447</v>
      </c>
      <c r="P92" s="530" t="str">
        <f t="shared" ref="P92" si="138">IF(N92&lt;L92,"0 ",N92-L92)</f>
        <v xml:space="preserve">0 </v>
      </c>
      <c r="Q92" s="646"/>
      <c r="R92" s="536"/>
      <c r="S92" s="536"/>
      <c r="T92" s="536"/>
      <c r="U92" s="536"/>
      <c r="V92" s="536"/>
      <c r="W92" s="683" t="str">
        <f>IF(SUM(Q92:V92)=X92,"OK",SUM(Q92:V92)-X92)</f>
        <v>OK</v>
      </c>
      <c r="X92" s="141"/>
      <c r="Y92" s="141"/>
      <c r="Z92" s="552"/>
      <c r="AA92" s="552"/>
      <c r="AB92" s="683" t="str">
        <f>IF(SUM(Z92:AA92)=AC92,"OK",SUM(Z92:AA92)-AC92)</f>
        <v>OK</v>
      </c>
      <c r="AC92" s="593"/>
      <c r="AD92" s="530">
        <f t="shared" ref="AD92" si="139">X92+Y92+AC92</f>
        <v>0</v>
      </c>
      <c r="AE92" s="842">
        <f t="shared" ref="AE92" si="140">N92+AD92</f>
        <v>0</v>
      </c>
      <c r="AF92" s="931"/>
      <c r="AG92" s="530">
        <f t="shared" ref="AG92" si="141">IF(AF92&gt;M92,"0 ",AF92-M92)</f>
        <v>-1447</v>
      </c>
      <c r="AH92" s="530" t="str">
        <f t="shared" ref="AH92" si="142">IF(AF92&lt;M92,"0 ",AF92-M92)</f>
        <v xml:space="preserve">0 </v>
      </c>
      <c r="AI92" s="641"/>
      <c r="AJ92" s="537"/>
      <c r="AK92" s="537"/>
      <c r="AL92" s="537"/>
      <c r="AM92" s="537"/>
      <c r="AN92" s="537"/>
      <c r="AO92" s="683" t="str">
        <f>IF(SUM(AI92:AN92)=AP92,"OK",SUM(AI92:AN92)-AP92)</f>
        <v>OK</v>
      </c>
      <c r="AP92" s="141"/>
      <c r="AQ92" s="141"/>
      <c r="AR92" s="552"/>
      <c r="AS92" s="552"/>
      <c r="AT92" s="683" t="str">
        <f>IF(SUM(AR92:AS92)=AU92,"OK",SUM(AR92:AS92)-AU92)</f>
        <v>OK</v>
      </c>
      <c r="AU92" s="593"/>
      <c r="AV92" s="530">
        <f t="shared" ref="AV92" si="143">AP92+AQ92+AU92</f>
        <v>0</v>
      </c>
      <c r="AW92" s="842">
        <f t="shared" ref="AW92" si="144">AF92+AV92</f>
        <v>0</v>
      </c>
      <c r="AX92" s="115">
        <f>L92</f>
        <v>1447</v>
      </c>
      <c r="AY92" s="5">
        <f>AE92</f>
        <v>0</v>
      </c>
      <c r="AZ92" s="7">
        <f>AY92-AX92</f>
        <v>-1447</v>
      </c>
      <c r="BA92" s="335">
        <f>AZ92/AX92</f>
        <v>-1</v>
      </c>
      <c r="BB92" s="23">
        <f>M92</f>
        <v>1447</v>
      </c>
      <c r="BC92" s="5">
        <f>AW92</f>
        <v>0</v>
      </c>
      <c r="BD92" s="7">
        <f>BC92-BB92</f>
        <v>-1447</v>
      </c>
      <c r="BE92" s="335">
        <f>BD92/BB92</f>
        <v>-1</v>
      </c>
      <c r="BG92" s="826" t="str">
        <f>RIGHT(LEFT(I92,3),2)&amp;"."&amp;RIGHT(LEFT(I92,5),2)</f>
        <v>11.00</v>
      </c>
      <c r="BH92" s="607" t="b">
        <f>COUNTIF('Codes SEC'!$B$2:$B$250,Ministres!BG92)&gt;0</f>
        <v>1</v>
      </c>
    </row>
    <row r="93" spans="1:66" ht="64.8" x14ac:dyDescent="0.25">
      <c r="A93" s="222"/>
      <c r="C93" s="116"/>
      <c r="D93" s="620"/>
      <c r="F93" s="117"/>
      <c r="G93" s="694"/>
      <c r="H93" s="878"/>
      <c r="I93" s="591" t="s">
        <v>3755</v>
      </c>
      <c r="J93" s="380"/>
      <c r="K93" s="407"/>
      <c r="L93" s="733"/>
      <c r="M93" s="734"/>
      <c r="N93" s="931"/>
      <c r="O93" s="923"/>
      <c r="P93" s="923"/>
      <c r="Q93" s="646"/>
      <c r="R93" s="536"/>
      <c r="S93" s="536"/>
      <c r="T93" s="536"/>
      <c r="U93" s="536"/>
      <c r="V93" s="536"/>
      <c r="W93" s="683"/>
      <c r="X93" s="141"/>
      <c r="Y93" s="141"/>
      <c r="Z93" s="552"/>
      <c r="AA93" s="552"/>
      <c r="AB93" s="683"/>
      <c r="AC93" s="593"/>
      <c r="AD93" s="923"/>
      <c r="AE93" s="846"/>
      <c r="AF93" s="931"/>
      <c r="AG93" s="923"/>
      <c r="AH93" s="923"/>
      <c r="AI93" s="641"/>
      <c r="AJ93" s="537"/>
      <c r="AK93" s="537"/>
      <c r="AL93" s="537"/>
      <c r="AM93" s="537"/>
      <c r="AN93" s="537"/>
      <c r="AO93" s="683"/>
      <c r="AP93" s="141"/>
      <c r="AQ93" s="141"/>
      <c r="AR93" s="552"/>
      <c r="AS93" s="552"/>
      <c r="AT93" s="683"/>
      <c r="AU93" s="593"/>
      <c r="AV93" s="923"/>
      <c r="AW93" s="846"/>
      <c r="AX93" s="115"/>
      <c r="AY93" s="5"/>
      <c r="AZ93" s="7"/>
      <c r="BA93" s="335"/>
      <c r="BC93" s="5"/>
      <c r="BD93" s="7"/>
      <c r="BE93" s="335"/>
      <c r="BG93" s="826"/>
      <c r="BH93" s="607"/>
    </row>
    <row r="94" spans="1:66" ht="35.1" customHeight="1" x14ac:dyDescent="0.25">
      <c r="A94" s="222" t="s">
        <v>39</v>
      </c>
      <c r="B94" s="30">
        <v>9</v>
      </c>
      <c r="C94" s="119" t="s">
        <v>60</v>
      </c>
      <c r="D94" s="620">
        <v>1000</v>
      </c>
      <c r="F94" s="117">
        <v>1</v>
      </c>
      <c r="G94" s="694" t="s">
        <v>5462</v>
      </c>
      <c r="H94" s="878" t="str">
        <f t="shared" si="136"/>
        <v>014</v>
      </c>
      <c r="I94" s="397">
        <v>81100000</v>
      </c>
      <c r="J94" s="380" t="s">
        <v>1899</v>
      </c>
      <c r="K94" s="408" t="s">
        <v>393</v>
      </c>
      <c r="L94" s="726">
        <v>378</v>
      </c>
      <c r="M94" s="727">
        <v>378</v>
      </c>
      <c r="N94" s="931"/>
      <c r="O94" s="530">
        <f t="shared" ref="O94" si="145">IF(N94&gt;L94,"0 ",N94-L94)</f>
        <v>-378</v>
      </c>
      <c r="P94" s="530" t="str">
        <f t="shared" ref="P94" si="146">IF(N94&lt;L94,"0 ",N94-L94)</f>
        <v xml:space="preserve">0 </v>
      </c>
      <c r="Q94" s="646"/>
      <c r="R94" s="536"/>
      <c r="S94" s="536"/>
      <c r="T94" s="536"/>
      <c r="U94" s="536"/>
      <c r="V94" s="536"/>
      <c r="W94" s="683" t="str">
        <f>IF(SUM(Q94:V94)=X94,"OK",SUM(Q94:V94)-X94)</f>
        <v>OK</v>
      </c>
      <c r="X94" s="141"/>
      <c r="Y94" s="141"/>
      <c r="Z94" s="552"/>
      <c r="AA94" s="552"/>
      <c r="AB94" s="683" t="str">
        <f>IF(SUM(Z94:AA94)=AC94,"OK",SUM(Z94:AA94)-AC94)</f>
        <v>OK</v>
      </c>
      <c r="AC94" s="593"/>
      <c r="AD94" s="530">
        <f t="shared" ref="AD94" si="147">X94+Y94+AC94</f>
        <v>0</v>
      </c>
      <c r="AE94" s="842">
        <f t="shared" ref="AE94" si="148">N94+AD94</f>
        <v>0</v>
      </c>
      <c r="AF94" s="931"/>
      <c r="AG94" s="530">
        <f t="shared" ref="AG94" si="149">IF(AF94&gt;M94,"0 ",AF94-M94)</f>
        <v>-378</v>
      </c>
      <c r="AH94" s="530" t="str">
        <f t="shared" ref="AH94" si="150">IF(AF94&lt;M94,"0 ",AF94-M94)</f>
        <v xml:space="preserve">0 </v>
      </c>
      <c r="AI94" s="641"/>
      <c r="AJ94" s="537"/>
      <c r="AK94" s="537"/>
      <c r="AL94" s="537"/>
      <c r="AM94" s="537"/>
      <c r="AN94" s="537"/>
      <c r="AO94" s="683" t="str">
        <f>IF(SUM(AI94:AN94)=AP94,"OK",SUM(AI94:AN94)-AP94)</f>
        <v>OK</v>
      </c>
      <c r="AP94" s="141"/>
      <c r="AQ94" s="141"/>
      <c r="AR94" s="552"/>
      <c r="AS94" s="552"/>
      <c r="AT94" s="683" t="str">
        <f>IF(SUM(AR94:AS94)=AU94,"OK",SUM(AR94:AS94)-AU94)</f>
        <v>OK</v>
      </c>
      <c r="AU94" s="593"/>
      <c r="AV94" s="530">
        <f t="shared" ref="AV94" si="151">AP94+AQ94+AU94</f>
        <v>0</v>
      </c>
      <c r="AW94" s="842">
        <f t="shared" ref="AW94" si="152">AF94+AV94</f>
        <v>0</v>
      </c>
      <c r="AX94" s="115">
        <f>L94</f>
        <v>378</v>
      </c>
      <c r="AY94" s="5">
        <f>AE94</f>
        <v>0</v>
      </c>
      <c r="AZ94" s="7">
        <f>AY94-AX94</f>
        <v>-378</v>
      </c>
      <c r="BA94" s="335">
        <f>AZ94/AX94</f>
        <v>-1</v>
      </c>
      <c r="BB94" s="23">
        <f>M94</f>
        <v>378</v>
      </c>
      <c r="BC94" s="5">
        <f>AW94</f>
        <v>0</v>
      </c>
      <c r="BD94" s="7">
        <f>BC94-BB94</f>
        <v>-378</v>
      </c>
      <c r="BE94" s="335">
        <f>BD94/BB94</f>
        <v>-1</v>
      </c>
      <c r="BG94" s="826" t="str">
        <f>RIGHT(LEFT(I94,3),2)&amp;"."&amp;RIGHT(LEFT(I94,5),2)</f>
        <v>11.00</v>
      </c>
      <c r="BH94" s="607" t="b">
        <f>COUNTIF('Codes SEC'!$B$2:$B$250,Ministres!BG94)&gt;0</f>
        <v>1</v>
      </c>
    </row>
    <row r="95" spans="1:66" ht="64.8" x14ac:dyDescent="0.25">
      <c r="A95" s="222"/>
      <c r="C95" s="116"/>
      <c r="D95" s="620"/>
      <c r="F95" s="117"/>
      <c r="G95" s="694"/>
      <c r="H95" s="878"/>
      <c r="I95" s="591" t="s">
        <v>3755</v>
      </c>
      <c r="J95" s="380"/>
      <c r="K95" s="407"/>
      <c r="L95" s="733"/>
      <c r="M95" s="734"/>
      <c r="N95" s="931"/>
      <c r="O95" s="923"/>
      <c r="P95" s="923"/>
      <c r="Q95" s="646"/>
      <c r="R95" s="536"/>
      <c r="S95" s="536"/>
      <c r="T95" s="536"/>
      <c r="U95" s="536"/>
      <c r="V95" s="536"/>
      <c r="W95" s="683"/>
      <c r="X95" s="141"/>
      <c r="Y95" s="141"/>
      <c r="Z95" s="552"/>
      <c r="AA95" s="552"/>
      <c r="AB95" s="683"/>
      <c r="AC95" s="593"/>
      <c r="AD95" s="923"/>
      <c r="AE95" s="846"/>
      <c r="AF95" s="931"/>
      <c r="AG95" s="923"/>
      <c r="AH95" s="923"/>
      <c r="AI95" s="641"/>
      <c r="AJ95" s="537"/>
      <c r="AK95" s="537"/>
      <c r="AL95" s="537"/>
      <c r="AM95" s="537"/>
      <c r="AN95" s="537"/>
      <c r="AO95" s="683"/>
      <c r="AP95" s="141"/>
      <c r="AQ95" s="141"/>
      <c r="AR95" s="552"/>
      <c r="AS95" s="552"/>
      <c r="AT95" s="683"/>
      <c r="AU95" s="593"/>
      <c r="AV95" s="923"/>
      <c r="AW95" s="846"/>
      <c r="AX95" s="115"/>
      <c r="AY95" s="5"/>
      <c r="AZ95" s="7"/>
      <c r="BA95" s="335"/>
      <c r="BC95" s="5"/>
      <c r="BD95" s="7"/>
      <c r="BE95" s="335"/>
      <c r="BG95" s="826"/>
      <c r="BH95" s="607"/>
    </row>
    <row r="96" spans="1:66" ht="35.1" customHeight="1" x14ac:dyDescent="0.25">
      <c r="A96" s="222" t="s">
        <v>39</v>
      </c>
      <c r="B96" s="30">
        <v>9</v>
      </c>
      <c r="C96" s="119" t="s">
        <v>60</v>
      </c>
      <c r="D96" s="620">
        <v>1000</v>
      </c>
      <c r="F96" s="117">
        <v>1</v>
      </c>
      <c r="G96" s="694" t="s">
        <v>5462</v>
      </c>
      <c r="H96" s="878" t="str">
        <f t="shared" si="136"/>
        <v>014</v>
      </c>
      <c r="I96" s="397">
        <v>81100000</v>
      </c>
      <c r="J96" s="380" t="s">
        <v>4059</v>
      </c>
      <c r="K96" s="408" t="s">
        <v>4061</v>
      </c>
      <c r="L96" s="726">
        <v>507</v>
      </c>
      <c r="M96" s="727">
        <v>507</v>
      </c>
      <c r="N96" s="931"/>
      <c r="O96" s="530">
        <f t="shared" ref="O96" si="153">IF(N96&gt;L96,"0 ",N96-L96)</f>
        <v>-507</v>
      </c>
      <c r="P96" s="530" t="str">
        <f t="shared" ref="P96" si="154">IF(N96&lt;L96,"0 ",N96-L96)</f>
        <v xml:space="preserve">0 </v>
      </c>
      <c r="Q96" s="646"/>
      <c r="R96" s="536"/>
      <c r="S96" s="536"/>
      <c r="T96" s="536"/>
      <c r="U96" s="536"/>
      <c r="V96" s="536"/>
      <c r="W96" s="683" t="str">
        <f t="shared" ref="W96" si="155">IF(SUM(Q96:V96)=X96,"OK",SUM(Q96:V96)-X96)</f>
        <v>OK</v>
      </c>
      <c r="X96" s="141"/>
      <c r="Y96" s="141"/>
      <c r="Z96" s="552"/>
      <c r="AA96" s="552"/>
      <c r="AB96" s="683" t="str">
        <f t="shared" ref="AB96" si="156">IF(SUM(Z96:AA96)=AC96,"OK",SUM(Z96:AA96)-AC96)</f>
        <v>OK</v>
      </c>
      <c r="AC96" s="593"/>
      <c r="AD96" s="530">
        <f t="shared" ref="AD96" si="157">X96+Y96+AC96</f>
        <v>0</v>
      </c>
      <c r="AE96" s="842">
        <f t="shared" ref="AE96" si="158">N96+AD96</f>
        <v>0</v>
      </c>
      <c r="AF96" s="931"/>
      <c r="AG96" s="530">
        <f t="shared" ref="AG96" si="159">IF(AF96&gt;M96,"0 ",AF96-M96)</f>
        <v>-507</v>
      </c>
      <c r="AH96" s="530" t="str">
        <f t="shared" ref="AH96" si="160">IF(AF96&lt;M96,"0 ",AF96-M96)</f>
        <v xml:space="preserve">0 </v>
      </c>
      <c r="AI96" s="641"/>
      <c r="AJ96" s="537"/>
      <c r="AK96" s="537"/>
      <c r="AL96" s="537"/>
      <c r="AM96" s="537"/>
      <c r="AN96" s="537"/>
      <c r="AO96" s="683" t="str">
        <f t="shared" ref="AO96" si="161">IF(SUM(AI96:AN96)=AP96,"OK",SUM(AI96:AN96)-AP96)</f>
        <v>OK</v>
      </c>
      <c r="AP96" s="141"/>
      <c r="AQ96" s="141"/>
      <c r="AR96" s="552"/>
      <c r="AS96" s="552"/>
      <c r="AT96" s="683" t="str">
        <f t="shared" ref="AT96" si="162">IF(SUM(AR96:AS96)=AU96,"OK",SUM(AR96:AS96)-AU96)</f>
        <v>OK</v>
      </c>
      <c r="AU96" s="593"/>
      <c r="AV96" s="530">
        <f t="shared" ref="AV96" si="163">AP96+AQ96+AU96</f>
        <v>0</v>
      </c>
      <c r="AW96" s="842">
        <f t="shared" ref="AW96" si="164">AF96+AV96</f>
        <v>0</v>
      </c>
      <c r="AX96" s="115">
        <f>L96</f>
        <v>507</v>
      </c>
      <c r="AY96" s="5">
        <f>AE96</f>
        <v>0</v>
      </c>
      <c r="AZ96" s="7">
        <f>AY96-AX96</f>
        <v>-507</v>
      </c>
      <c r="BA96" s="335">
        <f>AZ96/AX96</f>
        <v>-1</v>
      </c>
      <c r="BB96" s="23">
        <f>M96</f>
        <v>507</v>
      </c>
      <c r="BC96" s="5">
        <f>AW96</f>
        <v>0</v>
      </c>
      <c r="BD96" s="7">
        <f>BC96-BB96</f>
        <v>-507</v>
      </c>
      <c r="BE96" s="335">
        <f>BD96/BB96</f>
        <v>-1</v>
      </c>
      <c r="BG96" s="826" t="str">
        <f>RIGHT(LEFT(I96,3),2)&amp;"."&amp;RIGHT(LEFT(I96,5),2)</f>
        <v>11.00</v>
      </c>
      <c r="BH96" s="607" t="b">
        <f>COUNTIF('Codes SEC'!$B$2:$B$250,Ministres!BG96)&gt;0</f>
        <v>1</v>
      </c>
    </row>
    <row r="97" spans="1:60" ht="64.8" x14ac:dyDescent="0.25">
      <c r="A97" s="222"/>
      <c r="C97" s="116"/>
      <c r="D97" s="620"/>
      <c r="F97" s="117"/>
      <c r="G97" s="694"/>
      <c r="H97" s="878"/>
      <c r="I97" s="591" t="s">
        <v>3755</v>
      </c>
      <c r="J97" s="380"/>
      <c r="K97" s="407"/>
      <c r="L97" s="733"/>
      <c r="M97" s="734"/>
      <c r="N97" s="931"/>
      <c r="O97" s="923"/>
      <c r="P97" s="923"/>
      <c r="Q97" s="646"/>
      <c r="R97" s="536"/>
      <c r="S97" s="536"/>
      <c r="T97" s="536"/>
      <c r="U97" s="536"/>
      <c r="V97" s="536"/>
      <c r="W97" s="683"/>
      <c r="X97" s="141"/>
      <c r="Y97" s="141"/>
      <c r="Z97" s="552"/>
      <c r="AA97" s="552"/>
      <c r="AB97" s="683"/>
      <c r="AC97" s="593">
        <v>0</v>
      </c>
      <c r="AD97" s="923"/>
      <c r="AE97" s="846"/>
      <c r="AF97" s="931"/>
      <c r="AG97" s="923"/>
      <c r="AH97" s="923"/>
      <c r="AI97" s="641"/>
      <c r="AJ97" s="537"/>
      <c r="AK97" s="537"/>
      <c r="AL97" s="537"/>
      <c r="AM97" s="537"/>
      <c r="AN97" s="537"/>
      <c r="AO97" s="683"/>
      <c r="AP97" s="141"/>
      <c r="AQ97" s="141"/>
      <c r="AR97" s="552"/>
      <c r="AS97" s="552"/>
      <c r="AT97" s="683"/>
      <c r="AU97" s="593"/>
      <c r="AV97" s="923"/>
      <c r="AW97" s="846"/>
      <c r="AX97" s="115"/>
      <c r="AY97" s="5"/>
      <c r="AZ97" s="7"/>
      <c r="BA97" s="335"/>
      <c r="BC97" s="5"/>
      <c r="BD97" s="7"/>
      <c r="BE97" s="335"/>
      <c r="BG97" s="826"/>
      <c r="BH97" s="607"/>
    </row>
    <row r="98" spans="1:60" ht="35.1" customHeight="1" x14ac:dyDescent="0.25">
      <c r="A98" s="222" t="s">
        <v>39</v>
      </c>
      <c r="B98" s="30">
        <v>9</v>
      </c>
      <c r="C98" s="119" t="s">
        <v>60</v>
      </c>
      <c r="D98" s="620">
        <v>1000</v>
      </c>
      <c r="F98" s="117">
        <v>1</v>
      </c>
      <c r="G98" s="700" t="s">
        <v>5613</v>
      </c>
      <c r="H98" s="878" t="str">
        <f t="shared" si="136"/>
        <v>014</v>
      </c>
      <c r="I98" s="397">
        <v>81112000</v>
      </c>
      <c r="J98" s="380" t="s">
        <v>6254</v>
      </c>
      <c r="K98" s="408" t="s">
        <v>6417</v>
      </c>
      <c r="L98" s="726">
        <v>170</v>
      </c>
      <c r="M98" s="727">
        <v>170</v>
      </c>
      <c r="N98" s="931"/>
      <c r="O98" s="530">
        <f t="shared" ref="O98:O114" si="165">IF(N98&gt;L98,"0 ",N98-L98)</f>
        <v>-170</v>
      </c>
      <c r="P98" s="530" t="str">
        <f t="shared" ref="P98:P114" si="166">IF(N98&lt;L98,"0 ",N98-L98)</f>
        <v xml:space="preserve">0 </v>
      </c>
      <c r="Q98" s="646"/>
      <c r="R98" s="536"/>
      <c r="S98" s="536"/>
      <c r="T98" s="536"/>
      <c r="U98" s="536"/>
      <c r="V98" s="536"/>
      <c r="W98" s="683" t="str">
        <f>IF(SUM(Q98:V98)=X98,"OK",SUM(Q98:V98)-X98)</f>
        <v>OK</v>
      </c>
      <c r="X98" s="141"/>
      <c r="Y98" s="141"/>
      <c r="Z98" s="552"/>
      <c r="AA98" s="552"/>
      <c r="AB98" s="683" t="str">
        <f>IF(SUM(Z98:AA98)=AC98,"OK",SUM(Z98:AA98)-AC98)</f>
        <v>OK</v>
      </c>
      <c r="AC98" s="593"/>
      <c r="AD98" s="530">
        <f t="shared" ref="AD98:AD114" si="167">X98+Y98+AC98</f>
        <v>0</v>
      </c>
      <c r="AE98" s="842">
        <f t="shared" ref="AE98:AE114" si="168">N98+AD98</f>
        <v>0</v>
      </c>
      <c r="AF98" s="931"/>
      <c r="AG98" s="530">
        <f t="shared" ref="AG98:AG114" si="169">IF(AF98&gt;M98,"0 ",AF98-M98)</f>
        <v>-170</v>
      </c>
      <c r="AH98" s="530" t="str">
        <f t="shared" ref="AH98:AH114" si="170">IF(AF98&lt;M98,"0 ",AF98-M98)</f>
        <v xml:space="preserve">0 </v>
      </c>
      <c r="AI98" s="641"/>
      <c r="AJ98" s="537"/>
      <c r="AK98" s="537"/>
      <c r="AL98" s="537"/>
      <c r="AM98" s="537"/>
      <c r="AN98" s="537"/>
      <c r="AO98" s="683" t="str">
        <f>IF(SUM(AI98:AN98)=AP98,"OK",SUM(AI98:AN98)-AP98)</f>
        <v>OK</v>
      </c>
      <c r="AP98" s="141"/>
      <c r="AQ98" s="141"/>
      <c r="AR98" s="552"/>
      <c r="AS98" s="552"/>
      <c r="AT98" s="683" t="str">
        <f>IF(SUM(AR98:AS98)=AU98,"OK",SUM(AR98:AS98)-AU98)</f>
        <v>OK</v>
      </c>
      <c r="AU98" s="593"/>
      <c r="AV98" s="530">
        <f t="shared" ref="AV98:AV114" si="171">AP98+AQ98+AU98</f>
        <v>0</v>
      </c>
      <c r="AW98" s="842">
        <f t="shared" ref="AW98:AW114" si="172">AF98+AV98</f>
        <v>0</v>
      </c>
      <c r="AX98" s="115">
        <f t="shared" ref="AX98:AX114" si="173">L98</f>
        <v>170</v>
      </c>
      <c r="AY98" s="5">
        <f t="shared" ref="AY98:AY114" si="174">AE98</f>
        <v>0</v>
      </c>
      <c r="AZ98" s="7">
        <f t="shared" ref="AZ98" si="175">AY98-AX98</f>
        <v>-170</v>
      </c>
      <c r="BA98" s="335">
        <f t="shared" ref="BA98" si="176">AZ98/AX98</f>
        <v>-1</v>
      </c>
      <c r="BB98" s="23">
        <f t="shared" ref="BB98:BB114" si="177">M98</f>
        <v>170</v>
      </c>
      <c r="BC98" s="5">
        <f t="shared" ref="BC98" si="178">AW98</f>
        <v>0</v>
      </c>
      <c r="BD98" s="7">
        <f t="shared" ref="BD98" si="179">BC98-BB98</f>
        <v>-170</v>
      </c>
      <c r="BE98" s="335">
        <f t="shared" ref="BE98" si="180">BD98/BB98</f>
        <v>-1</v>
      </c>
      <c r="BG98" s="826" t="str">
        <f t="shared" ref="BG98:BG114" si="181">RIGHT(LEFT(I98,3),2)&amp;"."&amp;RIGHT(LEFT(I98,5),2)</f>
        <v>11.12</v>
      </c>
      <c r="BH98" s="607" t="b">
        <f>COUNTIF('Codes SEC'!$B$2:$B$250,Ministres!BG98)&gt;0</f>
        <v>1</v>
      </c>
    </row>
    <row r="99" spans="1:60" ht="35.1" customHeight="1" x14ac:dyDescent="0.25">
      <c r="A99" s="222" t="s">
        <v>39</v>
      </c>
      <c r="B99" s="112" t="s">
        <v>5886</v>
      </c>
      <c r="C99" s="119" t="s">
        <v>60</v>
      </c>
      <c r="D99" s="620">
        <v>1000</v>
      </c>
      <c r="E99" s="278"/>
      <c r="F99" s="116">
        <v>12</v>
      </c>
      <c r="G99" s="700" t="s">
        <v>5613</v>
      </c>
      <c r="H99" s="888" t="str">
        <f t="shared" si="136"/>
        <v>014</v>
      </c>
      <c r="I99" s="580">
        <v>81112000</v>
      </c>
      <c r="J99" s="689" t="s">
        <v>6471</v>
      </c>
      <c r="K99" s="411" t="s">
        <v>6472</v>
      </c>
      <c r="L99" s="733">
        <v>0</v>
      </c>
      <c r="M99" s="734">
        <v>0</v>
      </c>
      <c r="N99" s="931"/>
      <c r="O99" s="530">
        <f t="shared" si="165"/>
        <v>0</v>
      </c>
      <c r="P99" s="530">
        <f t="shared" si="166"/>
        <v>0</v>
      </c>
      <c r="Q99" s="646"/>
      <c r="R99" s="536"/>
      <c r="S99" s="536"/>
      <c r="T99" s="536"/>
      <c r="U99" s="536"/>
      <c r="V99" s="536"/>
      <c r="W99" s="683" t="str">
        <f>IF(SUM(Q99:V99)=X99,"OK",SUM(Q99:V99)-X99)</f>
        <v>OK</v>
      </c>
      <c r="X99" s="141"/>
      <c r="Y99" s="141"/>
      <c r="Z99" s="552"/>
      <c r="AA99" s="552"/>
      <c r="AB99" s="683" t="str">
        <f>IF(SUM(Z99:AA99)=AC99,"OK",SUM(Z99:AA99)-AC99)</f>
        <v>OK</v>
      </c>
      <c r="AC99" s="593"/>
      <c r="AD99" s="530">
        <f t="shared" si="167"/>
        <v>0</v>
      </c>
      <c r="AE99" s="842">
        <f t="shared" si="168"/>
        <v>0</v>
      </c>
      <c r="AF99" s="931"/>
      <c r="AG99" s="530">
        <f t="shared" si="169"/>
        <v>0</v>
      </c>
      <c r="AH99" s="530">
        <f t="shared" si="170"/>
        <v>0</v>
      </c>
      <c r="AI99" s="641"/>
      <c r="AJ99" s="537"/>
      <c r="AK99" s="537"/>
      <c r="AL99" s="537"/>
      <c r="AM99" s="537"/>
      <c r="AN99" s="537"/>
      <c r="AO99" s="683" t="str">
        <f>IF(SUM(AI99:AN99)=AP99,"OK",SUM(AI99:AN99)-AP99)</f>
        <v>OK</v>
      </c>
      <c r="AP99" s="141"/>
      <c r="AQ99" s="141"/>
      <c r="AR99" s="552"/>
      <c r="AS99" s="552"/>
      <c r="AT99" s="683" t="str">
        <f>IF(SUM(AR99:AS99)=AU99,"OK",SUM(AR99:AS99)-AU99)</f>
        <v>OK</v>
      </c>
      <c r="AU99" s="593"/>
      <c r="AV99" s="530">
        <f t="shared" si="171"/>
        <v>0</v>
      </c>
      <c r="AW99" s="842">
        <f t="shared" si="172"/>
        <v>0</v>
      </c>
      <c r="AX99" s="115">
        <f t="shared" si="173"/>
        <v>0</v>
      </c>
      <c r="AY99" s="5">
        <f t="shared" si="174"/>
        <v>0</v>
      </c>
      <c r="AZ99" s="7">
        <f>AY99-AX99</f>
        <v>0</v>
      </c>
      <c r="BA99" s="335" t="e">
        <f>AZ99/AX99</f>
        <v>#DIV/0!</v>
      </c>
      <c r="BB99" s="23">
        <f t="shared" si="177"/>
        <v>0</v>
      </c>
      <c r="BC99" s="5">
        <f>AW99</f>
        <v>0</v>
      </c>
      <c r="BD99" s="7">
        <f>BC99-BB99</f>
        <v>0</v>
      </c>
      <c r="BE99" s="335" t="e">
        <f>BD99/BB99</f>
        <v>#DIV/0!</v>
      </c>
      <c r="BG99" s="826" t="str">
        <f t="shared" si="181"/>
        <v>11.12</v>
      </c>
      <c r="BH99" s="607" t="b">
        <f>COUNTIF('Codes SEC'!$B$2:$B$250,Ministres!BG99)&gt;0</f>
        <v>1</v>
      </c>
    </row>
    <row r="100" spans="1:60" ht="35.1" customHeight="1" x14ac:dyDescent="0.25">
      <c r="A100" s="222" t="s">
        <v>39</v>
      </c>
      <c r="B100" s="30">
        <v>9</v>
      </c>
      <c r="C100" s="119" t="s">
        <v>60</v>
      </c>
      <c r="D100" s="620">
        <v>1000</v>
      </c>
      <c r="F100" s="117">
        <v>12</v>
      </c>
      <c r="G100" s="694" t="s">
        <v>5462</v>
      </c>
      <c r="H100" s="878" t="str">
        <f t="shared" si="136"/>
        <v>014</v>
      </c>
      <c r="I100" s="397">
        <v>81120000</v>
      </c>
      <c r="J100" s="380" t="s">
        <v>4060</v>
      </c>
      <c r="K100" s="422" t="s">
        <v>4695</v>
      </c>
      <c r="L100" s="726">
        <v>47</v>
      </c>
      <c r="M100" s="727">
        <v>47</v>
      </c>
      <c r="N100" s="931"/>
      <c r="O100" s="530">
        <f t="shared" si="165"/>
        <v>-47</v>
      </c>
      <c r="P100" s="530" t="str">
        <f t="shared" si="166"/>
        <v xml:space="preserve">0 </v>
      </c>
      <c r="Q100" s="646"/>
      <c r="R100" s="536"/>
      <c r="S100" s="536"/>
      <c r="T100" s="536"/>
      <c r="U100" s="536"/>
      <c r="V100" s="536"/>
      <c r="W100" s="683" t="str">
        <f t="shared" ref="W100:W114" si="182">IF(SUM(Q100:V100)=X100,"OK",SUM(Q100:V100)-X100)</f>
        <v>OK</v>
      </c>
      <c r="X100" s="141"/>
      <c r="Y100" s="141"/>
      <c r="Z100" s="552"/>
      <c r="AA100" s="552"/>
      <c r="AB100" s="683" t="str">
        <f t="shared" ref="AB100:AB114" si="183">IF(SUM(Z100:AA100)=AC100,"OK",SUM(Z100:AA100)-AC100)</f>
        <v>OK</v>
      </c>
      <c r="AC100" s="593"/>
      <c r="AD100" s="530">
        <f t="shared" si="167"/>
        <v>0</v>
      </c>
      <c r="AE100" s="842">
        <f t="shared" si="168"/>
        <v>0</v>
      </c>
      <c r="AF100" s="931"/>
      <c r="AG100" s="530">
        <f t="shared" si="169"/>
        <v>-47</v>
      </c>
      <c r="AH100" s="530" t="str">
        <f t="shared" si="170"/>
        <v xml:space="preserve">0 </v>
      </c>
      <c r="AI100" s="641"/>
      <c r="AJ100" s="537"/>
      <c r="AK100" s="537"/>
      <c r="AL100" s="537"/>
      <c r="AM100" s="537"/>
      <c r="AN100" s="537"/>
      <c r="AO100" s="683" t="str">
        <f t="shared" ref="AO100:AO114" si="184">IF(SUM(AI100:AN100)=AP100,"OK",SUM(AI100:AN100)-AP100)</f>
        <v>OK</v>
      </c>
      <c r="AP100" s="141"/>
      <c r="AQ100" s="141"/>
      <c r="AR100" s="552"/>
      <c r="AS100" s="552"/>
      <c r="AT100" s="683" t="str">
        <f t="shared" ref="AT100:AT114" si="185">IF(SUM(AR100:AS100)=AU100,"OK",SUM(AR100:AS100)-AU100)</f>
        <v>OK</v>
      </c>
      <c r="AU100" s="593"/>
      <c r="AV100" s="530">
        <f t="shared" si="171"/>
        <v>0</v>
      </c>
      <c r="AW100" s="842">
        <f t="shared" si="172"/>
        <v>0</v>
      </c>
      <c r="AX100" s="115">
        <f t="shared" si="173"/>
        <v>47</v>
      </c>
      <c r="AY100" s="5">
        <f t="shared" si="174"/>
        <v>0</v>
      </c>
      <c r="AZ100" s="7">
        <f t="shared" ref="AZ100:AZ114" si="186">AY100-AX100</f>
        <v>-47</v>
      </c>
      <c r="BA100" s="335">
        <f t="shared" ref="BA100:BA114" si="187">AZ100/AX100</f>
        <v>-1</v>
      </c>
      <c r="BB100" s="23">
        <f t="shared" si="177"/>
        <v>47</v>
      </c>
      <c r="BC100" s="5">
        <f t="shared" ref="BC100:BC114" si="188">AW100</f>
        <v>0</v>
      </c>
      <c r="BD100" s="7">
        <f t="shared" ref="BD100:BD114" si="189">BC100-BB100</f>
        <v>-47</v>
      </c>
      <c r="BE100" s="335">
        <f t="shared" ref="BE100:BE114" si="190">BD100/BB100</f>
        <v>-1</v>
      </c>
      <c r="BG100" s="826" t="str">
        <f t="shared" si="181"/>
        <v>11.20</v>
      </c>
      <c r="BH100" s="607" t="b">
        <f>COUNTIF('Codes SEC'!$B$2:$B$250,Ministres!BG100)&gt;0</f>
        <v>1</v>
      </c>
    </row>
    <row r="101" spans="1:60" ht="35.1" customHeight="1" x14ac:dyDescent="0.25">
      <c r="A101" s="222" t="s">
        <v>39</v>
      </c>
      <c r="B101" s="30">
        <v>9</v>
      </c>
      <c r="C101" s="119" t="s">
        <v>60</v>
      </c>
      <c r="D101" s="620">
        <v>1000</v>
      </c>
      <c r="F101" s="117">
        <v>1</v>
      </c>
      <c r="G101" s="694" t="s">
        <v>5462</v>
      </c>
      <c r="H101" s="878" t="str">
        <f t="shared" si="136"/>
        <v>014</v>
      </c>
      <c r="I101" s="397" t="s">
        <v>3255</v>
      </c>
      <c r="J101" s="380" t="s">
        <v>1900</v>
      </c>
      <c r="K101" s="408" t="s">
        <v>57</v>
      </c>
      <c r="L101" s="726">
        <v>20</v>
      </c>
      <c r="M101" s="727">
        <v>20</v>
      </c>
      <c r="N101" s="931"/>
      <c r="O101" s="530">
        <f t="shared" si="165"/>
        <v>-20</v>
      </c>
      <c r="P101" s="530" t="str">
        <f t="shared" si="166"/>
        <v xml:space="preserve">0 </v>
      </c>
      <c r="Q101" s="646"/>
      <c r="R101" s="536"/>
      <c r="S101" s="536"/>
      <c r="T101" s="536"/>
      <c r="U101" s="536"/>
      <c r="V101" s="536"/>
      <c r="W101" s="683" t="str">
        <f>IF(SUM(Q101:V101)=X101,"OK",SUM(Q101:V101)-X101)</f>
        <v>OK</v>
      </c>
      <c r="X101" s="141"/>
      <c r="Y101" s="141"/>
      <c r="Z101" s="552"/>
      <c r="AA101" s="552"/>
      <c r="AB101" s="683" t="str">
        <f>IF(SUM(Z101:AA101)=AC101,"OK",SUM(Z101:AA101)-AC101)</f>
        <v>OK</v>
      </c>
      <c r="AC101" s="593"/>
      <c r="AD101" s="530">
        <f t="shared" si="167"/>
        <v>0</v>
      </c>
      <c r="AE101" s="842">
        <f t="shared" si="168"/>
        <v>0</v>
      </c>
      <c r="AF101" s="931"/>
      <c r="AG101" s="530">
        <f t="shared" si="169"/>
        <v>-20</v>
      </c>
      <c r="AH101" s="530" t="str">
        <f t="shared" si="170"/>
        <v xml:space="preserve">0 </v>
      </c>
      <c r="AI101" s="641"/>
      <c r="AJ101" s="537"/>
      <c r="AK101" s="537"/>
      <c r="AL101" s="537"/>
      <c r="AM101" s="537"/>
      <c r="AN101" s="537"/>
      <c r="AO101" s="683" t="str">
        <f>IF(SUM(AI101:AN101)=AP101,"OK",SUM(AI101:AN101)-AP101)</f>
        <v>OK</v>
      </c>
      <c r="AP101" s="141"/>
      <c r="AQ101" s="141"/>
      <c r="AR101" s="552"/>
      <c r="AS101" s="552"/>
      <c r="AT101" s="683" t="str">
        <f>IF(SUM(AR101:AS101)=AU101,"OK",SUM(AR101:AS101)-AU101)</f>
        <v>OK</v>
      </c>
      <c r="AU101" s="593"/>
      <c r="AV101" s="530">
        <f t="shared" si="171"/>
        <v>0</v>
      </c>
      <c r="AW101" s="842">
        <f t="shared" si="172"/>
        <v>0</v>
      </c>
      <c r="AX101" s="115">
        <f t="shared" si="173"/>
        <v>20</v>
      </c>
      <c r="AY101" s="5">
        <f t="shared" si="174"/>
        <v>0</v>
      </c>
      <c r="AZ101" s="7">
        <f>AY101-AX101</f>
        <v>-20</v>
      </c>
      <c r="BA101" s="335">
        <f>AZ101/AX101</f>
        <v>-1</v>
      </c>
      <c r="BB101" s="23">
        <f t="shared" si="177"/>
        <v>20</v>
      </c>
      <c r="BC101" s="5">
        <f>AW101</f>
        <v>0</v>
      </c>
      <c r="BD101" s="7">
        <f>BC101-BB101</f>
        <v>-20</v>
      </c>
      <c r="BE101" s="335">
        <f>BD101/BB101</f>
        <v>-1</v>
      </c>
      <c r="BG101" s="826" t="str">
        <f t="shared" si="181"/>
        <v>11.40</v>
      </c>
      <c r="BH101" s="607" t="b">
        <f>COUNTIF('Codes SEC'!$B$2:$B$250,Ministres!BG101)&gt;0</f>
        <v>1</v>
      </c>
    </row>
    <row r="102" spans="1:60" ht="35.1" customHeight="1" x14ac:dyDescent="0.25">
      <c r="A102" s="222" t="s">
        <v>39</v>
      </c>
      <c r="B102" s="30">
        <v>9</v>
      </c>
      <c r="C102" s="119" t="s">
        <v>60</v>
      </c>
      <c r="D102" s="620">
        <v>1000</v>
      </c>
      <c r="F102" s="117">
        <v>12</v>
      </c>
      <c r="G102" s="694">
        <v>1</v>
      </c>
      <c r="H102" s="878" t="str">
        <f t="shared" si="136"/>
        <v>014</v>
      </c>
      <c r="I102" s="397" t="s">
        <v>3257</v>
      </c>
      <c r="J102" s="380" t="s">
        <v>1901</v>
      </c>
      <c r="K102" s="408" t="s">
        <v>498</v>
      </c>
      <c r="L102" s="726">
        <v>78</v>
      </c>
      <c r="M102" s="727">
        <v>80</v>
      </c>
      <c r="N102" s="931"/>
      <c r="O102" s="530">
        <f t="shared" si="165"/>
        <v>-78</v>
      </c>
      <c r="P102" s="530" t="str">
        <f t="shared" si="166"/>
        <v xml:space="preserve">0 </v>
      </c>
      <c r="Q102" s="646"/>
      <c r="R102" s="536"/>
      <c r="S102" s="536"/>
      <c r="T102" s="536"/>
      <c r="U102" s="536"/>
      <c r="V102" s="536"/>
      <c r="W102" s="683" t="str">
        <f t="shared" si="182"/>
        <v>OK</v>
      </c>
      <c r="X102" s="141"/>
      <c r="Y102" s="141"/>
      <c r="Z102" s="552"/>
      <c r="AA102" s="552"/>
      <c r="AB102" s="683" t="str">
        <f t="shared" si="183"/>
        <v>OK</v>
      </c>
      <c r="AC102" s="593"/>
      <c r="AD102" s="530">
        <f t="shared" si="167"/>
        <v>0</v>
      </c>
      <c r="AE102" s="842">
        <f t="shared" si="168"/>
        <v>0</v>
      </c>
      <c r="AF102" s="931"/>
      <c r="AG102" s="530">
        <f t="shared" si="169"/>
        <v>-80</v>
      </c>
      <c r="AH102" s="530" t="str">
        <f t="shared" si="170"/>
        <v xml:space="preserve">0 </v>
      </c>
      <c r="AI102" s="641"/>
      <c r="AJ102" s="537"/>
      <c r="AK102" s="537"/>
      <c r="AL102" s="537"/>
      <c r="AM102" s="537"/>
      <c r="AN102" s="537"/>
      <c r="AO102" s="683" t="str">
        <f t="shared" si="184"/>
        <v>OK</v>
      </c>
      <c r="AP102" s="141"/>
      <c r="AQ102" s="141"/>
      <c r="AR102" s="552"/>
      <c r="AS102" s="552"/>
      <c r="AT102" s="683" t="str">
        <f t="shared" si="185"/>
        <v>OK</v>
      </c>
      <c r="AU102" s="593"/>
      <c r="AV102" s="530">
        <f t="shared" si="171"/>
        <v>0</v>
      </c>
      <c r="AW102" s="842">
        <f t="shared" si="172"/>
        <v>0</v>
      </c>
      <c r="AX102" s="115">
        <f t="shared" si="173"/>
        <v>78</v>
      </c>
      <c r="AY102" s="5">
        <f t="shared" si="174"/>
        <v>0</v>
      </c>
      <c r="AZ102" s="7">
        <f t="shared" si="186"/>
        <v>-78</v>
      </c>
      <c r="BA102" s="335">
        <f t="shared" si="187"/>
        <v>-1</v>
      </c>
      <c r="BB102" s="23">
        <f t="shared" si="177"/>
        <v>80</v>
      </c>
      <c r="BC102" s="5">
        <f t="shared" si="188"/>
        <v>0</v>
      </c>
      <c r="BD102" s="7">
        <f t="shared" si="189"/>
        <v>-80</v>
      </c>
      <c r="BE102" s="335">
        <f t="shared" si="190"/>
        <v>-1</v>
      </c>
      <c r="BG102" s="826" t="str">
        <f t="shared" si="181"/>
        <v>12.11</v>
      </c>
      <c r="BH102" s="607" t="b">
        <f>COUNTIF('Codes SEC'!$B$2:$B$250,Ministres!BG102)&gt;0</f>
        <v>1</v>
      </c>
    </row>
    <row r="103" spans="1:60" ht="35.1" customHeight="1" x14ac:dyDescent="0.25">
      <c r="A103" s="222" t="s">
        <v>39</v>
      </c>
      <c r="B103" s="30">
        <v>9</v>
      </c>
      <c r="C103" s="119" t="s">
        <v>60</v>
      </c>
      <c r="D103" s="620">
        <v>1000</v>
      </c>
      <c r="F103" s="117">
        <v>12</v>
      </c>
      <c r="G103" s="694">
        <v>1</v>
      </c>
      <c r="H103" s="878" t="str">
        <f t="shared" si="136"/>
        <v>014</v>
      </c>
      <c r="I103" s="397" t="s">
        <v>3257</v>
      </c>
      <c r="J103" s="380" t="s">
        <v>1903</v>
      </c>
      <c r="K103" s="408" t="s">
        <v>370</v>
      </c>
      <c r="L103" s="726">
        <v>41</v>
      </c>
      <c r="M103" s="727">
        <v>41</v>
      </c>
      <c r="N103" s="931"/>
      <c r="O103" s="530">
        <f t="shared" si="165"/>
        <v>-41</v>
      </c>
      <c r="P103" s="530" t="str">
        <f t="shared" si="166"/>
        <v xml:space="preserve">0 </v>
      </c>
      <c r="Q103" s="646"/>
      <c r="R103" s="536"/>
      <c r="S103" s="536"/>
      <c r="T103" s="536"/>
      <c r="U103" s="536"/>
      <c r="V103" s="536"/>
      <c r="W103" s="683" t="str">
        <f>IF(SUM(Q103:V103)=X103,"OK",SUM(Q103:V103)-X103)</f>
        <v>OK</v>
      </c>
      <c r="X103" s="141"/>
      <c r="Y103" s="141"/>
      <c r="Z103" s="552"/>
      <c r="AA103" s="552"/>
      <c r="AB103" s="683" t="str">
        <f>IF(SUM(Z103:AA103)=AC103,"OK",SUM(Z103:AA103)-AC103)</f>
        <v>OK</v>
      </c>
      <c r="AC103" s="593"/>
      <c r="AD103" s="530">
        <f t="shared" si="167"/>
        <v>0</v>
      </c>
      <c r="AE103" s="842">
        <f t="shared" si="168"/>
        <v>0</v>
      </c>
      <c r="AF103" s="931"/>
      <c r="AG103" s="530">
        <f t="shared" si="169"/>
        <v>-41</v>
      </c>
      <c r="AH103" s="530" t="str">
        <f t="shared" si="170"/>
        <v xml:space="preserve">0 </v>
      </c>
      <c r="AI103" s="641"/>
      <c r="AJ103" s="537"/>
      <c r="AK103" s="537"/>
      <c r="AL103" s="537"/>
      <c r="AM103" s="537"/>
      <c r="AN103" s="537"/>
      <c r="AO103" s="683" t="str">
        <f>IF(SUM(AI103:AN103)=AP103,"OK",SUM(AI103:AN103)-AP103)</f>
        <v>OK</v>
      </c>
      <c r="AP103" s="141"/>
      <c r="AQ103" s="141"/>
      <c r="AR103" s="552"/>
      <c r="AS103" s="552"/>
      <c r="AT103" s="683" t="str">
        <f>IF(SUM(AR103:AS103)=AU103,"OK",SUM(AR103:AS103)-AU103)</f>
        <v>OK</v>
      </c>
      <c r="AU103" s="593"/>
      <c r="AV103" s="530">
        <f t="shared" si="171"/>
        <v>0</v>
      </c>
      <c r="AW103" s="842">
        <f t="shared" si="172"/>
        <v>0</v>
      </c>
      <c r="AX103" s="115">
        <f t="shared" si="173"/>
        <v>41</v>
      </c>
      <c r="AY103" s="5">
        <f t="shared" si="174"/>
        <v>0</v>
      </c>
      <c r="AZ103" s="7">
        <f>AY103-AX103</f>
        <v>-41</v>
      </c>
      <c r="BA103" s="335">
        <f>AZ103/AX103</f>
        <v>-1</v>
      </c>
      <c r="BB103" s="23">
        <f t="shared" si="177"/>
        <v>41</v>
      </c>
      <c r="BC103" s="5">
        <f>AW103</f>
        <v>0</v>
      </c>
      <c r="BD103" s="7">
        <f>BC103-BB103</f>
        <v>-41</v>
      </c>
      <c r="BE103" s="335">
        <f>BD103/BB103</f>
        <v>-1</v>
      </c>
      <c r="BG103" s="826" t="str">
        <f t="shared" si="181"/>
        <v>12.11</v>
      </c>
      <c r="BH103" s="607" t="b">
        <f>COUNTIF('Codes SEC'!$B$2:$B$250,Ministres!BG103)&gt;0</f>
        <v>1</v>
      </c>
    </row>
    <row r="104" spans="1:60" ht="85.5" customHeight="1" x14ac:dyDescent="0.25">
      <c r="A104" s="222" t="s">
        <v>39</v>
      </c>
      <c r="B104" s="30">
        <v>9</v>
      </c>
      <c r="C104" s="119" t="s">
        <v>60</v>
      </c>
      <c r="D104" s="620">
        <v>1000</v>
      </c>
      <c r="F104" s="117">
        <v>12</v>
      </c>
      <c r="G104" s="694">
        <v>1</v>
      </c>
      <c r="H104" s="878" t="str">
        <f t="shared" si="136"/>
        <v>014</v>
      </c>
      <c r="I104" s="397" t="s">
        <v>3257</v>
      </c>
      <c r="J104" s="380" t="s">
        <v>1904</v>
      </c>
      <c r="K104" s="408" t="s">
        <v>194</v>
      </c>
      <c r="L104" s="726">
        <v>168</v>
      </c>
      <c r="M104" s="727">
        <v>168</v>
      </c>
      <c r="N104" s="931"/>
      <c r="O104" s="530">
        <f t="shared" si="165"/>
        <v>-168</v>
      </c>
      <c r="P104" s="530" t="str">
        <f t="shared" si="166"/>
        <v xml:space="preserve">0 </v>
      </c>
      <c r="Q104" s="646"/>
      <c r="R104" s="536"/>
      <c r="S104" s="536"/>
      <c r="T104" s="536"/>
      <c r="U104" s="536"/>
      <c r="V104" s="536"/>
      <c r="W104" s="683" t="str">
        <f>IF(SUM(Q104:V104)=X104,"OK",SUM(Q104:V104)-X104)</f>
        <v>OK</v>
      </c>
      <c r="X104" s="141"/>
      <c r="Y104" s="141"/>
      <c r="Z104" s="552"/>
      <c r="AA104" s="552"/>
      <c r="AB104" s="683" t="str">
        <f>IF(SUM(Z104:AA104)=AC104,"OK",SUM(Z104:AA104)-AC104)</f>
        <v>OK</v>
      </c>
      <c r="AC104" s="593"/>
      <c r="AD104" s="530">
        <f t="shared" si="167"/>
        <v>0</v>
      </c>
      <c r="AE104" s="842">
        <f t="shared" si="168"/>
        <v>0</v>
      </c>
      <c r="AF104" s="931"/>
      <c r="AG104" s="530">
        <f t="shared" si="169"/>
        <v>-168</v>
      </c>
      <c r="AH104" s="530" t="str">
        <f t="shared" si="170"/>
        <v xml:space="preserve">0 </v>
      </c>
      <c r="AI104" s="641"/>
      <c r="AJ104" s="537"/>
      <c r="AK104" s="537"/>
      <c r="AL104" s="537"/>
      <c r="AM104" s="537"/>
      <c r="AN104" s="537"/>
      <c r="AO104" s="683" t="str">
        <f>IF(SUM(AI104:AN104)=AP104,"OK",SUM(AI104:AN104)-AP104)</f>
        <v>OK</v>
      </c>
      <c r="AP104" s="141"/>
      <c r="AQ104" s="141"/>
      <c r="AR104" s="552"/>
      <c r="AS104" s="552"/>
      <c r="AT104" s="683" t="str">
        <f>IF(SUM(AR104:AS104)=AU104,"OK",SUM(AR104:AS104)-AU104)</f>
        <v>OK</v>
      </c>
      <c r="AU104" s="593"/>
      <c r="AV104" s="530">
        <f t="shared" si="171"/>
        <v>0</v>
      </c>
      <c r="AW104" s="842">
        <f t="shared" si="172"/>
        <v>0</v>
      </c>
      <c r="AX104" s="115">
        <f t="shared" si="173"/>
        <v>168</v>
      </c>
      <c r="AY104" s="5">
        <f t="shared" si="174"/>
        <v>0</v>
      </c>
      <c r="AZ104" s="7">
        <f>AY104-AX104</f>
        <v>-168</v>
      </c>
      <c r="BA104" s="335">
        <f>AZ104/AX104</f>
        <v>-1</v>
      </c>
      <c r="BB104" s="23">
        <f t="shared" si="177"/>
        <v>168</v>
      </c>
      <c r="BC104" s="5">
        <f>AW104</f>
        <v>0</v>
      </c>
      <c r="BD104" s="7">
        <f>BC104-BB104</f>
        <v>-168</v>
      </c>
      <c r="BE104" s="335">
        <f>BD104/BB104</f>
        <v>-1</v>
      </c>
      <c r="BG104" s="826" t="str">
        <f t="shared" si="181"/>
        <v>12.11</v>
      </c>
      <c r="BH104" s="607" t="b">
        <f>COUNTIF('Codes SEC'!$B$2:$B$250,Ministres!BG104)&gt;0</f>
        <v>1</v>
      </c>
    </row>
    <row r="105" spans="1:60" ht="35.1" customHeight="1" x14ac:dyDescent="0.25">
      <c r="A105" s="222" t="s">
        <v>39</v>
      </c>
      <c r="B105" s="30">
        <v>9</v>
      </c>
      <c r="C105" s="119" t="s">
        <v>60</v>
      </c>
      <c r="D105" s="620">
        <v>1000</v>
      </c>
      <c r="F105" s="117">
        <v>12</v>
      </c>
      <c r="G105" s="694">
        <v>1</v>
      </c>
      <c r="H105" s="878" t="str">
        <f t="shared" si="136"/>
        <v>014</v>
      </c>
      <c r="I105" s="397" t="s">
        <v>3257</v>
      </c>
      <c r="J105" s="380" t="s">
        <v>1905</v>
      </c>
      <c r="K105" s="408" t="s">
        <v>284</v>
      </c>
      <c r="L105" s="726">
        <v>408</v>
      </c>
      <c r="M105" s="727">
        <v>408</v>
      </c>
      <c r="N105" s="931"/>
      <c r="O105" s="530">
        <f t="shared" si="165"/>
        <v>-408</v>
      </c>
      <c r="P105" s="530" t="str">
        <f t="shared" si="166"/>
        <v xml:space="preserve">0 </v>
      </c>
      <c r="Q105" s="646"/>
      <c r="R105" s="536"/>
      <c r="S105" s="536"/>
      <c r="T105" s="536"/>
      <c r="U105" s="536"/>
      <c r="V105" s="536"/>
      <c r="W105" s="683" t="str">
        <f>IF(SUM(Q105:V105)=X105,"OK",SUM(Q105:V105)-X105)</f>
        <v>OK</v>
      </c>
      <c r="X105" s="141"/>
      <c r="Y105" s="141"/>
      <c r="Z105" s="552"/>
      <c r="AA105" s="552"/>
      <c r="AB105" s="683" t="str">
        <f>IF(SUM(Z105:AA105)=AC105,"OK",SUM(Z105:AA105)-AC105)</f>
        <v>OK</v>
      </c>
      <c r="AC105" s="593"/>
      <c r="AD105" s="530">
        <f t="shared" si="167"/>
        <v>0</v>
      </c>
      <c r="AE105" s="842">
        <f t="shared" si="168"/>
        <v>0</v>
      </c>
      <c r="AF105" s="931"/>
      <c r="AG105" s="530">
        <f t="shared" si="169"/>
        <v>-408</v>
      </c>
      <c r="AH105" s="530" t="str">
        <f t="shared" si="170"/>
        <v xml:space="preserve">0 </v>
      </c>
      <c r="AI105" s="641"/>
      <c r="AJ105" s="537"/>
      <c r="AK105" s="537"/>
      <c r="AL105" s="537"/>
      <c r="AM105" s="537"/>
      <c r="AN105" s="537"/>
      <c r="AO105" s="683" t="str">
        <f>IF(SUM(AI105:AN105)=AP105,"OK",SUM(AI105:AN105)-AP105)</f>
        <v>OK</v>
      </c>
      <c r="AP105" s="141"/>
      <c r="AQ105" s="141"/>
      <c r="AR105" s="552"/>
      <c r="AS105" s="552"/>
      <c r="AT105" s="683" t="str">
        <f>IF(SUM(AR105:AS105)=AU105,"OK",SUM(AR105:AS105)-AU105)</f>
        <v>OK</v>
      </c>
      <c r="AU105" s="593"/>
      <c r="AV105" s="530">
        <f t="shared" si="171"/>
        <v>0</v>
      </c>
      <c r="AW105" s="842">
        <f t="shared" si="172"/>
        <v>0</v>
      </c>
      <c r="AX105" s="115">
        <f t="shared" si="173"/>
        <v>408</v>
      </c>
      <c r="AY105" s="5">
        <f t="shared" si="174"/>
        <v>0</v>
      </c>
      <c r="AZ105" s="7">
        <f>AY105-AX105</f>
        <v>-408</v>
      </c>
      <c r="BA105" s="335">
        <f>AZ105/AX105</f>
        <v>-1</v>
      </c>
      <c r="BB105" s="23">
        <f t="shared" si="177"/>
        <v>408</v>
      </c>
      <c r="BC105" s="5">
        <f>AW105</f>
        <v>0</v>
      </c>
      <c r="BD105" s="7">
        <f>BC105-BB105</f>
        <v>-408</v>
      </c>
      <c r="BE105" s="335">
        <f>BD105/BB105</f>
        <v>-1</v>
      </c>
      <c r="BG105" s="826" t="str">
        <f t="shared" si="181"/>
        <v>12.11</v>
      </c>
      <c r="BH105" s="607" t="b">
        <f>COUNTIF('Codes SEC'!$B$2:$B$250,Ministres!BG105)&gt;0</f>
        <v>1</v>
      </c>
    </row>
    <row r="106" spans="1:60" ht="35.1" customHeight="1" x14ac:dyDescent="0.25">
      <c r="A106" s="222" t="s">
        <v>39</v>
      </c>
      <c r="B106" s="30">
        <v>9</v>
      </c>
      <c r="C106" s="119" t="s">
        <v>60</v>
      </c>
      <c r="D106" s="620">
        <v>1000</v>
      </c>
      <c r="F106" s="117">
        <v>12</v>
      </c>
      <c r="G106" s="694">
        <v>1</v>
      </c>
      <c r="H106" s="878" t="str">
        <f t="shared" si="136"/>
        <v>014</v>
      </c>
      <c r="I106" s="397" t="s">
        <v>3257</v>
      </c>
      <c r="J106" s="380" t="s">
        <v>1906</v>
      </c>
      <c r="K106" s="408" t="s">
        <v>285</v>
      </c>
      <c r="L106" s="726">
        <v>190</v>
      </c>
      <c r="M106" s="727">
        <v>190</v>
      </c>
      <c r="N106" s="931"/>
      <c r="O106" s="530">
        <f t="shared" si="165"/>
        <v>-190</v>
      </c>
      <c r="P106" s="530" t="str">
        <f t="shared" si="166"/>
        <v xml:space="preserve">0 </v>
      </c>
      <c r="Q106" s="646"/>
      <c r="R106" s="536"/>
      <c r="S106" s="536"/>
      <c r="T106" s="536"/>
      <c r="U106" s="536"/>
      <c r="V106" s="536"/>
      <c r="W106" s="683" t="str">
        <f>IF(SUM(Q106:V106)=X106,"OK",SUM(Q106:V106)-X106)</f>
        <v>OK</v>
      </c>
      <c r="X106" s="141"/>
      <c r="Y106" s="141"/>
      <c r="Z106" s="552"/>
      <c r="AA106" s="552"/>
      <c r="AB106" s="683" t="str">
        <f>IF(SUM(Z106:AA106)=AC106,"OK",SUM(Z106:AA106)-AC106)</f>
        <v>OK</v>
      </c>
      <c r="AC106" s="593"/>
      <c r="AD106" s="530">
        <f t="shared" si="167"/>
        <v>0</v>
      </c>
      <c r="AE106" s="842">
        <f t="shared" si="168"/>
        <v>0</v>
      </c>
      <c r="AF106" s="931"/>
      <c r="AG106" s="530">
        <f t="shared" si="169"/>
        <v>-190</v>
      </c>
      <c r="AH106" s="530" t="str">
        <f t="shared" si="170"/>
        <v xml:space="preserve">0 </v>
      </c>
      <c r="AI106" s="641"/>
      <c r="AJ106" s="537"/>
      <c r="AK106" s="537"/>
      <c r="AL106" s="537"/>
      <c r="AM106" s="537"/>
      <c r="AN106" s="537"/>
      <c r="AO106" s="683" t="str">
        <f>IF(SUM(AI106:AN106)=AP106,"OK",SUM(AI106:AN106)-AP106)</f>
        <v>OK</v>
      </c>
      <c r="AP106" s="141"/>
      <c r="AQ106" s="141"/>
      <c r="AR106" s="552"/>
      <c r="AS106" s="552"/>
      <c r="AT106" s="683" t="str">
        <f>IF(SUM(AR106:AS106)=AU106,"OK",SUM(AR106:AS106)-AU106)</f>
        <v>OK</v>
      </c>
      <c r="AU106" s="593"/>
      <c r="AV106" s="530">
        <f t="shared" si="171"/>
        <v>0</v>
      </c>
      <c r="AW106" s="842">
        <f t="shared" si="172"/>
        <v>0</v>
      </c>
      <c r="AX106" s="115">
        <f t="shared" si="173"/>
        <v>190</v>
      </c>
      <c r="AY106" s="5">
        <f t="shared" si="174"/>
        <v>0</v>
      </c>
      <c r="AZ106" s="7">
        <f>AY106-AX106</f>
        <v>-190</v>
      </c>
      <c r="BA106" s="335">
        <f>AZ106/AX106</f>
        <v>-1</v>
      </c>
      <c r="BB106" s="23">
        <f t="shared" si="177"/>
        <v>190</v>
      </c>
      <c r="BC106" s="5">
        <f>AW106</f>
        <v>0</v>
      </c>
      <c r="BD106" s="7">
        <f>BC106-BB106</f>
        <v>-190</v>
      </c>
      <c r="BE106" s="335">
        <f>BD106/BB106</f>
        <v>-1</v>
      </c>
      <c r="BG106" s="826" t="str">
        <f t="shared" si="181"/>
        <v>12.11</v>
      </c>
      <c r="BH106" s="607" t="b">
        <f>COUNTIF('Codes SEC'!$B$2:$B$250,Ministres!BG106)&gt;0</f>
        <v>1</v>
      </c>
    </row>
    <row r="107" spans="1:60" ht="35.1" customHeight="1" x14ac:dyDescent="0.25">
      <c r="A107" s="222" t="s">
        <v>39</v>
      </c>
      <c r="B107" s="30">
        <v>9</v>
      </c>
      <c r="C107" s="119" t="s">
        <v>60</v>
      </c>
      <c r="D107" s="620">
        <v>1000</v>
      </c>
      <c r="F107" s="117">
        <v>12</v>
      </c>
      <c r="G107" s="694">
        <v>1</v>
      </c>
      <c r="H107" s="878" t="str">
        <f t="shared" si="136"/>
        <v>014</v>
      </c>
      <c r="I107" s="397" t="s">
        <v>3257</v>
      </c>
      <c r="J107" s="380" t="s">
        <v>1907</v>
      </c>
      <c r="K107" s="408" t="s">
        <v>6337</v>
      </c>
      <c r="L107" s="726">
        <v>212</v>
      </c>
      <c r="M107" s="727">
        <v>212</v>
      </c>
      <c r="N107" s="931"/>
      <c r="O107" s="530">
        <f t="shared" si="165"/>
        <v>-212</v>
      </c>
      <c r="P107" s="530" t="str">
        <f t="shared" si="166"/>
        <v xml:space="preserve">0 </v>
      </c>
      <c r="Q107" s="646"/>
      <c r="R107" s="536"/>
      <c r="S107" s="536"/>
      <c r="T107" s="536"/>
      <c r="U107" s="536"/>
      <c r="V107" s="536"/>
      <c r="W107" s="683" t="str">
        <f>IF(SUM(Q107:V107)=X107,"OK",SUM(Q107:V107)-X107)</f>
        <v>OK</v>
      </c>
      <c r="X107" s="141"/>
      <c r="Y107" s="141"/>
      <c r="Z107" s="552"/>
      <c r="AA107" s="552"/>
      <c r="AB107" s="683" t="str">
        <f>IF(SUM(Z107:AA107)=AC107,"OK",SUM(Z107:AA107)-AC107)</f>
        <v>OK</v>
      </c>
      <c r="AC107" s="593"/>
      <c r="AD107" s="530">
        <f t="shared" si="167"/>
        <v>0</v>
      </c>
      <c r="AE107" s="842">
        <f t="shared" si="168"/>
        <v>0</v>
      </c>
      <c r="AF107" s="931"/>
      <c r="AG107" s="530">
        <f t="shared" si="169"/>
        <v>-212</v>
      </c>
      <c r="AH107" s="530" t="str">
        <f t="shared" si="170"/>
        <v xml:space="preserve">0 </v>
      </c>
      <c r="AI107" s="641"/>
      <c r="AJ107" s="537"/>
      <c r="AK107" s="537"/>
      <c r="AL107" s="537"/>
      <c r="AM107" s="537"/>
      <c r="AN107" s="537"/>
      <c r="AO107" s="683" t="str">
        <f>IF(SUM(AI107:AN107)=AP107,"OK",SUM(AI107:AN107)-AP107)</f>
        <v>OK</v>
      </c>
      <c r="AP107" s="141"/>
      <c r="AQ107" s="141"/>
      <c r="AR107" s="552"/>
      <c r="AS107" s="552"/>
      <c r="AT107" s="683" t="str">
        <f>IF(SUM(AR107:AS107)=AU107,"OK",SUM(AR107:AS107)-AU107)</f>
        <v>OK</v>
      </c>
      <c r="AU107" s="593"/>
      <c r="AV107" s="530">
        <f t="shared" si="171"/>
        <v>0</v>
      </c>
      <c r="AW107" s="842">
        <f t="shared" si="172"/>
        <v>0</v>
      </c>
      <c r="AX107" s="115">
        <f t="shared" si="173"/>
        <v>212</v>
      </c>
      <c r="AY107" s="5">
        <f t="shared" si="174"/>
        <v>0</v>
      </c>
      <c r="AZ107" s="7">
        <f>AY107-AX107</f>
        <v>-212</v>
      </c>
      <c r="BA107" s="335">
        <f>AZ107/AX107</f>
        <v>-1</v>
      </c>
      <c r="BB107" s="23">
        <f t="shared" si="177"/>
        <v>212</v>
      </c>
      <c r="BC107" s="5">
        <f>AW107</f>
        <v>0</v>
      </c>
      <c r="BD107" s="7">
        <f>BC107-BB107</f>
        <v>-212</v>
      </c>
      <c r="BE107" s="335">
        <f>BD107/BB107</f>
        <v>-1</v>
      </c>
      <c r="BG107" s="826" t="str">
        <f t="shared" si="181"/>
        <v>12.11</v>
      </c>
      <c r="BH107" s="607" t="b">
        <f>COUNTIF('Codes SEC'!$B$2:$B$250,Ministres!BG107)&gt;0</f>
        <v>1</v>
      </c>
    </row>
    <row r="108" spans="1:60" ht="35.1" customHeight="1" x14ac:dyDescent="0.25">
      <c r="A108" s="222" t="s">
        <v>39</v>
      </c>
      <c r="B108" s="30">
        <v>9</v>
      </c>
      <c r="C108" s="119" t="s">
        <v>60</v>
      </c>
      <c r="D108" s="620">
        <v>1000</v>
      </c>
      <c r="F108" s="117">
        <v>1</v>
      </c>
      <c r="G108" s="694">
        <v>1</v>
      </c>
      <c r="H108" s="878" t="str">
        <f t="shared" si="136"/>
        <v>014</v>
      </c>
      <c r="I108" s="397">
        <v>81211000</v>
      </c>
      <c r="J108" s="380" t="s">
        <v>4062</v>
      </c>
      <c r="K108" s="408" t="s">
        <v>4064</v>
      </c>
      <c r="L108" s="726">
        <v>22</v>
      </c>
      <c r="M108" s="727">
        <v>22</v>
      </c>
      <c r="N108" s="931"/>
      <c r="O108" s="530">
        <f t="shared" si="165"/>
        <v>-22</v>
      </c>
      <c r="P108" s="530" t="str">
        <f t="shared" si="166"/>
        <v xml:space="preserve">0 </v>
      </c>
      <c r="Q108" s="646"/>
      <c r="R108" s="536"/>
      <c r="S108" s="536"/>
      <c r="T108" s="536"/>
      <c r="U108" s="536"/>
      <c r="V108" s="536"/>
      <c r="W108" s="683" t="str">
        <f t="shared" si="182"/>
        <v>OK</v>
      </c>
      <c r="X108" s="141"/>
      <c r="Y108" s="141"/>
      <c r="Z108" s="552"/>
      <c r="AA108" s="552"/>
      <c r="AB108" s="683" t="str">
        <f t="shared" si="183"/>
        <v>OK</v>
      </c>
      <c r="AC108" s="593"/>
      <c r="AD108" s="530">
        <f t="shared" si="167"/>
        <v>0</v>
      </c>
      <c r="AE108" s="842">
        <f t="shared" si="168"/>
        <v>0</v>
      </c>
      <c r="AF108" s="931"/>
      <c r="AG108" s="530">
        <f t="shared" si="169"/>
        <v>-22</v>
      </c>
      <c r="AH108" s="530" t="str">
        <f t="shared" si="170"/>
        <v xml:space="preserve">0 </v>
      </c>
      <c r="AI108" s="641"/>
      <c r="AJ108" s="537"/>
      <c r="AK108" s="537"/>
      <c r="AL108" s="537"/>
      <c r="AM108" s="537"/>
      <c r="AN108" s="537"/>
      <c r="AO108" s="683" t="str">
        <f t="shared" si="184"/>
        <v>OK</v>
      </c>
      <c r="AP108" s="141"/>
      <c r="AQ108" s="141"/>
      <c r="AR108" s="552"/>
      <c r="AS108" s="552"/>
      <c r="AT108" s="683" t="str">
        <f t="shared" si="185"/>
        <v>OK</v>
      </c>
      <c r="AU108" s="593"/>
      <c r="AV108" s="530">
        <f t="shared" si="171"/>
        <v>0</v>
      </c>
      <c r="AW108" s="842">
        <f t="shared" si="172"/>
        <v>0</v>
      </c>
      <c r="AX108" s="115">
        <f t="shared" si="173"/>
        <v>22</v>
      </c>
      <c r="AY108" s="5">
        <f t="shared" si="174"/>
        <v>0</v>
      </c>
      <c r="AZ108" s="7">
        <f t="shared" si="186"/>
        <v>-22</v>
      </c>
      <c r="BA108" s="335">
        <f t="shared" si="187"/>
        <v>-1</v>
      </c>
      <c r="BB108" s="23">
        <f t="shared" si="177"/>
        <v>22</v>
      </c>
      <c r="BC108" s="5">
        <f t="shared" si="188"/>
        <v>0</v>
      </c>
      <c r="BD108" s="7">
        <f t="shared" si="189"/>
        <v>-22</v>
      </c>
      <c r="BE108" s="335">
        <f t="shared" si="190"/>
        <v>-1</v>
      </c>
      <c r="BG108" s="826" t="str">
        <f t="shared" si="181"/>
        <v>12.11</v>
      </c>
      <c r="BH108" s="607" t="b">
        <f>COUNTIF('Codes SEC'!$B$2:$B$250,Ministres!BG108)&gt;0</f>
        <v>1</v>
      </c>
    </row>
    <row r="109" spans="1:60" ht="35.1" customHeight="1" x14ac:dyDescent="0.25">
      <c r="A109" s="222" t="s">
        <v>39</v>
      </c>
      <c r="B109" s="30">
        <v>9</v>
      </c>
      <c r="C109" s="119" t="s">
        <v>60</v>
      </c>
      <c r="D109" s="620">
        <v>1000</v>
      </c>
      <c r="F109" s="117">
        <v>12</v>
      </c>
      <c r="G109" s="694">
        <v>1</v>
      </c>
      <c r="H109" s="878" t="str">
        <f t="shared" si="136"/>
        <v>014</v>
      </c>
      <c r="I109" s="397">
        <v>81211000</v>
      </c>
      <c r="J109" s="380" t="s">
        <v>4063</v>
      </c>
      <c r="K109" s="408" t="s">
        <v>6336</v>
      </c>
      <c r="L109" s="726">
        <v>910</v>
      </c>
      <c r="M109" s="727">
        <v>910</v>
      </c>
      <c r="N109" s="931"/>
      <c r="O109" s="530">
        <f t="shared" si="165"/>
        <v>-910</v>
      </c>
      <c r="P109" s="530" t="str">
        <f t="shared" si="166"/>
        <v xml:space="preserve">0 </v>
      </c>
      <c r="Q109" s="646"/>
      <c r="R109" s="536"/>
      <c r="S109" s="536"/>
      <c r="T109" s="536"/>
      <c r="U109" s="536"/>
      <c r="V109" s="536"/>
      <c r="W109" s="683" t="str">
        <f t="shared" si="182"/>
        <v>OK</v>
      </c>
      <c r="X109" s="141"/>
      <c r="Y109" s="141"/>
      <c r="Z109" s="552"/>
      <c r="AA109" s="552"/>
      <c r="AB109" s="683" t="str">
        <f t="shared" si="183"/>
        <v>OK</v>
      </c>
      <c r="AC109" s="593"/>
      <c r="AD109" s="530">
        <f t="shared" si="167"/>
        <v>0</v>
      </c>
      <c r="AE109" s="842">
        <f t="shared" si="168"/>
        <v>0</v>
      </c>
      <c r="AF109" s="931"/>
      <c r="AG109" s="530">
        <f t="shared" si="169"/>
        <v>-910</v>
      </c>
      <c r="AH109" s="530" t="str">
        <f t="shared" si="170"/>
        <v xml:space="preserve">0 </v>
      </c>
      <c r="AI109" s="641"/>
      <c r="AJ109" s="537"/>
      <c r="AK109" s="537"/>
      <c r="AL109" s="537"/>
      <c r="AM109" s="537"/>
      <c r="AN109" s="537"/>
      <c r="AO109" s="683" t="str">
        <f t="shared" si="184"/>
        <v>OK</v>
      </c>
      <c r="AP109" s="141"/>
      <c r="AQ109" s="141"/>
      <c r="AR109" s="552"/>
      <c r="AS109" s="552"/>
      <c r="AT109" s="683" t="str">
        <f t="shared" si="185"/>
        <v>OK</v>
      </c>
      <c r="AU109" s="593"/>
      <c r="AV109" s="530">
        <f t="shared" si="171"/>
        <v>0</v>
      </c>
      <c r="AW109" s="842">
        <f t="shared" si="172"/>
        <v>0</v>
      </c>
      <c r="AX109" s="115">
        <f t="shared" si="173"/>
        <v>910</v>
      </c>
      <c r="AY109" s="5">
        <f t="shared" si="174"/>
        <v>0</v>
      </c>
      <c r="AZ109" s="7">
        <f t="shared" si="186"/>
        <v>-910</v>
      </c>
      <c r="BA109" s="335">
        <f t="shared" si="187"/>
        <v>-1</v>
      </c>
      <c r="BB109" s="23">
        <f t="shared" si="177"/>
        <v>910</v>
      </c>
      <c r="BC109" s="5">
        <f t="shared" si="188"/>
        <v>0</v>
      </c>
      <c r="BD109" s="7">
        <f t="shared" si="189"/>
        <v>-910</v>
      </c>
      <c r="BE109" s="335">
        <f t="shared" si="190"/>
        <v>-1</v>
      </c>
      <c r="BG109" s="826" t="str">
        <f t="shared" si="181"/>
        <v>12.11</v>
      </c>
      <c r="BH109" s="607" t="b">
        <f>COUNTIF('Codes SEC'!$B$2:$B$250,Ministres!BG109)&gt;0</f>
        <v>1</v>
      </c>
    </row>
    <row r="110" spans="1:60" ht="35.1" customHeight="1" x14ac:dyDescent="0.25">
      <c r="A110" s="222" t="s">
        <v>39</v>
      </c>
      <c r="B110" s="30">
        <v>9</v>
      </c>
      <c r="C110" s="119" t="s">
        <v>60</v>
      </c>
      <c r="D110" s="620">
        <v>1000</v>
      </c>
      <c r="F110" s="117">
        <v>12</v>
      </c>
      <c r="G110" s="700" t="s">
        <v>5613</v>
      </c>
      <c r="H110" s="878" t="str">
        <f t="shared" si="136"/>
        <v>014</v>
      </c>
      <c r="I110" s="397" t="s">
        <v>3257</v>
      </c>
      <c r="J110" s="380" t="s">
        <v>6255</v>
      </c>
      <c r="K110" s="408" t="s">
        <v>6418</v>
      </c>
      <c r="L110" s="726">
        <v>354</v>
      </c>
      <c r="M110" s="727">
        <v>354</v>
      </c>
      <c r="N110" s="931"/>
      <c r="O110" s="530">
        <f t="shared" si="165"/>
        <v>-354</v>
      </c>
      <c r="P110" s="530" t="str">
        <f t="shared" si="166"/>
        <v xml:space="preserve">0 </v>
      </c>
      <c r="Q110" s="646"/>
      <c r="R110" s="536"/>
      <c r="S110" s="536"/>
      <c r="T110" s="536"/>
      <c r="U110" s="536"/>
      <c r="V110" s="536"/>
      <c r="W110" s="683" t="str">
        <f t="shared" si="182"/>
        <v>OK</v>
      </c>
      <c r="X110" s="141"/>
      <c r="Y110" s="141"/>
      <c r="Z110" s="552"/>
      <c r="AA110" s="552"/>
      <c r="AB110" s="683" t="str">
        <f t="shared" si="183"/>
        <v>OK</v>
      </c>
      <c r="AC110" s="593"/>
      <c r="AD110" s="530">
        <f t="shared" si="167"/>
        <v>0</v>
      </c>
      <c r="AE110" s="842">
        <f t="shared" si="168"/>
        <v>0</v>
      </c>
      <c r="AF110" s="931"/>
      <c r="AG110" s="530">
        <f t="shared" si="169"/>
        <v>-354</v>
      </c>
      <c r="AH110" s="530" t="str">
        <f t="shared" si="170"/>
        <v xml:space="preserve">0 </v>
      </c>
      <c r="AI110" s="641"/>
      <c r="AJ110" s="537"/>
      <c r="AK110" s="537"/>
      <c r="AL110" s="537"/>
      <c r="AM110" s="537"/>
      <c r="AN110" s="537"/>
      <c r="AO110" s="683" t="str">
        <f t="shared" si="184"/>
        <v>OK</v>
      </c>
      <c r="AP110" s="141"/>
      <c r="AQ110" s="141"/>
      <c r="AR110" s="552"/>
      <c r="AS110" s="552"/>
      <c r="AT110" s="683" t="str">
        <f t="shared" si="185"/>
        <v>OK</v>
      </c>
      <c r="AU110" s="593"/>
      <c r="AV110" s="530">
        <f t="shared" si="171"/>
        <v>0</v>
      </c>
      <c r="AW110" s="842">
        <f t="shared" si="172"/>
        <v>0</v>
      </c>
      <c r="AX110" s="115">
        <f t="shared" si="173"/>
        <v>354</v>
      </c>
      <c r="AY110" s="5">
        <f t="shared" si="174"/>
        <v>0</v>
      </c>
      <c r="AZ110" s="7">
        <f t="shared" ref="AZ110" si="191">AY110-AX110</f>
        <v>-354</v>
      </c>
      <c r="BA110" s="335">
        <f t="shared" ref="BA110" si="192">AZ110/AX110</f>
        <v>-1</v>
      </c>
      <c r="BB110" s="23">
        <f t="shared" si="177"/>
        <v>354</v>
      </c>
      <c r="BC110" s="5">
        <f t="shared" ref="BC110" si="193">AW110</f>
        <v>0</v>
      </c>
      <c r="BD110" s="7">
        <f t="shared" ref="BD110" si="194">BC110-BB110</f>
        <v>-354</v>
      </c>
      <c r="BE110" s="335">
        <f t="shared" ref="BE110" si="195">BD110/BB110</f>
        <v>-1</v>
      </c>
      <c r="BG110" s="826" t="str">
        <f t="shared" si="181"/>
        <v>12.11</v>
      </c>
      <c r="BH110" s="607" t="b">
        <f>COUNTIF('Codes SEC'!$B$2:$B$250,Ministres!BG110)&gt;0</f>
        <v>1</v>
      </c>
    </row>
    <row r="111" spans="1:60" ht="35.1" customHeight="1" x14ac:dyDescent="0.25">
      <c r="A111" s="222" t="s">
        <v>39</v>
      </c>
      <c r="B111" s="30">
        <v>9</v>
      </c>
      <c r="C111" s="119" t="s">
        <v>60</v>
      </c>
      <c r="D111" s="620">
        <v>1000</v>
      </c>
      <c r="F111" s="117">
        <v>12</v>
      </c>
      <c r="G111" s="694">
        <v>1</v>
      </c>
      <c r="H111" s="878" t="str">
        <f t="shared" si="136"/>
        <v>014</v>
      </c>
      <c r="I111" s="397" t="s">
        <v>3262</v>
      </c>
      <c r="J111" s="380" t="s">
        <v>1902</v>
      </c>
      <c r="K111" s="408" t="s">
        <v>98</v>
      </c>
      <c r="L111" s="726">
        <v>112</v>
      </c>
      <c r="M111" s="727">
        <v>112</v>
      </c>
      <c r="N111" s="931"/>
      <c r="O111" s="530">
        <f t="shared" si="165"/>
        <v>-112</v>
      </c>
      <c r="P111" s="530" t="str">
        <f t="shared" si="166"/>
        <v xml:space="preserve">0 </v>
      </c>
      <c r="Q111" s="646"/>
      <c r="R111" s="536"/>
      <c r="S111" s="536"/>
      <c r="T111" s="536"/>
      <c r="U111" s="536"/>
      <c r="V111" s="536"/>
      <c r="W111" s="683" t="str">
        <f>IF(SUM(Q111:V111)=X111,"OK",SUM(Q111:V111)-X111)</f>
        <v>OK</v>
      </c>
      <c r="X111" s="141"/>
      <c r="Y111" s="141"/>
      <c r="Z111" s="552"/>
      <c r="AA111" s="552"/>
      <c r="AB111" s="683" t="str">
        <f>IF(SUM(Z111:AA111)=AC111,"OK",SUM(Z111:AA111)-AC111)</f>
        <v>OK</v>
      </c>
      <c r="AC111" s="593"/>
      <c r="AD111" s="530">
        <f t="shared" si="167"/>
        <v>0</v>
      </c>
      <c r="AE111" s="842">
        <f t="shared" si="168"/>
        <v>0</v>
      </c>
      <c r="AF111" s="931"/>
      <c r="AG111" s="530">
        <f t="shared" si="169"/>
        <v>-112</v>
      </c>
      <c r="AH111" s="530" t="str">
        <f t="shared" si="170"/>
        <v xml:space="preserve">0 </v>
      </c>
      <c r="AI111" s="641"/>
      <c r="AJ111" s="537"/>
      <c r="AK111" s="537"/>
      <c r="AL111" s="537"/>
      <c r="AM111" s="537"/>
      <c r="AN111" s="537"/>
      <c r="AO111" s="683" t="str">
        <f>IF(SUM(AI111:AN111)=AP111,"OK",SUM(AI111:AN111)-AP111)</f>
        <v>OK</v>
      </c>
      <c r="AP111" s="141"/>
      <c r="AQ111" s="141"/>
      <c r="AR111" s="552"/>
      <c r="AS111" s="552"/>
      <c r="AT111" s="683" t="str">
        <f>IF(SUM(AR111:AS111)=AU111,"OK",SUM(AR111:AS111)-AU111)</f>
        <v>OK</v>
      </c>
      <c r="AU111" s="593"/>
      <c r="AV111" s="530">
        <f t="shared" si="171"/>
        <v>0</v>
      </c>
      <c r="AW111" s="842">
        <f t="shared" si="172"/>
        <v>0</v>
      </c>
      <c r="AX111" s="115">
        <f t="shared" si="173"/>
        <v>112</v>
      </c>
      <c r="AY111" s="5">
        <f t="shared" si="174"/>
        <v>0</v>
      </c>
      <c r="AZ111" s="7">
        <f>AY111-AX111</f>
        <v>-112</v>
      </c>
      <c r="BA111" s="335">
        <f>AZ111/AX111</f>
        <v>-1</v>
      </c>
      <c r="BB111" s="23">
        <f t="shared" si="177"/>
        <v>112</v>
      </c>
      <c r="BC111" s="5">
        <f>AW111</f>
        <v>0</v>
      </c>
      <c r="BD111" s="7">
        <f>BC111-BB111</f>
        <v>-112</v>
      </c>
      <c r="BE111" s="335">
        <f>BD111/BB111</f>
        <v>-1</v>
      </c>
      <c r="BG111" s="826" t="str">
        <f t="shared" si="181"/>
        <v>12.21</v>
      </c>
      <c r="BH111" s="607" t="b">
        <f>COUNTIF('Codes SEC'!$B$2:$B$250,Ministres!BG111)&gt;0</f>
        <v>1</v>
      </c>
    </row>
    <row r="112" spans="1:60" ht="35.1" customHeight="1" x14ac:dyDescent="0.25">
      <c r="A112" s="222" t="s">
        <v>39</v>
      </c>
      <c r="B112" s="30">
        <v>9</v>
      </c>
      <c r="C112" s="119" t="s">
        <v>60</v>
      </c>
      <c r="D112" s="620">
        <v>1000</v>
      </c>
      <c r="F112" s="117">
        <v>1</v>
      </c>
      <c r="G112" s="694">
        <v>1</v>
      </c>
      <c r="H112" s="878" t="str">
        <f t="shared" si="136"/>
        <v>014</v>
      </c>
      <c r="I112" s="397">
        <v>81221000</v>
      </c>
      <c r="J112" s="380" t="s">
        <v>4178</v>
      </c>
      <c r="K112" s="408" t="s">
        <v>6338</v>
      </c>
      <c r="L112" s="726">
        <v>300</v>
      </c>
      <c r="M112" s="727">
        <v>300</v>
      </c>
      <c r="N112" s="931"/>
      <c r="O112" s="530">
        <f t="shared" si="165"/>
        <v>-300</v>
      </c>
      <c r="P112" s="530" t="str">
        <f t="shared" si="166"/>
        <v xml:space="preserve">0 </v>
      </c>
      <c r="Q112" s="646"/>
      <c r="R112" s="536"/>
      <c r="S112" s="536"/>
      <c r="T112" s="536"/>
      <c r="U112" s="536"/>
      <c r="V112" s="536"/>
      <c r="W112" s="683" t="str">
        <f t="shared" si="182"/>
        <v>OK</v>
      </c>
      <c r="X112" s="141"/>
      <c r="Y112" s="141"/>
      <c r="Z112" s="552"/>
      <c r="AA112" s="552"/>
      <c r="AB112" s="683" t="str">
        <f t="shared" si="183"/>
        <v>OK</v>
      </c>
      <c r="AC112" s="593"/>
      <c r="AD112" s="530">
        <f t="shared" si="167"/>
        <v>0</v>
      </c>
      <c r="AE112" s="842">
        <f t="shared" si="168"/>
        <v>0</v>
      </c>
      <c r="AF112" s="931"/>
      <c r="AG112" s="530">
        <f t="shared" si="169"/>
        <v>-300</v>
      </c>
      <c r="AH112" s="530" t="str">
        <f t="shared" si="170"/>
        <v xml:space="preserve">0 </v>
      </c>
      <c r="AI112" s="641"/>
      <c r="AJ112" s="537"/>
      <c r="AK112" s="537"/>
      <c r="AL112" s="537"/>
      <c r="AM112" s="537"/>
      <c r="AN112" s="537"/>
      <c r="AO112" s="683" t="str">
        <f t="shared" si="184"/>
        <v>OK</v>
      </c>
      <c r="AP112" s="141"/>
      <c r="AQ112" s="141"/>
      <c r="AR112" s="552"/>
      <c r="AS112" s="552"/>
      <c r="AT112" s="683" t="str">
        <f t="shared" si="185"/>
        <v>OK</v>
      </c>
      <c r="AU112" s="593"/>
      <c r="AV112" s="530">
        <f t="shared" si="171"/>
        <v>0</v>
      </c>
      <c r="AW112" s="842">
        <f t="shared" si="172"/>
        <v>0</v>
      </c>
      <c r="AX112" s="115">
        <f t="shared" si="173"/>
        <v>300</v>
      </c>
      <c r="AY112" s="5">
        <f t="shared" si="174"/>
        <v>0</v>
      </c>
      <c r="AZ112" s="7">
        <f t="shared" si="186"/>
        <v>-300</v>
      </c>
      <c r="BA112" s="335">
        <f t="shared" si="187"/>
        <v>-1</v>
      </c>
      <c r="BB112" s="23">
        <f t="shared" si="177"/>
        <v>300</v>
      </c>
      <c r="BC112" s="5">
        <f t="shared" si="188"/>
        <v>0</v>
      </c>
      <c r="BD112" s="7">
        <f t="shared" si="189"/>
        <v>-300</v>
      </c>
      <c r="BE112" s="335">
        <f t="shared" si="190"/>
        <v>-1</v>
      </c>
      <c r="BG112" s="826" t="str">
        <f t="shared" si="181"/>
        <v>12.21</v>
      </c>
      <c r="BH112" s="607" t="b">
        <f>COUNTIF('Codes SEC'!$B$2:$B$250,Ministres!BG112)&gt;0</f>
        <v>1</v>
      </c>
    </row>
    <row r="113" spans="1:66" ht="35.1" customHeight="1" x14ac:dyDescent="0.25">
      <c r="A113" s="222" t="s">
        <v>39</v>
      </c>
      <c r="B113" s="30">
        <v>9</v>
      </c>
      <c r="C113" s="119" t="s">
        <v>60</v>
      </c>
      <c r="D113" s="620">
        <v>1000</v>
      </c>
      <c r="F113" s="117">
        <v>12</v>
      </c>
      <c r="G113" s="694">
        <v>1</v>
      </c>
      <c r="H113" s="878" t="str">
        <f t="shared" si="136"/>
        <v>014</v>
      </c>
      <c r="I113" s="397">
        <v>81250000</v>
      </c>
      <c r="J113" s="380" t="s">
        <v>4179</v>
      </c>
      <c r="K113" s="408" t="s">
        <v>4065</v>
      </c>
      <c r="L113" s="726">
        <v>27</v>
      </c>
      <c r="M113" s="727">
        <v>27</v>
      </c>
      <c r="N113" s="931"/>
      <c r="O113" s="530">
        <f t="shared" si="165"/>
        <v>-27</v>
      </c>
      <c r="P113" s="530" t="str">
        <f t="shared" si="166"/>
        <v xml:space="preserve">0 </v>
      </c>
      <c r="Q113" s="646"/>
      <c r="R113" s="536"/>
      <c r="S113" s="536"/>
      <c r="T113" s="536"/>
      <c r="U113" s="536"/>
      <c r="V113" s="536"/>
      <c r="W113" s="683" t="str">
        <f t="shared" si="182"/>
        <v>OK</v>
      </c>
      <c r="X113" s="141"/>
      <c r="Y113" s="141"/>
      <c r="Z113" s="552"/>
      <c r="AA113" s="552"/>
      <c r="AB113" s="683" t="str">
        <f t="shared" si="183"/>
        <v>OK</v>
      </c>
      <c r="AC113" s="593"/>
      <c r="AD113" s="530">
        <f t="shared" si="167"/>
        <v>0</v>
      </c>
      <c r="AE113" s="842">
        <f t="shared" si="168"/>
        <v>0</v>
      </c>
      <c r="AF113" s="931"/>
      <c r="AG113" s="530">
        <f t="shared" si="169"/>
        <v>-27</v>
      </c>
      <c r="AH113" s="530" t="str">
        <f t="shared" si="170"/>
        <v xml:space="preserve">0 </v>
      </c>
      <c r="AI113" s="641"/>
      <c r="AJ113" s="537"/>
      <c r="AK113" s="537"/>
      <c r="AL113" s="537"/>
      <c r="AM113" s="537"/>
      <c r="AN113" s="537"/>
      <c r="AO113" s="683" t="str">
        <f t="shared" si="184"/>
        <v>OK</v>
      </c>
      <c r="AP113" s="141"/>
      <c r="AQ113" s="141"/>
      <c r="AR113" s="552"/>
      <c r="AS113" s="552"/>
      <c r="AT113" s="683" t="str">
        <f t="shared" si="185"/>
        <v>OK</v>
      </c>
      <c r="AU113" s="593"/>
      <c r="AV113" s="530">
        <f t="shared" si="171"/>
        <v>0</v>
      </c>
      <c r="AW113" s="842">
        <f t="shared" si="172"/>
        <v>0</v>
      </c>
      <c r="AX113" s="115">
        <f t="shared" si="173"/>
        <v>27</v>
      </c>
      <c r="AY113" s="5">
        <f t="shared" si="174"/>
        <v>0</v>
      </c>
      <c r="AZ113" s="7">
        <f t="shared" si="186"/>
        <v>-27</v>
      </c>
      <c r="BA113" s="335">
        <f t="shared" si="187"/>
        <v>-1</v>
      </c>
      <c r="BB113" s="23">
        <f t="shared" si="177"/>
        <v>27</v>
      </c>
      <c r="BC113" s="5">
        <f t="shared" si="188"/>
        <v>0</v>
      </c>
      <c r="BD113" s="7">
        <f t="shared" si="189"/>
        <v>-27</v>
      </c>
      <c r="BE113" s="335">
        <f t="shared" si="190"/>
        <v>-1</v>
      </c>
      <c r="BG113" s="826" t="str">
        <f t="shared" si="181"/>
        <v>12.50</v>
      </c>
      <c r="BH113" s="607" t="b">
        <f>COUNTIF('Codes SEC'!$B$2:$B$250,Ministres!BG113)&gt;0</f>
        <v>1</v>
      </c>
    </row>
    <row r="114" spans="1:66" ht="35.1" customHeight="1" x14ac:dyDescent="0.25">
      <c r="A114" s="222" t="s">
        <v>39</v>
      </c>
      <c r="B114" s="30">
        <v>9</v>
      </c>
      <c r="C114" s="119" t="s">
        <v>60</v>
      </c>
      <c r="D114" s="620">
        <v>1000</v>
      </c>
      <c r="F114" s="117">
        <v>12</v>
      </c>
      <c r="G114" s="694">
        <v>1</v>
      </c>
      <c r="H114" s="878" t="str">
        <f t="shared" si="136"/>
        <v>014</v>
      </c>
      <c r="I114" s="397">
        <v>82140000</v>
      </c>
      <c r="J114" s="380" t="s">
        <v>4392</v>
      </c>
      <c r="K114" s="408" t="s">
        <v>848</v>
      </c>
      <c r="L114" s="726">
        <v>1</v>
      </c>
      <c r="M114" s="727">
        <v>1</v>
      </c>
      <c r="N114" s="931"/>
      <c r="O114" s="530">
        <f t="shared" si="165"/>
        <v>-1</v>
      </c>
      <c r="P114" s="530" t="str">
        <f t="shared" si="166"/>
        <v xml:space="preserve">0 </v>
      </c>
      <c r="Q114" s="646"/>
      <c r="R114" s="536"/>
      <c r="S114" s="536"/>
      <c r="T114" s="536"/>
      <c r="U114" s="536"/>
      <c r="V114" s="536"/>
      <c r="W114" s="683" t="str">
        <f t="shared" si="182"/>
        <v>OK</v>
      </c>
      <c r="X114" s="141"/>
      <c r="Y114" s="141"/>
      <c r="Z114" s="552"/>
      <c r="AA114" s="552"/>
      <c r="AB114" s="683" t="str">
        <f t="shared" si="183"/>
        <v>OK</v>
      </c>
      <c r="AC114" s="593"/>
      <c r="AD114" s="530">
        <f t="shared" si="167"/>
        <v>0</v>
      </c>
      <c r="AE114" s="842">
        <f t="shared" si="168"/>
        <v>0</v>
      </c>
      <c r="AF114" s="931"/>
      <c r="AG114" s="530">
        <f t="shared" si="169"/>
        <v>-1</v>
      </c>
      <c r="AH114" s="530" t="str">
        <f t="shared" si="170"/>
        <v xml:space="preserve">0 </v>
      </c>
      <c r="AI114" s="641"/>
      <c r="AJ114" s="537"/>
      <c r="AK114" s="537"/>
      <c r="AL114" s="537"/>
      <c r="AM114" s="537"/>
      <c r="AN114" s="537"/>
      <c r="AO114" s="683" t="str">
        <f t="shared" si="184"/>
        <v>OK</v>
      </c>
      <c r="AP114" s="141"/>
      <c r="AQ114" s="141"/>
      <c r="AR114" s="552"/>
      <c r="AS114" s="552"/>
      <c r="AT114" s="683" t="str">
        <f t="shared" si="185"/>
        <v>OK</v>
      </c>
      <c r="AU114" s="593"/>
      <c r="AV114" s="530">
        <f t="shared" si="171"/>
        <v>0</v>
      </c>
      <c r="AW114" s="842">
        <f t="shared" si="172"/>
        <v>0</v>
      </c>
      <c r="AX114" s="115">
        <f t="shared" si="173"/>
        <v>1</v>
      </c>
      <c r="AY114" s="5">
        <f t="shared" si="174"/>
        <v>0</v>
      </c>
      <c r="AZ114" s="7">
        <f t="shared" si="186"/>
        <v>-1</v>
      </c>
      <c r="BA114" s="335">
        <f t="shared" si="187"/>
        <v>-1</v>
      </c>
      <c r="BB114" s="23">
        <f t="shared" si="177"/>
        <v>1</v>
      </c>
      <c r="BC114" s="5">
        <f t="shared" si="188"/>
        <v>0</v>
      </c>
      <c r="BD114" s="7">
        <f t="shared" si="189"/>
        <v>-1</v>
      </c>
      <c r="BE114" s="335">
        <f t="shared" si="190"/>
        <v>-1</v>
      </c>
      <c r="BG114" s="826" t="str">
        <f t="shared" si="181"/>
        <v>21.40</v>
      </c>
      <c r="BH114" s="607" t="b">
        <f>COUNTIF('Codes SEC'!$B$2:$B$250,Ministres!BG114)&gt;0</f>
        <v>1</v>
      </c>
    </row>
    <row r="115" spans="1:66" s="4" customFormat="1" x14ac:dyDescent="0.25">
      <c r="A115" s="225"/>
      <c r="B115" s="206"/>
      <c r="C115" s="256"/>
      <c r="D115" s="621"/>
      <c r="E115" s="275"/>
      <c r="F115" s="269"/>
      <c r="G115" s="695"/>
      <c r="H115" s="886"/>
      <c r="I115" s="403"/>
      <c r="J115" s="381"/>
      <c r="K115" s="514" t="s">
        <v>95</v>
      </c>
      <c r="L115" s="313">
        <f>L107+L104+L111+L101+L92+L102+L105+L106+L103+L94+L96+L100+L108+L109+L112+L113+L114+L98+L110+L99</f>
        <v>5392</v>
      </c>
      <c r="M115" s="728">
        <f t="shared" ref="M115:BE115" si="196">M107+M104+M111+M101+M92+M102+M105+M106+M103+M94+M96+M100+M108+M109+M112+M113+M114+M98+M110+M99</f>
        <v>5394</v>
      </c>
      <c r="N115" s="930">
        <f t="shared" si="196"/>
        <v>0</v>
      </c>
      <c r="O115" s="790">
        <f t="shared" si="196"/>
        <v>-5392</v>
      </c>
      <c r="P115" s="790">
        <f t="shared" si="196"/>
        <v>0</v>
      </c>
      <c r="Q115" s="787">
        <f t="shared" si="196"/>
        <v>0</v>
      </c>
      <c r="R115" s="648">
        <f t="shared" si="196"/>
        <v>0</v>
      </c>
      <c r="S115" s="648">
        <f t="shared" si="196"/>
        <v>0</v>
      </c>
      <c r="T115" s="648">
        <f t="shared" si="196"/>
        <v>0</v>
      </c>
      <c r="U115" s="648">
        <f t="shared" si="196"/>
        <v>0</v>
      </c>
      <c r="V115" s="648">
        <f t="shared" si="196"/>
        <v>0</v>
      </c>
      <c r="W115" s="790"/>
      <c r="X115" s="649">
        <f t="shared" si="196"/>
        <v>0</v>
      </c>
      <c r="Y115" s="649">
        <f t="shared" si="196"/>
        <v>0</v>
      </c>
      <c r="Z115" s="648">
        <f t="shared" si="196"/>
        <v>0</v>
      </c>
      <c r="AA115" s="648">
        <f t="shared" si="196"/>
        <v>0</v>
      </c>
      <c r="AB115" s="790"/>
      <c r="AC115" s="649">
        <f t="shared" si="196"/>
        <v>0</v>
      </c>
      <c r="AD115" s="790">
        <f>AD107+AD104+AD111+AD101+AD92+AD102+AD105+AD106+AD103+AD94+AD96+AD100+AD108+AD109+AD112+AD113+AD114+AD98+AD110+AD99</f>
        <v>0</v>
      </c>
      <c r="AE115" s="843">
        <f>AE107+AE104+AE111+AE101+AE92+AE102+AE105+AE106+AE103+AE94+AE96+AE100+AE108+AE109+AE112+AE113+AE114+AE98+AE110+AE99</f>
        <v>0</v>
      </c>
      <c r="AF115" s="930">
        <f t="shared" si="196"/>
        <v>0</v>
      </c>
      <c r="AG115" s="790">
        <f t="shared" si="196"/>
        <v>-5394</v>
      </c>
      <c r="AH115" s="790">
        <f t="shared" si="196"/>
        <v>0</v>
      </c>
      <c r="AI115" s="787">
        <f t="shared" si="196"/>
        <v>0</v>
      </c>
      <c r="AJ115" s="648">
        <f t="shared" si="196"/>
        <v>0</v>
      </c>
      <c r="AK115" s="648">
        <f t="shared" si="196"/>
        <v>0</v>
      </c>
      <c r="AL115" s="648">
        <f t="shared" si="196"/>
        <v>0</v>
      </c>
      <c r="AM115" s="648">
        <f t="shared" si="196"/>
        <v>0</v>
      </c>
      <c r="AN115" s="648">
        <f t="shared" si="196"/>
        <v>0</v>
      </c>
      <c r="AO115" s="790"/>
      <c r="AP115" s="649">
        <f t="shared" si="196"/>
        <v>0</v>
      </c>
      <c r="AQ115" s="649">
        <f t="shared" si="196"/>
        <v>0</v>
      </c>
      <c r="AR115" s="648">
        <f t="shared" si="196"/>
        <v>0</v>
      </c>
      <c r="AS115" s="648">
        <f t="shared" si="196"/>
        <v>0</v>
      </c>
      <c r="AT115" s="790"/>
      <c r="AU115" s="649">
        <f t="shared" si="196"/>
        <v>0</v>
      </c>
      <c r="AV115" s="790">
        <f t="shared" si="196"/>
        <v>0</v>
      </c>
      <c r="AW115" s="843">
        <f t="shared" si="196"/>
        <v>0</v>
      </c>
      <c r="AX115" s="336">
        <f t="shared" si="196"/>
        <v>5392</v>
      </c>
      <c r="AY115" s="337">
        <f t="shared" si="196"/>
        <v>0</v>
      </c>
      <c r="AZ115" s="338">
        <f t="shared" si="196"/>
        <v>-5392</v>
      </c>
      <c r="BA115" s="339" t="e">
        <f t="shared" si="196"/>
        <v>#DIV/0!</v>
      </c>
      <c r="BB115" s="322">
        <f t="shared" si="196"/>
        <v>5394</v>
      </c>
      <c r="BC115" s="337">
        <f t="shared" si="196"/>
        <v>0</v>
      </c>
      <c r="BD115" s="338">
        <f t="shared" si="196"/>
        <v>-5394</v>
      </c>
      <c r="BE115" s="339" t="e">
        <f t="shared" si="196"/>
        <v>#DIV/0!</v>
      </c>
      <c r="BF115" s="41"/>
      <c r="BG115" s="826"/>
      <c r="BH115" s="607"/>
      <c r="BI115" s="41"/>
      <c r="BJ115" s="41"/>
      <c r="BK115" s="41"/>
      <c r="BL115" s="41"/>
      <c r="BM115" s="41"/>
      <c r="BN115" s="41"/>
    </row>
    <row r="116" spans="1:66" x14ac:dyDescent="0.25">
      <c r="A116" s="222"/>
      <c r="C116" s="119"/>
      <c r="D116" s="620"/>
      <c r="F116" s="117"/>
      <c r="G116" s="694"/>
      <c r="H116" s="878"/>
      <c r="I116" s="397"/>
      <c r="J116" s="380"/>
      <c r="K116" s="409"/>
      <c r="L116" s="731"/>
      <c r="M116" s="732"/>
      <c r="N116" s="931"/>
      <c r="O116" s="923"/>
      <c r="P116" s="923"/>
      <c r="Q116" s="641"/>
      <c r="R116" s="537"/>
      <c r="S116" s="537"/>
      <c r="T116" s="537"/>
      <c r="U116" s="537"/>
      <c r="V116" s="537"/>
      <c r="W116" s="531"/>
      <c r="X116" s="141"/>
      <c r="Y116" s="141"/>
      <c r="Z116" s="552"/>
      <c r="AA116" s="552"/>
      <c r="AB116" s="531"/>
      <c r="AC116" s="593"/>
      <c r="AD116" s="923"/>
      <c r="AE116" s="846"/>
      <c r="AF116" s="931"/>
      <c r="AG116" s="923"/>
      <c r="AH116" s="923"/>
      <c r="AI116" s="641"/>
      <c r="AJ116" s="537"/>
      <c r="AK116" s="537"/>
      <c r="AL116" s="537"/>
      <c r="AM116" s="537"/>
      <c r="AN116" s="537"/>
      <c r="AO116" s="531"/>
      <c r="AP116" s="141"/>
      <c r="AQ116" s="141"/>
      <c r="AR116" s="552"/>
      <c r="AS116" s="552"/>
      <c r="AT116" s="531"/>
      <c r="AU116" s="593"/>
      <c r="AV116" s="923"/>
      <c r="AW116" s="846"/>
      <c r="AX116" s="115"/>
      <c r="AY116" s="5"/>
      <c r="AZ116" s="5"/>
      <c r="BA116" s="335"/>
      <c r="BC116" s="5"/>
      <c r="BD116" s="5"/>
      <c r="BE116" s="335"/>
      <c r="BG116" s="826"/>
      <c r="BH116" s="607"/>
    </row>
    <row r="117" spans="1:66" x14ac:dyDescent="0.25">
      <c r="A117" s="222"/>
      <c r="C117" s="119"/>
      <c r="D117" s="620"/>
      <c r="F117" s="117"/>
      <c r="G117" s="694"/>
      <c r="H117" s="878"/>
      <c r="I117" s="397"/>
      <c r="J117" s="380"/>
      <c r="K117" s="410" t="s">
        <v>58</v>
      </c>
      <c r="L117" s="731"/>
      <c r="M117" s="732"/>
      <c r="N117" s="931"/>
      <c r="O117" s="923"/>
      <c r="P117" s="923"/>
      <c r="Q117" s="641"/>
      <c r="R117" s="537"/>
      <c r="S117" s="537"/>
      <c r="T117" s="537"/>
      <c r="U117" s="537"/>
      <c r="V117" s="537"/>
      <c r="W117" s="531"/>
      <c r="X117" s="141"/>
      <c r="Y117" s="141"/>
      <c r="Z117" s="552"/>
      <c r="AA117" s="552"/>
      <c r="AB117" s="531"/>
      <c r="AC117" s="593"/>
      <c r="AD117" s="923"/>
      <c r="AE117" s="846"/>
      <c r="AF117" s="931"/>
      <c r="AG117" s="923"/>
      <c r="AH117" s="923"/>
      <c r="AI117" s="641"/>
      <c r="AJ117" s="537"/>
      <c r="AK117" s="537"/>
      <c r="AL117" s="537"/>
      <c r="AM117" s="537"/>
      <c r="AN117" s="537"/>
      <c r="AO117" s="531"/>
      <c r="AP117" s="141"/>
      <c r="AQ117" s="141"/>
      <c r="AR117" s="552"/>
      <c r="AS117" s="552"/>
      <c r="AT117" s="531"/>
      <c r="AU117" s="593"/>
      <c r="AV117" s="923"/>
      <c r="AW117" s="846"/>
      <c r="AX117" s="115"/>
      <c r="AY117" s="5"/>
      <c r="AZ117" s="5"/>
      <c r="BA117" s="335"/>
      <c r="BC117" s="5"/>
      <c r="BD117" s="5"/>
      <c r="BE117" s="335"/>
      <c r="BG117" s="826"/>
      <c r="BH117" s="607"/>
    </row>
    <row r="118" spans="1:66" x14ac:dyDescent="0.25">
      <c r="A118" s="222"/>
      <c r="C118" s="119"/>
      <c r="D118" s="620"/>
      <c r="F118" s="117"/>
      <c r="G118" s="694"/>
      <c r="H118" s="878"/>
      <c r="I118" s="397"/>
      <c r="J118" s="380"/>
      <c r="K118" s="408"/>
      <c r="L118" s="731"/>
      <c r="M118" s="732"/>
      <c r="N118" s="931"/>
      <c r="O118" s="923"/>
      <c r="P118" s="923"/>
      <c r="Q118" s="641"/>
      <c r="R118" s="537"/>
      <c r="S118" s="537"/>
      <c r="T118" s="537"/>
      <c r="U118" s="537"/>
      <c r="V118" s="537"/>
      <c r="W118" s="531"/>
      <c r="X118" s="141"/>
      <c r="Y118" s="141"/>
      <c r="Z118" s="552"/>
      <c r="AA118" s="552"/>
      <c r="AB118" s="531"/>
      <c r="AC118" s="593"/>
      <c r="AD118" s="923"/>
      <c r="AE118" s="846"/>
      <c r="AF118" s="931"/>
      <c r="AG118" s="923"/>
      <c r="AH118" s="923"/>
      <c r="AI118" s="641"/>
      <c r="AJ118" s="537"/>
      <c r="AK118" s="537"/>
      <c r="AL118" s="537"/>
      <c r="AM118" s="537"/>
      <c r="AN118" s="537"/>
      <c r="AO118" s="531"/>
      <c r="AP118" s="141"/>
      <c r="AQ118" s="141"/>
      <c r="AR118" s="552"/>
      <c r="AS118" s="552"/>
      <c r="AT118" s="531"/>
      <c r="AU118" s="593"/>
      <c r="AV118" s="923"/>
      <c r="AW118" s="846"/>
      <c r="AX118" s="115"/>
      <c r="AY118" s="5"/>
      <c r="AZ118" s="5"/>
      <c r="BA118" s="335"/>
      <c r="BC118" s="5"/>
      <c r="BD118" s="5"/>
      <c r="BE118" s="335"/>
      <c r="BG118" s="826"/>
      <c r="BH118" s="607"/>
    </row>
    <row r="119" spans="1:66" ht="35.1" customHeight="1" x14ac:dyDescent="0.25">
      <c r="A119" s="222" t="s">
        <v>39</v>
      </c>
      <c r="B119" s="30">
        <v>9</v>
      </c>
      <c r="C119" s="119" t="s">
        <v>60</v>
      </c>
      <c r="D119" s="620">
        <v>1000</v>
      </c>
      <c r="F119" s="117">
        <v>12</v>
      </c>
      <c r="G119" s="700" t="s">
        <v>5613</v>
      </c>
      <c r="H119" s="878" t="str">
        <f t="shared" si="136"/>
        <v>014</v>
      </c>
      <c r="I119" s="397">
        <v>87410000</v>
      </c>
      <c r="J119" s="380" t="s">
        <v>6256</v>
      </c>
      <c r="K119" s="408" t="s">
        <v>6419</v>
      </c>
      <c r="L119" s="726">
        <v>80</v>
      </c>
      <c r="M119" s="727">
        <v>80</v>
      </c>
      <c r="N119" s="931"/>
      <c r="O119" s="530">
        <f t="shared" ref="O119:O120" si="197">IF(N119&gt;L119,"0 ",N119-L119)</f>
        <v>-80</v>
      </c>
      <c r="P119" s="530" t="str">
        <f t="shared" ref="P119:P120" si="198">IF(N119&lt;L119,"0 ",N119-L119)</f>
        <v xml:space="preserve">0 </v>
      </c>
      <c r="Q119" s="646"/>
      <c r="R119" s="536"/>
      <c r="S119" s="536"/>
      <c r="T119" s="536"/>
      <c r="U119" s="536"/>
      <c r="V119" s="536"/>
      <c r="W119" s="683" t="str">
        <f>IF(SUM(Q119:V119)=X119,"OK",SUM(Q119:V119)-X119)</f>
        <v>OK</v>
      </c>
      <c r="X119" s="141"/>
      <c r="Y119" s="141"/>
      <c r="Z119" s="552"/>
      <c r="AA119" s="552"/>
      <c r="AB119" s="683" t="str">
        <f>IF(SUM(Z119:AA119)=AC119,"OK",SUM(Z119:AA119)-AC119)</f>
        <v>OK</v>
      </c>
      <c r="AC119" s="593"/>
      <c r="AD119" s="530">
        <f t="shared" ref="AD119:AD120" si="199">X119+Y119+AC119</f>
        <v>0</v>
      </c>
      <c r="AE119" s="842">
        <f t="shared" ref="AE119:AE120" si="200">N119+AD119</f>
        <v>0</v>
      </c>
      <c r="AF119" s="931"/>
      <c r="AG119" s="530">
        <f t="shared" ref="AG119:AG120" si="201">IF(AF119&gt;M119,"0 ",AF119-M119)</f>
        <v>-80</v>
      </c>
      <c r="AH119" s="530" t="str">
        <f t="shared" ref="AH119:AH120" si="202">IF(AF119&lt;M119,"0 ",AF119-M119)</f>
        <v xml:space="preserve">0 </v>
      </c>
      <c r="AI119" s="641"/>
      <c r="AJ119" s="537"/>
      <c r="AK119" s="537"/>
      <c r="AL119" s="537"/>
      <c r="AM119" s="537"/>
      <c r="AN119" s="537"/>
      <c r="AO119" s="683" t="str">
        <f>IF(SUM(AI119:AN119)=AP119,"OK",SUM(AI119:AN119)-AP119)</f>
        <v>OK</v>
      </c>
      <c r="AP119" s="141"/>
      <c r="AQ119" s="141"/>
      <c r="AR119" s="552"/>
      <c r="AS119" s="552"/>
      <c r="AT119" s="683" t="str">
        <f>IF(SUM(AR119:AS119)=AU119,"OK",SUM(AR119:AS119)-AU119)</f>
        <v>OK</v>
      </c>
      <c r="AU119" s="593"/>
      <c r="AV119" s="530">
        <f t="shared" ref="AV119:AV120" si="203">AP119+AQ119+AU119</f>
        <v>0</v>
      </c>
      <c r="AW119" s="842">
        <f t="shared" ref="AW119:AW120" si="204">AF119+AV119</f>
        <v>0</v>
      </c>
      <c r="AX119" s="115">
        <f>L119</f>
        <v>80</v>
      </c>
      <c r="AY119" s="5">
        <f>AE119</f>
        <v>0</v>
      </c>
      <c r="AZ119" s="7">
        <f t="shared" ref="AZ119" si="205">AY119-AX119</f>
        <v>-80</v>
      </c>
      <c r="BA119" s="335">
        <f t="shared" ref="BA119" si="206">AZ119/AX119</f>
        <v>-1</v>
      </c>
      <c r="BB119" s="23">
        <f>M119</f>
        <v>80</v>
      </c>
      <c r="BC119" s="5">
        <f t="shared" ref="BC119" si="207">AW119</f>
        <v>0</v>
      </c>
      <c r="BD119" s="7">
        <f t="shared" ref="BD119" si="208">BC119-BB119</f>
        <v>-80</v>
      </c>
      <c r="BE119" s="335">
        <f t="shared" ref="BE119" si="209">BD119/BB119</f>
        <v>-1</v>
      </c>
      <c r="BG119" s="826" t="str">
        <f>RIGHT(LEFT(I119,3),2)&amp;"."&amp;RIGHT(LEFT(I119,5),2)</f>
        <v>74.10</v>
      </c>
      <c r="BH119" s="607" t="b">
        <f>COUNTIF('Codes SEC'!$B$2:$B$250,Ministres!BG119)&gt;0</f>
        <v>1</v>
      </c>
    </row>
    <row r="120" spans="1:66" ht="35.1" customHeight="1" x14ac:dyDescent="0.25">
      <c r="A120" s="222" t="s">
        <v>39</v>
      </c>
      <c r="B120" s="30">
        <v>9</v>
      </c>
      <c r="C120" s="119" t="s">
        <v>60</v>
      </c>
      <c r="D120" s="620">
        <v>1000</v>
      </c>
      <c r="F120" s="117">
        <v>12</v>
      </c>
      <c r="G120" s="694">
        <v>1</v>
      </c>
      <c r="H120" s="878" t="str">
        <f t="shared" si="136"/>
        <v>014</v>
      </c>
      <c r="I120" s="397" t="s">
        <v>3258</v>
      </c>
      <c r="J120" s="380" t="s">
        <v>1908</v>
      </c>
      <c r="K120" s="500" t="s">
        <v>4696</v>
      </c>
      <c r="L120" s="726">
        <v>35</v>
      </c>
      <c r="M120" s="727">
        <v>35</v>
      </c>
      <c r="N120" s="931"/>
      <c r="O120" s="530">
        <f t="shared" si="197"/>
        <v>-35</v>
      </c>
      <c r="P120" s="530" t="str">
        <f t="shared" si="198"/>
        <v xml:space="preserve">0 </v>
      </c>
      <c r="Q120" s="646"/>
      <c r="R120" s="536"/>
      <c r="S120" s="536"/>
      <c r="T120" s="536"/>
      <c r="U120" s="536"/>
      <c r="V120" s="536"/>
      <c r="W120" s="683" t="str">
        <f t="shared" ref="W120" si="210">IF(SUM(Q120:V120)=X120,"OK",SUM(Q120:V120)-X120)</f>
        <v>OK</v>
      </c>
      <c r="X120" s="141"/>
      <c r="Y120" s="141"/>
      <c r="Z120" s="552"/>
      <c r="AA120" s="552"/>
      <c r="AB120" s="683" t="str">
        <f t="shared" ref="AB120" si="211">IF(SUM(Z120:AA120)=AC120,"OK",SUM(Z120:AA120)-AC120)</f>
        <v>OK</v>
      </c>
      <c r="AC120" s="593"/>
      <c r="AD120" s="530">
        <f t="shared" si="199"/>
        <v>0</v>
      </c>
      <c r="AE120" s="842">
        <f t="shared" si="200"/>
        <v>0</v>
      </c>
      <c r="AF120" s="931"/>
      <c r="AG120" s="530">
        <f t="shared" si="201"/>
        <v>-35</v>
      </c>
      <c r="AH120" s="530" t="str">
        <f t="shared" si="202"/>
        <v xml:space="preserve">0 </v>
      </c>
      <c r="AI120" s="641"/>
      <c r="AJ120" s="537"/>
      <c r="AK120" s="537"/>
      <c r="AL120" s="537"/>
      <c r="AM120" s="537"/>
      <c r="AN120" s="537"/>
      <c r="AO120" s="683" t="str">
        <f t="shared" ref="AO120" si="212">IF(SUM(AI120:AN120)=AP120,"OK",SUM(AI120:AN120)-AP120)</f>
        <v>OK</v>
      </c>
      <c r="AP120" s="141"/>
      <c r="AQ120" s="141"/>
      <c r="AR120" s="552"/>
      <c r="AS120" s="552"/>
      <c r="AT120" s="683" t="str">
        <f t="shared" ref="AT120" si="213">IF(SUM(AR120:AS120)=AU120,"OK",SUM(AR120:AS120)-AU120)</f>
        <v>OK</v>
      </c>
      <c r="AU120" s="593"/>
      <c r="AV120" s="530">
        <f t="shared" si="203"/>
        <v>0</v>
      </c>
      <c r="AW120" s="842">
        <f t="shared" si="204"/>
        <v>0</v>
      </c>
      <c r="AX120" s="115">
        <f>L120</f>
        <v>35</v>
      </c>
      <c r="AY120" s="5">
        <f>AE120</f>
        <v>0</v>
      </c>
      <c r="AZ120" s="7">
        <f>AY120-AX120</f>
        <v>-35</v>
      </c>
      <c r="BA120" s="335">
        <f>AZ120/AX120</f>
        <v>-1</v>
      </c>
      <c r="BB120" s="23">
        <f>M120</f>
        <v>35</v>
      </c>
      <c r="BC120" s="5">
        <f>AW120</f>
        <v>0</v>
      </c>
      <c r="BD120" s="7">
        <f>BC120-BB120</f>
        <v>-35</v>
      </c>
      <c r="BE120" s="335">
        <f>BD120/BB120</f>
        <v>-1</v>
      </c>
      <c r="BG120" s="826" t="str">
        <f>RIGHT(LEFT(I120,3),2)&amp;"."&amp;RIGHT(LEFT(I120,5),2)</f>
        <v>74.22</v>
      </c>
      <c r="BH120" s="607" t="b">
        <f>COUNTIF('Codes SEC'!$B$2:$B$250,Ministres!BG120)&gt;0</f>
        <v>1</v>
      </c>
    </row>
    <row r="121" spans="1:66" s="4" customFormat="1" x14ac:dyDescent="0.25">
      <c r="A121" s="225"/>
      <c r="B121" s="206"/>
      <c r="C121" s="256"/>
      <c r="D121" s="621"/>
      <c r="E121" s="275"/>
      <c r="F121" s="269"/>
      <c r="G121" s="695"/>
      <c r="H121" s="886"/>
      <c r="I121" s="403"/>
      <c r="J121" s="381"/>
      <c r="K121" s="514" t="s">
        <v>59</v>
      </c>
      <c r="L121" s="313">
        <f t="shared" ref="L121:V121" si="214">L120+L119</f>
        <v>115</v>
      </c>
      <c r="M121" s="728">
        <f t="shared" si="214"/>
        <v>115</v>
      </c>
      <c r="N121" s="930">
        <f t="shared" ref="N121:P121" si="215">N120+N119</f>
        <v>0</v>
      </c>
      <c r="O121" s="790">
        <f t="shared" si="215"/>
        <v>-115</v>
      </c>
      <c r="P121" s="790">
        <f t="shared" si="215"/>
        <v>0</v>
      </c>
      <c r="Q121" s="787">
        <f t="shared" si="214"/>
        <v>0</v>
      </c>
      <c r="R121" s="648">
        <f t="shared" si="214"/>
        <v>0</v>
      </c>
      <c r="S121" s="648">
        <f t="shared" si="214"/>
        <v>0</v>
      </c>
      <c r="T121" s="648">
        <f t="shared" si="214"/>
        <v>0</v>
      </c>
      <c r="U121" s="648">
        <f t="shared" si="214"/>
        <v>0</v>
      </c>
      <c r="V121" s="648">
        <f t="shared" si="214"/>
        <v>0</v>
      </c>
      <c r="W121" s="790"/>
      <c r="X121" s="649">
        <f>X120+X119</f>
        <v>0</v>
      </c>
      <c r="Y121" s="649">
        <f>Y120+Y119</f>
        <v>0</v>
      </c>
      <c r="Z121" s="648">
        <f>Z120+Z119</f>
        <v>0</v>
      </c>
      <c r="AA121" s="648">
        <f>AA120+AA119</f>
        <v>0</v>
      </c>
      <c r="AB121" s="790"/>
      <c r="AC121" s="649">
        <f t="shared" ref="AC121:AN121" si="216">AC120+AC119</f>
        <v>0</v>
      </c>
      <c r="AD121" s="790">
        <f>AD120+AD119</f>
        <v>0</v>
      </c>
      <c r="AE121" s="843">
        <f>AE120+AE119</f>
        <v>0</v>
      </c>
      <c r="AF121" s="930">
        <f t="shared" ref="AF121:AH121" si="217">AF120+AF119</f>
        <v>0</v>
      </c>
      <c r="AG121" s="790">
        <f t="shared" si="217"/>
        <v>-115</v>
      </c>
      <c r="AH121" s="790">
        <f t="shared" si="217"/>
        <v>0</v>
      </c>
      <c r="AI121" s="787">
        <f t="shared" si="216"/>
        <v>0</v>
      </c>
      <c r="AJ121" s="648">
        <f t="shared" si="216"/>
        <v>0</v>
      </c>
      <c r="AK121" s="648">
        <f t="shared" si="216"/>
        <v>0</v>
      </c>
      <c r="AL121" s="648">
        <f t="shared" si="216"/>
        <v>0</v>
      </c>
      <c r="AM121" s="648">
        <f t="shared" si="216"/>
        <v>0</v>
      </c>
      <c r="AN121" s="648">
        <f t="shared" si="216"/>
        <v>0</v>
      </c>
      <c r="AO121" s="790"/>
      <c r="AP121" s="649">
        <f>AP120+AP119</f>
        <v>0</v>
      </c>
      <c r="AQ121" s="649">
        <f>AQ120+AQ119</f>
        <v>0</v>
      </c>
      <c r="AR121" s="648">
        <f>AR120+AR119</f>
        <v>0</v>
      </c>
      <c r="AS121" s="648">
        <f>AS120+AS119</f>
        <v>0</v>
      </c>
      <c r="AT121" s="790"/>
      <c r="AU121" s="649">
        <f t="shared" ref="AU121:BE121" si="218">AU120+AU119</f>
        <v>0</v>
      </c>
      <c r="AV121" s="790">
        <f t="shared" ref="AV121" si="219">AV120+AV119</f>
        <v>0</v>
      </c>
      <c r="AW121" s="843">
        <f t="shared" si="218"/>
        <v>0</v>
      </c>
      <c r="AX121" s="336">
        <f t="shared" si="218"/>
        <v>115</v>
      </c>
      <c r="AY121" s="337">
        <f t="shared" si="218"/>
        <v>0</v>
      </c>
      <c r="AZ121" s="338">
        <f t="shared" si="218"/>
        <v>-115</v>
      </c>
      <c r="BA121" s="339">
        <f t="shared" si="218"/>
        <v>-2</v>
      </c>
      <c r="BB121" s="322">
        <f t="shared" si="218"/>
        <v>115</v>
      </c>
      <c r="BC121" s="337">
        <f t="shared" si="218"/>
        <v>0</v>
      </c>
      <c r="BD121" s="338">
        <f t="shared" si="218"/>
        <v>-115</v>
      </c>
      <c r="BE121" s="339">
        <f t="shared" si="218"/>
        <v>-2</v>
      </c>
      <c r="BF121" s="41"/>
      <c r="BG121" s="826"/>
      <c r="BH121" s="607"/>
      <c r="BI121" s="41"/>
      <c r="BJ121" s="41"/>
      <c r="BK121" s="41"/>
      <c r="BL121" s="41"/>
      <c r="BM121" s="41"/>
      <c r="BN121" s="41"/>
    </row>
    <row r="122" spans="1:66" s="27" customFormat="1" x14ac:dyDescent="0.25">
      <c r="A122" s="226"/>
      <c r="B122" s="207"/>
      <c r="C122" s="254"/>
      <c r="D122" s="300"/>
      <c r="E122" s="276"/>
      <c r="F122" s="300"/>
      <c r="G122" s="696"/>
      <c r="H122" s="887"/>
      <c r="I122" s="444"/>
      <c r="J122" s="393"/>
      <c r="K122" s="404" t="s">
        <v>3640</v>
      </c>
      <c r="L122" s="729">
        <f t="shared" ref="L122:V122" si="220">L121+L115</f>
        <v>5507</v>
      </c>
      <c r="M122" s="730">
        <f t="shared" si="220"/>
        <v>5509</v>
      </c>
      <c r="N122" s="844">
        <f t="shared" ref="N122:P122" si="221">N121+N115</f>
        <v>0</v>
      </c>
      <c r="O122" s="665">
        <f t="shared" si="221"/>
        <v>-5507</v>
      </c>
      <c r="P122" s="665">
        <f t="shared" si="221"/>
        <v>0</v>
      </c>
      <c r="Q122" s="638">
        <f t="shared" si="220"/>
        <v>0</v>
      </c>
      <c r="R122" s="130">
        <f t="shared" si="220"/>
        <v>0</v>
      </c>
      <c r="S122" s="130">
        <f t="shared" si="220"/>
        <v>0</v>
      </c>
      <c r="T122" s="130">
        <f t="shared" si="220"/>
        <v>0</v>
      </c>
      <c r="U122" s="130">
        <f t="shared" si="220"/>
        <v>0</v>
      </c>
      <c r="V122" s="130">
        <f t="shared" si="220"/>
        <v>0</v>
      </c>
      <c r="W122" s="665"/>
      <c r="X122" s="130">
        <f>X121+X115</f>
        <v>0</v>
      </c>
      <c r="Y122" s="130">
        <f>Y121+Y115</f>
        <v>0</v>
      </c>
      <c r="Z122" s="130">
        <f>Z121+Z115</f>
        <v>0</v>
      </c>
      <c r="AA122" s="130">
        <f>AA121+AA115</f>
        <v>0</v>
      </c>
      <c r="AB122" s="665"/>
      <c r="AC122" s="130">
        <f t="shared" ref="AC122:AN122" si="222">AC121+AC115</f>
        <v>0</v>
      </c>
      <c r="AD122" s="665">
        <f>AD121+AD115</f>
        <v>0</v>
      </c>
      <c r="AE122" s="845">
        <f>AE121+AE115</f>
        <v>0</v>
      </c>
      <c r="AF122" s="844">
        <f t="shared" ref="AF122:AH122" si="223">AF121+AF115</f>
        <v>0</v>
      </c>
      <c r="AG122" s="665">
        <f t="shared" si="223"/>
        <v>-5509</v>
      </c>
      <c r="AH122" s="665">
        <f t="shared" si="223"/>
        <v>0</v>
      </c>
      <c r="AI122" s="638">
        <f t="shared" si="222"/>
        <v>0</v>
      </c>
      <c r="AJ122" s="130">
        <f t="shared" si="222"/>
        <v>0</v>
      </c>
      <c r="AK122" s="130">
        <f t="shared" si="222"/>
        <v>0</v>
      </c>
      <c r="AL122" s="130">
        <f t="shared" si="222"/>
        <v>0</v>
      </c>
      <c r="AM122" s="130">
        <f t="shared" si="222"/>
        <v>0</v>
      </c>
      <c r="AN122" s="130">
        <f t="shared" si="222"/>
        <v>0</v>
      </c>
      <c r="AO122" s="665"/>
      <c r="AP122" s="130">
        <f>AP121+AP115</f>
        <v>0</v>
      </c>
      <c r="AQ122" s="130">
        <f>AQ121+AQ115</f>
        <v>0</v>
      </c>
      <c r="AR122" s="130">
        <f>AR121+AR115</f>
        <v>0</v>
      </c>
      <c r="AS122" s="130">
        <f>AS121+AS115</f>
        <v>0</v>
      </c>
      <c r="AT122" s="665"/>
      <c r="AU122" s="130">
        <f t="shared" ref="AU122:BE122" si="224">AU121+AU115</f>
        <v>0</v>
      </c>
      <c r="AV122" s="665">
        <f t="shared" ref="AV122" si="225">AV121+AV115</f>
        <v>0</v>
      </c>
      <c r="AW122" s="845">
        <f t="shared" si="224"/>
        <v>0</v>
      </c>
      <c r="AX122" s="314">
        <f t="shared" si="224"/>
        <v>5507</v>
      </c>
      <c r="AY122" s="131">
        <f t="shared" si="224"/>
        <v>0</v>
      </c>
      <c r="AZ122" s="132">
        <f t="shared" si="224"/>
        <v>-5507</v>
      </c>
      <c r="BA122" s="340" t="e">
        <f t="shared" si="224"/>
        <v>#DIV/0!</v>
      </c>
      <c r="BB122" s="310">
        <f t="shared" si="224"/>
        <v>5509</v>
      </c>
      <c r="BC122" s="131">
        <f t="shared" si="224"/>
        <v>0</v>
      </c>
      <c r="BD122" s="132">
        <f t="shared" si="224"/>
        <v>-5509</v>
      </c>
      <c r="BE122" s="340" t="e">
        <f t="shared" si="224"/>
        <v>#DIV/0!</v>
      </c>
      <c r="BF122" s="40"/>
      <c r="BG122" s="826"/>
      <c r="BH122" s="607"/>
      <c r="BI122" s="40"/>
      <c r="BJ122" s="40"/>
      <c r="BK122" s="40"/>
      <c r="BL122" s="40"/>
      <c r="BM122" s="40"/>
      <c r="BN122" s="40"/>
    </row>
    <row r="123" spans="1:66" x14ac:dyDescent="0.25">
      <c r="A123" s="222"/>
      <c r="C123" s="116"/>
      <c r="D123" s="620"/>
      <c r="F123" s="117"/>
      <c r="G123" s="690"/>
      <c r="H123" s="878"/>
      <c r="I123" s="397"/>
      <c r="J123" s="380"/>
      <c r="K123" s="405" t="s">
        <v>208</v>
      </c>
      <c r="L123" s="731">
        <f t="shared" ref="L123:V123" si="226">L92+L94+L101</f>
        <v>1845</v>
      </c>
      <c r="M123" s="732">
        <f t="shared" si="226"/>
        <v>1845</v>
      </c>
      <c r="N123" s="929">
        <f t="shared" ref="N123:P123" si="227">N92+N94+N101</f>
        <v>0</v>
      </c>
      <c r="O123" s="530">
        <f t="shared" si="227"/>
        <v>-1845</v>
      </c>
      <c r="P123" s="530">
        <f t="shared" si="227"/>
        <v>0</v>
      </c>
      <c r="Q123" s="641">
        <f t="shared" si="226"/>
        <v>0</v>
      </c>
      <c r="R123" s="537">
        <f t="shared" si="226"/>
        <v>0</v>
      </c>
      <c r="S123" s="537">
        <f t="shared" si="226"/>
        <v>0</v>
      </c>
      <c r="T123" s="537">
        <f t="shared" si="226"/>
        <v>0</v>
      </c>
      <c r="U123" s="537">
        <f t="shared" si="226"/>
        <v>0</v>
      </c>
      <c r="V123" s="537">
        <f t="shared" si="226"/>
        <v>0</v>
      </c>
      <c r="W123" s="530"/>
      <c r="X123" s="142">
        <f>X92+X94+X101</f>
        <v>0</v>
      </c>
      <c r="Y123" s="142">
        <f>Y92+Y94+Y101</f>
        <v>0</v>
      </c>
      <c r="Z123" s="537">
        <f>Z92+Z94+Z101</f>
        <v>0</v>
      </c>
      <c r="AA123" s="537">
        <f>AA92+AA94+AA101</f>
        <v>0</v>
      </c>
      <c r="AB123" s="530"/>
      <c r="AC123" s="142">
        <f t="shared" ref="AC123:AN123" si="228">AC92+AC94+AC101</f>
        <v>0</v>
      </c>
      <c r="AD123" s="530">
        <f>AD92+AD94+AD101</f>
        <v>0</v>
      </c>
      <c r="AE123" s="842">
        <f>AE92+AE94+AE101</f>
        <v>0</v>
      </c>
      <c r="AF123" s="929">
        <f t="shared" ref="AF123:AH123" si="229">AF92+AF94+AF101</f>
        <v>0</v>
      </c>
      <c r="AG123" s="530">
        <f t="shared" si="229"/>
        <v>-1845</v>
      </c>
      <c r="AH123" s="530">
        <f t="shared" si="229"/>
        <v>0</v>
      </c>
      <c r="AI123" s="641">
        <f t="shared" si="228"/>
        <v>0</v>
      </c>
      <c r="AJ123" s="537">
        <f t="shared" si="228"/>
        <v>0</v>
      </c>
      <c r="AK123" s="537">
        <f t="shared" si="228"/>
        <v>0</v>
      </c>
      <c r="AL123" s="537">
        <f t="shared" si="228"/>
        <v>0</v>
      </c>
      <c r="AM123" s="537">
        <f t="shared" si="228"/>
        <v>0</v>
      </c>
      <c r="AN123" s="537">
        <f t="shared" si="228"/>
        <v>0</v>
      </c>
      <c r="AO123" s="530"/>
      <c r="AP123" s="142">
        <f>AP92+AP94+AP101</f>
        <v>0</v>
      </c>
      <c r="AQ123" s="142">
        <f>AQ92+AQ94+AQ101</f>
        <v>0</v>
      </c>
      <c r="AR123" s="537">
        <f>AR92+AR94+AR101</f>
        <v>0</v>
      </c>
      <c r="AS123" s="537">
        <f>AS92+AS94+AS101</f>
        <v>0</v>
      </c>
      <c r="AT123" s="530"/>
      <c r="AU123" s="142">
        <f t="shared" ref="AU123:BE123" si="230">AU92+AU94+AU101</f>
        <v>0</v>
      </c>
      <c r="AV123" s="530">
        <f t="shared" ref="AV123" si="231">AV92+AV94+AV101</f>
        <v>0</v>
      </c>
      <c r="AW123" s="842">
        <f t="shared" si="230"/>
        <v>0</v>
      </c>
      <c r="AX123" s="115">
        <f t="shared" si="230"/>
        <v>1845</v>
      </c>
      <c r="AY123" s="5">
        <f t="shared" si="230"/>
        <v>0</v>
      </c>
      <c r="AZ123" s="5">
        <f t="shared" si="230"/>
        <v>-1845</v>
      </c>
      <c r="BA123" s="335">
        <f t="shared" si="230"/>
        <v>-3</v>
      </c>
      <c r="BB123" s="23">
        <f t="shared" si="230"/>
        <v>1845</v>
      </c>
      <c r="BC123" s="5">
        <f t="shared" si="230"/>
        <v>0</v>
      </c>
      <c r="BD123" s="5">
        <f t="shared" si="230"/>
        <v>-1845</v>
      </c>
      <c r="BE123" s="335">
        <f t="shared" si="230"/>
        <v>-3</v>
      </c>
      <c r="BG123" s="826"/>
      <c r="BH123" s="607"/>
    </row>
    <row r="124" spans="1:66" x14ac:dyDescent="0.25">
      <c r="A124" s="222"/>
      <c r="C124" s="119"/>
      <c r="D124" s="620"/>
      <c r="F124" s="117"/>
      <c r="G124" s="694"/>
      <c r="H124" s="878"/>
      <c r="I124" s="397"/>
      <c r="J124" s="380"/>
      <c r="K124" s="405" t="s">
        <v>96</v>
      </c>
      <c r="L124" s="731">
        <v>0</v>
      </c>
      <c r="M124" s="732">
        <v>0</v>
      </c>
      <c r="N124" s="929">
        <v>0</v>
      </c>
      <c r="O124" s="530">
        <v>0</v>
      </c>
      <c r="P124" s="530">
        <v>0</v>
      </c>
      <c r="Q124" s="641">
        <v>0</v>
      </c>
      <c r="R124" s="537">
        <v>0</v>
      </c>
      <c r="S124" s="537">
        <v>0</v>
      </c>
      <c r="T124" s="537">
        <v>0</v>
      </c>
      <c r="U124" s="537">
        <v>0</v>
      </c>
      <c r="V124" s="537">
        <v>0</v>
      </c>
      <c r="W124" s="530"/>
      <c r="X124" s="142">
        <v>0</v>
      </c>
      <c r="Y124" s="142">
        <v>0</v>
      </c>
      <c r="Z124" s="537">
        <v>0</v>
      </c>
      <c r="AA124" s="537">
        <v>0</v>
      </c>
      <c r="AB124" s="530"/>
      <c r="AC124" s="142">
        <v>0</v>
      </c>
      <c r="AD124" s="530">
        <v>0</v>
      </c>
      <c r="AE124" s="842">
        <v>0</v>
      </c>
      <c r="AF124" s="929">
        <v>0</v>
      </c>
      <c r="AG124" s="530">
        <v>0</v>
      </c>
      <c r="AH124" s="530">
        <v>0</v>
      </c>
      <c r="AI124" s="641">
        <v>0</v>
      </c>
      <c r="AJ124" s="537">
        <v>0</v>
      </c>
      <c r="AK124" s="537">
        <v>0</v>
      </c>
      <c r="AL124" s="537">
        <v>0</v>
      </c>
      <c r="AM124" s="537">
        <v>0</v>
      </c>
      <c r="AN124" s="537">
        <v>0</v>
      </c>
      <c r="AO124" s="530"/>
      <c r="AP124" s="142">
        <v>0</v>
      </c>
      <c r="AQ124" s="142">
        <v>0</v>
      </c>
      <c r="AR124" s="537">
        <v>0</v>
      </c>
      <c r="AS124" s="537">
        <v>0</v>
      </c>
      <c r="AT124" s="530"/>
      <c r="AU124" s="142">
        <v>0</v>
      </c>
      <c r="AV124" s="530">
        <v>0</v>
      </c>
      <c r="AW124" s="842">
        <v>0</v>
      </c>
      <c r="AX124" s="115">
        <v>0</v>
      </c>
      <c r="AY124" s="5">
        <v>0</v>
      </c>
      <c r="AZ124" s="5">
        <v>0</v>
      </c>
      <c r="BA124" s="335">
        <v>0</v>
      </c>
      <c r="BB124" s="23">
        <v>0</v>
      </c>
      <c r="BC124" s="5">
        <v>0</v>
      </c>
      <c r="BD124" s="5">
        <v>0</v>
      </c>
      <c r="BE124" s="335">
        <v>0</v>
      </c>
      <c r="BG124" s="826"/>
      <c r="BH124" s="607"/>
    </row>
    <row r="125" spans="1:66" x14ac:dyDescent="0.25">
      <c r="A125" s="222"/>
      <c r="C125" s="119"/>
      <c r="D125" s="620"/>
      <c r="F125" s="117"/>
      <c r="G125" s="694"/>
      <c r="H125" s="878"/>
      <c r="I125" s="397"/>
      <c r="J125" s="380"/>
      <c r="K125" s="405" t="s">
        <v>209</v>
      </c>
      <c r="L125" s="731">
        <v>0</v>
      </c>
      <c r="M125" s="732">
        <v>0</v>
      </c>
      <c r="N125" s="929">
        <v>0</v>
      </c>
      <c r="O125" s="530">
        <v>0</v>
      </c>
      <c r="P125" s="530">
        <v>0</v>
      </c>
      <c r="Q125" s="641">
        <v>0</v>
      </c>
      <c r="R125" s="537">
        <v>0</v>
      </c>
      <c r="S125" s="537">
        <v>0</v>
      </c>
      <c r="T125" s="537">
        <v>0</v>
      </c>
      <c r="U125" s="537">
        <v>0</v>
      </c>
      <c r="V125" s="537">
        <v>0</v>
      </c>
      <c r="W125" s="530"/>
      <c r="X125" s="142">
        <v>0</v>
      </c>
      <c r="Y125" s="142">
        <v>0</v>
      </c>
      <c r="Z125" s="537">
        <v>0</v>
      </c>
      <c r="AA125" s="537">
        <v>0</v>
      </c>
      <c r="AB125" s="530"/>
      <c r="AC125" s="142">
        <v>0</v>
      </c>
      <c r="AD125" s="530">
        <v>0</v>
      </c>
      <c r="AE125" s="842">
        <v>0</v>
      </c>
      <c r="AF125" s="929">
        <v>0</v>
      </c>
      <c r="AG125" s="530">
        <v>0</v>
      </c>
      <c r="AH125" s="530">
        <v>0</v>
      </c>
      <c r="AI125" s="641">
        <v>0</v>
      </c>
      <c r="AJ125" s="537">
        <v>0</v>
      </c>
      <c r="AK125" s="537">
        <v>0</v>
      </c>
      <c r="AL125" s="537">
        <v>0</v>
      </c>
      <c r="AM125" s="537">
        <v>0</v>
      </c>
      <c r="AN125" s="537">
        <v>0</v>
      </c>
      <c r="AO125" s="530"/>
      <c r="AP125" s="142">
        <v>0</v>
      </c>
      <c r="AQ125" s="142">
        <v>0</v>
      </c>
      <c r="AR125" s="537">
        <v>0</v>
      </c>
      <c r="AS125" s="537">
        <v>0</v>
      </c>
      <c r="AT125" s="530"/>
      <c r="AU125" s="142">
        <v>0</v>
      </c>
      <c r="AV125" s="530">
        <v>0</v>
      </c>
      <c r="AW125" s="842">
        <v>0</v>
      </c>
      <c r="AX125" s="115">
        <v>0</v>
      </c>
      <c r="AY125" s="5">
        <v>0</v>
      </c>
      <c r="AZ125" s="5">
        <v>0</v>
      </c>
      <c r="BA125" s="335">
        <v>0</v>
      </c>
      <c r="BB125" s="23">
        <v>0</v>
      </c>
      <c r="BC125" s="5">
        <v>0</v>
      </c>
      <c r="BD125" s="5">
        <v>0</v>
      </c>
      <c r="BE125" s="335">
        <v>0</v>
      </c>
      <c r="BG125" s="826"/>
      <c r="BH125" s="607"/>
    </row>
    <row r="126" spans="1:66" x14ac:dyDescent="0.25">
      <c r="A126" s="222"/>
      <c r="C126" s="119"/>
      <c r="D126" s="620"/>
      <c r="F126" s="117"/>
      <c r="G126" s="694"/>
      <c r="H126" s="878"/>
      <c r="I126" s="397"/>
      <c r="J126" s="380"/>
      <c r="K126" s="405" t="s">
        <v>210</v>
      </c>
      <c r="L126" s="731">
        <v>0</v>
      </c>
      <c r="M126" s="732">
        <v>0</v>
      </c>
      <c r="N126" s="929">
        <v>0</v>
      </c>
      <c r="O126" s="530">
        <v>0</v>
      </c>
      <c r="P126" s="530">
        <v>0</v>
      </c>
      <c r="Q126" s="641">
        <v>0</v>
      </c>
      <c r="R126" s="537">
        <v>0</v>
      </c>
      <c r="S126" s="537">
        <v>0</v>
      </c>
      <c r="T126" s="537">
        <v>0</v>
      </c>
      <c r="U126" s="537">
        <v>0</v>
      </c>
      <c r="V126" s="537">
        <v>0</v>
      </c>
      <c r="W126" s="530"/>
      <c r="X126" s="142">
        <v>0</v>
      </c>
      <c r="Y126" s="142">
        <v>0</v>
      </c>
      <c r="Z126" s="537">
        <v>0</v>
      </c>
      <c r="AA126" s="537">
        <v>0</v>
      </c>
      <c r="AB126" s="530"/>
      <c r="AC126" s="142">
        <v>0</v>
      </c>
      <c r="AD126" s="530">
        <v>0</v>
      </c>
      <c r="AE126" s="842">
        <v>0</v>
      </c>
      <c r="AF126" s="929">
        <v>0</v>
      </c>
      <c r="AG126" s="530">
        <v>0</v>
      </c>
      <c r="AH126" s="530">
        <v>0</v>
      </c>
      <c r="AI126" s="641">
        <v>0</v>
      </c>
      <c r="AJ126" s="537">
        <v>0</v>
      </c>
      <c r="AK126" s="537">
        <v>0</v>
      </c>
      <c r="AL126" s="537">
        <v>0</v>
      </c>
      <c r="AM126" s="537">
        <v>0</v>
      </c>
      <c r="AN126" s="537">
        <v>0</v>
      </c>
      <c r="AO126" s="530"/>
      <c r="AP126" s="142">
        <v>0</v>
      </c>
      <c r="AQ126" s="142">
        <v>0</v>
      </c>
      <c r="AR126" s="537">
        <v>0</v>
      </c>
      <c r="AS126" s="537">
        <v>0</v>
      </c>
      <c r="AT126" s="530"/>
      <c r="AU126" s="142">
        <v>0</v>
      </c>
      <c r="AV126" s="530">
        <v>0</v>
      </c>
      <c r="AW126" s="842">
        <v>0</v>
      </c>
      <c r="AX126" s="115">
        <v>0</v>
      </c>
      <c r="AY126" s="5">
        <v>0</v>
      </c>
      <c r="AZ126" s="5">
        <v>0</v>
      </c>
      <c r="BA126" s="335">
        <v>0</v>
      </c>
      <c r="BB126" s="23">
        <v>0</v>
      </c>
      <c r="BC126" s="5">
        <v>0</v>
      </c>
      <c r="BD126" s="5">
        <v>0</v>
      </c>
      <c r="BE126" s="335">
        <v>0</v>
      </c>
      <c r="BG126" s="826"/>
      <c r="BH126" s="607"/>
    </row>
    <row r="127" spans="1:66" x14ac:dyDescent="0.25">
      <c r="A127" s="222"/>
      <c r="C127" s="119"/>
      <c r="D127" s="620"/>
      <c r="F127" s="117"/>
      <c r="G127" s="694"/>
      <c r="H127" s="878"/>
      <c r="I127" s="397"/>
      <c r="J127" s="380"/>
      <c r="K127" s="406" t="s">
        <v>53</v>
      </c>
      <c r="L127" s="731">
        <v>0</v>
      </c>
      <c r="M127" s="732">
        <v>0</v>
      </c>
      <c r="N127" s="929">
        <v>0</v>
      </c>
      <c r="O127" s="530">
        <v>0</v>
      </c>
      <c r="P127" s="530">
        <v>0</v>
      </c>
      <c r="Q127" s="641">
        <v>0</v>
      </c>
      <c r="R127" s="537">
        <v>0</v>
      </c>
      <c r="S127" s="537">
        <v>0</v>
      </c>
      <c r="T127" s="537">
        <v>0</v>
      </c>
      <c r="U127" s="537">
        <v>0</v>
      </c>
      <c r="V127" s="537">
        <v>0</v>
      </c>
      <c r="W127" s="530"/>
      <c r="X127" s="142">
        <v>0</v>
      </c>
      <c r="Y127" s="142">
        <v>0</v>
      </c>
      <c r="Z127" s="537">
        <v>0</v>
      </c>
      <c r="AA127" s="537">
        <v>0</v>
      </c>
      <c r="AB127" s="530"/>
      <c r="AC127" s="142">
        <v>0</v>
      </c>
      <c r="AD127" s="530">
        <v>0</v>
      </c>
      <c r="AE127" s="842">
        <v>0</v>
      </c>
      <c r="AF127" s="929">
        <v>0</v>
      </c>
      <c r="AG127" s="530">
        <v>0</v>
      </c>
      <c r="AH127" s="530">
        <v>0</v>
      </c>
      <c r="AI127" s="641">
        <v>0</v>
      </c>
      <c r="AJ127" s="537">
        <v>0</v>
      </c>
      <c r="AK127" s="537">
        <v>0</v>
      </c>
      <c r="AL127" s="537">
        <v>0</v>
      </c>
      <c r="AM127" s="537">
        <v>0</v>
      </c>
      <c r="AN127" s="537">
        <v>0</v>
      </c>
      <c r="AO127" s="530"/>
      <c r="AP127" s="142">
        <v>0</v>
      </c>
      <c r="AQ127" s="142">
        <v>0</v>
      </c>
      <c r="AR127" s="537">
        <v>0</v>
      </c>
      <c r="AS127" s="537">
        <v>0</v>
      </c>
      <c r="AT127" s="530"/>
      <c r="AU127" s="142">
        <v>0</v>
      </c>
      <c r="AV127" s="530">
        <v>0</v>
      </c>
      <c r="AW127" s="842">
        <v>0</v>
      </c>
      <c r="AX127" s="115">
        <v>0</v>
      </c>
      <c r="AY127" s="5">
        <v>0</v>
      </c>
      <c r="AZ127" s="5">
        <v>0</v>
      </c>
      <c r="BA127" s="335">
        <v>0</v>
      </c>
      <c r="BB127" s="23">
        <v>0</v>
      </c>
      <c r="BC127" s="5">
        <v>0</v>
      </c>
      <c r="BD127" s="5">
        <v>0</v>
      </c>
      <c r="BE127" s="335">
        <v>0</v>
      </c>
      <c r="BG127" s="826"/>
      <c r="BH127" s="607"/>
    </row>
    <row r="128" spans="1:66" x14ac:dyDescent="0.25">
      <c r="A128" s="222"/>
      <c r="C128" s="119"/>
      <c r="D128" s="620"/>
      <c r="F128" s="117"/>
      <c r="G128" s="694"/>
      <c r="H128" s="878"/>
      <c r="I128" s="397"/>
      <c r="J128" s="380"/>
      <c r="K128" s="406"/>
      <c r="L128" s="731"/>
      <c r="M128" s="732"/>
      <c r="N128" s="931"/>
      <c r="O128" s="923"/>
      <c r="P128" s="923"/>
      <c r="Q128" s="641"/>
      <c r="R128" s="537"/>
      <c r="S128" s="537"/>
      <c r="T128" s="537"/>
      <c r="U128" s="537"/>
      <c r="V128" s="537"/>
      <c r="W128" s="531"/>
      <c r="X128" s="141"/>
      <c r="Y128" s="141"/>
      <c r="Z128" s="552"/>
      <c r="AA128" s="552"/>
      <c r="AB128" s="531"/>
      <c r="AC128" s="593"/>
      <c r="AD128" s="923"/>
      <c r="AE128" s="846"/>
      <c r="AF128" s="931"/>
      <c r="AG128" s="923"/>
      <c r="AH128" s="923"/>
      <c r="AI128" s="641"/>
      <c r="AJ128" s="537"/>
      <c r="AK128" s="537"/>
      <c r="AL128" s="537"/>
      <c r="AM128" s="537"/>
      <c r="AN128" s="537"/>
      <c r="AO128" s="531"/>
      <c r="AP128" s="141"/>
      <c r="AQ128" s="141"/>
      <c r="AR128" s="552"/>
      <c r="AS128" s="552"/>
      <c r="AT128" s="531"/>
      <c r="AU128" s="593"/>
      <c r="AV128" s="923"/>
      <c r="AW128" s="846"/>
      <c r="AX128" s="115"/>
      <c r="AY128" s="5"/>
      <c r="AZ128" s="5"/>
      <c r="BA128" s="335"/>
      <c r="BC128" s="5"/>
      <c r="BD128" s="5"/>
      <c r="BE128" s="335"/>
      <c r="BG128" s="826"/>
      <c r="BH128" s="607"/>
    </row>
    <row r="129" spans="1:66" x14ac:dyDescent="0.25">
      <c r="A129" s="222"/>
      <c r="C129" s="119"/>
      <c r="D129" s="620"/>
      <c r="F129" s="117"/>
      <c r="G129" s="694"/>
      <c r="H129" s="878"/>
      <c r="I129" s="397"/>
      <c r="J129" s="380"/>
      <c r="K129" s="400" t="s">
        <v>6556</v>
      </c>
      <c r="L129" s="731"/>
      <c r="M129" s="732"/>
      <c r="N129" s="931"/>
      <c r="O129" s="923"/>
      <c r="P129" s="923"/>
      <c r="Q129" s="641"/>
      <c r="R129" s="537"/>
      <c r="S129" s="537"/>
      <c r="T129" s="537"/>
      <c r="U129" s="537"/>
      <c r="V129" s="537"/>
      <c r="W129" s="531"/>
      <c r="X129" s="141"/>
      <c r="Y129" s="141"/>
      <c r="Z129" s="552"/>
      <c r="AA129" s="552"/>
      <c r="AB129" s="531"/>
      <c r="AC129" s="593"/>
      <c r="AD129" s="923"/>
      <c r="AE129" s="846"/>
      <c r="AF129" s="931"/>
      <c r="AG129" s="923"/>
      <c r="AH129" s="923"/>
      <c r="AI129" s="641"/>
      <c r="AJ129" s="537"/>
      <c r="AK129" s="537"/>
      <c r="AL129" s="537"/>
      <c r="AM129" s="537"/>
      <c r="AN129" s="537"/>
      <c r="AO129" s="531"/>
      <c r="AP129" s="141"/>
      <c r="AQ129" s="141"/>
      <c r="AR129" s="552"/>
      <c r="AS129" s="552"/>
      <c r="AT129" s="531"/>
      <c r="AU129" s="593"/>
      <c r="AV129" s="923"/>
      <c r="AW129" s="846"/>
      <c r="AX129" s="115"/>
      <c r="AY129" s="5"/>
      <c r="AZ129" s="5"/>
      <c r="BA129" s="335"/>
      <c r="BC129" s="5"/>
      <c r="BD129" s="5"/>
      <c r="BE129" s="335"/>
      <c r="BG129" s="826"/>
      <c r="BH129" s="607"/>
    </row>
    <row r="130" spans="1:66" x14ac:dyDescent="0.25">
      <c r="A130" s="222"/>
      <c r="C130" s="119"/>
      <c r="D130" s="620"/>
      <c r="F130" s="117"/>
      <c r="G130" s="694"/>
      <c r="H130" s="878"/>
      <c r="I130" s="397"/>
      <c r="J130" s="380"/>
      <c r="K130" s="414" t="s">
        <v>133</v>
      </c>
      <c r="L130" s="731"/>
      <c r="M130" s="732"/>
      <c r="N130" s="931"/>
      <c r="O130" s="923"/>
      <c r="P130" s="923"/>
      <c r="Q130" s="641"/>
      <c r="R130" s="537"/>
      <c r="S130" s="537"/>
      <c r="T130" s="537"/>
      <c r="U130" s="537"/>
      <c r="V130" s="537"/>
      <c r="W130" s="531"/>
      <c r="X130" s="141"/>
      <c r="Y130" s="141"/>
      <c r="Z130" s="552"/>
      <c r="AA130" s="552"/>
      <c r="AB130" s="531"/>
      <c r="AC130" s="593"/>
      <c r="AD130" s="923"/>
      <c r="AE130" s="846"/>
      <c r="AF130" s="931"/>
      <c r="AG130" s="923"/>
      <c r="AH130" s="923"/>
      <c r="AI130" s="641"/>
      <c r="AJ130" s="537"/>
      <c r="AK130" s="537"/>
      <c r="AL130" s="537"/>
      <c r="AM130" s="537"/>
      <c r="AN130" s="537"/>
      <c r="AO130" s="531"/>
      <c r="AP130" s="141"/>
      <c r="AQ130" s="141"/>
      <c r="AR130" s="552"/>
      <c r="AS130" s="552"/>
      <c r="AT130" s="531"/>
      <c r="AU130" s="593"/>
      <c r="AV130" s="923"/>
      <c r="AW130" s="846"/>
      <c r="AX130" s="115"/>
      <c r="AY130" s="5"/>
      <c r="AZ130" s="5"/>
      <c r="BA130" s="335"/>
      <c r="BC130" s="5"/>
      <c r="BD130" s="5"/>
      <c r="BE130" s="335"/>
      <c r="BG130" s="826"/>
      <c r="BH130" s="607"/>
    </row>
    <row r="131" spans="1:66" x14ac:dyDescent="0.25">
      <c r="A131" s="222"/>
      <c r="C131" s="119"/>
      <c r="D131" s="620"/>
      <c r="F131" s="117"/>
      <c r="G131" s="694"/>
      <c r="H131" s="878"/>
      <c r="I131" s="397"/>
      <c r="J131" s="380"/>
      <c r="K131" s="415"/>
      <c r="L131" s="731"/>
      <c r="M131" s="732"/>
      <c r="N131" s="931"/>
      <c r="O131" s="923"/>
      <c r="P131" s="923"/>
      <c r="Q131" s="641"/>
      <c r="R131" s="537"/>
      <c r="S131" s="537"/>
      <c r="T131" s="537"/>
      <c r="U131" s="537"/>
      <c r="V131" s="537"/>
      <c r="W131" s="531"/>
      <c r="X131" s="141"/>
      <c r="Y131" s="141"/>
      <c r="Z131" s="552"/>
      <c r="AA131" s="552"/>
      <c r="AB131" s="531"/>
      <c r="AC131" s="593"/>
      <c r="AD131" s="923"/>
      <c r="AE131" s="846"/>
      <c r="AF131" s="931"/>
      <c r="AG131" s="923"/>
      <c r="AH131" s="923"/>
      <c r="AI131" s="641"/>
      <c r="AJ131" s="537"/>
      <c r="AK131" s="537"/>
      <c r="AL131" s="537"/>
      <c r="AM131" s="537"/>
      <c r="AN131" s="537"/>
      <c r="AO131" s="531"/>
      <c r="AP131" s="141"/>
      <c r="AQ131" s="141"/>
      <c r="AR131" s="552"/>
      <c r="AS131" s="552"/>
      <c r="AT131" s="531"/>
      <c r="AU131" s="593"/>
      <c r="AV131" s="923"/>
      <c r="AW131" s="846"/>
      <c r="AX131" s="115"/>
      <c r="AY131" s="5"/>
      <c r="AZ131" s="5"/>
      <c r="BA131" s="335"/>
      <c r="BC131" s="5"/>
      <c r="BD131" s="5"/>
      <c r="BE131" s="335"/>
      <c r="BG131" s="826"/>
      <c r="BH131" s="607"/>
    </row>
    <row r="132" spans="1:66" ht="34.5" customHeight="1" x14ac:dyDescent="0.25">
      <c r="A132" s="222" t="s">
        <v>39</v>
      </c>
      <c r="B132" s="30">
        <v>9</v>
      </c>
      <c r="C132" s="119" t="s">
        <v>60</v>
      </c>
      <c r="D132" s="620">
        <v>1000</v>
      </c>
      <c r="F132" s="117">
        <v>1</v>
      </c>
      <c r="G132" s="694" t="s">
        <v>5462</v>
      </c>
      <c r="H132" s="878" t="str">
        <f t="shared" si="136"/>
        <v>016</v>
      </c>
      <c r="I132" s="397" t="s">
        <v>3254</v>
      </c>
      <c r="J132" s="380" t="s">
        <v>1912</v>
      </c>
      <c r="K132" s="415" t="s">
        <v>319</v>
      </c>
      <c r="L132" s="726">
        <v>585</v>
      </c>
      <c r="M132" s="727">
        <v>585</v>
      </c>
      <c r="N132" s="931"/>
      <c r="O132" s="530">
        <f t="shared" ref="O132" si="232">IF(N132&gt;L132,"0 ",N132-L132)</f>
        <v>-585</v>
      </c>
      <c r="P132" s="530" t="str">
        <f t="shared" ref="P132" si="233">IF(N132&lt;L132,"0 ",N132-L132)</f>
        <v xml:space="preserve">0 </v>
      </c>
      <c r="Q132" s="646"/>
      <c r="R132" s="536"/>
      <c r="S132" s="536"/>
      <c r="T132" s="536"/>
      <c r="U132" s="536"/>
      <c r="V132" s="536"/>
      <c r="W132" s="683" t="str">
        <f>IF(SUM(Q132:V132)=X132,"OK",SUM(Q132:V132)-X132)</f>
        <v>OK</v>
      </c>
      <c r="X132" s="141"/>
      <c r="Y132" s="141"/>
      <c r="Z132" s="552"/>
      <c r="AA132" s="552"/>
      <c r="AB132" s="683" t="str">
        <f>IF(SUM(Z132:AA132)=AC132,"OK",SUM(Z132:AA132)-AC132)</f>
        <v>OK</v>
      </c>
      <c r="AC132" s="593"/>
      <c r="AD132" s="530">
        <f t="shared" ref="AD132" si="234">X132+Y132+AC132</f>
        <v>0</v>
      </c>
      <c r="AE132" s="842">
        <f t="shared" ref="AE132" si="235">N132+AD132</f>
        <v>0</v>
      </c>
      <c r="AF132" s="931"/>
      <c r="AG132" s="530">
        <f t="shared" ref="AG132" si="236">IF(AF132&gt;M132,"0 ",AF132-M132)</f>
        <v>-585</v>
      </c>
      <c r="AH132" s="530" t="str">
        <f t="shared" ref="AH132" si="237">IF(AF132&lt;M132,"0 ",AF132-M132)</f>
        <v xml:space="preserve">0 </v>
      </c>
      <c r="AI132" s="641"/>
      <c r="AJ132" s="537"/>
      <c r="AK132" s="537"/>
      <c r="AL132" s="537"/>
      <c r="AM132" s="537"/>
      <c r="AN132" s="537"/>
      <c r="AO132" s="683" t="str">
        <f>IF(SUM(AI132:AN132)=AP132,"OK",SUM(AI132:AN132)-AP132)</f>
        <v>OK</v>
      </c>
      <c r="AP132" s="141"/>
      <c r="AQ132" s="141"/>
      <c r="AR132" s="552"/>
      <c r="AS132" s="552"/>
      <c r="AT132" s="683" t="str">
        <f>IF(SUM(AR132:AS132)=AU132,"OK",SUM(AR132:AS132)-AU132)</f>
        <v>OK</v>
      </c>
      <c r="AU132" s="593"/>
      <c r="AV132" s="530">
        <f t="shared" ref="AV132" si="238">AP132+AQ132+AU132</f>
        <v>0</v>
      </c>
      <c r="AW132" s="842">
        <f t="shared" ref="AW132" si="239">AF132+AV132</f>
        <v>0</v>
      </c>
      <c r="AX132" s="115">
        <f>L132</f>
        <v>585</v>
      </c>
      <c r="AY132" s="5">
        <f>AE132</f>
        <v>0</v>
      </c>
      <c r="AZ132" s="7">
        <f t="shared" ref="AZ132:AZ137" si="240">AY132-AX132</f>
        <v>-585</v>
      </c>
      <c r="BA132" s="335">
        <f t="shared" ref="BA132:BA137" si="241">AZ132/AX132</f>
        <v>-1</v>
      </c>
      <c r="BB132" s="23">
        <f>M132</f>
        <v>585</v>
      </c>
      <c r="BC132" s="5">
        <f t="shared" ref="BC132:BC137" si="242">AW132</f>
        <v>0</v>
      </c>
      <c r="BD132" s="7">
        <f t="shared" ref="BD132:BD137" si="243">BC132-BB132</f>
        <v>-585</v>
      </c>
      <c r="BE132" s="335">
        <f t="shared" ref="BE132:BE137" si="244">BD132/BB132</f>
        <v>-1</v>
      </c>
      <c r="BG132" s="826" t="str">
        <f>RIGHT(LEFT(I132,3),2)&amp;"."&amp;RIGHT(LEFT(I132,5),2)</f>
        <v>11.00</v>
      </c>
      <c r="BH132" s="607" t="b">
        <f>COUNTIF('Codes SEC'!$B$2:$B$250,Ministres!BG132)&gt;0</f>
        <v>1</v>
      </c>
    </row>
    <row r="133" spans="1:66" ht="64.8" x14ac:dyDescent="0.25">
      <c r="A133" s="222"/>
      <c r="C133" s="116"/>
      <c r="D133" s="620"/>
      <c r="F133" s="117"/>
      <c r="G133" s="694"/>
      <c r="H133" s="878"/>
      <c r="I133" s="591" t="s">
        <v>3755</v>
      </c>
      <c r="J133" s="380"/>
      <c r="K133" s="407"/>
      <c r="L133" s="733"/>
      <c r="M133" s="734"/>
      <c r="N133" s="931"/>
      <c r="O133" s="923"/>
      <c r="P133" s="923"/>
      <c r="Q133" s="646"/>
      <c r="R133" s="536"/>
      <c r="S133" s="536"/>
      <c r="T133" s="536"/>
      <c r="U133" s="536"/>
      <c r="V133" s="536"/>
      <c r="W133" s="683"/>
      <c r="X133" s="141"/>
      <c r="Y133" s="141"/>
      <c r="Z133" s="552"/>
      <c r="AA133" s="552"/>
      <c r="AB133" s="683"/>
      <c r="AC133" s="593"/>
      <c r="AD133" s="923"/>
      <c r="AE133" s="846"/>
      <c r="AF133" s="931"/>
      <c r="AG133" s="923"/>
      <c r="AH133" s="923"/>
      <c r="AI133" s="641"/>
      <c r="AJ133" s="537"/>
      <c r="AK133" s="537"/>
      <c r="AL133" s="537"/>
      <c r="AM133" s="537"/>
      <c r="AN133" s="537"/>
      <c r="AO133" s="683"/>
      <c r="AP133" s="141"/>
      <c r="AQ133" s="141"/>
      <c r="AR133" s="552"/>
      <c r="AS133" s="552"/>
      <c r="AT133" s="683"/>
      <c r="AU133" s="593"/>
      <c r="AV133" s="923"/>
      <c r="AW133" s="846"/>
      <c r="AX133" s="115"/>
      <c r="AY133" s="5"/>
      <c r="AZ133" s="7"/>
      <c r="BA133" s="335"/>
      <c r="BC133" s="5"/>
      <c r="BD133" s="7"/>
      <c r="BE133" s="335"/>
      <c r="BG133" s="826"/>
      <c r="BH133" s="607"/>
    </row>
    <row r="134" spans="1:66" ht="35.1" customHeight="1" x14ac:dyDescent="0.25">
      <c r="A134" s="222" t="s">
        <v>39</v>
      </c>
      <c r="B134" s="30">
        <v>9</v>
      </c>
      <c r="C134" s="119" t="s">
        <v>60</v>
      </c>
      <c r="D134" s="620">
        <v>1000</v>
      </c>
      <c r="F134" s="117">
        <v>1</v>
      </c>
      <c r="G134" s="694" t="s">
        <v>5462</v>
      </c>
      <c r="H134" s="878" t="str">
        <f t="shared" si="136"/>
        <v>016</v>
      </c>
      <c r="I134" s="397">
        <v>81112000</v>
      </c>
      <c r="J134" s="380" t="s">
        <v>4066</v>
      </c>
      <c r="K134" s="408" t="s">
        <v>788</v>
      </c>
      <c r="L134" s="726">
        <v>15</v>
      </c>
      <c r="M134" s="727">
        <v>15</v>
      </c>
      <c r="N134" s="931"/>
      <c r="O134" s="530">
        <f t="shared" ref="O134:O138" si="245">IF(N134&gt;L134,"0 ",N134-L134)</f>
        <v>-15</v>
      </c>
      <c r="P134" s="530" t="str">
        <f t="shared" ref="P134:P138" si="246">IF(N134&lt;L134,"0 ",N134-L134)</f>
        <v xml:space="preserve">0 </v>
      </c>
      <c r="Q134" s="646"/>
      <c r="R134" s="536"/>
      <c r="S134" s="536"/>
      <c r="T134" s="536"/>
      <c r="U134" s="536"/>
      <c r="V134" s="536"/>
      <c r="W134" s="683" t="str">
        <f t="shared" ref="W134:W137" si="247">IF(SUM(Q134:V134)=X134,"OK",SUM(Q134:V134)-X134)</f>
        <v>OK</v>
      </c>
      <c r="X134" s="141"/>
      <c r="Y134" s="141"/>
      <c r="Z134" s="552"/>
      <c r="AA134" s="552"/>
      <c r="AB134" s="683" t="str">
        <f t="shared" ref="AB134:AB137" si="248">IF(SUM(Z134:AA134)=AC134,"OK",SUM(Z134:AA134)-AC134)</f>
        <v>OK</v>
      </c>
      <c r="AC134" s="593"/>
      <c r="AD134" s="530">
        <f t="shared" ref="AD134:AD138" si="249">X134+Y134+AC134</f>
        <v>0</v>
      </c>
      <c r="AE134" s="842">
        <f t="shared" ref="AE134:AE138" si="250">N134+AD134</f>
        <v>0</v>
      </c>
      <c r="AF134" s="931"/>
      <c r="AG134" s="530">
        <f t="shared" ref="AG134:AG138" si="251">IF(AF134&gt;M134,"0 ",AF134-M134)</f>
        <v>-15</v>
      </c>
      <c r="AH134" s="530" t="str">
        <f t="shared" ref="AH134:AH138" si="252">IF(AF134&lt;M134,"0 ",AF134-M134)</f>
        <v xml:space="preserve">0 </v>
      </c>
      <c r="AI134" s="641"/>
      <c r="AJ134" s="537"/>
      <c r="AK134" s="537"/>
      <c r="AL134" s="537"/>
      <c r="AM134" s="537"/>
      <c r="AN134" s="537"/>
      <c r="AO134" s="683" t="str">
        <f t="shared" ref="AO134:AO137" si="253">IF(SUM(AI134:AN134)=AP134,"OK",SUM(AI134:AN134)-AP134)</f>
        <v>OK</v>
      </c>
      <c r="AP134" s="141"/>
      <c r="AQ134" s="141"/>
      <c r="AR134" s="552"/>
      <c r="AS134" s="552"/>
      <c r="AT134" s="683" t="str">
        <f t="shared" ref="AT134:AT137" si="254">IF(SUM(AR134:AS134)=AU134,"OK",SUM(AR134:AS134)-AU134)</f>
        <v>OK</v>
      </c>
      <c r="AU134" s="593"/>
      <c r="AV134" s="530">
        <f t="shared" ref="AV134:AV138" si="255">AP134+AQ134+AU134</f>
        <v>0</v>
      </c>
      <c r="AW134" s="842">
        <f t="shared" ref="AW134:AW138" si="256">AF134+AV134</f>
        <v>0</v>
      </c>
      <c r="AX134" s="115">
        <f>L134</f>
        <v>15</v>
      </c>
      <c r="AY134" s="5">
        <f>AE134</f>
        <v>0</v>
      </c>
      <c r="AZ134" s="7">
        <f>AY134-AX134</f>
        <v>-15</v>
      </c>
      <c r="BA134" s="335">
        <f>AZ134/AX134</f>
        <v>-1</v>
      </c>
      <c r="BB134" s="23">
        <f>M134</f>
        <v>15</v>
      </c>
      <c r="BC134" s="5">
        <f>AW134</f>
        <v>0</v>
      </c>
      <c r="BD134" s="7">
        <f>BC134-BB134</f>
        <v>-15</v>
      </c>
      <c r="BE134" s="335">
        <f>BD134/BB134</f>
        <v>-1</v>
      </c>
      <c r="BG134" s="826" t="str">
        <f>RIGHT(LEFT(I134,3),2)&amp;"."&amp;RIGHT(LEFT(I134,5),2)</f>
        <v>11.12</v>
      </c>
      <c r="BH134" s="607" t="b">
        <f>COUNTIF('Codes SEC'!$B$2:$B$250,Ministres!BG134)&gt;0</f>
        <v>1</v>
      </c>
    </row>
    <row r="135" spans="1:66" ht="35.1" customHeight="1" x14ac:dyDescent="0.25">
      <c r="A135" s="222" t="s">
        <v>39</v>
      </c>
      <c r="B135" s="30">
        <v>9</v>
      </c>
      <c r="C135" s="119" t="s">
        <v>60</v>
      </c>
      <c r="D135" s="620">
        <v>1000</v>
      </c>
      <c r="F135" s="117">
        <v>1</v>
      </c>
      <c r="G135" s="694" t="s">
        <v>5462</v>
      </c>
      <c r="H135" s="878" t="str">
        <f t="shared" si="136"/>
        <v>016</v>
      </c>
      <c r="I135" s="397" t="s">
        <v>3255</v>
      </c>
      <c r="J135" s="380" t="s">
        <v>1913</v>
      </c>
      <c r="K135" s="408" t="s">
        <v>57</v>
      </c>
      <c r="L135" s="726">
        <v>24</v>
      </c>
      <c r="M135" s="727">
        <v>24</v>
      </c>
      <c r="N135" s="931"/>
      <c r="O135" s="530">
        <f t="shared" si="245"/>
        <v>-24</v>
      </c>
      <c r="P135" s="530" t="str">
        <f t="shared" si="246"/>
        <v xml:space="preserve">0 </v>
      </c>
      <c r="Q135" s="646"/>
      <c r="R135" s="536"/>
      <c r="S135" s="536"/>
      <c r="T135" s="536"/>
      <c r="U135" s="536"/>
      <c r="V135" s="536"/>
      <c r="W135" s="683" t="str">
        <f t="shared" si="247"/>
        <v>OK</v>
      </c>
      <c r="X135" s="141"/>
      <c r="Y135" s="141"/>
      <c r="Z135" s="552"/>
      <c r="AA135" s="552"/>
      <c r="AB135" s="683" t="str">
        <f t="shared" si="248"/>
        <v>OK</v>
      </c>
      <c r="AC135" s="593"/>
      <c r="AD135" s="530">
        <f t="shared" si="249"/>
        <v>0</v>
      </c>
      <c r="AE135" s="842">
        <f t="shared" si="250"/>
        <v>0</v>
      </c>
      <c r="AF135" s="931"/>
      <c r="AG135" s="530">
        <f t="shared" si="251"/>
        <v>-24</v>
      </c>
      <c r="AH135" s="530" t="str">
        <f t="shared" si="252"/>
        <v xml:space="preserve">0 </v>
      </c>
      <c r="AI135" s="641"/>
      <c r="AJ135" s="537"/>
      <c r="AK135" s="537"/>
      <c r="AL135" s="537"/>
      <c r="AM135" s="537"/>
      <c r="AN135" s="537"/>
      <c r="AO135" s="683" t="str">
        <f t="shared" si="253"/>
        <v>OK</v>
      </c>
      <c r="AP135" s="141"/>
      <c r="AQ135" s="141"/>
      <c r="AR135" s="552"/>
      <c r="AS135" s="552"/>
      <c r="AT135" s="683" t="str">
        <f t="shared" si="254"/>
        <v>OK</v>
      </c>
      <c r="AU135" s="593"/>
      <c r="AV135" s="530">
        <f t="shared" si="255"/>
        <v>0</v>
      </c>
      <c r="AW135" s="842">
        <f t="shared" si="256"/>
        <v>0</v>
      </c>
      <c r="AX135" s="115">
        <f>L135</f>
        <v>24</v>
      </c>
      <c r="AY135" s="5">
        <f>AE135</f>
        <v>0</v>
      </c>
      <c r="AZ135" s="7">
        <f t="shared" si="240"/>
        <v>-24</v>
      </c>
      <c r="BA135" s="335">
        <f t="shared" si="241"/>
        <v>-1</v>
      </c>
      <c r="BB135" s="23">
        <f>M135</f>
        <v>24</v>
      </c>
      <c r="BC135" s="5">
        <f t="shared" si="242"/>
        <v>0</v>
      </c>
      <c r="BD135" s="7">
        <f t="shared" si="243"/>
        <v>-24</v>
      </c>
      <c r="BE135" s="335">
        <f t="shared" si="244"/>
        <v>-1</v>
      </c>
      <c r="BG135" s="826" t="str">
        <f>RIGHT(LEFT(I135,3),2)&amp;"."&amp;RIGHT(LEFT(I135,5),2)</f>
        <v>11.40</v>
      </c>
      <c r="BH135" s="607" t="b">
        <f>COUNTIF('Codes SEC'!$B$2:$B$250,Ministres!BG135)&gt;0</f>
        <v>1</v>
      </c>
    </row>
    <row r="136" spans="1:66" ht="34.5" customHeight="1" x14ac:dyDescent="0.25">
      <c r="A136" s="222" t="s">
        <v>39</v>
      </c>
      <c r="B136" s="30">
        <v>9</v>
      </c>
      <c r="C136" s="119" t="s">
        <v>60</v>
      </c>
      <c r="D136" s="620">
        <v>1000</v>
      </c>
      <c r="F136" s="117">
        <v>12</v>
      </c>
      <c r="G136" s="694">
        <v>1</v>
      </c>
      <c r="H136" s="878" t="str">
        <f t="shared" si="136"/>
        <v>016</v>
      </c>
      <c r="I136" s="397" t="s">
        <v>3257</v>
      </c>
      <c r="J136" s="380" t="s">
        <v>1914</v>
      </c>
      <c r="K136" s="415" t="s">
        <v>198</v>
      </c>
      <c r="L136" s="726">
        <v>46</v>
      </c>
      <c r="M136" s="727">
        <v>46</v>
      </c>
      <c r="N136" s="931"/>
      <c r="O136" s="530">
        <f t="shared" si="245"/>
        <v>-46</v>
      </c>
      <c r="P136" s="530" t="str">
        <f t="shared" si="246"/>
        <v xml:space="preserve">0 </v>
      </c>
      <c r="Q136" s="646"/>
      <c r="R136" s="536"/>
      <c r="S136" s="536"/>
      <c r="T136" s="536"/>
      <c r="U136" s="536"/>
      <c r="V136" s="536"/>
      <c r="W136" s="683" t="str">
        <f t="shared" si="247"/>
        <v>OK</v>
      </c>
      <c r="X136" s="141"/>
      <c r="Y136" s="141"/>
      <c r="Z136" s="552"/>
      <c r="AA136" s="552"/>
      <c r="AB136" s="683" t="str">
        <f t="shared" si="248"/>
        <v>OK</v>
      </c>
      <c r="AC136" s="593"/>
      <c r="AD136" s="530">
        <f t="shared" si="249"/>
        <v>0</v>
      </c>
      <c r="AE136" s="842">
        <f t="shared" si="250"/>
        <v>0</v>
      </c>
      <c r="AF136" s="931"/>
      <c r="AG136" s="530">
        <f t="shared" si="251"/>
        <v>-46</v>
      </c>
      <c r="AH136" s="530" t="str">
        <f t="shared" si="252"/>
        <v xml:space="preserve">0 </v>
      </c>
      <c r="AI136" s="641"/>
      <c r="AJ136" s="537"/>
      <c r="AK136" s="537"/>
      <c r="AL136" s="537"/>
      <c r="AM136" s="537"/>
      <c r="AN136" s="537"/>
      <c r="AO136" s="683" t="str">
        <f t="shared" si="253"/>
        <v>OK</v>
      </c>
      <c r="AP136" s="141"/>
      <c r="AQ136" s="141"/>
      <c r="AR136" s="552"/>
      <c r="AS136" s="552"/>
      <c r="AT136" s="683" t="str">
        <f t="shared" si="254"/>
        <v>OK</v>
      </c>
      <c r="AU136" s="593"/>
      <c r="AV136" s="530">
        <f t="shared" si="255"/>
        <v>0</v>
      </c>
      <c r="AW136" s="842">
        <f t="shared" si="256"/>
        <v>0</v>
      </c>
      <c r="AX136" s="115">
        <f>L136</f>
        <v>46</v>
      </c>
      <c r="AY136" s="5">
        <f>AE136</f>
        <v>0</v>
      </c>
      <c r="AZ136" s="5">
        <f t="shared" si="240"/>
        <v>-46</v>
      </c>
      <c r="BA136" s="335">
        <f t="shared" si="241"/>
        <v>-1</v>
      </c>
      <c r="BB136" s="23">
        <f>M136</f>
        <v>46</v>
      </c>
      <c r="BC136" s="5">
        <f t="shared" si="242"/>
        <v>0</v>
      </c>
      <c r="BD136" s="7">
        <f t="shared" si="243"/>
        <v>-46</v>
      </c>
      <c r="BE136" s="335">
        <f t="shared" si="244"/>
        <v>-1</v>
      </c>
      <c r="BG136" s="826" t="str">
        <f>RIGHT(LEFT(I136,3),2)&amp;"."&amp;RIGHT(LEFT(I136,5),2)</f>
        <v>12.11</v>
      </c>
      <c r="BH136" s="607" t="b">
        <f>COUNTIF('Codes SEC'!$B$2:$B$250,Ministres!BG136)&gt;0</f>
        <v>1</v>
      </c>
    </row>
    <row r="137" spans="1:66" ht="35.1" customHeight="1" x14ac:dyDescent="0.25">
      <c r="A137" s="222" t="s">
        <v>39</v>
      </c>
      <c r="B137" s="30">
        <v>9</v>
      </c>
      <c r="C137" s="119" t="s">
        <v>60</v>
      </c>
      <c r="D137" s="620">
        <v>1000</v>
      </c>
      <c r="F137" s="117">
        <v>12</v>
      </c>
      <c r="G137" s="694">
        <v>1</v>
      </c>
      <c r="H137" s="878" t="str">
        <f t="shared" si="136"/>
        <v>016</v>
      </c>
      <c r="I137" s="397" t="s">
        <v>3257</v>
      </c>
      <c r="J137" s="380" t="s">
        <v>1915</v>
      </c>
      <c r="K137" s="494" t="s">
        <v>320</v>
      </c>
      <c r="L137" s="726">
        <v>63</v>
      </c>
      <c r="M137" s="727">
        <v>63</v>
      </c>
      <c r="N137" s="931"/>
      <c r="O137" s="530">
        <f t="shared" si="245"/>
        <v>-63</v>
      </c>
      <c r="P137" s="530" t="str">
        <f t="shared" si="246"/>
        <v xml:space="preserve">0 </v>
      </c>
      <c r="Q137" s="646"/>
      <c r="R137" s="536"/>
      <c r="S137" s="536"/>
      <c r="T137" s="536"/>
      <c r="U137" s="536"/>
      <c r="V137" s="536"/>
      <c r="W137" s="683" t="str">
        <f t="shared" si="247"/>
        <v>OK</v>
      </c>
      <c r="X137" s="141"/>
      <c r="Y137" s="141"/>
      <c r="Z137" s="552"/>
      <c r="AA137" s="552"/>
      <c r="AB137" s="683" t="str">
        <f t="shared" si="248"/>
        <v>OK</v>
      </c>
      <c r="AC137" s="593"/>
      <c r="AD137" s="530">
        <f t="shared" si="249"/>
        <v>0</v>
      </c>
      <c r="AE137" s="842">
        <f t="shared" si="250"/>
        <v>0</v>
      </c>
      <c r="AF137" s="931"/>
      <c r="AG137" s="530">
        <f t="shared" si="251"/>
        <v>-63</v>
      </c>
      <c r="AH137" s="530" t="str">
        <f t="shared" si="252"/>
        <v xml:space="preserve">0 </v>
      </c>
      <c r="AI137" s="641"/>
      <c r="AJ137" s="537"/>
      <c r="AK137" s="537"/>
      <c r="AL137" s="537"/>
      <c r="AM137" s="537"/>
      <c r="AN137" s="537"/>
      <c r="AO137" s="683" t="str">
        <f t="shared" si="253"/>
        <v>OK</v>
      </c>
      <c r="AP137" s="141"/>
      <c r="AQ137" s="141"/>
      <c r="AR137" s="552"/>
      <c r="AS137" s="552"/>
      <c r="AT137" s="683" t="str">
        <f t="shared" si="254"/>
        <v>OK</v>
      </c>
      <c r="AU137" s="593"/>
      <c r="AV137" s="530">
        <f t="shared" si="255"/>
        <v>0</v>
      </c>
      <c r="AW137" s="842">
        <f t="shared" si="256"/>
        <v>0</v>
      </c>
      <c r="AX137" s="115">
        <f>L137</f>
        <v>63</v>
      </c>
      <c r="AY137" s="5">
        <f>AE137</f>
        <v>0</v>
      </c>
      <c r="AZ137" s="7">
        <f t="shared" si="240"/>
        <v>-63</v>
      </c>
      <c r="BA137" s="335">
        <f t="shared" si="241"/>
        <v>-1</v>
      </c>
      <c r="BB137" s="23">
        <f>M137</f>
        <v>63</v>
      </c>
      <c r="BC137" s="5">
        <f t="shared" si="242"/>
        <v>0</v>
      </c>
      <c r="BD137" s="7">
        <f t="shared" si="243"/>
        <v>-63</v>
      </c>
      <c r="BE137" s="335">
        <f t="shared" si="244"/>
        <v>-1</v>
      </c>
      <c r="BG137" s="826" t="str">
        <f>RIGHT(LEFT(I137,3),2)&amp;"."&amp;RIGHT(LEFT(I137,5),2)</f>
        <v>12.11</v>
      </c>
      <c r="BH137" s="607" t="b">
        <f>COUNTIF('Codes SEC'!$B$2:$B$250,Ministres!BG137)&gt;0</f>
        <v>1</v>
      </c>
    </row>
    <row r="138" spans="1:66" ht="35.1" customHeight="1" x14ac:dyDescent="0.25">
      <c r="A138" s="222" t="s">
        <v>39</v>
      </c>
      <c r="B138" s="112" t="s">
        <v>5886</v>
      </c>
      <c r="C138" s="119" t="s">
        <v>60</v>
      </c>
      <c r="D138" s="620">
        <v>1000</v>
      </c>
      <c r="E138" s="278"/>
      <c r="F138" s="116" t="s">
        <v>769</v>
      </c>
      <c r="G138" s="700" t="s">
        <v>5613</v>
      </c>
      <c r="H138" s="888" t="str">
        <f t="shared" si="136"/>
        <v>016</v>
      </c>
      <c r="I138" s="580">
        <v>81221000</v>
      </c>
      <c r="J138" s="689" t="s">
        <v>6473</v>
      </c>
      <c r="K138" s="411" t="s">
        <v>6474</v>
      </c>
      <c r="L138" s="733">
        <v>0</v>
      </c>
      <c r="M138" s="734">
        <v>0</v>
      </c>
      <c r="N138" s="931"/>
      <c r="O138" s="530">
        <f t="shared" si="245"/>
        <v>0</v>
      </c>
      <c r="P138" s="530">
        <f t="shared" si="246"/>
        <v>0</v>
      </c>
      <c r="Q138" s="646"/>
      <c r="R138" s="536"/>
      <c r="S138" s="536"/>
      <c r="T138" s="536"/>
      <c r="U138" s="536"/>
      <c r="V138" s="536"/>
      <c r="W138" s="683" t="str">
        <f>IF(SUM(Q138:V138)=X138,"OK",SUM(Q138:V138)-X138)</f>
        <v>OK</v>
      </c>
      <c r="X138" s="141"/>
      <c r="Y138" s="141"/>
      <c r="Z138" s="552"/>
      <c r="AA138" s="552"/>
      <c r="AB138" s="683" t="str">
        <f>IF(SUM(Z138:AA138)=AC138,"OK",SUM(Z138:AA138)-AC138)</f>
        <v>OK</v>
      </c>
      <c r="AC138" s="593"/>
      <c r="AD138" s="530">
        <f t="shared" si="249"/>
        <v>0</v>
      </c>
      <c r="AE138" s="842">
        <f t="shared" si="250"/>
        <v>0</v>
      </c>
      <c r="AF138" s="931"/>
      <c r="AG138" s="530">
        <f t="shared" si="251"/>
        <v>0</v>
      </c>
      <c r="AH138" s="530">
        <f t="shared" si="252"/>
        <v>0</v>
      </c>
      <c r="AI138" s="641"/>
      <c r="AJ138" s="537"/>
      <c r="AK138" s="537"/>
      <c r="AL138" s="537"/>
      <c r="AM138" s="537"/>
      <c r="AN138" s="537"/>
      <c r="AO138" s="683" t="str">
        <f>IF(SUM(AI138:AN138)=AP138,"OK",SUM(AI138:AN138)-AP138)</f>
        <v>OK</v>
      </c>
      <c r="AP138" s="141"/>
      <c r="AQ138" s="141"/>
      <c r="AR138" s="552"/>
      <c r="AS138" s="552"/>
      <c r="AT138" s="683" t="str">
        <f>IF(SUM(AR138:AS138)=AU138,"OK",SUM(AR138:AS138)-AU138)</f>
        <v>OK</v>
      </c>
      <c r="AU138" s="593"/>
      <c r="AV138" s="530">
        <f t="shared" si="255"/>
        <v>0</v>
      </c>
      <c r="AW138" s="842">
        <f t="shared" si="256"/>
        <v>0</v>
      </c>
      <c r="AX138" s="115">
        <f>L138</f>
        <v>0</v>
      </c>
      <c r="AY138" s="5">
        <f>AE138</f>
        <v>0</v>
      </c>
      <c r="AZ138" s="7">
        <f>AY138-AX138</f>
        <v>0</v>
      </c>
      <c r="BA138" s="335" t="e">
        <f>AZ138/AX138</f>
        <v>#DIV/0!</v>
      </c>
      <c r="BB138" s="23">
        <f>M138</f>
        <v>0</v>
      </c>
      <c r="BC138" s="5">
        <f>AW138</f>
        <v>0</v>
      </c>
      <c r="BD138" s="7">
        <f>BC138-BB138</f>
        <v>0</v>
      </c>
      <c r="BE138" s="335" t="e">
        <f>BD138/BB138</f>
        <v>#DIV/0!</v>
      </c>
      <c r="BG138" s="826" t="str">
        <f>RIGHT(LEFT(I138,3),2)&amp;"."&amp;RIGHT(LEFT(I138,5),2)</f>
        <v>12.21</v>
      </c>
      <c r="BH138" s="607" t="b">
        <f>COUNTIF('Codes SEC'!$B$2:$B$250,Ministres!BG138)&gt;0</f>
        <v>1</v>
      </c>
    </row>
    <row r="139" spans="1:66" s="203" customFormat="1" ht="35.1" customHeight="1" x14ac:dyDescent="0.25">
      <c r="A139" s="21" t="s">
        <v>39</v>
      </c>
      <c r="B139" s="112" t="s">
        <v>5886</v>
      </c>
      <c r="C139" s="116" t="s">
        <v>60</v>
      </c>
      <c r="D139" s="620">
        <v>1000</v>
      </c>
      <c r="E139" s="278"/>
      <c r="F139" s="116">
        <v>12</v>
      </c>
      <c r="G139" s="694" t="s">
        <v>5613</v>
      </c>
      <c r="H139" s="878" t="s">
        <v>3348</v>
      </c>
      <c r="I139" s="397">
        <v>81250000</v>
      </c>
      <c r="J139" s="689" t="s">
        <v>7179</v>
      </c>
      <c r="K139" s="408" t="s">
        <v>4031</v>
      </c>
      <c r="L139" s="733">
        <v>0</v>
      </c>
      <c r="M139" s="734">
        <v>0</v>
      </c>
      <c r="N139" s="931"/>
      <c r="O139" s="530">
        <f t="shared" ref="O139" si="257">IF(N139&gt;L139,"0 ",N139-L139)</f>
        <v>0</v>
      </c>
      <c r="P139" s="530">
        <f t="shared" ref="P139" si="258">IF(N139&lt;L139,"0 ",N139-L139)</f>
        <v>0</v>
      </c>
      <c r="Q139" s="646"/>
      <c r="R139" s="536"/>
      <c r="S139" s="536"/>
      <c r="T139" s="536"/>
      <c r="U139" s="536"/>
      <c r="V139" s="536"/>
      <c r="W139" s="683" t="str">
        <f t="shared" ref="W139" si="259">IF(SUM(Q139:V139)=X139,"OK",SUM(Q139:V139)-X139)</f>
        <v>OK</v>
      </c>
      <c r="X139" s="141"/>
      <c r="Y139" s="141"/>
      <c r="Z139" s="552"/>
      <c r="AA139" s="552"/>
      <c r="AB139" s="683" t="str">
        <f t="shared" ref="AB139" si="260">IF(SUM(Z139:AA139)=AC139,"OK",SUM(Z139:AA139)-AC139)</f>
        <v>OK</v>
      </c>
      <c r="AC139" s="593"/>
      <c r="AD139" s="530">
        <f t="shared" ref="AD139" si="261">X139+Y139+AC139</f>
        <v>0</v>
      </c>
      <c r="AE139" s="842">
        <f t="shared" ref="AE139" si="262">N139+AD139</f>
        <v>0</v>
      </c>
      <c r="AF139" s="931"/>
      <c r="AG139" s="530">
        <f t="shared" ref="AG139" si="263">IF(AF139&gt;M139,"0 ",AF139-M139)</f>
        <v>0</v>
      </c>
      <c r="AH139" s="530">
        <f t="shared" ref="AH139" si="264">IF(AF139&lt;M139,"0 ",AF139-M139)</f>
        <v>0</v>
      </c>
      <c r="AI139" s="641"/>
      <c r="AJ139" s="537"/>
      <c r="AK139" s="537"/>
      <c r="AL139" s="537"/>
      <c r="AM139" s="537"/>
      <c r="AN139" s="537"/>
      <c r="AO139" s="683" t="str">
        <f t="shared" ref="AO139" si="265">IF(SUM(AI139:AN139)=AP139,"OK",SUM(AI139:AN139)-AP139)</f>
        <v>OK</v>
      </c>
      <c r="AP139" s="141"/>
      <c r="AQ139" s="141"/>
      <c r="AR139" s="552"/>
      <c r="AS139" s="552"/>
      <c r="AT139" s="683" t="str">
        <f t="shared" ref="AT139" si="266">IF(SUM(AR139:AS139)=AU139,"OK",SUM(AR139:AS139)-AU139)</f>
        <v>OK</v>
      </c>
      <c r="AU139" s="593"/>
      <c r="AV139" s="530">
        <f t="shared" ref="AV139" si="267">AP139+AQ139+AU139</f>
        <v>0</v>
      </c>
      <c r="AW139" s="842">
        <f t="shared" ref="AW139" si="268">AF139+AV139</f>
        <v>0</v>
      </c>
      <c r="AX139" s="115">
        <f t="shared" ref="AX139" si="269">L139</f>
        <v>0</v>
      </c>
      <c r="AY139" s="5">
        <f t="shared" ref="AY139" si="270">AE139</f>
        <v>0</v>
      </c>
      <c r="AZ139" s="7">
        <f t="shared" ref="AZ139" si="271">AY139-AX139</f>
        <v>0</v>
      </c>
      <c r="BA139" s="335" t="e">
        <f t="shared" ref="BA139" si="272">AZ139/AX139</f>
        <v>#DIV/0!</v>
      </c>
      <c r="BB139" s="23">
        <f t="shared" ref="BB139" si="273">M139</f>
        <v>0</v>
      </c>
      <c r="BC139" s="5">
        <f t="shared" ref="BC139" si="274">AW139</f>
        <v>0</v>
      </c>
      <c r="BD139" s="7">
        <f t="shared" ref="BD139" si="275">BC139-BB139</f>
        <v>0</v>
      </c>
      <c r="BE139" s="335" t="e">
        <f t="shared" ref="BE139" si="276">BD139/BB139</f>
        <v>#DIV/0!</v>
      </c>
      <c r="BF139" s="667"/>
      <c r="BG139" s="826" t="str">
        <f t="shared" ref="BG139" si="277">RIGHT(LEFT(I139,3),2)&amp;"."&amp;RIGHT(LEFT(I139,5),2)</f>
        <v>12.50</v>
      </c>
      <c r="BH139" s="668" t="b">
        <f>COUNTIF('Codes SEC'!$B$2:$B$250,Ministres!BG139)&gt;0</f>
        <v>1</v>
      </c>
      <c r="BI139" s="667"/>
      <c r="BJ139" s="667"/>
      <c r="BK139" s="667"/>
      <c r="BL139" s="667"/>
      <c r="BM139" s="667"/>
      <c r="BN139" s="667"/>
    </row>
    <row r="140" spans="1:66" s="4" customFormat="1" x14ac:dyDescent="0.25">
      <c r="A140" s="225"/>
      <c r="B140" s="206"/>
      <c r="C140" s="256"/>
      <c r="D140" s="621"/>
      <c r="E140" s="275"/>
      <c r="F140" s="269"/>
      <c r="G140" s="695"/>
      <c r="H140" s="886"/>
      <c r="I140" s="403"/>
      <c r="J140" s="381"/>
      <c r="K140" s="514" t="s">
        <v>95</v>
      </c>
      <c r="L140" s="313">
        <f>L136+L132+L135+L137+L134+L138+L139</f>
        <v>733</v>
      </c>
      <c r="M140" s="728">
        <f t="shared" ref="M140:BE140" si="278">M136+M132+M135+M137+M134+M138+M139</f>
        <v>733</v>
      </c>
      <c r="N140" s="930">
        <f t="shared" si="278"/>
        <v>0</v>
      </c>
      <c r="O140" s="790">
        <f t="shared" si="278"/>
        <v>-733</v>
      </c>
      <c r="P140" s="790">
        <f t="shared" si="278"/>
        <v>0</v>
      </c>
      <c r="Q140" s="787">
        <f t="shared" si="278"/>
        <v>0</v>
      </c>
      <c r="R140" s="648">
        <f t="shared" si="278"/>
        <v>0</v>
      </c>
      <c r="S140" s="648">
        <f t="shared" si="278"/>
        <v>0</v>
      </c>
      <c r="T140" s="648">
        <f t="shared" si="278"/>
        <v>0</v>
      </c>
      <c r="U140" s="648">
        <f t="shared" si="278"/>
        <v>0</v>
      </c>
      <c r="V140" s="648">
        <f t="shared" si="278"/>
        <v>0</v>
      </c>
      <c r="W140" s="790" t="e">
        <f t="shared" si="278"/>
        <v>#VALUE!</v>
      </c>
      <c r="X140" s="649">
        <f t="shared" si="278"/>
        <v>0</v>
      </c>
      <c r="Y140" s="649">
        <f t="shared" si="278"/>
        <v>0</v>
      </c>
      <c r="Z140" s="648">
        <f t="shared" si="278"/>
        <v>0</v>
      </c>
      <c r="AA140" s="648">
        <f t="shared" si="278"/>
        <v>0</v>
      </c>
      <c r="AB140" s="790" t="e">
        <f t="shared" si="278"/>
        <v>#VALUE!</v>
      </c>
      <c r="AC140" s="649">
        <f t="shared" si="278"/>
        <v>0</v>
      </c>
      <c r="AD140" s="790">
        <f t="shared" si="278"/>
        <v>0</v>
      </c>
      <c r="AE140" s="843">
        <f t="shared" si="278"/>
        <v>0</v>
      </c>
      <c r="AF140" s="930">
        <f t="shared" si="278"/>
        <v>0</v>
      </c>
      <c r="AG140" s="790">
        <f t="shared" si="278"/>
        <v>-733</v>
      </c>
      <c r="AH140" s="790">
        <f t="shared" si="278"/>
        <v>0</v>
      </c>
      <c r="AI140" s="787">
        <f t="shared" si="278"/>
        <v>0</v>
      </c>
      <c r="AJ140" s="648">
        <f t="shared" si="278"/>
        <v>0</v>
      </c>
      <c r="AK140" s="648">
        <f t="shared" si="278"/>
        <v>0</v>
      </c>
      <c r="AL140" s="648">
        <f t="shared" si="278"/>
        <v>0</v>
      </c>
      <c r="AM140" s="648">
        <f t="shared" si="278"/>
        <v>0</v>
      </c>
      <c r="AN140" s="648">
        <f t="shared" si="278"/>
        <v>0</v>
      </c>
      <c r="AO140" s="790" t="e">
        <f t="shared" si="278"/>
        <v>#VALUE!</v>
      </c>
      <c r="AP140" s="649">
        <f t="shared" si="278"/>
        <v>0</v>
      </c>
      <c r="AQ140" s="649">
        <f t="shared" si="278"/>
        <v>0</v>
      </c>
      <c r="AR140" s="648">
        <f t="shared" si="278"/>
        <v>0</v>
      </c>
      <c r="AS140" s="648">
        <f t="shared" si="278"/>
        <v>0</v>
      </c>
      <c r="AT140" s="790" t="e">
        <f t="shared" si="278"/>
        <v>#VALUE!</v>
      </c>
      <c r="AU140" s="649">
        <f t="shared" si="278"/>
        <v>0</v>
      </c>
      <c r="AV140" s="790">
        <f t="shared" si="278"/>
        <v>0</v>
      </c>
      <c r="AW140" s="843">
        <f t="shared" si="278"/>
        <v>0</v>
      </c>
      <c r="AX140" s="336">
        <f t="shared" si="278"/>
        <v>733</v>
      </c>
      <c r="AY140" s="337">
        <f t="shared" si="278"/>
        <v>0</v>
      </c>
      <c r="AZ140" s="338">
        <f t="shared" si="278"/>
        <v>-733</v>
      </c>
      <c r="BA140" s="339" t="e">
        <f t="shared" si="278"/>
        <v>#DIV/0!</v>
      </c>
      <c r="BB140" s="322">
        <f t="shared" si="278"/>
        <v>733</v>
      </c>
      <c r="BC140" s="337">
        <f t="shared" si="278"/>
        <v>0</v>
      </c>
      <c r="BD140" s="338">
        <f t="shared" si="278"/>
        <v>-733</v>
      </c>
      <c r="BE140" s="339" t="e">
        <f t="shared" si="278"/>
        <v>#DIV/0!</v>
      </c>
      <c r="BF140" s="41"/>
      <c r="BG140" s="826"/>
      <c r="BH140" s="607"/>
      <c r="BI140" s="41"/>
      <c r="BJ140" s="41"/>
      <c r="BK140" s="41"/>
      <c r="BL140" s="41"/>
      <c r="BM140" s="41"/>
      <c r="BN140" s="41"/>
    </row>
    <row r="141" spans="1:66" x14ac:dyDescent="0.25">
      <c r="A141" s="222"/>
      <c r="C141" s="119"/>
      <c r="D141" s="620"/>
      <c r="F141" s="117"/>
      <c r="G141" s="694"/>
      <c r="H141" s="878"/>
      <c r="I141" s="397"/>
      <c r="J141" s="380"/>
      <c r="K141" s="409"/>
      <c r="L141" s="731"/>
      <c r="M141" s="732"/>
      <c r="N141" s="931"/>
      <c r="O141" s="923"/>
      <c r="P141" s="923"/>
      <c r="Q141" s="641"/>
      <c r="R141" s="537"/>
      <c r="S141" s="537"/>
      <c r="T141" s="537"/>
      <c r="U141" s="537"/>
      <c r="V141" s="537"/>
      <c r="W141" s="531"/>
      <c r="X141" s="141"/>
      <c r="Y141" s="141"/>
      <c r="Z141" s="552"/>
      <c r="AA141" s="552"/>
      <c r="AB141" s="531"/>
      <c r="AC141" s="593"/>
      <c r="AD141" s="923"/>
      <c r="AE141" s="846"/>
      <c r="AF141" s="931"/>
      <c r="AG141" s="923"/>
      <c r="AH141" s="923"/>
      <c r="AI141" s="641"/>
      <c r="AJ141" s="537"/>
      <c r="AK141" s="537"/>
      <c r="AL141" s="537"/>
      <c r="AM141" s="537"/>
      <c r="AN141" s="537"/>
      <c r="AO141" s="531"/>
      <c r="AP141" s="141"/>
      <c r="AQ141" s="141"/>
      <c r="AR141" s="552"/>
      <c r="AS141" s="552"/>
      <c r="AT141" s="531"/>
      <c r="AU141" s="593"/>
      <c r="AV141" s="923"/>
      <c r="AW141" s="846"/>
      <c r="AX141" s="115"/>
      <c r="AY141" s="5"/>
      <c r="AZ141" s="5"/>
      <c r="BA141" s="335"/>
      <c r="BC141" s="5"/>
      <c r="BD141" s="5"/>
      <c r="BE141" s="335"/>
      <c r="BG141" s="826"/>
      <c r="BH141" s="607"/>
    </row>
    <row r="142" spans="1:66" x14ac:dyDescent="0.25">
      <c r="A142" s="222"/>
      <c r="C142" s="119"/>
      <c r="D142" s="620"/>
      <c r="F142" s="117"/>
      <c r="G142" s="694"/>
      <c r="H142" s="878"/>
      <c r="I142" s="397"/>
      <c r="J142" s="380"/>
      <c r="K142" s="410" t="s">
        <v>58</v>
      </c>
      <c r="L142" s="731"/>
      <c r="M142" s="732"/>
      <c r="N142" s="931"/>
      <c r="O142" s="923"/>
      <c r="P142" s="923"/>
      <c r="Q142" s="641"/>
      <c r="R142" s="537"/>
      <c r="S142" s="537"/>
      <c r="T142" s="537"/>
      <c r="U142" s="537"/>
      <c r="V142" s="537"/>
      <c r="W142" s="531"/>
      <c r="X142" s="141"/>
      <c r="Y142" s="141"/>
      <c r="Z142" s="552"/>
      <c r="AA142" s="552"/>
      <c r="AB142" s="531"/>
      <c r="AC142" s="593"/>
      <c r="AD142" s="923"/>
      <c r="AE142" s="846"/>
      <c r="AF142" s="931"/>
      <c r="AG142" s="923"/>
      <c r="AH142" s="923"/>
      <c r="AI142" s="641"/>
      <c r="AJ142" s="537"/>
      <c r="AK142" s="537"/>
      <c r="AL142" s="537"/>
      <c r="AM142" s="537"/>
      <c r="AN142" s="537"/>
      <c r="AO142" s="531"/>
      <c r="AP142" s="141"/>
      <c r="AQ142" s="141"/>
      <c r="AR142" s="552"/>
      <c r="AS142" s="552"/>
      <c r="AT142" s="531"/>
      <c r="AU142" s="593"/>
      <c r="AV142" s="923"/>
      <c r="AW142" s="846"/>
      <c r="AX142" s="115"/>
      <c r="AY142" s="5"/>
      <c r="AZ142" s="5"/>
      <c r="BA142" s="335"/>
      <c r="BC142" s="5"/>
      <c r="BD142" s="5"/>
      <c r="BE142" s="335"/>
      <c r="BG142" s="826"/>
      <c r="BH142" s="607"/>
    </row>
    <row r="143" spans="1:66" x14ac:dyDescent="0.25">
      <c r="A143" s="222"/>
      <c r="C143" s="119"/>
      <c r="D143" s="620"/>
      <c r="F143" s="117"/>
      <c r="G143" s="694"/>
      <c r="H143" s="878"/>
      <c r="I143" s="397"/>
      <c r="J143" s="380"/>
      <c r="K143" s="408"/>
      <c r="L143" s="731"/>
      <c r="M143" s="732"/>
      <c r="N143" s="931"/>
      <c r="O143" s="923"/>
      <c r="P143" s="923"/>
      <c r="Q143" s="641"/>
      <c r="R143" s="537"/>
      <c r="S143" s="537"/>
      <c r="T143" s="537"/>
      <c r="U143" s="537"/>
      <c r="V143" s="537"/>
      <c r="W143" s="531"/>
      <c r="X143" s="141"/>
      <c r="Y143" s="141"/>
      <c r="Z143" s="552"/>
      <c r="AA143" s="552"/>
      <c r="AB143" s="531"/>
      <c r="AC143" s="593"/>
      <c r="AD143" s="923"/>
      <c r="AE143" s="846"/>
      <c r="AF143" s="931"/>
      <c r="AG143" s="923"/>
      <c r="AH143" s="923"/>
      <c r="AI143" s="641"/>
      <c r="AJ143" s="537"/>
      <c r="AK143" s="537"/>
      <c r="AL143" s="537"/>
      <c r="AM143" s="537"/>
      <c r="AN143" s="537"/>
      <c r="AO143" s="531"/>
      <c r="AP143" s="141"/>
      <c r="AQ143" s="141"/>
      <c r="AR143" s="552"/>
      <c r="AS143" s="552"/>
      <c r="AT143" s="531"/>
      <c r="AU143" s="593"/>
      <c r="AV143" s="923"/>
      <c r="AW143" s="846"/>
      <c r="AX143" s="115"/>
      <c r="AY143" s="5"/>
      <c r="AZ143" s="5"/>
      <c r="BA143" s="335"/>
      <c r="BC143" s="5"/>
      <c r="BD143" s="5"/>
      <c r="BE143" s="335"/>
      <c r="BG143" s="826"/>
      <c r="BH143" s="607"/>
    </row>
    <row r="144" spans="1:66" s="1" customFormat="1" ht="35.1" customHeight="1" x14ac:dyDescent="0.25">
      <c r="A144" s="222" t="s">
        <v>39</v>
      </c>
      <c r="B144" s="30">
        <v>9</v>
      </c>
      <c r="C144" s="119" t="s">
        <v>60</v>
      </c>
      <c r="D144" s="620">
        <v>1000</v>
      </c>
      <c r="E144" s="32"/>
      <c r="F144" s="117">
        <v>12</v>
      </c>
      <c r="G144" s="694">
        <v>1</v>
      </c>
      <c r="H144" s="878" t="str">
        <f t="shared" si="136"/>
        <v>016</v>
      </c>
      <c r="I144" s="397">
        <v>87410000</v>
      </c>
      <c r="J144" s="380" t="s">
        <v>3443</v>
      </c>
      <c r="K144" s="494" t="s">
        <v>3421</v>
      </c>
      <c r="L144" s="726">
        <v>0</v>
      </c>
      <c r="M144" s="727">
        <v>0</v>
      </c>
      <c r="N144" s="931"/>
      <c r="O144" s="530">
        <f t="shared" ref="O144:O145" si="279">IF(N144&gt;L144,"0 ",N144-L144)</f>
        <v>0</v>
      </c>
      <c r="P144" s="530">
        <f t="shared" ref="P144:P145" si="280">IF(N144&lt;L144,"0 ",N144-L144)</f>
        <v>0</v>
      </c>
      <c r="Q144" s="646"/>
      <c r="R144" s="536"/>
      <c r="S144" s="536"/>
      <c r="T144" s="536"/>
      <c r="U144" s="536"/>
      <c r="V144" s="536"/>
      <c r="W144" s="683" t="str">
        <f>IF(SUM(Q144:V144)=X144,"OK",SUM(Q144:V144)-X144)</f>
        <v>OK</v>
      </c>
      <c r="X144" s="141"/>
      <c r="Y144" s="141"/>
      <c r="Z144" s="552"/>
      <c r="AA144" s="552"/>
      <c r="AB144" s="683" t="str">
        <f>IF(SUM(Z144:AA144)=AC144,"OK",SUM(Z144:AA144)-AC144)</f>
        <v>OK</v>
      </c>
      <c r="AC144" s="593"/>
      <c r="AD144" s="530">
        <f t="shared" ref="AD144:AD145" si="281">X144+Y144+AC144</f>
        <v>0</v>
      </c>
      <c r="AE144" s="842">
        <f t="shared" ref="AE144:AE145" si="282">N144+AD144</f>
        <v>0</v>
      </c>
      <c r="AF144" s="931"/>
      <c r="AG144" s="530">
        <f t="shared" ref="AG144:AG145" si="283">IF(AF144&gt;M144,"0 ",AF144-M144)</f>
        <v>0</v>
      </c>
      <c r="AH144" s="530">
        <f t="shared" ref="AH144:AH145" si="284">IF(AF144&lt;M144,"0 ",AF144-M144)</f>
        <v>0</v>
      </c>
      <c r="AI144" s="641"/>
      <c r="AJ144" s="537"/>
      <c r="AK144" s="537"/>
      <c r="AL144" s="537"/>
      <c r="AM144" s="537"/>
      <c r="AN144" s="537"/>
      <c r="AO144" s="683" t="str">
        <f>IF(SUM(AI144:AN144)=AP144,"OK",SUM(AI144:AN144)-AP144)</f>
        <v>OK</v>
      </c>
      <c r="AP144" s="141"/>
      <c r="AQ144" s="141"/>
      <c r="AR144" s="552"/>
      <c r="AS144" s="552"/>
      <c r="AT144" s="683" t="str">
        <f>IF(SUM(AR144:AS144)=AU144,"OK",SUM(AR144:AS144)-AU144)</f>
        <v>OK</v>
      </c>
      <c r="AU144" s="593"/>
      <c r="AV144" s="530">
        <f t="shared" ref="AV144:AV145" si="285">AP144+AQ144+AU144</f>
        <v>0</v>
      </c>
      <c r="AW144" s="842">
        <f t="shared" ref="AW144:AW145" si="286">AF144+AV144</f>
        <v>0</v>
      </c>
      <c r="AX144" s="115">
        <f>L144</f>
        <v>0</v>
      </c>
      <c r="AY144" s="5">
        <f>AE144</f>
        <v>0</v>
      </c>
      <c r="AZ144" s="7">
        <f>AY144-AX144</f>
        <v>0</v>
      </c>
      <c r="BA144" s="335" t="e">
        <f>AZ144/AX144</f>
        <v>#DIV/0!</v>
      </c>
      <c r="BB144" s="23">
        <f>M144</f>
        <v>0</v>
      </c>
      <c r="BC144" s="5">
        <f>AW144</f>
        <v>0</v>
      </c>
      <c r="BD144" s="7">
        <f>BC144-BB144</f>
        <v>0</v>
      </c>
      <c r="BE144" s="335" t="e">
        <f>BD144/BB144</f>
        <v>#DIV/0!</v>
      </c>
      <c r="BF144" s="41"/>
      <c r="BG144" s="826" t="str">
        <f>RIGHT(LEFT(I144,3),2)&amp;"."&amp;RIGHT(LEFT(I144,5),2)</f>
        <v>74.10</v>
      </c>
      <c r="BH144" s="607" t="b">
        <f>COUNTIF('Codes SEC'!$B$2:$B$250,Ministres!BG144)&gt;0</f>
        <v>1</v>
      </c>
      <c r="BI144" s="41"/>
      <c r="BJ144" s="41"/>
      <c r="BK144" s="41"/>
      <c r="BL144" s="41"/>
      <c r="BM144" s="41"/>
      <c r="BN144" s="41"/>
    </row>
    <row r="145" spans="1:66" s="1" customFormat="1" ht="35.1" customHeight="1" x14ac:dyDescent="0.25">
      <c r="A145" s="222" t="s">
        <v>39</v>
      </c>
      <c r="B145" s="30">
        <v>9</v>
      </c>
      <c r="C145" s="119" t="s">
        <v>60</v>
      </c>
      <c r="D145" s="620">
        <v>1000</v>
      </c>
      <c r="E145" s="32"/>
      <c r="F145" s="117">
        <v>12</v>
      </c>
      <c r="G145" s="694">
        <v>1</v>
      </c>
      <c r="H145" s="878" t="str">
        <f t="shared" si="136"/>
        <v>016</v>
      </c>
      <c r="I145" s="397" t="s">
        <v>3258</v>
      </c>
      <c r="J145" s="380" t="s">
        <v>1916</v>
      </c>
      <c r="K145" s="494" t="s">
        <v>321</v>
      </c>
      <c r="L145" s="726">
        <v>9</v>
      </c>
      <c r="M145" s="727">
        <v>9</v>
      </c>
      <c r="N145" s="931"/>
      <c r="O145" s="530">
        <f t="shared" si="279"/>
        <v>-9</v>
      </c>
      <c r="P145" s="530" t="str">
        <f t="shared" si="280"/>
        <v xml:space="preserve">0 </v>
      </c>
      <c r="Q145" s="646"/>
      <c r="R145" s="536"/>
      <c r="S145" s="536"/>
      <c r="T145" s="536"/>
      <c r="U145" s="536"/>
      <c r="V145" s="536"/>
      <c r="W145" s="683" t="str">
        <f t="shared" ref="W145" si="287">IF(SUM(Q145:V145)=X145,"OK",SUM(Q145:V145)-X145)</f>
        <v>OK</v>
      </c>
      <c r="X145" s="141"/>
      <c r="Y145" s="141"/>
      <c r="Z145" s="552"/>
      <c r="AA145" s="552"/>
      <c r="AB145" s="683" t="str">
        <f t="shared" ref="AB145" si="288">IF(SUM(Z145:AA145)=AC145,"OK",SUM(Z145:AA145)-AC145)</f>
        <v>OK</v>
      </c>
      <c r="AC145" s="593"/>
      <c r="AD145" s="530">
        <f t="shared" si="281"/>
        <v>0</v>
      </c>
      <c r="AE145" s="842">
        <f t="shared" si="282"/>
        <v>0</v>
      </c>
      <c r="AF145" s="931"/>
      <c r="AG145" s="530">
        <f t="shared" si="283"/>
        <v>-9</v>
      </c>
      <c r="AH145" s="530" t="str">
        <f t="shared" si="284"/>
        <v xml:space="preserve">0 </v>
      </c>
      <c r="AI145" s="641"/>
      <c r="AJ145" s="537"/>
      <c r="AK145" s="537"/>
      <c r="AL145" s="537"/>
      <c r="AM145" s="537"/>
      <c r="AN145" s="537"/>
      <c r="AO145" s="683" t="str">
        <f t="shared" ref="AO145" si="289">IF(SUM(AI145:AN145)=AP145,"OK",SUM(AI145:AN145)-AP145)</f>
        <v>OK</v>
      </c>
      <c r="AP145" s="141"/>
      <c r="AQ145" s="141"/>
      <c r="AR145" s="552"/>
      <c r="AS145" s="552"/>
      <c r="AT145" s="683" t="str">
        <f t="shared" ref="AT145" si="290">IF(SUM(AR145:AS145)=AU145,"OK",SUM(AR145:AS145)-AU145)</f>
        <v>OK</v>
      </c>
      <c r="AU145" s="593"/>
      <c r="AV145" s="530">
        <f t="shared" si="285"/>
        <v>0</v>
      </c>
      <c r="AW145" s="842">
        <f t="shared" si="286"/>
        <v>0</v>
      </c>
      <c r="AX145" s="115">
        <f>L145</f>
        <v>9</v>
      </c>
      <c r="AY145" s="5">
        <f>AE145</f>
        <v>0</v>
      </c>
      <c r="AZ145" s="7">
        <f>AY145-AX145</f>
        <v>-9</v>
      </c>
      <c r="BA145" s="335">
        <f>AZ145/AX145</f>
        <v>-1</v>
      </c>
      <c r="BB145" s="23">
        <f>M145</f>
        <v>9</v>
      </c>
      <c r="BC145" s="5">
        <f>AW145</f>
        <v>0</v>
      </c>
      <c r="BD145" s="7">
        <f>BC145-BB145</f>
        <v>-9</v>
      </c>
      <c r="BE145" s="335">
        <f>BD145/BB145</f>
        <v>-1</v>
      </c>
      <c r="BF145" s="41"/>
      <c r="BG145" s="826" t="str">
        <f>RIGHT(LEFT(I145,3),2)&amp;"."&amp;RIGHT(LEFT(I145,5),2)</f>
        <v>74.22</v>
      </c>
      <c r="BH145" s="607" t="b">
        <f>COUNTIF('Codes SEC'!$B$2:$B$250,Ministres!BG145)&gt;0</f>
        <v>1</v>
      </c>
      <c r="BI145" s="41"/>
      <c r="BJ145" s="41"/>
      <c r="BK145" s="41"/>
      <c r="BL145" s="41"/>
      <c r="BM145" s="41"/>
      <c r="BN145" s="41"/>
    </row>
    <row r="146" spans="1:66" s="4" customFormat="1" x14ac:dyDescent="0.25">
      <c r="A146" s="225"/>
      <c r="B146" s="206"/>
      <c r="C146" s="256"/>
      <c r="D146" s="621"/>
      <c r="E146" s="275"/>
      <c r="F146" s="269"/>
      <c r="G146" s="695"/>
      <c r="H146" s="886"/>
      <c r="I146" s="403"/>
      <c r="J146" s="381"/>
      <c r="K146" s="514" t="s">
        <v>59</v>
      </c>
      <c r="L146" s="313">
        <f t="shared" ref="L146:V146" si="291">L145+L144</f>
        <v>9</v>
      </c>
      <c r="M146" s="728">
        <f t="shared" si="291"/>
        <v>9</v>
      </c>
      <c r="N146" s="930">
        <f t="shared" ref="N146:P146" si="292">N145+N144</f>
        <v>0</v>
      </c>
      <c r="O146" s="790">
        <f t="shared" si="292"/>
        <v>-9</v>
      </c>
      <c r="P146" s="790">
        <f t="shared" si="292"/>
        <v>0</v>
      </c>
      <c r="Q146" s="787">
        <f t="shared" si="291"/>
        <v>0</v>
      </c>
      <c r="R146" s="648">
        <f t="shared" si="291"/>
        <v>0</v>
      </c>
      <c r="S146" s="648">
        <f t="shared" si="291"/>
        <v>0</v>
      </c>
      <c r="T146" s="648">
        <f t="shared" si="291"/>
        <v>0</v>
      </c>
      <c r="U146" s="648">
        <f t="shared" si="291"/>
        <v>0</v>
      </c>
      <c r="V146" s="648">
        <f t="shared" si="291"/>
        <v>0</v>
      </c>
      <c r="W146" s="790"/>
      <c r="X146" s="649">
        <f>X145+X144</f>
        <v>0</v>
      </c>
      <c r="Y146" s="649">
        <f>Y145+Y144</f>
        <v>0</v>
      </c>
      <c r="Z146" s="648">
        <f>Z145+Z144</f>
        <v>0</v>
      </c>
      <c r="AA146" s="648">
        <f>AA145+AA144</f>
        <v>0</v>
      </c>
      <c r="AB146" s="790"/>
      <c r="AC146" s="649">
        <f t="shared" ref="AC146:AN146" si="293">AC145+AC144</f>
        <v>0</v>
      </c>
      <c r="AD146" s="790">
        <f>AD145+AD144</f>
        <v>0</v>
      </c>
      <c r="AE146" s="843">
        <f>AE145+AE144</f>
        <v>0</v>
      </c>
      <c r="AF146" s="930">
        <f t="shared" ref="AF146:AH146" si="294">AF145+AF144</f>
        <v>0</v>
      </c>
      <c r="AG146" s="790">
        <f t="shared" si="294"/>
        <v>-9</v>
      </c>
      <c r="AH146" s="790">
        <f t="shared" si="294"/>
        <v>0</v>
      </c>
      <c r="AI146" s="787">
        <f t="shared" si="293"/>
        <v>0</v>
      </c>
      <c r="AJ146" s="648">
        <f t="shared" si="293"/>
        <v>0</v>
      </c>
      <c r="AK146" s="648">
        <f t="shared" si="293"/>
        <v>0</v>
      </c>
      <c r="AL146" s="648">
        <f t="shared" si="293"/>
        <v>0</v>
      </c>
      <c r="AM146" s="648">
        <f t="shared" si="293"/>
        <v>0</v>
      </c>
      <c r="AN146" s="648">
        <f t="shared" si="293"/>
        <v>0</v>
      </c>
      <c r="AO146" s="790"/>
      <c r="AP146" s="649">
        <f>AP145+AP144</f>
        <v>0</v>
      </c>
      <c r="AQ146" s="649">
        <f>AQ145+AQ144</f>
        <v>0</v>
      </c>
      <c r="AR146" s="648">
        <f>AR145+AR144</f>
        <v>0</v>
      </c>
      <c r="AS146" s="648">
        <f>AS145+AS144</f>
        <v>0</v>
      </c>
      <c r="AT146" s="790"/>
      <c r="AU146" s="649">
        <f t="shared" ref="AU146:BE146" si="295">AU145+AU144</f>
        <v>0</v>
      </c>
      <c r="AV146" s="790">
        <f t="shared" ref="AV146" si="296">AV145+AV144</f>
        <v>0</v>
      </c>
      <c r="AW146" s="843">
        <f t="shared" si="295"/>
        <v>0</v>
      </c>
      <c r="AX146" s="336">
        <f t="shared" si="295"/>
        <v>9</v>
      </c>
      <c r="AY146" s="337">
        <f t="shared" si="295"/>
        <v>0</v>
      </c>
      <c r="AZ146" s="338">
        <f t="shared" si="295"/>
        <v>-9</v>
      </c>
      <c r="BA146" s="339" t="e">
        <f t="shared" si="295"/>
        <v>#DIV/0!</v>
      </c>
      <c r="BB146" s="322">
        <f t="shared" si="295"/>
        <v>9</v>
      </c>
      <c r="BC146" s="337">
        <f t="shared" si="295"/>
        <v>0</v>
      </c>
      <c r="BD146" s="338">
        <f t="shared" si="295"/>
        <v>-9</v>
      </c>
      <c r="BE146" s="339" t="e">
        <f t="shared" si="295"/>
        <v>#DIV/0!</v>
      </c>
      <c r="BF146" s="41"/>
      <c r="BG146" s="826"/>
      <c r="BH146" s="607"/>
      <c r="BI146" s="41"/>
      <c r="BJ146" s="41"/>
      <c r="BK146" s="41"/>
      <c r="BL146" s="41"/>
      <c r="BM146" s="41"/>
      <c r="BN146" s="41"/>
    </row>
    <row r="147" spans="1:66" s="27" customFormat="1" x14ac:dyDescent="0.25">
      <c r="A147" s="226"/>
      <c r="B147" s="207"/>
      <c r="C147" s="254"/>
      <c r="D147" s="300"/>
      <c r="E147" s="276"/>
      <c r="F147" s="300"/>
      <c r="G147" s="696"/>
      <c r="H147" s="887"/>
      <c r="I147" s="444"/>
      <c r="J147" s="393"/>
      <c r="K147" s="404" t="s">
        <v>3641</v>
      </c>
      <c r="L147" s="729">
        <f t="shared" ref="L147:V147" si="297">L146+L140</f>
        <v>742</v>
      </c>
      <c r="M147" s="730">
        <f t="shared" si="297"/>
        <v>742</v>
      </c>
      <c r="N147" s="844">
        <f t="shared" ref="N147:P147" si="298">N146+N140</f>
        <v>0</v>
      </c>
      <c r="O147" s="665">
        <f t="shared" si="298"/>
        <v>-742</v>
      </c>
      <c r="P147" s="665">
        <f t="shared" si="298"/>
        <v>0</v>
      </c>
      <c r="Q147" s="638">
        <f t="shared" si="297"/>
        <v>0</v>
      </c>
      <c r="R147" s="130">
        <f t="shared" si="297"/>
        <v>0</v>
      </c>
      <c r="S147" s="130">
        <f t="shared" si="297"/>
        <v>0</v>
      </c>
      <c r="T147" s="130">
        <f t="shared" si="297"/>
        <v>0</v>
      </c>
      <c r="U147" s="130">
        <f t="shared" si="297"/>
        <v>0</v>
      </c>
      <c r="V147" s="130">
        <f t="shared" si="297"/>
        <v>0</v>
      </c>
      <c r="W147" s="665"/>
      <c r="X147" s="130">
        <f>X146+X140</f>
        <v>0</v>
      </c>
      <c r="Y147" s="130">
        <f>Y146+Y140</f>
        <v>0</v>
      </c>
      <c r="Z147" s="130">
        <f>Z146+Z140</f>
        <v>0</v>
      </c>
      <c r="AA147" s="130">
        <f>AA146+AA140</f>
        <v>0</v>
      </c>
      <c r="AB147" s="665"/>
      <c r="AC147" s="130">
        <f t="shared" ref="AC147:AN147" si="299">AC146+AC140</f>
        <v>0</v>
      </c>
      <c r="AD147" s="665">
        <f>AD146+AD140</f>
        <v>0</v>
      </c>
      <c r="AE147" s="845">
        <f>AE146+AE140</f>
        <v>0</v>
      </c>
      <c r="AF147" s="844">
        <f t="shared" ref="AF147:AH147" si="300">AF146+AF140</f>
        <v>0</v>
      </c>
      <c r="AG147" s="665">
        <f t="shared" si="300"/>
        <v>-742</v>
      </c>
      <c r="AH147" s="665">
        <f t="shared" si="300"/>
        <v>0</v>
      </c>
      <c r="AI147" s="638">
        <f t="shared" si="299"/>
        <v>0</v>
      </c>
      <c r="AJ147" s="130">
        <f t="shared" si="299"/>
        <v>0</v>
      </c>
      <c r="AK147" s="130">
        <f t="shared" si="299"/>
        <v>0</v>
      </c>
      <c r="AL147" s="130">
        <f t="shared" si="299"/>
        <v>0</v>
      </c>
      <c r="AM147" s="130">
        <f t="shared" si="299"/>
        <v>0</v>
      </c>
      <c r="AN147" s="130">
        <f t="shared" si="299"/>
        <v>0</v>
      </c>
      <c r="AO147" s="665"/>
      <c r="AP147" s="130">
        <f>AP146+AP140</f>
        <v>0</v>
      </c>
      <c r="AQ147" s="130">
        <f>AQ146+AQ140</f>
        <v>0</v>
      </c>
      <c r="AR147" s="130">
        <f>AR146+AR140</f>
        <v>0</v>
      </c>
      <c r="AS147" s="130">
        <f>AS146+AS140</f>
        <v>0</v>
      </c>
      <c r="AT147" s="665"/>
      <c r="AU147" s="130">
        <f t="shared" ref="AU147:BE147" si="301">AU146+AU140</f>
        <v>0</v>
      </c>
      <c r="AV147" s="665">
        <f t="shared" ref="AV147" si="302">AV146+AV140</f>
        <v>0</v>
      </c>
      <c r="AW147" s="845">
        <f t="shared" si="301"/>
        <v>0</v>
      </c>
      <c r="AX147" s="314">
        <f t="shared" si="301"/>
        <v>742</v>
      </c>
      <c r="AY147" s="131">
        <f t="shared" si="301"/>
        <v>0</v>
      </c>
      <c r="AZ147" s="132">
        <f t="shared" si="301"/>
        <v>-742</v>
      </c>
      <c r="BA147" s="340" t="e">
        <f t="shared" si="301"/>
        <v>#DIV/0!</v>
      </c>
      <c r="BB147" s="310">
        <f t="shared" si="301"/>
        <v>742</v>
      </c>
      <c r="BC147" s="131">
        <f t="shared" si="301"/>
        <v>0</v>
      </c>
      <c r="BD147" s="132">
        <f t="shared" si="301"/>
        <v>-742</v>
      </c>
      <c r="BE147" s="340" t="e">
        <f t="shared" si="301"/>
        <v>#DIV/0!</v>
      </c>
      <c r="BF147" s="40"/>
      <c r="BG147" s="826"/>
      <c r="BH147" s="607"/>
      <c r="BI147" s="40"/>
      <c r="BJ147" s="40"/>
      <c r="BK147" s="40"/>
      <c r="BL147" s="40"/>
      <c r="BM147" s="40"/>
      <c r="BN147" s="40"/>
    </row>
    <row r="148" spans="1:66" x14ac:dyDescent="0.25">
      <c r="A148" s="222"/>
      <c r="C148" s="116"/>
      <c r="D148" s="620"/>
      <c r="F148" s="117"/>
      <c r="G148" s="690"/>
      <c r="H148" s="878"/>
      <c r="I148" s="397"/>
      <c r="J148" s="380"/>
      <c r="K148" s="405" t="s">
        <v>208</v>
      </c>
      <c r="L148" s="731">
        <f t="shared" ref="L148:V148" si="303">L132+L135</f>
        <v>609</v>
      </c>
      <c r="M148" s="732">
        <f t="shared" si="303"/>
        <v>609</v>
      </c>
      <c r="N148" s="929">
        <f t="shared" ref="N148:P148" si="304">N132+N135</f>
        <v>0</v>
      </c>
      <c r="O148" s="530">
        <f t="shared" si="304"/>
        <v>-609</v>
      </c>
      <c r="P148" s="530">
        <f t="shared" si="304"/>
        <v>0</v>
      </c>
      <c r="Q148" s="641">
        <f t="shared" si="303"/>
        <v>0</v>
      </c>
      <c r="R148" s="537">
        <f t="shared" si="303"/>
        <v>0</v>
      </c>
      <c r="S148" s="537">
        <f t="shared" si="303"/>
        <v>0</v>
      </c>
      <c r="T148" s="537">
        <f t="shared" si="303"/>
        <v>0</v>
      </c>
      <c r="U148" s="537">
        <f t="shared" si="303"/>
        <v>0</v>
      </c>
      <c r="V148" s="537">
        <f t="shared" si="303"/>
        <v>0</v>
      </c>
      <c r="W148" s="530"/>
      <c r="X148" s="142">
        <f>X132+X135</f>
        <v>0</v>
      </c>
      <c r="Y148" s="142">
        <f>Y132+Y135</f>
        <v>0</v>
      </c>
      <c r="Z148" s="537">
        <f>Z132+Z135</f>
        <v>0</v>
      </c>
      <c r="AA148" s="537">
        <f>AA132+AA135</f>
        <v>0</v>
      </c>
      <c r="AB148" s="530"/>
      <c r="AC148" s="142">
        <f t="shared" ref="AC148:AN148" si="305">AC132+AC135</f>
        <v>0</v>
      </c>
      <c r="AD148" s="530">
        <f>AD132+AD135</f>
        <v>0</v>
      </c>
      <c r="AE148" s="842">
        <f>AE132+AE135</f>
        <v>0</v>
      </c>
      <c r="AF148" s="929">
        <f t="shared" ref="AF148:AH148" si="306">AF132+AF135</f>
        <v>0</v>
      </c>
      <c r="AG148" s="530">
        <f t="shared" si="306"/>
        <v>-609</v>
      </c>
      <c r="AH148" s="530">
        <f t="shared" si="306"/>
        <v>0</v>
      </c>
      <c r="AI148" s="641">
        <f t="shared" si="305"/>
        <v>0</v>
      </c>
      <c r="AJ148" s="537">
        <f t="shared" si="305"/>
        <v>0</v>
      </c>
      <c r="AK148" s="537">
        <f t="shared" si="305"/>
        <v>0</v>
      </c>
      <c r="AL148" s="537">
        <f t="shared" si="305"/>
        <v>0</v>
      </c>
      <c r="AM148" s="537">
        <f t="shared" si="305"/>
        <v>0</v>
      </c>
      <c r="AN148" s="537">
        <f t="shared" si="305"/>
        <v>0</v>
      </c>
      <c r="AO148" s="530"/>
      <c r="AP148" s="142">
        <f>AP132+AP135</f>
        <v>0</v>
      </c>
      <c r="AQ148" s="142">
        <f>AQ132+AQ135</f>
        <v>0</v>
      </c>
      <c r="AR148" s="537">
        <f>AR132+AR135</f>
        <v>0</v>
      </c>
      <c r="AS148" s="537">
        <f>AS132+AS135</f>
        <v>0</v>
      </c>
      <c r="AT148" s="530"/>
      <c r="AU148" s="142">
        <f t="shared" ref="AU148:BE148" si="307">AU132+AU135</f>
        <v>0</v>
      </c>
      <c r="AV148" s="530">
        <f t="shared" ref="AV148" si="308">AV132+AV135</f>
        <v>0</v>
      </c>
      <c r="AW148" s="842">
        <f t="shared" si="307"/>
        <v>0</v>
      </c>
      <c r="AX148" s="115">
        <f t="shared" si="307"/>
        <v>609</v>
      </c>
      <c r="AY148" s="5">
        <f t="shared" si="307"/>
        <v>0</v>
      </c>
      <c r="AZ148" s="5">
        <f t="shared" si="307"/>
        <v>-609</v>
      </c>
      <c r="BA148" s="335">
        <f t="shared" si="307"/>
        <v>-2</v>
      </c>
      <c r="BB148" s="23">
        <f t="shared" si="307"/>
        <v>609</v>
      </c>
      <c r="BC148" s="5">
        <f t="shared" si="307"/>
        <v>0</v>
      </c>
      <c r="BD148" s="5">
        <f t="shared" si="307"/>
        <v>-609</v>
      </c>
      <c r="BE148" s="335">
        <f t="shared" si="307"/>
        <v>-2</v>
      </c>
      <c r="BG148" s="826"/>
      <c r="BH148" s="607"/>
    </row>
    <row r="149" spans="1:66" x14ac:dyDescent="0.25">
      <c r="A149" s="222"/>
      <c r="C149" s="119"/>
      <c r="D149" s="620"/>
      <c r="F149" s="117"/>
      <c r="G149" s="694"/>
      <c r="H149" s="878"/>
      <c r="I149" s="397"/>
      <c r="J149" s="380"/>
      <c r="K149" s="405" t="s">
        <v>96</v>
      </c>
      <c r="L149" s="731">
        <v>0</v>
      </c>
      <c r="M149" s="732">
        <v>0</v>
      </c>
      <c r="N149" s="929">
        <v>0</v>
      </c>
      <c r="O149" s="530">
        <v>0</v>
      </c>
      <c r="P149" s="530">
        <v>0</v>
      </c>
      <c r="Q149" s="641">
        <v>0</v>
      </c>
      <c r="R149" s="537">
        <v>0</v>
      </c>
      <c r="S149" s="537">
        <v>0</v>
      </c>
      <c r="T149" s="537">
        <v>0</v>
      </c>
      <c r="U149" s="537">
        <v>0</v>
      </c>
      <c r="V149" s="537">
        <v>0</v>
      </c>
      <c r="W149" s="530"/>
      <c r="X149" s="142">
        <v>0</v>
      </c>
      <c r="Y149" s="142">
        <v>0</v>
      </c>
      <c r="Z149" s="537">
        <v>0</v>
      </c>
      <c r="AA149" s="537">
        <v>0</v>
      </c>
      <c r="AB149" s="530"/>
      <c r="AC149" s="142">
        <v>0</v>
      </c>
      <c r="AD149" s="530">
        <v>0</v>
      </c>
      <c r="AE149" s="842">
        <v>0</v>
      </c>
      <c r="AF149" s="929">
        <v>0</v>
      </c>
      <c r="AG149" s="530">
        <v>0</v>
      </c>
      <c r="AH149" s="530">
        <v>0</v>
      </c>
      <c r="AI149" s="641">
        <v>0</v>
      </c>
      <c r="AJ149" s="537">
        <v>0</v>
      </c>
      <c r="AK149" s="537">
        <v>0</v>
      </c>
      <c r="AL149" s="537">
        <v>0</v>
      </c>
      <c r="AM149" s="537">
        <v>0</v>
      </c>
      <c r="AN149" s="537">
        <v>0</v>
      </c>
      <c r="AO149" s="530"/>
      <c r="AP149" s="142">
        <v>0</v>
      </c>
      <c r="AQ149" s="142">
        <v>0</v>
      </c>
      <c r="AR149" s="537">
        <v>0</v>
      </c>
      <c r="AS149" s="537">
        <v>0</v>
      </c>
      <c r="AT149" s="530"/>
      <c r="AU149" s="142">
        <v>0</v>
      </c>
      <c r="AV149" s="530">
        <v>0</v>
      </c>
      <c r="AW149" s="842">
        <v>0</v>
      </c>
      <c r="AX149" s="115">
        <v>0</v>
      </c>
      <c r="AY149" s="5">
        <v>0</v>
      </c>
      <c r="AZ149" s="5">
        <v>0</v>
      </c>
      <c r="BA149" s="335">
        <v>0</v>
      </c>
      <c r="BB149" s="23">
        <v>0</v>
      </c>
      <c r="BC149" s="5">
        <v>0</v>
      </c>
      <c r="BD149" s="5">
        <v>0</v>
      </c>
      <c r="BE149" s="335">
        <v>0</v>
      </c>
      <c r="BG149" s="826"/>
      <c r="BH149" s="607"/>
    </row>
    <row r="150" spans="1:66" x14ac:dyDescent="0.25">
      <c r="A150" s="222"/>
      <c r="C150" s="119"/>
      <c r="D150" s="620"/>
      <c r="F150" s="117"/>
      <c r="G150" s="694"/>
      <c r="H150" s="878"/>
      <c r="I150" s="397"/>
      <c r="J150" s="380"/>
      <c r="K150" s="405" t="s">
        <v>209</v>
      </c>
      <c r="L150" s="731">
        <v>0</v>
      </c>
      <c r="M150" s="732">
        <v>0</v>
      </c>
      <c r="N150" s="929">
        <v>0</v>
      </c>
      <c r="O150" s="530">
        <v>0</v>
      </c>
      <c r="P150" s="530">
        <v>0</v>
      </c>
      <c r="Q150" s="641">
        <v>0</v>
      </c>
      <c r="R150" s="537">
        <v>0</v>
      </c>
      <c r="S150" s="537">
        <v>0</v>
      </c>
      <c r="T150" s="537">
        <v>0</v>
      </c>
      <c r="U150" s="537">
        <v>0</v>
      </c>
      <c r="V150" s="537">
        <v>0</v>
      </c>
      <c r="W150" s="530"/>
      <c r="X150" s="142">
        <v>0</v>
      </c>
      <c r="Y150" s="142">
        <v>0</v>
      </c>
      <c r="Z150" s="537">
        <v>0</v>
      </c>
      <c r="AA150" s="537">
        <v>0</v>
      </c>
      <c r="AB150" s="530"/>
      <c r="AC150" s="142">
        <v>0</v>
      </c>
      <c r="AD150" s="530">
        <v>0</v>
      </c>
      <c r="AE150" s="842">
        <v>0</v>
      </c>
      <c r="AF150" s="929">
        <v>0</v>
      </c>
      <c r="AG150" s="530">
        <v>0</v>
      </c>
      <c r="AH150" s="530">
        <v>0</v>
      </c>
      <c r="AI150" s="641">
        <v>0</v>
      </c>
      <c r="AJ150" s="537">
        <v>0</v>
      </c>
      <c r="AK150" s="537">
        <v>0</v>
      </c>
      <c r="AL150" s="537">
        <v>0</v>
      </c>
      <c r="AM150" s="537">
        <v>0</v>
      </c>
      <c r="AN150" s="537">
        <v>0</v>
      </c>
      <c r="AO150" s="530"/>
      <c r="AP150" s="142">
        <v>0</v>
      </c>
      <c r="AQ150" s="142">
        <v>0</v>
      </c>
      <c r="AR150" s="537">
        <v>0</v>
      </c>
      <c r="AS150" s="537">
        <v>0</v>
      </c>
      <c r="AT150" s="530"/>
      <c r="AU150" s="142">
        <v>0</v>
      </c>
      <c r="AV150" s="530">
        <v>0</v>
      </c>
      <c r="AW150" s="842">
        <v>0</v>
      </c>
      <c r="AX150" s="115">
        <v>0</v>
      </c>
      <c r="AY150" s="5">
        <v>0</v>
      </c>
      <c r="AZ150" s="5">
        <v>0</v>
      </c>
      <c r="BA150" s="335">
        <v>0</v>
      </c>
      <c r="BB150" s="23">
        <v>0</v>
      </c>
      <c r="BC150" s="5">
        <v>0</v>
      </c>
      <c r="BD150" s="5">
        <v>0</v>
      </c>
      <c r="BE150" s="335">
        <v>0</v>
      </c>
      <c r="BG150" s="826"/>
      <c r="BH150" s="607"/>
    </row>
    <row r="151" spans="1:66" x14ac:dyDescent="0.25">
      <c r="A151" s="222"/>
      <c r="C151" s="119"/>
      <c r="D151" s="620"/>
      <c r="F151" s="117"/>
      <c r="G151" s="694"/>
      <c r="H151" s="878"/>
      <c r="I151" s="397"/>
      <c r="J151" s="380"/>
      <c r="K151" s="405" t="s">
        <v>210</v>
      </c>
      <c r="L151" s="731">
        <v>0</v>
      </c>
      <c r="M151" s="732">
        <v>0</v>
      </c>
      <c r="N151" s="929">
        <v>0</v>
      </c>
      <c r="O151" s="530">
        <v>0</v>
      </c>
      <c r="P151" s="530">
        <v>0</v>
      </c>
      <c r="Q151" s="641">
        <v>0</v>
      </c>
      <c r="R151" s="537">
        <v>0</v>
      </c>
      <c r="S151" s="537">
        <v>0</v>
      </c>
      <c r="T151" s="537">
        <v>0</v>
      </c>
      <c r="U151" s="537">
        <v>0</v>
      </c>
      <c r="V151" s="537">
        <v>0</v>
      </c>
      <c r="W151" s="530"/>
      <c r="X151" s="142">
        <v>0</v>
      </c>
      <c r="Y151" s="142">
        <v>0</v>
      </c>
      <c r="Z151" s="537">
        <v>0</v>
      </c>
      <c r="AA151" s="537">
        <v>0</v>
      </c>
      <c r="AB151" s="530"/>
      <c r="AC151" s="142">
        <v>0</v>
      </c>
      <c r="AD151" s="530">
        <v>0</v>
      </c>
      <c r="AE151" s="842">
        <v>0</v>
      </c>
      <c r="AF151" s="929">
        <v>0</v>
      </c>
      <c r="AG151" s="530">
        <v>0</v>
      </c>
      <c r="AH151" s="530">
        <v>0</v>
      </c>
      <c r="AI151" s="641">
        <v>0</v>
      </c>
      <c r="AJ151" s="537">
        <v>0</v>
      </c>
      <c r="AK151" s="537">
        <v>0</v>
      </c>
      <c r="AL151" s="537">
        <v>0</v>
      </c>
      <c r="AM151" s="537">
        <v>0</v>
      </c>
      <c r="AN151" s="537">
        <v>0</v>
      </c>
      <c r="AO151" s="530"/>
      <c r="AP151" s="142">
        <v>0</v>
      </c>
      <c r="AQ151" s="142">
        <v>0</v>
      </c>
      <c r="AR151" s="537">
        <v>0</v>
      </c>
      <c r="AS151" s="537">
        <v>0</v>
      </c>
      <c r="AT151" s="530"/>
      <c r="AU151" s="142">
        <v>0</v>
      </c>
      <c r="AV151" s="530">
        <v>0</v>
      </c>
      <c r="AW151" s="842">
        <v>0</v>
      </c>
      <c r="AX151" s="115">
        <v>0</v>
      </c>
      <c r="AY151" s="5">
        <v>0</v>
      </c>
      <c r="AZ151" s="5">
        <v>0</v>
      </c>
      <c r="BA151" s="335">
        <v>0</v>
      </c>
      <c r="BB151" s="23">
        <v>0</v>
      </c>
      <c r="BC151" s="5">
        <v>0</v>
      </c>
      <c r="BD151" s="5">
        <v>0</v>
      </c>
      <c r="BE151" s="335">
        <v>0</v>
      </c>
      <c r="BG151" s="826"/>
      <c r="BH151" s="607"/>
    </row>
    <row r="152" spans="1:66" x14ac:dyDescent="0.25">
      <c r="A152" s="222"/>
      <c r="C152" s="119"/>
      <c r="D152" s="620"/>
      <c r="F152" s="117"/>
      <c r="G152" s="694"/>
      <c r="H152" s="878"/>
      <c r="I152" s="397"/>
      <c r="J152" s="380"/>
      <c r="K152" s="406" t="s">
        <v>53</v>
      </c>
      <c r="L152" s="731">
        <v>0</v>
      </c>
      <c r="M152" s="732">
        <v>0</v>
      </c>
      <c r="N152" s="929">
        <v>0</v>
      </c>
      <c r="O152" s="530">
        <v>0</v>
      </c>
      <c r="P152" s="530">
        <v>0</v>
      </c>
      <c r="Q152" s="641">
        <v>0</v>
      </c>
      <c r="R152" s="537">
        <v>0</v>
      </c>
      <c r="S152" s="537">
        <v>0</v>
      </c>
      <c r="T152" s="537">
        <v>0</v>
      </c>
      <c r="U152" s="537">
        <v>0</v>
      </c>
      <c r="V152" s="537">
        <v>0</v>
      </c>
      <c r="W152" s="530"/>
      <c r="X152" s="142">
        <v>0</v>
      </c>
      <c r="Y152" s="142">
        <v>0</v>
      </c>
      <c r="Z152" s="537">
        <v>0</v>
      </c>
      <c r="AA152" s="537">
        <v>0</v>
      </c>
      <c r="AB152" s="530"/>
      <c r="AC152" s="142">
        <v>0</v>
      </c>
      <c r="AD152" s="530">
        <v>0</v>
      </c>
      <c r="AE152" s="842">
        <v>0</v>
      </c>
      <c r="AF152" s="929">
        <v>0</v>
      </c>
      <c r="AG152" s="530">
        <v>0</v>
      </c>
      <c r="AH152" s="530">
        <v>0</v>
      </c>
      <c r="AI152" s="641">
        <v>0</v>
      </c>
      <c r="AJ152" s="537">
        <v>0</v>
      </c>
      <c r="AK152" s="537">
        <v>0</v>
      </c>
      <c r="AL152" s="537">
        <v>0</v>
      </c>
      <c r="AM152" s="537">
        <v>0</v>
      </c>
      <c r="AN152" s="537">
        <v>0</v>
      </c>
      <c r="AO152" s="530"/>
      <c r="AP152" s="142">
        <v>0</v>
      </c>
      <c r="AQ152" s="142">
        <v>0</v>
      </c>
      <c r="AR152" s="537">
        <v>0</v>
      </c>
      <c r="AS152" s="537">
        <v>0</v>
      </c>
      <c r="AT152" s="530"/>
      <c r="AU152" s="142">
        <v>0</v>
      </c>
      <c r="AV152" s="530">
        <v>0</v>
      </c>
      <c r="AW152" s="842">
        <v>0</v>
      </c>
      <c r="AX152" s="115">
        <v>0</v>
      </c>
      <c r="AY152" s="5">
        <v>0</v>
      </c>
      <c r="AZ152" s="5">
        <v>0</v>
      </c>
      <c r="BA152" s="335">
        <v>0</v>
      </c>
      <c r="BB152" s="23">
        <v>0</v>
      </c>
      <c r="BC152" s="5">
        <v>0</v>
      </c>
      <c r="BD152" s="5">
        <v>0</v>
      </c>
      <c r="BE152" s="335">
        <v>0</v>
      </c>
      <c r="BG152" s="826"/>
      <c r="BH152" s="607"/>
    </row>
    <row r="153" spans="1:66" x14ac:dyDescent="0.25">
      <c r="A153" s="222"/>
      <c r="C153" s="119"/>
      <c r="D153" s="620"/>
      <c r="F153" s="117"/>
      <c r="G153" s="694"/>
      <c r="H153" s="878"/>
      <c r="I153" s="397"/>
      <c r="J153" s="380"/>
      <c r="K153" s="416"/>
      <c r="L153" s="731"/>
      <c r="M153" s="732"/>
      <c r="N153" s="931"/>
      <c r="O153" s="923"/>
      <c r="P153" s="923"/>
      <c r="Q153" s="641"/>
      <c r="R153" s="537"/>
      <c r="S153" s="537"/>
      <c r="T153" s="537"/>
      <c r="U153" s="537"/>
      <c r="V153" s="537"/>
      <c r="W153" s="531"/>
      <c r="X153" s="141"/>
      <c r="Y153" s="141"/>
      <c r="Z153" s="552"/>
      <c r="AA153" s="552"/>
      <c r="AB153" s="531"/>
      <c r="AC153" s="593"/>
      <c r="AD153" s="923"/>
      <c r="AE153" s="846"/>
      <c r="AF153" s="931"/>
      <c r="AG153" s="923"/>
      <c r="AH153" s="923"/>
      <c r="AI153" s="641"/>
      <c r="AJ153" s="537"/>
      <c r="AK153" s="537"/>
      <c r="AL153" s="537"/>
      <c r="AM153" s="537"/>
      <c r="AN153" s="537"/>
      <c r="AO153" s="531"/>
      <c r="AP153" s="141"/>
      <c r="AQ153" s="141"/>
      <c r="AR153" s="552"/>
      <c r="AS153" s="552"/>
      <c r="AT153" s="531"/>
      <c r="AU153" s="593"/>
      <c r="AV153" s="923"/>
      <c r="AW153" s="846"/>
      <c r="AX153" s="115"/>
      <c r="AY153" s="5"/>
      <c r="AZ153" s="5"/>
      <c r="BA153" s="335"/>
      <c r="BC153" s="5"/>
      <c r="BD153" s="5"/>
      <c r="BE153" s="335"/>
      <c r="BG153" s="826"/>
      <c r="BH153" s="607"/>
    </row>
    <row r="154" spans="1:66" x14ac:dyDescent="0.25">
      <c r="A154" s="222"/>
      <c r="C154" s="119"/>
      <c r="D154" s="620"/>
      <c r="F154" s="117"/>
      <c r="G154" s="694"/>
      <c r="H154" s="878"/>
      <c r="I154" s="397"/>
      <c r="J154" s="380"/>
      <c r="K154" s="400" t="s">
        <v>6557</v>
      </c>
      <c r="L154" s="731"/>
      <c r="M154" s="732"/>
      <c r="N154" s="931"/>
      <c r="O154" s="923"/>
      <c r="P154" s="923"/>
      <c r="Q154" s="641"/>
      <c r="R154" s="537"/>
      <c r="S154" s="537"/>
      <c r="T154" s="537"/>
      <c r="U154" s="537"/>
      <c r="V154" s="537"/>
      <c r="W154" s="531"/>
      <c r="X154" s="141"/>
      <c r="Y154" s="141"/>
      <c r="Z154" s="552"/>
      <c r="AA154" s="552"/>
      <c r="AB154" s="531"/>
      <c r="AC154" s="593"/>
      <c r="AD154" s="923"/>
      <c r="AE154" s="846"/>
      <c r="AF154" s="931"/>
      <c r="AG154" s="923"/>
      <c r="AH154" s="923"/>
      <c r="AI154" s="641"/>
      <c r="AJ154" s="537"/>
      <c r="AK154" s="537"/>
      <c r="AL154" s="537"/>
      <c r="AM154" s="537"/>
      <c r="AN154" s="537"/>
      <c r="AO154" s="531"/>
      <c r="AP154" s="141"/>
      <c r="AQ154" s="141"/>
      <c r="AR154" s="552"/>
      <c r="AS154" s="552"/>
      <c r="AT154" s="531"/>
      <c r="AU154" s="593"/>
      <c r="AV154" s="923"/>
      <c r="AW154" s="846"/>
      <c r="AX154" s="115"/>
      <c r="AY154" s="5"/>
      <c r="AZ154" s="5"/>
      <c r="BA154" s="335"/>
      <c r="BC154" s="5"/>
      <c r="BD154" s="5"/>
      <c r="BE154" s="335"/>
      <c r="BG154" s="826"/>
      <c r="BH154" s="607"/>
    </row>
    <row r="155" spans="1:66" x14ac:dyDescent="0.25">
      <c r="A155" s="222"/>
      <c r="C155" s="119"/>
      <c r="D155" s="620"/>
      <c r="F155" s="117"/>
      <c r="G155" s="694"/>
      <c r="H155" s="878"/>
      <c r="I155" s="397"/>
      <c r="J155" s="380"/>
      <c r="K155" s="414" t="s">
        <v>144</v>
      </c>
      <c r="L155" s="731"/>
      <c r="M155" s="732"/>
      <c r="N155" s="931"/>
      <c r="O155" s="923"/>
      <c r="P155" s="923"/>
      <c r="Q155" s="641"/>
      <c r="R155" s="537"/>
      <c r="S155" s="537"/>
      <c r="T155" s="537"/>
      <c r="U155" s="537"/>
      <c r="V155" s="537"/>
      <c r="W155" s="531"/>
      <c r="X155" s="141"/>
      <c r="Y155" s="141"/>
      <c r="Z155" s="552"/>
      <c r="AA155" s="552"/>
      <c r="AB155" s="531"/>
      <c r="AC155" s="593"/>
      <c r="AD155" s="923"/>
      <c r="AE155" s="846"/>
      <c r="AF155" s="931"/>
      <c r="AG155" s="923"/>
      <c r="AH155" s="923"/>
      <c r="AI155" s="641"/>
      <c r="AJ155" s="537"/>
      <c r="AK155" s="537"/>
      <c r="AL155" s="537"/>
      <c r="AM155" s="537"/>
      <c r="AN155" s="537"/>
      <c r="AO155" s="531"/>
      <c r="AP155" s="141"/>
      <c r="AQ155" s="141"/>
      <c r="AR155" s="552"/>
      <c r="AS155" s="552"/>
      <c r="AT155" s="531"/>
      <c r="AU155" s="593"/>
      <c r="AV155" s="923"/>
      <c r="AW155" s="846"/>
      <c r="AX155" s="115"/>
      <c r="AY155" s="5"/>
      <c r="AZ155" s="5"/>
      <c r="BA155" s="335"/>
      <c r="BC155" s="5"/>
      <c r="BD155" s="5"/>
      <c r="BE155" s="335"/>
      <c r="BG155" s="826"/>
      <c r="BH155" s="607"/>
    </row>
    <row r="156" spans="1:66" x14ac:dyDescent="0.25">
      <c r="A156" s="222"/>
      <c r="C156" s="119"/>
      <c r="D156" s="620"/>
      <c r="F156" s="117"/>
      <c r="G156" s="694"/>
      <c r="H156" s="878"/>
      <c r="I156" s="397"/>
      <c r="J156" s="380"/>
      <c r="K156" s="416"/>
      <c r="L156" s="731"/>
      <c r="M156" s="732"/>
      <c r="N156" s="931"/>
      <c r="O156" s="923"/>
      <c r="P156" s="923"/>
      <c r="Q156" s="641"/>
      <c r="R156" s="537"/>
      <c r="S156" s="537"/>
      <c r="T156" s="537"/>
      <c r="U156" s="537"/>
      <c r="V156" s="537"/>
      <c r="W156" s="531"/>
      <c r="X156" s="141"/>
      <c r="Y156" s="141"/>
      <c r="Z156" s="552"/>
      <c r="AA156" s="552"/>
      <c r="AB156" s="531"/>
      <c r="AC156" s="593"/>
      <c r="AD156" s="923"/>
      <c r="AE156" s="846"/>
      <c r="AF156" s="931"/>
      <c r="AG156" s="923"/>
      <c r="AH156" s="923"/>
      <c r="AI156" s="641"/>
      <c r="AJ156" s="537"/>
      <c r="AK156" s="537"/>
      <c r="AL156" s="537"/>
      <c r="AM156" s="537"/>
      <c r="AN156" s="537"/>
      <c r="AO156" s="531"/>
      <c r="AP156" s="141"/>
      <c r="AQ156" s="141"/>
      <c r="AR156" s="552"/>
      <c r="AS156" s="552"/>
      <c r="AT156" s="531"/>
      <c r="AU156" s="593"/>
      <c r="AV156" s="923"/>
      <c r="AW156" s="846"/>
      <c r="AX156" s="115"/>
      <c r="AY156" s="5"/>
      <c r="AZ156" s="5"/>
      <c r="BA156" s="335"/>
      <c r="BC156" s="5"/>
      <c r="BD156" s="5"/>
      <c r="BE156" s="335"/>
      <c r="BG156" s="826"/>
      <c r="BH156" s="607"/>
    </row>
    <row r="157" spans="1:66" ht="35.1" customHeight="1" x14ac:dyDescent="0.25">
      <c r="A157" s="222" t="s">
        <v>39</v>
      </c>
      <c r="B157" s="30">
        <v>9</v>
      </c>
      <c r="C157" s="119" t="s">
        <v>60</v>
      </c>
      <c r="D157" s="620">
        <v>1000</v>
      </c>
      <c r="F157" s="117">
        <v>1</v>
      </c>
      <c r="G157" s="694" t="s">
        <v>5462</v>
      </c>
      <c r="H157" s="878" t="str">
        <f t="shared" ref="H157:H210" si="309">LEFT(J157,3)</f>
        <v>017</v>
      </c>
      <c r="I157" s="397" t="s">
        <v>3254</v>
      </c>
      <c r="J157" s="380" t="s">
        <v>1917</v>
      </c>
      <c r="K157" s="417" t="s">
        <v>145</v>
      </c>
      <c r="L157" s="726">
        <v>590</v>
      </c>
      <c r="M157" s="727">
        <v>590</v>
      </c>
      <c r="N157" s="931"/>
      <c r="O157" s="530">
        <f t="shared" ref="O157" si="310">IF(N157&gt;L157,"0 ",N157-L157)</f>
        <v>-590</v>
      </c>
      <c r="P157" s="530" t="str">
        <f t="shared" ref="P157" si="311">IF(N157&lt;L157,"0 ",N157-L157)</f>
        <v xml:space="preserve">0 </v>
      </c>
      <c r="Q157" s="646"/>
      <c r="R157" s="536"/>
      <c r="S157" s="536"/>
      <c r="T157" s="536"/>
      <c r="U157" s="536"/>
      <c r="V157" s="536"/>
      <c r="W157" s="683" t="str">
        <f>IF(SUM(Q157:V157)=X157,"OK",SUM(Q157:V157)-X157)</f>
        <v>OK</v>
      </c>
      <c r="X157" s="141"/>
      <c r="Y157" s="141"/>
      <c r="Z157" s="552"/>
      <c r="AA157" s="552"/>
      <c r="AB157" s="683" t="str">
        <f>IF(SUM(Z157:AA157)=AC157,"OK",SUM(Z157:AA157)-AC157)</f>
        <v>OK</v>
      </c>
      <c r="AC157" s="593"/>
      <c r="AD157" s="530">
        <f t="shared" ref="AD157" si="312">X157+Y157+AC157</f>
        <v>0</v>
      </c>
      <c r="AE157" s="842">
        <f t="shared" ref="AE157" si="313">N157+AD157</f>
        <v>0</v>
      </c>
      <c r="AF157" s="931"/>
      <c r="AG157" s="530">
        <f t="shared" ref="AG157" si="314">IF(AF157&gt;M157,"0 ",AF157-M157)</f>
        <v>-590</v>
      </c>
      <c r="AH157" s="530" t="str">
        <f t="shared" ref="AH157" si="315">IF(AF157&lt;M157,"0 ",AF157-M157)</f>
        <v xml:space="preserve">0 </v>
      </c>
      <c r="AI157" s="641"/>
      <c r="AJ157" s="537"/>
      <c r="AK157" s="537"/>
      <c r="AL157" s="537"/>
      <c r="AM157" s="537"/>
      <c r="AN157" s="537"/>
      <c r="AO157" s="683" t="str">
        <f>IF(SUM(AI157:AN157)=AP157,"OK",SUM(AI157:AN157)-AP157)</f>
        <v>OK</v>
      </c>
      <c r="AP157" s="141"/>
      <c r="AQ157" s="141"/>
      <c r="AR157" s="552"/>
      <c r="AS157" s="552"/>
      <c r="AT157" s="683" t="str">
        <f>IF(SUM(AR157:AS157)=AU157,"OK",SUM(AR157:AS157)-AU157)</f>
        <v>OK</v>
      </c>
      <c r="AU157" s="593"/>
      <c r="AV157" s="530">
        <f t="shared" ref="AV157" si="316">AP157+AQ157+AU157</f>
        <v>0</v>
      </c>
      <c r="AW157" s="842">
        <f t="shared" ref="AW157" si="317">AF157+AV157</f>
        <v>0</v>
      </c>
      <c r="AX157" s="115">
        <f>L157</f>
        <v>590</v>
      </c>
      <c r="AY157" s="5">
        <f>AE157</f>
        <v>0</v>
      </c>
      <c r="AZ157" s="7">
        <f>AY157-AX157</f>
        <v>-590</v>
      </c>
      <c r="BA157" s="335">
        <f>AZ157/AX157</f>
        <v>-1</v>
      </c>
      <c r="BB157" s="23">
        <f>M157</f>
        <v>590</v>
      </c>
      <c r="BC157" s="5">
        <f>AW157</f>
        <v>0</v>
      </c>
      <c r="BD157" s="7">
        <f>BC157-BB157</f>
        <v>-590</v>
      </c>
      <c r="BE157" s="335">
        <f>BD157/BB157</f>
        <v>-1</v>
      </c>
      <c r="BG157" s="826" t="str">
        <f>RIGHT(LEFT(I157,3),2)&amp;"."&amp;RIGHT(LEFT(I157,5),2)</f>
        <v>11.00</v>
      </c>
      <c r="BH157" s="607" t="b">
        <f>COUNTIF('Codes SEC'!$B$2:$B$250,Ministres!BG157)&gt;0</f>
        <v>1</v>
      </c>
    </row>
    <row r="158" spans="1:66" ht="64.8" x14ac:dyDescent="0.25">
      <c r="A158" s="222"/>
      <c r="C158" s="116"/>
      <c r="D158" s="620"/>
      <c r="F158" s="117"/>
      <c r="G158" s="694"/>
      <c r="H158" s="878"/>
      <c r="I158" s="591" t="s">
        <v>3755</v>
      </c>
      <c r="J158" s="380"/>
      <c r="K158" s="407"/>
      <c r="L158" s="733"/>
      <c r="M158" s="734"/>
      <c r="N158" s="931"/>
      <c r="O158" s="923"/>
      <c r="P158" s="923"/>
      <c r="Q158" s="646"/>
      <c r="R158" s="536"/>
      <c r="S158" s="536"/>
      <c r="T158" s="536"/>
      <c r="U158" s="536"/>
      <c r="V158" s="536"/>
      <c r="W158" s="683"/>
      <c r="X158" s="141"/>
      <c r="Y158" s="141"/>
      <c r="Z158" s="552"/>
      <c r="AA158" s="552"/>
      <c r="AB158" s="683"/>
      <c r="AC158" s="593"/>
      <c r="AD158" s="923"/>
      <c r="AE158" s="846"/>
      <c r="AF158" s="931"/>
      <c r="AG158" s="923"/>
      <c r="AH158" s="923"/>
      <c r="AI158" s="641"/>
      <c r="AJ158" s="537"/>
      <c r="AK158" s="537"/>
      <c r="AL158" s="537"/>
      <c r="AM158" s="537"/>
      <c r="AN158" s="537"/>
      <c r="AO158" s="683"/>
      <c r="AP158" s="141"/>
      <c r="AQ158" s="141"/>
      <c r="AR158" s="552"/>
      <c r="AS158" s="552"/>
      <c r="AT158" s="683"/>
      <c r="AU158" s="593"/>
      <c r="AV158" s="923"/>
      <c r="AW158" s="846"/>
      <c r="AX158" s="115"/>
      <c r="AY158" s="5"/>
      <c r="AZ158" s="7"/>
      <c r="BA158" s="335"/>
      <c r="BC158" s="5"/>
      <c r="BD158" s="7"/>
      <c r="BE158" s="335"/>
      <c r="BG158" s="826"/>
      <c r="BH158" s="607"/>
    </row>
    <row r="159" spans="1:66" ht="35.1" customHeight="1" x14ac:dyDescent="0.25">
      <c r="A159" s="222" t="s">
        <v>39</v>
      </c>
      <c r="B159" s="30">
        <v>9</v>
      </c>
      <c r="C159" s="119" t="s">
        <v>60</v>
      </c>
      <c r="D159" s="620">
        <v>1000</v>
      </c>
      <c r="F159" s="117">
        <v>1</v>
      </c>
      <c r="G159" s="694">
        <v>1</v>
      </c>
      <c r="H159" s="878" t="str">
        <f t="shared" si="309"/>
        <v>017</v>
      </c>
      <c r="I159" s="397">
        <v>81221000</v>
      </c>
      <c r="J159" s="380" t="s">
        <v>4067</v>
      </c>
      <c r="K159" s="417" t="s">
        <v>4068</v>
      </c>
      <c r="L159" s="726">
        <v>153</v>
      </c>
      <c r="M159" s="727">
        <v>151</v>
      </c>
      <c r="N159" s="931"/>
      <c r="O159" s="530">
        <f t="shared" ref="O159" si="318">IF(N159&gt;L159,"0 ",N159-L159)</f>
        <v>-153</v>
      </c>
      <c r="P159" s="530" t="str">
        <f t="shared" ref="P159" si="319">IF(N159&lt;L159,"0 ",N159-L159)</f>
        <v xml:space="preserve">0 </v>
      </c>
      <c r="Q159" s="646"/>
      <c r="R159" s="536"/>
      <c r="S159" s="536"/>
      <c r="T159" s="536"/>
      <c r="U159" s="536"/>
      <c r="V159" s="536"/>
      <c r="W159" s="683" t="str">
        <f>IF(SUM(Q159:V159)=X159,"OK",SUM(Q159:V159)-X159)</f>
        <v>OK</v>
      </c>
      <c r="X159" s="141"/>
      <c r="Y159" s="141"/>
      <c r="Z159" s="552"/>
      <c r="AA159" s="552"/>
      <c r="AB159" s="683" t="str">
        <f>IF(SUM(Z159:AA159)=AC159,"OK",SUM(Z159:AA159)-AC159)</f>
        <v>OK</v>
      </c>
      <c r="AC159" s="593"/>
      <c r="AD159" s="530">
        <f t="shared" ref="AD159" si="320">X159+Y159+AC159</f>
        <v>0</v>
      </c>
      <c r="AE159" s="842">
        <f t="shared" ref="AE159" si="321">N159+AD159</f>
        <v>0</v>
      </c>
      <c r="AF159" s="931"/>
      <c r="AG159" s="530">
        <f t="shared" ref="AG159" si="322">IF(AF159&gt;M159,"0 ",AF159-M159)</f>
        <v>-151</v>
      </c>
      <c r="AH159" s="530" t="str">
        <f t="shared" ref="AH159" si="323">IF(AF159&lt;M159,"0 ",AF159-M159)</f>
        <v xml:space="preserve">0 </v>
      </c>
      <c r="AI159" s="641"/>
      <c r="AJ159" s="537"/>
      <c r="AK159" s="537"/>
      <c r="AL159" s="537"/>
      <c r="AM159" s="537"/>
      <c r="AN159" s="537"/>
      <c r="AO159" s="683" t="str">
        <f>IF(SUM(AI159:AN159)=AP159,"OK",SUM(AI159:AN159)-AP159)</f>
        <v>OK</v>
      </c>
      <c r="AP159" s="141"/>
      <c r="AQ159" s="141"/>
      <c r="AR159" s="552"/>
      <c r="AS159" s="552"/>
      <c r="AT159" s="683" t="str">
        <f>IF(SUM(AR159:AS159)=AU159,"OK",SUM(AR159:AS159)-AU159)</f>
        <v>OK</v>
      </c>
      <c r="AU159" s="593"/>
      <c r="AV159" s="530">
        <f t="shared" ref="AV159" si="324">AP159+AQ159+AU159</f>
        <v>0</v>
      </c>
      <c r="AW159" s="842">
        <f t="shared" ref="AW159" si="325">AF159+AV159</f>
        <v>0</v>
      </c>
      <c r="AX159" s="115">
        <f>L159</f>
        <v>153</v>
      </c>
      <c r="AY159" s="5">
        <f>AE159</f>
        <v>0</v>
      </c>
      <c r="AZ159" s="7">
        <f>AY159-AX159</f>
        <v>-153</v>
      </c>
      <c r="BA159" s="335">
        <f>AZ159/AX159</f>
        <v>-1</v>
      </c>
      <c r="BB159" s="23">
        <f>M159</f>
        <v>151</v>
      </c>
      <c r="BC159" s="5">
        <f>AW159</f>
        <v>0</v>
      </c>
      <c r="BD159" s="7">
        <f>BC159-BB159</f>
        <v>-151</v>
      </c>
      <c r="BE159" s="335">
        <f>BD159/BB159</f>
        <v>-1</v>
      </c>
      <c r="BG159" s="826" t="str">
        <f>RIGHT(LEFT(I159,3),2)&amp;"."&amp;RIGHT(LEFT(I159,5),2)</f>
        <v>12.21</v>
      </c>
      <c r="BH159" s="607" t="b">
        <f>COUNTIF('Codes SEC'!$B$2:$B$250,Ministres!BG159)&gt;0</f>
        <v>1</v>
      </c>
    </row>
    <row r="160" spans="1:66" s="4" customFormat="1" x14ac:dyDescent="0.25">
      <c r="A160" s="225"/>
      <c r="B160" s="206"/>
      <c r="C160" s="256"/>
      <c r="D160" s="621"/>
      <c r="E160" s="275"/>
      <c r="F160" s="269"/>
      <c r="G160" s="695"/>
      <c r="H160" s="886"/>
      <c r="I160" s="403"/>
      <c r="J160" s="381"/>
      <c r="K160" s="514" t="s">
        <v>95</v>
      </c>
      <c r="L160" s="313">
        <f t="shared" ref="L160:P160" si="326">L157+L159</f>
        <v>743</v>
      </c>
      <c r="M160" s="728">
        <f t="shared" si="326"/>
        <v>741</v>
      </c>
      <c r="N160" s="930">
        <f t="shared" si="326"/>
        <v>0</v>
      </c>
      <c r="O160" s="790">
        <f t="shared" si="326"/>
        <v>-743</v>
      </c>
      <c r="P160" s="790">
        <f t="shared" si="326"/>
        <v>0</v>
      </c>
      <c r="Q160" s="787">
        <f t="shared" ref="Q160:BE160" si="327">Q157+Q159</f>
        <v>0</v>
      </c>
      <c r="R160" s="648">
        <f t="shared" si="327"/>
        <v>0</v>
      </c>
      <c r="S160" s="648">
        <f t="shared" si="327"/>
        <v>0</v>
      </c>
      <c r="T160" s="648">
        <f t="shared" si="327"/>
        <v>0</v>
      </c>
      <c r="U160" s="648">
        <f t="shared" si="327"/>
        <v>0</v>
      </c>
      <c r="V160" s="648">
        <f t="shared" si="327"/>
        <v>0</v>
      </c>
      <c r="W160" s="790"/>
      <c r="X160" s="649">
        <f t="shared" si="327"/>
        <v>0</v>
      </c>
      <c r="Y160" s="649">
        <f t="shared" si="327"/>
        <v>0</v>
      </c>
      <c r="Z160" s="648">
        <f t="shared" si="327"/>
        <v>0</v>
      </c>
      <c r="AA160" s="648">
        <f t="shared" si="327"/>
        <v>0</v>
      </c>
      <c r="AB160" s="790"/>
      <c r="AC160" s="649">
        <f t="shared" si="327"/>
        <v>0</v>
      </c>
      <c r="AD160" s="790">
        <f>AD157+AD159</f>
        <v>0</v>
      </c>
      <c r="AE160" s="843">
        <f>AE157+AE159</f>
        <v>0</v>
      </c>
      <c r="AF160" s="930">
        <f t="shared" ref="AF160:AH160" si="328">AF157+AF159</f>
        <v>0</v>
      </c>
      <c r="AG160" s="790">
        <f t="shared" si="328"/>
        <v>-741</v>
      </c>
      <c r="AH160" s="790">
        <f t="shared" si="328"/>
        <v>0</v>
      </c>
      <c r="AI160" s="787">
        <f t="shared" si="327"/>
        <v>0</v>
      </c>
      <c r="AJ160" s="648">
        <f t="shared" si="327"/>
        <v>0</v>
      </c>
      <c r="AK160" s="648">
        <f t="shared" si="327"/>
        <v>0</v>
      </c>
      <c r="AL160" s="648">
        <f t="shared" si="327"/>
        <v>0</v>
      </c>
      <c r="AM160" s="648">
        <f t="shared" si="327"/>
        <v>0</v>
      </c>
      <c r="AN160" s="648">
        <f t="shared" si="327"/>
        <v>0</v>
      </c>
      <c r="AO160" s="790"/>
      <c r="AP160" s="649">
        <f t="shared" si="327"/>
        <v>0</v>
      </c>
      <c r="AQ160" s="649">
        <f t="shared" si="327"/>
        <v>0</v>
      </c>
      <c r="AR160" s="648">
        <f t="shared" si="327"/>
        <v>0</v>
      </c>
      <c r="AS160" s="648">
        <f t="shared" si="327"/>
        <v>0</v>
      </c>
      <c r="AT160" s="790"/>
      <c r="AU160" s="649">
        <f t="shared" si="327"/>
        <v>0</v>
      </c>
      <c r="AV160" s="790">
        <f t="shared" ref="AV160" si="329">AV157+AV159</f>
        <v>0</v>
      </c>
      <c r="AW160" s="843">
        <f t="shared" si="327"/>
        <v>0</v>
      </c>
      <c r="AX160" s="336">
        <f t="shared" si="327"/>
        <v>743</v>
      </c>
      <c r="AY160" s="337">
        <f t="shared" si="327"/>
        <v>0</v>
      </c>
      <c r="AZ160" s="338">
        <f t="shared" si="327"/>
        <v>-743</v>
      </c>
      <c r="BA160" s="339">
        <f t="shared" si="327"/>
        <v>-2</v>
      </c>
      <c r="BB160" s="322">
        <f t="shared" si="327"/>
        <v>741</v>
      </c>
      <c r="BC160" s="337">
        <f t="shared" si="327"/>
        <v>0</v>
      </c>
      <c r="BD160" s="338">
        <f t="shared" si="327"/>
        <v>-741</v>
      </c>
      <c r="BE160" s="339">
        <f t="shared" si="327"/>
        <v>-2</v>
      </c>
      <c r="BF160" s="41"/>
      <c r="BG160" s="826"/>
      <c r="BH160" s="607"/>
      <c r="BI160" s="41"/>
      <c r="BJ160" s="41"/>
      <c r="BK160" s="41"/>
      <c r="BL160" s="41"/>
      <c r="BM160" s="41"/>
      <c r="BN160" s="41"/>
    </row>
    <row r="161" spans="1:66" s="27" customFormat="1" x14ac:dyDescent="0.25">
      <c r="A161" s="226"/>
      <c r="B161" s="207"/>
      <c r="C161" s="254"/>
      <c r="D161" s="300"/>
      <c r="E161" s="276"/>
      <c r="F161" s="300"/>
      <c r="G161" s="696"/>
      <c r="H161" s="887"/>
      <c r="I161" s="444"/>
      <c r="J161" s="393"/>
      <c r="K161" s="404" t="s">
        <v>3642</v>
      </c>
      <c r="L161" s="729">
        <f t="shared" ref="L161:P161" si="330">L160</f>
        <v>743</v>
      </c>
      <c r="M161" s="730">
        <f t="shared" si="330"/>
        <v>741</v>
      </c>
      <c r="N161" s="844">
        <f t="shared" si="330"/>
        <v>0</v>
      </c>
      <c r="O161" s="665">
        <f t="shared" si="330"/>
        <v>-743</v>
      </c>
      <c r="P161" s="665">
        <f t="shared" si="330"/>
        <v>0</v>
      </c>
      <c r="Q161" s="638">
        <f t="shared" ref="Q161:AA161" si="331">Q160</f>
        <v>0</v>
      </c>
      <c r="R161" s="130">
        <f t="shared" si="331"/>
        <v>0</v>
      </c>
      <c r="S161" s="130">
        <f t="shared" si="331"/>
        <v>0</v>
      </c>
      <c r="T161" s="130">
        <f t="shared" si="331"/>
        <v>0</v>
      </c>
      <c r="U161" s="130">
        <f t="shared" si="331"/>
        <v>0</v>
      </c>
      <c r="V161" s="130">
        <f t="shared" si="331"/>
        <v>0</v>
      </c>
      <c r="W161" s="665"/>
      <c r="X161" s="130">
        <f t="shared" si="331"/>
        <v>0</v>
      </c>
      <c r="Y161" s="130">
        <f t="shared" si="331"/>
        <v>0</v>
      </c>
      <c r="Z161" s="130">
        <f t="shared" si="331"/>
        <v>0</v>
      </c>
      <c r="AA161" s="130">
        <f t="shared" si="331"/>
        <v>0</v>
      </c>
      <c r="AB161" s="665"/>
      <c r="AC161" s="130">
        <f t="shared" ref="AC161" si="332">AC160</f>
        <v>0</v>
      </c>
      <c r="AD161" s="665">
        <f>AD160</f>
        <v>0</v>
      </c>
      <c r="AE161" s="845">
        <f>AE160</f>
        <v>0</v>
      </c>
      <c r="AF161" s="844">
        <f t="shared" ref="AF161:AH161" si="333">AF160</f>
        <v>0</v>
      </c>
      <c r="AG161" s="665">
        <f t="shared" si="333"/>
        <v>-741</v>
      </c>
      <c r="AH161" s="665">
        <f t="shared" si="333"/>
        <v>0</v>
      </c>
      <c r="AI161" s="638">
        <f t="shared" ref="AI161:AS161" si="334">AI160</f>
        <v>0</v>
      </c>
      <c r="AJ161" s="130">
        <f t="shared" si="334"/>
        <v>0</v>
      </c>
      <c r="AK161" s="130">
        <f t="shared" si="334"/>
        <v>0</v>
      </c>
      <c r="AL161" s="130">
        <f t="shared" si="334"/>
        <v>0</v>
      </c>
      <c r="AM161" s="130">
        <f t="shared" si="334"/>
        <v>0</v>
      </c>
      <c r="AN161" s="130">
        <f t="shared" si="334"/>
        <v>0</v>
      </c>
      <c r="AO161" s="665"/>
      <c r="AP161" s="130">
        <f t="shared" si="334"/>
        <v>0</v>
      </c>
      <c r="AQ161" s="130">
        <f t="shared" si="334"/>
        <v>0</v>
      </c>
      <c r="AR161" s="130">
        <f t="shared" si="334"/>
        <v>0</v>
      </c>
      <c r="AS161" s="130">
        <f t="shared" si="334"/>
        <v>0</v>
      </c>
      <c r="AT161" s="665"/>
      <c r="AU161" s="130">
        <f t="shared" ref="AU161:BE161" si="335">AU160</f>
        <v>0</v>
      </c>
      <c r="AV161" s="665">
        <f t="shared" ref="AV161" si="336">AV160</f>
        <v>0</v>
      </c>
      <c r="AW161" s="845">
        <f t="shared" si="335"/>
        <v>0</v>
      </c>
      <c r="AX161" s="314">
        <f t="shared" si="335"/>
        <v>743</v>
      </c>
      <c r="AY161" s="131">
        <f t="shared" si="335"/>
        <v>0</v>
      </c>
      <c r="AZ161" s="132">
        <f t="shared" si="335"/>
        <v>-743</v>
      </c>
      <c r="BA161" s="340">
        <f t="shared" si="335"/>
        <v>-2</v>
      </c>
      <c r="BB161" s="310">
        <f t="shared" si="335"/>
        <v>741</v>
      </c>
      <c r="BC161" s="131">
        <f t="shared" si="335"/>
        <v>0</v>
      </c>
      <c r="BD161" s="132">
        <f t="shared" si="335"/>
        <v>-741</v>
      </c>
      <c r="BE161" s="340">
        <f t="shared" si="335"/>
        <v>-2</v>
      </c>
      <c r="BF161" s="40"/>
      <c r="BG161" s="826"/>
      <c r="BH161" s="607"/>
      <c r="BI161" s="40"/>
      <c r="BJ161" s="40"/>
      <c r="BK161" s="40"/>
      <c r="BL161" s="40"/>
      <c r="BM161" s="40"/>
      <c r="BN161" s="40"/>
    </row>
    <row r="162" spans="1:66" x14ac:dyDescent="0.25">
      <c r="A162" s="222"/>
      <c r="C162" s="116"/>
      <c r="D162" s="620"/>
      <c r="F162" s="117"/>
      <c r="G162" s="690"/>
      <c r="H162" s="878"/>
      <c r="I162" s="397"/>
      <c r="J162" s="380"/>
      <c r="K162" s="405" t="s">
        <v>208</v>
      </c>
      <c r="L162" s="731">
        <f t="shared" ref="L162:P162" si="337">L157</f>
        <v>590</v>
      </c>
      <c r="M162" s="732">
        <f t="shared" si="337"/>
        <v>590</v>
      </c>
      <c r="N162" s="929">
        <f t="shared" si="337"/>
        <v>0</v>
      </c>
      <c r="O162" s="530">
        <f t="shared" si="337"/>
        <v>-590</v>
      </c>
      <c r="P162" s="530" t="str">
        <f t="shared" si="337"/>
        <v xml:space="preserve">0 </v>
      </c>
      <c r="Q162" s="641">
        <f t="shared" ref="Q162:BE162" si="338">Q157</f>
        <v>0</v>
      </c>
      <c r="R162" s="537">
        <f t="shared" si="338"/>
        <v>0</v>
      </c>
      <c r="S162" s="537">
        <f t="shared" si="338"/>
        <v>0</v>
      </c>
      <c r="T162" s="537">
        <f t="shared" si="338"/>
        <v>0</v>
      </c>
      <c r="U162" s="537">
        <f t="shared" si="338"/>
        <v>0</v>
      </c>
      <c r="V162" s="537">
        <f t="shared" si="338"/>
        <v>0</v>
      </c>
      <c r="W162" s="530"/>
      <c r="X162" s="142">
        <f t="shared" si="338"/>
        <v>0</v>
      </c>
      <c r="Y162" s="142">
        <f t="shared" si="338"/>
        <v>0</v>
      </c>
      <c r="Z162" s="537">
        <f t="shared" si="338"/>
        <v>0</v>
      </c>
      <c r="AA162" s="537">
        <f t="shared" si="338"/>
        <v>0</v>
      </c>
      <c r="AB162" s="530"/>
      <c r="AC162" s="142">
        <f t="shared" si="338"/>
        <v>0</v>
      </c>
      <c r="AD162" s="530">
        <f>AD157</f>
        <v>0</v>
      </c>
      <c r="AE162" s="842">
        <f>AE157</f>
        <v>0</v>
      </c>
      <c r="AF162" s="929">
        <f t="shared" ref="AF162:AH162" si="339">AF157</f>
        <v>0</v>
      </c>
      <c r="AG162" s="530">
        <f t="shared" si="339"/>
        <v>-590</v>
      </c>
      <c r="AH162" s="530" t="str">
        <f t="shared" si="339"/>
        <v xml:space="preserve">0 </v>
      </c>
      <c r="AI162" s="641">
        <f t="shared" si="338"/>
        <v>0</v>
      </c>
      <c r="AJ162" s="537">
        <f t="shared" si="338"/>
        <v>0</v>
      </c>
      <c r="AK162" s="537">
        <f t="shared" si="338"/>
        <v>0</v>
      </c>
      <c r="AL162" s="537">
        <f t="shared" si="338"/>
        <v>0</v>
      </c>
      <c r="AM162" s="537">
        <f t="shared" si="338"/>
        <v>0</v>
      </c>
      <c r="AN162" s="537">
        <f t="shared" si="338"/>
        <v>0</v>
      </c>
      <c r="AO162" s="530"/>
      <c r="AP162" s="142">
        <f t="shared" si="338"/>
        <v>0</v>
      </c>
      <c r="AQ162" s="142">
        <f t="shared" si="338"/>
        <v>0</v>
      </c>
      <c r="AR162" s="537">
        <f t="shared" si="338"/>
        <v>0</v>
      </c>
      <c r="AS162" s="537">
        <f t="shared" si="338"/>
        <v>0</v>
      </c>
      <c r="AT162" s="530"/>
      <c r="AU162" s="142">
        <f t="shared" si="338"/>
        <v>0</v>
      </c>
      <c r="AV162" s="530">
        <f t="shared" ref="AV162" si="340">AV157</f>
        <v>0</v>
      </c>
      <c r="AW162" s="842">
        <f t="shared" si="338"/>
        <v>0</v>
      </c>
      <c r="AX162" s="115">
        <f t="shared" si="338"/>
        <v>590</v>
      </c>
      <c r="AY162" s="5">
        <f t="shared" si="338"/>
        <v>0</v>
      </c>
      <c r="AZ162" s="5">
        <f t="shared" si="338"/>
        <v>-590</v>
      </c>
      <c r="BA162" s="335">
        <f t="shared" si="338"/>
        <v>-1</v>
      </c>
      <c r="BB162" s="23">
        <f t="shared" si="338"/>
        <v>590</v>
      </c>
      <c r="BC162" s="5">
        <f t="shared" si="338"/>
        <v>0</v>
      </c>
      <c r="BD162" s="5">
        <f t="shared" si="338"/>
        <v>-590</v>
      </c>
      <c r="BE162" s="335">
        <f t="shared" si="338"/>
        <v>-1</v>
      </c>
      <c r="BG162" s="826"/>
      <c r="BH162" s="607"/>
    </row>
    <row r="163" spans="1:66" x14ac:dyDescent="0.25">
      <c r="A163" s="222"/>
      <c r="C163" s="119"/>
      <c r="D163" s="620"/>
      <c r="F163" s="117"/>
      <c r="G163" s="694"/>
      <c r="H163" s="878"/>
      <c r="I163" s="397"/>
      <c r="J163" s="380"/>
      <c r="K163" s="405" t="s">
        <v>96</v>
      </c>
      <c r="L163" s="731">
        <v>0</v>
      </c>
      <c r="M163" s="732">
        <v>0</v>
      </c>
      <c r="N163" s="929">
        <v>0</v>
      </c>
      <c r="O163" s="530">
        <v>0</v>
      </c>
      <c r="P163" s="530">
        <v>0</v>
      </c>
      <c r="Q163" s="641">
        <v>0</v>
      </c>
      <c r="R163" s="537">
        <v>0</v>
      </c>
      <c r="S163" s="537">
        <v>0</v>
      </c>
      <c r="T163" s="537">
        <v>0</v>
      </c>
      <c r="U163" s="537">
        <v>0</v>
      </c>
      <c r="V163" s="537">
        <v>0</v>
      </c>
      <c r="W163" s="530"/>
      <c r="X163" s="142">
        <v>0</v>
      </c>
      <c r="Y163" s="142">
        <v>0</v>
      </c>
      <c r="Z163" s="537">
        <v>0</v>
      </c>
      <c r="AA163" s="537">
        <v>0</v>
      </c>
      <c r="AB163" s="530"/>
      <c r="AC163" s="142">
        <v>0</v>
      </c>
      <c r="AD163" s="530">
        <v>0</v>
      </c>
      <c r="AE163" s="842">
        <v>0</v>
      </c>
      <c r="AF163" s="929">
        <v>0</v>
      </c>
      <c r="AG163" s="530">
        <v>0</v>
      </c>
      <c r="AH163" s="530">
        <v>0</v>
      </c>
      <c r="AI163" s="641">
        <v>0</v>
      </c>
      <c r="AJ163" s="537">
        <v>0</v>
      </c>
      <c r="AK163" s="537">
        <v>0</v>
      </c>
      <c r="AL163" s="537">
        <v>0</v>
      </c>
      <c r="AM163" s="537">
        <v>0</v>
      </c>
      <c r="AN163" s="537">
        <v>0</v>
      </c>
      <c r="AO163" s="530"/>
      <c r="AP163" s="142">
        <v>0</v>
      </c>
      <c r="AQ163" s="142">
        <v>0</v>
      </c>
      <c r="AR163" s="537">
        <v>0</v>
      </c>
      <c r="AS163" s="537">
        <v>0</v>
      </c>
      <c r="AT163" s="530"/>
      <c r="AU163" s="142">
        <v>0</v>
      </c>
      <c r="AV163" s="530">
        <v>0</v>
      </c>
      <c r="AW163" s="842">
        <v>0</v>
      </c>
      <c r="AX163" s="115">
        <v>0</v>
      </c>
      <c r="AY163" s="5">
        <v>0</v>
      </c>
      <c r="AZ163" s="5">
        <v>0</v>
      </c>
      <c r="BA163" s="335">
        <v>0</v>
      </c>
      <c r="BB163" s="23">
        <v>0</v>
      </c>
      <c r="BC163" s="5">
        <v>0</v>
      </c>
      <c r="BD163" s="5">
        <v>0</v>
      </c>
      <c r="BE163" s="335">
        <v>0</v>
      </c>
      <c r="BG163" s="826"/>
      <c r="BH163" s="607"/>
    </row>
    <row r="164" spans="1:66" x14ac:dyDescent="0.25">
      <c r="A164" s="222"/>
      <c r="C164" s="119"/>
      <c r="D164" s="620"/>
      <c r="F164" s="117"/>
      <c r="G164" s="694"/>
      <c r="H164" s="878"/>
      <c r="I164" s="397"/>
      <c r="J164" s="380"/>
      <c r="K164" s="405" t="s">
        <v>209</v>
      </c>
      <c r="L164" s="731">
        <v>0</v>
      </c>
      <c r="M164" s="732">
        <v>0</v>
      </c>
      <c r="N164" s="929">
        <v>0</v>
      </c>
      <c r="O164" s="530">
        <v>0</v>
      </c>
      <c r="P164" s="530">
        <v>0</v>
      </c>
      <c r="Q164" s="641">
        <v>0</v>
      </c>
      <c r="R164" s="537">
        <v>0</v>
      </c>
      <c r="S164" s="537">
        <v>0</v>
      </c>
      <c r="T164" s="537">
        <v>0</v>
      </c>
      <c r="U164" s="537">
        <v>0</v>
      </c>
      <c r="V164" s="537">
        <v>0</v>
      </c>
      <c r="W164" s="530"/>
      <c r="X164" s="142">
        <v>0</v>
      </c>
      <c r="Y164" s="142">
        <v>0</v>
      </c>
      <c r="Z164" s="537">
        <v>0</v>
      </c>
      <c r="AA164" s="537">
        <v>0</v>
      </c>
      <c r="AB164" s="530"/>
      <c r="AC164" s="142">
        <v>0</v>
      </c>
      <c r="AD164" s="530">
        <v>0</v>
      </c>
      <c r="AE164" s="842">
        <v>0</v>
      </c>
      <c r="AF164" s="929">
        <v>0</v>
      </c>
      <c r="AG164" s="530">
        <v>0</v>
      </c>
      <c r="AH164" s="530">
        <v>0</v>
      </c>
      <c r="AI164" s="641">
        <v>0</v>
      </c>
      <c r="AJ164" s="537">
        <v>0</v>
      </c>
      <c r="AK164" s="537">
        <v>0</v>
      </c>
      <c r="AL164" s="537">
        <v>0</v>
      </c>
      <c r="AM164" s="537">
        <v>0</v>
      </c>
      <c r="AN164" s="537">
        <v>0</v>
      </c>
      <c r="AO164" s="530"/>
      <c r="AP164" s="142">
        <v>0</v>
      </c>
      <c r="AQ164" s="142">
        <v>0</v>
      </c>
      <c r="AR164" s="537">
        <v>0</v>
      </c>
      <c r="AS164" s="537">
        <v>0</v>
      </c>
      <c r="AT164" s="530"/>
      <c r="AU164" s="142">
        <v>0</v>
      </c>
      <c r="AV164" s="530">
        <v>0</v>
      </c>
      <c r="AW164" s="842">
        <v>0</v>
      </c>
      <c r="AX164" s="115">
        <v>0</v>
      </c>
      <c r="AY164" s="5">
        <v>0</v>
      </c>
      <c r="AZ164" s="5">
        <v>0</v>
      </c>
      <c r="BA164" s="335">
        <v>0</v>
      </c>
      <c r="BB164" s="23">
        <v>0</v>
      </c>
      <c r="BC164" s="5">
        <v>0</v>
      </c>
      <c r="BD164" s="5">
        <v>0</v>
      </c>
      <c r="BE164" s="335">
        <v>0</v>
      </c>
      <c r="BG164" s="826"/>
      <c r="BH164" s="607"/>
    </row>
    <row r="165" spans="1:66" x14ac:dyDescent="0.25">
      <c r="A165" s="222"/>
      <c r="C165" s="119"/>
      <c r="D165" s="620"/>
      <c r="F165" s="117"/>
      <c r="G165" s="694"/>
      <c r="H165" s="878"/>
      <c r="I165" s="397"/>
      <c r="J165" s="380"/>
      <c r="K165" s="405" t="s">
        <v>210</v>
      </c>
      <c r="L165" s="731">
        <v>0</v>
      </c>
      <c r="M165" s="732">
        <v>0</v>
      </c>
      <c r="N165" s="929">
        <v>0</v>
      </c>
      <c r="O165" s="530">
        <v>0</v>
      </c>
      <c r="P165" s="530">
        <v>0</v>
      </c>
      <c r="Q165" s="641">
        <v>0</v>
      </c>
      <c r="R165" s="537">
        <v>0</v>
      </c>
      <c r="S165" s="537">
        <v>0</v>
      </c>
      <c r="T165" s="537">
        <v>0</v>
      </c>
      <c r="U165" s="537">
        <v>0</v>
      </c>
      <c r="V165" s="537">
        <v>0</v>
      </c>
      <c r="W165" s="530"/>
      <c r="X165" s="142">
        <v>0</v>
      </c>
      <c r="Y165" s="142">
        <v>0</v>
      </c>
      <c r="Z165" s="537">
        <v>0</v>
      </c>
      <c r="AA165" s="537">
        <v>0</v>
      </c>
      <c r="AB165" s="530"/>
      <c r="AC165" s="142">
        <v>0</v>
      </c>
      <c r="AD165" s="530">
        <v>0</v>
      </c>
      <c r="AE165" s="842">
        <v>0</v>
      </c>
      <c r="AF165" s="929">
        <v>0</v>
      </c>
      <c r="AG165" s="530">
        <v>0</v>
      </c>
      <c r="AH165" s="530">
        <v>0</v>
      </c>
      <c r="AI165" s="641">
        <v>0</v>
      </c>
      <c r="AJ165" s="537">
        <v>0</v>
      </c>
      <c r="AK165" s="537">
        <v>0</v>
      </c>
      <c r="AL165" s="537">
        <v>0</v>
      </c>
      <c r="AM165" s="537">
        <v>0</v>
      </c>
      <c r="AN165" s="537">
        <v>0</v>
      </c>
      <c r="AO165" s="530"/>
      <c r="AP165" s="142">
        <v>0</v>
      </c>
      <c r="AQ165" s="142">
        <v>0</v>
      </c>
      <c r="AR165" s="537">
        <v>0</v>
      </c>
      <c r="AS165" s="537">
        <v>0</v>
      </c>
      <c r="AT165" s="530"/>
      <c r="AU165" s="142">
        <v>0</v>
      </c>
      <c r="AV165" s="530">
        <v>0</v>
      </c>
      <c r="AW165" s="842">
        <v>0</v>
      </c>
      <c r="AX165" s="115">
        <v>0</v>
      </c>
      <c r="AY165" s="5">
        <v>0</v>
      </c>
      <c r="AZ165" s="5">
        <v>0</v>
      </c>
      <c r="BA165" s="335">
        <v>0</v>
      </c>
      <c r="BB165" s="23">
        <v>0</v>
      </c>
      <c r="BC165" s="5">
        <v>0</v>
      </c>
      <c r="BD165" s="5">
        <v>0</v>
      </c>
      <c r="BE165" s="335">
        <v>0</v>
      </c>
      <c r="BG165" s="826"/>
      <c r="BH165" s="607"/>
    </row>
    <row r="166" spans="1:66" x14ac:dyDescent="0.25">
      <c r="A166" s="222"/>
      <c r="C166" s="119"/>
      <c r="D166" s="620"/>
      <c r="F166" s="117"/>
      <c r="G166" s="694"/>
      <c r="H166" s="878"/>
      <c r="I166" s="397"/>
      <c r="J166" s="380"/>
      <c r="K166" s="406" t="s">
        <v>53</v>
      </c>
      <c r="L166" s="731">
        <v>0</v>
      </c>
      <c r="M166" s="732">
        <v>0</v>
      </c>
      <c r="N166" s="929">
        <v>0</v>
      </c>
      <c r="O166" s="530">
        <v>0</v>
      </c>
      <c r="P166" s="530">
        <v>0</v>
      </c>
      <c r="Q166" s="641">
        <v>0</v>
      </c>
      <c r="R166" s="537">
        <v>0</v>
      </c>
      <c r="S166" s="537">
        <v>0</v>
      </c>
      <c r="T166" s="537">
        <v>0</v>
      </c>
      <c r="U166" s="537">
        <v>0</v>
      </c>
      <c r="V166" s="537">
        <v>0</v>
      </c>
      <c r="W166" s="530"/>
      <c r="X166" s="142">
        <v>0</v>
      </c>
      <c r="Y166" s="142">
        <v>0</v>
      </c>
      <c r="Z166" s="537">
        <v>0</v>
      </c>
      <c r="AA166" s="537">
        <v>0</v>
      </c>
      <c r="AB166" s="530"/>
      <c r="AC166" s="142">
        <v>0</v>
      </c>
      <c r="AD166" s="530">
        <v>0</v>
      </c>
      <c r="AE166" s="842">
        <v>0</v>
      </c>
      <c r="AF166" s="929">
        <v>0</v>
      </c>
      <c r="AG166" s="530">
        <v>0</v>
      </c>
      <c r="AH166" s="530">
        <v>0</v>
      </c>
      <c r="AI166" s="641">
        <v>0</v>
      </c>
      <c r="AJ166" s="537">
        <v>0</v>
      </c>
      <c r="AK166" s="537">
        <v>0</v>
      </c>
      <c r="AL166" s="537">
        <v>0</v>
      </c>
      <c r="AM166" s="537">
        <v>0</v>
      </c>
      <c r="AN166" s="537">
        <v>0</v>
      </c>
      <c r="AO166" s="530"/>
      <c r="AP166" s="142">
        <v>0</v>
      </c>
      <c r="AQ166" s="142">
        <v>0</v>
      </c>
      <c r="AR166" s="537">
        <v>0</v>
      </c>
      <c r="AS166" s="537">
        <v>0</v>
      </c>
      <c r="AT166" s="530"/>
      <c r="AU166" s="142">
        <v>0</v>
      </c>
      <c r="AV166" s="530">
        <v>0</v>
      </c>
      <c r="AW166" s="842">
        <v>0</v>
      </c>
      <c r="AX166" s="115">
        <v>0</v>
      </c>
      <c r="AY166" s="5">
        <v>0</v>
      </c>
      <c r="AZ166" s="5">
        <v>0</v>
      </c>
      <c r="BA166" s="335">
        <v>0</v>
      </c>
      <c r="BB166" s="23">
        <v>0</v>
      </c>
      <c r="BC166" s="5">
        <v>0</v>
      </c>
      <c r="BD166" s="5">
        <v>0</v>
      </c>
      <c r="BE166" s="335">
        <v>0</v>
      </c>
      <c r="BG166" s="826"/>
      <c r="BH166" s="607"/>
    </row>
    <row r="167" spans="1:66" x14ac:dyDescent="0.25">
      <c r="A167" s="222"/>
      <c r="C167" s="119"/>
      <c r="D167" s="620"/>
      <c r="F167" s="117"/>
      <c r="G167" s="694"/>
      <c r="H167" s="878"/>
      <c r="I167" s="397"/>
      <c r="J167" s="380"/>
      <c r="K167" s="417"/>
      <c r="L167" s="731"/>
      <c r="M167" s="732"/>
      <c r="N167" s="931"/>
      <c r="O167" s="923"/>
      <c r="P167" s="923"/>
      <c r="Q167" s="641"/>
      <c r="R167" s="537"/>
      <c r="S167" s="537"/>
      <c r="T167" s="537"/>
      <c r="U167" s="537"/>
      <c r="V167" s="537"/>
      <c r="W167" s="531"/>
      <c r="X167" s="141"/>
      <c r="Y167" s="141"/>
      <c r="Z167" s="552"/>
      <c r="AA167" s="552"/>
      <c r="AB167" s="531"/>
      <c r="AC167" s="593"/>
      <c r="AD167" s="923"/>
      <c r="AE167" s="846"/>
      <c r="AF167" s="931"/>
      <c r="AG167" s="923"/>
      <c r="AH167" s="923"/>
      <c r="AI167" s="641"/>
      <c r="AJ167" s="537"/>
      <c r="AK167" s="537"/>
      <c r="AL167" s="537"/>
      <c r="AM167" s="537"/>
      <c r="AN167" s="537"/>
      <c r="AO167" s="531"/>
      <c r="AP167" s="141"/>
      <c r="AQ167" s="141"/>
      <c r="AR167" s="552"/>
      <c r="AS167" s="552"/>
      <c r="AT167" s="531"/>
      <c r="AU167" s="593"/>
      <c r="AV167" s="923"/>
      <c r="AW167" s="846"/>
      <c r="AX167" s="115"/>
      <c r="AY167" s="5"/>
      <c r="AZ167" s="5"/>
      <c r="BA167" s="335"/>
      <c r="BC167" s="5"/>
      <c r="BD167" s="5"/>
      <c r="BE167" s="335"/>
      <c r="BG167" s="826"/>
      <c r="BH167" s="607"/>
    </row>
    <row r="168" spans="1:66" x14ac:dyDescent="0.25">
      <c r="A168" s="222"/>
      <c r="C168" s="119"/>
      <c r="D168" s="620"/>
      <c r="F168" s="117"/>
      <c r="G168" s="694"/>
      <c r="H168" s="878"/>
      <c r="I168" s="397"/>
      <c r="J168" s="380"/>
      <c r="K168" s="400" t="s">
        <v>6558</v>
      </c>
      <c r="L168" s="731"/>
      <c r="M168" s="732"/>
      <c r="N168" s="931"/>
      <c r="O168" s="923"/>
      <c r="P168" s="923"/>
      <c r="Q168" s="641"/>
      <c r="R168" s="537"/>
      <c r="S168" s="537"/>
      <c r="T168" s="537"/>
      <c r="U168" s="537"/>
      <c r="V168" s="537"/>
      <c r="W168" s="531"/>
      <c r="X168" s="141"/>
      <c r="Y168" s="141"/>
      <c r="Z168" s="552"/>
      <c r="AA168" s="552"/>
      <c r="AB168" s="531"/>
      <c r="AC168" s="593"/>
      <c r="AD168" s="923"/>
      <c r="AE168" s="846"/>
      <c r="AF168" s="931"/>
      <c r="AG168" s="923"/>
      <c r="AH168" s="923"/>
      <c r="AI168" s="641"/>
      <c r="AJ168" s="537"/>
      <c r="AK168" s="537"/>
      <c r="AL168" s="537"/>
      <c r="AM168" s="537"/>
      <c r="AN168" s="537"/>
      <c r="AO168" s="531"/>
      <c r="AP168" s="141"/>
      <c r="AQ168" s="141"/>
      <c r="AR168" s="552"/>
      <c r="AS168" s="552"/>
      <c r="AT168" s="531"/>
      <c r="AU168" s="593"/>
      <c r="AV168" s="923"/>
      <c r="AW168" s="846"/>
      <c r="AX168" s="115"/>
      <c r="AY168" s="5"/>
      <c r="AZ168" s="5"/>
      <c r="BA168" s="335"/>
      <c r="BC168" s="5"/>
      <c r="BD168" s="5"/>
      <c r="BE168" s="335"/>
      <c r="BG168" s="826"/>
      <c r="BH168" s="607"/>
    </row>
    <row r="169" spans="1:66" x14ac:dyDescent="0.25">
      <c r="A169" s="222"/>
      <c r="C169" s="119"/>
      <c r="D169" s="620"/>
      <c r="F169" s="117"/>
      <c r="G169" s="694"/>
      <c r="H169" s="878"/>
      <c r="I169" s="397"/>
      <c r="J169" s="380"/>
      <c r="K169" s="418" t="s">
        <v>146</v>
      </c>
      <c r="L169" s="731"/>
      <c r="M169" s="732"/>
      <c r="N169" s="931"/>
      <c r="O169" s="923"/>
      <c r="P169" s="923"/>
      <c r="Q169" s="641"/>
      <c r="R169" s="537"/>
      <c r="S169" s="537"/>
      <c r="T169" s="537"/>
      <c r="U169" s="537"/>
      <c r="V169" s="537"/>
      <c r="W169" s="531"/>
      <c r="X169" s="141"/>
      <c r="Y169" s="141"/>
      <c r="Z169" s="552"/>
      <c r="AA169" s="552"/>
      <c r="AB169" s="531"/>
      <c r="AC169" s="593"/>
      <c r="AD169" s="923"/>
      <c r="AE169" s="846"/>
      <c r="AF169" s="931"/>
      <c r="AG169" s="923"/>
      <c r="AH169" s="923"/>
      <c r="AI169" s="641"/>
      <c r="AJ169" s="537"/>
      <c r="AK169" s="537"/>
      <c r="AL169" s="537"/>
      <c r="AM169" s="537"/>
      <c r="AN169" s="537"/>
      <c r="AO169" s="531"/>
      <c r="AP169" s="141"/>
      <c r="AQ169" s="141"/>
      <c r="AR169" s="552"/>
      <c r="AS169" s="552"/>
      <c r="AT169" s="531"/>
      <c r="AU169" s="593"/>
      <c r="AV169" s="923"/>
      <c r="AW169" s="846"/>
      <c r="AX169" s="115"/>
      <c r="AY169" s="5"/>
      <c r="AZ169" s="5"/>
      <c r="BA169" s="335"/>
      <c r="BC169" s="5"/>
      <c r="BD169" s="5"/>
      <c r="BE169" s="335"/>
      <c r="BG169" s="826"/>
      <c r="BH169" s="607"/>
    </row>
    <row r="170" spans="1:66" x14ac:dyDescent="0.25">
      <c r="A170" s="222"/>
      <c r="C170" s="119"/>
      <c r="D170" s="620"/>
      <c r="F170" s="117"/>
      <c r="G170" s="694"/>
      <c r="H170" s="878"/>
      <c r="I170" s="397"/>
      <c r="J170" s="380"/>
      <c r="K170" s="417"/>
      <c r="L170" s="731"/>
      <c r="M170" s="732"/>
      <c r="N170" s="931"/>
      <c r="O170" s="923"/>
      <c r="P170" s="923"/>
      <c r="Q170" s="641"/>
      <c r="R170" s="537"/>
      <c r="S170" s="537"/>
      <c r="T170" s="537"/>
      <c r="U170" s="537"/>
      <c r="V170" s="537"/>
      <c r="W170" s="531"/>
      <c r="X170" s="141"/>
      <c r="Y170" s="141"/>
      <c r="Z170" s="552"/>
      <c r="AA170" s="552"/>
      <c r="AB170" s="531"/>
      <c r="AC170" s="593"/>
      <c r="AD170" s="923"/>
      <c r="AE170" s="846"/>
      <c r="AF170" s="931"/>
      <c r="AG170" s="923"/>
      <c r="AH170" s="923"/>
      <c r="AI170" s="641"/>
      <c r="AJ170" s="537"/>
      <c r="AK170" s="537"/>
      <c r="AL170" s="537"/>
      <c r="AM170" s="537"/>
      <c r="AN170" s="537"/>
      <c r="AO170" s="531"/>
      <c r="AP170" s="141"/>
      <c r="AQ170" s="141"/>
      <c r="AR170" s="552"/>
      <c r="AS170" s="552"/>
      <c r="AT170" s="531"/>
      <c r="AU170" s="593"/>
      <c r="AV170" s="923"/>
      <c r="AW170" s="846"/>
      <c r="AX170" s="115"/>
      <c r="AY170" s="5"/>
      <c r="AZ170" s="5"/>
      <c r="BA170" s="335"/>
      <c r="BC170" s="5"/>
      <c r="BD170" s="5"/>
      <c r="BE170" s="335"/>
      <c r="BG170" s="826"/>
      <c r="BH170" s="607"/>
    </row>
    <row r="171" spans="1:66" ht="35.1" customHeight="1" x14ac:dyDescent="0.25">
      <c r="A171" s="222" t="s">
        <v>39</v>
      </c>
      <c r="B171" s="112">
        <v>9</v>
      </c>
      <c r="C171" s="119" t="s">
        <v>60</v>
      </c>
      <c r="D171" s="620">
        <v>1000</v>
      </c>
      <c r="E171" s="278"/>
      <c r="F171" s="116">
        <v>6</v>
      </c>
      <c r="G171" s="694">
        <v>1</v>
      </c>
      <c r="H171" s="878" t="str">
        <f t="shared" si="309"/>
        <v>019</v>
      </c>
      <c r="I171" s="397" t="s">
        <v>3263</v>
      </c>
      <c r="J171" s="380" t="s">
        <v>1921</v>
      </c>
      <c r="K171" s="415" t="s">
        <v>421</v>
      </c>
      <c r="L171" s="733">
        <v>0</v>
      </c>
      <c r="M171" s="734">
        <v>0</v>
      </c>
      <c r="N171" s="931"/>
      <c r="O171" s="530">
        <f t="shared" ref="O171:O176" si="341">IF(N171&gt;L171,"0 ",N171-L171)</f>
        <v>0</v>
      </c>
      <c r="P171" s="530">
        <f t="shared" ref="P171:P176" si="342">IF(N171&lt;L171,"0 ",N171-L171)</f>
        <v>0</v>
      </c>
      <c r="Q171" s="646"/>
      <c r="R171" s="536"/>
      <c r="S171" s="536"/>
      <c r="T171" s="536"/>
      <c r="U171" s="536"/>
      <c r="V171" s="536"/>
      <c r="W171" s="683" t="str">
        <f t="shared" ref="W171:W176" si="343">IF(SUM(Q171:V171)=X171,"OK",SUM(Q171:V171)-X171)</f>
        <v>OK</v>
      </c>
      <c r="X171" s="141"/>
      <c r="Y171" s="141"/>
      <c r="Z171" s="552"/>
      <c r="AA171" s="552"/>
      <c r="AB171" s="683" t="str">
        <f t="shared" ref="AB171:AB176" si="344">IF(SUM(Z171:AA171)=AC171,"OK",SUM(Z171:AA171)-AC171)</f>
        <v>OK</v>
      </c>
      <c r="AC171" s="593"/>
      <c r="AD171" s="530">
        <f t="shared" ref="AD171:AD176" si="345">X171+Y171+AC171</f>
        <v>0</v>
      </c>
      <c r="AE171" s="842">
        <f t="shared" ref="AE171:AE176" si="346">N171+AD171</f>
        <v>0</v>
      </c>
      <c r="AF171" s="931"/>
      <c r="AG171" s="530">
        <f t="shared" ref="AG171:AG176" si="347">IF(AF171&gt;M171,"0 ",AF171-M171)</f>
        <v>0</v>
      </c>
      <c r="AH171" s="530">
        <f t="shared" ref="AH171:AH176" si="348">IF(AF171&lt;M171,"0 ",AF171-M171)</f>
        <v>0</v>
      </c>
      <c r="AI171" s="641"/>
      <c r="AJ171" s="537"/>
      <c r="AK171" s="537"/>
      <c r="AL171" s="537"/>
      <c r="AM171" s="537"/>
      <c r="AN171" s="537"/>
      <c r="AO171" s="683" t="str">
        <f t="shared" ref="AO171:AO176" si="349">IF(SUM(AI171:AN171)=AP171,"OK",SUM(AI171:AN171)-AP171)</f>
        <v>OK</v>
      </c>
      <c r="AP171" s="141"/>
      <c r="AQ171" s="141"/>
      <c r="AR171" s="552"/>
      <c r="AS171" s="552"/>
      <c r="AT171" s="683" t="str">
        <f t="shared" ref="AT171:AT176" si="350">IF(SUM(AR171:AS171)=AU171,"OK",SUM(AR171:AS171)-AU171)</f>
        <v>OK</v>
      </c>
      <c r="AU171" s="593"/>
      <c r="AV171" s="530">
        <f t="shared" ref="AV171:AV176" si="351">AP171+AQ171+AU171</f>
        <v>0</v>
      </c>
      <c r="AW171" s="842">
        <f t="shared" ref="AW171:AW176" si="352">AF171+AV171</f>
        <v>0</v>
      </c>
      <c r="AX171" s="115">
        <f t="shared" ref="AX171:AX176" si="353">L171</f>
        <v>0</v>
      </c>
      <c r="AY171" s="5">
        <f t="shared" ref="AY171:AY176" si="354">AE171</f>
        <v>0</v>
      </c>
      <c r="AZ171" s="7">
        <f>AY171-AX171</f>
        <v>0</v>
      </c>
      <c r="BA171" s="335" t="e">
        <f>AZ171/AX171</f>
        <v>#DIV/0!</v>
      </c>
      <c r="BB171" s="23">
        <f t="shared" ref="BB171:BB176" si="355">M171</f>
        <v>0</v>
      </c>
      <c r="BC171" s="5">
        <f>AW171</f>
        <v>0</v>
      </c>
      <c r="BD171" s="7">
        <f>BC171-BB171</f>
        <v>0</v>
      </c>
      <c r="BE171" s="335" t="e">
        <f>BD171/BB171</f>
        <v>#DIV/0!</v>
      </c>
      <c r="BG171" s="826" t="str">
        <f t="shared" ref="BG171:BG176" si="356">RIGHT(LEFT(I171,3),2)&amp;"."&amp;RIGHT(LEFT(I171,5),2)</f>
        <v>31.32</v>
      </c>
      <c r="BH171" s="607" t="b">
        <f>COUNTIF('Codes SEC'!$B$2:$B$250,Ministres!BG171)&gt;0</f>
        <v>1</v>
      </c>
    </row>
    <row r="172" spans="1:66" ht="35.1" customHeight="1" x14ac:dyDescent="0.25">
      <c r="A172" s="190" t="s">
        <v>39</v>
      </c>
      <c r="B172" s="210">
        <v>9</v>
      </c>
      <c r="C172" s="191" t="s">
        <v>60</v>
      </c>
      <c r="D172" s="620">
        <v>1000</v>
      </c>
      <c r="E172" s="279"/>
      <c r="F172" s="120">
        <v>12</v>
      </c>
      <c r="G172" s="697">
        <v>1</v>
      </c>
      <c r="H172" s="890" t="str">
        <f t="shared" si="309"/>
        <v>019</v>
      </c>
      <c r="I172" s="397" t="s">
        <v>3264</v>
      </c>
      <c r="J172" s="380" t="s">
        <v>1922</v>
      </c>
      <c r="K172" s="419" t="s">
        <v>1805</v>
      </c>
      <c r="L172" s="733">
        <v>0</v>
      </c>
      <c r="M172" s="734">
        <v>0</v>
      </c>
      <c r="N172" s="931"/>
      <c r="O172" s="530">
        <f t="shared" si="341"/>
        <v>0</v>
      </c>
      <c r="P172" s="530">
        <f t="shared" si="342"/>
        <v>0</v>
      </c>
      <c r="Q172" s="646"/>
      <c r="R172" s="536"/>
      <c r="S172" s="536"/>
      <c r="T172" s="536"/>
      <c r="U172" s="536"/>
      <c r="V172" s="536"/>
      <c r="W172" s="683" t="str">
        <f t="shared" si="343"/>
        <v>OK</v>
      </c>
      <c r="X172" s="141"/>
      <c r="Y172" s="141"/>
      <c r="Z172" s="552"/>
      <c r="AA172" s="552"/>
      <c r="AB172" s="683" t="str">
        <f t="shared" si="344"/>
        <v>OK</v>
      </c>
      <c r="AC172" s="593"/>
      <c r="AD172" s="530">
        <f t="shared" si="345"/>
        <v>0</v>
      </c>
      <c r="AE172" s="842">
        <f t="shared" si="346"/>
        <v>0</v>
      </c>
      <c r="AF172" s="931"/>
      <c r="AG172" s="530">
        <f t="shared" si="347"/>
        <v>0</v>
      </c>
      <c r="AH172" s="530">
        <f t="shared" si="348"/>
        <v>0</v>
      </c>
      <c r="AI172" s="641"/>
      <c r="AJ172" s="537"/>
      <c r="AK172" s="537"/>
      <c r="AL172" s="537"/>
      <c r="AM172" s="537"/>
      <c r="AN172" s="537"/>
      <c r="AO172" s="683" t="str">
        <f t="shared" si="349"/>
        <v>OK</v>
      </c>
      <c r="AP172" s="141"/>
      <c r="AQ172" s="141"/>
      <c r="AR172" s="552"/>
      <c r="AS172" s="552"/>
      <c r="AT172" s="683" t="str">
        <f t="shared" si="350"/>
        <v>OK</v>
      </c>
      <c r="AU172" s="593"/>
      <c r="AV172" s="530">
        <f t="shared" si="351"/>
        <v>0</v>
      </c>
      <c r="AW172" s="842">
        <f t="shared" si="352"/>
        <v>0</v>
      </c>
      <c r="AX172" s="115">
        <f t="shared" si="353"/>
        <v>0</v>
      </c>
      <c r="AY172" s="5">
        <f t="shared" si="354"/>
        <v>0</v>
      </c>
      <c r="AZ172" s="7">
        <f>AY172-AX172</f>
        <v>0</v>
      </c>
      <c r="BA172" s="335" t="e">
        <f>AZ172/AX172</f>
        <v>#DIV/0!</v>
      </c>
      <c r="BB172" s="23">
        <f t="shared" si="355"/>
        <v>0</v>
      </c>
      <c r="BC172" s="5">
        <f>AW172</f>
        <v>0</v>
      </c>
      <c r="BD172" s="7">
        <f>BC172-BB172</f>
        <v>0</v>
      </c>
      <c r="BE172" s="335" t="e">
        <f>BD172/BB172</f>
        <v>#DIV/0!</v>
      </c>
      <c r="BG172" s="826" t="str">
        <f t="shared" si="356"/>
        <v>33.00</v>
      </c>
      <c r="BH172" s="607" t="b">
        <f>COUNTIF('Codes SEC'!$B$2:$B$250,Ministres!BG172)&gt;0</f>
        <v>1</v>
      </c>
    </row>
    <row r="173" spans="1:66" ht="35.1" customHeight="1" x14ac:dyDescent="0.25">
      <c r="A173" s="190" t="s">
        <v>39</v>
      </c>
      <c r="B173" s="210">
        <v>9</v>
      </c>
      <c r="C173" s="191" t="s">
        <v>60</v>
      </c>
      <c r="D173" s="620">
        <v>1000</v>
      </c>
      <c r="E173" s="279"/>
      <c r="F173" s="120">
        <v>12</v>
      </c>
      <c r="G173" s="697">
        <v>1</v>
      </c>
      <c r="H173" s="890" t="str">
        <f t="shared" si="309"/>
        <v>019</v>
      </c>
      <c r="I173" s="397">
        <v>83530000</v>
      </c>
      <c r="J173" s="380" t="s">
        <v>3444</v>
      </c>
      <c r="K173" s="419" t="s">
        <v>3422</v>
      </c>
      <c r="L173" s="733">
        <v>0</v>
      </c>
      <c r="M173" s="734">
        <v>0</v>
      </c>
      <c r="N173" s="931"/>
      <c r="O173" s="530">
        <f t="shared" si="341"/>
        <v>0</v>
      </c>
      <c r="P173" s="530">
        <f t="shared" si="342"/>
        <v>0</v>
      </c>
      <c r="Q173" s="646"/>
      <c r="R173" s="536"/>
      <c r="S173" s="536"/>
      <c r="T173" s="536"/>
      <c r="U173" s="536"/>
      <c r="V173" s="536"/>
      <c r="W173" s="683" t="str">
        <f t="shared" si="343"/>
        <v>OK</v>
      </c>
      <c r="X173" s="141"/>
      <c r="Y173" s="141"/>
      <c r="Z173" s="552"/>
      <c r="AA173" s="552"/>
      <c r="AB173" s="683" t="str">
        <f t="shared" si="344"/>
        <v>OK</v>
      </c>
      <c r="AC173" s="593"/>
      <c r="AD173" s="530">
        <f t="shared" si="345"/>
        <v>0</v>
      </c>
      <c r="AE173" s="842">
        <f t="shared" si="346"/>
        <v>0</v>
      </c>
      <c r="AF173" s="931"/>
      <c r="AG173" s="530">
        <f t="shared" si="347"/>
        <v>0</v>
      </c>
      <c r="AH173" s="530">
        <f t="shared" si="348"/>
        <v>0</v>
      </c>
      <c r="AI173" s="641"/>
      <c r="AJ173" s="537"/>
      <c r="AK173" s="537"/>
      <c r="AL173" s="537"/>
      <c r="AM173" s="537"/>
      <c r="AN173" s="537"/>
      <c r="AO173" s="683" t="str">
        <f t="shared" si="349"/>
        <v>OK</v>
      </c>
      <c r="AP173" s="141"/>
      <c r="AQ173" s="141"/>
      <c r="AR173" s="552"/>
      <c r="AS173" s="552"/>
      <c r="AT173" s="683" t="str">
        <f t="shared" si="350"/>
        <v>OK</v>
      </c>
      <c r="AU173" s="593"/>
      <c r="AV173" s="530">
        <f t="shared" si="351"/>
        <v>0</v>
      </c>
      <c r="AW173" s="842">
        <f t="shared" si="352"/>
        <v>0</v>
      </c>
      <c r="AX173" s="115">
        <f t="shared" si="353"/>
        <v>0</v>
      </c>
      <c r="AY173" s="5">
        <f t="shared" si="354"/>
        <v>0</v>
      </c>
      <c r="AZ173" s="7">
        <f>AY173-AX173</f>
        <v>0</v>
      </c>
      <c r="BA173" s="335" t="e">
        <f>AZ173/AX173</f>
        <v>#DIV/0!</v>
      </c>
      <c r="BB173" s="23">
        <f t="shared" si="355"/>
        <v>0</v>
      </c>
      <c r="BC173" s="5">
        <f>AW173</f>
        <v>0</v>
      </c>
      <c r="BD173" s="7">
        <f>BC173-BB173</f>
        <v>0</v>
      </c>
      <c r="BE173" s="335" t="e">
        <f>BD173/BB173</f>
        <v>#DIV/0!</v>
      </c>
      <c r="BG173" s="826" t="str">
        <f t="shared" si="356"/>
        <v>35.30</v>
      </c>
      <c r="BH173" s="607" t="b">
        <f>COUNTIF('Codes SEC'!$B$2:$B$250,Ministres!BG173)&gt;0</f>
        <v>1</v>
      </c>
    </row>
    <row r="174" spans="1:66" ht="35.1" customHeight="1" x14ac:dyDescent="0.25">
      <c r="A174" s="222" t="s">
        <v>39</v>
      </c>
      <c r="B174" s="112">
        <v>9</v>
      </c>
      <c r="C174" s="119" t="s">
        <v>60</v>
      </c>
      <c r="D174" s="620">
        <v>1000</v>
      </c>
      <c r="E174" s="278"/>
      <c r="F174" s="116">
        <v>5</v>
      </c>
      <c r="G174" s="694">
        <v>1</v>
      </c>
      <c r="H174" s="878" t="str">
        <f t="shared" si="309"/>
        <v>019</v>
      </c>
      <c r="I174" s="397" t="s">
        <v>3260</v>
      </c>
      <c r="J174" s="380" t="s">
        <v>1923</v>
      </c>
      <c r="K174" s="408" t="s">
        <v>3859</v>
      </c>
      <c r="L174" s="733">
        <v>29498</v>
      </c>
      <c r="M174" s="734">
        <v>30698</v>
      </c>
      <c r="N174" s="931"/>
      <c r="O174" s="530">
        <f t="shared" si="341"/>
        <v>-29498</v>
      </c>
      <c r="P174" s="530" t="str">
        <f t="shared" si="342"/>
        <v xml:space="preserve">0 </v>
      </c>
      <c r="Q174" s="646"/>
      <c r="R174" s="536"/>
      <c r="S174" s="536"/>
      <c r="T174" s="536"/>
      <c r="U174" s="536"/>
      <c r="V174" s="536"/>
      <c r="W174" s="683" t="str">
        <f t="shared" si="343"/>
        <v>OK</v>
      </c>
      <c r="X174" s="141"/>
      <c r="Y174" s="141"/>
      <c r="Z174" s="552"/>
      <c r="AA174" s="552"/>
      <c r="AB174" s="683" t="str">
        <f t="shared" si="344"/>
        <v>OK</v>
      </c>
      <c r="AC174" s="593"/>
      <c r="AD174" s="530">
        <f t="shared" si="345"/>
        <v>0</v>
      </c>
      <c r="AE174" s="842">
        <f t="shared" si="346"/>
        <v>0</v>
      </c>
      <c r="AF174" s="931"/>
      <c r="AG174" s="530">
        <f t="shared" si="347"/>
        <v>-30698</v>
      </c>
      <c r="AH174" s="530" t="str">
        <f t="shared" si="348"/>
        <v xml:space="preserve">0 </v>
      </c>
      <c r="AI174" s="641"/>
      <c r="AJ174" s="537"/>
      <c r="AK174" s="537"/>
      <c r="AL174" s="537"/>
      <c r="AM174" s="537"/>
      <c r="AN174" s="537"/>
      <c r="AO174" s="683" t="str">
        <f t="shared" si="349"/>
        <v>OK</v>
      </c>
      <c r="AP174" s="141"/>
      <c r="AQ174" s="141"/>
      <c r="AR174" s="552"/>
      <c r="AS174" s="552"/>
      <c r="AT174" s="683" t="str">
        <f t="shared" si="350"/>
        <v>OK</v>
      </c>
      <c r="AU174" s="593"/>
      <c r="AV174" s="530">
        <f t="shared" si="351"/>
        <v>0</v>
      </c>
      <c r="AW174" s="842">
        <f t="shared" si="352"/>
        <v>0</v>
      </c>
      <c r="AX174" s="115">
        <f t="shared" si="353"/>
        <v>29498</v>
      </c>
      <c r="AY174" s="5">
        <f t="shared" si="354"/>
        <v>0</v>
      </c>
      <c r="AZ174" s="7">
        <f>AY174-AX174</f>
        <v>-29498</v>
      </c>
      <c r="BA174" s="335">
        <f>AZ174/AX174</f>
        <v>-1</v>
      </c>
      <c r="BB174" s="23">
        <f t="shared" si="355"/>
        <v>30698</v>
      </c>
      <c r="BC174" s="5">
        <f>AW174</f>
        <v>0</v>
      </c>
      <c r="BD174" s="7">
        <f>BC174-BB174</f>
        <v>-30698</v>
      </c>
      <c r="BE174" s="335">
        <f>BD174/BB174</f>
        <v>-1</v>
      </c>
      <c r="BG174" s="826" t="str">
        <f t="shared" si="356"/>
        <v>41.40</v>
      </c>
      <c r="BH174" s="607" t="b">
        <f>COUNTIF('Codes SEC'!$B$2:$B$250,Ministres!BG174)&gt;0</f>
        <v>1</v>
      </c>
    </row>
    <row r="175" spans="1:66" ht="35.1" customHeight="1" x14ac:dyDescent="0.25">
      <c r="A175" s="222" t="s">
        <v>39</v>
      </c>
      <c r="B175" s="112" t="s">
        <v>5886</v>
      </c>
      <c r="C175" s="116" t="s">
        <v>60</v>
      </c>
      <c r="D175" s="620">
        <v>1000</v>
      </c>
      <c r="E175" s="278"/>
      <c r="F175" s="116">
        <v>12</v>
      </c>
      <c r="G175" s="700" t="s">
        <v>5613</v>
      </c>
      <c r="H175" s="888" t="str">
        <f t="shared" si="309"/>
        <v>019</v>
      </c>
      <c r="I175" s="580">
        <v>84140000</v>
      </c>
      <c r="J175" s="689" t="s">
        <v>5887</v>
      </c>
      <c r="K175" s="411" t="s">
        <v>5888</v>
      </c>
      <c r="L175" s="733">
        <v>0</v>
      </c>
      <c r="M175" s="734">
        <v>0</v>
      </c>
      <c r="N175" s="931"/>
      <c r="O175" s="530">
        <f t="shared" si="341"/>
        <v>0</v>
      </c>
      <c r="P175" s="530">
        <f t="shared" si="342"/>
        <v>0</v>
      </c>
      <c r="Q175" s="646"/>
      <c r="R175" s="536"/>
      <c r="S175" s="536"/>
      <c r="T175" s="536"/>
      <c r="U175" s="536"/>
      <c r="V175" s="536"/>
      <c r="W175" s="683" t="str">
        <f t="shared" si="343"/>
        <v>OK</v>
      </c>
      <c r="X175" s="141"/>
      <c r="Y175" s="141"/>
      <c r="Z175" s="552"/>
      <c r="AA175" s="552"/>
      <c r="AB175" s="683" t="str">
        <f t="shared" si="344"/>
        <v>OK</v>
      </c>
      <c r="AC175" s="593"/>
      <c r="AD175" s="530">
        <f t="shared" si="345"/>
        <v>0</v>
      </c>
      <c r="AE175" s="842">
        <f t="shared" si="346"/>
        <v>0</v>
      </c>
      <c r="AF175" s="931"/>
      <c r="AG175" s="530">
        <f t="shared" si="347"/>
        <v>0</v>
      </c>
      <c r="AH175" s="530">
        <f t="shared" si="348"/>
        <v>0</v>
      </c>
      <c r="AI175" s="641"/>
      <c r="AJ175" s="537"/>
      <c r="AK175" s="537"/>
      <c r="AL175" s="537"/>
      <c r="AM175" s="537"/>
      <c r="AN175" s="537"/>
      <c r="AO175" s="683" t="str">
        <f t="shared" si="349"/>
        <v>OK</v>
      </c>
      <c r="AP175" s="141"/>
      <c r="AQ175" s="141"/>
      <c r="AR175" s="552"/>
      <c r="AS175" s="552"/>
      <c r="AT175" s="683" t="str">
        <f t="shared" si="350"/>
        <v>OK</v>
      </c>
      <c r="AU175" s="593"/>
      <c r="AV175" s="530">
        <f t="shared" si="351"/>
        <v>0</v>
      </c>
      <c r="AW175" s="842">
        <f t="shared" si="352"/>
        <v>0</v>
      </c>
      <c r="AX175" s="115">
        <f t="shared" si="353"/>
        <v>0</v>
      </c>
      <c r="AY175" s="5">
        <f t="shared" si="354"/>
        <v>0</v>
      </c>
      <c r="AZ175" s="7">
        <f t="shared" ref="AZ175:AZ176" si="357">AY175-AX175</f>
        <v>0</v>
      </c>
      <c r="BA175" s="335" t="e">
        <f t="shared" ref="BA175:BA176" si="358">AZ175/AX175</f>
        <v>#DIV/0!</v>
      </c>
      <c r="BB175" s="23">
        <f t="shared" si="355"/>
        <v>0</v>
      </c>
      <c r="BC175" s="5">
        <f t="shared" ref="BC175:BC176" si="359">AW175</f>
        <v>0</v>
      </c>
      <c r="BD175" s="7">
        <f t="shared" ref="BD175:BD176" si="360">BC175-BB175</f>
        <v>0</v>
      </c>
      <c r="BE175" s="335" t="e">
        <f t="shared" ref="BE175:BE176" si="361">BD175/BB175</f>
        <v>#DIV/0!</v>
      </c>
      <c r="BG175" s="826" t="str">
        <f t="shared" si="356"/>
        <v>41.40</v>
      </c>
      <c r="BH175" s="607" t="b">
        <f>COUNTIF('Codes SEC'!$B$2:$B$250,Ministres!BG175)&gt;0</f>
        <v>1</v>
      </c>
    </row>
    <row r="176" spans="1:66" ht="35.1" customHeight="1" x14ac:dyDescent="0.25">
      <c r="A176" s="222" t="s">
        <v>39</v>
      </c>
      <c r="B176" s="112" t="s">
        <v>5886</v>
      </c>
      <c r="C176" s="116" t="s">
        <v>60</v>
      </c>
      <c r="D176" s="620">
        <v>1000</v>
      </c>
      <c r="E176" s="278"/>
      <c r="F176" s="116">
        <v>19</v>
      </c>
      <c r="G176" s="700" t="s">
        <v>5613</v>
      </c>
      <c r="H176" s="888" t="str">
        <f t="shared" si="309"/>
        <v>019</v>
      </c>
      <c r="I176" s="580">
        <v>84353000</v>
      </c>
      <c r="J176" s="689" t="s">
        <v>5889</v>
      </c>
      <c r="K176" s="411" t="s">
        <v>5890</v>
      </c>
      <c r="L176" s="733">
        <v>0</v>
      </c>
      <c r="M176" s="734">
        <v>0</v>
      </c>
      <c r="N176" s="931"/>
      <c r="O176" s="530">
        <f t="shared" si="341"/>
        <v>0</v>
      </c>
      <c r="P176" s="530">
        <f t="shared" si="342"/>
        <v>0</v>
      </c>
      <c r="Q176" s="646"/>
      <c r="R176" s="536"/>
      <c r="S176" s="536"/>
      <c r="T176" s="536"/>
      <c r="U176" s="536"/>
      <c r="V176" s="536"/>
      <c r="W176" s="683" t="str">
        <f t="shared" si="343"/>
        <v>OK</v>
      </c>
      <c r="X176" s="141"/>
      <c r="Y176" s="141"/>
      <c r="Z176" s="552"/>
      <c r="AA176" s="552"/>
      <c r="AB176" s="683" t="str">
        <f t="shared" si="344"/>
        <v>OK</v>
      </c>
      <c r="AC176" s="593"/>
      <c r="AD176" s="530">
        <f t="shared" si="345"/>
        <v>0</v>
      </c>
      <c r="AE176" s="842">
        <f t="shared" si="346"/>
        <v>0</v>
      </c>
      <c r="AF176" s="931"/>
      <c r="AG176" s="530">
        <f t="shared" si="347"/>
        <v>0</v>
      </c>
      <c r="AH176" s="530">
        <f t="shared" si="348"/>
        <v>0</v>
      </c>
      <c r="AI176" s="641"/>
      <c r="AJ176" s="537"/>
      <c r="AK176" s="537"/>
      <c r="AL176" s="537"/>
      <c r="AM176" s="537"/>
      <c r="AN176" s="537"/>
      <c r="AO176" s="683" t="str">
        <f t="shared" si="349"/>
        <v>OK</v>
      </c>
      <c r="AP176" s="141"/>
      <c r="AQ176" s="141"/>
      <c r="AR176" s="552"/>
      <c r="AS176" s="552"/>
      <c r="AT176" s="683" t="str">
        <f t="shared" si="350"/>
        <v>OK</v>
      </c>
      <c r="AU176" s="593"/>
      <c r="AV176" s="530">
        <f t="shared" si="351"/>
        <v>0</v>
      </c>
      <c r="AW176" s="842">
        <f t="shared" si="352"/>
        <v>0</v>
      </c>
      <c r="AX176" s="115">
        <f t="shared" si="353"/>
        <v>0</v>
      </c>
      <c r="AY176" s="5">
        <f t="shared" si="354"/>
        <v>0</v>
      </c>
      <c r="AZ176" s="7">
        <f t="shared" si="357"/>
        <v>0</v>
      </c>
      <c r="BA176" s="335" t="e">
        <f t="shared" si="358"/>
        <v>#DIV/0!</v>
      </c>
      <c r="BB176" s="23">
        <f t="shared" si="355"/>
        <v>0</v>
      </c>
      <c r="BC176" s="5">
        <f t="shared" si="359"/>
        <v>0</v>
      </c>
      <c r="BD176" s="7">
        <f t="shared" si="360"/>
        <v>0</v>
      </c>
      <c r="BE176" s="335" t="e">
        <f t="shared" si="361"/>
        <v>#DIV/0!</v>
      </c>
      <c r="BG176" s="826" t="str">
        <f t="shared" si="356"/>
        <v>43.53</v>
      </c>
      <c r="BH176" s="607" t="b">
        <f>COUNTIF('Codes SEC'!$B$2:$B$250,Ministres!BG176)&gt;0</f>
        <v>1</v>
      </c>
    </row>
    <row r="177" spans="1:66" s="4" customFormat="1" x14ac:dyDescent="0.25">
      <c r="A177" s="227"/>
      <c r="B177" s="209"/>
      <c r="C177" s="256"/>
      <c r="D177" s="625"/>
      <c r="E177" s="280"/>
      <c r="F177" s="253"/>
      <c r="G177" s="695"/>
      <c r="H177" s="886"/>
      <c r="I177" s="403"/>
      <c r="J177" s="381"/>
      <c r="K177" s="514" t="s">
        <v>95</v>
      </c>
      <c r="L177" s="315">
        <f t="shared" ref="L177:P177" si="362">L174+L171+L172+L173+L175+L176</f>
        <v>29498</v>
      </c>
      <c r="M177" s="741">
        <f t="shared" si="362"/>
        <v>30698</v>
      </c>
      <c r="N177" s="930">
        <f t="shared" si="362"/>
        <v>0</v>
      </c>
      <c r="O177" s="790">
        <f t="shared" si="362"/>
        <v>-29498</v>
      </c>
      <c r="P177" s="790">
        <f t="shared" si="362"/>
        <v>0</v>
      </c>
      <c r="Q177" s="787">
        <f t="shared" ref="Q177:BE177" si="363">Q174+Q171+Q172+Q173+Q175+Q176</f>
        <v>0</v>
      </c>
      <c r="R177" s="648">
        <f t="shared" si="363"/>
        <v>0</v>
      </c>
      <c r="S177" s="648">
        <f t="shared" si="363"/>
        <v>0</v>
      </c>
      <c r="T177" s="648">
        <f t="shared" si="363"/>
        <v>0</v>
      </c>
      <c r="U177" s="648">
        <f t="shared" si="363"/>
        <v>0</v>
      </c>
      <c r="V177" s="648">
        <f t="shared" si="363"/>
        <v>0</v>
      </c>
      <c r="W177" s="790"/>
      <c r="X177" s="649">
        <f t="shared" si="363"/>
        <v>0</v>
      </c>
      <c r="Y177" s="649">
        <f t="shared" si="363"/>
        <v>0</v>
      </c>
      <c r="Z177" s="648">
        <f t="shared" si="363"/>
        <v>0</v>
      </c>
      <c r="AA177" s="648">
        <f t="shared" si="363"/>
        <v>0</v>
      </c>
      <c r="AB177" s="790"/>
      <c r="AC177" s="649">
        <f t="shared" si="363"/>
        <v>0</v>
      </c>
      <c r="AD177" s="790">
        <f>AD174+AD171+AD172+AD173+AD175+AD176</f>
        <v>0</v>
      </c>
      <c r="AE177" s="843">
        <f>AE174+AE171+AE172+AE173+AE175+AE176</f>
        <v>0</v>
      </c>
      <c r="AF177" s="930">
        <f t="shared" ref="AF177:AH177" si="364">AF174+AF171+AF172+AF173+AF175+AF176</f>
        <v>0</v>
      </c>
      <c r="AG177" s="790">
        <f t="shared" si="364"/>
        <v>-30698</v>
      </c>
      <c r="AH177" s="790">
        <f t="shared" si="364"/>
        <v>0</v>
      </c>
      <c r="AI177" s="787">
        <f t="shared" si="363"/>
        <v>0</v>
      </c>
      <c r="AJ177" s="648">
        <f t="shared" si="363"/>
        <v>0</v>
      </c>
      <c r="AK177" s="648">
        <f t="shared" si="363"/>
        <v>0</v>
      </c>
      <c r="AL177" s="648">
        <f t="shared" si="363"/>
        <v>0</v>
      </c>
      <c r="AM177" s="648">
        <f t="shared" si="363"/>
        <v>0</v>
      </c>
      <c r="AN177" s="648">
        <f t="shared" si="363"/>
        <v>0</v>
      </c>
      <c r="AO177" s="790"/>
      <c r="AP177" s="649">
        <f t="shared" si="363"/>
        <v>0</v>
      </c>
      <c r="AQ177" s="649">
        <f t="shared" si="363"/>
        <v>0</v>
      </c>
      <c r="AR177" s="648">
        <f t="shared" si="363"/>
        <v>0</v>
      </c>
      <c r="AS177" s="648">
        <f t="shared" si="363"/>
        <v>0</v>
      </c>
      <c r="AT177" s="790"/>
      <c r="AU177" s="649">
        <f t="shared" si="363"/>
        <v>0</v>
      </c>
      <c r="AV177" s="790">
        <f t="shared" ref="AV177" si="365">AV174+AV171+AV172+AV173+AV175+AV176</f>
        <v>0</v>
      </c>
      <c r="AW177" s="843">
        <f t="shared" si="363"/>
        <v>0</v>
      </c>
      <c r="AX177" s="336">
        <f t="shared" si="363"/>
        <v>29498</v>
      </c>
      <c r="AY177" s="337">
        <f t="shared" si="363"/>
        <v>0</v>
      </c>
      <c r="AZ177" s="338">
        <f t="shared" si="363"/>
        <v>-29498</v>
      </c>
      <c r="BA177" s="339" t="e">
        <f t="shared" si="363"/>
        <v>#DIV/0!</v>
      </c>
      <c r="BB177" s="322">
        <f t="shared" si="363"/>
        <v>30698</v>
      </c>
      <c r="BC177" s="337">
        <f t="shared" si="363"/>
        <v>0</v>
      </c>
      <c r="BD177" s="338">
        <f t="shared" si="363"/>
        <v>-30698</v>
      </c>
      <c r="BE177" s="339" t="e">
        <f t="shared" si="363"/>
        <v>#DIV/0!</v>
      </c>
      <c r="BF177" s="41"/>
      <c r="BG177" s="826"/>
      <c r="BH177" s="607"/>
      <c r="BI177" s="41"/>
      <c r="BJ177" s="41"/>
      <c r="BK177" s="41"/>
      <c r="BL177" s="41"/>
      <c r="BM177" s="41"/>
      <c r="BN177" s="41"/>
    </row>
    <row r="178" spans="1:66" s="27" customFormat="1" x14ac:dyDescent="0.25">
      <c r="A178" s="226"/>
      <c r="B178" s="207"/>
      <c r="C178" s="254"/>
      <c r="D178" s="300"/>
      <c r="E178" s="276"/>
      <c r="F178" s="300"/>
      <c r="G178" s="696"/>
      <c r="H178" s="887"/>
      <c r="I178" s="444"/>
      <c r="J178" s="393"/>
      <c r="K178" s="404" t="s">
        <v>3643</v>
      </c>
      <c r="L178" s="729">
        <f t="shared" ref="L178:P178" si="366">L177</f>
        <v>29498</v>
      </c>
      <c r="M178" s="742">
        <f t="shared" si="366"/>
        <v>30698</v>
      </c>
      <c r="N178" s="844">
        <f t="shared" si="366"/>
        <v>0</v>
      </c>
      <c r="O178" s="665">
        <f t="shared" si="366"/>
        <v>-29498</v>
      </c>
      <c r="P178" s="665">
        <f t="shared" si="366"/>
        <v>0</v>
      </c>
      <c r="Q178" s="638">
        <f t="shared" ref="Q178:AA178" si="367">Q177</f>
        <v>0</v>
      </c>
      <c r="R178" s="130">
        <f t="shared" si="367"/>
        <v>0</v>
      </c>
      <c r="S178" s="130">
        <f t="shared" si="367"/>
        <v>0</v>
      </c>
      <c r="T178" s="130">
        <f t="shared" si="367"/>
        <v>0</v>
      </c>
      <c r="U178" s="130">
        <f t="shared" si="367"/>
        <v>0</v>
      </c>
      <c r="V178" s="130">
        <f t="shared" si="367"/>
        <v>0</v>
      </c>
      <c r="W178" s="665"/>
      <c r="X178" s="130">
        <f t="shared" si="367"/>
        <v>0</v>
      </c>
      <c r="Y178" s="130">
        <f t="shared" si="367"/>
        <v>0</v>
      </c>
      <c r="Z178" s="130">
        <f t="shared" si="367"/>
        <v>0</v>
      </c>
      <c r="AA178" s="130">
        <f t="shared" si="367"/>
        <v>0</v>
      </c>
      <c r="AB178" s="665"/>
      <c r="AC178" s="130">
        <f t="shared" ref="AC178" si="368">AC177</f>
        <v>0</v>
      </c>
      <c r="AD178" s="665">
        <f>AD177</f>
        <v>0</v>
      </c>
      <c r="AE178" s="845">
        <f>AE177</f>
        <v>0</v>
      </c>
      <c r="AF178" s="844">
        <f t="shared" ref="AF178:AH178" si="369">AF177</f>
        <v>0</v>
      </c>
      <c r="AG178" s="665">
        <f t="shared" si="369"/>
        <v>-30698</v>
      </c>
      <c r="AH178" s="665">
        <f t="shared" si="369"/>
        <v>0</v>
      </c>
      <c r="AI178" s="638">
        <f t="shared" ref="AI178:AS178" si="370">AI177</f>
        <v>0</v>
      </c>
      <c r="AJ178" s="130">
        <f t="shared" si="370"/>
        <v>0</v>
      </c>
      <c r="AK178" s="130">
        <f t="shared" si="370"/>
        <v>0</v>
      </c>
      <c r="AL178" s="130">
        <f t="shared" si="370"/>
        <v>0</v>
      </c>
      <c r="AM178" s="130">
        <f t="shared" si="370"/>
        <v>0</v>
      </c>
      <c r="AN178" s="130">
        <f t="shared" si="370"/>
        <v>0</v>
      </c>
      <c r="AO178" s="665"/>
      <c r="AP178" s="130">
        <f t="shared" si="370"/>
        <v>0</v>
      </c>
      <c r="AQ178" s="130">
        <f t="shared" si="370"/>
        <v>0</v>
      </c>
      <c r="AR178" s="130">
        <f t="shared" si="370"/>
        <v>0</v>
      </c>
      <c r="AS178" s="130">
        <f t="shared" si="370"/>
        <v>0</v>
      </c>
      <c r="AT178" s="665"/>
      <c r="AU178" s="130">
        <f t="shared" ref="AU178:BE178" si="371">AU177</f>
        <v>0</v>
      </c>
      <c r="AV178" s="665">
        <f t="shared" ref="AV178" si="372">AV177</f>
        <v>0</v>
      </c>
      <c r="AW178" s="845">
        <f t="shared" si="371"/>
        <v>0</v>
      </c>
      <c r="AX178" s="314">
        <f t="shared" si="371"/>
        <v>29498</v>
      </c>
      <c r="AY178" s="131">
        <f t="shared" si="371"/>
        <v>0</v>
      </c>
      <c r="AZ178" s="132">
        <f t="shared" si="371"/>
        <v>-29498</v>
      </c>
      <c r="BA178" s="340" t="e">
        <f t="shared" si="371"/>
        <v>#DIV/0!</v>
      </c>
      <c r="BB178" s="310">
        <f t="shared" si="371"/>
        <v>30698</v>
      </c>
      <c r="BC178" s="131">
        <f t="shared" si="371"/>
        <v>0</v>
      </c>
      <c r="BD178" s="132">
        <f t="shared" si="371"/>
        <v>-30698</v>
      </c>
      <c r="BE178" s="340" t="e">
        <f t="shared" si="371"/>
        <v>#DIV/0!</v>
      </c>
      <c r="BF178" s="40"/>
      <c r="BG178" s="826"/>
      <c r="BH178" s="607"/>
      <c r="BI178" s="40"/>
      <c r="BJ178" s="40"/>
      <c r="BK178" s="40"/>
      <c r="BL178" s="40"/>
      <c r="BM178" s="40"/>
      <c r="BN178" s="40"/>
    </row>
    <row r="179" spans="1:66" x14ac:dyDescent="0.25">
      <c r="A179" s="222"/>
      <c r="C179" s="116"/>
      <c r="D179" s="620"/>
      <c r="F179" s="117"/>
      <c r="G179" s="690"/>
      <c r="H179" s="878"/>
      <c r="I179" s="397"/>
      <c r="J179" s="380"/>
      <c r="K179" s="405" t="s">
        <v>208</v>
      </c>
      <c r="L179" s="731">
        <v>0</v>
      </c>
      <c r="M179" s="732">
        <v>0</v>
      </c>
      <c r="N179" s="929">
        <v>0</v>
      </c>
      <c r="O179" s="530">
        <v>0</v>
      </c>
      <c r="P179" s="530">
        <v>0</v>
      </c>
      <c r="Q179" s="641">
        <v>0</v>
      </c>
      <c r="R179" s="537">
        <v>0</v>
      </c>
      <c r="S179" s="537">
        <v>0</v>
      </c>
      <c r="T179" s="537">
        <v>0</v>
      </c>
      <c r="U179" s="537">
        <v>0</v>
      </c>
      <c r="V179" s="537">
        <v>0</v>
      </c>
      <c r="W179" s="530"/>
      <c r="X179" s="142">
        <v>0</v>
      </c>
      <c r="Y179" s="142">
        <v>0</v>
      </c>
      <c r="Z179" s="537">
        <v>0</v>
      </c>
      <c r="AA179" s="537">
        <v>0</v>
      </c>
      <c r="AB179" s="530"/>
      <c r="AC179" s="142">
        <v>0</v>
      </c>
      <c r="AD179" s="530">
        <v>0</v>
      </c>
      <c r="AE179" s="842">
        <v>0</v>
      </c>
      <c r="AF179" s="929">
        <v>0</v>
      </c>
      <c r="AG179" s="530">
        <v>0</v>
      </c>
      <c r="AH179" s="530">
        <v>0</v>
      </c>
      <c r="AI179" s="641">
        <v>0</v>
      </c>
      <c r="AJ179" s="537">
        <v>0</v>
      </c>
      <c r="AK179" s="537">
        <v>0</v>
      </c>
      <c r="AL179" s="537">
        <v>0</v>
      </c>
      <c r="AM179" s="537">
        <v>0</v>
      </c>
      <c r="AN179" s="537">
        <v>0</v>
      </c>
      <c r="AO179" s="530"/>
      <c r="AP179" s="142">
        <v>0</v>
      </c>
      <c r="AQ179" s="142">
        <v>0</v>
      </c>
      <c r="AR179" s="537">
        <v>0</v>
      </c>
      <c r="AS179" s="537">
        <v>0</v>
      </c>
      <c r="AT179" s="530"/>
      <c r="AU179" s="142">
        <v>0</v>
      </c>
      <c r="AV179" s="530">
        <v>0</v>
      </c>
      <c r="AW179" s="842">
        <v>0</v>
      </c>
      <c r="AX179" s="115">
        <v>0</v>
      </c>
      <c r="AY179" s="5">
        <v>0</v>
      </c>
      <c r="AZ179" s="5">
        <v>0</v>
      </c>
      <c r="BA179" s="335">
        <v>0</v>
      </c>
      <c r="BB179" s="23">
        <v>0</v>
      </c>
      <c r="BC179" s="5">
        <v>0</v>
      </c>
      <c r="BD179" s="5">
        <v>0</v>
      </c>
      <c r="BE179" s="335">
        <v>0</v>
      </c>
      <c r="BG179" s="826"/>
      <c r="BH179" s="607"/>
    </row>
    <row r="180" spans="1:66" x14ac:dyDescent="0.25">
      <c r="A180" s="21"/>
      <c r="B180" s="112"/>
      <c r="C180" s="119"/>
      <c r="D180" s="623"/>
      <c r="E180" s="278"/>
      <c r="F180" s="116"/>
      <c r="G180" s="694"/>
      <c r="H180" s="878"/>
      <c r="I180" s="397"/>
      <c r="J180" s="380"/>
      <c r="K180" s="405" t="s">
        <v>96</v>
      </c>
      <c r="L180" s="738">
        <v>0</v>
      </c>
      <c r="M180" s="739">
        <v>0</v>
      </c>
      <c r="N180" s="929">
        <v>0</v>
      </c>
      <c r="O180" s="530">
        <v>0</v>
      </c>
      <c r="P180" s="530">
        <v>0</v>
      </c>
      <c r="Q180" s="641">
        <v>0</v>
      </c>
      <c r="R180" s="537">
        <v>0</v>
      </c>
      <c r="S180" s="537">
        <v>0</v>
      </c>
      <c r="T180" s="537">
        <v>0</v>
      </c>
      <c r="U180" s="537">
        <v>0</v>
      </c>
      <c r="V180" s="537">
        <v>0</v>
      </c>
      <c r="W180" s="530"/>
      <c r="X180" s="142">
        <v>0</v>
      </c>
      <c r="Y180" s="142">
        <v>0</v>
      </c>
      <c r="Z180" s="537">
        <v>0</v>
      </c>
      <c r="AA180" s="537">
        <v>0</v>
      </c>
      <c r="AB180" s="530"/>
      <c r="AC180" s="142">
        <v>0</v>
      </c>
      <c r="AD180" s="530">
        <v>0</v>
      </c>
      <c r="AE180" s="842">
        <v>0</v>
      </c>
      <c r="AF180" s="929">
        <v>0</v>
      </c>
      <c r="AG180" s="530">
        <v>0</v>
      </c>
      <c r="AH180" s="530">
        <v>0</v>
      </c>
      <c r="AI180" s="641">
        <v>0</v>
      </c>
      <c r="AJ180" s="537">
        <v>0</v>
      </c>
      <c r="AK180" s="537">
        <v>0</v>
      </c>
      <c r="AL180" s="537">
        <v>0</v>
      </c>
      <c r="AM180" s="537">
        <v>0</v>
      </c>
      <c r="AN180" s="537">
        <v>0</v>
      </c>
      <c r="AO180" s="530"/>
      <c r="AP180" s="142">
        <v>0</v>
      </c>
      <c r="AQ180" s="142">
        <v>0</v>
      </c>
      <c r="AR180" s="537">
        <v>0</v>
      </c>
      <c r="AS180" s="537">
        <v>0</v>
      </c>
      <c r="AT180" s="530"/>
      <c r="AU180" s="142">
        <v>0</v>
      </c>
      <c r="AV180" s="530">
        <v>0</v>
      </c>
      <c r="AW180" s="842">
        <v>0</v>
      </c>
      <c r="AX180" s="115">
        <v>0</v>
      </c>
      <c r="AY180" s="5">
        <v>0</v>
      </c>
      <c r="AZ180" s="5">
        <v>0</v>
      </c>
      <c r="BA180" s="335">
        <v>0</v>
      </c>
      <c r="BB180" s="23">
        <v>0</v>
      </c>
      <c r="BC180" s="5">
        <v>0</v>
      </c>
      <c r="BD180" s="5">
        <v>0</v>
      </c>
      <c r="BE180" s="335">
        <v>0</v>
      </c>
      <c r="BG180" s="826"/>
      <c r="BH180" s="607"/>
    </row>
    <row r="181" spans="1:66" x14ac:dyDescent="0.25">
      <c r="A181" s="21"/>
      <c r="B181" s="112"/>
      <c r="C181" s="119"/>
      <c r="D181" s="623"/>
      <c r="E181" s="278"/>
      <c r="F181" s="116"/>
      <c r="G181" s="694"/>
      <c r="H181" s="878"/>
      <c r="I181" s="397"/>
      <c r="J181" s="380"/>
      <c r="K181" s="405" t="s">
        <v>209</v>
      </c>
      <c r="L181" s="738">
        <v>0</v>
      </c>
      <c r="M181" s="739">
        <v>0</v>
      </c>
      <c r="N181" s="929">
        <v>0</v>
      </c>
      <c r="O181" s="530">
        <v>0</v>
      </c>
      <c r="P181" s="530">
        <v>0</v>
      </c>
      <c r="Q181" s="641">
        <v>0</v>
      </c>
      <c r="R181" s="537">
        <v>0</v>
      </c>
      <c r="S181" s="537">
        <v>0</v>
      </c>
      <c r="T181" s="537">
        <v>0</v>
      </c>
      <c r="U181" s="537">
        <v>0</v>
      </c>
      <c r="V181" s="537">
        <v>0</v>
      </c>
      <c r="W181" s="530"/>
      <c r="X181" s="142">
        <v>0</v>
      </c>
      <c r="Y181" s="142">
        <v>0</v>
      </c>
      <c r="Z181" s="537">
        <v>0</v>
      </c>
      <c r="AA181" s="537">
        <v>0</v>
      </c>
      <c r="AB181" s="530"/>
      <c r="AC181" s="142">
        <v>0</v>
      </c>
      <c r="AD181" s="530">
        <v>0</v>
      </c>
      <c r="AE181" s="842">
        <v>0</v>
      </c>
      <c r="AF181" s="929">
        <v>0</v>
      </c>
      <c r="AG181" s="530">
        <v>0</v>
      </c>
      <c r="AH181" s="530">
        <v>0</v>
      </c>
      <c r="AI181" s="641">
        <v>0</v>
      </c>
      <c r="AJ181" s="537">
        <v>0</v>
      </c>
      <c r="AK181" s="537">
        <v>0</v>
      </c>
      <c r="AL181" s="537">
        <v>0</v>
      </c>
      <c r="AM181" s="537">
        <v>0</v>
      </c>
      <c r="AN181" s="537">
        <v>0</v>
      </c>
      <c r="AO181" s="530"/>
      <c r="AP181" s="142">
        <v>0</v>
      </c>
      <c r="AQ181" s="142">
        <v>0</v>
      </c>
      <c r="AR181" s="537">
        <v>0</v>
      </c>
      <c r="AS181" s="537">
        <v>0</v>
      </c>
      <c r="AT181" s="530"/>
      <c r="AU181" s="142">
        <v>0</v>
      </c>
      <c r="AV181" s="530">
        <v>0</v>
      </c>
      <c r="AW181" s="842">
        <v>0</v>
      </c>
      <c r="AX181" s="115">
        <v>0</v>
      </c>
      <c r="AY181" s="5">
        <v>0</v>
      </c>
      <c r="AZ181" s="5">
        <v>0</v>
      </c>
      <c r="BA181" s="335">
        <v>0</v>
      </c>
      <c r="BB181" s="23">
        <v>0</v>
      </c>
      <c r="BC181" s="5">
        <v>0</v>
      </c>
      <c r="BD181" s="5">
        <v>0</v>
      </c>
      <c r="BE181" s="335">
        <v>0</v>
      </c>
      <c r="BG181" s="826"/>
      <c r="BH181" s="607"/>
    </row>
    <row r="182" spans="1:66" x14ac:dyDescent="0.25">
      <c r="A182" s="21"/>
      <c r="B182" s="112"/>
      <c r="C182" s="119"/>
      <c r="D182" s="623"/>
      <c r="E182" s="278"/>
      <c r="F182" s="116"/>
      <c r="G182" s="694"/>
      <c r="H182" s="878"/>
      <c r="I182" s="397"/>
      <c r="J182" s="380"/>
      <c r="K182" s="405" t="s">
        <v>210</v>
      </c>
      <c r="L182" s="738">
        <v>0</v>
      </c>
      <c r="M182" s="739">
        <v>0</v>
      </c>
      <c r="N182" s="929">
        <v>0</v>
      </c>
      <c r="O182" s="530">
        <v>0</v>
      </c>
      <c r="P182" s="530">
        <v>0</v>
      </c>
      <c r="Q182" s="641">
        <v>0</v>
      </c>
      <c r="R182" s="537">
        <v>0</v>
      </c>
      <c r="S182" s="537">
        <v>0</v>
      </c>
      <c r="T182" s="537">
        <v>0</v>
      </c>
      <c r="U182" s="537">
        <v>0</v>
      </c>
      <c r="V182" s="537">
        <v>0</v>
      </c>
      <c r="W182" s="530"/>
      <c r="X182" s="142">
        <v>0</v>
      </c>
      <c r="Y182" s="142">
        <v>0</v>
      </c>
      <c r="Z182" s="537">
        <v>0</v>
      </c>
      <c r="AA182" s="537">
        <v>0</v>
      </c>
      <c r="AB182" s="530"/>
      <c r="AC182" s="142">
        <v>0</v>
      </c>
      <c r="AD182" s="530">
        <v>0</v>
      </c>
      <c r="AE182" s="842">
        <v>0</v>
      </c>
      <c r="AF182" s="929">
        <v>0</v>
      </c>
      <c r="AG182" s="530">
        <v>0</v>
      </c>
      <c r="AH182" s="530">
        <v>0</v>
      </c>
      <c r="AI182" s="641">
        <v>0</v>
      </c>
      <c r="AJ182" s="537">
        <v>0</v>
      </c>
      <c r="AK182" s="537">
        <v>0</v>
      </c>
      <c r="AL182" s="537">
        <v>0</v>
      </c>
      <c r="AM182" s="537">
        <v>0</v>
      </c>
      <c r="AN182" s="537">
        <v>0</v>
      </c>
      <c r="AO182" s="530"/>
      <c r="AP182" s="142">
        <v>0</v>
      </c>
      <c r="AQ182" s="142">
        <v>0</v>
      </c>
      <c r="AR182" s="537">
        <v>0</v>
      </c>
      <c r="AS182" s="537">
        <v>0</v>
      </c>
      <c r="AT182" s="530"/>
      <c r="AU182" s="142">
        <v>0</v>
      </c>
      <c r="AV182" s="530">
        <v>0</v>
      </c>
      <c r="AW182" s="842">
        <v>0</v>
      </c>
      <c r="AX182" s="115">
        <v>0</v>
      </c>
      <c r="AY182" s="5">
        <v>0</v>
      </c>
      <c r="AZ182" s="5">
        <v>0</v>
      </c>
      <c r="BA182" s="335">
        <v>0</v>
      </c>
      <c r="BB182" s="23">
        <v>0</v>
      </c>
      <c r="BC182" s="5">
        <v>0</v>
      </c>
      <c r="BD182" s="5">
        <v>0</v>
      </c>
      <c r="BE182" s="335">
        <v>0</v>
      </c>
      <c r="BG182" s="826"/>
      <c r="BH182" s="607"/>
    </row>
    <row r="183" spans="1:66" x14ac:dyDescent="0.25">
      <c r="A183" s="21"/>
      <c r="B183" s="112"/>
      <c r="C183" s="119"/>
      <c r="D183" s="623"/>
      <c r="E183" s="278"/>
      <c r="F183" s="116"/>
      <c r="G183" s="694"/>
      <c r="H183" s="878"/>
      <c r="I183" s="397"/>
      <c r="J183" s="380"/>
      <c r="K183" s="406" t="s">
        <v>53</v>
      </c>
      <c r="L183" s="738">
        <f t="shared" ref="L183:P183" si="373">L171</f>
        <v>0</v>
      </c>
      <c r="M183" s="739">
        <f t="shared" si="373"/>
        <v>0</v>
      </c>
      <c r="N183" s="929">
        <f t="shared" si="373"/>
        <v>0</v>
      </c>
      <c r="O183" s="530">
        <f t="shared" si="373"/>
        <v>0</v>
      </c>
      <c r="P183" s="530">
        <f t="shared" si="373"/>
        <v>0</v>
      </c>
      <c r="Q183" s="641">
        <f t="shared" ref="Q183:V183" si="374">Q171</f>
        <v>0</v>
      </c>
      <c r="R183" s="537">
        <f t="shared" si="374"/>
        <v>0</v>
      </c>
      <c r="S183" s="537">
        <f t="shared" si="374"/>
        <v>0</v>
      </c>
      <c r="T183" s="537">
        <f t="shared" si="374"/>
        <v>0</v>
      </c>
      <c r="U183" s="537">
        <f t="shared" si="374"/>
        <v>0</v>
      </c>
      <c r="V183" s="537">
        <f t="shared" si="374"/>
        <v>0</v>
      </c>
      <c r="W183" s="530"/>
      <c r="X183" s="142">
        <f>X171</f>
        <v>0</v>
      </c>
      <c r="Y183" s="142">
        <f>Y171</f>
        <v>0</v>
      </c>
      <c r="Z183" s="537">
        <f>Z171</f>
        <v>0</v>
      </c>
      <c r="AA183" s="537">
        <f>AA171</f>
        <v>0</v>
      </c>
      <c r="AB183" s="530"/>
      <c r="AC183" s="142">
        <f t="shared" ref="AC183:AN183" si="375">AC171</f>
        <v>0</v>
      </c>
      <c r="AD183" s="530">
        <f>AD171</f>
        <v>0</v>
      </c>
      <c r="AE183" s="842">
        <f>AE171</f>
        <v>0</v>
      </c>
      <c r="AF183" s="929">
        <f t="shared" ref="AF183:AH183" si="376">AF171</f>
        <v>0</v>
      </c>
      <c r="AG183" s="530">
        <f t="shared" si="376"/>
        <v>0</v>
      </c>
      <c r="AH183" s="530">
        <f t="shared" si="376"/>
        <v>0</v>
      </c>
      <c r="AI183" s="641">
        <f t="shared" si="375"/>
        <v>0</v>
      </c>
      <c r="AJ183" s="537">
        <f t="shared" si="375"/>
        <v>0</v>
      </c>
      <c r="AK183" s="537">
        <f t="shared" si="375"/>
        <v>0</v>
      </c>
      <c r="AL183" s="537">
        <f t="shared" si="375"/>
        <v>0</v>
      </c>
      <c r="AM183" s="537">
        <f t="shared" si="375"/>
        <v>0</v>
      </c>
      <c r="AN183" s="537">
        <f t="shared" si="375"/>
        <v>0</v>
      </c>
      <c r="AO183" s="530"/>
      <c r="AP183" s="142">
        <f>AP171</f>
        <v>0</v>
      </c>
      <c r="AQ183" s="142">
        <f>AQ171</f>
        <v>0</v>
      </c>
      <c r="AR183" s="537">
        <f>AR171</f>
        <v>0</v>
      </c>
      <c r="AS183" s="537">
        <f>AS171</f>
        <v>0</v>
      </c>
      <c r="AT183" s="530"/>
      <c r="AU183" s="142">
        <f t="shared" ref="AU183:BE183" si="377">AU171</f>
        <v>0</v>
      </c>
      <c r="AV183" s="530">
        <f t="shared" ref="AV183" si="378">AV171</f>
        <v>0</v>
      </c>
      <c r="AW183" s="842">
        <f t="shared" si="377"/>
        <v>0</v>
      </c>
      <c r="AX183" s="115">
        <f t="shared" si="377"/>
        <v>0</v>
      </c>
      <c r="AY183" s="5">
        <f t="shared" si="377"/>
        <v>0</v>
      </c>
      <c r="AZ183" s="5">
        <f t="shared" si="377"/>
        <v>0</v>
      </c>
      <c r="BA183" s="335" t="e">
        <f t="shared" si="377"/>
        <v>#DIV/0!</v>
      </c>
      <c r="BB183" s="23">
        <f t="shared" si="377"/>
        <v>0</v>
      </c>
      <c r="BC183" s="5">
        <f t="shared" si="377"/>
        <v>0</v>
      </c>
      <c r="BD183" s="5">
        <f t="shared" si="377"/>
        <v>0</v>
      </c>
      <c r="BE183" s="335" t="e">
        <f t="shared" si="377"/>
        <v>#DIV/0!</v>
      </c>
      <c r="BG183" s="826"/>
      <c r="BH183" s="607"/>
    </row>
    <row r="184" spans="1:66" x14ac:dyDescent="0.25">
      <c r="A184" s="21"/>
      <c r="B184" s="112"/>
      <c r="C184" s="119"/>
      <c r="D184" s="623"/>
      <c r="E184" s="278"/>
      <c r="F184" s="116"/>
      <c r="G184" s="694"/>
      <c r="H184" s="878"/>
      <c r="I184" s="397"/>
      <c r="J184" s="380"/>
      <c r="K184" s="406"/>
      <c r="L184" s="738"/>
      <c r="M184" s="739"/>
      <c r="N184" s="932"/>
      <c r="O184" s="125"/>
      <c r="P184" s="125"/>
      <c r="Q184" s="642"/>
      <c r="R184" s="538"/>
      <c r="S184" s="538"/>
      <c r="T184" s="538"/>
      <c r="U184" s="538"/>
      <c r="V184" s="538"/>
      <c r="W184" s="532"/>
      <c r="X184" s="143"/>
      <c r="Y184" s="143"/>
      <c r="Z184" s="553"/>
      <c r="AA184" s="553"/>
      <c r="AB184" s="532"/>
      <c r="AC184" s="594"/>
      <c r="AD184" s="125"/>
      <c r="AE184" s="848"/>
      <c r="AF184" s="932"/>
      <c r="AG184" s="125"/>
      <c r="AH184" s="125"/>
      <c r="AI184" s="642"/>
      <c r="AJ184" s="538"/>
      <c r="AK184" s="538"/>
      <c r="AL184" s="538"/>
      <c r="AM184" s="538"/>
      <c r="AN184" s="538"/>
      <c r="AO184" s="532"/>
      <c r="AP184" s="143"/>
      <c r="AQ184" s="143"/>
      <c r="AR184" s="553"/>
      <c r="AS184" s="553"/>
      <c r="AT184" s="532"/>
      <c r="AU184" s="594"/>
      <c r="AV184" s="125"/>
      <c r="AW184" s="848"/>
      <c r="AX184" s="124"/>
      <c r="AY184" s="6"/>
      <c r="AZ184" s="6"/>
      <c r="BA184" s="341"/>
      <c r="BB184" s="311"/>
      <c r="BC184" s="6"/>
      <c r="BD184" s="6"/>
      <c r="BE184" s="341"/>
      <c r="BG184" s="826"/>
      <c r="BH184" s="607"/>
    </row>
    <row r="185" spans="1:66" x14ac:dyDescent="0.25">
      <c r="A185" s="21"/>
      <c r="B185" s="112"/>
      <c r="C185" s="119"/>
      <c r="D185" s="623"/>
      <c r="E185" s="278"/>
      <c r="F185" s="116"/>
      <c r="G185" s="694"/>
      <c r="H185" s="878"/>
      <c r="I185" s="397"/>
      <c r="J185" s="380"/>
      <c r="K185" s="415"/>
      <c r="L185" s="738"/>
      <c r="M185" s="739"/>
      <c r="N185" s="931"/>
      <c r="O185" s="923"/>
      <c r="P185" s="923"/>
      <c r="Q185" s="641"/>
      <c r="R185" s="537"/>
      <c r="S185" s="537"/>
      <c r="T185" s="537"/>
      <c r="U185" s="537"/>
      <c r="V185" s="537"/>
      <c r="W185" s="531"/>
      <c r="X185" s="141"/>
      <c r="Y185" s="141"/>
      <c r="Z185" s="552"/>
      <c r="AA185" s="552"/>
      <c r="AB185" s="531"/>
      <c r="AC185" s="593"/>
      <c r="AD185" s="923"/>
      <c r="AE185" s="846"/>
      <c r="AF185" s="931"/>
      <c r="AG185" s="923"/>
      <c r="AH185" s="923"/>
      <c r="AI185" s="641"/>
      <c r="AJ185" s="537"/>
      <c r="AK185" s="537"/>
      <c r="AL185" s="537"/>
      <c r="AM185" s="537"/>
      <c r="AN185" s="537"/>
      <c r="AO185" s="531"/>
      <c r="AP185" s="141"/>
      <c r="AQ185" s="141"/>
      <c r="AR185" s="552"/>
      <c r="AS185" s="552"/>
      <c r="AT185" s="531"/>
      <c r="AU185" s="593"/>
      <c r="AV185" s="923"/>
      <c r="AW185" s="846"/>
      <c r="AX185" s="115"/>
      <c r="AY185" s="5"/>
      <c r="AZ185" s="5"/>
      <c r="BA185" s="335"/>
      <c r="BC185" s="5"/>
      <c r="BD185" s="5"/>
      <c r="BE185" s="335"/>
      <c r="BG185" s="826"/>
      <c r="BH185" s="607"/>
    </row>
    <row r="186" spans="1:66" x14ac:dyDescent="0.25">
      <c r="A186" s="21"/>
      <c r="B186" s="112"/>
      <c r="C186" s="119"/>
      <c r="D186" s="623"/>
      <c r="E186" s="278"/>
      <c r="F186" s="116"/>
      <c r="G186" s="694"/>
      <c r="H186" s="878"/>
      <c r="I186" s="397"/>
      <c r="J186" s="380"/>
      <c r="K186" s="400" t="s">
        <v>6559</v>
      </c>
      <c r="L186" s="738"/>
      <c r="M186" s="739"/>
      <c r="N186" s="931"/>
      <c r="O186" s="923"/>
      <c r="P186" s="923"/>
      <c r="Q186" s="641"/>
      <c r="R186" s="537"/>
      <c r="S186" s="537"/>
      <c r="T186" s="537"/>
      <c r="U186" s="537"/>
      <c r="V186" s="537"/>
      <c r="W186" s="531"/>
      <c r="X186" s="141"/>
      <c r="Y186" s="141"/>
      <c r="Z186" s="552"/>
      <c r="AA186" s="552"/>
      <c r="AB186" s="531"/>
      <c r="AC186" s="593"/>
      <c r="AD186" s="923"/>
      <c r="AE186" s="846"/>
      <c r="AF186" s="931"/>
      <c r="AG186" s="923"/>
      <c r="AH186" s="923"/>
      <c r="AI186" s="641"/>
      <c r="AJ186" s="537"/>
      <c r="AK186" s="537"/>
      <c r="AL186" s="537"/>
      <c r="AM186" s="537"/>
      <c r="AN186" s="537"/>
      <c r="AO186" s="531"/>
      <c r="AP186" s="141"/>
      <c r="AQ186" s="141"/>
      <c r="AR186" s="552"/>
      <c r="AS186" s="552"/>
      <c r="AT186" s="531"/>
      <c r="AU186" s="593"/>
      <c r="AV186" s="923"/>
      <c r="AW186" s="846"/>
      <c r="AX186" s="115"/>
      <c r="AY186" s="5"/>
      <c r="AZ186" s="5"/>
      <c r="BA186" s="335"/>
      <c r="BC186" s="5"/>
      <c r="BD186" s="5"/>
      <c r="BE186" s="335"/>
      <c r="BG186" s="826"/>
      <c r="BH186" s="607"/>
    </row>
    <row r="187" spans="1:66" x14ac:dyDescent="0.25">
      <c r="A187" s="21"/>
      <c r="B187" s="112"/>
      <c r="C187" s="119"/>
      <c r="D187" s="623"/>
      <c r="E187" s="278"/>
      <c r="F187" s="116"/>
      <c r="G187" s="694"/>
      <c r="H187" s="878"/>
      <c r="I187" s="397"/>
      <c r="J187" s="380"/>
      <c r="K187" s="418" t="s">
        <v>147</v>
      </c>
      <c r="L187" s="738"/>
      <c r="M187" s="739"/>
      <c r="N187" s="931"/>
      <c r="O187" s="923"/>
      <c r="P187" s="923"/>
      <c r="Q187" s="641"/>
      <c r="R187" s="537"/>
      <c r="S187" s="537"/>
      <c r="T187" s="537"/>
      <c r="U187" s="537"/>
      <c r="V187" s="537"/>
      <c r="W187" s="531"/>
      <c r="X187" s="141"/>
      <c r="Y187" s="141"/>
      <c r="Z187" s="552"/>
      <c r="AA187" s="552"/>
      <c r="AB187" s="531"/>
      <c r="AC187" s="593"/>
      <c r="AD187" s="923"/>
      <c r="AE187" s="846"/>
      <c r="AF187" s="931"/>
      <c r="AG187" s="923"/>
      <c r="AH187" s="923"/>
      <c r="AI187" s="641"/>
      <c r="AJ187" s="537"/>
      <c r="AK187" s="537"/>
      <c r="AL187" s="537"/>
      <c r="AM187" s="537"/>
      <c r="AN187" s="537"/>
      <c r="AO187" s="531"/>
      <c r="AP187" s="141"/>
      <c r="AQ187" s="141"/>
      <c r="AR187" s="552"/>
      <c r="AS187" s="552"/>
      <c r="AT187" s="531"/>
      <c r="AU187" s="593"/>
      <c r="AV187" s="923"/>
      <c r="AW187" s="846"/>
      <c r="AX187" s="115"/>
      <c r="AY187" s="5"/>
      <c r="AZ187" s="5"/>
      <c r="BA187" s="335"/>
      <c r="BC187" s="5"/>
      <c r="BD187" s="5"/>
      <c r="BE187" s="335"/>
      <c r="BG187" s="826"/>
      <c r="BH187" s="607"/>
    </row>
    <row r="188" spans="1:66" x14ac:dyDescent="0.25">
      <c r="A188" s="21"/>
      <c r="B188" s="112"/>
      <c r="C188" s="119"/>
      <c r="D188" s="623"/>
      <c r="E188" s="278"/>
      <c r="F188" s="116"/>
      <c r="G188" s="694"/>
      <c r="H188" s="878"/>
      <c r="I188" s="397"/>
      <c r="J188" s="380"/>
      <c r="K188" s="415"/>
      <c r="L188" s="738"/>
      <c r="M188" s="739"/>
      <c r="N188" s="931"/>
      <c r="O188" s="923"/>
      <c r="P188" s="923"/>
      <c r="Q188" s="641"/>
      <c r="R188" s="537"/>
      <c r="S188" s="537"/>
      <c r="T188" s="537"/>
      <c r="U188" s="537"/>
      <c r="V188" s="537"/>
      <c r="W188" s="531"/>
      <c r="X188" s="141"/>
      <c r="Y188" s="141"/>
      <c r="Z188" s="552"/>
      <c r="AA188" s="552"/>
      <c r="AB188" s="531"/>
      <c r="AC188" s="593"/>
      <c r="AD188" s="923"/>
      <c r="AE188" s="846"/>
      <c r="AF188" s="931"/>
      <c r="AG188" s="923"/>
      <c r="AH188" s="923"/>
      <c r="AI188" s="641"/>
      <c r="AJ188" s="537"/>
      <c r="AK188" s="537"/>
      <c r="AL188" s="537"/>
      <c r="AM188" s="537"/>
      <c r="AN188" s="537"/>
      <c r="AO188" s="531"/>
      <c r="AP188" s="141"/>
      <c r="AQ188" s="141"/>
      <c r="AR188" s="552"/>
      <c r="AS188" s="552"/>
      <c r="AT188" s="531"/>
      <c r="AU188" s="593"/>
      <c r="AV188" s="923"/>
      <c r="AW188" s="846"/>
      <c r="AX188" s="115"/>
      <c r="AY188" s="5"/>
      <c r="AZ188" s="5"/>
      <c r="BA188" s="335"/>
      <c r="BC188" s="5"/>
      <c r="BD188" s="5"/>
      <c r="BE188" s="335"/>
      <c r="BG188" s="826"/>
      <c r="BH188" s="607"/>
    </row>
    <row r="189" spans="1:66" ht="35.1" customHeight="1" x14ac:dyDescent="0.25">
      <c r="A189" s="222" t="s">
        <v>39</v>
      </c>
      <c r="B189" s="30">
        <v>9</v>
      </c>
      <c r="C189" s="119" t="s">
        <v>60</v>
      </c>
      <c r="D189" s="620">
        <v>1000</v>
      </c>
      <c r="F189" s="117">
        <v>5</v>
      </c>
      <c r="G189" s="694">
        <v>1</v>
      </c>
      <c r="H189" s="878" t="str">
        <f t="shared" si="309"/>
        <v>021</v>
      </c>
      <c r="I189" s="397" t="s">
        <v>3260</v>
      </c>
      <c r="J189" s="380" t="s">
        <v>1927</v>
      </c>
      <c r="K189" s="497" t="s">
        <v>148</v>
      </c>
      <c r="L189" s="726">
        <v>7742</v>
      </c>
      <c r="M189" s="727">
        <v>7742</v>
      </c>
      <c r="N189" s="931"/>
      <c r="O189" s="530">
        <f t="shared" ref="O189" si="379">IF(N189&gt;L189,"0 ",N189-L189)</f>
        <v>-7742</v>
      </c>
      <c r="P189" s="530" t="str">
        <f t="shared" ref="P189" si="380">IF(N189&lt;L189,"0 ",N189-L189)</f>
        <v xml:space="preserve">0 </v>
      </c>
      <c r="Q189" s="646"/>
      <c r="R189" s="536"/>
      <c r="S189" s="536"/>
      <c r="T189" s="536"/>
      <c r="U189" s="536"/>
      <c r="V189" s="536"/>
      <c r="W189" s="683" t="str">
        <f>IF(SUM(Q189:V189)=X189,"OK",SUM(Q189:V189)-X189)</f>
        <v>OK</v>
      </c>
      <c r="X189" s="141"/>
      <c r="Y189" s="141"/>
      <c r="Z189" s="552"/>
      <c r="AA189" s="552"/>
      <c r="AB189" s="683" t="str">
        <f>IF(SUM(Z189:AA189)=AC189,"OK",SUM(Z189:AA189)-AC189)</f>
        <v>OK</v>
      </c>
      <c r="AC189" s="593"/>
      <c r="AD189" s="530">
        <f t="shared" ref="AD189" si="381">X189+Y189+AC189</f>
        <v>0</v>
      </c>
      <c r="AE189" s="842">
        <f t="shared" ref="AE189" si="382">N189+AD189</f>
        <v>0</v>
      </c>
      <c r="AF189" s="931"/>
      <c r="AG189" s="530">
        <f t="shared" ref="AG189" si="383">IF(AF189&gt;M189,"0 ",AF189-M189)</f>
        <v>-7742</v>
      </c>
      <c r="AH189" s="530" t="str">
        <f t="shared" ref="AH189" si="384">IF(AF189&lt;M189,"0 ",AF189-M189)</f>
        <v xml:space="preserve">0 </v>
      </c>
      <c r="AI189" s="641"/>
      <c r="AJ189" s="537"/>
      <c r="AK189" s="537"/>
      <c r="AL189" s="537"/>
      <c r="AM189" s="537"/>
      <c r="AN189" s="537"/>
      <c r="AO189" s="683" t="str">
        <f>IF(SUM(AI189:AN189)=AP189,"OK",SUM(AI189:AN189)-AP189)</f>
        <v>OK</v>
      </c>
      <c r="AP189" s="141"/>
      <c r="AQ189" s="141"/>
      <c r="AR189" s="552"/>
      <c r="AS189" s="552"/>
      <c r="AT189" s="683" t="str">
        <f>IF(SUM(AR189:AS189)=AU189,"OK",SUM(AR189:AS189)-AU189)</f>
        <v>OK</v>
      </c>
      <c r="AU189" s="593"/>
      <c r="AV189" s="530">
        <f t="shared" ref="AV189" si="385">AP189+AQ189+AU189</f>
        <v>0</v>
      </c>
      <c r="AW189" s="842">
        <f t="shared" ref="AW189" si="386">AF189+AV189</f>
        <v>0</v>
      </c>
      <c r="AX189" s="115">
        <f>L189</f>
        <v>7742</v>
      </c>
      <c r="AY189" s="5">
        <f>AE189</f>
        <v>0</v>
      </c>
      <c r="AZ189" s="7">
        <f>AY189-AX189</f>
        <v>-7742</v>
      </c>
      <c r="BA189" s="335">
        <f>AZ189/AX189</f>
        <v>-1</v>
      </c>
      <c r="BB189" s="23">
        <f>M189</f>
        <v>7742</v>
      </c>
      <c r="BC189" s="5">
        <f>AW189</f>
        <v>0</v>
      </c>
      <c r="BD189" s="25">
        <f>BC189-BB189</f>
        <v>-7742</v>
      </c>
      <c r="BE189" s="335">
        <f>BD189/BB189</f>
        <v>-1</v>
      </c>
      <c r="BG189" s="826" t="str">
        <f>RIGHT(LEFT(I189,3),2)&amp;"."&amp;RIGHT(LEFT(I189,5),2)</f>
        <v>41.40</v>
      </c>
      <c r="BH189" s="607" t="b">
        <f>COUNTIF('Codes SEC'!$B$2:$B$250,Ministres!BG189)&gt;0</f>
        <v>1</v>
      </c>
    </row>
    <row r="190" spans="1:66" s="4" customFormat="1" x14ac:dyDescent="0.25">
      <c r="A190" s="225"/>
      <c r="B190" s="206"/>
      <c r="C190" s="256"/>
      <c r="D190" s="621"/>
      <c r="E190" s="275"/>
      <c r="F190" s="269"/>
      <c r="G190" s="695"/>
      <c r="H190" s="886"/>
      <c r="I190" s="403"/>
      <c r="J190" s="381"/>
      <c r="K190" s="514" t="s">
        <v>95</v>
      </c>
      <c r="L190" s="313">
        <f t="shared" ref="L190:P190" si="387">L189</f>
        <v>7742</v>
      </c>
      <c r="M190" s="728">
        <f t="shared" si="387"/>
        <v>7742</v>
      </c>
      <c r="N190" s="930">
        <f t="shared" si="387"/>
        <v>0</v>
      </c>
      <c r="O190" s="790">
        <f t="shared" si="387"/>
        <v>-7742</v>
      </c>
      <c r="P190" s="790" t="str">
        <f t="shared" si="387"/>
        <v xml:space="preserve">0 </v>
      </c>
      <c r="Q190" s="787">
        <f t="shared" ref="Q190:AA190" si="388">Q189</f>
        <v>0</v>
      </c>
      <c r="R190" s="648">
        <f t="shared" si="388"/>
        <v>0</v>
      </c>
      <c r="S190" s="648">
        <f t="shared" si="388"/>
        <v>0</v>
      </c>
      <c r="T190" s="648">
        <f t="shared" si="388"/>
        <v>0</v>
      </c>
      <c r="U190" s="648">
        <f t="shared" si="388"/>
        <v>0</v>
      </c>
      <c r="V190" s="648">
        <f t="shared" si="388"/>
        <v>0</v>
      </c>
      <c r="W190" s="790"/>
      <c r="X190" s="649">
        <f t="shared" si="388"/>
        <v>0</v>
      </c>
      <c r="Y190" s="649">
        <f t="shared" si="388"/>
        <v>0</v>
      </c>
      <c r="Z190" s="648">
        <f t="shared" si="388"/>
        <v>0</v>
      </c>
      <c r="AA190" s="648">
        <f t="shared" si="388"/>
        <v>0</v>
      </c>
      <c r="AB190" s="790"/>
      <c r="AC190" s="649">
        <f t="shared" ref="AC190:AC191" si="389">AC189</f>
        <v>0</v>
      </c>
      <c r="AD190" s="790">
        <f>AD189</f>
        <v>0</v>
      </c>
      <c r="AE190" s="843">
        <f>AE189</f>
        <v>0</v>
      </c>
      <c r="AF190" s="930">
        <f t="shared" ref="AF190:AH190" si="390">AF189</f>
        <v>0</v>
      </c>
      <c r="AG190" s="790">
        <f t="shared" si="390"/>
        <v>-7742</v>
      </c>
      <c r="AH190" s="790" t="str">
        <f t="shared" si="390"/>
        <v xml:space="preserve">0 </v>
      </c>
      <c r="AI190" s="787">
        <f t="shared" ref="AI190:AS190" si="391">AI189</f>
        <v>0</v>
      </c>
      <c r="AJ190" s="648">
        <f t="shared" si="391"/>
        <v>0</v>
      </c>
      <c r="AK190" s="648">
        <f t="shared" si="391"/>
        <v>0</v>
      </c>
      <c r="AL190" s="648">
        <f t="shared" si="391"/>
        <v>0</v>
      </c>
      <c r="AM190" s="648">
        <f t="shared" si="391"/>
        <v>0</v>
      </c>
      <c r="AN190" s="648">
        <f t="shared" si="391"/>
        <v>0</v>
      </c>
      <c r="AO190" s="790"/>
      <c r="AP190" s="649">
        <f t="shared" si="391"/>
        <v>0</v>
      </c>
      <c r="AQ190" s="649">
        <f t="shared" si="391"/>
        <v>0</v>
      </c>
      <c r="AR190" s="648">
        <f t="shared" si="391"/>
        <v>0</v>
      </c>
      <c r="AS190" s="648">
        <f t="shared" si="391"/>
        <v>0</v>
      </c>
      <c r="AT190" s="790"/>
      <c r="AU190" s="649">
        <f t="shared" ref="AU190:BE191" si="392">AU189</f>
        <v>0</v>
      </c>
      <c r="AV190" s="790">
        <f t="shared" ref="AV190" si="393">AV189</f>
        <v>0</v>
      </c>
      <c r="AW190" s="843">
        <f t="shared" si="392"/>
        <v>0</v>
      </c>
      <c r="AX190" s="336">
        <f t="shared" si="392"/>
        <v>7742</v>
      </c>
      <c r="AY190" s="337">
        <f t="shared" si="392"/>
        <v>0</v>
      </c>
      <c r="AZ190" s="338">
        <f t="shared" si="392"/>
        <v>-7742</v>
      </c>
      <c r="BA190" s="339">
        <f t="shared" si="392"/>
        <v>-1</v>
      </c>
      <c r="BB190" s="322">
        <f t="shared" si="392"/>
        <v>7742</v>
      </c>
      <c r="BC190" s="337">
        <f t="shared" si="392"/>
        <v>0</v>
      </c>
      <c r="BD190" s="338">
        <f t="shared" si="392"/>
        <v>-7742</v>
      </c>
      <c r="BE190" s="339">
        <f t="shared" si="392"/>
        <v>-1</v>
      </c>
      <c r="BF190" s="41"/>
      <c r="BG190" s="826"/>
      <c r="BH190" s="607"/>
      <c r="BI190" s="41"/>
      <c r="BJ190" s="41"/>
      <c r="BK190" s="41"/>
      <c r="BL190" s="41"/>
      <c r="BM190" s="41"/>
      <c r="BN190" s="41"/>
    </row>
    <row r="191" spans="1:66" s="27" customFormat="1" x14ac:dyDescent="0.25">
      <c r="A191" s="226"/>
      <c r="B191" s="207"/>
      <c r="C191" s="254"/>
      <c r="D191" s="300"/>
      <c r="E191" s="276"/>
      <c r="F191" s="300"/>
      <c r="G191" s="696"/>
      <c r="H191" s="887"/>
      <c r="I191" s="444"/>
      <c r="J191" s="393"/>
      <c r="K191" s="404" t="s">
        <v>3644</v>
      </c>
      <c r="L191" s="729">
        <f t="shared" ref="L191:P191" si="394">L190</f>
        <v>7742</v>
      </c>
      <c r="M191" s="730">
        <f t="shared" si="394"/>
        <v>7742</v>
      </c>
      <c r="N191" s="844">
        <f t="shared" si="394"/>
        <v>0</v>
      </c>
      <c r="O191" s="665">
        <f t="shared" si="394"/>
        <v>-7742</v>
      </c>
      <c r="P191" s="665" t="str">
        <f t="shared" si="394"/>
        <v xml:space="preserve">0 </v>
      </c>
      <c r="Q191" s="638">
        <f t="shared" ref="Q191:AA191" si="395">Q190</f>
        <v>0</v>
      </c>
      <c r="R191" s="130">
        <f t="shared" si="395"/>
        <v>0</v>
      </c>
      <c r="S191" s="130">
        <f t="shared" si="395"/>
        <v>0</v>
      </c>
      <c r="T191" s="130">
        <f t="shared" si="395"/>
        <v>0</v>
      </c>
      <c r="U191" s="130">
        <f t="shared" si="395"/>
        <v>0</v>
      </c>
      <c r="V191" s="130">
        <f t="shared" si="395"/>
        <v>0</v>
      </c>
      <c r="W191" s="665"/>
      <c r="X191" s="130">
        <f t="shared" si="395"/>
        <v>0</v>
      </c>
      <c r="Y191" s="130">
        <f t="shared" si="395"/>
        <v>0</v>
      </c>
      <c r="Z191" s="130">
        <f t="shared" si="395"/>
        <v>0</v>
      </c>
      <c r="AA191" s="130">
        <f t="shared" si="395"/>
        <v>0</v>
      </c>
      <c r="AB191" s="665"/>
      <c r="AC191" s="130">
        <f t="shared" si="389"/>
        <v>0</v>
      </c>
      <c r="AD191" s="665">
        <f>AD190</f>
        <v>0</v>
      </c>
      <c r="AE191" s="845">
        <f>AE190</f>
        <v>0</v>
      </c>
      <c r="AF191" s="844">
        <f t="shared" ref="AF191:AH191" si="396">AF190</f>
        <v>0</v>
      </c>
      <c r="AG191" s="665">
        <f t="shared" si="396"/>
        <v>-7742</v>
      </c>
      <c r="AH191" s="665" t="str">
        <f t="shared" si="396"/>
        <v xml:space="preserve">0 </v>
      </c>
      <c r="AI191" s="638">
        <f t="shared" ref="AI191:AS191" si="397">AI190</f>
        <v>0</v>
      </c>
      <c r="AJ191" s="130">
        <f t="shared" si="397"/>
        <v>0</v>
      </c>
      <c r="AK191" s="130">
        <f t="shared" si="397"/>
        <v>0</v>
      </c>
      <c r="AL191" s="130">
        <f t="shared" si="397"/>
        <v>0</v>
      </c>
      <c r="AM191" s="130">
        <f t="shared" si="397"/>
        <v>0</v>
      </c>
      <c r="AN191" s="130">
        <f t="shared" si="397"/>
        <v>0</v>
      </c>
      <c r="AO191" s="665"/>
      <c r="AP191" s="130">
        <f t="shared" si="397"/>
        <v>0</v>
      </c>
      <c r="AQ191" s="130">
        <f t="shared" si="397"/>
        <v>0</v>
      </c>
      <c r="AR191" s="130">
        <f t="shared" si="397"/>
        <v>0</v>
      </c>
      <c r="AS191" s="130">
        <f t="shared" si="397"/>
        <v>0</v>
      </c>
      <c r="AT191" s="665"/>
      <c r="AU191" s="130">
        <f t="shared" si="392"/>
        <v>0</v>
      </c>
      <c r="AV191" s="665">
        <f t="shared" ref="AV191" si="398">AV190</f>
        <v>0</v>
      </c>
      <c r="AW191" s="845">
        <f t="shared" si="392"/>
        <v>0</v>
      </c>
      <c r="AX191" s="314">
        <f t="shared" si="392"/>
        <v>7742</v>
      </c>
      <c r="AY191" s="131">
        <f t="shared" si="392"/>
        <v>0</v>
      </c>
      <c r="AZ191" s="132">
        <f t="shared" si="392"/>
        <v>-7742</v>
      </c>
      <c r="BA191" s="340">
        <f t="shared" si="392"/>
        <v>-1</v>
      </c>
      <c r="BB191" s="310">
        <f t="shared" si="392"/>
        <v>7742</v>
      </c>
      <c r="BC191" s="131">
        <f t="shared" si="392"/>
        <v>0</v>
      </c>
      <c r="BD191" s="132">
        <f t="shared" si="392"/>
        <v>-7742</v>
      </c>
      <c r="BE191" s="340">
        <f t="shared" si="392"/>
        <v>-1</v>
      </c>
      <c r="BF191" s="40"/>
      <c r="BG191" s="826"/>
      <c r="BH191" s="607"/>
      <c r="BI191" s="40"/>
      <c r="BJ191" s="40"/>
      <c r="BK191" s="40"/>
      <c r="BL191" s="40"/>
      <c r="BM191" s="40"/>
      <c r="BN191" s="40"/>
    </row>
    <row r="192" spans="1:66" x14ac:dyDescent="0.25">
      <c r="A192" s="222"/>
      <c r="C192" s="116"/>
      <c r="D192" s="620"/>
      <c r="F192" s="117"/>
      <c r="G192" s="690"/>
      <c r="H192" s="878"/>
      <c r="I192" s="397"/>
      <c r="J192" s="380"/>
      <c r="K192" s="405" t="s">
        <v>208</v>
      </c>
      <c r="L192" s="731">
        <v>0</v>
      </c>
      <c r="M192" s="732">
        <v>0</v>
      </c>
      <c r="N192" s="929">
        <v>0</v>
      </c>
      <c r="O192" s="530">
        <v>0</v>
      </c>
      <c r="P192" s="530">
        <v>0</v>
      </c>
      <c r="Q192" s="641">
        <v>0</v>
      </c>
      <c r="R192" s="537">
        <v>0</v>
      </c>
      <c r="S192" s="537">
        <v>0</v>
      </c>
      <c r="T192" s="537">
        <v>0</v>
      </c>
      <c r="U192" s="537">
        <v>0</v>
      </c>
      <c r="V192" s="537">
        <v>0</v>
      </c>
      <c r="W192" s="530"/>
      <c r="X192" s="142">
        <v>0</v>
      </c>
      <c r="Y192" s="142">
        <v>0</v>
      </c>
      <c r="Z192" s="537">
        <v>0</v>
      </c>
      <c r="AA192" s="537">
        <v>0</v>
      </c>
      <c r="AB192" s="530"/>
      <c r="AC192" s="142">
        <v>0</v>
      </c>
      <c r="AD192" s="530">
        <v>0</v>
      </c>
      <c r="AE192" s="842">
        <v>0</v>
      </c>
      <c r="AF192" s="929">
        <v>0</v>
      </c>
      <c r="AG192" s="530">
        <v>0</v>
      </c>
      <c r="AH192" s="530">
        <v>0</v>
      </c>
      <c r="AI192" s="641">
        <v>0</v>
      </c>
      <c r="AJ192" s="537">
        <v>0</v>
      </c>
      <c r="AK192" s="537">
        <v>0</v>
      </c>
      <c r="AL192" s="537">
        <v>0</v>
      </c>
      <c r="AM192" s="537">
        <v>0</v>
      </c>
      <c r="AN192" s="537">
        <v>0</v>
      </c>
      <c r="AO192" s="530"/>
      <c r="AP192" s="142">
        <v>0</v>
      </c>
      <c r="AQ192" s="142">
        <v>0</v>
      </c>
      <c r="AR192" s="537">
        <v>0</v>
      </c>
      <c r="AS192" s="537">
        <v>0</v>
      </c>
      <c r="AT192" s="530"/>
      <c r="AU192" s="142">
        <v>0</v>
      </c>
      <c r="AV192" s="530">
        <v>0</v>
      </c>
      <c r="AW192" s="842">
        <v>0</v>
      </c>
      <c r="AX192" s="115">
        <v>0</v>
      </c>
      <c r="AY192" s="5">
        <v>0</v>
      </c>
      <c r="AZ192" s="5">
        <v>0</v>
      </c>
      <c r="BA192" s="335">
        <v>0</v>
      </c>
      <c r="BB192" s="23">
        <v>0</v>
      </c>
      <c r="BC192" s="5">
        <v>0</v>
      </c>
      <c r="BD192" s="5">
        <v>0</v>
      </c>
      <c r="BE192" s="335">
        <v>0</v>
      </c>
      <c r="BG192" s="826"/>
      <c r="BH192" s="607"/>
    </row>
    <row r="193" spans="1:66" x14ac:dyDescent="0.25">
      <c r="A193" s="222"/>
      <c r="C193" s="119"/>
      <c r="D193" s="620"/>
      <c r="F193" s="117"/>
      <c r="G193" s="694"/>
      <c r="H193" s="878"/>
      <c r="I193" s="397"/>
      <c r="J193" s="380"/>
      <c r="K193" s="405" t="s">
        <v>96</v>
      </c>
      <c r="L193" s="731">
        <v>0</v>
      </c>
      <c r="M193" s="732">
        <v>0</v>
      </c>
      <c r="N193" s="929">
        <v>0</v>
      </c>
      <c r="O193" s="530">
        <v>0</v>
      </c>
      <c r="P193" s="530">
        <v>0</v>
      </c>
      <c r="Q193" s="641">
        <v>0</v>
      </c>
      <c r="R193" s="537">
        <v>0</v>
      </c>
      <c r="S193" s="537">
        <v>0</v>
      </c>
      <c r="T193" s="537">
        <v>0</v>
      </c>
      <c r="U193" s="537">
        <v>0</v>
      </c>
      <c r="V193" s="537">
        <v>0</v>
      </c>
      <c r="W193" s="530"/>
      <c r="X193" s="142">
        <v>0</v>
      </c>
      <c r="Y193" s="142">
        <v>0</v>
      </c>
      <c r="Z193" s="537">
        <v>0</v>
      </c>
      <c r="AA193" s="537">
        <v>0</v>
      </c>
      <c r="AB193" s="530"/>
      <c r="AC193" s="142">
        <v>0</v>
      </c>
      <c r="AD193" s="530">
        <v>0</v>
      </c>
      <c r="AE193" s="842">
        <v>0</v>
      </c>
      <c r="AF193" s="929">
        <v>0</v>
      </c>
      <c r="AG193" s="530">
        <v>0</v>
      </c>
      <c r="AH193" s="530">
        <v>0</v>
      </c>
      <c r="AI193" s="641">
        <v>0</v>
      </c>
      <c r="AJ193" s="537">
        <v>0</v>
      </c>
      <c r="AK193" s="537">
        <v>0</v>
      </c>
      <c r="AL193" s="537">
        <v>0</v>
      </c>
      <c r="AM193" s="537">
        <v>0</v>
      </c>
      <c r="AN193" s="537">
        <v>0</v>
      </c>
      <c r="AO193" s="530"/>
      <c r="AP193" s="142">
        <v>0</v>
      </c>
      <c r="AQ193" s="142">
        <v>0</v>
      </c>
      <c r="AR193" s="537">
        <v>0</v>
      </c>
      <c r="AS193" s="537">
        <v>0</v>
      </c>
      <c r="AT193" s="530"/>
      <c r="AU193" s="142">
        <v>0</v>
      </c>
      <c r="AV193" s="530">
        <v>0</v>
      </c>
      <c r="AW193" s="842">
        <v>0</v>
      </c>
      <c r="AX193" s="115">
        <v>0</v>
      </c>
      <c r="AY193" s="5">
        <v>0</v>
      </c>
      <c r="AZ193" s="5">
        <v>0</v>
      </c>
      <c r="BA193" s="335">
        <v>0</v>
      </c>
      <c r="BB193" s="23">
        <v>0</v>
      </c>
      <c r="BC193" s="5">
        <v>0</v>
      </c>
      <c r="BD193" s="5">
        <v>0</v>
      </c>
      <c r="BE193" s="335">
        <v>0</v>
      </c>
      <c r="BG193" s="826"/>
      <c r="BH193" s="607"/>
    </row>
    <row r="194" spans="1:66" x14ac:dyDescent="0.25">
      <c r="A194" s="222"/>
      <c r="C194" s="119"/>
      <c r="D194" s="620"/>
      <c r="F194" s="117"/>
      <c r="G194" s="694"/>
      <c r="H194" s="878"/>
      <c r="I194" s="397"/>
      <c r="J194" s="380"/>
      <c r="K194" s="405" t="s">
        <v>209</v>
      </c>
      <c r="L194" s="731">
        <v>0</v>
      </c>
      <c r="M194" s="732">
        <v>0</v>
      </c>
      <c r="N194" s="929">
        <v>0</v>
      </c>
      <c r="O194" s="530">
        <v>0</v>
      </c>
      <c r="P194" s="530">
        <v>0</v>
      </c>
      <c r="Q194" s="641">
        <v>0</v>
      </c>
      <c r="R194" s="537">
        <v>0</v>
      </c>
      <c r="S194" s="537">
        <v>0</v>
      </c>
      <c r="T194" s="537">
        <v>0</v>
      </c>
      <c r="U194" s="537">
        <v>0</v>
      </c>
      <c r="V194" s="537">
        <v>0</v>
      </c>
      <c r="W194" s="530"/>
      <c r="X194" s="142">
        <v>0</v>
      </c>
      <c r="Y194" s="142">
        <v>0</v>
      </c>
      <c r="Z194" s="537">
        <v>0</v>
      </c>
      <c r="AA194" s="537">
        <v>0</v>
      </c>
      <c r="AB194" s="530"/>
      <c r="AC194" s="142">
        <v>0</v>
      </c>
      <c r="AD194" s="530">
        <v>0</v>
      </c>
      <c r="AE194" s="842">
        <v>0</v>
      </c>
      <c r="AF194" s="929">
        <v>0</v>
      </c>
      <c r="AG194" s="530">
        <v>0</v>
      </c>
      <c r="AH194" s="530">
        <v>0</v>
      </c>
      <c r="AI194" s="641">
        <v>0</v>
      </c>
      <c r="AJ194" s="537">
        <v>0</v>
      </c>
      <c r="AK194" s="537">
        <v>0</v>
      </c>
      <c r="AL194" s="537">
        <v>0</v>
      </c>
      <c r="AM194" s="537">
        <v>0</v>
      </c>
      <c r="AN194" s="537">
        <v>0</v>
      </c>
      <c r="AO194" s="530"/>
      <c r="AP194" s="142">
        <v>0</v>
      </c>
      <c r="AQ194" s="142">
        <v>0</v>
      </c>
      <c r="AR194" s="537">
        <v>0</v>
      </c>
      <c r="AS194" s="537">
        <v>0</v>
      </c>
      <c r="AT194" s="530"/>
      <c r="AU194" s="142">
        <v>0</v>
      </c>
      <c r="AV194" s="530">
        <v>0</v>
      </c>
      <c r="AW194" s="842">
        <v>0</v>
      </c>
      <c r="AX194" s="115">
        <v>0</v>
      </c>
      <c r="AY194" s="5">
        <v>0</v>
      </c>
      <c r="AZ194" s="5">
        <v>0</v>
      </c>
      <c r="BA194" s="335">
        <v>0</v>
      </c>
      <c r="BB194" s="23">
        <v>0</v>
      </c>
      <c r="BC194" s="5">
        <v>0</v>
      </c>
      <c r="BD194" s="5">
        <v>0</v>
      </c>
      <c r="BE194" s="335">
        <v>0</v>
      </c>
      <c r="BG194" s="826"/>
      <c r="BH194" s="607"/>
    </row>
    <row r="195" spans="1:66" x14ac:dyDescent="0.25">
      <c r="A195" s="222"/>
      <c r="C195" s="119"/>
      <c r="D195" s="620"/>
      <c r="F195" s="117"/>
      <c r="G195" s="694"/>
      <c r="H195" s="878"/>
      <c r="I195" s="397"/>
      <c r="J195" s="380"/>
      <c r="K195" s="405" t="s">
        <v>210</v>
      </c>
      <c r="L195" s="731">
        <v>0</v>
      </c>
      <c r="M195" s="732">
        <v>0</v>
      </c>
      <c r="N195" s="929">
        <v>0</v>
      </c>
      <c r="O195" s="530">
        <v>0</v>
      </c>
      <c r="P195" s="530">
        <v>0</v>
      </c>
      <c r="Q195" s="641">
        <v>0</v>
      </c>
      <c r="R195" s="537">
        <v>0</v>
      </c>
      <c r="S195" s="537">
        <v>0</v>
      </c>
      <c r="T195" s="537">
        <v>0</v>
      </c>
      <c r="U195" s="537">
        <v>0</v>
      </c>
      <c r="V195" s="537">
        <v>0</v>
      </c>
      <c r="W195" s="530"/>
      <c r="X195" s="142">
        <v>0</v>
      </c>
      <c r="Y195" s="142">
        <v>0</v>
      </c>
      <c r="Z195" s="537">
        <v>0</v>
      </c>
      <c r="AA195" s="537">
        <v>0</v>
      </c>
      <c r="AB195" s="530"/>
      <c r="AC195" s="142">
        <v>0</v>
      </c>
      <c r="AD195" s="530">
        <v>0</v>
      </c>
      <c r="AE195" s="842">
        <v>0</v>
      </c>
      <c r="AF195" s="929">
        <v>0</v>
      </c>
      <c r="AG195" s="530">
        <v>0</v>
      </c>
      <c r="AH195" s="530">
        <v>0</v>
      </c>
      <c r="AI195" s="641">
        <v>0</v>
      </c>
      <c r="AJ195" s="537">
        <v>0</v>
      </c>
      <c r="AK195" s="537">
        <v>0</v>
      </c>
      <c r="AL195" s="537">
        <v>0</v>
      </c>
      <c r="AM195" s="537">
        <v>0</v>
      </c>
      <c r="AN195" s="537">
        <v>0</v>
      </c>
      <c r="AO195" s="530"/>
      <c r="AP195" s="142">
        <v>0</v>
      </c>
      <c r="AQ195" s="142">
        <v>0</v>
      </c>
      <c r="AR195" s="537">
        <v>0</v>
      </c>
      <c r="AS195" s="537">
        <v>0</v>
      </c>
      <c r="AT195" s="530"/>
      <c r="AU195" s="142">
        <v>0</v>
      </c>
      <c r="AV195" s="530">
        <v>0</v>
      </c>
      <c r="AW195" s="842">
        <v>0</v>
      </c>
      <c r="AX195" s="115">
        <v>0</v>
      </c>
      <c r="AY195" s="5">
        <v>0</v>
      </c>
      <c r="AZ195" s="5">
        <v>0</v>
      </c>
      <c r="BA195" s="335">
        <v>0</v>
      </c>
      <c r="BB195" s="23">
        <v>0</v>
      </c>
      <c r="BC195" s="5">
        <v>0</v>
      </c>
      <c r="BD195" s="5">
        <v>0</v>
      </c>
      <c r="BE195" s="335">
        <v>0</v>
      </c>
      <c r="BG195" s="826"/>
      <c r="BH195" s="607"/>
    </row>
    <row r="196" spans="1:66" x14ac:dyDescent="0.25">
      <c r="A196" s="222"/>
      <c r="C196" s="119"/>
      <c r="D196" s="620"/>
      <c r="F196" s="117"/>
      <c r="G196" s="694"/>
      <c r="H196" s="878"/>
      <c r="I196" s="397"/>
      <c r="J196" s="380"/>
      <c r="K196" s="406" t="s">
        <v>53</v>
      </c>
      <c r="L196" s="731">
        <v>0</v>
      </c>
      <c r="M196" s="732">
        <v>0</v>
      </c>
      <c r="N196" s="929">
        <v>0</v>
      </c>
      <c r="O196" s="530">
        <v>0</v>
      </c>
      <c r="P196" s="530">
        <v>0</v>
      </c>
      <c r="Q196" s="641">
        <v>0</v>
      </c>
      <c r="R196" s="537">
        <v>0</v>
      </c>
      <c r="S196" s="537">
        <v>0</v>
      </c>
      <c r="T196" s="537">
        <v>0</v>
      </c>
      <c r="U196" s="537">
        <v>0</v>
      </c>
      <c r="V196" s="537">
        <v>0</v>
      </c>
      <c r="W196" s="530"/>
      <c r="X196" s="142">
        <v>0</v>
      </c>
      <c r="Y196" s="142">
        <v>0</v>
      </c>
      <c r="Z196" s="537">
        <v>0</v>
      </c>
      <c r="AA196" s="537">
        <v>0</v>
      </c>
      <c r="AB196" s="530"/>
      <c r="AC196" s="142">
        <v>0</v>
      </c>
      <c r="AD196" s="530">
        <v>0</v>
      </c>
      <c r="AE196" s="842">
        <v>0</v>
      </c>
      <c r="AF196" s="929">
        <v>0</v>
      </c>
      <c r="AG196" s="530">
        <v>0</v>
      </c>
      <c r="AH196" s="530">
        <v>0</v>
      </c>
      <c r="AI196" s="641">
        <v>0</v>
      </c>
      <c r="AJ196" s="537">
        <v>0</v>
      </c>
      <c r="AK196" s="537">
        <v>0</v>
      </c>
      <c r="AL196" s="537">
        <v>0</v>
      </c>
      <c r="AM196" s="537">
        <v>0</v>
      </c>
      <c r="AN196" s="537">
        <v>0</v>
      </c>
      <c r="AO196" s="530"/>
      <c r="AP196" s="142">
        <v>0</v>
      </c>
      <c r="AQ196" s="142">
        <v>0</v>
      </c>
      <c r="AR196" s="537">
        <v>0</v>
      </c>
      <c r="AS196" s="537">
        <v>0</v>
      </c>
      <c r="AT196" s="530"/>
      <c r="AU196" s="142">
        <v>0</v>
      </c>
      <c r="AV196" s="530">
        <v>0</v>
      </c>
      <c r="AW196" s="842">
        <v>0</v>
      </c>
      <c r="AX196" s="115">
        <v>0</v>
      </c>
      <c r="AY196" s="5">
        <v>0</v>
      </c>
      <c r="AZ196" s="5">
        <v>0</v>
      </c>
      <c r="BA196" s="335">
        <v>0</v>
      </c>
      <c r="BB196" s="23">
        <v>0</v>
      </c>
      <c r="BC196" s="5">
        <v>0</v>
      </c>
      <c r="BD196" s="5">
        <v>0</v>
      </c>
      <c r="BE196" s="335">
        <v>0</v>
      </c>
      <c r="BG196" s="826"/>
      <c r="BH196" s="607"/>
    </row>
    <row r="197" spans="1:66" x14ac:dyDescent="0.25">
      <c r="A197" s="222"/>
      <c r="C197" s="119"/>
      <c r="D197" s="620"/>
      <c r="F197" s="117"/>
      <c r="G197" s="694"/>
      <c r="H197" s="878"/>
      <c r="I197" s="397"/>
      <c r="J197" s="380"/>
      <c r="K197" s="420"/>
      <c r="L197" s="731"/>
      <c r="M197" s="732"/>
      <c r="N197" s="931"/>
      <c r="O197" s="923"/>
      <c r="P197" s="923"/>
      <c r="Q197" s="641"/>
      <c r="R197" s="537"/>
      <c r="S197" s="537"/>
      <c r="T197" s="537"/>
      <c r="U197" s="537"/>
      <c r="V197" s="537"/>
      <c r="W197" s="531"/>
      <c r="X197" s="141"/>
      <c r="Y197" s="141"/>
      <c r="Z197" s="552"/>
      <c r="AA197" s="552"/>
      <c r="AB197" s="531"/>
      <c r="AC197" s="593"/>
      <c r="AD197" s="923"/>
      <c r="AE197" s="846"/>
      <c r="AF197" s="931"/>
      <c r="AG197" s="923"/>
      <c r="AH197" s="923"/>
      <c r="AI197" s="641"/>
      <c r="AJ197" s="537"/>
      <c r="AK197" s="537"/>
      <c r="AL197" s="537"/>
      <c r="AM197" s="537"/>
      <c r="AN197" s="537"/>
      <c r="AO197" s="531"/>
      <c r="AP197" s="141"/>
      <c r="AQ197" s="141"/>
      <c r="AR197" s="552"/>
      <c r="AS197" s="552"/>
      <c r="AT197" s="531"/>
      <c r="AU197" s="593"/>
      <c r="AV197" s="923"/>
      <c r="AW197" s="846"/>
      <c r="AX197" s="115"/>
      <c r="AY197" s="5"/>
      <c r="AZ197" s="5"/>
      <c r="BA197" s="335"/>
      <c r="BC197" s="5"/>
      <c r="BD197" s="5"/>
      <c r="BE197" s="335"/>
      <c r="BG197" s="826"/>
      <c r="BH197" s="607"/>
    </row>
    <row r="198" spans="1:66" x14ac:dyDescent="0.25">
      <c r="A198" s="222"/>
      <c r="C198" s="119"/>
      <c r="D198" s="620"/>
      <c r="F198" s="117"/>
      <c r="G198" s="694"/>
      <c r="H198" s="878"/>
      <c r="I198" s="397"/>
      <c r="J198" s="380"/>
      <c r="K198" s="420"/>
      <c r="L198" s="731"/>
      <c r="M198" s="732"/>
      <c r="N198" s="931"/>
      <c r="O198" s="923"/>
      <c r="P198" s="923"/>
      <c r="Q198" s="641"/>
      <c r="R198" s="537"/>
      <c r="S198" s="537"/>
      <c r="T198" s="537"/>
      <c r="U198" s="537"/>
      <c r="V198" s="537"/>
      <c r="W198" s="531"/>
      <c r="X198" s="141"/>
      <c r="Y198" s="141"/>
      <c r="Z198" s="552"/>
      <c r="AA198" s="552"/>
      <c r="AB198" s="531"/>
      <c r="AC198" s="593"/>
      <c r="AD198" s="923"/>
      <c r="AE198" s="846"/>
      <c r="AF198" s="931"/>
      <c r="AG198" s="923"/>
      <c r="AH198" s="923"/>
      <c r="AI198" s="641"/>
      <c r="AJ198" s="537"/>
      <c r="AK198" s="537"/>
      <c r="AL198" s="537"/>
      <c r="AM198" s="537"/>
      <c r="AN198" s="537"/>
      <c r="AO198" s="531"/>
      <c r="AP198" s="141"/>
      <c r="AQ198" s="141"/>
      <c r="AR198" s="552"/>
      <c r="AS198" s="552"/>
      <c r="AT198" s="531"/>
      <c r="AU198" s="593"/>
      <c r="AV198" s="923"/>
      <c r="AW198" s="846"/>
      <c r="AX198" s="718"/>
      <c r="AY198" s="5"/>
      <c r="AZ198" s="5"/>
      <c r="BA198" s="335"/>
      <c r="BC198" s="5"/>
      <c r="BD198" s="5"/>
      <c r="BE198" s="335"/>
      <c r="BG198" s="826"/>
      <c r="BH198" s="607"/>
    </row>
    <row r="199" spans="1:66" ht="12.75" customHeight="1" x14ac:dyDescent="0.25">
      <c r="A199" s="21"/>
      <c r="B199" s="112"/>
      <c r="C199" s="119"/>
      <c r="D199" s="623"/>
      <c r="E199" s="278"/>
      <c r="F199" s="116"/>
      <c r="G199" s="694"/>
      <c r="H199" s="878"/>
      <c r="I199" s="397"/>
      <c r="J199" s="380"/>
      <c r="K199" s="400" t="s">
        <v>5383</v>
      </c>
      <c r="L199" s="731"/>
      <c r="M199" s="732"/>
      <c r="N199" s="931"/>
      <c r="O199" s="923"/>
      <c r="P199" s="923"/>
      <c r="Q199" s="641"/>
      <c r="R199" s="537"/>
      <c r="S199" s="537"/>
      <c r="T199" s="537"/>
      <c r="U199" s="537"/>
      <c r="V199" s="537"/>
      <c r="W199" s="531"/>
      <c r="X199" s="141"/>
      <c r="Y199" s="141"/>
      <c r="Z199" s="552"/>
      <c r="AA199" s="552"/>
      <c r="AB199" s="531"/>
      <c r="AC199" s="593"/>
      <c r="AD199" s="923"/>
      <c r="AE199" s="846"/>
      <c r="AF199" s="931"/>
      <c r="AG199" s="923"/>
      <c r="AH199" s="923"/>
      <c r="AI199" s="641"/>
      <c r="AJ199" s="537"/>
      <c r="AK199" s="537"/>
      <c r="AL199" s="537"/>
      <c r="AM199" s="537"/>
      <c r="AN199" s="537"/>
      <c r="AO199" s="531"/>
      <c r="AP199" s="141"/>
      <c r="AQ199" s="141"/>
      <c r="AR199" s="552"/>
      <c r="AS199" s="552"/>
      <c r="AT199" s="531"/>
      <c r="AU199" s="593"/>
      <c r="AV199" s="923"/>
      <c r="AW199" s="846"/>
      <c r="AX199" s="115"/>
      <c r="AY199" s="5"/>
      <c r="AZ199" s="5"/>
      <c r="BA199" s="335"/>
      <c r="BC199" s="5"/>
      <c r="BD199" s="5"/>
      <c r="BE199" s="335"/>
      <c r="BG199" s="826"/>
      <c r="BH199" s="607"/>
    </row>
    <row r="200" spans="1:66" ht="21" customHeight="1" x14ac:dyDescent="0.25">
      <c r="A200" s="21"/>
      <c r="B200" s="112"/>
      <c r="C200" s="119"/>
      <c r="D200" s="623"/>
      <c r="E200" s="278"/>
      <c r="F200" s="116"/>
      <c r="G200" s="694"/>
      <c r="H200" s="878"/>
      <c r="I200" s="397"/>
      <c r="J200" s="380"/>
      <c r="K200" s="418" t="s">
        <v>5741</v>
      </c>
      <c r="L200" s="731"/>
      <c r="M200" s="732"/>
      <c r="N200" s="931"/>
      <c r="O200" s="923"/>
      <c r="P200" s="923"/>
      <c r="Q200" s="641"/>
      <c r="R200" s="537"/>
      <c r="S200" s="537"/>
      <c r="T200" s="537"/>
      <c r="U200" s="537"/>
      <c r="V200" s="537"/>
      <c r="W200" s="531"/>
      <c r="X200" s="141"/>
      <c r="Y200" s="141"/>
      <c r="Z200" s="552"/>
      <c r="AA200" s="552"/>
      <c r="AB200" s="531"/>
      <c r="AC200" s="593"/>
      <c r="AD200" s="923"/>
      <c r="AE200" s="846"/>
      <c r="AF200" s="931"/>
      <c r="AG200" s="923"/>
      <c r="AH200" s="923"/>
      <c r="AI200" s="641"/>
      <c r="AJ200" s="537"/>
      <c r="AK200" s="537"/>
      <c r="AL200" s="537"/>
      <c r="AM200" s="537"/>
      <c r="AN200" s="537"/>
      <c r="AO200" s="531"/>
      <c r="AP200" s="141"/>
      <c r="AQ200" s="141"/>
      <c r="AR200" s="552"/>
      <c r="AS200" s="552"/>
      <c r="AT200" s="531"/>
      <c r="AU200" s="593"/>
      <c r="AV200" s="923"/>
      <c r="AW200" s="846"/>
      <c r="AX200" s="115"/>
      <c r="AY200" s="5"/>
      <c r="AZ200" s="5"/>
      <c r="BA200" s="335"/>
      <c r="BC200" s="5"/>
      <c r="BD200" s="5"/>
      <c r="BE200" s="335"/>
      <c r="BG200" s="826"/>
      <c r="BH200" s="607"/>
    </row>
    <row r="201" spans="1:66" ht="12.75" customHeight="1" x14ac:dyDescent="0.25">
      <c r="A201" s="21"/>
      <c r="B201" s="112"/>
      <c r="C201" s="119"/>
      <c r="D201" s="623"/>
      <c r="E201" s="278"/>
      <c r="F201" s="116"/>
      <c r="G201" s="694"/>
      <c r="H201" s="878"/>
      <c r="I201" s="397"/>
      <c r="J201" s="380"/>
      <c r="K201" s="418"/>
      <c r="L201" s="731"/>
      <c r="M201" s="732"/>
      <c r="N201" s="931"/>
      <c r="O201" s="923"/>
      <c r="P201" s="923"/>
      <c r="Q201" s="641"/>
      <c r="R201" s="537"/>
      <c r="S201" s="537"/>
      <c r="T201" s="537"/>
      <c r="U201" s="537"/>
      <c r="V201" s="537"/>
      <c r="W201" s="531"/>
      <c r="X201" s="141"/>
      <c r="Y201" s="141"/>
      <c r="Z201" s="552"/>
      <c r="AA201" s="552"/>
      <c r="AB201" s="531"/>
      <c r="AC201" s="593"/>
      <c r="AD201" s="923"/>
      <c r="AE201" s="846"/>
      <c r="AF201" s="931"/>
      <c r="AG201" s="923"/>
      <c r="AH201" s="923"/>
      <c r="AI201" s="641"/>
      <c r="AJ201" s="537"/>
      <c r="AK201" s="537"/>
      <c r="AL201" s="537"/>
      <c r="AM201" s="537"/>
      <c r="AN201" s="537"/>
      <c r="AO201" s="531"/>
      <c r="AP201" s="141"/>
      <c r="AQ201" s="141"/>
      <c r="AR201" s="552"/>
      <c r="AS201" s="552"/>
      <c r="AT201" s="531"/>
      <c r="AU201" s="593"/>
      <c r="AV201" s="923"/>
      <c r="AW201" s="846"/>
      <c r="AX201" s="115"/>
      <c r="AY201" s="5"/>
      <c r="AZ201" s="5"/>
      <c r="BA201" s="335"/>
      <c r="BC201" s="5"/>
      <c r="BD201" s="5"/>
      <c r="BE201" s="335"/>
      <c r="BG201" s="826"/>
      <c r="BH201" s="607"/>
    </row>
    <row r="202" spans="1:66" ht="35.1" customHeight="1" x14ac:dyDescent="0.25">
      <c r="A202" s="222" t="s">
        <v>39</v>
      </c>
      <c r="B202" s="112">
        <v>9</v>
      </c>
      <c r="C202" s="116" t="s">
        <v>60</v>
      </c>
      <c r="D202" s="620">
        <v>1000</v>
      </c>
      <c r="E202" s="278"/>
      <c r="F202" s="116">
        <v>1</v>
      </c>
      <c r="G202" s="694" t="s">
        <v>5462</v>
      </c>
      <c r="H202" s="878" t="str">
        <f t="shared" si="309"/>
        <v>025</v>
      </c>
      <c r="I202" s="397" t="s">
        <v>3254</v>
      </c>
      <c r="J202" s="380" t="s">
        <v>1974</v>
      </c>
      <c r="K202" s="610" t="s">
        <v>5742</v>
      </c>
      <c r="L202" s="733">
        <v>164</v>
      </c>
      <c r="M202" s="734">
        <v>164</v>
      </c>
      <c r="N202" s="931"/>
      <c r="O202" s="530">
        <f t="shared" ref="O202" si="399">IF(N202&gt;L202,"0 ",N202-L202)</f>
        <v>-164</v>
      </c>
      <c r="P202" s="530" t="str">
        <f t="shared" ref="P202" si="400">IF(N202&lt;L202,"0 ",N202-L202)</f>
        <v xml:space="preserve">0 </v>
      </c>
      <c r="Q202" s="646"/>
      <c r="R202" s="536"/>
      <c r="S202" s="536"/>
      <c r="T202" s="536"/>
      <c r="U202" s="536"/>
      <c r="V202" s="536"/>
      <c r="W202" s="683" t="str">
        <f>IF(SUM(Q202:V202)=X202,"OK",SUM(Q202:V202)-X202)</f>
        <v>OK</v>
      </c>
      <c r="X202" s="141"/>
      <c r="Y202" s="141"/>
      <c r="Z202" s="552"/>
      <c r="AA202" s="552"/>
      <c r="AB202" s="683" t="str">
        <f>IF(SUM(Z202:AA202)=AC202,"OK",SUM(Z202:AA202)-AC202)</f>
        <v>OK</v>
      </c>
      <c r="AC202" s="593"/>
      <c r="AD202" s="530">
        <f t="shared" ref="AD202" si="401">X202+Y202+AC202</f>
        <v>0</v>
      </c>
      <c r="AE202" s="842">
        <f t="shared" ref="AE202" si="402">N202+AD202</f>
        <v>0</v>
      </c>
      <c r="AF202" s="931"/>
      <c r="AG202" s="530">
        <f t="shared" ref="AG202" si="403">IF(AF202&gt;M202,"0 ",AF202-M202)</f>
        <v>-164</v>
      </c>
      <c r="AH202" s="530" t="str">
        <f t="shared" ref="AH202" si="404">IF(AF202&lt;M202,"0 ",AF202-M202)</f>
        <v xml:space="preserve">0 </v>
      </c>
      <c r="AI202" s="641"/>
      <c r="AJ202" s="537"/>
      <c r="AK202" s="537"/>
      <c r="AL202" s="537"/>
      <c r="AM202" s="537"/>
      <c r="AN202" s="537"/>
      <c r="AO202" s="683" t="str">
        <f>IF(SUM(AI202:AN202)=AP202,"OK",SUM(AI202:AN202)-AP202)</f>
        <v>OK</v>
      </c>
      <c r="AP202" s="141"/>
      <c r="AQ202" s="141"/>
      <c r="AR202" s="552"/>
      <c r="AS202" s="552"/>
      <c r="AT202" s="683" t="str">
        <f>IF(SUM(AR202:AS202)=AU202,"OK",SUM(AR202:AS202)-AU202)</f>
        <v>OK</v>
      </c>
      <c r="AU202" s="593"/>
      <c r="AV202" s="530">
        <f t="shared" ref="AV202" si="405">AP202+AQ202+AU202</f>
        <v>0</v>
      </c>
      <c r="AW202" s="842">
        <f t="shared" ref="AW202" si="406">AF202+AV202</f>
        <v>0</v>
      </c>
      <c r="AX202" s="115">
        <f>L202</f>
        <v>164</v>
      </c>
      <c r="AY202" s="5">
        <f>AE202</f>
        <v>0</v>
      </c>
      <c r="AZ202" s="7">
        <f>AY202-AX202</f>
        <v>-164</v>
      </c>
      <c r="BA202" s="335">
        <f>AZ202/AX202</f>
        <v>-1</v>
      </c>
      <c r="BB202" s="23">
        <f>M202</f>
        <v>164</v>
      </c>
      <c r="BC202" s="5">
        <f>AW202</f>
        <v>0</v>
      </c>
      <c r="BD202" s="7">
        <f>BC202-BB202</f>
        <v>-164</v>
      </c>
      <c r="BE202" s="335">
        <f>BD202/BB202</f>
        <v>-1</v>
      </c>
      <c r="BG202" s="826" t="str">
        <f>RIGHT(LEFT(I202,3),2)&amp;"."&amp;RIGHT(LEFT(I202,5),2)</f>
        <v>11.00</v>
      </c>
      <c r="BH202" s="607" t="b">
        <f>COUNTIF('Codes SEC'!$B$2:$B$250,Ministres!BG202)&gt;0</f>
        <v>1</v>
      </c>
    </row>
    <row r="203" spans="1:66" ht="73.2" customHeight="1" x14ac:dyDescent="0.25">
      <c r="A203" s="190"/>
      <c r="B203" s="603"/>
      <c r="C203" s="120"/>
      <c r="D203" s="622"/>
      <c r="E203" s="604"/>
      <c r="F203" s="192"/>
      <c r="G203" s="697"/>
      <c r="H203" s="890"/>
      <c r="I203" s="677" t="s">
        <v>3755</v>
      </c>
      <c r="J203" s="592"/>
      <c r="K203" s="678"/>
      <c r="L203" s="738"/>
      <c r="M203" s="739"/>
      <c r="N203" s="929"/>
      <c r="O203" s="664"/>
      <c r="P203" s="664"/>
      <c r="Q203" s="641"/>
      <c r="R203" s="537"/>
      <c r="S203" s="537"/>
      <c r="T203" s="537"/>
      <c r="U203" s="537"/>
      <c r="V203" s="537"/>
      <c r="W203" s="664"/>
      <c r="X203" s="142"/>
      <c r="Y203" s="142"/>
      <c r="Z203" s="537"/>
      <c r="AA203" s="537"/>
      <c r="AB203" s="664"/>
      <c r="AC203" s="142"/>
      <c r="AD203" s="664"/>
      <c r="AE203" s="849"/>
      <c r="AF203" s="929"/>
      <c r="AG203" s="664"/>
      <c r="AH203" s="664"/>
      <c r="AI203" s="641"/>
      <c r="AJ203" s="537"/>
      <c r="AK203" s="537"/>
      <c r="AL203" s="537"/>
      <c r="AM203" s="537"/>
      <c r="AN203" s="537"/>
      <c r="AO203" s="664"/>
      <c r="AP203" s="142"/>
      <c r="AQ203" s="142"/>
      <c r="AR203" s="537"/>
      <c r="AS203" s="537"/>
      <c r="AT203" s="664"/>
      <c r="AU203" s="142"/>
      <c r="AV203" s="664"/>
      <c r="AW203" s="849"/>
      <c r="AX203" s="121"/>
      <c r="AY203" s="111"/>
      <c r="AZ203" s="111"/>
      <c r="BA203" s="343"/>
      <c r="BB203" s="590"/>
      <c r="BC203" s="111"/>
      <c r="BD203" s="111"/>
      <c r="BE203" s="343"/>
      <c r="BF203"/>
      <c r="BG203" s="869"/>
      <c r="BH203" s="607"/>
      <c r="BI203"/>
    </row>
    <row r="204" spans="1:66" ht="35.1" customHeight="1" x14ac:dyDescent="0.25">
      <c r="A204" s="222" t="s">
        <v>39</v>
      </c>
      <c r="B204" s="112">
        <v>9</v>
      </c>
      <c r="C204" s="116" t="s">
        <v>60</v>
      </c>
      <c r="D204" s="620">
        <v>1000</v>
      </c>
      <c r="E204" s="278"/>
      <c r="F204" s="116">
        <v>12</v>
      </c>
      <c r="G204" s="694">
        <v>1</v>
      </c>
      <c r="H204" s="878" t="str">
        <f t="shared" si="309"/>
        <v>025</v>
      </c>
      <c r="I204" s="397" t="s">
        <v>3257</v>
      </c>
      <c r="J204" s="380" t="s">
        <v>1975</v>
      </c>
      <c r="K204" s="679" t="s">
        <v>5743</v>
      </c>
      <c r="L204" s="733">
        <v>62</v>
      </c>
      <c r="M204" s="734">
        <v>62</v>
      </c>
      <c r="N204" s="931"/>
      <c r="O204" s="530">
        <f t="shared" ref="O204:O205" si="407">IF(N204&gt;L204,"0 ",N204-L204)</f>
        <v>-62</v>
      </c>
      <c r="P204" s="530" t="str">
        <f t="shared" ref="P204:P205" si="408">IF(N204&lt;L204,"0 ",N204-L204)</f>
        <v xml:space="preserve">0 </v>
      </c>
      <c r="Q204" s="646"/>
      <c r="R204" s="536"/>
      <c r="S204" s="536"/>
      <c r="T204" s="536"/>
      <c r="U204" s="536"/>
      <c r="V204" s="536"/>
      <c r="W204" s="683" t="str">
        <f t="shared" ref="W204:W205" si="409">IF(SUM(Q204:V204)=X204,"OK",SUM(Q204:V204)-X204)</f>
        <v>OK</v>
      </c>
      <c r="X204" s="141"/>
      <c r="Y204" s="141"/>
      <c r="Z204" s="552"/>
      <c r="AA204" s="552"/>
      <c r="AB204" s="683" t="str">
        <f t="shared" ref="AB204:AB205" si="410">IF(SUM(Z204:AA204)=AC204,"OK",SUM(Z204:AA204)-AC204)</f>
        <v>OK</v>
      </c>
      <c r="AC204" s="593"/>
      <c r="AD204" s="530">
        <f t="shared" ref="AD204:AD205" si="411">X204+Y204+AC204</f>
        <v>0</v>
      </c>
      <c r="AE204" s="842">
        <f t="shared" ref="AE204:AE205" si="412">N204+AD204</f>
        <v>0</v>
      </c>
      <c r="AF204" s="931"/>
      <c r="AG204" s="530">
        <f t="shared" ref="AG204:AG205" si="413">IF(AF204&gt;M204,"0 ",AF204-M204)</f>
        <v>-62</v>
      </c>
      <c r="AH204" s="530" t="str">
        <f t="shared" ref="AH204:AH205" si="414">IF(AF204&lt;M204,"0 ",AF204-M204)</f>
        <v xml:space="preserve">0 </v>
      </c>
      <c r="AI204" s="641"/>
      <c r="AJ204" s="537"/>
      <c r="AK204" s="537"/>
      <c r="AL204" s="537"/>
      <c r="AM204" s="537"/>
      <c r="AN204" s="537"/>
      <c r="AO204" s="683" t="str">
        <f t="shared" ref="AO204:AO205" si="415">IF(SUM(AI204:AN204)=AP204,"OK",SUM(AI204:AN204)-AP204)</f>
        <v>OK</v>
      </c>
      <c r="AP204" s="141"/>
      <c r="AQ204" s="141"/>
      <c r="AR204" s="552"/>
      <c r="AS204" s="552"/>
      <c r="AT204" s="683" t="str">
        <f t="shared" ref="AT204:AT205" si="416">IF(SUM(AR204:AS204)=AU204,"OK",SUM(AR204:AS204)-AU204)</f>
        <v>OK</v>
      </c>
      <c r="AU204" s="593"/>
      <c r="AV204" s="530">
        <f t="shared" ref="AV204:AV205" si="417">AP204+AQ204+AU204</f>
        <v>0</v>
      </c>
      <c r="AW204" s="842">
        <f t="shared" ref="AW204:AW205" si="418">AF204+AV204</f>
        <v>0</v>
      </c>
      <c r="AX204" s="115">
        <f>L204</f>
        <v>62</v>
      </c>
      <c r="AY204" s="5">
        <f>AE204</f>
        <v>0</v>
      </c>
      <c r="AZ204" s="7">
        <f>AY204-AX204</f>
        <v>-62</v>
      </c>
      <c r="BA204" s="335">
        <f>AZ204/AX204</f>
        <v>-1</v>
      </c>
      <c r="BB204" s="23">
        <f>M204</f>
        <v>62</v>
      </c>
      <c r="BC204" s="5">
        <f>AW204</f>
        <v>0</v>
      </c>
      <c r="BD204" s="7">
        <f>BC204-BB204</f>
        <v>-62</v>
      </c>
      <c r="BE204" s="335">
        <f>BD204/BB204</f>
        <v>-1</v>
      </c>
      <c r="BG204" s="826" t="str">
        <f>RIGHT(LEFT(I204,3),2)&amp;"."&amp;RIGHT(LEFT(I204,5),2)</f>
        <v>12.11</v>
      </c>
      <c r="BH204" s="607" t="b">
        <f>COUNTIF('Codes SEC'!$B$2:$B$250,Ministres!BG204)&gt;0</f>
        <v>1</v>
      </c>
    </row>
    <row r="205" spans="1:66" ht="35.1" customHeight="1" x14ac:dyDescent="0.25">
      <c r="A205" s="222" t="s">
        <v>39</v>
      </c>
      <c r="B205" s="112">
        <v>9</v>
      </c>
      <c r="C205" s="116" t="s">
        <v>60</v>
      </c>
      <c r="D205" s="620">
        <v>1000</v>
      </c>
      <c r="E205" s="278"/>
      <c r="F205" s="116">
        <v>12</v>
      </c>
      <c r="G205" s="694">
        <v>1</v>
      </c>
      <c r="H205" s="878" t="str">
        <f t="shared" si="309"/>
        <v>025</v>
      </c>
      <c r="I205" s="397" t="s">
        <v>3257</v>
      </c>
      <c r="J205" s="380" t="s">
        <v>1976</v>
      </c>
      <c r="K205" s="610" t="s">
        <v>5744</v>
      </c>
      <c r="L205" s="733">
        <v>10</v>
      </c>
      <c r="M205" s="734">
        <v>60</v>
      </c>
      <c r="N205" s="931"/>
      <c r="O205" s="530">
        <f t="shared" si="407"/>
        <v>-10</v>
      </c>
      <c r="P205" s="530" t="str">
        <f t="shared" si="408"/>
        <v xml:space="preserve">0 </v>
      </c>
      <c r="Q205" s="646"/>
      <c r="R205" s="536"/>
      <c r="S205" s="536"/>
      <c r="T205" s="536"/>
      <c r="U205" s="536"/>
      <c r="V205" s="536"/>
      <c r="W205" s="683" t="str">
        <f t="shared" si="409"/>
        <v>OK</v>
      </c>
      <c r="X205" s="141"/>
      <c r="Y205" s="141"/>
      <c r="Z205" s="552"/>
      <c r="AA205" s="552"/>
      <c r="AB205" s="683" t="str">
        <f t="shared" si="410"/>
        <v>OK</v>
      </c>
      <c r="AC205" s="593"/>
      <c r="AD205" s="530">
        <f t="shared" si="411"/>
        <v>0</v>
      </c>
      <c r="AE205" s="842">
        <f t="shared" si="412"/>
        <v>0</v>
      </c>
      <c r="AF205" s="931"/>
      <c r="AG205" s="530">
        <f t="shared" si="413"/>
        <v>-60</v>
      </c>
      <c r="AH205" s="530" t="str">
        <f t="shared" si="414"/>
        <v xml:space="preserve">0 </v>
      </c>
      <c r="AI205" s="641"/>
      <c r="AJ205" s="537"/>
      <c r="AK205" s="537"/>
      <c r="AL205" s="537"/>
      <c r="AM205" s="537"/>
      <c r="AN205" s="537"/>
      <c r="AO205" s="683" t="str">
        <f t="shared" si="415"/>
        <v>OK</v>
      </c>
      <c r="AP205" s="141"/>
      <c r="AQ205" s="141"/>
      <c r="AR205" s="552"/>
      <c r="AS205" s="552"/>
      <c r="AT205" s="683" t="str">
        <f t="shared" si="416"/>
        <v>OK</v>
      </c>
      <c r="AU205" s="593"/>
      <c r="AV205" s="530">
        <f t="shared" si="417"/>
        <v>0</v>
      </c>
      <c r="AW205" s="842">
        <f t="shared" si="418"/>
        <v>0</v>
      </c>
      <c r="AX205" s="115">
        <f>L205</f>
        <v>10</v>
      </c>
      <c r="AY205" s="5">
        <f>AE205</f>
        <v>0</v>
      </c>
      <c r="AZ205" s="7">
        <f>AY205-AX205</f>
        <v>-10</v>
      </c>
      <c r="BA205" s="335">
        <f>AZ205/AX205</f>
        <v>-1</v>
      </c>
      <c r="BB205" s="23">
        <f>M205</f>
        <v>60</v>
      </c>
      <c r="BC205" s="5">
        <f>AW205</f>
        <v>0</v>
      </c>
      <c r="BD205" s="7">
        <f>BC205-BB205</f>
        <v>-60</v>
      </c>
      <c r="BE205" s="335">
        <f>BD205/BB205</f>
        <v>-1</v>
      </c>
      <c r="BG205" s="826" t="str">
        <f>RIGHT(LEFT(I205,3),2)&amp;"."&amp;RIGHT(LEFT(I205,5),2)</f>
        <v>12.11</v>
      </c>
      <c r="BH205" s="607" t="b">
        <f>COUNTIF('Codes SEC'!$B$2:$B$250,Ministres!BG205)&gt;0</f>
        <v>1</v>
      </c>
    </row>
    <row r="206" spans="1:66" s="4" customFormat="1" ht="12.75" customHeight="1" x14ac:dyDescent="0.25">
      <c r="A206" s="227"/>
      <c r="B206" s="209"/>
      <c r="C206" s="253"/>
      <c r="D206" s="625"/>
      <c r="E206" s="280"/>
      <c r="F206" s="253"/>
      <c r="G206" s="695"/>
      <c r="H206" s="886"/>
      <c r="I206" s="403"/>
      <c r="J206" s="381"/>
      <c r="K206" s="514" t="s">
        <v>95</v>
      </c>
      <c r="L206" s="315">
        <f t="shared" ref="L206:BE206" si="419">L202+L204+L205</f>
        <v>236</v>
      </c>
      <c r="M206" s="737">
        <f t="shared" si="419"/>
        <v>286</v>
      </c>
      <c r="N206" s="930">
        <f t="shared" si="419"/>
        <v>0</v>
      </c>
      <c r="O206" s="790">
        <f t="shared" si="419"/>
        <v>-236</v>
      </c>
      <c r="P206" s="790">
        <f t="shared" si="419"/>
        <v>0</v>
      </c>
      <c r="Q206" s="787">
        <f t="shared" si="419"/>
        <v>0</v>
      </c>
      <c r="R206" s="648">
        <f t="shared" si="419"/>
        <v>0</v>
      </c>
      <c r="S206" s="648">
        <f t="shared" si="419"/>
        <v>0</v>
      </c>
      <c r="T206" s="648">
        <f t="shared" si="419"/>
        <v>0</v>
      </c>
      <c r="U206" s="648">
        <f t="shared" si="419"/>
        <v>0</v>
      </c>
      <c r="V206" s="648">
        <f t="shared" si="419"/>
        <v>0</v>
      </c>
      <c r="W206" s="790"/>
      <c r="X206" s="649">
        <f t="shared" si="419"/>
        <v>0</v>
      </c>
      <c r="Y206" s="649">
        <f t="shared" si="419"/>
        <v>0</v>
      </c>
      <c r="Z206" s="648">
        <f t="shared" si="419"/>
        <v>0</v>
      </c>
      <c r="AA206" s="648">
        <f t="shared" si="419"/>
        <v>0</v>
      </c>
      <c r="AB206" s="790"/>
      <c r="AC206" s="649">
        <f t="shared" si="419"/>
        <v>0</v>
      </c>
      <c r="AD206" s="790">
        <f>AD202+AD204+AD205</f>
        <v>0</v>
      </c>
      <c r="AE206" s="843">
        <f>AE202+AE204+AE205</f>
        <v>0</v>
      </c>
      <c r="AF206" s="930">
        <f t="shared" si="419"/>
        <v>0</v>
      </c>
      <c r="AG206" s="790">
        <f t="shared" si="419"/>
        <v>-286</v>
      </c>
      <c r="AH206" s="790">
        <f t="shared" si="419"/>
        <v>0</v>
      </c>
      <c r="AI206" s="787">
        <f t="shared" si="419"/>
        <v>0</v>
      </c>
      <c r="AJ206" s="648">
        <f t="shared" si="419"/>
        <v>0</v>
      </c>
      <c r="AK206" s="648">
        <f t="shared" si="419"/>
        <v>0</v>
      </c>
      <c r="AL206" s="648">
        <f t="shared" si="419"/>
        <v>0</v>
      </c>
      <c r="AM206" s="648">
        <f t="shared" si="419"/>
        <v>0</v>
      </c>
      <c r="AN206" s="648">
        <f t="shared" si="419"/>
        <v>0</v>
      </c>
      <c r="AO206" s="790"/>
      <c r="AP206" s="649">
        <f t="shared" si="419"/>
        <v>0</v>
      </c>
      <c r="AQ206" s="649">
        <f t="shared" si="419"/>
        <v>0</v>
      </c>
      <c r="AR206" s="648">
        <f t="shared" si="419"/>
        <v>0</v>
      </c>
      <c r="AS206" s="648">
        <f t="shared" si="419"/>
        <v>0</v>
      </c>
      <c r="AT206" s="790"/>
      <c r="AU206" s="649">
        <f t="shared" si="419"/>
        <v>0</v>
      </c>
      <c r="AV206" s="790">
        <f t="shared" si="419"/>
        <v>0</v>
      </c>
      <c r="AW206" s="843">
        <f t="shared" si="419"/>
        <v>0</v>
      </c>
      <c r="AX206" s="336">
        <f t="shared" si="419"/>
        <v>236</v>
      </c>
      <c r="AY206" s="337">
        <f t="shared" si="419"/>
        <v>0</v>
      </c>
      <c r="AZ206" s="338">
        <f t="shared" si="419"/>
        <v>-236</v>
      </c>
      <c r="BA206" s="339">
        <f t="shared" si="419"/>
        <v>-3</v>
      </c>
      <c r="BB206" s="322">
        <f t="shared" si="419"/>
        <v>286</v>
      </c>
      <c r="BC206" s="337">
        <f t="shared" si="419"/>
        <v>0</v>
      </c>
      <c r="BD206" s="338">
        <f t="shared" si="419"/>
        <v>-286</v>
      </c>
      <c r="BE206" s="339">
        <f t="shared" si="419"/>
        <v>-3</v>
      </c>
      <c r="BF206" s="41"/>
      <c r="BG206" s="826"/>
      <c r="BH206" s="607"/>
      <c r="BI206" s="41"/>
      <c r="BJ206" s="41"/>
      <c r="BK206" s="41"/>
      <c r="BL206" s="41"/>
      <c r="BM206" s="41"/>
      <c r="BN206" s="41"/>
    </row>
    <row r="207" spans="1:66" ht="12.75" customHeight="1" x14ac:dyDescent="0.25">
      <c r="A207" s="222"/>
      <c r="C207" s="116"/>
      <c r="D207" s="620"/>
      <c r="F207" s="117"/>
      <c r="G207" s="694"/>
      <c r="H207" s="878"/>
      <c r="I207" s="397"/>
      <c r="J207" s="380"/>
      <c r="K207" s="431"/>
      <c r="L207" s="738"/>
      <c r="M207" s="739"/>
      <c r="N207" s="932"/>
      <c r="O207" s="125"/>
      <c r="P207" s="125"/>
      <c r="Q207" s="642"/>
      <c r="R207" s="538"/>
      <c r="S207" s="538"/>
      <c r="T207" s="538"/>
      <c r="U207" s="538"/>
      <c r="V207" s="538"/>
      <c r="W207" s="532"/>
      <c r="X207" s="143"/>
      <c r="Y207" s="143"/>
      <c r="Z207" s="553"/>
      <c r="AA207" s="553"/>
      <c r="AB207" s="532"/>
      <c r="AC207" s="594"/>
      <c r="AD207" s="125"/>
      <c r="AE207" s="848"/>
      <c r="AF207" s="932"/>
      <c r="AG207" s="125"/>
      <c r="AH207" s="125"/>
      <c r="AI207" s="642"/>
      <c r="AJ207" s="538"/>
      <c r="AK207" s="538"/>
      <c r="AL207" s="538"/>
      <c r="AM207" s="538"/>
      <c r="AN207" s="538"/>
      <c r="AO207" s="532"/>
      <c r="AP207" s="143"/>
      <c r="AQ207" s="143"/>
      <c r="AR207" s="553"/>
      <c r="AS207" s="553"/>
      <c r="AT207" s="532"/>
      <c r="AU207" s="594"/>
      <c r="AV207" s="125"/>
      <c r="AW207" s="848"/>
      <c r="AX207" s="124"/>
      <c r="AY207" s="6"/>
      <c r="AZ207" s="6"/>
      <c r="BA207" s="341"/>
      <c r="BB207" s="311"/>
      <c r="BC207" s="6"/>
      <c r="BD207" s="6"/>
      <c r="BE207" s="341"/>
      <c r="BG207" s="826"/>
      <c r="BH207" s="607"/>
    </row>
    <row r="208" spans="1:66" ht="12.75" customHeight="1" x14ac:dyDescent="0.25">
      <c r="A208" s="222"/>
      <c r="C208" s="116"/>
      <c r="D208" s="620"/>
      <c r="F208" s="117"/>
      <c r="G208" s="694"/>
      <c r="H208" s="878"/>
      <c r="I208" s="397"/>
      <c r="J208" s="380"/>
      <c r="K208" s="469" t="s">
        <v>58</v>
      </c>
      <c r="L208" s="738"/>
      <c r="M208" s="739"/>
      <c r="N208" s="932"/>
      <c r="O208" s="125"/>
      <c r="P208" s="125"/>
      <c r="Q208" s="642"/>
      <c r="R208" s="538"/>
      <c r="S208" s="538"/>
      <c r="T208" s="538"/>
      <c r="U208" s="538"/>
      <c r="V208" s="538"/>
      <c r="W208" s="532"/>
      <c r="X208" s="143"/>
      <c r="Y208" s="143"/>
      <c r="Z208" s="553"/>
      <c r="AA208" s="553"/>
      <c r="AB208" s="532"/>
      <c r="AC208" s="594"/>
      <c r="AD208" s="125"/>
      <c r="AE208" s="848"/>
      <c r="AF208" s="932"/>
      <c r="AG208" s="125"/>
      <c r="AH208" s="125"/>
      <c r="AI208" s="642"/>
      <c r="AJ208" s="538"/>
      <c r="AK208" s="538"/>
      <c r="AL208" s="538"/>
      <c r="AM208" s="538"/>
      <c r="AN208" s="538"/>
      <c r="AO208" s="532"/>
      <c r="AP208" s="143"/>
      <c r="AQ208" s="143"/>
      <c r="AR208" s="553"/>
      <c r="AS208" s="553"/>
      <c r="AT208" s="532"/>
      <c r="AU208" s="594"/>
      <c r="AV208" s="125"/>
      <c r="AW208" s="848"/>
      <c r="AX208" s="124"/>
      <c r="AY208" s="6"/>
      <c r="AZ208" s="6"/>
      <c r="BA208" s="341"/>
      <c r="BB208" s="311"/>
      <c r="BC208" s="6"/>
      <c r="BD208" s="6"/>
      <c r="BE208" s="341"/>
      <c r="BG208" s="826"/>
      <c r="BH208" s="607"/>
    </row>
    <row r="209" spans="1:66" ht="12.75" customHeight="1" x14ac:dyDescent="0.25">
      <c r="A209" s="222"/>
      <c r="C209" s="116"/>
      <c r="D209" s="620"/>
      <c r="F209" s="117"/>
      <c r="G209" s="694"/>
      <c r="H209" s="878"/>
      <c r="I209" s="397"/>
      <c r="J209" s="380"/>
      <c r="K209" s="469"/>
      <c r="L209" s="738"/>
      <c r="M209" s="739"/>
      <c r="N209" s="932"/>
      <c r="O209" s="125"/>
      <c r="P209" s="125"/>
      <c r="Q209" s="642"/>
      <c r="R209" s="538"/>
      <c r="S209" s="538"/>
      <c r="T209" s="538"/>
      <c r="U209" s="538"/>
      <c r="V209" s="538"/>
      <c r="W209" s="532"/>
      <c r="X209" s="143"/>
      <c r="Y209" s="143"/>
      <c r="Z209" s="553"/>
      <c r="AA209" s="553"/>
      <c r="AB209" s="532"/>
      <c r="AC209" s="594"/>
      <c r="AD209" s="125"/>
      <c r="AE209" s="848"/>
      <c r="AF209" s="932"/>
      <c r="AG209" s="125"/>
      <c r="AH209" s="125"/>
      <c r="AI209" s="642"/>
      <c r="AJ209" s="538"/>
      <c r="AK209" s="538"/>
      <c r="AL209" s="538"/>
      <c r="AM209" s="538"/>
      <c r="AN209" s="538"/>
      <c r="AO209" s="532"/>
      <c r="AP209" s="143"/>
      <c r="AQ209" s="143"/>
      <c r="AR209" s="553"/>
      <c r="AS209" s="553"/>
      <c r="AT209" s="532"/>
      <c r="AU209" s="594"/>
      <c r="AV209" s="125"/>
      <c r="AW209" s="848"/>
      <c r="AX209" s="124"/>
      <c r="AY209" s="6"/>
      <c r="AZ209" s="6"/>
      <c r="BA209" s="341"/>
      <c r="BB209" s="311"/>
      <c r="BC209" s="6"/>
      <c r="BD209" s="6"/>
      <c r="BE209" s="341"/>
      <c r="BG209" s="826"/>
      <c r="BH209" s="607"/>
    </row>
    <row r="210" spans="1:66" ht="34.950000000000003" customHeight="1" x14ac:dyDescent="0.25">
      <c r="A210" s="222" t="s">
        <v>39</v>
      </c>
      <c r="B210" s="30">
        <v>9</v>
      </c>
      <c r="C210" s="116" t="s">
        <v>60</v>
      </c>
      <c r="D210" s="620">
        <v>1000</v>
      </c>
      <c r="F210" s="117">
        <v>12</v>
      </c>
      <c r="G210" s="694">
        <v>1</v>
      </c>
      <c r="H210" s="878" t="str">
        <f t="shared" si="309"/>
        <v>025</v>
      </c>
      <c r="I210" s="397" t="s">
        <v>3258</v>
      </c>
      <c r="J210" s="380" t="s">
        <v>1977</v>
      </c>
      <c r="K210" s="408" t="s">
        <v>5745</v>
      </c>
      <c r="L210" s="733">
        <v>30</v>
      </c>
      <c r="M210" s="734">
        <v>30</v>
      </c>
      <c r="N210" s="931"/>
      <c r="O210" s="530">
        <f t="shared" ref="O210" si="420">IF(N210&gt;L210,"0 ",N210-L210)</f>
        <v>-30</v>
      </c>
      <c r="P210" s="530" t="str">
        <f t="shared" ref="P210" si="421">IF(N210&lt;L210,"0 ",N210-L210)</f>
        <v xml:space="preserve">0 </v>
      </c>
      <c r="Q210" s="646"/>
      <c r="R210" s="536"/>
      <c r="S210" s="536"/>
      <c r="T210" s="536"/>
      <c r="U210" s="536"/>
      <c r="V210" s="536"/>
      <c r="W210" s="683" t="str">
        <f>IF(SUM(Q210:V210)=X210,"OK",SUM(Q210:V210)-X210)</f>
        <v>OK</v>
      </c>
      <c r="X210" s="141"/>
      <c r="Y210" s="141"/>
      <c r="Z210" s="552"/>
      <c r="AA210" s="552"/>
      <c r="AB210" s="683" t="str">
        <f>IF(SUM(Z210:AA210)=AC210,"OK",SUM(Z210:AA210)-AC210)</f>
        <v>OK</v>
      </c>
      <c r="AC210" s="593"/>
      <c r="AD210" s="530">
        <f t="shared" ref="AD210" si="422">X210+Y210+AC210</f>
        <v>0</v>
      </c>
      <c r="AE210" s="842">
        <f t="shared" ref="AE210" si="423">N210+AD210</f>
        <v>0</v>
      </c>
      <c r="AF210" s="931"/>
      <c r="AG210" s="530">
        <f t="shared" ref="AG210" si="424">IF(AF210&gt;M210,"0 ",AF210-M210)</f>
        <v>-30</v>
      </c>
      <c r="AH210" s="530" t="str">
        <f t="shared" ref="AH210" si="425">IF(AF210&lt;M210,"0 ",AF210-M210)</f>
        <v xml:space="preserve">0 </v>
      </c>
      <c r="AI210" s="641"/>
      <c r="AJ210" s="537"/>
      <c r="AK210" s="537"/>
      <c r="AL210" s="537"/>
      <c r="AM210" s="537"/>
      <c r="AN210" s="537"/>
      <c r="AO210" s="683" t="str">
        <f>IF(SUM(AI210:AN210)=AP210,"OK",SUM(AI210:AN210)-AP210)</f>
        <v>OK</v>
      </c>
      <c r="AP210" s="141"/>
      <c r="AQ210" s="141"/>
      <c r="AR210" s="552"/>
      <c r="AS210" s="552"/>
      <c r="AT210" s="683" t="str">
        <f>IF(SUM(AR210:AS210)=AU210,"OK",SUM(AR210:AS210)-AU210)</f>
        <v>OK</v>
      </c>
      <c r="AU210" s="593"/>
      <c r="AV210" s="530">
        <f t="shared" ref="AV210" si="426">AP210+AQ210+AU210</f>
        <v>0</v>
      </c>
      <c r="AW210" s="842">
        <f t="shared" ref="AW210" si="427">AF210+AV210</f>
        <v>0</v>
      </c>
      <c r="AX210" s="115">
        <f>L210</f>
        <v>30</v>
      </c>
      <c r="AY210" s="5">
        <f>AE210</f>
        <v>0</v>
      </c>
      <c r="AZ210" s="7">
        <f>AY210-AX210</f>
        <v>-30</v>
      </c>
      <c r="BA210" s="335">
        <f>AZ210/AX210</f>
        <v>-1</v>
      </c>
      <c r="BB210" s="23">
        <f>M210</f>
        <v>30</v>
      </c>
      <c r="BC210" s="5">
        <f>AW210</f>
        <v>0</v>
      </c>
      <c r="BD210" s="7">
        <f>BC210-BB210</f>
        <v>-30</v>
      </c>
      <c r="BE210" s="335">
        <f>BD210/BB210</f>
        <v>-1</v>
      </c>
      <c r="BG210" s="826" t="str">
        <f>RIGHT(LEFT(I210,3),2)&amp;"."&amp;RIGHT(LEFT(I210,5),2)</f>
        <v>74.22</v>
      </c>
      <c r="BH210" s="607" t="b">
        <f>COUNTIF('Codes SEC'!$B$2:$B$250,Ministres!BG210)&gt;0</f>
        <v>1</v>
      </c>
    </row>
    <row r="211" spans="1:66" ht="12.75" customHeight="1" x14ac:dyDescent="0.25">
      <c r="A211" s="225"/>
      <c r="B211" s="206"/>
      <c r="C211" s="253"/>
      <c r="D211" s="621"/>
      <c r="E211" s="275"/>
      <c r="F211" s="269"/>
      <c r="G211" s="695"/>
      <c r="H211" s="886"/>
      <c r="I211" s="403"/>
      <c r="J211" s="381"/>
      <c r="K211" s="514" t="s">
        <v>59</v>
      </c>
      <c r="L211" s="315">
        <f t="shared" ref="L211:P211" si="428">L210</f>
        <v>30</v>
      </c>
      <c r="M211" s="737">
        <f t="shared" si="428"/>
        <v>30</v>
      </c>
      <c r="N211" s="930">
        <f t="shared" si="428"/>
        <v>0</v>
      </c>
      <c r="O211" s="790">
        <f t="shared" si="428"/>
        <v>-30</v>
      </c>
      <c r="P211" s="790" t="str">
        <f t="shared" si="428"/>
        <v xml:space="preserve">0 </v>
      </c>
      <c r="Q211" s="787">
        <f t="shared" ref="Q211:V211" si="429">Q210</f>
        <v>0</v>
      </c>
      <c r="R211" s="648">
        <f t="shared" si="429"/>
        <v>0</v>
      </c>
      <c r="S211" s="648">
        <f t="shared" si="429"/>
        <v>0</v>
      </c>
      <c r="T211" s="648">
        <f t="shared" si="429"/>
        <v>0</v>
      </c>
      <c r="U211" s="648">
        <f t="shared" si="429"/>
        <v>0</v>
      </c>
      <c r="V211" s="648">
        <f t="shared" si="429"/>
        <v>0</v>
      </c>
      <c r="W211" s="790"/>
      <c r="X211" s="649">
        <f>X210</f>
        <v>0</v>
      </c>
      <c r="Y211" s="649">
        <f>Y210</f>
        <v>0</v>
      </c>
      <c r="Z211" s="648">
        <f>Z210</f>
        <v>0</v>
      </c>
      <c r="AA211" s="648">
        <f>AA210</f>
        <v>0</v>
      </c>
      <c r="AB211" s="790"/>
      <c r="AC211" s="649">
        <f>AC210</f>
        <v>0</v>
      </c>
      <c r="AD211" s="790">
        <f>AD210</f>
        <v>0</v>
      </c>
      <c r="AE211" s="843">
        <f>AE210</f>
        <v>0</v>
      </c>
      <c r="AF211" s="930">
        <f t="shared" ref="AF211:AH211" si="430">AF210</f>
        <v>0</v>
      </c>
      <c r="AG211" s="790">
        <f t="shared" si="430"/>
        <v>-30</v>
      </c>
      <c r="AH211" s="790" t="str">
        <f t="shared" si="430"/>
        <v xml:space="preserve">0 </v>
      </c>
      <c r="AI211" s="787">
        <f t="shared" ref="AI211:AN211" si="431">AI210</f>
        <v>0</v>
      </c>
      <c r="AJ211" s="648">
        <f t="shared" si="431"/>
        <v>0</v>
      </c>
      <c r="AK211" s="648">
        <f t="shared" si="431"/>
        <v>0</v>
      </c>
      <c r="AL211" s="648">
        <f t="shared" si="431"/>
        <v>0</v>
      </c>
      <c r="AM211" s="648">
        <f t="shared" si="431"/>
        <v>0</v>
      </c>
      <c r="AN211" s="648">
        <f t="shared" si="431"/>
        <v>0</v>
      </c>
      <c r="AO211" s="790"/>
      <c r="AP211" s="649">
        <f>AP210</f>
        <v>0</v>
      </c>
      <c r="AQ211" s="649">
        <f>AQ210</f>
        <v>0</v>
      </c>
      <c r="AR211" s="648">
        <f>AR210</f>
        <v>0</v>
      </c>
      <c r="AS211" s="648">
        <f>AS210</f>
        <v>0</v>
      </c>
      <c r="AT211" s="790"/>
      <c r="AU211" s="649">
        <f t="shared" ref="AU211:BE211" si="432">AU210</f>
        <v>0</v>
      </c>
      <c r="AV211" s="790">
        <f t="shared" ref="AV211" si="433">AV210</f>
        <v>0</v>
      </c>
      <c r="AW211" s="843">
        <f t="shared" si="432"/>
        <v>0</v>
      </c>
      <c r="AX211" s="336">
        <f t="shared" si="432"/>
        <v>30</v>
      </c>
      <c r="AY211" s="337">
        <f t="shared" si="432"/>
        <v>0</v>
      </c>
      <c r="AZ211" s="338">
        <f t="shared" si="432"/>
        <v>-30</v>
      </c>
      <c r="BA211" s="339">
        <f t="shared" si="432"/>
        <v>-1</v>
      </c>
      <c r="BB211" s="322">
        <f t="shared" si="432"/>
        <v>30</v>
      </c>
      <c r="BC211" s="337">
        <f t="shared" si="432"/>
        <v>0</v>
      </c>
      <c r="BD211" s="338">
        <f t="shared" si="432"/>
        <v>-30</v>
      </c>
      <c r="BE211" s="339">
        <f t="shared" si="432"/>
        <v>-1</v>
      </c>
      <c r="BG211" s="826"/>
      <c r="BH211" s="607"/>
    </row>
    <row r="212" spans="1:66" s="27" customFormat="1" ht="12.75" customHeight="1" x14ac:dyDescent="0.25">
      <c r="A212" s="226"/>
      <c r="B212" s="207"/>
      <c r="C212" s="254"/>
      <c r="D212" s="300"/>
      <c r="E212" s="276"/>
      <c r="F212" s="300"/>
      <c r="G212" s="696"/>
      <c r="H212" s="887"/>
      <c r="I212" s="444"/>
      <c r="J212" s="393"/>
      <c r="K212" s="404" t="s">
        <v>5280</v>
      </c>
      <c r="L212" s="729">
        <f t="shared" ref="L212:P212" si="434">L206+L211</f>
        <v>266</v>
      </c>
      <c r="M212" s="730">
        <f t="shared" si="434"/>
        <v>316</v>
      </c>
      <c r="N212" s="844">
        <f t="shared" si="434"/>
        <v>0</v>
      </c>
      <c r="O212" s="665">
        <f t="shared" si="434"/>
        <v>-266</v>
      </c>
      <c r="P212" s="665">
        <f t="shared" si="434"/>
        <v>0</v>
      </c>
      <c r="Q212" s="638">
        <f t="shared" ref="Q212:V212" si="435">Q206+Q211</f>
        <v>0</v>
      </c>
      <c r="R212" s="130">
        <f t="shared" si="435"/>
        <v>0</v>
      </c>
      <c r="S212" s="130">
        <f t="shared" si="435"/>
        <v>0</v>
      </c>
      <c r="T212" s="130">
        <f t="shared" si="435"/>
        <v>0</v>
      </c>
      <c r="U212" s="130">
        <f t="shared" si="435"/>
        <v>0</v>
      </c>
      <c r="V212" s="130">
        <f t="shared" si="435"/>
        <v>0</v>
      </c>
      <c r="W212" s="665"/>
      <c r="X212" s="130">
        <f>X206+X211</f>
        <v>0</v>
      </c>
      <c r="Y212" s="130">
        <f>Y206+Y211</f>
        <v>0</v>
      </c>
      <c r="Z212" s="130">
        <f>Z206+Z211</f>
        <v>0</v>
      </c>
      <c r="AA212" s="130">
        <f>AA206+AA211</f>
        <v>0</v>
      </c>
      <c r="AB212" s="665"/>
      <c r="AC212" s="130">
        <f>AC206+AC211</f>
        <v>0</v>
      </c>
      <c r="AD212" s="665">
        <f>AD206+AD211</f>
        <v>0</v>
      </c>
      <c r="AE212" s="845">
        <f>AE206+AE211</f>
        <v>0</v>
      </c>
      <c r="AF212" s="844">
        <f t="shared" ref="AF212:AH212" si="436">AF206+AF211</f>
        <v>0</v>
      </c>
      <c r="AG212" s="665">
        <f t="shared" si="436"/>
        <v>-316</v>
      </c>
      <c r="AH212" s="665">
        <f t="shared" si="436"/>
        <v>0</v>
      </c>
      <c r="AI212" s="638">
        <f t="shared" ref="AI212:AN212" si="437">AI206+AI211</f>
        <v>0</v>
      </c>
      <c r="AJ212" s="130">
        <f t="shared" si="437"/>
        <v>0</v>
      </c>
      <c r="AK212" s="130">
        <f t="shared" si="437"/>
        <v>0</v>
      </c>
      <c r="AL212" s="130">
        <f t="shared" si="437"/>
        <v>0</v>
      </c>
      <c r="AM212" s="130">
        <f t="shared" si="437"/>
        <v>0</v>
      </c>
      <c r="AN212" s="130">
        <f t="shared" si="437"/>
        <v>0</v>
      </c>
      <c r="AO212" s="665"/>
      <c r="AP212" s="130">
        <f>AP206+AP211</f>
        <v>0</v>
      </c>
      <c r="AQ212" s="130">
        <f>AQ206+AQ211</f>
        <v>0</v>
      </c>
      <c r="AR212" s="130">
        <f>AR206+AR211</f>
        <v>0</v>
      </c>
      <c r="AS212" s="130">
        <f>AS206+AS211</f>
        <v>0</v>
      </c>
      <c r="AT212" s="665"/>
      <c r="AU212" s="130">
        <f t="shared" ref="AU212:BE212" si="438">AU206+AU211</f>
        <v>0</v>
      </c>
      <c r="AV212" s="665">
        <f t="shared" ref="AV212" si="439">AV206+AV211</f>
        <v>0</v>
      </c>
      <c r="AW212" s="845">
        <f t="shared" si="438"/>
        <v>0</v>
      </c>
      <c r="AX212" s="314">
        <f t="shared" si="438"/>
        <v>266</v>
      </c>
      <c r="AY212" s="131">
        <f t="shared" si="438"/>
        <v>0</v>
      </c>
      <c r="AZ212" s="132">
        <f t="shared" si="438"/>
        <v>-266</v>
      </c>
      <c r="BA212" s="340">
        <f t="shared" si="438"/>
        <v>-4</v>
      </c>
      <c r="BB212" s="310">
        <f t="shared" si="438"/>
        <v>316</v>
      </c>
      <c r="BC212" s="131">
        <f t="shared" si="438"/>
        <v>0</v>
      </c>
      <c r="BD212" s="132">
        <f t="shared" si="438"/>
        <v>-316</v>
      </c>
      <c r="BE212" s="340">
        <f t="shared" si="438"/>
        <v>-4</v>
      </c>
      <c r="BF212" s="41"/>
      <c r="BG212" s="826"/>
      <c r="BH212" s="607"/>
      <c r="BI212" s="40"/>
      <c r="BJ212" s="40"/>
      <c r="BK212" s="40"/>
      <c r="BL212" s="40"/>
      <c r="BM212" s="40"/>
      <c r="BN212" s="40"/>
    </row>
    <row r="213" spans="1:66" ht="12.75" customHeight="1" x14ac:dyDescent="0.25">
      <c r="A213" s="222"/>
      <c r="C213" s="116"/>
      <c r="D213" s="620"/>
      <c r="F213" s="117"/>
      <c r="G213" s="690"/>
      <c r="H213" s="878"/>
      <c r="I213" s="397"/>
      <c r="J213" s="380"/>
      <c r="K213" s="405" t="s">
        <v>208</v>
      </c>
      <c r="L213" s="731">
        <v>0</v>
      </c>
      <c r="M213" s="732">
        <v>0</v>
      </c>
      <c r="N213" s="929">
        <v>0</v>
      </c>
      <c r="O213" s="530">
        <v>0</v>
      </c>
      <c r="P213" s="530">
        <v>0</v>
      </c>
      <c r="Q213" s="641">
        <v>0</v>
      </c>
      <c r="R213" s="537">
        <v>0</v>
      </c>
      <c r="S213" s="537">
        <v>0</v>
      </c>
      <c r="T213" s="537">
        <v>0</v>
      </c>
      <c r="U213" s="537">
        <v>0</v>
      </c>
      <c r="V213" s="537">
        <v>0</v>
      </c>
      <c r="W213" s="530"/>
      <c r="X213" s="142">
        <v>0</v>
      </c>
      <c r="Y213" s="142">
        <v>0</v>
      </c>
      <c r="Z213" s="537">
        <v>0</v>
      </c>
      <c r="AA213" s="537">
        <v>0</v>
      </c>
      <c r="AB213" s="530"/>
      <c r="AC213" s="142">
        <v>0</v>
      </c>
      <c r="AD213" s="530">
        <v>0</v>
      </c>
      <c r="AE213" s="842">
        <v>0</v>
      </c>
      <c r="AF213" s="929">
        <v>0</v>
      </c>
      <c r="AG213" s="530">
        <v>0</v>
      </c>
      <c r="AH213" s="530">
        <v>0</v>
      </c>
      <c r="AI213" s="641">
        <v>0</v>
      </c>
      <c r="AJ213" s="537">
        <v>0</v>
      </c>
      <c r="AK213" s="537">
        <v>0</v>
      </c>
      <c r="AL213" s="537">
        <v>0</v>
      </c>
      <c r="AM213" s="537">
        <v>0</v>
      </c>
      <c r="AN213" s="537">
        <v>0</v>
      </c>
      <c r="AO213" s="530"/>
      <c r="AP213" s="142">
        <v>0</v>
      </c>
      <c r="AQ213" s="142">
        <v>0</v>
      </c>
      <c r="AR213" s="537">
        <v>0</v>
      </c>
      <c r="AS213" s="537">
        <v>0</v>
      </c>
      <c r="AT213" s="530"/>
      <c r="AU213" s="142">
        <v>0</v>
      </c>
      <c r="AV213" s="530">
        <v>0</v>
      </c>
      <c r="AW213" s="842">
        <v>0</v>
      </c>
      <c r="AX213" s="115">
        <v>0</v>
      </c>
      <c r="AY213" s="5">
        <v>0</v>
      </c>
      <c r="AZ213" s="5">
        <v>0</v>
      </c>
      <c r="BA213" s="335">
        <v>0</v>
      </c>
      <c r="BB213" s="23">
        <v>0</v>
      </c>
      <c r="BC213" s="5">
        <v>0</v>
      </c>
      <c r="BD213" s="5">
        <v>0</v>
      </c>
      <c r="BE213" s="335">
        <v>0</v>
      </c>
      <c r="BG213" s="826"/>
      <c r="BH213" s="607"/>
    </row>
    <row r="214" spans="1:66" ht="12.75" customHeight="1" x14ac:dyDescent="0.25">
      <c r="A214" s="222"/>
      <c r="C214" s="116"/>
      <c r="D214" s="620"/>
      <c r="F214" s="117"/>
      <c r="G214" s="694"/>
      <c r="H214" s="878"/>
      <c r="I214" s="397"/>
      <c r="J214" s="380"/>
      <c r="K214" s="405" t="s">
        <v>96</v>
      </c>
      <c r="L214" s="738">
        <v>0</v>
      </c>
      <c r="M214" s="739">
        <v>0</v>
      </c>
      <c r="N214" s="929">
        <v>0</v>
      </c>
      <c r="O214" s="530">
        <v>0</v>
      </c>
      <c r="P214" s="530">
        <v>0</v>
      </c>
      <c r="Q214" s="641">
        <v>0</v>
      </c>
      <c r="R214" s="537">
        <v>0</v>
      </c>
      <c r="S214" s="537">
        <v>0</v>
      </c>
      <c r="T214" s="537">
        <v>0</v>
      </c>
      <c r="U214" s="537">
        <v>0</v>
      </c>
      <c r="V214" s="537">
        <v>0</v>
      </c>
      <c r="W214" s="530"/>
      <c r="X214" s="142">
        <v>0</v>
      </c>
      <c r="Y214" s="142">
        <v>0</v>
      </c>
      <c r="Z214" s="537">
        <v>0</v>
      </c>
      <c r="AA214" s="537">
        <v>0</v>
      </c>
      <c r="AB214" s="530"/>
      <c r="AC214" s="142">
        <v>0</v>
      </c>
      <c r="AD214" s="530">
        <v>0</v>
      </c>
      <c r="AE214" s="842">
        <v>0</v>
      </c>
      <c r="AF214" s="929">
        <v>0</v>
      </c>
      <c r="AG214" s="530">
        <v>0</v>
      </c>
      <c r="AH214" s="530">
        <v>0</v>
      </c>
      <c r="AI214" s="641">
        <v>0</v>
      </c>
      <c r="AJ214" s="537">
        <v>0</v>
      </c>
      <c r="AK214" s="537">
        <v>0</v>
      </c>
      <c r="AL214" s="537">
        <v>0</v>
      </c>
      <c r="AM214" s="537">
        <v>0</v>
      </c>
      <c r="AN214" s="537">
        <v>0</v>
      </c>
      <c r="AO214" s="530"/>
      <c r="AP214" s="142">
        <v>0</v>
      </c>
      <c r="AQ214" s="142">
        <v>0</v>
      </c>
      <c r="AR214" s="537">
        <v>0</v>
      </c>
      <c r="AS214" s="537">
        <v>0</v>
      </c>
      <c r="AT214" s="530"/>
      <c r="AU214" s="142">
        <v>0</v>
      </c>
      <c r="AV214" s="530">
        <v>0</v>
      </c>
      <c r="AW214" s="842">
        <v>0</v>
      </c>
      <c r="AX214" s="115">
        <v>0</v>
      </c>
      <c r="AY214" s="5">
        <v>0</v>
      </c>
      <c r="AZ214" s="5">
        <v>0</v>
      </c>
      <c r="BA214" s="335">
        <v>0</v>
      </c>
      <c r="BB214" s="23">
        <v>0</v>
      </c>
      <c r="BC214" s="5">
        <v>0</v>
      </c>
      <c r="BD214" s="5">
        <v>0</v>
      </c>
      <c r="BE214" s="335">
        <v>0</v>
      </c>
      <c r="BG214" s="826"/>
      <c r="BH214" s="607"/>
    </row>
    <row r="215" spans="1:66" ht="12.75" customHeight="1" x14ac:dyDescent="0.25">
      <c r="A215" s="222"/>
      <c r="C215" s="116"/>
      <c r="D215" s="620"/>
      <c r="F215" s="117"/>
      <c r="G215" s="694"/>
      <c r="H215" s="878"/>
      <c r="I215" s="397"/>
      <c r="J215" s="380"/>
      <c r="K215" s="405" t="s">
        <v>209</v>
      </c>
      <c r="L215" s="738">
        <v>0</v>
      </c>
      <c r="M215" s="739">
        <v>0</v>
      </c>
      <c r="N215" s="929">
        <v>0</v>
      </c>
      <c r="O215" s="530">
        <v>0</v>
      </c>
      <c r="P215" s="530">
        <v>0</v>
      </c>
      <c r="Q215" s="641">
        <v>0</v>
      </c>
      <c r="R215" s="537">
        <v>0</v>
      </c>
      <c r="S215" s="537">
        <v>0</v>
      </c>
      <c r="T215" s="537">
        <v>0</v>
      </c>
      <c r="U215" s="537">
        <v>0</v>
      </c>
      <c r="V215" s="537">
        <v>0</v>
      </c>
      <c r="W215" s="530"/>
      <c r="X215" s="142">
        <v>0</v>
      </c>
      <c r="Y215" s="142">
        <v>0</v>
      </c>
      <c r="Z215" s="537">
        <v>0</v>
      </c>
      <c r="AA215" s="537">
        <v>0</v>
      </c>
      <c r="AB215" s="530"/>
      <c r="AC215" s="142">
        <v>0</v>
      </c>
      <c r="AD215" s="530">
        <v>0</v>
      </c>
      <c r="AE215" s="842">
        <v>0</v>
      </c>
      <c r="AF215" s="929">
        <v>0</v>
      </c>
      <c r="AG215" s="530">
        <v>0</v>
      </c>
      <c r="AH215" s="530">
        <v>0</v>
      </c>
      <c r="AI215" s="641">
        <v>0</v>
      </c>
      <c r="AJ215" s="537">
        <v>0</v>
      </c>
      <c r="AK215" s="537">
        <v>0</v>
      </c>
      <c r="AL215" s="537">
        <v>0</v>
      </c>
      <c r="AM215" s="537">
        <v>0</v>
      </c>
      <c r="AN215" s="537">
        <v>0</v>
      </c>
      <c r="AO215" s="530"/>
      <c r="AP215" s="142">
        <v>0</v>
      </c>
      <c r="AQ215" s="142">
        <v>0</v>
      </c>
      <c r="AR215" s="537">
        <v>0</v>
      </c>
      <c r="AS215" s="537">
        <v>0</v>
      </c>
      <c r="AT215" s="530"/>
      <c r="AU215" s="142">
        <v>0</v>
      </c>
      <c r="AV215" s="530">
        <v>0</v>
      </c>
      <c r="AW215" s="842">
        <v>0</v>
      </c>
      <c r="AX215" s="115">
        <v>0</v>
      </c>
      <c r="AY215" s="5">
        <v>0</v>
      </c>
      <c r="AZ215" s="5">
        <v>0</v>
      </c>
      <c r="BA215" s="335">
        <v>0</v>
      </c>
      <c r="BB215" s="23">
        <v>0</v>
      </c>
      <c r="BC215" s="5">
        <v>0</v>
      </c>
      <c r="BD215" s="5">
        <v>0</v>
      </c>
      <c r="BE215" s="335">
        <v>0</v>
      </c>
      <c r="BF215" s="40"/>
      <c r="BG215" s="826"/>
      <c r="BH215" s="607"/>
    </row>
    <row r="216" spans="1:66" ht="12.75" customHeight="1" x14ac:dyDescent="0.25">
      <c r="A216" s="222"/>
      <c r="C216" s="116"/>
      <c r="D216" s="620"/>
      <c r="F216" s="117"/>
      <c r="G216" s="694"/>
      <c r="H216" s="878"/>
      <c r="I216" s="397"/>
      <c r="J216" s="380"/>
      <c r="K216" s="405" t="s">
        <v>210</v>
      </c>
      <c r="L216" s="738">
        <v>0</v>
      </c>
      <c r="M216" s="739">
        <v>0</v>
      </c>
      <c r="N216" s="929">
        <v>0</v>
      </c>
      <c r="O216" s="530">
        <v>0</v>
      </c>
      <c r="P216" s="530">
        <v>0</v>
      </c>
      <c r="Q216" s="641">
        <v>0</v>
      </c>
      <c r="R216" s="537">
        <v>0</v>
      </c>
      <c r="S216" s="537">
        <v>0</v>
      </c>
      <c r="T216" s="537">
        <v>0</v>
      </c>
      <c r="U216" s="537">
        <v>0</v>
      </c>
      <c r="V216" s="537">
        <v>0</v>
      </c>
      <c r="W216" s="530"/>
      <c r="X216" s="142">
        <v>0</v>
      </c>
      <c r="Y216" s="142">
        <v>0</v>
      </c>
      <c r="Z216" s="537">
        <v>0</v>
      </c>
      <c r="AA216" s="537">
        <v>0</v>
      </c>
      <c r="AB216" s="530"/>
      <c r="AC216" s="142">
        <v>0</v>
      </c>
      <c r="AD216" s="530">
        <v>0</v>
      </c>
      <c r="AE216" s="842">
        <v>0</v>
      </c>
      <c r="AF216" s="929">
        <v>0</v>
      </c>
      <c r="AG216" s="530">
        <v>0</v>
      </c>
      <c r="AH216" s="530">
        <v>0</v>
      </c>
      <c r="AI216" s="641">
        <v>0</v>
      </c>
      <c r="AJ216" s="537">
        <v>0</v>
      </c>
      <c r="AK216" s="537">
        <v>0</v>
      </c>
      <c r="AL216" s="537">
        <v>0</v>
      </c>
      <c r="AM216" s="537">
        <v>0</v>
      </c>
      <c r="AN216" s="537">
        <v>0</v>
      </c>
      <c r="AO216" s="530"/>
      <c r="AP216" s="142">
        <v>0</v>
      </c>
      <c r="AQ216" s="142">
        <v>0</v>
      </c>
      <c r="AR216" s="537">
        <v>0</v>
      </c>
      <c r="AS216" s="537">
        <v>0</v>
      </c>
      <c r="AT216" s="530"/>
      <c r="AU216" s="142">
        <v>0</v>
      </c>
      <c r="AV216" s="530">
        <v>0</v>
      </c>
      <c r="AW216" s="842">
        <v>0</v>
      </c>
      <c r="AX216" s="115">
        <v>0</v>
      </c>
      <c r="AY216" s="5">
        <v>0</v>
      </c>
      <c r="AZ216" s="5">
        <v>0</v>
      </c>
      <c r="BA216" s="335">
        <v>0</v>
      </c>
      <c r="BB216" s="23">
        <v>0</v>
      </c>
      <c r="BC216" s="5">
        <v>0</v>
      </c>
      <c r="BD216" s="5">
        <v>0</v>
      </c>
      <c r="BE216" s="335">
        <v>0</v>
      </c>
      <c r="BG216" s="826"/>
      <c r="BH216" s="607"/>
    </row>
    <row r="217" spans="1:66" ht="12.75" customHeight="1" x14ac:dyDescent="0.25">
      <c r="A217" s="222"/>
      <c r="C217" s="116"/>
      <c r="D217" s="620"/>
      <c r="F217" s="117"/>
      <c r="G217" s="694"/>
      <c r="H217" s="878"/>
      <c r="I217" s="397"/>
      <c r="J217" s="380"/>
      <c r="K217" s="406" t="s">
        <v>53</v>
      </c>
      <c r="L217" s="738">
        <v>0</v>
      </c>
      <c r="M217" s="739">
        <v>0</v>
      </c>
      <c r="N217" s="929">
        <v>0</v>
      </c>
      <c r="O217" s="530">
        <v>0</v>
      </c>
      <c r="P217" s="530">
        <v>0</v>
      </c>
      <c r="Q217" s="641">
        <v>0</v>
      </c>
      <c r="R217" s="537">
        <v>0</v>
      </c>
      <c r="S217" s="537">
        <v>0</v>
      </c>
      <c r="T217" s="537">
        <v>0</v>
      </c>
      <c r="U217" s="537">
        <v>0</v>
      </c>
      <c r="V217" s="537">
        <v>0</v>
      </c>
      <c r="W217" s="530"/>
      <c r="X217" s="142">
        <v>0</v>
      </c>
      <c r="Y217" s="142">
        <v>0</v>
      </c>
      <c r="Z217" s="537">
        <v>0</v>
      </c>
      <c r="AA217" s="537">
        <v>0</v>
      </c>
      <c r="AB217" s="530"/>
      <c r="AC217" s="142">
        <v>0</v>
      </c>
      <c r="AD217" s="530">
        <v>0</v>
      </c>
      <c r="AE217" s="842">
        <v>0</v>
      </c>
      <c r="AF217" s="929">
        <v>0</v>
      </c>
      <c r="AG217" s="530">
        <v>0</v>
      </c>
      <c r="AH217" s="530">
        <v>0</v>
      </c>
      <c r="AI217" s="641">
        <v>0</v>
      </c>
      <c r="AJ217" s="537">
        <v>0</v>
      </c>
      <c r="AK217" s="537">
        <v>0</v>
      </c>
      <c r="AL217" s="537">
        <v>0</v>
      </c>
      <c r="AM217" s="537">
        <v>0</v>
      </c>
      <c r="AN217" s="537">
        <v>0</v>
      </c>
      <c r="AO217" s="530"/>
      <c r="AP217" s="142">
        <v>0</v>
      </c>
      <c r="AQ217" s="142">
        <v>0</v>
      </c>
      <c r="AR217" s="537">
        <v>0</v>
      </c>
      <c r="AS217" s="537">
        <v>0</v>
      </c>
      <c r="AT217" s="530"/>
      <c r="AU217" s="142">
        <v>0</v>
      </c>
      <c r="AV217" s="530">
        <v>0</v>
      </c>
      <c r="AW217" s="842">
        <v>0</v>
      </c>
      <c r="AX217" s="115">
        <v>0</v>
      </c>
      <c r="AY217" s="5">
        <v>0</v>
      </c>
      <c r="AZ217" s="5">
        <v>0</v>
      </c>
      <c r="BA217" s="335">
        <v>0</v>
      </c>
      <c r="BB217" s="23">
        <v>0</v>
      </c>
      <c r="BC217" s="5">
        <v>0</v>
      </c>
      <c r="BD217" s="5">
        <v>0</v>
      </c>
      <c r="BE217" s="335">
        <v>0</v>
      </c>
      <c r="BG217" s="826"/>
      <c r="BH217" s="607"/>
    </row>
    <row r="218" spans="1:66" ht="12.75" customHeight="1" x14ac:dyDescent="0.25">
      <c r="A218" s="222"/>
      <c r="C218" s="116"/>
      <c r="D218" s="620"/>
      <c r="F218" s="117"/>
      <c r="G218" s="694"/>
      <c r="H218" s="878"/>
      <c r="I218" s="397"/>
      <c r="J218" s="380"/>
      <c r="K218" s="406"/>
      <c r="L218" s="738"/>
      <c r="M218" s="739"/>
      <c r="N218" s="932"/>
      <c r="O218" s="125"/>
      <c r="P218" s="125"/>
      <c r="Q218" s="642"/>
      <c r="R218" s="538"/>
      <c r="S218" s="538"/>
      <c r="T218" s="538"/>
      <c r="U218" s="538"/>
      <c r="V218" s="538"/>
      <c r="W218" s="532"/>
      <c r="X218" s="143"/>
      <c r="Y218" s="143"/>
      <c r="Z218" s="553"/>
      <c r="AA218" s="553"/>
      <c r="AB218" s="532"/>
      <c r="AC218" s="594"/>
      <c r="AD218" s="125"/>
      <c r="AE218" s="848"/>
      <c r="AF218" s="932"/>
      <c r="AG218" s="125"/>
      <c r="AH218" s="125"/>
      <c r="AI218" s="642"/>
      <c r="AJ218" s="538"/>
      <c r="AK218" s="538"/>
      <c r="AL218" s="538"/>
      <c r="AM218" s="538"/>
      <c r="AN218" s="538"/>
      <c r="AO218" s="532"/>
      <c r="AP218" s="143"/>
      <c r="AQ218" s="143"/>
      <c r="AR218" s="553"/>
      <c r="AS218" s="553"/>
      <c r="AT218" s="532"/>
      <c r="AU218" s="594"/>
      <c r="AV218" s="125"/>
      <c r="AW218" s="848"/>
      <c r="AX218" s="124"/>
      <c r="AY218" s="6"/>
      <c r="AZ218" s="6"/>
      <c r="BA218" s="341"/>
      <c r="BB218" s="311"/>
      <c r="BC218" s="6"/>
      <c r="BD218" s="6"/>
      <c r="BE218" s="341"/>
      <c r="BG218" s="826"/>
      <c r="BH218" s="607"/>
    </row>
    <row r="219" spans="1:66" ht="12.75" customHeight="1" x14ac:dyDescent="0.25">
      <c r="A219" s="222"/>
      <c r="C219" s="258"/>
      <c r="D219" s="620"/>
      <c r="F219" s="117"/>
      <c r="G219" s="694"/>
      <c r="H219" s="878"/>
      <c r="I219" s="397"/>
      <c r="J219" s="380"/>
      <c r="K219" s="415"/>
      <c r="L219" s="731"/>
      <c r="M219" s="732"/>
      <c r="N219" s="931"/>
      <c r="O219" s="923"/>
      <c r="P219" s="923"/>
      <c r="Q219" s="641"/>
      <c r="R219" s="537"/>
      <c r="S219" s="537"/>
      <c r="T219" s="537"/>
      <c r="U219" s="537"/>
      <c r="V219" s="537"/>
      <c r="W219" s="531"/>
      <c r="X219" s="141"/>
      <c r="Y219" s="141"/>
      <c r="Z219" s="552"/>
      <c r="AA219" s="552"/>
      <c r="AB219" s="531"/>
      <c r="AC219" s="593"/>
      <c r="AD219" s="923"/>
      <c r="AE219" s="846"/>
      <c r="AF219" s="931"/>
      <c r="AG219" s="923"/>
      <c r="AH219" s="923"/>
      <c r="AI219" s="641"/>
      <c r="AJ219" s="537"/>
      <c r="AK219" s="537"/>
      <c r="AL219" s="537"/>
      <c r="AM219" s="537"/>
      <c r="AN219" s="537"/>
      <c r="AO219" s="531"/>
      <c r="AP219" s="141"/>
      <c r="AQ219" s="141"/>
      <c r="AR219" s="552"/>
      <c r="AS219" s="552"/>
      <c r="AT219" s="531"/>
      <c r="AU219" s="593"/>
      <c r="AV219" s="923"/>
      <c r="AW219" s="846"/>
      <c r="AX219" s="115"/>
      <c r="AY219" s="5"/>
      <c r="AZ219" s="5"/>
      <c r="BA219" s="335"/>
      <c r="BC219" s="5"/>
      <c r="BD219" s="5"/>
      <c r="BE219" s="335"/>
      <c r="BG219" s="826"/>
      <c r="BH219" s="607"/>
    </row>
    <row r="220" spans="1:66" x14ac:dyDescent="0.25">
      <c r="A220" s="21"/>
      <c r="B220" s="112"/>
      <c r="C220" s="119"/>
      <c r="D220" s="623"/>
      <c r="E220" s="278"/>
      <c r="F220" s="116"/>
      <c r="G220" s="694"/>
      <c r="H220" s="878"/>
      <c r="I220" s="397"/>
      <c r="J220" s="380"/>
      <c r="K220" s="400" t="s">
        <v>6560</v>
      </c>
      <c r="L220" s="731"/>
      <c r="M220" s="732"/>
      <c r="N220" s="931"/>
      <c r="O220" s="923"/>
      <c r="P220" s="923"/>
      <c r="Q220" s="641"/>
      <c r="R220" s="537"/>
      <c r="S220" s="537"/>
      <c r="T220" s="537"/>
      <c r="U220" s="537"/>
      <c r="V220" s="537"/>
      <c r="W220" s="531"/>
      <c r="X220" s="141"/>
      <c r="Y220" s="141"/>
      <c r="Z220" s="552"/>
      <c r="AA220" s="552"/>
      <c r="AB220" s="531"/>
      <c r="AC220" s="593"/>
      <c r="AD220" s="923"/>
      <c r="AE220" s="846"/>
      <c r="AF220" s="931"/>
      <c r="AG220" s="923"/>
      <c r="AH220" s="923"/>
      <c r="AI220" s="641"/>
      <c r="AJ220" s="537"/>
      <c r="AK220" s="537"/>
      <c r="AL220" s="537"/>
      <c r="AM220" s="537"/>
      <c r="AN220" s="537"/>
      <c r="AO220" s="531"/>
      <c r="AP220" s="141"/>
      <c r="AQ220" s="141"/>
      <c r="AR220" s="552"/>
      <c r="AS220" s="552"/>
      <c r="AT220" s="531"/>
      <c r="AU220" s="593"/>
      <c r="AV220" s="923"/>
      <c r="AW220" s="846"/>
      <c r="AX220" s="115"/>
      <c r="AY220" s="5"/>
      <c r="AZ220" s="5"/>
      <c r="BA220" s="335"/>
      <c r="BC220" s="5"/>
      <c r="BD220" s="5"/>
      <c r="BE220" s="335"/>
      <c r="BG220" s="826"/>
      <c r="BH220" s="607"/>
    </row>
    <row r="221" spans="1:66" x14ac:dyDescent="0.25">
      <c r="A221" s="21"/>
      <c r="B221" s="112"/>
      <c r="C221" s="119"/>
      <c r="D221" s="623"/>
      <c r="E221" s="278"/>
      <c r="F221" s="116"/>
      <c r="G221" s="694"/>
      <c r="H221" s="878"/>
      <c r="I221" s="397"/>
      <c r="J221" s="380"/>
      <c r="K221" s="418" t="s">
        <v>165</v>
      </c>
      <c r="L221" s="731"/>
      <c r="M221" s="732"/>
      <c r="N221" s="931"/>
      <c r="O221" s="923"/>
      <c r="P221" s="923"/>
      <c r="Q221" s="641"/>
      <c r="R221" s="537"/>
      <c r="S221" s="537"/>
      <c r="T221" s="537"/>
      <c r="U221" s="537"/>
      <c r="V221" s="537"/>
      <c r="W221" s="531"/>
      <c r="X221" s="141"/>
      <c r="Y221" s="141"/>
      <c r="Z221" s="552"/>
      <c r="AA221" s="552"/>
      <c r="AB221" s="531"/>
      <c r="AC221" s="593"/>
      <c r="AD221" s="923"/>
      <c r="AE221" s="846"/>
      <c r="AF221" s="931"/>
      <c r="AG221" s="923"/>
      <c r="AH221" s="923"/>
      <c r="AI221" s="641"/>
      <c r="AJ221" s="537"/>
      <c r="AK221" s="537"/>
      <c r="AL221" s="537"/>
      <c r="AM221" s="537"/>
      <c r="AN221" s="537"/>
      <c r="AO221" s="531"/>
      <c r="AP221" s="141"/>
      <c r="AQ221" s="141"/>
      <c r="AR221" s="552"/>
      <c r="AS221" s="552"/>
      <c r="AT221" s="531"/>
      <c r="AU221" s="593"/>
      <c r="AV221" s="923"/>
      <c r="AW221" s="846"/>
      <c r="AX221" s="115"/>
      <c r="AY221" s="5"/>
      <c r="AZ221" s="5"/>
      <c r="BA221" s="335"/>
      <c r="BC221" s="5"/>
      <c r="BD221" s="5"/>
      <c r="BE221" s="335"/>
      <c r="BG221" s="826"/>
      <c r="BH221" s="607"/>
    </row>
    <row r="222" spans="1:66" x14ac:dyDescent="0.25">
      <c r="A222" s="21"/>
      <c r="B222" s="112"/>
      <c r="C222" s="119"/>
      <c r="D222" s="623"/>
      <c r="E222" s="278"/>
      <c r="F222" s="116"/>
      <c r="G222" s="694"/>
      <c r="H222" s="878"/>
      <c r="I222" s="397"/>
      <c r="J222" s="380"/>
      <c r="K222" s="415"/>
      <c r="L222" s="731"/>
      <c r="M222" s="732"/>
      <c r="N222" s="931"/>
      <c r="O222" s="923"/>
      <c r="P222" s="923"/>
      <c r="Q222" s="641"/>
      <c r="R222" s="537"/>
      <c r="S222" s="537"/>
      <c r="T222" s="537"/>
      <c r="U222" s="537"/>
      <c r="V222" s="537"/>
      <c r="W222" s="531"/>
      <c r="X222" s="141"/>
      <c r="Y222" s="141"/>
      <c r="Z222" s="552"/>
      <c r="AA222" s="552"/>
      <c r="AB222" s="531"/>
      <c r="AC222" s="593"/>
      <c r="AD222" s="923"/>
      <c r="AE222" s="846"/>
      <c r="AF222" s="931"/>
      <c r="AG222" s="923"/>
      <c r="AH222" s="923"/>
      <c r="AI222" s="641"/>
      <c r="AJ222" s="537"/>
      <c r="AK222" s="537"/>
      <c r="AL222" s="537"/>
      <c r="AM222" s="537"/>
      <c r="AN222" s="537"/>
      <c r="AO222" s="531"/>
      <c r="AP222" s="141"/>
      <c r="AQ222" s="141"/>
      <c r="AR222" s="552"/>
      <c r="AS222" s="552"/>
      <c r="AT222" s="531"/>
      <c r="AU222" s="593"/>
      <c r="AV222" s="923"/>
      <c r="AW222" s="846"/>
      <c r="AX222" s="115"/>
      <c r="AY222" s="5"/>
      <c r="AZ222" s="5"/>
      <c r="BA222" s="335"/>
      <c r="BC222" s="5"/>
      <c r="BD222" s="5"/>
      <c r="BE222" s="335"/>
      <c r="BG222" s="826"/>
      <c r="BH222" s="607"/>
    </row>
    <row r="223" spans="1:66" ht="35.1" customHeight="1" x14ac:dyDescent="0.25">
      <c r="A223" s="190" t="s">
        <v>39</v>
      </c>
      <c r="B223" s="603">
        <v>10</v>
      </c>
      <c r="C223" s="120" t="s">
        <v>149</v>
      </c>
      <c r="D223" s="622">
        <v>1000</v>
      </c>
      <c r="E223" s="604"/>
      <c r="F223" s="192">
        <v>12</v>
      </c>
      <c r="G223" s="697">
        <v>1</v>
      </c>
      <c r="H223" s="890" t="str">
        <f t="shared" ref="H223:H277" si="440">LEFT(J223,3)</f>
        <v>001</v>
      </c>
      <c r="I223" s="585" t="s">
        <v>3257</v>
      </c>
      <c r="J223" s="380" t="s">
        <v>5036</v>
      </c>
      <c r="K223" s="422" t="s">
        <v>5210</v>
      </c>
      <c r="L223" s="733">
        <v>0</v>
      </c>
      <c r="M223" s="734">
        <v>0</v>
      </c>
      <c r="N223" s="931"/>
      <c r="O223" s="530">
        <f t="shared" ref="O223:O226" si="441">IF(N223&gt;L223,"0 ",N223-L223)</f>
        <v>0</v>
      </c>
      <c r="P223" s="530">
        <f t="shared" ref="P223:P226" si="442">IF(N223&lt;L223,"0 ",N223-L223)</f>
        <v>0</v>
      </c>
      <c r="Q223" s="646"/>
      <c r="R223" s="536"/>
      <c r="S223" s="536"/>
      <c r="T223" s="536"/>
      <c r="U223" s="536"/>
      <c r="V223" s="536"/>
      <c r="W223" s="683" t="str">
        <f t="shared" ref="W223:W226" si="443">IF(SUM(Q223:V223)=X223,"OK",SUM(Q223:V223)-X223)</f>
        <v>OK</v>
      </c>
      <c r="X223" s="141"/>
      <c r="Y223" s="141"/>
      <c r="Z223" s="552"/>
      <c r="AA223" s="552"/>
      <c r="AB223" s="683" t="str">
        <f t="shared" ref="AB223:AB226" si="444">IF(SUM(Z223:AA223)=AC223,"OK",SUM(Z223:AA223)-AC223)</f>
        <v>OK</v>
      </c>
      <c r="AC223" s="593"/>
      <c r="AD223" s="530">
        <f t="shared" ref="AD223:AD226" si="445">X223+Y223+AC223</f>
        <v>0</v>
      </c>
      <c r="AE223" s="842">
        <f t="shared" ref="AE223:AE226" si="446">N223+AD223</f>
        <v>0</v>
      </c>
      <c r="AF223" s="931"/>
      <c r="AG223" s="530">
        <f t="shared" ref="AG223:AG226" si="447">IF(AF223&gt;M223,"0 ",AF223-M223)</f>
        <v>0</v>
      </c>
      <c r="AH223" s="530">
        <f t="shared" ref="AH223:AH226" si="448">IF(AF223&lt;M223,"0 ",AF223-M223)</f>
        <v>0</v>
      </c>
      <c r="AI223" s="641"/>
      <c r="AJ223" s="537"/>
      <c r="AK223" s="537"/>
      <c r="AL223" s="537"/>
      <c r="AM223" s="537"/>
      <c r="AN223" s="537"/>
      <c r="AO223" s="683" t="str">
        <f t="shared" ref="AO223:AO226" si="449">IF(SUM(AI223:AN223)=AP223,"OK",SUM(AI223:AN223)-AP223)</f>
        <v>OK</v>
      </c>
      <c r="AP223" s="141"/>
      <c r="AQ223" s="141"/>
      <c r="AR223" s="552"/>
      <c r="AS223" s="552"/>
      <c r="AT223" s="683" t="str">
        <f t="shared" ref="AT223:AT226" si="450">IF(SUM(AR223:AS223)=AU223,"OK",SUM(AR223:AS223)-AU223)</f>
        <v>OK</v>
      </c>
      <c r="AU223" s="593"/>
      <c r="AV223" s="530">
        <f t="shared" ref="AV223:AV226" si="451">AP223+AQ223+AU223</f>
        <v>0</v>
      </c>
      <c r="AW223" s="842">
        <f t="shared" ref="AW223:AW226" si="452">AF223+AV223</f>
        <v>0</v>
      </c>
      <c r="AX223" s="115">
        <f>L223</f>
        <v>0</v>
      </c>
      <c r="AY223" s="5">
        <f>AE223</f>
        <v>0</v>
      </c>
      <c r="AZ223" s="7">
        <f t="shared" ref="AZ223:AZ226" si="453">AY223-AX223</f>
        <v>0</v>
      </c>
      <c r="BA223" s="335" t="e">
        <f t="shared" ref="BA223:BA226" si="454">AZ223/AX223</f>
        <v>#DIV/0!</v>
      </c>
      <c r="BB223" s="23">
        <f>M223</f>
        <v>0</v>
      </c>
      <c r="BC223" s="5">
        <f t="shared" ref="BC223:BC226" si="455">AW223</f>
        <v>0</v>
      </c>
      <c r="BD223" s="7">
        <f t="shared" ref="BD223:BD226" si="456">BC223-BB223</f>
        <v>0</v>
      </c>
      <c r="BE223" s="335" t="e">
        <f t="shared" ref="BE223:BE226" si="457">BD223/BB223</f>
        <v>#DIV/0!</v>
      </c>
      <c r="BG223" s="826" t="str">
        <f>RIGHT(LEFT(I223,3),2)&amp;"."&amp;RIGHT(LEFT(I223,5),2)</f>
        <v>12.11</v>
      </c>
      <c r="BH223" s="607" t="b">
        <f>COUNTIF('Codes SEC'!$B$2:$B$250,Ministres!BG223)&gt;0</f>
        <v>1</v>
      </c>
    </row>
    <row r="224" spans="1:66" ht="30.6" x14ac:dyDescent="0.25">
      <c r="A224" s="190" t="s">
        <v>39</v>
      </c>
      <c r="B224" s="603">
        <v>10</v>
      </c>
      <c r="C224" s="120" t="s">
        <v>149</v>
      </c>
      <c r="D224" s="622">
        <v>1000</v>
      </c>
      <c r="E224" s="604"/>
      <c r="F224" s="192">
        <v>12</v>
      </c>
      <c r="G224" s="697">
        <v>1</v>
      </c>
      <c r="H224" s="890" t="str">
        <f t="shared" si="440"/>
        <v>001</v>
      </c>
      <c r="I224" s="585">
        <v>81211000</v>
      </c>
      <c r="J224" s="380" t="s">
        <v>5254</v>
      </c>
      <c r="K224" s="422" t="s">
        <v>5614</v>
      </c>
      <c r="L224" s="726">
        <v>245</v>
      </c>
      <c r="M224" s="727">
        <v>245</v>
      </c>
      <c r="N224" s="931"/>
      <c r="O224" s="530">
        <f t="shared" si="441"/>
        <v>-245</v>
      </c>
      <c r="P224" s="530" t="str">
        <f t="shared" si="442"/>
        <v xml:space="preserve">0 </v>
      </c>
      <c r="Q224" s="646"/>
      <c r="R224" s="536"/>
      <c r="S224" s="536"/>
      <c r="T224" s="536"/>
      <c r="U224" s="536"/>
      <c r="V224" s="536"/>
      <c r="W224" s="683" t="str">
        <f t="shared" si="443"/>
        <v>OK</v>
      </c>
      <c r="X224" s="141"/>
      <c r="Y224" s="141"/>
      <c r="Z224" s="552"/>
      <c r="AA224" s="552"/>
      <c r="AB224" s="683" t="str">
        <f t="shared" si="444"/>
        <v>OK</v>
      </c>
      <c r="AC224" s="593"/>
      <c r="AD224" s="530">
        <f t="shared" si="445"/>
        <v>0</v>
      </c>
      <c r="AE224" s="842">
        <f t="shared" si="446"/>
        <v>0</v>
      </c>
      <c r="AF224" s="931"/>
      <c r="AG224" s="530">
        <f t="shared" si="447"/>
        <v>-245</v>
      </c>
      <c r="AH224" s="530" t="str">
        <f t="shared" si="448"/>
        <v xml:space="preserve">0 </v>
      </c>
      <c r="AI224" s="641"/>
      <c r="AJ224" s="537"/>
      <c r="AK224" s="537"/>
      <c r="AL224" s="537"/>
      <c r="AM224" s="537"/>
      <c r="AN224" s="537"/>
      <c r="AO224" s="683" t="str">
        <f t="shared" si="449"/>
        <v>OK</v>
      </c>
      <c r="AP224" s="141"/>
      <c r="AQ224" s="141"/>
      <c r="AR224" s="552"/>
      <c r="AS224" s="552"/>
      <c r="AT224" s="683" t="str">
        <f t="shared" si="450"/>
        <v>OK</v>
      </c>
      <c r="AU224" s="593"/>
      <c r="AV224" s="530">
        <f t="shared" si="451"/>
        <v>0</v>
      </c>
      <c r="AW224" s="842">
        <f t="shared" si="452"/>
        <v>0</v>
      </c>
      <c r="AX224" s="115">
        <f>L224</f>
        <v>245</v>
      </c>
      <c r="AY224" s="5">
        <f>AE224</f>
        <v>0</v>
      </c>
      <c r="AZ224" s="7">
        <f t="shared" si="453"/>
        <v>-245</v>
      </c>
      <c r="BA224" s="335">
        <f t="shared" si="454"/>
        <v>-1</v>
      </c>
      <c r="BB224" s="23">
        <f>M224</f>
        <v>245</v>
      </c>
      <c r="BC224" s="5">
        <f t="shared" si="455"/>
        <v>0</v>
      </c>
      <c r="BD224" s="7">
        <f t="shared" si="456"/>
        <v>-245</v>
      </c>
      <c r="BE224" s="335">
        <f t="shared" si="457"/>
        <v>-1</v>
      </c>
      <c r="BF224"/>
      <c r="BG224" s="869" t="str">
        <f>RIGHT(LEFT(I224,3),2)&amp;"."&amp;RIGHT(LEFT(I224,5),2)</f>
        <v>12.11</v>
      </c>
      <c r="BH224" s="607" t="b">
        <f>COUNTIF('Codes SEC'!$B$2:$B$250,Ministres!BG224)&gt;0</f>
        <v>1</v>
      </c>
      <c r="BI224"/>
    </row>
    <row r="225" spans="1:66" ht="34.950000000000003" customHeight="1" x14ac:dyDescent="0.25">
      <c r="A225" s="190" t="s">
        <v>39</v>
      </c>
      <c r="B225" s="603">
        <v>10</v>
      </c>
      <c r="C225" s="120" t="s">
        <v>149</v>
      </c>
      <c r="D225" s="622">
        <v>1000</v>
      </c>
      <c r="E225" s="604"/>
      <c r="F225" s="192">
        <v>12</v>
      </c>
      <c r="G225" s="697">
        <v>1</v>
      </c>
      <c r="H225" s="890" t="str">
        <f t="shared" si="440"/>
        <v>001</v>
      </c>
      <c r="I225" s="585">
        <v>81211000</v>
      </c>
      <c r="J225" s="380" t="s">
        <v>5255</v>
      </c>
      <c r="K225" s="673" t="s">
        <v>5512</v>
      </c>
      <c r="L225" s="726">
        <v>428</v>
      </c>
      <c r="M225" s="727">
        <v>428</v>
      </c>
      <c r="N225" s="931"/>
      <c r="O225" s="530">
        <f t="shared" si="441"/>
        <v>-428</v>
      </c>
      <c r="P225" s="530" t="str">
        <f t="shared" si="442"/>
        <v xml:space="preserve">0 </v>
      </c>
      <c r="Q225" s="646"/>
      <c r="R225" s="536"/>
      <c r="S225" s="536"/>
      <c r="T225" s="536"/>
      <c r="U225" s="536"/>
      <c r="V225" s="536"/>
      <c r="W225" s="683" t="str">
        <f t="shared" si="443"/>
        <v>OK</v>
      </c>
      <c r="X225" s="141"/>
      <c r="Y225" s="141"/>
      <c r="Z225" s="552"/>
      <c r="AA225" s="552"/>
      <c r="AB225" s="683" t="str">
        <f t="shared" si="444"/>
        <v>OK</v>
      </c>
      <c r="AC225" s="593"/>
      <c r="AD225" s="530">
        <f t="shared" si="445"/>
        <v>0</v>
      </c>
      <c r="AE225" s="842">
        <f t="shared" si="446"/>
        <v>0</v>
      </c>
      <c r="AF225" s="931"/>
      <c r="AG225" s="530">
        <f t="shared" si="447"/>
        <v>-428</v>
      </c>
      <c r="AH225" s="530" t="str">
        <f t="shared" si="448"/>
        <v xml:space="preserve">0 </v>
      </c>
      <c r="AI225" s="641"/>
      <c r="AJ225" s="537"/>
      <c r="AK225" s="537"/>
      <c r="AL225" s="537"/>
      <c r="AM225" s="537"/>
      <c r="AN225" s="537"/>
      <c r="AO225" s="683" t="str">
        <f t="shared" si="449"/>
        <v>OK</v>
      </c>
      <c r="AP225" s="141"/>
      <c r="AQ225" s="141"/>
      <c r="AR225" s="552"/>
      <c r="AS225" s="552"/>
      <c r="AT225" s="683" t="str">
        <f t="shared" si="450"/>
        <v>OK</v>
      </c>
      <c r="AU225" s="593"/>
      <c r="AV225" s="530">
        <f t="shared" si="451"/>
        <v>0</v>
      </c>
      <c r="AW225" s="842">
        <f t="shared" si="452"/>
        <v>0</v>
      </c>
      <c r="AX225" s="115">
        <f>L225</f>
        <v>428</v>
      </c>
      <c r="AY225" s="5">
        <f>AE225</f>
        <v>0</v>
      </c>
      <c r="AZ225" s="7">
        <f t="shared" si="453"/>
        <v>-428</v>
      </c>
      <c r="BA225" s="335">
        <f t="shared" si="454"/>
        <v>-1</v>
      </c>
      <c r="BB225" s="23">
        <f>M225</f>
        <v>428</v>
      </c>
      <c r="BC225" s="5">
        <f t="shared" si="455"/>
        <v>0</v>
      </c>
      <c r="BD225" s="7">
        <f t="shared" si="456"/>
        <v>-428</v>
      </c>
      <c r="BE225" s="335">
        <f t="shared" si="457"/>
        <v>-1</v>
      </c>
      <c r="BF225"/>
      <c r="BG225" s="869" t="str">
        <f>RIGHT(LEFT(I225,3),2)&amp;"."&amp;RIGHT(LEFT(I225,5),2)</f>
        <v>12.11</v>
      </c>
      <c r="BH225" s="607" t="b">
        <f>COUNTIF('Codes SEC'!$B$2:$B$250,Ministres!BG225)&gt;0</f>
        <v>1</v>
      </c>
      <c r="BI225"/>
    </row>
    <row r="226" spans="1:66" ht="34.950000000000003" customHeight="1" x14ac:dyDescent="0.25">
      <c r="A226" s="190" t="s">
        <v>39</v>
      </c>
      <c r="B226" s="603">
        <v>10</v>
      </c>
      <c r="C226" s="120" t="s">
        <v>149</v>
      </c>
      <c r="D226" s="622">
        <v>1000</v>
      </c>
      <c r="E226" s="604"/>
      <c r="F226" s="192">
        <v>12</v>
      </c>
      <c r="G226" s="697">
        <v>1</v>
      </c>
      <c r="H226" s="890" t="str">
        <f t="shared" si="440"/>
        <v>001</v>
      </c>
      <c r="I226" s="585">
        <v>81211000</v>
      </c>
      <c r="J226" s="380" t="s">
        <v>5256</v>
      </c>
      <c r="K226" s="571" t="s">
        <v>5615</v>
      </c>
      <c r="L226" s="726">
        <v>100</v>
      </c>
      <c r="M226" s="727">
        <v>100</v>
      </c>
      <c r="N226" s="931"/>
      <c r="O226" s="530">
        <f t="shared" si="441"/>
        <v>-100</v>
      </c>
      <c r="P226" s="530" t="str">
        <f t="shared" si="442"/>
        <v xml:space="preserve">0 </v>
      </c>
      <c r="Q226" s="646"/>
      <c r="R226" s="536"/>
      <c r="S226" s="536"/>
      <c r="T226" s="536"/>
      <c r="U226" s="536"/>
      <c r="V226" s="536"/>
      <c r="W226" s="683" t="str">
        <f t="shared" si="443"/>
        <v>OK</v>
      </c>
      <c r="X226" s="141"/>
      <c r="Y226" s="141"/>
      <c r="Z226" s="552"/>
      <c r="AA226" s="552"/>
      <c r="AB226" s="683" t="str">
        <f t="shared" si="444"/>
        <v>OK</v>
      </c>
      <c r="AC226" s="593"/>
      <c r="AD226" s="530">
        <f t="shared" si="445"/>
        <v>0</v>
      </c>
      <c r="AE226" s="842">
        <f t="shared" si="446"/>
        <v>0</v>
      </c>
      <c r="AF226" s="931"/>
      <c r="AG226" s="530">
        <f t="shared" si="447"/>
        <v>-100</v>
      </c>
      <c r="AH226" s="530" t="str">
        <f t="shared" si="448"/>
        <v xml:space="preserve">0 </v>
      </c>
      <c r="AI226" s="641"/>
      <c r="AJ226" s="537"/>
      <c r="AK226" s="537"/>
      <c r="AL226" s="537"/>
      <c r="AM226" s="537"/>
      <c r="AN226" s="537"/>
      <c r="AO226" s="683" t="str">
        <f t="shared" si="449"/>
        <v>OK</v>
      </c>
      <c r="AP226" s="141"/>
      <c r="AQ226" s="141"/>
      <c r="AR226" s="552"/>
      <c r="AS226" s="552"/>
      <c r="AT226" s="683" t="str">
        <f t="shared" si="450"/>
        <v>OK</v>
      </c>
      <c r="AU226" s="593"/>
      <c r="AV226" s="530">
        <f t="shared" si="451"/>
        <v>0</v>
      </c>
      <c r="AW226" s="842">
        <f t="shared" si="452"/>
        <v>0</v>
      </c>
      <c r="AX226" s="115">
        <f>L226</f>
        <v>100</v>
      </c>
      <c r="AY226" s="5">
        <f>AE226</f>
        <v>0</v>
      </c>
      <c r="AZ226" s="7">
        <f t="shared" si="453"/>
        <v>-100</v>
      </c>
      <c r="BA226" s="335">
        <f t="shared" si="454"/>
        <v>-1</v>
      </c>
      <c r="BB226" s="23">
        <f>M226</f>
        <v>100</v>
      </c>
      <c r="BC226" s="5">
        <f t="shared" si="455"/>
        <v>0</v>
      </c>
      <c r="BD226" s="7">
        <f t="shared" si="456"/>
        <v>-100</v>
      </c>
      <c r="BE226" s="335">
        <f t="shared" si="457"/>
        <v>-1</v>
      </c>
      <c r="BF226"/>
      <c r="BG226" s="869" t="str">
        <f>RIGHT(LEFT(I226,3),2)&amp;"."&amp;RIGHT(LEFT(I226,5),2)</f>
        <v>12.11</v>
      </c>
      <c r="BH226" s="607" t="b">
        <f>COUNTIF('Codes SEC'!$B$2:$B$250,Ministres!BG226)&gt;0</f>
        <v>1</v>
      </c>
      <c r="BI226"/>
    </row>
    <row r="227" spans="1:66" s="4" customFormat="1" x14ac:dyDescent="0.25">
      <c r="A227" s="225"/>
      <c r="B227" s="206"/>
      <c r="C227" s="256"/>
      <c r="D227" s="621"/>
      <c r="E227" s="275"/>
      <c r="F227" s="269"/>
      <c r="G227" s="695"/>
      <c r="H227" s="886"/>
      <c r="I227" s="403"/>
      <c r="J227" s="381"/>
      <c r="K227" s="514" t="s">
        <v>95</v>
      </c>
      <c r="L227" s="316">
        <f t="shared" ref="L227:BE227" si="458">L223+L224+L225+L226</f>
        <v>773</v>
      </c>
      <c r="M227" s="728">
        <f t="shared" si="458"/>
        <v>773</v>
      </c>
      <c r="N227" s="930">
        <f t="shared" si="458"/>
        <v>0</v>
      </c>
      <c r="O227" s="790">
        <f t="shared" si="458"/>
        <v>-773</v>
      </c>
      <c r="P227" s="790">
        <f t="shared" si="458"/>
        <v>0</v>
      </c>
      <c r="Q227" s="787">
        <f t="shared" si="458"/>
        <v>0</v>
      </c>
      <c r="R227" s="648">
        <f t="shared" si="458"/>
        <v>0</v>
      </c>
      <c r="S227" s="648">
        <f t="shared" si="458"/>
        <v>0</v>
      </c>
      <c r="T227" s="648">
        <f t="shared" si="458"/>
        <v>0</v>
      </c>
      <c r="U227" s="648">
        <f t="shared" si="458"/>
        <v>0</v>
      </c>
      <c r="V227" s="648">
        <f t="shared" si="458"/>
        <v>0</v>
      </c>
      <c r="W227" s="790"/>
      <c r="X227" s="649">
        <f t="shared" si="458"/>
        <v>0</v>
      </c>
      <c r="Y227" s="649">
        <f t="shared" si="458"/>
        <v>0</v>
      </c>
      <c r="Z227" s="648">
        <f t="shared" si="458"/>
        <v>0</v>
      </c>
      <c r="AA227" s="648">
        <f t="shared" si="458"/>
        <v>0</v>
      </c>
      <c r="AB227" s="790"/>
      <c r="AC227" s="649">
        <f t="shared" si="458"/>
        <v>0</v>
      </c>
      <c r="AD227" s="790">
        <f>AD223+AD224+AD225+AD226</f>
        <v>0</v>
      </c>
      <c r="AE227" s="843">
        <f>AE223+AE224+AE225+AE226</f>
        <v>0</v>
      </c>
      <c r="AF227" s="930">
        <f t="shared" si="458"/>
        <v>0</v>
      </c>
      <c r="AG227" s="790">
        <f t="shared" si="458"/>
        <v>-773</v>
      </c>
      <c r="AH227" s="790">
        <f t="shared" si="458"/>
        <v>0</v>
      </c>
      <c r="AI227" s="787">
        <f t="shared" si="458"/>
        <v>0</v>
      </c>
      <c r="AJ227" s="648">
        <f t="shared" si="458"/>
        <v>0</v>
      </c>
      <c r="AK227" s="648">
        <f t="shared" si="458"/>
        <v>0</v>
      </c>
      <c r="AL227" s="648">
        <f t="shared" si="458"/>
        <v>0</v>
      </c>
      <c r="AM227" s="648">
        <f t="shared" si="458"/>
        <v>0</v>
      </c>
      <c r="AN227" s="648">
        <f t="shared" si="458"/>
        <v>0</v>
      </c>
      <c r="AO227" s="790"/>
      <c r="AP227" s="649">
        <f t="shared" si="458"/>
        <v>0</v>
      </c>
      <c r="AQ227" s="649">
        <f t="shared" si="458"/>
        <v>0</v>
      </c>
      <c r="AR227" s="648">
        <f t="shared" si="458"/>
        <v>0</v>
      </c>
      <c r="AS227" s="648">
        <f t="shared" si="458"/>
        <v>0</v>
      </c>
      <c r="AT227" s="790"/>
      <c r="AU227" s="649">
        <f t="shared" si="458"/>
        <v>0</v>
      </c>
      <c r="AV227" s="790">
        <f t="shared" si="458"/>
        <v>0</v>
      </c>
      <c r="AW227" s="843">
        <f t="shared" si="458"/>
        <v>0</v>
      </c>
      <c r="AX227" s="336">
        <f t="shared" si="458"/>
        <v>773</v>
      </c>
      <c r="AY227" s="337">
        <f t="shared" si="458"/>
        <v>0</v>
      </c>
      <c r="AZ227" s="338">
        <f t="shared" si="458"/>
        <v>-773</v>
      </c>
      <c r="BA227" s="339" t="e">
        <f t="shared" si="458"/>
        <v>#DIV/0!</v>
      </c>
      <c r="BB227" s="322">
        <f t="shared" si="458"/>
        <v>773</v>
      </c>
      <c r="BC227" s="337">
        <f t="shared" si="458"/>
        <v>0</v>
      </c>
      <c r="BD227" s="338">
        <f t="shared" si="458"/>
        <v>-773</v>
      </c>
      <c r="BE227" s="339" t="e">
        <f t="shared" si="458"/>
        <v>#DIV/0!</v>
      </c>
      <c r="BF227" s="41"/>
      <c r="BG227" s="826"/>
      <c r="BH227" s="607"/>
      <c r="BI227" s="41"/>
      <c r="BJ227" s="41"/>
      <c r="BK227" s="41"/>
      <c r="BL227" s="41"/>
      <c r="BM227" s="41"/>
      <c r="BN227" s="41"/>
    </row>
    <row r="228" spans="1:66" x14ac:dyDescent="0.25">
      <c r="A228" s="222"/>
      <c r="C228" s="119"/>
      <c r="D228" s="620"/>
      <c r="F228" s="117"/>
      <c r="G228" s="694"/>
      <c r="H228" s="878"/>
      <c r="I228" s="397"/>
      <c r="J228" s="380"/>
      <c r="K228" s="409"/>
      <c r="L228" s="731"/>
      <c r="M228" s="732"/>
      <c r="N228" s="931"/>
      <c r="O228" s="923"/>
      <c r="P228" s="923"/>
      <c r="Q228" s="641"/>
      <c r="R228" s="537"/>
      <c r="S228" s="537"/>
      <c r="T228" s="537"/>
      <c r="U228" s="537"/>
      <c r="V228" s="537"/>
      <c r="W228" s="531"/>
      <c r="X228" s="141"/>
      <c r="Y228" s="141"/>
      <c r="Z228" s="552"/>
      <c r="AA228" s="552"/>
      <c r="AB228" s="531"/>
      <c r="AC228" s="593"/>
      <c r="AD228" s="923"/>
      <c r="AE228" s="846"/>
      <c r="AF228" s="931"/>
      <c r="AG228" s="923"/>
      <c r="AH228" s="923"/>
      <c r="AI228" s="641"/>
      <c r="AJ228" s="537"/>
      <c r="AK228" s="537"/>
      <c r="AL228" s="537"/>
      <c r="AM228" s="537"/>
      <c r="AN228" s="537"/>
      <c r="AO228" s="531"/>
      <c r="AP228" s="141"/>
      <c r="AQ228" s="141"/>
      <c r="AR228" s="552"/>
      <c r="AS228" s="552"/>
      <c r="AT228" s="531"/>
      <c r="AU228" s="593"/>
      <c r="AV228" s="923"/>
      <c r="AW228" s="846"/>
      <c r="AX228" s="115"/>
      <c r="AY228" s="5"/>
      <c r="AZ228" s="5"/>
      <c r="BA228" s="335"/>
      <c r="BC228" s="5"/>
      <c r="BD228" s="5"/>
      <c r="BE228" s="335"/>
      <c r="BG228" s="826"/>
      <c r="BH228" s="607"/>
    </row>
    <row r="229" spans="1:66" x14ac:dyDescent="0.25">
      <c r="A229" s="222"/>
      <c r="C229" s="119"/>
      <c r="D229" s="620"/>
      <c r="F229" s="117"/>
      <c r="G229" s="694"/>
      <c r="H229" s="878"/>
      <c r="I229" s="397"/>
      <c r="J229" s="380"/>
      <c r="K229" s="410" t="s">
        <v>58</v>
      </c>
      <c r="L229" s="731"/>
      <c r="M229" s="732"/>
      <c r="N229" s="931"/>
      <c r="O229" s="923"/>
      <c r="P229" s="923"/>
      <c r="Q229" s="641"/>
      <c r="R229" s="537"/>
      <c r="S229" s="537"/>
      <c r="T229" s="537"/>
      <c r="U229" s="537"/>
      <c r="V229" s="537"/>
      <c r="W229" s="531"/>
      <c r="X229" s="141"/>
      <c r="Y229" s="141"/>
      <c r="Z229" s="552"/>
      <c r="AA229" s="552"/>
      <c r="AB229" s="531"/>
      <c r="AC229" s="593"/>
      <c r="AD229" s="923"/>
      <c r="AE229" s="846"/>
      <c r="AF229" s="931"/>
      <c r="AG229" s="923"/>
      <c r="AH229" s="923"/>
      <c r="AI229" s="641"/>
      <c r="AJ229" s="537"/>
      <c r="AK229" s="537"/>
      <c r="AL229" s="537"/>
      <c r="AM229" s="537"/>
      <c r="AN229" s="537"/>
      <c r="AO229" s="531"/>
      <c r="AP229" s="141"/>
      <c r="AQ229" s="141"/>
      <c r="AR229" s="552"/>
      <c r="AS229" s="552"/>
      <c r="AT229" s="531"/>
      <c r="AU229" s="593"/>
      <c r="AV229" s="923"/>
      <c r="AW229" s="846"/>
      <c r="AX229" s="115"/>
      <c r="AY229" s="5"/>
      <c r="AZ229" s="5"/>
      <c r="BA229" s="335"/>
      <c r="BC229" s="5"/>
      <c r="BD229" s="5"/>
      <c r="BE229" s="335"/>
      <c r="BG229" s="826"/>
      <c r="BH229" s="607"/>
    </row>
    <row r="230" spans="1:66" x14ac:dyDescent="0.25">
      <c r="A230" s="222"/>
      <c r="C230" s="119"/>
      <c r="D230" s="620"/>
      <c r="F230" s="117"/>
      <c r="G230" s="694"/>
      <c r="H230" s="878"/>
      <c r="I230" s="397"/>
      <c r="J230" s="380"/>
      <c r="K230" s="408"/>
      <c r="L230" s="731"/>
      <c r="M230" s="732"/>
      <c r="N230" s="931"/>
      <c r="O230" s="923"/>
      <c r="P230" s="923"/>
      <c r="Q230" s="641"/>
      <c r="R230" s="537"/>
      <c r="S230" s="537"/>
      <c r="T230" s="537"/>
      <c r="U230" s="537"/>
      <c r="V230" s="537"/>
      <c r="W230" s="531"/>
      <c r="X230" s="141"/>
      <c r="Y230" s="141"/>
      <c r="Z230" s="552"/>
      <c r="AA230" s="552"/>
      <c r="AB230" s="531"/>
      <c r="AC230" s="593"/>
      <c r="AD230" s="923"/>
      <c r="AE230" s="846"/>
      <c r="AF230" s="931"/>
      <c r="AG230" s="923"/>
      <c r="AH230" s="923"/>
      <c r="AI230" s="641"/>
      <c r="AJ230" s="537"/>
      <c r="AK230" s="537"/>
      <c r="AL230" s="537"/>
      <c r="AM230" s="537"/>
      <c r="AN230" s="537"/>
      <c r="AO230" s="531"/>
      <c r="AP230" s="141"/>
      <c r="AQ230" s="141"/>
      <c r="AR230" s="552"/>
      <c r="AS230" s="552"/>
      <c r="AT230" s="531"/>
      <c r="AU230" s="593"/>
      <c r="AV230" s="923"/>
      <c r="AW230" s="846"/>
      <c r="AX230" s="115"/>
      <c r="AY230" s="5"/>
      <c r="AZ230" s="5"/>
      <c r="BA230" s="335"/>
      <c r="BC230" s="5"/>
      <c r="BD230" s="5"/>
      <c r="BE230" s="335"/>
      <c r="BG230" s="826"/>
      <c r="BH230" s="607"/>
    </row>
    <row r="231" spans="1:66" ht="34.950000000000003" customHeight="1" x14ac:dyDescent="0.25">
      <c r="A231" s="190" t="s">
        <v>39</v>
      </c>
      <c r="B231" s="603">
        <v>10</v>
      </c>
      <c r="C231" s="120" t="s">
        <v>149</v>
      </c>
      <c r="D231" s="622">
        <v>1000</v>
      </c>
      <c r="E231" s="604"/>
      <c r="F231" s="192">
        <v>12</v>
      </c>
      <c r="G231" s="697">
        <v>1</v>
      </c>
      <c r="H231" s="890" t="str">
        <f t="shared" si="440"/>
        <v>001</v>
      </c>
      <c r="I231" s="585">
        <v>87422000</v>
      </c>
      <c r="J231" s="380" t="s">
        <v>5257</v>
      </c>
      <c r="K231" s="422" t="s">
        <v>5616</v>
      </c>
      <c r="L231" s="726">
        <v>5</v>
      </c>
      <c r="M231" s="727">
        <v>5</v>
      </c>
      <c r="N231" s="931"/>
      <c r="O231" s="530">
        <f t="shared" ref="O231:O232" si="459">IF(N231&gt;L231,"0 ",N231-L231)</f>
        <v>-5</v>
      </c>
      <c r="P231" s="530" t="str">
        <f t="shared" ref="P231:P232" si="460">IF(N231&lt;L231,"0 ",N231-L231)</f>
        <v xml:space="preserve">0 </v>
      </c>
      <c r="Q231" s="646"/>
      <c r="R231" s="536"/>
      <c r="S231" s="536"/>
      <c r="T231" s="536"/>
      <c r="U231" s="536"/>
      <c r="V231" s="536"/>
      <c r="W231" s="683" t="str">
        <f t="shared" ref="W231:W232" si="461">IF(SUM(Q231:V231)=X231,"OK",SUM(Q231:V231)-X231)</f>
        <v>OK</v>
      </c>
      <c r="X231" s="141"/>
      <c r="Y231" s="141"/>
      <c r="Z231" s="552"/>
      <c r="AA231" s="552"/>
      <c r="AB231" s="683" t="str">
        <f t="shared" ref="AB231:AB232" si="462">IF(SUM(Z231:AA231)=AC231,"OK",SUM(Z231:AA231)-AC231)</f>
        <v>OK</v>
      </c>
      <c r="AC231" s="593"/>
      <c r="AD231" s="530">
        <f t="shared" ref="AD231:AD232" si="463">X231+Y231+AC231</f>
        <v>0</v>
      </c>
      <c r="AE231" s="842">
        <f t="shared" ref="AE231:AE232" si="464">N231+AD231</f>
        <v>0</v>
      </c>
      <c r="AF231" s="931"/>
      <c r="AG231" s="530">
        <f t="shared" ref="AG231:AG232" si="465">IF(AF231&gt;M231,"0 ",AF231-M231)</f>
        <v>-5</v>
      </c>
      <c r="AH231" s="530" t="str">
        <f t="shared" ref="AH231:AH232" si="466">IF(AF231&lt;M231,"0 ",AF231-M231)</f>
        <v xml:space="preserve">0 </v>
      </c>
      <c r="AI231" s="641"/>
      <c r="AJ231" s="537"/>
      <c r="AK231" s="537"/>
      <c r="AL231" s="537"/>
      <c r="AM231" s="537"/>
      <c r="AN231" s="537"/>
      <c r="AO231" s="683" t="str">
        <f t="shared" ref="AO231:AO232" si="467">IF(SUM(AI231:AN231)=AP231,"OK",SUM(AI231:AN231)-AP231)</f>
        <v>OK</v>
      </c>
      <c r="AP231" s="141"/>
      <c r="AQ231" s="141"/>
      <c r="AR231" s="552"/>
      <c r="AS231" s="552"/>
      <c r="AT231" s="683" t="str">
        <f t="shared" ref="AT231:AT232" si="468">IF(SUM(AR231:AS231)=AU231,"OK",SUM(AR231:AS231)-AU231)</f>
        <v>OK</v>
      </c>
      <c r="AU231" s="593"/>
      <c r="AV231" s="530">
        <f t="shared" ref="AV231:AV232" si="469">AP231+AQ231+AU231</f>
        <v>0</v>
      </c>
      <c r="AW231" s="842">
        <f t="shared" ref="AW231:AW232" si="470">AF231+AV231</f>
        <v>0</v>
      </c>
      <c r="AX231" s="115">
        <f>L231</f>
        <v>5</v>
      </c>
      <c r="AY231" s="5">
        <f>AE231</f>
        <v>0</v>
      </c>
      <c r="AZ231" s="7">
        <f>AY231-AX231</f>
        <v>-5</v>
      </c>
      <c r="BA231" s="335">
        <f>AZ231/AX231</f>
        <v>-1</v>
      </c>
      <c r="BB231" s="23">
        <f>M231</f>
        <v>5</v>
      </c>
      <c r="BC231" s="5">
        <f>AW231</f>
        <v>0</v>
      </c>
      <c r="BD231" s="7">
        <f>BC231-BB231</f>
        <v>-5</v>
      </c>
      <c r="BE231" s="335">
        <f>BD231/BB231</f>
        <v>-1</v>
      </c>
      <c r="BF231"/>
      <c r="BG231" s="869" t="str">
        <f>RIGHT(LEFT(I231,3),2)&amp;"."&amp;RIGHT(LEFT(I231,5),2)</f>
        <v>74.22</v>
      </c>
      <c r="BH231" s="607" t="b">
        <f>COUNTIF('Codes SEC'!$B$2:$B$250,Ministres!BG231)&gt;0</f>
        <v>1</v>
      </c>
      <c r="BI231"/>
    </row>
    <row r="232" spans="1:66" ht="34.950000000000003" customHeight="1" x14ac:dyDescent="0.25">
      <c r="A232" s="190" t="s">
        <v>39</v>
      </c>
      <c r="B232" s="603">
        <v>10</v>
      </c>
      <c r="C232" s="120" t="s">
        <v>149</v>
      </c>
      <c r="D232" s="622">
        <v>1000</v>
      </c>
      <c r="E232" s="604"/>
      <c r="F232" s="192">
        <v>12</v>
      </c>
      <c r="G232" s="697">
        <v>1</v>
      </c>
      <c r="H232" s="890" t="str">
        <f t="shared" si="440"/>
        <v>001</v>
      </c>
      <c r="I232" s="585">
        <v>87422000</v>
      </c>
      <c r="J232" s="380" t="s">
        <v>5258</v>
      </c>
      <c r="K232" s="571" t="s">
        <v>5617</v>
      </c>
      <c r="L232" s="726">
        <v>15</v>
      </c>
      <c r="M232" s="727">
        <v>15</v>
      </c>
      <c r="N232" s="931"/>
      <c r="O232" s="530">
        <f t="shared" si="459"/>
        <v>-15</v>
      </c>
      <c r="P232" s="530" t="str">
        <f t="shared" si="460"/>
        <v xml:space="preserve">0 </v>
      </c>
      <c r="Q232" s="646"/>
      <c r="R232" s="536"/>
      <c r="S232" s="536"/>
      <c r="T232" s="536"/>
      <c r="U232" s="536"/>
      <c r="V232" s="536"/>
      <c r="W232" s="683" t="str">
        <f t="shared" si="461"/>
        <v>OK</v>
      </c>
      <c r="X232" s="141"/>
      <c r="Y232" s="141"/>
      <c r="Z232" s="552"/>
      <c r="AA232" s="552"/>
      <c r="AB232" s="683" t="str">
        <f t="shared" si="462"/>
        <v>OK</v>
      </c>
      <c r="AC232" s="593"/>
      <c r="AD232" s="530">
        <f t="shared" si="463"/>
        <v>0</v>
      </c>
      <c r="AE232" s="842">
        <f t="shared" si="464"/>
        <v>0</v>
      </c>
      <c r="AF232" s="931"/>
      <c r="AG232" s="530">
        <f t="shared" si="465"/>
        <v>-15</v>
      </c>
      <c r="AH232" s="530" t="str">
        <f t="shared" si="466"/>
        <v xml:space="preserve">0 </v>
      </c>
      <c r="AI232" s="641"/>
      <c r="AJ232" s="537"/>
      <c r="AK232" s="537"/>
      <c r="AL232" s="537"/>
      <c r="AM232" s="537"/>
      <c r="AN232" s="537"/>
      <c r="AO232" s="683" t="str">
        <f t="shared" si="467"/>
        <v>OK</v>
      </c>
      <c r="AP232" s="141"/>
      <c r="AQ232" s="141"/>
      <c r="AR232" s="552"/>
      <c r="AS232" s="552"/>
      <c r="AT232" s="683" t="str">
        <f t="shared" si="468"/>
        <v>OK</v>
      </c>
      <c r="AU232" s="593"/>
      <c r="AV232" s="530">
        <f t="shared" si="469"/>
        <v>0</v>
      </c>
      <c r="AW232" s="842">
        <f t="shared" si="470"/>
        <v>0</v>
      </c>
      <c r="AX232" s="115">
        <f>L232</f>
        <v>15</v>
      </c>
      <c r="AY232" s="5">
        <f>AE232</f>
        <v>0</v>
      </c>
      <c r="AZ232" s="7">
        <f>AY232-AX232</f>
        <v>-15</v>
      </c>
      <c r="BA232" s="335">
        <f>AZ232/AX232</f>
        <v>-1</v>
      </c>
      <c r="BB232" s="23">
        <f>M232</f>
        <v>15</v>
      </c>
      <c r="BC232" s="5">
        <f>AW232</f>
        <v>0</v>
      </c>
      <c r="BD232" s="7">
        <f>BC232-BB232</f>
        <v>-15</v>
      </c>
      <c r="BE232" s="335">
        <f>BD232/BB232</f>
        <v>-1</v>
      </c>
      <c r="BF232"/>
      <c r="BG232" s="869" t="str">
        <f>RIGHT(LEFT(I232,3),2)&amp;"."&amp;RIGHT(LEFT(I232,5),2)</f>
        <v>74.22</v>
      </c>
      <c r="BH232" s="607" t="b">
        <f>COUNTIF('Codes SEC'!$B$2:$B$250,Ministres!BG232)&gt;0</f>
        <v>1</v>
      </c>
      <c r="BI232"/>
    </row>
    <row r="233" spans="1:66" x14ac:dyDescent="0.25">
      <c r="A233" s="227"/>
      <c r="B233" s="209"/>
      <c r="C233" s="256"/>
      <c r="D233" s="625"/>
      <c r="E233" s="280"/>
      <c r="F233" s="253"/>
      <c r="G233" s="695"/>
      <c r="H233" s="886"/>
      <c r="I233" s="403"/>
      <c r="J233" s="381"/>
      <c r="K233" s="514" t="s">
        <v>59</v>
      </c>
      <c r="L233" s="316">
        <f t="shared" ref="L233:P233" si="471">L231+L232</f>
        <v>20</v>
      </c>
      <c r="M233" s="728">
        <f t="shared" si="471"/>
        <v>20</v>
      </c>
      <c r="N233" s="930">
        <f t="shared" si="471"/>
        <v>0</v>
      </c>
      <c r="O233" s="790">
        <f t="shared" si="471"/>
        <v>-20</v>
      </c>
      <c r="P233" s="790">
        <f t="shared" si="471"/>
        <v>0</v>
      </c>
      <c r="Q233" s="787">
        <f t="shared" ref="Q233:BE233" si="472">Q231+Q232</f>
        <v>0</v>
      </c>
      <c r="R233" s="648">
        <f t="shared" si="472"/>
        <v>0</v>
      </c>
      <c r="S233" s="648">
        <f t="shared" si="472"/>
        <v>0</v>
      </c>
      <c r="T233" s="648">
        <f t="shared" si="472"/>
        <v>0</v>
      </c>
      <c r="U233" s="648">
        <f t="shared" si="472"/>
        <v>0</v>
      </c>
      <c r="V233" s="648">
        <f t="shared" si="472"/>
        <v>0</v>
      </c>
      <c r="W233" s="790"/>
      <c r="X233" s="649">
        <f t="shared" si="472"/>
        <v>0</v>
      </c>
      <c r="Y233" s="649">
        <f t="shared" si="472"/>
        <v>0</v>
      </c>
      <c r="Z233" s="648">
        <f t="shared" si="472"/>
        <v>0</v>
      </c>
      <c r="AA233" s="648">
        <f t="shared" si="472"/>
        <v>0</v>
      </c>
      <c r="AB233" s="790"/>
      <c r="AC233" s="649">
        <f t="shared" si="472"/>
        <v>0</v>
      </c>
      <c r="AD233" s="790">
        <f>AD231+AD232</f>
        <v>0</v>
      </c>
      <c r="AE233" s="843">
        <f>AE231+AE232</f>
        <v>0</v>
      </c>
      <c r="AF233" s="930">
        <f t="shared" ref="AF233:AH233" si="473">AF231+AF232</f>
        <v>0</v>
      </c>
      <c r="AG233" s="790">
        <f t="shared" si="473"/>
        <v>-20</v>
      </c>
      <c r="AH233" s="790">
        <f t="shared" si="473"/>
        <v>0</v>
      </c>
      <c r="AI233" s="787">
        <f t="shared" si="472"/>
        <v>0</v>
      </c>
      <c r="AJ233" s="648">
        <f t="shared" si="472"/>
        <v>0</v>
      </c>
      <c r="AK233" s="648">
        <f t="shared" si="472"/>
        <v>0</v>
      </c>
      <c r="AL233" s="648">
        <f t="shared" si="472"/>
        <v>0</v>
      </c>
      <c r="AM233" s="648">
        <f t="shared" si="472"/>
        <v>0</v>
      </c>
      <c r="AN233" s="648">
        <f t="shared" si="472"/>
        <v>0</v>
      </c>
      <c r="AO233" s="790"/>
      <c r="AP233" s="649">
        <f t="shared" si="472"/>
        <v>0</v>
      </c>
      <c r="AQ233" s="649">
        <f t="shared" si="472"/>
        <v>0</v>
      </c>
      <c r="AR233" s="648">
        <f t="shared" si="472"/>
        <v>0</v>
      </c>
      <c r="AS233" s="648">
        <f t="shared" si="472"/>
        <v>0</v>
      </c>
      <c r="AT233" s="790"/>
      <c r="AU233" s="649">
        <f t="shared" si="472"/>
        <v>0</v>
      </c>
      <c r="AV233" s="790">
        <f t="shared" ref="AV233" si="474">AV231+AV232</f>
        <v>0</v>
      </c>
      <c r="AW233" s="843">
        <f t="shared" si="472"/>
        <v>0</v>
      </c>
      <c r="AX233" s="336">
        <f t="shared" si="472"/>
        <v>20</v>
      </c>
      <c r="AY233" s="337">
        <f t="shared" si="472"/>
        <v>0</v>
      </c>
      <c r="AZ233" s="338">
        <f t="shared" si="472"/>
        <v>-20</v>
      </c>
      <c r="BA233" s="339">
        <f t="shared" si="472"/>
        <v>-2</v>
      </c>
      <c r="BB233" s="322">
        <f t="shared" si="472"/>
        <v>20</v>
      </c>
      <c r="BC233" s="337">
        <f t="shared" si="472"/>
        <v>0</v>
      </c>
      <c r="BD233" s="338">
        <f t="shared" si="472"/>
        <v>-20</v>
      </c>
      <c r="BE233" s="339">
        <f t="shared" si="472"/>
        <v>-2</v>
      </c>
      <c r="BG233" s="826"/>
      <c r="BH233" s="607"/>
    </row>
    <row r="234" spans="1:66" s="28" customFormat="1" x14ac:dyDescent="0.25">
      <c r="A234" s="226"/>
      <c r="B234" s="207"/>
      <c r="C234" s="257"/>
      <c r="D234" s="300"/>
      <c r="E234" s="276"/>
      <c r="F234" s="301"/>
      <c r="G234" s="696"/>
      <c r="H234" s="887"/>
      <c r="I234" s="444"/>
      <c r="J234" s="393"/>
      <c r="K234" s="404" t="s">
        <v>3645</v>
      </c>
      <c r="L234" s="743">
        <f t="shared" ref="L234:P234" si="475">L233+L227</f>
        <v>793</v>
      </c>
      <c r="M234" s="730">
        <f t="shared" si="475"/>
        <v>793</v>
      </c>
      <c r="N234" s="844">
        <f t="shared" si="475"/>
        <v>0</v>
      </c>
      <c r="O234" s="665">
        <f t="shared" si="475"/>
        <v>-793</v>
      </c>
      <c r="P234" s="665">
        <f t="shared" si="475"/>
        <v>0</v>
      </c>
      <c r="Q234" s="638">
        <f t="shared" ref="Q234:V234" si="476">Q233+Q227</f>
        <v>0</v>
      </c>
      <c r="R234" s="130">
        <f t="shared" si="476"/>
        <v>0</v>
      </c>
      <c r="S234" s="130">
        <f t="shared" si="476"/>
        <v>0</v>
      </c>
      <c r="T234" s="130">
        <f t="shared" si="476"/>
        <v>0</v>
      </c>
      <c r="U234" s="130">
        <f t="shared" si="476"/>
        <v>0</v>
      </c>
      <c r="V234" s="130">
        <f t="shared" si="476"/>
        <v>0</v>
      </c>
      <c r="W234" s="665"/>
      <c r="X234" s="130">
        <f>X233+X227</f>
        <v>0</v>
      </c>
      <c r="Y234" s="130">
        <f>Y233+Y227</f>
        <v>0</v>
      </c>
      <c r="Z234" s="130">
        <f>Z233+Z227</f>
        <v>0</v>
      </c>
      <c r="AA234" s="130">
        <f>AA233+AA227</f>
        <v>0</v>
      </c>
      <c r="AB234" s="665"/>
      <c r="AC234" s="130">
        <f t="shared" ref="AC234:AN234" si="477">AC233+AC227</f>
        <v>0</v>
      </c>
      <c r="AD234" s="665">
        <f>AD233+AD227</f>
        <v>0</v>
      </c>
      <c r="AE234" s="845">
        <f>AE233+AE227</f>
        <v>0</v>
      </c>
      <c r="AF234" s="844">
        <f t="shared" ref="AF234:AH234" si="478">AF233+AF227</f>
        <v>0</v>
      </c>
      <c r="AG234" s="665">
        <f t="shared" si="478"/>
        <v>-793</v>
      </c>
      <c r="AH234" s="665">
        <f t="shared" si="478"/>
        <v>0</v>
      </c>
      <c r="AI234" s="638">
        <f t="shared" si="477"/>
        <v>0</v>
      </c>
      <c r="AJ234" s="130">
        <f t="shared" si="477"/>
        <v>0</v>
      </c>
      <c r="AK234" s="130">
        <f t="shared" si="477"/>
        <v>0</v>
      </c>
      <c r="AL234" s="130">
        <f t="shared" si="477"/>
        <v>0</v>
      </c>
      <c r="AM234" s="130">
        <f t="shared" si="477"/>
        <v>0</v>
      </c>
      <c r="AN234" s="130">
        <f t="shared" si="477"/>
        <v>0</v>
      </c>
      <c r="AO234" s="665"/>
      <c r="AP234" s="130">
        <f>AP233+AP227</f>
        <v>0</v>
      </c>
      <c r="AQ234" s="130">
        <f>AQ233+AQ227</f>
        <v>0</v>
      </c>
      <c r="AR234" s="130">
        <f>AR233+AR227</f>
        <v>0</v>
      </c>
      <c r="AS234" s="130">
        <f>AS233+AS227</f>
        <v>0</v>
      </c>
      <c r="AT234" s="665"/>
      <c r="AU234" s="130">
        <f t="shared" ref="AU234:BE234" si="479">AU233+AU227</f>
        <v>0</v>
      </c>
      <c r="AV234" s="665">
        <f t="shared" ref="AV234" si="480">AV233+AV227</f>
        <v>0</v>
      </c>
      <c r="AW234" s="845">
        <f t="shared" si="479"/>
        <v>0</v>
      </c>
      <c r="AX234" s="314">
        <f t="shared" si="479"/>
        <v>793</v>
      </c>
      <c r="AY234" s="131">
        <f t="shared" si="479"/>
        <v>0</v>
      </c>
      <c r="AZ234" s="132">
        <f t="shared" si="479"/>
        <v>-793</v>
      </c>
      <c r="BA234" s="340" t="e">
        <f t="shared" si="479"/>
        <v>#DIV/0!</v>
      </c>
      <c r="BB234" s="310">
        <f t="shared" si="479"/>
        <v>793</v>
      </c>
      <c r="BC234" s="131">
        <f t="shared" si="479"/>
        <v>0</v>
      </c>
      <c r="BD234" s="132">
        <f t="shared" si="479"/>
        <v>-793</v>
      </c>
      <c r="BE234" s="340" t="e">
        <f t="shared" si="479"/>
        <v>#DIV/0!</v>
      </c>
      <c r="BF234" s="41"/>
      <c r="BG234" s="826"/>
      <c r="BH234" s="607"/>
      <c r="BI234" s="41"/>
      <c r="BJ234" s="41"/>
      <c r="BK234" s="41"/>
      <c r="BL234" s="41"/>
      <c r="BM234" s="41"/>
      <c r="BN234" s="41"/>
    </row>
    <row r="235" spans="1:66" x14ac:dyDescent="0.25">
      <c r="A235" s="222"/>
      <c r="C235" s="116"/>
      <c r="D235" s="620"/>
      <c r="F235" s="117"/>
      <c r="G235" s="690"/>
      <c r="H235" s="878"/>
      <c r="I235" s="397"/>
      <c r="J235" s="380"/>
      <c r="K235" s="405" t="s">
        <v>208</v>
      </c>
      <c r="L235" s="731">
        <v>0</v>
      </c>
      <c r="M235" s="732">
        <v>0</v>
      </c>
      <c r="N235" s="929">
        <v>0</v>
      </c>
      <c r="O235" s="530">
        <v>0</v>
      </c>
      <c r="P235" s="530">
        <v>0</v>
      </c>
      <c r="Q235" s="641">
        <v>0</v>
      </c>
      <c r="R235" s="537">
        <v>0</v>
      </c>
      <c r="S235" s="537">
        <v>0</v>
      </c>
      <c r="T235" s="537">
        <v>0</v>
      </c>
      <c r="U235" s="537">
        <v>0</v>
      </c>
      <c r="V235" s="537">
        <v>0</v>
      </c>
      <c r="W235" s="530"/>
      <c r="X235" s="142">
        <v>0</v>
      </c>
      <c r="Y235" s="142">
        <v>0</v>
      </c>
      <c r="Z235" s="537">
        <v>0</v>
      </c>
      <c r="AA235" s="537">
        <v>0</v>
      </c>
      <c r="AB235" s="530"/>
      <c r="AC235" s="142">
        <v>0</v>
      </c>
      <c r="AD235" s="530">
        <v>0</v>
      </c>
      <c r="AE235" s="842">
        <v>0</v>
      </c>
      <c r="AF235" s="929">
        <v>0</v>
      </c>
      <c r="AG235" s="530">
        <v>0</v>
      </c>
      <c r="AH235" s="530">
        <v>0</v>
      </c>
      <c r="AI235" s="641">
        <v>0</v>
      </c>
      <c r="AJ235" s="537">
        <v>0</v>
      </c>
      <c r="AK235" s="537">
        <v>0</v>
      </c>
      <c r="AL235" s="537">
        <v>0</v>
      </c>
      <c r="AM235" s="537">
        <v>0</v>
      </c>
      <c r="AN235" s="537">
        <v>0</v>
      </c>
      <c r="AO235" s="530"/>
      <c r="AP235" s="142">
        <v>0</v>
      </c>
      <c r="AQ235" s="142">
        <v>0</v>
      </c>
      <c r="AR235" s="537">
        <v>0</v>
      </c>
      <c r="AS235" s="537">
        <v>0</v>
      </c>
      <c r="AT235" s="530"/>
      <c r="AU235" s="142">
        <v>0</v>
      </c>
      <c r="AV235" s="530">
        <v>0</v>
      </c>
      <c r="AW235" s="842">
        <v>0</v>
      </c>
      <c r="AX235" s="115">
        <v>0</v>
      </c>
      <c r="AY235" s="5">
        <v>0</v>
      </c>
      <c r="AZ235" s="5">
        <v>0</v>
      </c>
      <c r="BA235" s="335">
        <v>0</v>
      </c>
      <c r="BB235" s="23">
        <v>0</v>
      </c>
      <c r="BC235" s="5">
        <v>0</v>
      </c>
      <c r="BD235" s="5">
        <v>0</v>
      </c>
      <c r="BE235" s="335">
        <v>0</v>
      </c>
      <c r="BG235" s="826"/>
      <c r="BH235" s="607"/>
    </row>
    <row r="236" spans="1:66" x14ac:dyDescent="0.25">
      <c r="A236" s="222"/>
      <c r="C236" s="119"/>
      <c r="D236" s="620"/>
      <c r="F236" s="117"/>
      <c r="G236" s="694"/>
      <c r="H236" s="878"/>
      <c r="I236" s="397"/>
      <c r="J236" s="380"/>
      <c r="K236" s="405" t="s">
        <v>96</v>
      </c>
      <c r="L236" s="731">
        <v>0</v>
      </c>
      <c r="M236" s="732">
        <v>0</v>
      </c>
      <c r="N236" s="929">
        <v>0</v>
      </c>
      <c r="O236" s="530">
        <v>0</v>
      </c>
      <c r="P236" s="530">
        <v>0</v>
      </c>
      <c r="Q236" s="641">
        <v>0</v>
      </c>
      <c r="R236" s="537">
        <v>0</v>
      </c>
      <c r="S236" s="537">
        <v>0</v>
      </c>
      <c r="T236" s="537">
        <v>0</v>
      </c>
      <c r="U236" s="537">
        <v>0</v>
      </c>
      <c r="V236" s="537">
        <v>0</v>
      </c>
      <c r="W236" s="530"/>
      <c r="X236" s="142">
        <v>0</v>
      </c>
      <c r="Y236" s="142">
        <v>0</v>
      </c>
      <c r="Z236" s="537">
        <v>0</v>
      </c>
      <c r="AA236" s="537">
        <v>0</v>
      </c>
      <c r="AB236" s="530"/>
      <c r="AC236" s="142">
        <v>0</v>
      </c>
      <c r="AD236" s="530">
        <v>0</v>
      </c>
      <c r="AE236" s="842">
        <v>0</v>
      </c>
      <c r="AF236" s="929">
        <v>0</v>
      </c>
      <c r="AG236" s="530">
        <v>0</v>
      </c>
      <c r="AH236" s="530">
        <v>0</v>
      </c>
      <c r="AI236" s="641">
        <v>0</v>
      </c>
      <c r="AJ236" s="537">
        <v>0</v>
      </c>
      <c r="AK236" s="537">
        <v>0</v>
      </c>
      <c r="AL236" s="537">
        <v>0</v>
      </c>
      <c r="AM236" s="537">
        <v>0</v>
      </c>
      <c r="AN236" s="537">
        <v>0</v>
      </c>
      <c r="AO236" s="530"/>
      <c r="AP236" s="142">
        <v>0</v>
      </c>
      <c r="AQ236" s="142">
        <v>0</v>
      </c>
      <c r="AR236" s="537">
        <v>0</v>
      </c>
      <c r="AS236" s="537">
        <v>0</v>
      </c>
      <c r="AT236" s="530"/>
      <c r="AU236" s="142">
        <v>0</v>
      </c>
      <c r="AV236" s="530">
        <v>0</v>
      </c>
      <c r="AW236" s="842">
        <v>0</v>
      </c>
      <c r="AX236" s="115">
        <v>0</v>
      </c>
      <c r="AY236" s="5">
        <v>0</v>
      </c>
      <c r="AZ236" s="5">
        <v>0</v>
      </c>
      <c r="BA236" s="335">
        <v>0</v>
      </c>
      <c r="BB236" s="23">
        <v>0</v>
      </c>
      <c r="BC236" s="5">
        <v>0</v>
      </c>
      <c r="BD236" s="5">
        <v>0</v>
      </c>
      <c r="BE236" s="335">
        <v>0</v>
      </c>
      <c r="BG236" s="826"/>
      <c r="BH236" s="607"/>
    </row>
    <row r="237" spans="1:66" x14ac:dyDescent="0.25">
      <c r="A237" s="222"/>
      <c r="C237" s="119"/>
      <c r="D237" s="620"/>
      <c r="F237" s="117"/>
      <c r="G237" s="694"/>
      <c r="H237" s="878"/>
      <c r="I237" s="397"/>
      <c r="J237" s="380"/>
      <c r="K237" s="405" t="s">
        <v>209</v>
      </c>
      <c r="L237" s="731">
        <v>0</v>
      </c>
      <c r="M237" s="732">
        <v>0</v>
      </c>
      <c r="N237" s="929">
        <v>0</v>
      </c>
      <c r="O237" s="530">
        <v>0</v>
      </c>
      <c r="P237" s="530">
        <v>0</v>
      </c>
      <c r="Q237" s="641">
        <v>0</v>
      </c>
      <c r="R237" s="537">
        <v>0</v>
      </c>
      <c r="S237" s="537">
        <v>0</v>
      </c>
      <c r="T237" s="537">
        <v>0</v>
      </c>
      <c r="U237" s="537">
        <v>0</v>
      </c>
      <c r="V237" s="537">
        <v>0</v>
      </c>
      <c r="W237" s="530"/>
      <c r="X237" s="142">
        <v>0</v>
      </c>
      <c r="Y237" s="142">
        <v>0</v>
      </c>
      <c r="Z237" s="537">
        <v>0</v>
      </c>
      <c r="AA237" s="537">
        <v>0</v>
      </c>
      <c r="AB237" s="530"/>
      <c r="AC237" s="142">
        <v>0</v>
      </c>
      <c r="AD237" s="530">
        <v>0</v>
      </c>
      <c r="AE237" s="842">
        <v>0</v>
      </c>
      <c r="AF237" s="929">
        <v>0</v>
      </c>
      <c r="AG237" s="530">
        <v>0</v>
      </c>
      <c r="AH237" s="530">
        <v>0</v>
      </c>
      <c r="AI237" s="641">
        <v>0</v>
      </c>
      <c r="AJ237" s="537">
        <v>0</v>
      </c>
      <c r="AK237" s="537">
        <v>0</v>
      </c>
      <c r="AL237" s="537">
        <v>0</v>
      </c>
      <c r="AM237" s="537">
        <v>0</v>
      </c>
      <c r="AN237" s="537">
        <v>0</v>
      </c>
      <c r="AO237" s="530"/>
      <c r="AP237" s="142">
        <v>0</v>
      </c>
      <c r="AQ237" s="142">
        <v>0</v>
      </c>
      <c r="AR237" s="537">
        <v>0</v>
      </c>
      <c r="AS237" s="537">
        <v>0</v>
      </c>
      <c r="AT237" s="530"/>
      <c r="AU237" s="142">
        <v>0</v>
      </c>
      <c r="AV237" s="530">
        <v>0</v>
      </c>
      <c r="AW237" s="842">
        <v>0</v>
      </c>
      <c r="AX237" s="115">
        <v>0</v>
      </c>
      <c r="AY237" s="5">
        <v>0</v>
      </c>
      <c r="AZ237" s="5">
        <v>0</v>
      </c>
      <c r="BA237" s="335">
        <v>0</v>
      </c>
      <c r="BB237" s="23">
        <v>0</v>
      </c>
      <c r="BC237" s="5">
        <v>0</v>
      </c>
      <c r="BD237" s="5">
        <v>0</v>
      </c>
      <c r="BE237" s="335">
        <v>0</v>
      </c>
      <c r="BG237" s="826"/>
      <c r="BH237" s="607"/>
    </row>
    <row r="238" spans="1:66" x14ac:dyDescent="0.25">
      <c r="A238" s="222"/>
      <c r="C238" s="119"/>
      <c r="D238" s="620"/>
      <c r="F238" s="117"/>
      <c r="G238" s="694"/>
      <c r="H238" s="878"/>
      <c r="I238" s="397"/>
      <c r="J238" s="380"/>
      <c r="K238" s="405" t="s">
        <v>210</v>
      </c>
      <c r="L238" s="731">
        <v>0</v>
      </c>
      <c r="M238" s="732">
        <v>0</v>
      </c>
      <c r="N238" s="929">
        <v>0</v>
      </c>
      <c r="O238" s="530">
        <v>0</v>
      </c>
      <c r="P238" s="530">
        <v>0</v>
      </c>
      <c r="Q238" s="641">
        <v>0</v>
      </c>
      <c r="R238" s="537">
        <v>0</v>
      </c>
      <c r="S238" s="537">
        <v>0</v>
      </c>
      <c r="T238" s="537">
        <v>0</v>
      </c>
      <c r="U238" s="537">
        <v>0</v>
      </c>
      <c r="V238" s="537">
        <v>0</v>
      </c>
      <c r="W238" s="530"/>
      <c r="X238" s="142">
        <v>0</v>
      </c>
      <c r="Y238" s="142">
        <v>0</v>
      </c>
      <c r="Z238" s="537">
        <v>0</v>
      </c>
      <c r="AA238" s="537">
        <v>0</v>
      </c>
      <c r="AB238" s="530"/>
      <c r="AC238" s="142">
        <v>0</v>
      </c>
      <c r="AD238" s="530">
        <v>0</v>
      </c>
      <c r="AE238" s="842">
        <v>0</v>
      </c>
      <c r="AF238" s="929">
        <v>0</v>
      </c>
      <c r="AG238" s="530">
        <v>0</v>
      </c>
      <c r="AH238" s="530">
        <v>0</v>
      </c>
      <c r="AI238" s="641">
        <v>0</v>
      </c>
      <c r="AJ238" s="537">
        <v>0</v>
      </c>
      <c r="AK238" s="537">
        <v>0</v>
      </c>
      <c r="AL238" s="537">
        <v>0</v>
      </c>
      <c r="AM238" s="537">
        <v>0</v>
      </c>
      <c r="AN238" s="537">
        <v>0</v>
      </c>
      <c r="AO238" s="530"/>
      <c r="AP238" s="142">
        <v>0</v>
      </c>
      <c r="AQ238" s="142">
        <v>0</v>
      </c>
      <c r="AR238" s="537">
        <v>0</v>
      </c>
      <c r="AS238" s="537">
        <v>0</v>
      </c>
      <c r="AT238" s="530"/>
      <c r="AU238" s="142">
        <v>0</v>
      </c>
      <c r="AV238" s="530">
        <v>0</v>
      </c>
      <c r="AW238" s="842">
        <v>0</v>
      </c>
      <c r="AX238" s="115">
        <v>0</v>
      </c>
      <c r="AY238" s="5">
        <v>0</v>
      </c>
      <c r="AZ238" s="5">
        <v>0</v>
      </c>
      <c r="BA238" s="335">
        <v>0</v>
      </c>
      <c r="BB238" s="23">
        <v>0</v>
      </c>
      <c r="BC238" s="5">
        <v>0</v>
      </c>
      <c r="BD238" s="5">
        <v>0</v>
      </c>
      <c r="BE238" s="335">
        <v>0</v>
      </c>
      <c r="BG238" s="826"/>
      <c r="BH238" s="607"/>
    </row>
    <row r="239" spans="1:66" x14ac:dyDescent="0.25">
      <c r="A239" s="222"/>
      <c r="C239" s="119"/>
      <c r="D239" s="620"/>
      <c r="F239" s="117"/>
      <c r="G239" s="694"/>
      <c r="H239" s="878"/>
      <c r="I239" s="397"/>
      <c r="J239" s="380"/>
      <c r="K239" s="406" t="s">
        <v>53</v>
      </c>
      <c r="L239" s="731">
        <v>0</v>
      </c>
      <c r="M239" s="732">
        <v>0</v>
      </c>
      <c r="N239" s="929">
        <v>0</v>
      </c>
      <c r="O239" s="530">
        <v>0</v>
      </c>
      <c r="P239" s="530">
        <v>0</v>
      </c>
      <c r="Q239" s="641">
        <v>0</v>
      </c>
      <c r="R239" s="537">
        <v>0</v>
      </c>
      <c r="S239" s="537">
        <v>0</v>
      </c>
      <c r="T239" s="537">
        <v>0</v>
      </c>
      <c r="U239" s="537">
        <v>0</v>
      </c>
      <c r="V239" s="537">
        <v>0</v>
      </c>
      <c r="W239" s="530"/>
      <c r="X239" s="142">
        <v>0</v>
      </c>
      <c r="Y239" s="142">
        <v>0</v>
      </c>
      <c r="Z239" s="537">
        <v>0</v>
      </c>
      <c r="AA239" s="537">
        <v>0</v>
      </c>
      <c r="AB239" s="530"/>
      <c r="AC239" s="142">
        <v>0</v>
      </c>
      <c r="AD239" s="530">
        <v>0</v>
      </c>
      <c r="AE239" s="842">
        <v>0</v>
      </c>
      <c r="AF239" s="929">
        <v>0</v>
      </c>
      <c r="AG239" s="530">
        <v>0</v>
      </c>
      <c r="AH239" s="530">
        <v>0</v>
      </c>
      <c r="AI239" s="641">
        <v>0</v>
      </c>
      <c r="AJ239" s="537">
        <v>0</v>
      </c>
      <c r="AK239" s="537">
        <v>0</v>
      </c>
      <c r="AL239" s="537">
        <v>0</v>
      </c>
      <c r="AM239" s="537">
        <v>0</v>
      </c>
      <c r="AN239" s="537">
        <v>0</v>
      </c>
      <c r="AO239" s="530"/>
      <c r="AP239" s="142">
        <v>0</v>
      </c>
      <c r="AQ239" s="142">
        <v>0</v>
      </c>
      <c r="AR239" s="537">
        <v>0</v>
      </c>
      <c r="AS239" s="537">
        <v>0</v>
      </c>
      <c r="AT239" s="530"/>
      <c r="AU239" s="142">
        <v>0</v>
      </c>
      <c r="AV239" s="530">
        <v>0</v>
      </c>
      <c r="AW239" s="842">
        <v>0</v>
      </c>
      <c r="AX239" s="115">
        <v>0</v>
      </c>
      <c r="AY239" s="5">
        <v>0</v>
      </c>
      <c r="AZ239" s="5">
        <v>0</v>
      </c>
      <c r="BA239" s="335">
        <v>0</v>
      </c>
      <c r="BB239" s="23">
        <v>0</v>
      </c>
      <c r="BC239" s="5">
        <v>0</v>
      </c>
      <c r="BD239" s="5">
        <v>0</v>
      </c>
      <c r="BE239" s="335">
        <v>0</v>
      </c>
      <c r="BG239" s="826"/>
      <c r="BH239" s="607"/>
    </row>
    <row r="240" spans="1:66" x14ac:dyDescent="0.25">
      <c r="A240" s="222"/>
      <c r="C240" s="119"/>
      <c r="D240" s="620"/>
      <c r="F240" s="117"/>
      <c r="G240" s="694"/>
      <c r="H240" s="878"/>
      <c r="I240" s="397"/>
      <c r="J240" s="380"/>
      <c r="K240" s="406"/>
      <c r="L240" s="731"/>
      <c r="M240" s="732"/>
      <c r="N240" s="931"/>
      <c r="O240" s="923"/>
      <c r="P240" s="923"/>
      <c r="Q240" s="641"/>
      <c r="R240" s="537"/>
      <c r="S240" s="537"/>
      <c r="T240" s="537"/>
      <c r="U240" s="537"/>
      <c r="V240" s="537"/>
      <c r="W240" s="531"/>
      <c r="X240" s="141"/>
      <c r="Y240" s="141"/>
      <c r="Z240" s="552"/>
      <c r="AA240" s="552"/>
      <c r="AB240" s="531"/>
      <c r="AC240" s="593"/>
      <c r="AD240" s="923"/>
      <c r="AE240" s="846"/>
      <c r="AF240" s="931"/>
      <c r="AG240" s="923"/>
      <c r="AH240" s="923"/>
      <c r="AI240" s="641"/>
      <c r="AJ240" s="537"/>
      <c r="AK240" s="537"/>
      <c r="AL240" s="537"/>
      <c r="AM240" s="537"/>
      <c r="AN240" s="537"/>
      <c r="AO240" s="531"/>
      <c r="AP240" s="141"/>
      <c r="AQ240" s="141"/>
      <c r="AR240" s="552"/>
      <c r="AS240" s="552"/>
      <c r="AT240" s="531"/>
      <c r="AU240" s="593"/>
      <c r="AV240" s="923"/>
      <c r="AW240" s="846"/>
      <c r="AX240" s="115"/>
      <c r="AY240" s="5"/>
      <c r="AZ240" s="5"/>
      <c r="BA240" s="335"/>
      <c r="BC240" s="5"/>
      <c r="BD240" s="5"/>
      <c r="BE240" s="335"/>
      <c r="BG240" s="826"/>
      <c r="BH240" s="607"/>
    </row>
    <row r="241" spans="1:66" x14ac:dyDescent="0.25">
      <c r="A241" s="222"/>
      <c r="C241" s="119"/>
      <c r="D241" s="620"/>
      <c r="F241" s="117"/>
      <c r="G241" s="694"/>
      <c r="H241" s="878"/>
      <c r="I241" s="397"/>
      <c r="J241" s="380"/>
      <c r="K241" s="400" t="s">
        <v>6561</v>
      </c>
      <c r="L241" s="731"/>
      <c r="M241" s="732"/>
      <c r="N241" s="931"/>
      <c r="O241" s="923"/>
      <c r="P241" s="923"/>
      <c r="Q241" s="641"/>
      <c r="R241" s="537"/>
      <c r="S241" s="537"/>
      <c r="T241" s="537"/>
      <c r="U241" s="537"/>
      <c r="V241" s="537"/>
      <c r="W241" s="531"/>
      <c r="X241" s="141"/>
      <c r="Y241" s="141"/>
      <c r="Z241" s="552"/>
      <c r="AA241" s="552"/>
      <c r="AB241" s="531"/>
      <c r="AC241" s="593"/>
      <c r="AD241" s="923"/>
      <c r="AE241" s="846"/>
      <c r="AF241" s="931"/>
      <c r="AG241" s="923"/>
      <c r="AH241" s="923"/>
      <c r="AI241" s="641"/>
      <c r="AJ241" s="537"/>
      <c r="AK241" s="537"/>
      <c r="AL241" s="537"/>
      <c r="AM241" s="537"/>
      <c r="AN241" s="537"/>
      <c r="AO241" s="531"/>
      <c r="AP241" s="141"/>
      <c r="AQ241" s="141"/>
      <c r="AR241" s="552"/>
      <c r="AS241" s="552"/>
      <c r="AT241" s="531"/>
      <c r="AU241" s="593"/>
      <c r="AV241" s="923"/>
      <c r="AW241" s="846"/>
      <c r="AX241" s="115"/>
      <c r="AY241" s="5"/>
      <c r="AZ241" s="5"/>
      <c r="BA241" s="335"/>
      <c r="BC241" s="5"/>
      <c r="BD241" s="5"/>
      <c r="BE241" s="335"/>
      <c r="BG241" s="826"/>
      <c r="BH241" s="607"/>
    </row>
    <row r="242" spans="1:66" x14ac:dyDescent="0.25">
      <c r="A242" s="222"/>
      <c r="C242" s="119"/>
      <c r="D242" s="620"/>
      <c r="F242" s="117"/>
      <c r="G242" s="694"/>
      <c r="H242" s="878"/>
      <c r="I242" s="397"/>
      <c r="J242" s="380"/>
      <c r="K242" s="400" t="s">
        <v>149</v>
      </c>
      <c r="L242" s="731"/>
      <c r="M242" s="732"/>
      <c r="N242" s="931"/>
      <c r="O242" s="923"/>
      <c r="P242" s="923"/>
      <c r="Q242" s="641"/>
      <c r="R242" s="537"/>
      <c r="S242" s="537"/>
      <c r="T242" s="537"/>
      <c r="U242" s="537"/>
      <c r="V242" s="537"/>
      <c r="W242" s="531"/>
      <c r="X242" s="141"/>
      <c r="Y242" s="141"/>
      <c r="Z242" s="552"/>
      <c r="AA242" s="552"/>
      <c r="AB242" s="531"/>
      <c r="AC242" s="593"/>
      <c r="AD242" s="923"/>
      <c r="AE242" s="846"/>
      <c r="AF242" s="931"/>
      <c r="AG242" s="923"/>
      <c r="AH242" s="923"/>
      <c r="AI242" s="641"/>
      <c r="AJ242" s="537"/>
      <c r="AK242" s="537"/>
      <c r="AL242" s="537"/>
      <c r="AM242" s="537"/>
      <c r="AN242" s="537"/>
      <c r="AO242" s="531"/>
      <c r="AP242" s="141"/>
      <c r="AQ242" s="141"/>
      <c r="AR242" s="552"/>
      <c r="AS242" s="552"/>
      <c r="AT242" s="531"/>
      <c r="AU242" s="593"/>
      <c r="AV242" s="923"/>
      <c r="AW242" s="846"/>
      <c r="AX242" s="115"/>
      <c r="AY242" s="5"/>
      <c r="AZ242" s="5"/>
      <c r="BA242" s="335"/>
      <c r="BC242" s="5"/>
      <c r="BD242" s="5"/>
      <c r="BE242" s="335"/>
      <c r="BG242" s="826"/>
      <c r="BH242" s="607"/>
    </row>
    <row r="243" spans="1:66" x14ac:dyDescent="0.25">
      <c r="A243" s="222"/>
      <c r="C243" s="119"/>
      <c r="D243" s="620"/>
      <c r="F243" s="117"/>
      <c r="G243" s="694"/>
      <c r="H243" s="878"/>
      <c r="I243" s="397"/>
      <c r="J243" s="380"/>
      <c r="K243" s="420"/>
      <c r="L243" s="731"/>
      <c r="M243" s="732"/>
      <c r="N243" s="931"/>
      <c r="O243" s="923"/>
      <c r="P243" s="923"/>
      <c r="Q243" s="641"/>
      <c r="R243" s="537"/>
      <c r="S243" s="537"/>
      <c r="T243" s="537"/>
      <c r="U243" s="537"/>
      <c r="V243" s="537"/>
      <c r="W243" s="531"/>
      <c r="X243" s="141"/>
      <c r="Y243" s="141"/>
      <c r="Z243" s="552"/>
      <c r="AA243" s="552"/>
      <c r="AB243" s="531"/>
      <c r="AC243" s="593"/>
      <c r="AD243" s="923"/>
      <c r="AE243" s="846"/>
      <c r="AF243" s="931"/>
      <c r="AG243" s="923"/>
      <c r="AH243" s="923"/>
      <c r="AI243" s="641"/>
      <c r="AJ243" s="537"/>
      <c r="AK243" s="537"/>
      <c r="AL243" s="537"/>
      <c r="AM243" s="537"/>
      <c r="AN243" s="537"/>
      <c r="AO243" s="531"/>
      <c r="AP243" s="141"/>
      <c r="AQ243" s="141"/>
      <c r="AR243" s="552"/>
      <c r="AS243" s="552"/>
      <c r="AT243" s="531"/>
      <c r="AU243" s="593"/>
      <c r="AV243" s="923"/>
      <c r="AW243" s="846"/>
      <c r="AX243" s="115"/>
      <c r="AY243" s="5"/>
      <c r="AZ243" s="5"/>
      <c r="BA243" s="335"/>
      <c r="BC243" s="5"/>
      <c r="BD243" s="5"/>
      <c r="BE243" s="335"/>
      <c r="BG243" s="826"/>
      <c r="BH243" s="607"/>
    </row>
    <row r="244" spans="1:66" ht="30.6" x14ac:dyDescent="0.25">
      <c r="A244" s="222" t="s">
        <v>39</v>
      </c>
      <c r="B244" s="112">
        <v>10</v>
      </c>
      <c r="C244" s="116" t="s">
        <v>149</v>
      </c>
      <c r="D244" s="620">
        <v>1000</v>
      </c>
      <c r="E244" s="278"/>
      <c r="F244" s="116">
        <v>12</v>
      </c>
      <c r="G244" s="700" t="s">
        <v>5613</v>
      </c>
      <c r="H244" s="878" t="str">
        <f t="shared" si="440"/>
        <v>022</v>
      </c>
      <c r="I244" s="397" t="s">
        <v>3257</v>
      </c>
      <c r="J244" s="380" t="s">
        <v>1893</v>
      </c>
      <c r="K244" s="422" t="s">
        <v>5509</v>
      </c>
      <c r="L244" s="726">
        <v>0</v>
      </c>
      <c r="M244" s="727">
        <v>0</v>
      </c>
      <c r="N244" s="931"/>
      <c r="O244" s="530">
        <f t="shared" ref="O244:O267" si="481">IF(N244&gt;L244,"0 ",N244-L244)</f>
        <v>0</v>
      </c>
      <c r="P244" s="530">
        <f t="shared" ref="P244:P267" si="482">IF(N244&lt;L244,"0 ",N244-L244)</f>
        <v>0</v>
      </c>
      <c r="Q244" s="646"/>
      <c r="R244" s="536"/>
      <c r="S244" s="536"/>
      <c r="T244" s="536"/>
      <c r="U244" s="536"/>
      <c r="V244" s="536"/>
      <c r="W244" s="683" t="str">
        <f t="shared" ref="W244:W267" si="483">IF(SUM(Q244:V244)=X244,"OK",SUM(Q244:V244)-X244)</f>
        <v>OK</v>
      </c>
      <c r="X244" s="141"/>
      <c r="Y244" s="141"/>
      <c r="Z244" s="552"/>
      <c r="AA244" s="552"/>
      <c r="AB244" s="683" t="str">
        <f t="shared" ref="AB244:AB267" si="484">IF(SUM(Z244:AA244)=AC244,"OK",SUM(Z244:AA244)-AC244)</f>
        <v>OK</v>
      </c>
      <c r="AC244" s="593"/>
      <c r="AD244" s="530">
        <f t="shared" ref="AD244:AD267" si="485">X244+Y244+AC244</f>
        <v>0</v>
      </c>
      <c r="AE244" s="842">
        <f t="shared" ref="AE244:AE267" si="486">N244+AD244</f>
        <v>0</v>
      </c>
      <c r="AF244" s="931"/>
      <c r="AG244" s="530">
        <f t="shared" ref="AG244:AG267" si="487">IF(AF244&gt;M244,"0 ",AF244-M244)</f>
        <v>0</v>
      </c>
      <c r="AH244" s="530">
        <f t="shared" ref="AH244:AH267" si="488">IF(AF244&lt;M244,"0 ",AF244-M244)</f>
        <v>0</v>
      </c>
      <c r="AI244" s="641"/>
      <c r="AJ244" s="537"/>
      <c r="AK244" s="537"/>
      <c r="AL244" s="537"/>
      <c r="AM244" s="537"/>
      <c r="AN244" s="537"/>
      <c r="AO244" s="683" t="str">
        <f t="shared" ref="AO244:AO267" si="489">IF(SUM(AI244:AN244)=AP244,"OK",SUM(AI244:AN244)-AP244)</f>
        <v>OK</v>
      </c>
      <c r="AP244" s="141"/>
      <c r="AQ244" s="141"/>
      <c r="AR244" s="552"/>
      <c r="AS244" s="552"/>
      <c r="AT244" s="683" t="str">
        <f t="shared" ref="AT244:AT267" si="490">IF(SUM(AR244:AS244)=AU244,"OK",SUM(AR244:AS244)-AU244)</f>
        <v>OK</v>
      </c>
      <c r="AU244" s="593"/>
      <c r="AV244" s="530">
        <f t="shared" ref="AV244:AV267" si="491">AP244+AQ244+AU244</f>
        <v>0</v>
      </c>
      <c r="AW244" s="842">
        <f t="shared" ref="AW244:AW267" si="492">AF244+AV244</f>
        <v>0</v>
      </c>
      <c r="AX244" s="115">
        <f t="shared" ref="AX244:AX267" si="493">L244</f>
        <v>0</v>
      </c>
      <c r="AY244" s="5">
        <f t="shared" ref="AY244:AY267" si="494">AE244</f>
        <v>0</v>
      </c>
      <c r="AZ244" s="7">
        <f t="shared" ref="AZ244:AZ248" si="495">AY244-AX244</f>
        <v>0</v>
      </c>
      <c r="BA244" s="335" t="e">
        <f t="shared" ref="BA244:BA253" si="496">AZ244/AX244</f>
        <v>#DIV/0!</v>
      </c>
      <c r="BB244" s="23">
        <f t="shared" ref="BB244:BB267" si="497">M244</f>
        <v>0</v>
      </c>
      <c r="BC244" s="5">
        <f t="shared" ref="BC244:BC253" si="498">AW244</f>
        <v>0</v>
      </c>
      <c r="BD244" s="7">
        <f t="shared" ref="BD244:BD248" si="499">BC244-BB244</f>
        <v>0</v>
      </c>
      <c r="BE244" s="335" t="e">
        <f t="shared" ref="BE244:BE253" si="500">BD244/BB244</f>
        <v>#DIV/0!</v>
      </c>
      <c r="BG244" s="826" t="str">
        <f t="shared" ref="BG244:BG267" si="501">RIGHT(LEFT(I244,3),2)&amp;"."&amp;RIGHT(LEFT(I244,5),2)</f>
        <v>12.11</v>
      </c>
      <c r="BH244" s="607" t="b">
        <f>COUNTIF('Codes SEC'!$B$2:$B$250,Ministres!BG244)&gt;0</f>
        <v>1</v>
      </c>
    </row>
    <row r="245" spans="1:66" ht="35.1" customHeight="1" x14ac:dyDescent="0.25">
      <c r="A245" s="222" t="s">
        <v>39</v>
      </c>
      <c r="B245" s="112">
        <v>10</v>
      </c>
      <c r="C245" s="116" t="s">
        <v>149</v>
      </c>
      <c r="D245" s="620">
        <v>1000</v>
      </c>
      <c r="E245" s="278"/>
      <c r="F245" s="116">
        <v>12</v>
      </c>
      <c r="G245" s="694">
        <v>1</v>
      </c>
      <c r="H245" s="878" t="str">
        <f t="shared" si="440"/>
        <v>022</v>
      </c>
      <c r="I245" s="397" t="s">
        <v>3257</v>
      </c>
      <c r="J245" s="380" t="s">
        <v>1936</v>
      </c>
      <c r="K245" s="408" t="s">
        <v>186</v>
      </c>
      <c r="L245" s="726">
        <v>0</v>
      </c>
      <c r="M245" s="727">
        <v>0</v>
      </c>
      <c r="N245" s="931"/>
      <c r="O245" s="530">
        <f t="shared" si="481"/>
        <v>0</v>
      </c>
      <c r="P245" s="530">
        <f t="shared" si="482"/>
        <v>0</v>
      </c>
      <c r="Q245" s="646"/>
      <c r="R245" s="536"/>
      <c r="S245" s="536"/>
      <c r="T245" s="536"/>
      <c r="U245" s="536"/>
      <c r="V245" s="536"/>
      <c r="W245" s="683" t="str">
        <f t="shared" si="483"/>
        <v>OK</v>
      </c>
      <c r="X245" s="141"/>
      <c r="Y245" s="141"/>
      <c r="Z245" s="552"/>
      <c r="AA245" s="552"/>
      <c r="AB245" s="683" t="str">
        <f t="shared" si="484"/>
        <v>OK</v>
      </c>
      <c r="AC245" s="593"/>
      <c r="AD245" s="530">
        <f t="shared" si="485"/>
        <v>0</v>
      </c>
      <c r="AE245" s="842">
        <f t="shared" si="486"/>
        <v>0</v>
      </c>
      <c r="AF245" s="931"/>
      <c r="AG245" s="530">
        <f t="shared" si="487"/>
        <v>0</v>
      </c>
      <c r="AH245" s="530">
        <f t="shared" si="488"/>
        <v>0</v>
      </c>
      <c r="AI245" s="641"/>
      <c r="AJ245" s="537"/>
      <c r="AK245" s="537"/>
      <c r="AL245" s="537"/>
      <c r="AM245" s="537"/>
      <c r="AN245" s="537"/>
      <c r="AO245" s="683" t="str">
        <f t="shared" si="489"/>
        <v>OK</v>
      </c>
      <c r="AP245" s="141"/>
      <c r="AQ245" s="141"/>
      <c r="AR245" s="552"/>
      <c r="AS245" s="552"/>
      <c r="AT245" s="683" t="str">
        <f t="shared" si="490"/>
        <v>OK</v>
      </c>
      <c r="AU245" s="593"/>
      <c r="AV245" s="530">
        <f t="shared" si="491"/>
        <v>0</v>
      </c>
      <c r="AW245" s="842">
        <f t="shared" si="492"/>
        <v>0</v>
      </c>
      <c r="AX245" s="115">
        <f t="shared" si="493"/>
        <v>0</v>
      </c>
      <c r="AY245" s="5">
        <f t="shared" si="494"/>
        <v>0</v>
      </c>
      <c r="AZ245" s="7">
        <f t="shared" si="495"/>
        <v>0</v>
      </c>
      <c r="BA245" s="335" t="e">
        <f t="shared" si="496"/>
        <v>#DIV/0!</v>
      </c>
      <c r="BB245" s="23">
        <f t="shared" si="497"/>
        <v>0</v>
      </c>
      <c r="BC245" s="5">
        <f t="shared" si="498"/>
        <v>0</v>
      </c>
      <c r="BD245" s="7">
        <f t="shared" si="499"/>
        <v>0</v>
      </c>
      <c r="BE245" s="335" t="e">
        <f t="shared" si="500"/>
        <v>#DIV/0!</v>
      </c>
      <c r="BG245" s="826" t="str">
        <f t="shared" si="501"/>
        <v>12.11</v>
      </c>
      <c r="BH245" s="607" t="b">
        <f>COUNTIF('Codes SEC'!$B$2:$B$250,Ministres!BG245)&gt;0</f>
        <v>1</v>
      </c>
    </row>
    <row r="246" spans="1:66" ht="35.1" customHeight="1" x14ac:dyDescent="0.25">
      <c r="A246" s="222" t="s">
        <v>39</v>
      </c>
      <c r="B246" s="112">
        <v>10</v>
      </c>
      <c r="C246" s="116" t="s">
        <v>149</v>
      </c>
      <c r="D246" s="620">
        <v>1000</v>
      </c>
      <c r="E246" s="278"/>
      <c r="F246" s="116">
        <v>12</v>
      </c>
      <c r="G246" s="700" t="s">
        <v>5613</v>
      </c>
      <c r="H246" s="878" t="str">
        <f t="shared" si="440"/>
        <v>022</v>
      </c>
      <c r="I246" s="397" t="s">
        <v>3257</v>
      </c>
      <c r="J246" s="380" t="s">
        <v>1937</v>
      </c>
      <c r="K246" s="422" t="s">
        <v>5511</v>
      </c>
      <c r="L246" s="726">
        <v>15</v>
      </c>
      <c r="M246" s="727">
        <v>55</v>
      </c>
      <c r="N246" s="931"/>
      <c r="O246" s="530">
        <f t="shared" si="481"/>
        <v>-15</v>
      </c>
      <c r="P246" s="530" t="str">
        <f t="shared" si="482"/>
        <v xml:space="preserve">0 </v>
      </c>
      <c r="Q246" s="646"/>
      <c r="R246" s="536"/>
      <c r="S246" s="536"/>
      <c r="T246" s="536"/>
      <c r="U246" s="536"/>
      <c r="V246" s="536"/>
      <c r="W246" s="683" t="str">
        <f t="shared" si="483"/>
        <v>OK</v>
      </c>
      <c r="X246" s="141"/>
      <c r="Y246" s="141"/>
      <c r="Z246" s="552"/>
      <c r="AA246" s="552"/>
      <c r="AB246" s="683" t="str">
        <f t="shared" si="484"/>
        <v>OK</v>
      </c>
      <c r="AC246" s="593"/>
      <c r="AD246" s="530">
        <f t="shared" si="485"/>
        <v>0</v>
      </c>
      <c r="AE246" s="842">
        <f t="shared" si="486"/>
        <v>0</v>
      </c>
      <c r="AF246" s="931"/>
      <c r="AG246" s="530">
        <f t="shared" si="487"/>
        <v>-55</v>
      </c>
      <c r="AH246" s="530" t="str">
        <f t="shared" si="488"/>
        <v xml:space="preserve">0 </v>
      </c>
      <c r="AI246" s="641"/>
      <c r="AJ246" s="537"/>
      <c r="AK246" s="537"/>
      <c r="AL246" s="537"/>
      <c r="AM246" s="537"/>
      <c r="AN246" s="537"/>
      <c r="AO246" s="683" t="str">
        <f t="shared" si="489"/>
        <v>OK</v>
      </c>
      <c r="AP246" s="141"/>
      <c r="AQ246" s="141"/>
      <c r="AR246" s="552"/>
      <c r="AS246" s="552"/>
      <c r="AT246" s="683" t="str">
        <f t="shared" si="490"/>
        <v>OK</v>
      </c>
      <c r="AU246" s="593"/>
      <c r="AV246" s="530">
        <f t="shared" si="491"/>
        <v>0</v>
      </c>
      <c r="AW246" s="842">
        <f t="shared" si="492"/>
        <v>0</v>
      </c>
      <c r="AX246" s="115">
        <f t="shared" si="493"/>
        <v>15</v>
      </c>
      <c r="AY246" s="5">
        <f t="shared" si="494"/>
        <v>0</v>
      </c>
      <c r="AZ246" s="7">
        <f t="shared" si="495"/>
        <v>-15</v>
      </c>
      <c r="BA246" s="335">
        <f t="shared" si="496"/>
        <v>-1</v>
      </c>
      <c r="BB246" s="23">
        <f t="shared" si="497"/>
        <v>55</v>
      </c>
      <c r="BC246" s="5">
        <f t="shared" si="498"/>
        <v>0</v>
      </c>
      <c r="BD246" s="7">
        <f t="shared" si="499"/>
        <v>-55</v>
      </c>
      <c r="BE246" s="335">
        <f t="shared" si="500"/>
        <v>-1</v>
      </c>
      <c r="BG246" s="826" t="str">
        <f t="shared" si="501"/>
        <v>12.11</v>
      </c>
      <c r="BH246" s="607" t="b">
        <f>COUNTIF('Codes SEC'!$B$2:$B$250,Ministres!BG246)&gt;0</f>
        <v>1</v>
      </c>
    </row>
    <row r="247" spans="1:66" ht="35.1" customHeight="1" x14ac:dyDescent="0.25">
      <c r="A247" s="222" t="s">
        <v>39</v>
      </c>
      <c r="B247" s="112">
        <v>10</v>
      </c>
      <c r="C247" s="116" t="s">
        <v>149</v>
      </c>
      <c r="D247" s="620">
        <v>1000</v>
      </c>
      <c r="E247" s="278"/>
      <c r="F247" s="116">
        <v>12</v>
      </c>
      <c r="G247" s="700" t="s">
        <v>5613</v>
      </c>
      <c r="H247" s="878" t="str">
        <f t="shared" si="440"/>
        <v>022</v>
      </c>
      <c r="I247" s="397" t="s">
        <v>3257</v>
      </c>
      <c r="J247" s="380" t="s">
        <v>1938</v>
      </c>
      <c r="K247" s="408" t="s">
        <v>5512</v>
      </c>
      <c r="L247" s="726">
        <v>0</v>
      </c>
      <c r="M247" s="727">
        <v>0</v>
      </c>
      <c r="N247" s="931"/>
      <c r="O247" s="530">
        <f t="shared" si="481"/>
        <v>0</v>
      </c>
      <c r="P247" s="530">
        <f t="shared" si="482"/>
        <v>0</v>
      </c>
      <c r="Q247" s="646"/>
      <c r="R247" s="536"/>
      <c r="S247" s="536"/>
      <c r="T247" s="536"/>
      <c r="U247" s="536"/>
      <c r="V247" s="536"/>
      <c r="W247" s="683" t="str">
        <f t="shared" si="483"/>
        <v>OK</v>
      </c>
      <c r="X247" s="141"/>
      <c r="Y247" s="141"/>
      <c r="Z247" s="552"/>
      <c r="AA247" s="552"/>
      <c r="AB247" s="683" t="str">
        <f t="shared" si="484"/>
        <v>OK</v>
      </c>
      <c r="AC247" s="593"/>
      <c r="AD247" s="530">
        <f t="shared" si="485"/>
        <v>0</v>
      </c>
      <c r="AE247" s="842">
        <f t="shared" si="486"/>
        <v>0</v>
      </c>
      <c r="AF247" s="931"/>
      <c r="AG247" s="530">
        <f t="shared" si="487"/>
        <v>0</v>
      </c>
      <c r="AH247" s="530">
        <f t="shared" si="488"/>
        <v>0</v>
      </c>
      <c r="AI247" s="641"/>
      <c r="AJ247" s="537"/>
      <c r="AK247" s="537"/>
      <c r="AL247" s="537"/>
      <c r="AM247" s="537"/>
      <c r="AN247" s="537"/>
      <c r="AO247" s="683" t="str">
        <f t="shared" si="489"/>
        <v>OK</v>
      </c>
      <c r="AP247" s="141"/>
      <c r="AQ247" s="141"/>
      <c r="AR247" s="552"/>
      <c r="AS247" s="552"/>
      <c r="AT247" s="683" t="str">
        <f t="shared" si="490"/>
        <v>OK</v>
      </c>
      <c r="AU247" s="593"/>
      <c r="AV247" s="530">
        <f t="shared" si="491"/>
        <v>0</v>
      </c>
      <c r="AW247" s="842">
        <f t="shared" si="492"/>
        <v>0</v>
      </c>
      <c r="AX247" s="115">
        <f t="shared" si="493"/>
        <v>0</v>
      </c>
      <c r="AY247" s="5">
        <f t="shared" si="494"/>
        <v>0</v>
      </c>
      <c r="AZ247" s="7">
        <f t="shared" si="495"/>
        <v>0</v>
      </c>
      <c r="BA247" s="335" t="e">
        <f t="shared" si="496"/>
        <v>#DIV/0!</v>
      </c>
      <c r="BB247" s="23">
        <f t="shared" si="497"/>
        <v>0</v>
      </c>
      <c r="BC247" s="5">
        <f t="shared" si="498"/>
        <v>0</v>
      </c>
      <c r="BD247" s="7">
        <f t="shared" si="499"/>
        <v>0</v>
      </c>
      <c r="BE247" s="335" t="e">
        <f t="shared" si="500"/>
        <v>#DIV/0!</v>
      </c>
      <c r="BG247" s="826" t="str">
        <f t="shared" si="501"/>
        <v>12.11</v>
      </c>
      <c r="BH247" s="607" t="b">
        <f>COUNTIF('Codes SEC'!$B$2:$B$250,Ministres!BG247)&gt;0</f>
        <v>1</v>
      </c>
    </row>
    <row r="248" spans="1:66" ht="35.1" customHeight="1" x14ac:dyDescent="0.25">
      <c r="A248" s="222" t="s">
        <v>39</v>
      </c>
      <c r="B248" s="112">
        <v>10</v>
      </c>
      <c r="C248" s="116" t="s">
        <v>149</v>
      </c>
      <c r="D248" s="620">
        <v>1000</v>
      </c>
      <c r="E248" s="278"/>
      <c r="F248" s="116">
        <v>12</v>
      </c>
      <c r="G248" s="700" t="s">
        <v>5613</v>
      </c>
      <c r="H248" s="878" t="str">
        <f t="shared" si="440"/>
        <v>022</v>
      </c>
      <c r="I248" s="397" t="s">
        <v>3257</v>
      </c>
      <c r="J248" s="380" t="s">
        <v>1939</v>
      </c>
      <c r="K248" s="421" t="s">
        <v>5513</v>
      </c>
      <c r="L248" s="726">
        <v>0</v>
      </c>
      <c r="M248" s="727">
        <v>0</v>
      </c>
      <c r="N248" s="931"/>
      <c r="O248" s="530">
        <f t="shared" si="481"/>
        <v>0</v>
      </c>
      <c r="P248" s="530">
        <f t="shared" si="482"/>
        <v>0</v>
      </c>
      <c r="Q248" s="646"/>
      <c r="R248" s="536"/>
      <c r="S248" s="536"/>
      <c r="T248" s="536"/>
      <c r="U248" s="536"/>
      <c r="V248" s="536"/>
      <c r="W248" s="683" t="str">
        <f t="shared" si="483"/>
        <v>OK</v>
      </c>
      <c r="X248" s="141"/>
      <c r="Y248" s="141"/>
      <c r="Z248" s="552"/>
      <c r="AA248" s="552"/>
      <c r="AB248" s="683" t="str">
        <f t="shared" si="484"/>
        <v>OK</v>
      </c>
      <c r="AC248" s="593"/>
      <c r="AD248" s="530">
        <f t="shared" si="485"/>
        <v>0</v>
      </c>
      <c r="AE248" s="842">
        <f t="shared" si="486"/>
        <v>0</v>
      </c>
      <c r="AF248" s="931"/>
      <c r="AG248" s="530">
        <f t="shared" si="487"/>
        <v>0</v>
      </c>
      <c r="AH248" s="530">
        <f t="shared" si="488"/>
        <v>0</v>
      </c>
      <c r="AI248" s="641"/>
      <c r="AJ248" s="537"/>
      <c r="AK248" s="537"/>
      <c r="AL248" s="537"/>
      <c r="AM248" s="537"/>
      <c r="AN248" s="537"/>
      <c r="AO248" s="683" t="str">
        <f t="shared" si="489"/>
        <v>OK</v>
      </c>
      <c r="AP248" s="141"/>
      <c r="AQ248" s="141"/>
      <c r="AR248" s="552"/>
      <c r="AS248" s="552"/>
      <c r="AT248" s="683" t="str">
        <f t="shared" si="490"/>
        <v>OK</v>
      </c>
      <c r="AU248" s="593"/>
      <c r="AV248" s="530">
        <f t="shared" si="491"/>
        <v>0</v>
      </c>
      <c r="AW248" s="842">
        <f t="shared" si="492"/>
        <v>0</v>
      </c>
      <c r="AX248" s="115">
        <f t="shared" si="493"/>
        <v>0</v>
      </c>
      <c r="AY248" s="5">
        <f t="shared" si="494"/>
        <v>0</v>
      </c>
      <c r="AZ248" s="7">
        <f t="shared" si="495"/>
        <v>0</v>
      </c>
      <c r="BA248" s="335" t="e">
        <f t="shared" si="496"/>
        <v>#DIV/0!</v>
      </c>
      <c r="BB248" s="23">
        <f t="shared" si="497"/>
        <v>0</v>
      </c>
      <c r="BC248" s="5">
        <f t="shared" si="498"/>
        <v>0</v>
      </c>
      <c r="BD248" s="7">
        <f t="shared" si="499"/>
        <v>0</v>
      </c>
      <c r="BE248" s="335" t="e">
        <f t="shared" si="500"/>
        <v>#DIV/0!</v>
      </c>
      <c r="BG248" s="826" t="str">
        <f t="shared" si="501"/>
        <v>12.11</v>
      </c>
      <c r="BH248" s="607" t="b">
        <f>COUNTIF('Codes SEC'!$B$2:$B$250,Ministres!BG248)&gt;0</f>
        <v>1</v>
      </c>
    </row>
    <row r="249" spans="1:66" s="4" customFormat="1" ht="35.1" customHeight="1" x14ac:dyDescent="0.25">
      <c r="A249" s="222" t="s">
        <v>39</v>
      </c>
      <c r="B249" s="112">
        <v>10</v>
      </c>
      <c r="C249" s="116" t="s">
        <v>149</v>
      </c>
      <c r="D249" s="620">
        <v>1000</v>
      </c>
      <c r="E249" s="32"/>
      <c r="F249" s="117">
        <v>12</v>
      </c>
      <c r="G249" s="700" t="s">
        <v>5613</v>
      </c>
      <c r="H249" s="878" t="str">
        <f t="shared" si="440"/>
        <v>022</v>
      </c>
      <c r="I249" s="397">
        <v>81211000</v>
      </c>
      <c r="J249" s="380" t="s">
        <v>3778</v>
      </c>
      <c r="K249" s="494" t="s">
        <v>5510</v>
      </c>
      <c r="L249" s="726">
        <v>0</v>
      </c>
      <c r="M249" s="727">
        <v>0</v>
      </c>
      <c r="N249" s="931"/>
      <c r="O249" s="530">
        <f t="shared" si="481"/>
        <v>0</v>
      </c>
      <c r="P249" s="530">
        <f t="shared" si="482"/>
        <v>0</v>
      </c>
      <c r="Q249" s="646"/>
      <c r="R249" s="536"/>
      <c r="S249" s="536"/>
      <c r="T249" s="536"/>
      <c r="U249" s="536"/>
      <c r="V249" s="536"/>
      <c r="W249" s="683" t="str">
        <f>IF(SUM(Q249:V249)=X249,"OK",SUM(Q249:V249)-X249)</f>
        <v>OK</v>
      </c>
      <c r="X249" s="141"/>
      <c r="Y249" s="141"/>
      <c r="Z249" s="552"/>
      <c r="AA249" s="552"/>
      <c r="AB249" s="683" t="str">
        <f>IF(SUM(Z249:AA249)=AC249,"OK",SUM(Z249:AA249)-AC249)</f>
        <v>OK</v>
      </c>
      <c r="AC249" s="593"/>
      <c r="AD249" s="530">
        <f t="shared" si="485"/>
        <v>0</v>
      </c>
      <c r="AE249" s="842">
        <f t="shared" si="486"/>
        <v>0</v>
      </c>
      <c r="AF249" s="931"/>
      <c r="AG249" s="530">
        <f t="shared" si="487"/>
        <v>0</v>
      </c>
      <c r="AH249" s="530">
        <f t="shared" si="488"/>
        <v>0</v>
      </c>
      <c r="AI249" s="641"/>
      <c r="AJ249" s="537"/>
      <c r="AK249" s="537"/>
      <c r="AL249" s="537"/>
      <c r="AM249" s="537"/>
      <c r="AN249" s="537"/>
      <c r="AO249" s="683" t="str">
        <f>IF(SUM(AI249:AN249)=AP249,"OK",SUM(AI249:AN249)-AP249)</f>
        <v>OK</v>
      </c>
      <c r="AP249" s="141"/>
      <c r="AQ249" s="141"/>
      <c r="AR249" s="552"/>
      <c r="AS249" s="552"/>
      <c r="AT249" s="683" t="str">
        <f>IF(SUM(AR249:AS249)=AU249,"OK",SUM(AR249:AS249)-AU249)</f>
        <v>OK</v>
      </c>
      <c r="AU249" s="593"/>
      <c r="AV249" s="530">
        <f t="shared" si="491"/>
        <v>0</v>
      </c>
      <c r="AW249" s="842">
        <f t="shared" si="492"/>
        <v>0</v>
      </c>
      <c r="AX249" s="115">
        <f t="shared" si="493"/>
        <v>0</v>
      </c>
      <c r="AY249" s="5">
        <f t="shared" si="494"/>
        <v>0</v>
      </c>
      <c r="AZ249" s="7">
        <f>AY249-AX249</f>
        <v>0</v>
      </c>
      <c r="BA249" s="335" t="e">
        <f>AZ249/AX249</f>
        <v>#DIV/0!</v>
      </c>
      <c r="BB249" s="23">
        <f t="shared" si="497"/>
        <v>0</v>
      </c>
      <c r="BC249" s="5">
        <f>AW249</f>
        <v>0</v>
      </c>
      <c r="BD249" s="7">
        <f>BC249-BB249</f>
        <v>0</v>
      </c>
      <c r="BE249" s="335" t="e">
        <f>BD249/BB249</f>
        <v>#DIV/0!</v>
      </c>
      <c r="BF249" s="41"/>
      <c r="BG249" s="826" t="str">
        <f t="shared" si="501"/>
        <v>12.11</v>
      </c>
      <c r="BH249" s="607" t="b">
        <f>COUNTIF('Codes SEC'!$B$2:$B$250,Ministres!BG249)&gt;0</f>
        <v>1</v>
      </c>
      <c r="BI249" s="41"/>
      <c r="BJ249" s="41"/>
      <c r="BK249" s="41"/>
      <c r="BL249" s="41"/>
      <c r="BM249" s="41"/>
      <c r="BN249" s="41"/>
    </row>
    <row r="250" spans="1:66" s="4" customFormat="1" ht="35.1" customHeight="1" x14ac:dyDescent="0.25">
      <c r="A250" s="222" t="s">
        <v>39</v>
      </c>
      <c r="B250" s="112">
        <v>10</v>
      </c>
      <c r="C250" s="116" t="s">
        <v>149</v>
      </c>
      <c r="D250" s="620">
        <v>1000</v>
      </c>
      <c r="E250" s="32"/>
      <c r="F250" s="117">
        <v>12</v>
      </c>
      <c r="G250" s="700" t="s">
        <v>5613</v>
      </c>
      <c r="H250" s="878" t="str">
        <f t="shared" si="440"/>
        <v>022</v>
      </c>
      <c r="I250" s="397">
        <v>81211000</v>
      </c>
      <c r="J250" s="380" t="s">
        <v>3756</v>
      </c>
      <c r="K250" s="494" t="s">
        <v>5514</v>
      </c>
      <c r="L250" s="726">
        <v>0</v>
      </c>
      <c r="M250" s="727">
        <v>0</v>
      </c>
      <c r="N250" s="931"/>
      <c r="O250" s="530">
        <f t="shared" si="481"/>
        <v>0</v>
      </c>
      <c r="P250" s="530">
        <f t="shared" si="482"/>
        <v>0</v>
      </c>
      <c r="Q250" s="646"/>
      <c r="R250" s="536"/>
      <c r="S250" s="536"/>
      <c r="T250" s="536"/>
      <c r="U250" s="536"/>
      <c r="V250" s="536"/>
      <c r="W250" s="683" t="str">
        <f>IF(SUM(Q250:V250)=X250,"OK",SUM(Q250:V250)-X250)</f>
        <v>OK</v>
      </c>
      <c r="X250" s="141"/>
      <c r="Y250" s="141"/>
      <c r="Z250" s="552"/>
      <c r="AA250" s="552"/>
      <c r="AB250" s="683" t="str">
        <f>IF(SUM(Z250:AA250)=AC250,"OK",SUM(Z250:AA250)-AC250)</f>
        <v>OK</v>
      </c>
      <c r="AC250" s="593"/>
      <c r="AD250" s="530">
        <f t="shared" si="485"/>
        <v>0</v>
      </c>
      <c r="AE250" s="842">
        <f t="shared" si="486"/>
        <v>0</v>
      </c>
      <c r="AF250" s="931"/>
      <c r="AG250" s="530">
        <f t="shared" si="487"/>
        <v>0</v>
      </c>
      <c r="AH250" s="530">
        <f t="shared" si="488"/>
        <v>0</v>
      </c>
      <c r="AI250" s="641"/>
      <c r="AJ250" s="537"/>
      <c r="AK250" s="537"/>
      <c r="AL250" s="537"/>
      <c r="AM250" s="537"/>
      <c r="AN250" s="537"/>
      <c r="AO250" s="683" t="str">
        <f>IF(SUM(AI250:AN250)=AP250,"OK",SUM(AI250:AN250)-AP250)</f>
        <v>OK</v>
      </c>
      <c r="AP250" s="141"/>
      <c r="AQ250" s="141"/>
      <c r="AR250" s="552"/>
      <c r="AS250" s="552"/>
      <c r="AT250" s="683" t="str">
        <f>IF(SUM(AR250:AS250)=AU250,"OK",SUM(AR250:AS250)-AU250)</f>
        <v>OK</v>
      </c>
      <c r="AU250" s="593"/>
      <c r="AV250" s="530">
        <f t="shared" si="491"/>
        <v>0</v>
      </c>
      <c r="AW250" s="842">
        <f t="shared" si="492"/>
        <v>0</v>
      </c>
      <c r="AX250" s="115">
        <f t="shared" si="493"/>
        <v>0</v>
      </c>
      <c r="AY250" s="5">
        <f t="shared" si="494"/>
        <v>0</v>
      </c>
      <c r="AZ250" s="7">
        <f>AY250-AX250</f>
        <v>0</v>
      </c>
      <c r="BA250" s="335" t="e">
        <f>AZ250/AX250</f>
        <v>#DIV/0!</v>
      </c>
      <c r="BB250" s="23">
        <f t="shared" si="497"/>
        <v>0</v>
      </c>
      <c r="BC250" s="5">
        <f>AW250</f>
        <v>0</v>
      </c>
      <c r="BD250" s="7">
        <f>BC250-BB250</f>
        <v>0</v>
      </c>
      <c r="BE250" s="335" t="e">
        <f>BD250/BB250</f>
        <v>#DIV/0!</v>
      </c>
      <c r="BF250" s="41"/>
      <c r="BG250" s="826" t="str">
        <f t="shared" si="501"/>
        <v>12.11</v>
      </c>
      <c r="BH250" s="607" t="b">
        <f>COUNTIF('Codes SEC'!$B$2:$B$250,Ministres!BG250)&gt;0</f>
        <v>1</v>
      </c>
      <c r="BI250" s="41"/>
      <c r="BJ250" s="41"/>
      <c r="BK250" s="41"/>
      <c r="BL250" s="41"/>
      <c r="BM250" s="41"/>
      <c r="BN250" s="41"/>
    </row>
    <row r="251" spans="1:66" s="203" customFormat="1" ht="35.1" customHeight="1" x14ac:dyDescent="0.25">
      <c r="A251" s="21" t="s">
        <v>39</v>
      </c>
      <c r="B251" s="112" t="s">
        <v>5018</v>
      </c>
      <c r="C251" s="116" t="s">
        <v>149</v>
      </c>
      <c r="D251" s="620">
        <v>1000</v>
      </c>
      <c r="E251" s="278"/>
      <c r="F251" s="116">
        <v>12</v>
      </c>
      <c r="G251" s="700" t="s">
        <v>5613</v>
      </c>
      <c r="H251" s="878" t="str">
        <f t="shared" si="440"/>
        <v>022</v>
      </c>
      <c r="I251" s="397">
        <v>81211000</v>
      </c>
      <c r="J251" s="380" t="s">
        <v>4797</v>
      </c>
      <c r="K251" s="408" t="s">
        <v>4798</v>
      </c>
      <c r="L251" s="733">
        <v>432</v>
      </c>
      <c r="M251" s="734">
        <v>432</v>
      </c>
      <c r="N251" s="931"/>
      <c r="O251" s="530">
        <f t="shared" si="481"/>
        <v>-432</v>
      </c>
      <c r="P251" s="530" t="str">
        <f t="shared" si="482"/>
        <v xml:space="preserve">0 </v>
      </c>
      <c r="Q251" s="646"/>
      <c r="R251" s="536"/>
      <c r="S251" s="536"/>
      <c r="T251" s="536"/>
      <c r="U251" s="536"/>
      <c r="V251" s="536"/>
      <c r="W251" s="683" t="str">
        <f>IF(SUM(Q251:V251)=X251,"OK",SUM(Q251:V251)-X251)</f>
        <v>OK</v>
      </c>
      <c r="X251" s="141"/>
      <c r="Y251" s="141"/>
      <c r="Z251" s="552"/>
      <c r="AA251" s="552"/>
      <c r="AB251" s="683" t="str">
        <f>IF(SUM(Z251:AA251)=AC251,"OK",SUM(Z251:AA251)-AC251)</f>
        <v>OK</v>
      </c>
      <c r="AC251" s="593"/>
      <c r="AD251" s="530">
        <f t="shared" si="485"/>
        <v>0</v>
      </c>
      <c r="AE251" s="842">
        <f t="shared" si="486"/>
        <v>0</v>
      </c>
      <c r="AF251" s="931"/>
      <c r="AG251" s="530">
        <f t="shared" si="487"/>
        <v>-432</v>
      </c>
      <c r="AH251" s="530" t="str">
        <f t="shared" si="488"/>
        <v xml:space="preserve">0 </v>
      </c>
      <c r="AI251" s="641"/>
      <c r="AJ251" s="537"/>
      <c r="AK251" s="537"/>
      <c r="AL251" s="537"/>
      <c r="AM251" s="537"/>
      <c r="AN251" s="537"/>
      <c r="AO251" s="683" t="str">
        <f>IF(SUM(AI251:AN251)=AP251,"OK",SUM(AI251:AN251)-AP251)</f>
        <v>OK</v>
      </c>
      <c r="AP251" s="141"/>
      <c r="AQ251" s="141"/>
      <c r="AR251" s="552"/>
      <c r="AS251" s="552"/>
      <c r="AT251" s="683" t="str">
        <f>IF(SUM(AR251:AS251)=AU251,"OK",SUM(AR251:AS251)-AU251)</f>
        <v>OK</v>
      </c>
      <c r="AU251" s="593"/>
      <c r="AV251" s="530">
        <f t="shared" si="491"/>
        <v>0</v>
      </c>
      <c r="AW251" s="842">
        <f t="shared" si="492"/>
        <v>0</v>
      </c>
      <c r="AX251" s="115">
        <f t="shared" si="493"/>
        <v>432</v>
      </c>
      <c r="AY251" s="5">
        <f t="shared" si="494"/>
        <v>0</v>
      </c>
      <c r="AZ251" s="7">
        <f>AY251-AX251</f>
        <v>-432</v>
      </c>
      <c r="BA251" s="335">
        <f>AZ251/AX251</f>
        <v>-1</v>
      </c>
      <c r="BB251" s="23">
        <f t="shared" si="497"/>
        <v>432</v>
      </c>
      <c r="BC251" s="5">
        <f>AW251</f>
        <v>0</v>
      </c>
      <c r="BD251" s="7">
        <f>BC251-BB251</f>
        <v>-432</v>
      </c>
      <c r="BE251" s="335">
        <f>BD251/BB251</f>
        <v>-1</v>
      </c>
      <c r="BF251" s="667"/>
      <c r="BG251" s="826" t="str">
        <f t="shared" si="501"/>
        <v>12.11</v>
      </c>
      <c r="BH251" s="668" t="b">
        <f>COUNTIF('Codes SEC'!$B$2:$B$250,Ministres!BG251)&gt;0</f>
        <v>1</v>
      </c>
      <c r="BI251" s="667"/>
      <c r="BJ251" s="667"/>
      <c r="BK251" s="667"/>
      <c r="BL251" s="667"/>
      <c r="BM251" s="667"/>
      <c r="BN251" s="667"/>
    </row>
    <row r="252" spans="1:66" ht="35.1" customHeight="1" x14ac:dyDescent="0.25">
      <c r="A252" s="222" t="s">
        <v>39</v>
      </c>
      <c r="B252" s="112" t="s">
        <v>5018</v>
      </c>
      <c r="C252" s="116" t="s">
        <v>149</v>
      </c>
      <c r="D252" s="620">
        <v>1000</v>
      </c>
      <c r="E252" s="278"/>
      <c r="F252" s="116">
        <v>12</v>
      </c>
      <c r="G252" s="700" t="s">
        <v>5613</v>
      </c>
      <c r="H252" s="888" t="str">
        <f t="shared" si="440"/>
        <v>022</v>
      </c>
      <c r="I252" s="580">
        <v>81211000</v>
      </c>
      <c r="J252" s="689" t="s">
        <v>5891</v>
      </c>
      <c r="K252" s="411" t="s">
        <v>5892</v>
      </c>
      <c r="L252" s="733">
        <v>0</v>
      </c>
      <c r="M252" s="734">
        <v>0</v>
      </c>
      <c r="N252" s="931"/>
      <c r="O252" s="530">
        <f t="shared" si="481"/>
        <v>0</v>
      </c>
      <c r="P252" s="530">
        <f t="shared" si="482"/>
        <v>0</v>
      </c>
      <c r="Q252" s="646"/>
      <c r="R252" s="536"/>
      <c r="S252" s="536"/>
      <c r="T252" s="536"/>
      <c r="U252" s="536"/>
      <c r="V252" s="536"/>
      <c r="W252" s="683" t="str">
        <f t="shared" si="483"/>
        <v>OK</v>
      </c>
      <c r="X252" s="141"/>
      <c r="Y252" s="141"/>
      <c r="Z252" s="552"/>
      <c r="AA252" s="552"/>
      <c r="AB252" s="683" t="str">
        <f t="shared" si="484"/>
        <v>OK</v>
      </c>
      <c r="AC252" s="593"/>
      <c r="AD252" s="530">
        <f t="shared" si="485"/>
        <v>0</v>
      </c>
      <c r="AE252" s="842">
        <f t="shared" si="486"/>
        <v>0</v>
      </c>
      <c r="AF252" s="931"/>
      <c r="AG252" s="530">
        <f t="shared" si="487"/>
        <v>0</v>
      </c>
      <c r="AH252" s="530">
        <f t="shared" si="488"/>
        <v>0</v>
      </c>
      <c r="AI252" s="641"/>
      <c r="AJ252" s="537"/>
      <c r="AK252" s="537"/>
      <c r="AL252" s="537"/>
      <c r="AM252" s="537"/>
      <c r="AN252" s="537"/>
      <c r="AO252" s="683" t="str">
        <f t="shared" si="489"/>
        <v>OK</v>
      </c>
      <c r="AP252" s="141"/>
      <c r="AQ252" s="141"/>
      <c r="AR252" s="552"/>
      <c r="AS252" s="552"/>
      <c r="AT252" s="683" t="str">
        <f t="shared" si="490"/>
        <v>OK</v>
      </c>
      <c r="AU252" s="593"/>
      <c r="AV252" s="530">
        <f t="shared" si="491"/>
        <v>0</v>
      </c>
      <c r="AW252" s="842">
        <f t="shared" si="492"/>
        <v>0</v>
      </c>
      <c r="AX252" s="115">
        <f t="shared" si="493"/>
        <v>0</v>
      </c>
      <c r="AY252" s="5">
        <f t="shared" si="494"/>
        <v>0</v>
      </c>
      <c r="AZ252" s="7">
        <f>AY252-AX252</f>
        <v>0</v>
      </c>
      <c r="BA252" s="335" t="e">
        <f>AZ252/AX252</f>
        <v>#DIV/0!</v>
      </c>
      <c r="BB252" s="23">
        <f t="shared" si="497"/>
        <v>0</v>
      </c>
      <c r="BC252" s="5">
        <f>AW252</f>
        <v>0</v>
      </c>
      <c r="BD252" s="7">
        <f>BC252-BB252</f>
        <v>0</v>
      </c>
      <c r="BE252" s="335" t="e">
        <f>BD252/BB252</f>
        <v>#DIV/0!</v>
      </c>
      <c r="BG252" s="826" t="str">
        <f t="shared" si="501"/>
        <v>12.11</v>
      </c>
      <c r="BH252" s="607" t="b">
        <f>COUNTIF('Codes SEC'!$B$2:$B$250,Ministres!BG252)&gt;0</f>
        <v>1</v>
      </c>
    </row>
    <row r="253" spans="1:66" ht="35.1" customHeight="1" x14ac:dyDescent="0.25">
      <c r="A253" s="222" t="s">
        <v>39</v>
      </c>
      <c r="B253" s="112">
        <v>10</v>
      </c>
      <c r="C253" s="116" t="s">
        <v>149</v>
      </c>
      <c r="D253" s="620">
        <v>1000</v>
      </c>
      <c r="E253" s="278"/>
      <c r="F253" s="116">
        <v>1</v>
      </c>
      <c r="G253" s="700" t="s">
        <v>5613</v>
      </c>
      <c r="H253" s="878" t="str">
        <f t="shared" si="440"/>
        <v>022</v>
      </c>
      <c r="I253" s="585">
        <v>81221000</v>
      </c>
      <c r="J253" s="380" t="s">
        <v>4042</v>
      </c>
      <c r="K253" s="510" t="s">
        <v>5496</v>
      </c>
      <c r="L253" s="735">
        <v>0</v>
      </c>
      <c r="M253" s="736">
        <v>0</v>
      </c>
      <c r="N253" s="931"/>
      <c r="O253" s="530">
        <f t="shared" si="481"/>
        <v>0</v>
      </c>
      <c r="P253" s="530">
        <f t="shared" si="482"/>
        <v>0</v>
      </c>
      <c r="Q253" s="646"/>
      <c r="R253" s="536"/>
      <c r="S253" s="536"/>
      <c r="T253" s="536"/>
      <c r="U253" s="536"/>
      <c r="V253" s="536"/>
      <c r="W253" s="683" t="str">
        <f t="shared" si="483"/>
        <v>OK</v>
      </c>
      <c r="X253" s="141"/>
      <c r="Y253" s="141"/>
      <c r="Z253" s="552"/>
      <c r="AA253" s="552"/>
      <c r="AB253" s="683" t="str">
        <f t="shared" si="484"/>
        <v>OK</v>
      </c>
      <c r="AC253" s="593"/>
      <c r="AD253" s="530">
        <f t="shared" si="485"/>
        <v>0</v>
      </c>
      <c r="AE253" s="842">
        <f t="shared" si="486"/>
        <v>0</v>
      </c>
      <c r="AF253" s="931"/>
      <c r="AG253" s="530">
        <f t="shared" si="487"/>
        <v>0</v>
      </c>
      <c r="AH253" s="530">
        <f t="shared" si="488"/>
        <v>0</v>
      </c>
      <c r="AI253" s="641"/>
      <c r="AJ253" s="537"/>
      <c r="AK253" s="537"/>
      <c r="AL253" s="537"/>
      <c r="AM253" s="537"/>
      <c r="AN253" s="537"/>
      <c r="AO253" s="683" t="str">
        <f t="shared" si="489"/>
        <v>OK</v>
      </c>
      <c r="AP253" s="141"/>
      <c r="AQ253" s="141"/>
      <c r="AR253" s="552"/>
      <c r="AS253" s="552"/>
      <c r="AT253" s="683" t="str">
        <f t="shared" si="490"/>
        <v>OK</v>
      </c>
      <c r="AU253" s="593"/>
      <c r="AV253" s="530">
        <f t="shared" si="491"/>
        <v>0</v>
      </c>
      <c r="AW253" s="842">
        <f t="shared" si="492"/>
        <v>0</v>
      </c>
      <c r="AX253" s="115">
        <f t="shared" si="493"/>
        <v>0</v>
      </c>
      <c r="AY253" s="5">
        <f t="shared" si="494"/>
        <v>0</v>
      </c>
      <c r="AZ253" s="7">
        <f t="shared" ref="AZ253:AZ255" si="502">AY253-AX253</f>
        <v>0</v>
      </c>
      <c r="BA253" s="335" t="e">
        <f t="shared" si="496"/>
        <v>#DIV/0!</v>
      </c>
      <c r="BB253" s="23">
        <f t="shared" si="497"/>
        <v>0</v>
      </c>
      <c r="BC253" s="5">
        <f t="shared" si="498"/>
        <v>0</v>
      </c>
      <c r="BD253" s="7">
        <f t="shared" ref="BD253:BD255" si="503">BC253-BB253</f>
        <v>0</v>
      </c>
      <c r="BE253" s="335" t="e">
        <f t="shared" si="500"/>
        <v>#DIV/0!</v>
      </c>
      <c r="BG253" s="826" t="str">
        <f t="shared" si="501"/>
        <v>12.21</v>
      </c>
      <c r="BH253" s="607" t="b">
        <f>COUNTIF('Codes SEC'!$B$2:$B$250,Ministres!BG253)&gt;0</f>
        <v>1</v>
      </c>
    </row>
    <row r="254" spans="1:66" s="203" customFormat="1" ht="35.1" customHeight="1" x14ac:dyDescent="0.25">
      <c r="A254" s="21" t="s">
        <v>39</v>
      </c>
      <c r="B254" s="112" t="s">
        <v>5018</v>
      </c>
      <c r="C254" s="116" t="s">
        <v>149</v>
      </c>
      <c r="D254" s="620">
        <v>1000</v>
      </c>
      <c r="E254" s="278"/>
      <c r="F254" s="116">
        <v>6</v>
      </c>
      <c r="G254" s="700" t="s">
        <v>5613</v>
      </c>
      <c r="H254" s="878" t="str">
        <f t="shared" si="440"/>
        <v>022</v>
      </c>
      <c r="I254" s="397">
        <v>81221000</v>
      </c>
      <c r="J254" s="380" t="s">
        <v>4794</v>
      </c>
      <c r="K254" s="408" t="s">
        <v>5497</v>
      </c>
      <c r="L254" s="733">
        <v>0</v>
      </c>
      <c r="M254" s="734">
        <v>0</v>
      </c>
      <c r="N254" s="931"/>
      <c r="O254" s="530">
        <f t="shared" si="481"/>
        <v>0</v>
      </c>
      <c r="P254" s="530">
        <f t="shared" si="482"/>
        <v>0</v>
      </c>
      <c r="Q254" s="646"/>
      <c r="R254" s="536"/>
      <c r="S254" s="536"/>
      <c r="T254" s="536"/>
      <c r="U254" s="536"/>
      <c r="V254" s="536"/>
      <c r="W254" s="683" t="str">
        <f t="shared" si="483"/>
        <v>OK</v>
      </c>
      <c r="X254" s="141"/>
      <c r="Y254" s="141"/>
      <c r="Z254" s="552"/>
      <c r="AA254" s="552"/>
      <c r="AB254" s="683" t="str">
        <f t="shared" si="484"/>
        <v>OK</v>
      </c>
      <c r="AC254" s="593"/>
      <c r="AD254" s="530">
        <f t="shared" si="485"/>
        <v>0</v>
      </c>
      <c r="AE254" s="842">
        <f t="shared" si="486"/>
        <v>0</v>
      </c>
      <c r="AF254" s="931"/>
      <c r="AG254" s="530">
        <f t="shared" si="487"/>
        <v>0</v>
      </c>
      <c r="AH254" s="530">
        <f t="shared" si="488"/>
        <v>0</v>
      </c>
      <c r="AI254" s="641"/>
      <c r="AJ254" s="537"/>
      <c r="AK254" s="537"/>
      <c r="AL254" s="537"/>
      <c r="AM254" s="537"/>
      <c r="AN254" s="537"/>
      <c r="AO254" s="683" t="str">
        <f t="shared" si="489"/>
        <v>OK</v>
      </c>
      <c r="AP254" s="141"/>
      <c r="AQ254" s="141"/>
      <c r="AR254" s="552"/>
      <c r="AS254" s="552"/>
      <c r="AT254" s="683" t="str">
        <f t="shared" si="490"/>
        <v>OK</v>
      </c>
      <c r="AU254" s="593"/>
      <c r="AV254" s="530">
        <f t="shared" si="491"/>
        <v>0</v>
      </c>
      <c r="AW254" s="842">
        <f t="shared" si="492"/>
        <v>0</v>
      </c>
      <c r="AX254" s="115">
        <f t="shared" si="493"/>
        <v>0</v>
      </c>
      <c r="AY254" s="5">
        <f t="shared" si="494"/>
        <v>0</v>
      </c>
      <c r="AZ254" s="7">
        <f>AY254-AX254</f>
        <v>0</v>
      </c>
      <c r="BA254" s="335" t="e">
        <f t="shared" ref="BA254:BA255" si="504">AZ254/AX254</f>
        <v>#DIV/0!</v>
      </c>
      <c r="BB254" s="23">
        <f t="shared" si="497"/>
        <v>0</v>
      </c>
      <c r="BC254" s="5">
        <f t="shared" ref="BC254:BC255" si="505">AW254</f>
        <v>0</v>
      </c>
      <c r="BD254" s="7">
        <f>BC254-BB254</f>
        <v>0</v>
      </c>
      <c r="BE254" s="335" t="e">
        <f t="shared" ref="BE254:BE255" si="506">BD254/BB254</f>
        <v>#DIV/0!</v>
      </c>
      <c r="BF254" s="667"/>
      <c r="BG254" s="826" t="str">
        <f t="shared" si="501"/>
        <v>12.21</v>
      </c>
      <c r="BH254" s="668" t="b">
        <f>COUNTIF('Codes SEC'!$B$2:$B$250,Ministres!BG254)&gt;0</f>
        <v>1</v>
      </c>
      <c r="BI254" s="667"/>
      <c r="BJ254" s="667"/>
      <c r="BK254" s="667"/>
      <c r="BL254" s="667"/>
      <c r="BM254" s="667"/>
      <c r="BN254" s="667"/>
    </row>
    <row r="255" spans="1:66" s="4" customFormat="1" ht="35.1" customHeight="1" x14ac:dyDescent="0.25">
      <c r="A255" s="222" t="s">
        <v>39</v>
      </c>
      <c r="B255" s="112">
        <v>10</v>
      </c>
      <c r="C255" s="116" t="s">
        <v>149</v>
      </c>
      <c r="D255" s="620">
        <v>1000</v>
      </c>
      <c r="E255" s="32"/>
      <c r="F255" s="117">
        <v>12</v>
      </c>
      <c r="G255" s="700" t="s">
        <v>5613</v>
      </c>
      <c r="H255" s="878" t="str">
        <f t="shared" si="440"/>
        <v>022</v>
      </c>
      <c r="I255" s="397">
        <v>83132000</v>
      </c>
      <c r="J255" s="380" t="s">
        <v>3967</v>
      </c>
      <c r="K255" s="494" t="s">
        <v>5498</v>
      </c>
      <c r="L255" s="726">
        <v>0</v>
      </c>
      <c r="M255" s="727">
        <v>0</v>
      </c>
      <c r="N255" s="931"/>
      <c r="O255" s="530">
        <f t="shared" si="481"/>
        <v>0</v>
      </c>
      <c r="P255" s="530">
        <f t="shared" si="482"/>
        <v>0</v>
      </c>
      <c r="Q255" s="646"/>
      <c r="R255" s="536"/>
      <c r="S255" s="536"/>
      <c r="T255" s="536"/>
      <c r="U255" s="536"/>
      <c r="V255" s="536"/>
      <c r="W255" s="683" t="str">
        <f t="shared" si="483"/>
        <v>OK</v>
      </c>
      <c r="X255" s="141"/>
      <c r="Y255" s="141"/>
      <c r="Z255" s="552"/>
      <c r="AA255" s="552"/>
      <c r="AB255" s="683" t="str">
        <f t="shared" si="484"/>
        <v>OK</v>
      </c>
      <c r="AC255" s="593"/>
      <c r="AD255" s="530">
        <f t="shared" si="485"/>
        <v>0</v>
      </c>
      <c r="AE255" s="842">
        <f t="shared" si="486"/>
        <v>0</v>
      </c>
      <c r="AF255" s="931"/>
      <c r="AG255" s="530">
        <f t="shared" si="487"/>
        <v>0</v>
      </c>
      <c r="AH255" s="530">
        <f t="shared" si="488"/>
        <v>0</v>
      </c>
      <c r="AI255" s="641"/>
      <c r="AJ255" s="537"/>
      <c r="AK255" s="537"/>
      <c r="AL255" s="537"/>
      <c r="AM255" s="537"/>
      <c r="AN255" s="537"/>
      <c r="AO255" s="683" t="str">
        <f t="shared" si="489"/>
        <v>OK</v>
      </c>
      <c r="AP255" s="141"/>
      <c r="AQ255" s="141"/>
      <c r="AR255" s="552"/>
      <c r="AS255" s="552"/>
      <c r="AT255" s="683" t="str">
        <f t="shared" si="490"/>
        <v>OK</v>
      </c>
      <c r="AU255" s="593"/>
      <c r="AV255" s="530">
        <f t="shared" si="491"/>
        <v>0</v>
      </c>
      <c r="AW255" s="842">
        <f t="shared" si="492"/>
        <v>0</v>
      </c>
      <c r="AX255" s="115">
        <f t="shared" si="493"/>
        <v>0</v>
      </c>
      <c r="AY255" s="5">
        <f t="shared" si="494"/>
        <v>0</v>
      </c>
      <c r="AZ255" s="7">
        <f t="shared" si="502"/>
        <v>0</v>
      </c>
      <c r="BA255" s="335" t="e">
        <f t="shared" si="504"/>
        <v>#DIV/0!</v>
      </c>
      <c r="BB255" s="23">
        <f t="shared" si="497"/>
        <v>0</v>
      </c>
      <c r="BC255" s="5">
        <f t="shared" si="505"/>
        <v>0</v>
      </c>
      <c r="BD255" s="7">
        <f t="shared" si="503"/>
        <v>0</v>
      </c>
      <c r="BE255" s="335" t="e">
        <f t="shared" si="506"/>
        <v>#DIV/0!</v>
      </c>
      <c r="BF255" s="41"/>
      <c r="BG255" s="826" t="str">
        <f t="shared" si="501"/>
        <v>31.32</v>
      </c>
      <c r="BH255" s="607" t="b">
        <f>COUNTIF('Codes SEC'!$B$2:$B$250,Ministres!BG255)&gt;0</f>
        <v>1</v>
      </c>
      <c r="BI255" s="41"/>
      <c r="BJ255" s="41"/>
      <c r="BK255" s="41"/>
      <c r="BL255" s="41"/>
      <c r="BM255" s="41"/>
      <c r="BN255" s="41"/>
    </row>
    <row r="256" spans="1:66" ht="35.1" customHeight="1" x14ac:dyDescent="0.25">
      <c r="A256" s="222" t="s">
        <v>39</v>
      </c>
      <c r="B256" s="112" t="s">
        <v>5018</v>
      </c>
      <c r="C256" s="116" t="s">
        <v>196</v>
      </c>
      <c r="D256" s="620">
        <v>1000</v>
      </c>
      <c r="E256" s="278"/>
      <c r="F256" s="116">
        <v>12</v>
      </c>
      <c r="G256" s="700" t="s">
        <v>5613</v>
      </c>
      <c r="H256" s="888" t="str">
        <f t="shared" si="440"/>
        <v>022</v>
      </c>
      <c r="I256" s="580">
        <v>83132000</v>
      </c>
      <c r="J256" s="689" t="s">
        <v>5760</v>
      </c>
      <c r="K256" s="411" t="s">
        <v>5761</v>
      </c>
      <c r="L256" s="733">
        <v>0</v>
      </c>
      <c r="M256" s="734">
        <v>0</v>
      </c>
      <c r="N256" s="931"/>
      <c r="O256" s="530">
        <f t="shared" si="481"/>
        <v>0</v>
      </c>
      <c r="P256" s="530">
        <f t="shared" si="482"/>
        <v>0</v>
      </c>
      <c r="Q256" s="646"/>
      <c r="R256" s="536"/>
      <c r="S256" s="536"/>
      <c r="T256" s="536"/>
      <c r="U256" s="536"/>
      <c r="V256" s="536"/>
      <c r="W256" s="683" t="str">
        <f t="shared" si="483"/>
        <v>OK</v>
      </c>
      <c r="X256" s="141"/>
      <c r="Y256" s="141"/>
      <c r="Z256" s="552"/>
      <c r="AA256" s="552"/>
      <c r="AB256" s="683" t="str">
        <f t="shared" si="484"/>
        <v>OK</v>
      </c>
      <c r="AC256" s="593"/>
      <c r="AD256" s="530">
        <f t="shared" si="485"/>
        <v>0</v>
      </c>
      <c r="AE256" s="842">
        <f t="shared" si="486"/>
        <v>0</v>
      </c>
      <c r="AF256" s="931"/>
      <c r="AG256" s="530">
        <f t="shared" si="487"/>
        <v>0</v>
      </c>
      <c r="AH256" s="530">
        <f t="shared" si="488"/>
        <v>0</v>
      </c>
      <c r="AI256" s="641"/>
      <c r="AJ256" s="537"/>
      <c r="AK256" s="537"/>
      <c r="AL256" s="537"/>
      <c r="AM256" s="537"/>
      <c r="AN256" s="537"/>
      <c r="AO256" s="683" t="str">
        <f t="shared" si="489"/>
        <v>OK</v>
      </c>
      <c r="AP256" s="141"/>
      <c r="AQ256" s="141"/>
      <c r="AR256" s="552"/>
      <c r="AS256" s="552"/>
      <c r="AT256" s="683" t="str">
        <f t="shared" si="490"/>
        <v>OK</v>
      </c>
      <c r="AU256" s="593"/>
      <c r="AV256" s="530">
        <f t="shared" si="491"/>
        <v>0</v>
      </c>
      <c r="AW256" s="842">
        <f t="shared" si="492"/>
        <v>0</v>
      </c>
      <c r="AX256" s="115">
        <f t="shared" si="493"/>
        <v>0</v>
      </c>
      <c r="AY256" s="5">
        <f t="shared" si="494"/>
        <v>0</v>
      </c>
      <c r="AZ256" s="7">
        <f>AY256-AX256</f>
        <v>0</v>
      </c>
      <c r="BA256" s="335" t="e">
        <f>AZ256/AX256</f>
        <v>#DIV/0!</v>
      </c>
      <c r="BB256" s="23">
        <f t="shared" si="497"/>
        <v>0</v>
      </c>
      <c r="BC256" s="5">
        <f>AW256</f>
        <v>0</v>
      </c>
      <c r="BD256" s="7">
        <f>BC256-BB256</f>
        <v>0</v>
      </c>
      <c r="BE256" s="335" t="e">
        <f>BD256/BB256</f>
        <v>#DIV/0!</v>
      </c>
      <c r="BG256" s="826" t="str">
        <f t="shared" si="501"/>
        <v>31.32</v>
      </c>
      <c r="BH256" s="607" t="b">
        <f>COUNTIF('Codes SEC'!$B$2:$B$250,Ministres!BG256)&gt;0</f>
        <v>1</v>
      </c>
    </row>
    <row r="257" spans="1:66" ht="35.1" customHeight="1" x14ac:dyDescent="0.25">
      <c r="A257" s="222" t="s">
        <v>39</v>
      </c>
      <c r="B257" s="112" t="s">
        <v>5018</v>
      </c>
      <c r="C257" s="116" t="s">
        <v>149</v>
      </c>
      <c r="D257" s="620">
        <v>1000</v>
      </c>
      <c r="E257" s="278"/>
      <c r="F257" s="116">
        <v>12</v>
      </c>
      <c r="G257" s="700" t="s">
        <v>5613</v>
      </c>
      <c r="H257" s="888" t="str">
        <f t="shared" si="440"/>
        <v>022</v>
      </c>
      <c r="I257" s="580">
        <v>83132000</v>
      </c>
      <c r="J257" s="689" t="s">
        <v>5893</v>
      </c>
      <c r="K257" s="411" t="s">
        <v>6058</v>
      </c>
      <c r="L257" s="733">
        <v>0</v>
      </c>
      <c r="M257" s="734">
        <v>0</v>
      </c>
      <c r="N257" s="931"/>
      <c r="O257" s="530">
        <f t="shared" si="481"/>
        <v>0</v>
      </c>
      <c r="P257" s="530">
        <f t="shared" si="482"/>
        <v>0</v>
      </c>
      <c r="Q257" s="646"/>
      <c r="R257" s="536"/>
      <c r="S257" s="536"/>
      <c r="T257" s="536"/>
      <c r="U257" s="536"/>
      <c r="V257" s="536"/>
      <c r="W257" s="683" t="str">
        <f t="shared" si="483"/>
        <v>OK</v>
      </c>
      <c r="X257" s="141"/>
      <c r="Y257" s="141"/>
      <c r="Z257" s="552"/>
      <c r="AA257" s="552"/>
      <c r="AB257" s="683" t="str">
        <f t="shared" si="484"/>
        <v>OK</v>
      </c>
      <c r="AC257" s="593"/>
      <c r="AD257" s="530">
        <f t="shared" si="485"/>
        <v>0</v>
      </c>
      <c r="AE257" s="842">
        <f t="shared" si="486"/>
        <v>0</v>
      </c>
      <c r="AF257" s="931"/>
      <c r="AG257" s="530">
        <f t="shared" si="487"/>
        <v>0</v>
      </c>
      <c r="AH257" s="530">
        <f t="shared" si="488"/>
        <v>0</v>
      </c>
      <c r="AI257" s="641"/>
      <c r="AJ257" s="537"/>
      <c r="AK257" s="537"/>
      <c r="AL257" s="537"/>
      <c r="AM257" s="537"/>
      <c r="AN257" s="537"/>
      <c r="AO257" s="683" t="str">
        <f t="shared" si="489"/>
        <v>OK</v>
      </c>
      <c r="AP257" s="141"/>
      <c r="AQ257" s="141"/>
      <c r="AR257" s="552"/>
      <c r="AS257" s="552"/>
      <c r="AT257" s="683" t="str">
        <f t="shared" si="490"/>
        <v>OK</v>
      </c>
      <c r="AU257" s="593"/>
      <c r="AV257" s="530">
        <f t="shared" si="491"/>
        <v>0</v>
      </c>
      <c r="AW257" s="842">
        <f t="shared" si="492"/>
        <v>0</v>
      </c>
      <c r="AX257" s="115">
        <f t="shared" si="493"/>
        <v>0</v>
      </c>
      <c r="AY257" s="5">
        <f t="shared" si="494"/>
        <v>0</v>
      </c>
      <c r="AZ257" s="7">
        <f>AY257-AX257</f>
        <v>0</v>
      </c>
      <c r="BA257" s="335" t="e">
        <f>AZ257/AX257</f>
        <v>#DIV/0!</v>
      </c>
      <c r="BB257" s="23">
        <f t="shared" si="497"/>
        <v>0</v>
      </c>
      <c r="BC257" s="5">
        <f>AW257</f>
        <v>0</v>
      </c>
      <c r="BD257" s="7">
        <f>BC257-BB257</f>
        <v>0</v>
      </c>
      <c r="BE257" s="335" t="e">
        <f>BD257/BB257</f>
        <v>#DIV/0!</v>
      </c>
      <c r="BG257" s="826" t="str">
        <f t="shared" si="501"/>
        <v>31.32</v>
      </c>
      <c r="BH257" s="607" t="b">
        <f>COUNTIF('Codes SEC'!$B$2:$B$250,Ministres!BG257)&gt;0</f>
        <v>1</v>
      </c>
    </row>
    <row r="258" spans="1:66" ht="35.1" customHeight="1" x14ac:dyDescent="0.25">
      <c r="A258" s="222" t="s">
        <v>39</v>
      </c>
      <c r="B258" s="112">
        <v>10</v>
      </c>
      <c r="C258" s="116" t="s">
        <v>149</v>
      </c>
      <c r="D258" s="620">
        <v>1000</v>
      </c>
      <c r="E258" s="278"/>
      <c r="F258" s="116">
        <v>12</v>
      </c>
      <c r="G258" s="694">
        <v>1</v>
      </c>
      <c r="H258" s="878" t="str">
        <f t="shared" si="440"/>
        <v>022</v>
      </c>
      <c r="I258" s="397" t="s">
        <v>3264</v>
      </c>
      <c r="J258" s="380" t="s">
        <v>1940</v>
      </c>
      <c r="K258" s="408" t="s">
        <v>150</v>
      </c>
      <c r="L258" s="726">
        <v>0</v>
      </c>
      <c r="M258" s="727">
        <v>0</v>
      </c>
      <c r="N258" s="931"/>
      <c r="O258" s="530">
        <f t="shared" si="481"/>
        <v>0</v>
      </c>
      <c r="P258" s="530">
        <f t="shared" si="482"/>
        <v>0</v>
      </c>
      <c r="Q258" s="646"/>
      <c r="R258" s="536"/>
      <c r="S258" s="536"/>
      <c r="T258" s="536"/>
      <c r="U258" s="536"/>
      <c r="V258" s="536"/>
      <c r="W258" s="683" t="str">
        <f t="shared" si="483"/>
        <v>OK</v>
      </c>
      <c r="X258" s="141"/>
      <c r="Y258" s="141"/>
      <c r="Z258" s="552"/>
      <c r="AA258" s="552"/>
      <c r="AB258" s="683" t="str">
        <f t="shared" si="484"/>
        <v>OK</v>
      </c>
      <c r="AC258" s="593"/>
      <c r="AD258" s="530">
        <f t="shared" si="485"/>
        <v>0</v>
      </c>
      <c r="AE258" s="842">
        <f t="shared" si="486"/>
        <v>0</v>
      </c>
      <c r="AF258" s="931"/>
      <c r="AG258" s="530">
        <f t="shared" si="487"/>
        <v>0</v>
      </c>
      <c r="AH258" s="530">
        <f t="shared" si="488"/>
        <v>0</v>
      </c>
      <c r="AI258" s="641"/>
      <c r="AJ258" s="537"/>
      <c r="AK258" s="537"/>
      <c r="AL258" s="537"/>
      <c r="AM258" s="537"/>
      <c r="AN258" s="537"/>
      <c r="AO258" s="683" t="str">
        <f t="shared" si="489"/>
        <v>OK</v>
      </c>
      <c r="AP258" s="141"/>
      <c r="AQ258" s="141"/>
      <c r="AR258" s="552"/>
      <c r="AS258" s="552"/>
      <c r="AT258" s="683" t="str">
        <f t="shared" si="490"/>
        <v>OK</v>
      </c>
      <c r="AU258" s="593"/>
      <c r="AV258" s="530">
        <f t="shared" si="491"/>
        <v>0</v>
      </c>
      <c r="AW258" s="842">
        <f t="shared" si="492"/>
        <v>0</v>
      </c>
      <c r="AX258" s="115">
        <f t="shared" si="493"/>
        <v>0</v>
      </c>
      <c r="AY258" s="5">
        <f t="shared" si="494"/>
        <v>0</v>
      </c>
      <c r="AZ258" s="7">
        <f t="shared" ref="AZ258:AZ267" si="507">AY258-AX258</f>
        <v>0</v>
      </c>
      <c r="BA258" s="335" t="e">
        <f t="shared" ref="BA258:BA267" si="508">AZ258/AX258</f>
        <v>#DIV/0!</v>
      </c>
      <c r="BB258" s="23">
        <f t="shared" si="497"/>
        <v>0</v>
      </c>
      <c r="BC258" s="5">
        <f t="shared" ref="BC258:BC267" si="509">AW258</f>
        <v>0</v>
      </c>
      <c r="BD258" s="7">
        <f t="shared" ref="BD258:BD267" si="510">BC258-BB258</f>
        <v>0</v>
      </c>
      <c r="BE258" s="335" t="e">
        <f t="shared" ref="BE258:BE267" si="511">BD258/BB258</f>
        <v>#DIV/0!</v>
      </c>
      <c r="BG258" s="826" t="str">
        <f t="shared" si="501"/>
        <v>33.00</v>
      </c>
      <c r="BH258" s="607" t="b">
        <f>COUNTIF('Codes SEC'!$B$2:$B$250,Ministres!BG258)&gt;0</f>
        <v>1</v>
      </c>
    </row>
    <row r="259" spans="1:66" ht="35.1" customHeight="1" x14ac:dyDescent="0.25">
      <c r="A259" s="222" t="s">
        <v>39</v>
      </c>
      <c r="B259" s="112">
        <v>10</v>
      </c>
      <c r="C259" s="116" t="s">
        <v>149</v>
      </c>
      <c r="D259" s="620">
        <v>1000</v>
      </c>
      <c r="E259" s="278"/>
      <c r="F259" s="116">
        <v>12</v>
      </c>
      <c r="G259" s="694">
        <v>1</v>
      </c>
      <c r="H259" s="878" t="str">
        <f t="shared" si="440"/>
        <v>022</v>
      </c>
      <c r="I259" s="397" t="s">
        <v>3264</v>
      </c>
      <c r="J259" s="380" t="s">
        <v>1941</v>
      </c>
      <c r="K259" s="408" t="s">
        <v>615</v>
      </c>
      <c r="L259" s="726">
        <v>15</v>
      </c>
      <c r="M259" s="727">
        <v>15</v>
      </c>
      <c r="N259" s="931"/>
      <c r="O259" s="530">
        <f t="shared" si="481"/>
        <v>-15</v>
      </c>
      <c r="P259" s="530" t="str">
        <f t="shared" si="482"/>
        <v xml:space="preserve">0 </v>
      </c>
      <c r="Q259" s="646"/>
      <c r="R259" s="536"/>
      <c r="S259" s="536"/>
      <c r="T259" s="536"/>
      <c r="U259" s="536"/>
      <c r="V259" s="536"/>
      <c r="W259" s="683" t="str">
        <f>IF(SUM(Q259:V259)=X259,"OK",SUM(Q259:V259)-X259)</f>
        <v>OK</v>
      </c>
      <c r="X259" s="141"/>
      <c r="Y259" s="141"/>
      <c r="Z259" s="552"/>
      <c r="AA259" s="552"/>
      <c r="AB259" s="683" t="str">
        <f>IF(SUM(Z259:AA259)=AC259,"OK",SUM(Z259:AA259)-AC259)</f>
        <v>OK</v>
      </c>
      <c r="AC259" s="593"/>
      <c r="AD259" s="530">
        <f t="shared" si="485"/>
        <v>0</v>
      </c>
      <c r="AE259" s="842">
        <f t="shared" si="486"/>
        <v>0</v>
      </c>
      <c r="AF259" s="931"/>
      <c r="AG259" s="530">
        <f t="shared" si="487"/>
        <v>-15</v>
      </c>
      <c r="AH259" s="530" t="str">
        <f t="shared" si="488"/>
        <v xml:space="preserve">0 </v>
      </c>
      <c r="AI259" s="641"/>
      <c r="AJ259" s="537"/>
      <c r="AK259" s="537"/>
      <c r="AL259" s="537"/>
      <c r="AM259" s="537"/>
      <c r="AN259" s="537"/>
      <c r="AO259" s="683" t="str">
        <f>IF(SUM(AI259:AN259)=AP259,"OK",SUM(AI259:AN259)-AP259)</f>
        <v>OK</v>
      </c>
      <c r="AP259" s="141"/>
      <c r="AQ259" s="141"/>
      <c r="AR259" s="552"/>
      <c r="AS259" s="552"/>
      <c r="AT259" s="683" t="str">
        <f>IF(SUM(AR259:AS259)=AU259,"OK",SUM(AR259:AS259)-AU259)</f>
        <v>OK</v>
      </c>
      <c r="AU259" s="593"/>
      <c r="AV259" s="530">
        <f t="shared" si="491"/>
        <v>0</v>
      </c>
      <c r="AW259" s="842">
        <f t="shared" si="492"/>
        <v>0</v>
      </c>
      <c r="AX259" s="115">
        <f t="shared" si="493"/>
        <v>15</v>
      </c>
      <c r="AY259" s="5">
        <f t="shared" si="494"/>
        <v>0</v>
      </c>
      <c r="AZ259" s="7">
        <f>AY259-AX259</f>
        <v>-15</v>
      </c>
      <c r="BA259" s="335">
        <f>AZ259/AX259</f>
        <v>-1</v>
      </c>
      <c r="BB259" s="23">
        <f t="shared" si="497"/>
        <v>15</v>
      </c>
      <c r="BC259" s="5">
        <f>AW259</f>
        <v>0</v>
      </c>
      <c r="BD259" s="7">
        <f>BC259-BB259</f>
        <v>-15</v>
      </c>
      <c r="BE259" s="335">
        <f>BD259/BB259</f>
        <v>-1</v>
      </c>
      <c r="BG259" s="826" t="str">
        <f t="shared" si="501"/>
        <v>33.00</v>
      </c>
      <c r="BH259" s="607" t="b">
        <f>COUNTIF('Codes SEC'!$B$2:$B$250,Ministres!BG259)&gt;0</f>
        <v>1</v>
      </c>
    </row>
    <row r="260" spans="1:66" s="4" customFormat="1" ht="35.1" customHeight="1" x14ac:dyDescent="0.25">
      <c r="A260" s="222" t="s">
        <v>39</v>
      </c>
      <c r="B260" s="112">
        <v>10</v>
      </c>
      <c r="C260" s="116" t="s">
        <v>149</v>
      </c>
      <c r="D260" s="620">
        <v>1000</v>
      </c>
      <c r="E260" s="32"/>
      <c r="F260" s="117">
        <v>12</v>
      </c>
      <c r="G260" s="700" t="s">
        <v>5613</v>
      </c>
      <c r="H260" s="878" t="str">
        <f t="shared" si="440"/>
        <v>022</v>
      </c>
      <c r="I260" s="397">
        <v>83300000</v>
      </c>
      <c r="J260" s="380" t="s">
        <v>3968</v>
      </c>
      <c r="K260" s="494" t="s">
        <v>5499</v>
      </c>
      <c r="L260" s="726">
        <v>0</v>
      </c>
      <c r="M260" s="727">
        <v>0</v>
      </c>
      <c r="N260" s="931"/>
      <c r="O260" s="530">
        <f t="shared" si="481"/>
        <v>0</v>
      </c>
      <c r="P260" s="530">
        <f t="shared" si="482"/>
        <v>0</v>
      </c>
      <c r="Q260" s="646"/>
      <c r="R260" s="536"/>
      <c r="S260" s="536"/>
      <c r="T260" s="536"/>
      <c r="U260" s="536"/>
      <c r="V260" s="536"/>
      <c r="W260" s="683" t="str">
        <f t="shared" si="483"/>
        <v>OK</v>
      </c>
      <c r="X260" s="141"/>
      <c r="Y260" s="141"/>
      <c r="Z260" s="552"/>
      <c r="AA260" s="552"/>
      <c r="AB260" s="683" t="str">
        <f t="shared" si="484"/>
        <v>OK</v>
      </c>
      <c r="AC260" s="593"/>
      <c r="AD260" s="530">
        <f t="shared" si="485"/>
        <v>0</v>
      </c>
      <c r="AE260" s="842">
        <f t="shared" si="486"/>
        <v>0</v>
      </c>
      <c r="AF260" s="931"/>
      <c r="AG260" s="530">
        <f t="shared" si="487"/>
        <v>0</v>
      </c>
      <c r="AH260" s="530">
        <f t="shared" si="488"/>
        <v>0</v>
      </c>
      <c r="AI260" s="641"/>
      <c r="AJ260" s="537"/>
      <c r="AK260" s="537"/>
      <c r="AL260" s="537"/>
      <c r="AM260" s="537"/>
      <c r="AN260" s="537"/>
      <c r="AO260" s="683" t="str">
        <f t="shared" si="489"/>
        <v>OK</v>
      </c>
      <c r="AP260" s="141"/>
      <c r="AQ260" s="141"/>
      <c r="AR260" s="552"/>
      <c r="AS260" s="552"/>
      <c r="AT260" s="683" t="str">
        <f t="shared" si="490"/>
        <v>OK</v>
      </c>
      <c r="AU260" s="593"/>
      <c r="AV260" s="530">
        <f t="shared" si="491"/>
        <v>0</v>
      </c>
      <c r="AW260" s="842">
        <f t="shared" si="492"/>
        <v>0</v>
      </c>
      <c r="AX260" s="115">
        <f t="shared" si="493"/>
        <v>0</v>
      </c>
      <c r="AY260" s="5">
        <f t="shared" si="494"/>
        <v>0</v>
      </c>
      <c r="AZ260" s="7">
        <f t="shared" si="507"/>
        <v>0</v>
      </c>
      <c r="BA260" s="335" t="e">
        <f t="shared" si="508"/>
        <v>#DIV/0!</v>
      </c>
      <c r="BB260" s="23">
        <f t="shared" si="497"/>
        <v>0</v>
      </c>
      <c r="BC260" s="5">
        <f t="shared" si="509"/>
        <v>0</v>
      </c>
      <c r="BD260" s="7">
        <f t="shared" si="510"/>
        <v>0</v>
      </c>
      <c r="BE260" s="335" t="e">
        <f t="shared" si="511"/>
        <v>#DIV/0!</v>
      </c>
      <c r="BF260" s="41"/>
      <c r="BG260" s="826" t="str">
        <f t="shared" si="501"/>
        <v>33.00</v>
      </c>
      <c r="BH260" s="607" t="b">
        <f>COUNTIF('Codes SEC'!$B$2:$B$250,Ministres!BG260)&gt;0</f>
        <v>1</v>
      </c>
      <c r="BI260" s="41"/>
      <c r="BJ260" s="41"/>
      <c r="BK260" s="41"/>
      <c r="BL260" s="41"/>
      <c r="BM260" s="41"/>
      <c r="BN260" s="41"/>
    </row>
    <row r="261" spans="1:66" ht="35.1" customHeight="1" x14ac:dyDescent="0.25">
      <c r="A261" s="222" t="s">
        <v>39</v>
      </c>
      <c r="B261" s="112" t="s">
        <v>5018</v>
      </c>
      <c r="C261" s="116" t="s">
        <v>196</v>
      </c>
      <c r="D261" s="620">
        <v>1000</v>
      </c>
      <c r="E261" s="278"/>
      <c r="F261" s="116">
        <v>12</v>
      </c>
      <c r="G261" s="700" t="s">
        <v>5613</v>
      </c>
      <c r="H261" s="888" t="str">
        <f t="shared" si="440"/>
        <v>022</v>
      </c>
      <c r="I261" s="580">
        <v>83300000</v>
      </c>
      <c r="J261" s="689" t="s">
        <v>5758</v>
      </c>
      <c r="K261" s="411" t="s">
        <v>5759</v>
      </c>
      <c r="L261" s="733">
        <v>0</v>
      </c>
      <c r="M261" s="734">
        <v>0</v>
      </c>
      <c r="N261" s="931"/>
      <c r="O261" s="530">
        <f t="shared" si="481"/>
        <v>0</v>
      </c>
      <c r="P261" s="530">
        <f t="shared" si="482"/>
        <v>0</v>
      </c>
      <c r="Q261" s="646"/>
      <c r="R261" s="536"/>
      <c r="S261" s="536"/>
      <c r="T261" s="536"/>
      <c r="U261" s="536"/>
      <c r="V261" s="536"/>
      <c r="W261" s="683" t="str">
        <f t="shared" si="483"/>
        <v>OK</v>
      </c>
      <c r="X261" s="141"/>
      <c r="Y261" s="141"/>
      <c r="Z261" s="552"/>
      <c r="AA261" s="552"/>
      <c r="AB261" s="683" t="str">
        <f t="shared" si="484"/>
        <v>OK</v>
      </c>
      <c r="AC261" s="593"/>
      <c r="AD261" s="530">
        <f t="shared" si="485"/>
        <v>0</v>
      </c>
      <c r="AE261" s="842">
        <f t="shared" si="486"/>
        <v>0</v>
      </c>
      <c r="AF261" s="931"/>
      <c r="AG261" s="530">
        <f t="shared" si="487"/>
        <v>0</v>
      </c>
      <c r="AH261" s="530">
        <f t="shared" si="488"/>
        <v>0</v>
      </c>
      <c r="AI261" s="641"/>
      <c r="AJ261" s="537"/>
      <c r="AK261" s="537"/>
      <c r="AL261" s="537"/>
      <c r="AM261" s="537"/>
      <c r="AN261" s="537"/>
      <c r="AO261" s="683" t="str">
        <f t="shared" si="489"/>
        <v>OK</v>
      </c>
      <c r="AP261" s="141"/>
      <c r="AQ261" s="141"/>
      <c r="AR261" s="552"/>
      <c r="AS261" s="552"/>
      <c r="AT261" s="683" t="str">
        <f t="shared" si="490"/>
        <v>OK</v>
      </c>
      <c r="AU261" s="593"/>
      <c r="AV261" s="530">
        <f t="shared" si="491"/>
        <v>0</v>
      </c>
      <c r="AW261" s="842">
        <f t="shared" si="492"/>
        <v>0</v>
      </c>
      <c r="AX261" s="115">
        <f t="shared" si="493"/>
        <v>0</v>
      </c>
      <c r="AY261" s="5">
        <f t="shared" si="494"/>
        <v>0</v>
      </c>
      <c r="AZ261" s="7">
        <f t="shared" ref="AZ261" si="512">AY261-AX261</f>
        <v>0</v>
      </c>
      <c r="BA261" s="335" t="e">
        <f t="shared" ref="BA261" si="513">AZ261/AX261</f>
        <v>#DIV/0!</v>
      </c>
      <c r="BB261" s="23">
        <f t="shared" si="497"/>
        <v>0</v>
      </c>
      <c r="BC261" s="5">
        <f t="shared" ref="BC261" si="514">AW261</f>
        <v>0</v>
      </c>
      <c r="BD261" s="7">
        <f t="shared" ref="BD261" si="515">BC261-BB261</f>
        <v>0</v>
      </c>
      <c r="BE261" s="335" t="e">
        <f t="shared" ref="BE261" si="516">BD261/BB261</f>
        <v>#DIV/0!</v>
      </c>
      <c r="BG261" s="826" t="str">
        <f t="shared" si="501"/>
        <v>33.00</v>
      </c>
      <c r="BH261" s="607" t="b">
        <f>COUNTIF('Codes SEC'!$B$2:$B$250,Ministres!BG261)&gt;0</f>
        <v>1</v>
      </c>
    </row>
    <row r="262" spans="1:66" s="4" customFormat="1" ht="35.1" customHeight="1" x14ac:dyDescent="0.25">
      <c r="A262" s="222" t="s">
        <v>39</v>
      </c>
      <c r="B262" s="112">
        <v>10</v>
      </c>
      <c r="C262" s="116" t="s">
        <v>149</v>
      </c>
      <c r="D262" s="620">
        <v>1000</v>
      </c>
      <c r="E262" s="32"/>
      <c r="F262" s="117">
        <v>12</v>
      </c>
      <c r="G262" s="694">
        <v>1</v>
      </c>
      <c r="H262" s="878" t="str">
        <f t="shared" si="440"/>
        <v>022</v>
      </c>
      <c r="I262" s="397">
        <v>83441000</v>
      </c>
      <c r="J262" s="380" t="s">
        <v>3969</v>
      </c>
      <c r="K262" s="494" t="s">
        <v>3947</v>
      </c>
      <c r="L262" s="726">
        <v>7</v>
      </c>
      <c r="M262" s="727">
        <v>7</v>
      </c>
      <c r="N262" s="931"/>
      <c r="O262" s="530">
        <f t="shared" si="481"/>
        <v>-7</v>
      </c>
      <c r="P262" s="530" t="str">
        <f t="shared" si="482"/>
        <v xml:space="preserve">0 </v>
      </c>
      <c r="Q262" s="646"/>
      <c r="R262" s="536"/>
      <c r="S262" s="536"/>
      <c r="T262" s="536"/>
      <c r="U262" s="536"/>
      <c r="V262" s="536"/>
      <c r="W262" s="683" t="str">
        <f>IF(SUM(Q262:V262)=X262,"OK",SUM(Q262:V262)-X262)</f>
        <v>OK</v>
      </c>
      <c r="X262" s="141"/>
      <c r="Y262" s="141"/>
      <c r="Z262" s="552"/>
      <c r="AA262" s="552"/>
      <c r="AB262" s="683" t="str">
        <f>IF(SUM(Z262:AA262)=AC262,"OK",SUM(Z262:AA262)-AC262)</f>
        <v>OK</v>
      </c>
      <c r="AC262" s="593"/>
      <c r="AD262" s="530">
        <f t="shared" si="485"/>
        <v>0</v>
      </c>
      <c r="AE262" s="842">
        <f t="shared" si="486"/>
        <v>0</v>
      </c>
      <c r="AF262" s="931"/>
      <c r="AG262" s="530">
        <f t="shared" si="487"/>
        <v>-7</v>
      </c>
      <c r="AH262" s="530" t="str">
        <f t="shared" si="488"/>
        <v xml:space="preserve">0 </v>
      </c>
      <c r="AI262" s="641"/>
      <c r="AJ262" s="537"/>
      <c r="AK262" s="537"/>
      <c r="AL262" s="537"/>
      <c r="AM262" s="537"/>
      <c r="AN262" s="537"/>
      <c r="AO262" s="683" t="str">
        <f>IF(SUM(AI262:AN262)=AP262,"OK",SUM(AI262:AN262)-AP262)</f>
        <v>OK</v>
      </c>
      <c r="AP262" s="141"/>
      <c r="AQ262" s="141"/>
      <c r="AR262" s="552"/>
      <c r="AS262" s="552"/>
      <c r="AT262" s="683" t="str">
        <f>IF(SUM(AR262:AS262)=AU262,"OK",SUM(AR262:AS262)-AU262)</f>
        <v>OK</v>
      </c>
      <c r="AU262" s="593"/>
      <c r="AV262" s="530">
        <f t="shared" si="491"/>
        <v>0</v>
      </c>
      <c r="AW262" s="842">
        <f t="shared" si="492"/>
        <v>0</v>
      </c>
      <c r="AX262" s="115">
        <f t="shared" si="493"/>
        <v>7</v>
      </c>
      <c r="AY262" s="5">
        <f t="shared" si="494"/>
        <v>0</v>
      </c>
      <c r="AZ262" s="7">
        <f>AY262-AX262</f>
        <v>-7</v>
      </c>
      <c r="BA262" s="335">
        <f>AZ262/AX262</f>
        <v>-1</v>
      </c>
      <c r="BB262" s="23">
        <f t="shared" si="497"/>
        <v>7</v>
      </c>
      <c r="BC262" s="5">
        <f>AW262</f>
        <v>0</v>
      </c>
      <c r="BD262" s="7">
        <f>BC262-BB262</f>
        <v>-7</v>
      </c>
      <c r="BE262" s="335">
        <f>BD262/BB262</f>
        <v>-1</v>
      </c>
      <c r="BF262" s="41"/>
      <c r="BG262" s="826" t="str">
        <f t="shared" si="501"/>
        <v>34.41</v>
      </c>
      <c r="BH262" s="607" t="b">
        <f>COUNTIF('Codes SEC'!$B$2:$B$250,Ministres!BG262)&gt;0</f>
        <v>1</v>
      </c>
      <c r="BI262" s="41"/>
      <c r="BJ262" s="41"/>
      <c r="BK262" s="41"/>
      <c r="BL262" s="41"/>
      <c r="BM262" s="41"/>
      <c r="BN262" s="41"/>
    </row>
    <row r="263" spans="1:66" ht="35.1" customHeight="1" x14ac:dyDescent="0.25">
      <c r="A263" s="222" t="s">
        <v>39</v>
      </c>
      <c r="B263" s="112">
        <v>10</v>
      </c>
      <c r="C263" s="116" t="s">
        <v>149</v>
      </c>
      <c r="D263" s="620">
        <v>1000</v>
      </c>
      <c r="E263" s="278"/>
      <c r="F263" s="116">
        <v>12</v>
      </c>
      <c r="G263" s="694">
        <v>1</v>
      </c>
      <c r="H263" s="878" t="str">
        <f t="shared" si="440"/>
        <v>022</v>
      </c>
      <c r="I263" s="397" t="s">
        <v>3267</v>
      </c>
      <c r="J263" s="380" t="s">
        <v>1942</v>
      </c>
      <c r="K263" s="408" t="s">
        <v>3202</v>
      </c>
      <c r="L263" s="726">
        <v>10</v>
      </c>
      <c r="M263" s="727">
        <v>10</v>
      </c>
      <c r="N263" s="931"/>
      <c r="O263" s="530">
        <f t="shared" si="481"/>
        <v>-10</v>
      </c>
      <c r="P263" s="530" t="str">
        <f t="shared" si="482"/>
        <v xml:space="preserve">0 </v>
      </c>
      <c r="Q263" s="646"/>
      <c r="R263" s="536"/>
      <c r="S263" s="536"/>
      <c r="T263" s="536"/>
      <c r="U263" s="536"/>
      <c r="V263" s="536"/>
      <c r="W263" s="683" t="str">
        <f t="shared" si="483"/>
        <v>OK</v>
      </c>
      <c r="X263" s="141"/>
      <c r="Y263" s="141"/>
      <c r="Z263" s="552"/>
      <c r="AA263" s="552"/>
      <c r="AB263" s="683" t="str">
        <f t="shared" si="484"/>
        <v>OK</v>
      </c>
      <c r="AC263" s="593"/>
      <c r="AD263" s="530">
        <f t="shared" si="485"/>
        <v>0</v>
      </c>
      <c r="AE263" s="842">
        <f t="shared" si="486"/>
        <v>0</v>
      </c>
      <c r="AF263" s="931"/>
      <c r="AG263" s="530">
        <f t="shared" si="487"/>
        <v>-10</v>
      </c>
      <c r="AH263" s="530" t="str">
        <f t="shared" si="488"/>
        <v xml:space="preserve">0 </v>
      </c>
      <c r="AI263" s="641"/>
      <c r="AJ263" s="537"/>
      <c r="AK263" s="537"/>
      <c r="AL263" s="537"/>
      <c r="AM263" s="537"/>
      <c r="AN263" s="537"/>
      <c r="AO263" s="683" t="str">
        <f t="shared" si="489"/>
        <v>OK</v>
      </c>
      <c r="AP263" s="141"/>
      <c r="AQ263" s="141"/>
      <c r="AR263" s="552"/>
      <c r="AS263" s="552"/>
      <c r="AT263" s="683" t="str">
        <f t="shared" si="490"/>
        <v>OK</v>
      </c>
      <c r="AU263" s="593"/>
      <c r="AV263" s="530">
        <f t="shared" si="491"/>
        <v>0</v>
      </c>
      <c r="AW263" s="842">
        <f t="shared" si="492"/>
        <v>0</v>
      </c>
      <c r="AX263" s="115">
        <f t="shared" si="493"/>
        <v>10</v>
      </c>
      <c r="AY263" s="5">
        <f t="shared" si="494"/>
        <v>0</v>
      </c>
      <c r="AZ263" s="7">
        <f t="shared" si="507"/>
        <v>-10</v>
      </c>
      <c r="BA263" s="335">
        <f t="shared" si="508"/>
        <v>-1</v>
      </c>
      <c r="BB263" s="23">
        <f t="shared" si="497"/>
        <v>10</v>
      </c>
      <c r="BC263" s="5">
        <f t="shared" si="509"/>
        <v>0</v>
      </c>
      <c r="BD263" s="7">
        <f t="shared" si="510"/>
        <v>-10</v>
      </c>
      <c r="BE263" s="335">
        <f t="shared" si="511"/>
        <v>-1</v>
      </c>
      <c r="BG263" s="826" t="str">
        <f t="shared" si="501"/>
        <v>34.50</v>
      </c>
      <c r="BH263" s="607" t="b">
        <f>COUNTIF('Codes SEC'!$B$2:$B$250,Ministres!BG263)&gt;0</f>
        <v>1</v>
      </c>
    </row>
    <row r="264" spans="1:66" ht="35.1" customHeight="1" x14ac:dyDescent="0.25">
      <c r="A264" s="190" t="s">
        <v>39</v>
      </c>
      <c r="B264" s="210">
        <v>10</v>
      </c>
      <c r="C264" s="120" t="s">
        <v>149</v>
      </c>
      <c r="D264" s="620">
        <v>1000</v>
      </c>
      <c r="E264" s="279"/>
      <c r="F264" s="120">
        <v>5</v>
      </c>
      <c r="G264" s="697">
        <v>1</v>
      </c>
      <c r="H264" s="890" t="str">
        <f t="shared" si="440"/>
        <v>022</v>
      </c>
      <c r="I264" s="397" t="s">
        <v>3260</v>
      </c>
      <c r="J264" s="380" t="s">
        <v>1944</v>
      </c>
      <c r="K264" s="419" t="s">
        <v>1841</v>
      </c>
      <c r="L264" s="733">
        <v>0</v>
      </c>
      <c r="M264" s="734">
        <v>0</v>
      </c>
      <c r="N264" s="929"/>
      <c r="O264" s="530">
        <f t="shared" si="481"/>
        <v>0</v>
      </c>
      <c r="P264" s="530">
        <f t="shared" si="482"/>
        <v>0</v>
      </c>
      <c r="Q264" s="646"/>
      <c r="R264" s="536"/>
      <c r="S264" s="536"/>
      <c r="T264" s="536"/>
      <c r="U264" s="536"/>
      <c r="V264" s="536"/>
      <c r="W264" s="683" t="str">
        <f t="shared" si="483"/>
        <v>OK</v>
      </c>
      <c r="X264" s="141"/>
      <c r="Y264" s="140"/>
      <c r="Z264" s="551"/>
      <c r="AA264" s="551"/>
      <c r="AB264" s="683" t="str">
        <f t="shared" si="484"/>
        <v>OK</v>
      </c>
      <c r="AC264" s="142"/>
      <c r="AD264" s="530">
        <f t="shared" si="485"/>
        <v>0</v>
      </c>
      <c r="AE264" s="842">
        <f t="shared" si="486"/>
        <v>0</v>
      </c>
      <c r="AF264" s="929"/>
      <c r="AG264" s="530">
        <f t="shared" si="487"/>
        <v>0</v>
      </c>
      <c r="AH264" s="530">
        <f t="shared" si="488"/>
        <v>0</v>
      </c>
      <c r="AI264" s="641"/>
      <c r="AJ264" s="537"/>
      <c r="AK264" s="537"/>
      <c r="AL264" s="537"/>
      <c r="AM264" s="537"/>
      <c r="AN264" s="537"/>
      <c r="AO264" s="683" t="str">
        <f t="shared" si="489"/>
        <v>OK</v>
      </c>
      <c r="AP264" s="141"/>
      <c r="AQ264" s="140"/>
      <c r="AR264" s="551"/>
      <c r="AS264" s="551"/>
      <c r="AT264" s="683" t="str">
        <f t="shared" si="490"/>
        <v>OK</v>
      </c>
      <c r="AU264" s="142"/>
      <c r="AV264" s="530">
        <f t="shared" si="491"/>
        <v>0</v>
      </c>
      <c r="AW264" s="842">
        <f t="shared" si="492"/>
        <v>0</v>
      </c>
      <c r="AX264" s="115">
        <f t="shared" si="493"/>
        <v>0</v>
      </c>
      <c r="AY264" s="5">
        <f t="shared" si="494"/>
        <v>0</v>
      </c>
      <c r="AZ264" s="7">
        <f t="shared" si="507"/>
        <v>0</v>
      </c>
      <c r="BA264" s="335" t="e">
        <f t="shared" si="508"/>
        <v>#DIV/0!</v>
      </c>
      <c r="BB264" s="23">
        <f t="shared" si="497"/>
        <v>0</v>
      </c>
      <c r="BC264" s="5">
        <f t="shared" si="509"/>
        <v>0</v>
      </c>
      <c r="BD264" s="7">
        <f t="shared" si="510"/>
        <v>0</v>
      </c>
      <c r="BE264" s="335" t="e">
        <f t="shared" si="511"/>
        <v>#DIV/0!</v>
      </c>
      <c r="BG264" s="826" t="str">
        <f t="shared" si="501"/>
        <v>41.40</v>
      </c>
      <c r="BH264" s="607" t="b">
        <f>COUNTIF('Codes SEC'!$B$2:$B$250,Ministres!BG264)&gt;0</f>
        <v>1</v>
      </c>
    </row>
    <row r="265" spans="1:66" ht="35.1" customHeight="1" x14ac:dyDescent="0.25">
      <c r="A265" s="222" t="s">
        <v>39</v>
      </c>
      <c r="B265" s="112">
        <v>10</v>
      </c>
      <c r="C265" s="116" t="s">
        <v>149</v>
      </c>
      <c r="D265" s="620">
        <v>1000</v>
      </c>
      <c r="E265" s="278"/>
      <c r="F265" s="116">
        <v>12</v>
      </c>
      <c r="G265" s="694">
        <v>1</v>
      </c>
      <c r="H265" s="878" t="str">
        <f t="shared" si="440"/>
        <v>022</v>
      </c>
      <c r="I265" s="397" t="s">
        <v>3265</v>
      </c>
      <c r="J265" s="380" t="s">
        <v>1945</v>
      </c>
      <c r="K265" s="408" t="s">
        <v>357</v>
      </c>
      <c r="L265" s="726">
        <v>0</v>
      </c>
      <c r="M265" s="727">
        <v>0</v>
      </c>
      <c r="N265" s="931"/>
      <c r="O265" s="530">
        <f t="shared" si="481"/>
        <v>0</v>
      </c>
      <c r="P265" s="530">
        <f t="shared" si="482"/>
        <v>0</v>
      </c>
      <c r="Q265" s="646"/>
      <c r="R265" s="536"/>
      <c r="S265" s="536"/>
      <c r="T265" s="536"/>
      <c r="U265" s="536"/>
      <c r="V265" s="536"/>
      <c r="W265" s="683" t="str">
        <f t="shared" si="483"/>
        <v>OK</v>
      </c>
      <c r="X265" s="141"/>
      <c r="Y265" s="141"/>
      <c r="Z265" s="552"/>
      <c r="AA265" s="552"/>
      <c r="AB265" s="683" t="str">
        <f t="shared" si="484"/>
        <v>OK</v>
      </c>
      <c r="AC265" s="593"/>
      <c r="AD265" s="530">
        <f t="shared" si="485"/>
        <v>0</v>
      </c>
      <c r="AE265" s="842">
        <f t="shared" si="486"/>
        <v>0</v>
      </c>
      <c r="AF265" s="931"/>
      <c r="AG265" s="530">
        <f t="shared" si="487"/>
        <v>0</v>
      </c>
      <c r="AH265" s="530">
        <f t="shared" si="488"/>
        <v>0</v>
      </c>
      <c r="AI265" s="641"/>
      <c r="AJ265" s="537"/>
      <c r="AK265" s="537"/>
      <c r="AL265" s="537"/>
      <c r="AM265" s="537"/>
      <c r="AN265" s="537"/>
      <c r="AO265" s="683" t="str">
        <f t="shared" si="489"/>
        <v>OK</v>
      </c>
      <c r="AP265" s="141"/>
      <c r="AQ265" s="141"/>
      <c r="AR265" s="552"/>
      <c r="AS265" s="552"/>
      <c r="AT265" s="683" t="str">
        <f t="shared" si="490"/>
        <v>OK</v>
      </c>
      <c r="AU265" s="593"/>
      <c r="AV265" s="530">
        <f t="shared" si="491"/>
        <v>0</v>
      </c>
      <c r="AW265" s="842">
        <f t="shared" si="492"/>
        <v>0</v>
      </c>
      <c r="AX265" s="115">
        <f t="shared" si="493"/>
        <v>0</v>
      </c>
      <c r="AY265" s="5">
        <f t="shared" si="494"/>
        <v>0</v>
      </c>
      <c r="AZ265" s="7">
        <f t="shared" si="507"/>
        <v>0</v>
      </c>
      <c r="BA265" s="335" t="e">
        <f t="shared" si="508"/>
        <v>#DIV/0!</v>
      </c>
      <c r="BB265" s="23">
        <f t="shared" si="497"/>
        <v>0</v>
      </c>
      <c r="BC265" s="5">
        <f t="shared" si="509"/>
        <v>0</v>
      </c>
      <c r="BD265" s="7">
        <f t="shared" si="510"/>
        <v>0</v>
      </c>
      <c r="BE265" s="335" t="e">
        <f t="shared" si="511"/>
        <v>#DIV/0!</v>
      </c>
      <c r="BG265" s="826" t="str">
        <f t="shared" si="501"/>
        <v>43.22</v>
      </c>
      <c r="BH265" s="607" t="b">
        <f>COUNTIF('Codes SEC'!$B$2:$B$250,Ministres!BG265)&gt;0</f>
        <v>1</v>
      </c>
    </row>
    <row r="266" spans="1:66" ht="35.1" customHeight="1" x14ac:dyDescent="0.25">
      <c r="A266" s="222" t="s">
        <v>39</v>
      </c>
      <c r="B266" s="112" t="s">
        <v>5018</v>
      </c>
      <c r="C266" s="116" t="s">
        <v>196</v>
      </c>
      <c r="D266" s="620">
        <v>1000</v>
      </c>
      <c r="E266" s="278"/>
      <c r="F266" s="116">
        <v>12</v>
      </c>
      <c r="G266" s="700" t="s">
        <v>5613</v>
      </c>
      <c r="H266" s="888" t="str">
        <f t="shared" si="440"/>
        <v>022</v>
      </c>
      <c r="I266" s="580">
        <v>84322000</v>
      </c>
      <c r="J266" s="689" t="s">
        <v>5762</v>
      </c>
      <c r="K266" s="411" t="s">
        <v>5763</v>
      </c>
      <c r="L266" s="733">
        <v>0</v>
      </c>
      <c r="M266" s="734">
        <v>0</v>
      </c>
      <c r="N266" s="931"/>
      <c r="O266" s="530">
        <f t="shared" si="481"/>
        <v>0</v>
      </c>
      <c r="P266" s="530">
        <f t="shared" si="482"/>
        <v>0</v>
      </c>
      <c r="Q266" s="646"/>
      <c r="R266" s="536"/>
      <c r="S266" s="536"/>
      <c r="T266" s="536"/>
      <c r="U266" s="536"/>
      <c r="V266" s="536"/>
      <c r="W266" s="683" t="str">
        <f t="shared" si="483"/>
        <v>OK</v>
      </c>
      <c r="X266" s="141"/>
      <c r="Y266" s="141"/>
      <c r="Z266" s="552"/>
      <c r="AA266" s="552"/>
      <c r="AB266" s="683" t="str">
        <f t="shared" si="484"/>
        <v>OK</v>
      </c>
      <c r="AC266" s="593"/>
      <c r="AD266" s="530">
        <f t="shared" si="485"/>
        <v>0</v>
      </c>
      <c r="AE266" s="842">
        <f t="shared" si="486"/>
        <v>0</v>
      </c>
      <c r="AF266" s="931"/>
      <c r="AG266" s="530">
        <f t="shared" si="487"/>
        <v>0</v>
      </c>
      <c r="AH266" s="530">
        <f t="shared" si="488"/>
        <v>0</v>
      </c>
      <c r="AI266" s="641"/>
      <c r="AJ266" s="537"/>
      <c r="AK266" s="537"/>
      <c r="AL266" s="537"/>
      <c r="AM266" s="537"/>
      <c r="AN266" s="537"/>
      <c r="AO266" s="683" t="str">
        <f t="shared" si="489"/>
        <v>OK</v>
      </c>
      <c r="AP266" s="141"/>
      <c r="AQ266" s="141"/>
      <c r="AR266" s="552"/>
      <c r="AS266" s="552"/>
      <c r="AT266" s="683" t="str">
        <f t="shared" si="490"/>
        <v>OK</v>
      </c>
      <c r="AU266" s="593"/>
      <c r="AV266" s="530">
        <f t="shared" si="491"/>
        <v>0</v>
      </c>
      <c r="AW266" s="842">
        <f t="shared" si="492"/>
        <v>0</v>
      </c>
      <c r="AX266" s="115">
        <f t="shared" si="493"/>
        <v>0</v>
      </c>
      <c r="AY266" s="5">
        <f t="shared" si="494"/>
        <v>0</v>
      </c>
      <c r="AZ266" s="7">
        <f>AY266-AX266</f>
        <v>0</v>
      </c>
      <c r="BA266" s="335" t="e">
        <f>AZ266/AX266</f>
        <v>#DIV/0!</v>
      </c>
      <c r="BB266" s="23">
        <f t="shared" si="497"/>
        <v>0</v>
      </c>
      <c r="BC266" s="5">
        <f>AW266</f>
        <v>0</v>
      </c>
      <c r="BD266" s="7">
        <f>BC266-BB266</f>
        <v>0</v>
      </c>
      <c r="BE266" s="335" t="e">
        <f>BD266/BB266</f>
        <v>#DIV/0!</v>
      </c>
      <c r="BG266" s="826" t="str">
        <f t="shared" si="501"/>
        <v>43.22</v>
      </c>
      <c r="BH266" s="607" t="b">
        <f>COUNTIF('Codes SEC'!$B$2:$B$250,Ministres!BG266)&gt;0</f>
        <v>1</v>
      </c>
    </row>
    <row r="267" spans="1:66" s="4" customFormat="1" ht="35.1" customHeight="1" x14ac:dyDescent="0.25">
      <c r="A267" s="222" t="s">
        <v>39</v>
      </c>
      <c r="B267" s="112">
        <v>10</v>
      </c>
      <c r="C267" s="116" t="s">
        <v>149</v>
      </c>
      <c r="D267" s="620">
        <v>1000</v>
      </c>
      <c r="E267" s="278"/>
      <c r="F267" s="116">
        <v>12</v>
      </c>
      <c r="G267" s="694">
        <v>1</v>
      </c>
      <c r="H267" s="878" t="str">
        <f t="shared" si="440"/>
        <v>022</v>
      </c>
      <c r="I267" s="397" t="s">
        <v>3268</v>
      </c>
      <c r="J267" s="380" t="s">
        <v>1946</v>
      </c>
      <c r="K267" s="494" t="s">
        <v>4416</v>
      </c>
      <c r="L267" s="726">
        <v>0</v>
      </c>
      <c r="M267" s="727">
        <v>0</v>
      </c>
      <c r="N267" s="931"/>
      <c r="O267" s="530">
        <f t="shared" si="481"/>
        <v>0</v>
      </c>
      <c r="P267" s="530">
        <f t="shared" si="482"/>
        <v>0</v>
      </c>
      <c r="Q267" s="646"/>
      <c r="R267" s="536"/>
      <c r="S267" s="536"/>
      <c r="T267" s="536"/>
      <c r="U267" s="536"/>
      <c r="V267" s="536"/>
      <c r="W267" s="683" t="str">
        <f t="shared" si="483"/>
        <v>OK</v>
      </c>
      <c r="X267" s="141"/>
      <c r="Y267" s="141"/>
      <c r="Z267" s="552"/>
      <c r="AA267" s="552"/>
      <c r="AB267" s="683" t="str">
        <f t="shared" si="484"/>
        <v>OK</v>
      </c>
      <c r="AC267" s="593"/>
      <c r="AD267" s="530">
        <f t="shared" si="485"/>
        <v>0</v>
      </c>
      <c r="AE267" s="842">
        <f t="shared" si="486"/>
        <v>0</v>
      </c>
      <c r="AF267" s="931"/>
      <c r="AG267" s="530">
        <f t="shared" si="487"/>
        <v>0</v>
      </c>
      <c r="AH267" s="530">
        <f t="shared" si="488"/>
        <v>0</v>
      </c>
      <c r="AI267" s="641"/>
      <c r="AJ267" s="537"/>
      <c r="AK267" s="537"/>
      <c r="AL267" s="537"/>
      <c r="AM267" s="537"/>
      <c r="AN267" s="537"/>
      <c r="AO267" s="683" t="str">
        <f t="shared" si="489"/>
        <v>OK</v>
      </c>
      <c r="AP267" s="141"/>
      <c r="AQ267" s="141"/>
      <c r="AR267" s="552"/>
      <c r="AS267" s="552"/>
      <c r="AT267" s="683" t="str">
        <f t="shared" si="490"/>
        <v>OK</v>
      </c>
      <c r="AU267" s="593"/>
      <c r="AV267" s="530">
        <f t="shared" si="491"/>
        <v>0</v>
      </c>
      <c r="AW267" s="842">
        <f t="shared" si="492"/>
        <v>0</v>
      </c>
      <c r="AX267" s="115">
        <f t="shared" si="493"/>
        <v>0</v>
      </c>
      <c r="AY267" s="5">
        <f t="shared" si="494"/>
        <v>0</v>
      </c>
      <c r="AZ267" s="7">
        <f t="shared" si="507"/>
        <v>0</v>
      </c>
      <c r="BA267" s="335" t="e">
        <f t="shared" si="508"/>
        <v>#DIV/0!</v>
      </c>
      <c r="BB267" s="23">
        <f t="shared" si="497"/>
        <v>0</v>
      </c>
      <c r="BC267" s="5">
        <f t="shared" si="509"/>
        <v>0</v>
      </c>
      <c r="BD267" s="7">
        <f t="shared" si="510"/>
        <v>0</v>
      </c>
      <c r="BE267" s="335" t="e">
        <f t="shared" si="511"/>
        <v>#DIV/0!</v>
      </c>
      <c r="BF267" s="41"/>
      <c r="BG267" s="826" t="str">
        <f t="shared" si="501"/>
        <v>45.24</v>
      </c>
      <c r="BH267" s="607" t="b">
        <f>COUNTIF('Codes SEC'!$B$2:$B$250,Ministres!BG267)&gt;0</f>
        <v>1</v>
      </c>
      <c r="BI267" s="41"/>
      <c r="BJ267" s="41"/>
      <c r="BK267" s="41"/>
      <c r="BL267" s="41"/>
      <c r="BM267" s="41"/>
      <c r="BN267" s="41"/>
    </row>
    <row r="268" spans="1:66" s="1" customFormat="1" x14ac:dyDescent="0.25">
      <c r="A268" s="227"/>
      <c r="B268" s="209"/>
      <c r="C268" s="253"/>
      <c r="D268" s="625"/>
      <c r="E268" s="280"/>
      <c r="F268" s="253"/>
      <c r="G268" s="695"/>
      <c r="H268" s="886"/>
      <c r="I268" s="403"/>
      <c r="J268" s="381"/>
      <c r="K268" s="514" t="s">
        <v>95</v>
      </c>
      <c r="L268" s="313">
        <f t="shared" ref="L268:V268" si="517">L263+L258+L246+L245+L244+L247+L265+L259+L264+L248+L267+L249+L250+L255+L260+L262+L253+L254+L251+L256+L261+L266+L252+L257</f>
        <v>479</v>
      </c>
      <c r="M268" s="744">
        <f t="shared" si="517"/>
        <v>519</v>
      </c>
      <c r="N268" s="930">
        <f t="shared" si="517"/>
        <v>0</v>
      </c>
      <c r="O268" s="790">
        <f t="shared" si="517"/>
        <v>-479</v>
      </c>
      <c r="P268" s="790">
        <f t="shared" si="517"/>
        <v>0</v>
      </c>
      <c r="Q268" s="787">
        <f t="shared" si="517"/>
        <v>0</v>
      </c>
      <c r="R268" s="648">
        <f t="shared" si="517"/>
        <v>0</v>
      </c>
      <c r="S268" s="648">
        <f t="shared" si="517"/>
        <v>0</v>
      </c>
      <c r="T268" s="648">
        <f t="shared" si="517"/>
        <v>0</v>
      </c>
      <c r="U268" s="648">
        <f t="shared" si="517"/>
        <v>0</v>
      </c>
      <c r="V268" s="648">
        <f t="shared" si="517"/>
        <v>0</v>
      </c>
      <c r="W268" s="790"/>
      <c r="X268" s="649">
        <f>X263+X258+X246+X245+X244+X247+X265+X259+X264+X248+X267+X249+X250+X255+X260+X262+X253+X254+X251+X256+X261+X266+X252+X257</f>
        <v>0</v>
      </c>
      <c r="Y268" s="649">
        <f>Y263+Y258+Y246+Y245+Y244+Y247+Y265+Y259+Y264+Y248+Y267+Y249+Y250+Y255+Y260+Y262+Y253+Y254+Y251+Y256+Y261+Y266+Y252+Y257</f>
        <v>0</v>
      </c>
      <c r="Z268" s="648">
        <f>Z263+Z258+Z246+Z245+Z244+Z247+Z265+Z259+Z264+Z248+Z267+Z249+Z250+Z255+Z260+Z262+Z253+Z254+Z251+Z256+Z261+Z266+Z252+Z257</f>
        <v>0</v>
      </c>
      <c r="AA268" s="648">
        <f>AA263+AA258+AA246+AA245+AA244+AA247+AA265+AA259+AA264+AA248+AA267+AA249+AA250+AA255+AA260+AA262+AA253+AA254+AA251+AA256+AA261+AA266+AA252+AA257</f>
        <v>0</v>
      </c>
      <c r="AB268" s="790"/>
      <c r="AC268" s="649">
        <f t="shared" ref="AC268:AN268" si="518">AC263+AC258+AC246+AC245+AC244+AC247+AC265+AC259+AC264+AC248+AC267+AC249+AC250+AC255+AC260+AC262+AC253+AC254+AC251+AC256+AC261+AC266+AC252+AC257</f>
        <v>0</v>
      </c>
      <c r="AD268" s="790">
        <f>AD263+AD258+AD246+AD245+AD244+AD247+AD265+AD259+AD264+AD248+AD267+AD249+AD250+AD255+AD260+AD262+AD253+AD254+AD251+AD256+AD261+AD266+AD252+AD257</f>
        <v>0</v>
      </c>
      <c r="AE268" s="843">
        <f>AE263+AE258+AE246+AE245+AE244+AE247+AE265+AE259+AE264+AE248+AE267+AE249+AE250+AE255+AE260+AE262+AE253+AE254+AE251+AE256+AE261+AE266+AE252+AE257</f>
        <v>0</v>
      </c>
      <c r="AF268" s="930">
        <f t="shared" si="518"/>
        <v>0</v>
      </c>
      <c r="AG268" s="790">
        <f t="shared" si="518"/>
        <v>-519</v>
      </c>
      <c r="AH268" s="790">
        <f t="shared" si="518"/>
        <v>0</v>
      </c>
      <c r="AI268" s="787">
        <f t="shared" si="518"/>
        <v>0</v>
      </c>
      <c r="AJ268" s="648">
        <f t="shared" si="518"/>
        <v>0</v>
      </c>
      <c r="AK268" s="648">
        <f t="shared" si="518"/>
        <v>0</v>
      </c>
      <c r="AL268" s="648">
        <f t="shared" si="518"/>
        <v>0</v>
      </c>
      <c r="AM268" s="648">
        <f t="shared" si="518"/>
        <v>0</v>
      </c>
      <c r="AN268" s="648">
        <f t="shared" si="518"/>
        <v>0</v>
      </c>
      <c r="AO268" s="790"/>
      <c r="AP268" s="649">
        <f>AP263+AP258+AP246+AP245+AP244+AP247+AP265+AP259+AP264+AP248+AP267+AP249+AP250+AP255+AP260+AP262+AP253+AP254+AP251+AP256+AP261+AP266+AP252+AP257</f>
        <v>0</v>
      </c>
      <c r="AQ268" s="649">
        <f>AQ263+AQ258+AQ246+AQ245+AQ244+AQ247+AQ265+AQ259+AQ264+AQ248+AQ267+AQ249+AQ250+AQ255+AQ260+AQ262+AQ253+AQ254+AQ251+AQ256+AQ261+AQ266+AQ252+AQ257</f>
        <v>0</v>
      </c>
      <c r="AR268" s="648">
        <f>AR263+AR258+AR246+AR245+AR244+AR247+AR265+AR259+AR264+AR248+AR267+AR249+AR250+AR255+AR260+AR262+AR253+AR254+AR251+AR256+AR261+AR266+AR252+AR257</f>
        <v>0</v>
      </c>
      <c r="AS268" s="648">
        <f>AS263+AS258+AS246+AS245+AS244+AS247+AS265+AS259+AS264+AS248+AS267+AS249+AS250+AS255+AS260+AS262+AS253+AS254+AS251+AS256+AS261+AS266+AS252+AS257</f>
        <v>0</v>
      </c>
      <c r="AT268" s="790"/>
      <c r="AU268" s="649">
        <f t="shared" ref="AU268:BE268" si="519">AU263+AU258+AU246+AU245+AU244+AU247+AU265+AU259+AU264+AU248+AU267+AU249+AU250+AU255+AU260+AU262+AU253+AU254+AU251+AU256+AU261+AU266+AU252+AU257</f>
        <v>0</v>
      </c>
      <c r="AV268" s="790">
        <f t="shared" si="519"/>
        <v>0</v>
      </c>
      <c r="AW268" s="843">
        <f t="shared" si="519"/>
        <v>0</v>
      </c>
      <c r="AX268" s="336">
        <f t="shared" si="519"/>
        <v>479</v>
      </c>
      <c r="AY268" s="337">
        <f t="shared" si="519"/>
        <v>0</v>
      </c>
      <c r="AZ268" s="338">
        <f t="shared" si="519"/>
        <v>-479</v>
      </c>
      <c r="BA268" s="339" t="e">
        <f t="shared" si="519"/>
        <v>#DIV/0!</v>
      </c>
      <c r="BB268" s="322">
        <f t="shared" si="519"/>
        <v>519</v>
      </c>
      <c r="BC268" s="337">
        <f t="shared" si="519"/>
        <v>0</v>
      </c>
      <c r="BD268" s="338">
        <f t="shared" si="519"/>
        <v>-519</v>
      </c>
      <c r="BE268" s="339" t="e">
        <f t="shared" si="519"/>
        <v>#DIV/0!</v>
      </c>
      <c r="BF268" s="41"/>
      <c r="BG268" s="826"/>
      <c r="BH268" s="607"/>
      <c r="BI268" s="41"/>
      <c r="BJ268" s="41"/>
      <c r="BK268" s="41"/>
      <c r="BL268" s="41"/>
      <c r="BM268" s="41"/>
      <c r="BN268" s="41"/>
    </row>
    <row r="269" spans="1:66" s="1" customFormat="1" x14ac:dyDescent="0.25">
      <c r="A269" s="21"/>
      <c r="B269" s="112"/>
      <c r="C269" s="116"/>
      <c r="D269" s="623"/>
      <c r="E269" s="278"/>
      <c r="F269" s="116"/>
      <c r="G269" s="694"/>
      <c r="H269" s="878"/>
      <c r="I269" s="397"/>
      <c r="J269" s="380"/>
      <c r="K269" s="409"/>
      <c r="L269" s="731"/>
      <c r="M269" s="732"/>
      <c r="N269" s="929"/>
      <c r="O269" s="530"/>
      <c r="P269" s="530"/>
      <c r="Q269" s="641"/>
      <c r="R269" s="537"/>
      <c r="S269" s="537"/>
      <c r="T269" s="537"/>
      <c r="U269" s="537"/>
      <c r="V269" s="537"/>
      <c r="W269" s="531"/>
      <c r="X269" s="140"/>
      <c r="Y269" s="140"/>
      <c r="Z269" s="551"/>
      <c r="AA269" s="551"/>
      <c r="AB269" s="531"/>
      <c r="AC269" s="142"/>
      <c r="AD269" s="530"/>
      <c r="AE269" s="842"/>
      <c r="AF269" s="929"/>
      <c r="AG269" s="530"/>
      <c r="AH269" s="530"/>
      <c r="AI269" s="641"/>
      <c r="AJ269" s="537"/>
      <c r="AK269" s="537"/>
      <c r="AL269" s="537"/>
      <c r="AM269" s="537"/>
      <c r="AN269" s="537"/>
      <c r="AO269" s="531"/>
      <c r="AP269" s="140"/>
      <c r="AQ269" s="140"/>
      <c r="AR269" s="551"/>
      <c r="AS269" s="551"/>
      <c r="AT269" s="531"/>
      <c r="AU269" s="142"/>
      <c r="AV269" s="530"/>
      <c r="AW269" s="842"/>
      <c r="AX269" s="115"/>
      <c r="AY269" s="5"/>
      <c r="AZ269" s="7"/>
      <c r="BA269" s="335"/>
      <c r="BB269" s="23"/>
      <c r="BC269" s="5"/>
      <c r="BD269" s="7"/>
      <c r="BE269" s="335"/>
      <c r="BF269" s="41"/>
      <c r="BG269" s="826"/>
      <c r="BH269" s="607"/>
      <c r="BI269" s="41"/>
      <c r="BJ269" s="41"/>
      <c r="BK269" s="41"/>
      <c r="BL269" s="41"/>
      <c r="BM269" s="41"/>
      <c r="BN269" s="41"/>
    </row>
    <row r="270" spans="1:66" s="1" customFormat="1" x14ac:dyDescent="0.25">
      <c r="A270" s="21"/>
      <c r="B270" s="112"/>
      <c r="C270" s="116"/>
      <c r="D270" s="623"/>
      <c r="E270" s="278"/>
      <c r="F270" s="116"/>
      <c r="G270" s="694"/>
      <c r="H270" s="878"/>
      <c r="I270" s="397"/>
      <c r="J270" s="380"/>
      <c r="K270" s="410" t="s">
        <v>58</v>
      </c>
      <c r="L270" s="731"/>
      <c r="M270" s="732"/>
      <c r="N270" s="929"/>
      <c r="O270" s="530"/>
      <c r="P270" s="530"/>
      <c r="Q270" s="641"/>
      <c r="R270" s="537"/>
      <c r="S270" s="537"/>
      <c r="T270" s="537"/>
      <c r="U270" s="537"/>
      <c r="V270" s="537"/>
      <c r="W270" s="531"/>
      <c r="X270" s="140"/>
      <c r="Y270" s="140"/>
      <c r="Z270" s="551"/>
      <c r="AA270" s="551"/>
      <c r="AB270" s="531"/>
      <c r="AC270" s="142"/>
      <c r="AD270" s="530"/>
      <c r="AE270" s="842"/>
      <c r="AF270" s="929"/>
      <c r="AG270" s="530"/>
      <c r="AH270" s="530"/>
      <c r="AI270" s="641"/>
      <c r="AJ270" s="537"/>
      <c r="AK270" s="537"/>
      <c r="AL270" s="537"/>
      <c r="AM270" s="537"/>
      <c r="AN270" s="537"/>
      <c r="AO270" s="531"/>
      <c r="AP270" s="140"/>
      <c r="AQ270" s="140"/>
      <c r="AR270" s="551"/>
      <c r="AS270" s="551"/>
      <c r="AT270" s="531"/>
      <c r="AU270" s="142"/>
      <c r="AV270" s="530"/>
      <c r="AW270" s="842"/>
      <c r="AX270" s="115"/>
      <c r="AY270" s="5"/>
      <c r="AZ270" s="7"/>
      <c r="BA270" s="335"/>
      <c r="BB270" s="23"/>
      <c r="BC270" s="5"/>
      <c r="BD270" s="7"/>
      <c r="BE270" s="335"/>
      <c r="BF270" s="41"/>
      <c r="BG270" s="826"/>
      <c r="BH270" s="607"/>
      <c r="BI270" s="41"/>
      <c r="BJ270" s="41"/>
      <c r="BK270" s="41"/>
      <c r="BL270" s="41"/>
      <c r="BM270" s="41"/>
      <c r="BN270" s="41"/>
    </row>
    <row r="271" spans="1:66" s="1" customFormat="1" ht="12.75" customHeight="1" x14ac:dyDescent="0.25">
      <c r="A271" s="21"/>
      <c r="B271" s="112"/>
      <c r="C271" s="116"/>
      <c r="D271" s="623"/>
      <c r="E271" s="278"/>
      <c r="F271" s="116"/>
      <c r="G271" s="694"/>
      <c r="H271" s="878"/>
      <c r="I271" s="397"/>
      <c r="J271" s="380"/>
      <c r="K271" s="408"/>
      <c r="L271" s="731"/>
      <c r="M271" s="732"/>
      <c r="N271" s="929"/>
      <c r="O271" s="530"/>
      <c r="P271" s="530"/>
      <c r="Q271" s="641"/>
      <c r="R271" s="537"/>
      <c r="S271" s="537"/>
      <c r="T271" s="537"/>
      <c r="U271" s="537"/>
      <c r="V271" s="537"/>
      <c r="W271" s="531"/>
      <c r="X271" s="140"/>
      <c r="Y271" s="140"/>
      <c r="Z271" s="551"/>
      <c r="AA271" s="551"/>
      <c r="AB271" s="531"/>
      <c r="AC271" s="142"/>
      <c r="AD271" s="530"/>
      <c r="AE271" s="842"/>
      <c r="AF271" s="929"/>
      <c r="AG271" s="530"/>
      <c r="AH271" s="530"/>
      <c r="AI271" s="641"/>
      <c r="AJ271" s="537"/>
      <c r="AK271" s="537"/>
      <c r="AL271" s="537"/>
      <c r="AM271" s="537"/>
      <c r="AN271" s="537"/>
      <c r="AO271" s="531"/>
      <c r="AP271" s="140"/>
      <c r="AQ271" s="140"/>
      <c r="AR271" s="551"/>
      <c r="AS271" s="551"/>
      <c r="AT271" s="531"/>
      <c r="AU271" s="142"/>
      <c r="AV271" s="530"/>
      <c r="AW271" s="842"/>
      <c r="AX271" s="115"/>
      <c r="AY271" s="5"/>
      <c r="AZ271" s="7"/>
      <c r="BA271" s="335"/>
      <c r="BB271" s="23"/>
      <c r="BC271" s="5"/>
      <c r="BD271" s="7"/>
      <c r="BE271" s="335"/>
      <c r="BF271" s="41"/>
      <c r="BG271" s="826"/>
      <c r="BH271" s="607"/>
      <c r="BI271" s="41"/>
      <c r="BJ271" s="41"/>
      <c r="BK271" s="41"/>
      <c r="BL271" s="41"/>
      <c r="BM271" s="41"/>
      <c r="BN271" s="41"/>
    </row>
    <row r="272" spans="1:66" s="1" customFormat="1" ht="35.1" customHeight="1" x14ac:dyDescent="0.25">
      <c r="A272" s="222" t="s">
        <v>39</v>
      </c>
      <c r="B272" s="112">
        <v>10</v>
      </c>
      <c r="C272" s="116" t="s">
        <v>149</v>
      </c>
      <c r="D272" s="620">
        <v>1000</v>
      </c>
      <c r="E272" s="278"/>
      <c r="F272" s="116">
        <v>6</v>
      </c>
      <c r="G272" s="694">
        <v>1</v>
      </c>
      <c r="H272" s="878" t="str">
        <f t="shared" si="440"/>
        <v>022</v>
      </c>
      <c r="I272" s="397" t="s">
        <v>3269</v>
      </c>
      <c r="J272" s="380" t="s">
        <v>1947</v>
      </c>
      <c r="K272" s="411" t="s">
        <v>442</v>
      </c>
      <c r="L272" s="726">
        <v>0</v>
      </c>
      <c r="M272" s="727">
        <v>0</v>
      </c>
      <c r="N272" s="931"/>
      <c r="O272" s="530">
        <f t="shared" ref="O272:O277" si="520">IF(N272&gt;L272,"0 ",N272-L272)</f>
        <v>0</v>
      </c>
      <c r="P272" s="530">
        <f t="shared" ref="P272:P277" si="521">IF(N272&lt;L272,"0 ",N272-L272)</f>
        <v>0</v>
      </c>
      <c r="Q272" s="646"/>
      <c r="R272" s="536"/>
      <c r="S272" s="536"/>
      <c r="T272" s="536"/>
      <c r="U272" s="536"/>
      <c r="V272" s="536"/>
      <c r="W272" s="683" t="str">
        <f t="shared" ref="W272:W277" si="522">IF(SUM(Q272:V272)=X272,"OK",SUM(Q272:V272)-X272)</f>
        <v>OK</v>
      </c>
      <c r="X272" s="141"/>
      <c r="Y272" s="141"/>
      <c r="Z272" s="552"/>
      <c r="AA272" s="552"/>
      <c r="AB272" s="683" t="str">
        <f t="shared" ref="AB272:AB277" si="523">IF(SUM(Z272:AA272)=AC272,"OK",SUM(Z272:AA272)-AC272)</f>
        <v>OK</v>
      </c>
      <c r="AC272" s="593"/>
      <c r="AD272" s="530">
        <f t="shared" ref="AD272:AD277" si="524">X272+Y272+AC272</f>
        <v>0</v>
      </c>
      <c r="AE272" s="842">
        <f t="shared" ref="AE272:AE277" si="525">N272+AD272</f>
        <v>0</v>
      </c>
      <c r="AF272" s="931"/>
      <c r="AG272" s="530">
        <f t="shared" ref="AG272:AG277" si="526">IF(AF272&gt;M272,"0 ",AF272-M272)</f>
        <v>0</v>
      </c>
      <c r="AH272" s="530">
        <f t="shared" ref="AH272:AH277" si="527">IF(AF272&lt;M272,"0 ",AF272-M272)</f>
        <v>0</v>
      </c>
      <c r="AI272" s="641"/>
      <c r="AJ272" s="537"/>
      <c r="AK272" s="537"/>
      <c r="AL272" s="537"/>
      <c r="AM272" s="537"/>
      <c r="AN272" s="537"/>
      <c r="AO272" s="683" t="str">
        <f t="shared" ref="AO272:AO277" si="528">IF(SUM(AI272:AN272)=AP272,"OK",SUM(AI272:AN272)-AP272)</f>
        <v>OK</v>
      </c>
      <c r="AP272" s="141"/>
      <c r="AQ272" s="141"/>
      <c r="AR272" s="552"/>
      <c r="AS272" s="552"/>
      <c r="AT272" s="683" t="str">
        <f t="shared" ref="AT272:AT277" si="529">IF(SUM(AR272:AS272)=AU272,"OK",SUM(AR272:AS272)-AU272)</f>
        <v>OK</v>
      </c>
      <c r="AU272" s="593"/>
      <c r="AV272" s="530">
        <f t="shared" ref="AV272:AV277" si="530">AP272+AQ272+AU272</f>
        <v>0</v>
      </c>
      <c r="AW272" s="842">
        <f t="shared" ref="AW272:AW277" si="531">AF272+AV272</f>
        <v>0</v>
      </c>
      <c r="AX272" s="115">
        <f t="shared" ref="AX272:AX277" si="532">L272</f>
        <v>0</v>
      </c>
      <c r="AY272" s="5">
        <f t="shared" ref="AY272:AY277" si="533">AE272</f>
        <v>0</v>
      </c>
      <c r="AZ272" s="7">
        <f t="shared" ref="AZ272:AZ276" si="534">AY272-AX272</f>
        <v>0</v>
      </c>
      <c r="BA272" s="335" t="e">
        <f t="shared" ref="BA272:BA277" si="535">AZ272/AX272</f>
        <v>#DIV/0!</v>
      </c>
      <c r="BB272" s="23">
        <f t="shared" ref="BB272:BB277" si="536">M272</f>
        <v>0</v>
      </c>
      <c r="BC272" s="5">
        <f t="shared" ref="BC272:BC276" si="537">AW272</f>
        <v>0</v>
      </c>
      <c r="BD272" s="7">
        <f t="shared" ref="BD272:BD276" si="538">BC272-BB272</f>
        <v>0</v>
      </c>
      <c r="BE272" s="335" t="e">
        <f t="shared" ref="BE272:BE277" si="539">BD272/BB272</f>
        <v>#DIV/0!</v>
      </c>
      <c r="BF272" s="41"/>
      <c r="BG272" s="826" t="str">
        <f t="shared" ref="BG272:BG277" si="540">RIGHT(LEFT(I272,3),2)&amp;"."&amp;RIGHT(LEFT(I272,5),2)</f>
        <v>63.21</v>
      </c>
      <c r="BH272" s="607" t="b">
        <f>COUNTIF('Codes SEC'!$B$2:$B$250,Ministres!BG272)&gt;0</f>
        <v>1</v>
      </c>
      <c r="BI272" s="41"/>
      <c r="BJ272" s="41"/>
      <c r="BK272" s="41"/>
      <c r="BL272" s="41"/>
      <c r="BM272" s="41"/>
      <c r="BN272" s="41"/>
    </row>
    <row r="273" spans="1:66" ht="35.1" customHeight="1" x14ac:dyDescent="0.25">
      <c r="A273" s="222" t="s">
        <v>39</v>
      </c>
      <c r="B273" s="112" t="s">
        <v>5018</v>
      </c>
      <c r="C273" s="120" t="s">
        <v>149</v>
      </c>
      <c r="D273" s="620">
        <v>1000</v>
      </c>
      <c r="E273" s="278"/>
      <c r="F273" s="116">
        <v>12</v>
      </c>
      <c r="G273" s="700">
        <v>1</v>
      </c>
      <c r="H273" s="888" t="str">
        <f t="shared" si="440"/>
        <v>022</v>
      </c>
      <c r="I273" s="580">
        <v>86321000</v>
      </c>
      <c r="J273" s="689" t="s">
        <v>5300</v>
      </c>
      <c r="K273" s="411" t="s">
        <v>5301</v>
      </c>
      <c r="L273" s="733">
        <v>0</v>
      </c>
      <c r="M273" s="734">
        <v>0</v>
      </c>
      <c r="N273" s="931"/>
      <c r="O273" s="530">
        <f t="shared" si="520"/>
        <v>0</v>
      </c>
      <c r="P273" s="530">
        <f t="shared" si="521"/>
        <v>0</v>
      </c>
      <c r="Q273" s="646"/>
      <c r="R273" s="536"/>
      <c r="S273" s="536"/>
      <c r="T273" s="536"/>
      <c r="U273" s="536"/>
      <c r="V273" s="536"/>
      <c r="W273" s="683" t="str">
        <f t="shared" si="522"/>
        <v>OK</v>
      </c>
      <c r="X273" s="141"/>
      <c r="Y273" s="141"/>
      <c r="Z273" s="552"/>
      <c r="AA273" s="552"/>
      <c r="AB273" s="683" t="str">
        <f t="shared" si="523"/>
        <v>OK</v>
      </c>
      <c r="AC273" s="593"/>
      <c r="AD273" s="530">
        <f t="shared" si="524"/>
        <v>0</v>
      </c>
      <c r="AE273" s="842">
        <f t="shared" si="525"/>
        <v>0</v>
      </c>
      <c r="AF273" s="931"/>
      <c r="AG273" s="530">
        <f t="shared" si="526"/>
        <v>0</v>
      </c>
      <c r="AH273" s="530">
        <f t="shared" si="527"/>
        <v>0</v>
      </c>
      <c r="AI273" s="641"/>
      <c r="AJ273" s="537"/>
      <c r="AK273" s="537"/>
      <c r="AL273" s="537"/>
      <c r="AM273" s="537"/>
      <c r="AN273" s="537"/>
      <c r="AO273" s="683" t="str">
        <f t="shared" si="528"/>
        <v>OK</v>
      </c>
      <c r="AP273" s="141"/>
      <c r="AQ273" s="141"/>
      <c r="AR273" s="552"/>
      <c r="AS273" s="552"/>
      <c r="AT273" s="683" t="str">
        <f t="shared" si="529"/>
        <v>OK</v>
      </c>
      <c r="AU273" s="593"/>
      <c r="AV273" s="530">
        <f t="shared" si="530"/>
        <v>0</v>
      </c>
      <c r="AW273" s="842">
        <f t="shared" si="531"/>
        <v>0</v>
      </c>
      <c r="AX273" s="115">
        <f t="shared" si="532"/>
        <v>0</v>
      </c>
      <c r="AY273" s="5">
        <f t="shared" si="533"/>
        <v>0</v>
      </c>
      <c r="AZ273" s="7">
        <f>AY273-AX273</f>
        <v>0</v>
      </c>
      <c r="BA273" s="335" t="e">
        <f t="shared" si="535"/>
        <v>#DIV/0!</v>
      </c>
      <c r="BB273" s="23">
        <f t="shared" si="536"/>
        <v>0</v>
      </c>
      <c r="BC273" s="5">
        <f>AW273</f>
        <v>0</v>
      </c>
      <c r="BD273" s="7">
        <f>BC273-BB273</f>
        <v>0</v>
      </c>
      <c r="BE273" s="335" t="e">
        <f t="shared" si="539"/>
        <v>#DIV/0!</v>
      </c>
      <c r="BG273" s="826" t="str">
        <f t="shared" si="540"/>
        <v>63.21</v>
      </c>
      <c r="BH273" s="607" t="b">
        <f>COUNTIF('Codes SEC'!$B$2:$B$250,Ministres!BG273)&gt;0</f>
        <v>1</v>
      </c>
    </row>
    <row r="274" spans="1:66" s="1" customFormat="1" ht="35.1" customHeight="1" x14ac:dyDescent="0.25">
      <c r="A274" s="222" t="s">
        <v>39</v>
      </c>
      <c r="B274" s="112">
        <v>10</v>
      </c>
      <c r="C274" s="116" t="s">
        <v>149</v>
      </c>
      <c r="D274" s="620">
        <v>1000</v>
      </c>
      <c r="E274" s="278"/>
      <c r="F274" s="116">
        <v>12</v>
      </c>
      <c r="G274" s="694">
        <v>1</v>
      </c>
      <c r="H274" s="878" t="str">
        <f t="shared" si="440"/>
        <v>022</v>
      </c>
      <c r="I274" s="397" t="s">
        <v>3258</v>
      </c>
      <c r="J274" s="380" t="s">
        <v>1948</v>
      </c>
      <c r="K274" s="411" t="s">
        <v>336</v>
      </c>
      <c r="L274" s="726">
        <v>0</v>
      </c>
      <c r="M274" s="727">
        <v>0</v>
      </c>
      <c r="N274" s="931"/>
      <c r="O274" s="530">
        <f t="shared" si="520"/>
        <v>0</v>
      </c>
      <c r="P274" s="530">
        <f t="shared" si="521"/>
        <v>0</v>
      </c>
      <c r="Q274" s="646"/>
      <c r="R274" s="536"/>
      <c r="S274" s="536"/>
      <c r="T274" s="536"/>
      <c r="U274" s="536"/>
      <c r="V274" s="536"/>
      <c r="W274" s="683" t="str">
        <f t="shared" si="522"/>
        <v>OK</v>
      </c>
      <c r="X274" s="141"/>
      <c r="Y274" s="141"/>
      <c r="Z274" s="552"/>
      <c r="AA274" s="552"/>
      <c r="AB274" s="683" t="str">
        <f t="shared" si="523"/>
        <v>OK</v>
      </c>
      <c r="AC274" s="593"/>
      <c r="AD274" s="530">
        <f t="shared" si="524"/>
        <v>0</v>
      </c>
      <c r="AE274" s="842">
        <f t="shared" si="525"/>
        <v>0</v>
      </c>
      <c r="AF274" s="931"/>
      <c r="AG274" s="530">
        <f t="shared" si="526"/>
        <v>0</v>
      </c>
      <c r="AH274" s="530">
        <f t="shared" si="527"/>
        <v>0</v>
      </c>
      <c r="AI274" s="641"/>
      <c r="AJ274" s="537"/>
      <c r="AK274" s="537"/>
      <c r="AL274" s="537"/>
      <c r="AM274" s="537"/>
      <c r="AN274" s="537"/>
      <c r="AO274" s="683" t="str">
        <f t="shared" si="528"/>
        <v>OK</v>
      </c>
      <c r="AP274" s="141"/>
      <c r="AQ274" s="141"/>
      <c r="AR274" s="552"/>
      <c r="AS274" s="552"/>
      <c r="AT274" s="683" t="str">
        <f t="shared" si="529"/>
        <v>OK</v>
      </c>
      <c r="AU274" s="593"/>
      <c r="AV274" s="530">
        <f t="shared" si="530"/>
        <v>0</v>
      </c>
      <c r="AW274" s="842">
        <f t="shared" si="531"/>
        <v>0</v>
      </c>
      <c r="AX274" s="115">
        <f t="shared" si="532"/>
        <v>0</v>
      </c>
      <c r="AY274" s="5">
        <f t="shared" si="533"/>
        <v>0</v>
      </c>
      <c r="AZ274" s="7">
        <f t="shared" si="534"/>
        <v>0</v>
      </c>
      <c r="BA274" s="335" t="e">
        <f t="shared" si="535"/>
        <v>#DIV/0!</v>
      </c>
      <c r="BB274" s="23">
        <f t="shared" si="536"/>
        <v>0</v>
      </c>
      <c r="BC274" s="5">
        <f t="shared" si="537"/>
        <v>0</v>
      </c>
      <c r="BD274" s="7">
        <f t="shared" si="538"/>
        <v>0</v>
      </c>
      <c r="BE274" s="335" t="e">
        <f t="shared" si="539"/>
        <v>#DIV/0!</v>
      </c>
      <c r="BF274" s="41"/>
      <c r="BG274" s="826" t="str">
        <f t="shared" si="540"/>
        <v>74.22</v>
      </c>
      <c r="BH274" s="607" t="b">
        <f>COUNTIF('Codes SEC'!$B$2:$B$250,Ministres!BG274)&gt;0</f>
        <v>1</v>
      </c>
      <c r="BI274" s="41"/>
      <c r="BJ274" s="41"/>
      <c r="BK274" s="41"/>
      <c r="BL274" s="41"/>
      <c r="BM274" s="41"/>
      <c r="BN274" s="41"/>
    </row>
    <row r="275" spans="1:66" s="1" customFormat="1" ht="35.1" customHeight="1" x14ac:dyDescent="0.25">
      <c r="A275" s="222" t="s">
        <v>39</v>
      </c>
      <c r="B275" s="112">
        <v>10</v>
      </c>
      <c r="C275" s="116" t="s">
        <v>149</v>
      </c>
      <c r="D275" s="620">
        <v>1000</v>
      </c>
      <c r="E275" s="278"/>
      <c r="F275" s="116">
        <v>12</v>
      </c>
      <c r="G275" s="694">
        <v>1</v>
      </c>
      <c r="H275" s="878" t="str">
        <f t="shared" si="440"/>
        <v>022</v>
      </c>
      <c r="I275" s="397" t="s">
        <v>3258</v>
      </c>
      <c r="J275" s="380" t="s">
        <v>1949</v>
      </c>
      <c r="K275" s="411" t="s">
        <v>371</v>
      </c>
      <c r="L275" s="726">
        <v>0</v>
      </c>
      <c r="M275" s="727">
        <v>0</v>
      </c>
      <c r="N275" s="931"/>
      <c r="O275" s="530">
        <f t="shared" si="520"/>
        <v>0</v>
      </c>
      <c r="P275" s="530">
        <f t="shared" si="521"/>
        <v>0</v>
      </c>
      <c r="Q275" s="646"/>
      <c r="R275" s="536"/>
      <c r="S275" s="536"/>
      <c r="T275" s="536"/>
      <c r="U275" s="536"/>
      <c r="V275" s="536"/>
      <c r="W275" s="683" t="str">
        <f t="shared" si="522"/>
        <v>OK</v>
      </c>
      <c r="X275" s="141"/>
      <c r="Y275" s="141"/>
      <c r="Z275" s="552"/>
      <c r="AA275" s="552"/>
      <c r="AB275" s="683" t="str">
        <f t="shared" si="523"/>
        <v>OK</v>
      </c>
      <c r="AC275" s="593"/>
      <c r="AD275" s="530">
        <f t="shared" si="524"/>
        <v>0</v>
      </c>
      <c r="AE275" s="842">
        <f t="shared" si="525"/>
        <v>0</v>
      </c>
      <c r="AF275" s="931"/>
      <c r="AG275" s="530">
        <f t="shared" si="526"/>
        <v>0</v>
      </c>
      <c r="AH275" s="530">
        <f t="shared" si="527"/>
        <v>0</v>
      </c>
      <c r="AI275" s="641"/>
      <c r="AJ275" s="537"/>
      <c r="AK275" s="537"/>
      <c r="AL275" s="537"/>
      <c r="AM275" s="537"/>
      <c r="AN275" s="537"/>
      <c r="AO275" s="683" t="str">
        <f t="shared" si="528"/>
        <v>OK</v>
      </c>
      <c r="AP275" s="141"/>
      <c r="AQ275" s="141"/>
      <c r="AR275" s="552"/>
      <c r="AS275" s="552"/>
      <c r="AT275" s="683" t="str">
        <f t="shared" si="529"/>
        <v>OK</v>
      </c>
      <c r="AU275" s="593"/>
      <c r="AV275" s="530">
        <f t="shared" si="530"/>
        <v>0</v>
      </c>
      <c r="AW275" s="842">
        <f t="shared" si="531"/>
        <v>0</v>
      </c>
      <c r="AX275" s="115">
        <f t="shared" si="532"/>
        <v>0</v>
      </c>
      <c r="AY275" s="5">
        <f t="shared" si="533"/>
        <v>0</v>
      </c>
      <c r="AZ275" s="7">
        <f t="shared" si="534"/>
        <v>0</v>
      </c>
      <c r="BA275" s="335" t="e">
        <f t="shared" si="535"/>
        <v>#DIV/0!</v>
      </c>
      <c r="BB275" s="23">
        <f t="shared" si="536"/>
        <v>0</v>
      </c>
      <c r="BC275" s="5">
        <f t="shared" si="537"/>
        <v>0</v>
      </c>
      <c r="BD275" s="7">
        <f t="shared" si="538"/>
        <v>0</v>
      </c>
      <c r="BE275" s="335" t="e">
        <f t="shared" si="539"/>
        <v>#DIV/0!</v>
      </c>
      <c r="BF275" s="41"/>
      <c r="BG275" s="826" t="str">
        <f t="shared" si="540"/>
        <v>74.22</v>
      </c>
      <c r="BH275" s="607" t="b">
        <f>COUNTIF('Codes SEC'!$B$2:$B$250,Ministres!BG275)&gt;0</f>
        <v>1</v>
      </c>
      <c r="BI275" s="41"/>
      <c r="BJ275" s="41"/>
      <c r="BK275" s="41"/>
      <c r="BL275" s="41"/>
      <c r="BM275" s="41"/>
      <c r="BN275" s="41"/>
    </row>
    <row r="276" spans="1:66" ht="35.1" customHeight="1" x14ac:dyDescent="0.25">
      <c r="A276" s="222" t="s">
        <v>39</v>
      </c>
      <c r="B276" s="112">
        <v>10</v>
      </c>
      <c r="C276" s="116" t="s">
        <v>149</v>
      </c>
      <c r="D276" s="620">
        <v>1000</v>
      </c>
      <c r="E276" s="278"/>
      <c r="F276" s="116">
        <v>12</v>
      </c>
      <c r="G276" s="694">
        <v>1</v>
      </c>
      <c r="H276" s="878" t="str">
        <f t="shared" si="440"/>
        <v>022</v>
      </c>
      <c r="I276" s="397" t="s">
        <v>3258</v>
      </c>
      <c r="J276" s="380" t="s">
        <v>1950</v>
      </c>
      <c r="K276" s="498" t="s">
        <v>3203</v>
      </c>
      <c r="L276" s="726">
        <v>0</v>
      </c>
      <c r="M276" s="727">
        <v>0</v>
      </c>
      <c r="N276" s="931"/>
      <c r="O276" s="530">
        <f t="shared" si="520"/>
        <v>0</v>
      </c>
      <c r="P276" s="530">
        <f t="shared" si="521"/>
        <v>0</v>
      </c>
      <c r="Q276" s="646"/>
      <c r="R276" s="536"/>
      <c r="S276" s="536"/>
      <c r="T276" s="536"/>
      <c r="U276" s="536"/>
      <c r="V276" s="536"/>
      <c r="W276" s="683" t="str">
        <f t="shared" si="522"/>
        <v>OK</v>
      </c>
      <c r="X276" s="141"/>
      <c r="Y276" s="141"/>
      <c r="Z276" s="552"/>
      <c r="AA276" s="552"/>
      <c r="AB276" s="683" t="str">
        <f t="shared" si="523"/>
        <v>OK</v>
      </c>
      <c r="AC276" s="593"/>
      <c r="AD276" s="530">
        <f t="shared" si="524"/>
        <v>0</v>
      </c>
      <c r="AE276" s="842">
        <f t="shared" si="525"/>
        <v>0</v>
      </c>
      <c r="AF276" s="931"/>
      <c r="AG276" s="530">
        <f t="shared" si="526"/>
        <v>0</v>
      </c>
      <c r="AH276" s="530">
        <f t="shared" si="527"/>
        <v>0</v>
      </c>
      <c r="AI276" s="641"/>
      <c r="AJ276" s="537"/>
      <c r="AK276" s="537"/>
      <c r="AL276" s="537"/>
      <c r="AM276" s="537"/>
      <c r="AN276" s="537"/>
      <c r="AO276" s="683" t="str">
        <f t="shared" si="528"/>
        <v>OK</v>
      </c>
      <c r="AP276" s="141"/>
      <c r="AQ276" s="141"/>
      <c r="AR276" s="552"/>
      <c r="AS276" s="552"/>
      <c r="AT276" s="683" t="str">
        <f t="shared" si="529"/>
        <v>OK</v>
      </c>
      <c r="AU276" s="593"/>
      <c r="AV276" s="530">
        <f t="shared" si="530"/>
        <v>0</v>
      </c>
      <c r="AW276" s="842">
        <f t="shared" si="531"/>
        <v>0</v>
      </c>
      <c r="AX276" s="115">
        <f t="shared" si="532"/>
        <v>0</v>
      </c>
      <c r="AY276" s="5">
        <f t="shared" si="533"/>
        <v>0</v>
      </c>
      <c r="AZ276" s="7">
        <f t="shared" si="534"/>
        <v>0</v>
      </c>
      <c r="BA276" s="335" t="e">
        <f t="shared" si="535"/>
        <v>#DIV/0!</v>
      </c>
      <c r="BB276" s="23">
        <f t="shared" si="536"/>
        <v>0</v>
      </c>
      <c r="BC276" s="5">
        <f t="shared" si="537"/>
        <v>0</v>
      </c>
      <c r="BD276" s="7">
        <f t="shared" si="538"/>
        <v>0</v>
      </c>
      <c r="BE276" s="335" t="e">
        <f t="shared" si="539"/>
        <v>#DIV/0!</v>
      </c>
      <c r="BG276" s="826" t="str">
        <f t="shared" si="540"/>
        <v>74.22</v>
      </c>
      <c r="BH276" s="607" t="b">
        <f>COUNTIF('Codes SEC'!$B$2:$B$250,Ministres!BG276)&gt;0</f>
        <v>1</v>
      </c>
    </row>
    <row r="277" spans="1:66" s="4" customFormat="1" ht="35.1" customHeight="1" x14ac:dyDescent="0.25">
      <c r="A277" s="222" t="s">
        <v>39</v>
      </c>
      <c r="B277" s="112">
        <v>10</v>
      </c>
      <c r="C277" s="116" t="s">
        <v>149</v>
      </c>
      <c r="D277" s="620">
        <v>1000</v>
      </c>
      <c r="E277" s="32"/>
      <c r="F277" s="117">
        <v>12</v>
      </c>
      <c r="G277" s="694">
        <v>1</v>
      </c>
      <c r="H277" s="878" t="str">
        <f t="shared" si="440"/>
        <v>022</v>
      </c>
      <c r="I277" s="397">
        <v>87422000</v>
      </c>
      <c r="J277" s="380" t="s">
        <v>3779</v>
      </c>
      <c r="K277" s="494" t="s">
        <v>4417</v>
      </c>
      <c r="L277" s="726">
        <v>0</v>
      </c>
      <c r="M277" s="727">
        <v>0</v>
      </c>
      <c r="N277" s="931"/>
      <c r="O277" s="530">
        <f t="shared" si="520"/>
        <v>0</v>
      </c>
      <c r="P277" s="530">
        <f t="shared" si="521"/>
        <v>0</v>
      </c>
      <c r="Q277" s="646"/>
      <c r="R277" s="536"/>
      <c r="S277" s="536"/>
      <c r="T277" s="536"/>
      <c r="U277" s="536"/>
      <c r="V277" s="536"/>
      <c r="W277" s="683" t="str">
        <f t="shared" si="522"/>
        <v>OK</v>
      </c>
      <c r="X277" s="141"/>
      <c r="Y277" s="141"/>
      <c r="Z277" s="552"/>
      <c r="AA277" s="552"/>
      <c r="AB277" s="683" t="str">
        <f t="shared" si="523"/>
        <v>OK</v>
      </c>
      <c r="AC277" s="593"/>
      <c r="AD277" s="530">
        <f t="shared" si="524"/>
        <v>0</v>
      </c>
      <c r="AE277" s="842">
        <f t="shared" si="525"/>
        <v>0</v>
      </c>
      <c r="AF277" s="931"/>
      <c r="AG277" s="530">
        <f t="shared" si="526"/>
        <v>0</v>
      </c>
      <c r="AH277" s="530">
        <f t="shared" si="527"/>
        <v>0</v>
      </c>
      <c r="AI277" s="641"/>
      <c r="AJ277" s="537"/>
      <c r="AK277" s="537"/>
      <c r="AL277" s="537"/>
      <c r="AM277" s="537"/>
      <c r="AN277" s="537"/>
      <c r="AO277" s="683" t="str">
        <f t="shared" si="528"/>
        <v>OK</v>
      </c>
      <c r="AP277" s="141"/>
      <c r="AQ277" s="141"/>
      <c r="AR277" s="552"/>
      <c r="AS277" s="552"/>
      <c r="AT277" s="683" t="str">
        <f t="shared" si="529"/>
        <v>OK</v>
      </c>
      <c r="AU277" s="593"/>
      <c r="AV277" s="530">
        <f t="shared" si="530"/>
        <v>0</v>
      </c>
      <c r="AW277" s="842">
        <f t="shared" si="531"/>
        <v>0</v>
      </c>
      <c r="AX277" s="115">
        <f t="shared" si="532"/>
        <v>0</v>
      </c>
      <c r="AY277" s="5">
        <f t="shared" si="533"/>
        <v>0</v>
      </c>
      <c r="AZ277" s="7">
        <f>AY277-AX277</f>
        <v>0</v>
      </c>
      <c r="BA277" s="335" t="e">
        <f t="shared" si="535"/>
        <v>#DIV/0!</v>
      </c>
      <c r="BB277" s="23">
        <f t="shared" si="536"/>
        <v>0</v>
      </c>
      <c r="BC277" s="5">
        <f>AW277</f>
        <v>0</v>
      </c>
      <c r="BD277" s="7">
        <f>BC277-BB277</f>
        <v>0</v>
      </c>
      <c r="BE277" s="335" t="e">
        <f t="shared" si="539"/>
        <v>#DIV/0!</v>
      </c>
      <c r="BF277" s="41"/>
      <c r="BG277" s="826" t="str">
        <f t="shared" si="540"/>
        <v>74.22</v>
      </c>
      <c r="BH277" s="607" t="b">
        <f>COUNTIF('Codes SEC'!$B$2:$B$250,Ministres!BG277)&gt;0</f>
        <v>1</v>
      </c>
      <c r="BI277" s="41"/>
      <c r="BJ277" s="41"/>
      <c r="BK277" s="41"/>
      <c r="BL277" s="41"/>
      <c r="BM277" s="41"/>
      <c r="BN277" s="41"/>
    </row>
    <row r="278" spans="1:66" s="27" customFormat="1" ht="12.75" customHeight="1" x14ac:dyDescent="0.25">
      <c r="A278" s="227"/>
      <c r="B278" s="209"/>
      <c r="C278" s="256"/>
      <c r="D278" s="625"/>
      <c r="E278" s="280"/>
      <c r="F278" s="253"/>
      <c r="G278" s="695"/>
      <c r="H278" s="886"/>
      <c r="I278" s="403"/>
      <c r="J278" s="381"/>
      <c r="K278" s="514" t="s">
        <v>59</v>
      </c>
      <c r="L278" s="316">
        <f t="shared" ref="L278:P278" si="541">L274+L275+L276+L272+L277+L273</f>
        <v>0</v>
      </c>
      <c r="M278" s="728">
        <f t="shared" si="541"/>
        <v>0</v>
      </c>
      <c r="N278" s="930">
        <f t="shared" si="541"/>
        <v>0</v>
      </c>
      <c r="O278" s="790">
        <f t="shared" si="541"/>
        <v>0</v>
      </c>
      <c r="P278" s="790">
        <f t="shared" si="541"/>
        <v>0</v>
      </c>
      <c r="Q278" s="787">
        <f t="shared" ref="Q278:BE278" si="542">Q274+Q275+Q276+Q272+Q277+Q273</f>
        <v>0</v>
      </c>
      <c r="R278" s="648">
        <f t="shared" si="542"/>
        <v>0</v>
      </c>
      <c r="S278" s="648">
        <f t="shared" si="542"/>
        <v>0</v>
      </c>
      <c r="T278" s="648">
        <f t="shared" si="542"/>
        <v>0</v>
      </c>
      <c r="U278" s="648">
        <f t="shared" si="542"/>
        <v>0</v>
      </c>
      <c r="V278" s="648">
        <f t="shared" si="542"/>
        <v>0</v>
      </c>
      <c r="W278" s="790"/>
      <c r="X278" s="649">
        <f t="shared" si="542"/>
        <v>0</v>
      </c>
      <c r="Y278" s="649">
        <f t="shared" si="542"/>
        <v>0</v>
      </c>
      <c r="Z278" s="648">
        <f t="shared" si="542"/>
        <v>0</v>
      </c>
      <c r="AA278" s="648">
        <f t="shared" si="542"/>
        <v>0</v>
      </c>
      <c r="AB278" s="790"/>
      <c r="AC278" s="649">
        <f t="shared" si="542"/>
        <v>0</v>
      </c>
      <c r="AD278" s="790">
        <f>AD274+AD275+AD276+AD272+AD277+AD273</f>
        <v>0</v>
      </c>
      <c r="AE278" s="843">
        <f>AE274+AE275+AE276+AE272+AE277+AE273</f>
        <v>0</v>
      </c>
      <c r="AF278" s="930">
        <f t="shared" ref="AF278:AH278" si="543">AF274+AF275+AF276+AF272+AF277+AF273</f>
        <v>0</v>
      </c>
      <c r="AG278" s="790">
        <f t="shared" si="543"/>
        <v>0</v>
      </c>
      <c r="AH278" s="790">
        <f t="shared" si="543"/>
        <v>0</v>
      </c>
      <c r="AI278" s="787">
        <f t="shared" si="542"/>
        <v>0</v>
      </c>
      <c r="AJ278" s="648">
        <f t="shared" si="542"/>
        <v>0</v>
      </c>
      <c r="AK278" s="648">
        <f t="shared" si="542"/>
        <v>0</v>
      </c>
      <c r="AL278" s="648">
        <f t="shared" si="542"/>
        <v>0</v>
      </c>
      <c r="AM278" s="648">
        <f t="shared" si="542"/>
        <v>0</v>
      </c>
      <c r="AN278" s="648">
        <f t="shared" si="542"/>
        <v>0</v>
      </c>
      <c r="AO278" s="790"/>
      <c r="AP278" s="649">
        <f t="shared" si="542"/>
        <v>0</v>
      </c>
      <c r="AQ278" s="649">
        <f t="shared" si="542"/>
        <v>0</v>
      </c>
      <c r="AR278" s="648">
        <f t="shared" si="542"/>
        <v>0</v>
      </c>
      <c r="AS278" s="648">
        <f t="shared" si="542"/>
        <v>0</v>
      </c>
      <c r="AT278" s="790"/>
      <c r="AU278" s="649">
        <f t="shared" si="542"/>
        <v>0</v>
      </c>
      <c r="AV278" s="790">
        <f t="shared" ref="AV278" si="544">AV274+AV275+AV276+AV272+AV277+AV273</f>
        <v>0</v>
      </c>
      <c r="AW278" s="843">
        <f t="shared" si="542"/>
        <v>0</v>
      </c>
      <c r="AX278" s="336">
        <f t="shared" si="542"/>
        <v>0</v>
      </c>
      <c r="AY278" s="337">
        <f t="shared" si="542"/>
        <v>0</v>
      </c>
      <c r="AZ278" s="338">
        <f t="shared" si="542"/>
        <v>0</v>
      </c>
      <c r="BA278" s="339" t="e">
        <f t="shared" si="542"/>
        <v>#DIV/0!</v>
      </c>
      <c r="BB278" s="322">
        <f t="shared" si="542"/>
        <v>0</v>
      </c>
      <c r="BC278" s="337">
        <f t="shared" si="542"/>
        <v>0</v>
      </c>
      <c r="BD278" s="338">
        <f t="shared" si="542"/>
        <v>0</v>
      </c>
      <c r="BE278" s="339" t="e">
        <f t="shared" si="542"/>
        <v>#DIV/0!</v>
      </c>
      <c r="BF278" s="41"/>
      <c r="BG278" s="826"/>
      <c r="BH278" s="607"/>
      <c r="BI278" s="40"/>
      <c r="BJ278" s="40"/>
      <c r="BK278" s="40"/>
      <c r="BL278" s="40"/>
      <c r="BM278" s="40"/>
      <c r="BN278" s="40"/>
    </row>
    <row r="279" spans="1:66" ht="12.75" customHeight="1" x14ac:dyDescent="0.25">
      <c r="A279" s="226"/>
      <c r="B279" s="207"/>
      <c r="C279" s="254"/>
      <c r="D279" s="300"/>
      <c r="E279" s="276"/>
      <c r="F279" s="300"/>
      <c r="G279" s="696"/>
      <c r="H279" s="887"/>
      <c r="I279" s="444"/>
      <c r="J279" s="393"/>
      <c r="K279" s="404" t="s">
        <v>3646</v>
      </c>
      <c r="L279" s="729">
        <f t="shared" ref="L279:P279" si="545">L268+L278</f>
        <v>479</v>
      </c>
      <c r="M279" s="742">
        <f t="shared" si="545"/>
        <v>519</v>
      </c>
      <c r="N279" s="844">
        <f t="shared" si="545"/>
        <v>0</v>
      </c>
      <c r="O279" s="665">
        <f t="shared" si="545"/>
        <v>-479</v>
      </c>
      <c r="P279" s="665">
        <f t="shared" si="545"/>
        <v>0</v>
      </c>
      <c r="Q279" s="638">
        <f t="shared" ref="Q279:V279" si="546">Q268+Q278</f>
        <v>0</v>
      </c>
      <c r="R279" s="130">
        <f t="shared" si="546"/>
        <v>0</v>
      </c>
      <c r="S279" s="130">
        <f t="shared" si="546"/>
        <v>0</v>
      </c>
      <c r="T279" s="130">
        <f t="shared" si="546"/>
        <v>0</v>
      </c>
      <c r="U279" s="130">
        <f t="shared" si="546"/>
        <v>0</v>
      </c>
      <c r="V279" s="130">
        <f t="shared" si="546"/>
        <v>0</v>
      </c>
      <c r="W279" s="665"/>
      <c r="X279" s="130">
        <f>X268+X278</f>
        <v>0</v>
      </c>
      <c r="Y279" s="130">
        <f>Y268+Y278</f>
        <v>0</v>
      </c>
      <c r="Z279" s="130">
        <f>Z268+Z278</f>
        <v>0</v>
      </c>
      <c r="AA279" s="130">
        <f>AA268+AA278</f>
        <v>0</v>
      </c>
      <c r="AB279" s="665"/>
      <c r="AC279" s="130">
        <f t="shared" ref="AC279:AN279" si="547">AC268+AC278</f>
        <v>0</v>
      </c>
      <c r="AD279" s="665">
        <f>AD268+AD278</f>
        <v>0</v>
      </c>
      <c r="AE279" s="845">
        <f>AE268+AE278</f>
        <v>0</v>
      </c>
      <c r="AF279" s="844">
        <f t="shared" ref="AF279:AH279" si="548">AF268+AF278</f>
        <v>0</v>
      </c>
      <c r="AG279" s="665">
        <f t="shared" si="548"/>
        <v>-519</v>
      </c>
      <c r="AH279" s="665">
        <f t="shared" si="548"/>
        <v>0</v>
      </c>
      <c r="AI279" s="638">
        <f t="shared" si="547"/>
        <v>0</v>
      </c>
      <c r="AJ279" s="130">
        <f t="shared" si="547"/>
        <v>0</v>
      </c>
      <c r="AK279" s="130">
        <f t="shared" si="547"/>
        <v>0</v>
      </c>
      <c r="AL279" s="130">
        <f t="shared" si="547"/>
        <v>0</v>
      </c>
      <c r="AM279" s="130">
        <f t="shared" si="547"/>
        <v>0</v>
      </c>
      <c r="AN279" s="130">
        <f t="shared" si="547"/>
        <v>0</v>
      </c>
      <c r="AO279" s="665"/>
      <c r="AP279" s="130">
        <f>AP268+AP278</f>
        <v>0</v>
      </c>
      <c r="AQ279" s="130">
        <f>AQ268+AQ278</f>
        <v>0</v>
      </c>
      <c r="AR279" s="130">
        <f>AR268+AR278</f>
        <v>0</v>
      </c>
      <c r="AS279" s="130">
        <f>AS268+AS278</f>
        <v>0</v>
      </c>
      <c r="AT279" s="665"/>
      <c r="AU279" s="130">
        <f t="shared" ref="AU279:BE279" si="549">AU268+AU278</f>
        <v>0</v>
      </c>
      <c r="AV279" s="665">
        <f t="shared" ref="AV279" si="550">AV268+AV278</f>
        <v>0</v>
      </c>
      <c r="AW279" s="845">
        <f t="shared" si="549"/>
        <v>0</v>
      </c>
      <c r="AX279" s="314">
        <f t="shared" si="549"/>
        <v>479</v>
      </c>
      <c r="AY279" s="131">
        <f t="shared" si="549"/>
        <v>0</v>
      </c>
      <c r="AZ279" s="132">
        <f t="shared" si="549"/>
        <v>-479</v>
      </c>
      <c r="BA279" s="340" t="e">
        <f t="shared" si="549"/>
        <v>#DIV/0!</v>
      </c>
      <c r="BB279" s="310">
        <f t="shared" si="549"/>
        <v>519</v>
      </c>
      <c r="BC279" s="131">
        <f t="shared" si="549"/>
        <v>0</v>
      </c>
      <c r="BD279" s="132">
        <f t="shared" si="549"/>
        <v>-519</v>
      </c>
      <c r="BE279" s="340" t="e">
        <f t="shared" si="549"/>
        <v>#DIV/0!</v>
      </c>
      <c r="BF279" s="40"/>
      <c r="BG279" s="826"/>
      <c r="BH279" s="607"/>
    </row>
    <row r="280" spans="1:66" ht="12.75" customHeight="1" x14ac:dyDescent="0.25">
      <c r="A280" s="222"/>
      <c r="C280" s="116"/>
      <c r="D280" s="620"/>
      <c r="F280" s="117"/>
      <c r="G280" s="690"/>
      <c r="H280" s="878"/>
      <c r="I280" s="397"/>
      <c r="J280" s="380"/>
      <c r="K280" s="405" t="s">
        <v>208</v>
      </c>
      <c r="L280" s="731">
        <v>0</v>
      </c>
      <c r="M280" s="732">
        <v>0</v>
      </c>
      <c r="N280" s="929">
        <v>0</v>
      </c>
      <c r="O280" s="530">
        <v>0</v>
      </c>
      <c r="P280" s="530">
        <v>0</v>
      </c>
      <c r="Q280" s="641">
        <v>0</v>
      </c>
      <c r="R280" s="537">
        <v>0</v>
      </c>
      <c r="S280" s="537">
        <v>0</v>
      </c>
      <c r="T280" s="537">
        <v>0</v>
      </c>
      <c r="U280" s="537">
        <v>0</v>
      </c>
      <c r="V280" s="537">
        <v>0</v>
      </c>
      <c r="W280" s="530"/>
      <c r="X280" s="142">
        <v>0</v>
      </c>
      <c r="Y280" s="142">
        <v>0</v>
      </c>
      <c r="Z280" s="537">
        <v>0</v>
      </c>
      <c r="AA280" s="537">
        <v>0</v>
      </c>
      <c r="AB280" s="530"/>
      <c r="AC280" s="142">
        <v>0</v>
      </c>
      <c r="AD280" s="530">
        <v>0</v>
      </c>
      <c r="AE280" s="842">
        <v>0</v>
      </c>
      <c r="AF280" s="929">
        <v>0</v>
      </c>
      <c r="AG280" s="530">
        <v>0</v>
      </c>
      <c r="AH280" s="530">
        <v>0</v>
      </c>
      <c r="AI280" s="641">
        <v>0</v>
      </c>
      <c r="AJ280" s="537">
        <v>0</v>
      </c>
      <c r="AK280" s="537">
        <v>0</v>
      </c>
      <c r="AL280" s="537">
        <v>0</v>
      </c>
      <c r="AM280" s="537">
        <v>0</v>
      </c>
      <c r="AN280" s="537">
        <v>0</v>
      </c>
      <c r="AO280" s="530"/>
      <c r="AP280" s="142">
        <v>0</v>
      </c>
      <c r="AQ280" s="142">
        <v>0</v>
      </c>
      <c r="AR280" s="537">
        <v>0</v>
      </c>
      <c r="AS280" s="537">
        <v>0</v>
      </c>
      <c r="AT280" s="530"/>
      <c r="AU280" s="142">
        <v>0</v>
      </c>
      <c r="AV280" s="530">
        <v>0</v>
      </c>
      <c r="AW280" s="842">
        <v>0</v>
      </c>
      <c r="AX280" s="115">
        <v>0</v>
      </c>
      <c r="AY280" s="5">
        <v>0</v>
      </c>
      <c r="AZ280" s="5">
        <v>0</v>
      </c>
      <c r="BA280" s="335">
        <v>0</v>
      </c>
      <c r="BB280" s="23">
        <v>0</v>
      </c>
      <c r="BC280" s="5">
        <v>0</v>
      </c>
      <c r="BD280" s="5">
        <v>0</v>
      </c>
      <c r="BE280" s="335">
        <v>0</v>
      </c>
      <c r="BG280" s="826"/>
      <c r="BH280" s="607"/>
    </row>
    <row r="281" spans="1:66" ht="12.75" customHeight="1" x14ac:dyDescent="0.25">
      <c r="A281" s="21"/>
      <c r="B281" s="112"/>
      <c r="C281" s="116"/>
      <c r="D281" s="623"/>
      <c r="E281" s="278"/>
      <c r="F281" s="116"/>
      <c r="G281" s="694"/>
      <c r="H281" s="878"/>
      <c r="I281" s="397"/>
      <c r="J281" s="380"/>
      <c r="K281" s="405" t="s">
        <v>96</v>
      </c>
      <c r="L281" s="731">
        <v>0</v>
      </c>
      <c r="M281" s="732">
        <v>0</v>
      </c>
      <c r="N281" s="929">
        <v>0</v>
      </c>
      <c r="O281" s="530">
        <v>0</v>
      </c>
      <c r="P281" s="530">
        <v>0</v>
      </c>
      <c r="Q281" s="641">
        <v>0</v>
      </c>
      <c r="R281" s="537">
        <v>0</v>
      </c>
      <c r="S281" s="537">
        <v>0</v>
      </c>
      <c r="T281" s="537">
        <v>0</v>
      </c>
      <c r="U281" s="537">
        <v>0</v>
      </c>
      <c r="V281" s="537">
        <v>0</v>
      </c>
      <c r="W281" s="530"/>
      <c r="X281" s="142">
        <v>0</v>
      </c>
      <c r="Y281" s="142">
        <v>0</v>
      </c>
      <c r="Z281" s="537">
        <v>0</v>
      </c>
      <c r="AA281" s="537">
        <v>0</v>
      </c>
      <c r="AB281" s="530"/>
      <c r="AC281" s="142">
        <v>0</v>
      </c>
      <c r="AD281" s="530">
        <v>0</v>
      </c>
      <c r="AE281" s="842">
        <v>0</v>
      </c>
      <c r="AF281" s="929">
        <v>0</v>
      </c>
      <c r="AG281" s="530">
        <v>0</v>
      </c>
      <c r="AH281" s="530">
        <v>0</v>
      </c>
      <c r="AI281" s="641">
        <v>0</v>
      </c>
      <c r="AJ281" s="537">
        <v>0</v>
      </c>
      <c r="AK281" s="537">
        <v>0</v>
      </c>
      <c r="AL281" s="537">
        <v>0</v>
      </c>
      <c r="AM281" s="537">
        <v>0</v>
      </c>
      <c r="AN281" s="537">
        <v>0</v>
      </c>
      <c r="AO281" s="530"/>
      <c r="AP281" s="142">
        <v>0</v>
      </c>
      <c r="AQ281" s="142">
        <v>0</v>
      </c>
      <c r="AR281" s="537">
        <v>0</v>
      </c>
      <c r="AS281" s="537">
        <v>0</v>
      </c>
      <c r="AT281" s="530"/>
      <c r="AU281" s="142">
        <v>0</v>
      </c>
      <c r="AV281" s="530">
        <v>0</v>
      </c>
      <c r="AW281" s="842">
        <v>0</v>
      </c>
      <c r="AX281" s="115">
        <v>0</v>
      </c>
      <c r="AY281" s="5">
        <v>0</v>
      </c>
      <c r="AZ281" s="5">
        <v>0</v>
      </c>
      <c r="BA281" s="335">
        <v>0</v>
      </c>
      <c r="BB281" s="23">
        <v>0</v>
      </c>
      <c r="BC281" s="5">
        <v>0</v>
      </c>
      <c r="BD281" s="5">
        <v>0</v>
      </c>
      <c r="BE281" s="335">
        <v>0</v>
      </c>
      <c r="BG281" s="826"/>
      <c r="BH281" s="607"/>
    </row>
    <row r="282" spans="1:66" ht="12.75" customHeight="1" x14ac:dyDescent="0.25">
      <c r="A282" s="21"/>
      <c r="B282" s="112"/>
      <c r="C282" s="116"/>
      <c r="D282" s="623"/>
      <c r="E282" s="278"/>
      <c r="F282" s="116"/>
      <c r="G282" s="694"/>
      <c r="H282" s="878"/>
      <c r="I282" s="397"/>
      <c r="J282" s="380"/>
      <c r="K282" s="405" t="s">
        <v>209</v>
      </c>
      <c r="L282" s="731">
        <v>0</v>
      </c>
      <c r="M282" s="732">
        <v>0</v>
      </c>
      <c r="N282" s="929">
        <v>0</v>
      </c>
      <c r="O282" s="530">
        <v>0</v>
      </c>
      <c r="P282" s="530">
        <v>0</v>
      </c>
      <c r="Q282" s="641">
        <v>0</v>
      </c>
      <c r="R282" s="537">
        <v>0</v>
      </c>
      <c r="S282" s="537">
        <v>0</v>
      </c>
      <c r="T282" s="537">
        <v>0</v>
      </c>
      <c r="U282" s="537">
        <v>0</v>
      </c>
      <c r="V282" s="537">
        <v>0</v>
      </c>
      <c r="W282" s="530"/>
      <c r="X282" s="142">
        <v>0</v>
      </c>
      <c r="Y282" s="142">
        <v>0</v>
      </c>
      <c r="Z282" s="537">
        <v>0</v>
      </c>
      <c r="AA282" s="537">
        <v>0</v>
      </c>
      <c r="AB282" s="530"/>
      <c r="AC282" s="142">
        <v>0</v>
      </c>
      <c r="AD282" s="530">
        <v>0</v>
      </c>
      <c r="AE282" s="842">
        <v>0</v>
      </c>
      <c r="AF282" s="929">
        <v>0</v>
      </c>
      <c r="AG282" s="530">
        <v>0</v>
      </c>
      <c r="AH282" s="530">
        <v>0</v>
      </c>
      <c r="AI282" s="641">
        <v>0</v>
      </c>
      <c r="AJ282" s="537">
        <v>0</v>
      </c>
      <c r="AK282" s="537">
        <v>0</v>
      </c>
      <c r="AL282" s="537">
        <v>0</v>
      </c>
      <c r="AM282" s="537">
        <v>0</v>
      </c>
      <c r="AN282" s="537">
        <v>0</v>
      </c>
      <c r="AO282" s="530"/>
      <c r="AP282" s="142">
        <v>0</v>
      </c>
      <c r="AQ282" s="142">
        <v>0</v>
      </c>
      <c r="AR282" s="537">
        <v>0</v>
      </c>
      <c r="AS282" s="537">
        <v>0</v>
      </c>
      <c r="AT282" s="530"/>
      <c r="AU282" s="142">
        <v>0</v>
      </c>
      <c r="AV282" s="530">
        <v>0</v>
      </c>
      <c r="AW282" s="842">
        <v>0</v>
      </c>
      <c r="AX282" s="115">
        <v>0</v>
      </c>
      <c r="AY282" s="5">
        <v>0</v>
      </c>
      <c r="AZ282" s="5">
        <v>0</v>
      </c>
      <c r="BA282" s="335">
        <v>0</v>
      </c>
      <c r="BB282" s="23">
        <v>0</v>
      </c>
      <c r="BC282" s="5">
        <v>0</v>
      </c>
      <c r="BD282" s="5">
        <v>0</v>
      </c>
      <c r="BE282" s="335">
        <v>0</v>
      </c>
      <c r="BG282" s="826"/>
      <c r="BH282" s="607"/>
    </row>
    <row r="283" spans="1:66" ht="12.75" customHeight="1" x14ac:dyDescent="0.25">
      <c r="A283" s="21"/>
      <c r="B283" s="112"/>
      <c r="C283" s="116"/>
      <c r="D283" s="623"/>
      <c r="E283" s="278"/>
      <c r="F283" s="116"/>
      <c r="G283" s="694"/>
      <c r="H283" s="878"/>
      <c r="I283" s="397"/>
      <c r="J283" s="380"/>
      <c r="K283" s="405" t="s">
        <v>210</v>
      </c>
      <c r="L283" s="731">
        <v>0</v>
      </c>
      <c r="M283" s="732">
        <v>0</v>
      </c>
      <c r="N283" s="929">
        <v>0</v>
      </c>
      <c r="O283" s="530">
        <v>0</v>
      </c>
      <c r="P283" s="530">
        <v>0</v>
      </c>
      <c r="Q283" s="641">
        <v>0</v>
      </c>
      <c r="R283" s="537">
        <v>0</v>
      </c>
      <c r="S283" s="537">
        <v>0</v>
      </c>
      <c r="T283" s="537">
        <v>0</v>
      </c>
      <c r="U283" s="537">
        <v>0</v>
      </c>
      <c r="V283" s="537">
        <v>0</v>
      </c>
      <c r="W283" s="530"/>
      <c r="X283" s="142">
        <v>0</v>
      </c>
      <c r="Y283" s="142">
        <v>0</v>
      </c>
      <c r="Z283" s="537">
        <v>0</v>
      </c>
      <c r="AA283" s="537">
        <v>0</v>
      </c>
      <c r="AB283" s="530"/>
      <c r="AC283" s="142">
        <v>0</v>
      </c>
      <c r="AD283" s="530">
        <v>0</v>
      </c>
      <c r="AE283" s="842">
        <v>0</v>
      </c>
      <c r="AF283" s="929">
        <v>0</v>
      </c>
      <c r="AG283" s="530">
        <v>0</v>
      </c>
      <c r="AH283" s="530">
        <v>0</v>
      </c>
      <c r="AI283" s="641">
        <v>0</v>
      </c>
      <c r="AJ283" s="537">
        <v>0</v>
      </c>
      <c r="AK283" s="537">
        <v>0</v>
      </c>
      <c r="AL283" s="537">
        <v>0</v>
      </c>
      <c r="AM283" s="537">
        <v>0</v>
      </c>
      <c r="AN283" s="537">
        <v>0</v>
      </c>
      <c r="AO283" s="530"/>
      <c r="AP283" s="142">
        <v>0</v>
      </c>
      <c r="AQ283" s="142">
        <v>0</v>
      </c>
      <c r="AR283" s="537">
        <v>0</v>
      </c>
      <c r="AS283" s="537">
        <v>0</v>
      </c>
      <c r="AT283" s="530"/>
      <c r="AU283" s="142">
        <v>0</v>
      </c>
      <c r="AV283" s="530">
        <v>0</v>
      </c>
      <c r="AW283" s="842">
        <v>0</v>
      </c>
      <c r="AX283" s="115">
        <v>0</v>
      </c>
      <c r="AY283" s="5">
        <v>0</v>
      </c>
      <c r="AZ283" s="5">
        <v>0</v>
      </c>
      <c r="BA283" s="335">
        <v>0</v>
      </c>
      <c r="BB283" s="23">
        <v>0</v>
      </c>
      <c r="BC283" s="5">
        <v>0</v>
      </c>
      <c r="BD283" s="5">
        <v>0</v>
      </c>
      <c r="BE283" s="335">
        <v>0</v>
      </c>
      <c r="BG283" s="826"/>
      <c r="BH283" s="607"/>
    </row>
    <row r="284" spans="1:66" ht="12.75" customHeight="1" x14ac:dyDescent="0.25">
      <c r="A284" s="21"/>
      <c r="B284" s="112"/>
      <c r="C284" s="116"/>
      <c r="D284" s="623"/>
      <c r="E284" s="278"/>
      <c r="F284" s="116"/>
      <c r="G284" s="694"/>
      <c r="H284" s="878"/>
      <c r="I284" s="397"/>
      <c r="J284" s="380"/>
      <c r="K284" s="406" t="s">
        <v>53</v>
      </c>
      <c r="L284" s="731">
        <f t="shared" ref="L284:V284" si="551">L272+L254</f>
        <v>0</v>
      </c>
      <c r="M284" s="732">
        <f t="shared" si="551"/>
        <v>0</v>
      </c>
      <c r="N284" s="929">
        <f t="shared" ref="N284:P284" si="552">N272+N254</f>
        <v>0</v>
      </c>
      <c r="O284" s="530">
        <f t="shared" si="552"/>
        <v>0</v>
      </c>
      <c r="P284" s="530">
        <f t="shared" si="552"/>
        <v>0</v>
      </c>
      <c r="Q284" s="641">
        <f t="shared" si="551"/>
        <v>0</v>
      </c>
      <c r="R284" s="537">
        <f t="shared" si="551"/>
        <v>0</v>
      </c>
      <c r="S284" s="537">
        <f t="shared" si="551"/>
        <v>0</v>
      </c>
      <c r="T284" s="537">
        <f t="shared" si="551"/>
        <v>0</v>
      </c>
      <c r="U284" s="537">
        <f t="shared" si="551"/>
        <v>0</v>
      </c>
      <c r="V284" s="537">
        <f t="shared" si="551"/>
        <v>0</v>
      </c>
      <c r="W284" s="530"/>
      <c r="X284" s="142">
        <f>X272+X254</f>
        <v>0</v>
      </c>
      <c r="Y284" s="142">
        <f>Y272+Y254</f>
        <v>0</v>
      </c>
      <c r="Z284" s="537">
        <f>Z272+Z254</f>
        <v>0</v>
      </c>
      <c r="AA284" s="537">
        <f>AA272+AA254</f>
        <v>0</v>
      </c>
      <c r="AB284" s="530"/>
      <c r="AC284" s="142">
        <f t="shared" ref="AC284:AN284" si="553">AC272+AC254</f>
        <v>0</v>
      </c>
      <c r="AD284" s="530">
        <f>AD272+AD254</f>
        <v>0</v>
      </c>
      <c r="AE284" s="842">
        <f>AE272+AE254</f>
        <v>0</v>
      </c>
      <c r="AF284" s="929">
        <f t="shared" ref="AF284:AH284" si="554">AF272+AF254</f>
        <v>0</v>
      </c>
      <c r="AG284" s="530">
        <f t="shared" si="554"/>
        <v>0</v>
      </c>
      <c r="AH284" s="530">
        <f t="shared" si="554"/>
        <v>0</v>
      </c>
      <c r="AI284" s="641">
        <f t="shared" si="553"/>
        <v>0</v>
      </c>
      <c r="AJ284" s="537">
        <f t="shared" si="553"/>
        <v>0</v>
      </c>
      <c r="AK284" s="537">
        <f t="shared" si="553"/>
        <v>0</v>
      </c>
      <c r="AL284" s="537">
        <f t="shared" si="553"/>
        <v>0</v>
      </c>
      <c r="AM284" s="537">
        <f t="shared" si="553"/>
        <v>0</v>
      </c>
      <c r="AN284" s="537">
        <f t="shared" si="553"/>
        <v>0</v>
      </c>
      <c r="AO284" s="530"/>
      <c r="AP284" s="142">
        <f>AP272+AP254</f>
        <v>0</v>
      </c>
      <c r="AQ284" s="142">
        <f>AQ272+AQ254</f>
        <v>0</v>
      </c>
      <c r="AR284" s="537">
        <f>AR272+AR254</f>
        <v>0</v>
      </c>
      <c r="AS284" s="537">
        <f>AS272+AS254</f>
        <v>0</v>
      </c>
      <c r="AT284" s="530"/>
      <c r="AU284" s="142">
        <f t="shared" ref="AU284:BE284" si="555">AU272+AU254</f>
        <v>0</v>
      </c>
      <c r="AV284" s="530">
        <f t="shared" ref="AV284" si="556">AV272+AV254</f>
        <v>0</v>
      </c>
      <c r="AW284" s="842">
        <f t="shared" si="555"/>
        <v>0</v>
      </c>
      <c r="AX284" s="115">
        <f t="shared" si="555"/>
        <v>0</v>
      </c>
      <c r="AY284" s="5">
        <f t="shared" si="555"/>
        <v>0</v>
      </c>
      <c r="AZ284" s="5">
        <f t="shared" si="555"/>
        <v>0</v>
      </c>
      <c r="BA284" s="335" t="e">
        <f t="shared" si="555"/>
        <v>#DIV/0!</v>
      </c>
      <c r="BB284" s="23">
        <f t="shared" si="555"/>
        <v>0</v>
      </c>
      <c r="BC284" s="5">
        <f t="shared" si="555"/>
        <v>0</v>
      </c>
      <c r="BD284" s="5">
        <f t="shared" si="555"/>
        <v>0</v>
      </c>
      <c r="BE284" s="335" t="e">
        <f t="shared" si="555"/>
        <v>#DIV/0!</v>
      </c>
      <c r="BG284" s="826"/>
      <c r="BH284" s="607"/>
    </row>
    <row r="285" spans="1:66" ht="12.75" customHeight="1" x14ac:dyDescent="0.25">
      <c r="A285" s="21"/>
      <c r="B285" s="112"/>
      <c r="C285" s="116"/>
      <c r="D285" s="623"/>
      <c r="E285" s="278"/>
      <c r="F285" s="116"/>
      <c r="G285" s="694"/>
      <c r="H285" s="878"/>
      <c r="I285" s="397"/>
      <c r="J285" s="380"/>
      <c r="K285" s="406"/>
      <c r="L285" s="731"/>
      <c r="M285" s="732"/>
      <c r="N285" s="929"/>
      <c r="O285" s="530"/>
      <c r="P285" s="530"/>
      <c r="Q285" s="641"/>
      <c r="R285" s="537"/>
      <c r="S285" s="537"/>
      <c r="T285" s="537"/>
      <c r="U285" s="537"/>
      <c r="V285" s="537"/>
      <c r="W285" s="531"/>
      <c r="X285" s="140"/>
      <c r="Y285" s="140"/>
      <c r="Z285" s="551"/>
      <c r="AA285" s="551"/>
      <c r="AB285" s="531"/>
      <c r="AC285" s="142"/>
      <c r="AD285" s="530"/>
      <c r="AE285" s="842"/>
      <c r="AF285" s="929"/>
      <c r="AG285" s="530"/>
      <c r="AH285" s="530"/>
      <c r="AI285" s="641"/>
      <c r="AJ285" s="537"/>
      <c r="AK285" s="537"/>
      <c r="AL285" s="537"/>
      <c r="AM285" s="537"/>
      <c r="AN285" s="537"/>
      <c r="AO285" s="531"/>
      <c r="AP285" s="140"/>
      <c r="AQ285" s="140"/>
      <c r="AR285" s="551"/>
      <c r="AS285" s="551"/>
      <c r="AT285" s="531"/>
      <c r="AU285" s="142"/>
      <c r="AV285" s="530"/>
      <c r="AW285" s="842"/>
      <c r="AX285" s="115"/>
      <c r="AY285" s="5"/>
      <c r="AZ285" s="5"/>
      <c r="BA285" s="335"/>
      <c r="BC285" s="5"/>
      <c r="BD285" s="5"/>
      <c r="BE285" s="335"/>
      <c r="BG285" s="826"/>
      <c r="BH285" s="607"/>
    </row>
    <row r="286" spans="1:66" ht="12.75" customHeight="1" x14ac:dyDescent="0.25">
      <c r="A286" s="21"/>
      <c r="B286" s="112"/>
      <c r="C286" s="116"/>
      <c r="D286" s="623"/>
      <c r="E286" s="278"/>
      <c r="F286" s="116"/>
      <c r="G286" s="694"/>
      <c r="H286" s="878"/>
      <c r="I286" s="397"/>
      <c r="J286" s="380"/>
      <c r="K286" s="408"/>
      <c r="L286" s="731"/>
      <c r="M286" s="732"/>
      <c r="N286" s="931"/>
      <c r="O286" s="923"/>
      <c r="P286" s="923"/>
      <c r="Q286" s="641"/>
      <c r="R286" s="537"/>
      <c r="S286" s="537"/>
      <c r="T286" s="537"/>
      <c r="U286" s="537"/>
      <c r="V286" s="537"/>
      <c r="W286" s="531"/>
      <c r="X286" s="141"/>
      <c r="Y286" s="141"/>
      <c r="Z286" s="552"/>
      <c r="AA286" s="552"/>
      <c r="AB286" s="531"/>
      <c r="AC286" s="593"/>
      <c r="AD286" s="923"/>
      <c r="AE286" s="846"/>
      <c r="AF286" s="931"/>
      <c r="AG286" s="923"/>
      <c r="AH286" s="923"/>
      <c r="AI286" s="641"/>
      <c r="AJ286" s="537"/>
      <c r="AK286" s="537"/>
      <c r="AL286" s="537"/>
      <c r="AM286" s="537"/>
      <c r="AN286" s="537"/>
      <c r="AO286" s="531"/>
      <c r="AP286" s="141"/>
      <c r="AQ286" s="141"/>
      <c r="AR286" s="552"/>
      <c r="AS286" s="552"/>
      <c r="AT286" s="531"/>
      <c r="AU286" s="593"/>
      <c r="AV286" s="923"/>
      <c r="AW286" s="846"/>
      <c r="AX286" s="115"/>
      <c r="AY286" s="5"/>
      <c r="AZ286" s="5"/>
      <c r="BA286" s="335"/>
      <c r="BC286" s="5"/>
      <c r="BD286" s="5"/>
      <c r="BE286" s="335"/>
      <c r="BG286" s="826"/>
      <c r="BH286" s="607"/>
    </row>
    <row r="287" spans="1:66" ht="12.75" customHeight="1" x14ac:dyDescent="0.25">
      <c r="A287" s="21"/>
      <c r="B287" s="112"/>
      <c r="C287" s="116"/>
      <c r="D287" s="623"/>
      <c r="E287" s="278"/>
      <c r="F287" s="116"/>
      <c r="G287" s="694"/>
      <c r="H287" s="878"/>
      <c r="I287" s="397"/>
      <c r="J287" s="380"/>
      <c r="K287" s="400" t="s">
        <v>6562</v>
      </c>
      <c r="L287" s="731"/>
      <c r="M287" s="732"/>
      <c r="N287" s="931"/>
      <c r="O287" s="923"/>
      <c r="P287" s="923"/>
      <c r="Q287" s="641"/>
      <c r="R287" s="537"/>
      <c r="S287" s="537"/>
      <c r="T287" s="537"/>
      <c r="U287" s="537"/>
      <c r="V287" s="537"/>
      <c r="W287" s="531"/>
      <c r="X287" s="141"/>
      <c r="Y287" s="141"/>
      <c r="Z287" s="552"/>
      <c r="AA287" s="552"/>
      <c r="AB287" s="531"/>
      <c r="AC287" s="593"/>
      <c r="AD287" s="923"/>
      <c r="AE287" s="846"/>
      <c r="AF287" s="931"/>
      <c r="AG287" s="923"/>
      <c r="AH287" s="923"/>
      <c r="AI287" s="641"/>
      <c r="AJ287" s="537"/>
      <c r="AK287" s="537"/>
      <c r="AL287" s="537"/>
      <c r="AM287" s="537"/>
      <c r="AN287" s="537"/>
      <c r="AO287" s="531"/>
      <c r="AP287" s="141"/>
      <c r="AQ287" s="141"/>
      <c r="AR287" s="552"/>
      <c r="AS287" s="552"/>
      <c r="AT287" s="531"/>
      <c r="AU287" s="593"/>
      <c r="AV287" s="923"/>
      <c r="AW287" s="846"/>
      <c r="AX287" s="115"/>
      <c r="AY287" s="5"/>
      <c r="AZ287" s="5"/>
      <c r="BA287" s="335"/>
      <c r="BC287" s="5"/>
      <c r="BD287" s="5"/>
      <c r="BE287" s="335"/>
      <c r="BG287" s="826"/>
      <c r="BH287" s="607"/>
    </row>
    <row r="288" spans="1:66" x14ac:dyDescent="0.25">
      <c r="A288" s="21"/>
      <c r="B288" s="112"/>
      <c r="C288" s="116"/>
      <c r="D288" s="623"/>
      <c r="E288" s="278"/>
      <c r="F288" s="116"/>
      <c r="G288" s="694"/>
      <c r="H288" s="878"/>
      <c r="I288" s="397"/>
      <c r="J288" s="380"/>
      <c r="K288" s="400" t="s">
        <v>83</v>
      </c>
      <c r="L288" s="731"/>
      <c r="M288" s="732"/>
      <c r="N288" s="931"/>
      <c r="O288" s="923"/>
      <c r="P288" s="923"/>
      <c r="Q288" s="641"/>
      <c r="R288" s="537"/>
      <c r="S288" s="537"/>
      <c r="T288" s="537"/>
      <c r="U288" s="537"/>
      <c r="V288" s="537"/>
      <c r="W288" s="531"/>
      <c r="X288" s="141"/>
      <c r="Y288" s="141"/>
      <c r="Z288" s="552"/>
      <c r="AA288" s="552"/>
      <c r="AB288" s="531"/>
      <c r="AC288" s="593"/>
      <c r="AD288" s="923"/>
      <c r="AE288" s="846"/>
      <c r="AF288" s="931"/>
      <c r="AG288" s="923"/>
      <c r="AH288" s="923"/>
      <c r="AI288" s="641"/>
      <c r="AJ288" s="537"/>
      <c r="AK288" s="537"/>
      <c r="AL288" s="537"/>
      <c r="AM288" s="537"/>
      <c r="AN288" s="537"/>
      <c r="AO288" s="531"/>
      <c r="AP288" s="141"/>
      <c r="AQ288" s="141"/>
      <c r="AR288" s="552"/>
      <c r="AS288" s="552"/>
      <c r="AT288" s="531"/>
      <c r="AU288" s="593"/>
      <c r="AV288" s="923"/>
      <c r="AW288" s="846"/>
      <c r="AX288" s="115"/>
      <c r="AY288" s="5"/>
      <c r="AZ288" s="5"/>
      <c r="BA288" s="335"/>
      <c r="BC288" s="5"/>
      <c r="BD288" s="5"/>
      <c r="BE288" s="335"/>
      <c r="BG288" s="826"/>
      <c r="BH288" s="607"/>
    </row>
    <row r="289" spans="1:60" ht="12.75" customHeight="1" x14ac:dyDescent="0.25">
      <c r="A289" s="21"/>
      <c r="B289" s="112"/>
      <c r="C289" s="116"/>
      <c r="D289" s="623"/>
      <c r="E289" s="278"/>
      <c r="F289" s="116"/>
      <c r="G289" s="694"/>
      <c r="H289" s="878"/>
      <c r="I289" s="397"/>
      <c r="J289" s="380"/>
      <c r="K289" s="408"/>
      <c r="L289" s="731"/>
      <c r="M289" s="732"/>
      <c r="N289" s="931"/>
      <c r="O289" s="923"/>
      <c r="P289" s="923"/>
      <c r="Q289" s="641"/>
      <c r="R289" s="537"/>
      <c r="S289" s="537"/>
      <c r="T289" s="537"/>
      <c r="U289" s="537"/>
      <c r="V289" s="537"/>
      <c r="W289" s="531"/>
      <c r="X289" s="141"/>
      <c r="Y289" s="141"/>
      <c r="Z289" s="552"/>
      <c r="AA289" s="552"/>
      <c r="AB289" s="531"/>
      <c r="AC289" s="593"/>
      <c r="AD289" s="923"/>
      <c r="AE289" s="846"/>
      <c r="AF289" s="931"/>
      <c r="AG289" s="923"/>
      <c r="AH289" s="923"/>
      <c r="AI289" s="641"/>
      <c r="AJ289" s="537"/>
      <c r="AK289" s="537"/>
      <c r="AL289" s="537"/>
      <c r="AM289" s="537"/>
      <c r="AN289" s="537"/>
      <c r="AO289" s="531"/>
      <c r="AP289" s="141"/>
      <c r="AQ289" s="141"/>
      <c r="AR289" s="552"/>
      <c r="AS289" s="552"/>
      <c r="AT289" s="531"/>
      <c r="AU289" s="593"/>
      <c r="AV289" s="923"/>
      <c r="AW289" s="846"/>
      <c r="AX289" s="115"/>
      <c r="AY289" s="5"/>
      <c r="AZ289" s="5"/>
      <c r="BA289" s="335"/>
      <c r="BC289" s="5"/>
      <c r="BD289" s="5"/>
      <c r="BE289" s="335"/>
      <c r="BG289" s="826"/>
      <c r="BH289" s="607"/>
    </row>
    <row r="290" spans="1:60" ht="35.1" customHeight="1" x14ac:dyDescent="0.25">
      <c r="A290" s="222" t="s">
        <v>39</v>
      </c>
      <c r="B290" s="30">
        <v>10</v>
      </c>
      <c r="C290" s="116" t="s">
        <v>149</v>
      </c>
      <c r="D290" s="620">
        <v>1000</v>
      </c>
      <c r="F290" s="117">
        <v>12</v>
      </c>
      <c r="G290" s="694">
        <v>1</v>
      </c>
      <c r="H290" s="878" t="str">
        <f t="shared" ref="H290:H335" si="557">LEFT(J290,3)</f>
        <v>023</v>
      </c>
      <c r="I290" s="397" t="s">
        <v>3257</v>
      </c>
      <c r="J290" s="380" t="s">
        <v>1951</v>
      </c>
      <c r="K290" s="408" t="s">
        <v>23</v>
      </c>
      <c r="L290" s="726">
        <v>14</v>
      </c>
      <c r="M290" s="727">
        <v>14</v>
      </c>
      <c r="N290" s="931"/>
      <c r="O290" s="530">
        <f t="shared" ref="O290:O308" si="558">IF(N290&gt;L290,"0 ",N290-L290)</f>
        <v>-14</v>
      </c>
      <c r="P290" s="530" t="str">
        <f t="shared" ref="P290:P308" si="559">IF(N290&lt;L290,"0 ",N290-L290)</f>
        <v xml:space="preserve">0 </v>
      </c>
      <c r="Q290" s="646"/>
      <c r="R290" s="536"/>
      <c r="S290" s="536"/>
      <c r="T290" s="536"/>
      <c r="U290" s="536"/>
      <c r="V290" s="536"/>
      <c r="W290" s="683" t="str">
        <f t="shared" ref="W290:W308" si="560">IF(SUM(Q290:V290)=X290,"OK",SUM(Q290:V290)-X290)</f>
        <v>OK</v>
      </c>
      <c r="X290" s="141"/>
      <c r="Y290" s="141"/>
      <c r="Z290" s="552"/>
      <c r="AA290" s="552"/>
      <c r="AB290" s="683" t="str">
        <f t="shared" ref="AB290:AB308" si="561">IF(SUM(Z290:AA290)=AC290,"OK",SUM(Z290:AA290)-AC290)</f>
        <v>OK</v>
      </c>
      <c r="AC290" s="593"/>
      <c r="AD290" s="530">
        <f t="shared" ref="AD290:AD308" si="562">X290+Y290+AC290</f>
        <v>0</v>
      </c>
      <c r="AE290" s="842">
        <f t="shared" ref="AE290:AE308" si="563">N290+AD290</f>
        <v>0</v>
      </c>
      <c r="AF290" s="931"/>
      <c r="AG290" s="530">
        <f t="shared" ref="AG290:AG308" si="564">IF(AF290&gt;M290,"0 ",AF290-M290)</f>
        <v>-14</v>
      </c>
      <c r="AH290" s="530" t="str">
        <f t="shared" ref="AH290:AH308" si="565">IF(AF290&lt;M290,"0 ",AF290-M290)</f>
        <v xml:space="preserve">0 </v>
      </c>
      <c r="AI290" s="641"/>
      <c r="AJ290" s="537"/>
      <c r="AK290" s="537"/>
      <c r="AL290" s="537"/>
      <c r="AM290" s="537"/>
      <c r="AN290" s="537"/>
      <c r="AO290" s="683" t="str">
        <f t="shared" ref="AO290:AO308" si="566">IF(SUM(AI290:AN290)=AP290,"OK",SUM(AI290:AN290)-AP290)</f>
        <v>OK</v>
      </c>
      <c r="AP290" s="141"/>
      <c r="AQ290" s="141"/>
      <c r="AR290" s="552"/>
      <c r="AS290" s="552"/>
      <c r="AT290" s="683" t="str">
        <f t="shared" ref="AT290:AT308" si="567">IF(SUM(AR290:AS290)=AU290,"OK",SUM(AR290:AS290)-AU290)</f>
        <v>OK</v>
      </c>
      <c r="AU290" s="593"/>
      <c r="AV290" s="530">
        <f t="shared" ref="AV290:AV308" si="568">AP290+AQ290+AU290</f>
        <v>0</v>
      </c>
      <c r="AW290" s="842">
        <f t="shared" ref="AW290:AW308" si="569">AF290+AV290</f>
        <v>0</v>
      </c>
      <c r="AX290" s="115">
        <f t="shared" ref="AX290:AX308" si="570">L290</f>
        <v>14</v>
      </c>
      <c r="AY290" s="5">
        <f t="shared" ref="AY290:AY308" si="571">AE290</f>
        <v>0</v>
      </c>
      <c r="AZ290" s="7">
        <f>AY290-AX290</f>
        <v>-14</v>
      </c>
      <c r="BA290" s="335">
        <f>AZ290/AX290</f>
        <v>-1</v>
      </c>
      <c r="BB290" s="23">
        <f t="shared" ref="BB290:BB308" si="572">M290</f>
        <v>14</v>
      </c>
      <c r="BC290" s="5">
        <f t="shared" ref="BC290:BC297" si="573">AW290</f>
        <v>0</v>
      </c>
      <c r="BD290" s="7">
        <f t="shared" ref="BD290:BD297" si="574">BC290-BB290</f>
        <v>-14</v>
      </c>
      <c r="BE290" s="335">
        <f t="shared" ref="BE290:BE297" si="575">BD290/BB290</f>
        <v>-1</v>
      </c>
      <c r="BG290" s="826" t="str">
        <f t="shared" ref="BG290:BG308" si="576">RIGHT(LEFT(I290,3),2)&amp;"."&amp;RIGHT(LEFT(I290,5),2)</f>
        <v>12.11</v>
      </c>
      <c r="BH290" s="607" t="b">
        <f>COUNTIF('Codes SEC'!$B$2:$B$250,Ministres!BG290)&gt;0</f>
        <v>1</v>
      </c>
    </row>
    <row r="291" spans="1:60" ht="35.1" customHeight="1" x14ac:dyDescent="0.25">
      <c r="A291" s="222" t="s">
        <v>39</v>
      </c>
      <c r="B291" s="30">
        <v>10</v>
      </c>
      <c r="C291" s="116" t="s">
        <v>149</v>
      </c>
      <c r="D291" s="620">
        <v>1000</v>
      </c>
      <c r="F291" s="117">
        <v>12</v>
      </c>
      <c r="G291" s="694">
        <v>1</v>
      </c>
      <c r="H291" s="878" t="str">
        <f t="shared" si="557"/>
        <v>023</v>
      </c>
      <c r="I291" s="397" t="s">
        <v>3270</v>
      </c>
      <c r="J291" s="380" t="s">
        <v>1952</v>
      </c>
      <c r="K291" s="408" t="s">
        <v>151</v>
      </c>
      <c r="L291" s="726">
        <v>169</v>
      </c>
      <c r="M291" s="727">
        <v>169</v>
      </c>
      <c r="N291" s="931"/>
      <c r="O291" s="530">
        <f t="shared" si="558"/>
        <v>-169</v>
      </c>
      <c r="P291" s="530" t="str">
        <f t="shared" si="559"/>
        <v xml:space="preserve">0 </v>
      </c>
      <c r="Q291" s="646"/>
      <c r="R291" s="536"/>
      <c r="S291" s="536"/>
      <c r="T291" s="536"/>
      <c r="U291" s="536"/>
      <c r="V291" s="536"/>
      <c r="W291" s="683" t="str">
        <f t="shared" si="560"/>
        <v>OK</v>
      </c>
      <c r="X291" s="141"/>
      <c r="Y291" s="141"/>
      <c r="Z291" s="552"/>
      <c r="AA291" s="552"/>
      <c r="AB291" s="683" t="str">
        <f t="shared" si="561"/>
        <v>OK</v>
      </c>
      <c r="AC291" s="593"/>
      <c r="AD291" s="530">
        <f t="shared" si="562"/>
        <v>0</v>
      </c>
      <c r="AE291" s="842">
        <f t="shared" si="563"/>
        <v>0</v>
      </c>
      <c r="AF291" s="931"/>
      <c r="AG291" s="530">
        <f t="shared" si="564"/>
        <v>-169</v>
      </c>
      <c r="AH291" s="530" t="str">
        <f t="shared" si="565"/>
        <v xml:space="preserve">0 </v>
      </c>
      <c r="AI291" s="641"/>
      <c r="AJ291" s="537"/>
      <c r="AK291" s="537"/>
      <c r="AL291" s="537"/>
      <c r="AM291" s="537"/>
      <c r="AN291" s="537"/>
      <c r="AO291" s="683" t="str">
        <f t="shared" si="566"/>
        <v>OK</v>
      </c>
      <c r="AP291" s="141"/>
      <c r="AQ291" s="141"/>
      <c r="AR291" s="552"/>
      <c r="AS291" s="552"/>
      <c r="AT291" s="683" t="str">
        <f t="shared" si="567"/>
        <v>OK</v>
      </c>
      <c r="AU291" s="593"/>
      <c r="AV291" s="530">
        <f t="shared" si="568"/>
        <v>0</v>
      </c>
      <c r="AW291" s="842">
        <f t="shared" si="569"/>
        <v>0</v>
      </c>
      <c r="AX291" s="115">
        <f t="shared" si="570"/>
        <v>169</v>
      </c>
      <c r="AY291" s="5">
        <f t="shared" si="571"/>
        <v>0</v>
      </c>
      <c r="AZ291" s="7">
        <f t="shared" ref="AZ291:AZ304" si="577">AY291-AX291</f>
        <v>-169</v>
      </c>
      <c r="BA291" s="335">
        <f t="shared" ref="BA291:BA304" si="578">AZ291/AX291</f>
        <v>-1</v>
      </c>
      <c r="BB291" s="23">
        <f t="shared" si="572"/>
        <v>169</v>
      </c>
      <c r="BC291" s="5">
        <f t="shared" si="573"/>
        <v>0</v>
      </c>
      <c r="BD291" s="7">
        <f t="shared" si="574"/>
        <v>-169</v>
      </c>
      <c r="BE291" s="335">
        <f t="shared" si="575"/>
        <v>-1</v>
      </c>
      <c r="BG291" s="826" t="str">
        <f t="shared" si="576"/>
        <v>31.22</v>
      </c>
      <c r="BH291" s="607" t="b">
        <f>COUNTIF('Codes SEC'!$B$2:$B$250,Ministres!BG291)&gt;0</f>
        <v>1</v>
      </c>
    </row>
    <row r="292" spans="1:60" ht="35.1" customHeight="1" x14ac:dyDescent="0.25">
      <c r="A292" s="222" t="s">
        <v>39</v>
      </c>
      <c r="B292" s="112" t="s">
        <v>5018</v>
      </c>
      <c r="C292" s="116" t="s">
        <v>149</v>
      </c>
      <c r="D292" s="620">
        <v>1000</v>
      </c>
      <c r="E292" s="278"/>
      <c r="F292" s="116">
        <v>12</v>
      </c>
      <c r="G292" s="700" t="s">
        <v>5613</v>
      </c>
      <c r="H292" s="888" t="str">
        <f t="shared" si="557"/>
        <v>023</v>
      </c>
      <c r="I292" s="580">
        <v>83122000</v>
      </c>
      <c r="J292" s="689" t="s">
        <v>5896</v>
      </c>
      <c r="K292" s="411" t="s">
        <v>882</v>
      </c>
      <c r="L292" s="733">
        <v>8</v>
      </c>
      <c r="M292" s="734">
        <v>8</v>
      </c>
      <c r="N292" s="931"/>
      <c r="O292" s="530">
        <f t="shared" si="558"/>
        <v>-8</v>
      </c>
      <c r="P292" s="530" t="str">
        <f t="shared" si="559"/>
        <v xml:space="preserve">0 </v>
      </c>
      <c r="Q292" s="646"/>
      <c r="R292" s="536"/>
      <c r="S292" s="536"/>
      <c r="T292" s="536"/>
      <c r="U292" s="536"/>
      <c r="V292" s="536"/>
      <c r="W292" s="683" t="str">
        <f>IF(SUM(Q292:V292)=X292,"OK",SUM(Q292:V292)-X292)</f>
        <v>OK</v>
      </c>
      <c r="X292" s="141"/>
      <c r="Y292" s="141"/>
      <c r="Z292" s="552"/>
      <c r="AA292" s="552"/>
      <c r="AB292" s="683" t="str">
        <f>IF(SUM(Z292:AA292)=AC292,"OK",SUM(Z292:AA292)-AC292)</f>
        <v>OK</v>
      </c>
      <c r="AC292" s="593"/>
      <c r="AD292" s="530">
        <f t="shared" si="562"/>
        <v>0</v>
      </c>
      <c r="AE292" s="842">
        <f t="shared" si="563"/>
        <v>0</v>
      </c>
      <c r="AF292" s="931"/>
      <c r="AG292" s="530">
        <f t="shared" si="564"/>
        <v>-8</v>
      </c>
      <c r="AH292" s="530" t="str">
        <f t="shared" si="565"/>
        <v xml:space="preserve">0 </v>
      </c>
      <c r="AI292" s="641"/>
      <c r="AJ292" s="537"/>
      <c r="AK292" s="537"/>
      <c r="AL292" s="537"/>
      <c r="AM292" s="537"/>
      <c r="AN292" s="537"/>
      <c r="AO292" s="683" t="str">
        <f>IF(SUM(AI292:AN292)=AP292,"OK",SUM(AI292:AN292)-AP292)</f>
        <v>OK</v>
      </c>
      <c r="AP292" s="141"/>
      <c r="AQ292" s="141"/>
      <c r="AR292" s="552"/>
      <c r="AS292" s="552"/>
      <c r="AT292" s="683" t="str">
        <f>IF(SUM(AR292:AS292)=AU292,"OK",SUM(AR292:AS292)-AU292)</f>
        <v>OK</v>
      </c>
      <c r="AU292" s="593"/>
      <c r="AV292" s="530">
        <f t="shared" si="568"/>
        <v>0</v>
      </c>
      <c r="AW292" s="842">
        <f t="shared" si="569"/>
        <v>0</v>
      </c>
      <c r="AX292" s="115">
        <f t="shared" si="570"/>
        <v>8</v>
      </c>
      <c r="AY292" s="5">
        <f t="shared" si="571"/>
        <v>0</v>
      </c>
      <c r="AZ292" s="7">
        <f t="shared" ref="AZ292" si="579">AY292-AX292</f>
        <v>-8</v>
      </c>
      <c r="BA292" s="335">
        <f t="shared" ref="BA292" si="580">AZ292/AX292</f>
        <v>-1</v>
      </c>
      <c r="BB292" s="23">
        <f t="shared" si="572"/>
        <v>8</v>
      </c>
      <c r="BC292" s="5">
        <f t="shared" ref="BC292" si="581">AW292</f>
        <v>0</v>
      </c>
      <c r="BD292" s="7">
        <f t="shared" ref="BD292" si="582">BC292-BB292</f>
        <v>-8</v>
      </c>
      <c r="BE292" s="335">
        <f t="shared" ref="BE292" si="583">BD292/BB292</f>
        <v>-1</v>
      </c>
      <c r="BG292" s="826" t="str">
        <f t="shared" si="576"/>
        <v>31.22</v>
      </c>
      <c r="BH292" s="607" t="b">
        <f>COUNTIF('Codes SEC'!$B$2:$B$250,Ministres!BG292)&gt;0</f>
        <v>1</v>
      </c>
    </row>
    <row r="293" spans="1:60" ht="36.6" customHeight="1" x14ac:dyDescent="0.25">
      <c r="A293" s="190" t="s">
        <v>39</v>
      </c>
      <c r="B293" s="583" t="s">
        <v>5018</v>
      </c>
      <c r="C293" s="120" t="s">
        <v>149</v>
      </c>
      <c r="D293" s="622">
        <v>1000</v>
      </c>
      <c r="E293" s="584"/>
      <c r="F293" s="120">
        <v>12</v>
      </c>
      <c r="G293" s="700" t="s">
        <v>5613</v>
      </c>
      <c r="H293" s="891" t="str">
        <f t="shared" si="557"/>
        <v>023</v>
      </c>
      <c r="I293" s="605">
        <v>83132000</v>
      </c>
      <c r="J293" s="689" t="s">
        <v>5518</v>
      </c>
      <c r="K293" s="424" t="s">
        <v>5519</v>
      </c>
      <c r="L293" s="733">
        <v>439</v>
      </c>
      <c r="M293" s="734">
        <v>467</v>
      </c>
      <c r="N293" s="931"/>
      <c r="O293" s="530">
        <f t="shared" si="558"/>
        <v>-439</v>
      </c>
      <c r="P293" s="530" t="str">
        <f t="shared" si="559"/>
        <v xml:space="preserve">0 </v>
      </c>
      <c r="Q293" s="646"/>
      <c r="R293" s="536"/>
      <c r="S293" s="536"/>
      <c r="T293" s="536"/>
      <c r="U293" s="536"/>
      <c r="V293" s="536"/>
      <c r="W293" s="683" t="str">
        <f t="shared" si="560"/>
        <v>OK</v>
      </c>
      <c r="X293" s="141"/>
      <c r="Y293" s="141"/>
      <c r="Z293" s="552"/>
      <c r="AA293" s="552"/>
      <c r="AB293" s="683" t="str">
        <f t="shared" si="561"/>
        <v>OK</v>
      </c>
      <c r="AC293" s="593"/>
      <c r="AD293" s="530">
        <f t="shared" si="562"/>
        <v>0</v>
      </c>
      <c r="AE293" s="842">
        <f t="shared" si="563"/>
        <v>0</v>
      </c>
      <c r="AF293" s="931"/>
      <c r="AG293" s="530">
        <f t="shared" si="564"/>
        <v>-467</v>
      </c>
      <c r="AH293" s="530" t="str">
        <f t="shared" si="565"/>
        <v xml:space="preserve">0 </v>
      </c>
      <c r="AI293" s="641"/>
      <c r="AJ293" s="537"/>
      <c r="AK293" s="537"/>
      <c r="AL293" s="537"/>
      <c r="AM293" s="537"/>
      <c r="AN293" s="537"/>
      <c r="AO293" s="683" t="str">
        <f t="shared" si="566"/>
        <v>OK</v>
      </c>
      <c r="AP293" s="141"/>
      <c r="AQ293" s="141"/>
      <c r="AR293" s="552"/>
      <c r="AS293" s="552"/>
      <c r="AT293" s="683" t="str">
        <f t="shared" si="567"/>
        <v>OK</v>
      </c>
      <c r="AU293" s="593"/>
      <c r="AV293" s="530">
        <f t="shared" si="568"/>
        <v>0</v>
      </c>
      <c r="AW293" s="842">
        <f t="shared" si="569"/>
        <v>0</v>
      </c>
      <c r="AX293" s="115">
        <f t="shared" si="570"/>
        <v>439</v>
      </c>
      <c r="AY293" s="5">
        <f t="shared" si="571"/>
        <v>0</v>
      </c>
      <c r="AZ293" s="7">
        <f>AY293-AX293</f>
        <v>-439</v>
      </c>
      <c r="BA293" s="335">
        <f>AZ293/AX293</f>
        <v>-1</v>
      </c>
      <c r="BB293" s="23">
        <f t="shared" si="572"/>
        <v>467</v>
      </c>
      <c r="BC293" s="5">
        <f t="shared" si="573"/>
        <v>0</v>
      </c>
      <c r="BD293" s="7">
        <f t="shared" si="574"/>
        <v>-467</v>
      </c>
      <c r="BE293" s="335">
        <f t="shared" si="575"/>
        <v>-1</v>
      </c>
      <c r="BG293" s="826" t="str">
        <f t="shared" si="576"/>
        <v>31.32</v>
      </c>
      <c r="BH293" s="607" t="b">
        <f>COUNTIF('Codes SEC'!$B$2:$B$250,Ministres!BG293)&gt;0</f>
        <v>1</v>
      </c>
    </row>
    <row r="294" spans="1:60" ht="35.1" customHeight="1" x14ac:dyDescent="0.25">
      <c r="A294" s="222" t="s">
        <v>39</v>
      </c>
      <c r="B294" s="112" t="s">
        <v>5018</v>
      </c>
      <c r="C294" s="116" t="s">
        <v>149</v>
      </c>
      <c r="D294" s="620">
        <v>1000</v>
      </c>
      <c r="E294" s="278"/>
      <c r="F294" s="116">
        <v>12</v>
      </c>
      <c r="G294" s="700" t="s">
        <v>5613</v>
      </c>
      <c r="H294" s="888" t="str">
        <f t="shared" si="557"/>
        <v>023</v>
      </c>
      <c r="I294" s="580">
        <v>83132000</v>
      </c>
      <c r="J294" s="689" t="s">
        <v>5897</v>
      </c>
      <c r="K294" s="411" t="s">
        <v>5898</v>
      </c>
      <c r="L294" s="733">
        <v>58</v>
      </c>
      <c r="M294" s="734">
        <v>58</v>
      </c>
      <c r="N294" s="931"/>
      <c r="O294" s="530">
        <f t="shared" si="558"/>
        <v>-58</v>
      </c>
      <c r="P294" s="530" t="str">
        <f t="shared" si="559"/>
        <v xml:space="preserve">0 </v>
      </c>
      <c r="Q294" s="646"/>
      <c r="R294" s="536"/>
      <c r="S294" s="536"/>
      <c r="T294" s="536"/>
      <c r="U294" s="536"/>
      <c r="V294" s="536"/>
      <c r="W294" s="683" t="str">
        <f t="shared" si="560"/>
        <v>OK</v>
      </c>
      <c r="X294" s="141"/>
      <c r="Y294" s="141"/>
      <c r="Z294" s="552"/>
      <c r="AA294" s="552"/>
      <c r="AB294" s="683" t="str">
        <f t="shared" si="561"/>
        <v>OK</v>
      </c>
      <c r="AC294" s="593"/>
      <c r="AD294" s="530">
        <f t="shared" si="562"/>
        <v>0</v>
      </c>
      <c r="AE294" s="842">
        <f t="shared" si="563"/>
        <v>0</v>
      </c>
      <c r="AF294" s="931"/>
      <c r="AG294" s="530">
        <f t="shared" si="564"/>
        <v>-58</v>
      </c>
      <c r="AH294" s="530" t="str">
        <f t="shared" si="565"/>
        <v xml:space="preserve">0 </v>
      </c>
      <c r="AI294" s="641"/>
      <c r="AJ294" s="537"/>
      <c r="AK294" s="537"/>
      <c r="AL294" s="537"/>
      <c r="AM294" s="537"/>
      <c r="AN294" s="537"/>
      <c r="AO294" s="683" t="str">
        <f t="shared" si="566"/>
        <v>OK</v>
      </c>
      <c r="AP294" s="141"/>
      <c r="AQ294" s="141"/>
      <c r="AR294" s="552"/>
      <c r="AS294" s="552"/>
      <c r="AT294" s="683" t="str">
        <f t="shared" si="567"/>
        <v>OK</v>
      </c>
      <c r="AU294" s="593"/>
      <c r="AV294" s="530">
        <f t="shared" si="568"/>
        <v>0</v>
      </c>
      <c r="AW294" s="842">
        <f t="shared" si="569"/>
        <v>0</v>
      </c>
      <c r="AX294" s="115">
        <f t="shared" si="570"/>
        <v>58</v>
      </c>
      <c r="AY294" s="5">
        <f t="shared" si="571"/>
        <v>0</v>
      </c>
      <c r="AZ294" s="7">
        <f>AY294-AX294</f>
        <v>-58</v>
      </c>
      <c r="BA294" s="335">
        <f>AZ294/AX294</f>
        <v>-1</v>
      </c>
      <c r="BB294" s="23">
        <f t="shared" si="572"/>
        <v>58</v>
      </c>
      <c r="BC294" s="5">
        <f>AW294</f>
        <v>0</v>
      </c>
      <c r="BD294" s="7">
        <f>BC294-BB294</f>
        <v>-58</v>
      </c>
      <c r="BE294" s="335">
        <f>BD294/BB294</f>
        <v>-1</v>
      </c>
      <c r="BG294" s="826" t="str">
        <f t="shared" si="576"/>
        <v>31.32</v>
      </c>
      <c r="BH294" s="607" t="b">
        <f>COUNTIF('Codes SEC'!$B$2:$B$250,Ministres!BG294)&gt;0</f>
        <v>1</v>
      </c>
    </row>
    <row r="295" spans="1:60" ht="35.1" customHeight="1" x14ac:dyDescent="0.25">
      <c r="A295" s="222" t="s">
        <v>39</v>
      </c>
      <c r="B295" s="112" t="s">
        <v>5018</v>
      </c>
      <c r="C295" s="116" t="s">
        <v>149</v>
      </c>
      <c r="D295" s="620">
        <v>1000</v>
      </c>
      <c r="E295" s="278"/>
      <c r="F295" s="116">
        <v>12</v>
      </c>
      <c r="G295" s="700" t="s">
        <v>5613</v>
      </c>
      <c r="H295" s="888" t="str">
        <f t="shared" si="557"/>
        <v>023</v>
      </c>
      <c r="I295" s="580">
        <v>83132000</v>
      </c>
      <c r="J295" s="689" t="s">
        <v>5899</v>
      </c>
      <c r="K295" s="411" t="s">
        <v>5900</v>
      </c>
      <c r="L295" s="733">
        <v>150</v>
      </c>
      <c r="M295" s="734">
        <v>150</v>
      </c>
      <c r="N295" s="931"/>
      <c r="O295" s="530">
        <f t="shared" si="558"/>
        <v>-150</v>
      </c>
      <c r="P295" s="530" t="str">
        <f t="shared" si="559"/>
        <v xml:space="preserve">0 </v>
      </c>
      <c r="Q295" s="646"/>
      <c r="R295" s="536"/>
      <c r="S295" s="536"/>
      <c r="T295" s="536"/>
      <c r="U295" s="536"/>
      <c r="V295" s="536"/>
      <c r="W295" s="683" t="str">
        <f t="shared" si="560"/>
        <v>OK</v>
      </c>
      <c r="X295" s="141"/>
      <c r="Y295" s="141"/>
      <c r="Z295" s="552"/>
      <c r="AA295" s="552"/>
      <c r="AB295" s="683" t="str">
        <f t="shared" si="561"/>
        <v>OK</v>
      </c>
      <c r="AC295" s="593"/>
      <c r="AD295" s="530">
        <f t="shared" si="562"/>
        <v>0</v>
      </c>
      <c r="AE295" s="842">
        <f t="shared" si="563"/>
        <v>0</v>
      </c>
      <c r="AF295" s="931"/>
      <c r="AG295" s="530">
        <f t="shared" si="564"/>
        <v>-150</v>
      </c>
      <c r="AH295" s="530" t="str">
        <f t="shared" si="565"/>
        <v xml:space="preserve">0 </v>
      </c>
      <c r="AI295" s="641"/>
      <c r="AJ295" s="537"/>
      <c r="AK295" s="537"/>
      <c r="AL295" s="537"/>
      <c r="AM295" s="537"/>
      <c r="AN295" s="537"/>
      <c r="AO295" s="683" t="str">
        <f t="shared" si="566"/>
        <v>OK</v>
      </c>
      <c r="AP295" s="141"/>
      <c r="AQ295" s="141"/>
      <c r="AR295" s="552"/>
      <c r="AS295" s="552"/>
      <c r="AT295" s="683" t="str">
        <f t="shared" si="567"/>
        <v>OK</v>
      </c>
      <c r="AU295" s="593"/>
      <c r="AV295" s="530">
        <f t="shared" si="568"/>
        <v>0</v>
      </c>
      <c r="AW295" s="842">
        <f t="shared" si="569"/>
        <v>0</v>
      </c>
      <c r="AX295" s="115">
        <f t="shared" si="570"/>
        <v>150</v>
      </c>
      <c r="AY295" s="5">
        <f t="shared" si="571"/>
        <v>0</v>
      </c>
      <c r="AZ295" s="7">
        <f>AY295-AX295</f>
        <v>-150</v>
      </c>
      <c r="BA295" s="335">
        <f>AZ295/AX295</f>
        <v>-1</v>
      </c>
      <c r="BB295" s="23">
        <f t="shared" si="572"/>
        <v>150</v>
      </c>
      <c r="BC295" s="5">
        <f>AW295</f>
        <v>0</v>
      </c>
      <c r="BD295" s="7">
        <f>BC295-BB295</f>
        <v>-150</v>
      </c>
      <c r="BE295" s="335">
        <f>BD295/BB295</f>
        <v>-1</v>
      </c>
      <c r="BG295" s="826" t="str">
        <f t="shared" si="576"/>
        <v>31.32</v>
      </c>
      <c r="BH295" s="607" t="b">
        <f>COUNTIF('Codes SEC'!$B$2:$B$250,Ministres!BG295)&gt;0</f>
        <v>1</v>
      </c>
    </row>
    <row r="296" spans="1:60" ht="35.1" customHeight="1" x14ac:dyDescent="0.25">
      <c r="A296" s="222" t="s">
        <v>39</v>
      </c>
      <c r="B296" s="30">
        <v>10</v>
      </c>
      <c r="C296" s="116" t="s">
        <v>149</v>
      </c>
      <c r="D296" s="620">
        <v>1000</v>
      </c>
      <c r="F296" s="117">
        <v>12</v>
      </c>
      <c r="G296" s="694">
        <v>1</v>
      </c>
      <c r="H296" s="878" t="str">
        <f t="shared" si="557"/>
        <v>023</v>
      </c>
      <c r="I296" s="397" t="s">
        <v>3264</v>
      </c>
      <c r="J296" s="380" t="s">
        <v>1953</v>
      </c>
      <c r="K296" s="408" t="s">
        <v>1842</v>
      </c>
      <c r="L296" s="726">
        <v>0</v>
      </c>
      <c r="M296" s="727">
        <v>0</v>
      </c>
      <c r="N296" s="931"/>
      <c r="O296" s="530">
        <f t="shared" si="558"/>
        <v>0</v>
      </c>
      <c r="P296" s="530">
        <f t="shared" si="559"/>
        <v>0</v>
      </c>
      <c r="Q296" s="646"/>
      <c r="R296" s="536"/>
      <c r="S296" s="536"/>
      <c r="T296" s="536"/>
      <c r="U296" s="536"/>
      <c r="V296" s="536"/>
      <c r="W296" s="683" t="str">
        <f t="shared" si="560"/>
        <v>OK</v>
      </c>
      <c r="X296" s="141"/>
      <c r="Y296" s="141"/>
      <c r="Z296" s="552"/>
      <c r="AA296" s="552"/>
      <c r="AB296" s="683" t="str">
        <f t="shared" si="561"/>
        <v>OK</v>
      </c>
      <c r="AC296" s="593"/>
      <c r="AD296" s="530">
        <f t="shared" si="562"/>
        <v>0</v>
      </c>
      <c r="AE296" s="842">
        <f t="shared" si="563"/>
        <v>0</v>
      </c>
      <c r="AF296" s="931"/>
      <c r="AG296" s="530">
        <f t="shared" si="564"/>
        <v>0</v>
      </c>
      <c r="AH296" s="530">
        <f t="shared" si="565"/>
        <v>0</v>
      </c>
      <c r="AI296" s="641"/>
      <c r="AJ296" s="537"/>
      <c r="AK296" s="537"/>
      <c r="AL296" s="537"/>
      <c r="AM296" s="537"/>
      <c r="AN296" s="537"/>
      <c r="AO296" s="683" t="str">
        <f t="shared" si="566"/>
        <v>OK</v>
      </c>
      <c r="AP296" s="141"/>
      <c r="AQ296" s="141"/>
      <c r="AR296" s="552"/>
      <c r="AS296" s="552"/>
      <c r="AT296" s="683" t="str">
        <f t="shared" si="567"/>
        <v>OK</v>
      </c>
      <c r="AU296" s="593"/>
      <c r="AV296" s="530">
        <f t="shared" si="568"/>
        <v>0</v>
      </c>
      <c r="AW296" s="842">
        <f t="shared" si="569"/>
        <v>0</v>
      </c>
      <c r="AX296" s="115">
        <f t="shared" si="570"/>
        <v>0</v>
      </c>
      <c r="AY296" s="5">
        <f t="shared" si="571"/>
        <v>0</v>
      </c>
      <c r="AZ296" s="7">
        <f t="shared" si="577"/>
        <v>0</v>
      </c>
      <c r="BA296" s="335" t="e">
        <f t="shared" si="578"/>
        <v>#DIV/0!</v>
      </c>
      <c r="BB296" s="23">
        <f t="shared" si="572"/>
        <v>0</v>
      </c>
      <c r="BC296" s="5">
        <f t="shared" si="573"/>
        <v>0</v>
      </c>
      <c r="BD296" s="7">
        <f t="shared" si="574"/>
        <v>0</v>
      </c>
      <c r="BE296" s="335" t="e">
        <f t="shared" si="575"/>
        <v>#DIV/0!</v>
      </c>
      <c r="BG296" s="826" t="str">
        <f t="shared" si="576"/>
        <v>33.00</v>
      </c>
      <c r="BH296" s="607" t="b">
        <f>COUNTIF('Codes SEC'!$B$2:$B$250,Ministres!BG296)&gt;0</f>
        <v>1</v>
      </c>
    </row>
    <row r="297" spans="1:60" ht="35.1" customHeight="1" x14ac:dyDescent="0.25">
      <c r="A297" s="222" t="s">
        <v>39</v>
      </c>
      <c r="B297" s="30">
        <v>10</v>
      </c>
      <c r="C297" s="116" t="s">
        <v>149</v>
      </c>
      <c r="D297" s="620">
        <v>1000</v>
      </c>
      <c r="F297" s="117">
        <v>12</v>
      </c>
      <c r="G297" s="694">
        <v>1</v>
      </c>
      <c r="H297" s="878" t="str">
        <f t="shared" si="557"/>
        <v>023</v>
      </c>
      <c r="I297" s="397" t="s">
        <v>3264</v>
      </c>
      <c r="J297" s="380" t="s">
        <v>1954</v>
      </c>
      <c r="K297" s="408" t="s">
        <v>322</v>
      </c>
      <c r="L297" s="726">
        <v>330</v>
      </c>
      <c r="M297" s="727">
        <v>330</v>
      </c>
      <c r="N297" s="931"/>
      <c r="O297" s="530">
        <f t="shared" si="558"/>
        <v>-330</v>
      </c>
      <c r="P297" s="530" t="str">
        <f t="shared" si="559"/>
        <v xml:space="preserve">0 </v>
      </c>
      <c r="Q297" s="646"/>
      <c r="R297" s="536"/>
      <c r="S297" s="536"/>
      <c r="T297" s="536"/>
      <c r="U297" s="536"/>
      <c r="V297" s="536"/>
      <c r="W297" s="683" t="str">
        <f t="shared" si="560"/>
        <v>OK</v>
      </c>
      <c r="X297" s="141"/>
      <c r="Y297" s="141"/>
      <c r="Z297" s="552"/>
      <c r="AA297" s="552"/>
      <c r="AB297" s="683" t="str">
        <f t="shared" si="561"/>
        <v>OK</v>
      </c>
      <c r="AC297" s="593"/>
      <c r="AD297" s="530">
        <f t="shared" si="562"/>
        <v>0</v>
      </c>
      <c r="AE297" s="842">
        <f t="shared" si="563"/>
        <v>0</v>
      </c>
      <c r="AF297" s="931"/>
      <c r="AG297" s="530">
        <f t="shared" si="564"/>
        <v>-330</v>
      </c>
      <c r="AH297" s="530" t="str">
        <f t="shared" si="565"/>
        <v xml:space="preserve">0 </v>
      </c>
      <c r="AI297" s="641"/>
      <c r="AJ297" s="537"/>
      <c r="AK297" s="537"/>
      <c r="AL297" s="537"/>
      <c r="AM297" s="537"/>
      <c r="AN297" s="537"/>
      <c r="AO297" s="683" t="str">
        <f t="shared" si="566"/>
        <v>OK</v>
      </c>
      <c r="AP297" s="141"/>
      <c r="AQ297" s="141"/>
      <c r="AR297" s="552"/>
      <c r="AS297" s="552"/>
      <c r="AT297" s="683" t="str">
        <f t="shared" si="567"/>
        <v>OK</v>
      </c>
      <c r="AU297" s="593"/>
      <c r="AV297" s="530">
        <f t="shared" si="568"/>
        <v>0</v>
      </c>
      <c r="AW297" s="842">
        <f t="shared" si="569"/>
        <v>0</v>
      </c>
      <c r="AX297" s="115">
        <f t="shared" si="570"/>
        <v>330</v>
      </c>
      <c r="AY297" s="5">
        <f t="shared" si="571"/>
        <v>0</v>
      </c>
      <c r="AZ297" s="7">
        <f t="shared" si="577"/>
        <v>-330</v>
      </c>
      <c r="BA297" s="335">
        <f t="shared" si="578"/>
        <v>-1</v>
      </c>
      <c r="BB297" s="23">
        <f t="shared" si="572"/>
        <v>330</v>
      </c>
      <c r="BC297" s="5">
        <f t="shared" si="573"/>
        <v>0</v>
      </c>
      <c r="BD297" s="7">
        <f t="shared" si="574"/>
        <v>-330</v>
      </c>
      <c r="BE297" s="335">
        <f t="shared" si="575"/>
        <v>-1</v>
      </c>
      <c r="BG297" s="826" t="str">
        <f t="shared" si="576"/>
        <v>33.00</v>
      </c>
      <c r="BH297" s="607" t="b">
        <f>COUNTIF('Codes SEC'!$B$2:$B$250,Ministres!BG297)&gt;0</f>
        <v>1</v>
      </c>
    </row>
    <row r="298" spans="1:60" ht="35.1" customHeight="1" x14ac:dyDescent="0.25">
      <c r="A298" s="222" t="s">
        <v>39</v>
      </c>
      <c r="B298" s="30">
        <v>10</v>
      </c>
      <c r="C298" s="116" t="s">
        <v>149</v>
      </c>
      <c r="D298" s="620">
        <v>1000</v>
      </c>
      <c r="F298" s="117">
        <v>12</v>
      </c>
      <c r="G298" s="694">
        <v>1</v>
      </c>
      <c r="H298" s="878" t="str">
        <f t="shared" si="557"/>
        <v>023</v>
      </c>
      <c r="I298" s="397" t="s">
        <v>3264</v>
      </c>
      <c r="J298" s="380" t="s">
        <v>1956</v>
      </c>
      <c r="K298" s="417" t="s">
        <v>443</v>
      </c>
      <c r="L298" s="726">
        <v>171</v>
      </c>
      <c r="M298" s="727">
        <v>184</v>
      </c>
      <c r="N298" s="931"/>
      <c r="O298" s="530">
        <f t="shared" si="558"/>
        <v>-171</v>
      </c>
      <c r="P298" s="530" t="str">
        <f t="shared" si="559"/>
        <v xml:space="preserve">0 </v>
      </c>
      <c r="Q298" s="646"/>
      <c r="R298" s="536"/>
      <c r="S298" s="536"/>
      <c r="T298" s="536"/>
      <c r="U298" s="536"/>
      <c r="V298" s="536"/>
      <c r="W298" s="683" t="str">
        <f t="shared" si="560"/>
        <v>OK</v>
      </c>
      <c r="X298" s="141"/>
      <c r="Y298" s="141"/>
      <c r="Z298" s="552"/>
      <c r="AA298" s="552"/>
      <c r="AB298" s="683" t="str">
        <f t="shared" si="561"/>
        <v>OK</v>
      </c>
      <c r="AC298" s="593"/>
      <c r="AD298" s="530">
        <f t="shared" si="562"/>
        <v>0</v>
      </c>
      <c r="AE298" s="842">
        <f t="shared" si="563"/>
        <v>0</v>
      </c>
      <c r="AF298" s="931"/>
      <c r="AG298" s="530">
        <f t="shared" si="564"/>
        <v>-184</v>
      </c>
      <c r="AH298" s="530" t="str">
        <f t="shared" si="565"/>
        <v xml:space="preserve">0 </v>
      </c>
      <c r="AI298" s="641"/>
      <c r="AJ298" s="537"/>
      <c r="AK298" s="537"/>
      <c r="AL298" s="537"/>
      <c r="AM298" s="537"/>
      <c r="AN298" s="537"/>
      <c r="AO298" s="683" t="str">
        <f t="shared" si="566"/>
        <v>OK</v>
      </c>
      <c r="AP298" s="141"/>
      <c r="AQ298" s="141"/>
      <c r="AR298" s="552"/>
      <c r="AS298" s="552"/>
      <c r="AT298" s="683" t="str">
        <f t="shared" si="567"/>
        <v>OK</v>
      </c>
      <c r="AU298" s="593"/>
      <c r="AV298" s="530">
        <f t="shared" si="568"/>
        <v>0</v>
      </c>
      <c r="AW298" s="842">
        <f t="shared" si="569"/>
        <v>0</v>
      </c>
      <c r="AX298" s="115">
        <f t="shared" si="570"/>
        <v>171</v>
      </c>
      <c r="AY298" s="5">
        <f t="shared" si="571"/>
        <v>0</v>
      </c>
      <c r="AZ298" s="7">
        <f t="shared" si="577"/>
        <v>-171</v>
      </c>
      <c r="BA298" s="335">
        <f t="shared" si="578"/>
        <v>-1</v>
      </c>
      <c r="BB298" s="23">
        <f t="shared" si="572"/>
        <v>184</v>
      </c>
      <c r="BC298" s="5">
        <f t="shared" ref="BC298:BC302" si="584">AW298</f>
        <v>0</v>
      </c>
      <c r="BD298" s="7">
        <f t="shared" ref="BD298:BD302" si="585">BC298-BB298</f>
        <v>-184</v>
      </c>
      <c r="BE298" s="335">
        <f t="shared" ref="BE298:BE302" si="586">BD298/BB298</f>
        <v>-1</v>
      </c>
      <c r="BG298" s="826" t="str">
        <f t="shared" si="576"/>
        <v>33.00</v>
      </c>
      <c r="BH298" s="607" t="b">
        <f>COUNTIF('Codes SEC'!$B$2:$B$250,Ministres!BG298)&gt;0</f>
        <v>1</v>
      </c>
    </row>
    <row r="299" spans="1:60" ht="35.1" customHeight="1" x14ac:dyDescent="0.25">
      <c r="A299" s="222" t="s">
        <v>39</v>
      </c>
      <c r="B299" s="30">
        <v>10</v>
      </c>
      <c r="C299" s="116" t="s">
        <v>149</v>
      </c>
      <c r="D299" s="620">
        <v>1000</v>
      </c>
      <c r="F299" s="117">
        <v>12</v>
      </c>
      <c r="G299" s="694">
        <v>1</v>
      </c>
      <c r="H299" s="878" t="str">
        <f t="shared" si="557"/>
        <v>023</v>
      </c>
      <c r="I299" s="397" t="s">
        <v>3264</v>
      </c>
      <c r="J299" s="380" t="s">
        <v>1957</v>
      </c>
      <c r="K299" s="408" t="s">
        <v>444</v>
      </c>
      <c r="L299" s="726">
        <v>18</v>
      </c>
      <c r="M299" s="727">
        <v>18</v>
      </c>
      <c r="N299" s="931"/>
      <c r="O299" s="530">
        <f t="shared" si="558"/>
        <v>-18</v>
      </c>
      <c r="P299" s="530" t="str">
        <f t="shared" si="559"/>
        <v xml:space="preserve">0 </v>
      </c>
      <c r="Q299" s="646"/>
      <c r="R299" s="536"/>
      <c r="S299" s="536"/>
      <c r="T299" s="536"/>
      <c r="U299" s="536"/>
      <c r="V299" s="536"/>
      <c r="W299" s="683" t="str">
        <f t="shared" si="560"/>
        <v>OK</v>
      </c>
      <c r="X299" s="141"/>
      <c r="Y299" s="141"/>
      <c r="Z299" s="552"/>
      <c r="AA299" s="552"/>
      <c r="AB299" s="683" t="str">
        <f t="shared" si="561"/>
        <v>OK</v>
      </c>
      <c r="AC299" s="593"/>
      <c r="AD299" s="530">
        <f t="shared" si="562"/>
        <v>0</v>
      </c>
      <c r="AE299" s="842">
        <f t="shared" si="563"/>
        <v>0</v>
      </c>
      <c r="AF299" s="931"/>
      <c r="AG299" s="530">
        <f t="shared" si="564"/>
        <v>-18</v>
      </c>
      <c r="AH299" s="530" t="str">
        <f t="shared" si="565"/>
        <v xml:space="preserve">0 </v>
      </c>
      <c r="AI299" s="641"/>
      <c r="AJ299" s="537"/>
      <c r="AK299" s="537"/>
      <c r="AL299" s="537"/>
      <c r="AM299" s="537"/>
      <c r="AN299" s="537"/>
      <c r="AO299" s="683" t="str">
        <f t="shared" si="566"/>
        <v>OK</v>
      </c>
      <c r="AP299" s="141"/>
      <c r="AQ299" s="141"/>
      <c r="AR299" s="552"/>
      <c r="AS299" s="552"/>
      <c r="AT299" s="683" t="str">
        <f t="shared" si="567"/>
        <v>OK</v>
      </c>
      <c r="AU299" s="593"/>
      <c r="AV299" s="530">
        <f t="shared" si="568"/>
        <v>0</v>
      </c>
      <c r="AW299" s="842">
        <f t="shared" si="569"/>
        <v>0</v>
      </c>
      <c r="AX299" s="115">
        <f t="shared" si="570"/>
        <v>18</v>
      </c>
      <c r="AY299" s="5">
        <f t="shared" si="571"/>
        <v>0</v>
      </c>
      <c r="AZ299" s="7">
        <f t="shared" si="577"/>
        <v>-18</v>
      </c>
      <c r="BA299" s="335">
        <f t="shared" si="578"/>
        <v>-1</v>
      </c>
      <c r="BB299" s="23">
        <f t="shared" si="572"/>
        <v>18</v>
      </c>
      <c r="BC299" s="5">
        <f t="shared" si="584"/>
        <v>0</v>
      </c>
      <c r="BD299" s="7">
        <f t="shared" si="585"/>
        <v>-18</v>
      </c>
      <c r="BE299" s="335">
        <f t="shared" si="586"/>
        <v>-1</v>
      </c>
      <c r="BG299" s="826" t="str">
        <f t="shared" si="576"/>
        <v>33.00</v>
      </c>
      <c r="BH299" s="607" t="b">
        <f>COUNTIF('Codes SEC'!$B$2:$B$250,Ministres!BG299)&gt;0</f>
        <v>1</v>
      </c>
    </row>
    <row r="300" spans="1:60" ht="35.1" customHeight="1" x14ac:dyDescent="0.25">
      <c r="A300" s="222" t="s">
        <v>39</v>
      </c>
      <c r="B300" s="30">
        <v>10</v>
      </c>
      <c r="C300" s="116" t="s">
        <v>149</v>
      </c>
      <c r="D300" s="620">
        <v>1000</v>
      </c>
      <c r="F300" s="117">
        <v>12</v>
      </c>
      <c r="G300" s="694">
        <v>1</v>
      </c>
      <c r="H300" s="878" t="str">
        <f t="shared" si="557"/>
        <v>023</v>
      </c>
      <c r="I300" s="397" t="s">
        <v>3264</v>
      </c>
      <c r="J300" s="380" t="s">
        <v>1958</v>
      </c>
      <c r="K300" s="408" t="s">
        <v>445</v>
      </c>
      <c r="L300" s="726">
        <v>250</v>
      </c>
      <c r="M300" s="727">
        <v>250</v>
      </c>
      <c r="N300" s="931"/>
      <c r="O300" s="530">
        <f t="shared" si="558"/>
        <v>-250</v>
      </c>
      <c r="P300" s="530" t="str">
        <f t="shared" si="559"/>
        <v xml:space="preserve">0 </v>
      </c>
      <c r="Q300" s="646"/>
      <c r="R300" s="536"/>
      <c r="S300" s="536"/>
      <c r="T300" s="536"/>
      <c r="U300" s="536"/>
      <c r="V300" s="536"/>
      <c r="W300" s="683" t="str">
        <f t="shared" si="560"/>
        <v>OK</v>
      </c>
      <c r="X300" s="141"/>
      <c r="Y300" s="141"/>
      <c r="Z300" s="552"/>
      <c r="AA300" s="552"/>
      <c r="AB300" s="683" t="str">
        <f t="shared" si="561"/>
        <v>OK</v>
      </c>
      <c r="AC300" s="593"/>
      <c r="AD300" s="530">
        <f t="shared" si="562"/>
        <v>0</v>
      </c>
      <c r="AE300" s="842">
        <f t="shared" si="563"/>
        <v>0</v>
      </c>
      <c r="AF300" s="931"/>
      <c r="AG300" s="530">
        <f t="shared" si="564"/>
        <v>-250</v>
      </c>
      <c r="AH300" s="530" t="str">
        <f t="shared" si="565"/>
        <v xml:space="preserve">0 </v>
      </c>
      <c r="AI300" s="641"/>
      <c r="AJ300" s="537"/>
      <c r="AK300" s="537"/>
      <c r="AL300" s="537"/>
      <c r="AM300" s="537"/>
      <c r="AN300" s="537"/>
      <c r="AO300" s="683" t="str">
        <f t="shared" si="566"/>
        <v>OK</v>
      </c>
      <c r="AP300" s="141"/>
      <c r="AQ300" s="141"/>
      <c r="AR300" s="552"/>
      <c r="AS300" s="552"/>
      <c r="AT300" s="683" t="str">
        <f t="shared" si="567"/>
        <v>OK</v>
      </c>
      <c r="AU300" s="593"/>
      <c r="AV300" s="530">
        <f t="shared" si="568"/>
        <v>0</v>
      </c>
      <c r="AW300" s="842">
        <f t="shared" si="569"/>
        <v>0</v>
      </c>
      <c r="AX300" s="115">
        <f t="shared" si="570"/>
        <v>250</v>
      </c>
      <c r="AY300" s="5">
        <f t="shared" si="571"/>
        <v>0</v>
      </c>
      <c r="AZ300" s="7">
        <f t="shared" si="577"/>
        <v>-250</v>
      </c>
      <c r="BA300" s="335">
        <f t="shared" si="578"/>
        <v>-1</v>
      </c>
      <c r="BB300" s="23">
        <f t="shared" si="572"/>
        <v>250</v>
      </c>
      <c r="BC300" s="5">
        <f t="shared" si="584"/>
        <v>0</v>
      </c>
      <c r="BD300" s="7">
        <f t="shared" si="585"/>
        <v>-250</v>
      </c>
      <c r="BE300" s="335">
        <f t="shared" si="586"/>
        <v>-1</v>
      </c>
      <c r="BG300" s="826" t="str">
        <f t="shared" si="576"/>
        <v>33.00</v>
      </c>
      <c r="BH300" s="607" t="b">
        <f>COUNTIF('Codes SEC'!$B$2:$B$250,Ministres!BG300)&gt;0</f>
        <v>1</v>
      </c>
    </row>
    <row r="301" spans="1:60" ht="35.1" customHeight="1" x14ac:dyDescent="0.25">
      <c r="A301" s="222" t="s">
        <v>39</v>
      </c>
      <c r="B301" s="30">
        <v>10</v>
      </c>
      <c r="C301" s="116" t="s">
        <v>149</v>
      </c>
      <c r="D301" s="620">
        <v>1000</v>
      </c>
      <c r="F301" s="117">
        <v>12</v>
      </c>
      <c r="G301" s="694">
        <v>1</v>
      </c>
      <c r="H301" s="878" t="str">
        <f t="shared" si="557"/>
        <v>023</v>
      </c>
      <c r="I301" s="397" t="s">
        <v>3264</v>
      </c>
      <c r="J301" s="380" t="s">
        <v>1960</v>
      </c>
      <c r="K301" s="408" t="s">
        <v>446</v>
      </c>
      <c r="L301" s="726">
        <v>0</v>
      </c>
      <c r="M301" s="727">
        <v>0</v>
      </c>
      <c r="N301" s="931"/>
      <c r="O301" s="530">
        <f t="shared" si="558"/>
        <v>0</v>
      </c>
      <c r="P301" s="530">
        <f t="shared" si="559"/>
        <v>0</v>
      </c>
      <c r="Q301" s="646"/>
      <c r="R301" s="536"/>
      <c r="S301" s="536"/>
      <c r="T301" s="536"/>
      <c r="U301" s="536"/>
      <c r="V301" s="536"/>
      <c r="W301" s="683" t="str">
        <f t="shared" si="560"/>
        <v>OK</v>
      </c>
      <c r="X301" s="141"/>
      <c r="Y301" s="141"/>
      <c r="Z301" s="552"/>
      <c r="AA301" s="552"/>
      <c r="AB301" s="683" t="str">
        <f t="shared" si="561"/>
        <v>OK</v>
      </c>
      <c r="AC301" s="593"/>
      <c r="AD301" s="530">
        <f t="shared" si="562"/>
        <v>0</v>
      </c>
      <c r="AE301" s="842">
        <f t="shared" si="563"/>
        <v>0</v>
      </c>
      <c r="AF301" s="931"/>
      <c r="AG301" s="530">
        <f t="shared" si="564"/>
        <v>0</v>
      </c>
      <c r="AH301" s="530">
        <f t="shared" si="565"/>
        <v>0</v>
      </c>
      <c r="AI301" s="641"/>
      <c r="AJ301" s="537"/>
      <c r="AK301" s="537"/>
      <c r="AL301" s="537"/>
      <c r="AM301" s="537"/>
      <c r="AN301" s="537"/>
      <c r="AO301" s="683" t="str">
        <f t="shared" si="566"/>
        <v>OK</v>
      </c>
      <c r="AP301" s="141"/>
      <c r="AQ301" s="141"/>
      <c r="AR301" s="552"/>
      <c r="AS301" s="552"/>
      <c r="AT301" s="683" t="str">
        <f t="shared" si="567"/>
        <v>OK</v>
      </c>
      <c r="AU301" s="593"/>
      <c r="AV301" s="530">
        <f t="shared" si="568"/>
        <v>0</v>
      </c>
      <c r="AW301" s="842">
        <f t="shared" si="569"/>
        <v>0</v>
      </c>
      <c r="AX301" s="115">
        <f t="shared" si="570"/>
        <v>0</v>
      </c>
      <c r="AY301" s="5">
        <f t="shared" si="571"/>
        <v>0</v>
      </c>
      <c r="AZ301" s="7">
        <f t="shared" si="577"/>
        <v>0</v>
      </c>
      <c r="BA301" s="335" t="e">
        <f t="shared" si="578"/>
        <v>#DIV/0!</v>
      </c>
      <c r="BB301" s="23">
        <f t="shared" si="572"/>
        <v>0</v>
      </c>
      <c r="BC301" s="5">
        <f t="shared" si="584"/>
        <v>0</v>
      </c>
      <c r="BD301" s="7">
        <f t="shared" si="585"/>
        <v>0</v>
      </c>
      <c r="BE301" s="335" t="e">
        <f t="shared" si="586"/>
        <v>#DIV/0!</v>
      </c>
      <c r="BG301" s="826" t="str">
        <f t="shared" si="576"/>
        <v>33.00</v>
      </c>
      <c r="BH301" s="607" t="b">
        <f>COUNTIF('Codes SEC'!$B$2:$B$250,Ministres!BG301)&gt;0</f>
        <v>1</v>
      </c>
    </row>
    <row r="302" spans="1:60" ht="35.1" customHeight="1" x14ac:dyDescent="0.25">
      <c r="A302" s="190" t="s">
        <v>39</v>
      </c>
      <c r="B302" s="208">
        <v>10</v>
      </c>
      <c r="C302" s="120" t="s">
        <v>149</v>
      </c>
      <c r="D302" s="620">
        <v>1000</v>
      </c>
      <c r="E302" s="281"/>
      <c r="F302" s="192">
        <v>12</v>
      </c>
      <c r="G302" s="697">
        <v>1</v>
      </c>
      <c r="H302" s="890" t="str">
        <f t="shared" si="557"/>
        <v>023</v>
      </c>
      <c r="I302" s="397" t="s">
        <v>3264</v>
      </c>
      <c r="J302" s="380" t="s">
        <v>1961</v>
      </c>
      <c r="K302" s="422" t="s">
        <v>1806</v>
      </c>
      <c r="L302" s="733">
        <v>0</v>
      </c>
      <c r="M302" s="734">
        <v>0</v>
      </c>
      <c r="N302" s="929"/>
      <c r="O302" s="530">
        <f t="shared" si="558"/>
        <v>0</v>
      </c>
      <c r="P302" s="530">
        <f t="shared" si="559"/>
        <v>0</v>
      </c>
      <c r="Q302" s="646"/>
      <c r="R302" s="536"/>
      <c r="S302" s="536"/>
      <c r="T302" s="536"/>
      <c r="U302" s="536"/>
      <c r="V302" s="536"/>
      <c r="W302" s="683" t="str">
        <f t="shared" si="560"/>
        <v>OK</v>
      </c>
      <c r="X302" s="141"/>
      <c r="Y302" s="140"/>
      <c r="Z302" s="551"/>
      <c r="AA302" s="551"/>
      <c r="AB302" s="683" t="str">
        <f t="shared" si="561"/>
        <v>OK</v>
      </c>
      <c r="AC302" s="142"/>
      <c r="AD302" s="530">
        <f t="shared" si="562"/>
        <v>0</v>
      </c>
      <c r="AE302" s="842">
        <f t="shared" si="563"/>
        <v>0</v>
      </c>
      <c r="AF302" s="929"/>
      <c r="AG302" s="530">
        <f t="shared" si="564"/>
        <v>0</v>
      </c>
      <c r="AH302" s="530">
        <f t="shared" si="565"/>
        <v>0</v>
      </c>
      <c r="AI302" s="641"/>
      <c r="AJ302" s="537"/>
      <c r="AK302" s="537"/>
      <c r="AL302" s="537"/>
      <c r="AM302" s="537"/>
      <c r="AN302" s="537"/>
      <c r="AO302" s="683" t="str">
        <f t="shared" si="566"/>
        <v>OK</v>
      </c>
      <c r="AP302" s="141"/>
      <c r="AQ302" s="140"/>
      <c r="AR302" s="551"/>
      <c r="AS302" s="551"/>
      <c r="AT302" s="683" t="str">
        <f t="shared" si="567"/>
        <v>OK</v>
      </c>
      <c r="AU302" s="142"/>
      <c r="AV302" s="530">
        <f t="shared" si="568"/>
        <v>0</v>
      </c>
      <c r="AW302" s="842">
        <f t="shared" si="569"/>
        <v>0</v>
      </c>
      <c r="AX302" s="115">
        <f t="shared" si="570"/>
        <v>0</v>
      </c>
      <c r="AY302" s="5">
        <f t="shared" si="571"/>
        <v>0</v>
      </c>
      <c r="AZ302" s="7">
        <f t="shared" si="577"/>
        <v>0</v>
      </c>
      <c r="BA302" s="335" t="e">
        <f t="shared" si="578"/>
        <v>#DIV/0!</v>
      </c>
      <c r="BB302" s="23">
        <f t="shared" si="572"/>
        <v>0</v>
      </c>
      <c r="BC302" s="5">
        <f t="shared" si="584"/>
        <v>0</v>
      </c>
      <c r="BD302" s="7">
        <f t="shared" si="585"/>
        <v>0</v>
      </c>
      <c r="BE302" s="335" t="e">
        <f t="shared" si="586"/>
        <v>#DIV/0!</v>
      </c>
      <c r="BG302" s="826" t="str">
        <f t="shared" si="576"/>
        <v>33.00</v>
      </c>
      <c r="BH302" s="607" t="b">
        <f>COUNTIF('Codes SEC'!$B$2:$B$250,Ministres!BG302)&gt;0</f>
        <v>1</v>
      </c>
    </row>
    <row r="303" spans="1:60" ht="35.1" customHeight="1" x14ac:dyDescent="0.25">
      <c r="A303" s="222" t="s">
        <v>39</v>
      </c>
      <c r="B303" s="30">
        <v>10</v>
      </c>
      <c r="C303" s="116" t="s">
        <v>149</v>
      </c>
      <c r="D303" s="620">
        <v>1000</v>
      </c>
      <c r="F303" s="117">
        <v>12</v>
      </c>
      <c r="G303" s="694">
        <v>1</v>
      </c>
      <c r="H303" s="878" t="str">
        <f t="shared" si="557"/>
        <v>023</v>
      </c>
      <c r="I303" s="397" t="s">
        <v>3260</v>
      </c>
      <c r="J303" s="380" t="s">
        <v>1962</v>
      </c>
      <c r="K303" s="408" t="s">
        <v>3598</v>
      </c>
      <c r="L303" s="726">
        <v>460</v>
      </c>
      <c r="M303" s="727">
        <v>460</v>
      </c>
      <c r="N303" s="931"/>
      <c r="O303" s="530">
        <f t="shared" si="558"/>
        <v>-460</v>
      </c>
      <c r="P303" s="530" t="str">
        <f t="shared" si="559"/>
        <v xml:space="preserve">0 </v>
      </c>
      <c r="Q303" s="646"/>
      <c r="R303" s="536"/>
      <c r="S303" s="536"/>
      <c r="T303" s="536"/>
      <c r="U303" s="536"/>
      <c r="V303" s="536"/>
      <c r="W303" s="683" t="str">
        <f t="shared" si="560"/>
        <v>OK</v>
      </c>
      <c r="X303" s="141"/>
      <c r="Y303" s="141"/>
      <c r="Z303" s="552"/>
      <c r="AA303" s="552"/>
      <c r="AB303" s="683" t="str">
        <f t="shared" si="561"/>
        <v>OK</v>
      </c>
      <c r="AC303" s="593"/>
      <c r="AD303" s="530">
        <f t="shared" si="562"/>
        <v>0</v>
      </c>
      <c r="AE303" s="842">
        <f t="shared" si="563"/>
        <v>0</v>
      </c>
      <c r="AF303" s="931"/>
      <c r="AG303" s="530">
        <f t="shared" si="564"/>
        <v>-460</v>
      </c>
      <c r="AH303" s="530" t="str">
        <f t="shared" si="565"/>
        <v xml:space="preserve">0 </v>
      </c>
      <c r="AI303" s="641"/>
      <c r="AJ303" s="537"/>
      <c r="AK303" s="537"/>
      <c r="AL303" s="537"/>
      <c r="AM303" s="537"/>
      <c r="AN303" s="537"/>
      <c r="AO303" s="683" t="str">
        <f t="shared" si="566"/>
        <v>OK</v>
      </c>
      <c r="AP303" s="141"/>
      <c r="AQ303" s="141"/>
      <c r="AR303" s="552"/>
      <c r="AS303" s="552"/>
      <c r="AT303" s="683" t="str">
        <f t="shared" si="567"/>
        <v>OK</v>
      </c>
      <c r="AU303" s="593"/>
      <c r="AV303" s="530">
        <f t="shared" si="568"/>
        <v>0</v>
      </c>
      <c r="AW303" s="842">
        <f t="shared" si="569"/>
        <v>0</v>
      </c>
      <c r="AX303" s="115">
        <f t="shared" si="570"/>
        <v>460</v>
      </c>
      <c r="AY303" s="5">
        <f t="shared" si="571"/>
        <v>0</v>
      </c>
      <c r="AZ303" s="7">
        <f>AY303-AX303</f>
        <v>-460</v>
      </c>
      <c r="BA303" s="335">
        <f>AZ303/AX303</f>
        <v>-1</v>
      </c>
      <c r="BB303" s="23">
        <f t="shared" si="572"/>
        <v>460</v>
      </c>
      <c r="BC303" s="5">
        <f t="shared" ref="BC303:BC306" si="587">AW303</f>
        <v>0</v>
      </c>
      <c r="BD303" s="7">
        <f t="shared" ref="BD303:BD306" si="588">BC303-BB303</f>
        <v>-460</v>
      </c>
      <c r="BE303" s="335">
        <f t="shared" ref="BE303:BE306" si="589">BD303/BB303</f>
        <v>-1</v>
      </c>
      <c r="BG303" s="826" t="str">
        <f t="shared" si="576"/>
        <v>41.40</v>
      </c>
      <c r="BH303" s="607" t="b">
        <f>COUNTIF('Codes SEC'!$B$2:$B$250,Ministres!BG303)&gt;0</f>
        <v>1</v>
      </c>
    </row>
    <row r="304" spans="1:60" ht="35.1" customHeight="1" x14ac:dyDescent="0.25">
      <c r="A304" s="222" t="s">
        <v>39</v>
      </c>
      <c r="B304" s="30">
        <v>10</v>
      </c>
      <c r="C304" s="116" t="s">
        <v>149</v>
      </c>
      <c r="D304" s="620">
        <v>1000</v>
      </c>
      <c r="F304" s="117">
        <v>12</v>
      </c>
      <c r="G304" s="694">
        <v>1</v>
      </c>
      <c r="H304" s="878" t="str">
        <f t="shared" si="557"/>
        <v>023</v>
      </c>
      <c r="I304" s="397" t="s">
        <v>3265</v>
      </c>
      <c r="J304" s="380" t="s">
        <v>1963</v>
      </c>
      <c r="K304" s="415" t="s">
        <v>250</v>
      </c>
      <c r="L304" s="726">
        <v>99</v>
      </c>
      <c r="M304" s="727">
        <v>99</v>
      </c>
      <c r="N304" s="931"/>
      <c r="O304" s="530">
        <f t="shared" si="558"/>
        <v>-99</v>
      </c>
      <c r="P304" s="530" t="str">
        <f t="shared" si="559"/>
        <v xml:space="preserve">0 </v>
      </c>
      <c r="Q304" s="646"/>
      <c r="R304" s="536"/>
      <c r="S304" s="536"/>
      <c r="T304" s="536"/>
      <c r="U304" s="536"/>
      <c r="V304" s="536"/>
      <c r="W304" s="683" t="str">
        <f t="shared" si="560"/>
        <v>OK</v>
      </c>
      <c r="X304" s="141"/>
      <c r="Y304" s="141"/>
      <c r="Z304" s="552"/>
      <c r="AA304" s="552"/>
      <c r="AB304" s="683" t="str">
        <f t="shared" si="561"/>
        <v>OK</v>
      </c>
      <c r="AC304" s="593"/>
      <c r="AD304" s="530">
        <f t="shared" si="562"/>
        <v>0</v>
      </c>
      <c r="AE304" s="842">
        <f t="shared" si="563"/>
        <v>0</v>
      </c>
      <c r="AF304" s="931"/>
      <c r="AG304" s="530">
        <f t="shared" si="564"/>
        <v>-99</v>
      </c>
      <c r="AH304" s="530" t="str">
        <f t="shared" si="565"/>
        <v xml:space="preserve">0 </v>
      </c>
      <c r="AI304" s="641"/>
      <c r="AJ304" s="537"/>
      <c r="AK304" s="537"/>
      <c r="AL304" s="537"/>
      <c r="AM304" s="537"/>
      <c r="AN304" s="537"/>
      <c r="AO304" s="683" t="str">
        <f t="shared" si="566"/>
        <v>OK</v>
      </c>
      <c r="AP304" s="141"/>
      <c r="AQ304" s="141"/>
      <c r="AR304" s="552"/>
      <c r="AS304" s="552"/>
      <c r="AT304" s="683" t="str">
        <f t="shared" si="567"/>
        <v>OK</v>
      </c>
      <c r="AU304" s="593"/>
      <c r="AV304" s="530">
        <f t="shared" si="568"/>
        <v>0</v>
      </c>
      <c r="AW304" s="842">
        <f t="shared" si="569"/>
        <v>0</v>
      </c>
      <c r="AX304" s="115">
        <f t="shared" si="570"/>
        <v>99</v>
      </c>
      <c r="AY304" s="5">
        <f t="shared" si="571"/>
        <v>0</v>
      </c>
      <c r="AZ304" s="7">
        <f t="shared" si="577"/>
        <v>-99</v>
      </c>
      <c r="BA304" s="335">
        <f t="shared" si="578"/>
        <v>-1</v>
      </c>
      <c r="BB304" s="23">
        <f t="shared" si="572"/>
        <v>99</v>
      </c>
      <c r="BC304" s="5">
        <f t="shared" si="587"/>
        <v>0</v>
      </c>
      <c r="BD304" s="7">
        <f t="shared" si="588"/>
        <v>-99</v>
      </c>
      <c r="BE304" s="335">
        <f t="shared" si="589"/>
        <v>-1</v>
      </c>
      <c r="BG304" s="826" t="str">
        <f t="shared" si="576"/>
        <v>43.22</v>
      </c>
      <c r="BH304" s="607" t="b">
        <f>COUNTIF('Codes SEC'!$B$2:$B$250,Ministres!BG304)&gt;0</f>
        <v>1</v>
      </c>
    </row>
    <row r="305" spans="1:66" s="4" customFormat="1" ht="35.1" customHeight="1" x14ac:dyDescent="0.25">
      <c r="A305" s="222" t="s">
        <v>39</v>
      </c>
      <c r="B305" s="30">
        <v>10</v>
      </c>
      <c r="C305" s="116" t="s">
        <v>149</v>
      </c>
      <c r="D305" s="620">
        <v>1000</v>
      </c>
      <c r="E305" s="32"/>
      <c r="F305" s="117">
        <v>12</v>
      </c>
      <c r="G305" s="694">
        <v>1</v>
      </c>
      <c r="H305" s="878" t="str">
        <f t="shared" si="557"/>
        <v>023</v>
      </c>
      <c r="I305" s="397" t="s">
        <v>3268</v>
      </c>
      <c r="J305" s="380" t="s">
        <v>1965</v>
      </c>
      <c r="K305" s="494" t="s">
        <v>356</v>
      </c>
      <c r="L305" s="726">
        <v>75</v>
      </c>
      <c r="M305" s="727">
        <v>75</v>
      </c>
      <c r="N305" s="931"/>
      <c r="O305" s="530">
        <f t="shared" si="558"/>
        <v>-75</v>
      </c>
      <c r="P305" s="530" t="str">
        <f t="shared" si="559"/>
        <v xml:space="preserve">0 </v>
      </c>
      <c r="Q305" s="646"/>
      <c r="R305" s="536"/>
      <c r="S305" s="536"/>
      <c r="T305" s="536"/>
      <c r="U305" s="536"/>
      <c r="V305" s="536"/>
      <c r="W305" s="683" t="str">
        <f t="shared" si="560"/>
        <v>OK</v>
      </c>
      <c r="X305" s="141"/>
      <c r="Y305" s="141"/>
      <c r="Z305" s="552"/>
      <c r="AA305" s="552"/>
      <c r="AB305" s="683" t="str">
        <f t="shared" si="561"/>
        <v>OK</v>
      </c>
      <c r="AC305" s="593"/>
      <c r="AD305" s="530">
        <f t="shared" si="562"/>
        <v>0</v>
      </c>
      <c r="AE305" s="842">
        <f t="shared" si="563"/>
        <v>0</v>
      </c>
      <c r="AF305" s="931"/>
      <c r="AG305" s="530">
        <f t="shared" si="564"/>
        <v>-75</v>
      </c>
      <c r="AH305" s="530" t="str">
        <f t="shared" si="565"/>
        <v xml:space="preserve">0 </v>
      </c>
      <c r="AI305" s="641"/>
      <c r="AJ305" s="537"/>
      <c r="AK305" s="537"/>
      <c r="AL305" s="537"/>
      <c r="AM305" s="537"/>
      <c r="AN305" s="537"/>
      <c r="AO305" s="683" t="str">
        <f t="shared" si="566"/>
        <v>OK</v>
      </c>
      <c r="AP305" s="141"/>
      <c r="AQ305" s="141"/>
      <c r="AR305" s="552"/>
      <c r="AS305" s="552"/>
      <c r="AT305" s="683" t="str">
        <f t="shared" si="567"/>
        <v>OK</v>
      </c>
      <c r="AU305" s="593"/>
      <c r="AV305" s="530">
        <f t="shared" si="568"/>
        <v>0</v>
      </c>
      <c r="AW305" s="842">
        <f t="shared" si="569"/>
        <v>0</v>
      </c>
      <c r="AX305" s="115">
        <f t="shared" si="570"/>
        <v>75</v>
      </c>
      <c r="AY305" s="5">
        <f t="shared" si="571"/>
        <v>0</v>
      </c>
      <c r="AZ305" s="7">
        <f>AY305-AX305</f>
        <v>-75</v>
      </c>
      <c r="BA305" s="335">
        <f>AZ305/AX305</f>
        <v>-1</v>
      </c>
      <c r="BB305" s="23">
        <f t="shared" si="572"/>
        <v>75</v>
      </c>
      <c r="BC305" s="5">
        <f t="shared" si="587"/>
        <v>0</v>
      </c>
      <c r="BD305" s="7">
        <f t="shared" si="588"/>
        <v>-75</v>
      </c>
      <c r="BE305" s="335">
        <f t="shared" si="589"/>
        <v>-1</v>
      </c>
      <c r="BF305" s="41"/>
      <c r="BG305" s="826" t="str">
        <f t="shared" si="576"/>
        <v>45.24</v>
      </c>
      <c r="BH305" s="607" t="b">
        <f>COUNTIF('Codes SEC'!$B$2:$B$250,Ministres!BG305)&gt;0</f>
        <v>1</v>
      </c>
      <c r="BI305" s="41"/>
      <c r="BJ305" s="41"/>
      <c r="BK305" s="41"/>
      <c r="BL305" s="41"/>
      <c r="BM305" s="41"/>
      <c r="BN305" s="41"/>
    </row>
    <row r="306" spans="1:66" s="4" customFormat="1" ht="35.1" customHeight="1" x14ac:dyDescent="0.25">
      <c r="A306" s="222" t="s">
        <v>39</v>
      </c>
      <c r="B306" s="30">
        <v>10</v>
      </c>
      <c r="C306" s="116" t="s">
        <v>149</v>
      </c>
      <c r="D306" s="620">
        <v>1000</v>
      </c>
      <c r="E306" s="32"/>
      <c r="F306" s="117">
        <v>12</v>
      </c>
      <c r="G306" s="700" t="s">
        <v>5613</v>
      </c>
      <c r="H306" s="878" t="str">
        <f t="shared" si="557"/>
        <v>023</v>
      </c>
      <c r="I306" s="397">
        <v>84524000</v>
      </c>
      <c r="J306" s="712" t="s">
        <v>5605</v>
      </c>
      <c r="K306" s="494" t="s">
        <v>5606</v>
      </c>
      <c r="L306" s="726">
        <v>17</v>
      </c>
      <c r="M306" s="727">
        <v>17</v>
      </c>
      <c r="N306" s="931"/>
      <c r="O306" s="530">
        <f t="shared" si="558"/>
        <v>-17</v>
      </c>
      <c r="P306" s="530" t="str">
        <f t="shared" si="559"/>
        <v xml:space="preserve">0 </v>
      </c>
      <c r="Q306" s="646"/>
      <c r="R306" s="536"/>
      <c r="S306" s="536"/>
      <c r="T306" s="536"/>
      <c r="U306" s="536"/>
      <c r="V306" s="536"/>
      <c r="W306" s="683" t="str">
        <f t="shared" si="560"/>
        <v>OK</v>
      </c>
      <c r="X306" s="141"/>
      <c r="Y306" s="141"/>
      <c r="Z306" s="552"/>
      <c r="AA306" s="552"/>
      <c r="AB306" s="683" t="str">
        <f t="shared" si="561"/>
        <v>OK</v>
      </c>
      <c r="AC306" s="593"/>
      <c r="AD306" s="530">
        <f t="shared" si="562"/>
        <v>0</v>
      </c>
      <c r="AE306" s="842">
        <f t="shared" si="563"/>
        <v>0</v>
      </c>
      <c r="AF306" s="931"/>
      <c r="AG306" s="530">
        <f t="shared" si="564"/>
        <v>-17</v>
      </c>
      <c r="AH306" s="530" t="str">
        <f t="shared" si="565"/>
        <v xml:space="preserve">0 </v>
      </c>
      <c r="AI306" s="641"/>
      <c r="AJ306" s="537"/>
      <c r="AK306" s="537"/>
      <c r="AL306" s="537"/>
      <c r="AM306" s="537"/>
      <c r="AN306" s="537"/>
      <c r="AO306" s="683" t="str">
        <f t="shared" si="566"/>
        <v>OK</v>
      </c>
      <c r="AP306" s="141"/>
      <c r="AQ306" s="141"/>
      <c r="AR306" s="552"/>
      <c r="AS306" s="552"/>
      <c r="AT306" s="683" t="str">
        <f t="shared" si="567"/>
        <v>OK</v>
      </c>
      <c r="AU306" s="593"/>
      <c r="AV306" s="530">
        <f t="shared" si="568"/>
        <v>0</v>
      </c>
      <c r="AW306" s="842">
        <f t="shared" si="569"/>
        <v>0</v>
      </c>
      <c r="AX306" s="115">
        <f t="shared" si="570"/>
        <v>17</v>
      </c>
      <c r="AY306" s="5">
        <f t="shared" si="571"/>
        <v>0</v>
      </c>
      <c r="AZ306" s="7">
        <f>AY306-AX306</f>
        <v>-17</v>
      </c>
      <c r="BA306" s="335">
        <f>AZ306/AX306</f>
        <v>-1</v>
      </c>
      <c r="BB306" s="23">
        <f t="shared" si="572"/>
        <v>17</v>
      </c>
      <c r="BC306" s="5">
        <f t="shared" si="587"/>
        <v>0</v>
      </c>
      <c r="BD306" s="7">
        <f t="shared" si="588"/>
        <v>-17</v>
      </c>
      <c r="BE306" s="335">
        <f t="shared" si="589"/>
        <v>-1</v>
      </c>
      <c r="BF306" s="41"/>
      <c r="BG306" s="826" t="str">
        <f t="shared" si="576"/>
        <v>45.24</v>
      </c>
      <c r="BH306" s="607" t="b">
        <f>COUNTIF('Codes SEC'!$B$2:$B$250,Ministres!BG306)&gt;0</f>
        <v>1</v>
      </c>
      <c r="BI306" s="41"/>
      <c r="BJ306" s="41"/>
      <c r="BK306" s="41"/>
      <c r="BL306" s="41"/>
      <c r="BM306" s="41"/>
      <c r="BN306" s="41"/>
    </row>
    <row r="307" spans="1:66" ht="35.1" customHeight="1" x14ac:dyDescent="0.25">
      <c r="A307" s="222" t="s">
        <v>39</v>
      </c>
      <c r="B307" s="30">
        <v>10</v>
      </c>
      <c r="C307" s="116" t="s">
        <v>149</v>
      </c>
      <c r="D307" s="620">
        <v>1000</v>
      </c>
      <c r="F307" s="117">
        <v>12</v>
      </c>
      <c r="G307" s="694">
        <v>1</v>
      </c>
      <c r="H307" s="878" t="str">
        <f t="shared" si="557"/>
        <v>023</v>
      </c>
      <c r="I307" s="397" t="s">
        <v>3271</v>
      </c>
      <c r="J307" s="380" t="s">
        <v>1964</v>
      </c>
      <c r="K307" s="408" t="s">
        <v>110</v>
      </c>
      <c r="L307" s="726">
        <v>1497</v>
      </c>
      <c r="M307" s="727">
        <v>1497</v>
      </c>
      <c r="N307" s="931"/>
      <c r="O307" s="530">
        <f t="shared" si="558"/>
        <v>-1497</v>
      </c>
      <c r="P307" s="530" t="str">
        <f t="shared" si="559"/>
        <v xml:space="preserve">0 </v>
      </c>
      <c r="Q307" s="646"/>
      <c r="R307" s="536"/>
      <c r="S307" s="536"/>
      <c r="T307" s="536"/>
      <c r="U307" s="536"/>
      <c r="V307" s="536"/>
      <c r="W307" s="683" t="str">
        <f>IF(SUM(Q307:V307)=X307,"OK",SUM(Q307:V307)-X307)</f>
        <v>OK</v>
      </c>
      <c r="X307" s="141"/>
      <c r="Y307" s="141"/>
      <c r="Z307" s="552"/>
      <c r="AA307" s="552"/>
      <c r="AB307" s="683" t="str">
        <f>IF(SUM(Z307:AA307)=AC307,"OK",SUM(Z307:AA307)-AC307)</f>
        <v>OK</v>
      </c>
      <c r="AC307" s="593"/>
      <c r="AD307" s="530">
        <f t="shared" si="562"/>
        <v>0</v>
      </c>
      <c r="AE307" s="842">
        <f t="shared" si="563"/>
        <v>0</v>
      </c>
      <c r="AF307" s="931"/>
      <c r="AG307" s="530">
        <f t="shared" si="564"/>
        <v>-1497</v>
      </c>
      <c r="AH307" s="530" t="str">
        <f t="shared" si="565"/>
        <v xml:space="preserve">0 </v>
      </c>
      <c r="AI307" s="641"/>
      <c r="AJ307" s="537"/>
      <c r="AK307" s="537"/>
      <c r="AL307" s="537"/>
      <c r="AM307" s="537"/>
      <c r="AN307" s="537"/>
      <c r="AO307" s="683" t="str">
        <f>IF(SUM(AI307:AN307)=AP307,"OK",SUM(AI307:AN307)-AP307)</f>
        <v>OK</v>
      </c>
      <c r="AP307" s="141"/>
      <c r="AQ307" s="141"/>
      <c r="AR307" s="552"/>
      <c r="AS307" s="552"/>
      <c r="AT307" s="683" t="str">
        <f>IF(SUM(AR307:AS307)=AU307,"OK",SUM(AR307:AS307)-AU307)</f>
        <v>OK</v>
      </c>
      <c r="AU307" s="593"/>
      <c r="AV307" s="530">
        <f t="shared" si="568"/>
        <v>0</v>
      </c>
      <c r="AW307" s="842">
        <f t="shared" si="569"/>
        <v>0</v>
      </c>
      <c r="AX307" s="115">
        <f t="shared" si="570"/>
        <v>1497</v>
      </c>
      <c r="AY307" s="5">
        <f t="shared" si="571"/>
        <v>0</v>
      </c>
      <c r="AZ307" s="7">
        <f>AY307-AX307</f>
        <v>-1497</v>
      </c>
      <c r="BA307" s="335">
        <f>AZ307/AX307</f>
        <v>-1</v>
      </c>
      <c r="BB307" s="23">
        <f t="shared" si="572"/>
        <v>1497</v>
      </c>
      <c r="BC307" s="5">
        <f>AW307</f>
        <v>0</v>
      </c>
      <c r="BD307" s="7">
        <f>BC307-BB307</f>
        <v>-1497</v>
      </c>
      <c r="BE307" s="335">
        <f>BD307/BB307</f>
        <v>-1</v>
      </c>
      <c r="BG307" s="826" t="str">
        <f t="shared" si="576"/>
        <v>45.26</v>
      </c>
      <c r="BH307" s="607" t="b">
        <f>COUNTIF('Codes SEC'!$B$2:$B$250,Ministres!BG307)&gt;0</f>
        <v>1</v>
      </c>
    </row>
    <row r="308" spans="1:66" ht="35.1" customHeight="1" x14ac:dyDescent="0.25">
      <c r="A308" s="222" t="s">
        <v>39</v>
      </c>
      <c r="B308" s="112" t="s">
        <v>5018</v>
      </c>
      <c r="C308" s="116" t="s">
        <v>149</v>
      </c>
      <c r="D308" s="620">
        <v>1000</v>
      </c>
      <c r="E308" s="278"/>
      <c r="F308" s="116">
        <v>12</v>
      </c>
      <c r="G308" s="700" t="s">
        <v>5613</v>
      </c>
      <c r="H308" s="888" t="str">
        <f t="shared" si="557"/>
        <v>023</v>
      </c>
      <c r="I308" s="580">
        <v>84550000</v>
      </c>
      <c r="J308" s="689" t="s">
        <v>5894</v>
      </c>
      <c r="K308" s="411" t="s">
        <v>5895</v>
      </c>
      <c r="L308" s="733">
        <v>5</v>
      </c>
      <c r="M308" s="734">
        <v>5</v>
      </c>
      <c r="N308" s="931"/>
      <c r="O308" s="530">
        <f t="shared" si="558"/>
        <v>-5</v>
      </c>
      <c r="P308" s="530" t="str">
        <f t="shared" si="559"/>
        <v xml:space="preserve">0 </v>
      </c>
      <c r="Q308" s="646"/>
      <c r="R308" s="536"/>
      <c r="S308" s="536"/>
      <c r="T308" s="536"/>
      <c r="U308" s="536"/>
      <c r="V308" s="536"/>
      <c r="W308" s="683" t="str">
        <f t="shared" si="560"/>
        <v>OK</v>
      </c>
      <c r="X308" s="141"/>
      <c r="Y308" s="141"/>
      <c r="Z308" s="552"/>
      <c r="AA308" s="552"/>
      <c r="AB308" s="683" t="str">
        <f t="shared" si="561"/>
        <v>OK</v>
      </c>
      <c r="AC308" s="593"/>
      <c r="AD308" s="530">
        <f t="shared" si="562"/>
        <v>0</v>
      </c>
      <c r="AE308" s="842">
        <f t="shared" si="563"/>
        <v>0</v>
      </c>
      <c r="AF308" s="931"/>
      <c r="AG308" s="530">
        <f t="shared" si="564"/>
        <v>-5</v>
      </c>
      <c r="AH308" s="530" t="str">
        <f t="shared" si="565"/>
        <v xml:space="preserve">0 </v>
      </c>
      <c r="AI308" s="641"/>
      <c r="AJ308" s="537"/>
      <c r="AK308" s="537"/>
      <c r="AL308" s="537"/>
      <c r="AM308" s="537"/>
      <c r="AN308" s="537"/>
      <c r="AO308" s="683" t="str">
        <f t="shared" si="566"/>
        <v>OK</v>
      </c>
      <c r="AP308" s="141"/>
      <c r="AQ308" s="141"/>
      <c r="AR308" s="552"/>
      <c r="AS308" s="552"/>
      <c r="AT308" s="683" t="str">
        <f t="shared" si="567"/>
        <v>OK</v>
      </c>
      <c r="AU308" s="593"/>
      <c r="AV308" s="530">
        <f t="shared" si="568"/>
        <v>0</v>
      </c>
      <c r="AW308" s="842">
        <f t="shared" si="569"/>
        <v>0</v>
      </c>
      <c r="AX308" s="115">
        <f t="shared" si="570"/>
        <v>5</v>
      </c>
      <c r="AY308" s="5">
        <f t="shared" si="571"/>
        <v>0</v>
      </c>
      <c r="AZ308" s="7">
        <f>AY308-AX308</f>
        <v>-5</v>
      </c>
      <c r="BA308" s="335">
        <f>AZ308/AX308</f>
        <v>-1</v>
      </c>
      <c r="BB308" s="23">
        <f t="shared" si="572"/>
        <v>5</v>
      </c>
      <c r="BC308" s="5">
        <f>AW308</f>
        <v>0</v>
      </c>
      <c r="BD308" s="7">
        <f>BC308-BB308</f>
        <v>-5</v>
      </c>
      <c r="BE308" s="335">
        <f>BD308/BB308</f>
        <v>-1</v>
      </c>
      <c r="BG308" s="826" t="str">
        <f t="shared" si="576"/>
        <v>45.50</v>
      </c>
      <c r="BH308" s="607" t="b">
        <f>COUNTIF('Codes SEC'!$B$2:$B$250,Ministres!BG308)&gt;0</f>
        <v>1</v>
      </c>
    </row>
    <row r="309" spans="1:66" ht="12.75" customHeight="1" x14ac:dyDescent="0.25">
      <c r="A309" s="225"/>
      <c r="B309" s="206"/>
      <c r="C309" s="253"/>
      <c r="D309" s="621"/>
      <c r="E309" s="275"/>
      <c r="F309" s="269"/>
      <c r="G309" s="695"/>
      <c r="H309" s="886"/>
      <c r="I309" s="403"/>
      <c r="J309" s="381"/>
      <c r="K309" s="514" t="s">
        <v>95</v>
      </c>
      <c r="L309" s="313">
        <f t="shared" ref="L309:V309" si="590">L290+L291+L303+L296+L297+L298+L299+L300+L301+L304+L307+L305+L302+L293+L306+L292+L294+L295+L308</f>
        <v>3760</v>
      </c>
      <c r="M309" s="744">
        <f t="shared" si="590"/>
        <v>3801</v>
      </c>
      <c r="N309" s="930">
        <f t="shared" si="590"/>
        <v>0</v>
      </c>
      <c r="O309" s="790">
        <f t="shared" si="590"/>
        <v>-3760</v>
      </c>
      <c r="P309" s="790">
        <f t="shared" si="590"/>
        <v>0</v>
      </c>
      <c r="Q309" s="787">
        <f t="shared" si="590"/>
        <v>0</v>
      </c>
      <c r="R309" s="648">
        <f t="shared" si="590"/>
        <v>0</v>
      </c>
      <c r="S309" s="648">
        <f t="shared" si="590"/>
        <v>0</v>
      </c>
      <c r="T309" s="648">
        <f t="shared" si="590"/>
        <v>0</v>
      </c>
      <c r="U309" s="648">
        <f t="shared" si="590"/>
        <v>0</v>
      </c>
      <c r="V309" s="648">
        <f t="shared" si="590"/>
        <v>0</v>
      </c>
      <c r="W309" s="790"/>
      <c r="X309" s="649">
        <f>X290+X291+X303+X296+X297+X298+X299+X300+X301+X304+X307+X305+X302+X293+X306+X292+X294+X295+X308</f>
        <v>0</v>
      </c>
      <c r="Y309" s="649">
        <f>Y290+Y291+Y303+Y296+Y297+Y298+Y299+Y300+Y301+Y304+Y307+Y305+Y302+Y293+Y306+Y292+Y294+Y295+Y308</f>
        <v>0</v>
      </c>
      <c r="Z309" s="648">
        <f>Z290+Z291+Z303+Z296+Z297+Z298+Z299+Z300+Z301+Z304+Z307+Z305+Z302+Z293+Z306+Z292+Z294+Z295+Z308</f>
        <v>0</v>
      </c>
      <c r="AA309" s="648">
        <f>AA290+AA291+AA303+AA296+AA297+AA298+AA299+AA300+AA301+AA304+AA307+AA305+AA302+AA293+AA306+AA292+AA294+AA295+AA308</f>
        <v>0</v>
      </c>
      <c r="AB309" s="790"/>
      <c r="AC309" s="649">
        <f t="shared" ref="AC309:AN309" si="591">AC290+AC291+AC303+AC296+AC297+AC298+AC299+AC300+AC301+AC304+AC307+AC305+AC302+AC293+AC306+AC292+AC294+AC295+AC308</f>
        <v>0</v>
      </c>
      <c r="AD309" s="790">
        <f>AD290+AD291+AD303+AD296+AD297+AD298+AD299+AD300+AD301+AD304+AD307+AD305+AD302+AD293+AD306+AD292+AD294+AD295+AD308</f>
        <v>0</v>
      </c>
      <c r="AE309" s="843">
        <f>AE290+AE291+AE303+AE296+AE297+AE298+AE299+AE300+AE301+AE304+AE307+AE305+AE302+AE293+AE306+AE292+AE294+AE295+AE308</f>
        <v>0</v>
      </c>
      <c r="AF309" s="930">
        <f t="shared" si="591"/>
        <v>0</v>
      </c>
      <c r="AG309" s="790">
        <f t="shared" si="591"/>
        <v>-3801</v>
      </c>
      <c r="AH309" s="790">
        <f t="shared" si="591"/>
        <v>0</v>
      </c>
      <c r="AI309" s="787">
        <f t="shared" si="591"/>
        <v>0</v>
      </c>
      <c r="AJ309" s="648">
        <f t="shared" si="591"/>
        <v>0</v>
      </c>
      <c r="AK309" s="648">
        <f t="shared" si="591"/>
        <v>0</v>
      </c>
      <c r="AL309" s="648">
        <f t="shared" si="591"/>
        <v>0</v>
      </c>
      <c r="AM309" s="648">
        <f t="shared" si="591"/>
        <v>0</v>
      </c>
      <c r="AN309" s="648">
        <f t="shared" si="591"/>
        <v>0</v>
      </c>
      <c r="AO309" s="790"/>
      <c r="AP309" s="649">
        <f>AP290+AP291+AP303+AP296+AP297+AP298+AP299+AP300+AP301+AP304+AP307+AP305+AP302+AP293+AP306+AP292+AP294+AP295+AP308</f>
        <v>0</v>
      </c>
      <c r="AQ309" s="649">
        <f>AQ290+AQ291+AQ303+AQ296+AQ297+AQ298+AQ299+AQ300+AQ301+AQ304+AQ307+AQ305+AQ302+AQ293+AQ306+AQ292+AQ294+AQ295+AQ308</f>
        <v>0</v>
      </c>
      <c r="AR309" s="648">
        <f>AR290+AR291+AR303+AR296+AR297+AR298+AR299+AR300+AR301+AR304+AR307+AR305+AR302+AR293+AR306+AR292+AR294+AR295+AR308</f>
        <v>0</v>
      </c>
      <c r="AS309" s="648">
        <f>AS290+AS291+AS303+AS296+AS297+AS298+AS299+AS300+AS301+AS304+AS307+AS305+AS302+AS293+AS306+AS292+AS294+AS295+AS308</f>
        <v>0</v>
      </c>
      <c r="AT309" s="790"/>
      <c r="AU309" s="649">
        <f t="shared" ref="AU309:BE309" si="592">AU290+AU291+AU303+AU296+AU297+AU298+AU299+AU300+AU301+AU304+AU307+AU305+AU302+AU293+AU306+AU292+AU294+AU295+AU308</f>
        <v>0</v>
      </c>
      <c r="AV309" s="790">
        <f t="shared" si="592"/>
        <v>0</v>
      </c>
      <c r="AW309" s="843">
        <f t="shared" si="592"/>
        <v>0</v>
      </c>
      <c r="AX309" s="336">
        <f t="shared" si="592"/>
        <v>3760</v>
      </c>
      <c r="AY309" s="337">
        <f t="shared" si="592"/>
        <v>0</v>
      </c>
      <c r="AZ309" s="338">
        <f t="shared" si="592"/>
        <v>-3760</v>
      </c>
      <c r="BA309" s="339" t="e">
        <f t="shared" si="592"/>
        <v>#DIV/0!</v>
      </c>
      <c r="BB309" s="322">
        <f t="shared" si="592"/>
        <v>3801</v>
      </c>
      <c r="BC309" s="337">
        <f t="shared" si="592"/>
        <v>0</v>
      </c>
      <c r="BD309" s="338">
        <f t="shared" si="592"/>
        <v>-3801</v>
      </c>
      <c r="BE309" s="339" t="e">
        <f t="shared" si="592"/>
        <v>#DIV/0!</v>
      </c>
      <c r="BG309" s="826"/>
      <c r="BH309" s="607"/>
    </row>
    <row r="310" spans="1:66" ht="12.75" customHeight="1" x14ac:dyDescent="0.25">
      <c r="A310" s="222"/>
      <c r="C310" s="116"/>
      <c r="D310" s="620"/>
      <c r="F310" s="117"/>
      <c r="G310" s="694"/>
      <c r="H310" s="878"/>
      <c r="I310" s="397"/>
      <c r="J310" s="380"/>
      <c r="K310" s="409"/>
      <c r="L310" s="731"/>
      <c r="M310" s="732"/>
      <c r="N310" s="931"/>
      <c r="O310" s="923"/>
      <c r="P310" s="923"/>
      <c r="Q310" s="641"/>
      <c r="R310" s="537"/>
      <c r="S310" s="537"/>
      <c r="T310" s="537"/>
      <c r="U310" s="537"/>
      <c r="V310" s="537"/>
      <c r="W310" s="531"/>
      <c r="X310" s="141"/>
      <c r="Y310" s="141"/>
      <c r="Z310" s="552"/>
      <c r="AA310" s="552"/>
      <c r="AB310" s="531"/>
      <c r="AC310" s="593"/>
      <c r="AD310" s="923"/>
      <c r="AE310" s="846"/>
      <c r="AF310" s="931"/>
      <c r="AG310" s="923"/>
      <c r="AH310" s="923"/>
      <c r="AI310" s="641"/>
      <c r="AJ310" s="537"/>
      <c r="AK310" s="537"/>
      <c r="AL310" s="537"/>
      <c r="AM310" s="537"/>
      <c r="AN310" s="537"/>
      <c r="AO310" s="531"/>
      <c r="AP310" s="141"/>
      <c r="AQ310" s="141"/>
      <c r="AR310" s="552"/>
      <c r="AS310" s="552"/>
      <c r="AT310" s="531"/>
      <c r="AU310" s="593"/>
      <c r="AV310" s="923"/>
      <c r="AW310" s="846"/>
      <c r="AX310" s="115"/>
      <c r="AY310" s="5"/>
      <c r="AZ310" s="5"/>
      <c r="BA310" s="335"/>
      <c r="BC310" s="5"/>
      <c r="BD310" s="5"/>
      <c r="BE310" s="335"/>
      <c r="BG310" s="826"/>
      <c r="BH310" s="607"/>
    </row>
    <row r="311" spans="1:66" ht="12.75" customHeight="1" x14ac:dyDescent="0.25">
      <c r="A311" s="222"/>
      <c r="C311" s="116"/>
      <c r="D311" s="620"/>
      <c r="F311" s="117"/>
      <c r="G311" s="694"/>
      <c r="H311" s="878"/>
      <c r="I311" s="397"/>
      <c r="J311" s="380"/>
      <c r="K311" s="410" t="s">
        <v>58</v>
      </c>
      <c r="L311" s="731"/>
      <c r="M311" s="732"/>
      <c r="N311" s="931"/>
      <c r="O311" s="923"/>
      <c r="P311" s="923"/>
      <c r="Q311" s="641"/>
      <c r="R311" s="537"/>
      <c r="S311" s="537"/>
      <c r="T311" s="537"/>
      <c r="U311" s="537"/>
      <c r="V311" s="537"/>
      <c r="W311" s="531"/>
      <c r="X311" s="141"/>
      <c r="Y311" s="141"/>
      <c r="Z311" s="552"/>
      <c r="AA311" s="552"/>
      <c r="AB311" s="531"/>
      <c r="AC311" s="593"/>
      <c r="AD311" s="923"/>
      <c r="AE311" s="846"/>
      <c r="AF311" s="931"/>
      <c r="AG311" s="923"/>
      <c r="AH311" s="923"/>
      <c r="AI311" s="641"/>
      <c r="AJ311" s="537"/>
      <c r="AK311" s="537"/>
      <c r="AL311" s="537"/>
      <c r="AM311" s="537"/>
      <c r="AN311" s="537"/>
      <c r="AO311" s="531"/>
      <c r="AP311" s="141"/>
      <c r="AQ311" s="141"/>
      <c r="AR311" s="552"/>
      <c r="AS311" s="552"/>
      <c r="AT311" s="531"/>
      <c r="AU311" s="593"/>
      <c r="AV311" s="923"/>
      <c r="AW311" s="846"/>
      <c r="AX311" s="115"/>
      <c r="AY311" s="5"/>
      <c r="AZ311" s="5"/>
      <c r="BA311" s="335"/>
      <c r="BC311" s="5"/>
      <c r="BD311" s="5"/>
      <c r="BE311" s="335"/>
      <c r="BG311" s="826"/>
      <c r="BH311" s="607"/>
    </row>
    <row r="312" spans="1:66" ht="12.75" customHeight="1" x14ac:dyDescent="0.25">
      <c r="A312" s="222"/>
      <c r="C312" s="116"/>
      <c r="D312" s="620"/>
      <c r="F312" s="117"/>
      <c r="G312" s="694"/>
      <c r="H312" s="878"/>
      <c r="I312" s="397"/>
      <c r="J312" s="380"/>
      <c r="K312" s="408"/>
      <c r="L312" s="731"/>
      <c r="M312" s="732"/>
      <c r="N312" s="931"/>
      <c r="O312" s="923"/>
      <c r="P312" s="923"/>
      <c r="Q312" s="641"/>
      <c r="R312" s="537"/>
      <c r="S312" s="537"/>
      <c r="T312" s="537"/>
      <c r="U312" s="537"/>
      <c r="V312" s="537"/>
      <c r="W312" s="531"/>
      <c r="X312" s="141"/>
      <c r="Y312" s="141"/>
      <c r="Z312" s="552"/>
      <c r="AA312" s="552"/>
      <c r="AB312" s="531"/>
      <c r="AC312" s="593"/>
      <c r="AD312" s="923"/>
      <c r="AE312" s="846"/>
      <c r="AF312" s="931"/>
      <c r="AG312" s="923"/>
      <c r="AH312" s="923"/>
      <c r="AI312" s="641"/>
      <c r="AJ312" s="537"/>
      <c r="AK312" s="537"/>
      <c r="AL312" s="537"/>
      <c r="AM312" s="537"/>
      <c r="AN312" s="537"/>
      <c r="AO312" s="531"/>
      <c r="AP312" s="141"/>
      <c r="AQ312" s="141"/>
      <c r="AR312" s="552"/>
      <c r="AS312" s="552"/>
      <c r="AT312" s="531"/>
      <c r="AU312" s="593"/>
      <c r="AV312" s="923"/>
      <c r="AW312" s="846"/>
      <c r="AX312" s="115"/>
      <c r="AY312" s="5"/>
      <c r="AZ312" s="5"/>
      <c r="BA312" s="335"/>
      <c r="BC312" s="5"/>
      <c r="BD312" s="5"/>
      <c r="BE312" s="335"/>
      <c r="BG312" s="826"/>
      <c r="BH312" s="607"/>
    </row>
    <row r="313" spans="1:66" s="4" customFormat="1" ht="35.1" customHeight="1" x14ac:dyDescent="0.25">
      <c r="A313" s="222" t="s">
        <v>39</v>
      </c>
      <c r="B313" s="30">
        <v>10</v>
      </c>
      <c r="C313" s="116" t="s">
        <v>149</v>
      </c>
      <c r="D313" s="620">
        <v>1000</v>
      </c>
      <c r="E313" s="32"/>
      <c r="F313" s="117">
        <v>12</v>
      </c>
      <c r="G313" s="694">
        <v>1</v>
      </c>
      <c r="H313" s="878" t="str">
        <f t="shared" si="557"/>
        <v>023</v>
      </c>
      <c r="I313" s="397">
        <v>85210000</v>
      </c>
      <c r="J313" s="380" t="s">
        <v>3757</v>
      </c>
      <c r="K313" s="494" t="s">
        <v>3745</v>
      </c>
      <c r="L313" s="726">
        <v>0</v>
      </c>
      <c r="M313" s="727">
        <v>0</v>
      </c>
      <c r="N313" s="931"/>
      <c r="O313" s="530">
        <f t="shared" ref="O313:O315" si="593">IF(N313&gt;L313,"0 ",N313-L313)</f>
        <v>0</v>
      </c>
      <c r="P313" s="530">
        <f t="shared" ref="P313:P315" si="594">IF(N313&lt;L313,"0 ",N313-L313)</f>
        <v>0</v>
      </c>
      <c r="Q313" s="646"/>
      <c r="R313" s="536"/>
      <c r="S313" s="536"/>
      <c r="T313" s="536"/>
      <c r="U313" s="536"/>
      <c r="V313" s="536"/>
      <c r="W313" s="683" t="str">
        <f t="shared" ref="W313:W315" si="595">IF(SUM(Q313:V313)=X313,"OK",SUM(Q313:V313)-X313)</f>
        <v>OK</v>
      </c>
      <c r="X313" s="141"/>
      <c r="Y313" s="141"/>
      <c r="Z313" s="552"/>
      <c r="AA313" s="552"/>
      <c r="AB313" s="683" t="str">
        <f t="shared" ref="AB313:AB315" si="596">IF(SUM(Z313:AA313)=AC313,"OK",SUM(Z313:AA313)-AC313)</f>
        <v>OK</v>
      </c>
      <c r="AC313" s="593"/>
      <c r="AD313" s="530">
        <f t="shared" ref="AD313:AD315" si="597">X313+Y313+AC313</f>
        <v>0</v>
      </c>
      <c r="AE313" s="842">
        <f t="shared" ref="AE313:AE315" si="598">N313+AD313</f>
        <v>0</v>
      </c>
      <c r="AF313" s="931"/>
      <c r="AG313" s="530">
        <f t="shared" ref="AG313:AG315" si="599">IF(AF313&gt;M313,"0 ",AF313-M313)</f>
        <v>0</v>
      </c>
      <c r="AH313" s="530">
        <f t="shared" ref="AH313:AH315" si="600">IF(AF313&lt;M313,"0 ",AF313-M313)</f>
        <v>0</v>
      </c>
      <c r="AI313" s="641"/>
      <c r="AJ313" s="537"/>
      <c r="AK313" s="537"/>
      <c r="AL313" s="537"/>
      <c r="AM313" s="537"/>
      <c r="AN313" s="537"/>
      <c r="AO313" s="683" t="str">
        <f t="shared" ref="AO313:AO315" si="601">IF(SUM(AI313:AN313)=AP313,"OK",SUM(AI313:AN313)-AP313)</f>
        <v>OK</v>
      </c>
      <c r="AP313" s="141"/>
      <c r="AQ313" s="141"/>
      <c r="AR313" s="552"/>
      <c r="AS313" s="552"/>
      <c r="AT313" s="683" t="str">
        <f t="shared" ref="AT313:AT315" si="602">IF(SUM(AR313:AS313)=AU313,"OK",SUM(AR313:AS313)-AU313)</f>
        <v>OK</v>
      </c>
      <c r="AU313" s="593"/>
      <c r="AV313" s="530">
        <f t="shared" ref="AV313:AV315" si="603">AP313+AQ313+AU313</f>
        <v>0</v>
      </c>
      <c r="AW313" s="842">
        <f t="shared" ref="AW313:AW315" si="604">AF313+AV313</f>
        <v>0</v>
      </c>
      <c r="AX313" s="115">
        <f>L313</f>
        <v>0</v>
      </c>
      <c r="AY313" s="5">
        <f>AE313</f>
        <v>0</v>
      </c>
      <c r="AZ313" s="7">
        <f>AY313-AX313</f>
        <v>0</v>
      </c>
      <c r="BA313" s="335" t="e">
        <f>AZ313/AX313</f>
        <v>#DIV/0!</v>
      </c>
      <c r="BB313" s="23">
        <f>M313</f>
        <v>0</v>
      </c>
      <c r="BC313" s="5">
        <f>AW313</f>
        <v>0</v>
      </c>
      <c r="BD313" s="7">
        <f>BC313-BB313</f>
        <v>0</v>
      </c>
      <c r="BE313" s="335" t="e">
        <f>BD313/BB313</f>
        <v>#DIV/0!</v>
      </c>
      <c r="BF313" s="41"/>
      <c r="BG313" s="826" t="str">
        <f>RIGHT(LEFT(I313,3),2)&amp;"."&amp;RIGHT(LEFT(I313,5),2)</f>
        <v>52.10</v>
      </c>
      <c r="BH313" s="607" t="b">
        <f>COUNTIF('Codes SEC'!$B$2:$B$250,Ministres!BG313)&gt;0</f>
        <v>1</v>
      </c>
      <c r="BI313" s="41"/>
      <c r="BJ313" s="41"/>
      <c r="BK313" s="41"/>
      <c r="BL313" s="41"/>
      <c r="BM313" s="41"/>
      <c r="BN313" s="41"/>
    </row>
    <row r="314" spans="1:66" s="4" customFormat="1" ht="35.1" customHeight="1" x14ac:dyDescent="0.25">
      <c r="A314" s="222" t="s">
        <v>39</v>
      </c>
      <c r="B314" s="30">
        <v>10</v>
      </c>
      <c r="C314" s="116" t="s">
        <v>149</v>
      </c>
      <c r="D314" s="620">
        <v>1000</v>
      </c>
      <c r="E314" s="32"/>
      <c r="F314" s="117">
        <v>12</v>
      </c>
      <c r="G314" s="694">
        <v>2</v>
      </c>
      <c r="H314" s="878" t="str">
        <f t="shared" si="557"/>
        <v>023</v>
      </c>
      <c r="I314" s="397">
        <v>85210000</v>
      </c>
      <c r="J314" s="380" t="s">
        <v>3758</v>
      </c>
      <c r="K314" s="494" t="s">
        <v>3746</v>
      </c>
      <c r="L314" s="726">
        <v>0</v>
      </c>
      <c r="M314" s="727">
        <v>0</v>
      </c>
      <c r="N314" s="931"/>
      <c r="O314" s="530">
        <f t="shared" si="593"/>
        <v>0</v>
      </c>
      <c r="P314" s="530">
        <f t="shared" si="594"/>
        <v>0</v>
      </c>
      <c r="Q314" s="646"/>
      <c r="R314" s="536"/>
      <c r="S314" s="536"/>
      <c r="T314" s="536"/>
      <c r="U314" s="536"/>
      <c r="V314" s="536"/>
      <c r="W314" s="683" t="str">
        <f t="shared" si="595"/>
        <v>OK</v>
      </c>
      <c r="X314" s="141"/>
      <c r="Y314" s="141"/>
      <c r="Z314" s="552"/>
      <c r="AA314" s="552"/>
      <c r="AB314" s="683" t="str">
        <f t="shared" si="596"/>
        <v>OK</v>
      </c>
      <c r="AC314" s="593"/>
      <c r="AD314" s="530">
        <f t="shared" si="597"/>
        <v>0</v>
      </c>
      <c r="AE314" s="842">
        <f t="shared" si="598"/>
        <v>0</v>
      </c>
      <c r="AF314" s="931"/>
      <c r="AG314" s="530">
        <f t="shared" si="599"/>
        <v>0</v>
      </c>
      <c r="AH314" s="530">
        <f t="shared" si="600"/>
        <v>0</v>
      </c>
      <c r="AI314" s="641"/>
      <c r="AJ314" s="537"/>
      <c r="AK314" s="537"/>
      <c r="AL314" s="537"/>
      <c r="AM314" s="537"/>
      <c r="AN314" s="537"/>
      <c r="AO314" s="683" t="str">
        <f t="shared" si="601"/>
        <v>OK</v>
      </c>
      <c r="AP314" s="141"/>
      <c r="AQ314" s="141"/>
      <c r="AR314" s="552"/>
      <c r="AS314" s="552"/>
      <c r="AT314" s="683" t="str">
        <f t="shared" si="602"/>
        <v>OK</v>
      </c>
      <c r="AU314" s="593"/>
      <c r="AV314" s="530">
        <f t="shared" si="603"/>
        <v>0</v>
      </c>
      <c r="AW314" s="842">
        <f t="shared" si="604"/>
        <v>0</v>
      </c>
      <c r="AX314" s="115">
        <f>L314</f>
        <v>0</v>
      </c>
      <c r="AY314" s="5">
        <f>AE314</f>
        <v>0</v>
      </c>
      <c r="AZ314" s="7">
        <f>AY314-AX314</f>
        <v>0</v>
      </c>
      <c r="BA314" s="335" t="e">
        <f>AZ314/AX314</f>
        <v>#DIV/0!</v>
      </c>
      <c r="BB314" s="23">
        <f>M314</f>
        <v>0</v>
      </c>
      <c r="BC314" s="5">
        <f>AW314</f>
        <v>0</v>
      </c>
      <c r="BD314" s="7">
        <f>BC314-BB314</f>
        <v>0</v>
      </c>
      <c r="BE314" s="335" t="e">
        <f>BD314/BB314</f>
        <v>#DIV/0!</v>
      </c>
      <c r="BF314" s="41"/>
      <c r="BG314" s="826" t="str">
        <f>RIGHT(LEFT(I314,3),2)&amp;"."&amp;RIGHT(LEFT(I314,5),2)</f>
        <v>52.10</v>
      </c>
      <c r="BH314" s="607" t="b">
        <f>COUNTIF('Codes SEC'!$B$2:$B$250,Ministres!BG314)&gt;0</f>
        <v>1</v>
      </c>
      <c r="BI314" s="41"/>
      <c r="BJ314" s="41"/>
      <c r="BK314" s="41"/>
      <c r="BL314" s="41"/>
      <c r="BM314" s="41"/>
      <c r="BN314" s="41"/>
    </row>
    <row r="315" spans="1:66" s="4" customFormat="1" ht="35.1" customHeight="1" x14ac:dyDescent="0.25">
      <c r="A315" s="222" t="s">
        <v>39</v>
      </c>
      <c r="B315" s="30">
        <v>10</v>
      </c>
      <c r="C315" s="116" t="s">
        <v>149</v>
      </c>
      <c r="D315" s="620">
        <v>1000</v>
      </c>
      <c r="E315" s="32"/>
      <c r="F315" s="117">
        <v>12</v>
      </c>
      <c r="G315" s="694">
        <v>1</v>
      </c>
      <c r="H315" s="878" t="str">
        <f t="shared" si="557"/>
        <v>023</v>
      </c>
      <c r="I315" s="397">
        <v>86321000</v>
      </c>
      <c r="J315" s="380" t="s">
        <v>4419</v>
      </c>
      <c r="K315" s="494" t="s">
        <v>4420</v>
      </c>
      <c r="L315" s="726">
        <v>0</v>
      </c>
      <c r="M315" s="727">
        <v>0</v>
      </c>
      <c r="N315" s="931"/>
      <c r="O315" s="530">
        <f t="shared" si="593"/>
        <v>0</v>
      </c>
      <c r="P315" s="530">
        <f t="shared" si="594"/>
        <v>0</v>
      </c>
      <c r="Q315" s="646"/>
      <c r="R315" s="536"/>
      <c r="S315" s="536"/>
      <c r="T315" s="536"/>
      <c r="U315" s="536"/>
      <c r="V315" s="536"/>
      <c r="W315" s="683" t="str">
        <f t="shared" si="595"/>
        <v>OK</v>
      </c>
      <c r="X315" s="141"/>
      <c r="Y315" s="141"/>
      <c r="Z315" s="552"/>
      <c r="AA315" s="552"/>
      <c r="AB315" s="683" t="str">
        <f t="shared" si="596"/>
        <v>OK</v>
      </c>
      <c r="AC315" s="593"/>
      <c r="AD315" s="530">
        <f t="shared" si="597"/>
        <v>0</v>
      </c>
      <c r="AE315" s="842">
        <f t="shared" si="598"/>
        <v>0</v>
      </c>
      <c r="AF315" s="931"/>
      <c r="AG315" s="530">
        <f t="shared" si="599"/>
        <v>0</v>
      </c>
      <c r="AH315" s="530">
        <f t="shared" si="600"/>
        <v>0</v>
      </c>
      <c r="AI315" s="641"/>
      <c r="AJ315" s="537"/>
      <c r="AK315" s="537"/>
      <c r="AL315" s="537"/>
      <c r="AM315" s="537"/>
      <c r="AN315" s="537"/>
      <c r="AO315" s="683" t="str">
        <f t="shared" si="601"/>
        <v>OK</v>
      </c>
      <c r="AP315" s="141"/>
      <c r="AQ315" s="141"/>
      <c r="AR315" s="552"/>
      <c r="AS315" s="552"/>
      <c r="AT315" s="683" t="str">
        <f t="shared" si="602"/>
        <v>OK</v>
      </c>
      <c r="AU315" s="593"/>
      <c r="AV315" s="530">
        <f t="shared" si="603"/>
        <v>0</v>
      </c>
      <c r="AW315" s="842">
        <f t="shared" si="604"/>
        <v>0</v>
      </c>
      <c r="AX315" s="115">
        <f>L315</f>
        <v>0</v>
      </c>
      <c r="AY315" s="5">
        <f>AE315</f>
        <v>0</v>
      </c>
      <c r="AZ315" s="7">
        <f>AY315-AX315</f>
        <v>0</v>
      </c>
      <c r="BA315" s="335" t="e">
        <f>AZ315/AX315</f>
        <v>#DIV/0!</v>
      </c>
      <c r="BB315" s="23">
        <f>M315</f>
        <v>0</v>
      </c>
      <c r="BC315" s="5">
        <f>AW315</f>
        <v>0</v>
      </c>
      <c r="BD315" s="7">
        <f>BC315-BB315</f>
        <v>0</v>
      </c>
      <c r="BE315" s="335" t="e">
        <f>BD315/BB315</f>
        <v>#DIV/0!</v>
      </c>
      <c r="BF315" s="41"/>
      <c r="BG315" s="826" t="str">
        <f>RIGHT(LEFT(I315,3),2)&amp;"."&amp;RIGHT(LEFT(I315,5),2)</f>
        <v>63.21</v>
      </c>
      <c r="BH315" s="607" t="b">
        <f>COUNTIF('Codes SEC'!$B$2:$B$250,Ministres!BG315)&gt;0</f>
        <v>1</v>
      </c>
      <c r="BI315" s="41"/>
      <c r="BJ315" s="41"/>
      <c r="BK315" s="41"/>
      <c r="BL315" s="41"/>
      <c r="BM315" s="41"/>
      <c r="BN315" s="41"/>
    </row>
    <row r="316" spans="1:66" s="27" customFormat="1" ht="12.75" customHeight="1" x14ac:dyDescent="0.25">
      <c r="A316" s="225"/>
      <c r="B316" s="206"/>
      <c r="C316" s="253"/>
      <c r="D316" s="621"/>
      <c r="E316" s="275"/>
      <c r="F316" s="269"/>
      <c r="G316" s="695"/>
      <c r="H316" s="886"/>
      <c r="I316" s="403"/>
      <c r="J316" s="381"/>
      <c r="K316" s="514" t="s">
        <v>59</v>
      </c>
      <c r="L316" s="313">
        <f t="shared" ref="L316:P316" si="605">L313+L314+L315</f>
        <v>0</v>
      </c>
      <c r="M316" s="728">
        <f t="shared" si="605"/>
        <v>0</v>
      </c>
      <c r="N316" s="930">
        <f t="shared" si="605"/>
        <v>0</v>
      </c>
      <c r="O316" s="790">
        <f t="shared" si="605"/>
        <v>0</v>
      </c>
      <c r="P316" s="790">
        <f t="shared" si="605"/>
        <v>0</v>
      </c>
      <c r="Q316" s="787">
        <f t="shared" ref="Q316:BE316" si="606">Q313+Q314+Q315</f>
        <v>0</v>
      </c>
      <c r="R316" s="648">
        <f t="shared" si="606"/>
        <v>0</v>
      </c>
      <c r="S316" s="648">
        <f t="shared" si="606"/>
        <v>0</v>
      </c>
      <c r="T316" s="648">
        <f t="shared" si="606"/>
        <v>0</v>
      </c>
      <c r="U316" s="648">
        <f t="shared" si="606"/>
        <v>0</v>
      </c>
      <c r="V316" s="648">
        <f t="shared" si="606"/>
        <v>0</v>
      </c>
      <c r="W316" s="790"/>
      <c r="X316" s="649">
        <f t="shared" si="606"/>
        <v>0</v>
      </c>
      <c r="Y316" s="649">
        <f t="shared" si="606"/>
        <v>0</v>
      </c>
      <c r="Z316" s="648">
        <f t="shared" si="606"/>
        <v>0</v>
      </c>
      <c r="AA316" s="648">
        <f t="shared" si="606"/>
        <v>0</v>
      </c>
      <c r="AB316" s="790"/>
      <c r="AC316" s="649">
        <f t="shared" si="606"/>
        <v>0</v>
      </c>
      <c r="AD316" s="790">
        <f>AD313+AD314+AD315</f>
        <v>0</v>
      </c>
      <c r="AE316" s="843">
        <f>AE313+AE314+AE315</f>
        <v>0</v>
      </c>
      <c r="AF316" s="930">
        <f t="shared" ref="AF316:AH316" si="607">AF313+AF314+AF315</f>
        <v>0</v>
      </c>
      <c r="AG316" s="790">
        <f t="shared" si="607"/>
        <v>0</v>
      </c>
      <c r="AH316" s="790">
        <f t="shared" si="607"/>
        <v>0</v>
      </c>
      <c r="AI316" s="787">
        <f t="shared" si="606"/>
        <v>0</v>
      </c>
      <c r="AJ316" s="648">
        <f t="shared" si="606"/>
        <v>0</v>
      </c>
      <c r="AK316" s="648">
        <f t="shared" si="606"/>
        <v>0</v>
      </c>
      <c r="AL316" s="648">
        <f t="shared" si="606"/>
        <v>0</v>
      </c>
      <c r="AM316" s="648">
        <f t="shared" si="606"/>
        <v>0</v>
      </c>
      <c r="AN316" s="648">
        <f t="shared" si="606"/>
        <v>0</v>
      </c>
      <c r="AO316" s="790"/>
      <c r="AP316" s="649">
        <f t="shared" si="606"/>
        <v>0</v>
      </c>
      <c r="AQ316" s="649">
        <f t="shared" si="606"/>
        <v>0</v>
      </c>
      <c r="AR316" s="648">
        <f t="shared" si="606"/>
        <v>0</v>
      </c>
      <c r="AS316" s="648">
        <f t="shared" si="606"/>
        <v>0</v>
      </c>
      <c r="AT316" s="790"/>
      <c r="AU316" s="649">
        <f t="shared" si="606"/>
        <v>0</v>
      </c>
      <c r="AV316" s="790">
        <f t="shared" ref="AV316" si="608">AV313+AV314+AV315</f>
        <v>0</v>
      </c>
      <c r="AW316" s="843">
        <f t="shared" si="606"/>
        <v>0</v>
      </c>
      <c r="AX316" s="336">
        <f t="shared" si="606"/>
        <v>0</v>
      </c>
      <c r="AY316" s="337">
        <f t="shared" si="606"/>
        <v>0</v>
      </c>
      <c r="AZ316" s="338">
        <f t="shared" si="606"/>
        <v>0</v>
      </c>
      <c r="BA316" s="339" t="e">
        <f t="shared" si="606"/>
        <v>#DIV/0!</v>
      </c>
      <c r="BB316" s="322">
        <f t="shared" si="606"/>
        <v>0</v>
      </c>
      <c r="BC316" s="337">
        <f t="shared" si="606"/>
        <v>0</v>
      </c>
      <c r="BD316" s="338">
        <f t="shared" si="606"/>
        <v>0</v>
      </c>
      <c r="BE316" s="339" t="e">
        <f t="shared" si="606"/>
        <v>#DIV/0!</v>
      </c>
      <c r="BF316" s="41"/>
      <c r="BG316" s="826"/>
      <c r="BH316" s="607"/>
      <c r="BI316" s="40"/>
      <c r="BJ316" s="40"/>
      <c r="BK316" s="40"/>
      <c r="BL316" s="40"/>
      <c r="BM316" s="40"/>
      <c r="BN316" s="40"/>
    </row>
    <row r="317" spans="1:66" ht="12.75" customHeight="1" x14ac:dyDescent="0.25">
      <c r="A317" s="226"/>
      <c r="B317" s="207"/>
      <c r="C317" s="254"/>
      <c r="D317" s="300"/>
      <c r="E317" s="276"/>
      <c r="F317" s="300"/>
      <c r="G317" s="696"/>
      <c r="H317" s="887"/>
      <c r="I317" s="444"/>
      <c r="J317" s="393"/>
      <c r="K317" s="404" t="s">
        <v>3647</v>
      </c>
      <c r="L317" s="729">
        <f t="shared" ref="L317:P317" si="609">L316+L309</f>
        <v>3760</v>
      </c>
      <c r="M317" s="742">
        <f t="shared" si="609"/>
        <v>3801</v>
      </c>
      <c r="N317" s="844">
        <f t="shared" si="609"/>
        <v>0</v>
      </c>
      <c r="O317" s="665">
        <f t="shared" si="609"/>
        <v>-3760</v>
      </c>
      <c r="P317" s="665">
        <f t="shared" si="609"/>
        <v>0</v>
      </c>
      <c r="Q317" s="638">
        <f t="shared" ref="Q317:V317" si="610">Q316+Q309</f>
        <v>0</v>
      </c>
      <c r="R317" s="130">
        <f t="shared" si="610"/>
        <v>0</v>
      </c>
      <c r="S317" s="130">
        <f t="shared" si="610"/>
        <v>0</v>
      </c>
      <c r="T317" s="130">
        <f t="shared" si="610"/>
        <v>0</v>
      </c>
      <c r="U317" s="130">
        <f t="shared" si="610"/>
        <v>0</v>
      </c>
      <c r="V317" s="130">
        <f t="shared" si="610"/>
        <v>0</v>
      </c>
      <c r="W317" s="665"/>
      <c r="X317" s="130">
        <f>X316+X309</f>
        <v>0</v>
      </c>
      <c r="Y317" s="130">
        <f>Y316+Y309</f>
        <v>0</v>
      </c>
      <c r="Z317" s="130">
        <f>Z316+Z309</f>
        <v>0</v>
      </c>
      <c r="AA317" s="130">
        <f>AA316+AA309</f>
        <v>0</v>
      </c>
      <c r="AB317" s="665"/>
      <c r="AC317" s="130">
        <f t="shared" ref="AC317:AN317" si="611">AC316+AC309</f>
        <v>0</v>
      </c>
      <c r="AD317" s="665">
        <f>AD316+AD309</f>
        <v>0</v>
      </c>
      <c r="AE317" s="845">
        <f>AE316+AE309</f>
        <v>0</v>
      </c>
      <c r="AF317" s="844">
        <f t="shared" ref="AF317:AH317" si="612">AF316+AF309</f>
        <v>0</v>
      </c>
      <c r="AG317" s="665">
        <f t="shared" si="612"/>
        <v>-3801</v>
      </c>
      <c r="AH317" s="665">
        <f t="shared" si="612"/>
        <v>0</v>
      </c>
      <c r="AI317" s="638">
        <f t="shared" si="611"/>
        <v>0</v>
      </c>
      <c r="AJ317" s="130">
        <f t="shared" si="611"/>
        <v>0</v>
      </c>
      <c r="AK317" s="130">
        <f t="shared" si="611"/>
        <v>0</v>
      </c>
      <c r="AL317" s="130">
        <f t="shared" si="611"/>
        <v>0</v>
      </c>
      <c r="AM317" s="130">
        <f t="shared" si="611"/>
        <v>0</v>
      </c>
      <c r="AN317" s="130">
        <f t="shared" si="611"/>
        <v>0</v>
      </c>
      <c r="AO317" s="665"/>
      <c r="AP317" s="130">
        <f>AP316+AP309</f>
        <v>0</v>
      </c>
      <c r="AQ317" s="130">
        <f>AQ316+AQ309</f>
        <v>0</v>
      </c>
      <c r="AR317" s="130">
        <f>AR316+AR309</f>
        <v>0</v>
      </c>
      <c r="AS317" s="130">
        <f>AS316+AS309</f>
        <v>0</v>
      </c>
      <c r="AT317" s="665"/>
      <c r="AU317" s="130">
        <f t="shared" ref="AU317:BE317" si="613">AU316+AU309</f>
        <v>0</v>
      </c>
      <c r="AV317" s="665">
        <f t="shared" ref="AV317" si="614">AV316+AV309</f>
        <v>0</v>
      </c>
      <c r="AW317" s="845">
        <f t="shared" si="613"/>
        <v>0</v>
      </c>
      <c r="AX317" s="314">
        <f t="shared" si="613"/>
        <v>3760</v>
      </c>
      <c r="AY317" s="131">
        <f t="shared" si="613"/>
        <v>0</v>
      </c>
      <c r="AZ317" s="132">
        <f t="shared" si="613"/>
        <v>-3760</v>
      </c>
      <c r="BA317" s="340" t="e">
        <f t="shared" si="613"/>
        <v>#DIV/0!</v>
      </c>
      <c r="BB317" s="310">
        <f t="shared" si="613"/>
        <v>3801</v>
      </c>
      <c r="BC317" s="131">
        <f t="shared" si="613"/>
        <v>0</v>
      </c>
      <c r="BD317" s="132">
        <f t="shared" si="613"/>
        <v>-3801</v>
      </c>
      <c r="BE317" s="340" t="e">
        <f t="shared" si="613"/>
        <v>#DIV/0!</v>
      </c>
      <c r="BF317" s="40"/>
      <c r="BG317" s="826"/>
      <c r="BH317" s="607"/>
    </row>
    <row r="318" spans="1:66" ht="12.75" customHeight="1" x14ac:dyDescent="0.25">
      <c r="A318" s="222"/>
      <c r="C318" s="116"/>
      <c r="D318" s="620"/>
      <c r="F318" s="117"/>
      <c r="G318" s="690"/>
      <c r="H318" s="878"/>
      <c r="I318" s="397"/>
      <c r="J318" s="380"/>
      <c r="K318" s="405" t="s">
        <v>208</v>
      </c>
      <c r="L318" s="731">
        <v>0</v>
      </c>
      <c r="M318" s="732">
        <v>0</v>
      </c>
      <c r="N318" s="929">
        <v>0</v>
      </c>
      <c r="O318" s="530">
        <v>0</v>
      </c>
      <c r="P318" s="530">
        <v>0</v>
      </c>
      <c r="Q318" s="641">
        <v>0</v>
      </c>
      <c r="R318" s="537">
        <v>0</v>
      </c>
      <c r="S318" s="537">
        <v>0</v>
      </c>
      <c r="T318" s="537">
        <v>0</v>
      </c>
      <c r="U318" s="537">
        <v>0</v>
      </c>
      <c r="V318" s="537">
        <v>0</v>
      </c>
      <c r="W318" s="530"/>
      <c r="X318" s="142">
        <v>0</v>
      </c>
      <c r="Y318" s="142">
        <v>0</v>
      </c>
      <c r="Z318" s="537">
        <v>0</v>
      </c>
      <c r="AA318" s="537">
        <v>0</v>
      </c>
      <c r="AB318" s="530"/>
      <c r="AC318" s="142">
        <v>0</v>
      </c>
      <c r="AD318" s="530">
        <v>0</v>
      </c>
      <c r="AE318" s="842">
        <v>0</v>
      </c>
      <c r="AF318" s="929">
        <v>0</v>
      </c>
      <c r="AG318" s="530">
        <v>0</v>
      </c>
      <c r="AH318" s="530">
        <v>0</v>
      </c>
      <c r="AI318" s="641">
        <v>0</v>
      </c>
      <c r="AJ318" s="537">
        <v>0</v>
      </c>
      <c r="AK318" s="537">
        <v>0</v>
      </c>
      <c r="AL318" s="537">
        <v>0</v>
      </c>
      <c r="AM318" s="537">
        <v>0</v>
      </c>
      <c r="AN318" s="537">
        <v>0</v>
      </c>
      <c r="AO318" s="530"/>
      <c r="AP318" s="142">
        <v>0</v>
      </c>
      <c r="AQ318" s="142">
        <v>0</v>
      </c>
      <c r="AR318" s="537">
        <v>0</v>
      </c>
      <c r="AS318" s="537">
        <v>0</v>
      </c>
      <c r="AT318" s="530"/>
      <c r="AU318" s="142">
        <v>0</v>
      </c>
      <c r="AV318" s="530">
        <v>0</v>
      </c>
      <c r="AW318" s="842">
        <v>0</v>
      </c>
      <c r="AX318" s="115">
        <v>0</v>
      </c>
      <c r="AY318" s="5">
        <v>0</v>
      </c>
      <c r="AZ318" s="5">
        <v>0</v>
      </c>
      <c r="BA318" s="335">
        <v>0</v>
      </c>
      <c r="BB318" s="23">
        <v>0</v>
      </c>
      <c r="BC318" s="5">
        <v>0</v>
      </c>
      <c r="BD318" s="5">
        <v>0</v>
      </c>
      <c r="BE318" s="335">
        <v>0</v>
      </c>
      <c r="BG318" s="826"/>
      <c r="BH318" s="607"/>
    </row>
    <row r="319" spans="1:66" ht="12.75" customHeight="1" x14ac:dyDescent="0.25">
      <c r="A319" s="222"/>
      <c r="C319" s="116"/>
      <c r="D319" s="620"/>
      <c r="F319" s="117"/>
      <c r="G319" s="694"/>
      <c r="H319" s="878"/>
      <c r="I319" s="397"/>
      <c r="J319" s="380"/>
      <c r="K319" s="405" t="s">
        <v>96</v>
      </c>
      <c r="L319" s="731">
        <v>0</v>
      </c>
      <c r="M319" s="732">
        <v>0</v>
      </c>
      <c r="N319" s="929">
        <v>0</v>
      </c>
      <c r="O319" s="530">
        <v>0</v>
      </c>
      <c r="P319" s="530">
        <v>0</v>
      </c>
      <c r="Q319" s="641">
        <v>0</v>
      </c>
      <c r="R319" s="537">
        <v>0</v>
      </c>
      <c r="S319" s="537">
        <v>0</v>
      </c>
      <c r="T319" s="537">
        <v>0</v>
      </c>
      <c r="U319" s="537">
        <v>0</v>
      </c>
      <c r="V319" s="537">
        <v>0</v>
      </c>
      <c r="W319" s="530"/>
      <c r="X319" s="142">
        <v>0</v>
      </c>
      <c r="Y319" s="142">
        <v>0</v>
      </c>
      <c r="Z319" s="537">
        <v>0</v>
      </c>
      <c r="AA319" s="537">
        <v>0</v>
      </c>
      <c r="AB319" s="530"/>
      <c r="AC319" s="142">
        <v>0</v>
      </c>
      <c r="AD319" s="530">
        <v>0</v>
      </c>
      <c r="AE319" s="842">
        <v>0</v>
      </c>
      <c r="AF319" s="929">
        <v>0</v>
      </c>
      <c r="AG319" s="530">
        <v>0</v>
      </c>
      <c r="AH319" s="530">
        <v>0</v>
      </c>
      <c r="AI319" s="641">
        <v>0</v>
      </c>
      <c r="AJ319" s="537">
        <v>0</v>
      </c>
      <c r="AK319" s="537">
        <v>0</v>
      </c>
      <c r="AL319" s="537">
        <v>0</v>
      </c>
      <c r="AM319" s="537">
        <v>0</v>
      </c>
      <c r="AN319" s="537">
        <v>0</v>
      </c>
      <c r="AO319" s="530"/>
      <c r="AP319" s="142">
        <v>0</v>
      </c>
      <c r="AQ319" s="142">
        <v>0</v>
      </c>
      <c r="AR319" s="537">
        <v>0</v>
      </c>
      <c r="AS319" s="537">
        <v>0</v>
      </c>
      <c r="AT319" s="530"/>
      <c r="AU319" s="142">
        <v>0</v>
      </c>
      <c r="AV319" s="530">
        <v>0</v>
      </c>
      <c r="AW319" s="842">
        <v>0</v>
      </c>
      <c r="AX319" s="115">
        <v>0</v>
      </c>
      <c r="AY319" s="5">
        <v>0</v>
      </c>
      <c r="AZ319" s="5">
        <v>0</v>
      </c>
      <c r="BA319" s="335">
        <v>0</v>
      </c>
      <c r="BB319" s="23">
        <v>0</v>
      </c>
      <c r="BC319" s="5">
        <v>0</v>
      </c>
      <c r="BD319" s="5">
        <v>0</v>
      </c>
      <c r="BE319" s="335">
        <v>0</v>
      </c>
      <c r="BG319" s="826"/>
      <c r="BH319" s="607"/>
    </row>
    <row r="320" spans="1:66" ht="12.75" customHeight="1" x14ac:dyDescent="0.25">
      <c r="A320" s="222"/>
      <c r="C320" s="116"/>
      <c r="D320" s="620"/>
      <c r="F320" s="117"/>
      <c r="G320" s="694"/>
      <c r="H320" s="878"/>
      <c r="I320" s="397"/>
      <c r="J320" s="380"/>
      <c r="K320" s="405" t="s">
        <v>209</v>
      </c>
      <c r="L320" s="731">
        <v>0</v>
      </c>
      <c r="M320" s="732">
        <v>0</v>
      </c>
      <c r="N320" s="929">
        <v>0</v>
      </c>
      <c r="O320" s="530">
        <v>0</v>
      </c>
      <c r="P320" s="530">
        <v>0</v>
      </c>
      <c r="Q320" s="641">
        <v>0</v>
      </c>
      <c r="R320" s="537">
        <v>0</v>
      </c>
      <c r="S320" s="537">
        <v>0</v>
      </c>
      <c r="T320" s="537">
        <v>0</v>
      </c>
      <c r="U320" s="537">
        <v>0</v>
      </c>
      <c r="V320" s="537">
        <v>0</v>
      </c>
      <c r="W320" s="530"/>
      <c r="X320" s="142">
        <v>0</v>
      </c>
      <c r="Y320" s="142">
        <v>0</v>
      </c>
      <c r="Z320" s="537">
        <v>0</v>
      </c>
      <c r="AA320" s="537">
        <v>0</v>
      </c>
      <c r="AB320" s="530"/>
      <c r="AC320" s="142">
        <v>0</v>
      </c>
      <c r="AD320" s="530">
        <v>0</v>
      </c>
      <c r="AE320" s="842">
        <v>0</v>
      </c>
      <c r="AF320" s="929">
        <v>0</v>
      </c>
      <c r="AG320" s="530">
        <v>0</v>
      </c>
      <c r="AH320" s="530">
        <v>0</v>
      </c>
      <c r="AI320" s="641">
        <v>0</v>
      </c>
      <c r="AJ320" s="537">
        <v>0</v>
      </c>
      <c r="AK320" s="537">
        <v>0</v>
      </c>
      <c r="AL320" s="537">
        <v>0</v>
      </c>
      <c r="AM320" s="537">
        <v>0</v>
      </c>
      <c r="AN320" s="537">
        <v>0</v>
      </c>
      <c r="AO320" s="530"/>
      <c r="AP320" s="142">
        <v>0</v>
      </c>
      <c r="AQ320" s="142">
        <v>0</v>
      </c>
      <c r="AR320" s="537">
        <v>0</v>
      </c>
      <c r="AS320" s="537">
        <v>0</v>
      </c>
      <c r="AT320" s="530"/>
      <c r="AU320" s="142">
        <v>0</v>
      </c>
      <c r="AV320" s="530">
        <v>0</v>
      </c>
      <c r="AW320" s="842">
        <v>0</v>
      </c>
      <c r="AX320" s="115">
        <v>0</v>
      </c>
      <c r="AY320" s="5">
        <v>0</v>
      </c>
      <c r="AZ320" s="5">
        <v>0</v>
      </c>
      <c r="BA320" s="335">
        <v>0</v>
      </c>
      <c r="BB320" s="23">
        <v>0</v>
      </c>
      <c r="BC320" s="5">
        <v>0</v>
      </c>
      <c r="BD320" s="5">
        <v>0</v>
      </c>
      <c r="BE320" s="335">
        <v>0</v>
      </c>
      <c r="BG320" s="826"/>
      <c r="BH320" s="607"/>
    </row>
    <row r="321" spans="1:66" ht="12.75" customHeight="1" x14ac:dyDescent="0.25">
      <c r="A321" s="222"/>
      <c r="C321" s="116"/>
      <c r="D321" s="620"/>
      <c r="F321" s="117"/>
      <c r="G321" s="694"/>
      <c r="H321" s="878"/>
      <c r="I321" s="397"/>
      <c r="J321" s="380"/>
      <c r="K321" s="405" t="s">
        <v>210</v>
      </c>
      <c r="L321" s="731">
        <v>0</v>
      </c>
      <c r="M321" s="732">
        <v>0</v>
      </c>
      <c r="N321" s="929">
        <v>0</v>
      </c>
      <c r="O321" s="530">
        <v>0</v>
      </c>
      <c r="P321" s="530">
        <v>0</v>
      </c>
      <c r="Q321" s="641">
        <v>0</v>
      </c>
      <c r="R321" s="537">
        <v>0</v>
      </c>
      <c r="S321" s="537">
        <v>0</v>
      </c>
      <c r="T321" s="537">
        <v>0</v>
      </c>
      <c r="U321" s="537">
        <v>0</v>
      </c>
      <c r="V321" s="537">
        <v>0</v>
      </c>
      <c r="W321" s="530"/>
      <c r="X321" s="142">
        <v>0</v>
      </c>
      <c r="Y321" s="142">
        <v>0</v>
      </c>
      <c r="Z321" s="537">
        <v>0</v>
      </c>
      <c r="AA321" s="537">
        <v>0</v>
      </c>
      <c r="AB321" s="530"/>
      <c r="AC321" s="142">
        <v>0</v>
      </c>
      <c r="AD321" s="530">
        <v>0</v>
      </c>
      <c r="AE321" s="842">
        <v>0</v>
      </c>
      <c r="AF321" s="929">
        <v>0</v>
      </c>
      <c r="AG321" s="530">
        <v>0</v>
      </c>
      <c r="AH321" s="530">
        <v>0</v>
      </c>
      <c r="AI321" s="641">
        <v>0</v>
      </c>
      <c r="AJ321" s="537">
        <v>0</v>
      </c>
      <c r="AK321" s="537">
        <v>0</v>
      </c>
      <c r="AL321" s="537">
        <v>0</v>
      </c>
      <c r="AM321" s="537">
        <v>0</v>
      </c>
      <c r="AN321" s="537">
        <v>0</v>
      </c>
      <c r="AO321" s="530"/>
      <c r="AP321" s="142">
        <v>0</v>
      </c>
      <c r="AQ321" s="142">
        <v>0</v>
      </c>
      <c r="AR321" s="537">
        <v>0</v>
      </c>
      <c r="AS321" s="537">
        <v>0</v>
      </c>
      <c r="AT321" s="530"/>
      <c r="AU321" s="142">
        <v>0</v>
      </c>
      <c r="AV321" s="530">
        <v>0</v>
      </c>
      <c r="AW321" s="842">
        <v>0</v>
      </c>
      <c r="AX321" s="115">
        <v>0</v>
      </c>
      <c r="AY321" s="5">
        <v>0</v>
      </c>
      <c r="AZ321" s="5">
        <v>0</v>
      </c>
      <c r="BA321" s="335">
        <v>0</v>
      </c>
      <c r="BB321" s="23">
        <v>0</v>
      </c>
      <c r="BC321" s="5">
        <v>0</v>
      </c>
      <c r="BD321" s="5">
        <v>0</v>
      </c>
      <c r="BE321" s="335">
        <v>0</v>
      </c>
      <c r="BG321" s="826"/>
      <c r="BH321" s="607"/>
    </row>
    <row r="322" spans="1:66" ht="12.75" customHeight="1" x14ac:dyDescent="0.25">
      <c r="A322" s="222"/>
      <c r="C322" s="116"/>
      <c r="D322" s="620"/>
      <c r="F322" s="117"/>
      <c r="G322" s="694"/>
      <c r="H322" s="878"/>
      <c r="I322" s="397"/>
      <c r="J322" s="380"/>
      <c r="K322" s="406" t="s">
        <v>53</v>
      </c>
      <c r="L322" s="731">
        <v>0</v>
      </c>
      <c r="M322" s="732">
        <v>0</v>
      </c>
      <c r="N322" s="929">
        <v>0</v>
      </c>
      <c r="O322" s="530">
        <v>0</v>
      </c>
      <c r="P322" s="530">
        <v>0</v>
      </c>
      <c r="Q322" s="641">
        <v>0</v>
      </c>
      <c r="R322" s="537">
        <v>0</v>
      </c>
      <c r="S322" s="537">
        <v>0</v>
      </c>
      <c r="T322" s="537">
        <v>0</v>
      </c>
      <c r="U322" s="537">
        <v>0</v>
      </c>
      <c r="V322" s="537">
        <v>0</v>
      </c>
      <c r="W322" s="530"/>
      <c r="X322" s="142">
        <v>0</v>
      </c>
      <c r="Y322" s="142">
        <v>0</v>
      </c>
      <c r="Z322" s="537">
        <v>0</v>
      </c>
      <c r="AA322" s="537">
        <v>0</v>
      </c>
      <c r="AB322" s="530"/>
      <c r="AC322" s="142">
        <v>0</v>
      </c>
      <c r="AD322" s="530">
        <v>0</v>
      </c>
      <c r="AE322" s="842">
        <v>0</v>
      </c>
      <c r="AF322" s="929">
        <v>0</v>
      </c>
      <c r="AG322" s="530">
        <v>0</v>
      </c>
      <c r="AH322" s="530">
        <v>0</v>
      </c>
      <c r="AI322" s="641">
        <v>0</v>
      </c>
      <c r="AJ322" s="537">
        <v>0</v>
      </c>
      <c r="AK322" s="537">
        <v>0</v>
      </c>
      <c r="AL322" s="537">
        <v>0</v>
      </c>
      <c r="AM322" s="537">
        <v>0</v>
      </c>
      <c r="AN322" s="537">
        <v>0</v>
      </c>
      <c r="AO322" s="530"/>
      <c r="AP322" s="142">
        <v>0</v>
      </c>
      <c r="AQ322" s="142">
        <v>0</v>
      </c>
      <c r="AR322" s="537">
        <v>0</v>
      </c>
      <c r="AS322" s="537">
        <v>0</v>
      </c>
      <c r="AT322" s="530"/>
      <c r="AU322" s="142">
        <v>0</v>
      </c>
      <c r="AV322" s="530">
        <v>0</v>
      </c>
      <c r="AW322" s="842">
        <v>0</v>
      </c>
      <c r="AX322" s="115">
        <v>0</v>
      </c>
      <c r="AY322" s="5">
        <v>0</v>
      </c>
      <c r="AZ322" s="5">
        <v>0</v>
      </c>
      <c r="BA322" s="335">
        <v>0</v>
      </c>
      <c r="BB322" s="23">
        <v>0</v>
      </c>
      <c r="BC322" s="5">
        <v>0</v>
      </c>
      <c r="BD322" s="5">
        <v>0</v>
      </c>
      <c r="BE322" s="335">
        <v>0</v>
      </c>
      <c r="BG322" s="826"/>
      <c r="BH322" s="607"/>
    </row>
    <row r="323" spans="1:66" ht="12.75" customHeight="1" x14ac:dyDescent="0.25">
      <c r="A323" s="222"/>
      <c r="C323" s="116"/>
      <c r="D323" s="620"/>
      <c r="F323" s="117"/>
      <c r="G323" s="694"/>
      <c r="H323" s="878"/>
      <c r="I323" s="397"/>
      <c r="J323" s="380"/>
      <c r="K323" s="406"/>
      <c r="L323" s="731"/>
      <c r="M323" s="732"/>
      <c r="N323" s="929"/>
      <c r="O323" s="530"/>
      <c r="P323" s="530"/>
      <c r="Q323" s="641"/>
      <c r="R323" s="537"/>
      <c r="S323" s="537"/>
      <c r="T323" s="537"/>
      <c r="U323" s="537"/>
      <c r="V323" s="537"/>
      <c r="W323" s="531"/>
      <c r="X323" s="140"/>
      <c r="Y323" s="140"/>
      <c r="Z323" s="551"/>
      <c r="AA323" s="551"/>
      <c r="AB323" s="531"/>
      <c r="AC323" s="142"/>
      <c r="AD323" s="530"/>
      <c r="AE323" s="842"/>
      <c r="AF323" s="929"/>
      <c r="AG323" s="530"/>
      <c r="AH323" s="530"/>
      <c r="AI323" s="641"/>
      <c r="AJ323" s="537"/>
      <c r="AK323" s="537"/>
      <c r="AL323" s="537"/>
      <c r="AM323" s="537"/>
      <c r="AN323" s="537"/>
      <c r="AO323" s="531"/>
      <c r="AP323" s="140"/>
      <c r="AQ323" s="140"/>
      <c r="AR323" s="551"/>
      <c r="AS323" s="551"/>
      <c r="AT323" s="531"/>
      <c r="AU323" s="142"/>
      <c r="AV323" s="530"/>
      <c r="AW323" s="842"/>
      <c r="AX323" s="115"/>
      <c r="AY323" s="5"/>
      <c r="AZ323" s="5"/>
      <c r="BA323" s="335"/>
      <c r="BC323" s="5"/>
      <c r="BD323" s="5"/>
      <c r="BE323" s="335"/>
      <c r="BG323" s="826"/>
      <c r="BH323" s="607"/>
    </row>
    <row r="324" spans="1:66" ht="12.75" customHeight="1" x14ac:dyDescent="0.25">
      <c r="A324" s="222"/>
      <c r="C324" s="116"/>
      <c r="D324" s="620"/>
      <c r="F324" s="117"/>
      <c r="G324" s="694"/>
      <c r="H324" s="878"/>
      <c r="I324" s="397"/>
      <c r="J324" s="380"/>
      <c r="K324" s="408"/>
      <c r="L324" s="731"/>
      <c r="M324" s="732"/>
      <c r="N324" s="931"/>
      <c r="O324" s="923"/>
      <c r="P324" s="923"/>
      <c r="Q324" s="641"/>
      <c r="R324" s="537"/>
      <c r="S324" s="537"/>
      <c r="T324" s="537"/>
      <c r="U324" s="537"/>
      <c r="V324" s="537"/>
      <c r="W324" s="531"/>
      <c r="X324" s="141"/>
      <c r="Y324" s="141"/>
      <c r="Z324" s="552"/>
      <c r="AA324" s="552"/>
      <c r="AB324" s="531"/>
      <c r="AC324" s="593"/>
      <c r="AD324" s="923"/>
      <c r="AE324" s="846"/>
      <c r="AF324" s="931"/>
      <c r="AG324" s="923"/>
      <c r="AH324" s="923"/>
      <c r="AI324" s="641"/>
      <c r="AJ324" s="537"/>
      <c r="AK324" s="537"/>
      <c r="AL324" s="537"/>
      <c r="AM324" s="537"/>
      <c r="AN324" s="537"/>
      <c r="AO324" s="531"/>
      <c r="AP324" s="141"/>
      <c r="AQ324" s="141"/>
      <c r="AR324" s="552"/>
      <c r="AS324" s="552"/>
      <c r="AT324" s="531"/>
      <c r="AU324" s="593"/>
      <c r="AV324" s="923"/>
      <c r="AW324" s="846"/>
      <c r="AX324" s="115"/>
      <c r="AY324" s="5"/>
      <c r="AZ324" s="5"/>
      <c r="BA324" s="335"/>
      <c r="BC324" s="5"/>
      <c r="BD324" s="5"/>
      <c r="BE324" s="335"/>
      <c r="BG324" s="826"/>
      <c r="BH324" s="607"/>
    </row>
    <row r="325" spans="1:66" ht="12.75" customHeight="1" x14ac:dyDescent="0.25">
      <c r="A325" s="222"/>
      <c r="C325" s="116"/>
      <c r="D325" s="620"/>
      <c r="F325" s="117"/>
      <c r="G325" s="694"/>
      <c r="H325" s="878"/>
      <c r="I325" s="397"/>
      <c r="J325" s="380"/>
      <c r="K325" s="425" t="s">
        <v>6563</v>
      </c>
      <c r="L325" s="731"/>
      <c r="M325" s="732"/>
      <c r="N325" s="931"/>
      <c r="O325" s="923"/>
      <c r="P325" s="923"/>
      <c r="Q325" s="641"/>
      <c r="R325" s="537"/>
      <c r="S325" s="537"/>
      <c r="T325" s="537"/>
      <c r="U325" s="537"/>
      <c r="V325" s="537"/>
      <c r="W325" s="531"/>
      <c r="X325" s="141"/>
      <c r="Y325" s="141"/>
      <c r="Z325" s="552"/>
      <c r="AA325" s="552"/>
      <c r="AB325" s="531"/>
      <c r="AC325" s="593"/>
      <c r="AD325" s="923"/>
      <c r="AE325" s="846"/>
      <c r="AF325" s="931"/>
      <c r="AG325" s="923"/>
      <c r="AH325" s="923"/>
      <c r="AI325" s="641"/>
      <c r="AJ325" s="537"/>
      <c r="AK325" s="537"/>
      <c r="AL325" s="537"/>
      <c r="AM325" s="537"/>
      <c r="AN325" s="537"/>
      <c r="AO325" s="531"/>
      <c r="AP325" s="141"/>
      <c r="AQ325" s="141"/>
      <c r="AR325" s="552"/>
      <c r="AS325" s="552"/>
      <c r="AT325" s="531"/>
      <c r="AU325" s="593"/>
      <c r="AV325" s="923"/>
      <c r="AW325" s="846"/>
      <c r="AX325" s="115"/>
      <c r="AY325" s="5"/>
      <c r="AZ325" s="5"/>
      <c r="BA325" s="335"/>
      <c r="BC325" s="5"/>
      <c r="BD325" s="5"/>
      <c r="BE325" s="335"/>
      <c r="BG325" s="826"/>
      <c r="BH325" s="607"/>
    </row>
    <row r="326" spans="1:66" x14ac:dyDescent="0.25">
      <c r="A326" s="222"/>
      <c r="C326" s="116"/>
      <c r="D326" s="620"/>
      <c r="F326" s="117"/>
      <c r="G326" s="694"/>
      <c r="H326" s="878"/>
      <c r="I326" s="397"/>
      <c r="J326" s="380"/>
      <c r="K326" s="400" t="s">
        <v>111</v>
      </c>
      <c r="L326" s="731"/>
      <c r="M326" s="732"/>
      <c r="N326" s="931"/>
      <c r="O326" s="923"/>
      <c r="P326" s="923"/>
      <c r="Q326" s="641"/>
      <c r="R326" s="537"/>
      <c r="S326" s="537"/>
      <c r="T326" s="537"/>
      <c r="U326" s="537"/>
      <c r="V326" s="537"/>
      <c r="W326" s="531"/>
      <c r="X326" s="141"/>
      <c r="Y326" s="141"/>
      <c r="Z326" s="552"/>
      <c r="AA326" s="552"/>
      <c r="AB326" s="531"/>
      <c r="AC326" s="593"/>
      <c r="AD326" s="923"/>
      <c r="AE326" s="846"/>
      <c r="AF326" s="931"/>
      <c r="AG326" s="923"/>
      <c r="AH326" s="923"/>
      <c r="AI326" s="641"/>
      <c r="AJ326" s="537"/>
      <c r="AK326" s="537"/>
      <c r="AL326" s="537"/>
      <c r="AM326" s="537"/>
      <c r="AN326" s="537"/>
      <c r="AO326" s="531"/>
      <c r="AP326" s="141"/>
      <c r="AQ326" s="141"/>
      <c r="AR326" s="552"/>
      <c r="AS326" s="552"/>
      <c r="AT326" s="531"/>
      <c r="AU326" s="593"/>
      <c r="AV326" s="923"/>
      <c r="AW326" s="846"/>
      <c r="AX326" s="115"/>
      <c r="AY326" s="5"/>
      <c r="AZ326" s="5"/>
      <c r="BA326" s="335"/>
      <c r="BC326" s="5"/>
      <c r="BD326" s="5"/>
      <c r="BE326" s="335"/>
      <c r="BG326" s="826"/>
      <c r="BH326" s="607"/>
    </row>
    <row r="327" spans="1:66" ht="12.75" customHeight="1" x14ac:dyDescent="0.25">
      <c r="A327" s="222"/>
      <c r="C327" s="116"/>
      <c r="D327" s="620"/>
      <c r="F327" s="117"/>
      <c r="G327" s="694"/>
      <c r="H327" s="878"/>
      <c r="I327" s="397"/>
      <c r="J327" s="380"/>
      <c r="K327" s="408"/>
      <c r="L327" s="731"/>
      <c r="M327" s="732"/>
      <c r="N327" s="931"/>
      <c r="O327" s="923"/>
      <c r="P327" s="923"/>
      <c r="Q327" s="641"/>
      <c r="R327" s="537"/>
      <c r="S327" s="537"/>
      <c r="T327" s="537"/>
      <c r="U327" s="537"/>
      <c r="V327" s="537"/>
      <c r="W327" s="531"/>
      <c r="X327" s="141"/>
      <c r="Y327" s="141"/>
      <c r="Z327" s="552"/>
      <c r="AA327" s="552"/>
      <c r="AB327" s="531"/>
      <c r="AC327" s="593"/>
      <c r="AD327" s="923"/>
      <c r="AE327" s="846"/>
      <c r="AF327" s="931"/>
      <c r="AG327" s="923"/>
      <c r="AH327" s="923"/>
      <c r="AI327" s="641"/>
      <c r="AJ327" s="537"/>
      <c r="AK327" s="537"/>
      <c r="AL327" s="537"/>
      <c r="AM327" s="537"/>
      <c r="AN327" s="537"/>
      <c r="AO327" s="531"/>
      <c r="AP327" s="141"/>
      <c r="AQ327" s="141"/>
      <c r="AR327" s="552"/>
      <c r="AS327" s="552"/>
      <c r="AT327" s="531"/>
      <c r="AU327" s="593"/>
      <c r="AV327" s="923"/>
      <c r="AW327" s="846"/>
      <c r="AX327" s="115"/>
      <c r="AY327" s="5"/>
      <c r="AZ327" s="5"/>
      <c r="BA327" s="335"/>
      <c r="BC327" s="5"/>
      <c r="BD327" s="5"/>
      <c r="BE327" s="335"/>
      <c r="BG327" s="826"/>
      <c r="BH327" s="607"/>
    </row>
    <row r="328" spans="1:66" ht="46.2" customHeight="1" x14ac:dyDescent="0.25">
      <c r="A328" s="222" t="s">
        <v>39</v>
      </c>
      <c r="B328" s="30">
        <v>10</v>
      </c>
      <c r="C328" s="116" t="s">
        <v>149</v>
      </c>
      <c r="D328" s="620">
        <v>1000</v>
      </c>
      <c r="F328" s="117">
        <v>12</v>
      </c>
      <c r="G328" s="694">
        <v>1</v>
      </c>
      <c r="H328" s="878" t="str">
        <f t="shared" si="557"/>
        <v>024</v>
      </c>
      <c r="I328" s="397" t="s">
        <v>3257</v>
      </c>
      <c r="J328" s="380" t="s">
        <v>1966</v>
      </c>
      <c r="K328" s="713" t="s">
        <v>5667</v>
      </c>
      <c r="L328" s="726">
        <v>200</v>
      </c>
      <c r="M328" s="727">
        <v>200</v>
      </c>
      <c r="N328" s="931"/>
      <c r="O328" s="530">
        <f t="shared" ref="O328:O335" si="615">IF(N328&gt;L328,"0 ",N328-L328)</f>
        <v>-200</v>
      </c>
      <c r="P328" s="530" t="str">
        <f t="shared" ref="P328:P335" si="616">IF(N328&lt;L328,"0 ",N328-L328)</f>
        <v xml:space="preserve">0 </v>
      </c>
      <c r="Q328" s="646"/>
      <c r="R328" s="536"/>
      <c r="S328" s="536"/>
      <c r="T328" s="536"/>
      <c r="U328" s="536"/>
      <c r="V328" s="536"/>
      <c r="W328" s="683" t="str">
        <f t="shared" ref="W328:W335" si="617">IF(SUM(Q328:V328)=X328,"OK",SUM(Q328:V328)-X328)</f>
        <v>OK</v>
      </c>
      <c r="X328" s="141"/>
      <c r="Y328" s="141"/>
      <c r="Z328" s="552"/>
      <c r="AA328" s="552"/>
      <c r="AB328" s="683" t="str">
        <f t="shared" ref="AB328:AB335" si="618">IF(SUM(Z328:AA328)=AC328,"OK",SUM(Z328:AA328)-AC328)</f>
        <v>OK</v>
      </c>
      <c r="AC328" s="593"/>
      <c r="AD328" s="530">
        <f t="shared" ref="AD328:AD335" si="619">X328+Y328+AC328</f>
        <v>0</v>
      </c>
      <c r="AE328" s="842">
        <f t="shared" ref="AE328:AE335" si="620">N328+AD328</f>
        <v>0</v>
      </c>
      <c r="AF328" s="931"/>
      <c r="AG328" s="530">
        <f t="shared" ref="AG328:AG335" si="621">IF(AF328&gt;M328,"0 ",AF328-M328)</f>
        <v>-200</v>
      </c>
      <c r="AH328" s="530" t="str">
        <f t="shared" ref="AH328:AH335" si="622">IF(AF328&lt;M328,"0 ",AF328-M328)</f>
        <v xml:space="preserve">0 </v>
      </c>
      <c r="AI328" s="641"/>
      <c r="AJ328" s="537"/>
      <c r="AK328" s="537"/>
      <c r="AL328" s="537"/>
      <c r="AM328" s="537"/>
      <c r="AN328" s="537"/>
      <c r="AO328" s="683" t="str">
        <f t="shared" ref="AO328:AO335" si="623">IF(SUM(AI328:AN328)=AP328,"OK",SUM(AI328:AN328)-AP328)</f>
        <v>OK</v>
      </c>
      <c r="AP328" s="141"/>
      <c r="AQ328" s="141"/>
      <c r="AR328" s="552"/>
      <c r="AS328" s="552"/>
      <c r="AT328" s="683" t="str">
        <f t="shared" ref="AT328:AT335" si="624">IF(SUM(AR328:AS328)=AU328,"OK",SUM(AR328:AS328)-AU328)</f>
        <v>OK</v>
      </c>
      <c r="AU328" s="593"/>
      <c r="AV328" s="530">
        <f t="shared" ref="AV328:AV335" si="625">AP328+AQ328+AU328</f>
        <v>0</v>
      </c>
      <c r="AW328" s="842">
        <f t="shared" ref="AW328:AW335" si="626">AF328+AV328</f>
        <v>0</v>
      </c>
      <c r="AX328" s="115">
        <f t="shared" ref="AX328:AX335" si="627">L328</f>
        <v>200</v>
      </c>
      <c r="AY328" s="5">
        <f t="shared" ref="AY328:AY335" si="628">AE328</f>
        <v>0</v>
      </c>
      <c r="AZ328" s="7">
        <f t="shared" ref="AZ328:AZ335" si="629">AY328-AX328</f>
        <v>-200</v>
      </c>
      <c r="BA328" s="335">
        <f t="shared" ref="BA328:BA335" si="630">AZ328/AX328</f>
        <v>-1</v>
      </c>
      <c r="BB328" s="23">
        <f t="shared" ref="BB328:BB335" si="631">M328</f>
        <v>200</v>
      </c>
      <c r="BC328" s="5">
        <f t="shared" ref="BC328:BC335" si="632">AW328</f>
        <v>0</v>
      </c>
      <c r="BD328" s="7">
        <f t="shared" ref="BD328:BD335" si="633">BC328-BB328</f>
        <v>-200</v>
      </c>
      <c r="BE328" s="335">
        <f t="shared" ref="BE328:BE335" si="634">BD328/BB328</f>
        <v>-1</v>
      </c>
      <c r="BG328" s="826" t="str">
        <f t="shared" ref="BG328:BG335" si="635">RIGHT(LEFT(I328,3),2)&amp;"."&amp;RIGHT(LEFT(I328,5),2)</f>
        <v>12.11</v>
      </c>
      <c r="BH328" s="607" t="b">
        <f>COUNTIF('Codes SEC'!$B$2:$B$250,Ministres!BG328)&gt;0</f>
        <v>1</v>
      </c>
    </row>
    <row r="329" spans="1:66" ht="35.1" customHeight="1" x14ac:dyDescent="0.25">
      <c r="A329" s="222" t="s">
        <v>39</v>
      </c>
      <c r="B329" s="30">
        <v>10</v>
      </c>
      <c r="C329" s="116" t="s">
        <v>149</v>
      </c>
      <c r="D329" s="620">
        <v>1000</v>
      </c>
      <c r="F329" s="117">
        <v>6</v>
      </c>
      <c r="G329" s="694">
        <v>1</v>
      </c>
      <c r="H329" s="878" t="str">
        <f t="shared" si="557"/>
        <v>024</v>
      </c>
      <c r="I329" s="397" t="s">
        <v>3257</v>
      </c>
      <c r="J329" s="380" t="s">
        <v>1967</v>
      </c>
      <c r="K329" s="408" t="s">
        <v>5668</v>
      </c>
      <c r="L329" s="726">
        <v>0</v>
      </c>
      <c r="M329" s="727">
        <v>0</v>
      </c>
      <c r="N329" s="931"/>
      <c r="O329" s="530">
        <f t="shared" si="615"/>
        <v>0</v>
      </c>
      <c r="P329" s="530">
        <f t="shared" si="616"/>
        <v>0</v>
      </c>
      <c r="Q329" s="646"/>
      <c r="R329" s="536"/>
      <c r="S329" s="536"/>
      <c r="T329" s="536"/>
      <c r="U329" s="536"/>
      <c r="V329" s="536"/>
      <c r="W329" s="683" t="str">
        <f t="shared" si="617"/>
        <v>OK</v>
      </c>
      <c r="X329" s="141"/>
      <c r="Y329" s="141"/>
      <c r="Z329" s="552"/>
      <c r="AA329" s="552"/>
      <c r="AB329" s="683" t="str">
        <f t="shared" si="618"/>
        <v>OK</v>
      </c>
      <c r="AC329" s="593"/>
      <c r="AD329" s="530">
        <f t="shared" si="619"/>
        <v>0</v>
      </c>
      <c r="AE329" s="842">
        <f t="shared" si="620"/>
        <v>0</v>
      </c>
      <c r="AF329" s="931"/>
      <c r="AG329" s="530">
        <f t="shared" si="621"/>
        <v>0</v>
      </c>
      <c r="AH329" s="530">
        <f t="shared" si="622"/>
        <v>0</v>
      </c>
      <c r="AI329" s="641"/>
      <c r="AJ329" s="537"/>
      <c r="AK329" s="537"/>
      <c r="AL329" s="537"/>
      <c r="AM329" s="537"/>
      <c r="AN329" s="537"/>
      <c r="AO329" s="683" t="str">
        <f t="shared" si="623"/>
        <v>OK</v>
      </c>
      <c r="AP329" s="141"/>
      <c r="AQ329" s="141"/>
      <c r="AR329" s="552"/>
      <c r="AS329" s="552"/>
      <c r="AT329" s="683" t="str">
        <f t="shared" si="624"/>
        <v>OK</v>
      </c>
      <c r="AU329" s="593"/>
      <c r="AV329" s="530">
        <f t="shared" si="625"/>
        <v>0</v>
      </c>
      <c r="AW329" s="842">
        <f t="shared" si="626"/>
        <v>0</v>
      </c>
      <c r="AX329" s="115">
        <f t="shared" si="627"/>
        <v>0</v>
      </c>
      <c r="AY329" s="5">
        <f t="shared" si="628"/>
        <v>0</v>
      </c>
      <c r="AZ329" s="7">
        <f t="shared" si="629"/>
        <v>0</v>
      </c>
      <c r="BA329" s="335" t="e">
        <f t="shared" si="630"/>
        <v>#DIV/0!</v>
      </c>
      <c r="BB329" s="23">
        <f t="shared" si="631"/>
        <v>0</v>
      </c>
      <c r="BC329" s="5">
        <f t="shared" si="632"/>
        <v>0</v>
      </c>
      <c r="BD329" s="7">
        <f t="shared" si="633"/>
        <v>0</v>
      </c>
      <c r="BE329" s="335" t="e">
        <f t="shared" si="634"/>
        <v>#DIV/0!</v>
      </c>
      <c r="BG329" s="826" t="str">
        <f t="shared" si="635"/>
        <v>12.11</v>
      </c>
      <c r="BH329" s="607" t="b">
        <f>COUNTIF('Codes SEC'!$B$2:$B$250,Ministres!BG329)&gt;0</f>
        <v>1</v>
      </c>
    </row>
    <row r="330" spans="1:66" ht="30.6" x14ac:dyDescent="0.25">
      <c r="A330" s="222" t="s">
        <v>39</v>
      </c>
      <c r="B330" s="30">
        <v>10</v>
      </c>
      <c r="C330" s="116" t="s">
        <v>149</v>
      </c>
      <c r="D330" s="620">
        <v>1000</v>
      </c>
      <c r="F330" s="117">
        <v>6</v>
      </c>
      <c r="G330" s="694">
        <v>1</v>
      </c>
      <c r="H330" s="878" t="str">
        <f t="shared" si="557"/>
        <v>024</v>
      </c>
      <c r="I330" s="397" t="s">
        <v>3257</v>
      </c>
      <c r="J330" s="380" t="s">
        <v>1968</v>
      </c>
      <c r="K330" s="408" t="s">
        <v>311</v>
      </c>
      <c r="L330" s="726">
        <v>0</v>
      </c>
      <c r="M330" s="727">
        <v>0</v>
      </c>
      <c r="N330" s="931"/>
      <c r="O330" s="530">
        <f t="shared" si="615"/>
        <v>0</v>
      </c>
      <c r="P330" s="530">
        <f t="shared" si="616"/>
        <v>0</v>
      </c>
      <c r="Q330" s="646"/>
      <c r="R330" s="536"/>
      <c r="S330" s="536"/>
      <c r="T330" s="536"/>
      <c r="U330" s="536"/>
      <c r="V330" s="536"/>
      <c r="W330" s="683" t="str">
        <f t="shared" si="617"/>
        <v>OK</v>
      </c>
      <c r="X330" s="141"/>
      <c r="Y330" s="141"/>
      <c r="Z330" s="552"/>
      <c r="AA330" s="552"/>
      <c r="AB330" s="683" t="str">
        <f t="shared" si="618"/>
        <v>OK</v>
      </c>
      <c r="AC330" s="593"/>
      <c r="AD330" s="530">
        <f t="shared" si="619"/>
        <v>0</v>
      </c>
      <c r="AE330" s="842">
        <f t="shared" si="620"/>
        <v>0</v>
      </c>
      <c r="AF330" s="931"/>
      <c r="AG330" s="530">
        <f t="shared" si="621"/>
        <v>0</v>
      </c>
      <c r="AH330" s="530">
        <f t="shared" si="622"/>
        <v>0</v>
      </c>
      <c r="AI330" s="641"/>
      <c r="AJ330" s="537"/>
      <c r="AK330" s="537"/>
      <c r="AL330" s="537"/>
      <c r="AM330" s="537"/>
      <c r="AN330" s="537"/>
      <c r="AO330" s="683" t="str">
        <f t="shared" si="623"/>
        <v>OK</v>
      </c>
      <c r="AP330" s="141"/>
      <c r="AQ330" s="141"/>
      <c r="AR330" s="552"/>
      <c r="AS330" s="552"/>
      <c r="AT330" s="683" t="str">
        <f t="shared" si="624"/>
        <v>OK</v>
      </c>
      <c r="AU330" s="593"/>
      <c r="AV330" s="530">
        <f t="shared" si="625"/>
        <v>0</v>
      </c>
      <c r="AW330" s="842">
        <f t="shared" si="626"/>
        <v>0</v>
      </c>
      <c r="AX330" s="115">
        <f t="shared" si="627"/>
        <v>0</v>
      </c>
      <c r="AY330" s="5">
        <f t="shared" si="628"/>
        <v>0</v>
      </c>
      <c r="AZ330" s="7">
        <f>AY330-AX330</f>
        <v>0</v>
      </c>
      <c r="BA330" s="335" t="e">
        <f>AZ330/AX330</f>
        <v>#DIV/0!</v>
      </c>
      <c r="BB330" s="23">
        <f t="shared" si="631"/>
        <v>0</v>
      </c>
      <c r="BC330" s="5">
        <f>AW330</f>
        <v>0</v>
      </c>
      <c r="BD330" s="7">
        <f>BC330-BB330</f>
        <v>0</v>
      </c>
      <c r="BE330" s="335" t="e">
        <f>BD330/BB330</f>
        <v>#DIV/0!</v>
      </c>
      <c r="BG330" s="826" t="str">
        <f t="shared" si="635"/>
        <v>12.11</v>
      </c>
      <c r="BH330" s="607" t="b">
        <f>COUNTIF('Codes SEC'!$B$2:$B$250,Ministres!BG330)&gt;0</f>
        <v>1</v>
      </c>
    </row>
    <row r="331" spans="1:66" ht="35.1" customHeight="1" x14ac:dyDescent="0.25">
      <c r="A331" s="222" t="s">
        <v>39</v>
      </c>
      <c r="B331" s="30">
        <v>10</v>
      </c>
      <c r="C331" s="116" t="s">
        <v>149</v>
      </c>
      <c r="D331" s="620">
        <v>1000</v>
      </c>
      <c r="F331" s="117">
        <v>6</v>
      </c>
      <c r="G331" s="694">
        <v>1</v>
      </c>
      <c r="H331" s="878" t="str">
        <f t="shared" si="557"/>
        <v>024</v>
      </c>
      <c r="I331" s="397" t="s">
        <v>3257</v>
      </c>
      <c r="J331" s="380" t="s">
        <v>1969</v>
      </c>
      <c r="K331" s="408" t="s">
        <v>5669</v>
      </c>
      <c r="L331" s="726">
        <v>0</v>
      </c>
      <c r="M331" s="727">
        <v>0</v>
      </c>
      <c r="N331" s="931"/>
      <c r="O331" s="530">
        <f t="shared" si="615"/>
        <v>0</v>
      </c>
      <c r="P331" s="530">
        <f t="shared" si="616"/>
        <v>0</v>
      </c>
      <c r="Q331" s="646"/>
      <c r="R331" s="536"/>
      <c r="S331" s="536"/>
      <c r="T331" s="536"/>
      <c r="U331" s="536"/>
      <c r="V331" s="536"/>
      <c r="W331" s="683" t="str">
        <f t="shared" si="617"/>
        <v>OK</v>
      </c>
      <c r="X331" s="141"/>
      <c r="Y331" s="141"/>
      <c r="Z331" s="552"/>
      <c r="AA331" s="552"/>
      <c r="AB331" s="683" t="str">
        <f t="shared" si="618"/>
        <v>OK</v>
      </c>
      <c r="AC331" s="593"/>
      <c r="AD331" s="530">
        <f t="shared" si="619"/>
        <v>0</v>
      </c>
      <c r="AE331" s="842">
        <f t="shared" si="620"/>
        <v>0</v>
      </c>
      <c r="AF331" s="931"/>
      <c r="AG331" s="530">
        <f t="shared" si="621"/>
        <v>0</v>
      </c>
      <c r="AH331" s="530">
        <f t="shared" si="622"/>
        <v>0</v>
      </c>
      <c r="AI331" s="641"/>
      <c r="AJ331" s="537"/>
      <c r="AK331" s="537"/>
      <c r="AL331" s="537"/>
      <c r="AM331" s="537"/>
      <c r="AN331" s="537"/>
      <c r="AO331" s="683" t="str">
        <f t="shared" si="623"/>
        <v>OK</v>
      </c>
      <c r="AP331" s="141"/>
      <c r="AQ331" s="141"/>
      <c r="AR331" s="552"/>
      <c r="AS331" s="552"/>
      <c r="AT331" s="683" t="str">
        <f t="shared" si="624"/>
        <v>OK</v>
      </c>
      <c r="AU331" s="593"/>
      <c r="AV331" s="530">
        <f t="shared" si="625"/>
        <v>0</v>
      </c>
      <c r="AW331" s="842">
        <f t="shared" si="626"/>
        <v>0</v>
      </c>
      <c r="AX331" s="115">
        <f t="shared" si="627"/>
        <v>0</v>
      </c>
      <c r="AY331" s="5">
        <f t="shared" si="628"/>
        <v>0</v>
      </c>
      <c r="AZ331" s="7">
        <f>AY331-AX331</f>
        <v>0</v>
      </c>
      <c r="BA331" s="335" t="e">
        <f>AZ331/AX331</f>
        <v>#DIV/0!</v>
      </c>
      <c r="BB331" s="23">
        <f t="shared" si="631"/>
        <v>0</v>
      </c>
      <c r="BC331" s="5">
        <f>AW331</f>
        <v>0</v>
      </c>
      <c r="BD331" s="7">
        <f>BC331-BB331</f>
        <v>0</v>
      </c>
      <c r="BE331" s="335" t="e">
        <f>BD331/BB331</f>
        <v>#DIV/0!</v>
      </c>
      <c r="BG331" s="826" t="str">
        <f t="shared" si="635"/>
        <v>12.11</v>
      </c>
      <c r="BH331" s="607" t="b">
        <f>COUNTIF('Codes SEC'!$B$2:$B$250,Ministres!BG331)&gt;0</f>
        <v>1</v>
      </c>
    </row>
    <row r="332" spans="1:66" ht="35.1" customHeight="1" x14ac:dyDescent="0.25">
      <c r="A332" s="222" t="s">
        <v>39</v>
      </c>
      <c r="B332" s="30">
        <v>10</v>
      </c>
      <c r="C332" s="116" t="s">
        <v>149</v>
      </c>
      <c r="D332" s="620">
        <v>1000</v>
      </c>
      <c r="F332" s="117">
        <v>12</v>
      </c>
      <c r="G332" s="694">
        <v>1</v>
      </c>
      <c r="H332" s="878" t="str">
        <f t="shared" si="557"/>
        <v>024</v>
      </c>
      <c r="I332" s="397" t="s">
        <v>3257</v>
      </c>
      <c r="J332" s="380" t="s">
        <v>1970</v>
      </c>
      <c r="K332" s="408" t="s">
        <v>3861</v>
      </c>
      <c r="L332" s="726">
        <v>31</v>
      </c>
      <c r="M332" s="727">
        <v>31</v>
      </c>
      <c r="N332" s="931"/>
      <c r="O332" s="530">
        <f t="shared" si="615"/>
        <v>-31</v>
      </c>
      <c r="P332" s="530" t="str">
        <f t="shared" si="616"/>
        <v xml:space="preserve">0 </v>
      </c>
      <c r="Q332" s="646"/>
      <c r="R332" s="536"/>
      <c r="S332" s="536"/>
      <c r="T332" s="536"/>
      <c r="U332" s="536"/>
      <c r="V332" s="536"/>
      <c r="W332" s="683" t="str">
        <f t="shared" si="617"/>
        <v>OK</v>
      </c>
      <c r="X332" s="141"/>
      <c r="Y332" s="141"/>
      <c r="Z332" s="552"/>
      <c r="AA332" s="552"/>
      <c r="AB332" s="683" t="str">
        <f t="shared" si="618"/>
        <v>OK</v>
      </c>
      <c r="AC332" s="593"/>
      <c r="AD332" s="530">
        <f t="shared" si="619"/>
        <v>0</v>
      </c>
      <c r="AE332" s="842">
        <f t="shared" si="620"/>
        <v>0</v>
      </c>
      <c r="AF332" s="931"/>
      <c r="AG332" s="530">
        <f t="shared" si="621"/>
        <v>-31</v>
      </c>
      <c r="AH332" s="530" t="str">
        <f t="shared" si="622"/>
        <v xml:space="preserve">0 </v>
      </c>
      <c r="AI332" s="641"/>
      <c r="AJ332" s="537"/>
      <c r="AK332" s="537"/>
      <c r="AL332" s="537"/>
      <c r="AM332" s="537"/>
      <c r="AN332" s="537"/>
      <c r="AO332" s="683" t="str">
        <f t="shared" si="623"/>
        <v>OK</v>
      </c>
      <c r="AP332" s="141"/>
      <c r="AQ332" s="141"/>
      <c r="AR332" s="552"/>
      <c r="AS332" s="552"/>
      <c r="AT332" s="683" t="str">
        <f t="shared" si="624"/>
        <v>OK</v>
      </c>
      <c r="AU332" s="593"/>
      <c r="AV332" s="530">
        <f t="shared" si="625"/>
        <v>0</v>
      </c>
      <c r="AW332" s="842">
        <f t="shared" si="626"/>
        <v>0</v>
      </c>
      <c r="AX332" s="115">
        <f t="shared" si="627"/>
        <v>31</v>
      </c>
      <c r="AY332" s="5">
        <f t="shared" si="628"/>
        <v>0</v>
      </c>
      <c r="AZ332" s="7">
        <f t="shared" si="629"/>
        <v>-31</v>
      </c>
      <c r="BA332" s="335">
        <f t="shared" si="630"/>
        <v>-1</v>
      </c>
      <c r="BB332" s="23">
        <f t="shared" si="631"/>
        <v>31</v>
      </c>
      <c r="BC332" s="5">
        <f t="shared" si="632"/>
        <v>0</v>
      </c>
      <c r="BD332" s="7">
        <f t="shared" si="633"/>
        <v>-31</v>
      </c>
      <c r="BE332" s="335">
        <f t="shared" si="634"/>
        <v>-1</v>
      </c>
      <c r="BG332" s="826" t="str">
        <f t="shared" si="635"/>
        <v>12.11</v>
      </c>
      <c r="BH332" s="607" t="b">
        <f>COUNTIF('Codes SEC'!$B$2:$B$250,Ministres!BG332)&gt;0</f>
        <v>1</v>
      </c>
    </row>
    <row r="333" spans="1:66" ht="35.1" customHeight="1" x14ac:dyDescent="0.25">
      <c r="A333" s="222" t="s">
        <v>39</v>
      </c>
      <c r="B333" s="30">
        <v>10</v>
      </c>
      <c r="C333" s="116" t="s">
        <v>149</v>
      </c>
      <c r="D333" s="620">
        <v>1000</v>
      </c>
      <c r="F333" s="117">
        <v>6</v>
      </c>
      <c r="G333" s="694">
        <v>1</v>
      </c>
      <c r="H333" s="878" t="str">
        <f t="shared" si="557"/>
        <v>024</v>
      </c>
      <c r="I333" s="397" t="s">
        <v>3260</v>
      </c>
      <c r="J333" s="380" t="s">
        <v>1971</v>
      </c>
      <c r="K333" s="408" t="s">
        <v>5670</v>
      </c>
      <c r="L333" s="726">
        <v>0</v>
      </c>
      <c r="M333" s="727">
        <v>0</v>
      </c>
      <c r="N333" s="931"/>
      <c r="O333" s="530">
        <f t="shared" si="615"/>
        <v>0</v>
      </c>
      <c r="P333" s="530">
        <f t="shared" si="616"/>
        <v>0</v>
      </c>
      <c r="Q333" s="646"/>
      <c r="R333" s="536"/>
      <c r="S333" s="536"/>
      <c r="T333" s="536"/>
      <c r="U333" s="536"/>
      <c r="V333" s="536"/>
      <c r="W333" s="683" t="str">
        <f t="shared" si="617"/>
        <v>OK</v>
      </c>
      <c r="X333" s="141"/>
      <c r="Y333" s="141"/>
      <c r="Z333" s="552"/>
      <c r="AA333" s="552"/>
      <c r="AB333" s="683" t="str">
        <f t="shared" si="618"/>
        <v>OK</v>
      </c>
      <c r="AC333" s="593"/>
      <c r="AD333" s="530">
        <f t="shared" si="619"/>
        <v>0</v>
      </c>
      <c r="AE333" s="842">
        <f t="shared" si="620"/>
        <v>0</v>
      </c>
      <c r="AF333" s="931"/>
      <c r="AG333" s="530">
        <f t="shared" si="621"/>
        <v>0</v>
      </c>
      <c r="AH333" s="530">
        <f t="shared" si="622"/>
        <v>0</v>
      </c>
      <c r="AI333" s="641"/>
      <c r="AJ333" s="537"/>
      <c r="AK333" s="537"/>
      <c r="AL333" s="537"/>
      <c r="AM333" s="537"/>
      <c r="AN333" s="537"/>
      <c r="AO333" s="683" t="str">
        <f t="shared" si="623"/>
        <v>OK</v>
      </c>
      <c r="AP333" s="141"/>
      <c r="AQ333" s="141"/>
      <c r="AR333" s="552"/>
      <c r="AS333" s="552"/>
      <c r="AT333" s="683" t="str">
        <f t="shared" si="624"/>
        <v>OK</v>
      </c>
      <c r="AU333" s="593"/>
      <c r="AV333" s="530">
        <f t="shared" si="625"/>
        <v>0</v>
      </c>
      <c r="AW333" s="842">
        <f t="shared" si="626"/>
        <v>0</v>
      </c>
      <c r="AX333" s="115">
        <f t="shared" si="627"/>
        <v>0</v>
      </c>
      <c r="AY333" s="5">
        <f t="shared" si="628"/>
        <v>0</v>
      </c>
      <c r="AZ333" s="7">
        <f>AY333-AX333</f>
        <v>0</v>
      </c>
      <c r="BA333" s="335" t="e">
        <f>AZ333/AX333</f>
        <v>#DIV/0!</v>
      </c>
      <c r="BB333" s="23">
        <f t="shared" si="631"/>
        <v>0</v>
      </c>
      <c r="BC333" s="5">
        <f>AW333</f>
        <v>0</v>
      </c>
      <c r="BD333" s="7">
        <f>BC333-BB333</f>
        <v>0</v>
      </c>
      <c r="BE333" s="335" t="e">
        <f>BD333/BB333</f>
        <v>#DIV/0!</v>
      </c>
      <c r="BG333" s="826" t="str">
        <f t="shared" si="635"/>
        <v>41.40</v>
      </c>
      <c r="BH333" s="607" t="b">
        <f>COUNTIF('Codes SEC'!$B$2:$B$250,Ministres!BG333)&gt;0</f>
        <v>1</v>
      </c>
    </row>
    <row r="334" spans="1:66" ht="35.1" customHeight="1" x14ac:dyDescent="0.25">
      <c r="A334" s="222" t="s">
        <v>39</v>
      </c>
      <c r="B334" s="30">
        <v>10</v>
      </c>
      <c r="C334" s="116" t="s">
        <v>149</v>
      </c>
      <c r="D334" s="620">
        <v>1000</v>
      </c>
      <c r="F334" s="117">
        <v>6</v>
      </c>
      <c r="G334" s="694">
        <v>1</v>
      </c>
      <c r="H334" s="878" t="str">
        <f t="shared" si="557"/>
        <v>024</v>
      </c>
      <c r="I334" s="397" t="s">
        <v>3268</v>
      </c>
      <c r="J334" s="380" t="s">
        <v>1972</v>
      </c>
      <c r="K334" s="408" t="s">
        <v>112</v>
      </c>
      <c r="L334" s="726">
        <v>0</v>
      </c>
      <c r="M334" s="727">
        <v>0</v>
      </c>
      <c r="N334" s="931"/>
      <c r="O334" s="530">
        <f t="shared" si="615"/>
        <v>0</v>
      </c>
      <c r="P334" s="530">
        <f t="shared" si="616"/>
        <v>0</v>
      </c>
      <c r="Q334" s="646"/>
      <c r="R334" s="536"/>
      <c r="S334" s="536"/>
      <c r="T334" s="536"/>
      <c r="U334" s="536"/>
      <c r="V334" s="536"/>
      <c r="W334" s="683" t="str">
        <f t="shared" si="617"/>
        <v>OK</v>
      </c>
      <c r="X334" s="141"/>
      <c r="Y334" s="141"/>
      <c r="Z334" s="552"/>
      <c r="AA334" s="552"/>
      <c r="AB334" s="683" t="str">
        <f t="shared" si="618"/>
        <v>OK</v>
      </c>
      <c r="AC334" s="593"/>
      <c r="AD334" s="530">
        <f t="shared" si="619"/>
        <v>0</v>
      </c>
      <c r="AE334" s="842">
        <f t="shared" si="620"/>
        <v>0</v>
      </c>
      <c r="AF334" s="931"/>
      <c r="AG334" s="530">
        <f t="shared" si="621"/>
        <v>0</v>
      </c>
      <c r="AH334" s="530">
        <f t="shared" si="622"/>
        <v>0</v>
      </c>
      <c r="AI334" s="641"/>
      <c r="AJ334" s="537"/>
      <c r="AK334" s="537"/>
      <c r="AL334" s="537"/>
      <c r="AM334" s="537"/>
      <c r="AN334" s="537"/>
      <c r="AO334" s="683" t="str">
        <f t="shared" si="623"/>
        <v>OK</v>
      </c>
      <c r="AP334" s="141"/>
      <c r="AQ334" s="141"/>
      <c r="AR334" s="552"/>
      <c r="AS334" s="552"/>
      <c r="AT334" s="683" t="str">
        <f t="shared" si="624"/>
        <v>OK</v>
      </c>
      <c r="AU334" s="593"/>
      <c r="AV334" s="530">
        <f t="shared" si="625"/>
        <v>0</v>
      </c>
      <c r="AW334" s="842">
        <f t="shared" si="626"/>
        <v>0</v>
      </c>
      <c r="AX334" s="115">
        <f t="shared" si="627"/>
        <v>0</v>
      </c>
      <c r="AY334" s="5">
        <f t="shared" si="628"/>
        <v>0</v>
      </c>
      <c r="AZ334" s="7">
        <f t="shared" si="629"/>
        <v>0</v>
      </c>
      <c r="BA334" s="335" t="e">
        <f t="shared" si="630"/>
        <v>#DIV/0!</v>
      </c>
      <c r="BB334" s="23">
        <f t="shared" si="631"/>
        <v>0</v>
      </c>
      <c r="BC334" s="5">
        <f t="shared" si="632"/>
        <v>0</v>
      </c>
      <c r="BD334" s="7">
        <f t="shared" si="633"/>
        <v>0</v>
      </c>
      <c r="BE334" s="335" t="e">
        <f t="shared" si="634"/>
        <v>#DIV/0!</v>
      </c>
      <c r="BG334" s="826" t="str">
        <f t="shared" si="635"/>
        <v>45.24</v>
      </c>
      <c r="BH334" s="607" t="b">
        <f>COUNTIF('Codes SEC'!$B$2:$B$250,Ministres!BG334)&gt;0</f>
        <v>1</v>
      </c>
    </row>
    <row r="335" spans="1:66" s="4" customFormat="1" ht="35.1" customHeight="1" x14ac:dyDescent="0.25">
      <c r="A335" s="222" t="s">
        <v>39</v>
      </c>
      <c r="B335" s="30">
        <v>10</v>
      </c>
      <c r="C335" s="116" t="s">
        <v>149</v>
      </c>
      <c r="D335" s="620">
        <v>1000</v>
      </c>
      <c r="E335" s="32"/>
      <c r="F335" s="117">
        <v>12</v>
      </c>
      <c r="G335" s="694">
        <v>1</v>
      </c>
      <c r="H335" s="878" t="str">
        <f t="shared" si="557"/>
        <v>024</v>
      </c>
      <c r="I335" s="397" t="s">
        <v>3268</v>
      </c>
      <c r="J335" s="380" t="s">
        <v>1973</v>
      </c>
      <c r="K335" s="494" t="s">
        <v>262</v>
      </c>
      <c r="L335" s="726">
        <v>203</v>
      </c>
      <c r="M335" s="727">
        <v>203</v>
      </c>
      <c r="N335" s="931"/>
      <c r="O335" s="530">
        <f t="shared" si="615"/>
        <v>-203</v>
      </c>
      <c r="P335" s="530" t="str">
        <f t="shared" si="616"/>
        <v xml:space="preserve">0 </v>
      </c>
      <c r="Q335" s="646"/>
      <c r="R335" s="536"/>
      <c r="S335" s="536"/>
      <c r="T335" s="536"/>
      <c r="U335" s="536"/>
      <c r="V335" s="536"/>
      <c r="W335" s="683" t="str">
        <f t="shared" si="617"/>
        <v>OK</v>
      </c>
      <c r="X335" s="141"/>
      <c r="Y335" s="141"/>
      <c r="Z335" s="552"/>
      <c r="AA335" s="552"/>
      <c r="AB335" s="683" t="str">
        <f t="shared" si="618"/>
        <v>OK</v>
      </c>
      <c r="AC335" s="593"/>
      <c r="AD335" s="530">
        <f t="shared" si="619"/>
        <v>0</v>
      </c>
      <c r="AE335" s="842">
        <f t="shared" si="620"/>
        <v>0</v>
      </c>
      <c r="AF335" s="931"/>
      <c r="AG335" s="530">
        <f t="shared" si="621"/>
        <v>-203</v>
      </c>
      <c r="AH335" s="530" t="str">
        <f t="shared" si="622"/>
        <v xml:space="preserve">0 </v>
      </c>
      <c r="AI335" s="641"/>
      <c r="AJ335" s="537"/>
      <c r="AK335" s="537"/>
      <c r="AL335" s="537"/>
      <c r="AM335" s="537"/>
      <c r="AN335" s="537"/>
      <c r="AO335" s="683" t="str">
        <f t="shared" si="623"/>
        <v>OK</v>
      </c>
      <c r="AP335" s="141"/>
      <c r="AQ335" s="141"/>
      <c r="AR335" s="552"/>
      <c r="AS335" s="552"/>
      <c r="AT335" s="683" t="str">
        <f t="shared" si="624"/>
        <v>OK</v>
      </c>
      <c r="AU335" s="593"/>
      <c r="AV335" s="530">
        <f t="shared" si="625"/>
        <v>0</v>
      </c>
      <c r="AW335" s="842">
        <f t="shared" si="626"/>
        <v>0</v>
      </c>
      <c r="AX335" s="115">
        <f t="shared" si="627"/>
        <v>203</v>
      </c>
      <c r="AY335" s="5">
        <f t="shared" si="628"/>
        <v>0</v>
      </c>
      <c r="AZ335" s="7">
        <f t="shared" si="629"/>
        <v>-203</v>
      </c>
      <c r="BA335" s="335">
        <f t="shared" si="630"/>
        <v>-1</v>
      </c>
      <c r="BB335" s="23">
        <f t="shared" si="631"/>
        <v>203</v>
      </c>
      <c r="BC335" s="5">
        <f t="shared" si="632"/>
        <v>0</v>
      </c>
      <c r="BD335" s="7">
        <f t="shared" si="633"/>
        <v>-203</v>
      </c>
      <c r="BE335" s="335">
        <f t="shared" si="634"/>
        <v>-1</v>
      </c>
      <c r="BF335" s="41"/>
      <c r="BG335" s="826" t="str">
        <f t="shared" si="635"/>
        <v>45.24</v>
      </c>
      <c r="BH335" s="607" t="b">
        <f>COUNTIF('Codes SEC'!$B$2:$B$250,Ministres!BG335)&gt;0</f>
        <v>1</v>
      </c>
      <c r="BI335" s="41"/>
      <c r="BJ335" s="41"/>
      <c r="BK335" s="41"/>
      <c r="BL335" s="41"/>
      <c r="BM335" s="41"/>
      <c r="BN335" s="41"/>
    </row>
    <row r="336" spans="1:66" s="27" customFormat="1" ht="12.75" customHeight="1" x14ac:dyDescent="0.25">
      <c r="A336" s="225"/>
      <c r="B336" s="206"/>
      <c r="C336" s="253"/>
      <c r="D336" s="621"/>
      <c r="E336" s="275"/>
      <c r="F336" s="269"/>
      <c r="G336" s="695"/>
      <c r="H336" s="886"/>
      <c r="I336" s="403"/>
      <c r="J336" s="381"/>
      <c r="K336" s="514" t="s">
        <v>95</v>
      </c>
      <c r="L336" s="313">
        <f t="shared" ref="L336:P336" si="636">L335+L334+L332+L329+L328+L330+L331+L333</f>
        <v>434</v>
      </c>
      <c r="M336" s="744">
        <f t="shared" si="636"/>
        <v>434</v>
      </c>
      <c r="N336" s="930">
        <f t="shared" si="636"/>
        <v>0</v>
      </c>
      <c r="O336" s="790">
        <f t="shared" si="636"/>
        <v>-434</v>
      </c>
      <c r="P336" s="790">
        <f t="shared" si="636"/>
        <v>0</v>
      </c>
      <c r="Q336" s="787">
        <f t="shared" ref="Q336:AA336" si="637">Q335+Q334+Q332+Q329+Q328+Q330+Q331+Q333</f>
        <v>0</v>
      </c>
      <c r="R336" s="648">
        <f t="shared" si="637"/>
        <v>0</v>
      </c>
      <c r="S336" s="648">
        <f t="shared" si="637"/>
        <v>0</v>
      </c>
      <c r="T336" s="648">
        <f t="shared" si="637"/>
        <v>0</v>
      </c>
      <c r="U336" s="648">
        <f t="shared" si="637"/>
        <v>0</v>
      </c>
      <c r="V336" s="648">
        <f t="shared" si="637"/>
        <v>0</v>
      </c>
      <c r="W336" s="790"/>
      <c r="X336" s="649">
        <f t="shared" si="637"/>
        <v>0</v>
      </c>
      <c r="Y336" s="649">
        <f t="shared" si="637"/>
        <v>0</v>
      </c>
      <c r="Z336" s="648">
        <f t="shared" si="637"/>
        <v>0</v>
      </c>
      <c r="AA336" s="648">
        <f t="shared" si="637"/>
        <v>0</v>
      </c>
      <c r="AB336" s="790"/>
      <c r="AC336" s="649">
        <f t="shared" ref="AC336" si="638">AC335+AC334+AC332+AC329+AC328+AC330+AC331+AC333</f>
        <v>0</v>
      </c>
      <c r="AD336" s="790">
        <f>AD335+AD334+AD332+AD329+AD328+AD330+AD331+AD333</f>
        <v>0</v>
      </c>
      <c r="AE336" s="843">
        <f>AE335+AE334+AE332+AE329+AE328+AE330+AE331+AE333</f>
        <v>0</v>
      </c>
      <c r="AF336" s="930">
        <f t="shared" ref="AF336:AH336" si="639">AF335+AF334+AF332+AF329+AF328+AF330+AF331+AF333</f>
        <v>0</v>
      </c>
      <c r="AG336" s="790">
        <f t="shared" si="639"/>
        <v>-434</v>
      </c>
      <c r="AH336" s="790">
        <f t="shared" si="639"/>
        <v>0</v>
      </c>
      <c r="AI336" s="787">
        <f t="shared" ref="AI336:AS336" si="640">AI335+AI334+AI332+AI329+AI328+AI330+AI331+AI333</f>
        <v>0</v>
      </c>
      <c r="AJ336" s="648">
        <f t="shared" si="640"/>
        <v>0</v>
      </c>
      <c r="AK336" s="648">
        <f t="shared" si="640"/>
        <v>0</v>
      </c>
      <c r="AL336" s="648">
        <f t="shared" si="640"/>
        <v>0</v>
      </c>
      <c r="AM336" s="648">
        <f t="shared" si="640"/>
        <v>0</v>
      </c>
      <c r="AN336" s="648">
        <f t="shared" si="640"/>
        <v>0</v>
      </c>
      <c r="AO336" s="790"/>
      <c r="AP336" s="649">
        <f t="shared" si="640"/>
        <v>0</v>
      </c>
      <c r="AQ336" s="649">
        <f t="shared" si="640"/>
        <v>0</v>
      </c>
      <c r="AR336" s="648">
        <f t="shared" si="640"/>
        <v>0</v>
      </c>
      <c r="AS336" s="648">
        <f t="shared" si="640"/>
        <v>0</v>
      </c>
      <c r="AT336" s="790"/>
      <c r="AU336" s="649">
        <f t="shared" ref="AU336:BE336" si="641">AU335+AU334+AU332+AU329+AU328+AU330+AU331+AU333</f>
        <v>0</v>
      </c>
      <c r="AV336" s="790">
        <f t="shared" ref="AV336" si="642">AV335+AV334+AV332+AV329+AV328+AV330+AV331+AV333</f>
        <v>0</v>
      </c>
      <c r="AW336" s="843">
        <f t="shared" si="641"/>
        <v>0</v>
      </c>
      <c r="AX336" s="336">
        <f t="shared" si="641"/>
        <v>434</v>
      </c>
      <c r="AY336" s="337">
        <f t="shared" si="641"/>
        <v>0</v>
      </c>
      <c r="AZ336" s="338">
        <f t="shared" si="641"/>
        <v>-434</v>
      </c>
      <c r="BA336" s="339" t="e">
        <f t="shared" si="641"/>
        <v>#DIV/0!</v>
      </c>
      <c r="BB336" s="322">
        <f t="shared" si="641"/>
        <v>434</v>
      </c>
      <c r="BC336" s="337">
        <f t="shared" si="641"/>
        <v>0</v>
      </c>
      <c r="BD336" s="338">
        <f t="shared" si="641"/>
        <v>-434</v>
      </c>
      <c r="BE336" s="339" t="e">
        <f t="shared" si="641"/>
        <v>#DIV/0!</v>
      </c>
      <c r="BF336" s="41"/>
      <c r="BG336" s="826"/>
      <c r="BH336" s="607"/>
      <c r="BI336" s="40"/>
      <c r="BJ336" s="40"/>
      <c r="BK336" s="40"/>
      <c r="BL336" s="40"/>
      <c r="BM336" s="40"/>
      <c r="BN336" s="40"/>
    </row>
    <row r="337" spans="1:66" ht="12.75" customHeight="1" x14ac:dyDescent="0.25">
      <c r="A337" s="226"/>
      <c r="B337" s="207"/>
      <c r="C337" s="254"/>
      <c r="D337" s="300"/>
      <c r="E337" s="276"/>
      <c r="F337" s="300"/>
      <c r="G337" s="696"/>
      <c r="H337" s="887"/>
      <c r="I337" s="444"/>
      <c r="J337" s="393"/>
      <c r="K337" s="404" t="s">
        <v>3648</v>
      </c>
      <c r="L337" s="729">
        <f t="shared" ref="L337:P337" si="643">L336</f>
        <v>434</v>
      </c>
      <c r="M337" s="742">
        <f t="shared" si="643"/>
        <v>434</v>
      </c>
      <c r="N337" s="844">
        <f t="shared" si="643"/>
        <v>0</v>
      </c>
      <c r="O337" s="665">
        <f t="shared" si="643"/>
        <v>-434</v>
      </c>
      <c r="P337" s="665">
        <f t="shared" si="643"/>
        <v>0</v>
      </c>
      <c r="Q337" s="638">
        <f t="shared" ref="Q337:AA337" si="644">Q336</f>
        <v>0</v>
      </c>
      <c r="R337" s="130">
        <f t="shared" si="644"/>
        <v>0</v>
      </c>
      <c r="S337" s="130">
        <f t="shared" si="644"/>
        <v>0</v>
      </c>
      <c r="T337" s="130">
        <f t="shared" si="644"/>
        <v>0</v>
      </c>
      <c r="U337" s="130">
        <f t="shared" si="644"/>
        <v>0</v>
      </c>
      <c r="V337" s="130">
        <f t="shared" si="644"/>
        <v>0</v>
      </c>
      <c r="W337" s="665"/>
      <c r="X337" s="130">
        <f t="shared" si="644"/>
        <v>0</v>
      </c>
      <c r="Y337" s="130">
        <f t="shared" si="644"/>
        <v>0</v>
      </c>
      <c r="Z337" s="130">
        <f t="shared" si="644"/>
        <v>0</v>
      </c>
      <c r="AA337" s="130">
        <f t="shared" si="644"/>
        <v>0</v>
      </c>
      <c r="AB337" s="665"/>
      <c r="AC337" s="130">
        <f t="shared" ref="AC337" si="645">AC336</f>
        <v>0</v>
      </c>
      <c r="AD337" s="665">
        <f>AD336</f>
        <v>0</v>
      </c>
      <c r="AE337" s="845">
        <f>AE336</f>
        <v>0</v>
      </c>
      <c r="AF337" s="844">
        <f t="shared" ref="AF337:AH337" si="646">AF336</f>
        <v>0</v>
      </c>
      <c r="AG337" s="665">
        <f t="shared" si="646"/>
        <v>-434</v>
      </c>
      <c r="AH337" s="665">
        <f t="shared" si="646"/>
        <v>0</v>
      </c>
      <c r="AI337" s="638">
        <f t="shared" ref="AI337:AS337" si="647">AI336</f>
        <v>0</v>
      </c>
      <c r="AJ337" s="130">
        <f t="shared" si="647"/>
        <v>0</v>
      </c>
      <c r="AK337" s="130">
        <f t="shared" si="647"/>
        <v>0</v>
      </c>
      <c r="AL337" s="130">
        <f t="shared" si="647"/>
        <v>0</v>
      </c>
      <c r="AM337" s="130">
        <f t="shared" si="647"/>
        <v>0</v>
      </c>
      <c r="AN337" s="130">
        <f t="shared" si="647"/>
        <v>0</v>
      </c>
      <c r="AO337" s="665"/>
      <c r="AP337" s="130">
        <f t="shared" si="647"/>
        <v>0</v>
      </c>
      <c r="AQ337" s="130">
        <f t="shared" si="647"/>
        <v>0</v>
      </c>
      <c r="AR337" s="130">
        <f t="shared" si="647"/>
        <v>0</v>
      </c>
      <c r="AS337" s="130">
        <f t="shared" si="647"/>
        <v>0</v>
      </c>
      <c r="AT337" s="665"/>
      <c r="AU337" s="130">
        <f t="shared" ref="AU337:BE337" si="648">AU336</f>
        <v>0</v>
      </c>
      <c r="AV337" s="665">
        <f t="shared" ref="AV337" si="649">AV336</f>
        <v>0</v>
      </c>
      <c r="AW337" s="845">
        <f t="shared" si="648"/>
        <v>0</v>
      </c>
      <c r="AX337" s="314">
        <f t="shared" si="648"/>
        <v>434</v>
      </c>
      <c r="AY337" s="131">
        <f t="shared" si="648"/>
        <v>0</v>
      </c>
      <c r="AZ337" s="132">
        <f t="shared" si="648"/>
        <v>-434</v>
      </c>
      <c r="BA337" s="340" t="e">
        <f t="shared" si="648"/>
        <v>#DIV/0!</v>
      </c>
      <c r="BB337" s="310">
        <f t="shared" si="648"/>
        <v>434</v>
      </c>
      <c r="BC337" s="131">
        <f t="shared" si="648"/>
        <v>0</v>
      </c>
      <c r="BD337" s="132">
        <f t="shared" si="648"/>
        <v>-434</v>
      </c>
      <c r="BE337" s="340" t="e">
        <f t="shared" si="648"/>
        <v>#DIV/0!</v>
      </c>
      <c r="BF337" s="40"/>
      <c r="BG337" s="826"/>
      <c r="BH337" s="607"/>
    </row>
    <row r="338" spans="1:66" ht="12.75" customHeight="1" x14ac:dyDescent="0.25">
      <c r="A338" s="222"/>
      <c r="C338" s="116"/>
      <c r="D338" s="620"/>
      <c r="F338" s="117"/>
      <c r="G338" s="690"/>
      <c r="H338" s="878"/>
      <c r="I338" s="397"/>
      <c r="J338" s="380"/>
      <c r="K338" s="405" t="s">
        <v>208</v>
      </c>
      <c r="L338" s="731">
        <v>0</v>
      </c>
      <c r="M338" s="732">
        <v>0</v>
      </c>
      <c r="N338" s="929">
        <v>0</v>
      </c>
      <c r="O338" s="530">
        <v>0</v>
      </c>
      <c r="P338" s="530">
        <v>0</v>
      </c>
      <c r="Q338" s="641">
        <v>0</v>
      </c>
      <c r="R338" s="537">
        <v>0</v>
      </c>
      <c r="S338" s="537">
        <v>0</v>
      </c>
      <c r="T338" s="537">
        <v>0</v>
      </c>
      <c r="U338" s="537">
        <v>0</v>
      </c>
      <c r="V338" s="537">
        <v>0</v>
      </c>
      <c r="W338" s="530"/>
      <c r="X338" s="142">
        <v>0</v>
      </c>
      <c r="Y338" s="142">
        <v>0</v>
      </c>
      <c r="Z338" s="537">
        <v>0</v>
      </c>
      <c r="AA338" s="537">
        <v>0</v>
      </c>
      <c r="AB338" s="530"/>
      <c r="AC338" s="142">
        <v>0</v>
      </c>
      <c r="AD338" s="530">
        <v>0</v>
      </c>
      <c r="AE338" s="842">
        <v>0</v>
      </c>
      <c r="AF338" s="929">
        <v>0</v>
      </c>
      <c r="AG338" s="530">
        <v>0</v>
      </c>
      <c r="AH338" s="530">
        <v>0</v>
      </c>
      <c r="AI338" s="641">
        <v>0</v>
      </c>
      <c r="AJ338" s="537">
        <v>0</v>
      </c>
      <c r="AK338" s="537">
        <v>0</v>
      </c>
      <c r="AL338" s="537">
        <v>0</v>
      </c>
      <c r="AM338" s="537">
        <v>0</v>
      </c>
      <c r="AN338" s="537">
        <v>0</v>
      </c>
      <c r="AO338" s="530"/>
      <c r="AP338" s="142">
        <v>0</v>
      </c>
      <c r="AQ338" s="142">
        <v>0</v>
      </c>
      <c r="AR338" s="537">
        <v>0</v>
      </c>
      <c r="AS338" s="537">
        <v>0</v>
      </c>
      <c r="AT338" s="530"/>
      <c r="AU338" s="142">
        <v>0</v>
      </c>
      <c r="AV338" s="530">
        <v>0</v>
      </c>
      <c r="AW338" s="842">
        <v>0</v>
      </c>
      <c r="AX338" s="115">
        <v>0</v>
      </c>
      <c r="AY338" s="5">
        <v>0</v>
      </c>
      <c r="AZ338" s="5">
        <v>0</v>
      </c>
      <c r="BA338" s="335">
        <v>0</v>
      </c>
      <c r="BB338" s="23">
        <v>0</v>
      </c>
      <c r="BC338" s="5">
        <v>0</v>
      </c>
      <c r="BD338" s="5">
        <v>0</v>
      </c>
      <c r="BE338" s="335">
        <v>0</v>
      </c>
      <c r="BG338" s="826"/>
      <c r="BH338" s="607"/>
    </row>
    <row r="339" spans="1:66" ht="12.75" customHeight="1" x14ac:dyDescent="0.25">
      <c r="A339" s="222"/>
      <c r="C339" s="116"/>
      <c r="D339" s="620"/>
      <c r="F339" s="117"/>
      <c r="G339" s="694"/>
      <c r="H339" s="878"/>
      <c r="I339" s="397"/>
      <c r="J339" s="380"/>
      <c r="K339" s="405" t="s">
        <v>96</v>
      </c>
      <c r="L339" s="731">
        <v>0</v>
      </c>
      <c r="M339" s="732">
        <v>0</v>
      </c>
      <c r="N339" s="929">
        <v>0</v>
      </c>
      <c r="O339" s="530">
        <v>0</v>
      </c>
      <c r="P339" s="530">
        <v>0</v>
      </c>
      <c r="Q339" s="641">
        <v>0</v>
      </c>
      <c r="R339" s="537">
        <v>0</v>
      </c>
      <c r="S339" s="537">
        <v>0</v>
      </c>
      <c r="T339" s="537">
        <v>0</v>
      </c>
      <c r="U339" s="537">
        <v>0</v>
      </c>
      <c r="V339" s="537">
        <v>0</v>
      </c>
      <c r="W339" s="530"/>
      <c r="X339" s="142">
        <v>0</v>
      </c>
      <c r="Y339" s="142">
        <v>0</v>
      </c>
      <c r="Z339" s="537">
        <v>0</v>
      </c>
      <c r="AA339" s="537">
        <v>0</v>
      </c>
      <c r="AB339" s="530"/>
      <c r="AC339" s="142">
        <v>0</v>
      </c>
      <c r="AD339" s="530">
        <v>0</v>
      </c>
      <c r="AE339" s="842">
        <v>0</v>
      </c>
      <c r="AF339" s="929">
        <v>0</v>
      </c>
      <c r="AG339" s="530">
        <v>0</v>
      </c>
      <c r="AH339" s="530">
        <v>0</v>
      </c>
      <c r="AI339" s="641">
        <v>0</v>
      </c>
      <c r="AJ339" s="537">
        <v>0</v>
      </c>
      <c r="AK339" s="537">
        <v>0</v>
      </c>
      <c r="AL339" s="537">
        <v>0</v>
      </c>
      <c r="AM339" s="537">
        <v>0</v>
      </c>
      <c r="AN339" s="537">
        <v>0</v>
      </c>
      <c r="AO339" s="530"/>
      <c r="AP339" s="142">
        <v>0</v>
      </c>
      <c r="AQ339" s="142">
        <v>0</v>
      </c>
      <c r="AR339" s="537">
        <v>0</v>
      </c>
      <c r="AS339" s="537">
        <v>0</v>
      </c>
      <c r="AT339" s="530"/>
      <c r="AU339" s="142">
        <v>0</v>
      </c>
      <c r="AV339" s="530">
        <v>0</v>
      </c>
      <c r="AW339" s="842">
        <v>0</v>
      </c>
      <c r="AX339" s="115">
        <v>0</v>
      </c>
      <c r="AY339" s="5">
        <v>0</v>
      </c>
      <c r="AZ339" s="5">
        <v>0</v>
      </c>
      <c r="BA339" s="335">
        <v>0</v>
      </c>
      <c r="BB339" s="23">
        <v>0</v>
      </c>
      <c r="BC339" s="5">
        <v>0</v>
      </c>
      <c r="BD339" s="5">
        <v>0</v>
      </c>
      <c r="BE339" s="335">
        <v>0</v>
      </c>
      <c r="BG339" s="826"/>
      <c r="BH339" s="607"/>
    </row>
    <row r="340" spans="1:66" ht="12.75" customHeight="1" x14ac:dyDescent="0.25">
      <c r="A340" s="222"/>
      <c r="C340" s="116"/>
      <c r="D340" s="620"/>
      <c r="F340" s="117"/>
      <c r="G340" s="694"/>
      <c r="H340" s="878"/>
      <c r="I340" s="397"/>
      <c r="J340" s="380"/>
      <c r="K340" s="405" t="s">
        <v>209</v>
      </c>
      <c r="L340" s="731">
        <v>0</v>
      </c>
      <c r="M340" s="732">
        <v>0</v>
      </c>
      <c r="N340" s="929">
        <v>0</v>
      </c>
      <c r="O340" s="530">
        <v>0</v>
      </c>
      <c r="P340" s="530">
        <v>0</v>
      </c>
      <c r="Q340" s="641">
        <v>0</v>
      </c>
      <c r="R340" s="537">
        <v>0</v>
      </c>
      <c r="S340" s="537">
        <v>0</v>
      </c>
      <c r="T340" s="537">
        <v>0</v>
      </c>
      <c r="U340" s="537">
        <v>0</v>
      </c>
      <c r="V340" s="537">
        <v>0</v>
      </c>
      <c r="W340" s="530"/>
      <c r="X340" s="142">
        <v>0</v>
      </c>
      <c r="Y340" s="142">
        <v>0</v>
      </c>
      <c r="Z340" s="537">
        <v>0</v>
      </c>
      <c r="AA340" s="537">
        <v>0</v>
      </c>
      <c r="AB340" s="530"/>
      <c r="AC340" s="142">
        <v>0</v>
      </c>
      <c r="AD340" s="530">
        <v>0</v>
      </c>
      <c r="AE340" s="842">
        <v>0</v>
      </c>
      <c r="AF340" s="929">
        <v>0</v>
      </c>
      <c r="AG340" s="530">
        <v>0</v>
      </c>
      <c r="AH340" s="530">
        <v>0</v>
      </c>
      <c r="AI340" s="641">
        <v>0</v>
      </c>
      <c r="AJ340" s="537">
        <v>0</v>
      </c>
      <c r="AK340" s="537">
        <v>0</v>
      </c>
      <c r="AL340" s="537">
        <v>0</v>
      </c>
      <c r="AM340" s="537">
        <v>0</v>
      </c>
      <c r="AN340" s="537">
        <v>0</v>
      </c>
      <c r="AO340" s="530"/>
      <c r="AP340" s="142">
        <v>0</v>
      </c>
      <c r="AQ340" s="142">
        <v>0</v>
      </c>
      <c r="AR340" s="537">
        <v>0</v>
      </c>
      <c r="AS340" s="537">
        <v>0</v>
      </c>
      <c r="AT340" s="530"/>
      <c r="AU340" s="142">
        <v>0</v>
      </c>
      <c r="AV340" s="530">
        <v>0</v>
      </c>
      <c r="AW340" s="842">
        <v>0</v>
      </c>
      <c r="AX340" s="115">
        <v>0</v>
      </c>
      <c r="AY340" s="5">
        <v>0</v>
      </c>
      <c r="AZ340" s="5">
        <v>0</v>
      </c>
      <c r="BA340" s="335">
        <v>0</v>
      </c>
      <c r="BB340" s="23">
        <v>0</v>
      </c>
      <c r="BC340" s="5">
        <v>0</v>
      </c>
      <c r="BD340" s="5">
        <v>0</v>
      </c>
      <c r="BE340" s="335">
        <v>0</v>
      </c>
      <c r="BG340" s="826"/>
      <c r="BH340" s="607"/>
    </row>
    <row r="341" spans="1:66" ht="12.75" customHeight="1" x14ac:dyDescent="0.25">
      <c r="A341" s="222"/>
      <c r="C341" s="116"/>
      <c r="D341" s="620"/>
      <c r="F341" s="117"/>
      <c r="G341" s="694"/>
      <c r="H341" s="878"/>
      <c r="I341" s="397"/>
      <c r="J341" s="380"/>
      <c r="K341" s="405" t="s">
        <v>210</v>
      </c>
      <c r="L341" s="731">
        <v>0</v>
      </c>
      <c r="M341" s="732">
        <v>0</v>
      </c>
      <c r="N341" s="929">
        <v>0</v>
      </c>
      <c r="O341" s="530">
        <v>0</v>
      </c>
      <c r="P341" s="530">
        <v>0</v>
      </c>
      <c r="Q341" s="641">
        <v>0</v>
      </c>
      <c r="R341" s="537">
        <v>0</v>
      </c>
      <c r="S341" s="537">
        <v>0</v>
      </c>
      <c r="T341" s="537">
        <v>0</v>
      </c>
      <c r="U341" s="537">
        <v>0</v>
      </c>
      <c r="V341" s="537">
        <v>0</v>
      </c>
      <c r="W341" s="530"/>
      <c r="X341" s="142">
        <v>0</v>
      </c>
      <c r="Y341" s="142">
        <v>0</v>
      </c>
      <c r="Z341" s="537">
        <v>0</v>
      </c>
      <c r="AA341" s="537">
        <v>0</v>
      </c>
      <c r="AB341" s="530"/>
      <c r="AC341" s="142">
        <v>0</v>
      </c>
      <c r="AD341" s="530">
        <v>0</v>
      </c>
      <c r="AE341" s="842">
        <v>0</v>
      </c>
      <c r="AF341" s="929">
        <v>0</v>
      </c>
      <c r="AG341" s="530">
        <v>0</v>
      </c>
      <c r="AH341" s="530">
        <v>0</v>
      </c>
      <c r="AI341" s="641">
        <v>0</v>
      </c>
      <c r="AJ341" s="537">
        <v>0</v>
      </c>
      <c r="AK341" s="537">
        <v>0</v>
      </c>
      <c r="AL341" s="537">
        <v>0</v>
      </c>
      <c r="AM341" s="537">
        <v>0</v>
      </c>
      <c r="AN341" s="537">
        <v>0</v>
      </c>
      <c r="AO341" s="530"/>
      <c r="AP341" s="142">
        <v>0</v>
      </c>
      <c r="AQ341" s="142">
        <v>0</v>
      </c>
      <c r="AR341" s="537">
        <v>0</v>
      </c>
      <c r="AS341" s="537">
        <v>0</v>
      </c>
      <c r="AT341" s="530"/>
      <c r="AU341" s="142">
        <v>0</v>
      </c>
      <c r="AV341" s="530">
        <v>0</v>
      </c>
      <c r="AW341" s="842">
        <v>0</v>
      </c>
      <c r="AX341" s="115">
        <v>0</v>
      </c>
      <c r="AY341" s="5">
        <v>0</v>
      </c>
      <c r="AZ341" s="5">
        <v>0</v>
      </c>
      <c r="BA341" s="335">
        <v>0</v>
      </c>
      <c r="BB341" s="23">
        <v>0</v>
      </c>
      <c r="BC341" s="5">
        <v>0</v>
      </c>
      <c r="BD341" s="5">
        <v>0</v>
      </c>
      <c r="BE341" s="335">
        <v>0</v>
      </c>
      <c r="BG341" s="826"/>
      <c r="BH341" s="607"/>
    </row>
    <row r="342" spans="1:66" ht="12.75" customHeight="1" x14ac:dyDescent="0.25">
      <c r="A342" s="222"/>
      <c r="C342" s="116"/>
      <c r="D342" s="620"/>
      <c r="F342" s="117"/>
      <c r="G342" s="694"/>
      <c r="H342" s="878"/>
      <c r="I342" s="397"/>
      <c r="J342" s="380"/>
      <c r="K342" s="406" t="s">
        <v>53</v>
      </c>
      <c r="L342" s="731">
        <f t="shared" ref="L342:P342" si="650">L330+L331+L334+L329+L333</f>
        <v>0</v>
      </c>
      <c r="M342" s="732">
        <f t="shared" si="650"/>
        <v>0</v>
      </c>
      <c r="N342" s="929">
        <f t="shared" si="650"/>
        <v>0</v>
      </c>
      <c r="O342" s="530">
        <f t="shared" si="650"/>
        <v>0</v>
      </c>
      <c r="P342" s="530">
        <f t="shared" si="650"/>
        <v>0</v>
      </c>
      <c r="Q342" s="641">
        <f t="shared" ref="Q342:AA342" si="651">Q330+Q331+Q334+Q329+Q333</f>
        <v>0</v>
      </c>
      <c r="R342" s="537">
        <f t="shared" si="651"/>
        <v>0</v>
      </c>
      <c r="S342" s="537">
        <f t="shared" si="651"/>
        <v>0</v>
      </c>
      <c r="T342" s="537">
        <f t="shared" si="651"/>
        <v>0</v>
      </c>
      <c r="U342" s="537">
        <f t="shared" si="651"/>
        <v>0</v>
      </c>
      <c r="V342" s="537">
        <f t="shared" si="651"/>
        <v>0</v>
      </c>
      <c r="W342" s="530"/>
      <c r="X342" s="142">
        <f t="shared" si="651"/>
        <v>0</v>
      </c>
      <c r="Y342" s="142">
        <f t="shared" si="651"/>
        <v>0</v>
      </c>
      <c r="Z342" s="537">
        <f t="shared" si="651"/>
        <v>0</v>
      </c>
      <c r="AA342" s="537">
        <f t="shared" si="651"/>
        <v>0</v>
      </c>
      <c r="AB342" s="530"/>
      <c r="AC342" s="142">
        <f t="shared" ref="AC342" si="652">AC330+AC331+AC334+AC329+AC333</f>
        <v>0</v>
      </c>
      <c r="AD342" s="530">
        <f>AD330+AD331+AD334+AD329+AD333</f>
        <v>0</v>
      </c>
      <c r="AE342" s="842">
        <f>AE330+AE331+AE334+AE329+AE333</f>
        <v>0</v>
      </c>
      <c r="AF342" s="929">
        <f t="shared" ref="AF342:AH342" si="653">AF330+AF331+AF334+AF329+AF333</f>
        <v>0</v>
      </c>
      <c r="AG342" s="530">
        <f t="shared" si="653"/>
        <v>0</v>
      </c>
      <c r="AH342" s="530">
        <f t="shared" si="653"/>
        <v>0</v>
      </c>
      <c r="AI342" s="641">
        <f t="shared" ref="AI342:AS342" si="654">AI330+AI331+AI334+AI329+AI333</f>
        <v>0</v>
      </c>
      <c r="AJ342" s="537">
        <f t="shared" si="654"/>
        <v>0</v>
      </c>
      <c r="AK342" s="537">
        <f t="shared" si="654"/>
        <v>0</v>
      </c>
      <c r="AL342" s="537">
        <f t="shared" si="654"/>
        <v>0</v>
      </c>
      <c r="AM342" s="537">
        <f t="shared" si="654"/>
        <v>0</v>
      </c>
      <c r="AN342" s="537">
        <f t="shared" si="654"/>
        <v>0</v>
      </c>
      <c r="AO342" s="530"/>
      <c r="AP342" s="142">
        <f t="shared" si="654"/>
        <v>0</v>
      </c>
      <c r="AQ342" s="142">
        <f t="shared" si="654"/>
        <v>0</v>
      </c>
      <c r="AR342" s="537">
        <f t="shared" si="654"/>
        <v>0</v>
      </c>
      <c r="AS342" s="537">
        <f t="shared" si="654"/>
        <v>0</v>
      </c>
      <c r="AT342" s="530"/>
      <c r="AU342" s="142">
        <f t="shared" ref="AU342:BE342" si="655">AU330+AU331+AU334+AU329+AU333</f>
        <v>0</v>
      </c>
      <c r="AV342" s="530">
        <f t="shared" ref="AV342" si="656">AV330+AV331+AV334+AV329+AV333</f>
        <v>0</v>
      </c>
      <c r="AW342" s="842">
        <f t="shared" si="655"/>
        <v>0</v>
      </c>
      <c r="AX342" s="115">
        <f t="shared" si="655"/>
        <v>0</v>
      </c>
      <c r="AY342" s="5">
        <f t="shared" si="655"/>
        <v>0</v>
      </c>
      <c r="AZ342" s="5">
        <f t="shared" si="655"/>
        <v>0</v>
      </c>
      <c r="BA342" s="335" t="e">
        <f t="shared" si="655"/>
        <v>#DIV/0!</v>
      </c>
      <c r="BB342" s="23">
        <f t="shared" si="655"/>
        <v>0</v>
      </c>
      <c r="BC342" s="5">
        <f t="shared" si="655"/>
        <v>0</v>
      </c>
      <c r="BD342" s="5">
        <f t="shared" si="655"/>
        <v>0</v>
      </c>
      <c r="BE342" s="335" t="e">
        <f t="shared" si="655"/>
        <v>#DIV/0!</v>
      </c>
      <c r="BG342" s="826"/>
      <c r="BH342" s="607"/>
    </row>
    <row r="343" spans="1:66" ht="12.75" customHeight="1" x14ac:dyDescent="0.25">
      <c r="A343" s="222"/>
      <c r="C343" s="116"/>
      <c r="D343" s="620"/>
      <c r="F343" s="117"/>
      <c r="G343" s="694"/>
      <c r="H343" s="878"/>
      <c r="I343" s="397"/>
      <c r="J343" s="380"/>
      <c r="K343" s="406"/>
      <c r="L343" s="731"/>
      <c r="M343" s="732"/>
      <c r="N343" s="929"/>
      <c r="O343" s="530"/>
      <c r="P343" s="530"/>
      <c r="Q343" s="641"/>
      <c r="R343" s="537"/>
      <c r="S343" s="537"/>
      <c r="T343" s="537"/>
      <c r="U343" s="537"/>
      <c r="V343" s="537"/>
      <c r="W343" s="531"/>
      <c r="X343" s="140"/>
      <c r="Y343" s="140"/>
      <c r="Z343" s="551"/>
      <c r="AA343" s="551"/>
      <c r="AB343" s="531"/>
      <c r="AC343" s="142"/>
      <c r="AD343" s="530"/>
      <c r="AE343" s="842"/>
      <c r="AF343" s="929"/>
      <c r="AG343" s="530"/>
      <c r="AH343" s="530"/>
      <c r="AI343" s="641"/>
      <c r="AJ343" s="537"/>
      <c r="AK343" s="537"/>
      <c r="AL343" s="537"/>
      <c r="AM343" s="537"/>
      <c r="AN343" s="537"/>
      <c r="AO343" s="531"/>
      <c r="AP343" s="140"/>
      <c r="AQ343" s="140"/>
      <c r="AR343" s="551"/>
      <c r="AS343" s="551"/>
      <c r="AT343" s="531"/>
      <c r="AU343" s="142"/>
      <c r="AV343" s="530"/>
      <c r="AW343" s="842"/>
      <c r="AX343" s="115"/>
      <c r="AY343" s="5"/>
      <c r="AZ343" s="5"/>
      <c r="BA343" s="335"/>
      <c r="BC343" s="5"/>
      <c r="BD343" s="5"/>
      <c r="BE343" s="335"/>
      <c r="BG343" s="826"/>
      <c r="BH343" s="607"/>
    </row>
    <row r="344" spans="1:66" ht="12.75" customHeight="1" x14ac:dyDescent="0.25">
      <c r="A344" s="222"/>
      <c r="C344" s="116"/>
      <c r="D344" s="620"/>
      <c r="F344" s="117"/>
      <c r="G344" s="694"/>
      <c r="H344" s="878"/>
      <c r="I344" s="397"/>
      <c r="J344" s="380"/>
      <c r="K344" s="408"/>
      <c r="L344" s="731"/>
      <c r="M344" s="732"/>
      <c r="N344" s="931"/>
      <c r="O344" s="923"/>
      <c r="P344" s="923"/>
      <c r="Q344" s="641"/>
      <c r="R344" s="537"/>
      <c r="S344" s="537"/>
      <c r="T344" s="537"/>
      <c r="U344" s="537"/>
      <c r="V344" s="537"/>
      <c r="W344" s="531"/>
      <c r="X344" s="141"/>
      <c r="Y344" s="141"/>
      <c r="Z344" s="552"/>
      <c r="AA344" s="552"/>
      <c r="AB344" s="531"/>
      <c r="AC344" s="593"/>
      <c r="AD344" s="923"/>
      <c r="AE344" s="846"/>
      <c r="AF344" s="931"/>
      <c r="AG344" s="923"/>
      <c r="AH344" s="923"/>
      <c r="AI344" s="641"/>
      <c r="AJ344" s="537"/>
      <c r="AK344" s="537"/>
      <c r="AL344" s="537"/>
      <c r="AM344" s="537"/>
      <c r="AN344" s="537"/>
      <c r="AO344" s="531"/>
      <c r="AP344" s="141"/>
      <c r="AQ344" s="141"/>
      <c r="AR344" s="552"/>
      <c r="AS344" s="552"/>
      <c r="AT344" s="531"/>
      <c r="AU344" s="593"/>
      <c r="AV344" s="923"/>
      <c r="AW344" s="846"/>
      <c r="AX344" s="115"/>
      <c r="AY344" s="5"/>
      <c r="AZ344" s="5"/>
      <c r="BA344" s="335"/>
      <c r="BC344" s="5"/>
      <c r="BD344" s="5"/>
      <c r="BE344" s="335"/>
      <c r="BG344" s="826"/>
      <c r="BH344" s="607"/>
    </row>
    <row r="345" spans="1:66" ht="12.75" customHeight="1" x14ac:dyDescent="0.25">
      <c r="A345" s="222"/>
      <c r="C345" s="116"/>
      <c r="D345" s="620"/>
      <c r="F345" s="117"/>
      <c r="G345" s="694"/>
      <c r="H345" s="878"/>
      <c r="I345" s="397"/>
      <c r="J345" s="380"/>
      <c r="K345" s="425" t="s">
        <v>6564</v>
      </c>
      <c r="L345" s="731"/>
      <c r="M345" s="732"/>
      <c r="N345" s="931"/>
      <c r="O345" s="923"/>
      <c r="P345" s="923"/>
      <c r="Q345" s="641"/>
      <c r="R345" s="537"/>
      <c r="S345" s="537"/>
      <c r="T345" s="537"/>
      <c r="U345" s="537"/>
      <c r="V345" s="537"/>
      <c r="W345" s="531"/>
      <c r="X345" s="141"/>
      <c r="Y345" s="141"/>
      <c r="Z345" s="552"/>
      <c r="AA345" s="552"/>
      <c r="AB345" s="531"/>
      <c r="AC345" s="593"/>
      <c r="AD345" s="923"/>
      <c r="AE345" s="846"/>
      <c r="AF345" s="931"/>
      <c r="AG345" s="923"/>
      <c r="AH345" s="923"/>
      <c r="AI345" s="641"/>
      <c r="AJ345" s="537"/>
      <c r="AK345" s="537"/>
      <c r="AL345" s="537"/>
      <c r="AM345" s="537"/>
      <c r="AN345" s="537"/>
      <c r="AO345" s="531"/>
      <c r="AP345" s="141"/>
      <c r="AQ345" s="141"/>
      <c r="AR345" s="552"/>
      <c r="AS345" s="552"/>
      <c r="AT345" s="531"/>
      <c r="AU345" s="593"/>
      <c r="AV345" s="923"/>
      <c r="AW345" s="846"/>
      <c r="AX345" s="115"/>
      <c r="AY345" s="5"/>
      <c r="AZ345" s="5"/>
      <c r="BA345" s="335"/>
      <c r="BC345" s="5"/>
      <c r="BD345" s="5"/>
      <c r="BE345" s="335"/>
      <c r="BG345" s="826"/>
      <c r="BH345" s="607"/>
    </row>
    <row r="346" spans="1:66" x14ac:dyDescent="0.25">
      <c r="A346" s="222"/>
      <c r="C346" s="116"/>
      <c r="D346" s="620"/>
      <c r="F346" s="117"/>
      <c r="G346" s="694"/>
      <c r="H346" s="878"/>
      <c r="I346" s="397"/>
      <c r="J346" s="380"/>
      <c r="K346" s="427" t="s">
        <v>184</v>
      </c>
      <c r="L346" s="731"/>
      <c r="M346" s="732"/>
      <c r="N346" s="931"/>
      <c r="O346" s="923"/>
      <c r="P346" s="923"/>
      <c r="Q346" s="641"/>
      <c r="R346" s="537"/>
      <c r="S346" s="537"/>
      <c r="T346" s="537"/>
      <c r="U346" s="537"/>
      <c r="V346" s="537"/>
      <c r="W346" s="531"/>
      <c r="X346" s="141"/>
      <c r="Y346" s="141"/>
      <c r="Z346" s="552"/>
      <c r="AA346" s="552"/>
      <c r="AB346" s="531"/>
      <c r="AC346" s="593"/>
      <c r="AD346" s="923"/>
      <c r="AE346" s="846"/>
      <c r="AF346" s="931"/>
      <c r="AG346" s="923"/>
      <c r="AH346" s="923"/>
      <c r="AI346" s="641"/>
      <c r="AJ346" s="537"/>
      <c r="AK346" s="537"/>
      <c r="AL346" s="537"/>
      <c r="AM346" s="537"/>
      <c r="AN346" s="537"/>
      <c r="AO346" s="531"/>
      <c r="AP346" s="141"/>
      <c r="AQ346" s="141"/>
      <c r="AR346" s="552"/>
      <c r="AS346" s="552"/>
      <c r="AT346" s="531"/>
      <c r="AU346" s="593"/>
      <c r="AV346" s="923"/>
      <c r="AW346" s="846"/>
      <c r="AX346" s="115"/>
      <c r="AY346" s="5"/>
      <c r="AZ346" s="5"/>
      <c r="BA346" s="335"/>
      <c r="BC346" s="5"/>
      <c r="BD346" s="5"/>
      <c r="BE346" s="335"/>
      <c r="BG346" s="826"/>
      <c r="BH346" s="607"/>
    </row>
    <row r="347" spans="1:66" ht="12.75" customHeight="1" x14ac:dyDescent="0.25">
      <c r="A347" s="222"/>
      <c r="C347" s="116"/>
      <c r="D347" s="620"/>
      <c r="F347" s="117"/>
      <c r="G347" s="694"/>
      <c r="H347" s="878"/>
      <c r="I347" s="397"/>
      <c r="J347" s="380"/>
      <c r="K347" s="408"/>
      <c r="L347" s="731"/>
      <c r="M347" s="732"/>
      <c r="N347" s="931"/>
      <c r="O347" s="923"/>
      <c r="P347" s="923"/>
      <c r="Q347" s="641"/>
      <c r="R347" s="537"/>
      <c r="S347" s="537"/>
      <c r="T347" s="537"/>
      <c r="U347" s="537"/>
      <c r="V347" s="537"/>
      <c r="W347" s="531"/>
      <c r="X347" s="141"/>
      <c r="Y347" s="141"/>
      <c r="Z347" s="552"/>
      <c r="AA347" s="552"/>
      <c r="AB347" s="531"/>
      <c r="AC347" s="593"/>
      <c r="AD347" s="923"/>
      <c r="AE347" s="846"/>
      <c r="AF347" s="931"/>
      <c r="AG347" s="923"/>
      <c r="AH347" s="923"/>
      <c r="AI347" s="641"/>
      <c r="AJ347" s="537"/>
      <c r="AK347" s="537"/>
      <c r="AL347" s="537"/>
      <c r="AM347" s="537"/>
      <c r="AN347" s="537"/>
      <c r="AO347" s="531"/>
      <c r="AP347" s="141"/>
      <c r="AQ347" s="141"/>
      <c r="AR347" s="552"/>
      <c r="AS347" s="552"/>
      <c r="AT347" s="531"/>
      <c r="AU347" s="593"/>
      <c r="AV347" s="923"/>
      <c r="AW347" s="846"/>
      <c r="AX347" s="115"/>
      <c r="AY347" s="5"/>
      <c r="AZ347" s="5"/>
      <c r="BA347" s="335"/>
      <c r="BC347" s="5"/>
      <c r="BD347" s="5"/>
      <c r="BE347" s="335"/>
      <c r="BG347" s="826"/>
      <c r="BH347" s="607"/>
    </row>
    <row r="348" spans="1:66" s="4" customFormat="1" ht="35.1" customHeight="1" x14ac:dyDescent="0.25">
      <c r="A348" s="222" t="s">
        <v>39</v>
      </c>
      <c r="B348" s="112">
        <v>10</v>
      </c>
      <c r="C348" s="116" t="s">
        <v>149</v>
      </c>
      <c r="D348" s="620">
        <v>1000</v>
      </c>
      <c r="E348" s="278"/>
      <c r="F348" s="116">
        <v>12</v>
      </c>
      <c r="G348" s="694">
        <v>1</v>
      </c>
      <c r="H348" s="878" t="str">
        <f t="shared" ref="H348:H405" si="657">LEFT(J348,3)</f>
        <v>085</v>
      </c>
      <c r="I348" s="397">
        <v>84140000</v>
      </c>
      <c r="J348" s="380" t="s">
        <v>1996</v>
      </c>
      <c r="K348" s="500" t="s">
        <v>5671</v>
      </c>
      <c r="L348" s="726">
        <v>60</v>
      </c>
      <c r="M348" s="727">
        <v>60</v>
      </c>
      <c r="N348" s="931"/>
      <c r="O348" s="530">
        <f t="shared" ref="O348" si="658">IF(N348&gt;L348,"0 ",N348-L348)</f>
        <v>-60</v>
      </c>
      <c r="P348" s="530" t="str">
        <f t="shared" ref="P348" si="659">IF(N348&lt;L348,"0 ",N348-L348)</f>
        <v xml:space="preserve">0 </v>
      </c>
      <c r="Q348" s="646"/>
      <c r="R348" s="536"/>
      <c r="S348" s="536"/>
      <c r="T348" s="536"/>
      <c r="U348" s="536"/>
      <c r="V348" s="536"/>
      <c r="W348" s="683" t="str">
        <f>IF(SUM(Q348:V348)=X348,"OK",SUM(Q348:V348)-X348)</f>
        <v>OK</v>
      </c>
      <c r="X348" s="141"/>
      <c r="Y348" s="141"/>
      <c r="Z348" s="552"/>
      <c r="AA348" s="552"/>
      <c r="AB348" s="683" t="str">
        <f>IF(SUM(Z348:AA348)=AC348,"OK",SUM(Z348:AA348)-AC348)</f>
        <v>OK</v>
      </c>
      <c r="AC348" s="593"/>
      <c r="AD348" s="530">
        <f t="shared" ref="AD348" si="660">X348+Y348+AC348</f>
        <v>0</v>
      </c>
      <c r="AE348" s="842">
        <f t="shared" ref="AE348" si="661">N348+AD348</f>
        <v>0</v>
      </c>
      <c r="AF348" s="931"/>
      <c r="AG348" s="530">
        <f t="shared" ref="AG348" si="662">IF(AF348&gt;M348,"0 ",AF348-M348)</f>
        <v>-60</v>
      </c>
      <c r="AH348" s="530" t="str">
        <f t="shared" ref="AH348" si="663">IF(AF348&lt;M348,"0 ",AF348-M348)</f>
        <v xml:space="preserve">0 </v>
      </c>
      <c r="AI348" s="641"/>
      <c r="AJ348" s="537"/>
      <c r="AK348" s="537"/>
      <c r="AL348" s="537"/>
      <c r="AM348" s="537"/>
      <c r="AN348" s="537"/>
      <c r="AO348" s="683" t="str">
        <f>IF(SUM(AI348:AN348)=AP348,"OK",SUM(AI348:AN348)-AP348)</f>
        <v>OK</v>
      </c>
      <c r="AP348" s="141"/>
      <c r="AQ348" s="141"/>
      <c r="AR348" s="552"/>
      <c r="AS348" s="552"/>
      <c r="AT348" s="683" t="str">
        <f>IF(SUM(AR348:AS348)=AU348,"OK",SUM(AR348:AS348)-AU348)</f>
        <v>OK</v>
      </c>
      <c r="AU348" s="593"/>
      <c r="AV348" s="530">
        <f t="shared" ref="AV348" si="664">AP348+AQ348+AU348</f>
        <v>0</v>
      </c>
      <c r="AW348" s="842">
        <f t="shared" ref="AW348" si="665">AF348+AV348</f>
        <v>0</v>
      </c>
      <c r="AX348" s="115">
        <f>L348</f>
        <v>60</v>
      </c>
      <c r="AY348" s="5">
        <f>AE348</f>
        <v>0</v>
      </c>
      <c r="AZ348" s="7">
        <f>AY348-AX348</f>
        <v>-60</v>
      </c>
      <c r="BA348" s="335">
        <f>AZ348/AX348</f>
        <v>-1</v>
      </c>
      <c r="BB348" s="23">
        <f>M348</f>
        <v>60</v>
      </c>
      <c r="BC348" s="5">
        <f>AW348</f>
        <v>0</v>
      </c>
      <c r="BD348" s="7">
        <f>BC348-BB348</f>
        <v>-60</v>
      </c>
      <c r="BE348" s="335">
        <f>BD348/BB348</f>
        <v>-1</v>
      </c>
      <c r="BF348" s="41"/>
      <c r="BG348" s="826" t="str">
        <f>RIGHT(LEFT(I348,3),2)&amp;"."&amp;RIGHT(LEFT(I348,5),2)</f>
        <v>41.40</v>
      </c>
      <c r="BH348" s="607" t="b">
        <f>COUNTIF('Codes SEC'!$B$2:$B$250,Ministres!BG348)&gt;0</f>
        <v>1</v>
      </c>
      <c r="BI348" s="41"/>
      <c r="BJ348" s="41"/>
      <c r="BK348" s="41"/>
      <c r="BL348" s="41"/>
      <c r="BM348" s="41"/>
      <c r="BN348" s="41"/>
    </row>
    <row r="349" spans="1:66" s="27" customFormat="1" ht="12.75" customHeight="1" x14ac:dyDescent="0.25">
      <c r="A349" s="227"/>
      <c r="B349" s="209"/>
      <c r="C349" s="253"/>
      <c r="D349" s="625"/>
      <c r="E349" s="280"/>
      <c r="F349" s="253"/>
      <c r="G349" s="695"/>
      <c r="H349" s="886"/>
      <c r="I349" s="403"/>
      <c r="J349" s="381"/>
      <c r="K349" s="514" t="s">
        <v>95</v>
      </c>
      <c r="L349" s="313">
        <f t="shared" ref="L349:P349" si="666">L348</f>
        <v>60</v>
      </c>
      <c r="M349" s="728">
        <f t="shared" si="666"/>
        <v>60</v>
      </c>
      <c r="N349" s="930">
        <f t="shared" si="666"/>
        <v>0</v>
      </c>
      <c r="O349" s="790">
        <f t="shared" si="666"/>
        <v>-60</v>
      </c>
      <c r="P349" s="790" t="str">
        <f t="shared" si="666"/>
        <v xml:space="preserve">0 </v>
      </c>
      <c r="Q349" s="787">
        <f t="shared" ref="Q349:AA349" si="667">Q348</f>
        <v>0</v>
      </c>
      <c r="R349" s="648">
        <f t="shared" si="667"/>
        <v>0</v>
      </c>
      <c r="S349" s="648">
        <f t="shared" si="667"/>
        <v>0</v>
      </c>
      <c r="T349" s="648">
        <f t="shared" si="667"/>
        <v>0</v>
      </c>
      <c r="U349" s="648">
        <f t="shared" si="667"/>
        <v>0</v>
      </c>
      <c r="V349" s="648">
        <f t="shared" si="667"/>
        <v>0</v>
      </c>
      <c r="W349" s="790"/>
      <c r="X349" s="649">
        <f t="shared" si="667"/>
        <v>0</v>
      </c>
      <c r="Y349" s="649">
        <f t="shared" si="667"/>
        <v>0</v>
      </c>
      <c r="Z349" s="648">
        <f t="shared" si="667"/>
        <v>0</v>
      </c>
      <c r="AA349" s="648">
        <f t="shared" si="667"/>
        <v>0</v>
      </c>
      <c r="AB349" s="790"/>
      <c r="AC349" s="649">
        <f t="shared" ref="AC349:AC350" si="668">AC348</f>
        <v>0</v>
      </c>
      <c r="AD349" s="790">
        <f>AD348</f>
        <v>0</v>
      </c>
      <c r="AE349" s="843">
        <f>AE348</f>
        <v>0</v>
      </c>
      <c r="AF349" s="930">
        <f t="shared" ref="AF349:AH349" si="669">AF348</f>
        <v>0</v>
      </c>
      <c r="AG349" s="790">
        <f t="shared" si="669"/>
        <v>-60</v>
      </c>
      <c r="AH349" s="790" t="str">
        <f t="shared" si="669"/>
        <v xml:space="preserve">0 </v>
      </c>
      <c r="AI349" s="787">
        <f t="shared" ref="AI349:AS349" si="670">AI348</f>
        <v>0</v>
      </c>
      <c r="AJ349" s="648">
        <f t="shared" si="670"/>
        <v>0</v>
      </c>
      <c r="AK349" s="648">
        <f t="shared" si="670"/>
        <v>0</v>
      </c>
      <c r="AL349" s="648">
        <f t="shared" si="670"/>
        <v>0</v>
      </c>
      <c r="AM349" s="648">
        <f t="shared" si="670"/>
        <v>0</v>
      </c>
      <c r="AN349" s="648">
        <f t="shared" si="670"/>
        <v>0</v>
      </c>
      <c r="AO349" s="790"/>
      <c r="AP349" s="649">
        <f t="shared" si="670"/>
        <v>0</v>
      </c>
      <c r="AQ349" s="649">
        <f t="shared" si="670"/>
        <v>0</v>
      </c>
      <c r="AR349" s="648">
        <f t="shared" si="670"/>
        <v>0</v>
      </c>
      <c r="AS349" s="648">
        <f t="shared" si="670"/>
        <v>0</v>
      </c>
      <c r="AT349" s="790"/>
      <c r="AU349" s="649">
        <f t="shared" ref="AU349:BE350" si="671">AU348</f>
        <v>0</v>
      </c>
      <c r="AV349" s="790">
        <f t="shared" ref="AV349" si="672">AV348</f>
        <v>0</v>
      </c>
      <c r="AW349" s="843">
        <f t="shared" si="671"/>
        <v>0</v>
      </c>
      <c r="AX349" s="336">
        <f t="shared" si="671"/>
        <v>60</v>
      </c>
      <c r="AY349" s="337">
        <f t="shared" si="671"/>
        <v>0</v>
      </c>
      <c r="AZ349" s="338">
        <f t="shared" si="671"/>
        <v>-60</v>
      </c>
      <c r="BA349" s="339">
        <f t="shared" si="671"/>
        <v>-1</v>
      </c>
      <c r="BB349" s="322">
        <f t="shared" si="671"/>
        <v>60</v>
      </c>
      <c r="BC349" s="337">
        <f t="shared" si="671"/>
        <v>0</v>
      </c>
      <c r="BD349" s="338">
        <f t="shared" si="671"/>
        <v>-60</v>
      </c>
      <c r="BE349" s="339">
        <f t="shared" si="671"/>
        <v>-1</v>
      </c>
      <c r="BF349" s="41"/>
      <c r="BG349" s="826"/>
      <c r="BH349" s="607"/>
      <c r="BI349" s="40"/>
      <c r="BJ349" s="40"/>
      <c r="BK349" s="40"/>
      <c r="BL349" s="40"/>
      <c r="BM349" s="40"/>
      <c r="BN349" s="40"/>
    </row>
    <row r="350" spans="1:66" ht="12.75" customHeight="1" x14ac:dyDescent="0.25">
      <c r="A350" s="226"/>
      <c r="B350" s="207"/>
      <c r="C350" s="254"/>
      <c r="D350" s="300"/>
      <c r="E350" s="276"/>
      <c r="F350" s="300"/>
      <c r="G350" s="696"/>
      <c r="H350" s="887"/>
      <c r="I350" s="444"/>
      <c r="J350" s="393"/>
      <c r="K350" s="404" t="s">
        <v>3649</v>
      </c>
      <c r="L350" s="743">
        <f t="shared" ref="L350:P350" si="673">L349</f>
        <v>60</v>
      </c>
      <c r="M350" s="742">
        <f t="shared" si="673"/>
        <v>60</v>
      </c>
      <c r="N350" s="844">
        <f t="shared" si="673"/>
        <v>0</v>
      </c>
      <c r="O350" s="665">
        <f t="shared" si="673"/>
        <v>-60</v>
      </c>
      <c r="P350" s="665" t="str">
        <f t="shared" si="673"/>
        <v xml:space="preserve">0 </v>
      </c>
      <c r="Q350" s="638">
        <f t="shared" ref="Q350:AA350" si="674">Q349</f>
        <v>0</v>
      </c>
      <c r="R350" s="130">
        <f t="shared" si="674"/>
        <v>0</v>
      </c>
      <c r="S350" s="130">
        <f t="shared" si="674"/>
        <v>0</v>
      </c>
      <c r="T350" s="130">
        <f t="shared" si="674"/>
        <v>0</v>
      </c>
      <c r="U350" s="130">
        <f t="shared" si="674"/>
        <v>0</v>
      </c>
      <c r="V350" s="130">
        <f t="shared" si="674"/>
        <v>0</v>
      </c>
      <c r="W350" s="665"/>
      <c r="X350" s="130">
        <f t="shared" si="674"/>
        <v>0</v>
      </c>
      <c r="Y350" s="130">
        <f t="shared" si="674"/>
        <v>0</v>
      </c>
      <c r="Z350" s="130">
        <f t="shared" si="674"/>
        <v>0</v>
      </c>
      <c r="AA350" s="130">
        <f t="shared" si="674"/>
        <v>0</v>
      </c>
      <c r="AB350" s="665"/>
      <c r="AC350" s="130">
        <f t="shared" si="668"/>
        <v>0</v>
      </c>
      <c r="AD350" s="665">
        <f>AD349</f>
        <v>0</v>
      </c>
      <c r="AE350" s="845">
        <f>AE349</f>
        <v>0</v>
      </c>
      <c r="AF350" s="844">
        <f t="shared" ref="AF350:AH350" si="675">AF349</f>
        <v>0</v>
      </c>
      <c r="AG350" s="665">
        <f t="shared" si="675"/>
        <v>-60</v>
      </c>
      <c r="AH350" s="665" t="str">
        <f t="shared" si="675"/>
        <v xml:space="preserve">0 </v>
      </c>
      <c r="AI350" s="638">
        <f t="shared" ref="AI350:AS350" si="676">AI349</f>
        <v>0</v>
      </c>
      <c r="AJ350" s="130">
        <f t="shared" si="676"/>
        <v>0</v>
      </c>
      <c r="AK350" s="130">
        <f t="shared" si="676"/>
        <v>0</v>
      </c>
      <c r="AL350" s="130">
        <f t="shared" si="676"/>
        <v>0</v>
      </c>
      <c r="AM350" s="130">
        <f t="shared" si="676"/>
        <v>0</v>
      </c>
      <c r="AN350" s="130">
        <f t="shared" si="676"/>
        <v>0</v>
      </c>
      <c r="AO350" s="665"/>
      <c r="AP350" s="130">
        <f t="shared" si="676"/>
        <v>0</v>
      </c>
      <c r="AQ350" s="130">
        <f t="shared" si="676"/>
        <v>0</v>
      </c>
      <c r="AR350" s="130">
        <f t="shared" si="676"/>
        <v>0</v>
      </c>
      <c r="AS350" s="130">
        <f t="shared" si="676"/>
        <v>0</v>
      </c>
      <c r="AT350" s="665"/>
      <c r="AU350" s="130">
        <f t="shared" si="671"/>
        <v>0</v>
      </c>
      <c r="AV350" s="665">
        <f t="shared" ref="AV350" si="677">AV349</f>
        <v>0</v>
      </c>
      <c r="AW350" s="845">
        <f t="shared" si="671"/>
        <v>0</v>
      </c>
      <c r="AX350" s="314">
        <f t="shared" si="671"/>
        <v>60</v>
      </c>
      <c r="AY350" s="131">
        <f t="shared" si="671"/>
        <v>0</v>
      </c>
      <c r="AZ350" s="132">
        <f t="shared" si="671"/>
        <v>-60</v>
      </c>
      <c r="BA350" s="340">
        <f t="shared" si="671"/>
        <v>-1</v>
      </c>
      <c r="BB350" s="310">
        <f t="shared" si="671"/>
        <v>60</v>
      </c>
      <c r="BC350" s="131">
        <f t="shared" si="671"/>
        <v>0</v>
      </c>
      <c r="BD350" s="132">
        <f t="shared" si="671"/>
        <v>-60</v>
      </c>
      <c r="BE350" s="340">
        <f t="shared" si="671"/>
        <v>-1</v>
      </c>
      <c r="BF350" s="40"/>
      <c r="BG350" s="826"/>
      <c r="BH350" s="607"/>
    </row>
    <row r="351" spans="1:66" ht="12.75" customHeight="1" x14ac:dyDescent="0.25">
      <c r="A351" s="222"/>
      <c r="C351" s="116"/>
      <c r="D351" s="620"/>
      <c r="F351" s="117"/>
      <c r="G351" s="690"/>
      <c r="H351" s="878"/>
      <c r="I351" s="397"/>
      <c r="J351" s="380"/>
      <c r="K351" s="405" t="s">
        <v>208</v>
      </c>
      <c r="L351" s="731">
        <v>0</v>
      </c>
      <c r="M351" s="732">
        <v>0</v>
      </c>
      <c r="N351" s="929">
        <v>0</v>
      </c>
      <c r="O351" s="530">
        <v>0</v>
      </c>
      <c r="P351" s="530">
        <v>0</v>
      </c>
      <c r="Q351" s="641">
        <v>0</v>
      </c>
      <c r="R351" s="537">
        <v>0</v>
      </c>
      <c r="S351" s="537">
        <v>0</v>
      </c>
      <c r="T351" s="537">
        <v>0</v>
      </c>
      <c r="U351" s="537">
        <v>0</v>
      </c>
      <c r="V351" s="537">
        <v>0</v>
      </c>
      <c r="W351" s="530"/>
      <c r="X351" s="142">
        <v>0</v>
      </c>
      <c r="Y351" s="142">
        <v>0</v>
      </c>
      <c r="Z351" s="537">
        <v>0</v>
      </c>
      <c r="AA351" s="537">
        <v>0</v>
      </c>
      <c r="AB351" s="530"/>
      <c r="AC351" s="142">
        <v>0</v>
      </c>
      <c r="AD351" s="530">
        <v>0</v>
      </c>
      <c r="AE351" s="842">
        <v>0</v>
      </c>
      <c r="AF351" s="929">
        <v>0</v>
      </c>
      <c r="AG351" s="530">
        <v>0</v>
      </c>
      <c r="AH351" s="530">
        <v>0</v>
      </c>
      <c r="AI351" s="641">
        <v>0</v>
      </c>
      <c r="AJ351" s="537">
        <v>0</v>
      </c>
      <c r="AK351" s="537">
        <v>0</v>
      </c>
      <c r="AL351" s="537">
        <v>0</v>
      </c>
      <c r="AM351" s="537">
        <v>0</v>
      </c>
      <c r="AN351" s="537">
        <v>0</v>
      </c>
      <c r="AO351" s="530"/>
      <c r="AP351" s="142">
        <v>0</v>
      </c>
      <c r="AQ351" s="142">
        <v>0</v>
      </c>
      <c r="AR351" s="537">
        <v>0</v>
      </c>
      <c r="AS351" s="537">
        <v>0</v>
      </c>
      <c r="AT351" s="530"/>
      <c r="AU351" s="142">
        <v>0</v>
      </c>
      <c r="AV351" s="530">
        <v>0</v>
      </c>
      <c r="AW351" s="842">
        <v>0</v>
      </c>
      <c r="AX351" s="115">
        <v>0</v>
      </c>
      <c r="AY351" s="5">
        <v>0</v>
      </c>
      <c r="AZ351" s="5">
        <v>0</v>
      </c>
      <c r="BA351" s="335">
        <v>0</v>
      </c>
      <c r="BB351" s="23">
        <v>0</v>
      </c>
      <c r="BC351" s="5">
        <v>0</v>
      </c>
      <c r="BD351" s="5">
        <v>0</v>
      </c>
      <c r="BE351" s="335">
        <v>0</v>
      </c>
      <c r="BG351" s="826"/>
      <c r="BH351" s="607"/>
    </row>
    <row r="352" spans="1:66" ht="12.75" customHeight="1" x14ac:dyDescent="0.25">
      <c r="A352" s="222"/>
      <c r="C352" s="116"/>
      <c r="D352" s="620"/>
      <c r="F352" s="117"/>
      <c r="G352" s="694"/>
      <c r="H352" s="878"/>
      <c r="I352" s="397"/>
      <c r="J352" s="380"/>
      <c r="K352" s="405" t="s">
        <v>96</v>
      </c>
      <c r="L352" s="731">
        <v>0</v>
      </c>
      <c r="M352" s="732">
        <v>0</v>
      </c>
      <c r="N352" s="929">
        <v>0</v>
      </c>
      <c r="O352" s="530">
        <v>0</v>
      </c>
      <c r="P352" s="530">
        <v>0</v>
      </c>
      <c r="Q352" s="641">
        <v>0</v>
      </c>
      <c r="R352" s="537">
        <v>0</v>
      </c>
      <c r="S352" s="537">
        <v>0</v>
      </c>
      <c r="T352" s="537">
        <v>0</v>
      </c>
      <c r="U352" s="537">
        <v>0</v>
      </c>
      <c r="V352" s="537">
        <v>0</v>
      </c>
      <c r="W352" s="530"/>
      <c r="X352" s="142">
        <v>0</v>
      </c>
      <c r="Y352" s="142">
        <v>0</v>
      </c>
      <c r="Z352" s="537">
        <v>0</v>
      </c>
      <c r="AA352" s="537">
        <v>0</v>
      </c>
      <c r="AB352" s="530"/>
      <c r="AC352" s="142">
        <v>0</v>
      </c>
      <c r="AD352" s="530">
        <v>0</v>
      </c>
      <c r="AE352" s="842">
        <v>0</v>
      </c>
      <c r="AF352" s="929">
        <v>0</v>
      </c>
      <c r="AG352" s="530">
        <v>0</v>
      </c>
      <c r="AH352" s="530">
        <v>0</v>
      </c>
      <c r="AI352" s="641">
        <v>0</v>
      </c>
      <c r="AJ352" s="537">
        <v>0</v>
      </c>
      <c r="AK352" s="537">
        <v>0</v>
      </c>
      <c r="AL352" s="537">
        <v>0</v>
      </c>
      <c r="AM352" s="537">
        <v>0</v>
      </c>
      <c r="AN352" s="537">
        <v>0</v>
      </c>
      <c r="AO352" s="530"/>
      <c r="AP352" s="142">
        <v>0</v>
      </c>
      <c r="AQ352" s="142">
        <v>0</v>
      </c>
      <c r="AR352" s="537">
        <v>0</v>
      </c>
      <c r="AS352" s="537">
        <v>0</v>
      </c>
      <c r="AT352" s="530"/>
      <c r="AU352" s="142">
        <v>0</v>
      </c>
      <c r="AV352" s="530">
        <v>0</v>
      </c>
      <c r="AW352" s="842">
        <v>0</v>
      </c>
      <c r="AX352" s="115">
        <v>0</v>
      </c>
      <c r="AY352" s="5">
        <v>0</v>
      </c>
      <c r="AZ352" s="5">
        <v>0</v>
      </c>
      <c r="BA352" s="335">
        <v>0</v>
      </c>
      <c r="BB352" s="23">
        <v>0</v>
      </c>
      <c r="BC352" s="5">
        <v>0</v>
      </c>
      <c r="BD352" s="5">
        <v>0</v>
      </c>
      <c r="BE352" s="335">
        <v>0</v>
      </c>
      <c r="BG352" s="826"/>
      <c r="BH352" s="607"/>
    </row>
    <row r="353" spans="1:66" ht="12.75" customHeight="1" x14ac:dyDescent="0.25">
      <c r="A353" s="222"/>
      <c r="C353" s="116"/>
      <c r="D353" s="620"/>
      <c r="F353" s="117"/>
      <c r="G353" s="694"/>
      <c r="H353" s="878"/>
      <c r="I353" s="397"/>
      <c r="J353" s="380"/>
      <c r="K353" s="405" t="s">
        <v>209</v>
      </c>
      <c r="L353" s="731">
        <v>0</v>
      </c>
      <c r="M353" s="732">
        <v>0</v>
      </c>
      <c r="N353" s="929">
        <v>0</v>
      </c>
      <c r="O353" s="530">
        <v>0</v>
      </c>
      <c r="P353" s="530">
        <v>0</v>
      </c>
      <c r="Q353" s="641">
        <v>0</v>
      </c>
      <c r="R353" s="537">
        <v>0</v>
      </c>
      <c r="S353" s="537">
        <v>0</v>
      </c>
      <c r="T353" s="537">
        <v>0</v>
      </c>
      <c r="U353" s="537">
        <v>0</v>
      </c>
      <c r="V353" s="537">
        <v>0</v>
      </c>
      <c r="W353" s="530"/>
      <c r="X353" s="142">
        <v>0</v>
      </c>
      <c r="Y353" s="142">
        <v>0</v>
      </c>
      <c r="Z353" s="537">
        <v>0</v>
      </c>
      <c r="AA353" s="537">
        <v>0</v>
      </c>
      <c r="AB353" s="530"/>
      <c r="AC353" s="142">
        <v>0</v>
      </c>
      <c r="AD353" s="530">
        <v>0</v>
      </c>
      <c r="AE353" s="842">
        <v>0</v>
      </c>
      <c r="AF353" s="929">
        <v>0</v>
      </c>
      <c r="AG353" s="530">
        <v>0</v>
      </c>
      <c r="AH353" s="530">
        <v>0</v>
      </c>
      <c r="AI353" s="641">
        <v>0</v>
      </c>
      <c r="AJ353" s="537">
        <v>0</v>
      </c>
      <c r="AK353" s="537">
        <v>0</v>
      </c>
      <c r="AL353" s="537">
        <v>0</v>
      </c>
      <c r="AM353" s="537">
        <v>0</v>
      </c>
      <c r="AN353" s="537">
        <v>0</v>
      </c>
      <c r="AO353" s="530"/>
      <c r="AP353" s="142">
        <v>0</v>
      </c>
      <c r="AQ353" s="142">
        <v>0</v>
      </c>
      <c r="AR353" s="537">
        <v>0</v>
      </c>
      <c r="AS353" s="537">
        <v>0</v>
      </c>
      <c r="AT353" s="530"/>
      <c r="AU353" s="142">
        <v>0</v>
      </c>
      <c r="AV353" s="530">
        <v>0</v>
      </c>
      <c r="AW353" s="842">
        <v>0</v>
      </c>
      <c r="AX353" s="115">
        <v>0</v>
      </c>
      <c r="AY353" s="5">
        <v>0</v>
      </c>
      <c r="AZ353" s="5">
        <v>0</v>
      </c>
      <c r="BA353" s="335">
        <v>0</v>
      </c>
      <c r="BB353" s="23">
        <v>0</v>
      </c>
      <c r="BC353" s="5">
        <v>0</v>
      </c>
      <c r="BD353" s="5">
        <v>0</v>
      </c>
      <c r="BE353" s="335">
        <v>0</v>
      </c>
      <c r="BG353" s="826"/>
      <c r="BH353" s="607"/>
    </row>
    <row r="354" spans="1:66" ht="12.75" customHeight="1" x14ac:dyDescent="0.25">
      <c r="A354" s="222"/>
      <c r="C354" s="116"/>
      <c r="D354" s="620"/>
      <c r="F354" s="117"/>
      <c r="G354" s="694"/>
      <c r="H354" s="878"/>
      <c r="I354" s="397"/>
      <c r="J354" s="380"/>
      <c r="K354" s="405" t="s">
        <v>210</v>
      </c>
      <c r="L354" s="731">
        <v>0</v>
      </c>
      <c r="M354" s="732">
        <v>0</v>
      </c>
      <c r="N354" s="929">
        <v>0</v>
      </c>
      <c r="O354" s="530">
        <v>0</v>
      </c>
      <c r="P354" s="530">
        <v>0</v>
      </c>
      <c r="Q354" s="641">
        <v>0</v>
      </c>
      <c r="R354" s="537">
        <v>0</v>
      </c>
      <c r="S354" s="537">
        <v>0</v>
      </c>
      <c r="T354" s="537">
        <v>0</v>
      </c>
      <c r="U354" s="537">
        <v>0</v>
      </c>
      <c r="V354" s="537">
        <v>0</v>
      </c>
      <c r="W354" s="530"/>
      <c r="X354" s="142">
        <v>0</v>
      </c>
      <c r="Y354" s="142">
        <v>0</v>
      </c>
      <c r="Z354" s="537">
        <v>0</v>
      </c>
      <c r="AA354" s="537">
        <v>0</v>
      </c>
      <c r="AB354" s="530"/>
      <c r="AC354" s="142">
        <v>0</v>
      </c>
      <c r="AD354" s="530">
        <v>0</v>
      </c>
      <c r="AE354" s="842">
        <v>0</v>
      </c>
      <c r="AF354" s="929">
        <v>0</v>
      </c>
      <c r="AG354" s="530">
        <v>0</v>
      </c>
      <c r="AH354" s="530">
        <v>0</v>
      </c>
      <c r="AI354" s="641">
        <v>0</v>
      </c>
      <c r="AJ354" s="537">
        <v>0</v>
      </c>
      <c r="AK354" s="537">
        <v>0</v>
      </c>
      <c r="AL354" s="537">
        <v>0</v>
      </c>
      <c r="AM354" s="537">
        <v>0</v>
      </c>
      <c r="AN354" s="537">
        <v>0</v>
      </c>
      <c r="AO354" s="530"/>
      <c r="AP354" s="142">
        <v>0</v>
      </c>
      <c r="AQ354" s="142">
        <v>0</v>
      </c>
      <c r="AR354" s="537">
        <v>0</v>
      </c>
      <c r="AS354" s="537">
        <v>0</v>
      </c>
      <c r="AT354" s="530"/>
      <c r="AU354" s="142">
        <v>0</v>
      </c>
      <c r="AV354" s="530">
        <v>0</v>
      </c>
      <c r="AW354" s="842">
        <v>0</v>
      </c>
      <c r="AX354" s="115">
        <v>0</v>
      </c>
      <c r="AY354" s="5">
        <v>0</v>
      </c>
      <c r="AZ354" s="5">
        <v>0</v>
      </c>
      <c r="BA354" s="335">
        <v>0</v>
      </c>
      <c r="BB354" s="23">
        <v>0</v>
      </c>
      <c r="BC354" s="5">
        <v>0</v>
      </c>
      <c r="BD354" s="5">
        <v>0</v>
      </c>
      <c r="BE354" s="335">
        <v>0</v>
      </c>
      <c r="BG354" s="826"/>
      <c r="BH354" s="607"/>
    </row>
    <row r="355" spans="1:66" ht="12.75" customHeight="1" x14ac:dyDescent="0.25">
      <c r="A355" s="222"/>
      <c r="C355" s="116"/>
      <c r="D355" s="620"/>
      <c r="F355" s="117"/>
      <c r="G355" s="694"/>
      <c r="H355" s="878"/>
      <c r="I355" s="397"/>
      <c r="J355" s="380"/>
      <c r="K355" s="406" t="s">
        <v>53</v>
      </c>
      <c r="L355" s="731">
        <v>0</v>
      </c>
      <c r="M355" s="732">
        <v>0</v>
      </c>
      <c r="N355" s="929">
        <v>0</v>
      </c>
      <c r="O355" s="530">
        <v>0</v>
      </c>
      <c r="P355" s="530">
        <v>0</v>
      </c>
      <c r="Q355" s="641">
        <v>0</v>
      </c>
      <c r="R355" s="537">
        <v>0</v>
      </c>
      <c r="S355" s="537">
        <v>0</v>
      </c>
      <c r="T355" s="537">
        <v>0</v>
      </c>
      <c r="U355" s="537">
        <v>0</v>
      </c>
      <c r="V355" s="537">
        <v>0</v>
      </c>
      <c r="W355" s="530"/>
      <c r="X355" s="142">
        <v>0</v>
      </c>
      <c r="Y355" s="142">
        <v>0</v>
      </c>
      <c r="Z355" s="537">
        <v>0</v>
      </c>
      <c r="AA355" s="537">
        <v>0</v>
      </c>
      <c r="AB355" s="530"/>
      <c r="AC355" s="142">
        <v>0</v>
      </c>
      <c r="AD355" s="530">
        <v>0</v>
      </c>
      <c r="AE355" s="842">
        <v>0</v>
      </c>
      <c r="AF355" s="929">
        <v>0</v>
      </c>
      <c r="AG355" s="530">
        <v>0</v>
      </c>
      <c r="AH355" s="530">
        <v>0</v>
      </c>
      <c r="AI355" s="641">
        <v>0</v>
      </c>
      <c r="AJ355" s="537">
        <v>0</v>
      </c>
      <c r="AK355" s="537">
        <v>0</v>
      </c>
      <c r="AL355" s="537">
        <v>0</v>
      </c>
      <c r="AM355" s="537">
        <v>0</v>
      </c>
      <c r="AN355" s="537">
        <v>0</v>
      </c>
      <c r="AO355" s="530"/>
      <c r="AP355" s="142">
        <v>0</v>
      </c>
      <c r="AQ355" s="142">
        <v>0</v>
      </c>
      <c r="AR355" s="537">
        <v>0</v>
      </c>
      <c r="AS355" s="537">
        <v>0</v>
      </c>
      <c r="AT355" s="530"/>
      <c r="AU355" s="142">
        <v>0</v>
      </c>
      <c r="AV355" s="530">
        <v>0</v>
      </c>
      <c r="AW355" s="842">
        <v>0</v>
      </c>
      <c r="AX355" s="115">
        <v>0</v>
      </c>
      <c r="AY355" s="5">
        <v>0</v>
      </c>
      <c r="AZ355" s="5">
        <v>0</v>
      </c>
      <c r="BA355" s="335">
        <v>0</v>
      </c>
      <c r="BB355" s="23">
        <v>0</v>
      </c>
      <c r="BC355" s="5">
        <v>0</v>
      </c>
      <c r="BD355" s="5">
        <v>0</v>
      </c>
      <c r="BE355" s="335">
        <v>0</v>
      </c>
      <c r="BG355" s="826"/>
      <c r="BH355" s="607"/>
    </row>
    <row r="356" spans="1:66" ht="12.75" customHeight="1" x14ac:dyDescent="0.25">
      <c r="A356" s="222"/>
      <c r="C356" s="116"/>
      <c r="D356" s="620"/>
      <c r="F356" s="117"/>
      <c r="G356" s="694"/>
      <c r="H356" s="878"/>
      <c r="I356" s="397"/>
      <c r="J356" s="380"/>
      <c r="K356" s="405"/>
      <c r="L356" s="731"/>
      <c r="M356" s="732"/>
      <c r="N356" s="931"/>
      <c r="O356" s="923"/>
      <c r="P356" s="923"/>
      <c r="Q356" s="641"/>
      <c r="R356" s="537"/>
      <c r="S356" s="537"/>
      <c r="T356" s="537"/>
      <c r="U356" s="537"/>
      <c r="V356" s="537"/>
      <c r="W356" s="531"/>
      <c r="X356" s="141"/>
      <c r="Y356" s="141"/>
      <c r="Z356" s="552"/>
      <c r="AA356" s="552"/>
      <c r="AB356" s="531"/>
      <c r="AC356" s="593"/>
      <c r="AD356" s="923"/>
      <c r="AE356" s="846"/>
      <c r="AF356" s="931"/>
      <c r="AG356" s="923"/>
      <c r="AH356" s="923"/>
      <c r="AI356" s="641"/>
      <c r="AJ356" s="537"/>
      <c r="AK356" s="537"/>
      <c r="AL356" s="537"/>
      <c r="AM356" s="537"/>
      <c r="AN356" s="537"/>
      <c r="AO356" s="531"/>
      <c r="AP356" s="141"/>
      <c r="AQ356" s="141"/>
      <c r="AR356" s="552"/>
      <c r="AS356" s="552"/>
      <c r="AT356" s="531"/>
      <c r="AU356" s="593"/>
      <c r="AV356" s="923"/>
      <c r="AW356" s="846"/>
      <c r="AX356" s="115"/>
      <c r="AY356" s="5"/>
      <c r="AZ356" s="5"/>
      <c r="BA356" s="335"/>
      <c r="BC356" s="5"/>
      <c r="BD356" s="5"/>
      <c r="BE356" s="335"/>
      <c r="BG356" s="826"/>
      <c r="BH356" s="607"/>
    </row>
    <row r="357" spans="1:66" ht="12.75" customHeight="1" x14ac:dyDescent="0.25">
      <c r="A357" s="222"/>
      <c r="C357" s="116"/>
      <c r="D357" s="620"/>
      <c r="F357" s="117"/>
      <c r="G357" s="694"/>
      <c r="H357" s="878"/>
      <c r="I357" s="397"/>
      <c r="J357" s="380"/>
      <c r="K357" s="405"/>
      <c r="L357" s="731"/>
      <c r="M357" s="732"/>
      <c r="N357" s="931"/>
      <c r="O357" s="923"/>
      <c r="P357" s="923"/>
      <c r="Q357" s="641"/>
      <c r="R357" s="537"/>
      <c r="S357" s="537"/>
      <c r="T357" s="537"/>
      <c r="U357" s="537"/>
      <c r="V357" s="537"/>
      <c r="W357" s="531"/>
      <c r="X357" s="141"/>
      <c r="Y357" s="141"/>
      <c r="Z357" s="552"/>
      <c r="AA357" s="552"/>
      <c r="AB357" s="531"/>
      <c r="AC357" s="593"/>
      <c r="AD357" s="923"/>
      <c r="AE357" s="846"/>
      <c r="AF357" s="931"/>
      <c r="AG357" s="923"/>
      <c r="AH357" s="923"/>
      <c r="AI357" s="641"/>
      <c r="AJ357" s="537"/>
      <c r="AK357" s="537"/>
      <c r="AL357" s="537"/>
      <c r="AM357" s="537"/>
      <c r="AN357" s="537"/>
      <c r="AO357" s="531"/>
      <c r="AP357" s="141"/>
      <c r="AQ357" s="141"/>
      <c r="AR357" s="552"/>
      <c r="AS357" s="552"/>
      <c r="AT357" s="531"/>
      <c r="AU357" s="593"/>
      <c r="AV357" s="923"/>
      <c r="AW357" s="846"/>
      <c r="AX357" s="115"/>
      <c r="AY357" s="5"/>
      <c r="AZ357" s="5"/>
      <c r="BA357" s="335"/>
      <c r="BC357" s="5"/>
      <c r="BD357" s="5"/>
      <c r="BE357" s="335"/>
      <c r="BG357" s="826"/>
      <c r="BH357" s="607"/>
    </row>
    <row r="358" spans="1:66" ht="12.75" customHeight="1" x14ac:dyDescent="0.25">
      <c r="A358" s="222"/>
      <c r="C358" s="116"/>
      <c r="D358" s="620"/>
      <c r="F358" s="117"/>
      <c r="G358" s="694"/>
      <c r="H358" s="878"/>
      <c r="I358" s="397"/>
      <c r="J358" s="380"/>
      <c r="K358" s="425" t="s">
        <v>6565</v>
      </c>
      <c r="L358" s="731"/>
      <c r="M358" s="732"/>
      <c r="N358" s="931"/>
      <c r="O358" s="923"/>
      <c r="P358" s="923"/>
      <c r="Q358" s="641"/>
      <c r="R358" s="537"/>
      <c r="S358" s="537"/>
      <c r="T358" s="537"/>
      <c r="U358" s="537"/>
      <c r="V358" s="537"/>
      <c r="W358" s="531"/>
      <c r="X358" s="141"/>
      <c r="Y358" s="141"/>
      <c r="Z358" s="552"/>
      <c r="AA358" s="552"/>
      <c r="AB358" s="531"/>
      <c r="AC358" s="593"/>
      <c r="AD358" s="923"/>
      <c r="AE358" s="846"/>
      <c r="AF358" s="931"/>
      <c r="AG358" s="923"/>
      <c r="AH358" s="923"/>
      <c r="AI358" s="641"/>
      <c r="AJ358" s="537"/>
      <c r="AK358" s="537"/>
      <c r="AL358" s="537"/>
      <c r="AM358" s="537"/>
      <c r="AN358" s="537"/>
      <c r="AO358" s="531"/>
      <c r="AP358" s="141"/>
      <c r="AQ358" s="141"/>
      <c r="AR358" s="552"/>
      <c r="AS358" s="552"/>
      <c r="AT358" s="531"/>
      <c r="AU358" s="593"/>
      <c r="AV358" s="923"/>
      <c r="AW358" s="846"/>
      <c r="AX358" s="115"/>
      <c r="AY358" s="5"/>
      <c r="AZ358" s="5"/>
      <c r="BA358" s="335"/>
      <c r="BC358" s="5"/>
      <c r="BD358" s="5"/>
      <c r="BE358" s="335"/>
      <c r="BG358" s="826"/>
      <c r="BH358" s="607"/>
    </row>
    <row r="359" spans="1:66" ht="20.399999999999999" x14ac:dyDescent="0.25">
      <c r="A359" s="222"/>
      <c r="C359" s="116"/>
      <c r="D359" s="620"/>
      <c r="F359" s="117"/>
      <c r="G359" s="694"/>
      <c r="H359" s="878"/>
      <c r="I359" s="397"/>
      <c r="J359" s="380"/>
      <c r="K359" s="426" t="s">
        <v>3866</v>
      </c>
      <c r="L359" s="731"/>
      <c r="M359" s="732"/>
      <c r="N359" s="931"/>
      <c r="O359" s="923"/>
      <c r="P359" s="923"/>
      <c r="Q359" s="641"/>
      <c r="R359" s="537"/>
      <c r="S359" s="537"/>
      <c r="T359" s="537"/>
      <c r="U359" s="537"/>
      <c r="V359" s="537"/>
      <c r="W359" s="531"/>
      <c r="X359" s="141"/>
      <c r="Y359" s="141"/>
      <c r="Z359" s="552"/>
      <c r="AA359" s="552"/>
      <c r="AB359" s="531"/>
      <c r="AC359" s="593"/>
      <c r="AD359" s="923"/>
      <c r="AE359" s="846"/>
      <c r="AF359" s="931"/>
      <c r="AG359" s="923"/>
      <c r="AH359" s="923"/>
      <c r="AI359" s="641"/>
      <c r="AJ359" s="537"/>
      <c r="AK359" s="537"/>
      <c r="AL359" s="537"/>
      <c r="AM359" s="537"/>
      <c r="AN359" s="537"/>
      <c r="AO359" s="531"/>
      <c r="AP359" s="141"/>
      <c r="AQ359" s="141"/>
      <c r="AR359" s="552"/>
      <c r="AS359" s="552"/>
      <c r="AT359" s="531"/>
      <c r="AU359" s="593"/>
      <c r="AV359" s="923"/>
      <c r="AW359" s="846"/>
      <c r="AX359" s="115"/>
      <c r="AY359" s="5"/>
      <c r="AZ359" s="5"/>
      <c r="BA359" s="335"/>
      <c r="BC359" s="5"/>
      <c r="BD359" s="5"/>
      <c r="BE359" s="335"/>
      <c r="BG359" s="826"/>
      <c r="BH359" s="607"/>
    </row>
    <row r="360" spans="1:66" ht="12.75" customHeight="1" x14ac:dyDescent="0.25">
      <c r="A360" s="222"/>
      <c r="C360" s="116"/>
      <c r="D360" s="620"/>
      <c r="F360" s="117"/>
      <c r="G360" s="694"/>
      <c r="H360" s="878"/>
      <c r="I360" s="397"/>
      <c r="J360" s="380"/>
      <c r="K360" s="408"/>
      <c r="L360" s="731"/>
      <c r="M360" s="732"/>
      <c r="N360" s="931"/>
      <c r="O360" s="923"/>
      <c r="P360" s="923"/>
      <c r="Q360" s="641"/>
      <c r="R360" s="537"/>
      <c r="S360" s="537"/>
      <c r="T360" s="537"/>
      <c r="U360" s="537"/>
      <c r="V360" s="537"/>
      <c r="W360" s="531"/>
      <c r="X360" s="141"/>
      <c r="Y360" s="141"/>
      <c r="Z360" s="552"/>
      <c r="AA360" s="552"/>
      <c r="AB360" s="531"/>
      <c r="AC360" s="593"/>
      <c r="AD360" s="923"/>
      <c r="AE360" s="846"/>
      <c r="AF360" s="931"/>
      <c r="AG360" s="923"/>
      <c r="AH360" s="923"/>
      <c r="AI360" s="641"/>
      <c r="AJ360" s="537"/>
      <c r="AK360" s="537"/>
      <c r="AL360" s="537"/>
      <c r="AM360" s="537"/>
      <c r="AN360" s="537"/>
      <c r="AO360" s="531"/>
      <c r="AP360" s="141"/>
      <c r="AQ360" s="141"/>
      <c r="AR360" s="552"/>
      <c r="AS360" s="552"/>
      <c r="AT360" s="531"/>
      <c r="AU360" s="593"/>
      <c r="AV360" s="923"/>
      <c r="AW360" s="846"/>
      <c r="AX360" s="115"/>
      <c r="AY360" s="5"/>
      <c r="AZ360" s="5"/>
      <c r="BA360" s="335"/>
      <c r="BC360" s="5"/>
      <c r="BD360" s="5"/>
      <c r="BE360" s="335"/>
      <c r="BG360" s="826"/>
      <c r="BH360" s="607"/>
    </row>
    <row r="361" spans="1:66" ht="35.1" customHeight="1" x14ac:dyDescent="0.25">
      <c r="A361" s="222" t="s">
        <v>39</v>
      </c>
      <c r="B361" s="112">
        <v>10</v>
      </c>
      <c r="C361" s="116" t="s">
        <v>149</v>
      </c>
      <c r="D361" s="620">
        <v>1000</v>
      </c>
      <c r="E361" s="278"/>
      <c r="F361" s="116">
        <v>19</v>
      </c>
      <c r="G361" s="694" t="s">
        <v>5462</v>
      </c>
      <c r="H361" s="878" t="str">
        <f t="shared" si="657"/>
        <v>122</v>
      </c>
      <c r="I361" s="585">
        <v>81100000</v>
      </c>
      <c r="J361" s="380" t="s">
        <v>4044</v>
      </c>
      <c r="K361" s="510" t="s">
        <v>4045</v>
      </c>
      <c r="L361" s="735">
        <v>0</v>
      </c>
      <c r="M361" s="736">
        <v>0</v>
      </c>
      <c r="N361" s="931"/>
      <c r="O361" s="530">
        <f t="shared" ref="O361" si="678">IF(N361&gt;L361,"0 ",N361-L361)</f>
        <v>0</v>
      </c>
      <c r="P361" s="530">
        <f t="shared" ref="P361" si="679">IF(N361&lt;L361,"0 ",N361-L361)</f>
        <v>0</v>
      </c>
      <c r="Q361" s="646"/>
      <c r="R361" s="536"/>
      <c r="S361" s="536"/>
      <c r="T361" s="536"/>
      <c r="U361" s="536"/>
      <c r="V361" s="536"/>
      <c r="W361" s="683" t="str">
        <f>IF(SUM(Q361:V361)=X361,"OK",SUM(Q361:V361)-X361)</f>
        <v>OK</v>
      </c>
      <c r="X361" s="141"/>
      <c r="Y361" s="141"/>
      <c r="Z361" s="552"/>
      <c r="AA361" s="552"/>
      <c r="AB361" s="683" t="str">
        <f>IF(SUM(Z361:AA361)=AC361,"OK",SUM(Z361:AA361)-AC361)</f>
        <v>OK</v>
      </c>
      <c r="AC361" s="593"/>
      <c r="AD361" s="530">
        <f t="shared" ref="AD361" si="680">X361+Y361+AC361</f>
        <v>0</v>
      </c>
      <c r="AE361" s="842">
        <f t="shared" ref="AE361" si="681">N361+AD361</f>
        <v>0</v>
      </c>
      <c r="AF361" s="931"/>
      <c r="AG361" s="530">
        <f t="shared" ref="AG361" si="682">IF(AF361&gt;M361,"0 ",AF361-M361)</f>
        <v>0</v>
      </c>
      <c r="AH361" s="530">
        <f t="shared" ref="AH361" si="683">IF(AF361&lt;M361,"0 ",AF361-M361)</f>
        <v>0</v>
      </c>
      <c r="AI361" s="641"/>
      <c r="AJ361" s="537"/>
      <c r="AK361" s="537"/>
      <c r="AL361" s="537"/>
      <c r="AM361" s="537"/>
      <c r="AN361" s="537"/>
      <c r="AO361" s="683" t="str">
        <f>IF(SUM(AI361:AN361)=AP361,"OK",SUM(AI361:AN361)-AP361)</f>
        <v>OK</v>
      </c>
      <c r="AP361" s="141"/>
      <c r="AQ361" s="141"/>
      <c r="AR361" s="552"/>
      <c r="AS361" s="552"/>
      <c r="AT361" s="683" t="str">
        <f>IF(SUM(AR361:AS361)=AU361,"OK",SUM(AR361:AS361)-AU361)</f>
        <v>OK</v>
      </c>
      <c r="AU361" s="593"/>
      <c r="AV361" s="530">
        <f t="shared" ref="AV361" si="684">AP361+AQ361+AU361</f>
        <v>0</v>
      </c>
      <c r="AW361" s="842">
        <f t="shared" ref="AW361" si="685">AF361+AV361</f>
        <v>0</v>
      </c>
      <c r="AX361" s="115">
        <f>L361</f>
        <v>0</v>
      </c>
      <c r="AY361" s="5">
        <f>AE361</f>
        <v>0</v>
      </c>
      <c r="AZ361" s="7">
        <f>AY361-AX361</f>
        <v>0</v>
      </c>
      <c r="BA361" s="335" t="e">
        <f>AZ361/AX361</f>
        <v>#DIV/0!</v>
      </c>
      <c r="BB361" s="23">
        <f>M361</f>
        <v>0</v>
      </c>
      <c r="BC361" s="5">
        <f>AW361</f>
        <v>0</v>
      </c>
      <c r="BD361" s="7">
        <f>BC361-BB361</f>
        <v>0</v>
      </c>
      <c r="BE361" s="335" t="e">
        <f>BD361/BB361</f>
        <v>#DIV/0!</v>
      </c>
      <c r="BG361" s="826" t="str">
        <f>RIGHT(LEFT(I361,3),2)&amp;"."&amp;RIGHT(LEFT(I361,5),2)</f>
        <v>11.00</v>
      </c>
      <c r="BH361" s="607" t="b">
        <f>COUNTIF('Codes SEC'!$B$2:$B$250,Ministres!BG361)&gt;0</f>
        <v>1</v>
      </c>
    </row>
    <row r="362" spans="1:66" ht="64.8" x14ac:dyDescent="0.25">
      <c r="A362" s="222"/>
      <c r="C362" s="116"/>
      <c r="D362" s="620"/>
      <c r="F362" s="117"/>
      <c r="G362" s="694"/>
      <c r="H362" s="878"/>
      <c r="I362" s="591" t="s">
        <v>3755</v>
      </c>
      <c r="J362" s="380"/>
      <c r="K362" s="407"/>
      <c r="L362" s="733"/>
      <c r="M362" s="734"/>
      <c r="N362" s="931"/>
      <c r="O362" s="923"/>
      <c r="P362" s="923"/>
      <c r="Q362" s="646"/>
      <c r="R362" s="536"/>
      <c r="S362" s="536"/>
      <c r="T362" s="536"/>
      <c r="U362" s="536"/>
      <c r="V362" s="536"/>
      <c r="W362" s="683"/>
      <c r="X362" s="141"/>
      <c r="Y362" s="141"/>
      <c r="Z362" s="552"/>
      <c r="AA362" s="552"/>
      <c r="AB362" s="683"/>
      <c r="AC362" s="593"/>
      <c r="AD362" s="923"/>
      <c r="AE362" s="846"/>
      <c r="AF362" s="931"/>
      <c r="AG362" s="923"/>
      <c r="AH362" s="923"/>
      <c r="AI362" s="641"/>
      <c r="AJ362" s="537"/>
      <c r="AK362" s="537"/>
      <c r="AL362" s="537"/>
      <c r="AM362" s="537"/>
      <c r="AN362" s="537"/>
      <c r="AO362" s="683"/>
      <c r="AP362" s="141"/>
      <c r="AQ362" s="141"/>
      <c r="AR362" s="552"/>
      <c r="AS362" s="552"/>
      <c r="AT362" s="683"/>
      <c r="AU362" s="593"/>
      <c r="AV362" s="923"/>
      <c r="AW362" s="846"/>
      <c r="AX362" s="115"/>
      <c r="AY362" s="5"/>
      <c r="AZ362" s="7"/>
      <c r="BA362" s="335"/>
      <c r="BC362" s="5"/>
      <c r="BD362" s="7"/>
      <c r="BE362" s="335"/>
      <c r="BG362" s="826"/>
      <c r="BH362" s="607"/>
    </row>
    <row r="363" spans="1:66" ht="35.1" customHeight="1" x14ac:dyDescent="0.25">
      <c r="A363" s="222" t="s">
        <v>39</v>
      </c>
      <c r="B363" s="112">
        <v>10</v>
      </c>
      <c r="C363" s="116" t="s">
        <v>149</v>
      </c>
      <c r="D363" s="620">
        <v>1000</v>
      </c>
      <c r="E363" s="278"/>
      <c r="F363" s="116">
        <v>19</v>
      </c>
      <c r="G363" s="694" t="s">
        <v>5462</v>
      </c>
      <c r="H363" s="878" t="str">
        <f t="shared" si="657"/>
        <v>122</v>
      </c>
      <c r="I363" s="585">
        <v>81140000</v>
      </c>
      <c r="J363" s="380" t="s">
        <v>4046</v>
      </c>
      <c r="K363" s="499" t="s">
        <v>4047</v>
      </c>
      <c r="L363" s="735">
        <v>0</v>
      </c>
      <c r="M363" s="736">
        <v>0</v>
      </c>
      <c r="N363" s="931"/>
      <c r="O363" s="530">
        <f t="shared" ref="O363:O368" si="686">IF(N363&gt;L363,"0 ",N363-L363)</f>
        <v>0</v>
      </c>
      <c r="P363" s="530">
        <f t="shared" ref="P363:P368" si="687">IF(N363&lt;L363,"0 ",N363-L363)</f>
        <v>0</v>
      </c>
      <c r="Q363" s="646"/>
      <c r="R363" s="536"/>
      <c r="S363" s="536"/>
      <c r="T363" s="536"/>
      <c r="U363" s="536"/>
      <c r="V363" s="536"/>
      <c r="W363" s="683" t="str">
        <f t="shared" ref="W363:W368" si="688">IF(SUM(Q363:V363)=X363,"OK",SUM(Q363:V363)-X363)</f>
        <v>OK</v>
      </c>
      <c r="X363" s="141"/>
      <c r="Y363" s="141"/>
      <c r="Z363" s="552"/>
      <c r="AA363" s="552"/>
      <c r="AB363" s="683" t="str">
        <f t="shared" ref="AB363:AB368" si="689">IF(SUM(Z363:AA363)=AC363,"OK",SUM(Z363:AA363)-AC363)</f>
        <v>OK</v>
      </c>
      <c r="AC363" s="593"/>
      <c r="AD363" s="530">
        <f t="shared" ref="AD363:AD368" si="690">X363+Y363+AC363</f>
        <v>0</v>
      </c>
      <c r="AE363" s="842">
        <f t="shared" ref="AE363:AE368" si="691">N363+AD363</f>
        <v>0</v>
      </c>
      <c r="AF363" s="931"/>
      <c r="AG363" s="530">
        <f t="shared" ref="AG363:AG368" si="692">IF(AF363&gt;M363,"0 ",AF363-M363)</f>
        <v>0</v>
      </c>
      <c r="AH363" s="530">
        <f t="shared" ref="AH363:AH368" si="693">IF(AF363&lt;M363,"0 ",AF363-M363)</f>
        <v>0</v>
      </c>
      <c r="AI363" s="641"/>
      <c r="AJ363" s="537"/>
      <c r="AK363" s="537"/>
      <c r="AL363" s="537"/>
      <c r="AM363" s="537"/>
      <c r="AN363" s="537"/>
      <c r="AO363" s="683" t="str">
        <f t="shared" ref="AO363:AO368" si="694">IF(SUM(AI363:AN363)=AP363,"OK",SUM(AI363:AN363)-AP363)</f>
        <v>OK</v>
      </c>
      <c r="AP363" s="141"/>
      <c r="AQ363" s="141"/>
      <c r="AR363" s="552"/>
      <c r="AS363" s="552"/>
      <c r="AT363" s="683" t="str">
        <f t="shared" ref="AT363:AT368" si="695">IF(SUM(AR363:AS363)=AU363,"OK",SUM(AR363:AS363)-AU363)</f>
        <v>OK</v>
      </c>
      <c r="AU363" s="593"/>
      <c r="AV363" s="530">
        <f t="shared" ref="AV363:AV368" si="696">AP363+AQ363+AU363</f>
        <v>0</v>
      </c>
      <c r="AW363" s="842">
        <f t="shared" ref="AW363:AW368" si="697">AF363+AV363</f>
        <v>0</v>
      </c>
      <c r="AX363" s="115">
        <f t="shared" ref="AX363:AX368" si="698">L363</f>
        <v>0</v>
      </c>
      <c r="AY363" s="5">
        <f t="shared" ref="AY363:AY368" si="699">AE363</f>
        <v>0</v>
      </c>
      <c r="AZ363" s="7">
        <f t="shared" ref="AZ363:AZ368" si="700">AY363-AX363</f>
        <v>0</v>
      </c>
      <c r="BA363" s="335" t="e">
        <f t="shared" ref="BA363:BA368" si="701">AZ363/AX363</f>
        <v>#DIV/0!</v>
      </c>
      <c r="BB363" s="23">
        <f t="shared" ref="BB363:BB368" si="702">M363</f>
        <v>0</v>
      </c>
      <c r="BC363" s="5">
        <f t="shared" ref="BC363:BC368" si="703">AW363</f>
        <v>0</v>
      </c>
      <c r="BD363" s="7">
        <f t="shared" ref="BD363:BD368" si="704">BC363-BB363</f>
        <v>0</v>
      </c>
      <c r="BE363" s="335" t="e">
        <f t="shared" ref="BE363:BE368" si="705">BD363/BB363</f>
        <v>#DIV/0!</v>
      </c>
      <c r="BG363" s="826" t="str">
        <f t="shared" ref="BG363:BG368" si="706">RIGHT(LEFT(I363,3),2)&amp;"."&amp;RIGHT(LEFT(I363,5),2)</f>
        <v>11.40</v>
      </c>
      <c r="BH363" s="607" t="b">
        <f>COUNTIF('Codes SEC'!$B$2:$B$250,Ministres!BG363)&gt;0</f>
        <v>1</v>
      </c>
    </row>
    <row r="364" spans="1:66" ht="35.1" customHeight="1" x14ac:dyDescent="0.25">
      <c r="A364" s="222" t="s">
        <v>39</v>
      </c>
      <c r="B364" s="112">
        <v>10</v>
      </c>
      <c r="C364" s="116" t="s">
        <v>149</v>
      </c>
      <c r="D364" s="620">
        <v>1000</v>
      </c>
      <c r="E364" s="278"/>
      <c r="F364" s="116">
        <v>19</v>
      </c>
      <c r="G364" s="694">
        <v>1</v>
      </c>
      <c r="H364" s="878" t="str">
        <f t="shared" si="657"/>
        <v>122</v>
      </c>
      <c r="I364" s="585">
        <v>81211000</v>
      </c>
      <c r="J364" s="380" t="s">
        <v>4048</v>
      </c>
      <c r="K364" s="510" t="s">
        <v>4049</v>
      </c>
      <c r="L364" s="735">
        <v>0</v>
      </c>
      <c r="M364" s="736">
        <v>0</v>
      </c>
      <c r="N364" s="931"/>
      <c r="O364" s="530">
        <f t="shared" si="686"/>
        <v>0</v>
      </c>
      <c r="P364" s="530">
        <f t="shared" si="687"/>
        <v>0</v>
      </c>
      <c r="Q364" s="646"/>
      <c r="R364" s="536"/>
      <c r="S364" s="536"/>
      <c r="T364" s="536"/>
      <c r="U364" s="536"/>
      <c r="V364" s="536"/>
      <c r="W364" s="683" t="str">
        <f t="shared" si="688"/>
        <v>OK</v>
      </c>
      <c r="X364" s="141"/>
      <c r="Y364" s="141"/>
      <c r="Z364" s="552"/>
      <c r="AA364" s="552"/>
      <c r="AB364" s="683" t="str">
        <f t="shared" si="689"/>
        <v>OK</v>
      </c>
      <c r="AC364" s="593"/>
      <c r="AD364" s="530">
        <f t="shared" si="690"/>
        <v>0</v>
      </c>
      <c r="AE364" s="842">
        <f t="shared" si="691"/>
        <v>0</v>
      </c>
      <c r="AF364" s="931"/>
      <c r="AG364" s="530">
        <f t="shared" si="692"/>
        <v>0</v>
      </c>
      <c r="AH364" s="530">
        <f t="shared" si="693"/>
        <v>0</v>
      </c>
      <c r="AI364" s="641"/>
      <c r="AJ364" s="537"/>
      <c r="AK364" s="537"/>
      <c r="AL364" s="537"/>
      <c r="AM364" s="537"/>
      <c r="AN364" s="537"/>
      <c r="AO364" s="683" t="str">
        <f t="shared" si="694"/>
        <v>OK</v>
      </c>
      <c r="AP364" s="141"/>
      <c r="AQ364" s="141"/>
      <c r="AR364" s="552"/>
      <c r="AS364" s="552"/>
      <c r="AT364" s="683" t="str">
        <f t="shared" si="695"/>
        <v>OK</v>
      </c>
      <c r="AU364" s="593"/>
      <c r="AV364" s="530">
        <f t="shared" si="696"/>
        <v>0</v>
      </c>
      <c r="AW364" s="842">
        <f t="shared" si="697"/>
        <v>0</v>
      </c>
      <c r="AX364" s="115">
        <f t="shared" si="698"/>
        <v>0</v>
      </c>
      <c r="AY364" s="5">
        <f t="shared" si="699"/>
        <v>0</v>
      </c>
      <c r="AZ364" s="7">
        <f t="shared" si="700"/>
        <v>0</v>
      </c>
      <c r="BA364" s="335" t="e">
        <f t="shared" si="701"/>
        <v>#DIV/0!</v>
      </c>
      <c r="BB364" s="23">
        <f t="shared" si="702"/>
        <v>0</v>
      </c>
      <c r="BC364" s="5">
        <f t="shared" si="703"/>
        <v>0</v>
      </c>
      <c r="BD364" s="7">
        <f t="shared" si="704"/>
        <v>0</v>
      </c>
      <c r="BE364" s="335" t="e">
        <f t="shared" si="705"/>
        <v>#DIV/0!</v>
      </c>
      <c r="BG364" s="826" t="str">
        <f t="shared" si="706"/>
        <v>12.11</v>
      </c>
      <c r="BH364" s="607" t="b">
        <f>COUNTIF('Codes SEC'!$B$2:$B$250,Ministres!BG364)&gt;0</f>
        <v>1</v>
      </c>
    </row>
    <row r="365" spans="1:66" ht="35.1" customHeight="1" x14ac:dyDescent="0.25">
      <c r="A365" s="222" t="s">
        <v>39</v>
      </c>
      <c r="B365" s="583">
        <v>10</v>
      </c>
      <c r="C365" s="120" t="s">
        <v>149</v>
      </c>
      <c r="D365" s="620">
        <v>1000</v>
      </c>
      <c r="E365" s="584"/>
      <c r="F365" s="120">
        <v>19</v>
      </c>
      <c r="G365" s="697">
        <v>1</v>
      </c>
      <c r="H365" s="890" t="str">
        <f t="shared" si="657"/>
        <v>122</v>
      </c>
      <c r="I365" s="585">
        <v>81211000</v>
      </c>
      <c r="J365" s="380" t="s">
        <v>4206</v>
      </c>
      <c r="K365" s="422" t="s">
        <v>4207</v>
      </c>
      <c r="L365" s="726">
        <v>0</v>
      </c>
      <c r="M365" s="727">
        <v>0</v>
      </c>
      <c r="N365" s="931"/>
      <c r="O365" s="530">
        <f t="shared" si="686"/>
        <v>0</v>
      </c>
      <c r="P365" s="530">
        <f t="shared" si="687"/>
        <v>0</v>
      </c>
      <c r="Q365" s="646"/>
      <c r="R365" s="536"/>
      <c r="S365" s="536"/>
      <c r="T365" s="536"/>
      <c r="U365" s="536"/>
      <c r="V365" s="536"/>
      <c r="W365" s="683" t="str">
        <f t="shared" si="688"/>
        <v>OK</v>
      </c>
      <c r="X365" s="141"/>
      <c r="Y365" s="141"/>
      <c r="Z365" s="552"/>
      <c r="AA365" s="552"/>
      <c r="AB365" s="683" t="str">
        <f t="shared" si="689"/>
        <v>OK</v>
      </c>
      <c r="AC365" s="593"/>
      <c r="AD365" s="530">
        <f t="shared" si="690"/>
        <v>0</v>
      </c>
      <c r="AE365" s="842">
        <f t="shared" si="691"/>
        <v>0</v>
      </c>
      <c r="AF365" s="931"/>
      <c r="AG365" s="530">
        <f t="shared" si="692"/>
        <v>0</v>
      </c>
      <c r="AH365" s="530">
        <f t="shared" si="693"/>
        <v>0</v>
      </c>
      <c r="AI365" s="641"/>
      <c r="AJ365" s="537"/>
      <c r="AK365" s="537"/>
      <c r="AL365" s="537"/>
      <c r="AM365" s="537"/>
      <c r="AN365" s="537"/>
      <c r="AO365" s="683" t="str">
        <f t="shared" si="694"/>
        <v>OK</v>
      </c>
      <c r="AP365" s="141"/>
      <c r="AQ365" s="141"/>
      <c r="AR365" s="552"/>
      <c r="AS365" s="552"/>
      <c r="AT365" s="683" t="str">
        <f t="shared" si="695"/>
        <v>OK</v>
      </c>
      <c r="AU365" s="593"/>
      <c r="AV365" s="530">
        <f t="shared" si="696"/>
        <v>0</v>
      </c>
      <c r="AW365" s="842">
        <f t="shared" si="697"/>
        <v>0</v>
      </c>
      <c r="AX365" s="115">
        <f t="shared" si="698"/>
        <v>0</v>
      </c>
      <c r="AY365" s="5">
        <f t="shared" si="699"/>
        <v>0</v>
      </c>
      <c r="AZ365" s="7">
        <f t="shared" si="700"/>
        <v>0</v>
      </c>
      <c r="BA365" s="335" t="e">
        <f t="shared" si="701"/>
        <v>#DIV/0!</v>
      </c>
      <c r="BB365" s="23">
        <f t="shared" si="702"/>
        <v>0</v>
      </c>
      <c r="BC365" s="5">
        <f t="shared" si="703"/>
        <v>0</v>
      </c>
      <c r="BD365" s="7">
        <f t="shared" si="704"/>
        <v>0</v>
      </c>
      <c r="BE365" s="335" t="e">
        <f t="shared" si="705"/>
        <v>#DIV/0!</v>
      </c>
      <c r="BG365" s="826" t="str">
        <f t="shared" si="706"/>
        <v>12.11</v>
      </c>
      <c r="BH365" s="607" t="b">
        <f>COUNTIF('Codes SEC'!$B$2:$B$250,Ministres!BG365)&gt;0</f>
        <v>1</v>
      </c>
    </row>
    <row r="366" spans="1:66" s="203" customFormat="1" ht="35.1" customHeight="1" x14ac:dyDescent="0.25">
      <c r="A366" s="21" t="s">
        <v>39</v>
      </c>
      <c r="B366" s="112" t="s">
        <v>5018</v>
      </c>
      <c r="C366" s="120" t="s">
        <v>149</v>
      </c>
      <c r="D366" s="620">
        <v>1000</v>
      </c>
      <c r="E366" s="278"/>
      <c r="F366" s="116">
        <v>19</v>
      </c>
      <c r="G366" s="700" t="s">
        <v>5613</v>
      </c>
      <c r="H366" s="878" t="str">
        <f t="shared" si="657"/>
        <v>122</v>
      </c>
      <c r="I366" s="397">
        <v>81211000</v>
      </c>
      <c r="J366" s="712" t="s">
        <v>5607</v>
      </c>
      <c r="K366" s="408" t="s">
        <v>5608</v>
      </c>
      <c r="L366" s="733">
        <v>0</v>
      </c>
      <c r="M366" s="734">
        <v>0</v>
      </c>
      <c r="N366" s="931"/>
      <c r="O366" s="530">
        <f t="shared" si="686"/>
        <v>0</v>
      </c>
      <c r="P366" s="530">
        <f t="shared" si="687"/>
        <v>0</v>
      </c>
      <c r="Q366" s="646"/>
      <c r="R366" s="536"/>
      <c r="S366" s="536"/>
      <c r="T366" s="536"/>
      <c r="U366" s="536"/>
      <c r="V366" s="536"/>
      <c r="W366" s="683" t="str">
        <f>IF(SUM(Q366:V366)=X366,"OK",SUM(Q366:V366)-X366)</f>
        <v>OK</v>
      </c>
      <c r="X366" s="141"/>
      <c r="Y366" s="141"/>
      <c r="Z366" s="552"/>
      <c r="AA366" s="552"/>
      <c r="AB366" s="683" t="str">
        <f>IF(SUM(Z366:AA366)=AC366,"OK",SUM(Z366:AA366)-AC366)</f>
        <v>OK</v>
      </c>
      <c r="AC366" s="593"/>
      <c r="AD366" s="530">
        <f t="shared" si="690"/>
        <v>0</v>
      </c>
      <c r="AE366" s="842">
        <f t="shared" si="691"/>
        <v>0</v>
      </c>
      <c r="AF366" s="931"/>
      <c r="AG366" s="530">
        <f t="shared" si="692"/>
        <v>0</v>
      </c>
      <c r="AH366" s="530">
        <f t="shared" si="693"/>
        <v>0</v>
      </c>
      <c r="AI366" s="641"/>
      <c r="AJ366" s="537"/>
      <c r="AK366" s="537"/>
      <c r="AL366" s="537"/>
      <c r="AM366" s="537"/>
      <c r="AN366" s="537"/>
      <c r="AO366" s="683" t="str">
        <f>IF(SUM(AI366:AN366)=AP366,"OK",SUM(AI366:AN366)-AP366)</f>
        <v>OK</v>
      </c>
      <c r="AP366" s="141"/>
      <c r="AQ366" s="141"/>
      <c r="AR366" s="552"/>
      <c r="AS366" s="552"/>
      <c r="AT366" s="683" t="str">
        <f>IF(SUM(AR366:AS366)=AU366,"OK",SUM(AR366:AS366)-AU366)</f>
        <v>OK</v>
      </c>
      <c r="AU366" s="593"/>
      <c r="AV366" s="530">
        <f t="shared" si="696"/>
        <v>0</v>
      </c>
      <c r="AW366" s="842">
        <f t="shared" si="697"/>
        <v>0</v>
      </c>
      <c r="AX366" s="115">
        <f t="shared" si="698"/>
        <v>0</v>
      </c>
      <c r="AY366" s="5">
        <f t="shared" si="699"/>
        <v>0</v>
      </c>
      <c r="AZ366" s="7">
        <f>AY366-AX366</f>
        <v>0</v>
      </c>
      <c r="BA366" s="335" t="e">
        <f>AZ366/AX366</f>
        <v>#DIV/0!</v>
      </c>
      <c r="BB366" s="23">
        <f t="shared" si="702"/>
        <v>0</v>
      </c>
      <c r="BC366" s="5">
        <f>AW366</f>
        <v>0</v>
      </c>
      <c r="BD366" s="7">
        <f>BC366-BB366</f>
        <v>0</v>
      </c>
      <c r="BE366" s="335" t="e">
        <f>BD366/BB366</f>
        <v>#DIV/0!</v>
      </c>
      <c r="BF366" s="667"/>
      <c r="BG366" s="826" t="str">
        <f t="shared" si="706"/>
        <v>12.11</v>
      </c>
      <c r="BH366" s="668" t="b">
        <f>COUNTIF('Codes SEC'!$B$2:$B$250,Ministres!BG366)&gt;0</f>
        <v>1</v>
      </c>
      <c r="BI366" s="667"/>
      <c r="BJ366" s="667"/>
      <c r="BK366" s="667"/>
      <c r="BL366" s="667"/>
      <c r="BM366" s="667"/>
      <c r="BN366" s="667"/>
    </row>
    <row r="367" spans="1:66" s="203" customFormat="1" ht="35.1" customHeight="1" x14ac:dyDescent="0.25">
      <c r="A367" s="21" t="s">
        <v>39</v>
      </c>
      <c r="B367" s="112" t="s">
        <v>5018</v>
      </c>
      <c r="C367" s="120" t="s">
        <v>149</v>
      </c>
      <c r="D367" s="620">
        <v>1000</v>
      </c>
      <c r="E367" s="278"/>
      <c r="F367" s="116">
        <v>20</v>
      </c>
      <c r="G367" s="694">
        <v>1</v>
      </c>
      <c r="H367" s="878" t="str">
        <f t="shared" si="657"/>
        <v>122</v>
      </c>
      <c r="I367" s="397">
        <v>81211000</v>
      </c>
      <c r="J367" s="380" t="s">
        <v>4937</v>
      </c>
      <c r="K367" s="408" t="s">
        <v>4938</v>
      </c>
      <c r="L367" s="733">
        <v>0</v>
      </c>
      <c r="M367" s="734">
        <v>0</v>
      </c>
      <c r="N367" s="931"/>
      <c r="O367" s="530">
        <f t="shared" si="686"/>
        <v>0</v>
      </c>
      <c r="P367" s="530">
        <f t="shared" si="687"/>
        <v>0</v>
      </c>
      <c r="Q367" s="646"/>
      <c r="R367" s="536"/>
      <c r="S367" s="536"/>
      <c r="T367" s="536"/>
      <c r="U367" s="536"/>
      <c r="V367" s="536"/>
      <c r="W367" s="683" t="str">
        <f t="shared" si="688"/>
        <v>OK</v>
      </c>
      <c r="X367" s="141"/>
      <c r="Y367" s="141"/>
      <c r="Z367" s="552"/>
      <c r="AA367" s="552"/>
      <c r="AB367" s="683" t="str">
        <f t="shared" si="689"/>
        <v>OK</v>
      </c>
      <c r="AC367" s="593"/>
      <c r="AD367" s="530">
        <f t="shared" si="690"/>
        <v>0</v>
      </c>
      <c r="AE367" s="842">
        <f t="shared" si="691"/>
        <v>0</v>
      </c>
      <c r="AF367" s="931"/>
      <c r="AG367" s="530">
        <f t="shared" si="692"/>
        <v>0</v>
      </c>
      <c r="AH367" s="530">
        <f t="shared" si="693"/>
        <v>0</v>
      </c>
      <c r="AI367" s="641"/>
      <c r="AJ367" s="537"/>
      <c r="AK367" s="537"/>
      <c r="AL367" s="537"/>
      <c r="AM367" s="537"/>
      <c r="AN367" s="537"/>
      <c r="AO367" s="683" t="str">
        <f t="shared" si="694"/>
        <v>OK</v>
      </c>
      <c r="AP367" s="141"/>
      <c r="AQ367" s="141"/>
      <c r="AR367" s="552"/>
      <c r="AS367" s="552"/>
      <c r="AT367" s="683" t="str">
        <f t="shared" si="695"/>
        <v>OK</v>
      </c>
      <c r="AU367" s="593"/>
      <c r="AV367" s="530">
        <f t="shared" si="696"/>
        <v>0</v>
      </c>
      <c r="AW367" s="842">
        <f t="shared" si="697"/>
        <v>0</v>
      </c>
      <c r="AX367" s="115">
        <f t="shared" si="698"/>
        <v>0</v>
      </c>
      <c r="AY367" s="5">
        <f t="shared" si="699"/>
        <v>0</v>
      </c>
      <c r="AZ367" s="7">
        <f t="shared" si="700"/>
        <v>0</v>
      </c>
      <c r="BA367" s="335" t="e">
        <f t="shared" si="701"/>
        <v>#DIV/0!</v>
      </c>
      <c r="BB367" s="23">
        <f t="shared" si="702"/>
        <v>0</v>
      </c>
      <c r="BC367" s="5">
        <f t="shared" si="703"/>
        <v>0</v>
      </c>
      <c r="BD367" s="7">
        <f t="shared" si="704"/>
        <v>0</v>
      </c>
      <c r="BE367" s="335" t="e">
        <f t="shared" si="705"/>
        <v>#DIV/0!</v>
      </c>
      <c r="BF367" s="667"/>
      <c r="BG367" s="826" t="str">
        <f t="shared" si="706"/>
        <v>12.11</v>
      </c>
      <c r="BH367" s="668" t="b">
        <f>COUNTIF('Codes SEC'!$B$2:$B$250,Ministres!BG367)&gt;0</f>
        <v>1</v>
      </c>
      <c r="BI367" s="667"/>
      <c r="BJ367" s="667"/>
      <c r="BK367" s="667"/>
      <c r="BL367" s="667"/>
      <c r="BM367" s="667"/>
      <c r="BN367" s="667"/>
    </row>
    <row r="368" spans="1:66" s="203" customFormat="1" ht="35.1" customHeight="1" x14ac:dyDescent="0.25">
      <c r="A368" s="21" t="s">
        <v>39</v>
      </c>
      <c r="B368" s="112" t="s">
        <v>5018</v>
      </c>
      <c r="C368" s="120" t="s">
        <v>149</v>
      </c>
      <c r="D368" s="620">
        <v>1000</v>
      </c>
      <c r="E368" s="278"/>
      <c r="F368" s="116">
        <v>19</v>
      </c>
      <c r="G368" s="694">
        <v>1</v>
      </c>
      <c r="H368" s="878" t="str">
        <f t="shared" si="657"/>
        <v>122</v>
      </c>
      <c r="I368" s="397">
        <v>84140000</v>
      </c>
      <c r="J368" s="380" t="s">
        <v>4830</v>
      </c>
      <c r="K368" s="408" t="s">
        <v>4831</v>
      </c>
      <c r="L368" s="733">
        <v>0</v>
      </c>
      <c r="M368" s="734">
        <v>0</v>
      </c>
      <c r="N368" s="931"/>
      <c r="O368" s="530">
        <f t="shared" si="686"/>
        <v>0</v>
      </c>
      <c r="P368" s="530">
        <f t="shared" si="687"/>
        <v>0</v>
      </c>
      <c r="Q368" s="646"/>
      <c r="R368" s="536"/>
      <c r="S368" s="536"/>
      <c r="T368" s="536"/>
      <c r="U368" s="536"/>
      <c r="V368" s="536"/>
      <c r="W368" s="683" t="str">
        <f t="shared" si="688"/>
        <v>OK</v>
      </c>
      <c r="X368" s="141"/>
      <c r="Y368" s="141"/>
      <c r="Z368" s="552"/>
      <c r="AA368" s="552"/>
      <c r="AB368" s="683" t="str">
        <f t="shared" si="689"/>
        <v>OK</v>
      </c>
      <c r="AC368" s="593"/>
      <c r="AD368" s="530">
        <f t="shared" si="690"/>
        <v>0</v>
      </c>
      <c r="AE368" s="842">
        <f t="shared" si="691"/>
        <v>0</v>
      </c>
      <c r="AF368" s="931"/>
      <c r="AG368" s="530">
        <f t="shared" si="692"/>
        <v>0</v>
      </c>
      <c r="AH368" s="530">
        <f t="shared" si="693"/>
        <v>0</v>
      </c>
      <c r="AI368" s="641"/>
      <c r="AJ368" s="537"/>
      <c r="AK368" s="537"/>
      <c r="AL368" s="537"/>
      <c r="AM368" s="537"/>
      <c r="AN368" s="537"/>
      <c r="AO368" s="683" t="str">
        <f t="shared" si="694"/>
        <v>OK</v>
      </c>
      <c r="AP368" s="141"/>
      <c r="AQ368" s="141"/>
      <c r="AR368" s="552"/>
      <c r="AS368" s="552"/>
      <c r="AT368" s="683" t="str">
        <f t="shared" si="695"/>
        <v>OK</v>
      </c>
      <c r="AU368" s="593"/>
      <c r="AV368" s="530">
        <f t="shared" si="696"/>
        <v>0</v>
      </c>
      <c r="AW368" s="842">
        <f t="shared" si="697"/>
        <v>0</v>
      </c>
      <c r="AX368" s="115">
        <f t="shared" si="698"/>
        <v>0</v>
      </c>
      <c r="AY368" s="5">
        <f t="shared" si="699"/>
        <v>0</v>
      </c>
      <c r="AZ368" s="7">
        <f t="shared" si="700"/>
        <v>0</v>
      </c>
      <c r="BA368" s="335" t="e">
        <f t="shared" si="701"/>
        <v>#DIV/0!</v>
      </c>
      <c r="BB368" s="23">
        <f t="shared" si="702"/>
        <v>0</v>
      </c>
      <c r="BC368" s="5">
        <f t="shared" si="703"/>
        <v>0</v>
      </c>
      <c r="BD368" s="7">
        <f t="shared" si="704"/>
        <v>0</v>
      </c>
      <c r="BE368" s="335" t="e">
        <f t="shared" si="705"/>
        <v>#DIV/0!</v>
      </c>
      <c r="BF368" s="667"/>
      <c r="BG368" s="826" t="str">
        <f t="shared" si="706"/>
        <v>41.40</v>
      </c>
      <c r="BH368" s="668" t="b">
        <f>COUNTIF('Codes SEC'!$B$2:$B$250,Ministres!BG368)&gt;0</f>
        <v>1</v>
      </c>
      <c r="BI368" s="667"/>
      <c r="BJ368" s="667"/>
      <c r="BK368" s="667"/>
      <c r="BL368" s="667"/>
      <c r="BM368" s="667"/>
      <c r="BN368" s="667"/>
    </row>
    <row r="369" spans="1:66" ht="12.75" customHeight="1" x14ac:dyDescent="0.25">
      <c r="A369" s="225"/>
      <c r="B369" s="206"/>
      <c r="C369" s="253"/>
      <c r="D369" s="621"/>
      <c r="E369" s="275"/>
      <c r="F369" s="269"/>
      <c r="G369" s="695"/>
      <c r="H369" s="886"/>
      <c r="I369" s="403"/>
      <c r="J369" s="381"/>
      <c r="K369" s="514" t="s">
        <v>95</v>
      </c>
      <c r="L369" s="313">
        <f t="shared" ref="L369:V369" si="707">L361+L363+L364+L365+L367+L368+L366</f>
        <v>0</v>
      </c>
      <c r="M369" s="744">
        <f t="shared" si="707"/>
        <v>0</v>
      </c>
      <c r="N369" s="930">
        <f t="shared" si="707"/>
        <v>0</v>
      </c>
      <c r="O369" s="790">
        <f t="shared" si="707"/>
        <v>0</v>
      </c>
      <c r="P369" s="790">
        <f t="shared" si="707"/>
        <v>0</v>
      </c>
      <c r="Q369" s="787">
        <f t="shared" si="707"/>
        <v>0</v>
      </c>
      <c r="R369" s="648">
        <f t="shared" si="707"/>
        <v>0</v>
      </c>
      <c r="S369" s="648">
        <f t="shared" si="707"/>
        <v>0</v>
      </c>
      <c r="T369" s="648">
        <f t="shared" si="707"/>
        <v>0</v>
      </c>
      <c r="U369" s="648">
        <f t="shared" si="707"/>
        <v>0</v>
      </c>
      <c r="V369" s="648">
        <f t="shared" si="707"/>
        <v>0</v>
      </c>
      <c r="W369" s="790"/>
      <c r="X369" s="649">
        <f>X361+X363+X364+X365+X367+X368+X366</f>
        <v>0</v>
      </c>
      <c r="Y369" s="649">
        <f>Y361+Y363+Y364+Y365+Y367+Y368+Y366</f>
        <v>0</v>
      </c>
      <c r="Z369" s="648">
        <f>Z361+Z363+Z364+Z365+Z367+Z368+Z366</f>
        <v>0</v>
      </c>
      <c r="AA369" s="648">
        <f>AA361+AA363+AA364+AA365+AA367+AA368+AA366</f>
        <v>0</v>
      </c>
      <c r="AB369" s="790"/>
      <c r="AC369" s="649">
        <f t="shared" ref="AC369:AN369" si="708">AC361+AC363+AC364+AC365+AC367+AC368+AC366</f>
        <v>0</v>
      </c>
      <c r="AD369" s="790">
        <f>AD361+AD363+AD364+AD365+AD367+AD368+AD366</f>
        <v>0</v>
      </c>
      <c r="AE369" s="843">
        <f>AE361+AE363+AE364+AE365+AE367+AE368+AE366</f>
        <v>0</v>
      </c>
      <c r="AF369" s="930">
        <f t="shared" si="708"/>
        <v>0</v>
      </c>
      <c r="AG369" s="790">
        <f t="shared" si="708"/>
        <v>0</v>
      </c>
      <c r="AH369" s="790">
        <f t="shared" si="708"/>
        <v>0</v>
      </c>
      <c r="AI369" s="787">
        <f t="shared" si="708"/>
        <v>0</v>
      </c>
      <c r="AJ369" s="648">
        <f t="shared" si="708"/>
        <v>0</v>
      </c>
      <c r="AK369" s="648">
        <f t="shared" si="708"/>
        <v>0</v>
      </c>
      <c r="AL369" s="648">
        <f t="shared" si="708"/>
        <v>0</v>
      </c>
      <c r="AM369" s="648">
        <f t="shared" si="708"/>
        <v>0</v>
      </c>
      <c r="AN369" s="648">
        <f t="shared" si="708"/>
        <v>0</v>
      </c>
      <c r="AO369" s="790"/>
      <c r="AP369" s="649">
        <f>AP361+AP363+AP364+AP365+AP367+AP368+AP366</f>
        <v>0</v>
      </c>
      <c r="AQ369" s="649">
        <f>AQ361+AQ363+AQ364+AQ365+AQ367+AQ368+AQ366</f>
        <v>0</v>
      </c>
      <c r="AR369" s="648">
        <f>AR361+AR363+AR364+AR365+AR367+AR368+AR366</f>
        <v>0</v>
      </c>
      <c r="AS369" s="648">
        <f>AS361+AS363+AS364+AS365+AS367+AS368+AS366</f>
        <v>0</v>
      </c>
      <c r="AT369" s="790"/>
      <c r="AU369" s="649">
        <f t="shared" ref="AU369:BE369" si="709">AU361+AU363+AU364+AU365+AU367+AU368+AU366</f>
        <v>0</v>
      </c>
      <c r="AV369" s="790">
        <f t="shared" si="709"/>
        <v>0</v>
      </c>
      <c r="AW369" s="843">
        <f t="shared" si="709"/>
        <v>0</v>
      </c>
      <c r="AX369" s="336">
        <f t="shared" si="709"/>
        <v>0</v>
      </c>
      <c r="AY369" s="337">
        <f t="shared" si="709"/>
        <v>0</v>
      </c>
      <c r="AZ369" s="338">
        <f t="shared" si="709"/>
        <v>0</v>
      </c>
      <c r="BA369" s="339" t="e">
        <f t="shared" si="709"/>
        <v>#DIV/0!</v>
      </c>
      <c r="BB369" s="322">
        <f t="shared" si="709"/>
        <v>0</v>
      </c>
      <c r="BC369" s="337">
        <f t="shared" si="709"/>
        <v>0</v>
      </c>
      <c r="BD369" s="338">
        <f t="shared" si="709"/>
        <v>0</v>
      </c>
      <c r="BE369" s="339" t="e">
        <f t="shared" si="709"/>
        <v>#DIV/0!</v>
      </c>
      <c r="BG369" s="826"/>
      <c r="BH369" s="607"/>
    </row>
    <row r="370" spans="1:66" ht="12.75" customHeight="1" x14ac:dyDescent="0.25">
      <c r="A370" s="222"/>
      <c r="C370" s="116"/>
      <c r="D370" s="620"/>
      <c r="F370" s="117"/>
      <c r="G370" s="694"/>
      <c r="H370" s="878"/>
      <c r="I370" s="397"/>
      <c r="J370" s="380"/>
      <c r="K370" s="409"/>
      <c r="L370" s="731"/>
      <c r="M370" s="732"/>
      <c r="N370" s="931"/>
      <c r="O370" s="923"/>
      <c r="P370" s="923"/>
      <c r="Q370" s="641"/>
      <c r="R370" s="537"/>
      <c r="S370" s="537"/>
      <c r="T370" s="537"/>
      <c r="U370" s="537"/>
      <c r="V370" s="537"/>
      <c r="W370" s="531"/>
      <c r="X370" s="141"/>
      <c r="Y370" s="141"/>
      <c r="Z370" s="552"/>
      <c r="AA370" s="552"/>
      <c r="AB370" s="531"/>
      <c r="AC370" s="593"/>
      <c r="AD370" s="923"/>
      <c r="AE370" s="846"/>
      <c r="AF370" s="931"/>
      <c r="AG370" s="923"/>
      <c r="AH370" s="923"/>
      <c r="AI370" s="641"/>
      <c r="AJ370" s="537"/>
      <c r="AK370" s="537"/>
      <c r="AL370" s="537"/>
      <c r="AM370" s="537"/>
      <c r="AN370" s="537"/>
      <c r="AO370" s="531"/>
      <c r="AP370" s="141"/>
      <c r="AQ370" s="141"/>
      <c r="AR370" s="552"/>
      <c r="AS370" s="552"/>
      <c r="AT370" s="531"/>
      <c r="AU370" s="593"/>
      <c r="AV370" s="923"/>
      <c r="AW370" s="846"/>
      <c r="AX370" s="115"/>
      <c r="AY370" s="5"/>
      <c r="AZ370" s="5"/>
      <c r="BA370" s="335"/>
      <c r="BC370" s="5"/>
      <c r="BD370" s="5"/>
      <c r="BE370" s="335"/>
      <c r="BG370" s="826"/>
      <c r="BH370" s="607"/>
    </row>
    <row r="371" spans="1:66" ht="12.75" customHeight="1" x14ac:dyDescent="0.25">
      <c r="A371" s="222"/>
      <c r="C371" s="116"/>
      <c r="D371" s="620"/>
      <c r="F371" s="117"/>
      <c r="G371" s="694"/>
      <c r="H371" s="878"/>
      <c r="I371" s="397"/>
      <c r="J371" s="380"/>
      <c r="K371" s="410" t="s">
        <v>58</v>
      </c>
      <c r="L371" s="731"/>
      <c r="M371" s="732"/>
      <c r="N371" s="931"/>
      <c r="O371" s="923"/>
      <c r="P371" s="923"/>
      <c r="Q371" s="641"/>
      <c r="R371" s="537"/>
      <c r="S371" s="537"/>
      <c r="T371" s="537"/>
      <c r="U371" s="537"/>
      <c r="V371" s="537"/>
      <c r="W371" s="531"/>
      <c r="X371" s="141"/>
      <c r="Y371" s="141"/>
      <c r="Z371" s="552"/>
      <c r="AA371" s="552"/>
      <c r="AB371" s="531"/>
      <c r="AC371" s="593"/>
      <c r="AD371" s="923"/>
      <c r="AE371" s="846"/>
      <c r="AF371" s="931"/>
      <c r="AG371" s="923"/>
      <c r="AH371" s="923"/>
      <c r="AI371" s="641"/>
      <c r="AJ371" s="537"/>
      <c r="AK371" s="537"/>
      <c r="AL371" s="537"/>
      <c r="AM371" s="537"/>
      <c r="AN371" s="537"/>
      <c r="AO371" s="531"/>
      <c r="AP371" s="141"/>
      <c r="AQ371" s="141"/>
      <c r="AR371" s="552"/>
      <c r="AS371" s="552"/>
      <c r="AT371" s="531"/>
      <c r="AU371" s="593"/>
      <c r="AV371" s="923"/>
      <c r="AW371" s="846"/>
      <c r="AX371" s="115"/>
      <c r="AY371" s="5"/>
      <c r="AZ371" s="5"/>
      <c r="BA371" s="335"/>
      <c r="BC371" s="5"/>
      <c r="BD371" s="5"/>
      <c r="BE371" s="335"/>
      <c r="BG371" s="826"/>
      <c r="BH371" s="607"/>
    </row>
    <row r="372" spans="1:66" ht="12.75" customHeight="1" x14ac:dyDescent="0.25">
      <c r="A372" s="222"/>
      <c r="C372" s="116"/>
      <c r="D372" s="620"/>
      <c r="F372" s="117"/>
      <c r="G372" s="694"/>
      <c r="H372" s="878"/>
      <c r="I372" s="397"/>
      <c r="J372" s="380"/>
      <c r="K372" s="408"/>
      <c r="L372" s="731"/>
      <c r="M372" s="732"/>
      <c r="N372" s="931"/>
      <c r="O372" s="923"/>
      <c r="P372" s="923"/>
      <c r="Q372" s="641"/>
      <c r="R372" s="537"/>
      <c r="S372" s="537"/>
      <c r="T372" s="537"/>
      <c r="U372" s="537"/>
      <c r="V372" s="537"/>
      <c r="W372" s="531"/>
      <c r="X372" s="141"/>
      <c r="Y372" s="141"/>
      <c r="Z372" s="552"/>
      <c r="AA372" s="552"/>
      <c r="AB372" s="531"/>
      <c r="AC372" s="593"/>
      <c r="AD372" s="923"/>
      <c r="AE372" s="846"/>
      <c r="AF372" s="931"/>
      <c r="AG372" s="923"/>
      <c r="AH372" s="923"/>
      <c r="AI372" s="641"/>
      <c r="AJ372" s="537"/>
      <c r="AK372" s="537"/>
      <c r="AL372" s="537"/>
      <c r="AM372" s="537"/>
      <c r="AN372" s="537"/>
      <c r="AO372" s="531"/>
      <c r="AP372" s="141"/>
      <c r="AQ372" s="141"/>
      <c r="AR372" s="552"/>
      <c r="AS372" s="552"/>
      <c r="AT372" s="531"/>
      <c r="AU372" s="593"/>
      <c r="AV372" s="923"/>
      <c r="AW372" s="846"/>
      <c r="AX372" s="115"/>
      <c r="AY372" s="5"/>
      <c r="AZ372" s="5"/>
      <c r="BA372" s="335"/>
      <c r="BC372" s="5"/>
      <c r="BD372" s="5"/>
      <c r="BE372" s="335"/>
      <c r="BG372" s="826"/>
      <c r="BH372" s="607"/>
    </row>
    <row r="373" spans="1:66" s="4" customFormat="1" ht="35.1" customHeight="1" x14ac:dyDescent="0.25">
      <c r="A373" s="222" t="s">
        <v>39</v>
      </c>
      <c r="B373" s="112">
        <v>10</v>
      </c>
      <c r="C373" s="116" t="s">
        <v>149</v>
      </c>
      <c r="D373" s="620">
        <v>1000</v>
      </c>
      <c r="E373" s="278" t="s">
        <v>69</v>
      </c>
      <c r="F373" s="116">
        <v>19</v>
      </c>
      <c r="G373" s="694">
        <v>1</v>
      </c>
      <c r="H373" s="878" t="str">
        <f t="shared" si="657"/>
        <v>122</v>
      </c>
      <c r="I373" s="397">
        <v>80100002</v>
      </c>
      <c r="J373" s="380" t="s">
        <v>3780</v>
      </c>
      <c r="K373" s="422" t="s">
        <v>3867</v>
      </c>
      <c r="L373" s="726">
        <v>572500</v>
      </c>
      <c r="M373" s="727">
        <v>1210354</v>
      </c>
      <c r="N373" s="931"/>
      <c r="O373" s="530">
        <f t="shared" ref="O373:O381" si="710">IF(N373&gt;L373,"0 ",N373-L373)</f>
        <v>-572500</v>
      </c>
      <c r="P373" s="530" t="str">
        <f t="shared" ref="P373:P381" si="711">IF(N373&lt;L373,"0 ",N373-L373)</f>
        <v xml:space="preserve">0 </v>
      </c>
      <c r="Q373" s="646"/>
      <c r="R373" s="536"/>
      <c r="S373" s="536"/>
      <c r="T373" s="536"/>
      <c r="U373" s="536"/>
      <c r="V373" s="536"/>
      <c r="W373" s="683" t="str">
        <f t="shared" ref="W373:W381" si="712">IF(SUM(Q373:V373)=X373,"OK",SUM(Q373:V373)-X373)</f>
        <v>OK</v>
      </c>
      <c r="X373" s="141"/>
      <c r="Y373" s="141"/>
      <c r="Z373" s="552"/>
      <c r="AA373" s="552"/>
      <c r="AB373" s="683" t="str">
        <f t="shared" ref="AB373:AB381" si="713">IF(SUM(Z373:AA373)=AC373,"OK",SUM(Z373:AA373)-AC373)</f>
        <v>OK</v>
      </c>
      <c r="AC373" s="593"/>
      <c r="AD373" s="530">
        <f t="shared" ref="AD373:AD381" si="714">X373+Y373+AC373</f>
        <v>0</v>
      </c>
      <c r="AE373" s="842">
        <f t="shared" ref="AE373:AE381" si="715">N373+AD373</f>
        <v>0</v>
      </c>
      <c r="AF373" s="931"/>
      <c r="AG373" s="530">
        <f t="shared" ref="AG373:AG381" si="716">IF(AF373&gt;M373,"0 ",AF373-M373)</f>
        <v>-1210354</v>
      </c>
      <c r="AH373" s="530" t="str">
        <f t="shared" ref="AH373:AH381" si="717">IF(AF373&lt;M373,"0 ",AF373-M373)</f>
        <v xml:space="preserve">0 </v>
      </c>
      <c r="AI373" s="641"/>
      <c r="AJ373" s="537"/>
      <c r="AK373" s="537"/>
      <c r="AL373" s="537"/>
      <c r="AM373" s="537"/>
      <c r="AN373" s="537"/>
      <c r="AO373" s="683" t="str">
        <f t="shared" ref="AO373:AO381" si="718">IF(SUM(AI373:AN373)=AP373,"OK",SUM(AI373:AN373)-AP373)</f>
        <v>OK</v>
      </c>
      <c r="AP373" s="141"/>
      <c r="AQ373" s="141"/>
      <c r="AR373" s="552"/>
      <c r="AS373" s="552"/>
      <c r="AT373" s="683" t="str">
        <f t="shared" ref="AT373:AT381" si="719">IF(SUM(AR373:AS373)=AU373,"OK",SUM(AR373:AS373)-AU373)</f>
        <v>OK</v>
      </c>
      <c r="AU373" s="593"/>
      <c r="AV373" s="530">
        <f t="shared" ref="AV373:AV381" si="720">AP373+AQ373+AU373</f>
        <v>0</v>
      </c>
      <c r="AW373" s="842">
        <f t="shared" ref="AW373:AW381" si="721">AF373+AV373</f>
        <v>0</v>
      </c>
      <c r="AX373" s="115">
        <f t="shared" ref="AX373:AX381" si="722">L373</f>
        <v>572500</v>
      </c>
      <c r="AY373" s="5">
        <f t="shared" ref="AY373:AY381" si="723">AE373</f>
        <v>0</v>
      </c>
      <c r="AZ373" s="7">
        <f t="shared" ref="AZ373:AZ381" si="724">AY373-AX373</f>
        <v>-572500</v>
      </c>
      <c r="BA373" s="335">
        <f t="shared" ref="BA373:BA381" si="725">AZ373/AX373</f>
        <v>-1</v>
      </c>
      <c r="BB373" s="23">
        <f t="shared" ref="BB373:BB381" si="726">M373</f>
        <v>1210354</v>
      </c>
      <c r="BC373" s="5">
        <f t="shared" ref="BC373:BC381" si="727">AW373</f>
        <v>0</v>
      </c>
      <c r="BD373" s="7">
        <f t="shared" ref="BD373:BD381" si="728">BC373-BB373</f>
        <v>-1210354</v>
      </c>
      <c r="BE373" s="335">
        <f t="shared" ref="BE373:BE381" si="729">BD373/BB373</f>
        <v>-1</v>
      </c>
      <c r="BF373" s="41"/>
      <c r="BG373" s="826" t="str">
        <f t="shared" ref="BG373:BG381" si="730">RIGHT(LEFT(I373,3),2)&amp;"."&amp;RIGHT(LEFT(I373,5),2)</f>
        <v>01.00</v>
      </c>
      <c r="BH373" s="607" t="b">
        <f>COUNTIF('Codes SEC'!$B$2:$B$250,Ministres!BG373)&gt;0</f>
        <v>1</v>
      </c>
      <c r="BI373" s="41"/>
      <c r="BJ373" s="41"/>
      <c r="BK373" s="41"/>
      <c r="BL373" s="41"/>
      <c r="BM373" s="41"/>
      <c r="BN373" s="41"/>
    </row>
    <row r="374" spans="1:66" s="4" customFormat="1" ht="35.1" customHeight="1" x14ac:dyDescent="0.25">
      <c r="A374" s="222" t="s">
        <v>39</v>
      </c>
      <c r="B374" s="112">
        <v>10</v>
      </c>
      <c r="C374" s="116" t="s">
        <v>149</v>
      </c>
      <c r="D374" s="620">
        <v>1000</v>
      </c>
      <c r="E374" s="278" t="s">
        <v>69</v>
      </c>
      <c r="F374" s="116">
        <v>20</v>
      </c>
      <c r="G374" s="694">
        <v>1</v>
      </c>
      <c r="H374" s="878" t="str">
        <f t="shared" si="657"/>
        <v>122</v>
      </c>
      <c r="I374" s="397">
        <v>80100002</v>
      </c>
      <c r="J374" s="380" t="s">
        <v>3781</v>
      </c>
      <c r="K374" s="422" t="s">
        <v>3868</v>
      </c>
      <c r="L374" s="726">
        <v>63000</v>
      </c>
      <c r="M374" s="727">
        <v>460000</v>
      </c>
      <c r="N374" s="931"/>
      <c r="O374" s="530">
        <f t="shared" si="710"/>
        <v>-63000</v>
      </c>
      <c r="P374" s="530" t="str">
        <f t="shared" si="711"/>
        <v xml:space="preserve">0 </v>
      </c>
      <c r="Q374" s="646"/>
      <c r="R374" s="536"/>
      <c r="S374" s="536"/>
      <c r="T374" s="536"/>
      <c r="U374" s="536"/>
      <c r="V374" s="536"/>
      <c r="W374" s="683" t="str">
        <f t="shared" si="712"/>
        <v>OK</v>
      </c>
      <c r="X374" s="141"/>
      <c r="Y374" s="141"/>
      <c r="Z374" s="552"/>
      <c r="AA374" s="552"/>
      <c r="AB374" s="683" t="str">
        <f t="shared" si="713"/>
        <v>OK</v>
      </c>
      <c r="AC374" s="593"/>
      <c r="AD374" s="530">
        <f t="shared" si="714"/>
        <v>0</v>
      </c>
      <c r="AE374" s="842">
        <f t="shared" si="715"/>
        <v>0</v>
      </c>
      <c r="AF374" s="931"/>
      <c r="AG374" s="530">
        <f t="shared" si="716"/>
        <v>-460000</v>
      </c>
      <c r="AH374" s="530" t="str">
        <f t="shared" si="717"/>
        <v xml:space="preserve">0 </v>
      </c>
      <c r="AI374" s="641"/>
      <c r="AJ374" s="537"/>
      <c r="AK374" s="537"/>
      <c r="AL374" s="537"/>
      <c r="AM374" s="537"/>
      <c r="AN374" s="537"/>
      <c r="AO374" s="683" t="str">
        <f t="shared" si="718"/>
        <v>OK</v>
      </c>
      <c r="AP374" s="141"/>
      <c r="AQ374" s="141"/>
      <c r="AR374" s="552"/>
      <c r="AS374" s="552"/>
      <c r="AT374" s="683" t="str">
        <f t="shared" si="719"/>
        <v>OK</v>
      </c>
      <c r="AU374" s="593"/>
      <c r="AV374" s="530">
        <f t="shared" si="720"/>
        <v>0</v>
      </c>
      <c r="AW374" s="842">
        <f t="shared" si="721"/>
        <v>0</v>
      </c>
      <c r="AX374" s="115">
        <f t="shared" si="722"/>
        <v>63000</v>
      </c>
      <c r="AY374" s="5">
        <f t="shared" si="723"/>
        <v>0</v>
      </c>
      <c r="AZ374" s="7">
        <f t="shared" si="724"/>
        <v>-63000</v>
      </c>
      <c r="BA374" s="335">
        <f t="shared" si="725"/>
        <v>-1</v>
      </c>
      <c r="BB374" s="23">
        <f t="shared" si="726"/>
        <v>460000</v>
      </c>
      <c r="BC374" s="5">
        <f t="shared" si="727"/>
        <v>0</v>
      </c>
      <c r="BD374" s="7">
        <f t="shared" si="728"/>
        <v>-460000</v>
      </c>
      <c r="BE374" s="335">
        <f t="shared" si="729"/>
        <v>-1</v>
      </c>
      <c r="BF374" s="41"/>
      <c r="BG374" s="826" t="str">
        <f t="shared" si="730"/>
        <v>01.00</v>
      </c>
      <c r="BH374" s="607" t="b">
        <f>COUNTIF('Codes SEC'!$B$2:$B$250,Ministres!BG374)&gt;0</f>
        <v>1</v>
      </c>
      <c r="BI374" s="41"/>
      <c r="BJ374" s="41"/>
      <c r="BK374" s="41"/>
      <c r="BL374" s="41"/>
      <c r="BM374" s="41"/>
      <c r="BN374" s="41"/>
    </row>
    <row r="375" spans="1:66" ht="35.1" customHeight="1" x14ac:dyDescent="0.25">
      <c r="A375" s="222" t="s">
        <v>39</v>
      </c>
      <c r="B375" s="112">
        <v>10</v>
      </c>
      <c r="C375" s="116" t="s">
        <v>149</v>
      </c>
      <c r="D375" s="620">
        <v>1000</v>
      </c>
      <c r="E375" s="278"/>
      <c r="F375" s="116">
        <v>18</v>
      </c>
      <c r="G375" s="694">
        <v>1</v>
      </c>
      <c r="H375" s="878" t="str">
        <f t="shared" si="657"/>
        <v>122</v>
      </c>
      <c r="I375" s="585">
        <v>80100002</v>
      </c>
      <c r="J375" s="380" t="s">
        <v>4069</v>
      </c>
      <c r="K375" s="499" t="s">
        <v>4208</v>
      </c>
      <c r="L375" s="735">
        <v>15000</v>
      </c>
      <c r="M375" s="736">
        <v>15000</v>
      </c>
      <c r="N375" s="931"/>
      <c r="O375" s="530">
        <f t="shared" si="710"/>
        <v>-15000</v>
      </c>
      <c r="P375" s="530" t="str">
        <f t="shared" si="711"/>
        <v xml:space="preserve">0 </v>
      </c>
      <c r="Q375" s="646"/>
      <c r="R375" s="536"/>
      <c r="S375" s="536"/>
      <c r="T375" s="536"/>
      <c r="U375" s="536"/>
      <c r="V375" s="536"/>
      <c r="W375" s="683" t="str">
        <f t="shared" si="712"/>
        <v>OK</v>
      </c>
      <c r="X375" s="141"/>
      <c r="Y375" s="141"/>
      <c r="Z375" s="552"/>
      <c r="AA375" s="552"/>
      <c r="AB375" s="683" t="str">
        <f t="shared" si="713"/>
        <v>OK</v>
      </c>
      <c r="AC375" s="593"/>
      <c r="AD375" s="530">
        <f t="shared" si="714"/>
        <v>0</v>
      </c>
      <c r="AE375" s="842">
        <f t="shared" si="715"/>
        <v>0</v>
      </c>
      <c r="AF375" s="931"/>
      <c r="AG375" s="530">
        <f t="shared" si="716"/>
        <v>-15000</v>
      </c>
      <c r="AH375" s="530" t="str">
        <f t="shared" si="717"/>
        <v xml:space="preserve">0 </v>
      </c>
      <c r="AI375" s="641"/>
      <c r="AJ375" s="537"/>
      <c r="AK375" s="537"/>
      <c r="AL375" s="537"/>
      <c r="AM375" s="537"/>
      <c r="AN375" s="537"/>
      <c r="AO375" s="683" t="str">
        <f t="shared" si="718"/>
        <v>OK</v>
      </c>
      <c r="AP375" s="141"/>
      <c r="AQ375" s="141"/>
      <c r="AR375" s="552"/>
      <c r="AS375" s="552"/>
      <c r="AT375" s="683" t="str">
        <f t="shared" si="719"/>
        <v>OK</v>
      </c>
      <c r="AU375" s="593"/>
      <c r="AV375" s="530">
        <f t="shared" si="720"/>
        <v>0</v>
      </c>
      <c r="AW375" s="842">
        <f t="shared" si="721"/>
        <v>0</v>
      </c>
      <c r="AX375" s="115">
        <f t="shared" si="722"/>
        <v>15000</v>
      </c>
      <c r="AY375" s="5">
        <f t="shared" si="723"/>
        <v>0</v>
      </c>
      <c r="AZ375" s="7">
        <f t="shared" si="724"/>
        <v>-15000</v>
      </c>
      <c r="BA375" s="335">
        <f t="shared" si="725"/>
        <v>-1</v>
      </c>
      <c r="BB375" s="23">
        <f t="shared" si="726"/>
        <v>15000</v>
      </c>
      <c r="BC375" s="5">
        <f t="shared" si="727"/>
        <v>0</v>
      </c>
      <c r="BD375" s="7">
        <f t="shared" si="728"/>
        <v>-15000</v>
      </c>
      <c r="BE375" s="335">
        <f t="shared" si="729"/>
        <v>-1</v>
      </c>
      <c r="BG375" s="826" t="str">
        <f t="shared" si="730"/>
        <v>01.00</v>
      </c>
      <c r="BH375" s="607" t="b">
        <f>COUNTIF('Codes SEC'!$B$2:$B$250,Ministres!BG375)&gt;0</f>
        <v>1</v>
      </c>
    </row>
    <row r="376" spans="1:66" ht="35.1" customHeight="1" x14ac:dyDescent="0.25">
      <c r="A376" s="222" t="s">
        <v>39</v>
      </c>
      <c r="B376" s="112">
        <v>10</v>
      </c>
      <c r="C376" s="116" t="s">
        <v>149</v>
      </c>
      <c r="D376" s="620">
        <v>1000</v>
      </c>
      <c r="E376" s="278"/>
      <c r="F376" s="116">
        <v>18</v>
      </c>
      <c r="G376" s="694">
        <v>1</v>
      </c>
      <c r="H376" s="878" t="str">
        <f t="shared" si="657"/>
        <v>122</v>
      </c>
      <c r="I376" s="585">
        <v>80100002</v>
      </c>
      <c r="J376" s="380" t="s">
        <v>4410</v>
      </c>
      <c r="K376" s="499" t="s">
        <v>4627</v>
      </c>
      <c r="L376" s="735">
        <v>0</v>
      </c>
      <c r="M376" s="736">
        <v>0</v>
      </c>
      <c r="N376" s="931"/>
      <c r="O376" s="530">
        <f t="shared" si="710"/>
        <v>0</v>
      </c>
      <c r="P376" s="530">
        <f t="shared" si="711"/>
        <v>0</v>
      </c>
      <c r="Q376" s="646"/>
      <c r="R376" s="536"/>
      <c r="S376" s="536"/>
      <c r="T376" s="536"/>
      <c r="U376" s="536"/>
      <c r="V376" s="536"/>
      <c r="W376" s="683" t="str">
        <f t="shared" si="712"/>
        <v>OK</v>
      </c>
      <c r="X376" s="141"/>
      <c r="Y376" s="141"/>
      <c r="Z376" s="552"/>
      <c r="AA376" s="552"/>
      <c r="AB376" s="683" t="str">
        <f t="shared" si="713"/>
        <v>OK</v>
      </c>
      <c r="AC376" s="593"/>
      <c r="AD376" s="530">
        <f t="shared" si="714"/>
        <v>0</v>
      </c>
      <c r="AE376" s="842">
        <f t="shared" si="715"/>
        <v>0</v>
      </c>
      <c r="AF376" s="931"/>
      <c r="AG376" s="530">
        <f t="shared" si="716"/>
        <v>0</v>
      </c>
      <c r="AH376" s="530">
        <f t="shared" si="717"/>
        <v>0</v>
      </c>
      <c r="AI376" s="641"/>
      <c r="AJ376" s="537"/>
      <c r="AK376" s="537"/>
      <c r="AL376" s="537"/>
      <c r="AM376" s="537"/>
      <c r="AN376" s="537"/>
      <c r="AO376" s="683" t="str">
        <f t="shared" si="718"/>
        <v>OK</v>
      </c>
      <c r="AP376" s="141"/>
      <c r="AQ376" s="141"/>
      <c r="AR376" s="552"/>
      <c r="AS376" s="552"/>
      <c r="AT376" s="683" t="str">
        <f t="shared" si="719"/>
        <v>OK</v>
      </c>
      <c r="AU376" s="593"/>
      <c r="AV376" s="530">
        <f t="shared" si="720"/>
        <v>0</v>
      </c>
      <c r="AW376" s="842">
        <f t="shared" si="721"/>
        <v>0</v>
      </c>
      <c r="AX376" s="115">
        <f t="shared" si="722"/>
        <v>0</v>
      </c>
      <c r="AY376" s="5">
        <f t="shared" si="723"/>
        <v>0</v>
      </c>
      <c r="AZ376" s="7">
        <f t="shared" si="724"/>
        <v>0</v>
      </c>
      <c r="BA376" s="335" t="e">
        <f t="shared" si="725"/>
        <v>#DIV/0!</v>
      </c>
      <c r="BB376" s="23">
        <f t="shared" si="726"/>
        <v>0</v>
      </c>
      <c r="BC376" s="5">
        <f t="shared" si="727"/>
        <v>0</v>
      </c>
      <c r="BD376" s="7">
        <f t="shared" si="728"/>
        <v>0</v>
      </c>
      <c r="BE376" s="335" t="e">
        <f t="shared" si="729"/>
        <v>#DIV/0!</v>
      </c>
      <c r="BG376" s="826" t="str">
        <f t="shared" si="730"/>
        <v>01.00</v>
      </c>
      <c r="BH376" s="607" t="b">
        <f>COUNTIF('Codes SEC'!$B$2:$B$250,Ministres!BG376)&gt;0</f>
        <v>1</v>
      </c>
    </row>
    <row r="377" spans="1:66" ht="35.1" customHeight="1" x14ac:dyDescent="0.25">
      <c r="A377" s="222" t="s">
        <v>39</v>
      </c>
      <c r="B377" s="583">
        <v>10</v>
      </c>
      <c r="C377" s="120" t="s">
        <v>149</v>
      </c>
      <c r="D377" s="622">
        <v>1000</v>
      </c>
      <c r="E377" s="584"/>
      <c r="F377" s="120">
        <v>20</v>
      </c>
      <c r="G377" s="697">
        <v>1</v>
      </c>
      <c r="H377" s="890" t="str">
        <f t="shared" si="657"/>
        <v>122</v>
      </c>
      <c r="I377" s="585">
        <v>80100002</v>
      </c>
      <c r="J377" s="380" t="s">
        <v>5037</v>
      </c>
      <c r="K377" s="422" t="s">
        <v>5211</v>
      </c>
      <c r="L377" s="733">
        <v>0</v>
      </c>
      <c r="M377" s="734">
        <v>54800</v>
      </c>
      <c r="N377" s="931"/>
      <c r="O377" s="530">
        <f t="shared" si="710"/>
        <v>0</v>
      </c>
      <c r="P377" s="530">
        <f t="shared" si="711"/>
        <v>0</v>
      </c>
      <c r="Q377" s="646"/>
      <c r="R377" s="536"/>
      <c r="S377" s="536"/>
      <c r="T377" s="536"/>
      <c r="U377" s="536"/>
      <c r="V377" s="536"/>
      <c r="W377" s="683" t="str">
        <f>IF(SUM(Q377:V377)=X377,"OK",SUM(Q377:V377)-X377)</f>
        <v>OK</v>
      </c>
      <c r="X377" s="141"/>
      <c r="Y377" s="141"/>
      <c r="Z377" s="552"/>
      <c r="AA377" s="552"/>
      <c r="AB377" s="683" t="str">
        <f>IF(SUM(Z377:AA377)=AC377,"OK",SUM(Z377:AA377)-AC377)</f>
        <v>OK</v>
      </c>
      <c r="AC377" s="593"/>
      <c r="AD377" s="530">
        <f t="shared" si="714"/>
        <v>0</v>
      </c>
      <c r="AE377" s="842">
        <f t="shared" si="715"/>
        <v>0</v>
      </c>
      <c r="AF377" s="931"/>
      <c r="AG377" s="530">
        <f t="shared" si="716"/>
        <v>-54800</v>
      </c>
      <c r="AH377" s="530" t="str">
        <f t="shared" si="717"/>
        <v xml:space="preserve">0 </v>
      </c>
      <c r="AI377" s="641"/>
      <c r="AJ377" s="537"/>
      <c r="AK377" s="537"/>
      <c r="AL377" s="537"/>
      <c r="AM377" s="537"/>
      <c r="AN377" s="537"/>
      <c r="AO377" s="683" t="str">
        <f>IF(SUM(AI377:AN377)=AP377,"OK",SUM(AI377:AN377)-AP377)</f>
        <v>OK</v>
      </c>
      <c r="AP377" s="141"/>
      <c r="AQ377" s="141"/>
      <c r="AR377" s="552"/>
      <c r="AS377" s="552"/>
      <c r="AT377" s="683" t="str">
        <f>IF(SUM(AR377:AS377)=AU377,"OK",SUM(AR377:AS377)-AU377)</f>
        <v>OK</v>
      </c>
      <c r="AU377" s="593"/>
      <c r="AV377" s="530">
        <f t="shared" si="720"/>
        <v>0</v>
      </c>
      <c r="AW377" s="842">
        <f t="shared" si="721"/>
        <v>0</v>
      </c>
      <c r="AX377" s="115">
        <f t="shared" si="722"/>
        <v>0</v>
      </c>
      <c r="AY377" s="5">
        <f t="shared" si="723"/>
        <v>0</v>
      </c>
      <c r="AZ377" s="7">
        <f>AY377-AX377</f>
        <v>0</v>
      </c>
      <c r="BA377" s="335" t="e">
        <f>AZ377/AX377</f>
        <v>#DIV/0!</v>
      </c>
      <c r="BB377" s="23">
        <f t="shared" si="726"/>
        <v>54800</v>
      </c>
      <c r="BC377" s="5">
        <f>AW377</f>
        <v>0</v>
      </c>
      <c r="BD377" s="7">
        <f>BC377-BB377</f>
        <v>-54800</v>
      </c>
      <c r="BE377" s="335">
        <f>BD377/BB377</f>
        <v>-1</v>
      </c>
      <c r="BG377" s="826" t="str">
        <f t="shared" si="730"/>
        <v>01.00</v>
      </c>
      <c r="BH377" s="607"/>
    </row>
    <row r="378" spans="1:66" s="4" customFormat="1" ht="35.1" customHeight="1" x14ac:dyDescent="0.25">
      <c r="A378" s="222" t="s">
        <v>39</v>
      </c>
      <c r="B378" s="112">
        <v>10</v>
      </c>
      <c r="C378" s="116" t="s">
        <v>149</v>
      </c>
      <c r="D378" s="620">
        <v>1000</v>
      </c>
      <c r="E378" s="278" t="s">
        <v>69</v>
      </c>
      <c r="F378" s="116">
        <v>20</v>
      </c>
      <c r="G378" s="694">
        <v>1</v>
      </c>
      <c r="H378" s="878" t="str">
        <f t="shared" si="657"/>
        <v>122</v>
      </c>
      <c r="I378" s="397">
        <v>88417000</v>
      </c>
      <c r="J378" s="380" t="s">
        <v>3782</v>
      </c>
      <c r="K378" s="408" t="s">
        <v>3869</v>
      </c>
      <c r="L378" s="726">
        <v>63000</v>
      </c>
      <c r="M378" s="727">
        <v>460000</v>
      </c>
      <c r="N378" s="931"/>
      <c r="O378" s="530">
        <f t="shared" si="710"/>
        <v>-63000</v>
      </c>
      <c r="P378" s="530" t="str">
        <f t="shared" si="711"/>
        <v xml:space="preserve">0 </v>
      </c>
      <c r="Q378" s="646"/>
      <c r="R378" s="536"/>
      <c r="S378" s="536"/>
      <c r="T378" s="536"/>
      <c r="U378" s="536"/>
      <c r="V378" s="536"/>
      <c r="W378" s="683" t="str">
        <f t="shared" si="712"/>
        <v>OK</v>
      </c>
      <c r="X378" s="141"/>
      <c r="Y378" s="141"/>
      <c r="Z378" s="552"/>
      <c r="AA378" s="552"/>
      <c r="AB378" s="683" t="str">
        <f t="shared" si="713"/>
        <v>OK</v>
      </c>
      <c r="AC378" s="593"/>
      <c r="AD378" s="530">
        <f t="shared" si="714"/>
        <v>0</v>
      </c>
      <c r="AE378" s="842">
        <f t="shared" si="715"/>
        <v>0</v>
      </c>
      <c r="AF378" s="931"/>
      <c r="AG378" s="530">
        <f t="shared" si="716"/>
        <v>-460000</v>
      </c>
      <c r="AH378" s="530" t="str">
        <f t="shared" si="717"/>
        <v xml:space="preserve">0 </v>
      </c>
      <c r="AI378" s="641"/>
      <c r="AJ378" s="537"/>
      <c r="AK378" s="537"/>
      <c r="AL378" s="537"/>
      <c r="AM378" s="537"/>
      <c r="AN378" s="537"/>
      <c r="AO378" s="683" t="str">
        <f t="shared" si="718"/>
        <v>OK</v>
      </c>
      <c r="AP378" s="141"/>
      <c r="AQ378" s="141"/>
      <c r="AR378" s="552"/>
      <c r="AS378" s="552"/>
      <c r="AT378" s="683" t="str">
        <f t="shared" si="719"/>
        <v>OK</v>
      </c>
      <c r="AU378" s="593"/>
      <c r="AV378" s="530">
        <f t="shared" si="720"/>
        <v>0</v>
      </c>
      <c r="AW378" s="842">
        <f t="shared" si="721"/>
        <v>0</v>
      </c>
      <c r="AX378" s="115">
        <f t="shared" si="722"/>
        <v>63000</v>
      </c>
      <c r="AY378" s="5">
        <f t="shared" si="723"/>
        <v>0</v>
      </c>
      <c r="AZ378" s="7">
        <f t="shared" si="724"/>
        <v>-63000</v>
      </c>
      <c r="BA378" s="335">
        <f t="shared" si="725"/>
        <v>-1</v>
      </c>
      <c r="BB378" s="23">
        <f t="shared" si="726"/>
        <v>460000</v>
      </c>
      <c r="BC378" s="5">
        <f t="shared" si="727"/>
        <v>0</v>
      </c>
      <c r="BD378" s="7">
        <f t="shared" si="728"/>
        <v>-460000</v>
      </c>
      <c r="BE378" s="335">
        <f t="shared" si="729"/>
        <v>-1</v>
      </c>
      <c r="BF378" s="41"/>
      <c r="BG378" s="826" t="str">
        <f t="shared" si="730"/>
        <v>84.17</v>
      </c>
      <c r="BH378" s="607" t="b">
        <f>COUNTIF('Codes SEC'!$B$2:$B$250,Ministres!BG378)&gt;0</f>
        <v>1</v>
      </c>
      <c r="BI378" s="41"/>
      <c r="BJ378" s="41"/>
      <c r="BK378" s="41"/>
      <c r="BL378" s="41"/>
      <c r="BM378" s="41"/>
      <c r="BN378" s="41"/>
    </row>
    <row r="379" spans="1:66" ht="35.1" customHeight="1" x14ac:dyDescent="0.25">
      <c r="A379" s="222" t="s">
        <v>39</v>
      </c>
      <c r="B379" s="583">
        <v>10</v>
      </c>
      <c r="C379" s="120" t="s">
        <v>149</v>
      </c>
      <c r="D379" s="622">
        <v>1000</v>
      </c>
      <c r="E379" s="584"/>
      <c r="F379" s="120">
        <v>20</v>
      </c>
      <c r="G379" s="697">
        <v>1</v>
      </c>
      <c r="H379" s="890" t="str">
        <f t="shared" si="657"/>
        <v>122</v>
      </c>
      <c r="I379" s="585">
        <v>88417000</v>
      </c>
      <c r="J379" s="380" t="s">
        <v>5038</v>
      </c>
      <c r="K379" s="422" t="s">
        <v>5212</v>
      </c>
      <c r="L379" s="733">
        <v>0</v>
      </c>
      <c r="M379" s="734">
        <v>54800</v>
      </c>
      <c r="N379" s="931"/>
      <c r="O379" s="530">
        <f t="shared" si="710"/>
        <v>0</v>
      </c>
      <c r="P379" s="530">
        <f t="shared" si="711"/>
        <v>0</v>
      </c>
      <c r="Q379" s="646"/>
      <c r="R379" s="536"/>
      <c r="S379" s="536"/>
      <c r="T379" s="536"/>
      <c r="U379" s="536"/>
      <c r="V379" s="536"/>
      <c r="W379" s="683" t="str">
        <f t="shared" si="712"/>
        <v>OK</v>
      </c>
      <c r="X379" s="141"/>
      <c r="Y379" s="141"/>
      <c r="Z379" s="552"/>
      <c r="AA379" s="552"/>
      <c r="AB379" s="683" t="str">
        <f t="shared" si="713"/>
        <v>OK</v>
      </c>
      <c r="AC379" s="593"/>
      <c r="AD379" s="530">
        <f t="shared" si="714"/>
        <v>0</v>
      </c>
      <c r="AE379" s="842">
        <f t="shared" si="715"/>
        <v>0</v>
      </c>
      <c r="AF379" s="931"/>
      <c r="AG379" s="530">
        <f t="shared" si="716"/>
        <v>-54800</v>
      </c>
      <c r="AH379" s="530" t="str">
        <f t="shared" si="717"/>
        <v xml:space="preserve">0 </v>
      </c>
      <c r="AI379" s="641"/>
      <c r="AJ379" s="537"/>
      <c r="AK379" s="537"/>
      <c r="AL379" s="537"/>
      <c r="AM379" s="537"/>
      <c r="AN379" s="537"/>
      <c r="AO379" s="683" t="str">
        <f t="shared" si="718"/>
        <v>OK</v>
      </c>
      <c r="AP379" s="141"/>
      <c r="AQ379" s="141"/>
      <c r="AR379" s="552"/>
      <c r="AS379" s="552"/>
      <c r="AT379" s="683" t="str">
        <f t="shared" si="719"/>
        <v>OK</v>
      </c>
      <c r="AU379" s="593"/>
      <c r="AV379" s="530">
        <f t="shared" si="720"/>
        <v>0</v>
      </c>
      <c r="AW379" s="842">
        <f t="shared" si="721"/>
        <v>0</v>
      </c>
      <c r="AX379" s="115">
        <f t="shared" si="722"/>
        <v>0</v>
      </c>
      <c r="AY379" s="5">
        <f t="shared" si="723"/>
        <v>0</v>
      </c>
      <c r="AZ379" s="7">
        <f>AY379-AX379</f>
        <v>0</v>
      </c>
      <c r="BA379" s="335" t="e">
        <f t="shared" si="725"/>
        <v>#DIV/0!</v>
      </c>
      <c r="BB379" s="23">
        <f t="shared" si="726"/>
        <v>54800</v>
      </c>
      <c r="BC379" s="5">
        <f t="shared" si="727"/>
        <v>0</v>
      </c>
      <c r="BD379" s="7">
        <f>BC379-BB379</f>
        <v>-54800</v>
      </c>
      <c r="BE379" s="335">
        <f t="shared" si="729"/>
        <v>-1</v>
      </c>
      <c r="BG379" s="826" t="str">
        <f t="shared" si="730"/>
        <v>84.17</v>
      </c>
      <c r="BH379" s="607"/>
    </row>
    <row r="380" spans="1:66" s="4" customFormat="1" ht="35.1" customHeight="1" x14ac:dyDescent="0.25">
      <c r="A380" s="222" t="s">
        <v>39</v>
      </c>
      <c r="B380" s="112">
        <v>10</v>
      </c>
      <c r="C380" s="116" t="s">
        <v>149</v>
      </c>
      <c r="D380" s="620">
        <v>1000</v>
      </c>
      <c r="E380" s="278" t="s">
        <v>69</v>
      </c>
      <c r="F380" s="116">
        <v>20</v>
      </c>
      <c r="G380" s="694">
        <v>1</v>
      </c>
      <c r="H380" s="878" t="str">
        <f t="shared" si="657"/>
        <v>122</v>
      </c>
      <c r="I380" s="397">
        <v>89140000</v>
      </c>
      <c r="J380" s="380" t="s">
        <v>3783</v>
      </c>
      <c r="K380" s="408" t="s">
        <v>3870</v>
      </c>
      <c r="L380" s="726">
        <v>0</v>
      </c>
      <c r="M380" s="727">
        <v>0</v>
      </c>
      <c r="N380" s="931"/>
      <c r="O380" s="530">
        <f t="shared" si="710"/>
        <v>0</v>
      </c>
      <c r="P380" s="530">
        <f t="shared" si="711"/>
        <v>0</v>
      </c>
      <c r="Q380" s="646"/>
      <c r="R380" s="536"/>
      <c r="S380" s="536"/>
      <c r="T380" s="536"/>
      <c r="U380" s="536"/>
      <c r="V380" s="536"/>
      <c r="W380" s="683" t="str">
        <f t="shared" si="712"/>
        <v>OK</v>
      </c>
      <c r="X380" s="141"/>
      <c r="Y380" s="141"/>
      <c r="Z380" s="552"/>
      <c r="AA380" s="552"/>
      <c r="AB380" s="683" t="str">
        <f t="shared" si="713"/>
        <v>OK</v>
      </c>
      <c r="AC380" s="593"/>
      <c r="AD380" s="530">
        <f t="shared" si="714"/>
        <v>0</v>
      </c>
      <c r="AE380" s="842">
        <f t="shared" si="715"/>
        <v>0</v>
      </c>
      <c r="AF380" s="931"/>
      <c r="AG380" s="530">
        <f t="shared" si="716"/>
        <v>0</v>
      </c>
      <c r="AH380" s="530">
        <f t="shared" si="717"/>
        <v>0</v>
      </c>
      <c r="AI380" s="641"/>
      <c r="AJ380" s="537"/>
      <c r="AK380" s="537"/>
      <c r="AL380" s="537"/>
      <c r="AM380" s="537"/>
      <c r="AN380" s="537"/>
      <c r="AO380" s="683" t="str">
        <f t="shared" si="718"/>
        <v>OK</v>
      </c>
      <c r="AP380" s="141"/>
      <c r="AQ380" s="141"/>
      <c r="AR380" s="552"/>
      <c r="AS380" s="552"/>
      <c r="AT380" s="683" t="str">
        <f t="shared" si="719"/>
        <v>OK</v>
      </c>
      <c r="AU380" s="593"/>
      <c r="AV380" s="530">
        <f t="shared" si="720"/>
        <v>0</v>
      </c>
      <c r="AW380" s="842">
        <f t="shared" si="721"/>
        <v>0</v>
      </c>
      <c r="AX380" s="115">
        <f t="shared" si="722"/>
        <v>0</v>
      </c>
      <c r="AY380" s="5">
        <f t="shared" si="723"/>
        <v>0</v>
      </c>
      <c r="AZ380" s="7">
        <f t="shared" si="724"/>
        <v>0</v>
      </c>
      <c r="BA380" s="335" t="e">
        <f t="shared" si="725"/>
        <v>#DIV/0!</v>
      </c>
      <c r="BB380" s="23">
        <f t="shared" si="726"/>
        <v>0</v>
      </c>
      <c r="BC380" s="5">
        <f t="shared" si="727"/>
        <v>0</v>
      </c>
      <c r="BD380" s="7">
        <f t="shared" si="728"/>
        <v>0</v>
      </c>
      <c r="BE380" s="335" t="e">
        <f t="shared" si="729"/>
        <v>#DIV/0!</v>
      </c>
      <c r="BF380" s="41"/>
      <c r="BG380" s="826" t="str">
        <f t="shared" si="730"/>
        <v>91.40</v>
      </c>
      <c r="BH380" s="607" t="b">
        <f>COUNTIF('Codes SEC'!$B$2:$B$250,Ministres!BG380)&gt;0</f>
        <v>1</v>
      </c>
      <c r="BI380" s="41"/>
      <c r="BJ380" s="41"/>
      <c r="BK380" s="41"/>
      <c r="BL380" s="41"/>
      <c r="BM380" s="41"/>
      <c r="BN380" s="41"/>
    </row>
    <row r="381" spans="1:66" ht="35.1" customHeight="1" x14ac:dyDescent="0.25">
      <c r="A381" s="222" t="s">
        <v>39</v>
      </c>
      <c r="B381" s="583">
        <v>10</v>
      </c>
      <c r="C381" s="120" t="s">
        <v>149</v>
      </c>
      <c r="D381" s="622">
        <v>1000</v>
      </c>
      <c r="E381" s="584"/>
      <c r="F381" s="120">
        <v>20</v>
      </c>
      <c r="G381" s="697">
        <v>1</v>
      </c>
      <c r="H381" s="890" t="str">
        <f t="shared" si="657"/>
        <v>122</v>
      </c>
      <c r="I381" s="585">
        <v>89140000</v>
      </c>
      <c r="J381" s="380" t="s">
        <v>5039</v>
      </c>
      <c r="K381" s="422" t="s">
        <v>5213</v>
      </c>
      <c r="L381" s="733">
        <v>0</v>
      </c>
      <c r="M381" s="734">
        <v>0</v>
      </c>
      <c r="N381" s="931"/>
      <c r="O381" s="530">
        <f t="shared" si="710"/>
        <v>0</v>
      </c>
      <c r="P381" s="530">
        <f t="shared" si="711"/>
        <v>0</v>
      </c>
      <c r="Q381" s="646"/>
      <c r="R381" s="536"/>
      <c r="S381" s="536"/>
      <c r="T381" s="536"/>
      <c r="U381" s="536"/>
      <c r="V381" s="536"/>
      <c r="W381" s="683" t="str">
        <f t="shared" si="712"/>
        <v>OK</v>
      </c>
      <c r="X381" s="141"/>
      <c r="Y381" s="141"/>
      <c r="Z381" s="552"/>
      <c r="AA381" s="552"/>
      <c r="AB381" s="683" t="str">
        <f t="shared" si="713"/>
        <v>OK</v>
      </c>
      <c r="AC381" s="593"/>
      <c r="AD381" s="530">
        <f t="shared" si="714"/>
        <v>0</v>
      </c>
      <c r="AE381" s="842">
        <f t="shared" si="715"/>
        <v>0</v>
      </c>
      <c r="AF381" s="931"/>
      <c r="AG381" s="530">
        <f t="shared" si="716"/>
        <v>0</v>
      </c>
      <c r="AH381" s="530">
        <f t="shared" si="717"/>
        <v>0</v>
      </c>
      <c r="AI381" s="641"/>
      <c r="AJ381" s="537"/>
      <c r="AK381" s="537"/>
      <c r="AL381" s="537"/>
      <c r="AM381" s="537"/>
      <c r="AN381" s="537"/>
      <c r="AO381" s="683" t="str">
        <f t="shared" si="718"/>
        <v>OK</v>
      </c>
      <c r="AP381" s="141"/>
      <c r="AQ381" s="141"/>
      <c r="AR381" s="552"/>
      <c r="AS381" s="552"/>
      <c r="AT381" s="683" t="str">
        <f t="shared" si="719"/>
        <v>OK</v>
      </c>
      <c r="AU381" s="593"/>
      <c r="AV381" s="530">
        <f t="shared" si="720"/>
        <v>0</v>
      </c>
      <c r="AW381" s="842">
        <f t="shared" si="721"/>
        <v>0</v>
      </c>
      <c r="AX381" s="115">
        <f t="shared" si="722"/>
        <v>0</v>
      </c>
      <c r="AY381" s="5">
        <f t="shared" si="723"/>
        <v>0</v>
      </c>
      <c r="AZ381" s="7">
        <f t="shared" si="724"/>
        <v>0</v>
      </c>
      <c r="BA381" s="335" t="e">
        <f t="shared" si="725"/>
        <v>#DIV/0!</v>
      </c>
      <c r="BB381" s="23">
        <f t="shared" si="726"/>
        <v>0</v>
      </c>
      <c r="BC381" s="5">
        <f t="shared" si="727"/>
        <v>0</v>
      </c>
      <c r="BD381" s="7">
        <f t="shared" si="728"/>
        <v>0</v>
      </c>
      <c r="BE381" s="335" t="e">
        <f t="shared" si="729"/>
        <v>#DIV/0!</v>
      </c>
      <c r="BG381" s="826" t="str">
        <f t="shared" si="730"/>
        <v>91.40</v>
      </c>
      <c r="BH381" s="607"/>
    </row>
    <row r="382" spans="1:66" ht="12.75" customHeight="1" x14ac:dyDescent="0.25">
      <c r="A382" s="225"/>
      <c r="B382" s="206"/>
      <c r="C382" s="253"/>
      <c r="D382" s="621"/>
      <c r="E382" s="275"/>
      <c r="F382" s="269"/>
      <c r="G382" s="695"/>
      <c r="H382" s="886"/>
      <c r="I382" s="403"/>
      <c r="J382" s="381"/>
      <c r="K382" s="514" t="s">
        <v>59</v>
      </c>
      <c r="L382" s="313">
        <f t="shared" ref="L382:V382" si="731">L373+L374+L375+L378+L380+L376+L377+L379+L381</f>
        <v>713500</v>
      </c>
      <c r="M382" s="744">
        <f t="shared" si="731"/>
        <v>2254954</v>
      </c>
      <c r="N382" s="930">
        <f t="shared" ref="N382:P382" si="732">N373+N374+N375+N378+N380+N376+N377+N379+N381</f>
        <v>0</v>
      </c>
      <c r="O382" s="790">
        <f t="shared" si="732"/>
        <v>-713500</v>
      </c>
      <c r="P382" s="790">
        <f t="shared" si="732"/>
        <v>0</v>
      </c>
      <c r="Q382" s="787">
        <f t="shared" si="731"/>
        <v>0</v>
      </c>
      <c r="R382" s="648">
        <f t="shared" si="731"/>
        <v>0</v>
      </c>
      <c r="S382" s="648">
        <f t="shared" si="731"/>
        <v>0</v>
      </c>
      <c r="T382" s="648">
        <f t="shared" si="731"/>
        <v>0</v>
      </c>
      <c r="U382" s="648">
        <f t="shared" si="731"/>
        <v>0</v>
      </c>
      <c r="V382" s="648">
        <f t="shared" si="731"/>
        <v>0</v>
      </c>
      <c r="W382" s="790"/>
      <c r="X382" s="649">
        <f>X373+X374+X375+X378+X380+X376+X377+X379+X381</f>
        <v>0</v>
      </c>
      <c r="Y382" s="649">
        <f>Y373+Y374+Y375+Y378+Y380+Y376+Y377+Y379+Y381</f>
        <v>0</v>
      </c>
      <c r="Z382" s="648">
        <f>Z373+Z374+Z375+Z378+Z380+Z376+Z377+Z379+Z381</f>
        <v>0</v>
      </c>
      <c r="AA382" s="648">
        <f>AA373+AA374+AA375+AA378+AA380+AA376+AA377+AA379+AA381</f>
        <v>0</v>
      </c>
      <c r="AB382" s="790"/>
      <c r="AC382" s="649">
        <f t="shared" ref="AC382:AN382" si="733">AC373+AC374+AC375+AC378+AC380+AC376+AC377+AC379+AC381</f>
        <v>0</v>
      </c>
      <c r="AD382" s="790">
        <f>AD373+AD374+AD375+AD378+AD380+AD376+AD377+AD379+AD381</f>
        <v>0</v>
      </c>
      <c r="AE382" s="843">
        <f>AE373+AE374+AE375+AE378+AE380+AE376+AE377+AE379+AE381</f>
        <v>0</v>
      </c>
      <c r="AF382" s="930">
        <f t="shared" ref="AF382:AH382" si="734">AF373+AF374+AF375+AF378+AF380+AF376+AF377+AF379+AF381</f>
        <v>0</v>
      </c>
      <c r="AG382" s="790">
        <f t="shared" si="734"/>
        <v>-2254954</v>
      </c>
      <c r="AH382" s="790">
        <f t="shared" si="734"/>
        <v>0</v>
      </c>
      <c r="AI382" s="787">
        <f t="shared" si="733"/>
        <v>0</v>
      </c>
      <c r="AJ382" s="648">
        <f t="shared" si="733"/>
        <v>0</v>
      </c>
      <c r="AK382" s="648">
        <f t="shared" si="733"/>
        <v>0</v>
      </c>
      <c r="AL382" s="648">
        <f t="shared" si="733"/>
        <v>0</v>
      </c>
      <c r="AM382" s="648">
        <f t="shared" si="733"/>
        <v>0</v>
      </c>
      <c r="AN382" s="648">
        <f t="shared" si="733"/>
        <v>0</v>
      </c>
      <c r="AO382" s="790"/>
      <c r="AP382" s="649">
        <f>AP373+AP374+AP375+AP378+AP380+AP376+AP377+AP379+AP381</f>
        <v>0</v>
      </c>
      <c r="AQ382" s="649">
        <f>AQ373+AQ374+AQ375+AQ378+AQ380+AQ376+AQ377+AQ379+AQ381</f>
        <v>0</v>
      </c>
      <c r="AR382" s="648">
        <f>AR373+AR374+AR375+AR378+AR380+AR376+AR377+AR379+AR381</f>
        <v>0</v>
      </c>
      <c r="AS382" s="648">
        <f>AS373+AS374+AS375+AS378+AS380+AS376+AS377+AS379+AS381</f>
        <v>0</v>
      </c>
      <c r="AT382" s="790"/>
      <c r="AU382" s="649">
        <f t="shared" ref="AU382:BE382" si="735">AU373+AU374+AU375+AU378+AU380+AU376+AU377+AU379+AU381</f>
        <v>0</v>
      </c>
      <c r="AV382" s="790">
        <f t="shared" ref="AV382" si="736">AV373+AV374+AV375+AV378+AV380+AV376+AV377+AV379+AV381</f>
        <v>0</v>
      </c>
      <c r="AW382" s="843">
        <f t="shared" si="735"/>
        <v>0</v>
      </c>
      <c r="AX382" s="336">
        <f t="shared" si="735"/>
        <v>713500</v>
      </c>
      <c r="AY382" s="337">
        <f t="shared" si="735"/>
        <v>0</v>
      </c>
      <c r="AZ382" s="338">
        <f t="shared" si="735"/>
        <v>-713500</v>
      </c>
      <c r="BA382" s="339" t="e">
        <f t="shared" si="735"/>
        <v>#DIV/0!</v>
      </c>
      <c r="BB382" s="322">
        <f t="shared" si="735"/>
        <v>2254954</v>
      </c>
      <c r="BC382" s="337">
        <f t="shared" si="735"/>
        <v>0</v>
      </c>
      <c r="BD382" s="338">
        <f t="shared" si="735"/>
        <v>-2254954</v>
      </c>
      <c r="BE382" s="339" t="e">
        <f t="shared" si="735"/>
        <v>#DIV/0!</v>
      </c>
      <c r="BG382" s="826"/>
      <c r="BH382" s="607"/>
    </row>
    <row r="383" spans="1:66" ht="12.75" customHeight="1" x14ac:dyDescent="0.25">
      <c r="A383" s="226"/>
      <c r="B383" s="207"/>
      <c r="C383" s="254"/>
      <c r="D383" s="300"/>
      <c r="E383" s="276"/>
      <c r="F383" s="300"/>
      <c r="G383" s="696"/>
      <c r="H383" s="887"/>
      <c r="I383" s="444"/>
      <c r="J383" s="393"/>
      <c r="K383" s="404" t="s">
        <v>3768</v>
      </c>
      <c r="L383" s="743">
        <f t="shared" ref="L383:V383" si="737">L369+L382</f>
        <v>713500</v>
      </c>
      <c r="M383" s="742">
        <f t="shared" si="737"/>
        <v>2254954</v>
      </c>
      <c r="N383" s="844">
        <f t="shared" ref="N383:P383" si="738">N369+N382</f>
        <v>0</v>
      </c>
      <c r="O383" s="665">
        <f t="shared" si="738"/>
        <v>-713500</v>
      </c>
      <c r="P383" s="665">
        <f t="shared" si="738"/>
        <v>0</v>
      </c>
      <c r="Q383" s="638">
        <f t="shared" si="737"/>
        <v>0</v>
      </c>
      <c r="R383" s="130">
        <f t="shared" si="737"/>
        <v>0</v>
      </c>
      <c r="S383" s="130">
        <f t="shared" si="737"/>
        <v>0</v>
      </c>
      <c r="T383" s="130">
        <f t="shared" si="737"/>
        <v>0</v>
      </c>
      <c r="U383" s="130">
        <f t="shared" si="737"/>
        <v>0</v>
      </c>
      <c r="V383" s="130">
        <f t="shared" si="737"/>
        <v>0</v>
      </c>
      <c r="W383" s="665"/>
      <c r="X383" s="130">
        <f>X369+X382</f>
        <v>0</v>
      </c>
      <c r="Y383" s="130">
        <f>Y369+Y382</f>
        <v>0</v>
      </c>
      <c r="Z383" s="130">
        <f>Z369+Z382</f>
        <v>0</v>
      </c>
      <c r="AA383" s="130">
        <f>AA369+AA382</f>
        <v>0</v>
      </c>
      <c r="AB383" s="665"/>
      <c r="AC383" s="130">
        <f t="shared" ref="AC383:AN383" si="739">AC369+AC382</f>
        <v>0</v>
      </c>
      <c r="AD383" s="665">
        <f>AD369+AD382</f>
        <v>0</v>
      </c>
      <c r="AE383" s="845">
        <f>AE369+AE382</f>
        <v>0</v>
      </c>
      <c r="AF383" s="844">
        <f t="shared" ref="AF383:AH383" si="740">AF369+AF382</f>
        <v>0</v>
      </c>
      <c r="AG383" s="665">
        <f t="shared" si="740"/>
        <v>-2254954</v>
      </c>
      <c r="AH383" s="665">
        <f t="shared" si="740"/>
        <v>0</v>
      </c>
      <c r="AI383" s="638">
        <f t="shared" si="739"/>
        <v>0</v>
      </c>
      <c r="AJ383" s="130">
        <f t="shared" si="739"/>
        <v>0</v>
      </c>
      <c r="AK383" s="130">
        <f t="shared" si="739"/>
        <v>0</v>
      </c>
      <c r="AL383" s="130">
        <f t="shared" si="739"/>
        <v>0</v>
      </c>
      <c r="AM383" s="130">
        <f t="shared" si="739"/>
        <v>0</v>
      </c>
      <c r="AN383" s="130">
        <f t="shared" si="739"/>
        <v>0</v>
      </c>
      <c r="AO383" s="665"/>
      <c r="AP383" s="130">
        <f>AP369+AP382</f>
        <v>0</v>
      </c>
      <c r="AQ383" s="130">
        <f>AQ369+AQ382</f>
        <v>0</v>
      </c>
      <c r="AR383" s="130">
        <f>AR369+AR382</f>
        <v>0</v>
      </c>
      <c r="AS383" s="130">
        <f>AS369+AS382</f>
        <v>0</v>
      </c>
      <c r="AT383" s="665"/>
      <c r="AU383" s="130">
        <f t="shared" ref="AU383:BE383" si="741">AU369+AU382</f>
        <v>0</v>
      </c>
      <c r="AV383" s="665">
        <f t="shared" ref="AV383" si="742">AV369+AV382</f>
        <v>0</v>
      </c>
      <c r="AW383" s="845">
        <f t="shared" si="741"/>
        <v>0</v>
      </c>
      <c r="AX383" s="314">
        <f t="shared" si="741"/>
        <v>713500</v>
      </c>
      <c r="AY383" s="131">
        <f t="shared" si="741"/>
        <v>0</v>
      </c>
      <c r="AZ383" s="132">
        <f t="shared" si="741"/>
        <v>-713500</v>
      </c>
      <c r="BA383" s="340" t="e">
        <f t="shared" si="741"/>
        <v>#DIV/0!</v>
      </c>
      <c r="BB383" s="310">
        <f t="shared" si="741"/>
        <v>2254954</v>
      </c>
      <c r="BC383" s="131">
        <f t="shared" si="741"/>
        <v>0</v>
      </c>
      <c r="BD383" s="132">
        <f t="shared" si="741"/>
        <v>-2254954</v>
      </c>
      <c r="BE383" s="340" t="e">
        <f t="shared" si="741"/>
        <v>#DIV/0!</v>
      </c>
      <c r="BF383" s="40"/>
      <c r="BG383" s="826"/>
      <c r="BH383" s="607"/>
    </row>
    <row r="384" spans="1:66" ht="12.75" customHeight="1" x14ac:dyDescent="0.25">
      <c r="A384" s="222"/>
      <c r="C384" s="116"/>
      <c r="D384" s="620"/>
      <c r="F384" s="117"/>
      <c r="G384" s="690"/>
      <c r="H384" s="878"/>
      <c r="I384" s="397"/>
      <c r="J384" s="380"/>
      <c r="K384" s="405" t="s">
        <v>208</v>
      </c>
      <c r="L384" s="731">
        <f t="shared" ref="L384:V384" si="743">L361+L363</f>
        <v>0</v>
      </c>
      <c r="M384" s="732">
        <f t="shared" si="743"/>
        <v>0</v>
      </c>
      <c r="N384" s="929">
        <f t="shared" ref="N384:P384" si="744">N361+N363</f>
        <v>0</v>
      </c>
      <c r="O384" s="530">
        <f t="shared" si="744"/>
        <v>0</v>
      </c>
      <c r="P384" s="530">
        <f t="shared" si="744"/>
        <v>0</v>
      </c>
      <c r="Q384" s="641">
        <f t="shared" si="743"/>
        <v>0</v>
      </c>
      <c r="R384" s="537">
        <f t="shared" si="743"/>
        <v>0</v>
      </c>
      <c r="S384" s="537">
        <f t="shared" si="743"/>
        <v>0</v>
      </c>
      <c r="T384" s="537">
        <f t="shared" si="743"/>
        <v>0</v>
      </c>
      <c r="U384" s="537">
        <f t="shared" si="743"/>
        <v>0</v>
      </c>
      <c r="V384" s="537">
        <f t="shared" si="743"/>
        <v>0</v>
      </c>
      <c r="W384" s="530"/>
      <c r="X384" s="142">
        <f>X361+X363</f>
        <v>0</v>
      </c>
      <c r="Y384" s="142">
        <f>Y361+Y363</f>
        <v>0</v>
      </c>
      <c r="Z384" s="537">
        <f>Z361+Z363</f>
        <v>0</v>
      </c>
      <c r="AA384" s="537">
        <f>AA361+AA363</f>
        <v>0</v>
      </c>
      <c r="AB384" s="530"/>
      <c r="AC384" s="142">
        <f t="shared" ref="AC384:AN384" si="745">AC361+AC363</f>
        <v>0</v>
      </c>
      <c r="AD384" s="530">
        <f>AD361+AD363</f>
        <v>0</v>
      </c>
      <c r="AE384" s="842">
        <f>AE361+AE363</f>
        <v>0</v>
      </c>
      <c r="AF384" s="929">
        <f t="shared" ref="AF384:AH384" si="746">AF361+AF363</f>
        <v>0</v>
      </c>
      <c r="AG384" s="530">
        <f t="shared" si="746"/>
        <v>0</v>
      </c>
      <c r="AH384" s="530">
        <f t="shared" si="746"/>
        <v>0</v>
      </c>
      <c r="AI384" s="641">
        <f t="shared" si="745"/>
        <v>0</v>
      </c>
      <c r="AJ384" s="537">
        <f t="shared" si="745"/>
        <v>0</v>
      </c>
      <c r="AK384" s="537">
        <f t="shared" si="745"/>
        <v>0</v>
      </c>
      <c r="AL384" s="537">
        <f t="shared" si="745"/>
        <v>0</v>
      </c>
      <c r="AM384" s="537">
        <f t="shared" si="745"/>
        <v>0</v>
      </c>
      <c r="AN384" s="537">
        <f t="shared" si="745"/>
        <v>0</v>
      </c>
      <c r="AO384" s="530"/>
      <c r="AP384" s="142">
        <f>AP361+AP363</f>
        <v>0</v>
      </c>
      <c r="AQ384" s="142">
        <f>AQ361+AQ363</f>
        <v>0</v>
      </c>
      <c r="AR384" s="537">
        <f>AR361+AR363</f>
        <v>0</v>
      </c>
      <c r="AS384" s="537">
        <f>AS361+AS363</f>
        <v>0</v>
      </c>
      <c r="AT384" s="530"/>
      <c r="AU384" s="142">
        <f t="shared" ref="AU384:BE384" si="747">AU361+AU363</f>
        <v>0</v>
      </c>
      <c r="AV384" s="530">
        <f t="shared" ref="AV384" si="748">AV361+AV363</f>
        <v>0</v>
      </c>
      <c r="AW384" s="842">
        <f t="shared" si="747"/>
        <v>0</v>
      </c>
      <c r="AX384" s="115">
        <f t="shared" si="747"/>
        <v>0</v>
      </c>
      <c r="AY384" s="5">
        <f t="shared" si="747"/>
        <v>0</v>
      </c>
      <c r="AZ384" s="5">
        <f t="shared" si="747"/>
        <v>0</v>
      </c>
      <c r="BA384" s="335" t="e">
        <f t="shared" si="747"/>
        <v>#DIV/0!</v>
      </c>
      <c r="BB384" s="23">
        <f t="shared" si="747"/>
        <v>0</v>
      </c>
      <c r="BC384" s="5">
        <f t="shared" si="747"/>
        <v>0</v>
      </c>
      <c r="BD384" s="5">
        <f t="shared" si="747"/>
        <v>0</v>
      </c>
      <c r="BE384" s="335" t="e">
        <f t="shared" si="747"/>
        <v>#DIV/0!</v>
      </c>
      <c r="BG384" s="826"/>
      <c r="BH384" s="607"/>
    </row>
    <row r="385" spans="1:66" ht="12.75" customHeight="1" x14ac:dyDescent="0.25">
      <c r="A385" s="222"/>
      <c r="C385" s="116"/>
      <c r="D385" s="620"/>
      <c r="F385" s="117"/>
      <c r="G385" s="694"/>
      <c r="H385" s="878"/>
      <c r="I385" s="397"/>
      <c r="J385" s="380"/>
      <c r="K385" s="405" t="s">
        <v>96</v>
      </c>
      <c r="L385" s="731">
        <f t="shared" ref="L385:P385" si="749">L373+L374+L378+L380</f>
        <v>698500</v>
      </c>
      <c r="M385" s="732">
        <f t="shared" si="749"/>
        <v>2130354</v>
      </c>
      <c r="N385" s="929">
        <f t="shared" si="749"/>
        <v>0</v>
      </c>
      <c r="O385" s="530">
        <f t="shared" si="749"/>
        <v>-698500</v>
      </c>
      <c r="P385" s="530">
        <f t="shared" si="749"/>
        <v>0</v>
      </c>
      <c r="Q385" s="641">
        <f t="shared" ref="Q385:V385" si="750">Q373+Q374+Q378+Q380</f>
        <v>0</v>
      </c>
      <c r="R385" s="537">
        <f t="shared" si="750"/>
        <v>0</v>
      </c>
      <c r="S385" s="537">
        <f t="shared" si="750"/>
        <v>0</v>
      </c>
      <c r="T385" s="537">
        <f t="shared" si="750"/>
        <v>0</v>
      </c>
      <c r="U385" s="537">
        <f t="shared" si="750"/>
        <v>0</v>
      </c>
      <c r="V385" s="537">
        <f t="shared" si="750"/>
        <v>0</v>
      </c>
      <c r="W385" s="530"/>
      <c r="X385" s="142">
        <f>X373+X374+X378+X380</f>
        <v>0</v>
      </c>
      <c r="Y385" s="142">
        <f>Y373+Y374+Y378+Y380</f>
        <v>0</v>
      </c>
      <c r="Z385" s="537">
        <f>Z373+Z374+Z378+Z380</f>
        <v>0</v>
      </c>
      <c r="AA385" s="537">
        <f>AA373+AA374+AA378+AA380</f>
        <v>0</v>
      </c>
      <c r="AB385" s="530"/>
      <c r="AC385" s="142">
        <f t="shared" ref="AC385:AN385" si="751">AC373+AC374+AC378+AC380</f>
        <v>0</v>
      </c>
      <c r="AD385" s="530">
        <f>AD373+AD374+AD378+AD380</f>
        <v>0</v>
      </c>
      <c r="AE385" s="842">
        <f>AE373+AE374+AE378+AE380</f>
        <v>0</v>
      </c>
      <c r="AF385" s="929">
        <f t="shared" ref="AF385:AH385" si="752">AF373+AF374+AF378+AF380</f>
        <v>0</v>
      </c>
      <c r="AG385" s="530">
        <f t="shared" si="752"/>
        <v>-2130354</v>
      </c>
      <c r="AH385" s="530">
        <f t="shared" si="752"/>
        <v>0</v>
      </c>
      <c r="AI385" s="641">
        <f t="shared" si="751"/>
        <v>0</v>
      </c>
      <c r="AJ385" s="537">
        <f t="shared" si="751"/>
        <v>0</v>
      </c>
      <c r="AK385" s="537">
        <f t="shared" si="751"/>
        <v>0</v>
      </c>
      <c r="AL385" s="537">
        <f t="shared" si="751"/>
        <v>0</v>
      </c>
      <c r="AM385" s="537">
        <f t="shared" si="751"/>
        <v>0</v>
      </c>
      <c r="AN385" s="537">
        <f t="shared" si="751"/>
        <v>0</v>
      </c>
      <c r="AO385" s="530"/>
      <c r="AP385" s="142">
        <f>AP373+AP374+AP378+AP380</f>
        <v>0</v>
      </c>
      <c r="AQ385" s="142">
        <f>AQ373+AQ374+AQ378+AQ380</f>
        <v>0</v>
      </c>
      <c r="AR385" s="537">
        <f>AR373+AR374+AR378+AR380</f>
        <v>0</v>
      </c>
      <c r="AS385" s="537">
        <f>AS373+AS374+AS378+AS380</f>
        <v>0</v>
      </c>
      <c r="AT385" s="530"/>
      <c r="AU385" s="142">
        <f t="shared" ref="AU385:BE385" si="753">AU373+AU374+AU378+AU380</f>
        <v>0</v>
      </c>
      <c r="AV385" s="530">
        <f t="shared" ref="AV385" si="754">AV373+AV374+AV378+AV380</f>
        <v>0</v>
      </c>
      <c r="AW385" s="842">
        <f t="shared" si="753"/>
        <v>0</v>
      </c>
      <c r="AX385" s="115">
        <f t="shared" si="753"/>
        <v>698500</v>
      </c>
      <c r="AY385" s="5">
        <f t="shared" si="753"/>
        <v>0</v>
      </c>
      <c r="AZ385" s="5">
        <f t="shared" si="753"/>
        <v>-698500</v>
      </c>
      <c r="BA385" s="335" t="e">
        <f t="shared" si="753"/>
        <v>#DIV/0!</v>
      </c>
      <c r="BB385" s="23">
        <f t="shared" si="753"/>
        <v>2130354</v>
      </c>
      <c r="BC385" s="5">
        <f t="shared" si="753"/>
        <v>0</v>
      </c>
      <c r="BD385" s="5">
        <f t="shared" si="753"/>
        <v>-2130354</v>
      </c>
      <c r="BE385" s="335" t="e">
        <f t="shared" si="753"/>
        <v>#DIV/0!</v>
      </c>
      <c r="BG385" s="826"/>
      <c r="BH385" s="607"/>
    </row>
    <row r="386" spans="1:66" ht="12.75" customHeight="1" x14ac:dyDescent="0.25">
      <c r="A386" s="222"/>
      <c r="C386" s="116"/>
      <c r="D386" s="620"/>
      <c r="F386" s="117"/>
      <c r="G386" s="694"/>
      <c r="H386" s="878"/>
      <c r="I386" s="397"/>
      <c r="J386" s="380"/>
      <c r="K386" s="405" t="s">
        <v>209</v>
      </c>
      <c r="L386" s="731">
        <v>0</v>
      </c>
      <c r="M386" s="732">
        <v>0</v>
      </c>
      <c r="N386" s="929">
        <v>0</v>
      </c>
      <c r="O386" s="530">
        <v>0</v>
      </c>
      <c r="P386" s="530">
        <v>0</v>
      </c>
      <c r="Q386" s="641">
        <v>0</v>
      </c>
      <c r="R386" s="537">
        <v>0</v>
      </c>
      <c r="S386" s="537">
        <v>0</v>
      </c>
      <c r="T386" s="537">
        <v>0</v>
      </c>
      <c r="U386" s="537">
        <v>0</v>
      </c>
      <c r="V386" s="537">
        <v>0</v>
      </c>
      <c r="W386" s="530"/>
      <c r="X386" s="142">
        <v>0</v>
      </c>
      <c r="Y386" s="142">
        <v>0</v>
      </c>
      <c r="Z386" s="537">
        <v>0</v>
      </c>
      <c r="AA386" s="537">
        <v>0</v>
      </c>
      <c r="AB386" s="530"/>
      <c r="AC386" s="142">
        <v>0</v>
      </c>
      <c r="AD386" s="530">
        <v>0</v>
      </c>
      <c r="AE386" s="842">
        <v>0</v>
      </c>
      <c r="AF386" s="929">
        <v>0</v>
      </c>
      <c r="AG386" s="530">
        <v>0</v>
      </c>
      <c r="AH386" s="530">
        <v>0</v>
      </c>
      <c r="AI386" s="641">
        <v>0</v>
      </c>
      <c r="AJ386" s="537">
        <v>0</v>
      </c>
      <c r="AK386" s="537">
        <v>0</v>
      </c>
      <c r="AL386" s="537">
        <v>0</v>
      </c>
      <c r="AM386" s="537">
        <v>0</v>
      </c>
      <c r="AN386" s="537">
        <v>0</v>
      </c>
      <c r="AO386" s="530"/>
      <c r="AP386" s="142">
        <v>0</v>
      </c>
      <c r="AQ386" s="142">
        <v>0</v>
      </c>
      <c r="AR386" s="537">
        <v>0</v>
      </c>
      <c r="AS386" s="537">
        <v>0</v>
      </c>
      <c r="AT386" s="530"/>
      <c r="AU386" s="142">
        <v>0</v>
      </c>
      <c r="AV386" s="530">
        <v>0</v>
      </c>
      <c r="AW386" s="842">
        <v>0</v>
      </c>
      <c r="AX386" s="115">
        <v>0</v>
      </c>
      <c r="AY386" s="5">
        <v>0</v>
      </c>
      <c r="AZ386" s="5">
        <v>0</v>
      </c>
      <c r="BA386" s="335">
        <v>0</v>
      </c>
      <c r="BB386" s="23">
        <v>0</v>
      </c>
      <c r="BC386" s="5">
        <v>0</v>
      </c>
      <c r="BD386" s="5">
        <v>0</v>
      </c>
      <c r="BE386" s="335">
        <v>0</v>
      </c>
      <c r="BG386" s="826"/>
      <c r="BH386" s="607"/>
    </row>
    <row r="387" spans="1:66" ht="12.75" customHeight="1" x14ac:dyDescent="0.25">
      <c r="A387" s="222"/>
      <c r="C387" s="116"/>
      <c r="D387" s="620"/>
      <c r="F387" s="117"/>
      <c r="G387" s="694"/>
      <c r="H387" s="878"/>
      <c r="I387" s="397"/>
      <c r="J387" s="380"/>
      <c r="K387" s="405" t="s">
        <v>210</v>
      </c>
      <c r="L387" s="731">
        <v>0</v>
      </c>
      <c r="M387" s="732">
        <v>0</v>
      </c>
      <c r="N387" s="929">
        <v>0</v>
      </c>
      <c r="O387" s="530">
        <v>0</v>
      </c>
      <c r="P387" s="530">
        <v>0</v>
      </c>
      <c r="Q387" s="641">
        <v>0</v>
      </c>
      <c r="R387" s="537">
        <v>0</v>
      </c>
      <c r="S387" s="537">
        <v>0</v>
      </c>
      <c r="T387" s="537">
        <v>0</v>
      </c>
      <c r="U387" s="537">
        <v>0</v>
      </c>
      <c r="V387" s="537">
        <v>0</v>
      </c>
      <c r="W387" s="530"/>
      <c r="X387" s="142">
        <v>0</v>
      </c>
      <c r="Y387" s="142">
        <v>0</v>
      </c>
      <c r="Z387" s="537">
        <v>0</v>
      </c>
      <c r="AA387" s="537">
        <v>0</v>
      </c>
      <c r="AB387" s="530"/>
      <c r="AC387" s="142">
        <v>0</v>
      </c>
      <c r="AD387" s="530">
        <v>0</v>
      </c>
      <c r="AE387" s="842">
        <v>0</v>
      </c>
      <c r="AF387" s="929">
        <v>0</v>
      </c>
      <c r="AG387" s="530">
        <v>0</v>
      </c>
      <c r="AH387" s="530">
        <v>0</v>
      </c>
      <c r="AI387" s="641">
        <v>0</v>
      </c>
      <c r="AJ387" s="537">
        <v>0</v>
      </c>
      <c r="AK387" s="537">
        <v>0</v>
      </c>
      <c r="AL387" s="537">
        <v>0</v>
      </c>
      <c r="AM387" s="537">
        <v>0</v>
      </c>
      <c r="AN387" s="537">
        <v>0</v>
      </c>
      <c r="AO387" s="530"/>
      <c r="AP387" s="142">
        <v>0</v>
      </c>
      <c r="AQ387" s="142">
        <v>0</v>
      </c>
      <c r="AR387" s="537">
        <v>0</v>
      </c>
      <c r="AS387" s="537">
        <v>0</v>
      </c>
      <c r="AT387" s="530"/>
      <c r="AU387" s="142">
        <v>0</v>
      </c>
      <c r="AV387" s="530">
        <v>0</v>
      </c>
      <c r="AW387" s="842">
        <v>0</v>
      </c>
      <c r="AX387" s="115">
        <v>0</v>
      </c>
      <c r="AY387" s="5">
        <v>0</v>
      </c>
      <c r="AZ387" s="5">
        <v>0</v>
      </c>
      <c r="BA387" s="335">
        <v>0</v>
      </c>
      <c r="BB387" s="23">
        <v>0</v>
      </c>
      <c r="BC387" s="5">
        <v>0</v>
      </c>
      <c r="BD387" s="5">
        <v>0</v>
      </c>
      <c r="BE387" s="335">
        <v>0</v>
      </c>
      <c r="BG387" s="826"/>
      <c r="BH387" s="607"/>
    </row>
    <row r="388" spans="1:66" ht="12.75" customHeight="1" x14ac:dyDescent="0.25">
      <c r="A388" s="222"/>
      <c r="C388" s="116"/>
      <c r="D388" s="620"/>
      <c r="F388" s="117"/>
      <c r="G388" s="694"/>
      <c r="H388" s="878"/>
      <c r="I388" s="397"/>
      <c r="J388" s="380"/>
      <c r="K388" s="406" t="s">
        <v>53</v>
      </c>
      <c r="L388" s="731">
        <v>0</v>
      </c>
      <c r="M388" s="732">
        <v>0</v>
      </c>
      <c r="N388" s="929">
        <v>0</v>
      </c>
      <c r="O388" s="530">
        <v>0</v>
      </c>
      <c r="P388" s="530">
        <v>0</v>
      </c>
      <c r="Q388" s="641">
        <v>0</v>
      </c>
      <c r="R388" s="537">
        <v>0</v>
      </c>
      <c r="S388" s="537">
        <v>0</v>
      </c>
      <c r="T388" s="537">
        <v>0</v>
      </c>
      <c r="U388" s="537">
        <v>0</v>
      </c>
      <c r="V388" s="537">
        <v>0</v>
      </c>
      <c r="W388" s="530"/>
      <c r="X388" s="142">
        <v>0</v>
      </c>
      <c r="Y388" s="142">
        <v>0</v>
      </c>
      <c r="Z388" s="537">
        <v>0</v>
      </c>
      <c r="AA388" s="537">
        <v>0</v>
      </c>
      <c r="AB388" s="530"/>
      <c r="AC388" s="142">
        <v>0</v>
      </c>
      <c r="AD388" s="530">
        <v>0</v>
      </c>
      <c r="AE388" s="842">
        <v>0</v>
      </c>
      <c r="AF388" s="929">
        <v>0</v>
      </c>
      <c r="AG388" s="530">
        <v>0</v>
      </c>
      <c r="AH388" s="530">
        <v>0</v>
      </c>
      <c r="AI388" s="641">
        <v>0</v>
      </c>
      <c r="AJ388" s="537">
        <v>0</v>
      </c>
      <c r="AK388" s="537">
        <v>0</v>
      </c>
      <c r="AL388" s="537">
        <v>0</v>
      </c>
      <c r="AM388" s="537">
        <v>0</v>
      </c>
      <c r="AN388" s="537">
        <v>0</v>
      </c>
      <c r="AO388" s="530"/>
      <c r="AP388" s="142">
        <v>0</v>
      </c>
      <c r="AQ388" s="142">
        <v>0</v>
      </c>
      <c r="AR388" s="537">
        <v>0</v>
      </c>
      <c r="AS388" s="537">
        <v>0</v>
      </c>
      <c r="AT388" s="530"/>
      <c r="AU388" s="142">
        <v>0</v>
      </c>
      <c r="AV388" s="530">
        <v>0</v>
      </c>
      <c r="AW388" s="842">
        <v>0</v>
      </c>
      <c r="AX388" s="115">
        <v>0</v>
      </c>
      <c r="AY388" s="5">
        <v>0</v>
      </c>
      <c r="AZ388" s="5">
        <v>0</v>
      </c>
      <c r="BA388" s="335">
        <v>0</v>
      </c>
      <c r="BB388" s="23">
        <v>0</v>
      </c>
      <c r="BC388" s="5">
        <v>0</v>
      </c>
      <c r="BD388" s="5">
        <v>0</v>
      </c>
      <c r="BE388" s="335">
        <v>0</v>
      </c>
      <c r="BG388" s="826"/>
      <c r="BH388" s="607"/>
    </row>
    <row r="389" spans="1:66" ht="12.75" customHeight="1" x14ac:dyDescent="0.25">
      <c r="A389" s="222"/>
      <c r="C389" s="116"/>
      <c r="D389" s="620"/>
      <c r="F389" s="117"/>
      <c r="G389" s="694"/>
      <c r="H389" s="878"/>
      <c r="I389" s="397"/>
      <c r="J389" s="380"/>
      <c r="K389" s="405"/>
      <c r="L389" s="731"/>
      <c r="M389" s="732"/>
      <c r="N389" s="931"/>
      <c r="O389" s="923"/>
      <c r="P389" s="923"/>
      <c r="Q389" s="641"/>
      <c r="R389" s="537"/>
      <c r="S389" s="537"/>
      <c r="T389" s="537"/>
      <c r="U389" s="537"/>
      <c r="V389" s="537"/>
      <c r="W389" s="531"/>
      <c r="X389" s="141"/>
      <c r="Y389" s="141"/>
      <c r="Z389" s="552"/>
      <c r="AA389" s="552"/>
      <c r="AB389" s="531"/>
      <c r="AC389" s="593"/>
      <c r="AD389" s="923"/>
      <c r="AE389" s="846"/>
      <c r="AF389" s="931"/>
      <c r="AG389" s="923"/>
      <c r="AH389" s="923"/>
      <c r="AI389" s="641"/>
      <c r="AJ389" s="537"/>
      <c r="AK389" s="537"/>
      <c r="AL389" s="537"/>
      <c r="AM389" s="537"/>
      <c r="AN389" s="537"/>
      <c r="AO389" s="531"/>
      <c r="AP389" s="141"/>
      <c r="AQ389" s="141"/>
      <c r="AR389" s="552"/>
      <c r="AS389" s="552"/>
      <c r="AT389" s="531"/>
      <c r="AU389" s="593"/>
      <c r="AV389" s="923"/>
      <c r="AW389" s="846"/>
      <c r="AX389" s="115"/>
      <c r="AY389" s="5"/>
      <c r="AZ389" s="5"/>
      <c r="BA389" s="335"/>
      <c r="BC389" s="5"/>
      <c r="BD389" s="5"/>
      <c r="BE389" s="335"/>
      <c r="BG389" s="826"/>
      <c r="BH389" s="607"/>
    </row>
    <row r="390" spans="1:66" ht="12.75" customHeight="1" x14ac:dyDescent="0.25">
      <c r="A390" s="222"/>
      <c r="C390" s="116"/>
      <c r="D390" s="620"/>
      <c r="F390" s="117"/>
      <c r="G390" s="694"/>
      <c r="H390" s="878"/>
      <c r="I390" s="397"/>
      <c r="J390" s="380"/>
      <c r="K390" s="405"/>
      <c r="L390" s="731"/>
      <c r="M390" s="732"/>
      <c r="N390" s="931"/>
      <c r="O390" s="923"/>
      <c r="P390" s="923"/>
      <c r="Q390" s="641"/>
      <c r="R390" s="537"/>
      <c r="S390" s="537"/>
      <c r="T390" s="537"/>
      <c r="U390" s="537"/>
      <c r="V390" s="537"/>
      <c r="W390" s="531"/>
      <c r="X390" s="141"/>
      <c r="Y390" s="141"/>
      <c r="Z390" s="552"/>
      <c r="AA390" s="552"/>
      <c r="AB390" s="531"/>
      <c r="AC390" s="593"/>
      <c r="AD390" s="923"/>
      <c r="AE390" s="846"/>
      <c r="AF390" s="931"/>
      <c r="AG390" s="923"/>
      <c r="AH390" s="923"/>
      <c r="AI390" s="641"/>
      <c r="AJ390" s="537"/>
      <c r="AK390" s="537"/>
      <c r="AL390" s="537"/>
      <c r="AM390" s="537"/>
      <c r="AN390" s="537"/>
      <c r="AO390" s="531"/>
      <c r="AP390" s="141"/>
      <c r="AQ390" s="141"/>
      <c r="AR390" s="552"/>
      <c r="AS390" s="552"/>
      <c r="AT390" s="531"/>
      <c r="AU390" s="593"/>
      <c r="AV390" s="923"/>
      <c r="AW390" s="846"/>
      <c r="AX390" s="115"/>
      <c r="AY390" s="5"/>
      <c r="AZ390" s="5"/>
      <c r="BA390" s="335"/>
      <c r="BC390" s="5"/>
      <c r="BD390" s="5"/>
      <c r="BE390" s="335"/>
      <c r="BG390" s="826"/>
      <c r="BH390" s="607"/>
    </row>
    <row r="391" spans="1:66" ht="12.75" customHeight="1" x14ac:dyDescent="0.25">
      <c r="A391" s="222"/>
      <c r="C391" s="116"/>
      <c r="D391" s="620"/>
      <c r="F391" s="117"/>
      <c r="G391" s="694"/>
      <c r="H391" s="878"/>
      <c r="I391" s="397"/>
      <c r="J391" s="380"/>
      <c r="K391" s="425" t="s">
        <v>6565</v>
      </c>
      <c r="L391" s="731"/>
      <c r="M391" s="732"/>
      <c r="N391" s="931"/>
      <c r="O391" s="923"/>
      <c r="P391" s="923"/>
      <c r="Q391" s="641"/>
      <c r="R391" s="537"/>
      <c r="S391" s="537"/>
      <c r="T391" s="537"/>
      <c r="U391" s="537"/>
      <c r="V391" s="537"/>
      <c r="W391" s="531"/>
      <c r="X391" s="141"/>
      <c r="Y391" s="141"/>
      <c r="Z391" s="552"/>
      <c r="AA391" s="552"/>
      <c r="AB391" s="531"/>
      <c r="AC391" s="593"/>
      <c r="AD391" s="923"/>
      <c r="AE391" s="846"/>
      <c r="AF391" s="931"/>
      <c r="AG391" s="923"/>
      <c r="AH391" s="923"/>
      <c r="AI391" s="641"/>
      <c r="AJ391" s="537"/>
      <c r="AK391" s="537"/>
      <c r="AL391" s="537"/>
      <c r="AM391" s="537"/>
      <c r="AN391" s="537"/>
      <c r="AO391" s="531"/>
      <c r="AP391" s="141"/>
      <c r="AQ391" s="141"/>
      <c r="AR391" s="552"/>
      <c r="AS391" s="552"/>
      <c r="AT391" s="531"/>
      <c r="AU391" s="593"/>
      <c r="AV391" s="923"/>
      <c r="AW391" s="846"/>
      <c r="AX391" s="115"/>
      <c r="AY391" s="5"/>
      <c r="AZ391" s="5"/>
      <c r="BA391" s="335"/>
      <c r="BC391" s="5"/>
      <c r="BD391" s="5"/>
      <c r="BE391" s="335"/>
      <c r="BG391" s="826"/>
      <c r="BH391" s="607"/>
    </row>
    <row r="392" spans="1:66" ht="20.399999999999999" x14ac:dyDescent="0.25">
      <c r="A392" s="222"/>
      <c r="C392" s="116"/>
      <c r="D392" s="620"/>
      <c r="F392" s="117"/>
      <c r="G392" s="694"/>
      <c r="H392" s="878"/>
      <c r="I392" s="397"/>
      <c r="J392" s="380"/>
      <c r="K392" s="426" t="s">
        <v>3866</v>
      </c>
      <c r="L392" s="731"/>
      <c r="M392" s="732"/>
      <c r="N392" s="931"/>
      <c r="O392" s="923"/>
      <c r="P392" s="923"/>
      <c r="Q392" s="641"/>
      <c r="R392" s="537"/>
      <c r="S392" s="537"/>
      <c r="T392" s="537"/>
      <c r="U392" s="537"/>
      <c r="V392" s="537"/>
      <c r="W392" s="531"/>
      <c r="X392" s="141"/>
      <c r="Y392" s="141"/>
      <c r="Z392" s="552"/>
      <c r="AA392" s="552"/>
      <c r="AB392" s="531"/>
      <c r="AC392" s="593"/>
      <c r="AD392" s="923"/>
      <c r="AE392" s="846"/>
      <c r="AF392" s="931"/>
      <c r="AG392" s="923"/>
      <c r="AH392" s="923"/>
      <c r="AI392" s="641"/>
      <c r="AJ392" s="537"/>
      <c r="AK392" s="537"/>
      <c r="AL392" s="537"/>
      <c r="AM392" s="537"/>
      <c r="AN392" s="537"/>
      <c r="AO392" s="531"/>
      <c r="AP392" s="141"/>
      <c r="AQ392" s="141"/>
      <c r="AR392" s="552"/>
      <c r="AS392" s="552"/>
      <c r="AT392" s="531"/>
      <c r="AU392" s="593"/>
      <c r="AV392" s="923"/>
      <c r="AW392" s="846"/>
      <c r="AX392" s="115"/>
      <c r="AY392" s="5"/>
      <c r="AZ392" s="5"/>
      <c r="BA392" s="335"/>
      <c r="BC392" s="5"/>
      <c r="BD392" s="5"/>
      <c r="BE392" s="335"/>
      <c r="BG392" s="826"/>
      <c r="BH392" s="607"/>
    </row>
    <row r="393" spans="1:66" ht="12.75" customHeight="1" x14ac:dyDescent="0.25">
      <c r="A393" s="222"/>
      <c r="C393" s="116"/>
      <c r="D393" s="620"/>
      <c r="F393" s="117"/>
      <c r="G393" s="694"/>
      <c r="H393" s="878"/>
      <c r="I393" s="397"/>
      <c r="J393" s="380"/>
      <c r="K393" s="408"/>
      <c r="L393" s="731"/>
      <c r="M393" s="732"/>
      <c r="N393" s="931"/>
      <c r="O393" s="923"/>
      <c r="P393" s="923"/>
      <c r="Q393" s="641"/>
      <c r="R393" s="537"/>
      <c r="S393" s="537"/>
      <c r="T393" s="537"/>
      <c r="U393" s="537"/>
      <c r="V393" s="537"/>
      <c r="W393" s="531"/>
      <c r="X393" s="141"/>
      <c r="Y393" s="141"/>
      <c r="Z393" s="552"/>
      <c r="AA393" s="552"/>
      <c r="AB393" s="531"/>
      <c r="AC393" s="593"/>
      <c r="AD393" s="923"/>
      <c r="AE393" s="846"/>
      <c r="AF393" s="931"/>
      <c r="AG393" s="923"/>
      <c r="AH393" s="923"/>
      <c r="AI393" s="641"/>
      <c r="AJ393" s="537"/>
      <c r="AK393" s="537"/>
      <c r="AL393" s="537"/>
      <c r="AM393" s="537"/>
      <c r="AN393" s="537"/>
      <c r="AO393" s="531"/>
      <c r="AP393" s="141"/>
      <c r="AQ393" s="141"/>
      <c r="AR393" s="552"/>
      <c r="AS393" s="552"/>
      <c r="AT393" s="531"/>
      <c r="AU393" s="593"/>
      <c r="AV393" s="923"/>
      <c r="AW393" s="846"/>
      <c r="AX393" s="115"/>
      <c r="AY393" s="5"/>
      <c r="AZ393" s="5"/>
      <c r="BA393" s="335"/>
      <c r="BC393" s="5"/>
      <c r="BD393" s="5"/>
      <c r="BE393" s="335"/>
      <c r="BG393" s="826"/>
      <c r="BH393" s="607"/>
    </row>
    <row r="394" spans="1:66" ht="35.1" customHeight="1" x14ac:dyDescent="0.25">
      <c r="A394" s="222" t="s">
        <v>39</v>
      </c>
      <c r="B394" s="112">
        <v>10</v>
      </c>
      <c r="C394" s="116" t="s">
        <v>149</v>
      </c>
      <c r="D394" s="620">
        <v>1000</v>
      </c>
      <c r="E394" s="278"/>
      <c r="F394" s="116">
        <v>19</v>
      </c>
      <c r="G394" s="700" t="s">
        <v>5613</v>
      </c>
      <c r="H394" s="878" t="str">
        <f t="shared" si="657"/>
        <v>122</v>
      </c>
      <c r="I394" s="585">
        <v>81211000</v>
      </c>
      <c r="J394" s="380" t="s">
        <v>4070</v>
      </c>
      <c r="K394" s="510" t="s">
        <v>4074</v>
      </c>
      <c r="L394" s="735">
        <v>0</v>
      </c>
      <c r="M394" s="736">
        <v>0</v>
      </c>
      <c r="N394" s="931"/>
      <c r="O394" s="530">
        <f t="shared" ref="O394:O448" si="755">IF(N394&gt;L394,"0 ",N394-L394)</f>
        <v>0</v>
      </c>
      <c r="P394" s="530">
        <f t="shared" ref="P394:P448" si="756">IF(N394&lt;L394,"0 ",N394-L394)</f>
        <v>0</v>
      </c>
      <c r="Q394" s="646"/>
      <c r="R394" s="536"/>
      <c r="S394" s="536"/>
      <c r="T394" s="536"/>
      <c r="U394" s="536"/>
      <c r="V394" s="536"/>
      <c r="W394" s="683" t="str">
        <f t="shared" ref="W394:W447" si="757">IF(SUM(Q394:V394)=X394,"OK",SUM(Q394:V394)-X394)</f>
        <v>OK</v>
      </c>
      <c r="X394" s="141"/>
      <c r="Y394" s="141"/>
      <c r="Z394" s="552"/>
      <c r="AA394" s="552"/>
      <c r="AB394" s="683" t="str">
        <f t="shared" ref="AB394:AB447" si="758">IF(SUM(Z394:AA394)=AC394,"OK",SUM(Z394:AA394)-AC394)</f>
        <v>OK</v>
      </c>
      <c r="AC394" s="593"/>
      <c r="AD394" s="530">
        <f t="shared" ref="AD394:AD448" si="759">X394+Y394+AC394</f>
        <v>0</v>
      </c>
      <c r="AE394" s="842">
        <f t="shared" ref="AE394:AE448" si="760">N394+AD394</f>
        <v>0</v>
      </c>
      <c r="AF394" s="931"/>
      <c r="AG394" s="530">
        <f t="shared" ref="AG394:AG448" si="761">IF(AF394&gt;M394,"0 ",AF394-M394)</f>
        <v>0</v>
      </c>
      <c r="AH394" s="530">
        <f t="shared" ref="AH394:AH448" si="762">IF(AF394&lt;M394,"0 ",AF394-M394)</f>
        <v>0</v>
      </c>
      <c r="AI394" s="641"/>
      <c r="AJ394" s="537"/>
      <c r="AK394" s="537"/>
      <c r="AL394" s="537"/>
      <c r="AM394" s="537"/>
      <c r="AN394" s="537"/>
      <c r="AO394" s="683" t="str">
        <f t="shared" ref="AO394:AO447" si="763">IF(SUM(AI394:AN394)=AP394,"OK",SUM(AI394:AN394)-AP394)</f>
        <v>OK</v>
      </c>
      <c r="AP394" s="141"/>
      <c r="AQ394" s="141"/>
      <c r="AR394" s="552"/>
      <c r="AS394" s="552"/>
      <c r="AT394" s="683" t="str">
        <f t="shared" ref="AT394:AT447" si="764">IF(SUM(AR394:AS394)=AU394,"OK",SUM(AR394:AS394)-AU394)</f>
        <v>OK</v>
      </c>
      <c r="AU394" s="593"/>
      <c r="AV394" s="530">
        <f t="shared" ref="AV394:AV448" si="765">AP394+AQ394+AU394</f>
        <v>0</v>
      </c>
      <c r="AW394" s="842">
        <f t="shared" ref="AW394:AW448" si="766">AF394+AV394</f>
        <v>0</v>
      </c>
      <c r="AX394" s="115">
        <f t="shared" ref="AX394:AX425" si="767">L394</f>
        <v>0</v>
      </c>
      <c r="AY394" s="5">
        <f t="shared" ref="AY394:AY425" si="768">AE394</f>
        <v>0</v>
      </c>
      <c r="AZ394" s="7">
        <f t="shared" ref="AZ394:AZ419" si="769">AY394-AX394</f>
        <v>0</v>
      </c>
      <c r="BA394" s="335" t="e">
        <f t="shared" ref="BA394:BA405" si="770">AZ394/AX394</f>
        <v>#DIV/0!</v>
      </c>
      <c r="BB394" s="23">
        <f t="shared" ref="BB394:BB425" si="771">M394</f>
        <v>0</v>
      </c>
      <c r="BC394" s="5">
        <f t="shared" ref="BC394:BC405" si="772">AW394</f>
        <v>0</v>
      </c>
      <c r="BD394" s="7">
        <f t="shared" ref="BD394:BD419" si="773">BC394-BB394</f>
        <v>0</v>
      </c>
      <c r="BE394" s="335" t="e">
        <f t="shared" ref="BE394:BE405" si="774">BD394/BB394</f>
        <v>#DIV/0!</v>
      </c>
      <c r="BG394" s="826" t="str">
        <f t="shared" ref="BG394:BG425" si="775">RIGHT(LEFT(I394,3),2)&amp;"."&amp;RIGHT(LEFT(I394,5),2)</f>
        <v>12.11</v>
      </c>
      <c r="BH394" s="607" t="b">
        <f>COUNTIF('Codes SEC'!$B$2:$B$250,Ministres!BG394)&gt;0</f>
        <v>1</v>
      </c>
    </row>
    <row r="395" spans="1:66" ht="35.1" customHeight="1" x14ac:dyDescent="0.25">
      <c r="A395" s="222" t="s">
        <v>39</v>
      </c>
      <c r="B395" s="112">
        <v>10</v>
      </c>
      <c r="C395" s="116" t="s">
        <v>149</v>
      </c>
      <c r="D395" s="620">
        <v>1000</v>
      </c>
      <c r="E395" s="278"/>
      <c r="F395" s="116">
        <v>19</v>
      </c>
      <c r="G395" s="700" t="s">
        <v>5613</v>
      </c>
      <c r="H395" s="878" t="str">
        <f t="shared" si="657"/>
        <v>122</v>
      </c>
      <c r="I395" s="585">
        <v>81211000</v>
      </c>
      <c r="J395" s="380" t="s">
        <v>4071</v>
      </c>
      <c r="K395" s="510" t="s">
        <v>4075</v>
      </c>
      <c r="L395" s="735">
        <v>0</v>
      </c>
      <c r="M395" s="736">
        <v>0</v>
      </c>
      <c r="N395" s="931"/>
      <c r="O395" s="530">
        <f t="shared" si="755"/>
        <v>0</v>
      </c>
      <c r="P395" s="530">
        <f t="shared" si="756"/>
        <v>0</v>
      </c>
      <c r="Q395" s="646"/>
      <c r="R395" s="536"/>
      <c r="S395" s="536"/>
      <c r="T395" s="536"/>
      <c r="U395" s="536"/>
      <c r="V395" s="536"/>
      <c r="W395" s="683" t="str">
        <f t="shared" si="757"/>
        <v>OK</v>
      </c>
      <c r="X395" s="141"/>
      <c r="Y395" s="141"/>
      <c r="Z395" s="552"/>
      <c r="AA395" s="552"/>
      <c r="AB395" s="683" t="str">
        <f t="shared" si="758"/>
        <v>OK</v>
      </c>
      <c r="AC395" s="593"/>
      <c r="AD395" s="530">
        <f t="shared" si="759"/>
        <v>0</v>
      </c>
      <c r="AE395" s="842">
        <f t="shared" si="760"/>
        <v>0</v>
      </c>
      <c r="AF395" s="931"/>
      <c r="AG395" s="530">
        <f t="shared" si="761"/>
        <v>0</v>
      </c>
      <c r="AH395" s="530">
        <f t="shared" si="762"/>
        <v>0</v>
      </c>
      <c r="AI395" s="641"/>
      <c r="AJ395" s="537"/>
      <c r="AK395" s="537"/>
      <c r="AL395" s="537"/>
      <c r="AM395" s="537"/>
      <c r="AN395" s="537"/>
      <c r="AO395" s="683" t="str">
        <f t="shared" si="763"/>
        <v>OK</v>
      </c>
      <c r="AP395" s="141"/>
      <c r="AQ395" s="141"/>
      <c r="AR395" s="552"/>
      <c r="AS395" s="552"/>
      <c r="AT395" s="683" t="str">
        <f t="shared" si="764"/>
        <v>OK</v>
      </c>
      <c r="AU395" s="593"/>
      <c r="AV395" s="530">
        <f t="shared" si="765"/>
        <v>0</v>
      </c>
      <c r="AW395" s="842">
        <f t="shared" si="766"/>
        <v>0</v>
      </c>
      <c r="AX395" s="115">
        <f t="shared" si="767"/>
        <v>0</v>
      </c>
      <c r="AY395" s="5">
        <f t="shared" si="768"/>
        <v>0</v>
      </c>
      <c r="AZ395" s="7">
        <f t="shared" si="769"/>
        <v>0</v>
      </c>
      <c r="BA395" s="335" t="e">
        <f t="shared" si="770"/>
        <v>#DIV/0!</v>
      </c>
      <c r="BB395" s="23">
        <f t="shared" si="771"/>
        <v>0</v>
      </c>
      <c r="BC395" s="5">
        <f t="shared" si="772"/>
        <v>0</v>
      </c>
      <c r="BD395" s="7">
        <f t="shared" si="773"/>
        <v>0</v>
      </c>
      <c r="BE395" s="335" t="e">
        <f t="shared" si="774"/>
        <v>#DIV/0!</v>
      </c>
      <c r="BG395" s="826" t="str">
        <f t="shared" si="775"/>
        <v>12.11</v>
      </c>
      <c r="BH395" s="607" t="b">
        <f>COUNTIF('Codes SEC'!$B$2:$B$250,Ministres!BG395)&gt;0</f>
        <v>1</v>
      </c>
    </row>
    <row r="396" spans="1:66" ht="35.1" customHeight="1" x14ac:dyDescent="0.25">
      <c r="A396" s="222" t="s">
        <v>39</v>
      </c>
      <c r="B396" s="112">
        <v>10</v>
      </c>
      <c r="C396" s="116" t="s">
        <v>149</v>
      </c>
      <c r="D396" s="620">
        <v>1000</v>
      </c>
      <c r="E396" s="278"/>
      <c r="F396" s="116">
        <v>19</v>
      </c>
      <c r="G396" s="700" t="s">
        <v>5613</v>
      </c>
      <c r="H396" s="878" t="str">
        <f t="shared" si="657"/>
        <v>122</v>
      </c>
      <c r="I396" s="585">
        <v>81211000</v>
      </c>
      <c r="J396" s="380" t="s">
        <v>4072</v>
      </c>
      <c r="K396" s="510" t="s">
        <v>4076</v>
      </c>
      <c r="L396" s="735">
        <v>0</v>
      </c>
      <c r="M396" s="736">
        <v>0</v>
      </c>
      <c r="N396" s="931"/>
      <c r="O396" s="530">
        <f t="shared" si="755"/>
        <v>0</v>
      </c>
      <c r="P396" s="530">
        <f t="shared" si="756"/>
        <v>0</v>
      </c>
      <c r="Q396" s="646"/>
      <c r="R396" s="536"/>
      <c r="S396" s="536"/>
      <c r="T396" s="536"/>
      <c r="U396" s="536"/>
      <c r="V396" s="536"/>
      <c r="W396" s="683" t="str">
        <f t="shared" si="757"/>
        <v>OK</v>
      </c>
      <c r="X396" s="141"/>
      <c r="Y396" s="141"/>
      <c r="Z396" s="552"/>
      <c r="AA396" s="552"/>
      <c r="AB396" s="683" t="str">
        <f t="shared" si="758"/>
        <v>OK</v>
      </c>
      <c r="AC396" s="593"/>
      <c r="AD396" s="530">
        <f t="shared" si="759"/>
        <v>0</v>
      </c>
      <c r="AE396" s="842">
        <f t="shared" si="760"/>
        <v>0</v>
      </c>
      <c r="AF396" s="931"/>
      <c r="AG396" s="530">
        <f t="shared" si="761"/>
        <v>0</v>
      </c>
      <c r="AH396" s="530">
        <f t="shared" si="762"/>
        <v>0</v>
      </c>
      <c r="AI396" s="641"/>
      <c r="AJ396" s="537"/>
      <c r="AK396" s="537"/>
      <c r="AL396" s="537"/>
      <c r="AM396" s="537"/>
      <c r="AN396" s="537"/>
      <c r="AO396" s="683" t="str">
        <f t="shared" si="763"/>
        <v>OK</v>
      </c>
      <c r="AP396" s="141"/>
      <c r="AQ396" s="141"/>
      <c r="AR396" s="552"/>
      <c r="AS396" s="552"/>
      <c r="AT396" s="683" t="str">
        <f t="shared" si="764"/>
        <v>OK</v>
      </c>
      <c r="AU396" s="593"/>
      <c r="AV396" s="530">
        <f t="shared" si="765"/>
        <v>0</v>
      </c>
      <c r="AW396" s="842">
        <f t="shared" si="766"/>
        <v>0</v>
      </c>
      <c r="AX396" s="115">
        <f t="shared" si="767"/>
        <v>0</v>
      </c>
      <c r="AY396" s="5">
        <f t="shared" si="768"/>
        <v>0</v>
      </c>
      <c r="AZ396" s="7">
        <f t="shared" si="769"/>
        <v>0</v>
      </c>
      <c r="BA396" s="335" t="e">
        <f t="shared" si="770"/>
        <v>#DIV/0!</v>
      </c>
      <c r="BB396" s="23">
        <f t="shared" si="771"/>
        <v>0</v>
      </c>
      <c r="BC396" s="5">
        <f t="shared" si="772"/>
        <v>0</v>
      </c>
      <c r="BD396" s="7">
        <f t="shared" si="773"/>
        <v>0</v>
      </c>
      <c r="BE396" s="335" t="e">
        <f t="shared" si="774"/>
        <v>#DIV/0!</v>
      </c>
      <c r="BG396" s="826" t="str">
        <f t="shared" si="775"/>
        <v>12.11</v>
      </c>
      <c r="BH396" s="607" t="b">
        <f>COUNTIF('Codes SEC'!$B$2:$B$250,Ministres!BG396)&gt;0</f>
        <v>1</v>
      </c>
    </row>
    <row r="397" spans="1:66" s="4" customFormat="1" ht="35.1" customHeight="1" x14ac:dyDescent="0.25">
      <c r="A397" s="222" t="s">
        <v>39</v>
      </c>
      <c r="B397" s="112">
        <v>10</v>
      </c>
      <c r="C397" s="116" t="s">
        <v>149</v>
      </c>
      <c r="D397" s="620">
        <v>1000</v>
      </c>
      <c r="E397" s="32"/>
      <c r="F397" s="117">
        <v>20</v>
      </c>
      <c r="G397" s="700" t="s">
        <v>5613</v>
      </c>
      <c r="H397" s="878" t="str">
        <f t="shared" si="657"/>
        <v>122</v>
      </c>
      <c r="I397" s="397">
        <v>81211000</v>
      </c>
      <c r="J397" s="380" t="s">
        <v>4440</v>
      </c>
      <c r="K397" s="494" t="s">
        <v>4441</v>
      </c>
      <c r="L397" s="726">
        <v>0</v>
      </c>
      <c r="M397" s="727">
        <v>0</v>
      </c>
      <c r="N397" s="931"/>
      <c r="O397" s="530">
        <f t="shared" si="755"/>
        <v>0</v>
      </c>
      <c r="P397" s="530">
        <f t="shared" si="756"/>
        <v>0</v>
      </c>
      <c r="Q397" s="646"/>
      <c r="R397" s="536"/>
      <c r="S397" s="536"/>
      <c r="T397" s="536"/>
      <c r="U397" s="536"/>
      <c r="V397" s="536"/>
      <c r="W397" s="683" t="str">
        <f t="shared" si="757"/>
        <v>OK</v>
      </c>
      <c r="X397" s="141"/>
      <c r="Y397" s="141"/>
      <c r="Z397" s="552"/>
      <c r="AA397" s="552"/>
      <c r="AB397" s="683" t="str">
        <f t="shared" si="758"/>
        <v>OK</v>
      </c>
      <c r="AC397" s="593"/>
      <c r="AD397" s="530">
        <f t="shared" si="759"/>
        <v>0</v>
      </c>
      <c r="AE397" s="842">
        <f t="shared" si="760"/>
        <v>0</v>
      </c>
      <c r="AF397" s="931"/>
      <c r="AG397" s="530">
        <f t="shared" si="761"/>
        <v>0</v>
      </c>
      <c r="AH397" s="530">
        <f t="shared" si="762"/>
        <v>0</v>
      </c>
      <c r="AI397" s="641"/>
      <c r="AJ397" s="537"/>
      <c r="AK397" s="537"/>
      <c r="AL397" s="537"/>
      <c r="AM397" s="537"/>
      <c r="AN397" s="537"/>
      <c r="AO397" s="683" t="str">
        <f t="shared" si="763"/>
        <v>OK</v>
      </c>
      <c r="AP397" s="141"/>
      <c r="AQ397" s="141"/>
      <c r="AR397" s="552"/>
      <c r="AS397" s="552"/>
      <c r="AT397" s="683" t="str">
        <f t="shared" si="764"/>
        <v>OK</v>
      </c>
      <c r="AU397" s="593"/>
      <c r="AV397" s="530">
        <f t="shared" si="765"/>
        <v>0</v>
      </c>
      <c r="AW397" s="842">
        <f t="shared" si="766"/>
        <v>0</v>
      </c>
      <c r="AX397" s="115">
        <f t="shared" si="767"/>
        <v>0</v>
      </c>
      <c r="AY397" s="5">
        <f t="shared" si="768"/>
        <v>0</v>
      </c>
      <c r="AZ397" s="7">
        <f t="shared" si="769"/>
        <v>0</v>
      </c>
      <c r="BA397" s="335" t="e">
        <f t="shared" si="770"/>
        <v>#DIV/0!</v>
      </c>
      <c r="BB397" s="23">
        <f t="shared" si="771"/>
        <v>0</v>
      </c>
      <c r="BC397" s="5">
        <f t="shared" si="772"/>
        <v>0</v>
      </c>
      <c r="BD397" s="7">
        <f t="shared" si="773"/>
        <v>0</v>
      </c>
      <c r="BE397" s="335" t="e">
        <f t="shared" si="774"/>
        <v>#DIV/0!</v>
      </c>
      <c r="BF397" s="41"/>
      <c r="BG397" s="826" t="str">
        <f t="shared" si="775"/>
        <v>12.11</v>
      </c>
      <c r="BH397" s="607" t="b">
        <f>COUNTIF('Codes SEC'!$B$2:$B$250,Ministres!BG397)&gt;0</f>
        <v>1</v>
      </c>
      <c r="BI397" s="41"/>
      <c r="BJ397" s="41"/>
      <c r="BK397" s="41"/>
      <c r="BL397" s="41"/>
      <c r="BM397" s="41"/>
      <c r="BN397" s="41"/>
    </row>
    <row r="398" spans="1:66" ht="35.1" customHeight="1" x14ac:dyDescent="0.25">
      <c r="A398" s="222" t="s">
        <v>39</v>
      </c>
      <c r="B398" s="112" t="s">
        <v>5018</v>
      </c>
      <c r="C398" s="116" t="s">
        <v>196</v>
      </c>
      <c r="D398" s="620">
        <v>1000</v>
      </c>
      <c r="E398" s="278"/>
      <c r="F398" s="116">
        <v>19</v>
      </c>
      <c r="G398" s="700" t="s">
        <v>5613</v>
      </c>
      <c r="H398" s="888" t="str">
        <f t="shared" si="657"/>
        <v>122</v>
      </c>
      <c r="I398" s="580">
        <v>81221000</v>
      </c>
      <c r="J398" s="689" t="s">
        <v>5875</v>
      </c>
      <c r="K398" s="411" t="s">
        <v>5876</v>
      </c>
      <c r="L398" s="733">
        <v>0</v>
      </c>
      <c r="M398" s="734">
        <v>0</v>
      </c>
      <c r="N398" s="931"/>
      <c r="O398" s="530">
        <f t="shared" si="755"/>
        <v>0</v>
      </c>
      <c r="P398" s="530">
        <f t="shared" si="756"/>
        <v>0</v>
      </c>
      <c r="Q398" s="646"/>
      <c r="R398" s="536"/>
      <c r="S398" s="536"/>
      <c r="T398" s="536"/>
      <c r="U398" s="536"/>
      <c r="V398" s="536"/>
      <c r="W398" s="683" t="str">
        <f t="shared" si="757"/>
        <v>OK</v>
      </c>
      <c r="X398" s="141"/>
      <c r="Y398" s="141"/>
      <c r="Z398" s="552"/>
      <c r="AA398" s="552"/>
      <c r="AB398" s="683" t="str">
        <f t="shared" si="758"/>
        <v>OK</v>
      </c>
      <c r="AC398" s="593"/>
      <c r="AD398" s="530">
        <f t="shared" si="759"/>
        <v>0</v>
      </c>
      <c r="AE398" s="842">
        <f t="shared" si="760"/>
        <v>0</v>
      </c>
      <c r="AF398" s="931"/>
      <c r="AG398" s="530">
        <f t="shared" si="761"/>
        <v>0</v>
      </c>
      <c r="AH398" s="530">
        <f t="shared" si="762"/>
        <v>0</v>
      </c>
      <c r="AI398" s="641"/>
      <c r="AJ398" s="537"/>
      <c r="AK398" s="537"/>
      <c r="AL398" s="537"/>
      <c r="AM398" s="537"/>
      <c r="AN398" s="537"/>
      <c r="AO398" s="683" t="str">
        <f t="shared" si="763"/>
        <v>OK</v>
      </c>
      <c r="AP398" s="141"/>
      <c r="AQ398" s="141"/>
      <c r="AR398" s="552"/>
      <c r="AS398" s="552"/>
      <c r="AT398" s="683" t="str">
        <f t="shared" si="764"/>
        <v>OK</v>
      </c>
      <c r="AU398" s="593"/>
      <c r="AV398" s="530">
        <f t="shared" si="765"/>
        <v>0</v>
      </c>
      <c r="AW398" s="842">
        <f t="shared" si="766"/>
        <v>0</v>
      </c>
      <c r="AX398" s="115">
        <f t="shared" si="767"/>
        <v>0</v>
      </c>
      <c r="AY398" s="5">
        <f t="shared" si="768"/>
        <v>0</v>
      </c>
      <c r="AZ398" s="7">
        <f>AY398-AX398</f>
        <v>0</v>
      </c>
      <c r="BA398" s="335" t="e">
        <f>AZ398/AX398</f>
        <v>#DIV/0!</v>
      </c>
      <c r="BB398" s="23">
        <f t="shared" si="771"/>
        <v>0</v>
      </c>
      <c r="BC398" s="5">
        <f>AW398</f>
        <v>0</v>
      </c>
      <c r="BD398" s="7">
        <f>BC398-BB398</f>
        <v>0</v>
      </c>
      <c r="BE398" s="335" t="e">
        <f>BD398/BB398</f>
        <v>#DIV/0!</v>
      </c>
      <c r="BG398" s="826" t="str">
        <f t="shared" si="775"/>
        <v>12.21</v>
      </c>
      <c r="BH398" s="607" t="b">
        <f>COUNTIF('Codes SEC'!$B$2:$B$250,Ministres!BG398)&gt;0</f>
        <v>1</v>
      </c>
    </row>
    <row r="399" spans="1:66" s="4" customFormat="1" ht="35.1" customHeight="1" x14ac:dyDescent="0.25">
      <c r="A399" s="222" t="s">
        <v>39</v>
      </c>
      <c r="B399" s="112">
        <v>10</v>
      </c>
      <c r="C399" s="116" t="s">
        <v>149</v>
      </c>
      <c r="D399" s="620">
        <v>1000</v>
      </c>
      <c r="E399" s="32"/>
      <c r="F399" s="117">
        <v>19</v>
      </c>
      <c r="G399" s="700" t="s">
        <v>5613</v>
      </c>
      <c r="H399" s="878" t="str">
        <f t="shared" si="657"/>
        <v>122</v>
      </c>
      <c r="I399" s="397">
        <v>82150000</v>
      </c>
      <c r="J399" s="380" t="s">
        <v>4442</v>
      </c>
      <c r="K399" s="494" t="s">
        <v>4443</v>
      </c>
      <c r="L399" s="726">
        <v>0</v>
      </c>
      <c r="M399" s="727">
        <v>0</v>
      </c>
      <c r="N399" s="931"/>
      <c r="O399" s="530">
        <f t="shared" si="755"/>
        <v>0</v>
      </c>
      <c r="P399" s="530">
        <f t="shared" si="756"/>
        <v>0</v>
      </c>
      <c r="Q399" s="646"/>
      <c r="R399" s="536"/>
      <c r="S399" s="536"/>
      <c r="T399" s="536"/>
      <c r="U399" s="536"/>
      <c r="V399" s="536"/>
      <c r="W399" s="683" t="str">
        <f t="shared" si="757"/>
        <v>OK</v>
      </c>
      <c r="X399" s="141"/>
      <c r="Y399" s="141"/>
      <c r="Z399" s="552"/>
      <c r="AA399" s="552"/>
      <c r="AB399" s="683" t="str">
        <f t="shared" si="758"/>
        <v>OK</v>
      </c>
      <c r="AC399" s="593"/>
      <c r="AD399" s="530">
        <f t="shared" si="759"/>
        <v>0</v>
      </c>
      <c r="AE399" s="842">
        <f t="shared" si="760"/>
        <v>0</v>
      </c>
      <c r="AF399" s="931"/>
      <c r="AG399" s="530">
        <f t="shared" si="761"/>
        <v>0</v>
      </c>
      <c r="AH399" s="530">
        <f t="shared" si="762"/>
        <v>0</v>
      </c>
      <c r="AI399" s="641"/>
      <c r="AJ399" s="537"/>
      <c r="AK399" s="537"/>
      <c r="AL399" s="537"/>
      <c r="AM399" s="537"/>
      <c r="AN399" s="537"/>
      <c r="AO399" s="683" t="str">
        <f t="shared" si="763"/>
        <v>OK</v>
      </c>
      <c r="AP399" s="141"/>
      <c r="AQ399" s="141"/>
      <c r="AR399" s="552"/>
      <c r="AS399" s="552"/>
      <c r="AT399" s="683" t="str">
        <f t="shared" si="764"/>
        <v>OK</v>
      </c>
      <c r="AU399" s="593"/>
      <c r="AV399" s="530">
        <f t="shared" si="765"/>
        <v>0</v>
      </c>
      <c r="AW399" s="842">
        <f t="shared" si="766"/>
        <v>0</v>
      </c>
      <c r="AX399" s="115">
        <f t="shared" si="767"/>
        <v>0</v>
      </c>
      <c r="AY399" s="5">
        <f t="shared" si="768"/>
        <v>0</v>
      </c>
      <c r="AZ399" s="7">
        <f t="shared" si="769"/>
        <v>0</v>
      </c>
      <c r="BA399" s="335" t="e">
        <f t="shared" si="770"/>
        <v>#DIV/0!</v>
      </c>
      <c r="BB399" s="23">
        <f t="shared" si="771"/>
        <v>0</v>
      </c>
      <c r="BC399" s="5">
        <f t="shared" si="772"/>
        <v>0</v>
      </c>
      <c r="BD399" s="7">
        <f t="shared" si="773"/>
        <v>0</v>
      </c>
      <c r="BE399" s="335" t="e">
        <f t="shared" si="774"/>
        <v>#DIV/0!</v>
      </c>
      <c r="BF399" s="41"/>
      <c r="BG399" s="826" t="str">
        <f t="shared" si="775"/>
        <v>21.50</v>
      </c>
      <c r="BH399" s="607" t="b">
        <f>COUNTIF('Codes SEC'!$B$2:$B$250,Ministres!BG399)&gt;0</f>
        <v>1</v>
      </c>
      <c r="BI399" s="41"/>
      <c r="BJ399" s="41"/>
      <c r="BK399" s="41"/>
      <c r="BL399" s="41"/>
      <c r="BM399" s="41"/>
      <c r="BN399" s="41"/>
    </row>
    <row r="400" spans="1:66" ht="35.1" customHeight="1" x14ac:dyDescent="0.25">
      <c r="A400" s="222" t="s">
        <v>39</v>
      </c>
      <c r="B400" s="112">
        <v>10</v>
      </c>
      <c r="C400" s="116" t="s">
        <v>149</v>
      </c>
      <c r="D400" s="620">
        <v>1000</v>
      </c>
      <c r="E400" s="278"/>
      <c r="F400" s="116">
        <v>20</v>
      </c>
      <c r="G400" s="700" t="s">
        <v>5613</v>
      </c>
      <c r="H400" s="878" t="str">
        <f t="shared" si="657"/>
        <v>122</v>
      </c>
      <c r="I400" s="585">
        <v>83122000</v>
      </c>
      <c r="J400" s="380" t="s">
        <v>4082</v>
      </c>
      <c r="K400" s="510" t="s">
        <v>4083</v>
      </c>
      <c r="L400" s="735">
        <v>0</v>
      </c>
      <c r="M400" s="736">
        <v>0</v>
      </c>
      <c r="N400" s="931"/>
      <c r="O400" s="530">
        <f t="shared" si="755"/>
        <v>0</v>
      </c>
      <c r="P400" s="530">
        <f t="shared" si="756"/>
        <v>0</v>
      </c>
      <c r="Q400" s="646"/>
      <c r="R400" s="536"/>
      <c r="S400" s="536"/>
      <c r="T400" s="536"/>
      <c r="U400" s="536"/>
      <c r="V400" s="536"/>
      <c r="W400" s="683" t="str">
        <f>IF(SUM(Q400:V400)=X400,"OK",SUM(Q400:V400)-X400)</f>
        <v>OK</v>
      </c>
      <c r="X400" s="141"/>
      <c r="Y400" s="141"/>
      <c r="Z400" s="552"/>
      <c r="AA400" s="552"/>
      <c r="AB400" s="683" t="str">
        <f>IF(SUM(Z400:AA400)=AC400,"OK",SUM(Z400:AA400)-AC400)</f>
        <v>OK</v>
      </c>
      <c r="AC400" s="593"/>
      <c r="AD400" s="530">
        <f t="shared" si="759"/>
        <v>0</v>
      </c>
      <c r="AE400" s="842">
        <f t="shared" si="760"/>
        <v>0</v>
      </c>
      <c r="AF400" s="931"/>
      <c r="AG400" s="530">
        <f t="shared" si="761"/>
        <v>0</v>
      </c>
      <c r="AH400" s="530">
        <f t="shared" si="762"/>
        <v>0</v>
      </c>
      <c r="AI400" s="641"/>
      <c r="AJ400" s="537"/>
      <c r="AK400" s="537"/>
      <c r="AL400" s="537"/>
      <c r="AM400" s="537"/>
      <c r="AN400" s="537"/>
      <c r="AO400" s="683" t="str">
        <f>IF(SUM(AI400:AN400)=AP400,"OK",SUM(AI400:AN400)-AP400)</f>
        <v>OK</v>
      </c>
      <c r="AP400" s="141"/>
      <c r="AQ400" s="141"/>
      <c r="AR400" s="552"/>
      <c r="AS400" s="552"/>
      <c r="AT400" s="683" t="str">
        <f>IF(SUM(AR400:AS400)=AU400,"OK",SUM(AR400:AS400)-AU400)</f>
        <v>OK</v>
      </c>
      <c r="AU400" s="593"/>
      <c r="AV400" s="530">
        <f t="shared" si="765"/>
        <v>0</v>
      </c>
      <c r="AW400" s="842">
        <f t="shared" si="766"/>
        <v>0</v>
      </c>
      <c r="AX400" s="115">
        <f t="shared" si="767"/>
        <v>0</v>
      </c>
      <c r="AY400" s="5">
        <f t="shared" si="768"/>
        <v>0</v>
      </c>
      <c r="AZ400" s="7">
        <f>AY400-AX400</f>
        <v>0</v>
      </c>
      <c r="BA400" s="335" t="e">
        <f>AZ400/AX400</f>
        <v>#DIV/0!</v>
      </c>
      <c r="BB400" s="23">
        <f t="shared" si="771"/>
        <v>0</v>
      </c>
      <c r="BC400" s="5">
        <f>AW400</f>
        <v>0</v>
      </c>
      <c r="BD400" s="7">
        <f>BC400-BB400</f>
        <v>0</v>
      </c>
      <c r="BE400" s="335" t="e">
        <f>BD400/BB400</f>
        <v>#DIV/0!</v>
      </c>
      <c r="BG400" s="826" t="str">
        <f t="shared" si="775"/>
        <v>31.22</v>
      </c>
      <c r="BH400" s="607" t="b">
        <f>COUNTIF('Codes SEC'!$B$2:$B$250,Ministres!BG400)&gt;0</f>
        <v>1</v>
      </c>
    </row>
    <row r="401" spans="1:66" s="203" customFormat="1" ht="35.1" customHeight="1" x14ac:dyDescent="0.25">
      <c r="A401" s="21" t="s">
        <v>39</v>
      </c>
      <c r="B401" s="112" t="s">
        <v>5018</v>
      </c>
      <c r="C401" s="120" t="s">
        <v>149</v>
      </c>
      <c r="D401" s="620">
        <v>1000</v>
      </c>
      <c r="E401" s="278"/>
      <c r="F401" s="116">
        <v>19</v>
      </c>
      <c r="G401" s="700" t="s">
        <v>5613</v>
      </c>
      <c r="H401" s="878" t="str">
        <f t="shared" si="657"/>
        <v>122</v>
      </c>
      <c r="I401" s="397">
        <v>83122000</v>
      </c>
      <c r="J401" s="380" t="s">
        <v>4911</v>
      </c>
      <c r="K401" s="408" t="s">
        <v>4912</v>
      </c>
      <c r="L401" s="733">
        <v>0</v>
      </c>
      <c r="M401" s="734">
        <v>0</v>
      </c>
      <c r="N401" s="931"/>
      <c r="O401" s="530">
        <f t="shared" si="755"/>
        <v>0</v>
      </c>
      <c r="P401" s="530">
        <f t="shared" si="756"/>
        <v>0</v>
      </c>
      <c r="Q401" s="646"/>
      <c r="R401" s="536"/>
      <c r="S401" s="536"/>
      <c r="T401" s="536"/>
      <c r="U401" s="536"/>
      <c r="V401" s="536"/>
      <c r="W401" s="683" t="str">
        <f>IF(SUM(Q401:V401)=X401,"OK",SUM(Q401:V401)-X401)</f>
        <v>OK</v>
      </c>
      <c r="X401" s="141"/>
      <c r="Y401" s="141"/>
      <c r="Z401" s="552"/>
      <c r="AA401" s="552"/>
      <c r="AB401" s="683" t="str">
        <f>IF(SUM(Z401:AA401)=AC401,"OK",SUM(Z401:AA401)-AC401)</f>
        <v>OK</v>
      </c>
      <c r="AC401" s="593"/>
      <c r="AD401" s="530">
        <f t="shared" si="759"/>
        <v>0</v>
      </c>
      <c r="AE401" s="842">
        <f t="shared" si="760"/>
        <v>0</v>
      </c>
      <c r="AF401" s="931"/>
      <c r="AG401" s="530">
        <f t="shared" si="761"/>
        <v>0</v>
      </c>
      <c r="AH401" s="530">
        <f t="shared" si="762"/>
        <v>0</v>
      </c>
      <c r="AI401" s="641"/>
      <c r="AJ401" s="537"/>
      <c r="AK401" s="537"/>
      <c r="AL401" s="537"/>
      <c r="AM401" s="537"/>
      <c r="AN401" s="537"/>
      <c r="AO401" s="683" t="str">
        <f>IF(SUM(AI401:AN401)=AP401,"OK",SUM(AI401:AN401)-AP401)</f>
        <v>OK</v>
      </c>
      <c r="AP401" s="141"/>
      <c r="AQ401" s="141"/>
      <c r="AR401" s="552"/>
      <c r="AS401" s="552"/>
      <c r="AT401" s="683" t="str">
        <f>IF(SUM(AR401:AS401)=AU401,"OK",SUM(AR401:AS401)-AU401)</f>
        <v>OK</v>
      </c>
      <c r="AU401" s="593"/>
      <c r="AV401" s="530">
        <f t="shared" si="765"/>
        <v>0</v>
      </c>
      <c r="AW401" s="842">
        <f t="shared" si="766"/>
        <v>0</v>
      </c>
      <c r="AX401" s="115">
        <f t="shared" si="767"/>
        <v>0</v>
      </c>
      <c r="AY401" s="5">
        <f t="shared" si="768"/>
        <v>0</v>
      </c>
      <c r="AZ401" s="7">
        <f>AY401-AX401</f>
        <v>0</v>
      </c>
      <c r="BA401" s="335" t="e">
        <f>AZ401/AX401</f>
        <v>#DIV/0!</v>
      </c>
      <c r="BB401" s="23">
        <f t="shared" si="771"/>
        <v>0</v>
      </c>
      <c r="BC401" s="5">
        <f>AW401</f>
        <v>0</v>
      </c>
      <c r="BD401" s="7">
        <f>BC401-BB401</f>
        <v>0</v>
      </c>
      <c r="BE401" s="335" t="e">
        <f>BD401/BB401</f>
        <v>#DIV/0!</v>
      </c>
      <c r="BF401" s="667"/>
      <c r="BG401" s="826" t="str">
        <f t="shared" si="775"/>
        <v>31.22</v>
      </c>
      <c r="BH401" s="668" t="b">
        <f>COUNTIF('Codes SEC'!$B$2:$B$250,Ministres!BG401)&gt;0</f>
        <v>1</v>
      </c>
      <c r="BI401" s="667"/>
      <c r="BJ401" s="667"/>
      <c r="BK401" s="667"/>
      <c r="BL401" s="667"/>
      <c r="BM401" s="667"/>
      <c r="BN401" s="667"/>
    </row>
    <row r="402" spans="1:66" s="203" customFormat="1" ht="35.1" customHeight="1" x14ac:dyDescent="0.25">
      <c r="A402" s="21" t="s">
        <v>39</v>
      </c>
      <c r="B402" s="112" t="s">
        <v>5018</v>
      </c>
      <c r="C402" s="120" t="s">
        <v>149</v>
      </c>
      <c r="D402" s="620">
        <v>1000</v>
      </c>
      <c r="E402" s="278"/>
      <c r="F402" s="116">
        <v>19</v>
      </c>
      <c r="G402" s="700" t="s">
        <v>5613</v>
      </c>
      <c r="H402" s="878" t="str">
        <f t="shared" si="657"/>
        <v>122</v>
      </c>
      <c r="I402" s="397">
        <v>83122000</v>
      </c>
      <c r="J402" s="380" t="s">
        <v>4927</v>
      </c>
      <c r="K402" s="408" t="s">
        <v>4928</v>
      </c>
      <c r="L402" s="733">
        <v>0</v>
      </c>
      <c r="M402" s="734">
        <v>0</v>
      </c>
      <c r="N402" s="931"/>
      <c r="O402" s="530">
        <f t="shared" si="755"/>
        <v>0</v>
      </c>
      <c r="P402" s="530">
        <f t="shared" si="756"/>
        <v>0</v>
      </c>
      <c r="Q402" s="646"/>
      <c r="R402" s="536"/>
      <c r="S402" s="536"/>
      <c r="T402" s="536"/>
      <c r="U402" s="536"/>
      <c r="V402" s="536"/>
      <c r="W402" s="683" t="str">
        <f>IF(SUM(Q402:V402)=X402,"OK",SUM(Q402:V402)-X402)</f>
        <v>OK</v>
      </c>
      <c r="X402" s="141"/>
      <c r="Y402" s="141"/>
      <c r="Z402" s="552"/>
      <c r="AA402" s="552"/>
      <c r="AB402" s="683" t="str">
        <f>IF(SUM(Z402:AA402)=AC402,"OK",SUM(Z402:AA402)-AC402)</f>
        <v>OK</v>
      </c>
      <c r="AC402" s="593"/>
      <c r="AD402" s="530">
        <f t="shared" si="759"/>
        <v>0</v>
      </c>
      <c r="AE402" s="842">
        <f t="shared" si="760"/>
        <v>0</v>
      </c>
      <c r="AF402" s="931"/>
      <c r="AG402" s="530">
        <f t="shared" si="761"/>
        <v>0</v>
      </c>
      <c r="AH402" s="530">
        <f t="shared" si="762"/>
        <v>0</v>
      </c>
      <c r="AI402" s="641"/>
      <c r="AJ402" s="537"/>
      <c r="AK402" s="537"/>
      <c r="AL402" s="537"/>
      <c r="AM402" s="537"/>
      <c r="AN402" s="537"/>
      <c r="AO402" s="683" t="str">
        <f>IF(SUM(AI402:AN402)=AP402,"OK",SUM(AI402:AN402)-AP402)</f>
        <v>OK</v>
      </c>
      <c r="AP402" s="141"/>
      <c r="AQ402" s="141"/>
      <c r="AR402" s="552"/>
      <c r="AS402" s="552"/>
      <c r="AT402" s="683" t="str">
        <f>IF(SUM(AR402:AS402)=AU402,"OK",SUM(AR402:AS402)-AU402)</f>
        <v>OK</v>
      </c>
      <c r="AU402" s="593"/>
      <c r="AV402" s="530">
        <f t="shared" si="765"/>
        <v>0</v>
      </c>
      <c r="AW402" s="842">
        <f t="shared" si="766"/>
        <v>0</v>
      </c>
      <c r="AX402" s="115">
        <f t="shared" si="767"/>
        <v>0</v>
      </c>
      <c r="AY402" s="5">
        <f t="shared" si="768"/>
        <v>0</v>
      </c>
      <c r="AZ402" s="7">
        <f>AY402-AX402</f>
        <v>0</v>
      </c>
      <c r="BA402" s="335" t="e">
        <f>AZ402/AX402</f>
        <v>#DIV/0!</v>
      </c>
      <c r="BB402" s="23">
        <f t="shared" si="771"/>
        <v>0</v>
      </c>
      <c r="BC402" s="5">
        <f>AW402</f>
        <v>0</v>
      </c>
      <c r="BD402" s="7">
        <f>BC402-BB402</f>
        <v>0</v>
      </c>
      <c r="BE402" s="335" t="e">
        <f>BD402/BB402</f>
        <v>#DIV/0!</v>
      </c>
      <c r="BF402" s="667"/>
      <c r="BG402" s="826" t="str">
        <f t="shared" si="775"/>
        <v>31.22</v>
      </c>
      <c r="BH402" s="668" t="b">
        <f>COUNTIF('Codes SEC'!$B$2:$B$250,Ministres!BG402)&gt;0</f>
        <v>1</v>
      </c>
      <c r="BI402" s="667"/>
      <c r="BJ402" s="667"/>
      <c r="BK402" s="667"/>
      <c r="BL402" s="667"/>
      <c r="BM402" s="667"/>
      <c r="BN402" s="667"/>
    </row>
    <row r="403" spans="1:66" ht="35.1" customHeight="1" x14ac:dyDescent="0.25">
      <c r="A403" s="222" t="s">
        <v>39</v>
      </c>
      <c r="B403" s="112">
        <v>10</v>
      </c>
      <c r="C403" s="116" t="s">
        <v>149</v>
      </c>
      <c r="D403" s="620">
        <v>1000</v>
      </c>
      <c r="E403" s="278"/>
      <c r="F403" s="116">
        <v>19</v>
      </c>
      <c r="G403" s="700" t="s">
        <v>5613</v>
      </c>
      <c r="H403" s="878" t="str">
        <f t="shared" si="657"/>
        <v>122</v>
      </c>
      <c r="I403" s="585">
        <v>83132000</v>
      </c>
      <c r="J403" s="380" t="s">
        <v>4073</v>
      </c>
      <c r="K403" s="510" t="s">
        <v>4077</v>
      </c>
      <c r="L403" s="735">
        <v>0</v>
      </c>
      <c r="M403" s="736">
        <v>0</v>
      </c>
      <c r="N403" s="931"/>
      <c r="O403" s="530">
        <f t="shared" si="755"/>
        <v>0</v>
      </c>
      <c r="P403" s="530">
        <f t="shared" si="756"/>
        <v>0</v>
      </c>
      <c r="Q403" s="646"/>
      <c r="R403" s="536"/>
      <c r="S403" s="536"/>
      <c r="T403" s="536"/>
      <c r="U403" s="536"/>
      <c r="V403" s="536"/>
      <c r="W403" s="683" t="str">
        <f t="shared" si="757"/>
        <v>OK</v>
      </c>
      <c r="X403" s="141"/>
      <c r="Y403" s="141"/>
      <c r="Z403" s="552"/>
      <c r="AA403" s="552"/>
      <c r="AB403" s="683" t="str">
        <f t="shared" si="758"/>
        <v>OK</v>
      </c>
      <c r="AC403" s="593"/>
      <c r="AD403" s="530">
        <f t="shared" si="759"/>
        <v>0</v>
      </c>
      <c r="AE403" s="842">
        <f t="shared" si="760"/>
        <v>0</v>
      </c>
      <c r="AF403" s="931"/>
      <c r="AG403" s="530">
        <f t="shared" si="761"/>
        <v>0</v>
      </c>
      <c r="AH403" s="530">
        <f t="shared" si="762"/>
        <v>0</v>
      </c>
      <c r="AI403" s="641"/>
      <c r="AJ403" s="537"/>
      <c r="AK403" s="537"/>
      <c r="AL403" s="537"/>
      <c r="AM403" s="537"/>
      <c r="AN403" s="537"/>
      <c r="AO403" s="683" t="str">
        <f t="shared" si="763"/>
        <v>OK</v>
      </c>
      <c r="AP403" s="141"/>
      <c r="AQ403" s="141"/>
      <c r="AR403" s="552"/>
      <c r="AS403" s="552"/>
      <c r="AT403" s="683" t="str">
        <f t="shared" si="764"/>
        <v>OK</v>
      </c>
      <c r="AU403" s="593"/>
      <c r="AV403" s="530">
        <f t="shared" si="765"/>
        <v>0</v>
      </c>
      <c r="AW403" s="842">
        <f t="shared" si="766"/>
        <v>0</v>
      </c>
      <c r="AX403" s="115">
        <f t="shared" si="767"/>
        <v>0</v>
      </c>
      <c r="AY403" s="5">
        <f t="shared" si="768"/>
        <v>0</v>
      </c>
      <c r="AZ403" s="7">
        <f t="shared" si="769"/>
        <v>0</v>
      </c>
      <c r="BA403" s="335" t="e">
        <f t="shared" si="770"/>
        <v>#DIV/0!</v>
      </c>
      <c r="BB403" s="23">
        <f t="shared" si="771"/>
        <v>0</v>
      </c>
      <c r="BC403" s="5">
        <f t="shared" si="772"/>
        <v>0</v>
      </c>
      <c r="BD403" s="7">
        <f t="shared" si="773"/>
        <v>0</v>
      </c>
      <c r="BE403" s="335" t="e">
        <f t="shared" si="774"/>
        <v>#DIV/0!</v>
      </c>
      <c r="BG403" s="826" t="str">
        <f t="shared" si="775"/>
        <v>31.32</v>
      </c>
      <c r="BH403" s="607" t="b">
        <f>COUNTIF('Codes SEC'!$B$2:$B$250,Ministres!BG403)&gt;0</f>
        <v>1</v>
      </c>
    </row>
    <row r="404" spans="1:66" ht="35.1" customHeight="1" x14ac:dyDescent="0.25">
      <c r="A404" s="222" t="s">
        <v>39</v>
      </c>
      <c r="B404" s="112">
        <v>10</v>
      </c>
      <c r="C404" s="116" t="s">
        <v>149</v>
      </c>
      <c r="D404" s="620">
        <v>1000</v>
      </c>
      <c r="E404" s="278"/>
      <c r="F404" s="116">
        <v>19</v>
      </c>
      <c r="G404" s="700" t="s">
        <v>5613</v>
      </c>
      <c r="H404" s="878" t="str">
        <f t="shared" si="657"/>
        <v>122</v>
      </c>
      <c r="I404" s="585">
        <v>83132000</v>
      </c>
      <c r="J404" s="380" t="s">
        <v>4078</v>
      </c>
      <c r="K404" s="510" t="s">
        <v>4079</v>
      </c>
      <c r="L404" s="735">
        <v>0</v>
      </c>
      <c r="M404" s="736">
        <v>0</v>
      </c>
      <c r="N404" s="931"/>
      <c r="O404" s="530">
        <f t="shared" si="755"/>
        <v>0</v>
      </c>
      <c r="P404" s="530">
        <f t="shared" si="756"/>
        <v>0</v>
      </c>
      <c r="Q404" s="646"/>
      <c r="R404" s="536"/>
      <c r="S404" s="536"/>
      <c r="T404" s="536"/>
      <c r="U404" s="536"/>
      <c r="V404" s="536"/>
      <c r="W404" s="683" t="str">
        <f t="shared" si="757"/>
        <v>OK</v>
      </c>
      <c r="X404" s="141"/>
      <c r="Y404" s="141"/>
      <c r="Z404" s="552"/>
      <c r="AA404" s="552"/>
      <c r="AB404" s="683" t="str">
        <f t="shared" si="758"/>
        <v>OK</v>
      </c>
      <c r="AC404" s="593"/>
      <c r="AD404" s="530">
        <f t="shared" si="759"/>
        <v>0</v>
      </c>
      <c r="AE404" s="842">
        <f t="shared" si="760"/>
        <v>0</v>
      </c>
      <c r="AF404" s="931"/>
      <c r="AG404" s="530">
        <f t="shared" si="761"/>
        <v>0</v>
      </c>
      <c r="AH404" s="530">
        <f t="shared" si="762"/>
        <v>0</v>
      </c>
      <c r="AI404" s="641"/>
      <c r="AJ404" s="537"/>
      <c r="AK404" s="537"/>
      <c r="AL404" s="537"/>
      <c r="AM404" s="537"/>
      <c r="AN404" s="537"/>
      <c r="AO404" s="683" t="str">
        <f t="shared" si="763"/>
        <v>OK</v>
      </c>
      <c r="AP404" s="141"/>
      <c r="AQ404" s="141"/>
      <c r="AR404" s="552"/>
      <c r="AS404" s="552"/>
      <c r="AT404" s="683" t="str">
        <f t="shared" si="764"/>
        <v>OK</v>
      </c>
      <c r="AU404" s="593"/>
      <c r="AV404" s="530">
        <f t="shared" si="765"/>
        <v>0</v>
      </c>
      <c r="AW404" s="842">
        <f t="shared" si="766"/>
        <v>0</v>
      </c>
      <c r="AX404" s="115">
        <f t="shared" si="767"/>
        <v>0</v>
      </c>
      <c r="AY404" s="5">
        <f t="shared" si="768"/>
        <v>0</v>
      </c>
      <c r="AZ404" s="7">
        <f t="shared" si="769"/>
        <v>0</v>
      </c>
      <c r="BA404" s="335" t="e">
        <f t="shared" si="770"/>
        <v>#DIV/0!</v>
      </c>
      <c r="BB404" s="23">
        <f t="shared" si="771"/>
        <v>0</v>
      </c>
      <c r="BC404" s="5">
        <f t="shared" si="772"/>
        <v>0</v>
      </c>
      <c r="BD404" s="7">
        <f t="shared" si="773"/>
        <v>0</v>
      </c>
      <c r="BE404" s="335" t="e">
        <f t="shared" si="774"/>
        <v>#DIV/0!</v>
      </c>
      <c r="BG404" s="826" t="str">
        <f t="shared" si="775"/>
        <v>31.32</v>
      </c>
      <c r="BH404" s="607" t="b">
        <f>COUNTIF('Codes SEC'!$B$2:$B$250,Ministres!BG404)&gt;0</f>
        <v>1</v>
      </c>
    </row>
    <row r="405" spans="1:66" ht="35.1" customHeight="1" x14ac:dyDescent="0.25">
      <c r="A405" s="222" t="s">
        <v>39</v>
      </c>
      <c r="B405" s="112">
        <v>10</v>
      </c>
      <c r="C405" s="116" t="s">
        <v>149</v>
      </c>
      <c r="D405" s="620">
        <v>1000</v>
      </c>
      <c r="E405" s="278"/>
      <c r="F405" s="116">
        <v>20</v>
      </c>
      <c r="G405" s="700" t="s">
        <v>5613</v>
      </c>
      <c r="H405" s="878" t="str">
        <f t="shared" si="657"/>
        <v>122</v>
      </c>
      <c r="I405" s="585">
        <v>83132000</v>
      </c>
      <c r="J405" s="380" t="s">
        <v>4080</v>
      </c>
      <c r="K405" s="510" t="s">
        <v>4081</v>
      </c>
      <c r="L405" s="735">
        <v>0</v>
      </c>
      <c r="M405" s="736">
        <v>0</v>
      </c>
      <c r="N405" s="931"/>
      <c r="O405" s="530">
        <f t="shared" si="755"/>
        <v>0</v>
      </c>
      <c r="P405" s="530">
        <f t="shared" si="756"/>
        <v>0</v>
      </c>
      <c r="Q405" s="646"/>
      <c r="R405" s="536"/>
      <c r="S405" s="536"/>
      <c r="T405" s="536"/>
      <c r="U405" s="536"/>
      <c r="V405" s="536"/>
      <c r="W405" s="683" t="str">
        <f t="shared" si="757"/>
        <v>OK</v>
      </c>
      <c r="X405" s="141"/>
      <c r="Y405" s="141"/>
      <c r="Z405" s="552"/>
      <c r="AA405" s="552"/>
      <c r="AB405" s="683" t="str">
        <f t="shared" si="758"/>
        <v>OK</v>
      </c>
      <c r="AC405" s="593"/>
      <c r="AD405" s="530">
        <f t="shared" si="759"/>
        <v>0</v>
      </c>
      <c r="AE405" s="842">
        <f t="shared" si="760"/>
        <v>0</v>
      </c>
      <c r="AF405" s="931"/>
      <c r="AG405" s="530">
        <f t="shared" si="761"/>
        <v>0</v>
      </c>
      <c r="AH405" s="530">
        <f t="shared" si="762"/>
        <v>0</v>
      </c>
      <c r="AI405" s="641"/>
      <c r="AJ405" s="537"/>
      <c r="AK405" s="537"/>
      <c r="AL405" s="537"/>
      <c r="AM405" s="537"/>
      <c r="AN405" s="537"/>
      <c r="AO405" s="683" t="str">
        <f t="shared" si="763"/>
        <v>OK</v>
      </c>
      <c r="AP405" s="141"/>
      <c r="AQ405" s="141"/>
      <c r="AR405" s="552"/>
      <c r="AS405" s="552"/>
      <c r="AT405" s="683" t="str">
        <f t="shared" si="764"/>
        <v>OK</v>
      </c>
      <c r="AU405" s="593"/>
      <c r="AV405" s="530">
        <f t="shared" si="765"/>
        <v>0</v>
      </c>
      <c r="AW405" s="842">
        <f t="shared" si="766"/>
        <v>0</v>
      </c>
      <c r="AX405" s="115">
        <f t="shared" si="767"/>
        <v>0</v>
      </c>
      <c r="AY405" s="5">
        <f t="shared" si="768"/>
        <v>0</v>
      </c>
      <c r="AZ405" s="7">
        <f t="shared" si="769"/>
        <v>0</v>
      </c>
      <c r="BA405" s="335" t="e">
        <f t="shared" si="770"/>
        <v>#DIV/0!</v>
      </c>
      <c r="BB405" s="23">
        <f t="shared" si="771"/>
        <v>0</v>
      </c>
      <c r="BC405" s="5">
        <f t="shared" si="772"/>
        <v>0</v>
      </c>
      <c r="BD405" s="7">
        <f t="shared" si="773"/>
        <v>0</v>
      </c>
      <c r="BE405" s="335" t="e">
        <f t="shared" si="774"/>
        <v>#DIV/0!</v>
      </c>
      <c r="BG405" s="826" t="str">
        <f t="shared" si="775"/>
        <v>31.32</v>
      </c>
      <c r="BH405" s="607" t="b">
        <f>COUNTIF('Codes SEC'!$B$2:$B$250,Ministres!BG405)&gt;0</f>
        <v>1</v>
      </c>
    </row>
    <row r="406" spans="1:66" ht="35.1" customHeight="1" x14ac:dyDescent="0.25">
      <c r="A406" s="222" t="s">
        <v>39</v>
      </c>
      <c r="B406" s="112">
        <v>10</v>
      </c>
      <c r="C406" s="116" t="s">
        <v>149</v>
      </c>
      <c r="D406" s="620">
        <v>1000</v>
      </c>
      <c r="E406" s="278"/>
      <c r="F406" s="116">
        <v>19</v>
      </c>
      <c r="G406" s="700" t="s">
        <v>5613</v>
      </c>
      <c r="H406" s="878" t="str">
        <f t="shared" ref="H406:H469" si="776">LEFT(J406,3)</f>
        <v>122</v>
      </c>
      <c r="I406" s="585">
        <v>83132000</v>
      </c>
      <c r="J406" s="380" t="s">
        <v>4536</v>
      </c>
      <c r="K406" s="510" t="s">
        <v>4537</v>
      </c>
      <c r="L406" s="735">
        <v>0</v>
      </c>
      <c r="M406" s="736">
        <v>0</v>
      </c>
      <c r="N406" s="931"/>
      <c r="O406" s="530">
        <f t="shared" si="755"/>
        <v>0</v>
      </c>
      <c r="P406" s="530">
        <f t="shared" si="756"/>
        <v>0</v>
      </c>
      <c r="Q406" s="646"/>
      <c r="R406" s="536"/>
      <c r="S406" s="536"/>
      <c r="T406" s="536"/>
      <c r="U406" s="536"/>
      <c r="V406" s="536"/>
      <c r="W406" s="683" t="str">
        <f t="shared" si="757"/>
        <v>OK</v>
      </c>
      <c r="X406" s="141"/>
      <c r="Y406" s="141"/>
      <c r="Z406" s="552"/>
      <c r="AA406" s="552"/>
      <c r="AB406" s="683" t="str">
        <f t="shared" si="758"/>
        <v>OK</v>
      </c>
      <c r="AC406" s="593"/>
      <c r="AD406" s="530">
        <f t="shared" si="759"/>
        <v>0</v>
      </c>
      <c r="AE406" s="842">
        <f t="shared" si="760"/>
        <v>0</v>
      </c>
      <c r="AF406" s="931"/>
      <c r="AG406" s="530">
        <f t="shared" si="761"/>
        <v>0</v>
      </c>
      <c r="AH406" s="530">
        <f t="shared" si="762"/>
        <v>0</v>
      </c>
      <c r="AI406" s="641"/>
      <c r="AJ406" s="537"/>
      <c r="AK406" s="537"/>
      <c r="AL406" s="537"/>
      <c r="AM406" s="537"/>
      <c r="AN406" s="537"/>
      <c r="AO406" s="683" t="str">
        <f t="shared" si="763"/>
        <v>OK</v>
      </c>
      <c r="AP406" s="141"/>
      <c r="AQ406" s="141"/>
      <c r="AR406" s="552"/>
      <c r="AS406" s="552"/>
      <c r="AT406" s="683" t="str">
        <f t="shared" si="764"/>
        <v>OK</v>
      </c>
      <c r="AU406" s="593"/>
      <c r="AV406" s="530">
        <f t="shared" si="765"/>
        <v>0</v>
      </c>
      <c r="AW406" s="842">
        <f t="shared" si="766"/>
        <v>0</v>
      </c>
      <c r="AX406" s="115">
        <f t="shared" si="767"/>
        <v>0</v>
      </c>
      <c r="AY406" s="5">
        <f t="shared" si="768"/>
        <v>0</v>
      </c>
      <c r="AZ406" s="7">
        <f t="shared" si="769"/>
        <v>0</v>
      </c>
      <c r="BA406" s="335" t="e">
        <f>AZ406/AX406</f>
        <v>#DIV/0!</v>
      </c>
      <c r="BB406" s="23">
        <f t="shared" si="771"/>
        <v>0</v>
      </c>
      <c r="BC406" s="5">
        <f>AW406</f>
        <v>0</v>
      </c>
      <c r="BD406" s="7">
        <f t="shared" si="773"/>
        <v>0</v>
      </c>
      <c r="BE406" s="335" t="e">
        <f>BD406/BB406</f>
        <v>#DIV/0!</v>
      </c>
      <c r="BG406" s="826" t="str">
        <f t="shared" si="775"/>
        <v>31.32</v>
      </c>
      <c r="BH406" s="607" t="b">
        <f>COUNTIF('Codes SEC'!$B$2:$B$250,Ministres!BG406)&gt;0</f>
        <v>1</v>
      </c>
    </row>
    <row r="407" spans="1:66" s="203" customFormat="1" ht="35.1" customHeight="1" x14ac:dyDescent="0.25">
      <c r="A407" s="21" t="s">
        <v>39</v>
      </c>
      <c r="B407" s="112" t="s">
        <v>5018</v>
      </c>
      <c r="C407" s="120" t="s">
        <v>149</v>
      </c>
      <c r="D407" s="620">
        <v>1000</v>
      </c>
      <c r="E407" s="278"/>
      <c r="F407" s="116">
        <v>19</v>
      </c>
      <c r="G407" s="700" t="s">
        <v>5613</v>
      </c>
      <c r="H407" s="878" t="str">
        <f t="shared" si="776"/>
        <v>122</v>
      </c>
      <c r="I407" s="397">
        <v>83132000</v>
      </c>
      <c r="J407" s="380" t="s">
        <v>4933</v>
      </c>
      <c r="K407" s="408" t="s">
        <v>4934</v>
      </c>
      <c r="L407" s="733">
        <v>0</v>
      </c>
      <c r="M407" s="734">
        <v>0</v>
      </c>
      <c r="N407" s="931"/>
      <c r="O407" s="530">
        <f t="shared" si="755"/>
        <v>0</v>
      </c>
      <c r="P407" s="530">
        <f t="shared" si="756"/>
        <v>0</v>
      </c>
      <c r="Q407" s="646"/>
      <c r="R407" s="536"/>
      <c r="S407" s="536"/>
      <c r="T407" s="536"/>
      <c r="U407" s="536"/>
      <c r="V407" s="536"/>
      <c r="W407" s="683" t="str">
        <f t="shared" si="757"/>
        <v>OK</v>
      </c>
      <c r="X407" s="141"/>
      <c r="Y407" s="141"/>
      <c r="Z407" s="552"/>
      <c r="AA407" s="552"/>
      <c r="AB407" s="683" t="str">
        <f t="shared" si="758"/>
        <v>OK</v>
      </c>
      <c r="AC407" s="593"/>
      <c r="AD407" s="530">
        <f t="shared" si="759"/>
        <v>0</v>
      </c>
      <c r="AE407" s="842">
        <f t="shared" si="760"/>
        <v>0</v>
      </c>
      <c r="AF407" s="931"/>
      <c r="AG407" s="530">
        <f t="shared" si="761"/>
        <v>0</v>
      </c>
      <c r="AH407" s="530">
        <f t="shared" si="762"/>
        <v>0</v>
      </c>
      <c r="AI407" s="641"/>
      <c r="AJ407" s="537"/>
      <c r="AK407" s="537"/>
      <c r="AL407" s="537"/>
      <c r="AM407" s="537"/>
      <c r="AN407" s="537"/>
      <c r="AO407" s="683" t="str">
        <f t="shared" si="763"/>
        <v>OK</v>
      </c>
      <c r="AP407" s="141"/>
      <c r="AQ407" s="141"/>
      <c r="AR407" s="552"/>
      <c r="AS407" s="552"/>
      <c r="AT407" s="683" t="str">
        <f t="shared" si="764"/>
        <v>OK</v>
      </c>
      <c r="AU407" s="593"/>
      <c r="AV407" s="530">
        <f t="shared" si="765"/>
        <v>0</v>
      </c>
      <c r="AW407" s="842">
        <f t="shared" si="766"/>
        <v>0</v>
      </c>
      <c r="AX407" s="115">
        <f t="shared" si="767"/>
        <v>0</v>
      </c>
      <c r="AY407" s="5">
        <f t="shared" si="768"/>
        <v>0</v>
      </c>
      <c r="AZ407" s="7">
        <f t="shared" si="769"/>
        <v>0</v>
      </c>
      <c r="BA407" s="335" t="e">
        <f>AZ407/AX407</f>
        <v>#DIV/0!</v>
      </c>
      <c r="BB407" s="23">
        <f t="shared" si="771"/>
        <v>0</v>
      </c>
      <c r="BC407" s="5">
        <f>AW407</f>
        <v>0</v>
      </c>
      <c r="BD407" s="7">
        <f t="shared" si="773"/>
        <v>0</v>
      </c>
      <c r="BE407" s="335" t="e">
        <f>BD407/BB407</f>
        <v>#DIV/0!</v>
      </c>
      <c r="BF407" s="667"/>
      <c r="BG407" s="826" t="str">
        <f t="shared" si="775"/>
        <v>31.32</v>
      </c>
      <c r="BH407" s="668" t="b">
        <f>COUNTIF('Codes SEC'!$B$2:$B$250,Ministres!BG407)&gt;0</f>
        <v>1</v>
      </c>
      <c r="BI407" s="667"/>
      <c r="BJ407" s="667"/>
      <c r="BK407" s="667"/>
      <c r="BL407" s="667"/>
      <c r="BM407" s="667"/>
      <c r="BN407" s="667"/>
    </row>
    <row r="408" spans="1:66" ht="35.1" customHeight="1" x14ac:dyDescent="0.25">
      <c r="A408" s="222" t="s">
        <v>39</v>
      </c>
      <c r="B408" s="112">
        <v>10</v>
      </c>
      <c r="C408" s="116" t="s">
        <v>149</v>
      </c>
      <c r="D408" s="620">
        <v>1000</v>
      </c>
      <c r="E408" s="278"/>
      <c r="F408" s="116">
        <v>19</v>
      </c>
      <c r="G408" s="700" t="s">
        <v>5613</v>
      </c>
      <c r="H408" s="878" t="str">
        <f t="shared" si="776"/>
        <v>122</v>
      </c>
      <c r="I408" s="585">
        <v>83300000</v>
      </c>
      <c r="J408" s="380" t="s">
        <v>4084</v>
      </c>
      <c r="K408" s="510" t="s">
        <v>4085</v>
      </c>
      <c r="L408" s="735">
        <v>0</v>
      </c>
      <c r="M408" s="736">
        <v>0</v>
      </c>
      <c r="N408" s="931"/>
      <c r="O408" s="530">
        <f t="shared" si="755"/>
        <v>0</v>
      </c>
      <c r="P408" s="530">
        <f t="shared" si="756"/>
        <v>0</v>
      </c>
      <c r="Q408" s="646"/>
      <c r="R408" s="536"/>
      <c r="S408" s="536"/>
      <c r="T408" s="536"/>
      <c r="U408" s="536"/>
      <c r="V408" s="536"/>
      <c r="W408" s="683" t="str">
        <f t="shared" si="757"/>
        <v>OK</v>
      </c>
      <c r="X408" s="141"/>
      <c r="Y408" s="141"/>
      <c r="Z408" s="552"/>
      <c r="AA408" s="552"/>
      <c r="AB408" s="683" t="str">
        <f t="shared" si="758"/>
        <v>OK</v>
      </c>
      <c r="AC408" s="593"/>
      <c r="AD408" s="530">
        <f t="shared" si="759"/>
        <v>0</v>
      </c>
      <c r="AE408" s="842">
        <f t="shared" si="760"/>
        <v>0</v>
      </c>
      <c r="AF408" s="931"/>
      <c r="AG408" s="530">
        <f t="shared" si="761"/>
        <v>0</v>
      </c>
      <c r="AH408" s="530">
        <f t="shared" si="762"/>
        <v>0</v>
      </c>
      <c r="AI408" s="641"/>
      <c r="AJ408" s="537"/>
      <c r="AK408" s="537"/>
      <c r="AL408" s="537"/>
      <c r="AM408" s="537"/>
      <c r="AN408" s="537"/>
      <c r="AO408" s="683" t="str">
        <f t="shared" si="763"/>
        <v>OK</v>
      </c>
      <c r="AP408" s="141"/>
      <c r="AQ408" s="141"/>
      <c r="AR408" s="552"/>
      <c r="AS408" s="552"/>
      <c r="AT408" s="683" t="str">
        <f t="shared" si="764"/>
        <v>OK</v>
      </c>
      <c r="AU408" s="593"/>
      <c r="AV408" s="530">
        <f t="shared" si="765"/>
        <v>0</v>
      </c>
      <c r="AW408" s="842">
        <f t="shared" si="766"/>
        <v>0</v>
      </c>
      <c r="AX408" s="115">
        <f t="shared" si="767"/>
        <v>0</v>
      </c>
      <c r="AY408" s="5">
        <f t="shared" si="768"/>
        <v>0</v>
      </c>
      <c r="AZ408" s="7">
        <f t="shared" si="769"/>
        <v>0</v>
      </c>
      <c r="BA408" s="335" t="e">
        <f t="shared" ref="BA408:BA415" si="777">AZ408/AX408</f>
        <v>#DIV/0!</v>
      </c>
      <c r="BB408" s="23">
        <f t="shared" si="771"/>
        <v>0</v>
      </c>
      <c r="BC408" s="5">
        <f t="shared" ref="BC408:BC415" si="778">AW408</f>
        <v>0</v>
      </c>
      <c r="BD408" s="7">
        <f t="shared" si="773"/>
        <v>0</v>
      </c>
      <c r="BE408" s="335" t="e">
        <f t="shared" ref="BE408:BE415" si="779">BD408/BB408</f>
        <v>#DIV/0!</v>
      </c>
      <c r="BG408" s="826" t="str">
        <f t="shared" si="775"/>
        <v>33.00</v>
      </c>
      <c r="BH408" s="607" t="b">
        <f>COUNTIF('Codes SEC'!$B$2:$B$250,Ministres!BG408)&gt;0</f>
        <v>1</v>
      </c>
    </row>
    <row r="409" spans="1:66" s="203" customFormat="1" ht="35.1" customHeight="1" x14ac:dyDescent="0.25">
      <c r="A409" s="21" t="s">
        <v>39</v>
      </c>
      <c r="B409" s="112" t="s">
        <v>5018</v>
      </c>
      <c r="C409" s="120" t="s">
        <v>149</v>
      </c>
      <c r="D409" s="620">
        <v>1000</v>
      </c>
      <c r="E409" s="278"/>
      <c r="F409" s="116">
        <v>19</v>
      </c>
      <c r="G409" s="700" t="s">
        <v>5613</v>
      </c>
      <c r="H409" s="878" t="str">
        <f t="shared" si="776"/>
        <v>122</v>
      </c>
      <c r="I409" s="397">
        <v>83300000</v>
      </c>
      <c r="J409" s="380" t="s">
        <v>4867</v>
      </c>
      <c r="K409" s="408" t="s">
        <v>4868</v>
      </c>
      <c r="L409" s="733">
        <v>0</v>
      </c>
      <c r="M409" s="734">
        <v>0</v>
      </c>
      <c r="N409" s="931"/>
      <c r="O409" s="530">
        <f t="shared" si="755"/>
        <v>0</v>
      </c>
      <c r="P409" s="530">
        <f t="shared" si="756"/>
        <v>0</v>
      </c>
      <c r="Q409" s="646"/>
      <c r="R409" s="536"/>
      <c r="S409" s="536"/>
      <c r="T409" s="536"/>
      <c r="U409" s="536"/>
      <c r="V409" s="536"/>
      <c r="W409" s="683" t="str">
        <f t="shared" si="757"/>
        <v>OK</v>
      </c>
      <c r="X409" s="141"/>
      <c r="Y409" s="141"/>
      <c r="Z409" s="552"/>
      <c r="AA409" s="552"/>
      <c r="AB409" s="683" t="str">
        <f t="shared" si="758"/>
        <v>OK</v>
      </c>
      <c r="AC409" s="593"/>
      <c r="AD409" s="530">
        <f t="shared" si="759"/>
        <v>0</v>
      </c>
      <c r="AE409" s="842">
        <f t="shared" si="760"/>
        <v>0</v>
      </c>
      <c r="AF409" s="931"/>
      <c r="AG409" s="530">
        <f t="shared" si="761"/>
        <v>0</v>
      </c>
      <c r="AH409" s="530">
        <f t="shared" si="762"/>
        <v>0</v>
      </c>
      <c r="AI409" s="641"/>
      <c r="AJ409" s="537"/>
      <c r="AK409" s="537"/>
      <c r="AL409" s="537"/>
      <c r="AM409" s="537"/>
      <c r="AN409" s="537"/>
      <c r="AO409" s="683" t="str">
        <f t="shared" si="763"/>
        <v>OK</v>
      </c>
      <c r="AP409" s="141"/>
      <c r="AQ409" s="141"/>
      <c r="AR409" s="552"/>
      <c r="AS409" s="552"/>
      <c r="AT409" s="683" t="str">
        <f t="shared" si="764"/>
        <v>OK</v>
      </c>
      <c r="AU409" s="593"/>
      <c r="AV409" s="530">
        <f t="shared" si="765"/>
        <v>0</v>
      </c>
      <c r="AW409" s="842">
        <f t="shared" si="766"/>
        <v>0</v>
      </c>
      <c r="AX409" s="115">
        <f t="shared" si="767"/>
        <v>0</v>
      </c>
      <c r="AY409" s="5">
        <f t="shared" si="768"/>
        <v>0</v>
      </c>
      <c r="AZ409" s="7">
        <f t="shared" si="769"/>
        <v>0</v>
      </c>
      <c r="BA409" s="335" t="e">
        <f>AZ409/AX409</f>
        <v>#DIV/0!</v>
      </c>
      <c r="BB409" s="23">
        <f t="shared" si="771"/>
        <v>0</v>
      </c>
      <c r="BC409" s="5">
        <f>AW409</f>
        <v>0</v>
      </c>
      <c r="BD409" s="7">
        <f t="shared" si="773"/>
        <v>0</v>
      </c>
      <c r="BE409" s="335" t="e">
        <f>BD409/BB409</f>
        <v>#DIV/0!</v>
      </c>
      <c r="BF409" s="667"/>
      <c r="BG409" s="826" t="str">
        <f t="shared" si="775"/>
        <v>33.00</v>
      </c>
      <c r="BH409" s="668" t="b">
        <f>COUNTIF('Codes SEC'!$B$2:$B$250,Ministres!BG409)&gt;0</f>
        <v>1</v>
      </c>
      <c r="BI409" s="667"/>
      <c r="BJ409" s="667"/>
      <c r="BK409" s="667"/>
      <c r="BL409" s="667"/>
      <c r="BM409" s="667"/>
      <c r="BN409" s="667"/>
    </row>
    <row r="410" spans="1:66" ht="35.1" customHeight="1" x14ac:dyDescent="0.25">
      <c r="A410" s="222" t="s">
        <v>39</v>
      </c>
      <c r="B410" s="112">
        <v>10</v>
      </c>
      <c r="C410" s="116" t="s">
        <v>149</v>
      </c>
      <c r="D410" s="620">
        <v>1000</v>
      </c>
      <c r="E410" s="278"/>
      <c r="F410" s="116">
        <v>19</v>
      </c>
      <c r="G410" s="700" t="s">
        <v>5613</v>
      </c>
      <c r="H410" s="878" t="str">
        <f t="shared" si="776"/>
        <v>122</v>
      </c>
      <c r="I410" s="585">
        <v>83441000</v>
      </c>
      <c r="J410" s="380" t="s">
        <v>4086</v>
      </c>
      <c r="K410" s="510" t="s">
        <v>4087</v>
      </c>
      <c r="L410" s="735">
        <v>0</v>
      </c>
      <c r="M410" s="736">
        <v>0</v>
      </c>
      <c r="N410" s="931"/>
      <c r="O410" s="530">
        <f t="shared" si="755"/>
        <v>0</v>
      </c>
      <c r="P410" s="530">
        <f t="shared" si="756"/>
        <v>0</v>
      </c>
      <c r="Q410" s="646"/>
      <c r="R410" s="536"/>
      <c r="S410" s="536"/>
      <c r="T410" s="536"/>
      <c r="U410" s="536"/>
      <c r="V410" s="536"/>
      <c r="W410" s="683" t="str">
        <f t="shared" si="757"/>
        <v>OK</v>
      </c>
      <c r="X410" s="141"/>
      <c r="Y410" s="141"/>
      <c r="Z410" s="552"/>
      <c r="AA410" s="552"/>
      <c r="AB410" s="683" t="str">
        <f t="shared" si="758"/>
        <v>OK</v>
      </c>
      <c r="AC410" s="593"/>
      <c r="AD410" s="530">
        <f t="shared" si="759"/>
        <v>0</v>
      </c>
      <c r="AE410" s="842">
        <f t="shared" si="760"/>
        <v>0</v>
      </c>
      <c r="AF410" s="931"/>
      <c r="AG410" s="530">
        <f t="shared" si="761"/>
        <v>0</v>
      </c>
      <c r="AH410" s="530">
        <f t="shared" si="762"/>
        <v>0</v>
      </c>
      <c r="AI410" s="641"/>
      <c r="AJ410" s="537"/>
      <c r="AK410" s="537"/>
      <c r="AL410" s="537"/>
      <c r="AM410" s="537"/>
      <c r="AN410" s="537"/>
      <c r="AO410" s="683" t="str">
        <f t="shared" si="763"/>
        <v>OK</v>
      </c>
      <c r="AP410" s="141"/>
      <c r="AQ410" s="141"/>
      <c r="AR410" s="552"/>
      <c r="AS410" s="552"/>
      <c r="AT410" s="683" t="str">
        <f t="shared" si="764"/>
        <v>OK</v>
      </c>
      <c r="AU410" s="593"/>
      <c r="AV410" s="530">
        <f t="shared" si="765"/>
        <v>0</v>
      </c>
      <c r="AW410" s="842">
        <f t="shared" si="766"/>
        <v>0</v>
      </c>
      <c r="AX410" s="115">
        <f t="shared" si="767"/>
        <v>0</v>
      </c>
      <c r="AY410" s="5">
        <f t="shared" si="768"/>
        <v>0</v>
      </c>
      <c r="AZ410" s="7">
        <f t="shared" si="769"/>
        <v>0</v>
      </c>
      <c r="BA410" s="335" t="e">
        <f t="shared" si="777"/>
        <v>#DIV/0!</v>
      </c>
      <c r="BB410" s="23">
        <f t="shared" si="771"/>
        <v>0</v>
      </c>
      <c r="BC410" s="5">
        <f t="shared" si="778"/>
        <v>0</v>
      </c>
      <c r="BD410" s="7">
        <f t="shared" si="773"/>
        <v>0</v>
      </c>
      <c r="BE410" s="335" t="e">
        <f t="shared" si="779"/>
        <v>#DIV/0!</v>
      </c>
      <c r="BG410" s="826" t="str">
        <f t="shared" si="775"/>
        <v>34.41</v>
      </c>
      <c r="BH410" s="607" t="b">
        <f>COUNTIF('Codes SEC'!$B$2:$B$250,Ministres!BG410)&gt;0</f>
        <v>1</v>
      </c>
    </row>
    <row r="411" spans="1:66" ht="35.1" customHeight="1" x14ac:dyDescent="0.25">
      <c r="A411" s="222" t="s">
        <v>39</v>
      </c>
      <c r="B411" s="112">
        <v>10</v>
      </c>
      <c r="C411" s="116" t="s">
        <v>149</v>
      </c>
      <c r="D411" s="620">
        <v>1000</v>
      </c>
      <c r="E411" s="278"/>
      <c r="F411" s="116">
        <v>19</v>
      </c>
      <c r="G411" s="700" t="s">
        <v>5613</v>
      </c>
      <c r="H411" s="878" t="str">
        <f t="shared" si="776"/>
        <v>122</v>
      </c>
      <c r="I411" s="585">
        <v>84140000</v>
      </c>
      <c r="J411" s="380" t="s">
        <v>4088</v>
      </c>
      <c r="K411" s="510" t="s">
        <v>4089</v>
      </c>
      <c r="L411" s="735">
        <v>0</v>
      </c>
      <c r="M411" s="736">
        <v>0</v>
      </c>
      <c r="N411" s="931"/>
      <c r="O411" s="530">
        <f t="shared" si="755"/>
        <v>0</v>
      </c>
      <c r="P411" s="530">
        <f t="shared" si="756"/>
        <v>0</v>
      </c>
      <c r="Q411" s="646"/>
      <c r="R411" s="536"/>
      <c r="S411" s="536"/>
      <c r="T411" s="536"/>
      <c r="U411" s="536"/>
      <c r="V411" s="536"/>
      <c r="W411" s="683" t="str">
        <f t="shared" si="757"/>
        <v>OK</v>
      </c>
      <c r="X411" s="141"/>
      <c r="Y411" s="141"/>
      <c r="Z411" s="552"/>
      <c r="AA411" s="552"/>
      <c r="AB411" s="683" t="str">
        <f t="shared" si="758"/>
        <v>OK</v>
      </c>
      <c r="AC411" s="593"/>
      <c r="AD411" s="530">
        <f t="shared" si="759"/>
        <v>0</v>
      </c>
      <c r="AE411" s="842">
        <f t="shared" si="760"/>
        <v>0</v>
      </c>
      <c r="AF411" s="931"/>
      <c r="AG411" s="530">
        <f t="shared" si="761"/>
        <v>0</v>
      </c>
      <c r="AH411" s="530">
        <f t="shared" si="762"/>
        <v>0</v>
      </c>
      <c r="AI411" s="641"/>
      <c r="AJ411" s="537"/>
      <c r="AK411" s="537"/>
      <c r="AL411" s="537"/>
      <c r="AM411" s="537"/>
      <c r="AN411" s="537"/>
      <c r="AO411" s="683" t="str">
        <f t="shared" si="763"/>
        <v>OK</v>
      </c>
      <c r="AP411" s="141"/>
      <c r="AQ411" s="141"/>
      <c r="AR411" s="552"/>
      <c r="AS411" s="552"/>
      <c r="AT411" s="683" t="str">
        <f t="shared" si="764"/>
        <v>OK</v>
      </c>
      <c r="AU411" s="593"/>
      <c r="AV411" s="530">
        <f t="shared" si="765"/>
        <v>0</v>
      </c>
      <c r="AW411" s="842">
        <f t="shared" si="766"/>
        <v>0</v>
      </c>
      <c r="AX411" s="115">
        <f t="shared" si="767"/>
        <v>0</v>
      </c>
      <c r="AY411" s="5">
        <f t="shared" si="768"/>
        <v>0</v>
      </c>
      <c r="AZ411" s="7">
        <f t="shared" si="769"/>
        <v>0</v>
      </c>
      <c r="BA411" s="335" t="e">
        <f t="shared" si="777"/>
        <v>#DIV/0!</v>
      </c>
      <c r="BB411" s="23">
        <f t="shared" si="771"/>
        <v>0</v>
      </c>
      <c r="BC411" s="5">
        <f t="shared" si="778"/>
        <v>0</v>
      </c>
      <c r="BD411" s="7">
        <f t="shared" si="773"/>
        <v>0</v>
      </c>
      <c r="BE411" s="335" t="e">
        <f t="shared" si="779"/>
        <v>#DIV/0!</v>
      </c>
      <c r="BG411" s="826" t="str">
        <f t="shared" si="775"/>
        <v>41.40</v>
      </c>
      <c r="BH411" s="607" t="b">
        <f>COUNTIF('Codes SEC'!$B$2:$B$250,Ministres!BG411)&gt;0</f>
        <v>1</v>
      </c>
    </row>
    <row r="412" spans="1:66" ht="35.1" customHeight="1" x14ac:dyDescent="0.25">
      <c r="A412" s="222" t="s">
        <v>39</v>
      </c>
      <c r="B412" s="112">
        <v>10</v>
      </c>
      <c r="C412" s="116" t="s">
        <v>149</v>
      </c>
      <c r="D412" s="620">
        <v>1000</v>
      </c>
      <c r="E412" s="278"/>
      <c r="F412" s="116">
        <v>19</v>
      </c>
      <c r="G412" s="700" t="s">
        <v>5613</v>
      </c>
      <c r="H412" s="878" t="str">
        <f t="shared" si="776"/>
        <v>122</v>
      </c>
      <c r="I412" s="585">
        <v>84140000</v>
      </c>
      <c r="J412" s="380" t="s">
        <v>4090</v>
      </c>
      <c r="K412" s="510" t="s">
        <v>4091</v>
      </c>
      <c r="L412" s="735">
        <v>0</v>
      </c>
      <c r="M412" s="736">
        <v>0</v>
      </c>
      <c r="N412" s="931"/>
      <c r="O412" s="530">
        <f t="shared" si="755"/>
        <v>0</v>
      </c>
      <c r="P412" s="530">
        <f t="shared" si="756"/>
        <v>0</v>
      </c>
      <c r="Q412" s="646"/>
      <c r="R412" s="536"/>
      <c r="S412" s="536"/>
      <c r="T412" s="536"/>
      <c r="U412" s="536"/>
      <c r="V412" s="536"/>
      <c r="W412" s="683" t="str">
        <f t="shared" si="757"/>
        <v>OK</v>
      </c>
      <c r="X412" s="141"/>
      <c r="Y412" s="141"/>
      <c r="Z412" s="552"/>
      <c r="AA412" s="552"/>
      <c r="AB412" s="683" t="str">
        <f t="shared" si="758"/>
        <v>OK</v>
      </c>
      <c r="AC412" s="593"/>
      <c r="AD412" s="530">
        <f t="shared" si="759"/>
        <v>0</v>
      </c>
      <c r="AE412" s="842">
        <f t="shared" si="760"/>
        <v>0</v>
      </c>
      <c r="AF412" s="931"/>
      <c r="AG412" s="530">
        <f t="shared" si="761"/>
        <v>0</v>
      </c>
      <c r="AH412" s="530">
        <f t="shared" si="762"/>
        <v>0</v>
      </c>
      <c r="AI412" s="641"/>
      <c r="AJ412" s="537"/>
      <c r="AK412" s="537"/>
      <c r="AL412" s="537"/>
      <c r="AM412" s="537"/>
      <c r="AN412" s="537"/>
      <c r="AO412" s="683" t="str">
        <f t="shared" si="763"/>
        <v>OK</v>
      </c>
      <c r="AP412" s="141"/>
      <c r="AQ412" s="141"/>
      <c r="AR412" s="552"/>
      <c r="AS412" s="552"/>
      <c r="AT412" s="683" t="str">
        <f t="shared" si="764"/>
        <v>OK</v>
      </c>
      <c r="AU412" s="593"/>
      <c r="AV412" s="530">
        <f t="shared" si="765"/>
        <v>0</v>
      </c>
      <c r="AW412" s="842">
        <f t="shared" si="766"/>
        <v>0</v>
      </c>
      <c r="AX412" s="115">
        <f t="shared" si="767"/>
        <v>0</v>
      </c>
      <c r="AY412" s="5">
        <f t="shared" si="768"/>
        <v>0</v>
      </c>
      <c r="AZ412" s="7">
        <f t="shared" si="769"/>
        <v>0</v>
      </c>
      <c r="BA412" s="335" t="e">
        <f t="shared" si="777"/>
        <v>#DIV/0!</v>
      </c>
      <c r="BB412" s="23">
        <f t="shared" si="771"/>
        <v>0</v>
      </c>
      <c r="BC412" s="5">
        <f t="shared" si="778"/>
        <v>0</v>
      </c>
      <c r="BD412" s="7">
        <f t="shared" si="773"/>
        <v>0</v>
      </c>
      <c r="BE412" s="335" t="e">
        <f t="shared" si="779"/>
        <v>#DIV/0!</v>
      </c>
      <c r="BG412" s="826" t="str">
        <f t="shared" si="775"/>
        <v>41.40</v>
      </c>
      <c r="BH412" s="607" t="b">
        <f>COUNTIF('Codes SEC'!$B$2:$B$250,Ministres!BG412)&gt;0</f>
        <v>1</v>
      </c>
    </row>
    <row r="413" spans="1:66" ht="35.1" customHeight="1" x14ac:dyDescent="0.25">
      <c r="A413" s="222" t="s">
        <v>39</v>
      </c>
      <c r="B413" s="112">
        <v>10</v>
      </c>
      <c r="C413" s="116" t="s">
        <v>149</v>
      </c>
      <c r="D413" s="620">
        <v>1000</v>
      </c>
      <c r="E413" s="278"/>
      <c r="F413" s="116">
        <v>19</v>
      </c>
      <c r="G413" s="700" t="s">
        <v>5613</v>
      </c>
      <c r="H413" s="878" t="str">
        <f t="shared" si="776"/>
        <v>122</v>
      </c>
      <c r="I413" s="585">
        <v>84140000</v>
      </c>
      <c r="J413" s="380" t="s">
        <v>4092</v>
      </c>
      <c r="K413" s="510" t="s">
        <v>4093</v>
      </c>
      <c r="L413" s="735">
        <v>0</v>
      </c>
      <c r="M413" s="736">
        <v>0</v>
      </c>
      <c r="N413" s="931"/>
      <c r="O413" s="530">
        <f t="shared" si="755"/>
        <v>0</v>
      </c>
      <c r="P413" s="530">
        <f t="shared" si="756"/>
        <v>0</v>
      </c>
      <c r="Q413" s="646"/>
      <c r="R413" s="536"/>
      <c r="S413" s="536"/>
      <c r="T413" s="536"/>
      <c r="U413" s="536"/>
      <c r="V413" s="536"/>
      <c r="W413" s="683" t="str">
        <f t="shared" si="757"/>
        <v>OK</v>
      </c>
      <c r="X413" s="141"/>
      <c r="Y413" s="141"/>
      <c r="Z413" s="552"/>
      <c r="AA413" s="552"/>
      <c r="AB413" s="683" t="str">
        <f t="shared" si="758"/>
        <v>OK</v>
      </c>
      <c r="AC413" s="593"/>
      <c r="AD413" s="530">
        <f t="shared" si="759"/>
        <v>0</v>
      </c>
      <c r="AE413" s="842">
        <f t="shared" si="760"/>
        <v>0</v>
      </c>
      <c r="AF413" s="931"/>
      <c r="AG413" s="530">
        <f t="shared" si="761"/>
        <v>0</v>
      </c>
      <c r="AH413" s="530">
        <f t="shared" si="762"/>
        <v>0</v>
      </c>
      <c r="AI413" s="641"/>
      <c r="AJ413" s="537"/>
      <c r="AK413" s="537"/>
      <c r="AL413" s="537"/>
      <c r="AM413" s="537"/>
      <c r="AN413" s="537"/>
      <c r="AO413" s="683" t="str">
        <f t="shared" si="763"/>
        <v>OK</v>
      </c>
      <c r="AP413" s="141"/>
      <c r="AQ413" s="141"/>
      <c r="AR413" s="552"/>
      <c r="AS413" s="552"/>
      <c r="AT413" s="683" t="str">
        <f t="shared" si="764"/>
        <v>OK</v>
      </c>
      <c r="AU413" s="593"/>
      <c r="AV413" s="530">
        <f t="shared" si="765"/>
        <v>0</v>
      </c>
      <c r="AW413" s="842">
        <f t="shared" si="766"/>
        <v>0</v>
      </c>
      <c r="AX413" s="115">
        <f t="shared" si="767"/>
        <v>0</v>
      </c>
      <c r="AY413" s="5">
        <f t="shared" si="768"/>
        <v>0</v>
      </c>
      <c r="AZ413" s="7">
        <f t="shared" si="769"/>
        <v>0</v>
      </c>
      <c r="BA413" s="335" t="e">
        <f t="shared" si="777"/>
        <v>#DIV/0!</v>
      </c>
      <c r="BB413" s="23">
        <f t="shared" si="771"/>
        <v>0</v>
      </c>
      <c r="BC413" s="5">
        <f t="shared" si="778"/>
        <v>0</v>
      </c>
      <c r="BD413" s="7">
        <f t="shared" si="773"/>
        <v>0</v>
      </c>
      <c r="BE413" s="335" t="e">
        <f t="shared" si="779"/>
        <v>#DIV/0!</v>
      </c>
      <c r="BG413" s="826" t="str">
        <f t="shared" si="775"/>
        <v>41.40</v>
      </c>
      <c r="BH413" s="607" t="b">
        <f>COUNTIF('Codes SEC'!$B$2:$B$250,Ministres!BG413)&gt;0</f>
        <v>1</v>
      </c>
    </row>
    <row r="414" spans="1:66" ht="35.1" customHeight="1" x14ac:dyDescent="0.25">
      <c r="A414" s="222" t="s">
        <v>39</v>
      </c>
      <c r="B414" s="112">
        <v>10</v>
      </c>
      <c r="C414" s="116" t="s">
        <v>149</v>
      </c>
      <c r="D414" s="620">
        <v>1000</v>
      </c>
      <c r="E414" s="278"/>
      <c r="F414" s="116">
        <v>19</v>
      </c>
      <c r="G414" s="700" t="s">
        <v>5613</v>
      </c>
      <c r="H414" s="878" t="str">
        <f t="shared" si="776"/>
        <v>122</v>
      </c>
      <c r="I414" s="585">
        <v>84140000</v>
      </c>
      <c r="J414" s="380" t="s">
        <v>4094</v>
      </c>
      <c r="K414" s="510" t="s">
        <v>4095</v>
      </c>
      <c r="L414" s="735">
        <v>0</v>
      </c>
      <c r="M414" s="736">
        <v>0</v>
      </c>
      <c r="N414" s="931"/>
      <c r="O414" s="530">
        <f t="shared" si="755"/>
        <v>0</v>
      </c>
      <c r="P414" s="530">
        <f t="shared" si="756"/>
        <v>0</v>
      </c>
      <c r="Q414" s="646"/>
      <c r="R414" s="536"/>
      <c r="S414" s="536"/>
      <c r="T414" s="536"/>
      <c r="U414" s="536"/>
      <c r="V414" s="536"/>
      <c r="W414" s="683" t="str">
        <f t="shared" si="757"/>
        <v>OK</v>
      </c>
      <c r="X414" s="141"/>
      <c r="Y414" s="141"/>
      <c r="Z414" s="552"/>
      <c r="AA414" s="552"/>
      <c r="AB414" s="683" t="str">
        <f t="shared" si="758"/>
        <v>OK</v>
      </c>
      <c r="AC414" s="593"/>
      <c r="AD414" s="530">
        <f t="shared" si="759"/>
        <v>0</v>
      </c>
      <c r="AE414" s="842">
        <f t="shared" si="760"/>
        <v>0</v>
      </c>
      <c r="AF414" s="931"/>
      <c r="AG414" s="530">
        <f t="shared" si="761"/>
        <v>0</v>
      </c>
      <c r="AH414" s="530">
        <f t="shared" si="762"/>
        <v>0</v>
      </c>
      <c r="AI414" s="641"/>
      <c r="AJ414" s="537"/>
      <c r="AK414" s="537"/>
      <c r="AL414" s="537"/>
      <c r="AM414" s="537"/>
      <c r="AN414" s="537"/>
      <c r="AO414" s="683" t="str">
        <f t="shared" si="763"/>
        <v>OK</v>
      </c>
      <c r="AP414" s="141"/>
      <c r="AQ414" s="141"/>
      <c r="AR414" s="552"/>
      <c r="AS414" s="552"/>
      <c r="AT414" s="683" t="str">
        <f t="shared" si="764"/>
        <v>OK</v>
      </c>
      <c r="AU414" s="593"/>
      <c r="AV414" s="530">
        <f t="shared" si="765"/>
        <v>0</v>
      </c>
      <c r="AW414" s="842">
        <f t="shared" si="766"/>
        <v>0</v>
      </c>
      <c r="AX414" s="115">
        <f t="shared" si="767"/>
        <v>0</v>
      </c>
      <c r="AY414" s="5">
        <f t="shared" si="768"/>
        <v>0</v>
      </c>
      <c r="AZ414" s="7">
        <f t="shared" si="769"/>
        <v>0</v>
      </c>
      <c r="BA414" s="335" t="e">
        <f t="shared" si="777"/>
        <v>#DIV/0!</v>
      </c>
      <c r="BB414" s="23">
        <f t="shared" si="771"/>
        <v>0</v>
      </c>
      <c r="BC414" s="5">
        <f t="shared" si="778"/>
        <v>0</v>
      </c>
      <c r="BD414" s="7">
        <f t="shared" si="773"/>
        <v>0</v>
      </c>
      <c r="BE414" s="335" t="e">
        <f t="shared" si="779"/>
        <v>#DIV/0!</v>
      </c>
      <c r="BG414" s="826" t="str">
        <f t="shared" si="775"/>
        <v>41.40</v>
      </c>
      <c r="BH414" s="607" t="b">
        <f>COUNTIF('Codes SEC'!$B$2:$B$250,Ministres!BG414)&gt;0</f>
        <v>1</v>
      </c>
    </row>
    <row r="415" spans="1:66" ht="35.1" customHeight="1" x14ac:dyDescent="0.25">
      <c r="A415" s="222" t="s">
        <v>39</v>
      </c>
      <c r="B415" s="112">
        <v>10</v>
      </c>
      <c r="C415" s="116" t="s">
        <v>149</v>
      </c>
      <c r="D415" s="620">
        <v>1000</v>
      </c>
      <c r="E415" s="278"/>
      <c r="F415" s="116">
        <v>19</v>
      </c>
      <c r="G415" s="700" t="s">
        <v>5613</v>
      </c>
      <c r="H415" s="878" t="str">
        <f t="shared" si="776"/>
        <v>122</v>
      </c>
      <c r="I415" s="585">
        <v>84140000</v>
      </c>
      <c r="J415" s="380" t="s">
        <v>4096</v>
      </c>
      <c r="K415" s="510" t="s">
        <v>4097</v>
      </c>
      <c r="L415" s="735">
        <v>0</v>
      </c>
      <c r="M415" s="736">
        <v>0</v>
      </c>
      <c r="N415" s="931"/>
      <c r="O415" s="530">
        <f t="shared" si="755"/>
        <v>0</v>
      </c>
      <c r="P415" s="530">
        <f t="shared" si="756"/>
        <v>0</v>
      </c>
      <c r="Q415" s="646"/>
      <c r="R415" s="536"/>
      <c r="S415" s="536"/>
      <c r="T415" s="536"/>
      <c r="U415" s="536"/>
      <c r="V415" s="536"/>
      <c r="W415" s="683" t="str">
        <f t="shared" si="757"/>
        <v>OK</v>
      </c>
      <c r="X415" s="141"/>
      <c r="Y415" s="141"/>
      <c r="Z415" s="552"/>
      <c r="AA415" s="552"/>
      <c r="AB415" s="683" t="str">
        <f t="shared" si="758"/>
        <v>OK</v>
      </c>
      <c r="AC415" s="593"/>
      <c r="AD415" s="530">
        <f t="shared" si="759"/>
        <v>0</v>
      </c>
      <c r="AE415" s="842">
        <f t="shared" si="760"/>
        <v>0</v>
      </c>
      <c r="AF415" s="931"/>
      <c r="AG415" s="530">
        <f t="shared" si="761"/>
        <v>0</v>
      </c>
      <c r="AH415" s="530">
        <f t="shared" si="762"/>
        <v>0</v>
      </c>
      <c r="AI415" s="641"/>
      <c r="AJ415" s="537"/>
      <c r="AK415" s="537"/>
      <c r="AL415" s="537"/>
      <c r="AM415" s="537"/>
      <c r="AN415" s="537"/>
      <c r="AO415" s="683" t="str">
        <f t="shared" si="763"/>
        <v>OK</v>
      </c>
      <c r="AP415" s="141"/>
      <c r="AQ415" s="141"/>
      <c r="AR415" s="552"/>
      <c r="AS415" s="552"/>
      <c r="AT415" s="683" t="str">
        <f t="shared" si="764"/>
        <v>OK</v>
      </c>
      <c r="AU415" s="593"/>
      <c r="AV415" s="530">
        <f t="shared" si="765"/>
        <v>0</v>
      </c>
      <c r="AW415" s="842">
        <f t="shared" si="766"/>
        <v>0</v>
      </c>
      <c r="AX415" s="115">
        <f t="shared" si="767"/>
        <v>0</v>
      </c>
      <c r="AY415" s="5">
        <f t="shared" si="768"/>
        <v>0</v>
      </c>
      <c r="AZ415" s="7">
        <f t="shared" si="769"/>
        <v>0</v>
      </c>
      <c r="BA415" s="335" t="e">
        <f t="shared" si="777"/>
        <v>#DIV/0!</v>
      </c>
      <c r="BB415" s="23">
        <f t="shared" si="771"/>
        <v>0</v>
      </c>
      <c r="BC415" s="5">
        <f t="shared" si="778"/>
        <v>0</v>
      </c>
      <c r="BD415" s="7">
        <f t="shared" si="773"/>
        <v>0</v>
      </c>
      <c r="BE415" s="335" t="e">
        <f t="shared" si="779"/>
        <v>#DIV/0!</v>
      </c>
      <c r="BG415" s="826" t="str">
        <f t="shared" si="775"/>
        <v>41.40</v>
      </c>
      <c r="BH415" s="607" t="b">
        <f>COUNTIF('Codes SEC'!$B$2:$B$250,Ministres!BG415)&gt;0</f>
        <v>1</v>
      </c>
    </row>
    <row r="416" spans="1:66" ht="35.1" customHeight="1" x14ac:dyDescent="0.25">
      <c r="A416" s="222" t="s">
        <v>39</v>
      </c>
      <c r="B416" s="112">
        <v>10</v>
      </c>
      <c r="C416" s="116" t="s">
        <v>149</v>
      </c>
      <c r="D416" s="620">
        <v>1000</v>
      </c>
      <c r="E416" s="278"/>
      <c r="F416" s="116">
        <v>19</v>
      </c>
      <c r="G416" s="700" t="s">
        <v>5613</v>
      </c>
      <c r="H416" s="878" t="str">
        <f t="shared" si="776"/>
        <v>122</v>
      </c>
      <c r="I416" s="585">
        <v>84140000</v>
      </c>
      <c r="J416" s="380" t="s">
        <v>4098</v>
      </c>
      <c r="K416" s="510" t="s">
        <v>4099</v>
      </c>
      <c r="L416" s="735">
        <v>0</v>
      </c>
      <c r="M416" s="736">
        <v>0</v>
      </c>
      <c r="N416" s="931"/>
      <c r="O416" s="530">
        <f t="shared" si="755"/>
        <v>0</v>
      </c>
      <c r="P416" s="530">
        <f t="shared" si="756"/>
        <v>0</v>
      </c>
      <c r="Q416" s="646"/>
      <c r="R416" s="536"/>
      <c r="S416" s="536"/>
      <c r="T416" s="536"/>
      <c r="U416" s="536"/>
      <c r="V416" s="536"/>
      <c r="W416" s="683" t="str">
        <f t="shared" si="757"/>
        <v>OK</v>
      </c>
      <c r="X416" s="141"/>
      <c r="Y416" s="141"/>
      <c r="Z416" s="552"/>
      <c r="AA416" s="552"/>
      <c r="AB416" s="683" t="str">
        <f t="shared" si="758"/>
        <v>OK</v>
      </c>
      <c r="AC416" s="593"/>
      <c r="AD416" s="530">
        <f t="shared" si="759"/>
        <v>0</v>
      </c>
      <c r="AE416" s="842">
        <f t="shared" si="760"/>
        <v>0</v>
      </c>
      <c r="AF416" s="931"/>
      <c r="AG416" s="530">
        <f t="shared" si="761"/>
        <v>0</v>
      </c>
      <c r="AH416" s="530">
        <f t="shared" si="762"/>
        <v>0</v>
      </c>
      <c r="AI416" s="641"/>
      <c r="AJ416" s="537"/>
      <c r="AK416" s="537"/>
      <c r="AL416" s="537"/>
      <c r="AM416" s="537"/>
      <c r="AN416" s="537"/>
      <c r="AO416" s="683" t="str">
        <f t="shared" si="763"/>
        <v>OK</v>
      </c>
      <c r="AP416" s="141"/>
      <c r="AQ416" s="141"/>
      <c r="AR416" s="552"/>
      <c r="AS416" s="552"/>
      <c r="AT416" s="683" t="str">
        <f t="shared" si="764"/>
        <v>OK</v>
      </c>
      <c r="AU416" s="593"/>
      <c r="AV416" s="530">
        <f t="shared" si="765"/>
        <v>0</v>
      </c>
      <c r="AW416" s="842">
        <f t="shared" si="766"/>
        <v>0</v>
      </c>
      <c r="AX416" s="115">
        <f t="shared" si="767"/>
        <v>0</v>
      </c>
      <c r="AY416" s="5">
        <f t="shared" si="768"/>
        <v>0</v>
      </c>
      <c r="AZ416" s="7">
        <f t="shared" si="769"/>
        <v>0</v>
      </c>
      <c r="BA416" s="335" t="e">
        <f t="shared" ref="BA416:BA422" si="780">AZ416/AX416</f>
        <v>#DIV/0!</v>
      </c>
      <c r="BB416" s="23">
        <f t="shared" si="771"/>
        <v>0</v>
      </c>
      <c r="BC416" s="5">
        <f t="shared" ref="BC416:BC422" si="781">AW416</f>
        <v>0</v>
      </c>
      <c r="BD416" s="7">
        <f t="shared" si="773"/>
        <v>0</v>
      </c>
      <c r="BE416" s="335" t="e">
        <f t="shared" ref="BE416:BE422" si="782">BD416/BB416</f>
        <v>#DIV/0!</v>
      </c>
      <c r="BG416" s="826" t="str">
        <f t="shared" si="775"/>
        <v>41.40</v>
      </c>
      <c r="BH416" s="607" t="b">
        <f>COUNTIF('Codes SEC'!$B$2:$B$250,Ministres!BG416)&gt;0</f>
        <v>1</v>
      </c>
    </row>
    <row r="417" spans="1:66" ht="35.1" customHeight="1" x14ac:dyDescent="0.25">
      <c r="A417" s="222" t="s">
        <v>39</v>
      </c>
      <c r="B417" s="112">
        <v>10</v>
      </c>
      <c r="C417" s="116" t="s">
        <v>149</v>
      </c>
      <c r="D417" s="620">
        <v>1000</v>
      </c>
      <c r="E417" s="278"/>
      <c r="F417" s="116">
        <v>19</v>
      </c>
      <c r="G417" s="700" t="s">
        <v>5613</v>
      </c>
      <c r="H417" s="878" t="str">
        <f t="shared" si="776"/>
        <v>122</v>
      </c>
      <c r="I417" s="585">
        <v>84140000</v>
      </c>
      <c r="J417" s="380" t="s">
        <v>4100</v>
      </c>
      <c r="K417" s="510" t="s">
        <v>4101</v>
      </c>
      <c r="L417" s="735">
        <v>0</v>
      </c>
      <c r="M417" s="736">
        <v>0</v>
      </c>
      <c r="N417" s="931"/>
      <c r="O417" s="530">
        <f t="shared" si="755"/>
        <v>0</v>
      </c>
      <c r="P417" s="530">
        <f t="shared" si="756"/>
        <v>0</v>
      </c>
      <c r="Q417" s="646"/>
      <c r="R417" s="536"/>
      <c r="S417" s="536"/>
      <c r="T417" s="536"/>
      <c r="U417" s="536"/>
      <c r="V417" s="536"/>
      <c r="W417" s="683" t="str">
        <f t="shared" si="757"/>
        <v>OK</v>
      </c>
      <c r="X417" s="141"/>
      <c r="Y417" s="141"/>
      <c r="Z417" s="552"/>
      <c r="AA417" s="552"/>
      <c r="AB417" s="683" t="str">
        <f t="shared" si="758"/>
        <v>OK</v>
      </c>
      <c r="AC417" s="593"/>
      <c r="AD417" s="530">
        <f t="shared" si="759"/>
        <v>0</v>
      </c>
      <c r="AE417" s="842">
        <f t="shared" si="760"/>
        <v>0</v>
      </c>
      <c r="AF417" s="931"/>
      <c r="AG417" s="530">
        <f t="shared" si="761"/>
        <v>0</v>
      </c>
      <c r="AH417" s="530">
        <f t="shared" si="762"/>
        <v>0</v>
      </c>
      <c r="AI417" s="641"/>
      <c r="AJ417" s="537"/>
      <c r="AK417" s="537"/>
      <c r="AL417" s="537"/>
      <c r="AM417" s="537"/>
      <c r="AN417" s="537"/>
      <c r="AO417" s="683" t="str">
        <f t="shared" si="763"/>
        <v>OK</v>
      </c>
      <c r="AP417" s="141"/>
      <c r="AQ417" s="141"/>
      <c r="AR417" s="552"/>
      <c r="AS417" s="552"/>
      <c r="AT417" s="683" t="str">
        <f t="shared" si="764"/>
        <v>OK</v>
      </c>
      <c r="AU417" s="593"/>
      <c r="AV417" s="530">
        <f t="shared" si="765"/>
        <v>0</v>
      </c>
      <c r="AW417" s="842">
        <f t="shared" si="766"/>
        <v>0</v>
      </c>
      <c r="AX417" s="115">
        <f t="shared" si="767"/>
        <v>0</v>
      </c>
      <c r="AY417" s="5">
        <f t="shared" si="768"/>
        <v>0</v>
      </c>
      <c r="AZ417" s="7">
        <f t="shared" si="769"/>
        <v>0</v>
      </c>
      <c r="BA417" s="335" t="e">
        <f t="shared" si="780"/>
        <v>#DIV/0!</v>
      </c>
      <c r="BB417" s="23">
        <f t="shared" si="771"/>
        <v>0</v>
      </c>
      <c r="BC417" s="5">
        <f t="shared" si="781"/>
        <v>0</v>
      </c>
      <c r="BD417" s="7">
        <f t="shared" si="773"/>
        <v>0</v>
      </c>
      <c r="BE417" s="335" t="e">
        <f t="shared" si="782"/>
        <v>#DIV/0!</v>
      </c>
      <c r="BG417" s="826" t="str">
        <f t="shared" si="775"/>
        <v>41.40</v>
      </c>
      <c r="BH417" s="607" t="b">
        <f>COUNTIF('Codes SEC'!$B$2:$B$250,Ministres!BG417)&gt;0</f>
        <v>1</v>
      </c>
    </row>
    <row r="418" spans="1:66" ht="35.1" customHeight="1" x14ac:dyDescent="0.25">
      <c r="A418" s="222" t="s">
        <v>39</v>
      </c>
      <c r="B418" s="112">
        <v>10</v>
      </c>
      <c r="C418" s="116" t="s">
        <v>149</v>
      </c>
      <c r="D418" s="620">
        <v>1000</v>
      </c>
      <c r="E418" s="278"/>
      <c r="F418" s="116">
        <v>20</v>
      </c>
      <c r="G418" s="700" t="s">
        <v>5613</v>
      </c>
      <c r="H418" s="878" t="str">
        <f t="shared" si="776"/>
        <v>122</v>
      </c>
      <c r="I418" s="585">
        <v>84140000</v>
      </c>
      <c r="J418" s="380" t="s">
        <v>4102</v>
      </c>
      <c r="K418" s="510" t="s">
        <v>4103</v>
      </c>
      <c r="L418" s="735">
        <v>0</v>
      </c>
      <c r="M418" s="736">
        <v>0</v>
      </c>
      <c r="N418" s="931"/>
      <c r="O418" s="530">
        <f t="shared" si="755"/>
        <v>0</v>
      </c>
      <c r="P418" s="530">
        <f t="shared" si="756"/>
        <v>0</v>
      </c>
      <c r="Q418" s="646"/>
      <c r="R418" s="536"/>
      <c r="S418" s="536"/>
      <c r="T418" s="536"/>
      <c r="U418" s="536"/>
      <c r="V418" s="536"/>
      <c r="W418" s="683" t="str">
        <f t="shared" si="757"/>
        <v>OK</v>
      </c>
      <c r="X418" s="141"/>
      <c r="Y418" s="141"/>
      <c r="Z418" s="552"/>
      <c r="AA418" s="552"/>
      <c r="AB418" s="683" t="str">
        <f t="shared" si="758"/>
        <v>OK</v>
      </c>
      <c r="AC418" s="593"/>
      <c r="AD418" s="530">
        <f t="shared" si="759"/>
        <v>0</v>
      </c>
      <c r="AE418" s="842">
        <f t="shared" si="760"/>
        <v>0</v>
      </c>
      <c r="AF418" s="931"/>
      <c r="AG418" s="530">
        <f t="shared" si="761"/>
        <v>0</v>
      </c>
      <c r="AH418" s="530">
        <f t="shared" si="762"/>
        <v>0</v>
      </c>
      <c r="AI418" s="641"/>
      <c r="AJ418" s="537"/>
      <c r="AK418" s="537"/>
      <c r="AL418" s="537"/>
      <c r="AM418" s="537"/>
      <c r="AN418" s="537"/>
      <c r="AO418" s="683" t="str">
        <f t="shared" si="763"/>
        <v>OK</v>
      </c>
      <c r="AP418" s="141"/>
      <c r="AQ418" s="141"/>
      <c r="AR418" s="552"/>
      <c r="AS418" s="552"/>
      <c r="AT418" s="683" t="str">
        <f t="shared" si="764"/>
        <v>OK</v>
      </c>
      <c r="AU418" s="593"/>
      <c r="AV418" s="530">
        <f t="shared" si="765"/>
        <v>0</v>
      </c>
      <c r="AW418" s="842">
        <f t="shared" si="766"/>
        <v>0</v>
      </c>
      <c r="AX418" s="115">
        <f t="shared" si="767"/>
        <v>0</v>
      </c>
      <c r="AY418" s="5">
        <f t="shared" si="768"/>
        <v>0</v>
      </c>
      <c r="AZ418" s="7">
        <f t="shared" si="769"/>
        <v>0</v>
      </c>
      <c r="BA418" s="335" t="e">
        <f t="shared" si="780"/>
        <v>#DIV/0!</v>
      </c>
      <c r="BB418" s="23">
        <f t="shared" si="771"/>
        <v>0</v>
      </c>
      <c r="BC418" s="5">
        <f t="shared" si="781"/>
        <v>0</v>
      </c>
      <c r="BD418" s="7">
        <f t="shared" si="773"/>
        <v>0</v>
      </c>
      <c r="BE418" s="335" t="e">
        <f t="shared" si="782"/>
        <v>#DIV/0!</v>
      </c>
      <c r="BG418" s="826" t="str">
        <f t="shared" si="775"/>
        <v>41.40</v>
      </c>
      <c r="BH418" s="607" t="b">
        <f>COUNTIF('Codes SEC'!$B$2:$B$250,Ministres!BG418)&gt;0</f>
        <v>1</v>
      </c>
    </row>
    <row r="419" spans="1:66" ht="35.1" customHeight="1" x14ac:dyDescent="0.25">
      <c r="A419" s="222" t="s">
        <v>39</v>
      </c>
      <c r="B419" s="112">
        <v>10</v>
      </c>
      <c r="C419" s="116" t="s">
        <v>149</v>
      </c>
      <c r="D419" s="620">
        <v>1000</v>
      </c>
      <c r="E419" s="278"/>
      <c r="F419" s="116">
        <v>20</v>
      </c>
      <c r="G419" s="700" t="s">
        <v>5613</v>
      </c>
      <c r="H419" s="878" t="str">
        <f t="shared" si="776"/>
        <v>122</v>
      </c>
      <c r="I419" s="585">
        <v>84140000</v>
      </c>
      <c r="J419" s="380" t="s">
        <v>4104</v>
      </c>
      <c r="K419" s="510" t="s">
        <v>4105</v>
      </c>
      <c r="L419" s="735">
        <v>0</v>
      </c>
      <c r="M419" s="736">
        <v>0</v>
      </c>
      <c r="N419" s="931"/>
      <c r="O419" s="530">
        <f t="shared" si="755"/>
        <v>0</v>
      </c>
      <c r="P419" s="530">
        <f t="shared" si="756"/>
        <v>0</v>
      </c>
      <c r="Q419" s="646"/>
      <c r="R419" s="536"/>
      <c r="S419" s="536"/>
      <c r="T419" s="536"/>
      <c r="U419" s="536"/>
      <c r="V419" s="536"/>
      <c r="W419" s="683" t="str">
        <f t="shared" si="757"/>
        <v>OK</v>
      </c>
      <c r="X419" s="141"/>
      <c r="Y419" s="141"/>
      <c r="Z419" s="552"/>
      <c r="AA419" s="552"/>
      <c r="AB419" s="683" t="str">
        <f t="shared" si="758"/>
        <v>OK</v>
      </c>
      <c r="AC419" s="593"/>
      <c r="AD419" s="530">
        <f t="shared" si="759"/>
        <v>0</v>
      </c>
      <c r="AE419" s="842">
        <f t="shared" si="760"/>
        <v>0</v>
      </c>
      <c r="AF419" s="931"/>
      <c r="AG419" s="530">
        <f t="shared" si="761"/>
        <v>0</v>
      </c>
      <c r="AH419" s="530">
        <f t="shared" si="762"/>
        <v>0</v>
      </c>
      <c r="AI419" s="641"/>
      <c r="AJ419" s="537"/>
      <c r="AK419" s="537"/>
      <c r="AL419" s="537"/>
      <c r="AM419" s="537"/>
      <c r="AN419" s="537"/>
      <c r="AO419" s="683" t="str">
        <f t="shared" si="763"/>
        <v>OK</v>
      </c>
      <c r="AP419" s="141"/>
      <c r="AQ419" s="141"/>
      <c r="AR419" s="552"/>
      <c r="AS419" s="552"/>
      <c r="AT419" s="683" t="str">
        <f t="shared" si="764"/>
        <v>OK</v>
      </c>
      <c r="AU419" s="593"/>
      <c r="AV419" s="530">
        <f t="shared" si="765"/>
        <v>0</v>
      </c>
      <c r="AW419" s="842">
        <f t="shared" si="766"/>
        <v>0</v>
      </c>
      <c r="AX419" s="115">
        <f t="shared" si="767"/>
        <v>0</v>
      </c>
      <c r="AY419" s="5">
        <f t="shared" si="768"/>
        <v>0</v>
      </c>
      <c r="AZ419" s="7">
        <f t="shared" si="769"/>
        <v>0</v>
      </c>
      <c r="BA419" s="335" t="e">
        <f t="shared" si="780"/>
        <v>#DIV/0!</v>
      </c>
      <c r="BB419" s="23">
        <f t="shared" si="771"/>
        <v>0</v>
      </c>
      <c r="BC419" s="5">
        <f t="shared" si="781"/>
        <v>0</v>
      </c>
      <c r="BD419" s="7">
        <f t="shared" si="773"/>
        <v>0</v>
      </c>
      <c r="BE419" s="335" t="e">
        <f t="shared" si="782"/>
        <v>#DIV/0!</v>
      </c>
      <c r="BG419" s="826" t="str">
        <f t="shared" si="775"/>
        <v>41.40</v>
      </c>
      <c r="BH419" s="607" t="b">
        <f>COUNTIF('Codes SEC'!$B$2:$B$250,Ministres!BG419)&gt;0</f>
        <v>1</v>
      </c>
    </row>
    <row r="420" spans="1:66" ht="35.1" customHeight="1" x14ac:dyDescent="0.25">
      <c r="A420" s="222" t="s">
        <v>39</v>
      </c>
      <c r="B420" s="583" t="s">
        <v>5018</v>
      </c>
      <c r="C420" s="120" t="s">
        <v>149</v>
      </c>
      <c r="D420" s="622">
        <v>1000</v>
      </c>
      <c r="E420" s="584"/>
      <c r="F420" s="120">
        <v>19</v>
      </c>
      <c r="G420" s="700" t="s">
        <v>5613</v>
      </c>
      <c r="H420" s="891" t="str">
        <f t="shared" si="776"/>
        <v>122</v>
      </c>
      <c r="I420" s="605">
        <v>84140000</v>
      </c>
      <c r="J420" s="689" t="s">
        <v>5084</v>
      </c>
      <c r="K420" s="424" t="s">
        <v>5085</v>
      </c>
      <c r="L420" s="733">
        <v>0</v>
      </c>
      <c r="M420" s="734">
        <v>0</v>
      </c>
      <c r="N420" s="931"/>
      <c r="O420" s="530">
        <f t="shared" si="755"/>
        <v>0</v>
      </c>
      <c r="P420" s="530">
        <f t="shared" si="756"/>
        <v>0</v>
      </c>
      <c r="Q420" s="646"/>
      <c r="R420" s="536"/>
      <c r="S420" s="536"/>
      <c r="T420" s="536"/>
      <c r="U420" s="536"/>
      <c r="V420" s="536"/>
      <c r="W420" s="683" t="str">
        <f>IF(SUM(Q420:V420)=X420,"OK",SUM(Q420:V420)-X420)</f>
        <v>OK</v>
      </c>
      <c r="X420" s="141"/>
      <c r="Y420" s="141"/>
      <c r="Z420" s="552"/>
      <c r="AA420" s="552"/>
      <c r="AB420" s="683" t="str">
        <f>IF(SUM(Z420:AA420)=AC420,"OK",SUM(Z420:AA420)-AC420)</f>
        <v>OK</v>
      </c>
      <c r="AC420" s="593"/>
      <c r="AD420" s="530">
        <f t="shared" si="759"/>
        <v>0</v>
      </c>
      <c r="AE420" s="842">
        <f t="shared" si="760"/>
        <v>0</v>
      </c>
      <c r="AF420" s="931"/>
      <c r="AG420" s="530">
        <f t="shared" si="761"/>
        <v>0</v>
      </c>
      <c r="AH420" s="530">
        <f t="shared" si="762"/>
        <v>0</v>
      </c>
      <c r="AI420" s="641"/>
      <c r="AJ420" s="537"/>
      <c r="AK420" s="537"/>
      <c r="AL420" s="537"/>
      <c r="AM420" s="537"/>
      <c r="AN420" s="537"/>
      <c r="AO420" s="683" t="str">
        <f>IF(SUM(AI420:AN420)=AP420,"OK",SUM(AI420:AN420)-AP420)</f>
        <v>OK</v>
      </c>
      <c r="AP420" s="141"/>
      <c r="AQ420" s="141"/>
      <c r="AR420" s="552"/>
      <c r="AS420" s="552"/>
      <c r="AT420" s="683" t="str">
        <f>IF(SUM(AR420:AS420)=AU420,"OK",SUM(AR420:AS420)-AU420)</f>
        <v>OK</v>
      </c>
      <c r="AU420" s="593"/>
      <c r="AV420" s="530">
        <f t="shared" si="765"/>
        <v>0</v>
      </c>
      <c r="AW420" s="842">
        <f t="shared" si="766"/>
        <v>0</v>
      </c>
      <c r="AX420" s="115">
        <f t="shared" si="767"/>
        <v>0</v>
      </c>
      <c r="AY420" s="5">
        <f t="shared" si="768"/>
        <v>0</v>
      </c>
      <c r="AZ420" s="7">
        <f>AY420-AX420</f>
        <v>0</v>
      </c>
      <c r="BA420" s="335" t="e">
        <f t="shared" si="780"/>
        <v>#DIV/0!</v>
      </c>
      <c r="BB420" s="23">
        <f t="shared" si="771"/>
        <v>0</v>
      </c>
      <c r="BC420" s="5">
        <f t="shared" si="781"/>
        <v>0</v>
      </c>
      <c r="BD420" s="7">
        <f>BC420-BB420</f>
        <v>0</v>
      </c>
      <c r="BE420" s="335" t="e">
        <f t="shared" si="782"/>
        <v>#DIV/0!</v>
      </c>
      <c r="BG420" s="826" t="str">
        <f t="shared" si="775"/>
        <v>41.40</v>
      </c>
      <c r="BH420" s="607" t="b">
        <f>COUNTIF('Codes SEC'!$B$2:$B$250,Ministres!BG420)&gt;0</f>
        <v>1</v>
      </c>
    </row>
    <row r="421" spans="1:66" ht="35.1" customHeight="1" x14ac:dyDescent="0.25">
      <c r="A421" s="222" t="s">
        <v>39</v>
      </c>
      <c r="B421" s="583" t="s">
        <v>5018</v>
      </c>
      <c r="C421" s="120" t="s">
        <v>149</v>
      </c>
      <c r="D421" s="622">
        <v>1000</v>
      </c>
      <c r="E421" s="584"/>
      <c r="F421" s="120">
        <v>19</v>
      </c>
      <c r="G421" s="700" t="s">
        <v>5613</v>
      </c>
      <c r="H421" s="891" t="str">
        <f t="shared" si="776"/>
        <v>122</v>
      </c>
      <c r="I421" s="605">
        <v>84140000</v>
      </c>
      <c r="J421" s="689" t="s">
        <v>5086</v>
      </c>
      <c r="K421" s="424" t="s">
        <v>5087</v>
      </c>
      <c r="L421" s="733">
        <v>0</v>
      </c>
      <c r="M421" s="734">
        <v>0</v>
      </c>
      <c r="N421" s="931"/>
      <c r="O421" s="530">
        <f t="shared" si="755"/>
        <v>0</v>
      </c>
      <c r="P421" s="530">
        <f t="shared" si="756"/>
        <v>0</v>
      </c>
      <c r="Q421" s="646"/>
      <c r="R421" s="536"/>
      <c r="S421" s="536"/>
      <c r="T421" s="536"/>
      <c r="U421" s="536"/>
      <c r="V421" s="536"/>
      <c r="W421" s="683" t="str">
        <f>IF(SUM(Q421:V421)=X421,"OK",SUM(Q421:V421)-X421)</f>
        <v>OK</v>
      </c>
      <c r="X421" s="141"/>
      <c r="Y421" s="141"/>
      <c r="Z421" s="552"/>
      <c r="AA421" s="552"/>
      <c r="AB421" s="683" t="str">
        <f>IF(SUM(Z421:AA421)=AC421,"OK",SUM(Z421:AA421)-AC421)</f>
        <v>OK</v>
      </c>
      <c r="AC421" s="593"/>
      <c r="AD421" s="530">
        <f t="shared" si="759"/>
        <v>0</v>
      </c>
      <c r="AE421" s="842">
        <f t="shared" si="760"/>
        <v>0</v>
      </c>
      <c r="AF421" s="931"/>
      <c r="AG421" s="530">
        <f t="shared" si="761"/>
        <v>0</v>
      </c>
      <c r="AH421" s="530">
        <f t="shared" si="762"/>
        <v>0</v>
      </c>
      <c r="AI421" s="641"/>
      <c r="AJ421" s="537"/>
      <c r="AK421" s="537"/>
      <c r="AL421" s="537"/>
      <c r="AM421" s="537"/>
      <c r="AN421" s="537"/>
      <c r="AO421" s="683" t="str">
        <f>IF(SUM(AI421:AN421)=AP421,"OK",SUM(AI421:AN421)-AP421)</f>
        <v>OK</v>
      </c>
      <c r="AP421" s="141"/>
      <c r="AQ421" s="141"/>
      <c r="AR421" s="552"/>
      <c r="AS421" s="552"/>
      <c r="AT421" s="683" t="str">
        <f>IF(SUM(AR421:AS421)=AU421,"OK",SUM(AR421:AS421)-AU421)</f>
        <v>OK</v>
      </c>
      <c r="AU421" s="593"/>
      <c r="AV421" s="530">
        <f t="shared" si="765"/>
        <v>0</v>
      </c>
      <c r="AW421" s="842">
        <f t="shared" si="766"/>
        <v>0</v>
      </c>
      <c r="AX421" s="115">
        <f t="shared" si="767"/>
        <v>0</v>
      </c>
      <c r="AY421" s="5">
        <f t="shared" si="768"/>
        <v>0</v>
      </c>
      <c r="AZ421" s="7">
        <f>AY421-AX421</f>
        <v>0</v>
      </c>
      <c r="BA421" s="335" t="e">
        <f t="shared" si="780"/>
        <v>#DIV/0!</v>
      </c>
      <c r="BB421" s="23">
        <f t="shared" si="771"/>
        <v>0</v>
      </c>
      <c r="BC421" s="5">
        <f t="shared" si="781"/>
        <v>0</v>
      </c>
      <c r="BD421" s="7">
        <f>BC421-BB421</f>
        <v>0</v>
      </c>
      <c r="BE421" s="335" t="e">
        <f t="shared" si="782"/>
        <v>#DIV/0!</v>
      </c>
      <c r="BG421" s="826" t="str">
        <f t="shared" si="775"/>
        <v>41.40</v>
      </c>
      <c r="BH421" s="607" t="b">
        <f>COUNTIF('Codes SEC'!$B$2:$B$250,Ministres!BG421)&gt;0</f>
        <v>1</v>
      </c>
    </row>
    <row r="422" spans="1:66" s="4" customFormat="1" ht="35.1" customHeight="1" x14ac:dyDescent="0.25">
      <c r="A422" s="222" t="s">
        <v>39</v>
      </c>
      <c r="B422" s="112">
        <v>10</v>
      </c>
      <c r="C422" s="116" t="s">
        <v>149</v>
      </c>
      <c r="D422" s="620">
        <v>1000</v>
      </c>
      <c r="E422" s="32"/>
      <c r="F422" s="117">
        <v>19</v>
      </c>
      <c r="G422" s="700" t="s">
        <v>5613</v>
      </c>
      <c r="H422" s="878" t="str">
        <f t="shared" si="776"/>
        <v>122</v>
      </c>
      <c r="I422" s="397">
        <v>84140000</v>
      </c>
      <c r="J422" s="380" t="s">
        <v>4423</v>
      </c>
      <c r="K422" s="494" t="s">
        <v>4424</v>
      </c>
      <c r="L422" s="726">
        <v>0</v>
      </c>
      <c r="M422" s="727">
        <v>0</v>
      </c>
      <c r="N422" s="931"/>
      <c r="O422" s="530">
        <f t="shared" si="755"/>
        <v>0</v>
      </c>
      <c r="P422" s="530">
        <f t="shared" si="756"/>
        <v>0</v>
      </c>
      <c r="Q422" s="646"/>
      <c r="R422" s="536"/>
      <c r="S422" s="536"/>
      <c r="T422" s="536"/>
      <c r="U422" s="536"/>
      <c r="V422" s="536"/>
      <c r="W422" s="683" t="str">
        <f>IF(SUM(Q422:V422)=X422,"OK",SUM(Q422:V422)-X422)</f>
        <v>OK</v>
      </c>
      <c r="X422" s="141"/>
      <c r="Y422" s="141"/>
      <c r="Z422" s="552"/>
      <c r="AA422" s="552"/>
      <c r="AB422" s="683" t="str">
        <f>IF(SUM(Z422:AA422)=AC422,"OK",SUM(Z422:AA422)-AC422)</f>
        <v>OK</v>
      </c>
      <c r="AC422" s="593"/>
      <c r="AD422" s="530">
        <f t="shared" si="759"/>
        <v>0</v>
      </c>
      <c r="AE422" s="842">
        <f t="shared" si="760"/>
        <v>0</v>
      </c>
      <c r="AF422" s="931"/>
      <c r="AG422" s="530">
        <f t="shared" si="761"/>
        <v>0</v>
      </c>
      <c r="AH422" s="530">
        <f t="shared" si="762"/>
        <v>0</v>
      </c>
      <c r="AI422" s="641"/>
      <c r="AJ422" s="537"/>
      <c r="AK422" s="537"/>
      <c r="AL422" s="537"/>
      <c r="AM422" s="537"/>
      <c r="AN422" s="537"/>
      <c r="AO422" s="683" t="str">
        <f>IF(SUM(AI422:AN422)=AP422,"OK",SUM(AI422:AN422)-AP422)</f>
        <v>OK</v>
      </c>
      <c r="AP422" s="141"/>
      <c r="AQ422" s="141"/>
      <c r="AR422" s="552"/>
      <c r="AS422" s="552"/>
      <c r="AT422" s="683" t="str">
        <f>IF(SUM(AR422:AS422)=AU422,"OK",SUM(AR422:AS422)-AU422)</f>
        <v>OK</v>
      </c>
      <c r="AU422" s="593"/>
      <c r="AV422" s="530">
        <f t="shared" si="765"/>
        <v>0</v>
      </c>
      <c r="AW422" s="842">
        <f t="shared" si="766"/>
        <v>0</v>
      </c>
      <c r="AX422" s="115">
        <f t="shared" si="767"/>
        <v>0</v>
      </c>
      <c r="AY422" s="5">
        <f t="shared" si="768"/>
        <v>0</v>
      </c>
      <c r="AZ422" s="7">
        <f>AY422-AX422</f>
        <v>0</v>
      </c>
      <c r="BA422" s="335" t="e">
        <f t="shared" si="780"/>
        <v>#DIV/0!</v>
      </c>
      <c r="BB422" s="23">
        <f t="shared" si="771"/>
        <v>0</v>
      </c>
      <c r="BC422" s="5">
        <f t="shared" si="781"/>
        <v>0</v>
      </c>
      <c r="BD422" s="7">
        <f>BC422-BB422</f>
        <v>0</v>
      </c>
      <c r="BE422" s="335" t="e">
        <f t="shared" si="782"/>
        <v>#DIV/0!</v>
      </c>
      <c r="BF422" s="41"/>
      <c r="BG422" s="826" t="str">
        <f t="shared" si="775"/>
        <v>41.40</v>
      </c>
      <c r="BH422" s="607" t="b">
        <f>COUNTIF('Codes SEC'!$B$2:$B$250,Ministres!BG422)&gt;0</f>
        <v>1</v>
      </c>
      <c r="BI422" s="41"/>
      <c r="BJ422" s="41"/>
      <c r="BK422" s="41"/>
      <c r="BL422" s="41"/>
      <c r="BM422" s="41"/>
      <c r="BN422" s="41"/>
    </row>
    <row r="423" spans="1:66" s="4" customFormat="1" ht="35.1" customHeight="1" x14ac:dyDescent="0.25">
      <c r="A423" s="222" t="s">
        <v>39</v>
      </c>
      <c r="B423" s="112">
        <v>10</v>
      </c>
      <c r="C423" s="116" t="s">
        <v>149</v>
      </c>
      <c r="D423" s="620">
        <v>1000</v>
      </c>
      <c r="E423" s="32"/>
      <c r="F423" s="117">
        <v>19</v>
      </c>
      <c r="G423" s="700" t="s">
        <v>5613</v>
      </c>
      <c r="H423" s="878" t="str">
        <f t="shared" si="776"/>
        <v>122</v>
      </c>
      <c r="I423" s="397">
        <v>84140000</v>
      </c>
      <c r="J423" s="380" t="s">
        <v>4432</v>
      </c>
      <c r="K423" s="494" t="s">
        <v>4433</v>
      </c>
      <c r="L423" s="726">
        <v>0</v>
      </c>
      <c r="M423" s="727">
        <v>0</v>
      </c>
      <c r="N423" s="931"/>
      <c r="O423" s="530">
        <f t="shared" si="755"/>
        <v>0</v>
      </c>
      <c r="P423" s="530">
        <f t="shared" si="756"/>
        <v>0</v>
      </c>
      <c r="Q423" s="646"/>
      <c r="R423" s="536"/>
      <c r="S423" s="536"/>
      <c r="T423" s="536"/>
      <c r="U423" s="536"/>
      <c r="V423" s="536"/>
      <c r="W423" s="683" t="str">
        <f t="shared" si="757"/>
        <v>OK</v>
      </c>
      <c r="X423" s="141"/>
      <c r="Y423" s="141"/>
      <c r="Z423" s="552"/>
      <c r="AA423" s="552"/>
      <c r="AB423" s="683" t="str">
        <f t="shared" si="758"/>
        <v>OK</v>
      </c>
      <c r="AC423" s="593"/>
      <c r="AD423" s="530">
        <f t="shared" si="759"/>
        <v>0</v>
      </c>
      <c r="AE423" s="842">
        <f t="shared" si="760"/>
        <v>0</v>
      </c>
      <c r="AF423" s="931"/>
      <c r="AG423" s="530">
        <f t="shared" si="761"/>
        <v>0</v>
      </c>
      <c r="AH423" s="530">
        <f t="shared" si="762"/>
        <v>0</v>
      </c>
      <c r="AI423" s="641"/>
      <c r="AJ423" s="537"/>
      <c r="AK423" s="537"/>
      <c r="AL423" s="537"/>
      <c r="AM423" s="537"/>
      <c r="AN423" s="537"/>
      <c r="AO423" s="683" t="str">
        <f t="shared" si="763"/>
        <v>OK</v>
      </c>
      <c r="AP423" s="141"/>
      <c r="AQ423" s="141"/>
      <c r="AR423" s="552"/>
      <c r="AS423" s="552"/>
      <c r="AT423" s="683" t="str">
        <f t="shared" si="764"/>
        <v>OK</v>
      </c>
      <c r="AU423" s="593"/>
      <c r="AV423" s="530">
        <f t="shared" si="765"/>
        <v>0</v>
      </c>
      <c r="AW423" s="842">
        <f t="shared" si="766"/>
        <v>0</v>
      </c>
      <c r="AX423" s="115">
        <f t="shared" si="767"/>
        <v>0</v>
      </c>
      <c r="AY423" s="5">
        <f t="shared" si="768"/>
        <v>0</v>
      </c>
      <c r="AZ423" s="7">
        <f t="shared" ref="AZ423:AZ430" si="783">AY423-AX423</f>
        <v>0</v>
      </c>
      <c r="BA423" s="335" t="e">
        <f t="shared" ref="BA423:BA430" si="784">AZ423/AX423</f>
        <v>#DIV/0!</v>
      </c>
      <c r="BB423" s="23">
        <f t="shared" si="771"/>
        <v>0</v>
      </c>
      <c r="BC423" s="5">
        <f t="shared" ref="BC423:BC430" si="785">AW423</f>
        <v>0</v>
      </c>
      <c r="BD423" s="7">
        <f t="shared" ref="BD423:BD430" si="786">BC423-BB423</f>
        <v>0</v>
      </c>
      <c r="BE423" s="335" t="e">
        <f t="shared" ref="BE423:BE430" si="787">BD423/BB423</f>
        <v>#DIV/0!</v>
      </c>
      <c r="BF423" s="41"/>
      <c r="BG423" s="826" t="str">
        <f t="shared" si="775"/>
        <v>41.40</v>
      </c>
      <c r="BH423" s="607" t="b">
        <f>COUNTIF('Codes SEC'!$B$2:$B$250,Ministres!BG423)&gt;0</f>
        <v>1</v>
      </c>
      <c r="BI423" s="41"/>
      <c r="BJ423" s="41"/>
      <c r="BK423" s="41"/>
      <c r="BL423" s="41"/>
      <c r="BM423" s="41"/>
      <c r="BN423" s="41"/>
    </row>
    <row r="424" spans="1:66" s="4" customFormat="1" ht="35.1" customHeight="1" x14ac:dyDescent="0.25">
      <c r="A424" s="222" t="s">
        <v>39</v>
      </c>
      <c r="B424" s="112">
        <v>10</v>
      </c>
      <c r="C424" s="116" t="s">
        <v>149</v>
      </c>
      <c r="D424" s="620">
        <v>1000</v>
      </c>
      <c r="E424" s="32"/>
      <c r="F424" s="117">
        <v>19</v>
      </c>
      <c r="G424" s="700" t="s">
        <v>5613</v>
      </c>
      <c r="H424" s="878" t="str">
        <f t="shared" si="776"/>
        <v>122</v>
      </c>
      <c r="I424" s="397">
        <v>84140000</v>
      </c>
      <c r="J424" s="380" t="s">
        <v>4434</v>
      </c>
      <c r="K424" s="494" t="s">
        <v>4435</v>
      </c>
      <c r="L424" s="726">
        <v>0</v>
      </c>
      <c r="M424" s="727">
        <v>0</v>
      </c>
      <c r="N424" s="931"/>
      <c r="O424" s="530">
        <f t="shared" si="755"/>
        <v>0</v>
      </c>
      <c r="P424" s="530">
        <f t="shared" si="756"/>
        <v>0</v>
      </c>
      <c r="Q424" s="646"/>
      <c r="R424" s="536"/>
      <c r="S424" s="536"/>
      <c r="T424" s="536"/>
      <c r="U424" s="536"/>
      <c r="V424" s="536"/>
      <c r="W424" s="683" t="str">
        <f t="shared" si="757"/>
        <v>OK</v>
      </c>
      <c r="X424" s="141"/>
      <c r="Y424" s="141"/>
      <c r="Z424" s="552"/>
      <c r="AA424" s="552"/>
      <c r="AB424" s="683" t="str">
        <f t="shared" si="758"/>
        <v>OK</v>
      </c>
      <c r="AC424" s="593"/>
      <c r="AD424" s="530">
        <f t="shared" si="759"/>
        <v>0</v>
      </c>
      <c r="AE424" s="842">
        <f t="shared" si="760"/>
        <v>0</v>
      </c>
      <c r="AF424" s="931"/>
      <c r="AG424" s="530">
        <f t="shared" si="761"/>
        <v>0</v>
      </c>
      <c r="AH424" s="530">
        <f t="shared" si="762"/>
        <v>0</v>
      </c>
      <c r="AI424" s="641"/>
      <c r="AJ424" s="537"/>
      <c r="AK424" s="537"/>
      <c r="AL424" s="537"/>
      <c r="AM424" s="537"/>
      <c r="AN424" s="537"/>
      <c r="AO424" s="683" t="str">
        <f t="shared" si="763"/>
        <v>OK</v>
      </c>
      <c r="AP424" s="141"/>
      <c r="AQ424" s="141"/>
      <c r="AR424" s="552"/>
      <c r="AS424" s="552"/>
      <c r="AT424" s="683" t="str">
        <f t="shared" si="764"/>
        <v>OK</v>
      </c>
      <c r="AU424" s="593"/>
      <c r="AV424" s="530">
        <f t="shared" si="765"/>
        <v>0</v>
      </c>
      <c r="AW424" s="842">
        <f t="shared" si="766"/>
        <v>0</v>
      </c>
      <c r="AX424" s="115">
        <f t="shared" si="767"/>
        <v>0</v>
      </c>
      <c r="AY424" s="5">
        <f t="shared" si="768"/>
        <v>0</v>
      </c>
      <c r="AZ424" s="7">
        <f t="shared" si="783"/>
        <v>0</v>
      </c>
      <c r="BA424" s="335" t="e">
        <f t="shared" si="784"/>
        <v>#DIV/0!</v>
      </c>
      <c r="BB424" s="23">
        <f t="shared" si="771"/>
        <v>0</v>
      </c>
      <c r="BC424" s="5">
        <f t="shared" si="785"/>
        <v>0</v>
      </c>
      <c r="BD424" s="7">
        <f t="shared" si="786"/>
        <v>0</v>
      </c>
      <c r="BE424" s="335" t="e">
        <f t="shared" si="787"/>
        <v>#DIV/0!</v>
      </c>
      <c r="BF424" s="41"/>
      <c r="BG424" s="826" t="str">
        <f t="shared" si="775"/>
        <v>41.40</v>
      </c>
      <c r="BH424" s="607" t="b">
        <f>COUNTIF('Codes SEC'!$B$2:$B$250,Ministres!BG424)&gt;0</f>
        <v>1</v>
      </c>
      <c r="BI424" s="41"/>
      <c r="BJ424" s="41"/>
      <c r="BK424" s="41"/>
      <c r="BL424" s="41"/>
      <c r="BM424" s="41"/>
      <c r="BN424" s="41"/>
    </row>
    <row r="425" spans="1:66" s="203" customFormat="1" ht="35.1" customHeight="1" x14ac:dyDescent="0.25">
      <c r="A425" s="21" t="s">
        <v>39</v>
      </c>
      <c r="B425" s="112" t="s">
        <v>5018</v>
      </c>
      <c r="C425" s="120" t="s">
        <v>149</v>
      </c>
      <c r="D425" s="620">
        <v>1000</v>
      </c>
      <c r="E425" s="278"/>
      <c r="F425" s="116">
        <v>20</v>
      </c>
      <c r="G425" s="700" t="s">
        <v>5613</v>
      </c>
      <c r="H425" s="878" t="str">
        <f t="shared" si="776"/>
        <v>122</v>
      </c>
      <c r="I425" s="397">
        <v>84140000</v>
      </c>
      <c r="J425" s="380" t="s">
        <v>4848</v>
      </c>
      <c r="K425" s="408" t="s">
        <v>4849</v>
      </c>
      <c r="L425" s="733">
        <v>0</v>
      </c>
      <c r="M425" s="734">
        <v>0</v>
      </c>
      <c r="N425" s="931"/>
      <c r="O425" s="530">
        <f t="shared" si="755"/>
        <v>0</v>
      </c>
      <c r="P425" s="530">
        <f t="shared" si="756"/>
        <v>0</v>
      </c>
      <c r="Q425" s="646"/>
      <c r="R425" s="536"/>
      <c r="S425" s="536"/>
      <c r="T425" s="536"/>
      <c r="U425" s="536"/>
      <c r="V425" s="536"/>
      <c r="W425" s="683" t="str">
        <f>IF(SUM(Q425:V425)=X425,"OK",SUM(Q425:V425)-X425)</f>
        <v>OK</v>
      </c>
      <c r="X425" s="141"/>
      <c r="Y425" s="141"/>
      <c r="Z425" s="552"/>
      <c r="AA425" s="552"/>
      <c r="AB425" s="683" t="str">
        <f>IF(SUM(Z425:AA425)=AC425,"OK",SUM(Z425:AA425)-AC425)</f>
        <v>OK</v>
      </c>
      <c r="AC425" s="593"/>
      <c r="AD425" s="530">
        <f t="shared" si="759"/>
        <v>0</v>
      </c>
      <c r="AE425" s="842">
        <f t="shared" si="760"/>
        <v>0</v>
      </c>
      <c r="AF425" s="931"/>
      <c r="AG425" s="530">
        <f t="shared" si="761"/>
        <v>0</v>
      </c>
      <c r="AH425" s="530">
        <f t="shared" si="762"/>
        <v>0</v>
      </c>
      <c r="AI425" s="641"/>
      <c r="AJ425" s="537"/>
      <c r="AK425" s="537"/>
      <c r="AL425" s="537"/>
      <c r="AM425" s="537"/>
      <c r="AN425" s="537"/>
      <c r="AO425" s="683" t="str">
        <f>IF(SUM(AI425:AN425)=AP425,"OK",SUM(AI425:AN425)-AP425)</f>
        <v>OK</v>
      </c>
      <c r="AP425" s="141"/>
      <c r="AQ425" s="141"/>
      <c r="AR425" s="552"/>
      <c r="AS425" s="552"/>
      <c r="AT425" s="683" t="str">
        <f>IF(SUM(AR425:AS425)=AU425,"OK",SUM(AR425:AS425)-AU425)</f>
        <v>OK</v>
      </c>
      <c r="AU425" s="593"/>
      <c r="AV425" s="530">
        <f t="shared" si="765"/>
        <v>0</v>
      </c>
      <c r="AW425" s="842">
        <f t="shared" si="766"/>
        <v>0</v>
      </c>
      <c r="AX425" s="115">
        <f t="shared" si="767"/>
        <v>0</v>
      </c>
      <c r="AY425" s="5">
        <f t="shared" si="768"/>
        <v>0</v>
      </c>
      <c r="AZ425" s="7">
        <f>AY425-AX425</f>
        <v>0</v>
      </c>
      <c r="BA425" s="335" t="e">
        <f>AZ425/AX425</f>
        <v>#DIV/0!</v>
      </c>
      <c r="BB425" s="23">
        <f t="shared" si="771"/>
        <v>0</v>
      </c>
      <c r="BC425" s="5">
        <f>AW425</f>
        <v>0</v>
      </c>
      <c r="BD425" s="7">
        <f>BC425-BB425</f>
        <v>0</v>
      </c>
      <c r="BE425" s="335" t="e">
        <f>BD425/BB425</f>
        <v>#DIV/0!</v>
      </c>
      <c r="BF425" s="667"/>
      <c r="BG425" s="826" t="str">
        <f t="shared" si="775"/>
        <v>41.40</v>
      </c>
      <c r="BH425" s="668" t="b">
        <f>COUNTIF('Codes SEC'!$B$2:$B$250,Ministres!BG425)&gt;0</f>
        <v>1</v>
      </c>
      <c r="BI425" s="667"/>
      <c r="BJ425" s="667"/>
      <c r="BK425" s="667"/>
      <c r="BL425" s="667"/>
      <c r="BM425" s="667"/>
      <c r="BN425" s="667"/>
    </row>
    <row r="426" spans="1:66" s="4" customFormat="1" ht="35.1" customHeight="1" x14ac:dyDescent="0.25">
      <c r="A426" s="222" t="s">
        <v>39</v>
      </c>
      <c r="B426" s="112">
        <v>10</v>
      </c>
      <c r="C426" s="116" t="s">
        <v>149</v>
      </c>
      <c r="D426" s="620">
        <v>1000</v>
      </c>
      <c r="E426" s="32"/>
      <c r="F426" s="117">
        <v>19</v>
      </c>
      <c r="G426" s="700" t="s">
        <v>5613</v>
      </c>
      <c r="H426" s="878" t="str">
        <f t="shared" si="776"/>
        <v>122</v>
      </c>
      <c r="I426" s="397">
        <v>84140000</v>
      </c>
      <c r="J426" s="380" t="s">
        <v>4436</v>
      </c>
      <c r="K426" s="494" t="s">
        <v>4437</v>
      </c>
      <c r="L426" s="726">
        <v>0</v>
      </c>
      <c r="M426" s="727">
        <v>0</v>
      </c>
      <c r="N426" s="931"/>
      <c r="O426" s="530">
        <f t="shared" si="755"/>
        <v>0</v>
      </c>
      <c r="P426" s="530">
        <f t="shared" si="756"/>
        <v>0</v>
      </c>
      <c r="Q426" s="646"/>
      <c r="R426" s="536"/>
      <c r="S426" s="536"/>
      <c r="T426" s="536"/>
      <c r="U426" s="536"/>
      <c r="V426" s="536"/>
      <c r="W426" s="683" t="str">
        <f t="shared" si="757"/>
        <v>OK</v>
      </c>
      <c r="X426" s="141"/>
      <c r="Y426" s="141"/>
      <c r="Z426" s="552"/>
      <c r="AA426" s="552"/>
      <c r="AB426" s="683" t="str">
        <f t="shared" si="758"/>
        <v>OK</v>
      </c>
      <c r="AC426" s="593"/>
      <c r="AD426" s="530">
        <f t="shared" si="759"/>
        <v>0</v>
      </c>
      <c r="AE426" s="842">
        <f t="shared" si="760"/>
        <v>0</v>
      </c>
      <c r="AF426" s="931"/>
      <c r="AG426" s="530">
        <f t="shared" si="761"/>
        <v>0</v>
      </c>
      <c r="AH426" s="530">
        <f t="shared" si="762"/>
        <v>0</v>
      </c>
      <c r="AI426" s="641"/>
      <c r="AJ426" s="537"/>
      <c r="AK426" s="537"/>
      <c r="AL426" s="537"/>
      <c r="AM426" s="537"/>
      <c r="AN426" s="537"/>
      <c r="AO426" s="683" t="str">
        <f t="shared" si="763"/>
        <v>OK</v>
      </c>
      <c r="AP426" s="141"/>
      <c r="AQ426" s="141"/>
      <c r="AR426" s="552"/>
      <c r="AS426" s="552"/>
      <c r="AT426" s="683" t="str">
        <f t="shared" si="764"/>
        <v>OK</v>
      </c>
      <c r="AU426" s="593"/>
      <c r="AV426" s="530">
        <f t="shared" si="765"/>
        <v>0</v>
      </c>
      <c r="AW426" s="842">
        <f t="shared" si="766"/>
        <v>0</v>
      </c>
      <c r="AX426" s="115">
        <f t="shared" ref="AX426:AX448" si="788">L426</f>
        <v>0</v>
      </c>
      <c r="AY426" s="5">
        <f t="shared" ref="AY426:AY448" si="789">AE426</f>
        <v>0</v>
      </c>
      <c r="AZ426" s="7">
        <f t="shared" si="783"/>
        <v>0</v>
      </c>
      <c r="BA426" s="335" t="e">
        <f t="shared" si="784"/>
        <v>#DIV/0!</v>
      </c>
      <c r="BB426" s="23">
        <f t="shared" ref="BB426:BB448" si="790">M426</f>
        <v>0</v>
      </c>
      <c r="BC426" s="5">
        <f t="shared" si="785"/>
        <v>0</v>
      </c>
      <c r="BD426" s="7">
        <f t="shared" si="786"/>
        <v>0</v>
      </c>
      <c r="BE426" s="335" t="e">
        <f t="shared" si="787"/>
        <v>#DIV/0!</v>
      </c>
      <c r="BF426" s="41"/>
      <c r="BG426" s="826" t="str">
        <f t="shared" ref="BG426:BG448" si="791">RIGHT(LEFT(I426,3),2)&amp;"."&amp;RIGHT(LEFT(I426,5),2)</f>
        <v>41.40</v>
      </c>
      <c r="BH426" s="607" t="b">
        <f>COUNTIF('Codes SEC'!$B$2:$B$250,Ministres!BG426)&gt;0</f>
        <v>1</v>
      </c>
      <c r="BI426" s="41"/>
      <c r="BJ426" s="41"/>
      <c r="BK426" s="41"/>
      <c r="BL426" s="41"/>
      <c r="BM426" s="41"/>
      <c r="BN426" s="41"/>
    </row>
    <row r="427" spans="1:66" s="4" customFormat="1" ht="35.1" customHeight="1" x14ac:dyDescent="0.25">
      <c r="A427" s="222" t="s">
        <v>39</v>
      </c>
      <c r="B427" s="112">
        <v>10</v>
      </c>
      <c r="C427" s="116" t="s">
        <v>149</v>
      </c>
      <c r="D427" s="620">
        <v>1000</v>
      </c>
      <c r="E427" s="32"/>
      <c r="F427" s="117">
        <v>19</v>
      </c>
      <c r="G427" s="700" t="s">
        <v>5613</v>
      </c>
      <c r="H427" s="878" t="str">
        <f t="shared" si="776"/>
        <v>122</v>
      </c>
      <c r="I427" s="397">
        <v>84140000</v>
      </c>
      <c r="J427" s="380" t="s">
        <v>4438</v>
      </c>
      <c r="K427" s="494" t="s">
        <v>4439</v>
      </c>
      <c r="L427" s="726">
        <v>0</v>
      </c>
      <c r="M427" s="727">
        <v>0</v>
      </c>
      <c r="N427" s="931"/>
      <c r="O427" s="530">
        <f t="shared" si="755"/>
        <v>0</v>
      </c>
      <c r="P427" s="530">
        <f t="shared" si="756"/>
        <v>0</v>
      </c>
      <c r="Q427" s="646"/>
      <c r="R427" s="536"/>
      <c r="S427" s="536"/>
      <c r="T427" s="536"/>
      <c r="U427" s="536"/>
      <c r="V427" s="536"/>
      <c r="W427" s="683" t="str">
        <f t="shared" si="757"/>
        <v>OK</v>
      </c>
      <c r="X427" s="141"/>
      <c r="Y427" s="141"/>
      <c r="Z427" s="552"/>
      <c r="AA427" s="552"/>
      <c r="AB427" s="683" t="str">
        <f t="shared" si="758"/>
        <v>OK</v>
      </c>
      <c r="AC427" s="593"/>
      <c r="AD427" s="530">
        <f t="shared" si="759"/>
        <v>0</v>
      </c>
      <c r="AE427" s="842">
        <f t="shared" si="760"/>
        <v>0</v>
      </c>
      <c r="AF427" s="931"/>
      <c r="AG427" s="530">
        <f t="shared" si="761"/>
        <v>0</v>
      </c>
      <c r="AH427" s="530">
        <f t="shared" si="762"/>
        <v>0</v>
      </c>
      <c r="AI427" s="641"/>
      <c r="AJ427" s="537"/>
      <c r="AK427" s="537"/>
      <c r="AL427" s="537"/>
      <c r="AM427" s="537"/>
      <c r="AN427" s="537"/>
      <c r="AO427" s="683" t="str">
        <f t="shared" si="763"/>
        <v>OK</v>
      </c>
      <c r="AP427" s="141"/>
      <c r="AQ427" s="141"/>
      <c r="AR427" s="552"/>
      <c r="AS427" s="552"/>
      <c r="AT427" s="683" t="str">
        <f t="shared" si="764"/>
        <v>OK</v>
      </c>
      <c r="AU427" s="593"/>
      <c r="AV427" s="530">
        <f t="shared" si="765"/>
        <v>0</v>
      </c>
      <c r="AW427" s="842">
        <f t="shared" si="766"/>
        <v>0</v>
      </c>
      <c r="AX427" s="115">
        <f t="shared" si="788"/>
        <v>0</v>
      </c>
      <c r="AY427" s="5">
        <f t="shared" si="789"/>
        <v>0</v>
      </c>
      <c r="AZ427" s="7">
        <f t="shared" si="783"/>
        <v>0</v>
      </c>
      <c r="BA427" s="335" t="e">
        <f t="shared" si="784"/>
        <v>#DIV/0!</v>
      </c>
      <c r="BB427" s="23">
        <f t="shared" si="790"/>
        <v>0</v>
      </c>
      <c r="BC427" s="5">
        <f t="shared" si="785"/>
        <v>0</v>
      </c>
      <c r="BD427" s="7">
        <f t="shared" si="786"/>
        <v>0</v>
      </c>
      <c r="BE427" s="335" t="e">
        <f t="shared" si="787"/>
        <v>#DIV/0!</v>
      </c>
      <c r="BF427" s="41"/>
      <c r="BG427" s="826" t="str">
        <f t="shared" si="791"/>
        <v>41.40</v>
      </c>
      <c r="BH427" s="607" t="b">
        <f>COUNTIF('Codes SEC'!$B$2:$B$250,Ministres!BG427)&gt;0</f>
        <v>1</v>
      </c>
      <c r="BI427" s="41"/>
      <c r="BJ427" s="41"/>
      <c r="BK427" s="41"/>
      <c r="BL427" s="41"/>
      <c r="BM427" s="41"/>
      <c r="BN427" s="41"/>
    </row>
    <row r="428" spans="1:66" s="203" customFormat="1" ht="35.1" customHeight="1" x14ac:dyDescent="0.25">
      <c r="A428" s="21" t="s">
        <v>39</v>
      </c>
      <c r="B428" s="112" t="s">
        <v>5018</v>
      </c>
      <c r="C428" s="120" t="s">
        <v>149</v>
      </c>
      <c r="D428" s="620">
        <v>1000</v>
      </c>
      <c r="E428" s="278"/>
      <c r="F428" s="116">
        <v>19</v>
      </c>
      <c r="G428" s="700" t="s">
        <v>5613</v>
      </c>
      <c r="H428" s="878" t="str">
        <f t="shared" si="776"/>
        <v>122</v>
      </c>
      <c r="I428" s="397">
        <v>84140000</v>
      </c>
      <c r="J428" s="380" t="s">
        <v>4860</v>
      </c>
      <c r="K428" s="408" t="s">
        <v>4861</v>
      </c>
      <c r="L428" s="733">
        <v>0</v>
      </c>
      <c r="M428" s="734">
        <v>0</v>
      </c>
      <c r="N428" s="931"/>
      <c r="O428" s="530">
        <f t="shared" si="755"/>
        <v>0</v>
      </c>
      <c r="P428" s="530">
        <f t="shared" si="756"/>
        <v>0</v>
      </c>
      <c r="Q428" s="646"/>
      <c r="R428" s="536"/>
      <c r="S428" s="536"/>
      <c r="T428" s="536"/>
      <c r="U428" s="536"/>
      <c r="V428" s="536"/>
      <c r="W428" s="683" t="str">
        <f t="shared" si="757"/>
        <v>OK</v>
      </c>
      <c r="X428" s="141"/>
      <c r="Y428" s="141"/>
      <c r="Z428" s="552"/>
      <c r="AA428" s="552"/>
      <c r="AB428" s="683" t="str">
        <f t="shared" si="758"/>
        <v>OK</v>
      </c>
      <c r="AC428" s="593"/>
      <c r="AD428" s="530">
        <f t="shared" si="759"/>
        <v>0</v>
      </c>
      <c r="AE428" s="842">
        <f t="shared" si="760"/>
        <v>0</v>
      </c>
      <c r="AF428" s="931"/>
      <c r="AG428" s="530">
        <f t="shared" si="761"/>
        <v>0</v>
      </c>
      <c r="AH428" s="530">
        <f t="shared" si="762"/>
        <v>0</v>
      </c>
      <c r="AI428" s="641"/>
      <c r="AJ428" s="537"/>
      <c r="AK428" s="537"/>
      <c r="AL428" s="537"/>
      <c r="AM428" s="537"/>
      <c r="AN428" s="537"/>
      <c r="AO428" s="683" t="str">
        <f t="shared" si="763"/>
        <v>OK</v>
      </c>
      <c r="AP428" s="141"/>
      <c r="AQ428" s="141"/>
      <c r="AR428" s="552"/>
      <c r="AS428" s="552"/>
      <c r="AT428" s="683" t="str">
        <f t="shared" si="764"/>
        <v>OK</v>
      </c>
      <c r="AU428" s="593"/>
      <c r="AV428" s="530">
        <f t="shared" si="765"/>
        <v>0</v>
      </c>
      <c r="AW428" s="842">
        <f t="shared" si="766"/>
        <v>0</v>
      </c>
      <c r="AX428" s="115">
        <f t="shared" si="788"/>
        <v>0</v>
      </c>
      <c r="AY428" s="5">
        <f t="shared" si="789"/>
        <v>0</v>
      </c>
      <c r="AZ428" s="7">
        <f t="shared" si="783"/>
        <v>0</v>
      </c>
      <c r="BA428" s="335" t="e">
        <f t="shared" si="784"/>
        <v>#DIV/0!</v>
      </c>
      <c r="BB428" s="23">
        <f t="shared" si="790"/>
        <v>0</v>
      </c>
      <c r="BC428" s="5">
        <f t="shared" si="785"/>
        <v>0</v>
      </c>
      <c r="BD428" s="7">
        <f t="shared" si="786"/>
        <v>0</v>
      </c>
      <c r="BE428" s="335" t="e">
        <f t="shared" si="787"/>
        <v>#DIV/0!</v>
      </c>
      <c r="BF428" s="667"/>
      <c r="BG428" s="826" t="str">
        <f t="shared" si="791"/>
        <v>41.40</v>
      </c>
      <c r="BH428" s="668" t="b">
        <f>COUNTIF('Codes SEC'!$B$2:$B$250,Ministres!BG428)&gt;0</f>
        <v>1</v>
      </c>
      <c r="BI428" s="667"/>
      <c r="BJ428" s="667"/>
      <c r="BK428" s="667"/>
      <c r="BL428" s="667"/>
      <c r="BM428" s="667"/>
      <c r="BN428" s="667"/>
    </row>
    <row r="429" spans="1:66" s="203" customFormat="1" ht="35.1" customHeight="1" x14ac:dyDescent="0.25">
      <c r="A429" s="21" t="s">
        <v>39</v>
      </c>
      <c r="B429" s="112" t="s">
        <v>5018</v>
      </c>
      <c r="C429" s="120" t="s">
        <v>149</v>
      </c>
      <c r="D429" s="620">
        <v>1000</v>
      </c>
      <c r="E429" s="278"/>
      <c r="F429" s="116">
        <v>19</v>
      </c>
      <c r="G429" s="700" t="s">
        <v>5613</v>
      </c>
      <c r="H429" s="878" t="str">
        <f t="shared" si="776"/>
        <v>122</v>
      </c>
      <c r="I429" s="397">
        <v>84140000</v>
      </c>
      <c r="J429" s="380" t="s">
        <v>4899</v>
      </c>
      <c r="K429" s="408" t="s">
        <v>4900</v>
      </c>
      <c r="L429" s="733">
        <v>0</v>
      </c>
      <c r="M429" s="734">
        <v>0</v>
      </c>
      <c r="N429" s="931"/>
      <c r="O429" s="530">
        <f t="shared" si="755"/>
        <v>0</v>
      </c>
      <c r="P429" s="530">
        <f t="shared" si="756"/>
        <v>0</v>
      </c>
      <c r="Q429" s="646"/>
      <c r="R429" s="536"/>
      <c r="S429" s="536"/>
      <c r="T429" s="536"/>
      <c r="U429" s="536"/>
      <c r="V429" s="536"/>
      <c r="W429" s="683" t="str">
        <f t="shared" si="757"/>
        <v>OK</v>
      </c>
      <c r="X429" s="141"/>
      <c r="Y429" s="141"/>
      <c r="Z429" s="552"/>
      <c r="AA429" s="552"/>
      <c r="AB429" s="683" t="str">
        <f t="shared" si="758"/>
        <v>OK</v>
      </c>
      <c r="AC429" s="593"/>
      <c r="AD429" s="530">
        <f t="shared" si="759"/>
        <v>0</v>
      </c>
      <c r="AE429" s="842">
        <f t="shared" si="760"/>
        <v>0</v>
      </c>
      <c r="AF429" s="931"/>
      <c r="AG429" s="530">
        <f t="shared" si="761"/>
        <v>0</v>
      </c>
      <c r="AH429" s="530">
        <f t="shared" si="762"/>
        <v>0</v>
      </c>
      <c r="AI429" s="641"/>
      <c r="AJ429" s="537"/>
      <c r="AK429" s="537"/>
      <c r="AL429" s="537"/>
      <c r="AM429" s="537"/>
      <c r="AN429" s="537"/>
      <c r="AO429" s="683" t="str">
        <f t="shared" si="763"/>
        <v>OK</v>
      </c>
      <c r="AP429" s="141"/>
      <c r="AQ429" s="141"/>
      <c r="AR429" s="552"/>
      <c r="AS429" s="552"/>
      <c r="AT429" s="683" t="str">
        <f t="shared" si="764"/>
        <v>OK</v>
      </c>
      <c r="AU429" s="593"/>
      <c r="AV429" s="530">
        <f t="shared" si="765"/>
        <v>0</v>
      </c>
      <c r="AW429" s="842">
        <f t="shared" si="766"/>
        <v>0</v>
      </c>
      <c r="AX429" s="115">
        <f t="shared" si="788"/>
        <v>0</v>
      </c>
      <c r="AY429" s="5">
        <f t="shared" si="789"/>
        <v>0</v>
      </c>
      <c r="AZ429" s="7">
        <f t="shared" si="783"/>
        <v>0</v>
      </c>
      <c r="BA429" s="335" t="e">
        <f t="shared" si="784"/>
        <v>#DIV/0!</v>
      </c>
      <c r="BB429" s="23">
        <f t="shared" si="790"/>
        <v>0</v>
      </c>
      <c r="BC429" s="5">
        <f t="shared" si="785"/>
        <v>0</v>
      </c>
      <c r="BD429" s="7">
        <f t="shared" si="786"/>
        <v>0</v>
      </c>
      <c r="BE429" s="335" t="e">
        <f t="shared" si="787"/>
        <v>#DIV/0!</v>
      </c>
      <c r="BF429" s="667"/>
      <c r="BG429" s="826" t="str">
        <f t="shared" si="791"/>
        <v>41.40</v>
      </c>
      <c r="BH429" s="668" t="b">
        <f>COUNTIF('Codes SEC'!$B$2:$B$250,Ministres!BG429)&gt;0</f>
        <v>1</v>
      </c>
      <c r="BI429" s="667"/>
      <c r="BJ429" s="667"/>
      <c r="BK429" s="667"/>
      <c r="BL429" s="667"/>
      <c r="BM429" s="667"/>
      <c r="BN429" s="667"/>
    </row>
    <row r="430" spans="1:66" s="203" customFormat="1" ht="35.1" customHeight="1" x14ac:dyDescent="0.25">
      <c r="A430" s="21" t="s">
        <v>39</v>
      </c>
      <c r="B430" s="112" t="s">
        <v>5018</v>
      </c>
      <c r="C430" s="120" t="s">
        <v>149</v>
      </c>
      <c r="D430" s="620">
        <v>1000</v>
      </c>
      <c r="E430" s="278"/>
      <c r="F430" s="116">
        <v>19</v>
      </c>
      <c r="G430" s="700" t="s">
        <v>5613</v>
      </c>
      <c r="H430" s="878" t="str">
        <f t="shared" si="776"/>
        <v>122</v>
      </c>
      <c r="I430" s="397">
        <v>84140000</v>
      </c>
      <c r="J430" s="380" t="s">
        <v>4931</v>
      </c>
      <c r="K430" s="408" t="s">
        <v>4932</v>
      </c>
      <c r="L430" s="733">
        <v>0</v>
      </c>
      <c r="M430" s="734">
        <v>0</v>
      </c>
      <c r="N430" s="931"/>
      <c r="O430" s="530">
        <f t="shared" si="755"/>
        <v>0</v>
      </c>
      <c r="P430" s="530">
        <f t="shared" si="756"/>
        <v>0</v>
      </c>
      <c r="Q430" s="646"/>
      <c r="R430" s="536"/>
      <c r="S430" s="536"/>
      <c r="T430" s="536"/>
      <c r="U430" s="536"/>
      <c r="V430" s="536"/>
      <c r="W430" s="683" t="str">
        <f t="shared" si="757"/>
        <v>OK</v>
      </c>
      <c r="X430" s="141"/>
      <c r="Y430" s="141"/>
      <c r="Z430" s="552"/>
      <c r="AA430" s="552"/>
      <c r="AB430" s="683" t="str">
        <f t="shared" si="758"/>
        <v>OK</v>
      </c>
      <c r="AC430" s="593"/>
      <c r="AD430" s="530">
        <f t="shared" si="759"/>
        <v>0</v>
      </c>
      <c r="AE430" s="842">
        <f t="shared" si="760"/>
        <v>0</v>
      </c>
      <c r="AF430" s="931"/>
      <c r="AG430" s="530">
        <f t="shared" si="761"/>
        <v>0</v>
      </c>
      <c r="AH430" s="530">
        <f t="shared" si="762"/>
        <v>0</v>
      </c>
      <c r="AI430" s="641"/>
      <c r="AJ430" s="537"/>
      <c r="AK430" s="537"/>
      <c r="AL430" s="537"/>
      <c r="AM430" s="537"/>
      <c r="AN430" s="537"/>
      <c r="AO430" s="683" t="str">
        <f t="shared" si="763"/>
        <v>OK</v>
      </c>
      <c r="AP430" s="141"/>
      <c r="AQ430" s="141"/>
      <c r="AR430" s="552"/>
      <c r="AS430" s="552"/>
      <c r="AT430" s="683" t="str">
        <f t="shared" si="764"/>
        <v>OK</v>
      </c>
      <c r="AU430" s="593"/>
      <c r="AV430" s="530">
        <f t="shared" si="765"/>
        <v>0</v>
      </c>
      <c r="AW430" s="842">
        <f t="shared" si="766"/>
        <v>0</v>
      </c>
      <c r="AX430" s="115">
        <f t="shared" si="788"/>
        <v>0</v>
      </c>
      <c r="AY430" s="5">
        <f t="shared" si="789"/>
        <v>0</v>
      </c>
      <c r="AZ430" s="7">
        <f t="shared" si="783"/>
        <v>0</v>
      </c>
      <c r="BA430" s="335" t="e">
        <f t="shared" si="784"/>
        <v>#DIV/0!</v>
      </c>
      <c r="BB430" s="23">
        <f t="shared" si="790"/>
        <v>0</v>
      </c>
      <c r="BC430" s="5">
        <f t="shared" si="785"/>
        <v>0</v>
      </c>
      <c r="BD430" s="7">
        <f t="shared" si="786"/>
        <v>0</v>
      </c>
      <c r="BE430" s="335" t="e">
        <f t="shared" si="787"/>
        <v>#DIV/0!</v>
      </c>
      <c r="BF430" s="667"/>
      <c r="BG430" s="826" t="str">
        <f t="shared" si="791"/>
        <v>41.40</v>
      </c>
      <c r="BH430" s="668" t="b">
        <f>COUNTIF('Codes SEC'!$B$2:$B$250,Ministres!BG430)&gt;0</f>
        <v>1</v>
      </c>
      <c r="BI430" s="667"/>
      <c r="BJ430" s="667"/>
      <c r="BK430" s="667"/>
      <c r="BL430" s="667"/>
      <c r="BM430" s="667"/>
      <c r="BN430" s="667"/>
    </row>
    <row r="431" spans="1:66" ht="35.1" customHeight="1" x14ac:dyDescent="0.25">
      <c r="A431" s="222" t="s">
        <v>39</v>
      </c>
      <c r="B431" s="112" t="s">
        <v>5018</v>
      </c>
      <c r="C431" s="116" t="s">
        <v>196</v>
      </c>
      <c r="D431" s="620">
        <v>1000</v>
      </c>
      <c r="E431" s="278"/>
      <c r="F431" s="116">
        <v>19</v>
      </c>
      <c r="G431" s="700" t="s">
        <v>5613</v>
      </c>
      <c r="H431" s="888" t="str">
        <f t="shared" si="776"/>
        <v>122</v>
      </c>
      <c r="I431" s="580">
        <v>84140000</v>
      </c>
      <c r="J431" s="689" t="s">
        <v>5871</v>
      </c>
      <c r="K431" s="411" t="s">
        <v>5872</v>
      </c>
      <c r="L431" s="733">
        <v>0</v>
      </c>
      <c r="M431" s="734">
        <v>0</v>
      </c>
      <c r="N431" s="931"/>
      <c r="O431" s="530">
        <f t="shared" si="755"/>
        <v>0</v>
      </c>
      <c r="P431" s="530">
        <f t="shared" si="756"/>
        <v>0</v>
      </c>
      <c r="Q431" s="646"/>
      <c r="R431" s="536"/>
      <c r="S431" s="536"/>
      <c r="T431" s="536"/>
      <c r="U431" s="536"/>
      <c r="V431" s="536"/>
      <c r="W431" s="683" t="str">
        <f t="shared" si="757"/>
        <v>OK</v>
      </c>
      <c r="X431" s="141"/>
      <c r="Y431" s="141"/>
      <c r="Z431" s="552"/>
      <c r="AA431" s="552"/>
      <c r="AB431" s="683" t="str">
        <f t="shared" si="758"/>
        <v>OK</v>
      </c>
      <c r="AC431" s="593"/>
      <c r="AD431" s="530">
        <f t="shared" si="759"/>
        <v>0</v>
      </c>
      <c r="AE431" s="842">
        <f t="shared" si="760"/>
        <v>0</v>
      </c>
      <c r="AF431" s="931"/>
      <c r="AG431" s="530">
        <f t="shared" si="761"/>
        <v>0</v>
      </c>
      <c r="AH431" s="530">
        <f t="shared" si="762"/>
        <v>0</v>
      </c>
      <c r="AI431" s="641"/>
      <c r="AJ431" s="537"/>
      <c r="AK431" s="537"/>
      <c r="AL431" s="537"/>
      <c r="AM431" s="537"/>
      <c r="AN431" s="537"/>
      <c r="AO431" s="683" t="str">
        <f t="shared" si="763"/>
        <v>OK</v>
      </c>
      <c r="AP431" s="141"/>
      <c r="AQ431" s="141"/>
      <c r="AR431" s="552"/>
      <c r="AS431" s="552"/>
      <c r="AT431" s="683" t="str">
        <f t="shared" si="764"/>
        <v>OK</v>
      </c>
      <c r="AU431" s="593"/>
      <c r="AV431" s="530">
        <f t="shared" si="765"/>
        <v>0</v>
      </c>
      <c r="AW431" s="842">
        <f t="shared" si="766"/>
        <v>0</v>
      </c>
      <c r="AX431" s="115">
        <f t="shared" si="788"/>
        <v>0</v>
      </c>
      <c r="AY431" s="5">
        <f t="shared" si="789"/>
        <v>0</v>
      </c>
      <c r="AZ431" s="7">
        <f>AY431-AX431</f>
        <v>0</v>
      </c>
      <c r="BA431" s="335" t="e">
        <f>AZ431/AX431</f>
        <v>#DIV/0!</v>
      </c>
      <c r="BB431" s="23">
        <f t="shared" si="790"/>
        <v>0</v>
      </c>
      <c r="BC431" s="5">
        <f>AW431</f>
        <v>0</v>
      </c>
      <c r="BD431" s="7">
        <f>BC431-BB431</f>
        <v>0</v>
      </c>
      <c r="BE431" s="335" t="e">
        <f>BD431/BB431</f>
        <v>#DIV/0!</v>
      </c>
      <c r="BG431" s="826" t="str">
        <f t="shared" si="791"/>
        <v>41.40</v>
      </c>
      <c r="BH431" s="607" t="b">
        <f>COUNTIF('Codes SEC'!$B$2:$B$250,Ministres!BG431)&gt;0</f>
        <v>1</v>
      </c>
    </row>
    <row r="432" spans="1:66" s="203" customFormat="1" ht="35.1" customHeight="1" x14ac:dyDescent="0.25">
      <c r="A432" s="21" t="s">
        <v>39</v>
      </c>
      <c r="B432" s="112" t="s">
        <v>5018</v>
      </c>
      <c r="C432" s="120" t="s">
        <v>149</v>
      </c>
      <c r="D432" s="620">
        <v>1000</v>
      </c>
      <c r="E432" s="278"/>
      <c r="F432" s="116">
        <v>19</v>
      </c>
      <c r="G432" s="700" t="s">
        <v>5613</v>
      </c>
      <c r="H432" s="878" t="str">
        <f t="shared" si="776"/>
        <v>122</v>
      </c>
      <c r="I432" s="397">
        <v>84312000</v>
      </c>
      <c r="J432" s="380" t="s">
        <v>4871</v>
      </c>
      <c r="K432" s="408" t="s">
        <v>4872</v>
      </c>
      <c r="L432" s="733">
        <v>0</v>
      </c>
      <c r="M432" s="734">
        <v>0</v>
      </c>
      <c r="N432" s="931"/>
      <c r="O432" s="530">
        <f t="shared" si="755"/>
        <v>0</v>
      </c>
      <c r="P432" s="530">
        <f t="shared" si="756"/>
        <v>0</v>
      </c>
      <c r="Q432" s="646"/>
      <c r="R432" s="536"/>
      <c r="S432" s="536"/>
      <c r="T432" s="536"/>
      <c r="U432" s="536"/>
      <c r="V432" s="536"/>
      <c r="W432" s="683" t="str">
        <f>IF(SUM(Q432:V432)=X432,"OK",SUM(Q432:V432)-X432)</f>
        <v>OK</v>
      </c>
      <c r="X432" s="141"/>
      <c r="Y432" s="141"/>
      <c r="Z432" s="552"/>
      <c r="AA432" s="552"/>
      <c r="AB432" s="683" t="str">
        <f>IF(SUM(Z432:AA432)=AC432,"OK",SUM(Z432:AA432)-AC432)</f>
        <v>OK</v>
      </c>
      <c r="AC432" s="593"/>
      <c r="AD432" s="530">
        <f t="shared" si="759"/>
        <v>0</v>
      </c>
      <c r="AE432" s="842">
        <f t="shared" si="760"/>
        <v>0</v>
      </c>
      <c r="AF432" s="931"/>
      <c r="AG432" s="530">
        <f t="shared" si="761"/>
        <v>0</v>
      </c>
      <c r="AH432" s="530">
        <f t="shared" si="762"/>
        <v>0</v>
      </c>
      <c r="AI432" s="641"/>
      <c r="AJ432" s="537"/>
      <c r="AK432" s="537"/>
      <c r="AL432" s="537"/>
      <c r="AM432" s="537"/>
      <c r="AN432" s="537"/>
      <c r="AO432" s="683" t="str">
        <f>IF(SUM(AI432:AN432)=AP432,"OK",SUM(AI432:AN432)-AP432)</f>
        <v>OK</v>
      </c>
      <c r="AP432" s="141"/>
      <c r="AQ432" s="141"/>
      <c r="AR432" s="552"/>
      <c r="AS432" s="552"/>
      <c r="AT432" s="683" t="str">
        <f>IF(SUM(AR432:AS432)=AU432,"OK",SUM(AR432:AS432)-AU432)</f>
        <v>OK</v>
      </c>
      <c r="AU432" s="593"/>
      <c r="AV432" s="530">
        <f t="shared" si="765"/>
        <v>0</v>
      </c>
      <c r="AW432" s="842">
        <f t="shared" si="766"/>
        <v>0</v>
      </c>
      <c r="AX432" s="115">
        <f t="shared" si="788"/>
        <v>0</v>
      </c>
      <c r="AY432" s="5">
        <f t="shared" si="789"/>
        <v>0</v>
      </c>
      <c r="AZ432" s="7">
        <f>AY432-AX432</f>
        <v>0</v>
      </c>
      <c r="BA432" s="335" t="e">
        <f>AZ432/AX432</f>
        <v>#DIV/0!</v>
      </c>
      <c r="BB432" s="23">
        <f t="shared" si="790"/>
        <v>0</v>
      </c>
      <c r="BC432" s="5">
        <f>AW432</f>
        <v>0</v>
      </c>
      <c r="BD432" s="7">
        <f>BC432-BB432</f>
        <v>0</v>
      </c>
      <c r="BE432" s="335" t="e">
        <f>BD432/BB432</f>
        <v>#DIV/0!</v>
      </c>
      <c r="BF432" s="667"/>
      <c r="BG432" s="826" t="str">
        <f t="shared" si="791"/>
        <v>43.12</v>
      </c>
      <c r="BH432" s="668" t="b">
        <f>COUNTIF('Codes SEC'!$B$2:$B$250,Ministres!BG432)&gt;0</f>
        <v>1</v>
      </c>
      <c r="BI432" s="667"/>
      <c r="BJ432" s="667"/>
      <c r="BK432" s="667"/>
      <c r="BL432" s="667"/>
      <c r="BM432" s="667"/>
      <c r="BN432" s="667"/>
    </row>
    <row r="433" spans="1:66" ht="35.1" customHeight="1" x14ac:dyDescent="0.25">
      <c r="A433" s="222" t="s">
        <v>39</v>
      </c>
      <c r="B433" s="112" t="s">
        <v>5018</v>
      </c>
      <c r="C433" s="116" t="s">
        <v>149</v>
      </c>
      <c r="D433" s="620">
        <v>1000</v>
      </c>
      <c r="E433" s="278"/>
      <c r="F433" s="116">
        <v>19</v>
      </c>
      <c r="G433" s="700" t="s">
        <v>5613</v>
      </c>
      <c r="H433" s="888" t="str">
        <f t="shared" si="776"/>
        <v>122</v>
      </c>
      <c r="I433" s="580">
        <v>84312000</v>
      </c>
      <c r="J433" s="689" t="s">
        <v>5942</v>
      </c>
      <c r="K433" s="411" t="s">
        <v>5943</v>
      </c>
      <c r="L433" s="733">
        <v>0</v>
      </c>
      <c r="M433" s="734">
        <v>0</v>
      </c>
      <c r="N433" s="931"/>
      <c r="O433" s="530">
        <f t="shared" si="755"/>
        <v>0</v>
      </c>
      <c r="P433" s="530">
        <f t="shared" si="756"/>
        <v>0</v>
      </c>
      <c r="Q433" s="646"/>
      <c r="R433" s="536"/>
      <c r="S433" s="536"/>
      <c r="T433" s="536"/>
      <c r="U433" s="536"/>
      <c r="V433" s="536"/>
      <c r="W433" s="683" t="str">
        <f>IF(SUM(Q433:V433)=X433,"OK",SUM(Q433:V433)-X433)</f>
        <v>OK</v>
      </c>
      <c r="X433" s="141"/>
      <c r="Y433" s="141"/>
      <c r="Z433" s="552"/>
      <c r="AA433" s="552"/>
      <c r="AB433" s="683" t="str">
        <f>IF(SUM(Z433:AA433)=AC433,"OK",SUM(Z433:AA433)-AC433)</f>
        <v>OK</v>
      </c>
      <c r="AC433" s="593"/>
      <c r="AD433" s="530">
        <f t="shared" si="759"/>
        <v>0</v>
      </c>
      <c r="AE433" s="842">
        <f t="shared" si="760"/>
        <v>0</v>
      </c>
      <c r="AF433" s="931"/>
      <c r="AG433" s="530">
        <f t="shared" si="761"/>
        <v>0</v>
      </c>
      <c r="AH433" s="530">
        <f t="shared" si="762"/>
        <v>0</v>
      </c>
      <c r="AI433" s="641"/>
      <c r="AJ433" s="537"/>
      <c r="AK433" s="537"/>
      <c r="AL433" s="537"/>
      <c r="AM433" s="537"/>
      <c r="AN433" s="537"/>
      <c r="AO433" s="683" t="str">
        <f>IF(SUM(AI433:AN433)=AP433,"OK",SUM(AI433:AN433)-AP433)</f>
        <v>OK</v>
      </c>
      <c r="AP433" s="141"/>
      <c r="AQ433" s="141"/>
      <c r="AR433" s="552"/>
      <c r="AS433" s="552"/>
      <c r="AT433" s="683" t="str">
        <f>IF(SUM(AR433:AS433)=AU433,"OK",SUM(AR433:AS433)-AU433)</f>
        <v>OK</v>
      </c>
      <c r="AU433" s="593"/>
      <c r="AV433" s="530">
        <f t="shared" si="765"/>
        <v>0</v>
      </c>
      <c r="AW433" s="842">
        <f t="shared" si="766"/>
        <v>0</v>
      </c>
      <c r="AX433" s="115">
        <f t="shared" si="788"/>
        <v>0</v>
      </c>
      <c r="AY433" s="5">
        <f t="shared" si="789"/>
        <v>0</v>
      </c>
      <c r="AZ433" s="7">
        <f>AY433-AX433</f>
        <v>0</v>
      </c>
      <c r="BA433" s="335" t="e">
        <f>AZ433/AX433</f>
        <v>#DIV/0!</v>
      </c>
      <c r="BB433" s="23">
        <f t="shared" si="790"/>
        <v>0</v>
      </c>
      <c r="BC433" s="5">
        <f>AW433</f>
        <v>0</v>
      </c>
      <c r="BD433" s="7">
        <f>BC433-BB433</f>
        <v>0</v>
      </c>
      <c r="BE433" s="335" t="e">
        <f>BD433/BB433</f>
        <v>#DIV/0!</v>
      </c>
      <c r="BG433" s="826" t="str">
        <f t="shared" si="791"/>
        <v>43.12</v>
      </c>
      <c r="BH433" s="607" t="b">
        <f>COUNTIF('Codes SEC'!$B$2:$B$250,Ministres!BG433)&gt;0</f>
        <v>1</v>
      </c>
    </row>
    <row r="434" spans="1:66" s="4" customFormat="1" ht="35.1" customHeight="1" x14ac:dyDescent="0.25">
      <c r="A434" s="222" t="s">
        <v>39</v>
      </c>
      <c r="B434" s="112">
        <v>10</v>
      </c>
      <c r="C434" s="116" t="s">
        <v>149</v>
      </c>
      <c r="D434" s="620">
        <v>1000</v>
      </c>
      <c r="E434" s="32"/>
      <c r="F434" s="117">
        <v>19</v>
      </c>
      <c r="G434" s="700" t="s">
        <v>5613</v>
      </c>
      <c r="H434" s="878" t="str">
        <f t="shared" si="776"/>
        <v>122</v>
      </c>
      <c r="I434" s="397">
        <v>84316000</v>
      </c>
      <c r="J434" s="380" t="s">
        <v>4622</v>
      </c>
      <c r="K434" s="494" t="s">
        <v>4623</v>
      </c>
      <c r="L434" s="726">
        <v>0</v>
      </c>
      <c r="M434" s="727">
        <v>0</v>
      </c>
      <c r="N434" s="931"/>
      <c r="O434" s="530">
        <f t="shared" si="755"/>
        <v>0</v>
      </c>
      <c r="P434" s="530">
        <f t="shared" si="756"/>
        <v>0</v>
      </c>
      <c r="Q434" s="646"/>
      <c r="R434" s="536"/>
      <c r="S434" s="536"/>
      <c r="T434" s="536"/>
      <c r="U434" s="536"/>
      <c r="V434" s="536"/>
      <c r="W434" s="683" t="str">
        <f>IF(SUM(Q434:V434)=X434,"OK",SUM(Q434:V434)-X434)</f>
        <v>OK</v>
      </c>
      <c r="X434" s="141"/>
      <c r="Y434" s="141"/>
      <c r="Z434" s="552"/>
      <c r="AA434" s="552"/>
      <c r="AB434" s="683" t="str">
        <f>IF(SUM(Z434:AA434)=AC434,"OK",SUM(Z434:AA434)-AC434)</f>
        <v>OK</v>
      </c>
      <c r="AC434" s="593"/>
      <c r="AD434" s="530">
        <f t="shared" si="759"/>
        <v>0</v>
      </c>
      <c r="AE434" s="842">
        <f t="shared" si="760"/>
        <v>0</v>
      </c>
      <c r="AF434" s="931"/>
      <c r="AG434" s="530">
        <f t="shared" si="761"/>
        <v>0</v>
      </c>
      <c r="AH434" s="530">
        <f t="shared" si="762"/>
        <v>0</v>
      </c>
      <c r="AI434" s="641"/>
      <c r="AJ434" s="537"/>
      <c r="AK434" s="537"/>
      <c r="AL434" s="537"/>
      <c r="AM434" s="537"/>
      <c r="AN434" s="537"/>
      <c r="AO434" s="683" t="str">
        <f>IF(SUM(AI434:AN434)=AP434,"OK",SUM(AI434:AN434)-AP434)</f>
        <v>OK</v>
      </c>
      <c r="AP434" s="141"/>
      <c r="AQ434" s="141"/>
      <c r="AR434" s="552"/>
      <c r="AS434" s="552"/>
      <c r="AT434" s="683" t="str">
        <f>IF(SUM(AR434:AS434)=AU434,"OK",SUM(AR434:AS434)-AU434)</f>
        <v>OK</v>
      </c>
      <c r="AU434" s="593"/>
      <c r="AV434" s="530">
        <f t="shared" si="765"/>
        <v>0</v>
      </c>
      <c r="AW434" s="842">
        <f t="shared" si="766"/>
        <v>0</v>
      </c>
      <c r="AX434" s="115">
        <f t="shared" si="788"/>
        <v>0</v>
      </c>
      <c r="AY434" s="5">
        <f t="shared" si="789"/>
        <v>0</v>
      </c>
      <c r="AZ434" s="7">
        <f>AY434-AX434</f>
        <v>0</v>
      </c>
      <c r="BA434" s="335" t="e">
        <f>AZ434/AX434</f>
        <v>#DIV/0!</v>
      </c>
      <c r="BB434" s="23">
        <f t="shared" si="790"/>
        <v>0</v>
      </c>
      <c r="BC434" s="5">
        <f>AW434</f>
        <v>0</v>
      </c>
      <c r="BD434" s="7">
        <f>BC434-BB434</f>
        <v>0</v>
      </c>
      <c r="BE434" s="335" t="e">
        <f>BD434/BB434</f>
        <v>#DIV/0!</v>
      </c>
      <c r="BF434" s="41"/>
      <c r="BG434" s="826" t="str">
        <f t="shared" si="791"/>
        <v>43.16</v>
      </c>
      <c r="BH434" s="607" t="b">
        <f>COUNTIF('Codes SEC'!$B$2:$B$250,Ministres!BG434)&gt;0</f>
        <v>1</v>
      </c>
      <c r="BI434" s="41"/>
      <c r="BJ434" s="41"/>
      <c r="BK434" s="41"/>
      <c r="BL434" s="41"/>
      <c r="BM434" s="41"/>
      <c r="BN434" s="41"/>
    </row>
    <row r="435" spans="1:66" s="203" customFormat="1" ht="35.1" customHeight="1" x14ac:dyDescent="0.25">
      <c r="A435" s="21" t="s">
        <v>39</v>
      </c>
      <c r="B435" s="112" t="s">
        <v>5018</v>
      </c>
      <c r="C435" s="120" t="s">
        <v>149</v>
      </c>
      <c r="D435" s="620">
        <v>1000</v>
      </c>
      <c r="E435" s="278"/>
      <c r="F435" s="116">
        <v>19</v>
      </c>
      <c r="G435" s="700" t="s">
        <v>5613</v>
      </c>
      <c r="H435" s="878" t="str">
        <f t="shared" si="776"/>
        <v>122</v>
      </c>
      <c r="I435" s="397">
        <v>84322000</v>
      </c>
      <c r="J435" s="380" t="s">
        <v>4869</v>
      </c>
      <c r="K435" s="408" t="s">
        <v>4870</v>
      </c>
      <c r="L435" s="733">
        <v>0</v>
      </c>
      <c r="M435" s="734">
        <v>0</v>
      </c>
      <c r="N435" s="931"/>
      <c r="O435" s="530">
        <f t="shared" si="755"/>
        <v>0</v>
      </c>
      <c r="P435" s="530">
        <f t="shared" si="756"/>
        <v>0</v>
      </c>
      <c r="Q435" s="646"/>
      <c r="R435" s="536"/>
      <c r="S435" s="536"/>
      <c r="T435" s="536"/>
      <c r="U435" s="536"/>
      <c r="V435" s="536"/>
      <c r="W435" s="683" t="str">
        <f>IF(SUM(Q435:V435)=X435,"OK",SUM(Q435:V435)-X435)</f>
        <v>OK</v>
      </c>
      <c r="X435" s="141"/>
      <c r="Y435" s="141"/>
      <c r="Z435" s="552"/>
      <c r="AA435" s="552"/>
      <c r="AB435" s="683" t="str">
        <f>IF(SUM(Z435:AA435)=AC435,"OK",SUM(Z435:AA435)-AC435)</f>
        <v>OK</v>
      </c>
      <c r="AC435" s="593"/>
      <c r="AD435" s="530">
        <f t="shared" si="759"/>
        <v>0</v>
      </c>
      <c r="AE435" s="842">
        <f t="shared" si="760"/>
        <v>0</v>
      </c>
      <c r="AF435" s="931"/>
      <c r="AG435" s="530">
        <f t="shared" si="761"/>
        <v>0</v>
      </c>
      <c r="AH435" s="530">
        <f t="shared" si="762"/>
        <v>0</v>
      </c>
      <c r="AI435" s="641"/>
      <c r="AJ435" s="537"/>
      <c r="AK435" s="537"/>
      <c r="AL435" s="537"/>
      <c r="AM435" s="537"/>
      <c r="AN435" s="537"/>
      <c r="AO435" s="683" t="str">
        <f>IF(SUM(AI435:AN435)=AP435,"OK",SUM(AI435:AN435)-AP435)</f>
        <v>OK</v>
      </c>
      <c r="AP435" s="141"/>
      <c r="AQ435" s="141"/>
      <c r="AR435" s="552"/>
      <c r="AS435" s="552"/>
      <c r="AT435" s="683" t="str">
        <f>IF(SUM(AR435:AS435)=AU435,"OK",SUM(AR435:AS435)-AU435)</f>
        <v>OK</v>
      </c>
      <c r="AU435" s="593"/>
      <c r="AV435" s="530">
        <f t="shared" si="765"/>
        <v>0</v>
      </c>
      <c r="AW435" s="842">
        <f t="shared" si="766"/>
        <v>0</v>
      </c>
      <c r="AX435" s="115">
        <f t="shared" si="788"/>
        <v>0</v>
      </c>
      <c r="AY435" s="5">
        <f t="shared" si="789"/>
        <v>0</v>
      </c>
      <c r="AZ435" s="7">
        <f>AY435-AX435</f>
        <v>0</v>
      </c>
      <c r="BA435" s="335" t="e">
        <f>AZ435/AX435</f>
        <v>#DIV/0!</v>
      </c>
      <c r="BB435" s="23">
        <f t="shared" si="790"/>
        <v>0</v>
      </c>
      <c r="BC435" s="5">
        <f>AW435</f>
        <v>0</v>
      </c>
      <c r="BD435" s="7">
        <f>BC435-BB435</f>
        <v>0</v>
      </c>
      <c r="BE435" s="335" t="e">
        <f>BD435/BB435</f>
        <v>#DIV/0!</v>
      </c>
      <c r="BF435" s="667"/>
      <c r="BG435" s="826" t="str">
        <f t="shared" si="791"/>
        <v>43.22</v>
      </c>
      <c r="BH435" s="668" t="b">
        <f>COUNTIF('Codes SEC'!$B$2:$B$250,Ministres!BG435)&gt;0</f>
        <v>1</v>
      </c>
      <c r="BI435" s="667"/>
      <c r="BJ435" s="667"/>
      <c r="BK435" s="667"/>
      <c r="BL435" s="667"/>
      <c r="BM435" s="667"/>
      <c r="BN435" s="667"/>
    </row>
    <row r="436" spans="1:66" ht="35.1" customHeight="1" x14ac:dyDescent="0.25">
      <c r="A436" s="222" t="s">
        <v>39</v>
      </c>
      <c r="B436" s="112">
        <v>10</v>
      </c>
      <c r="C436" s="120" t="s">
        <v>149</v>
      </c>
      <c r="D436" s="620">
        <v>1000</v>
      </c>
      <c r="E436" s="278"/>
      <c r="F436" s="116">
        <v>19</v>
      </c>
      <c r="G436" s="700" t="s">
        <v>5613</v>
      </c>
      <c r="H436" s="888" t="str">
        <f t="shared" si="776"/>
        <v>122</v>
      </c>
      <c r="I436" s="580">
        <v>84322000</v>
      </c>
      <c r="J436" s="689" t="s">
        <v>6250</v>
      </c>
      <c r="K436" s="411" t="s">
        <v>6251</v>
      </c>
      <c r="L436" s="733">
        <v>0</v>
      </c>
      <c r="M436" s="734">
        <v>0</v>
      </c>
      <c r="N436" s="931"/>
      <c r="O436" s="530">
        <f t="shared" si="755"/>
        <v>0</v>
      </c>
      <c r="P436" s="530">
        <f t="shared" si="756"/>
        <v>0</v>
      </c>
      <c r="Q436" s="646"/>
      <c r="R436" s="536"/>
      <c r="S436" s="536"/>
      <c r="T436" s="536"/>
      <c r="U436" s="536"/>
      <c r="V436" s="536"/>
      <c r="W436" s="683" t="str">
        <f>IF(SUM(Q436:V436)=X436,"OK",SUM(Q436:V436)-X436)</f>
        <v>OK</v>
      </c>
      <c r="X436" s="141"/>
      <c r="Y436" s="141"/>
      <c r="Z436" s="552"/>
      <c r="AA436" s="552"/>
      <c r="AB436" s="683" t="str">
        <f>IF(SUM(Z436:AA436)=AC436,"OK",SUM(Z436:AA436)-AC436)</f>
        <v>OK</v>
      </c>
      <c r="AC436" s="593"/>
      <c r="AD436" s="530">
        <f t="shared" si="759"/>
        <v>0</v>
      </c>
      <c r="AE436" s="842">
        <f t="shared" si="760"/>
        <v>0</v>
      </c>
      <c r="AF436" s="931"/>
      <c r="AG436" s="530">
        <f t="shared" si="761"/>
        <v>0</v>
      </c>
      <c r="AH436" s="530">
        <f t="shared" si="762"/>
        <v>0</v>
      </c>
      <c r="AI436" s="641"/>
      <c r="AJ436" s="537"/>
      <c r="AK436" s="537"/>
      <c r="AL436" s="537"/>
      <c r="AM436" s="537"/>
      <c r="AN436" s="537"/>
      <c r="AO436" s="683" t="str">
        <f>IF(SUM(AI436:AN436)=AP436,"OK",SUM(AI436:AN436)-AP436)</f>
        <v>OK</v>
      </c>
      <c r="AP436" s="141"/>
      <c r="AQ436" s="141"/>
      <c r="AR436" s="552"/>
      <c r="AS436" s="552"/>
      <c r="AT436" s="683" t="str">
        <f>IF(SUM(AR436:AS436)=AU436,"OK",SUM(AR436:AS436)-AU436)</f>
        <v>OK</v>
      </c>
      <c r="AU436" s="593"/>
      <c r="AV436" s="530">
        <f t="shared" si="765"/>
        <v>0</v>
      </c>
      <c r="AW436" s="842">
        <f t="shared" si="766"/>
        <v>0</v>
      </c>
      <c r="AX436" s="115">
        <f t="shared" si="788"/>
        <v>0</v>
      </c>
      <c r="AY436" s="5">
        <f t="shared" si="789"/>
        <v>0</v>
      </c>
      <c r="AZ436" s="7">
        <f t="shared" ref="AZ436" si="792">AY436-AX436</f>
        <v>0</v>
      </c>
      <c r="BA436" s="335" t="e">
        <f t="shared" ref="BA436" si="793">AZ436/AX436</f>
        <v>#DIV/0!</v>
      </c>
      <c r="BB436" s="23">
        <f t="shared" si="790"/>
        <v>0</v>
      </c>
      <c r="BC436" s="5">
        <f t="shared" ref="BC436" si="794">AW436</f>
        <v>0</v>
      </c>
      <c r="BD436" s="7">
        <f t="shared" ref="BD436" si="795">BC436-BB436</f>
        <v>0</v>
      </c>
      <c r="BE436" s="335" t="e">
        <f t="shared" ref="BE436" si="796">BD436/BB436</f>
        <v>#DIV/0!</v>
      </c>
      <c r="BG436" s="826" t="str">
        <f t="shared" si="791"/>
        <v>43.22</v>
      </c>
      <c r="BH436" s="607" t="b">
        <f>COUNTIF('Codes SEC'!$B$2:$B$250,Ministres!BG436)&gt;0</f>
        <v>1</v>
      </c>
    </row>
    <row r="437" spans="1:66" ht="35.1" customHeight="1" x14ac:dyDescent="0.25">
      <c r="A437" s="222" t="s">
        <v>39</v>
      </c>
      <c r="B437" s="112" t="s">
        <v>5018</v>
      </c>
      <c r="C437" s="116" t="s">
        <v>196</v>
      </c>
      <c r="D437" s="620">
        <v>1000</v>
      </c>
      <c r="E437" s="278"/>
      <c r="F437" s="116">
        <v>19</v>
      </c>
      <c r="G437" s="700" t="s">
        <v>5613</v>
      </c>
      <c r="H437" s="888" t="str">
        <f t="shared" si="776"/>
        <v>122</v>
      </c>
      <c r="I437" s="580">
        <v>84322000</v>
      </c>
      <c r="J437" s="689" t="s">
        <v>5827</v>
      </c>
      <c r="K437" s="411" t="s">
        <v>5828</v>
      </c>
      <c r="L437" s="733">
        <v>0</v>
      </c>
      <c r="M437" s="734">
        <v>0</v>
      </c>
      <c r="N437" s="931"/>
      <c r="O437" s="530">
        <f t="shared" si="755"/>
        <v>0</v>
      </c>
      <c r="P437" s="530">
        <f t="shared" si="756"/>
        <v>0</v>
      </c>
      <c r="Q437" s="646"/>
      <c r="R437" s="536"/>
      <c r="S437" s="536"/>
      <c r="T437" s="536"/>
      <c r="U437" s="536"/>
      <c r="V437" s="536"/>
      <c r="W437" s="683" t="str">
        <f t="shared" si="757"/>
        <v>OK</v>
      </c>
      <c r="X437" s="141"/>
      <c r="Y437" s="141"/>
      <c r="Z437" s="552"/>
      <c r="AA437" s="552"/>
      <c r="AB437" s="683" t="str">
        <f t="shared" si="758"/>
        <v>OK</v>
      </c>
      <c r="AC437" s="593"/>
      <c r="AD437" s="530">
        <f t="shared" si="759"/>
        <v>0</v>
      </c>
      <c r="AE437" s="842">
        <f t="shared" si="760"/>
        <v>0</v>
      </c>
      <c r="AF437" s="931"/>
      <c r="AG437" s="530">
        <f t="shared" si="761"/>
        <v>0</v>
      </c>
      <c r="AH437" s="530">
        <f t="shared" si="762"/>
        <v>0</v>
      </c>
      <c r="AI437" s="641"/>
      <c r="AJ437" s="537"/>
      <c r="AK437" s="537"/>
      <c r="AL437" s="537"/>
      <c r="AM437" s="537"/>
      <c r="AN437" s="537"/>
      <c r="AO437" s="683" t="str">
        <f t="shared" si="763"/>
        <v>OK</v>
      </c>
      <c r="AP437" s="141"/>
      <c r="AQ437" s="141"/>
      <c r="AR437" s="552"/>
      <c r="AS437" s="552"/>
      <c r="AT437" s="683" t="str">
        <f t="shared" si="764"/>
        <v>OK</v>
      </c>
      <c r="AU437" s="593"/>
      <c r="AV437" s="530">
        <f t="shared" si="765"/>
        <v>0</v>
      </c>
      <c r="AW437" s="842">
        <f t="shared" si="766"/>
        <v>0</v>
      </c>
      <c r="AX437" s="115">
        <f t="shared" si="788"/>
        <v>0</v>
      </c>
      <c r="AY437" s="5">
        <f t="shared" si="789"/>
        <v>0</v>
      </c>
      <c r="AZ437" s="7">
        <f>AY437-AX437</f>
        <v>0</v>
      </c>
      <c r="BA437" s="335" t="e">
        <f>AZ437/AX437</f>
        <v>#DIV/0!</v>
      </c>
      <c r="BB437" s="23">
        <f t="shared" si="790"/>
        <v>0</v>
      </c>
      <c r="BC437" s="5">
        <f>AW437</f>
        <v>0</v>
      </c>
      <c r="BD437" s="7">
        <f>BC437-BB437</f>
        <v>0</v>
      </c>
      <c r="BE437" s="335" t="e">
        <f>BD437/BB437</f>
        <v>#DIV/0!</v>
      </c>
      <c r="BG437" s="826" t="str">
        <f t="shared" si="791"/>
        <v>43.22</v>
      </c>
      <c r="BH437" s="607" t="b">
        <f>COUNTIF('Codes SEC'!$B$2:$B$250,Ministres!BG437)&gt;0</f>
        <v>1</v>
      </c>
    </row>
    <row r="438" spans="1:66" ht="35.1" customHeight="1" x14ac:dyDescent="0.25">
      <c r="A438" s="222" t="s">
        <v>39</v>
      </c>
      <c r="B438" s="112" t="s">
        <v>5018</v>
      </c>
      <c r="C438" s="116" t="s">
        <v>196</v>
      </c>
      <c r="D438" s="620">
        <v>1000</v>
      </c>
      <c r="E438" s="278"/>
      <c r="F438" s="116">
        <v>19</v>
      </c>
      <c r="G438" s="700" t="s">
        <v>5613</v>
      </c>
      <c r="H438" s="888" t="str">
        <f t="shared" si="776"/>
        <v>122</v>
      </c>
      <c r="I438" s="580">
        <v>84340000</v>
      </c>
      <c r="J438" s="689" t="s">
        <v>5847</v>
      </c>
      <c r="K438" s="411" t="s">
        <v>5848</v>
      </c>
      <c r="L438" s="733">
        <v>0</v>
      </c>
      <c r="M438" s="734">
        <v>0</v>
      </c>
      <c r="N438" s="931"/>
      <c r="O438" s="530">
        <f t="shared" si="755"/>
        <v>0</v>
      </c>
      <c r="P438" s="530">
        <f t="shared" si="756"/>
        <v>0</v>
      </c>
      <c r="Q438" s="646"/>
      <c r="R438" s="536"/>
      <c r="S438" s="536"/>
      <c r="T438" s="536"/>
      <c r="U438" s="536"/>
      <c r="V438" s="536"/>
      <c r="W438" s="683" t="str">
        <f>IF(SUM(Q438:V438)=X438,"OK",SUM(Q438:V438)-X438)</f>
        <v>OK</v>
      </c>
      <c r="X438" s="141"/>
      <c r="Y438" s="141"/>
      <c r="Z438" s="552"/>
      <c r="AA438" s="552"/>
      <c r="AB438" s="683" t="str">
        <f>IF(SUM(Z438:AA438)=AC438,"OK",SUM(Z438:AA438)-AC438)</f>
        <v>OK</v>
      </c>
      <c r="AC438" s="593"/>
      <c r="AD438" s="530">
        <f t="shared" si="759"/>
        <v>0</v>
      </c>
      <c r="AE438" s="842">
        <f t="shared" si="760"/>
        <v>0</v>
      </c>
      <c r="AF438" s="931"/>
      <c r="AG438" s="530">
        <f t="shared" si="761"/>
        <v>0</v>
      </c>
      <c r="AH438" s="530">
        <f t="shared" si="762"/>
        <v>0</v>
      </c>
      <c r="AI438" s="641"/>
      <c r="AJ438" s="537"/>
      <c r="AK438" s="537"/>
      <c r="AL438" s="537"/>
      <c r="AM438" s="537"/>
      <c r="AN438" s="537"/>
      <c r="AO438" s="683" t="str">
        <f>IF(SUM(AI438:AN438)=AP438,"OK",SUM(AI438:AN438)-AP438)</f>
        <v>OK</v>
      </c>
      <c r="AP438" s="141"/>
      <c r="AQ438" s="141"/>
      <c r="AR438" s="552"/>
      <c r="AS438" s="552"/>
      <c r="AT438" s="683" t="str">
        <f>IF(SUM(AR438:AS438)=AU438,"OK",SUM(AR438:AS438)-AU438)</f>
        <v>OK</v>
      </c>
      <c r="AU438" s="593"/>
      <c r="AV438" s="530">
        <f t="shared" si="765"/>
        <v>0</v>
      </c>
      <c r="AW438" s="842">
        <f t="shared" si="766"/>
        <v>0</v>
      </c>
      <c r="AX438" s="115">
        <f t="shared" si="788"/>
        <v>0</v>
      </c>
      <c r="AY438" s="5">
        <f t="shared" si="789"/>
        <v>0</v>
      </c>
      <c r="AZ438" s="7">
        <f>AY438-AX438</f>
        <v>0</v>
      </c>
      <c r="BA438" s="335" t="e">
        <f>AZ438/AX438</f>
        <v>#DIV/0!</v>
      </c>
      <c r="BB438" s="23">
        <f t="shared" si="790"/>
        <v>0</v>
      </c>
      <c r="BC438" s="5">
        <f>AW438</f>
        <v>0</v>
      </c>
      <c r="BD438" s="7">
        <f>BC438-BB438</f>
        <v>0</v>
      </c>
      <c r="BE438" s="335" t="e">
        <f>BD438/BB438</f>
        <v>#DIV/0!</v>
      </c>
      <c r="BG438" s="826" t="str">
        <f t="shared" si="791"/>
        <v>43.40</v>
      </c>
      <c r="BH438" s="607" t="b">
        <f>COUNTIF('Codes SEC'!$B$2:$B$250,Ministres!BG438)&gt;0</f>
        <v>1</v>
      </c>
    </row>
    <row r="439" spans="1:66" s="203" customFormat="1" ht="35.1" customHeight="1" x14ac:dyDescent="0.25">
      <c r="A439" s="21" t="s">
        <v>39</v>
      </c>
      <c r="B439" s="112" t="s">
        <v>5018</v>
      </c>
      <c r="C439" s="120" t="s">
        <v>149</v>
      </c>
      <c r="D439" s="620">
        <v>1000</v>
      </c>
      <c r="E439" s="278"/>
      <c r="F439" s="116">
        <v>19</v>
      </c>
      <c r="G439" s="700" t="s">
        <v>5613</v>
      </c>
      <c r="H439" s="878" t="str">
        <f t="shared" si="776"/>
        <v>122</v>
      </c>
      <c r="I439" s="397">
        <v>84352000</v>
      </c>
      <c r="J439" s="380" t="s">
        <v>4873</v>
      </c>
      <c r="K439" s="408" t="s">
        <v>4874</v>
      </c>
      <c r="L439" s="733">
        <v>0</v>
      </c>
      <c r="M439" s="734">
        <v>0</v>
      </c>
      <c r="N439" s="931"/>
      <c r="O439" s="530">
        <f t="shared" si="755"/>
        <v>0</v>
      </c>
      <c r="P439" s="530">
        <f t="shared" si="756"/>
        <v>0</v>
      </c>
      <c r="Q439" s="646"/>
      <c r="R439" s="536"/>
      <c r="S439" s="536"/>
      <c r="T439" s="536"/>
      <c r="U439" s="536"/>
      <c r="V439" s="536"/>
      <c r="W439" s="683" t="str">
        <f t="shared" si="757"/>
        <v>OK</v>
      </c>
      <c r="X439" s="141"/>
      <c r="Y439" s="141"/>
      <c r="Z439" s="552"/>
      <c r="AA439" s="552"/>
      <c r="AB439" s="683" t="str">
        <f t="shared" si="758"/>
        <v>OK</v>
      </c>
      <c r="AC439" s="593"/>
      <c r="AD439" s="530">
        <f t="shared" si="759"/>
        <v>0</v>
      </c>
      <c r="AE439" s="842">
        <f t="shared" si="760"/>
        <v>0</v>
      </c>
      <c r="AF439" s="931"/>
      <c r="AG439" s="530">
        <f t="shared" si="761"/>
        <v>0</v>
      </c>
      <c r="AH439" s="530">
        <f t="shared" si="762"/>
        <v>0</v>
      </c>
      <c r="AI439" s="641"/>
      <c r="AJ439" s="537"/>
      <c r="AK439" s="537"/>
      <c r="AL439" s="537"/>
      <c r="AM439" s="537"/>
      <c r="AN439" s="537"/>
      <c r="AO439" s="683" t="str">
        <f t="shared" si="763"/>
        <v>OK</v>
      </c>
      <c r="AP439" s="141"/>
      <c r="AQ439" s="141"/>
      <c r="AR439" s="552"/>
      <c r="AS439" s="552"/>
      <c r="AT439" s="683" t="str">
        <f t="shared" si="764"/>
        <v>OK</v>
      </c>
      <c r="AU439" s="593"/>
      <c r="AV439" s="530">
        <f t="shared" si="765"/>
        <v>0</v>
      </c>
      <c r="AW439" s="842">
        <f t="shared" si="766"/>
        <v>0</v>
      </c>
      <c r="AX439" s="115">
        <f t="shared" si="788"/>
        <v>0</v>
      </c>
      <c r="AY439" s="5">
        <f t="shared" si="789"/>
        <v>0</v>
      </c>
      <c r="AZ439" s="7">
        <f t="shared" ref="AZ439:AZ447" si="797">AY439-AX439</f>
        <v>0</v>
      </c>
      <c r="BA439" s="335" t="e">
        <f t="shared" ref="BA439:BA447" si="798">AZ439/AX439</f>
        <v>#DIV/0!</v>
      </c>
      <c r="BB439" s="23">
        <f t="shared" si="790"/>
        <v>0</v>
      </c>
      <c r="BC439" s="5">
        <f t="shared" ref="BC439:BC447" si="799">AW439</f>
        <v>0</v>
      </c>
      <c r="BD439" s="7">
        <f t="shared" ref="BD439:BD447" si="800">BC439-BB439</f>
        <v>0</v>
      </c>
      <c r="BE439" s="335" t="e">
        <f t="shared" ref="BE439:BE447" si="801">BD439/BB439</f>
        <v>#DIV/0!</v>
      </c>
      <c r="BF439" s="667"/>
      <c r="BG439" s="826" t="str">
        <f t="shared" si="791"/>
        <v>43.52</v>
      </c>
      <c r="BH439" s="668" t="b">
        <f>COUNTIF('Codes SEC'!$B$2:$B$250,Ministres!BG439)&gt;0</f>
        <v>1</v>
      </c>
      <c r="BI439" s="667"/>
      <c r="BJ439" s="667"/>
      <c r="BK439" s="667"/>
      <c r="BL439" s="667"/>
      <c r="BM439" s="667"/>
      <c r="BN439" s="667"/>
    </row>
    <row r="440" spans="1:66" ht="35.1" customHeight="1" x14ac:dyDescent="0.25">
      <c r="A440" s="222" t="s">
        <v>39</v>
      </c>
      <c r="B440" s="112">
        <v>10</v>
      </c>
      <c r="C440" s="116" t="s">
        <v>149</v>
      </c>
      <c r="D440" s="620">
        <v>1000</v>
      </c>
      <c r="E440" s="278"/>
      <c r="F440" s="116">
        <v>20</v>
      </c>
      <c r="G440" s="700" t="s">
        <v>5613</v>
      </c>
      <c r="H440" s="878" t="str">
        <f t="shared" si="776"/>
        <v>122</v>
      </c>
      <c r="I440" s="585">
        <v>84353000</v>
      </c>
      <c r="J440" s="380" t="s">
        <v>4106</v>
      </c>
      <c r="K440" s="510" t="s">
        <v>4211</v>
      </c>
      <c r="L440" s="735">
        <v>0</v>
      </c>
      <c r="M440" s="736">
        <v>0</v>
      </c>
      <c r="N440" s="931"/>
      <c r="O440" s="530">
        <f t="shared" si="755"/>
        <v>0</v>
      </c>
      <c r="P440" s="530">
        <f t="shared" si="756"/>
        <v>0</v>
      </c>
      <c r="Q440" s="646"/>
      <c r="R440" s="536"/>
      <c r="S440" s="536"/>
      <c r="T440" s="536"/>
      <c r="U440" s="536"/>
      <c r="V440" s="536"/>
      <c r="W440" s="683" t="str">
        <f>IF(SUM(Q440:V440)=X440,"OK",SUM(Q440:V440)-X440)</f>
        <v>OK</v>
      </c>
      <c r="X440" s="141"/>
      <c r="Y440" s="141"/>
      <c r="Z440" s="552"/>
      <c r="AA440" s="552"/>
      <c r="AB440" s="683" t="str">
        <f>IF(SUM(Z440:AA440)=AC440,"OK",SUM(Z440:AA440)-AC440)</f>
        <v>OK</v>
      </c>
      <c r="AC440" s="593"/>
      <c r="AD440" s="530">
        <f t="shared" si="759"/>
        <v>0</v>
      </c>
      <c r="AE440" s="842">
        <f t="shared" si="760"/>
        <v>0</v>
      </c>
      <c r="AF440" s="931"/>
      <c r="AG440" s="530">
        <f t="shared" si="761"/>
        <v>0</v>
      </c>
      <c r="AH440" s="530">
        <f t="shared" si="762"/>
        <v>0</v>
      </c>
      <c r="AI440" s="641"/>
      <c r="AJ440" s="537"/>
      <c r="AK440" s="537"/>
      <c r="AL440" s="537"/>
      <c r="AM440" s="537"/>
      <c r="AN440" s="537"/>
      <c r="AO440" s="683" t="str">
        <f>IF(SUM(AI440:AN440)=AP440,"OK",SUM(AI440:AN440)-AP440)</f>
        <v>OK</v>
      </c>
      <c r="AP440" s="141"/>
      <c r="AQ440" s="141"/>
      <c r="AR440" s="552"/>
      <c r="AS440" s="552"/>
      <c r="AT440" s="683" t="str">
        <f>IF(SUM(AR440:AS440)=AU440,"OK",SUM(AR440:AS440)-AU440)</f>
        <v>OK</v>
      </c>
      <c r="AU440" s="593"/>
      <c r="AV440" s="530">
        <f t="shared" si="765"/>
        <v>0</v>
      </c>
      <c r="AW440" s="842">
        <f t="shared" si="766"/>
        <v>0</v>
      </c>
      <c r="AX440" s="115">
        <f t="shared" si="788"/>
        <v>0</v>
      </c>
      <c r="AY440" s="5">
        <f t="shared" si="789"/>
        <v>0</v>
      </c>
      <c r="AZ440" s="7">
        <f>AY440-AX440</f>
        <v>0</v>
      </c>
      <c r="BA440" s="335" t="e">
        <f>AZ440/AX440</f>
        <v>#DIV/0!</v>
      </c>
      <c r="BB440" s="23">
        <f t="shared" si="790"/>
        <v>0</v>
      </c>
      <c r="BC440" s="5">
        <f>AW440</f>
        <v>0</v>
      </c>
      <c r="BD440" s="7">
        <f>BC440-BB440</f>
        <v>0</v>
      </c>
      <c r="BE440" s="335" t="e">
        <f>BD440/BB440</f>
        <v>#DIV/0!</v>
      </c>
      <c r="BG440" s="826" t="str">
        <f t="shared" si="791"/>
        <v>43.53</v>
      </c>
      <c r="BH440" s="607" t="b">
        <f>COUNTIF('Codes SEC'!$B$2:$B$250,Ministres!BG440)&gt;0</f>
        <v>1</v>
      </c>
    </row>
    <row r="441" spans="1:66" s="4" customFormat="1" ht="35.1" customHeight="1" x14ac:dyDescent="0.25">
      <c r="A441" s="222" t="s">
        <v>39</v>
      </c>
      <c r="B441" s="112">
        <v>10</v>
      </c>
      <c r="C441" s="116" t="s">
        <v>149</v>
      </c>
      <c r="D441" s="620">
        <v>1000</v>
      </c>
      <c r="E441" s="32"/>
      <c r="F441" s="117">
        <v>19</v>
      </c>
      <c r="G441" s="700" t="s">
        <v>5613</v>
      </c>
      <c r="H441" s="878" t="str">
        <f t="shared" si="776"/>
        <v>122</v>
      </c>
      <c r="I441" s="397">
        <v>84353000</v>
      </c>
      <c r="J441" s="380" t="s">
        <v>4429</v>
      </c>
      <c r="K441" s="494" t="s">
        <v>4625</v>
      </c>
      <c r="L441" s="726">
        <v>0</v>
      </c>
      <c r="M441" s="727">
        <v>0</v>
      </c>
      <c r="N441" s="931"/>
      <c r="O441" s="530">
        <f t="shared" si="755"/>
        <v>0</v>
      </c>
      <c r="P441" s="530">
        <f t="shared" si="756"/>
        <v>0</v>
      </c>
      <c r="Q441" s="646"/>
      <c r="R441" s="536"/>
      <c r="S441" s="536"/>
      <c r="T441" s="536"/>
      <c r="U441" s="536"/>
      <c r="V441" s="536"/>
      <c r="W441" s="683" t="str">
        <f>IF(SUM(Q441:V441)=X441,"OK",SUM(Q441:V441)-X441)</f>
        <v>OK</v>
      </c>
      <c r="X441" s="141"/>
      <c r="Y441" s="141"/>
      <c r="Z441" s="552"/>
      <c r="AA441" s="552"/>
      <c r="AB441" s="683" t="str">
        <f>IF(SUM(Z441:AA441)=AC441,"OK",SUM(Z441:AA441)-AC441)</f>
        <v>OK</v>
      </c>
      <c r="AC441" s="593"/>
      <c r="AD441" s="530">
        <f t="shared" si="759"/>
        <v>0</v>
      </c>
      <c r="AE441" s="842">
        <f t="shared" si="760"/>
        <v>0</v>
      </c>
      <c r="AF441" s="931"/>
      <c r="AG441" s="530">
        <f t="shared" si="761"/>
        <v>0</v>
      </c>
      <c r="AH441" s="530">
        <f t="shared" si="762"/>
        <v>0</v>
      </c>
      <c r="AI441" s="641"/>
      <c r="AJ441" s="537"/>
      <c r="AK441" s="537"/>
      <c r="AL441" s="537"/>
      <c r="AM441" s="537"/>
      <c r="AN441" s="537"/>
      <c r="AO441" s="683" t="str">
        <f>IF(SUM(AI441:AN441)=AP441,"OK",SUM(AI441:AN441)-AP441)</f>
        <v>OK</v>
      </c>
      <c r="AP441" s="141"/>
      <c r="AQ441" s="141"/>
      <c r="AR441" s="552"/>
      <c r="AS441" s="552"/>
      <c r="AT441" s="683" t="str">
        <f>IF(SUM(AR441:AS441)=AU441,"OK",SUM(AR441:AS441)-AU441)</f>
        <v>OK</v>
      </c>
      <c r="AU441" s="593"/>
      <c r="AV441" s="530">
        <f t="shared" si="765"/>
        <v>0</v>
      </c>
      <c r="AW441" s="842">
        <f t="shared" si="766"/>
        <v>0</v>
      </c>
      <c r="AX441" s="115">
        <f t="shared" si="788"/>
        <v>0</v>
      </c>
      <c r="AY441" s="5">
        <f t="shared" si="789"/>
        <v>0</v>
      </c>
      <c r="AZ441" s="7">
        <f>AY441-AX441</f>
        <v>0</v>
      </c>
      <c r="BA441" s="335" t="e">
        <f>AZ441/AX441</f>
        <v>#DIV/0!</v>
      </c>
      <c r="BB441" s="23">
        <f t="shared" si="790"/>
        <v>0</v>
      </c>
      <c r="BC441" s="5">
        <f>AW441</f>
        <v>0</v>
      </c>
      <c r="BD441" s="7">
        <f>BC441-BB441</f>
        <v>0</v>
      </c>
      <c r="BE441" s="335" t="e">
        <f>BD441/BB441</f>
        <v>#DIV/0!</v>
      </c>
      <c r="BF441" s="41"/>
      <c r="BG441" s="826" t="str">
        <f t="shared" si="791"/>
        <v>43.53</v>
      </c>
      <c r="BH441" s="607" t="b">
        <f>COUNTIF('Codes SEC'!$B$2:$B$250,Ministres!BG441)&gt;0</f>
        <v>1</v>
      </c>
      <c r="BI441" s="41"/>
      <c r="BJ441" s="41"/>
      <c r="BK441" s="41"/>
      <c r="BL441" s="41"/>
      <c r="BM441" s="41"/>
      <c r="BN441" s="41"/>
    </row>
    <row r="442" spans="1:66" ht="35.1" customHeight="1" x14ac:dyDescent="0.25">
      <c r="A442" s="222" t="s">
        <v>39</v>
      </c>
      <c r="B442" s="112" t="s">
        <v>5018</v>
      </c>
      <c r="C442" s="116" t="s">
        <v>196</v>
      </c>
      <c r="D442" s="620">
        <v>1000</v>
      </c>
      <c r="E442" s="278"/>
      <c r="F442" s="116">
        <v>19</v>
      </c>
      <c r="G442" s="700" t="s">
        <v>5613</v>
      </c>
      <c r="H442" s="888" t="str">
        <f t="shared" si="776"/>
        <v>122</v>
      </c>
      <c r="I442" s="580">
        <v>84359000</v>
      </c>
      <c r="J442" s="689" t="s">
        <v>5857</v>
      </c>
      <c r="K442" s="411" t="s">
        <v>5858</v>
      </c>
      <c r="L442" s="733">
        <v>0</v>
      </c>
      <c r="M442" s="734">
        <v>0</v>
      </c>
      <c r="N442" s="931"/>
      <c r="O442" s="530">
        <f t="shared" si="755"/>
        <v>0</v>
      </c>
      <c r="P442" s="530">
        <f t="shared" si="756"/>
        <v>0</v>
      </c>
      <c r="Q442" s="646"/>
      <c r="R442" s="536"/>
      <c r="S442" s="536"/>
      <c r="T442" s="536"/>
      <c r="U442" s="536"/>
      <c r="V442" s="536"/>
      <c r="W442" s="683" t="str">
        <f>IF(SUM(Q442:V442)=X442,"OK",SUM(Q442:V442)-X442)</f>
        <v>OK</v>
      </c>
      <c r="X442" s="141"/>
      <c r="Y442" s="141"/>
      <c r="Z442" s="552"/>
      <c r="AA442" s="552"/>
      <c r="AB442" s="683" t="str">
        <f>IF(SUM(Z442:AA442)=AC442,"OK",SUM(Z442:AA442)-AC442)</f>
        <v>OK</v>
      </c>
      <c r="AC442" s="593"/>
      <c r="AD442" s="530">
        <f t="shared" si="759"/>
        <v>0</v>
      </c>
      <c r="AE442" s="842">
        <f t="shared" si="760"/>
        <v>0</v>
      </c>
      <c r="AF442" s="931"/>
      <c r="AG442" s="530">
        <f t="shared" si="761"/>
        <v>0</v>
      </c>
      <c r="AH442" s="530">
        <f t="shared" si="762"/>
        <v>0</v>
      </c>
      <c r="AI442" s="641"/>
      <c r="AJ442" s="537"/>
      <c r="AK442" s="537"/>
      <c r="AL442" s="537"/>
      <c r="AM442" s="537"/>
      <c r="AN442" s="537"/>
      <c r="AO442" s="683" t="str">
        <f>IF(SUM(AI442:AN442)=AP442,"OK",SUM(AI442:AN442)-AP442)</f>
        <v>OK</v>
      </c>
      <c r="AP442" s="141"/>
      <c r="AQ442" s="141"/>
      <c r="AR442" s="552"/>
      <c r="AS442" s="552"/>
      <c r="AT442" s="683" t="str">
        <f>IF(SUM(AR442:AS442)=AU442,"OK",SUM(AR442:AS442)-AU442)</f>
        <v>OK</v>
      </c>
      <c r="AU442" s="593"/>
      <c r="AV442" s="530">
        <f t="shared" si="765"/>
        <v>0</v>
      </c>
      <c r="AW442" s="842">
        <f t="shared" si="766"/>
        <v>0</v>
      </c>
      <c r="AX442" s="115">
        <f t="shared" si="788"/>
        <v>0</v>
      </c>
      <c r="AY442" s="5">
        <f t="shared" si="789"/>
        <v>0</v>
      </c>
      <c r="AZ442" s="7">
        <f>AY442-AX442</f>
        <v>0</v>
      </c>
      <c r="BA442" s="335" t="e">
        <f>AZ442/AX442</f>
        <v>#DIV/0!</v>
      </c>
      <c r="BB442" s="23">
        <f t="shared" si="790"/>
        <v>0</v>
      </c>
      <c r="BC442" s="5">
        <f>AW442</f>
        <v>0</v>
      </c>
      <c r="BD442" s="7">
        <f>BC442-BB442</f>
        <v>0</v>
      </c>
      <c r="BE442" s="335" t="e">
        <f>BD442/BB442</f>
        <v>#DIV/0!</v>
      </c>
      <c r="BG442" s="826" t="str">
        <f t="shared" si="791"/>
        <v>43.59</v>
      </c>
      <c r="BH442" s="607" t="b">
        <f>COUNTIF('Codes SEC'!$B$2:$B$250,Ministres!BG442)&gt;0</f>
        <v>1</v>
      </c>
    </row>
    <row r="443" spans="1:66" ht="35.1" customHeight="1" x14ac:dyDescent="0.25">
      <c r="A443" s="222" t="s">
        <v>39</v>
      </c>
      <c r="B443" s="112">
        <v>10</v>
      </c>
      <c r="C443" s="116" t="s">
        <v>149</v>
      </c>
      <c r="D443" s="620">
        <v>1000</v>
      </c>
      <c r="E443" s="278"/>
      <c r="F443" s="116">
        <v>19</v>
      </c>
      <c r="G443" s="700" t="s">
        <v>5613</v>
      </c>
      <c r="H443" s="878" t="str">
        <f t="shared" si="776"/>
        <v>122</v>
      </c>
      <c r="I443" s="585">
        <v>84524000</v>
      </c>
      <c r="J443" s="380" t="s">
        <v>4107</v>
      </c>
      <c r="K443" s="510" t="s">
        <v>4108</v>
      </c>
      <c r="L443" s="735">
        <v>0</v>
      </c>
      <c r="M443" s="736">
        <v>0</v>
      </c>
      <c r="N443" s="931"/>
      <c r="O443" s="530">
        <f t="shared" si="755"/>
        <v>0</v>
      </c>
      <c r="P443" s="530">
        <f t="shared" si="756"/>
        <v>0</v>
      </c>
      <c r="Q443" s="646"/>
      <c r="R443" s="536"/>
      <c r="S443" s="536"/>
      <c r="T443" s="536"/>
      <c r="U443" s="536"/>
      <c r="V443" s="536"/>
      <c r="W443" s="683" t="str">
        <f t="shared" si="757"/>
        <v>OK</v>
      </c>
      <c r="X443" s="141"/>
      <c r="Y443" s="141"/>
      <c r="Z443" s="552"/>
      <c r="AA443" s="552"/>
      <c r="AB443" s="683" t="str">
        <f t="shared" si="758"/>
        <v>OK</v>
      </c>
      <c r="AC443" s="593"/>
      <c r="AD443" s="530">
        <f t="shared" si="759"/>
        <v>0</v>
      </c>
      <c r="AE443" s="842">
        <f t="shared" si="760"/>
        <v>0</v>
      </c>
      <c r="AF443" s="931"/>
      <c r="AG443" s="530">
        <f t="shared" si="761"/>
        <v>0</v>
      </c>
      <c r="AH443" s="530">
        <f t="shared" si="762"/>
        <v>0</v>
      </c>
      <c r="AI443" s="641"/>
      <c r="AJ443" s="537"/>
      <c r="AK443" s="537"/>
      <c r="AL443" s="537"/>
      <c r="AM443" s="537"/>
      <c r="AN443" s="537"/>
      <c r="AO443" s="683" t="str">
        <f t="shared" si="763"/>
        <v>OK</v>
      </c>
      <c r="AP443" s="141"/>
      <c r="AQ443" s="141"/>
      <c r="AR443" s="552"/>
      <c r="AS443" s="552"/>
      <c r="AT443" s="683" t="str">
        <f t="shared" si="764"/>
        <v>OK</v>
      </c>
      <c r="AU443" s="593"/>
      <c r="AV443" s="530">
        <f t="shared" si="765"/>
        <v>0</v>
      </c>
      <c r="AW443" s="842">
        <f t="shared" si="766"/>
        <v>0</v>
      </c>
      <c r="AX443" s="115">
        <f t="shared" si="788"/>
        <v>0</v>
      </c>
      <c r="AY443" s="5">
        <f t="shared" si="789"/>
        <v>0</v>
      </c>
      <c r="AZ443" s="7">
        <f t="shared" si="797"/>
        <v>0</v>
      </c>
      <c r="BA443" s="335" t="e">
        <f t="shared" si="798"/>
        <v>#DIV/0!</v>
      </c>
      <c r="BB443" s="23">
        <f t="shared" si="790"/>
        <v>0</v>
      </c>
      <c r="BC443" s="5">
        <f t="shared" si="799"/>
        <v>0</v>
      </c>
      <c r="BD443" s="7">
        <f t="shared" si="800"/>
        <v>0</v>
      </c>
      <c r="BE443" s="335" t="e">
        <f t="shared" si="801"/>
        <v>#DIV/0!</v>
      </c>
      <c r="BG443" s="826" t="str">
        <f t="shared" si="791"/>
        <v>45.24</v>
      </c>
      <c r="BH443" s="607" t="b">
        <f>COUNTIF('Codes SEC'!$B$2:$B$250,Ministres!BG443)&gt;0</f>
        <v>1</v>
      </c>
    </row>
    <row r="444" spans="1:66" ht="35.1" customHeight="1" x14ac:dyDescent="0.25">
      <c r="A444" s="222" t="s">
        <v>39</v>
      </c>
      <c r="B444" s="112">
        <v>10</v>
      </c>
      <c r="C444" s="116" t="s">
        <v>149</v>
      </c>
      <c r="D444" s="620">
        <v>1000</v>
      </c>
      <c r="E444" s="278"/>
      <c r="F444" s="116">
        <v>20</v>
      </c>
      <c r="G444" s="700" t="s">
        <v>5613</v>
      </c>
      <c r="H444" s="878" t="str">
        <f t="shared" si="776"/>
        <v>122</v>
      </c>
      <c r="I444" s="585">
        <v>84524000</v>
      </c>
      <c r="J444" s="380" t="s">
        <v>4109</v>
      </c>
      <c r="K444" s="510" t="s">
        <v>4110</v>
      </c>
      <c r="L444" s="735">
        <v>0</v>
      </c>
      <c r="M444" s="736">
        <v>0</v>
      </c>
      <c r="N444" s="931"/>
      <c r="O444" s="530">
        <f t="shared" si="755"/>
        <v>0</v>
      </c>
      <c r="P444" s="530">
        <f t="shared" si="756"/>
        <v>0</v>
      </c>
      <c r="Q444" s="646"/>
      <c r="R444" s="536"/>
      <c r="S444" s="536"/>
      <c r="T444" s="536"/>
      <c r="U444" s="536"/>
      <c r="V444" s="536"/>
      <c r="W444" s="683" t="str">
        <f t="shared" si="757"/>
        <v>OK</v>
      </c>
      <c r="X444" s="141"/>
      <c r="Y444" s="141"/>
      <c r="Z444" s="552"/>
      <c r="AA444" s="552"/>
      <c r="AB444" s="683" t="str">
        <f t="shared" si="758"/>
        <v>OK</v>
      </c>
      <c r="AC444" s="593"/>
      <c r="AD444" s="530">
        <f t="shared" si="759"/>
        <v>0</v>
      </c>
      <c r="AE444" s="842">
        <f t="shared" si="760"/>
        <v>0</v>
      </c>
      <c r="AF444" s="931"/>
      <c r="AG444" s="530">
        <f t="shared" si="761"/>
        <v>0</v>
      </c>
      <c r="AH444" s="530">
        <f t="shared" si="762"/>
        <v>0</v>
      </c>
      <c r="AI444" s="641"/>
      <c r="AJ444" s="537"/>
      <c r="AK444" s="537"/>
      <c r="AL444" s="537"/>
      <c r="AM444" s="537"/>
      <c r="AN444" s="537"/>
      <c r="AO444" s="683" t="str">
        <f t="shared" si="763"/>
        <v>OK</v>
      </c>
      <c r="AP444" s="141"/>
      <c r="AQ444" s="141"/>
      <c r="AR444" s="552"/>
      <c r="AS444" s="552"/>
      <c r="AT444" s="683" t="str">
        <f t="shared" si="764"/>
        <v>OK</v>
      </c>
      <c r="AU444" s="593"/>
      <c r="AV444" s="530">
        <f t="shared" si="765"/>
        <v>0</v>
      </c>
      <c r="AW444" s="842">
        <f t="shared" si="766"/>
        <v>0</v>
      </c>
      <c r="AX444" s="115">
        <f t="shared" si="788"/>
        <v>0</v>
      </c>
      <c r="AY444" s="5">
        <f t="shared" si="789"/>
        <v>0</v>
      </c>
      <c r="AZ444" s="7">
        <f t="shared" si="797"/>
        <v>0</v>
      </c>
      <c r="BA444" s="335" t="e">
        <f t="shared" si="798"/>
        <v>#DIV/0!</v>
      </c>
      <c r="BB444" s="23">
        <f t="shared" si="790"/>
        <v>0</v>
      </c>
      <c r="BC444" s="5">
        <f t="shared" si="799"/>
        <v>0</v>
      </c>
      <c r="BD444" s="7">
        <f t="shared" si="800"/>
        <v>0</v>
      </c>
      <c r="BE444" s="335" t="e">
        <f t="shared" si="801"/>
        <v>#DIV/0!</v>
      </c>
      <c r="BG444" s="826" t="str">
        <f t="shared" si="791"/>
        <v>45.24</v>
      </c>
      <c r="BH444" s="607" t="b">
        <f>COUNTIF('Codes SEC'!$B$2:$B$250,Ministres!BG444)&gt;0</f>
        <v>1</v>
      </c>
    </row>
    <row r="445" spans="1:66" ht="35.1" customHeight="1" x14ac:dyDescent="0.25">
      <c r="A445" s="222" t="s">
        <v>39</v>
      </c>
      <c r="B445" s="112">
        <v>10</v>
      </c>
      <c r="C445" s="116" t="s">
        <v>149</v>
      </c>
      <c r="D445" s="620">
        <v>1000</v>
      </c>
      <c r="E445" s="278"/>
      <c r="F445" s="116">
        <v>19</v>
      </c>
      <c r="G445" s="700" t="s">
        <v>5613</v>
      </c>
      <c r="H445" s="878" t="str">
        <f t="shared" si="776"/>
        <v>122</v>
      </c>
      <c r="I445" s="585">
        <v>84524000</v>
      </c>
      <c r="J445" s="380" t="s">
        <v>4535</v>
      </c>
      <c r="K445" s="510" t="s">
        <v>5673</v>
      </c>
      <c r="L445" s="735">
        <v>0</v>
      </c>
      <c r="M445" s="736">
        <v>0</v>
      </c>
      <c r="N445" s="931"/>
      <c r="O445" s="530">
        <f t="shared" si="755"/>
        <v>0</v>
      </c>
      <c r="P445" s="530">
        <f t="shared" si="756"/>
        <v>0</v>
      </c>
      <c r="Q445" s="646"/>
      <c r="R445" s="536"/>
      <c r="S445" s="536"/>
      <c r="T445" s="536"/>
      <c r="U445" s="536"/>
      <c r="V445" s="536"/>
      <c r="W445" s="683" t="str">
        <f t="shared" si="757"/>
        <v>OK</v>
      </c>
      <c r="X445" s="141"/>
      <c r="Y445" s="141"/>
      <c r="Z445" s="552"/>
      <c r="AA445" s="552"/>
      <c r="AB445" s="683" t="str">
        <f t="shared" si="758"/>
        <v>OK</v>
      </c>
      <c r="AC445" s="593"/>
      <c r="AD445" s="530">
        <f t="shared" si="759"/>
        <v>0</v>
      </c>
      <c r="AE445" s="842">
        <f t="shared" si="760"/>
        <v>0</v>
      </c>
      <c r="AF445" s="931"/>
      <c r="AG445" s="530">
        <f t="shared" si="761"/>
        <v>0</v>
      </c>
      <c r="AH445" s="530">
        <f t="shared" si="762"/>
        <v>0</v>
      </c>
      <c r="AI445" s="641"/>
      <c r="AJ445" s="537"/>
      <c r="AK445" s="537"/>
      <c r="AL445" s="537"/>
      <c r="AM445" s="537"/>
      <c r="AN445" s="537"/>
      <c r="AO445" s="683" t="str">
        <f t="shared" si="763"/>
        <v>OK</v>
      </c>
      <c r="AP445" s="141"/>
      <c r="AQ445" s="141"/>
      <c r="AR445" s="552"/>
      <c r="AS445" s="552"/>
      <c r="AT445" s="683" t="str">
        <f t="shared" si="764"/>
        <v>OK</v>
      </c>
      <c r="AU445" s="593"/>
      <c r="AV445" s="530">
        <f t="shared" si="765"/>
        <v>0</v>
      </c>
      <c r="AW445" s="842">
        <f t="shared" si="766"/>
        <v>0</v>
      </c>
      <c r="AX445" s="115">
        <f t="shared" si="788"/>
        <v>0</v>
      </c>
      <c r="AY445" s="5">
        <f t="shared" si="789"/>
        <v>0</v>
      </c>
      <c r="AZ445" s="7">
        <f t="shared" si="797"/>
        <v>0</v>
      </c>
      <c r="BA445" s="335" t="e">
        <f t="shared" si="798"/>
        <v>#DIV/0!</v>
      </c>
      <c r="BB445" s="23">
        <f t="shared" si="790"/>
        <v>0</v>
      </c>
      <c r="BC445" s="5">
        <f t="shared" si="799"/>
        <v>0</v>
      </c>
      <c r="BD445" s="7">
        <f t="shared" si="800"/>
        <v>0</v>
      </c>
      <c r="BE445" s="335" t="e">
        <f t="shared" si="801"/>
        <v>#DIV/0!</v>
      </c>
      <c r="BG445" s="826" t="str">
        <f t="shared" si="791"/>
        <v>45.24</v>
      </c>
      <c r="BH445" s="607" t="b">
        <f>COUNTIF('Codes SEC'!$B$2:$B$250,Ministres!BG445)&gt;0</f>
        <v>1</v>
      </c>
    </row>
    <row r="446" spans="1:66" s="203" customFormat="1" ht="35.1" customHeight="1" x14ac:dyDescent="0.25">
      <c r="A446" s="21" t="s">
        <v>39</v>
      </c>
      <c r="B446" s="112" t="s">
        <v>5018</v>
      </c>
      <c r="C446" s="120" t="s">
        <v>149</v>
      </c>
      <c r="D446" s="620">
        <v>1000</v>
      </c>
      <c r="E446" s="278"/>
      <c r="F446" s="116">
        <v>19</v>
      </c>
      <c r="G446" s="700" t="s">
        <v>5613</v>
      </c>
      <c r="H446" s="878" t="str">
        <f t="shared" si="776"/>
        <v>122</v>
      </c>
      <c r="I446" s="397">
        <v>84524000</v>
      </c>
      <c r="J446" s="380" t="s">
        <v>4881</v>
      </c>
      <c r="K446" s="408" t="s">
        <v>4882</v>
      </c>
      <c r="L446" s="733">
        <v>0</v>
      </c>
      <c r="M446" s="734">
        <v>0</v>
      </c>
      <c r="N446" s="931"/>
      <c r="O446" s="530">
        <f t="shared" si="755"/>
        <v>0</v>
      </c>
      <c r="P446" s="530">
        <f t="shared" si="756"/>
        <v>0</v>
      </c>
      <c r="Q446" s="646"/>
      <c r="R446" s="536"/>
      <c r="S446" s="536"/>
      <c r="T446" s="536"/>
      <c r="U446" s="536"/>
      <c r="V446" s="536"/>
      <c r="W446" s="683" t="str">
        <f>IF(SUM(Q446:V446)=X446,"OK",SUM(Q446:V446)-X446)</f>
        <v>OK</v>
      </c>
      <c r="X446" s="141"/>
      <c r="Y446" s="141"/>
      <c r="Z446" s="552"/>
      <c r="AA446" s="552"/>
      <c r="AB446" s="683" t="str">
        <f>IF(SUM(Z446:AA446)=AC446,"OK",SUM(Z446:AA446)-AC446)</f>
        <v>OK</v>
      </c>
      <c r="AC446" s="593"/>
      <c r="AD446" s="530">
        <f t="shared" si="759"/>
        <v>0</v>
      </c>
      <c r="AE446" s="842">
        <f t="shared" si="760"/>
        <v>0</v>
      </c>
      <c r="AF446" s="931"/>
      <c r="AG446" s="530">
        <f t="shared" si="761"/>
        <v>0</v>
      </c>
      <c r="AH446" s="530">
        <f t="shared" si="762"/>
        <v>0</v>
      </c>
      <c r="AI446" s="641"/>
      <c r="AJ446" s="537"/>
      <c r="AK446" s="537"/>
      <c r="AL446" s="537"/>
      <c r="AM446" s="537"/>
      <c r="AN446" s="537"/>
      <c r="AO446" s="683" t="str">
        <f>IF(SUM(AI446:AN446)=AP446,"OK",SUM(AI446:AN446)-AP446)</f>
        <v>OK</v>
      </c>
      <c r="AP446" s="141"/>
      <c r="AQ446" s="141"/>
      <c r="AR446" s="552"/>
      <c r="AS446" s="552"/>
      <c r="AT446" s="683" t="str">
        <f>IF(SUM(AR446:AS446)=AU446,"OK",SUM(AR446:AS446)-AU446)</f>
        <v>OK</v>
      </c>
      <c r="AU446" s="593"/>
      <c r="AV446" s="530">
        <f t="shared" si="765"/>
        <v>0</v>
      </c>
      <c r="AW446" s="842">
        <f t="shared" si="766"/>
        <v>0</v>
      </c>
      <c r="AX446" s="115">
        <f t="shared" si="788"/>
        <v>0</v>
      </c>
      <c r="AY446" s="5">
        <f t="shared" si="789"/>
        <v>0</v>
      </c>
      <c r="AZ446" s="7">
        <f>AY446-AX446</f>
        <v>0</v>
      </c>
      <c r="BA446" s="335" t="e">
        <f>AZ446/AX446</f>
        <v>#DIV/0!</v>
      </c>
      <c r="BB446" s="23">
        <f t="shared" si="790"/>
        <v>0</v>
      </c>
      <c r="BC446" s="5">
        <f>AW446</f>
        <v>0</v>
      </c>
      <c r="BD446" s="7">
        <f>BC446-BB446</f>
        <v>0</v>
      </c>
      <c r="BE446" s="335" t="e">
        <f>BD446/BB446</f>
        <v>#DIV/0!</v>
      </c>
      <c r="BF446" s="667"/>
      <c r="BG446" s="826" t="str">
        <f t="shared" si="791"/>
        <v>45.24</v>
      </c>
      <c r="BH446" s="668" t="b">
        <f>COUNTIF('Codes SEC'!$B$2:$B$250,Ministres!BG446)&gt;0</f>
        <v>1</v>
      </c>
      <c r="BI446" s="667"/>
      <c r="BJ446" s="667"/>
      <c r="BK446" s="667"/>
      <c r="BL446" s="667"/>
      <c r="BM446" s="667"/>
      <c r="BN446" s="667"/>
    </row>
    <row r="447" spans="1:66" s="203" customFormat="1" ht="35.1" customHeight="1" x14ac:dyDescent="0.25">
      <c r="A447" s="21" t="s">
        <v>39</v>
      </c>
      <c r="B447" s="112" t="s">
        <v>5018</v>
      </c>
      <c r="C447" s="120" t="s">
        <v>149</v>
      </c>
      <c r="D447" s="620">
        <v>1000</v>
      </c>
      <c r="E447" s="278"/>
      <c r="F447" s="116">
        <v>19</v>
      </c>
      <c r="G447" s="700" t="s">
        <v>5613</v>
      </c>
      <c r="H447" s="878" t="str">
        <f t="shared" si="776"/>
        <v>122</v>
      </c>
      <c r="I447" s="397">
        <v>84524000</v>
      </c>
      <c r="J447" s="380" t="s">
        <v>4923</v>
      </c>
      <c r="K447" s="408" t="s">
        <v>4924</v>
      </c>
      <c r="L447" s="733">
        <v>0</v>
      </c>
      <c r="M447" s="734">
        <v>0</v>
      </c>
      <c r="N447" s="931"/>
      <c r="O447" s="530">
        <f t="shared" si="755"/>
        <v>0</v>
      </c>
      <c r="P447" s="530">
        <f t="shared" si="756"/>
        <v>0</v>
      </c>
      <c r="Q447" s="646"/>
      <c r="R447" s="536"/>
      <c r="S447" s="536"/>
      <c r="T447" s="536"/>
      <c r="U447" s="536"/>
      <c r="V447" s="536"/>
      <c r="W447" s="683" t="str">
        <f t="shared" si="757"/>
        <v>OK</v>
      </c>
      <c r="X447" s="141"/>
      <c r="Y447" s="141"/>
      <c r="Z447" s="552"/>
      <c r="AA447" s="552"/>
      <c r="AB447" s="683" t="str">
        <f t="shared" si="758"/>
        <v>OK</v>
      </c>
      <c r="AC447" s="593"/>
      <c r="AD447" s="530">
        <f t="shared" si="759"/>
        <v>0</v>
      </c>
      <c r="AE447" s="842">
        <f t="shared" si="760"/>
        <v>0</v>
      </c>
      <c r="AF447" s="931"/>
      <c r="AG447" s="530">
        <f t="shared" si="761"/>
        <v>0</v>
      </c>
      <c r="AH447" s="530">
        <f t="shared" si="762"/>
        <v>0</v>
      </c>
      <c r="AI447" s="641"/>
      <c r="AJ447" s="537"/>
      <c r="AK447" s="537"/>
      <c r="AL447" s="537"/>
      <c r="AM447" s="537"/>
      <c r="AN447" s="537"/>
      <c r="AO447" s="683" t="str">
        <f t="shared" si="763"/>
        <v>OK</v>
      </c>
      <c r="AP447" s="141"/>
      <c r="AQ447" s="141"/>
      <c r="AR447" s="552"/>
      <c r="AS447" s="552"/>
      <c r="AT447" s="683" t="str">
        <f t="shared" si="764"/>
        <v>OK</v>
      </c>
      <c r="AU447" s="593"/>
      <c r="AV447" s="530">
        <f t="shared" si="765"/>
        <v>0</v>
      </c>
      <c r="AW447" s="842">
        <f t="shared" si="766"/>
        <v>0</v>
      </c>
      <c r="AX447" s="115">
        <f t="shared" si="788"/>
        <v>0</v>
      </c>
      <c r="AY447" s="5">
        <f t="shared" si="789"/>
        <v>0</v>
      </c>
      <c r="AZ447" s="7">
        <f t="shared" si="797"/>
        <v>0</v>
      </c>
      <c r="BA447" s="335" t="e">
        <f t="shared" si="798"/>
        <v>#DIV/0!</v>
      </c>
      <c r="BB447" s="23">
        <f t="shared" si="790"/>
        <v>0</v>
      </c>
      <c r="BC447" s="5">
        <f t="shared" si="799"/>
        <v>0</v>
      </c>
      <c r="BD447" s="7">
        <f t="shared" si="800"/>
        <v>0</v>
      </c>
      <c r="BE447" s="335" t="e">
        <f t="shared" si="801"/>
        <v>#DIV/0!</v>
      </c>
      <c r="BF447" s="667"/>
      <c r="BG447" s="826" t="str">
        <f t="shared" si="791"/>
        <v>45.24</v>
      </c>
      <c r="BH447" s="668" t="b">
        <f>COUNTIF('Codes SEC'!$B$2:$B$250,Ministres!BG447)&gt;0</f>
        <v>1</v>
      </c>
      <c r="BI447" s="667"/>
      <c r="BJ447" s="667"/>
      <c r="BK447" s="667"/>
      <c r="BL447" s="667"/>
      <c r="BM447" s="667"/>
      <c r="BN447" s="667"/>
    </row>
    <row r="448" spans="1:66" s="4" customFormat="1" ht="35.1" customHeight="1" x14ac:dyDescent="0.25">
      <c r="A448" s="222" t="s">
        <v>39</v>
      </c>
      <c r="B448" s="583">
        <v>10</v>
      </c>
      <c r="C448" s="120" t="s">
        <v>149</v>
      </c>
      <c r="D448" s="620">
        <v>1000</v>
      </c>
      <c r="E448" s="32"/>
      <c r="F448" s="117">
        <v>19</v>
      </c>
      <c r="G448" s="700" t="s">
        <v>5613</v>
      </c>
      <c r="H448" s="878" t="str">
        <f t="shared" si="776"/>
        <v>122</v>
      </c>
      <c r="I448" s="397">
        <v>84550000</v>
      </c>
      <c r="J448" s="380" t="s">
        <v>4616</v>
      </c>
      <c r="K448" s="494" t="s">
        <v>4617</v>
      </c>
      <c r="L448" s="726">
        <v>0</v>
      </c>
      <c r="M448" s="727">
        <v>0</v>
      </c>
      <c r="N448" s="931"/>
      <c r="O448" s="530">
        <f t="shared" si="755"/>
        <v>0</v>
      </c>
      <c r="P448" s="530">
        <f t="shared" si="756"/>
        <v>0</v>
      </c>
      <c r="Q448" s="646"/>
      <c r="R448" s="536"/>
      <c r="S448" s="536"/>
      <c r="T448" s="536"/>
      <c r="U448" s="536"/>
      <c r="V448" s="536"/>
      <c r="W448" s="683" t="str">
        <f>IF(SUM(Q448:V448)=X448,"OK",SUM(Q448:V448)-X448)</f>
        <v>OK</v>
      </c>
      <c r="X448" s="141"/>
      <c r="Y448" s="141"/>
      <c r="Z448" s="552"/>
      <c r="AA448" s="552"/>
      <c r="AB448" s="683" t="str">
        <f>IF(SUM(Z448:AA448)=AC448,"OK",SUM(Z448:AA448)-AC448)</f>
        <v>OK</v>
      </c>
      <c r="AC448" s="593"/>
      <c r="AD448" s="530">
        <f t="shared" si="759"/>
        <v>0</v>
      </c>
      <c r="AE448" s="842">
        <f t="shared" si="760"/>
        <v>0</v>
      </c>
      <c r="AF448" s="931"/>
      <c r="AG448" s="530">
        <f t="shared" si="761"/>
        <v>0</v>
      </c>
      <c r="AH448" s="530">
        <f t="shared" si="762"/>
        <v>0</v>
      </c>
      <c r="AI448" s="641"/>
      <c r="AJ448" s="537"/>
      <c r="AK448" s="537"/>
      <c r="AL448" s="537"/>
      <c r="AM448" s="537"/>
      <c r="AN448" s="537"/>
      <c r="AO448" s="683" t="str">
        <f>IF(SUM(AI448:AN448)=AP448,"OK",SUM(AI448:AN448)-AP448)</f>
        <v>OK</v>
      </c>
      <c r="AP448" s="141"/>
      <c r="AQ448" s="141"/>
      <c r="AR448" s="552"/>
      <c r="AS448" s="552"/>
      <c r="AT448" s="683" t="str">
        <f>IF(SUM(AR448:AS448)=AU448,"OK",SUM(AR448:AS448)-AU448)</f>
        <v>OK</v>
      </c>
      <c r="AU448" s="593"/>
      <c r="AV448" s="530">
        <f t="shared" si="765"/>
        <v>0</v>
      </c>
      <c r="AW448" s="842">
        <f t="shared" si="766"/>
        <v>0</v>
      </c>
      <c r="AX448" s="115">
        <f t="shared" si="788"/>
        <v>0</v>
      </c>
      <c r="AY448" s="5">
        <f t="shared" si="789"/>
        <v>0</v>
      </c>
      <c r="AZ448" s="7">
        <f>AY448-AX448</f>
        <v>0</v>
      </c>
      <c r="BA448" s="335" t="e">
        <f>AZ448/AX448</f>
        <v>#DIV/0!</v>
      </c>
      <c r="BB448" s="23">
        <f t="shared" si="790"/>
        <v>0</v>
      </c>
      <c r="BC448" s="5">
        <f>AW448</f>
        <v>0</v>
      </c>
      <c r="BD448" s="7">
        <f>BC448-BB448</f>
        <v>0</v>
      </c>
      <c r="BE448" s="335" t="e">
        <f>BD448/BB448</f>
        <v>#DIV/0!</v>
      </c>
      <c r="BF448" s="41"/>
      <c r="BG448" s="826" t="str">
        <f t="shared" si="791"/>
        <v>45.50</v>
      </c>
      <c r="BH448" s="607" t="b">
        <f>COUNTIF('Codes SEC'!$B$2:$B$250,Ministres!BG448)&gt;0</f>
        <v>1</v>
      </c>
      <c r="BI448" s="41"/>
      <c r="BJ448" s="41"/>
      <c r="BK448" s="41"/>
      <c r="BL448" s="41"/>
      <c r="BM448" s="41"/>
      <c r="BN448" s="41"/>
    </row>
    <row r="449" spans="1:66" ht="12.75" customHeight="1" x14ac:dyDescent="0.25">
      <c r="A449" s="225"/>
      <c r="B449" s="206"/>
      <c r="C449" s="253"/>
      <c r="D449" s="621"/>
      <c r="E449" s="275"/>
      <c r="F449" s="269"/>
      <c r="G449" s="695"/>
      <c r="H449" s="886"/>
      <c r="I449" s="403"/>
      <c r="J449" s="381"/>
      <c r="K449" s="514" t="s">
        <v>95</v>
      </c>
      <c r="L449" s="313">
        <f t="shared" ref="L449:V449" si="802">L394+L395+L396+L403+L404+L405+L400+L408+L410+L411+L412+L413+L414+L415+L416+L417+L418+L419+L440+L443+L444+L441+L422+L423+L424+L426+L427+L397+L399+L406+L445+L448+L434+L401+L402+L407+L409+L425+L428+L429+L430+L435+L432+L439+L447+L446+L420+L421+L398+L431+L437+L438+L442+L433+L436</f>
        <v>0</v>
      </c>
      <c r="M449" s="744">
        <f t="shared" si="802"/>
        <v>0</v>
      </c>
      <c r="N449" s="930">
        <f t="shared" si="802"/>
        <v>0</v>
      </c>
      <c r="O449" s="790">
        <f t="shared" si="802"/>
        <v>0</v>
      </c>
      <c r="P449" s="790">
        <f t="shared" si="802"/>
        <v>0</v>
      </c>
      <c r="Q449" s="787">
        <f t="shared" si="802"/>
        <v>0</v>
      </c>
      <c r="R449" s="648">
        <f t="shared" si="802"/>
        <v>0</v>
      </c>
      <c r="S449" s="648">
        <f t="shared" si="802"/>
        <v>0</v>
      </c>
      <c r="T449" s="648">
        <f t="shared" si="802"/>
        <v>0</v>
      </c>
      <c r="U449" s="648">
        <f t="shared" si="802"/>
        <v>0</v>
      </c>
      <c r="V449" s="648">
        <f t="shared" si="802"/>
        <v>0</v>
      </c>
      <c r="W449" s="790"/>
      <c r="X449" s="649">
        <f>X394+X395+X396+X403+X404+X405+X400+X408+X410+X411+X412+X413+X414+X415+X416+X417+X418+X419+X440+X443+X444+X441+X422+X423+X424+X426+X427+X397+X399+X406+X445+X448+X434+X401+X402+X407+X409+X425+X428+X429+X430+X435+X432+X439+X447+X446+X420+X421+X398+X431+X437+X438+X442+X433+X436</f>
        <v>0</v>
      </c>
      <c r="Y449" s="649">
        <f>Y394+Y395+Y396+Y403+Y404+Y405+Y400+Y408+Y410+Y411+Y412+Y413+Y414+Y415+Y416+Y417+Y418+Y419+Y440+Y443+Y444+Y441+Y422+Y423+Y424+Y426+Y427+Y397+Y399+Y406+Y445+Y448+Y434+Y401+Y402+Y407+Y409+Y425+Y428+Y429+Y430+Y435+Y432+Y439+Y447+Y446+Y420+Y421+Y398+Y431+Y437+Y438+Y442+Y433+Y436</f>
        <v>0</v>
      </c>
      <c r="Z449" s="648">
        <f>Z394+Z395+Z396+Z403+Z404+Z405+Z400+Z408+Z410+Z411+Z412+Z413+Z414+Z415+Z416+Z417+Z418+Z419+Z440+Z443+Z444+Z441+Z422+Z423+Z424+Z426+Z427+Z397+Z399+Z406+Z445+Z448+Z434+Z401+Z402+Z407+Z409+Z425+Z428+Z429+Z430+Z435+Z432+Z439+Z447+Z446+Z420+Z421+Z398+Z431+Z437+Z438+Z442+Z433+Z436</f>
        <v>0</v>
      </c>
      <c r="AA449" s="648">
        <f>AA394+AA395+AA396+AA403+AA404+AA405+AA400+AA408+AA410+AA411+AA412+AA413+AA414+AA415+AA416+AA417+AA418+AA419+AA440+AA443+AA444+AA441+AA422+AA423+AA424+AA426+AA427+AA397+AA399+AA406+AA445+AA448+AA434+AA401+AA402+AA407+AA409+AA425+AA428+AA429+AA430+AA435+AA432+AA439+AA447+AA446+AA420+AA421+AA398+AA431+AA437+AA438+AA442+AA433+AA436</f>
        <v>0</v>
      </c>
      <c r="AB449" s="790"/>
      <c r="AC449" s="649">
        <f t="shared" ref="AC449:AN449" si="803">AC394+AC395+AC396+AC403+AC404+AC405+AC400+AC408+AC410+AC411+AC412+AC413+AC414+AC415+AC416+AC417+AC418+AC419+AC440+AC443+AC444+AC441+AC422+AC423+AC424+AC426+AC427+AC397+AC399+AC406+AC445+AC448+AC434+AC401+AC402+AC407+AC409+AC425+AC428+AC429+AC430+AC435+AC432+AC439+AC447+AC446+AC420+AC421+AC398+AC431+AC437+AC438+AC442+AC433+AC436</f>
        <v>0</v>
      </c>
      <c r="AD449" s="790">
        <f>AD394+AD395+AD396+AD403+AD404+AD405+AD400+AD408+AD410+AD411+AD412+AD413+AD414+AD415+AD416+AD417+AD418+AD419+AD440+AD443+AD444+AD441+AD422+AD423+AD424+AD426+AD427+AD397+AD399+AD406+AD445+AD448+AD434+AD401+AD402+AD407+AD409+AD425+AD428+AD429+AD430+AD435+AD432+AD439+AD447+AD446+AD420+AD421+AD398+AD431+AD437+AD438+AD442+AD433+AD436</f>
        <v>0</v>
      </c>
      <c r="AE449" s="843">
        <f>AE394+AE395+AE396+AE403+AE404+AE405+AE400+AE408+AE410+AE411+AE412+AE413+AE414+AE415+AE416+AE417+AE418+AE419+AE440+AE443+AE444+AE441+AE422+AE423+AE424+AE426+AE427+AE397+AE399+AE406+AE445+AE448+AE434+AE401+AE402+AE407+AE409+AE425+AE428+AE429+AE430+AE435+AE432+AE439+AE447+AE446+AE420+AE421+AE398+AE431+AE437+AE438+AE442+AE433+AE436</f>
        <v>0</v>
      </c>
      <c r="AF449" s="930">
        <f t="shared" si="803"/>
        <v>0</v>
      </c>
      <c r="AG449" s="790">
        <f t="shared" si="803"/>
        <v>0</v>
      </c>
      <c r="AH449" s="790">
        <f t="shared" si="803"/>
        <v>0</v>
      </c>
      <c r="AI449" s="787">
        <f t="shared" si="803"/>
        <v>0</v>
      </c>
      <c r="AJ449" s="648">
        <f t="shared" si="803"/>
        <v>0</v>
      </c>
      <c r="AK449" s="648">
        <f t="shared" si="803"/>
        <v>0</v>
      </c>
      <c r="AL449" s="648">
        <f t="shared" si="803"/>
        <v>0</v>
      </c>
      <c r="AM449" s="648">
        <f t="shared" si="803"/>
        <v>0</v>
      </c>
      <c r="AN449" s="648">
        <f t="shared" si="803"/>
        <v>0</v>
      </c>
      <c r="AO449" s="790"/>
      <c r="AP449" s="649">
        <f>AP394+AP395+AP396+AP403+AP404+AP405+AP400+AP408+AP410+AP411+AP412+AP413+AP414+AP415+AP416+AP417+AP418+AP419+AP440+AP443+AP444+AP441+AP422+AP423+AP424+AP426+AP427+AP397+AP399+AP406+AP445+AP448+AP434+AP401+AP402+AP407+AP409+AP425+AP428+AP429+AP430+AP435+AP432+AP439+AP447+AP446+AP420+AP421+AP398+AP431+AP437+AP438+AP442+AP433+AP436</f>
        <v>0</v>
      </c>
      <c r="AQ449" s="649">
        <f>AQ394+AQ395+AQ396+AQ403+AQ404+AQ405+AQ400+AQ408+AQ410+AQ411+AQ412+AQ413+AQ414+AQ415+AQ416+AQ417+AQ418+AQ419+AQ440+AQ443+AQ444+AQ441+AQ422+AQ423+AQ424+AQ426+AQ427+AQ397+AQ399+AQ406+AQ445+AQ448+AQ434+AQ401+AQ402+AQ407+AQ409+AQ425+AQ428+AQ429+AQ430+AQ435+AQ432+AQ439+AQ447+AQ446+AQ420+AQ421+AQ398+AQ431+AQ437+AQ438+AQ442+AQ433+AQ436</f>
        <v>0</v>
      </c>
      <c r="AR449" s="648">
        <f>AR394+AR395+AR396+AR403+AR404+AR405+AR400+AR408+AR410+AR411+AR412+AR413+AR414+AR415+AR416+AR417+AR418+AR419+AR440+AR443+AR444+AR441+AR422+AR423+AR424+AR426+AR427+AR397+AR399+AR406+AR445+AR448+AR434+AR401+AR402+AR407+AR409+AR425+AR428+AR429+AR430+AR435+AR432+AR439+AR447+AR446+AR420+AR421+AR398+AR431+AR437+AR438+AR442+AR433+AR436</f>
        <v>0</v>
      </c>
      <c r="AS449" s="648">
        <f>AS394+AS395+AS396+AS403+AS404+AS405+AS400+AS408+AS410+AS411+AS412+AS413+AS414+AS415+AS416+AS417+AS418+AS419+AS440+AS443+AS444+AS441+AS422+AS423+AS424+AS426+AS427+AS397+AS399+AS406+AS445+AS448+AS434+AS401+AS402+AS407+AS409+AS425+AS428+AS429+AS430+AS435+AS432+AS439+AS447+AS446+AS420+AS421+AS398+AS431+AS437+AS438+AS442+AS433+AS436</f>
        <v>0</v>
      </c>
      <c r="AT449" s="790"/>
      <c r="AU449" s="649">
        <f t="shared" ref="AU449:BE449" si="804">AU394+AU395+AU396+AU403+AU404+AU405+AU400+AU408+AU410+AU411+AU412+AU413+AU414+AU415+AU416+AU417+AU418+AU419+AU440+AU443+AU444+AU441+AU422+AU423+AU424+AU426+AU427+AU397+AU399+AU406+AU445+AU448+AU434+AU401+AU402+AU407+AU409+AU425+AU428+AU429+AU430+AU435+AU432+AU439+AU447+AU446+AU420+AU421+AU398+AU431+AU437+AU438+AU442+AU433+AU436</f>
        <v>0</v>
      </c>
      <c r="AV449" s="790">
        <f t="shared" si="804"/>
        <v>0</v>
      </c>
      <c r="AW449" s="843">
        <f t="shared" si="804"/>
        <v>0</v>
      </c>
      <c r="AX449" s="336">
        <f t="shared" si="804"/>
        <v>0</v>
      </c>
      <c r="AY449" s="337">
        <f t="shared" si="804"/>
        <v>0</v>
      </c>
      <c r="AZ449" s="338">
        <f t="shared" si="804"/>
        <v>0</v>
      </c>
      <c r="BA449" s="339" t="e">
        <f t="shared" si="804"/>
        <v>#DIV/0!</v>
      </c>
      <c r="BB449" s="322">
        <f t="shared" si="804"/>
        <v>0</v>
      </c>
      <c r="BC449" s="337">
        <f t="shared" si="804"/>
        <v>0</v>
      </c>
      <c r="BD449" s="338">
        <f t="shared" si="804"/>
        <v>0</v>
      </c>
      <c r="BE449" s="339" t="e">
        <f t="shared" si="804"/>
        <v>#DIV/0!</v>
      </c>
      <c r="BG449" s="826"/>
      <c r="BH449" s="607"/>
    </row>
    <row r="450" spans="1:66" ht="12.75" customHeight="1" x14ac:dyDescent="0.25">
      <c r="A450" s="222"/>
      <c r="C450" s="116"/>
      <c r="D450" s="620"/>
      <c r="F450" s="117"/>
      <c r="G450" s="694"/>
      <c r="H450" s="878"/>
      <c r="I450" s="397"/>
      <c r="J450" s="380"/>
      <c r="K450" s="409"/>
      <c r="L450" s="731"/>
      <c r="M450" s="732"/>
      <c r="N450" s="931"/>
      <c r="O450" s="923"/>
      <c r="P450" s="923"/>
      <c r="Q450" s="641"/>
      <c r="R450" s="537"/>
      <c r="S450" s="537"/>
      <c r="T450" s="537"/>
      <c r="U450" s="537"/>
      <c r="V450" s="537"/>
      <c r="W450" s="531"/>
      <c r="X450" s="141"/>
      <c r="Y450" s="141"/>
      <c r="Z450" s="552"/>
      <c r="AA450" s="552"/>
      <c r="AB450" s="531"/>
      <c r="AC450" s="593"/>
      <c r="AD450" s="923"/>
      <c r="AE450" s="846"/>
      <c r="AF450" s="931"/>
      <c r="AG450" s="923"/>
      <c r="AH450" s="923"/>
      <c r="AI450" s="641"/>
      <c r="AJ450" s="537"/>
      <c r="AK450" s="537"/>
      <c r="AL450" s="537"/>
      <c r="AM450" s="537"/>
      <c r="AN450" s="537"/>
      <c r="AO450" s="531"/>
      <c r="AP450" s="141"/>
      <c r="AQ450" s="141"/>
      <c r="AR450" s="552"/>
      <c r="AS450" s="552"/>
      <c r="AT450" s="531"/>
      <c r="AU450" s="593"/>
      <c r="AV450" s="923"/>
      <c r="AW450" s="846"/>
      <c r="AX450" s="115"/>
      <c r="AY450" s="5"/>
      <c r="AZ450" s="5"/>
      <c r="BA450" s="335"/>
      <c r="BC450" s="5"/>
      <c r="BD450" s="5"/>
      <c r="BE450" s="335"/>
      <c r="BG450" s="826"/>
      <c r="BH450" s="607"/>
    </row>
    <row r="451" spans="1:66" ht="12.75" customHeight="1" x14ac:dyDescent="0.25">
      <c r="A451" s="222"/>
      <c r="C451" s="116"/>
      <c r="D451" s="620"/>
      <c r="F451" s="117"/>
      <c r="G451" s="694"/>
      <c r="H451" s="878"/>
      <c r="I451" s="397"/>
      <c r="J451" s="380"/>
      <c r="K451" s="410" t="s">
        <v>58</v>
      </c>
      <c r="L451" s="731"/>
      <c r="M451" s="732"/>
      <c r="N451" s="931"/>
      <c r="O451" s="923"/>
      <c r="P451" s="923"/>
      <c r="Q451" s="641"/>
      <c r="R451" s="537"/>
      <c r="S451" s="537"/>
      <c r="T451" s="537"/>
      <c r="U451" s="537"/>
      <c r="V451" s="537"/>
      <c r="W451" s="531"/>
      <c r="X451" s="141"/>
      <c r="Y451" s="141"/>
      <c r="Z451" s="552"/>
      <c r="AA451" s="552"/>
      <c r="AB451" s="531"/>
      <c r="AC451" s="593"/>
      <c r="AD451" s="923"/>
      <c r="AE451" s="846"/>
      <c r="AF451" s="931"/>
      <c r="AG451" s="923"/>
      <c r="AH451" s="923"/>
      <c r="AI451" s="641"/>
      <c r="AJ451" s="537"/>
      <c r="AK451" s="537"/>
      <c r="AL451" s="537"/>
      <c r="AM451" s="537"/>
      <c r="AN451" s="537"/>
      <c r="AO451" s="531"/>
      <c r="AP451" s="141"/>
      <c r="AQ451" s="141"/>
      <c r="AR451" s="552"/>
      <c r="AS451" s="552"/>
      <c r="AT451" s="531"/>
      <c r="AU451" s="593"/>
      <c r="AV451" s="923"/>
      <c r="AW451" s="846"/>
      <c r="AX451" s="115"/>
      <c r="AY451" s="5"/>
      <c r="AZ451" s="5"/>
      <c r="BA451" s="335"/>
      <c r="BC451" s="5"/>
      <c r="BD451" s="5"/>
      <c r="BE451" s="335"/>
      <c r="BG451" s="826"/>
      <c r="BH451" s="607"/>
    </row>
    <row r="452" spans="1:66" ht="12.75" customHeight="1" x14ac:dyDescent="0.25">
      <c r="A452" s="222"/>
      <c r="C452" s="116"/>
      <c r="D452" s="620"/>
      <c r="F452" s="117"/>
      <c r="G452" s="694"/>
      <c r="H452" s="878"/>
      <c r="I452" s="397"/>
      <c r="J452" s="380"/>
      <c r="K452" s="408"/>
      <c r="L452" s="731"/>
      <c r="M452" s="732"/>
      <c r="N452" s="931"/>
      <c r="O452" s="923"/>
      <c r="P452" s="923"/>
      <c r="Q452" s="641"/>
      <c r="R452" s="537"/>
      <c r="S452" s="537"/>
      <c r="T452" s="537"/>
      <c r="U452" s="537"/>
      <c r="V452" s="537"/>
      <c r="W452" s="531"/>
      <c r="X452" s="141"/>
      <c r="Y452" s="141"/>
      <c r="Z452" s="552"/>
      <c r="AA452" s="552"/>
      <c r="AB452" s="531"/>
      <c r="AC452" s="593"/>
      <c r="AD452" s="923"/>
      <c r="AE452" s="846"/>
      <c r="AF452" s="931"/>
      <c r="AG452" s="923"/>
      <c r="AH452" s="923"/>
      <c r="AI452" s="641"/>
      <c r="AJ452" s="537"/>
      <c r="AK452" s="537"/>
      <c r="AL452" s="537"/>
      <c r="AM452" s="537"/>
      <c r="AN452" s="537"/>
      <c r="AO452" s="531"/>
      <c r="AP452" s="141"/>
      <c r="AQ452" s="141"/>
      <c r="AR452" s="552"/>
      <c r="AS452" s="552"/>
      <c r="AT452" s="531"/>
      <c r="AU452" s="593"/>
      <c r="AV452" s="923"/>
      <c r="AW452" s="846"/>
      <c r="AX452" s="115"/>
      <c r="AY452" s="5"/>
      <c r="AZ452" s="5"/>
      <c r="BA452" s="335"/>
      <c r="BC452" s="5"/>
      <c r="BD452" s="5"/>
      <c r="BE452" s="335"/>
      <c r="BG452" s="826"/>
      <c r="BH452" s="607"/>
    </row>
    <row r="453" spans="1:66" ht="35.1" customHeight="1" x14ac:dyDescent="0.25">
      <c r="A453" s="222" t="s">
        <v>39</v>
      </c>
      <c r="B453" s="112" t="s">
        <v>5018</v>
      </c>
      <c r="C453" s="116" t="s">
        <v>149</v>
      </c>
      <c r="D453" s="620">
        <v>1000</v>
      </c>
      <c r="E453" s="278"/>
      <c r="F453" s="116">
        <v>19</v>
      </c>
      <c r="G453" s="700" t="s">
        <v>5613</v>
      </c>
      <c r="H453" s="888" t="str">
        <f t="shared" si="776"/>
        <v>122</v>
      </c>
      <c r="I453" s="580">
        <v>85111000</v>
      </c>
      <c r="J453" s="689" t="s">
        <v>6535</v>
      </c>
      <c r="K453" s="411" t="s">
        <v>6536</v>
      </c>
      <c r="L453" s="733">
        <v>0</v>
      </c>
      <c r="M453" s="734">
        <v>0</v>
      </c>
      <c r="N453" s="931"/>
      <c r="O453" s="530">
        <f t="shared" ref="O453:O496" si="805">IF(N453&gt;L453,"0 ",N453-L453)</f>
        <v>0</v>
      </c>
      <c r="P453" s="530">
        <f t="shared" ref="P453:P496" si="806">IF(N453&lt;L453,"0 ",N453-L453)</f>
        <v>0</v>
      </c>
      <c r="Q453" s="646"/>
      <c r="R453" s="536"/>
      <c r="S453" s="536"/>
      <c r="T453" s="536"/>
      <c r="U453" s="536"/>
      <c r="V453" s="536"/>
      <c r="W453" s="683" t="str">
        <f t="shared" ref="W453:W458" si="807">IF(SUM(Q453:V453)=X453,"OK",SUM(Q453:V453)-X453)</f>
        <v>OK</v>
      </c>
      <c r="X453" s="141"/>
      <c r="Y453" s="141"/>
      <c r="Z453" s="552"/>
      <c r="AA453" s="552"/>
      <c r="AB453" s="683" t="str">
        <f t="shared" ref="AB453:AB458" si="808">IF(SUM(Z453:AA453)=AC453,"OK",SUM(Z453:AA453)-AC453)</f>
        <v>OK</v>
      </c>
      <c r="AC453" s="593"/>
      <c r="AD453" s="530">
        <f t="shared" ref="AD453:AD496" si="809">X453+Y453+AC453</f>
        <v>0</v>
      </c>
      <c r="AE453" s="842">
        <f t="shared" ref="AE453:AE496" si="810">N453+AD453</f>
        <v>0</v>
      </c>
      <c r="AF453" s="931"/>
      <c r="AG453" s="530">
        <f t="shared" ref="AG453:AG496" si="811">IF(AF453&gt;M453,"0 ",AF453-M453)</f>
        <v>0</v>
      </c>
      <c r="AH453" s="530">
        <f t="shared" ref="AH453:AH496" si="812">IF(AF453&lt;M453,"0 ",AF453-M453)</f>
        <v>0</v>
      </c>
      <c r="AI453" s="641"/>
      <c r="AJ453" s="537"/>
      <c r="AK453" s="537"/>
      <c r="AL453" s="537"/>
      <c r="AM453" s="537"/>
      <c r="AN453" s="537"/>
      <c r="AO453" s="683" t="str">
        <f t="shared" ref="AO453:AO458" si="813">IF(SUM(AI453:AN453)=AP453,"OK",SUM(AI453:AN453)-AP453)</f>
        <v>OK</v>
      </c>
      <c r="AP453" s="141"/>
      <c r="AQ453" s="141"/>
      <c r="AR453" s="552"/>
      <c r="AS453" s="552"/>
      <c r="AT453" s="683" t="str">
        <f t="shared" ref="AT453:AT458" si="814">IF(SUM(AR453:AS453)=AU453,"OK",SUM(AR453:AS453)-AU453)</f>
        <v>OK</v>
      </c>
      <c r="AU453" s="593"/>
      <c r="AV453" s="530">
        <f t="shared" ref="AV453:AV496" si="815">AP453+AQ453+AU453</f>
        <v>0</v>
      </c>
      <c r="AW453" s="842">
        <f t="shared" ref="AW453:AW496" si="816">AF453+AV453</f>
        <v>0</v>
      </c>
      <c r="AX453" s="115">
        <f t="shared" ref="AX453:AX496" si="817">L453</f>
        <v>0</v>
      </c>
      <c r="AY453" s="5">
        <f t="shared" ref="AY453:AY496" si="818">AE453</f>
        <v>0</v>
      </c>
      <c r="AZ453" s="7">
        <f t="shared" ref="AZ453:AZ458" si="819">AY453-AX453</f>
        <v>0</v>
      </c>
      <c r="BA453" s="335" t="e">
        <f t="shared" ref="BA453:BA458" si="820">AZ453/AX453</f>
        <v>#DIV/0!</v>
      </c>
      <c r="BB453" s="23">
        <f t="shared" ref="BB453:BB496" si="821">M453</f>
        <v>0</v>
      </c>
      <c r="BC453" s="5">
        <f t="shared" ref="BC453:BC458" si="822">AW453</f>
        <v>0</v>
      </c>
      <c r="BD453" s="7">
        <f t="shared" ref="BD453:BD458" si="823">BC453-BB453</f>
        <v>0</v>
      </c>
      <c r="BE453" s="335" t="e">
        <f t="shared" ref="BE453:BE458" si="824">BD453/BB453</f>
        <v>#DIV/0!</v>
      </c>
      <c r="BG453" s="826" t="str">
        <f t="shared" ref="BG453:BG496" si="825">RIGHT(LEFT(I453,3),2)&amp;"."&amp;RIGHT(LEFT(I453,5),2)</f>
        <v>51.11</v>
      </c>
      <c r="BH453" s="607" t="b">
        <f>COUNTIF('Codes SEC'!$B$2:$B$250,Ministres!BG453)&gt;0</f>
        <v>1</v>
      </c>
    </row>
    <row r="454" spans="1:66" s="203" customFormat="1" ht="35.1" customHeight="1" x14ac:dyDescent="0.25">
      <c r="A454" s="21" t="s">
        <v>39</v>
      </c>
      <c r="B454" s="112" t="s">
        <v>5018</v>
      </c>
      <c r="C454" s="120" t="s">
        <v>149</v>
      </c>
      <c r="D454" s="620">
        <v>1000</v>
      </c>
      <c r="E454" s="278"/>
      <c r="F454" s="116">
        <v>19</v>
      </c>
      <c r="G454" s="700" t="s">
        <v>5613</v>
      </c>
      <c r="H454" s="878" t="str">
        <f t="shared" si="776"/>
        <v>122</v>
      </c>
      <c r="I454" s="397">
        <v>85111000</v>
      </c>
      <c r="J454" s="380" t="s">
        <v>4929</v>
      </c>
      <c r="K454" s="408" t="s">
        <v>4930</v>
      </c>
      <c r="L454" s="733">
        <v>0</v>
      </c>
      <c r="M454" s="734">
        <v>0</v>
      </c>
      <c r="N454" s="931"/>
      <c r="O454" s="530">
        <f t="shared" si="805"/>
        <v>0</v>
      </c>
      <c r="P454" s="530">
        <f t="shared" si="806"/>
        <v>0</v>
      </c>
      <c r="Q454" s="646"/>
      <c r="R454" s="536"/>
      <c r="S454" s="536"/>
      <c r="T454" s="536"/>
      <c r="U454" s="536"/>
      <c r="V454" s="536"/>
      <c r="W454" s="683" t="str">
        <f t="shared" si="807"/>
        <v>OK</v>
      </c>
      <c r="X454" s="141"/>
      <c r="Y454" s="141"/>
      <c r="Z454" s="552"/>
      <c r="AA454" s="552"/>
      <c r="AB454" s="683" t="str">
        <f t="shared" si="808"/>
        <v>OK</v>
      </c>
      <c r="AC454" s="593"/>
      <c r="AD454" s="530">
        <f t="shared" si="809"/>
        <v>0</v>
      </c>
      <c r="AE454" s="842">
        <f t="shared" si="810"/>
        <v>0</v>
      </c>
      <c r="AF454" s="931"/>
      <c r="AG454" s="530">
        <f t="shared" si="811"/>
        <v>0</v>
      </c>
      <c r="AH454" s="530">
        <f t="shared" si="812"/>
        <v>0</v>
      </c>
      <c r="AI454" s="641"/>
      <c r="AJ454" s="537"/>
      <c r="AK454" s="537"/>
      <c r="AL454" s="537"/>
      <c r="AM454" s="537"/>
      <c r="AN454" s="537"/>
      <c r="AO454" s="683" t="str">
        <f t="shared" si="813"/>
        <v>OK</v>
      </c>
      <c r="AP454" s="141"/>
      <c r="AQ454" s="141"/>
      <c r="AR454" s="552"/>
      <c r="AS454" s="552"/>
      <c r="AT454" s="683" t="str">
        <f t="shared" si="814"/>
        <v>OK</v>
      </c>
      <c r="AU454" s="593"/>
      <c r="AV454" s="530">
        <f t="shared" si="815"/>
        <v>0</v>
      </c>
      <c r="AW454" s="842">
        <f t="shared" si="816"/>
        <v>0</v>
      </c>
      <c r="AX454" s="115">
        <f t="shared" si="817"/>
        <v>0</v>
      </c>
      <c r="AY454" s="5">
        <f t="shared" si="818"/>
        <v>0</v>
      </c>
      <c r="AZ454" s="7">
        <f t="shared" si="819"/>
        <v>0</v>
      </c>
      <c r="BA454" s="335" t="e">
        <f t="shared" si="820"/>
        <v>#DIV/0!</v>
      </c>
      <c r="BB454" s="23">
        <f t="shared" si="821"/>
        <v>0</v>
      </c>
      <c r="BC454" s="5">
        <f t="shared" si="822"/>
        <v>0</v>
      </c>
      <c r="BD454" s="7">
        <f t="shared" si="823"/>
        <v>0</v>
      </c>
      <c r="BE454" s="335" t="e">
        <f t="shared" si="824"/>
        <v>#DIV/0!</v>
      </c>
      <c r="BF454" s="667"/>
      <c r="BG454" s="826" t="str">
        <f t="shared" si="825"/>
        <v>51.11</v>
      </c>
      <c r="BH454" s="668" t="b">
        <f>COUNTIF('Codes SEC'!$B$2:$B$250,Ministres!BG454)&gt;0</f>
        <v>1</v>
      </c>
      <c r="BI454" s="667"/>
      <c r="BJ454" s="667"/>
      <c r="BK454" s="667"/>
      <c r="BL454" s="667"/>
      <c r="BM454" s="667"/>
      <c r="BN454" s="667"/>
    </row>
    <row r="455" spans="1:66" s="203" customFormat="1" ht="35.1" customHeight="1" x14ac:dyDescent="0.25">
      <c r="A455" s="21" t="s">
        <v>39</v>
      </c>
      <c r="B455" s="112" t="s">
        <v>5018</v>
      </c>
      <c r="C455" s="120" t="s">
        <v>149</v>
      </c>
      <c r="D455" s="620">
        <v>1000</v>
      </c>
      <c r="E455" s="278"/>
      <c r="F455" s="116">
        <v>19</v>
      </c>
      <c r="G455" s="700" t="s">
        <v>5613</v>
      </c>
      <c r="H455" s="878" t="str">
        <f t="shared" si="776"/>
        <v>122</v>
      </c>
      <c r="I455" s="397">
        <v>85111000</v>
      </c>
      <c r="J455" s="380" t="s">
        <v>4966</v>
      </c>
      <c r="K455" s="408" t="s">
        <v>4967</v>
      </c>
      <c r="L455" s="733">
        <v>0</v>
      </c>
      <c r="M455" s="734">
        <v>0</v>
      </c>
      <c r="N455" s="931"/>
      <c r="O455" s="530">
        <f t="shared" si="805"/>
        <v>0</v>
      </c>
      <c r="P455" s="530">
        <f t="shared" si="806"/>
        <v>0</v>
      </c>
      <c r="Q455" s="646"/>
      <c r="R455" s="536"/>
      <c r="S455" s="536"/>
      <c r="T455" s="536"/>
      <c r="U455" s="536"/>
      <c r="V455" s="536"/>
      <c r="W455" s="683" t="str">
        <f t="shared" si="807"/>
        <v>OK</v>
      </c>
      <c r="X455" s="141"/>
      <c r="Y455" s="141"/>
      <c r="Z455" s="552"/>
      <c r="AA455" s="552"/>
      <c r="AB455" s="683" t="str">
        <f t="shared" si="808"/>
        <v>OK</v>
      </c>
      <c r="AC455" s="593"/>
      <c r="AD455" s="530">
        <f t="shared" si="809"/>
        <v>0</v>
      </c>
      <c r="AE455" s="842">
        <f t="shared" si="810"/>
        <v>0</v>
      </c>
      <c r="AF455" s="931"/>
      <c r="AG455" s="530">
        <f t="shared" si="811"/>
        <v>0</v>
      </c>
      <c r="AH455" s="530">
        <f t="shared" si="812"/>
        <v>0</v>
      </c>
      <c r="AI455" s="641"/>
      <c r="AJ455" s="537"/>
      <c r="AK455" s="537"/>
      <c r="AL455" s="537"/>
      <c r="AM455" s="537"/>
      <c r="AN455" s="537"/>
      <c r="AO455" s="683" t="str">
        <f t="shared" si="813"/>
        <v>OK</v>
      </c>
      <c r="AP455" s="141"/>
      <c r="AQ455" s="141"/>
      <c r="AR455" s="552"/>
      <c r="AS455" s="552"/>
      <c r="AT455" s="683" t="str">
        <f t="shared" si="814"/>
        <v>OK</v>
      </c>
      <c r="AU455" s="593"/>
      <c r="AV455" s="530">
        <f t="shared" si="815"/>
        <v>0</v>
      </c>
      <c r="AW455" s="842">
        <f t="shared" si="816"/>
        <v>0</v>
      </c>
      <c r="AX455" s="115">
        <f t="shared" si="817"/>
        <v>0</v>
      </c>
      <c r="AY455" s="5">
        <f t="shared" si="818"/>
        <v>0</v>
      </c>
      <c r="AZ455" s="7">
        <f t="shared" si="819"/>
        <v>0</v>
      </c>
      <c r="BA455" s="335" t="e">
        <f t="shared" si="820"/>
        <v>#DIV/0!</v>
      </c>
      <c r="BB455" s="23">
        <f t="shared" si="821"/>
        <v>0</v>
      </c>
      <c r="BC455" s="5">
        <f t="shared" si="822"/>
        <v>0</v>
      </c>
      <c r="BD455" s="7">
        <f t="shared" si="823"/>
        <v>0</v>
      </c>
      <c r="BE455" s="335" t="e">
        <f t="shared" si="824"/>
        <v>#DIV/0!</v>
      </c>
      <c r="BF455" s="667"/>
      <c r="BG455" s="826" t="str">
        <f t="shared" si="825"/>
        <v>51.11</v>
      </c>
      <c r="BH455" s="668" t="b">
        <f>COUNTIF('Codes SEC'!$B$2:$B$250,Ministres!BG455)&gt;0</f>
        <v>1</v>
      </c>
      <c r="BI455" s="667"/>
      <c r="BJ455" s="667"/>
      <c r="BK455" s="667"/>
      <c r="BL455" s="667"/>
      <c r="BM455" s="667"/>
      <c r="BN455" s="667"/>
    </row>
    <row r="456" spans="1:66" s="203" customFormat="1" ht="35.1" customHeight="1" x14ac:dyDescent="0.25">
      <c r="A456" s="21" t="s">
        <v>39</v>
      </c>
      <c r="B456" s="112" t="s">
        <v>5018</v>
      </c>
      <c r="C456" s="120" t="s">
        <v>149</v>
      </c>
      <c r="D456" s="620">
        <v>1000</v>
      </c>
      <c r="E456" s="278"/>
      <c r="F456" s="116">
        <v>19</v>
      </c>
      <c r="G456" s="700" t="s">
        <v>5613</v>
      </c>
      <c r="H456" s="878" t="str">
        <f t="shared" si="776"/>
        <v>122</v>
      </c>
      <c r="I456" s="397">
        <v>85111000</v>
      </c>
      <c r="J456" s="380" t="s">
        <v>4970</v>
      </c>
      <c r="K456" s="408" t="s">
        <v>4967</v>
      </c>
      <c r="L456" s="733">
        <v>0</v>
      </c>
      <c r="M456" s="734">
        <v>0</v>
      </c>
      <c r="N456" s="931"/>
      <c r="O456" s="530">
        <f t="shared" si="805"/>
        <v>0</v>
      </c>
      <c r="P456" s="530">
        <f t="shared" si="806"/>
        <v>0</v>
      </c>
      <c r="Q456" s="646"/>
      <c r="R456" s="536"/>
      <c r="S456" s="536"/>
      <c r="T456" s="536"/>
      <c r="U456" s="536"/>
      <c r="V456" s="536"/>
      <c r="W456" s="683" t="str">
        <f t="shared" si="807"/>
        <v>OK</v>
      </c>
      <c r="X456" s="141"/>
      <c r="Y456" s="141"/>
      <c r="Z456" s="552"/>
      <c r="AA456" s="552"/>
      <c r="AB456" s="683" t="str">
        <f t="shared" si="808"/>
        <v>OK</v>
      </c>
      <c r="AC456" s="593"/>
      <c r="AD456" s="530">
        <f t="shared" si="809"/>
        <v>0</v>
      </c>
      <c r="AE456" s="842">
        <f t="shared" si="810"/>
        <v>0</v>
      </c>
      <c r="AF456" s="931"/>
      <c r="AG456" s="530">
        <f t="shared" si="811"/>
        <v>0</v>
      </c>
      <c r="AH456" s="530">
        <f t="shared" si="812"/>
        <v>0</v>
      </c>
      <c r="AI456" s="641"/>
      <c r="AJ456" s="537"/>
      <c r="AK456" s="537"/>
      <c r="AL456" s="537"/>
      <c r="AM456" s="537"/>
      <c r="AN456" s="537"/>
      <c r="AO456" s="683" t="str">
        <f t="shared" si="813"/>
        <v>OK</v>
      </c>
      <c r="AP456" s="141"/>
      <c r="AQ456" s="141"/>
      <c r="AR456" s="552"/>
      <c r="AS456" s="552"/>
      <c r="AT456" s="683" t="str">
        <f t="shared" si="814"/>
        <v>OK</v>
      </c>
      <c r="AU456" s="593"/>
      <c r="AV456" s="530">
        <f t="shared" si="815"/>
        <v>0</v>
      </c>
      <c r="AW456" s="842">
        <f t="shared" si="816"/>
        <v>0</v>
      </c>
      <c r="AX456" s="115">
        <f t="shared" si="817"/>
        <v>0</v>
      </c>
      <c r="AY456" s="5">
        <f t="shared" si="818"/>
        <v>0</v>
      </c>
      <c r="AZ456" s="7">
        <f t="shared" si="819"/>
        <v>0</v>
      </c>
      <c r="BA456" s="335" t="e">
        <f t="shared" si="820"/>
        <v>#DIV/0!</v>
      </c>
      <c r="BB456" s="23">
        <f t="shared" si="821"/>
        <v>0</v>
      </c>
      <c r="BC456" s="5">
        <f t="shared" si="822"/>
        <v>0</v>
      </c>
      <c r="BD456" s="7">
        <f t="shared" si="823"/>
        <v>0</v>
      </c>
      <c r="BE456" s="335" t="e">
        <f t="shared" si="824"/>
        <v>#DIV/0!</v>
      </c>
      <c r="BF456" s="667"/>
      <c r="BG456" s="826" t="str">
        <f t="shared" si="825"/>
        <v>51.11</v>
      </c>
      <c r="BH456" s="668" t="b">
        <f>COUNTIF('Codes SEC'!$B$2:$B$250,Ministres!BG456)&gt;0</f>
        <v>1</v>
      </c>
      <c r="BI456" s="667"/>
      <c r="BJ456" s="667"/>
      <c r="BK456" s="667"/>
      <c r="BL456" s="667"/>
      <c r="BM456" s="667"/>
      <c r="BN456" s="667"/>
    </row>
    <row r="457" spans="1:66" s="4" customFormat="1" ht="35.1" customHeight="1" x14ac:dyDescent="0.25">
      <c r="A457" s="222" t="s">
        <v>39</v>
      </c>
      <c r="B457" s="112">
        <v>10</v>
      </c>
      <c r="C457" s="116" t="s">
        <v>149</v>
      </c>
      <c r="D457" s="620">
        <v>1000</v>
      </c>
      <c r="E457" s="278"/>
      <c r="F457" s="116">
        <v>19</v>
      </c>
      <c r="G457" s="700" t="s">
        <v>5613</v>
      </c>
      <c r="H457" s="878" t="str">
        <f t="shared" si="776"/>
        <v>122</v>
      </c>
      <c r="I457" s="397">
        <v>85112000</v>
      </c>
      <c r="J457" s="380" t="s">
        <v>4111</v>
      </c>
      <c r="K457" s="408" t="s">
        <v>4112</v>
      </c>
      <c r="L457" s="726">
        <v>0</v>
      </c>
      <c r="M457" s="727">
        <v>0</v>
      </c>
      <c r="N457" s="931"/>
      <c r="O457" s="530">
        <f t="shared" si="805"/>
        <v>0</v>
      </c>
      <c r="P457" s="530">
        <f t="shared" si="806"/>
        <v>0</v>
      </c>
      <c r="Q457" s="646"/>
      <c r="R457" s="536"/>
      <c r="S457" s="536"/>
      <c r="T457" s="536"/>
      <c r="U457" s="536"/>
      <c r="V457" s="536"/>
      <c r="W457" s="683" t="str">
        <f t="shared" si="807"/>
        <v>OK</v>
      </c>
      <c r="X457" s="141"/>
      <c r="Y457" s="141"/>
      <c r="Z457" s="552"/>
      <c r="AA457" s="552"/>
      <c r="AB457" s="683" t="str">
        <f t="shared" si="808"/>
        <v>OK</v>
      </c>
      <c r="AC457" s="593"/>
      <c r="AD457" s="530">
        <f t="shared" si="809"/>
        <v>0</v>
      </c>
      <c r="AE457" s="842">
        <f t="shared" si="810"/>
        <v>0</v>
      </c>
      <c r="AF457" s="931"/>
      <c r="AG457" s="530">
        <f t="shared" si="811"/>
        <v>0</v>
      </c>
      <c r="AH457" s="530">
        <f t="shared" si="812"/>
        <v>0</v>
      </c>
      <c r="AI457" s="641"/>
      <c r="AJ457" s="537"/>
      <c r="AK457" s="537"/>
      <c r="AL457" s="537"/>
      <c r="AM457" s="537"/>
      <c r="AN457" s="537"/>
      <c r="AO457" s="683" t="str">
        <f t="shared" si="813"/>
        <v>OK</v>
      </c>
      <c r="AP457" s="141"/>
      <c r="AQ457" s="141"/>
      <c r="AR457" s="552"/>
      <c r="AS457" s="552"/>
      <c r="AT457" s="683" t="str">
        <f t="shared" si="814"/>
        <v>OK</v>
      </c>
      <c r="AU457" s="593"/>
      <c r="AV457" s="530">
        <f t="shared" si="815"/>
        <v>0</v>
      </c>
      <c r="AW457" s="842">
        <f t="shared" si="816"/>
        <v>0</v>
      </c>
      <c r="AX457" s="115">
        <f t="shared" si="817"/>
        <v>0</v>
      </c>
      <c r="AY457" s="5">
        <f t="shared" si="818"/>
        <v>0</v>
      </c>
      <c r="AZ457" s="7">
        <f t="shared" si="819"/>
        <v>0</v>
      </c>
      <c r="BA457" s="335" t="e">
        <f t="shared" si="820"/>
        <v>#DIV/0!</v>
      </c>
      <c r="BB457" s="23">
        <f t="shared" si="821"/>
        <v>0</v>
      </c>
      <c r="BC457" s="5">
        <f t="shared" si="822"/>
        <v>0</v>
      </c>
      <c r="BD457" s="7">
        <f t="shared" si="823"/>
        <v>0</v>
      </c>
      <c r="BE457" s="335" t="e">
        <f t="shared" si="824"/>
        <v>#DIV/0!</v>
      </c>
      <c r="BF457" s="41"/>
      <c r="BG457" s="826" t="str">
        <f t="shared" si="825"/>
        <v>51.12</v>
      </c>
      <c r="BH457" s="607" t="b">
        <f>COUNTIF('Codes SEC'!$B$2:$B$250,Ministres!BG457)&gt;0</f>
        <v>1</v>
      </c>
      <c r="BI457" s="41"/>
      <c r="BJ457" s="41"/>
      <c r="BK457" s="41"/>
      <c r="BL457" s="41"/>
      <c r="BM457" s="41"/>
      <c r="BN457" s="41"/>
    </row>
    <row r="458" spans="1:66" ht="35.1" customHeight="1" x14ac:dyDescent="0.25">
      <c r="A458" s="222" t="s">
        <v>39</v>
      </c>
      <c r="B458" s="112" t="s">
        <v>5018</v>
      </c>
      <c r="C458" s="116" t="s">
        <v>149</v>
      </c>
      <c r="D458" s="620">
        <v>1000</v>
      </c>
      <c r="E458" s="278"/>
      <c r="F458" s="116">
        <v>19</v>
      </c>
      <c r="G458" s="700" t="s">
        <v>5613</v>
      </c>
      <c r="H458" s="888" t="str">
        <f t="shared" si="776"/>
        <v>122</v>
      </c>
      <c r="I458" s="580">
        <v>85112000</v>
      </c>
      <c r="J458" s="689" t="s">
        <v>6539</v>
      </c>
      <c r="K458" s="411" t="s">
        <v>6540</v>
      </c>
      <c r="L458" s="733">
        <v>0</v>
      </c>
      <c r="M458" s="734">
        <v>0</v>
      </c>
      <c r="N458" s="931"/>
      <c r="O458" s="530">
        <f t="shared" si="805"/>
        <v>0</v>
      </c>
      <c r="P458" s="530">
        <f t="shared" si="806"/>
        <v>0</v>
      </c>
      <c r="Q458" s="646"/>
      <c r="R458" s="536"/>
      <c r="S458" s="536"/>
      <c r="T458" s="536"/>
      <c r="U458" s="536"/>
      <c r="V458" s="536"/>
      <c r="W458" s="683" t="str">
        <f t="shared" si="807"/>
        <v>OK</v>
      </c>
      <c r="X458" s="141"/>
      <c r="Y458" s="141"/>
      <c r="Z458" s="552"/>
      <c r="AA458" s="552"/>
      <c r="AB458" s="683" t="str">
        <f t="shared" si="808"/>
        <v>OK</v>
      </c>
      <c r="AC458" s="593"/>
      <c r="AD458" s="530">
        <f t="shared" si="809"/>
        <v>0</v>
      </c>
      <c r="AE458" s="842">
        <f t="shared" si="810"/>
        <v>0</v>
      </c>
      <c r="AF458" s="931"/>
      <c r="AG458" s="530">
        <f t="shared" si="811"/>
        <v>0</v>
      </c>
      <c r="AH458" s="530">
        <f t="shared" si="812"/>
        <v>0</v>
      </c>
      <c r="AI458" s="641"/>
      <c r="AJ458" s="537"/>
      <c r="AK458" s="537"/>
      <c r="AL458" s="537"/>
      <c r="AM458" s="537"/>
      <c r="AN458" s="537"/>
      <c r="AO458" s="683" t="str">
        <f t="shared" si="813"/>
        <v>OK</v>
      </c>
      <c r="AP458" s="141"/>
      <c r="AQ458" s="141"/>
      <c r="AR458" s="552"/>
      <c r="AS458" s="552"/>
      <c r="AT458" s="683" t="str">
        <f t="shared" si="814"/>
        <v>OK</v>
      </c>
      <c r="AU458" s="593"/>
      <c r="AV458" s="530">
        <f t="shared" si="815"/>
        <v>0</v>
      </c>
      <c r="AW458" s="842">
        <f t="shared" si="816"/>
        <v>0</v>
      </c>
      <c r="AX458" s="115">
        <f t="shared" si="817"/>
        <v>0</v>
      </c>
      <c r="AY458" s="5">
        <f t="shared" si="818"/>
        <v>0</v>
      </c>
      <c r="AZ458" s="7">
        <f t="shared" si="819"/>
        <v>0</v>
      </c>
      <c r="BA458" s="335" t="e">
        <f t="shared" si="820"/>
        <v>#DIV/0!</v>
      </c>
      <c r="BB458" s="23">
        <f t="shared" si="821"/>
        <v>0</v>
      </c>
      <c r="BC458" s="5">
        <f t="shared" si="822"/>
        <v>0</v>
      </c>
      <c r="BD458" s="7">
        <f t="shared" si="823"/>
        <v>0</v>
      </c>
      <c r="BE458" s="335" t="e">
        <f t="shared" si="824"/>
        <v>#DIV/0!</v>
      </c>
      <c r="BG458" s="826" t="str">
        <f t="shared" si="825"/>
        <v>51.12</v>
      </c>
      <c r="BH458" s="607" t="b">
        <f>COUNTIF('Codes SEC'!$B$2:$B$250,Ministres!BG458)&gt;0</f>
        <v>1</v>
      </c>
    </row>
    <row r="459" spans="1:66" s="203" customFormat="1" ht="35.1" customHeight="1" x14ac:dyDescent="0.25">
      <c r="A459" s="21" t="s">
        <v>39</v>
      </c>
      <c r="B459" s="112" t="s">
        <v>5018</v>
      </c>
      <c r="C459" s="120" t="s">
        <v>149</v>
      </c>
      <c r="D459" s="620">
        <v>1000</v>
      </c>
      <c r="E459" s="278"/>
      <c r="F459" s="116">
        <v>19</v>
      </c>
      <c r="G459" s="700" t="s">
        <v>5613</v>
      </c>
      <c r="H459" s="878" t="str">
        <f t="shared" si="776"/>
        <v>122</v>
      </c>
      <c r="I459" s="397">
        <v>85112000</v>
      </c>
      <c r="J459" s="380" t="s">
        <v>4935</v>
      </c>
      <c r="K459" s="408" t="s">
        <v>4936</v>
      </c>
      <c r="L459" s="733">
        <v>0</v>
      </c>
      <c r="M459" s="734">
        <v>0</v>
      </c>
      <c r="N459" s="931"/>
      <c r="O459" s="530">
        <f t="shared" si="805"/>
        <v>0</v>
      </c>
      <c r="P459" s="530">
        <f t="shared" si="806"/>
        <v>0</v>
      </c>
      <c r="Q459" s="646"/>
      <c r="R459" s="536"/>
      <c r="S459" s="536"/>
      <c r="T459" s="536"/>
      <c r="U459" s="536"/>
      <c r="V459" s="536"/>
      <c r="W459" s="683" t="str">
        <f t="shared" ref="W459:W496" si="826">IF(SUM(Q459:V459)=X459,"OK",SUM(Q459:V459)-X459)</f>
        <v>OK</v>
      </c>
      <c r="X459" s="141"/>
      <c r="Y459" s="141"/>
      <c r="Z459" s="552"/>
      <c r="AA459" s="552"/>
      <c r="AB459" s="683" t="str">
        <f t="shared" ref="AB459:AB496" si="827">IF(SUM(Z459:AA459)=AC459,"OK",SUM(Z459:AA459)-AC459)</f>
        <v>OK</v>
      </c>
      <c r="AC459" s="593"/>
      <c r="AD459" s="530">
        <f t="shared" si="809"/>
        <v>0</v>
      </c>
      <c r="AE459" s="842">
        <f t="shared" si="810"/>
        <v>0</v>
      </c>
      <c r="AF459" s="931"/>
      <c r="AG459" s="530">
        <f t="shared" si="811"/>
        <v>0</v>
      </c>
      <c r="AH459" s="530">
        <f t="shared" si="812"/>
        <v>0</v>
      </c>
      <c r="AI459" s="641"/>
      <c r="AJ459" s="537"/>
      <c r="AK459" s="537"/>
      <c r="AL459" s="537"/>
      <c r="AM459" s="537"/>
      <c r="AN459" s="537"/>
      <c r="AO459" s="683" t="str">
        <f t="shared" ref="AO459:AO496" si="828">IF(SUM(AI459:AN459)=AP459,"OK",SUM(AI459:AN459)-AP459)</f>
        <v>OK</v>
      </c>
      <c r="AP459" s="141"/>
      <c r="AQ459" s="141"/>
      <c r="AR459" s="552"/>
      <c r="AS459" s="552"/>
      <c r="AT459" s="683" t="str">
        <f t="shared" ref="AT459:AT496" si="829">IF(SUM(AR459:AS459)=AU459,"OK",SUM(AR459:AS459)-AU459)</f>
        <v>OK</v>
      </c>
      <c r="AU459" s="593"/>
      <c r="AV459" s="530">
        <f t="shared" si="815"/>
        <v>0</v>
      </c>
      <c r="AW459" s="842">
        <f t="shared" si="816"/>
        <v>0</v>
      </c>
      <c r="AX459" s="115">
        <f t="shared" si="817"/>
        <v>0</v>
      </c>
      <c r="AY459" s="5">
        <f t="shared" si="818"/>
        <v>0</v>
      </c>
      <c r="AZ459" s="7">
        <f t="shared" ref="AZ459:AZ462" si="830">AY459-AX459</f>
        <v>0</v>
      </c>
      <c r="BA459" s="335" t="e">
        <f t="shared" ref="BA459:BA462" si="831">AZ459/AX459</f>
        <v>#DIV/0!</v>
      </c>
      <c r="BB459" s="23">
        <f t="shared" si="821"/>
        <v>0</v>
      </c>
      <c r="BC459" s="5">
        <f t="shared" ref="BC459:BC462" si="832">AW459</f>
        <v>0</v>
      </c>
      <c r="BD459" s="7">
        <f t="shared" ref="BD459:BD462" si="833">BC459-BB459</f>
        <v>0</v>
      </c>
      <c r="BE459" s="335" t="e">
        <f t="shared" ref="BE459:BE462" si="834">BD459/BB459</f>
        <v>#DIV/0!</v>
      </c>
      <c r="BF459" s="667"/>
      <c r="BG459" s="826" t="str">
        <f t="shared" si="825"/>
        <v>51.12</v>
      </c>
      <c r="BH459" s="668" t="b">
        <f>COUNTIF('Codes SEC'!$B$2:$B$250,Ministres!BG459)&gt;0</f>
        <v>1</v>
      </c>
      <c r="BI459" s="667"/>
      <c r="BJ459" s="667"/>
      <c r="BK459" s="667"/>
      <c r="BL459" s="667"/>
      <c r="BM459" s="667"/>
      <c r="BN459" s="667"/>
    </row>
    <row r="460" spans="1:66" s="203" customFormat="1" ht="35.1" customHeight="1" x14ac:dyDescent="0.25">
      <c r="A460" s="21" t="s">
        <v>39</v>
      </c>
      <c r="B460" s="112" t="s">
        <v>5018</v>
      </c>
      <c r="C460" s="120" t="s">
        <v>149</v>
      </c>
      <c r="D460" s="620">
        <v>1000</v>
      </c>
      <c r="E460" s="278"/>
      <c r="F460" s="116">
        <v>19</v>
      </c>
      <c r="G460" s="700" t="s">
        <v>5613</v>
      </c>
      <c r="H460" s="878" t="str">
        <f t="shared" si="776"/>
        <v>122</v>
      </c>
      <c r="I460" s="397">
        <v>85112000</v>
      </c>
      <c r="J460" s="380" t="s">
        <v>4971</v>
      </c>
      <c r="K460" s="408" t="s">
        <v>5674</v>
      </c>
      <c r="L460" s="733">
        <v>0</v>
      </c>
      <c r="M460" s="734">
        <v>0</v>
      </c>
      <c r="N460" s="931"/>
      <c r="O460" s="530">
        <f t="shared" si="805"/>
        <v>0</v>
      </c>
      <c r="P460" s="530">
        <f t="shared" si="806"/>
        <v>0</v>
      </c>
      <c r="Q460" s="646"/>
      <c r="R460" s="536"/>
      <c r="S460" s="536"/>
      <c r="T460" s="536"/>
      <c r="U460" s="536"/>
      <c r="V460" s="536"/>
      <c r="W460" s="683" t="str">
        <f t="shared" si="826"/>
        <v>OK</v>
      </c>
      <c r="X460" s="141"/>
      <c r="Y460" s="141"/>
      <c r="Z460" s="552"/>
      <c r="AA460" s="552"/>
      <c r="AB460" s="683" t="str">
        <f t="shared" si="827"/>
        <v>OK</v>
      </c>
      <c r="AC460" s="593"/>
      <c r="AD460" s="530">
        <f t="shared" si="809"/>
        <v>0</v>
      </c>
      <c r="AE460" s="842">
        <f t="shared" si="810"/>
        <v>0</v>
      </c>
      <c r="AF460" s="931"/>
      <c r="AG460" s="530">
        <f t="shared" si="811"/>
        <v>0</v>
      </c>
      <c r="AH460" s="530">
        <f t="shared" si="812"/>
        <v>0</v>
      </c>
      <c r="AI460" s="641"/>
      <c r="AJ460" s="537"/>
      <c r="AK460" s="537"/>
      <c r="AL460" s="537"/>
      <c r="AM460" s="537"/>
      <c r="AN460" s="537"/>
      <c r="AO460" s="683" t="str">
        <f t="shared" si="828"/>
        <v>OK</v>
      </c>
      <c r="AP460" s="141"/>
      <c r="AQ460" s="141"/>
      <c r="AR460" s="552"/>
      <c r="AS460" s="552"/>
      <c r="AT460" s="683" t="str">
        <f t="shared" si="829"/>
        <v>OK</v>
      </c>
      <c r="AU460" s="593"/>
      <c r="AV460" s="530">
        <f t="shared" si="815"/>
        <v>0</v>
      </c>
      <c r="AW460" s="842">
        <f t="shared" si="816"/>
        <v>0</v>
      </c>
      <c r="AX460" s="115">
        <f t="shared" si="817"/>
        <v>0</v>
      </c>
      <c r="AY460" s="5">
        <f t="shared" si="818"/>
        <v>0</v>
      </c>
      <c r="AZ460" s="7">
        <f t="shared" si="830"/>
        <v>0</v>
      </c>
      <c r="BA460" s="335" t="e">
        <f t="shared" si="831"/>
        <v>#DIV/0!</v>
      </c>
      <c r="BB460" s="23">
        <f t="shared" si="821"/>
        <v>0</v>
      </c>
      <c r="BC460" s="5">
        <f t="shared" si="832"/>
        <v>0</v>
      </c>
      <c r="BD460" s="7">
        <f t="shared" si="833"/>
        <v>0</v>
      </c>
      <c r="BE460" s="335" t="e">
        <f t="shared" si="834"/>
        <v>#DIV/0!</v>
      </c>
      <c r="BF460" s="667"/>
      <c r="BG460" s="826" t="str">
        <f t="shared" si="825"/>
        <v>51.12</v>
      </c>
      <c r="BH460" s="668" t="b">
        <f>COUNTIF('Codes SEC'!$B$2:$B$250,Ministres!BG460)&gt;0</f>
        <v>1</v>
      </c>
      <c r="BI460" s="667"/>
      <c r="BJ460" s="667"/>
      <c r="BK460" s="667"/>
      <c r="BL460" s="667"/>
      <c r="BM460" s="667"/>
      <c r="BN460" s="667"/>
    </row>
    <row r="461" spans="1:66" ht="35.1" customHeight="1" x14ac:dyDescent="0.25">
      <c r="A461" s="222" t="s">
        <v>39</v>
      </c>
      <c r="B461" s="112" t="s">
        <v>5018</v>
      </c>
      <c r="C461" s="116" t="s">
        <v>149</v>
      </c>
      <c r="D461" s="620">
        <v>1000</v>
      </c>
      <c r="E461" s="278"/>
      <c r="F461" s="116">
        <v>20</v>
      </c>
      <c r="G461" s="700" t="s">
        <v>5613</v>
      </c>
      <c r="H461" s="888" t="str">
        <f t="shared" si="776"/>
        <v>122</v>
      </c>
      <c r="I461" s="580">
        <v>85112000</v>
      </c>
      <c r="J461" s="689" t="s">
        <v>5944</v>
      </c>
      <c r="K461" s="411" t="s">
        <v>5945</v>
      </c>
      <c r="L461" s="733">
        <v>0</v>
      </c>
      <c r="M461" s="734">
        <v>0</v>
      </c>
      <c r="N461" s="931"/>
      <c r="O461" s="530">
        <f t="shared" si="805"/>
        <v>0</v>
      </c>
      <c r="P461" s="530">
        <f t="shared" si="806"/>
        <v>0</v>
      </c>
      <c r="Q461" s="646"/>
      <c r="R461" s="536"/>
      <c r="S461" s="536"/>
      <c r="T461" s="536"/>
      <c r="U461" s="536"/>
      <c r="V461" s="536"/>
      <c r="W461" s="683" t="str">
        <f t="shared" si="826"/>
        <v>OK</v>
      </c>
      <c r="X461" s="141"/>
      <c r="Y461" s="141"/>
      <c r="Z461" s="552"/>
      <c r="AA461" s="552"/>
      <c r="AB461" s="683" t="str">
        <f t="shared" si="827"/>
        <v>OK</v>
      </c>
      <c r="AC461" s="593"/>
      <c r="AD461" s="530">
        <f t="shared" si="809"/>
        <v>0</v>
      </c>
      <c r="AE461" s="842">
        <f t="shared" si="810"/>
        <v>0</v>
      </c>
      <c r="AF461" s="931"/>
      <c r="AG461" s="530">
        <f t="shared" si="811"/>
        <v>0</v>
      </c>
      <c r="AH461" s="530">
        <f t="shared" si="812"/>
        <v>0</v>
      </c>
      <c r="AI461" s="641"/>
      <c r="AJ461" s="537"/>
      <c r="AK461" s="537"/>
      <c r="AL461" s="537"/>
      <c r="AM461" s="537"/>
      <c r="AN461" s="537"/>
      <c r="AO461" s="683" t="str">
        <f t="shared" si="828"/>
        <v>OK</v>
      </c>
      <c r="AP461" s="141"/>
      <c r="AQ461" s="141"/>
      <c r="AR461" s="552"/>
      <c r="AS461" s="552"/>
      <c r="AT461" s="683" t="str">
        <f t="shared" si="829"/>
        <v>OK</v>
      </c>
      <c r="AU461" s="593"/>
      <c r="AV461" s="530">
        <f t="shared" si="815"/>
        <v>0</v>
      </c>
      <c r="AW461" s="842">
        <f t="shared" si="816"/>
        <v>0</v>
      </c>
      <c r="AX461" s="115">
        <f t="shared" si="817"/>
        <v>0</v>
      </c>
      <c r="AY461" s="5">
        <f t="shared" si="818"/>
        <v>0</v>
      </c>
      <c r="AZ461" s="7">
        <f>AY461-AX461</f>
        <v>0</v>
      </c>
      <c r="BA461" s="335" t="e">
        <f>AZ461/AX461</f>
        <v>#DIV/0!</v>
      </c>
      <c r="BB461" s="23">
        <f t="shared" si="821"/>
        <v>0</v>
      </c>
      <c r="BC461" s="5">
        <f>AW461</f>
        <v>0</v>
      </c>
      <c r="BD461" s="7">
        <f>BC461-BB461</f>
        <v>0</v>
      </c>
      <c r="BE461" s="335" t="e">
        <f>BD461/BB461</f>
        <v>#DIV/0!</v>
      </c>
      <c r="BG461" s="826" t="str">
        <f t="shared" si="825"/>
        <v>51.12</v>
      </c>
      <c r="BH461" s="607" t="b">
        <f>COUNTIF('Codes SEC'!$B$2:$B$250,Ministres!BG461)&gt;0</f>
        <v>1</v>
      </c>
    </row>
    <row r="462" spans="1:66" s="4" customFormat="1" ht="35.1" customHeight="1" x14ac:dyDescent="0.25">
      <c r="A462" s="222" t="s">
        <v>39</v>
      </c>
      <c r="B462" s="583">
        <v>10</v>
      </c>
      <c r="C462" s="120" t="s">
        <v>149</v>
      </c>
      <c r="D462" s="620">
        <v>1000</v>
      </c>
      <c r="E462" s="32"/>
      <c r="F462" s="117">
        <v>20</v>
      </c>
      <c r="G462" s="700" t="s">
        <v>5613</v>
      </c>
      <c r="H462" s="878" t="str">
        <f t="shared" si="776"/>
        <v>122</v>
      </c>
      <c r="I462" s="397">
        <v>85210000</v>
      </c>
      <c r="J462" s="380" t="s">
        <v>4614</v>
      </c>
      <c r="K462" s="494" t="s">
        <v>4615</v>
      </c>
      <c r="L462" s="726">
        <v>0</v>
      </c>
      <c r="M462" s="727">
        <v>0</v>
      </c>
      <c r="N462" s="931"/>
      <c r="O462" s="530">
        <f t="shared" si="805"/>
        <v>0</v>
      </c>
      <c r="P462" s="530">
        <f t="shared" si="806"/>
        <v>0</v>
      </c>
      <c r="Q462" s="646"/>
      <c r="R462" s="536"/>
      <c r="S462" s="536"/>
      <c r="T462" s="536"/>
      <c r="U462" s="536"/>
      <c r="V462" s="536"/>
      <c r="W462" s="683" t="str">
        <f t="shared" si="826"/>
        <v>OK</v>
      </c>
      <c r="X462" s="141"/>
      <c r="Y462" s="141"/>
      <c r="Z462" s="552"/>
      <c r="AA462" s="552"/>
      <c r="AB462" s="683" t="str">
        <f t="shared" si="827"/>
        <v>OK</v>
      </c>
      <c r="AC462" s="593"/>
      <c r="AD462" s="530">
        <f t="shared" si="809"/>
        <v>0</v>
      </c>
      <c r="AE462" s="842">
        <f t="shared" si="810"/>
        <v>0</v>
      </c>
      <c r="AF462" s="931"/>
      <c r="AG462" s="530">
        <f t="shared" si="811"/>
        <v>0</v>
      </c>
      <c r="AH462" s="530">
        <f t="shared" si="812"/>
        <v>0</v>
      </c>
      <c r="AI462" s="641"/>
      <c r="AJ462" s="537"/>
      <c r="AK462" s="537"/>
      <c r="AL462" s="537"/>
      <c r="AM462" s="537"/>
      <c r="AN462" s="537"/>
      <c r="AO462" s="683" t="str">
        <f t="shared" si="828"/>
        <v>OK</v>
      </c>
      <c r="AP462" s="141"/>
      <c r="AQ462" s="141"/>
      <c r="AR462" s="552"/>
      <c r="AS462" s="552"/>
      <c r="AT462" s="683" t="str">
        <f t="shared" si="829"/>
        <v>OK</v>
      </c>
      <c r="AU462" s="593"/>
      <c r="AV462" s="530">
        <f t="shared" si="815"/>
        <v>0</v>
      </c>
      <c r="AW462" s="842">
        <f t="shared" si="816"/>
        <v>0</v>
      </c>
      <c r="AX462" s="115">
        <f t="shared" si="817"/>
        <v>0</v>
      </c>
      <c r="AY462" s="5">
        <f t="shared" si="818"/>
        <v>0</v>
      </c>
      <c r="AZ462" s="7">
        <f t="shared" si="830"/>
        <v>0</v>
      </c>
      <c r="BA462" s="335" t="e">
        <f t="shared" si="831"/>
        <v>#DIV/0!</v>
      </c>
      <c r="BB462" s="23">
        <f t="shared" si="821"/>
        <v>0</v>
      </c>
      <c r="BC462" s="5">
        <f t="shared" si="832"/>
        <v>0</v>
      </c>
      <c r="BD462" s="7">
        <f t="shared" si="833"/>
        <v>0</v>
      </c>
      <c r="BE462" s="335" t="e">
        <f t="shared" si="834"/>
        <v>#DIV/0!</v>
      </c>
      <c r="BF462" s="41"/>
      <c r="BG462" s="826" t="str">
        <f t="shared" si="825"/>
        <v>52.10</v>
      </c>
      <c r="BH462" s="607" t="b">
        <f>COUNTIF('Codes SEC'!$B$2:$B$250,Ministres!BG462)&gt;0</f>
        <v>1</v>
      </c>
      <c r="BI462" s="41"/>
      <c r="BJ462" s="41"/>
      <c r="BK462" s="41"/>
      <c r="BL462" s="41"/>
      <c r="BM462" s="41"/>
      <c r="BN462" s="41"/>
    </row>
    <row r="463" spans="1:66" ht="35.1" customHeight="1" x14ac:dyDescent="0.25">
      <c r="A463" s="222" t="s">
        <v>39</v>
      </c>
      <c r="B463" s="112" t="s">
        <v>5018</v>
      </c>
      <c r="C463" s="120" t="s">
        <v>149</v>
      </c>
      <c r="D463" s="620">
        <v>1000</v>
      </c>
      <c r="E463" s="278"/>
      <c r="F463" s="116">
        <v>19</v>
      </c>
      <c r="G463" s="700" t="s">
        <v>5613</v>
      </c>
      <c r="H463" s="888" t="str">
        <f t="shared" si="776"/>
        <v>122</v>
      </c>
      <c r="I463" s="580">
        <v>85210000</v>
      </c>
      <c r="J463" s="689" t="s">
        <v>5380</v>
      </c>
      <c r="K463" s="411" t="s">
        <v>5381</v>
      </c>
      <c r="L463" s="733">
        <v>0</v>
      </c>
      <c r="M463" s="734">
        <v>0</v>
      </c>
      <c r="N463" s="931"/>
      <c r="O463" s="530">
        <f t="shared" si="805"/>
        <v>0</v>
      </c>
      <c r="P463" s="530">
        <f t="shared" si="806"/>
        <v>0</v>
      </c>
      <c r="Q463" s="646"/>
      <c r="R463" s="536"/>
      <c r="S463" s="536"/>
      <c r="T463" s="536"/>
      <c r="U463" s="536"/>
      <c r="V463" s="536"/>
      <c r="W463" s="683" t="str">
        <f t="shared" si="826"/>
        <v>OK</v>
      </c>
      <c r="X463" s="141"/>
      <c r="Y463" s="141"/>
      <c r="Z463" s="552"/>
      <c r="AA463" s="552"/>
      <c r="AB463" s="683" t="str">
        <f t="shared" si="827"/>
        <v>OK</v>
      </c>
      <c r="AC463" s="593"/>
      <c r="AD463" s="530">
        <f t="shared" si="809"/>
        <v>0</v>
      </c>
      <c r="AE463" s="842">
        <f t="shared" si="810"/>
        <v>0</v>
      </c>
      <c r="AF463" s="931"/>
      <c r="AG463" s="530">
        <f t="shared" si="811"/>
        <v>0</v>
      </c>
      <c r="AH463" s="530">
        <f t="shared" si="812"/>
        <v>0</v>
      </c>
      <c r="AI463" s="641"/>
      <c r="AJ463" s="537"/>
      <c r="AK463" s="537"/>
      <c r="AL463" s="537"/>
      <c r="AM463" s="537"/>
      <c r="AN463" s="537"/>
      <c r="AO463" s="683" t="str">
        <f t="shared" si="828"/>
        <v>OK</v>
      </c>
      <c r="AP463" s="141"/>
      <c r="AQ463" s="141"/>
      <c r="AR463" s="552"/>
      <c r="AS463" s="552"/>
      <c r="AT463" s="683" t="str">
        <f t="shared" si="829"/>
        <v>OK</v>
      </c>
      <c r="AU463" s="593"/>
      <c r="AV463" s="530">
        <f t="shared" si="815"/>
        <v>0</v>
      </c>
      <c r="AW463" s="842">
        <f t="shared" si="816"/>
        <v>0</v>
      </c>
      <c r="AX463" s="115">
        <f t="shared" si="817"/>
        <v>0</v>
      </c>
      <c r="AY463" s="5">
        <f t="shared" si="818"/>
        <v>0</v>
      </c>
      <c r="AZ463" s="7">
        <f t="shared" ref="AZ463:AZ468" si="835">AY463-AX463</f>
        <v>0</v>
      </c>
      <c r="BA463" s="335" t="e">
        <f t="shared" ref="BA463:BA468" si="836">AZ463/AX463</f>
        <v>#DIV/0!</v>
      </c>
      <c r="BB463" s="23">
        <f t="shared" si="821"/>
        <v>0</v>
      </c>
      <c r="BC463" s="5">
        <f t="shared" ref="BC463:BC468" si="837">AW463</f>
        <v>0</v>
      </c>
      <c r="BD463" s="7">
        <f t="shared" ref="BD463:BD468" si="838">BC463-BB463</f>
        <v>0</v>
      </c>
      <c r="BE463" s="335" t="e">
        <f t="shared" ref="BE463:BE468" si="839">BD463/BB463</f>
        <v>#DIV/0!</v>
      </c>
      <c r="BG463" s="826" t="str">
        <f t="shared" si="825"/>
        <v>52.10</v>
      </c>
      <c r="BH463" s="607" t="b">
        <f>COUNTIF('Codes SEC'!$B$2:$B$250,Ministres!BG463)&gt;0</f>
        <v>1</v>
      </c>
    </row>
    <row r="464" spans="1:66" ht="35.1" customHeight="1" x14ac:dyDescent="0.25">
      <c r="A464" s="222" t="s">
        <v>39</v>
      </c>
      <c r="B464" s="112" t="s">
        <v>5018</v>
      </c>
      <c r="C464" s="116" t="s">
        <v>196</v>
      </c>
      <c r="D464" s="620">
        <v>1000</v>
      </c>
      <c r="E464" s="278"/>
      <c r="F464" s="116">
        <v>18</v>
      </c>
      <c r="G464" s="700" t="s">
        <v>5613</v>
      </c>
      <c r="H464" s="888" t="str">
        <f t="shared" si="776"/>
        <v>122</v>
      </c>
      <c r="I464" s="580">
        <v>85310000</v>
      </c>
      <c r="J464" s="689" t="s">
        <v>5841</v>
      </c>
      <c r="K464" s="411" t="s">
        <v>5842</v>
      </c>
      <c r="L464" s="733">
        <v>0</v>
      </c>
      <c r="M464" s="734">
        <v>0</v>
      </c>
      <c r="N464" s="931"/>
      <c r="O464" s="530">
        <f t="shared" si="805"/>
        <v>0</v>
      </c>
      <c r="P464" s="530">
        <f t="shared" si="806"/>
        <v>0</v>
      </c>
      <c r="Q464" s="646"/>
      <c r="R464" s="536"/>
      <c r="S464" s="536"/>
      <c r="T464" s="536"/>
      <c r="U464" s="536"/>
      <c r="V464" s="536"/>
      <c r="W464" s="683" t="str">
        <f t="shared" si="826"/>
        <v>OK</v>
      </c>
      <c r="X464" s="141"/>
      <c r="Y464" s="141"/>
      <c r="Z464" s="552"/>
      <c r="AA464" s="552"/>
      <c r="AB464" s="683" t="str">
        <f t="shared" si="827"/>
        <v>OK</v>
      </c>
      <c r="AC464" s="593"/>
      <c r="AD464" s="530">
        <f t="shared" si="809"/>
        <v>0</v>
      </c>
      <c r="AE464" s="842">
        <f t="shared" si="810"/>
        <v>0</v>
      </c>
      <c r="AF464" s="931"/>
      <c r="AG464" s="530">
        <f t="shared" si="811"/>
        <v>0</v>
      </c>
      <c r="AH464" s="530">
        <f t="shared" si="812"/>
        <v>0</v>
      </c>
      <c r="AI464" s="641"/>
      <c r="AJ464" s="537"/>
      <c r="AK464" s="537"/>
      <c r="AL464" s="537"/>
      <c r="AM464" s="537"/>
      <c r="AN464" s="537"/>
      <c r="AO464" s="683" t="str">
        <f t="shared" si="828"/>
        <v>OK</v>
      </c>
      <c r="AP464" s="141"/>
      <c r="AQ464" s="141"/>
      <c r="AR464" s="552"/>
      <c r="AS464" s="552"/>
      <c r="AT464" s="683" t="str">
        <f t="shared" si="829"/>
        <v>OK</v>
      </c>
      <c r="AU464" s="593"/>
      <c r="AV464" s="530">
        <f t="shared" si="815"/>
        <v>0</v>
      </c>
      <c r="AW464" s="842">
        <f t="shared" si="816"/>
        <v>0</v>
      </c>
      <c r="AX464" s="115">
        <f t="shared" si="817"/>
        <v>0</v>
      </c>
      <c r="AY464" s="5">
        <f t="shared" si="818"/>
        <v>0</v>
      </c>
      <c r="AZ464" s="7">
        <f t="shared" si="835"/>
        <v>0</v>
      </c>
      <c r="BA464" s="335" t="e">
        <f t="shared" si="836"/>
        <v>#DIV/0!</v>
      </c>
      <c r="BB464" s="23">
        <f t="shared" si="821"/>
        <v>0</v>
      </c>
      <c r="BC464" s="5">
        <f t="shared" si="837"/>
        <v>0</v>
      </c>
      <c r="BD464" s="7">
        <f t="shared" si="838"/>
        <v>0</v>
      </c>
      <c r="BE464" s="335" t="e">
        <f t="shared" si="839"/>
        <v>#DIV/0!</v>
      </c>
      <c r="BG464" s="826" t="str">
        <f t="shared" si="825"/>
        <v>53.10</v>
      </c>
      <c r="BH464" s="607" t="b">
        <f>COUNTIF('Codes SEC'!$B$2:$B$250,Ministres!BG464)&gt;0</f>
        <v>1</v>
      </c>
    </row>
    <row r="465" spans="1:66" ht="35.1" customHeight="1" x14ac:dyDescent="0.25">
      <c r="A465" s="222" t="s">
        <v>39</v>
      </c>
      <c r="B465" s="112">
        <v>10</v>
      </c>
      <c r="C465" s="116" t="s">
        <v>149</v>
      </c>
      <c r="D465" s="620">
        <v>1000</v>
      </c>
      <c r="E465" s="278"/>
      <c r="F465" s="116">
        <v>19</v>
      </c>
      <c r="G465" s="700" t="s">
        <v>5613</v>
      </c>
      <c r="H465" s="878" t="str">
        <f t="shared" si="776"/>
        <v>122</v>
      </c>
      <c r="I465" s="585">
        <v>86141000</v>
      </c>
      <c r="J465" s="380" t="s">
        <v>4113</v>
      </c>
      <c r="K465" s="510" t="s">
        <v>4114</v>
      </c>
      <c r="L465" s="735">
        <v>0</v>
      </c>
      <c r="M465" s="736">
        <v>0</v>
      </c>
      <c r="N465" s="931"/>
      <c r="O465" s="530">
        <f t="shared" si="805"/>
        <v>0</v>
      </c>
      <c r="P465" s="530">
        <f t="shared" si="806"/>
        <v>0</v>
      </c>
      <c r="Q465" s="646"/>
      <c r="R465" s="536"/>
      <c r="S465" s="536"/>
      <c r="T465" s="536"/>
      <c r="U465" s="536"/>
      <c r="V465" s="536"/>
      <c r="W465" s="683" t="str">
        <f t="shared" si="826"/>
        <v>OK</v>
      </c>
      <c r="X465" s="141"/>
      <c r="Y465" s="141"/>
      <c r="Z465" s="552"/>
      <c r="AA465" s="552"/>
      <c r="AB465" s="683" t="str">
        <f t="shared" si="827"/>
        <v>OK</v>
      </c>
      <c r="AC465" s="593"/>
      <c r="AD465" s="530">
        <f t="shared" si="809"/>
        <v>0</v>
      </c>
      <c r="AE465" s="842">
        <f t="shared" si="810"/>
        <v>0</v>
      </c>
      <c r="AF465" s="931"/>
      <c r="AG465" s="530">
        <f t="shared" si="811"/>
        <v>0</v>
      </c>
      <c r="AH465" s="530">
        <f t="shared" si="812"/>
        <v>0</v>
      </c>
      <c r="AI465" s="641"/>
      <c r="AJ465" s="537"/>
      <c r="AK465" s="537"/>
      <c r="AL465" s="537"/>
      <c r="AM465" s="537"/>
      <c r="AN465" s="537"/>
      <c r="AO465" s="683" t="str">
        <f t="shared" si="828"/>
        <v>OK</v>
      </c>
      <c r="AP465" s="141"/>
      <c r="AQ465" s="141"/>
      <c r="AR465" s="552"/>
      <c r="AS465" s="552"/>
      <c r="AT465" s="683" t="str">
        <f t="shared" si="829"/>
        <v>OK</v>
      </c>
      <c r="AU465" s="593"/>
      <c r="AV465" s="530">
        <f t="shared" si="815"/>
        <v>0</v>
      </c>
      <c r="AW465" s="842">
        <f t="shared" si="816"/>
        <v>0</v>
      </c>
      <c r="AX465" s="115">
        <f t="shared" si="817"/>
        <v>0</v>
      </c>
      <c r="AY465" s="5">
        <f t="shared" si="818"/>
        <v>0</v>
      </c>
      <c r="AZ465" s="7">
        <f t="shared" si="835"/>
        <v>0</v>
      </c>
      <c r="BA465" s="335" t="e">
        <f t="shared" si="836"/>
        <v>#DIV/0!</v>
      </c>
      <c r="BB465" s="23">
        <f t="shared" si="821"/>
        <v>0</v>
      </c>
      <c r="BC465" s="5">
        <f t="shared" si="837"/>
        <v>0</v>
      </c>
      <c r="BD465" s="7">
        <f t="shared" si="838"/>
        <v>0</v>
      </c>
      <c r="BE465" s="335" t="e">
        <f t="shared" si="839"/>
        <v>#DIV/0!</v>
      </c>
      <c r="BG465" s="826" t="str">
        <f t="shared" si="825"/>
        <v>61.41</v>
      </c>
      <c r="BH465" s="607" t="b">
        <f>COUNTIF('Codes SEC'!$B$2:$B$250,Ministres!BG465)&gt;0</f>
        <v>1</v>
      </c>
    </row>
    <row r="466" spans="1:66" ht="35.1" customHeight="1" x14ac:dyDescent="0.25">
      <c r="A466" s="222" t="s">
        <v>39</v>
      </c>
      <c r="B466" s="112">
        <v>10</v>
      </c>
      <c r="C466" s="116" t="s">
        <v>149</v>
      </c>
      <c r="D466" s="620">
        <v>1000</v>
      </c>
      <c r="E466" s="278"/>
      <c r="F466" s="116">
        <v>19</v>
      </c>
      <c r="G466" s="700" t="s">
        <v>5613</v>
      </c>
      <c r="H466" s="878" t="str">
        <f t="shared" si="776"/>
        <v>122</v>
      </c>
      <c r="I466" s="585">
        <v>86141000</v>
      </c>
      <c r="J466" s="380" t="s">
        <v>4115</v>
      </c>
      <c r="K466" s="510" t="s">
        <v>4116</v>
      </c>
      <c r="L466" s="735">
        <v>0</v>
      </c>
      <c r="M466" s="736">
        <v>0</v>
      </c>
      <c r="N466" s="931"/>
      <c r="O466" s="530">
        <f t="shared" si="805"/>
        <v>0</v>
      </c>
      <c r="P466" s="530">
        <f t="shared" si="806"/>
        <v>0</v>
      </c>
      <c r="Q466" s="646"/>
      <c r="R466" s="536"/>
      <c r="S466" s="536"/>
      <c r="T466" s="536"/>
      <c r="U466" s="536"/>
      <c r="V466" s="536"/>
      <c r="W466" s="683" t="str">
        <f t="shared" si="826"/>
        <v>OK</v>
      </c>
      <c r="X466" s="141"/>
      <c r="Y466" s="141"/>
      <c r="Z466" s="552"/>
      <c r="AA466" s="552"/>
      <c r="AB466" s="683" t="str">
        <f t="shared" si="827"/>
        <v>OK</v>
      </c>
      <c r="AC466" s="593"/>
      <c r="AD466" s="530">
        <f t="shared" si="809"/>
        <v>0</v>
      </c>
      <c r="AE466" s="842">
        <f t="shared" si="810"/>
        <v>0</v>
      </c>
      <c r="AF466" s="931"/>
      <c r="AG466" s="530">
        <f t="shared" si="811"/>
        <v>0</v>
      </c>
      <c r="AH466" s="530">
        <f t="shared" si="812"/>
        <v>0</v>
      </c>
      <c r="AI466" s="641"/>
      <c r="AJ466" s="537"/>
      <c r="AK466" s="537"/>
      <c r="AL466" s="537"/>
      <c r="AM466" s="537"/>
      <c r="AN466" s="537"/>
      <c r="AO466" s="683" t="str">
        <f t="shared" si="828"/>
        <v>OK</v>
      </c>
      <c r="AP466" s="141"/>
      <c r="AQ466" s="141"/>
      <c r="AR466" s="552"/>
      <c r="AS466" s="552"/>
      <c r="AT466" s="683" t="str">
        <f t="shared" si="829"/>
        <v>OK</v>
      </c>
      <c r="AU466" s="593"/>
      <c r="AV466" s="530">
        <f t="shared" si="815"/>
        <v>0</v>
      </c>
      <c r="AW466" s="842">
        <f t="shared" si="816"/>
        <v>0</v>
      </c>
      <c r="AX466" s="115">
        <f t="shared" si="817"/>
        <v>0</v>
      </c>
      <c r="AY466" s="5">
        <f t="shared" si="818"/>
        <v>0</v>
      </c>
      <c r="AZ466" s="7">
        <f t="shared" si="835"/>
        <v>0</v>
      </c>
      <c r="BA466" s="335" t="e">
        <f t="shared" si="836"/>
        <v>#DIV/0!</v>
      </c>
      <c r="BB466" s="23">
        <f t="shared" si="821"/>
        <v>0</v>
      </c>
      <c r="BC466" s="5">
        <f t="shared" si="837"/>
        <v>0</v>
      </c>
      <c r="BD466" s="7">
        <f t="shared" si="838"/>
        <v>0</v>
      </c>
      <c r="BE466" s="335" t="e">
        <f t="shared" si="839"/>
        <v>#DIV/0!</v>
      </c>
      <c r="BG466" s="826" t="str">
        <f t="shared" si="825"/>
        <v>61.41</v>
      </c>
      <c r="BH466" s="607" t="b">
        <f>COUNTIF('Codes SEC'!$B$2:$B$250,Ministres!BG466)&gt;0</f>
        <v>1</v>
      </c>
    </row>
    <row r="467" spans="1:66" ht="35.1" customHeight="1" x14ac:dyDescent="0.25">
      <c r="A467" s="222" t="s">
        <v>39</v>
      </c>
      <c r="B467" s="112">
        <v>10</v>
      </c>
      <c r="C467" s="116" t="s">
        <v>149</v>
      </c>
      <c r="D467" s="620">
        <v>1000</v>
      </c>
      <c r="E467" s="278"/>
      <c r="F467" s="116">
        <v>19</v>
      </c>
      <c r="G467" s="700" t="s">
        <v>5613</v>
      </c>
      <c r="H467" s="878" t="str">
        <f t="shared" si="776"/>
        <v>122</v>
      </c>
      <c r="I467" s="585">
        <v>86141000</v>
      </c>
      <c r="J467" s="380" t="s">
        <v>4117</v>
      </c>
      <c r="K467" s="510" t="s">
        <v>4118</v>
      </c>
      <c r="L467" s="735">
        <v>0</v>
      </c>
      <c r="M467" s="736">
        <v>0</v>
      </c>
      <c r="N467" s="931"/>
      <c r="O467" s="530">
        <f t="shared" si="805"/>
        <v>0</v>
      </c>
      <c r="P467" s="530">
        <f t="shared" si="806"/>
        <v>0</v>
      </c>
      <c r="Q467" s="646"/>
      <c r="R467" s="536"/>
      <c r="S467" s="536"/>
      <c r="T467" s="536"/>
      <c r="U467" s="536"/>
      <c r="V467" s="536"/>
      <c r="W467" s="683" t="str">
        <f t="shared" si="826"/>
        <v>OK</v>
      </c>
      <c r="X467" s="141"/>
      <c r="Y467" s="141"/>
      <c r="Z467" s="552"/>
      <c r="AA467" s="552"/>
      <c r="AB467" s="683" t="str">
        <f t="shared" si="827"/>
        <v>OK</v>
      </c>
      <c r="AC467" s="593"/>
      <c r="AD467" s="530">
        <f t="shared" si="809"/>
        <v>0</v>
      </c>
      <c r="AE467" s="842">
        <f t="shared" si="810"/>
        <v>0</v>
      </c>
      <c r="AF467" s="931"/>
      <c r="AG467" s="530">
        <f t="shared" si="811"/>
        <v>0</v>
      </c>
      <c r="AH467" s="530">
        <f t="shared" si="812"/>
        <v>0</v>
      </c>
      <c r="AI467" s="641"/>
      <c r="AJ467" s="537"/>
      <c r="AK467" s="537"/>
      <c r="AL467" s="537"/>
      <c r="AM467" s="537"/>
      <c r="AN467" s="537"/>
      <c r="AO467" s="683" t="str">
        <f t="shared" si="828"/>
        <v>OK</v>
      </c>
      <c r="AP467" s="141"/>
      <c r="AQ467" s="141"/>
      <c r="AR467" s="552"/>
      <c r="AS467" s="552"/>
      <c r="AT467" s="683" t="str">
        <f t="shared" si="829"/>
        <v>OK</v>
      </c>
      <c r="AU467" s="593"/>
      <c r="AV467" s="530">
        <f t="shared" si="815"/>
        <v>0</v>
      </c>
      <c r="AW467" s="842">
        <f t="shared" si="816"/>
        <v>0</v>
      </c>
      <c r="AX467" s="115">
        <f t="shared" si="817"/>
        <v>0</v>
      </c>
      <c r="AY467" s="5">
        <f t="shared" si="818"/>
        <v>0</v>
      </c>
      <c r="AZ467" s="7">
        <f t="shared" si="835"/>
        <v>0</v>
      </c>
      <c r="BA467" s="335" t="e">
        <f t="shared" si="836"/>
        <v>#DIV/0!</v>
      </c>
      <c r="BB467" s="23">
        <f t="shared" si="821"/>
        <v>0</v>
      </c>
      <c r="BC467" s="5">
        <f t="shared" si="837"/>
        <v>0</v>
      </c>
      <c r="BD467" s="7">
        <f t="shared" si="838"/>
        <v>0</v>
      </c>
      <c r="BE467" s="335" t="e">
        <f t="shared" si="839"/>
        <v>#DIV/0!</v>
      </c>
      <c r="BG467" s="826" t="str">
        <f t="shared" si="825"/>
        <v>61.41</v>
      </c>
      <c r="BH467" s="607" t="b">
        <f>COUNTIF('Codes SEC'!$B$2:$B$250,Ministres!BG467)&gt;0</f>
        <v>1</v>
      </c>
    </row>
    <row r="468" spans="1:66" ht="35.1" customHeight="1" x14ac:dyDescent="0.25">
      <c r="A468" s="222" t="s">
        <v>39</v>
      </c>
      <c r="B468" s="112">
        <v>10</v>
      </c>
      <c r="C468" s="116" t="s">
        <v>149</v>
      </c>
      <c r="D468" s="620">
        <v>1000</v>
      </c>
      <c r="E468" s="278"/>
      <c r="F468" s="116">
        <v>19</v>
      </c>
      <c r="G468" s="700" t="s">
        <v>5613</v>
      </c>
      <c r="H468" s="878" t="str">
        <f t="shared" si="776"/>
        <v>122</v>
      </c>
      <c r="I468" s="585">
        <v>86141000</v>
      </c>
      <c r="J468" s="380" t="s">
        <v>4119</v>
      </c>
      <c r="K468" s="510" t="s">
        <v>4120</v>
      </c>
      <c r="L468" s="735">
        <v>0</v>
      </c>
      <c r="M468" s="736">
        <v>0</v>
      </c>
      <c r="N468" s="931"/>
      <c r="O468" s="530">
        <f t="shared" si="805"/>
        <v>0</v>
      </c>
      <c r="P468" s="530">
        <f t="shared" si="806"/>
        <v>0</v>
      </c>
      <c r="Q468" s="646"/>
      <c r="R468" s="536"/>
      <c r="S468" s="536"/>
      <c r="T468" s="536"/>
      <c r="U468" s="536"/>
      <c r="V468" s="536"/>
      <c r="W468" s="683" t="str">
        <f t="shared" si="826"/>
        <v>OK</v>
      </c>
      <c r="X468" s="141"/>
      <c r="Y468" s="141"/>
      <c r="Z468" s="552"/>
      <c r="AA468" s="552"/>
      <c r="AB468" s="683" t="str">
        <f t="shared" si="827"/>
        <v>OK</v>
      </c>
      <c r="AC468" s="593"/>
      <c r="AD468" s="530">
        <f t="shared" si="809"/>
        <v>0</v>
      </c>
      <c r="AE468" s="842">
        <f t="shared" si="810"/>
        <v>0</v>
      </c>
      <c r="AF468" s="931"/>
      <c r="AG468" s="530">
        <f t="shared" si="811"/>
        <v>0</v>
      </c>
      <c r="AH468" s="530">
        <f t="shared" si="812"/>
        <v>0</v>
      </c>
      <c r="AI468" s="641"/>
      <c r="AJ468" s="537"/>
      <c r="AK468" s="537"/>
      <c r="AL468" s="537"/>
      <c r="AM468" s="537"/>
      <c r="AN468" s="537"/>
      <c r="AO468" s="683" t="str">
        <f t="shared" si="828"/>
        <v>OK</v>
      </c>
      <c r="AP468" s="141"/>
      <c r="AQ468" s="141"/>
      <c r="AR468" s="552"/>
      <c r="AS468" s="552"/>
      <c r="AT468" s="683" t="str">
        <f t="shared" si="829"/>
        <v>OK</v>
      </c>
      <c r="AU468" s="593"/>
      <c r="AV468" s="530">
        <f t="shared" si="815"/>
        <v>0</v>
      </c>
      <c r="AW468" s="842">
        <f t="shared" si="816"/>
        <v>0</v>
      </c>
      <c r="AX468" s="115">
        <f t="shared" si="817"/>
        <v>0</v>
      </c>
      <c r="AY468" s="5">
        <f t="shared" si="818"/>
        <v>0</v>
      </c>
      <c r="AZ468" s="7">
        <f t="shared" si="835"/>
        <v>0</v>
      </c>
      <c r="BA468" s="335" t="e">
        <f t="shared" si="836"/>
        <v>#DIV/0!</v>
      </c>
      <c r="BB468" s="23">
        <f t="shared" si="821"/>
        <v>0</v>
      </c>
      <c r="BC468" s="5">
        <f t="shared" si="837"/>
        <v>0</v>
      </c>
      <c r="BD468" s="7">
        <f t="shared" si="838"/>
        <v>0</v>
      </c>
      <c r="BE468" s="335" t="e">
        <f t="shared" si="839"/>
        <v>#DIV/0!</v>
      </c>
      <c r="BG468" s="826" t="str">
        <f t="shared" si="825"/>
        <v>61.41</v>
      </c>
      <c r="BH468" s="607" t="b">
        <f>COUNTIF('Codes SEC'!$B$2:$B$250,Ministres!BG468)&gt;0</f>
        <v>1</v>
      </c>
    </row>
    <row r="469" spans="1:66" s="4" customFormat="1" ht="35.1" customHeight="1" x14ac:dyDescent="0.25">
      <c r="A469" s="222" t="s">
        <v>39</v>
      </c>
      <c r="B469" s="112">
        <v>10</v>
      </c>
      <c r="C469" s="116" t="s">
        <v>149</v>
      </c>
      <c r="D469" s="620">
        <v>1000</v>
      </c>
      <c r="E469" s="32"/>
      <c r="F469" s="117">
        <v>19</v>
      </c>
      <c r="G469" s="700" t="s">
        <v>5613</v>
      </c>
      <c r="H469" s="878" t="str">
        <f t="shared" si="776"/>
        <v>122</v>
      </c>
      <c r="I469" s="397">
        <v>86141000</v>
      </c>
      <c r="J469" s="380" t="s">
        <v>4425</v>
      </c>
      <c r="K469" s="494" t="s">
        <v>4426</v>
      </c>
      <c r="L469" s="726">
        <v>0</v>
      </c>
      <c r="M469" s="727">
        <v>0</v>
      </c>
      <c r="N469" s="931"/>
      <c r="O469" s="530">
        <f t="shared" si="805"/>
        <v>0</v>
      </c>
      <c r="P469" s="530">
        <f t="shared" si="806"/>
        <v>0</v>
      </c>
      <c r="Q469" s="646"/>
      <c r="R469" s="536"/>
      <c r="S469" s="536"/>
      <c r="T469" s="536"/>
      <c r="U469" s="536"/>
      <c r="V469" s="536"/>
      <c r="W469" s="683" t="str">
        <f t="shared" si="826"/>
        <v>OK</v>
      </c>
      <c r="X469" s="141"/>
      <c r="Y469" s="141"/>
      <c r="Z469" s="552"/>
      <c r="AA469" s="552"/>
      <c r="AB469" s="683" t="str">
        <f t="shared" si="827"/>
        <v>OK</v>
      </c>
      <c r="AC469" s="593"/>
      <c r="AD469" s="530">
        <f t="shared" si="809"/>
        <v>0</v>
      </c>
      <c r="AE469" s="842">
        <f t="shared" si="810"/>
        <v>0</v>
      </c>
      <c r="AF469" s="931"/>
      <c r="AG469" s="530">
        <f t="shared" si="811"/>
        <v>0</v>
      </c>
      <c r="AH469" s="530">
        <f t="shared" si="812"/>
        <v>0</v>
      </c>
      <c r="AI469" s="641"/>
      <c r="AJ469" s="537"/>
      <c r="AK469" s="537"/>
      <c r="AL469" s="537"/>
      <c r="AM469" s="537"/>
      <c r="AN469" s="537"/>
      <c r="AO469" s="683" t="str">
        <f t="shared" si="828"/>
        <v>OK</v>
      </c>
      <c r="AP469" s="141"/>
      <c r="AQ469" s="141"/>
      <c r="AR469" s="552"/>
      <c r="AS469" s="552"/>
      <c r="AT469" s="683" t="str">
        <f t="shared" si="829"/>
        <v>OK</v>
      </c>
      <c r="AU469" s="593"/>
      <c r="AV469" s="530">
        <f t="shared" si="815"/>
        <v>0</v>
      </c>
      <c r="AW469" s="842">
        <f t="shared" si="816"/>
        <v>0</v>
      </c>
      <c r="AX469" s="115">
        <f t="shared" si="817"/>
        <v>0</v>
      </c>
      <c r="AY469" s="5">
        <f t="shared" si="818"/>
        <v>0</v>
      </c>
      <c r="AZ469" s="7">
        <f t="shared" ref="AZ469:AZ482" si="840">AY469-AX469</f>
        <v>0</v>
      </c>
      <c r="BA469" s="335" t="e">
        <f t="shared" ref="BA469:BA482" si="841">AZ469/AX469</f>
        <v>#DIV/0!</v>
      </c>
      <c r="BB469" s="23">
        <f t="shared" si="821"/>
        <v>0</v>
      </c>
      <c r="BC469" s="5">
        <f t="shared" ref="BC469:BC482" si="842">AW469</f>
        <v>0</v>
      </c>
      <c r="BD469" s="7">
        <f t="shared" ref="BD469:BD482" si="843">BC469-BB469</f>
        <v>0</v>
      </c>
      <c r="BE469" s="335" t="e">
        <f t="shared" ref="BE469:BE482" si="844">BD469/BB469</f>
        <v>#DIV/0!</v>
      </c>
      <c r="BF469" s="41"/>
      <c r="BG469" s="826" t="str">
        <f t="shared" si="825"/>
        <v>61.41</v>
      </c>
      <c r="BH469" s="607" t="b">
        <f>COUNTIF('Codes SEC'!$B$2:$B$250,Ministres!BG469)&gt;0</f>
        <v>1</v>
      </c>
      <c r="BI469" s="41"/>
      <c r="BJ469" s="41"/>
      <c r="BK469" s="41"/>
      <c r="BL469" s="41"/>
      <c r="BM469" s="41"/>
      <c r="BN469" s="41"/>
    </row>
    <row r="470" spans="1:66" s="4" customFormat="1" ht="35.1" customHeight="1" x14ac:dyDescent="0.25">
      <c r="A470" s="222" t="s">
        <v>39</v>
      </c>
      <c r="B470" s="112">
        <v>10</v>
      </c>
      <c r="C470" s="116" t="s">
        <v>149</v>
      </c>
      <c r="D470" s="620">
        <v>1000</v>
      </c>
      <c r="E470" s="32"/>
      <c r="F470" s="117">
        <v>19</v>
      </c>
      <c r="G470" s="700" t="s">
        <v>5613</v>
      </c>
      <c r="H470" s="878" t="str">
        <f t="shared" ref="H470:H533" si="845">LEFT(J470,3)</f>
        <v>122</v>
      </c>
      <c r="I470" s="397">
        <v>86141000</v>
      </c>
      <c r="J470" s="380" t="s">
        <v>4427</v>
      </c>
      <c r="K470" s="494" t="s">
        <v>4428</v>
      </c>
      <c r="L470" s="726">
        <v>0</v>
      </c>
      <c r="M470" s="727">
        <v>0</v>
      </c>
      <c r="N470" s="931"/>
      <c r="O470" s="530">
        <f t="shared" si="805"/>
        <v>0</v>
      </c>
      <c r="P470" s="530">
        <f t="shared" si="806"/>
        <v>0</v>
      </c>
      <c r="Q470" s="646"/>
      <c r="R470" s="536"/>
      <c r="S470" s="536"/>
      <c r="T470" s="536"/>
      <c r="U470" s="536"/>
      <c r="V470" s="536"/>
      <c r="W470" s="683" t="str">
        <f t="shared" si="826"/>
        <v>OK</v>
      </c>
      <c r="X470" s="141"/>
      <c r="Y470" s="141"/>
      <c r="Z470" s="552"/>
      <c r="AA470" s="552"/>
      <c r="AB470" s="683" t="str">
        <f t="shared" si="827"/>
        <v>OK</v>
      </c>
      <c r="AC470" s="593"/>
      <c r="AD470" s="530">
        <f t="shared" si="809"/>
        <v>0</v>
      </c>
      <c r="AE470" s="842">
        <f t="shared" si="810"/>
        <v>0</v>
      </c>
      <c r="AF470" s="931"/>
      <c r="AG470" s="530">
        <f t="shared" si="811"/>
        <v>0</v>
      </c>
      <c r="AH470" s="530">
        <f t="shared" si="812"/>
        <v>0</v>
      </c>
      <c r="AI470" s="641"/>
      <c r="AJ470" s="537"/>
      <c r="AK470" s="537"/>
      <c r="AL470" s="537"/>
      <c r="AM470" s="537"/>
      <c r="AN470" s="537"/>
      <c r="AO470" s="683" t="str">
        <f t="shared" si="828"/>
        <v>OK</v>
      </c>
      <c r="AP470" s="141"/>
      <c r="AQ470" s="141"/>
      <c r="AR470" s="552"/>
      <c r="AS470" s="552"/>
      <c r="AT470" s="683" t="str">
        <f t="shared" si="829"/>
        <v>OK</v>
      </c>
      <c r="AU470" s="593"/>
      <c r="AV470" s="530">
        <f t="shared" si="815"/>
        <v>0</v>
      </c>
      <c r="AW470" s="842">
        <f t="shared" si="816"/>
        <v>0</v>
      </c>
      <c r="AX470" s="115">
        <f t="shared" si="817"/>
        <v>0</v>
      </c>
      <c r="AY470" s="5">
        <f t="shared" si="818"/>
        <v>0</v>
      </c>
      <c r="AZ470" s="7">
        <f t="shared" si="840"/>
        <v>0</v>
      </c>
      <c r="BA470" s="335" t="e">
        <f t="shared" si="841"/>
        <v>#DIV/0!</v>
      </c>
      <c r="BB470" s="23">
        <f t="shared" si="821"/>
        <v>0</v>
      </c>
      <c r="BC470" s="5">
        <f t="shared" si="842"/>
        <v>0</v>
      </c>
      <c r="BD470" s="7">
        <f t="shared" si="843"/>
        <v>0</v>
      </c>
      <c r="BE470" s="335" t="e">
        <f t="shared" si="844"/>
        <v>#DIV/0!</v>
      </c>
      <c r="BF470" s="41"/>
      <c r="BG470" s="826" t="str">
        <f t="shared" si="825"/>
        <v>61.41</v>
      </c>
      <c r="BH470" s="607" t="b">
        <f>COUNTIF('Codes SEC'!$B$2:$B$250,Ministres!BG470)&gt;0</f>
        <v>1</v>
      </c>
      <c r="BI470" s="41"/>
      <c r="BJ470" s="41"/>
      <c r="BK470" s="41"/>
      <c r="BL470" s="41"/>
      <c r="BM470" s="41"/>
      <c r="BN470" s="41"/>
    </row>
    <row r="471" spans="1:66" s="4" customFormat="1" ht="35.1" customHeight="1" x14ac:dyDescent="0.25">
      <c r="A471" s="222" t="s">
        <v>39</v>
      </c>
      <c r="B471" s="112">
        <v>10</v>
      </c>
      <c r="C471" s="116" t="s">
        <v>149</v>
      </c>
      <c r="D471" s="620">
        <v>1000</v>
      </c>
      <c r="E471" s="32"/>
      <c r="F471" s="117">
        <v>20</v>
      </c>
      <c r="G471" s="700" t="s">
        <v>5613</v>
      </c>
      <c r="H471" s="878" t="str">
        <f t="shared" si="845"/>
        <v>122</v>
      </c>
      <c r="I471" s="397">
        <v>86141000</v>
      </c>
      <c r="J471" s="380" t="s">
        <v>4430</v>
      </c>
      <c r="K471" s="494" t="s">
        <v>4431</v>
      </c>
      <c r="L471" s="726">
        <v>0</v>
      </c>
      <c r="M471" s="727">
        <v>0</v>
      </c>
      <c r="N471" s="931"/>
      <c r="O471" s="530">
        <f t="shared" si="805"/>
        <v>0</v>
      </c>
      <c r="P471" s="530">
        <f t="shared" si="806"/>
        <v>0</v>
      </c>
      <c r="Q471" s="646"/>
      <c r="R471" s="536"/>
      <c r="S471" s="536"/>
      <c r="T471" s="536"/>
      <c r="U471" s="536"/>
      <c r="V471" s="536"/>
      <c r="W471" s="683" t="str">
        <f t="shared" si="826"/>
        <v>OK</v>
      </c>
      <c r="X471" s="141"/>
      <c r="Y471" s="141"/>
      <c r="Z471" s="552"/>
      <c r="AA471" s="552"/>
      <c r="AB471" s="683" t="str">
        <f t="shared" si="827"/>
        <v>OK</v>
      </c>
      <c r="AC471" s="593"/>
      <c r="AD471" s="530">
        <f t="shared" si="809"/>
        <v>0</v>
      </c>
      <c r="AE471" s="842">
        <f t="shared" si="810"/>
        <v>0</v>
      </c>
      <c r="AF471" s="931"/>
      <c r="AG471" s="530">
        <f t="shared" si="811"/>
        <v>0</v>
      </c>
      <c r="AH471" s="530">
        <f t="shared" si="812"/>
        <v>0</v>
      </c>
      <c r="AI471" s="641"/>
      <c r="AJ471" s="537"/>
      <c r="AK471" s="537"/>
      <c r="AL471" s="537"/>
      <c r="AM471" s="537"/>
      <c r="AN471" s="537"/>
      <c r="AO471" s="683" t="str">
        <f t="shared" si="828"/>
        <v>OK</v>
      </c>
      <c r="AP471" s="141"/>
      <c r="AQ471" s="141"/>
      <c r="AR471" s="552"/>
      <c r="AS471" s="552"/>
      <c r="AT471" s="683" t="str">
        <f t="shared" si="829"/>
        <v>OK</v>
      </c>
      <c r="AU471" s="593"/>
      <c r="AV471" s="530">
        <f t="shared" si="815"/>
        <v>0</v>
      </c>
      <c r="AW471" s="842">
        <f t="shared" si="816"/>
        <v>0</v>
      </c>
      <c r="AX471" s="115">
        <f t="shared" si="817"/>
        <v>0</v>
      </c>
      <c r="AY471" s="5">
        <f t="shared" si="818"/>
        <v>0</v>
      </c>
      <c r="AZ471" s="7">
        <f t="shared" si="840"/>
        <v>0</v>
      </c>
      <c r="BA471" s="335" t="e">
        <f t="shared" si="841"/>
        <v>#DIV/0!</v>
      </c>
      <c r="BB471" s="23">
        <f t="shared" si="821"/>
        <v>0</v>
      </c>
      <c r="BC471" s="5">
        <f t="shared" si="842"/>
        <v>0</v>
      </c>
      <c r="BD471" s="7">
        <f t="shared" si="843"/>
        <v>0</v>
      </c>
      <c r="BE471" s="335" t="e">
        <f t="shared" si="844"/>
        <v>#DIV/0!</v>
      </c>
      <c r="BF471" s="41"/>
      <c r="BG471" s="826" t="str">
        <f t="shared" si="825"/>
        <v>61.41</v>
      </c>
      <c r="BH471" s="607" t="b">
        <f>COUNTIF('Codes SEC'!$B$2:$B$250,Ministres!BG471)&gt;0</f>
        <v>1</v>
      </c>
      <c r="BI471" s="41"/>
      <c r="BJ471" s="41"/>
      <c r="BK471" s="41"/>
      <c r="BL471" s="41"/>
      <c r="BM471" s="41"/>
      <c r="BN471" s="41"/>
    </row>
    <row r="472" spans="1:66" s="203" customFormat="1" ht="35.1" customHeight="1" x14ac:dyDescent="0.25">
      <c r="A472" s="21" t="s">
        <v>39</v>
      </c>
      <c r="B472" s="112" t="s">
        <v>5018</v>
      </c>
      <c r="C472" s="120" t="s">
        <v>149</v>
      </c>
      <c r="D472" s="620">
        <v>1000</v>
      </c>
      <c r="E472" s="278"/>
      <c r="F472" s="116">
        <v>20</v>
      </c>
      <c r="G472" s="700" t="s">
        <v>5613</v>
      </c>
      <c r="H472" s="878" t="str">
        <f t="shared" si="845"/>
        <v>122</v>
      </c>
      <c r="I472" s="397">
        <v>86141000</v>
      </c>
      <c r="J472" s="380" t="s">
        <v>4875</v>
      </c>
      <c r="K472" s="408" t="s">
        <v>4876</v>
      </c>
      <c r="L472" s="733">
        <v>0</v>
      </c>
      <c r="M472" s="734">
        <v>0</v>
      </c>
      <c r="N472" s="931"/>
      <c r="O472" s="530">
        <f t="shared" si="805"/>
        <v>0</v>
      </c>
      <c r="P472" s="530">
        <f t="shared" si="806"/>
        <v>0</v>
      </c>
      <c r="Q472" s="646"/>
      <c r="R472" s="536"/>
      <c r="S472" s="536"/>
      <c r="T472" s="536"/>
      <c r="U472" s="536"/>
      <c r="V472" s="536"/>
      <c r="W472" s="683" t="str">
        <f t="shared" si="826"/>
        <v>OK</v>
      </c>
      <c r="X472" s="141"/>
      <c r="Y472" s="141"/>
      <c r="Z472" s="552"/>
      <c r="AA472" s="552"/>
      <c r="AB472" s="683" t="str">
        <f t="shared" si="827"/>
        <v>OK</v>
      </c>
      <c r="AC472" s="593"/>
      <c r="AD472" s="530">
        <f t="shared" si="809"/>
        <v>0</v>
      </c>
      <c r="AE472" s="842">
        <f t="shared" si="810"/>
        <v>0</v>
      </c>
      <c r="AF472" s="931"/>
      <c r="AG472" s="530">
        <f t="shared" si="811"/>
        <v>0</v>
      </c>
      <c r="AH472" s="530">
        <f t="shared" si="812"/>
        <v>0</v>
      </c>
      <c r="AI472" s="641"/>
      <c r="AJ472" s="537"/>
      <c r="AK472" s="537"/>
      <c r="AL472" s="537"/>
      <c r="AM472" s="537"/>
      <c r="AN472" s="537"/>
      <c r="AO472" s="683" t="str">
        <f t="shared" si="828"/>
        <v>OK</v>
      </c>
      <c r="AP472" s="141"/>
      <c r="AQ472" s="141"/>
      <c r="AR472" s="552"/>
      <c r="AS472" s="552"/>
      <c r="AT472" s="683" t="str">
        <f t="shared" si="829"/>
        <v>OK</v>
      </c>
      <c r="AU472" s="593"/>
      <c r="AV472" s="530">
        <f t="shared" si="815"/>
        <v>0</v>
      </c>
      <c r="AW472" s="842">
        <f t="shared" si="816"/>
        <v>0</v>
      </c>
      <c r="AX472" s="115">
        <f t="shared" si="817"/>
        <v>0</v>
      </c>
      <c r="AY472" s="5">
        <f t="shared" si="818"/>
        <v>0</v>
      </c>
      <c r="AZ472" s="7">
        <f t="shared" ref="AZ472:AZ477" si="846">AY472-AX472</f>
        <v>0</v>
      </c>
      <c r="BA472" s="335" t="e">
        <f t="shared" ref="BA472:BA477" si="847">AZ472/AX472</f>
        <v>#DIV/0!</v>
      </c>
      <c r="BB472" s="23">
        <f t="shared" si="821"/>
        <v>0</v>
      </c>
      <c r="BC472" s="5">
        <f t="shared" ref="BC472:BC477" si="848">AW472</f>
        <v>0</v>
      </c>
      <c r="BD472" s="7">
        <f t="shared" ref="BD472:BD477" si="849">BC472-BB472</f>
        <v>0</v>
      </c>
      <c r="BE472" s="335" t="e">
        <f t="shared" ref="BE472:BE477" si="850">BD472/BB472</f>
        <v>#DIV/0!</v>
      </c>
      <c r="BF472" s="667"/>
      <c r="BG472" s="826" t="str">
        <f t="shared" si="825"/>
        <v>61.41</v>
      </c>
      <c r="BH472" s="668" t="b">
        <f>COUNTIF('Codes SEC'!$B$2:$B$250,Ministres!BG472)&gt;0</f>
        <v>1</v>
      </c>
      <c r="BI472" s="667"/>
      <c r="BJ472" s="667"/>
      <c r="BK472" s="667"/>
      <c r="BL472" s="667"/>
      <c r="BM472" s="667"/>
      <c r="BN472" s="667"/>
    </row>
    <row r="473" spans="1:66" s="203" customFormat="1" ht="35.1" customHeight="1" x14ac:dyDescent="0.25">
      <c r="A473" s="21" t="s">
        <v>39</v>
      </c>
      <c r="B473" s="112" t="s">
        <v>5018</v>
      </c>
      <c r="C473" s="120" t="s">
        <v>149</v>
      </c>
      <c r="D473" s="620">
        <v>1000</v>
      </c>
      <c r="E473" s="278"/>
      <c r="F473" s="116">
        <v>19</v>
      </c>
      <c r="G473" s="700" t="s">
        <v>5613</v>
      </c>
      <c r="H473" s="878" t="str">
        <f t="shared" si="845"/>
        <v>122</v>
      </c>
      <c r="I473" s="397">
        <v>86141000</v>
      </c>
      <c r="J473" s="380" t="s">
        <v>4913</v>
      </c>
      <c r="K473" s="408" t="s">
        <v>4914</v>
      </c>
      <c r="L473" s="733">
        <v>0</v>
      </c>
      <c r="M473" s="734">
        <v>0</v>
      </c>
      <c r="N473" s="931"/>
      <c r="O473" s="530">
        <f t="shared" si="805"/>
        <v>0</v>
      </c>
      <c r="P473" s="530">
        <f t="shared" si="806"/>
        <v>0</v>
      </c>
      <c r="Q473" s="646"/>
      <c r="R473" s="536"/>
      <c r="S473" s="536"/>
      <c r="T473" s="536"/>
      <c r="U473" s="536"/>
      <c r="V473" s="536"/>
      <c r="W473" s="683" t="str">
        <f t="shared" si="826"/>
        <v>OK</v>
      </c>
      <c r="X473" s="141"/>
      <c r="Y473" s="141"/>
      <c r="Z473" s="552"/>
      <c r="AA473" s="552"/>
      <c r="AB473" s="683" t="str">
        <f t="shared" si="827"/>
        <v>OK</v>
      </c>
      <c r="AC473" s="593"/>
      <c r="AD473" s="530">
        <f t="shared" si="809"/>
        <v>0</v>
      </c>
      <c r="AE473" s="842">
        <f t="shared" si="810"/>
        <v>0</v>
      </c>
      <c r="AF473" s="931"/>
      <c r="AG473" s="530">
        <f t="shared" si="811"/>
        <v>0</v>
      </c>
      <c r="AH473" s="530">
        <f t="shared" si="812"/>
        <v>0</v>
      </c>
      <c r="AI473" s="641"/>
      <c r="AJ473" s="537"/>
      <c r="AK473" s="537"/>
      <c r="AL473" s="537"/>
      <c r="AM473" s="537"/>
      <c r="AN473" s="537"/>
      <c r="AO473" s="683" t="str">
        <f t="shared" si="828"/>
        <v>OK</v>
      </c>
      <c r="AP473" s="141"/>
      <c r="AQ473" s="141"/>
      <c r="AR473" s="552"/>
      <c r="AS473" s="552"/>
      <c r="AT473" s="683" t="str">
        <f t="shared" si="829"/>
        <v>OK</v>
      </c>
      <c r="AU473" s="593"/>
      <c r="AV473" s="530">
        <f t="shared" si="815"/>
        <v>0</v>
      </c>
      <c r="AW473" s="842">
        <f t="shared" si="816"/>
        <v>0</v>
      </c>
      <c r="AX473" s="115">
        <f t="shared" si="817"/>
        <v>0</v>
      </c>
      <c r="AY473" s="5">
        <f t="shared" si="818"/>
        <v>0</v>
      </c>
      <c r="AZ473" s="7">
        <f t="shared" si="846"/>
        <v>0</v>
      </c>
      <c r="BA473" s="335" t="e">
        <f t="shared" si="847"/>
        <v>#DIV/0!</v>
      </c>
      <c r="BB473" s="23">
        <f t="shared" si="821"/>
        <v>0</v>
      </c>
      <c r="BC473" s="5">
        <f t="shared" si="848"/>
        <v>0</v>
      </c>
      <c r="BD473" s="7">
        <f t="shared" si="849"/>
        <v>0</v>
      </c>
      <c r="BE473" s="335" t="e">
        <f t="shared" si="850"/>
        <v>#DIV/0!</v>
      </c>
      <c r="BF473" s="667"/>
      <c r="BG473" s="826" t="str">
        <f t="shared" si="825"/>
        <v>61.41</v>
      </c>
      <c r="BH473" s="668" t="b">
        <f>COUNTIF('Codes SEC'!$B$2:$B$250,Ministres!BG473)&gt;0</f>
        <v>1</v>
      </c>
      <c r="BI473" s="667"/>
      <c r="BJ473" s="667"/>
      <c r="BK473" s="667"/>
      <c r="BL473" s="667"/>
      <c r="BM473" s="667"/>
      <c r="BN473" s="667"/>
    </row>
    <row r="474" spans="1:66" ht="36.6" customHeight="1" x14ac:dyDescent="0.25">
      <c r="A474" s="222" t="s">
        <v>39</v>
      </c>
      <c r="B474" s="583" t="s">
        <v>5018</v>
      </c>
      <c r="C474" s="120" t="s">
        <v>149</v>
      </c>
      <c r="D474" s="622">
        <v>1000</v>
      </c>
      <c r="E474" s="584"/>
      <c r="F474" s="120">
        <v>19</v>
      </c>
      <c r="G474" s="700" t="s">
        <v>5613</v>
      </c>
      <c r="H474" s="891" t="str">
        <f t="shared" si="845"/>
        <v>122</v>
      </c>
      <c r="I474" s="605">
        <v>86141000</v>
      </c>
      <c r="J474" s="689" t="s">
        <v>5546</v>
      </c>
      <c r="K474" s="424" t="s">
        <v>5547</v>
      </c>
      <c r="L474" s="733">
        <v>0</v>
      </c>
      <c r="M474" s="734">
        <v>0</v>
      </c>
      <c r="N474" s="931"/>
      <c r="O474" s="530">
        <f t="shared" si="805"/>
        <v>0</v>
      </c>
      <c r="P474" s="530">
        <f t="shared" si="806"/>
        <v>0</v>
      </c>
      <c r="Q474" s="646"/>
      <c r="R474" s="536"/>
      <c r="S474" s="536"/>
      <c r="T474" s="536"/>
      <c r="U474" s="536"/>
      <c r="V474" s="536"/>
      <c r="W474" s="683" t="str">
        <f t="shared" si="826"/>
        <v>OK</v>
      </c>
      <c r="X474" s="141"/>
      <c r="Y474" s="141"/>
      <c r="Z474" s="552"/>
      <c r="AA474" s="552"/>
      <c r="AB474" s="683" t="str">
        <f t="shared" si="827"/>
        <v>OK</v>
      </c>
      <c r="AC474" s="593"/>
      <c r="AD474" s="530">
        <f t="shared" si="809"/>
        <v>0</v>
      </c>
      <c r="AE474" s="842">
        <f t="shared" si="810"/>
        <v>0</v>
      </c>
      <c r="AF474" s="931"/>
      <c r="AG474" s="530">
        <f t="shared" si="811"/>
        <v>0</v>
      </c>
      <c r="AH474" s="530">
        <f t="shared" si="812"/>
        <v>0</v>
      </c>
      <c r="AI474" s="641"/>
      <c r="AJ474" s="537"/>
      <c r="AK474" s="537"/>
      <c r="AL474" s="537"/>
      <c r="AM474" s="537"/>
      <c r="AN474" s="537"/>
      <c r="AO474" s="683" t="str">
        <f t="shared" si="828"/>
        <v>OK</v>
      </c>
      <c r="AP474" s="141"/>
      <c r="AQ474" s="141"/>
      <c r="AR474" s="552"/>
      <c r="AS474" s="552"/>
      <c r="AT474" s="683" t="str">
        <f t="shared" si="829"/>
        <v>OK</v>
      </c>
      <c r="AU474" s="593"/>
      <c r="AV474" s="530">
        <f t="shared" si="815"/>
        <v>0</v>
      </c>
      <c r="AW474" s="842">
        <f t="shared" si="816"/>
        <v>0</v>
      </c>
      <c r="AX474" s="115">
        <f t="shared" si="817"/>
        <v>0</v>
      </c>
      <c r="AY474" s="5">
        <f t="shared" si="818"/>
        <v>0</v>
      </c>
      <c r="AZ474" s="7">
        <f t="shared" si="846"/>
        <v>0</v>
      </c>
      <c r="BA474" s="335" t="e">
        <f t="shared" si="847"/>
        <v>#DIV/0!</v>
      </c>
      <c r="BB474" s="23">
        <f t="shared" si="821"/>
        <v>0</v>
      </c>
      <c r="BC474" s="5">
        <f t="shared" si="848"/>
        <v>0</v>
      </c>
      <c r="BD474" s="7">
        <f t="shared" si="849"/>
        <v>0</v>
      </c>
      <c r="BE474" s="335" t="e">
        <f t="shared" si="850"/>
        <v>#DIV/0!</v>
      </c>
      <c r="BG474" s="826" t="str">
        <f t="shared" si="825"/>
        <v>61.41</v>
      </c>
      <c r="BH474" s="607" t="b">
        <f>COUNTIF('Codes SEC'!$B$2:$B$250,Ministres!BG474)&gt;0</f>
        <v>1</v>
      </c>
    </row>
    <row r="475" spans="1:66" ht="35.1" customHeight="1" x14ac:dyDescent="0.25">
      <c r="A475" s="222" t="s">
        <v>39</v>
      </c>
      <c r="B475" s="112" t="s">
        <v>5018</v>
      </c>
      <c r="C475" s="116" t="s">
        <v>149</v>
      </c>
      <c r="D475" s="620">
        <v>1000</v>
      </c>
      <c r="E475" s="278"/>
      <c r="F475" s="116">
        <v>19</v>
      </c>
      <c r="G475" s="700" t="s">
        <v>5613</v>
      </c>
      <c r="H475" s="888" t="str">
        <f t="shared" si="845"/>
        <v>122</v>
      </c>
      <c r="I475" s="580">
        <v>86141000</v>
      </c>
      <c r="J475" s="689" t="s">
        <v>5946</v>
      </c>
      <c r="K475" s="411" t="s">
        <v>5947</v>
      </c>
      <c r="L475" s="733">
        <v>0</v>
      </c>
      <c r="M475" s="734">
        <v>0</v>
      </c>
      <c r="N475" s="931"/>
      <c r="O475" s="530">
        <f t="shared" si="805"/>
        <v>0</v>
      </c>
      <c r="P475" s="530">
        <f t="shared" si="806"/>
        <v>0</v>
      </c>
      <c r="Q475" s="646"/>
      <c r="R475" s="536"/>
      <c r="S475" s="536"/>
      <c r="T475" s="536"/>
      <c r="U475" s="536"/>
      <c r="V475" s="536"/>
      <c r="W475" s="683" t="str">
        <f t="shared" si="826"/>
        <v>OK</v>
      </c>
      <c r="X475" s="141"/>
      <c r="Y475" s="141"/>
      <c r="Z475" s="552"/>
      <c r="AA475" s="552"/>
      <c r="AB475" s="683" t="str">
        <f t="shared" si="827"/>
        <v>OK</v>
      </c>
      <c r="AC475" s="593"/>
      <c r="AD475" s="530">
        <f t="shared" si="809"/>
        <v>0</v>
      </c>
      <c r="AE475" s="842">
        <f t="shared" si="810"/>
        <v>0</v>
      </c>
      <c r="AF475" s="931"/>
      <c r="AG475" s="530">
        <f t="shared" si="811"/>
        <v>0</v>
      </c>
      <c r="AH475" s="530">
        <f t="shared" si="812"/>
        <v>0</v>
      </c>
      <c r="AI475" s="641"/>
      <c r="AJ475" s="537"/>
      <c r="AK475" s="537"/>
      <c r="AL475" s="537"/>
      <c r="AM475" s="537"/>
      <c r="AN475" s="537"/>
      <c r="AO475" s="683" t="str">
        <f t="shared" si="828"/>
        <v>OK</v>
      </c>
      <c r="AP475" s="141"/>
      <c r="AQ475" s="141"/>
      <c r="AR475" s="552"/>
      <c r="AS475" s="552"/>
      <c r="AT475" s="683" t="str">
        <f t="shared" si="829"/>
        <v>OK</v>
      </c>
      <c r="AU475" s="593"/>
      <c r="AV475" s="530">
        <f t="shared" si="815"/>
        <v>0</v>
      </c>
      <c r="AW475" s="842">
        <f t="shared" si="816"/>
        <v>0</v>
      </c>
      <c r="AX475" s="115">
        <f t="shared" si="817"/>
        <v>0</v>
      </c>
      <c r="AY475" s="5">
        <f t="shared" si="818"/>
        <v>0</v>
      </c>
      <c r="AZ475" s="7">
        <f t="shared" si="846"/>
        <v>0</v>
      </c>
      <c r="BA475" s="335" t="e">
        <f t="shared" si="847"/>
        <v>#DIV/0!</v>
      </c>
      <c r="BB475" s="23">
        <f t="shared" si="821"/>
        <v>0</v>
      </c>
      <c r="BC475" s="5">
        <f t="shared" si="848"/>
        <v>0</v>
      </c>
      <c r="BD475" s="7">
        <f t="shared" si="849"/>
        <v>0</v>
      </c>
      <c r="BE475" s="335" t="e">
        <f t="shared" si="850"/>
        <v>#DIV/0!</v>
      </c>
      <c r="BG475" s="826" t="str">
        <f t="shared" si="825"/>
        <v>61.41</v>
      </c>
      <c r="BH475" s="607" t="b">
        <f>COUNTIF('Codes SEC'!$B$2:$B$250,Ministres!BG475)&gt;0</f>
        <v>1</v>
      </c>
    </row>
    <row r="476" spans="1:66" s="4" customFormat="1" ht="35.1" customHeight="1" x14ac:dyDescent="0.25">
      <c r="A476" s="222" t="s">
        <v>39</v>
      </c>
      <c r="B476" s="583">
        <v>10</v>
      </c>
      <c r="C476" s="120" t="s">
        <v>149</v>
      </c>
      <c r="D476" s="620">
        <v>1000</v>
      </c>
      <c r="E476" s="32"/>
      <c r="F476" s="117">
        <v>20</v>
      </c>
      <c r="G476" s="700" t="s">
        <v>5613</v>
      </c>
      <c r="H476" s="878" t="str">
        <f t="shared" si="845"/>
        <v>122</v>
      </c>
      <c r="I476" s="397">
        <v>86161000</v>
      </c>
      <c r="J476" s="380" t="s">
        <v>4612</v>
      </c>
      <c r="K476" s="494" t="s">
        <v>4613</v>
      </c>
      <c r="L476" s="726">
        <v>0</v>
      </c>
      <c r="M476" s="727">
        <v>0</v>
      </c>
      <c r="N476" s="931"/>
      <c r="O476" s="530">
        <f t="shared" si="805"/>
        <v>0</v>
      </c>
      <c r="P476" s="530">
        <f t="shared" si="806"/>
        <v>0</v>
      </c>
      <c r="Q476" s="646"/>
      <c r="R476" s="536"/>
      <c r="S476" s="536"/>
      <c r="T476" s="536"/>
      <c r="U476" s="536"/>
      <c r="V476" s="536"/>
      <c r="W476" s="683" t="str">
        <f>IF(SUM(Q476:V476)=X476,"OK",SUM(Q476:V476)-X476)</f>
        <v>OK</v>
      </c>
      <c r="X476" s="141"/>
      <c r="Y476" s="141"/>
      <c r="Z476" s="552"/>
      <c r="AA476" s="552"/>
      <c r="AB476" s="683" t="str">
        <f>IF(SUM(Z476:AA476)=AC476,"OK",SUM(Z476:AA476)-AC476)</f>
        <v>OK</v>
      </c>
      <c r="AC476" s="593"/>
      <c r="AD476" s="530">
        <f t="shared" si="809"/>
        <v>0</v>
      </c>
      <c r="AE476" s="842">
        <f t="shared" si="810"/>
        <v>0</v>
      </c>
      <c r="AF476" s="931"/>
      <c r="AG476" s="530">
        <f t="shared" si="811"/>
        <v>0</v>
      </c>
      <c r="AH476" s="530">
        <f t="shared" si="812"/>
        <v>0</v>
      </c>
      <c r="AI476" s="641"/>
      <c r="AJ476" s="537"/>
      <c r="AK476" s="537"/>
      <c r="AL476" s="537"/>
      <c r="AM476" s="537"/>
      <c r="AN476" s="537"/>
      <c r="AO476" s="683" t="str">
        <f>IF(SUM(AI476:AN476)=AP476,"OK",SUM(AI476:AN476)-AP476)</f>
        <v>OK</v>
      </c>
      <c r="AP476" s="141"/>
      <c r="AQ476" s="141"/>
      <c r="AR476" s="552"/>
      <c r="AS476" s="552"/>
      <c r="AT476" s="683" t="str">
        <f>IF(SUM(AR476:AS476)=AU476,"OK",SUM(AR476:AS476)-AU476)</f>
        <v>OK</v>
      </c>
      <c r="AU476" s="593"/>
      <c r="AV476" s="530">
        <f t="shared" si="815"/>
        <v>0</v>
      </c>
      <c r="AW476" s="842">
        <f t="shared" si="816"/>
        <v>0</v>
      </c>
      <c r="AX476" s="115">
        <f t="shared" si="817"/>
        <v>0</v>
      </c>
      <c r="AY476" s="5">
        <f t="shared" si="818"/>
        <v>0</v>
      </c>
      <c r="AZ476" s="7">
        <f t="shared" si="846"/>
        <v>0</v>
      </c>
      <c r="BA476" s="335" t="e">
        <f t="shared" si="847"/>
        <v>#DIV/0!</v>
      </c>
      <c r="BB476" s="23">
        <f t="shared" si="821"/>
        <v>0</v>
      </c>
      <c r="BC476" s="5">
        <f t="shared" si="848"/>
        <v>0</v>
      </c>
      <c r="BD476" s="7">
        <f t="shared" si="849"/>
        <v>0</v>
      </c>
      <c r="BE476" s="335" t="e">
        <f t="shared" si="850"/>
        <v>#DIV/0!</v>
      </c>
      <c r="BF476" s="41"/>
      <c r="BG476" s="826" t="str">
        <f t="shared" si="825"/>
        <v>61.61</v>
      </c>
      <c r="BH476" s="607" t="b">
        <f>COUNTIF('Codes SEC'!$B$2:$B$250,Ministres!BG476)&gt;0</f>
        <v>1</v>
      </c>
      <c r="BI476" s="41"/>
      <c r="BJ476" s="41"/>
      <c r="BK476" s="41"/>
      <c r="BL476" s="41"/>
      <c r="BM476" s="41"/>
      <c r="BN476" s="41"/>
    </row>
    <row r="477" spans="1:66" ht="35.1" customHeight="1" x14ac:dyDescent="0.25">
      <c r="A477" s="222" t="s">
        <v>39</v>
      </c>
      <c r="B477" s="112" t="s">
        <v>5018</v>
      </c>
      <c r="C477" s="116" t="s">
        <v>196</v>
      </c>
      <c r="D477" s="620">
        <v>1000</v>
      </c>
      <c r="E477" s="278"/>
      <c r="F477" s="116">
        <v>19</v>
      </c>
      <c r="G477" s="700" t="s">
        <v>5613</v>
      </c>
      <c r="H477" s="888" t="str">
        <f t="shared" si="845"/>
        <v>122</v>
      </c>
      <c r="I477" s="580">
        <v>86311000</v>
      </c>
      <c r="J477" s="689" t="s">
        <v>5869</v>
      </c>
      <c r="K477" s="411" t="s">
        <v>5870</v>
      </c>
      <c r="L477" s="733">
        <v>0</v>
      </c>
      <c r="M477" s="734">
        <v>0</v>
      </c>
      <c r="N477" s="931"/>
      <c r="O477" s="530">
        <f t="shared" si="805"/>
        <v>0</v>
      </c>
      <c r="P477" s="530">
        <f t="shared" si="806"/>
        <v>0</v>
      </c>
      <c r="Q477" s="646"/>
      <c r="R477" s="536"/>
      <c r="S477" s="536"/>
      <c r="T477" s="536"/>
      <c r="U477" s="536"/>
      <c r="V477" s="536"/>
      <c r="W477" s="683" t="str">
        <f>IF(SUM(Q477:V477)=X477,"OK",SUM(Q477:V477)-X477)</f>
        <v>OK</v>
      </c>
      <c r="X477" s="141"/>
      <c r="Y477" s="141"/>
      <c r="Z477" s="552"/>
      <c r="AA477" s="552"/>
      <c r="AB477" s="683" t="str">
        <f>IF(SUM(Z477:AA477)=AC477,"OK",SUM(Z477:AA477)-AC477)</f>
        <v>OK</v>
      </c>
      <c r="AC477" s="593"/>
      <c r="AD477" s="530">
        <f t="shared" si="809"/>
        <v>0</v>
      </c>
      <c r="AE477" s="842">
        <f t="shared" si="810"/>
        <v>0</v>
      </c>
      <c r="AF477" s="931"/>
      <c r="AG477" s="530">
        <f t="shared" si="811"/>
        <v>0</v>
      </c>
      <c r="AH477" s="530">
        <f t="shared" si="812"/>
        <v>0</v>
      </c>
      <c r="AI477" s="641"/>
      <c r="AJ477" s="537"/>
      <c r="AK477" s="537"/>
      <c r="AL477" s="537"/>
      <c r="AM477" s="537"/>
      <c r="AN477" s="537"/>
      <c r="AO477" s="683" t="str">
        <f>IF(SUM(AI477:AN477)=AP477,"OK",SUM(AI477:AN477)-AP477)</f>
        <v>OK</v>
      </c>
      <c r="AP477" s="141"/>
      <c r="AQ477" s="141"/>
      <c r="AR477" s="552"/>
      <c r="AS477" s="552"/>
      <c r="AT477" s="683" t="str">
        <f>IF(SUM(AR477:AS477)=AU477,"OK",SUM(AR477:AS477)-AU477)</f>
        <v>OK</v>
      </c>
      <c r="AU477" s="593"/>
      <c r="AV477" s="530">
        <f t="shared" si="815"/>
        <v>0</v>
      </c>
      <c r="AW477" s="842">
        <f t="shared" si="816"/>
        <v>0</v>
      </c>
      <c r="AX477" s="115">
        <f t="shared" si="817"/>
        <v>0</v>
      </c>
      <c r="AY477" s="5">
        <f t="shared" si="818"/>
        <v>0</v>
      </c>
      <c r="AZ477" s="7">
        <f t="shared" si="846"/>
        <v>0</v>
      </c>
      <c r="BA477" s="335" t="e">
        <f t="shared" si="847"/>
        <v>#DIV/0!</v>
      </c>
      <c r="BB477" s="23">
        <f t="shared" si="821"/>
        <v>0</v>
      </c>
      <c r="BC477" s="5">
        <f t="shared" si="848"/>
        <v>0</v>
      </c>
      <c r="BD477" s="7">
        <f t="shared" si="849"/>
        <v>0</v>
      </c>
      <c r="BE477" s="335" t="e">
        <f t="shared" si="850"/>
        <v>#DIV/0!</v>
      </c>
      <c r="BG477" s="826" t="str">
        <f t="shared" si="825"/>
        <v>63.11</v>
      </c>
      <c r="BH477" s="607" t="b">
        <f>COUNTIF('Codes SEC'!$B$2:$B$250,Ministres!BG477)&gt;0</f>
        <v>1</v>
      </c>
    </row>
    <row r="478" spans="1:66" ht="35.1" customHeight="1" x14ac:dyDescent="0.25">
      <c r="A478" s="222" t="s">
        <v>39</v>
      </c>
      <c r="B478" s="112" t="s">
        <v>5018</v>
      </c>
      <c r="C478" s="116" t="s">
        <v>149</v>
      </c>
      <c r="D478" s="620">
        <v>1000</v>
      </c>
      <c r="E478" s="278"/>
      <c r="F478" s="116">
        <v>19</v>
      </c>
      <c r="G478" s="700" t="s">
        <v>5613</v>
      </c>
      <c r="H478" s="888" t="str">
        <f t="shared" si="845"/>
        <v>122</v>
      </c>
      <c r="I478" s="580">
        <v>86321000</v>
      </c>
      <c r="J478" s="689" t="s">
        <v>6533</v>
      </c>
      <c r="K478" s="411" t="s">
        <v>6534</v>
      </c>
      <c r="L478" s="733">
        <v>0</v>
      </c>
      <c r="M478" s="734">
        <v>0</v>
      </c>
      <c r="N478" s="931"/>
      <c r="O478" s="530">
        <f t="shared" si="805"/>
        <v>0</v>
      </c>
      <c r="P478" s="530">
        <f t="shared" si="806"/>
        <v>0</v>
      </c>
      <c r="Q478" s="646"/>
      <c r="R478" s="536"/>
      <c r="S478" s="536"/>
      <c r="T478" s="536"/>
      <c r="U478" s="536"/>
      <c r="V478" s="536"/>
      <c r="W478" s="683" t="str">
        <f>IF(SUM(Q478:V478)=X478,"OK",SUM(Q478:V478)-X478)</f>
        <v>OK</v>
      </c>
      <c r="X478" s="141"/>
      <c r="Y478" s="141"/>
      <c r="Z478" s="552"/>
      <c r="AA478" s="552"/>
      <c r="AB478" s="683" t="str">
        <f>IF(SUM(Z478:AA478)=AC478,"OK",SUM(Z478:AA478)-AC478)</f>
        <v>OK</v>
      </c>
      <c r="AC478" s="593"/>
      <c r="AD478" s="530">
        <f t="shared" si="809"/>
        <v>0</v>
      </c>
      <c r="AE478" s="842">
        <f t="shared" si="810"/>
        <v>0</v>
      </c>
      <c r="AF478" s="931"/>
      <c r="AG478" s="530">
        <f t="shared" si="811"/>
        <v>0</v>
      </c>
      <c r="AH478" s="530">
        <f t="shared" si="812"/>
        <v>0</v>
      </c>
      <c r="AI478" s="641"/>
      <c r="AJ478" s="537"/>
      <c r="AK478" s="537"/>
      <c r="AL478" s="537"/>
      <c r="AM478" s="537"/>
      <c r="AN478" s="537"/>
      <c r="AO478" s="683" t="str">
        <f>IF(SUM(AI478:AN478)=AP478,"OK",SUM(AI478:AN478)-AP478)</f>
        <v>OK</v>
      </c>
      <c r="AP478" s="141"/>
      <c r="AQ478" s="141"/>
      <c r="AR478" s="552"/>
      <c r="AS478" s="552"/>
      <c r="AT478" s="683" t="str">
        <f>IF(SUM(AR478:AS478)=AU478,"OK",SUM(AR478:AS478)-AU478)</f>
        <v>OK</v>
      </c>
      <c r="AU478" s="593"/>
      <c r="AV478" s="530">
        <f t="shared" si="815"/>
        <v>0</v>
      </c>
      <c r="AW478" s="842">
        <f t="shared" si="816"/>
        <v>0</v>
      </c>
      <c r="AX478" s="115">
        <f t="shared" si="817"/>
        <v>0</v>
      </c>
      <c r="AY478" s="5">
        <f t="shared" si="818"/>
        <v>0</v>
      </c>
      <c r="AZ478" s="7">
        <f>AY478-AX478</f>
        <v>0</v>
      </c>
      <c r="BA478" s="335" t="e">
        <f>AZ478/AX478</f>
        <v>#DIV/0!</v>
      </c>
      <c r="BB478" s="23">
        <f t="shared" si="821"/>
        <v>0</v>
      </c>
      <c r="BC478" s="5">
        <f>AW478</f>
        <v>0</v>
      </c>
      <c r="BD478" s="7">
        <f>BC478-BB478</f>
        <v>0</v>
      </c>
      <c r="BE478" s="335" t="e">
        <f>BD478/BB478</f>
        <v>#DIV/0!</v>
      </c>
      <c r="BG478" s="826" t="str">
        <f t="shared" si="825"/>
        <v>63.21</v>
      </c>
      <c r="BH478" s="607" t="b">
        <f>COUNTIF('Codes SEC'!$B$2:$B$250,Ministres!BG478)&gt;0</f>
        <v>1</v>
      </c>
    </row>
    <row r="479" spans="1:66" s="4" customFormat="1" ht="35.1" customHeight="1" x14ac:dyDescent="0.25">
      <c r="A479" s="222" t="s">
        <v>39</v>
      </c>
      <c r="B479" s="112">
        <v>10</v>
      </c>
      <c r="C479" s="116" t="s">
        <v>149</v>
      </c>
      <c r="D479" s="620">
        <v>1000</v>
      </c>
      <c r="E479" s="32"/>
      <c r="F479" s="117">
        <v>18</v>
      </c>
      <c r="G479" s="700" t="s">
        <v>5613</v>
      </c>
      <c r="H479" s="878" t="str">
        <f t="shared" si="845"/>
        <v>122</v>
      </c>
      <c r="I479" s="397">
        <v>86321000</v>
      </c>
      <c r="J479" s="380" t="s">
        <v>4538</v>
      </c>
      <c r="K479" s="494" t="s">
        <v>4540</v>
      </c>
      <c r="L479" s="726">
        <v>0</v>
      </c>
      <c r="M479" s="727">
        <v>0</v>
      </c>
      <c r="N479" s="931"/>
      <c r="O479" s="530">
        <f t="shared" si="805"/>
        <v>0</v>
      </c>
      <c r="P479" s="530">
        <f t="shared" si="806"/>
        <v>0</v>
      </c>
      <c r="Q479" s="646"/>
      <c r="R479" s="536"/>
      <c r="S479" s="536"/>
      <c r="T479" s="536"/>
      <c r="U479" s="536"/>
      <c r="V479" s="536"/>
      <c r="W479" s="683" t="str">
        <f t="shared" si="826"/>
        <v>OK</v>
      </c>
      <c r="X479" s="141"/>
      <c r="Y479" s="141"/>
      <c r="Z479" s="552"/>
      <c r="AA479" s="552"/>
      <c r="AB479" s="683" t="str">
        <f t="shared" si="827"/>
        <v>OK</v>
      </c>
      <c r="AC479" s="593"/>
      <c r="AD479" s="530">
        <f t="shared" si="809"/>
        <v>0</v>
      </c>
      <c r="AE479" s="842">
        <f t="shared" si="810"/>
        <v>0</v>
      </c>
      <c r="AF479" s="931"/>
      <c r="AG479" s="530">
        <f t="shared" si="811"/>
        <v>0</v>
      </c>
      <c r="AH479" s="530">
        <f t="shared" si="812"/>
        <v>0</v>
      </c>
      <c r="AI479" s="641"/>
      <c r="AJ479" s="537"/>
      <c r="AK479" s="537"/>
      <c r="AL479" s="537"/>
      <c r="AM479" s="537"/>
      <c r="AN479" s="537"/>
      <c r="AO479" s="683" t="str">
        <f t="shared" si="828"/>
        <v>OK</v>
      </c>
      <c r="AP479" s="141"/>
      <c r="AQ479" s="141"/>
      <c r="AR479" s="552"/>
      <c r="AS479" s="552"/>
      <c r="AT479" s="683" t="str">
        <f t="shared" si="829"/>
        <v>OK</v>
      </c>
      <c r="AU479" s="593"/>
      <c r="AV479" s="530">
        <f t="shared" si="815"/>
        <v>0</v>
      </c>
      <c r="AW479" s="842">
        <f t="shared" si="816"/>
        <v>0</v>
      </c>
      <c r="AX479" s="115">
        <f t="shared" si="817"/>
        <v>0</v>
      </c>
      <c r="AY479" s="5">
        <f t="shared" si="818"/>
        <v>0</v>
      </c>
      <c r="AZ479" s="7">
        <f t="shared" si="840"/>
        <v>0</v>
      </c>
      <c r="BA479" s="335" t="e">
        <f t="shared" si="841"/>
        <v>#DIV/0!</v>
      </c>
      <c r="BB479" s="23">
        <f t="shared" si="821"/>
        <v>0</v>
      </c>
      <c r="BC479" s="5">
        <f t="shared" si="842"/>
        <v>0</v>
      </c>
      <c r="BD479" s="7">
        <f t="shared" si="843"/>
        <v>0</v>
      </c>
      <c r="BE479" s="335" t="e">
        <f t="shared" si="844"/>
        <v>#DIV/0!</v>
      </c>
      <c r="BF479" s="41"/>
      <c r="BG479" s="826" t="str">
        <f t="shared" si="825"/>
        <v>63.21</v>
      </c>
      <c r="BH479" s="607" t="b">
        <f>COUNTIF('Codes SEC'!$B$2:$B$250,Ministres!BG479)&gt;0</f>
        <v>1</v>
      </c>
      <c r="BI479" s="41"/>
      <c r="BJ479" s="41"/>
      <c r="BK479" s="41"/>
      <c r="BL479" s="41"/>
      <c r="BM479" s="41"/>
      <c r="BN479" s="41"/>
    </row>
    <row r="480" spans="1:66" s="203" customFormat="1" ht="35.1" customHeight="1" x14ac:dyDescent="0.25">
      <c r="A480" s="21" t="s">
        <v>39</v>
      </c>
      <c r="B480" s="112" t="s">
        <v>5018</v>
      </c>
      <c r="C480" s="120" t="s">
        <v>149</v>
      </c>
      <c r="D480" s="620">
        <v>1000</v>
      </c>
      <c r="E480" s="278"/>
      <c r="F480" s="116">
        <v>19</v>
      </c>
      <c r="G480" s="700" t="s">
        <v>5613</v>
      </c>
      <c r="H480" s="878" t="str">
        <f t="shared" si="845"/>
        <v>122</v>
      </c>
      <c r="I480" s="397">
        <v>86321000</v>
      </c>
      <c r="J480" s="380" t="s">
        <v>4968</v>
      </c>
      <c r="K480" s="408" t="s">
        <v>4969</v>
      </c>
      <c r="L480" s="733">
        <v>0</v>
      </c>
      <c r="M480" s="734">
        <v>0</v>
      </c>
      <c r="N480" s="931"/>
      <c r="O480" s="530">
        <f t="shared" si="805"/>
        <v>0</v>
      </c>
      <c r="P480" s="530">
        <f t="shared" si="806"/>
        <v>0</v>
      </c>
      <c r="Q480" s="646"/>
      <c r="R480" s="536"/>
      <c r="S480" s="536"/>
      <c r="T480" s="536"/>
      <c r="U480" s="536"/>
      <c r="V480" s="536"/>
      <c r="W480" s="683" t="str">
        <f t="shared" si="826"/>
        <v>OK</v>
      </c>
      <c r="X480" s="141"/>
      <c r="Y480" s="141"/>
      <c r="Z480" s="552"/>
      <c r="AA480" s="552"/>
      <c r="AB480" s="683" t="str">
        <f t="shared" si="827"/>
        <v>OK</v>
      </c>
      <c r="AC480" s="593"/>
      <c r="AD480" s="530">
        <f t="shared" si="809"/>
        <v>0</v>
      </c>
      <c r="AE480" s="842">
        <f t="shared" si="810"/>
        <v>0</v>
      </c>
      <c r="AF480" s="931"/>
      <c r="AG480" s="530">
        <f t="shared" si="811"/>
        <v>0</v>
      </c>
      <c r="AH480" s="530">
        <f t="shared" si="812"/>
        <v>0</v>
      </c>
      <c r="AI480" s="641"/>
      <c r="AJ480" s="537"/>
      <c r="AK480" s="537"/>
      <c r="AL480" s="537"/>
      <c r="AM480" s="537"/>
      <c r="AN480" s="537"/>
      <c r="AO480" s="683" t="str">
        <f t="shared" si="828"/>
        <v>OK</v>
      </c>
      <c r="AP480" s="141"/>
      <c r="AQ480" s="141"/>
      <c r="AR480" s="552"/>
      <c r="AS480" s="552"/>
      <c r="AT480" s="683" t="str">
        <f t="shared" si="829"/>
        <v>OK</v>
      </c>
      <c r="AU480" s="593"/>
      <c r="AV480" s="530">
        <f t="shared" si="815"/>
        <v>0</v>
      </c>
      <c r="AW480" s="842">
        <f t="shared" si="816"/>
        <v>0</v>
      </c>
      <c r="AX480" s="115">
        <f t="shared" si="817"/>
        <v>0</v>
      </c>
      <c r="AY480" s="5">
        <f t="shared" si="818"/>
        <v>0</v>
      </c>
      <c r="AZ480" s="7">
        <f>AY480-AX480</f>
        <v>0</v>
      </c>
      <c r="BA480" s="335" t="e">
        <f>AZ480/AX480</f>
        <v>#DIV/0!</v>
      </c>
      <c r="BB480" s="23">
        <f t="shared" si="821"/>
        <v>0</v>
      </c>
      <c r="BC480" s="5">
        <f>AW480</f>
        <v>0</v>
      </c>
      <c r="BD480" s="7">
        <f>BC480-BB480</f>
        <v>0</v>
      </c>
      <c r="BE480" s="335" t="e">
        <f>BD480/BB480</f>
        <v>#DIV/0!</v>
      </c>
      <c r="BF480" s="667"/>
      <c r="BG480" s="826" t="str">
        <f t="shared" si="825"/>
        <v>63.21</v>
      </c>
      <c r="BH480" s="668" t="b">
        <f>COUNTIF('Codes SEC'!$B$2:$B$250,Ministres!BG480)&gt;0</f>
        <v>1</v>
      </c>
      <c r="BI480" s="667"/>
      <c r="BJ480" s="667"/>
      <c r="BK480" s="667"/>
      <c r="BL480" s="667"/>
      <c r="BM480" s="667"/>
      <c r="BN480" s="667"/>
    </row>
    <row r="481" spans="1:66" ht="35.1" customHeight="1" x14ac:dyDescent="0.25">
      <c r="A481" s="222" t="s">
        <v>39</v>
      </c>
      <c r="B481" s="112" t="s">
        <v>5018</v>
      </c>
      <c r="C481" s="116" t="s">
        <v>196</v>
      </c>
      <c r="D481" s="620">
        <v>1000</v>
      </c>
      <c r="E481" s="278"/>
      <c r="F481" s="116">
        <v>19</v>
      </c>
      <c r="G481" s="700" t="s">
        <v>5613</v>
      </c>
      <c r="H481" s="888" t="str">
        <f t="shared" si="845"/>
        <v>122</v>
      </c>
      <c r="I481" s="580">
        <v>86321000</v>
      </c>
      <c r="J481" s="689" t="s">
        <v>5867</v>
      </c>
      <c r="K481" s="411" t="s">
        <v>5868</v>
      </c>
      <c r="L481" s="733">
        <v>0</v>
      </c>
      <c r="M481" s="734">
        <v>0</v>
      </c>
      <c r="N481" s="931"/>
      <c r="O481" s="530">
        <f t="shared" si="805"/>
        <v>0</v>
      </c>
      <c r="P481" s="530">
        <f t="shared" si="806"/>
        <v>0</v>
      </c>
      <c r="Q481" s="646"/>
      <c r="R481" s="536"/>
      <c r="S481" s="536"/>
      <c r="T481" s="536"/>
      <c r="U481" s="536"/>
      <c r="V481" s="536"/>
      <c r="W481" s="683" t="str">
        <f>IF(SUM(Q481:V481)=X481,"OK",SUM(Q481:V481)-X481)</f>
        <v>OK</v>
      </c>
      <c r="X481" s="141"/>
      <c r="Y481" s="141"/>
      <c r="Z481" s="552"/>
      <c r="AA481" s="552"/>
      <c r="AB481" s="683" t="str">
        <f>IF(SUM(Z481:AA481)=AC481,"OK",SUM(Z481:AA481)-AC481)</f>
        <v>OK</v>
      </c>
      <c r="AC481" s="593"/>
      <c r="AD481" s="530">
        <f t="shared" si="809"/>
        <v>0</v>
      </c>
      <c r="AE481" s="842">
        <f t="shared" si="810"/>
        <v>0</v>
      </c>
      <c r="AF481" s="931"/>
      <c r="AG481" s="530">
        <f t="shared" si="811"/>
        <v>0</v>
      </c>
      <c r="AH481" s="530">
        <f t="shared" si="812"/>
        <v>0</v>
      </c>
      <c r="AI481" s="641"/>
      <c r="AJ481" s="537"/>
      <c r="AK481" s="537"/>
      <c r="AL481" s="537"/>
      <c r="AM481" s="537"/>
      <c r="AN481" s="537"/>
      <c r="AO481" s="683" t="str">
        <f>IF(SUM(AI481:AN481)=AP481,"OK",SUM(AI481:AN481)-AP481)</f>
        <v>OK</v>
      </c>
      <c r="AP481" s="141"/>
      <c r="AQ481" s="141"/>
      <c r="AR481" s="552"/>
      <c r="AS481" s="552"/>
      <c r="AT481" s="683" t="str">
        <f>IF(SUM(AR481:AS481)=AU481,"OK",SUM(AR481:AS481)-AU481)</f>
        <v>OK</v>
      </c>
      <c r="AU481" s="593"/>
      <c r="AV481" s="530">
        <f t="shared" si="815"/>
        <v>0</v>
      </c>
      <c r="AW481" s="842">
        <f t="shared" si="816"/>
        <v>0</v>
      </c>
      <c r="AX481" s="115">
        <f t="shared" si="817"/>
        <v>0</v>
      </c>
      <c r="AY481" s="5">
        <f t="shared" si="818"/>
        <v>0</v>
      </c>
      <c r="AZ481" s="7">
        <f>AY481-AX481</f>
        <v>0</v>
      </c>
      <c r="BA481" s="335" t="e">
        <f>AZ481/AX481</f>
        <v>#DIV/0!</v>
      </c>
      <c r="BB481" s="23">
        <f t="shared" si="821"/>
        <v>0</v>
      </c>
      <c r="BC481" s="5">
        <f>AW481</f>
        <v>0</v>
      </c>
      <c r="BD481" s="7">
        <f>BC481-BB481</f>
        <v>0</v>
      </c>
      <c r="BE481" s="335" t="e">
        <f>BD481/BB481</f>
        <v>#DIV/0!</v>
      </c>
      <c r="BG481" s="826" t="str">
        <f t="shared" si="825"/>
        <v>63.21</v>
      </c>
      <c r="BH481" s="607" t="b">
        <f>COUNTIF('Codes SEC'!$B$2:$B$250,Ministres!BG481)&gt;0</f>
        <v>1</v>
      </c>
    </row>
    <row r="482" spans="1:66" s="4" customFormat="1" ht="35.1" customHeight="1" x14ac:dyDescent="0.25">
      <c r="A482" s="222" t="s">
        <v>39</v>
      </c>
      <c r="B482" s="583">
        <v>10</v>
      </c>
      <c r="C482" s="120" t="s">
        <v>149</v>
      </c>
      <c r="D482" s="620">
        <v>1000</v>
      </c>
      <c r="E482" s="32"/>
      <c r="F482" s="117">
        <v>20</v>
      </c>
      <c r="G482" s="700" t="s">
        <v>5613</v>
      </c>
      <c r="H482" s="878" t="str">
        <f t="shared" si="845"/>
        <v>122</v>
      </c>
      <c r="I482" s="397">
        <v>86341000</v>
      </c>
      <c r="J482" s="380" t="s">
        <v>4610</v>
      </c>
      <c r="K482" s="494" t="s">
        <v>4611</v>
      </c>
      <c r="L482" s="726">
        <v>0</v>
      </c>
      <c r="M482" s="727">
        <v>0</v>
      </c>
      <c r="N482" s="931"/>
      <c r="O482" s="530">
        <f t="shared" si="805"/>
        <v>0</v>
      </c>
      <c r="P482" s="530">
        <f t="shared" si="806"/>
        <v>0</v>
      </c>
      <c r="Q482" s="646"/>
      <c r="R482" s="536"/>
      <c r="S482" s="536"/>
      <c r="T482" s="536"/>
      <c r="U482" s="536"/>
      <c r="V482" s="536"/>
      <c r="W482" s="683" t="str">
        <f t="shared" si="826"/>
        <v>OK</v>
      </c>
      <c r="X482" s="141"/>
      <c r="Y482" s="141"/>
      <c r="Z482" s="552"/>
      <c r="AA482" s="552"/>
      <c r="AB482" s="683" t="str">
        <f t="shared" si="827"/>
        <v>OK</v>
      </c>
      <c r="AC482" s="593"/>
      <c r="AD482" s="530">
        <f t="shared" si="809"/>
        <v>0</v>
      </c>
      <c r="AE482" s="842">
        <f t="shared" si="810"/>
        <v>0</v>
      </c>
      <c r="AF482" s="931"/>
      <c r="AG482" s="530">
        <f t="shared" si="811"/>
        <v>0</v>
      </c>
      <c r="AH482" s="530">
        <f t="shared" si="812"/>
        <v>0</v>
      </c>
      <c r="AI482" s="641"/>
      <c r="AJ482" s="537"/>
      <c r="AK482" s="537"/>
      <c r="AL482" s="537"/>
      <c r="AM482" s="537"/>
      <c r="AN482" s="537"/>
      <c r="AO482" s="683" t="str">
        <f t="shared" si="828"/>
        <v>OK</v>
      </c>
      <c r="AP482" s="141"/>
      <c r="AQ482" s="141"/>
      <c r="AR482" s="552"/>
      <c r="AS482" s="552"/>
      <c r="AT482" s="683" t="str">
        <f t="shared" si="829"/>
        <v>OK</v>
      </c>
      <c r="AU482" s="593"/>
      <c r="AV482" s="530">
        <f t="shared" si="815"/>
        <v>0</v>
      </c>
      <c r="AW482" s="842">
        <f t="shared" si="816"/>
        <v>0</v>
      </c>
      <c r="AX482" s="115">
        <f t="shared" si="817"/>
        <v>0</v>
      </c>
      <c r="AY482" s="5">
        <f t="shared" si="818"/>
        <v>0</v>
      </c>
      <c r="AZ482" s="7">
        <f t="shared" si="840"/>
        <v>0</v>
      </c>
      <c r="BA482" s="335" t="e">
        <f t="shared" si="841"/>
        <v>#DIV/0!</v>
      </c>
      <c r="BB482" s="23">
        <f t="shared" si="821"/>
        <v>0</v>
      </c>
      <c r="BC482" s="5">
        <f t="shared" si="842"/>
        <v>0</v>
      </c>
      <c r="BD482" s="7">
        <f t="shared" si="843"/>
        <v>0</v>
      </c>
      <c r="BE482" s="335" t="e">
        <f t="shared" si="844"/>
        <v>#DIV/0!</v>
      </c>
      <c r="BF482" s="41"/>
      <c r="BG482" s="826" t="str">
        <f t="shared" si="825"/>
        <v>63.41</v>
      </c>
      <c r="BH482" s="607" t="b">
        <f>COUNTIF('Codes SEC'!$B$2:$B$250,Ministres!BG482)&gt;0</f>
        <v>1</v>
      </c>
      <c r="BI482" s="41"/>
      <c r="BJ482" s="41"/>
      <c r="BK482" s="41"/>
      <c r="BL482" s="41"/>
      <c r="BM482" s="41"/>
      <c r="BN482" s="41"/>
    </row>
    <row r="483" spans="1:66" ht="35.1" customHeight="1" x14ac:dyDescent="0.25">
      <c r="A483" s="222" t="s">
        <v>39</v>
      </c>
      <c r="B483" s="112" t="s">
        <v>5018</v>
      </c>
      <c r="C483" s="116" t="s">
        <v>196</v>
      </c>
      <c r="D483" s="620">
        <v>1000</v>
      </c>
      <c r="E483" s="278"/>
      <c r="F483" s="116">
        <v>19</v>
      </c>
      <c r="G483" s="700" t="s">
        <v>5613</v>
      </c>
      <c r="H483" s="888" t="str">
        <f t="shared" si="845"/>
        <v>122</v>
      </c>
      <c r="I483" s="580">
        <v>86341000</v>
      </c>
      <c r="J483" s="689" t="s">
        <v>5851</v>
      </c>
      <c r="K483" s="411" t="s">
        <v>5852</v>
      </c>
      <c r="L483" s="733">
        <v>0</v>
      </c>
      <c r="M483" s="734">
        <v>0</v>
      </c>
      <c r="N483" s="931"/>
      <c r="O483" s="530">
        <f t="shared" si="805"/>
        <v>0</v>
      </c>
      <c r="P483" s="530">
        <f t="shared" si="806"/>
        <v>0</v>
      </c>
      <c r="Q483" s="646"/>
      <c r="R483" s="536"/>
      <c r="S483" s="536"/>
      <c r="T483" s="536"/>
      <c r="U483" s="536"/>
      <c r="V483" s="536"/>
      <c r="W483" s="683" t="str">
        <f>IF(SUM(Q483:V483)=X483,"OK",SUM(Q483:V483)-X483)</f>
        <v>OK</v>
      </c>
      <c r="X483" s="141"/>
      <c r="Y483" s="141"/>
      <c r="Z483" s="552"/>
      <c r="AA483" s="552"/>
      <c r="AB483" s="683" t="str">
        <f>IF(SUM(Z483:AA483)=AC483,"OK",SUM(Z483:AA483)-AC483)</f>
        <v>OK</v>
      </c>
      <c r="AC483" s="593"/>
      <c r="AD483" s="530">
        <f t="shared" si="809"/>
        <v>0</v>
      </c>
      <c r="AE483" s="842">
        <f t="shared" si="810"/>
        <v>0</v>
      </c>
      <c r="AF483" s="931"/>
      <c r="AG483" s="530">
        <f t="shared" si="811"/>
        <v>0</v>
      </c>
      <c r="AH483" s="530">
        <f t="shared" si="812"/>
        <v>0</v>
      </c>
      <c r="AI483" s="641"/>
      <c r="AJ483" s="537"/>
      <c r="AK483" s="537"/>
      <c r="AL483" s="537"/>
      <c r="AM483" s="537"/>
      <c r="AN483" s="537"/>
      <c r="AO483" s="683" t="str">
        <f>IF(SUM(AI483:AN483)=AP483,"OK",SUM(AI483:AN483)-AP483)</f>
        <v>OK</v>
      </c>
      <c r="AP483" s="141"/>
      <c r="AQ483" s="141"/>
      <c r="AR483" s="552"/>
      <c r="AS483" s="552"/>
      <c r="AT483" s="683" t="str">
        <f>IF(SUM(AR483:AS483)=AU483,"OK",SUM(AR483:AS483)-AU483)</f>
        <v>OK</v>
      </c>
      <c r="AU483" s="593"/>
      <c r="AV483" s="530">
        <f t="shared" si="815"/>
        <v>0</v>
      </c>
      <c r="AW483" s="842">
        <f t="shared" si="816"/>
        <v>0</v>
      </c>
      <c r="AX483" s="115">
        <f t="shared" si="817"/>
        <v>0</v>
      </c>
      <c r="AY483" s="5">
        <f t="shared" si="818"/>
        <v>0</v>
      </c>
      <c r="AZ483" s="7">
        <f>AY483-AX483</f>
        <v>0</v>
      </c>
      <c r="BA483" s="335" t="e">
        <f>AZ483/AX483</f>
        <v>#DIV/0!</v>
      </c>
      <c r="BB483" s="23">
        <f t="shared" si="821"/>
        <v>0</v>
      </c>
      <c r="BC483" s="5">
        <f>AW483</f>
        <v>0</v>
      </c>
      <c r="BD483" s="7">
        <f>BC483-BB483</f>
        <v>0</v>
      </c>
      <c r="BE483" s="335" t="e">
        <f>BD483/BB483</f>
        <v>#DIV/0!</v>
      </c>
      <c r="BG483" s="826" t="str">
        <f t="shared" si="825"/>
        <v>63.41</v>
      </c>
      <c r="BH483" s="607" t="b">
        <f>COUNTIF('Codes SEC'!$B$2:$B$250,Ministres!BG483)&gt;0</f>
        <v>1</v>
      </c>
    </row>
    <row r="484" spans="1:66" s="4" customFormat="1" ht="35.1" customHeight="1" x14ac:dyDescent="0.25">
      <c r="A484" s="222" t="s">
        <v>39</v>
      </c>
      <c r="B484" s="112">
        <v>10</v>
      </c>
      <c r="C484" s="116" t="s">
        <v>149</v>
      </c>
      <c r="D484" s="620">
        <v>1000</v>
      </c>
      <c r="E484" s="32"/>
      <c r="F484" s="117">
        <v>18</v>
      </c>
      <c r="G484" s="700" t="s">
        <v>5613</v>
      </c>
      <c r="H484" s="878" t="str">
        <f t="shared" si="845"/>
        <v>122</v>
      </c>
      <c r="I484" s="397">
        <v>86352000</v>
      </c>
      <c r="J484" s="380" t="s">
        <v>4539</v>
      </c>
      <c r="K484" s="494" t="s">
        <v>4541</v>
      </c>
      <c r="L484" s="726">
        <v>0</v>
      </c>
      <c r="M484" s="727">
        <v>0</v>
      </c>
      <c r="N484" s="931"/>
      <c r="O484" s="530">
        <f t="shared" si="805"/>
        <v>0</v>
      </c>
      <c r="P484" s="530">
        <f t="shared" si="806"/>
        <v>0</v>
      </c>
      <c r="Q484" s="646"/>
      <c r="R484" s="536"/>
      <c r="S484" s="536"/>
      <c r="T484" s="536"/>
      <c r="U484" s="536"/>
      <c r="V484" s="536"/>
      <c r="W484" s="683" t="str">
        <f>IF(SUM(Q484:V484)=X484,"OK",SUM(Q484:V484)-X484)</f>
        <v>OK</v>
      </c>
      <c r="X484" s="141"/>
      <c r="Y484" s="141"/>
      <c r="Z484" s="552"/>
      <c r="AA484" s="552"/>
      <c r="AB484" s="683" t="str">
        <f>IF(SUM(Z484:AA484)=AC484,"OK",SUM(Z484:AA484)-AC484)</f>
        <v>OK</v>
      </c>
      <c r="AC484" s="593"/>
      <c r="AD484" s="530">
        <f t="shared" si="809"/>
        <v>0</v>
      </c>
      <c r="AE484" s="842">
        <f t="shared" si="810"/>
        <v>0</v>
      </c>
      <c r="AF484" s="931"/>
      <c r="AG484" s="530">
        <f t="shared" si="811"/>
        <v>0</v>
      </c>
      <c r="AH484" s="530">
        <f t="shared" si="812"/>
        <v>0</v>
      </c>
      <c r="AI484" s="641"/>
      <c r="AJ484" s="537"/>
      <c r="AK484" s="537"/>
      <c r="AL484" s="537"/>
      <c r="AM484" s="537"/>
      <c r="AN484" s="537"/>
      <c r="AO484" s="683" t="str">
        <f>IF(SUM(AI484:AN484)=AP484,"OK",SUM(AI484:AN484)-AP484)</f>
        <v>OK</v>
      </c>
      <c r="AP484" s="141"/>
      <c r="AQ484" s="141"/>
      <c r="AR484" s="552"/>
      <c r="AS484" s="552"/>
      <c r="AT484" s="683" t="str">
        <f>IF(SUM(AR484:AS484)=AU484,"OK",SUM(AR484:AS484)-AU484)</f>
        <v>OK</v>
      </c>
      <c r="AU484" s="593"/>
      <c r="AV484" s="530">
        <f t="shared" si="815"/>
        <v>0</v>
      </c>
      <c r="AW484" s="842">
        <f t="shared" si="816"/>
        <v>0</v>
      </c>
      <c r="AX484" s="115">
        <f t="shared" si="817"/>
        <v>0</v>
      </c>
      <c r="AY484" s="5">
        <f t="shared" si="818"/>
        <v>0</v>
      </c>
      <c r="AZ484" s="7">
        <f>AY484-AX484</f>
        <v>0</v>
      </c>
      <c r="BA484" s="335" t="e">
        <f>AZ484/AX484</f>
        <v>#DIV/0!</v>
      </c>
      <c r="BB484" s="23">
        <f t="shared" si="821"/>
        <v>0</v>
      </c>
      <c r="BC484" s="5">
        <f>AW484</f>
        <v>0</v>
      </c>
      <c r="BD484" s="7">
        <f>BC484-BB484</f>
        <v>0</v>
      </c>
      <c r="BE484" s="335" t="e">
        <f>BD484/BB484</f>
        <v>#DIV/0!</v>
      </c>
      <c r="BF484" s="41"/>
      <c r="BG484" s="826" t="str">
        <f t="shared" si="825"/>
        <v>63.52</v>
      </c>
      <c r="BH484" s="607" t="b">
        <f>COUNTIF('Codes SEC'!$B$2:$B$250,Ministres!BG484)&gt;0</f>
        <v>1</v>
      </c>
      <c r="BI484" s="41"/>
      <c r="BJ484" s="41"/>
      <c r="BK484" s="41"/>
      <c r="BL484" s="41"/>
      <c r="BM484" s="41"/>
      <c r="BN484" s="41"/>
    </row>
    <row r="485" spans="1:66" ht="35.1" customHeight="1" x14ac:dyDescent="0.25">
      <c r="A485" s="222" t="s">
        <v>39</v>
      </c>
      <c r="B485" s="112" t="s">
        <v>5018</v>
      </c>
      <c r="C485" s="116" t="s">
        <v>196</v>
      </c>
      <c r="D485" s="620">
        <v>1000</v>
      </c>
      <c r="E485" s="278"/>
      <c r="F485" s="116">
        <v>19</v>
      </c>
      <c r="G485" s="700" t="s">
        <v>5613</v>
      </c>
      <c r="H485" s="888" t="str">
        <f t="shared" si="845"/>
        <v>122</v>
      </c>
      <c r="I485" s="580">
        <v>86352000</v>
      </c>
      <c r="J485" s="689" t="s">
        <v>5849</v>
      </c>
      <c r="K485" s="411" t="s">
        <v>5850</v>
      </c>
      <c r="L485" s="733">
        <v>0</v>
      </c>
      <c r="M485" s="734">
        <v>0</v>
      </c>
      <c r="N485" s="931"/>
      <c r="O485" s="530">
        <f t="shared" si="805"/>
        <v>0</v>
      </c>
      <c r="P485" s="530">
        <f t="shared" si="806"/>
        <v>0</v>
      </c>
      <c r="Q485" s="646"/>
      <c r="R485" s="536"/>
      <c r="S485" s="536"/>
      <c r="T485" s="536"/>
      <c r="U485" s="536"/>
      <c r="V485" s="536"/>
      <c r="W485" s="683" t="str">
        <f t="shared" si="826"/>
        <v>OK</v>
      </c>
      <c r="X485" s="141"/>
      <c r="Y485" s="141"/>
      <c r="Z485" s="552"/>
      <c r="AA485" s="552"/>
      <c r="AB485" s="683" t="str">
        <f t="shared" si="827"/>
        <v>OK</v>
      </c>
      <c r="AC485" s="593"/>
      <c r="AD485" s="530">
        <f t="shared" si="809"/>
        <v>0</v>
      </c>
      <c r="AE485" s="842">
        <f t="shared" si="810"/>
        <v>0</v>
      </c>
      <c r="AF485" s="931"/>
      <c r="AG485" s="530">
        <f t="shared" si="811"/>
        <v>0</v>
      </c>
      <c r="AH485" s="530">
        <f t="shared" si="812"/>
        <v>0</v>
      </c>
      <c r="AI485" s="641"/>
      <c r="AJ485" s="537"/>
      <c r="AK485" s="537"/>
      <c r="AL485" s="537"/>
      <c r="AM485" s="537"/>
      <c r="AN485" s="537"/>
      <c r="AO485" s="683" t="str">
        <f t="shared" si="828"/>
        <v>OK</v>
      </c>
      <c r="AP485" s="141"/>
      <c r="AQ485" s="141"/>
      <c r="AR485" s="552"/>
      <c r="AS485" s="552"/>
      <c r="AT485" s="683" t="str">
        <f t="shared" si="829"/>
        <v>OK</v>
      </c>
      <c r="AU485" s="593"/>
      <c r="AV485" s="530">
        <f t="shared" si="815"/>
        <v>0</v>
      </c>
      <c r="AW485" s="842">
        <f t="shared" si="816"/>
        <v>0</v>
      </c>
      <c r="AX485" s="115">
        <f t="shared" si="817"/>
        <v>0</v>
      </c>
      <c r="AY485" s="5">
        <f t="shared" si="818"/>
        <v>0</v>
      </c>
      <c r="AZ485" s="7">
        <f t="shared" ref="AZ485:AZ488" si="851">AY485-AX485</f>
        <v>0</v>
      </c>
      <c r="BA485" s="335" t="e">
        <f t="shared" ref="BA485:BA488" si="852">AZ485/AX485</f>
        <v>#DIV/0!</v>
      </c>
      <c r="BB485" s="23">
        <f t="shared" si="821"/>
        <v>0</v>
      </c>
      <c r="BC485" s="5">
        <f t="shared" ref="BC485:BC488" si="853">AW485</f>
        <v>0</v>
      </c>
      <c r="BD485" s="7">
        <f t="shared" ref="BD485:BD488" si="854">BC485-BB485</f>
        <v>0</v>
      </c>
      <c r="BE485" s="335" t="e">
        <f t="shared" ref="BE485:BE488" si="855">BD485/BB485</f>
        <v>#DIV/0!</v>
      </c>
      <c r="BG485" s="826" t="str">
        <f t="shared" si="825"/>
        <v>63.52</v>
      </c>
      <c r="BH485" s="607" t="b">
        <f>COUNTIF('Codes SEC'!$B$2:$B$250,Ministres!BG485)&gt;0</f>
        <v>1</v>
      </c>
    </row>
    <row r="486" spans="1:66" ht="35.1" customHeight="1" x14ac:dyDescent="0.25">
      <c r="A486" s="222" t="s">
        <v>39</v>
      </c>
      <c r="B486" s="112" t="s">
        <v>5018</v>
      </c>
      <c r="C486" s="120" t="s">
        <v>149</v>
      </c>
      <c r="D486" s="620">
        <v>1000</v>
      </c>
      <c r="E486" s="278"/>
      <c r="F486" s="116">
        <v>19</v>
      </c>
      <c r="G486" s="700" t="s">
        <v>5613</v>
      </c>
      <c r="H486" s="888" t="str">
        <f t="shared" si="845"/>
        <v>122</v>
      </c>
      <c r="I486" s="580">
        <v>86353000</v>
      </c>
      <c r="J486" s="689" t="s">
        <v>5376</v>
      </c>
      <c r="K486" s="411" t="s">
        <v>5377</v>
      </c>
      <c r="L486" s="733">
        <v>0</v>
      </c>
      <c r="M486" s="734">
        <v>0</v>
      </c>
      <c r="N486" s="931"/>
      <c r="O486" s="530">
        <f t="shared" si="805"/>
        <v>0</v>
      </c>
      <c r="P486" s="530">
        <f t="shared" si="806"/>
        <v>0</v>
      </c>
      <c r="Q486" s="646"/>
      <c r="R486" s="536"/>
      <c r="S486" s="536"/>
      <c r="T486" s="536"/>
      <c r="U486" s="536"/>
      <c r="V486" s="536"/>
      <c r="W486" s="683" t="str">
        <f>IF(SUM(Q486:V486)=X486,"OK",SUM(Q486:V486)-X486)</f>
        <v>OK</v>
      </c>
      <c r="X486" s="141"/>
      <c r="Y486" s="141"/>
      <c r="Z486" s="552"/>
      <c r="AA486" s="552"/>
      <c r="AB486" s="683" t="str">
        <f>IF(SUM(Z486:AA486)=AC486,"OK",SUM(Z486:AA486)-AC486)</f>
        <v>OK</v>
      </c>
      <c r="AC486" s="593"/>
      <c r="AD486" s="530">
        <f t="shared" si="809"/>
        <v>0</v>
      </c>
      <c r="AE486" s="842">
        <f t="shared" si="810"/>
        <v>0</v>
      </c>
      <c r="AF486" s="931"/>
      <c r="AG486" s="530">
        <f t="shared" si="811"/>
        <v>0</v>
      </c>
      <c r="AH486" s="530">
        <f t="shared" si="812"/>
        <v>0</v>
      </c>
      <c r="AI486" s="641"/>
      <c r="AJ486" s="537"/>
      <c r="AK486" s="537"/>
      <c r="AL486" s="537"/>
      <c r="AM486" s="537"/>
      <c r="AN486" s="537"/>
      <c r="AO486" s="683" t="str">
        <f>IF(SUM(AI486:AN486)=AP486,"OK",SUM(AI486:AN486)-AP486)</f>
        <v>OK</v>
      </c>
      <c r="AP486" s="141"/>
      <c r="AQ486" s="141"/>
      <c r="AR486" s="552"/>
      <c r="AS486" s="552"/>
      <c r="AT486" s="683" t="str">
        <f>IF(SUM(AR486:AS486)=AU486,"OK",SUM(AR486:AS486)-AU486)</f>
        <v>OK</v>
      </c>
      <c r="AU486" s="593"/>
      <c r="AV486" s="530">
        <f t="shared" si="815"/>
        <v>0</v>
      </c>
      <c r="AW486" s="842">
        <f t="shared" si="816"/>
        <v>0</v>
      </c>
      <c r="AX486" s="115">
        <f t="shared" si="817"/>
        <v>0</v>
      </c>
      <c r="AY486" s="5">
        <f t="shared" si="818"/>
        <v>0</v>
      </c>
      <c r="AZ486" s="7">
        <f>AY486-AX486</f>
        <v>0</v>
      </c>
      <c r="BA486" s="335" t="e">
        <f>AZ486/AX486</f>
        <v>#DIV/0!</v>
      </c>
      <c r="BB486" s="23">
        <f t="shared" si="821"/>
        <v>0</v>
      </c>
      <c r="BC486" s="5">
        <f>AW486</f>
        <v>0</v>
      </c>
      <c r="BD486" s="7">
        <f>BC486-BB486</f>
        <v>0</v>
      </c>
      <c r="BE486" s="335" t="e">
        <f>BD486/BB486</f>
        <v>#DIV/0!</v>
      </c>
      <c r="BG486" s="826" t="str">
        <f t="shared" si="825"/>
        <v>63.53</v>
      </c>
      <c r="BH486" s="607" t="b">
        <f>COUNTIF('Codes SEC'!$B$2:$B$250,Ministres!BG486)&gt;0</f>
        <v>1</v>
      </c>
    </row>
    <row r="487" spans="1:66" ht="35.1" customHeight="1" x14ac:dyDescent="0.25">
      <c r="A487" s="222" t="s">
        <v>39</v>
      </c>
      <c r="B487" s="112" t="s">
        <v>5018</v>
      </c>
      <c r="C487" s="116" t="s">
        <v>149</v>
      </c>
      <c r="D487" s="620">
        <v>1000</v>
      </c>
      <c r="E487" s="278"/>
      <c r="F487" s="116">
        <v>19</v>
      </c>
      <c r="G487" s="700" t="s">
        <v>5613</v>
      </c>
      <c r="H487" s="888" t="str">
        <f t="shared" si="845"/>
        <v>122</v>
      </c>
      <c r="I487" s="580">
        <v>86359000</v>
      </c>
      <c r="J487" s="689" t="s">
        <v>6537</v>
      </c>
      <c r="K487" s="411" t="s">
        <v>6538</v>
      </c>
      <c r="L487" s="733">
        <v>0</v>
      </c>
      <c r="M487" s="734">
        <v>0</v>
      </c>
      <c r="N487" s="931"/>
      <c r="O487" s="530">
        <f t="shared" si="805"/>
        <v>0</v>
      </c>
      <c r="P487" s="530">
        <f t="shared" si="806"/>
        <v>0</v>
      </c>
      <c r="Q487" s="646"/>
      <c r="R487" s="536"/>
      <c r="S487" s="536"/>
      <c r="T487" s="536"/>
      <c r="U487" s="536"/>
      <c r="V487" s="536"/>
      <c r="W487" s="683" t="str">
        <f>IF(SUM(Q487:V487)=X487,"OK",SUM(Q487:V487)-X487)</f>
        <v>OK</v>
      </c>
      <c r="X487" s="141"/>
      <c r="Y487" s="141"/>
      <c r="Z487" s="552"/>
      <c r="AA487" s="552"/>
      <c r="AB487" s="683" t="str">
        <f>IF(SUM(Z487:AA487)=AC487,"OK",SUM(Z487:AA487)-AC487)</f>
        <v>OK</v>
      </c>
      <c r="AC487" s="593"/>
      <c r="AD487" s="530">
        <f t="shared" si="809"/>
        <v>0</v>
      </c>
      <c r="AE487" s="842">
        <f t="shared" si="810"/>
        <v>0</v>
      </c>
      <c r="AF487" s="931"/>
      <c r="AG487" s="530">
        <f t="shared" si="811"/>
        <v>0</v>
      </c>
      <c r="AH487" s="530">
        <f t="shared" si="812"/>
        <v>0</v>
      </c>
      <c r="AI487" s="641"/>
      <c r="AJ487" s="537"/>
      <c r="AK487" s="537"/>
      <c r="AL487" s="537"/>
      <c r="AM487" s="537"/>
      <c r="AN487" s="537"/>
      <c r="AO487" s="683" t="str">
        <f>IF(SUM(AI487:AN487)=AP487,"OK",SUM(AI487:AN487)-AP487)</f>
        <v>OK</v>
      </c>
      <c r="AP487" s="141"/>
      <c r="AQ487" s="141"/>
      <c r="AR487" s="552"/>
      <c r="AS487" s="552"/>
      <c r="AT487" s="683" t="str">
        <f>IF(SUM(AR487:AS487)=AU487,"OK",SUM(AR487:AS487)-AU487)</f>
        <v>OK</v>
      </c>
      <c r="AU487" s="593"/>
      <c r="AV487" s="530">
        <f t="shared" si="815"/>
        <v>0</v>
      </c>
      <c r="AW487" s="842">
        <f t="shared" si="816"/>
        <v>0</v>
      </c>
      <c r="AX487" s="115">
        <f t="shared" si="817"/>
        <v>0</v>
      </c>
      <c r="AY487" s="5">
        <f t="shared" si="818"/>
        <v>0</v>
      </c>
      <c r="AZ487" s="7">
        <f>AY487-AX487</f>
        <v>0</v>
      </c>
      <c r="BA487" s="335" t="e">
        <f>AZ487/AX487</f>
        <v>#DIV/0!</v>
      </c>
      <c r="BB487" s="23">
        <f t="shared" si="821"/>
        <v>0</v>
      </c>
      <c r="BC487" s="5">
        <f>AW487</f>
        <v>0</v>
      </c>
      <c r="BD487" s="7">
        <f>BC487-BB487</f>
        <v>0</v>
      </c>
      <c r="BE487" s="335" t="e">
        <f>BD487/BB487</f>
        <v>#DIV/0!</v>
      </c>
      <c r="BG487" s="826" t="str">
        <f t="shared" si="825"/>
        <v>63.59</v>
      </c>
      <c r="BH487" s="607" t="b">
        <f>COUNTIF('Codes SEC'!$B$2:$B$250,Ministres!BG487)&gt;0</f>
        <v>1</v>
      </c>
    </row>
    <row r="488" spans="1:66" ht="35.1" customHeight="1" x14ac:dyDescent="0.25">
      <c r="A488" s="222" t="s">
        <v>39</v>
      </c>
      <c r="B488" s="112">
        <v>10</v>
      </c>
      <c r="C488" s="116" t="s">
        <v>149</v>
      </c>
      <c r="D488" s="620">
        <v>1000</v>
      </c>
      <c r="E488" s="278"/>
      <c r="F488" s="116">
        <v>19</v>
      </c>
      <c r="G488" s="700" t="s">
        <v>5613</v>
      </c>
      <c r="H488" s="878" t="str">
        <f t="shared" si="845"/>
        <v>122</v>
      </c>
      <c r="I488" s="585">
        <v>86524000</v>
      </c>
      <c r="J488" s="380" t="s">
        <v>4121</v>
      </c>
      <c r="K488" s="510" t="s">
        <v>4122</v>
      </c>
      <c r="L488" s="735">
        <v>0</v>
      </c>
      <c r="M488" s="736">
        <v>0</v>
      </c>
      <c r="N488" s="931"/>
      <c r="O488" s="530">
        <f t="shared" si="805"/>
        <v>0</v>
      </c>
      <c r="P488" s="530">
        <f t="shared" si="806"/>
        <v>0</v>
      </c>
      <c r="Q488" s="646"/>
      <c r="R488" s="536"/>
      <c r="S488" s="536"/>
      <c r="T488" s="536"/>
      <c r="U488" s="536"/>
      <c r="V488" s="536"/>
      <c r="W488" s="683" t="str">
        <f t="shared" si="826"/>
        <v>OK</v>
      </c>
      <c r="X488" s="141"/>
      <c r="Y488" s="141"/>
      <c r="Z488" s="552"/>
      <c r="AA488" s="552"/>
      <c r="AB488" s="683" t="str">
        <f t="shared" si="827"/>
        <v>OK</v>
      </c>
      <c r="AC488" s="593"/>
      <c r="AD488" s="530">
        <f t="shared" si="809"/>
        <v>0</v>
      </c>
      <c r="AE488" s="842">
        <f t="shared" si="810"/>
        <v>0</v>
      </c>
      <c r="AF488" s="931"/>
      <c r="AG488" s="530">
        <f t="shared" si="811"/>
        <v>0</v>
      </c>
      <c r="AH488" s="530">
        <f t="shared" si="812"/>
        <v>0</v>
      </c>
      <c r="AI488" s="641"/>
      <c r="AJ488" s="537"/>
      <c r="AK488" s="537"/>
      <c r="AL488" s="537"/>
      <c r="AM488" s="537"/>
      <c r="AN488" s="537"/>
      <c r="AO488" s="683" t="str">
        <f t="shared" si="828"/>
        <v>OK</v>
      </c>
      <c r="AP488" s="141"/>
      <c r="AQ488" s="141"/>
      <c r="AR488" s="552"/>
      <c r="AS488" s="552"/>
      <c r="AT488" s="683" t="str">
        <f t="shared" si="829"/>
        <v>OK</v>
      </c>
      <c r="AU488" s="593"/>
      <c r="AV488" s="530">
        <f t="shared" si="815"/>
        <v>0</v>
      </c>
      <c r="AW488" s="842">
        <f t="shared" si="816"/>
        <v>0</v>
      </c>
      <c r="AX488" s="115">
        <f t="shared" si="817"/>
        <v>0</v>
      </c>
      <c r="AY488" s="5">
        <f t="shared" si="818"/>
        <v>0</v>
      </c>
      <c r="AZ488" s="7">
        <f t="shared" si="851"/>
        <v>0</v>
      </c>
      <c r="BA488" s="335" t="e">
        <f t="shared" si="852"/>
        <v>#DIV/0!</v>
      </c>
      <c r="BB488" s="23">
        <f t="shared" si="821"/>
        <v>0</v>
      </c>
      <c r="BC488" s="5">
        <f t="shared" si="853"/>
        <v>0</v>
      </c>
      <c r="BD488" s="7">
        <f t="shared" si="854"/>
        <v>0</v>
      </c>
      <c r="BE488" s="335" t="e">
        <f t="shared" si="855"/>
        <v>#DIV/0!</v>
      </c>
      <c r="BG488" s="826" t="str">
        <f t="shared" si="825"/>
        <v>65.24</v>
      </c>
      <c r="BH488" s="607" t="b">
        <f>COUNTIF('Codes SEC'!$B$2:$B$250,Ministres!BG488)&gt;0</f>
        <v>1</v>
      </c>
    </row>
    <row r="489" spans="1:66" s="203" customFormat="1" ht="35.1" customHeight="1" x14ac:dyDescent="0.25">
      <c r="A489" s="21" t="s">
        <v>39</v>
      </c>
      <c r="B489" s="112" t="s">
        <v>5018</v>
      </c>
      <c r="C489" s="120" t="s">
        <v>149</v>
      </c>
      <c r="D489" s="620">
        <v>1000</v>
      </c>
      <c r="E489" s="278"/>
      <c r="F489" s="116">
        <v>19</v>
      </c>
      <c r="G489" s="700" t="s">
        <v>5613</v>
      </c>
      <c r="H489" s="878" t="str">
        <f t="shared" si="845"/>
        <v>122</v>
      </c>
      <c r="I489" s="397">
        <v>86524000</v>
      </c>
      <c r="J489" s="380" t="s">
        <v>4879</v>
      </c>
      <c r="K489" s="408" t="s">
        <v>4880</v>
      </c>
      <c r="L489" s="733">
        <v>0</v>
      </c>
      <c r="M489" s="734">
        <v>0</v>
      </c>
      <c r="N489" s="931"/>
      <c r="O489" s="530">
        <f t="shared" si="805"/>
        <v>0</v>
      </c>
      <c r="P489" s="530">
        <f t="shared" si="806"/>
        <v>0</v>
      </c>
      <c r="Q489" s="646"/>
      <c r="R489" s="536"/>
      <c r="S489" s="536"/>
      <c r="T489" s="536"/>
      <c r="U489" s="536"/>
      <c r="V489" s="536"/>
      <c r="W489" s="683" t="str">
        <f t="shared" si="826"/>
        <v>OK</v>
      </c>
      <c r="X489" s="141"/>
      <c r="Y489" s="141"/>
      <c r="Z489" s="552"/>
      <c r="AA489" s="552"/>
      <c r="AB489" s="683" t="str">
        <f t="shared" si="827"/>
        <v>OK</v>
      </c>
      <c r="AC489" s="593"/>
      <c r="AD489" s="530">
        <f t="shared" si="809"/>
        <v>0</v>
      </c>
      <c r="AE489" s="842">
        <f t="shared" si="810"/>
        <v>0</v>
      </c>
      <c r="AF489" s="931"/>
      <c r="AG489" s="530">
        <f t="shared" si="811"/>
        <v>0</v>
      </c>
      <c r="AH489" s="530">
        <f t="shared" si="812"/>
        <v>0</v>
      </c>
      <c r="AI489" s="641"/>
      <c r="AJ489" s="537"/>
      <c r="AK489" s="537"/>
      <c r="AL489" s="537"/>
      <c r="AM489" s="537"/>
      <c r="AN489" s="537"/>
      <c r="AO489" s="683" t="str">
        <f t="shared" si="828"/>
        <v>OK</v>
      </c>
      <c r="AP489" s="141"/>
      <c r="AQ489" s="141"/>
      <c r="AR489" s="552"/>
      <c r="AS489" s="552"/>
      <c r="AT489" s="683" t="str">
        <f t="shared" si="829"/>
        <v>OK</v>
      </c>
      <c r="AU489" s="593"/>
      <c r="AV489" s="530">
        <f t="shared" si="815"/>
        <v>0</v>
      </c>
      <c r="AW489" s="842">
        <f t="shared" si="816"/>
        <v>0</v>
      </c>
      <c r="AX489" s="115">
        <f t="shared" si="817"/>
        <v>0</v>
      </c>
      <c r="AY489" s="5">
        <f t="shared" si="818"/>
        <v>0</v>
      </c>
      <c r="AZ489" s="7">
        <f t="shared" ref="AZ489:AZ496" si="856">AY489-AX489</f>
        <v>0</v>
      </c>
      <c r="BA489" s="335" t="e">
        <f t="shared" ref="BA489:BA496" si="857">AZ489/AX489</f>
        <v>#DIV/0!</v>
      </c>
      <c r="BB489" s="23">
        <f t="shared" si="821"/>
        <v>0</v>
      </c>
      <c r="BC489" s="5">
        <f t="shared" ref="BC489:BC496" si="858">AW489</f>
        <v>0</v>
      </c>
      <c r="BD489" s="7">
        <f t="shared" ref="BD489:BD496" si="859">BC489-BB489</f>
        <v>0</v>
      </c>
      <c r="BE489" s="335" t="e">
        <f t="shared" ref="BE489:BE496" si="860">BD489/BB489</f>
        <v>#DIV/0!</v>
      </c>
      <c r="BF489" s="667"/>
      <c r="BG489" s="826" t="str">
        <f t="shared" si="825"/>
        <v>65.24</v>
      </c>
      <c r="BH489" s="668" t="b">
        <f>COUNTIF('Codes SEC'!$B$2:$B$250,Ministres!BG489)&gt;0</f>
        <v>1</v>
      </c>
      <c r="BI489" s="667"/>
      <c r="BJ489" s="667"/>
      <c r="BK489" s="667"/>
      <c r="BL489" s="667"/>
      <c r="BM489" s="667"/>
      <c r="BN489" s="667"/>
    </row>
    <row r="490" spans="1:66" s="203" customFormat="1" ht="35.1" customHeight="1" x14ac:dyDescent="0.25">
      <c r="A490" s="21" t="s">
        <v>39</v>
      </c>
      <c r="B490" s="112" t="s">
        <v>5018</v>
      </c>
      <c r="C490" s="120" t="s">
        <v>149</v>
      </c>
      <c r="D490" s="620">
        <v>1000</v>
      </c>
      <c r="E490" s="278"/>
      <c r="F490" s="116">
        <v>19</v>
      </c>
      <c r="G490" s="700" t="s">
        <v>5613</v>
      </c>
      <c r="H490" s="878" t="str">
        <f t="shared" si="845"/>
        <v>122</v>
      </c>
      <c r="I490" s="397">
        <v>86524000</v>
      </c>
      <c r="J490" s="380" t="s">
        <v>4925</v>
      </c>
      <c r="K490" s="408" t="s">
        <v>4926</v>
      </c>
      <c r="L490" s="733">
        <v>0</v>
      </c>
      <c r="M490" s="734">
        <v>0</v>
      </c>
      <c r="N490" s="931"/>
      <c r="O490" s="530">
        <f t="shared" si="805"/>
        <v>0</v>
      </c>
      <c r="P490" s="530">
        <f t="shared" si="806"/>
        <v>0</v>
      </c>
      <c r="Q490" s="646"/>
      <c r="R490" s="536"/>
      <c r="S490" s="536"/>
      <c r="T490" s="536"/>
      <c r="U490" s="536"/>
      <c r="V490" s="536"/>
      <c r="W490" s="683" t="str">
        <f t="shared" si="826"/>
        <v>OK</v>
      </c>
      <c r="X490" s="141"/>
      <c r="Y490" s="141"/>
      <c r="Z490" s="552"/>
      <c r="AA490" s="552"/>
      <c r="AB490" s="683" t="str">
        <f t="shared" si="827"/>
        <v>OK</v>
      </c>
      <c r="AC490" s="593"/>
      <c r="AD490" s="530">
        <f t="shared" si="809"/>
        <v>0</v>
      </c>
      <c r="AE490" s="842">
        <f t="shared" si="810"/>
        <v>0</v>
      </c>
      <c r="AF490" s="931"/>
      <c r="AG490" s="530">
        <f t="shared" si="811"/>
        <v>0</v>
      </c>
      <c r="AH490" s="530">
        <f t="shared" si="812"/>
        <v>0</v>
      </c>
      <c r="AI490" s="641"/>
      <c r="AJ490" s="537"/>
      <c r="AK490" s="537"/>
      <c r="AL490" s="537"/>
      <c r="AM490" s="537"/>
      <c r="AN490" s="537"/>
      <c r="AO490" s="683" t="str">
        <f t="shared" si="828"/>
        <v>OK</v>
      </c>
      <c r="AP490" s="141"/>
      <c r="AQ490" s="141"/>
      <c r="AR490" s="552"/>
      <c r="AS490" s="552"/>
      <c r="AT490" s="683" t="str">
        <f t="shared" si="829"/>
        <v>OK</v>
      </c>
      <c r="AU490" s="593"/>
      <c r="AV490" s="530">
        <f t="shared" si="815"/>
        <v>0</v>
      </c>
      <c r="AW490" s="842">
        <f t="shared" si="816"/>
        <v>0</v>
      </c>
      <c r="AX490" s="115">
        <f t="shared" si="817"/>
        <v>0</v>
      </c>
      <c r="AY490" s="5">
        <f t="shared" si="818"/>
        <v>0</v>
      </c>
      <c r="AZ490" s="7">
        <f t="shared" si="856"/>
        <v>0</v>
      </c>
      <c r="BA490" s="335" t="e">
        <f t="shared" si="857"/>
        <v>#DIV/0!</v>
      </c>
      <c r="BB490" s="23">
        <f t="shared" si="821"/>
        <v>0</v>
      </c>
      <c r="BC490" s="5">
        <f t="shared" si="858"/>
        <v>0</v>
      </c>
      <c r="BD490" s="7">
        <f t="shared" si="859"/>
        <v>0</v>
      </c>
      <c r="BE490" s="335" t="e">
        <f t="shared" si="860"/>
        <v>#DIV/0!</v>
      </c>
      <c r="BF490" s="667"/>
      <c r="BG490" s="826" t="str">
        <f t="shared" si="825"/>
        <v>65.24</v>
      </c>
      <c r="BH490" s="668" t="b">
        <f>COUNTIF('Codes SEC'!$B$2:$B$250,Ministres!BG490)&gt;0</f>
        <v>1</v>
      </c>
      <c r="BI490" s="667"/>
      <c r="BJ490" s="667"/>
      <c r="BK490" s="667"/>
      <c r="BL490" s="667"/>
      <c r="BM490" s="667"/>
      <c r="BN490" s="667"/>
    </row>
    <row r="491" spans="1:66" s="203" customFormat="1" ht="45" customHeight="1" x14ac:dyDescent="0.25">
      <c r="A491" s="21" t="s">
        <v>39</v>
      </c>
      <c r="B491" s="112" t="s">
        <v>5018</v>
      </c>
      <c r="C491" s="120" t="s">
        <v>149</v>
      </c>
      <c r="D491" s="620">
        <v>1000</v>
      </c>
      <c r="E491" s="278"/>
      <c r="F491" s="116">
        <v>19</v>
      </c>
      <c r="G491" s="700" t="s">
        <v>5613</v>
      </c>
      <c r="H491" s="878" t="str">
        <f t="shared" si="845"/>
        <v>122</v>
      </c>
      <c r="I491" s="397">
        <v>87422000</v>
      </c>
      <c r="J491" s="380" t="s">
        <v>4838</v>
      </c>
      <c r="K491" s="408" t="s">
        <v>4839</v>
      </c>
      <c r="L491" s="733">
        <v>0</v>
      </c>
      <c r="M491" s="734">
        <v>0</v>
      </c>
      <c r="N491" s="931"/>
      <c r="O491" s="530">
        <f t="shared" si="805"/>
        <v>0</v>
      </c>
      <c r="P491" s="530">
        <f t="shared" si="806"/>
        <v>0</v>
      </c>
      <c r="Q491" s="646"/>
      <c r="R491" s="536"/>
      <c r="S491" s="536"/>
      <c r="T491" s="536"/>
      <c r="U491" s="536"/>
      <c r="V491" s="536"/>
      <c r="W491" s="683" t="str">
        <f t="shared" si="826"/>
        <v>OK</v>
      </c>
      <c r="X491" s="141"/>
      <c r="Y491" s="141"/>
      <c r="Z491" s="552"/>
      <c r="AA491" s="552"/>
      <c r="AB491" s="683" t="str">
        <f t="shared" si="827"/>
        <v>OK</v>
      </c>
      <c r="AC491" s="593"/>
      <c r="AD491" s="530">
        <f t="shared" si="809"/>
        <v>0</v>
      </c>
      <c r="AE491" s="842">
        <f t="shared" si="810"/>
        <v>0</v>
      </c>
      <c r="AF491" s="931"/>
      <c r="AG491" s="530">
        <f t="shared" si="811"/>
        <v>0</v>
      </c>
      <c r="AH491" s="530">
        <f t="shared" si="812"/>
        <v>0</v>
      </c>
      <c r="AI491" s="641"/>
      <c r="AJ491" s="537"/>
      <c r="AK491" s="537"/>
      <c r="AL491" s="537"/>
      <c r="AM491" s="537"/>
      <c r="AN491" s="537"/>
      <c r="AO491" s="683" t="str">
        <f t="shared" si="828"/>
        <v>OK</v>
      </c>
      <c r="AP491" s="141"/>
      <c r="AQ491" s="141"/>
      <c r="AR491" s="552"/>
      <c r="AS491" s="552"/>
      <c r="AT491" s="683" t="str">
        <f t="shared" si="829"/>
        <v>OK</v>
      </c>
      <c r="AU491" s="593"/>
      <c r="AV491" s="530">
        <f t="shared" si="815"/>
        <v>0</v>
      </c>
      <c r="AW491" s="842">
        <f t="shared" si="816"/>
        <v>0</v>
      </c>
      <c r="AX491" s="115">
        <f t="shared" si="817"/>
        <v>0</v>
      </c>
      <c r="AY491" s="5">
        <f t="shared" si="818"/>
        <v>0</v>
      </c>
      <c r="AZ491" s="7">
        <f t="shared" si="856"/>
        <v>0</v>
      </c>
      <c r="BA491" s="335" t="e">
        <f t="shared" si="857"/>
        <v>#DIV/0!</v>
      </c>
      <c r="BB491" s="23">
        <f t="shared" si="821"/>
        <v>0</v>
      </c>
      <c r="BC491" s="5">
        <f t="shared" si="858"/>
        <v>0</v>
      </c>
      <c r="BD491" s="7">
        <f t="shared" si="859"/>
        <v>0</v>
      </c>
      <c r="BE491" s="335" t="e">
        <f t="shared" si="860"/>
        <v>#DIV/0!</v>
      </c>
      <c r="BF491" s="667"/>
      <c r="BG491" s="826" t="str">
        <f t="shared" si="825"/>
        <v>74.22</v>
      </c>
      <c r="BH491" s="668" t="b">
        <f>COUNTIF('Codes SEC'!$B$2:$B$250,Ministres!BG491)&gt;0</f>
        <v>1</v>
      </c>
      <c r="BI491" s="667"/>
      <c r="BJ491" s="667"/>
      <c r="BK491" s="667"/>
      <c r="BL491" s="667"/>
      <c r="BM491" s="667"/>
      <c r="BN491" s="667"/>
    </row>
    <row r="492" spans="1:66" ht="35.1" customHeight="1" x14ac:dyDescent="0.25">
      <c r="A492" s="222" t="s">
        <v>39</v>
      </c>
      <c r="B492" s="112" t="s">
        <v>5018</v>
      </c>
      <c r="C492" s="116" t="s">
        <v>149</v>
      </c>
      <c r="D492" s="620">
        <v>1000</v>
      </c>
      <c r="E492" s="278"/>
      <c r="F492" s="116">
        <v>19</v>
      </c>
      <c r="G492" s="700" t="s">
        <v>5613</v>
      </c>
      <c r="H492" s="888" t="str">
        <f t="shared" si="845"/>
        <v>122</v>
      </c>
      <c r="I492" s="580">
        <v>87422000</v>
      </c>
      <c r="J492" s="689" t="s">
        <v>5940</v>
      </c>
      <c r="K492" s="411" t="s">
        <v>5941</v>
      </c>
      <c r="L492" s="733">
        <v>0</v>
      </c>
      <c r="M492" s="734">
        <v>0</v>
      </c>
      <c r="N492" s="931"/>
      <c r="O492" s="530">
        <f t="shared" si="805"/>
        <v>0</v>
      </c>
      <c r="P492" s="530">
        <f t="shared" si="806"/>
        <v>0</v>
      </c>
      <c r="Q492" s="646"/>
      <c r="R492" s="536"/>
      <c r="S492" s="536"/>
      <c r="T492" s="536"/>
      <c r="U492" s="536"/>
      <c r="V492" s="536"/>
      <c r="W492" s="683" t="str">
        <f t="shared" si="826"/>
        <v>OK</v>
      </c>
      <c r="X492" s="141"/>
      <c r="Y492" s="141"/>
      <c r="Z492" s="552"/>
      <c r="AA492" s="552"/>
      <c r="AB492" s="683" t="str">
        <f t="shared" si="827"/>
        <v>OK</v>
      </c>
      <c r="AC492" s="593"/>
      <c r="AD492" s="530">
        <f t="shared" si="809"/>
        <v>0</v>
      </c>
      <c r="AE492" s="842">
        <f t="shared" si="810"/>
        <v>0</v>
      </c>
      <c r="AF492" s="931"/>
      <c r="AG492" s="530">
        <f t="shared" si="811"/>
        <v>0</v>
      </c>
      <c r="AH492" s="530">
        <f t="shared" si="812"/>
        <v>0</v>
      </c>
      <c r="AI492" s="641"/>
      <c r="AJ492" s="537"/>
      <c r="AK492" s="537"/>
      <c r="AL492" s="537"/>
      <c r="AM492" s="537"/>
      <c r="AN492" s="537"/>
      <c r="AO492" s="683" t="str">
        <f t="shared" si="828"/>
        <v>OK</v>
      </c>
      <c r="AP492" s="141"/>
      <c r="AQ492" s="141"/>
      <c r="AR492" s="552"/>
      <c r="AS492" s="552"/>
      <c r="AT492" s="683" t="str">
        <f t="shared" si="829"/>
        <v>OK</v>
      </c>
      <c r="AU492" s="593"/>
      <c r="AV492" s="530">
        <f t="shared" si="815"/>
        <v>0</v>
      </c>
      <c r="AW492" s="842">
        <f t="shared" si="816"/>
        <v>0</v>
      </c>
      <c r="AX492" s="115">
        <f t="shared" si="817"/>
        <v>0</v>
      </c>
      <c r="AY492" s="5">
        <f t="shared" si="818"/>
        <v>0</v>
      </c>
      <c r="AZ492" s="7">
        <f t="shared" ref="AZ492" si="861">AY492-AX492</f>
        <v>0</v>
      </c>
      <c r="BA492" s="335" t="e">
        <f t="shared" ref="BA492" si="862">AZ492/AX492</f>
        <v>#DIV/0!</v>
      </c>
      <c r="BB492" s="23">
        <f t="shared" si="821"/>
        <v>0</v>
      </c>
      <c r="BC492" s="5">
        <f t="shared" ref="BC492" si="863">AW492</f>
        <v>0</v>
      </c>
      <c r="BD492" s="7">
        <f t="shared" ref="BD492" si="864">BC492-BB492</f>
        <v>0</v>
      </c>
      <c r="BE492" s="335" t="e">
        <f t="shared" ref="BE492" si="865">BD492/BB492</f>
        <v>#DIV/0!</v>
      </c>
      <c r="BG492" s="826" t="str">
        <f t="shared" si="825"/>
        <v>74.22</v>
      </c>
      <c r="BH492" s="607" t="b">
        <f>COUNTIF('Codes SEC'!$B$2:$B$250,Ministres!BG492)&gt;0</f>
        <v>1</v>
      </c>
    </row>
    <row r="493" spans="1:66" s="203" customFormat="1" ht="35.1" customHeight="1" x14ac:dyDescent="0.25">
      <c r="A493" s="21" t="s">
        <v>39</v>
      </c>
      <c r="B493" s="112" t="s">
        <v>5018</v>
      </c>
      <c r="C493" s="120" t="s">
        <v>149</v>
      </c>
      <c r="D493" s="620">
        <v>1000</v>
      </c>
      <c r="E493" s="278"/>
      <c r="F493" s="116">
        <v>19</v>
      </c>
      <c r="G493" s="700" t="s">
        <v>5613</v>
      </c>
      <c r="H493" s="878" t="str">
        <f t="shared" si="845"/>
        <v>122</v>
      </c>
      <c r="I493" s="397">
        <v>88514000</v>
      </c>
      <c r="J493" s="380" t="s">
        <v>4941</v>
      </c>
      <c r="K493" s="408" t="s">
        <v>4942</v>
      </c>
      <c r="L493" s="733">
        <v>0</v>
      </c>
      <c r="M493" s="734">
        <v>0</v>
      </c>
      <c r="N493" s="931"/>
      <c r="O493" s="530">
        <f t="shared" si="805"/>
        <v>0</v>
      </c>
      <c r="P493" s="530">
        <f t="shared" si="806"/>
        <v>0</v>
      </c>
      <c r="Q493" s="646"/>
      <c r="R493" s="536"/>
      <c r="S493" s="536"/>
      <c r="T493" s="536"/>
      <c r="U493" s="536"/>
      <c r="V493" s="536"/>
      <c r="W493" s="683" t="str">
        <f t="shared" si="826"/>
        <v>OK</v>
      </c>
      <c r="X493" s="141"/>
      <c r="Y493" s="141"/>
      <c r="Z493" s="552"/>
      <c r="AA493" s="552"/>
      <c r="AB493" s="683" t="str">
        <f t="shared" si="827"/>
        <v>OK</v>
      </c>
      <c r="AC493" s="593"/>
      <c r="AD493" s="530">
        <f t="shared" si="809"/>
        <v>0</v>
      </c>
      <c r="AE493" s="842">
        <f t="shared" si="810"/>
        <v>0</v>
      </c>
      <c r="AF493" s="931"/>
      <c r="AG493" s="530">
        <f t="shared" si="811"/>
        <v>0</v>
      </c>
      <c r="AH493" s="530">
        <f t="shared" si="812"/>
        <v>0</v>
      </c>
      <c r="AI493" s="641"/>
      <c r="AJ493" s="537"/>
      <c r="AK493" s="537"/>
      <c r="AL493" s="537"/>
      <c r="AM493" s="537"/>
      <c r="AN493" s="537"/>
      <c r="AO493" s="683" t="str">
        <f t="shared" si="828"/>
        <v>OK</v>
      </c>
      <c r="AP493" s="141"/>
      <c r="AQ493" s="141"/>
      <c r="AR493" s="552"/>
      <c r="AS493" s="552"/>
      <c r="AT493" s="683" t="str">
        <f t="shared" si="829"/>
        <v>OK</v>
      </c>
      <c r="AU493" s="593"/>
      <c r="AV493" s="530">
        <f t="shared" si="815"/>
        <v>0</v>
      </c>
      <c r="AW493" s="842">
        <f t="shared" si="816"/>
        <v>0</v>
      </c>
      <c r="AX493" s="115">
        <f t="shared" si="817"/>
        <v>0</v>
      </c>
      <c r="AY493" s="5">
        <f t="shared" si="818"/>
        <v>0</v>
      </c>
      <c r="AZ493" s="7">
        <f t="shared" si="856"/>
        <v>0</v>
      </c>
      <c r="BA493" s="335" t="e">
        <f t="shared" si="857"/>
        <v>#DIV/0!</v>
      </c>
      <c r="BB493" s="23">
        <f t="shared" si="821"/>
        <v>0</v>
      </c>
      <c r="BC493" s="5">
        <f t="shared" si="858"/>
        <v>0</v>
      </c>
      <c r="BD493" s="7">
        <f t="shared" si="859"/>
        <v>0</v>
      </c>
      <c r="BE493" s="335" t="e">
        <f t="shared" si="860"/>
        <v>#DIV/0!</v>
      </c>
      <c r="BF493" s="667"/>
      <c r="BG493" s="826" t="str">
        <f t="shared" si="825"/>
        <v>85.14</v>
      </c>
      <c r="BH493" s="668" t="b">
        <f>COUNTIF('Codes SEC'!$B$2:$B$250,Ministres!BG493)&gt;0</f>
        <v>1</v>
      </c>
      <c r="BI493" s="667"/>
      <c r="BJ493" s="667"/>
      <c r="BK493" s="667"/>
      <c r="BL493" s="667"/>
      <c r="BM493" s="667"/>
      <c r="BN493" s="667"/>
    </row>
    <row r="494" spans="1:66" s="203" customFormat="1" ht="35.1" customHeight="1" x14ac:dyDescent="0.25">
      <c r="A494" s="21" t="s">
        <v>39</v>
      </c>
      <c r="B494" s="112" t="s">
        <v>5018</v>
      </c>
      <c r="C494" s="120" t="s">
        <v>149</v>
      </c>
      <c r="D494" s="620">
        <v>1000</v>
      </c>
      <c r="E494" s="278"/>
      <c r="F494" s="116">
        <v>19</v>
      </c>
      <c r="G494" s="700" t="s">
        <v>5613</v>
      </c>
      <c r="H494" s="878" t="str">
        <f t="shared" si="845"/>
        <v>122</v>
      </c>
      <c r="I494" s="397">
        <v>88561000</v>
      </c>
      <c r="J494" s="380" t="s">
        <v>4939</v>
      </c>
      <c r="K494" s="408" t="s">
        <v>4940</v>
      </c>
      <c r="L494" s="733">
        <v>0</v>
      </c>
      <c r="M494" s="734">
        <v>0</v>
      </c>
      <c r="N494" s="931"/>
      <c r="O494" s="530">
        <f t="shared" si="805"/>
        <v>0</v>
      </c>
      <c r="P494" s="530">
        <f t="shared" si="806"/>
        <v>0</v>
      </c>
      <c r="Q494" s="646"/>
      <c r="R494" s="536"/>
      <c r="S494" s="536"/>
      <c r="T494" s="536"/>
      <c r="U494" s="536"/>
      <c r="V494" s="536"/>
      <c r="W494" s="683" t="str">
        <f t="shared" si="826"/>
        <v>OK</v>
      </c>
      <c r="X494" s="141"/>
      <c r="Y494" s="141"/>
      <c r="Z494" s="552"/>
      <c r="AA494" s="552"/>
      <c r="AB494" s="683" t="str">
        <f t="shared" si="827"/>
        <v>OK</v>
      </c>
      <c r="AC494" s="593"/>
      <c r="AD494" s="530">
        <f t="shared" si="809"/>
        <v>0</v>
      </c>
      <c r="AE494" s="842">
        <f t="shared" si="810"/>
        <v>0</v>
      </c>
      <c r="AF494" s="931"/>
      <c r="AG494" s="530">
        <f t="shared" si="811"/>
        <v>0</v>
      </c>
      <c r="AH494" s="530">
        <f t="shared" si="812"/>
        <v>0</v>
      </c>
      <c r="AI494" s="641"/>
      <c r="AJ494" s="537"/>
      <c r="AK494" s="537"/>
      <c r="AL494" s="537"/>
      <c r="AM494" s="537"/>
      <c r="AN494" s="537"/>
      <c r="AO494" s="683" t="str">
        <f t="shared" si="828"/>
        <v>OK</v>
      </c>
      <c r="AP494" s="141"/>
      <c r="AQ494" s="141"/>
      <c r="AR494" s="552"/>
      <c r="AS494" s="552"/>
      <c r="AT494" s="683" t="str">
        <f t="shared" si="829"/>
        <v>OK</v>
      </c>
      <c r="AU494" s="593"/>
      <c r="AV494" s="530">
        <f t="shared" si="815"/>
        <v>0</v>
      </c>
      <c r="AW494" s="842">
        <f t="shared" si="816"/>
        <v>0</v>
      </c>
      <c r="AX494" s="115">
        <f t="shared" si="817"/>
        <v>0</v>
      </c>
      <c r="AY494" s="5">
        <f t="shared" si="818"/>
        <v>0</v>
      </c>
      <c r="AZ494" s="7">
        <f t="shared" si="856"/>
        <v>0</v>
      </c>
      <c r="BA494" s="335" t="e">
        <f t="shared" si="857"/>
        <v>#DIV/0!</v>
      </c>
      <c r="BB494" s="23">
        <f t="shared" si="821"/>
        <v>0</v>
      </c>
      <c r="BC494" s="5">
        <f t="shared" si="858"/>
        <v>0</v>
      </c>
      <c r="BD494" s="7">
        <f t="shared" si="859"/>
        <v>0</v>
      </c>
      <c r="BE494" s="335" t="e">
        <f t="shared" si="860"/>
        <v>#DIV/0!</v>
      </c>
      <c r="BF494" s="667"/>
      <c r="BG494" s="826" t="str">
        <f t="shared" si="825"/>
        <v>85.61</v>
      </c>
      <c r="BH494" s="668" t="b">
        <f>COUNTIF('Codes SEC'!$B$2:$B$250,Ministres!BG494)&gt;0</f>
        <v>1</v>
      </c>
      <c r="BI494" s="667"/>
      <c r="BJ494" s="667"/>
      <c r="BK494" s="667"/>
      <c r="BL494" s="667"/>
      <c r="BM494" s="667"/>
      <c r="BN494" s="667"/>
    </row>
    <row r="495" spans="1:66" s="203" customFormat="1" ht="35.1" customHeight="1" x14ac:dyDescent="0.25">
      <c r="A495" s="21" t="s">
        <v>39</v>
      </c>
      <c r="B495" s="112" t="s">
        <v>5018</v>
      </c>
      <c r="C495" s="120" t="s">
        <v>149</v>
      </c>
      <c r="D495" s="620">
        <v>1000</v>
      </c>
      <c r="E495" s="278"/>
      <c r="F495" s="116">
        <v>19</v>
      </c>
      <c r="G495" s="700" t="s">
        <v>5613</v>
      </c>
      <c r="H495" s="878" t="str">
        <f t="shared" si="845"/>
        <v>122</v>
      </c>
      <c r="I495" s="397">
        <v>88561000</v>
      </c>
      <c r="J495" s="380" t="s">
        <v>4949</v>
      </c>
      <c r="K495" s="408" t="s">
        <v>4950</v>
      </c>
      <c r="L495" s="733">
        <v>0</v>
      </c>
      <c r="M495" s="734">
        <v>0</v>
      </c>
      <c r="N495" s="931"/>
      <c r="O495" s="530">
        <f t="shared" si="805"/>
        <v>0</v>
      </c>
      <c r="P495" s="530">
        <f t="shared" si="806"/>
        <v>0</v>
      </c>
      <c r="Q495" s="646"/>
      <c r="R495" s="536"/>
      <c r="S495" s="536"/>
      <c r="T495" s="536"/>
      <c r="U495" s="536"/>
      <c r="V495" s="536"/>
      <c r="W495" s="683" t="str">
        <f>IF(SUM(Q495:V495)=X495,"OK",SUM(Q495:V495)-X495)</f>
        <v>OK</v>
      </c>
      <c r="X495" s="141"/>
      <c r="Y495" s="141"/>
      <c r="Z495" s="552"/>
      <c r="AA495" s="552"/>
      <c r="AB495" s="683" t="str">
        <f>IF(SUM(Z495:AA495)=AC495,"OK",SUM(Z495:AA495)-AC495)</f>
        <v>OK</v>
      </c>
      <c r="AC495" s="593"/>
      <c r="AD495" s="530">
        <f t="shared" si="809"/>
        <v>0</v>
      </c>
      <c r="AE495" s="842">
        <f t="shared" si="810"/>
        <v>0</v>
      </c>
      <c r="AF495" s="931"/>
      <c r="AG495" s="530">
        <f t="shared" si="811"/>
        <v>0</v>
      </c>
      <c r="AH495" s="530">
        <f t="shared" si="812"/>
        <v>0</v>
      </c>
      <c r="AI495" s="641"/>
      <c r="AJ495" s="537"/>
      <c r="AK495" s="537"/>
      <c r="AL495" s="537"/>
      <c r="AM495" s="537"/>
      <c r="AN495" s="537"/>
      <c r="AO495" s="683" t="str">
        <f>IF(SUM(AI495:AN495)=AP495,"OK",SUM(AI495:AN495)-AP495)</f>
        <v>OK</v>
      </c>
      <c r="AP495" s="141"/>
      <c r="AQ495" s="141"/>
      <c r="AR495" s="552"/>
      <c r="AS495" s="552"/>
      <c r="AT495" s="683" t="str">
        <f>IF(SUM(AR495:AS495)=AU495,"OK",SUM(AR495:AS495)-AU495)</f>
        <v>OK</v>
      </c>
      <c r="AU495" s="593"/>
      <c r="AV495" s="530">
        <f t="shared" si="815"/>
        <v>0</v>
      </c>
      <c r="AW495" s="842">
        <f t="shared" si="816"/>
        <v>0</v>
      </c>
      <c r="AX495" s="115">
        <f t="shared" si="817"/>
        <v>0</v>
      </c>
      <c r="AY495" s="5">
        <f t="shared" si="818"/>
        <v>0</v>
      </c>
      <c r="AZ495" s="7">
        <f>AY495-AX495</f>
        <v>0</v>
      </c>
      <c r="BA495" s="335" t="e">
        <f>AZ495/AX495</f>
        <v>#DIV/0!</v>
      </c>
      <c r="BB495" s="23">
        <f t="shared" si="821"/>
        <v>0</v>
      </c>
      <c r="BC495" s="5">
        <f>AW495</f>
        <v>0</v>
      </c>
      <c r="BD495" s="7">
        <f>BC495-BB495</f>
        <v>0</v>
      </c>
      <c r="BE495" s="335" t="e">
        <f>BD495/BB495</f>
        <v>#DIV/0!</v>
      </c>
      <c r="BF495" s="667"/>
      <c r="BG495" s="826" t="str">
        <f t="shared" si="825"/>
        <v>85.61</v>
      </c>
      <c r="BH495" s="668" t="b">
        <f>COUNTIF('Codes SEC'!$B$2:$B$250,Ministres!BG495)&gt;0</f>
        <v>1</v>
      </c>
      <c r="BI495" s="667"/>
      <c r="BJ495" s="667"/>
      <c r="BK495" s="667"/>
      <c r="BL495" s="667"/>
      <c r="BM495" s="667"/>
      <c r="BN495" s="667"/>
    </row>
    <row r="496" spans="1:66" s="203" customFormat="1" ht="35.1" customHeight="1" x14ac:dyDescent="0.25">
      <c r="A496" s="21" t="s">
        <v>39</v>
      </c>
      <c r="B496" s="112" t="s">
        <v>5018</v>
      </c>
      <c r="C496" s="120" t="s">
        <v>149</v>
      </c>
      <c r="D496" s="620">
        <v>1000</v>
      </c>
      <c r="E496" s="278"/>
      <c r="F496" s="116">
        <v>19</v>
      </c>
      <c r="G496" s="700" t="s">
        <v>5613</v>
      </c>
      <c r="H496" s="878" t="str">
        <f t="shared" si="845"/>
        <v>122</v>
      </c>
      <c r="I496" s="397">
        <v>89170000</v>
      </c>
      <c r="J496" s="380" t="s">
        <v>4907</v>
      </c>
      <c r="K496" s="408" t="s">
        <v>4908</v>
      </c>
      <c r="L496" s="733">
        <v>0</v>
      </c>
      <c r="M496" s="734">
        <v>0</v>
      </c>
      <c r="N496" s="931"/>
      <c r="O496" s="530">
        <f t="shared" si="805"/>
        <v>0</v>
      </c>
      <c r="P496" s="530">
        <f t="shared" si="806"/>
        <v>0</v>
      </c>
      <c r="Q496" s="646"/>
      <c r="R496" s="536"/>
      <c r="S496" s="536"/>
      <c r="T496" s="536"/>
      <c r="U496" s="536"/>
      <c r="V496" s="536"/>
      <c r="W496" s="683" t="str">
        <f t="shared" si="826"/>
        <v>OK</v>
      </c>
      <c r="X496" s="141"/>
      <c r="Y496" s="141"/>
      <c r="Z496" s="552"/>
      <c r="AA496" s="552"/>
      <c r="AB496" s="683" t="str">
        <f t="shared" si="827"/>
        <v>OK</v>
      </c>
      <c r="AC496" s="593"/>
      <c r="AD496" s="530">
        <f t="shared" si="809"/>
        <v>0</v>
      </c>
      <c r="AE496" s="842">
        <f t="shared" si="810"/>
        <v>0</v>
      </c>
      <c r="AF496" s="931"/>
      <c r="AG496" s="530">
        <f t="shared" si="811"/>
        <v>0</v>
      </c>
      <c r="AH496" s="530">
        <f t="shared" si="812"/>
        <v>0</v>
      </c>
      <c r="AI496" s="641"/>
      <c r="AJ496" s="537"/>
      <c r="AK496" s="537"/>
      <c r="AL496" s="537"/>
      <c r="AM496" s="537"/>
      <c r="AN496" s="537"/>
      <c r="AO496" s="683" t="str">
        <f t="shared" si="828"/>
        <v>OK</v>
      </c>
      <c r="AP496" s="141"/>
      <c r="AQ496" s="141"/>
      <c r="AR496" s="552"/>
      <c r="AS496" s="552"/>
      <c r="AT496" s="683" t="str">
        <f t="shared" si="829"/>
        <v>OK</v>
      </c>
      <c r="AU496" s="593"/>
      <c r="AV496" s="530">
        <f t="shared" si="815"/>
        <v>0</v>
      </c>
      <c r="AW496" s="842">
        <f t="shared" si="816"/>
        <v>0</v>
      </c>
      <c r="AX496" s="115">
        <f t="shared" si="817"/>
        <v>0</v>
      </c>
      <c r="AY496" s="5">
        <f t="shared" si="818"/>
        <v>0</v>
      </c>
      <c r="AZ496" s="7">
        <f t="shared" si="856"/>
        <v>0</v>
      </c>
      <c r="BA496" s="335" t="e">
        <f t="shared" si="857"/>
        <v>#DIV/0!</v>
      </c>
      <c r="BB496" s="23">
        <f t="shared" si="821"/>
        <v>0</v>
      </c>
      <c r="BC496" s="5">
        <f t="shared" si="858"/>
        <v>0</v>
      </c>
      <c r="BD496" s="7">
        <f t="shared" si="859"/>
        <v>0</v>
      </c>
      <c r="BE496" s="335" t="e">
        <f t="shared" si="860"/>
        <v>#DIV/0!</v>
      </c>
      <c r="BF496" s="667"/>
      <c r="BG496" s="826" t="str">
        <f t="shared" si="825"/>
        <v>91.70</v>
      </c>
      <c r="BH496" s="668" t="b">
        <f>COUNTIF('Codes SEC'!$B$2:$B$250,Ministres!BG496)&gt;0</f>
        <v>1</v>
      </c>
      <c r="BI496" s="667"/>
      <c r="BJ496" s="667"/>
      <c r="BK496" s="667"/>
      <c r="BL496" s="667"/>
      <c r="BM496" s="667"/>
      <c r="BN496" s="667"/>
    </row>
    <row r="497" spans="1:66" ht="12.75" customHeight="1" x14ac:dyDescent="0.25">
      <c r="A497" s="225"/>
      <c r="B497" s="206"/>
      <c r="C497" s="253"/>
      <c r="D497" s="621"/>
      <c r="E497" s="275"/>
      <c r="F497" s="269"/>
      <c r="G497" s="695"/>
      <c r="H497" s="886"/>
      <c r="I497" s="403"/>
      <c r="J497" s="381"/>
      <c r="K497" s="514" t="s">
        <v>59</v>
      </c>
      <c r="L497" s="313">
        <f>L457+L465+L466+L467+L468+L488+L469+L470+L471+L479+L484+L462+L476+L482+L454+L459+L455+L456+L460+L472+L473+L480+L489+L490+L491+L493+L495+L494+L496+L463+L486+L474+L464+L477+L481+L483+L485+L461+L475+L492+L458+L453+L478+L487</f>
        <v>0</v>
      </c>
      <c r="M497" s="744">
        <f t="shared" ref="M497:BE497" si="866">M457+M465+M466+M467+M468+M488+M469+M470+M471+M479+M484+M462+M476+M482+M454+M459+M455+M456+M460+M472+M473+M480+M489+M490+M491+M493+M495+M494+M496+M463+M486+M474+M464+M477+M481+M483+M485+M461+M475+M492+M458+M453+M478+M487</f>
        <v>0</v>
      </c>
      <c r="N497" s="930">
        <f t="shared" ref="N497:P497" si="867">N457+N465+N466+N467+N468+N488+N469+N470+N471+N479+N484+N462+N476+N482+N454+N459+N455+N456+N460+N472+N473+N480+N489+N490+N491+N493+N495+N494+N496+N463+N486+N474+N464+N477+N481+N483+N485+N461+N475+N492+N458+N453+N478+N487</f>
        <v>0</v>
      </c>
      <c r="O497" s="790">
        <f t="shared" si="867"/>
        <v>0</v>
      </c>
      <c r="P497" s="790">
        <f t="shared" si="867"/>
        <v>0</v>
      </c>
      <c r="Q497" s="787">
        <f t="shared" si="866"/>
        <v>0</v>
      </c>
      <c r="R497" s="648">
        <f t="shared" si="866"/>
        <v>0</v>
      </c>
      <c r="S497" s="648">
        <f t="shared" si="866"/>
        <v>0</v>
      </c>
      <c r="T497" s="648">
        <f t="shared" si="866"/>
        <v>0</v>
      </c>
      <c r="U497" s="648">
        <f t="shared" si="866"/>
        <v>0</v>
      </c>
      <c r="V497" s="648">
        <f t="shared" si="866"/>
        <v>0</v>
      </c>
      <c r="W497" s="790"/>
      <c r="X497" s="649">
        <f t="shared" si="866"/>
        <v>0</v>
      </c>
      <c r="Y497" s="649">
        <f t="shared" si="866"/>
        <v>0</v>
      </c>
      <c r="Z497" s="648">
        <f t="shared" si="866"/>
        <v>0</v>
      </c>
      <c r="AA497" s="648">
        <f t="shared" si="866"/>
        <v>0</v>
      </c>
      <c r="AB497" s="790"/>
      <c r="AC497" s="649">
        <f t="shared" si="866"/>
        <v>0</v>
      </c>
      <c r="AD497" s="790">
        <f>AD457+AD465+AD466+AD467+AD468+AD488+AD469+AD470+AD471+AD479+AD484+AD462+AD476+AD482+AD454+AD459+AD455+AD456+AD460+AD472+AD473+AD480+AD489+AD490+AD491+AD493+AD495+AD494+AD496+AD463+AD486+AD474+AD464+AD477+AD481+AD483+AD485+AD461+AD475+AD492+AD458+AD453+AD478+AD487</f>
        <v>0</v>
      </c>
      <c r="AE497" s="843">
        <f>AE457+AE465+AE466+AE467+AE468+AE488+AE469+AE470+AE471+AE479+AE484+AE462+AE476+AE482+AE454+AE459+AE455+AE456+AE460+AE472+AE473+AE480+AE489+AE490+AE491+AE493+AE495+AE494+AE496+AE463+AE486+AE474+AE464+AE477+AE481+AE483+AE485+AE461+AE475+AE492+AE458+AE453+AE478+AE487</f>
        <v>0</v>
      </c>
      <c r="AF497" s="930">
        <f t="shared" ref="AF497:AH497" si="868">AF457+AF465+AF466+AF467+AF468+AF488+AF469+AF470+AF471+AF479+AF484+AF462+AF476+AF482+AF454+AF459+AF455+AF456+AF460+AF472+AF473+AF480+AF489+AF490+AF491+AF493+AF495+AF494+AF496+AF463+AF486+AF474+AF464+AF477+AF481+AF483+AF485+AF461+AF475+AF492+AF458+AF453+AF478+AF487</f>
        <v>0</v>
      </c>
      <c r="AG497" s="790">
        <f t="shared" si="868"/>
        <v>0</v>
      </c>
      <c r="AH497" s="790">
        <f t="shared" si="868"/>
        <v>0</v>
      </c>
      <c r="AI497" s="787">
        <f t="shared" si="866"/>
        <v>0</v>
      </c>
      <c r="AJ497" s="648">
        <f t="shared" si="866"/>
        <v>0</v>
      </c>
      <c r="AK497" s="648">
        <f t="shared" si="866"/>
        <v>0</v>
      </c>
      <c r="AL497" s="648">
        <f t="shared" si="866"/>
        <v>0</v>
      </c>
      <c r="AM497" s="648">
        <f t="shared" si="866"/>
        <v>0</v>
      </c>
      <c r="AN497" s="648">
        <f t="shared" si="866"/>
        <v>0</v>
      </c>
      <c r="AO497" s="790"/>
      <c r="AP497" s="649">
        <f t="shared" si="866"/>
        <v>0</v>
      </c>
      <c r="AQ497" s="649">
        <f t="shared" si="866"/>
        <v>0</v>
      </c>
      <c r="AR497" s="648">
        <f t="shared" si="866"/>
        <v>0</v>
      </c>
      <c r="AS497" s="648">
        <f t="shared" si="866"/>
        <v>0</v>
      </c>
      <c r="AT497" s="790"/>
      <c r="AU497" s="649">
        <f t="shared" si="866"/>
        <v>0</v>
      </c>
      <c r="AV497" s="790">
        <f t="shared" ref="AV497" si="869">AV457+AV465+AV466+AV467+AV468+AV488+AV469+AV470+AV471+AV479+AV484+AV462+AV476+AV482+AV454+AV459+AV455+AV456+AV460+AV472+AV473+AV480+AV489+AV490+AV491+AV493+AV495+AV494+AV496+AV463+AV486+AV474+AV464+AV477+AV481+AV483+AV485+AV461+AV475+AV492+AV458+AV453+AV478+AV487</f>
        <v>0</v>
      </c>
      <c r="AW497" s="843">
        <f t="shared" si="866"/>
        <v>0</v>
      </c>
      <c r="AX497" s="336">
        <f t="shared" si="866"/>
        <v>0</v>
      </c>
      <c r="AY497" s="337">
        <f t="shared" si="866"/>
        <v>0</v>
      </c>
      <c r="AZ497" s="338">
        <f t="shared" si="866"/>
        <v>0</v>
      </c>
      <c r="BA497" s="339" t="e">
        <f t="shared" si="866"/>
        <v>#DIV/0!</v>
      </c>
      <c r="BB497" s="322">
        <f t="shared" si="866"/>
        <v>0</v>
      </c>
      <c r="BC497" s="337">
        <f t="shared" si="866"/>
        <v>0</v>
      </c>
      <c r="BD497" s="338">
        <f t="shared" si="866"/>
        <v>0</v>
      </c>
      <c r="BE497" s="339" t="e">
        <f t="shared" si="866"/>
        <v>#DIV/0!</v>
      </c>
      <c r="BG497" s="826"/>
      <c r="BH497" s="607"/>
    </row>
    <row r="498" spans="1:66" ht="12.75" customHeight="1" x14ac:dyDescent="0.25">
      <c r="A498" s="226"/>
      <c r="B498" s="207"/>
      <c r="C498" s="254"/>
      <c r="D498" s="300"/>
      <c r="E498" s="276"/>
      <c r="F498" s="300"/>
      <c r="G498" s="696"/>
      <c r="H498" s="887"/>
      <c r="I498" s="444"/>
      <c r="J498" s="393"/>
      <c r="K498" s="404" t="s">
        <v>3768</v>
      </c>
      <c r="L498" s="743">
        <f t="shared" ref="L498:V498" si="870">L449+L497</f>
        <v>0</v>
      </c>
      <c r="M498" s="742">
        <f t="shared" si="870"/>
        <v>0</v>
      </c>
      <c r="N498" s="844">
        <f t="shared" ref="N498:P498" si="871">N449+N497</f>
        <v>0</v>
      </c>
      <c r="O498" s="665">
        <f t="shared" si="871"/>
        <v>0</v>
      </c>
      <c r="P498" s="665">
        <f t="shared" si="871"/>
        <v>0</v>
      </c>
      <c r="Q498" s="638">
        <f t="shared" si="870"/>
        <v>0</v>
      </c>
      <c r="R498" s="130">
        <f t="shared" si="870"/>
        <v>0</v>
      </c>
      <c r="S498" s="130">
        <f t="shared" si="870"/>
        <v>0</v>
      </c>
      <c r="T498" s="130">
        <f t="shared" si="870"/>
        <v>0</v>
      </c>
      <c r="U498" s="130">
        <f t="shared" si="870"/>
        <v>0</v>
      </c>
      <c r="V498" s="130">
        <f t="shared" si="870"/>
        <v>0</v>
      </c>
      <c r="W498" s="665"/>
      <c r="X498" s="130">
        <f>X449+X497</f>
        <v>0</v>
      </c>
      <c r="Y498" s="130">
        <f>Y449+Y497</f>
        <v>0</v>
      </c>
      <c r="Z498" s="130">
        <f>Z449+Z497</f>
        <v>0</v>
      </c>
      <c r="AA498" s="130">
        <f>AA449+AA497</f>
        <v>0</v>
      </c>
      <c r="AB498" s="665"/>
      <c r="AC498" s="130">
        <f t="shared" ref="AC498:AN498" si="872">AC449+AC497</f>
        <v>0</v>
      </c>
      <c r="AD498" s="665">
        <f>AD449+AD497</f>
        <v>0</v>
      </c>
      <c r="AE498" s="845">
        <f>AE449+AE497</f>
        <v>0</v>
      </c>
      <c r="AF498" s="844">
        <f t="shared" ref="AF498:AH498" si="873">AF449+AF497</f>
        <v>0</v>
      </c>
      <c r="AG498" s="665">
        <f t="shared" si="873"/>
        <v>0</v>
      </c>
      <c r="AH498" s="665">
        <f t="shared" si="873"/>
        <v>0</v>
      </c>
      <c r="AI498" s="638">
        <f t="shared" si="872"/>
        <v>0</v>
      </c>
      <c r="AJ498" s="130">
        <f t="shared" si="872"/>
        <v>0</v>
      </c>
      <c r="AK498" s="130">
        <f t="shared" si="872"/>
        <v>0</v>
      </c>
      <c r="AL498" s="130">
        <f t="shared" si="872"/>
        <v>0</v>
      </c>
      <c r="AM498" s="130">
        <f t="shared" si="872"/>
        <v>0</v>
      </c>
      <c r="AN498" s="130">
        <f t="shared" si="872"/>
        <v>0</v>
      </c>
      <c r="AO498" s="665"/>
      <c r="AP498" s="130">
        <f>AP449+AP497</f>
        <v>0</v>
      </c>
      <c r="AQ498" s="130">
        <f>AQ449+AQ497</f>
        <v>0</v>
      </c>
      <c r="AR498" s="130">
        <f>AR449+AR497</f>
        <v>0</v>
      </c>
      <c r="AS498" s="130">
        <f>AS449+AS497</f>
        <v>0</v>
      </c>
      <c r="AT498" s="665"/>
      <c r="AU498" s="130">
        <f t="shared" ref="AU498:BE498" si="874">AU449+AU497</f>
        <v>0</v>
      </c>
      <c r="AV498" s="665">
        <f t="shared" ref="AV498" si="875">AV449+AV497</f>
        <v>0</v>
      </c>
      <c r="AW498" s="845">
        <f t="shared" si="874"/>
        <v>0</v>
      </c>
      <c r="AX498" s="314">
        <f t="shared" si="874"/>
        <v>0</v>
      </c>
      <c r="AY498" s="131">
        <f t="shared" si="874"/>
        <v>0</v>
      </c>
      <c r="AZ498" s="132">
        <f t="shared" si="874"/>
        <v>0</v>
      </c>
      <c r="BA498" s="340" t="e">
        <f t="shared" si="874"/>
        <v>#DIV/0!</v>
      </c>
      <c r="BB498" s="310">
        <f t="shared" si="874"/>
        <v>0</v>
      </c>
      <c r="BC498" s="131">
        <f t="shared" si="874"/>
        <v>0</v>
      </c>
      <c r="BD498" s="132">
        <f t="shared" si="874"/>
        <v>0</v>
      </c>
      <c r="BE498" s="340" t="e">
        <f t="shared" si="874"/>
        <v>#DIV/0!</v>
      </c>
      <c r="BF498" s="40"/>
      <c r="BG498" s="826"/>
      <c r="BH498" s="607"/>
    </row>
    <row r="499" spans="1:66" ht="12.75" customHeight="1" x14ac:dyDescent="0.25">
      <c r="A499" s="222"/>
      <c r="C499" s="116"/>
      <c r="D499" s="620"/>
      <c r="F499" s="117"/>
      <c r="G499" s="690"/>
      <c r="H499" s="878"/>
      <c r="I499" s="397"/>
      <c r="J499" s="380"/>
      <c r="K499" s="405" t="s">
        <v>208</v>
      </c>
      <c r="L499" s="731">
        <v>0</v>
      </c>
      <c r="M499" s="732">
        <v>0</v>
      </c>
      <c r="N499" s="929">
        <v>0</v>
      </c>
      <c r="O499" s="530">
        <v>0</v>
      </c>
      <c r="P499" s="530">
        <v>0</v>
      </c>
      <c r="Q499" s="641">
        <v>0</v>
      </c>
      <c r="R499" s="537">
        <v>0</v>
      </c>
      <c r="S499" s="537">
        <v>0</v>
      </c>
      <c r="T499" s="537">
        <v>0</v>
      </c>
      <c r="U499" s="537">
        <v>0</v>
      </c>
      <c r="V499" s="537">
        <v>0</v>
      </c>
      <c r="W499" s="530"/>
      <c r="X499" s="142">
        <v>0</v>
      </c>
      <c r="Y499" s="142">
        <v>0</v>
      </c>
      <c r="Z499" s="537">
        <v>0</v>
      </c>
      <c r="AA499" s="537">
        <v>0</v>
      </c>
      <c r="AB499" s="530"/>
      <c r="AC499" s="142">
        <v>0</v>
      </c>
      <c r="AD499" s="530">
        <v>0</v>
      </c>
      <c r="AE499" s="842">
        <v>0</v>
      </c>
      <c r="AF499" s="929">
        <v>0</v>
      </c>
      <c r="AG499" s="530">
        <v>0</v>
      </c>
      <c r="AH499" s="530">
        <v>0</v>
      </c>
      <c r="AI499" s="641">
        <v>0</v>
      </c>
      <c r="AJ499" s="537">
        <v>0</v>
      </c>
      <c r="AK499" s="537">
        <v>0</v>
      </c>
      <c r="AL499" s="537">
        <v>0</v>
      </c>
      <c r="AM499" s="537">
        <v>0</v>
      </c>
      <c r="AN499" s="537">
        <v>0</v>
      </c>
      <c r="AO499" s="530"/>
      <c r="AP499" s="142">
        <v>0</v>
      </c>
      <c r="AQ499" s="142">
        <v>0</v>
      </c>
      <c r="AR499" s="537">
        <v>0</v>
      </c>
      <c r="AS499" s="537">
        <v>0</v>
      </c>
      <c r="AT499" s="530"/>
      <c r="AU499" s="142">
        <v>0</v>
      </c>
      <c r="AV499" s="530">
        <v>0</v>
      </c>
      <c r="AW499" s="842">
        <v>0</v>
      </c>
      <c r="AX499" s="115">
        <v>0</v>
      </c>
      <c r="AY499" s="5">
        <v>0</v>
      </c>
      <c r="AZ499" s="5">
        <v>0</v>
      </c>
      <c r="BA499" s="335">
        <v>0</v>
      </c>
      <c r="BB499" s="23">
        <v>0</v>
      </c>
      <c r="BC499" s="5">
        <v>0</v>
      </c>
      <c r="BD499" s="5">
        <v>0</v>
      </c>
      <c r="BE499" s="335">
        <v>0</v>
      </c>
      <c r="BG499" s="826"/>
      <c r="BH499" s="607"/>
    </row>
    <row r="500" spans="1:66" ht="12.75" customHeight="1" x14ac:dyDescent="0.25">
      <c r="A500" s="222"/>
      <c r="C500" s="116"/>
      <c r="D500" s="620"/>
      <c r="F500" s="117"/>
      <c r="G500" s="694"/>
      <c r="H500" s="878"/>
      <c r="I500" s="397"/>
      <c r="J500" s="380"/>
      <c r="K500" s="405" t="s">
        <v>96</v>
      </c>
      <c r="L500" s="731">
        <v>0</v>
      </c>
      <c r="M500" s="732">
        <v>0</v>
      </c>
      <c r="N500" s="929">
        <v>0</v>
      </c>
      <c r="O500" s="530">
        <v>0</v>
      </c>
      <c r="P500" s="530">
        <v>0</v>
      </c>
      <c r="Q500" s="641">
        <v>0</v>
      </c>
      <c r="R500" s="537">
        <v>0</v>
      </c>
      <c r="S500" s="537">
        <v>0</v>
      </c>
      <c r="T500" s="537">
        <v>0</v>
      </c>
      <c r="U500" s="537">
        <v>0</v>
      </c>
      <c r="V500" s="537">
        <v>0</v>
      </c>
      <c r="W500" s="530"/>
      <c r="X500" s="142">
        <v>0</v>
      </c>
      <c r="Y500" s="142">
        <v>0</v>
      </c>
      <c r="Z500" s="537">
        <v>0</v>
      </c>
      <c r="AA500" s="537">
        <v>0</v>
      </c>
      <c r="AB500" s="530"/>
      <c r="AC500" s="142">
        <v>0</v>
      </c>
      <c r="AD500" s="530">
        <v>0</v>
      </c>
      <c r="AE500" s="842">
        <v>0</v>
      </c>
      <c r="AF500" s="929">
        <v>0</v>
      </c>
      <c r="AG500" s="530">
        <v>0</v>
      </c>
      <c r="AH500" s="530">
        <v>0</v>
      </c>
      <c r="AI500" s="641">
        <v>0</v>
      </c>
      <c r="AJ500" s="537">
        <v>0</v>
      </c>
      <c r="AK500" s="537">
        <v>0</v>
      </c>
      <c r="AL500" s="537">
        <v>0</v>
      </c>
      <c r="AM500" s="537">
        <v>0</v>
      </c>
      <c r="AN500" s="537">
        <v>0</v>
      </c>
      <c r="AO500" s="530"/>
      <c r="AP500" s="142">
        <v>0</v>
      </c>
      <c r="AQ500" s="142">
        <v>0</v>
      </c>
      <c r="AR500" s="537">
        <v>0</v>
      </c>
      <c r="AS500" s="537">
        <v>0</v>
      </c>
      <c r="AT500" s="530"/>
      <c r="AU500" s="142">
        <v>0</v>
      </c>
      <c r="AV500" s="530">
        <v>0</v>
      </c>
      <c r="AW500" s="842">
        <v>0</v>
      </c>
      <c r="AX500" s="115">
        <v>0</v>
      </c>
      <c r="AY500" s="5">
        <v>0</v>
      </c>
      <c r="AZ500" s="5">
        <v>0</v>
      </c>
      <c r="BA500" s="335">
        <v>0</v>
      </c>
      <c r="BB500" s="23">
        <v>0</v>
      </c>
      <c r="BC500" s="5">
        <v>0</v>
      </c>
      <c r="BD500" s="5">
        <v>0</v>
      </c>
      <c r="BE500" s="335">
        <v>0</v>
      </c>
      <c r="BG500" s="826"/>
      <c r="BH500" s="607"/>
    </row>
    <row r="501" spans="1:66" ht="12.75" customHeight="1" x14ac:dyDescent="0.25">
      <c r="A501" s="222"/>
      <c r="C501" s="116"/>
      <c r="D501" s="620"/>
      <c r="F501" s="117"/>
      <c r="G501" s="694"/>
      <c r="H501" s="878"/>
      <c r="I501" s="397"/>
      <c r="J501" s="380"/>
      <c r="K501" s="405" t="s">
        <v>209</v>
      </c>
      <c r="L501" s="731">
        <v>0</v>
      </c>
      <c r="M501" s="732">
        <v>0</v>
      </c>
      <c r="N501" s="929">
        <v>0</v>
      </c>
      <c r="O501" s="530">
        <v>0</v>
      </c>
      <c r="P501" s="530">
        <v>0</v>
      </c>
      <c r="Q501" s="641">
        <v>0</v>
      </c>
      <c r="R501" s="537">
        <v>0</v>
      </c>
      <c r="S501" s="537">
        <v>0</v>
      </c>
      <c r="T501" s="537">
        <v>0</v>
      </c>
      <c r="U501" s="537">
        <v>0</v>
      </c>
      <c r="V501" s="537">
        <v>0</v>
      </c>
      <c r="W501" s="530"/>
      <c r="X501" s="142">
        <v>0</v>
      </c>
      <c r="Y501" s="142">
        <v>0</v>
      </c>
      <c r="Z501" s="537">
        <v>0</v>
      </c>
      <c r="AA501" s="537">
        <v>0</v>
      </c>
      <c r="AB501" s="530"/>
      <c r="AC501" s="142">
        <v>0</v>
      </c>
      <c r="AD501" s="530">
        <v>0</v>
      </c>
      <c r="AE501" s="842">
        <v>0</v>
      </c>
      <c r="AF501" s="929">
        <v>0</v>
      </c>
      <c r="AG501" s="530">
        <v>0</v>
      </c>
      <c r="AH501" s="530">
        <v>0</v>
      </c>
      <c r="AI501" s="641">
        <v>0</v>
      </c>
      <c r="AJ501" s="537">
        <v>0</v>
      </c>
      <c r="AK501" s="537">
        <v>0</v>
      </c>
      <c r="AL501" s="537">
        <v>0</v>
      </c>
      <c r="AM501" s="537">
        <v>0</v>
      </c>
      <c r="AN501" s="537">
        <v>0</v>
      </c>
      <c r="AO501" s="530"/>
      <c r="AP501" s="142">
        <v>0</v>
      </c>
      <c r="AQ501" s="142">
        <v>0</v>
      </c>
      <c r="AR501" s="537">
        <v>0</v>
      </c>
      <c r="AS501" s="537">
        <v>0</v>
      </c>
      <c r="AT501" s="530"/>
      <c r="AU501" s="142">
        <v>0</v>
      </c>
      <c r="AV501" s="530">
        <v>0</v>
      </c>
      <c r="AW501" s="842">
        <v>0</v>
      </c>
      <c r="AX501" s="115">
        <v>0</v>
      </c>
      <c r="AY501" s="5">
        <v>0</v>
      </c>
      <c r="AZ501" s="5">
        <v>0</v>
      </c>
      <c r="BA501" s="335">
        <v>0</v>
      </c>
      <c r="BB501" s="23">
        <v>0</v>
      </c>
      <c r="BC501" s="5">
        <v>0</v>
      </c>
      <c r="BD501" s="5">
        <v>0</v>
      </c>
      <c r="BE501" s="335">
        <v>0</v>
      </c>
      <c r="BG501" s="826"/>
      <c r="BH501" s="607"/>
    </row>
    <row r="502" spans="1:66" ht="12.75" customHeight="1" x14ac:dyDescent="0.25">
      <c r="A502" s="222"/>
      <c r="C502" s="116"/>
      <c r="D502" s="620"/>
      <c r="F502" s="117"/>
      <c r="G502" s="694"/>
      <c r="H502" s="878"/>
      <c r="I502" s="397"/>
      <c r="J502" s="380"/>
      <c r="K502" s="405" t="s">
        <v>210</v>
      </c>
      <c r="L502" s="731">
        <v>0</v>
      </c>
      <c r="M502" s="732">
        <v>0</v>
      </c>
      <c r="N502" s="929">
        <v>0</v>
      </c>
      <c r="O502" s="530">
        <v>0</v>
      </c>
      <c r="P502" s="530">
        <v>0</v>
      </c>
      <c r="Q502" s="641">
        <v>0</v>
      </c>
      <c r="R502" s="537">
        <v>0</v>
      </c>
      <c r="S502" s="537">
        <v>0</v>
      </c>
      <c r="T502" s="537">
        <v>0</v>
      </c>
      <c r="U502" s="537">
        <v>0</v>
      </c>
      <c r="V502" s="537">
        <v>0</v>
      </c>
      <c r="W502" s="530"/>
      <c r="X502" s="142">
        <v>0</v>
      </c>
      <c r="Y502" s="142">
        <v>0</v>
      </c>
      <c r="Z502" s="537">
        <v>0</v>
      </c>
      <c r="AA502" s="537">
        <v>0</v>
      </c>
      <c r="AB502" s="530"/>
      <c r="AC502" s="142">
        <v>0</v>
      </c>
      <c r="AD502" s="530">
        <v>0</v>
      </c>
      <c r="AE502" s="842">
        <v>0</v>
      </c>
      <c r="AF502" s="929">
        <v>0</v>
      </c>
      <c r="AG502" s="530">
        <v>0</v>
      </c>
      <c r="AH502" s="530">
        <v>0</v>
      </c>
      <c r="AI502" s="641">
        <v>0</v>
      </c>
      <c r="AJ502" s="537">
        <v>0</v>
      </c>
      <c r="AK502" s="537">
        <v>0</v>
      </c>
      <c r="AL502" s="537">
        <v>0</v>
      </c>
      <c r="AM502" s="537">
        <v>0</v>
      </c>
      <c r="AN502" s="537">
        <v>0</v>
      </c>
      <c r="AO502" s="530"/>
      <c r="AP502" s="142">
        <v>0</v>
      </c>
      <c r="AQ502" s="142">
        <v>0</v>
      </c>
      <c r="AR502" s="537">
        <v>0</v>
      </c>
      <c r="AS502" s="537">
        <v>0</v>
      </c>
      <c r="AT502" s="530"/>
      <c r="AU502" s="142">
        <v>0</v>
      </c>
      <c r="AV502" s="530">
        <v>0</v>
      </c>
      <c r="AW502" s="842">
        <v>0</v>
      </c>
      <c r="AX502" s="115">
        <v>0</v>
      </c>
      <c r="AY502" s="5">
        <v>0</v>
      </c>
      <c r="AZ502" s="5">
        <v>0</v>
      </c>
      <c r="BA502" s="335">
        <v>0</v>
      </c>
      <c r="BB502" s="23">
        <v>0</v>
      </c>
      <c r="BC502" s="5">
        <v>0</v>
      </c>
      <c r="BD502" s="5">
        <v>0</v>
      </c>
      <c r="BE502" s="335">
        <v>0</v>
      </c>
      <c r="BG502" s="826"/>
      <c r="BH502" s="607"/>
    </row>
    <row r="503" spans="1:66" ht="12.75" customHeight="1" x14ac:dyDescent="0.25">
      <c r="A503" s="222"/>
      <c r="C503" s="116"/>
      <c r="D503" s="620"/>
      <c r="F503" s="117"/>
      <c r="G503" s="694"/>
      <c r="H503" s="878"/>
      <c r="I503" s="397"/>
      <c r="J503" s="380"/>
      <c r="K503" s="406" t="s">
        <v>53</v>
      </c>
      <c r="L503" s="731">
        <v>0</v>
      </c>
      <c r="M503" s="732">
        <v>0</v>
      </c>
      <c r="N503" s="929">
        <v>0</v>
      </c>
      <c r="O503" s="530">
        <v>0</v>
      </c>
      <c r="P503" s="530">
        <v>0</v>
      </c>
      <c r="Q503" s="641">
        <v>0</v>
      </c>
      <c r="R503" s="537">
        <v>0</v>
      </c>
      <c r="S503" s="537">
        <v>0</v>
      </c>
      <c r="T503" s="537">
        <v>0</v>
      </c>
      <c r="U503" s="537">
        <v>0</v>
      </c>
      <c r="V503" s="537">
        <v>0</v>
      </c>
      <c r="W503" s="530"/>
      <c r="X503" s="142">
        <v>0</v>
      </c>
      <c r="Y503" s="142">
        <v>0</v>
      </c>
      <c r="Z503" s="537">
        <v>0</v>
      </c>
      <c r="AA503" s="537">
        <v>0</v>
      </c>
      <c r="AB503" s="530"/>
      <c r="AC503" s="142">
        <v>0</v>
      </c>
      <c r="AD503" s="530">
        <v>0</v>
      </c>
      <c r="AE503" s="842">
        <v>0</v>
      </c>
      <c r="AF503" s="929">
        <v>0</v>
      </c>
      <c r="AG503" s="530">
        <v>0</v>
      </c>
      <c r="AH503" s="530">
        <v>0</v>
      </c>
      <c r="AI503" s="641">
        <v>0</v>
      </c>
      <c r="AJ503" s="537">
        <v>0</v>
      </c>
      <c r="AK503" s="537">
        <v>0</v>
      </c>
      <c r="AL503" s="537">
        <v>0</v>
      </c>
      <c r="AM503" s="537">
        <v>0</v>
      </c>
      <c r="AN503" s="537">
        <v>0</v>
      </c>
      <c r="AO503" s="530"/>
      <c r="AP503" s="142">
        <v>0</v>
      </c>
      <c r="AQ503" s="142">
        <v>0</v>
      </c>
      <c r="AR503" s="537">
        <v>0</v>
      </c>
      <c r="AS503" s="537">
        <v>0</v>
      </c>
      <c r="AT503" s="530"/>
      <c r="AU503" s="142">
        <v>0</v>
      </c>
      <c r="AV503" s="530">
        <v>0</v>
      </c>
      <c r="AW503" s="842">
        <v>0</v>
      </c>
      <c r="AX503" s="115">
        <v>0</v>
      </c>
      <c r="AY503" s="5">
        <v>0</v>
      </c>
      <c r="AZ503" s="5">
        <v>0</v>
      </c>
      <c r="BA503" s="335">
        <v>0</v>
      </c>
      <c r="BB503" s="23">
        <v>0</v>
      </c>
      <c r="BC503" s="5">
        <v>0</v>
      </c>
      <c r="BD503" s="5">
        <v>0</v>
      </c>
      <c r="BE503" s="335">
        <v>0</v>
      </c>
      <c r="BG503" s="826"/>
      <c r="BH503" s="607"/>
    </row>
    <row r="504" spans="1:66" ht="12.75" customHeight="1" x14ac:dyDescent="0.25">
      <c r="A504" s="222"/>
      <c r="C504" s="116"/>
      <c r="D504" s="620"/>
      <c r="F504" s="117"/>
      <c r="G504" s="694"/>
      <c r="H504" s="878"/>
      <c r="I504" s="397"/>
      <c r="J504" s="380"/>
      <c r="K504" s="405"/>
      <c r="L504" s="731"/>
      <c r="M504" s="732"/>
      <c r="N504" s="931"/>
      <c r="O504" s="923"/>
      <c r="P504" s="923"/>
      <c r="Q504" s="641"/>
      <c r="R504" s="537"/>
      <c r="S504" s="537"/>
      <c r="T504" s="537"/>
      <c r="U504" s="537"/>
      <c r="V504" s="537"/>
      <c r="W504" s="531"/>
      <c r="X504" s="141"/>
      <c r="Y504" s="141"/>
      <c r="Z504" s="552"/>
      <c r="AA504" s="552"/>
      <c r="AB504" s="531"/>
      <c r="AC504" s="593"/>
      <c r="AD504" s="923"/>
      <c r="AE504" s="846"/>
      <c r="AF504" s="931"/>
      <c r="AG504" s="923"/>
      <c r="AH504" s="923"/>
      <c r="AI504" s="641"/>
      <c r="AJ504" s="537"/>
      <c r="AK504" s="537"/>
      <c r="AL504" s="537"/>
      <c r="AM504" s="537"/>
      <c r="AN504" s="537"/>
      <c r="AO504" s="531"/>
      <c r="AP504" s="141"/>
      <c r="AQ504" s="141"/>
      <c r="AR504" s="552"/>
      <c r="AS504" s="552"/>
      <c r="AT504" s="531"/>
      <c r="AU504" s="593"/>
      <c r="AV504" s="923"/>
      <c r="AW504" s="846"/>
      <c r="AX504" s="115"/>
      <c r="AY504" s="5"/>
      <c r="AZ504" s="5"/>
      <c r="BA504" s="335"/>
      <c r="BC504" s="5"/>
      <c r="BD504" s="5"/>
      <c r="BE504" s="335"/>
      <c r="BG504" s="826"/>
      <c r="BH504" s="607"/>
    </row>
    <row r="505" spans="1:66" ht="12.75" customHeight="1" x14ac:dyDescent="0.25">
      <c r="A505" s="222"/>
      <c r="C505" s="116"/>
      <c r="D505" s="620"/>
      <c r="F505" s="117"/>
      <c r="G505" s="694"/>
      <c r="H505" s="878"/>
      <c r="I505" s="397"/>
      <c r="J505" s="380"/>
      <c r="K505" s="405"/>
      <c r="L505" s="731"/>
      <c r="M505" s="732"/>
      <c r="N505" s="931"/>
      <c r="O505" s="923"/>
      <c r="P505" s="923"/>
      <c r="Q505" s="641"/>
      <c r="R505" s="537"/>
      <c r="S505" s="537"/>
      <c r="T505" s="537"/>
      <c r="U505" s="537"/>
      <c r="V505" s="537"/>
      <c r="W505" s="531"/>
      <c r="X505" s="141"/>
      <c r="Y505" s="141"/>
      <c r="Z505" s="552"/>
      <c r="AA505" s="552"/>
      <c r="AB505" s="531"/>
      <c r="AC505" s="593"/>
      <c r="AD505" s="923"/>
      <c r="AE505" s="846"/>
      <c r="AF505" s="931"/>
      <c r="AG505" s="923"/>
      <c r="AH505" s="923"/>
      <c r="AI505" s="641"/>
      <c r="AJ505" s="537"/>
      <c r="AK505" s="537"/>
      <c r="AL505" s="537"/>
      <c r="AM505" s="537"/>
      <c r="AN505" s="537"/>
      <c r="AO505" s="531"/>
      <c r="AP505" s="141"/>
      <c r="AQ505" s="141"/>
      <c r="AR505" s="552"/>
      <c r="AS505" s="552"/>
      <c r="AT505" s="531"/>
      <c r="AU505" s="593"/>
      <c r="AV505" s="923"/>
      <c r="AW505" s="846"/>
      <c r="AX505" s="115"/>
      <c r="AY505" s="5"/>
      <c r="AZ505" s="5"/>
      <c r="BA505" s="335"/>
      <c r="BC505" s="5"/>
      <c r="BD505" s="5"/>
      <c r="BE505" s="335"/>
      <c r="BG505" s="826"/>
      <c r="BH505" s="607"/>
    </row>
    <row r="506" spans="1:66" ht="12.75" customHeight="1" x14ac:dyDescent="0.25">
      <c r="A506" s="222"/>
      <c r="C506" s="116"/>
      <c r="D506" s="620"/>
      <c r="F506" s="117"/>
      <c r="G506" s="694"/>
      <c r="H506" s="878"/>
      <c r="I506" s="397"/>
      <c r="J506" s="380"/>
      <c r="K506" s="425" t="s">
        <v>6565</v>
      </c>
      <c r="L506" s="731"/>
      <c r="M506" s="732"/>
      <c r="N506" s="931"/>
      <c r="O506" s="923"/>
      <c r="P506" s="923"/>
      <c r="Q506" s="641"/>
      <c r="R506" s="537"/>
      <c r="S506" s="537"/>
      <c r="T506" s="537"/>
      <c r="U506" s="537"/>
      <c r="V506" s="537"/>
      <c r="W506" s="531"/>
      <c r="X506" s="141"/>
      <c r="Y506" s="141"/>
      <c r="Z506" s="552"/>
      <c r="AA506" s="552"/>
      <c r="AB506" s="531"/>
      <c r="AC506" s="593"/>
      <c r="AD506" s="923"/>
      <c r="AE506" s="846"/>
      <c r="AF506" s="931"/>
      <c r="AG506" s="923"/>
      <c r="AH506" s="923"/>
      <c r="AI506" s="641"/>
      <c r="AJ506" s="537"/>
      <c r="AK506" s="537"/>
      <c r="AL506" s="537"/>
      <c r="AM506" s="537"/>
      <c r="AN506" s="537"/>
      <c r="AO506" s="531"/>
      <c r="AP506" s="141"/>
      <c r="AQ506" s="141"/>
      <c r="AR506" s="552"/>
      <c r="AS506" s="552"/>
      <c r="AT506" s="531"/>
      <c r="AU506" s="593"/>
      <c r="AV506" s="923"/>
      <c r="AW506" s="846"/>
      <c r="AX506" s="115"/>
      <c r="AY506" s="5"/>
      <c r="AZ506" s="5"/>
      <c r="BA506" s="335"/>
      <c r="BC506" s="5"/>
      <c r="BD506" s="5"/>
      <c r="BE506" s="335"/>
      <c r="BG506" s="826"/>
      <c r="BH506" s="607"/>
    </row>
    <row r="507" spans="1:66" ht="20.399999999999999" x14ac:dyDescent="0.25">
      <c r="A507" s="222"/>
      <c r="C507" s="116"/>
      <c r="D507" s="620"/>
      <c r="F507" s="117"/>
      <c r="G507" s="694"/>
      <c r="H507" s="878"/>
      <c r="I507" s="397"/>
      <c r="J507" s="380"/>
      <c r="K507" s="426" t="s">
        <v>3866</v>
      </c>
      <c r="L507" s="731"/>
      <c r="M507" s="732"/>
      <c r="N507" s="931"/>
      <c r="O507" s="923"/>
      <c r="P507" s="923"/>
      <c r="Q507" s="641"/>
      <c r="R507" s="537"/>
      <c r="S507" s="537"/>
      <c r="T507" s="537"/>
      <c r="U507" s="537"/>
      <c r="V507" s="537"/>
      <c r="W507" s="531"/>
      <c r="X507" s="141"/>
      <c r="Y507" s="141"/>
      <c r="Z507" s="552"/>
      <c r="AA507" s="552"/>
      <c r="AB507" s="531"/>
      <c r="AC507" s="593"/>
      <c r="AD507" s="923"/>
      <c r="AE507" s="846"/>
      <c r="AF507" s="931"/>
      <c r="AG507" s="923"/>
      <c r="AH507" s="923"/>
      <c r="AI507" s="641"/>
      <c r="AJ507" s="537"/>
      <c r="AK507" s="537"/>
      <c r="AL507" s="537"/>
      <c r="AM507" s="537"/>
      <c r="AN507" s="537"/>
      <c r="AO507" s="531"/>
      <c r="AP507" s="141"/>
      <c r="AQ507" s="141"/>
      <c r="AR507" s="552"/>
      <c r="AS507" s="552"/>
      <c r="AT507" s="531"/>
      <c r="AU507" s="593"/>
      <c r="AV507" s="923"/>
      <c r="AW507" s="846"/>
      <c r="AX507" s="115"/>
      <c r="AY507" s="5"/>
      <c r="AZ507" s="5"/>
      <c r="BA507" s="335"/>
      <c r="BC507" s="5"/>
      <c r="BD507" s="5"/>
      <c r="BE507" s="335"/>
      <c r="BG507" s="826"/>
      <c r="BH507" s="607"/>
    </row>
    <row r="508" spans="1:66" ht="12.75" customHeight="1" x14ac:dyDescent="0.25">
      <c r="A508" s="222"/>
      <c r="C508" s="116"/>
      <c r="D508" s="620"/>
      <c r="F508" s="117"/>
      <c r="G508" s="694"/>
      <c r="H508" s="878"/>
      <c r="I508" s="397"/>
      <c r="J508" s="380"/>
      <c r="K508" s="408"/>
      <c r="L508" s="731"/>
      <c r="M508" s="732"/>
      <c r="N508" s="931"/>
      <c r="O508" s="923"/>
      <c r="P508" s="923"/>
      <c r="Q508" s="641"/>
      <c r="R508" s="537"/>
      <c r="S508" s="537"/>
      <c r="T508" s="537"/>
      <c r="U508" s="537"/>
      <c r="V508" s="537"/>
      <c r="W508" s="531"/>
      <c r="X508" s="141"/>
      <c r="Y508" s="141"/>
      <c r="Z508" s="552"/>
      <c r="AA508" s="552"/>
      <c r="AB508" s="531"/>
      <c r="AC508" s="593"/>
      <c r="AD508" s="923"/>
      <c r="AE508" s="846"/>
      <c r="AF508" s="931"/>
      <c r="AG508" s="923"/>
      <c r="AH508" s="923"/>
      <c r="AI508" s="641"/>
      <c r="AJ508" s="537"/>
      <c r="AK508" s="537"/>
      <c r="AL508" s="537"/>
      <c r="AM508" s="537"/>
      <c r="AN508" s="537"/>
      <c r="AO508" s="531"/>
      <c r="AP508" s="141"/>
      <c r="AQ508" s="141"/>
      <c r="AR508" s="552"/>
      <c r="AS508" s="552"/>
      <c r="AT508" s="531"/>
      <c r="AU508" s="593"/>
      <c r="AV508" s="923"/>
      <c r="AW508" s="846"/>
      <c r="AX508" s="115"/>
      <c r="AY508" s="5"/>
      <c r="AZ508" s="5"/>
      <c r="BA508" s="335"/>
      <c r="BC508" s="5"/>
      <c r="BD508" s="5"/>
      <c r="BE508" s="335"/>
      <c r="BG508" s="826"/>
      <c r="BH508" s="607"/>
    </row>
    <row r="509" spans="1:66" ht="35.1" customHeight="1" x14ac:dyDescent="0.25">
      <c r="A509" s="222" t="s">
        <v>39</v>
      </c>
      <c r="B509" s="112">
        <v>10</v>
      </c>
      <c r="C509" s="116" t="s">
        <v>149</v>
      </c>
      <c r="D509" s="620">
        <v>1000</v>
      </c>
      <c r="E509" s="278"/>
      <c r="F509" s="116">
        <v>19</v>
      </c>
      <c r="G509" s="700" t="s">
        <v>5613</v>
      </c>
      <c r="H509" s="878" t="str">
        <f t="shared" si="845"/>
        <v>122</v>
      </c>
      <c r="I509" s="585">
        <v>81211000</v>
      </c>
      <c r="J509" s="380" t="s">
        <v>4123</v>
      </c>
      <c r="K509" s="510" t="s">
        <v>4124</v>
      </c>
      <c r="L509" s="735">
        <v>0</v>
      </c>
      <c r="M509" s="736">
        <v>0</v>
      </c>
      <c r="N509" s="931"/>
      <c r="O509" s="530">
        <f t="shared" ref="O509:O541" si="876">IF(N509&gt;L509,"0 ",N509-L509)</f>
        <v>0</v>
      </c>
      <c r="P509" s="530">
        <f t="shared" ref="P509:P541" si="877">IF(N509&lt;L509,"0 ",N509-L509)</f>
        <v>0</v>
      </c>
      <c r="Q509" s="646"/>
      <c r="R509" s="536"/>
      <c r="S509" s="536"/>
      <c r="T509" s="536"/>
      <c r="U509" s="536"/>
      <c r="V509" s="536"/>
      <c r="W509" s="683" t="str">
        <f t="shared" ref="W509:W541" si="878">IF(SUM(Q509:V509)=X509,"OK",SUM(Q509:V509)-X509)</f>
        <v>OK</v>
      </c>
      <c r="X509" s="141"/>
      <c r="Y509" s="141"/>
      <c r="Z509" s="552"/>
      <c r="AA509" s="552"/>
      <c r="AB509" s="683" t="str">
        <f t="shared" ref="AB509:AB541" si="879">IF(SUM(Z509:AA509)=AC509,"OK",SUM(Z509:AA509)-AC509)</f>
        <v>OK</v>
      </c>
      <c r="AC509" s="593"/>
      <c r="AD509" s="530">
        <f t="shared" ref="AD509:AD541" si="880">X509+Y509+AC509</f>
        <v>0</v>
      </c>
      <c r="AE509" s="842">
        <f t="shared" ref="AE509:AE541" si="881">N509+AD509</f>
        <v>0</v>
      </c>
      <c r="AF509" s="931"/>
      <c r="AG509" s="530">
        <f t="shared" ref="AG509:AG541" si="882">IF(AF509&gt;M509,"0 ",AF509-M509)</f>
        <v>0</v>
      </c>
      <c r="AH509" s="530">
        <f t="shared" ref="AH509:AH541" si="883">IF(AF509&lt;M509,"0 ",AF509-M509)</f>
        <v>0</v>
      </c>
      <c r="AI509" s="641"/>
      <c r="AJ509" s="537"/>
      <c r="AK509" s="537"/>
      <c r="AL509" s="537"/>
      <c r="AM509" s="537"/>
      <c r="AN509" s="537"/>
      <c r="AO509" s="683" t="str">
        <f t="shared" ref="AO509:AO541" si="884">IF(SUM(AI509:AN509)=AP509,"OK",SUM(AI509:AN509)-AP509)</f>
        <v>OK</v>
      </c>
      <c r="AP509" s="141"/>
      <c r="AQ509" s="141"/>
      <c r="AR509" s="552"/>
      <c r="AS509" s="552"/>
      <c r="AT509" s="683" t="str">
        <f t="shared" ref="AT509:AT541" si="885">IF(SUM(AR509:AS509)=AU509,"OK",SUM(AR509:AS509)-AU509)</f>
        <v>OK</v>
      </c>
      <c r="AU509" s="593"/>
      <c r="AV509" s="530">
        <f t="shared" ref="AV509:AV541" si="886">AP509+AQ509+AU509</f>
        <v>0</v>
      </c>
      <c r="AW509" s="842">
        <f t="shared" ref="AW509:AW541" si="887">AF509+AV509</f>
        <v>0</v>
      </c>
      <c r="AX509" s="115">
        <f t="shared" ref="AX509:AX541" si="888">L509</f>
        <v>0</v>
      </c>
      <c r="AY509" s="5">
        <f t="shared" ref="AY509:AY541" si="889">AE509</f>
        <v>0</v>
      </c>
      <c r="AZ509" s="7">
        <f t="shared" ref="AZ509:AZ516" si="890">AY509-AX509</f>
        <v>0</v>
      </c>
      <c r="BA509" s="335" t="e">
        <f>AZ509/AX509</f>
        <v>#DIV/0!</v>
      </c>
      <c r="BB509" s="23">
        <f t="shared" ref="BB509:BB541" si="891">M509</f>
        <v>0</v>
      </c>
      <c r="BC509" s="5">
        <f>AW509</f>
        <v>0</v>
      </c>
      <c r="BD509" s="7">
        <f t="shared" ref="BD509:BD516" si="892">BC509-BB509</f>
        <v>0</v>
      </c>
      <c r="BE509" s="335" t="e">
        <f>BD509/BB509</f>
        <v>#DIV/0!</v>
      </c>
      <c r="BG509" s="826" t="str">
        <f t="shared" ref="BG509:BG541" si="893">RIGHT(LEFT(I509,3),2)&amp;"."&amp;RIGHT(LEFT(I509,5),2)</f>
        <v>12.11</v>
      </c>
      <c r="BH509" s="607" t="b">
        <f>COUNTIF('Codes SEC'!$B$2:$B$250,Ministres!BG509)&gt;0</f>
        <v>1</v>
      </c>
    </row>
    <row r="510" spans="1:66" ht="35.1" customHeight="1" x14ac:dyDescent="0.25">
      <c r="A510" s="21" t="s">
        <v>39</v>
      </c>
      <c r="B510" s="583">
        <v>10</v>
      </c>
      <c r="C510" s="120" t="s">
        <v>196</v>
      </c>
      <c r="D510" s="620">
        <v>1000</v>
      </c>
      <c r="E510" s="584"/>
      <c r="F510" s="120">
        <v>19</v>
      </c>
      <c r="G510" s="700" t="s">
        <v>5613</v>
      </c>
      <c r="H510" s="890" t="str">
        <f t="shared" si="845"/>
        <v>122</v>
      </c>
      <c r="I510" s="585">
        <v>81211000</v>
      </c>
      <c r="J510" s="380" t="s">
        <v>4227</v>
      </c>
      <c r="K510" s="422" t="s">
        <v>4228</v>
      </c>
      <c r="L510" s="726">
        <v>0</v>
      </c>
      <c r="M510" s="727">
        <v>0</v>
      </c>
      <c r="N510" s="931"/>
      <c r="O510" s="530">
        <f t="shared" si="876"/>
        <v>0</v>
      </c>
      <c r="P510" s="530">
        <f t="shared" si="877"/>
        <v>0</v>
      </c>
      <c r="Q510" s="646"/>
      <c r="R510" s="536"/>
      <c r="S510" s="536"/>
      <c r="T510" s="536"/>
      <c r="U510" s="536"/>
      <c r="V510" s="536"/>
      <c r="W510" s="683" t="str">
        <f t="shared" si="878"/>
        <v>OK</v>
      </c>
      <c r="X510" s="141"/>
      <c r="Y510" s="141"/>
      <c r="Z510" s="552"/>
      <c r="AA510" s="552"/>
      <c r="AB510" s="683" t="str">
        <f t="shared" si="879"/>
        <v>OK</v>
      </c>
      <c r="AC510" s="593"/>
      <c r="AD510" s="530">
        <f t="shared" si="880"/>
        <v>0</v>
      </c>
      <c r="AE510" s="842">
        <f t="shared" si="881"/>
        <v>0</v>
      </c>
      <c r="AF510" s="931"/>
      <c r="AG510" s="530">
        <f t="shared" si="882"/>
        <v>0</v>
      </c>
      <c r="AH510" s="530">
        <f t="shared" si="883"/>
        <v>0</v>
      </c>
      <c r="AI510" s="641"/>
      <c r="AJ510" s="537"/>
      <c r="AK510" s="537"/>
      <c r="AL510" s="537"/>
      <c r="AM510" s="537"/>
      <c r="AN510" s="537"/>
      <c r="AO510" s="683" t="str">
        <f t="shared" si="884"/>
        <v>OK</v>
      </c>
      <c r="AP510" s="141"/>
      <c r="AQ510" s="141"/>
      <c r="AR510" s="552"/>
      <c r="AS510" s="552"/>
      <c r="AT510" s="683" t="str">
        <f t="shared" si="885"/>
        <v>OK</v>
      </c>
      <c r="AU510" s="593"/>
      <c r="AV510" s="530">
        <f t="shared" si="886"/>
        <v>0</v>
      </c>
      <c r="AW510" s="842">
        <f t="shared" si="887"/>
        <v>0</v>
      </c>
      <c r="AX510" s="115">
        <f t="shared" si="888"/>
        <v>0</v>
      </c>
      <c r="AY510" s="5">
        <f t="shared" si="889"/>
        <v>0</v>
      </c>
      <c r="AZ510" s="7">
        <f t="shared" si="890"/>
        <v>0</v>
      </c>
      <c r="BA510" s="335" t="e">
        <f t="shared" ref="BA510:BA516" si="894">AZ510/AX510</f>
        <v>#DIV/0!</v>
      </c>
      <c r="BB510" s="23">
        <f t="shared" si="891"/>
        <v>0</v>
      </c>
      <c r="BC510" s="5">
        <f t="shared" ref="BC510:BC516" si="895">AW510</f>
        <v>0</v>
      </c>
      <c r="BD510" s="7">
        <f t="shared" si="892"/>
        <v>0</v>
      </c>
      <c r="BE510" s="335" t="e">
        <f t="shared" ref="BE510:BE516" si="896">BD510/BB510</f>
        <v>#DIV/0!</v>
      </c>
      <c r="BG510" s="826" t="str">
        <f t="shared" si="893"/>
        <v>12.11</v>
      </c>
      <c r="BH510" s="607" t="b">
        <f>COUNTIF('Codes SEC'!$B$2:$B$250,Ministres!BG510)&gt;0</f>
        <v>1</v>
      </c>
    </row>
    <row r="511" spans="1:66" s="4" customFormat="1" ht="35.1" customHeight="1" x14ac:dyDescent="0.25">
      <c r="A511" s="222" t="s">
        <v>39</v>
      </c>
      <c r="B511" s="583">
        <v>10</v>
      </c>
      <c r="C511" s="120" t="s">
        <v>196</v>
      </c>
      <c r="D511" s="620">
        <v>1000</v>
      </c>
      <c r="E511" s="32"/>
      <c r="F511" s="117">
        <v>19</v>
      </c>
      <c r="G511" s="700" t="s">
        <v>5613</v>
      </c>
      <c r="H511" s="878" t="str">
        <f t="shared" si="845"/>
        <v>122</v>
      </c>
      <c r="I511" s="397">
        <v>81211000</v>
      </c>
      <c r="J511" s="380" t="s">
        <v>4451</v>
      </c>
      <c r="K511" s="494" t="s">
        <v>4452</v>
      </c>
      <c r="L511" s="726">
        <v>0</v>
      </c>
      <c r="M511" s="727">
        <v>0</v>
      </c>
      <c r="N511" s="931"/>
      <c r="O511" s="530">
        <f t="shared" si="876"/>
        <v>0</v>
      </c>
      <c r="P511" s="530">
        <f t="shared" si="877"/>
        <v>0</v>
      </c>
      <c r="Q511" s="646"/>
      <c r="R511" s="536"/>
      <c r="S511" s="536"/>
      <c r="T511" s="536"/>
      <c r="U511" s="536"/>
      <c r="V511" s="536"/>
      <c r="W511" s="683" t="str">
        <f t="shared" si="878"/>
        <v>OK</v>
      </c>
      <c r="X511" s="141"/>
      <c r="Y511" s="141"/>
      <c r="Z511" s="552"/>
      <c r="AA511" s="552"/>
      <c r="AB511" s="683" t="str">
        <f t="shared" si="879"/>
        <v>OK</v>
      </c>
      <c r="AC511" s="593"/>
      <c r="AD511" s="530">
        <f t="shared" si="880"/>
        <v>0</v>
      </c>
      <c r="AE511" s="842">
        <f t="shared" si="881"/>
        <v>0</v>
      </c>
      <c r="AF511" s="931"/>
      <c r="AG511" s="530">
        <f t="shared" si="882"/>
        <v>0</v>
      </c>
      <c r="AH511" s="530">
        <f t="shared" si="883"/>
        <v>0</v>
      </c>
      <c r="AI511" s="641"/>
      <c r="AJ511" s="537"/>
      <c r="AK511" s="537"/>
      <c r="AL511" s="537"/>
      <c r="AM511" s="537"/>
      <c r="AN511" s="537"/>
      <c r="AO511" s="683" t="str">
        <f t="shared" si="884"/>
        <v>OK</v>
      </c>
      <c r="AP511" s="141"/>
      <c r="AQ511" s="141"/>
      <c r="AR511" s="552"/>
      <c r="AS511" s="552"/>
      <c r="AT511" s="683" t="str">
        <f t="shared" si="885"/>
        <v>OK</v>
      </c>
      <c r="AU511" s="593"/>
      <c r="AV511" s="530">
        <f t="shared" si="886"/>
        <v>0</v>
      </c>
      <c r="AW511" s="842">
        <f t="shared" si="887"/>
        <v>0</v>
      </c>
      <c r="AX511" s="115">
        <f t="shared" si="888"/>
        <v>0</v>
      </c>
      <c r="AY511" s="5">
        <f t="shared" si="889"/>
        <v>0</v>
      </c>
      <c r="AZ511" s="7">
        <f t="shared" si="890"/>
        <v>0</v>
      </c>
      <c r="BA511" s="335" t="e">
        <f t="shared" si="894"/>
        <v>#DIV/0!</v>
      </c>
      <c r="BB511" s="23">
        <f t="shared" si="891"/>
        <v>0</v>
      </c>
      <c r="BC511" s="5">
        <f t="shared" si="895"/>
        <v>0</v>
      </c>
      <c r="BD511" s="7">
        <f t="shared" si="892"/>
        <v>0</v>
      </c>
      <c r="BE511" s="335" t="e">
        <f t="shared" si="896"/>
        <v>#DIV/0!</v>
      </c>
      <c r="BF511" s="41"/>
      <c r="BG511" s="826" t="str">
        <f t="shared" si="893"/>
        <v>12.11</v>
      </c>
      <c r="BH511" s="607" t="b">
        <f>COUNTIF('Codes SEC'!$B$2:$B$250,Ministres!BG511)&gt;0</f>
        <v>1</v>
      </c>
      <c r="BI511" s="41"/>
      <c r="BJ511" s="41"/>
      <c r="BK511" s="41"/>
      <c r="BL511" s="41"/>
      <c r="BM511" s="41"/>
      <c r="BN511" s="41"/>
    </row>
    <row r="512" spans="1:66" s="4" customFormat="1" ht="35.1" customHeight="1" x14ac:dyDescent="0.25">
      <c r="A512" s="222" t="s">
        <v>39</v>
      </c>
      <c r="B512" s="583">
        <v>10</v>
      </c>
      <c r="C512" s="120" t="s">
        <v>196</v>
      </c>
      <c r="D512" s="620">
        <v>1000</v>
      </c>
      <c r="E512" s="32"/>
      <c r="F512" s="117">
        <v>19</v>
      </c>
      <c r="G512" s="700" t="s">
        <v>5613</v>
      </c>
      <c r="H512" s="878" t="str">
        <f t="shared" si="845"/>
        <v>122</v>
      </c>
      <c r="I512" s="397">
        <v>81221000</v>
      </c>
      <c r="J512" s="380" t="s">
        <v>4547</v>
      </c>
      <c r="K512" s="494" t="s">
        <v>4556</v>
      </c>
      <c r="L512" s="726">
        <v>0</v>
      </c>
      <c r="M512" s="727">
        <v>0</v>
      </c>
      <c r="N512" s="931"/>
      <c r="O512" s="530">
        <f t="shared" si="876"/>
        <v>0</v>
      </c>
      <c r="P512" s="530">
        <f t="shared" si="877"/>
        <v>0</v>
      </c>
      <c r="Q512" s="646"/>
      <c r="R512" s="536"/>
      <c r="S512" s="536"/>
      <c r="T512" s="536"/>
      <c r="U512" s="536"/>
      <c r="V512" s="536"/>
      <c r="W512" s="683" t="str">
        <f>IF(SUM(Q512:V512)=X512,"OK",SUM(Q512:V512)-X512)</f>
        <v>OK</v>
      </c>
      <c r="X512" s="141"/>
      <c r="Y512" s="141"/>
      <c r="Z512" s="552"/>
      <c r="AA512" s="552"/>
      <c r="AB512" s="683" t="str">
        <f>IF(SUM(Z512:AA512)=AC512,"OK",SUM(Z512:AA512)-AC512)</f>
        <v>OK</v>
      </c>
      <c r="AC512" s="593"/>
      <c r="AD512" s="530">
        <f t="shared" si="880"/>
        <v>0</v>
      </c>
      <c r="AE512" s="842">
        <f t="shared" si="881"/>
        <v>0</v>
      </c>
      <c r="AF512" s="931"/>
      <c r="AG512" s="530">
        <f t="shared" si="882"/>
        <v>0</v>
      </c>
      <c r="AH512" s="530">
        <f t="shared" si="883"/>
        <v>0</v>
      </c>
      <c r="AI512" s="641"/>
      <c r="AJ512" s="537"/>
      <c r="AK512" s="537"/>
      <c r="AL512" s="537"/>
      <c r="AM512" s="537"/>
      <c r="AN512" s="537"/>
      <c r="AO512" s="683" t="str">
        <f>IF(SUM(AI512:AN512)=AP512,"OK",SUM(AI512:AN512)-AP512)</f>
        <v>OK</v>
      </c>
      <c r="AP512" s="141"/>
      <c r="AQ512" s="141"/>
      <c r="AR512" s="552"/>
      <c r="AS512" s="552"/>
      <c r="AT512" s="683" t="str">
        <f>IF(SUM(AR512:AS512)=AU512,"OK",SUM(AR512:AS512)-AU512)</f>
        <v>OK</v>
      </c>
      <c r="AU512" s="593"/>
      <c r="AV512" s="530">
        <f t="shared" si="886"/>
        <v>0</v>
      </c>
      <c r="AW512" s="842">
        <f t="shared" si="887"/>
        <v>0</v>
      </c>
      <c r="AX512" s="115">
        <f t="shared" si="888"/>
        <v>0</v>
      </c>
      <c r="AY512" s="5">
        <f t="shared" si="889"/>
        <v>0</v>
      </c>
      <c r="AZ512" s="7">
        <f>AY512-AX512</f>
        <v>0</v>
      </c>
      <c r="BA512" s="335" t="e">
        <f>AZ512/AX512</f>
        <v>#DIV/0!</v>
      </c>
      <c r="BB512" s="23">
        <f t="shared" si="891"/>
        <v>0</v>
      </c>
      <c r="BC512" s="5">
        <f>AW512</f>
        <v>0</v>
      </c>
      <c r="BD512" s="7">
        <f>BC512-BB512</f>
        <v>0</v>
      </c>
      <c r="BE512" s="335" t="e">
        <f>BD512/BB512</f>
        <v>#DIV/0!</v>
      </c>
      <c r="BF512" s="41"/>
      <c r="BG512" s="826" t="str">
        <f t="shared" si="893"/>
        <v>12.21</v>
      </c>
      <c r="BH512" s="607" t="b">
        <f>COUNTIF('Codes SEC'!$B$2:$B$250,Ministres!BG512)&gt;0</f>
        <v>1</v>
      </c>
      <c r="BI512" s="41"/>
      <c r="BJ512" s="41"/>
      <c r="BK512" s="41"/>
      <c r="BL512" s="41"/>
      <c r="BM512" s="41"/>
      <c r="BN512" s="41"/>
    </row>
    <row r="513" spans="1:66" ht="35.1" customHeight="1" x14ac:dyDescent="0.25">
      <c r="A513" s="222" t="s">
        <v>39</v>
      </c>
      <c r="B513" s="112" t="s">
        <v>5018</v>
      </c>
      <c r="C513" s="120" t="s">
        <v>149</v>
      </c>
      <c r="D513" s="620">
        <v>1000</v>
      </c>
      <c r="E513" s="278"/>
      <c r="F513" s="116">
        <v>19</v>
      </c>
      <c r="G513" s="700" t="s">
        <v>5613</v>
      </c>
      <c r="H513" s="888" t="str">
        <f t="shared" si="845"/>
        <v>122</v>
      </c>
      <c r="I513" s="580">
        <v>81221000</v>
      </c>
      <c r="J513" s="689" t="s">
        <v>5372</v>
      </c>
      <c r="K513" s="411" t="s">
        <v>5373</v>
      </c>
      <c r="L513" s="733">
        <v>0</v>
      </c>
      <c r="M513" s="734">
        <v>0</v>
      </c>
      <c r="N513" s="931"/>
      <c r="O513" s="530">
        <f t="shared" si="876"/>
        <v>0</v>
      </c>
      <c r="P513" s="530">
        <f t="shared" si="877"/>
        <v>0</v>
      </c>
      <c r="Q513" s="646"/>
      <c r="R513" s="536"/>
      <c r="S513" s="536"/>
      <c r="T513" s="536"/>
      <c r="U513" s="536"/>
      <c r="V513" s="536"/>
      <c r="W513" s="683" t="str">
        <f>IF(SUM(Q513:V513)=X513,"OK",SUM(Q513:V513)-X513)</f>
        <v>OK</v>
      </c>
      <c r="X513" s="141"/>
      <c r="Y513" s="141"/>
      <c r="Z513" s="552"/>
      <c r="AA513" s="552"/>
      <c r="AB513" s="683" t="str">
        <f>IF(SUM(Z513:AA513)=AC513,"OK",SUM(Z513:AA513)-AC513)</f>
        <v>OK</v>
      </c>
      <c r="AC513" s="593"/>
      <c r="AD513" s="530">
        <f t="shared" si="880"/>
        <v>0</v>
      </c>
      <c r="AE513" s="842">
        <f t="shared" si="881"/>
        <v>0</v>
      </c>
      <c r="AF513" s="931"/>
      <c r="AG513" s="530">
        <f t="shared" si="882"/>
        <v>0</v>
      </c>
      <c r="AH513" s="530">
        <f t="shared" si="883"/>
        <v>0</v>
      </c>
      <c r="AI513" s="641"/>
      <c r="AJ513" s="537"/>
      <c r="AK513" s="537"/>
      <c r="AL513" s="537"/>
      <c r="AM513" s="537"/>
      <c r="AN513" s="537"/>
      <c r="AO513" s="683" t="str">
        <f>IF(SUM(AI513:AN513)=AP513,"OK",SUM(AI513:AN513)-AP513)</f>
        <v>OK</v>
      </c>
      <c r="AP513" s="141"/>
      <c r="AQ513" s="141"/>
      <c r="AR513" s="552"/>
      <c r="AS513" s="552"/>
      <c r="AT513" s="683" t="str">
        <f>IF(SUM(AR513:AS513)=AU513,"OK",SUM(AR513:AS513)-AU513)</f>
        <v>OK</v>
      </c>
      <c r="AU513" s="593"/>
      <c r="AV513" s="530">
        <f t="shared" si="886"/>
        <v>0</v>
      </c>
      <c r="AW513" s="842">
        <f t="shared" si="887"/>
        <v>0</v>
      </c>
      <c r="AX513" s="115">
        <f t="shared" si="888"/>
        <v>0</v>
      </c>
      <c r="AY513" s="5">
        <f t="shared" si="889"/>
        <v>0</v>
      </c>
      <c r="AZ513" s="7">
        <f>AY513-AX513</f>
        <v>0</v>
      </c>
      <c r="BA513" s="335" t="e">
        <f>AZ513/AX513</f>
        <v>#DIV/0!</v>
      </c>
      <c r="BB513" s="23">
        <f t="shared" si="891"/>
        <v>0</v>
      </c>
      <c r="BC513" s="5">
        <f>AW513</f>
        <v>0</v>
      </c>
      <c r="BD513" s="7">
        <f>BC513-BB513</f>
        <v>0</v>
      </c>
      <c r="BE513" s="335" t="e">
        <f>BD513/BB513</f>
        <v>#DIV/0!</v>
      </c>
      <c r="BG513" s="826" t="str">
        <f t="shared" si="893"/>
        <v>12.21</v>
      </c>
      <c r="BH513" s="607" t="b">
        <f>COUNTIF('Codes SEC'!$B$2:$B$250,Ministres!BG513)&gt;0</f>
        <v>1</v>
      </c>
    </row>
    <row r="514" spans="1:66" s="4" customFormat="1" ht="35.1" customHeight="1" x14ac:dyDescent="0.25">
      <c r="A514" s="222" t="s">
        <v>39</v>
      </c>
      <c r="B514" s="583">
        <v>10</v>
      </c>
      <c r="C514" s="120" t="s">
        <v>196</v>
      </c>
      <c r="D514" s="620">
        <v>1000</v>
      </c>
      <c r="E514" s="32"/>
      <c r="F514" s="117">
        <v>19</v>
      </c>
      <c r="G514" s="700" t="s">
        <v>5613</v>
      </c>
      <c r="H514" s="878" t="str">
        <f t="shared" si="845"/>
        <v>122</v>
      </c>
      <c r="I514" s="397">
        <v>81410000</v>
      </c>
      <c r="J514" s="380" t="s">
        <v>4453</v>
      </c>
      <c r="K514" s="494" t="s">
        <v>4454</v>
      </c>
      <c r="L514" s="726">
        <v>0</v>
      </c>
      <c r="M514" s="727">
        <v>0</v>
      </c>
      <c r="N514" s="931"/>
      <c r="O514" s="530">
        <f t="shared" si="876"/>
        <v>0</v>
      </c>
      <c r="P514" s="530">
        <f t="shared" si="877"/>
        <v>0</v>
      </c>
      <c r="Q514" s="646"/>
      <c r="R514" s="536"/>
      <c r="S514" s="536"/>
      <c r="T514" s="536"/>
      <c r="U514" s="536"/>
      <c r="V514" s="536"/>
      <c r="W514" s="683" t="str">
        <f t="shared" si="878"/>
        <v>OK</v>
      </c>
      <c r="X514" s="141"/>
      <c r="Y514" s="141"/>
      <c r="Z514" s="552"/>
      <c r="AA514" s="552"/>
      <c r="AB514" s="683" t="str">
        <f t="shared" si="879"/>
        <v>OK</v>
      </c>
      <c r="AC514" s="593"/>
      <c r="AD514" s="530">
        <f t="shared" si="880"/>
        <v>0</v>
      </c>
      <c r="AE514" s="842">
        <f t="shared" si="881"/>
        <v>0</v>
      </c>
      <c r="AF514" s="931"/>
      <c r="AG514" s="530">
        <f t="shared" si="882"/>
        <v>0</v>
      </c>
      <c r="AH514" s="530">
        <f t="shared" si="883"/>
        <v>0</v>
      </c>
      <c r="AI514" s="641"/>
      <c r="AJ514" s="537"/>
      <c r="AK514" s="537"/>
      <c r="AL514" s="537"/>
      <c r="AM514" s="537"/>
      <c r="AN514" s="537"/>
      <c r="AO514" s="683" t="str">
        <f t="shared" si="884"/>
        <v>OK</v>
      </c>
      <c r="AP514" s="141"/>
      <c r="AQ514" s="141"/>
      <c r="AR514" s="552"/>
      <c r="AS514" s="552"/>
      <c r="AT514" s="683" t="str">
        <f t="shared" si="885"/>
        <v>OK</v>
      </c>
      <c r="AU514" s="593"/>
      <c r="AV514" s="530">
        <f t="shared" si="886"/>
        <v>0</v>
      </c>
      <c r="AW514" s="842">
        <f t="shared" si="887"/>
        <v>0</v>
      </c>
      <c r="AX514" s="115">
        <f t="shared" si="888"/>
        <v>0</v>
      </c>
      <c r="AY514" s="5">
        <f t="shared" si="889"/>
        <v>0</v>
      </c>
      <c r="AZ514" s="7">
        <f t="shared" si="890"/>
        <v>0</v>
      </c>
      <c r="BA514" s="335" t="e">
        <f t="shared" si="894"/>
        <v>#DIV/0!</v>
      </c>
      <c r="BB514" s="23">
        <f t="shared" si="891"/>
        <v>0</v>
      </c>
      <c r="BC514" s="5">
        <f t="shared" si="895"/>
        <v>0</v>
      </c>
      <c r="BD514" s="7">
        <f t="shared" si="892"/>
        <v>0</v>
      </c>
      <c r="BE514" s="335" t="e">
        <f t="shared" si="896"/>
        <v>#DIV/0!</v>
      </c>
      <c r="BF514" s="41"/>
      <c r="BG514" s="826" t="str">
        <f t="shared" si="893"/>
        <v>14.10</v>
      </c>
      <c r="BH514" s="607" t="b">
        <f>COUNTIF('Codes SEC'!$B$2:$B$250,Ministres!BG514)&gt;0</f>
        <v>1</v>
      </c>
      <c r="BI514" s="41"/>
      <c r="BJ514" s="41"/>
      <c r="BK514" s="41"/>
      <c r="BL514" s="41"/>
      <c r="BM514" s="41"/>
      <c r="BN514" s="41"/>
    </row>
    <row r="515" spans="1:66" s="4" customFormat="1" ht="35.1" customHeight="1" x14ac:dyDescent="0.25">
      <c r="A515" s="222" t="s">
        <v>39</v>
      </c>
      <c r="B515" s="583">
        <v>10</v>
      </c>
      <c r="C515" s="120" t="s">
        <v>196</v>
      </c>
      <c r="D515" s="620">
        <v>1000</v>
      </c>
      <c r="E515" s="32"/>
      <c r="F515" s="117">
        <v>19</v>
      </c>
      <c r="G515" s="700" t="s">
        <v>5613</v>
      </c>
      <c r="H515" s="878" t="str">
        <f t="shared" si="845"/>
        <v>122</v>
      </c>
      <c r="I515" s="397">
        <v>82140000</v>
      </c>
      <c r="J515" s="380" t="s">
        <v>4455</v>
      </c>
      <c r="K515" s="494" t="s">
        <v>4456</v>
      </c>
      <c r="L515" s="726">
        <v>0</v>
      </c>
      <c r="M515" s="727">
        <v>0</v>
      </c>
      <c r="N515" s="931"/>
      <c r="O515" s="530">
        <f t="shared" si="876"/>
        <v>0</v>
      </c>
      <c r="P515" s="530">
        <f t="shared" si="877"/>
        <v>0</v>
      </c>
      <c r="Q515" s="646"/>
      <c r="R515" s="536"/>
      <c r="S515" s="536"/>
      <c r="T515" s="536"/>
      <c r="U515" s="536"/>
      <c r="V515" s="536"/>
      <c r="W515" s="683" t="str">
        <f t="shared" si="878"/>
        <v>OK</v>
      </c>
      <c r="X515" s="141"/>
      <c r="Y515" s="141"/>
      <c r="Z515" s="552"/>
      <c r="AA515" s="552"/>
      <c r="AB515" s="683" t="str">
        <f t="shared" si="879"/>
        <v>OK</v>
      </c>
      <c r="AC515" s="593"/>
      <c r="AD515" s="530">
        <f t="shared" si="880"/>
        <v>0</v>
      </c>
      <c r="AE515" s="842">
        <f t="shared" si="881"/>
        <v>0</v>
      </c>
      <c r="AF515" s="931"/>
      <c r="AG515" s="530">
        <f t="shared" si="882"/>
        <v>0</v>
      </c>
      <c r="AH515" s="530">
        <f t="shared" si="883"/>
        <v>0</v>
      </c>
      <c r="AI515" s="641"/>
      <c r="AJ515" s="537"/>
      <c r="AK515" s="537"/>
      <c r="AL515" s="537"/>
      <c r="AM515" s="537"/>
      <c r="AN515" s="537"/>
      <c r="AO515" s="683" t="str">
        <f t="shared" si="884"/>
        <v>OK</v>
      </c>
      <c r="AP515" s="141"/>
      <c r="AQ515" s="141"/>
      <c r="AR515" s="552"/>
      <c r="AS515" s="552"/>
      <c r="AT515" s="683" t="str">
        <f t="shared" si="885"/>
        <v>OK</v>
      </c>
      <c r="AU515" s="593"/>
      <c r="AV515" s="530">
        <f t="shared" si="886"/>
        <v>0</v>
      </c>
      <c r="AW515" s="842">
        <f t="shared" si="887"/>
        <v>0</v>
      </c>
      <c r="AX515" s="115">
        <f t="shared" si="888"/>
        <v>0</v>
      </c>
      <c r="AY515" s="5">
        <f t="shared" si="889"/>
        <v>0</v>
      </c>
      <c r="AZ515" s="7">
        <f t="shared" si="890"/>
        <v>0</v>
      </c>
      <c r="BA515" s="335" t="e">
        <f t="shared" si="894"/>
        <v>#DIV/0!</v>
      </c>
      <c r="BB515" s="23">
        <f t="shared" si="891"/>
        <v>0</v>
      </c>
      <c r="BC515" s="5">
        <f t="shared" si="895"/>
        <v>0</v>
      </c>
      <c r="BD515" s="7">
        <f t="shared" si="892"/>
        <v>0</v>
      </c>
      <c r="BE515" s="335" t="e">
        <f t="shared" si="896"/>
        <v>#DIV/0!</v>
      </c>
      <c r="BF515" s="41"/>
      <c r="BG515" s="826" t="str">
        <f t="shared" si="893"/>
        <v>21.40</v>
      </c>
      <c r="BH515" s="607" t="b">
        <f>COUNTIF('Codes SEC'!$B$2:$B$250,Ministres!BG515)&gt;0</f>
        <v>1</v>
      </c>
      <c r="BI515" s="41"/>
      <c r="BJ515" s="41"/>
      <c r="BK515" s="41"/>
      <c r="BL515" s="41"/>
      <c r="BM515" s="41"/>
      <c r="BN515" s="41"/>
    </row>
    <row r="516" spans="1:66" s="4" customFormat="1" ht="35.1" customHeight="1" x14ac:dyDescent="0.25">
      <c r="A516" s="222" t="s">
        <v>39</v>
      </c>
      <c r="B516" s="583">
        <v>10</v>
      </c>
      <c r="C516" s="120" t="s">
        <v>196</v>
      </c>
      <c r="D516" s="620">
        <v>1000</v>
      </c>
      <c r="E516" s="32"/>
      <c r="F516" s="117">
        <v>19</v>
      </c>
      <c r="G516" s="700" t="s">
        <v>5613</v>
      </c>
      <c r="H516" s="878" t="str">
        <f t="shared" si="845"/>
        <v>122</v>
      </c>
      <c r="I516" s="397">
        <v>82160000</v>
      </c>
      <c r="J516" s="380" t="s">
        <v>4457</v>
      </c>
      <c r="K516" s="494" t="s">
        <v>4458</v>
      </c>
      <c r="L516" s="726">
        <v>0</v>
      </c>
      <c r="M516" s="727">
        <v>0</v>
      </c>
      <c r="N516" s="931"/>
      <c r="O516" s="530">
        <f t="shared" si="876"/>
        <v>0</v>
      </c>
      <c r="P516" s="530">
        <f t="shared" si="877"/>
        <v>0</v>
      </c>
      <c r="Q516" s="646"/>
      <c r="R516" s="536"/>
      <c r="S516" s="536"/>
      <c r="T516" s="536"/>
      <c r="U516" s="536"/>
      <c r="V516" s="536"/>
      <c r="W516" s="683" t="str">
        <f t="shared" si="878"/>
        <v>OK</v>
      </c>
      <c r="X516" s="141"/>
      <c r="Y516" s="141"/>
      <c r="Z516" s="552"/>
      <c r="AA516" s="552"/>
      <c r="AB516" s="683" t="str">
        <f t="shared" si="879"/>
        <v>OK</v>
      </c>
      <c r="AC516" s="593"/>
      <c r="AD516" s="530">
        <f t="shared" si="880"/>
        <v>0</v>
      </c>
      <c r="AE516" s="842">
        <f t="shared" si="881"/>
        <v>0</v>
      </c>
      <c r="AF516" s="931"/>
      <c r="AG516" s="530">
        <f t="shared" si="882"/>
        <v>0</v>
      </c>
      <c r="AH516" s="530">
        <f t="shared" si="883"/>
        <v>0</v>
      </c>
      <c r="AI516" s="641"/>
      <c r="AJ516" s="537"/>
      <c r="AK516" s="537"/>
      <c r="AL516" s="537"/>
      <c r="AM516" s="537"/>
      <c r="AN516" s="537"/>
      <c r="AO516" s="683" t="str">
        <f t="shared" si="884"/>
        <v>OK</v>
      </c>
      <c r="AP516" s="141"/>
      <c r="AQ516" s="141"/>
      <c r="AR516" s="552"/>
      <c r="AS516" s="552"/>
      <c r="AT516" s="683" t="str">
        <f t="shared" si="885"/>
        <v>OK</v>
      </c>
      <c r="AU516" s="593"/>
      <c r="AV516" s="530">
        <f t="shared" si="886"/>
        <v>0</v>
      </c>
      <c r="AW516" s="842">
        <f t="shared" si="887"/>
        <v>0</v>
      </c>
      <c r="AX516" s="115">
        <f t="shared" si="888"/>
        <v>0</v>
      </c>
      <c r="AY516" s="5">
        <f t="shared" si="889"/>
        <v>0</v>
      </c>
      <c r="AZ516" s="7">
        <f t="shared" si="890"/>
        <v>0</v>
      </c>
      <c r="BA516" s="335" t="e">
        <f t="shared" si="894"/>
        <v>#DIV/0!</v>
      </c>
      <c r="BB516" s="23">
        <f t="shared" si="891"/>
        <v>0</v>
      </c>
      <c r="BC516" s="5">
        <f t="shared" si="895"/>
        <v>0</v>
      </c>
      <c r="BD516" s="7">
        <f t="shared" si="892"/>
        <v>0</v>
      </c>
      <c r="BE516" s="335" t="e">
        <f t="shared" si="896"/>
        <v>#DIV/0!</v>
      </c>
      <c r="BF516" s="41"/>
      <c r="BG516" s="826" t="str">
        <f t="shared" si="893"/>
        <v>21.60</v>
      </c>
      <c r="BH516" s="607" t="b">
        <f>COUNTIF('Codes SEC'!$B$2:$B$250,Ministres!BG516)&gt;0</f>
        <v>1</v>
      </c>
      <c r="BI516" s="41"/>
      <c r="BJ516" s="41"/>
      <c r="BK516" s="41"/>
      <c r="BL516" s="41"/>
      <c r="BM516" s="41"/>
      <c r="BN516" s="41"/>
    </row>
    <row r="517" spans="1:66" s="203" customFormat="1" ht="35.1" customHeight="1" x14ac:dyDescent="0.25">
      <c r="A517" s="21" t="s">
        <v>39</v>
      </c>
      <c r="B517" s="112" t="s">
        <v>5018</v>
      </c>
      <c r="C517" s="120" t="s">
        <v>196</v>
      </c>
      <c r="D517" s="620">
        <v>1000</v>
      </c>
      <c r="E517" s="278"/>
      <c r="F517" s="116">
        <v>19</v>
      </c>
      <c r="G517" s="700" t="s">
        <v>5613</v>
      </c>
      <c r="H517" s="878" t="str">
        <f t="shared" si="845"/>
        <v>122</v>
      </c>
      <c r="I517" s="397">
        <v>83122000</v>
      </c>
      <c r="J517" s="380" t="s">
        <v>5003</v>
      </c>
      <c r="K517" s="408" t="s">
        <v>5004</v>
      </c>
      <c r="L517" s="733">
        <v>0</v>
      </c>
      <c r="M517" s="734">
        <v>0</v>
      </c>
      <c r="N517" s="931"/>
      <c r="O517" s="530">
        <f t="shared" si="876"/>
        <v>0</v>
      </c>
      <c r="P517" s="530">
        <f t="shared" si="877"/>
        <v>0</v>
      </c>
      <c r="Q517" s="646"/>
      <c r="R517" s="536"/>
      <c r="S517" s="536"/>
      <c r="T517" s="536"/>
      <c r="U517" s="536"/>
      <c r="V517" s="536"/>
      <c r="W517" s="683" t="str">
        <f>IF(SUM(Q517:V517)=X517,"OK",SUM(Q517:V517)-X517)</f>
        <v>OK</v>
      </c>
      <c r="X517" s="141"/>
      <c r="Y517" s="141"/>
      <c r="Z517" s="552"/>
      <c r="AA517" s="552"/>
      <c r="AB517" s="683" t="str">
        <f>IF(SUM(Z517:AA517)=AC517,"OK",SUM(Z517:AA517)-AC517)</f>
        <v>OK</v>
      </c>
      <c r="AC517" s="593"/>
      <c r="AD517" s="530">
        <f t="shared" si="880"/>
        <v>0</v>
      </c>
      <c r="AE517" s="842">
        <f t="shared" si="881"/>
        <v>0</v>
      </c>
      <c r="AF517" s="931"/>
      <c r="AG517" s="530">
        <f t="shared" si="882"/>
        <v>0</v>
      </c>
      <c r="AH517" s="530">
        <f t="shared" si="883"/>
        <v>0</v>
      </c>
      <c r="AI517" s="641"/>
      <c r="AJ517" s="537"/>
      <c r="AK517" s="537"/>
      <c r="AL517" s="537"/>
      <c r="AM517" s="537"/>
      <c r="AN517" s="537"/>
      <c r="AO517" s="683" t="str">
        <f>IF(SUM(AI517:AN517)=AP517,"OK",SUM(AI517:AN517)-AP517)</f>
        <v>OK</v>
      </c>
      <c r="AP517" s="141"/>
      <c r="AQ517" s="141"/>
      <c r="AR517" s="552"/>
      <c r="AS517" s="552"/>
      <c r="AT517" s="683" t="str">
        <f>IF(SUM(AR517:AS517)=AU517,"OK",SUM(AR517:AS517)-AU517)</f>
        <v>OK</v>
      </c>
      <c r="AU517" s="593"/>
      <c r="AV517" s="530">
        <f t="shared" si="886"/>
        <v>0</v>
      </c>
      <c r="AW517" s="842">
        <f t="shared" si="887"/>
        <v>0</v>
      </c>
      <c r="AX517" s="115">
        <f t="shared" si="888"/>
        <v>0</v>
      </c>
      <c r="AY517" s="5">
        <f t="shared" si="889"/>
        <v>0</v>
      </c>
      <c r="AZ517" s="7">
        <f>AY517-AX517</f>
        <v>0</v>
      </c>
      <c r="BA517" s="335" t="e">
        <f>AZ517/AX517</f>
        <v>#DIV/0!</v>
      </c>
      <c r="BB517" s="23">
        <f t="shared" si="891"/>
        <v>0</v>
      </c>
      <c r="BC517" s="5">
        <f>AW517</f>
        <v>0</v>
      </c>
      <c r="BD517" s="7">
        <f>BC517-BB517</f>
        <v>0</v>
      </c>
      <c r="BE517" s="335" t="e">
        <f>BD517/BB517</f>
        <v>#DIV/0!</v>
      </c>
      <c r="BF517" s="667"/>
      <c r="BG517" s="826" t="str">
        <f t="shared" si="893"/>
        <v>31.22</v>
      </c>
      <c r="BH517" s="668" t="b">
        <f>COUNTIF('Codes SEC'!$B$2:$B$250,Ministres!BG517)&gt;0</f>
        <v>1</v>
      </c>
      <c r="BI517" s="667"/>
      <c r="BJ517" s="667"/>
      <c r="BK517" s="667"/>
      <c r="BL517" s="667"/>
      <c r="BM517" s="667"/>
      <c r="BN517" s="667"/>
    </row>
    <row r="518" spans="1:66" s="4" customFormat="1" ht="35.1" customHeight="1" x14ac:dyDescent="0.25">
      <c r="A518" s="222" t="s">
        <v>39</v>
      </c>
      <c r="B518" s="583">
        <v>10</v>
      </c>
      <c r="C518" s="120" t="s">
        <v>196</v>
      </c>
      <c r="D518" s="620">
        <v>1000</v>
      </c>
      <c r="E518" s="32"/>
      <c r="F518" s="117">
        <v>19</v>
      </c>
      <c r="G518" s="700" t="s">
        <v>5613</v>
      </c>
      <c r="H518" s="878" t="str">
        <f t="shared" si="845"/>
        <v>122</v>
      </c>
      <c r="I518" s="397">
        <v>83132000</v>
      </c>
      <c r="J518" s="380" t="s">
        <v>4548</v>
      </c>
      <c r="K518" s="494" t="s">
        <v>4636</v>
      </c>
      <c r="L518" s="726">
        <v>0</v>
      </c>
      <c r="M518" s="727">
        <v>0</v>
      </c>
      <c r="N518" s="931"/>
      <c r="O518" s="530">
        <f t="shared" si="876"/>
        <v>0</v>
      </c>
      <c r="P518" s="530">
        <f t="shared" si="877"/>
        <v>0</v>
      </c>
      <c r="Q518" s="646"/>
      <c r="R518" s="536"/>
      <c r="S518" s="536"/>
      <c r="T518" s="536"/>
      <c r="U518" s="536"/>
      <c r="V518" s="536"/>
      <c r="W518" s="683" t="str">
        <f t="shared" si="878"/>
        <v>OK</v>
      </c>
      <c r="X518" s="141"/>
      <c r="Y518" s="141"/>
      <c r="Z518" s="552"/>
      <c r="AA518" s="552"/>
      <c r="AB518" s="683" t="str">
        <f t="shared" si="879"/>
        <v>OK</v>
      </c>
      <c r="AC518" s="593"/>
      <c r="AD518" s="530">
        <f t="shared" si="880"/>
        <v>0</v>
      </c>
      <c r="AE518" s="842">
        <f t="shared" si="881"/>
        <v>0</v>
      </c>
      <c r="AF518" s="931"/>
      <c r="AG518" s="530">
        <f t="shared" si="882"/>
        <v>0</v>
      </c>
      <c r="AH518" s="530">
        <f t="shared" si="883"/>
        <v>0</v>
      </c>
      <c r="AI518" s="641"/>
      <c r="AJ518" s="537"/>
      <c r="AK518" s="537"/>
      <c r="AL518" s="537"/>
      <c r="AM518" s="537"/>
      <c r="AN518" s="537"/>
      <c r="AO518" s="683" t="str">
        <f t="shared" si="884"/>
        <v>OK</v>
      </c>
      <c r="AP518" s="141"/>
      <c r="AQ518" s="141"/>
      <c r="AR518" s="552"/>
      <c r="AS518" s="552"/>
      <c r="AT518" s="683" t="str">
        <f t="shared" si="885"/>
        <v>OK</v>
      </c>
      <c r="AU518" s="593"/>
      <c r="AV518" s="530">
        <f t="shared" si="886"/>
        <v>0</v>
      </c>
      <c r="AW518" s="842">
        <f t="shared" si="887"/>
        <v>0</v>
      </c>
      <c r="AX518" s="115">
        <f t="shared" si="888"/>
        <v>0</v>
      </c>
      <c r="AY518" s="5">
        <f t="shared" si="889"/>
        <v>0</v>
      </c>
      <c r="AZ518" s="7">
        <f t="shared" ref="AZ518:AZ540" si="897">AY518-AX518</f>
        <v>0</v>
      </c>
      <c r="BA518" s="335" t="e">
        <f t="shared" ref="BA518:BA540" si="898">AZ518/AX518</f>
        <v>#DIV/0!</v>
      </c>
      <c r="BB518" s="23">
        <f t="shared" si="891"/>
        <v>0</v>
      </c>
      <c r="BC518" s="5">
        <f t="shared" ref="BC518:BC540" si="899">AW518</f>
        <v>0</v>
      </c>
      <c r="BD518" s="7">
        <f t="shared" ref="BD518:BD540" si="900">BC518-BB518</f>
        <v>0</v>
      </c>
      <c r="BE518" s="335" t="e">
        <f t="shared" ref="BE518:BE540" si="901">BD518/BB518</f>
        <v>#DIV/0!</v>
      </c>
      <c r="BF518" s="41"/>
      <c r="BG518" s="826" t="str">
        <f t="shared" si="893"/>
        <v>31.32</v>
      </c>
      <c r="BH518" s="607" t="b">
        <f>COUNTIF('Codes SEC'!$B$2:$B$250,Ministres!BG518)&gt;0</f>
        <v>1</v>
      </c>
      <c r="BI518" s="41"/>
      <c r="BJ518" s="41"/>
      <c r="BK518" s="41"/>
      <c r="BL518" s="41"/>
      <c r="BM518" s="41"/>
      <c r="BN518" s="41"/>
    </row>
    <row r="519" spans="1:66" s="203" customFormat="1" ht="35.1" customHeight="1" x14ac:dyDescent="0.25">
      <c r="A519" s="21" t="s">
        <v>39</v>
      </c>
      <c r="B519" s="112" t="s">
        <v>5018</v>
      </c>
      <c r="C519" s="120" t="s">
        <v>196</v>
      </c>
      <c r="D519" s="620">
        <v>1000</v>
      </c>
      <c r="E519" s="278"/>
      <c r="F519" s="116">
        <v>19</v>
      </c>
      <c r="G519" s="700" t="s">
        <v>5613</v>
      </c>
      <c r="H519" s="878" t="str">
        <f t="shared" si="845"/>
        <v>122</v>
      </c>
      <c r="I519" s="397">
        <v>83132000</v>
      </c>
      <c r="J519" s="380" t="s">
        <v>4998</v>
      </c>
      <c r="K519" s="408" t="s">
        <v>4999</v>
      </c>
      <c r="L519" s="733">
        <v>0</v>
      </c>
      <c r="M519" s="734">
        <v>0</v>
      </c>
      <c r="N519" s="931"/>
      <c r="O519" s="530">
        <f t="shared" si="876"/>
        <v>0</v>
      </c>
      <c r="P519" s="530">
        <f t="shared" si="877"/>
        <v>0</v>
      </c>
      <c r="Q519" s="646"/>
      <c r="R519" s="536"/>
      <c r="S519" s="536"/>
      <c r="T519" s="536"/>
      <c r="U519" s="536"/>
      <c r="V519" s="536"/>
      <c r="W519" s="683" t="str">
        <f t="shared" si="878"/>
        <v>OK</v>
      </c>
      <c r="X519" s="141"/>
      <c r="Y519" s="141"/>
      <c r="Z519" s="552"/>
      <c r="AA519" s="552"/>
      <c r="AB519" s="683" t="str">
        <f t="shared" si="879"/>
        <v>OK</v>
      </c>
      <c r="AC519" s="593"/>
      <c r="AD519" s="530">
        <f t="shared" si="880"/>
        <v>0</v>
      </c>
      <c r="AE519" s="842">
        <f t="shared" si="881"/>
        <v>0</v>
      </c>
      <c r="AF519" s="931"/>
      <c r="AG519" s="530">
        <f t="shared" si="882"/>
        <v>0</v>
      </c>
      <c r="AH519" s="530">
        <f t="shared" si="883"/>
        <v>0</v>
      </c>
      <c r="AI519" s="641"/>
      <c r="AJ519" s="537"/>
      <c r="AK519" s="537"/>
      <c r="AL519" s="537"/>
      <c r="AM519" s="537"/>
      <c r="AN519" s="537"/>
      <c r="AO519" s="683" t="str">
        <f t="shared" si="884"/>
        <v>OK</v>
      </c>
      <c r="AP519" s="141"/>
      <c r="AQ519" s="141"/>
      <c r="AR519" s="552"/>
      <c r="AS519" s="552"/>
      <c r="AT519" s="683" t="str">
        <f t="shared" si="885"/>
        <v>OK</v>
      </c>
      <c r="AU519" s="593"/>
      <c r="AV519" s="530">
        <f t="shared" si="886"/>
        <v>0</v>
      </c>
      <c r="AW519" s="842">
        <f t="shared" si="887"/>
        <v>0</v>
      </c>
      <c r="AX519" s="115">
        <f t="shared" si="888"/>
        <v>0</v>
      </c>
      <c r="AY519" s="5">
        <f t="shared" si="889"/>
        <v>0</v>
      </c>
      <c r="AZ519" s="7">
        <f t="shared" si="897"/>
        <v>0</v>
      </c>
      <c r="BA519" s="335" t="e">
        <f t="shared" si="898"/>
        <v>#DIV/0!</v>
      </c>
      <c r="BB519" s="23">
        <f t="shared" si="891"/>
        <v>0</v>
      </c>
      <c r="BC519" s="5">
        <f t="shared" si="899"/>
        <v>0</v>
      </c>
      <c r="BD519" s="7">
        <f t="shared" si="900"/>
        <v>0</v>
      </c>
      <c r="BE519" s="335" t="e">
        <f t="shared" si="901"/>
        <v>#DIV/0!</v>
      </c>
      <c r="BF519" s="667"/>
      <c r="BG519" s="826" t="str">
        <f t="shared" si="893"/>
        <v>31.32</v>
      </c>
      <c r="BH519" s="668" t="b">
        <f>COUNTIF('Codes SEC'!$B$2:$B$250,Ministres!BG519)&gt;0</f>
        <v>1</v>
      </c>
      <c r="BI519" s="667"/>
      <c r="BJ519" s="667"/>
      <c r="BK519" s="667"/>
      <c r="BL519" s="667"/>
      <c r="BM519" s="667"/>
      <c r="BN519" s="667"/>
    </row>
    <row r="520" spans="1:66" ht="35.1" customHeight="1" x14ac:dyDescent="0.25">
      <c r="A520" s="21" t="s">
        <v>39</v>
      </c>
      <c r="B520" s="112" t="s">
        <v>5018</v>
      </c>
      <c r="C520" s="120" t="s">
        <v>149</v>
      </c>
      <c r="D520" s="620">
        <v>1000</v>
      </c>
      <c r="E520" s="278"/>
      <c r="F520" s="116">
        <v>19</v>
      </c>
      <c r="G520" s="700" t="s">
        <v>5613</v>
      </c>
      <c r="H520" s="878" t="str">
        <f t="shared" si="845"/>
        <v>122</v>
      </c>
      <c r="I520" s="397">
        <v>83132000</v>
      </c>
      <c r="J520" s="689" t="s">
        <v>5374</v>
      </c>
      <c r="K520" s="411" t="s">
        <v>5375</v>
      </c>
      <c r="L520" s="733">
        <v>0</v>
      </c>
      <c r="M520" s="734">
        <v>0</v>
      </c>
      <c r="N520" s="931"/>
      <c r="O520" s="530">
        <f t="shared" si="876"/>
        <v>0</v>
      </c>
      <c r="P520" s="530">
        <f t="shared" si="877"/>
        <v>0</v>
      </c>
      <c r="Q520" s="646"/>
      <c r="R520" s="536"/>
      <c r="S520" s="536"/>
      <c r="T520" s="536"/>
      <c r="U520" s="536"/>
      <c r="V520" s="536"/>
      <c r="W520" s="683" t="str">
        <f t="shared" si="878"/>
        <v>OK</v>
      </c>
      <c r="X520" s="141"/>
      <c r="Y520" s="141"/>
      <c r="Z520" s="552"/>
      <c r="AA520" s="552"/>
      <c r="AB520" s="683" t="str">
        <f t="shared" si="879"/>
        <v>OK</v>
      </c>
      <c r="AC520" s="593"/>
      <c r="AD520" s="530">
        <f t="shared" si="880"/>
        <v>0</v>
      </c>
      <c r="AE520" s="842">
        <f t="shared" si="881"/>
        <v>0</v>
      </c>
      <c r="AF520" s="931"/>
      <c r="AG520" s="530">
        <f t="shared" si="882"/>
        <v>0</v>
      </c>
      <c r="AH520" s="530">
        <f t="shared" si="883"/>
        <v>0</v>
      </c>
      <c r="AI520" s="641"/>
      <c r="AJ520" s="537"/>
      <c r="AK520" s="537"/>
      <c r="AL520" s="537"/>
      <c r="AM520" s="537"/>
      <c r="AN520" s="537"/>
      <c r="AO520" s="683" t="str">
        <f t="shared" si="884"/>
        <v>OK</v>
      </c>
      <c r="AP520" s="141"/>
      <c r="AQ520" s="141"/>
      <c r="AR520" s="552"/>
      <c r="AS520" s="552"/>
      <c r="AT520" s="683" t="str">
        <f t="shared" si="885"/>
        <v>OK</v>
      </c>
      <c r="AU520" s="593"/>
      <c r="AV520" s="530">
        <f t="shared" si="886"/>
        <v>0</v>
      </c>
      <c r="AW520" s="842">
        <f t="shared" si="887"/>
        <v>0</v>
      </c>
      <c r="AX520" s="115">
        <f t="shared" si="888"/>
        <v>0</v>
      </c>
      <c r="AY520" s="5">
        <f t="shared" si="889"/>
        <v>0</v>
      </c>
      <c r="AZ520" s="7">
        <f t="shared" si="897"/>
        <v>0</v>
      </c>
      <c r="BA520" s="335" t="e">
        <f t="shared" si="898"/>
        <v>#DIV/0!</v>
      </c>
      <c r="BB520" s="23">
        <f t="shared" si="891"/>
        <v>0</v>
      </c>
      <c r="BC520" s="5">
        <f t="shared" si="899"/>
        <v>0</v>
      </c>
      <c r="BD520" s="7">
        <f t="shared" si="900"/>
        <v>0</v>
      </c>
      <c r="BE520" s="335" t="e">
        <f t="shared" si="901"/>
        <v>#DIV/0!</v>
      </c>
      <c r="BG520" s="826" t="str">
        <f t="shared" si="893"/>
        <v>31.32</v>
      </c>
      <c r="BH520" s="607" t="b">
        <f>COUNTIF('Codes SEC'!$B$2:$B$250,Ministres!BG520)&gt;0</f>
        <v>1</v>
      </c>
    </row>
    <row r="521" spans="1:66" s="203" customFormat="1" ht="35.1" customHeight="1" x14ac:dyDescent="0.25">
      <c r="A521" s="21" t="s">
        <v>39</v>
      </c>
      <c r="B521" s="112" t="s">
        <v>5018</v>
      </c>
      <c r="C521" s="120" t="s">
        <v>196</v>
      </c>
      <c r="D521" s="620">
        <v>1000</v>
      </c>
      <c r="E521" s="278"/>
      <c r="F521" s="116">
        <v>19</v>
      </c>
      <c r="G521" s="700" t="s">
        <v>5613</v>
      </c>
      <c r="H521" s="878" t="str">
        <f t="shared" si="845"/>
        <v>122</v>
      </c>
      <c r="I521" s="397">
        <v>83200000</v>
      </c>
      <c r="J521" s="380" t="s">
        <v>4877</v>
      </c>
      <c r="K521" s="408" t="s">
        <v>4878</v>
      </c>
      <c r="L521" s="733">
        <v>0</v>
      </c>
      <c r="M521" s="734">
        <v>0</v>
      </c>
      <c r="N521" s="931"/>
      <c r="O521" s="530">
        <f t="shared" si="876"/>
        <v>0</v>
      </c>
      <c r="P521" s="530">
        <f t="shared" si="877"/>
        <v>0</v>
      </c>
      <c r="Q521" s="646"/>
      <c r="R521" s="536"/>
      <c r="S521" s="536"/>
      <c r="T521" s="536"/>
      <c r="U521" s="536"/>
      <c r="V521" s="536"/>
      <c r="W521" s="683" t="str">
        <f>IF(SUM(Q521:V521)=X521,"OK",SUM(Q521:V521)-X521)</f>
        <v>OK</v>
      </c>
      <c r="X521" s="141"/>
      <c r="Y521" s="141"/>
      <c r="Z521" s="552"/>
      <c r="AA521" s="552"/>
      <c r="AB521" s="683" t="str">
        <f>IF(SUM(Z521:AA521)=AC521,"OK",SUM(Z521:AA521)-AC521)</f>
        <v>OK</v>
      </c>
      <c r="AC521" s="593"/>
      <c r="AD521" s="530">
        <f t="shared" si="880"/>
        <v>0</v>
      </c>
      <c r="AE521" s="842">
        <f t="shared" si="881"/>
        <v>0</v>
      </c>
      <c r="AF521" s="931"/>
      <c r="AG521" s="530">
        <f t="shared" si="882"/>
        <v>0</v>
      </c>
      <c r="AH521" s="530">
        <f t="shared" si="883"/>
        <v>0</v>
      </c>
      <c r="AI521" s="641"/>
      <c r="AJ521" s="537"/>
      <c r="AK521" s="537"/>
      <c r="AL521" s="537"/>
      <c r="AM521" s="537"/>
      <c r="AN521" s="537"/>
      <c r="AO521" s="683" t="str">
        <f>IF(SUM(AI521:AN521)=AP521,"OK",SUM(AI521:AN521)-AP521)</f>
        <v>OK</v>
      </c>
      <c r="AP521" s="141"/>
      <c r="AQ521" s="141"/>
      <c r="AR521" s="552"/>
      <c r="AS521" s="552"/>
      <c r="AT521" s="683" t="str">
        <f>IF(SUM(AR521:AS521)=AU521,"OK",SUM(AR521:AS521)-AU521)</f>
        <v>OK</v>
      </c>
      <c r="AU521" s="593"/>
      <c r="AV521" s="530">
        <f t="shared" si="886"/>
        <v>0</v>
      </c>
      <c r="AW521" s="842">
        <f t="shared" si="887"/>
        <v>0</v>
      </c>
      <c r="AX521" s="115">
        <f t="shared" si="888"/>
        <v>0</v>
      </c>
      <c r="AY521" s="5">
        <f t="shared" si="889"/>
        <v>0</v>
      </c>
      <c r="AZ521" s="7">
        <f>AY521-AX521</f>
        <v>0</v>
      </c>
      <c r="BA521" s="335" t="e">
        <f>AZ521/AX521</f>
        <v>#DIV/0!</v>
      </c>
      <c r="BB521" s="23">
        <f t="shared" si="891"/>
        <v>0</v>
      </c>
      <c r="BC521" s="5">
        <f>AW521</f>
        <v>0</v>
      </c>
      <c r="BD521" s="7">
        <f>BC521-BB521</f>
        <v>0</v>
      </c>
      <c r="BE521" s="335" t="e">
        <f>BD521/BB521</f>
        <v>#DIV/0!</v>
      </c>
      <c r="BF521" s="667"/>
      <c r="BG521" s="826" t="str">
        <f t="shared" si="893"/>
        <v>32.00</v>
      </c>
      <c r="BH521" s="668" t="b">
        <f>COUNTIF('Codes SEC'!$B$2:$B$250,Ministres!BG521)&gt;0</f>
        <v>1</v>
      </c>
      <c r="BI521" s="667"/>
      <c r="BJ521" s="667"/>
      <c r="BK521" s="667"/>
      <c r="BL521" s="667"/>
      <c r="BM521" s="667"/>
      <c r="BN521" s="667"/>
    </row>
    <row r="522" spans="1:66" s="4" customFormat="1" ht="35.1" customHeight="1" x14ac:dyDescent="0.25">
      <c r="A522" s="222" t="s">
        <v>39</v>
      </c>
      <c r="B522" s="583">
        <v>10</v>
      </c>
      <c r="C522" s="120" t="s">
        <v>196</v>
      </c>
      <c r="D522" s="620">
        <v>1000</v>
      </c>
      <c r="E522" s="32"/>
      <c r="F522" s="117">
        <v>19</v>
      </c>
      <c r="G522" s="700" t="s">
        <v>5613</v>
      </c>
      <c r="H522" s="878" t="str">
        <f t="shared" si="845"/>
        <v>122</v>
      </c>
      <c r="I522" s="397">
        <v>83200000</v>
      </c>
      <c r="J522" s="380" t="s">
        <v>4549</v>
      </c>
      <c r="K522" s="494" t="s">
        <v>4637</v>
      </c>
      <c r="L522" s="726">
        <v>0</v>
      </c>
      <c r="M522" s="727">
        <v>0</v>
      </c>
      <c r="N522" s="931"/>
      <c r="O522" s="530">
        <f t="shared" si="876"/>
        <v>0</v>
      </c>
      <c r="P522" s="530">
        <f t="shared" si="877"/>
        <v>0</v>
      </c>
      <c r="Q522" s="646"/>
      <c r="R522" s="536"/>
      <c r="S522" s="536"/>
      <c r="T522" s="536"/>
      <c r="U522" s="536"/>
      <c r="V522" s="536"/>
      <c r="W522" s="683" t="str">
        <f t="shared" si="878"/>
        <v>OK</v>
      </c>
      <c r="X522" s="141"/>
      <c r="Y522" s="141"/>
      <c r="Z522" s="552"/>
      <c r="AA522" s="552"/>
      <c r="AB522" s="683" t="str">
        <f t="shared" si="879"/>
        <v>OK</v>
      </c>
      <c r="AC522" s="593"/>
      <c r="AD522" s="530">
        <f t="shared" si="880"/>
        <v>0</v>
      </c>
      <c r="AE522" s="842">
        <f t="shared" si="881"/>
        <v>0</v>
      </c>
      <c r="AF522" s="931"/>
      <c r="AG522" s="530">
        <f t="shared" si="882"/>
        <v>0</v>
      </c>
      <c r="AH522" s="530">
        <f t="shared" si="883"/>
        <v>0</v>
      </c>
      <c r="AI522" s="641"/>
      <c r="AJ522" s="537"/>
      <c r="AK522" s="537"/>
      <c r="AL522" s="537"/>
      <c r="AM522" s="537"/>
      <c r="AN522" s="537"/>
      <c r="AO522" s="683" t="str">
        <f t="shared" si="884"/>
        <v>OK</v>
      </c>
      <c r="AP522" s="141"/>
      <c r="AQ522" s="141"/>
      <c r="AR522" s="552"/>
      <c r="AS522" s="552"/>
      <c r="AT522" s="683" t="str">
        <f t="shared" si="885"/>
        <v>OK</v>
      </c>
      <c r="AU522" s="593"/>
      <c r="AV522" s="530">
        <f t="shared" si="886"/>
        <v>0</v>
      </c>
      <c r="AW522" s="842">
        <f t="shared" si="887"/>
        <v>0</v>
      </c>
      <c r="AX522" s="115">
        <f t="shared" si="888"/>
        <v>0</v>
      </c>
      <c r="AY522" s="5">
        <f t="shared" si="889"/>
        <v>0</v>
      </c>
      <c r="AZ522" s="7">
        <f t="shared" si="897"/>
        <v>0</v>
      </c>
      <c r="BA522" s="335" t="e">
        <f t="shared" si="898"/>
        <v>#DIV/0!</v>
      </c>
      <c r="BB522" s="23">
        <f t="shared" si="891"/>
        <v>0</v>
      </c>
      <c r="BC522" s="5">
        <f t="shared" si="899"/>
        <v>0</v>
      </c>
      <c r="BD522" s="7">
        <f t="shared" si="900"/>
        <v>0</v>
      </c>
      <c r="BE522" s="335" t="e">
        <f t="shared" si="901"/>
        <v>#DIV/0!</v>
      </c>
      <c r="BF522" s="41"/>
      <c r="BG522" s="826" t="str">
        <f t="shared" si="893"/>
        <v>32.00</v>
      </c>
      <c r="BH522" s="607" t="b">
        <f>COUNTIF('Codes SEC'!$B$2:$B$250,Ministres!BG522)&gt;0</f>
        <v>1</v>
      </c>
      <c r="BI522" s="41"/>
      <c r="BJ522" s="41"/>
      <c r="BK522" s="41"/>
      <c r="BL522" s="41"/>
      <c r="BM522" s="41"/>
      <c r="BN522" s="41"/>
    </row>
    <row r="523" spans="1:66" s="4" customFormat="1" ht="35.1" customHeight="1" x14ac:dyDescent="0.25">
      <c r="A523" s="222" t="s">
        <v>39</v>
      </c>
      <c r="B523" s="583">
        <v>10</v>
      </c>
      <c r="C523" s="120" t="s">
        <v>196</v>
      </c>
      <c r="D523" s="620">
        <v>1000</v>
      </c>
      <c r="E523" s="32"/>
      <c r="F523" s="117">
        <v>19</v>
      </c>
      <c r="G523" s="700" t="s">
        <v>5613</v>
      </c>
      <c r="H523" s="878" t="str">
        <f t="shared" si="845"/>
        <v>122</v>
      </c>
      <c r="I523" s="397">
        <v>83300000</v>
      </c>
      <c r="J523" s="380" t="s">
        <v>4550</v>
      </c>
      <c r="K523" s="494" t="s">
        <v>4638</v>
      </c>
      <c r="L523" s="726">
        <v>0</v>
      </c>
      <c r="M523" s="727">
        <v>0</v>
      </c>
      <c r="N523" s="931"/>
      <c r="O523" s="530">
        <f t="shared" si="876"/>
        <v>0</v>
      </c>
      <c r="P523" s="530">
        <f t="shared" si="877"/>
        <v>0</v>
      </c>
      <c r="Q523" s="646"/>
      <c r="R523" s="536"/>
      <c r="S523" s="536"/>
      <c r="T523" s="536"/>
      <c r="U523" s="536"/>
      <c r="V523" s="536"/>
      <c r="W523" s="683" t="str">
        <f t="shared" si="878"/>
        <v>OK</v>
      </c>
      <c r="X523" s="141"/>
      <c r="Y523" s="141"/>
      <c r="Z523" s="552"/>
      <c r="AA523" s="552"/>
      <c r="AB523" s="683" t="str">
        <f t="shared" si="879"/>
        <v>OK</v>
      </c>
      <c r="AC523" s="593"/>
      <c r="AD523" s="530">
        <f t="shared" si="880"/>
        <v>0</v>
      </c>
      <c r="AE523" s="842">
        <f t="shared" si="881"/>
        <v>0</v>
      </c>
      <c r="AF523" s="931"/>
      <c r="AG523" s="530">
        <f t="shared" si="882"/>
        <v>0</v>
      </c>
      <c r="AH523" s="530">
        <f t="shared" si="883"/>
        <v>0</v>
      </c>
      <c r="AI523" s="641"/>
      <c r="AJ523" s="537"/>
      <c r="AK523" s="537"/>
      <c r="AL523" s="537"/>
      <c r="AM523" s="537"/>
      <c r="AN523" s="537"/>
      <c r="AO523" s="683" t="str">
        <f t="shared" si="884"/>
        <v>OK</v>
      </c>
      <c r="AP523" s="141"/>
      <c r="AQ523" s="141"/>
      <c r="AR523" s="552"/>
      <c r="AS523" s="552"/>
      <c r="AT523" s="683" t="str">
        <f t="shared" si="885"/>
        <v>OK</v>
      </c>
      <c r="AU523" s="593"/>
      <c r="AV523" s="530">
        <f t="shared" si="886"/>
        <v>0</v>
      </c>
      <c r="AW523" s="842">
        <f t="shared" si="887"/>
        <v>0</v>
      </c>
      <c r="AX523" s="115">
        <f t="shared" si="888"/>
        <v>0</v>
      </c>
      <c r="AY523" s="5">
        <f t="shared" si="889"/>
        <v>0</v>
      </c>
      <c r="AZ523" s="7">
        <f t="shared" si="897"/>
        <v>0</v>
      </c>
      <c r="BA523" s="335" t="e">
        <f t="shared" si="898"/>
        <v>#DIV/0!</v>
      </c>
      <c r="BB523" s="23">
        <f t="shared" si="891"/>
        <v>0</v>
      </c>
      <c r="BC523" s="5">
        <f t="shared" si="899"/>
        <v>0</v>
      </c>
      <c r="BD523" s="7">
        <f t="shared" si="900"/>
        <v>0</v>
      </c>
      <c r="BE523" s="335" t="e">
        <f t="shared" si="901"/>
        <v>#DIV/0!</v>
      </c>
      <c r="BF523" s="41"/>
      <c r="BG523" s="826" t="str">
        <f t="shared" si="893"/>
        <v>33.00</v>
      </c>
      <c r="BH523" s="607" t="b">
        <f>COUNTIF('Codes SEC'!$B$2:$B$250,Ministres!BG523)&gt;0</f>
        <v>1</v>
      </c>
      <c r="BI523" s="41"/>
      <c r="BJ523" s="41"/>
      <c r="BK523" s="41"/>
      <c r="BL523" s="41"/>
      <c r="BM523" s="41"/>
      <c r="BN523" s="41"/>
    </row>
    <row r="524" spans="1:66" ht="35.1" customHeight="1" x14ac:dyDescent="0.25">
      <c r="A524" s="222" t="s">
        <v>39</v>
      </c>
      <c r="B524" s="112" t="s">
        <v>5018</v>
      </c>
      <c r="C524" s="120" t="s">
        <v>149</v>
      </c>
      <c r="D524" s="620">
        <v>1000</v>
      </c>
      <c r="E524" s="278"/>
      <c r="F524" s="116">
        <v>19</v>
      </c>
      <c r="G524" s="700" t="s">
        <v>5613</v>
      </c>
      <c r="H524" s="888" t="str">
        <f t="shared" si="845"/>
        <v>122</v>
      </c>
      <c r="I524" s="580">
        <v>83300000</v>
      </c>
      <c r="J524" s="689" t="s">
        <v>5370</v>
      </c>
      <c r="K524" s="411" t="s">
        <v>5371</v>
      </c>
      <c r="L524" s="733">
        <v>0</v>
      </c>
      <c r="M524" s="734">
        <v>0</v>
      </c>
      <c r="N524" s="931"/>
      <c r="O524" s="530">
        <f t="shared" si="876"/>
        <v>0</v>
      </c>
      <c r="P524" s="530">
        <f t="shared" si="877"/>
        <v>0</v>
      </c>
      <c r="Q524" s="646"/>
      <c r="R524" s="536"/>
      <c r="S524" s="536"/>
      <c r="T524" s="536"/>
      <c r="U524" s="536"/>
      <c r="V524" s="536"/>
      <c r="W524" s="683" t="str">
        <f t="shared" si="878"/>
        <v>OK</v>
      </c>
      <c r="X524" s="141"/>
      <c r="Y524" s="141"/>
      <c r="Z524" s="552"/>
      <c r="AA524" s="552"/>
      <c r="AB524" s="683" t="str">
        <f t="shared" si="879"/>
        <v>OK</v>
      </c>
      <c r="AC524" s="593"/>
      <c r="AD524" s="530">
        <f t="shared" si="880"/>
        <v>0</v>
      </c>
      <c r="AE524" s="842">
        <f t="shared" si="881"/>
        <v>0</v>
      </c>
      <c r="AF524" s="931"/>
      <c r="AG524" s="530">
        <f t="shared" si="882"/>
        <v>0</v>
      </c>
      <c r="AH524" s="530">
        <f t="shared" si="883"/>
        <v>0</v>
      </c>
      <c r="AI524" s="641"/>
      <c r="AJ524" s="537"/>
      <c r="AK524" s="537"/>
      <c r="AL524" s="537"/>
      <c r="AM524" s="537"/>
      <c r="AN524" s="537"/>
      <c r="AO524" s="683" t="str">
        <f t="shared" si="884"/>
        <v>OK</v>
      </c>
      <c r="AP524" s="141"/>
      <c r="AQ524" s="141"/>
      <c r="AR524" s="552"/>
      <c r="AS524" s="552"/>
      <c r="AT524" s="683" t="str">
        <f t="shared" si="885"/>
        <v>OK</v>
      </c>
      <c r="AU524" s="593"/>
      <c r="AV524" s="530">
        <f t="shared" si="886"/>
        <v>0</v>
      </c>
      <c r="AW524" s="842">
        <f t="shared" si="887"/>
        <v>0</v>
      </c>
      <c r="AX524" s="115">
        <f t="shared" si="888"/>
        <v>0</v>
      </c>
      <c r="AY524" s="5">
        <f t="shared" si="889"/>
        <v>0</v>
      </c>
      <c r="AZ524" s="7">
        <f t="shared" si="897"/>
        <v>0</v>
      </c>
      <c r="BA524" s="335" t="e">
        <f t="shared" si="898"/>
        <v>#DIV/0!</v>
      </c>
      <c r="BB524" s="23">
        <f t="shared" si="891"/>
        <v>0</v>
      </c>
      <c r="BC524" s="5">
        <f t="shared" si="899"/>
        <v>0</v>
      </c>
      <c r="BD524" s="7">
        <f t="shared" si="900"/>
        <v>0</v>
      </c>
      <c r="BE524" s="335" t="e">
        <f t="shared" si="901"/>
        <v>#DIV/0!</v>
      </c>
      <c r="BG524" s="826" t="str">
        <f t="shared" si="893"/>
        <v>33.00</v>
      </c>
      <c r="BH524" s="607" t="b">
        <f>COUNTIF('Codes SEC'!$B$2:$B$250,Ministres!BG524)&gt;0</f>
        <v>1</v>
      </c>
    </row>
    <row r="525" spans="1:66" ht="35.1" customHeight="1" x14ac:dyDescent="0.25">
      <c r="A525" s="222" t="s">
        <v>39</v>
      </c>
      <c r="B525" s="112" t="s">
        <v>5018</v>
      </c>
      <c r="C525" s="116" t="s">
        <v>149</v>
      </c>
      <c r="D525" s="620">
        <v>1000</v>
      </c>
      <c r="E525" s="278"/>
      <c r="F525" s="116">
        <v>19</v>
      </c>
      <c r="G525" s="700" t="s">
        <v>5613</v>
      </c>
      <c r="H525" s="888" t="str">
        <f t="shared" si="845"/>
        <v>122</v>
      </c>
      <c r="I525" s="580">
        <v>83450000</v>
      </c>
      <c r="J525" s="689" t="s">
        <v>5952</v>
      </c>
      <c r="K525" s="411" t="s">
        <v>5953</v>
      </c>
      <c r="L525" s="733">
        <v>0</v>
      </c>
      <c r="M525" s="734">
        <v>0</v>
      </c>
      <c r="N525" s="931"/>
      <c r="O525" s="530">
        <f t="shared" si="876"/>
        <v>0</v>
      </c>
      <c r="P525" s="530">
        <f t="shared" si="877"/>
        <v>0</v>
      </c>
      <c r="Q525" s="646"/>
      <c r="R525" s="536"/>
      <c r="S525" s="536"/>
      <c r="T525" s="536"/>
      <c r="U525" s="536"/>
      <c r="V525" s="536"/>
      <c r="W525" s="683" t="str">
        <f t="shared" si="878"/>
        <v>OK</v>
      </c>
      <c r="X525" s="141"/>
      <c r="Y525" s="141"/>
      <c r="Z525" s="552"/>
      <c r="AA525" s="552"/>
      <c r="AB525" s="683" t="str">
        <f t="shared" si="879"/>
        <v>OK</v>
      </c>
      <c r="AC525" s="593"/>
      <c r="AD525" s="530">
        <f t="shared" si="880"/>
        <v>0</v>
      </c>
      <c r="AE525" s="842">
        <f t="shared" si="881"/>
        <v>0</v>
      </c>
      <c r="AF525" s="931"/>
      <c r="AG525" s="530">
        <f t="shared" si="882"/>
        <v>0</v>
      </c>
      <c r="AH525" s="530">
        <f t="shared" si="883"/>
        <v>0</v>
      </c>
      <c r="AI525" s="641"/>
      <c r="AJ525" s="537"/>
      <c r="AK525" s="537"/>
      <c r="AL525" s="537"/>
      <c r="AM525" s="537"/>
      <c r="AN525" s="537"/>
      <c r="AO525" s="683" t="str">
        <f t="shared" si="884"/>
        <v>OK</v>
      </c>
      <c r="AP525" s="141"/>
      <c r="AQ525" s="141"/>
      <c r="AR525" s="552"/>
      <c r="AS525" s="552"/>
      <c r="AT525" s="683" t="str">
        <f t="shared" si="885"/>
        <v>OK</v>
      </c>
      <c r="AU525" s="593"/>
      <c r="AV525" s="530">
        <f t="shared" si="886"/>
        <v>0</v>
      </c>
      <c r="AW525" s="842">
        <f t="shared" si="887"/>
        <v>0</v>
      </c>
      <c r="AX525" s="115">
        <f t="shared" si="888"/>
        <v>0</v>
      </c>
      <c r="AY525" s="5">
        <f t="shared" si="889"/>
        <v>0</v>
      </c>
      <c r="AZ525" s="7">
        <f>AY525-AX525</f>
        <v>0</v>
      </c>
      <c r="BA525" s="335" t="e">
        <f>AZ525/AX525</f>
        <v>#DIV/0!</v>
      </c>
      <c r="BB525" s="23">
        <f t="shared" si="891"/>
        <v>0</v>
      </c>
      <c r="BC525" s="5">
        <f>AW525</f>
        <v>0</v>
      </c>
      <c r="BD525" s="7">
        <f>BC525-BB525</f>
        <v>0</v>
      </c>
      <c r="BE525" s="335" t="e">
        <f>BD525/BB525</f>
        <v>#DIV/0!</v>
      </c>
      <c r="BG525" s="826" t="str">
        <f t="shared" si="893"/>
        <v>34.50</v>
      </c>
      <c r="BH525" s="607" t="b">
        <f>COUNTIF('Codes SEC'!$B$2:$B$250,Ministres!BG525)&gt;0</f>
        <v>1</v>
      </c>
    </row>
    <row r="526" spans="1:66" s="203" customFormat="1" ht="35.1" customHeight="1" x14ac:dyDescent="0.25">
      <c r="A526" s="21" t="s">
        <v>39</v>
      </c>
      <c r="B526" s="112" t="s">
        <v>5018</v>
      </c>
      <c r="C526" s="120" t="s">
        <v>196</v>
      </c>
      <c r="D526" s="620">
        <v>1000</v>
      </c>
      <c r="E526" s="278"/>
      <c r="F526" s="116">
        <v>19</v>
      </c>
      <c r="G526" s="700" t="s">
        <v>5613</v>
      </c>
      <c r="H526" s="878" t="str">
        <f t="shared" si="845"/>
        <v>122</v>
      </c>
      <c r="I526" s="397">
        <v>84130000</v>
      </c>
      <c r="J526" s="380" t="s">
        <v>4889</v>
      </c>
      <c r="K526" s="408" t="s">
        <v>4890</v>
      </c>
      <c r="L526" s="733">
        <v>0</v>
      </c>
      <c r="M526" s="734">
        <v>0</v>
      </c>
      <c r="N526" s="931"/>
      <c r="O526" s="530">
        <f t="shared" si="876"/>
        <v>0</v>
      </c>
      <c r="P526" s="530">
        <f t="shared" si="877"/>
        <v>0</v>
      </c>
      <c r="Q526" s="646"/>
      <c r="R526" s="536"/>
      <c r="S526" s="536"/>
      <c r="T526" s="536"/>
      <c r="U526" s="536"/>
      <c r="V526" s="536"/>
      <c r="W526" s="683" t="str">
        <f>IF(SUM(Q526:V526)=X526,"OK",SUM(Q526:V526)-X526)</f>
        <v>OK</v>
      </c>
      <c r="X526" s="141"/>
      <c r="Y526" s="141"/>
      <c r="Z526" s="552"/>
      <c r="AA526" s="552"/>
      <c r="AB526" s="683" t="str">
        <f>IF(SUM(Z526:AA526)=AC526,"OK",SUM(Z526:AA526)-AC526)</f>
        <v>OK</v>
      </c>
      <c r="AC526" s="593"/>
      <c r="AD526" s="530">
        <f t="shared" si="880"/>
        <v>0</v>
      </c>
      <c r="AE526" s="842">
        <f t="shared" si="881"/>
        <v>0</v>
      </c>
      <c r="AF526" s="931"/>
      <c r="AG526" s="530">
        <f t="shared" si="882"/>
        <v>0</v>
      </c>
      <c r="AH526" s="530">
        <f t="shared" si="883"/>
        <v>0</v>
      </c>
      <c r="AI526" s="641"/>
      <c r="AJ526" s="537"/>
      <c r="AK526" s="537"/>
      <c r="AL526" s="537"/>
      <c r="AM526" s="537"/>
      <c r="AN526" s="537"/>
      <c r="AO526" s="683" t="str">
        <f>IF(SUM(AI526:AN526)=AP526,"OK",SUM(AI526:AN526)-AP526)</f>
        <v>OK</v>
      </c>
      <c r="AP526" s="141"/>
      <c r="AQ526" s="141"/>
      <c r="AR526" s="552"/>
      <c r="AS526" s="552"/>
      <c r="AT526" s="683" t="str">
        <f>IF(SUM(AR526:AS526)=AU526,"OK",SUM(AR526:AS526)-AU526)</f>
        <v>OK</v>
      </c>
      <c r="AU526" s="593"/>
      <c r="AV526" s="530">
        <f t="shared" si="886"/>
        <v>0</v>
      </c>
      <c r="AW526" s="842">
        <f t="shared" si="887"/>
        <v>0</v>
      </c>
      <c r="AX526" s="115">
        <f t="shared" si="888"/>
        <v>0</v>
      </c>
      <c r="AY526" s="5">
        <f t="shared" si="889"/>
        <v>0</v>
      </c>
      <c r="AZ526" s="7">
        <f>AY526-AX526</f>
        <v>0</v>
      </c>
      <c r="BA526" s="335" t="e">
        <f>AZ526/AX526</f>
        <v>#DIV/0!</v>
      </c>
      <c r="BB526" s="23">
        <f t="shared" si="891"/>
        <v>0</v>
      </c>
      <c r="BC526" s="5">
        <f>AW526</f>
        <v>0</v>
      </c>
      <c r="BD526" s="7">
        <f>BC526-BB526</f>
        <v>0</v>
      </c>
      <c r="BE526" s="335" t="e">
        <f>BD526/BB526</f>
        <v>#DIV/0!</v>
      </c>
      <c r="BF526" s="667"/>
      <c r="BG526" s="826" t="str">
        <f t="shared" si="893"/>
        <v>41.30</v>
      </c>
      <c r="BH526" s="668" t="b">
        <f>COUNTIF('Codes SEC'!$B$2:$B$250,Ministres!BG526)&gt;0</f>
        <v>1</v>
      </c>
      <c r="BI526" s="667"/>
      <c r="BJ526" s="667"/>
      <c r="BK526" s="667"/>
      <c r="BL526" s="667"/>
      <c r="BM526" s="667"/>
      <c r="BN526" s="667"/>
    </row>
    <row r="527" spans="1:66" ht="35.1" customHeight="1" x14ac:dyDescent="0.25">
      <c r="A527" s="21" t="s">
        <v>39</v>
      </c>
      <c r="B527" s="583">
        <v>10</v>
      </c>
      <c r="C527" s="120" t="s">
        <v>196</v>
      </c>
      <c r="D527" s="620">
        <v>1000</v>
      </c>
      <c r="E527" s="584"/>
      <c r="F527" s="120">
        <v>19</v>
      </c>
      <c r="G527" s="700" t="s">
        <v>5613</v>
      </c>
      <c r="H527" s="890" t="str">
        <f t="shared" si="845"/>
        <v>122</v>
      </c>
      <c r="I527" s="585">
        <v>84140000</v>
      </c>
      <c r="J527" s="380" t="s">
        <v>4229</v>
      </c>
      <c r="K527" s="422" t="s">
        <v>4230</v>
      </c>
      <c r="L527" s="726">
        <v>0</v>
      </c>
      <c r="M527" s="727">
        <v>0</v>
      </c>
      <c r="N527" s="931"/>
      <c r="O527" s="530">
        <f t="shared" si="876"/>
        <v>0</v>
      </c>
      <c r="P527" s="530">
        <f t="shared" si="877"/>
        <v>0</v>
      </c>
      <c r="Q527" s="646"/>
      <c r="R527" s="536"/>
      <c r="S527" s="536"/>
      <c r="T527" s="536"/>
      <c r="U527" s="536"/>
      <c r="V527" s="536"/>
      <c r="W527" s="683" t="str">
        <f t="shared" si="878"/>
        <v>OK</v>
      </c>
      <c r="X527" s="141"/>
      <c r="Y527" s="141"/>
      <c r="Z527" s="552"/>
      <c r="AA527" s="552"/>
      <c r="AB527" s="683" t="str">
        <f t="shared" si="879"/>
        <v>OK</v>
      </c>
      <c r="AC527" s="593"/>
      <c r="AD527" s="530">
        <f t="shared" si="880"/>
        <v>0</v>
      </c>
      <c r="AE527" s="842">
        <f t="shared" si="881"/>
        <v>0</v>
      </c>
      <c r="AF527" s="931"/>
      <c r="AG527" s="530">
        <f t="shared" si="882"/>
        <v>0</v>
      </c>
      <c r="AH527" s="530">
        <f t="shared" si="883"/>
        <v>0</v>
      </c>
      <c r="AI527" s="641"/>
      <c r="AJ527" s="537"/>
      <c r="AK527" s="537"/>
      <c r="AL527" s="537"/>
      <c r="AM527" s="537"/>
      <c r="AN527" s="537"/>
      <c r="AO527" s="683" t="str">
        <f t="shared" si="884"/>
        <v>OK</v>
      </c>
      <c r="AP527" s="141"/>
      <c r="AQ527" s="141"/>
      <c r="AR527" s="552"/>
      <c r="AS527" s="552"/>
      <c r="AT527" s="683" t="str">
        <f t="shared" si="885"/>
        <v>OK</v>
      </c>
      <c r="AU527" s="593"/>
      <c r="AV527" s="530">
        <f t="shared" si="886"/>
        <v>0</v>
      </c>
      <c r="AW527" s="842">
        <f t="shared" si="887"/>
        <v>0</v>
      </c>
      <c r="AX527" s="115">
        <f t="shared" si="888"/>
        <v>0</v>
      </c>
      <c r="AY527" s="5">
        <f t="shared" si="889"/>
        <v>0</v>
      </c>
      <c r="AZ527" s="7">
        <f t="shared" si="897"/>
        <v>0</v>
      </c>
      <c r="BA527" s="335" t="e">
        <f t="shared" si="898"/>
        <v>#DIV/0!</v>
      </c>
      <c r="BB527" s="23">
        <f t="shared" si="891"/>
        <v>0</v>
      </c>
      <c r="BC527" s="5">
        <f t="shared" si="899"/>
        <v>0</v>
      </c>
      <c r="BD527" s="7">
        <f t="shared" si="900"/>
        <v>0</v>
      </c>
      <c r="BE527" s="335" t="e">
        <f t="shared" si="901"/>
        <v>#DIV/0!</v>
      </c>
      <c r="BG527" s="826" t="str">
        <f t="shared" si="893"/>
        <v>41.40</v>
      </c>
      <c r="BH527" s="607" t="b">
        <f>COUNTIF('Codes SEC'!$B$2:$B$250,Ministres!BG527)&gt;0</f>
        <v>1</v>
      </c>
    </row>
    <row r="528" spans="1:66" s="4" customFormat="1" ht="35.1" customHeight="1" x14ac:dyDescent="0.25">
      <c r="A528" s="222" t="s">
        <v>39</v>
      </c>
      <c r="B528" s="583">
        <v>10</v>
      </c>
      <c r="C528" s="120" t="s">
        <v>196</v>
      </c>
      <c r="D528" s="620">
        <v>1000</v>
      </c>
      <c r="E528" s="32"/>
      <c r="F528" s="117">
        <v>19</v>
      </c>
      <c r="G528" s="700" t="s">
        <v>5613</v>
      </c>
      <c r="H528" s="878" t="str">
        <f t="shared" si="845"/>
        <v>122</v>
      </c>
      <c r="I528" s="397">
        <v>84140000</v>
      </c>
      <c r="J528" s="380" t="s">
        <v>4449</v>
      </c>
      <c r="K528" s="494" t="s">
        <v>4450</v>
      </c>
      <c r="L528" s="726">
        <v>0</v>
      </c>
      <c r="M528" s="727">
        <v>0</v>
      </c>
      <c r="N528" s="931"/>
      <c r="O528" s="530">
        <f t="shared" si="876"/>
        <v>0</v>
      </c>
      <c r="P528" s="530">
        <f t="shared" si="877"/>
        <v>0</v>
      </c>
      <c r="Q528" s="646"/>
      <c r="R528" s="536"/>
      <c r="S528" s="536"/>
      <c r="T528" s="536"/>
      <c r="U528" s="536"/>
      <c r="V528" s="536"/>
      <c r="W528" s="683" t="str">
        <f t="shared" si="878"/>
        <v>OK</v>
      </c>
      <c r="X528" s="141"/>
      <c r="Y528" s="141"/>
      <c r="Z528" s="552"/>
      <c r="AA528" s="552"/>
      <c r="AB528" s="683" t="str">
        <f t="shared" si="879"/>
        <v>OK</v>
      </c>
      <c r="AC528" s="593"/>
      <c r="AD528" s="530">
        <f t="shared" si="880"/>
        <v>0</v>
      </c>
      <c r="AE528" s="842">
        <f t="shared" si="881"/>
        <v>0</v>
      </c>
      <c r="AF528" s="931"/>
      <c r="AG528" s="530">
        <f t="shared" si="882"/>
        <v>0</v>
      </c>
      <c r="AH528" s="530">
        <f t="shared" si="883"/>
        <v>0</v>
      </c>
      <c r="AI528" s="641"/>
      <c r="AJ528" s="537"/>
      <c r="AK528" s="537"/>
      <c r="AL528" s="537"/>
      <c r="AM528" s="537"/>
      <c r="AN528" s="537"/>
      <c r="AO528" s="683" t="str">
        <f t="shared" si="884"/>
        <v>OK</v>
      </c>
      <c r="AP528" s="141"/>
      <c r="AQ528" s="141"/>
      <c r="AR528" s="552"/>
      <c r="AS528" s="552"/>
      <c r="AT528" s="683" t="str">
        <f t="shared" si="885"/>
        <v>OK</v>
      </c>
      <c r="AU528" s="593"/>
      <c r="AV528" s="530">
        <f t="shared" si="886"/>
        <v>0</v>
      </c>
      <c r="AW528" s="842">
        <f t="shared" si="887"/>
        <v>0</v>
      </c>
      <c r="AX528" s="115">
        <f t="shared" si="888"/>
        <v>0</v>
      </c>
      <c r="AY528" s="5">
        <f t="shared" si="889"/>
        <v>0</v>
      </c>
      <c r="AZ528" s="7">
        <f t="shared" si="897"/>
        <v>0</v>
      </c>
      <c r="BA528" s="335" t="e">
        <f t="shared" si="898"/>
        <v>#DIV/0!</v>
      </c>
      <c r="BB528" s="23">
        <f t="shared" si="891"/>
        <v>0</v>
      </c>
      <c r="BC528" s="5">
        <f t="shared" si="899"/>
        <v>0</v>
      </c>
      <c r="BD528" s="7">
        <f t="shared" si="900"/>
        <v>0</v>
      </c>
      <c r="BE528" s="335" t="e">
        <f t="shared" si="901"/>
        <v>#DIV/0!</v>
      </c>
      <c r="BF528" s="41"/>
      <c r="BG528" s="826" t="str">
        <f t="shared" si="893"/>
        <v>41.40</v>
      </c>
      <c r="BH528" s="607" t="b">
        <f>COUNTIF('Codes SEC'!$B$2:$B$250,Ministres!BG528)&gt;0</f>
        <v>1</v>
      </c>
      <c r="BI528" s="41"/>
      <c r="BJ528" s="41"/>
      <c r="BK528" s="41"/>
      <c r="BL528" s="41"/>
      <c r="BM528" s="41"/>
      <c r="BN528" s="41"/>
    </row>
    <row r="529" spans="1:66" s="203" customFormat="1" ht="35.1" customHeight="1" x14ac:dyDescent="0.25">
      <c r="A529" s="21" t="s">
        <v>39</v>
      </c>
      <c r="B529" s="112">
        <v>10</v>
      </c>
      <c r="C529" s="120" t="s">
        <v>196</v>
      </c>
      <c r="D529" s="620">
        <v>1000</v>
      </c>
      <c r="E529" s="278"/>
      <c r="F529" s="116">
        <v>19</v>
      </c>
      <c r="G529" s="700" t="s">
        <v>5613</v>
      </c>
      <c r="H529" s="878" t="str">
        <f t="shared" si="845"/>
        <v>122</v>
      </c>
      <c r="I529" s="397">
        <v>84140000</v>
      </c>
      <c r="J529" s="380" t="s">
        <v>5025</v>
      </c>
      <c r="K529" s="408" t="s">
        <v>5026</v>
      </c>
      <c r="L529" s="733">
        <v>0</v>
      </c>
      <c r="M529" s="734">
        <v>0</v>
      </c>
      <c r="N529" s="931"/>
      <c r="O529" s="530">
        <f t="shared" si="876"/>
        <v>0</v>
      </c>
      <c r="P529" s="530">
        <f t="shared" si="877"/>
        <v>0</v>
      </c>
      <c r="Q529" s="646"/>
      <c r="R529" s="536"/>
      <c r="S529" s="536"/>
      <c r="T529" s="536"/>
      <c r="U529" s="536"/>
      <c r="V529" s="536"/>
      <c r="W529" s="683" t="str">
        <f t="shared" si="878"/>
        <v>OK</v>
      </c>
      <c r="X529" s="141"/>
      <c r="Y529" s="141"/>
      <c r="Z529" s="552"/>
      <c r="AA529" s="552"/>
      <c r="AB529" s="683" t="str">
        <f t="shared" si="879"/>
        <v>OK</v>
      </c>
      <c r="AC529" s="593"/>
      <c r="AD529" s="530">
        <f t="shared" si="880"/>
        <v>0</v>
      </c>
      <c r="AE529" s="842">
        <f t="shared" si="881"/>
        <v>0</v>
      </c>
      <c r="AF529" s="931"/>
      <c r="AG529" s="530">
        <f t="shared" si="882"/>
        <v>0</v>
      </c>
      <c r="AH529" s="530">
        <f t="shared" si="883"/>
        <v>0</v>
      </c>
      <c r="AI529" s="641"/>
      <c r="AJ529" s="537"/>
      <c r="AK529" s="537"/>
      <c r="AL529" s="537"/>
      <c r="AM529" s="537"/>
      <c r="AN529" s="537"/>
      <c r="AO529" s="683" t="str">
        <f t="shared" si="884"/>
        <v>OK</v>
      </c>
      <c r="AP529" s="141"/>
      <c r="AQ529" s="141"/>
      <c r="AR529" s="552"/>
      <c r="AS529" s="552"/>
      <c r="AT529" s="683" t="str">
        <f t="shared" si="885"/>
        <v>OK</v>
      </c>
      <c r="AU529" s="593"/>
      <c r="AV529" s="530">
        <f t="shared" si="886"/>
        <v>0</v>
      </c>
      <c r="AW529" s="842">
        <f t="shared" si="887"/>
        <v>0</v>
      </c>
      <c r="AX529" s="115">
        <f t="shared" si="888"/>
        <v>0</v>
      </c>
      <c r="AY529" s="5">
        <f t="shared" si="889"/>
        <v>0</v>
      </c>
      <c r="AZ529" s="7">
        <f t="shared" si="897"/>
        <v>0</v>
      </c>
      <c r="BA529" s="335" t="e">
        <f t="shared" si="898"/>
        <v>#DIV/0!</v>
      </c>
      <c r="BB529" s="23">
        <f t="shared" si="891"/>
        <v>0</v>
      </c>
      <c r="BC529" s="5">
        <f t="shared" si="899"/>
        <v>0</v>
      </c>
      <c r="BD529" s="7">
        <f t="shared" si="900"/>
        <v>0</v>
      </c>
      <c r="BE529" s="335" t="e">
        <f t="shared" si="901"/>
        <v>#DIV/0!</v>
      </c>
      <c r="BF529" s="667"/>
      <c r="BG529" s="826" t="str">
        <f t="shared" si="893"/>
        <v>41.40</v>
      </c>
      <c r="BH529" s="668" t="b">
        <f>COUNTIF('Codes SEC'!$B$2:$B$250,Ministres!BG529)&gt;0</f>
        <v>1</v>
      </c>
      <c r="BI529" s="667"/>
      <c r="BJ529" s="667"/>
      <c r="BK529" s="667"/>
      <c r="BL529" s="667"/>
      <c r="BM529" s="667"/>
      <c r="BN529" s="667"/>
    </row>
    <row r="530" spans="1:66" s="203" customFormat="1" ht="35.1" customHeight="1" x14ac:dyDescent="0.25">
      <c r="A530" s="21" t="s">
        <v>39</v>
      </c>
      <c r="B530" s="112" t="s">
        <v>5018</v>
      </c>
      <c r="C530" s="120" t="s">
        <v>196</v>
      </c>
      <c r="D530" s="620">
        <v>1000</v>
      </c>
      <c r="E530" s="278"/>
      <c r="F530" s="116">
        <v>19</v>
      </c>
      <c r="G530" s="700" t="s">
        <v>5613</v>
      </c>
      <c r="H530" s="878" t="str">
        <f t="shared" si="845"/>
        <v>122</v>
      </c>
      <c r="I530" s="397">
        <v>84290000</v>
      </c>
      <c r="J530" s="380" t="s">
        <v>5005</v>
      </c>
      <c r="K530" s="408" t="s">
        <v>5006</v>
      </c>
      <c r="L530" s="733">
        <v>0</v>
      </c>
      <c r="M530" s="734">
        <v>0</v>
      </c>
      <c r="N530" s="931"/>
      <c r="O530" s="530">
        <f t="shared" si="876"/>
        <v>0</v>
      </c>
      <c r="P530" s="530">
        <f t="shared" si="877"/>
        <v>0</v>
      </c>
      <c r="Q530" s="646"/>
      <c r="R530" s="536"/>
      <c r="S530" s="536"/>
      <c r="T530" s="536"/>
      <c r="U530" s="536"/>
      <c r="V530" s="536"/>
      <c r="W530" s="683" t="str">
        <f t="shared" si="878"/>
        <v>OK</v>
      </c>
      <c r="X530" s="141"/>
      <c r="Y530" s="141"/>
      <c r="Z530" s="552"/>
      <c r="AA530" s="552"/>
      <c r="AB530" s="683" t="str">
        <f t="shared" si="879"/>
        <v>OK</v>
      </c>
      <c r="AC530" s="593"/>
      <c r="AD530" s="530">
        <f t="shared" si="880"/>
        <v>0</v>
      </c>
      <c r="AE530" s="842">
        <f t="shared" si="881"/>
        <v>0</v>
      </c>
      <c r="AF530" s="931"/>
      <c r="AG530" s="530">
        <f t="shared" si="882"/>
        <v>0</v>
      </c>
      <c r="AH530" s="530">
        <f t="shared" si="883"/>
        <v>0</v>
      </c>
      <c r="AI530" s="641"/>
      <c r="AJ530" s="537"/>
      <c r="AK530" s="537"/>
      <c r="AL530" s="537"/>
      <c r="AM530" s="537"/>
      <c r="AN530" s="537"/>
      <c r="AO530" s="683" t="str">
        <f t="shared" si="884"/>
        <v>OK</v>
      </c>
      <c r="AP530" s="141"/>
      <c r="AQ530" s="141"/>
      <c r="AR530" s="552"/>
      <c r="AS530" s="552"/>
      <c r="AT530" s="683" t="str">
        <f t="shared" si="885"/>
        <v>OK</v>
      </c>
      <c r="AU530" s="593"/>
      <c r="AV530" s="530">
        <f t="shared" si="886"/>
        <v>0</v>
      </c>
      <c r="AW530" s="842">
        <f t="shared" si="887"/>
        <v>0</v>
      </c>
      <c r="AX530" s="115">
        <f t="shared" si="888"/>
        <v>0</v>
      </c>
      <c r="AY530" s="5">
        <f t="shared" si="889"/>
        <v>0</v>
      </c>
      <c r="AZ530" s="7">
        <f t="shared" si="897"/>
        <v>0</v>
      </c>
      <c r="BA530" s="335" t="e">
        <f t="shared" si="898"/>
        <v>#DIV/0!</v>
      </c>
      <c r="BB530" s="23">
        <f t="shared" si="891"/>
        <v>0</v>
      </c>
      <c r="BC530" s="5">
        <f t="shared" si="899"/>
        <v>0</v>
      </c>
      <c r="BD530" s="7">
        <f t="shared" si="900"/>
        <v>0</v>
      </c>
      <c r="BE530" s="335" t="e">
        <f t="shared" si="901"/>
        <v>#DIV/0!</v>
      </c>
      <c r="BF530" s="667"/>
      <c r="BG530" s="826" t="str">
        <f t="shared" si="893"/>
        <v>42.90</v>
      </c>
      <c r="BH530" s="668" t="b">
        <f>COUNTIF('Codes SEC'!$B$2:$B$250,Ministres!BG530)&gt;0</f>
        <v>1</v>
      </c>
      <c r="BI530" s="667"/>
      <c r="BJ530" s="667"/>
      <c r="BK530" s="667"/>
      <c r="BL530" s="667"/>
      <c r="BM530" s="667"/>
      <c r="BN530" s="667"/>
    </row>
    <row r="531" spans="1:66" s="203" customFormat="1" ht="35.1" customHeight="1" x14ac:dyDescent="0.25">
      <c r="A531" s="21" t="s">
        <v>39</v>
      </c>
      <c r="B531" s="112" t="s">
        <v>5018</v>
      </c>
      <c r="C531" s="120" t="s">
        <v>196</v>
      </c>
      <c r="D531" s="620">
        <v>1000</v>
      </c>
      <c r="E531" s="278"/>
      <c r="F531" s="116">
        <v>19</v>
      </c>
      <c r="G531" s="700" t="s">
        <v>5613</v>
      </c>
      <c r="H531" s="878" t="str">
        <f t="shared" si="845"/>
        <v>122</v>
      </c>
      <c r="I531" s="397">
        <v>84312000</v>
      </c>
      <c r="J531" s="380" t="s">
        <v>5007</v>
      </c>
      <c r="K531" s="408" t="s">
        <v>5008</v>
      </c>
      <c r="L531" s="733">
        <v>0</v>
      </c>
      <c r="M531" s="734">
        <v>0</v>
      </c>
      <c r="N531" s="931"/>
      <c r="O531" s="530">
        <f t="shared" si="876"/>
        <v>0</v>
      </c>
      <c r="P531" s="530">
        <f t="shared" si="877"/>
        <v>0</v>
      </c>
      <c r="Q531" s="646"/>
      <c r="R531" s="536"/>
      <c r="S531" s="536"/>
      <c r="T531" s="536"/>
      <c r="U531" s="536"/>
      <c r="V531" s="536"/>
      <c r="W531" s="683" t="str">
        <f>IF(SUM(Q531:V531)=X531,"OK",SUM(Q531:V531)-X531)</f>
        <v>OK</v>
      </c>
      <c r="X531" s="141"/>
      <c r="Y531" s="141"/>
      <c r="Z531" s="552"/>
      <c r="AA531" s="552"/>
      <c r="AB531" s="683" t="str">
        <f>IF(SUM(Z531:AA531)=AC531,"OK",SUM(Z531:AA531)-AC531)</f>
        <v>OK</v>
      </c>
      <c r="AC531" s="593"/>
      <c r="AD531" s="530">
        <f t="shared" si="880"/>
        <v>0</v>
      </c>
      <c r="AE531" s="842">
        <f t="shared" si="881"/>
        <v>0</v>
      </c>
      <c r="AF531" s="931"/>
      <c r="AG531" s="530">
        <f t="shared" si="882"/>
        <v>0</v>
      </c>
      <c r="AH531" s="530">
        <f t="shared" si="883"/>
        <v>0</v>
      </c>
      <c r="AI531" s="641"/>
      <c r="AJ531" s="537"/>
      <c r="AK531" s="537"/>
      <c r="AL531" s="537"/>
      <c r="AM531" s="537"/>
      <c r="AN531" s="537"/>
      <c r="AO531" s="683" t="str">
        <f>IF(SUM(AI531:AN531)=AP531,"OK",SUM(AI531:AN531)-AP531)</f>
        <v>OK</v>
      </c>
      <c r="AP531" s="141"/>
      <c r="AQ531" s="141"/>
      <c r="AR531" s="552"/>
      <c r="AS531" s="552"/>
      <c r="AT531" s="683" t="str">
        <f>IF(SUM(AR531:AS531)=AU531,"OK",SUM(AR531:AS531)-AU531)</f>
        <v>OK</v>
      </c>
      <c r="AU531" s="593"/>
      <c r="AV531" s="530">
        <f t="shared" si="886"/>
        <v>0</v>
      </c>
      <c r="AW531" s="842">
        <f t="shared" si="887"/>
        <v>0</v>
      </c>
      <c r="AX531" s="115">
        <f t="shared" si="888"/>
        <v>0</v>
      </c>
      <c r="AY531" s="5">
        <f t="shared" si="889"/>
        <v>0</v>
      </c>
      <c r="AZ531" s="7">
        <f>AY531-AX531</f>
        <v>0</v>
      </c>
      <c r="BA531" s="335" t="e">
        <f>AZ531/AX531</f>
        <v>#DIV/0!</v>
      </c>
      <c r="BB531" s="23">
        <f t="shared" si="891"/>
        <v>0</v>
      </c>
      <c r="BC531" s="5">
        <f>AW531</f>
        <v>0</v>
      </c>
      <c r="BD531" s="7">
        <f>BC531-BB531</f>
        <v>0</v>
      </c>
      <c r="BE531" s="335" t="e">
        <f>BD531/BB531</f>
        <v>#DIV/0!</v>
      </c>
      <c r="BF531" s="667"/>
      <c r="BG531" s="826" t="str">
        <f t="shared" si="893"/>
        <v>43.12</v>
      </c>
      <c r="BH531" s="668" t="b">
        <f>COUNTIF('Codes SEC'!$B$2:$B$250,Ministres!BG531)&gt;0</f>
        <v>1</v>
      </c>
      <c r="BI531" s="667"/>
      <c r="BJ531" s="667"/>
      <c r="BK531" s="667"/>
      <c r="BL531" s="667"/>
      <c r="BM531" s="667"/>
      <c r="BN531" s="667"/>
    </row>
    <row r="532" spans="1:66" ht="35.1" customHeight="1" x14ac:dyDescent="0.25">
      <c r="A532" s="222" t="s">
        <v>39</v>
      </c>
      <c r="B532" s="112" t="s">
        <v>5018</v>
      </c>
      <c r="C532" s="116" t="s">
        <v>149</v>
      </c>
      <c r="D532" s="620">
        <v>1000</v>
      </c>
      <c r="E532" s="278"/>
      <c r="F532" s="116">
        <v>19</v>
      </c>
      <c r="G532" s="700" t="s">
        <v>5613</v>
      </c>
      <c r="H532" s="888" t="str">
        <f t="shared" si="845"/>
        <v>122</v>
      </c>
      <c r="I532" s="580">
        <v>84312000</v>
      </c>
      <c r="J532" s="689" t="s">
        <v>5958</v>
      </c>
      <c r="K532" s="411" t="s">
        <v>5959</v>
      </c>
      <c r="L532" s="733">
        <v>0</v>
      </c>
      <c r="M532" s="734">
        <v>0</v>
      </c>
      <c r="N532" s="931"/>
      <c r="O532" s="530">
        <f t="shared" si="876"/>
        <v>0</v>
      </c>
      <c r="P532" s="530">
        <f t="shared" si="877"/>
        <v>0</v>
      </c>
      <c r="Q532" s="646"/>
      <c r="R532" s="536"/>
      <c r="S532" s="536"/>
      <c r="T532" s="536"/>
      <c r="U532" s="536"/>
      <c r="V532" s="536"/>
      <c r="W532" s="683" t="str">
        <f>IF(SUM(Q532:V532)=X532,"OK",SUM(Q532:V532)-X532)</f>
        <v>OK</v>
      </c>
      <c r="X532" s="141"/>
      <c r="Y532" s="141"/>
      <c r="Z532" s="552"/>
      <c r="AA532" s="552"/>
      <c r="AB532" s="683" t="str">
        <f>IF(SUM(Z532:AA532)=AC532,"OK",SUM(Z532:AA532)-AC532)</f>
        <v>OK</v>
      </c>
      <c r="AC532" s="593"/>
      <c r="AD532" s="530">
        <f t="shared" si="880"/>
        <v>0</v>
      </c>
      <c r="AE532" s="842">
        <f t="shared" si="881"/>
        <v>0</v>
      </c>
      <c r="AF532" s="931"/>
      <c r="AG532" s="530">
        <f t="shared" si="882"/>
        <v>0</v>
      </c>
      <c r="AH532" s="530">
        <f t="shared" si="883"/>
        <v>0</v>
      </c>
      <c r="AI532" s="641"/>
      <c r="AJ532" s="537"/>
      <c r="AK532" s="537"/>
      <c r="AL532" s="537"/>
      <c r="AM532" s="537"/>
      <c r="AN532" s="537"/>
      <c r="AO532" s="683" t="str">
        <f>IF(SUM(AI532:AN532)=AP532,"OK",SUM(AI532:AN532)-AP532)</f>
        <v>OK</v>
      </c>
      <c r="AP532" s="141"/>
      <c r="AQ532" s="141"/>
      <c r="AR532" s="552"/>
      <c r="AS532" s="552"/>
      <c r="AT532" s="683" t="str">
        <f>IF(SUM(AR532:AS532)=AU532,"OK",SUM(AR532:AS532)-AU532)</f>
        <v>OK</v>
      </c>
      <c r="AU532" s="593"/>
      <c r="AV532" s="530">
        <f t="shared" si="886"/>
        <v>0</v>
      </c>
      <c r="AW532" s="842">
        <f t="shared" si="887"/>
        <v>0</v>
      </c>
      <c r="AX532" s="115">
        <f t="shared" si="888"/>
        <v>0</v>
      </c>
      <c r="AY532" s="5">
        <f t="shared" si="889"/>
        <v>0</v>
      </c>
      <c r="AZ532" s="7">
        <f>AY532-AX532</f>
        <v>0</v>
      </c>
      <c r="BA532" s="335" t="e">
        <f>AZ532/AX532</f>
        <v>#DIV/0!</v>
      </c>
      <c r="BB532" s="23">
        <f t="shared" si="891"/>
        <v>0</v>
      </c>
      <c r="BC532" s="5">
        <f>AW532</f>
        <v>0</v>
      </c>
      <c r="BD532" s="7">
        <f>BC532-BB532</f>
        <v>0</v>
      </c>
      <c r="BE532" s="335" t="e">
        <f>BD532/BB532</f>
        <v>#DIV/0!</v>
      </c>
      <c r="BG532" s="826" t="str">
        <f t="shared" si="893"/>
        <v>43.12</v>
      </c>
      <c r="BH532" s="607" t="b">
        <f>COUNTIF('Codes SEC'!$B$2:$B$250,Ministres!BG532)&gt;0</f>
        <v>1</v>
      </c>
    </row>
    <row r="533" spans="1:66" s="4" customFormat="1" ht="35.1" customHeight="1" x14ac:dyDescent="0.25">
      <c r="A533" s="222" t="s">
        <v>39</v>
      </c>
      <c r="B533" s="583">
        <v>10</v>
      </c>
      <c r="C533" s="120" t="s">
        <v>196</v>
      </c>
      <c r="D533" s="620">
        <v>1000</v>
      </c>
      <c r="E533" s="32"/>
      <c r="F533" s="117">
        <v>19</v>
      </c>
      <c r="G533" s="700" t="s">
        <v>5613</v>
      </c>
      <c r="H533" s="878" t="str">
        <f t="shared" si="845"/>
        <v>122</v>
      </c>
      <c r="I533" s="397">
        <v>84322000</v>
      </c>
      <c r="J533" s="380" t="s">
        <v>4551</v>
      </c>
      <c r="K533" s="494" t="s">
        <v>4639</v>
      </c>
      <c r="L533" s="726">
        <v>0</v>
      </c>
      <c r="M533" s="727">
        <v>0</v>
      </c>
      <c r="N533" s="931"/>
      <c r="O533" s="530">
        <f t="shared" si="876"/>
        <v>0</v>
      </c>
      <c r="P533" s="530">
        <f t="shared" si="877"/>
        <v>0</v>
      </c>
      <c r="Q533" s="646"/>
      <c r="R533" s="536"/>
      <c r="S533" s="536"/>
      <c r="T533" s="536"/>
      <c r="U533" s="536"/>
      <c r="V533" s="536"/>
      <c r="W533" s="683" t="str">
        <f t="shared" si="878"/>
        <v>OK</v>
      </c>
      <c r="X533" s="141"/>
      <c r="Y533" s="141"/>
      <c r="Z533" s="552"/>
      <c r="AA533" s="552"/>
      <c r="AB533" s="683" t="str">
        <f t="shared" si="879"/>
        <v>OK</v>
      </c>
      <c r="AC533" s="593"/>
      <c r="AD533" s="530">
        <f t="shared" si="880"/>
        <v>0</v>
      </c>
      <c r="AE533" s="842">
        <f t="shared" si="881"/>
        <v>0</v>
      </c>
      <c r="AF533" s="931"/>
      <c r="AG533" s="530">
        <f t="shared" si="882"/>
        <v>0</v>
      </c>
      <c r="AH533" s="530">
        <f t="shared" si="883"/>
        <v>0</v>
      </c>
      <c r="AI533" s="641"/>
      <c r="AJ533" s="537"/>
      <c r="AK533" s="537"/>
      <c r="AL533" s="537"/>
      <c r="AM533" s="537"/>
      <c r="AN533" s="537"/>
      <c r="AO533" s="683" t="str">
        <f t="shared" si="884"/>
        <v>OK</v>
      </c>
      <c r="AP533" s="141"/>
      <c r="AQ533" s="141"/>
      <c r="AR533" s="552"/>
      <c r="AS533" s="552"/>
      <c r="AT533" s="683" t="str">
        <f t="shared" si="885"/>
        <v>OK</v>
      </c>
      <c r="AU533" s="593"/>
      <c r="AV533" s="530">
        <f t="shared" si="886"/>
        <v>0</v>
      </c>
      <c r="AW533" s="842">
        <f t="shared" si="887"/>
        <v>0</v>
      </c>
      <c r="AX533" s="115">
        <f t="shared" si="888"/>
        <v>0</v>
      </c>
      <c r="AY533" s="5">
        <f t="shared" si="889"/>
        <v>0</v>
      </c>
      <c r="AZ533" s="7">
        <f t="shared" si="897"/>
        <v>0</v>
      </c>
      <c r="BA533" s="335" t="e">
        <f t="shared" si="898"/>
        <v>#DIV/0!</v>
      </c>
      <c r="BB533" s="23">
        <f t="shared" si="891"/>
        <v>0</v>
      </c>
      <c r="BC533" s="5">
        <f t="shared" si="899"/>
        <v>0</v>
      </c>
      <c r="BD533" s="7">
        <f t="shared" si="900"/>
        <v>0</v>
      </c>
      <c r="BE533" s="335" t="e">
        <f t="shared" si="901"/>
        <v>#DIV/0!</v>
      </c>
      <c r="BF533" s="41"/>
      <c r="BG533" s="826" t="str">
        <f t="shared" si="893"/>
        <v>43.22</v>
      </c>
      <c r="BH533" s="607" t="b">
        <f>COUNTIF('Codes SEC'!$B$2:$B$250,Ministres!BG533)&gt;0</f>
        <v>1</v>
      </c>
      <c r="BI533" s="41"/>
      <c r="BJ533" s="41"/>
      <c r="BK533" s="41"/>
      <c r="BL533" s="41"/>
      <c r="BM533" s="41"/>
      <c r="BN533" s="41"/>
    </row>
    <row r="534" spans="1:66" s="4" customFormat="1" ht="35.1" customHeight="1" x14ac:dyDescent="0.25">
      <c r="A534" s="222" t="s">
        <v>39</v>
      </c>
      <c r="B534" s="583">
        <v>10</v>
      </c>
      <c r="C534" s="120" t="s">
        <v>196</v>
      </c>
      <c r="D534" s="620">
        <v>1000</v>
      </c>
      <c r="E534" s="32"/>
      <c r="F534" s="117">
        <v>19</v>
      </c>
      <c r="G534" s="700" t="s">
        <v>5613</v>
      </c>
      <c r="H534" s="878" t="str">
        <f t="shared" ref="H534:H597" si="902">LEFT(J534,3)</f>
        <v>122</v>
      </c>
      <c r="I534" s="397">
        <v>84340000</v>
      </c>
      <c r="J534" s="380" t="s">
        <v>4555</v>
      </c>
      <c r="K534" s="494" t="s">
        <v>4643</v>
      </c>
      <c r="L534" s="726">
        <v>0</v>
      </c>
      <c r="M534" s="727">
        <v>0</v>
      </c>
      <c r="N534" s="931"/>
      <c r="O534" s="530">
        <f t="shared" si="876"/>
        <v>0</v>
      </c>
      <c r="P534" s="530">
        <f t="shared" si="877"/>
        <v>0</v>
      </c>
      <c r="Q534" s="646"/>
      <c r="R534" s="536"/>
      <c r="S534" s="536"/>
      <c r="T534" s="536"/>
      <c r="U534" s="536"/>
      <c r="V534" s="536"/>
      <c r="W534" s="683" t="str">
        <f>IF(SUM(Q534:V534)=X534,"OK",SUM(Q534:V534)-X534)</f>
        <v>OK</v>
      </c>
      <c r="X534" s="141"/>
      <c r="Y534" s="141"/>
      <c r="Z534" s="552"/>
      <c r="AA534" s="552"/>
      <c r="AB534" s="683" t="str">
        <f>IF(SUM(Z534:AA534)=AC534,"OK",SUM(Z534:AA534)-AC534)</f>
        <v>OK</v>
      </c>
      <c r="AC534" s="593"/>
      <c r="AD534" s="530">
        <f t="shared" si="880"/>
        <v>0</v>
      </c>
      <c r="AE534" s="842">
        <f t="shared" si="881"/>
        <v>0</v>
      </c>
      <c r="AF534" s="931"/>
      <c r="AG534" s="530">
        <f t="shared" si="882"/>
        <v>0</v>
      </c>
      <c r="AH534" s="530">
        <f t="shared" si="883"/>
        <v>0</v>
      </c>
      <c r="AI534" s="641"/>
      <c r="AJ534" s="537"/>
      <c r="AK534" s="537"/>
      <c r="AL534" s="537"/>
      <c r="AM534" s="537"/>
      <c r="AN534" s="537"/>
      <c r="AO534" s="683" t="str">
        <f>IF(SUM(AI534:AN534)=AP534,"OK",SUM(AI534:AN534)-AP534)</f>
        <v>OK</v>
      </c>
      <c r="AP534" s="141"/>
      <c r="AQ534" s="141"/>
      <c r="AR534" s="552"/>
      <c r="AS534" s="552"/>
      <c r="AT534" s="683" t="str">
        <f>IF(SUM(AR534:AS534)=AU534,"OK",SUM(AR534:AS534)-AU534)</f>
        <v>OK</v>
      </c>
      <c r="AU534" s="593"/>
      <c r="AV534" s="530">
        <f t="shared" si="886"/>
        <v>0</v>
      </c>
      <c r="AW534" s="842">
        <f t="shared" si="887"/>
        <v>0</v>
      </c>
      <c r="AX534" s="115">
        <f t="shared" si="888"/>
        <v>0</v>
      </c>
      <c r="AY534" s="5">
        <f t="shared" si="889"/>
        <v>0</v>
      </c>
      <c r="AZ534" s="7">
        <f>AY534-AX534</f>
        <v>0</v>
      </c>
      <c r="BA534" s="335" t="e">
        <f>AZ534/AX534</f>
        <v>#DIV/0!</v>
      </c>
      <c r="BB534" s="23">
        <f t="shared" si="891"/>
        <v>0</v>
      </c>
      <c r="BC534" s="5">
        <f>AW534</f>
        <v>0</v>
      </c>
      <c r="BD534" s="7">
        <f>BC534-BB534</f>
        <v>0</v>
      </c>
      <c r="BE534" s="335" t="e">
        <f>BD534/BB534</f>
        <v>#DIV/0!</v>
      </c>
      <c r="BF534" s="41"/>
      <c r="BG534" s="826" t="str">
        <f t="shared" si="893"/>
        <v>43.40</v>
      </c>
      <c r="BH534" s="607" t="b">
        <f>COUNTIF('Codes SEC'!$B$2:$B$250,Ministres!BG534)&gt;0</f>
        <v>1</v>
      </c>
      <c r="BI534" s="41"/>
      <c r="BJ534" s="41"/>
      <c r="BK534" s="41"/>
      <c r="BL534" s="41"/>
      <c r="BM534" s="41"/>
      <c r="BN534" s="41"/>
    </row>
    <row r="535" spans="1:66" s="4" customFormat="1" ht="35.1" customHeight="1" x14ac:dyDescent="0.25">
      <c r="A535" s="222" t="s">
        <v>39</v>
      </c>
      <c r="B535" s="583">
        <v>10</v>
      </c>
      <c r="C535" s="120" t="s">
        <v>196</v>
      </c>
      <c r="D535" s="620">
        <v>1000</v>
      </c>
      <c r="E535" s="32"/>
      <c r="F535" s="117">
        <v>19</v>
      </c>
      <c r="G535" s="700" t="s">
        <v>5613</v>
      </c>
      <c r="H535" s="878" t="str">
        <f t="shared" si="902"/>
        <v>122</v>
      </c>
      <c r="I535" s="397">
        <v>84352000</v>
      </c>
      <c r="J535" s="380" t="s">
        <v>4552</v>
      </c>
      <c r="K535" s="494" t="s">
        <v>4640</v>
      </c>
      <c r="L535" s="726">
        <v>0</v>
      </c>
      <c r="M535" s="727">
        <v>0</v>
      </c>
      <c r="N535" s="931"/>
      <c r="O535" s="530">
        <f t="shared" si="876"/>
        <v>0</v>
      </c>
      <c r="P535" s="530">
        <f t="shared" si="877"/>
        <v>0</v>
      </c>
      <c r="Q535" s="646"/>
      <c r="R535" s="536"/>
      <c r="S535" s="536"/>
      <c r="T535" s="536"/>
      <c r="U535" s="536"/>
      <c r="V535" s="536"/>
      <c r="W535" s="683" t="str">
        <f t="shared" si="878"/>
        <v>OK</v>
      </c>
      <c r="X535" s="141"/>
      <c r="Y535" s="141"/>
      <c r="Z535" s="552"/>
      <c r="AA535" s="552"/>
      <c r="AB535" s="683" t="str">
        <f t="shared" si="879"/>
        <v>OK</v>
      </c>
      <c r="AC535" s="593"/>
      <c r="AD535" s="530">
        <f t="shared" si="880"/>
        <v>0</v>
      </c>
      <c r="AE535" s="842">
        <f t="shared" si="881"/>
        <v>0</v>
      </c>
      <c r="AF535" s="931"/>
      <c r="AG535" s="530">
        <f t="shared" si="882"/>
        <v>0</v>
      </c>
      <c r="AH535" s="530">
        <f t="shared" si="883"/>
        <v>0</v>
      </c>
      <c r="AI535" s="641"/>
      <c r="AJ535" s="537"/>
      <c r="AK535" s="537"/>
      <c r="AL535" s="537"/>
      <c r="AM535" s="537"/>
      <c r="AN535" s="537"/>
      <c r="AO535" s="683" t="str">
        <f t="shared" si="884"/>
        <v>OK</v>
      </c>
      <c r="AP535" s="141"/>
      <c r="AQ535" s="141"/>
      <c r="AR535" s="552"/>
      <c r="AS535" s="552"/>
      <c r="AT535" s="683" t="str">
        <f t="shared" si="885"/>
        <v>OK</v>
      </c>
      <c r="AU535" s="593"/>
      <c r="AV535" s="530">
        <f t="shared" si="886"/>
        <v>0</v>
      </c>
      <c r="AW535" s="842">
        <f t="shared" si="887"/>
        <v>0</v>
      </c>
      <c r="AX535" s="115">
        <f t="shared" si="888"/>
        <v>0</v>
      </c>
      <c r="AY535" s="5">
        <f t="shared" si="889"/>
        <v>0</v>
      </c>
      <c r="AZ535" s="7">
        <f t="shared" si="897"/>
        <v>0</v>
      </c>
      <c r="BA535" s="335" t="e">
        <f t="shared" si="898"/>
        <v>#DIV/0!</v>
      </c>
      <c r="BB535" s="23">
        <f t="shared" si="891"/>
        <v>0</v>
      </c>
      <c r="BC535" s="5">
        <f t="shared" si="899"/>
        <v>0</v>
      </c>
      <c r="BD535" s="7">
        <f t="shared" si="900"/>
        <v>0</v>
      </c>
      <c r="BE535" s="335" t="e">
        <f t="shared" si="901"/>
        <v>#DIV/0!</v>
      </c>
      <c r="BF535" s="41"/>
      <c r="BG535" s="826" t="str">
        <f t="shared" si="893"/>
        <v>43.52</v>
      </c>
      <c r="BH535" s="607" t="b">
        <f>COUNTIF('Codes SEC'!$B$2:$B$250,Ministres!BG535)&gt;0</f>
        <v>1</v>
      </c>
      <c r="BI535" s="41"/>
      <c r="BJ535" s="41"/>
      <c r="BK535" s="41"/>
      <c r="BL535" s="41"/>
      <c r="BM535" s="41"/>
      <c r="BN535" s="41"/>
    </row>
    <row r="536" spans="1:66" s="4" customFormat="1" ht="35.1" customHeight="1" x14ac:dyDescent="0.25">
      <c r="A536" s="222" t="s">
        <v>39</v>
      </c>
      <c r="B536" s="583">
        <v>10</v>
      </c>
      <c r="C536" s="120" t="s">
        <v>196</v>
      </c>
      <c r="D536" s="620">
        <v>1000</v>
      </c>
      <c r="E536" s="32"/>
      <c r="F536" s="117">
        <v>19</v>
      </c>
      <c r="G536" s="700" t="s">
        <v>5613</v>
      </c>
      <c r="H536" s="878" t="str">
        <f t="shared" si="902"/>
        <v>122</v>
      </c>
      <c r="I536" s="397">
        <v>84353000</v>
      </c>
      <c r="J536" s="380" t="s">
        <v>4553</v>
      </c>
      <c r="K536" s="494" t="s">
        <v>4641</v>
      </c>
      <c r="L536" s="726">
        <v>0</v>
      </c>
      <c r="M536" s="727">
        <v>0</v>
      </c>
      <c r="N536" s="931"/>
      <c r="O536" s="530">
        <f t="shared" si="876"/>
        <v>0</v>
      </c>
      <c r="P536" s="530">
        <f t="shared" si="877"/>
        <v>0</v>
      </c>
      <c r="Q536" s="646"/>
      <c r="R536" s="536"/>
      <c r="S536" s="536"/>
      <c r="T536" s="536"/>
      <c r="U536" s="536"/>
      <c r="V536" s="536"/>
      <c r="W536" s="683" t="str">
        <f t="shared" si="878"/>
        <v>OK</v>
      </c>
      <c r="X536" s="141"/>
      <c r="Y536" s="141"/>
      <c r="Z536" s="552"/>
      <c r="AA536" s="552"/>
      <c r="AB536" s="683" t="str">
        <f t="shared" si="879"/>
        <v>OK</v>
      </c>
      <c r="AC536" s="593"/>
      <c r="AD536" s="530">
        <f t="shared" si="880"/>
        <v>0</v>
      </c>
      <c r="AE536" s="842">
        <f t="shared" si="881"/>
        <v>0</v>
      </c>
      <c r="AF536" s="931"/>
      <c r="AG536" s="530">
        <f t="shared" si="882"/>
        <v>0</v>
      </c>
      <c r="AH536" s="530">
        <f t="shared" si="883"/>
        <v>0</v>
      </c>
      <c r="AI536" s="641"/>
      <c r="AJ536" s="537"/>
      <c r="AK536" s="537"/>
      <c r="AL536" s="537"/>
      <c r="AM536" s="537"/>
      <c r="AN536" s="537"/>
      <c r="AO536" s="683" t="str">
        <f t="shared" si="884"/>
        <v>OK</v>
      </c>
      <c r="AP536" s="141"/>
      <c r="AQ536" s="141"/>
      <c r="AR536" s="552"/>
      <c r="AS536" s="552"/>
      <c r="AT536" s="683" t="str">
        <f t="shared" si="885"/>
        <v>OK</v>
      </c>
      <c r="AU536" s="593"/>
      <c r="AV536" s="530">
        <f t="shared" si="886"/>
        <v>0</v>
      </c>
      <c r="AW536" s="842">
        <f t="shared" si="887"/>
        <v>0</v>
      </c>
      <c r="AX536" s="115">
        <f t="shared" si="888"/>
        <v>0</v>
      </c>
      <c r="AY536" s="5">
        <f t="shared" si="889"/>
        <v>0</v>
      </c>
      <c r="AZ536" s="7">
        <f t="shared" si="897"/>
        <v>0</v>
      </c>
      <c r="BA536" s="335" t="e">
        <f t="shared" si="898"/>
        <v>#DIV/0!</v>
      </c>
      <c r="BB536" s="23">
        <f t="shared" si="891"/>
        <v>0</v>
      </c>
      <c r="BC536" s="5">
        <f t="shared" si="899"/>
        <v>0</v>
      </c>
      <c r="BD536" s="7">
        <f t="shared" si="900"/>
        <v>0</v>
      </c>
      <c r="BE536" s="335" t="e">
        <f t="shared" si="901"/>
        <v>#DIV/0!</v>
      </c>
      <c r="BF536" s="41"/>
      <c r="BG536" s="826" t="str">
        <f t="shared" si="893"/>
        <v>43.53</v>
      </c>
      <c r="BH536" s="607" t="b">
        <f>COUNTIF('Codes SEC'!$B$2:$B$250,Ministres!BG536)&gt;0</f>
        <v>1</v>
      </c>
      <c r="BI536" s="41"/>
      <c r="BJ536" s="41"/>
      <c r="BK536" s="41"/>
      <c r="BL536" s="41"/>
      <c r="BM536" s="41"/>
      <c r="BN536" s="41"/>
    </row>
    <row r="537" spans="1:66" s="203" customFormat="1" ht="35.1" customHeight="1" x14ac:dyDescent="0.25">
      <c r="A537" s="21" t="s">
        <v>39</v>
      </c>
      <c r="B537" s="112" t="s">
        <v>5018</v>
      </c>
      <c r="C537" s="120" t="s">
        <v>196</v>
      </c>
      <c r="D537" s="620">
        <v>1000</v>
      </c>
      <c r="E537" s="278"/>
      <c r="F537" s="116">
        <v>19</v>
      </c>
      <c r="G537" s="700" t="s">
        <v>5613</v>
      </c>
      <c r="H537" s="878" t="str">
        <f t="shared" si="902"/>
        <v>122</v>
      </c>
      <c r="I537" s="397">
        <v>84353000</v>
      </c>
      <c r="J537" s="380" t="s">
        <v>4996</v>
      </c>
      <c r="K537" s="408" t="s">
        <v>4997</v>
      </c>
      <c r="L537" s="733">
        <v>0</v>
      </c>
      <c r="M537" s="734">
        <v>0</v>
      </c>
      <c r="N537" s="931"/>
      <c r="O537" s="530">
        <f t="shared" si="876"/>
        <v>0</v>
      </c>
      <c r="P537" s="530">
        <f t="shared" si="877"/>
        <v>0</v>
      </c>
      <c r="Q537" s="646"/>
      <c r="R537" s="536"/>
      <c r="S537" s="536"/>
      <c r="T537" s="536"/>
      <c r="U537" s="536"/>
      <c r="V537" s="536"/>
      <c r="W537" s="683" t="str">
        <f>IF(SUM(Q537:V537)=X537,"OK",SUM(Q537:V537)-X537)</f>
        <v>OK</v>
      </c>
      <c r="X537" s="141"/>
      <c r="Y537" s="141"/>
      <c r="Z537" s="552"/>
      <c r="AA537" s="552"/>
      <c r="AB537" s="683" t="str">
        <f>IF(SUM(Z537:AA537)=AC537,"OK",SUM(Z537:AA537)-AC537)</f>
        <v>OK</v>
      </c>
      <c r="AC537" s="593"/>
      <c r="AD537" s="530">
        <f t="shared" si="880"/>
        <v>0</v>
      </c>
      <c r="AE537" s="842">
        <f t="shared" si="881"/>
        <v>0</v>
      </c>
      <c r="AF537" s="931"/>
      <c r="AG537" s="530">
        <f t="shared" si="882"/>
        <v>0</v>
      </c>
      <c r="AH537" s="530">
        <f t="shared" si="883"/>
        <v>0</v>
      </c>
      <c r="AI537" s="641"/>
      <c r="AJ537" s="537"/>
      <c r="AK537" s="537"/>
      <c r="AL537" s="537"/>
      <c r="AM537" s="537"/>
      <c r="AN537" s="537"/>
      <c r="AO537" s="683" t="str">
        <f>IF(SUM(AI537:AN537)=AP537,"OK",SUM(AI537:AN537)-AP537)</f>
        <v>OK</v>
      </c>
      <c r="AP537" s="141"/>
      <c r="AQ537" s="141"/>
      <c r="AR537" s="552"/>
      <c r="AS537" s="552"/>
      <c r="AT537" s="683" t="str">
        <f>IF(SUM(AR537:AS537)=AU537,"OK",SUM(AR537:AS537)-AU537)</f>
        <v>OK</v>
      </c>
      <c r="AU537" s="593"/>
      <c r="AV537" s="530">
        <f t="shared" si="886"/>
        <v>0</v>
      </c>
      <c r="AW537" s="842">
        <f t="shared" si="887"/>
        <v>0</v>
      </c>
      <c r="AX537" s="115">
        <f t="shared" si="888"/>
        <v>0</v>
      </c>
      <c r="AY537" s="5">
        <f t="shared" si="889"/>
        <v>0</v>
      </c>
      <c r="AZ537" s="7">
        <f>AY537-AX537</f>
        <v>0</v>
      </c>
      <c r="BA537" s="335" t="e">
        <f>AZ537/AX537</f>
        <v>#DIV/0!</v>
      </c>
      <c r="BB537" s="23">
        <f t="shared" si="891"/>
        <v>0</v>
      </c>
      <c r="BC537" s="5">
        <f>AW537</f>
        <v>0</v>
      </c>
      <c r="BD537" s="7">
        <f>BC537-BB537</f>
        <v>0</v>
      </c>
      <c r="BE537" s="335" t="e">
        <f>BD537/BB537</f>
        <v>#DIV/0!</v>
      </c>
      <c r="BF537" s="667"/>
      <c r="BG537" s="826" t="str">
        <f t="shared" si="893"/>
        <v>43.53</v>
      </c>
      <c r="BH537" s="668" t="b">
        <f>COUNTIF('Codes SEC'!$B$2:$B$250,Ministres!BG537)&gt;0</f>
        <v>1</v>
      </c>
      <c r="BI537" s="667"/>
      <c r="BJ537" s="667"/>
      <c r="BK537" s="667"/>
      <c r="BL537" s="667"/>
      <c r="BM537" s="667"/>
      <c r="BN537" s="667"/>
    </row>
    <row r="538" spans="1:66" s="4" customFormat="1" ht="35.1" customHeight="1" x14ac:dyDescent="0.25">
      <c r="A538" s="222" t="s">
        <v>39</v>
      </c>
      <c r="B538" s="583">
        <v>10</v>
      </c>
      <c r="C538" s="120" t="s">
        <v>196</v>
      </c>
      <c r="D538" s="620">
        <v>1000</v>
      </c>
      <c r="E538" s="32"/>
      <c r="F538" s="117">
        <v>19</v>
      </c>
      <c r="G538" s="700" t="s">
        <v>5613</v>
      </c>
      <c r="H538" s="878" t="str">
        <f t="shared" si="902"/>
        <v>122</v>
      </c>
      <c r="I538" s="397">
        <v>84359000</v>
      </c>
      <c r="J538" s="380" t="s">
        <v>4554</v>
      </c>
      <c r="K538" s="494" t="s">
        <v>4642</v>
      </c>
      <c r="L538" s="726">
        <v>0</v>
      </c>
      <c r="M538" s="727">
        <v>0</v>
      </c>
      <c r="N538" s="931"/>
      <c r="O538" s="530">
        <f t="shared" si="876"/>
        <v>0</v>
      </c>
      <c r="P538" s="530">
        <f t="shared" si="877"/>
        <v>0</v>
      </c>
      <c r="Q538" s="646"/>
      <c r="R538" s="536"/>
      <c r="S538" s="536"/>
      <c r="T538" s="536"/>
      <c r="U538" s="536"/>
      <c r="V538" s="536"/>
      <c r="W538" s="683" t="str">
        <f t="shared" si="878"/>
        <v>OK</v>
      </c>
      <c r="X538" s="141"/>
      <c r="Y538" s="141"/>
      <c r="Z538" s="552"/>
      <c r="AA538" s="552"/>
      <c r="AB538" s="683" t="str">
        <f t="shared" si="879"/>
        <v>OK</v>
      </c>
      <c r="AC538" s="593"/>
      <c r="AD538" s="530">
        <f t="shared" si="880"/>
        <v>0</v>
      </c>
      <c r="AE538" s="842">
        <f t="shared" si="881"/>
        <v>0</v>
      </c>
      <c r="AF538" s="931"/>
      <c r="AG538" s="530">
        <f t="shared" si="882"/>
        <v>0</v>
      </c>
      <c r="AH538" s="530">
        <f t="shared" si="883"/>
        <v>0</v>
      </c>
      <c r="AI538" s="641"/>
      <c r="AJ538" s="537"/>
      <c r="AK538" s="537"/>
      <c r="AL538" s="537"/>
      <c r="AM538" s="537"/>
      <c r="AN538" s="537"/>
      <c r="AO538" s="683" t="str">
        <f t="shared" si="884"/>
        <v>OK</v>
      </c>
      <c r="AP538" s="141"/>
      <c r="AQ538" s="141"/>
      <c r="AR538" s="552"/>
      <c r="AS538" s="552"/>
      <c r="AT538" s="683" t="str">
        <f t="shared" si="885"/>
        <v>OK</v>
      </c>
      <c r="AU538" s="593"/>
      <c r="AV538" s="530">
        <f t="shared" si="886"/>
        <v>0</v>
      </c>
      <c r="AW538" s="842">
        <f t="shared" si="887"/>
        <v>0</v>
      </c>
      <c r="AX538" s="115">
        <f t="shared" si="888"/>
        <v>0</v>
      </c>
      <c r="AY538" s="5">
        <f t="shared" si="889"/>
        <v>0</v>
      </c>
      <c r="AZ538" s="7">
        <f t="shared" si="897"/>
        <v>0</v>
      </c>
      <c r="BA538" s="335" t="e">
        <f t="shared" si="898"/>
        <v>#DIV/0!</v>
      </c>
      <c r="BB538" s="23">
        <f t="shared" si="891"/>
        <v>0</v>
      </c>
      <c r="BC538" s="5">
        <f t="shared" si="899"/>
        <v>0</v>
      </c>
      <c r="BD538" s="7">
        <f t="shared" si="900"/>
        <v>0</v>
      </c>
      <c r="BE538" s="335" t="e">
        <f t="shared" si="901"/>
        <v>#DIV/0!</v>
      </c>
      <c r="BF538" s="41"/>
      <c r="BG538" s="826" t="str">
        <f t="shared" si="893"/>
        <v>43.59</v>
      </c>
      <c r="BH538" s="607" t="b">
        <f>COUNTIF('Codes SEC'!$B$2:$B$250,Ministres!BG538)&gt;0</f>
        <v>1</v>
      </c>
      <c r="BI538" s="41"/>
      <c r="BJ538" s="41"/>
      <c r="BK538" s="41"/>
      <c r="BL538" s="41"/>
      <c r="BM538" s="41"/>
      <c r="BN538" s="41"/>
    </row>
    <row r="539" spans="1:66" s="203" customFormat="1" ht="35.1" customHeight="1" x14ac:dyDescent="0.25">
      <c r="A539" s="21" t="s">
        <v>39</v>
      </c>
      <c r="B539" s="112" t="s">
        <v>5018</v>
      </c>
      <c r="C539" s="120" t="s">
        <v>196</v>
      </c>
      <c r="D539" s="620">
        <v>1000</v>
      </c>
      <c r="E539" s="278"/>
      <c r="F539" s="116">
        <v>19</v>
      </c>
      <c r="G539" s="700" t="s">
        <v>5613</v>
      </c>
      <c r="H539" s="878" t="str">
        <f t="shared" si="902"/>
        <v>122</v>
      </c>
      <c r="I539" s="397">
        <v>84359000</v>
      </c>
      <c r="J539" s="380" t="s">
        <v>5009</v>
      </c>
      <c r="K539" s="408" t="s">
        <v>5010</v>
      </c>
      <c r="L539" s="733">
        <v>0</v>
      </c>
      <c r="M539" s="734">
        <v>0</v>
      </c>
      <c r="N539" s="931"/>
      <c r="O539" s="530">
        <f t="shared" si="876"/>
        <v>0</v>
      </c>
      <c r="P539" s="530">
        <f t="shared" si="877"/>
        <v>0</v>
      </c>
      <c r="Q539" s="646"/>
      <c r="R539" s="536"/>
      <c r="S539" s="536"/>
      <c r="T539" s="536"/>
      <c r="U539" s="536"/>
      <c r="V539" s="536"/>
      <c r="W539" s="683" t="str">
        <f t="shared" si="878"/>
        <v>OK</v>
      </c>
      <c r="X539" s="141"/>
      <c r="Y539" s="141"/>
      <c r="Z539" s="552"/>
      <c r="AA539" s="552"/>
      <c r="AB539" s="683" t="str">
        <f t="shared" si="879"/>
        <v>OK</v>
      </c>
      <c r="AC539" s="593"/>
      <c r="AD539" s="530">
        <f t="shared" si="880"/>
        <v>0</v>
      </c>
      <c r="AE539" s="842">
        <f t="shared" si="881"/>
        <v>0</v>
      </c>
      <c r="AF539" s="931"/>
      <c r="AG539" s="530">
        <f t="shared" si="882"/>
        <v>0</v>
      </c>
      <c r="AH539" s="530">
        <f t="shared" si="883"/>
        <v>0</v>
      </c>
      <c r="AI539" s="641"/>
      <c r="AJ539" s="537"/>
      <c r="AK539" s="537"/>
      <c r="AL539" s="537"/>
      <c r="AM539" s="537"/>
      <c r="AN539" s="537"/>
      <c r="AO539" s="683" t="str">
        <f t="shared" si="884"/>
        <v>OK</v>
      </c>
      <c r="AP539" s="141"/>
      <c r="AQ539" s="141"/>
      <c r="AR539" s="552"/>
      <c r="AS539" s="552"/>
      <c r="AT539" s="683" t="str">
        <f t="shared" si="885"/>
        <v>OK</v>
      </c>
      <c r="AU539" s="593"/>
      <c r="AV539" s="530">
        <f t="shared" si="886"/>
        <v>0</v>
      </c>
      <c r="AW539" s="842">
        <f t="shared" si="887"/>
        <v>0</v>
      </c>
      <c r="AX539" s="115">
        <f t="shared" si="888"/>
        <v>0</v>
      </c>
      <c r="AY539" s="5">
        <f t="shared" si="889"/>
        <v>0</v>
      </c>
      <c r="AZ539" s="7">
        <f t="shared" si="897"/>
        <v>0</v>
      </c>
      <c r="BA539" s="335" t="e">
        <f t="shared" si="898"/>
        <v>#DIV/0!</v>
      </c>
      <c r="BB539" s="23">
        <f t="shared" si="891"/>
        <v>0</v>
      </c>
      <c r="BC539" s="5">
        <f t="shared" si="899"/>
        <v>0</v>
      </c>
      <c r="BD539" s="7">
        <f t="shared" si="900"/>
        <v>0</v>
      </c>
      <c r="BE539" s="335" t="e">
        <f t="shared" si="901"/>
        <v>#DIV/0!</v>
      </c>
      <c r="BF539" s="667"/>
      <c r="BG539" s="826" t="str">
        <f t="shared" si="893"/>
        <v>43.59</v>
      </c>
      <c r="BH539" s="668" t="b">
        <f>COUNTIF('Codes SEC'!$B$2:$B$250,Ministres!BG539)&gt;0</f>
        <v>1</v>
      </c>
      <c r="BI539" s="667"/>
      <c r="BJ539" s="667"/>
      <c r="BK539" s="667"/>
      <c r="BL539" s="667"/>
      <c r="BM539" s="667"/>
      <c r="BN539" s="667"/>
    </row>
    <row r="540" spans="1:66" ht="35.1" customHeight="1" x14ac:dyDescent="0.25">
      <c r="A540" s="222" t="s">
        <v>39</v>
      </c>
      <c r="B540" s="583" t="s">
        <v>5018</v>
      </c>
      <c r="C540" s="120" t="s">
        <v>196</v>
      </c>
      <c r="D540" s="622">
        <v>1000</v>
      </c>
      <c r="E540" s="584"/>
      <c r="F540" s="120">
        <v>19</v>
      </c>
      <c r="G540" s="700" t="s">
        <v>5613</v>
      </c>
      <c r="H540" s="891" t="str">
        <f t="shared" si="902"/>
        <v>122</v>
      </c>
      <c r="I540" s="605">
        <v>84524000</v>
      </c>
      <c r="J540" s="689" t="s">
        <v>5102</v>
      </c>
      <c r="K540" s="424" t="s">
        <v>5103</v>
      </c>
      <c r="L540" s="733">
        <v>0</v>
      </c>
      <c r="M540" s="734">
        <v>0</v>
      </c>
      <c r="N540" s="931"/>
      <c r="O540" s="530">
        <f t="shared" si="876"/>
        <v>0</v>
      </c>
      <c r="P540" s="530">
        <f t="shared" si="877"/>
        <v>0</v>
      </c>
      <c r="Q540" s="646"/>
      <c r="R540" s="536"/>
      <c r="S540" s="536"/>
      <c r="T540" s="536"/>
      <c r="U540" s="536"/>
      <c r="V540" s="536"/>
      <c r="W540" s="683" t="str">
        <f t="shared" si="878"/>
        <v>OK</v>
      </c>
      <c r="X540" s="141"/>
      <c r="Y540" s="141"/>
      <c r="Z540" s="552"/>
      <c r="AA540" s="552"/>
      <c r="AB540" s="683" t="str">
        <f t="shared" si="879"/>
        <v>OK</v>
      </c>
      <c r="AC540" s="593"/>
      <c r="AD540" s="530">
        <f t="shared" si="880"/>
        <v>0</v>
      </c>
      <c r="AE540" s="842">
        <f t="shared" si="881"/>
        <v>0</v>
      </c>
      <c r="AF540" s="931"/>
      <c r="AG540" s="530">
        <f t="shared" si="882"/>
        <v>0</v>
      </c>
      <c r="AH540" s="530">
        <f t="shared" si="883"/>
        <v>0</v>
      </c>
      <c r="AI540" s="641"/>
      <c r="AJ540" s="537"/>
      <c r="AK540" s="537"/>
      <c r="AL540" s="537"/>
      <c r="AM540" s="537"/>
      <c r="AN540" s="537"/>
      <c r="AO540" s="683" t="str">
        <f t="shared" si="884"/>
        <v>OK</v>
      </c>
      <c r="AP540" s="141"/>
      <c r="AQ540" s="141"/>
      <c r="AR540" s="552"/>
      <c r="AS540" s="552"/>
      <c r="AT540" s="683" t="str">
        <f t="shared" si="885"/>
        <v>OK</v>
      </c>
      <c r="AU540" s="593"/>
      <c r="AV540" s="530">
        <f t="shared" si="886"/>
        <v>0</v>
      </c>
      <c r="AW540" s="842">
        <f t="shared" si="887"/>
        <v>0</v>
      </c>
      <c r="AX540" s="115">
        <f t="shared" si="888"/>
        <v>0</v>
      </c>
      <c r="AY540" s="5">
        <f t="shared" si="889"/>
        <v>0</v>
      </c>
      <c r="AZ540" s="7">
        <f t="shared" si="897"/>
        <v>0</v>
      </c>
      <c r="BA540" s="335" t="e">
        <f t="shared" si="898"/>
        <v>#DIV/0!</v>
      </c>
      <c r="BB540" s="23">
        <f t="shared" si="891"/>
        <v>0</v>
      </c>
      <c r="BC540" s="5">
        <f t="shared" si="899"/>
        <v>0</v>
      </c>
      <c r="BD540" s="7">
        <f t="shared" si="900"/>
        <v>0</v>
      </c>
      <c r="BE540" s="335" t="e">
        <f t="shared" si="901"/>
        <v>#DIV/0!</v>
      </c>
      <c r="BG540" s="826" t="str">
        <f t="shared" si="893"/>
        <v>45.24</v>
      </c>
      <c r="BH540" s="607" t="b">
        <f>COUNTIF('Codes SEC'!$B$2:$B$250,Ministres!BG540)&gt;0</f>
        <v>1</v>
      </c>
    </row>
    <row r="541" spans="1:66" ht="35.1" customHeight="1" x14ac:dyDescent="0.25">
      <c r="A541" s="222" t="s">
        <v>39</v>
      </c>
      <c r="B541" s="112" t="s">
        <v>5018</v>
      </c>
      <c r="C541" s="116" t="s">
        <v>149</v>
      </c>
      <c r="D541" s="620">
        <v>1000</v>
      </c>
      <c r="E541" s="278"/>
      <c r="F541" s="116">
        <v>19</v>
      </c>
      <c r="G541" s="700" t="s">
        <v>5613</v>
      </c>
      <c r="H541" s="888" t="str">
        <f t="shared" si="902"/>
        <v>122</v>
      </c>
      <c r="I541" s="580">
        <v>84524000</v>
      </c>
      <c r="J541" s="689" t="s">
        <v>5956</v>
      </c>
      <c r="K541" s="411" t="s">
        <v>5957</v>
      </c>
      <c r="L541" s="733">
        <v>0</v>
      </c>
      <c r="M541" s="734">
        <v>0</v>
      </c>
      <c r="N541" s="931"/>
      <c r="O541" s="530">
        <f t="shared" si="876"/>
        <v>0</v>
      </c>
      <c r="P541" s="530">
        <f t="shared" si="877"/>
        <v>0</v>
      </c>
      <c r="Q541" s="646"/>
      <c r="R541" s="536"/>
      <c r="S541" s="536"/>
      <c r="T541" s="536"/>
      <c r="U541" s="536"/>
      <c r="V541" s="536"/>
      <c r="W541" s="683" t="str">
        <f t="shared" si="878"/>
        <v>OK</v>
      </c>
      <c r="X541" s="141"/>
      <c r="Y541" s="141"/>
      <c r="Z541" s="552"/>
      <c r="AA541" s="552"/>
      <c r="AB541" s="683" t="str">
        <f t="shared" si="879"/>
        <v>OK</v>
      </c>
      <c r="AC541" s="593"/>
      <c r="AD541" s="530">
        <f t="shared" si="880"/>
        <v>0</v>
      </c>
      <c r="AE541" s="842">
        <f t="shared" si="881"/>
        <v>0</v>
      </c>
      <c r="AF541" s="931"/>
      <c r="AG541" s="530">
        <f t="shared" si="882"/>
        <v>0</v>
      </c>
      <c r="AH541" s="530">
        <f t="shared" si="883"/>
        <v>0</v>
      </c>
      <c r="AI541" s="641"/>
      <c r="AJ541" s="537"/>
      <c r="AK541" s="537"/>
      <c r="AL541" s="537"/>
      <c r="AM541" s="537"/>
      <c r="AN541" s="537"/>
      <c r="AO541" s="683" t="str">
        <f t="shared" si="884"/>
        <v>OK</v>
      </c>
      <c r="AP541" s="141"/>
      <c r="AQ541" s="141"/>
      <c r="AR541" s="552"/>
      <c r="AS541" s="552"/>
      <c r="AT541" s="683" t="str">
        <f t="shared" si="885"/>
        <v>OK</v>
      </c>
      <c r="AU541" s="593"/>
      <c r="AV541" s="530">
        <f t="shared" si="886"/>
        <v>0</v>
      </c>
      <c r="AW541" s="842">
        <f t="shared" si="887"/>
        <v>0</v>
      </c>
      <c r="AX541" s="115">
        <f t="shared" si="888"/>
        <v>0</v>
      </c>
      <c r="AY541" s="5">
        <f t="shared" si="889"/>
        <v>0</v>
      </c>
      <c r="AZ541" s="7">
        <f>AY541-AX541</f>
        <v>0</v>
      </c>
      <c r="BA541" s="335" t="e">
        <f>AZ541/AX541</f>
        <v>#DIV/0!</v>
      </c>
      <c r="BB541" s="23">
        <f t="shared" si="891"/>
        <v>0</v>
      </c>
      <c r="BC541" s="5">
        <f>AW541</f>
        <v>0</v>
      </c>
      <c r="BD541" s="7">
        <f>BC541-BB541</f>
        <v>0</v>
      </c>
      <c r="BE541" s="335" t="e">
        <f>BD541/BB541</f>
        <v>#DIV/0!</v>
      </c>
      <c r="BG541" s="826" t="str">
        <f t="shared" si="893"/>
        <v>45.24</v>
      </c>
      <c r="BH541" s="607" t="b">
        <f>COUNTIF('Codes SEC'!$B$2:$B$250,Ministres!BG541)&gt;0</f>
        <v>1</v>
      </c>
    </row>
    <row r="542" spans="1:66" ht="12.75" customHeight="1" x14ac:dyDescent="0.25">
      <c r="A542" s="225"/>
      <c r="B542" s="206"/>
      <c r="C542" s="253"/>
      <c r="D542" s="621"/>
      <c r="E542" s="275"/>
      <c r="F542" s="269"/>
      <c r="G542" s="695"/>
      <c r="H542" s="886"/>
      <c r="I542" s="403"/>
      <c r="J542" s="381"/>
      <c r="K542" s="514" t="s">
        <v>95</v>
      </c>
      <c r="L542" s="313">
        <f t="shared" ref="L542:V542" si="903">L509+L510+L527+L511+L514+L515+L516+L528+L512+L518+L522+L523+L533+L535+L536+L538+L534+L517+L519+L521+L526+L529+L530+L531+L539+L537+L540+L513+L520+L524+L525+L541+L532</f>
        <v>0</v>
      </c>
      <c r="M542" s="744">
        <f t="shared" si="903"/>
        <v>0</v>
      </c>
      <c r="N542" s="930">
        <f t="shared" si="903"/>
        <v>0</v>
      </c>
      <c r="O542" s="790">
        <f t="shared" si="903"/>
        <v>0</v>
      </c>
      <c r="P542" s="790">
        <f t="shared" si="903"/>
        <v>0</v>
      </c>
      <c r="Q542" s="787">
        <f t="shared" si="903"/>
        <v>0</v>
      </c>
      <c r="R542" s="648">
        <f t="shared" si="903"/>
        <v>0</v>
      </c>
      <c r="S542" s="648">
        <f t="shared" si="903"/>
        <v>0</v>
      </c>
      <c r="T542" s="648">
        <f t="shared" si="903"/>
        <v>0</v>
      </c>
      <c r="U542" s="648">
        <f t="shared" si="903"/>
        <v>0</v>
      </c>
      <c r="V542" s="648">
        <f t="shared" si="903"/>
        <v>0</v>
      </c>
      <c r="W542" s="790"/>
      <c r="X542" s="649">
        <f>X509+X510+X527+X511+X514+X515+X516+X528+X512+X518+X522+X523+X533+X535+X536+X538+X534+X517+X519+X521+X526+X529+X530+X531+X539+X537+X540+X513+X520+X524+X525+X541+X532</f>
        <v>0</v>
      </c>
      <c r="Y542" s="649">
        <f>Y509+Y510+Y527+Y511+Y514+Y515+Y516+Y528+Y512+Y518+Y522+Y523+Y533+Y535+Y536+Y538+Y534+Y517+Y519+Y521+Y526+Y529+Y530+Y531+Y539+Y537+Y540+Y513+Y520+Y524+Y525+Y541+Y532</f>
        <v>0</v>
      </c>
      <c r="Z542" s="648">
        <f>Z509+Z510+Z527+Z511+Z514+Z515+Z516+Z528+Z512+Z518+Z522+Z523+Z533+Z535+Z536+Z538+Z534+Z517+Z519+Z521+Z526+Z529+Z530+Z531+Z539+Z537+Z540+Z513+Z520+Z524+Z525+Z541+Z532</f>
        <v>0</v>
      </c>
      <c r="AA542" s="648">
        <f>AA509+AA510+AA527+AA511+AA514+AA515+AA516+AA528+AA512+AA518+AA522+AA523+AA533+AA535+AA536+AA538+AA534+AA517+AA519+AA521+AA526+AA529+AA530+AA531+AA539+AA537+AA540+AA513+AA520+AA524+AA525+AA541+AA532</f>
        <v>0</v>
      </c>
      <c r="AB542" s="790"/>
      <c r="AC542" s="649">
        <f t="shared" ref="AC542:AN542" si="904">AC509+AC510+AC527+AC511+AC514+AC515+AC516+AC528+AC512+AC518+AC522+AC523+AC533+AC535+AC536+AC538+AC534+AC517+AC519+AC521+AC526+AC529+AC530+AC531+AC539+AC537+AC540+AC513+AC520+AC524+AC525+AC541+AC532</f>
        <v>0</v>
      </c>
      <c r="AD542" s="790">
        <f>AD509+AD510+AD527+AD511+AD514+AD515+AD516+AD528+AD512+AD518+AD522+AD523+AD533+AD535+AD536+AD538+AD534+AD517+AD519+AD521+AD526+AD529+AD530+AD531+AD539+AD537+AD540+AD513+AD520+AD524+AD525+AD541+AD532</f>
        <v>0</v>
      </c>
      <c r="AE542" s="843">
        <f>AE509+AE510+AE527+AE511+AE514+AE515+AE516+AE528+AE512+AE518+AE522+AE523+AE533+AE535+AE536+AE538+AE534+AE517+AE519+AE521+AE526+AE529+AE530+AE531+AE539+AE537+AE540+AE513+AE520+AE524+AE525+AE541+AE532</f>
        <v>0</v>
      </c>
      <c r="AF542" s="930">
        <f t="shared" si="904"/>
        <v>0</v>
      </c>
      <c r="AG542" s="790">
        <f t="shared" si="904"/>
        <v>0</v>
      </c>
      <c r="AH542" s="790">
        <f t="shared" si="904"/>
        <v>0</v>
      </c>
      <c r="AI542" s="787">
        <f t="shared" si="904"/>
        <v>0</v>
      </c>
      <c r="AJ542" s="648">
        <f t="shared" si="904"/>
        <v>0</v>
      </c>
      <c r="AK542" s="648">
        <f t="shared" si="904"/>
        <v>0</v>
      </c>
      <c r="AL542" s="648">
        <f t="shared" si="904"/>
        <v>0</v>
      </c>
      <c r="AM542" s="648">
        <f t="shared" si="904"/>
        <v>0</v>
      </c>
      <c r="AN542" s="648">
        <f t="shared" si="904"/>
        <v>0</v>
      </c>
      <c r="AO542" s="790"/>
      <c r="AP542" s="649">
        <f>AP509+AP510+AP527+AP511+AP514+AP515+AP516+AP528+AP512+AP518+AP522+AP523+AP533+AP535+AP536+AP538+AP534+AP517+AP519+AP521+AP526+AP529+AP530+AP531+AP539+AP537+AP540+AP513+AP520+AP524+AP525+AP541+AP532</f>
        <v>0</v>
      </c>
      <c r="AQ542" s="649">
        <f>AQ509+AQ510+AQ527+AQ511+AQ514+AQ515+AQ516+AQ528+AQ512+AQ518+AQ522+AQ523+AQ533+AQ535+AQ536+AQ538+AQ534+AQ517+AQ519+AQ521+AQ526+AQ529+AQ530+AQ531+AQ539+AQ537+AQ540+AQ513+AQ520+AQ524+AQ525+AQ541+AQ532</f>
        <v>0</v>
      </c>
      <c r="AR542" s="648">
        <f>AR509+AR510+AR527+AR511+AR514+AR515+AR516+AR528+AR512+AR518+AR522+AR523+AR533+AR535+AR536+AR538+AR534+AR517+AR519+AR521+AR526+AR529+AR530+AR531+AR539+AR537+AR540+AR513+AR520+AR524+AR525+AR541+AR532</f>
        <v>0</v>
      </c>
      <c r="AS542" s="648">
        <f>AS509+AS510+AS527+AS511+AS514+AS515+AS516+AS528+AS512+AS518+AS522+AS523+AS533+AS535+AS536+AS538+AS534+AS517+AS519+AS521+AS526+AS529+AS530+AS531+AS539+AS537+AS540+AS513+AS520+AS524+AS525+AS541+AS532</f>
        <v>0</v>
      </c>
      <c r="AT542" s="790"/>
      <c r="AU542" s="649">
        <f t="shared" ref="AU542:BE542" si="905">AU509+AU510+AU527+AU511+AU514+AU515+AU516+AU528+AU512+AU518+AU522+AU523+AU533+AU535+AU536+AU538+AU534+AU517+AU519+AU521+AU526+AU529+AU530+AU531+AU539+AU537+AU540+AU513+AU520+AU524+AU525+AU541+AU532</f>
        <v>0</v>
      </c>
      <c r="AV542" s="790">
        <f t="shared" si="905"/>
        <v>0</v>
      </c>
      <c r="AW542" s="843">
        <f t="shared" si="905"/>
        <v>0</v>
      </c>
      <c r="AX542" s="336">
        <f t="shared" si="905"/>
        <v>0</v>
      </c>
      <c r="AY542" s="337">
        <f t="shared" si="905"/>
        <v>0</v>
      </c>
      <c r="AZ542" s="338">
        <f t="shared" si="905"/>
        <v>0</v>
      </c>
      <c r="BA542" s="339" t="e">
        <f t="shared" si="905"/>
        <v>#DIV/0!</v>
      </c>
      <c r="BB542" s="322">
        <f t="shared" si="905"/>
        <v>0</v>
      </c>
      <c r="BC542" s="337">
        <f t="shared" si="905"/>
        <v>0</v>
      </c>
      <c r="BD542" s="338">
        <f t="shared" si="905"/>
        <v>0</v>
      </c>
      <c r="BE542" s="339" t="e">
        <f t="shared" si="905"/>
        <v>#DIV/0!</v>
      </c>
      <c r="BG542" s="826"/>
      <c r="BH542" s="607"/>
    </row>
    <row r="543" spans="1:66" ht="12.75" customHeight="1" x14ac:dyDescent="0.25">
      <c r="A543" s="222"/>
      <c r="C543" s="116"/>
      <c r="D543" s="620"/>
      <c r="F543" s="117"/>
      <c r="G543" s="694"/>
      <c r="H543" s="878"/>
      <c r="I543" s="397"/>
      <c r="J543" s="380"/>
      <c r="K543" s="409"/>
      <c r="L543" s="731"/>
      <c r="M543" s="732"/>
      <c r="N543" s="931"/>
      <c r="O543" s="923"/>
      <c r="P543" s="923"/>
      <c r="Q543" s="641"/>
      <c r="R543" s="537"/>
      <c r="S543" s="537"/>
      <c r="T543" s="537"/>
      <c r="U543" s="537"/>
      <c r="V543" s="537"/>
      <c r="W543" s="531"/>
      <c r="X543" s="141"/>
      <c r="Y543" s="141"/>
      <c r="Z543" s="552"/>
      <c r="AA543" s="552"/>
      <c r="AB543" s="531"/>
      <c r="AC543" s="593"/>
      <c r="AD543" s="923"/>
      <c r="AE543" s="846"/>
      <c r="AF543" s="931"/>
      <c r="AG543" s="923"/>
      <c r="AH543" s="923"/>
      <c r="AI543" s="641"/>
      <c r="AJ543" s="537"/>
      <c r="AK543" s="537"/>
      <c r="AL543" s="537"/>
      <c r="AM543" s="537"/>
      <c r="AN543" s="537"/>
      <c r="AO543" s="531"/>
      <c r="AP543" s="141"/>
      <c r="AQ543" s="141"/>
      <c r="AR543" s="552"/>
      <c r="AS543" s="552"/>
      <c r="AT543" s="531"/>
      <c r="AU543" s="593"/>
      <c r="AV543" s="923"/>
      <c r="AW543" s="846"/>
      <c r="AX543" s="115"/>
      <c r="AY543" s="5"/>
      <c r="AZ543" s="5"/>
      <c r="BA543" s="335"/>
      <c r="BC543" s="5"/>
      <c r="BD543" s="5"/>
      <c r="BE543" s="335"/>
      <c r="BG543" s="826"/>
      <c r="BH543" s="607"/>
    </row>
    <row r="544" spans="1:66" ht="12.75" customHeight="1" x14ac:dyDescent="0.25">
      <c r="A544" s="222"/>
      <c r="C544" s="116"/>
      <c r="D544" s="620"/>
      <c r="F544" s="117"/>
      <c r="G544" s="694"/>
      <c r="H544" s="878"/>
      <c r="I544" s="397"/>
      <c r="J544" s="380"/>
      <c r="K544" s="410" t="s">
        <v>58</v>
      </c>
      <c r="L544" s="731"/>
      <c r="M544" s="732"/>
      <c r="N544" s="931"/>
      <c r="O544" s="923"/>
      <c r="P544" s="923"/>
      <c r="Q544" s="641"/>
      <c r="R544" s="537"/>
      <c r="S544" s="537"/>
      <c r="T544" s="537"/>
      <c r="U544" s="537"/>
      <c r="V544" s="537"/>
      <c r="W544" s="531"/>
      <c r="X544" s="141"/>
      <c r="Y544" s="141"/>
      <c r="Z544" s="552"/>
      <c r="AA544" s="552"/>
      <c r="AB544" s="531"/>
      <c r="AC544" s="593"/>
      <c r="AD544" s="923"/>
      <c r="AE544" s="846"/>
      <c r="AF544" s="931"/>
      <c r="AG544" s="923"/>
      <c r="AH544" s="923"/>
      <c r="AI544" s="641"/>
      <c r="AJ544" s="537"/>
      <c r="AK544" s="537"/>
      <c r="AL544" s="537"/>
      <c r="AM544" s="537"/>
      <c r="AN544" s="537"/>
      <c r="AO544" s="531"/>
      <c r="AP544" s="141"/>
      <c r="AQ544" s="141"/>
      <c r="AR544" s="552"/>
      <c r="AS544" s="552"/>
      <c r="AT544" s="531"/>
      <c r="AU544" s="593"/>
      <c r="AV544" s="923"/>
      <c r="AW544" s="846"/>
      <c r="AX544" s="115"/>
      <c r="AY544" s="5"/>
      <c r="AZ544" s="5"/>
      <c r="BA544" s="335"/>
      <c r="BC544" s="5"/>
      <c r="BD544" s="5"/>
      <c r="BE544" s="335"/>
      <c r="BG544" s="826"/>
      <c r="BH544" s="607"/>
    </row>
    <row r="545" spans="1:66" ht="12.75" customHeight="1" x14ac:dyDescent="0.25">
      <c r="A545" s="222"/>
      <c r="C545" s="116"/>
      <c r="D545" s="620"/>
      <c r="F545" s="117"/>
      <c r="G545" s="694"/>
      <c r="H545" s="878"/>
      <c r="I545" s="397"/>
      <c r="J545" s="380"/>
      <c r="K545" s="408"/>
      <c r="L545" s="731"/>
      <c r="M545" s="732"/>
      <c r="N545" s="931"/>
      <c r="O545" s="923"/>
      <c r="P545" s="923"/>
      <c r="Q545" s="641"/>
      <c r="R545" s="537"/>
      <c r="S545" s="537"/>
      <c r="T545" s="537"/>
      <c r="U545" s="537"/>
      <c r="V545" s="537"/>
      <c r="W545" s="531"/>
      <c r="X545" s="141"/>
      <c r="Y545" s="141"/>
      <c r="Z545" s="552"/>
      <c r="AA545" s="552"/>
      <c r="AB545" s="531"/>
      <c r="AC545" s="593"/>
      <c r="AD545" s="923"/>
      <c r="AE545" s="846"/>
      <c r="AF545" s="931"/>
      <c r="AG545" s="923"/>
      <c r="AH545" s="923"/>
      <c r="AI545" s="641"/>
      <c r="AJ545" s="537"/>
      <c r="AK545" s="537"/>
      <c r="AL545" s="537"/>
      <c r="AM545" s="537"/>
      <c r="AN545" s="537"/>
      <c r="AO545" s="531"/>
      <c r="AP545" s="141"/>
      <c r="AQ545" s="141"/>
      <c r="AR545" s="552"/>
      <c r="AS545" s="552"/>
      <c r="AT545" s="531"/>
      <c r="AU545" s="593"/>
      <c r="AV545" s="923"/>
      <c r="AW545" s="846"/>
      <c r="AX545" s="115"/>
      <c r="AY545" s="5"/>
      <c r="AZ545" s="5"/>
      <c r="BA545" s="335"/>
      <c r="BC545" s="5"/>
      <c r="BD545" s="5"/>
      <c r="BE545" s="335"/>
      <c r="BG545" s="826"/>
      <c r="BH545" s="607"/>
    </row>
    <row r="546" spans="1:66" s="4" customFormat="1" ht="35.1" customHeight="1" x14ac:dyDescent="0.25">
      <c r="A546" s="222" t="s">
        <v>39</v>
      </c>
      <c r="B546" s="112">
        <v>10</v>
      </c>
      <c r="C546" s="116" t="s">
        <v>149</v>
      </c>
      <c r="D546" s="620">
        <v>1000</v>
      </c>
      <c r="E546" s="278"/>
      <c r="F546" s="116">
        <v>20</v>
      </c>
      <c r="G546" s="700" t="s">
        <v>5613</v>
      </c>
      <c r="H546" s="878" t="str">
        <f t="shared" si="902"/>
        <v>122</v>
      </c>
      <c r="I546" s="397">
        <v>85111000</v>
      </c>
      <c r="J546" s="380" t="s">
        <v>4125</v>
      </c>
      <c r="K546" s="408" t="s">
        <v>4126</v>
      </c>
      <c r="L546" s="726">
        <v>0</v>
      </c>
      <c r="M546" s="727">
        <v>0</v>
      </c>
      <c r="N546" s="931"/>
      <c r="O546" s="530">
        <f t="shared" ref="O546:O579" si="906">IF(N546&gt;L546,"0 ",N546-L546)</f>
        <v>0</v>
      </c>
      <c r="P546" s="530">
        <f t="shared" ref="P546:P579" si="907">IF(N546&lt;L546,"0 ",N546-L546)</f>
        <v>0</v>
      </c>
      <c r="Q546" s="646"/>
      <c r="R546" s="536"/>
      <c r="S546" s="536"/>
      <c r="T546" s="536"/>
      <c r="U546" s="536"/>
      <c r="V546" s="536"/>
      <c r="W546" s="683" t="str">
        <f t="shared" ref="W546:W579" si="908">IF(SUM(Q546:V546)=X546,"OK",SUM(Q546:V546)-X546)</f>
        <v>OK</v>
      </c>
      <c r="X546" s="141"/>
      <c r="Y546" s="141"/>
      <c r="Z546" s="552"/>
      <c r="AA546" s="552"/>
      <c r="AB546" s="683" t="str">
        <f t="shared" ref="AB546:AB579" si="909">IF(SUM(Z546:AA546)=AC546,"OK",SUM(Z546:AA546)-AC546)</f>
        <v>OK</v>
      </c>
      <c r="AC546" s="593"/>
      <c r="AD546" s="530">
        <f t="shared" ref="AD546:AD579" si="910">X546+Y546+AC546</f>
        <v>0</v>
      </c>
      <c r="AE546" s="842">
        <f t="shared" ref="AE546:AE579" si="911">N546+AD546</f>
        <v>0</v>
      </c>
      <c r="AF546" s="931"/>
      <c r="AG546" s="530">
        <f t="shared" ref="AG546:AG579" si="912">IF(AF546&gt;M546,"0 ",AF546-M546)</f>
        <v>0</v>
      </c>
      <c r="AH546" s="530">
        <f t="shared" ref="AH546:AH579" si="913">IF(AF546&lt;M546,"0 ",AF546-M546)</f>
        <v>0</v>
      </c>
      <c r="AI546" s="641"/>
      <c r="AJ546" s="537"/>
      <c r="AK546" s="537"/>
      <c r="AL546" s="537"/>
      <c r="AM546" s="537"/>
      <c r="AN546" s="537"/>
      <c r="AO546" s="683" t="str">
        <f t="shared" ref="AO546:AO579" si="914">IF(SUM(AI546:AN546)=AP546,"OK",SUM(AI546:AN546)-AP546)</f>
        <v>OK</v>
      </c>
      <c r="AP546" s="141"/>
      <c r="AQ546" s="141"/>
      <c r="AR546" s="552"/>
      <c r="AS546" s="552"/>
      <c r="AT546" s="683" t="str">
        <f t="shared" ref="AT546:AT579" si="915">IF(SUM(AR546:AS546)=AU546,"OK",SUM(AR546:AS546)-AU546)</f>
        <v>OK</v>
      </c>
      <c r="AU546" s="593"/>
      <c r="AV546" s="530">
        <f t="shared" ref="AV546:AV579" si="916">AP546+AQ546+AU546</f>
        <v>0</v>
      </c>
      <c r="AW546" s="842">
        <f t="shared" ref="AW546:AW579" si="917">AF546+AV546</f>
        <v>0</v>
      </c>
      <c r="AX546" s="115">
        <f t="shared" ref="AX546:AX579" si="918">L546</f>
        <v>0</v>
      </c>
      <c r="AY546" s="5">
        <f t="shared" ref="AY546:AY579" si="919">AE546</f>
        <v>0</v>
      </c>
      <c r="AZ546" s="7">
        <f t="shared" ref="AZ546:AZ568" si="920">AY546-AX546</f>
        <v>0</v>
      </c>
      <c r="BA546" s="335" t="e">
        <f t="shared" ref="BA546:BA568" si="921">AZ546/AX546</f>
        <v>#DIV/0!</v>
      </c>
      <c r="BB546" s="23">
        <f t="shared" ref="BB546:BB579" si="922">M546</f>
        <v>0</v>
      </c>
      <c r="BC546" s="5">
        <f t="shared" ref="BC546:BC568" si="923">AW546</f>
        <v>0</v>
      </c>
      <c r="BD546" s="7">
        <f t="shared" ref="BD546:BD568" si="924">BC546-BB546</f>
        <v>0</v>
      </c>
      <c r="BE546" s="335" t="e">
        <f t="shared" ref="BE546:BE568" si="925">BD546/BB546</f>
        <v>#DIV/0!</v>
      </c>
      <c r="BF546" s="41"/>
      <c r="BG546" s="826" t="str">
        <f t="shared" ref="BG546:BG579" si="926">RIGHT(LEFT(I546,3),2)&amp;"."&amp;RIGHT(LEFT(I546,5),2)</f>
        <v>51.11</v>
      </c>
      <c r="BH546" s="607" t="b">
        <f>COUNTIF('Codes SEC'!$B$2:$B$250,Ministres!BG546)&gt;0</f>
        <v>1</v>
      </c>
      <c r="BI546" s="41"/>
      <c r="BJ546" s="41"/>
      <c r="BK546" s="41"/>
      <c r="BL546" s="41"/>
      <c r="BM546" s="41"/>
      <c r="BN546" s="41"/>
    </row>
    <row r="547" spans="1:66" s="4" customFormat="1" ht="35.1" customHeight="1" x14ac:dyDescent="0.25">
      <c r="A547" s="222" t="s">
        <v>39</v>
      </c>
      <c r="B547" s="583">
        <v>10</v>
      </c>
      <c r="C547" s="120" t="s">
        <v>196</v>
      </c>
      <c r="D547" s="620">
        <v>1000</v>
      </c>
      <c r="E547" s="32"/>
      <c r="F547" s="117">
        <v>19</v>
      </c>
      <c r="G547" s="700" t="s">
        <v>5613</v>
      </c>
      <c r="H547" s="878" t="str">
        <f t="shared" si="902"/>
        <v>122</v>
      </c>
      <c r="I547" s="397">
        <v>85111000</v>
      </c>
      <c r="J547" s="380" t="s">
        <v>4557</v>
      </c>
      <c r="K547" s="494" t="s">
        <v>4644</v>
      </c>
      <c r="L547" s="726">
        <v>0</v>
      </c>
      <c r="M547" s="727">
        <v>0</v>
      </c>
      <c r="N547" s="931"/>
      <c r="O547" s="530">
        <f t="shared" si="906"/>
        <v>0</v>
      </c>
      <c r="P547" s="530">
        <f t="shared" si="907"/>
        <v>0</v>
      </c>
      <c r="Q547" s="646"/>
      <c r="R547" s="536"/>
      <c r="S547" s="536"/>
      <c r="T547" s="536"/>
      <c r="U547" s="536"/>
      <c r="V547" s="536"/>
      <c r="W547" s="683" t="str">
        <f t="shared" si="908"/>
        <v>OK</v>
      </c>
      <c r="X547" s="141"/>
      <c r="Y547" s="141"/>
      <c r="Z547" s="552"/>
      <c r="AA547" s="552"/>
      <c r="AB547" s="683" t="str">
        <f t="shared" si="909"/>
        <v>OK</v>
      </c>
      <c r="AC547" s="593"/>
      <c r="AD547" s="530">
        <f t="shared" si="910"/>
        <v>0</v>
      </c>
      <c r="AE547" s="842">
        <f t="shared" si="911"/>
        <v>0</v>
      </c>
      <c r="AF547" s="931"/>
      <c r="AG547" s="530">
        <f t="shared" si="912"/>
        <v>0</v>
      </c>
      <c r="AH547" s="530">
        <f t="shared" si="913"/>
        <v>0</v>
      </c>
      <c r="AI547" s="641"/>
      <c r="AJ547" s="537"/>
      <c r="AK547" s="537"/>
      <c r="AL547" s="537"/>
      <c r="AM547" s="537"/>
      <c r="AN547" s="537"/>
      <c r="AO547" s="683" t="str">
        <f t="shared" si="914"/>
        <v>OK</v>
      </c>
      <c r="AP547" s="141"/>
      <c r="AQ547" s="141"/>
      <c r="AR547" s="552"/>
      <c r="AS547" s="552"/>
      <c r="AT547" s="683" t="str">
        <f t="shared" si="915"/>
        <v>OK</v>
      </c>
      <c r="AU547" s="593"/>
      <c r="AV547" s="530">
        <f t="shared" si="916"/>
        <v>0</v>
      </c>
      <c r="AW547" s="842">
        <f t="shared" si="917"/>
        <v>0</v>
      </c>
      <c r="AX547" s="115">
        <f t="shared" si="918"/>
        <v>0</v>
      </c>
      <c r="AY547" s="5">
        <f t="shared" si="919"/>
        <v>0</v>
      </c>
      <c r="AZ547" s="7">
        <f t="shared" si="920"/>
        <v>0</v>
      </c>
      <c r="BA547" s="335" t="e">
        <f t="shared" si="921"/>
        <v>#DIV/0!</v>
      </c>
      <c r="BB547" s="23">
        <f t="shared" si="922"/>
        <v>0</v>
      </c>
      <c r="BC547" s="5">
        <f t="shared" si="923"/>
        <v>0</v>
      </c>
      <c r="BD547" s="7">
        <f t="shared" si="924"/>
        <v>0</v>
      </c>
      <c r="BE547" s="335" t="e">
        <f t="shared" si="925"/>
        <v>#DIV/0!</v>
      </c>
      <c r="BF547" s="41"/>
      <c r="BG547" s="826" t="str">
        <f t="shared" si="926"/>
        <v>51.11</v>
      </c>
      <c r="BH547" s="607" t="b">
        <f>COUNTIF('Codes SEC'!$B$2:$B$250,Ministres!BG547)&gt;0</f>
        <v>1</v>
      </c>
      <c r="BI547" s="41"/>
      <c r="BJ547" s="41"/>
      <c r="BK547" s="41"/>
      <c r="BL547" s="41"/>
      <c r="BM547" s="41"/>
      <c r="BN547" s="41"/>
    </row>
    <row r="548" spans="1:66" s="4" customFormat="1" ht="35.1" customHeight="1" x14ac:dyDescent="0.25">
      <c r="A548" s="222" t="s">
        <v>39</v>
      </c>
      <c r="B548" s="583">
        <v>10</v>
      </c>
      <c r="C548" s="120" t="s">
        <v>196</v>
      </c>
      <c r="D548" s="620">
        <v>1000</v>
      </c>
      <c r="E548" s="32"/>
      <c r="F548" s="117">
        <v>19</v>
      </c>
      <c r="G548" s="700" t="s">
        <v>5613</v>
      </c>
      <c r="H548" s="878" t="str">
        <f t="shared" si="902"/>
        <v>122</v>
      </c>
      <c r="I548" s="397">
        <v>85111000</v>
      </c>
      <c r="J548" s="380" t="s">
        <v>4558</v>
      </c>
      <c r="K548" s="494" t="s">
        <v>4645</v>
      </c>
      <c r="L548" s="726">
        <v>0</v>
      </c>
      <c r="M548" s="727">
        <v>0</v>
      </c>
      <c r="N548" s="931"/>
      <c r="O548" s="530">
        <f t="shared" si="906"/>
        <v>0</v>
      </c>
      <c r="P548" s="530">
        <f t="shared" si="907"/>
        <v>0</v>
      </c>
      <c r="Q548" s="646"/>
      <c r="R548" s="536"/>
      <c r="S548" s="536"/>
      <c r="T548" s="536"/>
      <c r="U548" s="536"/>
      <c r="V548" s="536"/>
      <c r="W548" s="683" t="str">
        <f t="shared" si="908"/>
        <v>OK</v>
      </c>
      <c r="X548" s="141"/>
      <c r="Y548" s="141"/>
      <c r="Z548" s="552"/>
      <c r="AA548" s="552"/>
      <c r="AB548" s="683" t="str">
        <f t="shared" si="909"/>
        <v>OK</v>
      </c>
      <c r="AC548" s="593"/>
      <c r="AD548" s="530">
        <f t="shared" si="910"/>
        <v>0</v>
      </c>
      <c r="AE548" s="842">
        <f t="shared" si="911"/>
        <v>0</v>
      </c>
      <c r="AF548" s="931"/>
      <c r="AG548" s="530">
        <f t="shared" si="912"/>
        <v>0</v>
      </c>
      <c r="AH548" s="530">
        <f t="shared" si="913"/>
        <v>0</v>
      </c>
      <c r="AI548" s="641"/>
      <c r="AJ548" s="537"/>
      <c r="AK548" s="537"/>
      <c r="AL548" s="537"/>
      <c r="AM548" s="537"/>
      <c r="AN548" s="537"/>
      <c r="AO548" s="683" t="str">
        <f t="shared" si="914"/>
        <v>OK</v>
      </c>
      <c r="AP548" s="141"/>
      <c r="AQ548" s="141"/>
      <c r="AR548" s="552"/>
      <c r="AS548" s="552"/>
      <c r="AT548" s="683" t="str">
        <f t="shared" si="915"/>
        <v>OK</v>
      </c>
      <c r="AU548" s="593"/>
      <c r="AV548" s="530">
        <f t="shared" si="916"/>
        <v>0</v>
      </c>
      <c r="AW548" s="842">
        <f t="shared" si="917"/>
        <v>0</v>
      </c>
      <c r="AX548" s="115">
        <f t="shared" si="918"/>
        <v>0</v>
      </c>
      <c r="AY548" s="5">
        <f t="shared" si="919"/>
        <v>0</v>
      </c>
      <c r="AZ548" s="7">
        <f t="shared" si="920"/>
        <v>0</v>
      </c>
      <c r="BA548" s="335" t="e">
        <f t="shared" si="921"/>
        <v>#DIV/0!</v>
      </c>
      <c r="BB548" s="23">
        <f t="shared" si="922"/>
        <v>0</v>
      </c>
      <c r="BC548" s="5">
        <f t="shared" si="923"/>
        <v>0</v>
      </c>
      <c r="BD548" s="7">
        <f t="shared" si="924"/>
        <v>0</v>
      </c>
      <c r="BE548" s="335" t="e">
        <f t="shared" si="925"/>
        <v>#DIV/0!</v>
      </c>
      <c r="BF548" s="41"/>
      <c r="BG548" s="826" t="str">
        <f t="shared" si="926"/>
        <v>51.11</v>
      </c>
      <c r="BH548" s="607" t="b">
        <f>COUNTIF('Codes SEC'!$B$2:$B$250,Ministres!BG548)&gt;0</f>
        <v>1</v>
      </c>
      <c r="BI548" s="41"/>
      <c r="BJ548" s="41"/>
      <c r="BK548" s="41"/>
      <c r="BL548" s="41"/>
      <c r="BM548" s="41"/>
      <c r="BN548" s="41"/>
    </row>
    <row r="549" spans="1:66" s="4" customFormat="1" ht="35.1" customHeight="1" x14ac:dyDescent="0.25">
      <c r="A549" s="222" t="s">
        <v>39</v>
      </c>
      <c r="B549" s="583">
        <v>10</v>
      </c>
      <c r="C549" s="120" t="s">
        <v>196</v>
      </c>
      <c r="D549" s="620">
        <v>1000</v>
      </c>
      <c r="E549" s="32"/>
      <c r="F549" s="117">
        <v>19</v>
      </c>
      <c r="G549" s="700" t="s">
        <v>5613</v>
      </c>
      <c r="H549" s="878" t="str">
        <f t="shared" si="902"/>
        <v>122</v>
      </c>
      <c r="I549" s="397">
        <v>85112000</v>
      </c>
      <c r="J549" s="380" t="s">
        <v>4559</v>
      </c>
      <c r="K549" s="494" t="s">
        <v>4646</v>
      </c>
      <c r="L549" s="726">
        <v>0</v>
      </c>
      <c r="M549" s="727">
        <v>0</v>
      </c>
      <c r="N549" s="931"/>
      <c r="O549" s="530">
        <f t="shared" si="906"/>
        <v>0</v>
      </c>
      <c r="P549" s="530">
        <f t="shared" si="907"/>
        <v>0</v>
      </c>
      <c r="Q549" s="646"/>
      <c r="R549" s="536"/>
      <c r="S549" s="536"/>
      <c r="T549" s="536"/>
      <c r="U549" s="536"/>
      <c r="V549" s="536"/>
      <c r="W549" s="683" t="str">
        <f t="shared" si="908"/>
        <v>OK</v>
      </c>
      <c r="X549" s="141"/>
      <c r="Y549" s="141"/>
      <c r="Z549" s="552"/>
      <c r="AA549" s="552"/>
      <c r="AB549" s="683" t="str">
        <f t="shared" si="909"/>
        <v>OK</v>
      </c>
      <c r="AC549" s="593"/>
      <c r="AD549" s="530">
        <f t="shared" si="910"/>
        <v>0</v>
      </c>
      <c r="AE549" s="842">
        <f t="shared" si="911"/>
        <v>0</v>
      </c>
      <c r="AF549" s="931"/>
      <c r="AG549" s="530">
        <f t="shared" si="912"/>
        <v>0</v>
      </c>
      <c r="AH549" s="530">
        <f t="shared" si="913"/>
        <v>0</v>
      </c>
      <c r="AI549" s="641"/>
      <c r="AJ549" s="537"/>
      <c r="AK549" s="537"/>
      <c r="AL549" s="537"/>
      <c r="AM549" s="537"/>
      <c r="AN549" s="537"/>
      <c r="AO549" s="683" t="str">
        <f t="shared" si="914"/>
        <v>OK</v>
      </c>
      <c r="AP549" s="141"/>
      <c r="AQ549" s="141"/>
      <c r="AR549" s="552"/>
      <c r="AS549" s="552"/>
      <c r="AT549" s="683" t="str">
        <f t="shared" si="915"/>
        <v>OK</v>
      </c>
      <c r="AU549" s="593"/>
      <c r="AV549" s="530">
        <f t="shared" si="916"/>
        <v>0</v>
      </c>
      <c r="AW549" s="842">
        <f t="shared" si="917"/>
        <v>0</v>
      </c>
      <c r="AX549" s="115">
        <f t="shared" si="918"/>
        <v>0</v>
      </c>
      <c r="AY549" s="5">
        <f t="shared" si="919"/>
        <v>0</v>
      </c>
      <c r="AZ549" s="7">
        <f t="shared" si="920"/>
        <v>0</v>
      </c>
      <c r="BA549" s="335" t="e">
        <f t="shared" si="921"/>
        <v>#DIV/0!</v>
      </c>
      <c r="BB549" s="23">
        <f t="shared" si="922"/>
        <v>0</v>
      </c>
      <c r="BC549" s="5">
        <f t="shared" si="923"/>
        <v>0</v>
      </c>
      <c r="BD549" s="7">
        <f t="shared" si="924"/>
        <v>0</v>
      </c>
      <c r="BE549" s="335" t="e">
        <f t="shared" si="925"/>
        <v>#DIV/0!</v>
      </c>
      <c r="BF549" s="41"/>
      <c r="BG549" s="826" t="str">
        <f t="shared" si="926"/>
        <v>51.12</v>
      </c>
      <c r="BH549" s="607" t="b">
        <f>COUNTIF('Codes SEC'!$B$2:$B$250,Ministres!BG549)&gt;0</f>
        <v>1</v>
      </c>
      <c r="BI549" s="41"/>
      <c r="BJ549" s="41"/>
      <c r="BK549" s="41"/>
      <c r="BL549" s="41"/>
      <c r="BM549" s="41"/>
      <c r="BN549" s="41"/>
    </row>
    <row r="550" spans="1:66" ht="35.1" customHeight="1" x14ac:dyDescent="0.25">
      <c r="A550" s="222" t="s">
        <v>39</v>
      </c>
      <c r="B550" s="583" t="s">
        <v>5018</v>
      </c>
      <c r="C550" s="120" t="s">
        <v>196</v>
      </c>
      <c r="D550" s="622">
        <v>1000</v>
      </c>
      <c r="E550" s="584"/>
      <c r="F550" s="120">
        <v>19</v>
      </c>
      <c r="G550" s="700" t="s">
        <v>5613</v>
      </c>
      <c r="H550" s="891" t="str">
        <f t="shared" si="902"/>
        <v>122</v>
      </c>
      <c r="I550" s="605">
        <v>85121000</v>
      </c>
      <c r="J550" s="689" t="s">
        <v>5104</v>
      </c>
      <c r="K550" s="424" t="s">
        <v>5105</v>
      </c>
      <c r="L550" s="733">
        <v>0</v>
      </c>
      <c r="M550" s="734">
        <v>0</v>
      </c>
      <c r="N550" s="931"/>
      <c r="O550" s="530">
        <f t="shared" si="906"/>
        <v>0</v>
      </c>
      <c r="P550" s="530">
        <f t="shared" si="907"/>
        <v>0</v>
      </c>
      <c r="Q550" s="646"/>
      <c r="R550" s="536"/>
      <c r="S550" s="536"/>
      <c r="T550" s="536"/>
      <c r="U550" s="536"/>
      <c r="V550" s="536"/>
      <c r="W550" s="683" t="str">
        <f t="shared" si="908"/>
        <v>OK</v>
      </c>
      <c r="X550" s="141"/>
      <c r="Y550" s="141"/>
      <c r="Z550" s="552"/>
      <c r="AA550" s="552"/>
      <c r="AB550" s="683" t="str">
        <f t="shared" si="909"/>
        <v>OK</v>
      </c>
      <c r="AC550" s="593"/>
      <c r="AD550" s="530">
        <f t="shared" si="910"/>
        <v>0</v>
      </c>
      <c r="AE550" s="842">
        <f t="shared" si="911"/>
        <v>0</v>
      </c>
      <c r="AF550" s="931"/>
      <c r="AG550" s="530">
        <f t="shared" si="912"/>
        <v>0</v>
      </c>
      <c r="AH550" s="530">
        <f t="shared" si="913"/>
        <v>0</v>
      </c>
      <c r="AI550" s="641"/>
      <c r="AJ550" s="537"/>
      <c r="AK550" s="537"/>
      <c r="AL550" s="537"/>
      <c r="AM550" s="537"/>
      <c r="AN550" s="537"/>
      <c r="AO550" s="683" t="str">
        <f t="shared" si="914"/>
        <v>OK</v>
      </c>
      <c r="AP550" s="141"/>
      <c r="AQ550" s="141"/>
      <c r="AR550" s="552"/>
      <c r="AS550" s="552"/>
      <c r="AT550" s="683" t="str">
        <f t="shared" si="915"/>
        <v>OK</v>
      </c>
      <c r="AU550" s="593"/>
      <c r="AV550" s="530">
        <f t="shared" si="916"/>
        <v>0</v>
      </c>
      <c r="AW550" s="842">
        <f t="shared" si="917"/>
        <v>0</v>
      </c>
      <c r="AX550" s="115">
        <f t="shared" si="918"/>
        <v>0</v>
      </c>
      <c r="AY550" s="5">
        <f t="shared" si="919"/>
        <v>0</v>
      </c>
      <c r="AZ550" s="7">
        <f t="shared" si="920"/>
        <v>0</v>
      </c>
      <c r="BA550" s="335" t="e">
        <f t="shared" si="921"/>
        <v>#DIV/0!</v>
      </c>
      <c r="BB550" s="23">
        <f t="shared" si="922"/>
        <v>0</v>
      </c>
      <c r="BC550" s="5">
        <f t="shared" si="923"/>
        <v>0</v>
      </c>
      <c r="BD550" s="7">
        <f t="shared" si="924"/>
        <v>0</v>
      </c>
      <c r="BE550" s="335" t="e">
        <f t="shared" si="925"/>
        <v>#DIV/0!</v>
      </c>
      <c r="BG550" s="826" t="str">
        <f t="shared" si="926"/>
        <v>51.21</v>
      </c>
      <c r="BH550" s="607" t="b">
        <f>COUNTIF('Codes SEC'!$B$2:$B$250,Ministres!BG550)&gt;0</f>
        <v>1</v>
      </c>
    </row>
    <row r="551" spans="1:66" s="203" customFormat="1" ht="35.1" customHeight="1" x14ac:dyDescent="0.25">
      <c r="A551" s="21" t="s">
        <v>39</v>
      </c>
      <c r="B551" s="112" t="s">
        <v>5018</v>
      </c>
      <c r="C551" s="120" t="s">
        <v>196</v>
      </c>
      <c r="D551" s="620">
        <v>1000</v>
      </c>
      <c r="E551" s="278"/>
      <c r="F551" s="116">
        <v>19</v>
      </c>
      <c r="G551" s="700" t="s">
        <v>5613</v>
      </c>
      <c r="H551" s="878" t="str">
        <f t="shared" si="902"/>
        <v>122</v>
      </c>
      <c r="I551" s="397">
        <v>85210000</v>
      </c>
      <c r="J551" s="380" t="s">
        <v>4986</v>
      </c>
      <c r="K551" s="408" t="s">
        <v>4987</v>
      </c>
      <c r="L551" s="733">
        <v>0</v>
      </c>
      <c r="M551" s="734">
        <v>0</v>
      </c>
      <c r="N551" s="931"/>
      <c r="O551" s="530">
        <f t="shared" si="906"/>
        <v>0</v>
      </c>
      <c r="P551" s="530">
        <f t="shared" si="907"/>
        <v>0</v>
      </c>
      <c r="Q551" s="646"/>
      <c r="R551" s="536"/>
      <c r="S551" s="536"/>
      <c r="T551" s="536"/>
      <c r="U551" s="536"/>
      <c r="V551" s="536"/>
      <c r="W551" s="683" t="str">
        <f t="shared" si="908"/>
        <v>OK</v>
      </c>
      <c r="X551" s="141"/>
      <c r="Y551" s="141"/>
      <c r="Z551" s="552"/>
      <c r="AA551" s="552"/>
      <c r="AB551" s="683" t="str">
        <f t="shared" si="909"/>
        <v>OK</v>
      </c>
      <c r="AC551" s="593"/>
      <c r="AD551" s="530">
        <f t="shared" si="910"/>
        <v>0</v>
      </c>
      <c r="AE551" s="842">
        <f t="shared" si="911"/>
        <v>0</v>
      </c>
      <c r="AF551" s="931"/>
      <c r="AG551" s="530">
        <f t="shared" si="912"/>
        <v>0</v>
      </c>
      <c r="AH551" s="530">
        <f t="shared" si="913"/>
        <v>0</v>
      </c>
      <c r="AI551" s="641"/>
      <c r="AJ551" s="537"/>
      <c r="AK551" s="537"/>
      <c r="AL551" s="537"/>
      <c r="AM551" s="537"/>
      <c r="AN551" s="537"/>
      <c r="AO551" s="683" t="str">
        <f t="shared" si="914"/>
        <v>OK</v>
      </c>
      <c r="AP551" s="141"/>
      <c r="AQ551" s="141"/>
      <c r="AR551" s="552"/>
      <c r="AS551" s="552"/>
      <c r="AT551" s="683" t="str">
        <f t="shared" si="915"/>
        <v>OK</v>
      </c>
      <c r="AU551" s="593"/>
      <c r="AV551" s="530">
        <f t="shared" si="916"/>
        <v>0</v>
      </c>
      <c r="AW551" s="842">
        <f t="shared" si="917"/>
        <v>0</v>
      </c>
      <c r="AX551" s="115">
        <f t="shared" si="918"/>
        <v>0</v>
      </c>
      <c r="AY551" s="5">
        <f t="shared" si="919"/>
        <v>0</v>
      </c>
      <c r="AZ551" s="7">
        <f t="shared" si="920"/>
        <v>0</v>
      </c>
      <c r="BA551" s="335" t="e">
        <f t="shared" si="921"/>
        <v>#DIV/0!</v>
      </c>
      <c r="BB551" s="23">
        <f t="shared" si="922"/>
        <v>0</v>
      </c>
      <c r="BC551" s="5">
        <f t="shared" si="923"/>
        <v>0</v>
      </c>
      <c r="BD551" s="7">
        <f t="shared" si="924"/>
        <v>0</v>
      </c>
      <c r="BE551" s="335" t="e">
        <f t="shared" si="925"/>
        <v>#DIV/0!</v>
      </c>
      <c r="BF551" s="667"/>
      <c r="BG551" s="826" t="str">
        <f t="shared" si="926"/>
        <v>52.10</v>
      </c>
      <c r="BH551" s="668" t="b">
        <f>COUNTIF('Codes SEC'!$B$2:$B$250,Ministres!BG551)&gt;0</f>
        <v>1</v>
      </c>
      <c r="BI551" s="667"/>
      <c r="BJ551" s="667"/>
      <c r="BK551" s="667"/>
      <c r="BL551" s="667"/>
      <c r="BM551" s="667"/>
      <c r="BN551" s="667"/>
    </row>
    <row r="552" spans="1:66" ht="35.1" customHeight="1" x14ac:dyDescent="0.25">
      <c r="A552" s="222" t="s">
        <v>39</v>
      </c>
      <c r="B552" s="112">
        <v>10</v>
      </c>
      <c r="C552" s="116" t="s">
        <v>149</v>
      </c>
      <c r="D552" s="620">
        <v>1000</v>
      </c>
      <c r="E552" s="278"/>
      <c r="F552" s="116">
        <v>19</v>
      </c>
      <c r="G552" s="700" t="s">
        <v>5613</v>
      </c>
      <c r="H552" s="878" t="str">
        <f t="shared" si="902"/>
        <v>122</v>
      </c>
      <c r="I552" s="585">
        <v>85310000</v>
      </c>
      <c r="J552" s="380" t="s">
        <v>4127</v>
      </c>
      <c r="K552" s="510" t="s">
        <v>4128</v>
      </c>
      <c r="L552" s="735">
        <v>0</v>
      </c>
      <c r="M552" s="736">
        <v>0</v>
      </c>
      <c r="N552" s="931"/>
      <c r="O552" s="530">
        <f t="shared" si="906"/>
        <v>0</v>
      </c>
      <c r="P552" s="530">
        <f t="shared" si="907"/>
        <v>0</v>
      </c>
      <c r="Q552" s="646"/>
      <c r="R552" s="536"/>
      <c r="S552" s="536"/>
      <c r="T552" s="536"/>
      <c r="U552" s="536"/>
      <c r="V552" s="536"/>
      <c r="W552" s="683" t="str">
        <f t="shared" si="908"/>
        <v>OK</v>
      </c>
      <c r="X552" s="141"/>
      <c r="Y552" s="141"/>
      <c r="Z552" s="552"/>
      <c r="AA552" s="552"/>
      <c r="AB552" s="683" t="str">
        <f t="shared" si="909"/>
        <v>OK</v>
      </c>
      <c r="AC552" s="593"/>
      <c r="AD552" s="530">
        <f t="shared" si="910"/>
        <v>0</v>
      </c>
      <c r="AE552" s="842">
        <f t="shared" si="911"/>
        <v>0</v>
      </c>
      <c r="AF552" s="931"/>
      <c r="AG552" s="530">
        <f t="shared" si="912"/>
        <v>0</v>
      </c>
      <c r="AH552" s="530">
        <f t="shared" si="913"/>
        <v>0</v>
      </c>
      <c r="AI552" s="641"/>
      <c r="AJ552" s="537"/>
      <c r="AK552" s="537"/>
      <c r="AL552" s="537"/>
      <c r="AM552" s="537"/>
      <c r="AN552" s="537"/>
      <c r="AO552" s="683" t="str">
        <f t="shared" si="914"/>
        <v>OK</v>
      </c>
      <c r="AP552" s="141"/>
      <c r="AQ552" s="141"/>
      <c r="AR552" s="552"/>
      <c r="AS552" s="552"/>
      <c r="AT552" s="683" t="str">
        <f t="shared" si="915"/>
        <v>OK</v>
      </c>
      <c r="AU552" s="593"/>
      <c r="AV552" s="530">
        <f t="shared" si="916"/>
        <v>0</v>
      </c>
      <c r="AW552" s="842">
        <f t="shared" si="917"/>
        <v>0</v>
      </c>
      <c r="AX552" s="115">
        <f t="shared" si="918"/>
        <v>0</v>
      </c>
      <c r="AY552" s="5">
        <f t="shared" si="919"/>
        <v>0</v>
      </c>
      <c r="AZ552" s="7">
        <f t="shared" si="920"/>
        <v>0</v>
      </c>
      <c r="BA552" s="335" t="e">
        <f t="shared" si="921"/>
        <v>#DIV/0!</v>
      </c>
      <c r="BB552" s="23">
        <f t="shared" si="922"/>
        <v>0</v>
      </c>
      <c r="BC552" s="5">
        <f t="shared" si="923"/>
        <v>0</v>
      </c>
      <c r="BD552" s="7">
        <f t="shared" si="924"/>
        <v>0</v>
      </c>
      <c r="BE552" s="335" t="e">
        <f t="shared" si="925"/>
        <v>#DIV/0!</v>
      </c>
      <c r="BG552" s="826" t="str">
        <f t="shared" si="926"/>
        <v>53.10</v>
      </c>
      <c r="BH552" s="607" t="b">
        <f>COUNTIF('Codes SEC'!$B$2:$B$250,Ministres!BG552)&gt;0</f>
        <v>1</v>
      </c>
    </row>
    <row r="553" spans="1:66" ht="35.1" customHeight="1" x14ac:dyDescent="0.25">
      <c r="A553" s="222" t="s">
        <v>39</v>
      </c>
      <c r="B553" s="112">
        <v>10</v>
      </c>
      <c r="C553" s="116" t="s">
        <v>149</v>
      </c>
      <c r="D553" s="620">
        <v>1000</v>
      </c>
      <c r="E553" s="278"/>
      <c r="F553" s="116">
        <v>19</v>
      </c>
      <c r="G553" s="700" t="s">
        <v>5613</v>
      </c>
      <c r="H553" s="878" t="str">
        <f t="shared" si="902"/>
        <v>122</v>
      </c>
      <c r="I553" s="585">
        <v>85310000</v>
      </c>
      <c r="J553" s="380" t="s">
        <v>4129</v>
      </c>
      <c r="K553" s="510" t="s">
        <v>4128</v>
      </c>
      <c r="L553" s="735">
        <v>0</v>
      </c>
      <c r="M553" s="736">
        <v>0</v>
      </c>
      <c r="N553" s="931"/>
      <c r="O553" s="530">
        <f t="shared" si="906"/>
        <v>0</v>
      </c>
      <c r="P553" s="530">
        <f t="shared" si="907"/>
        <v>0</v>
      </c>
      <c r="Q553" s="646"/>
      <c r="R553" s="536"/>
      <c r="S553" s="536"/>
      <c r="T553" s="536"/>
      <c r="U553" s="536"/>
      <c r="V553" s="536"/>
      <c r="W553" s="683" t="str">
        <f t="shared" si="908"/>
        <v>OK</v>
      </c>
      <c r="X553" s="141"/>
      <c r="Y553" s="141"/>
      <c r="Z553" s="552"/>
      <c r="AA553" s="552"/>
      <c r="AB553" s="683" t="str">
        <f t="shared" si="909"/>
        <v>OK</v>
      </c>
      <c r="AC553" s="593"/>
      <c r="AD553" s="530">
        <f t="shared" si="910"/>
        <v>0</v>
      </c>
      <c r="AE553" s="842">
        <f t="shared" si="911"/>
        <v>0</v>
      </c>
      <c r="AF553" s="931"/>
      <c r="AG553" s="530">
        <f t="shared" si="912"/>
        <v>0</v>
      </c>
      <c r="AH553" s="530">
        <f t="shared" si="913"/>
        <v>0</v>
      </c>
      <c r="AI553" s="641"/>
      <c r="AJ553" s="537"/>
      <c r="AK553" s="537"/>
      <c r="AL553" s="537"/>
      <c r="AM553" s="537"/>
      <c r="AN553" s="537"/>
      <c r="AO553" s="683" t="str">
        <f t="shared" si="914"/>
        <v>OK</v>
      </c>
      <c r="AP553" s="141"/>
      <c r="AQ553" s="141"/>
      <c r="AR553" s="552"/>
      <c r="AS553" s="552"/>
      <c r="AT553" s="683" t="str">
        <f t="shared" si="915"/>
        <v>OK</v>
      </c>
      <c r="AU553" s="593"/>
      <c r="AV553" s="530">
        <f t="shared" si="916"/>
        <v>0</v>
      </c>
      <c r="AW553" s="842">
        <f t="shared" si="917"/>
        <v>0</v>
      </c>
      <c r="AX553" s="115">
        <f t="shared" si="918"/>
        <v>0</v>
      </c>
      <c r="AY553" s="5">
        <f t="shared" si="919"/>
        <v>0</v>
      </c>
      <c r="AZ553" s="7">
        <f t="shared" si="920"/>
        <v>0</v>
      </c>
      <c r="BA553" s="335" t="e">
        <f t="shared" si="921"/>
        <v>#DIV/0!</v>
      </c>
      <c r="BB553" s="23">
        <f t="shared" si="922"/>
        <v>0</v>
      </c>
      <c r="BC553" s="5">
        <f t="shared" si="923"/>
        <v>0</v>
      </c>
      <c r="BD553" s="7">
        <f t="shared" si="924"/>
        <v>0</v>
      </c>
      <c r="BE553" s="335" t="e">
        <f t="shared" si="925"/>
        <v>#DIV/0!</v>
      </c>
      <c r="BG553" s="826" t="str">
        <f t="shared" si="926"/>
        <v>53.10</v>
      </c>
      <c r="BH553" s="607" t="b">
        <f>COUNTIF('Codes SEC'!$B$2:$B$250,Ministres!BG553)&gt;0</f>
        <v>1</v>
      </c>
    </row>
    <row r="554" spans="1:66" s="4" customFormat="1" ht="35.1" customHeight="1" x14ac:dyDescent="0.25">
      <c r="A554" s="222" t="s">
        <v>39</v>
      </c>
      <c r="B554" s="583">
        <v>10</v>
      </c>
      <c r="C554" s="120" t="s">
        <v>196</v>
      </c>
      <c r="D554" s="620">
        <v>1000</v>
      </c>
      <c r="E554" s="32"/>
      <c r="F554" s="117">
        <v>19</v>
      </c>
      <c r="G554" s="700" t="s">
        <v>5613</v>
      </c>
      <c r="H554" s="878" t="str">
        <f t="shared" si="902"/>
        <v>122</v>
      </c>
      <c r="I554" s="397">
        <v>86141000</v>
      </c>
      <c r="J554" s="380" t="s">
        <v>4560</v>
      </c>
      <c r="K554" s="494" t="s">
        <v>4569</v>
      </c>
      <c r="L554" s="726">
        <v>0</v>
      </c>
      <c r="M554" s="727">
        <v>0</v>
      </c>
      <c r="N554" s="931"/>
      <c r="O554" s="530">
        <f t="shared" si="906"/>
        <v>0</v>
      </c>
      <c r="P554" s="530">
        <f t="shared" si="907"/>
        <v>0</v>
      </c>
      <c r="Q554" s="646"/>
      <c r="R554" s="536"/>
      <c r="S554" s="536"/>
      <c r="T554" s="536"/>
      <c r="U554" s="536"/>
      <c r="V554" s="536"/>
      <c r="W554" s="683" t="str">
        <f t="shared" si="908"/>
        <v>OK</v>
      </c>
      <c r="X554" s="141"/>
      <c r="Y554" s="141"/>
      <c r="Z554" s="552"/>
      <c r="AA554" s="552"/>
      <c r="AB554" s="683" t="str">
        <f t="shared" si="909"/>
        <v>OK</v>
      </c>
      <c r="AC554" s="593"/>
      <c r="AD554" s="530">
        <f t="shared" si="910"/>
        <v>0</v>
      </c>
      <c r="AE554" s="842">
        <f t="shared" si="911"/>
        <v>0</v>
      </c>
      <c r="AF554" s="931"/>
      <c r="AG554" s="530">
        <f t="shared" si="912"/>
        <v>0</v>
      </c>
      <c r="AH554" s="530">
        <f t="shared" si="913"/>
        <v>0</v>
      </c>
      <c r="AI554" s="641"/>
      <c r="AJ554" s="537"/>
      <c r="AK554" s="537"/>
      <c r="AL554" s="537"/>
      <c r="AM554" s="537"/>
      <c r="AN554" s="537"/>
      <c r="AO554" s="683" t="str">
        <f t="shared" si="914"/>
        <v>OK</v>
      </c>
      <c r="AP554" s="141"/>
      <c r="AQ554" s="141"/>
      <c r="AR554" s="552"/>
      <c r="AS554" s="552"/>
      <c r="AT554" s="683" t="str">
        <f t="shared" si="915"/>
        <v>OK</v>
      </c>
      <c r="AU554" s="593"/>
      <c r="AV554" s="530">
        <f t="shared" si="916"/>
        <v>0</v>
      </c>
      <c r="AW554" s="842">
        <f t="shared" si="917"/>
        <v>0</v>
      </c>
      <c r="AX554" s="115">
        <f t="shared" si="918"/>
        <v>0</v>
      </c>
      <c r="AY554" s="5">
        <f t="shared" si="919"/>
        <v>0</v>
      </c>
      <c r="AZ554" s="7">
        <f t="shared" si="920"/>
        <v>0</v>
      </c>
      <c r="BA554" s="335" t="e">
        <f t="shared" si="921"/>
        <v>#DIV/0!</v>
      </c>
      <c r="BB554" s="23">
        <f t="shared" si="922"/>
        <v>0</v>
      </c>
      <c r="BC554" s="5">
        <f t="shared" si="923"/>
        <v>0</v>
      </c>
      <c r="BD554" s="7">
        <f t="shared" si="924"/>
        <v>0</v>
      </c>
      <c r="BE554" s="335" t="e">
        <f t="shared" si="925"/>
        <v>#DIV/0!</v>
      </c>
      <c r="BF554" s="41"/>
      <c r="BG554" s="826" t="str">
        <f t="shared" si="926"/>
        <v>61.41</v>
      </c>
      <c r="BH554" s="607" t="b">
        <f>COUNTIF('Codes SEC'!$B$2:$B$250,Ministres!BG554)&gt;0</f>
        <v>1</v>
      </c>
      <c r="BI554" s="41"/>
      <c r="BJ554" s="41"/>
      <c r="BK554" s="41"/>
      <c r="BL554" s="41"/>
      <c r="BM554" s="41"/>
      <c r="BN554" s="41"/>
    </row>
    <row r="555" spans="1:66" s="203" customFormat="1" ht="35.1" customHeight="1" x14ac:dyDescent="0.25">
      <c r="A555" s="21" t="s">
        <v>39</v>
      </c>
      <c r="B555" s="112">
        <v>10</v>
      </c>
      <c r="C555" s="120" t="s">
        <v>196</v>
      </c>
      <c r="D555" s="620">
        <v>1000</v>
      </c>
      <c r="E555" s="278"/>
      <c r="F555" s="116">
        <v>19</v>
      </c>
      <c r="G555" s="700" t="s">
        <v>5613</v>
      </c>
      <c r="H555" s="878" t="str">
        <f t="shared" si="902"/>
        <v>122</v>
      </c>
      <c r="I555" s="397">
        <v>86141000</v>
      </c>
      <c r="J555" s="380" t="s">
        <v>5023</v>
      </c>
      <c r="K555" s="408" t="s">
        <v>5024</v>
      </c>
      <c r="L555" s="733">
        <v>0</v>
      </c>
      <c r="M555" s="734">
        <v>0</v>
      </c>
      <c r="N555" s="931"/>
      <c r="O555" s="530">
        <f t="shared" si="906"/>
        <v>0</v>
      </c>
      <c r="P555" s="530">
        <f t="shared" si="907"/>
        <v>0</v>
      </c>
      <c r="Q555" s="646"/>
      <c r="R555" s="536"/>
      <c r="S555" s="536"/>
      <c r="T555" s="536"/>
      <c r="U555" s="536"/>
      <c r="V555" s="536"/>
      <c r="W555" s="683" t="str">
        <f t="shared" si="908"/>
        <v>OK</v>
      </c>
      <c r="X555" s="141"/>
      <c r="Y555" s="141"/>
      <c r="Z555" s="552"/>
      <c r="AA555" s="552"/>
      <c r="AB555" s="683" t="str">
        <f t="shared" si="909"/>
        <v>OK</v>
      </c>
      <c r="AC555" s="593"/>
      <c r="AD555" s="530">
        <f t="shared" si="910"/>
        <v>0</v>
      </c>
      <c r="AE555" s="842">
        <f t="shared" si="911"/>
        <v>0</v>
      </c>
      <c r="AF555" s="931"/>
      <c r="AG555" s="530">
        <f t="shared" si="912"/>
        <v>0</v>
      </c>
      <c r="AH555" s="530">
        <f t="shared" si="913"/>
        <v>0</v>
      </c>
      <c r="AI555" s="641"/>
      <c r="AJ555" s="537"/>
      <c r="AK555" s="537"/>
      <c r="AL555" s="537"/>
      <c r="AM555" s="537"/>
      <c r="AN555" s="537"/>
      <c r="AO555" s="683" t="str">
        <f t="shared" si="914"/>
        <v>OK</v>
      </c>
      <c r="AP555" s="141"/>
      <c r="AQ555" s="141"/>
      <c r="AR555" s="552"/>
      <c r="AS555" s="552"/>
      <c r="AT555" s="683" t="str">
        <f t="shared" si="915"/>
        <v>OK</v>
      </c>
      <c r="AU555" s="593"/>
      <c r="AV555" s="530">
        <f t="shared" si="916"/>
        <v>0</v>
      </c>
      <c r="AW555" s="842">
        <f t="shared" si="917"/>
        <v>0</v>
      </c>
      <c r="AX555" s="115">
        <f t="shared" si="918"/>
        <v>0</v>
      </c>
      <c r="AY555" s="5">
        <f t="shared" si="919"/>
        <v>0</v>
      </c>
      <c r="AZ555" s="7">
        <f t="shared" si="920"/>
        <v>0</v>
      </c>
      <c r="BA555" s="335" t="e">
        <f t="shared" si="921"/>
        <v>#DIV/0!</v>
      </c>
      <c r="BB555" s="23">
        <f t="shared" si="922"/>
        <v>0</v>
      </c>
      <c r="BC555" s="5">
        <f t="shared" si="923"/>
        <v>0</v>
      </c>
      <c r="BD555" s="7">
        <f t="shared" si="924"/>
        <v>0</v>
      </c>
      <c r="BE555" s="335" t="e">
        <f t="shared" si="925"/>
        <v>#DIV/0!</v>
      </c>
      <c r="BF555" s="667"/>
      <c r="BG555" s="826" t="str">
        <f t="shared" si="926"/>
        <v>61.41</v>
      </c>
      <c r="BH555" s="668" t="b">
        <f>COUNTIF('Codes SEC'!$B$2:$B$250,Ministres!BG555)&gt;0</f>
        <v>1</v>
      </c>
      <c r="BI555" s="667"/>
      <c r="BJ555" s="667"/>
      <c r="BK555" s="667"/>
      <c r="BL555" s="667"/>
      <c r="BM555" s="667"/>
      <c r="BN555" s="667"/>
    </row>
    <row r="556" spans="1:66" ht="35.1" customHeight="1" x14ac:dyDescent="0.25">
      <c r="A556" s="222" t="s">
        <v>39</v>
      </c>
      <c r="B556" s="112" t="s">
        <v>5018</v>
      </c>
      <c r="C556" s="116" t="s">
        <v>196</v>
      </c>
      <c r="D556" s="620">
        <v>1000</v>
      </c>
      <c r="E556" s="278"/>
      <c r="F556" s="116">
        <v>20</v>
      </c>
      <c r="G556" s="700" t="s">
        <v>5613</v>
      </c>
      <c r="H556" s="888" t="str">
        <f t="shared" si="902"/>
        <v>122</v>
      </c>
      <c r="I556" s="580">
        <v>86141000</v>
      </c>
      <c r="J556" s="689" t="s">
        <v>5881</v>
      </c>
      <c r="K556" s="411" t="s">
        <v>5882</v>
      </c>
      <c r="L556" s="733">
        <v>0</v>
      </c>
      <c r="M556" s="734">
        <v>0</v>
      </c>
      <c r="N556" s="931"/>
      <c r="O556" s="530">
        <f t="shared" si="906"/>
        <v>0</v>
      </c>
      <c r="P556" s="530">
        <f t="shared" si="907"/>
        <v>0</v>
      </c>
      <c r="Q556" s="646"/>
      <c r="R556" s="536"/>
      <c r="S556" s="536"/>
      <c r="T556" s="536"/>
      <c r="U556" s="536"/>
      <c r="V556" s="536"/>
      <c r="W556" s="683" t="str">
        <f t="shared" si="908"/>
        <v>OK</v>
      </c>
      <c r="X556" s="141"/>
      <c r="Y556" s="141"/>
      <c r="Z556" s="552"/>
      <c r="AA556" s="552"/>
      <c r="AB556" s="683" t="str">
        <f t="shared" si="909"/>
        <v>OK</v>
      </c>
      <c r="AC556" s="593"/>
      <c r="AD556" s="530">
        <f t="shared" si="910"/>
        <v>0</v>
      </c>
      <c r="AE556" s="842">
        <f t="shared" si="911"/>
        <v>0</v>
      </c>
      <c r="AF556" s="931"/>
      <c r="AG556" s="530">
        <f t="shared" si="912"/>
        <v>0</v>
      </c>
      <c r="AH556" s="530">
        <f t="shared" si="913"/>
        <v>0</v>
      </c>
      <c r="AI556" s="641"/>
      <c r="AJ556" s="537"/>
      <c r="AK556" s="537"/>
      <c r="AL556" s="537"/>
      <c r="AM556" s="537"/>
      <c r="AN556" s="537"/>
      <c r="AO556" s="683" t="str">
        <f t="shared" si="914"/>
        <v>OK</v>
      </c>
      <c r="AP556" s="141"/>
      <c r="AQ556" s="141"/>
      <c r="AR556" s="552"/>
      <c r="AS556" s="552"/>
      <c r="AT556" s="683" t="str">
        <f t="shared" si="915"/>
        <v>OK</v>
      </c>
      <c r="AU556" s="593"/>
      <c r="AV556" s="530">
        <f t="shared" si="916"/>
        <v>0</v>
      </c>
      <c r="AW556" s="842">
        <f t="shared" si="917"/>
        <v>0</v>
      </c>
      <c r="AX556" s="115">
        <f t="shared" si="918"/>
        <v>0</v>
      </c>
      <c r="AY556" s="5">
        <f t="shared" si="919"/>
        <v>0</v>
      </c>
      <c r="AZ556" s="7">
        <f>AY556-AX556</f>
        <v>0</v>
      </c>
      <c r="BA556" s="335" t="e">
        <f>AZ556/AX556</f>
        <v>#DIV/0!</v>
      </c>
      <c r="BB556" s="23">
        <f t="shared" si="922"/>
        <v>0</v>
      </c>
      <c r="BC556" s="5">
        <f>AW556</f>
        <v>0</v>
      </c>
      <c r="BD556" s="7">
        <f>BC556-BB556</f>
        <v>0</v>
      </c>
      <c r="BE556" s="335" t="e">
        <f>BD556/BB556</f>
        <v>#DIV/0!</v>
      </c>
      <c r="BG556" s="826" t="str">
        <f t="shared" si="926"/>
        <v>61.41</v>
      </c>
      <c r="BH556" s="607" t="b">
        <f>COUNTIF('Codes SEC'!$B$2:$B$250,Ministres!BG556)&gt;0</f>
        <v>1</v>
      </c>
    </row>
    <row r="557" spans="1:66" s="203" customFormat="1" ht="35.1" customHeight="1" x14ac:dyDescent="0.25">
      <c r="A557" s="21" t="s">
        <v>39</v>
      </c>
      <c r="B557" s="112" t="s">
        <v>5018</v>
      </c>
      <c r="C557" s="120" t="s">
        <v>196</v>
      </c>
      <c r="D557" s="620">
        <v>1000</v>
      </c>
      <c r="E557" s="278"/>
      <c r="F557" s="116">
        <v>19</v>
      </c>
      <c r="G557" s="700" t="s">
        <v>5613</v>
      </c>
      <c r="H557" s="878" t="str">
        <f t="shared" si="902"/>
        <v>122</v>
      </c>
      <c r="I557" s="397">
        <v>86210000</v>
      </c>
      <c r="J557" s="380" t="s">
        <v>5011</v>
      </c>
      <c r="K557" s="408" t="s">
        <v>5012</v>
      </c>
      <c r="L557" s="733">
        <v>0</v>
      </c>
      <c r="M557" s="734">
        <v>0</v>
      </c>
      <c r="N557" s="931"/>
      <c r="O557" s="530">
        <f t="shared" si="906"/>
        <v>0</v>
      </c>
      <c r="P557" s="530">
        <f t="shared" si="907"/>
        <v>0</v>
      </c>
      <c r="Q557" s="646"/>
      <c r="R557" s="536"/>
      <c r="S557" s="536"/>
      <c r="T557" s="536"/>
      <c r="U557" s="536"/>
      <c r="V557" s="536"/>
      <c r="W557" s="683" t="str">
        <f t="shared" si="908"/>
        <v>OK</v>
      </c>
      <c r="X557" s="141"/>
      <c r="Y557" s="141"/>
      <c r="Z557" s="552"/>
      <c r="AA557" s="552"/>
      <c r="AB557" s="683" t="str">
        <f t="shared" si="909"/>
        <v>OK</v>
      </c>
      <c r="AC557" s="593"/>
      <c r="AD557" s="530">
        <f t="shared" si="910"/>
        <v>0</v>
      </c>
      <c r="AE557" s="842">
        <f t="shared" si="911"/>
        <v>0</v>
      </c>
      <c r="AF557" s="931"/>
      <c r="AG557" s="530">
        <f t="shared" si="912"/>
        <v>0</v>
      </c>
      <c r="AH557" s="530">
        <f t="shared" si="913"/>
        <v>0</v>
      </c>
      <c r="AI557" s="641"/>
      <c r="AJ557" s="537"/>
      <c r="AK557" s="537"/>
      <c r="AL557" s="537"/>
      <c r="AM557" s="537"/>
      <c r="AN557" s="537"/>
      <c r="AO557" s="683" t="str">
        <f t="shared" si="914"/>
        <v>OK</v>
      </c>
      <c r="AP557" s="141"/>
      <c r="AQ557" s="141"/>
      <c r="AR557" s="552"/>
      <c r="AS557" s="552"/>
      <c r="AT557" s="683" t="str">
        <f t="shared" si="915"/>
        <v>OK</v>
      </c>
      <c r="AU557" s="593"/>
      <c r="AV557" s="530">
        <f t="shared" si="916"/>
        <v>0</v>
      </c>
      <c r="AW557" s="842">
        <f t="shared" si="917"/>
        <v>0</v>
      </c>
      <c r="AX557" s="115">
        <f t="shared" si="918"/>
        <v>0</v>
      </c>
      <c r="AY557" s="5">
        <f t="shared" si="919"/>
        <v>0</v>
      </c>
      <c r="AZ557" s="7">
        <f t="shared" si="920"/>
        <v>0</v>
      </c>
      <c r="BA557" s="335" t="e">
        <f t="shared" si="921"/>
        <v>#DIV/0!</v>
      </c>
      <c r="BB557" s="23">
        <f t="shared" si="922"/>
        <v>0</v>
      </c>
      <c r="BC557" s="5">
        <f t="shared" si="923"/>
        <v>0</v>
      </c>
      <c r="BD557" s="7">
        <f t="shared" si="924"/>
        <v>0</v>
      </c>
      <c r="BE557" s="335" t="e">
        <f t="shared" si="925"/>
        <v>#DIV/0!</v>
      </c>
      <c r="BF557" s="667"/>
      <c r="BG557" s="826" t="str">
        <f t="shared" si="926"/>
        <v>62.10</v>
      </c>
      <c r="BH557" s="668" t="b">
        <f>COUNTIF('Codes SEC'!$B$2:$B$250,Ministres!BG557)&gt;0</f>
        <v>1</v>
      </c>
      <c r="BI557" s="667"/>
      <c r="BJ557" s="667"/>
      <c r="BK557" s="667"/>
      <c r="BL557" s="667"/>
      <c r="BM557" s="667"/>
      <c r="BN557" s="667"/>
    </row>
    <row r="558" spans="1:66" s="203" customFormat="1" ht="35.1" customHeight="1" x14ac:dyDescent="0.25">
      <c r="A558" s="21" t="s">
        <v>39</v>
      </c>
      <c r="B558" s="112" t="s">
        <v>5018</v>
      </c>
      <c r="C558" s="120" t="s">
        <v>196</v>
      </c>
      <c r="D558" s="620">
        <v>1000</v>
      </c>
      <c r="E558" s="278"/>
      <c r="F558" s="116">
        <v>19</v>
      </c>
      <c r="G558" s="700" t="s">
        <v>5613</v>
      </c>
      <c r="H558" s="878" t="str">
        <f t="shared" si="902"/>
        <v>122</v>
      </c>
      <c r="I558" s="397">
        <v>86311000</v>
      </c>
      <c r="J558" s="380" t="s">
        <v>4984</v>
      </c>
      <c r="K558" s="408" t="s">
        <v>4985</v>
      </c>
      <c r="L558" s="733">
        <v>0</v>
      </c>
      <c r="M558" s="734">
        <v>0</v>
      </c>
      <c r="N558" s="931"/>
      <c r="O558" s="530">
        <f t="shared" si="906"/>
        <v>0</v>
      </c>
      <c r="P558" s="530">
        <f t="shared" si="907"/>
        <v>0</v>
      </c>
      <c r="Q558" s="646"/>
      <c r="R558" s="536"/>
      <c r="S558" s="536"/>
      <c r="T558" s="536"/>
      <c r="U558" s="536"/>
      <c r="V558" s="536"/>
      <c r="W558" s="683" t="str">
        <f>IF(SUM(Q558:V558)=X558,"OK",SUM(Q558:V558)-X558)</f>
        <v>OK</v>
      </c>
      <c r="X558" s="141"/>
      <c r="Y558" s="141"/>
      <c r="Z558" s="552"/>
      <c r="AA558" s="552"/>
      <c r="AB558" s="683" t="str">
        <f>IF(SUM(Z558:AA558)=AC558,"OK",SUM(Z558:AA558)-AC558)</f>
        <v>OK</v>
      </c>
      <c r="AC558" s="593"/>
      <c r="AD558" s="530">
        <f t="shared" si="910"/>
        <v>0</v>
      </c>
      <c r="AE558" s="842">
        <f t="shared" si="911"/>
        <v>0</v>
      </c>
      <c r="AF558" s="931"/>
      <c r="AG558" s="530">
        <f t="shared" si="912"/>
        <v>0</v>
      </c>
      <c r="AH558" s="530">
        <f t="shared" si="913"/>
        <v>0</v>
      </c>
      <c r="AI558" s="641"/>
      <c r="AJ558" s="537"/>
      <c r="AK558" s="537"/>
      <c r="AL558" s="537"/>
      <c r="AM558" s="537"/>
      <c r="AN558" s="537"/>
      <c r="AO558" s="683" t="str">
        <f>IF(SUM(AI558:AN558)=AP558,"OK",SUM(AI558:AN558)-AP558)</f>
        <v>OK</v>
      </c>
      <c r="AP558" s="141"/>
      <c r="AQ558" s="141"/>
      <c r="AR558" s="552"/>
      <c r="AS558" s="552"/>
      <c r="AT558" s="683" t="str">
        <f>IF(SUM(AR558:AS558)=AU558,"OK",SUM(AR558:AS558)-AU558)</f>
        <v>OK</v>
      </c>
      <c r="AU558" s="593"/>
      <c r="AV558" s="530">
        <f t="shared" si="916"/>
        <v>0</v>
      </c>
      <c r="AW558" s="842">
        <f t="shared" si="917"/>
        <v>0</v>
      </c>
      <c r="AX558" s="115">
        <f t="shared" si="918"/>
        <v>0</v>
      </c>
      <c r="AY558" s="5">
        <f t="shared" si="919"/>
        <v>0</v>
      </c>
      <c r="AZ558" s="7">
        <f>AY558-AX558</f>
        <v>0</v>
      </c>
      <c r="BA558" s="335" t="e">
        <f>AZ558/AX558</f>
        <v>#DIV/0!</v>
      </c>
      <c r="BB558" s="23">
        <f t="shared" si="922"/>
        <v>0</v>
      </c>
      <c r="BC558" s="5">
        <f>AW558</f>
        <v>0</v>
      </c>
      <c r="BD558" s="7">
        <f>BC558-BB558</f>
        <v>0</v>
      </c>
      <c r="BE558" s="335" t="e">
        <f>BD558/BB558</f>
        <v>#DIV/0!</v>
      </c>
      <c r="BF558" s="667"/>
      <c r="BG558" s="826" t="str">
        <f t="shared" si="926"/>
        <v>63.11</v>
      </c>
      <c r="BH558" s="668" t="b">
        <f>COUNTIF('Codes SEC'!$B$2:$B$250,Ministres!BG558)&gt;0</f>
        <v>1</v>
      </c>
      <c r="BI558" s="667"/>
      <c r="BJ558" s="667"/>
      <c r="BK558" s="667"/>
      <c r="BL558" s="667"/>
      <c r="BM558" s="667"/>
      <c r="BN558" s="667"/>
    </row>
    <row r="559" spans="1:66" s="203" customFormat="1" ht="35.1" customHeight="1" x14ac:dyDescent="0.25">
      <c r="A559" s="21" t="s">
        <v>39</v>
      </c>
      <c r="B559" s="112" t="s">
        <v>5018</v>
      </c>
      <c r="C559" s="120" t="s">
        <v>196</v>
      </c>
      <c r="D559" s="620">
        <v>1000</v>
      </c>
      <c r="E559" s="278"/>
      <c r="F559" s="116">
        <v>19</v>
      </c>
      <c r="G559" s="700" t="s">
        <v>5613</v>
      </c>
      <c r="H559" s="878" t="str">
        <f t="shared" si="902"/>
        <v>122</v>
      </c>
      <c r="I559" s="397">
        <v>86312000</v>
      </c>
      <c r="J559" s="380" t="s">
        <v>4988</v>
      </c>
      <c r="K559" s="408" t="s">
        <v>4989</v>
      </c>
      <c r="L559" s="733">
        <v>0</v>
      </c>
      <c r="M559" s="734">
        <v>0</v>
      </c>
      <c r="N559" s="931"/>
      <c r="O559" s="530">
        <f t="shared" si="906"/>
        <v>0</v>
      </c>
      <c r="P559" s="530">
        <f t="shared" si="907"/>
        <v>0</v>
      </c>
      <c r="Q559" s="646"/>
      <c r="R559" s="536"/>
      <c r="S559" s="536"/>
      <c r="T559" s="536"/>
      <c r="U559" s="536"/>
      <c r="V559" s="536"/>
      <c r="W559" s="683" t="str">
        <f>IF(SUM(Q559:V559)=X559,"OK",SUM(Q559:V559)-X559)</f>
        <v>OK</v>
      </c>
      <c r="X559" s="141"/>
      <c r="Y559" s="141"/>
      <c r="Z559" s="552"/>
      <c r="AA559" s="552"/>
      <c r="AB559" s="683" t="str">
        <f>IF(SUM(Z559:AA559)=AC559,"OK",SUM(Z559:AA559)-AC559)</f>
        <v>OK</v>
      </c>
      <c r="AC559" s="593"/>
      <c r="AD559" s="530">
        <f t="shared" si="910"/>
        <v>0</v>
      </c>
      <c r="AE559" s="842">
        <f t="shared" si="911"/>
        <v>0</v>
      </c>
      <c r="AF559" s="931"/>
      <c r="AG559" s="530">
        <f t="shared" si="912"/>
        <v>0</v>
      </c>
      <c r="AH559" s="530">
        <f t="shared" si="913"/>
        <v>0</v>
      </c>
      <c r="AI559" s="641"/>
      <c r="AJ559" s="537"/>
      <c r="AK559" s="537"/>
      <c r="AL559" s="537"/>
      <c r="AM559" s="537"/>
      <c r="AN559" s="537"/>
      <c r="AO559" s="683" t="str">
        <f>IF(SUM(AI559:AN559)=AP559,"OK",SUM(AI559:AN559)-AP559)</f>
        <v>OK</v>
      </c>
      <c r="AP559" s="141"/>
      <c r="AQ559" s="141"/>
      <c r="AR559" s="552"/>
      <c r="AS559" s="552"/>
      <c r="AT559" s="683" t="str">
        <f>IF(SUM(AR559:AS559)=AU559,"OK",SUM(AR559:AS559)-AU559)</f>
        <v>OK</v>
      </c>
      <c r="AU559" s="593"/>
      <c r="AV559" s="530">
        <f t="shared" si="916"/>
        <v>0</v>
      </c>
      <c r="AW559" s="842">
        <f t="shared" si="917"/>
        <v>0</v>
      </c>
      <c r="AX559" s="115">
        <f t="shared" si="918"/>
        <v>0</v>
      </c>
      <c r="AY559" s="5">
        <f t="shared" si="919"/>
        <v>0</v>
      </c>
      <c r="AZ559" s="7">
        <f>AY559-AX559</f>
        <v>0</v>
      </c>
      <c r="BA559" s="335" t="e">
        <f>AZ559/AX559</f>
        <v>#DIV/0!</v>
      </c>
      <c r="BB559" s="23">
        <f t="shared" si="922"/>
        <v>0</v>
      </c>
      <c r="BC559" s="5">
        <f>AW559</f>
        <v>0</v>
      </c>
      <c r="BD559" s="7">
        <f>BC559-BB559</f>
        <v>0</v>
      </c>
      <c r="BE559" s="335" t="e">
        <f>BD559/BB559</f>
        <v>#DIV/0!</v>
      </c>
      <c r="BF559" s="667"/>
      <c r="BG559" s="826" t="str">
        <f t="shared" si="926"/>
        <v>63.12</v>
      </c>
      <c r="BH559" s="668" t="b">
        <f>COUNTIF('Codes SEC'!$B$2:$B$250,Ministres!BG559)&gt;0</f>
        <v>1</v>
      </c>
      <c r="BI559" s="667"/>
      <c r="BJ559" s="667"/>
      <c r="BK559" s="667"/>
      <c r="BL559" s="667"/>
      <c r="BM559" s="667"/>
      <c r="BN559" s="667"/>
    </row>
    <row r="560" spans="1:66" s="4" customFormat="1" ht="35.1" customHeight="1" x14ac:dyDescent="0.25">
      <c r="A560" s="222" t="s">
        <v>39</v>
      </c>
      <c r="B560" s="583">
        <v>10</v>
      </c>
      <c r="C560" s="120" t="s">
        <v>196</v>
      </c>
      <c r="D560" s="620">
        <v>1000</v>
      </c>
      <c r="E560" s="32"/>
      <c r="F560" s="117">
        <v>19</v>
      </c>
      <c r="G560" s="700" t="s">
        <v>5613</v>
      </c>
      <c r="H560" s="878" t="str">
        <f t="shared" si="902"/>
        <v>122</v>
      </c>
      <c r="I560" s="397">
        <v>86321000</v>
      </c>
      <c r="J560" s="380" t="s">
        <v>4561</v>
      </c>
      <c r="K560" s="494" t="s">
        <v>4570</v>
      </c>
      <c r="L560" s="726">
        <v>0</v>
      </c>
      <c r="M560" s="727">
        <v>0</v>
      </c>
      <c r="N560" s="931"/>
      <c r="O560" s="530">
        <f t="shared" si="906"/>
        <v>0</v>
      </c>
      <c r="P560" s="530">
        <f t="shared" si="907"/>
        <v>0</v>
      </c>
      <c r="Q560" s="646"/>
      <c r="R560" s="536"/>
      <c r="S560" s="536"/>
      <c r="T560" s="536"/>
      <c r="U560" s="536"/>
      <c r="V560" s="536"/>
      <c r="W560" s="683" t="str">
        <f t="shared" si="908"/>
        <v>OK</v>
      </c>
      <c r="X560" s="141"/>
      <c r="Y560" s="141"/>
      <c r="Z560" s="552"/>
      <c r="AA560" s="552"/>
      <c r="AB560" s="683" t="str">
        <f t="shared" si="909"/>
        <v>OK</v>
      </c>
      <c r="AC560" s="593"/>
      <c r="AD560" s="530">
        <f t="shared" si="910"/>
        <v>0</v>
      </c>
      <c r="AE560" s="842">
        <f t="shared" si="911"/>
        <v>0</v>
      </c>
      <c r="AF560" s="931"/>
      <c r="AG560" s="530">
        <f t="shared" si="912"/>
        <v>0</v>
      </c>
      <c r="AH560" s="530">
        <f t="shared" si="913"/>
        <v>0</v>
      </c>
      <c r="AI560" s="641"/>
      <c r="AJ560" s="537"/>
      <c r="AK560" s="537"/>
      <c r="AL560" s="537"/>
      <c r="AM560" s="537"/>
      <c r="AN560" s="537"/>
      <c r="AO560" s="683" t="str">
        <f t="shared" si="914"/>
        <v>OK</v>
      </c>
      <c r="AP560" s="141"/>
      <c r="AQ560" s="141"/>
      <c r="AR560" s="552"/>
      <c r="AS560" s="552"/>
      <c r="AT560" s="683" t="str">
        <f t="shared" si="915"/>
        <v>OK</v>
      </c>
      <c r="AU560" s="593"/>
      <c r="AV560" s="530">
        <f t="shared" si="916"/>
        <v>0</v>
      </c>
      <c r="AW560" s="842">
        <f t="shared" si="917"/>
        <v>0</v>
      </c>
      <c r="AX560" s="115">
        <f t="shared" si="918"/>
        <v>0</v>
      </c>
      <c r="AY560" s="5">
        <f t="shared" si="919"/>
        <v>0</v>
      </c>
      <c r="AZ560" s="7">
        <f t="shared" si="920"/>
        <v>0</v>
      </c>
      <c r="BA560" s="335" t="e">
        <f t="shared" si="921"/>
        <v>#DIV/0!</v>
      </c>
      <c r="BB560" s="23">
        <f t="shared" si="922"/>
        <v>0</v>
      </c>
      <c r="BC560" s="5">
        <f t="shared" si="923"/>
        <v>0</v>
      </c>
      <c r="BD560" s="7">
        <f t="shared" si="924"/>
        <v>0</v>
      </c>
      <c r="BE560" s="335" t="e">
        <f t="shared" si="925"/>
        <v>#DIV/0!</v>
      </c>
      <c r="BF560" s="41"/>
      <c r="BG560" s="826" t="str">
        <f t="shared" si="926"/>
        <v>63.21</v>
      </c>
      <c r="BH560" s="607" t="b">
        <f>COUNTIF('Codes SEC'!$B$2:$B$250,Ministres!BG560)&gt;0</f>
        <v>1</v>
      </c>
      <c r="BI560" s="41"/>
      <c r="BJ560" s="41"/>
      <c r="BK560" s="41"/>
      <c r="BL560" s="41"/>
      <c r="BM560" s="41"/>
      <c r="BN560" s="41"/>
    </row>
    <row r="561" spans="1:66" s="4" customFormat="1" ht="35.1" customHeight="1" x14ac:dyDescent="0.25">
      <c r="A561" s="222" t="s">
        <v>39</v>
      </c>
      <c r="B561" s="583">
        <v>10</v>
      </c>
      <c r="C561" s="120" t="s">
        <v>196</v>
      </c>
      <c r="D561" s="620">
        <v>1000</v>
      </c>
      <c r="E561" s="32"/>
      <c r="F561" s="117">
        <v>19</v>
      </c>
      <c r="G561" s="700" t="s">
        <v>5613</v>
      </c>
      <c r="H561" s="878" t="str">
        <f t="shared" si="902"/>
        <v>122</v>
      </c>
      <c r="I561" s="397">
        <v>86321000</v>
      </c>
      <c r="J561" s="380" t="s">
        <v>4562</v>
      </c>
      <c r="K561" s="494" t="s">
        <v>4647</v>
      </c>
      <c r="L561" s="726">
        <v>0</v>
      </c>
      <c r="M561" s="727">
        <v>0</v>
      </c>
      <c r="N561" s="931"/>
      <c r="O561" s="530">
        <f t="shared" si="906"/>
        <v>0</v>
      </c>
      <c r="P561" s="530">
        <f t="shared" si="907"/>
        <v>0</v>
      </c>
      <c r="Q561" s="646"/>
      <c r="R561" s="536"/>
      <c r="S561" s="536"/>
      <c r="T561" s="536"/>
      <c r="U561" s="536"/>
      <c r="V561" s="536"/>
      <c r="W561" s="683" t="str">
        <f t="shared" si="908"/>
        <v>OK</v>
      </c>
      <c r="X561" s="141"/>
      <c r="Y561" s="141"/>
      <c r="Z561" s="552"/>
      <c r="AA561" s="552"/>
      <c r="AB561" s="683" t="str">
        <f t="shared" si="909"/>
        <v>OK</v>
      </c>
      <c r="AC561" s="593"/>
      <c r="AD561" s="530">
        <f t="shared" si="910"/>
        <v>0</v>
      </c>
      <c r="AE561" s="842">
        <f t="shared" si="911"/>
        <v>0</v>
      </c>
      <c r="AF561" s="931"/>
      <c r="AG561" s="530">
        <f t="shared" si="912"/>
        <v>0</v>
      </c>
      <c r="AH561" s="530">
        <f t="shared" si="913"/>
        <v>0</v>
      </c>
      <c r="AI561" s="641"/>
      <c r="AJ561" s="537"/>
      <c r="AK561" s="537"/>
      <c r="AL561" s="537"/>
      <c r="AM561" s="537"/>
      <c r="AN561" s="537"/>
      <c r="AO561" s="683" t="str">
        <f t="shared" si="914"/>
        <v>OK</v>
      </c>
      <c r="AP561" s="141"/>
      <c r="AQ561" s="141"/>
      <c r="AR561" s="552"/>
      <c r="AS561" s="552"/>
      <c r="AT561" s="683" t="str">
        <f t="shared" si="915"/>
        <v>OK</v>
      </c>
      <c r="AU561" s="593"/>
      <c r="AV561" s="530">
        <f t="shared" si="916"/>
        <v>0</v>
      </c>
      <c r="AW561" s="842">
        <f t="shared" si="917"/>
        <v>0</v>
      </c>
      <c r="AX561" s="115">
        <f t="shared" si="918"/>
        <v>0</v>
      </c>
      <c r="AY561" s="5">
        <f t="shared" si="919"/>
        <v>0</v>
      </c>
      <c r="AZ561" s="7">
        <f t="shared" si="920"/>
        <v>0</v>
      </c>
      <c r="BA561" s="335" t="e">
        <f t="shared" si="921"/>
        <v>#DIV/0!</v>
      </c>
      <c r="BB561" s="23">
        <f t="shared" si="922"/>
        <v>0</v>
      </c>
      <c r="BC561" s="5">
        <f t="shared" si="923"/>
        <v>0</v>
      </c>
      <c r="BD561" s="7">
        <f t="shared" si="924"/>
        <v>0</v>
      </c>
      <c r="BE561" s="335" t="e">
        <f t="shared" si="925"/>
        <v>#DIV/0!</v>
      </c>
      <c r="BF561" s="41"/>
      <c r="BG561" s="826" t="str">
        <f t="shared" si="926"/>
        <v>63.21</v>
      </c>
      <c r="BH561" s="607" t="b">
        <f>COUNTIF('Codes SEC'!$B$2:$B$250,Ministres!BG561)&gt;0</f>
        <v>1</v>
      </c>
      <c r="BI561" s="41"/>
      <c r="BJ561" s="41"/>
      <c r="BK561" s="41"/>
      <c r="BL561" s="41"/>
      <c r="BM561" s="41"/>
      <c r="BN561" s="41"/>
    </row>
    <row r="562" spans="1:66" s="4" customFormat="1" ht="35.1" customHeight="1" x14ac:dyDescent="0.25">
      <c r="A562" s="222" t="s">
        <v>39</v>
      </c>
      <c r="B562" s="583">
        <v>10</v>
      </c>
      <c r="C562" s="120" t="s">
        <v>196</v>
      </c>
      <c r="D562" s="620">
        <v>1000</v>
      </c>
      <c r="E562" s="32"/>
      <c r="F562" s="117">
        <v>19</v>
      </c>
      <c r="G562" s="700" t="s">
        <v>5613</v>
      </c>
      <c r="H562" s="878" t="str">
        <f t="shared" si="902"/>
        <v>122</v>
      </c>
      <c r="I562" s="397">
        <v>86322000</v>
      </c>
      <c r="J562" s="380" t="s">
        <v>4563</v>
      </c>
      <c r="K562" s="494" t="s">
        <v>4648</v>
      </c>
      <c r="L562" s="726">
        <v>0</v>
      </c>
      <c r="M562" s="727">
        <v>0</v>
      </c>
      <c r="N562" s="931"/>
      <c r="O562" s="530">
        <f t="shared" si="906"/>
        <v>0</v>
      </c>
      <c r="P562" s="530">
        <f t="shared" si="907"/>
        <v>0</v>
      </c>
      <c r="Q562" s="646"/>
      <c r="R562" s="536"/>
      <c r="S562" s="536"/>
      <c r="T562" s="536"/>
      <c r="U562" s="536"/>
      <c r="V562" s="536"/>
      <c r="W562" s="683" t="str">
        <f t="shared" si="908"/>
        <v>OK</v>
      </c>
      <c r="X562" s="141"/>
      <c r="Y562" s="141"/>
      <c r="Z562" s="552"/>
      <c r="AA562" s="552"/>
      <c r="AB562" s="683" t="str">
        <f t="shared" si="909"/>
        <v>OK</v>
      </c>
      <c r="AC562" s="593"/>
      <c r="AD562" s="530">
        <f t="shared" si="910"/>
        <v>0</v>
      </c>
      <c r="AE562" s="842">
        <f t="shared" si="911"/>
        <v>0</v>
      </c>
      <c r="AF562" s="931"/>
      <c r="AG562" s="530">
        <f t="shared" si="912"/>
        <v>0</v>
      </c>
      <c r="AH562" s="530">
        <f t="shared" si="913"/>
        <v>0</v>
      </c>
      <c r="AI562" s="641"/>
      <c r="AJ562" s="537"/>
      <c r="AK562" s="537"/>
      <c r="AL562" s="537"/>
      <c r="AM562" s="537"/>
      <c r="AN562" s="537"/>
      <c r="AO562" s="683" t="str">
        <f t="shared" si="914"/>
        <v>OK</v>
      </c>
      <c r="AP562" s="141"/>
      <c r="AQ562" s="141"/>
      <c r="AR562" s="552"/>
      <c r="AS562" s="552"/>
      <c r="AT562" s="683" t="str">
        <f t="shared" si="915"/>
        <v>OK</v>
      </c>
      <c r="AU562" s="593"/>
      <c r="AV562" s="530">
        <f t="shared" si="916"/>
        <v>0</v>
      </c>
      <c r="AW562" s="842">
        <f t="shared" si="917"/>
        <v>0</v>
      </c>
      <c r="AX562" s="115">
        <f t="shared" si="918"/>
        <v>0</v>
      </c>
      <c r="AY562" s="5">
        <f t="shared" si="919"/>
        <v>0</v>
      </c>
      <c r="AZ562" s="7">
        <f t="shared" si="920"/>
        <v>0</v>
      </c>
      <c r="BA562" s="335" t="e">
        <f t="shared" si="921"/>
        <v>#DIV/0!</v>
      </c>
      <c r="BB562" s="23">
        <f t="shared" si="922"/>
        <v>0</v>
      </c>
      <c r="BC562" s="5">
        <f t="shared" si="923"/>
        <v>0</v>
      </c>
      <c r="BD562" s="7">
        <f t="shared" si="924"/>
        <v>0</v>
      </c>
      <c r="BE562" s="335" t="e">
        <f t="shared" si="925"/>
        <v>#DIV/0!</v>
      </c>
      <c r="BF562" s="41"/>
      <c r="BG562" s="826" t="str">
        <f t="shared" si="926"/>
        <v>63.22</v>
      </c>
      <c r="BH562" s="607" t="b">
        <f>COUNTIF('Codes SEC'!$B$2:$B$250,Ministres!BG562)&gt;0</f>
        <v>1</v>
      </c>
      <c r="BI562" s="41"/>
      <c r="BJ562" s="41"/>
      <c r="BK562" s="41"/>
      <c r="BL562" s="41"/>
      <c r="BM562" s="41"/>
      <c r="BN562" s="41"/>
    </row>
    <row r="563" spans="1:66" s="4" customFormat="1" ht="35.1" customHeight="1" x14ac:dyDescent="0.25">
      <c r="A563" s="222" t="s">
        <v>39</v>
      </c>
      <c r="B563" s="583">
        <v>10</v>
      </c>
      <c r="C563" s="120" t="s">
        <v>196</v>
      </c>
      <c r="D563" s="620">
        <v>1000</v>
      </c>
      <c r="E563" s="32"/>
      <c r="F563" s="117">
        <v>19</v>
      </c>
      <c r="G563" s="700" t="s">
        <v>5613</v>
      </c>
      <c r="H563" s="878" t="str">
        <f t="shared" si="902"/>
        <v>122</v>
      </c>
      <c r="I563" s="397">
        <v>86341000</v>
      </c>
      <c r="J563" s="380" t="s">
        <v>4564</v>
      </c>
      <c r="K563" s="494" t="s">
        <v>4649</v>
      </c>
      <c r="L563" s="726">
        <v>0</v>
      </c>
      <c r="M563" s="727">
        <v>0</v>
      </c>
      <c r="N563" s="931"/>
      <c r="O563" s="530">
        <f t="shared" si="906"/>
        <v>0</v>
      </c>
      <c r="P563" s="530">
        <f t="shared" si="907"/>
        <v>0</v>
      </c>
      <c r="Q563" s="646"/>
      <c r="R563" s="536"/>
      <c r="S563" s="536"/>
      <c r="T563" s="536"/>
      <c r="U563" s="536"/>
      <c r="V563" s="536"/>
      <c r="W563" s="683" t="str">
        <f t="shared" si="908"/>
        <v>OK</v>
      </c>
      <c r="X563" s="141"/>
      <c r="Y563" s="141"/>
      <c r="Z563" s="552"/>
      <c r="AA563" s="552"/>
      <c r="AB563" s="683" t="str">
        <f t="shared" si="909"/>
        <v>OK</v>
      </c>
      <c r="AC563" s="593"/>
      <c r="AD563" s="530">
        <f t="shared" si="910"/>
        <v>0</v>
      </c>
      <c r="AE563" s="842">
        <f t="shared" si="911"/>
        <v>0</v>
      </c>
      <c r="AF563" s="931"/>
      <c r="AG563" s="530">
        <f t="shared" si="912"/>
        <v>0</v>
      </c>
      <c r="AH563" s="530">
        <f t="shared" si="913"/>
        <v>0</v>
      </c>
      <c r="AI563" s="641"/>
      <c r="AJ563" s="537"/>
      <c r="AK563" s="537"/>
      <c r="AL563" s="537"/>
      <c r="AM563" s="537"/>
      <c r="AN563" s="537"/>
      <c r="AO563" s="683" t="str">
        <f t="shared" si="914"/>
        <v>OK</v>
      </c>
      <c r="AP563" s="141"/>
      <c r="AQ563" s="141"/>
      <c r="AR563" s="552"/>
      <c r="AS563" s="552"/>
      <c r="AT563" s="683" t="str">
        <f t="shared" si="915"/>
        <v>OK</v>
      </c>
      <c r="AU563" s="593"/>
      <c r="AV563" s="530">
        <f t="shared" si="916"/>
        <v>0</v>
      </c>
      <c r="AW563" s="842">
        <f t="shared" si="917"/>
        <v>0</v>
      </c>
      <c r="AX563" s="115">
        <f t="shared" si="918"/>
        <v>0</v>
      </c>
      <c r="AY563" s="5">
        <f t="shared" si="919"/>
        <v>0</v>
      </c>
      <c r="AZ563" s="7">
        <f t="shared" si="920"/>
        <v>0</v>
      </c>
      <c r="BA563" s="335" t="e">
        <f t="shared" si="921"/>
        <v>#DIV/0!</v>
      </c>
      <c r="BB563" s="23">
        <f t="shared" si="922"/>
        <v>0</v>
      </c>
      <c r="BC563" s="5">
        <f t="shared" si="923"/>
        <v>0</v>
      </c>
      <c r="BD563" s="7">
        <f t="shared" si="924"/>
        <v>0</v>
      </c>
      <c r="BE563" s="335" t="e">
        <f t="shared" si="925"/>
        <v>#DIV/0!</v>
      </c>
      <c r="BF563" s="41"/>
      <c r="BG563" s="826" t="str">
        <f t="shared" si="926"/>
        <v>63.41</v>
      </c>
      <c r="BH563" s="607" t="b">
        <f>COUNTIF('Codes SEC'!$B$2:$B$250,Ministres!BG563)&gt;0</f>
        <v>1</v>
      </c>
      <c r="BI563" s="41"/>
      <c r="BJ563" s="41"/>
      <c r="BK563" s="41"/>
      <c r="BL563" s="41"/>
      <c r="BM563" s="41"/>
      <c r="BN563" s="41"/>
    </row>
    <row r="564" spans="1:66" s="203" customFormat="1" ht="35.1" customHeight="1" x14ac:dyDescent="0.25">
      <c r="A564" s="21" t="s">
        <v>39</v>
      </c>
      <c r="B564" s="112" t="s">
        <v>5018</v>
      </c>
      <c r="C564" s="120" t="s">
        <v>196</v>
      </c>
      <c r="D564" s="620">
        <v>1000</v>
      </c>
      <c r="E564" s="278"/>
      <c r="F564" s="116">
        <v>19</v>
      </c>
      <c r="G564" s="700" t="s">
        <v>5613</v>
      </c>
      <c r="H564" s="878" t="str">
        <f t="shared" si="902"/>
        <v>122</v>
      </c>
      <c r="I564" s="397">
        <v>86351000</v>
      </c>
      <c r="J564" s="380" t="s">
        <v>4992</v>
      </c>
      <c r="K564" s="408" t="s">
        <v>4993</v>
      </c>
      <c r="L564" s="733">
        <v>0</v>
      </c>
      <c r="M564" s="734">
        <v>0</v>
      </c>
      <c r="N564" s="931"/>
      <c r="O564" s="530">
        <f t="shared" si="906"/>
        <v>0</v>
      </c>
      <c r="P564" s="530">
        <f t="shared" si="907"/>
        <v>0</v>
      </c>
      <c r="Q564" s="646"/>
      <c r="R564" s="536"/>
      <c r="S564" s="536"/>
      <c r="T564" s="536"/>
      <c r="U564" s="536"/>
      <c r="V564" s="536"/>
      <c r="W564" s="683" t="str">
        <f>IF(SUM(Q564:V564)=X564,"OK",SUM(Q564:V564)-X564)</f>
        <v>OK</v>
      </c>
      <c r="X564" s="141"/>
      <c r="Y564" s="141"/>
      <c r="Z564" s="552"/>
      <c r="AA564" s="552"/>
      <c r="AB564" s="683" t="str">
        <f>IF(SUM(Z564:AA564)=AC564,"OK",SUM(Z564:AA564)-AC564)</f>
        <v>OK</v>
      </c>
      <c r="AC564" s="593"/>
      <c r="AD564" s="530">
        <f t="shared" si="910"/>
        <v>0</v>
      </c>
      <c r="AE564" s="842">
        <f t="shared" si="911"/>
        <v>0</v>
      </c>
      <c r="AF564" s="931"/>
      <c r="AG564" s="530">
        <f t="shared" si="912"/>
        <v>0</v>
      </c>
      <c r="AH564" s="530">
        <f t="shared" si="913"/>
        <v>0</v>
      </c>
      <c r="AI564" s="641"/>
      <c r="AJ564" s="537"/>
      <c r="AK564" s="537"/>
      <c r="AL564" s="537"/>
      <c r="AM564" s="537"/>
      <c r="AN564" s="537"/>
      <c r="AO564" s="683" t="str">
        <f>IF(SUM(AI564:AN564)=AP564,"OK",SUM(AI564:AN564)-AP564)</f>
        <v>OK</v>
      </c>
      <c r="AP564" s="141"/>
      <c r="AQ564" s="141"/>
      <c r="AR564" s="552"/>
      <c r="AS564" s="552"/>
      <c r="AT564" s="683" t="str">
        <f>IF(SUM(AR564:AS564)=AU564,"OK",SUM(AR564:AS564)-AU564)</f>
        <v>OK</v>
      </c>
      <c r="AU564" s="593"/>
      <c r="AV564" s="530">
        <f t="shared" si="916"/>
        <v>0</v>
      </c>
      <c r="AW564" s="842">
        <f t="shared" si="917"/>
        <v>0</v>
      </c>
      <c r="AX564" s="115">
        <f t="shared" si="918"/>
        <v>0</v>
      </c>
      <c r="AY564" s="5">
        <f t="shared" si="919"/>
        <v>0</v>
      </c>
      <c r="AZ564" s="7">
        <f>AY564-AX564</f>
        <v>0</v>
      </c>
      <c r="BA564" s="335" t="e">
        <f>AZ564/AX564</f>
        <v>#DIV/0!</v>
      </c>
      <c r="BB564" s="23">
        <f t="shared" si="922"/>
        <v>0</v>
      </c>
      <c r="BC564" s="5">
        <f>AW564</f>
        <v>0</v>
      </c>
      <c r="BD564" s="7">
        <f>BC564-BB564</f>
        <v>0</v>
      </c>
      <c r="BE564" s="335" t="e">
        <f>BD564/BB564</f>
        <v>#DIV/0!</v>
      </c>
      <c r="BF564" s="667"/>
      <c r="BG564" s="826" t="str">
        <f t="shared" si="926"/>
        <v>63.51</v>
      </c>
      <c r="BH564" s="668" t="b">
        <f>COUNTIF('Codes SEC'!$B$2:$B$250,Ministres!BG564)&gt;0</f>
        <v>1</v>
      </c>
      <c r="BI564" s="667"/>
      <c r="BJ564" s="667"/>
      <c r="BK564" s="667"/>
      <c r="BL564" s="667"/>
      <c r="BM564" s="667"/>
      <c r="BN564" s="667"/>
    </row>
    <row r="565" spans="1:66" s="4" customFormat="1" ht="35.1" customHeight="1" x14ac:dyDescent="0.25">
      <c r="A565" s="222" t="s">
        <v>39</v>
      </c>
      <c r="B565" s="583">
        <v>10</v>
      </c>
      <c r="C565" s="120" t="s">
        <v>196</v>
      </c>
      <c r="D565" s="620">
        <v>1000</v>
      </c>
      <c r="E565" s="32"/>
      <c r="F565" s="117">
        <v>19</v>
      </c>
      <c r="G565" s="700" t="s">
        <v>5613</v>
      </c>
      <c r="H565" s="878" t="str">
        <f t="shared" si="902"/>
        <v>122</v>
      </c>
      <c r="I565" s="397">
        <v>86352000</v>
      </c>
      <c r="J565" s="380" t="s">
        <v>4565</v>
      </c>
      <c r="K565" s="494" t="s">
        <v>4650</v>
      </c>
      <c r="L565" s="726">
        <v>0</v>
      </c>
      <c r="M565" s="727">
        <v>0</v>
      </c>
      <c r="N565" s="931"/>
      <c r="O565" s="530">
        <f t="shared" si="906"/>
        <v>0</v>
      </c>
      <c r="P565" s="530">
        <f t="shared" si="907"/>
        <v>0</v>
      </c>
      <c r="Q565" s="646"/>
      <c r="R565" s="536"/>
      <c r="S565" s="536"/>
      <c r="T565" s="536"/>
      <c r="U565" s="536"/>
      <c r="V565" s="536"/>
      <c r="W565" s="683" t="str">
        <f t="shared" si="908"/>
        <v>OK</v>
      </c>
      <c r="X565" s="141"/>
      <c r="Y565" s="141"/>
      <c r="Z565" s="552"/>
      <c r="AA565" s="552"/>
      <c r="AB565" s="683" t="str">
        <f t="shared" si="909"/>
        <v>OK</v>
      </c>
      <c r="AC565" s="593"/>
      <c r="AD565" s="530">
        <f t="shared" si="910"/>
        <v>0</v>
      </c>
      <c r="AE565" s="842">
        <f t="shared" si="911"/>
        <v>0</v>
      </c>
      <c r="AF565" s="931"/>
      <c r="AG565" s="530">
        <f t="shared" si="912"/>
        <v>0</v>
      </c>
      <c r="AH565" s="530">
        <f t="shared" si="913"/>
        <v>0</v>
      </c>
      <c r="AI565" s="641"/>
      <c r="AJ565" s="537"/>
      <c r="AK565" s="537"/>
      <c r="AL565" s="537"/>
      <c r="AM565" s="537"/>
      <c r="AN565" s="537"/>
      <c r="AO565" s="683" t="str">
        <f t="shared" si="914"/>
        <v>OK</v>
      </c>
      <c r="AP565" s="141"/>
      <c r="AQ565" s="141"/>
      <c r="AR565" s="552"/>
      <c r="AS565" s="552"/>
      <c r="AT565" s="683" t="str">
        <f t="shared" si="915"/>
        <v>OK</v>
      </c>
      <c r="AU565" s="593"/>
      <c r="AV565" s="530">
        <f t="shared" si="916"/>
        <v>0</v>
      </c>
      <c r="AW565" s="842">
        <f t="shared" si="917"/>
        <v>0</v>
      </c>
      <c r="AX565" s="115">
        <f t="shared" si="918"/>
        <v>0</v>
      </c>
      <c r="AY565" s="5">
        <f t="shared" si="919"/>
        <v>0</v>
      </c>
      <c r="AZ565" s="7">
        <f t="shared" si="920"/>
        <v>0</v>
      </c>
      <c r="BA565" s="335" t="e">
        <f t="shared" si="921"/>
        <v>#DIV/0!</v>
      </c>
      <c r="BB565" s="23">
        <f t="shared" si="922"/>
        <v>0</v>
      </c>
      <c r="BC565" s="5">
        <f t="shared" si="923"/>
        <v>0</v>
      </c>
      <c r="BD565" s="7">
        <f t="shared" si="924"/>
        <v>0</v>
      </c>
      <c r="BE565" s="335" t="e">
        <f t="shared" si="925"/>
        <v>#DIV/0!</v>
      </c>
      <c r="BF565" s="41"/>
      <c r="BG565" s="826" t="str">
        <f t="shared" si="926"/>
        <v>63.52</v>
      </c>
      <c r="BH565" s="607" t="b">
        <f>COUNTIF('Codes SEC'!$B$2:$B$250,Ministres!BG565)&gt;0</f>
        <v>1</v>
      </c>
      <c r="BI565" s="41"/>
      <c r="BJ565" s="41"/>
      <c r="BK565" s="41"/>
      <c r="BL565" s="41"/>
      <c r="BM565" s="41"/>
      <c r="BN565" s="41"/>
    </row>
    <row r="566" spans="1:66" s="203" customFormat="1" ht="35.1" customHeight="1" x14ac:dyDescent="0.25">
      <c r="A566" s="21" t="s">
        <v>39</v>
      </c>
      <c r="B566" s="112" t="s">
        <v>5018</v>
      </c>
      <c r="C566" s="120" t="s">
        <v>196</v>
      </c>
      <c r="D566" s="620">
        <v>1000</v>
      </c>
      <c r="E566" s="278"/>
      <c r="F566" s="116">
        <v>19</v>
      </c>
      <c r="G566" s="700" t="s">
        <v>5613</v>
      </c>
      <c r="H566" s="878" t="str">
        <f t="shared" si="902"/>
        <v>122</v>
      </c>
      <c r="I566" s="397">
        <v>86353000</v>
      </c>
      <c r="J566" s="380" t="s">
        <v>4994</v>
      </c>
      <c r="K566" s="408" t="s">
        <v>4995</v>
      </c>
      <c r="L566" s="733">
        <v>0</v>
      </c>
      <c r="M566" s="734">
        <v>0</v>
      </c>
      <c r="N566" s="931"/>
      <c r="O566" s="530">
        <f t="shared" si="906"/>
        <v>0</v>
      </c>
      <c r="P566" s="530">
        <f t="shared" si="907"/>
        <v>0</v>
      </c>
      <c r="Q566" s="646"/>
      <c r="R566" s="536"/>
      <c r="S566" s="536"/>
      <c r="T566" s="536"/>
      <c r="U566" s="536"/>
      <c r="V566" s="536"/>
      <c r="W566" s="683" t="str">
        <f>IF(SUM(Q566:V566)=X566,"OK",SUM(Q566:V566)-X566)</f>
        <v>OK</v>
      </c>
      <c r="X566" s="141"/>
      <c r="Y566" s="141"/>
      <c r="Z566" s="552"/>
      <c r="AA566" s="552"/>
      <c r="AB566" s="683" t="str">
        <f>IF(SUM(Z566:AA566)=AC566,"OK",SUM(Z566:AA566)-AC566)</f>
        <v>OK</v>
      </c>
      <c r="AC566" s="593"/>
      <c r="AD566" s="530">
        <f t="shared" si="910"/>
        <v>0</v>
      </c>
      <c r="AE566" s="842">
        <f t="shared" si="911"/>
        <v>0</v>
      </c>
      <c r="AF566" s="931"/>
      <c r="AG566" s="530">
        <f t="shared" si="912"/>
        <v>0</v>
      </c>
      <c r="AH566" s="530">
        <f t="shared" si="913"/>
        <v>0</v>
      </c>
      <c r="AI566" s="641"/>
      <c r="AJ566" s="537"/>
      <c r="AK566" s="537"/>
      <c r="AL566" s="537"/>
      <c r="AM566" s="537"/>
      <c r="AN566" s="537"/>
      <c r="AO566" s="683" t="str">
        <f>IF(SUM(AI566:AN566)=AP566,"OK",SUM(AI566:AN566)-AP566)</f>
        <v>OK</v>
      </c>
      <c r="AP566" s="141"/>
      <c r="AQ566" s="141"/>
      <c r="AR566" s="552"/>
      <c r="AS566" s="552"/>
      <c r="AT566" s="683" t="str">
        <f>IF(SUM(AR566:AS566)=AU566,"OK",SUM(AR566:AS566)-AU566)</f>
        <v>OK</v>
      </c>
      <c r="AU566" s="593"/>
      <c r="AV566" s="530">
        <f t="shared" si="916"/>
        <v>0</v>
      </c>
      <c r="AW566" s="842">
        <f t="shared" si="917"/>
        <v>0</v>
      </c>
      <c r="AX566" s="115">
        <f t="shared" si="918"/>
        <v>0</v>
      </c>
      <c r="AY566" s="5">
        <f t="shared" si="919"/>
        <v>0</v>
      </c>
      <c r="AZ566" s="7">
        <f>AY566-AX566</f>
        <v>0</v>
      </c>
      <c r="BA566" s="335" t="e">
        <f>AZ566/AX566</f>
        <v>#DIV/0!</v>
      </c>
      <c r="BB566" s="23">
        <f t="shared" si="922"/>
        <v>0</v>
      </c>
      <c r="BC566" s="5">
        <f>AW566</f>
        <v>0</v>
      </c>
      <c r="BD566" s="7">
        <f>BC566-BB566</f>
        <v>0</v>
      </c>
      <c r="BE566" s="335" t="e">
        <f>BD566/BB566</f>
        <v>#DIV/0!</v>
      </c>
      <c r="BF566" s="667"/>
      <c r="BG566" s="826" t="str">
        <f t="shared" si="926"/>
        <v>63.53</v>
      </c>
      <c r="BH566" s="668" t="b">
        <f>COUNTIF('Codes SEC'!$B$2:$B$250,Ministres!BG566)&gt;0</f>
        <v>1</v>
      </c>
      <c r="BI566" s="667"/>
      <c r="BJ566" s="667"/>
      <c r="BK566" s="667"/>
      <c r="BL566" s="667"/>
      <c r="BM566" s="667"/>
      <c r="BN566" s="667"/>
    </row>
    <row r="567" spans="1:66" ht="35.1" customHeight="1" x14ac:dyDescent="0.25">
      <c r="A567" s="222" t="s">
        <v>39</v>
      </c>
      <c r="B567" s="583" t="s">
        <v>5018</v>
      </c>
      <c r="C567" s="120" t="s">
        <v>196</v>
      </c>
      <c r="D567" s="622">
        <v>1000</v>
      </c>
      <c r="E567" s="584"/>
      <c r="F567" s="120">
        <v>19</v>
      </c>
      <c r="G567" s="700" t="s">
        <v>5613</v>
      </c>
      <c r="H567" s="891" t="str">
        <f t="shared" si="902"/>
        <v>122</v>
      </c>
      <c r="I567" s="605">
        <v>86353000</v>
      </c>
      <c r="J567" s="689" t="s">
        <v>5107</v>
      </c>
      <c r="K567" s="424" t="s">
        <v>5108</v>
      </c>
      <c r="L567" s="733">
        <v>0</v>
      </c>
      <c r="M567" s="734">
        <v>0</v>
      </c>
      <c r="N567" s="931"/>
      <c r="O567" s="530">
        <f t="shared" si="906"/>
        <v>0</v>
      </c>
      <c r="P567" s="530">
        <f t="shared" si="907"/>
        <v>0</v>
      </c>
      <c r="Q567" s="646"/>
      <c r="R567" s="536"/>
      <c r="S567" s="536"/>
      <c r="T567" s="536"/>
      <c r="U567" s="536"/>
      <c r="V567" s="536"/>
      <c r="W567" s="683" t="str">
        <f>IF(SUM(Q567:V567)=X567,"OK",SUM(Q567:V567)-X567)</f>
        <v>OK</v>
      </c>
      <c r="X567" s="141"/>
      <c r="Y567" s="141"/>
      <c r="Z567" s="552"/>
      <c r="AA567" s="552"/>
      <c r="AB567" s="683" t="str">
        <f>IF(SUM(Z567:AA567)=AC567,"OK",SUM(Z567:AA567)-AC567)</f>
        <v>OK</v>
      </c>
      <c r="AC567" s="593"/>
      <c r="AD567" s="530">
        <f t="shared" si="910"/>
        <v>0</v>
      </c>
      <c r="AE567" s="842">
        <f t="shared" si="911"/>
        <v>0</v>
      </c>
      <c r="AF567" s="931"/>
      <c r="AG567" s="530">
        <f t="shared" si="912"/>
        <v>0</v>
      </c>
      <c r="AH567" s="530">
        <f t="shared" si="913"/>
        <v>0</v>
      </c>
      <c r="AI567" s="641"/>
      <c r="AJ567" s="537"/>
      <c r="AK567" s="537"/>
      <c r="AL567" s="537"/>
      <c r="AM567" s="537"/>
      <c r="AN567" s="537"/>
      <c r="AO567" s="683" t="str">
        <f>IF(SUM(AI567:AN567)=AP567,"OK",SUM(AI567:AN567)-AP567)</f>
        <v>OK</v>
      </c>
      <c r="AP567" s="141"/>
      <c r="AQ567" s="141"/>
      <c r="AR567" s="552"/>
      <c r="AS567" s="552"/>
      <c r="AT567" s="683" t="str">
        <f>IF(SUM(AR567:AS567)=AU567,"OK",SUM(AR567:AS567)-AU567)</f>
        <v>OK</v>
      </c>
      <c r="AU567" s="593"/>
      <c r="AV567" s="530">
        <f t="shared" si="916"/>
        <v>0</v>
      </c>
      <c r="AW567" s="842">
        <f t="shared" si="917"/>
        <v>0</v>
      </c>
      <c r="AX567" s="115">
        <f t="shared" si="918"/>
        <v>0</v>
      </c>
      <c r="AY567" s="5">
        <f t="shared" si="919"/>
        <v>0</v>
      </c>
      <c r="AZ567" s="7">
        <f>AY567-AX567</f>
        <v>0</v>
      </c>
      <c r="BA567" s="335" t="e">
        <f>AZ567/AX567</f>
        <v>#DIV/0!</v>
      </c>
      <c r="BB567" s="23">
        <f t="shared" si="922"/>
        <v>0</v>
      </c>
      <c r="BC567" s="5">
        <f>AW567</f>
        <v>0</v>
      </c>
      <c r="BD567" s="7">
        <f>BC567-BB567</f>
        <v>0</v>
      </c>
      <c r="BE567" s="335" t="e">
        <f>BD567/BB567</f>
        <v>#DIV/0!</v>
      </c>
      <c r="BG567" s="826" t="str">
        <f t="shared" si="926"/>
        <v>63.53</v>
      </c>
      <c r="BH567" s="607" t="b">
        <f>COUNTIF('Codes SEC'!$B$2:$B$250,Ministres!BG567)&gt;0</f>
        <v>1</v>
      </c>
    </row>
    <row r="568" spans="1:66" s="4" customFormat="1" ht="35.1" customHeight="1" x14ac:dyDescent="0.25">
      <c r="A568" s="222" t="s">
        <v>39</v>
      </c>
      <c r="B568" s="583">
        <v>10</v>
      </c>
      <c r="C568" s="120" t="s">
        <v>196</v>
      </c>
      <c r="D568" s="620">
        <v>1000</v>
      </c>
      <c r="E568" s="32"/>
      <c r="F568" s="117">
        <v>19</v>
      </c>
      <c r="G568" s="700" t="s">
        <v>5613</v>
      </c>
      <c r="H568" s="878" t="str">
        <f t="shared" si="902"/>
        <v>122</v>
      </c>
      <c r="I568" s="397">
        <v>86359000</v>
      </c>
      <c r="J568" s="380" t="s">
        <v>4566</v>
      </c>
      <c r="K568" s="494" t="s">
        <v>4651</v>
      </c>
      <c r="L568" s="726">
        <v>0</v>
      </c>
      <c r="M568" s="727">
        <v>0</v>
      </c>
      <c r="N568" s="931"/>
      <c r="O568" s="530">
        <f t="shared" si="906"/>
        <v>0</v>
      </c>
      <c r="P568" s="530">
        <f t="shared" si="907"/>
        <v>0</v>
      </c>
      <c r="Q568" s="646"/>
      <c r="R568" s="536"/>
      <c r="S568" s="536"/>
      <c r="T568" s="536"/>
      <c r="U568" s="536"/>
      <c r="V568" s="536"/>
      <c r="W568" s="683" t="str">
        <f t="shared" si="908"/>
        <v>OK</v>
      </c>
      <c r="X568" s="141"/>
      <c r="Y568" s="141"/>
      <c r="Z568" s="552"/>
      <c r="AA568" s="552"/>
      <c r="AB568" s="683" t="str">
        <f t="shared" si="909"/>
        <v>OK</v>
      </c>
      <c r="AC568" s="593"/>
      <c r="AD568" s="530">
        <f t="shared" si="910"/>
        <v>0</v>
      </c>
      <c r="AE568" s="842">
        <f t="shared" si="911"/>
        <v>0</v>
      </c>
      <c r="AF568" s="931"/>
      <c r="AG568" s="530">
        <f t="shared" si="912"/>
        <v>0</v>
      </c>
      <c r="AH568" s="530">
        <f t="shared" si="913"/>
        <v>0</v>
      </c>
      <c r="AI568" s="641"/>
      <c r="AJ568" s="537"/>
      <c r="AK568" s="537"/>
      <c r="AL568" s="537"/>
      <c r="AM568" s="537"/>
      <c r="AN568" s="537"/>
      <c r="AO568" s="683" t="str">
        <f t="shared" si="914"/>
        <v>OK</v>
      </c>
      <c r="AP568" s="141"/>
      <c r="AQ568" s="141"/>
      <c r="AR568" s="552"/>
      <c r="AS568" s="552"/>
      <c r="AT568" s="683" t="str">
        <f t="shared" si="915"/>
        <v>OK</v>
      </c>
      <c r="AU568" s="593"/>
      <c r="AV568" s="530">
        <f t="shared" si="916"/>
        <v>0</v>
      </c>
      <c r="AW568" s="842">
        <f t="shared" si="917"/>
        <v>0</v>
      </c>
      <c r="AX568" s="115">
        <f t="shared" si="918"/>
        <v>0</v>
      </c>
      <c r="AY568" s="5">
        <f t="shared" si="919"/>
        <v>0</v>
      </c>
      <c r="AZ568" s="7">
        <f t="shared" si="920"/>
        <v>0</v>
      </c>
      <c r="BA568" s="335" t="e">
        <f t="shared" si="921"/>
        <v>#DIV/0!</v>
      </c>
      <c r="BB568" s="23">
        <f t="shared" si="922"/>
        <v>0</v>
      </c>
      <c r="BC568" s="5">
        <f t="shared" si="923"/>
        <v>0</v>
      </c>
      <c r="BD568" s="7">
        <f t="shared" si="924"/>
        <v>0</v>
      </c>
      <c r="BE568" s="335" t="e">
        <f t="shared" si="925"/>
        <v>#DIV/0!</v>
      </c>
      <c r="BF568" s="41"/>
      <c r="BG568" s="826" t="str">
        <f t="shared" si="926"/>
        <v>63.59</v>
      </c>
      <c r="BH568" s="607" t="b">
        <f>COUNTIF('Codes SEC'!$B$2:$B$250,Ministres!BG568)&gt;0</f>
        <v>1</v>
      </c>
      <c r="BI568" s="41"/>
      <c r="BJ568" s="41"/>
      <c r="BK568" s="41"/>
      <c r="BL568" s="41"/>
      <c r="BM568" s="41"/>
      <c r="BN568" s="41"/>
    </row>
    <row r="569" spans="1:66" s="203" customFormat="1" ht="35.1" customHeight="1" x14ac:dyDescent="0.25">
      <c r="A569" s="21" t="s">
        <v>39</v>
      </c>
      <c r="B569" s="112" t="s">
        <v>5018</v>
      </c>
      <c r="C569" s="120" t="s">
        <v>196</v>
      </c>
      <c r="D569" s="620">
        <v>1000</v>
      </c>
      <c r="E569" s="278"/>
      <c r="F569" s="116">
        <v>19</v>
      </c>
      <c r="G569" s="700" t="s">
        <v>5613</v>
      </c>
      <c r="H569" s="878" t="str">
        <f t="shared" si="902"/>
        <v>122</v>
      </c>
      <c r="I569" s="397">
        <v>86359000</v>
      </c>
      <c r="J569" s="380" t="s">
        <v>5013</v>
      </c>
      <c r="K569" s="408" t="s">
        <v>5014</v>
      </c>
      <c r="L569" s="733">
        <v>0</v>
      </c>
      <c r="M569" s="734">
        <v>0</v>
      </c>
      <c r="N569" s="931"/>
      <c r="O569" s="530">
        <f t="shared" si="906"/>
        <v>0</v>
      </c>
      <c r="P569" s="530">
        <f t="shared" si="907"/>
        <v>0</v>
      </c>
      <c r="Q569" s="646"/>
      <c r="R569" s="536"/>
      <c r="S569" s="536"/>
      <c r="T569" s="536"/>
      <c r="U569" s="536"/>
      <c r="V569" s="536"/>
      <c r="W569" s="683" t="str">
        <f>IF(SUM(Q569:V569)=X569,"OK",SUM(Q569:V569)-X569)</f>
        <v>OK</v>
      </c>
      <c r="X569" s="141"/>
      <c r="Y569" s="141"/>
      <c r="Z569" s="552"/>
      <c r="AA569" s="552"/>
      <c r="AB569" s="683" t="str">
        <f>IF(SUM(Z569:AA569)=AC569,"OK",SUM(Z569:AA569)-AC569)</f>
        <v>OK</v>
      </c>
      <c r="AC569" s="593"/>
      <c r="AD569" s="530">
        <f t="shared" si="910"/>
        <v>0</v>
      </c>
      <c r="AE569" s="842">
        <f t="shared" si="911"/>
        <v>0</v>
      </c>
      <c r="AF569" s="931"/>
      <c r="AG569" s="530">
        <f t="shared" si="912"/>
        <v>0</v>
      </c>
      <c r="AH569" s="530">
        <f t="shared" si="913"/>
        <v>0</v>
      </c>
      <c r="AI569" s="641"/>
      <c r="AJ569" s="537"/>
      <c r="AK569" s="537"/>
      <c r="AL569" s="537"/>
      <c r="AM569" s="537"/>
      <c r="AN569" s="537"/>
      <c r="AO569" s="683" t="str">
        <f>IF(SUM(AI569:AN569)=AP569,"OK",SUM(AI569:AN569)-AP569)</f>
        <v>OK</v>
      </c>
      <c r="AP569" s="141"/>
      <c r="AQ569" s="141"/>
      <c r="AR569" s="552"/>
      <c r="AS569" s="552"/>
      <c r="AT569" s="683" t="str">
        <f>IF(SUM(AR569:AS569)=AU569,"OK",SUM(AR569:AS569)-AU569)</f>
        <v>OK</v>
      </c>
      <c r="AU569" s="593"/>
      <c r="AV569" s="530">
        <f t="shared" si="916"/>
        <v>0</v>
      </c>
      <c r="AW569" s="842">
        <f t="shared" si="917"/>
        <v>0</v>
      </c>
      <c r="AX569" s="115">
        <f t="shared" si="918"/>
        <v>0</v>
      </c>
      <c r="AY569" s="5">
        <f t="shared" si="919"/>
        <v>0</v>
      </c>
      <c r="AZ569" s="7">
        <f>AY569-AX569</f>
        <v>0</v>
      </c>
      <c r="BA569" s="335" t="e">
        <f>AZ569/AX569</f>
        <v>#DIV/0!</v>
      </c>
      <c r="BB569" s="23">
        <f t="shared" si="922"/>
        <v>0</v>
      </c>
      <c r="BC569" s="5">
        <f>AW569</f>
        <v>0</v>
      </c>
      <c r="BD569" s="7">
        <f>BC569-BB569</f>
        <v>0</v>
      </c>
      <c r="BE569" s="335" t="e">
        <f>BD569/BB569</f>
        <v>#DIV/0!</v>
      </c>
      <c r="BF569" s="667"/>
      <c r="BG569" s="826" t="str">
        <f t="shared" si="926"/>
        <v>63.59</v>
      </c>
      <c r="BH569" s="668" t="b">
        <f>COUNTIF('Codes SEC'!$B$2:$B$250,Ministres!BG569)&gt;0</f>
        <v>1</v>
      </c>
      <c r="BI569" s="667"/>
      <c r="BJ569" s="667"/>
      <c r="BK569" s="667"/>
      <c r="BL569" s="667"/>
      <c r="BM569" s="667"/>
      <c r="BN569" s="667"/>
    </row>
    <row r="570" spans="1:66" s="203" customFormat="1" ht="35.1" customHeight="1" x14ac:dyDescent="0.25">
      <c r="A570" s="21" t="s">
        <v>39</v>
      </c>
      <c r="B570" s="112" t="s">
        <v>5018</v>
      </c>
      <c r="C570" s="120" t="s">
        <v>196</v>
      </c>
      <c r="D570" s="620">
        <v>1000</v>
      </c>
      <c r="E570" s="278"/>
      <c r="F570" s="116">
        <v>19</v>
      </c>
      <c r="G570" s="700" t="s">
        <v>5613</v>
      </c>
      <c r="H570" s="878" t="str">
        <f t="shared" si="902"/>
        <v>122</v>
      </c>
      <c r="I570" s="397">
        <v>86524000</v>
      </c>
      <c r="J570" s="380" t="s">
        <v>4990</v>
      </c>
      <c r="K570" s="408" t="s">
        <v>4991</v>
      </c>
      <c r="L570" s="733">
        <v>0</v>
      </c>
      <c r="M570" s="734">
        <v>0</v>
      </c>
      <c r="N570" s="931"/>
      <c r="O570" s="530">
        <f t="shared" si="906"/>
        <v>0</v>
      </c>
      <c r="P570" s="530">
        <f t="shared" si="907"/>
        <v>0</v>
      </c>
      <c r="Q570" s="646"/>
      <c r="R570" s="536"/>
      <c r="S570" s="536"/>
      <c r="T570" s="536"/>
      <c r="U570" s="536"/>
      <c r="V570" s="536"/>
      <c r="W570" s="683" t="str">
        <f t="shared" si="908"/>
        <v>OK</v>
      </c>
      <c r="X570" s="141"/>
      <c r="Y570" s="141"/>
      <c r="Z570" s="552"/>
      <c r="AA570" s="552"/>
      <c r="AB570" s="683" t="str">
        <f t="shared" si="909"/>
        <v>OK</v>
      </c>
      <c r="AC570" s="593"/>
      <c r="AD570" s="530">
        <f t="shared" si="910"/>
        <v>0</v>
      </c>
      <c r="AE570" s="842">
        <f t="shared" si="911"/>
        <v>0</v>
      </c>
      <c r="AF570" s="931"/>
      <c r="AG570" s="530">
        <f t="shared" si="912"/>
        <v>0</v>
      </c>
      <c r="AH570" s="530">
        <f t="shared" si="913"/>
        <v>0</v>
      </c>
      <c r="AI570" s="641"/>
      <c r="AJ570" s="537"/>
      <c r="AK570" s="537"/>
      <c r="AL570" s="537"/>
      <c r="AM570" s="537"/>
      <c r="AN570" s="537"/>
      <c r="AO570" s="683" t="str">
        <f t="shared" si="914"/>
        <v>OK</v>
      </c>
      <c r="AP570" s="141"/>
      <c r="AQ570" s="141"/>
      <c r="AR570" s="552"/>
      <c r="AS570" s="552"/>
      <c r="AT570" s="683" t="str">
        <f t="shared" si="915"/>
        <v>OK</v>
      </c>
      <c r="AU570" s="593"/>
      <c r="AV570" s="530">
        <f t="shared" si="916"/>
        <v>0</v>
      </c>
      <c r="AW570" s="842">
        <f t="shared" si="917"/>
        <v>0</v>
      </c>
      <c r="AX570" s="115">
        <f t="shared" si="918"/>
        <v>0</v>
      </c>
      <c r="AY570" s="5">
        <f t="shared" si="919"/>
        <v>0</v>
      </c>
      <c r="AZ570" s="7">
        <f t="shared" ref="AZ570" si="927">AY570-AX570</f>
        <v>0</v>
      </c>
      <c r="BA570" s="335" t="e">
        <f t="shared" ref="BA570:BA572" si="928">AZ570/AX570</f>
        <v>#DIV/0!</v>
      </c>
      <c r="BB570" s="23">
        <f t="shared" si="922"/>
        <v>0</v>
      </c>
      <c r="BC570" s="5">
        <f t="shared" ref="BC570:BC572" si="929">AW570</f>
        <v>0</v>
      </c>
      <c r="BD570" s="7">
        <f t="shared" ref="BD570" si="930">BC570-BB570</f>
        <v>0</v>
      </c>
      <c r="BE570" s="335" t="e">
        <f t="shared" ref="BE570:BE572" si="931">BD570/BB570</f>
        <v>#DIV/0!</v>
      </c>
      <c r="BF570" s="667"/>
      <c r="BG570" s="826" t="str">
        <f t="shared" si="926"/>
        <v>65.24</v>
      </c>
      <c r="BH570" s="668" t="b">
        <f>COUNTIF('Codes SEC'!$B$2:$B$250,Ministres!BG570)&gt;0</f>
        <v>1</v>
      </c>
      <c r="BI570" s="667"/>
      <c r="BJ570" s="667"/>
      <c r="BK570" s="667"/>
      <c r="BL570" s="667"/>
      <c r="BM570" s="667"/>
      <c r="BN570" s="667"/>
    </row>
    <row r="571" spans="1:66" ht="35.1" customHeight="1" x14ac:dyDescent="0.25">
      <c r="A571" s="222" t="s">
        <v>39</v>
      </c>
      <c r="B571" s="112" t="s">
        <v>5018</v>
      </c>
      <c r="C571" s="116" t="s">
        <v>149</v>
      </c>
      <c r="D571" s="620">
        <v>1000</v>
      </c>
      <c r="E571" s="278"/>
      <c r="F571" s="116">
        <v>19</v>
      </c>
      <c r="G571" s="700" t="s">
        <v>5613</v>
      </c>
      <c r="H571" s="888" t="str">
        <f t="shared" si="902"/>
        <v>122</v>
      </c>
      <c r="I571" s="580">
        <v>87112000</v>
      </c>
      <c r="J571" s="689" t="s">
        <v>5954</v>
      </c>
      <c r="K571" s="411" t="s">
        <v>5955</v>
      </c>
      <c r="L571" s="733">
        <v>0</v>
      </c>
      <c r="M571" s="734">
        <v>0</v>
      </c>
      <c r="N571" s="931"/>
      <c r="O571" s="530">
        <f t="shared" si="906"/>
        <v>0</v>
      </c>
      <c r="P571" s="530">
        <f t="shared" si="907"/>
        <v>0</v>
      </c>
      <c r="Q571" s="646"/>
      <c r="R571" s="536"/>
      <c r="S571" s="536"/>
      <c r="T571" s="536"/>
      <c r="U571" s="536"/>
      <c r="V571" s="536"/>
      <c r="W571" s="683" t="str">
        <f t="shared" si="908"/>
        <v>OK</v>
      </c>
      <c r="X571" s="141"/>
      <c r="Y571" s="141"/>
      <c r="Z571" s="552"/>
      <c r="AA571" s="552"/>
      <c r="AB571" s="683" t="str">
        <f t="shared" si="909"/>
        <v>OK</v>
      </c>
      <c r="AC571" s="593"/>
      <c r="AD571" s="530">
        <f t="shared" si="910"/>
        <v>0</v>
      </c>
      <c r="AE571" s="842">
        <f t="shared" si="911"/>
        <v>0</v>
      </c>
      <c r="AF571" s="931"/>
      <c r="AG571" s="530">
        <f t="shared" si="912"/>
        <v>0</v>
      </c>
      <c r="AH571" s="530">
        <f t="shared" si="913"/>
        <v>0</v>
      </c>
      <c r="AI571" s="641"/>
      <c r="AJ571" s="537"/>
      <c r="AK571" s="537"/>
      <c r="AL571" s="537"/>
      <c r="AM571" s="537"/>
      <c r="AN571" s="537"/>
      <c r="AO571" s="683" t="str">
        <f t="shared" si="914"/>
        <v>OK</v>
      </c>
      <c r="AP571" s="141"/>
      <c r="AQ571" s="141"/>
      <c r="AR571" s="552"/>
      <c r="AS571" s="552"/>
      <c r="AT571" s="683" t="str">
        <f t="shared" si="915"/>
        <v>OK</v>
      </c>
      <c r="AU571" s="593"/>
      <c r="AV571" s="530">
        <f t="shared" si="916"/>
        <v>0</v>
      </c>
      <c r="AW571" s="842">
        <f t="shared" si="917"/>
        <v>0</v>
      </c>
      <c r="AX571" s="115">
        <f t="shared" si="918"/>
        <v>0</v>
      </c>
      <c r="AY571" s="5">
        <f t="shared" si="919"/>
        <v>0</v>
      </c>
      <c r="AZ571" s="7">
        <f>AY571-AX571</f>
        <v>0</v>
      </c>
      <c r="BA571" s="335" t="e">
        <f>AZ571/AX571</f>
        <v>#DIV/0!</v>
      </c>
      <c r="BB571" s="23">
        <f t="shared" si="922"/>
        <v>0</v>
      </c>
      <c r="BC571" s="5">
        <f>AW571</f>
        <v>0</v>
      </c>
      <c r="BD571" s="7">
        <f>BC571-BB571</f>
        <v>0</v>
      </c>
      <c r="BE571" s="335" t="e">
        <f>BD571/BB571</f>
        <v>#DIV/0!</v>
      </c>
      <c r="BG571" s="826" t="str">
        <f t="shared" si="926"/>
        <v>71.12</v>
      </c>
      <c r="BH571" s="607" t="b">
        <f>COUNTIF('Codes SEC'!$B$2:$B$250,Ministres!BG571)&gt;0</f>
        <v>1</v>
      </c>
    </row>
    <row r="572" spans="1:66" ht="35.1" customHeight="1" x14ac:dyDescent="0.25">
      <c r="A572" s="21" t="s">
        <v>39</v>
      </c>
      <c r="B572" s="583">
        <v>10</v>
      </c>
      <c r="C572" s="120" t="s">
        <v>196</v>
      </c>
      <c r="D572" s="620">
        <v>1000</v>
      </c>
      <c r="E572" s="584"/>
      <c r="F572" s="120">
        <v>19</v>
      </c>
      <c r="G572" s="700" t="s">
        <v>5613</v>
      </c>
      <c r="H572" s="890" t="str">
        <f t="shared" si="902"/>
        <v>122</v>
      </c>
      <c r="I572" s="585">
        <v>87200000</v>
      </c>
      <c r="J572" s="380" t="s">
        <v>4231</v>
      </c>
      <c r="K572" s="422" t="s">
        <v>4232</v>
      </c>
      <c r="L572" s="726">
        <v>0</v>
      </c>
      <c r="M572" s="727">
        <v>0</v>
      </c>
      <c r="N572" s="931"/>
      <c r="O572" s="530">
        <f t="shared" si="906"/>
        <v>0</v>
      </c>
      <c r="P572" s="530">
        <f t="shared" si="907"/>
        <v>0</v>
      </c>
      <c r="Q572" s="646"/>
      <c r="R572" s="536"/>
      <c r="S572" s="536"/>
      <c r="T572" s="536"/>
      <c r="U572" s="536"/>
      <c r="V572" s="536"/>
      <c r="W572" s="683" t="str">
        <f t="shared" si="908"/>
        <v>OK</v>
      </c>
      <c r="X572" s="141"/>
      <c r="Y572" s="141"/>
      <c r="Z572" s="552"/>
      <c r="AA572" s="552"/>
      <c r="AB572" s="683" t="str">
        <f t="shared" si="909"/>
        <v>OK</v>
      </c>
      <c r="AC572" s="593"/>
      <c r="AD572" s="530">
        <f t="shared" si="910"/>
        <v>0</v>
      </c>
      <c r="AE572" s="842">
        <f t="shared" si="911"/>
        <v>0</v>
      </c>
      <c r="AF572" s="931"/>
      <c r="AG572" s="530">
        <f t="shared" si="912"/>
        <v>0</v>
      </c>
      <c r="AH572" s="530">
        <f t="shared" si="913"/>
        <v>0</v>
      </c>
      <c r="AI572" s="641"/>
      <c r="AJ572" s="537"/>
      <c r="AK572" s="537"/>
      <c r="AL572" s="537"/>
      <c r="AM572" s="537"/>
      <c r="AN572" s="537"/>
      <c r="AO572" s="683" t="str">
        <f t="shared" si="914"/>
        <v>OK</v>
      </c>
      <c r="AP572" s="141"/>
      <c r="AQ572" s="141"/>
      <c r="AR572" s="552"/>
      <c r="AS572" s="552"/>
      <c r="AT572" s="683" t="str">
        <f t="shared" si="915"/>
        <v>OK</v>
      </c>
      <c r="AU572" s="593"/>
      <c r="AV572" s="530">
        <f t="shared" si="916"/>
        <v>0</v>
      </c>
      <c r="AW572" s="842">
        <f t="shared" si="917"/>
        <v>0</v>
      </c>
      <c r="AX572" s="115">
        <f t="shared" si="918"/>
        <v>0</v>
      </c>
      <c r="AY572" s="5">
        <f t="shared" si="919"/>
        <v>0</v>
      </c>
      <c r="AZ572" s="7">
        <f t="shared" ref="AZ572:AZ578" si="932">AY572-AX572</f>
        <v>0</v>
      </c>
      <c r="BA572" s="335" t="e">
        <f t="shared" si="928"/>
        <v>#DIV/0!</v>
      </c>
      <c r="BB572" s="23">
        <f t="shared" si="922"/>
        <v>0</v>
      </c>
      <c r="BC572" s="5">
        <f t="shared" si="929"/>
        <v>0</v>
      </c>
      <c r="BD572" s="7">
        <f t="shared" ref="BD572:BD578" si="933">BC572-BB572</f>
        <v>0</v>
      </c>
      <c r="BE572" s="335" t="e">
        <f t="shared" si="931"/>
        <v>#DIV/0!</v>
      </c>
      <c r="BG572" s="826" t="str">
        <f t="shared" si="926"/>
        <v>72.00</v>
      </c>
      <c r="BH572" s="607" t="b">
        <f>COUNTIF('Codes SEC'!$B$2:$B$250,Ministres!BG572)&gt;0</f>
        <v>1</v>
      </c>
    </row>
    <row r="573" spans="1:66" ht="35.1" customHeight="1" x14ac:dyDescent="0.25">
      <c r="A573" s="222" t="s">
        <v>39</v>
      </c>
      <c r="B573" s="112">
        <v>10</v>
      </c>
      <c r="C573" s="116" t="s">
        <v>149</v>
      </c>
      <c r="D573" s="620">
        <v>1000</v>
      </c>
      <c r="E573" s="278"/>
      <c r="F573" s="116">
        <v>19</v>
      </c>
      <c r="G573" s="700" t="s">
        <v>5613</v>
      </c>
      <c r="H573" s="878" t="str">
        <f t="shared" si="902"/>
        <v>122</v>
      </c>
      <c r="I573" s="585">
        <v>87310000</v>
      </c>
      <c r="J573" s="380" t="s">
        <v>4130</v>
      </c>
      <c r="K573" s="510" t="s">
        <v>4131</v>
      </c>
      <c r="L573" s="735">
        <v>0</v>
      </c>
      <c r="M573" s="736">
        <v>0</v>
      </c>
      <c r="N573" s="931"/>
      <c r="O573" s="530">
        <f t="shared" si="906"/>
        <v>0</v>
      </c>
      <c r="P573" s="530">
        <f t="shared" si="907"/>
        <v>0</v>
      </c>
      <c r="Q573" s="646"/>
      <c r="R573" s="536"/>
      <c r="S573" s="536"/>
      <c r="T573" s="536"/>
      <c r="U573" s="536"/>
      <c r="V573" s="536"/>
      <c r="W573" s="683" t="str">
        <f t="shared" si="908"/>
        <v>OK</v>
      </c>
      <c r="X573" s="141"/>
      <c r="Y573" s="141"/>
      <c r="Z573" s="552"/>
      <c r="AA573" s="552"/>
      <c r="AB573" s="683" t="str">
        <f t="shared" si="909"/>
        <v>OK</v>
      </c>
      <c r="AC573" s="593"/>
      <c r="AD573" s="530">
        <f t="shared" si="910"/>
        <v>0</v>
      </c>
      <c r="AE573" s="842">
        <f t="shared" si="911"/>
        <v>0</v>
      </c>
      <c r="AF573" s="931"/>
      <c r="AG573" s="530">
        <f t="shared" si="912"/>
        <v>0</v>
      </c>
      <c r="AH573" s="530">
        <f t="shared" si="913"/>
        <v>0</v>
      </c>
      <c r="AI573" s="641"/>
      <c r="AJ573" s="537"/>
      <c r="AK573" s="537"/>
      <c r="AL573" s="537"/>
      <c r="AM573" s="537"/>
      <c r="AN573" s="537"/>
      <c r="AO573" s="683" t="str">
        <f t="shared" si="914"/>
        <v>OK</v>
      </c>
      <c r="AP573" s="141"/>
      <c r="AQ573" s="141"/>
      <c r="AR573" s="552"/>
      <c r="AS573" s="552"/>
      <c r="AT573" s="683" t="str">
        <f t="shared" si="915"/>
        <v>OK</v>
      </c>
      <c r="AU573" s="593"/>
      <c r="AV573" s="530">
        <f t="shared" si="916"/>
        <v>0</v>
      </c>
      <c r="AW573" s="842">
        <f t="shared" si="917"/>
        <v>0</v>
      </c>
      <c r="AX573" s="115">
        <f t="shared" si="918"/>
        <v>0</v>
      </c>
      <c r="AY573" s="5">
        <f t="shared" si="919"/>
        <v>0</v>
      </c>
      <c r="AZ573" s="7">
        <f t="shared" si="932"/>
        <v>0</v>
      </c>
      <c r="BA573" s="335" t="e">
        <f t="shared" ref="BA573:BA578" si="934">AZ573/AX573</f>
        <v>#DIV/0!</v>
      </c>
      <c r="BB573" s="23">
        <f t="shared" si="922"/>
        <v>0</v>
      </c>
      <c r="BC573" s="5">
        <f t="shared" ref="BC573:BC578" si="935">AW573</f>
        <v>0</v>
      </c>
      <c r="BD573" s="7">
        <f t="shared" si="933"/>
        <v>0</v>
      </c>
      <c r="BE573" s="335" t="e">
        <f t="shared" ref="BE573:BE578" si="936">BD573/BB573</f>
        <v>#DIV/0!</v>
      </c>
      <c r="BG573" s="826" t="str">
        <f t="shared" si="926"/>
        <v>73.10</v>
      </c>
      <c r="BH573" s="607" t="b">
        <f>COUNTIF('Codes SEC'!$B$2:$B$250,Ministres!BG573)&gt;0</f>
        <v>1</v>
      </c>
    </row>
    <row r="574" spans="1:66" ht="35.1" customHeight="1" x14ac:dyDescent="0.25">
      <c r="A574" s="21" t="s">
        <v>39</v>
      </c>
      <c r="B574" s="583">
        <v>10</v>
      </c>
      <c r="C574" s="120" t="s">
        <v>196</v>
      </c>
      <c r="D574" s="620">
        <v>1000</v>
      </c>
      <c r="E574" s="584"/>
      <c r="F574" s="120">
        <v>19</v>
      </c>
      <c r="G574" s="700" t="s">
        <v>5613</v>
      </c>
      <c r="H574" s="890" t="str">
        <f t="shared" si="902"/>
        <v>122</v>
      </c>
      <c r="I574" s="585">
        <v>87310000</v>
      </c>
      <c r="J574" s="380" t="s">
        <v>4233</v>
      </c>
      <c r="K574" s="422" t="s">
        <v>4234</v>
      </c>
      <c r="L574" s="726">
        <v>0</v>
      </c>
      <c r="M574" s="727">
        <v>0</v>
      </c>
      <c r="N574" s="931"/>
      <c r="O574" s="530">
        <f t="shared" si="906"/>
        <v>0</v>
      </c>
      <c r="P574" s="530">
        <f t="shared" si="907"/>
        <v>0</v>
      </c>
      <c r="Q574" s="646"/>
      <c r="R574" s="536"/>
      <c r="S574" s="536"/>
      <c r="T574" s="536"/>
      <c r="U574" s="536"/>
      <c r="V574" s="536"/>
      <c r="W574" s="683" t="str">
        <f t="shared" si="908"/>
        <v>OK</v>
      </c>
      <c r="X574" s="141"/>
      <c r="Y574" s="141"/>
      <c r="Z574" s="552"/>
      <c r="AA574" s="552"/>
      <c r="AB574" s="683" t="str">
        <f t="shared" si="909"/>
        <v>OK</v>
      </c>
      <c r="AC574" s="593"/>
      <c r="AD574" s="530">
        <f t="shared" si="910"/>
        <v>0</v>
      </c>
      <c r="AE574" s="842">
        <f t="shared" si="911"/>
        <v>0</v>
      </c>
      <c r="AF574" s="931"/>
      <c r="AG574" s="530">
        <f t="shared" si="912"/>
        <v>0</v>
      </c>
      <c r="AH574" s="530">
        <f t="shared" si="913"/>
        <v>0</v>
      </c>
      <c r="AI574" s="641"/>
      <c r="AJ574" s="537"/>
      <c r="AK574" s="537"/>
      <c r="AL574" s="537"/>
      <c r="AM574" s="537"/>
      <c r="AN574" s="537"/>
      <c r="AO574" s="683" t="str">
        <f t="shared" si="914"/>
        <v>OK</v>
      </c>
      <c r="AP574" s="141"/>
      <c r="AQ574" s="141"/>
      <c r="AR574" s="552"/>
      <c r="AS574" s="552"/>
      <c r="AT574" s="683" t="str">
        <f t="shared" si="915"/>
        <v>OK</v>
      </c>
      <c r="AU574" s="593"/>
      <c r="AV574" s="530">
        <f t="shared" si="916"/>
        <v>0</v>
      </c>
      <c r="AW574" s="842">
        <f t="shared" si="917"/>
        <v>0</v>
      </c>
      <c r="AX574" s="115">
        <f t="shared" si="918"/>
        <v>0</v>
      </c>
      <c r="AY574" s="5">
        <f t="shared" si="919"/>
        <v>0</v>
      </c>
      <c r="AZ574" s="7">
        <f t="shared" si="932"/>
        <v>0</v>
      </c>
      <c r="BA574" s="335" t="e">
        <f t="shared" si="934"/>
        <v>#DIV/0!</v>
      </c>
      <c r="BB574" s="23">
        <f t="shared" si="922"/>
        <v>0</v>
      </c>
      <c r="BC574" s="5">
        <f t="shared" si="935"/>
        <v>0</v>
      </c>
      <c r="BD574" s="7">
        <f t="shared" si="933"/>
        <v>0</v>
      </c>
      <c r="BE574" s="335" t="e">
        <f t="shared" si="936"/>
        <v>#DIV/0!</v>
      </c>
      <c r="BG574" s="826" t="str">
        <f t="shared" si="926"/>
        <v>73.10</v>
      </c>
      <c r="BH574" s="607" t="b">
        <f>COUNTIF('Codes SEC'!$B$2:$B$250,Ministres!BG574)&gt;0</f>
        <v>1</v>
      </c>
    </row>
    <row r="575" spans="1:66" s="4" customFormat="1" ht="35.1" customHeight="1" x14ac:dyDescent="0.25">
      <c r="A575" s="222" t="s">
        <v>39</v>
      </c>
      <c r="B575" s="583">
        <v>10</v>
      </c>
      <c r="C575" s="120" t="s">
        <v>196</v>
      </c>
      <c r="D575" s="620">
        <v>1000</v>
      </c>
      <c r="E575" s="32"/>
      <c r="F575" s="117">
        <v>20</v>
      </c>
      <c r="G575" s="700" t="s">
        <v>5613</v>
      </c>
      <c r="H575" s="878" t="str">
        <f t="shared" si="902"/>
        <v>122</v>
      </c>
      <c r="I575" s="397">
        <v>87310000</v>
      </c>
      <c r="J575" s="380" t="s">
        <v>4567</v>
      </c>
      <c r="K575" s="494" t="s">
        <v>4618</v>
      </c>
      <c r="L575" s="726">
        <v>0</v>
      </c>
      <c r="M575" s="727">
        <v>0</v>
      </c>
      <c r="N575" s="931"/>
      <c r="O575" s="530">
        <f t="shared" si="906"/>
        <v>0</v>
      </c>
      <c r="P575" s="530">
        <f t="shared" si="907"/>
        <v>0</v>
      </c>
      <c r="Q575" s="646"/>
      <c r="R575" s="536"/>
      <c r="S575" s="536"/>
      <c r="T575" s="536"/>
      <c r="U575" s="536"/>
      <c r="V575" s="536"/>
      <c r="W575" s="683" t="str">
        <f>IF(SUM(Q575:V575)=X575,"OK",SUM(Q575:V575)-X575)</f>
        <v>OK</v>
      </c>
      <c r="X575" s="141"/>
      <c r="Y575" s="141"/>
      <c r="Z575" s="552"/>
      <c r="AA575" s="552"/>
      <c r="AB575" s="683" t="str">
        <f>IF(SUM(Z575:AA575)=AC575,"OK",SUM(Z575:AA575)-AC575)</f>
        <v>OK</v>
      </c>
      <c r="AC575" s="593"/>
      <c r="AD575" s="530">
        <f t="shared" si="910"/>
        <v>0</v>
      </c>
      <c r="AE575" s="842">
        <f t="shared" si="911"/>
        <v>0</v>
      </c>
      <c r="AF575" s="931"/>
      <c r="AG575" s="530">
        <f t="shared" si="912"/>
        <v>0</v>
      </c>
      <c r="AH575" s="530">
        <f t="shared" si="913"/>
        <v>0</v>
      </c>
      <c r="AI575" s="641"/>
      <c r="AJ575" s="537"/>
      <c r="AK575" s="537"/>
      <c r="AL575" s="537"/>
      <c r="AM575" s="537"/>
      <c r="AN575" s="537"/>
      <c r="AO575" s="683" t="str">
        <f>IF(SUM(AI575:AN575)=AP575,"OK",SUM(AI575:AN575)-AP575)</f>
        <v>OK</v>
      </c>
      <c r="AP575" s="141"/>
      <c r="AQ575" s="141"/>
      <c r="AR575" s="552"/>
      <c r="AS575" s="552"/>
      <c r="AT575" s="683" t="str">
        <f>IF(SUM(AR575:AS575)=AU575,"OK",SUM(AR575:AS575)-AU575)</f>
        <v>OK</v>
      </c>
      <c r="AU575" s="593"/>
      <c r="AV575" s="530">
        <f t="shared" si="916"/>
        <v>0</v>
      </c>
      <c r="AW575" s="842">
        <f t="shared" si="917"/>
        <v>0</v>
      </c>
      <c r="AX575" s="115">
        <f t="shared" si="918"/>
        <v>0</v>
      </c>
      <c r="AY575" s="5">
        <f t="shared" si="919"/>
        <v>0</v>
      </c>
      <c r="AZ575" s="7">
        <f>AY575-AX575</f>
        <v>0</v>
      </c>
      <c r="BA575" s="335" t="e">
        <f>AZ575/AX575</f>
        <v>#DIV/0!</v>
      </c>
      <c r="BB575" s="23">
        <f t="shared" si="922"/>
        <v>0</v>
      </c>
      <c r="BC575" s="5">
        <f>AW575</f>
        <v>0</v>
      </c>
      <c r="BD575" s="7">
        <f>BC575-BB575</f>
        <v>0</v>
      </c>
      <c r="BE575" s="335" t="e">
        <f>BD575/BB575</f>
        <v>#DIV/0!</v>
      </c>
      <c r="BF575" s="41"/>
      <c r="BG575" s="826" t="str">
        <f t="shared" si="926"/>
        <v>73.10</v>
      </c>
      <c r="BH575" s="607" t="b">
        <f>COUNTIF('Codes SEC'!$B$2:$B$250,Ministres!BG575)&gt;0</f>
        <v>1</v>
      </c>
      <c r="BI575" s="41"/>
      <c r="BJ575" s="41"/>
      <c r="BK575" s="41"/>
      <c r="BL575" s="41"/>
      <c r="BM575" s="41"/>
      <c r="BN575" s="41"/>
    </row>
    <row r="576" spans="1:66" s="4" customFormat="1" ht="35.1" customHeight="1" x14ac:dyDescent="0.25">
      <c r="A576" s="222" t="s">
        <v>39</v>
      </c>
      <c r="B576" s="583">
        <v>10</v>
      </c>
      <c r="C576" s="120" t="s">
        <v>196</v>
      </c>
      <c r="D576" s="620">
        <v>1000</v>
      </c>
      <c r="E576" s="32"/>
      <c r="F576" s="117">
        <v>19</v>
      </c>
      <c r="G576" s="700" t="s">
        <v>5613</v>
      </c>
      <c r="H576" s="878" t="str">
        <f t="shared" si="902"/>
        <v>122</v>
      </c>
      <c r="I576" s="397">
        <v>87320000</v>
      </c>
      <c r="J576" s="380" t="s">
        <v>4459</v>
      </c>
      <c r="K576" s="494" t="s">
        <v>4460</v>
      </c>
      <c r="L576" s="726">
        <v>0</v>
      </c>
      <c r="M576" s="727">
        <v>0</v>
      </c>
      <c r="N576" s="931"/>
      <c r="O576" s="530">
        <f t="shared" si="906"/>
        <v>0</v>
      </c>
      <c r="P576" s="530">
        <f t="shared" si="907"/>
        <v>0</v>
      </c>
      <c r="Q576" s="646"/>
      <c r="R576" s="536"/>
      <c r="S576" s="536"/>
      <c r="T576" s="536"/>
      <c r="U576" s="536"/>
      <c r="V576" s="536"/>
      <c r="W576" s="683" t="str">
        <f t="shared" si="908"/>
        <v>OK</v>
      </c>
      <c r="X576" s="141"/>
      <c r="Y576" s="141"/>
      <c r="Z576" s="552"/>
      <c r="AA576" s="552"/>
      <c r="AB576" s="683" t="str">
        <f t="shared" si="909"/>
        <v>OK</v>
      </c>
      <c r="AC576" s="593"/>
      <c r="AD576" s="530">
        <f t="shared" si="910"/>
        <v>0</v>
      </c>
      <c r="AE576" s="842">
        <f t="shared" si="911"/>
        <v>0</v>
      </c>
      <c r="AF576" s="931"/>
      <c r="AG576" s="530">
        <f t="shared" si="912"/>
        <v>0</v>
      </c>
      <c r="AH576" s="530">
        <f t="shared" si="913"/>
        <v>0</v>
      </c>
      <c r="AI576" s="641"/>
      <c r="AJ576" s="537"/>
      <c r="AK576" s="537"/>
      <c r="AL576" s="537"/>
      <c r="AM576" s="537"/>
      <c r="AN576" s="537"/>
      <c r="AO576" s="683" t="str">
        <f t="shared" si="914"/>
        <v>OK</v>
      </c>
      <c r="AP576" s="141"/>
      <c r="AQ576" s="141"/>
      <c r="AR576" s="552"/>
      <c r="AS576" s="552"/>
      <c r="AT576" s="683" t="str">
        <f t="shared" si="915"/>
        <v>OK</v>
      </c>
      <c r="AU576" s="593"/>
      <c r="AV576" s="530">
        <f t="shared" si="916"/>
        <v>0</v>
      </c>
      <c r="AW576" s="842">
        <f t="shared" si="917"/>
        <v>0</v>
      </c>
      <c r="AX576" s="115">
        <f t="shared" si="918"/>
        <v>0</v>
      </c>
      <c r="AY576" s="5">
        <f t="shared" si="919"/>
        <v>0</v>
      </c>
      <c r="AZ576" s="7">
        <f t="shared" si="932"/>
        <v>0</v>
      </c>
      <c r="BA576" s="335" t="e">
        <f t="shared" si="934"/>
        <v>#DIV/0!</v>
      </c>
      <c r="BB576" s="23">
        <f t="shared" si="922"/>
        <v>0</v>
      </c>
      <c r="BC576" s="5">
        <f t="shared" si="935"/>
        <v>0</v>
      </c>
      <c r="BD576" s="7">
        <f t="shared" si="933"/>
        <v>0</v>
      </c>
      <c r="BE576" s="335" t="e">
        <f t="shared" si="936"/>
        <v>#DIV/0!</v>
      </c>
      <c r="BF576" s="41"/>
      <c r="BG576" s="826" t="str">
        <f t="shared" si="926"/>
        <v>73.20</v>
      </c>
      <c r="BH576" s="607" t="b">
        <f>COUNTIF('Codes SEC'!$B$2:$B$250,Ministres!BG576)&gt;0</f>
        <v>1</v>
      </c>
      <c r="BI576" s="41"/>
      <c r="BJ576" s="41"/>
      <c r="BK576" s="41"/>
      <c r="BL576" s="41"/>
      <c r="BM576" s="41"/>
      <c r="BN576" s="41"/>
    </row>
    <row r="577" spans="1:66" s="4" customFormat="1" ht="35.1" customHeight="1" x14ac:dyDescent="0.25">
      <c r="A577" s="222" t="s">
        <v>39</v>
      </c>
      <c r="B577" s="583">
        <v>10</v>
      </c>
      <c r="C577" s="120" t="s">
        <v>196</v>
      </c>
      <c r="D577" s="620">
        <v>1000</v>
      </c>
      <c r="E577" s="32"/>
      <c r="F577" s="117">
        <v>19</v>
      </c>
      <c r="G577" s="700" t="s">
        <v>5613</v>
      </c>
      <c r="H577" s="878" t="str">
        <f t="shared" si="902"/>
        <v>122</v>
      </c>
      <c r="I577" s="397">
        <v>87320000</v>
      </c>
      <c r="J577" s="380" t="s">
        <v>4589</v>
      </c>
      <c r="K577" s="494" t="s">
        <v>4588</v>
      </c>
      <c r="L577" s="726">
        <v>0</v>
      </c>
      <c r="M577" s="727">
        <v>0</v>
      </c>
      <c r="N577" s="931"/>
      <c r="O577" s="530">
        <f t="shared" si="906"/>
        <v>0</v>
      </c>
      <c r="P577" s="530">
        <f t="shared" si="907"/>
        <v>0</v>
      </c>
      <c r="Q577" s="646"/>
      <c r="R577" s="536"/>
      <c r="S577" s="536"/>
      <c r="T577" s="536"/>
      <c r="U577" s="536"/>
      <c r="V577" s="536"/>
      <c r="W577" s="683" t="str">
        <f t="shared" si="908"/>
        <v>OK</v>
      </c>
      <c r="X577" s="141"/>
      <c r="Y577" s="141"/>
      <c r="Z577" s="552"/>
      <c r="AA577" s="552"/>
      <c r="AB577" s="683" t="str">
        <f t="shared" si="909"/>
        <v>OK</v>
      </c>
      <c r="AC577" s="593"/>
      <c r="AD577" s="530">
        <f t="shared" si="910"/>
        <v>0</v>
      </c>
      <c r="AE577" s="842">
        <f t="shared" si="911"/>
        <v>0</v>
      </c>
      <c r="AF577" s="931"/>
      <c r="AG577" s="530">
        <f t="shared" si="912"/>
        <v>0</v>
      </c>
      <c r="AH577" s="530">
        <f t="shared" si="913"/>
        <v>0</v>
      </c>
      <c r="AI577" s="641"/>
      <c r="AJ577" s="537"/>
      <c r="AK577" s="537"/>
      <c r="AL577" s="537"/>
      <c r="AM577" s="537"/>
      <c r="AN577" s="537"/>
      <c r="AO577" s="683" t="str">
        <f t="shared" si="914"/>
        <v>OK</v>
      </c>
      <c r="AP577" s="141"/>
      <c r="AQ577" s="141"/>
      <c r="AR577" s="552"/>
      <c r="AS577" s="552"/>
      <c r="AT577" s="683" t="str">
        <f t="shared" si="915"/>
        <v>OK</v>
      </c>
      <c r="AU577" s="593"/>
      <c r="AV577" s="530">
        <f t="shared" si="916"/>
        <v>0</v>
      </c>
      <c r="AW577" s="842">
        <f t="shared" si="917"/>
        <v>0</v>
      </c>
      <c r="AX577" s="115">
        <f t="shared" si="918"/>
        <v>0</v>
      </c>
      <c r="AY577" s="5">
        <f t="shared" si="919"/>
        <v>0</v>
      </c>
      <c r="AZ577" s="7">
        <f t="shared" si="932"/>
        <v>0</v>
      </c>
      <c r="BA577" s="335" t="e">
        <f t="shared" si="934"/>
        <v>#DIV/0!</v>
      </c>
      <c r="BB577" s="23">
        <f t="shared" si="922"/>
        <v>0</v>
      </c>
      <c r="BC577" s="5">
        <f t="shared" si="935"/>
        <v>0</v>
      </c>
      <c r="BD577" s="7">
        <f t="shared" si="933"/>
        <v>0</v>
      </c>
      <c r="BE577" s="335" t="e">
        <f t="shared" si="936"/>
        <v>#DIV/0!</v>
      </c>
      <c r="BF577" s="41"/>
      <c r="BG577" s="826" t="str">
        <f t="shared" si="926"/>
        <v>73.20</v>
      </c>
      <c r="BH577" s="607" t="b">
        <f>COUNTIF('Codes SEC'!$B$2:$B$250,Ministres!BG577)&gt;0</f>
        <v>1</v>
      </c>
      <c r="BI577" s="41"/>
      <c r="BJ577" s="41"/>
      <c r="BK577" s="41"/>
      <c r="BL577" s="41"/>
      <c r="BM577" s="41"/>
      <c r="BN577" s="41"/>
    </row>
    <row r="578" spans="1:66" s="4" customFormat="1" ht="35.1" customHeight="1" x14ac:dyDescent="0.25">
      <c r="A578" s="222" t="s">
        <v>39</v>
      </c>
      <c r="B578" s="583">
        <v>10</v>
      </c>
      <c r="C578" s="120" t="s">
        <v>196</v>
      </c>
      <c r="D578" s="620">
        <v>1000</v>
      </c>
      <c r="E578" s="32"/>
      <c r="F578" s="117">
        <v>19</v>
      </c>
      <c r="G578" s="700" t="s">
        <v>5613</v>
      </c>
      <c r="H578" s="878" t="str">
        <f t="shared" si="902"/>
        <v>122</v>
      </c>
      <c r="I578" s="397">
        <v>87422000</v>
      </c>
      <c r="J578" s="380" t="s">
        <v>4568</v>
      </c>
      <c r="K578" s="494" t="s">
        <v>4571</v>
      </c>
      <c r="L578" s="726">
        <v>0</v>
      </c>
      <c r="M578" s="727">
        <v>0</v>
      </c>
      <c r="N578" s="931"/>
      <c r="O578" s="530">
        <f t="shared" si="906"/>
        <v>0</v>
      </c>
      <c r="P578" s="530">
        <f t="shared" si="907"/>
        <v>0</v>
      </c>
      <c r="Q578" s="646"/>
      <c r="R578" s="536"/>
      <c r="S578" s="536"/>
      <c r="T578" s="536"/>
      <c r="U578" s="536"/>
      <c r="V578" s="536"/>
      <c r="W578" s="683" t="str">
        <f t="shared" si="908"/>
        <v>OK</v>
      </c>
      <c r="X578" s="141"/>
      <c r="Y578" s="141"/>
      <c r="Z578" s="552"/>
      <c r="AA578" s="552"/>
      <c r="AB578" s="683" t="str">
        <f t="shared" si="909"/>
        <v>OK</v>
      </c>
      <c r="AC578" s="593"/>
      <c r="AD578" s="530">
        <f t="shared" si="910"/>
        <v>0</v>
      </c>
      <c r="AE578" s="842">
        <f t="shared" si="911"/>
        <v>0</v>
      </c>
      <c r="AF578" s="931"/>
      <c r="AG578" s="530">
        <f t="shared" si="912"/>
        <v>0</v>
      </c>
      <c r="AH578" s="530">
        <f t="shared" si="913"/>
        <v>0</v>
      </c>
      <c r="AI578" s="641"/>
      <c r="AJ578" s="537"/>
      <c r="AK578" s="537"/>
      <c r="AL578" s="537"/>
      <c r="AM578" s="537"/>
      <c r="AN578" s="537"/>
      <c r="AO578" s="683" t="str">
        <f t="shared" si="914"/>
        <v>OK</v>
      </c>
      <c r="AP578" s="141"/>
      <c r="AQ578" s="141"/>
      <c r="AR578" s="552"/>
      <c r="AS578" s="552"/>
      <c r="AT578" s="683" t="str">
        <f t="shared" si="915"/>
        <v>OK</v>
      </c>
      <c r="AU578" s="593"/>
      <c r="AV578" s="530">
        <f t="shared" si="916"/>
        <v>0</v>
      </c>
      <c r="AW578" s="842">
        <f t="shared" si="917"/>
        <v>0</v>
      </c>
      <c r="AX578" s="115">
        <f t="shared" si="918"/>
        <v>0</v>
      </c>
      <c r="AY578" s="5">
        <f t="shared" si="919"/>
        <v>0</v>
      </c>
      <c r="AZ578" s="7">
        <f t="shared" si="932"/>
        <v>0</v>
      </c>
      <c r="BA578" s="335" t="e">
        <f t="shared" si="934"/>
        <v>#DIV/0!</v>
      </c>
      <c r="BB578" s="23">
        <f t="shared" si="922"/>
        <v>0</v>
      </c>
      <c r="BC578" s="5">
        <f t="shared" si="935"/>
        <v>0</v>
      </c>
      <c r="BD578" s="7">
        <f t="shared" si="933"/>
        <v>0</v>
      </c>
      <c r="BE578" s="335" t="e">
        <f t="shared" si="936"/>
        <v>#DIV/0!</v>
      </c>
      <c r="BF578" s="41"/>
      <c r="BG578" s="826" t="str">
        <f t="shared" si="926"/>
        <v>74.22</v>
      </c>
      <c r="BH578" s="607" t="b">
        <f>COUNTIF('Codes SEC'!$B$2:$B$250,Ministres!BG578)&gt;0</f>
        <v>1</v>
      </c>
      <c r="BI578" s="41"/>
      <c r="BJ578" s="41"/>
      <c r="BK578" s="41"/>
      <c r="BL578" s="41"/>
      <c r="BM578" s="41"/>
      <c r="BN578" s="41"/>
    </row>
    <row r="579" spans="1:66" ht="35.1" customHeight="1" x14ac:dyDescent="0.25">
      <c r="A579" s="222" t="s">
        <v>39</v>
      </c>
      <c r="B579" s="112" t="s">
        <v>5018</v>
      </c>
      <c r="C579" s="116" t="s">
        <v>196</v>
      </c>
      <c r="D579" s="620">
        <v>1000</v>
      </c>
      <c r="E579" s="278"/>
      <c r="F579" s="116">
        <v>19</v>
      </c>
      <c r="G579" s="700" t="s">
        <v>5613</v>
      </c>
      <c r="H579" s="888" t="str">
        <f t="shared" si="902"/>
        <v>122</v>
      </c>
      <c r="I579" s="580">
        <v>88514000</v>
      </c>
      <c r="J579" s="689" t="s">
        <v>5865</v>
      </c>
      <c r="K579" s="411" t="s">
        <v>5866</v>
      </c>
      <c r="L579" s="733">
        <v>0</v>
      </c>
      <c r="M579" s="734">
        <v>0</v>
      </c>
      <c r="N579" s="931"/>
      <c r="O579" s="530">
        <f t="shared" si="906"/>
        <v>0</v>
      </c>
      <c r="P579" s="530">
        <f t="shared" si="907"/>
        <v>0</v>
      </c>
      <c r="Q579" s="646"/>
      <c r="R579" s="536"/>
      <c r="S579" s="536"/>
      <c r="T579" s="536"/>
      <c r="U579" s="536"/>
      <c r="V579" s="536"/>
      <c r="W579" s="683" t="str">
        <f t="shared" si="908"/>
        <v>OK</v>
      </c>
      <c r="X579" s="141"/>
      <c r="Y579" s="141"/>
      <c r="Z579" s="552"/>
      <c r="AA579" s="552"/>
      <c r="AB579" s="683" t="str">
        <f t="shared" si="909"/>
        <v>OK</v>
      </c>
      <c r="AC579" s="593"/>
      <c r="AD579" s="530">
        <f t="shared" si="910"/>
        <v>0</v>
      </c>
      <c r="AE579" s="842">
        <f t="shared" si="911"/>
        <v>0</v>
      </c>
      <c r="AF579" s="931"/>
      <c r="AG579" s="530">
        <f t="shared" si="912"/>
        <v>0</v>
      </c>
      <c r="AH579" s="530">
        <f t="shared" si="913"/>
        <v>0</v>
      </c>
      <c r="AI579" s="641"/>
      <c r="AJ579" s="537"/>
      <c r="AK579" s="537"/>
      <c r="AL579" s="537"/>
      <c r="AM579" s="537"/>
      <c r="AN579" s="537"/>
      <c r="AO579" s="683" t="str">
        <f t="shared" si="914"/>
        <v>OK</v>
      </c>
      <c r="AP579" s="141"/>
      <c r="AQ579" s="141"/>
      <c r="AR579" s="552"/>
      <c r="AS579" s="552"/>
      <c r="AT579" s="683" t="str">
        <f t="shared" si="915"/>
        <v>OK</v>
      </c>
      <c r="AU579" s="593"/>
      <c r="AV579" s="530">
        <f t="shared" si="916"/>
        <v>0</v>
      </c>
      <c r="AW579" s="842">
        <f t="shared" si="917"/>
        <v>0</v>
      </c>
      <c r="AX579" s="115">
        <f t="shared" si="918"/>
        <v>0</v>
      </c>
      <c r="AY579" s="5">
        <f t="shared" si="919"/>
        <v>0</v>
      </c>
      <c r="AZ579" s="7">
        <f>AY579-AX579</f>
        <v>0</v>
      </c>
      <c r="BA579" s="335" t="e">
        <f>AZ579/AX579</f>
        <v>#DIV/0!</v>
      </c>
      <c r="BB579" s="23">
        <f t="shared" si="922"/>
        <v>0</v>
      </c>
      <c r="BC579" s="5">
        <f>AW579</f>
        <v>0</v>
      </c>
      <c r="BD579" s="7">
        <f>BC579-BB579</f>
        <v>0</v>
      </c>
      <c r="BE579" s="335" t="e">
        <f>BD579/BB579</f>
        <v>#DIV/0!</v>
      </c>
      <c r="BG579" s="826" t="str">
        <f t="shared" si="926"/>
        <v>85.14</v>
      </c>
      <c r="BH579" s="607" t="b">
        <f>COUNTIF('Codes SEC'!$B$2:$B$250,Ministres!BG579)&gt;0</f>
        <v>1</v>
      </c>
    </row>
    <row r="580" spans="1:66" ht="12.75" customHeight="1" x14ac:dyDescent="0.25">
      <c r="A580" s="225"/>
      <c r="B580" s="206"/>
      <c r="C580" s="253"/>
      <c r="D580" s="621"/>
      <c r="E580" s="275"/>
      <c r="F580" s="269"/>
      <c r="G580" s="695"/>
      <c r="H580" s="886"/>
      <c r="I580" s="403"/>
      <c r="J580" s="381"/>
      <c r="K580" s="514" t="s">
        <v>59</v>
      </c>
      <c r="L580" s="313">
        <f t="shared" ref="L580:V580" si="937">L546+L552+L553+L573+L572+L574+L576+L547+L548+L549+L554+L560+L561+L562+L563+L565+L568+L575+L577+L578+L551+L555+L557+L558+L559+L564+L566+L569+L570+L550+L567+L579+L556+L571</f>
        <v>0</v>
      </c>
      <c r="M580" s="744">
        <f t="shared" si="937"/>
        <v>0</v>
      </c>
      <c r="N580" s="930">
        <f t="shared" ref="N580:P580" si="938">N546+N552+N553+N573+N572+N574+N576+N547+N548+N549+N554+N560+N561+N562+N563+N565+N568+N575+N577+N578+N551+N555+N557+N558+N559+N564+N566+N569+N570+N550+N567+N579+N556+N571</f>
        <v>0</v>
      </c>
      <c r="O580" s="790">
        <f t="shared" si="938"/>
        <v>0</v>
      </c>
      <c r="P580" s="790">
        <f t="shared" si="938"/>
        <v>0</v>
      </c>
      <c r="Q580" s="787">
        <f t="shared" si="937"/>
        <v>0</v>
      </c>
      <c r="R580" s="648">
        <f t="shared" si="937"/>
        <v>0</v>
      </c>
      <c r="S580" s="648">
        <f t="shared" si="937"/>
        <v>0</v>
      </c>
      <c r="T580" s="648">
        <f t="shared" si="937"/>
        <v>0</v>
      </c>
      <c r="U580" s="648">
        <f t="shared" si="937"/>
        <v>0</v>
      </c>
      <c r="V580" s="648">
        <f t="shared" si="937"/>
        <v>0</v>
      </c>
      <c r="W580" s="790"/>
      <c r="X580" s="649">
        <f>X546+X552+X553+X573+X572+X574+X576+X547+X548+X549+X554+X560+X561+X562+X563+X565+X568+X575+X577+X578+X551+X555+X557+X558+X559+X564+X566+X569+X570+X550+X567+X579+X556+X571</f>
        <v>0</v>
      </c>
      <c r="Y580" s="649">
        <f>Y546+Y552+Y553+Y573+Y572+Y574+Y576+Y547+Y548+Y549+Y554+Y560+Y561+Y562+Y563+Y565+Y568+Y575+Y577+Y578+Y551+Y555+Y557+Y558+Y559+Y564+Y566+Y569+Y570+Y550+Y567+Y579+Y556+Y571</f>
        <v>0</v>
      </c>
      <c r="Z580" s="648">
        <f>Z546+Z552+Z553+Z573+Z572+Z574+Z576+Z547+Z548+Z549+Z554+Z560+Z561+Z562+Z563+Z565+Z568+Z575+Z577+Z578+Z551+Z555+Z557+Z558+Z559+Z564+Z566+Z569+Z570+Z550+Z567+Z579+Z556+Z571</f>
        <v>0</v>
      </c>
      <c r="AA580" s="648">
        <f>AA546+AA552+AA553+AA573+AA572+AA574+AA576+AA547+AA548+AA549+AA554+AA560+AA561+AA562+AA563+AA565+AA568+AA575+AA577+AA578+AA551+AA555+AA557+AA558+AA559+AA564+AA566+AA569+AA570+AA550+AA567+AA579+AA556+AA571</f>
        <v>0</v>
      </c>
      <c r="AB580" s="790"/>
      <c r="AC580" s="649">
        <f t="shared" ref="AC580:AN580" si="939">AC546+AC552+AC553+AC573+AC572+AC574+AC576+AC547+AC548+AC549+AC554+AC560+AC561+AC562+AC563+AC565+AC568+AC575+AC577+AC578+AC551+AC555+AC557+AC558+AC559+AC564+AC566+AC569+AC570+AC550+AC567+AC579+AC556+AC571</f>
        <v>0</v>
      </c>
      <c r="AD580" s="790">
        <f>AD546+AD552+AD553+AD573+AD572+AD574+AD576+AD547+AD548+AD549+AD554+AD560+AD561+AD562+AD563+AD565+AD568+AD575+AD577+AD578+AD551+AD555+AD557+AD558+AD559+AD564+AD566+AD569+AD570+AD550+AD567+AD579+AD556+AD571</f>
        <v>0</v>
      </c>
      <c r="AE580" s="843">
        <f>AE546+AE552+AE553+AE573+AE572+AE574+AE576+AE547+AE548+AE549+AE554+AE560+AE561+AE562+AE563+AE565+AE568+AE575+AE577+AE578+AE551+AE555+AE557+AE558+AE559+AE564+AE566+AE569+AE570+AE550+AE567+AE579+AE556+AE571</f>
        <v>0</v>
      </c>
      <c r="AF580" s="930">
        <f t="shared" ref="AF580:AH580" si="940">AF546+AF552+AF553+AF573+AF572+AF574+AF576+AF547+AF548+AF549+AF554+AF560+AF561+AF562+AF563+AF565+AF568+AF575+AF577+AF578+AF551+AF555+AF557+AF558+AF559+AF564+AF566+AF569+AF570+AF550+AF567+AF579+AF556+AF571</f>
        <v>0</v>
      </c>
      <c r="AG580" s="790">
        <f t="shared" si="940"/>
        <v>0</v>
      </c>
      <c r="AH580" s="790">
        <f t="shared" si="940"/>
        <v>0</v>
      </c>
      <c r="AI580" s="787">
        <f t="shared" si="939"/>
        <v>0</v>
      </c>
      <c r="AJ580" s="648">
        <f t="shared" si="939"/>
        <v>0</v>
      </c>
      <c r="AK580" s="648">
        <f t="shared" si="939"/>
        <v>0</v>
      </c>
      <c r="AL580" s="648">
        <f t="shared" si="939"/>
        <v>0</v>
      </c>
      <c r="AM580" s="648">
        <f t="shared" si="939"/>
        <v>0</v>
      </c>
      <c r="AN580" s="648">
        <f t="shared" si="939"/>
        <v>0</v>
      </c>
      <c r="AO580" s="790"/>
      <c r="AP580" s="649">
        <f>AP546+AP552+AP553+AP573+AP572+AP574+AP576+AP547+AP548+AP549+AP554+AP560+AP561+AP562+AP563+AP565+AP568+AP575+AP577+AP578+AP551+AP555+AP557+AP558+AP559+AP564+AP566+AP569+AP570+AP550+AP567+AP579+AP556+AP571</f>
        <v>0</v>
      </c>
      <c r="AQ580" s="649">
        <f>AQ546+AQ552+AQ553+AQ573+AQ572+AQ574+AQ576+AQ547+AQ548+AQ549+AQ554+AQ560+AQ561+AQ562+AQ563+AQ565+AQ568+AQ575+AQ577+AQ578+AQ551+AQ555+AQ557+AQ558+AQ559+AQ564+AQ566+AQ569+AQ570+AQ550+AQ567+AQ579+AQ556+AQ571</f>
        <v>0</v>
      </c>
      <c r="AR580" s="648">
        <f>AR546+AR552+AR553+AR573+AR572+AR574+AR576+AR547+AR548+AR549+AR554+AR560+AR561+AR562+AR563+AR565+AR568+AR575+AR577+AR578+AR551+AR555+AR557+AR558+AR559+AR564+AR566+AR569+AR570+AR550+AR567+AR579+AR556+AR571</f>
        <v>0</v>
      </c>
      <c r="AS580" s="648">
        <f>AS546+AS552+AS553+AS573+AS572+AS574+AS576+AS547+AS548+AS549+AS554+AS560+AS561+AS562+AS563+AS565+AS568+AS575+AS577+AS578+AS551+AS555+AS557+AS558+AS559+AS564+AS566+AS569+AS570+AS550+AS567+AS579+AS556+AS571</f>
        <v>0</v>
      </c>
      <c r="AT580" s="790"/>
      <c r="AU580" s="649">
        <f t="shared" ref="AU580:BE580" si="941">AU546+AU552+AU553+AU573+AU572+AU574+AU576+AU547+AU548+AU549+AU554+AU560+AU561+AU562+AU563+AU565+AU568+AU575+AU577+AU578+AU551+AU555+AU557+AU558+AU559+AU564+AU566+AU569+AU570+AU550+AU567+AU579+AU556+AU571</f>
        <v>0</v>
      </c>
      <c r="AV580" s="790">
        <f t="shared" ref="AV580" si="942">AV546+AV552+AV553+AV573+AV572+AV574+AV576+AV547+AV548+AV549+AV554+AV560+AV561+AV562+AV563+AV565+AV568+AV575+AV577+AV578+AV551+AV555+AV557+AV558+AV559+AV564+AV566+AV569+AV570+AV550+AV567+AV579+AV556+AV571</f>
        <v>0</v>
      </c>
      <c r="AW580" s="843">
        <f t="shared" si="941"/>
        <v>0</v>
      </c>
      <c r="AX580" s="336">
        <f t="shared" si="941"/>
        <v>0</v>
      </c>
      <c r="AY580" s="337">
        <f t="shared" si="941"/>
        <v>0</v>
      </c>
      <c r="AZ580" s="338">
        <f t="shared" si="941"/>
        <v>0</v>
      </c>
      <c r="BA580" s="339" t="e">
        <f t="shared" si="941"/>
        <v>#DIV/0!</v>
      </c>
      <c r="BB580" s="322">
        <f t="shared" si="941"/>
        <v>0</v>
      </c>
      <c r="BC580" s="337">
        <f t="shared" si="941"/>
        <v>0</v>
      </c>
      <c r="BD580" s="338">
        <f t="shared" si="941"/>
        <v>0</v>
      </c>
      <c r="BE580" s="339" t="e">
        <f t="shared" si="941"/>
        <v>#DIV/0!</v>
      </c>
      <c r="BG580" s="826"/>
      <c r="BH580" s="607"/>
    </row>
    <row r="581" spans="1:66" ht="12.75" customHeight="1" x14ac:dyDescent="0.25">
      <c r="A581" s="226"/>
      <c r="B581" s="207"/>
      <c r="C581" s="254"/>
      <c r="D581" s="300"/>
      <c r="E581" s="276"/>
      <c r="F581" s="300"/>
      <c r="G581" s="696"/>
      <c r="H581" s="887"/>
      <c r="I581" s="444"/>
      <c r="J581" s="393"/>
      <c r="K581" s="404" t="s">
        <v>3768</v>
      </c>
      <c r="L581" s="729">
        <f t="shared" ref="L581:V581" si="943">L542+L580</f>
        <v>0</v>
      </c>
      <c r="M581" s="742">
        <f t="shared" si="943"/>
        <v>0</v>
      </c>
      <c r="N581" s="844">
        <f t="shared" ref="N581:P581" si="944">N542+N580</f>
        <v>0</v>
      </c>
      <c r="O581" s="665">
        <f t="shared" si="944"/>
        <v>0</v>
      </c>
      <c r="P581" s="665">
        <f t="shared" si="944"/>
        <v>0</v>
      </c>
      <c r="Q581" s="638">
        <f t="shared" si="943"/>
        <v>0</v>
      </c>
      <c r="R581" s="130">
        <f t="shared" si="943"/>
        <v>0</v>
      </c>
      <c r="S581" s="130">
        <f t="shared" si="943"/>
        <v>0</v>
      </c>
      <c r="T581" s="130">
        <f t="shared" si="943"/>
        <v>0</v>
      </c>
      <c r="U581" s="130">
        <f t="shared" si="943"/>
        <v>0</v>
      </c>
      <c r="V581" s="130">
        <f t="shared" si="943"/>
        <v>0</v>
      </c>
      <c r="W581" s="665"/>
      <c r="X581" s="130">
        <f>X542+X580</f>
        <v>0</v>
      </c>
      <c r="Y581" s="130">
        <f>Y542+Y580</f>
        <v>0</v>
      </c>
      <c r="Z581" s="130">
        <f>Z542+Z580</f>
        <v>0</v>
      </c>
      <c r="AA581" s="130">
        <f>AA542+AA580</f>
        <v>0</v>
      </c>
      <c r="AB581" s="665"/>
      <c r="AC581" s="130">
        <f t="shared" ref="AC581:AN581" si="945">AC542+AC580</f>
        <v>0</v>
      </c>
      <c r="AD581" s="665">
        <f>AD542+AD580</f>
        <v>0</v>
      </c>
      <c r="AE581" s="845">
        <f>AE542+AE580</f>
        <v>0</v>
      </c>
      <c r="AF581" s="844">
        <f t="shared" ref="AF581:AH581" si="946">AF542+AF580</f>
        <v>0</v>
      </c>
      <c r="AG581" s="665">
        <f t="shared" si="946"/>
        <v>0</v>
      </c>
      <c r="AH581" s="665">
        <f t="shared" si="946"/>
        <v>0</v>
      </c>
      <c r="AI581" s="638">
        <f t="shared" si="945"/>
        <v>0</v>
      </c>
      <c r="AJ581" s="130">
        <f t="shared" si="945"/>
        <v>0</v>
      </c>
      <c r="AK581" s="130">
        <f t="shared" si="945"/>
        <v>0</v>
      </c>
      <c r="AL581" s="130">
        <f t="shared" si="945"/>
        <v>0</v>
      </c>
      <c r="AM581" s="130">
        <f t="shared" si="945"/>
        <v>0</v>
      </c>
      <c r="AN581" s="130">
        <f t="shared" si="945"/>
        <v>0</v>
      </c>
      <c r="AO581" s="665"/>
      <c r="AP581" s="130">
        <f>AP542+AP580</f>
        <v>0</v>
      </c>
      <c r="AQ581" s="130">
        <f>AQ542+AQ580</f>
        <v>0</v>
      </c>
      <c r="AR581" s="130">
        <f>AR542+AR580</f>
        <v>0</v>
      </c>
      <c r="AS581" s="130">
        <f>AS542+AS580</f>
        <v>0</v>
      </c>
      <c r="AT581" s="665"/>
      <c r="AU581" s="130">
        <f t="shared" ref="AU581:BE581" si="947">AU542+AU580</f>
        <v>0</v>
      </c>
      <c r="AV581" s="665">
        <f t="shared" ref="AV581" si="948">AV542+AV580</f>
        <v>0</v>
      </c>
      <c r="AW581" s="845">
        <f t="shared" si="947"/>
        <v>0</v>
      </c>
      <c r="AX581" s="314">
        <f t="shared" si="947"/>
        <v>0</v>
      </c>
      <c r="AY581" s="131">
        <f t="shared" si="947"/>
        <v>0</v>
      </c>
      <c r="AZ581" s="132">
        <f t="shared" si="947"/>
        <v>0</v>
      </c>
      <c r="BA581" s="340" t="e">
        <f t="shared" si="947"/>
        <v>#DIV/0!</v>
      </c>
      <c r="BB581" s="310">
        <f t="shared" si="947"/>
        <v>0</v>
      </c>
      <c r="BC581" s="131">
        <f t="shared" si="947"/>
        <v>0</v>
      </c>
      <c r="BD581" s="132">
        <f t="shared" si="947"/>
        <v>0</v>
      </c>
      <c r="BE581" s="340" t="e">
        <f t="shared" si="947"/>
        <v>#DIV/0!</v>
      </c>
      <c r="BF581" s="40"/>
      <c r="BG581" s="826"/>
      <c r="BH581" s="607"/>
    </row>
    <row r="582" spans="1:66" ht="12.75" customHeight="1" x14ac:dyDescent="0.25">
      <c r="A582" s="222"/>
      <c r="C582" s="116"/>
      <c r="D582" s="620"/>
      <c r="F582" s="117"/>
      <c r="G582" s="690"/>
      <c r="H582" s="878"/>
      <c r="I582" s="397"/>
      <c r="J582" s="380"/>
      <c r="K582" s="405" t="s">
        <v>208</v>
      </c>
      <c r="L582" s="731">
        <v>0</v>
      </c>
      <c r="M582" s="732">
        <v>0</v>
      </c>
      <c r="N582" s="929">
        <v>0</v>
      </c>
      <c r="O582" s="530">
        <v>0</v>
      </c>
      <c r="P582" s="530">
        <v>0</v>
      </c>
      <c r="Q582" s="641">
        <v>0</v>
      </c>
      <c r="R582" s="537">
        <v>0</v>
      </c>
      <c r="S582" s="537">
        <v>0</v>
      </c>
      <c r="T582" s="537">
        <v>0</v>
      </c>
      <c r="U582" s="537">
        <v>0</v>
      </c>
      <c r="V582" s="537">
        <v>0</v>
      </c>
      <c r="W582" s="530"/>
      <c r="X582" s="142">
        <v>0</v>
      </c>
      <c r="Y582" s="142">
        <v>0</v>
      </c>
      <c r="Z582" s="537">
        <v>0</v>
      </c>
      <c r="AA582" s="537">
        <v>0</v>
      </c>
      <c r="AB582" s="530"/>
      <c r="AC582" s="142">
        <v>0</v>
      </c>
      <c r="AD582" s="530">
        <v>0</v>
      </c>
      <c r="AE582" s="842">
        <v>0</v>
      </c>
      <c r="AF582" s="929">
        <v>0</v>
      </c>
      <c r="AG582" s="530">
        <v>0</v>
      </c>
      <c r="AH582" s="530">
        <v>0</v>
      </c>
      <c r="AI582" s="641">
        <v>0</v>
      </c>
      <c r="AJ582" s="537">
        <v>0</v>
      </c>
      <c r="AK582" s="537">
        <v>0</v>
      </c>
      <c r="AL582" s="537">
        <v>0</v>
      </c>
      <c r="AM582" s="537">
        <v>0</v>
      </c>
      <c r="AN582" s="537">
        <v>0</v>
      </c>
      <c r="AO582" s="530"/>
      <c r="AP582" s="142">
        <v>0</v>
      </c>
      <c r="AQ582" s="142">
        <v>0</v>
      </c>
      <c r="AR582" s="537">
        <v>0</v>
      </c>
      <c r="AS582" s="537">
        <v>0</v>
      </c>
      <c r="AT582" s="530"/>
      <c r="AU582" s="142">
        <v>0</v>
      </c>
      <c r="AV582" s="530">
        <v>0</v>
      </c>
      <c r="AW582" s="842">
        <v>0</v>
      </c>
      <c r="AX582" s="115">
        <v>0</v>
      </c>
      <c r="AY582" s="5">
        <v>0</v>
      </c>
      <c r="AZ582" s="5">
        <v>0</v>
      </c>
      <c r="BA582" s="335">
        <v>0</v>
      </c>
      <c r="BB582" s="23">
        <v>0</v>
      </c>
      <c r="BC582" s="5">
        <v>0</v>
      </c>
      <c r="BD582" s="5">
        <v>0</v>
      </c>
      <c r="BE582" s="335">
        <v>0</v>
      </c>
      <c r="BG582" s="826"/>
      <c r="BH582" s="607"/>
    </row>
    <row r="583" spans="1:66" ht="12.75" customHeight="1" x14ac:dyDescent="0.25">
      <c r="A583" s="222"/>
      <c r="C583" s="116"/>
      <c r="D583" s="620"/>
      <c r="F583" s="117"/>
      <c r="G583" s="694"/>
      <c r="H583" s="878"/>
      <c r="I583" s="397"/>
      <c r="J583" s="380"/>
      <c r="K583" s="405" t="s">
        <v>96</v>
      </c>
      <c r="L583" s="731">
        <v>0</v>
      </c>
      <c r="M583" s="732">
        <v>0</v>
      </c>
      <c r="N583" s="929">
        <v>0</v>
      </c>
      <c r="O583" s="530">
        <v>0</v>
      </c>
      <c r="P583" s="530">
        <v>0</v>
      </c>
      <c r="Q583" s="641">
        <v>0</v>
      </c>
      <c r="R583" s="537">
        <v>0</v>
      </c>
      <c r="S583" s="537">
        <v>0</v>
      </c>
      <c r="T583" s="537">
        <v>0</v>
      </c>
      <c r="U583" s="537">
        <v>0</v>
      </c>
      <c r="V583" s="537">
        <v>0</v>
      </c>
      <c r="W583" s="530"/>
      <c r="X583" s="142">
        <v>0</v>
      </c>
      <c r="Y583" s="142">
        <v>0</v>
      </c>
      <c r="Z583" s="537">
        <v>0</v>
      </c>
      <c r="AA583" s="537">
        <v>0</v>
      </c>
      <c r="AB583" s="530"/>
      <c r="AC583" s="142">
        <v>0</v>
      </c>
      <c r="AD583" s="530">
        <v>0</v>
      </c>
      <c r="AE583" s="842">
        <v>0</v>
      </c>
      <c r="AF583" s="929">
        <v>0</v>
      </c>
      <c r="AG583" s="530">
        <v>0</v>
      </c>
      <c r="AH583" s="530">
        <v>0</v>
      </c>
      <c r="AI583" s="641">
        <v>0</v>
      </c>
      <c r="AJ583" s="537">
        <v>0</v>
      </c>
      <c r="AK583" s="537">
        <v>0</v>
      </c>
      <c r="AL583" s="537">
        <v>0</v>
      </c>
      <c r="AM583" s="537">
        <v>0</v>
      </c>
      <c r="AN583" s="537">
        <v>0</v>
      </c>
      <c r="AO583" s="530"/>
      <c r="AP583" s="142">
        <v>0</v>
      </c>
      <c r="AQ583" s="142">
        <v>0</v>
      </c>
      <c r="AR583" s="537">
        <v>0</v>
      </c>
      <c r="AS583" s="537">
        <v>0</v>
      </c>
      <c r="AT583" s="530"/>
      <c r="AU583" s="142">
        <v>0</v>
      </c>
      <c r="AV583" s="530">
        <v>0</v>
      </c>
      <c r="AW583" s="842">
        <v>0</v>
      </c>
      <c r="AX583" s="115">
        <v>0</v>
      </c>
      <c r="AY583" s="5">
        <v>0</v>
      </c>
      <c r="AZ583" s="5">
        <v>0</v>
      </c>
      <c r="BA583" s="335">
        <v>0</v>
      </c>
      <c r="BB583" s="23">
        <v>0</v>
      </c>
      <c r="BC583" s="5">
        <v>0</v>
      </c>
      <c r="BD583" s="5">
        <v>0</v>
      </c>
      <c r="BE583" s="335">
        <v>0</v>
      </c>
      <c r="BG583" s="826"/>
      <c r="BH583" s="607"/>
    </row>
    <row r="584" spans="1:66" ht="12.75" customHeight="1" x14ac:dyDescent="0.25">
      <c r="A584" s="222"/>
      <c r="C584" s="116"/>
      <c r="D584" s="620"/>
      <c r="F584" s="117"/>
      <c r="G584" s="694"/>
      <c r="H584" s="878"/>
      <c r="I584" s="397"/>
      <c r="J584" s="380"/>
      <c r="K584" s="405" t="s">
        <v>209</v>
      </c>
      <c r="L584" s="731">
        <v>0</v>
      </c>
      <c r="M584" s="732">
        <v>0</v>
      </c>
      <c r="N584" s="929">
        <v>0</v>
      </c>
      <c r="O584" s="530">
        <v>0</v>
      </c>
      <c r="P584" s="530">
        <v>0</v>
      </c>
      <c r="Q584" s="641">
        <v>0</v>
      </c>
      <c r="R584" s="537">
        <v>0</v>
      </c>
      <c r="S584" s="537">
        <v>0</v>
      </c>
      <c r="T584" s="537">
        <v>0</v>
      </c>
      <c r="U584" s="537">
        <v>0</v>
      </c>
      <c r="V584" s="537">
        <v>0</v>
      </c>
      <c r="W584" s="530"/>
      <c r="X584" s="142">
        <v>0</v>
      </c>
      <c r="Y584" s="142">
        <v>0</v>
      </c>
      <c r="Z584" s="537">
        <v>0</v>
      </c>
      <c r="AA584" s="537">
        <v>0</v>
      </c>
      <c r="AB584" s="530"/>
      <c r="AC584" s="142">
        <v>0</v>
      </c>
      <c r="AD584" s="530">
        <v>0</v>
      </c>
      <c r="AE584" s="842">
        <v>0</v>
      </c>
      <c r="AF584" s="929">
        <v>0</v>
      </c>
      <c r="AG584" s="530">
        <v>0</v>
      </c>
      <c r="AH584" s="530">
        <v>0</v>
      </c>
      <c r="AI584" s="641">
        <v>0</v>
      </c>
      <c r="AJ584" s="537">
        <v>0</v>
      </c>
      <c r="AK584" s="537">
        <v>0</v>
      </c>
      <c r="AL584" s="537">
        <v>0</v>
      </c>
      <c r="AM584" s="537">
        <v>0</v>
      </c>
      <c r="AN584" s="537">
        <v>0</v>
      </c>
      <c r="AO584" s="530"/>
      <c r="AP584" s="142">
        <v>0</v>
      </c>
      <c r="AQ584" s="142">
        <v>0</v>
      </c>
      <c r="AR584" s="537">
        <v>0</v>
      </c>
      <c r="AS584" s="537">
        <v>0</v>
      </c>
      <c r="AT584" s="530"/>
      <c r="AU584" s="142">
        <v>0</v>
      </c>
      <c r="AV584" s="530">
        <v>0</v>
      </c>
      <c r="AW584" s="842">
        <v>0</v>
      </c>
      <c r="AX584" s="115">
        <v>0</v>
      </c>
      <c r="AY584" s="5">
        <v>0</v>
      </c>
      <c r="AZ584" s="5">
        <v>0</v>
      </c>
      <c r="BA584" s="335">
        <v>0</v>
      </c>
      <c r="BB584" s="23">
        <v>0</v>
      </c>
      <c r="BC584" s="5">
        <v>0</v>
      </c>
      <c r="BD584" s="5">
        <v>0</v>
      </c>
      <c r="BE584" s="335">
        <v>0</v>
      </c>
      <c r="BG584" s="826"/>
      <c r="BH584" s="607"/>
    </row>
    <row r="585" spans="1:66" ht="12.75" customHeight="1" x14ac:dyDescent="0.25">
      <c r="A585" s="222"/>
      <c r="C585" s="116"/>
      <c r="D585" s="620"/>
      <c r="F585" s="117"/>
      <c r="G585" s="694"/>
      <c r="H585" s="878"/>
      <c r="I585" s="397"/>
      <c r="J585" s="380"/>
      <c r="K585" s="405" t="s">
        <v>210</v>
      </c>
      <c r="L585" s="731">
        <v>0</v>
      </c>
      <c r="M585" s="732">
        <v>0</v>
      </c>
      <c r="N585" s="929">
        <v>0</v>
      </c>
      <c r="O585" s="530">
        <v>0</v>
      </c>
      <c r="P585" s="530">
        <v>0</v>
      </c>
      <c r="Q585" s="641">
        <v>0</v>
      </c>
      <c r="R585" s="537">
        <v>0</v>
      </c>
      <c r="S585" s="537">
        <v>0</v>
      </c>
      <c r="T585" s="537">
        <v>0</v>
      </c>
      <c r="U585" s="537">
        <v>0</v>
      </c>
      <c r="V585" s="537">
        <v>0</v>
      </c>
      <c r="W585" s="530"/>
      <c r="X585" s="142">
        <v>0</v>
      </c>
      <c r="Y585" s="142">
        <v>0</v>
      </c>
      <c r="Z585" s="537">
        <v>0</v>
      </c>
      <c r="AA585" s="537">
        <v>0</v>
      </c>
      <c r="AB585" s="530"/>
      <c r="AC585" s="142">
        <v>0</v>
      </c>
      <c r="AD585" s="530">
        <v>0</v>
      </c>
      <c r="AE585" s="842">
        <v>0</v>
      </c>
      <c r="AF585" s="929">
        <v>0</v>
      </c>
      <c r="AG585" s="530">
        <v>0</v>
      </c>
      <c r="AH585" s="530">
        <v>0</v>
      </c>
      <c r="AI585" s="641">
        <v>0</v>
      </c>
      <c r="AJ585" s="537">
        <v>0</v>
      </c>
      <c r="AK585" s="537">
        <v>0</v>
      </c>
      <c r="AL585" s="537">
        <v>0</v>
      </c>
      <c r="AM585" s="537">
        <v>0</v>
      </c>
      <c r="AN585" s="537">
        <v>0</v>
      </c>
      <c r="AO585" s="530"/>
      <c r="AP585" s="142">
        <v>0</v>
      </c>
      <c r="AQ585" s="142">
        <v>0</v>
      </c>
      <c r="AR585" s="537">
        <v>0</v>
      </c>
      <c r="AS585" s="537">
        <v>0</v>
      </c>
      <c r="AT585" s="530"/>
      <c r="AU585" s="142">
        <v>0</v>
      </c>
      <c r="AV585" s="530">
        <v>0</v>
      </c>
      <c r="AW585" s="842">
        <v>0</v>
      </c>
      <c r="AX585" s="115">
        <v>0</v>
      </c>
      <c r="AY585" s="5">
        <v>0</v>
      </c>
      <c r="AZ585" s="5">
        <v>0</v>
      </c>
      <c r="BA585" s="335">
        <v>0</v>
      </c>
      <c r="BB585" s="23">
        <v>0</v>
      </c>
      <c r="BC585" s="5">
        <v>0</v>
      </c>
      <c r="BD585" s="5">
        <v>0</v>
      </c>
      <c r="BE585" s="335">
        <v>0</v>
      </c>
      <c r="BG585" s="826"/>
      <c r="BH585" s="607"/>
    </row>
    <row r="586" spans="1:66" ht="12.75" customHeight="1" x14ac:dyDescent="0.25">
      <c r="A586" s="222"/>
      <c r="C586" s="116"/>
      <c r="D586" s="620"/>
      <c r="F586" s="117"/>
      <c r="G586" s="694"/>
      <c r="H586" s="878"/>
      <c r="I586" s="397"/>
      <c r="J586" s="380"/>
      <c r="K586" s="406" t="s">
        <v>53</v>
      </c>
      <c r="L586" s="731">
        <v>0</v>
      </c>
      <c r="M586" s="732">
        <v>0</v>
      </c>
      <c r="N586" s="929">
        <v>0</v>
      </c>
      <c r="O586" s="530">
        <v>0</v>
      </c>
      <c r="P586" s="530">
        <v>0</v>
      </c>
      <c r="Q586" s="641">
        <v>0</v>
      </c>
      <c r="R586" s="537">
        <v>0</v>
      </c>
      <c r="S586" s="537">
        <v>0</v>
      </c>
      <c r="T586" s="537">
        <v>0</v>
      </c>
      <c r="U586" s="537">
        <v>0</v>
      </c>
      <c r="V586" s="537">
        <v>0</v>
      </c>
      <c r="W586" s="530"/>
      <c r="X586" s="142">
        <v>0</v>
      </c>
      <c r="Y586" s="142">
        <v>0</v>
      </c>
      <c r="Z586" s="537">
        <v>0</v>
      </c>
      <c r="AA586" s="537">
        <v>0</v>
      </c>
      <c r="AB586" s="530"/>
      <c r="AC586" s="142">
        <v>0</v>
      </c>
      <c r="AD586" s="530">
        <v>0</v>
      </c>
      <c r="AE586" s="842">
        <v>0</v>
      </c>
      <c r="AF586" s="929">
        <v>0</v>
      </c>
      <c r="AG586" s="530">
        <v>0</v>
      </c>
      <c r="AH586" s="530">
        <v>0</v>
      </c>
      <c r="AI586" s="641">
        <v>0</v>
      </c>
      <c r="AJ586" s="537">
        <v>0</v>
      </c>
      <c r="AK586" s="537">
        <v>0</v>
      </c>
      <c r="AL586" s="537">
        <v>0</v>
      </c>
      <c r="AM586" s="537">
        <v>0</v>
      </c>
      <c r="AN586" s="537">
        <v>0</v>
      </c>
      <c r="AO586" s="530"/>
      <c r="AP586" s="142">
        <v>0</v>
      </c>
      <c r="AQ586" s="142">
        <v>0</v>
      </c>
      <c r="AR586" s="537">
        <v>0</v>
      </c>
      <c r="AS586" s="537">
        <v>0</v>
      </c>
      <c r="AT586" s="530"/>
      <c r="AU586" s="142">
        <v>0</v>
      </c>
      <c r="AV586" s="530">
        <v>0</v>
      </c>
      <c r="AW586" s="842">
        <v>0</v>
      </c>
      <c r="AX586" s="115">
        <v>0</v>
      </c>
      <c r="AY586" s="5">
        <v>0</v>
      </c>
      <c r="AZ586" s="5">
        <v>0</v>
      </c>
      <c r="BA586" s="335">
        <v>0</v>
      </c>
      <c r="BB586" s="23">
        <v>0</v>
      </c>
      <c r="BC586" s="5">
        <v>0</v>
      </c>
      <c r="BD586" s="5">
        <v>0</v>
      </c>
      <c r="BE586" s="335">
        <v>0</v>
      </c>
      <c r="BG586" s="826"/>
      <c r="BH586" s="607"/>
    </row>
    <row r="587" spans="1:66" ht="12.75" customHeight="1" x14ac:dyDescent="0.25">
      <c r="A587" s="222"/>
      <c r="C587" s="116"/>
      <c r="D587" s="620"/>
      <c r="F587" s="117"/>
      <c r="G587" s="694"/>
      <c r="H587" s="878"/>
      <c r="I587" s="397"/>
      <c r="J587" s="380"/>
      <c r="K587" s="405"/>
      <c r="L587" s="731"/>
      <c r="M587" s="732"/>
      <c r="N587" s="931"/>
      <c r="O587" s="923"/>
      <c r="P587" s="923"/>
      <c r="Q587" s="641"/>
      <c r="R587" s="537"/>
      <c r="S587" s="537"/>
      <c r="T587" s="537"/>
      <c r="U587" s="537"/>
      <c r="V587" s="537"/>
      <c r="W587" s="531"/>
      <c r="X587" s="141"/>
      <c r="Y587" s="141"/>
      <c r="Z587" s="552"/>
      <c r="AA587" s="552"/>
      <c r="AB587" s="531"/>
      <c r="AC587" s="593"/>
      <c r="AD587" s="923"/>
      <c r="AE587" s="846"/>
      <c r="AF587" s="931"/>
      <c r="AG587" s="923"/>
      <c r="AH587" s="923"/>
      <c r="AI587" s="641"/>
      <c r="AJ587" s="537"/>
      <c r="AK587" s="537"/>
      <c r="AL587" s="537"/>
      <c r="AM587" s="537"/>
      <c r="AN587" s="537"/>
      <c r="AO587" s="531"/>
      <c r="AP587" s="141"/>
      <c r="AQ587" s="141"/>
      <c r="AR587" s="552"/>
      <c r="AS587" s="552"/>
      <c r="AT587" s="531"/>
      <c r="AU587" s="593"/>
      <c r="AV587" s="923"/>
      <c r="AW587" s="846"/>
      <c r="AX587" s="115"/>
      <c r="AY587" s="5"/>
      <c r="AZ587" s="5"/>
      <c r="BA587" s="335"/>
      <c r="BC587" s="5"/>
      <c r="BD587" s="5"/>
      <c r="BE587" s="335"/>
      <c r="BG587" s="826"/>
      <c r="BH587" s="607"/>
    </row>
    <row r="588" spans="1:66" ht="12.75" customHeight="1" x14ac:dyDescent="0.25">
      <c r="A588" s="222"/>
      <c r="C588" s="116"/>
      <c r="D588" s="620"/>
      <c r="F588" s="117"/>
      <c r="G588" s="694"/>
      <c r="H588" s="878"/>
      <c r="I588" s="397"/>
      <c r="J588" s="380"/>
      <c r="K588" s="405"/>
      <c r="L588" s="731"/>
      <c r="M588" s="732"/>
      <c r="N588" s="931"/>
      <c r="O588" s="923"/>
      <c r="P588" s="923"/>
      <c r="Q588" s="641"/>
      <c r="R588" s="537"/>
      <c r="S588" s="537"/>
      <c r="T588" s="537"/>
      <c r="U588" s="537"/>
      <c r="V588" s="537"/>
      <c r="W588" s="531"/>
      <c r="X588" s="141"/>
      <c r="Y588" s="141"/>
      <c r="Z588" s="552"/>
      <c r="AA588" s="552"/>
      <c r="AB588" s="531"/>
      <c r="AC588" s="593"/>
      <c r="AD588" s="923"/>
      <c r="AE588" s="846"/>
      <c r="AF588" s="931"/>
      <c r="AG588" s="923"/>
      <c r="AH588" s="923"/>
      <c r="AI588" s="641"/>
      <c r="AJ588" s="537"/>
      <c r="AK588" s="537"/>
      <c r="AL588" s="537"/>
      <c r="AM588" s="537"/>
      <c r="AN588" s="537"/>
      <c r="AO588" s="531"/>
      <c r="AP588" s="141"/>
      <c r="AQ588" s="141"/>
      <c r="AR588" s="552"/>
      <c r="AS588" s="552"/>
      <c r="AT588" s="531"/>
      <c r="AU588" s="593"/>
      <c r="AV588" s="923"/>
      <c r="AW588" s="846"/>
      <c r="AX588" s="115"/>
      <c r="AY588" s="5"/>
      <c r="AZ588" s="5"/>
      <c r="BA588" s="335"/>
      <c r="BC588" s="5"/>
      <c r="BD588" s="5"/>
      <c r="BE588" s="335"/>
      <c r="BG588" s="826"/>
      <c r="BH588" s="607"/>
    </row>
    <row r="589" spans="1:66" s="1" customFormat="1" ht="12.75" customHeight="1" x14ac:dyDescent="0.25">
      <c r="A589" s="21"/>
      <c r="B589" s="112"/>
      <c r="C589" s="116"/>
      <c r="D589" s="623"/>
      <c r="E589" s="278"/>
      <c r="F589" s="116"/>
      <c r="G589" s="694"/>
      <c r="H589" s="878"/>
      <c r="I589" s="397"/>
      <c r="J589" s="380"/>
      <c r="K589" s="400" t="s">
        <v>6565</v>
      </c>
      <c r="L589" s="738"/>
      <c r="M589" s="739"/>
      <c r="N589" s="931"/>
      <c r="O589" s="923"/>
      <c r="P589" s="923"/>
      <c r="Q589" s="641"/>
      <c r="R589" s="537"/>
      <c r="S589" s="537"/>
      <c r="T589" s="537"/>
      <c r="U589" s="537"/>
      <c r="V589" s="537"/>
      <c r="W589" s="531"/>
      <c r="X589" s="141"/>
      <c r="Y589" s="141"/>
      <c r="Z589" s="552"/>
      <c r="AA589" s="552"/>
      <c r="AB589" s="531"/>
      <c r="AC589" s="593"/>
      <c r="AD589" s="923"/>
      <c r="AE589" s="846"/>
      <c r="AF589" s="931"/>
      <c r="AG589" s="923"/>
      <c r="AH589" s="923"/>
      <c r="AI589" s="641"/>
      <c r="AJ589" s="537"/>
      <c r="AK589" s="537"/>
      <c r="AL589" s="537"/>
      <c r="AM589" s="537"/>
      <c r="AN589" s="537"/>
      <c r="AO589" s="531"/>
      <c r="AP589" s="141"/>
      <c r="AQ589" s="141"/>
      <c r="AR589" s="552"/>
      <c r="AS589" s="552"/>
      <c r="AT589" s="531"/>
      <c r="AU589" s="593"/>
      <c r="AV589" s="923"/>
      <c r="AW589" s="846"/>
      <c r="AX589" s="115"/>
      <c r="AY589" s="5"/>
      <c r="AZ589" s="5"/>
      <c r="BA589" s="335"/>
      <c r="BB589" s="23"/>
      <c r="BC589" s="5"/>
      <c r="BD589" s="5"/>
      <c r="BE589" s="335"/>
      <c r="BF589" s="41"/>
      <c r="BG589" s="826"/>
      <c r="BH589" s="607"/>
      <c r="BI589" s="41"/>
      <c r="BJ589" s="41"/>
      <c r="BK589" s="41"/>
      <c r="BL589" s="41"/>
      <c r="BM589" s="41"/>
      <c r="BN589" s="41"/>
    </row>
    <row r="590" spans="1:66" s="4" customFormat="1" ht="20.399999999999999" x14ac:dyDescent="0.25">
      <c r="A590" s="21"/>
      <c r="B590" s="112"/>
      <c r="C590" s="116"/>
      <c r="D590" s="623"/>
      <c r="E590" s="278"/>
      <c r="F590" s="116"/>
      <c r="G590" s="694"/>
      <c r="H590" s="878"/>
      <c r="I590" s="397"/>
      <c r="J590" s="380"/>
      <c r="K590" s="400" t="s">
        <v>3866</v>
      </c>
      <c r="L590" s="738"/>
      <c r="M590" s="739"/>
      <c r="N590" s="931"/>
      <c r="O590" s="923"/>
      <c r="P590" s="923"/>
      <c r="Q590" s="641"/>
      <c r="R590" s="537"/>
      <c r="S590" s="537"/>
      <c r="T590" s="537"/>
      <c r="U590" s="537"/>
      <c r="V590" s="537"/>
      <c r="W590" s="531"/>
      <c r="X590" s="141"/>
      <c r="Y590" s="141"/>
      <c r="Z590" s="552"/>
      <c r="AA590" s="552"/>
      <c r="AB590" s="531"/>
      <c r="AC590" s="593"/>
      <c r="AD590" s="923"/>
      <c r="AE590" s="846"/>
      <c r="AF590" s="931"/>
      <c r="AG590" s="923"/>
      <c r="AH590" s="923"/>
      <c r="AI590" s="641"/>
      <c r="AJ590" s="537"/>
      <c r="AK590" s="537"/>
      <c r="AL590" s="537"/>
      <c r="AM590" s="537"/>
      <c r="AN590" s="537"/>
      <c r="AO590" s="531"/>
      <c r="AP590" s="141"/>
      <c r="AQ590" s="141"/>
      <c r="AR590" s="552"/>
      <c r="AS590" s="552"/>
      <c r="AT590" s="531"/>
      <c r="AU590" s="593"/>
      <c r="AV590" s="923"/>
      <c r="AW590" s="846"/>
      <c r="AX590" s="115"/>
      <c r="AY590" s="5"/>
      <c r="AZ590" s="5"/>
      <c r="BA590" s="335"/>
      <c r="BB590" s="23"/>
      <c r="BC590" s="5"/>
      <c r="BD590" s="5"/>
      <c r="BE590" s="335"/>
      <c r="BF590" s="41"/>
      <c r="BG590" s="826"/>
      <c r="BH590" s="607"/>
      <c r="BI590" s="41"/>
      <c r="BJ590" s="41"/>
      <c r="BK590" s="41"/>
      <c r="BL590" s="41"/>
      <c r="BM590" s="41"/>
      <c r="BN590" s="41"/>
    </row>
    <row r="591" spans="1:66" s="27" customFormat="1" ht="12.75" customHeight="1" x14ac:dyDescent="0.25">
      <c r="A591" s="21"/>
      <c r="B591" s="112"/>
      <c r="C591" s="116"/>
      <c r="D591" s="623"/>
      <c r="E591" s="278"/>
      <c r="F591" s="116"/>
      <c r="G591" s="694"/>
      <c r="H591" s="878"/>
      <c r="I591" s="397"/>
      <c r="J591" s="380"/>
      <c r="K591" s="408"/>
      <c r="L591" s="738"/>
      <c r="M591" s="739"/>
      <c r="N591" s="931"/>
      <c r="O591" s="923"/>
      <c r="P591" s="923"/>
      <c r="Q591" s="641"/>
      <c r="R591" s="537"/>
      <c r="S591" s="537"/>
      <c r="T591" s="537"/>
      <c r="U591" s="537"/>
      <c r="V591" s="537"/>
      <c r="W591" s="531"/>
      <c r="X591" s="141"/>
      <c r="Y591" s="141"/>
      <c r="Z591" s="552"/>
      <c r="AA591" s="552"/>
      <c r="AB591" s="531"/>
      <c r="AC591" s="593"/>
      <c r="AD591" s="923"/>
      <c r="AE591" s="846"/>
      <c r="AF591" s="931"/>
      <c r="AG591" s="923"/>
      <c r="AH591" s="923"/>
      <c r="AI591" s="641"/>
      <c r="AJ591" s="537"/>
      <c r="AK591" s="537"/>
      <c r="AL591" s="537"/>
      <c r="AM591" s="537"/>
      <c r="AN591" s="537"/>
      <c r="AO591" s="531"/>
      <c r="AP591" s="141"/>
      <c r="AQ591" s="141"/>
      <c r="AR591" s="552"/>
      <c r="AS591" s="552"/>
      <c r="AT591" s="531"/>
      <c r="AU591" s="593"/>
      <c r="AV591" s="923"/>
      <c r="AW591" s="846"/>
      <c r="AX591" s="115"/>
      <c r="AY591" s="5"/>
      <c r="AZ591" s="5"/>
      <c r="BA591" s="335"/>
      <c r="BB591" s="23"/>
      <c r="BC591" s="5"/>
      <c r="BD591" s="5"/>
      <c r="BE591" s="335"/>
      <c r="BF591" s="41"/>
      <c r="BG591" s="826"/>
      <c r="BH591" s="607"/>
      <c r="BI591" s="40"/>
      <c r="BJ591" s="40"/>
      <c r="BK591" s="40"/>
      <c r="BL591" s="40"/>
      <c r="BM591" s="40"/>
      <c r="BN591" s="40"/>
    </row>
    <row r="592" spans="1:66" ht="35.1" customHeight="1" x14ac:dyDescent="0.25">
      <c r="A592" s="222" t="s">
        <v>39</v>
      </c>
      <c r="B592" s="112">
        <v>10</v>
      </c>
      <c r="C592" s="116" t="s">
        <v>196</v>
      </c>
      <c r="D592" s="620">
        <v>1000</v>
      </c>
      <c r="E592" s="278"/>
      <c r="F592" s="116">
        <v>20</v>
      </c>
      <c r="G592" s="700" t="s">
        <v>5613</v>
      </c>
      <c r="H592" s="878" t="str">
        <f t="shared" si="902"/>
        <v>122</v>
      </c>
      <c r="I592" s="397">
        <v>81211000</v>
      </c>
      <c r="J592" s="380" t="s">
        <v>4132</v>
      </c>
      <c r="K592" s="408" t="s">
        <v>4133</v>
      </c>
      <c r="L592" s="733">
        <v>0</v>
      </c>
      <c r="M592" s="734">
        <v>0</v>
      </c>
      <c r="N592" s="931"/>
      <c r="O592" s="530">
        <f t="shared" ref="O592:O617" si="949">IF(N592&gt;L592,"0 ",N592-L592)</f>
        <v>0</v>
      </c>
      <c r="P592" s="530">
        <f t="shared" ref="P592:P617" si="950">IF(N592&lt;L592,"0 ",N592-L592)</f>
        <v>0</v>
      </c>
      <c r="Q592" s="646"/>
      <c r="R592" s="536"/>
      <c r="S592" s="536"/>
      <c r="T592" s="536"/>
      <c r="U592" s="536"/>
      <c r="V592" s="536"/>
      <c r="W592" s="683" t="str">
        <f t="shared" ref="W592:W617" si="951">IF(SUM(Q592:V592)=X592,"OK",SUM(Q592:V592)-X592)</f>
        <v>OK</v>
      </c>
      <c r="X592" s="141"/>
      <c r="Y592" s="141"/>
      <c r="Z592" s="552"/>
      <c r="AA592" s="552"/>
      <c r="AB592" s="683" t="str">
        <f t="shared" ref="AB592:AB617" si="952">IF(SUM(Z592:AA592)=AC592,"OK",SUM(Z592:AA592)-AC592)</f>
        <v>OK</v>
      </c>
      <c r="AC592" s="593"/>
      <c r="AD592" s="530">
        <f t="shared" ref="AD592:AD617" si="953">X592+Y592+AC592</f>
        <v>0</v>
      </c>
      <c r="AE592" s="842">
        <f t="shared" ref="AE592:AE617" si="954">N592+AD592</f>
        <v>0</v>
      </c>
      <c r="AF592" s="931"/>
      <c r="AG592" s="530">
        <f t="shared" ref="AG592:AG617" si="955">IF(AF592&gt;M592,"0 ",AF592-M592)</f>
        <v>0</v>
      </c>
      <c r="AH592" s="530">
        <f t="shared" ref="AH592:AH617" si="956">IF(AF592&lt;M592,"0 ",AF592-M592)</f>
        <v>0</v>
      </c>
      <c r="AI592" s="641"/>
      <c r="AJ592" s="537"/>
      <c r="AK592" s="537"/>
      <c r="AL592" s="537"/>
      <c r="AM592" s="537"/>
      <c r="AN592" s="537"/>
      <c r="AO592" s="683" t="str">
        <f t="shared" ref="AO592:AO617" si="957">IF(SUM(AI592:AN592)=AP592,"OK",SUM(AI592:AN592)-AP592)</f>
        <v>OK</v>
      </c>
      <c r="AP592" s="141"/>
      <c r="AQ592" s="141"/>
      <c r="AR592" s="552"/>
      <c r="AS592" s="552"/>
      <c r="AT592" s="683" t="str">
        <f t="shared" ref="AT592:AT617" si="958">IF(SUM(AR592:AS592)=AU592,"OK",SUM(AR592:AS592)-AU592)</f>
        <v>OK</v>
      </c>
      <c r="AU592" s="593"/>
      <c r="AV592" s="530">
        <f t="shared" ref="AV592:AV617" si="959">AP592+AQ592+AU592</f>
        <v>0</v>
      </c>
      <c r="AW592" s="842">
        <f t="shared" ref="AW592:AW617" si="960">AF592+AV592</f>
        <v>0</v>
      </c>
      <c r="AX592" s="115">
        <f t="shared" ref="AX592:AX617" si="961">L592</f>
        <v>0</v>
      </c>
      <c r="AY592" s="5">
        <f t="shared" ref="AY592:AY617" si="962">AE592</f>
        <v>0</v>
      </c>
      <c r="AZ592" s="7">
        <f t="shared" ref="AZ592:AZ617" si="963">AY592-AX592</f>
        <v>0</v>
      </c>
      <c r="BA592" s="335" t="e">
        <f>AZ592/AX592</f>
        <v>#DIV/0!</v>
      </c>
      <c r="BB592" s="23">
        <f t="shared" ref="BB592:BB617" si="964">M592</f>
        <v>0</v>
      </c>
      <c r="BC592" s="5">
        <f>AW592</f>
        <v>0</v>
      </c>
      <c r="BD592" s="7">
        <f t="shared" ref="BD592:BD617" si="965">BC592-BB592</f>
        <v>0</v>
      </c>
      <c r="BE592" s="335" t="e">
        <f>BD592/BB592</f>
        <v>#DIV/0!</v>
      </c>
      <c r="BG592" s="826" t="str">
        <f t="shared" ref="BG592:BG617" si="966">RIGHT(LEFT(I592,3),2)&amp;"."&amp;RIGHT(LEFT(I592,5),2)</f>
        <v>12.11</v>
      </c>
      <c r="BH592" s="607" t="b">
        <f>COUNTIF('Codes SEC'!$B$2:$B$250,Ministres!BG592)&gt;0</f>
        <v>1</v>
      </c>
    </row>
    <row r="593" spans="1:66" ht="35.1" customHeight="1" x14ac:dyDescent="0.25">
      <c r="A593" s="222" t="s">
        <v>39</v>
      </c>
      <c r="B593" s="112">
        <v>10</v>
      </c>
      <c r="C593" s="116" t="s">
        <v>196</v>
      </c>
      <c r="D593" s="620">
        <v>1000</v>
      </c>
      <c r="E593" s="278"/>
      <c r="F593" s="116">
        <v>19</v>
      </c>
      <c r="G593" s="700" t="s">
        <v>5613</v>
      </c>
      <c r="H593" s="878" t="str">
        <f t="shared" si="902"/>
        <v>122</v>
      </c>
      <c r="I593" s="397">
        <v>81211000</v>
      </c>
      <c r="J593" s="380" t="s">
        <v>4134</v>
      </c>
      <c r="K593" s="408" t="s">
        <v>4135</v>
      </c>
      <c r="L593" s="733">
        <v>0</v>
      </c>
      <c r="M593" s="734">
        <v>0</v>
      </c>
      <c r="N593" s="931"/>
      <c r="O593" s="530">
        <f t="shared" si="949"/>
        <v>0</v>
      </c>
      <c r="P593" s="530">
        <f t="shared" si="950"/>
        <v>0</v>
      </c>
      <c r="Q593" s="646"/>
      <c r="R593" s="536"/>
      <c r="S593" s="536"/>
      <c r="T593" s="536"/>
      <c r="U593" s="536"/>
      <c r="V593" s="536"/>
      <c r="W593" s="683" t="str">
        <f t="shared" si="951"/>
        <v>OK</v>
      </c>
      <c r="X593" s="141"/>
      <c r="Y593" s="141"/>
      <c r="Z593" s="552"/>
      <c r="AA593" s="552"/>
      <c r="AB593" s="683" t="str">
        <f t="shared" si="952"/>
        <v>OK</v>
      </c>
      <c r="AC593" s="593"/>
      <c r="AD593" s="530">
        <f t="shared" si="953"/>
        <v>0</v>
      </c>
      <c r="AE593" s="842">
        <f t="shared" si="954"/>
        <v>0</v>
      </c>
      <c r="AF593" s="931"/>
      <c r="AG593" s="530">
        <f t="shared" si="955"/>
        <v>0</v>
      </c>
      <c r="AH593" s="530">
        <f t="shared" si="956"/>
        <v>0</v>
      </c>
      <c r="AI593" s="641"/>
      <c r="AJ593" s="537"/>
      <c r="AK593" s="537"/>
      <c r="AL593" s="537"/>
      <c r="AM593" s="537"/>
      <c r="AN593" s="537"/>
      <c r="AO593" s="683" t="str">
        <f t="shared" si="957"/>
        <v>OK</v>
      </c>
      <c r="AP593" s="141"/>
      <c r="AQ593" s="141"/>
      <c r="AR593" s="552"/>
      <c r="AS593" s="552"/>
      <c r="AT593" s="683" t="str">
        <f t="shared" si="958"/>
        <v>OK</v>
      </c>
      <c r="AU593" s="593"/>
      <c r="AV593" s="530">
        <f t="shared" si="959"/>
        <v>0</v>
      </c>
      <c r="AW593" s="842">
        <f t="shared" si="960"/>
        <v>0</v>
      </c>
      <c r="AX593" s="115">
        <f t="shared" si="961"/>
        <v>0</v>
      </c>
      <c r="AY593" s="5">
        <f t="shared" si="962"/>
        <v>0</v>
      </c>
      <c r="AZ593" s="7">
        <f t="shared" si="963"/>
        <v>0</v>
      </c>
      <c r="BA593" s="335" t="e">
        <f>AZ593/AX593</f>
        <v>#DIV/0!</v>
      </c>
      <c r="BB593" s="23">
        <f t="shared" si="964"/>
        <v>0</v>
      </c>
      <c r="BC593" s="5">
        <f>AW593</f>
        <v>0</v>
      </c>
      <c r="BD593" s="7">
        <f t="shared" si="965"/>
        <v>0</v>
      </c>
      <c r="BE593" s="335" t="e">
        <f>BD593/BB593</f>
        <v>#DIV/0!</v>
      </c>
      <c r="BG593" s="826" t="str">
        <f t="shared" si="966"/>
        <v>12.11</v>
      </c>
      <c r="BH593" s="607" t="b">
        <f>COUNTIF('Codes SEC'!$B$2:$B$250,Ministres!BG593)&gt;0</f>
        <v>1</v>
      </c>
    </row>
    <row r="594" spans="1:66" ht="35.1" customHeight="1" x14ac:dyDescent="0.25">
      <c r="A594" s="222" t="s">
        <v>39</v>
      </c>
      <c r="B594" s="112">
        <v>10</v>
      </c>
      <c r="C594" s="116" t="s">
        <v>196</v>
      </c>
      <c r="D594" s="620">
        <v>1000</v>
      </c>
      <c r="E594" s="278"/>
      <c r="F594" s="116">
        <v>19</v>
      </c>
      <c r="G594" s="700" t="s">
        <v>5613</v>
      </c>
      <c r="H594" s="878" t="str">
        <f t="shared" si="902"/>
        <v>122</v>
      </c>
      <c r="I594" s="397">
        <v>81211000</v>
      </c>
      <c r="J594" s="380" t="s">
        <v>4136</v>
      </c>
      <c r="K594" s="408" t="s">
        <v>4137</v>
      </c>
      <c r="L594" s="733">
        <v>0</v>
      </c>
      <c r="M594" s="734">
        <v>0</v>
      </c>
      <c r="N594" s="931"/>
      <c r="O594" s="530">
        <f t="shared" si="949"/>
        <v>0</v>
      </c>
      <c r="P594" s="530">
        <f t="shared" si="950"/>
        <v>0</v>
      </c>
      <c r="Q594" s="646"/>
      <c r="R594" s="536"/>
      <c r="S594" s="536"/>
      <c r="T594" s="536"/>
      <c r="U594" s="536"/>
      <c r="V594" s="536"/>
      <c r="W594" s="683" t="str">
        <f t="shared" si="951"/>
        <v>OK</v>
      </c>
      <c r="X594" s="141"/>
      <c r="Y594" s="141"/>
      <c r="Z594" s="552"/>
      <c r="AA594" s="552"/>
      <c r="AB594" s="683" t="str">
        <f t="shared" si="952"/>
        <v>OK</v>
      </c>
      <c r="AC594" s="593"/>
      <c r="AD594" s="530">
        <f t="shared" si="953"/>
        <v>0</v>
      </c>
      <c r="AE594" s="842">
        <f t="shared" si="954"/>
        <v>0</v>
      </c>
      <c r="AF594" s="931"/>
      <c r="AG594" s="530">
        <f t="shared" si="955"/>
        <v>0</v>
      </c>
      <c r="AH594" s="530">
        <f t="shared" si="956"/>
        <v>0</v>
      </c>
      <c r="AI594" s="641"/>
      <c r="AJ594" s="537"/>
      <c r="AK594" s="537"/>
      <c r="AL594" s="537"/>
      <c r="AM594" s="537"/>
      <c r="AN594" s="537"/>
      <c r="AO594" s="683" t="str">
        <f t="shared" si="957"/>
        <v>OK</v>
      </c>
      <c r="AP594" s="141"/>
      <c r="AQ594" s="141"/>
      <c r="AR594" s="552"/>
      <c r="AS594" s="552"/>
      <c r="AT594" s="683" t="str">
        <f t="shared" si="958"/>
        <v>OK</v>
      </c>
      <c r="AU594" s="593"/>
      <c r="AV594" s="530">
        <f t="shared" si="959"/>
        <v>0</v>
      </c>
      <c r="AW594" s="842">
        <f t="shared" si="960"/>
        <v>0</v>
      </c>
      <c r="AX594" s="115">
        <f t="shared" si="961"/>
        <v>0</v>
      </c>
      <c r="AY594" s="5">
        <f t="shared" si="962"/>
        <v>0</v>
      </c>
      <c r="AZ594" s="7">
        <f t="shared" si="963"/>
        <v>0</v>
      </c>
      <c r="BA594" s="335" t="e">
        <f>AZ594/AX594</f>
        <v>#DIV/0!</v>
      </c>
      <c r="BB594" s="23">
        <f t="shared" si="964"/>
        <v>0</v>
      </c>
      <c r="BC594" s="5">
        <f>AW594</f>
        <v>0</v>
      </c>
      <c r="BD594" s="7">
        <f t="shared" si="965"/>
        <v>0</v>
      </c>
      <c r="BE594" s="335" t="e">
        <f>BD594/BB594</f>
        <v>#DIV/0!</v>
      </c>
      <c r="BG594" s="826" t="str">
        <f t="shared" si="966"/>
        <v>12.11</v>
      </c>
      <c r="BH594" s="607" t="b">
        <f>COUNTIF('Codes SEC'!$B$2:$B$250,Ministres!BG594)&gt;0</f>
        <v>1</v>
      </c>
    </row>
    <row r="595" spans="1:66" ht="35.1" customHeight="1" x14ac:dyDescent="0.25">
      <c r="A595" s="222" t="s">
        <v>39</v>
      </c>
      <c r="B595" s="112">
        <v>10</v>
      </c>
      <c r="C595" s="116" t="s">
        <v>196</v>
      </c>
      <c r="D595" s="620">
        <v>1000</v>
      </c>
      <c r="E595" s="278"/>
      <c r="F595" s="116">
        <v>19</v>
      </c>
      <c r="G595" s="700" t="s">
        <v>5613</v>
      </c>
      <c r="H595" s="878" t="str">
        <f t="shared" si="902"/>
        <v>122</v>
      </c>
      <c r="I595" s="397">
        <v>83132000</v>
      </c>
      <c r="J595" s="380" t="s">
        <v>4138</v>
      </c>
      <c r="K595" s="408" t="s">
        <v>4249</v>
      </c>
      <c r="L595" s="733">
        <v>0</v>
      </c>
      <c r="M595" s="734">
        <v>0</v>
      </c>
      <c r="N595" s="931"/>
      <c r="O595" s="530">
        <f t="shared" si="949"/>
        <v>0</v>
      </c>
      <c r="P595" s="530">
        <f t="shared" si="950"/>
        <v>0</v>
      </c>
      <c r="Q595" s="646"/>
      <c r="R595" s="536"/>
      <c r="S595" s="536"/>
      <c r="T595" s="536"/>
      <c r="U595" s="536"/>
      <c r="V595" s="536"/>
      <c r="W595" s="683" t="str">
        <f t="shared" si="951"/>
        <v>OK</v>
      </c>
      <c r="X595" s="141"/>
      <c r="Y595" s="141"/>
      <c r="Z595" s="552"/>
      <c r="AA595" s="552"/>
      <c r="AB595" s="683" t="str">
        <f t="shared" si="952"/>
        <v>OK</v>
      </c>
      <c r="AC595" s="593"/>
      <c r="AD595" s="530">
        <f t="shared" si="953"/>
        <v>0</v>
      </c>
      <c r="AE595" s="842">
        <f t="shared" si="954"/>
        <v>0</v>
      </c>
      <c r="AF595" s="931"/>
      <c r="AG595" s="530">
        <f t="shared" si="955"/>
        <v>0</v>
      </c>
      <c r="AH595" s="530">
        <f t="shared" si="956"/>
        <v>0</v>
      </c>
      <c r="AI595" s="641"/>
      <c r="AJ595" s="537"/>
      <c r="AK595" s="537"/>
      <c r="AL595" s="537"/>
      <c r="AM595" s="537"/>
      <c r="AN595" s="537"/>
      <c r="AO595" s="683" t="str">
        <f t="shared" si="957"/>
        <v>OK</v>
      </c>
      <c r="AP595" s="141"/>
      <c r="AQ595" s="141"/>
      <c r="AR595" s="552"/>
      <c r="AS595" s="552"/>
      <c r="AT595" s="683" t="str">
        <f t="shared" si="958"/>
        <v>OK</v>
      </c>
      <c r="AU595" s="593"/>
      <c r="AV595" s="530">
        <f t="shared" si="959"/>
        <v>0</v>
      </c>
      <c r="AW595" s="842">
        <f t="shared" si="960"/>
        <v>0</v>
      </c>
      <c r="AX595" s="115">
        <f t="shared" si="961"/>
        <v>0</v>
      </c>
      <c r="AY595" s="5">
        <f t="shared" si="962"/>
        <v>0</v>
      </c>
      <c r="AZ595" s="7">
        <f t="shared" si="963"/>
        <v>0</v>
      </c>
      <c r="BA595" s="335" t="e">
        <f t="shared" ref="BA595:BA600" si="967">AZ595/AX595</f>
        <v>#DIV/0!</v>
      </c>
      <c r="BB595" s="23">
        <f t="shared" si="964"/>
        <v>0</v>
      </c>
      <c r="BC595" s="5">
        <f t="shared" ref="BC595:BC600" si="968">AW595</f>
        <v>0</v>
      </c>
      <c r="BD595" s="7">
        <f t="shared" si="965"/>
        <v>0</v>
      </c>
      <c r="BE595" s="335" t="e">
        <f t="shared" ref="BE595:BE600" si="969">BD595/BB595</f>
        <v>#DIV/0!</v>
      </c>
      <c r="BG595" s="826" t="str">
        <f t="shared" si="966"/>
        <v>31.32</v>
      </c>
      <c r="BH595" s="607" t="b">
        <f>COUNTIF('Codes SEC'!$B$2:$B$250,Ministres!BG595)&gt;0</f>
        <v>1</v>
      </c>
    </row>
    <row r="596" spans="1:66" s="203" customFormat="1" ht="35.1" customHeight="1" x14ac:dyDescent="0.25">
      <c r="A596" s="21" t="s">
        <v>39</v>
      </c>
      <c r="B596" s="112" t="s">
        <v>5018</v>
      </c>
      <c r="C596" s="116" t="s">
        <v>196</v>
      </c>
      <c r="D596" s="620">
        <v>1000</v>
      </c>
      <c r="E596" s="278"/>
      <c r="F596" s="116">
        <v>20</v>
      </c>
      <c r="G596" s="700" t="s">
        <v>5613</v>
      </c>
      <c r="H596" s="878" t="str">
        <f t="shared" si="902"/>
        <v>122</v>
      </c>
      <c r="I596" s="397">
        <v>83132000</v>
      </c>
      <c r="J596" s="380" t="s">
        <v>4832</v>
      </c>
      <c r="K596" s="408" t="s">
        <v>4833</v>
      </c>
      <c r="L596" s="733">
        <v>0</v>
      </c>
      <c r="M596" s="734">
        <v>0</v>
      </c>
      <c r="N596" s="931"/>
      <c r="O596" s="530">
        <f t="shared" si="949"/>
        <v>0</v>
      </c>
      <c r="P596" s="530">
        <f t="shared" si="950"/>
        <v>0</v>
      </c>
      <c r="Q596" s="646"/>
      <c r="R596" s="536"/>
      <c r="S596" s="536"/>
      <c r="T596" s="536"/>
      <c r="U596" s="536"/>
      <c r="V596" s="536"/>
      <c r="W596" s="683" t="str">
        <f t="shared" si="951"/>
        <v>OK</v>
      </c>
      <c r="X596" s="141"/>
      <c r="Y596" s="141"/>
      <c r="Z596" s="552"/>
      <c r="AA596" s="552"/>
      <c r="AB596" s="683" t="str">
        <f t="shared" si="952"/>
        <v>OK</v>
      </c>
      <c r="AC596" s="593"/>
      <c r="AD596" s="530">
        <f t="shared" si="953"/>
        <v>0</v>
      </c>
      <c r="AE596" s="842">
        <f t="shared" si="954"/>
        <v>0</v>
      </c>
      <c r="AF596" s="931"/>
      <c r="AG596" s="530">
        <f t="shared" si="955"/>
        <v>0</v>
      </c>
      <c r="AH596" s="530">
        <f t="shared" si="956"/>
        <v>0</v>
      </c>
      <c r="AI596" s="641"/>
      <c r="AJ596" s="537"/>
      <c r="AK596" s="537"/>
      <c r="AL596" s="537"/>
      <c r="AM596" s="537"/>
      <c r="AN596" s="537"/>
      <c r="AO596" s="683" t="str">
        <f t="shared" si="957"/>
        <v>OK</v>
      </c>
      <c r="AP596" s="141"/>
      <c r="AQ596" s="141"/>
      <c r="AR596" s="552"/>
      <c r="AS596" s="552"/>
      <c r="AT596" s="683" t="str">
        <f t="shared" si="958"/>
        <v>OK</v>
      </c>
      <c r="AU596" s="593"/>
      <c r="AV596" s="530">
        <f t="shared" si="959"/>
        <v>0</v>
      </c>
      <c r="AW596" s="842">
        <f t="shared" si="960"/>
        <v>0</v>
      </c>
      <c r="AX596" s="115">
        <f t="shared" si="961"/>
        <v>0</v>
      </c>
      <c r="AY596" s="5">
        <f t="shared" si="962"/>
        <v>0</v>
      </c>
      <c r="AZ596" s="7">
        <f>AY596-AX596</f>
        <v>0</v>
      </c>
      <c r="BA596" s="335" t="e">
        <f t="shared" si="967"/>
        <v>#DIV/0!</v>
      </c>
      <c r="BB596" s="23">
        <f t="shared" si="964"/>
        <v>0</v>
      </c>
      <c r="BC596" s="5">
        <f t="shared" si="968"/>
        <v>0</v>
      </c>
      <c r="BD596" s="7">
        <f>BC596-BB596</f>
        <v>0</v>
      </c>
      <c r="BE596" s="335" t="e">
        <f t="shared" si="969"/>
        <v>#DIV/0!</v>
      </c>
      <c r="BF596" s="667"/>
      <c r="BG596" s="826" t="str">
        <f t="shared" si="966"/>
        <v>31.32</v>
      </c>
      <c r="BH596" s="668" t="b">
        <f>COUNTIF('Codes SEC'!$B$2:$B$250,Ministres!BG596)&gt;0</f>
        <v>1</v>
      </c>
      <c r="BI596" s="667"/>
      <c r="BJ596" s="667"/>
      <c r="BK596" s="667"/>
      <c r="BL596" s="667"/>
      <c r="BM596" s="667"/>
      <c r="BN596" s="667"/>
    </row>
    <row r="597" spans="1:66" s="203" customFormat="1" ht="35.1" customHeight="1" x14ac:dyDescent="0.25">
      <c r="A597" s="21" t="s">
        <v>39</v>
      </c>
      <c r="B597" s="112" t="s">
        <v>5018</v>
      </c>
      <c r="C597" s="116" t="s">
        <v>196</v>
      </c>
      <c r="D597" s="620">
        <v>1000</v>
      </c>
      <c r="E597" s="278"/>
      <c r="F597" s="116">
        <v>19</v>
      </c>
      <c r="G597" s="700" t="s">
        <v>5613</v>
      </c>
      <c r="H597" s="878" t="str">
        <f t="shared" si="902"/>
        <v>122</v>
      </c>
      <c r="I597" s="397">
        <v>83132000</v>
      </c>
      <c r="J597" s="380" t="s">
        <v>4883</v>
      </c>
      <c r="K597" s="408" t="s">
        <v>4884</v>
      </c>
      <c r="L597" s="733">
        <v>0</v>
      </c>
      <c r="M597" s="734">
        <v>0</v>
      </c>
      <c r="N597" s="931"/>
      <c r="O597" s="530">
        <f t="shared" si="949"/>
        <v>0</v>
      </c>
      <c r="P597" s="530">
        <f t="shared" si="950"/>
        <v>0</v>
      </c>
      <c r="Q597" s="646"/>
      <c r="R597" s="536"/>
      <c r="S597" s="536"/>
      <c r="T597" s="536"/>
      <c r="U597" s="536"/>
      <c r="V597" s="536"/>
      <c r="W597" s="683" t="str">
        <f t="shared" si="951"/>
        <v>OK</v>
      </c>
      <c r="X597" s="141"/>
      <c r="Y597" s="141"/>
      <c r="Z597" s="552"/>
      <c r="AA597" s="552"/>
      <c r="AB597" s="683" t="str">
        <f t="shared" si="952"/>
        <v>OK</v>
      </c>
      <c r="AC597" s="593"/>
      <c r="AD597" s="530">
        <f t="shared" si="953"/>
        <v>0</v>
      </c>
      <c r="AE597" s="842">
        <f t="shared" si="954"/>
        <v>0</v>
      </c>
      <c r="AF597" s="931"/>
      <c r="AG597" s="530">
        <f t="shared" si="955"/>
        <v>0</v>
      </c>
      <c r="AH597" s="530">
        <f t="shared" si="956"/>
        <v>0</v>
      </c>
      <c r="AI597" s="641"/>
      <c r="AJ597" s="537"/>
      <c r="AK597" s="537"/>
      <c r="AL597" s="537"/>
      <c r="AM597" s="537"/>
      <c r="AN597" s="537"/>
      <c r="AO597" s="683" t="str">
        <f t="shared" si="957"/>
        <v>OK</v>
      </c>
      <c r="AP597" s="141"/>
      <c r="AQ597" s="141"/>
      <c r="AR597" s="552"/>
      <c r="AS597" s="552"/>
      <c r="AT597" s="683" t="str">
        <f t="shared" si="958"/>
        <v>OK</v>
      </c>
      <c r="AU597" s="593"/>
      <c r="AV597" s="530">
        <f t="shared" si="959"/>
        <v>0</v>
      </c>
      <c r="AW597" s="842">
        <f t="shared" si="960"/>
        <v>0</v>
      </c>
      <c r="AX597" s="115">
        <f t="shared" si="961"/>
        <v>0</v>
      </c>
      <c r="AY597" s="5">
        <f t="shared" si="962"/>
        <v>0</v>
      </c>
      <c r="AZ597" s="7">
        <f>AY597-AX597</f>
        <v>0</v>
      </c>
      <c r="BA597" s="335" t="e">
        <f t="shared" si="967"/>
        <v>#DIV/0!</v>
      </c>
      <c r="BB597" s="23">
        <f t="shared" si="964"/>
        <v>0</v>
      </c>
      <c r="BC597" s="5">
        <f t="shared" si="968"/>
        <v>0</v>
      </c>
      <c r="BD597" s="7">
        <f>BC597-BB597</f>
        <v>0</v>
      </c>
      <c r="BE597" s="335" t="e">
        <f t="shared" si="969"/>
        <v>#DIV/0!</v>
      </c>
      <c r="BF597" s="667"/>
      <c r="BG597" s="826" t="str">
        <f t="shared" si="966"/>
        <v>31.32</v>
      </c>
      <c r="BH597" s="668" t="b">
        <f>COUNTIF('Codes SEC'!$B$2:$B$250,Ministres!BG597)&gt;0</f>
        <v>1</v>
      </c>
      <c r="BI597" s="667"/>
      <c r="BJ597" s="667"/>
      <c r="BK597" s="667"/>
      <c r="BL597" s="667"/>
      <c r="BM597" s="667"/>
      <c r="BN597" s="667"/>
    </row>
    <row r="598" spans="1:66" s="4" customFormat="1" ht="35.1" customHeight="1" x14ac:dyDescent="0.25">
      <c r="A598" s="222" t="s">
        <v>39</v>
      </c>
      <c r="B598" s="30">
        <v>10</v>
      </c>
      <c r="C598" s="116" t="s">
        <v>196</v>
      </c>
      <c r="D598" s="620">
        <v>1000</v>
      </c>
      <c r="E598" s="32"/>
      <c r="F598" s="117">
        <v>19</v>
      </c>
      <c r="G598" s="700" t="s">
        <v>5613</v>
      </c>
      <c r="H598" s="878" t="str">
        <f t="shared" ref="H598:H658" si="970">LEFT(J598,3)</f>
        <v>122</v>
      </c>
      <c r="I598" s="397">
        <v>83300000</v>
      </c>
      <c r="J598" s="380" t="s">
        <v>4364</v>
      </c>
      <c r="K598" s="494" t="s">
        <v>4751</v>
      </c>
      <c r="L598" s="726">
        <v>0</v>
      </c>
      <c r="M598" s="727">
        <v>0</v>
      </c>
      <c r="N598" s="931"/>
      <c r="O598" s="530">
        <f t="shared" si="949"/>
        <v>0</v>
      </c>
      <c r="P598" s="530">
        <f t="shared" si="950"/>
        <v>0</v>
      </c>
      <c r="Q598" s="646"/>
      <c r="R598" s="536"/>
      <c r="S598" s="536"/>
      <c r="T598" s="536"/>
      <c r="U598" s="536"/>
      <c r="V598" s="536"/>
      <c r="W598" s="683" t="str">
        <f>IF(SUM(Q598:V598)=X598,"OK",SUM(Q598:V598)-X598)</f>
        <v>OK</v>
      </c>
      <c r="X598" s="141"/>
      <c r="Y598" s="141"/>
      <c r="Z598" s="552"/>
      <c r="AA598" s="552"/>
      <c r="AB598" s="683" t="str">
        <f>IF(SUM(Z598:AA598)=AC598,"OK",SUM(Z598:AA598)-AC598)</f>
        <v>OK</v>
      </c>
      <c r="AC598" s="593"/>
      <c r="AD598" s="530">
        <f t="shared" si="953"/>
        <v>0</v>
      </c>
      <c r="AE598" s="842">
        <f t="shared" si="954"/>
        <v>0</v>
      </c>
      <c r="AF598" s="931"/>
      <c r="AG598" s="530">
        <f t="shared" si="955"/>
        <v>0</v>
      </c>
      <c r="AH598" s="530">
        <f t="shared" si="956"/>
        <v>0</v>
      </c>
      <c r="AI598" s="641"/>
      <c r="AJ598" s="537"/>
      <c r="AK598" s="537"/>
      <c r="AL598" s="537"/>
      <c r="AM598" s="537"/>
      <c r="AN598" s="537"/>
      <c r="AO598" s="683" t="str">
        <f>IF(SUM(AI598:AN598)=AP598,"OK",SUM(AI598:AN598)-AP598)</f>
        <v>OK</v>
      </c>
      <c r="AP598" s="141"/>
      <c r="AQ598" s="141"/>
      <c r="AR598" s="552"/>
      <c r="AS598" s="552"/>
      <c r="AT598" s="683" t="str">
        <f>IF(SUM(AR598:AS598)=AU598,"OK",SUM(AR598:AS598)-AU598)</f>
        <v>OK</v>
      </c>
      <c r="AU598" s="593"/>
      <c r="AV598" s="530">
        <f t="shared" si="959"/>
        <v>0</v>
      </c>
      <c r="AW598" s="842">
        <f t="shared" si="960"/>
        <v>0</v>
      </c>
      <c r="AX598" s="115">
        <f t="shared" si="961"/>
        <v>0</v>
      </c>
      <c r="AY598" s="5">
        <f t="shared" si="962"/>
        <v>0</v>
      </c>
      <c r="AZ598" s="7">
        <f>AY598-AX598</f>
        <v>0</v>
      </c>
      <c r="BA598" s="335" t="e">
        <f>AZ598/AX598</f>
        <v>#DIV/0!</v>
      </c>
      <c r="BB598" s="23">
        <f t="shared" si="964"/>
        <v>0</v>
      </c>
      <c r="BC598" s="5">
        <f>AW598</f>
        <v>0</v>
      </c>
      <c r="BD598" s="7">
        <f>BC598-BB598</f>
        <v>0</v>
      </c>
      <c r="BE598" s="335" t="e">
        <f>BD598/BB598</f>
        <v>#DIV/0!</v>
      </c>
      <c r="BF598" s="41"/>
      <c r="BG598" s="826" t="str">
        <f t="shared" si="966"/>
        <v>33.00</v>
      </c>
      <c r="BH598" s="607" t="b">
        <f>COUNTIF('Codes SEC'!$B$2:$B$250,Ministres!BG598)&gt;0</f>
        <v>1</v>
      </c>
      <c r="BI598" s="41"/>
      <c r="BJ598" s="41"/>
      <c r="BK598" s="41"/>
      <c r="BL598" s="41"/>
      <c r="BM598" s="41"/>
      <c r="BN598" s="41"/>
    </row>
    <row r="599" spans="1:66" s="4" customFormat="1" ht="35.1" customHeight="1" x14ac:dyDescent="0.25">
      <c r="A599" s="222" t="s">
        <v>39</v>
      </c>
      <c r="B599" s="583">
        <v>10</v>
      </c>
      <c r="C599" s="120" t="s">
        <v>196</v>
      </c>
      <c r="D599" s="620">
        <v>1000</v>
      </c>
      <c r="E599" s="32"/>
      <c r="F599" s="117">
        <v>19</v>
      </c>
      <c r="G599" s="700" t="s">
        <v>5613</v>
      </c>
      <c r="H599" s="878" t="str">
        <f t="shared" si="970"/>
        <v>122</v>
      </c>
      <c r="I599" s="397">
        <v>83300000</v>
      </c>
      <c r="J599" s="380" t="s">
        <v>4594</v>
      </c>
      <c r="K599" s="494" t="s">
        <v>4595</v>
      </c>
      <c r="L599" s="726">
        <v>0</v>
      </c>
      <c r="M599" s="727">
        <v>0</v>
      </c>
      <c r="N599" s="931"/>
      <c r="O599" s="530">
        <f t="shared" si="949"/>
        <v>0</v>
      </c>
      <c r="P599" s="530">
        <f t="shared" si="950"/>
        <v>0</v>
      </c>
      <c r="Q599" s="646"/>
      <c r="R599" s="536"/>
      <c r="S599" s="536"/>
      <c r="T599" s="536"/>
      <c r="U599" s="536"/>
      <c r="V599" s="536"/>
      <c r="W599" s="683" t="str">
        <f t="shared" si="951"/>
        <v>OK</v>
      </c>
      <c r="X599" s="141"/>
      <c r="Y599" s="141"/>
      <c r="Z599" s="552"/>
      <c r="AA599" s="552"/>
      <c r="AB599" s="683" t="str">
        <f t="shared" si="952"/>
        <v>OK</v>
      </c>
      <c r="AC599" s="593"/>
      <c r="AD599" s="530">
        <f t="shared" si="953"/>
        <v>0</v>
      </c>
      <c r="AE599" s="842">
        <f t="shared" si="954"/>
        <v>0</v>
      </c>
      <c r="AF599" s="931"/>
      <c r="AG599" s="530">
        <f t="shared" si="955"/>
        <v>0</v>
      </c>
      <c r="AH599" s="530">
        <f t="shared" si="956"/>
        <v>0</v>
      </c>
      <c r="AI599" s="641"/>
      <c r="AJ599" s="537"/>
      <c r="AK599" s="537"/>
      <c r="AL599" s="537"/>
      <c r="AM599" s="537"/>
      <c r="AN599" s="537"/>
      <c r="AO599" s="683" t="str">
        <f t="shared" si="957"/>
        <v>OK</v>
      </c>
      <c r="AP599" s="141"/>
      <c r="AQ599" s="141"/>
      <c r="AR599" s="552"/>
      <c r="AS599" s="552"/>
      <c r="AT599" s="683" t="str">
        <f t="shared" si="958"/>
        <v>OK</v>
      </c>
      <c r="AU599" s="593"/>
      <c r="AV599" s="530">
        <f t="shared" si="959"/>
        <v>0</v>
      </c>
      <c r="AW599" s="842">
        <f t="shared" si="960"/>
        <v>0</v>
      </c>
      <c r="AX599" s="115">
        <f t="shared" si="961"/>
        <v>0</v>
      </c>
      <c r="AY599" s="5">
        <f t="shared" si="962"/>
        <v>0</v>
      </c>
      <c r="AZ599" s="7">
        <f>AY599-AX599</f>
        <v>0</v>
      </c>
      <c r="BA599" s="335" t="e">
        <f t="shared" si="967"/>
        <v>#DIV/0!</v>
      </c>
      <c r="BB599" s="23">
        <f t="shared" si="964"/>
        <v>0</v>
      </c>
      <c r="BC599" s="5">
        <f t="shared" si="968"/>
        <v>0</v>
      </c>
      <c r="BD599" s="7">
        <f>BC599-BB599</f>
        <v>0</v>
      </c>
      <c r="BE599" s="335" t="e">
        <f t="shared" si="969"/>
        <v>#DIV/0!</v>
      </c>
      <c r="BF599" s="41"/>
      <c r="BG599" s="826" t="str">
        <f t="shared" si="966"/>
        <v>33.00</v>
      </c>
      <c r="BH599" s="607" t="b">
        <f>COUNTIF('Codes SEC'!$B$2:$B$250,Ministres!BG599)&gt;0</f>
        <v>1</v>
      </c>
      <c r="BI599" s="41"/>
      <c r="BJ599" s="41"/>
      <c r="BK599" s="41"/>
      <c r="BL599" s="41"/>
      <c r="BM599" s="41"/>
      <c r="BN599" s="41"/>
    </row>
    <row r="600" spans="1:66" s="203" customFormat="1" ht="35.1" customHeight="1" x14ac:dyDescent="0.25">
      <c r="A600" s="21" t="s">
        <v>39</v>
      </c>
      <c r="B600" s="112" t="s">
        <v>5018</v>
      </c>
      <c r="C600" s="116" t="s">
        <v>196</v>
      </c>
      <c r="D600" s="620">
        <v>1000</v>
      </c>
      <c r="E600" s="278"/>
      <c r="F600" s="116">
        <v>19</v>
      </c>
      <c r="G600" s="700" t="s">
        <v>5613</v>
      </c>
      <c r="H600" s="878" t="str">
        <f t="shared" si="970"/>
        <v>122</v>
      </c>
      <c r="I600" s="397">
        <v>83450000</v>
      </c>
      <c r="J600" s="380" t="s">
        <v>4943</v>
      </c>
      <c r="K600" s="408" t="s">
        <v>4944</v>
      </c>
      <c r="L600" s="733">
        <v>0</v>
      </c>
      <c r="M600" s="734">
        <v>0</v>
      </c>
      <c r="N600" s="931"/>
      <c r="O600" s="530">
        <f t="shared" si="949"/>
        <v>0</v>
      </c>
      <c r="P600" s="530">
        <f t="shared" si="950"/>
        <v>0</v>
      </c>
      <c r="Q600" s="646"/>
      <c r="R600" s="536"/>
      <c r="S600" s="536"/>
      <c r="T600" s="536"/>
      <c r="U600" s="536"/>
      <c r="V600" s="536"/>
      <c r="W600" s="683" t="str">
        <f t="shared" si="951"/>
        <v>OK</v>
      </c>
      <c r="X600" s="141"/>
      <c r="Y600" s="141"/>
      <c r="Z600" s="552"/>
      <c r="AA600" s="552"/>
      <c r="AB600" s="683" t="str">
        <f t="shared" si="952"/>
        <v>OK</v>
      </c>
      <c r="AC600" s="593"/>
      <c r="AD600" s="530">
        <f t="shared" si="953"/>
        <v>0</v>
      </c>
      <c r="AE600" s="842">
        <f t="shared" si="954"/>
        <v>0</v>
      </c>
      <c r="AF600" s="931"/>
      <c r="AG600" s="530">
        <f t="shared" si="955"/>
        <v>0</v>
      </c>
      <c r="AH600" s="530">
        <f t="shared" si="956"/>
        <v>0</v>
      </c>
      <c r="AI600" s="641"/>
      <c r="AJ600" s="537"/>
      <c r="AK600" s="537"/>
      <c r="AL600" s="537"/>
      <c r="AM600" s="537"/>
      <c r="AN600" s="537"/>
      <c r="AO600" s="683" t="str">
        <f t="shared" si="957"/>
        <v>OK</v>
      </c>
      <c r="AP600" s="141"/>
      <c r="AQ600" s="141"/>
      <c r="AR600" s="552"/>
      <c r="AS600" s="552"/>
      <c r="AT600" s="683" t="str">
        <f t="shared" si="958"/>
        <v>OK</v>
      </c>
      <c r="AU600" s="593"/>
      <c r="AV600" s="530">
        <f t="shared" si="959"/>
        <v>0</v>
      </c>
      <c r="AW600" s="842">
        <f t="shared" si="960"/>
        <v>0</v>
      </c>
      <c r="AX600" s="115">
        <f t="shared" si="961"/>
        <v>0</v>
      </c>
      <c r="AY600" s="5">
        <f t="shared" si="962"/>
        <v>0</v>
      </c>
      <c r="AZ600" s="7">
        <f>AY600-AX600</f>
        <v>0</v>
      </c>
      <c r="BA600" s="335" t="e">
        <f t="shared" si="967"/>
        <v>#DIV/0!</v>
      </c>
      <c r="BB600" s="23">
        <f t="shared" si="964"/>
        <v>0</v>
      </c>
      <c r="BC600" s="5">
        <f t="shared" si="968"/>
        <v>0</v>
      </c>
      <c r="BD600" s="7">
        <f>BC600-BB600</f>
        <v>0</v>
      </c>
      <c r="BE600" s="335" t="e">
        <f t="shared" si="969"/>
        <v>#DIV/0!</v>
      </c>
      <c r="BF600" s="667"/>
      <c r="BG600" s="826" t="str">
        <f t="shared" si="966"/>
        <v>34.50</v>
      </c>
      <c r="BH600" s="668" t="b">
        <f>COUNTIF('Codes SEC'!$B$2:$B$250,Ministres!BG600)&gt;0</f>
        <v>1</v>
      </c>
      <c r="BI600" s="667"/>
      <c r="BJ600" s="667"/>
      <c r="BK600" s="667"/>
      <c r="BL600" s="667"/>
      <c r="BM600" s="667"/>
      <c r="BN600" s="667"/>
    </row>
    <row r="601" spans="1:66" ht="35.1" customHeight="1" x14ac:dyDescent="0.25">
      <c r="A601" s="222" t="s">
        <v>39</v>
      </c>
      <c r="B601" s="112">
        <v>10</v>
      </c>
      <c r="C601" s="116" t="s">
        <v>196</v>
      </c>
      <c r="D601" s="620">
        <v>1000</v>
      </c>
      <c r="E601" s="278"/>
      <c r="F601" s="116">
        <v>19</v>
      </c>
      <c r="G601" s="700" t="s">
        <v>5613</v>
      </c>
      <c r="H601" s="878" t="str">
        <f t="shared" si="970"/>
        <v>122</v>
      </c>
      <c r="I601" s="397" t="s">
        <v>3260</v>
      </c>
      <c r="J601" s="380" t="s">
        <v>3810</v>
      </c>
      <c r="K601" s="408" t="s">
        <v>3881</v>
      </c>
      <c r="L601" s="733">
        <v>0</v>
      </c>
      <c r="M601" s="734">
        <v>0</v>
      </c>
      <c r="N601" s="931"/>
      <c r="O601" s="530">
        <f t="shared" si="949"/>
        <v>0</v>
      </c>
      <c r="P601" s="530">
        <f t="shared" si="950"/>
        <v>0</v>
      </c>
      <c r="Q601" s="646"/>
      <c r="R601" s="536"/>
      <c r="S601" s="536"/>
      <c r="T601" s="536"/>
      <c r="U601" s="536"/>
      <c r="V601" s="536"/>
      <c r="W601" s="683" t="str">
        <f t="shared" si="951"/>
        <v>OK</v>
      </c>
      <c r="X601" s="141"/>
      <c r="Y601" s="141"/>
      <c r="Z601" s="552"/>
      <c r="AA601" s="552"/>
      <c r="AB601" s="683" t="str">
        <f t="shared" si="952"/>
        <v>OK</v>
      </c>
      <c r="AC601" s="593"/>
      <c r="AD601" s="530">
        <f t="shared" si="953"/>
        <v>0</v>
      </c>
      <c r="AE601" s="842">
        <f t="shared" si="954"/>
        <v>0</v>
      </c>
      <c r="AF601" s="931"/>
      <c r="AG601" s="530">
        <f t="shared" si="955"/>
        <v>0</v>
      </c>
      <c r="AH601" s="530">
        <f t="shared" si="956"/>
        <v>0</v>
      </c>
      <c r="AI601" s="641"/>
      <c r="AJ601" s="537"/>
      <c r="AK601" s="537"/>
      <c r="AL601" s="537"/>
      <c r="AM601" s="537"/>
      <c r="AN601" s="537"/>
      <c r="AO601" s="683" t="str">
        <f t="shared" si="957"/>
        <v>OK</v>
      </c>
      <c r="AP601" s="141"/>
      <c r="AQ601" s="141"/>
      <c r="AR601" s="552"/>
      <c r="AS601" s="552"/>
      <c r="AT601" s="683" t="str">
        <f t="shared" si="958"/>
        <v>OK</v>
      </c>
      <c r="AU601" s="593"/>
      <c r="AV601" s="530">
        <f t="shared" si="959"/>
        <v>0</v>
      </c>
      <c r="AW601" s="842">
        <f t="shared" si="960"/>
        <v>0</v>
      </c>
      <c r="AX601" s="115">
        <f t="shared" si="961"/>
        <v>0</v>
      </c>
      <c r="AY601" s="5">
        <f t="shared" si="962"/>
        <v>0</v>
      </c>
      <c r="AZ601" s="7">
        <f t="shared" si="963"/>
        <v>0</v>
      </c>
      <c r="BA601" s="335" t="e">
        <f>AZ601/AX601</f>
        <v>#DIV/0!</v>
      </c>
      <c r="BB601" s="23">
        <f t="shared" si="964"/>
        <v>0</v>
      </c>
      <c r="BC601" s="5">
        <f>AW601</f>
        <v>0</v>
      </c>
      <c r="BD601" s="7">
        <f t="shared" si="965"/>
        <v>0</v>
      </c>
      <c r="BE601" s="335" t="e">
        <f>BD601/BB601</f>
        <v>#DIV/0!</v>
      </c>
      <c r="BG601" s="826" t="str">
        <f t="shared" si="966"/>
        <v>41.40</v>
      </c>
      <c r="BH601" s="607" t="b">
        <f>COUNTIF('Codes SEC'!$B$2:$B$250,Ministres!BG601)&gt;0</f>
        <v>1</v>
      </c>
    </row>
    <row r="602" spans="1:66" ht="35.1" customHeight="1" x14ac:dyDescent="0.25">
      <c r="A602" s="222" t="s">
        <v>39</v>
      </c>
      <c r="B602" s="112">
        <v>10</v>
      </c>
      <c r="C602" s="116" t="s">
        <v>196</v>
      </c>
      <c r="D602" s="620">
        <v>1000</v>
      </c>
      <c r="E602" s="278"/>
      <c r="F602" s="116">
        <v>19</v>
      </c>
      <c r="G602" s="700" t="s">
        <v>5613</v>
      </c>
      <c r="H602" s="878" t="str">
        <f t="shared" si="970"/>
        <v>122</v>
      </c>
      <c r="I602" s="397">
        <v>84140000</v>
      </c>
      <c r="J602" s="380" t="s">
        <v>4139</v>
      </c>
      <c r="K602" s="408" t="s">
        <v>4140</v>
      </c>
      <c r="L602" s="733">
        <v>0</v>
      </c>
      <c r="M602" s="734">
        <v>0</v>
      </c>
      <c r="N602" s="931"/>
      <c r="O602" s="530">
        <f t="shared" si="949"/>
        <v>0</v>
      </c>
      <c r="P602" s="530">
        <f t="shared" si="950"/>
        <v>0</v>
      </c>
      <c r="Q602" s="646"/>
      <c r="R602" s="536"/>
      <c r="S602" s="536"/>
      <c r="T602" s="536"/>
      <c r="U602" s="536"/>
      <c r="V602" s="536"/>
      <c r="W602" s="683" t="str">
        <f t="shared" si="951"/>
        <v>OK</v>
      </c>
      <c r="X602" s="141"/>
      <c r="Y602" s="141"/>
      <c r="Z602" s="552"/>
      <c r="AA602" s="552"/>
      <c r="AB602" s="683" t="str">
        <f t="shared" si="952"/>
        <v>OK</v>
      </c>
      <c r="AC602" s="593"/>
      <c r="AD602" s="530">
        <f t="shared" si="953"/>
        <v>0</v>
      </c>
      <c r="AE602" s="842">
        <f t="shared" si="954"/>
        <v>0</v>
      </c>
      <c r="AF602" s="931"/>
      <c r="AG602" s="530">
        <f t="shared" si="955"/>
        <v>0</v>
      </c>
      <c r="AH602" s="530">
        <f t="shared" si="956"/>
        <v>0</v>
      </c>
      <c r="AI602" s="641"/>
      <c r="AJ602" s="537"/>
      <c r="AK602" s="537"/>
      <c r="AL602" s="537"/>
      <c r="AM602" s="537"/>
      <c r="AN602" s="537"/>
      <c r="AO602" s="683" t="str">
        <f t="shared" si="957"/>
        <v>OK</v>
      </c>
      <c r="AP602" s="141"/>
      <c r="AQ602" s="141"/>
      <c r="AR602" s="552"/>
      <c r="AS602" s="552"/>
      <c r="AT602" s="683" t="str">
        <f t="shared" si="958"/>
        <v>OK</v>
      </c>
      <c r="AU602" s="593"/>
      <c r="AV602" s="530">
        <f t="shared" si="959"/>
        <v>0</v>
      </c>
      <c r="AW602" s="842">
        <f t="shared" si="960"/>
        <v>0</v>
      </c>
      <c r="AX602" s="115">
        <f t="shared" si="961"/>
        <v>0</v>
      </c>
      <c r="AY602" s="5">
        <f t="shared" si="962"/>
        <v>0</v>
      </c>
      <c r="AZ602" s="7">
        <f t="shared" si="963"/>
        <v>0</v>
      </c>
      <c r="BA602" s="335" t="e">
        <f t="shared" ref="BA602:BA603" si="971">AZ602/AX602</f>
        <v>#DIV/0!</v>
      </c>
      <c r="BB602" s="23">
        <f t="shared" si="964"/>
        <v>0</v>
      </c>
      <c r="BC602" s="5">
        <f t="shared" ref="BC602:BC603" si="972">AW602</f>
        <v>0</v>
      </c>
      <c r="BD602" s="7">
        <f t="shared" si="965"/>
        <v>0</v>
      </c>
      <c r="BE602" s="335" t="e">
        <f t="shared" ref="BE602:BE603" si="973">BD602/BB602</f>
        <v>#DIV/0!</v>
      </c>
      <c r="BG602" s="826" t="str">
        <f t="shared" si="966"/>
        <v>41.40</v>
      </c>
      <c r="BH602" s="607" t="b">
        <f>COUNTIF('Codes SEC'!$B$2:$B$250,Ministres!BG602)&gt;0</f>
        <v>1</v>
      </c>
    </row>
    <row r="603" spans="1:66" ht="35.1" customHeight="1" x14ac:dyDescent="0.25">
      <c r="A603" s="222" t="s">
        <v>39</v>
      </c>
      <c r="B603" s="112">
        <v>10</v>
      </c>
      <c r="C603" s="116" t="s">
        <v>196</v>
      </c>
      <c r="D603" s="620">
        <v>1000</v>
      </c>
      <c r="E603" s="278"/>
      <c r="F603" s="116">
        <v>19</v>
      </c>
      <c r="G603" s="700" t="s">
        <v>5613</v>
      </c>
      <c r="H603" s="878" t="str">
        <f t="shared" si="970"/>
        <v>122</v>
      </c>
      <c r="I603" s="397">
        <v>84140000</v>
      </c>
      <c r="J603" s="380" t="s">
        <v>4141</v>
      </c>
      <c r="K603" s="408" t="s">
        <v>4142</v>
      </c>
      <c r="L603" s="733">
        <v>0</v>
      </c>
      <c r="M603" s="734">
        <v>0</v>
      </c>
      <c r="N603" s="931"/>
      <c r="O603" s="530">
        <f t="shared" si="949"/>
        <v>0</v>
      </c>
      <c r="P603" s="530">
        <f t="shared" si="950"/>
        <v>0</v>
      </c>
      <c r="Q603" s="646"/>
      <c r="R603" s="536"/>
      <c r="S603" s="536"/>
      <c r="T603" s="536"/>
      <c r="U603" s="536"/>
      <c r="V603" s="536"/>
      <c r="W603" s="683" t="str">
        <f t="shared" si="951"/>
        <v>OK</v>
      </c>
      <c r="X603" s="141"/>
      <c r="Y603" s="141"/>
      <c r="Z603" s="552"/>
      <c r="AA603" s="552"/>
      <c r="AB603" s="683" t="str">
        <f t="shared" si="952"/>
        <v>OK</v>
      </c>
      <c r="AC603" s="593"/>
      <c r="AD603" s="530">
        <f t="shared" si="953"/>
        <v>0</v>
      </c>
      <c r="AE603" s="842">
        <f t="shared" si="954"/>
        <v>0</v>
      </c>
      <c r="AF603" s="931"/>
      <c r="AG603" s="530">
        <f t="shared" si="955"/>
        <v>0</v>
      </c>
      <c r="AH603" s="530">
        <f t="shared" si="956"/>
        <v>0</v>
      </c>
      <c r="AI603" s="641"/>
      <c r="AJ603" s="537"/>
      <c r="AK603" s="537"/>
      <c r="AL603" s="537"/>
      <c r="AM603" s="537"/>
      <c r="AN603" s="537"/>
      <c r="AO603" s="683" t="str">
        <f t="shared" si="957"/>
        <v>OK</v>
      </c>
      <c r="AP603" s="141"/>
      <c r="AQ603" s="141"/>
      <c r="AR603" s="552"/>
      <c r="AS603" s="552"/>
      <c r="AT603" s="683" t="str">
        <f t="shared" si="958"/>
        <v>OK</v>
      </c>
      <c r="AU603" s="593"/>
      <c r="AV603" s="530">
        <f t="shared" si="959"/>
        <v>0</v>
      </c>
      <c r="AW603" s="842">
        <f t="shared" si="960"/>
        <v>0</v>
      </c>
      <c r="AX603" s="115">
        <f t="shared" si="961"/>
        <v>0</v>
      </c>
      <c r="AY603" s="5">
        <f t="shared" si="962"/>
        <v>0</v>
      </c>
      <c r="AZ603" s="7">
        <f t="shared" si="963"/>
        <v>0</v>
      </c>
      <c r="BA603" s="335" t="e">
        <f t="shared" si="971"/>
        <v>#DIV/0!</v>
      </c>
      <c r="BB603" s="23">
        <f t="shared" si="964"/>
        <v>0</v>
      </c>
      <c r="BC603" s="5">
        <f t="shared" si="972"/>
        <v>0</v>
      </c>
      <c r="BD603" s="7">
        <f t="shared" si="965"/>
        <v>0</v>
      </c>
      <c r="BE603" s="335" t="e">
        <f t="shared" si="973"/>
        <v>#DIV/0!</v>
      </c>
      <c r="BG603" s="826" t="str">
        <f t="shared" si="966"/>
        <v>41.40</v>
      </c>
      <c r="BH603" s="607" t="b">
        <f>COUNTIF('Codes SEC'!$B$2:$B$250,Ministres!BG603)&gt;0</f>
        <v>1</v>
      </c>
    </row>
    <row r="604" spans="1:66" ht="35.1" customHeight="1" x14ac:dyDescent="0.25">
      <c r="A604" s="222" t="s">
        <v>39</v>
      </c>
      <c r="B604" s="112">
        <v>10</v>
      </c>
      <c r="C604" s="116" t="s">
        <v>196</v>
      </c>
      <c r="D604" s="620">
        <v>1000</v>
      </c>
      <c r="E604" s="278"/>
      <c r="F604" s="116">
        <v>20</v>
      </c>
      <c r="G604" s="700" t="s">
        <v>5613</v>
      </c>
      <c r="H604" s="878" t="str">
        <f t="shared" si="970"/>
        <v>122</v>
      </c>
      <c r="I604" s="397">
        <v>84140000</v>
      </c>
      <c r="J604" s="380" t="s">
        <v>4148</v>
      </c>
      <c r="K604" s="408" t="s">
        <v>4149</v>
      </c>
      <c r="L604" s="733">
        <v>0</v>
      </c>
      <c r="M604" s="734">
        <v>0</v>
      </c>
      <c r="N604" s="931"/>
      <c r="O604" s="530">
        <f t="shared" si="949"/>
        <v>0</v>
      </c>
      <c r="P604" s="530">
        <f t="shared" si="950"/>
        <v>0</v>
      </c>
      <c r="Q604" s="646"/>
      <c r="R604" s="536"/>
      <c r="S604" s="536"/>
      <c r="T604" s="536"/>
      <c r="U604" s="536"/>
      <c r="V604" s="536"/>
      <c r="W604" s="683" t="str">
        <f t="shared" si="951"/>
        <v>OK</v>
      </c>
      <c r="X604" s="141"/>
      <c r="Y604" s="141"/>
      <c r="Z604" s="552"/>
      <c r="AA604" s="552"/>
      <c r="AB604" s="683" t="str">
        <f t="shared" si="952"/>
        <v>OK</v>
      </c>
      <c r="AC604" s="593"/>
      <c r="AD604" s="530">
        <f t="shared" si="953"/>
        <v>0</v>
      </c>
      <c r="AE604" s="842">
        <f t="shared" si="954"/>
        <v>0</v>
      </c>
      <c r="AF604" s="931"/>
      <c r="AG604" s="530">
        <f t="shared" si="955"/>
        <v>0</v>
      </c>
      <c r="AH604" s="530">
        <f t="shared" si="956"/>
        <v>0</v>
      </c>
      <c r="AI604" s="641"/>
      <c r="AJ604" s="537"/>
      <c r="AK604" s="537"/>
      <c r="AL604" s="537"/>
      <c r="AM604" s="537"/>
      <c r="AN604" s="537"/>
      <c r="AO604" s="683" t="str">
        <f t="shared" si="957"/>
        <v>OK</v>
      </c>
      <c r="AP604" s="141"/>
      <c r="AQ604" s="141"/>
      <c r="AR604" s="552"/>
      <c r="AS604" s="552"/>
      <c r="AT604" s="683" t="str">
        <f t="shared" si="958"/>
        <v>OK</v>
      </c>
      <c r="AU604" s="593"/>
      <c r="AV604" s="530">
        <f t="shared" si="959"/>
        <v>0</v>
      </c>
      <c r="AW604" s="842">
        <f t="shared" si="960"/>
        <v>0</v>
      </c>
      <c r="AX604" s="115">
        <f t="shared" si="961"/>
        <v>0</v>
      </c>
      <c r="AY604" s="5">
        <f t="shared" si="962"/>
        <v>0</v>
      </c>
      <c r="AZ604" s="7">
        <f t="shared" si="963"/>
        <v>0</v>
      </c>
      <c r="BA604" s="335" t="e">
        <f>AZ604/AX604</f>
        <v>#DIV/0!</v>
      </c>
      <c r="BB604" s="23">
        <f t="shared" si="964"/>
        <v>0</v>
      </c>
      <c r="BC604" s="5">
        <f>AW604</f>
        <v>0</v>
      </c>
      <c r="BD604" s="7">
        <f t="shared" si="965"/>
        <v>0</v>
      </c>
      <c r="BE604" s="335" t="e">
        <f>BD604/BB604</f>
        <v>#DIV/0!</v>
      </c>
      <c r="BG604" s="826" t="str">
        <f t="shared" si="966"/>
        <v>41.40</v>
      </c>
      <c r="BH604" s="607" t="b">
        <f>COUNTIF('Codes SEC'!$B$2:$B$250,Ministres!BG604)&gt;0</f>
        <v>1</v>
      </c>
    </row>
    <row r="605" spans="1:66" s="203" customFormat="1" ht="35.1" customHeight="1" x14ac:dyDescent="0.25">
      <c r="A605" s="21" t="s">
        <v>39</v>
      </c>
      <c r="B605" s="112" t="s">
        <v>5018</v>
      </c>
      <c r="C605" s="116" t="s">
        <v>196</v>
      </c>
      <c r="D605" s="620">
        <v>1000</v>
      </c>
      <c r="E605" s="278"/>
      <c r="F605" s="116">
        <v>19</v>
      </c>
      <c r="G605" s="700" t="s">
        <v>5613</v>
      </c>
      <c r="H605" s="878" t="str">
        <f t="shared" si="970"/>
        <v>122</v>
      </c>
      <c r="I605" s="397">
        <v>84140000</v>
      </c>
      <c r="J605" s="380" t="s">
        <v>4885</v>
      </c>
      <c r="K605" s="408" t="s">
        <v>4886</v>
      </c>
      <c r="L605" s="733">
        <v>0</v>
      </c>
      <c r="M605" s="734">
        <v>0</v>
      </c>
      <c r="N605" s="931"/>
      <c r="O605" s="530">
        <f t="shared" si="949"/>
        <v>0</v>
      </c>
      <c r="P605" s="530">
        <f t="shared" si="950"/>
        <v>0</v>
      </c>
      <c r="Q605" s="646"/>
      <c r="R605" s="536"/>
      <c r="S605" s="536"/>
      <c r="T605" s="536"/>
      <c r="U605" s="536"/>
      <c r="V605" s="536"/>
      <c r="W605" s="683" t="str">
        <f t="shared" si="951"/>
        <v>OK</v>
      </c>
      <c r="X605" s="141"/>
      <c r="Y605" s="141"/>
      <c r="Z605" s="552"/>
      <c r="AA605" s="552"/>
      <c r="AB605" s="683" t="str">
        <f t="shared" si="952"/>
        <v>OK</v>
      </c>
      <c r="AC605" s="593"/>
      <c r="AD605" s="530">
        <f t="shared" si="953"/>
        <v>0</v>
      </c>
      <c r="AE605" s="842">
        <f t="shared" si="954"/>
        <v>0</v>
      </c>
      <c r="AF605" s="931"/>
      <c r="AG605" s="530">
        <f t="shared" si="955"/>
        <v>0</v>
      </c>
      <c r="AH605" s="530">
        <f t="shared" si="956"/>
        <v>0</v>
      </c>
      <c r="AI605" s="641"/>
      <c r="AJ605" s="537"/>
      <c r="AK605" s="537"/>
      <c r="AL605" s="537"/>
      <c r="AM605" s="537"/>
      <c r="AN605" s="537"/>
      <c r="AO605" s="683" t="str">
        <f t="shared" si="957"/>
        <v>OK</v>
      </c>
      <c r="AP605" s="141"/>
      <c r="AQ605" s="141"/>
      <c r="AR605" s="552"/>
      <c r="AS605" s="552"/>
      <c r="AT605" s="683" t="str">
        <f t="shared" si="958"/>
        <v>OK</v>
      </c>
      <c r="AU605" s="593"/>
      <c r="AV605" s="530">
        <f t="shared" si="959"/>
        <v>0</v>
      </c>
      <c r="AW605" s="842">
        <f t="shared" si="960"/>
        <v>0</v>
      </c>
      <c r="AX605" s="115">
        <f t="shared" si="961"/>
        <v>0</v>
      </c>
      <c r="AY605" s="5">
        <f t="shared" si="962"/>
        <v>0</v>
      </c>
      <c r="AZ605" s="7">
        <f>AY605-AX605</f>
        <v>0</v>
      </c>
      <c r="BA605" s="335" t="e">
        <f>AZ605/AX605</f>
        <v>#DIV/0!</v>
      </c>
      <c r="BB605" s="23">
        <f t="shared" si="964"/>
        <v>0</v>
      </c>
      <c r="BC605" s="5">
        <f>AW605</f>
        <v>0</v>
      </c>
      <c r="BD605" s="7">
        <f>BC605-BB605</f>
        <v>0</v>
      </c>
      <c r="BE605" s="335" t="e">
        <f>BD605/BB605</f>
        <v>#DIV/0!</v>
      </c>
      <c r="BF605" s="667"/>
      <c r="BG605" s="826" t="str">
        <f t="shared" si="966"/>
        <v>41.40</v>
      </c>
      <c r="BH605" s="668" t="b">
        <f>COUNTIF('Codes SEC'!$B$2:$B$250,Ministres!BG605)&gt;0</f>
        <v>1</v>
      </c>
      <c r="BI605" s="667"/>
      <c r="BJ605" s="667"/>
      <c r="BK605" s="667"/>
      <c r="BL605" s="667"/>
      <c r="BM605" s="667"/>
      <c r="BN605" s="667"/>
    </row>
    <row r="606" spans="1:66" s="203" customFormat="1" ht="35.1" customHeight="1" x14ac:dyDescent="0.25">
      <c r="A606" s="21" t="s">
        <v>39</v>
      </c>
      <c r="B606" s="112" t="s">
        <v>5018</v>
      </c>
      <c r="C606" s="116" t="s">
        <v>196</v>
      </c>
      <c r="D606" s="620">
        <v>1000</v>
      </c>
      <c r="E606" s="278"/>
      <c r="F606" s="116">
        <v>19</v>
      </c>
      <c r="G606" s="700" t="s">
        <v>5613</v>
      </c>
      <c r="H606" s="878" t="str">
        <f t="shared" si="970"/>
        <v>122</v>
      </c>
      <c r="I606" s="397">
        <v>84290000</v>
      </c>
      <c r="J606" s="380" t="s">
        <v>4887</v>
      </c>
      <c r="K606" s="408" t="s">
        <v>4888</v>
      </c>
      <c r="L606" s="733">
        <v>0</v>
      </c>
      <c r="M606" s="734">
        <v>0</v>
      </c>
      <c r="N606" s="931"/>
      <c r="O606" s="530">
        <f t="shared" si="949"/>
        <v>0</v>
      </c>
      <c r="P606" s="530">
        <f t="shared" si="950"/>
        <v>0</v>
      </c>
      <c r="Q606" s="646"/>
      <c r="R606" s="536"/>
      <c r="S606" s="536"/>
      <c r="T606" s="536"/>
      <c r="U606" s="536"/>
      <c r="V606" s="536"/>
      <c r="W606" s="683" t="str">
        <f t="shared" si="951"/>
        <v>OK</v>
      </c>
      <c r="X606" s="141"/>
      <c r="Y606" s="141"/>
      <c r="Z606" s="552"/>
      <c r="AA606" s="552"/>
      <c r="AB606" s="683" t="str">
        <f t="shared" si="952"/>
        <v>OK</v>
      </c>
      <c r="AC606" s="593"/>
      <c r="AD606" s="530">
        <f t="shared" si="953"/>
        <v>0</v>
      </c>
      <c r="AE606" s="842">
        <f t="shared" si="954"/>
        <v>0</v>
      </c>
      <c r="AF606" s="931"/>
      <c r="AG606" s="530">
        <f t="shared" si="955"/>
        <v>0</v>
      </c>
      <c r="AH606" s="530">
        <f t="shared" si="956"/>
        <v>0</v>
      </c>
      <c r="AI606" s="641"/>
      <c r="AJ606" s="537"/>
      <c r="AK606" s="537"/>
      <c r="AL606" s="537"/>
      <c r="AM606" s="537"/>
      <c r="AN606" s="537"/>
      <c r="AO606" s="683" t="str">
        <f t="shared" si="957"/>
        <v>OK</v>
      </c>
      <c r="AP606" s="141"/>
      <c r="AQ606" s="141"/>
      <c r="AR606" s="552"/>
      <c r="AS606" s="552"/>
      <c r="AT606" s="683" t="str">
        <f t="shared" si="958"/>
        <v>OK</v>
      </c>
      <c r="AU606" s="593"/>
      <c r="AV606" s="530">
        <f t="shared" si="959"/>
        <v>0</v>
      </c>
      <c r="AW606" s="842">
        <f t="shared" si="960"/>
        <v>0</v>
      </c>
      <c r="AX606" s="115">
        <f t="shared" si="961"/>
        <v>0</v>
      </c>
      <c r="AY606" s="5">
        <f t="shared" si="962"/>
        <v>0</v>
      </c>
      <c r="AZ606" s="7">
        <f>AY606-AX606</f>
        <v>0</v>
      </c>
      <c r="BA606" s="335" t="e">
        <f>AZ606/AX606</f>
        <v>#DIV/0!</v>
      </c>
      <c r="BB606" s="23">
        <f t="shared" si="964"/>
        <v>0</v>
      </c>
      <c r="BC606" s="5">
        <f>AW606</f>
        <v>0</v>
      </c>
      <c r="BD606" s="7">
        <f>BC606-BB606</f>
        <v>0</v>
      </c>
      <c r="BE606" s="335" t="e">
        <f>BD606/BB606</f>
        <v>#DIV/0!</v>
      </c>
      <c r="BF606" s="667"/>
      <c r="BG606" s="826" t="str">
        <f t="shared" si="966"/>
        <v>42.90</v>
      </c>
      <c r="BH606" s="668" t="b">
        <f>COUNTIF('Codes SEC'!$B$2:$B$250,Ministres!BG606)&gt;0</f>
        <v>1</v>
      </c>
      <c r="BI606" s="667"/>
      <c r="BJ606" s="667"/>
      <c r="BK606" s="667"/>
      <c r="BL606" s="667"/>
      <c r="BM606" s="667"/>
      <c r="BN606" s="667"/>
    </row>
    <row r="607" spans="1:66" ht="35.1" customHeight="1" x14ac:dyDescent="0.25">
      <c r="A607" s="222" t="s">
        <v>39</v>
      </c>
      <c r="B607" s="583" t="s">
        <v>5018</v>
      </c>
      <c r="C607" s="120" t="s">
        <v>196</v>
      </c>
      <c r="D607" s="622">
        <v>1000</v>
      </c>
      <c r="E607" s="584"/>
      <c r="F607" s="120">
        <v>19</v>
      </c>
      <c r="G607" s="700" t="s">
        <v>5613</v>
      </c>
      <c r="H607" s="891" t="str">
        <f t="shared" si="970"/>
        <v>122</v>
      </c>
      <c r="I607" s="605">
        <v>84312000</v>
      </c>
      <c r="J607" s="689" t="s">
        <v>5116</v>
      </c>
      <c r="K607" s="424" t="s">
        <v>5117</v>
      </c>
      <c r="L607" s="733">
        <v>0</v>
      </c>
      <c r="M607" s="734">
        <v>0</v>
      </c>
      <c r="N607" s="931"/>
      <c r="O607" s="530">
        <f t="shared" si="949"/>
        <v>0</v>
      </c>
      <c r="P607" s="530">
        <f t="shared" si="950"/>
        <v>0</v>
      </c>
      <c r="Q607" s="646"/>
      <c r="R607" s="536"/>
      <c r="S607" s="536"/>
      <c r="T607" s="536"/>
      <c r="U607" s="536"/>
      <c r="V607" s="536"/>
      <c r="W607" s="683" t="str">
        <f>IF(SUM(Q607:V607)=X607,"OK",SUM(Q607:V607)-X607)</f>
        <v>OK</v>
      </c>
      <c r="X607" s="141"/>
      <c r="Y607" s="141"/>
      <c r="Z607" s="552"/>
      <c r="AA607" s="552"/>
      <c r="AB607" s="683" t="str">
        <f>IF(SUM(Z607:AA607)=AC607,"OK",SUM(Z607:AA607)-AC607)</f>
        <v>OK</v>
      </c>
      <c r="AC607" s="593"/>
      <c r="AD607" s="530">
        <f t="shared" si="953"/>
        <v>0</v>
      </c>
      <c r="AE607" s="842">
        <f t="shared" si="954"/>
        <v>0</v>
      </c>
      <c r="AF607" s="931"/>
      <c r="AG607" s="530">
        <f t="shared" si="955"/>
        <v>0</v>
      </c>
      <c r="AH607" s="530">
        <f t="shared" si="956"/>
        <v>0</v>
      </c>
      <c r="AI607" s="641"/>
      <c r="AJ607" s="537"/>
      <c r="AK607" s="537"/>
      <c r="AL607" s="537"/>
      <c r="AM607" s="537"/>
      <c r="AN607" s="537"/>
      <c r="AO607" s="683" t="str">
        <f>IF(SUM(AI607:AN607)=AP607,"OK",SUM(AI607:AN607)-AP607)</f>
        <v>OK</v>
      </c>
      <c r="AP607" s="141"/>
      <c r="AQ607" s="141"/>
      <c r="AR607" s="552"/>
      <c r="AS607" s="552"/>
      <c r="AT607" s="683" t="str">
        <f>IF(SUM(AR607:AS607)=AU607,"OK",SUM(AR607:AS607)-AU607)</f>
        <v>OK</v>
      </c>
      <c r="AU607" s="593"/>
      <c r="AV607" s="530">
        <f t="shared" si="959"/>
        <v>0</v>
      </c>
      <c r="AW607" s="842">
        <f t="shared" si="960"/>
        <v>0</v>
      </c>
      <c r="AX607" s="115">
        <f t="shared" si="961"/>
        <v>0</v>
      </c>
      <c r="AY607" s="5">
        <f t="shared" si="962"/>
        <v>0</v>
      </c>
      <c r="AZ607" s="7">
        <f>AY607-AX607</f>
        <v>0</v>
      </c>
      <c r="BA607" s="335" t="e">
        <f>AZ607/AX607</f>
        <v>#DIV/0!</v>
      </c>
      <c r="BB607" s="23">
        <f t="shared" si="964"/>
        <v>0</v>
      </c>
      <c r="BC607" s="5">
        <f>AW607</f>
        <v>0</v>
      </c>
      <c r="BD607" s="7">
        <f>BC607-BB607</f>
        <v>0</v>
      </c>
      <c r="BE607" s="335" t="e">
        <f>BD607/BB607</f>
        <v>#DIV/0!</v>
      </c>
      <c r="BG607" s="826" t="str">
        <f t="shared" si="966"/>
        <v>43.12</v>
      </c>
      <c r="BH607" s="607" t="b">
        <f>COUNTIF('Codes SEC'!$B$2:$B$250,Ministres!BG607)&gt;0</f>
        <v>1</v>
      </c>
    </row>
    <row r="608" spans="1:66" ht="35.1" customHeight="1" x14ac:dyDescent="0.25">
      <c r="A608" s="222" t="s">
        <v>39</v>
      </c>
      <c r="B608" s="112" t="s">
        <v>5018</v>
      </c>
      <c r="C608" s="116" t="s">
        <v>196</v>
      </c>
      <c r="D608" s="620">
        <v>1000</v>
      </c>
      <c r="E608" s="278"/>
      <c r="F608" s="116">
        <v>19</v>
      </c>
      <c r="G608" s="700" t="s">
        <v>5613</v>
      </c>
      <c r="H608" s="888" t="str">
        <f t="shared" si="970"/>
        <v>122</v>
      </c>
      <c r="I608" s="580">
        <v>84316000</v>
      </c>
      <c r="J608" s="689" t="s">
        <v>5853</v>
      </c>
      <c r="K608" s="411" t="s">
        <v>5854</v>
      </c>
      <c r="L608" s="733">
        <v>0</v>
      </c>
      <c r="M608" s="734">
        <v>0</v>
      </c>
      <c r="N608" s="931"/>
      <c r="O608" s="530">
        <f t="shared" si="949"/>
        <v>0</v>
      </c>
      <c r="P608" s="530">
        <f t="shared" si="950"/>
        <v>0</v>
      </c>
      <c r="Q608" s="646"/>
      <c r="R608" s="536"/>
      <c r="S608" s="536"/>
      <c r="T608" s="536"/>
      <c r="U608" s="536"/>
      <c r="V608" s="536"/>
      <c r="W608" s="683" t="str">
        <f>IF(SUM(Q608:V608)=X608,"OK",SUM(Q608:V608)-X608)</f>
        <v>OK</v>
      </c>
      <c r="X608" s="141"/>
      <c r="Y608" s="141"/>
      <c r="Z608" s="552"/>
      <c r="AA608" s="552"/>
      <c r="AB608" s="683" t="str">
        <f>IF(SUM(Z608:AA608)=AC608,"OK",SUM(Z608:AA608)-AC608)</f>
        <v>OK</v>
      </c>
      <c r="AC608" s="593"/>
      <c r="AD608" s="530">
        <f t="shared" si="953"/>
        <v>0</v>
      </c>
      <c r="AE608" s="842">
        <f t="shared" si="954"/>
        <v>0</v>
      </c>
      <c r="AF608" s="931"/>
      <c r="AG608" s="530">
        <f t="shared" si="955"/>
        <v>0</v>
      </c>
      <c r="AH608" s="530">
        <f t="shared" si="956"/>
        <v>0</v>
      </c>
      <c r="AI608" s="641"/>
      <c r="AJ608" s="537"/>
      <c r="AK608" s="537"/>
      <c r="AL608" s="537"/>
      <c r="AM608" s="537"/>
      <c r="AN608" s="537"/>
      <c r="AO608" s="683" t="str">
        <f>IF(SUM(AI608:AN608)=AP608,"OK",SUM(AI608:AN608)-AP608)</f>
        <v>OK</v>
      </c>
      <c r="AP608" s="141"/>
      <c r="AQ608" s="141"/>
      <c r="AR608" s="552"/>
      <c r="AS608" s="552"/>
      <c r="AT608" s="683" t="str">
        <f>IF(SUM(AR608:AS608)=AU608,"OK",SUM(AR608:AS608)-AU608)</f>
        <v>OK</v>
      </c>
      <c r="AU608" s="593"/>
      <c r="AV608" s="530">
        <f t="shared" si="959"/>
        <v>0</v>
      </c>
      <c r="AW608" s="842">
        <f t="shared" si="960"/>
        <v>0</v>
      </c>
      <c r="AX608" s="115">
        <f t="shared" si="961"/>
        <v>0</v>
      </c>
      <c r="AY608" s="5">
        <f t="shared" si="962"/>
        <v>0</v>
      </c>
      <c r="AZ608" s="7">
        <f>AY608-AX608</f>
        <v>0</v>
      </c>
      <c r="BA608" s="335" t="e">
        <f>AZ608/AX608</f>
        <v>#DIV/0!</v>
      </c>
      <c r="BB608" s="23">
        <f t="shared" si="964"/>
        <v>0</v>
      </c>
      <c r="BC608" s="5">
        <f>AW608</f>
        <v>0</v>
      </c>
      <c r="BD608" s="7">
        <f>BC608-BB608</f>
        <v>0</v>
      </c>
      <c r="BE608" s="335" t="e">
        <f>BD608/BB608</f>
        <v>#DIV/0!</v>
      </c>
      <c r="BG608" s="826" t="str">
        <f t="shared" si="966"/>
        <v>43.16</v>
      </c>
      <c r="BH608" s="607" t="b">
        <f>COUNTIF('Codes SEC'!$B$2:$B$250,Ministres!BG608)&gt;0</f>
        <v>1</v>
      </c>
    </row>
    <row r="609" spans="1:66" s="4" customFormat="1" ht="35.1" customHeight="1" x14ac:dyDescent="0.25">
      <c r="A609" s="222" t="s">
        <v>39</v>
      </c>
      <c r="B609" s="30">
        <v>10</v>
      </c>
      <c r="C609" s="116" t="s">
        <v>196</v>
      </c>
      <c r="D609" s="620">
        <v>1000</v>
      </c>
      <c r="E609" s="32"/>
      <c r="F609" s="117">
        <v>18</v>
      </c>
      <c r="G609" s="700" t="s">
        <v>5613</v>
      </c>
      <c r="H609" s="878" t="str">
        <f t="shared" si="970"/>
        <v>122</v>
      </c>
      <c r="I609" s="397">
        <v>84322000</v>
      </c>
      <c r="J609" s="380" t="s">
        <v>4461</v>
      </c>
      <c r="K609" s="494" t="s">
        <v>4462</v>
      </c>
      <c r="L609" s="726">
        <v>0</v>
      </c>
      <c r="M609" s="727">
        <v>0</v>
      </c>
      <c r="N609" s="931"/>
      <c r="O609" s="530">
        <f t="shared" si="949"/>
        <v>0</v>
      </c>
      <c r="P609" s="530">
        <f t="shared" si="950"/>
        <v>0</v>
      </c>
      <c r="Q609" s="646"/>
      <c r="R609" s="536"/>
      <c r="S609" s="536"/>
      <c r="T609" s="536"/>
      <c r="U609" s="536"/>
      <c r="V609" s="536"/>
      <c r="W609" s="683" t="str">
        <f t="shared" si="951"/>
        <v>OK</v>
      </c>
      <c r="X609" s="141"/>
      <c r="Y609" s="141"/>
      <c r="Z609" s="552"/>
      <c r="AA609" s="552"/>
      <c r="AB609" s="683" t="str">
        <f t="shared" si="952"/>
        <v>OK</v>
      </c>
      <c r="AC609" s="593"/>
      <c r="AD609" s="530">
        <f t="shared" si="953"/>
        <v>0</v>
      </c>
      <c r="AE609" s="842">
        <f t="shared" si="954"/>
        <v>0</v>
      </c>
      <c r="AF609" s="931"/>
      <c r="AG609" s="530">
        <f t="shared" si="955"/>
        <v>0</v>
      </c>
      <c r="AH609" s="530">
        <f t="shared" si="956"/>
        <v>0</v>
      </c>
      <c r="AI609" s="641"/>
      <c r="AJ609" s="537"/>
      <c r="AK609" s="537"/>
      <c r="AL609" s="537"/>
      <c r="AM609" s="537"/>
      <c r="AN609" s="537"/>
      <c r="AO609" s="683" t="str">
        <f t="shared" si="957"/>
        <v>OK</v>
      </c>
      <c r="AP609" s="141"/>
      <c r="AQ609" s="141"/>
      <c r="AR609" s="552"/>
      <c r="AS609" s="552"/>
      <c r="AT609" s="683" t="str">
        <f t="shared" si="958"/>
        <v>OK</v>
      </c>
      <c r="AU609" s="593"/>
      <c r="AV609" s="530">
        <f t="shared" si="959"/>
        <v>0</v>
      </c>
      <c r="AW609" s="842">
        <f t="shared" si="960"/>
        <v>0</v>
      </c>
      <c r="AX609" s="115">
        <f t="shared" si="961"/>
        <v>0</v>
      </c>
      <c r="AY609" s="5">
        <f t="shared" si="962"/>
        <v>0</v>
      </c>
      <c r="AZ609" s="7">
        <f t="shared" ref="AZ609:AZ615" si="974">AY609-AX609</f>
        <v>0</v>
      </c>
      <c r="BA609" s="335" t="e">
        <f t="shared" ref="BA609:BA617" si="975">AZ609/AX609</f>
        <v>#DIV/0!</v>
      </c>
      <c r="BB609" s="23">
        <f t="shared" si="964"/>
        <v>0</v>
      </c>
      <c r="BC609" s="5">
        <f t="shared" ref="BC609:BC617" si="976">AW609</f>
        <v>0</v>
      </c>
      <c r="BD609" s="7">
        <f t="shared" ref="BD609:BD615" si="977">BC609-BB609</f>
        <v>0</v>
      </c>
      <c r="BE609" s="335" t="e">
        <f t="shared" ref="BE609:BE617" si="978">BD609/BB609</f>
        <v>#DIV/0!</v>
      </c>
      <c r="BF609" s="41"/>
      <c r="BG609" s="826" t="str">
        <f t="shared" si="966"/>
        <v>43.22</v>
      </c>
      <c r="BH609" s="607" t="b">
        <f>COUNTIF('Codes SEC'!$B$2:$B$250,Ministres!BG609)&gt;0</f>
        <v>1</v>
      </c>
      <c r="BI609" s="41"/>
      <c r="BJ609" s="41"/>
      <c r="BK609" s="41"/>
      <c r="BL609" s="41"/>
      <c r="BM609" s="41"/>
      <c r="BN609" s="41"/>
    </row>
    <row r="610" spans="1:66" ht="35.1" customHeight="1" x14ac:dyDescent="0.25">
      <c r="A610" s="222" t="s">
        <v>39</v>
      </c>
      <c r="B610" s="112" t="s">
        <v>5018</v>
      </c>
      <c r="C610" s="116" t="s">
        <v>196</v>
      </c>
      <c r="D610" s="620">
        <v>1000</v>
      </c>
      <c r="E610" s="278"/>
      <c r="F610" s="116">
        <v>19</v>
      </c>
      <c r="G610" s="700" t="s">
        <v>5613</v>
      </c>
      <c r="H610" s="888" t="str">
        <f t="shared" si="970"/>
        <v>122</v>
      </c>
      <c r="I610" s="580">
        <v>84322000</v>
      </c>
      <c r="J610" s="689" t="s">
        <v>5873</v>
      </c>
      <c r="K610" s="411" t="s">
        <v>5874</v>
      </c>
      <c r="L610" s="733">
        <v>0</v>
      </c>
      <c r="M610" s="734">
        <v>0</v>
      </c>
      <c r="N610" s="931"/>
      <c r="O610" s="530">
        <f t="shared" si="949"/>
        <v>0</v>
      </c>
      <c r="P610" s="530">
        <f t="shared" si="950"/>
        <v>0</v>
      </c>
      <c r="Q610" s="646"/>
      <c r="R610" s="536"/>
      <c r="S610" s="536"/>
      <c r="T610" s="536"/>
      <c r="U610" s="536"/>
      <c r="V610" s="536"/>
      <c r="W610" s="683" t="str">
        <f>IF(SUM(Q610:V610)=X610,"OK",SUM(Q610:V610)-X610)</f>
        <v>OK</v>
      </c>
      <c r="X610" s="141"/>
      <c r="Y610" s="141"/>
      <c r="Z610" s="552"/>
      <c r="AA610" s="552"/>
      <c r="AB610" s="683" t="str">
        <f>IF(SUM(Z610:AA610)=AC610,"OK",SUM(Z610:AA610)-AC610)</f>
        <v>OK</v>
      </c>
      <c r="AC610" s="593"/>
      <c r="AD610" s="530">
        <f t="shared" si="953"/>
        <v>0</v>
      </c>
      <c r="AE610" s="842">
        <f t="shared" si="954"/>
        <v>0</v>
      </c>
      <c r="AF610" s="931"/>
      <c r="AG610" s="530">
        <f t="shared" si="955"/>
        <v>0</v>
      </c>
      <c r="AH610" s="530">
        <f t="shared" si="956"/>
        <v>0</v>
      </c>
      <c r="AI610" s="641"/>
      <c r="AJ610" s="537"/>
      <c r="AK610" s="537"/>
      <c r="AL610" s="537"/>
      <c r="AM610" s="537"/>
      <c r="AN610" s="537"/>
      <c r="AO610" s="683" t="str">
        <f>IF(SUM(AI610:AN610)=AP610,"OK",SUM(AI610:AN610)-AP610)</f>
        <v>OK</v>
      </c>
      <c r="AP610" s="141"/>
      <c r="AQ610" s="141"/>
      <c r="AR610" s="552"/>
      <c r="AS610" s="552"/>
      <c r="AT610" s="683" t="str">
        <f>IF(SUM(AR610:AS610)=AU610,"OK",SUM(AR610:AS610)-AU610)</f>
        <v>OK</v>
      </c>
      <c r="AU610" s="593"/>
      <c r="AV610" s="530">
        <f t="shared" si="959"/>
        <v>0</v>
      </c>
      <c r="AW610" s="842">
        <f t="shared" si="960"/>
        <v>0</v>
      </c>
      <c r="AX610" s="115">
        <f t="shared" si="961"/>
        <v>0</v>
      </c>
      <c r="AY610" s="5">
        <f t="shared" si="962"/>
        <v>0</v>
      </c>
      <c r="AZ610" s="7">
        <f>AY610-AX610</f>
        <v>0</v>
      </c>
      <c r="BA610" s="335" t="e">
        <f>AZ610/AX610</f>
        <v>#DIV/0!</v>
      </c>
      <c r="BB610" s="23">
        <f t="shared" si="964"/>
        <v>0</v>
      </c>
      <c r="BC610" s="5">
        <f>AW610</f>
        <v>0</v>
      </c>
      <c r="BD610" s="7">
        <f>BC610-BB610</f>
        <v>0</v>
      </c>
      <c r="BE610" s="335" t="e">
        <f>BD610/BB610</f>
        <v>#DIV/0!</v>
      </c>
      <c r="BG610" s="826" t="str">
        <f t="shared" si="966"/>
        <v>43.22</v>
      </c>
      <c r="BH610" s="607" t="b">
        <f>COUNTIF('Codes SEC'!$B$2:$B$250,Ministres!BG610)&gt;0</f>
        <v>1</v>
      </c>
    </row>
    <row r="611" spans="1:66" ht="35.1" customHeight="1" x14ac:dyDescent="0.25">
      <c r="A611" s="222" t="s">
        <v>39</v>
      </c>
      <c r="B611" s="112" t="s">
        <v>5018</v>
      </c>
      <c r="C611" s="116" t="s">
        <v>196</v>
      </c>
      <c r="D611" s="620">
        <v>1000</v>
      </c>
      <c r="E611" s="278"/>
      <c r="F611" s="116">
        <v>19</v>
      </c>
      <c r="G611" s="700" t="s">
        <v>5613</v>
      </c>
      <c r="H611" s="888" t="str">
        <f t="shared" si="970"/>
        <v>122</v>
      </c>
      <c r="I611" s="580">
        <v>84326000</v>
      </c>
      <c r="J611" s="689" t="s">
        <v>5855</v>
      </c>
      <c r="K611" s="411" t="s">
        <v>5856</v>
      </c>
      <c r="L611" s="733">
        <v>0</v>
      </c>
      <c r="M611" s="734">
        <v>0</v>
      </c>
      <c r="N611" s="931"/>
      <c r="O611" s="530">
        <f t="shared" si="949"/>
        <v>0</v>
      </c>
      <c r="P611" s="530">
        <f t="shared" si="950"/>
        <v>0</v>
      </c>
      <c r="Q611" s="646"/>
      <c r="R611" s="536"/>
      <c r="S611" s="536"/>
      <c r="T611" s="536"/>
      <c r="U611" s="536"/>
      <c r="V611" s="536"/>
      <c r="W611" s="683" t="str">
        <f>IF(SUM(Q611:V611)=X611,"OK",SUM(Q611:V611)-X611)</f>
        <v>OK</v>
      </c>
      <c r="X611" s="141"/>
      <c r="Y611" s="141"/>
      <c r="Z611" s="552"/>
      <c r="AA611" s="552"/>
      <c r="AB611" s="683" t="str">
        <f>IF(SUM(Z611:AA611)=AC611,"OK",SUM(Z611:AA611)-AC611)</f>
        <v>OK</v>
      </c>
      <c r="AC611" s="593"/>
      <c r="AD611" s="530">
        <f t="shared" si="953"/>
        <v>0</v>
      </c>
      <c r="AE611" s="842">
        <f t="shared" si="954"/>
        <v>0</v>
      </c>
      <c r="AF611" s="931"/>
      <c r="AG611" s="530">
        <f t="shared" si="955"/>
        <v>0</v>
      </c>
      <c r="AH611" s="530">
        <f t="shared" si="956"/>
        <v>0</v>
      </c>
      <c r="AI611" s="641"/>
      <c r="AJ611" s="537"/>
      <c r="AK611" s="537"/>
      <c r="AL611" s="537"/>
      <c r="AM611" s="537"/>
      <c r="AN611" s="537"/>
      <c r="AO611" s="683" t="str">
        <f>IF(SUM(AI611:AN611)=AP611,"OK",SUM(AI611:AN611)-AP611)</f>
        <v>OK</v>
      </c>
      <c r="AP611" s="141"/>
      <c r="AQ611" s="141"/>
      <c r="AR611" s="552"/>
      <c r="AS611" s="552"/>
      <c r="AT611" s="683" t="str">
        <f>IF(SUM(AR611:AS611)=AU611,"OK",SUM(AR611:AS611)-AU611)</f>
        <v>OK</v>
      </c>
      <c r="AU611" s="593"/>
      <c r="AV611" s="530">
        <f t="shared" si="959"/>
        <v>0</v>
      </c>
      <c r="AW611" s="842">
        <f t="shared" si="960"/>
        <v>0</v>
      </c>
      <c r="AX611" s="115">
        <f t="shared" si="961"/>
        <v>0</v>
      </c>
      <c r="AY611" s="5">
        <f t="shared" si="962"/>
        <v>0</v>
      </c>
      <c r="AZ611" s="7">
        <f>AY611-AX611</f>
        <v>0</v>
      </c>
      <c r="BA611" s="335" t="e">
        <f>AZ611/AX611</f>
        <v>#DIV/0!</v>
      </c>
      <c r="BB611" s="23">
        <f t="shared" si="964"/>
        <v>0</v>
      </c>
      <c r="BC611" s="5">
        <f>AW611</f>
        <v>0</v>
      </c>
      <c r="BD611" s="7">
        <f>BC611-BB611</f>
        <v>0</v>
      </c>
      <c r="BE611" s="335" t="e">
        <f>BD611/BB611</f>
        <v>#DIV/0!</v>
      </c>
      <c r="BG611" s="826" t="str">
        <f t="shared" si="966"/>
        <v>43.26</v>
      </c>
      <c r="BH611" s="607" t="b">
        <f>COUNTIF('Codes SEC'!$B$2:$B$250,Ministres!BG611)&gt;0</f>
        <v>1</v>
      </c>
    </row>
    <row r="612" spans="1:66" ht="35.1" customHeight="1" x14ac:dyDescent="0.25">
      <c r="A612" s="222" t="s">
        <v>39</v>
      </c>
      <c r="B612" s="583">
        <v>10</v>
      </c>
      <c r="C612" s="120" t="s">
        <v>196</v>
      </c>
      <c r="D612" s="620">
        <v>1000</v>
      </c>
      <c r="E612" s="584"/>
      <c r="F612" s="120">
        <v>19</v>
      </c>
      <c r="G612" s="700" t="s">
        <v>5613</v>
      </c>
      <c r="H612" s="890" t="str">
        <f t="shared" si="970"/>
        <v>122</v>
      </c>
      <c r="I612" s="585">
        <v>84340000</v>
      </c>
      <c r="J612" s="380" t="s">
        <v>4250</v>
      </c>
      <c r="K612" s="422" t="s">
        <v>4251</v>
      </c>
      <c r="L612" s="726">
        <v>0</v>
      </c>
      <c r="M612" s="727">
        <v>0</v>
      </c>
      <c r="N612" s="931"/>
      <c r="O612" s="530">
        <f t="shared" si="949"/>
        <v>0</v>
      </c>
      <c r="P612" s="530">
        <f t="shared" si="950"/>
        <v>0</v>
      </c>
      <c r="Q612" s="646"/>
      <c r="R612" s="536"/>
      <c r="S612" s="536"/>
      <c r="T612" s="536"/>
      <c r="U612" s="536"/>
      <c r="V612" s="536"/>
      <c r="W612" s="683" t="str">
        <f>IF(SUM(Q612:V612)=X612,"OK",SUM(Q612:V612)-X612)</f>
        <v>OK</v>
      </c>
      <c r="X612" s="141"/>
      <c r="Y612" s="141"/>
      <c r="Z612" s="552"/>
      <c r="AA612" s="552"/>
      <c r="AB612" s="683" t="str">
        <f>IF(SUM(Z612:AA612)=AC612,"OK",SUM(Z612:AA612)-AC612)</f>
        <v>OK</v>
      </c>
      <c r="AC612" s="593"/>
      <c r="AD612" s="530">
        <f t="shared" si="953"/>
        <v>0</v>
      </c>
      <c r="AE612" s="842">
        <f t="shared" si="954"/>
        <v>0</v>
      </c>
      <c r="AF612" s="931"/>
      <c r="AG612" s="530">
        <f t="shared" si="955"/>
        <v>0</v>
      </c>
      <c r="AH612" s="530">
        <f t="shared" si="956"/>
        <v>0</v>
      </c>
      <c r="AI612" s="641"/>
      <c r="AJ612" s="537"/>
      <c r="AK612" s="537"/>
      <c r="AL612" s="537"/>
      <c r="AM612" s="537"/>
      <c r="AN612" s="537"/>
      <c r="AO612" s="683" t="str">
        <f>IF(SUM(AI612:AN612)=AP612,"OK",SUM(AI612:AN612)-AP612)</f>
        <v>OK</v>
      </c>
      <c r="AP612" s="141"/>
      <c r="AQ612" s="141"/>
      <c r="AR612" s="552"/>
      <c r="AS612" s="552"/>
      <c r="AT612" s="683" t="str">
        <f>IF(SUM(AR612:AS612)=AU612,"OK",SUM(AR612:AS612)-AU612)</f>
        <v>OK</v>
      </c>
      <c r="AU612" s="593"/>
      <c r="AV612" s="530">
        <f t="shared" si="959"/>
        <v>0</v>
      </c>
      <c r="AW612" s="842">
        <f t="shared" si="960"/>
        <v>0</v>
      </c>
      <c r="AX612" s="115">
        <f t="shared" si="961"/>
        <v>0</v>
      </c>
      <c r="AY612" s="5">
        <f t="shared" si="962"/>
        <v>0</v>
      </c>
      <c r="AZ612" s="7">
        <f>AY612-AX612</f>
        <v>0</v>
      </c>
      <c r="BA612" s="335" t="e">
        <f>AZ612/AX612</f>
        <v>#DIV/0!</v>
      </c>
      <c r="BB612" s="23">
        <f t="shared" si="964"/>
        <v>0</v>
      </c>
      <c r="BC612" s="5">
        <f>AW612</f>
        <v>0</v>
      </c>
      <c r="BD612" s="7">
        <f>BC612-BB612</f>
        <v>0</v>
      </c>
      <c r="BE612" s="335" t="e">
        <f>BD612/BB612</f>
        <v>#DIV/0!</v>
      </c>
      <c r="BG612" s="826" t="str">
        <f t="shared" si="966"/>
        <v>43.40</v>
      </c>
      <c r="BH612" s="607" t="b">
        <f>COUNTIF('Codes SEC'!$B$2:$B$250,Ministres!BG612)&gt;0</f>
        <v>1</v>
      </c>
    </row>
    <row r="613" spans="1:66" ht="35.1" customHeight="1" x14ac:dyDescent="0.25">
      <c r="A613" s="222" t="s">
        <v>39</v>
      </c>
      <c r="B613" s="112">
        <v>10</v>
      </c>
      <c r="C613" s="116" t="s">
        <v>196</v>
      </c>
      <c r="D613" s="620">
        <v>1000</v>
      </c>
      <c r="E613" s="278"/>
      <c r="F613" s="116">
        <v>19</v>
      </c>
      <c r="G613" s="700" t="s">
        <v>5613</v>
      </c>
      <c r="H613" s="878" t="str">
        <f t="shared" si="970"/>
        <v>122</v>
      </c>
      <c r="I613" s="397">
        <v>84352000</v>
      </c>
      <c r="J613" s="380" t="s">
        <v>4143</v>
      </c>
      <c r="K613" s="408" t="s">
        <v>4144</v>
      </c>
      <c r="L613" s="733">
        <v>0</v>
      </c>
      <c r="M613" s="734">
        <v>0</v>
      </c>
      <c r="N613" s="931"/>
      <c r="O613" s="530">
        <f t="shared" si="949"/>
        <v>0</v>
      </c>
      <c r="P613" s="530">
        <f t="shared" si="950"/>
        <v>0</v>
      </c>
      <c r="Q613" s="646"/>
      <c r="R613" s="536"/>
      <c r="S613" s="536"/>
      <c r="T613" s="536"/>
      <c r="U613" s="536"/>
      <c r="V613" s="536"/>
      <c r="W613" s="683" t="str">
        <f>IF(SUM(Q613:V613)=X613,"OK",SUM(Q613:V613)-X613)</f>
        <v>OK</v>
      </c>
      <c r="X613" s="141"/>
      <c r="Y613" s="141"/>
      <c r="Z613" s="552"/>
      <c r="AA613" s="552"/>
      <c r="AB613" s="683" t="str">
        <f>IF(SUM(Z613:AA613)=AC613,"OK",SUM(Z613:AA613)-AC613)</f>
        <v>OK</v>
      </c>
      <c r="AC613" s="593"/>
      <c r="AD613" s="530">
        <f t="shared" si="953"/>
        <v>0</v>
      </c>
      <c r="AE613" s="842">
        <f t="shared" si="954"/>
        <v>0</v>
      </c>
      <c r="AF613" s="931"/>
      <c r="AG613" s="530">
        <f t="shared" si="955"/>
        <v>0</v>
      </c>
      <c r="AH613" s="530">
        <f t="shared" si="956"/>
        <v>0</v>
      </c>
      <c r="AI613" s="641"/>
      <c r="AJ613" s="537"/>
      <c r="AK613" s="537"/>
      <c r="AL613" s="537"/>
      <c r="AM613" s="537"/>
      <c r="AN613" s="537"/>
      <c r="AO613" s="683" t="str">
        <f>IF(SUM(AI613:AN613)=AP613,"OK",SUM(AI613:AN613)-AP613)</f>
        <v>OK</v>
      </c>
      <c r="AP613" s="141"/>
      <c r="AQ613" s="141"/>
      <c r="AR613" s="552"/>
      <c r="AS613" s="552"/>
      <c r="AT613" s="683" t="str">
        <f>IF(SUM(AR613:AS613)=AU613,"OK",SUM(AR613:AS613)-AU613)</f>
        <v>OK</v>
      </c>
      <c r="AU613" s="593"/>
      <c r="AV613" s="530">
        <f t="shared" si="959"/>
        <v>0</v>
      </c>
      <c r="AW613" s="842">
        <f t="shared" si="960"/>
        <v>0</v>
      </c>
      <c r="AX613" s="115">
        <f t="shared" si="961"/>
        <v>0</v>
      </c>
      <c r="AY613" s="5">
        <f t="shared" si="962"/>
        <v>0</v>
      </c>
      <c r="AZ613" s="7">
        <f>AY613-AX613</f>
        <v>0</v>
      </c>
      <c r="BA613" s="335" t="e">
        <f>AZ613/AX613</f>
        <v>#DIV/0!</v>
      </c>
      <c r="BB613" s="23">
        <f t="shared" si="964"/>
        <v>0</v>
      </c>
      <c r="BC613" s="5">
        <f>AW613</f>
        <v>0</v>
      </c>
      <c r="BD613" s="7">
        <f>BC613-BB613</f>
        <v>0</v>
      </c>
      <c r="BE613" s="335" t="e">
        <f>BD613/BB613</f>
        <v>#DIV/0!</v>
      </c>
      <c r="BG613" s="826" t="str">
        <f t="shared" si="966"/>
        <v>43.52</v>
      </c>
      <c r="BH613" s="607" t="b">
        <f>COUNTIF('Codes SEC'!$B$2:$B$250,Ministres!BG613)&gt;0</f>
        <v>1</v>
      </c>
    </row>
    <row r="614" spans="1:66" s="4" customFormat="1" ht="35.1" customHeight="1" x14ac:dyDescent="0.25">
      <c r="A614" s="222" t="s">
        <v>39</v>
      </c>
      <c r="B614" s="30">
        <v>10</v>
      </c>
      <c r="C614" s="116" t="s">
        <v>196</v>
      </c>
      <c r="D614" s="620">
        <v>1000</v>
      </c>
      <c r="E614" s="32"/>
      <c r="F614" s="117">
        <v>18</v>
      </c>
      <c r="G614" s="700" t="s">
        <v>5613</v>
      </c>
      <c r="H614" s="878" t="str">
        <f t="shared" si="970"/>
        <v>122</v>
      </c>
      <c r="I614" s="397">
        <v>84359000</v>
      </c>
      <c r="J614" s="380" t="s">
        <v>4463</v>
      </c>
      <c r="K614" s="494" t="s">
        <v>4464</v>
      </c>
      <c r="L614" s="726">
        <v>0</v>
      </c>
      <c r="M614" s="727">
        <v>0</v>
      </c>
      <c r="N614" s="931"/>
      <c r="O614" s="530">
        <f t="shared" si="949"/>
        <v>0</v>
      </c>
      <c r="P614" s="530">
        <f t="shared" si="950"/>
        <v>0</v>
      </c>
      <c r="Q614" s="646"/>
      <c r="R614" s="536"/>
      <c r="S614" s="536"/>
      <c r="T614" s="536"/>
      <c r="U614" s="536"/>
      <c r="V614" s="536"/>
      <c r="W614" s="683" t="str">
        <f t="shared" si="951"/>
        <v>OK</v>
      </c>
      <c r="X614" s="141"/>
      <c r="Y614" s="141"/>
      <c r="Z614" s="552"/>
      <c r="AA614" s="552"/>
      <c r="AB614" s="683" t="str">
        <f t="shared" si="952"/>
        <v>OK</v>
      </c>
      <c r="AC614" s="593"/>
      <c r="AD614" s="530">
        <f t="shared" si="953"/>
        <v>0</v>
      </c>
      <c r="AE614" s="842">
        <f t="shared" si="954"/>
        <v>0</v>
      </c>
      <c r="AF614" s="931"/>
      <c r="AG614" s="530">
        <f t="shared" si="955"/>
        <v>0</v>
      </c>
      <c r="AH614" s="530">
        <f t="shared" si="956"/>
        <v>0</v>
      </c>
      <c r="AI614" s="641"/>
      <c r="AJ614" s="537"/>
      <c r="AK614" s="537"/>
      <c r="AL614" s="537"/>
      <c r="AM614" s="537"/>
      <c r="AN614" s="537"/>
      <c r="AO614" s="683" t="str">
        <f t="shared" si="957"/>
        <v>OK</v>
      </c>
      <c r="AP614" s="141"/>
      <c r="AQ614" s="141"/>
      <c r="AR614" s="552"/>
      <c r="AS614" s="552"/>
      <c r="AT614" s="683" t="str">
        <f t="shared" si="958"/>
        <v>OK</v>
      </c>
      <c r="AU614" s="593"/>
      <c r="AV614" s="530">
        <f t="shared" si="959"/>
        <v>0</v>
      </c>
      <c r="AW614" s="842">
        <f t="shared" si="960"/>
        <v>0</v>
      </c>
      <c r="AX614" s="115">
        <f t="shared" si="961"/>
        <v>0</v>
      </c>
      <c r="AY614" s="5">
        <f t="shared" si="962"/>
        <v>0</v>
      </c>
      <c r="AZ614" s="7">
        <f t="shared" si="974"/>
        <v>0</v>
      </c>
      <c r="BA614" s="335" t="e">
        <f t="shared" si="975"/>
        <v>#DIV/0!</v>
      </c>
      <c r="BB614" s="23">
        <f t="shared" si="964"/>
        <v>0</v>
      </c>
      <c r="BC614" s="5">
        <f t="shared" si="976"/>
        <v>0</v>
      </c>
      <c r="BD614" s="7">
        <f t="shared" si="977"/>
        <v>0</v>
      </c>
      <c r="BE614" s="335" t="e">
        <f t="shared" si="978"/>
        <v>#DIV/0!</v>
      </c>
      <c r="BF614" s="41"/>
      <c r="BG614" s="826" t="str">
        <f t="shared" si="966"/>
        <v>43.59</v>
      </c>
      <c r="BH614" s="607" t="b">
        <f>COUNTIF('Codes SEC'!$B$2:$B$250,Ministres!BG614)&gt;0</f>
        <v>1</v>
      </c>
      <c r="BI614" s="41"/>
      <c r="BJ614" s="41"/>
      <c r="BK614" s="41"/>
      <c r="BL614" s="41"/>
      <c r="BM614" s="41"/>
      <c r="BN614" s="41"/>
    </row>
    <row r="615" spans="1:66" ht="35.1" customHeight="1" x14ac:dyDescent="0.25">
      <c r="A615" s="222" t="s">
        <v>39</v>
      </c>
      <c r="B615" s="112" t="s">
        <v>5018</v>
      </c>
      <c r="C615" s="116" t="s">
        <v>196</v>
      </c>
      <c r="D615" s="620">
        <v>1000</v>
      </c>
      <c r="E615" s="278"/>
      <c r="F615" s="116">
        <v>19</v>
      </c>
      <c r="G615" s="700" t="s">
        <v>5613</v>
      </c>
      <c r="H615" s="888" t="str">
        <f t="shared" si="970"/>
        <v>122</v>
      </c>
      <c r="I615" s="580">
        <v>84359000</v>
      </c>
      <c r="J615" s="689" t="s">
        <v>5831</v>
      </c>
      <c r="K615" s="411" t="s">
        <v>5832</v>
      </c>
      <c r="L615" s="733">
        <v>0</v>
      </c>
      <c r="M615" s="734">
        <v>0</v>
      </c>
      <c r="N615" s="931"/>
      <c r="O615" s="530">
        <f t="shared" si="949"/>
        <v>0</v>
      </c>
      <c r="P615" s="530">
        <f t="shared" si="950"/>
        <v>0</v>
      </c>
      <c r="Q615" s="646"/>
      <c r="R615" s="536"/>
      <c r="S615" s="536"/>
      <c r="T615" s="536"/>
      <c r="U615" s="536"/>
      <c r="V615" s="536"/>
      <c r="W615" s="683" t="str">
        <f t="shared" si="951"/>
        <v>OK</v>
      </c>
      <c r="X615" s="141"/>
      <c r="Y615" s="141"/>
      <c r="Z615" s="552"/>
      <c r="AA615" s="552"/>
      <c r="AB615" s="683" t="str">
        <f t="shared" si="952"/>
        <v>OK</v>
      </c>
      <c r="AC615" s="593"/>
      <c r="AD615" s="530">
        <f t="shared" si="953"/>
        <v>0</v>
      </c>
      <c r="AE615" s="842">
        <f t="shared" si="954"/>
        <v>0</v>
      </c>
      <c r="AF615" s="931"/>
      <c r="AG615" s="530">
        <f t="shared" si="955"/>
        <v>0</v>
      </c>
      <c r="AH615" s="530">
        <f t="shared" si="956"/>
        <v>0</v>
      </c>
      <c r="AI615" s="641"/>
      <c r="AJ615" s="537"/>
      <c r="AK615" s="537"/>
      <c r="AL615" s="537"/>
      <c r="AM615" s="537"/>
      <c r="AN615" s="537"/>
      <c r="AO615" s="683" t="str">
        <f t="shared" si="957"/>
        <v>OK</v>
      </c>
      <c r="AP615" s="141"/>
      <c r="AQ615" s="141"/>
      <c r="AR615" s="552"/>
      <c r="AS615" s="552"/>
      <c r="AT615" s="683" t="str">
        <f t="shared" si="958"/>
        <v>OK</v>
      </c>
      <c r="AU615" s="593"/>
      <c r="AV615" s="530">
        <f t="shared" si="959"/>
        <v>0</v>
      </c>
      <c r="AW615" s="842">
        <f t="shared" si="960"/>
        <v>0</v>
      </c>
      <c r="AX615" s="115">
        <f t="shared" si="961"/>
        <v>0</v>
      </c>
      <c r="AY615" s="5">
        <f t="shared" si="962"/>
        <v>0</v>
      </c>
      <c r="AZ615" s="7">
        <f t="shared" si="974"/>
        <v>0</v>
      </c>
      <c r="BA615" s="335" t="e">
        <f>AZ615/AX615</f>
        <v>#DIV/0!</v>
      </c>
      <c r="BB615" s="23">
        <f t="shared" si="964"/>
        <v>0</v>
      </c>
      <c r="BC615" s="5">
        <f>AW615</f>
        <v>0</v>
      </c>
      <c r="BD615" s="7">
        <f t="shared" si="977"/>
        <v>0</v>
      </c>
      <c r="BE615" s="335" t="e">
        <f>BD615/BB615</f>
        <v>#DIV/0!</v>
      </c>
      <c r="BG615" s="826" t="str">
        <f t="shared" si="966"/>
        <v>43.59</v>
      </c>
      <c r="BH615" s="607" t="b">
        <f>COUNTIF('Codes SEC'!$B$2:$B$250,Ministres!BG615)&gt;0</f>
        <v>1</v>
      </c>
    </row>
    <row r="616" spans="1:66" ht="35.1" customHeight="1" x14ac:dyDescent="0.25">
      <c r="A616" s="222" t="s">
        <v>39</v>
      </c>
      <c r="B616" s="112">
        <v>10</v>
      </c>
      <c r="C616" s="116" t="s">
        <v>196</v>
      </c>
      <c r="D616" s="620">
        <v>1000</v>
      </c>
      <c r="E616" s="278"/>
      <c r="F616" s="116">
        <v>19</v>
      </c>
      <c r="G616" s="700" t="s">
        <v>5613</v>
      </c>
      <c r="H616" s="878" t="str">
        <f t="shared" si="970"/>
        <v>122</v>
      </c>
      <c r="I616" s="397">
        <v>84524000</v>
      </c>
      <c r="J616" s="380" t="s">
        <v>4145</v>
      </c>
      <c r="K616" s="408" t="s">
        <v>4252</v>
      </c>
      <c r="L616" s="733">
        <v>0</v>
      </c>
      <c r="M616" s="734">
        <v>0</v>
      </c>
      <c r="N616" s="931"/>
      <c r="O616" s="530">
        <f t="shared" si="949"/>
        <v>0</v>
      </c>
      <c r="P616" s="530">
        <f t="shared" si="950"/>
        <v>0</v>
      </c>
      <c r="Q616" s="646"/>
      <c r="R616" s="536"/>
      <c r="S616" s="536"/>
      <c r="T616" s="536"/>
      <c r="U616" s="536"/>
      <c r="V616" s="536"/>
      <c r="W616" s="683" t="str">
        <f>IF(SUM(Q616:V616)=X616,"OK",SUM(Q616:V616)-X616)</f>
        <v>OK</v>
      </c>
      <c r="X616" s="141"/>
      <c r="Y616" s="141"/>
      <c r="Z616" s="552"/>
      <c r="AA616" s="552"/>
      <c r="AB616" s="683" t="str">
        <f>IF(SUM(Z616:AA616)=AC616,"OK",SUM(Z616:AA616)-AC616)</f>
        <v>OK</v>
      </c>
      <c r="AC616" s="593"/>
      <c r="AD616" s="530">
        <f t="shared" si="953"/>
        <v>0</v>
      </c>
      <c r="AE616" s="842">
        <f t="shared" si="954"/>
        <v>0</v>
      </c>
      <c r="AF616" s="931"/>
      <c r="AG616" s="530">
        <f t="shared" si="955"/>
        <v>0</v>
      </c>
      <c r="AH616" s="530">
        <f t="shared" si="956"/>
        <v>0</v>
      </c>
      <c r="AI616" s="641"/>
      <c r="AJ616" s="537"/>
      <c r="AK616" s="537"/>
      <c r="AL616" s="537"/>
      <c r="AM616" s="537"/>
      <c r="AN616" s="537"/>
      <c r="AO616" s="683" t="str">
        <f>IF(SUM(AI616:AN616)=AP616,"OK",SUM(AI616:AN616)-AP616)</f>
        <v>OK</v>
      </c>
      <c r="AP616" s="141"/>
      <c r="AQ616" s="141"/>
      <c r="AR616" s="552"/>
      <c r="AS616" s="552"/>
      <c r="AT616" s="683" t="str">
        <f>IF(SUM(AR616:AS616)=AU616,"OK",SUM(AR616:AS616)-AU616)</f>
        <v>OK</v>
      </c>
      <c r="AU616" s="593"/>
      <c r="AV616" s="530">
        <f t="shared" si="959"/>
        <v>0</v>
      </c>
      <c r="AW616" s="842">
        <f t="shared" si="960"/>
        <v>0</v>
      </c>
      <c r="AX616" s="115">
        <f t="shared" si="961"/>
        <v>0</v>
      </c>
      <c r="AY616" s="5">
        <f t="shared" si="962"/>
        <v>0</v>
      </c>
      <c r="AZ616" s="7">
        <f>AY616-AX616</f>
        <v>0</v>
      </c>
      <c r="BA616" s="335" t="e">
        <f>AZ616/AX616</f>
        <v>#DIV/0!</v>
      </c>
      <c r="BB616" s="23">
        <f t="shared" si="964"/>
        <v>0</v>
      </c>
      <c r="BC616" s="5">
        <f>AW616</f>
        <v>0</v>
      </c>
      <c r="BD616" s="7">
        <f>BC616-BB616</f>
        <v>0</v>
      </c>
      <c r="BE616" s="335" t="e">
        <f>BD616/BB616</f>
        <v>#DIV/0!</v>
      </c>
      <c r="BG616" s="826" t="str">
        <f t="shared" si="966"/>
        <v>45.24</v>
      </c>
      <c r="BH616" s="607" t="b">
        <f>COUNTIF('Codes SEC'!$B$2:$B$250,Ministres!BG616)&gt;0</f>
        <v>1</v>
      </c>
    </row>
    <row r="617" spans="1:66" ht="35.1" customHeight="1" x14ac:dyDescent="0.25">
      <c r="A617" s="222" t="s">
        <v>39</v>
      </c>
      <c r="B617" s="112">
        <v>10</v>
      </c>
      <c r="C617" s="116" t="s">
        <v>196</v>
      </c>
      <c r="D617" s="620">
        <v>1000</v>
      </c>
      <c r="E617" s="278"/>
      <c r="F617" s="116">
        <v>19</v>
      </c>
      <c r="G617" s="700" t="s">
        <v>5613</v>
      </c>
      <c r="H617" s="878" t="str">
        <f t="shared" si="970"/>
        <v>122</v>
      </c>
      <c r="I617" s="397">
        <v>84550000</v>
      </c>
      <c r="J617" s="380" t="s">
        <v>4146</v>
      </c>
      <c r="K617" s="408" t="s">
        <v>4147</v>
      </c>
      <c r="L617" s="733">
        <v>0</v>
      </c>
      <c r="M617" s="734">
        <v>0</v>
      </c>
      <c r="N617" s="931"/>
      <c r="O617" s="530">
        <f t="shared" si="949"/>
        <v>0</v>
      </c>
      <c r="P617" s="530">
        <f t="shared" si="950"/>
        <v>0</v>
      </c>
      <c r="Q617" s="646"/>
      <c r="R617" s="536"/>
      <c r="S617" s="536"/>
      <c r="T617" s="536"/>
      <c r="U617" s="536"/>
      <c r="V617" s="536"/>
      <c r="W617" s="683" t="str">
        <f t="shared" si="951"/>
        <v>OK</v>
      </c>
      <c r="X617" s="141"/>
      <c r="Y617" s="141"/>
      <c r="Z617" s="552"/>
      <c r="AA617" s="552"/>
      <c r="AB617" s="683" t="str">
        <f t="shared" si="952"/>
        <v>OK</v>
      </c>
      <c r="AC617" s="593"/>
      <c r="AD617" s="530">
        <f t="shared" si="953"/>
        <v>0</v>
      </c>
      <c r="AE617" s="842">
        <f t="shared" si="954"/>
        <v>0</v>
      </c>
      <c r="AF617" s="931"/>
      <c r="AG617" s="530">
        <f t="shared" si="955"/>
        <v>0</v>
      </c>
      <c r="AH617" s="530">
        <f t="shared" si="956"/>
        <v>0</v>
      </c>
      <c r="AI617" s="641"/>
      <c r="AJ617" s="537"/>
      <c r="AK617" s="537"/>
      <c r="AL617" s="537"/>
      <c r="AM617" s="537"/>
      <c r="AN617" s="537"/>
      <c r="AO617" s="683" t="str">
        <f t="shared" si="957"/>
        <v>OK</v>
      </c>
      <c r="AP617" s="141"/>
      <c r="AQ617" s="141"/>
      <c r="AR617" s="552"/>
      <c r="AS617" s="552"/>
      <c r="AT617" s="683" t="str">
        <f t="shared" si="958"/>
        <v>OK</v>
      </c>
      <c r="AU617" s="593"/>
      <c r="AV617" s="530">
        <f t="shared" si="959"/>
        <v>0</v>
      </c>
      <c r="AW617" s="842">
        <f t="shared" si="960"/>
        <v>0</v>
      </c>
      <c r="AX617" s="115">
        <f t="shared" si="961"/>
        <v>0</v>
      </c>
      <c r="AY617" s="5">
        <f t="shared" si="962"/>
        <v>0</v>
      </c>
      <c r="AZ617" s="7">
        <f t="shared" si="963"/>
        <v>0</v>
      </c>
      <c r="BA617" s="335" t="e">
        <f t="shared" si="975"/>
        <v>#DIV/0!</v>
      </c>
      <c r="BB617" s="23">
        <f t="shared" si="964"/>
        <v>0</v>
      </c>
      <c r="BC617" s="5">
        <f t="shared" si="976"/>
        <v>0</v>
      </c>
      <c r="BD617" s="7">
        <f t="shared" si="965"/>
        <v>0</v>
      </c>
      <c r="BE617" s="335" t="e">
        <f t="shared" si="978"/>
        <v>#DIV/0!</v>
      </c>
      <c r="BG617" s="826" t="str">
        <f t="shared" si="966"/>
        <v>45.50</v>
      </c>
      <c r="BH617" s="607" t="b">
        <f>COUNTIF('Codes SEC'!$B$2:$B$250,Ministres!BG617)&gt;0</f>
        <v>1</v>
      </c>
    </row>
    <row r="618" spans="1:66" ht="12.75" customHeight="1" x14ac:dyDescent="0.25">
      <c r="A618" s="227"/>
      <c r="B618" s="209"/>
      <c r="C618" s="253"/>
      <c r="D618" s="625"/>
      <c r="E618" s="280"/>
      <c r="F618" s="253"/>
      <c r="G618" s="695"/>
      <c r="H618" s="886"/>
      <c r="I618" s="403"/>
      <c r="J618" s="381"/>
      <c r="K618" s="514" t="s">
        <v>95</v>
      </c>
      <c r="L618" s="318">
        <f t="shared" ref="L618:V618" si="979">L592+L593+L594+L595+L601+L602+L603+L613+L616+L617+L604+L612+L598+L609+L614+L599+L596+L597+L600+L605+L606+L607+L615+L608+L611+L610</f>
        <v>0</v>
      </c>
      <c r="M618" s="737">
        <f t="shared" si="979"/>
        <v>0</v>
      </c>
      <c r="N618" s="930">
        <f t="shared" si="979"/>
        <v>0</v>
      </c>
      <c r="O618" s="790">
        <f t="shared" si="979"/>
        <v>0</v>
      </c>
      <c r="P618" s="790">
        <f t="shared" si="979"/>
        <v>0</v>
      </c>
      <c r="Q618" s="787">
        <f t="shared" si="979"/>
        <v>0</v>
      </c>
      <c r="R618" s="648">
        <f t="shared" si="979"/>
        <v>0</v>
      </c>
      <c r="S618" s="648">
        <f t="shared" si="979"/>
        <v>0</v>
      </c>
      <c r="T618" s="648">
        <f t="shared" si="979"/>
        <v>0</v>
      </c>
      <c r="U618" s="648">
        <f t="shared" si="979"/>
        <v>0</v>
      </c>
      <c r="V618" s="648">
        <f t="shared" si="979"/>
        <v>0</v>
      </c>
      <c r="W618" s="790"/>
      <c r="X618" s="649">
        <f>X592+X593+X594+X595+X601+X602+X603+X613+X616+X617+X604+X612+X598+X609+X614+X599+X596+X597+X600+X605+X606+X607+X615+X608+X611+X610</f>
        <v>0</v>
      </c>
      <c r="Y618" s="649">
        <f>Y592+Y593+Y594+Y595+Y601+Y602+Y603+Y613+Y616+Y617+Y604+Y612+Y598+Y609+Y614+Y599+Y596+Y597+Y600+Y605+Y606+Y607+Y615+Y608+Y611+Y610</f>
        <v>0</v>
      </c>
      <c r="Z618" s="648">
        <f>Z592+Z593+Z594+Z595+Z601+Z602+Z603+Z613+Z616+Z617+Z604+Z612+Z598+Z609+Z614+Z599+Z596+Z597+Z600+Z605+Z606+Z607+Z615+Z608+Z611+Z610</f>
        <v>0</v>
      </c>
      <c r="AA618" s="648">
        <f>AA592+AA593+AA594+AA595+AA601+AA602+AA603+AA613+AA616+AA617+AA604+AA612+AA598+AA609+AA614+AA599+AA596+AA597+AA600+AA605+AA606+AA607+AA615+AA608+AA611+AA610</f>
        <v>0</v>
      </c>
      <c r="AB618" s="790"/>
      <c r="AC618" s="649">
        <f t="shared" ref="AC618:AN618" si="980">AC592+AC593+AC594+AC595+AC601+AC602+AC603+AC613+AC616+AC617+AC604+AC612+AC598+AC609+AC614+AC599+AC596+AC597+AC600+AC605+AC606+AC607+AC615+AC608+AC611+AC610</f>
        <v>0</v>
      </c>
      <c r="AD618" s="790">
        <f>AD592+AD593+AD594+AD595+AD601+AD602+AD603+AD613+AD616+AD617+AD604+AD612+AD598+AD609+AD614+AD599+AD596+AD597+AD600+AD605+AD606+AD607+AD615+AD608+AD611+AD610</f>
        <v>0</v>
      </c>
      <c r="AE618" s="843">
        <f>AE592+AE593+AE594+AE595+AE601+AE602+AE603+AE613+AE616+AE617+AE604+AE612+AE598+AE609+AE614+AE599+AE596+AE597+AE600+AE605+AE606+AE607+AE615+AE608+AE611+AE610</f>
        <v>0</v>
      </c>
      <c r="AF618" s="930">
        <f t="shared" si="980"/>
        <v>0</v>
      </c>
      <c r="AG618" s="790">
        <f t="shared" si="980"/>
        <v>0</v>
      </c>
      <c r="AH618" s="790">
        <f t="shared" si="980"/>
        <v>0</v>
      </c>
      <c r="AI618" s="787">
        <f t="shared" si="980"/>
        <v>0</v>
      </c>
      <c r="AJ618" s="648">
        <f t="shared" si="980"/>
        <v>0</v>
      </c>
      <c r="AK618" s="648">
        <f t="shared" si="980"/>
        <v>0</v>
      </c>
      <c r="AL618" s="648">
        <f t="shared" si="980"/>
        <v>0</v>
      </c>
      <c r="AM618" s="648">
        <f t="shared" si="980"/>
        <v>0</v>
      </c>
      <c r="AN618" s="648">
        <f t="shared" si="980"/>
        <v>0</v>
      </c>
      <c r="AO618" s="790"/>
      <c r="AP618" s="649">
        <f>AP592+AP593+AP594+AP595+AP601+AP602+AP603+AP613+AP616+AP617+AP604+AP612+AP598+AP609+AP614+AP599+AP596+AP597+AP600+AP605+AP606+AP607+AP615+AP608+AP611+AP610</f>
        <v>0</v>
      </c>
      <c r="AQ618" s="649">
        <f>AQ592+AQ593+AQ594+AQ595+AQ601+AQ602+AQ603+AQ613+AQ616+AQ617+AQ604+AQ612+AQ598+AQ609+AQ614+AQ599+AQ596+AQ597+AQ600+AQ605+AQ606+AQ607+AQ615+AQ608+AQ611+AQ610</f>
        <v>0</v>
      </c>
      <c r="AR618" s="648">
        <f>AR592+AR593+AR594+AR595+AR601+AR602+AR603+AR613+AR616+AR617+AR604+AR612+AR598+AR609+AR614+AR599+AR596+AR597+AR600+AR605+AR606+AR607+AR615+AR608+AR611+AR610</f>
        <v>0</v>
      </c>
      <c r="AS618" s="648">
        <f>AS592+AS593+AS594+AS595+AS601+AS602+AS603+AS613+AS616+AS617+AS604+AS612+AS598+AS609+AS614+AS599+AS596+AS597+AS600+AS605+AS606+AS607+AS615+AS608+AS611+AS610</f>
        <v>0</v>
      </c>
      <c r="AT618" s="790"/>
      <c r="AU618" s="649">
        <f t="shared" ref="AU618:BE618" si="981">AU592+AU593+AU594+AU595+AU601+AU602+AU603+AU613+AU616+AU617+AU604+AU612+AU598+AU609+AU614+AU599+AU596+AU597+AU600+AU605+AU606+AU607+AU615+AU608+AU611+AU610</f>
        <v>0</v>
      </c>
      <c r="AV618" s="790">
        <f t="shared" si="981"/>
        <v>0</v>
      </c>
      <c r="AW618" s="843">
        <f t="shared" si="981"/>
        <v>0</v>
      </c>
      <c r="AX618" s="336">
        <f t="shared" si="981"/>
        <v>0</v>
      </c>
      <c r="AY618" s="337">
        <f t="shared" si="981"/>
        <v>0</v>
      </c>
      <c r="AZ618" s="338">
        <f t="shared" si="981"/>
        <v>0</v>
      </c>
      <c r="BA618" s="339" t="e">
        <f t="shared" si="981"/>
        <v>#DIV/0!</v>
      </c>
      <c r="BB618" s="322">
        <f t="shared" si="981"/>
        <v>0</v>
      </c>
      <c r="BC618" s="337">
        <f t="shared" si="981"/>
        <v>0</v>
      </c>
      <c r="BD618" s="338">
        <f t="shared" si="981"/>
        <v>0</v>
      </c>
      <c r="BE618" s="339" t="e">
        <f t="shared" si="981"/>
        <v>#DIV/0!</v>
      </c>
      <c r="BG618" s="826"/>
      <c r="BH618" s="607"/>
    </row>
    <row r="619" spans="1:66" ht="12.75" customHeight="1" x14ac:dyDescent="0.25">
      <c r="A619" s="222"/>
      <c r="C619" s="116"/>
      <c r="D619" s="620"/>
      <c r="F619" s="117"/>
      <c r="G619" s="694"/>
      <c r="H619" s="878"/>
      <c r="I619" s="397"/>
      <c r="J619" s="380"/>
      <c r="K619" s="409"/>
      <c r="L619" s="738"/>
      <c r="M619" s="739"/>
      <c r="N619" s="931"/>
      <c r="O619" s="923"/>
      <c r="P619" s="923"/>
      <c r="Q619" s="641"/>
      <c r="R619" s="537"/>
      <c r="S619" s="537"/>
      <c r="T619" s="537"/>
      <c r="U619" s="537"/>
      <c r="V619" s="537"/>
      <c r="W619" s="531"/>
      <c r="X619" s="141"/>
      <c r="Y619" s="141"/>
      <c r="Z619" s="552"/>
      <c r="AA619" s="552"/>
      <c r="AB619" s="531"/>
      <c r="AC619" s="593"/>
      <c r="AD619" s="923"/>
      <c r="AE619" s="846"/>
      <c r="AF619" s="931"/>
      <c r="AG619" s="923"/>
      <c r="AH619" s="923"/>
      <c r="AI619" s="641"/>
      <c r="AJ619" s="537"/>
      <c r="AK619" s="537"/>
      <c r="AL619" s="537"/>
      <c r="AM619" s="537"/>
      <c r="AN619" s="537"/>
      <c r="AO619" s="531"/>
      <c r="AP619" s="141"/>
      <c r="AQ619" s="141"/>
      <c r="AR619" s="552"/>
      <c r="AS619" s="552"/>
      <c r="AT619" s="531"/>
      <c r="AU619" s="593"/>
      <c r="AV619" s="923"/>
      <c r="AW619" s="846"/>
      <c r="AX619" s="115"/>
      <c r="AY619" s="5"/>
      <c r="AZ619" s="5"/>
      <c r="BA619" s="335"/>
      <c r="BC619" s="5"/>
      <c r="BD619" s="5"/>
      <c r="BE619" s="335"/>
      <c r="BG619" s="826"/>
      <c r="BH619" s="607"/>
    </row>
    <row r="620" spans="1:66" ht="12.75" customHeight="1" x14ac:dyDescent="0.25">
      <c r="A620" s="222"/>
      <c r="C620" s="116"/>
      <c r="D620" s="620"/>
      <c r="F620" s="117"/>
      <c r="G620" s="694"/>
      <c r="H620" s="878"/>
      <c r="I620" s="397"/>
      <c r="J620" s="380"/>
      <c r="K620" s="410" t="s">
        <v>58</v>
      </c>
      <c r="L620" s="738"/>
      <c r="M620" s="739"/>
      <c r="N620" s="931"/>
      <c r="O620" s="923"/>
      <c r="P620" s="923"/>
      <c r="Q620" s="641"/>
      <c r="R620" s="537"/>
      <c r="S620" s="537"/>
      <c r="T620" s="537"/>
      <c r="U620" s="537"/>
      <c r="V620" s="537"/>
      <c r="W620" s="531"/>
      <c r="X620" s="141"/>
      <c r="Y620" s="141"/>
      <c r="Z620" s="552"/>
      <c r="AA620" s="552"/>
      <c r="AB620" s="531"/>
      <c r="AC620" s="593"/>
      <c r="AD620" s="923"/>
      <c r="AE620" s="846"/>
      <c r="AF620" s="931"/>
      <c r="AG620" s="923"/>
      <c r="AH620" s="923"/>
      <c r="AI620" s="641"/>
      <c r="AJ620" s="537"/>
      <c r="AK620" s="537"/>
      <c r="AL620" s="537"/>
      <c r="AM620" s="537"/>
      <c r="AN620" s="537"/>
      <c r="AO620" s="531"/>
      <c r="AP620" s="141"/>
      <c r="AQ620" s="141"/>
      <c r="AR620" s="552"/>
      <c r="AS620" s="552"/>
      <c r="AT620" s="531"/>
      <c r="AU620" s="593"/>
      <c r="AV620" s="923"/>
      <c r="AW620" s="846"/>
      <c r="AX620" s="115"/>
      <c r="AY620" s="5"/>
      <c r="AZ620" s="5"/>
      <c r="BA620" s="335"/>
      <c r="BC620" s="5"/>
      <c r="BD620" s="5"/>
      <c r="BE620" s="335"/>
      <c r="BG620" s="826"/>
      <c r="BH620" s="607"/>
    </row>
    <row r="621" spans="1:66" ht="12.75" customHeight="1" x14ac:dyDescent="0.25">
      <c r="A621" s="222"/>
      <c r="C621" s="116"/>
      <c r="D621" s="620"/>
      <c r="F621" s="117"/>
      <c r="G621" s="694"/>
      <c r="H621" s="878"/>
      <c r="I621" s="397"/>
      <c r="J621" s="380"/>
      <c r="K621" s="408"/>
      <c r="L621" s="738"/>
      <c r="M621" s="739"/>
      <c r="N621" s="931"/>
      <c r="O621" s="923"/>
      <c r="P621" s="923"/>
      <c r="Q621" s="641"/>
      <c r="R621" s="537"/>
      <c r="S621" s="537"/>
      <c r="T621" s="537"/>
      <c r="U621" s="537"/>
      <c r="V621" s="537"/>
      <c r="W621" s="531"/>
      <c r="X621" s="141"/>
      <c r="Y621" s="141"/>
      <c r="Z621" s="552"/>
      <c r="AA621" s="552"/>
      <c r="AB621" s="531"/>
      <c r="AC621" s="593"/>
      <c r="AD621" s="923"/>
      <c r="AE621" s="846"/>
      <c r="AF621" s="931"/>
      <c r="AG621" s="923"/>
      <c r="AH621" s="923"/>
      <c r="AI621" s="641"/>
      <c r="AJ621" s="537"/>
      <c r="AK621" s="537"/>
      <c r="AL621" s="537"/>
      <c r="AM621" s="537"/>
      <c r="AN621" s="537"/>
      <c r="AO621" s="531"/>
      <c r="AP621" s="141"/>
      <c r="AQ621" s="141"/>
      <c r="AR621" s="552"/>
      <c r="AS621" s="552"/>
      <c r="AT621" s="531"/>
      <c r="AU621" s="593"/>
      <c r="AV621" s="923"/>
      <c r="AW621" s="846"/>
      <c r="AX621" s="115"/>
      <c r="AY621" s="5"/>
      <c r="AZ621" s="5"/>
      <c r="BA621" s="335"/>
      <c r="BC621" s="5"/>
      <c r="BD621" s="5"/>
      <c r="BE621" s="335"/>
      <c r="BG621" s="826"/>
      <c r="BH621" s="607"/>
    </row>
    <row r="622" spans="1:66" s="4" customFormat="1" ht="35.1" customHeight="1" x14ac:dyDescent="0.25">
      <c r="A622" s="222" t="s">
        <v>39</v>
      </c>
      <c r="B622" s="30">
        <v>10</v>
      </c>
      <c r="C622" s="116" t="s">
        <v>196</v>
      </c>
      <c r="D622" s="620">
        <v>1000</v>
      </c>
      <c r="E622" s="32"/>
      <c r="F622" s="117">
        <v>20</v>
      </c>
      <c r="G622" s="700" t="s">
        <v>5613</v>
      </c>
      <c r="H622" s="878" t="str">
        <f t="shared" si="970"/>
        <v>122</v>
      </c>
      <c r="I622" s="397">
        <v>85111000</v>
      </c>
      <c r="J622" s="380" t="s">
        <v>4465</v>
      </c>
      <c r="K622" s="494" t="s">
        <v>4466</v>
      </c>
      <c r="L622" s="726">
        <v>0</v>
      </c>
      <c r="M622" s="727">
        <v>0</v>
      </c>
      <c r="N622" s="931"/>
      <c r="O622" s="530">
        <f t="shared" ref="O622:O640" si="982">IF(N622&gt;L622,"0 ",N622-L622)</f>
        <v>0</v>
      </c>
      <c r="P622" s="530">
        <f t="shared" ref="P622:P640" si="983">IF(N622&lt;L622,"0 ",N622-L622)</f>
        <v>0</v>
      </c>
      <c r="Q622" s="646"/>
      <c r="R622" s="536"/>
      <c r="S622" s="536"/>
      <c r="T622" s="536"/>
      <c r="U622" s="536"/>
      <c r="V622" s="536"/>
      <c r="W622" s="683" t="str">
        <f t="shared" ref="W622:W640" si="984">IF(SUM(Q622:V622)=X622,"OK",SUM(Q622:V622)-X622)</f>
        <v>OK</v>
      </c>
      <c r="X622" s="141"/>
      <c r="Y622" s="141"/>
      <c r="Z622" s="552"/>
      <c r="AA622" s="552"/>
      <c r="AB622" s="683" t="str">
        <f t="shared" ref="AB622:AB640" si="985">IF(SUM(Z622:AA622)=AC622,"OK",SUM(Z622:AA622)-AC622)</f>
        <v>OK</v>
      </c>
      <c r="AC622" s="593"/>
      <c r="AD622" s="530">
        <f t="shared" ref="AD622:AD640" si="986">X622+Y622+AC622</f>
        <v>0</v>
      </c>
      <c r="AE622" s="842">
        <f t="shared" ref="AE622:AE640" si="987">N622+AD622</f>
        <v>0</v>
      </c>
      <c r="AF622" s="931"/>
      <c r="AG622" s="530">
        <f t="shared" ref="AG622:AG640" si="988">IF(AF622&gt;M622,"0 ",AF622-M622)</f>
        <v>0</v>
      </c>
      <c r="AH622" s="530">
        <f t="shared" ref="AH622:AH640" si="989">IF(AF622&lt;M622,"0 ",AF622-M622)</f>
        <v>0</v>
      </c>
      <c r="AI622" s="641"/>
      <c r="AJ622" s="537"/>
      <c r="AK622" s="537"/>
      <c r="AL622" s="537"/>
      <c r="AM622" s="537"/>
      <c r="AN622" s="537"/>
      <c r="AO622" s="683" t="str">
        <f t="shared" ref="AO622:AO640" si="990">IF(SUM(AI622:AN622)=AP622,"OK",SUM(AI622:AN622)-AP622)</f>
        <v>OK</v>
      </c>
      <c r="AP622" s="141"/>
      <c r="AQ622" s="141"/>
      <c r="AR622" s="552"/>
      <c r="AS622" s="552"/>
      <c r="AT622" s="683" t="str">
        <f t="shared" ref="AT622:AT640" si="991">IF(SUM(AR622:AS622)=AU622,"OK",SUM(AR622:AS622)-AU622)</f>
        <v>OK</v>
      </c>
      <c r="AU622" s="593"/>
      <c r="AV622" s="530">
        <f t="shared" ref="AV622:AV640" si="992">AP622+AQ622+AU622</f>
        <v>0</v>
      </c>
      <c r="AW622" s="842">
        <f t="shared" ref="AW622:AW640" si="993">AF622+AV622</f>
        <v>0</v>
      </c>
      <c r="AX622" s="115">
        <f t="shared" ref="AX622:AX640" si="994">L622</f>
        <v>0</v>
      </c>
      <c r="AY622" s="5">
        <f t="shared" ref="AY622:AY640" si="995">AE622</f>
        <v>0</v>
      </c>
      <c r="AZ622" s="7">
        <f t="shared" ref="AZ622:AZ627" si="996">AY622-AX622</f>
        <v>0</v>
      </c>
      <c r="BA622" s="335" t="e">
        <f t="shared" ref="BA622:BA627" si="997">AZ622/AX622</f>
        <v>#DIV/0!</v>
      </c>
      <c r="BB622" s="23">
        <f t="shared" ref="BB622:BB640" si="998">M622</f>
        <v>0</v>
      </c>
      <c r="BC622" s="5">
        <f t="shared" ref="BC622:BC627" si="999">AW622</f>
        <v>0</v>
      </c>
      <c r="BD622" s="7">
        <f t="shared" ref="BD622:BD627" si="1000">BC622-BB622</f>
        <v>0</v>
      </c>
      <c r="BE622" s="335" t="e">
        <f t="shared" ref="BE622:BE627" si="1001">BD622/BB622</f>
        <v>#DIV/0!</v>
      </c>
      <c r="BF622" s="41"/>
      <c r="BG622" s="826" t="str">
        <f t="shared" ref="BG622:BG640" si="1002">RIGHT(LEFT(I622,3),2)&amp;"."&amp;RIGHT(LEFT(I622,5),2)</f>
        <v>51.11</v>
      </c>
      <c r="BH622" s="607" t="b">
        <f>COUNTIF('Codes SEC'!$B$2:$B$250,Ministres!BG622)&gt;0</f>
        <v>1</v>
      </c>
      <c r="BI622" s="41"/>
      <c r="BJ622" s="41"/>
      <c r="BK622" s="41"/>
      <c r="BL622" s="41"/>
      <c r="BM622" s="41"/>
      <c r="BN622" s="41"/>
    </row>
    <row r="623" spans="1:66" ht="35.1" customHeight="1" x14ac:dyDescent="0.25">
      <c r="A623" s="222" t="s">
        <v>39</v>
      </c>
      <c r="B623" s="583" t="s">
        <v>5018</v>
      </c>
      <c r="C623" s="120" t="s">
        <v>196</v>
      </c>
      <c r="D623" s="622">
        <v>1000</v>
      </c>
      <c r="E623" s="584"/>
      <c r="F623" s="120">
        <v>20</v>
      </c>
      <c r="G623" s="700" t="s">
        <v>5613</v>
      </c>
      <c r="H623" s="891" t="str">
        <f t="shared" si="970"/>
        <v>122</v>
      </c>
      <c r="I623" s="605">
        <v>85111000</v>
      </c>
      <c r="J623" s="689" t="s">
        <v>5118</v>
      </c>
      <c r="K623" s="424" t="s">
        <v>5119</v>
      </c>
      <c r="L623" s="733">
        <v>0</v>
      </c>
      <c r="M623" s="734">
        <v>0</v>
      </c>
      <c r="N623" s="931"/>
      <c r="O623" s="530">
        <f t="shared" si="982"/>
        <v>0</v>
      </c>
      <c r="P623" s="530">
        <f t="shared" si="983"/>
        <v>0</v>
      </c>
      <c r="Q623" s="646"/>
      <c r="R623" s="536"/>
      <c r="S623" s="536"/>
      <c r="T623" s="536"/>
      <c r="U623" s="536"/>
      <c r="V623" s="536"/>
      <c r="W623" s="683" t="str">
        <f t="shared" si="984"/>
        <v>OK</v>
      </c>
      <c r="X623" s="141"/>
      <c r="Y623" s="141"/>
      <c r="Z623" s="552"/>
      <c r="AA623" s="552"/>
      <c r="AB623" s="683" t="str">
        <f t="shared" si="985"/>
        <v>OK</v>
      </c>
      <c r="AC623" s="593"/>
      <c r="AD623" s="530">
        <f t="shared" si="986"/>
        <v>0</v>
      </c>
      <c r="AE623" s="842">
        <f t="shared" si="987"/>
        <v>0</v>
      </c>
      <c r="AF623" s="931"/>
      <c r="AG623" s="530">
        <f t="shared" si="988"/>
        <v>0</v>
      </c>
      <c r="AH623" s="530">
        <f t="shared" si="989"/>
        <v>0</v>
      </c>
      <c r="AI623" s="641"/>
      <c r="AJ623" s="537"/>
      <c r="AK623" s="537"/>
      <c r="AL623" s="537"/>
      <c r="AM623" s="537"/>
      <c r="AN623" s="537"/>
      <c r="AO623" s="683" t="str">
        <f t="shared" si="990"/>
        <v>OK</v>
      </c>
      <c r="AP623" s="141"/>
      <c r="AQ623" s="141"/>
      <c r="AR623" s="552"/>
      <c r="AS623" s="552"/>
      <c r="AT623" s="683" t="str">
        <f t="shared" si="991"/>
        <v>OK</v>
      </c>
      <c r="AU623" s="593"/>
      <c r="AV623" s="530">
        <f t="shared" si="992"/>
        <v>0</v>
      </c>
      <c r="AW623" s="842">
        <f t="shared" si="993"/>
        <v>0</v>
      </c>
      <c r="AX623" s="115">
        <f t="shared" si="994"/>
        <v>0</v>
      </c>
      <c r="AY623" s="5">
        <f t="shared" si="995"/>
        <v>0</v>
      </c>
      <c r="AZ623" s="7">
        <f t="shared" si="996"/>
        <v>0</v>
      </c>
      <c r="BA623" s="335" t="e">
        <f t="shared" si="997"/>
        <v>#DIV/0!</v>
      </c>
      <c r="BB623" s="23">
        <f t="shared" si="998"/>
        <v>0</v>
      </c>
      <c r="BC623" s="5">
        <f t="shared" si="999"/>
        <v>0</v>
      </c>
      <c r="BD623" s="7">
        <f t="shared" si="1000"/>
        <v>0</v>
      </c>
      <c r="BE623" s="335" t="e">
        <f t="shared" si="1001"/>
        <v>#DIV/0!</v>
      </c>
      <c r="BG623" s="826" t="str">
        <f t="shared" si="1002"/>
        <v>51.11</v>
      </c>
      <c r="BH623" s="607" t="b">
        <f>COUNTIF('Codes SEC'!$B$2:$B$250,Ministres!BG623)&gt;0</f>
        <v>1</v>
      </c>
    </row>
    <row r="624" spans="1:66" ht="35.1" customHeight="1" x14ac:dyDescent="0.25">
      <c r="A624" s="222" t="s">
        <v>39</v>
      </c>
      <c r="B624" s="112" t="s">
        <v>5018</v>
      </c>
      <c r="C624" s="120" t="s">
        <v>149</v>
      </c>
      <c r="D624" s="620">
        <v>1000</v>
      </c>
      <c r="E624" s="278"/>
      <c r="F624" s="116">
        <v>20</v>
      </c>
      <c r="G624" s="700" t="s">
        <v>5613</v>
      </c>
      <c r="H624" s="888" t="str">
        <f t="shared" si="970"/>
        <v>122</v>
      </c>
      <c r="I624" s="580">
        <v>85112000</v>
      </c>
      <c r="J624" s="689" t="s">
        <v>5367</v>
      </c>
      <c r="K624" s="411" t="s">
        <v>5368</v>
      </c>
      <c r="L624" s="733">
        <v>0</v>
      </c>
      <c r="M624" s="734">
        <v>0</v>
      </c>
      <c r="N624" s="931"/>
      <c r="O624" s="530">
        <f t="shared" si="982"/>
        <v>0</v>
      </c>
      <c r="P624" s="530">
        <f t="shared" si="983"/>
        <v>0</v>
      </c>
      <c r="Q624" s="646"/>
      <c r="R624" s="536"/>
      <c r="S624" s="536"/>
      <c r="T624" s="536"/>
      <c r="U624" s="536"/>
      <c r="V624" s="536"/>
      <c r="W624" s="683" t="str">
        <f t="shared" si="984"/>
        <v>OK</v>
      </c>
      <c r="X624" s="141"/>
      <c r="Y624" s="141"/>
      <c r="Z624" s="552"/>
      <c r="AA624" s="552"/>
      <c r="AB624" s="683" t="str">
        <f t="shared" si="985"/>
        <v>OK</v>
      </c>
      <c r="AC624" s="593"/>
      <c r="AD624" s="530">
        <f t="shared" si="986"/>
        <v>0</v>
      </c>
      <c r="AE624" s="842">
        <f t="shared" si="987"/>
        <v>0</v>
      </c>
      <c r="AF624" s="931"/>
      <c r="AG624" s="530">
        <f t="shared" si="988"/>
        <v>0</v>
      </c>
      <c r="AH624" s="530">
        <f t="shared" si="989"/>
        <v>0</v>
      </c>
      <c r="AI624" s="641"/>
      <c r="AJ624" s="537"/>
      <c r="AK624" s="537"/>
      <c r="AL624" s="537"/>
      <c r="AM624" s="537"/>
      <c r="AN624" s="537"/>
      <c r="AO624" s="683" t="str">
        <f t="shared" si="990"/>
        <v>OK</v>
      </c>
      <c r="AP624" s="141"/>
      <c r="AQ624" s="141"/>
      <c r="AR624" s="552"/>
      <c r="AS624" s="552"/>
      <c r="AT624" s="683" t="str">
        <f t="shared" si="991"/>
        <v>OK</v>
      </c>
      <c r="AU624" s="593"/>
      <c r="AV624" s="530">
        <f t="shared" si="992"/>
        <v>0</v>
      </c>
      <c r="AW624" s="842">
        <f t="shared" si="993"/>
        <v>0</v>
      </c>
      <c r="AX624" s="115">
        <f t="shared" si="994"/>
        <v>0</v>
      </c>
      <c r="AY624" s="5">
        <f t="shared" si="995"/>
        <v>0</v>
      </c>
      <c r="AZ624" s="7">
        <f t="shared" si="996"/>
        <v>0</v>
      </c>
      <c r="BA624" s="335" t="e">
        <f t="shared" si="997"/>
        <v>#DIV/0!</v>
      </c>
      <c r="BB624" s="23">
        <f t="shared" si="998"/>
        <v>0</v>
      </c>
      <c r="BC624" s="5">
        <f t="shared" si="999"/>
        <v>0</v>
      </c>
      <c r="BD624" s="7">
        <f t="shared" si="1000"/>
        <v>0</v>
      </c>
      <c r="BE624" s="335" t="e">
        <f t="shared" si="1001"/>
        <v>#DIV/0!</v>
      </c>
      <c r="BG624" s="826" t="str">
        <f t="shared" si="1002"/>
        <v>51.12</v>
      </c>
      <c r="BH624" s="607" t="b">
        <f>COUNTIF('Codes SEC'!$B$2:$B$250,Ministres!BG624)&gt;0</f>
        <v>1</v>
      </c>
    </row>
    <row r="625" spans="1:66" ht="35.1" customHeight="1" x14ac:dyDescent="0.25">
      <c r="A625" s="222" t="s">
        <v>39</v>
      </c>
      <c r="B625" s="583" t="s">
        <v>5018</v>
      </c>
      <c r="C625" s="120" t="s">
        <v>196</v>
      </c>
      <c r="D625" s="622">
        <v>1000</v>
      </c>
      <c r="E625" s="584"/>
      <c r="F625" s="120">
        <v>20</v>
      </c>
      <c r="G625" s="700" t="s">
        <v>5613</v>
      </c>
      <c r="H625" s="891" t="str">
        <f t="shared" si="970"/>
        <v>122</v>
      </c>
      <c r="I625" s="605">
        <v>85210000</v>
      </c>
      <c r="J625" s="689" t="s">
        <v>5120</v>
      </c>
      <c r="K625" s="424" t="s">
        <v>5121</v>
      </c>
      <c r="L625" s="733">
        <v>0</v>
      </c>
      <c r="M625" s="734">
        <v>0</v>
      </c>
      <c r="N625" s="931"/>
      <c r="O625" s="530">
        <f t="shared" si="982"/>
        <v>0</v>
      </c>
      <c r="P625" s="530">
        <f t="shared" si="983"/>
        <v>0</v>
      </c>
      <c r="Q625" s="646"/>
      <c r="R625" s="536"/>
      <c r="S625" s="536"/>
      <c r="T625" s="536"/>
      <c r="U625" s="536"/>
      <c r="V625" s="536"/>
      <c r="W625" s="683" t="str">
        <f t="shared" si="984"/>
        <v>OK</v>
      </c>
      <c r="X625" s="141"/>
      <c r="Y625" s="141"/>
      <c r="Z625" s="552"/>
      <c r="AA625" s="552"/>
      <c r="AB625" s="683" t="str">
        <f t="shared" si="985"/>
        <v>OK</v>
      </c>
      <c r="AC625" s="593"/>
      <c r="AD625" s="530">
        <f t="shared" si="986"/>
        <v>0</v>
      </c>
      <c r="AE625" s="842">
        <f t="shared" si="987"/>
        <v>0</v>
      </c>
      <c r="AF625" s="931"/>
      <c r="AG625" s="530">
        <f t="shared" si="988"/>
        <v>0</v>
      </c>
      <c r="AH625" s="530">
        <f t="shared" si="989"/>
        <v>0</v>
      </c>
      <c r="AI625" s="641"/>
      <c r="AJ625" s="537"/>
      <c r="AK625" s="537"/>
      <c r="AL625" s="537"/>
      <c r="AM625" s="537"/>
      <c r="AN625" s="537"/>
      <c r="AO625" s="683" t="str">
        <f t="shared" si="990"/>
        <v>OK</v>
      </c>
      <c r="AP625" s="141"/>
      <c r="AQ625" s="141"/>
      <c r="AR625" s="552"/>
      <c r="AS625" s="552"/>
      <c r="AT625" s="683" t="str">
        <f t="shared" si="991"/>
        <v>OK</v>
      </c>
      <c r="AU625" s="593"/>
      <c r="AV625" s="530">
        <f t="shared" si="992"/>
        <v>0</v>
      </c>
      <c r="AW625" s="842">
        <f t="shared" si="993"/>
        <v>0</v>
      </c>
      <c r="AX625" s="115">
        <f t="shared" si="994"/>
        <v>0</v>
      </c>
      <c r="AY625" s="5">
        <f t="shared" si="995"/>
        <v>0</v>
      </c>
      <c r="AZ625" s="7">
        <f t="shared" si="996"/>
        <v>0</v>
      </c>
      <c r="BA625" s="335" t="e">
        <f t="shared" si="997"/>
        <v>#DIV/0!</v>
      </c>
      <c r="BB625" s="23">
        <f t="shared" si="998"/>
        <v>0</v>
      </c>
      <c r="BC625" s="5">
        <f t="shared" si="999"/>
        <v>0</v>
      </c>
      <c r="BD625" s="7">
        <f t="shared" si="1000"/>
        <v>0</v>
      </c>
      <c r="BE625" s="335" t="e">
        <f t="shared" si="1001"/>
        <v>#DIV/0!</v>
      </c>
      <c r="BG625" s="826" t="str">
        <f t="shared" si="1002"/>
        <v>52.10</v>
      </c>
      <c r="BH625" s="607" t="b">
        <f>COUNTIF('Codes SEC'!$B$2:$B$250,Ministres!BG625)&gt;0</f>
        <v>1</v>
      </c>
    </row>
    <row r="626" spans="1:66" ht="35.1" customHeight="1" x14ac:dyDescent="0.25">
      <c r="A626" s="222" t="s">
        <v>39</v>
      </c>
      <c r="B626" s="112" t="s">
        <v>5018</v>
      </c>
      <c r="C626" s="116" t="s">
        <v>196</v>
      </c>
      <c r="D626" s="620">
        <v>1000</v>
      </c>
      <c r="E626" s="278"/>
      <c r="F626" s="116">
        <v>19</v>
      </c>
      <c r="G626" s="700" t="s">
        <v>5613</v>
      </c>
      <c r="H626" s="888" t="str">
        <f t="shared" si="970"/>
        <v>122</v>
      </c>
      <c r="I626" s="580">
        <v>85210000</v>
      </c>
      <c r="J626" s="689" t="s">
        <v>5835</v>
      </c>
      <c r="K626" s="411" t="s">
        <v>5836</v>
      </c>
      <c r="L626" s="733">
        <v>0</v>
      </c>
      <c r="M626" s="734">
        <v>0</v>
      </c>
      <c r="N626" s="931"/>
      <c r="O626" s="530">
        <f t="shared" si="982"/>
        <v>0</v>
      </c>
      <c r="P626" s="530">
        <f t="shared" si="983"/>
        <v>0</v>
      </c>
      <c r="Q626" s="646"/>
      <c r="R626" s="536"/>
      <c r="S626" s="536"/>
      <c r="T626" s="536"/>
      <c r="U626" s="536"/>
      <c r="V626" s="536"/>
      <c r="W626" s="683" t="str">
        <f t="shared" si="984"/>
        <v>OK</v>
      </c>
      <c r="X626" s="141"/>
      <c r="Y626" s="141"/>
      <c r="Z626" s="552"/>
      <c r="AA626" s="552"/>
      <c r="AB626" s="683" t="str">
        <f t="shared" si="985"/>
        <v>OK</v>
      </c>
      <c r="AC626" s="593"/>
      <c r="AD626" s="530">
        <f t="shared" si="986"/>
        <v>0</v>
      </c>
      <c r="AE626" s="842">
        <f t="shared" si="987"/>
        <v>0</v>
      </c>
      <c r="AF626" s="931"/>
      <c r="AG626" s="530">
        <f t="shared" si="988"/>
        <v>0</v>
      </c>
      <c r="AH626" s="530">
        <f t="shared" si="989"/>
        <v>0</v>
      </c>
      <c r="AI626" s="641"/>
      <c r="AJ626" s="537"/>
      <c r="AK626" s="537"/>
      <c r="AL626" s="537"/>
      <c r="AM626" s="537"/>
      <c r="AN626" s="537"/>
      <c r="AO626" s="683" t="str">
        <f t="shared" si="990"/>
        <v>OK</v>
      </c>
      <c r="AP626" s="141"/>
      <c r="AQ626" s="141"/>
      <c r="AR626" s="552"/>
      <c r="AS626" s="552"/>
      <c r="AT626" s="683" t="str">
        <f t="shared" si="991"/>
        <v>OK</v>
      </c>
      <c r="AU626" s="593"/>
      <c r="AV626" s="530">
        <f t="shared" si="992"/>
        <v>0</v>
      </c>
      <c r="AW626" s="842">
        <f t="shared" si="993"/>
        <v>0</v>
      </c>
      <c r="AX626" s="115">
        <f t="shared" si="994"/>
        <v>0</v>
      </c>
      <c r="AY626" s="5">
        <f t="shared" si="995"/>
        <v>0</v>
      </c>
      <c r="AZ626" s="7">
        <f t="shared" si="996"/>
        <v>0</v>
      </c>
      <c r="BA626" s="335" t="e">
        <f t="shared" si="997"/>
        <v>#DIV/0!</v>
      </c>
      <c r="BB626" s="23">
        <f t="shared" si="998"/>
        <v>0</v>
      </c>
      <c r="BC626" s="5">
        <f t="shared" si="999"/>
        <v>0</v>
      </c>
      <c r="BD626" s="7">
        <f t="shared" si="1000"/>
        <v>0</v>
      </c>
      <c r="BE626" s="335" t="e">
        <f t="shared" si="1001"/>
        <v>#DIV/0!</v>
      </c>
      <c r="BG626" s="826" t="str">
        <f t="shared" si="1002"/>
        <v>52.10</v>
      </c>
      <c r="BH626" s="607" t="b">
        <f>COUNTIF('Codes SEC'!$B$2:$B$250,Ministres!BG626)&gt;0</f>
        <v>1</v>
      </c>
    </row>
    <row r="627" spans="1:66" ht="35.1" customHeight="1" x14ac:dyDescent="0.25">
      <c r="A627" s="222" t="s">
        <v>39</v>
      </c>
      <c r="B627" s="30">
        <v>10</v>
      </c>
      <c r="C627" s="116" t="s">
        <v>196</v>
      </c>
      <c r="D627" s="620">
        <v>1000</v>
      </c>
      <c r="F627" s="117">
        <v>19</v>
      </c>
      <c r="G627" s="700" t="s">
        <v>5613</v>
      </c>
      <c r="H627" s="878" t="str">
        <f t="shared" si="970"/>
        <v>122</v>
      </c>
      <c r="I627" s="397">
        <v>86141000</v>
      </c>
      <c r="J627" s="380" t="s">
        <v>4150</v>
      </c>
      <c r="K627" s="408" t="s">
        <v>4151</v>
      </c>
      <c r="L627" s="733">
        <v>0</v>
      </c>
      <c r="M627" s="734">
        <v>0</v>
      </c>
      <c r="N627" s="931"/>
      <c r="O627" s="530">
        <f t="shared" si="982"/>
        <v>0</v>
      </c>
      <c r="P627" s="530">
        <f t="shared" si="983"/>
        <v>0</v>
      </c>
      <c r="Q627" s="646"/>
      <c r="R627" s="536"/>
      <c r="S627" s="536"/>
      <c r="T627" s="536"/>
      <c r="U627" s="536"/>
      <c r="V627" s="536"/>
      <c r="W627" s="683" t="str">
        <f t="shared" si="984"/>
        <v>OK</v>
      </c>
      <c r="X627" s="141"/>
      <c r="Y627" s="141"/>
      <c r="Z627" s="552"/>
      <c r="AA627" s="552"/>
      <c r="AB627" s="683" t="str">
        <f t="shared" si="985"/>
        <v>OK</v>
      </c>
      <c r="AC627" s="593"/>
      <c r="AD627" s="530">
        <f t="shared" si="986"/>
        <v>0</v>
      </c>
      <c r="AE627" s="842">
        <f t="shared" si="987"/>
        <v>0</v>
      </c>
      <c r="AF627" s="931"/>
      <c r="AG627" s="530">
        <f t="shared" si="988"/>
        <v>0</v>
      </c>
      <c r="AH627" s="530">
        <f t="shared" si="989"/>
        <v>0</v>
      </c>
      <c r="AI627" s="641"/>
      <c r="AJ627" s="537"/>
      <c r="AK627" s="537"/>
      <c r="AL627" s="537"/>
      <c r="AM627" s="537"/>
      <c r="AN627" s="537"/>
      <c r="AO627" s="683" t="str">
        <f t="shared" si="990"/>
        <v>OK</v>
      </c>
      <c r="AP627" s="141"/>
      <c r="AQ627" s="141"/>
      <c r="AR627" s="552"/>
      <c r="AS627" s="552"/>
      <c r="AT627" s="683" t="str">
        <f t="shared" si="991"/>
        <v>OK</v>
      </c>
      <c r="AU627" s="593"/>
      <c r="AV627" s="530">
        <f t="shared" si="992"/>
        <v>0</v>
      </c>
      <c r="AW627" s="842">
        <f t="shared" si="993"/>
        <v>0</v>
      </c>
      <c r="AX627" s="115">
        <f t="shared" si="994"/>
        <v>0</v>
      </c>
      <c r="AY627" s="5">
        <f t="shared" si="995"/>
        <v>0</v>
      </c>
      <c r="AZ627" s="7">
        <f t="shared" si="996"/>
        <v>0</v>
      </c>
      <c r="BA627" s="335" t="e">
        <f t="shared" si="997"/>
        <v>#DIV/0!</v>
      </c>
      <c r="BB627" s="23">
        <f t="shared" si="998"/>
        <v>0</v>
      </c>
      <c r="BC627" s="5">
        <f t="shared" si="999"/>
        <v>0</v>
      </c>
      <c r="BD627" s="7">
        <f t="shared" si="1000"/>
        <v>0</v>
      </c>
      <c r="BE627" s="335" t="e">
        <f t="shared" si="1001"/>
        <v>#DIV/0!</v>
      </c>
      <c r="BG627" s="826" t="str">
        <f t="shared" si="1002"/>
        <v>61.41</v>
      </c>
      <c r="BH627" s="607" t="b">
        <f>COUNTIF('Codes SEC'!$B$2:$B$250,Ministres!BG627)&gt;0</f>
        <v>1</v>
      </c>
    </row>
    <row r="628" spans="1:66" s="4" customFormat="1" ht="35.1" customHeight="1" x14ac:dyDescent="0.25">
      <c r="A628" s="222" t="s">
        <v>39</v>
      </c>
      <c r="B628" s="583">
        <v>10</v>
      </c>
      <c r="C628" s="120" t="s">
        <v>196</v>
      </c>
      <c r="D628" s="620">
        <v>1000</v>
      </c>
      <c r="E628" s="32"/>
      <c r="F628" s="117">
        <v>20</v>
      </c>
      <c r="G628" s="700" t="s">
        <v>5613</v>
      </c>
      <c r="H628" s="878" t="str">
        <f t="shared" si="970"/>
        <v>122</v>
      </c>
      <c r="I628" s="397">
        <v>86141000</v>
      </c>
      <c r="J628" s="380" t="s">
        <v>4596</v>
      </c>
      <c r="K628" s="494" t="s">
        <v>4597</v>
      </c>
      <c r="L628" s="726">
        <v>0</v>
      </c>
      <c r="M628" s="727">
        <v>0</v>
      </c>
      <c r="N628" s="931"/>
      <c r="O628" s="530">
        <f t="shared" si="982"/>
        <v>0</v>
      </c>
      <c r="P628" s="530">
        <f t="shared" si="983"/>
        <v>0</v>
      </c>
      <c r="Q628" s="646"/>
      <c r="R628" s="536"/>
      <c r="S628" s="536"/>
      <c r="T628" s="536"/>
      <c r="U628" s="536"/>
      <c r="V628" s="536"/>
      <c r="W628" s="683" t="str">
        <f t="shared" si="984"/>
        <v>OK</v>
      </c>
      <c r="X628" s="141"/>
      <c r="Y628" s="141"/>
      <c r="Z628" s="552"/>
      <c r="AA628" s="552"/>
      <c r="AB628" s="683" t="str">
        <f t="shared" si="985"/>
        <v>OK</v>
      </c>
      <c r="AC628" s="593"/>
      <c r="AD628" s="530">
        <f t="shared" si="986"/>
        <v>0</v>
      </c>
      <c r="AE628" s="842">
        <f t="shared" si="987"/>
        <v>0</v>
      </c>
      <c r="AF628" s="931"/>
      <c r="AG628" s="530">
        <f t="shared" si="988"/>
        <v>0</v>
      </c>
      <c r="AH628" s="530">
        <f t="shared" si="989"/>
        <v>0</v>
      </c>
      <c r="AI628" s="641"/>
      <c r="AJ628" s="537"/>
      <c r="AK628" s="537"/>
      <c r="AL628" s="537"/>
      <c r="AM628" s="537"/>
      <c r="AN628" s="537"/>
      <c r="AO628" s="683" t="str">
        <f t="shared" si="990"/>
        <v>OK</v>
      </c>
      <c r="AP628" s="141"/>
      <c r="AQ628" s="141"/>
      <c r="AR628" s="552"/>
      <c r="AS628" s="552"/>
      <c r="AT628" s="683" t="str">
        <f t="shared" si="991"/>
        <v>OK</v>
      </c>
      <c r="AU628" s="593"/>
      <c r="AV628" s="530">
        <f t="shared" si="992"/>
        <v>0</v>
      </c>
      <c r="AW628" s="842">
        <f t="shared" si="993"/>
        <v>0</v>
      </c>
      <c r="AX628" s="115">
        <f t="shared" si="994"/>
        <v>0</v>
      </c>
      <c r="AY628" s="5">
        <f t="shared" si="995"/>
        <v>0</v>
      </c>
      <c r="AZ628" s="7">
        <f t="shared" ref="AZ628:AZ639" si="1003">AY628-AX628</f>
        <v>0</v>
      </c>
      <c r="BA628" s="335" t="e">
        <f t="shared" ref="BA628:BA639" si="1004">AZ628/AX628</f>
        <v>#DIV/0!</v>
      </c>
      <c r="BB628" s="23">
        <f t="shared" si="998"/>
        <v>0</v>
      </c>
      <c r="BC628" s="5">
        <f t="shared" ref="BC628:BC639" si="1005">AW628</f>
        <v>0</v>
      </c>
      <c r="BD628" s="7">
        <f t="shared" ref="BD628:BD639" si="1006">BC628-BB628</f>
        <v>0</v>
      </c>
      <c r="BE628" s="335" t="e">
        <f t="shared" ref="BE628:BE639" si="1007">BD628/BB628</f>
        <v>#DIV/0!</v>
      </c>
      <c r="BF628" s="41"/>
      <c r="BG628" s="826" t="str">
        <f t="shared" si="1002"/>
        <v>61.41</v>
      </c>
      <c r="BH628" s="607" t="b">
        <f>COUNTIF('Codes SEC'!$B$2:$B$250,Ministres!BG628)&gt;0</f>
        <v>1</v>
      </c>
      <c r="BI628" s="41"/>
      <c r="BJ628" s="41"/>
      <c r="BK628" s="41"/>
      <c r="BL628" s="41"/>
      <c r="BM628" s="41"/>
      <c r="BN628" s="41"/>
    </row>
    <row r="629" spans="1:66" s="203" customFormat="1" ht="35.1" customHeight="1" x14ac:dyDescent="0.25">
      <c r="A629" s="21" t="s">
        <v>39</v>
      </c>
      <c r="B629" s="112" t="s">
        <v>5018</v>
      </c>
      <c r="C629" s="116" t="s">
        <v>196</v>
      </c>
      <c r="D629" s="620">
        <v>1000</v>
      </c>
      <c r="E629" s="278"/>
      <c r="F629" s="116">
        <v>20</v>
      </c>
      <c r="G629" s="700" t="s">
        <v>5613</v>
      </c>
      <c r="H629" s="878" t="str">
        <f t="shared" si="970"/>
        <v>122</v>
      </c>
      <c r="I629" s="397">
        <v>86141000</v>
      </c>
      <c r="J629" s="380" t="s">
        <v>4842</v>
      </c>
      <c r="K629" s="408" t="s">
        <v>4843</v>
      </c>
      <c r="L629" s="733">
        <v>0</v>
      </c>
      <c r="M629" s="734">
        <v>0</v>
      </c>
      <c r="N629" s="931"/>
      <c r="O629" s="530">
        <f t="shared" si="982"/>
        <v>0</v>
      </c>
      <c r="P629" s="530">
        <f t="shared" si="983"/>
        <v>0</v>
      </c>
      <c r="Q629" s="646"/>
      <c r="R629" s="536"/>
      <c r="S629" s="536"/>
      <c r="T629" s="536"/>
      <c r="U629" s="536"/>
      <c r="V629" s="536"/>
      <c r="W629" s="683" t="str">
        <f>IF(SUM(Q629:V629)=X629,"OK",SUM(Q629:V629)-X629)</f>
        <v>OK</v>
      </c>
      <c r="X629" s="141"/>
      <c r="Y629" s="141"/>
      <c r="Z629" s="552"/>
      <c r="AA629" s="552"/>
      <c r="AB629" s="683" t="str">
        <f>IF(SUM(Z629:AA629)=AC629,"OK",SUM(Z629:AA629)-AC629)</f>
        <v>OK</v>
      </c>
      <c r="AC629" s="593"/>
      <c r="AD629" s="530">
        <f t="shared" si="986"/>
        <v>0</v>
      </c>
      <c r="AE629" s="842">
        <f t="shared" si="987"/>
        <v>0</v>
      </c>
      <c r="AF629" s="931"/>
      <c r="AG629" s="530">
        <f t="shared" si="988"/>
        <v>0</v>
      </c>
      <c r="AH629" s="530">
        <f t="shared" si="989"/>
        <v>0</v>
      </c>
      <c r="AI629" s="641"/>
      <c r="AJ629" s="537"/>
      <c r="AK629" s="537"/>
      <c r="AL629" s="537"/>
      <c r="AM629" s="537"/>
      <c r="AN629" s="537"/>
      <c r="AO629" s="683" t="str">
        <f>IF(SUM(AI629:AN629)=AP629,"OK",SUM(AI629:AN629)-AP629)</f>
        <v>OK</v>
      </c>
      <c r="AP629" s="141"/>
      <c r="AQ629" s="141"/>
      <c r="AR629" s="552"/>
      <c r="AS629" s="552"/>
      <c r="AT629" s="683" t="str">
        <f>IF(SUM(AR629:AS629)=AU629,"OK",SUM(AR629:AS629)-AU629)</f>
        <v>OK</v>
      </c>
      <c r="AU629" s="593"/>
      <c r="AV629" s="530">
        <f t="shared" si="992"/>
        <v>0</v>
      </c>
      <c r="AW629" s="842">
        <f t="shared" si="993"/>
        <v>0</v>
      </c>
      <c r="AX629" s="115">
        <f t="shared" si="994"/>
        <v>0</v>
      </c>
      <c r="AY629" s="5">
        <f t="shared" si="995"/>
        <v>0</v>
      </c>
      <c r="AZ629" s="7">
        <f>AY629-AX629</f>
        <v>0</v>
      </c>
      <c r="BA629" s="335" t="e">
        <f>AZ629/AX629</f>
        <v>#DIV/0!</v>
      </c>
      <c r="BB629" s="23">
        <f t="shared" si="998"/>
        <v>0</v>
      </c>
      <c r="BC629" s="5">
        <f>AW629</f>
        <v>0</v>
      </c>
      <c r="BD629" s="7">
        <f>BC629-BB629</f>
        <v>0</v>
      </c>
      <c r="BE629" s="335" t="e">
        <f>BD629/BB629</f>
        <v>#DIV/0!</v>
      </c>
      <c r="BF629" s="667"/>
      <c r="BG629" s="826" t="str">
        <f t="shared" si="1002"/>
        <v>61.41</v>
      </c>
      <c r="BH629" s="668" t="b">
        <f>COUNTIF('Codes SEC'!$B$2:$B$250,Ministres!BG629)&gt;0</f>
        <v>1</v>
      </c>
      <c r="BI629" s="667"/>
      <c r="BJ629" s="667"/>
      <c r="BK629" s="667"/>
      <c r="BL629" s="667"/>
      <c r="BM629" s="667"/>
      <c r="BN629" s="667"/>
    </row>
    <row r="630" spans="1:66" s="4" customFormat="1" ht="35.1" customHeight="1" x14ac:dyDescent="0.25">
      <c r="A630" s="222" t="s">
        <v>39</v>
      </c>
      <c r="B630" s="583">
        <v>10</v>
      </c>
      <c r="C630" s="120" t="s">
        <v>196</v>
      </c>
      <c r="D630" s="620">
        <v>1000</v>
      </c>
      <c r="E630" s="32"/>
      <c r="F630" s="117">
        <v>19</v>
      </c>
      <c r="G630" s="700" t="s">
        <v>5613</v>
      </c>
      <c r="H630" s="878" t="str">
        <f t="shared" si="970"/>
        <v>122</v>
      </c>
      <c r="I630" s="397">
        <v>86141000</v>
      </c>
      <c r="J630" s="380" t="s">
        <v>4602</v>
      </c>
      <c r="K630" s="494" t="s">
        <v>4603</v>
      </c>
      <c r="L630" s="726">
        <v>0</v>
      </c>
      <c r="M630" s="727">
        <v>0</v>
      </c>
      <c r="N630" s="931"/>
      <c r="O630" s="530">
        <f t="shared" si="982"/>
        <v>0</v>
      </c>
      <c r="P630" s="530">
        <f t="shared" si="983"/>
        <v>0</v>
      </c>
      <c r="Q630" s="646"/>
      <c r="R630" s="536"/>
      <c r="S630" s="536"/>
      <c r="T630" s="536"/>
      <c r="U630" s="536"/>
      <c r="V630" s="536"/>
      <c r="W630" s="683" t="str">
        <f t="shared" si="984"/>
        <v>OK</v>
      </c>
      <c r="X630" s="141"/>
      <c r="Y630" s="141"/>
      <c r="Z630" s="552"/>
      <c r="AA630" s="552"/>
      <c r="AB630" s="683" t="str">
        <f t="shared" si="985"/>
        <v>OK</v>
      </c>
      <c r="AC630" s="593"/>
      <c r="AD630" s="530">
        <f t="shared" si="986"/>
        <v>0</v>
      </c>
      <c r="AE630" s="842">
        <f t="shared" si="987"/>
        <v>0</v>
      </c>
      <c r="AF630" s="931"/>
      <c r="AG630" s="530">
        <f t="shared" si="988"/>
        <v>0</v>
      </c>
      <c r="AH630" s="530">
        <f t="shared" si="989"/>
        <v>0</v>
      </c>
      <c r="AI630" s="641"/>
      <c r="AJ630" s="537"/>
      <c r="AK630" s="537"/>
      <c r="AL630" s="537"/>
      <c r="AM630" s="537"/>
      <c r="AN630" s="537"/>
      <c r="AO630" s="683" t="str">
        <f t="shared" si="990"/>
        <v>OK</v>
      </c>
      <c r="AP630" s="141"/>
      <c r="AQ630" s="141"/>
      <c r="AR630" s="552"/>
      <c r="AS630" s="552"/>
      <c r="AT630" s="683" t="str">
        <f t="shared" si="991"/>
        <v>OK</v>
      </c>
      <c r="AU630" s="593"/>
      <c r="AV630" s="530">
        <f t="shared" si="992"/>
        <v>0</v>
      </c>
      <c r="AW630" s="842">
        <f t="shared" si="993"/>
        <v>0</v>
      </c>
      <c r="AX630" s="115">
        <f t="shared" si="994"/>
        <v>0</v>
      </c>
      <c r="AY630" s="5">
        <f t="shared" si="995"/>
        <v>0</v>
      </c>
      <c r="AZ630" s="7">
        <f t="shared" si="1003"/>
        <v>0</v>
      </c>
      <c r="BA630" s="335" t="e">
        <f t="shared" si="1004"/>
        <v>#DIV/0!</v>
      </c>
      <c r="BB630" s="23">
        <f t="shared" si="998"/>
        <v>0</v>
      </c>
      <c r="BC630" s="5">
        <f t="shared" si="1005"/>
        <v>0</v>
      </c>
      <c r="BD630" s="7">
        <f t="shared" si="1006"/>
        <v>0</v>
      </c>
      <c r="BE630" s="335" t="e">
        <f t="shared" si="1007"/>
        <v>#DIV/0!</v>
      </c>
      <c r="BF630" s="41"/>
      <c r="BG630" s="826" t="str">
        <f t="shared" si="1002"/>
        <v>61.41</v>
      </c>
      <c r="BH630" s="607" t="b">
        <f>COUNTIF('Codes SEC'!$B$2:$B$250,Ministres!BG630)&gt;0</f>
        <v>1</v>
      </c>
      <c r="BI630" s="41"/>
      <c r="BJ630" s="41"/>
      <c r="BK630" s="41"/>
      <c r="BL630" s="41"/>
      <c r="BM630" s="41"/>
      <c r="BN630" s="41"/>
    </row>
    <row r="631" spans="1:66" ht="35.1" customHeight="1" x14ac:dyDescent="0.25">
      <c r="A631" s="222" t="s">
        <v>39</v>
      </c>
      <c r="B631" s="112" t="s">
        <v>5018</v>
      </c>
      <c r="C631" s="116" t="s">
        <v>196</v>
      </c>
      <c r="D631" s="620">
        <v>1000</v>
      </c>
      <c r="E631" s="278"/>
      <c r="F631" s="116">
        <v>20</v>
      </c>
      <c r="G631" s="700" t="s">
        <v>5613</v>
      </c>
      <c r="H631" s="888" t="str">
        <f t="shared" si="970"/>
        <v>122</v>
      </c>
      <c r="I631" s="580">
        <v>86141000</v>
      </c>
      <c r="J631" s="689" t="s">
        <v>5829</v>
      </c>
      <c r="K631" s="411" t="s">
        <v>5830</v>
      </c>
      <c r="L631" s="733">
        <v>0</v>
      </c>
      <c r="M631" s="734">
        <v>0</v>
      </c>
      <c r="N631" s="931"/>
      <c r="O631" s="530">
        <f t="shared" si="982"/>
        <v>0</v>
      </c>
      <c r="P631" s="530">
        <f t="shared" si="983"/>
        <v>0</v>
      </c>
      <c r="Q631" s="646"/>
      <c r="R631" s="536"/>
      <c r="S631" s="536"/>
      <c r="T631" s="536"/>
      <c r="U631" s="536"/>
      <c r="V631" s="536"/>
      <c r="W631" s="683" t="str">
        <f t="shared" si="984"/>
        <v>OK</v>
      </c>
      <c r="X631" s="141"/>
      <c r="Y631" s="141"/>
      <c r="Z631" s="552"/>
      <c r="AA631" s="552"/>
      <c r="AB631" s="683" t="str">
        <f t="shared" si="985"/>
        <v>OK</v>
      </c>
      <c r="AC631" s="593"/>
      <c r="AD631" s="530">
        <f t="shared" si="986"/>
        <v>0</v>
      </c>
      <c r="AE631" s="842">
        <f t="shared" si="987"/>
        <v>0</v>
      </c>
      <c r="AF631" s="931"/>
      <c r="AG631" s="530">
        <f t="shared" si="988"/>
        <v>0</v>
      </c>
      <c r="AH631" s="530">
        <f t="shared" si="989"/>
        <v>0</v>
      </c>
      <c r="AI631" s="641"/>
      <c r="AJ631" s="537"/>
      <c r="AK631" s="537"/>
      <c r="AL631" s="537"/>
      <c r="AM631" s="537"/>
      <c r="AN631" s="537"/>
      <c r="AO631" s="683" t="str">
        <f t="shared" si="990"/>
        <v>OK</v>
      </c>
      <c r="AP631" s="141"/>
      <c r="AQ631" s="141"/>
      <c r="AR631" s="552"/>
      <c r="AS631" s="552"/>
      <c r="AT631" s="683" t="str">
        <f t="shared" si="991"/>
        <v>OK</v>
      </c>
      <c r="AU631" s="593"/>
      <c r="AV631" s="530">
        <f t="shared" si="992"/>
        <v>0</v>
      </c>
      <c r="AW631" s="842">
        <f t="shared" si="993"/>
        <v>0</v>
      </c>
      <c r="AX631" s="115">
        <f t="shared" si="994"/>
        <v>0</v>
      </c>
      <c r="AY631" s="5">
        <f t="shared" si="995"/>
        <v>0</v>
      </c>
      <c r="AZ631" s="7">
        <f t="shared" ref="AZ631:AZ638" si="1008">AY631-AX631</f>
        <v>0</v>
      </c>
      <c r="BA631" s="335" t="e">
        <f t="shared" ref="BA631:BA638" si="1009">AZ631/AX631</f>
        <v>#DIV/0!</v>
      </c>
      <c r="BB631" s="23">
        <f t="shared" si="998"/>
        <v>0</v>
      </c>
      <c r="BC631" s="5">
        <f t="shared" ref="BC631:BC638" si="1010">AW631</f>
        <v>0</v>
      </c>
      <c r="BD631" s="7">
        <f t="shared" ref="BD631:BD638" si="1011">BC631-BB631</f>
        <v>0</v>
      </c>
      <c r="BE631" s="335" t="e">
        <f t="shared" ref="BE631:BE638" si="1012">BD631/BB631</f>
        <v>#DIV/0!</v>
      </c>
      <c r="BG631" s="826" t="str">
        <f t="shared" si="1002"/>
        <v>61.41</v>
      </c>
      <c r="BH631" s="607" t="b">
        <f>COUNTIF('Codes SEC'!$B$2:$B$250,Ministres!BG631)&gt;0</f>
        <v>1</v>
      </c>
    </row>
    <row r="632" spans="1:66" ht="35.1" customHeight="1" x14ac:dyDescent="0.25">
      <c r="A632" s="222" t="s">
        <v>39</v>
      </c>
      <c r="B632" s="583" t="s">
        <v>5018</v>
      </c>
      <c r="C632" s="120" t="s">
        <v>196</v>
      </c>
      <c r="D632" s="622">
        <v>1000</v>
      </c>
      <c r="E632" s="584"/>
      <c r="F632" s="120">
        <v>20</v>
      </c>
      <c r="G632" s="700" t="s">
        <v>5613</v>
      </c>
      <c r="H632" s="891" t="str">
        <f t="shared" si="970"/>
        <v>122</v>
      </c>
      <c r="I632" s="605">
        <v>86321000</v>
      </c>
      <c r="J632" s="689" t="s">
        <v>5124</v>
      </c>
      <c r="K632" s="424" t="s">
        <v>5125</v>
      </c>
      <c r="L632" s="733">
        <v>0</v>
      </c>
      <c r="M632" s="734">
        <v>0</v>
      </c>
      <c r="N632" s="931"/>
      <c r="O632" s="530">
        <f t="shared" si="982"/>
        <v>0</v>
      </c>
      <c r="P632" s="530">
        <f t="shared" si="983"/>
        <v>0</v>
      </c>
      <c r="Q632" s="646"/>
      <c r="R632" s="536"/>
      <c r="S632" s="536"/>
      <c r="T632" s="536"/>
      <c r="U632" s="536"/>
      <c r="V632" s="536"/>
      <c r="W632" s="683" t="str">
        <f>IF(SUM(Q632:V632)=X632,"OK",SUM(Q632:V632)-X632)</f>
        <v>OK</v>
      </c>
      <c r="X632" s="141"/>
      <c r="Y632" s="141"/>
      <c r="Z632" s="552"/>
      <c r="AA632" s="552"/>
      <c r="AB632" s="683" t="str">
        <f>IF(SUM(Z632:AA632)=AC632,"OK",SUM(Z632:AA632)-AC632)</f>
        <v>OK</v>
      </c>
      <c r="AC632" s="593"/>
      <c r="AD632" s="530">
        <f t="shared" si="986"/>
        <v>0</v>
      </c>
      <c r="AE632" s="842">
        <f t="shared" si="987"/>
        <v>0</v>
      </c>
      <c r="AF632" s="931"/>
      <c r="AG632" s="530">
        <f t="shared" si="988"/>
        <v>0</v>
      </c>
      <c r="AH632" s="530">
        <f t="shared" si="989"/>
        <v>0</v>
      </c>
      <c r="AI632" s="641"/>
      <c r="AJ632" s="537"/>
      <c r="AK632" s="537"/>
      <c r="AL632" s="537"/>
      <c r="AM632" s="537"/>
      <c r="AN632" s="537"/>
      <c r="AO632" s="683" t="str">
        <f>IF(SUM(AI632:AN632)=AP632,"OK",SUM(AI632:AN632)-AP632)</f>
        <v>OK</v>
      </c>
      <c r="AP632" s="141"/>
      <c r="AQ632" s="141"/>
      <c r="AR632" s="552"/>
      <c r="AS632" s="552"/>
      <c r="AT632" s="683" t="str">
        <f>IF(SUM(AR632:AS632)=AU632,"OK",SUM(AR632:AS632)-AU632)</f>
        <v>OK</v>
      </c>
      <c r="AU632" s="593"/>
      <c r="AV632" s="530">
        <f t="shared" si="992"/>
        <v>0</v>
      </c>
      <c r="AW632" s="842">
        <f t="shared" si="993"/>
        <v>0</v>
      </c>
      <c r="AX632" s="115">
        <f t="shared" si="994"/>
        <v>0</v>
      </c>
      <c r="AY632" s="5">
        <f t="shared" si="995"/>
        <v>0</v>
      </c>
      <c r="AZ632" s="7">
        <f t="shared" si="1008"/>
        <v>0</v>
      </c>
      <c r="BA632" s="335" t="e">
        <f t="shared" si="1009"/>
        <v>#DIV/0!</v>
      </c>
      <c r="BB632" s="23">
        <f t="shared" si="998"/>
        <v>0</v>
      </c>
      <c r="BC632" s="5">
        <f t="shared" si="1010"/>
        <v>0</v>
      </c>
      <c r="BD632" s="7">
        <f t="shared" si="1011"/>
        <v>0</v>
      </c>
      <c r="BE632" s="335" t="e">
        <f t="shared" si="1012"/>
        <v>#DIV/0!</v>
      </c>
      <c r="BG632" s="826" t="str">
        <f t="shared" si="1002"/>
        <v>63.21</v>
      </c>
      <c r="BH632" s="607" t="b">
        <f>COUNTIF('Codes SEC'!$B$2:$B$250,Ministres!BG632)&gt;0</f>
        <v>1</v>
      </c>
    </row>
    <row r="633" spans="1:66" ht="35.1" customHeight="1" x14ac:dyDescent="0.25">
      <c r="A633" s="222" t="s">
        <v>39</v>
      </c>
      <c r="B633" s="112" t="s">
        <v>5018</v>
      </c>
      <c r="C633" s="116" t="s">
        <v>196</v>
      </c>
      <c r="D633" s="620">
        <v>1000</v>
      </c>
      <c r="E633" s="278"/>
      <c r="F633" s="116">
        <v>19</v>
      </c>
      <c r="G633" s="700" t="s">
        <v>5613</v>
      </c>
      <c r="H633" s="888" t="str">
        <f t="shared" si="970"/>
        <v>122</v>
      </c>
      <c r="I633" s="580">
        <v>86321000</v>
      </c>
      <c r="J633" s="689" t="s">
        <v>5837</v>
      </c>
      <c r="K633" s="411" t="s">
        <v>5838</v>
      </c>
      <c r="L633" s="733">
        <v>0</v>
      </c>
      <c r="M633" s="734">
        <v>0</v>
      </c>
      <c r="N633" s="931"/>
      <c r="O633" s="530">
        <f t="shared" si="982"/>
        <v>0</v>
      </c>
      <c r="P633" s="530">
        <f t="shared" si="983"/>
        <v>0</v>
      </c>
      <c r="Q633" s="646"/>
      <c r="R633" s="536"/>
      <c r="S633" s="536"/>
      <c r="T633" s="536"/>
      <c r="U633" s="536"/>
      <c r="V633" s="536"/>
      <c r="W633" s="683" t="str">
        <f>IF(SUM(Q633:V633)=X633,"OK",SUM(Q633:V633)-X633)</f>
        <v>OK</v>
      </c>
      <c r="X633" s="141"/>
      <c r="Y633" s="141"/>
      <c r="Z633" s="552"/>
      <c r="AA633" s="552"/>
      <c r="AB633" s="683" t="str">
        <f>IF(SUM(Z633:AA633)=AC633,"OK",SUM(Z633:AA633)-AC633)</f>
        <v>OK</v>
      </c>
      <c r="AC633" s="593"/>
      <c r="AD633" s="530">
        <f t="shared" si="986"/>
        <v>0</v>
      </c>
      <c r="AE633" s="842">
        <f t="shared" si="987"/>
        <v>0</v>
      </c>
      <c r="AF633" s="931"/>
      <c r="AG633" s="530">
        <f t="shared" si="988"/>
        <v>0</v>
      </c>
      <c r="AH633" s="530">
        <f t="shared" si="989"/>
        <v>0</v>
      </c>
      <c r="AI633" s="641"/>
      <c r="AJ633" s="537"/>
      <c r="AK633" s="537"/>
      <c r="AL633" s="537"/>
      <c r="AM633" s="537"/>
      <c r="AN633" s="537"/>
      <c r="AO633" s="683" t="str">
        <f>IF(SUM(AI633:AN633)=AP633,"OK",SUM(AI633:AN633)-AP633)</f>
        <v>OK</v>
      </c>
      <c r="AP633" s="141"/>
      <c r="AQ633" s="141"/>
      <c r="AR633" s="552"/>
      <c r="AS633" s="552"/>
      <c r="AT633" s="683" t="str">
        <f>IF(SUM(AR633:AS633)=AU633,"OK",SUM(AR633:AS633)-AU633)</f>
        <v>OK</v>
      </c>
      <c r="AU633" s="593"/>
      <c r="AV633" s="530">
        <f t="shared" si="992"/>
        <v>0</v>
      </c>
      <c r="AW633" s="842">
        <f t="shared" si="993"/>
        <v>0</v>
      </c>
      <c r="AX633" s="115">
        <f t="shared" si="994"/>
        <v>0</v>
      </c>
      <c r="AY633" s="5">
        <f t="shared" si="995"/>
        <v>0</v>
      </c>
      <c r="AZ633" s="7">
        <f t="shared" si="1008"/>
        <v>0</v>
      </c>
      <c r="BA633" s="335" t="e">
        <f t="shared" si="1009"/>
        <v>#DIV/0!</v>
      </c>
      <c r="BB633" s="23">
        <f t="shared" si="998"/>
        <v>0</v>
      </c>
      <c r="BC633" s="5">
        <f t="shared" si="1010"/>
        <v>0</v>
      </c>
      <c r="BD633" s="7">
        <f t="shared" si="1011"/>
        <v>0</v>
      </c>
      <c r="BE633" s="335" t="e">
        <f t="shared" si="1012"/>
        <v>#DIV/0!</v>
      </c>
      <c r="BG633" s="826" t="str">
        <f t="shared" si="1002"/>
        <v>63.21</v>
      </c>
      <c r="BH633" s="607" t="b">
        <f>COUNTIF('Codes SEC'!$B$2:$B$250,Ministres!BG633)&gt;0</f>
        <v>1</v>
      </c>
    </row>
    <row r="634" spans="1:66" ht="35.1" customHeight="1" x14ac:dyDescent="0.25">
      <c r="A634" s="222" t="s">
        <v>39</v>
      </c>
      <c r="B634" s="583" t="s">
        <v>5018</v>
      </c>
      <c r="C634" s="120" t="s">
        <v>196</v>
      </c>
      <c r="D634" s="622">
        <v>1000</v>
      </c>
      <c r="E634" s="584"/>
      <c r="F634" s="120">
        <v>20</v>
      </c>
      <c r="G634" s="700" t="s">
        <v>5613</v>
      </c>
      <c r="H634" s="891" t="str">
        <f t="shared" si="970"/>
        <v>122</v>
      </c>
      <c r="I634" s="605">
        <v>86352000</v>
      </c>
      <c r="J634" s="689" t="s">
        <v>5122</v>
      </c>
      <c r="K634" s="424" t="s">
        <v>5123</v>
      </c>
      <c r="L634" s="733">
        <v>0</v>
      </c>
      <c r="M634" s="734">
        <v>0</v>
      </c>
      <c r="N634" s="931"/>
      <c r="O634" s="530">
        <f t="shared" si="982"/>
        <v>0</v>
      </c>
      <c r="P634" s="530">
        <f t="shared" si="983"/>
        <v>0</v>
      </c>
      <c r="Q634" s="646"/>
      <c r="R634" s="536"/>
      <c r="S634" s="536"/>
      <c r="T634" s="536"/>
      <c r="U634" s="536"/>
      <c r="V634" s="536"/>
      <c r="W634" s="683" t="str">
        <f t="shared" si="984"/>
        <v>OK</v>
      </c>
      <c r="X634" s="141"/>
      <c r="Y634" s="141"/>
      <c r="Z634" s="552"/>
      <c r="AA634" s="552"/>
      <c r="AB634" s="683" t="str">
        <f t="shared" si="985"/>
        <v>OK</v>
      </c>
      <c r="AC634" s="593"/>
      <c r="AD634" s="530">
        <f t="shared" si="986"/>
        <v>0</v>
      </c>
      <c r="AE634" s="842">
        <f t="shared" si="987"/>
        <v>0</v>
      </c>
      <c r="AF634" s="931"/>
      <c r="AG634" s="530">
        <f t="shared" si="988"/>
        <v>0</v>
      </c>
      <c r="AH634" s="530">
        <f t="shared" si="989"/>
        <v>0</v>
      </c>
      <c r="AI634" s="641"/>
      <c r="AJ634" s="537"/>
      <c r="AK634" s="537"/>
      <c r="AL634" s="537"/>
      <c r="AM634" s="537"/>
      <c r="AN634" s="537"/>
      <c r="AO634" s="683" t="str">
        <f t="shared" si="990"/>
        <v>OK</v>
      </c>
      <c r="AP634" s="141"/>
      <c r="AQ634" s="141"/>
      <c r="AR634" s="552"/>
      <c r="AS634" s="552"/>
      <c r="AT634" s="683" t="str">
        <f t="shared" si="991"/>
        <v>OK</v>
      </c>
      <c r="AU634" s="593"/>
      <c r="AV634" s="530">
        <f t="shared" si="992"/>
        <v>0</v>
      </c>
      <c r="AW634" s="842">
        <f t="shared" si="993"/>
        <v>0</v>
      </c>
      <c r="AX634" s="115">
        <f t="shared" si="994"/>
        <v>0</v>
      </c>
      <c r="AY634" s="5">
        <f t="shared" si="995"/>
        <v>0</v>
      </c>
      <c r="AZ634" s="7">
        <f t="shared" si="1008"/>
        <v>0</v>
      </c>
      <c r="BA634" s="335" t="e">
        <f t="shared" si="1009"/>
        <v>#DIV/0!</v>
      </c>
      <c r="BB634" s="23">
        <f t="shared" si="998"/>
        <v>0</v>
      </c>
      <c r="BC634" s="5">
        <f t="shared" si="1010"/>
        <v>0</v>
      </c>
      <c r="BD634" s="7">
        <f t="shared" si="1011"/>
        <v>0</v>
      </c>
      <c r="BE634" s="335" t="e">
        <f t="shared" si="1012"/>
        <v>#DIV/0!</v>
      </c>
      <c r="BG634" s="826" t="str">
        <f t="shared" si="1002"/>
        <v>63.52</v>
      </c>
      <c r="BH634" s="607" t="b">
        <f>COUNTIF('Codes SEC'!$B$2:$B$250,Ministres!BG634)&gt;0</f>
        <v>1</v>
      </c>
    </row>
    <row r="635" spans="1:66" ht="35.1" customHeight="1" x14ac:dyDescent="0.25">
      <c r="A635" s="222" t="s">
        <v>39</v>
      </c>
      <c r="B635" s="112" t="s">
        <v>5018</v>
      </c>
      <c r="C635" s="116" t="s">
        <v>196</v>
      </c>
      <c r="D635" s="620">
        <v>1000</v>
      </c>
      <c r="E635" s="278"/>
      <c r="F635" s="116">
        <v>19</v>
      </c>
      <c r="G635" s="700" t="s">
        <v>5613</v>
      </c>
      <c r="H635" s="888" t="str">
        <f t="shared" si="970"/>
        <v>122</v>
      </c>
      <c r="I635" s="580">
        <v>86352000</v>
      </c>
      <c r="J635" s="689" t="s">
        <v>5839</v>
      </c>
      <c r="K635" s="411" t="s">
        <v>5840</v>
      </c>
      <c r="L635" s="733">
        <v>0</v>
      </c>
      <c r="M635" s="734">
        <v>0</v>
      </c>
      <c r="N635" s="931"/>
      <c r="O635" s="530">
        <f t="shared" si="982"/>
        <v>0</v>
      </c>
      <c r="P635" s="530">
        <f t="shared" si="983"/>
        <v>0</v>
      </c>
      <c r="Q635" s="646"/>
      <c r="R635" s="536"/>
      <c r="S635" s="536"/>
      <c r="T635" s="536"/>
      <c r="U635" s="536"/>
      <c r="V635" s="536"/>
      <c r="W635" s="683" t="str">
        <f>IF(SUM(Q635:V635)=X635,"OK",SUM(Q635:V635)-X635)</f>
        <v>OK</v>
      </c>
      <c r="X635" s="141"/>
      <c r="Y635" s="141"/>
      <c r="Z635" s="552"/>
      <c r="AA635" s="552"/>
      <c r="AB635" s="683" t="str">
        <f>IF(SUM(Z635:AA635)=AC635,"OK",SUM(Z635:AA635)-AC635)</f>
        <v>OK</v>
      </c>
      <c r="AC635" s="593"/>
      <c r="AD635" s="530">
        <f t="shared" si="986"/>
        <v>0</v>
      </c>
      <c r="AE635" s="842">
        <f t="shared" si="987"/>
        <v>0</v>
      </c>
      <c r="AF635" s="931"/>
      <c r="AG635" s="530">
        <f t="shared" si="988"/>
        <v>0</v>
      </c>
      <c r="AH635" s="530">
        <f t="shared" si="989"/>
        <v>0</v>
      </c>
      <c r="AI635" s="641"/>
      <c r="AJ635" s="537"/>
      <c r="AK635" s="537"/>
      <c r="AL635" s="537"/>
      <c r="AM635" s="537"/>
      <c r="AN635" s="537"/>
      <c r="AO635" s="683" t="str">
        <f>IF(SUM(AI635:AN635)=AP635,"OK",SUM(AI635:AN635)-AP635)</f>
        <v>OK</v>
      </c>
      <c r="AP635" s="141"/>
      <c r="AQ635" s="141"/>
      <c r="AR635" s="552"/>
      <c r="AS635" s="552"/>
      <c r="AT635" s="683" t="str">
        <f>IF(SUM(AR635:AS635)=AU635,"OK",SUM(AR635:AS635)-AU635)</f>
        <v>OK</v>
      </c>
      <c r="AU635" s="593"/>
      <c r="AV635" s="530">
        <f t="shared" si="992"/>
        <v>0</v>
      </c>
      <c r="AW635" s="842">
        <f t="shared" si="993"/>
        <v>0</v>
      </c>
      <c r="AX635" s="115">
        <f t="shared" si="994"/>
        <v>0</v>
      </c>
      <c r="AY635" s="5">
        <f t="shared" si="995"/>
        <v>0</v>
      </c>
      <c r="AZ635" s="7">
        <f t="shared" si="1008"/>
        <v>0</v>
      </c>
      <c r="BA635" s="335" t="e">
        <f t="shared" si="1009"/>
        <v>#DIV/0!</v>
      </c>
      <c r="BB635" s="23">
        <f t="shared" si="998"/>
        <v>0</v>
      </c>
      <c r="BC635" s="5">
        <f t="shared" si="1010"/>
        <v>0</v>
      </c>
      <c r="BD635" s="7">
        <f t="shared" si="1011"/>
        <v>0</v>
      </c>
      <c r="BE635" s="335" t="e">
        <f t="shared" si="1012"/>
        <v>#DIV/0!</v>
      </c>
      <c r="BG635" s="826" t="str">
        <f t="shared" si="1002"/>
        <v>63.52</v>
      </c>
      <c r="BH635" s="607" t="b">
        <f>COUNTIF('Codes SEC'!$B$2:$B$250,Ministres!BG635)&gt;0</f>
        <v>1</v>
      </c>
    </row>
    <row r="636" spans="1:66" s="4" customFormat="1" ht="35.1" customHeight="1" x14ac:dyDescent="0.25">
      <c r="A636" s="222" t="s">
        <v>39</v>
      </c>
      <c r="B636" s="583">
        <v>10</v>
      </c>
      <c r="C636" s="120" t="s">
        <v>196</v>
      </c>
      <c r="D636" s="620">
        <v>1000</v>
      </c>
      <c r="E636" s="32"/>
      <c r="F636" s="117">
        <v>20</v>
      </c>
      <c r="G636" s="700" t="s">
        <v>5613</v>
      </c>
      <c r="H636" s="878" t="str">
        <f t="shared" si="970"/>
        <v>122</v>
      </c>
      <c r="I636" s="397">
        <v>86353000</v>
      </c>
      <c r="J636" s="380" t="s">
        <v>4598</v>
      </c>
      <c r="K636" s="494" t="s">
        <v>4599</v>
      </c>
      <c r="L636" s="726">
        <v>0</v>
      </c>
      <c r="M636" s="727">
        <v>0</v>
      </c>
      <c r="N636" s="931"/>
      <c r="O636" s="530">
        <f t="shared" si="982"/>
        <v>0</v>
      </c>
      <c r="P636" s="530">
        <f t="shared" si="983"/>
        <v>0</v>
      </c>
      <c r="Q636" s="646"/>
      <c r="R636" s="536"/>
      <c r="S636" s="536"/>
      <c r="T636" s="536"/>
      <c r="U636" s="536"/>
      <c r="V636" s="536"/>
      <c r="W636" s="683" t="str">
        <f>IF(SUM(Q636:V636)=X636,"OK",SUM(Q636:V636)-X636)</f>
        <v>OK</v>
      </c>
      <c r="X636" s="141"/>
      <c r="Y636" s="141"/>
      <c r="Z636" s="552"/>
      <c r="AA636" s="552"/>
      <c r="AB636" s="683" t="str">
        <f>IF(SUM(Z636:AA636)=AC636,"OK",SUM(Z636:AA636)-AC636)</f>
        <v>OK</v>
      </c>
      <c r="AC636" s="593"/>
      <c r="AD636" s="530">
        <f t="shared" si="986"/>
        <v>0</v>
      </c>
      <c r="AE636" s="842">
        <f t="shared" si="987"/>
        <v>0</v>
      </c>
      <c r="AF636" s="931"/>
      <c r="AG636" s="530">
        <f t="shared" si="988"/>
        <v>0</v>
      </c>
      <c r="AH636" s="530">
        <f t="shared" si="989"/>
        <v>0</v>
      </c>
      <c r="AI636" s="641"/>
      <c r="AJ636" s="537"/>
      <c r="AK636" s="537"/>
      <c r="AL636" s="537"/>
      <c r="AM636" s="537"/>
      <c r="AN636" s="537"/>
      <c r="AO636" s="683" t="str">
        <f>IF(SUM(AI636:AN636)=AP636,"OK",SUM(AI636:AN636)-AP636)</f>
        <v>OK</v>
      </c>
      <c r="AP636" s="141"/>
      <c r="AQ636" s="141"/>
      <c r="AR636" s="552"/>
      <c r="AS636" s="552"/>
      <c r="AT636" s="683" t="str">
        <f>IF(SUM(AR636:AS636)=AU636,"OK",SUM(AR636:AS636)-AU636)</f>
        <v>OK</v>
      </c>
      <c r="AU636" s="593"/>
      <c r="AV636" s="530">
        <f t="shared" si="992"/>
        <v>0</v>
      </c>
      <c r="AW636" s="842">
        <f t="shared" si="993"/>
        <v>0</v>
      </c>
      <c r="AX636" s="115">
        <f t="shared" si="994"/>
        <v>0</v>
      </c>
      <c r="AY636" s="5">
        <f t="shared" si="995"/>
        <v>0</v>
      </c>
      <c r="AZ636" s="7">
        <f t="shared" si="1008"/>
        <v>0</v>
      </c>
      <c r="BA636" s="335" t="e">
        <f t="shared" si="1009"/>
        <v>#DIV/0!</v>
      </c>
      <c r="BB636" s="23">
        <f t="shared" si="998"/>
        <v>0</v>
      </c>
      <c r="BC636" s="5">
        <f t="shared" si="1010"/>
        <v>0</v>
      </c>
      <c r="BD636" s="7">
        <f t="shared" si="1011"/>
        <v>0</v>
      </c>
      <c r="BE636" s="335" t="e">
        <f t="shared" si="1012"/>
        <v>#DIV/0!</v>
      </c>
      <c r="BF636" s="41"/>
      <c r="BG636" s="826" t="str">
        <f t="shared" si="1002"/>
        <v>63.53</v>
      </c>
      <c r="BH636" s="607" t="b">
        <f>COUNTIF('Codes SEC'!$B$2:$B$250,Ministres!BG636)&gt;0</f>
        <v>1</v>
      </c>
      <c r="BI636" s="41"/>
      <c r="BJ636" s="41"/>
      <c r="BK636" s="41"/>
      <c r="BL636" s="41"/>
      <c r="BM636" s="41"/>
      <c r="BN636" s="41"/>
    </row>
    <row r="637" spans="1:66" ht="35.1" customHeight="1" x14ac:dyDescent="0.25">
      <c r="A637" s="222" t="s">
        <v>39</v>
      </c>
      <c r="B637" s="112" t="s">
        <v>5018</v>
      </c>
      <c r="C637" s="116" t="s">
        <v>196</v>
      </c>
      <c r="D637" s="620">
        <v>1000</v>
      </c>
      <c r="E637" s="278"/>
      <c r="F637" s="116">
        <v>19</v>
      </c>
      <c r="G637" s="700" t="s">
        <v>5613</v>
      </c>
      <c r="H637" s="888" t="str">
        <f t="shared" si="970"/>
        <v>122</v>
      </c>
      <c r="I637" s="580">
        <v>86359000</v>
      </c>
      <c r="J637" s="689" t="s">
        <v>5833</v>
      </c>
      <c r="K637" s="411" t="s">
        <v>5834</v>
      </c>
      <c r="L637" s="733">
        <v>0</v>
      </c>
      <c r="M637" s="734">
        <v>0</v>
      </c>
      <c r="N637" s="931"/>
      <c r="O637" s="530">
        <f t="shared" si="982"/>
        <v>0</v>
      </c>
      <c r="P637" s="530">
        <f t="shared" si="983"/>
        <v>0</v>
      </c>
      <c r="Q637" s="646"/>
      <c r="R637" s="536"/>
      <c r="S637" s="536"/>
      <c r="T637" s="536"/>
      <c r="U637" s="536"/>
      <c r="V637" s="536"/>
      <c r="W637" s="683" t="str">
        <f t="shared" si="984"/>
        <v>OK</v>
      </c>
      <c r="X637" s="141"/>
      <c r="Y637" s="141"/>
      <c r="Z637" s="552"/>
      <c r="AA637" s="552"/>
      <c r="AB637" s="683" t="str">
        <f t="shared" si="985"/>
        <v>OK</v>
      </c>
      <c r="AC637" s="593"/>
      <c r="AD637" s="530">
        <f t="shared" si="986"/>
        <v>0</v>
      </c>
      <c r="AE637" s="842">
        <f t="shared" si="987"/>
        <v>0</v>
      </c>
      <c r="AF637" s="931"/>
      <c r="AG637" s="530">
        <f t="shared" si="988"/>
        <v>0</v>
      </c>
      <c r="AH637" s="530">
        <f t="shared" si="989"/>
        <v>0</v>
      </c>
      <c r="AI637" s="641"/>
      <c r="AJ637" s="537"/>
      <c r="AK637" s="537"/>
      <c r="AL637" s="537"/>
      <c r="AM637" s="537"/>
      <c r="AN637" s="537"/>
      <c r="AO637" s="683" t="str">
        <f t="shared" si="990"/>
        <v>OK</v>
      </c>
      <c r="AP637" s="141"/>
      <c r="AQ637" s="141"/>
      <c r="AR637" s="552"/>
      <c r="AS637" s="552"/>
      <c r="AT637" s="683" t="str">
        <f t="shared" si="991"/>
        <v>OK</v>
      </c>
      <c r="AU637" s="593"/>
      <c r="AV637" s="530">
        <f t="shared" si="992"/>
        <v>0</v>
      </c>
      <c r="AW637" s="842">
        <f t="shared" si="993"/>
        <v>0</v>
      </c>
      <c r="AX637" s="115">
        <f t="shared" si="994"/>
        <v>0</v>
      </c>
      <c r="AY637" s="5">
        <f t="shared" si="995"/>
        <v>0</v>
      </c>
      <c r="AZ637" s="7">
        <f t="shared" si="1008"/>
        <v>0</v>
      </c>
      <c r="BA637" s="335" t="e">
        <f t="shared" si="1009"/>
        <v>#DIV/0!</v>
      </c>
      <c r="BB637" s="23">
        <f t="shared" si="998"/>
        <v>0</v>
      </c>
      <c r="BC637" s="5">
        <f t="shared" si="1010"/>
        <v>0</v>
      </c>
      <c r="BD637" s="7">
        <f t="shared" si="1011"/>
        <v>0</v>
      </c>
      <c r="BE637" s="335" t="e">
        <f t="shared" si="1012"/>
        <v>#DIV/0!</v>
      </c>
      <c r="BG637" s="826" t="str">
        <f t="shared" si="1002"/>
        <v>63.59</v>
      </c>
      <c r="BH637" s="607" t="b">
        <f>COUNTIF('Codes SEC'!$B$2:$B$250,Ministres!BG637)&gt;0</f>
        <v>1</v>
      </c>
    </row>
    <row r="638" spans="1:66" s="203" customFormat="1" ht="35.1" customHeight="1" x14ac:dyDescent="0.25">
      <c r="A638" s="21" t="s">
        <v>39</v>
      </c>
      <c r="B638" s="112" t="s">
        <v>5018</v>
      </c>
      <c r="C638" s="116" t="s">
        <v>196</v>
      </c>
      <c r="D638" s="620">
        <v>1000</v>
      </c>
      <c r="E638" s="278"/>
      <c r="F638" s="116">
        <v>20</v>
      </c>
      <c r="G638" s="700" t="s">
        <v>5613</v>
      </c>
      <c r="H638" s="878" t="str">
        <f t="shared" si="970"/>
        <v>122</v>
      </c>
      <c r="I638" s="397">
        <v>86524000</v>
      </c>
      <c r="J638" s="380" t="s">
        <v>4844</v>
      </c>
      <c r="K638" s="408" t="s">
        <v>4845</v>
      </c>
      <c r="L638" s="733">
        <v>0</v>
      </c>
      <c r="M638" s="734">
        <v>0</v>
      </c>
      <c r="N638" s="931"/>
      <c r="O638" s="530">
        <f t="shared" si="982"/>
        <v>0</v>
      </c>
      <c r="P638" s="530">
        <f t="shared" si="983"/>
        <v>0</v>
      </c>
      <c r="Q638" s="646"/>
      <c r="R638" s="536"/>
      <c r="S638" s="536"/>
      <c r="T638" s="536"/>
      <c r="U638" s="536"/>
      <c r="V638" s="536"/>
      <c r="W638" s="683" t="str">
        <f>IF(SUM(Q638:V638)=X638,"OK",SUM(Q638:V638)-X638)</f>
        <v>OK</v>
      </c>
      <c r="X638" s="141"/>
      <c r="Y638" s="141"/>
      <c r="Z638" s="552"/>
      <c r="AA638" s="552"/>
      <c r="AB638" s="683" t="str">
        <f>IF(SUM(Z638:AA638)=AC638,"OK",SUM(Z638:AA638)-AC638)</f>
        <v>OK</v>
      </c>
      <c r="AC638" s="593"/>
      <c r="AD638" s="530">
        <f t="shared" si="986"/>
        <v>0</v>
      </c>
      <c r="AE638" s="842">
        <f t="shared" si="987"/>
        <v>0</v>
      </c>
      <c r="AF638" s="931"/>
      <c r="AG638" s="530">
        <f t="shared" si="988"/>
        <v>0</v>
      </c>
      <c r="AH638" s="530">
        <f t="shared" si="989"/>
        <v>0</v>
      </c>
      <c r="AI638" s="641"/>
      <c r="AJ638" s="537"/>
      <c r="AK638" s="537"/>
      <c r="AL638" s="537"/>
      <c r="AM638" s="537"/>
      <c r="AN638" s="537"/>
      <c r="AO638" s="683" t="str">
        <f>IF(SUM(AI638:AN638)=AP638,"OK",SUM(AI638:AN638)-AP638)</f>
        <v>OK</v>
      </c>
      <c r="AP638" s="141"/>
      <c r="AQ638" s="141"/>
      <c r="AR638" s="552"/>
      <c r="AS638" s="552"/>
      <c r="AT638" s="683" t="str">
        <f>IF(SUM(AR638:AS638)=AU638,"OK",SUM(AR638:AS638)-AU638)</f>
        <v>OK</v>
      </c>
      <c r="AU638" s="593"/>
      <c r="AV638" s="530">
        <f t="shared" si="992"/>
        <v>0</v>
      </c>
      <c r="AW638" s="842">
        <f t="shared" si="993"/>
        <v>0</v>
      </c>
      <c r="AX638" s="115">
        <f t="shared" si="994"/>
        <v>0</v>
      </c>
      <c r="AY638" s="5">
        <f t="shared" si="995"/>
        <v>0</v>
      </c>
      <c r="AZ638" s="7">
        <f t="shared" si="1008"/>
        <v>0</v>
      </c>
      <c r="BA638" s="335" t="e">
        <f t="shared" si="1009"/>
        <v>#DIV/0!</v>
      </c>
      <c r="BB638" s="23">
        <f t="shared" si="998"/>
        <v>0</v>
      </c>
      <c r="BC638" s="5">
        <f t="shared" si="1010"/>
        <v>0</v>
      </c>
      <c r="BD638" s="7">
        <f t="shared" si="1011"/>
        <v>0</v>
      </c>
      <c r="BE638" s="335" t="e">
        <f t="shared" si="1012"/>
        <v>#DIV/0!</v>
      </c>
      <c r="BF638" s="667"/>
      <c r="BG638" s="826" t="str">
        <f t="shared" si="1002"/>
        <v>65.24</v>
      </c>
      <c r="BH638" s="668" t="b">
        <f>COUNTIF('Codes SEC'!$B$2:$B$250,Ministres!BG638)&gt;0</f>
        <v>1</v>
      </c>
      <c r="BI638" s="667"/>
      <c r="BJ638" s="667"/>
      <c r="BK638" s="667"/>
      <c r="BL638" s="667"/>
      <c r="BM638" s="667"/>
      <c r="BN638" s="667"/>
    </row>
    <row r="639" spans="1:66" s="4" customFormat="1" ht="35.1" customHeight="1" x14ac:dyDescent="0.25">
      <c r="A639" s="222" t="s">
        <v>39</v>
      </c>
      <c r="B639" s="583">
        <v>10</v>
      </c>
      <c r="C639" s="120" t="s">
        <v>196</v>
      </c>
      <c r="D639" s="620">
        <v>1000</v>
      </c>
      <c r="E639" s="32"/>
      <c r="F639" s="117">
        <v>19</v>
      </c>
      <c r="G639" s="700" t="s">
        <v>5613</v>
      </c>
      <c r="H639" s="878" t="str">
        <f t="shared" si="970"/>
        <v>122</v>
      </c>
      <c r="I639" s="397">
        <v>86550000</v>
      </c>
      <c r="J639" s="380" t="s">
        <v>4600</v>
      </c>
      <c r="K639" s="494" t="s">
        <v>4601</v>
      </c>
      <c r="L639" s="726">
        <v>0</v>
      </c>
      <c r="M639" s="727">
        <v>0</v>
      </c>
      <c r="N639" s="931"/>
      <c r="O639" s="530">
        <f t="shared" si="982"/>
        <v>0</v>
      </c>
      <c r="P639" s="530">
        <f t="shared" si="983"/>
        <v>0</v>
      </c>
      <c r="Q639" s="646"/>
      <c r="R639" s="536"/>
      <c r="S639" s="536"/>
      <c r="T639" s="536"/>
      <c r="U639" s="536"/>
      <c r="V639" s="536"/>
      <c r="W639" s="683" t="str">
        <f t="shared" si="984"/>
        <v>OK</v>
      </c>
      <c r="X639" s="141"/>
      <c r="Y639" s="141"/>
      <c r="Z639" s="552"/>
      <c r="AA639" s="552"/>
      <c r="AB639" s="683" t="str">
        <f t="shared" si="985"/>
        <v>OK</v>
      </c>
      <c r="AC639" s="593"/>
      <c r="AD639" s="530">
        <f t="shared" si="986"/>
        <v>0</v>
      </c>
      <c r="AE639" s="842">
        <f t="shared" si="987"/>
        <v>0</v>
      </c>
      <c r="AF639" s="931"/>
      <c r="AG639" s="530">
        <f t="shared" si="988"/>
        <v>0</v>
      </c>
      <c r="AH639" s="530">
        <f t="shared" si="989"/>
        <v>0</v>
      </c>
      <c r="AI639" s="641"/>
      <c r="AJ639" s="537"/>
      <c r="AK639" s="537"/>
      <c r="AL639" s="537"/>
      <c r="AM639" s="537"/>
      <c r="AN639" s="537"/>
      <c r="AO639" s="683" t="str">
        <f t="shared" si="990"/>
        <v>OK</v>
      </c>
      <c r="AP639" s="141"/>
      <c r="AQ639" s="141"/>
      <c r="AR639" s="552"/>
      <c r="AS639" s="552"/>
      <c r="AT639" s="683" t="str">
        <f t="shared" si="991"/>
        <v>OK</v>
      </c>
      <c r="AU639" s="593"/>
      <c r="AV639" s="530">
        <f t="shared" si="992"/>
        <v>0</v>
      </c>
      <c r="AW639" s="842">
        <f t="shared" si="993"/>
        <v>0</v>
      </c>
      <c r="AX639" s="115">
        <f t="shared" si="994"/>
        <v>0</v>
      </c>
      <c r="AY639" s="5">
        <f t="shared" si="995"/>
        <v>0</v>
      </c>
      <c r="AZ639" s="7">
        <f t="shared" si="1003"/>
        <v>0</v>
      </c>
      <c r="BA639" s="335" t="e">
        <f t="shared" si="1004"/>
        <v>#DIV/0!</v>
      </c>
      <c r="BB639" s="23">
        <f t="shared" si="998"/>
        <v>0</v>
      </c>
      <c r="BC639" s="5">
        <f t="shared" si="1005"/>
        <v>0</v>
      </c>
      <c r="BD639" s="7">
        <f t="shared" si="1006"/>
        <v>0</v>
      </c>
      <c r="BE639" s="335" t="e">
        <f t="shared" si="1007"/>
        <v>#DIV/0!</v>
      </c>
      <c r="BF639" s="41"/>
      <c r="BG639" s="826" t="str">
        <f t="shared" si="1002"/>
        <v>65.50</v>
      </c>
      <c r="BH639" s="607" t="b">
        <f>COUNTIF('Codes SEC'!$B$2:$B$250,Ministres!BG639)&gt;0</f>
        <v>1</v>
      </c>
      <c r="BI639" s="41"/>
      <c r="BJ639" s="41"/>
      <c r="BK639" s="41"/>
      <c r="BL639" s="41"/>
      <c r="BM639" s="41"/>
      <c r="BN639" s="41"/>
    </row>
    <row r="640" spans="1:66" ht="35.1" customHeight="1" x14ac:dyDescent="0.25">
      <c r="A640" s="222" t="s">
        <v>39</v>
      </c>
      <c r="B640" s="583" t="s">
        <v>5018</v>
      </c>
      <c r="C640" s="120" t="s">
        <v>149</v>
      </c>
      <c r="D640" s="622">
        <v>1000</v>
      </c>
      <c r="E640" s="584"/>
      <c r="F640" s="120">
        <v>19</v>
      </c>
      <c r="G640" s="700" t="s">
        <v>5613</v>
      </c>
      <c r="H640" s="891" t="str">
        <f t="shared" si="970"/>
        <v>122</v>
      </c>
      <c r="I640" s="605">
        <v>87422000</v>
      </c>
      <c r="J640" s="689" t="s">
        <v>5609</v>
      </c>
      <c r="K640" s="424" t="s">
        <v>5610</v>
      </c>
      <c r="L640" s="733">
        <v>0</v>
      </c>
      <c r="M640" s="734">
        <v>0</v>
      </c>
      <c r="N640" s="931"/>
      <c r="O640" s="530">
        <f t="shared" si="982"/>
        <v>0</v>
      </c>
      <c r="P640" s="530">
        <f t="shared" si="983"/>
        <v>0</v>
      </c>
      <c r="Q640" s="646"/>
      <c r="R640" s="536"/>
      <c r="S640" s="536"/>
      <c r="T640" s="536"/>
      <c r="U640" s="536"/>
      <c r="V640" s="536"/>
      <c r="W640" s="683" t="str">
        <f t="shared" si="984"/>
        <v>OK</v>
      </c>
      <c r="X640" s="141"/>
      <c r="Y640" s="141"/>
      <c r="Z640" s="552"/>
      <c r="AA640" s="552"/>
      <c r="AB640" s="683" t="str">
        <f t="shared" si="985"/>
        <v>OK</v>
      </c>
      <c r="AC640" s="593"/>
      <c r="AD640" s="530">
        <f t="shared" si="986"/>
        <v>0</v>
      </c>
      <c r="AE640" s="842">
        <f t="shared" si="987"/>
        <v>0</v>
      </c>
      <c r="AF640" s="931"/>
      <c r="AG640" s="530">
        <f t="shared" si="988"/>
        <v>0</v>
      </c>
      <c r="AH640" s="530">
        <f t="shared" si="989"/>
        <v>0</v>
      </c>
      <c r="AI640" s="641"/>
      <c r="AJ640" s="537"/>
      <c r="AK640" s="537"/>
      <c r="AL640" s="537"/>
      <c r="AM640" s="537"/>
      <c r="AN640" s="537"/>
      <c r="AO640" s="683" t="str">
        <f t="shared" si="990"/>
        <v>OK</v>
      </c>
      <c r="AP640" s="141"/>
      <c r="AQ640" s="141"/>
      <c r="AR640" s="552"/>
      <c r="AS640" s="552"/>
      <c r="AT640" s="683" t="str">
        <f t="shared" si="991"/>
        <v>OK</v>
      </c>
      <c r="AU640" s="593"/>
      <c r="AV640" s="530">
        <f t="shared" si="992"/>
        <v>0</v>
      </c>
      <c r="AW640" s="842">
        <f t="shared" si="993"/>
        <v>0</v>
      </c>
      <c r="AX640" s="121">
        <f t="shared" si="994"/>
        <v>0</v>
      </c>
      <c r="AY640" s="111">
        <f t="shared" si="995"/>
        <v>0</v>
      </c>
      <c r="AZ640" s="122">
        <f>AY640-AX640</f>
        <v>0</v>
      </c>
      <c r="BA640" s="343" t="e">
        <f>AZ640/AX640</f>
        <v>#DIV/0!</v>
      </c>
      <c r="BB640" s="590">
        <f t="shared" si="998"/>
        <v>0</v>
      </c>
      <c r="BC640" s="111">
        <f>AW640</f>
        <v>0</v>
      </c>
      <c r="BD640" s="122">
        <f>BC640-BB640</f>
        <v>0</v>
      </c>
      <c r="BE640" s="343" t="e">
        <f>BD640/BB640</f>
        <v>#DIV/0!</v>
      </c>
      <c r="BF640"/>
      <c r="BG640" s="869" t="str">
        <f t="shared" si="1002"/>
        <v>74.22</v>
      </c>
      <c r="BH640" s="607" t="b">
        <f>COUNTIF('Codes SEC'!$B$2:$B$250,Ministres!BG640)&gt;0</f>
        <v>1</v>
      </c>
      <c r="BI640"/>
    </row>
    <row r="641" spans="1:60" ht="12.75" customHeight="1" x14ac:dyDescent="0.25">
      <c r="A641" s="225"/>
      <c r="B641" s="206"/>
      <c r="C641" s="253"/>
      <c r="D641" s="621"/>
      <c r="E641" s="275"/>
      <c r="F641" s="269"/>
      <c r="G641" s="695"/>
      <c r="H641" s="886"/>
      <c r="I641" s="403"/>
      <c r="J641" s="381"/>
      <c r="K641" s="514" t="s">
        <v>59</v>
      </c>
      <c r="L641" s="315">
        <f t="shared" ref="L641:V641" si="1013">L627+L622+L628+L630+L636+L639+L629+L638+L623+L625+L634+L632+L624+L640+L626+L631+L637+L633+L635</f>
        <v>0</v>
      </c>
      <c r="M641" s="737">
        <f t="shared" si="1013"/>
        <v>0</v>
      </c>
      <c r="N641" s="930">
        <f t="shared" ref="N641:P641" si="1014">N627+N622+N628+N630+N636+N639+N629+N638+N623+N625+N634+N632+N624+N640+N626+N631+N637+N633+N635</f>
        <v>0</v>
      </c>
      <c r="O641" s="790">
        <f t="shared" si="1014"/>
        <v>0</v>
      </c>
      <c r="P641" s="790">
        <f t="shared" si="1014"/>
        <v>0</v>
      </c>
      <c r="Q641" s="787">
        <f t="shared" si="1013"/>
        <v>0</v>
      </c>
      <c r="R641" s="648">
        <f t="shared" si="1013"/>
        <v>0</v>
      </c>
      <c r="S641" s="648">
        <f t="shared" si="1013"/>
        <v>0</v>
      </c>
      <c r="T641" s="648">
        <f t="shared" si="1013"/>
        <v>0</v>
      </c>
      <c r="U641" s="648">
        <f t="shared" si="1013"/>
        <v>0</v>
      </c>
      <c r="V641" s="648">
        <f t="shared" si="1013"/>
        <v>0</v>
      </c>
      <c r="W641" s="790"/>
      <c r="X641" s="649">
        <f>X627+X622+X628+X630+X636+X639+X629+X638+X623+X625+X634+X632+X624+X640+X626+X631+X637+X633+X635</f>
        <v>0</v>
      </c>
      <c r="Y641" s="649">
        <f>Y627+Y622+Y628+Y630+Y636+Y639+Y629+Y638+Y623+Y625+Y634+Y632+Y624+Y640+Y626+Y631+Y637+Y633+Y635</f>
        <v>0</v>
      </c>
      <c r="Z641" s="648">
        <f>Z627+Z622+Z628+Z630+Z636+Z639+Z629+Z638+Z623+Z625+Z634+Z632+Z624+Z640+Z626+Z631+Z637+Z633+Z635</f>
        <v>0</v>
      </c>
      <c r="AA641" s="648">
        <f>AA627+AA622+AA628+AA630+AA636+AA639+AA629+AA638+AA623+AA625+AA634+AA632+AA624+AA640+AA626+AA631+AA637+AA633+AA635</f>
        <v>0</v>
      </c>
      <c r="AB641" s="790"/>
      <c r="AC641" s="649">
        <f t="shared" ref="AC641:AN641" si="1015">AC627+AC622+AC628+AC630+AC636+AC639+AC629+AC638+AC623+AC625+AC634+AC632+AC624+AC640+AC626+AC631+AC637+AC633+AC635</f>
        <v>0</v>
      </c>
      <c r="AD641" s="790">
        <f>AD627+AD622+AD628+AD630+AD636+AD639+AD629+AD638+AD623+AD625+AD634+AD632+AD624+AD640+AD626+AD631+AD637+AD633+AD635</f>
        <v>0</v>
      </c>
      <c r="AE641" s="843">
        <f>AE627+AE622+AE628+AE630+AE636+AE639+AE629+AE638+AE623+AE625+AE634+AE632+AE624+AE640+AE626+AE631+AE637+AE633+AE635</f>
        <v>0</v>
      </c>
      <c r="AF641" s="930">
        <f t="shared" ref="AF641:AH641" si="1016">AF627+AF622+AF628+AF630+AF636+AF639+AF629+AF638+AF623+AF625+AF634+AF632+AF624+AF640+AF626+AF631+AF637+AF633+AF635</f>
        <v>0</v>
      </c>
      <c r="AG641" s="790">
        <f t="shared" si="1016"/>
        <v>0</v>
      </c>
      <c r="AH641" s="790">
        <f t="shared" si="1016"/>
        <v>0</v>
      </c>
      <c r="AI641" s="787">
        <f t="shared" si="1015"/>
        <v>0</v>
      </c>
      <c r="AJ641" s="648">
        <f t="shared" si="1015"/>
        <v>0</v>
      </c>
      <c r="AK641" s="648">
        <f t="shared" si="1015"/>
        <v>0</v>
      </c>
      <c r="AL641" s="648">
        <f t="shared" si="1015"/>
        <v>0</v>
      </c>
      <c r="AM641" s="648">
        <f t="shared" si="1015"/>
        <v>0</v>
      </c>
      <c r="AN641" s="648">
        <f t="shared" si="1015"/>
        <v>0</v>
      </c>
      <c r="AO641" s="790"/>
      <c r="AP641" s="649">
        <f>AP627+AP622+AP628+AP630+AP636+AP639+AP629+AP638+AP623+AP625+AP634+AP632+AP624+AP640+AP626+AP631+AP637+AP633+AP635</f>
        <v>0</v>
      </c>
      <c r="AQ641" s="649">
        <f>AQ627+AQ622+AQ628+AQ630+AQ636+AQ639+AQ629+AQ638+AQ623+AQ625+AQ634+AQ632+AQ624+AQ640+AQ626+AQ631+AQ637+AQ633+AQ635</f>
        <v>0</v>
      </c>
      <c r="AR641" s="648">
        <f>AR627+AR622+AR628+AR630+AR636+AR639+AR629+AR638+AR623+AR625+AR634+AR632+AR624+AR640+AR626+AR631+AR637+AR633+AR635</f>
        <v>0</v>
      </c>
      <c r="AS641" s="648">
        <f>AS627+AS622+AS628+AS630+AS636+AS639+AS629+AS638+AS623+AS625+AS634+AS632+AS624+AS640+AS626+AS631+AS637+AS633+AS635</f>
        <v>0</v>
      </c>
      <c r="AT641" s="790"/>
      <c r="AU641" s="649">
        <f t="shared" ref="AU641:BE641" si="1017">AU627+AU622+AU628+AU630+AU636+AU639+AU629+AU638+AU623+AU625+AU634+AU632+AU624+AU640+AU626+AU631+AU637+AU633+AU635</f>
        <v>0</v>
      </c>
      <c r="AV641" s="790">
        <f t="shared" ref="AV641" si="1018">AV627+AV622+AV628+AV630+AV636+AV639+AV629+AV638+AV623+AV625+AV634+AV632+AV624+AV640+AV626+AV631+AV637+AV633+AV635</f>
        <v>0</v>
      </c>
      <c r="AW641" s="843">
        <f t="shared" si="1017"/>
        <v>0</v>
      </c>
      <c r="AX641" s="336">
        <f t="shared" si="1017"/>
        <v>0</v>
      </c>
      <c r="AY641" s="337">
        <f t="shared" si="1017"/>
        <v>0</v>
      </c>
      <c r="AZ641" s="338">
        <f t="shared" si="1017"/>
        <v>0</v>
      </c>
      <c r="BA641" s="339" t="e">
        <f t="shared" si="1017"/>
        <v>#DIV/0!</v>
      </c>
      <c r="BB641" s="322">
        <f t="shared" si="1017"/>
        <v>0</v>
      </c>
      <c r="BC641" s="337">
        <f t="shared" si="1017"/>
        <v>0</v>
      </c>
      <c r="BD641" s="338">
        <f t="shared" si="1017"/>
        <v>0</v>
      </c>
      <c r="BE641" s="339" t="e">
        <f t="shared" si="1017"/>
        <v>#DIV/0!</v>
      </c>
      <c r="BG641" s="826"/>
      <c r="BH641" s="607"/>
    </row>
    <row r="642" spans="1:60" ht="12.75" customHeight="1" x14ac:dyDescent="0.25">
      <c r="A642" s="226"/>
      <c r="B642" s="207"/>
      <c r="C642" s="254"/>
      <c r="D642" s="300"/>
      <c r="E642" s="276"/>
      <c r="F642" s="300"/>
      <c r="G642" s="696"/>
      <c r="H642" s="887"/>
      <c r="I642" s="444"/>
      <c r="J642" s="393"/>
      <c r="K642" s="404" t="s">
        <v>3768</v>
      </c>
      <c r="L642" s="729">
        <f t="shared" ref="L642:V642" si="1019">L618+L641</f>
        <v>0</v>
      </c>
      <c r="M642" s="730">
        <f t="shared" si="1019"/>
        <v>0</v>
      </c>
      <c r="N642" s="844">
        <f t="shared" ref="N642:P642" si="1020">N618+N641</f>
        <v>0</v>
      </c>
      <c r="O642" s="665">
        <f t="shared" si="1020"/>
        <v>0</v>
      </c>
      <c r="P642" s="665">
        <f t="shared" si="1020"/>
        <v>0</v>
      </c>
      <c r="Q642" s="638">
        <f t="shared" si="1019"/>
        <v>0</v>
      </c>
      <c r="R642" s="130">
        <f t="shared" si="1019"/>
        <v>0</v>
      </c>
      <c r="S642" s="130">
        <f t="shared" si="1019"/>
        <v>0</v>
      </c>
      <c r="T642" s="130">
        <f t="shared" si="1019"/>
        <v>0</v>
      </c>
      <c r="U642" s="130">
        <f t="shared" si="1019"/>
        <v>0</v>
      </c>
      <c r="V642" s="130">
        <f t="shared" si="1019"/>
        <v>0</v>
      </c>
      <c r="W642" s="665"/>
      <c r="X642" s="130">
        <f>X618+X641</f>
        <v>0</v>
      </c>
      <c r="Y642" s="130">
        <f>Y618+Y641</f>
        <v>0</v>
      </c>
      <c r="Z642" s="130">
        <f>Z618+Z641</f>
        <v>0</v>
      </c>
      <c r="AA642" s="130">
        <f>AA618+AA641</f>
        <v>0</v>
      </c>
      <c r="AB642" s="665"/>
      <c r="AC642" s="130">
        <f t="shared" ref="AC642:AN642" si="1021">AC618+AC641</f>
        <v>0</v>
      </c>
      <c r="AD642" s="665">
        <f>AD618+AD641</f>
        <v>0</v>
      </c>
      <c r="AE642" s="845">
        <f>AE618+AE641</f>
        <v>0</v>
      </c>
      <c r="AF642" s="844">
        <f t="shared" ref="AF642:AH642" si="1022">AF618+AF641</f>
        <v>0</v>
      </c>
      <c r="AG642" s="665">
        <f t="shared" si="1022"/>
        <v>0</v>
      </c>
      <c r="AH642" s="665">
        <f t="shared" si="1022"/>
        <v>0</v>
      </c>
      <c r="AI642" s="638">
        <f t="shared" si="1021"/>
        <v>0</v>
      </c>
      <c r="AJ642" s="130">
        <f t="shared" si="1021"/>
        <v>0</v>
      </c>
      <c r="AK642" s="130">
        <f t="shared" si="1021"/>
        <v>0</v>
      </c>
      <c r="AL642" s="130">
        <f t="shared" si="1021"/>
        <v>0</v>
      </c>
      <c r="AM642" s="130">
        <f t="shared" si="1021"/>
        <v>0</v>
      </c>
      <c r="AN642" s="130">
        <f t="shared" si="1021"/>
        <v>0</v>
      </c>
      <c r="AO642" s="665"/>
      <c r="AP642" s="130">
        <f>AP618+AP641</f>
        <v>0</v>
      </c>
      <c r="AQ642" s="130">
        <f>AQ618+AQ641</f>
        <v>0</v>
      </c>
      <c r="AR642" s="130">
        <f>AR618+AR641</f>
        <v>0</v>
      </c>
      <c r="AS642" s="130">
        <f>AS618+AS641</f>
        <v>0</v>
      </c>
      <c r="AT642" s="665"/>
      <c r="AU642" s="130">
        <f t="shared" ref="AU642:BE642" si="1023">AU618+AU641</f>
        <v>0</v>
      </c>
      <c r="AV642" s="665">
        <f t="shared" ref="AV642" si="1024">AV618+AV641</f>
        <v>0</v>
      </c>
      <c r="AW642" s="845">
        <f t="shared" si="1023"/>
        <v>0</v>
      </c>
      <c r="AX642" s="314">
        <f t="shared" si="1023"/>
        <v>0</v>
      </c>
      <c r="AY642" s="131">
        <f t="shared" si="1023"/>
        <v>0</v>
      </c>
      <c r="AZ642" s="132">
        <f t="shared" si="1023"/>
        <v>0</v>
      </c>
      <c r="BA642" s="340" t="e">
        <f t="shared" si="1023"/>
        <v>#DIV/0!</v>
      </c>
      <c r="BB642" s="310">
        <f t="shared" si="1023"/>
        <v>0</v>
      </c>
      <c r="BC642" s="131">
        <f t="shared" si="1023"/>
        <v>0</v>
      </c>
      <c r="BD642" s="132">
        <f t="shared" si="1023"/>
        <v>0</v>
      </c>
      <c r="BE642" s="340" t="e">
        <f t="shared" si="1023"/>
        <v>#DIV/0!</v>
      </c>
      <c r="BG642" s="826"/>
      <c r="BH642" s="607"/>
    </row>
    <row r="643" spans="1:60" ht="12.75" customHeight="1" x14ac:dyDescent="0.25">
      <c r="A643" s="222"/>
      <c r="C643" s="116"/>
      <c r="D643" s="620"/>
      <c r="F643" s="117"/>
      <c r="G643" s="690"/>
      <c r="H643" s="878"/>
      <c r="I643" s="397"/>
      <c r="J643" s="380"/>
      <c r="K643" s="405" t="s">
        <v>208</v>
      </c>
      <c r="L643" s="731">
        <v>0</v>
      </c>
      <c r="M643" s="732">
        <v>0</v>
      </c>
      <c r="N643" s="929">
        <v>0</v>
      </c>
      <c r="O643" s="530">
        <v>0</v>
      </c>
      <c r="P643" s="530">
        <v>0</v>
      </c>
      <c r="Q643" s="641">
        <v>0</v>
      </c>
      <c r="R643" s="537">
        <v>0</v>
      </c>
      <c r="S643" s="537">
        <v>0</v>
      </c>
      <c r="T643" s="537">
        <v>0</v>
      </c>
      <c r="U643" s="537">
        <v>0</v>
      </c>
      <c r="V643" s="537">
        <v>0</v>
      </c>
      <c r="W643" s="530"/>
      <c r="X643" s="142">
        <v>0</v>
      </c>
      <c r="Y643" s="142">
        <v>0</v>
      </c>
      <c r="Z643" s="537">
        <v>0</v>
      </c>
      <c r="AA643" s="537">
        <v>0</v>
      </c>
      <c r="AB643" s="530"/>
      <c r="AC643" s="142">
        <v>0</v>
      </c>
      <c r="AD643" s="530">
        <v>0</v>
      </c>
      <c r="AE643" s="842">
        <v>0</v>
      </c>
      <c r="AF643" s="929">
        <v>0</v>
      </c>
      <c r="AG643" s="530">
        <v>0</v>
      </c>
      <c r="AH643" s="530">
        <v>0</v>
      </c>
      <c r="AI643" s="641">
        <v>0</v>
      </c>
      <c r="AJ643" s="537">
        <v>0</v>
      </c>
      <c r="AK643" s="537">
        <v>0</v>
      </c>
      <c r="AL643" s="537">
        <v>0</v>
      </c>
      <c r="AM643" s="537">
        <v>0</v>
      </c>
      <c r="AN643" s="537">
        <v>0</v>
      </c>
      <c r="AO643" s="530"/>
      <c r="AP643" s="142">
        <v>0</v>
      </c>
      <c r="AQ643" s="142">
        <v>0</v>
      </c>
      <c r="AR643" s="537">
        <v>0</v>
      </c>
      <c r="AS643" s="537">
        <v>0</v>
      </c>
      <c r="AT643" s="530"/>
      <c r="AU643" s="142">
        <v>0</v>
      </c>
      <c r="AV643" s="530">
        <v>0</v>
      </c>
      <c r="AW643" s="842">
        <v>0</v>
      </c>
      <c r="AX643" s="115">
        <v>0</v>
      </c>
      <c r="AY643" s="5">
        <v>0</v>
      </c>
      <c r="AZ643" s="5">
        <v>0</v>
      </c>
      <c r="BA643" s="335">
        <v>0</v>
      </c>
      <c r="BB643" s="23">
        <v>0</v>
      </c>
      <c r="BC643" s="5">
        <v>0</v>
      </c>
      <c r="BD643" s="5">
        <v>0</v>
      </c>
      <c r="BE643" s="335">
        <v>0</v>
      </c>
      <c r="BG643" s="826"/>
      <c r="BH643" s="607"/>
    </row>
    <row r="644" spans="1:60" ht="12.75" customHeight="1" x14ac:dyDescent="0.25">
      <c r="A644" s="21"/>
      <c r="B644" s="112"/>
      <c r="C644" s="116"/>
      <c r="D644" s="623"/>
      <c r="E644" s="278"/>
      <c r="F644" s="116"/>
      <c r="G644" s="694"/>
      <c r="H644" s="878"/>
      <c r="I644" s="397"/>
      <c r="J644" s="380"/>
      <c r="K644" s="405" t="s">
        <v>96</v>
      </c>
      <c r="L644" s="738">
        <v>0</v>
      </c>
      <c r="M644" s="739">
        <v>0</v>
      </c>
      <c r="N644" s="929">
        <v>0</v>
      </c>
      <c r="O644" s="530">
        <v>0</v>
      </c>
      <c r="P644" s="530">
        <v>0</v>
      </c>
      <c r="Q644" s="641">
        <v>0</v>
      </c>
      <c r="R644" s="537">
        <v>0</v>
      </c>
      <c r="S644" s="537">
        <v>0</v>
      </c>
      <c r="T644" s="537">
        <v>0</v>
      </c>
      <c r="U644" s="537">
        <v>0</v>
      </c>
      <c r="V644" s="537">
        <v>0</v>
      </c>
      <c r="W644" s="530"/>
      <c r="X644" s="142">
        <v>0</v>
      </c>
      <c r="Y644" s="142">
        <v>0</v>
      </c>
      <c r="Z644" s="537">
        <v>0</v>
      </c>
      <c r="AA644" s="537">
        <v>0</v>
      </c>
      <c r="AB644" s="530"/>
      <c r="AC644" s="142">
        <v>0</v>
      </c>
      <c r="AD644" s="530">
        <v>0</v>
      </c>
      <c r="AE644" s="842">
        <v>0</v>
      </c>
      <c r="AF644" s="929">
        <v>0</v>
      </c>
      <c r="AG644" s="530">
        <v>0</v>
      </c>
      <c r="AH644" s="530">
        <v>0</v>
      </c>
      <c r="AI644" s="641">
        <v>0</v>
      </c>
      <c r="AJ644" s="537">
        <v>0</v>
      </c>
      <c r="AK644" s="537">
        <v>0</v>
      </c>
      <c r="AL644" s="537">
        <v>0</v>
      </c>
      <c r="AM644" s="537">
        <v>0</v>
      </c>
      <c r="AN644" s="537">
        <v>0</v>
      </c>
      <c r="AO644" s="530"/>
      <c r="AP644" s="142">
        <v>0</v>
      </c>
      <c r="AQ644" s="142">
        <v>0</v>
      </c>
      <c r="AR644" s="537">
        <v>0</v>
      </c>
      <c r="AS644" s="537">
        <v>0</v>
      </c>
      <c r="AT644" s="530"/>
      <c r="AU644" s="142">
        <v>0</v>
      </c>
      <c r="AV644" s="530">
        <v>0</v>
      </c>
      <c r="AW644" s="842">
        <v>0</v>
      </c>
      <c r="AX644" s="115">
        <v>0</v>
      </c>
      <c r="AY644" s="5">
        <v>0</v>
      </c>
      <c r="AZ644" s="5">
        <v>0</v>
      </c>
      <c r="BA644" s="335">
        <v>0</v>
      </c>
      <c r="BB644" s="23">
        <v>0</v>
      </c>
      <c r="BC644" s="5">
        <v>0</v>
      </c>
      <c r="BD644" s="5">
        <v>0</v>
      </c>
      <c r="BE644" s="335">
        <v>0</v>
      </c>
      <c r="BG644" s="826"/>
      <c r="BH644" s="607"/>
    </row>
    <row r="645" spans="1:60" ht="12.75" customHeight="1" x14ac:dyDescent="0.25">
      <c r="A645" s="21"/>
      <c r="B645" s="112"/>
      <c r="C645" s="116"/>
      <c r="D645" s="623"/>
      <c r="E645" s="278"/>
      <c r="F645" s="116"/>
      <c r="G645" s="694"/>
      <c r="H645" s="878"/>
      <c r="I645" s="397"/>
      <c r="J645" s="380"/>
      <c r="K645" s="405" t="s">
        <v>209</v>
      </c>
      <c r="L645" s="738">
        <v>0</v>
      </c>
      <c r="M645" s="739">
        <v>0</v>
      </c>
      <c r="N645" s="929">
        <v>0</v>
      </c>
      <c r="O645" s="530">
        <v>0</v>
      </c>
      <c r="P645" s="530">
        <v>0</v>
      </c>
      <c r="Q645" s="641">
        <v>0</v>
      </c>
      <c r="R645" s="537">
        <v>0</v>
      </c>
      <c r="S645" s="537">
        <v>0</v>
      </c>
      <c r="T645" s="537">
        <v>0</v>
      </c>
      <c r="U645" s="537">
        <v>0</v>
      </c>
      <c r="V645" s="537">
        <v>0</v>
      </c>
      <c r="W645" s="530"/>
      <c r="X645" s="142">
        <v>0</v>
      </c>
      <c r="Y645" s="142">
        <v>0</v>
      </c>
      <c r="Z645" s="537">
        <v>0</v>
      </c>
      <c r="AA645" s="537">
        <v>0</v>
      </c>
      <c r="AB645" s="530"/>
      <c r="AC645" s="142">
        <v>0</v>
      </c>
      <c r="AD645" s="530">
        <v>0</v>
      </c>
      <c r="AE645" s="842">
        <v>0</v>
      </c>
      <c r="AF645" s="929">
        <v>0</v>
      </c>
      <c r="AG645" s="530">
        <v>0</v>
      </c>
      <c r="AH645" s="530">
        <v>0</v>
      </c>
      <c r="AI645" s="641">
        <v>0</v>
      </c>
      <c r="AJ645" s="537">
        <v>0</v>
      </c>
      <c r="AK645" s="537">
        <v>0</v>
      </c>
      <c r="AL645" s="537">
        <v>0</v>
      </c>
      <c r="AM645" s="537">
        <v>0</v>
      </c>
      <c r="AN645" s="537">
        <v>0</v>
      </c>
      <c r="AO645" s="530"/>
      <c r="AP645" s="142">
        <v>0</v>
      </c>
      <c r="AQ645" s="142">
        <v>0</v>
      </c>
      <c r="AR645" s="537">
        <v>0</v>
      </c>
      <c r="AS645" s="537">
        <v>0</v>
      </c>
      <c r="AT645" s="530"/>
      <c r="AU645" s="142">
        <v>0</v>
      </c>
      <c r="AV645" s="530">
        <v>0</v>
      </c>
      <c r="AW645" s="842">
        <v>0</v>
      </c>
      <c r="AX645" s="115">
        <v>0</v>
      </c>
      <c r="AY645" s="5">
        <v>0</v>
      </c>
      <c r="AZ645" s="5">
        <v>0</v>
      </c>
      <c r="BA645" s="335">
        <v>0</v>
      </c>
      <c r="BB645" s="23">
        <v>0</v>
      </c>
      <c r="BC645" s="5">
        <v>0</v>
      </c>
      <c r="BD645" s="5">
        <v>0</v>
      </c>
      <c r="BE645" s="335">
        <v>0</v>
      </c>
      <c r="BG645" s="826"/>
      <c r="BH645" s="607"/>
    </row>
    <row r="646" spans="1:60" ht="12.75" customHeight="1" x14ac:dyDescent="0.25">
      <c r="A646" s="21"/>
      <c r="B646" s="112"/>
      <c r="C646" s="116"/>
      <c r="D646" s="623"/>
      <c r="E646" s="278"/>
      <c r="F646" s="116"/>
      <c r="G646" s="694"/>
      <c r="H646" s="878"/>
      <c r="I646" s="397"/>
      <c r="J646" s="380"/>
      <c r="K646" s="405" t="s">
        <v>210</v>
      </c>
      <c r="L646" s="738">
        <v>0</v>
      </c>
      <c r="M646" s="739">
        <v>0</v>
      </c>
      <c r="N646" s="929">
        <v>0</v>
      </c>
      <c r="O646" s="530">
        <v>0</v>
      </c>
      <c r="P646" s="530">
        <v>0</v>
      </c>
      <c r="Q646" s="641">
        <v>0</v>
      </c>
      <c r="R646" s="537">
        <v>0</v>
      </c>
      <c r="S646" s="537">
        <v>0</v>
      </c>
      <c r="T646" s="537">
        <v>0</v>
      </c>
      <c r="U646" s="537">
        <v>0</v>
      </c>
      <c r="V646" s="537">
        <v>0</v>
      </c>
      <c r="W646" s="530"/>
      <c r="X646" s="142">
        <v>0</v>
      </c>
      <c r="Y646" s="142">
        <v>0</v>
      </c>
      <c r="Z646" s="537">
        <v>0</v>
      </c>
      <c r="AA646" s="537">
        <v>0</v>
      </c>
      <c r="AB646" s="530"/>
      <c r="AC646" s="142">
        <v>0</v>
      </c>
      <c r="AD646" s="530">
        <v>0</v>
      </c>
      <c r="AE646" s="842">
        <v>0</v>
      </c>
      <c r="AF646" s="929">
        <v>0</v>
      </c>
      <c r="AG646" s="530">
        <v>0</v>
      </c>
      <c r="AH646" s="530">
        <v>0</v>
      </c>
      <c r="AI646" s="641">
        <v>0</v>
      </c>
      <c r="AJ646" s="537">
        <v>0</v>
      </c>
      <c r="AK646" s="537">
        <v>0</v>
      </c>
      <c r="AL646" s="537">
        <v>0</v>
      </c>
      <c r="AM646" s="537">
        <v>0</v>
      </c>
      <c r="AN646" s="537">
        <v>0</v>
      </c>
      <c r="AO646" s="530"/>
      <c r="AP646" s="142">
        <v>0</v>
      </c>
      <c r="AQ646" s="142">
        <v>0</v>
      </c>
      <c r="AR646" s="537">
        <v>0</v>
      </c>
      <c r="AS646" s="537">
        <v>0</v>
      </c>
      <c r="AT646" s="530"/>
      <c r="AU646" s="142">
        <v>0</v>
      </c>
      <c r="AV646" s="530">
        <v>0</v>
      </c>
      <c r="AW646" s="842">
        <v>0</v>
      </c>
      <c r="AX646" s="115">
        <v>0</v>
      </c>
      <c r="AY646" s="5">
        <v>0</v>
      </c>
      <c r="AZ646" s="5">
        <v>0</v>
      </c>
      <c r="BA646" s="335">
        <v>0</v>
      </c>
      <c r="BB646" s="23">
        <v>0</v>
      </c>
      <c r="BC646" s="5">
        <v>0</v>
      </c>
      <c r="BD646" s="5">
        <v>0</v>
      </c>
      <c r="BE646" s="335">
        <v>0</v>
      </c>
      <c r="BG646" s="826"/>
      <c r="BH646" s="607"/>
    </row>
    <row r="647" spans="1:60" ht="12.75" customHeight="1" x14ac:dyDescent="0.25">
      <c r="A647" s="21"/>
      <c r="B647" s="112"/>
      <c r="C647" s="116"/>
      <c r="D647" s="623"/>
      <c r="E647" s="278"/>
      <c r="F647" s="116"/>
      <c r="G647" s="694"/>
      <c r="H647" s="878"/>
      <c r="I647" s="397"/>
      <c r="J647" s="380"/>
      <c r="K647" s="406" t="s">
        <v>53</v>
      </c>
      <c r="L647" s="738">
        <v>0</v>
      </c>
      <c r="M647" s="739">
        <v>0</v>
      </c>
      <c r="N647" s="929">
        <v>0</v>
      </c>
      <c r="O647" s="530">
        <v>0</v>
      </c>
      <c r="P647" s="530">
        <v>0</v>
      </c>
      <c r="Q647" s="641">
        <v>0</v>
      </c>
      <c r="R647" s="537">
        <v>0</v>
      </c>
      <c r="S647" s="537">
        <v>0</v>
      </c>
      <c r="T647" s="537">
        <v>0</v>
      </c>
      <c r="U647" s="537">
        <v>0</v>
      </c>
      <c r="V647" s="537">
        <v>0</v>
      </c>
      <c r="W647" s="530"/>
      <c r="X647" s="142">
        <v>0</v>
      </c>
      <c r="Y647" s="142">
        <v>0</v>
      </c>
      <c r="Z647" s="537">
        <v>0</v>
      </c>
      <c r="AA647" s="537">
        <v>0</v>
      </c>
      <c r="AB647" s="530"/>
      <c r="AC647" s="142">
        <v>0</v>
      </c>
      <c r="AD647" s="530">
        <v>0</v>
      </c>
      <c r="AE647" s="842">
        <v>0</v>
      </c>
      <c r="AF647" s="929">
        <v>0</v>
      </c>
      <c r="AG647" s="530">
        <v>0</v>
      </c>
      <c r="AH647" s="530">
        <v>0</v>
      </c>
      <c r="AI647" s="641">
        <v>0</v>
      </c>
      <c r="AJ647" s="537">
        <v>0</v>
      </c>
      <c r="AK647" s="537">
        <v>0</v>
      </c>
      <c r="AL647" s="537">
        <v>0</v>
      </c>
      <c r="AM647" s="537">
        <v>0</v>
      </c>
      <c r="AN647" s="537">
        <v>0</v>
      </c>
      <c r="AO647" s="530"/>
      <c r="AP647" s="142">
        <v>0</v>
      </c>
      <c r="AQ647" s="142">
        <v>0</v>
      </c>
      <c r="AR647" s="537">
        <v>0</v>
      </c>
      <c r="AS647" s="537">
        <v>0</v>
      </c>
      <c r="AT647" s="530"/>
      <c r="AU647" s="142">
        <v>0</v>
      </c>
      <c r="AV647" s="530">
        <v>0</v>
      </c>
      <c r="AW647" s="842">
        <v>0</v>
      </c>
      <c r="AX647" s="115">
        <v>0</v>
      </c>
      <c r="AY647" s="5">
        <v>0</v>
      </c>
      <c r="AZ647" s="5">
        <v>0</v>
      </c>
      <c r="BA647" s="335">
        <v>0</v>
      </c>
      <c r="BB647" s="23">
        <v>0</v>
      </c>
      <c r="BC647" s="5">
        <v>0</v>
      </c>
      <c r="BD647" s="5">
        <v>0</v>
      </c>
      <c r="BE647" s="335">
        <v>0</v>
      </c>
      <c r="BG647" s="826"/>
      <c r="BH647" s="607"/>
    </row>
    <row r="648" spans="1:60" ht="12.75" customHeight="1" x14ac:dyDescent="0.25">
      <c r="A648" s="222"/>
      <c r="C648" s="116"/>
      <c r="D648" s="620"/>
      <c r="F648" s="117"/>
      <c r="G648" s="694"/>
      <c r="H648" s="878"/>
      <c r="I648" s="397"/>
      <c r="J648" s="380"/>
      <c r="K648" s="406"/>
      <c r="L648" s="738"/>
      <c r="M648" s="739"/>
      <c r="N648" s="929"/>
      <c r="O648" s="530"/>
      <c r="P648" s="530"/>
      <c r="Q648" s="641"/>
      <c r="R648" s="537"/>
      <c r="S648" s="537"/>
      <c r="T648" s="537"/>
      <c r="U648" s="537"/>
      <c r="V648" s="537"/>
      <c r="W648" s="531"/>
      <c r="X648" s="140"/>
      <c r="Y648" s="140"/>
      <c r="Z648" s="551"/>
      <c r="AA648" s="551"/>
      <c r="AB648" s="531"/>
      <c r="AC648" s="142"/>
      <c r="AD648" s="530"/>
      <c r="AE648" s="842"/>
      <c r="AF648" s="929"/>
      <c r="AG648" s="530"/>
      <c r="AH648" s="530"/>
      <c r="AI648" s="641"/>
      <c r="AJ648" s="537"/>
      <c r="AK648" s="537"/>
      <c r="AL648" s="537"/>
      <c r="AM648" s="537"/>
      <c r="AN648" s="537"/>
      <c r="AO648" s="531"/>
      <c r="AP648" s="140"/>
      <c r="AQ648" s="140"/>
      <c r="AR648" s="551"/>
      <c r="AS648" s="551"/>
      <c r="AT648" s="531"/>
      <c r="AU648" s="142"/>
      <c r="AV648" s="530"/>
      <c r="AW648" s="842"/>
      <c r="AX648" s="115"/>
      <c r="AY648" s="5"/>
      <c r="AZ648" s="5"/>
      <c r="BA648" s="335"/>
      <c r="BC648" s="5"/>
      <c r="BD648" s="5"/>
      <c r="BE648" s="335"/>
      <c r="BG648" s="826"/>
      <c r="BH648" s="607"/>
    </row>
    <row r="649" spans="1:60" ht="12.75" customHeight="1" x14ac:dyDescent="0.25">
      <c r="A649" s="222"/>
      <c r="C649" s="116"/>
      <c r="D649" s="620"/>
      <c r="F649" s="117"/>
      <c r="G649" s="694"/>
      <c r="H649" s="878"/>
      <c r="I649" s="397"/>
      <c r="J649" s="380"/>
      <c r="K649" s="408"/>
      <c r="L649" s="738"/>
      <c r="M649" s="739"/>
      <c r="N649" s="931"/>
      <c r="O649" s="923"/>
      <c r="P649" s="923"/>
      <c r="Q649" s="641"/>
      <c r="R649" s="537"/>
      <c r="S649" s="537"/>
      <c r="T649" s="537"/>
      <c r="U649" s="537"/>
      <c r="V649" s="537"/>
      <c r="W649" s="531"/>
      <c r="X649" s="141"/>
      <c r="Y649" s="141"/>
      <c r="Z649" s="552"/>
      <c r="AA649" s="552"/>
      <c r="AB649" s="531"/>
      <c r="AC649" s="593"/>
      <c r="AD649" s="923"/>
      <c r="AE649" s="846"/>
      <c r="AF649" s="931"/>
      <c r="AG649" s="923"/>
      <c r="AH649" s="923"/>
      <c r="AI649" s="641"/>
      <c r="AJ649" s="537"/>
      <c r="AK649" s="537"/>
      <c r="AL649" s="537"/>
      <c r="AM649" s="537"/>
      <c r="AN649" s="537"/>
      <c r="AO649" s="531"/>
      <c r="AP649" s="141"/>
      <c r="AQ649" s="141"/>
      <c r="AR649" s="552"/>
      <c r="AS649" s="552"/>
      <c r="AT649" s="531"/>
      <c r="AU649" s="593"/>
      <c r="AV649" s="923"/>
      <c r="AW649" s="846"/>
      <c r="AX649" s="115"/>
      <c r="AY649" s="5"/>
      <c r="AZ649" s="5"/>
      <c r="BA649" s="335"/>
      <c r="BC649" s="5"/>
      <c r="BD649" s="5"/>
      <c r="BE649" s="335"/>
      <c r="BG649" s="826"/>
      <c r="BH649" s="607"/>
    </row>
    <row r="650" spans="1:60" ht="12.75" customHeight="1" x14ac:dyDescent="0.25">
      <c r="A650" s="21"/>
      <c r="B650" s="112"/>
      <c r="C650" s="116"/>
      <c r="D650" s="623"/>
      <c r="E650" s="278"/>
      <c r="F650" s="116"/>
      <c r="G650" s="694"/>
      <c r="H650" s="878"/>
      <c r="I650" s="397"/>
      <c r="J650" s="380"/>
      <c r="K650" s="470" t="s">
        <v>6565</v>
      </c>
      <c r="L650" s="738"/>
      <c r="M650" s="739"/>
      <c r="N650" s="931"/>
      <c r="O650" s="923"/>
      <c r="P650" s="923"/>
      <c r="Q650" s="641"/>
      <c r="R650" s="537"/>
      <c r="S650" s="537"/>
      <c r="T650" s="537"/>
      <c r="U650" s="537"/>
      <c r="V650" s="537"/>
      <c r="W650" s="531"/>
      <c r="X650" s="141"/>
      <c r="Y650" s="141"/>
      <c r="Z650" s="552"/>
      <c r="AA650" s="552"/>
      <c r="AB650" s="531"/>
      <c r="AC650" s="593"/>
      <c r="AD650" s="923"/>
      <c r="AE650" s="846"/>
      <c r="AF650" s="931"/>
      <c r="AG650" s="923"/>
      <c r="AH650" s="923"/>
      <c r="AI650" s="641"/>
      <c r="AJ650" s="537"/>
      <c r="AK650" s="537"/>
      <c r="AL650" s="537"/>
      <c r="AM650" s="537"/>
      <c r="AN650" s="537"/>
      <c r="AO650" s="531"/>
      <c r="AP650" s="141"/>
      <c r="AQ650" s="141"/>
      <c r="AR650" s="552"/>
      <c r="AS650" s="552"/>
      <c r="AT650" s="531"/>
      <c r="AU650" s="593"/>
      <c r="AV650" s="923"/>
      <c r="AW650" s="846"/>
      <c r="AX650" s="115"/>
      <c r="AY650" s="5"/>
      <c r="AZ650" s="5"/>
      <c r="BA650" s="335"/>
      <c r="BC650" s="5"/>
      <c r="BD650" s="5"/>
      <c r="BE650" s="335"/>
      <c r="BG650" s="826"/>
      <c r="BH650" s="607"/>
    </row>
    <row r="651" spans="1:60" ht="20.399999999999999" x14ac:dyDescent="0.25">
      <c r="A651" s="21"/>
      <c r="B651" s="112"/>
      <c r="C651" s="116"/>
      <c r="D651" s="623"/>
      <c r="E651" s="278"/>
      <c r="F651" s="116"/>
      <c r="G651" s="694"/>
      <c r="H651" s="878"/>
      <c r="I651" s="397"/>
      <c r="J651" s="380"/>
      <c r="K651" s="426" t="s">
        <v>3866</v>
      </c>
      <c r="L651" s="738"/>
      <c r="M651" s="739"/>
      <c r="N651" s="931"/>
      <c r="O651" s="923"/>
      <c r="P651" s="923"/>
      <c r="Q651" s="641"/>
      <c r="R651" s="537"/>
      <c r="S651" s="537"/>
      <c r="T651" s="537"/>
      <c r="U651" s="537"/>
      <c r="V651" s="537"/>
      <c r="W651" s="531"/>
      <c r="X651" s="141"/>
      <c r="Y651" s="141"/>
      <c r="Z651" s="552"/>
      <c r="AA651" s="552"/>
      <c r="AB651" s="531"/>
      <c r="AC651" s="593"/>
      <c r="AD651" s="923"/>
      <c r="AE651" s="846"/>
      <c r="AF651" s="931"/>
      <c r="AG651" s="923"/>
      <c r="AH651" s="923"/>
      <c r="AI651" s="641"/>
      <c r="AJ651" s="537"/>
      <c r="AK651" s="537"/>
      <c r="AL651" s="537"/>
      <c r="AM651" s="537"/>
      <c r="AN651" s="537"/>
      <c r="AO651" s="531"/>
      <c r="AP651" s="141"/>
      <c r="AQ651" s="141"/>
      <c r="AR651" s="552"/>
      <c r="AS651" s="552"/>
      <c r="AT651" s="531"/>
      <c r="AU651" s="593"/>
      <c r="AV651" s="923"/>
      <c r="AW651" s="846"/>
      <c r="AX651" s="115"/>
      <c r="AY651" s="5"/>
      <c r="AZ651" s="5"/>
      <c r="BA651" s="335"/>
      <c r="BC651" s="5"/>
      <c r="BD651" s="5"/>
      <c r="BE651" s="335"/>
      <c r="BG651" s="826"/>
      <c r="BH651" s="607"/>
    </row>
    <row r="652" spans="1:60" ht="12.75" customHeight="1" x14ac:dyDescent="0.25">
      <c r="A652" s="21"/>
      <c r="B652" s="112"/>
      <c r="C652" s="116"/>
      <c r="D652" s="623"/>
      <c r="E652" s="278"/>
      <c r="F652" s="116"/>
      <c r="G652" s="694"/>
      <c r="H652" s="878"/>
      <c r="I652" s="397"/>
      <c r="J652" s="380"/>
      <c r="K652" s="408"/>
      <c r="L652" s="738"/>
      <c r="M652" s="739"/>
      <c r="N652" s="931"/>
      <c r="O652" s="923"/>
      <c r="P652" s="923"/>
      <c r="Q652" s="641"/>
      <c r="R652" s="537"/>
      <c r="S652" s="537"/>
      <c r="T652" s="537"/>
      <c r="U652" s="537"/>
      <c r="V652" s="537"/>
      <c r="W652" s="531"/>
      <c r="X652" s="141"/>
      <c r="Y652" s="141"/>
      <c r="Z652" s="552"/>
      <c r="AA652" s="552"/>
      <c r="AB652" s="531"/>
      <c r="AC652" s="593"/>
      <c r="AD652" s="923"/>
      <c r="AE652" s="846"/>
      <c r="AF652" s="931"/>
      <c r="AG652" s="923"/>
      <c r="AH652" s="923"/>
      <c r="AI652" s="641"/>
      <c r="AJ652" s="537"/>
      <c r="AK652" s="537"/>
      <c r="AL652" s="537"/>
      <c r="AM652" s="537"/>
      <c r="AN652" s="537"/>
      <c r="AO652" s="531"/>
      <c r="AP652" s="141"/>
      <c r="AQ652" s="141"/>
      <c r="AR652" s="552"/>
      <c r="AS652" s="552"/>
      <c r="AT652" s="531"/>
      <c r="AU652" s="593"/>
      <c r="AV652" s="923"/>
      <c r="AW652" s="846"/>
      <c r="AX652" s="115"/>
      <c r="AY652" s="5"/>
      <c r="AZ652" s="5"/>
      <c r="BA652" s="335"/>
      <c r="BC652" s="5"/>
      <c r="BD652" s="5"/>
      <c r="BE652" s="335"/>
      <c r="BG652" s="826"/>
      <c r="BH652" s="607"/>
    </row>
    <row r="653" spans="1:60" ht="35.1" customHeight="1" x14ac:dyDescent="0.25">
      <c r="A653" s="222" t="s">
        <v>39</v>
      </c>
      <c r="B653" s="112" t="s">
        <v>5018</v>
      </c>
      <c r="C653" s="116" t="s">
        <v>149</v>
      </c>
      <c r="D653" s="620">
        <v>1000</v>
      </c>
      <c r="E653" s="278"/>
      <c r="F653" s="116">
        <v>19</v>
      </c>
      <c r="G653" s="700" t="s">
        <v>5613</v>
      </c>
      <c r="H653" s="888" t="str">
        <f t="shared" si="970"/>
        <v>122</v>
      </c>
      <c r="I653" s="580">
        <v>85111000</v>
      </c>
      <c r="J653" s="689" t="s">
        <v>6056</v>
      </c>
      <c r="K653" s="411" t="s">
        <v>6057</v>
      </c>
      <c r="L653" s="733">
        <v>0</v>
      </c>
      <c r="M653" s="734">
        <v>0</v>
      </c>
      <c r="N653" s="931"/>
      <c r="O653" s="530">
        <f t="shared" ref="O653:O658" si="1025">IF(N653&gt;L653,"0 ",N653-L653)</f>
        <v>0</v>
      </c>
      <c r="P653" s="530">
        <f t="shared" ref="P653:P658" si="1026">IF(N653&lt;L653,"0 ",N653-L653)</f>
        <v>0</v>
      </c>
      <c r="Q653" s="646"/>
      <c r="R653" s="536"/>
      <c r="S653" s="536"/>
      <c r="T653" s="536"/>
      <c r="U653" s="536"/>
      <c r="V653" s="536"/>
      <c r="W653" s="683" t="str">
        <f>IF(SUM(Q653:V653)=X653,"OK",SUM(Q653:V653)-X653)</f>
        <v>OK</v>
      </c>
      <c r="X653" s="141"/>
      <c r="Y653" s="141"/>
      <c r="Z653" s="552"/>
      <c r="AA653" s="552"/>
      <c r="AB653" s="683" t="str">
        <f>IF(SUM(Z653:AA653)=AC653,"OK",SUM(Z653:AA653)-AC653)</f>
        <v>OK</v>
      </c>
      <c r="AC653" s="593"/>
      <c r="AD653" s="530">
        <f t="shared" ref="AD653:AD658" si="1027">X653+Y653+AC653</f>
        <v>0</v>
      </c>
      <c r="AE653" s="842">
        <f t="shared" ref="AE653:AE658" si="1028">N653+AD653</f>
        <v>0</v>
      </c>
      <c r="AF653" s="931"/>
      <c r="AG653" s="530">
        <f t="shared" ref="AG653:AG658" si="1029">IF(AF653&gt;M653,"0 ",AF653-M653)</f>
        <v>0</v>
      </c>
      <c r="AH653" s="530">
        <f t="shared" ref="AH653:AH658" si="1030">IF(AF653&lt;M653,"0 ",AF653-M653)</f>
        <v>0</v>
      </c>
      <c r="AI653" s="641"/>
      <c r="AJ653" s="537"/>
      <c r="AK653" s="537"/>
      <c r="AL653" s="537"/>
      <c r="AM653" s="537"/>
      <c r="AN653" s="537"/>
      <c r="AO653" s="683" t="str">
        <f>IF(SUM(AI653:AN653)=AP653,"OK",SUM(AI653:AN653)-AP653)</f>
        <v>OK</v>
      </c>
      <c r="AP653" s="141"/>
      <c r="AQ653" s="141"/>
      <c r="AR653" s="552"/>
      <c r="AS653" s="552"/>
      <c r="AT653" s="683" t="str">
        <f>IF(SUM(AR653:AS653)=AU653,"OK",SUM(AR653:AS653)-AU653)</f>
        <v>OK</v>
      </c>
      <c r="AU653" s="593"/>
      <c r="AV653" s="530">
        <f t="shared" ref="AV653:AV658" si="1031">AP653+AQ653+AU653</f>
        <v>0</v>
      </c>
      <c r="AW653" s="842">
        <f t="shared" ref="AW653:AW658" si="1032">AF653+AV653</f>
        <v>0</v>
      </c>
      <c r="AX653" s="115">
        <f t="shared" ref="AX653:AX658" si="1033">L653</f>
        <v>0</v>
      </c>
      <c r="AY653" s="5">
        <f t="shared" ref="AY653:AY658" si="1034">AE653</f>
        <v>0</v>
      </c>
      <c r="AZ653" s="7">
        <f t="shared" ref="AZ653" si="1035">AY653-AX653</f>
        <v>0</v>
      </c>
      <c r="BA653" s="335" t="e">
        <f t="shared" ref="BA653" si="1036">AZ653/AX653</f>
        <v>#DIV/0!</v>
      </c>
      <c r="BB653" s="23">
        <f t="shared" ref="BB653:BB658" si="1037">M653</f>
        <v>0</v>
      </c>
      <c r="BC653" s="5">
        <f t="shared" ref="BC653" si="1038">AW653</f>
        <v>0</v>
      </c>
      <c r="BD653" s="7">
        <f t="shared" ref="BD653" si="1039">BC653-BB653</f>
        <v>0</v>
      </c>
      <c r="BE653" s="335" t="e">
        <f t="shared" ref="BE653" si="1040">BD653/BB653</f>
        <v>#DIV/0!</v>
      </c>
      <c r="BG653" s="826" t="str">
        <f t="shared" ref="BG653:BG658" si="1041">RIGHT(LEFT(I653,3),2)&amp;"."&amp;RIGHT(LEFT(I653,5),2)</f>
        <v>51.11</v>
      </c>
      <c r="BH653" s="607" t="b">
        <f>COUNTIF('Codes SEC'!$B$2:$B$250,Ministres!BG653)&gt;0</f>
        <v>1</v>
      </c>
    </row>
    <row r="654" spans="1:60" ht="35.1" customHeight="1" x14ac:dyDescent="0.25">
      <c r="A654" s="222" t="s">
        <v>39</v>
      </c>
      <c r="B654" s="583" t="s">
        <v>5018</v>
      </c>
      <c r="C654" s="120" t="s">
        <v>149</v>
      </c>
      <c r="D654" s="622">
        <v>1000</v>
      </c>
      <c r="E654" s="584"/>
      <c r="F654" s="120">
        <v>20</v>
      </c>
      <c r="G654" s="699">
        <v>1</v>
      </c>
      <c r="H654" s="891" t="str">
        <f t="shared" si="970"/>
        <v>122</v>
      </c>
      <c r="I654" s="605">
        <v>85111000</v>
      </c>
      <c r="J654" s="689" t="s">
        <v>5166</v>
      </c>
      <c r="K654" s="424" t="s">
        <v>5167</v>
      </c>
      <c r="L654" s="733">
        <v>0</v>
      </c>
      <c r="M654" s="734">
        <v>0</v>
      </c>
      <c r="N654" s="931"/>
      <c r="O654" s="530">
        <f t="shared" si="1025"/>
        <v>0</v>
      </c>
      <c r="P654" s="530">
        <f t="shared" si="1026"/>
        <v>0</v>
      </c>
      <c r="Q654" s="646"/>
      <c r="R654" s="536"/>
      <c r="S654" s="536"/>
      <c r="T654" s="536"/>
      <c r="U654" s="536"/>
      <c r="V654" s="536"/>
      <c r="W654" s="683" t="str">
        <f t="shared" ref="W654:W658" si="1042">IF(SUM(Q654:V654)=X654,"OK",SUM(Q654:V654)-X654)</f>
        <v>OK</v>
      </c>
      <c r="X654" s="141"/>
      <c r="Y654" s="141"/>
      <c r="Z654" s="552"/>
      <c r="AA654" s="552"/>
      <c r="AB654" s="683" t="str">
        <f t="shared" ref="AB654:AB658" si="1043">IF(SUM(Z654:AA654)=AC654,"OK",SUM(Z654:AA654)-AC654)</f>
        <v>OK</v>
      </c>
      <c r="AC654" s="593"/>
      <c r="AD654" s="530">
        <f t="shared" si="1027"/>
        <v>0</v>
      </c>
      <c r="AE654" s="842">
        <f t="shared" si="1028"/>
        <v>0</v>
      </c>
      <c r="AF654" s="931"/>
      <c r="AG654" s="530">
        <f t="shared" si="1029"/>
        <v>0</v>
      </c>
      <c r="AH654" s="530">
        <f t="shared" si="1030"/>
        <v>0</v>
      </c>
      <c r="AI654" s="641"/>
      <c r="AJ654" s="537"/>
      <c r="AK654" s="537"/>
      <c r="AL654" s="537"/>
      <c r="AM654" s="537"/>
      <c r="AN654" s="537"/>
      <c r="AO654" s="683" t="str">
        <f t="shared" ref="AO654:AO658" si="1044">IF(SUM(AI654:AN654)=AP654,"OK",SUM(AI654:AN654)-AP654)</f>
        <v>OK</v>
      </c>
      <c r="AP654" s="141"/>
      <c r="AQ654" s="141"/>
      <c r="AR654" s="552"/>
      <c r="AS654" s="552"/>
      <c r="AT654" s="683" t="str">
        <f t="shared" ref="AT654:AT658" si="1045">IF(SUM(AR654:AS654)=AU654,"OK",SUM(AR654:AS654)-AU654)</f>
        <v>OK</v>
      </c>
      <c r="AU654" s="593"/>
      <c r="AV654" s="530">
        <f t="shared" si="1031"/>
        <v>0</v>
      </c>
      <c r="AW654" s="842">
        <f t="shared" si="1032"/>
        <v>0</v>
      </c>
      <c r="AX654" s="115">
        <f t="shared" si="1033"/>
        <v>0</v>
      </c>
      <c r="AY654" s="5">
        <f t="shared" si="1034"/>
        <v>0</v>
      </c>
      <c r="AZ654" s="7">
        <f>AY654-AX654</f>
        <v>0</v>
      </c>
      <c r="BA654" s="335" t="e">
        <f>AZ654/AX654</f>
        <v>#DIV/0!</v>
      </c>
      <c r="BB654" s="23">
        <f t="shared" si="1037"/>
        <v>0</v>
      </c>
      <c r="BC654" s="5">
        <f>AW654</f>
        <v>0</v>
      </c>
      <c r="BD654" s="7">
        <f>BC654-BB654</f>
        <v>0</v>
      </c>
      <c r="BE654" s="335" t="e">
        <f>BD654/BB654</f>
        <v>#DIV/0!</v>
      </c>
      <c r="BG654" s="826" t="str">
        <f t="shared" si="1041"/>
        <v>51.11</v>
      </c>
      <c r="BH654" s="607" t="b">
        <f>COUNTIF('Codes SEC'!$B$2:$B$250,Ministres!BG654)&gt;0</f>
        <v>1</v>
      </c>
    </row>
    <row r="655" spans="1:60" ht="35.1" customHeight="1" x14ac:dyDescent="0.25">
      <c r="A655" s="222" t="s">
        <v>39</v>
      </c>
      <c r="B655" s="112" t="s">
        <v>5018</v>
      </c>
      <c r="C655" s="116" t="s">
        <v>149</v>
      </c>
      <c r="D655" s="620">
        <v>1000</v>
      </c>
      <c r="E655" s="278"/>
      <c r="F655" s="116">
        <v>19</v>
      </c>
      <c r="G655" s="700" t="s">
        <v>5613</v>
      </c>
      <c r="H655" s="888" t="str">
        <f t="shared" si="970"/>
        <v>122</v>
      </c>
      <c r="I655" s="580">
        <v>85112000</v>
      </c>
      <c r="J655" s="689" t="s">
        <v>6054</v>
      </c>
      <c r="K655" s="411" t="s">
        <v>6055</v>
      </c>
      <c r="L655" s="733">
        <v>0</v>
      </c>
      <c r="M655" s="734">
        <v>0</v>
      </c>
      <c r="N655" s="931"/>
      <c r="O655" s="530">
        <f t="shared" si="1025"/>
        <v>0</v>
      </c>
      <c r="P655" s="530">
        <f t="shared" si="1026"/>
        <v>0</v>
      </c>
      <c r="Q655" s="646"/>
      <c r="R655" s="536"/>
      <c r="S655" s="536"/>
      <c r="T655" s="536"/>
      <c r="U655" s="536"/>
      <c r="V655" s="536"/>
      <c r="W655" s="683" t="str">
        <f t="shared" si="1042"/>
        <v>OK</v>
      </c>
      <c r="X655" s="141"/>
      <c r="Y655" s="141"/>
      <c r="Z655" s="552"/>
      <c r="AA655" s="552"/>
      <c r="AB655" s="683" t="str">
        <f t="shared" si="1043"/>
        <v>OK</v>
      </c>
      <c r="AC655" s="593"/>
      <c r="AD655" s="530">
        <f t="shared" si="1027"/>
        <v>0</v>
      </c>
      <c r="AE655" s="842">
        <f t="shared" si="1028"/>
        <v>0</v>
      </c>
      <c r="AF655" s="931"/>
      <c r="AG655" s="530">
        <f t="shared" si="1029"/>
        <v>0</v>
      </c>
      <c r="AH655" s="530">
        <f t="shared" si="1030"/>
        <v>0</v>
      </c>
      <c r="AI655" s="641"/>
      <c r="AJ655" s="537"/>
      <c r="AK655" s="537"/>
      <c r="AL655" s="537"/>
      <c r="AM655" s="537"/>
      <c r="AN655" s="537"/>
      <c r="AO655" s="683" t="str">
        <f t="shared" si="1044"/>
        <v>OK</v>
      </c>
      <c r="AP655" s="141"/>
      <c r="AQ655" s="141"/>
      <c r="AR655" s="552"/>
      <c r="AS655" s="552"/>
      <c r="AT655" s="683" t="str">
        <f t="shared" si="1045"/>
        <v>OK</v>
      </c>
      <c r="AU655" s="593"/>
      <c r="AV655" s="530">
        <f t="shared" si="1031"/>
        <v>0</v>
      </c>
      <c r="AW655" s="842">
        <f t="shared" si="1032"/>
        <v>0</v>
      </c>
      <c r="AX655" s="115">
        <f t="shared" si="1033"/>
        <v>0</v>
      </c>
      <c r="AY655" s="5">
        <f t="shared" si="1034"/>
        <v>0</v>
      </c>
      <c r="AZ655" s="7">
        <f t="shared" ref="AZ655" si="1046">AY655-AX655</f>
        <v>0</v>
      </c>
      <c r="BA655" s="335" t="e">
        <f t="shared" ref="BA655" si="1047">AZ655/AX655</f>
        <v>#DIV/0!</v>
      </c>
      <c r="BB655" s="23">
        <f t="shared" si="1037"/>
        <v>0</v>
      </c>
      <c r="BC655" s="5">
        <f t="shared" ref="BC655" si="1048">AW655</f>
        <v>0</v>
      </c>
      <c r="BD655" s="7">
        <f t="shared" ref="BD655" si="1049">BC655-BB655</f>
        <v>0</v>
      </c>
      <c r="BE655" s="335" t="e">
        <f t="shared" ref="BE655" si="1050">BD655/BB655</f>
        <v>#DIV/0!</v>
      </c>
      <c r="BG655" s="826" t="str">
        <f t="shared" si="1041"/>
        <v>51.12</v>
      </c>
      <c r="BH655" s="607" t="b">
        <f>COUNTIF('Codes SEC'!$B$2:$B$250,Ministres!BG655)&gt;0</f>
        <v>1</v>
      </c>
    </row>
    <row r="656" spans="1:60" ht="35.1" customHeight="1" x14ac:dyDescent="0.25">
      <c r="A656" s="222" t="s">
        <v>39</v>
      </c>
      <c r="B656" s="583" t="s">
        <v>5018</v>
      </c>
      <c r="C656" s="120" t="s">
        <v>149</v>
      </c>
      <c r="D656" s="622">
        <v>1000</v>
      </c>
      <c r="E656" s="584"/>
      <c r="F656" s="120">
        <v>20</v>
      </c>
      <c r="G656" s="699">
        <v>1</v>
      </c>
      <c r="H656" s="891" t="str">
        <f t="shared" si="970"/>
        <v>122</v>
      </c>
      <c r="I656" s="605">
        <v>85112000</v>
      </c>
      <c r="J656" s="689" t="s">
        <v>5164</v>
      </c>
      <c r="K656" s="424" t="s">
        <v>5165</v>
      </c>
      <c r="L656" s="733">
        <v>0</v>
      </c>
      <c r="M656" s="734">
        <v>0</v>
      </c>
      <c r="N656" s="931"/>
      <c r="O656" s="530">
        <f t="shared" si="1025"/>
        <v>0</v>
      </c>
      <c r="P656" s="530">
        <f t="shared" si="1026"/>
        <v>0</v>
      </c>
      <c r="Q656" s="646"/>
      <c r="R656" s="536"/>
      <c r="S656" s="536"/>
      <c r="T656" s="536"/>
      <c r="U656" s="536"/>
      <c r="V656" s="536"/>
      <c r="W656" s="683" t="str">
        <f>IF(SUM(Q656:V656)=X656,"OK",SUM(Q656:V656)-X656)</f>
        <v>OK</v>
      </c>
      <c r="X656" s="141"/>
      <c r="Y656" s="141"/>
      <c r="Z656" s="552"/>
      <c r="AA656" s="552"/>
      <c r="AB656" s="683" t="str">
        <f>IF(SUM(Z656:AA656)=AC656,"OK",SUM(Z656:AA656)-AC656)</f>
        <v>OK</v>
      </c>
      <c r="AC656" s="593"/>
      <c r="AD656" s="530">
        <f t="shared" si="1027"/>
        <v>0</v>
      </c>
      <c r="AE656" s="842">
        <f t="shared" si="1028"/>
        <v>0</v>
      </c>
      <c r="AF656" s="931"/>
      <c r="AG656" s="530">
        <f t="shared" si="1029"/>
        <v>0</v>
      </c>
      <c r="AH656" s="530">
        <f t="shared" si="1030"/>
        <v>0</v>
      </c>
      <c r="AI656" s="641"/>
      <c r="AJ656" s="537"/>
      <c r="AK656" s="537"/>
      <c r="AL656" s="537"/>
      <c r="AM656" s="537"/>
      <c r="AN656" s="537"/>
      <c r="AO656" s="683" t="str">
        <f>IF(SUM(AI656:AN656)=AP656,"OK",SUM(AI656:AN656)-AP656)</f>
        <v>OK</v>
      </c>
      <c r="AP656" s="141"/>
      <c r="AQ656" s="141"/>
      <c r="AR656" s="552"/>
      <c r="AS656" s="552"/>
      <c r="AT656" s="683" t="str">
        <f>IF(SUM(AR656:AS656)=AU656,"OK",SUM(AR656:AS656)-AU656)</f>
        <v>OK</v>
      </c>
      <c r="AU656" s="593"/>
      <c r="AV656" s="530">
        <f t="shared" si="1031"/>
        <v>0</v>
      </c>
      <c r="AW656" s="842">
        <f t="shared" si="1032"/>
        <v>0</v>
      </c>
      <c r="AX656" s="115">
        <f t="shared" si="1033"/>
        <v>0</v>
      </c>
      <c r="AY656" s="5">
        <f t="shared" si="1034"/>
        <v>0</v>
      </c>
      <c r="AZ656" s="7">
        <f>AY656-AX656</f>
        <v>0</v>
      </c>
      <c r="BA656" s="335" t="e">
        <f>AZ656/AX656</f>
        <v>#DIV/0!</v>
      </c>
      <c r="BB656" s="23">
        <f t="shared" si="1037"/>
        <v>0</v>
      </c>
      <c r="BC656" s="5">
        <f>AW656</f>
        <v>0</v>
      </c>
      <c r="BD656" s="7">
        <f>BC656-BB656</f>
        <v>0</v>
      </c>
      <c r="BE656" s="335" t="e">
        <f>BD656/BB656</f>
        <v>#DIV/0!</v>
      </c>
      <c r="BG656" s="826" t="str">
        <f t="shared" si="1041"/>
        <v>51.12</v>
      </c>
      <c r="BH656" s="607" t="b">
        <f>COUNTIF('Codes SEC'!$B$2:$B$250,Ministres!BG656)&gt;0</f>
        <v>1</v>
      </c>
    </row>
    <row r="657" spans="1:66" s="203" customFormat="1" ht="35.1" customHeight="1" x14ac:dyDescent="0.25">
      <c r="A657" s="21" t="s">
        <v>39</v>
      </c>
      <c r="B657" s="112" t="s">
        <v>5018</v>
      </c>
      <c r="C657" s="116" t="s">
        <v>149</v>
      </c>
      <c r="D657" s="620">
        <v>1000</v>
      </c>
      <c r="E657" s="278"/>
      <c r="F657" s="116">
        <v>20</v>
      </c>
      <c r="G657" s="694">
        <v>3</v>
      </c>
      <c r="H657" s="878" t="str">
        <f t="shared" si="970"/>
        <v>122</v>
      </c>
      <c r="I657" s="397">
        <v>86321000</v>
      </c>
      <c r="J657" s="380" t="s">
        <v>4858</v>
      </c>
      <c r="K657" s="408" t="s">
        <v>4859</v>
      </c>
      <c r="L657" s="733">
        <v>0</v>
      </c>
      <c r="M657" s="734">
        <v>0</v>
      </c>
      <c r="N657" s="931"/>
      <c r="O657" s="530">
        <f t="shared" si="1025"/>
        <v>0</v>
      </c>
      <c r="P657" s="530">
        <f t="shared" si="1026"/>
        <v>0</v>
      </c>
      <c r="Q657" s="646"/>
      <c r="R657" s="536"/>
      <c r="S657" s="536"/>
      <c r="T657" s="536"/>
      <c r="U657" s="536"/>
      <c r="V657" s="536"/>
      <c r="W657" s="683" t="str">
        <f>IF(SUM(Q657:V657)=X657,"OK",SUM(Q657:V657)-X657)</f>
        <v>OK</v>
      </c>
      <c r="X657" s="141"/>
      <c r="Y657" s="141"/>
      <c r="Z657" s="552"/>
      <c r="AA657" s="552"/>
      <c r="AB657" s="683" t="str">
        <f>IF(SUM(Z657:AA657)=AC657,"OK",SUM(Z657:AA657)-AC657)</f>
        <v>OK</v>
      </c>
      <c r="AC657" s="593"/>
      <c r="AD657" s="530">
        <f t="shared" si="1027"/>
        <v>0</v>
      </c>
      <c r="AE657" s="842">
        <f t="shared" si="1028"/>
        <v>0</v>
      </c>
      <c r="AF657" s="931"/>
      <c r="AG657" s="530">
        <f t="shared" si="1029"/>
        <v>0</v>
      </c>
      <c r="AH657" s="530">
        <f t="shared" si="1030"/>
        <v>0</v>
      </c>
      <c r="AI657" s="641"/>
      <c r="AJ657" s="537"/>
      <c r="AK657" s="537"/>
      <c r="AL657" s="537"/>
      <c r="AM657" s="537"/>
      <c r="AN657" s="537"/>
      <c r="AO657" s="683" t="str">
        <f>IF(SUM(AI657:AN657)=AP657,"OK",SUM(AI657:AN657)-AP657)</f>
        <v>OK</v>
      </c>
      <c r="AP657" s="141"/>
      <c r="AQ657" s="141"/>
      <c r="AR657" s="552"/>
      <c r="AS657" s="552"/>
      <c r="AT657" s="683" t="str">
        <f>IF(SUM(AR657:AS657)=AU657,"OK",SUM(AR657:AS657)-AU657)</f>
        <v>OK</v>
      </c>
      <c r="AU657" s="593"/>
      <c r="AV657" s="530">
        <f t="shared" si="1031"/>
        <v>0</v>
      </c>
      <c r="AW657" s="842">
        <f t="shared" si="1032"/>
        <v>0</v>
      </c>
      <c r="AX657" s="115">
        <f t="shared" si="1033"/>
        <v>0</v>
      </c>
      <c r="AY657" s="5">
        <f t="shared" si="1034"/>
        <v>0</v>
      </c>
      <c r="AZ657" s="7">
        <f>AY657-AX657</f>
        <v>0</v>
      </c>
      <c r="BA657" s="335" t="e">
        <f>AZ657/AX657</f>
        <v>#DIV/0!</v>
      </c>
      <c r="BB657" s="23">
        <f t="shared" si="1037"/>
        <v>0</v>
      </c>
      <c r="BC657" s="5">
        <f>AW657</f>
        <v>0</v>
      </c>
      <c r="BD657" s="7">
        <f>BC657-BB657</f>
        <v>0</v>
      </c>
      <c r="BE657" s="335" t="e">
        <f>BD657/BB657</f>
        <v>#DIV/0!</v>
      </c>
      <c r="BF657" s="667"/>
      <c r="BG657" s="826" t="str">
        <f t="shared" si="1041"/>
        <v>63.21</v>
      </c>
      <c r="BH657" s="668" t="b">
        <f>COUNTIF('Codes SEC'!$B$2:$B$250,Ministres!BG657)&gt;0</f>
        <v>1</v>
      </c>
      <c r="BI657" s="667"/>
      <c r="BJ657" s="667"/>
      <c r="BK657" s="667"/>
      <c r="BL657" s="667"/>
      <c r="BM657" s="667"/>
      <c r="BN657" s="667"/>
    </row>
    <row r="658" spans="1:66" ht="35.1" customHeight="1" x14ac:dyDescent="0.25">
      <c r="A658" s="222" t="s">
        <v>39</v>
      </c>
      <c r="B658" s="583" t="s">
        <v>5018</v>
      </c>
      <c r="C658" s="120" t="s">
        <v>149</v>
      </c>
      <c r="D658" s="622">
        <v>1000</v>
      </c>
      <c r="E658" s="584"/>
      <c r="F658" s="120">
        <v>20</v>
      </c>
      <c r="G658" s="699">
        <v>1</v>
      </c>
      <c r="H658" s="891" t="str">
        <f t="shared" si="970"/>
        <v>122</v>
      </c>
      <c r="I658" s="605">
        <v>86359000</v>
      </c>
      <c r="J658" s="689" t="s">
        <v>5168</v>
      </c>
      <c r="K658" s="424" t="s">
        <v>5169</v>
      </c>
      <c r="L658" s="733">
        <v>0</v>
      </c>
      <c r="M658" s="734">
        <v>0</v>
      </c>
      <c r="N658" s="931"/>
      <c r="O658" s="530">
        <f t="shared" si="1025"/>
        <v>0</v>
      </c>
      <c r="P658" s="530">
        <f t="shared" si="1026"/>
        <v>0</v>
      </c>
      <c r="Q658" s="646"/>
      <c r="R658" s="536"/>
      <c r="S658" s="536"/>
      <c r="T658" s="536"/>
      <c r="U658" s="536"/>
      <c r="V658" s="536"/>
      <c r="W658" s="683" t="str">
        <f t="shared" si="1042"/>
        <v>OK</v>
      </c>
      <c r="X658" s="141"/>
      <c r="Y658" s="141"/>
      <c r="Z658" s="552"/>
      <c r="AA658" s="552"/>
      <c r="AB658" s="683" t="str">
        <f t="shared" si="1043"/>
        <v>OK</v>
      </c>
      <c r="AC658" s="593"/>
      <c r="AD658" s="530">
        <f t="shared" si="1027"/>
        <v>0</v>
      </c>
      <c r="AE658" s="842">
        <f t="shared" si="1028"/>
        <v>0</v>
      </c>
      <c r="AF658" s="931"/>
      <c r="AG658" s="530">
        <f t="shared" si="1029"/>
        <v>0</v>
      </c>
      <c r="AH658" s="530">
        <f t="shared" si="1030"/>
        <v>0</v>
      </c>
      <c r="AI658" s="641"/>
      <c r="AJ658" s="537"/>
      <c r="AK658" s="537"/>
      <c r="AL658" s="537"/>
      <c r="AM658" s="537"/>
      <c r="AN658" s="537"/>
      <c r="AO658" s="683" t="str">
        <f t="shared" si="1044"/>
        <v>OK</v>
      </c>
      <c r="AP658" s="141"/>
      <c r="AQ658" s="141"/>
      <c r="AR658" s="552"/>
      <c r="AS658" s="552"/>
      <c r="AT658" s="683" t="str">
        <f t="shared" si="1045"/>
        <v>OK</v>
      </c>
      <c r="AU658" s="593"/>
      <c r="AV658" s="530">
        <f t="shared" si="1031"/>
        <v>0</v>
      </c>
      <c r="AW658" s="842">
        <f t="shared" si="1032"/>
        <v>0</v>
      </c>
      <c r="AX658" s="115">
        <f t="shared" si="1033"/>
        <v>0</v>
      </c>
      <c r="AY658" s="5">
        <f t="shared" si="1034"/>
        <v>0</v>
      </c>
      <c r="AZ658" s="7">
        <f>AY658-AX658</f>
        <v>0</v>
      </c>
      <c r="BA658" s="335" t="e">
        <f>AZ658/AX658</f>
        <v>#DIV/0!</v>
      </c>
      <c r="BB658" s="23">
        <f t="shared" si="1037"/>
        <v>0</v>
      </c>
      <c r="BC658" s="5">
        <f>AW658</f>
        <v>0</v>
      </c>
      <c r="BD658" s="7">
        <f>BC658-BB658</f>
        <v>0</v>
      </c>
      <c r="BE658" s="335" t="e">
        <f>BD658/BB658</f>
        <v>#DIV/0!</v>
      </c>
      <c r="BG658" s="826" t="str">
        <f t="shared" si="1041"/>
        <v>63.59</v>
      </c>
      <c r="BH658" s="607" t="b">
        <f>COUNTIF('Codes SEC'!$B$2:$B$250,Ministres!BG658)&gt;0</f>
        <v>1</v>
      </c>
    </row>
    <row r="659" spans="1:66" ht="12.75" customHeight="1" x14ac:dyDescent="0.25">
      <c r="A659" s="227"/>
      <c r="B659" s="209"/>
      <c r="C659" s="253"/>
      <c r="D659" s="625"/>
      <c r="E659" s="280"/>
      <c r="F659" s="253"/>
      <c r="G659" s="695"/>
      <c r="H659" s="886"/>
      <c r="I659" s="403"/>
      <c r="J659" s="381"/>
      <c r="K659" s="514" t="s">
        <v>59</v>
      </c>
      <c r="L659" s="318">
        <f t="shared" ref="L659:V659" si="1051">L657+L656+L654+L658+L655+L653</f>
        <v>0</v>
      </c>
      <c r="M659" s="737">
        <f t="shared" si="1051"/>
        <v>0</v>
      </c>
      <c r="N659" s="930">
        <f t="shared" ref="N659:P659" si="1052">N657+N656+N654+N658+N655+N653</f>
        <v>0</v>
      </c>
      <c r="O659" s="790">
        <f t="shared" si="1052"/>
        <v>0</v>
      </c>
      <c r="P659" s="790">
        <f t="shared" si="1052"/>
        <v>0</v>
      </c>
      <c r="Q659" s="787">
        <f t="shared" si="1051"/>
        <v>0</v>
      </c>
      <c r="R659" s="648">
        <f t="shared" si="1051"/>
        <v>0</v>
      </c>
      <c r="S659" s="648">
        <f t="shared" si="1051"/>
        <v>0</v>
      </c>
      <c r="T659" s="648">
        <f t="shared" si="1051"/>
        <v>0</v>
      </c>
      <c r="U659" s="648">
        <f t="shared" si="1051"/>
        <v>0</v>
      </c>
      <c r="V659" s="648">
        <f t="shared" si="1051"/>
        <v>0</v>
      </c>
      <c r="W659" s="790"/>
      <c r="X659" s="649">
        <f>X657+X656+X654+X658+X655+X653</f>
        <v>0</v>
      </c>
      <c r="Y659" s="649">
        <f>Y657+Y656+Y654+Y658+Y655+Y653</f>
        <v>0</v>
      </c>
      <c r="Z659" s="648">
        <f>Z657+Z656+Z654+Z658+Z655+Z653</f>
        <v>0</v>
      </c>
      <c r="AA659" s="648">
        <f>AA657+AA656+AA654+AA658+AA655+AA653</f>
        <v>0</v>
      </c>
      <c r="AB659" s="790"/>
      <c r="AC659" s="649">
        <f t="shared" ref="AC659:AN659" si="1053">AC657+AC656+AC654+AC658+AC655+AC653</f>
        <v>0</v>
      </c>
      <c r="AD659" s="790">
        <f>AD657+AD656+AD654+AD658+AD655+AD653</f>
        <v>0</v>
      </c>
      <c r="AE659" s="843">
        <f>AE657+AE656+AE654+AE658+AE655+AE653</f>
        <v>0</v>
      </c>
      <c r="AF659" s="930">
        <f t="shared" ref="AF659:AH659" si="1054">AF657+AF656+AF654+AF658+AF655+AF653</f>
        <v>0</v>
      </c>
      <c r="AG659" s="790">
        <f t="shared" si="1054"/>
        <v>0</v>
      </c>
      <c r="AH659" s="790">
        <f t="shared" si="1054"/>
        <v>0</v>
      </c>
      <c r="AI659" s="787">
        <f t="shared" si="1053"/>
        <v>0</v>
      </c>
      <c r="AJ659" s="648">
        <f t="shared" si="1053"/>
        <v>0</v>
      </c>
      <c r="AK659" s="648">
        <f t="shared" si="1053"/>
        <v>0</v>
      </c>
      <c r="AL659" s="648">
        <f t="shared" si="1053"/>
        <v>0</v>
      </c>
      <c r="AM659" s="648">
        <f t="shared" si="1053"/>
        <v>0</v>
      </c>
      <c r="AN659" s="648">
        <f t="shared" si="1053"/>
        <v>0</v>
      </c>
      <c r="AO659" s="790"/>
      <c r="AP659" s="649">
        <f>AP657+AP656+AP654+AP658+AP655+AP653</f>
        <v>0</v>
      </c>
      <c r="AQ659" s="649">
        <f>AQ657+AQ656+AQ654+AQ658+AQ655+AQ653</f>
        <v>0</v>
      </c>
      <c r="AR659" s="648">
        <f>AR657+AR656+AR654+AR658+AR655+AR653</f>
        <v>0</v>
      </c>
      <c r="AS659" s="648">
        <f>AS657+AS656+AS654+AS658+AS655+AS653</f>
        <v>0</v>
      </c>
      <c r="AT659" s="790"/>
      <c r="AU659" s="649">
        <f t="shared" ref="AU659:BE659" si="1055">AU657+AU656+AU654+AU658+AU655+AU653</f>
        <v>0</v>
      </c>
      <c r="AV659" s="790">
        <f t="shared" ref="AV659" si="1056">AV657+AV656+AV654+AV658+AV655+AV653</f>
        <v>0</v>
      </c>
      <c r="AW659" s="843">
        <f t="shared" si="1055"/>
        <v>0</v>
      </c>
      <c r="AX659" s="336">
        <f t="shared" si="1055"/>
        <v>0</v>
      </c>
      <c r="AY659" s="337">
        <f t="shared" si="1055"/>
        <v>0</v>
      </c>
      <c r="AZ659" s="338">
        <f t="shared" si="1055"/>
        <v>0</v>
      </c>
      <c r="BA659" s="339" t="e">
        <f t="shared" si="1055"/>
        <v>#DIV/0!</v>
      </c>
      <c r="BB659" s="322">
        <f t="shared" si="1055"/>
        <v>0</v>
      </c>
      <c r="BC659" s="337">
        <f t="shared" si="1055"/>
        <v>0</v>
      </c>
      <c r="BD659" s="338">
        <f t="shared" si="1055"/>
        <v>0</v>
      </c>
      <c r="BE659" s="339" t="e">
        <f t="shared" si="1055"/>
        <v>#DIV/0!</v>
      </c>
      <c r="BG659" s="826"/>
      <c r="BH659" s="607"/>
    </row>
    <row r="660" spans="1:66" ht="12.75" customHeight="1" x14ac:dyDescent="0.25">
      <c r="A660" s="226"/>
      <c r="B660" s="207"/>
      <c r="C660" s="254"/>
      <c r="D660" s="300"/>
      <c r="E660" s="276"/>
      <c r="F660" s="300"/>
      <c r="G660" s="696"/>
      <c r="H660" s="887"/>
      <c r="I660" s="444"/>
      <c r="J660" s="393"/>
      <c r="K660" s="404" t="s">
        <v>3768</v>
      </c>
      <c r="L660" s="729">
        <f t="shared" ref="L660:P660" si="1057">L659</f>
        <v>0</v>
      </c>
      <c r="M660" s="730">
        <f t="shared" si="1057"/>
        <v>0</v>
      </c>
      <c r="N660" s="844">
        <f t="shared" si="1057"/>
        <v>0</v>
      </c>
      <c r="O660" s="665">
        <f t="shared" si="1057"/>
        <v>0</v>
      </c>
      <c r="P660" s="665">
        <f t="shared" si="1057"/>
        <v>0</v>
      </c>
      <c r="Q660" s="638">
        <f t="shared" ref="Q660:V660" si="1058">Q659</f>
        <v>0</v>
      </c>
      <c r="R660" s="130">
        <f t="shared" si="1058"/>
        <v>0</v>
      </c>
      <c r="S660" s="130">
        <f t="shared" si="1058"/>
        <v>0</v>
      </c>
      <c r="T660" s="130">
        <f t="shared" si="1058"/>
        <v>0</v>
      </c>
      <c r="U660" s="130">
        <f t="shared" si="1058"/>
        <v>0</v>
      </c>
      <c r="V660" s="130">
        <f t="shared" si="1058"/>
        <v>0</v>
      </c>
      <c r="W660" s="665"/>
      <c r="X660" s="130">
        <f>X659</f>
        <v>0</v>
      </c>
      <c r="Y660" s="130">
        <f>Y659</f>
        <v>0</v>
      </c>
      <c r="Z660" s="130">
        <f>Z659</f>
        <v>0</v>
      </c>
      <c r="AA660" s="130">
        <f>AA659</f>
        <v>0</v>
      </c>
      <c r="AB660" s="665"/>
      <c r="AC660" s="130">
        <f t="shared" ref="AC660:AN660" si="1059">AC659</f>
        <v>0</v>
      </c>
      <c r="AD660" s="665">
        <f>AD659</f>
        <v>0</v>
      </c>
      <c r="AE660" s="845">
        <f>AE659</f>
        <v>0</v>
      </c>
      <c r="AF660" s="844">
        <f t="shared" ref="AF660:AH660" si="1060">AF659</f>
        <v>0</v>
      </c>
      <c r="AG660" s="665">
        <f t="shared" si="1060"/>
        <v>0</v>
      </c>
      <c r="AH660" s="665">
        <f t="shared" si="1060"/>
        <v>0</v>
      </c>
      <c r="AI660" s="638">
        <f t="shared" si="1059"/>
        <v>0</v>
      </c>
      <c r="AJ660" s="130">
        <f t="shared" si="1059"/>
        <v>0</v>
      </c>
      <c r="AK660" s="130">
        <f t="shared" si="1059"/>
        <v>0</v>
      </c>
      <c r="AL660" s="130">
        <f t="shared" si="1059"/>
        <v>0</v>
      </c>
      <c r="AM660" s="130">
        <f t="shared" si="1059"/>
        <v>0</v>
      </c>
      <c r="AN660" s="130">
        <f t="shared" si="1059"/>
        <v>0</v>
      </c>
      <c r="AO660" s="665"/>
      <c r="AP660" s="130">
        <f>AP659</f>
        <v>0</v>
      </c>
      <c r="AQ660" s="130">
        <f>AQ659</f>
        <v>0</v>
      </c>
      <c r="AR660" s="130">
        <f>AR659</f>
        <v>0</v>
      </c>
      <c r="AS660" s="130">
        <f>AS659</f>
        <v>0</v>
      </c>
      <c r="AT660" s="665"/>
      <c r="AU660" s="130">
        <f>AU659</f>
        <v>0</v>
      </c>
      <c r="AV660" s="665">
        <f t="shared" ref="AV660" si="1061">AV659</f>
        <v>0</v>
      </c>
      <c r="AW660" s="845">
        <f t="shared" ref="AW660:BE660" si="1062">AW659</f>
        <v>0</v>
      </c>
      <c r="AX660" s="314">
        <f t="shared" si="1062"/>
        <v>0</v>
      </c>
      <c r="AY660" s="131">
        <f t="shared" si="1062"/>
        <v>0</v>
      </c>
      <c r="AZ660" s="132">
        <f t="shared" si="1062"/>
        <v>0</v>
      </c>
      <c r="BA660" s="340" t="e">
        <f t="shared" si="1062"/>
        <v>#DIV/0!</v>
      </c>
      <c r="BB660" s="310">
        <f t="shared" si="1062"/>
        <v>0</v>
      </c>
      <c r="BC660" s="131">
        <f t="shared" si="1062"/>
        <v>0</v>
      </c>
      <c r="BD660" s="132">
        <f t="shared" si="1062"/>
        <v>0</v>
      </c>
      <c r="BE660" s="340" t="e">
        <f t="shared" si="1062"/>
        <v>#DIV/0!</v>
      </c>
      <c r="BG660" s="826"/>
      <c r="BH660" s="607"/>
    </row>
    <row r="661" spans="1:66" ht="12.75" customHeight="1" x14ac:dyDescent="0.25">
      <c r="A661" s="222"/>
      <c r="C661" s="116"/>
      <c r="D661" s="620"/>
      <c r="F661" s="117"/>
      <c r="G661" s="690"/>
      <c r="H661" s="878"/>
      <c r="I661" s="397"/>
      <c r="J661" s="380"/>
      <c r="K661" s="405" t="s">
        <v>208</v>
      </c>
      <c r="L661" s="731">
        <v>0</v>
      </c>
      <c r="M661" s="732">
        <v>0</v>
      </c>
      <c r="N661" s="929">
        <v>0</v>
      </c>
      <c r="O661" s="530">
        <v>0</v>
      </c>
      <c r="P661" s="530">
        <v>0</v>
      </c>
      <c r="Q661" s="641">
        <v>0</v>
      </c>
      <c r="R661" s="537">
        <v>0</v>
      </c>
      <c r="S661" s="537">
        <v>0</v>
      </c>
      <c r="T661" s="537">
        <v>0</v>
      </c>
      <c r="U661" s="537">
        <v>0</v>
      </c>
      <c r="V661" s="537">
        <v>0</v>
      </c>
      <c r="W661" s="530"/>
      <c r="X661" s="142">
        <v>0</v>
      </c>
      <c r="Y661" s="142">
        <v>0</v>
      </c>
      <c r="Z661" s="537">
        <v>0</v>
      </c>
      <c r="AA661" s="537">
        <v>0</v>
      </c>
      <c r="AB661" s="530"/>
      <c r="AC661" s="142">
        <v>0</v>
      </c>
      <c r="AD661" s="530">
        <v>0</v>
      </c>
      <c r="AE661" s="842">
        <v>0</v>
      </c>
      <c r="AF661" s="929">
        <v>0</v>
      </c>
      <c r="AG661" s="530">
        <v>0</v>
      </c>
      <c r="AH661" s="530">
        <v>0</v>
      </c>
      <c r="AI661" s="641">
        <v>0</v>
      </c>
      <c r="AJ661" s="537">
        <v>0</v>
      </c>
      <c r="AK661" s="537">
        <v>0</v>
      </c>
      <c r="AL661" s="537">
        <v>0</v>
      </c>
      <c r="AM661" s="537">
        <v>0</v>
      </c>
      <c r="AN661" s="537">
        <v>0</v>
      </c>
      <c r="AO661" s="530"/>
      <c r="AP661" s="142">
        <v>0</v>
      </c>
      <c r="AQ661" s="142">
        <v>0</v>
      </c>
      <c r="AR661" s="537">
        <v>0</v>
      </c>
      <c r="AS661" s="537">
        <v>0</v>
      </c>
      <c r="AT661" s="530"/>
      <c r="AU661" s="142">
        <v>0</v>
      </c>
      <c r="AV661" s="530">
        <v>0</v>
      </c>
      <c r="AW661" s="842">
        <v>0</v>
      </c>
      <c r="AX661" s="115">
        <v>0</v>
      </c>
      <c r="AY661" s="5">
        <v>0</v>
      </c>
      <c r="AZ661" s="5">
        <v>0</v>
      </c>
      <c r="BA661" s="335">
        <v>0</v>
      </c>
      <c r="BB661" s="23">
        <v>0</v>
      </c>
      <c r="BC661" s="5">
        <v>0</v>
      </c>
      <c r="BD661" s="5">
        <v>0</v>
      </c>
      <c r="BE661" s="335">
        <v>0</v>
      </c>
      <c r="BG661" s="826"/>
      <c r="BH661" s="607"/>
    </row>
    <row r="662" spans="1:66" ht="12.75" customHeight="1" x14ac:dyDescent="0.25">
      <c r="A662" s="21"/>
      <c r="B662" s="112"/>
      <c r="C662" s="116"/>
      <c r="D662" s="623"/>
      <c r="E662" s="278"/>
      <c r="F662" s="116"/>
      <c r="G662" s="694"/>
      <c r="H662" s="878"/>
      <c r="I662" s="397"/>
      <c r="J662" s="380"/>
      <c r="K662" s="405" t="s">
        <v>96</v>
      </c>
      <c r="L662" s="738">
        <v>0</v>
      </c>
      <c r="M662" s="739">
        <v>0</v>
      </c>
      <c r="N662" s="929">
        <v>0</v>
      </c>
      <c r="O662" s="530">
        <v>0</v>
      </c>
      <c r="P662" s="530">
        <v>0</v>
      </c>
      <c r="Q662" s="641">
        <v>0</v>
      </c>
      <c r="R662" s="537">
        <v>0</v>
      </c>
      <c r="S662" s="537">
        <v>0</v>
      </c>
      <c r="T662" s="537">
        <v>0</v>
      </c>
      <c r="U662" s="537">
        <v>0</v>
      </c>
      <c r="V662" s="537">
        <v>0</v>
      </c>
      <c r="W662" s="530"/>
      <c r="X662" s="142">
        <v>0</v>
      </c>
      <c r="Y662" s="142">
        <v>0</v>
      </c>
      <c r="Z662" s="537">
        <v>0</v>
      </c>
      <c r="AA662" s="537">
        <v>0</v>
      </c>
      <c r="AB662" s="530"/>
      <c r="AC662" s="142">
        <v>0</v>
      </c>
      <c r="AD662" s="530">
        <v>0</v>
      </c>
      <c r="AE662" s="842">
        <v>0</v>
      </c>
      <c r="AF662" s="929">
        <v>0</v>
      </c>
      <c r="AG662" s="530">
        <v>0</v>
      </c>
      <c r="AH662" s="530">
        <v>0</v>
      </c>
      <c r="AI662" s="641">
        <v>0</v>
      </c>
      <c r="AJ662" s="537">
        <v>0</v>
      </c>
      <c r="AK662" s="537">
        <v>0</v>
      </c>
      <c r="AL662" s="537">
        <v>0</v>
      </c>
      <c r="AM662" s="537">
        <v>0</v>
      </c>
      <c r="AN662" s="537">
        <v>0</v>
      </c>
      <c r="AO662" s="530"/>
      <c r="AP662" s="142">
        <v>0</v>
      </c>
      <c r="AQ662" s="142">
        <v>0</v>
      </c>
      <c r="AR662" s="537">
        <v>0</v>
      </c>
      <c r="AS662" s="537">
        <v>0</v>
      </c>
      <c r="AT662" s="530"/>
      <c r="AU662" s="142">
        <v>0</v>
      </c>
      <c r="AV662" s="530">
        <v>0</v>
      </c>
      <c r="AW662" s="842">
        <v>0</v>
      </c>
      <c r="AX662" s="115">
        <v>0</v>
      </c>
      <c r="AY662" s="5">
        <v>0</v>
      </c>
      <c r="AZ662" s="5">
        <v>0</v>
      </c>
      <c r="BA662" s="335">
        <v>0</v>
      </c>
      <c r="BB662" s="23">
        <v>0</v>
      </c>
      <c r="BC662" s="5">
        <v>0</v>
      </c>
      <c r="BD662" s="5">
        <v>0</v>
      </c>
      <c r="BE662" s="335">
        <v>0</v>
      </c>
      <c r="BG662" s="826"/>
      <c r="BH662" s="607"/>
    </row>
    <row r="663" spans="1:66" ht="12.75" customHeight="1" x14ac:dyDescent="0.25">
      <c r="A663" s="21"/>
      <c r="B663" s="112"/>
      <c r="C663" s="116"/>
      <c r="D663" s="623"/>
      <c r="E663" s="278"/>
      <c r="F663" s="116"/>
      <c r="G663" s="694"/>
      <c r="H663" s="878"/>
      <c r="I663" s="397"/>
      <c r="J663" s="380"/>
      <c r="K663" s="405" t="s">
        <v>209</v>
      </c>
      <c r="L663" s="738">
        <v>0</v>
      </c>
      <c r="M663" s="739">
        <v>0</v>
      </c>
      <c r="N663" s="929">
        <v>0</v>
      </c>
      <c r="O663" s="530">
        <v>0</v>
      </c>
      <c r="P663" s="530">
        <v>0</v>
      </c>
      <c r="Q663" s="641">
        <v>0</v>
      </c>
      <c r="R663" s="537">
        <v>0</v>
      </c>
      <c r="S663" s="537">
        <v>0</v>
      </c>
      <c r="T663" s="537">
        <v>0</v>
      </c>
      <c r="U663" s="537">
        <v>0</v>
      </c>
      <c r="V663" s="537">
        <v>0</v>
      </c>
      <c r="W663" s="530"/>
      <c r="X663" s="142">
        <v>0</v>
      </c>
      <c r="Y663" s="142">
        <v>0</v>
      </c>
      <c r="Z663" s="537">
        <v>0</v>
      </c>
      <c r="AA663" s="537">
        <v>0</v>
      </c>
      <c r="AB663" s="530"/>
      <c r="AC663" s="142">
        <v>0</v>
      </c>
      <c r="AD663" s="530">
        <v>0</v>
      </c>
      <c r="AE663" s="842">
        <v>0</v>
      </c>
      <c r="AF663" s="929">
        <v>0</v>
      </c>
      <c r="AG663" s="530">
        <v>0</v>
      </c>
      <c r="AH663" s="530">
        <v>0</v>
      </c>
      <c r="AI663" s="641">
        <v>0</v>
      </c>
      <c r="AJ663" s="537">
        <v>0</v>
      </c>
      <c r="AK663" s="537">
        <v>0</v>
      </c>
      <c r="AL663" s="537">
        <v>0</v>
      </c>
      <c r="AM663" s="537">
        <v>0</v>
      </c>
      <c r="AN663" s="537">
        <v>0</v>
      </c>
      <c r="AO663" s="530"/>
      <c r="AP663" s="142">
        <v>0</v>
      </c>
      <c r="AQ663" s="142">
        <v>0</v>
      </c>
      <c r="AR663" s="537">
        <v>0</v>
      </c>
      <c r="AS663" s="537">
        <v>0</v>
      </c>
      <c r="AT663" s="530"/>
      <c r="AU663" s="142">
        <v>0</v>
      </c>
      <c r="AV663" s="530">
        <v>0</v>
      </c>
      <c r="AW663" s="842">
        <v>0</v>
      </c>
      <c r="AX663" s="115">
        <v>0</v>
      </c>
      <c r="AY663" s="5">
        <v>0</v>
      </c>
      <c r="AZ663" s="5">
        <v>0</v>
      </c>
      <c r="BA663" s="335">
        <v>0</v>
      </c>
      <c r="BB663" s="23">
        <v>0</v>
      </c>
      <c r="BC663" s="5">
        <v>0</v>
      </c>
      <c r="BD663" s="5">
        <v>0</v>
      </c>
      <c r="BE663" s="335">
        <v>0</v>
      </c>
      <c r="BG663" s="826"/>
      <c r="BH663" s="607"/>
    </row>
    <row r="664" spans="1:66" ht="12.75" customHeight="1" x14ac:dyDescent="0.25">
      <c r="A664" s="21"/>
      <c r="B664" s="112"/>
      <c r="C664" s="116"/>
      <c r="D664" s="623"/>
      <c r="E664" s="278"/>
      <c r="F664" s="116"/>
      <c r="G664" s="694"/>
      <c r="H664" s="878"/>
      <c r="I664" s="397"/>
      <c r="J664" s="380"/>
      <c r="K664" s="405" t="s">
        <v>210</v>
      </c>
      <c r="L664" s="738">
        <v>0</v>
      </c>
      <c r="M664" s="739">
        <v>0</v>
      </c>
      <c r="N664" s="929">
        <v>0</v>
      </c>
      <c r="O664" s="530">
        <v>0</v>
      </c>
      <c r="P664" s="530">
        <v>0</v>
      </c>
      <c r="Q664" s="641">
        <v>0</v>
      </c>
      <c r="R664" s="537">
        <v>0</v>
      </c>
      <c r="S664" s="537">
        <v>0</v>
      </c>
      <c r="T664" s="537">
        <v>0</v>
      </c>
      <c r="U664" s="537">
        <v>0</v>
      </c>
      <c r="V664" s="537">
        <v>0</v>
      </c>
      <c r="W664" s="530"/>
      <c r="X664" s="142">
        <v>0</v>
      </c>
      <c r="Y664" s="142">
        <v>0</v>
      </c>
      <c r="Z664" s="537">
        <v>0</v>
      </c>
      <c r="AA664" s="537">
        <v>0</v>
      </c>
      <c r="AB664" s="530"/>
      <c r="AC664" s="142">
        <v>0</v>
      </c>
      <c r="AD664" s="530">
        <v>0</v>
      </c>
      <c r="AE664" s="842">
        <v>0</v>
      </c>
      <c r="AF664" s="929">
        <v>0</v>
      </c>
      <c r="AG664" s="530">
        <v>0</v>
      </c>
      <c r="AH664" s="530">
        <v>0</v>
      </c>
      <c r="AI664" s="641">
        <v>0</v>
      </c>
      <c r="AJ664" s="537">
        <v>0</v>
      </c>
      <c r="AK664" s="537">
        <v>0</v>
      </c>
      <c r="AL664" s="537">
        <v>0</v>
      </c>
      <c r="AM664" s="537">
        <v>0</v>
      </c>
      <c r="AN664" s="537">
        <v>0</v>
      </c>
      <c r="AO664" s="530"/>
      <c r="AP664" s="142">
        <v>0</v>
      </c>
      <c r="AQ664" s="142">
        <v>0</v>
      </c>
      <c r="AR664" s="537">
        <v>0</v>
      </c>
      <c r="AS664" s="537">
        <v>0</v>
      </c>
      <c r="AT664" s="530"/>
      <c r="AU664" s="142">
        <v>0</v>
      </c>
      <c r="AV664" s="530">
        <v>0</v>
      </c>
      <c r="AW664" s="842">
        <v>0</v>
      </c>
      <c r="AX664" s="115">
        <v>0</v>
      </c>
      <c r="AY664" s="5">
        <v>0</v>
      </c>
      <c r="AZ664" s="5">
        <v>0</v>
      </c>
      <c r="BA664" s="335">
        <v>0</v>
      </c>
      <c r="BB664" s="23">
        <v>0</v>
      </c>
      <c r="BC664" s="5">
        <v>0</v>
      </c>
      <c r="BD664" s="5">
        <v>0</v>
      </c>
      <c r="BE664" s="335">
        <v>0</v>
      </c>
      <c r="BG664" s="826"/>
      <c r="BH664" s="607"/>
    </row>
    <row r="665" spans="1:66" ht="12.75" customHeight="1" x14ac:dyDescent="0.25">
      <c r="A665" s="21"/>
      <c r="B665" s="112"/>
      <c r="C665" s="116"/>
      <c r="D665" s="623"/>
      <c r="E665" s="278"/>
      <c r="F665" s="116"/>
      <c r="G665" s="694"/>
      <c r="H665" s="878"/>
      <c r="I665" s="397"/>
      <c r="J665" s="380"/>
      <c r="K665" s="406" t="s">
        <v>53</v>
      </c>
      <c r="L665" s="738">
        <v>0</v>
      </c>
      <c r="M665" s="739">
        <v>0</v>
      </c>
      <c r="N665" s="929">
        <v>0</v>
      </c>
      <c r="O665" s="530">
        <v>0</v>
      </c>
      <c r="P665" s="530">
        <v>0</v>
      </c>
      <c r="Q665" s="641">
        <v>0</v>
      </c>
      <c r="R665" s="537">
        <v>0</v>
      </c>
      <c r="S665" s="537">
        <v>0</v>
      </c>
      <c r="T665" s="537">
        <v>0</v>
      </c>
      <c r="U665" s="537">
        <v>0</v>
      </c>
      <c r="V665" s="537">
        <v>0</v>
      </c>
      <c r="W665" s="530"/>
      <c r="X665" s="142">
        <v>0</v>
      </c>
      <c r="Y665" s="142">
        <v>0</v>
      </c>
      <c r="Z665" s="537">
        <v>0</v>
      </c>
      <c r="AA665" s="537">
        <v>0</v>
      </c>
      <c r="AB665" s="530"/>
      <c r="AC665" s="142">
        <v>0</v>
      </c>
      <c r="AD665" s="530">
        <v>0</v>
      </c>
      <c r="AE665" s="842">
        <v>0</v>
      </c>
      <c r="AF665" s="929">
        <v>0</v>
      </c>
      <c r="AG665" s="530">
        <v>0</v>
      </c>
      <c r="AH665" s="530">
        <v>0</v>
      </c>
      <c r="AI665" s="641">
        <v>0</v>
      </c>
      <c r="AJ665" s="537">
        <v>0</v>
      </c>
      <c r="AK665" s="537">
        <v>0</v>
      </c>
      <c r="AL665" s="537">
        <v>0</v>
      </c>
      <c r="AM665" s="537">
        <v>0</v>
      </c>
      <c r="AN665" s="537">
        <v>0</v>
      </c>
      <c r="AO665" s="530"/>
      <c r="AP665" s="142">
        <v>0</v>
      </c>
      <c r="AQ665" s="142">
        <v>0</v>
      </c>
      <c r="AR665" s="537">
        <v>0</v>
      </c>
      <c r="AS665" s="537">
        <v>0</v>
      </c>
      <c r="AT665" s="530"/>
      <c r="AU665" s="142">
        <v>0</v>
      </c>
      <c r="AV665" s="530">
        <v>0</v>
      </c>
      <c r="AW665" s="842">
        <v>0</v>
      </c>
      <c r="AX665" s="115">
        <v>0</v>
      </c>
      <c r="AY665" s="5">
        <v>0</v>
      </c>
      <c r="AZ665" s="5">
        <v>0</v>
      </c>
      <c r="BA665" s="335">
        <v>0</v>
      </c>
      <c r="BB665" s="23">
        <v>0</v>
      </c>
      <c r="BC665" s="5">
        <v>0</v>
      </c>
      <c r="BD665" s="5">
        <v>0</v>
      </c>
      <c r="BE665" s="335">
        <v>0</v>
      </c>
      <c r="BG665" s="826"/>
      <c r="BH665" s="607"/>
    </row>
    <row r="666" spans="1:66" ht="12.75" customHeight="1" x14ac:dyDescent="0.25">
      <c r="A666" s="21"/>
      <c r="B666" s="112"/>
      <c r="C666" s="116"/>
      <c r="D666" s="623"/>
      <c r="F666" s="117"/>
      <c r="G666" s="694"/>
      <c r="H666" s="878"/>
      <c r="I666" s="397"/>
      <c r="J666" s="380"/>
      <c r="K666" s="408"/>
      <c r="L666" s="738"/>
      <c r="M666" s="739"/>
      <c r="N666" s="931"/>
      <c r="O666" s="923"/>
      <c r="P666" s="923"/>
      <c r="Q666" s="641"/>
      <c r="R666" s="537"/>
      <c r="S666" s="537"/>
      <c r="T666" s="537"/>
      <c r="U666" s="537"/>
      <c r="V666" s="537"/>
      <c r="W666" s="531"/>
      <c r="X666" s="141"/>
      <c r="Y666" s="141"/>
      <c r="Z666" s="552"/>
      <c r="AA666" s="552"/>
      <c r="AB666" s="531"/>
      <c r="AC666" s="593"/>
      <c r="AD666" s="923"/>
      <c r="AE666" s="846"/>
      <c r="AF666" s="931"/>
      <c r="AG666" s="923"/>
      <c r="AH666" s="923"/>
      <c r="AI666" s="641"/>
      <c r="AJ666" s="537"/>
      <c r="AK666" s="537"/>
      <c r="AL666" s="537"/>
      <c r="AM666" s="537"/>
      <c r="AN666" s="537"/>
      <c r="AO666" s="531"/>
      <c r="AP666" s="141"/>
      <c r="AQ666" s="141"/>
      <c r="AR666" s="552"/>
      <c r="AS666" s="552"/>
      <c r="AT666" s="531"/>
      <c r="AU666" s="593"/>
      <c r="AV666" s="923"/>
      <c r="AW666" s="846"/>
      <c r="AX666" s="115"/>
      <c r="AY666" s="5"/>
      <c r="AZ666" s="5"/>
      <c r="BA666" s="335"/>
      <c r="BC666" s="5"/>
      <c r="BD666" s="5"/>
      <c r="BE666" s="335"/>
      <c r="BG666" s="826"/>
      <c r="BH666" s="607"/>
    </row>
    <row r="667" spans="1:66" ht="12.75" customHeight="1" x14ac:dyDescent="0.25">
      <c r="A667" s="21"/>
      <c r="B667" s="112"/>
      <c r="C667" s="116"/>
      <c r="D667" s="623"/>
      <c r="F667" s="117"/>
      <c r="G667" s="694"/>
      <c r="H667" s="878"/>
      <c r="I667" s="397"/>
      <c r="J667" s="380"/>
      <c r="K667" s="408"/>
      <c r="L667" s="738"/>
      <c r="M667" s="739"/>
      <c r="N667" s="931"/>
      <c r="O667" s="923"/>
      <c r="P667" s="923"/>
      <c r="Q667" s="641"/>
      <c r="R667" s="537"/>
      <c r="S667" s="537"/>
      <c r="T667" s="537"/>
      <c r="U667" s="537"/>
      <c r="V667" s="537"/>
      <c r="W667" s="531"/>
      <c r="X667" s="141"/>
      <c r="Y667" s="141"/>
      <c r="Z667" s="552"/>
      <c r="AA667" s="552"/>
      <c r="AB667" s="531"/>
      <c r="AC667" s="593"/>
      <c r="AD667" s="923"/>
      <c r="AE667" s="846"/>
      <c r="AF667" s="931"/>
      <c r="AG667" s="923"/>
      <c r="AH667" s="923"/>
      <c r="AI667" s="641"/>
      <c r="AJ667" s="537"/>
      <c r="AK667" s="537"/>
      <c r="AL667" s="537"/>
      <c r="AM667" s="537"/>
      <c r="AN667" s="537"/>
      <c r="AO667" s="531"/>
      <c r="AP667" s="141"/>
      <c r="AQ667" s="141"/>
      <c r="AR667" s="552"/>
      <c r="AS667" s="552"/>
      <c r="AT667" s="531"/>
      <c r="AU667" s="593"/>
      <c r="AV667" s="923"/>
      <c r="AW667" s="846"/>
      <c r="AX667" s="115"/>
      <c r="AY667" s="5"/>
      <c r="AZ667" s="5"/>
      <c r="BA667" s="335"/>
      <c r="BC667" s="5"/>
      <c r="BD667" s="5"/>
      <c r="BE667" s="335"/>
      <c r="BG667" s="826"/>
      <c r="BH667" s="607"/>
    </row>
    <row r="668" spans="1:66" ht="12.75" customHeight="1" x14ac:dyDescent="0.25">
      <c r="A668" s="222"/>
      <c r="C668" s="116"/>
      <c r="D668" s="620"/>
      <c r="F668" s="117"/>
      <c r="G668" s="694"/>
      <c r="H668" s="878"/>
      <c r="I668" s="397"/>
      <c r="J668" s="380"/>
      <c r="K668" s="425" t="s">
        <v>6565</v>
      </c>
      <c r="L668" s="731"/>
      <c r="M668" s="732"/>
      <c r="N668" s="931"/>
      <c r="O668" s="923"/>
      <c r="P668" s="923"/>
      <c r="Q668" s="641"/>
      <c r="R668" s="537"/>
      <c r="S668" s="537"/>
      <c r="T668" s="537"/>
      <c r="U668" s="537"/>
      <c r="V668" s="537"/>
      <c r="W668" s="531"/>
      <c r="X668" s="141"/>
      <c r="Y668" s="141"/>
      <c r="Z668" s="552"/>
      <c r="AA668" s="552"/>
      <c r="AB668" s="531"/>
      <c r="AC668" s="593"/>
      <c r="AD668" s="923"/>
      <c r="AE668" s="846"/>
      <c r="AF668" s="931"/>
      <c r="AG668" s="923"/>
      <c r="AH668" s="923"/>
      <c r="AI668" s="641"/>
      <c r="AJ668" s="537"/>
      <c r="AK668" s="537"/>
      <c r="AL668" s="537"/>
      <c r="AM668" s="537"/>
      <c r="AN668" s="537"/>
      <c r="AO668" s="531"/>
      <c r="AP668" s="141"/>
      <c r="AQ668" s="141"/>
      <c r="AR668" s="552"/>
      <c r="AS668" s="552"/>
      <c r="AT668" s="531"/>
      <c r="AU668" s="593"/>
      <c r="AV668" s="923"/>
      <c r="AW668" s="846"/>
      <c r="AX668" s="115"/>
      <c r="AY668" s="5"/>
      <c r="AZ668" s="5"/>
      <c r="BA668" s="335"/>
      <c r="BC668" s="5"/>
      <c r="BD668" s="5"/>
      <c r="BE668" s="335"/>
      <c r="BG668" s="826"/>
      <c r="BH668" s="607"/>
    </row>
    <row r="669" spans="1:66" ht="20.399999999999999" x14ac:dyDescent="0.25">
      <c r="A669" s="222"/>
      <c r="C669" s="116"/>
      <c r="D669" s="620"/>
      <c r="F669" s="117"/>
      <c r="G669" s="694"/>
      <c r="H669" s="878"/>
      <c r="I669" s="397"/>
      <c r="J669" s="380"/>
      <c r="K669" s="426" t="s">
        <v>3866</v>
      </c>
      <c r="L669" s="731"/>
      <c r="M669" s="732"/>
      <c r="N669" s="931"/>
      <c r="O669" s="923"/>
      <c r="P669" s="923"/>
      <c r="Q669" s="641"/>
      <c r="R669" s="537"/>
      <c r="S669" s="537"/>
      <c r="T669" s="537"/>
      <c r="U669" s="537"/>
      <c r="V669" s="537"/>
      <c r="W669" s="531"/>
      <c r="X669" s="141"/>
      <c r="Y669" s="141"/>
      <c r="Z669" s="552"/>
      <c r="AA669" s="552"/>
      <c r="AB669" s="531"/>
      <c r="AC669" s="593"/>
      <c r="AD669" s="923"/>
      <c r="AE669" s="846"/>
      <c r="AF669" s="931"/>
      <c r="AG669" s="923"/>
      <c r="AH669" s="923"/>
      <c r="AI669" s="641"/>
      <c r="AJ669" s="537"/>
      <c r="AK669" s="537"/>
      <c r="AL669" s="537"/>
      <c r="AM669" s="537"/>
      <c r="AN669" s="537"/>
      <c r="AO669" s="531"/>
      <c r="AP669" s="141"/>
      <c r="AQ669" s="141"/>
      <c r="AR669" s="552"/>
      <c r="AS669" s="552"/>
      <c r="AT669" s="531"/>
      <c r="AU669" s="593"/>
      <c r="AV669" s="923"/>
      <c r="AW669" s="846"/>
      <c r="AX669" s="115"/>
      <c r="AY669" s="5"/>
      <c r="AZ669" s="5"/>
      <c r="BA669" s="335"/>
      <c r="BC669" s="5"/>
      <c r="BD669" s="5"/>
      <c r="BE669" s="335"/>
      <c r="BG669" s="826"/>
      <c r="BH669" s="607"/>
    </row>
    <row r="670" spans="1:66" ht="12.75" customHeight="1" x14ac:dyDescent="0.25">
      <c r="A670" s="222"/>
      <c r="C670" s="116"/>
      <c r="D670" s="620"/>
      <c r="F670" s="117"/>
      <c r="G670" s="694"/>
      <c r="H670" s="878"/>
      <c r="I670" s="397"/>
      <c r="J670" s="380"/>
      <c r="K670" s="408"/>
      <c r="L670" s="731"/>
      <c r="M670" s="732"/>
      <c r="N670" s="931"/>
      <c r="O670" s="923"/>
      <c r="P670" s="923"/>
      <c r="Q670" s="641"/>
      <c r="R670" s="537"/>
      <c r="S670" s="537"/>
      <c r="T670" s="537"/>
      <c r="U670" s="537"/>
      <c r="V670" s="537"/>
      <c r="W670" s="531"/>
      <c r="X670" s="141"/>
      <c r="Y670" s="141"/>
      <c r="Z670" s="552"/>
      <c r="AA670" s="552"/>
      <c r="AB670" s="531"/>
      <c r="AC670" s="593"/>
      <c r="AD670" s="923"/>
      <c r="AE670" s="846"/>
      <c r="AF670" s="931"/>
      <c r="AG670" s="923"/>
      <c r="AH670" s="923"/>
      <c r="AI670" s="641"/>
      <c r="AJ670" s="537"/>
      <c r="AK670" s="537"/>
      <c r="AL670" s="537"/>
      <c r="AM670" s="537"/>
      <c r="AN670" s="537"/>
      <c r="AO670" s="531"/>
      <c r="AP670" s="141"/>
      <c r="AQ670" s="141"/>
      <c r="AR670" s="552"/>
      <c r="AS670" s="552"/>
      <c r="AT670" s="531"/>
      <c r="AU670" s="593"/>
      <c r="AV670" s="923"/>
      <c r="AW670" s="846"/>
      <c r="AX670" s="115"/>
      <c r="AY670" s="5"/>
      <c r="AZ670" s="5"/>
      <c r="BA670" s="335"/>
      <c r="BC670" s="5"/>
      <c r="BD670" s="5"/>
      <c r="BE670" s="335"/>
      <c r="BG670" s="826"/>
      <c r="BH670" s="607"/>
    </row>
    <row r="671" spans="1:66" ht="35.1" customHeight="1" x14ac:dyDescent="0.25">
      <c r="A671" s="21" t="s">
        <v>39</v>
      </c>
      <c r="B671" s="112">
        <v>10</v>
      </c>
      <c r="C671" s="116" t="s">
        <v>149</v>
      </c>
      <c r="D671" s="620">
        <v>1000</v>
      </c>
      <c r="E671" s="278"/>
      <c r="F671" s="116">
        <v>19</v>
      </c>
      <c r="G671" s="694" t="s">
        <v>4051</v>
      </c>
      <c r="H671" s="878" t="str">
        <f t="shared" ref="H671:H725" si="1063">LEFT(J671,3)</f>
        <v>122</v>
      </c>
      <c r="I671" s="585">
        <v>81100000</v>
      </c>
      <c r="J671" s="380" t="s">
        <v>4152</v>
      </c>
      <c r="K671" s="510" t="s">
        <v>4153</v>
      </c>
      <c r="L671" s="735">
        <v>0</v>
      </c>
      <c r="M671" s="736">
        <v>0</v>
      </c>
      <c r="N671" s="931"/>
      <c r="O671" s="530">
        <f t="shared" ref="O671" si="1064">IF(N671&gt;L671,"0 ",N671-L671)</f>
        <v>0</v>
      </c>
      <c r="P671" s="530">
        <f t="shared" ref="P671" si="1065">IF(N671&lt;L671,"0 ",N671-L671)</f>
        <v>0</v>
      </c>
      <c r="Q671" s="646"/>
      <c r="R671" s="536"/>
      <c r="S671" s="536"/>
      <c r="T671" s="536"/>
      <c r="U671" s="536"/>
      <c r="V671" s="536"/>
      <c r="W671" s="683" t="str">
        <f>IF(SUM(Q671:V671)=X671,"OK",SUM(Q671:V671)-X671)</f>
        <v>OK</v>
      </c>
      <c r="X671" s="141"/>
      <c r="Y671" s="141"/>
      <c r="Z671" s="552"/>
      <c r="AA671" s="552"/>
      <c r="AB671" s="683" t="str">
        <f>IF(SUM(Z671:AA671)=AC671,"OK",SUM(Z671:AA671)-AC671)</f>
        <v>OK</v>
      </c>
      <c r="AC671" s="593"/>
      <c r="AD671" s="530">
        <f t="shared" ref="AD671" si="1066">X671+Y671+AC671</f>
        <v>0</v>
      </c>
      <c r="AE671" s="842">
        <f t="shared" ref="AE671" si="1067">N671+AD671</f>
        <v>0</v>
      </c>
      <c r="AF671" s="931"/>
      <c r="AG671" s="530">
        <f t="shared" ref="AG671" si="1068">IF(AF671&gt;M671,"0 ",AF671-M671)</f>
        <v>0</v>
      </c>
      <c r="AH671" s="530">
        <f t="shared" ref="AH671" si="1069">IF(AF671&lt;M671,"0 ",AF671-M671)</f>
        <v>0</v>
      </c>
      <c r="AI671" s="641"/>
      <c r="AJ671" s="537"/>
      <c r="AK671" s="537"/>
      <c r="AL671" s="537"/>
      <c r="AM671" s="537"/>
      <c r="AN671" s="537"/>
      <c r="AO671" s="683" t="str">
        <f>IF(SUM(AI671:AN671)=AP671,"OK",SUM(AI671:AN671)-AP671)</f>
        <v>OK</v>
      </c>
      <c r="AP671" s="141"/>
      <c r="AQ671" s="141"/>
      <c r="AR671" s="552"/>
      <c r="AS671" s="552"/>
      <c r="AT671" s="683" t="str">
        <f>IF(SUM(AR671:AS671)=AU671,"OK",SUM(AR671:AS671)-AU671)</f>
        <v>OK</v>
      </c>
      <c r="AU671" s="593"/>
      <c r="AV671" s="530">
        <f t="shared" ref="AV671" si="1070">AP671+AQ671+AU671</f>
        <v>0</v>
      </c>
      <c r="AW671" s="842">
        <f t="shared" ref="AW671" si="1071">AF671+AV671</f>
        <v>0</v>
      </c>
      <c r="AX671" s="115">
        <f>L671</f>
        <v>0</v>
      </c>
      <c r="AY671" s="5">
        <f>AE671</f>
        <v>0</v>
      </c>
      <c r="AZ671" s="7">
        <f>AY671-AX671</f>
        <v>0</v>
      </c>
      <c r="BA671" s="335" t="e">
        <f>AZ671/AX671</f>
        <v>#DIV/0!</v>
      </c>
      <c r="BB671" s="23">
        <f>M671</f>
        <v>0</v>
      </c>
      <c r="BC671" s="5">
        <f>AW671</f>
        <v>0</v>
      </c>
      <c r="BD671" s="7">
        <f>BC671-BB671</f>
        <v>0</v>
      </c>
      <c r="BE671" s="335" t="e">
        <f>BD671/BB671</f>
        <v>#DIV/0!</v>
      </c>
      <c r="BG671" s="826" t="str">
        <f>RIGHT(LEFT(I671,3),2)&amp;"."&amp;RIGHT(LEFT(I671,5),2)</f>
        <v>11.00</v>
      </c>
      <c r="BH671" s="607" t="b">
        <f>COUNTIF('Codes SEC'!$B$2:$B$250,Ministres!BG671)&gt;0</f>
        <v>1</v>
      </c>
    </row>
    <row r="672" spans="1:66" ht="64.8" x14ac:dyDescent="0.25">
      <c r="A672" s="222"/>
      <c r="C672" s="116"/>
      <c r="D672" s="620"/>
      <c r="F672" s="117"/>
      <c r="G672" s="694"/>
      <c r="H672" s="878"/>
      <c r="I672" s="591" t="s">
        <v>3755</v>
      </c>
      <c r="J672" s="380"/>
      <c r="K672" s="407"/>
      <c r="L672" s="733"/>
      <c r="M672" s="734"/>
      <c r="N672" s="931"/>
      <c r="O672" s="923"/>
      <c r="P672" s="923"/>
      <c r="Q672" s="646"/>
      <c r="R672" s="536"/>
      <c r="S672" s="536"/>
      <c r="T672" s="536"/>
      <c r="U672" s="536"/>
      <c r="V672" s="536"/>
      <c r="W672" s="683"/>
      <c r="X672" s="141"/>
      <c r="Y672" s="141"/>
      <c r="Z672" s="552"/>
      <c r="AA672" s="552"/>
      <c r="AB672" s="683"/>
      <c r="AC672" s="593"/>
      <c r="AD672" s="923"/>
      <c r="AE672" s="846"/>
      <c r="AF672" s="931"/>
      <c r="AG672" s="923"/>
      <c r="AH672" s="923"/>
      <c r="AI672" s="641"/>
      <c r="AJ672" s="537"/>
      <c r="AK672" s="537"/>
      <c r="AL672" s="537"/>
      <c r="AM672" s="537"/>
      <c r="AN672" s="537"/>
      <c r="AO672" s="683"/>
      <c r="AP672" s="141"/>
      <c r="AQ672" s="141"/>
      <c r="AR672" s="552"/>
      <c r="AS672" s="552"/>
      <c r="AT672" s="683"/>
      <c r="AU672" s="593"/>
      <c r="AV672" s="923"/>
      <c r="AW672" s="846"/>
      <c r="AX672" s="115"/>
      <c r="AY672" s="5"/>
      <c r="AZ672" s="7"/>
      <c r="BA672" s="335"/>
      <c r="BC672" s="5"/>
      <c r="BD672" s="7"/>
      <c r="BE672" s="335"/>
      <c r="BG672" s="826"/>
      <c r="BH672" s="607"/>
    </row>
    <row r="673" spans="1:66" ht="35.1" customHeight="1" x14ac:dyDescent="0.25">
      <c r="A673" s="21" t="s">
        <v>39</v>
      </c>
      <c r="B673" s="112">
        <v>10</v>
      </c>
      <c r="C673" s="116" t="s">
        <v>149</v>
      </c>
      <c r="D673" s="620">
        <v>1000</v>
      </c>
      <c r="E673" s="278"/>
      <c r="F673" s="116">
        <v>19</v>
      </c>
      <c r="G673" s="700" t="s">
        <v>5613</v>
      </c>
      <c r="H673" s="878" t="str">
        <f t="shared" si="1063"/>
        <v>122</v>
      </c>
      <c r="I673" s="585">
        <v>81211000</v>
      </c>
      <c r="J673" s="380" t="s">
        <v>4154</v>
      </c>
      <c r="K673" s="510" t="s">
        <v>4212</v>
      </c>
      <c r="L673" s="735">
        <v>0</v>
      </c>
      <c r="M673" s="736">
        <v>0</v>
      </c>
      <c r="N673" s="931"/>
      <c r="O673" s="530">
        <f t="shared" ref="O673:O688" si="1072">IF(N673&gt;L673,"0 ",N673-L673)</f>
        <v>0</v>
      </c>
      <c r="P673" s="530">
        <f t="shared" ref="P673:P688" si="1073">IF(N673&lt;L673,"0 ",N673-L673)</f>
        <v>0</v>
      </c>
      <c r="Q673" s="646"/>
      <c r="R673" s="536"/>
      <c r="S673" s="536"/>
      <c r="T673" s="536"/>
      <c r="U673" s="536"/>
      <c r="V673" s="536"/>
      <c r="W673" s="683" t="str">
        <f t="shared" ref="W673:W688" si="1074">IF(SUM(Q673:V673)=X673,"OK",SUM(Q673:V673)-X673)</f>
        <v>OK</v>
      </c>
      <c r="X673" s="141"/>
      <c r="Y673" s="141"/>
      <c r="Z673" s="552"/>
      <c r="AA673" s="552"/>
      <c r="AB673" s="683" t="str">
        <f t="shared" ref="AB673:AB688" si="1075">IF(SUM(Z673:AA673)=AC673,"OK",SUM(Z673:AA673)-AC673)</f>
        <v>OK</v>
      </c>
      <c r="AC673" s="593"/>
      <c r="AD673" s="530">
        <f t="shared" ref="AD673:AD688" si="1076">X673+Y673+AC673</f>
        <v>0</v>
      </c>
      <c r="AE673" s="842">
        <f t="shared" ref="AE673:AE688" si="1077">N673+AD673</f>
        <v>0</v>
      </c>
      <c r="AF673" s="931"/>
      <c r="AG673" s="530">
        <f t="shared" ref="AG673:AG688" si="1078">IF(AF673&gt;M673,"0 ",AF673-M673)</f>
        <v>0</v>
      </c>
      <c r="AH673" s="530">
        <f t="shared" ref="AH673:AH688" si="1079">IF(AF673&lt;M673,"0 ",AF673-M673)</f>
        <v>0</v>
      </c>
      <c r="AI673" s="641"/>
      <c r="AJ673" s="537"/>
      <c r="AK673" s="537"/>
      <c r="AL673" s="537"/>
      <c r="AM673" s="537"/>
      <c r="AN673" s="537"/>
      <c r="AO673" s="683" t="str">
        <f t="shared" ref="AO673:AO688" si="1080">IF(SUM(AI673:AN673)=AP673,"OK",SUM(AI673:AN673)-AP673)</f>
        <v>OK</v>
      </c>
      <c r="AP673" s="141"/>
      <c r="AQ673" s="141"/>
      <c r="AR673" s="552"/>
      <c r="AS673" s="552"/>
      <c r="AT673" s="683" t="str">
        <f t="shared" ref="AT673:AT688" si="1081">IF(SUM(AR673:AS673)=AU673,"OK",SUM(AR673:AS673)-AU673)</f>
        <v>OK</v>
      </c>
      <c r="AU673" s="593"/>
      <c r="AV673" s="530">
        <f t="shared" ref="AV673:AV688" si="1082">AP673+AQ673+AU673</f>
        <v>0</v>
      </c>
      <c r="AW673" s="842">
        <f t="shared" ref="AW673:AW688" si="1083">AF673+AV673</f>
        <v>0</v>
      </c>
      <c r="AX673" s="115">
        <f t="shared" ref="AX673:AX688" si="1084">L673</f>
        <v>0</v>
      </c>
      <c r="AY673" s="5">
        <f t="shared" ref="AY673:AY688" si="1085">AE673</f>
        <v>0</v>
      </c>
      <c r="AZ673" s="7">
        <f t="shared" ref="AZ673:AZ676" si="1086">AY673-AX673</f>
        <v>0</v>
      </c>
      <c r="BA673" s="335" t="e">
        <f>AZ673/AX673</f>
        <v>#DIV/0!</v>
      </c>
      <c r="BB673" s="23">
        <f t="shared" ref="BB673:BB688" si="1087">M673</f>
        <v>0</v>
      </c>
      <c r="BC673" s="5">
        <f>AW673</f>
        <v>0</v>
      </c>
      <c r="BD673" s="7">
        <f t="shared" ref="BD673:BD676" si="1088">BC673-BB673</f>
        <v>0</v>
      </c>
      <c r="BE673" s="335" t="e">
        <f>BD673/BB673</f>
        <v>#DIV/0!</v>
      </c>
      <c r="BG673" s="826" t="str">
        <f t="shared" ref="BG673:BG688" si="1089">RIGHT(LEFT(I673,3),2)&amp;"."&amp;RIGHT(LEFT(I673,5),2)</f>
        <v>12.11</v>
      </c>
      <c r="BH673" s="607" t="b">
        <f>COUNTIF('Codes SEC'!$B$2:$B$250,Ministres!BG673)&gt;0</f>
        <v>1</v>
      </c>
    </row>
    <row r="674" spans="1:66" ht="35.1" customHeight="1" x14ac:dyDescent="0.25">
      <c r="A674" s="21" t="s">
        <v>39</v>
      </c>
      <c r="B674" s="112">
        <v>10</v>
      </c>
      <c r="C674" s="116" t="s">
        <v>149</v>
      </c>
      <c r="D674" s="620">
        <v>1000</v>
      </c>
      <c r="E674" s="278"/>
      <c r="F674" s="116">
        <v>19</v>
      </c>
      <c r="G674" s="700" t="s">
        <v>5613</v>
      </c>
      <c r="H674" s="878" t="str">
        <f t="shared" si="1063"/>
        <v>122</v>
      </c>
      <c r="I674" s="585">
        <v>81211000</v>
      </c>
      <c r="J674" s="380" t="s">
        <v>4155</v>
      </c>
      <c r="K674" s="510" t="s">
        <v>4156</v>
      </c>
      <c r="L674" s="735">
        <v>0</v>
      </c>
      <c r="M674" s="736">
        <v>0</v>
      </c>
      <c r="N674" s="931"/>
      <c r="O674" s="530">
        <f t="shared" si="1072"/>
        <v>0</v>
      </c>
      <c r="P674" s="530">
        <f t="shared" si="1073"/>
        <v>0</v>
      </c>
      <c r="Q674" s="646"/>
      <c r="R674" s="536"/>
      <c r="S674" s="536"/>
      <c r="T674" s="536"/>
      <c r="U674" s="536"/>
      <c r="V674" s="536"/>
      <c r="W674" s="683" t="str">
        <f t="shared" si="1074"/>
        <v>OK</v>
      </c>
      <c r="X674" s="141"/>
      <c r="Y674" s="141"/>
      <c r="Z674" s="552"/>
      <c r="AA674" s="552"/>
      <c r="AB674" s="683" t="str">
        <f t="shared" si="1075"/>
        <v>OK</v>
      </c>
      <c r="AC674" s="593"/>
      <c r="AD674" s="530">
        <f t="shared" si="1076"/>
        <v>0</v>
      </c>
      <c r="AE674" s="842">
        <f t="shared" si="1077"/>
        <v>0</v>
      </c>
      <c r="AF674" s="931"/>
      <c r="AG674" s="530">
        <f t="shared" si="1078"/>
        <v>0</v>
      </c>
      <c r="AH674" s="530">
        <f t="shared" si="1079"/>
        <v>0</v>
      </c>
      <c r="AI674" s="641"/>
      <c r="AJ674" s="537"/>
      <c r="AK674" s="537"/>
      <c r="AL674" s="537"/>
      <c r="AM674" s="537"/>
      <c r="AN674" s="537"/>
      <c r="AO674" s="683" t="str">
        <f t="shared" si="1080"/>
        <v>OK</v>
      </c>
      <c r="AP674" s="141"/>
      <c r="AQ674" s="141"/>
      <c r="AR674" s="552"/>
      <c r="AS674" s="552"/>
      <c r="AT674" s="683" t="str">
        <f t="shared" si="1081"/>
        <v>OK</v>
      </c>
      <c r="AU674" s="593"/>
      <c r="AV674" s="530">
        <f t="shared" si="1082"/>
        <v>0</v>
      </c>
      <c r="AW674" s="842">
        <f t="shared" si="1083"/>
        <v>0</v>
      </c>
      <c r="AX674" s="115">
        <f t="shared" si="1084"/>
        <v>0</v>
      </c>
      <c r="AY674" s="5">
        <f t="shared" si="1085"/>
        <v>0</v>
      </c>
      <c r="AZ674" s="7">
        <f t="shared" si="1086"/>
        <v>0</v>
      </c>
      <c r="BA674" s="335" t="e">
        <f>AZ674/AX674</f>
        <v>#DIV/0!</v>
      </c>
      <c r="BB674" s="23">
        <f t="shared" si="1087"/>
        <v>0</v>
      </c>
      <c r="BC674" s="5">
        <f>AW674</f>
        <v>0</v>
      </c>
      <c r="BD674" s="7">
        <f t="shared" si="1088"/>
        <v>0</v>
      </c>
      <c r="BE674" s="335" t="e">
        <f>BD674/BB674</f>
        <v>#DIV/0!</v>
      </c>
      <c r="BG674" s="826" t="str">
        <f t="shared" si="1089"/>
        <v>12.11</v>
      </c>
      <c r="BH674" s="607" t="b">
        <f>COUNTIF('Codes SEC'!$B$2:$B$250,Ministres!BG674)&gt;0</f>
        <v>1</v>
      </c>
    </row>
    <row r="675" spans="1:66" ht="35.1" customHeight="1" x14ac:dyDescent="0.25">
      <c r="A675" s="21" t="s">
        <v>39</v>
      </c>
      <c r="B675" s="112">
        <v>10</v>
      </c>
      <c r="C675" s="116" t="s">
        <v>149</v>
      </c>
      <c r="D675" s="620">
        <v>1000</v>
      </c>
      <c r="E675" s="278"/>
      <c r="F675" s="116">
        <v>19</v>
      </c>
      <c r="G675" s="700" t="s">
        <v>5613</v>
      </c>
      <c r="H675" s="878" t="str">
        <f t="shared" si="1063"/>
        <v>122</v>
      </c>
      <c r="I675" s="585">
        <v>81211000</v>
      </c>
      <c r="J675" s="380" t="s">
        <v>4157</v>
      </c>
      <c r="K675" s="510" t="s">
        <v>4158</v>
      </c>
      <c r="L675" s="735">
        <v>0</v>
      </c>
      <c r="M675" s="736">
        <v>0</v>
      </c>
      <c r="N675" s="931"/>
      <c r="O675" s="530">
        <f t="shared" si="1072"/>
        <v>0</v>
      </c>
      <c r="P675" s="530">
        <f t="shared" si="1073"/>
        <v>0</v>
      </c>
      <c r="Q675" s="646"/>
      <c r="R675" s="536"/>
      <c r="S675" s="536"/>
      <c r="T675" s="536"/>
      <c r="U675" s="536"/>
      <c r="V675" s="536"/>
      <c r="W675" s="683" t="str">
        <f t="shared" si="1074"/>
        <v>OK</v>
      </c>
      <c r="X675" s="141"/>
      <c r="Y675" s="141"/>
      <c r="Z675" s="552"/>
      <c r="AA675" s="552"/>
      <c r="AB675" s="683" t="str">
        <f t="shared" si="1075"/>
        <v>OK</v>
      </c>
      <c r="AC675" s="593"/>
      <c r="AD675" s="530">
        <f t="shared" si="1076"/>
        <v>0</v>
      </c>
      <c r="AE675" s="842">
        <f t="shared" si="1077"/>
        <v>0</v>
      </c>
      <c r="AF675" s="931"/>
      <c r="AG675" s="530">
        <f t="shared" si="1078"/>
        <v>0</v>
      </c>
      <c r="AH675" s="530">
        <f t="shared" si="1079"/>
        <v>0</v>
      </c>
      <c r="AI675" s="641"/>
      <c r="AJ675" s="537"/>
      <c r="AK675" s="537"/>
      <c r="AL675" s="537"/>
      <c r="AM675" s="537"/>
      <c r="AN675" s="537"/>
      <c r="AO675" s="683" t="str">
        <f t="shared" si="1080"/>
        <v>OK</v>
      </c>
      <c r="AP675" s="141"/>
      <c r="AQ675" s="141"/>
      <c r="AR675" s="552"/>
      <c r="AS675" s="552"/>
      <c r="AT675" s="683" t="str">
        <f t="shared" si="1081"/>
        <v>OK</v>
      </c>
      <c r="AU675" s="593"/>
      <c r="AV675" s="530">
        <f t="shared" si="1082"/>
        <v>0</v>
      </c>
      <c r="AW675" s="842">
        <f t="shared" si="1083"/>
        <v>0</v>
      </c>
      <c r="AX675" s="115">
        <f t="shared" si="1084"/>
        <v>0</v>
      </c>
      <c r="AY675" s="5">
        <f t="shared" si="1085"/>
        <v>0</v>
      </c>
      <c r="AZ675" s="7">
        <f t="shared" si="1086"/>
        <v>0</v>
      </c>
      <c r="BA675" s="335" t="e">
        <f>AZ675/AX675</f>
        <v>#DIV/0!</v>
      </c>
      <c r="BB675" s="23">
        <f t="shared" si="1087"/>
        <v>0</v>
      </c>
      <c r="BC675" s="5">
        <f>AW675</f>
        <v>0</v>
      </c>
      <c r="BD675" s="7">
        <f t="shared" si="1088"/>
        <v>0</v>
      </c>
      <c r="BE675" s="335" t="e">
        <f>BD675/BB675</f>
        <v>#DIV/0!</v>
      </c>
      <c r="BG675" s="826" t="str">
        <f t="shared" si="1089"/>
        <v>12.11</v>
      </c>
      <c r="BH675" s="607" t="b">
        <f>COUNTIF('Codes SEC'!$B$2:$B$250,Ministres!BG675)&gt;0</f>
        <v>1</v>
      </c>
    </row>
    <row r="676" spans="1:66" ht="35.1" customHeight="1" x14ac:dyDescent="0.25">
      <c r="A676" s="21" t="s">
        <v>39</v>
      </c>
      <c r="B676" s="112">
        <v>10</v>
      </c>
      <c r="C676" s="116" t="s">
        <v>149</v>
      </c>
      <c r="D676" s="620">
        <v>1000</v>
      </c>
      <c r="E676" s="278"/>
      <c r="F676" s="116">
        <v>20</v>
      </c>
      <c r="G676" s="700" t="s">
        <v>5613</v>
      </c>
      <c r="H676" s="878" t="str">
        <f t="shared" si="1063"/>
        <v>122</v>
      </c>
      <c r="I676" s="585">
        <v>81211000</v>
      </c>
      <c r="J676" s="380" t="s">
        <v>4159</v>
      </c>
      <c r="K676" s="510" t="s">
        <v>4160</v>
      </c>
      <c r="L676" s="735">
        <v>0</v>
      </c>
      <c r="M676" s="736">
        <v>0</v>
      </c>
      <c r="N676" s="931"/>
      <c r="O676" s="530">
        <f t="shared" si="1072"/>
        <v>0</v>
      </c>
      <c r="P676" s="530">
        <f t="shared" si="1073"/>
        <v>0</v>
      </c>
      <c r="Q676" s="646"/>
      <c r="R676" s="536"/>
      <c r="S676" s="536"/>
      <c r="T676" s="536"/>
      <c r="U676" s="536"/>
      <c r="V676" s="536"/>
      <c r="W676" s="683" t="str">
        <f t="shared" si="1074"/>
        <v>OK</v>
      </c>
      <c r="X676" s="141"/>
      <c r="Y676" s="141"/>
      <c r="Z676" s="552"/>
      <c r="AA676" s="552"/>
      <c r="AB676" s="683" t="str">
        <f t="shared" si="1075"/>
        <v>OK</v>
      </c>
      <c r="AC676" s="593"/>
      <c r="AD676" s="530">
        <f t="shared" si="1076"/>
        <v>0</v>
      </c>
      <c r="AE676" s="842">
        <f t="shared" si="1077"/>
        <v>0</v>
      </c>
      <c r="AF676" s="931"/>
      <c r="AG676" s="530">
        <f t="shared" si="1078"/>
        <v>0</v>
      </c>
      <c r="AH676" s="530">
        <f t="shared" si="1079"/>
        <v>0</v>
      </c>
      <c r="AI676" s="641"/>
      <c r="AJ676" s="537"/>
      <c r="AK676" s="537"/>
      <c r="AL676" s="537"/>
      <c r="AM676" s="537"/>
      <c r="AN676" s="537"/>
      <c r="AO676" s="683" t="str">
        <f t="shared" si="1080"/>
        <v>OK</v>
      </c>
      <c r="AP676" s="141"/>
      <c r="AQ676" s="141"/>
      <c r="AR676" s="552"/>
      <c r="AS676" s="552"/>
      <c r="AT676" s="683" t="str">
        <f t="shared" si="1081"/>
        <v>OK</v>
      </c>
      <c r="AU676" s="593"/>
      <c r="AV676" s="530">
        <f t="shared" si="1082"/>
        <v>0</v>
      </c>
      <c r="AW676" s="842">
        <f t="shared" si="1083"/>
        <v>0</v>
      </c>
      <c r="AX676" s="115">
        <f t="shared" si="1084"/>
        <v>0</v>
      </c>
      <c r="AY676" s="5">
        <f t="shared" si="1085"/>
        <v>0</v>
      </c>
      <c r="AZ676" s="7">
        <f t="shared" si="1086"/>
        <v>0</v>
      </c>
      <c r="BA676" s="335" t="e">
        <f>AZ676/AX676</f>
        <v>#DIV/0!</v>
      </c>
      <c r="BB676" s="23">
        <f t="shared" si="1087"/>
        <v>0</v>
      </c>
      <c r="BC676" s="5">
        <f>AW676</f>
        <v>0</v>
      </c>
      <c r="BD676" s="7">
        <f t="shared" si="1088"/>
        <v>0</v>
      </c>
      <c r="BE676" s="335" t="e">
        <f>BD676/BB676</f>
        <v>#DIV/0!</v>
      </c>
      <c r="BG676" s="826" t="str">
        <f t="shared" si="1089"/>
        <v>12.11</v>
      </c>
      <c r="BH676" s="607" t="b">
        <f>COUNTIF('Codes SEC'!$B$2:$B$250,Ministres!BG676)&gt;0</f>
        <v>1</v>
      </c>
    </row>
    <row r="677" spans="1:66" ht="35.1" customHeight="1" x14ac:dyDescent="0.25">
      <c r="A677" s="21" t="s">
        <v>39</v>
      </c>
      <c r="B677" s="112">
        <v>10</v>
      </c>
      <c r="C677" s="116" t="s">
        <v>149</v>
      </c>
      <c r="D677" s="620">
        <v>1000</v>
      </c>
      <c r="E677" s="278"/>
      <c r="F677" s="116">
        <v>19</v>
      </c>
      <c r="G677" s="700" t="s">
        <v>5613</v>
      </c>
      <c r="H677" s="878" t="str">
        <f t="shared" si="1063"/>
        <v>122</v>
      </c>
      <c r="I677" s="585">
        <v>81211000</v>
      </c>
      <c r="J677" s="380" t="s">
        <v>4161</v>
      </c>
      <c r="K677" s="510" t="s">
        <v>4162</v>
      </c>
      <c r="L677" s="735">
        <v>0</v>
      </c>
      <c r="M677" s="736">
        <v>0</v>
      </c>
      <c r="N677" s="931"/>
      <c r="O677" s="530">
        <f t="shared" si="1072"/>
        <v>0</v>
      </c>
      <c r="P677" s="530">
        <f t="shared" si="1073"/>
        <v>0</v>
      </c>
      <c r="Q677" s="646"/>
      <c r="R677" s="536"/>
      <c r="S677" s="536"/>
      <c r="T677" s="536"/>
      <c r="U677" s="536"/>
      <c r="V677" s="536"/>
      <c r="W677" s="683" t="str">
        <f t="shared" si="1074"/>
        <v>OK</v>
      </c>
      <c r="X677" s="141"/>
      <c r="Y677" s="141"/>
      <c r="Z677" s="552"/>
      <c r="AA677" s="552"/>
      <c r="AB677" s="683" t="str">
        <f t="shared" si="1075"/>
        <v>OK</v>
      </c>
      <c r="AC677" s="593"/>
      <c r="AD677" s="530">
        <f t="shared" si="1076"/>
        <v>0</v>
      </c>
      <c r="AE677" s="842">
        <f t="shared" si="1077"/>
        <v>0</v>
      </c>
      <c r="AF677" s="931"/>
      <c r="AG677" s="530">
        <f t="shared" si="1078"/>
        <v>0</v>
      </c>
      <c r="AH677" s="530">
        <f t="shared" si="1079"/>
        <v>0</v>
      </c>
      <c r="AI677" s="641"/>
      <c r="AJ677" s="537"/>
      <c r="AK677" s="537"/>
      <c r="AL677" s="537"/>
      <c r="AM677" s="537"/>
      <c r="AN677" s="537"/>
      <c r="AO677" s="683" t="str">
        <f t="shared" si="1080"/>
        <v>OK</v>
      </c>
      <c r="AP677" s="141"/>
      <c r="AQ677" s="141"/>
      <c r="AR677" s="552"/>
      <c r="AS677" s="552"/>
      <c r="AT677" s="683" t="str">
        <f t="shared" si="1081"/>
        <v>OK</v>
      </c>
      <c r="AU677" s="593"/>
      <c r="AV677" s="530">
        <f t="shared" si="1082"/>
        <v>0</v>
      </c>
      <c r="AW677" s="842">
        <f t="shared" si="1083"/>
        <v>0</v>
      </c>
      <c r="AX677" s="115">
        <f t="shared" si="1084"/>
        <v>0</v>
      </c>
      <c r="AY677" s="5">
        <f t="shared" si="1085"/>
        <v>0</v>
      </c>
      <c r="AZ677" s="7">
        <f t="shared" ref="AZ677" si="1090">AY677-AX677</f>
        <v>0</v>
      </c>
      <c r="BA677" s="335" t="e">
        <f t="shared" ref="BA677" si="1091">AZ677/AX677</f>
        <v>#DIV/0!</v>
      </c>
      <c r="BB677" s="23">
        <f t="shared" si="1087"/>
        <v>0</v>
      </c>
      <c r="BC677" s="5">
        <f t="shared" ref="BC677" si="1092">AW677</f>
        <v>0</v>
      </c>
      <c r="BD677" s="7">
        <f t="shared" ref="BD677" si="1093">BC677-BB677</f>
        <v>0</v>
      </c>
      <c r="BE677" s="335" t="e">
        <f t="shared" ref="BE677" si="1094">BD677/BB677</f>
        <v>#DIV/0!</v>
      </c>
      <c r="BG677" s="826" t="str">
        <f t="shared" si="1089"/>
        <v>12.11</v>
      </c>
      <c r="BH677" s="607" t="b">
        <f>COUNTIF('Codes SEC'!$B$2:$B$250,Ministres!BG677)&gt;0</f>
        <v>1</v>
      </c>
    </row>
    <row r="678" spans="1:66" s="203" customFormat="1" ht="35.1" customHeight="1" x14ac:dyDescent="0.25">
      <c r="A678" s="21" t="s">
        <v>39</v>
      </c>
      <c r="B678" s="112" t="s">
        <v>5018</v>
      </c>
      <c r="C678" s="116" t="s">
        <v>149</v>
      </c>
      <c r="D678" s="620">
        <v>1000</v>
      </c>
      <c r="E678" s="278"/>
      <c r="F678" s="116">
        <v>19</v>
      </c>
      <c r="G678" s="700" t="s">
        <v>5613</v>
      </c>
      <c r="H678" s="878" t="str">
        <f t="shared" si="1063"/>
        <v>122</v>
      </c>
      <c r="I678" s="397">
        <v>81211000</v>
      </c>
      <c r="J678" s="380" t="s">
        <v>4846</v>
      </c>
      <c r="K678" s="408" t="s">
        <v>4847</v>
      </c>
      <c r="L678" s="733">
        <v>0</v>
      </c>
      <c r="M678" s="734">
        <v>0</v>
      </c>
      <c r="N678" s="931"/>
      <c r="O678" s="530">
        <f t="shared" si="1072"/>
        <v>0</v>
      </c>
      <c r="P678" s="530">
        <f t="shared" si="1073"/>
        <v>0</v>
      </c>
      <c r="Q678" s="646"/>
      <c r="R678" s="536"/>
      <c r="S678" s="536"/>
      <c r="T678" s="536"/>
      <c r="U678" s="536"/>
      <c r="V678" s="536"/>
      <c r="W678" s="683" t="str">
        <f t="shared" si="1074"/>
        <v>OK</v>
      </c>
      <c r="X678" s="141"/>
      <c r="Y678" s="141"/>
      <c r="Z678" s="552"/>
      <c r="AA678" s="552"/>
      <c r="AB678" s="683" t="str">
        <f t="shared" si="1075"/>
        <v>OK</v>
      </c>
      <c r="AC678" s="593"/>
      <c r="AD678" s="530">
        <f t="shared" si="1076"/>
        <v>0</v>
      </c>
      <c r="AE678" s="842">
        <f t="shared" si="1077"/>
        <v>0</v>
      </c>
      <c r="AF678" s="931"/>
      <c r="AG678" s="530">
        <f t="shared" si="1078"/>
        <v>0</v>
      </c>
      <c r="AH678" s="530">
        <f t="shared" si="1079"/>
        <v>0</v>
      </c>
      <c r="AI678" s="641"/>
      <c r="AJ678" s="537"/>
      <c r="AK678" s="537"/>
      <c r="AL678" s="537"/>
      <c r="AM678" s="537"/>
      <c r="AN678" s="537"/>
      <c r="AO678" s="683" t="str">
        <f t="shared" si="1080"/>
        <v>OK</v>
      </c>
      <c r="AP678" s="141"/>
      <c r="AQ678" s="141"/>
      <c r="AR678" s="552"/>
      <c r="AS678" s="552"/>
      <c r="AT678" s="683" t="str">
        <f t="shared" si="1081"/>
        <v>OK</v>
      </c>
      <c r="AU678" s="593"/>
      <c r="AV678" s="530">
        <f t="shared" si="1082"/>
        <v>0</v>
      </c>
      <c r="AW678" s="842">
        <f t="shared" si="1083"/>
        <v>0</v>
      </c>
      <c r="AX678" s="115">
        <f t="shared" si="1084"/>
        <v>0</v>
      </c>
      <c r="AY678" s="5">
        <f t="shared" si="1085"/>
        <v>0</v>
      </c>
      <c r="AZ678" s="7">
        <f>AY678-AX678</f>
        <v>0</v>
      </c>
      <c r="BA678" s="335" t="e">
        <f>AZ678/AX678</f>
        <v>#DIV/0!</v>
      </c>
      <c r="BB678" s="23">
        <f t="shared" si="1087"/>
        <v>0</v>
      </c>
      <c r="BC678" s="5">
        <f>AW678</f>
        <v>0</v>
      </c>
      <c r="BD678" s="7">
        <f>BC678-BB678</f>
        <v>0</v>
      </c>
      <c r="BE678" s="335" t="e">
        <f>BD678/BB678</f>
        <v>#DIV/0!</v>
      </c>
      <c r="BF678" s="667"/>
      <c r="BG678" s="826" t="str">
        <f t="shared" si="1089"/>
        <v>12.11</v>
      </c>
      <c r="BH678" s="668" t="b">
        <f>COUNTIF('Codes SEC'!$B$2:$B$250,Ministres!BG678)&gt;0</f>
        <v>1</v>
      </c>
      <c r="BI678" s="667"/>
      <c r="BJ678" s="667"/>
      <c r="BK678" s="667"/>
      <c r="BL678" s="667"/>
      <c r="BM678" s="667"/>
      <c r="BN678" s="667"/>
    </row>
    <row r="679" spans="1:66" s="203" customFormat="1" ht="35.1" customHeight="1" x14ac:dyDescent="0.25">
      <c r="A679" s="21" t="s">
        <v>39</v>
      </c>
      <c r="B679" s="112" t="s">
        <v>5018</v>
      </c>
      <c r="C679" s="116" t="s">
        <v>149</v>
      </c>
      <c r="D679" s="620">
        <v>1000</v>
      </c>
      <c r="E679" s="278"/>
      <c r="F679" s="116">
        <v>19</v>
      </c>
      <c r="G679" s="700" t="s">
        <v>5613</v>
      </c>
      <c r="H679" s="878" t="str">
        <f t="shared" si="1063"/>
        <v>122</v>
      </c>
      <c r="I679" s="397">
        <v>81211000</v>
      </c>
      <c r="J679" s="380" t="s">
        <v>4850</v>
      </c>
      <c r="K679" s="408" t="s">
        <v>4851</v>
      </c>
      <c r="L679" s="733">
        <v>0</v>
      </c>
      <c r="M679" s="734">
        <v>0</v>
      </c>
      <c r="N679" s="931"/>
      <c r="O679" s="530">
        <f t="shared" si="1072"/>
        <v>0</v>
      </c>
      <c r="P679" s="530">
        <f t="shared" si="1073"/>
        <v>0</v>
      </c>
      <c r="Q679" s="646"/>
      <c r="R679" s="536"/>
      <c r="S679" s="536"/>
      <c r="T679" s="536"/>
      <c r="U679" s="536"/>
      <c r="V679" s="536"/>
      <c r="W679" s="683" t="str">
        <f t="shared" si="1074"/>
        <v>OK</v>
      </c>
      <c r="X679" s="141"/>
      <c r="Y679" s="141"/>
      <c r="Z679" s="552"/>
      <c r="AA679" s="552"/>
      <c r="AB679" s="683" t="str">
        <f t="shared" si="1075"/>
        <v>OK</v>
      </c>
      <c r="AC679" s="593"/>
      <c r="AD679" s="530">
        <f t="shared" si="1076"/>
        <v>0</v>
      </c>
      <c r="AE679" s="842">
        <f t="shared" si="1077"/>
        <v>0</v>
      </c>
      <c r="AF679" s="931"/>
      <c r="AG679" s="530">
        <f t="shared" si="1078"/>
        <v>0</v>
      </c>
      <c r="AH679" s="530">
        <f t="shared" si="1079"/>
        <v>0</v>
      </c>
      <c r="AI679" s="641"/>
      <c r="AJ679" s="537"/>
      <c r="AK679" s="537"/>
      <c r="AL679" s="537"/>
      <c r="AM679" s="537"/>
      <c r="AN679" s="537"/>
      <c r="AO679" s="683" t="str">
        <f t="shared" si="1080"/>
        <v>OK</v>
      </c>
      <c r="AP679" s="141"/>
      <c r="AQ679" s="141"/>
      <c r="AR679" s="552"/>
      <c r="AS679" s="552"/>
      <c r="AT679" s="683" t="str">
        <f t="shared" si="1081"/>
        <v>OK</v>
      </c>
      <c r="AU679" s="593"/>
      <c r="AV679" s="530">
        <f t="shared" si="1082"/>
        <v>0</v>
      </c>
      <c r="AW679" s="842">
        <f t="shared" si="1083"/>
        <v>0</v>
      </c>
      <c r="AX679" s="115">
        <f t="shared" si="1084"/>
        <v>0</v>
      </c>
      <c r="AY679" s="5">
        <f t="shared" si="1085"/>
        <v>0</v>
      </c>
      <c r="AZ679" s="7">
        <f t="shared" ref="AZ679:AZ683" si="1095">AY679-AX679</f>
        <v>0</v>
      </c>
      <c r="BA679" s="335" t="e">
        <f t="shared" ref="BA679:BA683" si="1096">AZ679/AX679</f>
        <v>#DIV/0!</v>
      </c>
      <c r="BB679" s="23">
        <f t="shared" si="1087"/>
        <v>0</v>
      </c>
      <c r="BC679" s="5">
        <f t="shared" ref="BC679:BC683" si="1097">AW679</f>
        <v>0</v>
      </c>
      <c r="BD679" s="7">
        <f t="shared" ref="BD679:BD683" si="1098">BC679-BB679</f>
        <v>0</v>
      </c>
      <c r="BE679" s="335" t="e">
        <f t="shared" ref="BE679:BE683" si="1099">BD679/BB679</f>
        <v>#DIV/0!</v>
      </c>
      <c r="BF679" s="667"/>
      <c r="BG679" s="826" t="str">
        <f t="shared" si="1089"/>
        <v>12.11</v>
      </c>
      <c r="BH679" s="668" t="b">
        <f>COUNTIF('Codes SEC'!$B$2:$B$250,Ministres!BG679)&gt;0</f>
        <v>1</v>
      </c>
      <c r="BI679" s="667"/>
      <c r="BJ679" s="667"/>
      <c r="BK679" s="667"/>
      <c r="BL679" s="667"/>
      <c r="BM679" s="667"/>
      <c r="BN679" s="667"/>
    </row>
    <row r="680" spans="1:66" s="203" customFormat="1" ht="35.1" customHeight="1" x14ac:dyDescent="0.25">
      <c r="A680" s="21" t="s">
        <v>39</v>
      </c>
      <c r="B680" s="112" t="s">
        <v>5018</v>
      </c>
      <c r="C680" s="116" t="s">
        <v>149</v>
      </c>
      <c r="D680" s="620">
        <v>1000</v>
      </c>
      <c r="E680" s="278"/>
      <c r="F680" s="116">
        <v>19</v>
      </c>
      <c r="G680" s="700" t="s">
        <v>5613</v>
      </c>
      <c r="H680" s="878" t="str">
        <f t="shared" si="1063"/>
        <v>122</v>
      </c>
      <c r="I680" s="397">
        <v>81211000</v>
      </c>
      <c r="J680" s="380" t="s">
        <v>4852</v>
      </c>
      <c r="K680" s="408" t="s">
        <v>4853</v>
      </c>
      <c r="L680" s="733">
        <v>0</v>
      </c>
      <c r="M680" s="734">
        <v>0</v>
      </c>
      <c r="N680" s="931"/>
      <c r="O680" s="530">
        <f t="shared" si="1072"/>
        <v>0</v>
      </c>
      <c r="P680" s="530">
        <f t="shared" si="1073"/>
        <v>0</v>
      </c>
      <c r="Q680" s="646"/>
      <c r="R680" s="536"/>
      <c r="S680" s="536"/>
      <c r="T680" s="536"/>
      <c r="U680" s="536"/>
      <c r="V680" s="536"/>
      <c r="W680" s="683" t="str">
        <f t="shared" si="1074"/>
        <v>OK</v>
      </c>
      <c r="X680" s="141"/>
      <c r="Y680" s="141"/>
      <c r="Z680" s="552"/>
      <c r="AA680" s="552"/>
      <c r="AB680" s="683" t="str">
        <f t="shared" si="1075"/>
        <v>OK</v>
      </c>
      <c r="AC680" s="593"/>
      <c r="AD680" s="530">
        <f t="shared" si="1076"/>
        <v>0</v>
      </c>
      <c r="AE680" s="842">
        <f t="shared" si="1077"/>
        <v>0</v>
      </c>
      <c r="AF680" s="931"/>
      <c r="AG680" s="530">
        <f t="shared" si="1078"/>
        <v>0</v>
      </c>
      <c r="AH680" s="530">
        <f t="shared" si="1079"/>
        <v>0</v>
      </c>
      <c r="AI680" s="641"/>
      <c r="AJ680" s="537"/>
      <c r="AK680" s="537"/>
      <c r="AL680" s="537"/>
      <c r="AM680" s="537"/>
      <c r="AN680" s="537"/>
      <c r="AO680" s="683" t="str">
        <f t="shared" si="1080"/>
        <v>OK</v>
      </c>
      <c r="AP680" s="141"/>
      <c r="AQ680" s="141"/>
      <c r="AR680" s="552"/>
      <c r="AS680" s="552"/>
      <c r="AT680" s="683" t="str">
        <f t="shared" si="1081"/>
        <v>OK</v>
      </c>
      <c r="AU680" s="593"/>
      <c r="AV680" s="530">
        <f t="shared" si="1082"/>
        <v>0</v>
      </c>
      <c r="AW680" s="842">
        <f t="shared" si="1083"/>
        <v>0</v>
      </c>
      <c r="AX680" s="115">
        <f t="shared" si="1084"/>
        <v>0</v>
      </c>
      <c r="AY680" s="5">
        <f t="shared" si="1085"/>
        <v>0</v>
      </c>
      <c r="AZ680" s="7">
        <f t="shared" si="1095"/>
        <v>0</v>
      </c>
      <c r="BA680" s="335" t="e">
        <f t="shared" si="1096"/>
        <v>#DIV/0!</v>
      </c>
      <c r="BB680" s="23">
        <f t="shared" si="1087"/>
        <v>0</v>
      </c>
      <c r="BC680" s="5">
        <f t="shared" si="1097"/>
        <v>0</v>
      </c>
      <c r="BD680" s="7">
        <f t="shared" si="1098"/>
        <v>0</v>
      </c>
      <c r="BE680" s="335" t="e">
        <f t="shared" si="1099"/>
        <v>#DIV/0!</v>
      </c>
      <c r="BF680" s="667"/>
      <c r="BG680" s="826" t="str">
        <f t="shared" si="1089"/>
        <v>12.11</v>
      </c>
      <c r="BH680" s="668" t="b">
        <f>COUNTIF('Codes SEC'!$B$2:$B$250,Ministres!BG680)&gt;0</f>
        <v>1</v>
      </c>
      <c r="BI680" s="667"/>
      <c r="BJ680" s="667"/>
      <c r="BK680" s="667"/>
      <c r="BL680" s="667"/>
      <c r="BM680" s="667"/>
      <c r="BN680" s="667"/>
    </row>
    <row r="681" spans="1:66" s="203" customFormat="1" ht="35.1" customHeight="1" x14ac:dyDescent="0.25">
      <c r="A681" s="21" t="s">
        <v>39</v>
      </c>
      <c r="B681" s="112" t="s">
        <v>5018</v>
      </c>
      <c r="C681" s="116" t="s">
        <v>149</v>
      </c>
      <c r="D681" s="620">
        <v>1000</v>
      </c>
      <c r="E681" s="278"/>
      <c r="F681" s="116">
        <v>19</v>
      </c>
      <c r="G681" s="700" t="s">
        <v>5613</v>
      </c>
      <c r="H681" s="878" t="str">
        <f t="shared" si="1063"/>
        <v>122</v>
      </c>
      <c r="I681" s="397">
        <v>81211000</v>
      </c>
      <c r="J681" s="380" t="s">
        <v>4854</v>
      </c>
      <c r="K681" s="408" t="s">
        <v>4855</v>
      </c>
      <c r="L681" s="733">
        <v>0</v>
      </c>
      <c r="M681" s="734">
        <v>0</v>
      </c>
      <c r="N681" s="931"/>
      <c r="O681" s="530">
        <f t="shared" si="1072"/>
        <v>0</v>
      </c>
      <c r="P681" s="530">
        <f t="shared" si="1073"/>
        <v>0</v>
      </c>
      <c r="Q681" s="646"/>
      <c r="R681" s="536"/>
      <c r="S681" s="536"/>
      <c r="T681" s="536"/>
      <c r="U681" s="536"/>
      <c r="V681" s="536"/>
      <c r="W681" s="683" t="str">
        <f t="shared" si="1074"/>
        <v>OK</v>
      </c>
      <c r="X681" s="141"/>
      <c r="Y681" s="141"/>
      <c r="Z681" s="552"/>
      <c r="AA681" s="552"/>
      <c r="AB681" s="683" t="str">
        <f t="shared" si="1075"/>
        <v>OK</v>
      </c>
      <c r="AC681" s="593"/>
      <c r="AD681" s="530">
        <f t="shared" si="1076"/>
        <v>0</v>
      </c>
      <c r="AE681" s="842">
        <f t="shared" si="1077"/>
        <v>0</v>
      </c>
      <c r="AF681" s="931"/>
      <c r="AG681" s="530">
        <f t="shared" si="1078"/>
        <v>0</v>
      </c>
      <c r="AH681" s="530">
        <f t="shared" si="1079"/>
        <v>0</v>
      </c>
      <c r="AI681" s="641"/>
      <c r="AJ681" s="537"/>
      <c r="AK681" s="537"/>
      <c r="AL681" s="537"/>
      <c r="AM681" s="537"/>
      <c r="AN681" s="537"/>
      <c r="AO681" s="683" t="str">
        <f t="shared" si="1080"/>
        <v>OK</v>
      </c>
      <c r="AP681" s="141"/>
      <c r="AQ681" s="141"/>
      <c r="AR681" s="552"/>
      <c r="AS681" s="552"/>
      <c r="AT681" s="683" t="str">
        <f t="shared" si="1081"/>
        <v>OK</v>
      </c>
      <c r="AU681" s="593"/>
      <c r="AV681" s="530">
        <f t="shared" si="1082"/>
        <v>0</v>
      </c>
      <c r="AW681" s="842">
        <f t="shared" si="1083"/>
        <v>0</v>
      </c>
      <c r="AX681" s="115">
        <f t="shared" si="1084"/>
        <v>0</v>
      </c>
      <c r="AY681" s="5">
        <f t="shared" si="1085"/>
        <v>0</v>
      </c>
      <c r="AZ681" s="7">
        <f t="shared" si="1095"/>
        <v>0</v>
      </c>
      <c r="BA681" s="335" t="e">
        <f t="shared" si="1096"/>
        <v>#DIV/0!</v>
      </c>
      <c r="BB681" s="23">
        <f t="shared" si="1087"/>
        <v>0</v>
      </c>
      <c r="BC681" s="5">
        <f t="shared" si="1097"/>
        <v>0</v>
      </c>
      <c r="BD681" s="7">
        <f t="shared" si="1098"/>
        <v>0</v>
      </c>
      <c r="BE681" s="335" t="e">
        <f t="shared" si="1099"/>
        <v>#DIV/0!</v>
      </c>
      <c r="BF681" s="667"/>
      <c r="BG681" s="826" t="str">
        <f t="shared" si="1089"/>
        <v>12.11</v>
      </c>
      <c r="BH681" s="668" t="b">
        <f>COUNTIF('Codes SEC'!$B$2:$B$250,Ministres!BG681)&gt;0</f>
        <v>1</v>
      </c>
      <c r="BI681" s="667"/>
      <c r="BJ681" s="667"/>
      <c r="BK681" s="667"/>
      <c r="BL681" s="667"/>
      <c r="BM681" s="667"/>
      <c r="BN681" s="667"/>
    </row>
    <row r="682" spans="1:66" s="203" customFormat="1" ht="35.1" customHeight="1" x14ac:dyDescent="0.25">
      <c r="A682" s="21" t="s">
        <v>39</v>
      </c>
      <c r="B682" s="112" t="s">
        <v>5018</v>
      </c>
      <c r="C682" s="116" t="s">
        <v>149</v>
      </c>
      <c r="D682" s="620">
        <v>1000</v>
      </c>
      <c r="E682" s="278"/>
      <c r="F682" s="116">
        <v>19</v>
      </c>
      <c r="G682" s="700" t="s">
        <v>5613</v>
      </c>
      <c r="H682" s="878" t="str">
        <f t="shared" si="1063"/>
        <v>122</v>
      </c>
      <c r="I682" s="397">
        <v>81211000</v>
      </c>
      <c r="J682" s="380" t="s">
        <v>4856</v>
      </c>
      <c r="K682" s="408" t="s">
        <v>4857</v>
      </c>
      <c r="L682" s="733">
        <v>0</v>
      </c>
      <c r="M682" s="734">
        <v>0</v>
      </c>
      <c r="N682" s="931"/>
      <c r="O682" s="530">
        <f t="shared" si="1072"/>
        <v>0</v>
      </c>
      <c r="P682" s="530">
        <f t="shared" si="1073"/>
        <v>0</v>
      </c>
      <c r="Q682" s="646"/>
      <c r="R682" s="536"/>
      <c r="S682" s="536"/>
      <c r="T682" s="536"/>
      <c r="U682" s="536"/>
      <c r="V682" s="536"/>
      <c r="W682" s="683" t="str">
        <f t="shared" si="1074"/>
        <v>OK</v>
      </c>
      <c r="X682" s="141"/>
      <c r="Y682" s="141"/>
      <c r="Z682" s="552"/>
      <c r="AA682" s="552"/>
      <c r="AB682" s="683" t="str">
        <f t="shared" si="1075"/>
        <v>OK</v>
      </c>
      <c r="AC682" s="593"/>
      <c r="AD682" s="530">
        <f t="shared" si="1076"/>
        <v>0</v>
      </c>
      <c r="AE682" s="842">
        <f t="shared" si="1077"/>
        <v>0</v>
      </c>
      <c r="AF682" s="931"/>
      <c r="AG682" s="530">
        <f t="shared" si="1078"/>
        <v>0</v>
      </c>
      <c r="AH682" s="530">
        <f t="shared" si="1079"/>
        <v>0</v>
      </c>
      <c r="AI682" s="641"/>
      <c r="AJ682" s="537"/>
      <c r="AK682" s="537"/>
      <c r="AL682" s="537"/>
      <c r="AM682" s="537"/>
      <c r="AN682" s="537"/>
      <c r="AO682" s="683" t="str">
        <f t="shared" si="1080"/>
        <v>OK</v>
      </c>
      <c r="AP682" s="141"/>
      <c r="AQ682" s="141"/>
      <c r="AR682" s="552"/>
      <c r="AS682" s="552"/>
      <c r="AT682" s="683" t="str">
        <f t="shared" si="1081"/>
        <v>OK</v>
      </c>
      <c r="AU682" s="593"/>
      <c r="AV682" s="530">
        <f t="shared" si="1082"/>
        <v>0</v>
      </c>
      <c r="AW682" s="842">
        <f t="shared" si="1083"/>
        <v>0</v>
      </c>
      <c r="AX682" s="115">
        <f t="shared" si="1084"/>
        <v>0</v>
      </c>
      <c r="AY682" s="5">
        <f t="shared" si="1085"/>
        <v>0</v>
      </c>
      <c r="AZ682" s="7">
        <f t="shared" si="1095"/>
        <v>0</v>
      </c>
      <c r="BA682" s="335" t="e">
        <f t="shared" si="1096"/>
        <v>#DIV/0!</v>
      </c>
      <c r="BB682" s="23">
        <f t="shared" si="1087"/>
        <v>0</v>
      </c>
      <c r="BC682" s="5">
        <f t="shared" si="1097"/>
        <v>0</v>
      </c>
      <c r="BD682" s="7">
        <f t="shared" si="1098"/>
        <v>0</v>
      </c>
      <c r="BE682" s="335" t="e">
        <f t="shared" si="1099"/>
        <v>#DIV/0!</v>
      </c>
      <c r="BF682" s="667"/>
      <c r="BG682" s="826" t="str">
        <f t="shared" si="1089"/>
        <v>12.11</v>
      </c>
      <c r="BH682" s="668" t="b">
        <f>COUNTIF('Codes SEC'!$B$2:$B$250,Ministres!BG682)&gt;0</f>
        <v>1</v>
      </c>
      <c r="BI682" s="667"/>
      <c r="BJ682" s="667"/>
      <c r="BK682" s="667"/>
      <c r="BL682" s="667"/>
      <c r="BM682" s="667"/>
      <c r="BN682" s="667"/>
    </row>
    <row r="683" spans="1:66" s="203" customFormat="1" ht="35.1" customHeight="1" x14ac:dyDescent="0.25">
      <c r="A683" s="21" t="s">
        <v>39</v>
      </c>
      <c r="B683" s="112" t="s">
        <v>5018</v>
      </c>
      <c r="C683" s="116" t="s">
        <v>149</v>
      </c>
      <c r="D683" s="620">
        <v>1000</v>
      </c>
      <c r="E683" s="278"/>
      <c r="F683" s="116">
        <v>19</v>
      </c>
      <c r="G683" s="700" t="s">
        <v>5613</v>
      </c>
      <c r="H683" s="878" t="str">
        <f t="shared" si="1063"/>
        <v>122</v>
      </c>
      <c r="I683" s="397">
        <v>81211000</v>
      </c>
      <c r="J683" s="380" t="s">
        <v>4862</v>
      </c>
      <c r="K683" s="408" t="s">
        <v>4863</v>
      </c>
      <c r="L683" s="733">
        <v>0</v>
      </c>
      <c r="M683" s="734">
        <v>0</v>
      </c>
      <c r="N683" s="931"/>
      <c r="O683" s="530">
        <f t="shared" si="1072"/>
        <v>0</v>
      </c>
      <c r="P683" s="530">
        <f t="shared" si="1073"/>
        <v>0</v>
      </c>
      <c r="Q683" s="646"/>
      <c r="R683" s="536"/>
      <c r="S683" s="536"/>
      <c r="T683" s="536"/>
      <c r="U683" s="536"/>
      <c r="V683" s="536"/>
      <c r="W683" s="683" t="str">
        <f t="shared" si="1074"/>
        <v>OK</v>
      </c>
      <c r="X683" s="141"/>
      <c r="Y683" s="141"/>
      <c r="Z683" s="552"/>
      <c r="AA683" s="552"/>
      <c r="AB683" s="683" t="str">
        <f t="shared" si="1075"/>
        <v>OK</v>
      </c>
      <c r="AC683" s="593"/>
      <c r="AD683" s="530">
        <f t="shared" si="1076"/>
        <v>0</v>
      </c>
      <c r="AE683" s="842">
        <f t="shared" si="1077"/>
        <v>0</v>
      </c>
      <c r="AF683" s="931"/>
      <c r="AG683" s="530">
        <f t="shared" si="1078"/>
        <v>0</v>
      </c>
      <c r="AH683" s="530">
        <f t="shared" si="1079"/>
        <v>0</v>
      </c>
      <c r="AI683" s="641"/>
      <c r="AJ683" s="537"/>
      <c r="AK683" s="537"/>
      <c r="AL683" s="537"/>
      <c r="AM683" s="537"/>
      <c r="AN683" s="537"/>
      <c r="AO683" s="683" t="str">
        <f t="shared" si="1080"/>
        <v>OK</v>
      </c>
      <c r="AP683" s="141"/>
      <c r="AQ683" s="141"/>
      <c r="AR683" s="552"/>
      <c r="AS683" s="552"/>
      <c r="AT683" s="683" t="str">
        <f t="shared" si="1081"/>
        <v>OK</v>
      </c>
      <c r="AU683" s="593"/>
      <c r="AV683" s="530">
        <f t="shared" si="1082"/>
        <v>0</v>
      </c>
      <c r="AW683" s="842">
        <f t="shared" si="1083"/>
        <v>0</v>
      </c>
      <c r="AX683" s="115">
        <f t="shared" si="1084"/>
        <v>0</v>
      </c>
      <c r="AY683" s="5">
        <f t="shared" si="1085"/>
        <v>0</v>
      </c>
      <c r="AZ683" s="7">
        <f t="shared" si="1095"/>
        <v>0</v>
      </c>
      <c r="BA683" s="335" t="e">
        <f t="shared" si="1096"/>
        <v>#DIV/0!</v>
      </c>
      <c r="BB683" s="23">
        <f t="shared" si="1087"/>
        <v>0</v>
      </c>
      <c r="BC683" s="5">
        <f t="shared" si="1097"/>
        <v>0</v>
      </c>
      <c r="BD683" s="7">
        <f t="shared" si="1098"/>
        <v>0</v>
      </c>
      <c r="BE683" s="335" t="e">
        <f t="shared" si="1099"/>
        <v>#DIV/0!</v>
      </c>
      <c r="BF683" s="667"/>
      <c r="BG683" s="826" t="str">
        <f t="shared" si="1089"/>
        <v>12.11</v>
      </c>
      <c r="BH683" s="668" t="b">
        <f>COUNTIF('Codes SEC'!$B$2:$B$250,Ministres!BG683)&gt;0</f>
        <v>1</v>
      </c>
      <c r="BI683" s="667"/>
      <c r="BJ683" s="667"/>
      <c r="BK683" s="667"/>
      <c r="BL683" s="667"/>
      <c r="BM683" s="667"/>
      <c r="BN683" s="667"/>
    </row>
    <row r="684" spans="1:66" s="203" customFormat="1" ht="35.1" customHeight="1" x14ac:dyDescent="0.25">
      <c r="A684" s="21" t="s">
        <v>39</v>
      </c>
      <c r="B684" s="112" t="s">
        <v>5018</v>
      </c>
      <c r="C684" s="116" t="s">
        <v>149</v>
      </c>
      <c r="D684" s="620">
        <v>1000</v>
      </c>
      <c r="E684" s="278"/>
      <c r="F684" s="116">
        <v>19</v>
      </c>
      <c r="G684" s="700" t="s">
        <v>5613</v>
      </c>
      <c r="H684" s="878" t="str">
        <f t="shared" si="1063"/>
        <v>122</v>
      </c>
      <c r="I684" s="397">
        <v>84130000</v>
      </c>
      <c r="J684" s="380" t="s">
        <v>4901</v>
      </c>
      <c r="K684" s="408" t="s">
        <v>4902</v>
      </c>
      <c r="L684" s="733">
        <v>0</v>
      </c>
      <c r="M684" s="734">
        <v>0</v>
      </c>
      <c r="N684" s="931"/>
      <c r="O684" s="530">
        <f t="shared" si="1072"/>
        <v>0</v>
      </c>
      <c r="P684" s="530">
        <f t="shared" si="1073"/>
        <v>0</v>
      </c>
      <c r="Q684" s="646"/>
      <c r="R684" s="536"/>
      <c r="S684" s="536"/>
      <c r="T684" s="536"/>
      <c r="U684" s="536"/>
      <c r="V684" s="536"/>
      <c r="W684" s="683" t="str">
        <f>IF(SUM(Q684:V684)=X684,"OK",SUM(Q684:V684)-X684)</f>
        <v>OK</v>
      </c>
      <c r="X684" s="141"/>
      <c r="Y684" s="141"/>
      <c r="Z684" s="552"/>
      <c r="AA684" s="552"/>
      <c r="AB684" s="683" t="str">
        <f>IF(SUM(Z684:AA684)=AC684,"OK",SUM(Z684:AA684)-AC684)</f>
        <v>OK</v>
      </c>
      <c r="AC684" s="593"/>
      <c r="AD684" s="530">
        <f t="shared" si="1076"/>
        <v>0</v>
      </c>
      <c r="AE684" s="842">
        <f t="shared" si="1077"/>
        <v>0</v>
      </c>
      <c r="AF684" s="931"/>
      <c r="AG684" s="530">
        <f t="shared" si="1078"/>
        <v>0</v>
      </c>
      <c r="AH684" s="530">
        <f t="shared" si="1079"/>
        <v>0</v>
      </c>
      <c r="AI684" s="641"/>
      <c r="AJ684" s="537"/>
      <c r="AK684" s="537"/>
      <c r="AL684" s="537"/>
      <c r="AM684" s="537"/>
      <c r="AN684" s="537"/>
      <c r="AO684" s="683" t="str">
        <f>IF(SUM(AI684:AN684)=AP684,"OK",SUM(AI684:AN684)-AP684)</f>
        <v>OK</v>
      </c>
      <c r="AP684" s="141"/>
      <c r="AQ684" s="141"/>
      <c r="AR684" s="552"/>
      <c r="AS684" s="552"/>
      <c r="AT684" s="683" t="str">
        <f>IF(SUM(AR684:AS684)=AU684,"OK",SUM(AR684:AS684)-AU684)</f>
        <v>OK</v>
      </c>
      <c r="AU684" s="593"/>
      <c r="AV684" s="530">
        <f t="shared" si="1082"/>
        <v>0</v>
      </c>
      <c r="AW684" s="842">
        <f t="shared" si="1083"/>
        <v>0</v>
      </c>
      <c r="AX684" s="115">
        <f t="shared" si="1084"/>
        <v>0</v>
      </c>
      <c r="AY684" s="5">
        <f t="shared" si="1085"/>
        <v>0</v>
      </c>
      <c r="AZ684" s="7">
        <f>AY684-AX684</f>
        <v>0</v>
      </c>
      <c r="BA684" s="335" t="e">
        <f>AZ684/AX684</f>
        <v>#DIV/0!</v>
      </c>
      <c r="BB684" s="23">
        <f t="shared" si="1087"/>
        <v>0</v>
      </c>
      <c r="BC684" s="5">
        <f>AW684</f>
        <v>0</v>
      </c>
      <c r="BD684" s="7">
        <f>BC684-BB684</f>
        <v>0</v>
      </c>
      <c r="BE684" s="335" t="e">
        <f>BD684/BB684</f>
        <v>#DIV/0!</v>
      </c>
      <c r="BF684" s="667"/>
      <c r="BG684" s="826" t="str">
        <f t="shared" si="1089"/>
        <v>41.30</v>
      </c>
      <c r="BH684" s="668" t="b">
        <f>COUNTIF('Codes SEC'!$B$2:$B$250,Ministres!BG684)&gt;0</f>
        <v>1</v>
      </c>
      <c r="BI684" s="667"/>
      <c r="BJ684" s="667"/>
      <c r="BK684" s="667"/>
      <c r="BL684" s="667"/>
      <c r="BM684" s="667"/>
      <c r="BN684" s="667"/>
    </row>
    <row r="685" spans="1:66" ht="35.1" customHeight="1" x14ac:dyDescent="0.25">
      <c r="A685" s="21" t="s">
        <v>39</v>
      </c>
      <c r="B685" s="112">
        <v>10</v>
      </c>
      <c r="C685" s="116" t="s">
        <v>149</v>
      </c>
      <c r="D685" s="620">
        <v>1000</v>
      </c>
      <c r="E685" s="278"/>
      <c r="F685" s="116">
        <v>19</v>
      </c>
      <c r="G685" s="700" t="s">
        <v>5613</v>
      </c>
      <c r="H685" s="878" t="str">
        <f t="shared" si="1063"/>
        <v>122</v>
      </c>
      <c r="I685" s="585">
        <v>84140000</v>
      </c>
      <c r="J685" s="380" t="s">
        <v>4165</v>
      </c>
      <c r="K685" s="510" t="s">
        <v>4166</v>
      </c>
      <c r="L685" s="735">
        <v>0</v>
      </c>
      <c r="M685" s="736">
        <v>0</v>
      </c>
      <c r="N685" s="931"/>
      <c r="O685" s="530">
        <f t="shared" si="1072"/>
        <v>0</v>
      </c>
      <c r="P685" s="530">
        <f t="shared" si="1073"/>
        <v>0</v>
      </c>
      <c r="Q685" s="646"/>
      <c r="R685" s="536"/>
      <c r="S685" s="536"/>
      <c r="T685" s="536"/>
      <c r="U685" s="536"/>
      <c r="V685" s="536"/>
      <c r="W685" s="683" t="str">
        <f t="shared" si="1074"/>
        <v>OK</v>
      </c>
      <c r="X685" s="141"/>
      <c r="Y685" s="141"/>
      <c r="Z685" s="552"/>
      <c r="AA685" s="552"/>
      <c r="AB685" s="683" t="str">
        <f t="shared" si="1075"/>
        <v>OK</v>
      </c>
      <c r="AC685" s="593"/>
      <c r="AD685" s="530">
        <f t="shared" si="1076"/>
        <v>0</v>
      </c>
      <c r="AE685" s="842">
        <f t="shared" si="1077"/>
        <v>0</v>
      </c>
      <c r="AF685" s="931"/>
      <c r="AG685" s="530">
        <f t="shared" si="1078"/>
        <v>0</v>
      </c>
      <c r="AH685" s="530">
        <f t="shared" si="1079"/>
        <v>0</v>
      </c>
      <c r="AI685" s="641"/>
      <c r="AJ685" s="537"/>
      <c r="AK685" s="537"/>
      <c r="AL685" s="537"/>
      <c r="AM685" s="537"/>
      <c r="AN685" s="537"/>
      <c r="AO685" s="683" t="str">
        <f t="shared" si="1080"/>
        <v>OK</v>
      </c>
      <c r="AP685" s="141"/>
      <c r="AQ685" s="141"/>
      <c r="AR685" s="552"/>
      <c r="AS685" s="552"/>
      <c r="AT685" s="683" t="str">
        <f t="shared" si="1081"/>
        <v>OK</v>
      </c>
      <c r="AU685" s="593"/>
      <c r="AV685" s="530">
        <f t="shared" si="1082"/>
        <v>0</v>
      </c>
      <c r="AW685" s="842">
        <f t="shared" si="1083"/>
        <v>0</v>
      </c>
      <c r="AX685" s="115">
        <f t="shared" si="1084"/>
        <v>0</v>
      </c>
      <c r="AY685" s="5">
        <f t="shared" si="1085"/>
        <v>0</v>
      </c>
      <c r="AZ685" s="7">
        <f>AY685-AX685</f>
        <v>0</v>
      </c>
      <c r="BA685" s="335" t="e">
        <f>AZ685/AX685</f>
        <v>#DIV/0!</v>
      </c>
      <c r="BB685" s="23">
        <f t="shared" si="1087"/>
        <v>0</v>
      </c>
      <c r="BC685" s="5">
        <f>AW685</f>
        <v>0</v>
      </c>
      <c r="BD685" s="7">
        <f>BC685-BB685</f>
        <v>0</v>
      </c>
      <c r="BE685" s="335" t="e">
        <f>BD685/BB685</f>
        <v>#DIV/0!</v>
      </c>
      <c r="BG685" s="826" t="str">
        <f t="shared" si="1089"/>
        <v>41.40</v>
      </c>
      <c r="BH685" s="607" t="b">
        <f>COUNTIF('Codes SEC'!$B$2:$B$250,Ministres!BG685)&gt;0</f>
        <v>1</v>
      </c>
    </row>
    <row r="686" spans="1:66" s="4" customFormat="1" ht="35.1" customHeight="1" x14ac:dyDescent="0.25">
      <c r="A686" s="21" t="s">
        <v>39</v>
      </c>
      <c r="B686" s="30">
        <v>10</v>
      </c>
      <c r="C686" s="116" t="s">
        <v>149</v>
      </c>
      <c r="D686" s="620">
        <v>1000</v>
      </c>
      <c r="E686" s="32"/>
      <c r="F686" s="117">
        <v>18</v>
      </c>
      <c r="G686" s="700" t="s">
        <v>5613</v>
      </c>
      <c r="H686" s="878" t="str">
        <f t="shared" si="1063"/>
        <v>122</v>
      </c>
      <c r="I686" s="397">
        <v>84140000</v>
      </c>
      <c r="J686" s="380" t="s">
        <v>4467</v>
      </c>
      <c r="K686" s="494" t="s">
        <v>4468</v>
      </c>
      <c r="L686" s="726">
        <v>0</v>
      </c>
      <c r="M686" s="727">
        <v>0</v>
      </c>
      <c r="N686" s="931"/>
      <c r="O686" s="530">
        <f t="shared" si="1072"/>
        <v>0</v>
      </c>
      <c r="P686" s="530">
        <f t="shared" si="1073"/>
        <v>0</v>
      </c>
      <c r="Q686" s="646"/>
      <c r="R686" s="536"/>
      <c r="S686" s="536"/>
      <c r="T686" s="536"/>
      <c r="U686" s="536"/>
      <c r="V686" s="536"/>
      <c r="W686" s="683" t="str">
        <f t="shared" si="1074"/>
        <v>OK</v>
      </c>
      <c r="X686" s="141"/>
      <c r="Y686" s="141"/>
      <c r="Z686" s="552"/>
      <c r="AA686" s="552"/>
      <c r="AB686" s="683" t="str">
        <f t="shared" si="1075"/>
        <v>OK</v>
      </c>
      <c r="AC686" s="593"/>
      <c r="AD686" s="530">
        <f t="shared" si="1076"/>
        <v>0</v>
      </c>
      <c r="AE686" s="842">
        <f t="shared" si="1077"/>
        <v>0</v>
      </c>
      <c r="AF686" s="931"/>
      <c r="AG686" s="530">
        <f t="shared" si="1078"/>
        <v>0</v>
      </c>
      <c r="AH686" s="530">
        <f t="shared" si="1079"/>
        <v>0</v>
      </c>
      <c r="AI686" s="641"/>
      <c r="AJ686" s="537"/>
      <c r="AK686" s="537"/>
      <c r="AL686" s="537"/>
      <c r="AM686" s="537"/>
      <c r="AN686" s="537"/>
      <c r="AO686" s="683" t="str">
        <f t="shared" si="1080"/>
        <v>OK</v>
      </c>
      <c r="AP686" s="141"/>
      <c r="AQ686" s="141"/>
      <c r="AR686" s="552"/>
      <c r="AS686" s="552"/>
      <c r="AT686" s="683" t="str">
        <f t="shared" si="1081"/>
        <v>OK</v>
      </c>
      <c r="AU686" s="593"/>
      <c r="AV686" s="530">
        <f t="shared" si="1082"/>
        <v>0</v>
      </c>
      <c r="AW686" s="842">
        <f t="shared" si="1083"/>
        <v>0</v>
      </c>
      <c r="AX686" s="115">
        <f t="shared" si="1084"/>
        <v>0</v>
      </c>
      <c r="AY686" s="5">
        <f t="shared" si="1085"/>
        <v>0</v>
      </c>
      <c r="AZ686" s="7">
        <f>AY686-AX686</f>
        <v>0</v>
      </c>
      <c r="BA686" s="335" t="e">
        <f>AZ686/AX686</f>
        <v>#DIV/0!</v>
      </c>
      <c r="BB686" s="23">
        <f t="shared" si="1087"/>
        <v>0</v>
      </c>
      <c r="BC686" s="5">
        <f>AW686</f>
        <v>0</v>
      </c>
      <c r="BD686" s="7">
        <f>BC686-BB686</f>
        <v>0</v>
      </c>
      <c r="BE686" s="335" t="e">
        <f>BD686/BB686</f>
        <v>#DIV/0!</v>
      </c>
      <c r="BF686" s="41"/>
      <c r="BG686" s="826" t="str">
        <f t="shared" si="1089"/>
        <v>41.40</v>
      </c>
      <c r="BH686" s="607" t="b">
        <f>COUNTIF('Codes SEC'!$B$2:$B$250,Ministres!BG686)&gt;0</f>
        <v>1</v>
      </c>
      <c r="BI686" s="41"/>
      <c r="BJ686" s="41"/>
      <c r="BK686" s="41"/>
      <c r="BL686" s="41"/>
      <c r="BM686" s="41"/>
      <c r="BN686" s="41"/>
    </row>
    <row r="687" spans="1:66" ht="35.1" customHeight="1" x14ac:dyDescent="0.25">
      <c r="A687" s="21" t="s">
        <v>39</v>
      </c>
      <c r="B687" s="112">
        <v>10</v>
      </c>
      <c r="C687" s="116" t="s">
        <v>149</v>
      </c>
      <c r="D687" s="620">
        <v>1000</v>
      </c>
      <c r="E687" s="278"/>
      <c r="F687" s="116">
        <v>19</v>
      </c>
      <c r="G687" s="700" t="s">
        <v>5613</v>
      </c>
      <c r="H687" s="878" t="str">
        <f t="shared" si="1063"/>
        <v>122</v>
      </c>
      <c r="I687" s="585">
        <v>84140000</v>
      </c>
      <c r="J687" s="380" t="s">
        <v>4163</v>
      </c>
      <c r="K687" s="510" t="s">
        <v>4164</v>
      </c>
      <c r="L687" s="735">
        <v>0</v>
      </c>
      <c r="M687" s="736">
        <v>0</v>
      </c>
      <c r="N687" s="931"/>
      <c r="O687" s="530">
        <f t="shared" si="1072"/>
        <v>0</v>
      </c>
      <c r="P687" s="530">
        <f t="shared" si="1073"/>
        <v>0</v>
      </c>
      <c r="Q687" s="646"/>
      <c r="R687" s="536"/>
      <c r="S687" s="536"/>
      <c r="T687" s="536"/>
      <c r="U687" s="536"/>
      <c r="V687" s="536"/>
      <c r="W687" s="683" t="str">
        <f>IF(SUM(Q687:V687)=X687,"OK",SUM(Q687:V687)-X687)</f>
        <v>OK</v>
      </c>
      <c r="X687" s="141"/>
      <c r="Y687" s="141"/>
      <c r="Z687" s="552"/>
      <c r="AA687" s="552"/>
      <c r="AB687" s="683" t="str">
        <f>IF(SUM(Z687:AA687)=AC687,"OK",SUM(Z687:AA687)-AC687)</f>
        <v>OK</v>
      </c>
      <c r="AC687" s="593"/>
      <c r="AD687" s="530">
        <f t="shared" si="1076"/>
        <v>0</v>
      </c>
      <c r="AE687" s="842">
        <f t="shared" si="1077"/>
        <v>0</v>
      </c>
      <c r="AF687" s="931"/>
      <c r="AG687" s="530">
        <f t="shared" si="1078"/>
        <v>0</v>
      </c>
      <c r="AH687" s="530">
        <f t="shared" si="1079"/>
        <v>0</v>
      </c>
      <c r="AI687" s="641"/>
      <c r="AJ687" s="537"/>
      <c r="AK687" s="537"/>
      <c r="AL687" s="537"/>
      <c r="AM687" s="537"/>
      <c r="AN687" s="537"/>
      <c r="AO687" s="683" t="str">
        <f>IF(SUM(AI687:AN687)=AP687,"OK",SUM(AI687:AN687)-AP687)</f>
        <v>OK</v>
      </c>
      <c r="AP687" s="141"/>
      <c r="AQ687" s="141"/>
      <c r="AR687" s="552"/>
      <c r="AS687" s="552"/>
      <c r="AT687" s="683" t="str">
        <f>IF(SUM(AR687:AS687)=AU687,"OK",SUM(AR687:AS687)-AU687)</f>
        <v>OK</v>
      </c>
      <c r="AU687" s="593"/>
      <c r="AV687" s="530">
        <f t="shared" si="1082"/>
        <v>0</v>
      </c>
      <c r="AW687" s="842">
        <f t="shared" si="1083"/>
        <v>0</v>
      </c>
      <c r="AX687" s="115">
        <f t="shared" si="1084"/>
        <v>0</v>
      </c>
      <c r="AY687" s="5">
        <f t="shared" si="1085"/>
        <v>0</v>
      </c>
      <c r="AZ687" s="7">
        <f>AY687-AX687</f>
        <v>0</v>
      </c>
      <c r="BA687" s="335" t="e">
        <f>AZ687/AX687</f>
        <v>#DIV/0!</v>
      </c>
      <c r="BB687" s="23">
        <f t="shared" si="1087"/>
        <v>0</v>
      </c>
      <c r="BC687" s="5">
        <f>AW687</f>
        <v>0</v>
      </c>
      <c r="BD687" s="7">
        <f>BC687-BB687</f>
        <v>0</v>
      </c>
      <c r="BE687" s="335" t="e">
        <f>BD687/BB687</f>
        <v>#DIV/0!</v>
      </c>
      <c r="BG687" s="826" t="str">
        <f t="shared" si="1089"/>
        <v>41.40</v>
      </c>
      <c r="BH687" s="607" t="b">
        <f>COUNTIF('Codes SEC'!$B$2:$B$250,Ministres!BG687)&gt;0</f>
        <v>1</v>
      </c>
    </row>
    <row r="688" spans="1:66" s="203" customFormat="1" ht="35.1" customHeight="1" x14ac:dyDescent="0.25">
      <c r="A688" s="21" t="s">
        <v>39</v>
      </c>
      <c r="B688" s="112" t="s">
        <v>5018</v>
      </c>
      <c r="C688" s="116" t="s">
        <v>149</v>
      </c>
      <c r="D688" s="620">
        <v>1000</v>
      </c>
      <c r="E688" s="278"/>
      <c r="F688" s="116">
        <v>19</v>
      </c>
      <c r="G688" s="700" t="s">
        <v>5613</v>
      </c>
      <c r="H688" s="878" t="str">
        <f t="shared" si="1063"/>
        <v>122</v>
      </c>
      <c r="I688" s="397">
        <v>84140000</v>
      </c>
      <c r="J688" s="380" t="s">
        <v>4919</v>
      </c>
      <c r="K688" s="408" t="s">
        <v>4920</v>
      </c>
      <c r="L688" s="733">
        <v>0</v>
      </c>
      <c r="M688" s="734">
        <v>0</v>
      </c>
      <c r="N688" s="931"/>
      <c r="O688" s="530">
        <f t="shared" si="1072"/>
        <v>0</v>
      </c>
      <c r="P688" s="530">
        <f t="shared" si="1073"/>
        <v>0</v>
      </c>
      <c r="Q688" s="646"/>
      <c r="R688" s="536"/>
      <c r="S688" s="536"/>
      <c r="T688" s="536"/>
      <c r="U688" s="536"/>
      <c r="V688" s="536"/>
      <c r="W688" s="683" t="str">
        <f t="shared" si="1074"/>
        <v>OK</v>
      </c>
      <c r="X688" s="141"/>
      <c r="Y688" s="141"/>
      <c r="Z688" s="552"/>
      <c r="AA688" s="552"/>
      <c r="AB688" s="683" t="str">
        <f t="shared" si="1075"/>
        <v>OK</v>
      </c>
      <c r="AC688" s="593"/>
      <c r="AD688" s="530">
        <f t="shared" si="1076"/>
        <v>0</v>
      </c>
      <c r="AE688" s="842">
        <f t="shared" si="1077"/>
        <v>0</v>
      </c>
      <c r="AF688" s="931"/>
      <c r="AG688" s="530">
        <f t="shared" si="1078"/>
        <v>0</v>
      </c>
      <c r="AH688" s="530">
        <f t="shared" si="1079"/>
        <v>0</v>
      </c>
      <c r="AI688" s="641"/>
      <c r="AJ688" s="537"/>
      <c r="AK688" s="537"/>
      <c r="AL688" s="537"/>
      <c r="AM688" s="537"/>
      <c r="AN688" s="537"/>
      <c r="AO688" s="683" t="str">
        <f t="shared" si="1080"/>
        <v>OK</v>
      </c>
      <c r="AP688" s="141"/>
      <c r="AQ688" s="141"/>
      <c r="AR688" s="552"/>
      <c r="AS688" s="552"/>
      <c r="AT688" s="683" t="str">
        <f t="shared" si="1081"/>
        <v>OK</v>
      </c>
      <c r="AU688" s="593"/>
      <c r="AV688" s="530">
        <f t="shared" si="1082"/>
        <v>0</v>
      </c>
      <c r="AW688" s="842">
        <f t="shared" si="1083"/>
        <v>0</v>
      </c>
      <c r="AX688" s="115">
        <f t="shared" si="1084"/>
        <v>0</v>
      </c>
      <c r="AY688" s="5">
        <f t="shared" si="1085"/>
        <v>0</v>
      </c>
      <c r="AZ688" s="7">
        <f>AY688-AX688</f>
        <v>0</v>
      </c>
      <c r="BA688" s="335" t="e">
        <f>AZ688/AX688</f>
        <v>#DIV/0!</v>
      </c>
      <c r="BB688" s="23">
        <f t="shared" si="1087"/>
        <v>0</v>
      </c>
      <c r="BC688" s="5">
        <f>AW688</f>
        <v>0</v>
      </c>
      <c r="BD688" s="7">
        <f>BC688-BB688</f>
        <v>0</v>
      </c>
      <c r="BE688" s="335" t="e">
        <f>BD688/BB688</f>
        <v>#DIV/0!</v>
      </c>
      <c r="BF688" s="667"/>
      <c r="BG688" s="826" t="str">
        <f t="shared" si="1089"/>
        <v>41.40</v>
      </c>
      <c r="BH688" s="668" t="b">
        <f>COUNTIF('Codes SEC'!$B$2:$B$250,Ministres!BG688)&gt;0</f>
        <v>1</v>
      </c>
      <c r="BI688" s="667"/>
      <c r="BJ688" s="667"/>
      <c r="BK688" s="667"/>
      <c r="BL688" s="667"/>
      <c r="BM688" s="667"/>
      <c r="BN688" s="667"/>
    </row>
    <row r="689" spans="1:66" ht="12.75" customHeight="1" x14ac:dyDescent="0.25">
      <c r="A689" s="225"/>
      <c r="B689" s="206"/>
      <c r="C689" s="253"/>
      <c r="D689" s="621"/>
      <c r="E689" s="275"/>
      <c r="F689" s="269"/>
      <c r="G689" s="695"/>
      <c r="H689" s="886"/>
      <c r="I689" s="403"/>
      <c r="J689" s="381"/>
      <c r="K689" s="514" t="s">
        <v>95</v>
      </c>
      <c r="L689" s="313">
        <f t="shared" ref="L689:V689" si="1100">L671+L673+L674+L675+L676+L679+L680+L681+L682+L683+L678+L677+L687+L685+L686+L684+L688</f>
        <v>0</v>
      </c>
      <c r="M689" s="744">
        <f t="shared" si="1100"/>
        <v>0</v>
      </c>
      <c r="N689" s="930">
        <f t="shared" si="1100"/>
        <v>0</v>
      </c>
      <c r="O689" s="790">
        <f t="shared" si="1100"/>
        <v>0</v>
      </c>
      <c r="P689" s="790">
        <f t="shared" si="1100"/>
        <v>0</v>
      </c>
      <c r="Q689" s="787">
        <f t="shared" si="1100"/>
        <v>0</v>
      </c>
      <c r="R689" s="648">
        <f t="shared" si="1100"/>
        <v>0</v>
      </c>
      <c r="S689" s="648">
        <f t="shared" si="1100"/>
        <v>0</v>
      </c>
      <c r="T689" s="648">
        <f t="shared" si="1100"/>
        <v>0</v>
      </c>
      <c r="U689" s="648">
        <f t="shared" si="1100"/>
        <v>0</v>
      </c>
      <c r="V689" s="648">
        <f t="shared" si="1100"/>
        <v>0</v>
      </c>
      <c r="W689" s="790"/>
      <c r="X689" s="649">
        <f>X671+X673+X674+X675+X676+X679+X680+X681+X682+X683+X678+X677+X687+X685+X686+X684+X688</f>
        <v>0</v>
      </c>
      <c r="Y689" s="649">
        <f>Y671+Y673+Y674+Y675+Y676+Y679+Y680+Y681+Y682+Y683+Y678+Y677+Y687+Y685+Y686+Y684+Y688</f>
        <v>0</v>
      </c>
      <c r="Z689" s="648">
        <f>Z671+Z673+Z674+Z675+Z676+Z679+Z680+Z681+Z682+Z683+Z678+Z677+Z687+Z685+Z686+Z684+Z688</f>
        <v>0</v>
      </c>
      <c r="AA689" s="648">
        <f>AA671+AA673+AA674+AA675+AA676+AA679+AA680+AA681+AA682+AA683+AA678+AA677+AA687+AA685+AA686+AA684+AA688</f>
        <v>0</v>
      </c>
      <c r="AB689" s="790"/>
      <c r="AC689" s="649">
        <f t="shared" ref="AC689:AN689" si="1101">AC671+AC673+AC674+AC675+AC676+AC679+AC680+AC681+AC682+AC683+AC678+AC677+AC687+AC685+AC686+AC684+AC688</f>
        <v>0</v>
      </c>
      <c r="AD689" s="790">
        <f>AD671+AD673+AD674+AD675+AD676+AD679+AD680+AD681+AD682+AD683+AD678+AD677+AD687+AD685+AD686+AD684+AD688</f>
        <v>0</v>
      </c>
      <c r="AE689" s="843">
        <f>AE671+AE673+AE674+AE675+AE676+AE679+AE680+AE681+AE682+AE683+AE678+AE677+AE687+AE685+AE686+AE684+AE688</f>
        <v>0</v>
      </c>
      <c r="AF689" s="930">
        <f t="shared" si="1101"/>
        <v>0</v>
      </c>
      <c r="AG689" s="790">
        <f t="shared" si="1101"/>
        <v>0</v>
      </c>
      <c r="AH689" s="790">
        <f t="shared" si="1101"/>
        <v>0</v>
      </c>
      <c r="AI689" s="787">
        <f t="shared" si="1101"/>
        <v>0</v>
      </c>
      <c r="AJ689" s="648">
        <f t="shared" si="1101"/>
        <v>0</v>
      </c>
      <c r="AK689" s="648">
        <f t="shared" si="1101"/>
        <v>0</v>
      </c>
      <c r="AL689" s="648">
        <f t="shared" si="1101"/>
        <v>0</v>
      </c>
      <c r="AM689" s="648">
        <f t="shared" si="1101"/>
        <v>0</v>
      </c>
      <c r="AN689" s="648">
        <f t="shared" si="1101"/>
        <v>0</v>
      </c>
      <c r="AO689" s="790"/>
      <c r="AP689" s="649">
        <f>AP671+AP673+AP674+AP675+AP676+AP679+AP680+AP681+AP682+AP683+AP678+AP677+AP687+AP685+AP686+AP684+AP688</f>
        <v>0</v>
      </c>
      <c r="AQ689" s="649">
        <f>AQ671+AQ673+AQ674+AQ675+AQ676+AQ679+AQ680+AQ681+AQ682+AQ683+AQ678+AQ677+AQ687+AQ685+AQ686+AQ684+AQ688</f>
        <v>0</v>
      </c>
      <c r="AR689" s="648">
        <f>AR671+AR673+AR674+AR675+AR676+AR679+AR680+AR681+AR682+AR683+AR678+AR677+AR687+AR685+AR686+AR684+AR688</f>
        <v>0</v>
      </c>
      <c r="AS689" s="648">
        <f>AS671+AS673+AS674+AS675+AS676+AS679+AS680+AS681+AS682+AS683+AS678+AS677+AS687+AS685+AS686+AS684+AS688</f>
        <v>0</v>
      </c>
      <c r="AT689" s="790"/>
      <c r="AU689" s="649">
        <f t="shared" ref="AU689:BE689" si="1102">AU671+AU673+AU674+AU675+AU676+AU679+AU680+AU681+AU682+AU683+AU678+AU677+AU687+AU685+AU686+AU684+AU688</f>
        <v>0</v>
      </c>
      <c r="AV689" s="790">
        <f t="shared" si="1102"/>
        <v>0</v>
      </c>
      <c r="AW689" s="843">
        <f t="shared" si="1102"/>
        <v>0</v>
      </c>
      <c r="AX689" s="336">
        <f t="shared" si="1102"/>
        <v>0</v>
      </c>
      <c r="AY689" s="337">
        <f t="shared" si="1102"/>
        <v>0</v>
      </c>
      <c r="AZ689" s="338">
        <f t="shared" si="1102"/>
        <v>0</v>
      </c>
      <c r="BA689" s="339" t="e">
        <f t="shared" si="1102"/>
        <v>#DIV/0!</v>
      </c>
      <c r="BB689" s="322">
        <f t="shared" si="1102"/>
        <v>0</v>
      </c>
      <c r="BC689" s="337">
        <f t="shared" si="1102"/>
        <v>0</v>
      </c>
      <c r="BD689" s="338">
        <f t="shared" si="1102"/>
        <v>0</v>
      </c>
      <c r="BE689" s="339" t="e">
        <f t="shared" si="1102"/>
        <v>#DIV/0!</v>
      </c>
      <c r="BG689" s="826"/>
      <c r="BH689" s="607"/>
    </row>
    <row r="690" spans="1:66" ht="12.75" customHeight="1" x14ac:dyDescent="0.25">
      <c r="A690" s="222"/>
      <c r="C690" s="116"/>
      <c r="D690" s="620"/>
      <c r="F690" s="117"/>
      <c r="G690" s="694"/>
      <c r="H690" s="878"/>
      <c r="I690" s="397"/>
      <c r="J690" s="380"/>
      <c r="K690" s="409"/>
      <c r="L690" s="731"/>
      <c r="M690" s="732"/>
      <c r="N690" s="931"/>
      <c r="O690" s="923"/>
      <c r="P690" s="923"/>
      <c r="Q690" s="641"/>
      <c r="R690" s="537"/>
      <c r="S690" s="537"/>
      <c r="T690" s="537"/>
      <c r="U690" s="537"/>
      <c r="V690" s="537"/>
      <c r="W690" s="531"/>
      <c r="X690" s="141"/>
      <c r="Y690" s="141"/>
      <c r="Z690" s="552"/>
      <c r="AA690" s="552"/>
      <c r="AB690" s="531"/>
      <c r="AC690" s="593"/>
      <c r="AD690" s="923"/>
      <c r="AE690" s="846"/>
      <c r="AF690" s="931"/>
      <c r="AG690" s="923"/>
      <c r="AH690" s="923"/>
      <c r="AI690" s="641"/>
      <c r="AJ690" s="537"/>
      <c r="AK690" s="537"/>
      <c r="AL690" s="537"/>
      <c r="AM690" s="537"/>
      <c r="AN690" s="537"/>
      <c r="AO690" s="531"/>
      <c r="AP690" s="141"/>
      <c r="AQ690" s="141"/>
      <c r="AR690" s="552"/>
      <c r="AS690" s="552"/>
      <c r="AT690" s="531"/>
      <c r="AU690" s="593"/>
      <c r="AV690" s="923"/>
      <c r="AW690" s="846"/>
      <c r="AX690" s="115"/>
      <c r="AY690" s="5"/>
      <c r="AZ690" s="5"/>
      <c r="BA690" s="335"/>
      <c r="BC690" s="5"/>
      <c r="BD690" s="5"/>
      <c r="BE690" s="335"/>
      <c r="BG690" s="826"/>
      <c r="BH690" s="607"/>
    </row>
    <row r="691" spans="1:66" ht="12.75" customHeight="1" x14ac:dyDescent="0.25">
      <c r="A691" s="222"/>
      <c r="C691" s="116"/>
      <c r="D691" s="620"/>
      <c r="F691" s="117"/>
      <c r="G691" s="694"/>
      <c r="H691" s="878"/>
      <c r="I691" s="397"/>
      <c r="J691" s="380"/>
      <c r="K691" s="410" t="s">
        <v>58</v>
      </c>
      <c r="L691" s="731"/>
      <c r="M691" s="732"/>
      <c r="N691" s="931"/>
      <c r="O691" s="923"/>
      <c r="P691" s="923"/>
      <c r="Q691" s="641"/>
      <c r="R691" s="537"/>
      <c r="S691" s="537"/>
      <c r="T691" s="537"/>
      <c r="U691" s="537"/>
      <c r="V691" s="537"/>
      <c r="W691" s="531"/>
      <c r="X691" s="141"/>
      <c r="Y691" s="141"/>
      <c r="Z691" s="552"/>
      <c r="AA691" s="552"/>
      <c r="AB691" s="531"/>
      <c r="AC691" s="593"/>
      <c r="AD691" s="923"/>
      <c r="AE691" s="846"/>
      <c r="AF691" s="931"/>
      <c r="AG691" s="923"/>
      <c r="AH691" s="923"/>
      <c r="AI691" s="641"/>
      <c r="AJ691" s="537"/>
      <c r="AK691" s="537"/>
      <c r="AL691" s="537"/>
      <c r="AM691" s="537"/>
      <c r="AN691" s="537"/>
      <c r="AO691" s="531"/>
      <c r="AP691" s="141"/>
      <c r="AQ691" s="141"/>
      <c r="AR691" s="552"/>
      <c r="AS691" s="552"/>
      <c r="AT691" s="531"/>
      <c r="AU691" s="593"/>
      <c r="AV691" s="923"/>
      <c r="AW691" s="846"/>
      <c r="AX691" s="115"/>
      <c r="AY691" s="5"/>
      <c r="AZ691" s="5"/>
      <c r="BA691" s="335"/>
      <c r="BC691" s="5"/>
      <c r="BD691" s="5"/>
      <c r="BE691" s="335"/>
      <c r="BG691" s="826"/>
      <c r="BH691" s="607"/>
    </row>
    <row r="692" spans="1:66" ht="12.75" customHeight="1" x14ac:dyDescent="0.25">
      <c r="A692" s="222"/>
      <c r="C692" s="116"/>
      <c r="D692" s="620"/>
      <c r="F692" s="117"/>
      <c r="G692" s="694"/>
      <c r="H692" s="878"/>
      <c r="I692" s="397"/>
      <c r="J692" s="380"/>
      <c r="K692" s="408"/>
      <c r="L692" s="731"/>
      <c r="M692" s="732"/>
      <c r="N692" s="931"/>
      <c r="O692" s="923"/>
      <c r="P692" s="923"/>
      <c r="Q692" s="641"/>
      <c r="R692" s="537"/>
      <c r="S692" s="537"/>
      <c r="T692" s="537"/>
      <c r="U692" s="537"/>
      <c r="V692" s="537"/>
      <c r="W692" s="531"/>
      <c r="X692" s="141"/>
      <c r="Y692" s="141"/>
      <c r="Z692" s="552"/>
      <c r="AA692" s="552"/>
      <c r="AB692" s="531"/>
      <c r="AC692" s="593"/>
      <c r="AD692" s="923"/>
      <c r="AE692" s="846"/>
      <c r="AF692" s="931"/>
      <c r="AG692" s="923"/>
      <c r="AH692" s="923"/>
      <c r="AI692" s="641"/>
      <c r="AJ692" s="537"/>
      <c r="AK692" s="537"/>
      <c r="AL692" s="537"/>
      <c r="AM692" s="537"/>
      <c r="AN692" s="537"/>
      <c r="AO692" s="531"/>
      <c r="AP692" s="141"/>
      <c r="AQ692" s="141"/>
      <c r="AR692" s="552"/>
      <c r="AS692" s="552"/>
      <c r="AT692" s="531"/>
      <c r="AU692" s="593"/>
      <c r="AV692" s="923"/>
      <c r="AW692" s="846"/>
      <c r="AX692" s="115"/>
      <c r="AY692" s="5"/>
      <c r="AZ692" s="5"/>
      <c r="BA692" s="335"/>
      <c r="BC692" s="5"/>
      <c r="BD692" s="5"/>
      <c r="BE692" s="335"/>
      <c r="BG692" s="826"/>
      <c r="BH692" s="607"/>
    </row>
    <row r="693" spans="1:66" s="203" customFormat="1" ht="35.1" customHeight="1" x14ac:dyDescent="0.25">
      <c r="A693" s="21" t="s">
        <v>39</v>
      </c>
      <c r="B693" s="112" t="s">
        <v>5018</v>
      </c>
      <c r="C693" s="116" t="s">
        <v>149</v>
      </c>
      <c r="D693" s="620">
        <v>1000</v>
      </c>
      <c r="E693" s="278"/>
      <c r="F693" s="116">
        <v>19</v>
      </c>
      <c r="G693" s="700" t="s">
        <v>5613</v>
      </c>
      <c r="H693" s="878" t="str">
        <f t="shared" si="1063"/>
        <v>122</v>
      </c>
      <c r="I693" s="397">
        <v>85111000</v>
      </c>
      <c r="J693" s="380" t="s">
        <v>4954</v>
      </c>
      <c r="K693" s="408" t="s">
        <v>4955</v>
      </c>
      <c r="L693" s="733">
        <v>0</v>
      </c>
      <c r="M693" s="734">
        <v>0</v>
      </c>
      <c r="N693" s="931"/>
      <c r="O693" s="530">
        <f t="shared" ref="O693:O708" si="1103">IF(N693&gt;L693,"0 ",N693-L693)</f>
        <v>0</v>
      </c>
      <c r="P693" s="530">
        <f t="shared" ref="P693:P708" si="1104">IF(N693&lt;L693,"0 ",N693-L693)</f>
        <v>0</v>
      </c>
      <c r="Q693" s="646"/>
      <c r="R693" s="536"/>
      <c r="S693" s="536"/>
      <c r="T693" s="536"/>
      <c r="U693" s="536"/>
      <c r="V693" s="536"/>
      <c r="W693" s="683" t="str">
        <f t="shared" ref="W693:W708" si="1105">IF(SUM(Q693:V693)=X693,"OK",SUM(Q693:V693)-X693)</f>
        <v>OK</v>
      </c>
      <c r="X693" s="141"/>
      <c r="Y693" s="141"/>
      <c r="Z693" s="552"/>
      <c r="AA693" s="552"/>
      <c r="AB693" s="683" t="str">
        <f t="shared" ref="AB693:AB708" si="1106">IF(SUM(Z693:AA693)=AC693,"OK",SUM(Z693:AA693)-AC693)</f>
        <v>OK</v>
      </c>
      <c r="AC693" s="593"/>
      <c r="AD693" s="530">
        <f t="shared" ref="AD693:AD708" si="1107">X693+Y693+AC693</f>
        <v>0</v>
      </c>
      <c r="AE693" s="842">
        <f t="shared" ref="AE693:AE708" si="1108">N693+AD693</f>
        <v>0</v>
      </c>
      <c r="AF693" s="931"/>
      <c r="AG693" s="530">
        <f t="shared" ref="AG693:AG708" si="1109">IF(AF693&gt;M693,"0 ",AF693-M693)</f>
        <v>0</v>
      </c>
      <c r="AH693" s="530">
        <f t="shared" ref="AH693:AH708" si="1110">IF(AF693&lt;M693,"0 ",AF693-M693)</f>
        <v>0</v>
      </c>
      <c r="AI693" s="641"/>
      <c r="AJ693" s="537"/>
      <c r="AK693" s="537"/>
      <c r="AL693" s="537"/>
      <c r="AM693" s="537"/>
      <c r="AN693" s="537"/>
      <c r="AO693" s="683" t="str">
        <f t="shared" ref="AO693:AO708" si="1111">IF(SUM(AI693:AN693)=AP693,"OK",SUM(AI693:AN693)-AP693)</f>
        <v>OK</v>
      </c>
      <c r="AP693" s="141"/>
      <c r="AQ693" s="141"/>
      <c r="AR693" s="552"/>
      <c r="AS693" s="552"/>
      <c r="AT693" s="683" t="str">
        <f t="shared" ref="AT693:AT708" si="1112">IF(SUM(AR693:AS693)=AU693,"OK",SUM(AR693:AS693)-AU693)</f>
        <v>OK</v>
      </c>
      <c r="AU693" s="593"/>
      <c r="AV693" s="530">
        <f t="shared" ref="AV693:AV708" si="1113">AP693+AQ693+AU693</f>
        <v>0</v>
      </c>
      <c r="AW693" s="842">
        <f t="shared" ref="AW693:AW708" si="1114">AF693+AV693</f>
        <v>0</v>
      </c>
      <c r="AX693" s="115">
        <f t="shared" ref="AX693:AX708" si="1115">L693</f>
        <v>0</v>
      </c>
      <c r="AY693" s="5">
        <f t="shared" ref="AY693:AY708" si="1116">AE693</f>
        <v>0</v>
      </c>
      <c r="AZ693" s="7">
        <f t="shared" ref="AZ693:AZ698" si="1117">AY693-AX693</f>
        <v>0</v>
      </c>
      <c r="BA693" s="335" t="e">
        <f t="shared" ref="BA693:BA698" si="1118">AZ693/AX693</f>
        <v>#DIV/0!</v>
      </c>
      <c r="BB693" s="23">
        <f t="shared" ref="BB693:BB708" si="1119">M693</f>
        <v>0</v>
      </c>
      <c r="BC693" s="5">
        <f t="shared" ref="BC693:BC698" si="1120">AW693</f>
        <v>0</v>
      </c>
      <c r="BD693" s="7">
        <f t="shared" ref="BD693:BD698" si="1121">BC693-BB693</f>
        <v>0</v>
      </c>
      <c r="BE693" s="335" t="e">
        <f t="shared" ref="BE693:BE698" si="1122">BD693/BB693</f>
        <v>#DIV/0!</v>
      </c>
      <c r="BF693" s="667"/>
      <c r="BG693" s="826" t="str">
        <f t="shared" ref="BG693:BG708" si="1123">RIGHT(LEFT(I693,3),2)&amp;"."&amp;RIGHT(LEFT(I693,5),2)</f>
        <v>51.11</v>
      </c>
      <c r="BH693" s="668" t="b">
        <f>COUNTIF('Codes SEC'!$B$2:$B$250,Ministres!BG693)&gt;0</f>
        <v>1</v>
      </c>
      <c r="BI693" s="667"/>
      <c r="BJ693" s="667"/>
      <c r="BK693" s="667"/>
      <c r="BL693" s="667"/>
      <c r="BM693" s="667"/>
      <c r="BN693" s="667"/>
    </row>
    <row r="694" spans="1:66" s="203" customFormat="1" ht="35.1" customHeight="1" x14ac:dyDescent="0.25">
      <c r="A694" s="21" t="s">
        <v>39</v>
      </c>
      <c r="B694" s="112" t="s">
        <v>5018</v>
      </c>
      <c r="C694" s="116" t="s">
        <v>149</v>
      </c>
      <c r="D694" s="620">
        <v>1000</v>
      </c>
      <c r="E694" s="278"/>
      <c r="F694" s="116">
        <v>19</v>
      </c>
      <c r="G694" s="700" t="s">
        <v>5613</v>
      </c>
      <c r="H694" s="878" t="str">
        <f t="shared" si="1063"/>
        <v>122</v>
      </c>
      <c r="I694" s="397">
        <v>85112000</v>
      </c>
      <c r="J694" s="380" t="s">
        <v>4964</v>
      </c>
      <c r="K694" s="408" t="s">
        <v>4965</v>
      </c>
      <c r="L694" s="733">
        <v>0</v>
      </c>
      <c r="M694" s="734">
        <v>0</v>
      </c>
      <c r="N694" s="931"/>
      <c r="O694" s="530">
        <f t="shared" si="1103"/>
        <v>0</v>
      </c>
      <c r="P694" s="530">
        <f t="shared" si="1104"/>
        <v>0</v>
      </c>
      <c r="Q694" s="646"/>
      <c r="R694" s="536"/>
      <c r="S694" s="536"/>
      <c r="T694" s="536"/>
      <c r="U694" s="536"/>
      <c r="V694" s="536"/>
      <c r="W694" s="683" t="str">
        <f t="shared" si="1105"/>
        <v>OK</v>
      </c>
      <c r="X694" s="141"/>
      <c r="Y694" s="141"/>
      <c r="Z694" s="552"/>
      <c r="AA694" s="552"/>
      <c r="AB694" s="683" t="str">
        <f t="shared" si="1106"/>
        <v>OK</v>
      </c>
      <c r="AC694" s="593"/>
      <c r="AD694" s="530">
        <f t="shared" si="1107"/>
        <v>0</v>
      </c>
      <c r="AE694" s="842">
        <f t="shared" si="1108"/>
        <v>0</v>
      </c>
      <c r="AF694" s="931"/>
      <c r="AG694" s="530">
        <f t="shared" si="1109"/>
        <v>0</v>
      </c>
      <c r="AH694" s="530">
        <f t="shared" si="1110"/>
        <v>0</v>
      </c>
      <c r="AI694" s="641"/>
      <c r="AJ694" s="537"/>
      <c r="AK694" s="537"/>
      <c r="AL694" s="537"/>
      <c r="AM694" s="537"/>
      <c r="AN694" s="537"/>
      <c r="AO694" s="683" t="str">
        <f t="shared" si="1111"/>
        <v>OK</v>
      </c>
      <c r="AP694" s="141"/>
      <c r="AQ694" s="141"/>
      <c r="AR694" s="552"/>
      <c r="AS694" s="552"/>
      <c r="AT694" s="683" t="str">
        <f t="shared" si="1112"/>
        <v>OK</v>
      </c>
      <c r="AU694" s="593"/>
      <c r="AV694" s="530">
        <f t="shared" si="1113"/>
        <v>0</v>
      </c>
      <c r="AW694" s="842">
        <f t="shared" si="1114"/>
        <v>0</v>
      </c>
      <c r="AX694" s="115">
        <f t="shared" si="1115"/>
        <v>0</v>
      </c>
      <c r="AY694" s="5">
        <f t="shared" si="1116"/>
        <v>0</v>
      </c>
      <c r="AZ694" s="7">
        <f t="shared" si="1117"/>
        <v>0</v>
      </c>
      <c r="BA694" s="335" t="e">
        <f t="shared" si="1118"/>
        <v>#DIV/0!</v>
      </c>
      <c r="BB694" s="23">
        <f t="shared" si="1119"/>
        <v>0</v>
      </c>
      <c r="BC694" s="5">
        <f t="shared" si="1120"/>
        <v>0</v>
      </c>
      <c r="BD694" s="7">
        <f t="shared" si="1121"/>
        <v>0</v>
      </c>
      <c r="BE694" s="335" t="e">
        <f t="shared" si="1122"/>
        <v>#DIV/0!</v>
      </c>
      <c r="BF694" s="667"/>
      <c r="BG694" s="826" t="str">
        <f t="shared" si="1123"/>
        <v>51.12</v>
      </c>
      <c r="BH694" s="668" t="b">
        <f>COUNTIF('Codes SEC'!$B$2:$B$250,Ministres!BG694)&gt;0</f>
        <v>1</v>
      </c>
      <c r="BI694" s="667"/>
      <c r="BJ694" s="667"/>
      <c r="BK694" s="667"/>
      <c r="BL694" s="667"/>
      <c r="BM694" s="667"/>
      <c r="BN694" s="667"/>
    </row>
    <row r="695" spans="1:66" s="203" customFormat="1" ht="35.1" customHeight="1" x14ac:dyDescent="0.25">
      <c r="A695" s="21" t="s">
        <v>39</v>
      </c>
      <c r="B695" s="112" t="s">
        <v>5018</v>
      </c>
      <c r="C695" s="116" t="s">
        <v>149</v>
      </c>
      <c r="D695" s="620">
        <v>1000</v>
      </c>
      <c r="E695" s="278"/>
      <c r="F695" s="116">
        <v>19</v>
      </c>
      <c r="G695" s="700" t="s">
        <v>5613</v>
      </c>
      <c r="H695" s="878" t="str">
        <f t="shared" si="1063"/>
        <v>122</v>
      </c>
      <c r="I695" s="397">
        <v>85210000</v>
      </c>
      <c r="J695" s="380" t="s">
        <v>4952</v>
      </c>
      <c r="K695" s="408" t="s">
        <v>4953</v>
      </c>
      <c r="L695" s="733">
        <v>0</v>
      </c>
      <c r="M695" s="734">
        <v>0</v>
      </c>
      <c r="N695" s="931"/>
      <c r="O695" s="530">
        <f t="shared" si="1103"/>
        <v>0</v>
      </c>
      <c r="P695" s="530">
        <f t="shared" si="1104"/>
        <v>0</v>
      </c>
      <c r="Q695" s="646"/>
      <c r="R695" s="536"/>
      <c r="S695" s="536"/>
      <c r="T695" s="536"/>
      <c r="U695" s="536"/>
      <c r="V695" s="536"/>
      <c r="W695" s="683" t="str">
        <f>IF(SUM(Q695:V695)=X695,"OK",SUM(Q695:V695)-X695)</f>
        <v>OK</v>
      </c>
      <c r="X695" s="141"/>
      <c r="Y695" s="141"/>
      <c r="Z695" s="552"/>
      <c r="AA695" s="552"/>
      <c r="AB695" s="683" t="str">
        <f>IF(SUM(Z695:AA695)=AC695,"OK",SUM(Z695:AA695)-AC695)</f>
        <v>OK</v>
      </c>
      <c r="AC695" s="593"/>
      <c r="AD695" s="530">
        <f t="shared" si="1107"/>
        <v>0</v>
      </c>
      <c r="AE695" s="842">
        <f t="shared" si="1108"/>
        <v>0</v>
      </c>
      <c r="AF695" s="931"/>
      <c r="AG695" s="530">
        <f t="shared" si="1109"/>
        <v>0</v>
      </c>
      <c r="AH695" s="530">
        <f t="shared" si="1110"/>
        <v>0</v>
      </c>
      <c r="AI695" s="641"/>
      <c r="AJ695" s="537"/>
      <c r="AK695" s="537"/>
      <c r="AL695" s="537"/>
      <c r="AM695" s="537"/>
      <c r="AN695" s="537"/>
      <c r="AO695" s="683" t="str">
        <f>IF(SUM(AI695:AN695)=AP695,"OK",SUM(AI695:AN695)-AP695)</f>
        <v>OK</v>
      </c>
      <c r="AP695" s="141"/>
      <c r="AQ695" s="141"/>
      <c r="AR695" s="552"/>
      <c r="AS695" s="552"/>
      <c r="AT695" s="683" t="str">
        <f>IF(SUM(AR695:AS695)=AU695,"OK",SUM(AR695:AS695)-AU695)</f>
        <v>OK</v>
      </c>
      <c r="AU695" s="593"/>
      <c r="AV695" s="530">
        <f t="shared" si="1113"/>
        <v>0</v>
      </c>
      <c r="AW695" s="842">
        <f t="shared" si="1114"/>
        <v>0</v>
      </c>
      <c r="AX695" s="115">
        <f t="shared" si="1115"/>
        <v>0</v>
      </c>
      <c r="AY695" s="5">
        <f t="shared" si="1116"/>
        <v>0</v>
      </c>
      <c r="AZ695" s="7">
        <f>AY695-AX695</f>
        <v>0</v>
      </c>
      <c r="BA695" s="335" t="e">
        <f>AZ695/AX695</f>
        <v>#DIV/0!</v>
      </c>
      <c r="BB695" s="23">
        <f t="shared" si="1119"/>
        <v>0</v>
      </c>
      <c r="BC695" s="5">
        <f>AW695</f>
        <v>0</v>
      </c>
      <c r="BD695" s="7">
        <f>BC695-BB695</f>
        <v>0</v>
      </c>
      <c r="BE695" s="335" t="e">
        <f>BD695/BB695</f>
        <v>#DIV/0!</v>
      </c>
      <c r="BF695" s="667"/>
      <c r="BG695" s="826" t="str">
        <f t="shared" si="1123"/>
        <v>52.10</v>
      </c>
      <c r="BH695" s="668" t="b">
        <f>COUNTIF('Codes SEC'!$B$2:$B$250,Ministres!BG695)&gt;0</f>
        <v>1</v>
      </c>
      <c r="BI695" s="667"/>
      <c r="BJ695" s="667"/>
      <c r="BK695" s="667"/>
      <c r="BL695" s="667"/>
      <c r="BM695" s="667"/>
      <c r="BN695" s="667"/>
    </row>
    <row r="696" spans="1:66" s="203" customFormat="1" ht="35.1" customHeight="1" x14ac:dyDescent="0.25">
      <c r="A696" s="21" t="s">
        <v>39</v>
      </c>
      <c r="B696" s="112" t="s">
        <v>5018</v>
      </c>
      <c r="C696" s="116" t="s">
        <v>149</v>
      </c>
      <c r="D696" s="620">
        <v>1000</v>
      </c>
      <c r="E696" s="278"/>
      <c r="F696" s="116">
        <v>19</v>
      </c>
      <c r="G696" s="700" t="s">
        <v>5613</v>
      </c>
      <c r="H696" s="878" t="str">
        <f t="shared" si="1063"/>
        <v>122</v>
      </c>
      <c r="I696" s="397">
        <v>86321000</v>
      </c>
      <c r="J696" s="380" t="s">
        <v>4956</v>
      </c>
      <c r="K696" s="408" t="s">
        <v>4957</v>
      </c>
      <c r="L696" s="733">
        <v>0</v>
      </c>
      <c r="M696" s="734">
        <v>0</v>
      </c>
      <c r="N696" s="931"/>
      <c r="O696" s="530">
        <f t="shared" si="1103"/>
        <v>0</v>
      </c>
      <c r="P696" s="530">
        <f t="shared" si="1104"/>
        <v>0</v>
      </c>
      <c r="Q696" s="646"/>
      <c r="R696" s="536"/>
      <c r="S696" s="536"/>
      <c r="T696" s="536"/>
      <c r="U696" s="536"/>
      <c r="V696" s="536"/>
      <c r="W696" s="683" t="str">
        <f t="shared" si="1105"/>
        <v>OK</v>
      </c>
      <c r="X696" s="141"/>
      <c r="Y696" s="141"/>
      <c r="Z696" s="552"/>
      <c r="AA696" s="552"/>
      <c r="AB696" s="683" t="str">
        <f t="shared" si="1106"/>
        <v>OK</v>
      </c>
      <c r="AC696" s="593"/>
      <c r="AD696" s="530">
        <f t="shared" si="1107"/>
        <v>0</v>
      </c>
      <c r="AE696" s="842">
        <f t="shared" si="1108"/>
        <v>0</v>
      </c>
      <c r="AF696" s="931"/>
      <c r="AG696" s="530">
        <f t="shared" si="1109"/>
        <v>0</v>
      </c>
      <c r="AH696" s="530">
        <f t="shared" si="1110"/>
        <v>0</v>
      </c>
      <c r="AI696" s="641"/>
      <c r="AJ696" s="537"/>
      <c r="AK696" s="537"/>
      <c r="AL696" s="537"/>
      <c r="AM696" s="537"/>
      <c r="AN696" s="537"/>
      <c r="AO696" s="683" t="str">
        <f t="shared" si="1111"/>
        <v>OK</v>
      </c>
      <c r="AP696" s="141"/>
      <c r="AQ696" s="141"/>
      <c r="AR696" s="552"/>
      <c r="AS696" s="552"/>
      <c r="AT696" s="683" t="str">
        <f t="shared" si="1112"/>
        <v>OK</v>
      </c>
      <c r="AU696" s="593"/>
      <c r="AV696" s="530">
        <f t="shared" si="1113"/>
        <v>0</v>
      </c>
      <c r="AW696" s="842">
        <f t="shared" si="1114"/>
        <v>0</v>
      </c>
      <c r="AX696" s="115">
        <f t="shared" si="1115"/>
        <v>0</v>
      </c>
      <c r="AY696" s="5">
        <f t="shared" si="1116"/>
        <v>0</v>
      </c>
      <c r="AZ696" s="7">
        <f t="shared" si="1117"/>
        <v>0</v>
      </c>
      <c r="BA696" s="335" t="e">
        <f t="shared" si="1118"/>
        <v>#DIV/0!</v>
      </c>
      <c r="BB696" s="23">
        <f t="shared" si="1119"/>
        <v>0</v>
      </c>
      <c r="BC696" s="5">
        <f t="shared" si="1120"/>
        <v>0</v>
      </c>
      <c r="BD696" s="7">
        <f t="shared" si="1121"/>
        <v>0</v>
      </c>
      <c r="BE696" s="335" t="e">
        <f t="shared" si="1122"/>
        <v>#DIV/0!</v>
      </c>
      <c r="BF696" s="667"/>
      <c r="BG696" s="826" t="str">
        <f t="shared" si="1123"/>
        <v>63.21</v>
      </c>
      <c r="BH696" s="668" t="b">
        <f>COUNTIF('Codes SEC'!$B$2:$B$250,Ministres!BG696)&gt;0</f>
        <v>1</v>
      </c>
      <c r="BI696" s="667"/>
      <c r="BJ696" s="667"/>
      <c r="BK696" s="667"/>
      <c r="BL696" s="667"/>
      <c r="BM696" s="667"/>
      <c r="BN696" s="667"/>
    </row>
    <row r="697" spans="1:66" s="203" customFormat="1" ht="35.1" customHeight="1" x14ac:dyDescent="0.25">
      <c r="A697" s="21" t="s">
        <v>39</v>
      </c>
      <c r="B697" s="112" t="s">
        <v>5018</v>
      </c>
      <c r="C697" s="116" t="s">
        <v>149</v>
      </c>
      <c r="D697" s="620">
        <v>1000</v>
      </c>
      <c r="E697" s="278"/>
      <c r="F697" s="116">
        <v>19</v>
      </c>
      <c r="G697" s="700" t="s">
        <v>5613</v>
      </c>
      <c r="H697" s="878" t="str">
        <f t="shared" si="1063"/>
        <v>122</v>
      </c>
      <c r="I697" s="397">
        <v>86352000</v>
      </c>
      <c r="J697" s="380" t="s">
        <v>4958</v>
      </c>
      <c r="K697" s="408" t="s">
        <v>4959</v>
      </c>
      <c r="L697" s="733">
        <v>0</v>
      </c>
      <c r="M697" s="734">
        <v>0</v>
      </c>
      <c r="N697" s="931"/>
      <c r="O697" s="530">
        <f t="shared" si="1103"/>
        <v>0</v>
      </c>
      <c r="P697" s="530">
        <f t="shared" si="1104"/>
        <v>0</v>
      </c>
      <c r="Q697" s="646"/>
      <c r="R697" s="536"/>
      <c r="S697" s="536"/>
      <c r="T697" s="536"/>
      <c r="U697" s="536"/>
      <c r="V697" s="536"/>
      <c r="W697" s="683" t="str">
        <f t="shared" si="1105"/>
        <v>OK</v>
      </c>
      <c r="X697" s="141"/>
      <c r="Y697" s="141"/>
      <c r="Z697" s="552"/>
      <c r="AA697" s="552"/>
      <c r="AB697" s="683" t="str">
        <f t="shared" si="1106"/>
        <v>OK</v>
      </c>
      <c r="AC697" s="593"/>
      <c r="AD697" s="530">
        <f t="shared" si="1107"/>
        <v>0</v>
      </c>
      <c r="AE697" s="842">
        <f t="shared" si="1108"/>
        <v>0</v>
      </c>
      <c r="AF697" s="931"/>
      <c r="AG697" s="530">
        <f t="shared" si="1109"/>
        <v>0</v>
      </c>
      <c r="AH697" s="530">
        <f t="shared" si="1110"/>
        <v>0</v>
      </c>
      <c r="AI697" s="641"/>
      <c r="AJ697" s="537"/>
      <c r="AK697" s="537"/>
      <c r="AL697" s="537"/>
      <c r="AM697" s="537"/>
      <c r="AN697" s="537"/>
      <c r="AO697" s="683" t="str">
        <f t="shared" si="1111"/>
        <v>OK</v>
      </c>
      <c r="AP697" s="141"/>
      <c r="AQ697" s="141"/>
      <c r="AR697" s="552"/>
      <c r="AS697" s="552"/>
      <c r="AT697" s="683" t="str">
        <f t="shared" si="1112"/>
        <v>OK</v>
      </c>
      <c r="AU697" s="593"/>
      <c r="AV697" s="530">
        <f t="shared" si="1113"/>
        <v>0</v>
      </c>
      <c r="AW697" s="842">
        <f t="shared" si="1114"/>
        <v>0</v>
      </c>
      <c r="AX697" s="115">
        <f t="shared" si="1115"/>
        <v>0</v>
      </c>
      <c r="AY697" s="5">
        <f t="shared" si="1116"/>
        <v>0</v>
      </c>
      <c r="AZ697" s="7">
        <f t="shared" si="1117"/>
        <v>0</v>
      </c>
      <c r="BA697" s="335" t="e">
        <f t="shared" si="1118"/>
        <v>#DIV/0!</v>
      </c>
      <c r="BB697" s="23">
        <f t="shared" si="1119"/>
        <v>0</v>
      </c>
      <c r="BC697" s="5">
        <f t="shared" si="1120"/>
        <v>0</v>
      </c>
      <c r="BD697" s="7">
        <f t="shared" si="1121"/>
        <v>0</v>
      </c>
      <c r="BE697" s="335" t="e">
        <f t="shared" si="1122"/>
        <v>#DIV/0!</v>
      </c>
      <c r="BF697" s="667"/>
      <c r="BG697" s="826" t="str">
        <f t="shared" si="1123"/>
        <v>63.52</v>
      </c>
      <c r="BH697" s="668" t="b">
        <f>COUNTIF('Codes SEC'!$B$2:$B$250,Ministres!BG697)&gt;0</f>
        <v>1</v>
      </c>
      <c r="BI697" s="667"/>
      <c r="BJ697" s="667"/>
      <c r="BK697" s="667"/>
      <c r="BL697" s="667"/>
      <c r="BM697" s="667"/>
      <c r="BN697" s="667"/>
    </row>
    <row r="698" spans="1:66" s="203" customFormat="1" ht="35.1" customHeight="1" x14ac:dyDescent="0.25">
      <c r="A698" s="21" t="s">
        <v>39</v>
      </c>
      <c r="B698" s="112" t="s">
        <v>5018</v>
      </c>
      <c r="C698" s="116" t="s">
        <v>149</v>
      </c>
      <c r="D698" s="620">
        <v>1000</v>
      </c>
      <c r="E698" s="278"/>
      <c r="F698" s="116">
        <v>19</v>
      </c>
      <c r="G698" s="700" t="s">
        <v>5613</v>
      </c>
      <c r="H698" s="878" t="str">
        <f t="shared" si="1063"/>
        <v>122</v>
      </c>
      <c r="I698" s="397">
        <v>86353000</v>
      </c>
      <c r="J698" s="380" t="s">
        <v>4960</v>
      </c>
      <c r="K698" s="408" t="s">
        <v>4961</v>
      </c>
      <c r="L698" s="733">
        <v>0</v>
      </c>
      <c r="M698" s="734">
        <v>0</v>
      </c>
      <c r="N698" s="931"/>
      <c r="O698" s="530">
        <f t="shared" si="1103"/>
        <v>0</v>
      </c>
      <c r="P698" s="530">
        <f t="shared" si="1104"/>
        <v>0</v>
      </c>
      <c r="Q698" s="646"/>
      <c r="R698" s="536"/>
      <c r="S698" s="536"/>
      <c r="T698" s="536"/>
      <c r="U698" s="536"/>
      <c r="V698" s="536"/>
      <c r="W698" s="683" t="str">
        <f t="shared" si="1105"/>
        <v>OK</v>
      </c>
      <c r="X698" s="141"/>
      <c r="Y698" s="141"/>
      <c r="Z698" s="552"/>
      <c r="AA698" s="552"/>
      <c r="AB698" s="683" t="str">
        <f t="shared" si="1106"/>
        <v>OK</v>
      </c>
      <c r="AC698" s="593"/>
      <c r="AD698" s="530">
        <f t="shared" si="1107"/>
        <v>0</v>
      </c>
      <c r="AE698" s="842">
        <f t="shared" si="1108"/>
        <v>0</v>
      </c>
      <c r="AF698" s="931"/>
      <c r="AG698" s="530">
        <f t="shared" si="1109"/>
        <v>0</v>
      </c>
      <c r="AH698" s="530">
        <f t="shared" si="1110"/>
        <v>0</v>
      </c>
      <c r="AI698" s="641"/>
      <c r="AJ698" s="537"/>
      <c r="AK698" s="537"/>
      <c r="AL698" s="537"/>
      <c r="AM698" s="537"/>
      <c r="AN698" s="537"/>
      <c r="AO698" s="683" t="str">
        <f t="shared" si="1111"/>
        <v>OK</v>
      </c>
      <c r="AP698" s="141"/>
      <c r="AQ698" s="141"/>
      <c r="AR698" s="552"/>
      <c r="AS698" s="552"/>
      <c r="AT698" s="683" t="str">
        <f t="shared" si="1112"/>
        <v>OK</v>
      </c>
      <c r="AU698" s="593"/>
      <c r="AV698" s="530">
        <f t="shared" si="1113"/>
        <v>0</v>
      </c>
      <c r="AW698" s="842">
        <f t="shared" si="1114"/>
        <v>0</v>
      </c>
      <c r="AX698" s="115">
        <f t="shared" si="1115"/>
        <v>0</v>
      </c>
      <c r="AY698" s="5">
        <f t="shared" si="1116"/>
        <v>0</v>
      </c>
      <c r="AZ698" s="7">
        <f t="shared" si="1117"/>
        <v>0</v>
      </c>
      <c r="BA698" s="335" t="e">
        <f t="shared" si="1118"/>
        <v>#DIV/0!</v>
      </c>
      <c r="BB698" s="23">
        <f t="shared" si="1119"/>
        <v>0</v>
      </c>
      <c r="BC698" s="5">
        <f t="shared" si="1120"/>
        <v>0</v>
      </c>
      <c r="BD698" s="7">
        <f t="shared" si="1121"/>
        <v>0</v>
      </c>
      <c r="BE698" s="335" t="e">
        <f t="shared" si="1122"/>
        <v>#DIV/0!</v>
      </c>
      <c r="BF698" s="667"/>
      <c r="BG698" s="826" t="str">
        <f t="shared" si="1123"/>
        <v>63.53</v>
      </c>
      <c r="BH698" s="668" t="b">
        <f>COUNTIF('Codes SEC'!$B$2:$B$250,Ministres!BG698)&gt;0</f>
        <v>1</v>
      </c>
      <c r="BI698" s="667"/>
      <c r="BJ698" s="667"/>
      <c r="BK698" s="667"/>
      <c r="BL698" s="667"/>
      <c r="BM698" s="667"/>
      <c r="BN698" s="667"/>
    </row>
    <row r="699" spans="1:66" s="203" customFormat="1" ht="35.1" customHeight="1" x14ac:dyDescent="0.25">
      <c r="A699" s="21" t="s">
        <v>39</v>
      </c>
      <c r="B699" s="112" t="s">
        <v>5018</v>
      </c>
      <c r="C699" s="116" t="s">
        <v>149</v>
      </c>
      <c r="D699" s="620">
        <v>1000</v>
      </c>
      <c r="E699" s="278"/>
      <c r="F699" s="116">
        <v>19</v>
      </c>
      <c r="G699" s="700" t="s">
        <v>5613</v>
      </c>
      <c r="H699" s="878" t="str">
        <f t="shared" si="1063"/>
        <v>122</v>
      </c>
      <c r="I699" s="397">
        <v>86359000</v>
      </c>
      <c r="J699" s="380" t="s">
        <v>6198</v>
      </c>
      <c r="K699" s="408" t="s">
        <v>6420</v>
      </c>
      <c r="L699" s="733">
        <v>0</v>
      </c>
      <c r="M699" s="734">
        <v>0</v>
      </c>
      <c r="N699" s="931"/>
      <c r="O699" s="530">
        <f t="shared" si="1103"/>
        <v>0</v>
      </c>
      <c r="P699" s="530">
        <f t="shared" si="1104"/>
        <v>0</v>
      </c>
      <c r="Q699" s="646"/>
      <c r="R699" s="536"/>
      <c r="S699" s="536"/>
      <c r="T699" s="536"/>
      <c r="U699" s="536"/>
      <c r="V699" s="536"/>
      <c r="W699" s="683" t="str">
        <f t="shared" si="1105"/>
        <v>OK</v>
      </c>
      <c r="X699" s="141"/>
      <c r="Y699" s="141"/>
      <c r="Z699" s="552"/>
      <c r="AA699" s="552"/>
      <c r="AB699" s="683" t="str">
        <f t="shared" si="1106"/>
        <v>OK</v>
      </c>
      <c r="AC699" s="593"/>
      <c r="AD699" s="530">
        <f t="shared" si="1107"/>
        <v>0</v>
      </c>
      <c r="AE699" s="842">
        <f t="shared" si="1108"/>
        <v>0</v>
      </c>
      <c r="AF699" s="931"/>
      <c r="AG699" s="530">
        <f t="shared" si="1109"/>
        <v>0</v>
      </c>
      <c r="AH699" s="530">
        <f t="shared" si="1110"/>
        <v>0</v>
      </c>
      <c r="AI699" s="641"/>
      <c r="AJ699" s="537"/>
      <c r="AK699" s="537"/>
      <c r="AL699" s="537"/>
      <c r="AM699" s="537"/>
      <c r="AN699" s="537"/>
      <c r="AO699" s="683" t="str">
        <f t="shared" si="1111"/>
        <v>OK</v>
      </c>
      <c r="AP699" s="141"/>
      <c r="AQ699" s="141"/>
      <c r="AR699" s="552"/>
      <c r="AS699" s="552"/>
      <c r="AT699" s="683" t="str">
        <f t="shared" si="1112"/>
        <v>OK</v>
      </c>
      <c r="AU699" s="593"/>
      <c r="AV699" s="530">
        <f t="shared" si="1113"/>
        <v>0</v>
      </c>
      <c r="AW699" s="842">
        <f t="shared" si="1114"/>
        <v>0</v>
      </c>
      <c r="AX699" s="115">
        <f t="shared" si="1115"/>
        <v>0</v>
      </c>
      <c r="AY699" s="5">
        <f t="shared" si="1116"/>
        <v>0</v>
      </c>
      <c r="AZ699" s="7">
        <f t="shared" ref="AZ699" si="1124">AY699-AX699</f>
        <v>0</v>
      </c>
      <c r="BA699" s="335" t="e">
        <f t="shared" ref="BA699" si="1125">AZ699/AX699</f>
        <v>#DIV/0!</v>
      </c>
      <c r="BB699" s="23">
        <f t="shared" si="1119"/>
        <v>0</v>
      </c>
      <c r="BC699" s="5">
        <f t="shared" ref="BC699" si="1126">AW699</f>
        <v>0</v>
      </c>
      <c r="BD699" s="7">
        <f t="shared" ref="BD699" si="1127">BC699-BB699</f>
        <v>0</v>
      </c>
      <c r="BE699" s="335" t="e">
        <f t="shared" ref="BE699" si="1128">BD699/BB699</f>
        <v>#DIV/0!</v>
      </c>
      <c r="BF699" s="667"/>
      <c r="BG699" s="826" t="str">
        <f t="shared" si="1123"/>
        <v>63.59</v>
      </c>
      <c r="BH699" s="668" t="b">
        <f>COUNTIF('Codes SEC'!$B$2:$B$250,Ministres!BG699)&gt;0</f>
        <v>1</v>
      </c>
      <c r="BI699" s="667"/>
      <c r="BJ699" s="667"/>
      <c r="BK699" s="667"/>
      <c r="BL699" s="667"/>
      <c r="BM699" s="667"/>
      <c r="BN699" s="667"/>
    </row>
    <row r="700" spans="1:66" s="4" customFormat="1" ht="35.1" customHeight="1" x14ac:dyDescent="0.25">
      <c r="A700" s="21" t="s">
        <v>39</v>
      </c>
      <c r="B700" s="112">
        <v>10</v>
      </c>
      <c r="C700" s="116" t="s">
        <v>149</v>
      </c>
      <c r="D700" s="620">
        <v>1000</v>
      </c>
      <c r="E700" s="278"/>
      <c r="F700" s="116">
        <v>19</v>
      </c>
      <c r="G700" s="700" t="s">
        <v>5613</v>
      </c>
      <c r="H700" s="878" t="str">
        <f t="shared" si="1063"/>
        <v>122</v>
      </c>
      <c r="I700" s="397">
        <v>87422000</v>
      </c>
      <c r="J700" s="380" t="s">
        <v>4167</v>
      </c>
      <c r="K700" s="408" t="s">
        <v>4212</v>
      </c>
      <c r="L700" s="726">
        <v>0</v>
      </c>
      <c r="M700" s="727">
        <v>0</v>
      </c>
      <c r="N700" s="931"/>
      <c r="O700" s="530">
        <f t="shared" si="1103"/>
        <v>0</v>
      </c>
      <c r="P700" s="530">
        <f t="shared" si="1104"/>
        <v>0</v>
      </c>
      <c r="Q700" s="646"/>
      <c r="R700" s="536"/>
      <c r="S700" s="536"/>
      <c r="T700" s="536"/>
      <c r="U700" s="536"/>
      <c r="V700" s="536"/>
      <c r="W700" s="683" t="str">
        <f t="shared" si="1105"/>
        <v>OK</v>
      </c>
      <c r="X700" s="141"/>
      <c r="Y700" s="141"/>
      <c r="Z700" s="552"/>
      <c r="AA700" s="552"/>
      <c r="AB700" s="683" t="str">
        <f t="shared" si="1106"/>
        <v>OK</v>
      </c>
      <c r="AC700" s="593"/>
      <c r="AD700" s="530">
        <f t="shared" si="1107"/>
        <v>0</v>
      </c>
      <c r="AE700" s="842">
        <f t="shared" si="1108"/>
        <v>0</v>
      </c>
      <c r="AF700" s="931"/>
      <c r="AG700" s="530">
        <f t="shared" si="1109"/>
        <v>0</v>
      </c>
      <c r="AH700" s="530">
        <f t="shared" si="1110"/>
        <v>0</v>
      </c>
      <c r="AI700" s="641"/>
      <c r="AJ700" s="537"/>
      <c r="AK700" s="537"/>
      <c r="AL700" s="537"/>
      <c r="AM700" s="537"/>
      <c r="AN700" s="537"/>
      <c r="AO700" s="683" t="str">
        <f t="shared" si="1111"/>
        <v>OK</v>
      </c>
      <c r="AP700" s="141"/>
      <c r="AQ700" s="141"/>
      <c r="AR700" s="552"/>
      <c r="AS700" s="552"/>
      <c r="AT700" s="683" t="str">
        <f t="shared" si="1112"/>
        <v>OK</v>
      </c>
      <c r="AU700" s="593"/>
      <c r="AV700" s="530">
        <f t="shared" si="1113"/>
        <v>0</v>
      </c>
      <c r="AW700" s="842">
        <f t="shared" si="1114"/>
        <v>0</v>
      </c>
      <c r="AX700" s="115">
        <f t="shared" si="1115"/>
        <v>0</v>
      </c>
      <c r="AY700" s="5">
        <f t="shared" si="1116"/>
        <v>0</v>
      </c>
      <c r="AZ700" s="7">
        <f t="shared" ref="AZ700:AZ703" si="1129">AY700-AX700</f>
        <v>0</v>
      </c>
      <c r="BA700" s="335" t="e">
        <f t="shared" ref="BA700:BA703" si="1130">AZ700/AX700</f>
        <v>#DIV/0!</v>
      </c>
      <c r="BB700" s="23">
        <f t="shared" si="1119"/>
        <v>0</v>
      </c>
      <c r="BC700" s="5">
        <f t="shared" ref="BC700:BC703" si="1131">AW700</f>
        <v>0</v>
      </c>
      <c r="BD700" s="7">
        <f t="shared" ref="BD700:BD703" si="1132">BC700-BB700</f>
        <v>0</v>
      </c>
      <c r="BE700" s="335" t="e">
        <f t="shared" ref="BE700:BE703" si="1133">BD700/BB700</f>
        <v>#DIV/0!</v>
      </c>
      <c r="BF700" s="41"/>
      <c r="BG700" s="826" t="str">
        <f t="shared" si="1123"/>
        <v>74.22</v>
      </c>
      <c r="BH700" s="607" t="b">
        <f>COUNTIF('Codes SEC'!$B$2:$B$250,Ministres!BG700)&gt;0</f>
        <v>1</v>
      </c>
      <c r="BI700" s="41"/>
      <c r="BJ700" s="41"/>
      <c r="BK700" s="41"/>
      <c r="BL700" s="41"/>
      <c r="BM700" s="41"/>
      <c r="BN700" s="41"/>
    </row>
    <row r="701" spans="1:66" ht="35.1" customHeight="1" x14ac:dyDescent="0.25">
      <c r="A701" s="21" t="s">
        <v>39</v>
      </c>
      <c r="B701" s="583" t="s">
        <v>5018</v>
      </c>
      <c r="C701" s="120" t="s">
        <v>149</v>
      </c>
      <c r="D701" s="622">
        <v>1000</v>
      </c>
      <c r="E701" s="584"/>
      <c r="F701" s="120">
        <v>19</v>
      </c>
      <c r="G701" s="700" t="s">
        <v>5613</v>
      </c>
      <c r="H701" s="891" t="str">
        <f t="shared" si="1063"/>
        <v>122</v>
      </c>
      <c r="I701" s="605">
        <v>87422000</v>
      </c>
      <c r="J701" s="689" t="s">
        <v>5140</v>
      </c>
      <c r="K701" s="424" t="s">
        <v>4855</v>
      </c>
      <c r="L701" s="733">
        <v>0</v>
      </c>
      <c r="M701" s="734">
        <v>0</v>
      </c>
      <c r="N701" s="931"/>
      <c r="O701" s="530">
        <f t="shared" si="1103"/>
        <v>0</v>
      </c>
      <c r="P701" s="530">
        <f t="shared" si="1104"/>
        <v>0</v>
      </c>
      <c r="Q701" s="646"/>
      <c r="R701" s="536"/>
      <c r="S701" s="536"/>
      <c r="T701" s="536"/>
      <c r="U701" s="536"/>
      <c r="V701" s="536"/>
      <c r="W701" s="683" t="str">
        <f>IF(SUM(Q701:V701)=X701,"OK",SUM(Q701:V701)-X701)</f>
        <v>OK</v>
      </c>
      <c r="X701" s="141"/>
      <c r="Y701" s="141"/>
      <c r="Z701" s="552"/>
      <c r="AA701" s="552"/>
      <c r="AB701" s="683" t="str">
        <f>IF(SUM(Z701:AA701)=AC701,"OK",SUM(Z701:AA701)-AC701)</f>
        <v>OK</v>
      </c>
      <c r="AC701" s="593"/>
      <c r="AD701" s="530">
        <f t="shared" si="1107"/>
        <v>0</v>
      </c>
      <c r="AE701" s="842">
        <f t="shared" si="1108"/>
        <v>0</v>
      </c>
      <c r="AF701" s="931"/>
      <c r="AG701" s="530">
        <f t="shared" si="1109"/>
        <v>0</v>
      </c>
      <c r="AH701" s="530">
        <f t="shared" si="1110"/>
        <v>0</v>
      </c>
      <c r="AI701" s="641"/>
      <c r="AJ701" s="537"/>
      <c r="AK701" s="537"/>
      <c r="AL701" s="537"/>
      <c r="AM701" s="537"/>
      <c r="AN701" s="537"/>
      <c r="AO701" s="683" t="str">
        <f>IF(SUM(AI701:AN701)=AP701,"OK",SUM(AI701:AN701)-AP701)</f>
        <v>OK</v>
      </c>
      <c r="AP701" s="141"/>
      <c r="AQ701" s="141"/>
      <c r="AR701" s="552"/>
      <c r="AS701" s="552"/>
      <c r="AT701" s="683" t="str">
        <f>IF(SUM(AR701:AS701)=AU701,"OK",SUM(AR701:AS701)-AU701)</f>
        <v>OK</v>
      </c>
      <c r="AU701" s="593"/>
      <c r="AV701" s="530">
        <f t="shared" si="1113"/>
        <v>0</v>
      </c>
      <c r="AW701" s="842">
        <f t="shared" si="1114"/>
        <v>0</v>
      </c>
      <c r="AX701" s="115">
        <f t="shared" si="1115"/>
        <v>0</v>
      </c>
      <c r="AY701" s="5">
        <f t="shared" si="1116"/>
        <v>0</v>
      </c>
      <c r="AZ701" s="7">
        <f>AY701-AX701</f>
        <v>0</v>
      </c>
      <c r="BA701" s="335" t="e">
        <f>AZ701/AX701</f>
        <v>#DIV/0!</v>
      </c>
      <c r="BB701" s="23">
        <f t="shared" si="1119"/>
        <v>0</v>
      </c>
      <c r="BC701" s="5">
        <f>AW701</f>
        <v>0</v>
      </c>
      <c r="BD701" s="7">
        <f>BC701-BB701</f>
        <v>0</v>
      </c>
      <c r="BE701" s="335" t="e">
        <f>BD701/BB701</f>
        <v>#DIV/0!</v>
      </c>
      <c r="BG701" s="826" t="str">
        <f t="shared" si="1123"/>
        <v>74.22</v>
      </c>
      <c r="BH701" s="607" t="b">
        <f>COUNTIF('Codes SEC'!$B$2:$B$250,Ministres!BG701)&gt;0</f>
        <v>1</v>
      </c>
    </row>
    <row r="702" spans="1:66" s="203" customFormat="1" ht="35.1" customHeight="1" x14ac:dyDescent="0.25">
      <c r="A702" s="21" t="s">
        <v>39</v>
      </c>
      <c r="B702" s="112" t="s">
        <v>5018</v>
      </c>
      <c r="C702" s="116" t="s">
        <v>149</v>
      </c>
      <c r="D702" s="620">
        <v>1000</v>
      </c>
      <c r="E702" s="278"/>
      <c r="F702" s="116">
        <v>19</v>
      </c>
      <c r="G702" s="700" t="s">
        <v>5613</v>
      </c>
      <c r="H702" s="878" t="str">
        <f t="shared" si="1063"/>
        <v>122</v>
      </c>
      <c r="I702" s="397">
        <v>87422000</v>
      </c>
      <c r="J702" s="380" t="s">
        <v>4864</v>
      </c>
      <c r="K702" s="408" t="s">
        <v>4865</v>
      </c>
      <c r="L702" s="733">
        <v>0</v>
      </c>
      <c r="M702" s="734">
        <v>0</v>
      </c>
      <c r="N702" s="931"/>
      <c r="O702" s="530">
        <f t="shared" si="1103"/>
        <v>0</v>
      </c>
      <c r="P702" s="530">
        <f t="shared" si="1104"/>
        <v>0</v>
      </c>
      <c r="Q702" s="646"/>
      <c r="R702" s="536"/>
      <c r="S702" s="536"/>
      <c r="T702" s="536"/>
      <c r="U702" s="536"/>
      <c r="V702" s="536"/>
      <c r="W702" s="683" t="str">
        <f t="shared" si="1105"/>
        <v>OK</v>
      </c>
      <c r="X702" s="141"/>
      <c r="Y702" s="141"/>
      <c r="Z702" s="552"/>
      <c r="AA702" s="552"/>
      <c r="AB702" s="683" t="str">
        <f t="shared" si="1106"/>
        <v>OK</v>
      </c>
      <c r="AC702" s="593"/>
      <c r="AD702" s="530">
        <f t="shared" si="1107"/>
        <v>0</v>
      </c>
      <c r="AE702" s="842">
        <f t="shared" si="1108"/>
        <v>0</v>
      </c>
      <c r="AF702" s="931"/>
      <c r="AG702" s="530">
        <f t="shared" si="1109"/>
        <v>0</v>
      </c>
      <c r="AH702" s="530">
        <f t="shared" si="1110"/>
        <v>0</v>
      </c>
      <c r="AI702" s="641"/>
      <c r="AJ702" s="537"/>
      <c r="AK702" s="537"/>
      <c r="AL702" s="537"/>
      <c r="AM702" s="537"/>
      <c r="AN702" s="537"/>
      <c r="AO702" s="683" t="str">
        <f t="shared" si="1111"/>
        <v>OK</v>
      </c>
      <c r="AP702" s="141"/>
      <c r="AQ702" s="141"/>
      <c r="AR702" s="552"/>
      <c r="AS702" s="552"/>
      <c r="AT702" s="683" t="str">
        <f t="shared" si="1112"/>
        <v>OK</v>
      </c>
      <c r="AU702" s="593"/>
      <c r="AV702" s="530">
        <f t="shared" si="1113"/>
        <v>0</v>
      </c>
      <c r="AW702" s="842">
        <f t="shared" si="1114"/>
        <v>0</v>
      </c>
      <c r="AX702" s="115">
        <f t="shared" si="1115"/>
        <v>0</v>
      </c>
      <c r="AY702" s="5">
        <f t="shared" si="1116"/>
        <v>0</v>
      </c>
      <c r="AZ702" s="7">
        <f t="shared" si="1129"/>
        <v>0</v>
      </c>
      <c r="BA702" s="335" t="e">
        <f t="shared" si="1130"/>
        <v>#DIV/0!</v>
      </c>
      <c r="BB702" s="23">
        <f t="shared" si="1119"/>
        <v>0</v>
      </c>
      <c r="BC702" s="5">
        <f t="shared" si="1131"/>
        <v>0</v>
      </c>
      <c r="BD702" s="7">
        <f t="shared" si="1132"/>
        <v>0</v>
      </c>
      <c r="BE702" s="335" t="e">
        <f t="shared" si="1133"/>
        <v>#DIV/0!</v>
      </c>
      <c r="BF702" s="667"/>
      <c r="BG702" s="826" t="str">
        <f t="shared" si="1123"/>
        <v>74.22</v>
      </c>
      <c r="BH702" s="668" t="b">
        <f>COUNTIF('Codes SEC'!$B$2:$B$250,Ministres!BG702)&gt;0</f>
        <v>1</v>
      </c>
      <c r="BI702" s="667"/>
      <c r="BJ702" s="667"/>
      <c r="BK702" s="667"/>
      <c r="BL702" s="667"/>
      <c r="BM702" s="667"/>
      <c r="BN702" s="667"/>
    </row>
    <row r="703" spans="1:66" s="203" customFormat="1" ht="35.1" customHeight="1" x14ac:dyDescent="0.25">
      <c r="A703" s="21" t="s">
        <v>39</v>
      </c>
      <c r="B703" s="112" t="s">
        <v>5018</v>
      </c>
      <c r="C703" s="116" t="s">
        <v>149</v>
      </c>
      <c r="D703" s="620">
        <v>1000</v>
      </c>
      <c r="E703" s="278"/>
      <c r="F703" s="116">
        <v>19</v>
      </c>
      <c r="G703" s="700" t="s">
        <v>5613</v>
      </c>
      <c r="H703" s="878" t="str">
        <f t="shared" si="1063"/>
        <v>122</v>
      </c>
      <c r="I703" s="397">
        <v>87422000</v>
      </c>
      <c r="J703" s="380" t="s">
        <v>4982</v>
      </c>
      <c r="K703" s="408" t="s">
        <v>4983</v>
      </c>
      <c r="L703" s="733">
        <v>0</v>
      </c>
      <c r="M703" s="734">
        <v>0</v>
      </c>
      <c r="N703" s="931"/>
      <c r="O703" s="530">
        <f t="shared" si="1103"/>
        <v>0</v>
      </c>
      <c r="P703" s="530">
        <f t="shared" si="1104"/>
        <v>0</v>
      </c>
      <c r="Q703" s="646"/>
      <c r="R703" s="536"/>
      <c r="S703" s="536"/>
      <c r="T703" s="536"/>
      <c r="U703" s="536"/>
      <c r="V703" s="536"/>
      <c r="W703" s="683" t="str">
        <f t="shared" si="1105"/>
        <v>OK</v>
      </c>
      <c r="X703" s="141"/>
      <c r="Y703" s="141"/>
      <c r="Z703" s="552"/>
      <c r="AA703" s="552"/>
      <c r="AB703" s="683" t="str">
        <f t="shared" si="1106"/>
        <v>OK</v>
      </c>
      <c r="AC703" s="593"/>
      <c r="AD703" s="530">
        <f t="shared" si="1107"/>
        <v>0</v>
      </c>
      <c r="AE703" s="842">
        <f t="shared" si="1108"/>
        <v>0</v>
      </c>
      <c r="AF703" s="931"/>
      <c r="AG703" s="530">
        <f t="shared" si="1109"/>
        <v>0</v>
      </c>
      <c r="AH703" s="530">
        <f t="shared" si="1110"/>
        <v>0</v>
      </c>
      <c r="AI703" s="641"/>
      <c r="AJ703" s="537"/>
      <c r="AK703" s="537"/>
      <c r="AL703" s="537"/>
      <c r="AM703" s="537"/>
      <c r="AN703" s="537"/>
      <c r="AO703" s="683" t="str">
        <f t="shared" si="1111"/>
        <v>OK</v>
      </c>
      <c r="AP703" s="141"/>
      <c r="AQ703" s="141"/>
      <c r="AR703" s="552"/>
      <c r="AS703" s="552"/>
      <c r="AT703" s="683" t="str">
        <f t="shared" si="1112"/>
        <v>OK</v>
      </c>
      <c r="AU703" s="593"/>
      <c r="AV703" s="530">
        <f t="shared" si="1113"/>
        <v>0</v>
      </c>
      <c r="AW703" s="842">
        <f t="shared" si="1114"/>
        <v>0</v>
      </c>
      <c r="AX703" s="115">
        <f t="shared" si="1115"/>
        <v>0</v>
      </c>
      <c r="AY703" s="5">
        <f t="shared" si="1116"/>
        <v>0</v>
      </c>
      <c r="AZ703" s="7">
        <f t="shared" si="1129"/>
        <v>0</v>
      </c>
      <c r="BA703" s="335" t="e">
        <f t="shared" si="1130"/>
        <v>#DIV/0!</v>
      </c>
      <c r="BB703" s="23">
        <f t="shared" si="1119"/>
        <v>0</v>
      </c>
      <c r="BC703" s="5">
        <f t="shared" si="1131"/>
        <v>0</v>
      </c>
      <c r="BD703" s="7">
        <f t="shared" si="1132"/>
        <v>0</v>
      </c>
      <c r="BE703" s="335" t="e">
        <f t="shared" si="1133"/>
        <v>#DIV/0!</v>
      </c>
      <c r="BF703" s="667"/>
      <c r="BG703" s="826" t="str">
        <f t="shared" si="1123"/>
        <v>74.22</v>
      </c>
      <c r="BH703" s="668" t="b">
        <f>COUNTIF('Codes SEC'!$B$2:$B$250,Ministres!BG703)&gt;0</f>
        <v>1</v>
      </c>
      <c r="BI703" s="667"/>
      <c r="BJ703" s="667"/>
      <c r="BK703" s="667"/>
      <c r="BL703" s="667"/>
      <c r="BM703" s="667"/>
      <c r="BN703" s="667"/>
    </row>
    <row r="704" spans="1:66" ht="35.1" customHeight="1" x14ac:dyDescent="0.25">
      <c r="A704" s="21" t="s">
        <v>39</v>
      </c>
      <c r="B704" s="583" t="s">
        <v>5018</v>
      </c>
      <c r="C704" s="120" t="s">
        <v>149</v>
      </c>
      <c r="D704" s="622">
        <v>1000</v>
      </c>
      <c r="E704" s="584"/>
      <c r="F704" s="120">
        <v>19</v>
      </c>
      <c r="G704" s="700" t="s">
        <v>5613</v>
      </c>
      <c r="H704" s="891" t="str">
        <f t="shared" si="1063"/>
        <v>122</v>
      </c>
      <c r="I704" s="605">
        <v>87422000</v>
      </c>
      <c r="J704" s="689" t="s">
        <v>5141</v>
      </c>
      <c r="K704" s="424" t="s">
        <v>5142</v>
      </c>
      <c r="L704" s="733">
        <v>0</v>
      </c>
      <c r="M704" s="734">
        <v>0</v>
      </c>
      <c r="N704" s="931"/>
      <c r="O704" s="530">
        <f t="shared" si="1103"/>
        <v>0</v>
      </c>
      <c r="P704" s="530">
        <f t="shared" si="1104"/>
        <v>0</v>
      </c>
      <c r="Q704" s="646"/>
      <c r="R704" s="536"/>
      <c r="S704" s="536"/>
      <c r="T704" s="536"/>
      <c r="U704" s="536"/>
      <c r="V704" s="536"/>
      <c r="W704" s="683" t="str">
        <f t="shared" si="1105"/>
        <v>OK</v>
      </c>
      <c r="X704" s="141"/>
      <c r="Y704" s="141"/>
      <c r="Z704" s="552"/>
      <c r="AA704" s="552"/>
      <c r="AB704" s="683" t="str">
        <f t="shared" si="1106"/>
        <v>OK</v>
      </c>
      <c r="AC704" s="593"/>
      <c r="AD704" s="530">
        <f t="shared" si="1107"/>
        <v>0</v>
      </c>
      <c r="AE704" s="842">
        <f t="shared" si="1108"/>
        <v>0</v>
      </c>
      <c r="AF704" s="931"/>
      <c r="AG704" s="530">
        <f t="shared" si="1109"/>
        <v>0</v>
      </c>
      <c r="AH704" s="530">
        <f t="shared" si="1110"/>
        <v>0</v>
      </c>
      <c r="AI704" s="641"/>
      <c r="AJ704" s="537"/>
      <c r="AK704" s="537"/>
      <c r="AL704" s="537"/>
      <c r="AM704" s="537"/>
      <c r="AN704" s="537"/>
      <c r="AO704" s="683" t="str">
        <f t="shared" si="1111"/>
        <v>OK</v>
      </c>
      <c r="AP704" s="141"/>
      <c r="AQ704" s="141"/>
      <c r="AR704" s="552"/>
      <c r="AS704" s="552"/>
      <c r="AT704" s="683" t="str">
        <f t="shared" si="1112"/>
        <v>OK</v>
      </c>
      <c r="AU704" s="593"/>
      <c r="AV704" s="530">
        <f t="shared" si="1113"/>
        <v>0</v>
      </c>
      <c r="AW704" s="842">
        <f t="shared" si="1114"/>
        <v>0</v>
      </c>
      <c r="AX704" s="115">
        <f t="shared" si="1115"/>
        <v>0</v>
      </c>
      <c r="AY704" s="5">
        <f t="shared" si="1116"/>
        <v>0</v>
      </c>
      <c r="AZ704" s="7">
        <f>AY704-AX704</f>
        <v>0</v>
      </c>
      <c r="BA704" s="335" t="e">
        <f>AZ704/AX704</f>
        <v>#DIV/0!</v>
      </c>
      <c r="BB704" s="23">
        <f t="shared" si="1119"/>
        <v>0</v>
      </c>
      <c r="BC704" s="5">
        <f>AW704</f>
        <v>0</v>
      </c>
      <c r="BD704" s="7">
        <f>BC704-BB704</f>
        <v>0</v>
      </c>
      <c r="BE704" s="335" t="e">
        <f>BD704/BB704</f>
        <v>#DIV/0!</v>
      </c>
      <c r="BG704" s="826" t="str">
        <f t="shared" si="1123"/>
        <v>74.22</v>
      </c>
      <c r="BH704" s="607" t="b">
        <f>COUNTIF('Codes SEC'!$B$2:$B$250,Ministres!BG704)&gt;0</f>
        <v>1</v>
      </c>
    </row>
    <row r="705" spans="1:66" ht="35.1" customHeight="1" x14ac:dyDescent="0.25">
      <c r="A705" s="21" t="s">
        <v>39</v>
      </c>
      <c r="B705" s="583" t="s">
        <v>5018</v>
      </c>
      <c r="C705" s="120" t="s">
        <v>149</v>
      </c>
      <c r="D705" s="622">
        <v>1000</v>
      </c>
      <c r="E705" s="584"/>
      <c r="F705" s="120">
        <v>19</v>
      </c>
      <c r="G705" s="700" t="s">
        <v>5613</v>
      </c>
      <c r="H705" s="891" t="str">
        <f t="shared" si="1063"/>
        <v>122</v>
      </c>
      <c r="I705" s="605">
        <v>87422000</v>
      </c>
      <c r="J705" s="689" t="s">
        <v>5136</v>
      </c>
      <c r="K705" s="424" t="s">
        <v>5137</v>
      </c>
      <c r="L705" s="733">
        <v>0</v>
      </c>
      <c r="M705" s="734">
        <v>0</v>
      </c>
      <c r="N705" s="931"/>
      <c r="O705" s="530">
        <f t="shared" si="1103"/>
        <v>0</v>
      </c>
      <c r="P705" s="530">
        <f t="shared" si="1104"/>
        <v>0</v>
      </c>
      <c r="Q705" s="646"/>
      <c r="R705" s="536"/>
      <c r="S705" s="536"/>
      <c r="T705" s="536"/>
      <c r="U705" s="536"/>
      <c r="V705" s="536"/>
      <c r="W705" s="683" t="str">
        <f>IF(SUM(Q705:V705)=X705,"OK",SUM(Q705:V705)-X705)</f>
        <v>OK</v>
      </c>
      <c r="X705" s="141"/>
      <c r="Y705" s="141"/>
      <c r="Z705" s="552"/>
      <c r="AA705" s="552"/>
      <c r="AB705" s="683" t="str">
        <f>IF(SUM(Z705:AA705)=AC705,"OK",SUM(Z705:AA705)-AC705)</f>
        <v>OK</v>
      </c>
      <c r="AC705" s="593"/>
      <c r="AD705" s="530">
        <f t="shared" si="1107"/>
        <v>0</v>
      </c>
      <c r="AE705" s="842">
        <f t="shared" si="1108"/>
        <v>0</v>
      </c>
      <c r="AF705" s="931"/>
      <c r="AG705" s="530">
        <f t="shared" si="1109"/>
        <v>0</v>
      </c>
      <c r="AH705" s="530">
        <f t="shared" si="1110"/>
        <v>0</v>
      </c>
      <c r="AI705" s="641"/>
      <c r="AJ705" s="537"/>
      <c r="AK705" s="537"/>
      <c r="AL705" s="537"/>
      <c r="AM705" s="537"/>
      <c r="AN705" s="537"/>
      <c r="AO705" s="683" t="str">
        <f>IF(SUM(AI705:AN705)=AP705,"OK",SUM(AI705:AN705)-AP705)</f>
        <v>OK</v>
      </c>
      <c r="AP705" s="141"/>
      <c r="AQ705" s="141"/>
      <c r="AR705" s="552"/>
      <c r="AS705" s="552"/>
      <c r="AT705" s="683" t="str">
        <f>IF(SUM(AR705:AS705)=AU705,"OK",SUM(AR705:AS705)-AU705)</f>
        <v>OK</v>
      </c>
      <c r="AU705" s="593"/>
      <c r="AV705" s="530">
        <f t="shared" si="1113"/>
        <v>0</v>
      </c>
      <c r="AW705" s="842">
        <f t="shared" si="1114"/>
        <v>0</v>
      </c>
      <c r="AX705" s="115">
        <f t="shared" si="1115"/>
        <v>0</v>
      </c>
      <c r="AY705" s="5">
        <f t="shared" si="1116"/>
        <v>0</v>
      </c>
      <c r="AZ705" s="7">
        <f>AY705-AX705</f>
        <v>0</v>
      </c>
      <c r="BA705" s="335" t="e">
        <f>AZ705/AX705</f>
        <v>#DIV/0!</v>
      </c>
      <c r="BB705" s="23">
        <f t="shared" si="1119"/>
        <v>0</v>
      </c>
      <c r="BC705" s="5">
        <f>AW705</f>
        <v>0</v>
      </c>
      <c r="BD705" s="7">
        <f>BC705-BB705</f>
        <v>0</v>
      </c>
      <c r="BE705" s="335" t="e">
        <f>BD705/BB705</f>
        <v>#DIV/0!</v>
      </c>
      <c r="BG705" s="826" t="str">
        <f t="shared" si="1123"/>
        <v>74.22</v>
      </c>
      <c r="BH705" s="607" t="b">
        <f>COUNTIF('Codes SEC'!$B$2:$B$250,Ministres!BG705)&gt;0</f>
        <v>1</v>
      </c>
    </row>
    <row r="706" spans="1:66" ht="35.1" customHeight="1" x14ac:dyDescent="0.25">
      <c r="A706" s="21" t="s">
        <v>39</v>
      </c>
      <c r="B706" s="583" t="s">
        <v>5018</v>
      </c>
      <c r="C706" s="120" t="s">
        <v>149</v>
      </c>
      <c r="D706" s="622">
        <v>1000</v>
      </c>
      <c r="E706" s="584"/>
      <c r="F706" s="120">
        <v>19</v>
      </c>
      <c r="G706" s="700" t="s">
        <v>5613</v>
      </c>
      <c r="H706" s="891" t="str">
        <f t="shared" si="1063"/>
        <v>122</v>
      </c>
      <c r="I706" s="605">
        <v>87422000</v>
      </c>
      <c r="J706" s="689" t="s">
        <v>5138</v>
      </c>
      <c r="K706" s="424" t="s">
        <v>5139</v>
      </c>
      <c r="L706" s="733">
        <v>0</v>
      </c>
      <c r="M706" s="734">
        <v>0</v>
      </c>
      <c r="N706" s="931"/>
      <c r="O706" s="530">
        <f t="shared" si="1103"/>
        <v>0</v>
      </c>
      <c r="P706" s="530">
        <f t="shared" si="1104"/>
        <v>0</v>
      </c>
      <c r="Q706" s="646"/>
      <c r="R706" s="536"/>
      <c r="S706" s="536"/>
      <c r="T706" s="536"/>
      <c r="U706" s="536"/>
      <c r="V706" s="536"/>
      <c r="W706" s="683" t="str">
        <f>IF(SUM(Q706:V706)=X706,"OK",SUM(Q706:V706)-X706)</f>
        <v>OK</v>
      </c>
      <c r="X706" s="141"/>
      <c r="Y706" s="141"/>
      <c r="Z706" s="552"/>
      <c r="AA706" s="552"/>
      <c r="AB706" s="683" t="str">
        <f>IF(SUM(Z706:AA706)=AC706,"OK",SUM(Z706:AA706)-AC706)</f>
        <v>OK</v>
      </c>
      <c r="AC706" s="593"/>
      <c r="AD706" s="530">
        <f t="shared" si="1107"/>
        <v>0</v>
      </c>
      <c r="AE706" s="842">
        <f t="shared" si="1108"/>
        <v>0</v>
      </c>
      <c r="AF706" s="931"/>
      <c r="AG706" s="530">
        <f t="shared" si="1109"/>
        <v>0</v>
      </c>
      <c r="AH706" s="530">
        <f t="shared" si="1110"/>
        <v>0</v>
      </c>
      <c r="AI706" s="641"/>
      <c r="AJ706" s="537"/>
      <c r="AK706" s="537"/>
      <c r="AL706" s="537"/>
      <c r="AM706" s="537"/>
      <c r="AN706" s="537"/>
      <c r="AO706" s="683" t="str">
        <f>IF(SUM(AI706:AN706)=AP706,"OK",SUM(AI706:AN706)-AP706)</f>
        <v>OK</v>
      </c>
      <c r="AP706" s="141"/>
      <c r="AQ706" s="141"/>
      <c r="AR706" s="552"/>
      <c r="AS706" s="552"/>
      <c r="AT706" s="683" t="str">
        <f>IF(SUM(AR706:AS706)=AU706,"OK",SUM(AR706:AS706)-AU706)</f>
        <v>OK</v>
      </c>
      <c r="AU706" s="593"/>
      <c r="AV706" s="530">
        <f t="shared" si="1113"/>
        <v>0</v>
      </c>
      <c r="AW706" s="842">
        <f t="shared" si="1114"/>
        <v>0</v>
      </c>
      <c r="AX706" s="115">
        <f t="shared" si="1115"/>
        <v>0</v>
      </c>
      <c r="AY706" s="5">
        <f t="shared" si="1116"/>
        <v>0</v>
      </c>
      <c r="AZ706" s="7">
        <f>AY706-AX706</f>
        <v>0</v>
      </c>
      <c r="BA706" s="335" t="e">
        <f>AZ706/AX706</f>
        <v>#DIV/0!</v>
      </c>
      <c r="BB706" s="23">
        <f t="shared" si="1119"/>
        <v>0</v>
      </c>
      <c r="BC706" s="5">
        <f>AW706</f>
        <v>0</v>
      </c>
      <c r="BD706" s="7">
        <f>BC706-BB706</f>
        <v>0</v>
      </c>
      <c r="BE706" s="335" t="e">
        <f>BD706/BB706</f>
        <v>#DIV/0!</v>
      </c>
      <c r="BG706" s="826" t="str">
        <f t="shared" si="1123"/>
        <v>74.22</v>
      </c>
      <c r="BH706" s="607" t="b">
        <f>COUNTIF('Codes SEC'!$B$2:$B$250,Ministres!BG706)&gt;0</f>
        <v>1</v>
      </c>
    </row>
    <row r="707" spans="1:66" ht="35.1" customHeight="1" x14ac:dyDescent="0.25">
      <c r="A707" s="21" t="s">
        <v>39</v>
      </c>
      <c r="B707" s="112" t="s">
        <v>5018</v>
      </c>
      <c r="C707" s="116" t="s">
        <v>196</v>
      </c>
      <c r="D707" s="620">
        <v>1000</v>
      </c>
      <c r="E707" s="278"/>
      <c r="F707" s="116">
        <v>19</v>
      </c>
      <c r="G707" s="700" t="s">
        <v>5613</v>
      </c>
      <c r="H707" s="888" t="str">
        <f t="shared" si="1063"/>
        <v>122</v>
      </c>
      <c r="I707" s="580">
        <v>87422000</v>
      </c>
      <c r="J707" s="689" t="s">
        <v>5843</v>
      </c>
      <c r="K707" s="411" t="s">
        <v>5844</v>
      </c>
      <c r="L707" s="733">
        <v>0</v>
      </c>
      <c r="M707" s="734">
        <v>0</v>
      </c>
      <c r="N707" s="931"/>
      <c r="O707" s="530">
        <f t="shared" si="1103"/>
        <v>0</v>
      </c>
      <c r="P707" s="530">
        <f t="shared" si="1104"/>
        <v>0</v>
      </c>
      <c r="Q707" s="646"/>
      <c r="R707" s="536"/>
      <c r="S707" s="536"/>
      <c r="T707" s="536"/>
      <c r="U707" s="536"/>
      <c r="V707" s="536"/>
      <c r="W707" s="683" t="str">
        <f>IF(SUM(Q707:V707)=X707,"OK",SUM(Q707:V707)-X707)</f>
        <v>OK</v>
      </c>
      <c r="X707" s="141"/>
      <c r="Y707" s="141"/>
      <c r="Z707" s="552"/>
      <c r="AA707" s="552"/>
      <c r="AB707" s="683" t="str">
        <f>IF(SUM(Z707:AA707)=AC707,"OK",SUM(Z707:AA707)-AC707)</f>
        <v>OK</v>
      </c>
      <c r="AC707" s="593"/>
      <c r="AD707" s="530">
        <f t="shared" si="1107"/>
        <v>0</v>
      </c>
      <c r="AE707" s="842">
        <f t="shared" si="1108"/>
        <v>0</v>
      </c>
      <c r="AF707" s="931"/>
      <c r="AG707" s="530">
        <f t="shared" si="1109"/>
        <v>0</v>
      </c>
      <c r="AH707" s="530">
        <f t="shared" si="1110"/>
        <v>0</v>
      </c>
      <c r="AI707" s="641"/>
      <c r="AJ707" s="537"/>
      <c r="AK707" s="537"/>
      <c r="AL707" s="537"/>
      <c r="AM707" s="537"/>
      <c r="AN707" s="537"/>
      <c r="AO707" s="683" t="str">
        <f>IF(SUM(AI707:AN707)=AP707,"OK",SUM(AI707:AN707)-AP707)</f>
        <v>OK</v>
      </c>
      <c r="AP707" s="141"/>
      <c r="AQ707" s="141"/>
      <c r="AR707" s="552"/>
      <c r="AS707" s="552"/>
      <c r="AT707" s="683" t="str">
        <f>IF(SUM(AR707:AS707)=AU707,"OK",SUM(AR707:AS707)-AU707)</f>
        <v>OK</v>
      </c>
      <c r="AU707" s="593"/>
      <c r="AV707" s="530">
        <f t="shared" si="1113"/>
        <v>0</v>
      </c>
      <c r="AW707" s="842">
        <f t="shared" si="1114"/>
        <v>0</v>
      </c>
      <c r="AX707" s="115">
        <f t="shared" si="1115"/>
        <v>0</v>
      </c>
      <c r="AY707" s="5">
        <f t="shared" si="1116"/>
        <v>0</v>
      </c>
      <c r="AZ707" s="7">
        <f t="shared" ref="AZ707" si="1134">AY707-AX707</f>
        <v>0</v>
      </c>
      <c r="BA707" s="335" t="e">
        <f t="shared" ref="BA707" si="1135">AZ707/AX707</f>
        <v>#DIV/0!</v>
      </c>
      <c r="BB707" s="23">
        <f t="shared" si="1119"/>
        <v>0</v>
      </c>
      <c r="BC707" s="5">
        <f t="shared" ref="BC707" si="1136">AW707</f>
        <v>0</v>
      </c>
      <c r="BD707" s="7">
        <f t="shared" ref="BD707" si="1137">BC707-BB707</f>
        <v>0</v>
      </c>
      <c r="BE707" s="335" t="e">
        <f t="shared" ref="BE707" si="1138">BD707/BB707</f>
        <v>#DIV/0!</v>
      </c>
      <c r="BG707" s="826" t="str">
        <f t="shared" si="1123"/>
        <v>74.22</v>
      </c>
      <c r="BH707" s="607" t="b">
        <f>COUNTIF('Codes SEC'!$B$2:$B$250,Ministres!BG707)&gt;0</f>
        <v>1</v>
      </c>
    </row>
    <row r="708" spans="1:66" s="203" customFormat="1" ht="35.1" customHeight="1" x14ac:dyDescent="0.25">
      <c r="A708" s="21" t="s">
        <v>39</v>
      </c>
      <c r="B708" s="112" t="s">
        <v>5018</v>
      </c>
      <c r="C708" s="116" t="s">
        <v>149</v>
      </c>
      <c r="D708" s="620">
        <v>1000</v>
      </c>
      <c r="E708" s="278"/>
      <c r="F708" s="116">
        <v>19</v>
      </c>
      <c r="G708" s="700" t="s">
        <v>5613</v>
      </c>
      <c r="H708" s="878" t="str">
        <f t="shared" si="1063"/>
        <v>122</v>
      </c>
      <c r="I708" s="397">
        <v>87422000</v>
      </c>
      <c r="J708" s="380" t="s">
        <v>6199</v>
      </c>
      <c r="K708" s="408" t="s">
        <v>6421</v>
      </c>
      <c r="L708" s="733">
        <v>0</v>
      </c>
      <c r="M708" s="734">
        <v>0</v>
      </c>
      <c r="N708" s="931"/>
      <c r="O708" s="530">
        <f t="shared" si="1103"/>
        <v>0</v>
      </c>
      <c r="P708" s="530">
        <f t="shared" si="1104"/>
        <v>0</v>
      </c>
      <c r="Q708" s="646"/>
      <c r="R708" s="536"/>
      <c r="S708" s="536"/>
      <c r="T708" s="536"/>
      <c r="U708" s="536"/>
      <c r="V708" s="536"/>
      <c r="W708" s="683" t="str">
        <f t="shared" si="1105"/>
        <v>OK</v>
      </c>
      <c r="X708" s="141"/>
      <c r="Y708" s="141"/>
      <c r="Z708" s="552"/>
      <c r="AA708" s="552"/>
      <c r="AB708" s="683" t="str">
        <f t="shared" si="1106"/>
        <v>OK</v>
      </c>
      <c r="AC708" s="593"/>
      <c r="AD708" s="530">
        <f t="shared" si="1107"/>
        <v>0</v>
      </c>
      <c r="AE708" s="842">
        <f t="shared" si="1108"/>
        <v>0</v>
      </c>
      <c r="AF708" s="931"/>
      <c r="AG708" s="530">
        <f t="shared" si="1109"/>
        <v>0</v>
      </c>
      <c r="AH708" s="530">
        <f t="shared" si="1110"/>
        <v>0</v>
      </c>
      <c r="AI708" s="641"/>
      <c r="AJ708" s="537"/>
      <c r="AK708" s="537"/>
      <c r="AL708" s="537"/>
      <c r="AM708" s="537"/>
      <c r="AN708" s="537"/>
      <c r="AO708" s="683" t="str">
        <f t="shared" si="1111"/>
        <v>OK</v>
      </c>
      <c r="AP708" s="141"/>
      <c r="AQ708" s="141"/>
      <c r="AR708" s="552"/>
      <c r="AS708" s="552"/>
      <c r="AT708" s="683" t="str">
        <f t="shared" si="1112"/>
        <v>OK</v>
      </c>
      <c r="AU708" s="593"/>
      <c r="AV708" s="530">
        <f t="shared" si="1113"/>
        <v>0</v>
      </c>
      <c r="AW708" s="842">
        <f t="shared" si="1114"/>
        <v>0</v>
      </c>
      <c r="AX708" s="115">
        <f t="shared" si="1115"/>
        <v>0</v>
      </c>
      <c r="AY708" s="5">
        <f t="shared" si="1116"/>
        <v>0</v>
      </c>
      <c r="AZ708" s="7">
        <f t="shared" ref="AZ708" si="1139">AY708-AX708</f>
        <v>0</v>
      </c>
      <c r="BA708" s="335" t="e">
        <f t="shared" ref="BA708" si="1140">AZ708/AX708</f>
        <v>#DIV/0!</v>
      </c>
      <c r="BB708" s="23">
        <f t="shared" si="1119"/>
        <v>0</v>
      </c>
      <c r="BC708" s="5">
        <f t="shared" ref="BC708" si="1141">AW708</f>
        <v>0</v>
      </c>
      <c r="BD708" s="7">
        <f t="shared" ref="BD708" si="1142">BC708-BB708</f>
        <v>0</v>
      </c>
      <c r="BE708" s="335" t="e">
        <f t="shared" ref="BE708" si="1143">BD708/BB708</f>
        <v>#DIV/0!</v>
      </c>
      <c r="BF708" s="667"/>
      <c r="BG708" s="826" t="str">
        <f t="shared" si="1123"/>
        <v>74.22</v>
      </c>
      <c r="BH708" s="668" t="b">
        <f>COUNTIF('Codes SEC'!$B$2:$B$250,Ministres!BG708)&gt;0</f>
        <v>1</v>
      </c>
      <c r="BI708" s="667"/>
      <c r="BJ708" s="667"/>
      <c r="BK708" s="667"/>
      <c r="BL708" s="667"/>
      <c r="BM708" s="667"/>
      <c r="BN708" s="667"/>
    </row>
    <row r="709" spans="1:66" ht="12.75" customHeight="1" x14ac:dyDescent="0.25">
      <c r="A709" s="225"/>
      <c r="B709" s="206"/>
      <c r="C709" s="253"/>
      <c r="D709" s="621"/>
      <c r="E709" s="275"/>
      <c r="F709" s="269"/>
      <c r="G709" s="695"/>
      <c r="H709" s="886"/>
      <c r="I709" s="403"/>
      <c r="J709" s="381"/>
      <c r="K709" s="514" t="s">
        <v>59</v>
      </c>
      <c r="L709" s="313">
        <f t="shared" ref="L709:V709" si="1144">L707+L700+L702+L703+L705+L706+L701+L704+L693+L694+L695+L696+L697+L698+L699+L708</f>
        <v>0</v>
      </c>
      <c r="M709" s="744">
        <f t="shared" si="1144"/>
        <v>0</v>
      </c>
      <c r="N709" s="930">
        <f t="shared" ref="N709:P709" si="1145">N707+N700+N702+N703+N705+N706+N701+N704+N693+N694+N695+N696+N697+N698+N699+N708</f>
        <v>0</v>
      </c>
      <c r="O709" s="790">
        <f t="shared" si="1145"/>
        <v>0</v>
      </c>
      <c r="P709" s="790">
        <f t="shared" si="1145"/>
        <v>0</v>
      </c>
      <c r="Q709" s="787">
        <f t="shared" si="1144"/>
        <v>0</v>
      </c>
      <c r="R709" s="648">
        <f t="shared" si="1144"/>
        <v>0</v>
      </c>
      <c r="S709" s="648">
        <f t="shared" si="1144"/>
        <v>0</v>
      </c>
      <c r="T709" s="648">
        <f t="shared" si="1144"/>
        <v>0</v>
      </c>
      <c r="U709" s="648">
        <f t="shared" si="1144"/>
        <v>0</v>
      </c>
      <c r="V709" s="648">
        <f t="shared" si="1144"/>
        <v>0</v>
      </c>
      <c r="W709" s="790"/>
      <c r="X709" s="649">
        <f>X707+X700+X702+X703+X705+X706+X701+X704+X693+X694+X695+X696+X697+X698+X699+X708</f>
        <v>0</v>
      </c>
      <c r="Y709" s="649">
        <f>Y707+Y700+Y702+Y703+Y705+Y706+Y701+Y704+Y693+Y694+Y695+Y696+Y697+Y698+Y699+Y708</f>
        <v>0</v>
      </c>
      <c r="Z709" s="648">
        <f>Z707+Z700+Z702+Z703+Z705+Z706+Z701+Z704+Z693+Z694+Z695+Z696+Z697+Z698+Z699+Z708</f>
        <v>0</v>
      </c>
      <c r="AA709" s="648">
        <f>AA707+AA700+AA702+AA703+AA705+AA706+AA701+AA704+AA693+AA694+AA695+AA696+AA697+AA698+AA699+AA708</f>
        <v>0</v>
      </c>
      <c r="AB709" s="790"/>
      <c r="AC709" s="649">
        <f t="shared" ref="AC709:AN709" si="1146">AC707+AC700+AC702+AC703+AC705+AC706+AC701+AC704+AC693+AC694+AC695+AC696+AC697+AC698+AC699+AC708</f>
        <v>0</v>
      </c>
      <c r="AD709" s="790">
        <f>AD707+AD700+AD702+AD703+AD705+AD706+AD701+AD704+AD693+AD694+AD695+AD696+AD697+AD698+AD699+AD708</f>
        <v>0</v>
      </c>
      <c r="AE709" s="843">
        <f>AE707+AE700+AE702+AE703+AE705+AE706+AE701+AE704+AE693+AE694+AE695+AE696+AE697+AE698+AE699+AE708</f>
        <v>0</v>
      </c>
      <c r="AF709" s="930">
        <f t="shared" ref="AF709:AH709" si="1147">AF707+AF700+AF702+AF703+AF705+AF706+AF701+AF704+AF693+AF694+AF695+AF696+AF697+AF698+AF699+AF708</f>
        <v>0</v>
      </c>
      <c r="AG709" s="790">
        <f t="shared" si="1147"/>
        <v>0</v>
      </c>
      <c r="AH709" s="790">
        <f t="shared" si="1147"/>
        <v>0</v>
      </c>
      <c r="AI709" s="787">
        <f t="shared" si="1146"/>
        <v>0</v>
      </c>
      <c r="AJ709" s="648">
        <f t="shared" si="1146"/>
        <v>0</v>
      </c>
      <c r="AK709" s="648">
        <f t="shared" si="1146"/>
        <v>0</v>
      </c>
      <c r="AL709" s="648">
        <f t="shared" si="1146"/>
        <v>0</v>
      </c>
      <c r="AM709" s="648">
        <f t="shared" si="1146"/>
        <v>0</v>
      </c>
      <c r="AN709" s="648">
        <f t="shared" si="1146"/>
        <v>0</v>
      </c>
      <c r="AO709" s="790"/>
      <c r="AP709" s="649">
        <f>AP707+AP700+AP702+AP703+AP705+AP706+AP701+AP704+AP693+AP694+AP695+AP696+AP697+AP698+AP699+AP708</f>
        <v>0</v>
      </c>
      <c r="AQ709" s="649">
        <f>AQ707+AQ700+AQ702+AQ703+AQ705+AQ706+AQ701+AQ704+AQ693+AQ694+AQ695+AQ696+AQ697+AQ698+AQ699+AQ708</f>
        <v>0</v>
      </c>
      <c r="AR709" s="648">
        <f>AR707+AR700+AR702+AR703+AR705+AR706+AR701+AR704+AR693+AR694+AR695+AR696+AR697+AR698+AR699+AR708</f>
        <v>0</v>
      </c>
      <c r="AS709" s="648">
        <f>AS707+AS700+AS702+AS703+AS705+AS706+AS701+AS704+AS693+AS694+AS695+AS696+AS697+AS698+AS699+AS708</f>
        <v>0</v>
      </c>
      <c r="AT709" s="790"/>
      <c r="AU709" s="649">
        <f t="shared" ref="AU709:BE709" si="1148">AU707+AU700+AU702+AU703+AU705+AU706+AU701+AU704+AU693+AU694+AU695+AU696+AU697+AU698+AU699+AU708</f>
        <v>0</v>
      </c>
      <c r="AV709" s="790">
        <f t="shared" ref="AV709" si="1149">AV707+AV700+AV702+AV703+AV705+AV706+AV701+AV704+AV693+AV694+AV695+AV696+AV697+AV698+AV699+AV708</f>
        <v>0</v>
      </c>
      <c r="AW709" s="843">
        <f t="shared" si="1148"/>
        <v>0</v>
      </c>
      <c r="AX709" s="336">
        <f t="shared" si="1148"/>
        <v>0</v>
      </c>
      <c r="AY709" s="337">
        <f t="shared" si="1148"/>
        <v>0</v>
      </c>
      <c r="AZ709" s="338">
        <f t="shared" si="1148"/>
        <v>0</v>
      </c>
      <c r="BA709" s="339" t="e">
        <f t="shared" si="1148"/>
        <v>#DIV/0!</v>
      </c>
      <c r="BB709" s="322">
        <f t="shared" si="1148"/>
        <v>0</v>
      </c>
      <c r="BC709" s="337">
        <f t="shared" si="1148"/>
        <v>0</v>
      </c>
      <c r="BD709" s="338">
        <f t="shared" si="1148"/>
        <v>0</v>
      </c>
      <c r="BE709" s="339" t="e">
        <f t="shared" si="1148"/>
        <v>#DIV/0!</v>
      </c>
      <c r="BG709" s="826"/>
      <c r="BH709" s="607"/>
    </row>
    <row r="710" spans="1:66" ht="12.75" customHeight="1" x14ac:dyDescent="0.25">
      <c r="A710" s="226"/>
      <c r="B710" s="207"/>
      <c r="C710" s="254"/>
      <c r="D710" s="300"/>
      <c r="E710" s="276"/>
      <c r="F710" s="300"/>
      <c r="G710" s="696"/>
      <c r="H710" s="887"/>
      <c r="I710" s="444"/>
      <c r="J710" s="393"/>
      <c r="K710" s="404" t="s">
        <v>3768</v>
      </c>
      <c r="L710" s="729">
        <f t="shared" ref="L710:V710" si="1150">L689+L709</f>
        <v>0</v>
      </c>
      <c r="M710" s="742">
        <f t="shared" si="1150"/>
        <v>0</v>
      </c>
      <c r="N710" s="844">
        <f t="shared" ref="N710:P710" si="1151">N689+N709</f>
        <v>0</v>
      </c>
      <c r="O710" s="665">
        <f t="shared" si="1151"/>
        <v>0</v>
      </c>
      <c r="P710" s="665">
        <f t="shared" si="1151"/>
        <v>0</v>
      </c>
      <c r="Q710" s="638">
        <f t="shared" si="1150"/>
        <v>0</v>
      </c>
      <c r="R710" s="130">
        <f t="shared" si="1150"/>
        <v>0</v>
      </c>
      <c r="S710" s="130">
        <f t="shared" si="1150"/>
        <v>0</v>
      </c>
      <c r="T710" s="130">
        <f t="shared" si="1150"/>
        <v>0</v>
      </c>
      <c r="U710" s="130">
        <f t="shared" si="1150"/>
        <v>0</v>
      </c>
      <c r="V710" s="130">
        <f t="shared" si="1150"/>
        <v>0</v>
      </c>
      <c r="W710" s="665"/>
      <c r="X710" s="130">
        <f>X689+X709</f>
        <v>0</v>
      </c>
      <c r="Y710" s="130">
        <f>Y689+Y709</f>
        <v>0</v>
      </c>
      <c r="Z710" s="130">
        <f>Z689+Z709</f>
        <v>0</v>
      </c>
      <c r="AA710" s="130">
        <f>AA689+AA709</f>
        <v>0</v>
      </c>
      <c r="AB710" s="665"/>
      <c r="AC710" s="130">
        <f t="shared" ref="AC710:AN710" si="1152">AC689+AC709</f>
        <v>0</v>
      </c>
      <c r="AD710" s="665">
        <f>AD689+AD709</f>
        <v>0</v>
      </c>
      <c r="AE710" s="845">
        <f>AE689+AE709</f>
        <v>0</v>
      </c>
      <c r="AF710" s="844">
        <f t="shared" ref="AF710:AH710" si="1153">AF689+AF709</f>
        <v>0</v>
      </c>
      <c r="AG710" s="665">
        <f t="shared" si="1153"/>
        <v>0</v>
      </c>
      <c r="AH710" s="665">
        <f t="shared" si="1153"/>
        <v>0</v>
      </c>
      <c r="AI710" s="638">
        <f t="shared" si="1152"/>
        <v>0</v>
      </c>
      <c r="AJ710" s="130">
        <f t="shared" si="1152"/>
        <v>0</v>
      </c>
      <c r="AK710" s="130">
        <f t="shared" si="1152"/>
        <v>0</v>
      </c>
      <c r="AL710" s="130">
        <f t="shared" si="1152"/>
        <v>0</v>
      </c>
      <c r="AM710" s="130">
        <f t="shared" si="1152"/>
        <v>0</v>
      </c>
      <c r="AN710" s="130">
        <f t="shared" si="1152"/>
        <v>0</v>
      </c>
      <c r="AO710" s="665"/>
      <c r="AP710" s="130">
        <f>AP689+AP709</f>
        <v>0</v>
      </c>
      <c r="AQ710" s="130">
        <f>AQ689+AQ709</f>
        <v>0</v>
      </c>
      <c r="AR710" s="130">
        <f>AR689+AR709</f>
        <v>0</v>
      </c>
      <c r="AS710" s="130">
        <f>AS689+AS709</f>
        <v>0</v>
      </c>
      <c r="AT710" s="665"/>
      <c r="AU710" s="130">
        <f t="shared" ref="AU710:BE710" si="1154">AU689+AU709</f>
        <v>0</v>
      </c>
      <c r="AV710" s="665">
        <f t="shared" ref="AV710" si="1155">AV689+AV709</f>
        <v>0</v>
      </c>
      <c r="AW710" s="845">
        <f t="shared" si="1154"/>
        <v>0</v>
      </c>
      <c r="AX710" s="314">
        <f t="shared" si="1154"/>
        <v>0</v>
      </c>
      <c r="AY710" s="131">
        <f t="shared" si="1154"/>
        <v>0</v>
      </c>
      <c r="AZ710" s="132">
        <f t="shared" si="1154"/>
        <v>0</v>
      </c>
      <c r="BA710" s="340" t="e">
        <f t="shared" si="1154"/>
        <v>#DIV/0!</v>
      </c>
      <c r="BB710" s="310">
        <f t="shared" si="1154"/>
        <v>0</v>
      </c>
      <c r="BC710" s="131">
        <f t="shared" si="1154"/>
        <v>0</v>
      </c>
      <c r="BD710" s="132">
        <f t="shared" si="1154"/>
        <v>0</v>
      </c>
      <c r="BE710" s="340" t="e">
        <f t="shared" si="1154"/>
        <v>#DIV/0!</v>
      </c>
      <c r="BF710" s="40"/>
      <c r="BG710" s="826"/>
      <c r="BH710" s="607"/>
    </row>
    <row r="711" spans="1:66" ht="12.75" customHeight="1" x14ac:dyDescent="0.25">
      <c r="A711" s="222"/>
      <c r="C711" s="116"/>
      <c r="D711" s="620"/>
      <c r="F711" s="117"/>
      <c r="G711" s="690"/>
      <c r="H711" s="878"/>
      <c r="I711" s="397"/>
      <c r="J711" s="380"/>
      <c r="K711" s="405" t="s">
        <v>208</v>
      </c>
      <c r="L711" s="731">
        <f t="shared" ref="L711:V711" si="1156">L671</f>
        <v>0</v>
      </c>
      <c r="M711" s="732">
        <f t="shared" si="1156"/>
        <v>0</v>
      </c>
      <c r="N711" s="929">
        <f t="shared" ref="N711:P711" si="1157">N671</f>
        <v>0</v>
      </c>
      <c r="O711" s="530">
        <f t="shared" si="1157"/>
        <v>0</v>
      </c>
      <c r="P711" s="530">
        <f t="shared" si="1157"/>
        <v>0</v>
      </c>
      <c r="Q711" s="641">
        <f t="shared" si="1156"/>
        <v>0</v>
      </c>
      <c r="R711" s="537">
        <f t="shared" si="1156"/>
        <v>0</v>
      </c>
      <c r="S711" s="537">
        <f t="shared" si="1156"/>
        <v>0</v>
      </c>
      <c r="T711" s="537">
        <f t="shared" si="1156"/>
        <v>0</v>
      </c>
      <c r="U711" s="537">
        <f t="shared" si="1156"/>
        <v>0</v>
      </c>
      <c r="V711" s="537">
        <f t="shared" si="1156"/>
        <v>0</v>
      </c>
      <c r="W711" s="530"/>
      <c r="X711" s="142">
        <f>X671</f>
        <v>0</v>
      </c>
      <c r="Y711" s="142">
        <f>Y671</f>
        <v>0</v>
      </c>
      <c r="Z711" s="537">
        <f>Z671</f>
        <v>0</v>
      </c>
      <c r="AA711" s="537">
        <f>AA671</f>
        <v>0</v>
      </c>
      <c r="AB711" s="530"/>
      <c r="AC711" s="142">
        <f t="shared" ref="AC711:AN711" si="1158">AC671</f>
        <v>0</v>
      </c>
      <c r="AD711" s="530">
        <f>AD671</f>
        <v>0</v>
      </c>
      <c r="AE711" s="842">
        <f>AE671</f>
        <v>0</v>
      </c>
      <c r="AF711" s="929">
        <f t="shared" ref="AF711:AH711" si="1159">AF671</f>
        <v>0</v>
      </c>
      <c r="AG711" s="530">
        <f t="shared" si="1159"/>
        <v>0</v>
      </c>
      <c r="AH711" s="530">
        <f t="shared" si="1159"/>
        <v>0</v>
      </c>
      <c r="AI711" s="641">
        <f t="shared" si="1158"/>
        <v>0</v>
      </c>
      <c r="AJ711" s="537">
        <f t="shared" si="1158"/>
        <v>0</v>
      </c>
      <c r="AK711" s="537">
        <f t="shared" si="1158"/>
        <v>0</v>
      </c>
      <c r="AL711" s="537">
        <f t="shared" si="1158"/>
        <v>0</v>
      </c>
      <c r="AM711" s="537">
        <f t="shared" si="1158"/>
        <v>0</v>
      </c>
      <c r="AN711" s="537">
        <f t="shared" si="1158"/>
        <v>0</v>
      </c>
      <c r="AO711" s="530"/>
      <c r="AP711" s="142">
        <f>AP671</f>
        <v>0</v>
      </c>
      <c r="AQ711" s="142">
        <f>AQ671</f>
        <v>0</v>
      </c>
      <c r="AR711" s="537">
        <f>AR671</f>
        <v>0</v>
      </c>
      <c r="AS711" s="537">
        <f>AS671</f>
        <v>0</v>
      </c>
      <c r="AT711" s="530"/>
      <c r="AU711" s="142">
        <f t="shared" ref="AU711:BE711" si="1160">AU671</f>
        <v>0</v>
      </c>
      <c r="AV711" s="530">
        <f t="shared" ref="AV711" si="1161">AV671</f>
        <v>0</v>
      </c>
      <c r="AW711" s="842">
        <f t="shared" si="1160"/>
        <v>0</v>
      </c>
      <c r="AX711" s="115">
        <f t="shared" si="1160"/>
        <v>0</v>
      </c>
      <c r="AY711" s="5">
        <f t="shared" si="1160"/>
        <v>0</v>
      </c>
      <c r="AZ711" s="5">
        <f t="shared" si="1160"/>
        <v>0</v>
      </c>
      <c r="BA711" s="335" t="e">
        <f t="shared" si="1160"/>
        <v>#DIV/0!</v>
      </c>
      <c r="BB711" s="23">
        <f t="shared" si="1160"/>
        <v>0</v>
      </c>
      <c r="BC711" s="5">
        <f t="shared" si="1160"/>
        <v>0</v>
      </c>
      <c r="BD711" s="5">
        <f t="shared" si="1160"/>
        <v>0</v>
      </c>
      <c r="BE711" s="335" t="e">
        <f t="shared" si="1160"/>
        <v>#DIV/0!</v>
      </c>
      <c r="BG711" s="826"/>
      <c r="BH711" s="607"/>
    </row>
    <row r="712" spans="1:66" ht="12.75" customHeight="1" x14ac:dyDescent="0.25">
      <c r="A712" s="222"/>
      <c r="C712" s="116"/>
      <c r="D712" s="620"/>
      <c r="F712" s="117"/>
      <c r="G712" s="694"/>
      <c r="H712" s="878"/>
      <c r="I712" s="397"/>
      <c r="J712" s="380"/>
      <c r="K712" s="405" t="s">
        <v>96</v>
      </c>
      <c r="L712" s="731">
        <v>0</v>
      </c>
      <c r="M712" s="732">
        <v>0</v>
      </c>
      <c r="N712" s="929">
        <v>0</v>
      </c>
      <c r="O712" s="530">
        <v>0</v>
      </c>
      <c r="P712" s="530">
        <v>0</v>
      </c>
      <c r="Q712" s="641">
        <v>0</v>
      </c>
      <c r="R712" s="537">
        <v>0</v>
      </c>
      <c r="S712" s="537">
        <v>0</v>
      </c>
      <c r="T712" s="537">
        <v>0</v>
      </c>
      <c r="U712" s="537">
        <v>0</v>
      </c>
      <c r="V712" s="537">
        <v>0</v>
      </c>
      <c r="W712" s="530"/>
      <c r="X712" s="142">
        <v>0</v>
      </c>
      <c r="Y712" s="142">
        <v>0</v>
      </c>
      <c r="Z712" s="537">
        <v>0</v>
      </c>
      <c r="AA712" s="537">
        <v>0</v>
      </c>
      <c r="AB712" s="530"/>
      <c r="AC712" s="142">
        <v>0</v>
      </c>
      <c r="AD712" s="530">
        <v>0</v>
      </c>
      <c r="AE712" s="842">
        <v>0</v>
      </c>
      <c r="AF712" s="929">
        <v>0</v>
      </c>
      <c r="AG712" s="530">
        <v>0</v>
      </c>
      <c r="AH712" s="530">
        <v>0</v>
      </c>
      <c r="AI712" s="641">
        <v>0</v>
      </c>
      <c r="AJ712" s="537">
        <v>0</v>
      </c>
      <c r="AK712" s="537">
        <v>0</v>
      </c>
      <c r="AL712" s="537">
        <v>0</v>
      </c>
      <c r="AM712" s="537">
        <v>0</v>
      </c>
      <c r="AN712" s="537">
        <v>0</v>
      </c>
      <c r="AO712" s="530"/>
      <c r="AP712" s="142">
        <v>0</v>
      </c>
      <c r="AQ712" s="142">
        <v>0</v>
      </c>
      <c r="AR712" s="537">
        <v>0</v>
      </c>
      <c r="AS712" s="537">
        <v>0</v>
      </c>
      <c r="AT712" s="530"/>
      <c r="AU712" s="142">
        <v>0</v>
      </c>
      <c r="AV712" s="530">
        <v>0</v>
      </c>
      <c r="AW712" s="842">
        <v>0</v>
      </c>
      <c r="AX712" s="115">
        <v>0</v>
      </c>
      <c r="AY712" s="5">
        <v>0</v>
      </c>
      <c r="AZ712" s="5">
        <v>0</v>
      </c>
      <c r="BA712" s="335">
        <v>0</v>
      </c>
      <c r="BB712" s="23">
        <v>0</v>
      </c>
      <c r="BC712" s="5">
        <v>0</v>
      </c>
      <c r="BD712" s="5">
        <v>0</v>
      </c>
      <c r="BE712" s="335">
        <v>0</v>
      </c>
      <c r="BG712" s="826"/>
      <c r="BH712" s="607"/>
    </row>
    <row r="713" spans="1:66" ht="12.75" customHeight="1" x14ac:dyDescent="0.25">
      <c r="A713" s="222"/>
      <c r="C713" s="116"/>
      <c r="D713" s="620"/>
      <c r="F713" s="117"/>
      <c r="G713" s="694"/>
      <c r="H713" s="878"/>
      <c r="I713" s="397"/>
      <c r="J713" s="380"/>
      <c r="K713" s="405" t="s">
        <v>209</v>
      </c>
      <c r="L713" s="731">
        <v>0</v>
      </c>
      <c r="M713" s="732">
        <v>0</v>
      </c>
      <c r="N713" s="929">
        <v>0</v>
      </c>
      <c r="O713" s="530">
        <v>0</v>
      </c>
      <c r="P713" s="530">
        <v>0</v>
      </c>
      <c r="Q713" s="641">
        <v>0</v>
      </c>
      <c r="R713" s="537">
        <v>0</v>
      </c>
      <c r="S713" s="537">
        <v>0</v>
      </c>
      <c r="T713" s="537">
        <v>0</v>
      </c>
      <c r="U713" s="537">
        <v>0</v>
      </c>
      <c r="V713" s="537">
        <v>0</v>
      </c>
      <c r="W713" s="530"/>
      <c r="X713" s="142">
        <v>0</v>
      </c>
      <c r="Y713" s="142">
        <v>0</v>
      </c>
      <c r="Z713" s="537">
        <v>0</v>
      </c>
      <c r="AA713" s="537">
        <v>0</v>
      </c>
      <c r="AB713" s="530"/>
      <c r="AC713" s="142">
        <v>0</v>
      </c>
      <c r="AD713" s="530">
        <v>0</v>
      </c>
      <c r="AE713" s="842">
        <v>0</v>
      </c>
      <c r="AF713" s="929">
        <v>0</v>
      </c>
      <c r="AG713" s="530">
        <v>0</v>
      </c>
      <c r="AH713" s="530">
        <v>0</v>
      </c>
      <c r="AI713" s="641">
        <v>0</v>
      </c>
      <c r="AJ713" s="537">
        <v>0</v>
      </c>
      <c r="AK713" s="537">
        <v>0</v>
      </c>
      <c r="AL713" s="537">
        <v>0</v>
      </c>
      <c r="AM713" s="537">
        <v>0</v>
      </c>
      <c r="AN713" s="537">
        <v>0</v>
      </c>
      <c r="AO713" s="530"/>
      <c r="AP713" s="142">
        <v>0</v>
      </c>
      <c r="AQ713" s="142">
        <v>0</v>
      </c>
      <c r="AR713" s="537">
        <v>0</v>
      </c>
      <c r="AS713" s="537">
        <v>0</v>
      </c>
      <c r="AT713" s="530"/>
      <c r="AU713" s="142">
        <v>0</v>
      </c>
      <c r="AV713" s="530">
        <v>0</v>
      </c>
      <c r="AW713" s="842">
        <v>0</v>
      </c>
      <c r="AX713" s="115">
        <v>0</v>
      </c>
      <c r="AY713" s="5">
        <v>0</v>
      </c>
      <c r="AZ713" s="5">
        <v>0</v>
      </c>
      <c r="BA713" s="335">
        <v>0</v>
      </c>
      <c r="BB713" s="23">
        <v>0</v>
      </c>
      <c r="BC713" s="5">
        <v>0</v>
      </c>
      <c r="BD713" s="5">
        <v>0</v>
      </c>
      <c r="BE713" s="335">
        <v>0</v>
      </c>
      <c r="BG713" s="826"/>
      <c r="BH713" s="607"/>
    </row>
    <row r="714" spans="1:66" ht="12.75" customHeight="1" x14ac:dyDescent="0.25">
      <c r="A714" s="222"/>
      <c r="C714" s="116"/>
      <c r="D714" s="620"/>
      <c r="F714" s="117"/>
      <c r="G714" s="694"/>
      <c r="H714" s="878"/>
      <c r="I714" s="397"/>
      <c r="J714" s="380"/>
      <c r="K714" s="405" t="s">
        <v>210</v>
      </c>
      <c r="L714" s="731">
        <v>0</v>
      </c>
      <c r="M714" s="732">
        <v>0</v>
      </c>
      <c r="N714" s="929">
        <v>0</v>
      </c>
      <c r="O714" s="530">
        <v>0</v>
      </c>
      <c r="P714" s="530">
        <v>0</v>
      </c>
      <c r="Q714" s="641">
        <v>0</v>
      </c>
      <c r="R714" s="537">
        <v>0</v>
      </c>
      <c r="S714" s="537">
        <v>0</v>
      </c>
      <c r="T714" s="537">
        <v>0</v>
      </c>
      <c r="U714" s="537">
        <v>0</v>
      </c>
      <c r="V714" s="537">
        <v>0</v>
      </c>
      <c r="W714" s="530"/>
      <c r="X714" s="142">
        <v>0</v>
      </c>
      <c r="Y714" s="142">
        <v>0</v>
      </c>
      <c r="Z714" s="537">
        <v>0</v>
      </c>
      <c r="AA714" s="537">
        <v>0</v>
      </c>
      <c r="AB714" s="530"/>
      <c r="AC714" s="142">
        <v>0</v>
      </c>
      <c r="AD714" s="530">
        <v>0</v>
      </c>
      <c r="AE714" s="842">
        <v>0</v>
      </c>
      <c r="AF714" s="929">
        <v>0</v>
      </c>
      <c r="AG714" s="530">
        <v>0</v>
      </c>
      <c r="AH714" s="530">
        <v>0</v>
      </c>
      <c r="AI714" s="641">
        <v>0</v>
      </c>
      <c r="AJ714" s="537">
        <v>0</v>
      </c>
      <c r="AK714" s="537">
        <v>0</v>
      </c>
      <c r="AL714" s="537">
        <v>0</v>
      </c>
      <c r="AM714" s="537">
        <v>0</v>
      </c>
      <c r="AN714" s="537">
        <v>0</v>
      </c>
      <c r="AO714" s="530"/>
      <c r="AP714" s="142">
        <v>0</v>
      </c>
      <c r="AQ714" s="142">
        <v>0</v>
      </c>
      <c r="AR714" s="537">
        <v>0</v>
      </c>
      <c r="AS714" s="537">
        <v>0</v>
      </c>
      <c r="AT714" s="530"/>
      <c r="AU714" s="142">
        <v>0</v>
      </c>
      <c r="AV714" s="530">
        <v>0</v>
      </c>
      <c r="AW714" s="842">
        <v>0</v>
      </c>
      <c r="AX714" s="115">
        <v>0</v>
      </c>
      <c r="AY714" s="5">
        <v>0</v>
      </c>
      <c r="AZ714" s="5">
        <v>0</v>
      </c>
      <c r="BA714" s="335">
        <v>0</v>
      </c>
      <c r="BB714" s="23">
        <v>0</v>
      </c>
      <c r="BC714" s="5">
        <v>0</v>
      </c>
      <c r="BD714" s="5">
        <v>0</v>
      </c>
      <c r="BE714" s="335">
        <v>0</v>
      </c>
      <c r="BG714" s="826"/>
      <c r="BH714" s="607"/>
    </row>
    <row r="715" spans="1:66" ht="12.75" customHeight="1" x14ac:dyDescent="0.25">
      <c r="A715" s="222"/>
      <c r="C715" s="116"/>
      <c r="D715" s="620"/>
      <c r="F715" s="117"/>
      <c r="G715" s="694"/>
      <c r="H715" s="878"/>
      <c r="I715" s="397"/>
      <c r="J715" s="380"/>
      <c r="K715" s="406" t="s">
        <v>53</v>
      </c>
      <c r="L715" s="731">
        <v>0</v>
      </c>
      <c r="M715" s="732">
        <v>0</v>
      </c>
      <c r="N715" s="929">
        <v>0</v>
      </c>
      <c r="O715" s="530">
        <v>0</v>
      </c>
      <c r="P715" s="530">
        <v>0</v>
      </c>
      <c r="Q715" s="641">
        <v>0</v>
      </c>
      <c r="R715" s="537">
        <v>0</v>
      </c>
      <c r="S715" s="537">
        <v>0</v>
      </c>
      <c r="T715" s="537">
        <v>0</v>
      </c>
      <c r="U715" s="537">
        <v>0</v>
      </c>
      <c r="V715" s="537">
        <v>0</v>
      </c>
      <c r="W715" s="530"/>
      <c r="X715" s="142">
        <v>0</v>
      </c>
      <c r="Y715" s="142">
        <v>0</v>
      </c>
      <c r="Z715" s="537">
        <v>0</v>
      </c>
      <c r="AA715" s="537">
        <v>0</v>
      </c>
      <c r="AB715" s="530"/>
      <c r="AC715" s="142">
        <v>0</v>
      </c>
      <c r="AD715" s="530">
        <v>0</v>
      </c>
      <c r="AE715" s="842">
        <v>0</v>
      </c>
      <c r="AF715" s="929">
        <v>0</v>
      </c>
      <c r="AG715" s="530">
        <v>0</v>
      </c>
      <c r="AH715" s="530">
        <v>0</v>
      </c>
      <c r="AI715" s="641">
        <v>0</v>
      </c>
      <c r="AJ715" s="537">
        <v>0</v>
      </c>
      <c r="AK715" s="537">
        <v>0</v>
      </c>
      <c r="AL715" s="537">
        <v>0</v>
      </c>
      <c r="AM715" s="537">
        <v>0</v>
      </c>
      <c r="AN715" s="537">
        <v>0</v>
      </c>
      <c r="AO715" s="530"/>
      <c r="AP715" s="142">
        <v>0</v>
      </c>
      <c r="AQ715" s="142">
        <v>0</v>
      </c>
      <c r="AR715" s="537">
        <v>0</v>
      </c>
      <c r="AS715" s="537">
        <v>0</v>
      </c>
      <c r="AT715" s="530"/>
      <c r="AU715" s="142">
        <v>0</v>
      </c>
      <c r="AV715" s="530">
        <v>0</v>
      </c>
      <c r="AW715" s="842">
        <v>0</v>
      </c>
      <c r="AX715" s="115">
        <v>0</v>
      </c>
      <c r="AY715" s="5">
        <v>0</v>
      </c>
      <c r="AZ715" s="5">
        <v>0</v>
      </c>
      <c r="BA715" s="335">
        <v>0</v>
      </c>
      <c r="BB715" s="23">
        <v>0</v>
      </c>
      <c r="BC715" s="5">
        <v>0</v>
      </c>
      <c r="BD715" s="5">
        <v>0</v>
      </c>
      <c r="BE715" s="335">
        <v>0</v>
      </c>
      <c r="BG715" s="826"/>
      <c r="BH715" s="607"/>
    </row>
    <row r="716" spans="1:66" ht="12.75" customHeight="1" x14ac:dyDescent="0.25">
      <c r="A716" s="222"/>
      <c r="C716" s="116"/>
      <c r="D716" s="620"/>
      <c r="F716" s="117"/>
      <c r="G716" s="694"/>
      <c r="H716" s="878"/>
      <c r="I716" s="397"/>
      <c r="J716" s="380"/>
      <c r="K716" s="405"/>
      <c r="L716" s="731"/>
      <c r="M716" s="732"/>
      <c r="N716" s="931"/>
      <c r="O716" s="923"/>
      <c r="P716" s="923"/>
      <c r="Q716" s="641"/>
      <c r="R716" s="537"/>
      <c r="S716" s="537"/>
      <c r="T716" s="537"/>
      <c r="U716" s="537"/>
      <c r="V716" s="537"/>
      <c r="W716" s="531"/>
      <c r="X716" s="141"/>
      <c r="Y716" s="141"/>
      <c r="Z716" s="552"/>
      <c r="AA716" s="552"/>
      <c r="AB716" s="531"/>
      <c r="AC716" s="593"/>
      <c r="AD716" s="923"/>
      <c r="AE716" s="846"/>
      <c r="AF716" s="931"/>
      <c r="AG716" s="923"/>
      <c r="AH716" s="923"/>
      <c r="AI716" s="641"/>
      <c r="AJ716" s="537"/>
      <c r="AK716" s="537"/>
      <c r="AL716" s="537"/>
      <c r="AM716" s="537"/>
      <c r="AN716" s="537"/>
      <c r="AO716" s="531"/>
      <c r="AP716" s="141"/>
      <c r="AQ716" s="141"/>
      <c r="AR716" s="552"/>
      <c r="AS716" s="552"/>
      <c r="AT716" s="531"/>
      <c r="AU716" s="593"/>
      <c r="AV716" s="923"/>
      <c r="AW716" s="846"/>
      <c r="AX716" s="115"/>
      <c r="AY716" s="5"/>
      <c r="AZ716" s="5"/>
      <c r="BA716" s="335"/>
      <c r="BC716" s="5"/>
      <c r="BD716" s="5"/>
      <c r="BE716" s="335"/>
      <c r="BG716" s="826"/>
      <c r="BH716" s="607"/>
    </row>
    <row r="717" spans="1:66" ht="12.75" customHeight="1" x14ac:dyDescent="0.25">
      <c r="A717" s="222"/>
      <c r="C717" s="116"/>
      <c r="D717" s="620"/>
      <c r="F717" s="117"/>
      <c r="G717" s="694"/>
      <c r="H717" s="878"/>
      <c r="I717" s="397"/>
      <c r="J717" s="380"/>
      <c r="K717" s="405"/>
      <c r="L717" s="731"/>
      <c r="M717" s="732"/>
      <c r="N717" s="931"/>
      <c r="O717" s="923"/>
      <c r="P717" s="923"/>
      <c r="Q717" s="641"/>
      <c r="R717" s="537"/>
      <c r="S717" s="537"/>
      <c r="T717" s="537"/>
      <c r="U717" s="537"/>
      <c r="V717" s="537"/>
      <c r="W717" s="531"/>
      <c r="X717" s="141"/>
      <c r="Y717" s="141"/>
      <c r="Z717" s="552"/>
      <c r="AA717" s="552"/>
      <c r="AB717" s="531"/>
      <c r="AC717" s="593"/>
      <c r="AD717" s="923"/>
      <c r="AE717" s="846"/>
      <c r="AF717" s="931"/>
      <c r="AG717" s="923"/>
      <c r="AH717" s="923"/>
      <c r="AI717" s="641"/>
      <c r="AJ717" s="537"/>
      <c r="AK717" s="537"/>
      <c r="AL717" s="537"/>
      <c r="AM717" s="537"/>
      <c r="AN717" s="537"/>
      <c r="AO717" s="531"/>
      <c r="AP717" s="141"/>
      <c r="AQ717" s="141"/>
      <c r="AR717" s="552"/>
      <c r="AS717" s="552"/>
      <c r="AT717" s="531"/>
      <c r="AU717" s="593"/>
      <c r="AV717" s="923"/>
      <c r="AW717" s="846"/>
      <c r="AX717" s="115"/>
      <c r="AY717" s="5"/>
      <c r="AZ717" s="5"/>
      <c r="BA717" s="335"/>
      <c r="BC717" s="5"/>
      <c r="BD717" s="5"/>
      <c r="BE717" s="335"/>
      <c r="BG717" s="826"/>
      <c r="BH717" s="607"/>
    </row>
    <row r="718" spans="1:66" ht="12.75" customHeight="1" x14ac:dyDescent="0.25">
      <c r="A718" s="222"/>
      <c r="C718" s="116"/>
      <c r="D718" s="620"/>
      <c r="F718" s="117"/>
      <c r="G718" s="694"/>
      <c r="H718" s="878"/>
      <c r="I718" s="397"/>
      <c r="J718" s="380"/>
      <c r="K718" s="425" t="s">
        <v>6565</v>
      </c>
      <c r="L718" s="731"/>
      <c r="M718" s="732"/>
      <c r="N718" s="931"/>
      <c r="O718" s="923"/>
      <c r="P718" s="923"/>
      <c r="Q718" s="641"/>
      <c r="R718" s="537"/>
      <c r="S718" s="537"/>
      <c r="T718" s="537"/>
      <c r="U718" s="537"/>
      <c r="V718" s="537"/>
      <c r="W718" s="531"/>
      <c r="X718" s="141"/>
      <c r="Y718" s="141"/>
      <c r="Z718" s="552"/>
      <c r="AA718" s="552"/>
      <c r="AB718" s="531"/>
      <c r="AC718" s="593"/>
      <c r="AD718" s="923"/>
      <c r="AE718" s="846"/>
      <c r="AF718" s="931"/>
      <c r="AG718" s="923"/>
      <c r="AH718" s="923"/>
      <c r="AI718" s="641"/>
      <c r="AJ718" s="537"/>
      <c r="AK718" s="537"/>
      <c r="AL718" s="537"/>
      <c r="AM718" s="537"/>
      <c r="AN718" s="537"/>
      <c r="AO718" s="531"/>
      <c r="AP718" s="141"/>
      <c r="AQ718" s="141"/>
      <c r="AR718" s="552"/>
      <c r="AS718" s="552"/>
      <c r="AT718" s="531"/>
      <c r="AU718" s="593"/>
      <c r="AV718" s="923"/>
      <c r="AW718" s="846"/>
      <c r="AX718" s="115"/>
      <c r="AY718" s="5"/>
      <c r="AZ718" s="5"/>
      <c r="BA718" s="335"/>
      <c r="BC718" s="5"/>
      <c r="BD718" s="5"/>
      <c r="BE718" s="335"/>
      <c r="BG718" s="826"/>
      <c r="BH718" s="607"/>
    </row>
    <row r="719" spans="1:66" ht="20.399999999999999" x14ac:dyDescent="0.25">
      <c r="A719" s="222"/>
      <c r="C719" s="116"/>
      <c r="D719" s="620"/>
      <c r="F719" s="117"/>
      <c r="G719" s="694"/>
      <c r="H719" s="878"/>
      <c r="I719" s="397"/>
      <c r="J719" s="380"/>
      <c r="K719" s="426" t="s">
        <v>3866</v>
      </c>
      <c r="L719" s="731"/>
      <c r="M719" s="732"/>
      <c r="N719" s="931"/>
      <c r="O719" s="923"/>
      <c r="P719" s="923"/>
      <c r="Q719" s="641"/>
      <c r="R719" s="537"/>
      <c r="S719" s="537"/>
      <c r="T719" s="537"/>
      <c r="U719" s="537"/>
      <c r="V719" s="537"/>
      <c r="W719" s="531"/>
      <c r="X719" s="141"/>
      <c r="Y719" s="141"/>
      <c r="Z719" s="552"/>
      <c r="AA719" s="552"/>
      <c r="AB719" s="531"/>
      <c r="AC719" s="593"/>
      <c r="AD719" s="923"/>
      <c r="AE719" s="846"/>
      <c r="AF719" s="931"/>
      <c r="AG719" s="923"/>
      <c r="AH719" s="923"/>
      <c r="AI719" s="641"/>
      <c r="AJ719" s="537"/>
      <c r="AK719" s="537"/>
      <c r="AL719" s="537"/>
      <c r="AM719" s="537"/>
      <c r="AN719" s="537"/>
      <c r="AO719" s="531"/>
      <c r="AP719" s="141"/>
      <c r="AQ719" s="141"/>
      <c r="AR719" s="552"/>
      <c r="AS719" s="552"/>
      <c r="AT719" s="531"/>
      <c r="AU719" s="593"/>
      <c r="AV719" s="923"/>
      <c r="AW719" s="846"/>
      <c r="AX719" s="115"/>
      <c r="AY719" s="5"/>
      <c r="AZ719" s="5"/>
      <c r="BA719" s="335"/>
      <c r="BC719" s="5"/>
      <c r="BD719" s="5"/>
      <c r="BE719" s="335"/>
      <c r="BG719" s="826"/>
      <c r="BH719" s="607"/>
    </row>
    <row r="720" spans="1:66" ht="12.75" customHeight="1" x14ac:dyDescent="0.25">
      <c r="A720" s="222"/>
      <c r="C720" s="116"/>
      <c r="D720" s="620"/>
      <c r="F720" s="117"/>
      <c r="G720" s="694"/>
      <c r="H720" s="878"/>
      <c r="I720" s="397"/>
      <c r="J720" s="380"/>
      <c r="K720" s="408"/>
      <c r="L720" s="731"/>
      <c r="M720" s="732"/>
      <c r="N720" s="931"/>
      <c r="O720" s="923"/>
      <c r="P720" s="923"/>
      <c r="Q720" s="641"/>
      <c r="R720" s="537"/>
      <c r="S720" s="537"/>
      <c r="T720" s="537"/>
      <c r="U720" s="537"/>
      <c r="V720" s="537"/>
      <c r="W720" s="531"/>
      <c r="X720" s="141"/>
      <c r="Y720" s="141"/>
      <c r="Z720" s="552"/>
      <c r="AA720" s="552"/>
      <c r="AB720" s="531"/>
      <c r="AC720" s="593"/>
      <c r="AD720" s="923"/>
      <c r="AE720" s="846"/>
      <c r="AF720" s="931"/>
      <c r="AG720" s="923"/>
      <c r="AH720" s="923"/>
      <c r="AI720" s="641"/>
      <c r="AJ720" s="537"/>
      <c r="AK720" s="537"/>
      <c r="AL720" s="537"/>
      <c r="AM720" s="537"/>
      <c r="AN720" s="537"/>
      <c r="AO720" s="531"/>
      <c r="AP720" s="141"/>
      <c r="AQ720" s="141"/>
      <c r="AR720" s="552"/>
      <c r="AS720" s="552"/>
      <c r="AT720" s="531"/>
      <c r="AU720" s="593"/>
      <c r="AV720" s="923"/>
      <c r="AW720" s="846"/>
      <c r="AX720" s="115"/>
      <c r="AY720" s="5"/>
      <c r="AZ720" s="5"/>
      <c r="BA720" s="335"/>
      <c r="BC720" s="5"/>
      <c r="BD720" s="5"/>
      <c r="BE720" s="335"/>
      <c r="BG720" s="826"/>
      <c r="BH720" s="607"/>
    </row>
    <row r="721" spans="1:66" s="4" customFormat="1" ht="35.1" customHeight="1" x14ac:dyDescent="0.25">
      <c r="A721" s="222" t="s">
        <v>39</v>
      </c>
      <c r="B721" s="30">
        <v>10</v>
      </c>
      <c r="C721" s="116" t="s">
        <v>149</v>
      </c>
      <c r="D721" s="620">
        <v>1000</v>
      </c>
      <c r="E721" s="32"/>
      <c r="F721" s="116">
        <v>19</v>
      </c>
      <c r="G721" s="700" t="s">
        <v>5613</v>
      </c>
      <c r="H721" s="878" t="str">
        <f t="shared" si="1063"/>
        <v>122</v>
      </c>
      <c r="I721" s="397">
        <v>81211000</v>
      </c>
      <c r="J721" s="380" t="s">
        <v>4471</v>
      </c>
      <c r="K721" s="494" t="s">
        <v>5703</v>
      </c>
      <c r="L721" s="726">
        <v>0</v>
      </c>
      <c r="M721" s="727">
        <v>0</v>
      </c>
      <c r="N721" s="931"/>
      <c r="O721" s="530">
        <f t="shared" ref="O721:O725" si="1162">IF(N721&gt;L721,"0 ",N721-L721)</f>
        <v>0</v>
      </c>
      <c r="P721" s="530">
        <f t="shared" ref="P721:P725" si="1163">IF(N721&lt;L721,"0 ",N721-L721)</f>
        <v>0</v>
      </c>
      <c r="Q721" s="646"/>
      <c r="R721" s="536"/>
      <c r="S721" s="536"/>
      <c r="T721" s="536"/>
      <c r="U721" s="536"/>
      <c r="V721" s="536"/>
      <c r="W721" s="683" t="str">
        <f t="shared" ref="W721:W725" si="1164">IF(SUM(Q721:V721)=X721,"OK",SUM(Q721:V721)-X721)</f>
        <v>OK</v>
      </c>
      <c r="X721" s="141"/>
      <c r="Y721" s="141"/>
      <c r="Z721" s="552"/>
      <c r="AA721" s="552"/>
      <c r="AB721" s="683" t="str">
        <f t="shared" ref="AB721:AB725" si="1165">IF(SUM(Z721:AA721)=AC721,"OK",SUM(Z721:AA721)-AC721)</f>
        <v>OK</v>
      </c>
      <c r="AC721" s="593"/>
      <c r="AD721" s="530">
        <f t="shared" ref="AD721:AD725" si="1166">X721+Y721+AC721</f>
        <v>0</v>
      </c>
      <c r="AE721" s="842">
        <f t="shared" ref="AE721:AE725" si="1167">N721+AD721</f>
        <v>0</v>
      </c>
      <c r="AF721" s="931"/>
      <c r="AG721" s="530">
        <f t="shared" ref="AG721:AG725" si="1168">IF(AF721&gt;M721,"0 ",AF721-M721)</f>
        <v>0</v>
      </c>
      <c r="AH721" s="530">
        <f t="shared" ref="AH721:AH725" si="1169">IF(AF721&lt;M721,"0 ",AF721-M721)</f>
        <v>0</v>
      </c>
      <c r="AI721" s="641"/>
      <c r="AJ721" s="537"/>
      <c r="AK721" s="537"/>
      <c r="AL721" s="537"/>
      <c r="AM721" s="537"/>
      <c r="AN721" s="537"/>
      <c r="AO721" s="683" t="str">
        <f t="shared" ref="AO721:AO725" si="1170">IF(SUM(AI721:AN721)=AP721,"OK",SUM(AI721:AN721)-AP721)</f>
        <v>OK</v>
      </c>
      <c r="AP721" s="141"/>
      <c r="AQ721" s="141"/>
      <c r="AR721" s="552"/>
      <c r="AS721" s="552"/>
      <c r="AT721" s="683" t="str">
        <f t="shared" ref="AT721:AT725" si="1171">IF(SUM(AR721:AS721)=AU721,"OK",SUM(AR721:AS721)-AU721)</f>
        <v>OK</v>
      </c>
      <c r="AU721" s="593"/>
      <c r="AV721" s="530">
        <f t="shared" ref="AV721:AV725" si="1172">AP721+AQ721+AU721</f>
        <v>0</v>
      </c>
      <c r="AW721" s="842">
        <f t="shared" ref="AW721:AW725" si="1173">AF721+AV721</f>
        <v>0</v>
      </c>
      <c r="AX721" s="115">
        <f>L721</f>
        <v>0</v>
      </c>
      <c r="AY721" s="5">
        <f>AE721</f>
        <v>0</v>
      </c>
      <c r="AZ721" s="7">
        <f>AY721-AX721</f>
        <v>0</v>
      </c>
      <c r="BA721" s="335" t="e">
        <f>AZ721/AX721</f>
        <v>#DIV/0!</v>
      </c>
      <c r="BB721" s="23">
        <f>M721</f>
        <v>0</v>
      </c>
      <c r="BC721" s="5">
        <f>AW721</f>
        <v>0</v>
      </c>
      <c r="BD721" s="7">
        <f>BC721-BB721</f>
        <v>0</v>
      </c>
      <c r="BE721" s="335" t="e">
        <f>BD721/BB721</f>
        <v>#DIV/0!</v>
      </c>
      <c r="BF721" s="41"/>
      <c r="BG721" s="826" t="str">
        <f>RIGHT(LEFT(I721,3),2)&amp;"."&amp;RIGHT(LEFT(I721,5),2)</f>
        <v>12.11</v>
      </c>
      <c r="BH721" s="607" t="b">
        <f>COUNTIF('Codes SEC'!$B$2:$B$250,Ministres!BG721)&gt;0</f>
        <v>1</v>
      </c>
      <c r="BI721" s="41"/>
      <c r="BJ721" s="41"/>
      <c r="BK721" s="41"/>
      <c r="BL721" s="41"/>
      <c r="BM721" s="41"/>
      <c r="BN721" s="41"/>
    </row>
    <row r="722" spans="1:66" ht="35.1" customHeight="1" x14ac:dyDescent="0.25">
      <c r="A722" s="222" t="s">
        <v>39</v>
      </c>
      <c r="B722" s="112" t="s">
        <v>5018</v>
      </c>
      <c r="C722" s="116" t="s">
        <v>196</v>
      </c>
      <c r="D722" s="620">
        <v>1000</v>
      </c>
      <c r="E722" s="278"/>
      <c r="F722" s="116">
        <v>19</v>
      </c>
      <c r="G722" s="700" t="s">
        <v>5613</v>
      </c>
      <c r="H722" s="888" t="str">
        <f t="shared" si="1063"/>
        <v>122</v>
      </c>
      <c r="I722" s="580">
        <v>83441000</v>
      </c>
      <c r="J722" s="689" t="s">
        <v>5879</v>
      </c>
      <c r="K722" s="411" t="s">
        <v>5880</v>
      </c>
      <c r="L722" s="733">
        <v>0</v>
      </c>
      <c r="M722" s="734">
        <v>0</v>
      </c>
      <c r="N722" s="931"/>
      <c r="O722" s="530">
        <f t="shared" si="1162"/>
        <v>0</v>
      </c>
      <c r="P722" s="530">
        <f t="shared" si="1163"/>
        <v>0</v>
      </c>
      <c r="Q722" s="646"/>
      <c r="R722" s="536"/>
      <c r="S722" s="536"/>
      <c r="T722" s="536"/>
      <c r="U722" s="536"/>
      <c r="V722" s="536"/>
      <c r="W722" s="683" t="str">
        <f t="shared" si="1164"/>
        <v>OK</v>
      </c>
      <c r="X722" s="141"/>
      <c r="Y722" s="141"/>
      <c r="Z722" s="552"/>
      <c r="AA722" s="552"/>
      <c r="AB722" s="683" t="str">
        <f t="shared" si="1165"/>
        <v>OK</v>
      </c>
      <c r="AC722" s="593"/>
      <c r="AD722" s="530">
        <f t="shared" si="1166"/>
        <v>0</v>
      </c>
      <c r="AE722" s="842">
        <f t="shared" si="1167"/>
        <v>0</v>
      </c>
      <c r="AF722" s="931"/>
      <c r="AG722" s="530">
        <f t="shared" si="1168"/>
        <v>0</v>
      </c>
      <c r="AH722" s="530">
        <f t="shared" si="1169"/>
        <v>0</v>
      </c>
      <c r="AI722" s="641"/>
      <c r="AJ722" s="537"/>
      <c r="AK722" s="537"/>
      <c r="AL722" s="537"/>
      <c r="AM722" s="537"/>
      <c r="AN722" s="537"/>
      <c r="AO722" s="683" t="str">
        <f t="shared" si="1170"/>
        <v>OK</v>
      </c>
      <c r="AP722" s="141"/>
      <c r="AQ722" s="141"/>
      <c r="AR722" s="552"/>
      <c r="AS722" s="552"/>
      <c r="AT722" s="683" t="str">
        <f t="shared" si="1171"/>
        <v>OK</v>
      </c>
      <c r="AU722" s="593"/>
      <c r="AV722" s="530">
        <f t="shared" si="1172"/>
        <v>0</v>
      </c>
      <c r="AW722" s="842">
        <f t="shared" si="1173"/>
        <v>0</v>
      </c>
      <c r="AX722" s="115">
        <f>L722</f>
        <v>0</v>
      </c>
      <c r="AY722" s="5">
        <f>AE722</f>
        <v>0</v>
      </c>
      <c r="AZ722" s="7">
        <f>AY722-AX722</f>
        <v>0</v>
      </c>
      <c r="BA722" s="335" t="e">
        <f>AZ722/AX722</f>
        <v>#DIV/0!</v>
      </c>
      <c r="BB722" s="23">
        <f>M722</f>
        <v>0</v>
      </c>
      <c r="BC722" s="5">
        <f>AW722</f>
        <v>0</v>
      </c>
      <c r="BD722" s="7">
        <f>BC722-BB722</f>
        <v>0</v>
      </c>
      <c r="BE722" s="335" t="e">
        <f>BD722/BB722</f>
        <v>#DIV/0!</v>
      </c>
      <c r="BG722" s="826" t="str">
        <f>RIGHT(LEFT(I722,3),2)&amp;"."&amp;RIGHT(LEFT(I722,5),2)</f>
        <v>34.41</v>
      </c>
      <c r="BH722" s="607" t="b">
        <f>COUNTIF('Codes SEC'!$B$2:$B$250,Ministres!BG722)&gt;0</f>
        <v>1</v>
      </c>
    </row>
    <row r="723" spans="1:66" ht="35.1" customHeight="1" x14ac:dyDescent="0.25">
      <c r="A723" s="222" t="s">
        <v>39</v>
      </c>
      <c r="B723" s="112">
        <v>10</v>
      </c>
      <c r="C723" s="116" t="s">
        <v>149</v>
      </c>
      <c r="D723" s="620">
        <v>1000</v>
      </c>
      <c r="E723" s="278"/>
      <c r="F723" s="116">
        <v>19</v>
      </c>
      <c r="G723" s="700" t="s">
        <v>5613</v>
      </c>
      <c r="H723" s="878" t="str">
        <f t="shared" si="1063"/>
        <v>122</v>
      </c>
      <c r="I723" s="585">
        <v>84140000</v>
      </c>
      <c r="J723" s="380" t="s">
        <v>4168</v>
      </c>
      <c r="K723" s="510" t="s">
        <v>5704</v>
      </c>
      <c r="L723" s="735">
        <v>0</v>
      </c>
      <c r="M723" s="736">
        <v>0</v>
      </c>
      <c r="N723" s="931"/>
      <c r="O723" s="530">
        <f t="shared" si="1162"/>
        <v>0</v>
      </c>
      <c r="P723" s="530">
        <f t="shared" si="1163"/>
        <v>0</v>
      </c>
      <c r="Q723" s="646"/>
      <c r="R723" s="536"/>
      <c r="S723" s="536"/>
      <c r="T723" s="536"/>
      <c r="U723" s="536"/>
      <c r="V723" s="536"/>
      <c r="W723" s="683" t="str">
        <f t="shared" si="1164"/>
        <v>OK</v>
      </c>
      <c r="X723" s="141"/>
      <c r="Y723" s="141"/>
      <c r="Z723" s="552"/>
      <c r="AA723" s="552"/>
      <c r="AB723" s="683" t="str">
        <f t="shared" si="1165"/>
        <v>OK</v>
      </c>
      <c r="AC723" s="593"/>
      <c r="AD723" s="530">
        <f t="shared" si="1166"/>
        <v>0</v>
      </c>
      <c r="AE723" s="842">
        <f t="shared" si="1167"/>
        <v>0</v>
      </c>
      <c r="AF723" s="931"/>
      <c r="AG723" s="530">
        <f t="shared" si="1168"/>
        <v>0</v>
      </c>
      <c r="AH723" s="530">
        <f t="shared" si="1169"/>
        <v>0</v>
      </c>
      <c r="AI723" s="641"/>
      <c r="AJ723" s="537"/>
      <c r="AK723" s="537"/>
      <c r="AL723" s="537"/>
      <c r="AM723" s="537"/>
      <c r="AN723" s="537"/>
      <c r="AO723" s="683" t="str">
        <f t="shared" si="1170"/>
        <v>OK</v>
      </c>
      <c r="AP723" s="141"/>
      <c r="AQ723" s="141"/>
      <c r="AR723" s="552"/>
      <c r="AS723" s="552"/>
      <c r="AT723" s="683" t="str">
        <f t="shared" si="1171"/>
        <v>OK</v>
      </c>
      <c r="AU723" s="593"/>
      <c r="AV723" s="530">
        <f t="shared" si="1172"/>
        <v>0</v>
      </c>
      <c r="AW723" s="842">
        <f t="shared" si="1173"/>
        <v>0</v>
      </c>
      <c r="AX723" s="115">
        <f>L723</f>
        <v>0</v>
      </c>
      <c r="AY723" s="5">
        <f>AE723</f>
        <v>0</v>
      </c>
      <c r="AZ723" s="7">
        <f>AY723-AX723</f>
        <v>0</v>
      </c>
      <c r="BA723" s="335" t="e">
        <f>AZ723/AX723</f>
        <v>#DIV/0!</v>
      </c>
      <c r="BB723" s="23">
        <f>M723</f>
        <v>0</v>
      </c>
      <c r="BC723" s="5">
        <f>AW723</f>
        <v>0</v>
      </c>
      <c r="BD723" s="7">
        <f>BC723-BB723</f>
        <v>0</v>
      </c>
      <c r="BE723" s="335" t="e">
        <f>BD723/BB723</f>
        <v>#DIV/0!</v>
      </c>
      <c r="BG723" s="826" t="str">
        <f>RIGHT(LEFT(I723,3),2)&amp;"."&amp;RIGHT(LEFT(I723,5),2)</f>
        <v>41.40</v>
      </c>
      <c r="BH723" s="607" t="b">
        <f>COUNTIF('Codes SEC'!$B$2:$B$250,Ministres!BG723)&gt;0</f>
        <v>1</v>
      </c>
    </row>
    <row r="724" spans="1:66" s="203" customFormat="1" ht="35.1" customHeight="1" x14ac:dyDescent="0.25">
      <c r="A724" s="21" t="s">
        <v>39</v>
      </c>
      <c r="B724" s="112" t="s">
        <v>5018</v>
      </c>
      <c r="C724" s="116" t="s">
        <v>149</v>
      </c>
      <c r="D724" s="620">
        <v>1000</v>
      </c>
      <c r="E724" s="278"/>
      <c r="F724" s="116">
        <v>19</v>
      </c>
      <c r="G724" s="700" t="s">
        <v>5613</v>
      </c>
      <c r="H724" s="878" t="str">
        <f t="shared" si="1063"/>
        <v>122</v>
      </c>
      <c r="I724" s="397">
        <v>84140000</v>
      </c>
      <c r="J724" s="380" t="s">
        <v>4918</v>
      </c>
      <c r="K724" s="408" t="s">
        <v>5705</v>
      </c>
      <c r="L724" s="733">
        <v>0</v>
      </c>
      <c r="M724" s="734">
        <v>0</v>
      </c>
      <c r="N724" s="931"/>
      <c r="O724" s="530">
        <f t="shared" si="1162"/>
        <v>0</v>
      </c>
      <c r="P724" s="530">
        <f t="shared" si="1163"/>
        <v>0</v>
      </c>
      <c r="Q724" s="646"/>
      <c r="R724" s="536"/>
      <c r="S724" s="536"/>
      <c r="T724" s="536"/>
      <c r="U724" s="536"/>
      <c r="V724" s="536"/>
      <c r="W724" s="683" t="str">
        <f>IF(SUM(Q724:V724)=X724,"OK",SUM(Q724:V724)-X724)</f>
        <v>OK</v>
      </c>
      <c r="X724" s="141"/>
      <c r="Y724" s="141"/>
      <c r="Z724" s="552"/>
      <c r="AA724" s="552"/>
      <c r="AB724" s="683" t="str">
        <f>IF(SUM(Z724:AA724)=AC724,"OK",SUM(Z724:AA724)-AC724)</f>
        <v>OK</v>
      </c>
      <c r="AC724" s="593"/>
      <c r="AD724" s="530">
        <f t="shared" si="1166"/>
        <v>0</v>
      </c>
      <c r="AE724" s="842">
        <f t="shared" si="1167"/>
        <v>0</v>
      </c>
      <c r="AF724" s="931"/>
      <c r="AG724" s="530">
        <f t="shared" si="1168"/>
        <v>0</v>
      </c>
      <c r="AH724" s="530">
        <f t="shared" si="1169"/>
        <v>0</v>
      </c>
      <c r="AI724" s="641"/>
      <c r="AJ724" s="537"/>
      <c r="AK724" s="537"/>
      <c r="AL724" s="537"/>
      <c r="AM724" s="537"/>
      <c r="AN724" s="537"/>
      <c r="AO724" s="683" t="str">
        <f>IF(SUM(AI724:AN724)=AP724,"OK",SUM(AI724:AN724)-AP724)</f>
        <v>OK</v>
      </c>
      <c r="AP724" s="141"/>
      <c r="AQ724" s="141"/>
      <c r="AR724" s="552"/>
      <c r="AS724" s="552"/>
      <c r="AT724" s="683" t="str">
        <f>IF(SUM(AR724:AS724)=AU724,"OK",SUM(AR724:AS724)-AU724)</f>
        <v>OK</v>
      </c>
      <c r="AU724" s="593"/>
      <c r="AV724" s="530">
        <f t="shared" si="1172"/>
        <v>0</v>
      </c>
      <c r="AW724" s="842">
        <f t="shared" si="1173"/>
        <v>0</v>
      </c>
      <c r="AX724" s="115">
        <f>L724</f>
        <v>0</v>
      </c>
      <c r="AY724" s="5">
        <f>AE724</f>
        <v>0</v>
      </c>
      <c r="AZ724" s="7">
        <f>AY724-AX724</f>
        <v>0</v>
      </c>
      <c r="BA724" s="335" t="e">
        <f>AZ724/AX724</f>
        <v>#DIV/0!</v>
      </c>
      <c r="BB724" s="23">
        <f>M724</f>
        <v>0</v>
      </c>
      <c r="BC724" s="5">
        <f>AW724</f>
        <v>0</v>
      </c>
      <c r="BD724" s="7">
        <f>BC724-BB724</f>
        <v>0</v>
      </c>
      <c r="BE724" s="335" t="e">
        <f>BD724/BB724</f>
        <v>#DIV/0!</v>
      </c>
      <c r="BF724" s="667"/>
      <c r="BG724" s="826" t="str">
        <f>RIGHT(LEFT(I724,3),2)&amp;"."&amp;RIGHT(LEFT(I724,5),2)</f>
        <v>41.40</v>
      </c>
      <c r="BH724" s="668" t="b">
        <f>COUNTIF('Codes SEC'!$B$2:$B$250,Ministres!BG724)&gt;0</f>
        <v>1</v>
      </c>
      <c r="BI724" s="667"/>
      <c r="BJ724" s="667"/>
      <c r="BK724" s="667"/>
      <c r="BL724" s="667"/>
      <c r="BM724" s="667"/>
      <c r="BN724" s="667"/>
    </row>
    <row r="725" spans="1:66" ht="35.1" customHeight="1" x14ac:dyDescent="0.25">
      <c r="A725" s="222" t="s">
        <v>39</v>
      </c>
      <c r="B725" s="112" t="s">
        <v>5018</v>
      </c>
      <c r="C725" s="116" t="s">
        <v>149</v>
      </c>
      <c r="D725" s="620">
        <v>1000</v>
      </c>
      <c r="E725" s="278"/>
      <c r="F725" s="116">
        <v>20</v>
      </c>
      <c r="G725" s="700" t="s">
        <v>5613</v>
      </c>
      <c r="H725" s="888" t="str">
        <f t="shared" si="1063"/>
        <v>122</v>
      </c>
      <c r="I725" s="580">
        <v>84140000</v>
      </c>
      <c r="J725" s="689" t="s">
        <v>6011</v>
      </c>
      <c r="K725" s="411" t="s">
        <v>6012</v>
      </c>
      <c r="L725" s="733">
        <v>0</v>
      </c>
      <c r="M725" s="734">
        <v>0</v>
      </c>
      <c r="N725" s="931"/>
      <c r="O725" s="530">
        <f t="shared" si="1162"/>
        <v>0</v>
      </c>
      <c r="P725" s="530">
        <f t="shared" si="1163"/>
        <v>0</v>
      </c>
      <c r="Q725" s="646"/>
      <c r="R725" s="536"/>
      <c r="S725" s="536"/>
      <c r="T725" s="536"/>
      <c r="U725" s="536"/>
      <c r="V725" s="536"/>
      <c r="W725" s="683" t="str">
        <f t="shared" si="1164"/>
        <v>OK</v>
      </c>
      <c r="X725" s="141"/>
      <c r="Y725" s="141"/>
      <c r="Z725" s="552"/>
      <c r="AA725" s="552"/>
      <c r="AB725" s="683" t="str">
        <f t="shared" si="1165"/>
        <v>OK</v>
      </c>
      <c r="AC725" s="593"/>
      <c r="AD725" s="530">
        <f t="shared" si="1166"/>
        <v>0</v>
      </c>
      <c r="AE725" s="842">
        <f t="shared" si="1167"/>
        <v>0</v>
      </c>
      <c r="AF725" s="931"/>
      <c r="AG725" s="530">
        <f t="shared" si="1168"/>
        <v>0</v>
      </c>
      <c r="AH725" s="530">
        <f t="shared" si="1169"/>
        <v>0</v>
      </c>
      <c r="AI725" s="641"/>
      <c r="AJ725" s="537"/>
      <c r="AK725" s="537"/>
      <c r="AL725" s="537"/>
      <c r="AM725" s="537"/>
      <c r="AN725" s="537"/>
      <c r="AO725" s="683" t="str">
        <f t="shared" si="1170"/>
        <v>OK</v>
      </c>
      <c r="AP725" s="141"/>
      <c r="AQ725" s="141"/>
      <c r="AR725" s="552"/>
      <c r="AS725" s="552"/>
      <c r="AT725" s="683" t="str">
        <f t="shared" si="1171"/>
        <v>OK</v>
      </c>
      <c r="AU725" s="593"/>
      <c r="AV725" s="530">
        <f t="shared" si="1172"/>
        <v>0</v>
      </c>
      <c r="AW725" s="842">
        <f t="shared" si="1173"/>
        <v>0</v>
      </c>
      <c r="AX725" s="115">
        <f>L725</f>
        <v>0</v>
      </c>
      <c r="AY725" s="5">
        <f>AE725</f>
        <v>0</v>
      </c>
      <c r="AZ725" s="7">
        <f>AY725-AX725</f>
        <v>0</v>
      </c>
      <c r="BA725" s="335" t="e">
        <f>AZ725/AX725</f>
        <v>#DIV/0!</v>
      </c>
      <c r="BB725" s="23">
        <f>M725</f>
        <v>0</v>
      </c>
      <c r="BC725" s="5">
        <f>AW725</f>
        <v>0</v>
      </c>
      <c r="BD725" s="7">
        <f>BC725-BB725</f>
        <v>0</v>
      </c>
      <c r="BE725" s="335" t="e">
        <f>BD725/BB725</f>
        <v>#DIV/0!</v>
      </c>
      <c r="BG725" s="826" t="str">
        <f>RIGHT(LEFT(I725,3),2)&amp;"."&amp;RIGHT(LEFT(I725,5),2)</f>
        <v>41.40</v>
      </c>
      <c r="BH725" s="607" t="b">
        <f>COUNTIF('Codes SEC'!$B$2:$B$250,Ministres!BG725)&gt;0</f>
        <v>1</v>
      </c>
    </row>
    <row r="726" spans="1:66" ht="12.75" customHeight="1" x14ac:dyDescent="0.25">
      <c r="A726" s="225"/>
      <c r="B726" s="206"/>
      <c r="C726" s="253"/>
      <c r="D726" s="621"/>
      <c r="E726" s="275"/>
      <c r="F726" s="269"/>
      <c r="G726" s="695"/>
      <c r="H726" s="886"/>
      <c r="I726" s="403"/>
      <c r="J726" s="381"/>
      <c r="K726" s="514" t="s">
        <v>95</v>
      </c>
      <c r="L726" s="313">
        <f t="shared" ref="L726:V726" si="1174">L723+L721+L724+L722+L725</f>
        <v>0</v>
      </c>
      <c r="M726" s="744">
        <f t="shared" si="1174"/>
        <v>0</v>
      </c>
      <c r="N726" s="930">
        <f t="shared" si="1174"/>
        <v>0</v>
      </c>
      <c r="O726" s="790">
        <f t="shared" si="1174"/>
        <v>0</v>
      </c>
      <c r="P726" s="790">
        <f t="shared" si="1174"/>
        <v>0</v>
      </c>
      <c r="Q726" s="787">
        <f t="shared" si="1174"/>
        <v>0</v>
      </c>
      <c r="R726" s="648">
        <f t="shared" si="1174"/>
        <v>0</v>
      </c>
      <c r="S726" s="648">
        <f t="shared" si="1174"/>
        <v>0</v>
      </c>
      <c r="T726" s="648">
        <f t="shared" si="1174"/>
        <v>0</v>
      </c>
      <c r="U726" s="648">
        <f t="shared" si="1174"/>
        <v>0</v>
      </c>
      <c r="V726" s="648">
        <f t="shared" si="1174"/>
        <v>0</v>
      </c>
      <c r="W726" s="790"/>
      <c r="X726" s="649">
        <f>X723+X721+X724+X722+X725</f>
        <v>0</v>
      </c>
      <c r="Y726" s="649">
        <f>Y723+Y721+Y724+Y722+Y725</f>
        <v>0</v>
      </c>
      <c r="Z726" s="648">
        <f>Z723+Z721+Z724+Z722+Z725</f>
        <v>0</v>
      </c>
      <c r="AA726" s="648">
        <f>AA723+AA721+AA724+AA722+AA725</f>
        <v>0</v>
      </c>
      <c r="AB726" s="790"/>
      <c r="AC726" s="649">
        <f t="shared" ref="AC726:AN726" si="1175">AC723+AC721+AC724+AC722+AC725</f>
        <v>0</v>
      </c>
      <c r="AD726" s="790">
        <f>AD723+AD721+AD724+AD722+AD725</f>
        <v>0</v>
      </c>
      <c r="AE726" s="843">
        <f>AE723+AE721+AE724+AE722+AE725</f>
        <v>0</v>
      </c>
      <c r="AF726" s="930">
        <f t="shared" si="1175"/>
        <v>0</v>
      </c>
      <c r="AG726" s="790">
        <f t="shared" si="1175"/>
        <v>0</v>
      </c>
      <c r="AH726" s="790">
        <f t="shared" si="1175"/>
        <v>0</v>
      </c>
      <c r="AI726" s="787">
        <f t="shared" si="1175"/>
        <v>0</v>
      </c>
      <c r="AJ726" s="648">
        <f t="shared" si="1175"/>
        <v>0</v>
      </c>
      <c r="AK726" s="648">
        <f t="shared" si="1175"/>
        <v>0</v>
      </c>
      <c r="AL726" s="648">
        <f t="shared" si="1175"/>
        <v>0</v>
      </c>
      <c r="AM726" s="648">
        <f t="shared" si="1175"/>
        <v>0</v>
      </c>
      <c r="AN726" s="648">
        <f t="shared" si="1175"/>
        <v>0</v>
      </c>
      <c r="AO726" s="790"/>
      <c r="AP726" s="649">
        <f>AP723+AP721+AP724+AP722+AP725</f>
        <v>0</v>
      </c>
      <c r="AQ726" s="649">
        <f>AQ723+AQ721+AQ724+AQ722+AQ725</f>
        <v>0</v>
      </c>
      <c r="AR726" s="648">
        <f>AR723+AR721+AR724+AR722+AR725</f>
        <v>0</v>
      </c>
      <c r="AS726" s="648">
        <f>AS723+AS721+AS724+AS722+AS725</f>
        <v>0</v>
      </c>
      <c r="AT726" s="790"/>
      <c r="AU726" s="649">
        <f t="shared" ref="AU726:BE726" si="1176">AU723+AU721+AU724+AU722+AU725</f>
        <v>0</v>
      </c>
      <c r="AV726" s="790">
        <f t="shared" si="1176"/>
        <v>0</v>
      </c>
      <c r="AW726" s="843">
        <f t="shared" si="1176"/>
        <v>0</v>
      </c>
      <c r="AX726" s="336">
        <f t="shared" si="1176"/>
        <v>0</v>
      </c>
      <c r="AY726" s="337">
        <f t="shared" si="1176"/>
        <v>0</v>
      </c>
      <c r="AZ726" s="338">
        <f t="shared" si="1176"/>
        <v>0</v>
      </c>
      <c r="BA726" s="339" t="e">
        <f t="shared" si="1176"/>
        <v>#DIV/0!</v>
      </c>
      <c r="BB726" s="322">
        <f t="shared" si="1176"/>
        <v>0</v>
      </c>
      <c r="BC726" s="337">
        <f t="shared" si="1176"/>
        <v>0</v>
      </c>
      <c r="BD726" s="338">
        <f t="shared" si="1176"/>
        <v>0</v>
      </c>
      <c r="BE726" s="339" t="e">
        <f t="shared" si="1176"/>
        <v>#DIV/0!</v>
      </c>
      <c r="BG726" s="826"/>
      <c r="BH726" s="607"/>
    </row>
    <row r="727" spans="1:66" ht="12.75" customHeight="1" x14ac:dyDescent="0.25">
      <c r="A727" s="222"/>
      <c r="C727" s="116"/>
      <c r="D727" s="620"/>
      <c r="F727" s="117"/>
      <c r="G727" s="694"/>
      <c r="H727" s="878"/>
      <c r="I727" s="397"/>
      <c r="J727" s="380"/>
      <c r="K727" s="409"/>
      <c r="L727" s="731"/>
      <c r="M727" s="732"/>
      <c r="N727" s="931"/>
      <c r="O727" s="923"/>
      <c r="P727" s="923"/>
      <c r="Q727" s="641"/>
      <c r="R727" s="537"/>
      <c r="S727" s="537"/>
      <c r="T727" s="537"/>
      <c r="U727" s="537"/>
      <c r="V727" s="537"/>
      <c r="W727" s="531"/>
      <c r="X727" s="141"/>
      <c r="Y727" s="141"/>
      <c r="Z727" s="552"/>
      <c r="AA727" s="552"/>
      <c r="AB727" s="531"/>
      <c r="AC727" s="593"/>
      <c r="AD727" s="923"/>
      <c r="AE727" s="846"/>
      <c r="AF727" s="931"/>
      <c r="AG727" s="923"/>
      <c r="AH727" s="923"/>
      <c r="AI727" s="641"/>
      <c r="AJ727" s="537"/>
      <c r="AK727" s="537"/>
      <c r="AL727" s="537"/>
      <c r="AM727" s="537"/>
      <c r="AN727" s="537"/>
      <c r="AO727" s="531"/>
      <c r="AP727" s="141"/>
      <c r="AQ727" s="141"/>
      <c r="AR727" s="552"/>
      <c r="AS727" s="552"/>
      <c r="AT727" s="531"/>
      <c r="AU727" s="593"/>
      <c r="AV727" s="923"/>
      <c r="AW727" s="846"/>
      <c r="AX727" s="115"/>
      <c r="AY727" s="5"/>
      <c r="AZ727" s="5"/>
      <c r="BA727" s="335"/>
      <c r="BC727" s="5"/>
      <c r="BD727" s="5"/>
      <c r="BE727" s="335"/>
      <c r="BG727" s="826"/>
      <c r="BH727" s="607"/>
    </row>
    <row r="728" spans="1:66" ht="12.75" customHeight="1" x14ac:dyDescent="0.25">
      <c r="A728" s="222"/>
      <c r="C728" s="116"/>
      <c r="D728" s="620"/>
      <c r="F728" s="117"/>
      <c r="G728" s="694"/>
      <c r="H728" s="878"/>
      <c r="I728" s="397"/>
      <c r="J728" s="380"/>
      <c r="K728" s="410" t="s">
        <v>58</v>
      </c>
      <c r="L728" s="731"/>
      <c r="M728" s="732"/>
      <c r="N728" s="931"/>
      <c r="O728" s="923"/>
      <c r="P728" s="923"/>
      <c r="Q728" s="641"/>
      <c r="R728" s="537"/>
      <c r="S728" s="537"/>
      <c r="T728" s="537"/>
      <c r="U728" s="537"/>
      <c r="V728" s="537"/>
      <c r="W728" s="531"/>
      <c r="X728" s="141"/>
      <c r="Y728" s="141"/>
      <c r="Z728" s="552"/>
      <c r="AA728" s="552"/>
      <c r="AB728" s="531"/>
      <c r="AC728" s="593"/>
      <c r="AD728" s="923"/>
      <c r="AE728" s="846"/>
      <c r="AF728" s="931"/>
      <c r="AG728" s="923"/>
      <c r="AH728" s="923"/>
      <c r="AI728" s="641"/>
      <c r="AJ728" s="537"/>
      <c r="AK728" s="537"/>
      <c r="AL728" s="537"/>
      <c r="AM728" s="537"/>
      <c r="AN728" s="537"/>
      <c r="AO728" s="531"/>
      <c r="AP728" s="141"/>
      <c r="AQ728" s="141"/>
      <c r="AR728" s="552"/>
      <c r="AS728" s="552"/>
      <c r="AT728" s="531"/>
      <c r="AU728" s="593"/>
      <c r="AV728" s="923"/>
      <c r="AW728" s="846"/>
      <c r="AX728" s="115"/>
      <c r="AY728" s="5"/>
      <c r="AZ728" s="5"/>
      <c r="BA728" s="335"/>
      <c r="BC728" s="5"/>
      <c r="BD728" s="5"/>
      <c r="BE728" s="335"/>
      <c r="BG728" s="826"/>
      <c r="BH728" s="607"/>
    </row>
    <row r="729" spans="1:66" ht="12.75" customHeight="1" x14ac:dyDescent="0.25">
      <c r="A729" s="222"/>
      <c r="C729" s="116"/>
      <c r="D729" s="620"/>
      <c r="F729" s="117"/>
      <c r="G729" s="694"/>
      <c r="H729" s="878"/>
      <c r="I729" s="397"/>
      <c r="J729" s="380"/>
      <c r="K729" s="408"/>
      <c r="L729" s="731"/>
      <c r="M729" s="732"/>
      <c r="N729" s="931"/>
      <c r="O729" s="923"/>
      <c r="P729" s="923"/>
      <c r="Q729" s="641"/>
      <c r="R729" s="537"/>
      <c r="S729" s="537"/>
      <c r="T729" s="537"/>
      <c r="U729" s="537"/>
      <c r="V729" s="537"/>
      <c r="W729" s="531"/>
      <c r="X729" s="141"/>
      <c r="Y729" s="141"/>
      <c r="Z729" s="552"/>
      <c r="AA729" s="552"/>
      <c r="AB729" s="531"/>
      <c r="AC729" s="593"/>
      <c r="AD729" s="923"/>
      <c r="AE729" s="846"/>
      <c r="AF729" s="931"/>
      <c r="AG729" s="923"/>
      <c r="AH729" s="923"/>
      <c r="AI729" s="641"/>
      <c r="AJ729" s="537"/>
      <c r="AK729" s="537"/>
      <c r="AL729" s="537"/>
      <c r="AM729" s="537"/>
      <c r="AN729" s="537"/>
      <c r="AO729" s="531"/>
      <c r="AP729" s="141"/>
      <c r="AQ729" s="141"/>
      <c r="AR729" s="552"/>
      <c r="AS729" s="552"/>
      <c r="AT729" s="531"/>
      <c r="AU729" s="593"/>
      <c r="AV729" s="923"/>
      <c r="AW729" s="846"/>
      <c r="AX729" s="115"/>
      <c r="AY729" s="5"/>
      <c r="AZ729" s="5"/>
      <c r="BA729" s="335"/>
      <c r="BC729" s="5"/>
      <c r="BD729" s="5"/>
      <c r="BE729" s="335"/>
      <c r="BG729" s="826"/>
      <c r="BH729" s="607"/>
    </row>
    <row r="730" spans="1:66" ht="35.1" customHeight="1" x14ac:dyDescent="0.25">
      <c r="A730" s="222" t="s">
        <v>39</v>
      </c>
      <c r="B730" s="112" t="s">
        <v>5018</v>
      </c>
      <c r="C730" s="116" t="s">
        <v>149</v>
      </c>
      <c r="D730" s="620">
        <v>1000</v>
      </c>
      <c r="E730" s="278"/>
      <c r="F730" s="116">
        <v>19</v>
      </c>
      <c r="G730" s="700" t="s">
        <v>5613</v>
      </c>
      <c r="H730" s="888" t="str">
        <f t="shared" ref="H730:H789" si="1177">LEFT(J730,3)</f>
        <v>122</v>
      </c>
      <c r="I730" s="580">
        <v>85111000</v>
      </c>
      <c r="J730" s="689" t="s">
        <v>6015</v>
      </c>
      <c r="K730" s="411" t="s">
        <v>6016</v>
      </c>
      <c r="L730" s="733">
        <v>0</v>
      </c>
      <c r="M730" s="734">
        <v>0</v>
      </c>
      <c r="N730" s="931"/>
      <c r="O730" s="530">
        <f t="shared" ref="O730:O753" si="1178">IF(N730&gt;L730,"0 ",N730-L730)</f>
        <v>0</v>
      </c>
      <c r="P730" s="530">
        <f t="shared" ref="P730:P753" si="1179">IF(N730&lt;L730,"0 ",N730-L730)</f>
        <v>0</v>
      </c>
      <c r="Q730" s="646"/>
      <c r="R730" s="536"/>
      <c r="S730" s="536"/>
      <c r="T730" s="536"/>
      <c r="U730" s="536"/>
      <c r="V730" s="536"/>
      <c r="W730" s="683" t="str">
        <f t="shared" ref="W730:W753" si="1180">IF(SUM(Q730:V730)=X730,"OK",SUM(Q730:V730)-X730)</f>
        <v>OK</v>
      </c>
      <c r="X730" s="141"/>
      <c r="Y730" s="141"/>
      <c r="Z730" s="552"/>
      <c r="AA730" s="552"/>
      <c r="AB730" s="683" t="str">
        <f t="shared" ref="AB730:AB753" si="1181">IF(SUM(Z730:AA730)=AC730,"OK",SUM(Z730:AA730)-AC730)</f>
        <v>OK</v>
      </c>
      <c r="AC730" s="593"/>
      <c r="AD730" s="530">
        <f t="shared" ref="AD730:AD753" si="1182">X730+Y730+AC730</f>
        <v>0</v>
      </c>
      <c r="AE730" s="842">
        <f t="shared" ref="AE730:AE753" si="1183">N730+AD730</f>
        <v>0</v>
      </c>
      <c r="AF730" s="931"/>
      <c r="AG730" s="530">
        <f t="shared" ref="AG730:AG753" si="1184">IF(AF730&gt;M730,"0 ",AF730-M730)</f>
        <v>0</v>
      </c>
      <c r="AH730" s="530">
        <f t="shared" ref="AH730:AH753" si="1185">IF(AF730&lt;M730,"0 ",AF730-M730)</f>
        <v>0</v>
      </c>
      <c r="AI730" s="641"/>
      <c r="AJ730" s="537"/>
      <c r="AK730" s="537"/>
      <c r="AL730" s="537"/>
      <c r="AM730" s="537"/>
      <c r="AN730" s="537"/>
      <c r="AO730" s="683" t="str">
        <f t="shared" ref="AO730:AO753" si="1186">IF(SUM(AI730:AN730)=AP730,"OK",SUM(AI730:AN730)-AP730)</f>
        <v>OK</v>
      </c>
      <c r="AP730" s="141"/>
      <c r="AQ730" s="141"/>
      <c r="AR730" s="552"/>
      <c r="AS730" s="552"/>
      <c r="AT730" s="683" t="str">
        <f t="shared" ref="AT730:AT753" si="1187">IF(SUM(AR730:AS730)=AU730,"OK",SUM(AR730:AS730)-AU730)</f>
        <v>OK</v>
      </c>
      <c r="AU730" s="593"/>
      <c r="AV730" s="530">
        <f t="shared" ref="AV730:AV753" si="1188">AP730+AQ730+AU730</f>
        <v>0</v>
      </c>
      <c r="AW730" s="842">
        <f t="shared" ref="AW730:AW753" si="1189">AF730+AV730</f>
        <v>0</v>
      </c>
      <c r="AX730" s="115">
        <f t="shared" ref="AX730:AX753" si="1190">L730</f>
        <v>0</v>
      </c>
      <c r="AY730" s="5">
        <f t="shared" ref="AY730:AY753" si="1191">AE730</f>
        <v>0</v>
      </c>
      <c r="AZ730" s="7">
        <f>AY730-AX730</f>
        <v>0</v>
      </c>
      <c r="BA730" s="335" t="e">
        <f>AZ730/AX730</f>
        <v>#DIV/0!</v>
      </c>
      <c r="BB730" s="23">
        <f t="shared" ref="BB730:BB753" si="1192">M730</f>
        <v>0</v>
      </c>
      <c r="BC730" s="5">
        <f>AW730</f>
        <v>0</v>
      </c>
      <c r="BD730" s="7">
        <f>BC730-BB730</f>
        <v>0</v>
      </c>
      <c r="BE730" s="335" t="e">
        <f>BD730/BB730</f>
        <v>#DIV/0!</v>
      </c>
      <c r="BG730" s="826" t="str">
        <f t="shared" ref="BG730:BG753" si="1193">RIGHT(LEFT(I730,3),2)&amp;"."&amp;RIGHT(LEFT(I730,5),2)</f>
        <v>51.11</v>
      </c>
      <c r="BH730" s="607" t="b">
        <f>COUNTIF('Codes SEC'!$B$2:$B$250,Ministres!BG730)&gt;0</f>
        <v>1</v>
      </c>
    </row>
    <row r="731" spans="1:66" ht="35.1" customHeight="1" x14ac:dyDescent="0.25">
      <c r="A731" s="222" t="s">
        <v>39</v>
      </c>
      <c r="B731" s="583" t="s">
        <v>5018</v>
      </c>
      <c r="C731" s="120" t="s">
        <v>149</v>
      </c>
      <c r="D731" s="622">
        <v>1000</v>
      </c>
      <c r="E731" s="584"/>
      <c r="F731" s="120">
        <v>19</v>
      </c>
      <c r="G731" s="700" t="s">
        <v>5613</v>
      </c>
      <c r="H731" s="891" t="str">
        <f t="shared" si="1177"/>
        <v>122</v>
      </c>
      <c r="I731" s="605">
        <v>85310000</v>
      </c>
      <c r="J731" s="689" t="s">
        <v>5106</v>
      </c>
      <c r="K731" s="424" t="s">
        <v>5706</v>
      </c>
      <c r="L731" s="733">
        <v>0</v>
      </c>
      <c r="M731" s="734">
        <v>0</v>
      </c>
      <c r="N731" s="931"/>
      <c r="O731" s="530">
        <f t="shared" si="1178"/>
        <v>0</v>
      </c>
      <c r="P731" s="530">
        <f t="shared" si="1179"/>
        <v>0</v>
      </c>
      <c r="Q731" s="646"/>
      <c r="R731" s="536"/>
      <c r="S731" s="536"/>
      <c r="T731" s="536"/>
      <c r="U731" s="536"/>
      <c r="V731" s="536"/>
      <c r="W731" s="683" t="str">
        <f t="shared" si="1180"/>
        <v>OK</v>
      </c>
      <c r="X731" s="141"/>
      <c r="Y731" s="141"/>
      <c r="Z731" s="552"/>
      <c r="AA731" s="552"/>
      <c r="AB731" s="683" t="str">
        <f t="shared" si="1181"/>
        <v>OK</v>
      </c>
      <c r="AC731" s="593"/>
      <c r="AD731" s="530">
        <f t="shared" si="1182"/>
        <v>0</v>
      </c>
      <c r="AE731" s="842">
        <f t="shared" si="1183"/>
        <v>0</v>
      </c>
      <c r="AF731" s="931"/>
      <c r="AG731" s="530">
        <f t="shared" si="1184"/>
        <v>0</v>
      </c>
      <c r="AH731" s="530">
        <f t="shared" si="1185"/>
        <v>0</v>
      </c>
      <c r="AI731" s="641"/>
      <c r="AJ731" s="537"/>
      <c r="AK731" s="537"/>
      <c r="AL731" s="537"/>
      <c r="AM731" s="537"/>
      <c r="AN731" s="537"/>
      <c r="AO731" s="683" t="str">
        <f t="shared" si="1186"/>
        <v>OK</v>
      </c>
      <c r="AP731" s="141"/>
      <c r="AQ731" s="141"/>
      <c r="AR731" s="552"/>
      <c r="AS731" s="552"/>
      <c r="AT731" s="683" t="str">
        <f t="shared" si="1187"/>
        <v>OK</v>
      </c>
      <c r="AU731" s="593"/>
      <c r="AV731" s="530">
        <f t="shared" si="1188"/>
        <v>0</v>
      </c>
      <c r="AW731" s="842">
        <f t="shared" si="1189"/>
        <v>0</v>
      </c>
      <c r="AX731" s="115">
        <f t="shared" si="1190"/>
        <v>0</v>
      </c>
      <c r="AY731" s="5">
        <f t="shared" si="1191"/>
        <v>0</v>
      </c>
      <c r="AZ731" s="7">
        <f>AY731-AX731</f>
        <v>0</v>
      </c>
      <c r="BA731" s="335" t="e">
        <f>AZ731/AX731</f>
        <v>#DIV/0!</v>
      </c>
      <c r="BB731" s="23">
        <f t="shared" si="1192"/>
        <v>0</v>
      </c>
      <c r="BC731" s="5">
        <f>AW731</f>
        <v>0</v>
      </c>
      <c r="BD731" s="7">
        <f>BC731-BB731</f>
        <v>0</v>
      </c>
      <c r="BE731" s="335" t="e">
        <f>BD731/BB731</f>
        <v>#DIV/0!</v>
      </c>
      <c r="BG731" s="826" t="str">
        <f t="shared" si="1193"/>
        <v>53.10</v>
      </c>
      <c r="BH731" s="607" t="b">
        <f>COUNTIF('Codes SEC'!$B$2:$B$250,Ministres!BG731)&gt;0</f>
        <v>1</v>
      </c>
    </row>
    <row r="732" spans="1:66" ht="35.1" customHeight="1" x14ac:dyDescent="0.25">
      <c r="A732" s="222" t="s">
        <v>39</v>
      </c>
      <c r="B732" s="112" t="s">
        <v>5018</v>
      </c>
      <c r="C732" s="120" t="s">
        <v>149</v>
      </c>
      <c r="D732" s="620">
        <v>1000</v>
      </c>
      <c r="E732" s="278"/>
      <c r="F732" s="116">
        <v>19</v>
      </c>
      <c r="G732" s="700" t="s">
        <v>5613</v>
      </c>
      <c r="H732" s="888" t="str">
        <f t="shared" si="1177"/>
        <v>122</v>
      </c>
      <c r="I732" s="580">
        <v>85310000</v>
      </c>
      <c r="J732" s="689" t="s">
        <v>5297</v>
      </c>
      <c r="K732" s="411" t="s">
        <v>5707</v>
      </c>
      <c r="L732" s="733">
        <v>0</v>
      </c>
      <c r="M732" s="734">
        <v>0</v>
      </c>
      <c r="N732" s="931"/>
      <c r="O732" s="530">
        <f t="shared" si="1178"/>
        <v>0</v>
      </c>
      <c r="P732" s="530">
        <f t="shared" si="1179"/>
        <v>0</v>
      </c>
      <c r="Q732" s="646"/>
      <c r="R732" s="536"/>
      <c r="S732" s="536"/>
      <c r="T732" s="536"/>
      <c r="U732" s="536"/>
      <c r="V732" s="536"/>
      <c r="W732" s="683" t="str">
        <f t="shared" si="1180"/>
        <v>OK</v>
      </c>
      <c r="X732" s="141"/>
      <c r="Y732" s="141"/>
      <c r="Z732" s="552"/>
      <c r="AA732" s="552"/>
      <c r="AB732" s="683" t="str">
        <f t="shared" si="1181"/>
        <v>OK</v>
      </c>
      <c r="AC732" s="593"/>
      <c r="AD732" s="530">
        <f t="shared" si="1182"/>
        <v>0</v>
      </c>
      <c r="AE732" s="842">
        <f t="shared" si="1183"/>
        <v>0</v>
      </c>
      <c r="AF732" s="931"/>
      <c r="AG732" s="530">
        <f t="shared" si="1184"/>
        <v>0</v>
      </c>
      <c r="AH732" s="530">
        <f t="shared" si="1185"/>
        <v>0</v>
      </c>
      <c r="AI732" s="641"/>
      <c r="AJ732" s="537"/>
      <c r="AK732" s="537"/>
      <c r="AL732" s="537"/>
      <c r="AM732" s="537"/>
      <c r="AN732" s="537"/>
      <c r="AO732" s="683" t="str">
        <f t="shared" si="1186"/>
        <v>OK</v>
      </c>
      <c r="AP732" s="141"/>
      <c r="AQ732" s="141"/>
      <c r="AR732" s="552"/>
      <c r="AS732" s="552"/>
      <c r="AT732" s="683" t="str">
        <f t="shared" si="1187"/>
        <v>OK</v>
      </c>
      <c r="AU732" s="593"/>
      <c r="AV732" s="530">
        <f t="shared" si="1188"/>
        <v>0</v>
      </c>
      <c r="AW732" s="842">
        <f t="shared" si="1189"/>
        <v>0</v>
      </c>
      <c r="AX732" s="115">
        <f t="shared" si="1190"/>
        <v>0</v>
      </c>
      <c r="AY732" s="5">
        <f t="shared" si="1191"/>
        <v>0</v>
      </c>
      <c r="AZ732" s="7">
        <f>AY732-AX732</f>
        <v>0</v>
      </c>
      <c r="BA732" s="335" t="e">
        <f>AZ732/AX732</f>
        <v>#DIV/0!</v>
      </c>
      <c r="BB732" s="23">
        <f t="shared" si="1192"/>
        <v>0</v>
      </c>
      <c r="BC732" s="5">
        <f>AW732</f>
        <v>0</v>
      </c>
      <c r="BD732" s="7">
        <f>BC732-BB732</f>
        <v>0</v>
      </c>
      <c r="BE732" s="335" t="e">
        <f>BD732/BB732</f>
        <v>#DIV/0!</v>
      </c>
      <c r="BG732" s="826" t="str">
        <f t="shared" si="1193"/>
        <v>53.10</v>
      </c>
      <c r="BH732" s="607" t="b">
        <f>COUNTIF('Codes SEC'!$B$2:$B$250,Ministres!BG732)&gt;0</f>
        <v>1</v>
      </c>
    </row>
    <row r="733" spans="1:66" s="203" customFormat="1" ht="35.1" customHeight="1" x14ac:dyDescent="0.25">
      <c r="A733" s="21" t="s">
        <v>39</v>
      </c>
      <c r="B733" s="112" t="s">
        <v>5018</v>
      </c>
      <c r="C733" s="116" t="s">
        <v>149</v>
      </c>
      <c r="D733" s="620">
        <v>1000</v>
      </c>
      <c r="E733" s="278"/>
      <c r="F733" s="116">
        <v>19</v>
      </c>
      <c r="G733" s="700" t="s">
        <v>5613</v>
      </c>
      <c r="H733" s="878" t="str">
        <f t="shared" si="1177"/>
        <v>122</v>
      </c>
      <c r="I733" s="397">
        <v>86141000</v>
      </c>
      <c r="J733" s="380" t="s">
        <v>4910</v>
      </c>
      <c r="K733" s="408" t="s">
        <v>5708</v>
      </c>
      <c r="L733" s="733">
        <v>0</v>
      </c>
      <c r="M733" s="734">
        <v>0</v>
      </c>
      <c r="N733" s="931"/>
      <c r="O733" s="530">
        <f t="shared" si="1178"/>
        <v>0</v>
      </c>
      <c r="P733" s="530">
        <f t="shared" si="1179"/>
        <v>0</v>
      </c>
      <c r="Q733" s="646"/>
      <c r="R733" s="536"/>
      <c r="S733" s="536"/>
      <c r="T733" s="536"/>
      <c r="U733" s="536"/>
      <c r="V733" s="536"/>
      <c r="W733" s="683" t="str">
        <f t="shared" si="1180"/>
        <v>OK</v>
      </c>
      <c r="X733" s="141"/>
      <c r="Y733" s="141"/>
      <c r="Z733" s="552"/>
      <c r="AA733" s="552"/>
      <c r="AB733" s="683" t="str">
        <f t="shared" si="1181"/>
        <v>OK</v>
      </c>
      <c r="AC733" s="593"/>
      <c r="AD733" s="530">
        <f t="shared" si="1182"/>
        <v>0</v>
      </c>
      <c r="AE733" s="842">
        <f t="shared" si="1183"/>
        <v>0</v>
      </c>
      <c r="AF733" s="931"/>
      <c r="AG733" s="530">
        <f t="shared" si="1184"/>
        <v>0</v>
      </c>
      <c r="AH733" s="530">
        <f t="shared" si="1185"/>
        <v>0</v>
      </c>
      <c r="AI733" s="641"/>
      <c r="AJ733" s="537"/>
      <c r="AK733" s="537"/>
      <c r="AL733" s="537"/>
      <c r="AM733" s="537"/>
      <c r="AN733" s="537"/>
      <c r="AO733" s="683" t="str">
        <f t="shared" si="1186"/>
        <v>OK</v>
      </c>
      <c r="AP733" s="141"/>
      <c r="AQ733" s="141"/>
      <c r="AR733" s="552"/>
      <c r="AS733" s="552"/>
      <c r="AT733" s="683" t="str">
        <f t="shared" si="1187"/>
        <v>OK</v>
      </c>
      <c r="AU733" s="593"/>
      <c r="AV733" s="530">
        <f t="shared" si="1188"/>
        <v>0</v>
      </c>
      <c r="AW733" s="842">
        <f t="shared" si="1189"/>
        <v>0</v>
      </c>
      <c r="AX733" s="115">
        <f t="shared" si="1190"/>
        <v>0</v>
      </c>
      <c r="AY733" s="5">
        <f t="shared" si="1191"/>
        <v>0</v>
      </c>
      <c r="AZ733" s="7">
        <f t="shared" ref="AZ733:AZ751" si="1194">AY733-AX733</f>
        <v>0</v>
      </c>
      <c r="BA733" s="335" t="e">
        <f t="shared" ref="BA733:BA751" si="1195">AZ733/AX733</f>
        <v>#DIV/0!</v>
      </c>
      <c r="BB733" s="23">
        <f t="shared" si="1192"/>
        <v>0</v>
      </c>
      <c r="BC733" s="5">
        <f t="shared" ref="BC733:BC751" si="1196">AW733</f>
        <v>0</v>
      </c>
      <c r="BD733" s="7">
        <f t="shared" ref="BD733:BD751" si="1197">BC733-BB733</f>
        <v>0</v>
      </c>
      <c r="BE733" s="335" t="e">
        <f t="shared" ref="BE733:BE751" si="1198">BD733/BB733</f>
        <v>#DIV/0!</v>
      </c>
      <c r="BF733" s="667"/>
      <c r="BG733" s="826" t="str">
        <f t="shared" si="1193"/>
        <v>61.41</v>
      </c>
      <c r="BH733" s="668" t="b">
        <f>COUNTIF('Codes SEC'!$B$2:$B$250,Ministres!BG733)&gt;0</f>
        <v>1</v>
      </c>
      <c r="BI733" s="667"/>
      <c r="BJ733" s="667"/>
      <c r="BK733" s="667"/>
      <c r="BL733" s="667"/>
      <c r="BM733" s="667"/>
      <c r="BN733" s="667"/>
    </row>
    <row r="734" spans="1:66" s="203" customFormat="1" ht="35.1" customHeight="1" x14ac:dyDescent="0.25">
      <c r="A734" s="21" t="s">
        <v>39</v>
      </c>
      <c r="B734" s="112" t="s">
        <v>5018</v>
      </c>
      <c r="C734" s="116" t="s">
        <v>149</v>
      </c>
      <c r="D734" s="620">
        <v>1000</v>
      </c>
      <c r="E734" s="278"/>
      <c r="F734" s="116">
        <v>19</v>
      </c>
      <c r="G734" s="700" t="s">
        <v>5613</v>
      </c>
      <c r="H734" s="878" t="str">
        <f t="shared" si="1177"/>
        <v>122</v>
      </c>
      <c r="I734" s="397">
        <v>86141000</v>
      </c>
      <c r="J734" s="380" t="s">
        <v>4915</v>
      </c>
      <c r="K734" s="408" t="s">
        <v>5709</v>
      </c>
      <c r="L734" s="733">
        <v>0</v>
      </c>
      <c r="M734" s="734">
        <v>0</v>
      </c>
      <c r="N734" s="931"/>
      <c r="O734" s="530">
        <f t="shared" si="1178"/>
        <v>0</v>
      </c>
      <c r="P734" s="530">
        <f t="shared" si="1179"/>
        <v>0</v>
      </c>
      <c r="Q734" s="646"/>
      <c r="R734" s="536"/>
      <c r="S734" s="536"/>
      <c r="T734" s="536"/>
      <c r="U734" s="536"/>
      <c r="V734" s="536"/>
      <c r="W734" s="683" t="str">
        <f t="shared" si="1180"/>
        <v>OK</v>
      </c>
      <c r="X734" s="141"/>
      <c r="Y734" s="141"/>
      <c r="Z734" s="552"/>
      <c r="AA734" s="552"/>
      <c r="AB734" s="683" t="str">
        <f t="shared" si="1181"/>
        <v>OK</v>
      </c>
      <c r="AC734" s="593"/>
      <c r="AD734" s="530">
        <f t="shared" si="1182"/>
        <v>0</v>
      </c>
      <c r="AE734" s="842">
        <f t="shared" si="1183"/>
        <v>0</v>
      </c>
      <c r="AF734" s="931"/>
      <c r="AG734" s="530">
        <f t="shared" si="1184"/>
        <v>0</v>
      </c>
      <c r="AH734" s="530">
        <f t="shared" si="1185"/>
        <v>0</v>
      </c>
      <c r="AI734" s="641"/>
      <c r="AJ734" s="537"/>
      <c r="AK734" s="537"/>
      <c r="AL734" s="537"/>
      <c r="AM734" s="537"/>
      <c r="AN734" s="537"/>
      <c r="AO734" s="683" t="str">
        <f t="shared" si="1186"/>
        <v>OK</v>
      </c>
      <c r="AP734" s="141"/>
      <c r="AQ734" s="141"/>
      <c r="AR734" s="552"/>
      <c r="AS734" s="552"/>
      <c r="AT734" s="683" t="str">
        <f t="shared" si="1187"/>
        <v>OK</v>
      </c>
      <c r="AU734" s="593"/>
      <c r="AV734" s="530">
        <f t="shared" si="1188"/>
        <v>0</v>
      </c>
      <c r="AW734" s="842">
        <f t="shared" si="1189"/>
        <v>0</v>
      </c>
      <c r="AX734" s="115">
        <f t="shared" si="1190"/>
        <v>0</v>
      </c>
      <c r="AY734" s="5">
        <f t="shared" si="1191"/>
        <v>0</v>
      </c>
      <c r="AZ734" s="7">
        <f t="shared" si="1194"/>
        <v>0</v>
      </c>
      <c r="BA734" s="335" t="e">
        <f t="shared" si="1195"/>
        <v>#DIV/0!</v>
      </c>
      <c r="BB734" s="23">
        <f t="shared" si="1192"/>
        <v>0</v>
      </c>
      <c r="BC734" s="5">
        <f t="shared" si="1196"/>
        <v>0</v>
      </c>
      <c r="BD734" s="7">
        <f t="shared" si="1197"/>
        <v>0</v>
      </c>
      <c r="BE734" s="335" t="e">
        <f t="shared" si="1198"/>
        <v>#DIV/0!</v>
      </c>
      <c r="BF734" s="667"/>
      <c r="BG734" s="826" t="str">
        <f t="shared" si="1193"/>
        <v>61.41</v>
      </c>
      <c r="BH734" s="668" t="b">
        <f>COUNTIF('Codes SEC'!$B$2:$B$250,Ministres!BG734)&gt;0</f>
        <v>1</v>
      </c>
      <c r="BI734" s="667"/>
      <c r="BJ734" s="667"/>
      <c r="BK734" s="667"/>
      <c r="BL734" s="667"/>
      <c r="BM734" s="667"/>
      <c r="BN734" s="667"/>
    </row>
    <row r="735" spans="1:66" s="203" customFormat="1" ht="51.6" customHeight="1" x14ac:dyDescent="0.25">
      <c r="A735" s="21" t="s">
        <v>39</v>
      </c>
      <c r="B735" s="112" t="s">
        <v>5018</v>
      </c>
      <c r="C735" s="116" t="s">
        <v>149</v>
      </c>
      <c r="D735" s="620">
        <v>1000</v>
      </c>
      <c r="E735" s="278"/>
      <c r="F735" s="116">
        <v>19</v>
      </c>
      <c r="G735" s="700" t="s">
        <v>5613</v>
      </c>
      <c r="H735" s="878" t="str">
        <f t="shared" si="1177"/>
        <v>122</v>
      </c>
      <c r="I735" s="397">
        <v>86141000</v>
      </c>
      <c r="J735" s="380" t="s">
        <v>4916</v>
      </c>
      <c r="K735" s="408" t="s">
        <v>5710</v>
      </c>
      <c r="L735" s="733">
        <v>0</v>
      </c>
      <c r="M735" s="734">
        <v>0</v>
      </c>
      <c r="N735" s="931"/>
      <c r="O735" s="530">
        <f t="shared" si="1178"/>
        <v>0</v>
      </c>
      <c r="P735" s="530">
        <f t="shared" si="1179"/>
        <v>0</v>
      </c>
      <c r="Q735" s="646"/>
      <c r="R735" s="536"/>
      <c r="S735" s="536"/>
      <c r="T735" s="536"/>
      <c r="U735" s="536"/>
      <c r="V735" s="536"/>
      <c r="W735" s="683" t="str">
        <f t="shared" si="1180"/>
        <v>OK</v>
      </c>
      <c r="X735" s="141"/>
      <c r="Y735" s="141"/>
      <c r="Z735" s="552"/>
      <c r="AA735" s="552"/>
      <c r="AB735" s="683" t="str">
        <f t="shared" si="1181"/>
        <v>OK</v>
      </c>
      <c r="AC735" s="593"/>
      <c r="AD735" s="530">
        <f t="shared" si="1182"/>
        <v>0</v>
      </c>
      <c r="AE735" s="842">
        <f t="shared" si="1183"/>
        <v>0</v>
      </c>
      <c r="AF735" s="931"/>
      <c r="AG735" s="530">
        <f t="shared" si="1184"/>
        <v>0</v>
      </c>
      <c r="AH735" s="530">
        <f t="shared" si="1185"/>
        <v>0</v>
      </c>
      <c r="AI735" s="641"/>
      <c r="AJ735" s="537"/>
      <c r="AK735" s="537"/>
      <c r="AL735" s="537"/>
      <c r="AM735" s="537"/>
      <c r="AN735" s="537"/>
      <c r="AO735" s="683" t="str">
        <f t="shared" si="1186"/>
        <v>OK</v>
      </c>
      <c r="AP735" s="141"/>
      <c r="AQ735" s="141"/>
      <c r="AR735" s="552"/>
      <c r="AS735" s="552"/>
      <c r="AT735" s="683" t="str">
        <f t="shared" si="1187"/>
        <v>OK</v>
      </c>
      <c r="AU735" s="593"/>
      <c r="AV735" s="530">
        <f t="shared" si="1188"/>
        <v>0</v>
      </c>
      <c r="AW735" s="842">
        <f t="shared" si="1189"/>
        <v>0</v>
      </c>
      <c r="AX735" s="115">
        <f t="shared" si="1190"/>
        <v>0</v>
      </c>
      <c r="AY735" s="5">
        <f t="shared" si="1191"/>
        <v>0</v>
      </c>
      <c r="AZ735" s="7">
        <f t="shared" si="1194"/>
        <v>0</v>
      </c>
      <c r="BA735" s="335" t="e">
        <f t="shared" si="1195"/>
        <v>#DIV/0!</v>
      </c>
      <c r="BB735" s="23">
        <f t="shared" si="1192"/>
        <v>0</v>
      </c>
      <c r="BC735" s="5">
        <f t="shared" si="1196"/>
        <v>0</v>
      </c>
      <c r="BD735" s="7">
        <f t="shared" si="1197"/>
        <v>0</v>
      </c>
      <c r="BE735" s="335" t="e">
        <f t="shared" si="1198"/>
        <v>#DIV/0!</v>
      </c>
      <c r="BF735" s="667"/>
      <c r="BG735" s="826" t="str">
        <f t="shared" si="1193"/>
        <v>61.41</v>
      </c>
      <c r="BH735" s="668" t="b">
        <f>COUNTIF('Codes SEC'!$B$2:$B$250,Ministres!BG735)&gt;0</f>
        <v>1</v>
      </c>
      <c r="BI735" s="667"/>
      <c r="BJ735" s="667"/>
      <c r="BK735" s="667"/>
      <c r="BL735" s="667"/>
      <c r="BM735" s="667"/>
      <c r="BN735" s="667"/>
    </row>
    <row r="736" spans="1:66" s="203" customFormat="1" ht="51.6" customHeight="1" x14ac:dyDescent="0.25">
      <c r="A736" s="21" t="s">
        <v>39</v>
      </c>
      <c r="B736" s="112" t="s">
        <v>5018</v>
      </c>
      <c r="C736" s="116" t="s">
        <v>149</v>
      </c>
      <c r="D736" s="620">
        <v>1000</v>
      </c>
      <c r="E736" s="278"/>
      <c r="F736" s="116">
        <v>19</v>
      </c>
      <c r="G736" s="700" t="s">
        <v>5613</v>
      </c>
      <c r="H736" s="878" t="str">
        <f t="shared" si="1177"/>
        <v>122</v>
      </c>
      <c r="I736" s="397">
        <v>86141000</v>
      </c>
      <c r="J736" s="380" t="s">
        <v>4917</v>
      </c>
      <c r="K736" s="408" t="s">
        <v>5711</v>
      </c>
      <c r="L736" s="733">
        <v>0</v>
      </c>
      <c r="M736" s="734">
        <v>0</v>
      </c>
      <c r="N736" s="931"/>
      <c r="O736" s="530">
        <f t="shared" si="1178"/>
        <v>0</v>
      </c>
      <c r="P736" s="530">
        <f t="shared" si="1179"/>
        <v>0</v>
      </c>
      <c r="Q736" s="646"/>
      <c r="R736" s="536"/>
      <c r="S736" s="536"/>
      <c r="T736" s="536"/>
      <c r="U736" s="536"/>
      <c r="V736" s="536"/>
      <c r="W736" s="683" t="str">
        <f t="shared" si="1180"/>
        <v>OK</v>
      </c>
      <c r="X736" s="141"/>
      <c r="Y736" s="141"/>
      <c r="Z736" s="552"/>
      <c r="AA736" s="552"/>
      <c r="AB736" s="683" t="str">
        <f t="shared" si="1181"/>
        <v>OK</v>
      </c>
      <c r="AC736" s="593"/>
      <c r="AD736" s="530">
        <f t="shared" si="1182"/>
        <v>0</v>
      </c>
      <c r="AE736" s="842">
        <f t="shared" si="1183"/>
        <v>0</v>
      </c>
      <c r="AF736" s="931"/>
      <c r="AG736" s="530">
        <f t="shared" si="1184"/>
        <v>0</v>
      </c>
      <c r="AH736" s="530">
        <f t="shared" si="1185"/>
        <v>0</v>
      </c>
      <c r="AI736" s="641"/>
      <c r="AJ736" s="537"/>
      <c r="AK736" s="537"/>
      <c r="AL736" s="537"/>
      <c r="AM736" s="537"/>
      <c r="AN736" s="537"/>
      <c r="AO736" s="683" t="str">
        <f t="shared" si="1186"/>
        <v>OK</v>
      </c>
      <c r="AP736" s="141"/>
      <c r="AQ736" s="141"/>
      <c r="AR736" s="552"/>
      <c r="AS736" s="552"/>
      <c r="AT736" s="683" t="str">
        <f t="shared" si="1187"/>
        <v>OK</v>
      </c>
      <c r="AU736" s="593"/>
      <c r="AV736" s="530">
        <f t="shared" si="1188"/>
        <v>0</v>
      </c>
      <c r="AW736" s="842">
        <f t="shared" si="1189"/>
        <v>0</v>
      </c>
      <c r="AX736" s="115">
        <f t="shared" si="1190"/>
        <v>0</v>
      </c>
      <c r="AY736" s="5">
        <f t="shared" si="1191"/>
        <v>0</v>
      </c>
      <c r="AZ736" s="7">
        <f t="shared" si="1194"/>
        <v>0</v>
      </c>
      <c r="BA736" s="335" t="e">
        <f t="shared" si="1195"/>
        <v>#DIV/0!</v>
      </c>
      <c r="BB736" s="23">
        <f t="shared" si="1192"/>
        <v>0</v>
      </c>
      <c r="BC736" s="5">
        <f t="shared" si="1196"/>
        <v>0</v>
      </c>
      <c r="BD736" s="7">
        <f t="shared" si="1197"/>
        <v>0</v>
      </c>
      <c r="BE736" s="335" t="e">
        <f t="shared" si="1198"/>
        <v>#DIV/0!</v>
      </c>
      <c r="BF736" s="667"/>
      <c r="BG736" s="826" t="str">
        <f t="shared" si="1193"/>
        <v>61.41</v>
      </c>
      <c r="BH736" s="668" t="b">
        <f>COUNTIF('Codes SEC'!$B$2:$B$250,Ministres!BG736)&gt;0</f>
        <v>1</v>
      </c>
      <c r="BI736" s="667"/>
      <c r="BJ736" s="667"/>
      <c r="BK736" s="667"/>
      <c r="BL736" s="667"/>
      <c r="BM736" s="667"/>
      <c r="BN736" s="667"/>
    </row>
    <row r="737" spans="1:66" s="203" customFormat="1" ht="51.6" customHeight="1" x14ac:dyDescent="0.25">
      <c r="A737" s="21" t="s">
        <v>39</v>
      </c>
      <c r="B737" s="112" t="s">
        <v>5018</v>
      </c>
      <c r="C737" s="116" t="s">
        <v>149</v>
      </c>
      <c r="D737" s="620">
        <v>1000</v>
      </c>
      <c r="E737" s="278"/>
      <c r="F737" s="116">
        <v>19</v>
      </c>
      <c r="G737" s="700" t="s">
        <v>5613</v>
      </c>
      <c r="H737" s="878" t="str">
        <f t="shared" si="1177"/>
        <v>122</v>
      </c>
      <c r="I737" s="397">
        <v>86141000</v>
      </c>
      <c r="J737" s="380" t="s">
        <v>4951</v>
      </c>
      <c r="K737" s="408" t="s">
        <v>5712</v>
      </c>
      <c r="L737" s="733">
        <v>0</v>
      </c>
      <c r="M737" s="734">
        <v>0</v>
      </c>
      <c r="N737" s="931"/>
      <c r="O737" s="530">
        <f t="shared" si="1178"/>
        <v>0</v>
      </c>
      <c r="P737" s="530">
        <f t="shared" si="1179"/>
        <v>0</v>
      </c>
      <c r="Q737" s="646"/>
      <c r="R737" s="536"/>
      <c r="S737" s="536"/>
      <c r="T737" s="536"/>
      <c r="U737" s="536"/>
      <c r="V737" s="536"/>
      <c r="W737" s="683" t="str">
        <f t="shared" si="1180"/>
        <v>OK</v>
      </c>
      <c r="X737" s="141"/>
      <c r="Y737" s="141"/>
      <c r="Z737" s="552"/>
      <c r="AA737" s="552"/>
      <c r="AB737" s="683" t="str">
        <f t="shared" si="1181"/>
        <v>OK</v>
      </c>
      <c r="AC737" s="593"/>
      <c r="AD737" s="530">
        <f t="shared" si="1182"/>
        <v>0</v>
      </c>
      <c r="AE737" s="842">
        <f t="shared" si="1183"/>
        <v>0</v>
      </c>
      <c r="AF737" s="931"/>
      <c r="AG737" s="530">
        <f t="shared" si="1184"/>
        <v>0</v>
      </c>
      <c r="AH737" s="530">
        <f t="shared" si="1185"/>
        <v>0</v>
      </c>
      <c r="AI737" s="641"/>
      <c r="AJ737" s="537"/>
      <c r="AK737" s="537"/>
      <c r="AL737" s="537"/>
      <c r="AM737" s="537"/>
      <c r="AN737" s="537"/>
      <c r="AO737" s="683" t="str">
        <f t="shared" si="1186"/>
        <v>OK</v>
      </c>
      <c r="AP737" s="141"/>
      <c r="AQ737" s="141"/>
      <c r="AR737" s="552"/>
      <c r="AS737" s="552"/>
      <c r="AT737" s="683" t="str">
        <f t="shared" si="1187"/>
        <v>OK</v>
      </c>
      <c r="AU737" s="593"/>
      <c r="AV737" s="530">
        <f t="shared" si="1188"/>
        <v>0</v>
      </c>
      <c r="AW737" s="842">
        <f t="shared" si="1189"/>
        <v>0</v>
      </c>
      <c r="AX737" s="115">
        <f t="shared" si="1190"/>
        <v>0</v>
      </c>
      <c r="AY737" s="5">
        <f t="shared" si="1191"/>
        <v>0</v>
      </c>
      <c r="AZ737" s="7">
        <f t="shared" si="1194"/>
        <v>0</v>
      </c>
      <c r="BA737" s="335" t="e">
        <f t="shared" si="1195"/>
        <v>#DIV/0!</v>
      </c>
      <c r="BB737" s="23">
        <f t="shared" si="1192"/>
        <v>0</v>
      </c>
      <c r="BC737" s="5">
        <f t="shared" si="1196"/>
        <v>0</v>
      </c>
      <c r="BD737" s="7">
        <f t="shared" si="1197"/>
        <v>0</v>
      </c>
      <c r="BE737" s="335" t="e">
        <f t="shared" si="1198"/>
        <v>#DIV/0!</v>
      </c>
      <c r="BF737" s="667"/>
      <c r="BG737" s="826" t="str">
        <f t="shared" si="1193"/>
        <v>61.41</v>
      </c>
      <c r="BH737" s="668" t="b">
        <f>COUNTIF('Codes SEC'!$B$2:$B$250,Ministres!BG737)&gt;0</f>
        <v>1</v>
      </c>
      <c r="BI737" s="667"/>
      <c r="BJ737" s="667"/>
      <c r="BK737" s="667"/>
      <c r="BL737" s="667"/>
      <c r="BM737" s="667"/>
      <c r="BN737" s="667"/>
    </row>
    <row r="738" spans="1:66" s="203" customFormat="1" ht="35.1" customHeight="1" x14ac:dyDescent="0.25">
      <c r="A738" s="21" t="s">
        <v>39</v>
      </c>
      <c r="B738" s="112" t="s">
        <v>5018</v>
      </c>
      <c r="C738" s="116" t="s">
        <v>149</v>
      </c>
      <c r="D738" s="620">
        <v>1000</v>
      </c>
      <c r="E738" s="278"/>
      <c r="F738" s="116">
        <v>19</v>
      </c>
      <c r="G738" s="700" t="s">
        <v>5613</v>
      </c>
      <c r="H738" s="878" t="str">
        <f t="shared" si="1177"/>
        <v>122</v>
      </c>
      <c r="I738" s="397">
        <v>86141000</v>
      </c>
      <c r="J738" s="380" t="s">
        <v>5001</v>
      </c>
      <c r="K738" s="408" t="s">
        <v>5002</v>
      </c>
      <c r="L738" s="733">
        <v>0</v>
      </c>
      <c r="M738" s="734">
        <v>0</v>
      </c>
      <c r="N738" s="931"/>
      <c r="O738" s="530">
        <f t="shared" si="1178"/>
        <v>0</v>
      </c>
      <c r="P738" s="530">
        <f t="shared" si="1179"/>
        <v>0</v>
      </c>
      <c r="Q738" s="646"/>
      <c r="R738" s="536"/>
      <c r="S738" s="536"/>
      <c r="T738" s="536"/>
      <c r="U738" s="536"/>
      <c r="V738" s="536"/>
      <c r="W738" s="683" t="str">
        <f t="shared" si="1180"/>
        <v>OK</v>
      </c>
      <c r="X738" s="141"/>
      <c r="Y738" s="141"/>
      <c r="Z738" s="552"/>
      <c r="AA738" s="552"/>
      <c r="AB738" s="683" t="str">
        <f t="shared" si="1181"/>
        <v>OK</v>
      </c>
      <c r="AC738" s="593"/>
      <c r="AD738" s="530">
        <f t="shared" si="1182"/>
        <v>0</v>
      </c>
      <c r="AE738" s="842">
        <f t="shared" si="1183"/>
        <v>0</v>
      </c>
      <c r="AF738" s="931"/>
      <c r="AG738" s="530">
        <f t="shared" si="1184"/>
        <v>0</v>
      </c>
      <c r="AH738" s="530">
        <f t="shared" si="1185"/>
        <v>0</v>
      </c>
      <c r="AI738" s="641"/>
      <c r="AJ738" s="537"/>
      <c r="AK738" s="537"/>
      <c r="AL738" s="537"/>
      <c r="AM738" s="537"/>
      <c r="AN738" s="537"/>
      <c r="AO738" s="683" t="str">
        <f t="shared" si="1186"/>
        <v>OK</v>
      </c>
      <c r="AP738" s="141"/>
      <c r="AQ738" s="141"/>
      <c r="AR738" s="552"/>
      <c r="AS738" s="552"/>
      <c r="AT738" s="683" t="str">
        <f t="shared" si="1187"/>
        <v>OK</v>
      </c>
      <c r="AU738" s="593"/>
      <c r="AV738" s="530">
        <f t="shared" si="1188"/>
        <v>0</v>
      </c>
      <c r="AW738" s="842">
        <f t="shared" si="1189"/>
        <v>0</v>
      </c>
      <c r="AX738" s="115">
        <f t="shared" si="1190"/>
        <v>0</v>
      </c>
      <c r="AY738" s="5">
        <f t="shared" si="1191"/>
        <v>0</v>
      </c>
      <c r="AZ738" s="7">
        <f t="shared" si="1194"/>
        <v>0</v>
      </c>
      <c r="BA738" s="335" t="e">
        <f t="shared" si="1195"/>
        <v>#DIV/0!</v>
      </c>
      <c r="BB738" s="23">
        <f t="shared" si="1192"/>
        <v>0</v>
      </c>
      <c r="BC738" s="5">
        <f t="shared" si="1196"/>
        <v>0</v>
      </c>
      <c r="BD738" s="7">
        <f t="shared" si="1197"/>
        <v>0</v>
      </c>
      <c r="BE738" s="335" t="e">
        <f t="shared" si="1198"/>
        <v>#DIV/0!</v>
      </c>
      <c r="BF738" s="667"/>
      <c r="BG738" s="826" t="str">
        <f t="shared" si="1193"/>
        <v>61.41</v>
      </c>
      <c r="BH738" s="668" t="b">
        <f>COUNTIF('Codes SEC'!$B$2:$B$250,Ministres!BG738)&gt;0</f>
        <v>1</v>
      </c>
      <c r="BI738" s="667"/>
      <c r="BJ738" s="667"/>
      <c r="BK738" s="667"/>
      <c r="BL738" s="667"/>
      <c r="BM738" s="667"/>
      <c r="BN738" s="667"/>
    </row>
    <row r="739" spans="1:66" ht="35.1" customHeight="1" x14ac:dyDescent="0.25">
      <c r="A739" s="222" t="s">
        <v>39</v>
      </c>
      <c r="B739" s="112" t="s">
        <v>5018</v>
      </c>
      <c r="C739" s="116" t="s">
        <v>149</v>
      </c>
      <c r="D739" s="620">
        <v>1000</v>
      </c>
      <c r="E739" s="278"/>
      <c r="F739" s="116">
        <v>20</v>
      </c>
      <c r="G739" s="700" t="s">
        <v>5613</v>
      </c>
      <c r="H739" s="888" t="str">
        <f t="shared" si="1177"/>
        <v>122</v>
      </c>
      <c r="I739" s="580">
        <v>86141000</v>
      </c>
      <c r="J739" s="689" t="s">
        <v>6009</v>
      </c>
      <c r="K739" s="411" t="s">
        <v>6010</v>
      </c>
      <c r="L739" s="733">
        <v>0</v>
      </c>
      <c r="M739" s="734">
        <v>0</v>
      </c>
      <c r="N739" s="931"/>
      <c r="O739" s="530">
        <f t="shared" si="1178"/>
        <v>0</v>
      </c>
      <c r="P739" s="530">
        <f t="shared" si="1179"/>
        <v>0</v>
      </c>
      <c r="Q739" s="646"/>
      <c r="R739" s="536"/>
      <c r="S739" s="536"/>
      <c r="T739" s="536"/>
      <c r="U739" s="536"/>
      <c r="V739" s="536"/>
      <c r="W739" s="683" t="str">
        <f t="shared" si="1180"/>
        <v>OK</v>
      </c>
      <c r="X739" s="141"/>
      <c r="Y739" s="141"/>
      <c r="Z739" s="552"/>
      <c r="AA739" s="552"/>
      <c r="AB739" s="683" t="str">
        <f t="shared" si="1181"/>
        <v>OK</v>
      </c>
      <c r="AC739" s="593"/>
      <c r="AD739" s="530">
        <f t="shared" si="1182"/>
        <v>0</v>
      </c>
      <c r="AE739" s="842">
        <f t="shared" si="1183"/>
        <v>0</v>
      </c>
      <c r="AF739" s="931"/>
      <c r="AG739" s="530">
        <f t="shared" si="1184"/>
        <v>0</v>
      </c>
      <c r="AH739" s="530">
        <f t="shared" si="1185"/>
        <v>0</v>
      </c>
      <c r="AI739" s="641"/>
      <c r="AJ739" s="537"/>
      <c r="AK739" s="537"/>
      <c r="AL739" s="537"/>
      <c r="AM739" s="537"/>
      <c r="AN739" s="537"/>
      <c r="AO739" s="683" t="str">
        <f t="shared" si="1186"/>
        <v>OK</v>
      </c>
      <c r="AP739" s="141"/>
      <c r="AQ739" s="141"/>
      <c r="AR739" s="552"/>
      <c r="AS739" s="552"/>
      <c r="AT739" s="683" t="str">
        <f t="shared" si="1187"/>
        <v>OK</v>
      </c>
      <c r="AU739" s="593"/>
      <c r="AV739" s="530">
        <f t="shared" si="1188"/>
        <v>0</v>
      </c>
      <c r="AW739" s="842">
        <f t="shared" si="1189"/>
        <v>0</v>
      </c>
      <c r="AX739" s="115">
        <f t="shared" si="1190"/>
        <v>0</v>
      </c>
      <c r="AY739" s="5">
        <f t="shared" si="1191"/>
        <v>0</v>
      </c>
      <c r="AZ739" s="7">
        <f>AY739-AX739</f>
        <v>0</v>
      </c>
      <c r="BA739" s="335" t="e">
        <f>AZ739/AX739</f>
        <v>#DIV/0!</v>
      </c>
      <c r="BB739" s="23">
        <f t="shared" si="1192"/>
        <v>0</v>
      </c>
      <c r="BC739" s="5">
        <f>AW739</f>
        <v>0</v>
      </c>
      <c r="BD739" s="7">
        <f>BC739-BB739</f>
        <v>0</v>
      </c>
      <c r="BE739" s="335" t="e">
        <f>BD739/BB739</f>
        <v>#DIV/0!</v>
      </c>
      <c r="BG739" s="826" t="str">
        <f t="shared" si="1193"/>
        <v>61.41</v>
      </c>
      <c r="BH739" s="607" t="b">
        <f>COUNTIF('Codes SEC'!$B$2:$B$250,Ministres!BG739)&gt;0</f>
        <v>1</v>
      </c>
    </row>
    <row r="740" spans="1:66" s="203" customFormat="1" ht="35.1" customHeight="1" x14ac:dyDescent="0.25">
      <c r="A740" s="21" t="s">
        <v>39</v>
      </c>
      <c r="B740" s="112" t="s">
        <v>5018</v>
      </c>
      <c r="C740" s="116" t="s">
        <v>149</v>
      </c>
      <c r="D740" s="620">
        <v>1000</v>
      </c>
      <c r="E740" s="278"/>
      <c r="F740" s="116">
        <v>19</v>
      </c>
      <c r="G740" s="700" t="s">
        <v>5613</v>
      </c>
      <c r="H740" s="878" t="str">
        <f t="shared" si="1177"/>
        <v>122</v>
      </c>
      <c r="I740" s="397">
        <v>86311000</v>
      </c>
      <c r="J740" s="380" t="s">
        <v>4977</v>
      </c>
      <c r="K740" s="408" t="s">
        <v>5719</v>
      </c>
      <c r="L740" s="733">
        <v>0</v>
      </c>
      <c r="M740" s="734">
        <v>0</v>
      </c>
      <c r="N740" s="931"/>
      <c r="O740" s="530">
        <f t="shared" si="1178"/>
        <v>0</v>
      </c>
      <c r="P740" s="530">
        <f t="shared" si="1179"/>
        <v>0</v>
      </c>
      <c r="Q740" s="646"/>
      <c r="R740" s="536"/>
      <c r="S740" s="536"/>
      <c r="T740" s="536"/>
      <c r="U740" s="536"/>
      <c r="V740" s="536"/>
      <c r="W740" s="683" t="str">
        <f>IF(SUM(Q740:V740)=X740,"OK",SUM(Q740:V740)-X740)</f>
        <v>OK</v>
      </c>
      <c r="X740" s="141"/>
      <c r="Y740" s="141"/>
      <c r="Z740" s="552"/>
      <c r="AA740" s="552"/>
      <c r="AB740" s="683" t="str">
        <f>IF(SUM(Z740:AA740)=AC740,"OK",SUM(Z740:AA740)-AC740)</f>
        <v>OK</v>
      </c>
      <c r="AC740" s="593"/>
      <c r="AD740" s="530">
        <f t="shared" si="1182"/>
        <v>0</v>
      </c>
      <c r="AE740" s="842">
        <f t="shared" si="1183"/>
        <v>0</v>
      </c>
      <c r="AF740" s="931"/>
      <c r="AG740" s="530">
        <f t="shared" si="1184"/>
        <v>0</v>
      </c>
      <c r="AH740" s="530">
        <f t="shared" si="1185"/>
        <v>0</v>
      </c>
      <c r="AI740" s="641"/>
      <c r="AJ740" s="537"/>
      <c r="AK740" s="537"/>
      <c r="AL740" s="537"/>
      <c r="AM740" s="537"/>
      <c r="AN740" s="537"/>
      <c r="AO740" s="683" t="str">
        <f>IF(SUM(AI740:AN740)=AP740,"OK",SUM(AI740:AN740)-AP740)</f>
        <v>OK</v>
      </c>
      <c r="AP740" s="141"/>
      <c r="AQ740" s="141"/>
      <c r="AR740" s="552"/>
      <c r="AS740" s="552"/>
      <c r="AT740" s="683" t="str">
        <f>IF(SUM(AR740:AS740)=AU740,"OK",SUM(AR740:AS740)-AU740)</f>
        <v>OK</v>
      </c>
      <c r="AU740" s="593"/>
      <c r="AV740" s="530">
        <f t="shared" si="1188"/>
        <v>0</v>
      </c>
      <c r="AW740" s="842">
        <f t="shared" si="1189"/>
        <v>0</v>
      </c>
      <c r="AX740" s="115">
        <f t="shared" si="1190"/>
        <v>0</v>
      </c>
      <c r="AY740" s="5">
        <f t="shared" si="1191"/>
        <v>0</v>
      </c>
      <c r="AZ740" s="7">
        <f>AY740-AX740</f>
        <v>0</v>
      </c>
      <c r="BA740" s="335" t="e">
        <f>AZ740/AX740</f>
        <v>#DIV/0!</v>
      </c>
      <c r="BB740" s="23">
        <f t="shared" si="1192"/>
        <v>0</v>
      </c>
      <c r="BC740" s="5">
        <f>AW740</f>
        <v>0</v>
      </c>
      <c r="BD740" s="7">
        <f>BC740-BB740</f>
        <v>0</v>
      </c>
      <c r="BE740" s="335" t="e">
        <f>BD740/BB740</f>
        <v>#DIV/0!</v>
      </c>
      <c r="BF740" s="667"/>
      <c r="BG740" s="826" t="str">
        <f t="shared" si="1193"/>
        <v>63.11</v>
      </c>
      <c r="BH740" s="668" t="b">
        <f>COUNTIF('Codes SEC'!$B$2:$B$250,Ministres!BG740)&gt;0</f>
        <v>1</v>
      </c>
      <c r="BI740" s="667"/>
      <c r="BJ740" s="667"/>
      <c r="BK740" s="667"/>
      <c r="BL740" s="667"/>
      <c r="BM740" s="667"/>
      <c r="BN740" s="667"/>
    </row>
    <row r="741" spans="1:66" s="203" customFormat="1" ht="35.1" customHeight="1" x14ac:dyDescent="0.25">
      <c r="A741" s="21" t="s">
        <v>39</v>
      </c>
      <c r="B741" s="112" t="s">
        <v>5018</v>
      </c>
      <c r="C741" s="116" t="s">
        <v>149</v>
      </c>
      <c r="D741" s="620">
        <v>1000</v>
      </c>
      <c r="E741" s="278"/>
      <c r="F741" s="116">
        <v>20</v>
      </c>
      <c r="G741" s="700" t="s">
        <v>5613</v>
      </c>
      <c r="H741" s="878" t="str">
        <f t="shared" si="1177"/>
        <v>122</v>
      </c>
      <c r="I741" s="397">
        <v>86311000</v>
      </c>
      <c r="J741" s="380" t="s">
        <v>4979</v>
      </c>
      <c r="K741" s="408" t="s">
        <v>5721</v>
      </c>
      <c r="L741" s="733">
        <v>0</v>
      </c>
      <c r="M741" s="734">
        <v>0</v>
      </c>
      <c r="N741" s="931"/>
      <c r="O741" s="530">
        <f t="shared" si="1178"/>
        <v>0</v>
      </c>
      <c r="P741" s="530">
        <f t="shared" si="1179"/>
        <v>0</v>
      </c>
      <c r="Q741" s="646"/>
      <c r="R741" s="536"/>
      <c r="S741" s="536"/>
      <c r="T741" s="536"/>
      <c r="U741" s="536"/>
      <c r="V741" s="536"/>
      <c r="W741" s="683" t="str">
        <f>IF(SUM(Q741:V741)=X741,"OK",SUM(Q741:V741)-X741)</f>
        <v>OK</v>
      </c>
      <c r="X741" s="141"/>
      <c r="Y741" s="141"/>
      <c r="Z741" s="552"/>
      <c r="AA741" s="552"/>
      <c r="AB741" s="683" t="str">
        <f>IF(SUM(Z741:AA741)=AC741,"OK",SUM(Z741:AA741)-AC741)</f>
        <v>OK</v>
      </c>
      <c r="AC741" s="593"/>
      <c r="AD741" s="530">
        <f t="shared" si="1182"/>
        <v>0</v>
      </c>
      <c r="AE741" s="842">
        <f t="shared" si="1183"/>
        <v>0</v>
      </c>
      <c r="AF741" s="931"/>
      <c r="AG741" s="530">
        <f t="shared" si="1184"/>
        <v>0</v>
      </c>
      <c r="AH741" s="530">
        <f t="shared" si="1185"/>
        <v>0</v>
      </c>
      <c r="AI741" s="641"/>
      <c r="AJ741" s="537"/>
      <c r="AK741" s="537"/>
      <c r="AL741" s="537"/>
      <c r="AM741" s="537"/>
      <c r="AN741" s="537"/>
      <c r="AO741" s="683" t="str">
        <f>IF(SUM(AI741:AN741)=AP741,"OK",SUM(AI741:AN741)-AP741)</f>
        <v>OK</v>
      </c>
      <c r="AP741" s="141"/>
      <c r="AQ741" s="141"/>
      <c r="AR741" s="552"/>
      <c r="AS741" s="552"/>
      <c r="AT741" s="683" t="str">
        <f>IF(SUM(AR741:AS741)=AU741,"OK",SUM(AR741:AS741)-AU741)</f>
        <v>OK</v>
      </c>
      <c r="AU741" s="593"/>
      <c r="AV741" s="530">
        <f t="shared" si="1188"/>
        <v>0</v>
      </c>
      <c r="AW741" s="842">
        <f t="shared" si="1189"/>
        <v>0</v>
      </c>
      <c r="AX741" s="115">
        <f t="shared" si="1190"/>
        <v>0</v>
      </c>
      <c r="AY741" s="5">
        <f t="shared" si="1191"/>
        <v>0</v>
      </c>
      <c r="AZ741" s="7">
        <f>AY741-AX741</f>
        <v>0</v>
      </c>
      <c r="BA741" s="335" t="e">
        <f>AZ741/AX741</f>
        <v>#DIV/0!</v>
      </c>
      <c r="BB741" s="23">
        <f t="shared" si="1192"/>
        <v>0</v>
      </c>
      <c r="BC741" s="5">
        <f>AW741</f>
        <v>0</v>
      </c>
      <c r="BD741" s="7">
        <f>BC741-BB741</f>
        <v>0</v>
      </c>
      <c r="BE741" s="335" t="e">
        <f>BD741/BB741</f>
        <v>#DIV/0!</v>
      </c>
      <c r="BF741" s="667"/>
      <c r="BG741" s="826" t="str">
        <f t="shared" si="1193"/>
        <v>63.11</v>
      </c>
      <c r="BH741" s="668" t="b">
        <f>COUNTIF('Codes SEC'!$B$2:$B$250,Ministres!BG741)&gt;0</f>
        <v>1</v>
      </c>
      <c r="BI741" s="667"/>
      <c r="BJ741" s="667"/>
      <c r="BK741" s="667"/>
      <c r="BL741" s="667"/>
      <c r="BM741" s="667"/>
      <c r="BN741" s="667"/>
    </row>
    <row r="742" spans="1:66" s="4" customFormat="1" ht="35.1" customHeight="1" x14ac:dyDescent="0.25">
      <c r="A742" s="222" t="s">
        <v>39</v>
      </c>
      <c r="B742" s="112">
        <v>10</v>
      </c>
      <c r="C742" s="116" t="s">
        <v>149</v>
      </c>
      <c r="D742" s="620">
        <v>1000</v>
      </c>
      <c r="E742" s="278"/>
      <c r="F742" s="116">
        <v>19</v>
      </c>
      <c r="G742" s="700" t="s">
        <v>5613</v>
      </c>
      <c r="H742" s="878" t="str">
        <f t="shared" si="1177"/>
        <v>122</v>
      </c>
      <c r="I742" s="397">
        <v>86321000</v>
      </c>
      <c r="J742" s="380" t="s">
        <v>4169</v>
      </c>
      <c r="K742" s="408" t="s">
        <v>5713</v>
      </c>
      <c r="L742" s="726">
        <v>0</v>
      </c>
      <c r="M742" s="727">
        <v>0</v>
      </c>
      <c r="N742" s="931"/>
      <c r="O742" s="530">
        <f t="shared" si="1178"/>
        <v>0</v>
      </c>
      <c r="P742" s="530">
        <f t="shared" si="1179"/>
        <v>0</v>
      </c>
      <c r="Q742" s="646"/>
      <c r="R742" s="536"/>
      <c r="S742" s="536"/>
      <c r="T742" s="536"/>
      <c r="U742" s="536"/>
      <c r="V742" s="536"/>
      <c r="W742" s="683" t="str">
        <f t="shared" si="1180"/>
        <v>OK</v>
      </c>
      <c r="X742" s="141"/>
      <c r="Y742" s="141"/>
      <c r="Z742" s="552"/>
      <c r="AA742" s="552"/>
      <c r="AB742" s="683" t="str">
        <f t="shared" si="1181"/>
        <v>OK</v>
      </c>
      <c r="AC742" s="593"/>
      <c r="AD742" s="530">
        <f t="shared" si="1182"/>
        <v>0</v>
      </c>
      <c r="AE742" s="842">
        <f t="shared" si="1183"/>
        <v>0</v>
      </c>
      <c r="AF742" s="931"/>
      <c r="AG742" s="530">
        <f t="shared" si="1184"/>
        <v>0</v>
      </c>
      <c r="AH742" s="530">
        <f t="shared" si="1185"/>
        <v>0</v>
      </c>
      <c r="AI742" s="641"/>
      <c r="AJ742" s="537"/>
      <c r="AK742" s="537"/>
      <c r="AL742" s="537"/>
      <c r="AM742" s="537"/>
      <c r="AN742" s="537"/>
      <c r="AO742" s="683" t="str">
        <f t="shared" si="1186"/>
        <v>OK</v>
      </c>
      <c r="AP742" s="141"/>
      <c r="AQ742" s="141"/>
      <c r="AR742" s="552"/>
      <c r="AS742" s="552"/>
      <c r="AT742" s="683" t="str">
        <f t="shared" si="1187"/>
        <v>OK</v>
      </c>
      <c r="AU742" s="593"/>
      <c r="AV742" s="530">
        <f t="shared" si="1188"/>
        <v>0</v>
      </c>
      <c r="AW742" s="842">
        <f t="shared" si="1189"/>
        <v>0</v>
      </c>
      <c r="AX742" s="115">
        <f t="shared" si="1190"/>
        <v>0</v>
      </c>
      <c r="AY742" s="5">
        <f t="shared" si="1191"/>
        <v>0</v>
      </c>
      <c r="AZ742" s="7">
        <f t="shared" si="1194"/>
        <v>0</v>
      </c>
      <c r="BA742" s="335" t="e">
        <f t="shared" si="1195"/>
        <v>#DIV/0!</v>
      </c>
      <c r="BB742" s="23">
        <f t="shared" si="1192"/>
        <v>0</v>
      </c>
      <c r="BC742" s="5">
        <f t="shared" si="1196"/>
        <v>0</v>
      </c>
      <c r="BD742" s="7">
        <f t="shared" si="1197"/>
        <v>0</v>
      </c>
      <c r="BE742" s="335" t="e">
        <f t="shared" si="1198"/>
        <v>#DIV/0!</v>
      </c>
      <c r="BF742" s="41"/>
      <c r="BG742" s="826" t="str">
        <f t="shared" si="1193"/>
        <v>63.21</v>
      </c>
      <c r="BH742" s="607" t="b">
        <f>COUNTIF('Codes SEC'!$B$2:$B$250,Ministres!BG742)&gt;0</f>
        <v>1</v>
      </c>
      <c r="BI742" s="41"/>
      <c r="BJ742" s="41"/>
      <c r="BK742" s="41"/>
      <c r="BL742" s="41"/>
      <c r="BM742" s="41"/>
      <c r="BN742" s="41"/>
    </row>
    <row r="743" spans="1:66" s="4" customFormat="1" ht="35.1" customHeight="1" x14ac:dyDescent="0.25">
      <c r="A743" s="222" t="s">
        <v>39</v>
      </c>
      <c r="B743" s="112">
        <v>10</v>
      </c>
      <c r="C743" s="116" t="s">
        <v>149</v>
      </c>
      <c r="D743" s="620">
        <v>1000</v>
      </c>
      <c r="E743" s="278"/>
      <c r="F743" s="116">
        <v>20</v>
      </c>
      <c r="G743" s="700" t="s">
        <v>5613</v>
      </c>
      <c r="H743" s="878" t="str">
        <f t="shared" si="1177"/>
        <v>122</v>
      </c>
      <c r="I743" s="397">
        <v>86321000</v>
      </c>
      <c r="J743" s="380" t="s">
        <v>4170</v>
      </c>
      <c r="K743" s="408" t="s">
        <v>5714</v>
      </c>
      <c r="L743" s="726">
        <v>0</v>
      </c>
      <c r="M743" s="727">
        <v>0</v>
      </c>
      <c r="N743" s="931"/>
      <c r="O743" s="530">
        <f t="shared" si="1178"/>
        <v>0</v>
      </c>
      <c r="P743" s="530">
        <f t="shared" si="1179"/>
        <v>0</v>
      </c>
      <c r="Q743" s="646"/>
      <c r="R743" s="536"/>
      <c r="S743" s="536"/>
      <c r="T743" s="536"/>
      <c r="U743" s="536"/>
      <c r="V743" s="536"/>
      <c r="W743" s="683" t="str">
        <f t="shared" si="1180"/>
        <v>OK</v>
      </c>
      <c r="X743" s="141"/>
      <c r="Y743" s="141"/>
      <c r="Z743" s="552"/>
      <c r="AA743" s="552"/>
      <c r="AB743" s="683" t="str">
        <f t="shared" si="1181"/>
        <v>OK</v>
      </c>
      <c r="AC743" s="593"/>
      <c r="AD743" s="530">
        <f t="shared" si="1182"/>
        <v>0</v>
      </c>
      <c r="AE743" s="842">
        <f t="shared" si="1183"/>
        <v>0</v>
      </c>
      <c r="AF743" s="931"/>
      <c r="AG743" s="530">
        <f t="shared" si="1184"/>
        <v>0</v>
      </c>
      <c r="AH743" s="530">
        <f t="shared" si="1185"/>
        <v>0</v>
      </c>
      <c r="AI743" s="641"/>
      <c r="AJ743" s="537"/>
      <c r="AK743" s="537"/>
      <c r="AL743" s="537"/>
      <c r="AM743" s="537"/>
      <c r="AN743" s="537"/>
      <c r="AO743" s="683" t="str">
        <f t="shared" si="1186"/>
        <v>OK</v>
      </c>
      <c r="AP743" s="141"/>
      <c r="AQ743" s="141"/>
      <c r="AR743" s="552"/>
      <c r="AS743" s="552"/>
      <c r="AT743" s="683" t="str">
        <f t="shared" si="1187"/>
        <v>OK</v>
      </c>
      <c r="AU743" s="593"/>
      <c r="AV743" s="530">
        <f t="shared" si="1188"/>
        <v>0</v>
      </c>
      <c r="AW743" s="842">
        <f t="shared" si="1189"/>
        <v>0</v>
      </c>
      <c r="AX743" s="115">
        <f t="shared" si="1190"/>
        <v>0</v>
      </c>
      <c r="AY743" s="5">
        <f t="shared" si="1191"/>
        <v>0</v>
      </c>
      <c r="AZ743" s="7">
        <f t="shared" si="1194"/>
        <v>0</v>
      </c>
      <c r="BA743" s="335" t="e">
        <f t="shared" si="1195"/>
        <v>#DIV/0!</v>
      </c>
      <c r="BB743" s="23">
        <f t="shared" si="1192"/>
        <v>0</v>
      </c>
      <c r="BC743" s="5">
        <f t="shared" si="1196"/>
        <v>0</v>
      </c>
      <c r="BD743" s="7">
        <f t="shared" si="1197"/>
        <v>0</v>
      </c>
      <c r="BE743" s="335" t="e">
        <f t="shared" si="1198"/>
        <v>#DIV/0!</v>
      </c>
      <c r="BF743" s="41"/>
      <c r="BG743" s="826" t="str">
        <f t="shared" si="1193"/>
        <v>63.21</v>
      </c>
      <c r="BH743" s="607" t="b">
        <f>COUNTIF('Codes SEC'!$B$2:$B$250,Ministres!BG743)&gt;0</f>
        <v>1</v>
      </c>
      <c r="BI743" s="41"/>
      <c r="BJ743" s="41"/>
      <c r="BK743" s="41"/>
      <c r="BL743" s="41"/>
      <c r="BM743" s="41"/>
      <c r="BN743" s="41"/>
    </row>
    <row r="744" spans="1:66" s="4" customFormat="1" ht="35.1" customHeight="1" x14ac:dyDescent="0.25">
      <c r="A744" s="222" t="s">
        <v>39</v>
      </c>
      <c r="B744" s="112">
        <v>10</v>
      </c>
      <c r="C744" s="116" t="s">
        <v>149</v>
      </c>
      <c r="D744" s="620">
        <v>1000</v>
      </c>
      <c r="E744" s="278"/>
      <c r="F744" s="116">
        <v>19</v>
      </c>
      <c r="G744" s="700" t="s">
        <v>5613</v>
      </c>
      <c r="H744" s="878" t="str">
        <f t="shared" si="1177"/>
        <v>122</v>
      </c>
      <c r="I744" s="397">
        <v>86321000</v>
      </c>
      <c r="J744" s="380" t="s">
        <v>4171</v>
      </c>
      <c r="K744" s="408" t="s">
        <v>5715</v>
      </c>
      <c r="L744" s="726">
        <v>0</v>
      </c>
      <c r="M744" s="727">
        <v>0</v>
      </c>
      <c r="N744" s="931"/>
      <c r="O744" s="530">
        <f t="shared" si="1178"/>
        <v>0</v>
      </c>
      <c r="P744" s="530">
        <f t="shared" si="1179"/>
        <v>0</v>
      </c>
      <c r="Q744" s="646"/>
      <c r="R744" s="536"/>
      <c r="S744" s="536"/>
      <c r="T744" s="536"/>
      <c r="U744" s="536"/>
      <c r="V744" s="536"/>
      <c r="W744" s="683" t="str">
        <f t="shared" si="1180"/>
        <v>OK</v>
      </c>
      <c r="X744" s="141"/>
      <c r="Y744" s="141"/>
      <c r="Z744" s="552"/>
      <c r="AA744" s="552"/>
      <c r="AB744" s="683" t="str">
        <f t="shared" si="1181"/>
        <v>OK</v>
      </c>
      <c r="AC744" s="593"/>
      <c r="AD744" s="530">
        <f t="shared" si="1182"/>
        <v>0</v>
      </c>
      <c r="AE744" s="842">
        <f t="shared" si="1183"/>
        <v>0</v>
      </c>
      <c r="AF744" s="931"/>
      <c r="AG744" s="530">
        <f t="shared" si="1184"/>
        <v>0</v>
      </c>
      <c r="AH744" s="530">
        <f t="shared" si="1185"/>
        <v>0</v>
      </c>
      <c r="AI744" s="641"/>
      <c r="AJ744" s="537"/>
      <c r="AK744" s="537"/>
      <c r="AL744" s="537"/>
      <c r="AM744" s="537"/>
      <c r="AN744" s="537"/>
      <c r="AO744" s="683" t="str">
        <f t="shared" si="1186"/>
        <v>OK</v>
      </c>
      <c r="AP744" s="141"/>
      <c r="AQ744" s="141"/>
      <c r="AR744" s="552"/>
      <c r="AS744" s="552"/>
      <c r="AT744" s="683" t="str">
        <f t="shared" si="1187"/>
        <v>OK</v>
      </c>
      <c r="AU744" s="593"/>
      <c r="AV744" s="530">
        <f t="shared" si="1188"/>
        <v>0</v>
      </c>
      <c r="AW744" s="842">
        <f t="shared" si="1189"/>
        <v>0</v>
      </c>
      <c r="AX744" s="115">
        <f t="shared" si="1190"/>
        <v>0</v>
      </c>
      <c r="AY744" s="5">
        <f t="shared" si="1191"/>
        <v>0</v>
      </c>
      <c r="AZ744" s="7">
        <f t="shared" si="1194"/>
        <v>0</v>
      </c>
      <c r="BA744" s="335" t="e">
        <f t="shared" si="1195"/>
        <v>#DIV/0!</v>
      </c>
      <c r="BB744" s="23">
        <f t="shared" si="1192"/>
        <v>0</v>
      </c>
      <c r="BC744" s="5">
        <f t="shared" si="1196"/>
        <v>0</v>
      </c>
      <c r="BD744" s="7">
        <f t="shared" si="1197"/>
        <v>0</v>
      </c>
      <c r="BE744" s="335" t="e">
        <f t="shared" si="1198"/>
        <v>#DIV/0!</v>
      </c>
      <c r="BF744" s="41"/>
      <c r="BG744" s="826" t="str">
        <f t="shared" si="1193"/>
        <v>63.21</v>
      </c>
      <c r="BH744" s="607" t="b">
        <f>COUNTIF('Codes SEC'!$B$2:$B$250,Ministres!BG744)&gt;0</f>
        <v>1</v>
      </c>
      <c r="BI744" s="41"/>
      <c r="BJ744" s="41"/>
      <c r="BK744" s="41"/>
      <c r="BL744" s="41"/>
      <c r="BM744" s="41"/>
      <c r="BN744" s="41"/>
    </row>
    <row r="745" spans="1:66" s="203" customFormat="1" ht="35.1" customHeight="1" x14ac:dyDescent="0.25">
      <c r="A745" s="21" t="s">
        <v>39</v>
      </c>
      <c r="B745" s="112" t="s">
        <v>5018</v>
      </c>
      <c r="C745" s="116" t="s">
        <v>149</v>
      </c>
      <c r="D745" s="620">
        <v>1000</v>
      </c>
      <c r="E745" s="278"/>
      <c r="F745" s="116">
        <v>19</v>
      </c>
      <c r="G745" s="700" t="s">
        <v>5613</v>
      </c>
      <c r="H745" s="878" t="str">
        <f t="shared" si="1177"/>
        <v>122</v>
      </c>
      <c r="I745" s="397">
        <v>86321000</v>
      </c>
      <c r="J745" s="380" t="s">
        <v>4866</v>
      </c>
      <c r="K745" s="408" t="s">
        <v>5716</v>
      </c>
      <c r="L745" s="733">
        <v>0</v>
      </c>
      <c r="M745" s="734">
        <v>0</v>
      </c>
      <c r="N745" s="931"/>
      <c r="O745" s="530">
        <f t="shared" si="1178"/>
        <v>0</v>
      </c>
      <c r="P745" s="530">
        <f t="shared" si="1179"/>
        <v>0</v>
      </c>
      <c r="Q745" s="646"/>
      <c r="R745" s="536"/>
      <c r="S745" s="536"/>
      <c r="T745" s="536"/>
      <c r="U745" s="536"/>
      <c r="V745" s="536"/>
      <c r="W745" s="683" t="str">
        <f t="shared" si="1180"/>
        <v>OK</v>
      </c>
      <c r="X745" s="141"/>
      <c r="Y745" s="141"/>
      <c r="Z745" s="552"/>
      <c r="AA745" s="552"/>
      <c r="AB745" s="683" t="str">
        <f t="shared" si="1181"/>
        <v>OK</v>
      </c>
      <c r="AC745" s="593"/>
      <c r="AD745" s="530">
        <f t="shared" si="1182"/>
        <v>0</v>
      </c>
      <c r="AE745" s="842">
        <f t="shared" si="1183"/>
        <v>0</v>
      </c>
      <c r="AF745" s="931"/>
      <c r="AG745" s="530">
        <f t="shared" si="1184"/>
        <v>0</v>
      </c>
      <c r="AH745" s="530">
        <f t="shared" si="1185"/>
        <v>0</v>
      </c>
      <c r="AI745" s="641"/>
      <c r="AJ745" s="537"/>
      <c r="AK745" s="537"/>
      <c r="AL745" s="537"/>
      <c r="AM745" s="537"/>
      <c r="AN745" s="537"/>
      <c r="AO745" s="683" t="str">
        <f t="shared" si="1186"/>
        <v>OK</v>
      </c>
      <c r="AP745" s="141"/>
      <c r="AQ745" s="141"/>
      <c r="AR745" s="552"/>
      <c r="AS745" s="552"/>
      <c r="AT745" s="683" t="str">
        <f t="shared" si="1187"/>
        <v>OK</v>
      </c>
      <c r="AU745" s="593"/>
      <c r="AV745" s="530">
        <f t="shared" si="1188"/>
        <v>0</v>
      </c>
      <c r="AW745" s="842">
        <f t="shared" si="1189"/>
        <v>0</v>
      </c>
      <c r="AX745" s="115">
        <f t="shared" si="1190"/>
        <v>0</v>
      </c>
      <c r="AY745" s="5">
        <f t="shared" si="1191"/>
        <v>0</v>
      </c>
      <c r="AZ745" s="7">
        <f t="shared" si="1194"/>
        <v>0</v>
      </c>
      <c r="BA745" s="335" t="e">
        <f t="shared" si="1195"/>
        <v>#DIV/0!</v>
      </c>
      <c r="BB745" s="23">
        <f t="shared" si="1192"/>
        <v>0</v>
      </c>
      <c r="BC745" s="5">
        <f t="shared" si="1196"/>
        <v>0</v>
      </c>
      <c r="BD745" s="7">
        <f t="shared" si="1197"/>
        <v>0</v>
      </c>
      <c r="BE745" s="335" t="e">
        <f t="shared" si="1198"/>
        <v>#DIV/0!</v>
      </c>
      <c r="BF745" s="667"/>
      <c r="BG745" s="826" t="str">
        <f t="shared" si="1193"/>
        <v>63.21</v>
      </c>
      <c r="BH745" s="668" t="b">
        <f>COUNTIF('Codes SEC'!$B$2:$B$250,Ministres!BG745)&gt;0</f>
        <v>1</v>
      </c>
      <c r="BI745" s="667"/>
      <c r="BJ745" s="667"/>
      <c r="BK745" s="667"/>
      <c r="BL745" s="667"/>
      <c r="BM745" s="667"/>
      <c r="BN745" s="667"/>
    </row>
    <row r="746" spans="1:66" s="203" customFormat="1" ht="35.1" customHeight="1" x14ac:dyDescent="0.25">
      <c r="A746" s="21" t="s">
        <v>39</v>
      </c>
      <c r="B746" s="112" t="s">
        <v>5018</v>
      </c>
      <c r="C746" s="116" t="s">
        <v>149</v>
      </c>
      <c r="D746" s="620">
        <v>1000</v>
      </c>
      <c r="E746" s="278"/>
      <c r="F746" s="116">
        <v>19</v>
      </c>
      <c r="G746" s="700" t="s">
        <v>5613</v>
      </c>
      <c r="H746" s="878" t="str">
        <f t="shared" si="1177"/>
        <v>122</v>
      </c>
      <c r="I746" s="397">
        <v>86321000</v>
      </c>
      <c r="J746" s="380" t="s">
        <v>4909</v>
      </c>
      <c r="K746" s="408" t="s">
        <v>5717</v>
      </c>
      <c r="L746" s="733">
        <v>0</v>
      </c>
      <c r="M746" s="734">
        <v>0</v>
      </c>
      <c r="N746" s="931"/>
      <c r="O746" s="530">
        <f t="shared" si="1178"/>
        <v>0</v>
      </c>
      <c r="P746" s="530">
        <f t="shared" si="1179"/>
        <v>0</v>
      </c>
      <c r="Q746" s="646"/>
      <c r="R746" s="536"/>
      <c r="S746" s="536"/>
      <c r="T746" s="536"/>
      <c r="U746" s="536"/>
      <c r="V746" s="536"/>
      <c r="W746" s="683" t="str">
        <f t="shared" si="1180"/>
        <v>OK</v>
      </c>
      <c r="X746" s="141"/>
      <c r="Y746" s="141"/>
      <c r="Z746" s="552"/>
      <c r="AA746" s="552"/>
      <c r="AB746" s="683" t="str">
        <f t="shared" si="1181"/>
        <v>OK</v>
      </c>
      <c r="AC746" s="593"/>
      <c r="AD746" s="530">
        <f t="shared" si="1182"/>
        <v>0</v>
      </c>
      <c r="AE746" s="842">
        <f t="shared" si="1183"/>
        <v>0</v>
      </c>
      <c r="AF746" s="931"/>
      <c r="AG746" s="530">
        <f t="shared" si="1184"/>
        <v>0</v>
      </c>
      <c r="AH746" s="530">
        <f t="shared" si="1185"/>
        <v>0</v>
      </c>
      <c r="AI746" s="641"/>
      <c r="AJ746" s="537"/>
      <c r="AK746" s="537"/>
      <c r="AL746" s="537"/>
      <c r="AM746" s="537"/>
      <c r="AN746" s="537"/>
      <c r="AO746" s="683" t="str">
        <f t="shared" si="1186"/>
        <v>OK</v>
      </c>
      <c r="AP746" s="141"/>
      <c r="AQ746" s="141"/>
      <c r="AR746" s="552"/>
      <c r="AS746" s="552"/>
      <c r="AT746" s="683" t="str">
        <f t="shared" si="1187"/>
        <v>OK</v>
      </c>
      <c r="AU746" s="593"/>
      <c r="AV746" s="530">
        <f t="shared" si="1188"/>
        <v>0</v>
      </c>
      <c r="AW746" s="842">
        <f t="shared" si="1189"/>
        <v>0</v>
      </c>
      <c r="AX746" s="115">
        <f t="shared" si="1190"/>
        <v>0</v>
      </c>
      <c r="AY746" s="5">
        <f t="shared" si="1191"/>
        <v>0</v>
      </c>
      <c r="AZ746" s="7">
        <f t="shared" si="1194"/>
        <v>0</v>
      </c>
      <c r="BA746" s="335" t="e">
        <f t="shared" si="1195"/>
        <v>#DIV/0!</v>
      </c>
      <c r="BB746" s="23">
        <f t="shared" si="1192"/>
        <v>0</v>
      </c>
      <c r="BC746" s="5">
        <f t="shared" si="1196"/>
        <v>0</v>
      </c>
      <c r="BD746" s="7">
        <f t="shared" si="1197"/>
        <v>0</v>
      </c>
      <c r="BE746" s="335" t="e">
        <f t="shared" si="1198"/>
        <v>#DIV/0!</v>
      </c>
      <c r="BF746" s="667"/>
      <c r="BG746" s="826" t="str">
        <f t="shared" si="1193"/>
        <v>63.21</v>
      </c>
      <c r="BH746" s="668" t="b">
        <f>COUNTIF('Codes SEC'!$B$2:$B$250,Ministres!BG746)&gt;0</f>
        <v>1</v>
      </c>
      <c r="BI746" s="667"/>
      <c r="BJ746" s="667"/>
      <c r="BK746" s="667"/>
      <c r="BL746" s="667"/>
      <c r="BM746" s="667"/>
      <c r="BN746" s="667"/>
    </row>
    <row r="747" spans="1:66" s="203" customFormat="1" ht="35.1" customHeight="1" x14ac:dyDescent="0.25">
      <c r="A747" s="21" t="s">
        <v>39</v>
      </c>
      <c r="B747" s="112" t="s">
        <v>5018</v>
      </c>
      <c r="C747" s="116" t="s">
        <v>149</v>
      </c>
      <c r="D747" s="620">
        <v>1000</v>
      </c>
      <c r="E747" s="278"/>
      <c r="F747" s="116">
        <v>19</v>
      </c>
      <c r="G747" s="700" t="s">
        <v>5613</v>
      </c>
      <c r="H747" s="878" t="str">
        <f t="shared" si="1177"/>
        <v>122</v>
      </c>
      <c r="I747" s="397">
        <v>86321000</v>
      </c>
      <c r="J747" s="380" t="s">
        <v>5000</v>
      </c>
      <c r="K747" s="408" t="s">
        <v>5722</v>
      </c>
      <c r="L747" s="733">
        <v>0</v>
      </c>
      <c r="M747" s="734">
        <v>0</v>
      </c>
      <c r="N747" s="931"/>
      <c r="O747" s="530">
        <f t="shared" si="1178"/>
        <v>0</v>
      </c>
      <c r="P747" s="530">
        <f t="shared" si="1179"/>
        <v>0</v>
      </c>
      <c r="Q747" s="646"/>
      <c r="R747" s="536"/>
      <c r="S747" s="536"/>
      <c r="T747" s="536"/>
      <c r="U747" s="536"/>
      <c r="V747" s="536"/>
      <c r="W747" s="683" t="str">
        <f>IF(SUM(Q747:V747)=X747,"OK",SUM(Q747:V747)-X747)</f>
        <v>OK</v>
      </c>
      <c r="X747" s="141"/>
      <c r="Y747" s="141"/>
      <c r="Z747" s="552"/>
      <c r="AA747" s="552"/>
      <c r="AB747" s="683" t="str">
        <f>IF(SUM(Z747:AA747)=AC747,"OK",SUM(Z747:AA747)-AC747)</f>
        <v>OK</v>
      </c>
      <c r="AC747" s="593"/>
      <c r="AD747" s="530">
        <f t="shared" si="1182"/>
        <v>0</v>
      </c>
      <c r="AE747" s="842">
        <f t="shared" si="1183"/>
        <v>0</v>
      </c>
      <c r="AF747" s="931"/>
      <c r="AG747" s="530">
        <f t="shared" si="1184"/>
        <v>0</v>
      </c>
      <c r="AH747" s="530">
        <f t="shared" si="1185"/>
        <v>0</v>
      </c>
      <c r="AI747" s="641"/>
      <c r="AJ747" s="537"/>
      <c r="AK747" s="537"/>
      <c r="AL747" s="537"/>
      <c r="AM747" s="537"/>
      <c r="AN747" s="537"/>
      <c r="AO747" s="683" t="str">
        <f>IF(SUM(AI747:AN747)=AP747,"OK",SUM(AI747:AN747)-AP747)</f>
        <v>OK</v>
      </c>
      <c r="AP747" s="141"/>
      <c r="AQ747" s="141"/>
      <c r="AR747" s="552"/>
      <c r="AS747" s="552"/>
      <c r="AT747" s="683" t="str">
        <f>IF(SUM(AR747:AS747)=AU747,"OK",SUM(AR747:AS747)-AU747)</f>
        <v>OK</v>
      </c>
      <c r="AU747" s="593"/>
      <c r="AV747" s="530">
        <f t="shared" si="1188"/>
        <v>0</v>
      </c>
      <c r="AW747" s="842">
        <f t="shared" si="1189"/>
        <v>0</v>
      </c>
      <c r="AX747" s="115">
        <f t="shared" si="1190"/>
        <v>0</v>
      </c>
      <c r="AY747" s="5">
        <f t="shared" si="1191"/>
        <v>0</v>
      </c>
      <c r="AZ747" s="7">
        <f>AY747-AX747</f>
        <v>0</v>
      </c>
      <c r="BA747" s="335" t="e">
        <f>AZ747/AX747</f>
        <v>#DIV/0!</v>
      </c>
      <c r="BB747" s="23">
        <f t="shared" si="1192"/>
        <v>0</v>
      </c>
      <c r="BC747" s="5">
        <f>AW747</f>
        <v>0</v>
      </c>
      <c r="BD747" s="7">
        <f>BC747-BB747</f>
        <v>0</v>
      </c>
      <c r="BE747" s="335" t="e">
        <f>BD747/BB747</f>
        <v>#DIV/0!</v>
      </c>
      <c r="BF747" s="667"/>
      <c r="BG747" s="826" t="str">
        <f t="shared" si="1193"/>
        <v>63.21</v>
      </c>
      <c r="BH747" s="668" t="b">
        <f>COUNTIF('Codes SEC'!$B$2:$B$250,Ministres!BG747)&gt;0</f>
        <v>1</v>
      </c>
      <c r="BI747" s="667"/>
      <c r="BJ747" s="667"/>
      <c r="BK747" s="667"/>
      <c r="BL747" s="667"/>
      <c r="BM747" s="667"/>
      <c r="BN747" s="667"/>
    </row>
    <row r="748" spans="1:66" ht="35.1" customHeight="1" x14ac:dyDescent="0.25">
      <c r="A748" s="222" t="s">
        <v>39</v>
      </c>
      <c r="B748" s="112" t="s">
        <v>5018</v>
      </c>
      <c r="C748" s="116" t="s">
        <v>196</v>
      </c>
      <c r="D748" s="620">
        <v>1000</v>
      </c>
      <c r="E748" s="278"/>
      <c r="F748" s="116">
        <v>19</v>
      </c>
      <c r="G748" s="700" t="s">
        <v>5613</v>
      </c>
      <c r="H748" s="888" t="str">
        <f t="shared" si="1177"/>
        <v>122</v>
      </c>
      <c r="I748" s="580">
        <v>86321000</v>
      </c>
      <c r="J748" s="689" t="s">
        <v>5845</v>
      </c>
      <c r="K748" s="411" t="s">
        <v>5846</v>
      </c>
      <c r="L748" s="733">
        <v>0</v>
      </c>
      <c r="M748" s="734">
        <v>0</v>
      </c>
      <c r="N748" s="931"/>
      <c r="O748" s="530">
        <f t="shared" si="1178"/>
        <v>0</v>
      </c>
      <c r="P748" s="530">
        <f t="shared" si="1179"/>
        <v>0</v>
      </c>
      <c r="Q748" s="646"/>
      <c r="R748" s="536"/>
      <c r="S748" s="536"/>
      <c r="T748" s="536"/>
      <c r="U748" s="536"/>
      <c r="V748" s="536"/>
      <c r="W748" s="683" t="str">
        <f>IF(SUM(Q748:V748)=X748,"OK",SUM(Q748:V748)-X748)</f>
        <v>OK</v>
      </c>
      <c r="X748" s="141"/>
      <c r="Y748" s="141"/>
      <c r="Z748" s="552"/>
      <c r="AA748" s="552"/>
      <c r="AB748" s="683" t="str">
        <f>IF(SUM(Z748:AA748)=AC748,"OK",SUM(Z748:AA748)-AC748)</f>
        <v>OK</v>
      </c>
      <c r="AC748" s="593"/>
      <c r="AD748" s="530">
        <f t="shared" si="1182"/>
        <v>0</v>
      </c>
      <c r="AE748" s="842">
        <f t="shared" si="1183"/>
        <v>0</v>
      </c>
      <c r="AF748" s="931"/>
      <c r="AG748" s="530">
        <f t="shared" si="1184"/>
        <v>0</v>
      </c>
      <c r="AH748" s="530">
        <f t="shared" si="1185"/>
        <v>0</v>
      </c>
      <c r="AI748" s="641"/>
      <c r="AJ748" s="537"/>
      <c r="AK748" s="537"/>
      <c r="AL748" s="537"/>
      <c r="AM748" s="537"/>
      <c r="AN748" s="537"/>
      <c r="AO748" s="683" t="str">
        <f>IF(SUM(AI748:AN748)=AP748,"OK",SUM(AI748:AN748)-AP748)</f>
        <v>OK</v>
      </c>
      <c r="AP748" s="141"/>
      <c r="AQ748" s="141"/>
      <c r="AR748" s="552"/>
      <c r="AS748" s="552"/>
      <c r="AT748" s="683" t="str">
        <f>IF(SUM(AR748:AS748)=AU748,"OK",SUM(AR748:AS748)-AU748)</f>
        <v>OK</v>
      </c>
      <c r="AU748" s="593"/>
      <c r="AV748" s="530">
        <f t="shared" si="1188"/>
        <v>0</v>
      </c>
      <c r="AW748" s="842">
        <f t="shared" si="1189"/>
        <v>0</v>
      </c>
      <c r="AX748" s="115">
        <f t="shared" si="1190"/>
        <v>0</v>
      </c>
      <c r="AY748" s="5">
        <f t="shared" si="1191"/>
        <v>0</v>
      </c>
      <c r="AZ748" s="7">
        <f>AY748-AX748</f>
        <v>0</v>
      </c>
      <c r="BA748" s="335" t="e">
        <f>AZ748/AX748</f>
        <v>#DIV/0!</v>
      </c>
      <c r="BB748" s="23">
        <f t="shared" si="1192"/>
        <v>0</v>
      </c>
      <c r="BC748" s="5">
        <f>AW748</f>
        <v>0</v>
      </c>
      <c r="BD748" s="7">
        <f>BC748-BB748</f>
        <v>0</v>
      </c>
      <c r="BE748" s="335" t="e">
        <f>BD748/BB748</f>
        <v>#DIV/0!</v>
      </c>
      <c r="BG748" s="826" t="str">
        <f t="shared" si="1193"/>
        <v>63.21</v>
      </c>
      <c r="BH748" s="607" t="b">
        <f>COUNTIF('Codes SEC'!$B$2:$B$250,Ministres!BG748)&gt;0</f>
        <v>1</v>
      </c>
    </row>
    <row r="749" spans="1:66" ht="35.1" customHeight="1" x14ac:dyDescent="0.25">
      <c r="A749" s="222" t="s">
        <v>39</v>
      </c>
      <c r="B749" s="112" t="s">
        <v>5018</v>
      </c>
      <c r="C749" s="116" t="s">
        <v>196</v>
      </c>
      <c r="D749" s="620">
        <v>1000</v>
      </c>
      <c r="E749" s="278"/>
      <c r="F749" s="116">
        <v>19</v>
      </c>
      <c r="G749" s="700" t="s">
        <v>5613</v>
      </c>
      <c r="H749" s="888" t="str">
        <f t="shared" si="1177"/>
        <v>122</v>
      </c>
      <c r="I749" s="580">
        <v>86321000</v>
      </c>
      <c r="J749" s="689" t="s">
        <v>5861</v>
      </c>
      <c r="K749" s="411" t="s">
        <v>5862</v>
      </c>
      <c r="L749" s="733">
        <v>0</v>
      </c>
      <c r="M749" s="734">
        <v>0</v>
      </c>
      <c r="N749" s="931"/>
      <c r="O749" s="530">
        <f t="shared" si="1178"/>
        <v>0</v>
      </c>
      <c r="P749" s="530">
        <f t="shared" si="1179"/>
        <v>0</v>
      </c>
      <c r="Q749" s="646"/>
      <c r="R749" s="536"/>
      <c r="S749" s="536"/>
      <c r="T749" s="536"/>
      <c r="U749" s="536"/>
      <c r="V749" s="536"/>
      <c r="W749" s="683" t="str">
        <f>IF(SUM(Q749:V749)=X749,"OK",SUM(Q749:V749)-X749)</f>
        <v>OK</v>
      </c>
      <c r="X749" s="141"/>
      <c r="Y749" s="141"/>
      <c r="Z749" s="552"/>
      <c r="AA749" s="552"/>
      <c r="AB749" s="683" t="str">
        <f>IF(SUM(Z749:AA749)=AC749,"OK",SUM(Z749:AA749)-AC749)</f>
        <v>OK</v>
      </c>
      <c r="AC749" s="593"/>
      <c r="AD749" s="530">
        <f t="shared" si="1182"/>
        <v>0</v>
      </c>
      <c r="AE749" s="842">
        <f t="shared" si="1183"/>
        <v>0</v>
      </c>
      <c r="AF749" s="931"/>
      <c r="AG749" s="530">
        <f t="shared" si="1184"/>
        <v>0</v>
      </c>
      <c r="AH749" s="530">
        <f t="shared" si="1185"/>
        <v>0</v>
      </c>
      <c r="AI749" s="641"/>
      <c r="AJ749" s="537"/>
      <c r="AK749" s="537"/>
      <c r="AL749" s="537"/>
      <c r="AM749" s="537"/>
      <c r="AN749" s="537"/>
      <c r="AO749" s="683" t="str">
        <f>IF(SUM(AI749:AN749)=AP749,"OK",SUM(AI749:AN749)-AP749)</f>
        <v>OK</v>
      </c>
      <c r="AP749" s="141"/>
      <c r="AQ749" s="141"/>
      <c r="AR749" s="552"/>
      <c r="AS749" s="552"/>
      <c r="AT749" s="683" t="str">
        <f>IF(SUM(AR749:AS749)=AU749,"OK",SUM(AR749:AS749)-AU749)</f>
        <v>OK</v>
      </c>
      <c r="AU749" s="593"/>
      <c r="AV749" s="530">
        <f t="shared" si="1188"/>
        <v>0</v>
      </c>
      <c r="AW749" s="842">
        <f t="shared" si="1189"/>
        <v>0</v>
      </c>
      <c r="AX749" s="115">
        <f t="shared" si="1190"/>
        <v>0</v>
      </c>
      <c r="AY749" s="5">
        <f t="shared" si="1191"/>
        <v>0</v>
      </c>
      <c r="AZ749" s="7">
        <f>AY749-AX749</f>
        <v>0</v>
      </c>
      <c r="BA749" s="335" t="e">
        <f>AZ749/AX749</f>
        <v>#DIV/0!</v>
      </c>
      <c r="BB749" s="23">
        <f t="shared" si="1192"/>
        <v>0</v>
      </c>
      <c r="BC749" s="5">
        <f>AW749</f>
        <v>0</v>
      </c>
      <c r="BD749" s="7">
        <f>BC749-BB749</f>
        <v>0</v>
      </c>
      <c r="BE749" s="335" t="e">
        <f>BD749/BB749</f>
        <v>#DIV/0!</v>
      </c>
      <c r="BG749" s="826" t="str">
        <f t="shared" si="1193"/>
        <v>63.21</v>
      </c>
      <c r="BH749" s="607" t="b">
        <f>COUNTIF('Codes SEC'!$B$2:$B$250,Ministres!BG749)&gt;0</f>
        <v>1</v>
      </c>
    </row>
    <row r="750" spans="1:66" s="203" customFormat="1" ht="35.1" customHeight="1" x14ac:dyDescent="0.25">
      <c r="A750" s="21" t="s">
        <v>39</v>
      </c>
      <c r="B750" s="112" t="s">
        <v>5018</v>
      </c>
      <c r="C750" s="116" t="s">
        <v>149</v>
      </c>
      <c r="D750" s="620">
        <v>1000</v>
      </c>
      <c r="E750" s="278"/>
      <c r="F750" s="116">
        <v>19</v>
      </c>
      <c r="G750" s="700" t="s">
        <v>5613</v>
      </c>
      <c r="H750" s="878" t="str">
        <f t="shared" si="1177"/>
        <v>122</v>
      </c>
      <c r="I750" s="397">
        <v>86352000</v>
      </c>
      <c r="J750" s="380" t="s">
        <v>4976</v>
      </c>
      <c r="K750" s="408" t="s">
        <v>5718</v>
      </c>
      <c r="L750" s="733">
        <v>0</v>
      </c>
      <c r="M750" s="734">
        <v>0</v>
      </c>
      <c r="N750" s="931"/>
      <c r="O750" s="530">
        <f t="shared" si="1178"/>
        <v>0</v>
      </c>
      <c r="P750" s="530">
        <f t="shared" si="1179"/>
        <v>0</v>
      </c>
      <c r="Q750" s="646"/>
      <c r="R750" s="536"/>
      <c r="S750" s="536"/>
      <c r="T750" s="536"/>
      <c r="U750" s="536"/>
      <c r="V750" s="536"/>
      <c r="W750" s="683" t="str">
        <f t="shared" si="1180"/>
        <v>OK</v>
      </c>
      <c r="X750" s="141"/>
      <c r="Y750" s="141"/>
      <c r="Z750" s="552"/>
      <c r="AA750" s="552"/>
      <c r="AB750" s="683" t="str">
        <f t="shared" si="1181"/>
        <v>OK</v>
      </c>
      <c r="AC750" s="593"/>
      <c r="AD750" s="530">
        <f t="shared" si="1182"/>
        <v>0</v>
      </c>
      <c r="AE750" s="842">
        <f t="shared" si="1183"/>
        <v>0</v>
      </c>
      <c r="AF750" s="931"/>
      <c r="AG750" s="530">
        <f t="shared" si="1184"/>
        <v>0</v>
      </c>
      <c r="AH750" s="530">
        <f t="shared" si="1185"/>
        <v>0</v>
      </c>
      <c r="AI750" s="641"/>
      <c r="AJ750" s="537"/>
      <c r="AK750" s="537"/>
      <c r="AL750" s="537"/>
      <c r="AM750" s="537"/>
      <c r="AN750" s="537"/>
      <c r="AO750" s="683" t="str">
        <f t="shared" si="1186"/>
        <v>OK</v>
      </c>
      <c r="AP750" s="141"/>
      <c r="AQ750" s="141"/>
      <c r="AR750" s="552"/>
      <c r="AS750" s="552"/>
      <c r="AT750" s="683" t="str">
        <f t="shared" si="1187"/>
        <v>OK</v>
      </c>
      <c r="AU750" s="593"/>
      <c r="AV750" s="530">
        <f t="shared" si="1188"/>
        <v>0</v>
      </c>
      <c r="AW750" s="842">
        <f t="shared" si="1189"/>
        <v>0</v>
      </c>
      <c r="AX750" s="115">
        <f t="shared" si="1190"/>
        <v>0</v>
      </c>
      <c r="AY750" s="5">
        <f t="shared" si="1191"/>
        <v>0</v>
      </c>
      <c r="AZ750" s="7">
        <f t="shared" si="1194"/>
        <v>0</v>
      </c>
      <c r="BA750" s="335" t="e">
        <f t="shared" si="1195"/>
        <v>#DIV/0!</v>
      </c>
      <c r="BB750" s="23">
        <f t="shared" si="1192"/>
        <v>0</v>
      </c>
      <c r="BC750" s="5">
        <f t="shared" si="1196"/>
        <v>0</v>
      </c>
      <c r="BD750" s="7">
        <f t="shared" si="1197"/>
        <v>0</v>
      </c>
      <c r="BE750" s="335" t="e">
        <f t="shared" si="1198"/>
        <v>#DIV/0!</v>
      </c>
      <c r="BF750" s="667"/>
      <c r="BG750" s="826" t="str">
        <f t="shared" si="1193"/>
        <v>63.52</v>
      </c>
      <c r="BH750" s="668" t="b">
        <f>COUNTIF('Codes SEC'!$B$2:$B$250,Ministres!BG750)&gt;0</f>
        <v>1</v>
      </c>
      <c r="BI750" s="667"/>
      <c r="BJ750" s="667"/>
      <c r="BK750" s="667"/>
      <c r="BL750" s="667"/>
      <c r="BM750" s="667"/>
      <c r="BN750" s="667"/>
    </row>
    <row r="751" spans="1:66" s="203" customFormat="1" ht="35.1" customHeight="1" x14ac:dyDescent="0.25">
      <c r="A751" s="21" t="s">
        <v>39</v>
      </c>
      <c r="B751" s="112" t="s">
        <v>5018</v>
      </c>
      <c r="C751" s="116" t="s">
        <v>149</v>
      </c>
      <c r="D751" s="620">
        <v>1000</v>
      </c>
      <c r="E751" s="278"/>
      <c r="F751" s="116">
        <v>20</v>
      </c>
      <c r="G751" s="700" t="s">
        <v>5613</v>
      </c>
      <c r="H751" s="878" t="str">
        <f t="shared" si="1177"/>
        <v>122</v>
      </c>
      <c r="I751" s="397">
        <v>86352000</v>
      </c>
      <c r="J751" s="380" t="s">
        <v>4978</v>
      </c>
      <c r="K751" s="408" t="s">
        <v>5720</v>
      </c>
      <c r="L751" s="733">
        <v>0</v>
      </c>
      <c r="M751" s="734">
        <v>0</v>
      </c>
      <c r="N751" s="931"/>
      <c r="O751" s="530">
        <f t="shared" si="1178"/>
        <v>0</v>
      </c>
      <c r="P751" s="530">
        <f t="shared" si="1179"/>
        <v>0</v>
      </c>
      <c r="Q751" s="646"/>
      <c r="R751" s="536"/>
      <c r="S751" s="536"/>
      <c r="T751" s="536"/>
      <c r="U751" s="536"/>
      <c r="V751" s="536"/>
      <c r="W751" s="683" t="str">
        <f t="shared" si="1180"/>
        <v>OK</v>
      </c>
      <c r="X751" s="141"/>
      <c r="Y751" s="141"/>
      <c r="Z751" s="552"/>
      <c r="AA751" s="552"/>
      <c r="AB751" s="683" t="str">
        <f t="shared" si="1181"/>
        <v>OK</v>
      </c>
      <c r="AC751" s="593"/>
      <c r="AD751" s="530">
        <f t="shared" si="1182"/>
        <v>0</v>
      </c>
      <c r="AE751" s="842">
        <f t="shared" si="1183"/>
        <v>0</v>
      </c>
      <c r="AF751" s="931"/>
      <c r="AG751" s="530">
        <f t="shared" si="1184"/>
        <v>0</v>
      </c>
      <c r="AH751" s="530">
        <f t="shared" si="1185"/>
        <v>0</v>
      </c>
      <c r="AI751" s="641"/>
      <c r="AJ751" s="537"/>
      <c r="AK751" s="537"/>
      <c r="AL751" s="537"/>
      <c r="AM751" s="537"/>
      <c r="AN751" s="537"/>
      <c r="AO751" s="683" t="str">
        <f t="shared" si="1186"/>
        <v>OK</v>
      </c>
      <c r="AP751" s="141"/>
      <c r="AQ751" s="141"/>
      <c r="AR751" s="552"/>
      <c r="AS751" s="552"/>
      <c r="AT751" s="683" t="str">
        <f t="shared" si="1187"/>
        <v>OK</v>
      </c>
      <c r="AU751" s="593"/>
      <c r="AV751" s="530">
        <f t="shared" si="1188"/>
        <v>0</v>
      </c>
      <c r="AW751" s="842">
        <f t="shared" si="1189"/>
        <v>0</v>
      </c>
      <c r="AX751" s="115">
        <f t="shared" si="1190"/>
        <v>0</v>
      </c>
      <c r="AY751" s="5">
        <f t="shared" si="1191"/>
        <v>0</v>
      </c>
      <c r="AZ751" s="7">
        <f t="shared" si="1194"/>
        <v>0</v>
      </c>
      <c r="BA751" s="335" t="e">
        <f t="shared" si="1195"/>
        <v>#DIV/0!</v>
      </c>
      <c r="BB751" s="23">
        <f t="shared" si="1192"/>
        <v>0</v>
      </c>
      <c r="BC751" s="5">
        <f t="shared" si="1196"/>
        <v>0</v>
      </c>
      <c r="BD751" s="7">
        <f t="shared" si="1197"/>
        <v>0</v>
      </c>
      <c r="BE751" s="335" t="e">
        <f t="shared" si="1198"/>
        <v>#DIV/0!</v>
      </c>
      <c r="BF751" s="667"/>
      <c r="BG751" s="826" t="str">
        <f t="shared" si="1193"/>
        <v>63.52</v>
      </c>
      <c r="BH751" s="668" t="b">
        <f>COUNTIF('Codes SEC'!$B$2:$B$250,Ministres!BG751)&gt;0</f>
        <v>1</v>
      </c>
      <c r="BI751" s="667"/>
      <c r="BJ751" s="667"/>
      <c r="BK751" s="667"/>
      <c r="BL751" s="667"/>
      <c r="BM751" s="667"/>
      <c r="BN751" s="667"/>
    </row>
    <row r="752" spans="1:66" ht="35.1" customHeight="1" x14ac:dyDescent="0.25">
      <c r="A752" s="222" t="s">
        <v>39</v>
      </c>
      <c r="B752" s="112" t="s">
        <v>5018</v>
      </c>
      <c r="C752" s="116" t="s">
        <v>196</v>
      </c>
      <c r="D752" s="620">
        <v>1000</v>
      </c>
      <c r="E752" s="278"/>
      <c r="F752" s="116">
        <v>19</v>
      </c>
      <c r="G752" s="700" t="s">
        <v>5613</v>
      </c>
      <c r="H752" s="888" t="str">
        <f t="shared" si="1177"/>
        <v>122</v>
      </c>
      <c r="I752" s="580">
        <v>86352000</v>
      </c>
      <c r="J752" s="689" t="s">
        <v>5863</v>
      </c>
      <c r="K752" s="411" t="s">
        <v>5864</v>
      </c>
      <c r="L752" s="733">
        <v>0</v>
      </c>
      <c r="M752" s="734">
        <v>0</v>
      </c>
      <c r="N752" s="931"/>
      <c r="O752" s="530">
        <f t="shared" si="1178"/>
        <v>0</v>
      </c>
      <c r="P752" s="530">
        <f t="shared" si="1179"/>
        <v>0</v>
      </c>
      <c r="Q752" s="646"/>
      <c r="R752" s="536"/>
      <c r="S752" s="536"/>
      <c r="T752" s="536"/>
      <c r="U752" s="536"/>
      <c r="V752" s="536"/>
      <c r="W752" s="683" t="str">
        <f t="shared" si="1180"/>
        <v>OK</v>
      </c>
      <c r="X752" s="141"/>
      <c r="Y752" s="141"/>
      <c r="Z752" s="552"/>
      <c r="AA752" s="552"/>
      <c r="AB752" s="683" t="str">
        <f t="shared" si="1181"/>
        <v>OK</v>
      </c>
      <c r="AC752" s="593"/>
      <c r="AD752" s="530">
        <f t="shared" si="1182"/>
        <v>0</v>
      </c>
      <c r="AE752" s="842">
        <f t="shared" si="1183"/>
        <v>0</v>
      </c>
      <c r="AF752" s="931"/>
      <c r="AG752" s="530">
        <f t="shared" si="1184"/>
        <v>0</v>
      </c>
      <c r="AH752" s="530">
        <f t="shared" si="1185"/>
        <v>0</v>
      </c>
      <c r="AI752" s="641"/>
      <c r="AJ752" s="537"/>
      <c r="AK752" s="537"/>
      <c r="AL752" s="537"/>
      <c r="AM752" s="537"/>
      <c r="AN752" s="537"/>
      <c r="AO752" s="683" t="str">
        <f t="shared" si="1186"/>
        <v>OK</v>
      </c>
      <c r="AP752" s="141"/>
      <c r="AQ752" s="141"/>
      <c r="AR752" s="552"/>
      <c r="AS752" s="552"/>
      <c r="AT752" s="683" t="str">
        <f t="shared" si="1187"/>
        <v>OK</v>
      </c>
      <c r="AU752" s="593"/>
      <c r="AV752" s="530">
        <f t="shared" si="1188"/>
        <v>0</v>
      </c>
      <c r="AW752" s="842">
        <f t="shared" si="1189"/>
        <v>0</v>
      </c>
      <c r="AX752" s="115">
        <f t="shared" si="1190"/>
        <v>0</v>
      </c>
      <c r="AY752" s="5">
        <f t="shared" si="1191"/>
        <v>0</v>
      </c>
      <c r="AZ752" s="7">
        <f>AY752-AX752</f>
        <v>0</v>
      </c>
      <c r="BA752" s="335" t="e">
        <f>AZ752/AX752</f>
        <v>#DIV/0!</v>
      </c>
      <c r="BB752" s="23">
        <f t="shared" si="1192"/>
        <v>0</v>
      </c>
      <c r="BC752" s="5">
        <f>AW752</f>
        <v>0</v>
      </c>
      <c r="BD752" s="7">
        <f>BC752-BB752</f>
        <v>0</v>
      </c>
      <c r="BE752" s="335" t="e">
        <f>BD752/BB752</f>
        <v>#DIV/0!</v>
      </c>
      <c r="BG752" s="826" t="str">
        <f t="shared" si="1193"/>
        <v>63.52</v>
      </c>
      <c r="BH752" s="607" t="b">
        <f>COUNTIF('Codes SEC'!$B$2:$B$250,Ministres!BG752)&gt;0</f>
        <v>1</v>
      </c>
    </row>
    <row r="753" spans="1:66" ht="35.1" customHeight="1" x14ac:dyDescent="0.25">
      <c r="A753" s="222" t="s">
        <v>39</v>
      </c>
      <c r="B753" s="112" t="s">
        <v>5018</v>
      </c>
      <c r="C753" s="116" t="s">
        <v>149</v>
      </c>
      <c r="D753" s="620">
        <v>1000</v>
      </c>
      <c r="E753" s="278"/>
      <c r="F753" s="116">
        <v>19</v>
      </c>
      <c r="G753" s="700" t="s">
        <v>5613</v>
      </c>
      <c r="H753" s="888" t="str">
        <f t="shared" si="1177"/>
        <v>122</v>
      </c>
      <c r="I753" s="580">
        <v>86524000</v>
      </c>
      <c r="J753" s="689" t="s">
        <v>6013</v>
      </c>
      <c r="K753" s="411" t="s">
        <v>6014</v>
      </c>
      <c r="L753" s="733">
        <v>0</v>
      </c>
      <c r="M753" s="734">
        <v>0</v>
      </c>
      <c r="N753" s="931"/>
      <c r="O753" s="530">
        <f t="shared" si="1178"/>
        <v>0</v>
      </c>
      <c r="P753" s="530">
        <f t="shared" si="1179"/>
        <v>0</v>
      </c>
      <c r="Q753" s="646"/>
      <c r="R753" s="536"/>
      <c r="S753" s="536"/>
      <c r="T753" s="536"/>
      <c r="U753" s="536"/>
      <c r="V753" s="536"/>
      <c r="W753" s="683" t="str">
        <f t="shared" si="1180"/>
        <v>OK</v>
      </c>
      <c r="X753" s="141"/>
      <c r="Y753" s="141"/>
      <c r="Z753" s="552"/>
      <c r="AA753" s="552"/>
      <c r="AB753" s="683" t="str">
        <f t="shared" si="1181"/>
        <v>OK</v>
      </c>
      <c r="AC753" s="593"/>
      <c r="AD753" s="530">
        <f t="shared" si="1182"/>
        <v>0</v>
      </c>
      <c r="AE753" s="842">
        <f t="shared" si="1183"/>
        <v>0</v>
      </c>
      <c r="AF753" s="931"/>
      <c r="AG753" s="530">
        <f t="shared" si="1184"/>
        <v>0</v>
      </c>
      <c r="AH753" s="530">
        <f t="shared" si="1185"/>
        <v>0</v>
      </c>
      <c r="AI753" s="641"/>
      <c r="AJ753" s="537"/>
      <c r="AK753" s="537"/>
      <c r="AL753" s="537"/>
      <c r="AM753" s="537"/>
      <c r="AN753" s="537"/>
      <c r="AO753" s="683" t="str">
        <f t="shared" si="1186"/>
        <v>OK</v>
      </c>
      <c r="AP753" s="141"/>
      <c r="AQ753" s="141"/>
      <c r="AR753" s="552"/>
      <c r="AS753" s="552"/>
      <c r="AT753" s="683" t="str">
        <f t="shared" si="1187"/>
        <v>OK</v>
      </c>
      <c r="AU753" s="593"/>
      <c r="AV753" s="530">
        <f t="shared" si="1188"/>
        <v>0</v>
      </c>
      <c r="AW753" s="842">
        <f t="shared" si="1189"/>
        <v>0</v>
      </c>
      <c r="AX753" s="115">
        <f t="shared" si="1190"/>
        <v>0</v>
      </c>
      <c r="AY753" s="5">
        <f t="shared" si="1191"/>
        <v>0</v>
      </c>
      <c r="AZ753" s="7">
        <f t="shared" ref="AZ753" si="1199">AY753-AX753</f>
        <v>0</v>
      </c>
      <c r="BA753" s="335" t="e">
        <f t="shared" ref="BA753" si="1200">AZ753/AX753</f>
        <v>#DIV/0!</v>
      </c>
      <c r="BB753" s="23">
        <f t="shared" si="1192"/>
        <v>0</v>
      </c>
      <c r="BC753" s="5">
        <f t="shared" ref="BC753" si="1201">AW753</f>
        <v>0</v>
      </c>
      <c r="BD753" s="7">
        <f t="shared" ref="BD753" si="1202">BC753-BB753</f>
        <v>0</v>
      </c>
      <c r="BE753" s="335" t="e">
        <f t="shared" ref="BE753" si="1203">BD753/BB753</f>
        <v>#DIV/0!</v>
      </c>
      <c r="BG753" s="826" t="str">
        <f t="shared" si="1193"/>
        <v>65.24</v>
      </c>
      <c r="BH753" s="607" t="b">
        <f>COUNTIF('Codes SEC'!$B$2:$B$250,Ministres!BG753)&gt;0</f>
        <v>1</v>
      </c>
    </row>
    <row r="754" spans="1:66" ht="12.75" customHeight="1" x14ac:dyDescent="0.25">
      <c r="A754" s="225"/>
      <c r="B754" s="206"/>
      <c r="C754" s="253"/>
      <c r="D754" s="621"/>
      <c r="E754" s="275"/>
      <c r="F754" s="269"/>
      <c r="G754" s="695"/>
      <c r="H754" s="886"/>
      <c r="I754" s="403"/>
      <c r="J754" s="381"/>
      <c r="K754" s="514" t="s">
        <v>59</v>
      </c>
      <c r="L754" s="313">
        <f t="shared" ref="L754:V754" si="1204">L742+L743+L744+L733+L734+L735+L736+L737+L738+L745+L746+L750+L740+L751+L741+L747+L732+L731+L748+L749+L752+L730+L739+L753</f>
        <v>0</v>
      </c>
      <c r="M754" s="744">
        <f t="shared" si="1204"/>
        <v>0</v>
      </c>
      <c r="N754" s="930">
        <f t="shared" ref="N754:P754" si="1205">N742+N743+N744+N733+N734+N735+N736+N737+N738+N745+N746+N750+N740+N751+N741+N747+N732+N731+N748+N749+N752+N730+N739+N753</f>
        <v>0</v>
      </c>
      <c r="O754" s="790">
        <f t="shared" si="1205"/>
        <v>0</v>
      </c>
      <c r="P754" s="790">
        <f t="shared" si="1205"/>
        <v>0</v>
      </c>
      <c r="Q754" s="787">
        <f t="shared" si="1204"/>
        <v>0</v>
      </c>
      <c r="R754" s="648">
        <f t="shared" si="1204"/>
        <v>0</v>
      </c>
      <c r="S754" s="648">
        <f t="shared" si="1204"/>
        <v>0</v>
      </c>
      <c r="T754" s="648">
        <f t="shared" si="1204"/>
        <v>0</v>
      </c>
      <c r="U754" s="648">
        <f t="shared" si="1204"/>
        <v>0</v>
      </c>
      <c r="V754" s="648">
        <f t="shared" si="1204"/>
        <v>0</v>
      </c>
      <c r="W754" s="790"/>
      <c r="X754" s="649">
        <f>X742+X743+X744+X733+X734+X735+X736+X737+X738+X745+X746+X750+X740+X751+X741+X747+X732+X731+X748+X749+X752+X730+X739+X753</f>
        <v>0</v>
      </c>
      <c r="Y754" s="649">
        <f>Y742+Y743+Y744+Y733+Y734+Y735+Y736+Y737+Y738+Y745+Y746+Y750+Y740+Y751+Y741+Y747+Y732+Y731+Y748+Y749+Y752+Y730+Y739+Y753</f>
        <v>0</v>
      </c>
      <c r="Z754" s="648">
        <f>Z742+Z743+Z744+Z733+Z734+Z735+Z736+Z737+Z738+Z745+Z746+Z750+Z740+Z751+Z741+Z747+Z732+Z731+Z748+Z749+Z752+Z730+Z739+Z753</f>
        <v>0</v>
      </c>
      <c r="AA754" s="648">
        <f>AA742+AA743+AA744+AA733+AA734+AA735+AA736+AA737+AA738+AA745+AA746+AA750+AA740+AA751+AA741+AA747+AA732+AA731+AA748+AA749+AA752+AA730+AA739+AA753</f>
        <v>0</v>
      </c>
      <c r="AB754" s="790"/>
      <c r="AC754" s="649">
        <f t="shared" ref="AC754:AN754" si="1206">AC742+AC743+AC744+AC733+AC734+AC735+AC736+AC737+AC738+AC745+AC746+AC750+AC740+AC751+AC741+AC747+AC732+AC731+AC748+AC749+AC752+AC730+AC739+AC753</f>
        <v>0</v>
      </c>
      <c r="AD754" s="790">
        <f>AD742+AD743+AD744+AD733+AD734+AD735+AD736+AD737+AD738+AD745+AD746+AD750+AD740+AD751+AD741+AD747+AD732+AD731+AD748+AD749+AD752+AD730+AD739+AD753</f>
        <v>0</v>
      </c>
      <c r="AE754" s="843">
        <f>AE742+AE743+AE744+AE733+AE734+AE735+AE736+AE737+AE738+AE745+AE746+AE750+AE740+AE751+AE741+AE747+AE732+AE731+AE748+AE749+AE752+AE730+AE739+AE753</f>
        <v>0</v>
      </c>
      <c r="AF754" s="930">
        <f t="shared" ref="AF754:AH754" si="1207">AF742+AF743+AF744+AF733+AF734+AF735+AF736+AF737+AF738+AF745+AF746+AF750+AF740+AF751+AF741+AF747+AF732+AF731+AF748+AF749+AF752+AF730+AF739+AF753</f>
        <v>0</v>
      </c>
      <c r="AG754" s="790">
        <f t="shared" si="1207"/>
        <v>0</v>
      </c>
      <c r="AH754" s="790">
        <f t="shared" si="1207"/>
        <v>0</v>
      </c>
      <c r="AI754" s="787">
        <f t="shared" si="1206"/>
        <v>0</v>
      </c>
      <c r="AJ754" s="648">
        <f t="shared" si="1206"/>
        <v>0</v>
      </c>
      <c r="AK754" s="648">
        <f t="shared" si="1206"/>
        <v>0</v>
      </c>
      <c r="AL754" s="648">
        <f t="shared" si="1206"/>
        <v>0</v>
      </c>
      <c r="AM754" s="648">
        <f t="shared" si="1206"/>
        <v>0</v>
      </c>
      <c r="AN754" s="648">
        <f t="shared" si="1206"/>
        <v>0</v>
      </c>
      <c r="AO754" s="790"/>
      <c r="AP754" s="649">
        <f>AP742+AP743+AP744+AP733+AP734+AP735+AP736+AP737+AP738+AP745+AP746+AP750+AP740+AP751+AP741+AP747+AP732+AP731+AP748+AP749+AP752+AP730+AP739+AP753</f>
        <v>0</v>
      </c>
      <c r="AQ754" s="649">
        <f>AQ742+AQ743+AQ744+AQ733+AQ734+AQ735+AQ736+AQ737+AQ738+AQ745+AQ746+AQ750+AQ740+AQ751+AQ741+AQ747+AQ732+AQ731+AQ748+AQ749+AQ752+AQ730+AQ739+AQ753</f>
        <v>0</v>
      </c>
      <c r="AR754" s="648">
        <f>AR742+AR743+AR744+AR733+AR734+AR735+AR736+AR737+AR738+AR745+AR746+AR750+AR740+AR751+AR741+AR747+AR732+AR731+AR748+AR749+AR752+AR730+AR739+AR753</f>
        <v>0</v>
      </c>
      <c r="AS754" s="648">
        <f>AS742+AS743+AS744+AS733+AS734+AS735+AS736+AS737+AS738+AS745+AS746+AS750+AS740+AS751+AS741+AS747+AS732+AS731+AS748+AS749+AS752+AS730+AS739+AS753</f>
        <v>0</v>
      </c>
      <c r="AT754" s="790"/>
      <c r="AU754" s="649">
        <f t="shared" ref="AU754:BE754" si="1208">AU742+AU743+AU744+AU733+AU734+AU735+AU736+AU737+AU738+AU745+AU746+AU750+AU740+AU751+AU741+AU747+AU732+AU731+AU748+AU749+AU752+AU730+AU739+AU753</f>
        <v>0</v>
      </c>
      <c r="AV754" s="790">
        <f t="shared" ref="AV754" si="1209">AV742+AV743+AV744+AV733+AV734+AV735+AV736+AV737+AV738+AV745+AV746+AV750+AV740+AV751+AV741+AV747+AV732+AV731+AV748+AV749+AV752+AV730+AV739+AV753</f>
        <v>0</v>
      </c>
      <c r="AW754" s="843">
        <f t="shared" si="1208"/>
        <v>0</v>
      </c>
      <c r="AX754" s="336">
        <f t="shared" si="1208"/>
        <v>0</v>
      </c>
      <c r="AY754" s="337">
        <f t="shared" si="1208"/>
        <v>0</v>
      </c>
      <c r="AZ754" s="338">
        <f t="shared" si="1208"/>
        <v>0</v>
      </c>
      <c r="BA754" s="339" t="e">
        <f t="shared" si="1208"/>
        <v>#DIV/0!</v>
      </c>
      <c r="BB754" s="322">
        <f t="shared" si="1208"/>
        <v>0</v>
      </c>
      <c r="BC754" s="337">
        <f t="shared" si="1208"/>
        <v>0</v>
      </c>
      <c r="BD754" s="338">
        <f t="shared" si="1208"/>
        <v>0</v>
      </c>
      <c r="BE754" s="339" t="e">
        <f t="shared" si="1208"/>
        <v>#DIV/0!</v>
      </c>
      <c r="BG754" s="826"/>
      <c r="BH754" s="607"/>
    </row>
    <row r="755" spans="1:66" ht="12.75" customHeight="1" x14ac:dyDescent="0.25">
      <c r="A755" s="226"/>
      <c r="B755" s="207"/>
      <c r="C755" s="254"/>
      <c r="D755" s="300"/>
      <c r="E755" s="276"/>
      <c r="F755" s="300"/>
      <c r="G755" s="696"/>
      <c r="H755" s="887"/>
      <c r="I755" s="444"/>
      <c r="J755" s="393"/>
      <c r="K755" s="404" t="s">
        <v>3768</v>
      </c>
      <c r="L755" s="729">
        <f t="shared" ref="L755:V755" si="1210">L726+L754</f>
        <v>0</v>
      </c>
      <c r="M755" s="742">
        <f t="shared" si="1210"/>
        <v>0</v>
      </c>
      <c r="N755" s="844">
        <f t="shared" ref="N755:P755" si="1211">N726+N754</f>
        <v>0</v>
      </c>
      <c r="O755" s="665">
        <f t="shared" si="1211"/>
        <v>0</v>
      </c>
      <c r="P755" s="665">
        <f t="shared" si="1211"/>
        <v>0</v>
      </c>
      <c r="Q755" s="638">
        <f t="shared" si="1210"/>
        <v>0</v>
      </c>
      <c r="R755" s="130">
        <f t="shared" si="1210"/>
        <v>0</v>
      </c>
      <c r="S755" s="130">
        <f t="shared" si="1210"/>
        <v>0</v>
      </c>
      <c r="T755" s="130">
        <f t="shared" si="1210"/>
        <v>0</v>
      </c>
      <c r="U755" s="130">
        <f t="shared" si="1210"/>
        <v>0</v>
      </c>
      <c r="V755" s="130">
        <f t="shared" si="1210"/>
        <v>0</v>
      </c>
      <c r="W755" s="665"/>
      <c r="X755" s="130">
        <f>X726+X754</f>
        <v>0</v>
      </c>
      <c r="Y755" s="130">
        <f>Y726+Y754</f>
        <v>0</v>
      </c>
      <c r="Z755" s="130">
        <f>Z726+Z754</f>
        <v>0</v>
      </c>
      <c r="AA755" s="130">
        <f>AA726+AA754</f>
        <v>0</v>
      </c>
      <c r="AB755" s="665"/>
      <c r="AC755" s="130">
        <f t="shared" ref="AC755:AN755" si="1212">AC726+AC754</f>
        <v>0</v>
      </c>
      <c r="AD755" s="665">
        <f>AD726+AD754</f>
        <v>0</v>
      </c>
      <c r="AE755" s="845">
        <f>AE726+AE754</f>
        <v>0</v>
      </c>
      <c r="AF755" s="844">
        <f t="shared" ref="AF755:AH755" si="1213">AF726+AF754</f>
        <v>0</v>
      </c>
      <c r="AG755" s="665">
        <f t="shared" si="1213"/>
        <v>0</v>
      </c>
      <c r="AH755" s="665">
        <f t="shared" si="1213"/>
        <v>0</v>
      </c>
      <c r="AI755" s="638">
        <f t="shared" si="1212"/>
        <v>0</v>
      </c>
      <c r="AJ755" s="130">
        <f t="shared" si="1212"/>
        <v>0</v>
      </c>
      <c r="AK755" s="130">
        <f t="shared" si="1212"/>
        <v>0</v>
      </c>
      <c r="AL755" s="130">
        <f t="shared" si="1212"/>
        <v>0</v>
      </c>
      <c r="AM755" s="130">
        <f t="shared" si="1212"/>
        <v>0</v>
      </c>
      <c r="AN755" s="130">
        <f t="shared" si="1212"/>
        <v>0</v>
      </c>
      <c r="AO755" s="665"/>
      <c r="AP755" s="130">
        <f>AP726+AP754</f>
        <v>0</v>
      </c>
      <c r="AQ755" s="130">
        <f>AQ726+AQ754</f>
        <v>0</v>
      </c>
      <c r="AR755" s="130">
        <f>AR726+AR754</f>
        <v>0</v>
      </c>
      <c r="AS755" s="130">
        <f>AS726+AS754</f>
        <v>0</v>
      </c>
      <c r="AT755" s="665"/>
      <c r="AU755" s="130">
        <f t="shared" ref="AU755:BE755" si="1214">AU726+AU754</f>
        <v>0</v>
      </c>
      <c r="AV755" s="665">
        <f t="shared" ref="AV755" si="1215">AV726+AV754</f>
        <v>0</v>
      </c>
      <c r="AW755" s="845">
        <f t="shared" si="1214"/>
        <v>0</v>
      </c>
      <c r="AX755" s="314">
        <f t="shared" si="1214"/>
        <v>0</v>
      </c>
      <c r="AY755" s="131">
        <f t="shared" si="1214"/>
        <v>0</v>
      </c>
      <c r="AZ755" s="132">
        <f t="shared" si="1214"/>
        <v>0</v>
      </c>
      <c r="BA755" s="340" t="e">
        <f t="shared" si="1214"/>
        <v>#DIV/0!</v>
      </c>
      <c r="BB755" s="310">
        <f t="shared" si="1214"/>
        <v>0</v>
      </c>
      <c r="BC755" s="131">
        <f t="shared" si="1214"/>
        <v>0</v>
      </c>
      <c r="BD755" s="132">
        <f t="shared" si="1214"/>
        <v>0</v>
      </c>
      <c r="BE755" s="340" t="e">
        <f t="shared" si="1214"/>
        <v>#DIV/0!</v>
      </c>
      <c r="BF755" s="40"/>
      <c r="BG755" s="826"/>
      <c r="BH755" s="607"/>
    </row>
    <row r="756" spans="1:66" ht="12.75" customHeight="1" x14ac:dyDescent="0.25">
      <c r="A756" s="222"/>
      <c r="C756" s="116"/>
      <c r="D756" s="620"/>
      <c r="F756" s="117"/>
      <c r="G756" s="690"/>
      <c r="H756" s="878"/>
      <c r="I756" s="397"/>
      <c r="J756" s="380"/>
      <c r="K756" s="405" t="s">
        <v>208</v>
      </c>
      <c r="L756" s="731">
        <v>0</v>
      </c>
      <c r="M756" s="732">
        <v>0</v>
      </c>
      <c r="N756" s="929">
        <v>0</v>
      </c>
      <c r="O756" s="530">
        <v>0</v>
      </c>
      <c r="P756" s="530">
        <v>0</v>
      </c>
      <c r="Q756" s="641">
        <v>0</v>
      </c>
      <c r="R756" s="537">
        <v>0</v>
      </c>
      <c r="S756" s="537">
        <v>0</v>
      </c>
      <c r="T756" s="537">
        <v>0</v>
      </c>
      <c r="U756" s="537">
        <v>0</v>
      </c>
      <c r="V756" s="537">
        <v>0</v>
      </c>
      <c r="W756" s="530"/>
      <c r="X756" s="142">
        <v>0</v>
      </c>
      <c r="Y756" s="142">
        <v>0</v>
      </c>
      <c r="Z756" s="537">
        <v>0</v>
      </c>
      <c r="AA756" s="537">
        <v>0</v>
      </c>
      <c r="AB756" s="530"/>
      <c r="AC756" s="142">
        <v>0</v>
      </c>
      <c r="AD756" s="530">
        <v>0</v>
      </c>
      <c r="AE756" s="842">
        <v>0</v>
      </c>
      <c r="AF756" s="929">
        <v>0</v>
      </c>
      <c r="AG756" s="530">
        <v>0</v>
      </c>
      <c r="AH756" s="530">
        <v>0</v>
      </c>
      <c r="AI756" s="641">
        <v>0</v>
      </c>
      <c r="AJ756" s="537">
        <v>0</v>
      </c>
      <c r="AK756" s="537">
        <v>0</v>
      </c>
      <c r="AL756" s="537">
        <v>0</v>
      </c>
      <c r="AM756" s="537">
        <v>0</v>
      </c>
      <c r="AN756" s="537">
        <v>0</v>
      </c>
      <c r="AO756" s="530"/>
      <c r="AP756" s="142">
        <v>0</v>
      </c>
      <c r="AQ756" s="142">
        <v>0</v>
      </c>
      <c r="AR756" s="537">
        <v>0</v>
      </c>
      <c r="AS756" s="537">
        <v>0</v>
      </c>
      <c r="AT756" s="530"/>
      <c r="AU756" s="142">
        <v>0</v>
      </c>
      <c r="AV756" s="530">
        <v>0</v>
      </c>
      <c r="AW756" s="842">
        <v>0</v>
      </c>
      <c r="AX756" s="115">
        <v>0</v>
      </c>
      <c r="AY756" s="5">
        <v>0</v>
      </c>
      <c r="AZ756" s="5">
        <v>0</v>
      </c>
      <c r="BA756" s="335">
        <v>0</v>
      </c>
      <c r="BB756" s="23">
        <v>0</v>
      </c>
      <c r="BC756" s="5">
        <v>0</v>
      </c>
      <c r="BD756" s="5">
        <v>0</v>
      </c>
      <c r="BE756" s="335">
        <v>0</v>
      </c>
      <c r="BG756" s="826"/>
      <c r="BH756" s="607"/>
    </row>
    <row r="757" spans="1:66" ht="12.75" customHeight="1" x14ac:dyDescent="0.25">
      <c r="A757" s="222"/>
      <c r="C757" s="116"/>
      <c r="D757" s="620"/>
      <c r="F757" s="117"/>
      <c r="G757" s="694"/>
      <c r="H757" s="878"/>
      <c r="I757" s="397"/>
      <c r="J757" s="380"/>
      <c r="K757" s="405" t="s">
        <v>96</v>
      </c>
      <c r="L757" s="731">
        <v>0</v>
      </c>
      <c r="M757" s="732">
        <v>0</v>
      </c>
      <c r="N757" s="929">
        <v>0</v>
      </c>
      <c r="O757" s="530">
        <v>0</v>
      </c>
      <c r="P757" s="530">
        <v>0</v>
      </c>
      <c r="Q757" s="641">
        <v>0</v>
      </c>
      <c r="R757" s="537">
        <v>0</v>
      </c>
      <c r="S757" s="537">
        <v>0</v>
      </c>
      <c r="T757" s="537">
        <v>0</v>
      </c>
      <c r="U757" s="537">
        <v>0</v>
      </c>
      <c r="V757" s="537">
        <v>0</v>
      </c>
      <c r="W757" s="530"/>
      <c r="X757" s="142">
        <v>0</v>
      </c>
      <c r="Y757" s="142">
        <v>0</v>
      </c>
      <c r="Z757" s="537">
        <v>0</v>
      </c>
      <c r="AA757" s="537">
        <v>0</v>
      </c>
      <c r="AB757" s="530"/>
      <c r="AC757" s="142">
        <v>0</v>
      </c>
      <c r="AD757" s="530">
        <v>0</v>
      </c>
      <c r="AE757" s="842">
        <v>0</v>
      </c>
      <c r="AF757" s="929">
        <v>0</v>
      </c>
      <c r="AG757" s="530">
        <v>0</v>
      </c>
      <c r="AH757" s="530">
        <v>0</v>
      </c>
      <c r="AI757" s="641">
        <v>0</v>
      </c>
      <c r="AJ757" s="537">
        <v>0</v>
      </c>
      <c r="AK757" s="537">
        <v>0</v>
      </c>
      <c r="AL757" s="537">
        <v>0</v>
      </c>
      <c r="AM757" s="537">
        <v>0</v>
      </c>
      <c r="AN757" s="537">
        <v>0</v>
      </c>
      <c r="AO757" s="530"/>
      <c r="AP757" s="142">
        <v>0</v>
      </c>
      <c r="AQ757" s="142">
        <v>0</v>
      </c>
      <c r="AR757" s="537">
        <v>0</v>
      </c>
      <c r="AS757" s="537">
        <v>0</v>
      </c>
      <c r="AT757" s="530"/>
      <c r="AU757" s="142">
        <v>0</v>
      </c>
      <c r="AV757" s="530">
        <v>0</v>
      </c>
      <c r="AW757" s="842">
        <v>0</v>
      </c>
      <c r="AX757" s="115">
        <v>0</v>
      </c>
      <c r="AY757" s="5">
        <v>0</v>
      </c>
      <c r="AZ757" s="5">
        <v>0</v>
      </c>
      <c r="BA757" s="335">
        <v>0</v>
      </c>
      <c r="BB757" s="23">
        <v>0</v>
      </c>
      <c r="BC757" s="5">
        <v>0</v>
      </c>
      <c r="BD757" s="5">
        <v>0</v>
      </c>
      <c r="BE757" s="335">
        <v>0</v>
      </c>
      <c r="BG757" s="826"/>
      <c r="BH757" s="607"/>
    </row>
    <row r="758" spans="1:66" ht="12.75" customHeight="1" x14ac:dyDescent="0.25">
      <c r="A758" s="222"/>
      <c r="C758" s="116"/>
      <c r="D758" s="620"/>
      <c r="F758" s="117"/>
      <c r="G758" s="694"/>
      <c r="H758" s="878"/>
      <c r="I758" s="397"/>
      <c r="J758" s="380"/>
      <c r="K758" s="405" t="s">
        <v>209</v>
      </c>
      <c r="L758" s="731">
        <v>0</v>
      </c>
      <c r="M758" s="732">
        <v>0</v>
      </c>
      <c r="N758" s="929">
        <v>0</v>
      </c>
      <c r="O758" s="530">
        <v>0</v>
      </c>
      <c r="P758" s="530">
        <v>0</v>
      </c>
      <c r="Q758" s="641">
        <v>0</v>
      </c>
      <c r="R758" s="537">
        <v>0</v>
      </c>
      <c r="S758" s="537">
        <v>0</v>
      </c>
      <c r="T758" s="537">
        <v>0</v>
      </c>
      <c r="U758" s="537">
        <v>0</v>
      </c>
      <c r="V758" s="537">
        <v>0</v>
      </c>
      <c r="W758" s="530"/>
      <c r="X758" s="142">
        <v>0</v>
      </c>
      <c r="Y758" s="142">
        <v>0</v>
      </c>
      <c r="Z758" s="537">
        <v>0</v>
      </c>
      <c r="AA758" s="537">
        <v>0</v>
      </c>
      <c r="AB758" s="530"/>
      <c r="AC758" s="142">
        <v>0</v>
      </c>
      <c r="AD758" s="530">
        <v>0</v>
      </c>
      <c r="AE758" s="842">
        <v>0</v>
      </c>
      <c r="AF758" s="929">
        <v>0</v>
      </c>
      <c r="AG758" s="530">
        <v>0</v>
      </c>
      <c r="AH758" s="530">
        <v>0</v>
      </c>
      <c r="AI758" s="641">
        <v>0</v>
      </c>
      <c r="AJ758" s="537">
        <v>0</v>
      </c>
      <c r="AK758" s="537">
        <v>0</v>
      </c>
      <c r="AL758" s="537">
        <v>0</v>
      </c>
      <c r="AM758" s="537">
        <v>0</v>
      </c>
      <c r="AN758" s="537">
        <v>0</v>
      </c>
      <c r="AO758" s="530"/>
      <c r="AP758" s="142">
        <v>0</v>
      </c>
      <c r="AQ758" s="142">
        <v>0</v>
      </c>
      <c r="AR758" s="537">
        <v>0</v>
      </c>
      <c r="AS758" s="537">
        <v>0</v>
      </c>
      <c r="AT758" s="530"/>
      <c r="AU758" s="142">
        <v>0</v>
      </c>
      <c r="AV758" s="530">
        <v>0</v>
      </c>
      <c r="AW758" s="842">
        <v>0</v>
      </c>
      <c r="AX758" s="115">
        <v>0</v>
      </c>
      <c r="AY758" s="5">
        <v>0</v>
      </c>
      <c r="AZ758" s="5">
        <v>0</v>
      </c>
      <c r="BA758" s="335">
        <v>0</v>
      </c>
      <c r="BB758" s="23">
        <v>0</v>
      </c>
      <c r="BC758" s="5">
        <v>0</v>
      </c>
      <c r="BD758" s="5">
        <v>0</v>
      </c>
      <c r="BE758" s="335">
        <v>0</v>
      </c>
      <c r="BG758" s="826"/>
      <c r="BH758" s="607"/>
    </row>
    <row r="759" spans="1:66" ht="12.75" customHeight="1" x14ac:dyDescent="0.25">
      <c r="A759" s="222"/>
      <c r="C759" s="116"/>
      <c r="D759" s="620"/>
      <c r="F759" s="117"/>
      <c r="G759" s="694"/>
      <c r="H759" s="878"/>
      <c r="I759" s="397"/>
      <c r="J759" s="380"/>
      <c r="K759" s="405" t="s">
        <v>210</v>
      </c>
      <c r="L759" s="731">
        <v>0</v>
      </c>
      <c r="M759" s="732">
        <v>0</v>
      </c>
      <c r="N759" s="929">
        <v>0</v>
      </c>
      <c r="O759" s="530">
        <v>0</v>
      </c>
      <c r="P759" s="530">
        <v>0</v>
      </c>
      <c r="Q759" s="641">
        <v>0</v>
      </c>
      <c r="R759" s="537">
        <v>0</v>
      </c>
      <c r="S759" s="537">
        <v>0</v>
      </c>
      <c r="T759" s="537">
        <v>0</v>
      </c>
      <c r="U759" s="537">
        <v>0</v>
      </c>
      <c r="V759" s="537">
        <v>0</v>
      </c>
      <c r="W759" s="530"/>
      <c r="X759" s="142">
        <v>0</v>
      </c>
      <c r="Y759" s="142">
        <v>0</v>
      </c>
      <c r="Z759" s="537">
        <v>0</v>
      </c>
      <c r="AA759" s="537">
        <v>0</v>
      </c>
      <c r="AB759" s="530"/>
      <c r="AC759" s="142">
        <v>0</v>
      </c>
      <c r="AD759" s="530">
        <v>0</v>
      </c>
      <c r="AE759" s="842">
        <v>0</v>
      </c>
      <c r="AF759" s="929">
        <v>0</v>
      </c>
      <c r="AG759" s="530">
        <v>0</v>
      </c>
      <c r="AH759" s="530">
        <v>0</v>
      </c>
      <c r="AI759" s="641">
        <v>0</v>
      </c>
      <c r="AJ759" s="537">
        <v>0</v>
      </c>
      <c r="AK759" s="537">
        <v>0</v>
      </c>
      <c r="AL759" s="537">
        <v>0</v>
      </c>
      <c r="AM759" s="537">
        <v>0</v>
      </c>
      <c r="AN759" s="537">
        <v>0</v>
      </c>
      <c r="AO759" s="530"/>
      <c r="AP759" s="142">
        <v>0</v>
      </c>
      <c r="AQ759" s="142">
        <v>0</v>
      </c>
      <c r="AR759" s="537">
        <v>0</v>
      </c>
      <c r="AS759" s="537">
        <v>0</v>
      </c>
      <c r="AT759" s="530"/>
      <c r="AU759" s="142">
        <v>0</v>
      </c>
      <c r="AV759" s="530">
        <v>0</v>
      </c>
      <c r="AW759" s="842">
        <v>0</v>
      </c>
      <c r="AX759" s="115">
        <v>0</v>
      </c>
      <c r="AY759" s="5">
        <v>0</v>
      </c>
      <c r="AZ759" s="5">
        <v>0</v>
      </c>
      <c r="BA759" s="335">
        <v>0</v>
      </c>
      <c r="BB759" s="23">
        <v>0</v>
      </c>
      <c r="BC759" s="5">
        <v>0</v>
      </c>
      <c r="BD759" s="5">
        <v>0</v>
      </c>
      <c r="BE759" s="335">
        <v>0</v>
      </c>
      <c r="BG759" s="826"/>
      <c r="BH759" s="607"/>
    </row>
    <row r="760" spans="1:66" ht="12.75" customHeight="1" x14ac:dyDescent="0.25">
      <c r="A760" s="222"/>
      <c r="C760" s="116"/>
      <c r="D760" s="620"/>
      <c r="F760" s="117"/>
      <c r="G760" s="694"/>
      <c r="H760" s="878"/>
      <c r="I760" s="397"/>
      <c r="J760" s="380"/>
      <c r="K760" s="406" t="s">
        <v>53</v>
      </c>
      <c r="L760" s="731">
        <v>0</v>
      </c>
      <c r="M760" s="732">
        <v>0</v>
      </c>
      <c r="N760" s="929">
        <v>0</v>
      </c>
      <c r="O760" s="530">
        <v>0</v>
      </c>
      <c r="P760" s="530">
        <v>0</v>
      </c>
      <c r="Q760" s="641">
        <v>0</v>
      </c>
      <c r="R760" s="537">
        <v>0</v>
      </c>
      <c r="S760" s="537">
        <v>0</v>
      </c>
      <c r="T760" s="537">
        <v>0</v>
      </c>
      <c r="U760" s="537">
        <v>0</v>
      </c>
      <c r="V760" s="537">
        <v>0</v>
      </c>
      <c r="W760" s="530"/>
      <c r="X760" s="142">
        <v>0</v>
      </c>
      <c r="Y760" s="142">
        <v>0</v>
      </c>
      <c r="Z760" s="537">
        <v>0</v>
      </c>
      <c r="AA760" s="537">
        <v>0</v>
      </c>
      <c r="AB760" s="530"/>
      <c r="AC760" s="142">
        <v>0</v>
      </c>
      <c r="AD760" s="530">
        <v>0</v>
      </c>
      <c r="AE760" s="842">
        <v>0</v>
      </c>
      <c r="AF760" s="929">
        <v>0</v>
      </c>
      <c r="AG760" s="530">
        <v>0</v>
      </c>
      <c r="AH760" s="530">
        <v>0</v>
      </c>
      <c r="AI760" s="641">
        <v>0</v>
      </c>
      <c r="AJ760" s="537">
        <v>0</v>
      </c>
      <c r="AK760" s="537">
        <v>0</v>
      </c>
      <c r="AL760" s="537">
        <v>0</v>
      </c>
      <c r="AM760" s="537">
        <v>0</v>
      </c>
      <c r="AN760" s="537">
        <v>0</v>
      </c>
      <c r="AO760" s="530"/>
      <c r="AP760" s="142">
        <v>0</v>
      </c>
      <c r="AQ760" s="142">
        <v>0</v>
      </c>
      <c r="AR760" s="537">
        <v>0</v>
      </c>
      <c r="AS760" s="537">
        <v>0</v>
      </c>
      <c r="AT760" s="530"/>
      <c r="AU760" s="142">
        <v>0</v>
      </c>
      <c r="AV760" s="530">
        <v>0</v>
      </c>
      <c r="AW760" s="842">
        <v>0</v>
      </c>
      <c r="AX760" s="115">
        <v>0</v>
      </c>
      <c r="AY760" s="5">
        <v>0</v>
      </c>
      <c r="AZ760" s="5">
        <v>0</v>
      </c>
      <c r="BA760" s="335">
        <v>0</v>
      </c>
      <c r="BB760" s="23">
        <v>0</v>
      </c>
      <c r="BC760" s="5">
        <v>0</v>
      </c>
      <c r="BD760" s="5">
        <v>0</v>
      </c>
      <c r="BE760" s="335">
        <v>0</v>
      </c>
      <c r="BG760" s="826"/>
      <c r="BH760" s="607"/>
    </row>
    <row r="761" spans="1:66" ht="12.75" customHeight="1" x14ac:dyDescent="0.25">
      <c r="A761" s="222"/>
      <c r="C761" s="116"/>
      <c r="D761" s="620"/>
      <c r="F761" s="117"/>
      <c r="G761" s="694"/>
      <c r="H761" s="878"/>
      <c r="I761" s="397"/>
      <c r="J761" s="380"/>
      <c r="K761" s="405"/>
      <c r="L761" s="731"/>
      <c r="M761" s="732"/>
      <c r="N761" s="931"/>
      <c r="O761" s="923"/>
      <c r="P761" s="923"/>
      <c r="Q761" s="641"/>
      <c r="R761" s="537"/>
      <c r="S761" s="537"/>
      <c r="T761" s="537"/>
      <c r="U761" s="537"/>
      <c r="V761" s="537"/>
      <c r="W761" s="531"/>
      <c r="X761" s="141"/>
      <c r="Y761" s="141"/>
      <c r="Z761" s="552"/>
      <c r="AA761" s="552"/>
      <c r="AB761" s="531"/>
      <c r="AC761" s="593"/>
      <c r="AD761" s="923"/>
      <c r="AE761" s="846"/>
      <c r="AF761" s="931"/>
      <c r="AG761" s="923"/>
      <c r="AH761" s="923"/>
      <c r="AI761" s="641"/>
      <c r="AJ761" s="537"/>
      <c r="AK761" s="537"/>
      <c r="AL761" s="537"/>
      <c r="AM761" s="537"/>
      <c r="AN761" s="537"/>
      <c r="AO761" s="531"/>
      <c r="AP761" s="141"/>
      <c r="AQ761" s="141"/>
      <c r="AR761" s="552"/>
      <c r="AS761" s="552"/>
      <c r="AT761" s="531"/>
      <c r="AU761" s="593"/>
      <c r="AV761" s="923"/>
      <c r="AW761" s="846"/>
      <c r="AX761" s="115"/>
      <c r="AY761" s="5"/>
      <c r="AZ761" s="5"/>
      <c r="BA761" s="335"/>
      <c r="BC761" s="5"/>
      <c r="BD761" s="5"/>
      <c r="BE761" s="335"/>
      <c r="BG761" s="826"/>
      <c r="BH761" s="607"/>
    </row>
    <row r="762" spans="1:66" ht="12.75" customHeight="1" x14ac:dyDescent="0.25">
      <c r="A762" s="222"/>
      <c r="C762" s="116"/>
      <c r="D762" s="620"/>
      <c r="F762" s="117"/>
      <c r="G762" s="694"/>
      <c r="H762" s="878"/>
      <c r="I762" s="397"/>
      <c r="J762" s="380"/>
      <c r="K762" s="405"/>
      <c r="L762" s="731"/>
      <c r="M762" s="732"/>
      <c r="N762" s="931"/>
      <c r="O762" s="923"/>
      <c r="P762" s="923"/>
      <c r="Q762" s="641"/>
      <c r="R762" s="537"/>
      <c r="S762" s="537"/>
      <c r="T762" s="537"/>
      <c r="U762" s="537"/>
      <c r="V762" s="537"/>
      <c r="W762" s="531"/>
      <c r="X762" s="141"/>
      <c r="Y762" s="141"/>
      <c r="Z762" s="552"/>
      <c r="AA762" s="552"/>
      <c r="AB762" s="531"/>
      <c r="AC762" s="593"/>
      <c r="AD762" s="923"/>
      <c r="AE762" s="846"/>
      <c r="AF762" s="931"/>
      <c r="AG762" s="923"/>
      <c r="AH762" s="923"/>
      <c r="AI762" s="641"/>
      <c r="AJ762" s="537"/>
      <c r="AK762" s="537"/>
      <c r="AL762" s="537"/>
      <c r="AM762" s="537"/>
      <c r="AN762" s="537"/>
      <c r="AO762" s="531"/>
      <c r="AP762" s="141"/>
      <c r="AQ762" s="141"/>
      <c r="AR762" s="552"/>
      <c r="AS762" s="552"/>
      <c r="AT762" s="531"/>
      <c r="AU762" s="593"/>
      <c r="AV762" s="923"/>
      <c r="AW762" s="846"/>
      <c r="AX762" s="115"/>
      <c r="AY762" s="5"/>
      <c r="AZ762" s="5"/>
      <c r="BA762" s="335"/>
      <c r="BC762" s="5"/>
      <c r="BD762" s="5"/>
      <c r="BE762" s="335"/>
      <c r="BG762" s="826"/>
      <c r="BH762" s="607"/>
    </row>
    <row r="763" spans="1:66" ht="12.75" customHeight="1" x14ac:dyDescent="0.25">
      <c r="A763" s="222"/>
      <c r="C763" s="116"/>
      <c r="D763" s="620"/>
      <c r="F763" s="117"/>
      <c r="G763" s="694"/>
      <c r="H763" s="878"/>
      <c r="I763" s="397"/>
      <c r="J763" s="380"/>
      <c r="K763" s="425" t="s">
        <v>6565</v>
      </c>
      <c r="L763" s="731"/>
      <c r="M763" s="732"/>
      <c r="N763" s="931"/>
      <c r="O763" s="923"/>
      <c r="P763" s="923"/>
      <c r="Q763" s="641"/>
      <c r="R763" s="537"/>
      <c r="S763" s="537"/>
      <c r="T763" s="537"/>
      <c r="U763" s="537"/>
      <c r="V763" s="537"/>
      <c r="W763" s="531"/>
      <c r="X763" s="141"/>
      <c r="Y763" s="141"/>
      <c r="Z763" s="552"/>
      <c r="AA763" s="552"/>
      <c r="AB763" s="531"/>
      <c r="AC763" s="593"/>
      <c r="AD763" s="923"/>
      <c r="AE763" s="846"/>
      <c r="AF763" s="931"/>
      <c r="AG763" s="923"/>
      <c r="AH763" s="923"/>
      <c r="AI763" s="641"/>
      <c r="AJ763" s="537"/>
      <c r="AK763" s="537"/>
      <c r="AL763" s="537"/>
      <c r="AM763" s="537"/>
      <c r="AN763" s="537"/>
      <c r="AO763" s="531"/>
      <c r="AP763" s="141"/>
      <c r="AQ763" s="141"/>
      <c r="AR763" s="552"/>
      <c r="AS763" s="552"/>
      <c r="AT763" s="531"/>
      <c r="AU763" s="593"/>
      <c r="AV763" s="923"/>
      <c r="AW763" s="846"/>
      <c r="AX763" s="115"/>
      <c r="AY763" s="5"/>
      <c r="AZ763" s="5"/>
      <c r="BA763" s="335"/>
      <c r="BC763" s="5"/>
      <c r="BD763" s="5"/>
      <c r="BE763" s="335"/>
      <c r="BG763" s="826"/>
      <c r="BH763" s="607"/>
    </row>
    <row r="764" spans="1:66" ht="20.399999999999999" x14ac:dyDescent="0.25">
      <c r="A764" s="222"/>
      <c r="C764" s="116"/>
      <c r="D764" s="620"/>
      <c r="F764" s="117"/>
      <c r="G764" s="694"/>
      <c r="H764" s="878"/>
      <c r="I764" s="397"/>
      <c r="J764" s="380"/>
      <c r="K764" s="426" t="s">
        <v>3866</v>
      </c>
      <c r="L764" s="731"/>
      <c r="M764" s="732"/>
      <c r="N764" s="931"/>
      <c r="O764" s="923"/>
      <c r="P764" s="923"/>
      <c r="Q764" s="641"/>
      <c r="R764" s="537"/>
      <c r="S764" s="537"/>
      <c r="T764" s="537"/>
      <c r="U764" s="537"/>
      <c r="V764" s="537"/>
      <c r="W764" s="531"/>
      <c r="X764" s="141"/>
      <c r="Y764" s="141"/>
      <c r="Z764" s="552"/>
      <c r="AA764" s="552"/>
      <c r="AB764" s="531"/>
      <c r="AC764" s="593"/>
      <c r="AD764" s="923"/>
      <c r="AE764" s="846"/>
      <c r="AF764" s="931"/>
      <c r="AG764" s="923"/>
      <c r="AH764" s="923"/>
      <c r="AI764" s="641"/>
      <c r="AJ764" s="537"/>
      <c r="AK764" s="537"/>
      <c r="AL764" s="537"/>
      <c r="AM764" s="537"/>
      <c r="AN764" s="537"/>
      <c r="AO764" s="531"/>
      <c r="AP764" s="141"/>
      <c r="AQ764" s="141"/>
      <c r="AR764" s="552"/>
      <c r="AS764" s="552"/>
      <c r="AT764" s="531"/>
      <c r="AU764" s="593"/>
      <c r="AV764" s="923"/>
      <c r="AW764" s="846"/>
      <c r="AX764" s="115"/>
      <c r="AY764" s="5"/>
      <c r="AZ764" s="5"/>
      <c r="BA764" s="335"/>
      <c r="BC764" s="5"/>
      <c r="BD764" s="5"/>
      <c r="BE764" s="335"/>
      <c r="BG764" s="826"/>
      <c r="BH764" s="607"/>
    </row>
    <row r="765" spans="1:66" ht="12.75" customHeight="1" x14ac:dyDescent="0.25">
      <c r="A765" s="222"/>
      <c r="C765" s="116"/>
      <c r="D765" s="620"/>
      <c r="F765" s="117"/>
      <c r="G765" s="694"/>
      <c r="H765" s="878"/>
      <c r="I765" s="397"/>
      <c r="J765" s="380"/>
      <c r="K765" s="408"/>
      <c r="L765" s="731"/>
      <c r="M765" s="732"/>
      <c r="N765" s="931"/>
      <c r="O765" s="923"/>
      <c r="P765" s="923"/>
      <c r="Q765" s="641"/>
      <c r="R765" s="537"/>
      <c r="S765" s="537"/>
      <c r="T765" s="537"/>
      <c r="U765" s="537"/>
      <c r="V765" s="537"/>
      <c r="W765" s="531"/>
      <c r="X765" s="141"/>
      <c r="Y765" s="141"/>
      <c r="Z765" s="552"/>
      <c r="AA765" s="552"/>
      <c r="AB765" s="531"/>
      <c r="AC765" s="593"/>
      <c r="AD765" s="923"/>
      <c r="AE765" s="846"/>
      <c r="AF765" s="931"/>
      <c r="AG765" s="923"/>
      <c r="AH765" s="923"/>
      <c r="AI765" s="641"/>
      <c r="AJ765" s="537"/>
      <c r="AK765" s="537"/>
      <c r="AL765" s="537"/>
      <c r="AM765" s="537"/>
      <c r="AN765" s="537"/>
      <c r="AO765" s="531"/>
      <c r="AP765" s="141"/>
      <c r="AQ765" s="141"/>
      <c r="AR765" s="552"/>
      <c r="AS765" s="552"/>
      <c r="AT765" s="531"/>
      <c r="AU765" s="593"/>
      <c r="AV765" s="923"/>
      <c r="AW765" s="846"/>
      <c r="AX765" s="115"/>
      <c r="AY765" s="5"/>
      <c r="AZ765" s="5"/>
      <c r="BA765" s="335"/>
      <c r="BC765" s="5"/>
      <c r="BD765" s="5"/>
      <c r="BE765" s="335"/>
      <c r="BG765" s="826"/>
      <c r="BH765" s="607"/>
    </row>
    <row r="766" spans="1:66" ht="35.1" customHeight="1" x14ac:dyDescent="0.25">
      <c r="A766" s="222" t="s">
        <v>39</v>
      </c>
      <c r="B766" s="112">
        <v>10</v>
      </c>
      <c r="C766" s="116" t="s">
        <v>149</v>
      </c>
      <c r="D766" s="620">
        <v>1000</v>
      </c>
      <c r="E766" s="278"/>
      <c r="F766" s="120">
        <v>19</v>
      </c>
      <c r="G766" s="694">
        <v>3</v>
      </c>
      <c r="H766" s="878" t="str">
        <f t="shared" si="1177"/>
        <v>122</v>
      </c>
      <c r="I766" s="585">
        <v>81211000</v>
      </c>
      <c r="J766" s="380" t="s">
        <v>4172</v>
      </c>
      <c r="K766" s="510" t="s">
        <v>4173</v>
      </c>
      <c r="L766" s="735">
        <v>0</v>
      </c>
      <c r="M766" s="736">
        <v>0</v>
      </c>
      <c r="N766" s="931"/>
      <c r="O766" s="530">
        <f t="shared" ref="O766:O799" si="1216">IF(N766&gt;L766,"0 ",N766-L766)</f>
        <v>0</v>
      </c>
      <c r="P766" s="530">
        <f t="shared" ref="P766:P799" si="1217">IF(N766&lt;L766,"0 ",N766-L766)</f>
        <v>0</v>
      </c>
      <c r="Q766" s="646"/>
      <c r="R766" s="536"/>
      <c r="S766" s="536"/>
      <c r="T766" s="536"/>
      <c r="U766" s="536"/>
      <c r="V766" s="536"/>
      <c r="W766" s="683" t="str">
        <f t="shared" ref="W766:W799" si="1218">IF(SUM(Q766:V766)=X766,"OK",SUM(Q766:V766)-X766)</f>
        <v>OK</v>
      </c>
      <c r="X766" s="141"/>
      <c r="Y766" s="141"/>
      <c r="Z766" s="552"/>
      <c r="AA766" s="552"/>
      <c r="AB766" s="683" t="str">
        <f t="shared" ref="AB766:AB799" si="1219">IF(SUM(Z766:AA766)=AC766,"OK",SUM(Z766:AA766)-AC766)</f>
        <v>OK</v>
      </c>
      <c r="AC766" s="593"/>
      <c r="AD766" s="530">
        <f t="shared" ref="AD766:AD799" si="1220">X766+Y766+AC766</f>
        <v>0</v>
      </c>
      <c r="AE766" s="842">
        <f t="shared" ref="AE766:AE799" si="1221">N766+AD766</f>
        <v>0</v>
      </c>
      <c r="AF766" s="931"/>
      <c r="AG766" s="530">
        <f t="shared" ref="AG766:AG799" si="1222">IF(AF766&gt;M766,"0 ",AF766-M766)</f>
        <v>0</v>
      </c>
      <c r="AH766" s="530">
        <f t="shared" ref="AH766:AH799" si="1223">IF(AF766&lt;M766,"0 ",AF766-M766)</f>
        <v>0</v>
      </c>
      <c r="AI766" s="641"/>
      <c r="AJ766" s="537"/>
      <c r="AK766" s="537"/>
      <c r="AL766" s="537"/>
      <c r="AM766" s="537"/>
      <c r="AN766" s="537"/>
      <c r="AO766" s="683" t="str">
        <f t="shared" ref="AO766:AO799" si="1224">IF(SUM(AI766:AN766)=AP766,"OK",SUM(AI766:AN766)-AP766)</f>
        <v>OK</v>
      </c>
      <c r="AP766" s="141"/>
      <c r="AQ766" s="141"/>
      <c r="AR766" s="552"/>
      <c r="AS766" s="552"/>
      <c r="AT766" s="683" t="str">
        <f t="shared" ref="AT766:AT799" si="1225">IF(SUM(AR766:AS766)=AU766,"OK",SUM(AR766:AS766)-AU766)</f>
        <v>OK</v>
      </c>
      <c r="AU766" s="593"/>
      <c r="AV766" s="530">
        <f t="shared" ref="AV766:AV799" si="1226">AP766+AQ766+AU766</f>
        <v>0</v>
      </c>
      <c r="AW766" s="842">
        <f t="shared" ref="AW766:AW799" si="1227">AF766+AV766</f>
        <v>0</v>
      </c>
      <c r="AX766" s="115">
        <f t="shared" ref="AX766:AX799" si="1228">L766</f>
        <v>0</v>
      </c>
      <c r="AY766" s="5">
        <f t="shared" ref="AY766:AY799" si="1229">AE766</f>
        <v>0</v>
      </c>
      <c r="AZ766" s="7">
        <f>AY766-AX766</f>
        <v>0</v>
      </c>
      <c r="BA766" s="335" t="e">
        <f>AZ766/AX766</f>
        <v>#DIV/0!</v>
      </c>
      <c r="BB766" s="23">
        <f t="shared" ref="BB766:BB799" si="1230">M766</f>
        <v>0</v>
      </c>
      <c r="BC766" s="5">
        <f>AW766</f>
        <v>0</v>
      </c>
      <c r="BD766" s="7">
        <f>BC766-BB766</f>
        <v>0</v>
      </c>
      <c r="BE766" s="335" t="e">
        <f>BD766/BB766</f>
        <v>#DIV/0!</v>
      </c>
      <c r="BG766" s="826" t="str">
        <f t="shared" ref="BG766:BG799" si="1231">RIGHT(LEFT(I766,3),2)&amp;"."&amp;RIGHT(LEFT(I766,5),2)</f>
        <v>12.11</v>
      </c>
      <c r="BH766" s="607" t="b">
        <f>COUNTIF('Codes SEC'!$B$2:$B$250,Ministres!BG766)&gt;0</f>
        <v>1</v>
      </c>
    </row>
    <row r="767" spans="1:66" s="203" customFormat="1" ht="35.1" customHeight="1" x14ac:dyDescent="0.25">
      <c r="A767" s="21" t="s">
        <v>39</v>
      </c>
      <c r="B767" s="112" t="s">
        <v>5018</v>
      </c>
      <c r="C767" s="120" t="s">
        <v>149</v>
      </c>
      <c r="D767" s="620">
        <v>1000</v>
      </c>
      <c r="E767" s="278"/>
      <c r="F767" s="116">
        <v>20</v>
      </c>
      <c r="G767" s="694">
        <v>1</v>
      </c>
      <c r="H767" s="878" t="str">
        <f t="shared" si="1177"/>
        <v>122</v>
      </c>
      <c r="I767" s="397">
        <v>81211000</v>
      </c>
      <c r="J767" s="380" t="s">
        <v>4834</v>
      </c>
      <c r="K767" s="408" t="s">
        <v>4835</v>
      </c>
      <c r="L767" s="733">
        <v>0</v>
      </c>
      <c r="M767" s="734">
        <v>0</v>
      </c>
      <c r="N767" s="931"/>
      <c r="O767" s="530">
        <f t="shared" si="1216"/>
        <v>0</v>
      </c>
      <c r="P767" s="530">
        <f t="shared" si="1217"/>
        <v>0</v>
      </c>
      <c r="Q767" s="646"/>
      <c r="R767" s="536"/>
      <c r="S767" s="536"/>
      <c r="T767" s="536"/>
      <c r="U767" s="536"/>
      <c r="V767" s="536"/>
      <c r="W767" s="683" t="str">
        <f>IF(SUM(Q767:V767)=X767,"OK",SUM(Q767:V767)-X767)</f>
        <v>OK</v>
      </c>
      <c r="X767" s="141"/>
      <c r="Y767" s="141"/>
      <c r="Z767" s="552"/>
      <c r="AA767" s="552"/>
      <c r="AB767" s="683" t="str">
        <f>IF(SUM(Z767:AA767)=AC767,"OK",SUM(Z767:AA767)-AC767)</f>
        <v>OK</v>
      </c>
      <c r="AC767" s="593"/>
      <c r="AD767" s="530">
        <f t="shared" si="1220"/>
        <v>0</v>
      </c>
      <c r="AE767" s="842">
        <f t="shared" si="1221"/>
        <v>0</v>
      </c>
      <c r="AF767" s="931"/>
      <c r="AG767" s="530">
        <f t="shared" si="1222"/>
        <v>0</v>
      </c>
      <c r="AH767" s="530">
        <f t="shared" si="1223"/>
        <v>0</v>
      </c>
      <c r="AI767" s="641"/>
      <c r="AJ767" s="537"/>
      <c r="AK767" s="537"/>
      <c r="AL767" s="537"/>
      <c r="AM767" s="537"/>
      <c r="AN767" s="537"/>
      <c r="AO767" s="683" t="str">
        <f>IF(SUM(AI767:AN767)=AP767,"OK",SUM(AI767:AN767)-AP767)</f>
        <v>OK</v>
      </c>
      <c r="AP767" s="141"/>
      <c r="AQ767" s="141"/>
      <c r="AR767" s="552"/>
      <c r="AS767" s="552"/>
      <c r="AT767" s="683" t="str">
        <f>IF(SUM(AR767:AS767)=AU767,"OK",SUM(AR767:AS767)-AU767)</f>
        <v>OK</v>
      </c>
      <c r="AU767" s="593"/>
      <c r="AV767" s="530">
        <f t="shared" si="1226"/>
        <v>0</v>
      </c>
      <c r="AW767" s="842">
        <f t="shared" si="1227"/>
        <v>0</v>
      </c>
      <c r="AX767" s="115">
        <f t="shared" si="1228"/>
        <v>0</v>
      </c>
      <c r="AY767" s="5">
        <f t="shared" si="1229"/>
        <v>0</v>
      </c>
      <c r="AZ767" s="7">
        <f>AY767-AX767</f>
        <v>0</v>
      </c>
      <c r="BA767" s="335" t="e">
        <f>AZ767/AX767</f>
        <v>#DIV/0!</v>
      </c>
      <c r="BB767" s="23">
        <f t="shared" si="1230"/>
        <v>0</v>
      </c>
      <c r="BC767" s="5">
        <f>AW767</f>
        <v>0</v>
      </c>
      <c r="BD767" s="7">
        <f>BC767-BB767</f>
        <v>0</v>
      </c>
      <c r="BE767" s="335" t="e">
        <f>BD767/BB767</f>
        <v>#DIV/0!</v>
      </c>
      <c r="BF767" s="667"/>
      <c r="BG767" s="826" t="str">
        <f t="shared" si="1231"/>
        <v>12.11</v>
      </c>
      <c r="BH767" s="668" t="b">
        <f>COUNTIF('Codes SEC'!$B$2:$B$250,Ministres!BG767)&gt;0</f>
        <v>1</v>
      </c>
      <c r="BI767" s="667"/>
      <c r="BJ767" s="667"/>
      <c r="BK767" s="667"/>
      <c r="BL767" s="667"/>
      <c r="BM767" s="667"/>
      <c r="BN767" s="667"/>
    </row>
    <row r="768" spans="1:66" ht="35.1" customHeight="1" x14ac:dyDescent="0.25">
      <c r="A768" s="222" t="s">
        <v>39</v>
      </c>
      <c r="B768" s="112">
        <v>10</v>
      </c>
      <c r="C768" s="116" t="s">
        <v>149</v>
      </c>
      <c r="D768" s="620">
        <v>1000</v>
      </c>
      <c r="E768" s="278"/>
      <c r="F768" s="116">
        <v>19</v>
      </c>
      <c r="G768" s="694">
        <v>1</v>
      </c>
      <c r="H768" s="878" t="str">
        <f t="shared" si="1177"/>
        <v>122</v>
      </c>
      <c r="I768" s="585">
        <v>81221000</v>
      </c>
      <c r="J768" s="380" t="s">
        <v>4174</v>
      </c>
      <c r="K768" s="510" t="s">
        <v>4175</v>
      </c>
      <c r="L768" s="735">
        <v>0</v>
      </c>
      <c r="M768" s="736">
        <v>0</v>
      </c>
      <c r="N768" s="931"/>
      <c r="O768" s="530">
        <f t="shared" si="1216"/>
        <v>0</v>
      </c>
      <c r="P768" s="530">
        <f t="shared" si="1217"/>
        <v>0</v>
      </c>
      <c r="Q768" s="646"/>
      <c r="R768" s="536"/>
      <c r="S768" s="536"/>
      <c r="T768" s="536"/>
      <c r="U768" s="536"/>
      <c r="V768" s="536"/>
      <c r="W768" s="683" t="str">
        <f t="shared" si="1218"/>
        <v>OK</v>
      </c>
      <c r="X768" s="141"/>
      <c r="Y768" s="141"/>
      <c r="Z768" s="552"/>
      <c r="AA768" s="552"/>
      <c r="AB768" s="683" t="str">
        <f t="shared" si="1219"/>
        <v>OK</v>
      </c>
      <c r="AC768" s="593"/>
      <c r="AD768" s="530">
        <f t="shared" si="1220"/>
        <v>0</v>
      </c>
      <c r="AE768" s="842">
        <f t="shared" si="1221"/>
        <v>0</v>
      </c>
      <c r="AF768" s="931"/>
      <c r="AG768" s="530">
        <f t="shared" si="1222"/>
        <v>0</v>
      </c>
      <c r="AH768" s="530">
        <f t="shared" si="1223"/>
        <v>0</v>
      </c>
      <c r="AI768" s="641"/>
      <c r="AJ768" s="537"/>
      <c r="AK768" s="537"/>
      <c r="AL768" s="537"/>
      <c r="AM768" s="537"/>
      <c r="AN768" s="537"/>
      <c r="AO768" s="683" t="str">
        <f t="shared" si="1224"/>
        <v>OK</v>
      </c>
      <c r="AP768" s="141"/>
      <c r="AQ768" s="141"/>
      <c r="AR768" s="552"/>
      <c r="AS768" s="552"/>
      <c r="AT768" s="683" t="str">
        <f t="shared" si="1225"/>
        <v>OK</v>
      </c>
      <c r="AU768" s="593"/>
      <c r="AV768" s="530">
        <f t="shared" si="1226"/>
        <v>0</v>
      </c>
      <c r="AW768" s="842">
        <f t="shared" si="1227"/>
        <v>0</v>
      </c>
      <c r="AX768" s="115">
        <f t="shared" si="1228"/>
        <v>0</v>
      </c>
      <c r="AY768" s="5">
        <f t="shared" si="1229"/>
        <v>0</v>
      </c>
      <c r="AZ768" s="7">
        <f>AY768-AX768</f>
        <v>0</v>
      </c>
      <c r="BA768" s="335" t="e">
        <f>AZ768/AX768</f>
        <v>#DIV/0!</v>
      </c>
      <c r="BB768" s="23">
        <f t="shared" si="1230"/>
        <v>0</v>
      </c>
      <c r="BC768" s="5">
        <f>AW768</f>
        <v>0</v>
      </c>
      <c r="BD768" s="7">
        <f>BC768-BB768</f>
        <v>0</v>
      </c>
      <c r="BE768" s="335" t="e">
        <f>BD768/BB768</f>
        <v>#DIV/0!</v>
      </c>
      <c r="BG768" s="826" t="str">
        <f t="shared" si="1231"/>
        <v>12.21</v>
      </c>
      <c r="BH768" s="607" t="b">
        <f>COUNTIF('Codes SEC'!$B$2:$B$250,Ministres!BG768)&gt;0</f>
        <v>1</v>
      </c>
    </row>
    <row r="769" spans="1:66" ht="35.1" customHeight="1" x14ac:dyDescent="0.25">
      <c r="A769" s="222" t="s">
        <v>39</v>
      </c>
      <c r="B769" s="112">
        <v>10</v>
      </c>
      <c r="C769" s="116" t="s">
        <v>149</v>
      </c>
      <c r="D769" s="620">
        <v>1000</v>
      </c>
      <c r="E769" s="278"/>
      <c r="F769" s="116">
        <v>19</v>
      </c>
      <c r="G769" s="694">
        <v>1</v>
      </c>
      <c r="H769" s="878" t="str">
        <f t="shared" si="1177"/>
        <v>122</v>
      </c>
      <c r="I769" s="585">
        <v>81410000</v>
      </c>
      <c r="J769" s="380" t="s">
        <v>4176</v>
      </c>
      <c r="K769" s="510" t="s">
        <v>4580</v>
      </c>
      <c r="L769" s="735">
        <v>0</v>
      </c>
      <c r="M769" s="736">
        <v>0</v>
      </c>
      <c r="N769" s="931"/>
      <c r="O769" s="530">
        <f t="shared" si="1216"/>
        <v>0</v>
      </c>
      <c r="P769" s="530">
        <f t="shared" si="1217"/>
        <v>0</v>
      </c>
      <c r="Q769" s="646"/>
      <c r="R769" s="536"/>
      <c r="S769" s="536"/>
      <c r="T769" s="536"/>
      <c r="U769" s="536"/>
      <c r="V769" s="536"/>
      <c r="W769" s="683" t="str">
        <f t="shared" si="1218"/>
        <v>OK</v>
      </c>
      <c r="X769" s="141"/>
      <c r="Y769" s="141"/>
      <c r="Z769" s="552"/>
      <c r="AA769" s="552"/>
      <c r="AB769" s="683" t="str">
        <f t="shared" si="1219"/>
        <v>OK</v>
      </c>
      <c r="AC769" s="593"/>
      <c r="AD769" s="530">
        <f t="shared" si="1220"/>
        <v>0</v>
      </c>
      <c r="AE769" s="842">
        <f t="shared" si="1221"/>
        <v>0</v>
      </c>
      <c r="AF769" s="931"/>
      <c r="AG769" s="530">
        <f t="shared" si="1222"/>
        <v>0</v>
      </c>
      <c r="AH769" s="530">
        <f t="shared" si="1223"/>
        <v>0</v>
      </c>
      <c r="AI769" s="641"/>
      <c r="AJ769" s="537"/>
      <c r="AK769" s="537"/>
      <c r="AL769" s="537"/>
      <c r="AM769" s="537"/>
      <c r="AN769" s="537"/>
      <c r="AO769" s="683" t="str">
        <f t="shared" si="1224"/>
        <v>OK</v>
      </c>
      <c r="AP769" s="141"/>
      <c r="AQ769" s="141"/>
      <c r="AR769" s="552"/>
      <c r="AS769" s="552"/>
      <c r="AT769" s="683" t="str">
        <f t="shared" si="1225"/>
        <v>OK</v>
      </c>
      <c r="AU769" s="593"/>
      <c r="AV769" s="530">
        <f t="shared" si="1226"/>
        <v>0</v>
      </c>
      <c r="AW769" s="842">
        <f t="shared" si="1227"/>
        <v>0</v>
      </c>
      <c r="AX769" s="115">
        <f t="shared" si="1228"/>
        <v>0</v>
      </c>
      <c r="AY769" s="5">
        <f t="shared" si="1229"/>
        <v>0</v>
      </c>
      <c r="AZ769" s="7">
        <f>AY769-AX769</f>
        <v>0</v>
      </c>
      <c r="BA769" s="335" t="e">
        <f>AZ769/AX769</f>
        <v>#DIV/0!</v>
      </c>
      <c r="BB769" s="23">
        <f t="shared" si="1230"/>
        <v>0</v>
      </c>
      <c r="BC769" s="5">
        <f>AW769</f>
        <v>0</v>
      </c>
      <c r="BD769" s="7">
        <f>BC769-BB769</f>
        <v>0</v>
      </c>
      <c r="BE769" s="335" t="e">
        <f>BD769/BB769</f>
        <v>#DIV/0!</v>
      </c>
      <c r="BG769" s="826" t="str">
        <f t="shared" si="1231"/>
        <v>14.10</v>
      </c>
      <c r="BH769" s="607" t="b">
        <f>COUNTIF('Codes SEC'!$B$2:$B$250,Ministres!BG769)&gt;0</f>
        <v>1</v>
      </c>
    </row>
    <row r="770" spans="1:66" s="203" customFormat="1" ht="35.1" customHeight="1" x14ac:dyDescent="0.25">
      <c r="A770" s="21" t="s">
        <v>39</v>
      </c>
      <c r="B770" s="112" t="s">
        <v>5018</v>
      </c>
      <c r="C770" s="120" t="s">
        <v>149</v>
      </c>
      <c r="D770" s="620">
        <v>1000</v>
      </c>
      <c r="E770" s="278"/>
      <c r="F770" s="116">
        <v>20</v>
      </c>
      <c r="G770" s="694">
        <v>1</v>
      </c>
      <c r="H770" s="878" t="str">
        <f t="shared" si="1177"/>
        <v>122</v>
      </c>
      <c r="I770" s="397">
        <v>81410000</v>
      </c>
      <c r="J770" s="380" t="s">
        <v>4836</v>
      </c>
      <c r="K770" s="408" t="s">
        <v>4837</v>
      </c>
      <c r="L770" s="733">
        <v>0</v>
      </c>
      <c r="M770" s="734">
        <v>0</v>
      </c>
      <c r="N770" s="931"/>
      <c r="O770" s="530">
        <f t="shared" si="1216"/>
        <v>0</v>
      </c>
      <c r="P770" s="530">
        <f t="shared" si="1217"/>
        <v>0</v>
      </c>
      <c r="Q770" s="646"/>
      <c r="R770" s="536"/>
      <c r="S770" s="536"/>
      <c r="T770" s="536"/>
      <c r="U770" s="536"/>
      <c r="V770" s="536"/>
      <c r="W770" s="683" t="str">
        <f t="shared" si="1218"/>
        <v>OK</v>
      </c>
      <c r="X770" s="141"/>
      <c r="Y770" s="141"/>
      <c r="Z770" s="552"/>
      <c r="AA770" s="552"/>
      <c r="AB770" s="683" t="str">
        <f t="shared" si="1219"/>
        <v>OK</v>
      </c>
      <c r="AC770" s="593"/>
      <c r="AD770" s="530">
        <f t="shared" si="1220"/>
        <v>0</v>
      </c>
      <c r="AE770" s="842">
        <f t="shared" si="1221"/>
        <v>0</v>
      </c>
      <c r="AF770" s="931"/>
      <c r="AG770" s="530">
        <f t="shared" si="1222"/>
        <v>0</v>
      </c>
      <c r="AH770" s="530">
        <f t="shared" si="1223"/>
        <v>0</v>
      </c>
      <c r="AI770" s="641"/>
      <c r="AJ770" s="537"/>
      <c r="AK770" s="537"/>
      <c r="AL770" s="537"/>
      <c r="AM770" s="537"/>
      <c r="AN770" s="537"/>
      <c r="AO770" s="683" t="str">
        <f t="shared" si="1224"/>
        <v>OK</v>
      </c>
      <c r="AP770" s="141"/>
      <c r="AQ770" s="141"/>
      <c r="AR770" s="552"/>
      <c r="AS770" s="552"/>
      <c r="AT770" s="683" t="str">
        <f t="shared" si="1225"/>
        <v>OK</v>
      </c>
      <c r="AU770" s="593"/>
      <c r="AV770" s="530">
        <f t="shared" si="1226"/>
        <v>0</v>
      </c>
      <c r="AW770" s="842">
        <f t="shared" si="1227"/>
        <v>0</v>
      </c>
      <c r="AX770" s="115">
        <f t="shared" si="1228"/>
        <v>0</v>
      </c>
      <c r="AY770" s="5">
        <f t="shared" si="1229"/>
        <v>0</v>
      </c>
      <c r="AZ770" s="7">
        <f t="shared" ref="AZ770:AZ774" si="1232">AY770-AX770</f>
        <v>0</v>
      </c>
      <c r="BA770" s="335" t="e">
        <f t="shared" ref="BA770:BA774" si="1233">AZ770/AX770</f>
        <v>#DIV/0!</v>
      </c>
      <c r="BB770" s="23">
        <f t="shared" si="1230"/>
        <v>0</v>
      </c>
      <c r="BC770" s="5">
        <f t="shared" ref="BC770:BC774" si="1234">AW770</f>
        <v>0</v>
      </c>
      <c r="BD770" s="7">
        <f t="shared" ref="BD770:BD774" si="1235">BC770-BB770</f>
        <v>0</v>
      </c>
      <c r="BE770" s="335" t="e">
        <f t="shared" ref="BE770:BE774" si="1236">BD770/BB770</f>
        <v>#DIV/0!</v>
      </c>
      <c r="BF770" s="667"/>
      <c r="BG770" s="826" t="str">
        <f t="shared" si="1231"/>
        <v>14.10</v>
      </c>
      <c r="BH770" s="668" t="b">
        <f>COUNTIF('Codes SEC'!$B$2:$B$250,Ministres!BG770)&gt;0</f>
        <v>1</v>
      </c>
      <c r="BI770" s="667"/>
      <c r="BJ770" s="667"/>
      <c r="BK770" s="667"/>
      <c r="BL770" s="667"/>
      <c r="BM770" s="667"/>
      <c r="BN770" s="667"/>
    </row>
    <row r="771" spans="1:66" s="203" customFormat="1" ht="35.1" customHeight="1" x14ac:dyDescent="0.25">
      <c r="A771" s="21" t="s">
        <v>39</v>
      </c>
      <c r="B771" s="112" t="s">
        <v>5018</v>
      </c>
      <c r="C771" s="120" t="s">
        <v>149</v>
      </c>
      <c r="D771" s="620">
        <v>1000</v>
      </c>
      <c r="E771" s="278"/>
      <c r="F771" s="116">
        <v>19</v>
      </c>
      <c r="G771" s="694">
        <v>1</v>
      </c>
      <c r="H771" s="878" t="str">
        <f t="shared" si="1177"/>
        <v>122</v>
      </c>
      <c r="I771" s="397">
        <v>81410000</v>
      </c>
      <c r="J771" s="380" t="s">
        <v>4903</v>
      </c>
      <c r="K771" s="408" t="s">
        <v>4904</v>
      </c>
      <c r="L771" s="733">
        <v>0</v>
      </c>
      <c r="M771" s="734">
        <v>0</v>
      </c>
      <c r="N771" s="931"/>
      <c r="O771" s="530">
        <f t="shared" si="1216"/>
        <v>0</v>
      </c>
      <c r="P771" s="530">
        <f t="shared" si="1217"/>
        <v>0</v>
      </c>
      <c r="Q771" s="646"/>
      <c r="R771" s="536"/>
      <c r="S771" s="536"/>
      <c r="T771" s="536"/>
      <c r="U771" s="536"/>
      <c r="V771" s="536"/>
      <c r="W771" s="683" t="str">
        <f t="shared" si="1218"/>
        <v>OK</v>
      </c>
      <c r="X771" s="141"/>
      <c r="Y771" s="141"/>
      <c r="Z771" s="552"/>
      <c r="AA771" s="552"/>
      <c r="AB771" s="683" t="str">
        <f t="shared" si="1219"/>
        <v>OK</v>
      </c>
      <c r="AC771" s="593"/>
      <c r="AD771" s="530">
        <f t="shared" si="1220"/>
        <v>0</v>
      </c>
      <c r="AE771" s="842">
        <f t="shared" si="1221"/>
        <v>0</v>
      </c>
      <c r="AF771" s="931"/>
      <c r="AG771" s="530">
        <f t="shared" si="1222"/>
        <v>0</v>
      </c>
      <c r="AH771" s="530">
        <f t="shared" si="1223"/>
        <v>0</v>
      </c>
      <c r="AI771" s="641"/>
      <c r="AJ771" s="537"/>
      <c r="AK771" s="537"/>
      <c r="AL771" s="537"/>
      <c r="AM771" s="537"/>
      <c r="AN771" s="537"/>
      <c r="AO771" s="683" t="str">
        <f t="shared" si="1224"/>
        <v>OK</v>
      </c>
      <c r="AP771" s="141"/>
      <c r="AQ771" s="141"/>
      <c r="AR771" s="552"/>
      <c r="AS771" s="552"/>
      <c r="AT771" s="683" t="str">
        <f t="shared" si="1225"/>
        <v>OK</v>
      </c>
      <c r="AU771" s="593"/>
      <c r="AV771" s="530">
        <f t="shared" si="1226"/>
        <v>0</v>
      </c>
      <c r="AW771" s="842">
        <f t="shared" si="1227"/>
        <v>0</v>
      </c>
      <c r="AX771" s="115">
        <f t="shared" si="1228"/>
        <v>0</v>
      </c>
      <c r="AY771" s="5">
        <f t="shared" si="1229"/>
        <v>0</v>
      </c>
      <c r="AZ771" s="7">
        <f t="shared" si="1232"/>
        <v>0</v>
      </c>
      <c r="BA771" s="335" t="e">
        <f t="shared" si="1233"/>
        <v>#DIV/0!</v>
      </c>
      <c r="BB771" s="23">
        <f t="shared" si="1230"/>
        <v>0</v>
      </c>
      <c r="BC771" s="5">
        <f t="shared" si="1234"/>
        <v>0</v>
      </c>
      <c r="BD771" s="7">
        <f t="shared" si="1235"/>
        <v>0</v>
      </c>
      <c r="BE771" s="335" t="e">
        <f t="shared" si="1236"/>
        <v>#DIV/0!</v>
      </c>
      <c r="BF771" s="667"/>
      <c r="BG771" s="826" t="str">
        <f t="shared" si="1231"/>
        <v>14.10</v>
      </c>
      <c r="BH771" s="668" t="b">
        <f>COUNTIF('Codes SEC'!$B$2:$B$250,Ministres!BG771)&gt;0</f>
        <v>1</v>
      </c>
      <c r="BI771" s="667"/>
      <c r="BJ771" s="667"/>
      <c r="BK771" s="667"/>
      <c r="BL771" s="667"/>
      <c r="BM771" s="667"/>
      <c r="BN771" s="667"/>
    </row>
    <row r="772" spans="1:66" s="4" customFormat="1" ht="35.1" customHeight="1" x14ac:dyDescent="0.25">
      <c r="A772" s="222" t="s">
        <v>39</v>
      </c>
      <c r="B772" s="112">
        <v>10</v>
      </c>
      <c r="C772" s="116" t="s">
        <v>149</v>
      </c>
      <c r="D772" s="620">
        <v>1000</v>
      </c>
      <c r="E772" s="32"/>
      <c r="F772" s="117">
        <v>19</v>
      </c>
      <c r="G772" s="694">
        <v>1</v>
      </c>
      <c r="H772" s="878" t="str">
        <f t="shared" si="1177"/>
        <v>122</v>
      </c>
      <c r="I772" s="397">
        <v>83122000</v>
      </c>
      <c r="J772" s="380" t="s">
        <v>4519</v>
      </c>
      <c r="K772" s="494" t="s">
        <v>4520</v>
      </c>
      <c r="L772" s="726">
        <v>0</v>
      </c>
      <c r="M772" s="727">
        <v>0</v>
      </c>
      <c r="N772" s="931"/>
      <c r="O772" s="530">
        <f t="shared" si="1216"/>
        <v>0</v>
      </c>
      <c r="P772" s="530">
        <f t="shared" si="1217"/>
        <v>0</v>
      </c>
      <c r="Q772" s="646"/>
      <c r="R772" s="536"/>
      <c r="S772" s="536"/>
      <c r="T772" s="536"/>
      <c r="U772" s="536"/>
      <c r="V772" s="536"/>
      <c r="W772" s="683" t="str">
        <f>IF(SUM(Q772:V772)=X772,"OK",SUM(Q772:V772)-X772)</f>
        <v>OK</v>
      </c>
      <c r="X772" s="141"/>
      <c r="Y772" s="141"/>
      <c r="Z772" s="552"/>
      <c r="AA772" s="552"/>
      <c r="AB772" s="683" t="str">
        <f>IF(SUM(Z772:AA772)=AC772,"OK",SUM(Z772:AA772)-AC772)</f>
        <v>OK</v>
      </c>
      <c r="AC772" s="593"/>
      <c r="AD772" s="530">
        <f t="shared" si="1220"/>
        <v>0</v>
      </c>
      <c r="AE772" s="842">
        <f t="shared" si="1221"/>
        <v>0</v>
      </c>
      <c r="AF772" s="931"/>
      <c r="AG772" s="530">
        <f t="shared" si="1222"/>
        <v>0</v>
      </c>
      <c r="AH772" s="530">
        <f t="shared" si="1223"/>
        <v>0</v>
      </c>
      <c r="AI772" s="641"/>
      <c r="AJ772" s="537"/>
      <c r="AK772" s="537"/>
      <c r="AL772" s="537"/>
      <c r="AM772" s="537"/>
      <c r="AN772" s="537"/>
      <c r="AO772" s="683" t="str">
        <f>IF(SUM(AI772:AN772)=AP772,"OK",SUM(AI772:AN772)-AP772)</f>
        <v>OK</v>
      </c>
      <c r="AP772" s="141"/>
      <c r="AQ772" s="141"/>
      <c r="AR772" s="552"/>
      <c r="AS772" s="552"/>
      <c r="AT772" s="683" t="str">
        <f>IF(SUM(AR772:AS772)=AU772,"OK",SUM(AR772:AS772)-AU772)</f>
        <v>OK</v>
      </c>
      <c r="AU772" s="593"/>
      <c r="AV772" s="530">
        <f t="shared" si="1226"/>
        <v>0</v>
      </c>
      <c r="AW772" s="842">
        <f t="shared" si="1227"/>
        <v>0</v>
      </c>
      <c r="AX772" s="115">
        <f t="shared" si="1228"/>
        <v>0</v>
      </c>
      <c r="AY772" s="5">
        <f t="shared" si="1229"/>
        <v>0</v>
      </c>
      <c r="AZ772" s="7">
        <f>AY772-AX772</f>
        <v>0</v>
      </c>
      <c r="BA772" s="335" t="e">
        <f>AZ772/AX772</f>
        <v>#DIV/0!</v>
      </c>
      <c r="BB772" s="23">
        <f t="shared" si="1230"/>
        <v>0</v>
      </c>
      <c r="BC772" s="5">
        <f>AW772</f>
        <v>0</v>
      </c>
      <c r="BD772" s="7">
        <f>BC772-BB772</f>
        <v>0</v>
      </c>
      <c r="BE772" s="335" t="e">
        <f>BD772/BB772</f>
        <v>#DIV/0!</v>
      </c>
      <c r="BF772" s="41"/>
      <c r="BG772" s="826" t="str">
        <f t="shared" si="1231"/>
        <v>31.22</v>
      </c>
      <c r="BH772" s="607" t="b">
        <f>COUNTIF('Codes SEC'!$B$2:$B$250,Ministres!BG772)&gt;0</f>
        <v>1</v>
      </c>
      <c r="BI772" s="41"/>
      <c r="BJ772" s="41"/>
      <c r="BK772" s="41"/>
      <c r="BL772" s="41"/>
      <c r="BM772" s="41"/>
      <c r="BN772" s="41"/>
    </row>
    <row r="773" spans="1:66" s="4" customFormat="1" ht="35.1" customHeight="1" x14ac:dyDescent="0.25">
      <c r="A773" s="222" t="s">
        <v>39</v>
      </c>
      <c r="B773" s="112">
        <v>10</v>
      </c>
      <c r="C773" s="116" t="s">
        <v>149</v>
      </c>
      <c r="D773" s="620">
        <v>1000</v>
      </c>
      <c r="E773" s="32"/>
      <c r="F773" s="117">
        <v>20</v>
      </c>
      <c r="G773" s="694">
        <v>1</v>
      </c>
      <c r="H773" s="878" t="str">
        <f t="shared" si="1177"/>
        <v>122</v>
      </c>
      <c r="I773" s="397">
        <v>83132000</v>
      </c>
      <c r="J773" s="380" t="s">
        <v>4493</v>
      </c>
      <c r="K773" s="494" t="s">
        <v>4494</v>
      </c>
      <c r="L773" s="726">
        <v>0</v>
      </c>
      <c r="M773" s="727">
        <v>0</v>
      </c>
      <c r="N773" s="931"/>
      <c r="O773" s="530">
        <f t="shared" si="1216"/>
        <v>0</v>
      </c>
      <c r="P773" s="530">
        <f t="shared" si="1217"/>
        <v>0</v>
      </c>
      <c r="Q773" s="646"/>
      <c r="R773" s="536"/>
      <c r="S773" s="536"/>
      <c r="T773" s="536"/>
      <c r="U773" s="536"/>
      <c r="V773" s="536"/>
      <c r="W773" s="683" t="str">
        <f t="shared" si="1218"/>
        <v>OK</v>
      </c>
      <c r="X773" s="141"/>
      <c r="Y773" s="141"/>
      <c r="Z773" s="552"/>
      <c r="AA773" s="552"/>
      <c r="AB773" s="683" t="str">
        <f t="shared" si="1219"/>
        <v>OK</v>
      </c>
      <c r="AC773" s="593"/>
      <c r="AD773" s="530">
        <f t="shared" si="1220"/>
        <v>0</v>
      </c>
      <c r="AE773" s="842">
        <f t="shared" si="1221"/>
        <v>0</v>
      </c>
      <c r="AF773" s="931"/>
      <c r="AG773" s="530">
        <f t="shared" si="1222"/>
        <v>0</v>
      </c>
      <c r="AH773" s="530">
        <f t="shared" si="1223"/>
        <v>0</v>
      </c>
      <c r="AI773" s="641"/>
      <c r="AJ773" s="537"/>
      <c r="AK773" s="537"/>
      <c r="AL773" s="537"/>
      <c r="AM773" s="537"/>
      <c r="AN773" s="537"/>
      <c r="AO773" s="683" t="str">
        <f t="shared" si="1224"/>
        <v>OK</v>
      </c>
      <c r="AP773" s="141"/>
      <c r="AQ773" s="141"/>
      <c r="AR773" s="552"/>
      <c r="AS773" s="552"/>
      <c r="AT773" s="683" t="str">
        <f t="shared" si="1225"/>
        <v>OK</v>
      </c>
      <c r="AU773" s="593"/>
      <c r="AV773" s="530">
        <f t="shared" si="1226"/>
        <v>0</v>
      </c>
      <c r="AW773" s="842">
        <f t="shared" si="1227"/>
        <v>0</v>
      </c>
      <c r="AX773" s="115">
        <f t="shared" si="1228"/>
        <v>0</v>
      </c>
      <c r="AY773" s="5">
        <f t="shared" si="1229"/>
        <v>0</v>
      </c>
      <c r="AZ773" s="7">
        <f t="shared" si="1232"/>
        <v>0</v>
      </c>
      <c r="BA773" s="335" t="e">
        <f t="shared" si="1233"/>
        <v>#DIV/0!</v>
      </c>
      <c r="BB773" s="23">
        <f t="shared" si="1230"/>
        <v>0</v>
      </c>
      <c r="BC773" s="5">
        <f t="shared" si="1234"/>
        <v>0</v>
      </c>
      <c r="BD773" s="7">
        <f t="shared" si="1235"/>
        <v>0</v>
      </c>
      <c r="BE773" s="335" t="e">
        <f t="shared" si="1236"/>
        <v>#DIV/0!</v>
      </c>
      <c r="BF773" s="41"/>
      <c r="BG773" s="826" t="str">
        <f t="shared" si="1231"/>
        <v>31.32</v>
      </c>
      <c r="BH773" s="607" t="b">
        <f>COUNTIF('Codes SEC'!$B$2:$B$250,Ministres!BG773)&gt;0</f>
        <v>1</v>
      </c>
      <c r="BI773" s="41"/>
      <c r="BJ773" s="41"/>
      <c r="BK773" s="41"/>
      <c r="BL773" s="41"/>
      <c r="BM773" s="41"/>
      <c r="BN773" s="41"/>
    </row>
    <row r="774" spans="1:66" s="4" customFormat="1" ht="35.1" customHeight="1" x14ac:dyDescent="0.25">
      <c r="A774" s="222" t="s">
        <v>39</v>
      </c>
      <c r="B774" s="583">
        <v>10</v>
      </c>
      <c r="C774" s="120" t="s">
        <v>149</v>
      </c>
      <c r="D774" s="620">
        <v>1000</v>
      </c>
      <c r="E774" s="32"/>
      <c r="F774" s="117">
        <v>19</v>
      </c>
      <c r="G774" s="694">
        <v>1</v>
      </c>
      <c r="H774" s="878" t="str">
        <f t="shared" si="1177"/>
        <v>122</v>
      </c>
      <c r="I774" s="397">
        <v>83132000</v>
      </c>
      <c r="J774" s="380" t="s">
        <v>4495</v>
      </c>
      <c r="K774" s="494" t="s">
        <v>4496</v>
      </c>
      <c r="L774" s="726">
        <v>0</v>
      </c>
      <c r="M774" s="727">
        <v>0</v>
      </c>
      <c r="N774" s="931"/>
      <c r="O774" s="530">
        <f t="shared" si="1216"/>
        <v>0</v>
      </c>
      <c r="P774" s="530">
        <f t="shared" si="1217"/>
        <v>0</v>
      </c>
      <c r="Q774" s="646"/>
      <c r="R774" s="536"/>
      <c r="S774" s="536"/>
      <c r="T774" s="536"/>
      <c r="U774" s="536"/>
      <c r="V774" s="536"/>
      <c r="W774" s="683" t="str">
        <f t="shared" si="1218"/>
        <v>OK</v>
      </c>
      <c r="X774" s="141"/>
      <c r="Y774" s="141"/>
      <c r="Z774" s="552"/>
      <c r="AA774" s="552"/>
      <c r="AB774" s="683" t="str">
        <f t="shared" si="1219"/>
        <v>OK</v>
      </c>
      <c r="AC774" s="593"/>
      <c r="AD774" s="530">
        <f t="shared" si="1220"/>
        <v>0</v>
      </c>
      <c r="AE774" s="842">
        <f t="shared" si="1221"/>
        <v>0</v>
      </c>
      <c r="AF774" s="931"/>
      <c r="AG774" s="530">
        <f t="shared" si="1222"/>
        <v>0</v>
      </c>
      <c r="AH774" s="530">
        <f t="shared" si="1223"/>
        <v>0</v>
      </c>
      <c r="AI774" s="641"/>
      <c r="AJ774" s="537"/>
      <c r="AK774" s="537"/>
      <c r="AL774" s="537"/>
      <c r="AM774" s="537"/>
      <c r="AN774" s="537"/>
      <c r="AO774" s="683" t="str">
        <f t="shared" si="1224"/>
        <v>OK</v>
      </c>
      <c r="AP774" s="141"/>
      <c r="AQ774" s="141"/>
      <c r="AR774" s="552"/>
      <c r="AS774" s="552"/>
      <c r="AT774" s="683" t="str">
        <f t="shared" si="1225"/>
        <v>OK</v>
      </c>
      <c r="AU774" s="593"/>
      <c r="AV774" s="530">
        <f t="shared" si="1226"/>
        <v>0</v>
      </c>
      <c r="AW774" s="842">
        <f t="shared" si="1227"/>
        <v>0</v>
      </c>
      <c r="AX774" s="115">
        <f t="shared" si="1228"/>
        <v>0</v>
      </c>
      <c r="AY774" s="5">
        <f t="shared" si="1229"/>
        <v>0</v>
      </c>
      <c r="AZ774" s="7">
        <f t="shared" si="1232"/>
        <v>0</v>
      </c>
      <c r="BA774" s="335" t="e">
        <f t="shared" si="1233"/>
        <v>#DIV/0!</v>
      </c>
      <c r="BB774" s="23">
        <f t="shared" si="1230"/>
        <v>0</v>
      </c>
      <c r="BC774" s="5">
        <f t="shared" si="1234"/>
        <v>0</v>
      </c>
      <c r="BD774" s="7">
        <f t="shared" si="1235"/>
        <v>0</v>
      </c>
      <c r="BE774" s="335" t="e">
        <f t="shared" si="1236"/>
        <v>#DIV/0!</v>
      </c>
      <c r="BF774" s="41"/>
      <c r="BG774" s="826" t="str">
        <f t="shared" si="1231"/>
        <v>31.32</v>
      </c>
      <c r="BH774" s="607" t="b">
        <f>COUNTIF('Codes SEC'!$B$2:$B$250,Ministres!BG774)&gt;0</f>
        <v>1</v>
      </c>
      <c r="BI774" s="41"/>
      <c r="BJ774" s="41"/>
      <c r="BK774" s="41"/>
      <c r="BL774" s="41"/>
      <c r="BM774" s="41"/>
      <c r="BN774" s="41"/>
    </row>
    <row r="775" spans="1:66" ht="35.1" customHeight="1" x14ac:dyDescent="0.25">
      <c r="A775" s="222" t="s">
        <v>39</v>
      </c>
      <c r="B775" s="112">
        <v>10</v>
      </c>
      <c r="C775" s="116" t="s">
        <v>149</v>
      </c>
      <c r="D775" s="620">
        <v>1000</v>
      </c>
      <c r="E775" s="278"/>
      <c r="F775" s="116">
        <v>20</v>
      </c>
      <c r="G775" s="694">
        <v>1</v>
      </c>
      <c r="H775" s="878" t="str">
        <f t="shared" si="1177"/>
        <v>122</v>
      </c>
      <c r="I775" s="585">
        <v>83300000</v>
      </c>
      <c r="J775" s="380" t="s">
        <v>4034</v>
      </c>
      <c r="K775" s="510" t="s">
        <v>4035</v>
      </c>
      <c r="L775" s="735">
        <v>0</v>
      </c>
      <c r="M775" s="736">
        <v>0</v>
      </c>
      <c r="N775" s="931"/>
      <c r="O775" s="530">
        <f t="shared" si="1216"/>
        <v>0</v>
      </c>
      <c r="P775" s="530">
        <f t="shared" si="1217"/>
        <v>0</v>
      </c>
      <c r="Q775" s="646"/>
      <c r="R775" s="536"/>
      <c r="S775" s="536"/>
      <c r="T775" s="536"/>
      <c r="U775" s="536"/>
      <c r="V775" s="536"/>
      <c r="W775" s="683" t="str">
        <f t="shared" si="1218"/>
        <v>OK</v>
      </c>
      <c r="X775" s="141"/>
      <c r="Y775" s="141"/>
      <c r="Z775" s="552"/>
      <c r="AA775" s="552"/>
      <c r="AB775" s="683" t="str">
        <f t="shared" si="1219"/>
        <v>OK</v>
      </c>
      <c r="AC775" s="593"/>
      <c r="AD775" s="530">
        <f t="shared" si="1220"/>
        <v>0</v>
      </c>
      <c r="AE775" s="842">
        <f t="shared" si="1221"/>
        <v>0</v>
      </c>
      <c r="AF775" s="931"/>
      <c r="AG775" s="530">
        <f t="shared" si="1222"/>
        <v>0</v>
      </c>
      <c r="AH775" s="530">
        <f t="shared" si="1223"/>
        <v>0</v>
      </c>
      <c r="AI775" s="641"/>
      <c r="AJ775" s="537"/>
      <c r="AK775" s="537"/>
      <c r="AL775" s="537"/>
      <c r="AM775" s="537"/>
      <c r="AN775" s="537"/>
      <c r="AO775" s="683" t="str">
        <f t="shared" si="1224"/>
        <v>OK</v>
      </c>
      <c r="AP775" s="141"/>
      <c r="AQ775" s="141"/>
      <c r="AR775" s="552"/>
      <c r="AS775" s="552"/>
      <c r="AT775" s="683" t="str">
        <f t="shared" si="1225"/>
        <v>OK</v>
      </c>
      <c r="AU775" s="593"/>
      <c r="AV775" s="530">
        <f t="shared" si="1226"/>
        <v>0</v>
      </c>
      <c r="AW775" s="842">
        <f t="shared" si="1227"/>
        <v>0</v>
      </c>
      <c r="AX775" s="115">
        <f t="shared" si="1228"/>
        <v>0</v>
      </c>
      <c r="AY775" s="5">
        <f t="shared" si="1229"/>
        <v>0</v>
      </c>
      <c r="AZ775" s="7">
        <f>AY775-AX775</f>
        <v>0</v>
      </c>
      <c r="BA775" s="335" t="e">
        <f>AZ775/AX775</f>
        <v>#DIV/0!</v>
      </c>
      <c r="BB775" s="23">
        <f t="shared" si="1230"/>
        <v>0</v>
      </c>
      <c r="BC775" s="5">
        <f>AW775</f>
        <v>0</v>
      </c>
      <c r="BD775" s="7">
        <f>BC775-BB775</f>
        <v>0</v>
      </c>
      <c r="BE775" s="335" t="e">
        <f>BD775/BB775</f>
        <v>#DIV/0!</v>
      </c>
      <c r="BG775" s="826" t="str">
        <f t="shared" si="1231"/>
        <v>33.00</v>
      </c>
      <c r="BH775" s="607" t="b">
        <f>COUNTIF('Codes SEC'!$B$2:$B$250,Ministres!BG775)&gt;0</f>
        <v>1</v>
      </c>
    </row>
    <row r="776" spans="1:66" s="4" customFormat="1" ht="35.1" customHeight="1" x14ac:dyDescent="0.25">
      <c r="A776" s="222" t="s">
        <v>39</v>
      </c>
      <c r="B776" s="583">
        <v>10</v>
      </c>
      <c r="C776" s="120" t="s">
        <v>149</v>
      </c>
      <c r="D776" s="620">
        <v>1000</v>
      </c>
      <c r="E776" s="32"/>
      <c r="F776" s="117">
        <v>19</v>
      </c>
      <c r="G776" s="694">
        <v>1</v>
      </c>
      <c r="H776" s="878" t="str">
        <f t="shared" si="1177"/>
        <v>122</v>
      </c>
      <c r="I776" s="397">
        <v>83300000</v>
      </c>
      <c r="J776" s="380" t="s">
        <v>4491</v>
      </c>
      <c r="K776" s="494" t="s">
        <v>4492</v>
      </c>
      <c r="L776" s="726">
        <v>0</v>
      </c>
      <c r="M776" s="727">
        <v>0</v>
      </c>
      <c r="N776" s="931"/>
      <c r="O776" s="530">
        <f t="shared" si="1216"/>
        <v>0</v>
      </c>
      <c r="P776" s="530">
        <f t="shared" si="1217"/>
        <v>0</v>
      </c>
      <c r="Q776" s="646"/>
      <c r="R776" s="536"/>
      <c r="S776" s="536"/>
      <c r="T776" s="536"/>
      <c r="U776" s="536"/>
      <c r="V776" s="536"/>
      <c r="W776" s="683" t="str">
        <f t="shared" si="1218"/>
        <v>OK</v>
      </c>
      <c r="X776" s="141"/>
      <c r="Y776" s="141"/>
      <c r="Z776" s="552"/>
      <c r="AA776" s="552"/>
      <c r="AB776" s="683" t="str">
        <f t="shared" si="1219"/>
        <v>OK</v>
      </c>
      <c r="AC776" s="593"/>
      <c r="AD776" s="530">
        <f t="shared" si="1220"/>
        <v>0</v>
      </c>
      <c r="AE776" s="842">
        <f t="shared" si="1221"/>
        <v>0</v>
      </c>
      <c r="AF776" s="931"/>
      <c r="AG776" s="530">
        <f t="shared" si="1222"/>
        <v>0</v>
      </c>
      <c r="AH776" s="530">
        <f t="shared" si="1223"/>
        <v>0</v>
      </c>
      <c r="AI776" s="641"/>
      <c r="AJ776" s="537"/>
      <c r="AK776" s="537"/>
      <c r="AL776" s="537"/>
      <c r="AM776" s="537"/>
      <c r="AN776" s="537"/>
      <c r="AO776" s="683" t="str">
        <f t="shared" si="1224"/>
        <v>OK</v>
      </c>
      <c r="AP776" s="141"/>
      <c r="AQ776" s="141"/>
      <c r="AR776" s="552"/>
      <c r="AS776" s="552"/>
      <c r="AT776" s="683" t="str">
        <f t="shared" si="1225"/>
        <v>OK</v>
      </c>
      <c r="AU776" s="593"/>
      <c r="AV776" s="530">
        <f t="shared" si="1226"/>
        <v>0</v>
      </c>
      <c r="AW776" s="842">
        <f t="shared" si="1227"/>
        <v>0</v>
      </c>
      <c r="AX776" s="115">
        <f t="shared" si="1228"/>
        <v>0</v>
      </c>
      <c r="AY776" s="5">
        <f t="shared" si="1229"/>
        <v>0</v>
      </c>
      <c r="AZ776" s="7">
        <f>AY776-AX776</f>
        <v>0</v>
      </c>
      <c r="BA776" s="335" t="e">
        <f t="shared" ref="BA776:BA781" si="1237">AZ776/AX776</f>
        <v>#DIV/0!</v>
      </c>
      <c r="BB776" s="23">
        <f t="shared" si="1230"/>
        <v>0</v>
      </c>
      <c r="BC776" s="5">
        <f t="shared" ref="BC776:BC781" si="1238">AW776</f>
        <v>0</v>
      </c>
      <c r="BD776" s="7">
        <f>BC776-BB776</f>
        <v>0</v>
      </c>
      <c r="BE776" s="335" t="e">
        <f t="shared" ref="BE776:BE781" si="1239">BD776/BB776</f>
        <v>#DIV/0!</v>
      </c>
      <c r="BF776" s="41"/>
      <c r="BG776" s="826" t="str">
        <f t="shared" si="1231"/>
        <v>33.00</v>
      </c>
      <c r="BH776" s="607" t="b">
        <f>COUNTIF('Codes SEC'!$B$2:$B$250,Ministres!BG776)&gt;0</f>
        <v>1</v>
      </c>
      <c r="BI776" s="41"/>
      <c r="BJ776" s="41"/>
      <c r="BK776" s="41"/>
      <c r="BL776" s="41"/>
      <c r="BM776" s="41"/>
      <c r="BN776" s="41"/>
    </row>
    <row r="777" spans="1:66" ht="35.1" customHeight="1" x14ac:dyDescent="0.25">
      <c r="A777" s="222" t="s">
        <v>39</v>
      </c>
      <c r="B777" s="112" t="s">
        <v>5018</v>
      </c>
      <c r="C777" s="120" t="s">
        <v>149</v>
      </c>
      <c r="D777" s="620">
        <v>1000</v>
      </c>
      <c r="E777" s="278"/>
      <c r="F777" s="116">
        <v>20</v>
      </c>
      <c r="G777" s="700">
        <v>1</v>
      </c>
      <c r="H777" s="888" t="str">
        <f t="shared" si="1177"/>
        <v>122</v>
      </c>
      <c r="I777" s="580">
        <v>83450000</v>
      </c>
      <c r="J777" s="689" t="s">
        <v>5378</v>
      </c>
      <c r="K777" s="411" t="s">
        <v>5379</v>
      </c>
      <c r="L777" s="733">
        <v>0</v>
      </c>
      <c r="M777" s="734">
        <v>0</v>
      </c>
      <c r="N777" s="931"/>
      <c r="O777" s="530">
        <f t="shared" si="1216"/>
        <v>0</v>
      </c>
      <c r="P777" s="530">
        <f t="shared" si="1217"/>
        <v>0</v>
      </c>
      <c r="Q777" s="646"/>
      <c r="R777" s="536"/>
      <c r="S777" s="536"/>
      <c r="T777" s="536"/>
      <c r="U777" s="536"/>
      <c r="V777" s="536"/>
      <c r="W777" s="683" t="str">
        <f t="shared" si="1218"/>
        <v>OK</v>
      </c>
      <c r="X777" s="141"/>
      <c r="Y777" s="141"/>
      <c r="Z777" s="552"/>
      <c r="AA777" s="552"/>
      <c r="AB777" s="683" t="str">
        <f t="shared" si="1219"/>
        <v>OK</v>
      </c>
      <c r="AC777" s="593"/>
      <c r="AD777" s="530">
        <f t="shared" si="1220"/>
        <v>0</v>
      </c>
      <c r="AE777" s="842">
        <f t="shared" si="1221"/>
        <v>0</v>
      </c>
      <c r="AF777" s="931"/>
      <c r="AG777" s="530">
        <f t="shared" si="1222"/>
        <v>0</v>
      </c>
      <c r="AH777" s="530">
        <f t="shared" si="1223"/>
        <v>0</v>
      </c>
      <c r="AI777" s="641"/>
      <c r="AJ777" s="537"/>
      <c r="AK777" s="537"/>
      <c r="AL777" s="537"/>
      <c r="AM777" s="537"/>
      <c r="AN777" s="537"/>
      <c r="AO777" s="683" t="str">
        <f t="shared" si="1224"/>
        <v>OK</v>
      </c>
      <c r="AP777" s="141"/>
      <c r="AQ777" s="141"/>
      <c r="AR777" s="552"/>
      <c r="AS777" s="552"/>
      <c r="AT777" s="683" t="str">
        <f t="shared" si="1225"/>
        <v>OK</v>
      </c>
      <c r="AU777" s="593"/>
      <c r="AV777" s="530">
        <f t="shared" si="1226"/>
        <v>0</v>
      </c>
      <c r="AW777" s="842">
        <f t="shared" si="1227"/>
        <v>0</v>
      </c>
      <c r="AX777" s="115">
        <f t="shared" si="1228"/>
        <v>0</v>
      </c>
      <c r="AY777" s="5">
        <f t="shared" si="1229"/>
        <v>0</v>
      </c>
      <c r="AZ777" s="7">
        <f>AY777-AX777</f>
        <v>0</v>
      </c>
      <c r="BA777" s="335" t="e">
        <f>AZ777/AX777</f>
        <v>#DIV/0!</v>
      </c>
      <c r="BB777" s="23">
        <f t="shared" si="1230"/>
        <v>0</v>
      </c>
      <c r="BC777" s="5">
        <f>AW777</f>
        <v>0</v>
      </c>
      <c r="BD777" s="7">
        <f>BC777-BB777</f>
        <v>0</v>
      </c>
      <c r="BE777" s="335" t="e">
        <f>BD777/BB777</f>
        <v>#DIV/0!</v>
      </c>
      <c r="BG777" s="826" t="str">
        <f t="shared" si="1231"/>
        <v>34.50</v>
      </c>
      <c r="BH777" s="607" t="b">
        <f>COUNTIF('Codes SEC'!$B$2:$B$250,Ministres!BG777)&gt;0</f>
        <v>1</v>
      </c>
    </row>
    <row r="778" spans="1:66" s="4" customFormat="1" ht="35.1" customHeight="1" x14ac:dyDescent="0.25">
      <c r="A778" s="222" t="s">
        <v>39</v>
      </c>
      <c r="B778" s="583">
        <v>10</v>
      </c>
      <c r="C778" s="120" t="s">
        <v>149</v>
      </c>
      <c r="D778" s="620">
        <v>1000</v>
      </c>
      <c r="E778" s="32"/>
      <c r="F778" s="117">
        <v>20</v>
      </c>
      <c r="G778" s="694">
        <v>1</v>
      </c>
      <c r="H778" s="878" t="str">
        <f t="shared" si="1177"/>
        <v>122</v>
      </c>
      <c r="I778" s="397">
        <v>84140000</v>
      </c>
      <c r="J778" s="380" t="s">
        <v>4479</v>
      </c>
      <c r="K778" s="494" t="s">
        <v>4480</v>
      </c>
      <c r="L778" s="726">
        <v>0</v>
      </c>
      <c r="M778" s="727">
        <v>0</v>
      </c>
      <c r="N778" s="931"/>
      <c r="O778" s="530">
        <f t="shared" si="1216"/>
        <v>0</v>
      </c>
      <c r="P778" s="530">
        <f t="shared" si="1217"/>
        <v>0</v>
      </c>
      <c r="Q778" s="646"/>
      <c r="R778" s="536"/>
      <c r="S778" s="536"/>
      <c r="T778" s="536"/>
      <c r="U778" s="536"/>
      <c r="V778" s="536"/>
      <c r="W778" s="683" t="str">
        <f t="shared" si="1218"/>
        <v>OK</v>
      </c>
      <c r="X778" s="141"/>
      <c r="Y778" s="141"/>
      <c r="Z778" s="552"/>
      <c r="AA778" s="552"/>
      <c r="AB778" s="683" t="str">
        <f t="shared" si="1219"/>
        <v>OK</v>
      </c>
      <c r="AC778" s="593"/>
      <c r="AD778" s="530">
        <f t="shared" si="1220"/>
        <v>0</v>
      </c>
      <c r="AE778" s="842">
        <f t="shared" si="1221"/>
        <v>0</v>
      </c>
      <c r="AF778" s="931"/>
      <c r="AG778" s="530">
        <f t="shared" si="1222"/>
        <v>0</v>
      </c>
      <c r="AH778" s="530">
        <f t="shared" si="1223"/>
        <v>0</v>
      </c>
      <c r="AI778" s="641"/>
      <c r="AJ778" s="537"/>
      <c r="AK778" s="537"/>
      <c r="AL778" s="537"/>
      <c r="AM778" s="537"/>
      <c r="AN778" s="537"/>
      <c r="AO778" s="683" t="str">
        <f t="shared" si="1224"/>
        <v>OK</v>
      </c>
      <c r="AP778" s="141"/>
      <c r="AQ778" s="141"/>
      <c r="AR778" s="552"/>
      <c r="AS778" s="552"/>
      <c r="AT778" s="683" t="str">
        <f t="shared" si="1225"/>
        <v>OK</v>
      </c>
      <c r="AU778" s="593"/>
      <c r="AV778" s="530">
        <f t="shared" si="1226"/>
        <v>0</v>
      </c>
      <c r="AW778" s="842">
        <f t="shared" si="1227"/>
        <v>0</v>
      </c>
      <c r="AX778" s="115">
        <f t="shared" si="1228"/>
        <v>0</v>
      </c>
      <c r="AY778" s="5">
        <f t="shared" si="1229"/>
        <v>0</v>
      </c>
      <c r="AZ778" s="7">
        <f t="shared" ref="AZ778:AZ782" si="1240">AY778-AX778</f>
        <v>0</v>
      </c>
      <c r="BA778" s="335" t="e">
        <f t="shared" si="1237"/>
        <v>#DIV/0!</v>
      </c>
      <c r="BB778" s="23">
        <f t="shared" si="1230"/>
        <v>0</v>
      </c>
      <c r="BC778" s="5">
        <f t="shared" si="1238"/>
        <v>0</v>
      </c>
      <c r="BD778" s="7">
        <f t="shared" ref="BD778:BD782" si="1241">BC778-BB778</f>
        <v>0</v>
      </c>
      <c r="BE778" s="335" t="e">
        <f t="shared" si="1239"/>
        <v>#DIV/0!</v>
      </c>
      <c r="BF778" s="41"/>
      <c r="BG778" s="826" t="str">
        <f t="shared" si="1231"/>
        <v>41.40</v>
      </c>
      <c r="BH778" s="607" t="b">
        <f>COUNTIF('Codes SEC'!$B$2:$B$250,Ministres!BG778)&gt;0</f>
        <v>1</v>
      </c>
      <c r="BI778" s="41"/>
      <c r="BJ778" s="41"/>
      <c r="BK778" s="41"/>
      <c r="BL778" s="41"/>
      <c r="BM778" s="41"/>
      <c r="BN778" s="41"/>
    </row>
    <row r="779" spans="1:66" s="4" customFormat="1" ht="35.1" customHeight="1" x14ac:dyDescent="0.25">
      <c r="A779" s="222" t="s">
        <v>39</v>
      </c>
      <c r="B779" s="112">
        <v>10</v>
      </c>
      <c r="C779" s="116" t="s">
        <v>149</v>
      </c>
      <c r="D779" s="620">
        <v>1000</v>
      </c>
      <c r="E779" s="32"/>
      <c r="F779" s="117">
        <v>19</v>
      </c>
      <c r="G779" s="694">
        <v>1</v>
      </c>
      <c r="H779" s="878" t="str">
        <f t="shared" si="1177"/>
        <v>122</v>
      </c>
      <c r="I779" s="397">
        <v>84140000</v>
      </c>
      <c r="J779" s="380" t="s">
        <v>4489</v>
      </c>
      <c r="K779" s="494" t="s">
        <v>4490</v>
      </c>
      <c r="L779" s="726">
        <v>0</v>
      </c>
      <c r="M779" s="727">
        <v>0</v>
      </c>
      <c r="N779" s="931"/>
      <c r="O779" s="530">
        <f t="shared" si="1216"/>
        <v>0</v>
      </c>
      <c r="P779" s="530">
        <f t="shared" si="1217"/>
        <v>0</v>
      </c>
      <c r="Q779" s="646"/>
      <c r="R779" s="536"/>
      <c r="S779" s="536"/>
      <c r="T779" s="536"/>
      <c r="U779" s="536"/>
      <c r="V779" s="536"/>
      <c r="W779" s="683" t="str">
        <f t="shared" si="1218"/>
        <v>OK</v>
      </c>
      <c r="X779" s="141"/>
      <c r="Y779" s="141"/>
      <c r="Z779" s="552"/>
      <c r="AA779" s="552"/>
      <c r="AB779" s="683" t="str">
        <f t="shared" si="1219"/>
        <v>OK</v>
      </c>
      <c r="AC779" s="593"/>
      <c r="AD779" s="530">
        <f t="shared" si="1220"/>
        <v>0</v>
      </c>
      <c r="AE779" s="842">
        <f t="shared" si="1221"/>
        <v>0</v>
      </c>
      <c r="AF779" s="931"/>
      <c r="AG779" s="530">
        <f t="shared" si="1222"/>
        <v>0</v>
      </c>
      <c r="AH779" s="530">
        <f t="shared" si="1223"/>
        <v>0</v>
      </c>
      <c r="AI779" s="641"/>
      <c r="AJ779" s="537"/>
      <c r="AK779" s="537"/>
      <c r="AL779" s="537"/>
      <c r="AM779" s="537"/>
      <c r="AN779" s="537"/>
      <c r="AO779" s="683" t="str">
        <f t="shared" si="1224"/>
        <v>OK</v>
      </c>
      <c r="AP779" s="141"/>
      <c r="AQ779" s="141"/>
      <c r="AR779" s="552"/>
      <c r="AS779" s="552"/>
      <c r="AT779" s="683" t="str">
        <f t="shared" si="1225"/>
        <v>OK</v>
      </c>
      <c r="AU779" s="593"/>
      <c r="AV779" s="530">
        <f t="shared" si="1226"/>
        <v>0</v>
      </c>
      <c r="AW779" s="842">
        <f t="shared" si="1227"/>
        <v>0</v>
      </c>
      <c r="AX779" s="115">
        <f t="shared" si="1228"/>
        <v>0</v>
      </c>
      <c r="AY779" s="5">
        <f t="shared" si="1229"/>
        <v>0</v>
      </c>
      <c r="AZ779" s="7">
        <f t="shared" si="1240"/>
        <v>0</v>
      </c>
      <c r="BA779" s="335" t="e">
        <f t="shared" si="1237"/>
        <v>#DIV/0!</v>
      </c>
      <c r="BB779" s="23">
        <f t="shared" si="1230"/>
        <v>0</v>
      </c>
      <c r="BC779" s="5">
        <f t="shared" si="1238"/>
        <v>0</v>
      </c>
      <c r="BD779" s="7">
        <f t="shared" si="1241"/>
        <v>0</v>
      </c>
      <c r="BE779" s="335" t="e">
        <f t="shared" si="1239"/>
        <v>#DIV/0!</v>
      </c>
      <c r="BF779" s="41"/>
      <c r="BG779" s="826" t="str">
        <f t="shared" si="1231"/>
        <v>41.40</v>
      </c>
      <c r="BH779" s="607" t="b">
        <f>COUNTIF('Codes SEC'!$B$2:$B$250,Ministres!BG779)&gt;0</f>
        <v>1</v>
      </c>
      <c r="BI779" s="41"/>
      <c r="BJ779" s="41"/>
      <c r="BK779" s="41"/>
      <c r="BL779" s="41"/>
      <c r="BM779" s="41"/>
      <c r="BN779" s="41"/>
    </row>
    <row r="780" spans="1:66" ht="35.1" customHeight="1" x14ac:dyDescent="0.25">
      <c r="A780" s="222" t="s">
        <v>39</v>
      </c>
      <c r="B780" s="583">
        <v>10</v>
      </c>
      <c r="C780" s="120" t="s">
        <v>149</v>
      </c>
      <c r="D780" s="620">
        <v>1000</v>
      </c>
      <c r="E780" s="584"/>
      <c r="F780" s="120">
        <v>19</v>
      </c>
      <c r="G780" s="697">
        <v>1</v>
      </c>
      <c r="H780" s="890" t="str">
        <f t="shared" si="1177"/>
        <v>122</v>
      </c>
      <c r="I780" s="585">
        <v>84140000</v>
      </c>
      <c r="J780" s="380" t="s">
        <v>4190</v>
      </c>
      <c r="K780" s="500" t="s">
        <v>4191</v>
      </c>
      <c r="L780" s="726">
        <v>0</v>
      </c>
      <c r="M780" s="727">
        <v>0</v>
      </c>
      <c r="N780" s="931"/>
      <c r="O780" s="530">
        <f t="shared" si="1216"/>
        <v>0</v>
      </c>
      <c r="P780" s="530">
        <f t="shared" si="1217"/>
        <v>0</v>
      </c>
      <c r="Q780" s="646"/>
      <c r="R780" s="536"/>
      <c r="S780" s="536"/>
      <c r="T780" s="536"/>
      <c r="U780" s="536"/>
      <c r="V780" s="536"/>
      <c r="W780" s="683" t="str">
        <f>IF(SUM(Q780:V780)=X780,"OK",SUM(Q780:V780)-X780)</f>
        <v>OK</v>
      </c>
      <c r="X780" s="141"/>
      <c r="Y780" s="141"/>
      <c r="Z780" s="552"/>
      <c r="AA780" s="552"/>
      <c r="AB780" s="683" t="str">
        <f>IF(SUM(Z780:AA780)=AC780,"OK",SUM(Z780:AA780)-AC780)</f>
        <v>OK</v>
      </c>
      <c r="AC780" s="593"/>
      <c r="AD780" s="530">
        <f t="shared" si="1220"/>
        <v>0</v>
      </c>
      <c r="AE780" s="842">
        <f t="shared" si="1221"/>
        <v>0</v>
      </c>
      <c r="AF780" s="931"/>
      <c r="AG780" s="530">
        <f t="shared" si="1222"/>
        <v>0</v>
      </c>
      <c r="AH780" s="530">
        <f t="shared" si="1223"/>
        <v>0</v>
      </c>
      <c r="AI780" s="641"/>
      <c r="AJ780" s="537"/>
      <c r="AK780" s="537"/>
      <c r="AL780" s="537"/>
      <c r="AM780" s="537"/>
      <c r="AN780" s="537"/>
      <c r="AO780" s="683" t="str">
        <f>IF(SUM(AI780:AN780)=AP780,"OK",SUM(AI780:AN780)-AP780)</f>
        <v>OK</v>
      </c>
      <c r="AP780" s="141"/>
      <c r="AQ780" s="141"/>
      <c r="AR780" s="552"/>
      <c r="AS780" s="552"/>
      <c r="AT780" s="683" t="str">
        <f>IF(SUM(AR780:AS780)=AU780,"OK",SUM(AR780:AS780)-AU780)</f>
        <v>OK</v>
      </c>
      <c r="AU780" s="593"/>
      <c r="AV780" s="530">
        <f t="shared" si="1226"/>
        <v>0</v>
      </c>
      <c r="AW780" s="842">
        <f t="shared" si="1227"/>
        <v>0</v>
      </c>
      <c r="AX780" s="115">
        <f t="shared" si="1228"/>
        <v>0</v>
      </c>
      <c r="AY780" s="5">
        <f t="shared" si="1229"/>
        <v>0</v>
      </c>
      <c r="AZ780" s="7">
        <f>AY780-AX780</f>
        <v>0</v>
      </c>
      <c r="BA780" s="335" t="e">
        <f>AZ780/AX780</f>
        <v>#DIV/0!</v>
      </c>
      <c r="BB780" s="23">
        <f t="shared" si="1230"/>
        <v>0</v>
      </c>
      <c r="BC780" s="5">
        <f>AW780</f>
        <v>0</v>
      </c>
      <c r="BD780" s="7">
        <f>BC780-BB780</f>
        <v>0</v>
      </c>
      <c r="BE780" s="335" t="e">
        <f>BD780/BB780</f>
        <v>#DIV/0!</v>
      </c>
      <c r="BG780" s="826" t="str">
        <f t="shared" si="1231"/>
        <v>41.40</v>
      </c>
      <c r="BH780" s="607" t="b">
        <f>COUNTIF('Codes SEC'!$B$2:$B$250,Ministres!BG780)&gt;0</f>
        <v>1</v>
      </c>
    </row>
    <row r="781" spans="1:66" s="4" customFormat="1" ht="35.1" customHeight="1" x14ac:dyDescent="0.25">
      <c r="A781" s="222" t="s">
        <v>39</v>
      </c>
      <c r="B781" s="583">
        <v>10</v>
      </c>
      <c r="C781" s="120" t="s">
        <v>149</v>
      </c>
      <c r="D781" s="620">
        <v>1000</v>
      </c>
      <c r="E781" s="32"/>
      <c r="F781" s="117">
        <v>19</v>
      </c>
      <c r="G781" s="694">
        <v>1</v>
      </c>
      <c r="H781" s="878" t="str">
        <f t="shared" si="1177"/>
        <v>122</v>
      </c>
      <c r="I781" s="397">
        <v>84140000</v>
      </c>
      <c r="J781" s="380" t="s">
        <v>4497</v>
      </c>
      <c r="K781" s="494" t="s">
        <v>4498</v>
      </c>
      <c r="L781" s="726">
        <v>0</v>
      </c>
      <c r="M781" s="727">
        <v>0</v>
      </c>
      <c r="N781" s="931"/>
      <c r="O781" s="530">
        <f t="shared" si="1216"/>
        <v>0</v>
      </c>
      <c r="P781" s="530">
        <f t="shared" si="1217"/>
        <v>0</v>
      </c>
      <c r="Q781" s="646"/>
      <c r="R781" s="536"/>
      <c r="S781" s="536"/>
      <c r="T781" s="536"/>
      <c r="U781" s="536"/>
      <c r="V781" s="536"/>
      <c r="W781" s="683" t="str">
        <f t="shared" si="1218"/>
        <v>OK</v>
      </c>
      <c r="X781" s="141"/>
      <c r="Y781" s="141"/>
      <c r="Z781" s="552"/>
      <c r="AA781" s="552"/>
      <c r="AB781" s="683" t="str">
        <f t="shared" si="1219"/>
        <v>OK</v>
      </c>
      <c r="AC781" s="593"/>
      <c r="AD781" s="530">
        <f t="shared" si="1220"/>
        <v>0</v>
      </c>
      <c r="AE781" s="842">
        <f t="shared" si="1221"/>
        <v>0</v>
      </c>
      <c r="AF781" s="931"/>
      <c r="AG781" s="530">
        <f t="shared" si="1222"/>
        <v>0</v>
      </c>
      <c r="AH781" s="530">
        <f t="shared" si="1223"/>
        <v>0</v>
      </c>
      <c r="AI781" s="641"/>
      <c r="AJ781" s="537"/>
      <c r="AK781" s="537"/>
      <c r="AL781" s="537"/>
      <c r="AM781" s="537"/>
      <c r="AN781" s="537"/>
      <c r="AO781" s="683" t="str">
        <f t="shared" si="1224"/>
        <v>OK</v>
      </c>
      <c r="AP781" s="141"/>
      <c r="AQ781" s="141"/>
      <c r="AR781" s="552"/>
      <c r="AS781" s="552"/>
      <c r="AT781" s="683" t="str">
        <f t="shared" si="1225"/>
        <v>OK</v>
      </c>
      <c r="AU781" s="593"/>
      <c r="AV781" s="530">
        <f t="shared" si="1226"/>
        <v>0</v>
      </c>
      <c r="AW781" s="842">
        <f t="shared" si="1227"/>
        <v>0</v>
      </c>
      <c r="AX781" s="115">
        <f t="shared" si="1228"/>
        <v>0</v>
      </c>
      <c r="AY781" s="5">
        <f t="shared" si="1229"/>
        <v>0</v>
      </c>
      <c r="AZ781" s="7">
        <f t="shared" si="1240"/>
        <v>0</v>
      </c>
      <c r="BA781" s="335" t="e">
        <f t="shared" si="1237"/>
        <v>#DIV/0!</v>
      </c>
      <c r="BB781" s="23">
        <f t="shared" si="1230"/>
        <v>0</v>
      </c>
      <c r="BC781" s="5">
        <f t="shared" si="1238"/>
        <v>0</v>
      </c>
      <c r="BD781" s="7">
        <f t="shared" si="1241"/>
        <v>0</v>
      </c>
      <c r="BE781" s="335" t="e">
        <f t="shared" si="1239"/>
        <v>#DIV/0!</v>
      </c>
      <c r="BF781" s="41"/>
      <c r="BG781" s="826" t="str">
        <f t="shared" si="1231"/>
        <v>41.40</v>
      </c>
      <c r="BH781" s="607" t="b">
        <f>COUNTIF('Codes SEC'!$B$2:$B$250,Ministres!BG781)&gt;0</f>
        <v>1</v>
      </c>
      <c r="BI781" s="41"/>
      <c r="BJ781" s="41"/>
      <c r="BK781" s="41"/>
      <c r="BL781" s="41"/>
      <c r="BM781" s="41"/>
      <c r="BN781" s="41"/>
    </row>
    <row r="782" spans="1:66" s="203" customFormat="1" ht="35.1" customHeight="1" x14ac:dyDescent="0.25">
      <c r="A782" s="21" t="s">
        <v>39</v>
      </c>
      <c r="B782" s="112" t="s">
        <v>5018</v>
      </c>
      <c r="C782" s="120" t="s">
        <v>149</v>
      </c>
      <c r="D782" s="620">
        <v>1000</v>
      </c>
      <c r="E782" s="278"/>
      <c r="F782" s="116">
        <v>19</v>
      </c>
      <c r="G782" s="694">
        <v>1</v>
      </c>
      <c r="H782" s="878" t="str">
        <f t="shared" si="1177"/>
        <v>122</v>
      </c>
      <c r="I782" s="397">
        <v>84140000</v>
      </c>
      <c r="J782" s="380" t="s">
        <v>4921</v>
      </c>
      <c r="K782" s="408" t="s">
        <v>4922</v>
      </c>
      <c r="L782" s="733">
        <v>0</v>
      </c>
      <c r="M782" s="734">
        <v>0</v>
      </c>
      <c r="N782" s="931"/>
      <c r="O782" s="530">
        <f t="shared" si="1216"/>
        <v>0</v>
      </c>
      <c r="P782" s="530">
        <f t="shared" si="1217"/>
        <v>0</v>
      </c>
      <c r="Q782" s="646"/>
      <c r="R782" s="536"/>
      <c r="S782" s="536"/>
      <c r="T782" s="536"/>
      <c r="U782" s="536"/>
      <c r="V782" s="536"/>
      <c r="W782" s="683" t="str">
        <f t="shared" si="1218"/>
        <v>OK</v>
      </c>
      <c r="X782" s="141"/>
      <c r="Y782" s="141"/>
      <c r="Z782" s="552"/>
      <c r="AA782" s="552"/>
      <c r="AB782" s="683" t="str">
        <f t="shared" si="1219"/>
        <v>OK</v>
      </c>
      <c r="AC782" s="593"/>
      <c r="AD782" s="530">
        <f t="shared" si="1220"/>
        <v>0</v>
      </c>
      <c r="AE782" s="842">
        <f t="shared" si="1221"/>
        <v>0</v>
      </c>
      <c r="AF782" s="931"/>
      <c r="AG782" s="530">
        <f t="shared" si="1222"/>
        <v>0</v>
      </c>
      <c r="AH782" s="530">
        <f t="shared" si="1223"/>
        <v>0</v>
      </c>
      <c r="AI782" s="641"/>
      <c r="AJ782" s="537"/>
      <c r="AK782" s="537"/>
      <c r="AL782" s="537"/>
      <c r="AM782" s="537"/>
      <c r="AN782" s="537"/>
      <c r="AO782" s="683" t="str">
        <f t="shared" si="1224"/>
        <v>OK</v>
      </c>
      <c r="AP782" s="141"/>
      <c r="AQ782" s="141"/>
      <c r="AR782" s="552"/>
      <c r="AS782" s="552"/>
      <c r="AT782" s="683" t="str">
        <f t="shared" si="1225"/>
        <v>OK</v>
      </c>
      <c r="AU782" s="593"/>
      <c r="AV782" s="530">
        <f t="shared" si="1226"/>
        <v>0</v>
      </c>
      <c r="AW782" s="842">
        <f t="shared" si="1227"/>
        <v>0</v>
      </c>
      <c r="AX782" s="115">
        <f t="shared" si="1228"/>
        <v>0</v>
      </c>
      <c r="AY782" s="5">
        <f t="shared" si="1229"/>
        <v>0</v>
      </c>
      <c r="AZ782" s="7">
        <f t="shared" si="1240"/>
        <v>0</v>
      </c>
      <c r="BA782" s="335" t="e">
        <f>AZ782/AX782</f>
        <v>#DIV/0!</v>
      </c>
      <c r="BB782" s="23">
        <f t="shared" si="1230"/>
        <v>0</v>
      </c>
      <c r="BC782" s="5">
        <f>AW782</f>
        <v>0</v>
      </c>
      <c r="BD782" s="7">
        <f t="shared" si="1241"/>
        <v>0</v>
      </c>
      <c r="BE782" s="335" t="e">
        <f>BD782/BB782</f>
        <v>#DIV/0!</v>
      </c>
      <c r="BF782" s="667"/>
      <c r="BG782" s="826" t="str">
        <f t="shared" si="1231"/>
        <v>41.40</v>
      </c>
      <c r="BH782" s="668" t="b">
        <f>COUNTIF('Codes SEC'!$B$2:$B$250,Ministres!BG782)&gt;0</f>
        <v>1</v>
      </c>
      <c r="BI782" s="667"/>
      <c r="BJ782" s="667"/>
      <c r="BK782" s="667"/>
      <c r="BL782" s="667"/>
      <c r="BM782" s="667"/>
      <c r="BN782" s="667"/>
    </row>
    <row r="783" spans="1:66" ht="35.1" customHeight="1" x14ac:dyDescent="0.25">
      <c r="A783" s="222" t="s">
        <v>39</v>
      </c>
      <c r="B783" s="583" t="s">
        <v>5018</v>
      </c>
      <c r="C783" s="120" t="s">
        <v>149</v>
      </c>
      <c r="D783" s="622">
        <v>1000</v>
      </c>
      <c r="E783" s="584"/>
      <c r="F783" s="120">
        <v>20</v>
      </c>
      <c r="G783" s="699">
        <v>1</v>
      </c>
      <c r="H783" s="891" t="str">
        <f t="shared" si="1177"/>
        <v>122</v>
      </c>
      <c r="I783" s="605">
        <v>84140000</v>
      </c>
      <c r="J783" s="689" t="s">
        <v>5181</v>
      </c>
      <c r="K783" s="424" t="s">
        <v>5182</v>
      </c>
      <c r="L783" s="733">
        <v>0</v>
      </c>
      <c r="M783" s="734">
        <v>0</v>
      </c>
      <c r="N783" s="931"/>
      <c r="O783" s="530">
        <f t="shared" si="1216"/>
        <v>0</v>
      </c>
      <c r="P783" s="530">
        <f t="shared" si="1217"/>
        <v>0</v>
      </c>
      <c r="Q783" s="646"/>
      <c r="R783" s="536"/>
      <c r="S783" s="536"/>
      <c r="T783" s="536"/>
      <c r="U783" s="536"/>
      <c r="V783" s="536"/>
      <c r="W783" s="683" t="str">
        <f t="shared" si="1218"/>
        <v>OK</v>
      </c>
      <c r="X783" s="141"/>
      <c r="Y783" s="141"/>
      <c r="Z783" s="552"/>
      <c r="AA783" s="552"/>
      <c r="AB783" s="683" t="str">
        <f t="shared" si="1219"/>
        <v>OK</v>
      </c>
      <c r="AC783" s="593"/>
      <c r="AD783" s="530">
        <f t="shared" si="1220"/>
        <v>0</v>
      </c>
      <c r="AE783" s="842">
        <f t="shared" si="1221"/>
        <v>0</v>
      </c>
      <c r="AF783" s="931"/>
      <c r="AG783" s="530">
        <f t="shared" si="1222"/>
        <v>0</v>
      </c>
      <c r="AH783" s="530">
        <f t="shared" si="1223"/>
        <v>0</v>
      </c>
      <c r="AI783" s="641"/>
      <c r="AJ783" s="537"/>
      <c r="AK783" s="537"/>
      <c r="AL783" s="537"/>
      <c r="AM783" s="537"/>
      <c r="AN783" s="537"/>
      <c r="AO783" s="683" t="str">
        <f t="shared" si="1224"/>
        <v>OK</v>
      </c>
      <c r="AP783" s="141"/>
      <c r="AQ783" s="141"/>
      <c r="AR783" s="552"/>
      <c r="AS783" s="552"/>
      <c r="AT783" s="683" t="str">
        <f t="shared" si="1225"/>
        <v>OK</v>
      </c>
      <c r="AU783" s="593"/>
      <c r="AV783" s="530">
        <f t="shared" si="1226"/>
        <v>0</v>
      </c>
      <c r="AW783" s="842">
        <f t="shared" si="1227"/>
        <v>0</v>
      </c>
      <c r="AX783" s="115">
        <f t="shared" si="1228"/>
        <v>0</v>
      </c>
      <c r="AY783" s="5">
        <f t="shared" si="1229"/>
        <v>0</v>
      </c>
      <c r="AZ783" s="7">
        <f>AY783-AX783</f>
        <v>0</v>
      </c>
      <c r="BA783" s="335" t="e">
        <f>AZ783/AX783</f>
        <v>#DIV/0!</v>
      </c>
      <c r="BB783" s="23">
        <f t="shared" si="1230"/>
        <v>0</v>
      </c>
      <c r="BC783" s="5">
        <f>AW783</f>
        <v>0</v>
      </c>
      <c r="BD783" s="7">
        <f>BC783-BB783</f>
        <v>0</v>
      </c>
      <c r="BE783" s="335" t="e">
        <f>BD783/BB783</f>
        <v>#DIV/0!</v>
      </c>
      <c r="BG783" s="826" t="str">
        <f t="shared" si="1231"/>
        <v>41.40</v>
      </c>
      <c r="BH783" s="607" t="b">
        <f>COUNTIF('Codes SEC'!$B$2:$B$250,Ministres!BG783)&gt;0</f>
        <v>1</v>
      </c>
    </row>
    <row r="784" spans="1:66" ht="35.1" customHeight="1" x14ac:dyDescent="0.25">
      <c r="A784" s="222" t="s">
        <v>39</v>
      </c>
      <c r="B784" s="112" t="s">
        <v>5018</v>
      </c>
      <c r="C784" s="116" t="s">
        <v>196</v>
      </c>
      <c r="D784" s="620">
        <v>1000</v>
      </c>
      <c r="E784" s="278"/>
      <c r="F784" s="116">
        <v>19</v>
      </c>
      <c r="G784" s="700" t="s">
        <v>5613</v>
      </c>
      <c r="H784" s="888" t="str">
        <f t="shared" si="1177"/>
        <v>122</v>
      </c>
      <c r="I784" s="580">
        <v>84140000</v>
      </c>
      <c r="J784" s="689" t="s">
        <v>5883</v>
      </c>
      <c r="K784" s="411" t="s">
        <v>5884</v>
      </c>
      <c r="L784" s="733">
        <v>0</v>
      </c>
      <c r="M784" s="734">
        <v>0</v>
      </c>
      <c r="N784" s="931"/>
      <c r="O784" s="530">
        <f t="shared" si="1216"/>
        <v>0</v>
      </c>
      <c r="P784" s="530">
        <f t="shared" si="1217"/>
        <v>0</v>
      </c>
      <c r="Q784" s="646"/>
      <c r="R784" s="536"/>
      <c r="S784" s="536"/>
      <c r="T784" s="536"/>
      <c r="U784" s="536"/>
      <c r="V784" s="536"/>
      <c r="W784" s="683" t="str">
        <f>IF(SUM(Q784:V784)=X784,"OK",SUM(Q784:V784)-X784)</f>
        <v>OK</v>
      </c>
      <c r="X784" s="141"/>
      <c r="Y784" s="141"/>
      <c r="Z784" s="552"/>
      <c r="AA784" s="552"/>
      <c r="AB784" s="683" t="str">
        <f>IF(SUM(Z784:AA784)=AC784,"OK",SUM(Z784:AA784)-AC784)</f>
        <v>OK</v>
      </c>
      <c r="AC784" s="593"/>
      <c r="AD784" s="530">
        <f t="shared" si="1220"/>
        <v>0</v>
      </c>
      <c r="AE784" s="842">
        <f t="shared" si="1221"/>
        <v>0</v>
      </c>
      <c r="AF784" s="931"/>
      <c r="AG784" s="530">
        <f t="shared" si="1222"/>
        <v>0</v>
      </c>
      <c r="AH784" s="530">
        <f t="shared" si="1223"/>
        <v>0</v>
      </c>
      <c r="AI784" s="641"/>
      <c r="AJ784" s="537"/>
      <c r="AK784" s="537"/>
      <c r="AL784" s="537"/>
      <c r="AM784" s="537"/>
      <c r="AN784" s="537"/>
      <c r="AO784" s="683" t="str">
        <f>IF(SUM(AI784:AN784)=AP784,"OK",SUM(AI784:AN784)-AP784)</f>
        <v>OK</v>
      </c>
      <c r="AP784" s="141"/>
      <c r="AQ784" s="141"/>
      <c r="AR784" s="552"/>
      <c r="AS784" s="552"/>
      <c r="AT784" s="683" t="str">
        <f>IF(SUM(AR784:AS784)=AU784,"OK",SUM(AR784:AS784)-AU784)</f>
        <v>OK</v>
      </c>
      <c r="AU784" s="593"/>
      <c r="AV784" s="530">
        <f t="shared" si="1226"/>
        <v>0</v>
      </c>
      <c r="AW784" s="842">
        <f t="shared" si="1227"/>
        <v>0</v>
      </c>
      <c r="AX784" s="115">
        <f t="shared" si="1228"/>
        <v>0</v>
      </c>
      <c r="AY784" s="5">
        <f t="shared" si="1229"/>
        <v>0</v>
      </c>
      <c r="AZ784" s="7">
        <f t="shared" ref="AZ784" si="1242">AY784-AX784</f>
        <v>0</v>
      </c>
      <c r="BA784" s="335" t="e">
        <f t="shared" ref="BA784" si="1243">AZ784/AX784</f>
        <v>#DIV/0!</v>
      </c>
      <c r="BB784" s="23">
        <f t="shared" si="1230"/>
        <v>0</v>
      </c>
      <c r="BC784" s="5">
        <f t="shared" ref="BC784" si="1244">AW784</f>
        <v>0</v>
      </c>
      <c r="BD784" s="7">
        <f t="shared" ref="BD784" si="1245">BC784-BB784</f>
        <v>0</v>
      </c>
      <c r="BE784" s="335" t="e">
        <f t="shared" ref="BE784" si="1246">BD784/BB784</f>
        <v>#DIV/0!</v>
      </c>
      <c r="BG784" s="826" t="str">
        <f t="shared" si="1231"/>
        <v>41.40</v>
      </c>
      <c r="BH784" s="607" t="b">
        <f>COUNTIF('Codes SEC'!$B$2:$B$250,Ministres!BG784)&gt;0</f>
        <v>1</v>
      </c>
    </row>
    <row r="785" spans="1:66" ht="35.1" customHeight="1" x14ac:dyDescent="0.25">
      <c r="A785" s="222" t="s">
        <v>39</v>
      </c>
      <c r="B785" s="583" t="s">
        <v>5018</v>
      </c>
      <c r="C785" s="120" t="s">
        <v>149</v>
      </c>
      <c r="D785" s="622">
        <v>1000</v>
      </c>
      <c r="E785" s="584"/>
      <c r="F785" s="120">
        <v>19</v>
      </c>
      <c r="G785" s="699">
        <v>1</v>
      </c>
      <c r="H785" s="891" t="str">
        <f t="shared" si="1177"/>
        <v>122</v>
      </c>
      <c r="I785" s="605">
        <v>84160000</v>
      </c>
      <c r="J785" s="689" t="s">
        <v>5183</v>
      </c>
      <c r="K785" s="424" t="s">
        <v>5184</v>
      </c>
      <c r="L785" s="733">
        <v>0</v>
      </c>
      <c r="M785" s="734">
        <v>0</v>
      </c>
      <c r="N785" s="931"/>
      <c r="O785" s="530">
        <f t="shared" si="1216"/>
        <v>0</v>
      </c>
      <c r="P785" s="530">
        <f t="shared" si="1217"/>
        <v>0</v>
      </c>
      <c r="Q785" s="646"/>
      <c r="R785" s="536"/>
      <c r="S785" s="536"/>
      <c r="T785" s="536"/>
      <c r="U785" s="536"/>
      <c r="V785" s="536"/>
      <c r="W785" s="683" t="str">
        <f t="shared" si="1218"/>
        <v>OK</v>
      </c>
      <c r="X785" s="141"/>
      <c r="Y785" s="141"/>
      <c r="Z785" s="552"/>
      <c r="AA785" s="552"/>
      <c r="AB785" s="683" t="str">
        <f t="shared" si="1219"/>
        <v>OK</v>
      </c>
      <c r="AC785" s="593"/>
      <c r="AD785" s="530">
        <f t="shared" si="1220"/>
        <v>0</v>
      </c>
      <c r="AE785" s="842">
        <f t="shared" si="1221"/>
        <v>0</v>
      </c>
      <c r="AF785" s="931"/>
      <c r="AG785" s="530">
        <f t="shared" si="1222"/>
        <v>0</v>
      </c>
      <c r="AH785" s="530">
        <f t="shared" si="1223"/>
        <v>0</v>
      </c>
      <c r="AI785" s="641"/>
      <c r="AJ785" s="537"/>
      <c r="AK785" s="537"/>
      <c r="AL785" s="537"/>
      <c r="AM785" s="537"/>
      <c r="AN785" s="537"/>
      <c r="AO785" s="683" t="str">
        <f t="shared" si="1224"/>
        <v>OK</v>
      </c>
      <c r="AP785" s="141"/>
      <c r="AQ785" s="141"/>
      <c r="AR785" s="552"/>
      <c r="AS785" s="552"/>
      <c r="AT785" s="683" t="str">
        <f t="shared" si="1225"/>
        <v>OK</v>
      </c>
      <c r="AU785" s="593"/>
      <c r="AV785" s="530">
        <f t="shared" si="1226"/>
        <v>0</v>
      </c>
      <c r="AW785" s="842">
        <f t="shared" si="1227"/>
        <v>0</v>
      </c>
      <c r="AX785" s="115">
        <f t="shared" si="1228"/>
        <v>0</v>
      </c>
      <c r="AY785" s="5">
        <f t="shared" si="1229"/>
        <v>0</v>
      </c>
      <c r="AZ785" s="7">
        <f t="shared" ref="AZ785:AZ791" si="1247">AY785-AX785</f>
        <v>0</v>
      </c>
      <c r="BA785" s="335" t="e">
        <f t="shared" ref="BA785:BA791" si="1248">AZ785/AX785</f>
        <v>#DIV/0!</v>
      </c>
      <c r="BB785" s="23">
        <f t="shared" si="1230"/>
        <v>0</v>
      </c>
      <c r="BC785" s="5">
        <f t="shared" ref="BC785:BC791" si="1249">AW785</f>
        <v>0</v>
      </c>
      <c r="BD785" s="7">
        <f t="shared" ref="BD785:BD791" si="1250">BC785-BB785</f>
        <v>0</v>
      </c>
      <c r="BE785" s="335" t="e">
        <f t="shared" ref="BE785:BE791" si="1251">BD785/BB785</f>
        <v>#DIV/0!</v>
      </c>
      <c r="BG785" s="826" t="str">
        <f t="shared" si="1231"/>
        <v>41.60</v>
      </c>
      <c r="BH785" s="607" t="b">
        <f>COUNTIF('Codes SEC'!$B$2:$B$250,Ministres!BG785)&gt;0</f>
        <v>1</v>
      </c>
    </row>
    <row r="786" spans="1:66" s="4" customFormat="1" ht="35.1" customHeight="1" x14ac:dyDescent="0.25">
      <c r="A786" s="222" t="s">
        <v>39</v>
      </c>
      <c r="B786" s="112">
        <v>10</v>
      </c>
      <c r="C786" s="116" t="s">
        <v>149</v>
      </c>
      <c r="D786" s="620">
        <v>1000</v>
      </c>
      <c r="E786" s="32"/>
      <c r="F786" s="117">
        <v>20</v>
      </c>
      <c r="G786" s="694">
        <v>1</v>
      </c>
      <c r="H786" s="878" t="str">
        <f t="shared" si="1177"/>
        <v>122</v>
      </c>
      <c r="I786" s="397">
        <v>84312000</v>
      </c>
      <c r="J786" s="380" t="s">
        <v>4485</v>
      </c>
      <c r="K786" s="494" t="s">
        <v>4486</v>
      </c>
      <c r="L786" s="726">
        <v>0</v>
      </c>
      <c r="M786" s="727">
        <v>0</v>
      </c>
      <c r="N786" s="931"/>
      <c r="O786" s="530">
        <f t="shared" si="1216"/>
        <v>0</v>
      </c>
      <c r="P786" s="530">
        <f t="shared" si="1217"/>
        <v>0</v>
      </c>
      <c r="Q786" s="646"/>
      <c r="R786" s="536"/>
      <c r="S786" s="536"/>
      <c r="T786" s="536"/>
      <c r="U786" s="536"/>
      <c r="V786" s="536"/>
      <c r="W786" s="683" t="str">
        <f>IF(SUM(Q786:V786)=X786,"OK",SUM(Q786:V786)-X786)</f>
        <v>OK</v>
      </c>
      <c r="X786" s="141"/>
      <c r="Y786" s="141"/>
      <c r="Z786" s="552"/>
      <c r="AA786" s="552"/>
      <c r="AB786" s="683" t="str">
        <f>IF(SUM(Z786:AA786)=AC786,"OK",SUM(Z786:AA786)-AC786)</f>
        <v>OK</v>
      </c>
      <c r="AC786" s="593"/>
      <c r="AD786" s="530">
        <f t="shared" si="1220"/>
        <v>0</v>
      </c>
      <c r="AE786" s="842">
        <f t="shared" si="1221"/>
        <v>0</v>
      </c>
      <c r="AF786" s="931"/>
      <c r="AG786" s="530">
        <f t="shared" si="1222"/>
        <v>0</v>
      </c>
      <c r="AH786" s="530">
        <f t="shared" si="1223"/>
        <v>0</v>
      </c>
      <c r="AI786" s="641"/>
      <c r="AJ786" s="537"/>
      <c r="AK786" s="537"/>
      <c r="AL786" s="537"/>
      <c r="AM786" s="537"/>
      <c r="AN786" s="537"/>
      <c r="AO786" s="683" t="str">
        <f>IF(SUM(AI786:AN786)=AP786,"OK",SUM(AI786:AN786)-AP786)</f>
        <v>OK</v>
      </c>
      <c r="AP786" s="141"/>
      <c r="AQ786" s="141"/>
      <c r="AR786" s="552"/>
      <c r="AS786" s="552"/>
      <c r="AT786" s="683" t="str">
        <f>IF(SUM(AR786:AS786)=AU786,"OK",SUM(AR786:AS786)-AU786)</f>
        <v>OK</v>
      </c>
      <c r="AU786" s="593"/>
      <c r="AV786" s="530">
        <f t="shared" si="1226"/>
        <v>0</v>
      </c>
      <c r="AW786" s="842">
        <f t="shared" si="1227"/>
        <v>0</v>
      </c>
      <c r="AX786" s="115">
        <f t="shared" si="1228"/>
        <v>0</v>
      </c>
      <c r="AY786" s="5">
        <f t="shared" si="1229"/>
        <v>0</v>
      </c>
      <c r="AZ786" s="7">
        <f t="shared" si="1247"/>
        <v>0</v>
      </c>
      <c r="BA786" s="335" t="e">
        <f t="shared" si="1248"/>
        <v>#DIV/0!</v>
      </c>
      <c r="BB786" s="23">
        <f t="shared" si="1230"/>
        <v>0</v>
      </c>
      <c r="BC786" s="5">
        <f t="shared" si="1249"/>
        <v>0</v>
      </c>
      <c r="BD786" s="7">
        <f t="shared" si="1250"/>
        <v>0</v>
      </c>
      <c r="BE786" s="335" t="e">
        <f t="shared" si="1251"/>
        <v>#DIV/0!</v>
      </c>
      <c r="BF786" s="41"/>
      <c r="BG786" s="826" t="str">
        <f t="shared" si="1231"/>
        <v>43.12</v>
      </c>
      <c r="BH786" s="607" t="b">
        <f>COUNTIF('Codes SEC'!$B$2:$B$250,Ministres!BG786)&gt;0</f>
        <v>1</v>
      </c>
      <c r="BI786" s="41"/>
      <c r="BJ786" s="41"/>
      <c r="BK786" s="41"/>
      <c r="BL786" s="41"/>
      <c r="BM786" s="41"/>
      <c r="BN786" s="41"/>
    </row>
    <row r="787" spans="1:66" s="203" customFormat="1" ht="35.1" customHeight="1" x14ac:dyDescent="0.25">
      <c r="A787" s="21" t="s">
        <v>39</v>
      </c>
      <c r="B787" s="112" t="s">
        <v>5018</v>
      </c>
      <c r="C787" s="120" t="s">
        <v>149</v>
      </c>
      <c r="D787" s="620">
        <v>1000</v>
      </c>
      <c r="E787" s="278"/>
      <c r="F787" s="116">
        <v>19</v>
      </c>
      <c r="G787" s="694">
        <v>1</v>
      </c>
      <c r="H787" s="878" t="str">
        <f t="shared" si="1177"/>
        <v>122</v>
      </c>
      <c r="I787" s="397">
        <v>84312000</v>
      </c>
      <c r="J787" s="380" t="s">
        <v>4962</v>
      </c>
      <c r="K787" s="408" t="s">
        <v>4963</v>
      </c>
      <c r="L787" s="733">
        <v>0</v>
      </c>
      <c r="M787" s="734">
        <v>0</v>
      </c>
      <c r="N787" s="931"/>
      <c r="O787" s="530">
        <f t="shared" si="1216"/>
        <v>0</v>
      </c>
      <c r="P787" s="530">
        <f t="shared" si="1217"/>
        <v>0</v>
      </c>
      <c r="Q787" s="646"/>
      <c r="R787" s="536"/>
      <c r="S787" s="536"/>
      <c r="T787" s="536"/>
      <c r="U787" s="536"/>
      <c r="V787" s="536"/>
      <c r="W787" s="683" t="str">
        <f>IF(SUM(Q787:V787)=X787,"OK",SUM(Q787:V787)-X787)</f>
        <v>OK</v>
      </c>
      <c r="X787" s="141"/>
      <c r="Y787" s="141"/>
      <c r="Z787" s="552"/>
      <c r="AA787" s="552"/>
      <c r="AB787" s="683" t="str">
        <f>IF(SUM(Z787:AA787)=AC787,"OK",SUM(Z787:AA787)-AC787)</f>
        <v>OK</v>
      </c>
      <c r="AC787" s="593"/>
      <c r="AD787" s="530">
        <f t="shared" si="1220"/>
        <v>0</v>
      </c>
      <c r="AE787" s="842">
        <f t="shared" si="1221"/>
        <v>0</v>
      </c>
      <c r="AF787" s="931"/>
      <c r="AG787" s="530">
        <f t="shared" si="1222"/>
        <v>0</v>
      </c>
      <c r="AH787" s="530">
        <f t="shared" si="1223"/>
        <v>0</v>
      </c>
      <c r="AI787" s="641"/>
      <c r="AJ787" s="537"/>
      <c r="AK787" s="537"/>
      <c r="AL787" s="537"/>
      <c r="AM787" s="537"/>
      <c r="AN787" s="537"/>
      <c r="AO787" s="683" t="str">
        <f>IF(SUM(AI787:AN787)=AP787,"OK",SUM(AI787:AN787)-AP787)</f>
        <v>OK</v>
      </c>
      <c r="AP787" s="141"/>
      <c r="AQ787" s="141"/>
      <c r="AR787" s="552"/>
      <c r="AS787" s="552"/>
      <c r="AT787" s="683" t="str">
        <f>IF(SUM(AR787:AS787)=AU787,"OK",SUM(AR787:AS787)-AU787)</f>
        <v>OK</v>
      </c>
      <c r="AU787" s="593"/>
      <c r="AV787" s="530">
        <f t="shared" si="1226"/>
        <v>0</v>
      </c>
      <c r="AW787" s="842">
        <f t="shared" si="1227"/>
        <v>0</v>
      </c>
      <c r="AX787" s="115">
        <f t="shared" si="1228"/>
        <v>0</v>
      </c>
      <c r="AY787" s="5">
        <f t="shared" si="1229"/>
        <v>0</v>
      </c>
      <c r="AZ787" s="7">
        <f t="shared" si="1247"/>
        <v>0</v>
      </c>
      <c r="BA787" s="335" t="e">
        <f t="shared" si="1248"/>
        <v>#DIV/0!</v>
      </c>
      <c r="BB787" s="23">
        <f t="shared" si="1230"/>
        <v>0</v>
      </c>
      <c r="BC787" s="5">
        <f t="shared" si="1249"/>
        <v>0</v>
      </c>
      <c r="BD787" s="7">
        <f t="shared" si="1250"/>
        <v>0</v>
      </c>
      <c r="BE787" s="335" t="e">
        <f t="shared" si="1251"/>
        <v>#DIV/0!</v>
      </c>
      <c r="BF787" s="667"/>
      <c r="BG787" s="826" t="str">
        <f t="shared" si="1231"/>
        <v>43.12</v>
      </c>
      <c r="BH787" s="668" t="b">
        <f>COUNTIF('Codes SEC'!$B$2:$B$250,Ministres!BG787)&gt;0</f>
        <v>1</v>
      </c>
      <c r="BI787" s="667"/>
      <c r="BJ787" s="667"/>
      <c r="BK787" s="667"/>
      <c r="BL787" s="667"/>
      <c r="BM787" s="667"/>
      <c r="BN787" s="667"/>
    </row>
    <row r="788" spans="1:66" s="4" customFormat="1" ht="35.1" customHeight="1" x14ac:dyDescent="0.25">
      <c r="A788" s="222" t="s">
        <v>39</v>
      </c>
      <c r="B788" s="112">
        <v>10</v>
      </c>
      <c r="C788" s="116" t="s">
        <v>149</v>
      </c>
      <c r="D788" s="620">
        <v>1000</v>
      </c>
      <c r="E788" s="32"/>
      <c r="F788" s="117">
        <v>20</v>
      </c>
      <c r="G788" s="694">
        <v>1</v>
      </c>
      <c r="H788" s="878" t="str">
        <f t="shared" si="1177"/>
        <v>122</v>
      </c>
      <c r="I788" s="397">
        <v>84322000</v>
      </c>
      <c r="J788" s="380" t="s">
        <v>4481</v>
      </c>
      <c r="K788" s="494" t="s">
        <v>4482</v>
      </c>
      <c r="L788" s="726">
        <v>0</v>
      </c>
      <c r="M788" s="727">
        <v>0</v>
      </c>
      <c r="N788" s="931"/>
      <c r="O788" s="530">
        <f t="shared" si="1216"/>
        <v>0</v>
      </c>
      <c r="P788" s="530">
        <f t="shared" si="1217"/>
        <v>0</v>
      </c>
      <c r="Q788" s="646"/>
      <c r="R788" s="536"/>
      <c r="S788" s="536"/>
      <c r="T788" s="536"/>
      <c r="U788" s="536"/>
      <c r="V788" s="536"/>
      <c r="W788" s="683" t="str">
        <f>IF(SUM(Q788:V788)=X788,"OK",SUM(Q788:V788)-X788)</f>
        <v>OK</v>
      </c>
      <c r="X788" s="141"/>
      <c r="Y788" s="141"/>
      <c r="Z788" s="552"/>
      <c r="AA788" s="552"/>
      <c r="AB788" s="683" t="str">
        <f>IF(SUM(Z788:AA788)=AC788,"OK",SUM(Z788:AA788)-AC788)</f>
        <v>OK</v>
      </c>
      <c r="AC788" s="593"/>
      <c r="AD788" s="530">
        <f t="shared" si="1220"/>
        <v>0</v>
      </c>
      <c r="AE788" s="842">
        <f t="shared" si="1221"/>
        <v>0</v>
      </c>
      <c r="AF788" s="931"/>
      <c r="AG788" s="530">
        <f t="shared" si="1222"/>
        <v>0</v>
      </c>
      <c r="AH788" s="530">
        <f t="shared" si="1223"/>
        <v>0</v>
      </c>
      <c r="AI788" s="641"/>
      <c r="AJ788" s="537"/>
      <c r="AK788" s="537"/>
      <c r="AL788" s="537"/>
      <c r="AM788" s="537"/>
      <c r="AN788" s="537"/>
      <c r="AO788" s="683" t="str">
        <f>IF(SUM(AI788:AN788)=AP788,"OK",SUM(AI788:AN788)-AP788)</f>
        <v>OK</v>
      </c>
      <c r="AP788" s="141"/>
      <c r="AQ788" s="141"/>
      <c r="AR788" s="552"/>
      <c r="AS788" s="552"/>
      <c r="AT788" s="683" t="str">
        <f>IF(SUM(AR788:AS788)=AU788,"OK",SUM(AR788:AS788)-AU788)</f>
        <v>OK</v>
      </c>
      <c r="AU788" s="593"/>
      <c r="AV788" s="530">
        <f t="shared" si="1226"/>
        <v>0</v>
      </c>
      <c r="AW788" s="842">
        <f t="shared" si="1227"/>
        <v>0</v>
      </c>
      <c r="AX788" s="115">
        <f t="shared" si="1228"/>
        <v>0</v>
      </c>
      <c r="AY788" s="5">
        <f t="shared" si="1229"/>
        <v>0</v>
      </c>
      <c r="AZ788" s="7">
        <f t="shared" si="1247"/>
        <v>0</v>
      </c>
      <c r="BA788" s="335" t="e">
        <f t="shared" si="1248"/>
        <v>#DIV/0!</v>
      </c>
      <c r="BB788" s="23">
        <f t="shared" si="1230"/>
        <v>0</v>
      </c>
      <c r="BC788" s="5">
        <f t="shared" si="1249"/>
        <v>0</v>
      </c>
      <c r="BD788" s="7">
        <f t="shared" si="1250"/>
        <v>0</v>
      </c>
      <c r="BE788" s="335" t="e">
        <f t="shared" si="1251"/>
        <v>#DIV/0!</v>
      </c>
      <c r="BF788" s="41"/>
      <c r="BG788" s="826" t="str">
        <f t="shared" si="1231"/>
        <v>43.22</v>
      </c>
      <c r="BH788" s="607" t="b">
        <f>COUNTIF('Codes SEC'!$B$2:$B$250,Ministres!BG788)&gt;0</f>
        <v>1</v>
      </c>
      <c r="BI788" s="41"/>
      <c r="BJ788" s="41"/>
      <c r="BK788" s="41"/>
      <c r="BL788" s="41"/>
      <c r="BM788" s="41"/>
      <c r="BN788" s="41"/>
    </row>
    <row r="789" spans="1:66" s="4" customFormat="1" ht="35.1" customHeight="1" x14ac:dyDescent="0.25">
      <c r="A789" s="222" t="s">
        <v>39</v>
      </c>
      <c r="B789" s="112">
        <v>10</v>
      </c>
      <c r="C789" s="116" t="s">
        <v>149</v>
      </c>
      <c r="D789" s="620">
        <v>1000</v>
      </c>
      <c r="E789" s="32"/>
      <c r="F789" s="117">
        <v>19</v>
      </c>
      <c r="G789" s="694">
        <v>1</v>
      </c>
      <c r="H789" s="878" t="str">
        <f t="shared" si="1177"/>
        <v>122</v>
      </c>
      <c r="I789" s="397">
        <v>84322000</v>
      </c>
      <c r="J789" s="380" t="s">
        <v>4511</v>
      </c>
      <c r="K789" s="494" t="s">
        <v>4512</v>
      </c>
      <c r="L789" s="726">
        <v>0</v>
      </c>
      <c r="M789" s="727">
        <v>0</v>
      </c>
      <c r="N789" s="931"/>
      <c r="O789" s="530">
        <f t="shared" si="1216"/>
        <v>0</v>
      </c>
      <c r="P789" s="530">
        <f t="shared" si="1217"/>
        <v>0</v>
      </c>
      <c r="Q789" s="646"/>
      <c r="R789" s="536"/>
      <c r="S789" s="536"/>
      <c r="T789" s="536"/>
      <c r="U789" s="536"/>
      <c r="V789" s="536"/>
      <c r="W789" s="683" t="str">
        <f>IF(SUM(Q789:V789)=X789,"OK",SUM(Q789:V789)-X789)</f>
        <v>OK</v>
      </c>
      <c r="X789" s="141"/>
      <c r="Y789" s="141"/>
      <c r="Z789" s="552"/>
      <c r="AA789" s="552"/>
      <c r="AB789" s="683" t="str">
        <f>IF(SUM(Z789:AA789)=AC789,"OK",SUM(Z789:AA789)-AC789)</f>
        <v>OK</v>
      </c>
      <c r="AC789" s="593"/>
      <c r="AD789" s="530">
        <f t="shared" si="1220"/>
        <v>0</v>
      </c>
      <c r="AE789" s="842">
        <f t="shared" si="1221"/>
        <v>0</v>
      </c>
      <c r="AF789" s="931"/>
      <c r="AG789" s="530">
        <f t="shared" si="1222"/>
        <v>0</v>
      </c>
      <c r="AH789" s="530">
        <f t="shared" si="1223"/>
        <v>0</v>
      </c>
      <c r="AI789" s="641"/>
      <c r="AJ789" s="537"/>
      <c r="AK789" s="537"/>
      <c r="AL789" s="537"/>
      <c r="AM789" s="537"/>
      <c r="AN789" s="537"/>
      <c r="AO789" s="683" t="str">
        <f>IF(SUM(AI789:AN789)=AP789,"OK",SUM(AI789:AN789)-AP789)</f>
        <v>OK</v>
      </c>
      <c r="AP789" s="141"/>
      <c r="AQ789" s="141"/>
      <c r="AR789" s="552"/>
      <c r="AS789" s="552"/>
      <c r="AT789" s="683" t="str">
        <f>IF(SUM(AR789:AS789)=AU789,"OK",SUM(AR789:AS789)-AU789)</f>
        <v>OK</v>
      </c>
      <c r="AU789" s="593"/>
      <c r="AV789" s="530">
        <f t="shared" si="1226"/>
        <v>0</v>
      </c>
      <c r="AW789" s="842">
        <f t="shared" si="1227"/>
        <v>0</v>
      </c>
      <c r="AX789" s="115">
        <f t="shared" si="1228"/>
        <v>0</v>
      </c>
      <c r="AY789" s="5">
        <f t="shared" si="1229"/>
        <v>0</v>
      </c>
      <c r="AZ789" s="7">
        <f t="shared" si="1247"/>
        <v>0</v>
      </c>
      <c r="BA789" s="335" t="e">
        <f t="shared" si="1248"/>
        <v>#DIV/0!</v>
      </c>
      <c r="BB789" s="23">
        <f t="shared" si="1230"/>
        <v>0</v>
      </c>
      <c r="BC789" s="5">
        <f t="shared" si="1249"/>
        <v>0</v>
      </c>
      <c r="BD789" s="7">
        <f t="shared" si="1250"/>
        <v>0</v>
      </c>
      <c r="BE789" s="335" t="e">
        <f t="shared" si="1251"/>
        <v>#DIV/0!</v>
      </c>
      <c r="BF789" s="41"/>
      <c r="BG789" s="826" t="str">
        <f t="shared" si="1231"/>
        <v>43.22</v>
      </c>
      <c r="BH789" s="607" t="b">
        <f>COUNTIF('Codes SEC'!$B$2:$B$250,Ministres!BG789)&gt;0</f>
        <v>1</v>
      </c>
      <c r="BI789" s="41"/>
      <c r="BJ789" s="41"/>
      <c r="BK789" s="41"/>
      <c r="BL789" s="41"/>
      <c r="BM789" s="41"/>
      <c r="BN789" s="41"/>
    </row>
    <row r="790" spans="1:66" ht="35.1" customHeight="1" x14ac:dyDescent="0.25">
      <c r="A790" s="222" t="s">
        <v>39</v>
      </c>
      <c r="B790" s="112">
        <v>10</v>
      </c>
      <c r="C790" s="116" t="s">
        <v>149</v>
      </c>
      <c r="D790" s="620">
        <v>1000</v>
      </c>
      <c r="E790" s="278"/>
      <c r="F790" s="116">
        <v>20</v>
      </c>
      <c r="G790" s="694">
        <v>1</v>
      </c>
      <c r="H790" s="878" t="str">
        <f t="shared" ref="H790:H883" si="1252">LEFT(J790,3)</f>
        <v>122</v>
      </c>
      <c r="I790" s="585">
        <v>84340000</v>
      </c>
      <c r="J790" s="380" t="s">
        <v>4036</v>
      </c>
      <c r="K790" s="510" t="s">
        <v>4037</v>
      </c>
      <c r="L790" s="735">
        <v>0</v>
      </c>
      <c r="M790" s="736">
        <v>0</v>
      </c>
      <c r="N790" s="931"/>
      <c r="O790" s="530">
        <f t="shared" si="1216"/>
        <v>0</v>
      </c>
      <c r="P790" s="530">
        <f t="shared" si="1217"/>
        <v>0</v>
      </c>
      <c r="Q790" s="646"/>
      <c r="R790" s="536"/>
      <c r="S790" s="536"/>
      <c r="T790" s="536"/>
      <c r="U790" s="536"/>
      <c r="V790" s="536"/>
      <c r="W790" s="683" t="str">
        <f t="shared" si="1218"/>
        <v>OK</v>
      </c>
      <c r="X790" s="141"/>
      <c r="Y790" s="141"/>
      <c r="Z790" s="552"/>
      <c r="AA790" s="552"/>
      <c r="AB790" s="683" t="str">
        <f t="shared" si="1219"/>
        <v>OK</v>
      </c>
      <c r="AC790" s="593"/>
      <c r="AD790" s="530">
        <f t="shared" si="1220"/>
        <v>0</v>
      </c>
      <c r="AE790" s="842">
        <f t="shared" si="1221"/>
        <v>0</v>
      </c>
      <c r="AF790" s="931"/>
      <c r="AG790" s="530">
        <f t="shared" si="1222"/>
        <v>0</v>
      </c>
      <c r="AH790" s="530">
        <f t="shared" si="1223"/>
        <v>0</v>
      </c>
      <c r="AI790" s="641"/>
      <c r="AJ790" s="537"/>
      <c r="AK790" s="537"/>
      <c r="AL790" s="537"/>
      <c r="AM790" s="537"/>
      <c r="AN790" s="537"/>
      <c r="AO790" s="683" t="str">
        <f t="shared" si="1224"/>
        <v>OK</v>
      </c>
      <c r="AP790" s="141"/>
      <c r="AQ790" s="141"/>
      <c r="AR790" s="552"/>
      <c r="AS790" s="552"/>
      <c r="AT790" s="683" t="str">
        <f t="shared" si="1225"/>
        <v>OK</v>
      </c>
      <c r="AU790" s="593"/>
      <c r="AV790" s="530">
        <f t="shared" si="1226"/>
        <v>0</v>
      </c>
      <c r="AW790" s="842">
        <f t="shared" si="1227"/>
        <v>0</v>
      </c>
      <c r="AX790" s="115">
        <f t="shared" si="1228"/>
        <v>0</v>
      </c>
      <c r="AY790" s="5">
        <f t="shared" si="1229"/>
        <v>0</v>
      </c>
      <c r="AZ790" s="7">
        <f t="shared" si="1247"/>
        <v>0</v>
      </c>
      <c r="BA790" s="335" t="e">
        <f t="shared" si="1248"/>
        <v>#DIV/0!</v>
      </c>
      <c r="BB790" s="23">
        <f t="shared" si="1230"/>
        <v>0</v>
      </c>
      <c r="BC790" s="5">
        <f t="shared" si="1249"/>
        <v>0</v>
      </c>
      <c r="BD790" s="7">
        <f t="shared" si="1250"/>
        <v>0</v>
      </c>
      <c r="BE790" s="335" t="e">
        <f t="shared" si="1251"/>
        <v>#DIV/0!</v>
      </c>
      <c r="BG790" s="826" t="str">
        <f t="shared" si="1231"/>
        <v>43.40</v>
      </c>
      <c r="BH790" s="607" t="b">
        <f>COUNTIF('Codes SEC'!$B$2:$B$250,Ministres!BG790)&gt;0</f>
        <v>1</v>
      </c>
    </row>
    <row r="791" spans="1:66" s="203" customFormat="1" ht="35.1" customHeight="1" x14ac:dyDescent="0.25">
      <c r="A791" s="21" t="s">
        <v>39</v>
      </c>
      <c r="B791" s="112" t="s">
        <v>5018</v>
      </c>
      <c r="C791" s="120" t="s">
        <v>149</v>
      </c>
      <c r="D791" s="620">
        <v>1000</v>
      </c>
      <c r="E791" s="278"/>
      <c r="F791" s="116">
        <v>19</v>
      </c>
      <c r="G791" s="694">
        <v>1</v>
      </c>
      <c r="H791" s="878" t="str">
        <f t="shared" si="1252"/>
        <v>122</v>
      </c>
      <c r="I791" s="397">
        <v>84340000</v>
      </c>
      <c r="J791" s="380" t="s">
        <v>4893</v>
      </c>
      <c r="K791" s="408" t="s">
        <v>4894</v>
      </c>
      <c r="L791" s="733">
        <v>0</v>
      </c>
      <c r="M791" s="734">
        <v>0</v>
      </c>
      <c r="N791" s="931"/>
      <c r="O791" s="530">
        <f t="shared" si="1216"/>
        <v>0</v>
      </c>
      <c r="P791" s="530">
        <f t="shared" si="1217"/>
        <v>0</v>
      </c>
      <c r="Q791" s="646"/>
      <c r="R791" s="536"/>
      <c r="S791" s="536"/>
      <c r="T791" s="536"/>
      <c r="U791" s="536"/>
      <c r="V791" s="536"/>
      <c r="W791" s="683" t="str">
        <f>IF(SUM(Q791:V791)=X791,"OK",SUM(Q791:V791)-X791)</f>
        <v>OK</v>
      </c>
      <c r="X791" s="141"/>
      <c r="Y791" s="141"/>
      <c r="Z791" s="552"/>
      <c r="AA791" s="552"/>
      <c r="AB791" s="683" t="str">
        <f>IF(SUM(Z791:AA791)=AC791,"OK",SUM(Z791:AA791)-AC791)</f>
        <v>OK</v>
      </c>
      <c r="AC791" s="593"/>
      <c r="AD791" s="530">
        <f t="shared" si="1220"/>
        <v>0</v>
      </c>
      <c r="AE791" s="842">
        <f t="shared" si="1221"/>
        <v>0</v>
      </c>
      <c r="AF791" s="931"/>
      <c r="AG791" s="530">
        <f t="shared" si="1222"/>
        <v>0</v>
      </c>
      <c r="AH791" s="530">
        <f t="shared" si="1223"/>
        <v>0</v>
      </c>
      <c r="AI791" s="641"/>
      <c r="AJ791" s="537"/>
      <c r="AK791" s="537"/>
      <c r="AL791" s="537"/>
      <c r="AM791" s="537"/>
      <c r="AN791" s="537"/>
      <c r="AO791" s="683" t="str">
        <f>IF(SUM(AI791:AN791)=AP791,"OK",SUM(AI791:AN791)-AP791)</f>
        <v>OK</v>
      </c>
      <c r="AP791" s="141"/>
      <c r="AQ791" s="141"/>
      <c r="AR791" s="552"/>
      <c r="AS791" s="552"/>
      <c r="AT791" s="683" t="str">
        <f>IF(SUM(AR791:AS791)=AU791,"OK",SUM(AR791:AS791)-AU791)</f>
        <v>OK</v>
      </c>
      <c r="AU791" s="593"/>
      <c r="AV791" s="530">
        <f t="shared" si="1226"/>
        <v>0</v>
      </c>
      <c r="AW791" s="842">
        <f t="shared" si="1227"/>
        <v>0</v>
      </c>
      <c r="AX791" s="115">
        <f t="shared" si="1228"/>
        <v>0</v>
      </c>
      <c r="AY791" s="5">
        <f t="shared" si="1229"/>
        <v>0</v>
      </c>
      <c r="AZ791" s="7">
        <f t="shared" si="1247"/>
        <v>0</v>
      </c>
      <c r="BA791" s="335" t="e">
        <f t="shared" si="1248"/>
        <v>#DIV/0!</v>
      </c>
      <c r="BB791" s="23">
        <f t="shared" si="1230"/>
        <v>0</v>
      </c>
      <c r="BC791" s="5">
        <f t="shared" si="1249"/>
        <v>0</v>
      </c>
      <c r="BD791" s="7">
        <f t="shared" si="1250"/>
        <v>0</v>
      </c>
      <c r="BE791" s="335" t="e">
        <f t="shared" si="1251"/>
        <v>#DIV/0!</v>
      </c>
      <c r="BF791" s="667"/>
      <c r="BG791" s="826" t="str">
        <f t="shared" si="1231"/>
        <v>43.40</v>
      </c>
      <c r="BH791" s="668" t="b">
        <f>COUNTIF('Codes SEC'!$B$2:$B$250,Ministres!BG791)&gt;0</f>
        <v>1</v>
      </c>
      <c r="BI791" s="667"/>
      <c r="BJ791" s="667"/>
      <c r="BK791" s="667"/>
      <c r="BL791" s="667"/>
      <c r="BM791" s="667"/>
      <c r="BN791" s="667"/>
    </row>
    <row r="792" spans="1:66" s="4" customFormat="1" ht="35.1" customHeight="1" x14ac:dyDescent="0.25">
      <c r="A792" s="222" t="s">
        <v>39</v>
      </c>
      <c r="B792" s="583">
        <v>10</v>
      </c>
      <c r="C792" s="120" t="s">
        <v>149</v>
      </c>
      <c r="D792" s="620">
        <v>1000</v>
      </c>
      <c r="E792" s="32"/>
      <c r="F792" s="117">
        <v>20</v>
      </c>
      <c r="G792" s="694">
        <v>1</v>
      </c>
      <c r="H792" s="878" t="str">
        <f t="shared" si="1252"/>
        <v>122</v>
      </c>
      <c r="I792" s="397">
        <v>84352000</v>
      </c>
      <c r="J792" s="380" t="s">
        <v>4483</v>
      </c>
      <c r="K792" s="494" t="s">
        <v>4484</v>
      </c>
      <c r="L792" s="726">
        <v>0</v>
      </c>
      <c r="M792" s="727">
        <v>0</v>
      </c>
      <c r="N792" s="931"/>
      <c r="O792" s="530">
        <f t="shared" si="1216"/>
        <v>0</v>
      </c>
      <c r="P792" s="530">
        <f t="shared" si="1217"/>
        <v>0</v>
      </c>
      <c r="Q792" s="646"/>
      <c r="R792" s="536"/>
      <c r="S792" s="536"/>
      <c r="T792" s="536"/>
      <c r="U792" s="536"/>
      <c r="V792" s="536"/>
      <c r="W792" s="683" t="str">
        <f t="shared" si="1218"/>
        <v>OK</v>
      </c>
      <c r="X792" s="141"/>
      <c r="Y792" s="141"/>
      <c r="Z792" s="552"/>
      <c r="AA792" s="552"/>
      <c r="AB792" s="683" t="str">
        <f t="shared" si="1219"/>
        <v>OK</v>
      </c>
      <c r="AC792" s="593"/>
      <c r="AD792" s="530">
        <f t="shared" si="1220"/>
        <v>0</v>
      </c>
      <c r="AE792" s="842">
        <f t="shared" si="1221"/>
        <v>0</v>
      </c>
      <c r="AF792" s="931"/>
      <c r="AG792" s="530">
        <f t="shared" si="1222"/>
        <v>0</v>
      </c>
      <c r="AH792" s="530">
        <f t="shared" si="1223"/>
        <v>0</v>
      </c>
      <c r="AI792" s="641"/>
      <c r="AJ792" s="537"/>
      <c r="AK792" s="537"/>
      <c r="AL792" s="537"/>
      <c r="AM792" s="537"/>
      <c r="AN792" s="537"/>
      <c r="AO792" s="683" t="str">
        <f t="shared" si="1224"/>
        <v>OK</v>
      </c>
      <c r="AP792" s="141"/>
      <c r="AQ792" s="141"/>
      <c r="AR792" s="552"/>
      <c r="AS792" s="552"/>
      <c r="AT792" s="683" t="str">
        <f t="shared" si="1225"/>
        <v>OK</v>
      </c>
      <c r="AU792" s="593"/>
      <c r="AV792" s="530">
        <f t="shared" si="1226"/>
        <v>0</v>
      </c>
      <c r="AW792" s="842">
        <f t="shared" si="1227"/>
        <v>0</v>
      </c>
      <c r="AX792" s="115">
        <f t="shared" si="1228"/>
        <v>0</v>
      </c>
      <c r="AY792" s="5">
        <f t="shared" si="1229"/>
        <v>0</v>
      </c>
      <c r="AZ792" s="7">
        <f t="shared" ref="AZ792:AZ799" si="1253">AY792-AX792</f>
        <v>0</v>
      </c>
      <c r="BA792" s="335" t="e">
        <f t="shared" ref="BA792:BA799" si="1254">AZ792/AX792</f>
        <v>#DIV/0!</v>
      </c>
      <c r="BB792" s="23">
        <f t="shared" si="1230"/>
        <v>0</v>
      </c>
      <c r="BC792" s="5">
        <f t="shared" ref="BC792:BC799" si="1255">AW792</f>
        <v>0</v>
      </c>
      <c r="BD792" s="7">
        <f t="shared" ref="BD792:BD799" si="1256">BC792-BB792</f>
        <v>0</v>
      </c>
      <c r="BE792" s="335" t="e">
        <f t="shared" ref="BE792:BE799" si="1257">BD792/BB792</f>
        <v>#DIV/0!</v>
      </c>
      <c r="BF792" s="41"/>
      <c r="BG792" s="826" t="str">
        <f t="shared" si="1231"/>
        <v>43.52</v>
      </c>
      <c r="BH792" s="607" t="b">
        <f>COUNTIF('Codes SEC'!$B$2:$B$250,Ministres!BG792)&gt;0</f>
        <v>1</v>
      </c>
      <c r="BI792" s="41"/>
      <c r="BJ792" s="41"/>
      <c r="BK792" s="41"/>
      <c r="BL792" s="41"/>
      <c r="BM792" s="41"/>
      <c r="BN792" s="41"/>
    </row>
    <row r="793" spans="1:66" s="203" customFormat="1" ht="35.1" customHeight="1" x14ac:dyDescent="0.25">
      <c r="A793" s="21" t="s">
        <v>39</v>
      </c>
      <c r="B793" s="112" t="s">
        <v>5018</v>
      </c>
      <c r="C793" s="120" t="s">
        <v>149</v>
      </c>
      <c r="D793" s="620">
        <v>1000</v>
      </c>
      <c r="E793" s="278"/>
      <c r="F793" s="116">
        <v>19</v>
      </c>
      <c r="G793" s="694">
        <v>1</v>
      </c>
      <c r="H793" s="878" t="str">
        <f t="shared" si="1252"/>
        <v>122</v>
      </c>
      <c r="I793" s="397">
        <v>84352000</v>
      </c>
      <c r="J793" s="380" t="s">
        <v>4972</v>
      </c>
      <c r="K793" s="408" t="s">
        <v>4973</v>
      </c>
      <c r="L793" s="733">
        <v>0</v>
      </c>
      <c r="M793" s="734">
        <v>0</v>
      </c>
      <c r="N793" s="931"/>
      <c r="O793" s="530">
        <f t="shared" si="1216"/>
        <v>0</v>
      </c>
      <c r="P793" s="530">
        <f t="shared" si="1217"/>
        <v>0</v>
      </c>
      <c r="Q793" s="646"/>
      <c r="R793" s="536"/>
      <c r="S793" s="536"/>
      <c r="T793" s="536"/>
      <c r="U793" s="536"/>
      <c r="V793" s="536"/>
      <c r="W793" s="683" t="str">
        <f>IF(SUM(Q793:V793)=X793,"OK",SUM(Q793:V793)-X793)</f>
        <v>OK</v>
      </c>
      <c r="X793" s="141"/>
      <c r="Y793" s="141"/>
      <c r="Z793" s="552"/>
      <c r="AA793" s="552"/>
      <c r="AB793" s="683" t="str">
        <f>IF(SUM(Z793:AA793)=AC793,"OK",SUM(Z793:AA793)-AC793)</f>
        <v>OK</v>
      </c>
      <c r="AC793" s="593"/>
      <c r="AD793" s="530">
        <f t="shared" si="1220"/>
        <v>0</v>
      </c>
      <c r="AE793" s="842">
        <f t="shared" si="1221"/>
        <v>0</v>
      </c>
      <c r="AF793" s="931"/>
      <c r="AG793" s="530">
        <f t="shared" si="1222"/>
        <v>0</v>
      </c>
      <c r="AH793" s="530">
        <f t="shared" si="1223"/>
        <v>0</v>
      </c>
      <c r="AI793" s="641"/>
      <c r="AJ793" s="537"/>
      <c r="AK793" s="537"/>
      <c r="AL793" s="537"/>
      <c r="AM793" s="537"/>
      <c r="AN793" s="537"/>
      <c r="AO793" s="683" t="str">
        <f>IF(SUM(AI793:AN793)=AP793,"OK",SUM(AI793:AN793)-AP793)</f>
        <v>OK</v>
      </c>
      <c r="AP793" s="141"/>
      <c r="AQ793" s="141"/>
      <c r="AR793" s="552"/>
      <c r="AS793" s="552"/>
      <c r="AT793" s="683" t="str">
        <f>IF(SUM(AR793:AS793)=AU793,"OK",SUM(AR793:AS793)-AU793)</f>
        <v>OK</v>
      </c>
      <c r="AU793" s="593"/>
      <c r="AV793" s="530">
        <f t="shared" si="1226"/>
        <v>0</v>
      </c>
      <c r="AW793" s="842">
        <f t="shared" si="1227"/>
        <v>0</v>
      </c>
      <c r="AX793" s="115">
        <f t="shared" si="1228"/>
        <v>0</v>
      </c>
      <c r="AY793" s="5">
        <f t="shared" si="1229"/>
        <v>0</v>
      </c>
      <c r="AZ793" s="7">
        <f>AY793-AX793</f>
        <v>0</v>
      </c>
      <c r="BA793" s="335" t="e">
        <f>AZ793/AX793</f>
        <v>#DIV/0!</v>
      </c>
      <c r="BB793" s="23">
        <f t="shared" si="1230"/>
        <v>0</v>
      </c>
      <c r="BC793" s="5">
        <f>AW793</f>
        <v>0</v>
      </c>
      <c r="BD793" s="7">
        <f>BC793-BB793</f>
        <v>0</v>
      </c>
      <c r="BE793" s="335" t="e">
        <f>BD793/BB793</f>
        <v>#DIV/0!</v>
      </c>
      <c r="BF793" s="667"/>
      <c r="BG793" s="826" t="str">
        <f t="shared" si="1231"/>
        <v>43.52</v>
      </c>
      <c r="BH793" s="668" t="b">
        <f>COUNTIF('Codes SEC'!$B$2:$B$250,Ministres!BG793)&gt;0</f>
        <v>1</v>
      </c>
      <c r="BI793" s="667"/>
      <c r="BJ793" s="667"/>
      <c r="BK793" s="667"/>
      <c r="BL793" s="667"/>
      <c r="BM793" s="667"/>
      <c r="BN793" s="667"/>
    </row>
    <row r="794" spans="1:66" s="4" customFormat="1" ht="35.1" customHeight="1" x14ac:dyDescent="0.25">
      <c r="A794" s="222" t="s">
        <v>39</v>
      </c>
      <c r="B794" s="583">
        <v>10</v>
      </c>
      <c r="C794" s="120" t="s">
        <v>149</v>
      </c>
      <c r="D794" s="620">
        <v>1000</v>
      </c>
      <c r="E794" s="32"/>
      <c r="F794" s="117">
        <v>20</v>
      </c>
      <c r="G794" s="694">
        <v>1</v>
      </c>
      <c r="H794" s="878" t="str">
        <f t="shared" si="1252"/>
        <v>122</v>
      </c>
      <c r="I794" s="397">
        <v>84353000</v>
      </c>
      <c r="J794" s="380" t="s">
        <v>4487</v>
      </c>
      <c r="K794" s="494" t="s">
        <v>4488</v>
      </c>
      <c r="L794" s="726">
        <v>0</v>
      </c>
      <c r="M794" s="727">
        <v>0</v>
      </c>
      <c r="N794" s="931"/>
      <c r="O794" s="530">
        <f t="shared" si="1216"/>
        <v>0</v>
      </c>
      <c r="P794" s="530">
        <f t="shared" si="1217"/>
        <v>0</v>
      </c>
      <c r="Q794" s="646"/>
      <c r="R794" s="536"/>
      <c r="S794" s="536"/>
      <c r="T794" s="536"/>
      <c r="U794" s="536"/>
      <c r="V794" s="536"/>
      <c r="W794" s="683" t="str">
        <f t="shared" si="1218"/>
        <v>OK</v>
      </c>
      <c r="X794" s="141"/>
      <c r="Y794" s="141"/>
      <c r="Z794" s="552"/>
      <c r="AA794" s="552"/>
      <c r="AB794" s="683" t="str">
        <f t="shared" si="1219"/>
        <v>OK</v>
      </c>
      <c r="AC794" s="593"/>
      <c r="AD794" s="530">
        <f t="shared" si="1220"/>
        <v>0</v>
      </c>
      <c r="AE794" s="842">
        <f t="shared" si="1221"/>
        <v>0</v>
      </c>
      <c r="AF794" s="931"/>
      <c r="AG794" s="530">
        <f t="shared" si="1222"/>
        <v>0</v>
      </c>
      <c r="AH794" s="530">
        <f t="shared" si="1223"/>
        <v>0</v>
      </c>
      <c r="AI794" s="641"/>
      <c r="AJ794" s="537"/>
      <c r="AK794" s="537"/>
      <c r="AL794" s="537"/>
      <c r="AM794" s="537"/>
      <c r="AN794" s="537"/>
      <c r="AO794" s="683" t="str">
        <f t="shared" si="1224"/>
        <v>OK</v>
      </c>
      <c r="AP794" s="141"/>
      <c r="AQ794" s="141"/>
      <c r="AR794" s="552"/>
      <c r="AS794" s="552"/>
      <c r="AT794" s="683" t="str">
        <f t="shared" si="1225"/>
        <v>OK</v>
      </c>
      <c r="AU794" s="593"/>
      <c r="AV794" s="530">
        <f t="shared" si="1226"/>
        <v>0</v>
      </c>
      <c r="AW794" s="842">
        <f t="shared" si="1227"/>
        <v>0</v>
      </c>
      <c r="AX794" s="115">
        <f t="shared" si="1228"/>
        <v>0</v>
      </c>
      <c r="AY794" s="5">
        <f t="shared" si="1229"/>
        <v>0</v>
      </c>
      <c r="AZ794" s="7">
        <f t="shared" si="1253"/>
        <v>0</v>
      </c>
      <c r="BA794" s="335" t="e">
        <f t="shared" si="1254"/>
        <v>#DIV/0!</v>
      </c>
      <c r="BB794" s="23">
        <f t="shared" si="1230"/>
        <v>0</v>
      </c>
      <c r="BC794" s="5">
        <f t="shared" si="1255"/>
        <v>0</v>
      </c>
      <c r="BD794" s="7">
        <f t="shared" si="1256"/>
        <v>0</v>
      </c>
      <c r="BE794" s="335" t="e">
        <f t="shared" si="1257"/>
        <v>#DIV/0!</v>
      </c>
      <c r="BF794" s="41"/>
      <c r="BG794" s="826" t="str">
        <f t="shared" si="1231"/>
        <v>43.53</v>
      </c>
      <c r="BH794" s="607" t="b">
        <f>COUNTIF('Codes SEC'!$B$2:$B$250,Ministres!BG794)&gt;0</f>
        <v>1</v>
      </c>
      <c r="BI794" s="41"/>
      <c r="BJ794" s="41"/>
      <c r="BK794" s="41"/>
      <c r="BL794" s="41"/>
      <c r="BM794" s="41"/>
      <c r="BN794" s="41"/>
    </row>
    <row r="795" spans="1:66" s="4" customFormat="1" ht="35.1" customHeight="1" x14ac:dyDescent="0.25">
      <c r="A795" s="222" t="s">
        <v>39</v>
      </c>
      <c r="B795" s="112">
        <v>10</v>
      </c>
      <c r="C795" s="116" t="s">
        <v>149</v>
      </c>
      <c r="D795" s="620">
        <v>1000</v>
      </c>
      <c r="E795" s="32"/>
      <c r="F795" s="117">
        <v>19</v>
      </c>
      <c r="G795" s="694">
        <v>1</v>
      </c>
      <c r="H795" s="878" t="str">
        <f t="shared" si="1252"/>
        <v>122</v>
      </c>
      <c r="I795" s="397">
        <v>84353000</v>
      </c>
      <c r="J795" s="380" t="s">
        <v>4515</v>
      </c>
      <c r="K795" s="494" t="s">
        <v>4516</v>
      </c>
      <c r="L795" s="726">
        <v>0</v>
      </c>
      <c r="M795" s="727">
        <v>0</v>
      </c>
      <c r="N795" s="931"/>
      <c r="O795" s="530">
        <f t="shared" si="1216"/>
        <v>0</v>
      </c>
      <c r="P795" s="530">
        <f t="shared" si="1217"/>
        <v>0</v>
      </c>
      <c r="Q795" s="646"/>
      <c r="R795" s="536"/>
      <c r="S795" s="536"/>
      <c r="T795" s="536"/>
      <c r="U795" s="536"/>
      <c r="V795" s="536"/>
      <c r="W795" s="683" t="str">
        <f t="shared" si="1218"/>
        <v>OK</v>
      </c>
      <c r="X795" s="141"/>
      <c r="Y795" s="141"/>
      <c r="Z795" s="552"/>
      <c r="AA795" s="552"/>
      <c r="AB795" s="683" t="str">
        <f t="shared" si="1219"/>
        <v>OK</v>
      </c>
      <c r="AC795" s="593"/>
      <c r="AD795" s="530">
        <f t="shared" si="1220"/>
        <v>0</v>
      </c>
      <c r="AE795" s="842">
        <f t="shared" si="1221"/>
        <v>0</v>
      </c>
      <c r="AF795" s="931"/>
      <c r="AG795" s="530">
        <f t="shared" si="1222"/>
        <v>0</v>
      </c>
      <c r="AH795" s="530">
        <f t="shared" si="1223"/>
        <v>0</v>
      </c>
      <c r="AI795" s="641"/>
      <c r="AJ795" s="537"/>
      <c r="AK795" s="537"/>
      <c r="AL795" s="537"/>
      <c r="AM795" s="537"/>
      <c r="AN795" s="537"/>
      <c r="AO795" s="683" t="str">
        <f t="shared" si="1224"/>
        <v>OK</v>
      </c>
      <c r="AP795" s="141"/>
      <c r="AQ795" s="141"/>
      <c r="AR795" s="552"/>
      <c r="AS795" s="552"/>
      <c r="AT795" s="683" t="str">
        <f t="shared" si="1225"/>
        <v>OK</v>
      </c>
      <c r="AU795" s="593"/>
      <c r="AV795" s="530">
        <f t="shared" si="1226"/>
        <v>0</v>
      </c>
      <c r="AW795" s="842">
        <f t="shared" si="1227"/>
        <v>0</v>
      </c>
      <c r="AX795" s="115">
        <f t="shared" si="1228"/>
        <v>0</v>
      </c>
      <c r="AY795" s="5">
        <f t="shared" si="1229"/>
        <v>0</v>
      </c>
      <c r="AZ795" s="7">
        <f t="shared" si="1253"/>
        <v>0</v>
      </c>
      <c r="BA795" s="335" t="e">
        <f t="shared" si="1254"/>
        <v>#DIV/0!</v>
      </c>
      <c r="BB795" s="23">
        <f t="shared" si="1230"/>
        <v>0</v>
      </c>
      <c r="BC795" s="5">
        <f t="shared" si="1255"/>
        <v>0</v>
      </c>
      <c r="BD795" s="7">
        <f t="shared" si="1256"/>
        <v>0</v>
      </c>
      <c r="BE795" s="335" t="e">
        <f t="shared" si="1257"/>
        <v>#DIV/0!</v>
      </c>
      <c r="BF795" s="41"/>
      <c r="BG795" s="826" t="str">
        <f t="shared" si="1231"/>
        <v>43.53</v>
      </c>
      <c r="BH795" s="607" t="b">
        <f>COUNTIF('Codes SEC'!$B$2:$B$250,Ministres!BG795)&gt;0</f>
        <v>1</v>
      </c>
      <c r="BI795" s="41"/>
      <c r="BJ795" s="41"/>
      <c r="BK795" s="41"/>
      <c r="BL795" s="41"/>
      <c r="BM795" s="41"/>
      <c r="BN795" s="41"/>
    </row>
    <row r="796" spans="1:66" s="203" customFormat="1" ht="35.1" customHeight="1" x14ac:dyDescent="0.25">
      <c r="A796" s="21" t="s">
        <v>39</v>
      </c>
      <c r="B796" s="112" t="s">
        <v>5018</v>
      </c>
      <c r="C796" s="120" t="s">
        <v>149</v>
      </c>
      <c r="D796" s="620">
        <v>1000</v>
      </c>
      <c r="E796" s="278"/>
      <c r="F796" s="116">
        <v>19</v>
      </c>
      <c r="G796" s="694">
        <v>1</v>
      </c>
      <c r="H796" s="878" t="str">
        <f t="shared" si="1252"/>
        <v>122</v>
      </c>
      <c r="I796" s="397">
        <v>84353000</v>
      </c>
      <c r="J796" s="380" t="s">
        <v>4945</v>
      </c>
      <c r="K796" s="408" t="s">
        <v>4946</v>
      </c>
      <c r="L796" s="733">
        <v>0</v>
      </c>
      <c r="M796" s="734">
        <v>0</v>
      </c>
      <c r="N796" s="931"/>
      <c r="O796" s="530">
        <f t="shared" si="1216"/>
        <v>0</v>
      </c>
      <c r="P796" s="530">
        <f t="shared" si="1217"/>
        <v>0</v>
      </c>
      <c r="Q796" s="646"/>
      <c r="R796" s="536"/>
      <c r="S796" s="536"/>
      <c r="T796" s="536"/>
      <c r="U796" s="536"/>
      <c r="V796" s="536"/>
      <c r="W796" s="683" t="str">
        <f t="shared" si="1218"/>
        <v>OK</v>
      </c>
      <c r="X796" s="141"/>
      <c r="Y796" s="141"/>
      <c r="Z796" s="552"/>
      <c r="AA796" s="552"/>
      <c r="AB796" s="683" t="str">
        <f t="shared" si="1219"/>
        <v>OK</v>
      </c>
      <c r="AC796" s="593"/>
      <c r="AD796" s="530">
        <f t="shared" si="1220"/>
        <v>0</v>
      </c>
      <c r="AE796" s="842">
        <f t="shared" si="1221"/>
        <v>0</v>
      </c>
      <c r="AF796" s="931"/>
      <c r="AG796" s="530">
        <f t="shared" si="1222"/>
        <v>0</v>
      </c>
      <c r="AH796" s="530">
        <f t="shared" si="1223"/>
        <v>0</v>
      </c>
      <c r="AI796" s="641"/>
      <c r="AJ796" s="537"/>
      <c r="AK796" s="537"/>
      <c r="AL796" s="537"/>
      <c r="AM796" s="537"/>
      <c r="AN796" s="537"/>
      <c r="AO796" s="683" t="str">
        <f t="shared" si="1224"/>
        <v>OK</v>
      </c>
      <c r="AP796" s="141"/>
      <c r="AQ796" s="141"/>
      <c r="AR796" s="552"/>
      <c r="AS796" s="552"/>
      <c r="AT796" s="683" t="str">
        <f t="shared" si="1225"/>
        <v>OK</v>
      </c>
      <c r="AU796" s="593"/>
      <c r="AV796" s="530">
        <f t="shared" si="1226"/>
        <v>0</v>
      </c>
      <c r="AW796" s="842">
        <f t="shared" si="1227"/>
        <v>0</v>
      </c>
      <c r="AX796" s="115">
        <f t="shared" si="1228"/>
        <v>0</v>
      </c>
      <c r="AY796" s="5">
        <f t="shared" si="1229"/>
        <v>0</v>
      </c>
      <c r="AZ796" s="7">
        <f>AY796-AX796</f>
        <v>0</v>
      </c>
      <c r="BA796" s="335" t="e">
        <f>AZ796/AX796</f>
        <v>#DIV/0!</v>
      </c>
      <c r="BB796" s="23">
        <f t="shared" si="1230"/>
        <v>0</v>
      </c>
      <c r="BC796" s="5">
        <f>AW796</f>
        <v>0</v>
      </c>
      <c r="BD796" s="7">
        <f>BC796-BB796</f>
        <v>0</v>
      </c>
      <c r="BE796" s="335" t="e">
        <f>BD796/BB796</f>
        <v>#DIV/0!</v>
      </c>
      <c r="BF796" s="667"/>
      <c r="BG796" s="826" t="str">
        <f t="shared" si="1231"/>
        <v>43.53</v>
      </c>
      <c r="BH796" s="668" t="b">
        <f>COUNTIF('Codes SEC'!$B$2:$B$250,Ministres!BG796)&gt;0</f>
        <v>1</v>
      </c>
      <c r="BI796" s="667"/>
      <c r="BJ796" s="667"/>
      <c r="BK796" s="667"/>
      <c r="BL796" s="667"/>
      <c r="BM796" s="667"/>
      <c r="BN796" s="667"/>
    </row>
    <row r="797" spans="1:66" ht="35.1" customHeight="1" x14ac:dyDescent="0.25">
      <c r="A797" s="222" t="s">
        <v>39</v>
      </c>
      <c r="B797" s="112" t="s">
        <v>5018</v>
      </c>
      <c r="C797" s="116" t="s">
        <v>149</v>
      </c>
      <c r="D797" s="620">
        <v>1000</v>
      </c>
      <c r="E797" s="278"/>
      <c r="F797" s="116">
        <v>19</v>
      </c>
      <c r="G797" s="700" t="s">
        <v>5613</v>
      </c>
      <c r="H797" s="888" t="str">
        <f t="shared" si="1252"/>
        <v>122</v>
      </c>
      <c r="I797" s="580">
        <v>84359000</v>
      </c>
      <c r="J797" s="689" t="s">
        <v>5988</v>
      </c>
      <c r="K797" s="411" t="s">
        <v>5989</v>
      </c>
      <c r="L797" s="733">
        <v>0</v>
      </c>
      <c r="M797" s="734">
        <v>0</v>
      </c>
      <c r="N797" s="931"/>
      <c r="O797" s="530">
        <f t="shared" si="1216"/>
        <v>0</v>
      </c>
      <c r="P797" s="530">
        <f t="shared" si="1217"/>
        <v>0</v>
      </c>
      <c r="Q797" s="646"/>
      <c r="R797" s="536"/>
      <c r="S797" s="536"/>
      <c r="T797" s="536"/>
      <c r="U797" s="536"/>
      <c r="V797" s="536"/>
      <c r="W797" s="683" t="str">
        <f t="shared" si="1218"/>
        <v>OK</v>
      </c>
      <c r="X797" s="141"/>
      <c r="Y797" s="141"/>
      <c r="Z797" s="552"/>
      <c r="AA797" s="552"/>
      <c r="AB797" s="683" t="str">
        <f t="shared" si="1219"/>
        <v>OK</v>
      </c>
      <c r="AC797" s="593"/>
      <c r="AD797" s="530">
        <f t="shared" si="1220"/>
        <v>0</v>
      </c>
      <c r="AE797" s="842">
        <f t="shared" si="1221"/>
        <v>0</v>
      </c>
      <c r="AF797" s="931"/>
      <c r="AG797" s="530">
        <f t="shared" si="1222"/>
        <v>0</v>
      </c>
      <c r="AH797" s="530">
        <f t="shared" si="1223"/>
        <v>0</v>
      </c>
      <c r="AI797" s="641"/>
      <c r="AJ797" s="537"/>
      <c r="AK797" s="537"/>
      <c r="AL797" s="537"/>
      <c r="AM797" s="537"/>
      <c r="AN797" s="537"/>
      <c r="AO797" s="683" t="str">
        <f t="shared" si="1224"/>
        <v>OK</v>
      </c>
      <c r="AP797" s="141"/>
      <c r="AQ797" s="141"/>
      <c r="AR797" s="552"/>
      <c r="AS797" s="552"/>
      <c r="AT797" s="683" t="str">
        <f t="shared" si="1225"/>
        <v>OK</v>
      </c>
      <c r="AU797" s="593"/>
      <c r="AV797" s="530">
        <f t="shared" si="1226"/>
        <v>0</v>
      </c>
      <c r="AW797" s="842">
        <f t="shared" si="1227"/>
        <v>0</v>
      </c>
      <c r="AX797" s="115">
        <f t="shared" si="1228"/>
        <v>0</v>
      </c>
      <c r="AY797" s="5">
        <f t="shared" si="1229"/>
        <v>0</v>
      </c>
      <c r="AZ797" s="7">
        <f t="shared" ref="AZ797" si="1258">AY797-AX797</f>
        <v>0</v>
      </c>
      <c r="BA797" s="335" t="e">
        <f t="shared" ref="BA797" si="1259">AZ797/AX797</f>
        <v>#DIV/0!</v>
      </c>
      <c r="BB797" s="23">
        <f t="shared" si="1230"/>
        <v>0</v>
      </c>
      <c r="BC797" s="5">
        <f t="shared" ref="BC797" si="1260">AW797</f>
        <v>0</v>
      </c>
      <c r="BD797" s="7">
        <f t="shared" ref="BD797" si="1261">BC797-BB797</f>
        <v>0</v>
      </c>
      <c r="BE797" s="335" t="e">
        <f t="shared" ref="BE797" si="1262">BD797/BB797</f>
        <v>#DIV/0!</v>
      </c>
      <c r="BG797" s="826" t="str">
        <f t="shared" si="1231"/>
        <v>43.59</v>
      </c>
      <c r="BH797" s="607" t="b">
        <f>COUNTIF('Codes SEC'!$B$2:$B$250,Ministres!BG797)&gt;0</f>
        <v>1</v>
      </c>
    </row>
    <row r="798" spans="1:66" s="203" customFormat="1" ht="35.1" customHeight="1" x14ac:dyDescent="0.25">
      <c r="A798" s="21" t="s">
        <v>39</v>
      </c>
      <c r="B798" s="112" t="s">
        <v>5018</v>
      </c>
      <c r="C798" s="120" t="s">
        <v>149</v>
      </c>
      <c r="D798" s="620">
        <v>1000</v>
      </c>
      <c r="E798" s="278"/>
      <c r="F798" s="116">
        <v>19</v>
      </c>
      <c r="G798" s="694">
        <v>1</v>
      </c>
      <c r="H798" s="878" t="str">
        <f t="shared" si="1252"/>
        <v>122</v>
      </c>
      <c r="I798" s="397">
        <v>84524000</v>
      </c>
      <c r="J798" s="380" t="s">
        <v>4840</v>
      </c>
      <c r="K798" s="408" t="s">
        <v>4841</v>
      </c>
      <c r="L798" s="733">
        <v>0</v>
      </c>
      <c r="M798" s="734">
        <v>0</v>
      </c>
      <c r="N798" s="931"/>
      <c r="O798" s="530">
        <f t="shared" si="1216"/>
        <v>0</v>
      </c>
      <c r="P798" s="530">
        <f t="shared" si="1217"/>
        <v>0</v>
      </c>
      <c r="Q798" s="646"/>
      <c r="R798" s="536"/>
      <c r="S798" s="536"/>
      <c r="T798" s="536"/>
      <c r="U798" s="536"/>
      <c r="V798" s="536"/>
      <c r="W798" s="683" t="str">
        <f>IF(SUM(Q798:V798)=X798,"OK",SUM(Q798:V798)-X798)</f>
        <v>OK</v>
      </c>
      <c r="X798" s="141"/>
      <c r="Y798" s="141"/>
      <c r="Z798" s="552"/>
      <c r="AA798" s="552"/>
      <c r="AB798" s="683" t="str">
        <f>IF(SUM(Z798:AA798)=AC798,"OK",SUM(Z798:AA798)-AC798)</f>
        <v>OK</v>
      </c>
      <c r="AC798" s="593"/>
      <c r="AD798" s="530">
        <f t="shared" si="1220"/>
        <v>0</v>
      </c>
      <c r="AE798" s="842">
        <f t="shared" si="1221"/>
        <v>0</v>
      </c>
      <c r="AF798" s="931"/>
      <c r="AG798" s="530">
        <f t="shared" si="1222"/>
        <v>0</v>
      </c>
      <c r="AH798" s="530">
        <f t="shared" si="1223"/>
        <v>0</v>
      </c>
      <c r="AI798" s="641"/>
      <c r="AJ798" s="537"/>
      <c r="AK798" s="537"/>
      <c r="AL798" s="537"/>
      <c r="AM798" s="537"/>
      <c r="AN798" s="537"/>
      <c r="AO798" s="683" t="str">
        <f>IF(SUM(AI798:AN798)=AP798,"OK",SUM(AI798:AN798)-AP798)</f>
        <v>OK</v>
      </c>
      <c r="AP798" s="141"/>
      <c r="AQ798" s="141"/>
      <c r="AR798" s="552"/>
      <c r="AS798" s="552"/>
      <c r="AT798" s="683" t="str">
        <f>IF(SUM(AR798:AS798)=AU798,"OK",SUM(AR798:AS798)-AU798)</f>
        <v>OK</v>
      </c>
      <c r="AU798" s="593"/>
      <c r="AV798" s="530">
        <f t="shared" si="1226"/>
        <v>0</v>
      </c>
      <c r="AW798" s="842">
        <f t="shared" si="1227"/>
        <v>0</v>
      </c>
      <c r="AX798" s="115">
        <f t="shared" si="1228"/>
        <v>0</v>
      </c>
      <c r="AY798" s="5">
        <f t="shared" si="1229"/>
        <v>0</v>
      </c>
      <c r="AZ798" s="7">
        <f>AY798-AX798</f>
        <v>0</v>
      </c>
      <c r="BA798" s="335" t="e">
        <f>AZ798/AX798</f>
        <v>#DIV/0!</v>
      </c>
      <c r="BB798" s="23">
        <f t="shared" si="1230"/>
        <v>0</v>
      </c>
      <c r="BC798" s="5">
        <f>AW798</f>
        <v>0</v>
      </c>
      <c r="BD798" s="7">
        <f>BC798-BB798</f>
        <v>0</v>
      </c>
      <c r="BE798" s="335" t="e">
        <f>BD798/BB798</f>
        <v>#DIV/0!</v>
      </c>
      <c r="BF798" s="667"/>
      <c r="BG798" s="826" t="str">
        <f t="shared" si="1231"/>
        <v>45.24</v>
      </c>
      <c r="BH798" s="668" t="b">
        <f>COUNTIF('Codes SEC'!$B$2:$B$250,Ministres!BG798)&gt;0</f>
        <v>1</v>
      </c>
      <c r="BI798" s="667"/>
      <c r="BJ798" s="667"/>
      <c r="BK798" s="667"/>
      <c r="BL798" s="667"/>
      <c r="BM798" s="667"/>
      <c r="BN798" s="667"/>
    </row>
    <row r="799" spans="1:66" s="4" customFormat="1" ht="35.1" customHeight="1" x14ac:dyDescent="0.25">
      <c r="A799" s="222" t="s">
        <v>39</v>
      </c>
      <c r="B799" s="583">
        <v>10</v>
      </c>
      <c r="C799" s="120" t="s">
        <v>149</v>
      </c>
      <c r="D799" s="620">
        <v>1000</v>
      </c>
      <c r="E799" s="32"/>
      <c r="F799" s="117">
        <v>20</v>
      </c>
      <c r="G799" s="694">
        <v>1</v>
      </c>
      <c r="H799" s="878" t="str">
        <f t="shared" si="1252"/>
        <v>122</v>
      </c>
      <c r="I799" s="397">
        <v>84524000</v>
      </c>
      <c r="J799" s="380" t="s">
        <v>4505</v>
      </c>
      <c r="K799" s="494" t="s">
        <v>4506</v>
      </c>
      <c r="L799" s="726">
        <v>0</v>
      </c>
      <c r="M799" s="727">
        <v>0</v>
      </c>
      <c r="N799" s="931"/>
      <c r="O799" s="530">
        <f t="shared" si="1216"/>
        <v>0</v>
      </c>
      <c r="P799" s="530">
        <f t="shared" si="1217"/>
        <v>0</v>
      </c>
      <c r="Q799" s="646"/>
      <c r="R799" s="536"/>
      <c r="S799" s="536"/>
      <c r="T799" s="536"/>
      <c r="U799" s="536"/>
      <c r="V799" s="536"/>
      <c r="W799" s="683" t="str">
        <f t="shared" si="1218"/>
        <v>OK</v>
      </c>
      <c r="X799" s="141"/>
      <c r="Y799" s="141"/>
      <c r="Z799" s="552"/>
      <c r="AA799" s="552"/>
      <c r="AB799" s="683" t="str">
        <f t="shared" si="1219"/>
        <v>OK</v>
      </c>
      <c r="AC799" s="593"/>
      <c r="AD799" s="530">
        <f t="shared" si="1220"/>
        <v>0</v>
      </c>
      <c r="AE799" s="842">
        <f t="shared" si="1221"/>
        <v>0</v>
      </c>
      <c r="AF799" s="931"/>
      <c r="AG799" s="530">
        <f t="shared" si="1222"/>
        <v>0</v>
      </c>
      <c r="AH799" s="530">
        <f t="shared" si="1223"/>
        <v>0</v>
      </c>
      <c r="AI799" s="641"/>
      <c r="AJ799" s="537"/>
      <c r="AK799" s="537"/>
      <c r="AL799" s="537"/>
      <c r="AM799" s="537"/>
      <c r="AN799" s="537"/>
      <c r="AO799" s="683" t="str">
        <f t="shared" si="1224"/>
        <v>OK</v>
      </c>
      <c r="AP799" s="141"/>
      <c r="AQ799" s="141"/>
      <c r="AR799" s="552"/>
      <c r="AS799" s="552"/>
      <c r="AT799" s="683" t="str">
        <f t="shared" si="1225"/>
        <v>OK</v>
      </c>
      <c r="AU799" s="593"/>
      <c r="AV799" s="530">
        <f t="shared" si="1226"/>
        <v>0</v>
      </c>
      <c r="AW799" s="842">
        <f t="shared" si="1227"/>
        <v>0</v>
      </c>
      <c r="AX799" s="115">
        <f t="shared" si="1228"/>
        <v>0</v>
      </c>
      <c r="AY799" s="5">
        <f t="shared" si="1229"/>
        <v>0</v>
      </c>
      <c r="AZ799" s="7">
        <f t="shared" si="1253"/>
        <v>0</v>
      </c>
      <c r="BA799" s="335" t="e">
        <f t="shared" si="1254"/>
        <v>#DIV/0!</v>
      </c>
      <c r="BB799" s="23">
        <f t="shared" si="1230"/>
        <v>0</v>
      </c>
      <c r="BC799" s="5">
        <f t="shared" si="1255"/>
        <v>0</v>
      </c>
      <c r="BD799" s="7">
        <f t="shared" si="1256"/>
        <v>0</v>
      </c>
      <c r="BE799" s="335" t="e">
        <f t="shared" si="1257"/>
        <v>#DIV/0!</v>
      </c>
      <c r="BF799" s="41"/>
      <c r="BG799" s="826" t="str">
        <f t="shared" si="1231"/>
        <v>45.24</v>
      </c>
      <c r="BH799" s="607" t="b">
        <f>COUNTIF('Codes SEC'!$B$2:$B$250,Ministres!BG799)&gt;0</f>
        <v>1</v>
      </c>
      <c r="BI799" s="41"/>
      <c r="BJ799" s="41"/>
      <c r="BK799" s="41"/>
      <c r="BL799" s="41"/>
      <c r="BM799" s="41"/>
      <c r="BN799" s="41"/>
    </row>
    <row r="800" spans="1:66" ht="12.75" customHeight="1" x14ac:dyDescent="0.25">
      <c r="A800" s="225"/>
      <c r="B800" s="206"/>
      <c r="C800" s="253"/>
      <c r="D800" s="621"/>
      <c r="E800" s="275"/>
      <c r="F800" s="269"/>
      <c r="G800" s="695"/>
      <c r="H800" s="886"/>
      <c r="I800" s="403"/>
      <c r="J800" s="381"/>
      <c r="K800" s="514" t="s">
        <v>95</v>
      </c>
      <c r="L800" s="313">
        <f t="shared" ref="L800:V800" si="1263">L766+L768+L769+L775+L790+L780+L773+L774+L772+L776+L778+L779+L781+L788+L792+L786+L794+L789+L795+L799+L767+L770+L771+L782+L787+L791+L793+L796+L798+L783+L785+L777+L784+L797</f>
        <v>0</v>
      </c>
      <c r="M800" s="744">
        <f t="shared" si="1263"/>
        <v>0</v>
      </c>
      <c r="N800" s="930">
        <f t="shared" si="1263"/>
        <v>0</v>
      </c>
      <c r="O800" s="790">
        <f t="shared" si="1263"/>
        <v>0</v>
      </c>
      <c r="P800" s="790">
        <f t="shared" si="1263"/>
        <v>0</v>
      </c>
      <c r="Q800" s="787">
        <f t="shared" si="1263"/>
        <v>0</v>
      </c>
      <c r="R800" s="648">
        <f t="shared" si="1263"/>
        <v>0</v>
      </c>
      <c r="S800" s="648">
        <f t="shared" si="1263"/>
        <v>0</v>
      </c>
      <c r="T800" s="648">
        <f t="shared" si="1263"/>
        <v>0</v>
      </c>
      <c r="U800" s="648">
        <f t="shared" si="1263"/>
        <v>0</v>
      </c>
      <c r="V800" s="648">
        <f t="shared" si="1263"/>
        <v>0</v>
      </c>
      <c r="W800" s="790"/>
      <c r="X800" s="649">
        <f>X766+X768+X769+X775+X790+X780+X773+X774+X772+X776+X778+X779+X781+X788+X792+X786+X794+X789+X795+X799+X767+X770+X771+X782+X787+X791+X793+X796+X798+X783+X785+X777+X784+X797</f>
        <v>0</v>
      </c>
      <c r="Y800" s="649">
        <f>Y766+Y768+Y769+Y775+Y790+Y780+Y773+Y774+Y772+Y776+Y778+Y779+Y781+Y788+Y792+Y786+Y794+Y789+Y795+Y799+Y767+Y770+Y771+Y782+Y787+Y791+Y793+Y796+Y798+Y783+Y785+Y777+Y784+Y797</f>
        <v>0</v>
      </c>
      <c r="Z800" s="648">
        <f>Z766+Z768+Z769+Z775+Z790+Z780+Z773+Z774+Z772+Z776+Z778+Z779+Z781+Z788+Z792+Z786+Z794+Z789+Z795+Z799+Z767+Z770+Z771+Z782+Z787+Z791+Z793+Z796+Z798+Z783+Z785+Z777+Z784+Z797</f>
        <v>0</v>
      </c>
      <c r="AA800" s="648">
        <f>AA766+AA768+AA769+AA775+AA790+AA780+AA773+AA774+AA772+AA776+AA778+AA779+AA781+AA788+AA792+AA786+AA794+AA789+AA795+AA799+AA767+AA770+AA771+AA782+AA787+AA791+AA793+AA796+AA798+AA783+AA785+AA777+AA784+AA797</f>
        <v>0</v>
      </c>
      <c r="AB800" s="790"/>
      <c r="AC800" s="649">
        <f t="shared" ref="AC800:AN800" si="1264">AC766+AC768+AC769+AC775+AC790+AC780+AC773+AC774+AC772+AC776+AC778+AC779+AC781+AC788+AC792+AC786+AC794+AC789+AC795+AC799+AC767+AC770+AC771+AC782+AC787+AC791+AC793+AC796+AC798+AC783+AC785+AC777+AC784+AC797</f>
        <v>0</v>
      </c>
      <c r="AD800" s="790">
        <f>AD766+AD768+AD769+AD775+AD790+AD780+AD773+AD774+AD772+AD776+AD778+AD779+AD781+AD788+AD792+AD786+AD794+AD789+AD795+AD799+AD767+AD770+AD771+AD782+AD787+AD791+AD793+AD796+AD798+AD783+AD785+AD777+AD784+AD797</f>
        <v>0</v>
      </c>
      <c r="AE800" s="843">
        <f>AE766+AE768+AE769+AE775+AE790+AE780+AE773+AE774+AE772+AE776+AE778+AE779+AE781+AE788+AE792+AE786+AE794+AE789+AE795+AE799+AE767+AE770+AE771+AE782+AE787+AE791+AE793+AE796+AE798+AE783+AE785+AE777+AE784+AE797</f>
        <v>0</v>
      </c>
      <c r="AF800" s="930">
        <f t="shared" si="1264"/>
        <v>0</v>
      </c>
      <c r="AG800" s="790">
        <f t="shared" si="1264"/>
        <v>0</v>
      </c>
      <c r="AH800" s="790">
        <f t="shared" si="1264"/>
        <v>0</v>
      </c>
      <c r="AI800" s="787">
        <f t="shared" si="1264"/>
        <v>0</v>
      </c>
      <c r="AJ800" s="648">
        <f t="shared" si="1264"/>
        <v>0</v>
      </c>
      <c r="AK800" s="648">
        <f t="shared" si="1264"/>
        <v>0</v>
      </c>
      <c r="AL800" s="648">
        <f t="shared" si="1264"/>
        <v>0</v>
      </c>
      <c r="AM800" s="648">
        <f t="shared" si="1264"/>
        <v>0</v>
      </c>
      <c r="AN800" s="648">
        <f t="shared" si="1264"/>
        <v>0</v>
      </c>
      <c r="AO800" s="790"/>
      <c r="AP800" s="649">
        <f>AP766+AP768+AP769+AP775+AP790+AP780+AP773+AP774+AP772+AP776+AP778+AP779+AP781+AP788+AP792+AP786+AP794+AP789+AP795+AP799+AP767+AP770+AP771+AP782+AP787+AP791+AP793+AP796+AP798+AP783+AP785+AP777+AP784+AP797</f>
        <v>0</v>
      </c>
      <c r="AQ800" s="649">
        <f>AQ766+AQ768+AQ769+AQ775+AQ790+AQ780+AQ773+AQ774+AQ772+AQ776+AQ778+AQ779+AQ781+AQ788+AQ792+AQ786+AQ794+AQ789+AQ795+AQ799+AQ767+AQ770+AQ771+AQ782+AQ787+AQ791+AQ793+AQ796+AQ798+AQ783+AQ785+AQ777+AQ784+AQ797</f>
        <v>0</v>
      </c>
      <c r="AR800" s="648">
        <f>AR766+AR768+AR769+AR775+AR790+AR780+AR773+AR774+AR772+AR776+AR778+AR779+AR781+AR788+AR792+AR786+AR794+AR789+AR795+AR799+AR767+AR770+AR771+AR782+AR787+AR791+AR793+AR796+AR798+AR783+AR785+AR777+AR784+AR797</f>
        <v>0</v>
      </c>
      <c r="AS800" s="648">
        <f>AS766+AS768+AS769+AS775+AS790+AS780+AS773+AS774+AS772+AS776+AS778+AS779+AS781+AS788+AS792+AS786+AS794+AS789+AS795+AS799+AS767+AS770+AS771+AS782+AS787+AS791+AS793+AS796+AS798+AS783+AS785+AS777+AS784+AS797</f>
        <v>0</v>
      </c>
      <c r="AT800" s="790"/>
      <c r="AU800" s="649">
        <f t="shared" ref="AU800:BE800" si="1265">AU766+AU768+AU769+AU775+AU790+AU780+AU773+AU774+AU772+AU776+AU778+AU779+AU781+AU788+AU792+AU786+AU794+AU789+AU795+AU799+AU767+AU770+AU771+AU782+AU787+AU791+AU793+AU796+AU798+AU783+AU785+AU777+AU784+AU797</f>
        <v>0</v>
      </c>
      <c r="AV800" s="790">
        <f t="shared" si="1265"/>
        <v>0</v>
      </c>
      <c r="AW800" s="843">
        <f t="shared" si="1265"/>
        <v>0</v>
      </c>
      <c r="AX800" s="336">
        <f t="shared" si="1265"/>
        <v>0</v>
      </c>
      <c r="AY800" s="337">
        <f t="shared" si="1265"/>
        <v>0</v>
      </c>
      <c r="AZ800" s="338">
        <f t="shared" si="1265"/>
        <v>0</v>
      </c>
      <c r="BA800" s="339" t="e">
        <f t="shared" si="1265"/>
        <v>#DIV/0!</v>
      </c>
      <c r="BB800" s="322">
        <f t="shared" si="1265"/>
        <v>0</v>
      </c>
      <c r="BC800" s="337">
        <f t="shared" si="1265"/>
        <v>0</v>
      </c>
      <c r="BD800" s="338">
        <f t="shared" si="1265"/>
        <v>0</v>
      </c>
      <c r="BE800" s="339" t="e">
        <f t="shared" si="1265"/>
        <v>#DIV/0!</v>
      </c>
      <c r="BG800" s="826"/>
      <c r="BH800" s="607"/>
    </row>
    <row r="801" spans="1:66" ht="12.75" customHeight="1" x14ac:dyDescent="0.25">
      <c r="A801" s="222"/>
      <c r="C801" s="116"/>
      <c r="D801" s="620"/>
      <c r="F801" s="117"/>
      <c r="G801" s="694"/>
      <c r="H801" s="878"/>
      <c r="I801" s="397"/>
      <c r="J801" s="380"/>
      <c r="K801" s="409"/>
      <c r="L801" s="731"/>
      <c r="M801" s="732"/>
      <c r="N801" s="931"/>
      <c r="O801" s="923"/>
      <c r="P801" s="923"/>
      <c r="Q801" s="641"/>
      <c r="R801" s="537"/>
      <c r="S801" s="537"/>
      <c r="T801" s="537"/>
      <c r="U801" s="537"/>
      <c r="V801" s="537"/>
      <c r="W801" s="531"/>
      <c r="X801" s="141"/>
      <c r="Y801" s="141"/>
      <c r="Z801" s="552"/>
      <c r="AA801" s="552"/>
      <c r="AB801" s="531"/>
      <c r="AC801" s="593"/>
      <c r="AD801" s="923"/>
      <c r="AE801" s="846"/>
      <c r="AF801" s="931"/>
      <c r="AG801" s="923"/>
      <c r="AH801" s="923"/>
      <c r="AI801" s="641"/>
      <c r="AJ801" s="537"/>
      <c r="AK801" s="537"/>
      <c r="AL801" s="537"/>
      <c r="AM801" s="537"/>
      <c r="AN801" s="537"/>
      <c r="AO801" s="531"/>
      <c r="AP801" s="141"/>
      <c r="AQ801" s="141"/>
      <c r="AR801" s="552"/>
      <c r="AS801" s="552"/>
      <c r="AT801" s="531"/>
      <c r="AU801" s="593"/>
      <c r="AV801" s="923"/>
      <c r="AW801" s="846"/>
      <c r="AX801" s="115"/>
      <c r="AY801" s="5"/>
      <c r="AZ801" s="5"/>
      <c r="BA801" s="335"/>
      <c r="BC801" s="5"/>
      <c r="BD801" s="5"/>
      <c r="BE801" s="335"/>
      <c r="BG801" s="826"/>
      <c r="BH801" s="607"/>
    </row>
    <row r="802" spans="1:66" ht="12.75" customHeight="1" x14ac:dyDescent="0.25">
      <c r="A802" s="222"/>
      <c r="C802" s="116"/>
      <c r="D802" s="620"/>
      <c r="F802" s="117"/>
      <c r="G802" s="694"/>
      <c r="H802" s="878"/>
      <c r="I802" s="397"/>
      <c r="J802" s="380"/>
      <c r="K802" s="410" t="s">
        <v>58</v>
      </c>
      <c r="L802" s="731"/>
      <c r="M802" s="732"/>
      <c r="N802" s="931"/>
      <c r="O802" s="923"/>
      <c r="P802" s="923"/>
      <c r="Q802" s="641"/>
      <c r="R802" s="537"/>
      <c r="S802" s="537"/>
      <c r="T802" s="537"/>
      <c r="U802" s="537"/>
      <c r="V802" s="537"/>
      <c r="W802" s="531"/>
      <c r="X802" s="141"/>
      <c r="Y802" s="141"/>
      <c r="Z802" s="552"/>
      <c r="AA802" s="552"/>
      <c r="AB802" s="531"/>
      <c r="AC802" s="593"/>
      <c r="AD802" s="923"/>
      <c r="AE802" s="846"/>
      <c r="AF802" s="931"/>
      <c r="AG802" s="923"/>
      <c r="AH802" s="923"/>
      <c r="AI802" s="641"/>
      <c r="AJ802" s="537"/>
      <c r="AK802" s="537"/>
      <c r="AL802" s="537"/>
      <c r="AM802" s="537"/>
      <c r="AN802" s="537"/>
      <c r="AO802" s="531"/>
      <c r="AP802" s="141"/>
      <c r="AQ802" s="141"/>
      <c r="AR802" s="552"/>
      <c r="AS802" s="552"/>
      <c r="AT802" s="531"/>
      <c r="AU802" s="593"/>
      <c r="AV802" s="923"/>
      <c r="AW802" s="846"/>
      <c r="AX802" s="115"/>
      <c r="AY802" s="5"/>
      <c r="AZ802" s="5"/>
      <c r="BA802" s="335"/>
      <c r="BC802" s="5"/>
      <c r="BD802" s="5"/>
      <c r="BE802" s="335"/>
      <c r="BG802" s="826"/>
      <c r="BH802" s="607"/>
    </row>
    <row r="803" spans="1:66" ht="12.75" customHeight="1" x14ac:dyDescent="0.25">
      <c r="A803" s="222"/>
      <c r="C803" s="116"/>
      <c r="D803" s="620"/>
      <c r="F803" s="117"/>
      <c r="G803" s="694"/>
      <c r="H803" s="878"/>
      <c r="I803" s="397"/>
      <c r="J803" s="380"/>
      <c r="K803" s="408"/>
      <c r="L803" s="731"/>
      <c r="M803" s="732"/>
      <c r="N803" s="931"/>
      <c r="O803" s="923"/>
      <c r="P803" s="923"/>
      <c r="Q803" s="641"/>
      <c r="R803" s="537"/>
      <c r="S803" s="537"/>
      <c r="T803" s="537"/>
      <c r="U803" s="537"/>
      <c r="V803" s="537"/>
      <c r="W803" s="531"/>
      <c r="X803" s="141"/>
      <c r="Y803" s="141"/>
      <c r="Z803" s="552"/>
      <c r="AA803" s="552"/>
      <c r="AB803" s="531"/>
      <c r="AC803" s="593"/>
      <c r="AD803" s="923"/>
      <c r="AE803" s="846"/>
      <c r="AF803" s="931"/>
      <c r="AG803" s="923"/>
      <c r="AH803" s="923"/>
      <c r="AI803" s="641"/>
      <c r="AJ803" s="537"/>
      <c r="AK803" s="537"/>
      <c r="AL803" s="537"/>
      <c r="AM803" s="537"/>
      <c r="AN803" s="537"/>
      <c r="AO803" s="531"/>
      <c r="AP803" s="141"/>
      <c r="AQ803" s="141"/>
      <c r="AR803" s="552"/>
      <c r="AS803" s="552"/>
      <c r="AT803" s="531"/>
      <c r="AU803" s="593"/>
      <c r="AV803" s="923"/>
      <c r="AW803" s="846"/>
      <c r="AX803" s="115"/>
      <c r="AY803" s="5"/>
      <c r="AZ803" s="5"/>
      <c r="BA803" s="335"/>
      <c r="BC803" s="5"/>
      <c r="BD803" s="5"/>
      <c r="BE803" s="335"/>
      <c r="BG803" s="826"/>
      <c r="BH803" s="607"/>
    </row>
    <row r="804" spans="1:66" ht="35.1" customHeight="1" x14ac:dyDescent="0.25">
      <c r="A804" s="222" t="s">
        <v>39</v>
      </c>
      <c r="B804" s="583" t="s">
        <v>5018</v>
      </c>
      <c r="C804" s="120" t="s">
        <v>149</v>
      </c>
      <c r="D804" s="622">
        <v>1000</v>
      </c>
      <c r="E804" s="584"/>
      <c r="F804" s="120">
        <v>20</v>
      </c>
      <c r="G804" s="699">
        <v>1</v>
      </c>
      <c r="H804" s="891" t="str">
        <f t="shared" si="1252"/>
        <v>122</v>
      </c>
      <c r="I804" s="605">
        <v>85111000</v>
      </c>
      <c r="J804" s="689" t="s">
        <v>5185</v>
      </c>
      <c r="K804" s="424" t="s">
        <v>5186</v>
      </c>
      <c r="L804" s="733">
        <v>0</v>
      </c>
      <c r="M804" s="734">
        <v>0</v>
      </c>
      <c r="N804" s="931"/>
      <c r="O804" s="530">
        <f t="shared" ref="O804:O835" si="1266">IF(N804&gt;L804,"0 ",N804-L804)</f>
        <v>0</v>
      </c>
      <c r="P804" s="530">
        <f t="shared" ref="P804:P835" si="1267">IF(N804&lt;L804,"0 ",N804-L804)</f>
        <v>0</v>
      </c>
      <c r="Q804" s="646"/>
      <c r="R804" s="536"/>
      <c r="S804" s="536"/>
      <c r="T804" s="536"/>
      <c r="U804" s="536"/>
      <c r="V804" s="536"/>
      <c r="W804" s="683" t="str">
        <f>IF(SUM(Q804:V804)=X804,"OK",SUM(Q804:V804)-X804)</f>
        <v>OK</v>
      </c>
      <c r="X804" s="141"/>
      <c r="Y804" s="141"/>
      <c r="Z804" s="552"/>
      <c r="AA804" s="552"/>
      <c r="AB804" s="683" t="str">
        <f>IF(SUM(Z804:AA804)=AC804,"OK",SUM(Z804:AA804)-AC804)</f>
        <v>OK</v>
      </c>
      <c r="AC804" s="593"/>
      <c r="AD804" s="530">
        <f t="shared" ref="AD804:AD835" si="1268">X804+Y804+AC804</f>
        <v>0</v>
      </c>
      <c r="AE804" s="842">
        <f t="shared" ref="AE804:AE835" si="1269">N804+AD804</f>
        <v>0</v>
      </c>
      <c r="AF804" s="931"/>
      <c r="AG804" s="530">
        <f t="shared" ref="AG804:AG835" si="1270">IF(AF804&gt;M804,"0 ",AF804-M804)</f>
        <v>0</v>
      </c>
      <c r="AH804" s="530">
        <f t="shared" ref="AH804:AH835" si="1271">IF(AF804&lt;M804,"0 ",AF804-M804)</f>
        <v>0</v>
      </c>
      <c r="AI804" s="641"/>
      <c r="AJ804" s="537"/>
      <c r="AK804" s="537"/>
      <c r="AL804" s="537"/>
      <c r="AM804" s="537"/>
      <c r="AN804" s="537"/>
      <c r="AO804" s="683" t="str">
        <f>IF(SUM(AI804:AN804)=AP804,"OK",SUM(AI804:AN804)-AP804)</f>
        <v>OK</v>
      </c>
      <c r="AP804" s="141"/>
      <c r="AQ804" s="141"/>
      <c r="AR804" s="552"/>
      <c r="AS804" s="552"/>
      <c r="AT804" s="683" t="str">
        <f>IF(SUM(AR804:AS804)=AU804,"OK",SUM(AR804:AS804)-AU804)</f>
        <v>OK</v>
      </c>
      <c r="AU804" s="593"/>
      <c r="AV804" s="530">
        <f t="shared" ref="AV804:AV835" si="1272">AP804+AQ804+AU804</f>
        <v>0</v>
      </c>
      <c r="AW804" s="842">
        <f t="shared" ref="AW804:AW835" si="1273">AF804+AV804</f>
        <v>0</v>
      </c>
      <c r="AX804" s="115">
        <f t="shared" ref="AX804:AX835" si="1274">L804</f>
        <v>0</v>
      </c>
      <c r="AY804" s="5">
        <f t="shared" ref="AY804:AY835" si="1275">AE804</f>
        <v>0</v>
      </c>
      <c r="AZ804" s="7">
        <f>AY804-AX804</f>
        <v>0</v>
      </c>
      <c r="BA804" s="335" t="e">
        <f>AZ804/AX804</f>
        <v>#DIV/0!</v>
      </c>
      <c r="BB804" s="23">
        <f t="shared" ref="BB804:BB835" si="1276">M804</f>
        <v>0</v>
      </c>
      <c r="BC804" s="5">
        <f>AW804</f>
        <v>0</v>
      </c>
      <c r="BD804" s="7">
        <f>BC804-BB804</f>
        <v>0</v>
      </c>
      <c r="BE804" s="335" t="e">
        <f>BD804/BB804</f>
        <v>#DIV/0!</v>
      </c>
      <c r="BG804" s="826" t="str">
        <f t="shared" ref="BG804:BG835" si="1277">RIGHT(LEFT(I804,3),2)&amp;"."&amp;RIGHT(LEFT(I804,5),2)</f>
        <v>51.11</v>
      </c>
      <c r="BH804" s="607" t="b">
        <f>COUNTIF('Codes SEC'!$B$2:$B$250,Ministres!BG804)&gt;0</f>
        <v>1</v>
      </c>
    </row>
    <row r="805" spans="1:66" s="4" customFormat="1" ht="35.1" customHeight="1" x14ac:dyDescent="0.25">
      <c r="A805" s="222" t="s">
        <v>39</v>
      </c>
      <c r="B805" s="112">
        <v>10</v>
      </c>
      <c r="C805" s="116" t="s">
        <v>149</v>
      </c>
      <c r="D805" s="620">
        <v>1000</v>
      </c>
      <c r="E805" s="32"/>
      <c r="F805" s="117">
        <v>20</v>
      </c>
      <c r="G805" s="694">
        <v>1</v>
      </c>
      <c r="H805" s="878" t="str">
        <f t="shared" si="1252"/>
        <v>122</v>
      </c>
      <c r="I805" s="397">
        <v>85112000</v>
      </c>
      <c r="J805" s="380" t="s">
        <v>4499</v>
      </c>
      <c r="K805" s="494" t="s">
        <v>4500</v>
      </c>
      <c r="L805" s="726">
        <v>0</v>
      </c>
      <c r="M805" s="727">
        <v>0</v>
      </c>
      <c r="N805" s="931"/>
      <c r="O805" s="530">
        <f t="shared" si="1266"/>
        <v>0</v>
      </c>
      <c r="P805" s="530">
        <f t="shared" si="1267"/>
        <v>0</v>
      </c>
      <c r="Q805" s="646"/>
      <c r="R805" s="536"/>
      <c r="S805" s="536"/>
      <c r="T805" s="536"/>
      <c r="U805" s="536"/>
      <c r="V805" s="536"/>
      <c r="W805" s="683" t="str">
        <f t="shared" ref="W805:W835" si="1278">IF(SUM(Q805:V805)=X805,"OK",SUM(Q805:V805)-X805)</f>
        <v>OK</v>
      </c>
      <c r="X805" s="141"/>
      <c r="Y805" s="141"/>
      <c r="Z805" s="552"/>
      <c r="AA805" s="552"/>
      <c r="AB805" s="683" t="str">
        <f t="shared" ref="AB805:AB835" si="1279">IF(SUM(Z805:AA805)=AC805,"OK",SUM(Z805:AA805)-AC805)</f>
        <v>OK</v>
      </c>
      <c r="AC805" s="593"/>
      <c r="AD805" s="530">
        <f t="shared" si="1268"/>
        <v>0</v>
      </c>
      <c r="AE805" s="842">
        <f t="shared" si="1269"/>
        <v>0</v>
      </c>
      <c r="AF805" s="931"/>
      <c r="AG805" s="530">
        <f t="shared" si="1270"/>
        <v>0</v>
      </c>
      <c r="AH805" s="530">
        <f t="shared" si="1271"/>
        <v>0</v>
      </c>
      <c r="AI805" s="641"/>
      <c r="AJ805" s="537"/>
      <c r="AK805" s="537"/>
      <c r="AL805" s="537"/>
      <c r="AM805" s="537"/>
      <c r="AN805" s="537"/>
      <c r="AO805" s="683" t="str">
        <f t="shared" ref="AO805:AO835" si="1280">IF(SUM(AI805:AN805)=AP805,"OK",SUM(AI805:AN805)-AP805)</f>
        <v>OK</v>
      </c>
      <c r="AP805" s="141"/>
      <c r="AQ805" s="141"/>
      <c r="AR805" s="552"/>
      <c r="AS805" s="552"/>
      <c r="AT805" s="683" t="str">
        <f t="shared" ref="AT805:AT835" si="1281">IF(SUM(AR805:AS805)=AU805,"OK",SUM(AR805:AS805)-AU805)</f>
        <v>OK</v>
      </c>
      <c r="AU805" s="593"/>
      <c r="AV805" s="530">
        <f t="shared" si="1272"/>
        <v>0</v>
      </c>
      <c r="AW805" s="842">
        <f t="shared" si="1273"/>
        <v>0</v>
      </c>
      <c r="AX805" s="115">
        <f t="shared" si="1274"/>
        <v>0</v>
      </c>
      <c r="AY805" s="5">
        <f t="shared" si="1275"/>
        <v>0</v>
      </c>
      <c r="AZ805" s="7">
        <f t="shared" ref="AZ805:AZ823" si="1282">AY805-AX805</f>
        <v>0</v>
      </c>
      <c r="BA805" s="335" t="e">
        <f t="shared" ref="BA805:BA818" si="1283">AZ805/AX805</f>
        <v>#DIV/0!</v>
      </c>
      <c r="BB805" s="23">
        <f t="shared" si="1276"/>
        <v>0</v>
      </c>
      <c r="BC805" s="5">
        <f t="shared" ref="BC805:BC818" si="1284">AW805</f>
        <v>0</v>
      </c>
      <c r="BD805" s="7">
        <f t="shared" ref="BD805:BD823" si="1285">BC805-BB805</f>
        <v>0</v>
      </c>
      <c r="BE805" s="335" t="e">
        <f t="shared" ref="BE805:BE818" si="1286">BD805/BB805</f>
        <v>#DIV/0!</v>
      </c>
      <c r="BF805" s="41"/>
      <c r="BG805" s="826" t="str">
        <f t="shared" si="1277"/>
        <v>51.12</v>
      </c>
      <c r="BH805" s="607" t="b">
        <f>COUNTIF('Codes SEC'!$B$2:$B$250,Ministres!BG805)&gt;0</f>
        <v>1</v>
      </c>
      <c r="BI805" s="41"/>
      <c r="BJ805" s="41"/>
      <c r="BK805" s="41"/>
      <c r="BL805" s="41"/>
      <c r="BM805" s="41"/>
      <c r="BN805" s="41"/>
    </row>
    <row r="806" spans="1:66" s="4" customFormat="1" ht="35.1" customHeight="1" x14ac:dyDescent="0.25">
      <c r="A806" s="222" t="s">
        <v>39</v>
      </c>
      <c r="B806" s="583">
        <v>10</v>
      </c>
      <c r="C806" s="120" t="s">
        <v>149</v>
      </c>
      <c r="D806" s="620">
        <v>1000</v>
      </c>
      <c r="E806" s="32"/>
      <c r="F806" s="117">
        <v>19</v>
      </c>
      <c r="G806" s="694">
        <v>1</v>
      </c>
      <c r="H806" s="878" t="str">
        <f t="shared" si="1252"/>
        <v>122</v>
      </c>
      <c r="I806" s="397">
        <v>85112000</v>
      </c>
      <c r="J806" s="380" t="s">
        <v>4517</v>
      </c>
      <c r="K806" s="494" t="s">
        <v>4518</v>
      </c>
      <c r="L806" s="726">
        <v>0</v>
      </c>
      <c r="M806" s="727">
        <v>0</v>
      </c>
      <c r="N806" s="931"/>
      <c r="O806" s="530">
        <f t="shared" si="1266"/>
        <v>0</v>
      </c>
      <c r="P806" s="530">
        <f t="shared" si="1267"/>
        <v>0</v>
      </c>
      <c r="Q806" s="646"/>
      <c r="R806" s="536"/>
      <c r="S806" s="536"/>
      <c r="T806" s="536"/>
      <c r="U806" s="536"/>
      <c r="V806" s="536"/>
      <c r="W806" s="683" t="str">
        <f t="shared" si="1278"/>
        <v>OK</v>
      </c>
      <c r="X806" s="141"/>
      <c r="Y806" s="141"/>
      <c r="Z806" s="552"/>
      <c r="AA806" s="552"/>
      <c r="AB806" s="683" t="str">
        <f t="shared" si="1279"/>
        <v>OK</v>
      </c>
      <c r="AC806" s="593"/>
      <c r="AD806" s="530">
        <f t="shared" si="1268"/>
        <v>0</v>
      </c>
      <c r="AE806" s="842">
        <f t="shared" si="1269"/>
        <v>0</v>
      </c>
      <c r="AF806" s="931"/>
      <c r="AG806" s="530">
        <f t="shared" si="1270"/>
        <v>0</v>
      </c>
      <c r="AH806" s="530">
        <f t="shared" si="1271"/>
        <v>0</v>
      </c>
      <c r="AI806" s="641"/>
      <c r="AJ806" s="537"/>
      <c r="AK806" s="537"/>
      <c r="AL806" s="537"/>
      <c r="AM806" s="537"/>
      <c r="AN806" s="537"/>
      <c r="AO806" s="683" t="str">
        <f t="shared" si="1280"/>
        <v>OK</v>
      </c>
      <c r="AP806" s="141"/>
      <c r="AQ806" s="141"/>
      <c r="AR806" s="552"/>
      <c r="AS806" s="552"/>
      <c r="AT806" s="683" t="str">
        <f t="shared" si="1281"/>
        <v>OK</v>
      </c>
      <c r="AU806" s="593"/>
      <c r="AV806" s="530">
        <f t="shared" si="1272"/>
        <v>0</v>
      </c>
      <c r="AW806" s="842">
        <f t="shared" si="1273"/>
        <v>0</v>
      </c>
      <c r="AX806" s="115">
        <f t="shared" si="1274"/>
        <v>0</v>
      </c>
      <c r="AY806" s="5">
        <f t="shared" si="1275"/>
        <v>0</v>
      </c>
      <c r="AZ806" s="7">
        <f t="shared" si="1282"/>
        <v>0</v>
      </c>
      <c r="BA806" s="335" t="e">
        <f t="shared" si="1283"/>
        <v>#DIV/0!</v>
      </c>
      <c r="BB806" s="23">
        <f t="shared" si="1276"/>
        <v>0</v>
      </c>
      <c r="BC806" s="5">
        <f t="shared" si="1284"/>
        <v>0</v>
      </c>
      <c r="BD806" s="7">
        <f t="shared" si="1285"/>
        <v>0</v>
      </c>
      <c r="BE806" s="335" t="e">
        <f t="shared" si="1286"/>
        <v>#DIV/0!</v>
      </c>
      <c r="BF806" s="41"/>
      <c r="BG806" s="826" t="str">
        <f t="shared" si="1277"/>
        <v>51.12</v>
      </c>
      <c r="BH806" s="607" t="b">
        <f>COUNTIF('Codes SEC'!$B$2:$B$250,Ministres!BG806)&gt;0</f>
        <v>1</v>
      </c>
      <c r="BI806" s="41"/>
      <c r="BJ806" s="41"/>
      <c r="BK806" s="41"/>
      <c r="BL806" s="41"/>
      <c r="BM806" s="41"/>
      <c r="BN806" s="41"/>
    </row>
    <row r="807" spans="1:66" ht="35.1" customHeight="1" x14ac:dyDescent="0.25">
      <c r="A807" s="222" t="s">
        <v>39</v>
      </c>
      <c r="B807" s="112">
        <v>10</v>
      </c>
      <c r="C807" s="116" t="s">
        <v>149</v>
      </c>
      <c r="D807" s="620">
        <v>1000</v>
      </c>
      <c r="E807" s="278"/>
      <c r="F807" s="116">
        <v>20</v>
      </c>
      <c r="G807" s="694">
        <v>1</v>
      </c>
      <c r="H807" s="878" t="str">
        <f t="shared" si="1252"/>
        <v>122</v>
      </c>
      <c r="I807" s="585">
        <v>85210000</v>
      </c>
      <c r="J807" s="380" t="s">
        <v>4038</v>
      </c>
      <c r="K807" s="510" t="s">
        <v>4039</v>
      </c>
      <c r="L807" s="735">
        <v>0</v>
      </c>
      <c r="M807" s="736">
        <v>0</v>
      </c>
      <c r="N807" s="931"/>
      <c r="O807" s="530">
        <f t="shared" si="1266"/>
        <v>0</v>
      </c>
      <c r="P807" s="530">
        <f t="shared" si="1267"/>
        <v>0</v>
      </c>
      <c r="Q807" s="646"/>
      <c r="R807" s="536"/>
      <c r="S807" s="536"/>
      <c r="T807" s="536"/>
      <c r="U807" s="536"/>
      <c r="V807" s="536"/>
      <c r="W807" s="683" t="str">
        <f>IF(SUM(Q807:V807)=X807,"OK",SUM(Q807:V807)-X807)</f>
        <v>OK</v>
      </c>
      <c r="X807" s="141"/>
      <c r="Y807" s="141"/>
      <c r="Z807" s="552"/>
      <c r="AA807" s="552"/>
      <c r="AB807" s="683" t="str">
        <f>IF(SUM(Z807:AA807)=AC807,"OK",SUM(Z807:AA807)-AC807)</f>
        <v>OK</v>
      </c>
      <c r="AC807" s="593"/>
      <c r="AD807" s="530">
        <f t="shared" si="1268"/>
        <v>0</v>
      </c>
      <c r="AE807" s="842">
        <f t="shared" si="1269"/>
        <v>0</v>
      </c>
      <c r="AF807" s="931"/>
      <c r="AG807" s="530">
        <f t="shared" si="1270"/>
        <v>0</v>
      </c>
      <c r="AH807" s="530">
        <f t="shared" si="1271"/>
        <v>0</v>
      </c>
      <c r="AI807" s="641"/>
      <c r="AJ807" s="537"/>
      <c r="AK807" s="537"/>
      <c r="AL807" s="537"/>
      <c r="AM807" s="537"/>
      <c r="AN807" s="537"/>
      <c r="AO807" s="683" t="str">
        <f>IF(SUM(AI807:AN807)=AP807,"OK",SUM(AI807:AN807)-AP807)</f>
        <v>OK</v>
      </c>
      <c r="AP807" s="141"/>
      <c r="AQ807" s="141"/>
      <c r="AR807" s="552"/>
      <c r="AS807" s="552"/>
      <c r="AT807" s="683" t="str">
        <f>IF(SUM(AR807:AS807)=AU807,"OK",SUM(AR807:AS807)-AU807)</f>
        <v>OK</v>
      </c>
      <c r="AU807" s="593"/>
      <c r="AV807" s="530">
        <f t="shared" si="1272"/>
        <v>0</v>
      </c>
      <c r="AW807" s="842">
        <f t="shared" si="1273"/>
        <v>0</v>
      </c>
      <c r="AX807" s="115">
        <f t="shared" si="1274"/>
        <v>0</v>
      </c>
      <c r="AY807" s="5">
        <f t="shared" si="1275"/>
        <v>0</v>
      </c>
      <c r="AZ807" s="7">
        <f>AY807-AX807</f>
        <v>0</v>
      </c>
      <c r="BA807" s="335" t="e">
        <f>AZ807/AX807</f>
        <v>#DIV/0!</v>
      </c>
      <c r="BB807" s="23">
        <f t="shared" si="1276"/>
        <v>0</v>
      </c>
      <c r="BC807" s="5">
        <f>AW807</f>
        <v>0</v>
      </c>
      <c r="BD807" s="7">
        <f>BC807-BB807</f>
        <v>0</v>
      </c>
      <c r="BE807" s="335" t="e">
        <f>BD807/BB807</f>
        <v>#DIV/0!</v>
      </c>
      <c r="BG807" s="826" t="str">
        <f t="shared" si="1277"/>
        <v>52.10</v>
      </c>
      <c r="BH807" s="607" t="b">
        <f>COUNTIF('Codes SEC'!$B$2:$B$250,Ministres!BG807)&gt;0</f>
        <v>1</v>
      </c>
    </row>
    <row r="808" spans="1:66" ht="35.1" customHeight="1" x14ac:dyDescent="0.25">
      <c r="A808" s="222" t="s">
        <v>39</v>
      </c>
      <c r="B808" s="583">
        <v>10</v>
      </c>
      <c r="C808" s="120" t="s">
        <v>149</v>
      </c>
      <c r="D808" s="620">
        <v>1000</v>
      </c>
      <c r="E808" s="584"/>
      <c r="F808" s="120">
        <v>20</v>
      </c>
      <c r="G808" s="697">
        <v>1</v>
      </c>
      <c r="H808" s="890" t="str">
        <f t="shared" si="1252"/>
        <v>122</v>
      </c>
      <c r="I808" s="585">
        <v>85210000</v>
      </c>
      <c r="J808" s="380" t="s">
        <v>4194</v>
      </c>
      <c r="K808" s="500" t="s">
        <v>4590</v>
      </c>
      <c r="L808" s="726">
        <v>0</v>
      </c>
      <c r="M808" s="727">
        <v>0</v>
      </c>
      <c r="N808" s="931"/>
      <c r="O808" s="530">
        <f t="shared" si="1266"/>
        <v>0</v>
      </c>
      <c r="P808" s="530">
        <f t="shared" si="1267"/>
        <v>0</v>
      </c>
      <c r="Q808" s="646"/>
      <c r="R808" s="536"/>
      <c r="S808" s="536"/>
      <c r="T808" s="536"/>
      <c r="U808" s="536"/>
      <c r="V808" s="536"/>
      <c r="W808" s="683" t="str">
        <f t="shared" si="1278"/>
        <v>OK</v>
      </c>
      <c r="X808" s="141"/>
      <c r="Y808" s="141"/>
      <c r="Z808" s="552"/>
      <c r="AA808" s="552"/>
      <c r="AB808" s="683" t="str">
        <f t="shared" si="1279"/>
        <v>OK</v>
      </c>
      <c r="AC808" s="593"/>
      <c r="AD808" s="530">
        <f t="shared" si="1268"/>
        <v>0</v>
      </c>
      <c r="AE808" s="842">
        <f t="shared" si="1269"/>
        <v>0</v>
      </c>
      <c r="AF808" s="931"/>
      <c r="AG808" s="530">
        <f t="shared" si="1270"/>
        <v>0</v>
      </c>
      <c r="AH808" s="530">
        <f t="shared" si="1271"/>
        <v>0</v>
      </c>
      <c r="AI808" s="641"/>
      <c r="AJ808" s="537"/>
      <c r="AK808" s="537"/>
      <c r="AL808" s="537"/>
      <c r="AM808" s="537"/>
      <c r="AN808" s="537"/>
      <c r="AO808" s="683" t="str">
        <f t="shared" si="1280"/>
        <v>OK</v>
      </c>
      <c r="AP808" s="141"/>
      <c r="AQ808" s="141"/>
      <c r="AR808" s="552"/>
      <c r="AS808" s="552"/>
      <c r="AT808" s="683" t="str">
        <f t="shared" si="1281"/>
        <v>OK</v>
      </c>
      <c r="AU808" s="593"/>
      <c r="AV808" s="530">
        <f t="shared" si="1272"/>
        <v>0</v>
      </c>
      <c r="AW808" s="842">
        <f t="shared" si="1273"/>
        <v>0</v>
      </c>
      <c r="AX808" s="115">
        <f t="shared" si="1274"/>
        <v>0</v>
      </c>
      <c r="AY808" s="5">
        <f t="shared" si="1275"/>
        <v>0</v>
      </c>
      <c r="AZ808" s="7">
        <f t="shared" si="1282"/>
        <v>0</v>
      </c>
      <c r="BA808" s="335" t="e">
        <f t="shared" si="1283"/>
        <v>#DIV/0!</v>
      </c>
      <c r="BB808" s="23">
        <f t="shared" si="1276"/>
        <v>0</v>
      </c>
      <c r="BC808" s="5">
        <f t="shared" si="1284"/>
        <v>0</v>
      </c>
      <c r="BD808" s="7">
        <f t="shared" si="1285"/>
        <v>0</v>
      </c>
      <c r="BE808" s="335" t="e">
        <f t="shared" si="1286"/>
        <v>#DIV/0!</v>
      </c>
      <c r="BG808" s="826" t="str">
        <f t="shared" si="1277"/>
        <v>52.10</v>
      </c>
      <c r="BH808" s="607" t="b">
        <f>COUNTIF('Codes SEC'!$B$2:$B$250,Ministres!BG808)&gt;0</f>
        <v>1</v>
      </c>
    </row>
    <row r="809" spans="1:66" ht="35.1" customHeight="1" x14ac:dyDescent="0.25">
      <c r="A809" s="222" t="s">
        <v>39</v>
      </c>
      <c r="B809" s="583">
        <v>10</v>
      </c>
      <c r="C809" s="120" t="s">
        <v>149</v>
      </c>
      <c r="D809" s="620">
        <v>1000</v>
      </c>
      <c r="E809" s="584"/>
      <c r="F809" s="120">
        <v>19</v>
      </c>
      <c r="G809" s="697">
        <v>1</v>
      </c>
      <c r="H809" s="890" t="str">
        <f t="shared" si="1252"/>
        <v>122</v>
      </c>
      <c r="I809" s="585">
        <v>85210000</v>
      </c>
      <c r="J809" s="380" t="s">
        <v>4192</v>
      </c>
      <c r="K809" s="500" t="s">
        <v>4193</v>
      </c>
      <c r="L809" s="726">
        <v>0</v>
      </c>
      <c r="M809" s="727">
        <v>0</v>
      </c>
      <c r="N809" s="931"/>
      <c r="O809" s="530">
        <f t="shared" si="1266"/>
        <v>0</v>
      </c>
      <c r="P809" s="530">
        <f t="shared" si="1267"/>
        <v>0</v>
      </c>
      <c r="Q809" s="646"/>
      <c r="R809" s="536"/>
      <c r="S809" s="536"/>
      <c r="T809" s="536"/>
      <c r="U809" s="536"/>
      <c r="V809" s="536"/>
      <c r="W809" s="683" t="str">
        <f t="shared" ref="W809:W817" si="1287">IF(SUM(Q809:V809)=X809,"OK",SUM(Q809:V809)-X809)</f>
        <v>OK</v>
      </c>
      <c r="X809" s="141"/>
      <c r="Y809" s="141"/>
      <c r="Z809" s="552"/>
      <c r="AA809" s="552"/>
      <c r="AB809" s="683" t="str">
        <f t="shared" ref="AB809:AB817" si="1288">IF(SUM(Z809:AA809)=AC809,"OK",SUM(Z809:AA809)-AC809)</f>
        <v>OK</v>
      </c>
      <c r="AC809" s="593"/>
      <c r="AD809" s="530">
        <f t="shared" si="1268"/>
        <v>0</v>
      </c>
      <c r="AE809" s="842">
        <f t="shared" si="1269"/>
        <v>0</v>
      </c>
      <c r="AF809" s="931"/>
      <c r="AG809" s="530">
        <f t="shared" si="1270"/>
        <v>0</v>
      </c>
      <c r="AH809" s="530">
        <f t="shared" si="1271"/>
        <v>0</v>
      </c>
      <c r="AI809" s="641"/>
      <c r="AJ809" s="537"/>
      <c r="AK809" s="537"/>
      <c r="AL809" s="537"/>
      <c r="AM809" s="537"/>
      <c r="AN809" s="537"/>
      <c r="AO809" s="683" t="str">
        <f t="shared" ref="AO809:AO817" si="1289">IF(SUM(AI809:AN809)=AP809,"OK",SUM(AI809:AN809)-AP809)</f>
        <v>OK</v>
      </c>
      <c r="AP809" s="141"/>
      <c r="AQ809" s="141"/>
      <c r="AR809" s="552"/>
      <c r="AS809" s="552"/>
      <c r="AT809" s="683" t="str">
        <f t="shared" ref="AT809:AT817" si="1290">IF(SUM(AR809:AS809)=AU809,"OK",SUM(AR809:AS809)-AU809)</f>
        <v>OK</v>
      </c>
      <c r="AU809" s="593"/>
      <c r="AV809" s="530">
        <f t="shared" si="1272"/>
        <v>0</v>
      </c>
      <c r="AW809" s="842">
        <f t="shared" si="1273"/>
        <v>0</v>
      </c>
      <c r="AX809" s="115">
        <f t="shared" si="1274"/>
        <v>0</v>
      </c>
      <c r="AY809" s="5">
        <f t="shared" si="1275"/>
        <v>0</v>
      </c>
      <c r="AZ809" s="7">
        <f t="shared" ref="AZ809:AZ817" si="1291">AY809-AX809</f>
        <v>0</v>
      </c>
      <c r="BA809" s="335" t="e">
        <f>AZ809/AX809</f>
        <v>#DIV/0!</v>
      </c>
      <c r="BB809" s="23">
        <f t="shared" si="1276"/>
        <v>0</v>
      </c>
      <c r="BC809" s="5">
        <f>AW809</f>
        <v>0</v>
      </c>
      <c r="BD809" s="7">
        <f t="shared" ref="BD809:BD817" si="1292">BC809-BB809</f>
        <v>0</v>
      </c>
      <c r="BE809" s="335" t="e">
        <f>BD809/BB809</f>
        <v>#DIV/0!</v>
      </c>
      <c r="BG809" s="826" t="str">
        <f t="shared" si="1277"/>
        <v>52.10</v>
      </c>
      <c r="BH809" s="607" t="b">
        <f>COUNTIF('Codes SEC'!$B$2:$B$250,Ministres!BG809)&gt;0</f>
        <v>1</v>
      </c>
    </row>
    <row r="810" spans="1:66" ht="35.1" customHeight="1" x14ac:dyDescent="0.25">
      <c r="A810" s="222" t="s">
        <v>39</v>
      </c>
      <c r="B810" s="583" t="s">
        <v>5018</v>
      </c>
      <c r="C810" s="120" t="s">
        <v>149</v>
      </c>
      <c r="D810" s="622">
        <v>1000</v>
      </c>
      <c r="E810" s="584"/>
      <c r="F810" s="120">
        <v>20</v>
      </c>
      <c r="G810" s="699">
        <v>1</v>
      </c>
      <c r="H810" s="891" t="str">
        <f t="shared" si="1252"/>
        <v>122</v>
      </c>
      <c r="I810" s="605">
        <v>86311000</v>
      </c>
      <c r="J810" s="689" t="s">
        <v>5187</v>
      </c>
      <c r="K810" s="424" t="s">
        <v>5188</v>
      </c>
      <c r="L810" s="733">
        <v>0</v>
      </c>
      <c r="M810" s="734">
        <v>0</v>
      </c>
      <c r="N810" s="931"/>
      <c r="O810" s="530">
        <f t="shared" si="1266"/>
        <v>0</v>
      </c>
      <c r="P810" s="530">
        <f t="shared" si="1267"/>
        <v>0</v>
      </c>
      <c r="Q810" s="646"/>
      <c r="R810" s="536"/>
      <c r="S810" s="536"/>
      <c r="T810" s="536"/>
      <c r="U810" s="536"/>
      <c r="V810" s="536"/>
      <c r="W810" s="683" t="str">
        <f t="shared" si="1287"/>
        <v>OK</v>
      </c>
      <c r="X810" s="141"/>
      <c r="Y810" s="141"/>
      <c r="Z810" s="552"/>
      <c r="AA810" s="552"/>
      <c r="AB810" s="683" t="str">
        <f t="shared" si="1288"/>
        <v>OK</v>
      </c>
      <c r="AC810" s="593"/>
      <c r="AD810" s="530">
        <f t="shared" si="1268"/>
        <v>0</v>
      </c>
      <c r="AE810" s="842">
        <f t="shared" si="1269"/>
        <v>0</v>
      </c>
      <c r="AF810" s="931"/>
      <c r="AG810" s="530">
        <f t="shared" si="1270"/>
        <v>0</v>
      </c>
      <c r="AH810" s="530">
        <f t="shared" si="1271"/>
        <v>0</v>
      </c>
      <c r="AI810" s="641"/>
      <c r="AJ810" s="537"/>
      <c r="AK810" s="537"/>
      <c r="AL810" s="537"/>
      <c r="AM810" s="537"/>
      <c r="AN810" s="537"/>
      <c r="AO810" s="683" t="str">
        <f t="shared" si="1289"/>
        <v>OK</v>
      </c>
      <c r="AP810" s="141"/>
      <c r="AQ810" s="141"/>
      <c r="AR810" s="552"/>
      <c r="AS810" s="552"/>
      <c r="AT810" s="683" t="str">
        <f t="shared" si="1290"/>
        <v>OK</v>
      </c>
      <c r="AU810" s="593"/>
      <c r="AV810" s="530">
        <f t="shared" si="1272"/>
        <v>0</v>
      </c>
      <c r="AW810" s="842">
        <f t="shared" si="1273"/>
        <v>0</v>
      </c>
      <c r="AX810" s="115">
        <f t="shared" si="1274"/>
        <v>0</v>
      </c>
      <c r="AY810" s="5">
        <f t="shared" si="1275"/>
        <v>0</v>
      </c>
      <c r="AZ810" s="7">
        <f t="shared" si="1291"/>
        <v>0</v>
      </c>
      <c r="BA810" s="335" t="e">
        <f t="shared" ref="BA810:BA815" si="1293">AZ810/AX810</f>
        <v>#DIV/0!</v>
      </c>
      <c r="BB810" s="23">
        <f t="shared" si="1276"/>
        <v>0</v>
      </c>
      <c r="BC810" s="5">
        <f t="shared" ref="BC810:BC815" si="1294">AW810</f>
        <v>0</v>
      </c>
      <c r="BD810" s="7">
        <f t="shared" si="1292"/>
        <v>0</v>
      </c>
      <c r="BE810" s="335" t="e">
        <f t="shared" ref="BE810:BE815" si="1295">BD810/BB810</f>
        <v>#DIV/0!</v>
      </c>
      <c r="BG810" s="826" t="str">
        <f t="shared" si="1277"/>
        <v>63.11</v>
      </c>
      <c r="BH810" s="607" t="b">
        <f>COUNTIF('Codes SEC'!$B$2:$B$250,Ministres!BG810)&gt;0</f>
        <v>1</v>
      </c>
    </row>
    <row r="811" spans="1:66" ht="35.1" customHeight="1" x14ac:dyDescent="0.25">
      <c r="A811" s="222" t="s">
        <v>39</v>
      </c>
      <c r="B811" s="112" t="s">
        <v>5018</v>
      </c>
      <c r="C811" s="116" t="s">
        <v>196</v>
      </c>
      <c r="D811" s="620">
        <v>1000</v>
      </c>
      <c r="E811" s="278"/>
      <c r="F811" s="116">
        <v>19</v>
      </c>
      <c r="G811" s="700" t="s">
        <v>5613</v>
      </c>
      <c r="H811" s="888" t="str">
        <f t="shared" si="1252"/>
        <v>122</v>
      </c>
      <c r="I811" s="580">
        <v>86311000</v>
      </c>
      <c r="J811" s="689" t="s">
        <v>5877</v>
      </c>
      <c r="K811" s="411" t="s">
        <v>5878</v>
      </c>
      <c r="L811" s="733">
        <v>0</v>
      </c>
      <c r="M811" s="734">
        <v>0</v>
      </c>
      <c r="N811" s="931"/>
      <c r="O811" s="530">
        <f t="shared" si="1266"/>
        <v>0</v>
      </c>
      <c r="P811" s="530">
        <f t="shared" si="1267"/>
        <v>0</v>
      </c>
      <c r="Q811" s="646"/>
      <c r="R811" s="536"/>
      <c r="S811" s="536"/>
      <c r="T811" s="536"/>
      <c r="U811" s="536"/>
      <c r="V811" s="536"/>
      <c r="W811" s="683" t="str">
        <f t="shared" si="1287"/>
        <v>OK</v>
      </c>
      <c r="X811" s="141"/>
      <c r="Y811" s="141"/>
      <c r="Z811" s="552"/>
      <c r="AA811" s="552"/>
      <c r="AB811" s="683" t="str">
        <f t="shared" si="1288"/>
        <v>OK</v>
      </c>
      <c r="AC811" s="593"/>
      <c r="AD811" s="530">
        <f t="shared" si="1268"/>
        <v>0</v>
      </c>
      <c r="AE811" s="842">
        <f t="shared" si="1269"/>
        <v>0</v>
      </c>
      <c r="AF811" s="931"/>
      <c r="AG811" s="530">
        <f t="shared" si="1270"/>
        <v>0</v>
      </c>
      <c r="AH811" s="530">
        <f t="shared" si="1271"/>
        <v>0</v>
      </c>
      <c r="AI811" s="641"/>
      <c r="AJ811" s="537"/>
      <c r="AK811" s="537"/>
      <c r="AL811" s="537"/>
      <c r="AM811" s="537"/>
      <c r="AN811" s="537"/>
      <c r="AO811" s="683" t="str">
        <f t="shared" si="1289"/>
        <v>OK</v>
      </c>
      <c r="AP811" s="141"/>
      <c r="AQ811" s="141"/>
      <c r="AR811" s="552"/>
      <c r="AS811" s="552"/>
      <c r="AT811" s="683" t="str">
        <f t="shared" si="1290"/>
        <v>OK</v>
      </c>
      <c r="AU811" s="593"/>
      <c r="AV811" s="530">
        <f t="shared" si="1272"/>
        <v>0</v>
      </c>
      <c r="AW811" s="842">
        <f t="shared" si="1273"/>
        <v>0</v>
      </c>
      <c r="AX811" s="115">
        <f t="shared" si="1274"/>
        <v>0</v>
      </c>
      <c r="AY811" s="5">
        <f t="shared" si="1275"/>
        <v>0</v>
      </c>
      <c r="AZ811" s="7">
        <f t="shared" si="1291"/>
        <v>0</v>
      </c>
      <c r="BA811" s="335" t="e">
        <f>AZ811/AX811</f>
        <v>#DIV/0!</v>
      </c>
      <c r="BB811" s="23">
        <f t="shared" si="1276"/>
        <v>0</v>
      </c>
      <c r="BC811" s="5">
        <f>AW811</f>
        <v>0</v>
      </c>
      <c r="BD811" s="7">
        <f t="shared" si="1292"/>
        <v>0</v>
      </c>
      <c r="BE811" s="335" t="e">
        <f>BD811/BB811</f>
        <v>#DIV/0!</v>
      </c>
      <c r="BG811" s="826" t="str">
        <f t="shared" si="1277"/>
        <v>63.11</v>
      </c>
      <c r="BH811" s="607" t="b">
        <f>COUNTIF('Codes SEC'!$B$2:$B$250,Ministres!BG811)&gt;0</f>
        <v>1</v>
      </c>
    </row>
    <row r="812" spans="1:66" ht="35.1" customHeight="1" x14ac:dyDescent="0.25">
      <c r="A812" s="222" t="s">
        <v>39</v>
      </c>
      <c r="B812" s="112">
        <v>10</v>
      </c>
      <c r="C812" s="116" t="s">
        <v>149</v>
      </c>
      <c r="D812" s="620">
        <v>1000</v>
      </c>
      <c r="E812" s="278"/>
      <c r="F812" s="116">
        <v>19</v>
      </c>
      <c r="G812" s="694">
        <v>1</v>
      </c>
      <c r="H812" s="878" t="str">
        <f t="shared" si="1252"/>
        <v>122</v>
      </c>
      <c r="I812" s="585">
        <v>86321000</v>
      </c>
      <c r="J812" s="380" t="s">
        <v>4546</v>
      </c>
      <c r="K812" s="510" t="s">
        <v>4685</v>
      </c>
      <c r="L812" s="735">
        <v>0</v>
      </c>
      <c r="M812" s="736">
        <v>0</v>
      </c>
      <c r="N812" s="931"/>
      <c r="O812" s="530">
        <f t="shared" si="1266"/>
        <v>0</v>
      </c>
      <c r="P812" s="530">
        <f t="shared" si="1267"/>
        <v>0</v>
      </c>
      <c r="Q812" s="646"/>
      <c r="R812" s="536"/>
      <c r="S812" s="536"/>
      <c r="T812" s="536"/>
      <c r="U812" s="536"/>
      <c r="V812" s="536"/>
      <c r="W812" s="683" t="str">
        <f t="shared" si="1287"/>
        <v>OK</v>
      </c>
      <c r="X812" s="141"/>
      <c r="Y812" s="141"/>
      <c r="Z812" s="552"/>
      <c r="AA812" s="552"/>
      <c r="AB812" s="683" t="str">
        <f t="shared" si="1288"/>
        <v>OK</v>
      </c>
      <c r="AC812" s="593"/>
      <c r="AD812" s="530">
        <f t="shared" si="1268"/>
        <v>0</v>
      </c>
      <c r="AE812" s="842">
        <f t="shared" si="1269"/>
        <v>0</v>
      </c>
      <c r="AF812" s="931"/>
      <c r="AG812" s="530">
        <f t="shared" si="1270"/>
        <v>0</v>
      </c>
      <c r="AH812" s="530">
        <f t="shared" si="1271"/>
        <v>0</v>
      </c>
      <c r="AI812" s="641"/>
      <c r="AJ812" s="537"/>
      <c r="AK812" s="537"/>
      <c r="AL812" s="537"/>
      <c r="AM812" s="537"/>
      <c r="AN812" s="537"/>
      <c r="AO812" s="683" t="str">
        <f t="shared" si="1289"/>
        <v>OK</v>
      </c>
      <c r="AP812" s="141"/>
      <c r="AQ812" s="141"/>
      <c r="AR812" s="552"/>
      <c r="AS812" s="552"/>
      <c r="AT812" s="683" t="str">
        <f t="shared" si="1290"/>
        <v>OK</v>
      </c>
      <c r="AU812" s="593"/>
      <c r="AV812" s="530">
        <f t="shared" si="1272"/>
        <v>0</v>
      </c>
      <c r="AW812" s="842">
        <f t="shared" si="1273"/>
        <v>0</v>
      </c>
      <c r="AX812" s="115">
        <f t="shared" si="1274"/>
        <v>0</v>
      </c>
      <c r="AY812" s="5">
        <f t="shared" si="1275"/>
        <v>0</v>
      </c>
      <c r="AZ812" s="7">
        <f t="shared" si="1291"/>
        <v>0</v>
      </c>
      <c r="BA812" s="335" t="e">
        <f>AZ812/AX812</f>
        <v>#DIV/0!</v>
      </c>
      <c r="BB812" s="23">
        <f t="shared" si="1276"/>
        <v>0</v>
      </c>
      <c r="BC812" s="5">
        <f>AW812</f>
        <v>0</v>
      </c>
      <c r="BD812" s="7">
        <f t="shared" si="1292"/>
        <v>0</v>
      </c>
      <c r="BE812" s="335" t="e">
        <f>BD812/BB812</f>
        <v>#DIV/0!</v>
      </c>
      <c r="BG812" s="826" t="str">
        <f t="shared" si="1277"/>
        <v>63.21</v>
      </c>
      <c r="BH812" s="607" t="b">
        <f>COUNTIF('Codes SEC'!$B$2:$B$250,Ministres!BG812)&gt;0</f>
        <v>1</v>
      </c>
    </row>
    <row r="813" spans="1:66" s="203" customFormat="1" ht="35.1" customHeight="1" x14ac:dyDescent="0.25">
      <c r="A813" s="21" t="s">
        <v>39</v>
      </c>
      <c r="B813" s="112" t="s">
        <v>5018</v>
      </c>
      <c r="C813" s="120" t="s">
        <v>149</v>
      </c>
      <c r="D813" s="620">
        <v>1000</v>
      </c>
      <c r="E813" s="278"/>
      <c r="F813" s="116">
        <v>19</v>
      </c>
      <c r="G813" s="694">
        <v>3</v>
      </c>
      <c r="H813" s="878" t="str">
        <f t="shared" si="1252"/>
        <v>122</v>
      </c>
      <c r="I813" s="397">
        <v>86321000</v>
      </c>
      <c r="J813" s="380" t="s">
        <v>4947</v>
      </c>
      <c r="K813" s="408" t="s">
        <v>4948</v>
      </c>
      <c r="L813" s="733">
        <v>0</v>
      </c>
      <c r="M813" s="734">
        <v>0</v>
      </c>
      <c r="N813" s="931"/>
      <c r="O813" s="530">
        <f t="shared" si="1266"/>
        <v>0</v>
      </c>
      <c r="P813" s="530">
        <f t="shared" si="1267"/>
        <v>0</v>
      </c>
      <c r="Q813" s="646"/>
      <c r="R813" s="536"/>
      <c r="S813" s="536"/>
      <c r="T813" s="536"/>
      <c r="U813" s="536"/>
      <c r="V813" s="536"/>
      <c r="W813" s="683" t="str">
        <f t="shared" si="1287"/>
        <v>OK</v>
      </c>
      <c r="X813" s="141"/>
      <c r="Y813" s="141"/>
      <c r="Z813" s="552"/>
      <c r="AA813" s="552"/>
      <c r="AB813" s="683" t="str">
        <f t="shared" si="1288"/>
        <v>OK</v>
      </c>
      <c r="AC813" s="593"/>
      <c r="AD813" s="530">
        <f t="shared" si="1268"/>
        <v>0</v>
      </c>
      <c r="AE813" s="842">
        <f t="shared" si="1269"/>
        <v>0</v>
      </c>
      <c r="AF813" s="931"/>
      <c r="AG813" s="530">
        <f t="shared" si="1270"/>
        <v>0</v>
      </c>
      <c r="AH813" s="530">
        <f t="shared" si="1271"/>
        <v>0</v>
      </c>
      <c r="AI813" s="641"/>
      <c r="AJ813" s="537"/>
      <c r="AK813" s="537"/>
      <c r="AL813" s="537"/>
      <c r="AM813" s="537"/>
      <c r="AN813" s="537"/>
      <c r="AO813" s="683" t="str">
        <f t="shared" si="1289"/>
        <v>OK</v>
      </c>
      <c r="AP813" s="141"/>
      <c r="AQ813" s="141"/>
      <c r="AR813" s="552"/>
      <c r="AS813" s="552"/>
      <c r="AT813" s="683" t="str">
        <f t="shared" si="1290"/>
        <v>OK</v>
      </c>
      <c r="AU813" s="593"/>
      <c r="AV813" s="530">
        <f t="shared" si="1272"/>
        <v>0</v>
      </c>
      <c r="AW813" s="842">
        <f t="shared" si="1273"/>
        <v>0</v>
      </c>
      <c r="AX813" s="115">
        <f t="shared" si="1274"/>
        <v>0</v>
      </c>
      <c r="AY813" s="5">
        <f t="shared" si="1275"/>
        <v>0</v>
      </c>
      <c r="AZ813" s="7">
        <f t="shared" si="1291"/>
        <v>0</v>
      </c>
      <c r="BA813" s="335" t="e">
        <f>AZ813/AX813</f>
        <v>#DIV/0!</v>
      </c>
      <c r="BB813" s="23">
        <f t="shared" si="1276"/>
        <v>0</v>
      </c>
      <c r="BC813" s="5">
        <f>AW813</f>
        <v>0</v>
      </c>
      <c r="BD813" s="7">
        <f t="shared" si="1292"/>
        <v>0</v>
      </c>
      <c r="BE813" s="335" t="e">
        <f>BD813/BB813</f>
        <v>#DIV/0!</v>
      </c>
      <c r="BF813" s="667"/>
      <c r="BG813" s="826" t="str">
        <f t="shared" si="1277"/>
        <v>63.21</v>
      </c>
      <c r="BH813" s="668" t="b">
        <f>COUNTIF('Codes SEC'!$B$2:$B$250,Ministres!BG813)&gt;0</f>
        <v>1</v>
      </c>
      <c r="BI813" s="667"/>
      <c r="BJ813" s="667"/>
      <c r="BK813" s="667"/>
      <c r="BL813" s="667"/>
      <c r="BM813" s="667"/>
      <c r="BN813" s="667"/>
    </row>
    <row r="814" spans="1:66" ht="35.1" customHeight="1" x14ac:dyDescent="0.25">
      <c r="A814" s="222" t="s">
        <v>39</v>
      </c>
      <c r="B814" s="583" t="s">
        <v>5018</v>
      </c>
      <c r="C814" s="120" t="s">
        <v>149</v>
      </c>
      <c r="D814" s="622">
        <v>1000</v>
      </c>
      <c r="E814" s="584"/>
      <c r="F814" s="120">
        <v>20</v>
      </c>
      <c r="G814" s="699">
        <v>1</v>
      </c>
      <c r="H814" s="891" t="str">
        <f t="shared" si="1252"/>
        <v>122</v>
      </c>
      <c r="I814" s="605">
        <v>86321000</v>
      </c>
      <c r="J814" s="689" t="s">
        <v>5189</v>
      </c>
      <c r="K814" s="424" t="s">
        <v>5190</v>
      </c>
      <c r="L814" s="733">
        <v>0</v>
      </c>
      <c r="M814" s="734">
        <v>0</v>
      </c>
      <c r="N814" s="931"/>
      <c r="O814" s="530">
        <f t="shared" si="1266"/>
        <v>0</v>
      </c>
      <c r="P814" s="530">
        <f t="shared" si="1267"/>
        <v>0</v>
      </c>
      <c r="Q814" s="646"/>
      <c r="R814" s="536"/>
      <c r="S814" s="536"/>
      <c r="T814" s="536"/>
      <c r="U814" s="536"/>
      <c r="V814" s="536"/>
      <c r="W814" s="683" t="str">
        <f t="shared" si="1287"/>
        <v>OK</v>
      </c>
      <c r="X814" s="141"/>
      <c r="Y814" s="141"/>
      <c r="Z814" s="552"/>
      <c r="AA814" s="552"/>
      <c r="AB814" s="683" t="str">
        <f t="shared" si="1288"/>
        <v>OK</v>
      </c>
      <c r="AC814" s="593"/>
      <c r="AD814" s="530">
        <f t="shared" si="1268"/>
        <v>0</v>
      </c>
      <c r="AE814" s="842">
        <f t="shared" si="1269"/>
        <v>0</v>
      </c>
      <c r="AF814" s="931"/>
      <c r="AG814" s="530">
        <f t="shared" si="1270"/>
        <v>0</v>
      </c>
      <c r="AH814" s="530">
        <f t="shared" si="1271"/>
        <v>0</v>
      </c>
      <c r="AI814" s="641"/>
      <c r="AJ814" s="537"/>
      <c r="AK814" s="537"/>
      <c r="AL814" s="537"/>
      <c r="AM814" s="537"/>
      <c r="AN814" s="537"/>
      <c r="AO814" s="683" t="str">
        <f t="shared" si="1289"/>
        <v>OK</v>
      </c>
      <c r="AP814" s="141"/>
      <c r="AQ814" s="141"/>
      <c r="AR814" s="552"/>
      <c r="AS814" s="552"/>
      <c r="AT814" s="683" t="str">
        <f t="shared" si="1290"/>
        <v>OK</v>
      </c>
      <c r="AU814" s="593"/>
      <c r="AV814" s="530">
        <f t="shared" si="1272"/>
        <v>0</v>
      </c>
      <c r="AW814" s="842">
        <f t="shared" si="1273"/>
        <v>0</v>
      </c>
      <c r="AX814" s="115">
        <f t="shared" si="1274"/>
        <v>0</v>
      </c>
      <c r="AY814" s="5">
        <f t="shared" si="1275"/>
        <v>0</v>
      </c>
      <c r="AZ814" s="7">
        <f t="shared" si="1291"/>
        <v>0</v>
      </c>
      <c r="BA814" s="335" t="e">
        <f t="shared" si="1293"/>
        <v>#DIV/0!</v>
      </c>
      <c r="BB814" s="23">
        <f t="shared" si="1276"/>
        <v>0</v>
      </c>
      <c r="BC814" s="5">
        <f t="shared" si="1294"/>
        <v>0</v>
      </c>
      <c r="BD814" s="7">
        <f t="shared" si="1292"/>
        <v>0</v>
      </c>
      <c r="BE814" s="335" t="e">
        <f t="shared" si="1295"/>
        <v>#DIV/0!</v>
      </c>
      <c r="BG814" s="826" t="str">
        <f t="shared" si="1277"/>
        <v>63.21</v>
      </c>
      <c r="BH814" s="607" t="b">
        <f>COUNTIF('Codes SEC'!$B$2:$B$250,Ministres!BG814)&gt;0</f>
        <v>1</v>
      </c>
    </row>
    <row r="815" spans="1:66" ht="35.1" customHeight="1" x14ac:dyDescent="0.25">
      <c r="A815" s="222" t="s">
        <v>39</v>
      </c>
      <c r="B815" s="583" t="s">
        <v>5018</v>
      </c>
      <c r="C815" s="120" t="s">
        <v>149</v>
      </c>
      <c r="D815" s="622">
        <v>1000</v>
      </c>
      <c r="E815" s="584"/>
      <c r="F815" s="120">
        <v>19</v>
      </c>
      <c r="G815" s="699">
        <v>1</v>
      </c>
      <c r="H815" s="891" t="str">
        <f t="shared" si="1252"/>
        <v>122</v>
      </c>
      <c r="I815" s="605">
        <v>86321000</v>
      </c>
      <c r="J815" s="689" t="s">
        <v>5191</v>
      </c>
      <c r="K815" s="424" t="s">
        <v>5192</v>
      </c>
      <c r="L815" s="733">
        <v>0</v>
      </c>
      <c r="M815" s="734">
        <v>0</v>
      </c>
      <c r="N815" s="931"/>
      <c r="O815" s="530">
        <f t="shared" si="1266"/>
        <v>0</v>
      </c>
      <c r="P815" s="530">
        <f t="shared" si="1267"/>
        <v>0</v>
      </c>
      <c r="Q815" s="646"/>
      <c r="R815" s="536"/>
      <c r="S815" s="536"/>
      <c r="T815" s="536"/>
      <c r="U815" s="536"/>
      <c r="V815" s="536"/>
      <c r="W815" s="683" t="str">
        <f t="shared" si="1287"/>
        <v>OK</v>
      </c>
      <c r="X815" s="141"/>
      <c r="Y815" s="141"/>
      <c r="Z815" s="552"/>
      <c r="AA815" s="552"/>
      <c r="AB815" s="683" t="str">
        <f t="shared" si="1288"/>
        <v>OK</v>
      </c>
      <c r="AC815" s="593"/>
      <c r="AD815" s="530">
        <f t="shared" si="1268"/>
        <v>0</v>
      </c>
      <c r="AE815" s="842">
        <f t="shared" si="1269"/>
        <v>0</v>
      </c>
      <c r="AF815" s="931"/>
      <c r="AG815" s="530">
        <f t="shared" si="1270"/>
        <v>0</v>
      </c>
      <c r="AH815" s="530">
        <f t="shared" si="1271"/>
        <v>0</v>
      </c>
      <c r="AI815" s="641"/>
      <c r="AJ815" s="537"/>
      <c r="AK815" s="537"/>
      <c r="AL815" s="537"/>
      <c r="AM815" s="537"/>
      <c r="AN815" s="537"/>
      <c r="AO815" s="683" t="str">
        <f t="shared" si="1289"/>
        <v>OK</v>
      </c>
      <c r="AP815" s="141"/>
      <c r="AQ815" s="141"/>
      <c r="AR815" s="552"/>
      <c r="AS815" s="552"/>
      <c r="AT815" s="683" t="str">
        <f t="shared" si="1290"/>
        <v>OK</v>
      </c>
      <c r="AU815" s="593"/>
      <c r="AV815" s="530">
        <f t="shared" si="1272"/>
        <v>0</v>
      </c>
      <c r="AW815" s="842">
        <f t="shared" si="1273"/>
        <v>0</v>
      </c>
      <c r="AX815" s="115">
        <f t="shared" si="1274"/>
        <v>0</v>
      </c>
      <c r="AY815" s="5">
        <f t="shared" si="1275"/>
        <v>0</v>
      </c>
      <c r="AZ815" s="7">
        <f t="shared" si="1291"/>
        <v>0</v>
      </c>
      <c r="BA815" s="335" t="e">
        <f t="shared" si="1293"/>
        <v>#DIV/0!</v>
      </c>
      <c r="BB815" s="23">
        <f t="shared" si="1276"/>
        <v>0</v>
      </c>
      <c r="BC815" s="5">
        <f t="shared" si="1294"/>
        <v>0</v>
      </c>
      <c r="BD815" s="7">
        <f t="shared" si="1292"/>
        <v>0</v>
      </c>
      <c r="BE815" s="335" t="e">
        <f t="shared" si="1295"/>
        <v>#DIV/0!</v>
      </c>
      <c r="BG815" s="826" t="str">
        <f t="shared" si="1277"/>
        <v>63.21</v>
      </c>
      <c r="BH815" s="607" t="b">
        <f>COUNTIF('Codes SEC'!$B$2:$B$250,Ministres!BG815)&gt;0</f>
        <v>1</v>
      </c>
    </row>
    <row r="816" spans="1:66" s="4" customFormat="1" ht="35.1" customHeight="1" x14ac:dyDescent="0.25">
      <c r="A816" s="222" t="s">
        <v>39</v>
      </c>
      <c r="B816" s="583">
        <v>10</v>
      </c>
      <c r="C816" s="120" t="s">
        <v>149</v>
      </c>
      <c r="D816" s="620">
        <v>1000</v>
      </c>
      <c r="E816" s="32"/>
      <c r="F816" s="117">
        <v>20</v>
      </c>
      <c r="G816" s="694">
        <v>1</v>
      </c>
      <c r="H816" s="878" t="str">
        <f t="shared" si="1252"/>
        <v>122</v>
      </c>
      <c r="I816" s="397">
        <v>86322000</v>
      </c>
      <c r="J816" s="380" t="s">
        <v>4501</v>
      </c>
      <c r="K816" s="494" t="s">
        <v>4502</v>
      </c>
      <c r="L816" s="726">
        <v>0</v>
      </c>
      <c r="M816" s="727">
        <v>0</v>
      </c>
      <c r="N816" s="931"/>
      <c r="O816" s="530">
        <f t="shared" si="1266"/>
        <v>0</v>
      </c>
      <c r="P816" s="530">
        <f t="shared" si="1267"/>
        <v>0</v>
      </c>
      <c r="Q816" s="646"/>
      <c r="R816" s="536"/>
      <c r="S816" s="536"/>
      <c r="T816" s="536"/>
      <c r="U816" s="536"/>
      <c r="V816" s="536"/>
      <c r="W816" s="683" t="str">
        <f t="shared" si="1287"/>
        <v>OK</v>
      </c>
      <c r="X816" s="141"/>
      <c r="Y816" s="141"/>
      <c r="Z816" s="552"/>
      <c r="AA816" s="552"/>
      <c r="AB816" s="683" t="str">
        <f t="shared" si="1288"/>
        <v>OK</v>
      </c>
      <c r="AC816" s="593"/>
      <c r="AD816" s="530">
        <f t="shared" si="1268"/>
        <v>0</v>
      </c>
      <c r="AE816" s="842">
        <f t="shared" si="1269"/>
        <v>0</v>
      </c>
      <c r="AF816" s="931"/>
      <c r="AG816" s="530">
        <f t="shared" si="1270"/>
        <v>0</v>
      </c>
      <c r="AH816" s="530">
        <f t="shared" si="1271"/>
        <v>0</v>
      </c>
      <c r="AI816" s="641"/>
      <c r="AJ816" s="537"/>
      <c r="AK816" s="537"/>
      <c r="AL816" s="537"/>
      <c r="AM816" s="537"/>
      <c r="AN816" s="537"/>
      <c r="AO816" s="683" t="str">
        <f t="shared" si="1289"/>
        <v>OK</v>
      </c>
      <c r="AP816" s="141"/>
      <c r="AQ816" s="141"/>
      <c r="AR816" s="552"/>
      <c r="AS816" s="552"/>
      <c r="AT816" s="683" t="str">
        <f t="shared" si="1290"/>
        <v>OK</v>
      </c>
      <c r="AU816" s="593"/>
      <c r="AV816" s="530">
        <f t="shared" si="1272"/>
        <v>0</v>
      </c>
      <c r="AW816" s="842">
        <f t="shared" si="1273"/>
        <v>0</v>
      </c>
      <c r="AX816" s="115">
        <f t="shared" si="1274"/>
        <v>0</v>
      </c>
      <c r="AY816" s="5">
        <f t="shared" si="1275"/>
        <v>0</v>
      </c>
      <c r="AZ816" s="7">
        <f t="shared" si="1291"/>
        <v>0</v>
      </c>
      <c r="BA816" s="335" t="e">
        <f>AZ816/AX816</f>
        <v>#DIV/0!</v>
      </c>
      <c r="BB816" s="23">
        <f t="shared" si="1276"/>
        <v>0</v>
      </c>
      <c r="BC816" s="5">
        <f>AW816</f>
        <v>0</v>
      </c>
      <c r="BD816" s="7">
        <f t="shared" si="1292"/>
        <v>0</v>
      </c>
      <c r="BE816" s="335" t="e">
        <f>BD816/BB816</f>
        <v>#DIV/0!</v>
      </c>
      <c r="BF816" s="41"/>
      <c r="BG816" s="826" t="str">
        <f t="shared" si="1277"/>
        <v>63.22</v>
      </c>
      <c r="BH816" s="607" t="b">
        <f>COUNTIF('Codes SEC'!$B$2:$B$250,Ministres!BG816)&gt;0</f>
        <v>1</v>
      </c>
      <c r="BI816" s="41"/>
      <c r="BJ816" s="41"/>
      <c r="BK816" s="41"/>
      <c r="BL816" s="41"/>
      <c r="BM816" s="41"/>
      <c r="BN816" s="41"/>
    </row>
    <row r="817" spans="1:66" s="4" customFormat="1" ht="35.1" customHeight="1" x14ac:dyDescent="0.25">
      <c r="A817" s="222" t="s">
        <v>39</v>
      </c>
      <c r="B817" s="583">
        <v>10</v>
      </c>
      <c r="C817" s="120" t="s">
        <v>149</v>
      </c>
      <c r="D817" s="620">
        <v>1000</v>
      </c>
      <c r="E817" s="32"/>
      <c r="F817" s="117">
        <v>19</v>
      </c>
      <c r="G817" s="694">
        <v>1</v>
      </c>
      <c r="H817" s="878" t="str">
        <f t="shared" si="1252"/>
        <v>122</v>
      </c>
      <c r="I817" s="397">
        <v>86322000</v>
      </c>
      <c r="J817" s="380" t="s">
        <v>4513</v>
      </c>
      <c r="K817" s="494" t="s">
        <v>4514</v>
      </c>
      <c r="L817" s="726">
        <v>0</v>
      </c>
      <c r="M817" s="727">
        <v>0</v>
      </c>
      <c r="N817" s="931"/>
      <c r="O817" s="530">
        <f t="shared" si="1266"/>
        <v>0</v>
      </c>
      <c r="P817" s="530">
        <f t="shared" si="1267"/>
        <v>0</v>
      </c>
      <c r="Q817" s="646"/>
      <c r="R817" s="536"/>
      <c r="S817" s="536"/>
      <c r="T817" s="536"/>
      <c r="U817" s="536"/>
      <c r="V817" s="536"/>
      <c r="W817" s="683" t="str">
        <f t="shared" si="1287"/>
        <v>OK</v>
      </c>
      <c r="X817" s="141"/>
      <c r="Y817" s="141"/>
      <c r="Z817" s="552"/>
      <c r="AA817" s="552"/>
      <c r="AB817" s="683" t="str">
        <f t="shared" si="1288"/>
        <v>OK</v>
      </c>
      <c r="AC817" s="593"/>
      <c r="AD817" s="530">
        <f t="shared" si="1268"/>
        <v>0</v>
      </c>
      <c r="AE817" s="842">
        <f t="shared" si="1269"/>
        <v>0</v>
      </c>
      <c r="AF817" s="931"/>
      <c r="AG817" s="530">
        <f t="shared" si="1270"/>
        <v>0</v>
      </c>
      <c r="AH817" s="530">
        <f t="shared" si="1271"/>
        <v>0</v>
      </c>
      <c r="AI817" s="641"/>
      <c r="AJ817" s="537"/>
      <c r="AK817" s="537"/>
      <c r="AL817" s="537"/>
      <c r="AM817" s="537"/>
      <c r="AN817" s="537"/>
      <c r="AO817" s="683" t="str">
        <f t="shared" si="1289"/>
        <v>OK</v>
      </c>
      <c r="AP817" s="141"/>
      <c r="AQ817" s="141"/>
      <c r="AR817" s="552"/>
      <c r="AS817" s="552"/>
      <c r="AT817" s="683" t="str">
        <f t="shared" si="1290"/>
        <v>OK</v>
      </c>
      <c r="AU817" s="593"/>
      <c r="AV817" s="530">
        <f t="shared" si="1272"/>
        <v>0</v>
      </c>
      <c r="AW817" s="842">
        <f t="shared" si="1273"/>
        <v>0</v>
      </c>
      <c r="AX817" s="115">
        <f t="shared" si="1274"/>
        <v>0</v>
      </c>
      <c r="AY817" s="5">
        <f t="shared" si="1275"/>
        <v>0</v>
      </c>
      <c r="AZ817" s="7">
        <f t="shared" si="1291"/>
        <v>0</v>
      </c>
      <c r="BA817" s="335" t="e">
        <f>AZ817/AX817</f>
        <v>#DIV/0!</v>
      </c>
      <c r="BB817" s="23">
        <f t="shared" si="1276"/>
        <v>0</v>
      </c>
      <c r="BC817" s="5">
        <f>AW817</f>
        <v>0</v>
      </c>
      <c r="BD817" s="7">
        <f t="shared" si="1292"/>
        <v>0</v>
      </c>
      <c r="BE817" s="335" t="e">
        <f>BD817/BB817</f>
        <v>#DIV/0!</v>
      </c>
      <c r="BF817" s="41"/>
      <c r="BG817" s="826" t="str">
        <f t="shared" si="1277"/>
        <v>63.22</v>
      </c>
      <c r="BH817" s="607" t="b">
        <f>COUNTIF('Codes SEC'!$B$2:$B$250,Ministres!BG817)&gt;0</f>
        <v>1</v>
      </c>
      <c r="BI817" s="41"/>
      <c r="BJ817" s="41"/>
      <c r="BK817" s="41"/>
      <c r="BL817" s="41"/>
      <c r="BM817" s="41"/>
      <c r="BN817" s="41"/>
    </row>
    <row r="818" spans="1:66" ht="35.1" customHeight="1" x14ac:dyDescent="0.25">
      <c r="A818" s="222" t="s">
        <v>39</v>
      </c>
      <c r="B818" s="112">
        <v>10</v>
      </c>
      <c r="C818" s="116" t="s">
        <v>149</v>
      </c>
      <c r="D818" s="620">
        <v>1000</v>
      </c>
      <c r="E818" s="278"/>
      <c r="F818" s="116">
        <v>20</v>
      </c>
      <c r="G818" s="694">
        <v>1</v>
      </c>
      <c r="H818" s="878" t="str">
        <f t="shared" si="1252"/>
        <v>122</v>
      </c>
      <c r="I818" s="585">
        <v>86341000</v>
      </c>
      <c r="J818" s="380" t="s">
        <v>4040</v>
      </c>
      <c r="K818" s="510" t="s">
        <v>4041</v>
      </c>
      <c r="L818" s="735">
        <v>0</v>
      </c>
      <c r="M818" s="736">
        <v>0</v>
      </c>
      <c r="N818" s="931"/>
      <c r="O818" s="530">
        <f t="shared" si="1266"/>
        <v>0</v>
      </c>
      <c r="P818" s="530">
        <f t="shared" si="1267"/>
        <v>0</v>
      </c>
      <c r="Q818" s="646"/>
      <c r="R818" s="536"/>
      <c r="S818" s="536"/>
      <c r="T818" s="536"/>
      <c r="U818" s="536"/>
      <c r="V818" s="536"/>
      <c r="W818" s="683" t="str">
        <f t="shared" si="1278"/>
        <v>OK</v>
      </c>
      <c r="X818" s="141"/>
      <c r="Y818" s="141"/>
      <c r="Z818" s="552"/>
      <c r="AA818" s="552"/>
      <c r="AB818" s="683" t="str">
        <f t="shared" si="1279"/>
        <v>OK</v>
      </c>
      <c r="AC818" s="593"/>
      <c r="AD818" s="530">
        <f t="shared" si="1268"/>
        <v>0</v>
      </c>
      <c r="AE818" s="842">
        <f t="shared" si="1269"/>
        <v>0</v>
      </c>
      <c r="AF818" s="931"/>
      <c r="AG818" s="530">
        <f t="shared" si="1270"/>
        <v>0</v>
      </c>
      <c r="AH818" s="530">
        <f t="shared" si="1271"/>
        <v>0</v>
      </c>
      <c r="AI818" s="641"/>
      <c r="AJ818" s="537"/>
      <c r="AK818" s="537"/>
      <c r="AL818" s="537"/>
      <c r="AM818" s="537"/>
      <c r="AN818" s="537"/>
      <c r="AO818" s="683" t="str">
        <f t="shared" si="1280"/>
        <v>OK</v>
      </c>
      <c r="AP818" s="141"/>
      <c r="AQ818" s="141"/>
      <c r="AR818" s="552"/>
      <c r="AS818" s="552"/>
      <c r="AT818" s="683" t="str">
        <f t="shared" si="1281"/>
        <v>OK</v>
      </c>
      <c r="AU818" s="593"/>
      <c r="AV818" s="530">
        <f t="shared" si="1272"/>
        <v>0</v>
      </c>
      <c r="AW818" s="842">
        <f t="shared" si="1273"/>
        <v>0</v>
      </c>
      <c r="AX818" s="115">
        <f t="shared" si="1274"/>
        <v>0</v>
      </c>
      <c r="AY818" s="5">
        <f t="shared" si="1275"/>
        <v>0</v>
      </c>
      <c r="AZ818" s="7">
        <f t="shared" si="1282"/>
        <v>0</v>
      </c>
      <c r="BA818" s="335" t="e">
        <f t="shared" si="1283"/>
        <v>#DIV/0!</v>
      </c>
      <c r="BB818" s="23">
        <f t="shared" si="1276"/>
        <v>0</v>
      </c>
      <c r="BC818" s="5">
        <f t="shared" si="1284"/>
        <v>0</v>
      </c>
      <c r="BD818" s="7">
        <f t="shared" si="1285"/>
        <v>0</v>
      </c>
      <c r="BE818" s="335" t="e">
        <f t="shared" si="1286"/>
        <v>#DIV/0!</v>
      </c>
      <c r="BG818" s="826" t="str">
        <f t="shared" si="1277"/>
        <v>63.41</v>
      </c>
      <c r="BH818" s="607" t="b">
        <f>COUNTIF('Codes SEC'!$B$2:$B$250,Ministres!BG818)&gt;0</f>
        <v>1</v>
      </c>
    </row>
    <row r="819" spans="1:66" s="203" customFormat="1" ht="35.1" customHeight="1" x14ac:dyDescent="0.25">
      <c r="A819" s="21" t="s">
        <v>39</v>
      </c>
      <c r="B819" s="112" t="s">
        <v>5018</v>
      </c>
      <c r="C819" s="120" t="s">
        <v>149</v>
      </c>
      <c r="D819" s="620">
        <v>1000</v>
      </c>
      <c r="E819" s="278"/>
      <c r="F819" s="116">
        <v>19</v>
      </c>
      <c r="G819" s="694">
        <v>1</v>
      </c>
      <c r="H819" s="878" t="str">
        <f t="shared" si="1252"/>
        <v>122</v>
      </c>
      <c r="I819" s="397">
        <v>86341000</v>
      </c>
      <c r="J819" s="380" t="s">
        <v>4895</v>
      </c>
      <c r="K819" s="408" t="s">
        <v>4896</v>
      </c>
      <c r="L819" s="733">
        <v>0</v>
      </c>
      <c r="M819" s="734">
        <v>0</v>
      </c>
      <c r="N819" s="931"/>
      <c r="O819" s="530">
        <f t="shared" si="1266"/>
        <v>0</v>
      </c>
      <c r="P819" s="530">
        <f t="shared" si="1267"/>
        <v>0</v>
      </c>
      <c r="Q819" s="646"/>
      <c r="R819" s="536"/>
      <c r="S819" s="536"/>
      <c r="T819" s="536"/>
      <c r="U819" s="536"/>
      <c r="V819" s="536"/>
      <c r="W819" s="683" t="str">
        <f>IF(SUM(Q819:V819)=X819,"OK",SUM(Q819:V819)-X819)</f>
        <v>OK</v>
      </c>
      <c r="X819" s="141"/>
      <c r="Y819" s="141"/>
      <c r="Z819" s="552"/>
      <c r="AA819" s="552"/>
      <c r="AB819" s="683" t="str">
        <f>IF(SUM(Z819:AA819)=AC819,"OK",SUM(Z819:AA819)-AC819)</f>
        <v>OK</v>
      </c>
      <c r="AC819" s="593"/>
      <c r="AD819" s="530">
        <f t="shared" si="1268"/>
        <v>0</v>
      </c>
      <c r="AE819" s="842">
        <f t="shared" si="1269"/>
        <v>0</v>
      </c>
      <c r="AF819" s="931"/>
      <c r="AG819" s="530">
        <f t="shared" si="1270"/>
        <v>0</v>
      </c>
      <c r="AH819" s="530">
        <f t="shared" si="1271"/>
        <v>0</v>
      </c>
      <c r="AI819" s="641"/>
      <c r="AJ819" s="537"/>
      <c r="AK819" s="537"/>
      <c r="AL819" s="537"/>
      <c r="AM819" s="537"/>
      <c r="AN819" s="537"/>
      <c r="AO819" s="683" t="str">
        <f>IF(SUM(AI819:AN819)=AP819,"OK",SUM(AI819:AN819)-AP819)</f>
        <v>OK</v>
      </c>
      <c r="AP819" s="141"/>
      <c r="AQ819" s="141"/>
      <c r="AR819" s="552"/>
      <c r="AS819" s="552"/>
      <c r="AT819" s="683" t="str">
        <f>IF(SUM(AR819:AS819)=AU819,"OK",SUM(AR819:AS819)-AU819)</f>
        <v>OK</v>
      </c>
      <c r="AU819" s="593"/>
      <c r="AV819" s="530">
        <f t="shared" si="1272"/>
        <v>0</v>
      </c>
      <c r="AW819" s="842">
        <f t="shared" si="1273"/>
        <v>0</v>
      </c>
      <c r="AX819" s="115">
        <f t="shared" si="1274"/>
        <v>0</v>
      </c>
      <c r="AY819" s="5">
        <f t="shared" si="1275"/>
        <v>0</v>
      </c>
      <c r="AZ819" s="7">
        <f>AY819-AX819</f>
        <v>0</v>
      </c>
      <c r="BA819" s="335" t="e">
        <f>AZ819/AX819</f>
        <v>#DIV/0!</v>
      </c>
      <c r="BB819" s="23">
        <f t="shared" si="1276"/>
        <v>0</v>
      </c>
      <c r="BC819" s="5">
        <f>AW819</f>
        <v>0</v>
      </c>
      <c r="BD819" s="7">
        <f>BC819-BB819</f>
        <v>0</v>
      </c>
      <c r="BE819" s="335" t="e">
        <f>BD819/BB819</f>
        <v>#DIV/0!</v>
      </c>
      <c r="BF819" s="667"/>
      <c r="BG819" s="826" t="str">
        <f t="shared" si="1277"/>
        <v>63.41</v>
      </c>
      <c r="BH819" s="668" t="b">
        <f>COUNTIF('Codes SEC'!$B$2:$B$250,Ministres!BG819)&gt;0</f>
        <v>1</v>
      </c>
      <c r="BI819" s="667"/>
      <c r="BJ819" s="667"/>
      <c r="BK819" s="667"/>
      <c r="BL819" s="667"/>
      <c r="BM819" s="667"/>
      <c r="BN819" s="667"/>
    </row>
    <row r="820" spans="1:66" s="4" customFormat="1" ht="35.1" customHeight="1" x14ac:dyDescent="0.25">
      <c r="A820" s="222" t="s">
        <v>39</v>
      </c>
      <c r="B820" s="583">
        <v>10</v>
      </c>
      <c r="C820" s="120" t="s">
        <v>149</v>
      </c>
      <c r="D820" s="620">
        <v>1000</v>
      </c>
      <c r="E820" s="32"/>
      <c r="F820" s="117">
        <v>20</v>
      </c>
      <c r="G820" s="694">
        <v>1</v>
      </c>
      <c r="H820" s="878" t="str">
        <f t="shared" si="1252"/>
        <v>122</v>
      </c>
      <c r="I820" s="397">
        <v>86352000</v>
      </c>
      <c r="J820" s="380" t="s">
        <v>4509</v>
      </c>
      <c r="K820" s="494" t="s">
        <v>4510</v>
      </c>
      <c r="L820" s="726">
        <v>0</v>
      </c>
      <c r="M820" s="727">
        <v>0</v>
      </c>
      <c r="N820" s="931"/>
      <c r="O820" s="530">
        <f t="shared" si="1266"/>
        <v>0</v>
      </c>
      <c r="P820" s="530">
        <f t="shared" si="1267"/>
        <v>0</v>
      </c>
      <c r="Q820" s="646"/>
      <c r="R820" s="536"/>
      <c r="S820" s="536"/>
      <c r="T820" s="536"/>
      <c r="U820" s="536"/>
      <c r="V820" s="536"/>
      <c r="W820" s="683" t="str">
        <f>IF(SUM(Q820:V820)=X820,"OK",SUM(Q820:V820)-X820)</f>
        <v>OK</v>
      </c>
      <c r="X820" s="141"/>
      <c r="Y820" s="141"/>
      <c r="Z820" s="552"/>
      <c r="AA820" s="552"/>
      <c r="AB820" s="683" t="str">
        <f>IF(SUM(Z820:AA820)=AC820,"OK",SUM(Z820:AA820)-AC820)</f>
        <v>OK</v>
      </c>
      <c r="AC820" s="593"/>
      <c r="AD820" s="530">
        <f t="shared" si="1268"/>
        <v>0</v>
      </c>
      <c r="AE820" s="842">
        <f t="shared" si="1269"/>
        <v>0</v>
      </c>
      <c r="AF820" s="931"/>
      <c r="AG820" s="530">
        <f t="shared" si="1270"/>
        <v>0</v>
      </c>
      <c r="AH820" s="530">
        <f t="shared" si="1271"/>
        <v>0</v>
      </c>
      <c r="AI820" s="641"/>
      <c r="AJ820" s="537"/>
      <c r="AK820" s="537"/>
      <c r="AL820" s="537"/>
      <c r="AM820" s="537"/>
      <c r="AN820" s="537"/>
      <c r="AO820" s="683" t="str">
        <f>IF(SUM(AI820:AN820)=AP820,"OK",SUM(AI820:AN820)-AP820)</f>
        <v>OK</v>
      </c>
      <c r="AP820" s="141"/>
      <c r="AQ820" s="141"/>
      <c r="AR820" s="552"/>
      <c r="AS820" s="552"/>
      <c r="AT820" s="683" t="str">
        <f>IF(SUM(AR820:AS820)=AU820,"OK",SUM(AR820:AS820)-AU820)</f>
        <v>OK</v>
      </c>
      <c r="AU820" s="593"/>
      <c r="AV820" s="530">
        <f t="shared" si="1272"/>
        <v>0</v>
      </c>
      <c r="AW820" s="842">
        <f t="shared" si="1273"/>
        <v>0</v>
      </c>
      <c r="AX820" s="115">
        <f t="shared" si="1274"/>
        <v>0</v>
      </c>
      <c r="AY820" s="5">
        <f t="shared" si="1275"/>
        <v>0</v>
      </c>
      <c r="AZ820" s="7">
        <f>AY820-AX820</f>
        <v>0</v>
      </c>
      <c r="BA820" s="335" t="e">
        <f>AZ820/AX820</f>
        <v>#DIV/0!</v>
      </c>
      <c r="BB820" s="23">
        <f t="shared" si="1276"/>
        <v>0</v>
      </c>
      <c r="BC820" s="5">
        <f>AW820</f>
        <v>0</v>
      </c>
      <c r="BD820" s="7">
        <f>BC820-BB820</f>
        <v>0</v>
      </c>
      <c r="BE820" s="335" t="e">
        <f>BD820/BB820</f>
        <v>#DIV/0!</v>
      </c>
      <c r="BF820" s="41"/>
      <c r="BG820" s="826" t="str">
        <f t="shared" si="1277"/>
        <v>63.52</v>
      </c>
      <c r="BH820" s="607" t="b">
        <f>COUNTIF('Codes SEC'!$B$2:$B$250,Ministres!BG820)&gt;0</f>
        <v>1</v>
      </c>
      <c r="BI820" s="41"/>
      <c r="BJ820" s="41"/>
      <c r="BK820" s="41"/>
      <c r="BL820" s="41"/>
      <c r="BM820" s="41"/>
      <c r="BN820" s="41"/>
    </row>
    <row r="821" spans="1:66" s="203" customFormat="1" ht="35.1" customHeight="1" x14ac:dyDescent="0.25">
      <c r="A821" s="21" t="s">
        <v>39</v>
      </c>
      <c r="B821" s="112" t="s">
        <v>5018</v>
      </c>
      <c r="C821" s="120" t="s">
        <v>149</v>
      </c>
      <c r="D821" s="620">
        <v>1000</v>
      </c>
      <c r="E821" s="278"/>
      <c r="F821" s="116">
        <v>19</v>
      </c>
      <c r="G821" s="694">
        <v>1</v>
      </c>
      <c r="H821" s="878" t="str">
        <f t="shared" si="1252"/>
        <v>122</v>
      </c>
      <c r="I821" s="397">
        <v>86352000</v>
      </c>
      <c r="J821" s="380" t="s">
        <v>4974</v>
      </c>
      <c r="K821" s="408" t="s">
        <v>4975</v>
      </c>
      <c r="L821" s="733">
        <v>0</v>
      </c>
      <c r="M821" s="734">
        <v>0</v>
      </c>
      <c r="N821" s="931"/>
      <c r="O821" s="530">
        <f t="shared" si="1266"/>
        <v>0</v>
      </c>
      <c r="P821" s="530">
        <f t="shared" si="1267"/>
        <v>0</v>
      </c>
      <c r="Q821" s="646"/>
      <c r="R821" s="536"/>
      <c r="S821" s="536"/>
      <c r="T821" s="536"/>
      <c r="U821" s="536"/>
      <c r="V821" s="536"/>
      <c r="W821" s="683" t="str">
        <f>IF(SUM(Q821:V821)=X821,"OK",SUM(Q821:V821)-X821)</f>
        <v>OK</v>
      </c>
      <c r="X821" s="141"/>
      <c r="Y821" s="141"/>
      <c r="Z821" s="552"/>
      <c r="AA821" s="552"/>
      <c r="AB821" s="683" t="str">
        <f>IF(SUM(Z821:AA821)=AC821,"OK",SUM(Z821:AA821)-AC821)</f>
        <v>OK</v>
      </c>
      <c r="AC821" s="593"/>
      <c r="AD821" s="530">
        <f t="shared" si="1268"/>
        <v>0</v>
      </c>
      <c r="AE821" s="842">
        <f t="shared" si="1269"/>
        <v>0</v>
      </c>
      <c r="AF821" s="931"/>
      <c r="AG821" s="530">
        <f t="shared" si="1270"/>
        <v>0</v>
      </c>
      <c r="AH821" s="530">
        <f t="shared" si="1271"/>
        <v>0</v>
      </c>
      <c r="AI821" s="641"/>
      <c r="AJ821" s="537"/>
      <c r="AK821" s="537"/>
      <c r="AL821" s="537"/>
      <c r="AM821" s="537"/>
      <c r="AN821" s="537"/>
      <c r="AO821" s="683" t="str">
        <f>IF(SUM(AI821:AN821)=AP821,"OK",SUM(AI821:AN821)-AP821)</f>
        <v>OK</v>
      </c>
      <c r="AP821" s="141"/>
      <c r="AQ821" s="141"/>
      <c r="AR821" s="552"/>
      <c r="AS821" s="552"/>
      <c r="AT821" s="683" t="str">
        <f>IF(SUM(AR821:AS821)=AU821,"OK",SUM(AR821:AS821)-AU821)</f>
        <v>OK</v>
      </c>
      <c r="AU821" s="593"/>
      <c r="AV821" s="530">
        <f t="shared" si="1272"/>
        <v>0</v>
      </c>
      <c r="AW821" s="842">
        <f t="shared" si="1273"/>
        <v>0</v>
      </c>
      <c r="AX821" s="115">
        <f t="shared" si="1274"/>
        <v>0</v>
      </c>
      <c r="AY821" s="5">
        <f t="shared" si="1275"/>
        <v>0</v>
      </c>
      <c r="AZ821" s="7">
        <f>AY821-AX821</f>
        <v>0</v>
      </c>
      <c r="BA821" s="335" t="e">
        <f>AZ821/AX821</f>
        <v>#DIV/0!</v>
      </c>
      <c r="BB821" s="23">
        <f t="shared" si="1276"/>
        <v>0</v>
      </c>
      <c r="BC821" s="5">
        <f>AW821</f>
        <v>0</v>
      </c>
      <c r="BD821" s="7">
        <f>BC821-BB821</f>
        <v>0</v>
      </c>
      <c r="BE821" s="335" t="e">
        <f>BD821/BB821</f>
        <v>#DIV/0!</v>
      </c>
      <c r="BF821" s="667"/>
      <c r="BG821" s="826" t="str">
        <f t="shared" si="1277"/>
        <v>63.52</v>
      </c>
      <c r="BH821" s="668" t="b">
        <f>COUNTIF('Codes SEC'!$B$2:$B$250,Ministres!BG821)&gt;0</f>
        <v>1</v>
      </c>
      <c r="BI821" s="667"/>
      <c r="BJ821" s="667"/>
      <c r="BK821" s="667"/>
      <c r="BL821" s="667"/>
      <c r="BM821" s="667"/>
      <c r="BN821" s="667"/>
    </row>
    <row r="822" spans="1:66" ht="35.1" customHeight="1" x14ac:dyDescent="0.25">
      <c r="A822" s="222" t="s">
        <v>39</v>
      </c>
      <c r="B822" s="583">
        <v>10</v>
      </c>
      <c r="C822" s="120" t="s">
        <v>149</v>
      </c>
      <c r="D822" s="620">
        <v>1000</v>
      </c>
      <c r="E822" s="584"/>
      <c r="F822" s="120">
        <v>19</v>
      </c>
      <c r="G822" s="697">
        <v>1</v>
      </c>
      <c r="H822" s="890" t="str">
        <f t="shared" si="1252"/>
        <v>122</v>
      </c>
      <c r="I822" s="585">
        <v>86353000</v>
      </c>
      <c r="J822" s="380" t="s">
        <v>4195</v>
      </c>
      <c r="K822" s="500" t="s">
        <v>4196</v>
      </c>
      <c r="L822" s="726">
        <v>0</v>
      </c>
      <c r="M822" s="727">
        <v>0</v>
      </c>
      <c r="N822" s="931"/>
      <c r="O822" s="530">
        <f t="shared" si="1266"/>
        <v>0</v>
      </c>
      <c r="P822" s="530">
        <f t="shared" si="1267"/>
        <v>0</v>
      </c>
      <c r="Q822" s="646"/>
      <c r="R822" s="536"/>
      <c r="S822" s="536"/>
      <c r="T822" s="536"/>
      <c r="U822" s="536"/>
      <c r="V822" s="536"/>
      <c r="W822" s="683" t="str">
        <f t="shared" si="1278"/>
        <v>OK</v>
      </c>
      <c r="X822" s="141"/>
      <c r="Y822" s="141"/>
      <c r="Z822" s="552"/>
      <c r="AA822" s="552"/>
      <c r="AB822" s="683" t="str">
        <f t="shared" si="1279"/>
        <v>OK</v>
      </c>
      <c r="AC822" s="593"/>
      <c r="AD822" s="530">
        <f t="shared" si="1268"/>
        <v>0</v>
      </c>
      <c r="AE822" s="842">
        <f t="shared" si="1269"/>
        <v>0</v>
      </c>
      <c r="AF822" s="931"/>
      <c r="AG822" s="530">
        <f t="shared" si="1270"/>
        <v>0</v>
      </c>
      <c r="AH822" s="530">
        <f t="shared" si="1271"/>
        <v>0</v>
      </c>
      <c r="AI822" s="641"/>
      <c r="AJ822" s="537"/>
      <c r="AK822" s="537"/>
      <c r="AL822" s="537"/>
      <c r="AM822" s="537"/>
      <c r="AN822" s="537"/>
      <c r="AO822" s="683" t="str">
        <f t="shared" si="1280"/>
        <v>OK</v>
      </c>
      <c r="AP822" s="141"/>
      <c r="AQ822" s="141"/>
      <c r="AR822" s="552"/>
      <c r="AS822" s="552"/>
      <c r="AT822" s="683" t="str">
        <f t="shared" si="1281"/>
        <v>OK</v>
      </c>
      <c r="AU822" s="593"/>
      <c r="AV822" s="530">
        <f t="shared" si="1272"/>
        <v>0</v>
      </c>
      <c r="AW822" s="842">
        <f t="shared" si="1273"/>
        <v>0</v>
      </c>
      <c r="AX822" s="115">
        <f t="shared" si="1274"/>
        <v>0</v>
      </c>
      <c r="AY822" s="5">
        <f t="shared" si="1275"/>
        <v>0</v>
      </c>
      <c r="AZ822" s="7">
        <f t="shared" si="1282"/>
        <v>0</v>
      </c>
      <c r="BA822" s="335" t="e">
        <f t="shared" ref="BA822:BA830" si="1296">AZ822/AX822</f>
        <v>#DIV/0!</v>
      </c>
      <c r="BB822" s="23">
        <f t="shared" si="1276"/>
        <v>0</v>
      </c>
      <c r="BC822" s="5">
        <f t="shared" ref="BC822:BC830" si="1297">AW822</f>
        <v>0</v>
      </c>
      <c r="BD822" s="7">
        <f t="shared" si="1285"/>
        <v>0</v>
      </c>
      <c r="BE822" s="335" t="e">
        <f t="shared" ref="BE822:BE830" si="1298">BD822/BB822</f>
        <v>#DIV/0!</v>
      </c>
      <c r="BG822" s="826" t="str">
        <f t="shared" si="1277"/>
        <v>63.53</v>
      </c>
      <c r="BH822" s="607" t="b">
        <f>COUNTIF('Codes SEC'!$B$2:$B$250,Ministres!BG822)&gt;0</f>
        <v>1</v>
      </c>
    </row>
    <row r="823" spans="1:66" s="4" customFormat="1" ht="35.1" customHeight="1" x14ac:dyDescent="0.25">
      <c r="A823" s="222" t="s">
        <v>39</v>
      </c>
      <c r="B823" s="112">
        <v>10</v>
      </c>
      <c r="C823" s="116" t="s">
        <v>149</v>
      </c>
      <c r="D823" s="620">
        <v>1000</v>
      </c>
      <c r="E823" s="32"/>
      <c r="F823" s="117">
        <v>20</v>
      </c>
      <c r="G823" s="694">
        <v>1</v>
      </c>
      <c r="H823" s="878" t="str">
        <f t="shared" si="1252"/>
        <v>122</v>
      </c>
      <c r="I823" s="397">
        <v>86353000</v>
      </c>
      <c r="J823" s="380" t="s">
        <v>4503</v>
      </c>
      <c r="K823" s="494" t="s">
        <v>4504</v>
      </c>
      <c r="L823" s="726">
        <v>0</v>
      </c>
      <c r="M823" s="727">
        <v>0</v>
      </c>
      <c r="N823" s="931"/>
      <c r="O823" s="530">
        <f t="shared" si="1266"/>
        <v>0</v>
      </c>
      <c r="P823" s="530">
        <f t="shared" si="1267"/>
        <v>0</v>
      </c>
      <c r="Q823" s="646"/>
      <c r="R823" s="536"/>
      <c r="S823" s="536"/>
      <c r="T823" s="536"/>
      <c r="U823" s="536"/>
      <c r="V823" s="536"/>
      <c r="W823" s="683" t="str">
        <f t="shared" si="1278"/>
        <v>OK</v>
      </c>
      <c r="X823" s="141"/>
      <c r="Y823" s="141"/>
      <c r="Z823" s="552"/>
      <c r="AA823" s="552"/>
      <c r="AB823" s="683" t="str">
        <f t="shared" si="1279"/>
        <v>OK</v>
      </c>
      <c r="AC823" s="593"/>
      <c r="AD823" s="530">
        <f t="shared" si="1268"/>
        <v>0</v>
      </c>
      <c r="AE823" s="842">
        <f t="shared" si="1269"/>
        <v>0</v>
      </c>
      <c r="AF823" s="931"/>
      <c r="AG823" s="530">
        <f t="shared" si="1270"/>
        <v>0</v>
      </c>
      <c r="AH823" s="530">
        <f t="shared" si="1271"/>
        <v>0</v>
      </c>
      <c r="AI823" s="641"/>
      <c r="AJ823" s="537"/>
      <c r="AK823" s="537"/>
      <c r="AL823" s="537"/>
      <c r="AM823" s="537"/>
      <c r="AN823" s="537"/>
      <c r="AO823" s="683" t="str">
        <f t="shared" si="1280"/>
        <v>OK</v>
      </c>
      <c r="AP823" s="141"/>
      <c r="AQ823" s="141"/>
      <c r="AR823" s="552"/>
      <c r="AS823" s="552"/>
      <c r="AT823" s="683" t="str">
        <f t="shared" si="1281"/>
        <v>OK</v>
      </c>
      <c r="AU823" s="593"/>
      <c r="AV823" s="530">
        <f t="shared" si="1272"/>
        <v>0</v>
      </c>
      <c r="AW823" s="842">
        <f t="shared" si="1273"/>
        <v>0</v>
      </c>
      <c r="AX823" s="115">
        <f t="shared" si="1274"/>
        <v>0</v>
      </c>
      <c r="AY823" s="5">
        <f t="shared" si="1275"/>
        <v>0</v>
      </c>
      <c r="AZ823" s="7">
        <f t="shared" si="1282"/>
        <v>0</v>
      </c>
      <c r="BA823" s="335" t="e">
        <f t="shared" si="1296"/>
        <v>#DIV/0!</v>
      </c>
      <c r="BB823" s="23">
        <f t="shared" si="1276"/>
        <v>0</v>
      </c>
      <c r="BC823" s="5">
        <f t="shared" si="1297"/>
        <v>0</v>
      </c>
      <c r="BD823" s="7">
        <f t="shared" si="1285"/>
        <v>0</v>
      </c>
      <c r="BE823" s="335" t="e">
        <f t="shared" si="1298"/>
        <v>#DIV/0!</v>
      </c>
      <c r="BF823" s="41"/>
      <c r="BG823" s="826" t="str">
        <f t="shared" si="1277"/>
        <v>63.53</v>
      </c>
      <c r="BH823" s="607" t="b">
        <f>COUNTIF('Codes SEC'!$B$2:$B$250,Ministres!BG823)&gt;0</f>
        <v>1</v>
      </c>
      <c r="BI823" s="41"/>
      <c r="BJ823" s="41"/>
      <c r="BK823" s="41"/>
      <c r="BL823" s="41"/>
      <c r="BM823" s="41"/>
      <c r="BN823" s="41"/>
    </row>
    <row r="824" spans="1:66" s="203" customFormat="1" ht="35.1" customHeight="1" x14ac:dyDescent="0.25">
      <c r="A824" s="21" t="s">
        <v>39</v>
      </c>
      <c r="B824" s="112" t="s">
        <v>5018</v>
      </c>
      <c r="C824" s="120" t="s">
        <v>149</v>
      </c>
      <c r="D824" s="620">
        <v>1000</v>
      </c>
      <c r="E824" s="278"/>
      <c r="F824" s="116">
        <v>19</v>
      </c>
      <c r="G824" s="694">
        <v>1</v>
      </c>
      <c r="H824" s="878" t="str">
        <f t="shared" si="1252"/>
        <v>122</v>
      </c>
      <c r="I824" s="397">
        <v>86353000</v>
      </c>
      <c r="J824" s="380" t="s">
        <v>4980</v>
      </c>
      <c r="K824" s="408" t="s">
        <v>4981</v>
      </c>
      <c r="L824" s="733">
        <v>0</v>
      </c>
      <c r="M824" s="734">
        <v>0</v>
      </c>
      <c r="N824" s="931"/>
      <c r="O824" s="530">
        <f t="shared" si="1266"/>
        <v>0</v>
      </c>
      <c r="P824" s="530">
        <f t="shared" si="1267"/>
        <v>0</v>
      </c>
      <c r="Q824" s="646"/>
      <c r="R824" s="536"/>
      <c r="S824" s="536"/>
      <c r="T824" s="536"/>
      <c r="U824" s="536"/>
      <c r="V824" s="536"/>
      <c r="W824" s="683" t="str">
        <f>IF(SUM(Q824:V824)=X824,"OK",SUM(Q824:V824)-X824)</f>
        <v>OK</v>
      </c>
      <c r="X824" s="141"/>
      <c r="Y824" s="141"/>
      <c r="Z824" s="552"/>
      <c r="AA824" s="552"/>
      <c r="AB824" s="683" t="str">
        <f>IF(SUM(Z824:AA824)=AC824,"OK",SUM(Z824:AA824)-AC824)</f>
        <v>OK</v>
      </c>
      <c r="AC824" s="593"/>
      <c r="AD824" s="530">
        <f t="shared" si="1268"/>
        <v>0</v>
      </c>
      <c r="AE824" s="842">
        <f t="shared" si="1269"/>
        <v>0</v>
      </c>
      <c r="AF824" s="931"/>
      <c r="AG824" s="530">
        <f t="shared" si="1270"/>
        <v>0</v>
      </c>
      <c r="AH824" s="530">
        <f t="shared" si="1271"/>
        <v>0</v>
      </c>
      <c r="AI824" s="641"/>
      <c r="AJ824" s="537"/>
      <c r="AK824" s="537"/>
      <c r="AL824" s="537"/>
      <c r="AM824" s="537"/>
      <c r="AN824" s="537"/>
      <c r="AO824" s="683" t="str">
        <f>IF(SUM(AI824:AN824)=AP824,"OK",SUM(AI824:AN824)-AP824)</f>
        <v>OK</v>
      </c>
      <c r="AP824" s="141"/>
      <c r="AQ824" s="141"/>
      <c r="AR824" s="552"/>
      <c r="AS824" s="552"/>
      <c r="AT824" s="683" t="str">
        <f>IF(SUM(AR824:AS824)=AU824,"OK",SUM(AR824:AS824)-AU824)</f>
        <v>OK</v>
      </c>
      <c r="AU824" s="593"/>
      <c r="AV824" s="530">
        <f t="shared" si="1272"/>
        <v>0</v>
      </c>
      <c r="AW824" s="842">
        <f t="shared" si="1273"/>
        <v>0</v>
      </c>
      <c r="AX824" s="115">
        <f t="shared" si="1274"/>
        <v>0</v>
      </c>
      <c r="AY824" s="5">
        <f t="shared" si="1275"/>
        <v>0</v>
      </c>
      <c r="AZ824" s="7">
        <f>AY824-AX824</f>
        <v>0</v>
      </c>
      <c r="BA824" s="335" t="e">
        <f>AZ824/AX824</f>
        <v>#DIV/0!</v>
      </c>
      <c r="BB824" s="23">
        <f t="shared" si="1276"/>
        <v>0</v>
      </c>
      <c r="BC824" s="5">
        <f>AW824</f>
        <v>0</v>
      </c>
      <c r="BD824" s="7">
        <f>BC824-BB824</f>
        <v>0</v>
      </c>
      <c r="BE824" s="335" t="e">
        <f>BD824/BB824</f>
        <v>#DIV/0!</v>
      </c>
      <c r="BF824" s="667"/>
      <c r="BG824" s="826" t="str">
        <f t="shared" si="1277"/>
        <v>63.53</v>
      </c>
      <c r="BH824" s="668" t="b">
        <f>COUNTIF('Codes SEC'!$B$2:$B$250,Ministres!BG824)&gt;0</f>
        <v>1</v>
      </c>
      <c r="BI824" s="667"/>
      <c r="BJ824" s="667"/>
      <c r="BK824" s="667"/>
      <c r="BL824" s="667"/>
      <c r="BM824" s="667"/>
      <c r="BN824" s="667"/>
    </row>
    <row r="825" spans="1:66" ht="35.1" customHeight="1" x14ac:dyDescent="0.25">
      <c r="A825" s="222" t="s">
        <v>39</v>
      </c>
      <c r="B825" s="112" t="s">
        <v>5018</v>
      </c>
      <c r="C825" s="116" t="s">
        <v>149</v>
      </c>
      <c r="D825" s="620">
        <v>1000</v>
      </c>
      <c r="E825" s="278"/>
      <c r="F825" s="116">
        <v>19</v>
      </c>
      <c r="G825" s="700" t="s">
        <v>5613</v>
      </c>
      <c r="H825" s="888" t="str">
        <f t="shared" si="1252"/>
        <v>122</v>
      </c>
      <c r="I825" s="580">
        <v>86359000</v>
      </c>
      <c r="J825" s="689" t="s">
        <v>5990</v>
      </c>
      <c r="K825" s="411" t="s">
        <v>5991</v>
      </c>
      <c r="L825" s="733">
        <v>0</v>
      </c>
      <c r="M825" s="734">
        <v>0</v>
      </c>
      <c r="N825" s="931"/>
      <c r="O825" s="530">
        <f t="shared" si="1266"/>
        <v>0</v>
      </c>
      <c r="P825" s="530">
        <f t="shared" si="1267"/>
        <v>0</v>
      </c>
      <c r="Q825" s="646"/>
      <c r="R825" s="536"/>
      <c r="S825" s="536"/>
      <c r="T825" s="536"/>
      <c r="U825" s="536"/>
      <c r="V825" s="536"/>
      <c r="W825" s="683" t="str">
        <f t="shared" si="1278"/>
        <v>OK</v>
      </c>
      <c r="X825" s="141"/>
      <c r="Y825" s="141"/>
      <c r="Z825" s="552"/>
      <c r="AA825" s="552"/>
      <c r="AB825" s="683" t="str">
        <f t="shared" si="1279"/>
        <v>OK</v>
      </c>
      <c r="AC825" s="593"/>
      <c r="AD825" s="530">
        <f t="shared" si="1268"/>
        <v>0</v>
      </c>
      <c r="AE825" s="842">
        <f t="shared" si="1269"/>
        <v>0</v>
      </c>
      <c r="AF825" s="931"/>
      <c r="AG825" s="530">
        <f t="shared" si="1270"/>
        <v>0</v>
      </c>
      <c r="AH825" s="530">
        <f t="shared" si="1271"/>
        <v>0</v>
      </c>
      <c r="AI825" s="641"/>
      <c r="AJ825" s="537"/>
      <c r="AK825" s="537"/>
      <c r="AL825" s="537"/>
      <c r="AM825" s="537"/>
      <c r="AN825" s="537"/>
      <c r="AO825" s="683" t="str">
        <f t="shared" si="1280"/>
        <v>OK</v>
      </c>
      <c r="AP825" s="141"/>
      <c r="AQ825" s="141"/>
      <c r="AR825" s="552"/>
      <c r="AS825" s="552"/>
      <c r="AT825" s="683" t="str">
        <f t="shared" si="1281"/>
        <v>OK</v>
      </c>
      <c r="AU825" s="593"/>
      <c r="AV825" s="530">
        <f t="shared" si="1272"/>
        <v>0</v>
      </c>
      <c r="AW825" s="842">
        <f t="shared" si="1273"/>
        <v>0</v>
      </c>
      <c r="AX825" s="115">
        <f t="shared" si="1274"/>
        <v>0</v>
      </c>
      <c r="AY825" s="5">
        <f t="shared" si="1275"/>
        <v>0</v>
      </c>
      <c r="AZ825" s="7">
        <f>AY825-AX825</f>
        <v>0</v>
      </c>
      <c r="BA825" s="335" t="e">
        <f>AZ825/AX825</f>
        <v>#DIV/0!</v>
      </c>
      <c r="BB825" s="23">
        <f t="shared" si="1276"/>
        <v>0</v>
      </c>
      <c r="BC825" s="5">
        <f>AW825</f>
        <v>0</v>
      </c>
      <c r="BD825" s="7">
        <f>BC825-BB825</f>
        <v>0</v>
      </c>
      <c r="BE825" s="335" t="e">
        <f>BD825/BB825</f>
        <v>#DIV/0!</v>
      </c>
      <c r="BG825" s="826" t="str">
        <f t="shared" si="1277"/>
        <v>63.59</v>
      </c>
      <c r="BH825" s="607" t="b">
        <f>COUNTIF('Codes SEC'!$B$2:$B$250,Ministres!BG825)&gt;0</f>
        <v>1</v>
      </c>
    </row>
    <row r="826" spans="1:66" s="4" customFormat="1" ht="35.1" customHeight="1" x14ac:dyDescent="0.25">
      <c r="A826" s="222" t="s">
        <v>39</v>
      </c>
      <c r="B826" s="112">
        <v>10</v>
      </c>
      <c r="C826" s="116" t="s">
        <v>149</v>
      </c>
      <c r="D826" s="620">
        <v>1000</v>
      </c>
      <c r="E826" s="32"/>
      <c r="F826" s="117">
        <v>20</v>
      </c>
      <c r="G826" s="694">
        <v>1</v>
      </c>
      <c r="H826" s="878" t="str">
        <f t="shared" si="1252"/>
        <v>122</v>
      </c>
      <c r="I826" s="397">
        <v>86524000</v>
      </c>
      <c r="J826" s="380" t="s">
        <v>4507</v>
      </c>
      <c r="K826" s="494" t="s">
        <v>4508</v>
      </c>
      <c r="L826" s="726">
        <v>0</v>
      </c>
      <c r="M826" s="727">
        <v>0</v>
      </c>
      <c r="N826" s="931"/>
      <c r="O826" s="530">
        <f t="shared" si="1266"/>
        <v>0</v>
      </c>
      <c r="P826" s="530">
        <f t="shared" si="1267"/>
        <v>0</v>
      </c>
      <c r="Q826" s="646"/>
      <c r="R826" s="536"/>
      <c r="S826" s="536"/>
      <c r="T826" s="536"/>
      <c r="U826" s="536"/>
      <c r="V826" s="536"/>
      <c r="W826" s="683" t="str">
        <f t="shared" si="1278"/>
        <v>OK</v>
      </c>
      <c r="X826" s="141"/>
      <c r="Y826" s="141"/>
      <c r="Z826" s="552"/>
      <c r="AA826" s="552"/>
      <c r="AB826" s="683" t="str">
        <f t="shared" si="1279"/>
        <v>OK</v>
      </c>
      <c r="AC826" s="593"/>
      <c r="AD826" s="530">
        <f t="shared" si="1268"/>
        <v>0</v>
      </c>
      <c r="AE826" s="842">
        <f t="shared" si="1269"/>
        <v>0</v>
      </c>
      <c r="AF826" s="931"/>
      <c r="AG826" s="530">
        <f t="shared" si="1270"/>
        <v>0</v>
      </c>
      <c r="AH826" s="530">
        <f t="shared" si="1271"/>
        <v>0</v>
      </c>
      <c r="AI826" s="641"/>
      <c r="AJ826" s="537"/>
      <c r="AK826" s="537"/>
      <c r="AL826" s="537"/>
      <c r="AM826" s="537"/>
      <c r="AN826" s="537"/>
      <c r="AO826" s="683" t="str">
        <f t="shared" si="1280"/>
        <v>OK</v>
      </c>
      <c r="AP826" s="141"/>
      <c r="AQ826" s="141"/>
      <c r="AR826" s="552"/>
      <c r="AS826" s="552"/>
      <c r="AT826" s="683" t="str">
        <f t="shared" si="1281"/>
        <v>OK</v>
      </c>
      <c r="AU826" s="593"/>
      <c r="AV826" s="530">
        <f t="shared" si="1272"/>
        <v>0</v>
      </c>
      <c r="AW826" s="842">
        <f t="shared" si="1273"/>
        <v>0</v>
      </c>
      <c r="AX826" s="115">
        <f t="shared" si="1274"/>
        <v>0</v>
      </c>
      <c r="AY826" s="5">
        <f t="shared" si="1275"/>
        <v>0</v>
      </c>
      <c r="AZ826" s="7">
        <f t="shared" ref="AZ826:AZ827" si="1299">AY826-AX826</f>
        <v>0</v>
      </c>
      <c r="BA826" s="335" t="e">
        <f t="shared" si="1296"/>
        <v>#DIV/0!</v>
      </c>
      <c r="BB826" s="23">
        <f t="shared" si="1276"/>
        <v>0</v>
      </c>
      <c r="BC826" s="5">
        <f t="shared" si="1297"/>
        <v>0</v>
      </c>
      <c r="BD826" s="7">
        <f t="shared" ref="BD826:BD827" si="1300">BC826-BB826</f>
        <v>0</v>
      </c>
      <c r="BE826" s="335" t="e">
        <f t="shared" si="1298"/>
        <v>#DIV/0!</v>
      </c>
      <c r="BF826" s="41"/>
      <c r="BG826" s="826" t="str">
        <f t="shared" si="1277"/>
        <v>65.24</v>
      </c>
      <c r="BH826" s="607" t="b">
        <f>COUNTIF('Codes SEC'!$B$2:$B$250,Ministres!BG826)&gt;0</f>
        <v>1</v>
      </c>
      <c r="BI826" s="41"/>
      <c r="BJ826" s="41"/>
      <c r="BK826" s="41"/>
      <c r="BL826" s="41"/>
      <c r="BM826" s="41"/>
      <c r="BN826" s="41"/>
    </row>
    <row r="827" spans="1:66" s="203" customFormat="1" ht="35.1" customHeight="1" x14ac:dyDescent="0.25">
      <c r="A827" s="21" t="s">
        <v>39</v>
      </c>
      <c r="B827" s="112" t="s">
        <v>5018</v>
      </c>
      <c r="C827" s="120" t="s">
        <v>149</v>
      </c>
      <c r="D827" s="620">
        <v>1000</v>
      </c>
      <c r="E827" s="278"/>
      <c r="F827" s="116">
        <v>19</v>
      </c>
      <c r="G827" s="694">
        <v>1</v>
      </c>
      <c r="H827" s="878" t="str">
        <f t="shared" si="1252"/>
        <v>122</v>
      </c>
      <c r="I827" s="397">
        <v>86524000</v>
      </c>
      <c r="J827" s="380" t="s">
        <v>4891</v>
      </c>
      <c r="K827" s="408" t="s">
        <v>4892</v>
      </c>
      <c r="L827" s="733">
        <v>0</v>
      </c>
      <c r="M827" s="734">
        <v>0</v>
      </c>
      <c r="N827" s="931"/>
      <c r="O827" s="530">
        <f t="shared" si="1266"/>
        <v>0</v>
      </c>
      <c r="P827" s="530">
        <f t="shared" si="1267"/>
        <v>0</v>
      </c>
      <c r="Q827" s="646"/>
      <c r="R827" s="536"/>
      <c r="S827" s="536"/>
      <c r="T827" s="536"/>
      <c r="U827" s="536"/>
      <c r="V827" s="536"/>
      <c r="W827" s="683" t="str">
        <f t="shared" si="1278"/>
        <v>OK</v>
      </c>
      <c r="X827" s="141"/>
      <c r="Y827" s="141"/>
      <c r="Z827" s="552"/>
      <c r="AA827" s="552"/>
      <c r="AB827" s="683" t="str">
        <f t="shared" si="1279"/>
        <v>OK</v>
      </c>
      <c r="AC827" s="593"/>
      <c r="AD827" s="530">
        <f t="shared" si="1268"/>
        <v>0</v>
      </c>
      <c r="AE827" s="842">
        <f t="shared" si="1269"/>
        <v>0</v>
      </c>
      <c r="AF827" s="931"/>
      <c r="AG827" s="530">
        <f t="shared" si="1270"/>
        <v>0</v>
      </c>
      <c r="AH827" s="530">
        <f t="shared" si="1271"/>
        <v>0</v>
      </c>
      <c r="AI827" s="641"/>
      <c r="AJ827" s="537"/>
      <c r="AK827" s="537"/>
      <c r="AL827" s="537"/>
      <c r="AM827" s="537"/>
      <c r="AN827" s="537"/>
      <c r="AO827" s="683" t="str">
        <f t="shared" si="1280"/>
        <v>OK</v>
      </c>
      <c r="AP827" s="141"/>
      <c r="AQ827" s="141"/>
      <c r="AR827" s="552"/>
      <c r="AS827" s="552"/>
      <c r="AT827" s="683" t="str">
        <f t="shared" si="1281"/>
        <v>OK</v>
      </c>
      <c r="AU827" s="593"/>
      <c r="AV827" s="530">
        <f t="shared" si="1272"/>
        <v>0</v>
      </c>
      <c r="AW827" s="842">
        <f t="shared" si="1273"/>
        <v>0</v>
      </c>
      <c r="AX827" s="115">
        <f t="shared" si="1274"/>
        <v>0</v>
      </c>
      <c r="AY827" s="5">
        <f t="shared" si="1275"/>
        <v>0</v>
      </c>
      <c r="AZ827" s="7">
        <f t="shared" si="1299"/>
        <v>0</v>
      </c>
      <c r="BA827" s="335" t="e">
        <f>AZ827/AX827</f>
        <v>#DIV/0!</v>
      </c>
      <c r="BB827" s="23">
        <f t="shared" si="1276"/>
        <v>0</v>
      </c>
      <c r="BC827" s="5">
        <f>AW827</f>
        <v>0</v>
      </c>
      <c r="BD827" s="7">
        <f t="shared" si="1300"/>
        <v>0</v>
      </c>
      <c r="BE827" s="335" t="e">
        <f>BD827/BB827</f>
        <v>#DIV/0!</v>
      </c>
      <c r="BF827" s="667"/>
      <c r="BG827" s="826" t="str">
        <f t="shared" si="1277"/>
        <v>65.24</v>
      </c>
      <c r="BH827" s="668" t="b">
        <f>COUNTIF('Codes SEC'!$B$2:$B$250,Ministres!BG827)&gt;0</f>
        <v>1</v>
      </c>
      <c r="BI827" s="667"/>
      <c r="BJ827" s="667"/>
      <c r="BK827" s="667"/>
      <c r="BL827" s="667"/>
      <c r="BM827" s="667"/>
      <c r="BN827" s="667"/>
    </row>
    <row r="828" spans="1:66" ht="35.1" customHeight="1" x14ac:dyDescent="0.25">
      <c r="A828" s="222" t="s">
        <v>39</v>
      </c>
      <c r="B828" s="112" t="s">
        <v>5018</v>
      </c>
      <c r="C828" s="120" t="s">
        <v>149</v>
      </c>
      <c r="D828" s="620">
        <v>1000</v>
      </c>
      <c r="E828" s="278"/>
      <c r="F828" s="116">
        <v>20</v>
      </c>
      <c r="G828" s="700">
        <v>1</v>
      </c>
      <c r="H828" s="888" t="str">
        <f t="shared" si="1252"/>
        <v>122</v>
      </c>
      <c r="I828" s="580">
        <v>87111000</v>
      </c>
      <c r="J828" s="689" t="s">
        <v>5369</v>
      </c>
      <c r="K828" s="411" t="s">
        <v>6327</v>
      </c>
      <c r="L828" s="733">
        <v>0</v>
      </c>
      <c r="M828" s="734">
        <v>0</v>
      </c>
      <c r="N828" s="931"/>
      <c r="O828" s="530">
        <f t="shared" si="1266"/>
        <v>0</v>
      </c>
      <c r="P828" s="530">
        <f t="shared" si="1267"/>
        <v>0</v>
      </c>
      <c r="Q828" s="646"/>
      <c r="R828" s="536"/>
      <c r="S828" s="536"/>
      <c r="T828" s="536"/>
      <c r="U828" s="536"/>
      <c r="V828" s="536"/>
      <c r="W828" s="683" t="str">
        <f>IF(SUM(Q828:V828)=X828,"OK",SUM(Q828:V828)-X828)</f>
        <v>OK</v>
      </c>
      <c r="X828" s="141"/>
      <c r="Y828" s="141"/>
      <c r="Z828" s="552"/>
      <c r="AA828" s="552"/>
      <c r="AB828" s="683" t="str">
        <f>IF(SUM(Z828:AA828)=AC828,"OK",SUM(Z828:AA828)-AC828)</f>
        <v>OK</v>
      </c>
      <c r="AC828" s="593"/>
      <c r="AD828" s="530">
        <f t="shared" si="1268"/>
        <v>0</v>
      </c>
      <c r="AE828" s="842">
        <f t="shared" si="1269"/>
        <v>0</v>
      </c>
      <c r="AF828" s="931"/>
      <c r="AG828" s="530">
        <f t="shared" si="1270"/>
        <v>0</v>
      </c>
      <c r="AH828" s="530">
        <f t="shared" si="1271"/>
        <v>0</v>
      </c>
      <c r="AI828" s="641"/>
      <c r="AJ828" s="537"/>
      <c r="AK828" s="537"/>
      <c r="AL828" s="537"/>
      <c r="AM828" s="537"/>
      <c r="AN828" s="537"/>
      <c r="AO828" s="683" t="str">
        <f>IF(SUM(AI828:AN828)=AP828,"OK",SUM(AI828:AN828)-AP828)</f>
        <v>OK</v>
      </c>
      <c r="AP828" s="141"/>
      <c r="AQ828" s="141"/>
      <c r="AR828" s="552"/>
      <c r="AS828" s="552"/>
      <c r="AT828" s="683" t="str">
        <f>IF(SUM(AR828:AS828)=AU828,"OK",SUM(AR828:AS828)-AU828)</f>
        <v>OK</v>
      </c>
      <c r="AU828" s="593"/>
      <c r="AV828" s="530">
        <f t="shared" si="1272"/>
        <v>0</v>
      </c>
      <c r="AW828" s="842">
        <f t="shared" si="1273"/>
        <v>0</v>
      </c>
      <c r="AX828" s="115">
        <f t="shared" si="1274"/>
        <v>0</v>
      </c>
      <c r="AY828" s="5">
        <f t="shared" si="1275"/>
        <v>0</v>
      </c>
      <c r="AZ828" s="7">
        <f>AY828-AX828</f>
        <v>0</v>
      </c>
      <c r="BA828" s="335" t="e">
        <f>AZ828/AX828</f>
        <v>#DIV/0!</v>
      </c>
      <c r="BB828" s="23">
        <f t="shared" si="1276"/>
        <v>0</v>
      </c>
      <c r="BC828" s="5">
        <f>AW828</f>
        <v>0</v>
      </c>
      <c r="BD828" s="7">
        <f>BC828-BB828</f>
        <v>0</v>
      </c>
      <c r="BE828" s="335" t="e">
        <f>BD828/BB828</f>
        <v>#DIV/0!</v>
      </c>
      <c r="BG828" s="826" t="str">
        <f t="shared" si="1277"/>
        <v>71.11</v>
      </c>
      <c r="BH828" s="607" t="b">
        <f>COUNTIF('Codes SEC'!$B$2:$B$250,Ministres!BG828)&gt;0</f>
        <v>1</v>
      </c>
    </row>
    <row r="829" spans="1:66" ht="35.1" customHeight="1" x14ac:dyDescent="0.25">
      <c r="A829" s="222" t="s">
        <v>39</v>
      </c>
      <c r="B829" s="583">
        <v>10</v>
      </c>
      <c r="C829" s="120" t="s">
        <v>149</v>
      </c>
      <c r="D829" s="620">
        <v>1000</v>
      </c>
      <c r="E829" s="604"/>
      <c r="F829" s="192">
        <v>19</v>
      </c>
      <c r="G829" s="697">
        <v>1</v>
      </c>
      <c r="H829" s="890" t="str">
        <f t="shared" si="1252"/>
        <v>122</v>
      </c>
      <c r="I829" s="585">
        <v>87112000</v>
      </c>
      <c r="J829" s="380" t="s">
        <v>4197</v>
      </c>
      <c r="K829" s="500" t="s">
        <v>4198</v>
      </c>
      <c r="L829" s="726">
        <v>0</v>
      </c>
      <c r="M829" s="727">
        <v>0</v>
      </c>
      <c r="N829" s="931"/>
      <c r="O829" s="530">
        <f t="shared" si="1266"/>
        <v>0</v>
      </c>
      <c r="P829" s="530">
        <f t="shared" si="1267"/>
        <v>0</v>
      </c>
      <c r="Q829" s="646"/>
      <c r="R829" s="536"/>
      <c r="S829" s="536"/>
      <c r="T829" s="536"/>
      <c r="U829" s="536"/>
      <c r="V829" s="536"/>
      <c r="W829" s="683" t="str">
        <f t="shared" si="1278"/>
        <v>OK</v>
      </c>
      <c r="X829" s="141"/>
      <c r="Y829" s="141"/>
      <c r="Z829" s="552"/>
      <c r="AA829" s="552"/>
      <c r="AB829" s="683" t="str">
        <f t="shared" si="1279"/>
        <v>OK</v>
      </c>
      <c r="AC829" s="593"/>
      <c r="AD829" s="530">
        <f t="shared" si="1268"/>
        <v>0</v>
      </c>
      <c r="AE829" s="842">
        <f t="shared" si="1269"/>
        <v>0</v>
      </c>
      <c r="AF829" s="931"/>
      <c r="AG829" s="530">
        <f t="shared" si="1270"/>
        <v>0</v>
      </c>
      <c r="AH829" s="530">
        <f t="shared" si="1271"/>
        <v>0</v>
      </c>
      <c r="AI829" s="641"/>
      <c r="AJ829" s="537"/>
      <c r="AK829" s="537"/>
      <c r="AL829" s="537"/>
      <c r="AM829" s="537"/>
      <c r="AN829" s="537"/>
      <c r="AO829" s="683" t="str">
        <f t="shared" si="1280"/>
        <v>OK</v>
      </c>
      <c r="AP829" s="141"/>
      <c r="AQ829" s="141"/>
      <c r="AR829" s="552"/>
      <c r="AS829" s="552"/>
      <c r="AT829" s="683" t="str">
        <f t="shared" si="1281"/>
        <v>OK</v>
      </c>
      <c r="AU829" s="593"/>
      <c r="AV829" s="530">
        <f t="shared" si="1272"/>
        <v>0</v>
      </c>
      <c r="AW829" s="842">
        <f t="shared" si="1273"/>
        <v>0</v>
      </c>
      <c r="AX829" s="115">
        <f t="shared" si="1274"/>
        <v>0</v>
      </c>
      <c r="AY829" s="5">
        <f t="shared" si="1275"/>
        <v>0</v>
      </c>
      <c r="AZ829" s="7">
        <f t="shared" ref="AZ829:AZ834" si="1301">AY829-AX829</f>
        <v>0</v>
      </c>
      <c r="BA829" s="335" t="e">
        <f t="shared" si="1296"/>
        <v>#DIV/0!</v>
      </c>
      <c r="BB829" s="23">
        <f t="shared" si="1276"/>
        <v>0</v>
      </c>
      <c r="BC829" s="5">
        <f t="shared" si="1297"/>
        <v>0</v>
      </c>
      <c r="BD829" s="7">
        <f t="shared" ref="BD829:BD834" si="1302">BC829-BB829</f>
        <v>0</v>
      </c>
      <c r="BE829" s="335" t="e">
        <f t="shared" si="1298"/>
        <v>#DIV/0!</v>
      </c>
      <c r="BG829" s="826" t="str">
        <f t="shared" si="1277"/>
        <v>71.12</v>
      </c>
      <c r="BH829" s="607" t="b">
        <f>COUNTIF('Codes SEC'!$B$2:$B$250,Ministres!BG829)&gt;0</f>
        <v>1</v>
      </c>
    </row>
    <row r="830" spans="1:66" ht="35.1" customHeight="1" x14ac:dyDescent="0.25">
      <c r="A830" s="222" t="s">
        <v>39</v>
      </c>
      <c r="B830" s="583">
        <v>10</v>
      </c>
      <c r="C830" s="120" t="s">
        <v>149</v>
      </c>
      <c r="D830" s="620">
        <v>1000</v>
      </c>
      <c r="E830" s="604"/>
      <c r="F830" s="192">
        <v>20</v>
      </c>
      <c r="G830" s="697">
        <v>1</v>
      </c>
      <c r="H830" s="890" t="str">
        <f t="shared" si="1252"/>
        <v>122</v>
      </c>
      <c r="I830" s="585">
        <v>87112000</v>
      </c>
      <c r="J830" s="380" t="s">
        <v>4199</v>
      </c>
      <c r="K830" s="500" t="s">
        <v>4200</v>
      </c>
      <c r="L830" s="726">
        <v>0</v>
      </c>
      <c r="M830" s="727">
        <v>0</v>
      </c>
      <c r="N830" s="931"/>
      <c r="O830" s="530">
        <f t="shared" si="1266"/>
        <v>0</v>
      </c>
      <c r="P830" s="530">
        <f t="shared" si="1267"/>
        <v>0</v>
      </c>
      <c r="Q830" s="646"/>
      <c r="R830" s="536"/>
      <c r="S830" s="536"/>
      <c r="T830" s="536"/>
      <c r="U830" s="536"/>
      <c r="V830" s="536"/>
      <c r="W830" s="683" t="str">
        <f t="shared" si="1278"/>
        <v>OK</v>
      </c>
      <c r="X830" s="141"/>
      <c r="Y830" s="141"/>
      <c r="Z830" s="552"/>
      <c r="AA830" s="552"/>
      <c r="AB830" s="683" t="str">
        <f t="shared" si="1279"/>
        <v>OK</v>
      </c>
      <c r="AC830" s="593"/>
      <c r="AD830" s="530">
        <f t="shared" si="1268"/>
        <v>0</v>
      </c>
      <c r="AE830" s="842">
        <f t="shared" si="1269"/>
        <v>0</v>
      </c>
      <c r="AF830" s="931"/>
      <c r="AG830" s="530">
        <f t="shared" si="1270"/>
        <v>0</v>
      </c>
      <c r="AH830" s="530">
        <f t="shared" si="1271"/>
        <v>0</v>
      </c>
      <c r="AI830" s="641"/>
      <c r="AJ830" s="537"/>
      <c r="AK830" s="537"/>
      <c r="AL830" s="537"/>
      <c r="AM830" s="537"/>
      <c r="AN830" s="537"/>
      <c r="AO830" s="683" t="str">
        <f t="shared" si="1280"/>
        <v>OK</v>
      </c>
      <c r="AP830" s="141"/>
      <c r="AQ830" s="141"/>
      <c r="AR830" s="552"/>
      <c r="AS830" s="552"/>
      <c r="AT830" s="683" t="str">
        <f t="shared" si="1281"/>
        <v>OK</v>
      </c>
      <c r="AU830" s="593"/>
      <c r="AV830" s="530">
        <f t="shared" si="1272"/>
        <v>0</v>
      </c>
      <c r="AW830" s="842">
        <f t="shared" si="1273"/>
        <v>0</v>
      </c>
      <c r="AX830" s="115">
        <f t="shared" si="1274"/>
        <v>0</v>
      </c>
      <c r="AY830" s="5">
        <f t="shared" si="1275"/>
        <v>0</v>
      </c>
      <c r="AZ830" s="7">
        <f t="shared" si="1301"/>
        <v>0</v>
      </c>
      <c r="BA830" s="335" t="e">
        <f t="shared" si="1296"/>
        <v>#DIV/0!</v>
      </c>
      <c r="BB830" s="23">
        <f t="shared" si="1276"/>
        <v>0</v>
      </c>
      <c r="BC830" s="5">
        <f t="shared" si="1297"/>
        <v>0</v>
      </c>
      <c r="BD830" s="7">
        <f t="shared" si="1302"/>
        <v>0</v>
      </c>
      <c r="BE830" s="335" t="e">
        <f t="shared" si="1298"/>
        <v>#DIV/0!</v>
      </c>
      <c r="BG830" s="826" t="str">
        <f t="shared" si="1277"/>
        <v>71.12</v>
      </c>
      <c r="BH830" s="607" t="b">
        <f>COUNTIF('Codes SEC'!$B$2:$B$250,Ministres!BG830)&gt;0</f>
        <v>1</v>
      </c>
    </row>
    <row r="831" spans="1:66" s="203" customFormat="1" ht="35.1" customHeight="1" x14ac:dyDescent="0.25">
      <c r="A831" s="21" t="s">
        <v>39</v>
      </c>
      <c r="B831" s="112" t="s">
        <v>5018</v>
      </c>
      <c r="C831" s="120" t="s">
        <v>149</v>
      </c>
      <c r="D831" s="620">
        <v>1000</v>
      </c>
      <c r="E831" s="278"/>
      <c r="F831" s="116">
        <v>19</v>
      </c>
      <c r="G831" s="694">
        <v>1</v>
      </c>
      <c r="H831" s="878" t="str">
        <f t="shared" si="1252"/>
        <v>122</v>
      </c>
      <c r="I831" s="397">
        <v>87200000</v>
      </c>
      <c r="J831" s="380" t="s">
        <v>4897</v>
      </c>
      <c r="K831" s="408" t="s">
        <v>4898</v>
      </c>
      <c r="L831" s="733">
        <v>0</v>
      </c>
      <c r="M831" s="734">
        <v>0</v>
      </c>
      <c r="N831" s="931"/>
      <c r="O831" s="530">
        <f t="shared" si="1266"/>
        <v>0</v>
      </c>
      <c r="P831" s="530">
        <f t="shared" si="1267"/>
        <v>0</v>
      </c>
      <c r="Q831" s="646"/>
      <c r="R831" s="536"/>
      <c r="S831" s="536"/>
      <c r="T831" s="536"/>
      <c r="U831" s="536"/>
      <c r="V831" s="536"/>
      <c r="W831" s="683" t="str">
        <f t="shared" si="1278"/>
        <v>OK</v>
      </c>
      <c r="X831" s="141"/>
      <c r="Y831" s="141"/>
      <c r="Z831" s="552"/>
      <c r="AA831" s="552"/>
      <c r="AB831" s="683" t="str">
        <f t="shared" si="1279"/>
        <v>OK</v>
      </c>
      <c r="AC831" s="593"/>
      <c r="AD831" s="530">
        <f t="shared" si="1268"/>
        <v>0</v>
      </c>
      <c r="AE831" s="842">
        <f t="shared" si="1269"/>
        <v>0</v>
      </c>
      <c r="AF831" s="931"/>
      <c r="AG831" s="530">
        <f t="shared" si="1270"/>
        <v>0</v>
      </c>
      <c r="AH831" s="530">
        <f t="shared" si="1271"/>
        <v>0</v>
      </c>
      <c r="AI831" s="641"/>
      <c r="AJ831" s="537"/>
      <c r="AK831" s="537"/>
      <c r="AL831" s="537"/>
      <c r="AM831" s="537"/>
      <c r="AN831" s="537"/>
      <c r="AO831" s="683" t="str">
        <f t="shared" si="1280"/>
        <v>OK</v>
      </c>
      <c r="AP831" s="141"/>
      <c r="AQ831" s="141"/>
      <c r="AR831" s="552"/>
      <c r="AS831" s="552"/>
      <c r="AT831" s="683" t="str">
        <f t="shared" si="1281"/>
        <v>OK</v>
      </c>
      <c r="AU831" s="593"/>
      <c r="AV831" s="530">
        <f t="shared" si="1272"/>
        <v>0</v>
      </c>
      <c r="AW831" s="842">
        <f t="shared" si="1273"/>
        <v>0</v>
      </c>
      <c r="AX831" s="115">
        <f t="shared" si="1274"/>
        <v>0</v>
      </c>
      <c r="AY831" s="5">
        <f t="shared" si="1275"/>
        <v>0</v>
      </c>
      <c r="AZ831" s="7">
        <f t="shared" si="1301"/>
        <v>0</v>
      </c>
      <c r="BA831" s="335" t="e">
        <f t="shared" ref="BA831:BA835" si="1303">AZ831/AX831</f>
        <v>#DIV/0!</v>
      </c>
      <c r="BB831" s="23">
        <f t="shared" si="1276"/>
        <v>0</v>
      </c>
      <c r="BC831" s="5">
        <f t="shared" ref="BC831:BC835" si="1304">AW831</f>
        <v>0</v>
      </c>
      <c r="BD831" s="7">
        <f t="shared" si="1302"/>
        <v>0</v>
      </c>
      <c r="BE831" s="335" t="e">
        <f t="shared" ref="BE831:BE835" si="1305">BD831/BB831</f>
        <v>#DIV/0!</v>
      </c>
      <c r="BF831" s="667"/>
      <c r="BG831" s="826" t="str">
        <f t="shared" si="1277"/>
        <v>72.00</v>
      </c>
      <c r="BH831" s="668" t="b">
        <f>COUNTIF('Codes SEC'!$B$2:$B$250,Ministres!BG831)&gt;0</f>
        <v>1</v>
      </c>
      <c r="BI831" s="667"/>
      <c r="BJ831" s="667"/>
      <c r="BK831" s="667"/>
      <c r="BL831" s="667"/>
      <c r="BM831" s="667"/>
      <c r="BN831" s="667"/>
    </row>
    <row r="832" spans="1:66" ht="35.1" customHeight="1" x14ac:dyDescent="0.25">
      <c r="A832" s="222" t="s">
        <v>39</v>
      </c>
      <c r="B832" s="112">
        <v>10</v>
      </c>
      <c r="C832" s="116" t="s">
        <v>149</v>
      </c>
      <c r="D832" s="620">
        <v>1000</v>
      </c>
      <c r="E832" s="278"/>
      <c r="F832" s="116">
        <v>19</v>
      </c>
      <c r="G832" s="694">
        <v>1</v>
      </c>
      <c r="H832" s="878" t="str">
        <f t="shared" si="1252"/>
        <v>122</v>
      </c>
      <c r="I832" s="585">
        <v>87320000</v>
      </c>
      <c r="J832" s="380" t="s">
        <v>4177</v>
      </c>
      <c r="K832" s="510" t="s">
        <v>4581</v>
      </c>
      <c r="L832" s="735">
        <v>0</v>
      </c>
      <c r="M832" s="736">
        <v>0</v>
      </c>
      <c r="N832" s="931"/>
      <c r="O832" s="530">
        <f t="shared" si="1266"/>
        <v>0</v>
      </c>
      <c r="P832" s="530">
        <f t="shared" si="1267"/>
        <v>0</v>
      </c>
      <c r="Q832" s="646"/>
      <c r="R832" s="536"/>
      <c r="S832" s="536"/>
      <c r="T832" s="536"/>
      <c r="U832" s="536"/>
      <c r="V832" s="536"/>
      <c r="W832" s="683" t="str">
        <f t="shared" si="1278"/>
        <v>OK</v>
      </c>
      <c r="X832" s="141"/>
      <c r="Y832" s="141"/>
      <c r="Z832" s="552"/>
      <c r="AA832" s="552"/>
      <c r="AB832" s="683" t="str">
        <f t="shared" si="1279"/>
        <v>OK</v>
      </c>
      <c r="AC832" s="593"/>
      <c r="AD832" s="530">
        <f t="shared" si="1268"/>
        <v>0</v>
      </c>
      <c r="AE832" s="842">
        <f t="shared" si="1269"/>
        <v>0</v>
      </c>
      <c r="AF832" s="931"/>
      <c r="AG832" s="530">
        <f t="shared" si="1270"/>
        <v>0</v>
      </c>
      <c r="AH832" s="530">
        <f t="shared" si="1271"/>
        <v>0</v>
      </c>
      <c r="AI832" s="641"/>
      <c r="AJ832" s="537"/>
      <c r="AK832" s="537"/>
      <c r="AL832" s="537"/>
      <c r="AM832" s="537"/>
      <c r="AN832" s="537"/>
      <c r="AO832" s="683" t="str">
        <f t="shared" si="1280"/>
        <v>OK</v>
      </c>
      <c r="AP832" s="141"/>
      <c r="AQ832" s="141"/>
      <c r="AR832" s="552"/>
      <c r="AS832" s="552"/>
      <c r="AT832" s="683" t="str">
        <f t="shared" si="1281"/>
        <v>OK</v>
      </c>
      <c r="AU832" s="593"/>
      <c r="AV832" s="530">
        <f t="shared" si="1272"/>
        <v>0</v>
      </c>
      <c r="AW832" s="842">
        <f t="shared" si="1273"/>
        <v>0</v>
      </c>
      <c r="AX832" s="115">
        <f t="shared" si="1274"/>
        <v>0</v>
      </c>
      <c r="AY832" s="5">
        <f t="shared" si="1275"/>
        <v>0</v>
      </c>
      <c r="AZ832" s="7">
        <f t="shared" si="1301"/>
        <v>0</v>
      </c>
      <c r="BA832" s="335" t="e">
        <f t="shared" si="1303"/>
        <v>#DIV/0!</v>
      </c>
      <c r="BB832" s="23">
        <f t="shared" si="1276"/>
        <v>0</v>
      </c>
      <c r="BC832" s="5">
        <f t="shared" si="1304"/>
        <v>0</v>
      </c>
      <c r="BD832" s="7">
        <f t="shared" si="1302"/>
        <v>0</v>
      </c>
      <c r="BE832" s="335" t="e">
        <f t="shared" si="1305"/>
        <v>#DIV/0!</v>
      </c>
      <c r="BG832" s="826" t="str">
        <f t="shared" si="1277"/>
        <v>73.20</v>
      </c>
      <c r="BH832" s="607" t="b">
        <f>COUNTIF('Codes SEC'!$B$2:$B$250,Ministres!BG832)&gt;0</f>
        <v>1</v>
      </c>
    </row>
    <row r="833" spans="1:66" ht="35.1" customHeight="1" x14ac:dyDescent="0.25">
      <c r="A833" s="222" t="s">
        <v>39</v>
      </c>
      <c r="B833" s="583" t="s">
        <v>5018</v>
      </c>
      <c r="C833" s="120" t="s">
        <v>149</v>
      </c>
      <c r="D833" s="622">
        <v>1000</v>
      </c>
      <c r="E833" s="584"/>
      <c r="F833" s="120">
        <v>20</v>
      </c>
      <c r="G833" s="699">
        <v>1</v>
      </c>
      <c r="H833" s="891" t="str">
        <f t="shared" si="1252"/>
        <v>122</v>
      </c>
      <c r="I833" s="605">
        <v>87320000</v>
      </c>
      <c r="J833" s="689" t="s">
        <v>5193</v>
      </c>
      <c r="K833" s="424" t="s">
        <v>5194</v>
      </c>
      <c r="L833" s="733">
        <v>0</v>
      </c>
      <c r="M833" s="734">
        <v>0</v>
      </c>
      <c r="N833" s="931"/>
      <c r="O833" s="530">
        <f t="shared" si="1266"/>
        <v>0</v>
      </c>
      <c r="P833" s="530">
        <f t="shared" si="1267"/>
        <v>0</v>
      </c>
      <c r="Q833" s="646"/>
      <c r="R833" s="536"/>
      <c r="S833" s="536"/>
      <c r="T833" s="536"/>
      <c r="U833" s="536"/>
      <c r="V833" s="536"/>
      <c r="W833" s="683" t="str">
        <f>IF(SUM(Q833:V833)=X833,"OK",SUM(Q833:V833)-X833)</f>
        <v>OK</v>
      </c>
      <c r="X833" s="141"/>
      <c r="Y833" s="141"/>
      <c r="Z833" s="552"/>
      <c r="AA833" s="552"/>
      <c r="AB833" s="683" t="str">
        <f>IF(SUM(Z833:AA833)=AC833,"OK",SUM(Z833:AA833)-AC833)</f>
        <v>OK</v>
      </c>
      <c r="AC833" s="593"/>
      <c r="AD833" s="530">
        <f t="shared" si="1268"/>
        <v>0</v>
      </c>
      <c r="AE833" s="842">
        <f t="shared" si="1269"/>
        <v>0</v>
      </c>
      <c r="AF833" s="931"/>
      <c r="AG833" s="530">
        <f t="shared" si="1270"/>
        <v>0</v>
      </c>
      <c r="AH833" s="530">
        <f t="shared" si="1271"/>
        <v>0</v>
      </c>
      <c r="AI833" s="641"/>
      <c r="AJ833" s="537"/>
      <c r="AK833" s="537"/>
      <c r="AL833" s="537"/>
      <c r="AM833" s="537"/>
      <c r="AN833" s="537"/>
      <c r="AO833" s="683" t="str">
        <f>IF(SUM(AI833:AN833)=AP833,"OK",SUM(AI833:AN833)-AP833)</f>
        <v>OK</v>
      </c>
      <c r="AP833" s="141"/>
      <c r="AQ833" s="141"/>
      <c r="AR833" s="552"/>
      <c r="AS833" s="552"/>
      <c r="AT833" s="683" t="str">
        <f>IF(SUM(AR833:AS833)=AU833,"OK",SUM(AR833:AS833)-AU833)</f>
        <v>OK</v>
      </c>
      <c r="AU833" s="593"/>
      <c r="AV833" s="530">
        <f t="shared" si="1272"/>
        <v>0</v>
      </c>
      <c r="AW833" s="842">
        <f t="shared" si="1273"/>
        <v>0</v>
      </c>
      <c r="AX833" s="115">
        <f t="shared" si="1274"/>
        <v>0</v>
      </c>
      <c r="AY833" s="5">
        <f t="shared" si="1275"/>
        <v>0</v>
      </c>
      <c r="AZ833" s="7">
        <f>AY833-AX833</f>
        <v>0</v>
      </c>
      <c r="BA833" s="335" t="e">
        <f>AZ833/AX833</f>
        <v>#DIV/0!</v>
      </c>
      <c r="BB833" s="23">
        <f t="shared" si="1276"/>
        <v>0</v>
      </c>
      <c r="BC833" s="5">
        <f>AW833</f>
        <v>0</v>
      </c>
      <c r="BD833" s="7">
        <f>BC833-BB833</f>
        <v>0</v>
      </c>
      <c r="BE833" s="335" t="e">
        <f>BD833/BB833</f>
        <v>#DIV/0!</v>
      </c>
      <c r="BG833" s="826" t="str">
        <f t="shared" si="1277"/>
        <v>73.20</v>
      </c>
      <c r="BH833" s="607" t="b">
        <f>COUNTIF('Codes SEC'!$B$2:$B$250,Ministres!BG833)&gt;0</f>
        <v>1</v>
      </c>
    </row>
    <row r="834" spans="1:66" s="203" customFormat="1" ht="35.1" customHeight="1" x14ac:dyDescent="0.25">
      <c r="A834" s="21" t="s">
        <v>39</v>
      </c>
      <c r="B834" s="112" t="s">
        <v>5018</v>
      </c>
      <c r="C834" s="120" t="s">
        <v>149</v>
      </c>
      <c r="D834" s="620">
        <v>1000</v>
      </c>
      <c r="E834" s="278"/>
      <c r="F834" s="116">
        <v>19</v>
      </c>
      <c r="G834" s="694">
        <v>1</v>
      </c>
      <c r="H834" s="878" t="str">
        <f t="shared" si="1252"/>
        <v>122</v>
      </c>
      <c r="I834" s="397">
        <v>87340000</v>
      </c>
      <c r="J834" s="380" t="s">
        <v>4905</v>
      </c>
      <c r="K834" s="408" t="s">
        <v>4906</v>
      </c>
      <c r="L834" s="733">
        <v>0</v>
      </c>
      <c r="M834" s="734">
        <v>0</v>
      </c>
      <c r="N834" s="931"/>
      <c r="O834" s="530">
        <f t="shared" si="1266"/>
        <v>0</v>
      </c>
      <c r="P834" s="530">
        <f t="shared" si="1267"/>
        <v>0</v>
      </c>
      <c r="Q834" s="646"/>
      <c r="R834" s="536"/>
      <c r="S834" s="536"/>
      <c r="T834" s="536"/>
      <c r="U834" s="536"/>
      <c r="V834" s="536"/>
      <c r="W834" s="683" t="str">
        <f t="shared" si="1278"/>
        <v>OK</v>
      </c>
      <c r="X834" s="141"/>
      <c r="Y834" s="141"/>
      <c r="Z834" s="552"/>
      <c r="AA834" s="552"/>
      <c r="AB834" s="683" t="str">
        <f t="shared" si="1279"/>
        <v>OK</v>
      </c>
      <c r="AC834" s="593"/>
      <c r="AD834" s="530">
        <f t="shared" si="1268"/>
        <v>0</v>
      </c>
      <c r="AE834" s="842">
        <f t="shared" si="1269"/>
        <v>0</v>
      </c>
      <c r="AF834" s="931"/>
      <c r="AG834" s="530">
        <f t="shared" si="1270"/>
        <v>0</v>
      </c>
      <c r="AH834" s="530">
        <f t="shared" si="1271"/>
        <v>0</v>
      </c>
      <c r="AI834" s="641"/>
      <c r="AJ834" s="537"/>
      <c r="AK834" s="537"/>
      <c r="AL834" s="537"/>
      <c r="AM834" s="537"/>
      <c r="AN834" s="537"/>
      <c r="AO834" s="683" t="str">
        <f t="shared" si="1280"/>
        <v>OK</v>
      </c>
      <c r="AP834" s="141"/>
      <c r="AQ834" s="141"/>
      <c r="AR834" s="552"/>
      <c r="AS834" s="552"/>
      <c r="AT834" s="683" t="str">
        <f t="shared" si="1281"/>
        <v>OK</v>
      </c>
      <c r="AU834" s="593"/>
      <c r="AV834" s="530">
        <f t="shared" si="1272"/>
        <v>0</v>
      </c>
      <c r="AW834" s="842">
        <f t="shared" si="1273"/>
        <v>0</v>
      </c>
      <c r="AX834" s="115">
        <f t="shared" si="1274"/>
        <v>0</v>
      </c>
      <c r="AY834" s="5">
        <f t="shared" si="1275"/>
        <v>0</v>
      </c>
      <c r="AZ834" s="7">
        <f t="shared" si="1301"/>
        <v>0</v>
      </c>
      <c r="BA834" s="335" t="e">
        <f t="shared" si="1303"/>
        <v>#DIV/0!</v>
      </c>
      <c r="BB834" s="23">
        <f t="shared" si="1276"/>
        <v>0</v>
      </c>
      <c r="BC834" s="5">
        <f t="shared" si="1304"/>
        <v>0</v>
      </c>
      <c r="BD834" s="7">
        <f t="shared" si="1302"/>
        <v>0</v>
      </c>
      <c r="BE834" s="335" t="e">
        <f t="shared" si="1305"/>
        <v>#DIV/0!</v>
      </c>
      <c r="BF834" s="667"/>
      <c r="BG834" s="826" t="str">
        <f t="shared" si="1277"/>
        <v>73.40</v>
      </c>
      <c r="BH834" s="668" t="b">
        <f>COUNTIF('Codes SEC'!$B$2:$B$250,Ministres!BG834)&gt;0</f>
        <v>1</v>
      </c>
      <c r="BI834" s="667"/>
      <c r="BJ834" s="667"/>
      <c r="BK834" s="667"/>
      <c r="BL834" s="667"/>
      <c r="BM834" s="667"/>
      <c r="BN834" s="667"/>
    </row>
    <row r="835" spans="1:66" ht="35.1" customHeight="1" x14ac:dyDescent="0.25">
      <c r="A835" s="222" t="s">
        <v>39</v>
      </c>
      <c r="B835" s="112" t="s">
        <v>5018</v>
      </c>
      <c r="C835" s="116" t="s">
        <v>196</v>
      </c>
      <c r="D835" s="620">
        <v>1000</v>
      </c>
      <c r="E835" s="278"/>
      <c r="F835" s="116">
        <v>19</v>
      </c>
      <c r="G835" s="700" t="s">
        <v>5613</v>
      </c>
      <c r="H835" s="888" t="str">
        <f t="shared" si="1252"/>
        <v>122</v>
      </c>
      <c r="I835" s="580">
        <v>87422000</v>
      </c>
      <c r="J835" s="689" t="s">
        <v>5859</v>
      </c>
      <c r="K835" s="411" t="s">
        <v>5860</v>
      </c>
      <c r="L835" s="733">
        <v>0</v>
      </c>
      <c r="M835" s="734">
        <v>0</v>
      </c>
      <c r="N835" s="931"/>
      <c r="O835" s="530">
        <f t="shared" si="1266"/>
        <v>0</v>
      </c>
      <c r="P835" s="530">
        <f t="shared" si="1267"/>
        <v>0</v>
      </c>
      <c r="Q835" s="646"/>
      <c r="R835" s="536"/>
      <c r="S835" s="536"/>
      <c r="T835" s="536"/>
      <c r="U835" s="536"/>
      <c r="V835" s="536"/>
      <c r="W835" s="683" t="str">
        <f t="shared" si="1278"/>
        <v>OK</v>
      </c>
      <c r="X835" s="141"/>
      <c r="Y835" s="141"/>
      <c r="Z835" s="552"/>
      <c r="AA835" s="552"/>
      <c r="AB835" s="683" t="str">
        <f t="shared" si="1279"/>
        <v>OK</v>
      </c>
      <c r="AC835" s="593"/>
      <c r="AD835" s="530">
        <f t="shared" si="1268"/>
        <v>0</v>
      </c>
      <c r="AE835" s="842">
        <f t="shared" si="1269"/>
        <v>0</v>
      </c>
      <c r="AF835" s="931"/>
      <c r="AG835" s="530">
        <f t="shared" si="1270"/>
        <v>0</v>
      </c>
      <c r="AH835" s="530">
        <f t="shared" si="1271"/>
        <v>0</v>
      </c>
      <c r="AI835" s="641"/>
      <c r="AJ835" s="537"/>
      <c r="AK835" s="537"/>
      <c r="AL835" s="537"/>
      <c r="AM835" s="537"/>
      <c r="AN835" s="537"/>
      <c r="AO835" s="683" t="str">
        <f t="shared" si="1280"/>
        <v>OK</v>
      </c>
      <c r="AP835" s="141"/>
      <c r="AQ835" s="141"/>
      <c r="AR835" s="552"/>
      <c r="AS835" s="552"/>
      <c r="AT835" s="683" t="str">
        <f t="shared" si="1281"/>
        <v>OK</v>
      </c>
      <c r="AU835" s="593"/>
      <c r="AV835" s="530">
        <f t="shared" si="1272"/>
        <v>0</v>
      </c>
      <c r="AW835" s="842">
        <f t="shared" si="1273"/>
        <v>0</v>
      </c>
      <c r="AX835" s="115">
        <f t="shared" si="1274"/>
        <v>0</v>
      </c>
      <c r="AY835" s="5">
        <f t="shared" si="1275"/>
        <v>0</v>
      </c>
      <c r="AZ835" s="7">
        <f>AY835-AX835</f>
        <v>0</v>
      </c>
      <c r="BA835" s="335" t="e">
        <f t="shared" si="1303"/>
        <v>#DIV/0!</v>
      </c>
      <c r="BB835" s="23">
        <f t="shared" si="1276"/>
        <v>0</v>
      </c>
      <c r="BC835" s="5">
        <f t="shared" si="1304"/>
        <v>0</v>
      </c>
      <c r="BD835" s="7">
        <f>BC835-BB835</f>
        <v>0</v>
      </c>
      <c r="BE835" s="335" t="e">
        <f t="shared" si="1305"/>
        <v>#DIV/0!</v>
      </c>
      <c r="BG835" s="826" t="str">
        <f t="shared" si="1277"/>
        <v>74.22</v>
      </c>
      <c r="BH835" s="607" t="b">
        <f>COUNTIF('Codes SEC'!$B$2:$B$250,Ministres!BG835)&gt;0</f>
        <v>1</v>
      </c>
    </row>
    <row r="836" spans="1:66" ht="12.75" customHeight="1" x14ac:dyDescent="0.25">
      <c r="A836" s="225"/>
      <c r="B836" s="206"/>
      <c r="C836" s="253"/>
      <c r="D836" s="621"/>
      <c r="E836" s="275"/>
      <c r="F836" s="269"/>
      <c r="G836" s="695"/>
      <c r="H836" s="886"/>
      <c r="I836" s="403"/>
      <c r="J836" s="381"/>
      <c r="K836" s="514" t="s">
        <v>59</v>
      </c>
      <c r="L836" s="313">
        <f t="shared" ref="L836:V836" si="1306">L807+L818+L832+L809+L808+L822+L829+L830+L805+L806+L816+L823+L820+L817+L826+L812+L804+L819+L813+L821+L824+L810+L814+L815+L827+L831+L834+L833+L828+L835+L811+L825</f>
        <v>0</v>
      </c>
      <c r="M836" s="744">
        <f t="shared" si="1306"/>
        <v>0</v>
      </c>
      <c r="N836" s="930">
        <f t="shared" ref="N836:P836" si="1307">N807+N818+N832+N809+N808+N822+N829+N830+N805+N806+N816+N823+N820+N817+N826+N812+N804+N819+N813+N821+N824+N810+N814+N815+N827+N831+N834+N833+N828+N835+N811+N825</f>
        <v>0</v>
      </c>
      <c r="O836" s="790">
        <f t="shared" si="1307"/>
        <v>0</v>
      </c>
      <c r="P836" s="790">
        <f t="shared" si="1307"/>
        <v>0</v>
      </c>
      <c r="Q836" s="787">
        <f t="shared" si="1306"/>
        <v>0</v>
      </c>
      <c r="R836" s="648">
        <f t="shared" si="1306"/>
        <v>0</v>
      </c>
      <c r="S836" s="648">
        <f t="shared" si="1306"/>
        <v>0</v>
      </c>
      <c r="T836" s="648">
        <f t="shared" si="1306"/>
        <v>0</v>
      </c>
      <c r="U836" s="648">
        <f t="shared" si="1306"/>
        <v>0</v>
      </c>
      <c r="V836" s="648">
        <f t="shared" si="1306"/>
        <v>0</v>
      </c>
      <c r="W836" s="790"/>
      <c r="X836" s="649">
        <f>X807+X818+X832+X809+X808+X822+X829+X830+X805+X806+X816+X823+X820+X817+X826+X812+X804+X819+X813+X821+X824+X810+X814+X815+X827+X831+X834+X833+X828+X835+X811+X825</f>
        <v>0</v>
      </c>
      <c r="Y836" s="649">
        <f>Y807+Y818+Y832+Y809+Y808+Y822+Y829+Y830+Y805+Y806+Y816+Y823+Y820+Y817+Y826+Y812+Y804+Y819+Y813+Y821+Y824+Y810+Y814+Y815+Y827+Y831+Y834+Y833+Y828+Y835+Y811+Y825</f>
        <v>0</v>
      </c>
      <c r="Z836" s="648">
        <f>Z807+Z818+Z832+Z809+Z808+Z822+Z829+Z830+Z805+Z806+Z816+Z823+Z820+Z817+Z826+Z812+Z804+Z819+Z813+Z821+Z824+Z810+Z814+Z815+Z827+Z831+Z834+Z833+Z828+Z835+Z811+Z825</f>
        <v>0</v>
      </c>
      <c r="AA836" s="648">
        <f>AA807+AA818+AA832+AA809+AA808+AA822+AA829+AA830+AA805+AA806+AA816+AA823+AA820+AA817+AA826+AA812+AA804+AA819+AA813+AA821+AA824+AA810+AA814+AA815+AA827+AA831+AA834+AA833+AA828+AA835+AA811+AA825</f>
        <v>0</v>
      </c>
      <c r="AB836" s="790"/>
      <c r="AC836" s="649">
        <f t="shared" ref="AC836:AN836" si="1308">AC807+AC818+AC832+AC809+AC808+AC822+AC829+AC830+AC805+AC806+AC816+AC823+AC820+AC817+AC826+AC812+AC804+AC819+AC813+AC821+AC824+AC810+AC814+AC815+AC827+AC831+AC834+AC833+AC828+AC835+AC811+AC825</f>
        <v>0</v>
      </c>
      <c r="AD836" s="790">
        <f>AD807+AD818+AD832+AD809+AD808+AD822+AD829+AD830+AD805+AD806+AD816+AD823+AD820+AD817+AD826+AD812+AD804+AD819+AD813+AD821+AD824+AD810+AD814+AD815+AD827+AD831+AD834+AD833+AD828+AD835+AD811+AD825</f>
        <v>0</v>
      </c>
      <c r="AE836" s="843">
        <f>AE807+AE818+AE832+AE809+AE808+AE822+AE829+AE830+AE805+AE806+AE816+AE823+AE820+AE817+AE826+AE812+AE804+AE819+AE813+AE821+AE824+AE810+AE814+AE815+AE827+AE831+AE834+AE833+AE828+AE835+AE811+AE825</f>
        <v>0</v>
      </c>
      <c r="AF836" s="930">
        <f t="shared" ref="AF836:AH836" si="1309">AF807+AF818+AF832+AF809+AF808+AF822+AF829+AF830+AF805+AF806+AF816+AF823+AF820+AF817+AF826+AF812+AF804+AF819+AF813+AF821+AF824+AF810+AF814+AF815+AF827+AF831+AF834+AF833+AF828+AF835+AF811+AF825</f>
        <v>0</v>
      </c>
      <c r="AG836" s="790">
        <f t="shared" si="1309"/>
        <v>0</v>
      </c>
      <c r="AH836" s="790">
        <f t="shared" si="1309"/>
        <v>0</v>
      </c>
      <c r="AI836" s="787">
        <f t="shared" si="1308"/>
        <v>0</v>
      </c>
      <c r="AJ836" s="648">
        <f t="shared" si="1308"/>
        <v>0</v>
      </c>
      <c r="AK836" s="648">
        <f t="shared" si="1308"/>
        <v>0</v>
      </c>
      <c r="AL836" s="648">
        <f t="shared" si="1308"/>
        <v>0</v>
      </c>
      <c r="AM836" s="648">
        <f t="shared" si="1308"/>
        <v>0</v>
      </c>
      <c r="AN836" s="648">
        <f t="shared" si="1308"/>
        <v>0</v>
      </c>
      <c r="AO836" s="790"/>
      <c r="AP836" s="649">
        <f>AP807+AP818+AP832+AP809+AP808+AP822+AP829+AP830+AP805+AP806+AP816+AP823+AP820+AP817+AP826+AP812+AP804+AP819+AP813+AP821+AP824+AP810+AP814+AP815+AP827+AP831+AP834+AP833+AP828+AP835+AP811+AP825</f>
        <v>0</v>
      </c>
      <c r="AQ836" s="649">
        <f>AQ807+AQ818+AQ832+AQ809+AQ808+AQ822+AQ829+AQ830+AQ805+AQ806+AQ816+AQ823+AQ820+AQ817+AQ826+AQ812+AQ804+AQ819+AQ813+AQ821+AQ824+AQ810+AQ814+AQ815+AQ827+AQ831+AQ834+AQ833+AQ828+AQ835+AQ811+AQ825</f>
        <v>0</v>
      </c>
      <c r="AR836" s="648">
        <f>AR807+AR818+AR832+AR809+AR808+AR822+AR829+AR830+AR805+AR806+AR816+AR823+AR820+AR817+AR826+AR812+AR804+AR819+AR813+AR821+AR824+AR810+AR814+AR815+AR827+AR831+AR834+AR833+AR828+AR835+AR811+AR825</f>
        <v>0</v>
      </c>
      <c r="AS836" s="648">
        <f>AS807+AS818+AS832+AS809+AS808+AS822+AS829+AS830+AS805+AS806+AS816+AS823+AS820+AS817+AS826+AS812+AS804+AS819+AS813+AS821+AS824+AS810+AS814+AS815+AS827+AS831+AS834+AS833+AS828+AS835+AS811+AS825</f>
        <v>0</v>
      </c>
      <c r="AT836" s="790"/>
      <c r="AU836" s="649">
        <f t="shared" ref="AU836:BE836" si="1310">AU807+AU818+AU832+AU809+AU808+AU822+AU829+AU830+AU805+AU806+AU816+AU823+AU820+AU817+AU826+AU812+AU804+AU819+AU813+AU821+AU824+AU810+AU814+AU815+AU827+AU831+AU834+AU833+AU828+AU835+AU811+AU825</f>
        <v>0</v>
      </c>
      <c r="AV836" s="790">
        <f t="shared" ref="AV836" si="1311">AV807+AV818+AV832+AV809+AV808+AV822+AV829+AV830+AV805+AV806+AV816+AV823+AV820+AV817+AV826+AV812+AV804+AV819+AV813+AV821+AV824+AV810+AV814+AV815+AV827+AV831+AV834+AV833+AV828+AV835+AV811+AV825</f>
        <v>0</v>
      </c>
      <c r="AW836" s="843">
        <f t="shared" si="1310"/>
        <v>0</v>
      </c>
      <c r="AX836" s="336">
        <f t="shared" si="1310"/>
        <v>0</v>
      </c>
      <c r="AY836" s="337">
        <f t="shared" si="1310"/>
        <v>0</v>
      </c>
      <c r="AZ836" s="338">
        <f t="shared" si="1310"/>
        <v>0</v>
      </c>
      <c r="BA836" s="339" t="e">
        <f t="shared" si="1310"/>
        <v>#DIV/0!</v>
      </c>
      <c r="BB836" s="322">
        <f t="shared" si="1310"/>
        <v>0</v>
      </c>
      <c r="BC836" s="337">
        <f t="shared" si="1310"/>
        <v>0</v>
      </c>
      <c r="BD836" s="338">
        <f t="shared" si="1310"/>
        <v>0</v>
      </c>
      <c r="BE836" s="339" t="e">
        <f t="shared" si="1310"/>
        <v>#DIV/0!</v>
      </c>
      <c r="BG836" s="826"/>
      <c r="BH836" s="607"/>
    </row>
    <row r="837" spans="1:66" ht="12.75" customHeight="1" x14ac:dyDescent="0.25">
      <c r="A837" s="226"/>
      <c r="B837" s="207"/>
      <c r="C837" s="254"/>
      <c r="D837" s="300"/>
      <c r="E837" s="276"/>
      <c r="F837" s="300"/>
      <c r="G837" s="696"/>
      <c r="H837" s="887"/>
      <c r="I837" s="444"/>
      <c r="J837" s="393"/>
      <c r="K837" s="404" t="s">
        <v>3768</v>
      </c>
      <c r="L837" s="743">
        <f t="shared" ref="L837:V837" si="1312">L800+L836</f>
        <v>0</v>
      </c>
      <c r="M837" s="742">
        <f t="shared" si="1312"/>
        <v>0</v>
      </c>
      <c r="N837" s="844">
        <f t="shared" ref="N837:P837" si="1313">N800+N836</f>
        <v>0</v>
      </c>
      <c r="O837" s="665">
        <f t="shared" si="1313"/>
        <v>0</v>
      </c>
      <c r="P837" s="665">
        <f t="shared" si="1313"/>
        <v>0</v>
      </c>
      <c r="Q837" s="638">
        <f t="shared" si="1312"/>
        <v>0</v>
      </c>
      <c r="R837" s="130">
        <f t="shared" si="1312"/>
        <v>0</v>
      </c>
      <c r="S837" s="130">
        <f t="shared" si="1312"/>
        <v>0</v>
      </c>
      <c r="T837" s="130">
        <f t="shared" si="1312"/>
        <v>0</v>
      </c>
      <c r="U837" s="130">
        <f t="shared" si="1312"/>
        <v>0</v>
      </c>
      <c r="V837" s="130">
        <f t="shared" si="1312"/>
        <v>0</v>
      </c>
      <c r="W837" s="665"/>
      <c r="X837" s="130">
        <f>X800+X836</f>
        <v>0</v>
      </c>
      <c r="Y837" s="130">
        <f>Y800+Y836</f>
        <v>0</v>
      </c>
      <c r="Z837" s="130">
        <f>Z800+Z836</f>
        <v>0</v>
      </c>
      <c r="AA837" s="130">
        <f>AA800+AA836</f>
        <v>0</v>
      </c>
      <c r="AB837" s="665"/>
      <c r="AC837" s="130">
        <f t="shared" ref="AC837:AN837" si="1314">AC800+AC836</f>
        <v>0</v>
      </c>
      <c r="AD837" s="665">
        <f>AD800+AD836</f>
        <v>0</v>
      </c>
      <c r="AE837" s="845">
        <f>AE800+AE836</f>
        <v>0</v>
      </c>
      <c r="AF837" s="844">
        <f t="shared" ref="AF837:AH837" si="1315">AF800+AF836</f>
        <v>0</v>
      </c>
      <c r="AG837" s="665">
        <f t="shared" si="1315"/>
        <v>0</v>
      </c>
      <c r="AH837" s="665">
        <f t="shared" si="1315"/>
        <v>0</v>
      </c>
      <c r="AI837" s="638">
        <f t="shared" si="1314"/>
        <v>0</v>
      </c>
      <c r="AJ837" s="130">
        <f t="shared" si="1314"/>
        <v>0</v>
      </c>
      <c r="AK837" s="130">
        <f t="shared" si="1314"/>
        <v>0</v>
      </c>
      <c r="AL837" s="130">
        <f t="shared" si="1314"/>
        <v>0</v>
      </c>
      <c r="AM837" s="130">
        <f t="shared" si="1314"/>
        <v>0</v>
      </c>
      <c r="AN837" s="130">
        <f t="shared" si="1314"/>
        <v>0</v>
      </c>
      <c r="AO837" s="665"/>
      <c r="AP837" s="130">
        <f>AP800+AP836</f>
        <v>0</v>
      </c>
      <c r="AQ837" s="130">
        <f>AQ800+AQ836</f>
        <v>0</v>
      </c>
      <c r="AR837" s="130">
        <f>AR800+AR836</f>
        <v>0</v>
      </c>
      <c r="AS837" s="130">
        <f>AS800+AS836</f>
        <v>0</v>
      </c>
      <c r="AT837" s="665"/>
      <c r="AU837" s="130">
        <f t="shared" ref="AU837:BE837" si="1316">AU800+AU836</f>
        <v>0</v>
      </c>
      <c r="AV837" s="665">
        <f t="shared" ref="AV837" si="1317">AV800+AV836</f>
        <v>0</v>
      </c>
      <c r="AW837" s="845">
        <f t="shared" si="1316"/>
        <v>0</v>
      </c>
      <c r="AX837" s="314">
        <f t="shared" si="1316"/>
        <v>0</v>
      </c>
      <c r="AY837" s="131">
        <f t="shared" si="1316"/>
        <v>0</v>
      </c>
      <c r="AZ837" s="132">
        <f t="shared" si="1316"/>
        <v>0</v>
      </c>
      <c r="BA837" s="340" t="e">
        <f t="shared" si="1316"/>
        <v>#DIV/0!</v>
      </c>
      <c r="BB837" s="310">
        <f t="shared" si="1316"/>
        <v>0</v>
      </c>
      <c r="BC837" s="131">
        <f t="shared" si="1316"/>
        <v>0</v>
      </c>
      <c r="BD837" s="132">
        <f t="shared" si="1316"/>
        <v>0</v>
      </c>
      <c r="BE837" s="340" t="e">
        <f t="shared" si="1316"/>
        <v>#DIV/0!</v>
      </c>
      <c r="BF837" s="40"/>
      <c r="BG837" s="826"/>
      <c r="BH837" s="607"/>
    </row>
    <row r="838" spans="1:66" ht="12.75" customHeight="1" x14ac:dyDescent="0.25">
      <c r="A838" s="222"/>
      <c r="C838" s="116"/>
      <c r="D838" s="620"/>
      <c r="F838" s="117"/>
      <c r="G838" s="690"/>
      <c r="H838" s="878"/>
      <c r="I838" s="397"/>
      <c r="J838" s="380"/>
      <c r="K838" s="405" t="s">
        <v>208</v>
      </c>
      <c r="L838" s="731">
        <v>0</v>
      </c>
      <c r="M838" s="732">
        <v>0</v>
      </c>
      <c r="N838" s="929">
        <v>0</v>
      </c>
      <c r="O838" s="530">
        <v>0</v>
      </c>
      <c r="P838" s="530">
        <v>0</v>
      </c>
      <c r="Q838" s="641">
        <v>0</v>
      </c>
      <c r="R838" s="537">
        <v>0</v>
      </c>
      <c r="S838" s="537">
        <v>0</v>
      </c>
      <c r="T838" s="537">
        <v>0</v>
      </c>
      <c r="U838" s="537">
        <v>0</v>
      </c>
      <c r="V838" s="537">
        <v>0</v>
      </c>
      <c r="W838" s="530"/>
      <c r="X838" s="142">
        <v>0</v>
      </c>
      <c r="Y838" s="142">
        <v>0</v>
      </c>
      <c r="Z838" s="537">
        <v>0</v>
      </c>
      <c r="AA838" s="537">
        <v>0</v>
      </c>
      <c r="AB838" s="530"/>
      <c r="AC838" s="142">
        <v>0</v>
      </c>
      <c r="AD838" s="530">
        <v>0</v>
      </c>
      <c r="AE838" s="842">
        <v>0</v>
      </c>
      <c r="AF838" s="929">
        <v>0</v>
      </c>
      <c r="AG838" s="530">
        <v>0</v>
      </c>
      <c r="AH838" s="530">
        <v>0</v>
      </c>
      <c r="AI838" s="641">
        <v>0</v>
      </c>
      <c r="AJ838" s="537">
        <v>0</v>
      </c>
      <c r="AK838" s="537">
        <v>0</v>
      </c>
      <c r="AL838" s="537">
        <v>0</v>
      </c>
      <c r="AM838" s="537">
        <v>0</v>
      </c>
      <c r="AN838" s="537">
        <v>0</v>
      </c>
      <c r="AO838" s="530"/>
      <c r="AP838" s="142">
        <v>0</v>
      </c>
      <c r="AQ838" s="142">
        <v>0</v>
      </c>
      <c r="AR838" s="537">
        <v>0</v>
      </c>
      <c r="AS838" s="537">
        <v>0</v>
      </c>
      <c r="AT838" s="530"/>
      <c r="AU838" s="142">
        <v>0</v>
      </c>
      <c r="AV838" s="530">
        <v>0</v>
      </c>
      <c r="AW838" s="842">
        <v>0</v>
      </c>
      <c r="AX838" s="115">
        <v>0</v>
      </c>
      <c r="AY838" s="5">
        <v>0</v>
      </c>
      <c r="AZ838" s="5">
        <v>0</v>
      </c>
      <c r="BA838" s="335">
        <v>0</v>
      </c>
      <c r="BB838" s="23">
        <v>0</v>
      </c>
      <c r="BC838" s="5">
        <v>0</v>
      </c>
      <c r="BD838" s="5">
        <v>0</v>
      </c>
      <c r="BE838" s="335">
        <v>0</v>
      </c>
      <c r="BG838" s="826"/>
      <c r="BH838" s="607"/>
    </row>
    <row r="839" spans="1:66" ht="12.75" customHeight="1" x14ac:dyDescent="0.25">
      <c r="A839" s="222"/>
      <c r="C839" s="116"/>
      <c r="D839" s="620"/>
      <c r="F839" s="117"/>
      <c r="G839" s="694"/>
      <c r="H839" s="878"/>
      <c r="I839" s="397"/>
      <c r="J839" s="380"/>
      <c r="K839" s="405" t="s">
        <v>96</v>
      </c>
      <c r="L839" s="731">
        <f t="shared" ref="L839:V839" si="1318">L775+L790+L807+L818</f>
        <v>0</v>
      </c>
      <c r="M839" s="732">
        <f t="shared" si="1318"/>
        <v>0</v>
      </c>
      <c r="N839" s="929">
        <f t="shared" ref="N839:P839" si="1319">N775+N790+N807+N818</f>
        <v>0</v>
      </c>
      <c r="O839" s="530">
        <f t="shared" si="1319"/>
        <v>0</v>
      </c>
      <c r="P839" s="530">
        <f t="shared" si="1319"/>
        <v>0</v>
      </c>
      <c r="Q839" s="641">
        <f t="shared" si="1318"/>
        <v>0</v>
      </c>
      <c r="R839" s="537">
        <f t="shared" si="1318"/>
        <v>0</v>
      </c>
      <c r="S839" s="537">
        <f t="shared" si="1318"/>
        <v>0</v>
      </c>
      <c r="T839" s="537">
        <f t="shared" si="1318"/>
        <v>0</v>
      </c>
      <c r="U839" s="537">
        <f t="shared" si="1318"/>
        <v>0</v>
      </c>
      <c r="V839" s="537">
        <f t="shared" si="1318"/>
        <v>0</v>
      </c>
      <c r="W839" s="530"/>
      <c r="X839" s="142">
        <f>X775+X790+X807+X818</f>
        <v>0</v>
      </c>
      <c r="Y839" s="142">
        <f>Y775+Y790+Y807+Y818</f>
        <v>0</v>
      </c>
      <c r="Z839" s="537">
        <f>Z775+Z790+Z807+Z818</f>
        <v>0</v>
      </c>
      <c r="AA839" s="537">
        <f>AA775+AA790+AA807+AA818</f>
        <v>0</v>
      </c>
      <c r="AB839" s="530"/>
      <c r="AC839" s="142">
        <f t="shared" ref="AC839:AN839" si="1320">AC775+AC790+AC807+AC818</f>
        <v>0</v>
      </c>
      <c r="AD839" s="530">
        <f>AD775+AD790+AD807+AD818</f>
        <v>0</v>
      </c>
      <c r="AE839" s="842">
        <f>AE775+AE790+AE807+AE818</f>
        <v>0</v>
      </c>
      <c r="AF839" s="929">
        <f t="shared" ref="AF839:AH839" si="1321">AF775+AF790+AF807+AF818</f>
        <v>0</v>
      </c>
      <c r="AG839" s="530">
        <f t="shared" si="1321"/>
        <v>0</v>
      </c>
      <c r="AH839" s="530">
        <f t="shared" si="1321"/>
        <v>0</v>
      </c>
      <c r="AI839" s="641">
        <f t="shared" si="1320"/>
        <v>0</v>
      </c>
      <c r="AJ839" s="537">
        <f t="shared" si="1320"/>
        <v>0</v>
      </c>
      <c r="AK839" s="537">
        <f t="shared" si="1320"/>
        <v>0</v>
      </c>
      <c r="AL839" s="537">
        <f t="shared" si="1320"/>
        <v>0</v>
      </c>
      <c r="AM839" s="537">
        <f t="shared" si="1320"/>
        <v>0</v>
      </c>
      <c r="AN839" s="537">
        <f t="shared" si="1320"/>
        <v>0</v>
      </c>
      <c r="AO839" s="530"/>
      <c r="AP839" s="142">
        <f>AP775+AP790+AP807+AP818</f>
        <v>0</v>
      </c>
      <c r="AQ839" s="142">
        <f>AQ775+AQ790+AQ807+AQ818</f>
        <v>0</v>
      </c>
      <c r="AR839" s="537">
        <f>AR775+AR790+AR807+AR818</f>
        <v>0</v>
      </c>
      <c r="AS839" s="537">
        <f>AS775+AS790+AS807+AS818</f>
        <v>0</v>
      </c>
      <c r="AT839" s="530"/>
      <c r="AU839" s="142">
        <f t="shared" ref="AU839:BE839" si="1322">AU775+AU790+AU807+AU818</f>
        <v>0</v>
      </c>
      <c r="AV839" s="530">
        <f t="shared" ref="AV839" si="1323">AV775+AV790+AV807+AV818</f>
        <v>0</v>
      </c>
      <c r="AW839" s="842">
        <f t="shared" si="1322"/>
        <v>0</v>
      </c>
      <c r="AX839" s="115">
        <f t="shared" si="1322"/>
        <v>0</v>
      </c>
      <c r="AY839" s="5">
        <f t="shared" si="1322"/>
        <v>0</v>
      </c>
      <c r="AZ839" s="5">
        <f t="shared" si="1322"/>
        <v>0</v>
      </c>
      <c r="BA839" s="335" t="e">
        <f t="shared" si="1322"/>
        <v>#DIV/0!</v>
      </c>
      <c r="BB839" s="23">
        <f t="shared" si="1322"/>
        <v>0</v>
      </c>
      <c r="BC839" s="5">
        <f t="shared" si="1322"/>
        <v>0</v>
      </c>
      <c r="BD839" s="5">
        <f t="shared" si="1322"/>
        <v>0</v>
      </c>
      <c r="BE839" s="335" t="e">
        <f t="shared" si="1322"/>
        <v>#DIV/0!</v>
      </c>
      <c r="BG839" s="826"/>
      <c r="BH839" s="607"/>
    </row>
    <row r="840" spans="1:66" ht="12.75" customHeight="1" x14ac:dyDescent="0.25">
      <c r="A840" s="222"/>
      <c r="C840" s="116"/>
      <c r="D840" s="620"/>
      <c r="F840" s="117"/>
      <c r="G840" s="694"/>
      <c r="H840" s="878"/>
      <c r="I840" s="397"/>
      <c r="J840" s="380"/>
      <c r="K840" s="405" t="s">
        <v>209</v>
      </c>
      <c r="L840" s="731">
        <v>0</v>
      </c>
      <c r="M840" s="732">
        <v>0</v>
      </c>
      <c r="N840" s="929">
        <v>0</v>
      </c>
      <c r="O840" s="530">
        <v>0</v>
      </c>
      <c r="P840" s="530">
        <v>0</v>
      </c>
      <c r="Q840" s="641">
        <v>0</v>
      </c>
      <c r="R840" s="537">
        <v>0</v>
      </c>
      <c r="S840" s="537">
        <v>0</v>
      </c>
      <c r="T840" s="537">
        <v>0</v>
      </c>
      <c r="U840" s="537">
        <v>0</v>
      </c>
      <c r="V840" s="537">
        <v>0</v>
      </c>
      <c r="W840" s="530"/>
      <c r="X840" s="142">
        <v>0</v>
      </c>
      <c r="Y840" s="142">
        <v>0</v>
      </c>
      <c r="Z840" s="537">
        <v>0</v>
      </c>
      <c r="AA840" s="537">
        <v>0</v>
      </c>
      <c r="AB840" s="530"/>
      <c r="AC840" s="142">
        <v>0</v>
      </c>
      <c r="AD840" s="530">
        <v>0</v>
      </c>
      <c r="AE840" s="842">
        <v>0</v>
      </c>
      <c r="AF840" s="929">
        <v>0</v>
      </c>
      <c r="AG840" s="530">
        <v>0</v>
      </c>
      <c r="AH840" s="530">
        <v>0</v>
      </c>
      <c r="AI840" s="641">
        <v>0</v>
      </c>
      <c r="AJ840" s="537">
        <v>0</v>
      </c>
      <c r="AK840" s="537">
        <v>0</v>
      </c>
      <c r="AL840" s="537">
        <v>0</v>
      </c>
      <c r="AM840" s="537">
        <v>0</v>
      </c>
      <c r="AN840" s="537">
        <v>0</v>
      </c>
      <c r="AO840" s="530"/>
      <c r="AP840" s="142">
        <v>0</v>
      </c>
      <c r="AQ840" s="142">
        <v>0</v>
      </c>
      <c r="AR840" s="537">
        <v>0</v>
      </c>
      <c r="AS840" s="537">
        <v>0</v>
      </c>
      <c r="AT840" s="530"/>
      <c r="AU840" s="142">
        <v>0</v>
      </c>
      <c r="AV840" s="530">
        <v>0</v>
      </c>
      <c r="AW840" s="842">
        <v>0</v>
      </c>
      <c r="AX840" s="115">
        <v>0</v>
      </c>
      <c r="AY840" s="5">
        <v>0</v>
      </c>
      <c r="AZ840" s="5">
        <v>0</v>
      </c>
      <c r="BA840" s="335">
        <v>0</v>
      </c>
      <c r="BB840" s="23">
        <v>0</v>
      </c>
      <c r="BC840" s="5">
        <v>0</v>
      </c>
      <c r="BD840" s="5">
        <v>0</v>
      </c>
      <c r="BE840" s="335">
        <v>0</v>
      </c>
      <c r="BG840" s="826"/>
      <c r="BH840" s="607"/>
    </row>
    <row r="841" spans="1:66" ht="12.75" customHeight="1" x14ac:dyDescent="0.25">
      <c r="A841" s="222"/>
      <c r="C841" s="116"/>
      <c r="D841" s="620"/>
      <c r="F841" s="117"/>
      <c r="G841" s="694"/>
      <c r="H841" s="878"/>
      <c r="I841" s="397"/>
      <c r="J841" s="380"/>
      <c r="K841" s="405" t="s">
        <v>210</v>
      </c>
      <c r="L841" s="731">
        <v>0</v>
      </c>
      <c r="M841" s="732">
        <v>0</v>
      </c>
      <c r="N841" s="929">
        <v>0</v>
      </c>
      <c r="O841" s="530">
        <v>0</v>
      </c>
      <c r="P841" s="530">
        <v>0</v>
      </c>
      <c r="Q841" s="641">
        <v>0</v>
      </c>
      <c r="R841" s="537">
        <v>0</v>
      </c>
      <c r="S841" s="537">
        <v>0</v>
      </c>
      <c r="T841" s="537">
        <v>0</v>
      </c>
      <c r="U841" s="537">
        <v>0</v>
      </c>
      <c r="V841" s="537">
        <v>0</v>
      </c>
      <c r="W841" s="530"/>
      <c r="X841" s="142">
        <v>0</v>
      </c>
      <c r="Y841" s="142">
        <v>0</v>
      </c>
      <c r="Z841" s="537">
        <v>0</v>
      </c>
      <c r="AA841" s="537">
        <v>0</v>
      </c>
      <c r="AB841" s="530"/>
      <c r="AC841" s="142">
        <v>0</v>
      </c>
      <c r="AD841" s="530">
        <v>0</v>
      </c>
      <c r="AE841" s="842">
        <v>0</v>
      </c>
      <c r="AF841" s="929">
        <v>0</v>
      </c>
      <c r="AG841" s="530">
        <v>0</v>
      </c>
      <c r="AH841" s="530">
        <v>0</v>
      </c>
      <c r="AI841" s="641">
        <v>0</v>
      </c>
      <c r="AJ841" s="537">
        <v>0</v>
      </c>
      <c r="AK841" s="537">
        <v>0</v>
      </c>
      <c r="AL841" s="537">
        <v>0</v>
      </c>
      <c r="AM841" s="537">
        <v>0</v>
      </c>
      <c r="AN841" s="537">
        <v>0</v>
      </c>
      <c r="AO841" s="530"/>
      <c r="AP841" s="142">
        <v>0</v>
      </c>
      <c r="AQ841" s="142">
        <v>0</v>
      </c>
      <c r="AR841" s="537">
        <v>0</v>
      </c>
      <c r="AS841" s="537">
        <v>0</v>
      </c>
      <c r="AT841" s="530"/>
      <c r="AU841" s="142">
        <v>0</v>
      </c>
      <c r="AV841" s="530">
        <v>0</v>
      </c>
      <c r="AW841" s="842">
        <v>0</v>
      </c>
      <c r="AX841" s="115">
        <v>0</v>
      </c>
      <c r="AY841" s="5">
        <v>0</v>
      </c>
      <c r="AZ841" s="5">
        <v>0</v>
      </c>
      <c r="BA841" s="335">
        <v>0</v>
      </c>
      <c r="BB841" s="23">
        <v>0</v>
      </c>
      <c r="BC841" s="5">
        <v>0</v>
      </c>
      <c r="BD841" s="5">
        <v>0</v>
      </c>
      <c r="BE841" s="335">
        <v>0</v>
      </c>
      <c r="BG841" s="826"/>
      <c r="BH841" s="607"/>
    </row>
    <row r="842" spans="1:66" ht="12.75" customHeight="1" x14ac:dyDescent="0.25">
      <c r="A842" s="222"/>
      <c r="C842" s="116"/>
      <c r="D842" s="620"/>
      <c r="F842" s="117"/>
      <c r="G842" s="694"/>
      <c r="H842" s="878"/>
      <c r="I842" s="397"/>
      <c r="J842" s="380"/>
      <c r="K842" s="406" t="s">
        <v>53</v>
      </c>
      <c r="L842" s="731">
        <v>0</v>
      </c>
      <c r="M842" s="732">
        <v>0</v>
      </c>
      <c r="N842" s="929">
        <v>0</v>
      </c>
      <c r="O842" s="530">
        <v>0</v>
      </c>
      <c r="P842" s="530">
        <v>0</v>
      </c>
      <c r="Q842" s="641">
        <v>0</v>
      </c>
      <c r="R842" s="537">
        <v>0</v>
      </c>
      <c r="S842" s="537">
        <v>0</v>
      </c>
      <c r="T842" s="537">
        <v>0</v>
      </c>
      <c r="U842" s="537">
        <v>0</v>
      </c>
      <c r="V842" s="537">
        <v>0</v>
      </c>
      <c r="W842" s="530"/>
      <c r="X842" s="142">
        <v>0</v>
      </c>
      <c r="Y842" s="142">
        <v>0</v>
      </c>
      <c r="Z842" s="537">
        <v>0</v>
      </c>
      <c r="AA842" s="537">
        <v>0</v>
      </c>
      <c r="AB842" s="530"/>
      <c r="AC842" s="142">
        <v>0</v>
      </c>
      <c r="AD842" s="530">
        <v>0</v>
      </c>
      <c r="AE842" s="842">
        <v>0</v>
      </c>
      <c r="AF842" s="929">
        <v>0</v>
      </c>
      <c r="AG842" s="530">
        <v>0</v>
      </c>
      <c r="AH842" s="530">
        <v>0</v>
      </c>
      <c r="AI842" s="641">
        <v>0</v>
      </c>
      <c r="AJ842" s="537">
        <v>0</v>
      </c>
      <c r="AK842" s="537">
        <v>0</v>
      </c>
      <c r="AL842" s="537">
        <v>0</v>
      </c>
      <c r="AM842" s="537">
        <v>0</v>
      </c>
      <c r="AN842" s="537">
        <v>0</v>
      </c>
      <c r="AO842" s="530"/>
      <c r="AP842" s="142">
        <v>0</v>
      </c>
      <c r="AQ842" s="142">
        <v>0</v>
      </c>
      <c r="AR842" s="537">
        <v>0</v>
      </c>
      <c r="AS842" s="537">
        <v>0</v>
      </c>
      <c r="AT842" s="530"/>
      <c r="AU842" s="142">
        <v>0</v>
      </c>
      <c r="AV842" s="530">
        <v>0</v>
      </c>
      <c r="AW842" s="842">
        <v>0</v>
      </c>
      <c r="AX842" s="115">
        <v>0</v>
      </c>
      <c r="AY842" s="5">
        <v>0</v>
      </c>
      <c r="AZ842" s="5">
        <v>0</v>
      </c>
      <c r="BA842" s="335">
        <v>0</v>
      </c>
      <c r="BB842" s="23">
        <v>0</v>
      </c>
      <c r="BC842" s="5">
        <v>0</v>
      </c>
      <c r="BD842" s="5">
        <v>0</v>
      </c>
      <c r="BE842" s="335">
        <v>0</v>
      </c>
      <c r="BG842" s="826"/>
      <c r="BH842" s="607"/>
    </row>
    <row r="843" spans="1:66" ht="12.75" customHeight="1" x14ac:dyDescent="0.25">
      <c r="A843" s="222"/>
      <c r="C843" s="116"/>
      <c r="D843" s="620"/>
      <c r="F843" s="117"/>
      <c r="G843" s="694"/>
      <c r="H843" s="878"/>
      <c r="I843" s="397"/>
      <c r="J843" s="380"/>
      <c r="K843" s="405"/>
      <c r="L843" s="731"/>
      <c r="M843" s="732"/>
      <c r="N843" s="931"/>
      <c r="O843" s="923"/>
      <c r="P843" s="923"/>
      <c r="Q843" s="641"/>
      <c r="R843" s="537"/>
      <c r="S843" s="537"/>
      <c r="T843" s="537"/>
      <c r="U843" s="537"/>
      <c r="V843" s="537"/>
      <c r="W843" s="531"/>
      <c r="X843" s="141"/>
      <c r="Y843" s="141"/>
      <c r="Z843" s="552"/>
      <c r="AA843" s="552"/>
      <c r="AB843" s="531"/>
      <c r="AC843" s="593"/>
      <c r="AD843" s="923"/>
      <c r="AE843" s="846"/>
      <c r="AF843" s="931"/>
      <c r="AG843" s="923"/>
      <c r="AH843" s="923"/>
      <c r="AI843" s="641"/>
      <c r="AJ843" s="537"/>
      <c r="AK843" s="537"/>
      <c r="AL843" s="537"/>
      <c r="AM843" s="537"/>
      <c r="AN843" s="537"/>
      <c r="AO843" s="531"/>
      <c r="AP843" s="141"/>
      <c r="AQ843" s="141"/>
      <c r="AR843" s="552"/>
      <c r="AS843" s="552"/>
      <c r="AT843" s="531"/>
      <c r="AU843" s="593"/>
      <c r="AV843" s="923"/>
      <c r="AW843" s="846"/>
      <c r="AX843" s="115"/>
      <c r="AY843" s="5"/>
      <c r="AZ843" s="5"/>
      <c r="BA843" s="335"/>
      <c r="BC843" s="5"/>
      <c r="BD843" s="5"/>
      <c r="BE843" s="335"/>
      <c r="BG843" s="826"/>
      <c r="BH843" s="607"/>
    </row>
    <row r="844" spans="1:66" ht="12.75" customHeight="1" x14ac:dyDescent="0.25">
      <c r="A844" s="222"/>
      <c r="C844" s="116"/>
      <c r="D844" s="620"/>
      <c r="F844" s="117"/>
      <c r="G844" s="694"/>
      <c r="H844" s="878"/>
      <c r="I844" s="397"/>
      <c r="J844" s="380"/>
      <c r="K844" s="405"/>
      <c r="L844" s="731"/>
      <c r="M844" s="732"/>
      <c r="N844" s="931"/>
      <c r="O844" s="923"/>
      <c r="P844" s="923"/>
      <c r="Q844" s="641"/>
      <c r="R844" s="537"/>
      <c r="S844" s="537"/>
      <c r="T844" s="537"/>
      <c r="U844" s="537"/>
      <c r="V844" s="537"/>
      <c r="W844" s="531"/>
      <c r="X844" s="141"/>
      <c r="Y844" s="141"/>
      <c r="Z844" s="552"/>
      <c r="AA844" s="552"/>
      <c r="AB844" s="531"/>
      <c r="AC844" s="593"/>
      <c r="AD844" s="923"/>
      <c r="AE844" s="846"/>
      <c r="AF844" s="931"/>
      <c r="AG844" s="923"/>
      <c r="AH844" s="923"/>
      <c r="AI844" s="641"/>
      <c r="AJ844" s="537"/>
      <c r="AK844" s="537"/>
      <c r="AL844" s="537"/>
      <c r="AM844" s="537"/>
      <c r="AN844" s="537"/>
      <c r="AO844" s="531"/>
      <c r="AP844" s="141"/>
      <c r="AQ844" s="141"/>
      <c r="AR844" s="552"/>
      <c r="AS844" s="552"/>
      <c r="AT844" s="531"/>
      <c r="AU844" s="593"/>
      <c r="AV844" s="923"/>
      <c r="AW844" s="846"/>
      <c r="AX844" s="115"/>
      <c r="AY844" s="5"/>
      <c r="AZ844" s="5"/>
      <c r="BA844" s="335"/>
      <c r="BC844" s="5"/>
      <c r="BD844" s="5"/>
      <c r="BE844" s="335"/>
      <c r="BG844" s="826"/>
      <c r="BH844" s="607"/>
    </row>
    <row r="845" spans="1:66" ht="12.75" customHeight="1" x14ac:dyDescent="0.25">
      <c r="A845" s="222"/>
      <c r="C845" s="116"/>
      <c r="D845" s="620"/>
      <c r="F845" s="117"/>
      <c r="G845" s="694"/>
      <c r="H845" s="878"/>
      <c r="I845" s="397"/>
      <c r="J845" s="380"/>
      <c r="K845" s="425" t="s">
        <v>6565</v>
      </c>
      <c r="L845" s="731"/>
      <c r="M845" s="732"/>
      <c r="N845" s="931"/>
      <c r="O845" s="923"/>
      <c r="P845" s="923"/>
      <c r="Q845" s="641"/>
      <c r="R845" s="537"/>
      <c r="S845" s="537"/>
      <c r="T845" s="537"/>
      <c r="U845" s="537"/>
      <c r="V845" s="537"/>
      <c r="W845" s="531"/>
      <c r="X845" s="141"/>
      <c r="Y845" s="141"/>
      <c r="Z845" s="552"/>
      <c r="AA845" s="552"/>
      <c r="AB845" s="531"/>
      <c r="AC845" s="593"/>
      <c r="AD845" s="923"/>
      <c r="AE845" s="846"/>
      <c r="AF845" s="931"/>
      <c r="AG845" s="923"/>
      <c r="AH845" s="923"/>
      <c r="AI845" s="641"/>
      <c r="AJ845" s="537"/>
      <c r="AK845" s="537"/>
      <c r="AL845" s="537"/>
      <c r="AM845" s="537"/>
      <c r="AN845" s="537"/>
      <c r="AO845" s="531"/>
      <c r="AP845" s="141"/>
      <c r="AQ845" s="141"/>
      <c r="AR845" s="552"/>
      <c r="AS845" s="552"/>
      <c r="AT845" s="531"/>
      <c r="AU845" s="593"/>
      <c r="AV845" s="923"/>
      <c r="AW845" s="846"/>
      <c r="AX845" s="115"/>
      <c r="AY845" s="5"/>
      <c r="AZ845" s="5"/>
      <c r="BA845" s="335"/>
      <c r="BC845" s="5"/>
      <c r="BD845" s="5"/>
      <c r="BE845" s="335"/>
      <c r="BG845" s="826"/>
      <c r="BH845" s="607"/>
    </row>
    <row r="846" spans="1:66" ht="20.399999999999999" x14ac:dyDescent="0.25">
      <c r="A846" s="222"/>
      <c r="C846" s="116"/>
      <c r="D846" s="620"/>
      <c r="F846" s="117"/>
      <c r="G846" s="694"/>
      <c r="H846" s="878"/>
      <c r="I846" s="397"/>
      <c r="J846" s="380"/>
      <c r="K846" s="426" t="s">
        <v>3866</v>
      </c>
      <c r="L846" s="731"/>
      <c r="M846" s="732"/>
      <c r="N846" s="931"/>
      <c r="O846" s="923"/>
      <c r="P846" s="923"/>
      <c r="Q846" s="641"/>
      <c r="R846" s="537"/>
      <c r="S846" s="537"/>
      <c r="T846" s="537"/>
      <c r="U846" s="537"/>
      <c r="V846" s="537"/>
      <c r="W846" s="531"/>
      <c r="X846" s="141"/>
      <c r="Y846" s="141"/>
      <c r="Z846" s="552"/>
      <c r="AA846" s="552"/>
      <c r="AB846" s="531"/>
      <c r="AC846" s="593"/>
      <c r="AD846" s="923"/>
      <c r="AE846" s="846"/>
      <c r="AF846" s="931"/>
      <c r="AG846" s="923"/>
      <c r="AH846" s="923"/>
      <c r="AI846" s="641"/>
      <c r="AJ846" s="537"/>
      <c r="AK846" s="537"/>
      <c r="AL846" s="537"/>
      <c r="AM846" s="537"/>
      <c r="AN846" s="537"/>
      <c r="AO846" s="531"/>
      <c r="AP846" s="141"/>
      <c r="AQ846" s="141"/>
      <c r="AR846" s="552"/>
      <c r="AS846" s="552"/>
      <c r="AT846" s="531"/>
      <c r="AU846" s="593"/>
      <c r="AV846" s="923"/>
      <c r="AW846" s="846"/>
      <c r="AX846" s="115"/>
      <c r="AY846" s="5"/>
      <c r="AZ846" s="5"/>
      <c r="BA846" s="335"/>
      <c r="BC846" s="5"/>
      <c r="BD846" s="5"/>
      <c r="BE846" s="335"/>
      <c r="BG846" s="826"/>
      <c r="BH846" s="607"/>
    </row>
    <row r="847" spans="1:66" ht="12.75" customHeight="1" x14ac:dyDescent="0.25">
      <c r="A847" s="222"/>
      <c r="C847" s="116"/>
      <c r="D847" s="620"/>
      <c r="F847" s="117"/>
      <c r="G847" s="694"/>
      <c r="H847" s="878"/>
      <c r="I847" s="397"/>
      <c r="J847" s="380"/>
      <c r="K847" s="408"/>
      <c r="L847" s="731"/>
      <c r="M847" s="732"/>
      <c r="N847" s="931"/>
      <c r="O847" s="923"/>
      <c r="P847" s="923"/>
      <c r="Q847" s="641"/>
      <c r="R847" s="537"/>
      <c r="S847" s="537"/>
      <c r="T847" s="537"/>
      <c r="U847" s="537"/>
      <c r="V847" s="537"/>
      <c r="W847" s="531"/>
      <c r="X847" s="141"/>
      <c r="Y847" s="141"/>
      <c r="Z847" s="552"/>
      <c r="AA847" s="552"/>
      <c r="AB847" s="531"/>
      <c r="AC847" s="593"/>
      <c r="AD847" s="923"/>
      <c r="AE847" s="846"/>
      <c r="AF847" s="931"/>
      <c r="AG847" s="923"/>
      <c r="AH847" s="923"/>
      <c r="AI847" s="641"/>
      <c r="AJ847" s="537"/>
      <c r="AK847" s="537"/>
      <c r="AL847" s="537"/>
      <c r="AM847" s="537"/>
      <c r="AN847" s="537"/>
      <c r="AO847" s="531"/>
      <c r="AP847" s="141"/>
      <c r="AQ847" s="141"/>
      <c r="AR847" s="552"/>
      <c r="AS847" s="552"/>
      <c r="AT847" s="531"/>
      <c r="AU847" s="593"/>
      <c r="AV847" s="923"/>
      <c r="AW847" s="846"/>
      <c r="AX847" s="115"/>
      <c r="AY847" s="5"/>
      <c r="AZ847" s="5"/>
      <c r="BA847" s="335"/>
      <c r="BC847" s="5"/>
      <c r="BD847" s="5"/>
      <c r="BE847" s="335"/>
      <c r="BG847" s="826"/>
      <c r="BH847" s="607"/>
    </row>
    <row r="848" spans="1:66" ht="35.1" customHeight="1" x14ac:dyDescent="0.25">
      <c r="A848" s="222" t="s">
        <v>39</v>
      </c>
      <c r="B848" s="112" t="s">
        <v>5018</v>
      </c>
      <c r="C848" s="116" t="s">
        <v>149</v>
      </c>
      <c r="D848" s="620">
        <v>1000</v>
      </c>
      <c r="E848" s="278"/>
      <c r="F848" s="116" t="s">
        <v>5016</v>
      </c>
      <c r="G848" s="700" t="s">
        <v>5613</v>
      </c>
      <c r="H848" s="900">
        <v>122</v>
      </c>
      <c r="I848" s="580">
        <v>81100000</v>
      </c>
      <c r="J848" s="689" t="s">
        <v>6928</v>
      </c>
      <c r="K848" s="411" t="s">
        <v>6929</v>
      </c>
      <c r="L848" s="733">
        <v>0</v>
      </c>
      <c r="M848" s="734">
        <v>0</v>
      </c>
      <c r="N848" s="931"/>
      <c r="O848" s="530">
        <f t="shared" ref="O848:O860" si="1324">IF(N848&gt;L848,"0 ",N848-L848)</f>
        <v>0</v>
      </c>
      <c r="P848" s="530">
        <f t="shared" ref="P848:P860" si="1325">IF(N848&lt;L848,"0 ",N848-L848)</f>
        <v>0</v>
      </c>
      <c r="Q848" s="646"/>
      <c r="R848" s="536"/>
      <c r="S848" s="536"/>
      <c r="T848" s="536"/>
      <c r="U848" s="536"/>
      <c r="V848" s="536"/>
      <c r="W848" s="683" t="str">
        <f>IF(SUM(Q848:V848)=X848,"OK",SUM(Q848:V848)-X848)</f>
        <v>OK</v>
      </c>
      <c r="X848" s="141"/>
      <c r="Y848" s="141"/>
      <c r="Z848" s="552"/>
      <c r="AA848" s="552"/>
      <c r="AB848" s="683" t="str">
        <f>IF(SUM(Z848:AA848)=AC848,"OK",SUM(Z848:AA848)-AC848)</f>
        <v>OK</v>
      </c>
      <c r="AC848" s="593"/>
      <c r="AD848" s="530">
        <f t="shared" ref="AD848:AD860" si="1326">X848+Y848+AC848</f>
        <v>0</v>
      </c>
      <c r="AE848" s="842">
        <f t="shared" ref="AE848:AE860" si="1327">N848+AD848</f>
        <v>0</v>
      </c>
      <c r="AF848" s="931"/>
      <c r="AG848" s="530">
        <f t="shared" ref="AG848:AG860" si="1328">IF(AF848&gt;M848,"0 ",AF848-M848)</f>
        <v>0</v>
      </c>
      <c r="AH848" s="530">
        <f t="shared" ref="AH848:AH860" si="1329">IF(AF848&lt;M848,"0 ",AF848-M848)</f>
        <v>0</v>
      </c>
      <c r="AI848" s="641"/>
      <c r="AJ848" s="537"/>
      <c r="AK848" s="537"/>
      <c r="AL848" s="537"/>
      <c r="AM848" s="537"/>
      <c r="AN848" s="537"/>
      <c r="AO848" s="683" t="str">
        <f>IF(SUM(AI848:AN848)=AP848,"OK",SUM(AI848:AN848)-AP848)</f>
        <v>OK</v>
      </c>
      <c r="AP848" s="141"/>
      <c r="AQ848" s="141"/>
      <c r="AR848" s="552"/>
      <c r="AS848" s="552"/>
      <c r="AT848" s="683" t="str">
        <f>IF(SUM(AR848:AS848)=AU848,"OK",SUM(AR848:AS848)-AU848)</f>
        <v>OK</v>
      </c>
      <c r="AU848" s="593"/>
      <c r="AV848" s="530">
        <f t="shared" ref="AV848:AV860" si="1330">AP848+AQ848+AU848</f>
        <v>0</v>
      </c>
      <c r="AW848" s="842">
        <f t="shared" ref="AW848:AW860" si="1331">AF848+AV848</f>
        <v>0</v>
      </c>
      <c r="AX848" s="115">
        <f t="shared" ref="AX848:AX860" si="1332">L848</f>
        <v>0</v>
      </c>
      <c r="AY848" s="5">
        <f t="shared" ref="AY848:AY860" si="1333">AE848</f>
        <v>0</v>
      </c>
      <c r="AZ848" s="7">
        <f>AY848-AX848</f>
        <v>0</v>
      </c>
      <c r="BA848" s="335" t="e">
        <f>AZ848/AX848</f>
        <v>#DIV/0!</v>
      </c>
      <c r="BB848" s="23">
        <f t="shared" ref="BB848:BB860" si="1334">M848</f>
        <v>0</v>
      </c>
      <c r="BC848" s="5">
        <f>AW848</f>
        <v>0</v>
      </c>
      <c r="BD848" s="7">
        <f>BC848-BB848</f>
        <v>0</v>
      </c>
      <c r="BE848" s="335" t="e">
        <f>BD848/BB848</f>
        <v>#DIV/0!</v>
      </c>
      <c r="BG848" s="826" t="str">
        <f t="shared" ref="BG848:BG860" si="1335">RIGHT(LEFT(I848,3),2)&amp;"."&amp;RIGHT(LEFT(I848,5),2)</f>
        <v>11.00</v>
      </c>
      <c r="BH848" s="607" t="b">
        <f>COUNTIF('Codes SEC'!$B$2:$B$250,Ministres!BG848)&gt;0</f>
        <v>1</v>
      </c>
    </row>
    <row r="849" spans="1:60" ht="35.1" customHeight="1" x14ac:dyDescent="0.25">
      <c r="A849" s="222" t="s">
        <v>39</v>
      </c>
      <c r="B849" s="112" t="s">
        <v>5018</v>
      </c>
      <c r="C849" s="116" t="s">
        <v>149</v>
      </c>
      <c r="D849" s="620">
        <v>1000</v>
      </c>
      <c r="E849" s="278"/>
      <c r="F849" s="116" t="s">
        <v>5016</v>
      </c>
      <c r="G849" s="700" t="s">
        <v>5613</v>
      </c>
      <c r="H849" s="900">
        <v>122</v>
      </c>
      <c r="I849" s="580">
        <v>81140000</v>
      </c>
      <c r="J849" s="689" t="s">
        <v>6864</v>
      </c>
      <c r="K849" s="411" t="s">
        <v>6865</v>
      </c>
      <c r="L849" s="733">
        <v>0</v>
      </c>
      <c r="M849" s="734">
        <v>0</v>
      </c>
      <c r="N849" s="931"/>
      <c r="O849" s="530">
        <f t="shared" si="1324"/>
        <v>0</v>
      </c>
      <c r="P849" s="530">
        <f t="shared" si="1325"/>
        <v>0</v>
      </c>
      <c r="Q849" s="646"/>
      <c r="R849" s="536"/>
      <c r="S849" s="536"/>
      <c r="T849" s="536"/>
      <c r="U849" s="536"/>
      <c r="V849" s="536"/>
      <c r="W849" s="683" t="str">
        <f>IF(SUM(Q849:V849)=X849,"OK",SUM(Q849:V849)-X849)</f>
        <v>OK</v>
      </c>
      <c r="X849" s="141"/>
      <c r="Y849" s="141"/>
      <c r="Z849" s="552"/>
      <c r="AA849" s="552"/>
      <c r="AB849" s="683" t="str">
        <f>IF(SUM(Z849:AA849)=AC849,"OK",SUM(Z849:AA849)-AC849)</f>
        <v>OK</v>
      </c>
      <c r="AC849" s="593"/>
      <c r="AD849" s="530">
        <f t="shared" si="1326"/>
        <v>0</v>
      </c>
      <c r="AE849" s="842">
        <f t="shared" si="1327"/>
        <v>0</v>
      </c>
      <c r="AF849" s="931"/>
      <c r="AG849" s="530">
        <f t="shared" si="1328"/>
        <v>0</v>
      </c>
      <c r="AH849" s="530">
        <f t="shared" si="1329"/>
        <v>0</v>
      </c>
      <c r="AI849" s="641"/>
      <c r="AJ849" s="537"/>
      <c r="AK849" s="537"/>
      <c r="AL849" s="537"/>
      <c r="AM849" s="537"/>
      <c r="AN849" s="537"/>
      <c r="AO849" s="683" t="str">
        <f>IF(SUM(AI849:AN849)=AP849,"OK",SUM(AI849:AN849)-AP849)</f>
        <v>OK</v>
      </c>
      <c r="AP849" s="141"/>
      <c r="AQ849" s="141"/>
      <c r="AR849" s="552"/>
      <c r="AS849" s="552"/>
      <c r="AT849" s="683" t="str">
        <f>IF(SUM(AR849:AS849)=AU849,"OK",SUM(AR849:AS849)-AU849)</f>
        <v>OK</v>
      </c>
      <c r="AU849" s="593"/>
      <c r="AV849" s="530">
        <f t="shared" si="1330"/>
        <v>0</v>
      </c>
      <c r="AW849" s="842">
        <f t="shared" si="1331"/>
        <v>0</v>
      </c>
      <c r="AX849" s="115">
        <f t="shared" si="1332"/>
        <v>0</v>
      </c>
      <c r="AY849" s="5">
        <f t="shared" si="1333"/>
        <v>0</v>
      </c>
      <c r="AZ849" s="7">
        <f>AY849-AX849</f>
        <v>0</v>
      </c>
      <c r="BA849" s="335" t="e">
        <f>AZ849/AX849</f>
        <v>#DIV/0!</v>
      </c>
      <c r="BB849" s="23">
        <f t="shared" si="1334"/>
        <v>0</v>
      </c>
      <c r="BC849" s="5">
        <f>AW849</f>
        <v>0</v>
      </c>
      <c r="BD849" s="7">
        <f>BC849-BB849</f>
        <v>0</v>
      </c>
      <c r="BE849" s="335" t="e">
        <f>BD849/BB849</f>
        <v>#DIV/0!</v>
      </c>
      <c r="BG849" s="826" t="str">
        <f t="shared" si="1335"/>
        <v>11.40</v>
      </c>
      <c r="BH849" s="607" t="b">
        <f>COUNTIF('Codes SEC'!$B$2:$B$250,Ministres!BG849)&gt;0</f>
        <v>1</v>
      </c>
    </row>
    <row r="850" spans="1:60" ht="35.1" customHeight="1" x14ac:dyDescent="0.25">
      <c r="A850" s="222" t="s">
        <v>39</v>
      </c>
      <c r="B850" s="112" t="s">
        <v>5018</v>
      </c>
      <c r="C850" s="116" t="s">
        <v>149</v>
      </c>
      <c r="D850" s="620">
        <v>1000</v>
      </c>
      <c r="E850" s="278"/>
      <c r="F850" s="116" t="s">
        <v>5016</v>
      </c>
      <c r="G850" s="700" t="s">
        <v>5613</v>
      </c>
      <c r="H850" s="900">
        <v>122</v>
      </c>
      <c r="I850" s="580">
        <v>81211000</v>
      </c>
      <c r="J850" s="689" t="s">
        <v>6886</v>
      </c>
      <c r="K850" s="411" t="s">
        <v>6887</v>
      </c>
      <c r="L850" s="733">
        <v>0</v>
      </c>
      <c r="M850" s="734">
        <v>0</v>
      </c>
      <c r="N850" s="931"/>
      <c r="O850" s="530">
        <f t="shared" si="1324"/>
        <v>0</v>
      </c>
      <c r="P850" s="530">
        <f t="shared" si="1325"/>
        <v>0</v>
      </c>
      <c r="Q850" s="646"/>
      <c r="R850" s="536"/>
      <c r="S850" s="536"/>
      <c r="T850" s="536"/>
      <c r="U850" s="536"/>
      <c r="V850" s="536"/>
      <c r="W850" s="683" t="str">
        <f>IF(SUM(Q850:V850)=X850,"OK",SUM(Q850:V850)-X850)</f>
        <v>OK</v>
      </c>
      <c r="X850" s="141"/>
      <c r="Y850" s="141"/>
      <c r="Z850" s="552"/>
      <c r="AA850" s="552"/>
      <c r="AB850" s="683" t="str">
        <f>IF(SUM(Z850:AA850)=AC850,"OK",SUM(Z850:AA850)-AC850)</f>
        <v>OK</v>
      </c>
      <c r="AC850" s="593"/>
      <c r="AD850" s="530">
        <f t="shared" si="1326"/>
        <v>0</v>
      </c>
      <c r="AE850" s="842">
        <f t="shared" si="1327"/>
        <v>0</v>
      </c>
      <c r="AF850" s="931"/>
      <c r="AG850" s="530">
        <f t="shared" si="1328"/>
        <v>0</v>
      </c>
      <c r="AH850" s="530">
        <f t="shared" si="1329"/>
        <v>0</v>
      </c>
      <c r="AI850" s="641"/>
      <c r="AJ850" s="537"/>
      <c r="AK850" s="537"/>
      <c r="AL850" s="537"/>
      <c r="AM850" s="537"/>
      <c r="AN850" s="537"/>
      <c r="AO850" s="683" t="str">
        <f>IF(SUM(AI850:AN850)=AP850,"OK",SUM(AI850:AN850)-AP850)</f>
        <v>OK</v>
      </c>
      <c r="AP850" s="141"/>
      <c r="AQ850" s="141"/>
      <c r="AR850" s="552"/>
      <c r="AS850" s="552"/>
      <c r="AT850" s="683" t="str">
        <f>IF(SUM(AR850:AS850)=AU850,"OK",SUM(AR850:AS850)-AU850)</f>
        <v>OK</v>
      </c>
      <c r="AU850" s="593"/>
      <c r="AV850" s="530">
        <f t="shared" si="1330"/>
        <v>0</v>
      </c>
      <c r="AW850" s="842">
        <f t="shared" si="1331"/>
        <v>0</v>
      </c>
      <c r="AX850" s="115">
        <f t="shared" si="1332"/>
        <v>0</v>
      </c>
      <c r="AY850" s="5">
        <f t="shared" si="1333"/>
        <v>0</v>
      </c>
      <c r="AZ850" s="7">
        <f>AY850-AX850</f>
        <v>0</v>
      </c>
      <c r="BA850" s="335" t="e">
        <f>AZ850/AX850</f>
        <v>#DIV/0!</v>
      </c>
      <c r="BB850" s="23">
        <f t="shared" si="1334"/>
        <v>0</v>
      </c>
      <c r="BC850" s="5">
        <f>AW850</f>
        <v>0</v>
      </c>
      <c r="BD850" s="7">
        <f>BC850-BB850</f>
        <v>0</v>
      </c>
      <c r="BE850" s="335" t="e">
        <f>BD850/BB850</f>
        <v>#DIV/0!</v>
      </c>
      <c r="BG850" s="826" t="str">
        <f t="shared" si="1335"/>
        <v>12.11</v>
      </c>
      <c r="BH850" s="607" t="b">
        <f>COUNTIF('Codes SEC'!$B$2:$B$250,Ministres!BG850)&gt;0</f>
        <v>1</v>
      </c>
    </row>
    <row r="851" spans="1:60" ht="35.1" customHeight="1" x14ac:dyDescent="0.25">
      <c r="A851" s="222" t="s">
        <v>39</v>
      </c>
      <c r="B851" s="112" t="s">
        <v>5018</v>
      </c>
      <c r="C851" s="116" t="s">
        <v>149</v>
      </c>
      <c r="D851" s="620">
        <v>1000</v>
      </c>
      <c r="E851" s="278"/>
      <c r="F851" s="116" t="s">
        <v>6671</v>
      </c>
      <c r="G851" s="700" t="s">
        <v>5613</v>
      </c>
      <c r="H851" s="900">
        <v>122</v>
      </c>
      <c r="I851" s="580">
        <v>83122000</v>
      </c>
      <c r="J851" s="689" t="s">
        <v>6896</v>
      </c>
      <c r="K851" s="411" t="s">
        <v>6897</v>
      </c>
      <c r="L851" s="733">
        <v>0</v>
      </c>
      <c r="M851" s="734">
        <v>0</v>
      </c>
      <c r="N851" s="931"/>
      <c r="O851" s="530">
        <f t="shared" si="1324"/>
        <v>0</v>
      </c>
      <c r="P851" s="530">
        <f t="shared" si="1325"/>
        <v>0</v>
      </c>
      <c r="Q851" s="646"/>
      <c r="R851" s="536"/>
      <c r="S851" s="536"/>
      <c r="T851" s="536"/>
      <c r="U851" s="536"/>
      <c r="V851" s="536"/>
      <c r="W851" s="683" t="str">
        <f>IF(SUM(Q851:V851)=X851,"OK",SUM(Q851:V851)-X851)</f>
        <v>OK</v>
      </c>
      <c r="X851" s="141"/>
      <c r="Y851" s="141"/>
      <c r="Z851" s="552"/>
      <c r="AA851" s="552"/>
      <c r="AB851" s="683" t="str">
        <f>IF(SUM(Z851:AA851)=AC851,"OK",SUM(Z851:AA851)-AC851)</f>
        <v>OK</v>
      </c>
      <c r="AC851" s="593"/>
      <c r="AD851" s="530">
        <f t="shared" si="1326"/>
        <v>0</v>
      </c>
      <c r="AE851" s="842">
        <f t="shared" si="1327"/>
        <v>0</v>
      </c>
      <c r="AF851" s="931"/>
      <c r="AG851" s="530">
        <f t="shared" si="1328"/>
        <v>0</v>
      </c>
      <c r="AH851" s="530">
        <f t="shared" si="1329"/>
        <v>0</v>
      </c>
      <c r="AI851" s="641"/>
      <c r="AJ851" s="537"/>
      <c r="AK851" s="537"/>
      <c r="AL851" s="537"/>
      <c r="AM851" s="537"/>
      <c r="AN851" s="537"/>
      <c r="AO851" s="683" t="str">
        <f>IF(SUM(AI851:AN851)=AP851,"OK",SUM(AI851:AN851)-AP851)</f>
        <v>OK</v>
      </c>
      <c r="AP851" s="141"/>
      <c r="AQ851" s="141"/>
      <c r="AR851" s="552"/>
      <c r="AS851" s="552"/>
      <c r="AT851" s="683" t="str">
        <f>IF(SUM(AR851:AS851)=AU851,"OK",SUM(AR851:AS851)-AU851)</f>
        <v>OK</v>
      </c>
      <c r="AU851" s="593"/>
      <c r="AV851" s="530">
        <f t="shared" si="1330"/>
        <v>0</v>
      </c>
      <c r="AW851" s="842">
        <f t="shared" si="1331"/>
        <v>0</v>
      </c>
      <c r="AX851" s="115">
        <f t="shared" si="1332"/>
        <v>0</v>
      </c>
      <c r="AY851" s="5">
        <f t="shared" si="1333"/>
        <v>0</v>
      </c>
      <c r="AZ851" s="7">
        <f>AY851-AX851</f>
        <v>0</v>
      </c>
      <c r="BA851" s="335" t="e">
        <f>AZ851/AX851</f>
        <v>#DIV/0!</v>
      </c>
      <c r="BB851" s="23">
        <f t="shared" si="1334"/>
        <v>0</v>
      </c>
      <c r="BC851" s="5">
        <f>AW851</f>
        <v>0</v>
      </c>
      <c r="BD851" s="7">
        <f>BC851-BB851</f>
        <v>0</v>
      </c>
      <c r="BE851" s="335" t="e">
        <f>BD851/BB851</f>
        <v>#DIV/0!</v>
      </c>
      <c r="BG851" s="826" t="str">
        <f t="shared" si="1335"/>
        <v>31.22</v>
      </c>
      <c r="BH851" s="607" t="b">
        <f>COUNTIF('Codes SEC'!$B$2:$B$250,Ministres!BG851)&gt;0</f>
        <v>1</v>
      </c>
    </row>
    <row r="852" spans="1:60" ht="35.1" customHeight="1" x14ac:dyDescent="0.25">
      <c r="A852" s="222" t="s">
        <v>39</v>
      </c>
      <c r="B852" s="112" t="s">
        <v>5018</v>
      </c>
      <c r="C852" s="116" t="s">
        <v>149</v>
      </c>
      <c r="D852" s="620">
        <v>1000</v>
      </c>
      <c r="E852" s="278"/>
      <c r="F852" s="116" t="s">
        <v>5016</v>
      </c>
      <c r="G852" s="700" t="s">
        <v>5613</v>
      </c>
      <c r="H852" s="900">
        <v>122</v>
      </c>
      <c r="I852" s="580">
        <v>83122000</v>
      </c>
      <c r="J852" s="689" t="s">
        <v>6998</v>
      </c>
      <c r="K852" s="411" t="s">
        <v>6999</v>
      </c>
      <c r="L852" s="733">
        <v>0</v>
      </c>
      <c r="M852" s="734">
        <v>0</v>
      </c>
      <c r="N852" s="931"/>
      <c r="O852" s="530">
        <f t="shared" si="1324"/>
        <v>0</v>
      </c>
      <c r="P852" s="530">
        <f t="shared" si="1325"/>
        <v>0</v>
      </c>
      <c r="Q852" s="646"/>
      <c r="R852" s="536"/>
      <c r="S852" s="536"/>
      <c r="T852" s="536"/>
      <c r="U852" s="536"/>
      <c r="V852" s="536"/>
      <c r="W852" s="683" t="str">
        <f>IF(SUM(Q852:V852)=X852,"OK",SUM(Q852:V852)-X852)</f>
        <v>OK</v>
      </c>
      <c r="X852" s="141"/>
      <c r="Y852" s="141"/>
      <c r="Z852" s="552"/>
      <c r="AA852" s="552"/>
      <c r="AB852" s="683" t="str">
        <f>IF(SUM(Z852:AA852)=AC852,"OK",SUM(Z852:AA852)-AC852)</f>
        <v>OK</v>
      </c>
      <c r="AC852" s="593"/>
      <c r="AD852" s="530">
        <f t="shared" si="1326"/>
        <v>0</v>
      </c>
      <c r="AE852" s="842">
        <f t="shared" si="1327"/>
        <v>0</v>
      </c>
      <c r="AF852" s="931"/>
      <c r="AG852" s="530">
        <f t="shared" si="1328"/>
        <v>0</v>
      </c>
      <c r="AH852" s="530">
        <f t="shared" si="1329"/>
        <v>0</v>
      </c>
      <c r="AI852" s="641"/>
      <c r="AJ852" s="537"/>
      <c r="AK852" s="537"/>
      <c r="AL852" s="537"/>
      <c r="AM852" s="537"/>
      <c r="AN852" s="537"/>
      <c r="AO852" s="683" t="str">
        <f>IF(SUM(AI852:AN852)=AP852,"OK",SUM(AI852:AN852)-AP852)</f>
        <v>OK</v>
      </c>
      <c r="AP852" s="141"/>
      <c r="AQ852" s="141"/>
      <c r="AR852" s="552"/>
      <c r="AS852" s="552"/>
      <c r="AT852" s="683" t="str">
        <f>IF(SUM(AR852:AS852)=AU852,"OK",SUM(AR852:AS852)-AU852)</f>
        <v>OK</v>
      </c>
      <c r="AU852" s="593"/>
      <c r="AV852" s="530">
        <f t="shared" si="1330"/>
        <v>0</v>
      </c>
      <c r="AW852" s="842">
        <f t="shared" si="1331"/>
        <v>0</v>
      </c>
      <c r="AX852" s="115">
        <f t="shared" si="1332"/>
        <v>0</v>
      </c>
      <c r="AY852" s="5">
        <f t="shared" si="1333"/>
        <v>0</v>
      </c>
      <c r="AZ852" s="7">
        <f>AY852-AX852</f>
        <v>0</v>
      </c>
      <c r="BA852" s="335" t="e">
        <f>AZ852/AX852</f>
        <v>#DIV/0!</v>
      </c>
      <c r="BB852" s="23">
        <f t="shared" si="1334"/>
        <v>0</v>
      </c>
      <c r="BC852" s="5">
        <f>AW852</f>
        <v>0</v>
      </c>
      <c r="BD852" s="7">
        <f>BC852-BB852</f>
        <v>0</v>
      </c>
      <c r="BE852" s="335" t="e">
        <f>BD852/BB852</f>
        <v>#DIV/0!</v>
      </c>
      <c r="BG852" s="826" t="str">
        <f t="shared" si="1335"/>
        <v>31.22</v>
      </c>
      <c r="BH852" s="607" t="b">
        <f>COUNTIF('Codes SEC'!$B$2:$B$250,Ministres!BG852)&gt;0</f>
        <v>1</v>
      </c>
    </row>
    <row r="853" spans="1:60" ht="35.1" customHeight="1" x14ac:dyDescent="0.25">
      <c r="A853" s="222" t="s">
        <v>39</v>
      </c>
      <c r="B853" s="112" t="s">
        <v>5018</v>
      </c>
      <c r="C853" s="116" t="s">
        <v>149</v>
      </c>
      <c r="D853" s="620">
        <v>1000</v>
      </c>
      <c r="E853" s="278"/>
      <c r="F853" s="116" t="s">
        <v>5016</v>
      </c>
      <c r="G853" s="700" t="s">
        <v>5613</v>
      </c>
      <c r="H853" s="900">
        <v>122</v>
      </c>
      <c r="I853" s="580">
        <v>83132000</v>
      </c>
      <c r="J853" s="689" t="s">
        <v>6758</v>
      </c>
      <c r="K853" s="411" t="s">
        <v>6759</v>
      </c>
      <c r="L853" s="733">
        <v>0</v>
      </c>
      <c r="M853" s="734">
        <v>0</v>
      </c>
      <c r="N853" s="931"/>
      <c r="O853" s="530">
        <f t="shared" si="1324"/>
        <v>0</v>
      </c>
      <c r="P853" s="530">
        <f t="shared" si="1325"/>
        <v>0</v>
      </c>
      <c r="Q853" s="646"/>
      <c r="R853" s="536"/>
      <c r="S853" s="536"/>
      <c r="T853" s="536"/>
      <c r="U853" s="536"/>
      <c r="V853" s="536"/>
      <c r="W853" s="683" t="str">
        <f t="shared" ref="W853:W858" si="1336">IF(SUM(Q853:V853)=X853,"OK",SUM(Q853:V853)-X853)</f>
        <v>OK</v>
      </c>
      <c r="X853" s="141"/>
      <c r="Y853" s="141"/>
      <c r="Z853" s="552"/>
      <c r="AA853" s="552"/>
      <c r="AB853" s="683" t="str">
        <f t="shared" ref="AB853:AB858" si="1337">IF(SUM(Z853:AA853)=AC853,"OK",SUM(Z853:AA853)-AC853)</f>
        <v>OK</v>
      </c>
      <c r="AC853" s="593"/>
      <c r="AD853" s="530">
        <f t="shared" si="1326"/>
        <v>0</v>
      </c>
      <c r="AE853" s="842">
        <f t="shared" si="1327"/>
        <v>0</v>
      </c>
      <c r="AF853" s="931"/>
      <c r="AG853" s="530">
        <f t="shared" si="1328"/>
        <v>0</v>
      </c>
      <c r="AH853" s="530">
        <f t="shared" si="1329"/>
        <v>0</v>
      </c>
      <c r="AI853" s="641"/>
      <c r="AJ853" s="537"/>
      <c r="AK853" s="537"/>
      <c r="AL853" s="537"/>
      <c r="AM853" s="537"/>
      <c r="AN853" s="537"/>
      <c r="AO853" s="683" t="str">
        <f t="shared" ref="AO853:AO858" si="1338">IF(SUM(AI853:AN853)=AP853,"OK",SUM(AI853:AN853)-AP853)</f>
        <v>OK</v>
      </c>
      <c r="AP853" s="141"/>
      <c r="AQ853" s="141"/>
      <c r="AR853" s="552"/>
      <c r="AS853" s="552"/>
      <c r="AT853" s="683" t="str">
        <f t="shared" ref="AT853:AT858" si="1339">IF(SUM(AR853:AS853)=AU853,"OK",SUM(AR853:AS853)-AU853)</f>
        <v>OK</v>
      </c>
      <c r="AU853" s="593"/>
      <c r="AV853" s="530">
        <f t="shared" si="1330"/>
        <v>0</v>
      </c>
      <c r="AW853" s="842">
        <f t="shared" si="1331"/>
        <v>0</v>
      </c>
      <c r="AX853" s="115">
        <f t="shared" si="1332"/>
        <v>0</v>
      </c>
      <c r="AY853" s="5">
        <f t="shared" si="1333"/>
        <v>0</v>
      </c>
      <c r="AZ853" s="7">
        <f t="shared" ref="AZ853:AZ858" si="1340">AY853-AX853</f>
        <v>0</v>
      </c>
      <c r="BA853" s="335" t="e">
        <f t="shared" ref="BA853:BA858" si="1341">AZ853/AX853</f>
        <v>#DIV/0!</v>
      </c>
      <c r="BB853" s="23">
        <f t="shared" si="1334"/>
        <v>0</v>
      </c>
      <c r="BC853" s="5">
        <f t="shared" ref="BC853:BC858" si="1342">AW853</f>
        <v>0</v>
      </c>
      <c r="BD853" s="7">
        <f t="shared" ref="BD853:BD858" si="1343">BC853-BB853</f>
        <v>0</v>
      </c>
      <c r="BE853" s="335" t="e">
        <f t="shared" ref="BE853:BE858" si="1344">BD853/BB853</f>
        <v>#DIV/0!</v>
      </c>
      <c r="BG853" s="826" t="str">
        <f t="shared" si="1335"/>
        <v>31.32</v>
      </c>
      <c r="BH853" s="607" t="b">
        <f>COUNTIF('Codes SEC'!$B$2:$B$250,Ministres!BG853)&gt;0</f>
        <v>1</v>
      </c>
    </row>
    <row r="854" spans="1:60" ht="35.1" customHeight="1" x14ac:dyDescent="0.25">
      <c r="A854" s="222" t="s">
        <v>39</v>
      </c>
      <c r="B854" s="112" t="s">
        <v>5018</v>
      </c>
      <c r="C854" s="116" t="s">
        <v>149</v>
      </c>
      <c r="D854" s="620">
        <v>1000</v>
      </c>
      <c r="E854" s="278"/>
      <c r="F854" s="116" t="s">
        <v>6671</v>
      </c>
      <c r="G854" s="700" t="s">
        <v>5613</v>
      </c>
      <c r="H854" s="900">
        <v>122</v>
      </c>
      <c r="I854" s="580">
        <v>83132000</v>
      </c>
      <c r="J854" s="689" t="s">
        <v>6892</v>
      </c>
      <c r="K854" s="411" t="s">
        <v>6893</v>
      </c>
      <c r="L854" s="733">
        <v>0</v>
      </c>
      <c r="M854" s="734">
        <v>0</v>
      </c>
      <c r="N854" s="931"/>
      <c r="O854" s="530">
        <f t="shared" si="1324"/>
        <v>0</v>
      </c>
      <c r="P854" s="530">
        <f t="shared" si="1325"/>
        <v>0</v>
      </c>
      <c r="Q854" s="646"/>
      <c r="R854" s="536"/>
      <c r="S854" s="536"/>
      <c r="T854" s="536"/>
      <c r="U854" s="536"/>
      <c r="V854" s="536"/>
      <c r="W854" s="683" t="str">
        <f>IF(SUM(Q854:V854)=X854,"OK",SUM(Q854:V854)-X854)</f>
        <v>OK</v>
      </c>
      <c r="X854" s="141"/>
      <c r="Y854" s="141"/>
      <c r="Z854" s="552"/>
      <c r="AA854" s="552"/>
      <c r="AB854" s="683" t="str">
        <f>IF(SUM(Z854:AA854)=AC854,"OK",SUM(Z854:AA854)-AC854)</f>
        <v>OK</v>
      </c>
      <c r="AC854" s="593"/>
      <c r="AD854" s="530">
        <f t="shared" si="1326"/>
        <v>0</v>
      </c>
      <c r="AE854" s="842">
        <f t="shared" si="1327"/>
        <v>0</v>
      </c>
      <c r="AF854" s="931"/>
      <c r="AG854" s="530">
        <f t="shared" si="1328"/>
        <v>0</v>
      </c>
      <c r="AH854" s="530">
        <f t="shared" si="1329"/>
        <v>0</v>
      </c>
      <c r="AI854" s="641"/>
      <c r="AJ854" s="537"/>
      <c r="AK854" s="537"/>
      <c r="AL854" s="537"/>
      <c r="AM854" s="537"/>
      <c r="AN854" s="537"/>
      <c r="AO854" s="683" t="str">
        <f>IF(SUM(AI854:AN854)=AP854,"OK",SUM(AI854:AN854)-AP854)</f>
        <v>OK</v>
      </c>
      <c r="AP854" s="141"/>
      <c r="AQ854" s="141"/>
      <c r="AR854" s="552"/>
      <c r="AS854" s="552"/>
      <c r="AT854" s="683" t="str">
        <f>IF(SUM(AR854:AS854)=AU854,"OK",SUM(AR854:AS854)-AU854)</f>
        <v>OK</v>
      </c>
      <c r="AU854" s="593"/>
      <c r="AV854" s="530">
        <f t="shared" si="1330"/>
        <v>0</v>
      </c>
      <c r="AW854" s="842">
        <f t="shared" si="1331"/>
        <v>0</v>
      </c>
      <c r="AX854" s="115">
        <f t="shared" si="1332"/>
        <v>0</v>
      </c>
      <c r="AY854" s="5">
        <f t="shared" si="1333"/>
        <v>0</v>
      </c>
      <c r="AZ854" s="7">
        <f>AY854-AX854</f>
        <v>0</v>
      </c>
      <c r="BA854" s="335" t="e">
        <f>AZ854/AX854</f>
        <v>#DIV/0!</v>
      </c>
      <c r="BB854" s="23">
        <f t="shared" si="1334"/>
        <v>0</v>
      </c>
      <c r="BC854" s="5">
        <f>AW854</f>
        <v>0</v>
      </c>
      <c r="BD854" s="7">
        <f>BC854-BB854</f>
        <v>0</v>
      </c>
      <c r="BE854" s="335" t="e">
        <f>BD854/BB854</f>
        <v>#DIV/0!</v>
      </c>
      <c r="BG854" s="826" t="str">
        <f t="shared" si="1335"/>
        <v>31.32</v>
      </c>
      <c r="BH854" s="607" t="b">
        <f>COUNTIF('Codes SEC'!$B$2:$B$250,Ministres!BG854)&gt;0</f>
        <v>1</v>
      </c>
    </row>
    <row r="855" spans="1:60" ht="35.1" customHeight="1" x14ac:dyDescent="0.25">
      <c r="A855" s="222" t="s">
        <v>39</v>
      </c>
      <c r="B855" s="112" t="s">
        <v>5018</v>
      </c>
      <c r="C855" s="116" t="s">
        <v>149</v>
      </c>
      <c r="D855" s="620">
        <v>1000</v>
      </c>
      <c r="E855" s="278"/>
      <c r="F855" s="116" t="s">
        <v>5016</v>
      </c>
      <c r="G855" s="700" t="s">
        <v>5613</v>
      </c>
      <c r="H855" s="900">
        <v>122</v>
      </c>
      <c r="I855" s="580">
        <v>84140000</v>
      </c>
      <c r="J855" s="689" t="s">
        <v>6882</v>
      </c>
      <c r="K855" s="411" t="s">
        <v>6883</v>
      </c>
      <c r="L855" s="733">
        <v>0</v>
      </c>
      <c r="M855" s="734">
        <v>0</v>
      </c>
      <c r="N855" s="931"/>
      <c r="O855" s="530">
        <f t="shared" si="1324"/>
        <v>0</v>
      </c>
      <c r="P855" s="530">
        <f t="shared" si="1325"/>
        <v>0</v>
      </c>
      <c r="Q855" s="646"/>
      <c r="R855" s="536"/>
      <c r="S855" s="536"/>
      <c r="T855" s="536"/>
      <c r="U855" s="536"/>
      <c r="V855" s="536"/>
      <c r="W855" s="683" t="str">
        <f>IF(SUM(Q855:V855)=X855,"OK",SUM(Q855:V855)-X855)</f>
        <v>OK</v>
      </c>
      <c r="X855" s="141"/>
      <c r="Y855" s="141"/>
      <c r="Z855" s="552"/>
      <c r="AA855" s="552"/>
      <c r="AB855" s="683" t="str">
        <f>IF(SUM(Z855:AA855)=AC855,"OK",SUM(Z855:AA855)-AC855)</f>
        <v>OK</v>
      </c>
      <c r="AC855" s="593"/>
      <c r="AD855" s="530">
        <f t="shared" si="1326"/>
        <v>0</v>
      </c>
      <c r="AE855" s="842">
        <f t="shared" si="1327"/>
        <v>0</v>
      </c>
      <c r="AF855" s="931"/>
      <c r="AG855" s="530">
        <f t="shared" si="1328"/>
        <v>0</v>
      </c>
      <c r="AH855" s="530">
        <f t="shared" si="1329"/>
        <v>0</v>
      </c>
      <c r="AI855" s="641"/>
      <c r="AJ855" s="537"/>
      <c r="AK855" s="537"/>
      <c r="AL855" s="537"/>
      <c r="AM855" s="537"/>
      <c r="AN855" s="537"/>
      <c r="AO855" s="683" t="str">
        <f>IF(SUM(AI855:AN855)=AP855,"OK",SUM(AI855:AN855)-AP855)</f>
        <v>OK</v>
      </c>
      <c r="AP855" s="141"/>
      <c r="AQ855" s="141"/>
      <c r="AR855" s="552"/>
      <c r="AS855" s="552"/>
      <c r="AT855" s="683" t="str">
        <f>IF(SUM(AR855:AS855)=AU855,"OK",SUM(AR855:AS855)-AU855)</f>
        <v>OK</v>
      </c>
      <c r="AU855" s="593"/>
      <c r="AV855" s="530">
        <f t="shared" si="1330"/>
        <v>0</v>
      </c>
      <c r="AW855" s="842">
        <f t="shared" si="1331"/>
        <v>0</v>
      </c>
      <c r="AX855" s="115">
        <f t="shared" si="1332"/>
        <v>0</v>
      </c>
      <c r="AY855" s="5">
        <f t="shared" si="1333"/>
        <v>0</v>
      </c>
      <c r="AZ855" s="7">
        <f>AY855-AX855</f>
        <v>0</v>
      </c>
      <c r="BA855" s="335" t="e">
        <f>AZ855/AX855</f>
        <v>#DIV/0!</v>
      </c>
      <c r="BB855" s="23">
        <f t="shared" si="1334"/>
        <v>0</v>
      </c>
      <c r="BC855" s="5">
        <f>AW855</f>
        <v>0</v>
      </c>
      <c r="BD855" s="7">
        <f>BC855-BB855</f>
        <v>0</v>
      </c>
      <c r="BE855" s="335" t="e">
        <f>BD855/BB855</f>
        <v>#DIV/0!</v>
      </c>
      <c r="BG855" s="826" t="str">
        <f t="shared" si="1335"/>
        <v>41.40</v>
      </c>
      <c r="BH855" s="607" t="b">
        <f>COUNTIF('Codes SEC'!$B$2:$B$250,Ministres!BG855)&gt;0</f>
        <v>1</v>
      </c>
    </row>
    <row r="856" spans="1:60" ht="35.1" customHeight="1" x14ac:dyDescent="0.25">
      <c r="A856" s="222" t="s">
        <v>39</v>
      </c>
      <c r="B856" s="112" t="s">
        <v>5018</v>
      </c>
      <c r="C856" s="116" t="s">
        <v>149</v>
      </c>
      <c r="D856" s="620">
        <v>1000</v>
      </c>
      <c r="E856" s="278"/>
      <c r="F856" s="116" t="s">
        <v>6671</v>
      </c>
      <c r="G856" s="700" t="s">
        <v>5613</v>
      </c>
      <c r="H856" s="900">
        <v>122</v>
      </c>
      <c r="I856" s="580">
        <v>84353000</v>
      </c>
      <c r="J856" s="689" t="s">
        <v>6898</v>
      </c>
      <c r="K856" s="411" t="s">
        <v>6899</v>
      </c>
      <c r="L856" s="733">
        <v>0</v>
      </c>
      <c r="M856" s="734">
        <v>0</v>
      </c>
      <c r="N856" s="931"/>
      <c r="O856" s="530">
        <f t="shared" si="1324"/>
        <v>0</v>
      </c>
      <c r="P856" s="530">
        <f t="shared" si="1325"/>
        <v>0</v>
      </c>
      <c r="Q856" s="646"/>
      <c r="R856" s="536"/>
      <c r="S856" s="536"/>
      <c r="T856" s="536"/>
      <c r="U856" s="536"/>
      <c r="V856" s="536"/>
      <c r="W856" s="683" t="str">
        <f>IF(SUM(Q856:V856)=X856,"OK",SUM(Q856:V856)-X856)</f>
        <v>OK</v>
      </c>
      <c r="X856" s="141"/>
      <c r="Y856" s="141"/>
      <c r="Z856" s="552"/>
      <c r="AA856" s="552"/>
      <c r="AB856" s="683" t="str">
        <f>IF(SUM(Z856:AA856)=AC856,"OK",SUM(Z856:AA856)-AC856)</f>
        <v>OK</v>
      </c>
      <c r="AC856" s="593"/>
      <c r="AD856" s="530">
        <f t="shared" si="1326"/>
        <v>0</v>
      </c>
      <c r="AE856" s="842">
        <f t="shared" si="1327"/>
        <v>0</v>
      </c>
      <c r="AF856" s="931"/>
      <c r="AG856" s="530">
        <f t="shared" si="1328"/>
        <v>0</v>
      </c>
      <c r="AH856" s="530">
        <f t="shared" si="1329"/>
        <v>0</v>
      </c>
      <c r="AI856" s="641"/>
      <c r="AJ856" s="537"/>
      <c r="AK856" s="537"/>
      <c r="AL856" s="537"/>
      <c r="AM856" s="537"/>
      <c r="AN856" s="537"/>
      <c r="AO856" s="683" t="str">
        <f>IF(SUM(AI856:AN856)=AP856,"OK",SUM(AI856:AN856)-AP856)</f>
        <v>OK</v>
      </c>
      <c r="AP856" s="141"/>
      <c r="AQ856" s="141"/>
      <c r="AR856" s="552"/>
      <c r="AS856" s="552"/>
      <c r="AT856" s="683" t="str">
        <f>IF(SUM(AR856:AS856)=AU856,"OK",SUM(AR856:AS856)-AU856)</f>
        <v>OK</v>
      </c>
      <c r="AU856" s="593"/>
      <c r="AV856" s="530">
        <f t="shared" si="1330"/>
        <v>0</v>
      </c>
      <c r="AW856" s="842">
        <f t="shared" si="1331"/>
        <v>0</v>
      </c>
      <c r="AX856" s="115">
        <f t="shared" si="1332"/>
        <v>0</v>
      </c>
      <c r="AY856" s="5">
        <f t="shared" si="1333"/>
        <v>0</v>
      </c>
      <c r="AZ856" s="7">
        <f>AY856-AX856</f>
        <v>0</v>
      </c>
      <c r="BA856" s="335" t="e">
        <f>AZ856/AX856</f>
        <v>#DIV/0!</v>
      </c>
      <c r="BB856" s="23">
        <f t="shared" si="1334"/>
        <v>0</v>
      </c>
      <c r="BC856" s="5">
        <f>AW856</f>
        <v>0</v>
      </c>
      <c r="BD856" s="7">
        <f>BC856-BB856</f>
        <v>0</v>
      </c>
      <c r="BE856" s="335" t="e">
        <f>BD856/BB856</f>
        <v>#DIV/0!</v>
      </c>
      <c r="BG856" s="826" t="str">
        <f t="shared" si="1335"/>
        <v>43.53</v>
      </c>
      <c r="BH856" s="607" t="b">
        <f>COUNTIF('Codes SEC'!$B$2:$B$250,Ministres!BG856)&gt;0</f>
        <v>1</v>
      </c>
    </row>
    <row r="857" spans="1:60" ht="35.1" customHeight="1" x14ac:dyDescent="0.25">
      <c r="A857" s="222" t="s">
        <v>39</v>
      </c>
      <c r="B857" s="112" t="s">
        <v>5018</v>
      </c>
      <c r="C857" s="116" t="s">
        <v>149</v>
      </c>
      <c r="D857" s="620">
        <v>1000</v>
      </c>
      <c r="E857" s="278"/>
      <c r="F857" s="116" t="s">
        <v>5016</v>
      </c>
      <c r="G857" s="700" t="s">
        <v>5613</v>
      </c>
      <c r="H857" s="900">
        <v>122</v>
      </c>
      <c r="I857" s="580">
        <v>84353000</v>
      </c>
      <c r="J857" s="689" t="s">
        <v>6974</v>
      </c>
      <c r="K857" s="411" t="s">
        <v>6975</v>
      </c>
      <c r="L857" s="733">
        <v>0</v>
      </c>
      <c r="M857" s="734">
        <v>0</v>
      </c>
      <c r="N857" s="931"/>
      <c r="O857" s="530">
        <f t="shared" si="1324"/>
        <v>0</v>
      </c>
      <c r="P857" s="530">
        <f t="shared" si="1325"/>
        <v>0</v>
      </c>
      <c r="Q857" s="646"/>
      <c r="R857" s="536"/>
      <c r="S857" s="536"/>
      <c r="T857" s="536"/>
      <c r="U857" s="536"/>
      <c r="V857" s="536"/>
      <c r="W857" s="683" t="str">
        <f>IF(SUM(Q857:V857)=X857,"OK",SUM(Q857:V857)-X857)</f>
        <v>OK</v>
      </c>
      <c r="X857" s="141"/>
      <c r="Y857" s="141"/>
      <c r="Z857" s="552"/>
      <c r="AA857" s="552"/>
      <c r="AB857" s="683" t="str">
        <f>IF(SUM(Z857:AA857)=AC857,"OK",SUM(Z857:AA857)-AC857)</f>
        <v>OK</v>
      </c>
      <c r="AC857" s="593"/>
      <c r="AD857" s="530">
        <f t="shared" si="1326"/>
        <v>0</v>
      </c>
      <c r="AE857" s="842">
        <f t="shared" si="1327"/>
        <v>0</v>
      </c>
      <c r="AF857" s="931"/>
      <c r="AG857" s="530">
        <f t="shared" si="1328"/>
        <v>0</v>
      </c>
      <c r="AH857" s="530">
        <f t="shared" si="1329"/>
        <v>0</v>
      </c>
      <c r="AI857" s="641"/>
      <c r="AJ857" s="537"/>
      <c r="AK857" s="537"/>
      <c r="AL857" s="537"/>
      <c r="AM857" s="537"/>
      <c r="AN857" s="537"/>
      <c r="AO857" s="683" t="str">
        <f>IF(SUM(AI857:AN857)=AP857,"OK",SUM(AI857:AN857)-AP857)</f>
        <v>OK</v>
      </c>
      <c r="AP857" s="141"/>
      <c r="AQ857" s="141"/>
      <c r="AR857" s="552"/>
      <c r="AS857" s="552"/>
      <c r="AT857" s="683" t="str">
        <f>IF(SUM(AR857:AS857)=AU857,"OK",SUM(AR857:AS857)-AU857)</f>
        <v>OK</v>
      </c>
      <c r="AU857" s="593"/>
      <c r="AV857" s="530">
        <f t="shared" si="1330"/>
        <v>0</v>
      </c>
      <c r="AW857" s="842">
        <f t="shared" si="1331"/>
        <v>0</v>
      </c>
      <c r="AX857" s="115">
        <f t="shared" si="1332"/>
        <v>0</v>
      </c>
      <c r="AY857" s="5">
        <f t="shared" si="1333"/>
        <v>0</v>
      </c>
      <c r="AZ857" s="7">
        <f>AY857-AX857</f>
        <v>0</v>
      </c>
      <c r="BA857" s="335" t="e">
        <f>AZ857/AX857</f>
        <v>#DIV/0!</v>
      </c>
      <c r="BB857" s="23">
        <f t="shared" si="1334"/>
        <v>0</v>
      </c>
      <c r="BC857" s="5">
        <f>AW857</f>
        <v>0</v>
      </c>
      <c r="BD857" s="7">
        <f>BC857-BB857</f>
        <v>0</v>
      </c>
      <c r="BE857" s="335" t="e">
        <f>BD857/BB857</f>
        <v>#DIV/0!</v>
      </c>
      <c r="BG857" s="826" t="str">
        <f t="shared" si="1335"/>
        <v>43.53</v>
      </c>
      <c r="BH857" s="607" t="b">
        <f>COUNTIF('Codes SEC'!$B$2:$B$250,Ministres!BG857)&gt;0</f>
        <v>1</v>
      </c>
    </row>
    <row r="858" spans="1:60" ht="35.1" customHeight="1" x14ac:dyDescent="0.25">
      <c r="A858" s="222" t="s">
        <v>39</v>
      </c>
      <c r="B858" s="112" t="s">
        <v>5018</v>
      </c>
      <c r="C858" s="116" t="s">
        <v>149</v>
      </c>
      <c r="D858" s="620">
        <v>1000</v>
      </c>
      <c r="E858" s="278"/>
      <c r="F858" s="116" t="s">
        <v>5016</v>
      </c>
      <c r="G858" s="700" t="s">
        <v>5613</v>
      </c>
      <c r="H858" s="900">
        <v>122</v>
      </c>
      <c r="I858" s="580">
        <v>84524000</v>
      </c>
      <c r="J858" s="689" t="s">
        <v>6832</v>
      </c>
      <c r="K858" s="411" t="s">
        <v>6833</v>
      </c>
      <c r="L858" s="733">
        <v>0</v>
      </c>
      <c r="M858" s="734">
        <v>0</v>
      </c>
      <c r="N858" s="931"/>
      <c r="O858" s="530">
        <f t="shared" si="1324"/>
        <v>0</v>
      </c>
      <c r="P858" s="530">
        <f t="shared" si="1325"/>
        <v>0</v>
      </c>
      <c r="Q858" s="646"/>
      <c r="R858" s="536"/>
      <c r="S858" s="536"/>
      <c r="T858" s="536"/>
      <c r="U858" s="536"/>
      <c r="V858" s="536"/>
      <c r="W858" s="683" t="str">
        <f t="shared" si="1336"/>
        <v>OK</v>
      </c>
      <c r="X858" s="141"/>
      <c r="Y858" s="141"/>
      <c r="Z858" s="552"/>
      <c r="AA858" s="552"/>
      <c r="AB858" s="683" t="str">
        <f t="shared" si="1337"/>
        <v>OK</v>
      </c>
      <c r="AC858" s="593"/>
      <c r="AD858" s="530">
        <f t="shared" si="1326"/>
        <v>0</v>
      </c>
      <c r="AE858" s="842">
        <f t="shared" si="1327"/>
        <v>0</v>
      </c>
      <c r="AF858" s="931"/>
      <c r="AG858" s="530">
        <f t="shared" si="1328"/>
        <v>0</v>
      </c>
      <c r="AH858" s="530">
        <f t="shared" si="1329"/>
        <v>0</v>
      </c>
      <c r="AI858" s="641"/>
      <c r="AJ858" s="537"/>
      <c r="AK858" s="537"/>
      <c r="AL858" s="537"/>
      <c r="AM858" s="537"/>
      <c r="AN858" s="537"/>
      <c r="AO858" s="683" t="str">
        <f t="shared" si="1338"/>
        <v>OK</v>
      </c>
      <c r="AP858" s="141"/>
      <c r="AQ858" s="141"/>
      <c r="AR858" s="552"/>
      <c r="AS858" s="552"/>
      <c r="AT858" s="683" t="str">
        <f t="shared" si="1339"/>
        <v>OK</v>
      </c>
      <c r="AU858" s="593"/>
      <c r="AV858" s="530">
        <f t="shared" si="1330"/>
        <v>0</v>
      </c>
      <c r="AW858" s="842">
        <f t="shared" si="1331"/>
        <v>0</v>
      </c>
      <c r="AX858" s="115">
        <f t="shared" si="1332"/>
        <v>0</v>
      </c>
      <c r="AY858" s="5">
        <f t="shared" si="1333"/>
        <v>0</v>
      </c>
      <c r="AZ858" s="7">
        <f t="shared" si="1340"/>
        <v>0</v>
      </c>
      <c r="BA858" s="335" t="e">
        <f t="shared" si="1341"/>
        <v>#DIV/0!</v>
      </c>
      <c r="BB858" s="23">
        <f t="shared" si="1334"/>
        <v>0</v>
      </c>
      <c r="BC858" s="5">
        <f t="shared" si="1342"/>
        <v>0</v>
      </c>
      <c r="BD858" s="7">
        <f t="shared" si="1343"/>
        <v>0</v>
      </c>
      <c r="BE858" s="335" t="e">
        <f t="shared" si="1344"/>
        <v>#DIV/0!</v>
      </c>
      <c r="BG858" s="826" t="str">
        <f t="shared" si="1335"/>
        <v>45.24</v>
      </c>
      <c r="BH858" s="607" t="b">
        <f>COUNTIF('Codes SEC'!$B$2:$B$250,Ministres!BG858)&gt;0</f>
        <v>1</v>
      </c>
    </row>
    <row r="859" spans="1:60" ht="35.1" customHeight="1" x14ac:dyDescent="0.25">
      <c r="A859" s="222" t="s">
        <v>39</v>
      </c>
      <c r="B859" s="112" t="s">
        <v>5018</v>
      </c>
      <c r="C859" s="116" t="s">
        <v>149</v>
      </c>
      <c r="D859" s="620">
        <v>1000</v>
      </c>
      <c r="E859" s="278"/>
      <c r="F859" s="116" t="s">
        <v>6671</v>
      </c>
      <c r="G859" s="700" t="s">
        <v>5613</v>
      </c>
      <c r="H859" s="900">
        <v>122</v>
      </c>
      <c r="I859" s="580">
        <v>84524000</v>
      </c>
      <c r="J859" s="689" t="s">
        <v>6894</v>
      </c>
      <c r="K859" s="411" t="s">
        <v>6895</v>
      </c>
      <c r="L859" s="733">
        <v>0</v>
      </c>
      <c r="M859" s="734">
        <v>0</v>
      </c>
      <c r="N859" s="931"/>
      <c r="O859" s="530">
        <f t="shared" si="1324"/>
        <v>0</v>
      </c>
      <c r="P859" s="530">
        <f t="shared" si="1325"/>
        <v>0</v>
      </c>
      <c r="Q859" s="646"/>
      <c r="R859" s="536"/>
      <c r="S859" s="536"/>
      <c r="T859" s="536"/>
      <c r="U859" s="536"/>
      <c r="V859" s="536"/>
      <c r="W859" s="683" t="str">
        <f t="shared" ref="W859:W860" si="1345">IF(SUM(Q859:V859)=X859,"OK",SUM(Q859:V859)-X859)</f>
        <v>OK</v>
      </c>
      <c r="X859" s="141"/>
      <c r="Y859" s="141"/>
      <c r="Z859" s="552"/>
      <c r="AA859" s="552"/>
      <c r="AB859" s="683" t="str">
        <f t="shared" ref="AB859:AB860" si="1346">IF(SUM(Z859:AA859)=AC859,"OK",SUM(Z859:AA859)-AC859)</f>
        <v>OK</v>
      </c>
      <c r="AC859" s="593"/>
      <c r="AD859" s="530">
        <f t="shared" si="1326"/>
        <v>0</v>
      </c>
      <c r="AE859" s="842">
        <f t="shared" si="1327"/>
        <v>0</v>
      </c>
      <c r="AF859" s="931"/>
      <c r="AG859" s="530">
        <f t="shared" si="1328"/>
        <v>0</v>
      </c>
      <c r="AH859" s="530">
        <f t="shared" si="1329"/>
        <v>0</v>
      </c>
      <c r="AI859" s="641"/>
      <c r="AJ859" s="537"/>
      <c r="AK859" s="537"/>
      <c r="AL859" s="537"/>
      <c r="AM859" s="537"/>
      <c r="AN859" s="537"/>
      <c r="AO859" s="683" t="str">
        <f t="shared" ref="AO859:AO860" si="1347">IF(SUM(AI859:AN859)=AP859,"OK",SUM(AI859:AN859)-AP859)</f>
        <v>OK</v>
      </c>
      <c r="AP859" s="141"/>
      <c r="AQ859" s="141"/>
      <c r="AR859" s="552"/>
      <c r="AS859" s="552"/>
      <c r="AT859" s="683" t="str">
        <f t="shared" ref="AT859:AT860" si="1348">IF(SUM(AR859:AS859)=AU859,"OK",SUM(AR859:AS859)-AU859)</f>
        <v>OK</v>
      </c>
      <c r="AU859" s="593"/>
      <c r="AV859" s="530">
        <f t="shared" si="1330"/>
        <v>0</v>
      </c>
      <c r="AW859" s="842">
        <f t="shared" si="1331"/>
        <v>0</v>
      </c>
      <c r="AX859" s="115">
        <f t="shared" si="1332"/>
        <v>0</v>
      </c>
      <c r="AY859" s="5">
        <f t="shared" si="1333"/>
        <v>0</v>
      </c>
      <c r="AZ859" s="7">
        <f t="shared" ref="AZ859:AZ860" si="1349">AY859-AX859</f>
        <v>0</v>
      </c>
      <c r="BA859" s="335" t="e">
        <f t="shared" ref="BA859:BA860" si="1350">AZ859/AX859</f>
        <v>#DIV/0!</v>
      </c>
      <c r="BB859" s="23">
        <f t="shared" si="1334"/>
        <v>0</v>
      </c>
      <c r="BC859" s="5">
        <f t="shared" ref="BC859:BC860" si="1351">AW859</f>
        <v>0</v>
      </c>
      <c r="BD859" s="7">
        <f t="shared" ref="BD859:BD860" si="1352">BC859-BB859</f>
        <v>0</v>
      </c>
      <c r="BE859" s="335" t="e">
        <f t="shared" ref="BE859:BE860" si="1353">BD859/BB859</f>
        <v>#DIV/0!</v>
      </c>
      <c r="BG859" s="826" t="str">
        <f t="shared" si="1335"/>
        <v>45.24</v>
      </c>
      <c r="BH859" s="607" t="b">
        <f>COUNTIF('Codes SEC'!$B$2:$B$250,Ministres!BG859)&gt;0</f>
        <v>1</v>
      </c>
    </row>
    <row r="860" spans="1:60" ht="35.1" customHeight="1" x14ac:dyDescent="0.25">
      <c r="A860" s="222" t="s">
        <v>39</v>
      </c>
      <c r="B860" s="112" t="s">
        <v>5018</v>
      </c>
      <c r="C860" s="116" t="s">
        <v>149</v>
      </c>
      <c r="D860" s="620">
        <v>1000</v>
      </c>
      <c r="E860" s="278"/>
      <c r="F860" s="116">
        <v>19</v>
      </c>
      <c r="G860" s="700" t="s">
        <v>5613</v>
      </c>
      <c r="H860" s="900">
        <v>122</v>
      </c>
      <c r="I860" s="580">
        <v>84550000</v>
      </c>
      <c r="J860" s="689" t="s">
        <v>7018</v>
      </c>
      <c r="K860" s="411" t="s">
        <v>7019</v>
      </c>
      <c r="L860" s="733">
        <v>0</v>
      </c>
      <c r="M860" s="734">
        <v>0</v>
      </c>
      <c r="N860" s="931"/>
      <c r="O860" s="530">
        <f t="shared" si="1324"/>
        <v>0</v>
      </c>
      <c r="P860" s="530">
        <f t="shared" si="1325"/>
        <v>0</v>
      </c>
      <c r="Q860" s="646"/>
      <c r="R860" s="536"/>
      <c r="S860" s="536"/>
      <c r="T860" s="536"/>
      <c r="U860" s="536"/>
      <c r="V860" s="536"/>
      <c r="W860" s="683" t="str">
        <f t="shared" si="1345"/>
        <v>OK</v>
      </c>
      <c r="X860" s="141"/>
      <c r="Y860" s="141"/>
      <c r="Z860" s="552"/>
      <c r="AA860" s="552"/>
      <c r="AB860" s="683" t="str">
        <f t="shared" si="1346"/>
        <v>OK</v>
      </c>
      <c r="AC860" s="593"/>
      <c r="AD860" s="530">
        <f t="shared" si="1326"/>
        <v>0</v>
      </c>
      <c r="AE860" s="842">
        <f t="shared" si="1327"/>
        <v>0</v>
      </c>
      <c r="AF860" s="931"/>
      <c r="AG860" s="530">
        <f t="shared" si="1328"/>
        <v>0</v>
      </c>
      <c r="AH860" s="530">
        <f t="shared" si="1329"/>
        <v>0</v>
      </c>
      <c r="AI860" s="641"/>
      <c r="AJ860" s="537"/>
      <c r="AK860" s="537"/>
      <c r="AL860" s="537"/>
      <c r="AM860" s="537"/>
      <c r="AN860" s="537"/>
      <c r="AO860" s="683" t="str">
        <f t="shared" si="1347"/>
        <v>OK</v>
      </c>
      <c r="AP860" s="141"/>
      <c r="AQ860" s="141"/>
      <c r="AR860" s="552"/>
      <c r="AS860" s="552"/>
      <c r="AT860" s="683" t="str">
        <f t="shared" si="1348"/>
        <v>OK</v>
      </c>
      <c r="AU860" s="593"/>
      <c r="AV860" s="530">
        <f t="shared" si="1330"/>
        <v>0</v>
      </c>
      <c r="AW860" s="842">
        <f t="shared" si="1331"/>
        <v>0</v>
      </c>
      <c r="AX860" s="115">
        <f t="shared" si="1332"/>
        <v>0</v>
      </c>
      <c r="AY860" s="5">
        <f t="shared" si="1333"/>
        <v>0</v>
      </c>
      <c r="AZ860" s="7">
        <f t="shared" si="1349"/>
        <v>0</v>
      </c>
      <c r="BA860" s="335" t="e">
        <f t="shared" si="1350"/>
        <v>#DIV/0!</v>
      </c>
      <c r="BB860" s="23">
        <f t="shared" si="1334"/>
        <v>0</v>
      </c>
      <c r="BC860" s="5">
        <f t="shared" si="1351"/>
        <v>0</v>
      </c>
      <c r="BD860" s="7">
        <f t="shared" si="1352"/>
        <v>0</v>
      </c>
      <c r="BE860" s="335" t="e">
        <f t="shared" si="1353"/>
        <v>#DIV/0!</v>
      </c>
      <c r="BG860" s="826" t="str">
        <f t="shared" si="1335"/>
        <v>45.50</v>
      </c>
      <c r="BH860" s="607" t="b">
        <f>COUNTIF('Codes SEC'!$B$2:$B$250,Ministres!BG860)&gt;0</f>
        <v>1</v>
      </c>
    </row>
    <row r="861" spans="1:60" ht="12.75" customHeight="1" x14ac:dyDescent="0.25">
      <c r="A861" s="225"/>
      <c r="B861" s="206"/>
      <c r="C861" s="253"/>
      <c r="D861" s="621"/>
      <c r="E861" s="275"/>
      <c r="F861" s="269"/>
      <c r="G861" s="695"/>
      <c r="H861" s="886"/>
      <c r="I861" s="403"/>
      <c r="J861" s="381"/>
      <c r="K861" s="514" t="s">
        <v>95</v>
      </c>
      <c r="L861" s="313">
        <f>L848+L849+L850+L851+L852+L853+L854+L855+L856+L857+L858+L859+L860</f>
        <v>0</v>
      </c>
      <c r="M861" s="744">
        <f t="shared" ref="M861:BE861" si="1354">M848+M849+M850+M851+M852+M853+M854+M855+M856+M857+M858+M859+M860</f>
        <v>0</v>
      </c>
      <c r="N861" s="930">
        <f t="shared" si="1354"/>
        <v>0</v>
      </c>
      <c r="O861" s="790">
        <f t="shared" si="1354"/>
        <v>0</v>
      </c>
      <c r="P861" s="790">
        <f t="shared" si="1354"/>
        <v>0</v>
      </c>
      <c r="Q861" s="787">
        <f t="shared" si="1354"/>
        <v>0</v>
      </c>
      <c r="R861" s="648">
        <f t="shared" si="1354"/>
        <v>0</v>
      </c>
      <c r="S861" s="648">
        <f t="shared" si="1354"/>
        <v>0</v>
      </c>
      <c r="T861" s="648">
        <f t="shared" si="1354"/>
        <v>0</v>
      </c>
      <c r="U861" s="648">
        <f t="shared" si="1354"/>
        <v>0</v>
      </c>
      <c r="V861" s="648">
        <f t="shared" si="1354"/>
        <v>0</v>
      </c>
      <c r="W861" s="790"/>
      <c r="X861" s="649">
        <f t="shared" si="1354"/>
        <v>0</v>
      </c>
      <c r="Y861" s="649">
        <f t="shared" si="1354"/>
        <v>0</v>
      </c>
      <c r="Z861" s="648">
        <f t="shared" si="1354"/>
        <v>0</v>
      </c>
      <c r="AA861" s="648">
        <f t="shared" si="1354"/>
        <v>0</v>
      </c>
      <c r="AB861" s="790"/>
      <c r="AC861" s="649">
        <f t="shared" si="1354"/>
        <v>0</v>
      </c>
      <c r="AD861" s="790">
        <f>AD848+AD849+AD850+AD851+AD852+AD853+AD854+AD855+AD856+AD857+AD858+AD859+AD860</f>
        <v>0</v>
      </c>
      <c r="AE861" s="843">
        <f>AE848+AE849+AE850+AE851+AE852+AE853+AE854+AE855+AE856+AE857+AE858+AE859+AE860</f>
        <v>0</v>
      </c>
      <c r="AF861" s="930">
        <f t="shared" si="1354"/>
        <v>0</v>
      </c>
      <c r="AG861" s="790">
        <f t="shared" si="1354"/>
        <v>0</v>
      </c>
      <c r="AH861" s="790">
        <f t="shared" si="1354"/>
        <v>0</v>
      </c>
      <c r="AI861" s="787">
        <f t="shared" si="1354"/>
        <v>0</v>
      </c>
      <c r="AJ861" s="648">
        <f t="shared" si="1354"/>
        <v>0</v>
      </c>
      <c r="AK861" s="648">
        <f t="shared" si="1354"/>
        <v>0</v>
      </c>
      <c r="AL861" s="648">
        <f t="shared" si="1354"/>
        <v>0</v>
      </c>
      <c r="AM861" s="648">
        <f t="shared" si="1354"/>
        <v>0</v>
      </c>
      <c r="AN861" s="648">
        <f t="shared" si="1354"/>
        <v>0</v>
      </c>
      <c r="AO861" s="790"/>
      <c r="AP861" s="649">
        <f t="shared" si="1354"/>
        <v>0</v>
      </c>
      <c r="AQ861" s="649">
        <f t="shared" si="1354"/>
        <v>0</v>
      </c>
      <c r="AR861" s="648">
        <f t="shared" si="1354"/>
        <v>0</v>
      </c>
      <c r="AS861" s="648">
        <f t="shared" si="1354"/>
        <v>0</v>
      </c>
      <c r="AT861" s="790"/>
      <c r="AU861" s="649">
        <f t="shared" si="1354"/>
        <v>0</v>
      </c>
      <c r="AV861" s="790">
        <f t="shared" si="1354"/>
        <v>0</v>
      </c>
      <c r="AW861" s="843">
        <f t="shared" si="1354"/>
        <v>0</v>
      </c>
      <c r="AX861" s="336">
        <f t="shared" si="1354"/>
        <v>0</v>
      </c>
      <c r="AY861" s="337">
        <f t="shared" si="1354"/>
        <v>0</v>
      </c>
      <c r="AZ861" s="338">
        <f t="shared" si="1354"/>
        <v>0</v>
      </c>
      <c r="BA861" s="339" t="e">
        <f t="shared" si="1354"/>
        <v>#DIV/0!</v>
      </c>
      <c r="BB861" s="322">
        <f t="shared" si="1354"/>
        <v>0</v>
      </c>
      <c r="BC861" s="337">
        <f t="shared" si="1354"/>
        <v>0</v>
      </c>
      <c r="BD861" s="338">
        <f t="shared" si="1354"/>
        <v>0</v>
      </c>
      <c r="BE861" s="339" t="e">
        <f t="shared" si="1354"/>
        <v>#DIV/0!</v>
      </c>
      <c r="BG861" s="826"/>
      <c r="BH861" s="607"/>
    </row>
    <row r="862" spans="1:60" ht="12.75" customHeight="1" x14ac:dyDescent="0.25">
      <c r="A862" s="222"/>
      <c r="C862" s="116"/>
      <c r="D862" s="620"/>
      <c r="F862" s="117"/>
      <c r="G862" s="694"/>
      <c r="H862" s="878"/>
      <c r="I862" s="397"/>
      <c r="J862" s="380"/>
      <c r="K862" s="409"/>
      <c r="L862" s="731"/>
      <c r="M862" s="732"/>
      <c r="N862" s="931"/>
      <c r="O862" s="923"/>
      <c r="P862" s="923"/>
      <c r="Q862" s="641"/>
      <c r="R862" s="537"/>
      <c r="S862" s="537"/>
      <c r="T862" s="537"/>
      <c r="U862" s="537"/>
      <c r="V862" s="537"/>
      <c r="W862" s="531"/>
      <c r="X862" s="141"/>
      <c r="Y862" s="141"/>
      <c r="Z862" s="552"/>
      <c r="AA862" s="552"/>
      <c r="AB862" s="531"/>
      <c r="AC862" s="593"/>
      <c r="AD862" s="923"/>
      <c r="AE862" s="846"/>
      <c r="AF862" s="931"/>
      <c r="AG862" s="923"/>
      <c r="AH862" s="923"/>
      <c r="AI862" s="641"/>
      <c r="AJ862" s="537"/>
      <c r="AK862" s="537"/>
      <c r="AL862" s="537"/>
      <c r="AM862" s="537"/>
      <c r="AN862" s="537"/>
      <c r="AO862" s="531"/>
      <c r="AP862" s="141"/>
      <c r="AQ862" s="141"/>
      <c r="AR862" s="552"/>
      <c r="AS862" s="552"/>
      <c r="AT862" s="531"/>
      <c r="AU862" s="593"/>
      <c r="AV862" s="923"/>
      <c r="AW862" s="846"/>
      <c r="AX862" s="115"/>
      <c r="AY862" s="5"/>
      <c r="AZ862" s="5"/>
      <c r="BA862" s="335"/>
      <c r="BC862" s="5"/>
      <c r="BD862" s="5"/>
      <c r="BE862" s="335"/>
      <c r="BG862" s="826"/>
      <c r="BH862" s="607"/>
    </row>
    <row r="863" spans="1:60" ht="12.75" customHeight="1" x14ac:dyDescent="0.25">
      <c r="A863" s="222"/>
      <c r="C863" s="116"/>
      <c r="D863" s="620"/>
      <c r="F863" s="117"/>
      <c r="G863" s="694"/>
      <c r="H863" s="878"/>
      <c r="I863" s="397"/>
      <c r="J863" s="380"/>
      <c r="K863" s="410" t="s">
        <v>58</v>
      </c>
      <c r="L863" s="731"/>
      <c r="M863" s="732"/>
      <c r="N863" s="931"/>
      <c r="O863" s="923"/>
      <c r="P863" s="923"/>
      <c r="Q863" s="641"/>
      <c r="R863" s="537"/>
      <c r="S863" s="537"/>
      <c r="T863" s="537"/>
      <c r="U863" s="537"/>
      <c r="V863" s="537"/>
      <c r="W863" s="531"/>
      <c r="X863" s="141"/>
      <c r="Y863" s="141"/>
      <c r="Z863" s="552"/>
      <c r="AA863" s="552"/>
      <c r="AB863" s="531"/>
      <c r="AC863" s="593"/>
      <c r="AD863" s="923"/>
      <c r="AE863" s="846"/>
      <c r="AF863" s="931"/>
      <c r="AG863" s="923"/>
      <c r="AH863" s="923"/>
      <c r="AI863" s="641"/>
      <c r="AJ863" s="537"/>
      <c r="AK863" s="537"/>
      <c r="AL863" s="537"/>
      <c r="AM863" s="537"/>
      <c r="AN863" s="537"/>
      <c r="AO863" s="531"/>
      <c r="AP863" s="141"/>
      <c r="AQ863" s="141"/>
      <c r="AR863" s="552"/>
      <c r="AS863" s="552"/>
      <c r="AT863" s="531"/>
      <c r="AU863" s="593"/>
      <c r="AV863" s="923"/>
      <c r="AW863" s="846"/>
      <c r="AX863" s="115"/>
      <c r="AY863" s="5"/>
      <c r="AZ863" s="5"/>
      <c r="BA863" s="335"/>
      <c r="BC863" s="5"/>
      <c r="BD863" s="5"/>
      <c r="BE863" s="335"/>
      <c r="BG863" s="826"/>
      <c r="BH863" s="607"/>
    </row>
    <row r="864" spans="1:60" ht="12.75" customHeight="1" x14ac:dyDescent="0.25">
      <c r="A864" s="222"/>
      <c r="C864" s="116"/>
      <c r="D864" s="620"/>
      <c r="F864" s="117"/>
      <c r="G864" s="694"/>
      <c r="H864" s="878"/>
      <c r="I864" s="397"/>
      <c r="J864" s="380"/>
      <c r="K864" s="408"/>
      <c r="L864" s="731"/>
      <c r="M864" s="732"/>
      <c r="N864" s="931"/>
      <c r="O864" s="923"/>
      <c r="P864" s="923"/>
      <c r="Q864" s="641"/>
      <c r="R864" s="537"/>
      <c r="S864" s="537"/>
      <c r="T864" s="537"/>
      <c r="U864" s="537"/>
      <c r="V864" s="537"/>
      <c r="W864" s="531"/>
      <c r="X864" s="141"/>
      <c r="Y864" s="141"/>
      <c r="Z864" s="552"/>
      <c r="AA864" s="552"/>
      <c r="AB864" s="531"/>
      <c r="AC864" s="593"/>
      <c r="AD864" s="923"/>
      <c r="AE864" s="846"/>
      <c r="AF864" s="931"/>
      <c r="AG864" s="923"/>
      <c r="AH864" s="923"/>
      <c r="AI864" s="641"/>
      <c r="AJ864" s="537"/>
      <c r="AK864" s="537"/>
      <c r="AL864" s="537"/>
      <c r="AM864" s="537"/>
      <c r="AN864" s="537"/>
      <c r="AO864" s="531"/>
      <c r="AP864" s="141"/>
      <c r="AQ864" s="141"/>
      <c r="AR864" s="552"/>
      <c r="AS864" s="552"/>
      <c r="AT864" s="531"/>
      <c r="AU864" s="593"/>
      <c r="AV864" s="923"/>
      <c r="AW864" s="846"/>
      <c r="AX864" s="115"/>
      <c r="AY864" s="5"/>
      <c r="AZ864" s="5"/>
      <c r="BA864" s="335"/>
      <c r="BC864" s="5"/>
      <c r="BD864" s="5"/>
      <c r="BE864" s="335"/>
      <c r="BG864" s="826"/>
      <c r="BH864" s="607"/>
    </row>
    <row r="865" spans="1:60" ht="35.1" customHeight="1" x14ac:dyDescent="0.25">
      <c r="A865" s="222" t="s">
        <v>39</v>
      </c>
      <c r="B865" s="112" t="s">
        <v>5018</v>
      </c>
      <c r="C865" s="116" t="s">
        <v>149</v>
      </c>
      <c r="D865" s="620">
        <v>1000</v>
      </c>
      <c r="E865" s="278"/>
      <c r="F865" s="116">
        <v>19</v>
      </c>
      <c r="G865" s="700" t="s">
        <v>5613</v>
      </c>
      <c r="H865" s="900">
        <v>122</v>
      </c>
      <c r="I865" s="580">
        <v>85111000</v>
      </c>
      <c r="J865" s="689" t="s">
        <v>7098</v>
      </c>
      <c r="K865" s="411" t="s">
        <v>7099</v>
      </c>
      <c r="L865" s="733">
        <v>0</v>
      </c>
      <c r="M865" s="734">
        <v>0</v>
      </c>
      <c r="N865" s="931"/>
      <c r="O865" s="530">
        <f t="shared" ref="O865:O870" si="1355">IF(N865&gt;L865,"0 ",N865-L865)</f>
        <v>0</v>
      </c>
      <c r="P865" s="530">
        <f t="shared" ref="P865:P870" si="1356">IF(N865&lt;L865,"0 ",N865-L865)</f>
        <v>0</v>
      </c>
      <c r="Q865" s="646"/>
      <c r="R865" s="536"/>
      <c r="S865" s="536"/>
      <c r="T865" s="536"/>
      <c r="U865" s="536"/>
      <c r="V865" s="536"/>
      <c r="W865" s="683" t="str">
        <f t="shared" ref="W865:W870" si="1357">IF(SUM(Q865:V865)=X865,"OK",SUM(Q865:V865)-X865)</f>
        <v>OK</v>
      </c>
      <c r="X865" s="141"/>
      <c r="Y865" s="141"/>
      <c r="Z865" s="552"/>
      <c r="AA865" s="552"/>
      <c r="AB865" s="683" t="str">
        <f t="shared" ref="AB865:AB870" si="1358">IF(SUM(Z865:AA865)=AC865,"OK",SUM(Z865:AA865)-AC865)</f>
        <v>OK</v>
      </c>
      <c r="AC865" s="593"/>
      <c r="AD865" s="530">
        <f t="shared" ref="AD865:AD870" si="1359">X865+Y865+AC865</f>
        <v>0</v>
      </c>
      <c r="AE865" s="842">
        <f t="shared" ref="AE865:AE870" si="1360">N865+AD865</f>
        <v>0</v>
      </c>
      <c r="AF865" s="931"/>
      <c r="AG865" s="530">
        <f t="shared" ref="AG865:AG870" si="1361">IF(AF865&gt;M865,"0 ",AF865-M865)</f>
        <v>0</v>
      </c>
      <c r="AH865" s="530">
        <f t="shared" ref="AH865:AH870" si="1362">IF(AF865&lt;M865,"0 ",AF865-M865)</f>
        <v>0</v>
      </c>
      <c r="AI865" s="641"/>
      <c r="AJ865" s="537"/>
      <c r="AK865" s="537"/>
      <c r="AL865" s="537"/>
      <c r="AM865" s="537"/>
      <c r="AN865" s="537"/>
      <c r="AO865" s="683" t="str">
        <f t="shared" ref="AO865:AO870" si="1363">IF(SUM(AI865:AN865)=AP865,"OK",SUM(AI865:AN865)-AP865)</f>
        <v>OK</v>
      </c>
      <c r="AP865" s="141"/>
      <c r="AQ865" s="141"/>
      <c r="AR865" s="552"/>
      <c r="AS865" s="552"/>
      <c r="AT865" s="683" t="str">
        <f t="shared" ref="AT865:AT870" si="1364">IF(SUM(AR865:AS865)=AU865,"OK",SUM(AR865:AS865)-AU865)</f>
        <v>OK</v>
      </c>
      <c r="AU865" s="593"/>
      <c r="AV865" s="530">
        <f t="shared" ref="AV865:AV870" si="1365">AP865+AQ865+AU865</f>
        <v>0</v>
      </c>
      <c r="AW865" s="842">
        <f t="shared" ref="AW865:AW870" si="1366">AF865+AV865</f>
        <v>0</v>
      </c>
      <c r="AX865" s="115">
        <f t="shared" ref="AX865:AX870" si="1367">L865</f>
        <v>0</v>
      </c>
      <c r="AY865" s="5">
        <f t="shared" ref="AY865:AY870" si="1368">AE865</f>
        <v>0</v>
      </c>
      <c r="AZ865" s="7">
        <f t="shared" ref="AZ865:AZ870" si="1369">AY865-AX865</f>
        <v>0</v>
      </c>
      <c r="BA865" s="335" t="e">
        <f t="shared" ref="BA865:BA870" si="1370">AZ865/AX865</f>
        <v>#DIV/0!</v>
      </c>
      <c r="BB865" s="23">
        <f t="shared" ref="BB865:BB870" si="1371">M865</f>
        <v>0</v>
      </c>
      <c r="BC865" s="5">
        <f t="shared" ref="BC865:BC870" si="1372">AW865</f>
        <v>0</v>
      </c>
      <c r="BD865" s="7">
        <f t="shared" ref="BD865:BD870" si="1373">BC865-BB865</f>
        <v>0</v>
      </c>
      <c r="BE865" s="335" t="e">
        <f t="shared" ref="BE865:BE870" si="1374">BD865/BB865</f>
        <v>#DIV/0!</v>
      </c>
      <c r="BG865" s="826" t="str">
        <f t="shared" ref="BG865:BG870" si="1375">RIGHT(LEFT(I865,3),2)&amp;"."&amp;RIGHT(LEFT(I865,5),2)</f>
        <v>51.11</v>
      </c>
      <c r="BH865" s="607" t="b">
        <f>COUNTIF('Codes SEC'!$B$2:$B$250,Ministres!BG865)&gt;0</f>
        <v>1</v>
      </c>
    </row>
    <row r="866" spans="1:60" ht="35.1" customHeight="1" x14ac:dyDescent="0.25">
      <c r="A866" s="222" t="s">
        <v>39</v>
      </c>
      <c r="B866" s="112" t="s">
        <v>5018</v>
      </c>
      <c r="C866" s="116" t="s">
        <v>149</v>
      </c>
      <c r="D866" s="620">
        <v>1000</v>
      </c>
      <c r="E866" s="278"/>
      <c r="F866" s="116" t="s">
        <v>5016</v>
      </c>
      <c r="G866" s="700" t="s">
        <v>5613</v>
      </c>
      <c r="H866" s="900">
        <v>122</v>
      </c>
      <c r="I866" s="580">
        <v>85112000</v>
      </c>
      <c r="J866" s="689" t="s">
        <v>6838</v>
      </c>
      <c r="K866" s="411" t="s">
        <v>6839</v>
      </c>
      <c r="L866" s="733">
        <v>0</v>
      </c>
      <c r="M866" s="734">
        <v>0</v>
      </c>
      <c r="N866" s="931"/>
      <c r="O866" s="530">
        <f t="shared" si="1355"/>
        <v>0</v>
      </c>
      <c r="P866" s="530">
        <f t="shared" si="1356"/>
        <v>0</v>
      </c>
      <c r="Q866" s="646"/>
      <c r="R866" s="536"/>
      <c r="S866" s="536"/>
      <c r="T866" s="536"/>
      <c r="U866" s="536"/>
      <c r="V866" s="536"/>
      <c r="W866" s="683" t="str">
        <f t="shared" si="1357"/>
        <v>OK</v>
      </c>
      <c r="X866" s="141"/>
      <c r="Y866" s="141"/>
      <c r="Z866" s="552"/>
      <c r="AA866" s="552"/>
      <c r="AB866" s="683" t="str">
        <f t="shared" si="1358"/>
        <v>OK</v>
      </c>
      <c r="AC866" s="593"/>
      <c r="AD866" s="530">
        <f t="shared" si="1359"/>
        <v>0</v>
      </c>
      <c r="AE866" s="842">
        <f t="shared" si="1360"/>
        <v>0</v>
      </c>
      <c r="AF866" s="931"/>
      <c r="AG866" s="530">
        <f t="shared" si="1361"/>
        <v>0</v>
      </c>
      <c r="AH866" s="530">
        <f t="shared" si="1362"/>
        <v>0</v>
      </c>
      <c r="AI866" s="641"/>
      <c r="AJ866" s="537"/>
      <c r="AK866" s="537"/>
      <c r="AL866" s="537"/>
      <c r="AM866" s="537"/>
      <c r="AN866" s="537"/>
      <c r="AO866" s="683" t="str">
        <f t="shared" si="1363"/>
        <v>OK</v>
      </c>
      <c r="AP866" s="141"/>
      <c r="AQ866" s="141"/>
      <c r="AR866" s="552"/>
      <c r="AS866" s="552"/>
      <c r="AT866" s="683" t="str">
        <f t="shared" si="1364"/>
        <v>OK</v>
      </c>
      <c r="AU866" s="593"/>
      <c r="AV866" s="530">
        <f t="shared" si="1365"/>
        <v>0</v>
      </c>
      <c r="AW866" s="842">
        <f t="shared" si="1366"/>
        <v>0</v>
      </c>
      <c r="AX866" s="115">
        <f t="shared" si="1367"/>
        <v>0</v>
      </c>
      <c r="AY866" s="5">
        <f t="shared" si="1368"/>
        <v>0</v>
      </c>
      <c r="AZ866" s="7">
        <f t="shared" si="1369"/>
        <v>0</v>
      </c>
      <c r="BA866" s="335" t="e">
        <f t="shared" si="1370"/>
        <v>#DIV/0!</v>
      </c>
      <c r="BB866" s="23">
        <f t="shared" si="1371"/>
        <v>0</v>
      </c>
      <c r="BC866" s="5">
        <f t="shared" si="1372"/>
        <v>0</v>
      </c>
      <c r="BD866" s="7">
        <f t="shared" si="1373"/>
        <v>0</v>
      </c>
      <c r="BE866" s="335" t="e">
        <f t="shared" si="1374"/>
        <v>#DIV/0!</v>
      </c>
      <c r="BG866" s="826" t="str">
        <f t="shared" si="1375"/>
        <v>51.12</v>
      </c>
      <c r="BH866" s="607" t="b">
        <f>COUNTIF('Codes SEC'!$B$2:$B$250,Ministres!BG866)&gt;0</f>
        <v>1</v>
      </c>
    </row>
    <row r="867" spans="1:60" ht="35.1" customHeight="1" x14ac:dyDescent="0.25">
      <c r="A867" s="222" t="s">
        <v>39</v>
      </c>
      <c r="B867" s="112" t="s">
        <v>5018</v>
      </c>
      <c r="C867" s="116" t="s">
        <v>149</v>
      </c>
      <c r="D867" s="620">
        <v>1000</v>
      </c>
      <c r="E867" s="278"/>
      <c r="F867" s="116">
        <v>19</v>
      </c>
      <c r="G867" s="700" t="s">
        <v>5613</v>
      </c>
      <c r="H867" s="900">
        <v>122</v>
      </c>
      <c r="I867" s="580">
        <v>86353000</v>
      </c>
      <c r="J867" s="689" t="s">
        <v>7100</v>
      </c>
      <c r="K867" s="411" t="s">
        <v>7101</v>
      </c>
      <c r="L867" s="733">
        <v>0</v>
      </c>
      <c r="M867" s="734">
        <v>0</v>
      </c>
      <c r="N867" s="931"/>
      <c r="O867" s="530">
        <f t="shared" si="1355"/>
        <v>0</v>
      </c>
      <c r="P867" s="530">
        <f t="shared" si="1356"/>
        <v>0</v>
      </c>
      <c r="Q867" s="646"/>
      <c r="R867" s="536"/>
      <c r="S867" s="536"/>
      <c r="T867" s="536"/>
      <c r="U867" s="536"/>
      <c r="V867" s="536"/>
      <c r="W867" s="683" t="str">
        <f t="shared" si="1357"/>
        <v>OK</v>
      </c>
      <c r="X867" s="141"/>
      <c r="Y867" s="141"/>
      <c r="Z867" s="552"/>
      <c r="AA867" s="552"/>
      <c r="AB867" s="683" t="str">
        <f t="shared" si="1358"/>
        <v>OK</v>
      </c>
      <c r="AC867" s="593"/>
      <c r="AD867" s="530">
        <f t="shared" si="1359"/>
        <v>0</v>
      </c>
      <c r="AE867" s="842">
        <f t="shared" si="1360"/>
        <v>0</v>
      </c>
      <c r="AF867" s="931"/>
      <c r="AG867" s="530">
        <f t="shared" si="1361"/>
        <v>0</v>
      </c>
      <c r="AH867" s="530">
        <f t="shared" si="1362"/>
        <v>0</v>
      </c>
      <c r="AI867" s="641"/>
      <c r="AJ867" s="537"/>
      <c r="AK867" s="537"/>
      <c r="AL867" s="537"/>
      <c r="AM867" s="537"/>
      <c r="AN867" s="537"/>
      <c r="AO867" s="683" t="str">
        <f t="shared" si="1363"/>
        <v>OK</v>
      </c>
      <c r="AP867" s="141"/>
      <c r="AQ867" s="141"/>
      <c r="AR867" s="552"/>
      <c r="AS867" s="552"/>
      <c r="AT867" s="683" t="str">
        <f t="shared" si="1364"/>
        <v>OK</v>
      </c>
      <c r="AU867" s="593"/>
      <c r="AV867" s="530">
        <f t="shared" si="1365"/>
        <v>0</v>
      </c>
      <c r="AW867" s="842">
        <f t="shared" si="1366"/>
        <v>0</v>
      </c>
      <c r="AX867" s="115">
        <f t="shared" si="1367"/>
        <v>0</v>
      </c>
      <c r="AY867" s="5">
        <f t="shared" si="1368"/>
        <v>0</v>
      </c>
      <c r="AZ867" s="7">
        <f t="shared" si="1369"/>
        <v>0</v>
      </c>
      <c r="BA867" s="335" t="e">
        <f t="shared" si="1370"/>
        <v>#DIV/0!</v>
      </c>
      <c r="BB867" s="23">
        <f t="shared" si="1371"/>
        <v>0</v>
      </c>
      <c r="BC867" s="5">
        <f t="shared" si="1372"/>
        <v>0</v>
      </c>
      <c r="BD867" s="7">
        <f t="shared" si="1373"/>
        <v>0</v>
      </c>
      <c r="BE867" s="335" t="e">
        <f t="shared" si="1374"/>
        <v>#DIV/0!</v>
      </c>
      <c r="BG867" s="826" t="str">
        <f t="shared" si="1375"/>
        <v>63.53</v>
      </c>
      <c r="BH867" s="607" t="b">
        <f>COUNTIF('Codes SEC'!$B$2:$B$250,Ministres!BG867)&gt;0</f>
        <v>1</v>
      </c>
    </row>
    <row r="868" spans="1:60" ht="35.1" customHeight="1" x14ac:dyDescent="0.25">
      <c r="A868" s="222" t="s">
        <v>39</v>
      </c>
      <c r="B868" s="112" t="s">
        <v>5018</v>
      </c>
      <c r="C868" s="116" t="s">
        <v>149</v>
      </c>
      <c r="D868" s="620">
        <v>1000</v>
      </c>
      <c r="E868" s="278"/>
      <c r="F868" s="116">
        <v>19</v>
      </c>
      <c r="G868" s="700" t="s">
        <v>5613</v>
      </c>
      <c r="H868" s="900">
        <v>122</v>
      </c>
      <c r="I868" s="580">
        <v>86524000</v>
      </c>
      <c r="J868" s="689" t="s">
        <v>7032</v>
      </c>
      <c r="K868" s="411" t="s">
        <v>7033</v>
      </c>
      <c r="L868" s="733">
        <v>0</v>
      </c>
      <c r="M868" s="734">
        <v>0</v>
      </c>
      <c r="N868" s="931"/>
      <c r="O868" s="530">
        <f t="shared" si="1355"/>
        <v>0</v>
      </c>
      <c r="P868" s="530">
        <f t="shared" si="1356"/>
        <v>0</v>
      </c>
      <c r="Q868" s="646"/>
      <c r="R868" s="536"/>
      <c r="S868" s="536"/>
      <c r="T868" s="536"/>
      <c r="U868" s="536"/>
      <c r="V868" s="536"/>
      <c r="W868" s="683" t="str">
        <f t="shared" si="1357"/>
        <v>OK</v>
      </c>
      <c r="X868" s="141"/>
      <c r="Y868" s="141"/>
      <c r="Z868" s="552"/>
      <c r="AA868" s="552"/>
      <c r="AB868" s="683" t="str">
        <f t="shared" si="1358"/>
        <v>OK</v>
      </c>
      <c r="AC868" s="593"/>
      <c r="AD868" s="530">
        <f t="shared" si="1359"/>
        <v>0</v>
      </c>
      <c r="AE868" s="842">
        <f t="shared" si="1360"/>
        <v>0</v>
      </c>
      <c r="AF868" s="931"/>
      <c r="AG868" s="530">
        <f t="shared" si="1361"/>
        <v>0</v>
      </c>
      <c r="AH868" s="530">
        <f t="shared" si="1362"/>
        <v>0</v>
      </c>
      <c r="AI868" s="641"/>
      <c r="AJ868" s="537"/>
      <c r="AK868" s="537"/>
      <c r="AL868" s="537"/>
      <c r="AM868" s="537"/>
      <c r="AN868" s="537"/>
      <c r="AO868" s="683" t="str">
        <f t="shared" si="1363"/>
        <v>OK</v>
      </c>
      <c r="AP868" s="141"/>
      <c r="AQ868" s="141"/>
      <c r="AR868" s="552"/>
      <c r="AS868" s="552"/>
      <c r="AT868" s="683" t="str">
        <f t="shared" si="1364"/>
        <v>OK</v>
      </c>
      <c r="AU868" s="593"/>
      <c r="AV868" s="530">
        <f t="shared" si="1365"/>
        <v>0</v>
      </c>
      <c r="AW868" s="842">
        <f t="shared" si="1366"/>
        <v>0</v>
      </c>
      <c r="AX868" s="115">
        <f t="shared" si="1367"/>
        <v>0</v>
      </c>
      <c r="AY868" s="5">
        <f t="shared" si="1368"/>
        <v>0</v>
      </c>
      <c r="AZ868" s="7">
        <f t="shared" si="1369"/>
        <v>0</v>
      </c>
      <c r="BA868" s="335" t="e">
        <f t="shared" si="1370"/>
        <v>#DIV/0!</v>
      </c>
      <c r="BB868" s="23">
        <f t="shared" si="1371"/>
        <v>0</v>
      </c>
      <c r="BC868" s="5">
        <f t="shared" si="1372"/>
        <v>0</v>
      </c>
      <c r="BD868" s="7">
        <f t="shared" si="1373"/>
        <v>0</v>
      </c>
      <c r="BE868" s="335" t="e">
        <f t="shared" si="1374"/>
        <v>#DIV/0!</v>
      </c>
      <c r="BG868" s="826" t="str">
        <f t="shared" si="1375"/>
        <v>65.24</v>
      </c>
      <c r="BH868" s="607" t="b">
        <f>COUNTIF('Codes SEC'!$B$2:$B$250,Ministres!BG868)&gt;0</f>
        <v>1</v>
      </c>
    </row>
    <row r="869" spans="1:60" ht="35.1" customHeight="1" x14ac:dyDescent="0.25">
      <c r="A869" s="222" t="s">
        <v>39</v>
      </c>
      <c r="B869" s="112" t="s">
        <v>5018</v>
      </c>
      <c r="C869" s="116" t="s">
        <v>149</v>
      </c>
      <c r="D869" s="620">
        <v>1000</v>
      </c>
      <c r="E869" s="278"/>
      <c r="F869" s="116">
        <v>19</v>
      </c>
      <c r="G869" s="700" t="s">
        <v>5613</v>
      </c>
      <c r="H869" s="900">
        <v>122</v>
      </c>
      <c r="I869" s="580">
        <v>88514000</v>
      </c>
      <c r="J869" s="689" t="s">
        <v>7048</v>
      </c>
      <c r="K869" s="411" t="s">
        <v>7049</v>
      </c>
      <c r="L869" s="733">
        <v>0</v>
      </c>
      <c r="M869" s="734">
        <v>0</v>
      </c>
      <c r="N869" s="931"/>
      <c r="O869" s="530">
        <f t="shared" si="1355"/>
        <v>0</v>
      </c>
      <c r="P869" s="530">
        <f t="shared" si="1356"/>
        <v>0</v>
      </c>
      <c r="Q869" s="646"/>
      <c r="R869" s="536"/>
      <c r="S869" s="536"/>
      <c r="T869" s="536"/>
      <c r="U869" s="536"/>
      <c r="V869" s="536"/>
      <c r="W869" s="683" t="str">
        <f t="shared" si="1357"/>
        <v>OK</v>
      </c>
      <c r="X869" s="141"/>
      <c r="Y869" s="141"/>
      <c r="Z869" s="552"/>
      <c r="AA869" s="552"/>
      <c r="AB869" s="683" t="str">
        <f t="shared" si="1358"/>
        <v>OK</v>
      </c>
      <c r="AC869" s="593"/>
      <c r="AD869" s="530">
        <f t="shared" si="1359"/>
        <v>0</v>
      </c>
      <c r="AE869" s="842">
        <f t="shared" si="1360"/>
        <v>0</v>
      </c>
      <c r="AF869" s="931"/>
      <c r="AG869" s="530">
        <f t="shared" si="1361"/>
        <v>0</v>
      </c>
      <c r="AH869" s="530">
        <f t="shared" si="1362"/>
        <v>0</v>
      </c>
      <c r="AI869" s="641"/>
      <c r="AJ869" s="537"/>
      <c r="AK869" s="537"/>
      <c r="AL869" s="537"/>
      <c r="AM869" s="537"/>
      <c r="AN869" s="537"/>
      <c r="AO869" s="683" t="str">
        <f t="shared" si="1363"/>
        <v>OK</v>
      </c>
      <c r="AP869" s="141"/>
      <c r="AQ869" s="141"/>
      <c r="AR869" s="552"/>
      <c r="AS869" s="552"/>
      <c r="AT869" s="683" t="str">
        <f t="shared" si="1364"/>
        <v>OK</v>
      </c>
      <c r="AU869" s="593"/>
      <c r="AV869" s="530">
        <f t="shared" si="1365"/>
        <v>0</v>
      </c>
      <c r="AW869" s="842">
        <f t="shared" si="1366"/>
        <v>0</v>
      </c>
      <c r="AX869" s="115">
        <f t="shared" si="1367"/>
        <v>0</v>
      </c>
      <c r="AY869" s="5">
        <f t="shared" si="1368"/>
        <v>0</v>
      </c>
      <c r="AZ869" s="7">
        <f t="shared" si="1369"/>
        <v>0</v>
      </c>
      <c r="BA869" s="335" t="e">
        <f t="shared" si="1370"/>
        <v>#DIV/0!</v>
      </c>
      <c r="BB869" s="23">
        <f t="shared" si="1371"/>
        <v>0</v>
      </c>
      <c r="BC869" s="5">
        <f t="shared" si="1372"/>
        <v>0</v>
      </c>
      <c r="BD869" s="7">
        <f t="shared" si="1373"/>
        <v>0</v>
      </c>
      <c r="BE869" s="335" t="e">
        <f t="shared" si="1374"/>
        <v>#DIV/0!</v>
      </c>
      <c r="BG869" s="826" t="str">
        <f t="shared" si="1375"/>
        <v>85.14</v>
      </c>
      <c r="BH869" s="607" t="b">
        <f>COUNTIF('Codes SEC'!$B$2:$B$250,Ministres!BG869)&gt;0</f>
        <v>1</v>
      </c>
    </row>
    <row r="870" spans="1:60" ht="35.1" customHeight="1" x14ac:dyDescent="0.25">
      <c r="A870" s="222" t="s">
        <v>39</v>
      </c>
      <c r="B870" s="112" t="s">
        <v>5018</v>
      </c>
      <c r="C870" s="116" t="s">
        <v>149</v>
      </c>
      <c r="D870" s="620">
        <v>1000</v>
      </c>
      <c r="E870" s="278"/>
      <c r="F870" s="116">
        <v>19</v>
      </c>
      <c r="G870" s="700" t="s">
        <v>5613</v>
      </c>
      <c r="H870" s="900">
        <v>122</v>
      </c>
      <c r="I870" s="580">
        <v>88561000</v>
      </c>
      <c r="J870" s="689" t="s">
        <v>7046</v>
      </c>
      <c r="K870" s="411" t="s">
        <v>7047</v>
      </c>
      <c r="L870" s="733">
        <v>0</v>
      </c>
      <c r="M870" s="734">
        <v>0</v>
      </c>
      <c r="N870" s="931"/>
      <c r="O870" s="530">
        <f t="shared" si="1355"/>
        <v>0</v>
      </c>
      <c r="P870" s="530">
        <f t="shared" si="1356"/>
        <v>0</v>
      </c>
      <c r="Q870" s="646"/>
      <c r="R870" s="536"/>
      <c r="S870" s="536"/>
      <c r="T870" s="536"/>
      <c r="U870" s="536"/>
      <c r="V870" s="536"/>
      <c r="W870" s="683" t="str">
        <f t="shared" si="1357"/>
        <v>OK</v>
      </c>
      <c r="X870" s="141"/>
      <c r="Y870" s="141"/>
      <c r="Z870" s="552"/>
      <c r="AA870" s="552"/>
      <c r="AB870" s="683" t="str">
        <f t="shared" si="1358"/>
        <v>OK</v>
      </c>
      <c r="AC870" s="593"/>
      <c r="AD870" s="530">
        <f t="shared" si="1359"/>
        <v>0</v>
      </c>
      <c r="AE870" s="842">
        <f t="shared" si="1360"/>
        <v>0</v>
      </c>
      <c r="AF870" s="931"/>
      <c r="AG870" s="530">
        <f t="shared" si="1361"/>
        <v>0</v>
      </c>
      <c r="AH870" s="530">
        <f t="shared" si="1362"/>
        <v>0</v>
      </c>
      <c r="AI870" s="641"/>
      <c r="AJ870" s="537"/>
      <c r="AK870" s="537"/>
      <c r="AL870" s="537"/>
      <c r="AM870" s="537"/>
      <c r="AN870" s="537"/>
      <c r="AO870" s="683" t="str">
        <f t="shared" si="1363"/>
        <v>OK</v>
      </c>
      <c r="AP870" s="141"/>
      <c r="AQ870" s="141"/>
      <c r="AR870" s="552"/>
      <c r="AS870" s="552"/>
      <c r="AT870" s="683" t="str">
        <f t="shared" si="1364"/>
        <v>OK</v>
      </c>
      <c r="AU870" s="593"/>
      <c r="AV870" s="530">
        <f t="shared" si="1365"/>
        <v>0</v>
      </c>
      <c r="AW870" s="842">
        <f t="shared" si="1366"/>
        <v>0</v>
      </c>
      <c r="AX870" s="115">
        <f t="shared" si="1367"/>
        <v>0</v>
      </c>
      <c r="AY870" s="5">
        <f t="shared" si="1368"/>
        <v>0</v>
      </c>
      <c r="AZ870" s="7">
        <f t="shared" si="1369"/>
        <v>0</v>
      </c>
      <c r="BA870" s="335" t="e">
        <f t="shared" si="1370"/>
        <v>#DIV/0!</v>
      </c>
      <c r="BB870" s="23">
        <f t="shared" si="1371"/>
        <v>0</v>
      </c>
      <c r="BC870" s="5">
        <f t="shared" si="1372"/>
        <v>0</v>
      </c>
      <c r="BD870" s="7">
        <f t="shared" si="1373"/>
        <v>0</v>
      </c>
      <c r="BE870" s="335" t="e">
        <f t="shared" si="1374"/>
        <v>#DIV/0!</v>
      </c>
      <c r="BG870" s="826" t="str">
        <f t="shared" si="1375"/>
        <v>85.61</v>
      </c>
      <c r="BH870" s="607" t="b">
        <f>COUNTIF('Codes SEC'!$B$2:$B$250,Ministres!BG870)&gt;0</f>
        <v>1</v>
      </c>
    </row>
    <row r="871" spans="1:60" ht="12.75" customHeight="1" x14ac:dyDescent="0.25">
      <c r="A871" s="225"/>
      <c r="B871" s="206"/>
      <c r="C871" s="253"/>
      <c r="D871" s="621"/>
      <c r="E871" s="275"/>
      <c r="F871" s="269"/>
      <c r="G871" s="695"/>
      <c r="H871" s="886"/>
      <c r="I871" s="403"/>
      <c r="J871" s="381"/>
      <c r="K871" s="514" t="s">
        <v>59</v>
      </c>
      <c r="L871" s="313">
        <f t="shared" ref="L871:BE871" si="1376">L866+L868+L870+L869+L865+L867</f>
        <v>0</v>
      </c>
      <c r="M871" s="744">
        <f t="shared" si="1376"/>
        <v>0</v>
      </c>
      <c r="N871" s="930">
        <f t="shared" ref="N871:P871" si="1377">N866+N868+N870+N869+N865+N867</f>
        <v>0</v>
      </c>
      <c r="O871" s="790">
        <f t="shared" si="1377"/>
        <v>0</v>
      </c>
      <c r="P871" s="790">
        <f t="shared" si="1377"/>
        <v>0</v>
      </c>
      <c r="Q871" s="787">
        <f t="shared" si="1376"/>
        <v>0</v>
      </c>
      <c r="R871" s="648">
        <f t="shared" si="1376"/>
        <v>0</v>
      </c>
      <c r="S871" s="648">
        <f t="shared" si="1376"/>
        <v>0</v>
      </c>
      <c r="T871" s="648">
        <f t="shared" si="1376"/>
        <v>0</v>
      </c>
      <c r="U871" s="648">
        <f t="shared" si="1376"/>
        <v>0</v>
      </c>
      <c r="V871" s="648">
        <f t="shared" si="1376"/>
        <v>0</v>
      </c>
      <c r="W871" s="790"/>
      <c r="X871" s="649">
        <f t="shared" si="1376"/>
        <v>0</v>
      </c>
      <c r="Y871" s="649">
        <f t="shared" si="1376"/>
        <v>0</v>
      </c>
      <c r="Z871" s="648">
        <f t="shared" si="1376"/>
        <v>0</v>
      </c>
      <c r="AA871" s="648">
        <f t="shared" si="1376"/>
        <v>0</v>
      </c>
      <c r="AB871" s="790"/>
      <c r="AC871" s="649">
        <f t="shared" si="1376"/>
        <v>0</v>
      </c>
      <c r="AD871" s="790">
        <f>AD866+AD868+AD870+AD869+AD865+AD867</f>
        <v>0</v>
      </c>
      <c r="AE871" s="843">
        <f>AE866+AE868+AE870+AE869+AE865+AE867</f>
        <v>0</v>
      </c>
      <c r="AF871" s="930">
        <f t="shared" ref="AF871:AH871" si="1378">AF866+AF868+AF870+AF869+AF865+AF867</f>
        <v>0</v>
      </c>
      <c r="AG871" s="790">
        <f t="shared" si="1378"/>
        <v>0</v>
      </c>
      <c r="AH871" s="790">
        <f t="shared" si="1378"/>
        <v>0</v>
      </c>
      <c r="AI871" s="787">
        <f t="shared" si="1376"/>
        <v>0</v>
      </c>
      <c r="AJ871" s="648">
        <f t="shared" si="1376"/>
        <v>0</v>
      </c>
      <c r="AK871" s="648">
        <f t="shared" si="1376"/>
        <v>0</v>
      </c>
      <c r="AL871" s="648">
        <f t="shared" si="1376"/>
        <v>0</v>
      </c>
      <c r="AM871" s="648">
        <f t="shared" si="1376"/>
        <v>0</v>
      </c>
      <c r="AN871" s="648">
        <f t="shared" si="1376"/>
        <v>0</v>
      </c>
      <c r="AO871" s="790"/>
      <c r="AP871" s="649">
        <f t="shared" si="1376"/>
        <v>0</v>
      </c>
      <c r="AQ871" s="649">
        <f t="shared" si="1376"/>
        <v>0</v>
      </c>
      <c r="AR871" s="648">
        <f t="shared" si="1376"/>
        <v>0</v>
      </c>
      <c r="AS871" s="648">
        <f t="shared" si="1376"/>
        <v>0</v>
      </c>
      <c r="AT871" s="790"/>
      <c r="AU871" s="649">
        <f t="shared" si="1376"/>
        <v>0</v>
      </c>
      <c r="AV871" s="790">
        <f t="shared" ref="AV871" si="1379">AV866+AV868+AV870+AV869+AV865+AV867</f>
        <v>0</v>
      </c>
      <c r="AW871" s="843">
        <f t="shared" si="1376"/>
        <v>0</v>
      </c>
      <c r="AX871" s="336">
        <f t="shared" si="1376"/>
        <v>0</v>
      </c>
      <c r="AY871" s="337">
        <f t="shared" si="1376"/>
        <v>0</v>
      </c>
      <c r="AZ871" s="338">
        <f t="shared" si="1376"/>
        <v>0</v>
      </c>
      <c r="BA871" s="339" t="e">
        <f t="shared" si="1376"/>
        <v>#DIV/0!</v>
      </c>
      <c r="BB871" s="322">
        <f t="shared" si="1376"/>
        <v>0</v>
      </c>
      <c r="BC871" s="337">
        <f t="shared" si="1376"/>
        <v>0</v>
      </c>
      <c r="BD871" s="338">
        <f t="shared" si="1376"/>
        <v>0</v>
      </c>
      <c r="BE871" s="339" t="e">
        <f t="shared" si="1376"/>
        <v>#DIV/0!</v>
      </c>
      <c r="BG871" s="826"/>
      <c r="BH871" s="607"/>
    </row>
    <row r="872" spans="1:60" ht="12.75" customHeight="1" x14ac:dyDescent="0.25">
      <c r="A872" s="226"/>
      <c r="B872" s="207"/>
      <c r="C872" s="254"/>
      <c r="D872" s="300"/>
      <c r="E872" s="276"/>
      <c r="F872" s="300"/>
      <c r="G872" s="696"/>
      <c r="H872" s="887"/>
      <c r="I872" s="444"/>
      <c r="J872" s="393"/>
      <c r="K872" s="404" t="s">
        <v>3768</v>
      </c>
      <c r="L872" s="729">
        <f t="shared" ref="L872:V872" si="1380">L861+L871</f>
        <v>0</v>
      </c>
      <c r="M872" s="742">
        <f t="shared" si="1380"/>
        <v>0</v>
      </c>
      <c r="N872" s="844">
        <f t="shared" ref="N872:P872" si="1381">N861+N871</f>
        <v>0</v>
      </c>
      <c r="O872" s="665">
        <f t="shared" si="1381"/>
        <v>0</v>
      </c>
      <c r="P872" s="665">
        <f t="shared" si="1381"/>
        <v>0</v>
      </c>
      <c r="Q872" s="638">
        <f t="shared" si="1380"/>
        <v>0</v>
      </c>
      <c r="R872" s="130">
        <f t="shared" si="1380"/>
        <v>0</v>
      </c>
      <c r="S872" s="130">
        <f t="shared" si="1380"/>
        <v>0</v>
      </c>
      <c r="T872" s="130">
        <f t="shared" si="1380"/>
        <v>0</v>
      </c>
      <c r="U872" s="130">
        <f t="shared" si="1380"/>
        <v>0</v>
      </c>
      <c r="V872" s="130">
        <f t="shared" si="1380"/>
        <v>0</v>
      </c>
      <c r="W872" s="665"/>
      <c r="X872" s="130">
        <f>X861+X871</f>
        <v>0</v>
      </c>
      <c r="Y872" s="130">
        <f>Y861+Y871</f>
        <v>0</v>
      </c>
      <c r="Z872" s="130">
        <f>Z861+Z871</f>
        <v>0</v>
      </c>
      <c r="AA872" s="130">
        <f>AA861+AA871</f>
        <v>0</v>
      </c>
      <c r="AB872" s="665"/>
      <c r="AC872" s="130">
        <f t="shared" ref="AC872:AN872" si="1382">AC861+AC871</f>
        <v>0</v>
      </c>
      <c r="AD872" s="665">
        <f>AD861+AD871</f>
        <v>0</v>
      </c>
      <c r="AE872" s="845">
        <f>AE861+AE871</f>
        <v>0</v>
      </c>
      <c r="AF872" s="844">
        <f t="shared" ref="AF872:AH872" si="1383">AF861+AF871</f>
        <v>0</v>
      </c>
      <c r="AG872" s="665">
        <f t="shared" si="1383"/>
        <v>0</v>
      </c>
      <c r="AH872" s="665">
        <f t="shared" si="1383"/>
        <v>0</v>
      </c>
      <c r="AI872" s="638">
        <f t="shared" si="1382"/>
        <v>0</v>
      </c>
      <c r="AJ872" s="130">
        <f t="shared" si="1382"/>
        <v>0</v>
      </c>
      <c r="AK872" s="130">
        <f t="shared" si="1382"/>
        <v>0</v>
      </c>
      <c r="AL872" s="130">
        <f t="shared" si="1382"/>
        <v>0</v>
      </c>
      <c r="AM872" s="130">
        <f t="shared" si="1382"/>
        <v>0</v>
      </c>
      <c r="AN872" s="130">
        <f t="shared" si="1382"/>
        <v>0</v>
      </c>
      <c r="AO872" s="665"/>
      <c r="AP872" s="130">
        <f>AP861+AP871</f>
        <v>0</v>
      </c>
      <c r="AQ872" s="130">
        <f>AQ861+AQ871</f>
        <v>0</v>
      </c>
      <c r="AR872" s="130">
        <f>AR861+AR871</f>
        <v>0</v>
      </c>
      <c r="AS872" s="130">
        <f>AS861+AS871</f>
        <v>0</v>
      </c>
      <c r="AT872" s="665"/>
      <c r="AU872" s="130">
        <f t="shared" ref="AU872:BE872" si="1384">AU861+AU871</f>
        <v>0</v>
      </c>
      <c r="AV872" s="665">
        <f t="shared" ref="AV872" si="1385">AV861+AV871</f>
        <v>0</v>
      </c>
      <c r="AW872" s="845">
        <f t="shared" si="1384"/>
        <v>0</v>
      </c>
      <c r="AX872" s="314">
        <f t="shared" si="1384"/>
        <v>0</v>
      </c>
      <c r="AY872" s="131">
        <f t="shared" si="1384"/>
        <v>0</v>
      </c>
      <c r="AZ872" s="132">
        <f t="shared" si="1384"/>
        <v>0</v>
      </c>
      <c r="BA872" s="340" t="e">
        <f t="shared" si="1384"/>
        <v>#DIV/0!</v>
      </c>
      <c r="BB872" s="310">
        <f t="shared" si="1384"/>
        <v>0</v>
      </c>
      <c r="BC872" s="131">
        <f t="shared" si="1384"/>
        <v>0</v>
      </c>
      <c r="BD872" s="132">
        <f t="shared" si="1384"/>
        <v>0</v>
      </c>
      <c r="BE872" s="340" t="e">
        <f t="shared" si="1384"/>
        <v>#DIV/0!</v>
      </c>
      <c r="BF872" s="40"/>
      <c r="BG872" s="826"/>
      <c r="BH872" s="607"/>
    </row>
    <row r="873" spans="1:60" ht="12.75" customHeight="1" x14ac:dyDescent="0.25">
      <c r="A873" s="222"/>
      <c r="C873" s="116"/>
      <c r="D873" s="620"/>
      <c r="F873" s="117"/>
      <c r="G873" s="690"/>
      <c r="H873" s="878"/>
      <c r="I873" s="397"/>
      <c r="J873" s="380"/>
      <c r="K873" s="405" t="s">
        <v>208</v>
      </c>
      <c r="L873" s="731">
        <v>0</v>
      </c>
      <c r="M873" s="732">
        <v>0</v>
      </c>
      <c r="N873" s="929">
        <v>0</v>
      </c>
      <c r="O873" s="530">
        <v>0</v>
      </c>
      <c r="P873" s="530">
        <v>0</v>
      </c>
      <c r="Q873" s="641">
        <v>0</v>
      </c>
      <c r="R873" s="537">
        <v>0</v>
      </c>
      <c r="S873" s="537">
        <v>0</v>
      </c>
      <c r="T873" s="537">
        <v>0</v>
      </c>
      <c r="U873" s="537">
        <v>0</v>
      </c>
      <c r="V873" s="537">
        <v>0</v>
      </c>
      <c r="W873" s="530"/>
      <c r="X873" s="142">
        <v>0</v>
      </c>
      <c r="Y873" s="142">
        <v>0</v>
      </c>
      <c r="Z873" s="537">
        <v>0</v>
      </c>
      <c r="AA873" s="537">
        <v>0</v>
      </c>
      <c r="AB873" s="530"/>
      <c r="AC873" s="142">
        <v>0</v>
      </c>
      <c r="AD873" s="530">
        <v>0</v>
      </c>
      <c r="AE873" s="842">
        <v>0</v>
      </c>
      <c r="AF873" s="929">
        <v>0</v>
      </c>
      <c r="AG873" s="530">
        <v>0</v>
      </c>
      <c r="AH873" s="530">
        <v>0</v>
      </c>
      <c r="AI873" s="641">
        <v>0</v>
      </c>
      <c r="AJ873" s="537">
        <v>0</v>
      </c>
      <c r="AK873" s="537">
        <v>0</v>
      </c>
      <c r="AL873" s="537">
        <v>0</v>
      </c>
      <c r="AM873" s="537">
        <v>0</v>
      </c>
      <c r="AN873" s="537">
        <v>0</v>
      </c>
      <c r="AO873" s="530"/>
      <c r="AP873" s="142">
        <v>0</v>
      </c>
      <c r="AQ873" s="142">
        <v>0</v>
      </c>
      <c r="AR873" s="537">
        <v>0</v>
      </c>
      <c r="AS873" s="537">
        <v>0</v>
      </c>
      <c r="AT873" s="530"/>
      <c r="AU873" s="142">
        <v>0</v>
      </c>
      <c r="AV873" s="530">
        <v>0</v>
      </c>
      <c r="AW873" s="842">
        <v>0</v>
      </c>
      <c r="AX873" s="115">
        <v>0</v>
      </c>
      <c r="AY873" s="5">
        <v>0</v>
      </c>
      <c r="AZ873" s="5">
        <v>0</v>
      </c>
      <c r="BA873" s="335">
        <v>0</v>
      </c>
      <c r="BB873" s="23">
        <v>0</v>
      </c>
      <c r="BC873" s="5">
        <v>0</v>
      </c>
      <c r="BD873" s="5">
        <v>0</v>
      </c>
      <c r="BE873" s="335">
        <v>0</v>
      </c>
      <c r="BG873" s="826"/>
      <c r="BH873" s="607"/>
    </row>
    <row r="874" spans="1:60" ht="12.75" customHeight="1" x14ac:dyDescent="0.25">
      <c r="A874" s="222"/>
      <c r="C874" s="116"/>
      <c r="D874" s="620"/>
      <c r="F874" s="117"/>
      <c r="G874" s="694"/>
      <c r="H874" s="878"/>
      <c r="I874" s="397"/>
      <c r="J874" s="380"/>
      <c r="K874" s="405" t="s">
        <v>96</v>
      </c>
      <c r="L874" s="731">
        <v>0</v>
      </c>
      <c r="M874" s="732">
        <v>0</v>
      </c>
      <c r="N874" s="929">
        <v>0</v>
      </c>
      <c r="O874" s="530">
        <v>0</v>
      </c>
      <c r="P874" s="530">
        <v>0</v>
      </c>
      <c r="Q874" s="641">
        <v>0</v>
      </c>
      <c r="R874" s="537">
        <v>0</v>
      </c>
      <c r="S874" s="537">
        <v>0</v>
      </c>
      <c r="T874" s="537">
        <v>0</v>
      </c>
      <c r="U874" s="537">
        <v>0</v>
      </c>
      <c r="V874" s="537">
        <v>0</v>
      </c>
      <c r="W874" s="530"/>
      <c r="X874" s="142">
        <v>0</v>
      </c>
      <c r="Y874" s="142">
        <v>0</v>
      </c>
      <c r="Z874" s="537">
        <v>0</v>
      </c>
      <c r="AA874" s="537">
        <v>0</v>
      </c>
      <c r="AB874" s="530"/>
      <c r="AC874" s="142">
        <v>0</v>
      </c>
      <c r="AD874" s="530">
        <v>0</v>
      </c>
      <c r="AE874" s="842">
        <v>0</v>
      </c>
      <c r="AF874" s="929">
        <v>0</v>
      </c>
      <c r="AG874" s="530">
        <v>0</v>
      </c>
      <c r="AH874" s="530">
        <v>0</v>
      </c>
      <c r="AI874" s="641">
        <v>0</v>
      </c>
      <c r="AJ874" s="537">
        <v>0</v>
      </c>
      <c r="AK874" s="537">
        <v>0</v>
      </c>
      <c r="AL874" s="537">
        <v>0</v>
      </c>
      <c r="AM874" s="537">
        <v>0</v>
      </c>
      <c r="AN874" s="537">
        <v>0</v>
      </c>
      <c r="AO874" s="530"/>
      <c r="AP874" s="142">
        <v>0</v>
      </c>
      <c r="AQ874" s="142">
        <v>0</v>
      </c>
      <c r="AR874" s="537">
        <v>0</v>
      </c>
      <c r="AS874" s="537">
        <v>0</v>
      </c>
      <c r="AT874" s="530"/>
      <c r="AU874" s="142">
        <v>0</v>
      </c>
      <c r="AV874" s="530">
        <v>0</v>
      </c>
      <c r="AW874" s="842">
        <v>0</v>
      </c>
      <c r="AX874" s="115">
        <v>0</v>
      </c>
      <c r="AY874" s="5">
        <v>0</v>
      </c>
      <c r="AZ874" s="5">
        <v>0</v>
      </c>
      <c r="BA874" s="335">
        <v>0</v>
      </c>
      <c r="BB874" s="23">
        <v>0</v>
      </c>
      <c r="BC874" s="5">
        <v>0</v>
      </c>
      <c r="BD874" s="5">
        <v>0</v>
      </c>
      <c r="BE874" s="335">
        <v>0</v>
      </c>
      <c r="BG874" s="826"/>
      <c r="BH874" s="607"/>
    </row>
    <row r="875" spans="1:60" ht="12.75" customHeight="1" x14ac:dyDescent="0.25">
      <c r="A875" s="222"/>
      <c r="C875" s="116"/>
      <c r="D875" s="620"/>
      <c r="F875" s="117"/>
      <c r="G875" s="694"/>
      <c r="H875" s="878"/>
      <c r="I875" s="397"/>
      <c r="J875" s="380"/>
      <c r="K875" s="405" t="s">
        <v>209</v>
      </c>
      <c r="L875" s="731">
        <v>0</v>
      </c>
      <c r="M875" s="732">
        <v>0</v>
      </c>
      <c r="N875" s="929">
        <v>0</v>
      </c>
      <c r="O875" s="530">
        <v>0</v>
      </c>
      <c r="P875" s="530">
        <v>0</v>
      </c>
      <c r="Q875" s="641">
        <v>0</v>
      </c>
      <c r="R875" s="537">
        <v>0</v>
      </c>
      <c r="S875" s="537">
        <v>0</v>
      </c>
      <c r="T875" s="537">
        <v>0</v>
      </c>
      <c r="U875" s="537">
        <v>0</v>
      </c>
      <c r="V875" s="537">
        <v>0</v>
      </c>
      <c r="W875" s="530"/>
      <c r="X875" s="142">
        <v>0</v>
      </c>
      <c r="Y875" s="142">
        <v>0</v>
      </c>
      <c r="Z875" s="537">
        <v>0</v>
      </c>
      <c r="AA875" s="537">
        <v>0</v>
      </c>
      <c r="AB875" s="530"/>
      <c r="AC875" s="142">
        <v>0</v>
      </c>
      <c r="AD875" s="530">
        <v>0</v>
      </c>
      <c r="AE875" s="842">
        <v>0</v>
      </c>
      <c r="AF875" s="929">
        <v>0</v>
      </c>
      <c r="AG875" s="530">
        <v>0</v>
      </c>
      <c r="AH875" s="530">
        <v>0</v>
      </c>
      <c r="AI875" s="641">
        <v>0</v>
      </c>
      <c r="AJ875" s="537">
        <v>0</v>
      </c>
      <c r="AK875" s="537">
        <v>0</v>
      </c>
      <c r="AL875" s="537">
        <v>0</v>
      </c>
      <c r="AM875" s="537">
        <v>0</v>
      </c>
      <c r="AN875" s="537">
        <v>0</v>
      </c>
      <c r="AO875" s="530"/>
      <c r="AP875" s="142">
        <v>0</v>
      </c>
      <c r="AQ875" s="142">
        <v>0</v>
      </c>
      <c r="AR875" s="537">
        <v>0</v>
      </c>
      <c r="AS875" s="537">
        <v>0</v>
      </c>
      <c r="AT875" s="530"/>
      <c r="AU875" s="142">
        <v>0</v>
      </c>
      <c r="AV875" s="530">
        <v>0</v>
      </c>
      <c r="AW875" s="842">
        <v>0</v>
      </c>
      <c r="AX875" s="115">
        <v>0</v>
      </c>
      <c r="AY875" s="5">
        <v>0</v>
      </c>
      <c r="AZ875" s="5">
        <v>0</v>
      </c>
      <c r="BA875" s="335">
        <v>0</v>
      </c>
      <c r="BB875" s="23">
        <v>0</v>
      </c>
      <c r="BC875" s="5">
        <v>0</v>
      </c>
      <c r="BD875" s="5">
        <v>0</v>
      </c>
      <c r="BE875" s="335">
        <v>0</v>
      </c>
      <c r="BG875" s="826"/>
      <c r="BH875" s="607"/>
    </row>
    <row r="876" spans="1:60" ht="12.75" customHeight="1" x14ac:dyDescent="0.25">
      <c r="A876" s="222"/>
      <c r="C876" s="116"/>
      <c r="D876" s="620"/>
      <c r="F876" s="117"/>
      <c r="G876" s="694"/>
      <c r="H876" s="878"/>
      <c r="I876" s="397"/>
      <c r="J876" s="380"/>
      <c r="K876" s="405" t="s">
        <v>210</v>
      </c>
      <c r="L876" s="731">
        <v>0</v>
      </c>
      <c r="M876" s="732">
        <v>0</v>
      </c>
      <c r="N876" s="929">
        <v>0</v>
      </c>
      <c r="O876" s="530">
        <v>0</v>
      </c>
      <c r="P876" s="530">
        <v>0</v>
      </c>
      <c r="Q876" s="641">
        <v>0</v>
      </c>
      <c r="R876" s="537">
        <v>0</v>
      </c>
      <c r="S876" s="537">
        <v>0</v>
      </c>
      <c r="T876" s="537">
        <v>0</v>
      </c>
      <c r="U876" s="537">
        <v>0</v>
      </c>
      <c r="V876" s="537">
        <v>0</v>
      </c>
      <c r="W876" s="530"/>
      <c r="X876" s="142">
        <v>0</v>
      </c>
      <c r="Y876" s="142">
        <v>0</v>
      </c>
      <c r="Z876" s="537">
        <v>0</v>
      </c>
      <c r="AA876" s="537">
        <v>0</v>
      </c>
      <c r="AB876" s="530"/>
      <c r="AC876" s="142">
        <v>0</v>
      </c>
      <c r="AD876" s="530">
        <v>0</v>
      </c>
      <c r="AE876" s="842">
        <v>0</v>
      </c>
      <c r="AF876" s="929">
        <v>0</v>
      </c>
      <c r="AG876" s="530">
        <v>0</v>
      </c>
      <c r="AH876" s="530">
        <v>0</v>
      </c>
      <c r="AI876" s="641">
        <v>0</v>
      </c>
      <c r="AJ876" s="537">
        <v>0</v>
      </c>
      <c r="AK876" s="537">
        <v>0</v>
      </c>
      <c r="AL876" s="537">
        <v>0</v>
      </c>
      <c r="AM876" s="537">
        <v>0</v>
      </c>
      <c r="AN876" s="537">
        <v>0</v>
      </c>
      <c r="AO876" s="530"/>
      <c r="AP876" s="142">
        <v>0</v>
      </c>
      <c r="AQ876" s="142">
        <v>0</v>
      </c>
      <c r="AR876" s="537">
        <v>0</v>
      </c>
      <c r="AS876" s="537">
        <v>0</v>
      </c>
      <c r="AT876" s="530"/>
      <c r="AU876" s="142">
        <v>0</v>
      </c>
      <c r="AV876" s="530">
        <v>0</v>
      </c>
      <c r="AW876" s="842">
        <v>0</v>
      </c>
      <c r="AX876" s="115">
        <v>0</v>
      </c>
      <c r="AY876" s="5">
        <v>0</v>
      </c>
      <c r="AZ876" s="5">
        <v>0</v>
      </c>
      <c r="BA876" s="335">
        <v>0</v>
      </c>
      <c r="BB876" s="23">
        <v>0</v>
      </c>
      <c r="BC876" s="5">
        <v>0</v>
      </c>
      <c r="BD876" s="5">
        <v>0</v>
      </c>
      <c r="BE876" s="335">
        <v>0</v>
      </c>
      <c r="BG876" s="826"/>
      <c r="BH876" s="607"/>
    </row>
    <row r="877" spans="1:60" ht="12.75" customHeight="1" x14ac:dyDescent="0.25">
      <c r="A877" s="222"/>
      <c r="C877" s="116"/>
      <c r="D877" s="620"/>
      <c r="F877" s="117"/>
      <c r="G877" s="694"/>
      <c r="H877" s="878"/>
      <c r="I877" s="397"/>
      <c r="J877" s="380"/>
      <c r="K877" s="406" t="s">
        <v>53</v>
      </c>
      <c r="L877" s="731">
        <v>0</v>
      </c>
      <c r="M877" s="732">
        <v>0</v>
      </c>
      <c r="N877" s="929">
        <v>0</v>
      </c>
      <c r="O877" s="530">
        <v>0</v>
      </c>
      <c r="P877" s="530">
        <v>0</v>
      </c>
      <c r="Q877" s="641">
        <v>0</v>
      </c>
      <c r="R877" s="537">
        <v>0</v>
      </c>
      <c r="S877" s="537">
        <v>0</v>
      </c>
      <c r="T877" s="537">
        <v>0</v>
      </c>
      <c r="U877" s="537">
        <v>0</v>
      </c>
      <c r="V877" s="537">
        <v>0</v>
      </c>
      <c r="W877" s="530"/>
      <c r="X877" s="142">
        <v>0</v>
      </c>
      <c r="Y877" s="142">
        <v>0</v>
      </c>
      <c r="Z877" s="537">
        <v>0</v>
      </c>
      <c r="AA877" s="537">
        <v>0</v>
      </c>
      <c r="AB877" s="530"/>
      <c r="AC877" s="142">
        <v>0</v>
      </c>
      <c r="AD877" s="530">
        <v>0</v>
      </c>
      <c r="AE877" s="842">
        <v>0</v>
      </c>
      <c r="AF877" s="929">
        <v>0</v>
      </c>
      <c r="AG877" s="530">
        <v>0</v>
      </c>
      <c r="AH877" s="530">
        <v>0</v>
      </c>
      <c r="AI877" s="641">
        <v>0</v>
      </c>
      <c r="AJ877" s="537">
        <v>0</v>
      </c>
      <c r="AK877" s="537">
        <v>0</v>
      </c>
      <c r="AL877" s="537">
        <v>0</v>
      </c>
      <c r="AM877" s="537">
        <v>0</v>
      </c>
      <c r="AN877" s="537">
        <v>0</v>
      </c>
      <c r="AO877" s="530"/>
      <c r="AP877" s="142">
        <v>0</v>
      </c>
      <c r="AQ877" s="142">
        <v>0</v>
      </c>
      <c r="AR877" s="537">
        <v>0</v>
      </c>
      <c r="AS877" s="537">
        <v>0</v>
      </c>
      <c r="AT877" s="530"/>
      <c r="AU877" s="142">
        <v>0</v>
      </c>
      <c r="AV877" s="530">
        <v>0</v>
      </c>
      <c r="AW877" s="842">
        <v>0</v>
      </c>
      <c r="AX877" s="115">
        <v>0</v>
      </c>
      <c r="AY877" s="5">
        <v>0</v>
      </c>
      <c r="AZ877" s="5">
        <v>0</v>
      </c>
      <c r="BA877" s="335">
        <v>0</v>
      </c>
      <c r="BB877" s="23">
        <v>0</v>
      </c>
      <c r="BC877" s="5">
        <v>0</v>
      </c>
      <c r="BD877" s="5">
        <v>0</v>
      </c>
      <c r="BE877" s="335">
        <v>0</v>
      </c>
      <c r="BG877" s="826"/>
      <c r="BH877" s="607"/>
    </row>
    <row r="878" spans="1:60" ht="12.75" customHeight="1" x14ac:dyDescent="0.25">
      <c r="A878" s="222"/>
      <c r="C878" s="116"/>
      <c r="D878" s="620"/>
      <c r="F878" s="117"/>
      <c r="G878" s="694"/>
      <c r="H878" s="878"/>
      <c r="I878" s="397"/>
      <c r="J878" s="380"/>
      <c r="K878" s="405"/>
      <c r="L878" s="731"/>
      <c r="M878" s="732"/>
      <c r="N878" s="931"/>
      <c r="O878" s="923"/>
      <c r="P878" s="923"/>
      <c r="Q878" s="641"/>
      <c r="R878" s="537"/>
      <c r="S878" s="537"/>
      <c r="T878" s="537"/>
      <c r="U878" s="537"/>
      <c r="V878" s="537"/>
      <c r="W878" s="531"/>
      <c r="X878" s="141"/>
      <c r="Y878" s="141"/>
      <c r="Z878" s="552"/>
      <c r="AA878" s="552"/>
      <c r="AB878" s="531"/>
      <c r="AC878" s="593"/>
      <c r="AD878" s="923"/>
      <c r="AE878" s="846"/>
      <c r="AF878" s="931"/>
      <c r="AG878" s="923"/>
      <c r="AH878" s="923"/>
      <c r="AI878" s="641"/>
      <c r="AJ878" s="537"/>
      <c r="AK878" s="537"/>
      <c r="AL878" s="537"/>
      <c r="AM878" s="537"/>
      <c r="AN878" s="537"/>
      <c r="AO878" s="531"/>
      <c r="AP878" s="141"/>
      <c r="AQ878" s="141"/>
      <c r="AR878" s="552"/>
      <c r="AS878" s="552"/>
      <c r="AT878" s="531"/>
      <c r="AU878" s="593"/>
      <c r="AV878" s="923"/>
      <c r="AW878" s="846"/>
      <c r="AX878" s="115"/>
      <c r="AY878" s="5"/>
      <c r="AZ878" s="5"/>
      <c r="BA878" s="335"/>
      <c r="BC878" s="5"/>
      <c r="BD878" s="5"/>
      <c r="BE878" s="335"/>
      <c r="BG878" s="826"/>
      <c r="BH878" s="607"/>
    </row>
    <row r="879" spans="1:60" ht="12.75" customHeight="1" x14ac:dyDescent="0.25">
      <c r="A879" s="222"/>
      <c r="C879" s="116"/>
      <c r="D879" s="620"/>
      <c r="F879" s="117"/>
      <c r="G879" s="694"/>
      <c r="H879" s="878"/>
      <c r="I879" s="397"/>
      <c r="J879" s="380"/>
      <c r="K879" s="405"/>
      <c r="L879" s="731"/>
      <c r="M879" s="732"/>
      <c r="N879" s="931"/>
      <c r="O879" s="923"/>
      <c r="P879" s="923"/>
      <c r="Q879" s="641"/>
      <c r="R879" s="537"/>
      <c r="S879" s="537"/>
      <c r="T879" s="537"/>
      <c r="U879" s="537"/>
      <c r="V879" s="537"/>
      <c r="W879" s="531"/>
      <c r="X879" s="141"/>
      <c r="Y879" s="141"/>
      <c r="Z879" s="552"/>
      <c r="AA879" s="552"/>
      <c r="AB879" s="531"/>
      <c r="AC879" s="593"/>
      <c r="AD879" s="923"/>
      <c r="AE879" s="846"/>
      <c r="AF879" s="931"/>
      <c r="AG879" s="923"/>
      <c r="AH879" s="923"/>
      <c r="AI879" s="641"/>
      <c r="AJ879" s="537"/>
      <c r="AK879" s="537"/>
      <c r="AL879" s="537"/>
      <c r="AM879" s="537"/>
      <c r="AN879" s="537"/>
      <c r="AO879" s="531"/>
      <c r="AP879" s="141"/>
      <c r="AQ879" s="141"/>
      <c r="AR879" s="552"/>
      <c r="AS879" s="552"/>
      <c r="AT879" s="531"/>
      <c r="AU879" s="593"/>
      <c r="AV879" s="923"/>
      <c r="AW879" s="846"/>
      <c r="AX879" s="115"/>
      <c r="AY879" s="5"/>
      <c r="AZ879" s="5"/>
      <c r="BA879" s="335"/>
      <c r="BC879" s="5"/>
      <c r="BD879" s="5"/>
      <c r="BE879" s="335"/>
      <c r="BG879" s="826"/>
      <c r="BH879" s="607"/>
    </row>
    <row r="880" spans="1:60" ht="12.75" customHeight="1" x14ac:dyDescent="0.25">
      <c r="A880" s="222"/>
      <c r="C880" s="116"/>
      <c r="D880" s="620"/>
      <c r="F880" s="117"/>
      <c r="G880" s="694"/>
      <c r="H880" s="878"/>
      <c r="I880" s="397"/>
      <c r="J880" s="380"/>
      <c r="K880" s="425" t="s">
        <v>6566</v>
      </c>
      <c r="L880" s="731"/>
      <c r="M880" s="732"/>
      <c r="N880" s="931"/>
      <c r="O880" s="923"/>
      <c r="P880" s="923"/>
      <c r="Q880" s="641"/>
      <c r="R880" s="537"/>
      <c r="S880" s="537"/>
      <c r="T880" s="537"/>
      <c r="U880" s="537"/>
      <c r="V880" s="537"/>
      <c r="W880" s="531"/>
      <c r="X880" s="141"/>
      <c r="Y880" s="141"/>
      <c r="Z880" s="552"/>
      <c r="AA880" s="552"/>
      <c r="AB880" s="531"/>
      <c r="AC880" s="593"/>
      <c r="AD880" s="923"/>
      <c r="AE880" s="846"/>
      <c r="AF880" s="931"/>
      <c r="AG880" s="923"/>
      <c r="AH880" s="923"/>
      <c r="AI880" s="641"/>
      <c r="AJ880" s="537"/>
      <c r="AK880" s="537"/>
      <c r="AL880" s="537"/>
      <c r="AM880" s="537"/>
      <c r="AN880" s="537"/>
      <c r="AO880" s="531"/>
      <c r="AP880" s="141"/>
      <c r="AQ880" s="141"/>
      <c r="AR880" s="552"/>
      <c r="AS880" s="552"/>
      <c r="AT880" s="531"/>
      <c r="AU880" s="593"/>
      <c r="AV880" s="923"/>
      <c r="AW880" s="846"/>
      <c r="AX880" s="115"/>
      <c r="AY880" s="5"/>
      <c r="AZ880" s="5"/>
      <c r="BA880" s="335"/>
      <c r="BC880" s="5"/>
      <c r="BD880" s="5"/>
      <c r="BE880" s="335"/>
      <c r="BG880" s="826"/>
      <c r="BH880" s="607"/>
    </row>
    <row r="881" spans="1:60" x14ac:dyDescent="0.25">
      <c r="A881" s="222"/>
      <c r="C881" s="116"/>
      <c r="D881" s="620"/>
      <c r="F881" s="117"/>
      <c r="G881" s="694"/>
      <c r="H881" s="878"/>
      <c r="I881" s="397"/>
      <c r="J881" s="380"/>
      <c r="K881" s="428" t="s">
        <v>616</v>
      </c>
      <c r="L881" s="731"/>
      <c r="M881" s="732"/>
      <c r="N881" s="931"/>
      <c r="O881" s="923"/>
      <c r="P881" s="923"/>
      <c r="Q881" s="641"/>
      <c r="R881" s="537"/>
      <c r="S881" s="537"/>
      <c r="T881" s="537"/>
      <c r="U881" s="537"/>
      <c r="V881" s="537"/>
      <c r="W881" s="531"/>
      <c r="X881" s="141"/>
      <c r="Y881" s="141"/>
      <c r="Z881" s="552"/>
      <c r="AA881" s="552"/>
      <c r="AB881" s="531"/>
      <c r="AC881" s="593"/>
      <c r="AD881" s="923"/>
      <c r="AE881" s="846"/>
      <c r="AF881" s="931"/>
      <c r="AG881" s="923"/>
      <c r="AH881" s="923"/>
      <c r="AI881" s="641"/>
      <c r="AJ881" s="537"/>
      <c r="AK881" s="537"/>
      <c r="AL881" s="537"/>
      <c r="AM881" s="537"/>
      <c r="AN881" s="537"/>
      <c r="AO881" s="531"/>
      <c r="AP881" s="141"/>
      <c r="AQ881" s="141"/>
      <c r="AR881" s="552"/>
      <c r="AS881" s="552"/>
      <c r="AT881" s="531"/>
      <c r="AU881" s="593"/>
      <c r="AV881" s="923"/>
      <c r="AW881" s="846"/>
      <c r="AX881" s="115"/>
      <c r="AY881" s="5"/>
      <c r="AZ881" s="5"/>
      <c r="BA881" s="335"/>
      <c r="BC881" s="5"/>
      <c r="BD881" s="5"/>
      <c r="BE881" s="335"/>
      <c r="BG881" s="826"/>
      <c r="BH881" s="607"/>
    </row>
    <row r="882" spans="1:60" ht="12.75" customHeight="1" x14ac:dyDescent="0.25">
      <c r="A882" s="222"/>
      <c r="C882" s="116"/>
      <c r="D882" s="620"/>
      <c r="F882" s="117"/>
      <c r="G882" s="694"/>
      <c r="H882" s="878"/>
      <c r="I882" s="397"/>
      <c r="J882" s="380"/>
      <c r="K882" s="408"/>
      <c r="L882" s="731"/>
      <c r="M882" s="732"/>
      <c r="N882" s="931"/>
      <c r="O882" s="923"/>
      <c r="P882" s="923"/>
      <c r="Q882" s="641"/>
      <c r="R882" s="537"/>
      <c r="S882" s="537"/>
      <c r="T882" s="537"/>
      <c r="U882" s="537"/>
      <c r="V882" s="537"/>
      <c r="W882" s="531"/>
      <c r="X882" s="141"/>
      <c r="Y882" s="141"/>
      <c r="Z882" s="552"/>
      <c r="AA882" s="552"/>
      <c r="AB882" s="531"/>
      <c r="AC882" s="593"/>
      <c r="AD882" s="923"/>
      <c r="AE882" s="846"/>
      <c r="AF882" s="931"/>
      <c r="AG882" s="923"/>
      <c r="AH882" s="923"/>
      <c r="AI882" s="641"/>
      <c r="AJ882" s="537"/>
      <c r="AK882" s="537"/>
      <c r="AL882" s="537"/>
      <c r="AM882" s="537"/>
      <c r="AN882" s="537"/>
      <c r="AO882" s="531"/>
      <c r="AP882" s="141"/>
      <c r="AQ882" s="141"/>
      <c r="AR882" s="552"/>
      <c r="AS882" s="552"/>
      <c r="AT882" s="531"/>
      <c r="AU882" s="593"/>
      <c r="AV882" s="923"/>
      <c r="AW882" s="846"/>
      <c r="AX882" s="115"/>
      <c r="AY882" s="5"/>
      <c r="AZ882" s="5"/>
      <c r="BA882" s="335"/>
      <c r="BC882" s="5"/>
      <c r="BD882" s="5"/>
      <c r="BE882" s="335"/>
      <c r="BG882" s="826"/>
      <c r="BH882" s="607"/>
    </row>
    <row r="883" spans="1:60" ht="35.1" customHeight="1" x14ac:dyDescent="0.25">
      <c r="A883" s="222" t="s">
        <v>39</v>
      </c>
      <c r="B883" s="30">
        <v>10</v>
      </c>
      <c r="C883" s="116" t="s">
        <v>149</v>
      </c>
      <c r="D883" s="620">
        <v>2001</v>
      </c>
      <c r="F883" s="117"/>
      <c r="G883" s="694">
        <v>1</v>
      </c>
      <c r="H883" s="878" t="str">
        <f t="shared" si="1252"/>
        <v>030</v>
      </c>
      <c r="I883" s="397" t="s">
        <v>3266</v>
      </c>
      <c r="J883" s="380" t="s">
        <v>2008</v>
      </c>
      <c r="K883" s="408" t="s">
        <v>502</v>
      </c>
      <c r="L883" s="731"/>
      <c r="M883" s="732"/>
      <c r="N883" s="929"/>
      <c r="O883" s="530"/>
      <c r="P883" s="530"/>
      <c r="Q883" s="646"/>
      <c r="R883" s="536"/>
      <c r="S883" s="536"/>
      <c r="T883" s="536"/>
      <c r="U883" s="536"/>
      <c r="V883" s="536"/>
      <c r="W883" s="683"/>
      <c r="X883" s="140"/>
      <c r="Y883" s="140"/>
      <c r="Z883" s="551"/>
      <c r="AA883" s="551"/>
      <c r="AB883" s="683"/>
      <c r="AC883" s="142"/>
      <c r="AD883" s="530"/>
      <c r="AE883" s="842"/>
      <c r="AF883" s="929"/>
      <c r="AG883" s="530"/>
      <c r="AH883" s="530"/>
      <c r="AI883" s="641"/>
      <c r="AJ883" s="537"/>
      <c r="AK883" s="537"/>
      <c r="AL883" s="537"/>
      <c r="AM883" s="537"/>
      <c r="AN883" s="537"/>
      <c r="AO883" s="683"/>
      <c r="AP883" s="140"/>
      <c r="AQ883" s="140"/>
      <c r="AR883" s="551"/>
      <c r="AS883" s="551"/>
      <c r="AT883" s="683"/>
      <c r="AU883" s="142"/>
      <c r="AV883" s="530"/>
      <c r="AW883" s="842"/>
      <c r="AX883" s="115"/>
      <c r="AY883" s="5"/>
      <c r="AZ883" s="7"/>
      <c r="BA883" s="335"/>
      <c r="BC883" s="5"/>
      <c r="BD883" s="5"/>
      <c r="BE883" s="335"/>
      <c r="BG883" s="826" t="str">
        <f>RIGHT(LEFT(I883,3),2)&amp;"."&amp;RIGHT(LEFT(I883,5),2)</f>
        <v>01.00</v>
      </c>
      <c r="BH883" s="607" t="b">
        <f>COUNTIF('Codes SEC'!$B$2:$B$250,Ministres!BG883)&gt;0</f>
        <v>1</v>
      </c>
    </row>
    <row r="884" spans="1:60" ht="12.75" customHeight="1" x14ac:dyDescent="0.25">
      <c r="A884" s="222"/>
      <c r="C884" s="116"/>
      <c r="D884" s="620"/>
      <c r="F884" s="117"/>
      <c r="G884" s="694"/>
      <c r="H884" s="878"/>
      <c r="I884" s="397"/>
      <c r="J884" s="380"/>
      <c r="K884" s="429" t="s">
        <v>84</v>
      </c>
      <c r="L884" s="731">
        <v>9205</v>
      </c>
      <c r="M884" s="732">
        <v>9831</v>
      </c>
      <c r="N884" s="931"/>
      <c r="O884" s="530">
        <f t="shared" ref="O884:O888" si="1386">IF(N884&gt;L884,"0 ",N884-L884)</f>
        <v>-9205</v>
      </c>
      <c r="P884" s="530" t="str">
        <f t="shared" ref="P884:P888" si="1387">IF(N884&lt;L884,"0 ",N884-L884)</f>
        <v xml:space="preserve">0 </v>
      </c>
      <c r="Q884" s="640"/>
      <c r="R884" s="540"/>
      <c r="S884" s="540"/>
      <c r="T884" s="540"/>
      <c r="U884" s="540"/>
      <c r="V884" s="540"/>
      <c r="W884" s="685"/>
      <c r="X884" s="141"/>
      <c r="Y884" s="141"/>
      <c r="Z884" s="552"/>
      <c r="AA884" s="552"/>
      <c r="AB884" s="685"/>
      <c r="AC884" s="593"/>
      <c r="AD884" s="530">
        <f t="shared" ref="AD884:AD888" si="1388">X884+Y884+AC884</f>
        <v>0</v>
      </c>
      <c r="AE884" s="842">
        <f t="shared" ref="AE884:AE888" si="1389">N884+AD884</f>
        <v>0</v>
      </c>
      <c r="AF884" s="931"/>
      <c r="AG884" s="530">
        <f t="shared" ref="AG884:AG888" si="1390">IF(AF884&gt;M884,"0 ",AF884-M884)</f>
        <v>-9831</v>
      </c>
      <c r="AH884" s="530" t="str">
        <f t="shared" ref="AH884:AH888" si="1391">IF(AF884&lt;M884,"0 ",AF884-M884)</f>
        <v xml:space="preserve">0 </v>
      </c>
      <c r="AI884" s="641"/>
      <c r="AJ884" s="537"/>
      <c r="AK884" s="537"/>
      <c r="AL884" s="537"/>
      <c r="AM884" s="537"/>
      <c r="AN884" s="537"/>
      <c r="AO884" s="685"/>
      <c r="AP884" s="141"/>
      <c r="AQ884" s="141"/>
      <c r="AR884" s="552"/>
      <c r="AS884" s="552"/>
      <c r="AT884" s="685"/>
      <c r="AU884" s="593"/>
      <c r="AV884" s="530">
        <f t="shared" ref="AV884:AV888" si="1392">AP884+AQ884+AU884</f>
        <v>0</v>
      </c>
      <c r="AW884" s="842">
        <f t="shared" ref="AW884:AW888" si="1393">AF884+AV884</f>
        <v>0</v>
      </c>
      <c r="AX884" s="115">
        <f>L884</f>
        <v>9205</v>
      </c>
      <c r="AY884" s="8">
        <f>AE884</f>
        <v>0</v>
      </c>
      <c r="AZ884" s="7">
        <f>AY884-AX884</f>
        <v>-9205</v>
      </c>
      <c r="BA884" s="335">
        <f>AZ884/AX884</f>
        <v>-1</v>
      </c>
      <c r="BB884" s="23">
        <f>M884</f>
        <v>9831</v>
      </c>
      <c r="BC884" s="8">
        <f>AW884</f>
        <v>0</v>
      </c>
      <c r="BD884" s="7">
        <f>BC884-BB884</f>
        <v>-9831</v>
      </c>
      <c r="BE884" s="335">
        <f>BD884/BB884</f>
        <v>-1</v>
      </c>
      <c r="BG884" s="826"/>
      <c r="BH884" s="607"/>
    </row>
    <row r="885" spans="1:60" ht="12.75" customHeight="1" x14ac:dyDescent="0.25">
      <c r="A885" s="222"/>
      <c r="C885" s="116"/>
      <c r="D885" s="620"/>
      <c r="F885" s="117"/>
      <c r="G885" s="694"/>
      <c r="H885" s="878"/>
      <c r="I885" s="397"/>
      <c r="J885" s="380"/>
      <c r="K885" s="429" t="s">
        <v>85</v>
      </c>
      <c r="L885" s="731">
        <v>3995</v>
      </c>
      <c r="M885" s="732">
        <v>3995</v>
      </c>
      <c r="N885" s="931"/>
      <c r="O885" s="530">
        <f t="shared" si="1386"/>
        <v>-3995</v>
      </c>
      <c r="P885" s="530" t="str">
        <f t="shared" si="1387"/>
        <v xml:space="preserve">0 </v>
      </c>
      <c r="Q885" s="640"/>
      <c r="R885" s="540"/>
      <c r="S885" s="540"/>
      <c r="T885" s="540"/>
      <c r="U885" s="540"/>
      <c r="V885" s="540"/>
      <c r="W885" s="685"/>
      <c r="X885" s="141"/>
      <c r="Y885" s="141"/>
      <c r="Z885" s="552"/>
      <c r="AA885" s="552"/>
      <c r="AB885" s="685"/>
      <c r="AC885" s="593"/>
      <c r="AD885" s="530">
        <f t="shared" si="1388"/>
        <v>0</v>
      </c>
      <c r="AE885" s="842">
        <f t="shared" si="1389"/>
        <v>0</v>
      </c>
      <c r="AF885" s="931"/>
      <c r="AG885" s="530">
        <f t="shared" si="1390"/>
        <v>-3995</v>
      </c>
      <c r="AH885" s="530" t="str">
        <f t="shared" si="1391"/>
        <v xml:space="preserve">0 </v>
      </c>
      <c r="AI885" s="641"/>
      <c r="AJ885" s="537"/>
      <c r="AK885" s="537"/>
      <c r="AL885" s="537"/>
      <c r="AM885" s="537"/>
      <c r="AN885" s="537"/>
      <c r="AO885" s="685"/>
      <c r="AP885" s="141"/>
      <c r="AQ885" s="141"/>
      <c r="AR885" s="552"/>
      <c r="AS885" s="552"/>
      <c r="AT885" s="685"/>
      <c r="AU885" s="593"/>
      <c r="AV885" s="530">
        <f t="shared" si="1392"/>
        <v>0</v>
      </c>
      <c r="AW885" s="842">
        <f t="shared" si="1393"/>
        <v>0</v>
      </c>
      <c r="AX885" s="115">
        <f>L885</f>
        <v>3995</v>
      </c>
      <c r="AY885" s="8">
        <f>AE885</f>
        <v>0</v>
      </c>
      <c r="AZ885" s="7">
        <f>AY885-AX885</f>
        <v>-3995</v>
      </c>
      <c r="BA885" s="335">
        <f>AZ885/AX885</f>
        <v>-1</v>
      </c>
      <c r="BB885" s="23">
        <f>M885</f>
        <v>3995</v>
      </c>
      <c r="BC885" s="8">
        <f>AW885</f>
        <v>0</v>
      </c>
      <c r="BD885" s="7">
        <f>BC885-BB885</f>
        <v>-3995</v>
      </c>
      <c r="BE885" s="335">
        <f>BD885/BB885</f>
        <v>-1</v>
      </c>
      <c r="BG885" s="826"/>
      <c r="BH885" s="607"/>
    </row>
    <row r="886" spans="1:60" ht="12.75" customHeight="1" x14ac:dyDescent="0.25">
      <c r="A886" s="222"/>
      <c r="C886" s="116"/>
      <c r="D886" s="620"/>
      <c r="F886" s="117"/>
      <c r="G886" s="694"/>
      <c r="H886" s="878"/>
      <c r="I886" s="397"/>
      <c r="J886" s="380"/>
      <c r="K886" s="429" t="s">
        <v>86</v>
      </c>
      <c r="L886" s="731">
        <v>13200</v>
      </c>
      <c r="M886" s="732">
        <v>13826</v>
      </c>
      <c r="N886" s="931"/>
      <c r="O886" s="530">
        <f t="shared" si="1386"/>
        <v>-13200</v>
      </c>
      <c r="P886" s="530" t="str">
        <f t="shared" si="1387"/>
        <v xml:space="preserve">0 </v>
      </c>
      <c r="Q886" s="640"/>
      <c r="R886" s="540"/>
      <c r="S886" s="540"/>
      <c r="T886" s="540"/>
      <c r="U886" s="540"/>
      <c r="V886" s="540"/>
      <c r="W886" s="685"/>
      <c r="X886" s="141">
        <f>X884+X885</f>
        <v>0</v>
      </c>
      <c r="Y886" s="141">
        <f>Y884+Y885</f>
        <v>0</v>
      </c>
      <c r="Z886" s="552"/>
      <c r="AA886" s="552"/>
      <c r="AB886" s="685"/>
      <c r="AC886" s="593">
        <f>AC884+AC885</f>
        <v>0</v>
      </c>
      <c r="AD886" s="530">
        <f t="shared" si="1388"/>
        <v>0</v>
      </c>
      <c r="AE886" s="842">
        <f t="shared" si="1389"/>
        <v>0</v>
      </c>
      <c r="AF886" s="931"/>
      <c r="AG886" s="530">
        <f t="shared" si="1390"/>
        <v>-13826</v>
      </c>
      <c r="AH886" s="530" t="str">
        <f t="shared" si="1391"/>
        <v xml:space="preserve">0 </v>
      </c>
      <c r="AI886" s="641"/>
      <c r="AJ886" s="537"/>
      <c r="AK886" s="537"/>
      <c r="AL886" s="537"/>
      <c r="AM886" s="537"/>
      <c r="AN886" s="537"/>
      <c r="AO886" s="685"/>
      <c r="AP886" s="141">
        <f>AP884+AP885</f>
        <v>0</v>
      </c>
      <c r="AQ886" s="141">
        <f>AQ884+AQ885</f>
        <v>0</v>
      </c>
      <c r="AR886" s="552"/>
      <c r="AS886" s="552"/>
      <c r="AT886" s="685"/>
      <c r="AU886" s="593">
        <f>AU884+AU885</f>
        <v>0</v>
      </c>
      <c r="AV886" s="530">
        <f t="shared" si="1392"/>
        <v>0</v>
      </c>
      <c r="AW886" s="842">
        <f t="shared" si="1393"/>
        <v>0</v>
      </c>
      <c r="AX886" s="115">
        <f>AX884+AX885</f>
        <v>13200</v>
      </c>
      <c r="AY886" s="8">
        <f>AY884+AY885</f>
        <v>0</v>
      </c>
      <c r="AZ886" s="7">
        <f>AZ884+AZ885</f>
        <v>-13200</v>
      </c>
      <c r="BA886" s="335">
        <f>AZ886/AX886</f>
        <v>-1</v>
      </c>
      <c r="BB886" s="23">
        <f>BB884+BB885</f>
        <v>13826</v>
      </c>
      <c r="BC886" s="8">
        <f>BC884+BC885</f>
        <v>0</v>
      </c>
      <c r="BD886" s="7">
        <f>BD884+BD885</f>
        <v>-13826</v>
      </c>
      <c r="BE886" s="335">
        <f>BD886/BB886</f>
        <v>-1</v>
      </c>
      <c r="BG886" s="826"/>
      <c r="BH886" s="607"/>
    </row>
    <row r="887" spans="1:60" ht="12.75" customHeight="1" x14ac:dyDescent="0.25">
      <c r="A887" s="222"/>
      <c r="C887" s="116"/>
      <c r="D887" s="620"/>
      <c r="F887" s="117">
        <v>13</v>
      </c>
      <c r="G887" s="694"/>
      <c r="H887" s="878"/>
      <c r="I887" s="397"/>
      <c r="J887" s="380"/>
      <c r="K887" s="430" t="s">
        <v>87</v>
      </c>
      <c r="L887" s="726">
        <v>3315</v>
      </c>
      <c r="M887" s="727">
        <v>3315</v>
      </c>
      <c r="N887" s="931"/>
      <c r="O887" s="530">
        <f t="shared" si="1386"/>
        <v>-3315</v>
      </c>
      <c r="P887" s="530" t="str">
        <f t="shared" si="1387"/>
        <v xml:space="preserve">0 </v>
      </c>
      <c r="Q887" s="640"/>
      <c r="R887" s="540"/>
      <c r="S887" s="540"/>
      <c r="T887" s="540"/>
      <c r="U887" s="540"/>
      <c r="V887" s="540"/>
      <c r="W887" s="685" t="str">
        <f>IF(SUM(Q887:V887)=X887,"OK",SUM(Q887:V887)-X887)</f>
        <v>OK</v>
      </c>
      <c r="X887" s="141"/>
      <c r="Y887" s="141"/>
      <c r="Z887" s="552"/>
      <c r="AA887" s="552"/>
      <c r="AB887" s="685" t="str">
        <f>IF(SUM(Z887:AA887)=AC887,"OK",SUM(Z887:AA887)-AC887)</f>
        <v>OK</v>
      </c>
      <c r="AC887" s="593"/>
      <c r="AD887" s="530">
        <f t="shared" si="1388"/>
        <v>0</v>
      </c>
      <c r="AE887" s="842">
        <f t="shared" si="1389"/>
        <v>0</v>
      </c>
      <c r="AF887" s="931"/>
      <c r="AG887" s="530">
        <f t="shared" si="1390"/>
        <v>-3315</v>
      </c>
      <c r="AH887" s="530" t="str">
        <f t="shared" si="1391"/>
        <v xml:space="preserve">0 </v>
      </c>
      <c r="AI887" s="641"/>
      <c r="AJ887" s="537"/>
      <c r="AK887" s="537"/>
      <c r="AL887" s="537"/>
      <c r="AM887" s="537"/>
      <c r="AN887" s="537"/>
      <c r="AO887" s="685" t="str">
        <f>IF(SUM(AI887:AN887)=AP887,"OK",SUM(AI887:AN887)-AP887)</f>
        <v>OK</v>
      </c>
      <c r="AP887" s="141"/>
      <c r="AQ887" s="141"/>
      <c r="AR887" s="552"/>
      <c r="AS887" s="552"/>
      <c r="AT887" s="685" t="str">
        <f>IF(SUM(AR887:AS887)=AU887,"OK",SUM(AR887:AS887)-AU887)</f>
        <v>OK</v>
      </c>
      <c r="AU887" s="593"/>
      <c r="AV887" s="530">
        <f t="shared" si="1392"/>
        <v>0</v>
      </c>
      <c r="AW887" s="842">
        <f t="shared" si="1393"/>
        <v>0</v>
      </c>
      <c r="AX887" s="115">
        <f>L887</f>
        <v>3315</v>
      </c>
      <c r="AY887" s="8">
        <f>AE887</f>
        <v>0</v>
      </c>
      <c r="AZ887" s="7">
        <f>AY887-AX887</f>
        <v>-3315</v>
      </c>
      <c r="BA887" s="335">
        <f>AZ887/AX887</f>
        <v>-1</v>
      </c>
      <c r="BB887" s="23">
        <f>M887</f>
        <v>3315</v>
      </c>
      <c r="BC887" s="8">
        <f>AW887</f>
        <v>0</v>
      </c>
      <c r="BD887" s="7">
        <f>BC887-BB887</f>
        <v>-3315</v>
      </c>
      <c r="BE887" s="335">
        <f>BD887/BB887</f>
        <v>-1</v>
      </c>
      <c r="BG887" s="826"/>
      <c r="BH887" s="607"/>
    </row>
    <row r="888" spans="1:60" ht="12.75" customHeight="1" x14ac:dyDescent="0.25">
      <c r="A888" s="222"/>
      <c r="C888" s="116"/>
      <c r="D888" s="620"/>
      <c r="F888" s="117"/>
      <c r="G888" s="694"/>
      <c r="H888" s="878"/>
      <c r="I888" s="397"/>
      <c r="J888" s="380"/>
      <c r="K888" s="406" t="s">
        <v>214</v>
      </c>
      <c r="L888" s="731">
        <v>9885</v>
      </c>
      <c r="M888" s="732">
        <v>10511</v>
      </c>
      <c r="N888" s="931"/>
      <c r="O888" s="530">
        <f t="shared" si="1386"/>
        <v>-9885</v>
      </c>
      <c r="P888" s="530" t="str">
        <f t="shared" si="1387"/>
        <v xml:space="preserve">0 </v>
      </c>
      <c r="Q888" s="640"/>
      <c r="R888" s="540"/>
      <c r="S888" s="540"/>
      <c r="T888" s="540"/>
      <c r="U888" s="540"/>
      <c r="V888" s="540"/>
      <c r="W888" s="685"/>
      <c r="X888" s="141">
        <f>X886-X887</f>
        <v>0</v>
      </c>
      <c r="Y888" s="141">
        <f>Y886-Y887</f>
        <v>0</v>
      </c>
      <c r="Z888" s="552"/>
      <c r="AA888" s="552"/>
      <c r="AB888" s="685"/>
      <c r="AC888" s="593">
        <f>AC886-AC887</f>
        <v>0</v>
      </c>
      <c r="AD888" s="530">
        <f t="shared" si="1388"/>
        <v>0</v>
      </c>
      <c r="AE888" s="842">
        <f t="shared" si="1389"/>
        <v>0</v>
      </c>
      <c r="AF888" s="931"/>
      <c r="AG888" s="530">
        <f t="shared" si="1390"/>
        <v>-10511</v>
      </c>
      <c r="AH888" s="530" t="str">
        <f t="shared" si="1391"/>
        <v xml:space="preserve">0 </v>
      </c>
      <c r="AI888" s="641"/>
      <c r="AJ888" s="537"/>
      <c r="AK888" s="537"/>
      <c r="AL888" s="537"/>
      <c r="AM888" s="537"/>
      <c r="AN888" s="537"/>
      <c r="AO888" s="685"/>
      <c r="AP888" s="141">
        <f>AP886-AP887</f>
        <v>0</v>
      </c>
      <c r="AQ888" s="141">
        <f>AQ886-AQ887</f>
        <v>0</v>
      </c>
      <c r="AR888" s="552"/>
      <c r="AS888" s="552"/>
      <c r="AT888" s="685"/>
      <c r="AU888" s="593">
        <f>AU886-AU887</f>
        <v>0</v>
      </c>
      <c r="AV888" s="530">
        <f t="shared" si="1392"/>
        <v>0</v>
      </c>
      <c r="AW888" s="842">
        <f t="shared" si="1393"/>
        <v>0</v>
      </c>
      <c r="AX888" s="115">
        <f>AX886-AX887</f>
        <v>9885</v>
      </c>
      <c r="AY888" s="8">
        <f>AY886-AY887</f>
        <v>0</v>
      </c>
      <c r="AZ888" s="7">
        <f>AZ886-AZ887</f>
        <v>-9885</v>
      </c>
      <c r="BA888" s="335">
        <f>AZ888/AX888</f>
        <v>-1</v>
      </c>
      <c r="BB888" s="23">
        <f>BB886-BB887</f>
        <v>10511</v>
      </c>
      <c r="BC888" s="8">
        <f>BC886-BC887</f>
        <v>0</v>
      </c>
      <c r="BD888" s="7">
        <f>BD886-BD887</f>
        <v>-10511</v>
      </c>
      <c r="BE888" s="335">
        <f>BD888/BB888</f>
        <v>-1</v>
      </c>
      <c r="BG888" s="826"/>
      <c r="BH888" s="607"/>
    </row>
    <row r="889" spans="1:60" ht="12.75" customHeight="1" x14ac:dyDescent="0.25">
      <c r="A889" s="222"/>
      <c r="C889" s="116"/>
      <c r="D889" s="620"/>
      <c r="F889" s="117"/>
      <c r="G889" s="694"/>
      <c r="H889" s="878"/>
      <c r="I889" s="397"/>
      <c r="J889" s="380"/>
      <c r="K889" s="413"/>
      <c r="L889" s="731"/>
      <c r="M889" s="732"/>
      <c r="N889" s="931"/>
      <c r="O889" s="923"/>
      <c r="P889" s="923"/>
      <c r="Q889" s="641"/>
      <c r="R889" s="537"/>
      <c r="S889" s="537"/>
      <c r="T889" s="537"/>
      <c r="U889" s="537"/>
      <c r="V889" s="537"/>
      <c r="W889" s="531"/>
      <c r="X889" s="141"/>
      <c r="Y889" s="141"/>
      <c r="Z889" s="552"/>
      <c r="AA889" s="552"/>
      <c r="AB889" s="531"/>
      <c r="AC889" s="593"/>
      <c r="AD889" s="923"/>
      <c r="AE889" s="846"/>
      <c r="AF889" s="931"/>
      <c r="AG889" s="923"/>
      <c r="AH889" s="923"/>
      <c r="AI889" s="641"/>
      <c r="AJ889" s="537"/>
      <c r="AK889" s="537"/>
      <c r="AL889" s="537"/>
      <c r="AM889" s="537"/>
      <c r="AN889" s="537"/>
      <c r="AO889" s="531"/>
      <c r="AP889" s="141"/>
      <c r="AQ889" s="141"/>
      <c r="AR889" s="552"/>
      <c r="AS889" s="552"/>
      <c r="AT889" s="531"/>
      <c r="AU889" s="593"/>
      <c r="AV889" s="923"/>
      <c r="AW889" s="846"/>
      <c r="AX889" s="115"/>
      <c r="AY889" s="5"/>
      <c r="AZ889" s="5"/>
      <c r="BA889" s="335"/>
      <c r="BC889" s="5"/>
      <c r="BD889" s="5"/>
      <c r="BE889" s="335"/>
      <c r="BG889" s="826"/>
      <c r="BH889" s="607"/>
    </row>
    <row r="890" spans="1:60" ht="12.75" customHeight="1" x14ac:dyDescent="0.25">
      <c r="A890" s="222"/>
      <c r="C890" s="116"/>
      <c r="D890" s="620"/>
      <c r="F890" s="117"/>
      <c r="G890" s="694"/>
      <c r="H890" s="878"/>
      <c r="I890" s="397"/>
      <c r="J890" s="380"/>
      <c r="K890" s="410" t="s">
        <v>48</v>
      </c>
      <c r="L890" s="731"/>
      <c r="M890" s="732"/>
      <c r="N890" s="931"/>
      <c r="O890" s="923"/>
      <c r="P890" s="923"/>
      <c r="Q890" s="641"/>
      <c r="R890" s="537"/>
      <c r="S890" s="537"/>
      <c r="T890" s="537"/>
      <c r="U890" s="537"/>
      <c r="V890" s="537"/>
      <c r="W890" s="531"/>
      <c r="X890" s="141"/>
      <c r="Y890" s="141"/>
      <c r="Z890" s="552"/>
      <c r="AA890" s="552"/>
      <c r="AB890" s="531"/>
      <c r="AC890" s="593"/>
      <c r="AD890" s="923"/>
      <c r="AE890" s="846"/>
      <c r="AF890" s="931"/>
      <c r="AG890" s="923"/>
      <c r="AH890" s="923"/>
      <c r="AI890" s="641"/>
      <c r="AJ890" s="537"/>
      <c r="AK890" s="537"/>
      <c r="AL890" s="537"/>
      <c r="AM890" s="537"/>
      <c r="AN890" s="537"/>
      <c r="AO890" s="531"/>
      <c r="AP890" s="141"/>
      <c r="AQ890" s="141"/>
      <c r="AR890" s="552"/>
      <c r="AS890" s="552"/>
      <c r="AT890" s="531"/>
      <c r="AU890" s="593"/>
      <c r="AV890" s="923"/>
      <c r="AW890" s="846"/>
      <c r="AX890" s="115"/>
      <c r="AY890" s="5"/>
      <c r="AZ890" s="5"/>
      <c r="BA890" s="335"/>
      <c r="BC890" s="5"/>
      <c r="BD890" s="5"/>
      <c r="BE890" s="335"/>
      <c r="BG890" s="826"/>
      <c r="BH890" s="607"/>
    </row>
    <row r="891" spans="1:60" ht="12.75" customHeight="1" x14ac:dyDescent="0.25">
      <c r="A891" s="222"/>
      <c r="C891" s="116"/>
      <c r="D891" s="620"/>
      <c r="F891" s="117"/>
      <c r="G891" s="694"/>
      <c r="H891" s="878"/>
      <c r="I891" s="397"/>
      <c r="J891" s="380"/>
      <c r="K891" s="408"/>
      <c r="L891" s="731"/>
      <c r="M891" s="732"/>
      <c r="N891" s="931"/>
      <c r="O891" s="923"/>
      <c r="P891" s="923"/>
      <c r="Q891" s="641"/>
      <c r="R891" s="537"/>
      <c r="S891" s="537"/>
      <c r="T891" s="537"/>
      <c r="U891" s="537"/>
      <c r="V891" s="537"/>
      <c r="W891" s="531"/>
      <c r="X891" s="141"/>
      <c r="Y891" s="141"/>
      <c r="Z891" s="552"/>
      <c r="AA891" s="552"/>
      <c r="AB891" s="531"/>
      <c r="AC891" s="593"/>
      <c r="AD891" s="923"/>
      <c r="AE891" s="846"/>
      <c r="AF891" s="931"/>
      <c r="AG891" s="923"/>
      <c r="AH891" s="923"/>
      <c r="AI891" s="641"/>
      <c r="AJ891" s="537"/>
      <c r="AK891" s="537"/>
      <c r="AL891" s="537"/>
      <c r="AM891" s="537"/>
      <c r="AN891" s="537"/>
      <c r="AO891" s="531"/>
      <c r="AP891" s="141"/>
      <c r="AQ891" s="141"/>
      <c r="AR891" s="552"/>
      <c r="AS891" s="552"/>
      <c r="AT891" s="531"/>
      <c r="AU891" s="593"/>
      <c r="AV891" s="923"/>
      <c r="AW891" s="846"/>
      <c r="AX891" s="115"/>
      <c r="AY891" s="5"/>
      <c r="AZ891" s="5"/>
      <c r="BA891" s="335"/>
      <c r="BC891" s="5"/>
      <c r="BD891" s="5"/>
      <c r="BE891" s="335"/>
      <c r="BG891" s="826"/>
      <c r="BH891" s="607"/>
    </row>
    <row r="892" spans="1:60" ht="35.1" customHeight="1" x14ac:dyDescent="0.25">
      <c r="A892" s="190" t="s">
        <v>39</v>
      </c>
      <c r="B892" s="603">
        <v>10</v>
      </c>
      <c r="C892" s="120" t="s">
        <v>149</v>
      </c>
      <c r="D892" s="620">
        <v>2001</v>
      </c>
      <c r="E892" s="604"/>
      <c r="F892" s="192"/>
      <c r="G892" s="700" t="s">
        <v>5613</v>
      </c>
      <c r="H892" s="890" t="str">
        <f t="shared" ref="H892:H947" si="1394">LEFT(J892,3)</f>
        <v>030</v>
      </c>
      <c r="I892" s="585">
        <v>83122000</v>
      </c>
      <c r="J892" s="380" t="s">
        <v>4301</v>
      </c>
      <c r="K892" s="422" t="s">
        <v>4302</v>
      </c>
      <c r="L892" s="733"/>
      <c r="M892" s="734"/>
      <c r="N892" s="931"/>
      <c r="O892" s="923"/>
      <c r="P892" s="923"/>
      <c r="Q892" s="646"/>
      <c r="R892" s="536"/>
      <c r="S892" s="536"/>
      <c r="T892" s="536"/>
      <c r="U892" s="536"/>
      <c r="V892" s="536"/>
      <c r="W892" s="683"/>
      <c r="X892" s="141"/>
      <c r="Y892" s="141"/>
      <c r="Z892" s="552"/>
      <c r="AA892" s="552"/>
      <c r="AB892" s="683"/>
      <c r="AC892" s="593"/>
      <c r="AD892" s="923"/>
      <c r="AE892" s="846"/>
      <c r="AF892" s="931"/>
      <c r="AG892" s="923"/>
      <c r="AH892" s="923"/>
      <c r="AI892" s="641"/>
      <c r="AJ892" s="537"/>
      <c r="AK892" s="537"/>
      <c r="AL892" s="537"/>
      <c r="AM892" s="537"/>
      <c r="AN892" s="537"/>
      <c r="AO892" s="683"/>
      <c r="AP892" s="141"/>
      <c r="AQ892" s="141"/>
      <c r="AR892" s="552"/>
      <c r="AS892" s="552"/>
      <c r="AT892" s="683"/>
      <c r="AU892" s="593"/>
      <c r="AV892" s="923"/>
      <c r="AW892" s="846"/>
      <c r="AX892" s="115"/>
      <c r="AY892" s="5"/>
      <c r="AZ892" s="7"/>
      <c r="BA892" s="335"/>
      <c r="BC892" s="5"/>
      <c r="BD892" s="7"/>
      <c r="BE892" s="335"/>
      <c r="BG892" s="826" t="str">
        <f t="shared" ref="BG892:BG902" si="1395">RIGHT(LEFT(I892,3),2)&amp;"."&amp;RIGHT(LEFT(I892,5),2)</f>
        <v>31.22</v>
      </c>
      <c r="BH892" s="607" t="b">
        <f>COUNTIF('Codes SEC'!$B$2:$B$250,Ministres!BG892)&gt;0</f>
        <v>1</v>
      </c>
    </row>
    <row r="893" spans="1:60" ht="35.1" customHeight="1" x14ac:dyDescent="0.25">
      <c r="A893" s="190" t="s">
        <v>39</v>
      </c>
      <c r="B893" s="208">
        <v>10</v>
      </c>
      <c r="C893" s="120" t="s">
        <v>149</v>
      </c>
      <c r="D893" s="620">
        <v>2001</v>
      </c>
      <c r="E893" s="281"/>
      <c r="F893" s="192"/>
      <c r="G893" s="700" t="s">
        <v>5613</v>
      </c>
      <c r="H893" s="890" t="str">
        <f t="shared" si="1394"/>
        <v>030</v>
      </c>
      <c r="I893" s="397" t="s">
        <v>3263</v>
      </c>
      <c r="J893" s="380" t="s">
        <v>2009</v>
      </c>
      <c r="K893" s="422" t="s">
        <v>1807</v>
      </c>
      <c r="L893" s="733"/>
      <c r="M893" s="734"/>
      <c r="N893" s="931"/>
      <c r="O893" s="923"/>
      <c r="P893" s="923"/>
      <c r="Q893" s="646"/>
      <c r="R893" s="536"/>
      <c r="S893" s="536"/>
      <c r="T893" s="536"/>
      <c r="U893" s="536"/>
      <c r="V893" s="536"/>
      <c r="W893" s="683"/>
      <c r="X893" s="141"/>
      <c r="Y893" s="141"/>
      <c r="Z893" s="552"/>
      <c r="AA893" s="552"/>
      <c r="AB893" s="683"/>
      <c r="AC893" s="593"/>
      <c r="AD893" s="923"/>
      <c r="AE893" s="846"/>
      <c r="AF893" s="931"/>
      <c r="AG893" s="923"/>
      <c r="AH893" s="923"/>
      <c r="AI893" s="641"/>
      <c r="AJ893" s="537"/>
      <c r="AK893" s="537"/>
      <c r="AL893" s="537"/>
      <c r="AM893" s="537"/>
      <c r="AN893" s="537"/>
      <c r="AO893" s="683"/>
      <c r="AP893" s="141"/>
      <c r="AQ893" s="141"/>
      <c r="AR893" s="552"/>
      <c r="AS893" s="552"/>
      <c r="AT893" s="683"/>
      <c r="AU893" s="593"/>
      <c r="AV893" s="923"/>
      <c r="AW893" s="846"/>
      <c r="AX893" s="115"/>
      <c r="AY893" s="5"/>
      <c r="AZ893" s="7"/>
      <c r="BA893" s="335"/>
      <c r="BC893" s="5"/>
      <c r="BD893" s="7"/>
      <c r="BE893" s="335"/>
      <c r="BG893" s="826" t="str">
        <f t="shared" si="1395"/>
        <v>31.32</v>
      </c>
      <c r="BH893" s="607" t="b">
        <f>COUNTIF('Codes SEC'!$B$2:$B$250,Ministres!BG893)&gt;0</f>
        <v>1</v>
      </c>
    </row>
    <row r="894" spans="1:60" ht="35.1" customHeight="1" x14ac:dyDescent="0.25">
      <c r="A894" s="222" t="s">
        <v>39</v>
      </c>
      <c r="B894" s="30">
        <v>10</v>
      </c>
      <c r="C894" s="116" t="s">
        <v>149</v>
      </c>
      <c r="D894" s="620">
        <v>2001</v>
      </c>
      <c r="F894" s="117"/>
      <c r="G894" s="700" t="s">
        <v>5613</v>
      </c>
      <c r="H894" s="878" t="str">
        <f t="shared" si="1394"/>
        <v>030</v>
      </c>
      <c r="I894" s="397" t="s">
        <v>3264</v>
      </c>
      <c r="J894" s="380" t="s">
        <v>2010</v>
      </c>
      <c r="K894" s="408" t="s">
        <v>617</v>
      </c>
      <c r="L894" s="731"/>
      <c r="M894" s="732"/>
      <c r="N894" s="931"/>
      <c r="O894" s="923"/>
      <c r="P894" s="923"/>
      <c r="Q894" s="641"/>
      <c r="R894" s="537"/>
      <c r="S894" s="537"/>
      <c r="T894" s="537"/>
      <c r="U894" s="537"/>
      <c r="V894" s="537"/>
      <c r="W894" s="531"/>
      <c r="X894" s="141"/>
      <c r="Y894" s="141"/>
      <c r="Z894" s="552"/>
      <c r="AA894" s="552"/>
      <c r="AB894" s="531"/>
      <c r="AC894" s="593"/>
      <c r="AD894" s="923"/>
      <c r="AE894" s="846"/>
      <c r="AF894" s="931"/>
      <c r="AG894" s="923"/>
      <c r="AH894" s="923"/>
      <c r="AI894" s="641"/>
      <c r="AJ894" s="537"/>
      <c r="AK894" s="537"/>
      <c r="AL894" s="537"/>
      <c r="AM894" s="537"/>
      <c r="AN894" s="537"/>
      <c r="AO894" s="531"/>
      <c r="AP894" s="141"/>
      <c r="AQ894" s="141"/>
      <c r="AR894" s="552"/>
      <c r="AS894" s="552"/>
      <c r="AT894" s="531"/>
      <c r="AU894" s="593"/>
      <c r="AV894" s="923"/>
      <c r="AW894" s="846"/>
      <c r="AX894" s="115"/>
      <c r="AY894" s="5"/>
      <c r="AZ894" s="5"/>
      <c r="BA894" s="335"/>
      <c r="BC894" s="5"/>
      <c r="BD894" s="5"/>
      <c r="BE894" s="335"/>
      <c r="BG894" s="826" t="str">
        <f t="shared" si="1395"/>
        <v>33.00</v>
      </c>
      <c r="BH894" s="607" t="b">
        <f>COUNTIF('Codes SEC'!$B$2:$B$250,Ministres!BG894)&gt;0</f>
        <v>1</v>
      </c>
    </row>
    <row r="895" spans="1:60" ht="35.1" customHeight="1" x14ac:dyDescent="0.25">
      <c r="A895" s="190" t="s">
        <v>39</v>
      </c>
      <c r="B895" s="208">
        <v>10</v>
      </c>
      <c r="C895" s="120" t="s">
        <v>149</v>
      </c>
      <c r="D895" s="620">
        <v>2001</v>
      </c>
      <c r="E895" s="281"/>
      <c r="F895" s="192"/>
      <c r="G895" s="700" t="s">
        <v>5613</v>
      </c>
      <c r="H895" s="890" t="str">
        <f t="shared" si="1394"/>
        <v>030</v>
      </c>
      <c r="I895" s="397" t="s">
        <v>3260</v>
      </c>
      <c r="J895" s="380" t="s">
        <v>2011</v>
      </c>
      <c r="K895" s="422" t="s">
        <v>1808</v>
      </c>
      <c r="L895" s="733"/>
      <c r="M895" s="734"/>
      <c r="N895" s="931"/>
      <c r="O895" s="923"/>
      <c r="P895" s="923"/>
      <c r="Q895" s="646"/>
      <c r="R895" s="536"/>
      <c r="S895" s="536"/>
      <c r="T895" s="536"/>
      <c r="U895" s="536"/>
      <c r="V895" s="536"/>
      <c r="W895" s="683"/>
      <c r="X895" s="141"/>
      <c r="Y895" s="141"/>
      <c r="Z895" s="552"/>
      <c r="AA895" s="552"/>
      <c r="AB895" s="683"/>
      <c r="AC895" s="593"/>
      <c r="AD895" s="923"/>
      <c r="AE895" s="846"/>
      <c r="AF895" s="931"/>
      <c r="AG895" s="923"/>
      <c r="AH895" s="923"/>
      <c r="AI895" s="641"/>
      <c r="AJ895" s="537"/>
      <c r="AK895" s="537"/>
      <c r="AL895" s="537"/>
      <c r="AM895" s="537"/>
      <c r="AN895" s="537"/>
      <c r="AO895" s="683"/>
      <c r="AP895" s="141"/>
      <c r="AQ895" s="141"/>
      <c r="AR895" s="552"/>
      <c r="AS895" s="552"/>
      <c r="AT895" s="683"/>
      <c r="AU895" s="593"/>
      <c r="AV895" s="923"/>
      <c r="AW895" s="846"/>
      <c r="AX895" s="115"/>
      <c r="AY895" s="5"/>
      <c r="AZ895" s="7"/>
      <c r="BA895" s="335"/>
      <c r="BC895" s="5"/>
      <c r="BD895" s="7"/>
      <c r="BE895" s="335"/>
      <c r="BG895" s="826" t="str">
        <f t="shared" si="1395"/>
        <v>41.40</v>
      </c>
      <c r="BH895" s="607" t="b">
        <f>COUNTIF('Codes SEC'!$B$2:$B$250,Ministres!BG895)&gt;0</f>
        <v>1</v>
      </c>
    </row>
    <row r="896" spans="1:60" ht="35.1" customHeight="1" x14ac:dyDescent="0.25">
      <c r="A896" s="190" t="s">
        <v>39</v>
      </c>
      <c r="B896" s="208">
        <v>10</v>
      </c>
      <c r="C896" s="120" t="s">
        <v>149</v>
      </c>
      <c r="D896" s="620">
        <v>2001</v>
      </c>
      <c r="E896" s="281"/>
      <c r="F896" s="192"/>
      <c r="G896" s="700" t="s">
        <v>5613</v>
      </c>
      <c r="H896" s="890" t="str">
        <f t="shared" si="1394"/>
        <v>030</v>
      </c>
      <c r="I896" s="397" t="s">
        <v>3274</v>
      </c>
      <c r="J896" s="380" t="s">
        <v>2014</v>
      </c>
      <c r="K896" s="422" t="s">
        <v>3368</v>
      </c>
      <c r="L896" s="733"/>
      <c r="M896" s="734"/>
      <c r="N896" s="931"/>
      <c r="O896" s="923"/>
      <c r="P896" s="923"/>
      <c r="Q896" s="646"/>
      <c r="R896" s="536"/>
      <c r="S896" s="536"/>
      <c r="T896" s="536"/>
      <c r="U896" s="536"/>
      <c r="V896" s="536"/>
      <c r="W896" s="683"/>
      <c r="X896" s="141"/>
      <c r="Y896" s="141"/>
      <c r="Z896" s="552"/>
      <c r="AA896" s="552"/>
      <c r="AB896" s="683"/>
      <c r="AC896" s="593"/>
      <c r="AD896" s="923"/>
      <c r="AE896" s="846"/>
      <c r="AF896" s="931"/>
      <c r="AG896" s="923"/>
      <c r="AH896" s="923"/>
      <c r="AI896" s="641"/>
      <c r="AJ896" s="537"/>
      <c r="AK896" s="537"/>
      <c r="AL896" s="537"/>
      <c r="AM896" s="537"/>
      <c r="AN896" s="537"/>
      <c r="AO896" s="683"/>
      <c r="AP896" s="141"/>
      <c r="AQ896" s="141"/>
      <c r="AR896" s="552"/>
      <c r="AS896" s="552"/>
      <c r="AT896" s="683"/>
      <c r="AU896" s="593"/>
      <c r="AV896" s="923"/>
      <c r="AW896" s="846"/>
      <c r="AX896" s="115"/>
      <c r="AY896" s="5"/>
      <c r="AZ896" s="7"/>
      <c r="BA896" s="335"/>
      <c r="BC896" s="5"/>
      <c r="BD896" s="7"/>
      <c r="BE896" s="335"/>
      <c r="BG896" s="826" t="str">
        <f t="shared" si="1395"/>
        <v>43.12</v>
      </c>
      <c r="BH896" s="607" t="b">
        <f>COUNTIF('Codes SEC'!$B$2:$B$250,Ministres!BG896)&gt;0</f>
        <v>1</v>
      </c>
    </row>
    <row r="897" spans="1:66" ht="35.1" customHeight="1" x14ac:dyDescent="0.25">
      <c r="A897" s="222" t="s">
        <v>39</v>
      </c>
      <c r="B897" s="30">
        <v>10</v>
      </c>
      <c r="C897" s="116" t="s">
        <v>149</v>
      </c>
      <c r="D897" s="620">
        <v>2001</v>
      </c>
      <c r="F897" s="117"/>
      <c r="G897" s="700" t="s">
        <v>5613</v>
      </c>
      <c r="H897" s="878" t="str">
        <f t="shared" si="1394"/>
        <v>030</v>
      </c>
      <c r="I897" s="397" t="s">
        <v>3265</v>
      </c>
      <c r="J897" s="380" t="s">
        <v>2012</v>
      </c>
      <c r="K897" s="408" t="s">
        <v>618</v>
      </c>
      <c r="L897" s="731"/>
      <c r="M897" s="732"/>
      <c r="N897" s="931"/>
      <c r="O897" s="923"/>
      <c r="P897" s="923"/>
      <c r="Q897" s="641"/>
      <c r="R897" s="537"/>
      <c r="S897" s="537"/>
      <c r="T897" s="537"/>
      <c r="U897" s="537"/>
      <c r="V897" s="537"/>
      <c r="W897" s="531"/>
      <c r="X897" s="141"/>
      <c r="Y897" s="141"/>
      <c r="Z897" s="552"/>
      <c r="AA897" s="552"/>
      <c r="AB897" s="531"/>
      <c r="AC897" s="593"/>
      <c r="AD897" s="923"/>
      <c r="AE897" s="846"/>
      <c r="AF897" s="931"/>
      <c r="AG897" s="923"/>
      <c r="AH897" s="923"/>
      <c r="AI897" s="641"/>
      <c r="AJ897" s="537"/>
      <c r="AK897" s="537"/>
      <c r="AL897" s="537"/>
      <c r="AM897" s="537"/>
      <c r="AN897" s="537"/>
      <c r="AO897" s="531"/>
      <c r="AP897" s="141"/>
      <c r="AQ897" s="141"/>
      <c r="AR897" s="552"/>
      <c r="AS897" s="552"/>
      <c r="AT897" s="531"/>
      <c r="AU897" s="593"/>
      <c r="AV897" s="923"/>
      <c r="AW897" s="846"/>
      <c r="AX897" s="115"/>
      <c r="AY897" s="5"/>
      <c r="AZ897" s="5"/>
      <c r="BA897" s="335"/>
      <c r="BC897" s="5"/>
      <c r="BD897" s="5"/>
      <c r="BE897" s="335"/>
      <c r="BG897" s="826" t="str">
        <f t="shared" si="1395"/>
        <v>43.22</v>
      </c>
      <c r="BH897" s="607" t="b">
        <f>COUNTIF('Codes SEC'!$B$2:$B$250,Ministres!BG897)&gt;0</f>
        <v>1</v>
      </c>
    </row>
    <row r="898" spans="1:66" ht="35.1" customHeight="1" x14ac:dyDescent="0.25">
      <c r="A898" s="190" t="s">
        <v>39</v>
      </c>
      <c r="B898" s="208">
        <v>10</v>
      </c>
      <c r="C898" s="120" t="s">
        <v>149</v>
      </c>
      <c r="D898" s="620">
        <v>2001</v>
      </c>
      <c r="E898" s="281"/>
      <c r="F898" s="192"/>
      <c r="G898" s="700" t="s">
        <v>5613</v>
      </c>
      <c r="H898" s="890" t="str">
        <f t="shared" si="1394"/>
        <v>030</v>
      </c>
      <c r="I898" s="397" t="s">
        <v>3275</v>
      </c>
      <c r="J898" s="380" t="s">
        <v>2015</v>
      </c>
      <c r="K898" s="422" t="s">
        <v>1809</v>
      </c>
      <c r="L898" s="733"/>
      <c r="M898" s="734"/>
      <c r="N898" s="931"/>
      <c r="O898" s="923"/>
      <c r="P898" s="923"/>
      <c r="Q898" s="646"/>
      <c r="R898" s="536"/>
      <c r="S898" s="536"/>
      <c r="T898" s="536"/>
      <c r="U898" s="536"/>
      <c r="V898" s="536"/>
      <c r="W898" s="683"/>
      <c r="X898" s="141"/>
      <c r="Y898" s="141"/>
      <c r="Z898" s="552"/>
      <c r="AA898" s="552"/>
      <c r="AB898" s="683"/>
      <c r="AC898" s="593"/>
      <c r="AD898" s="923"/>
      <c r="AE898" s="846"/>
      <c r="AF898" s="931"/>
      <c r="AG898" s="923"/>
      <c r="AH898" s="923"/>
      <c r="AI898" s="641"/>
      <c r="AJ898" s="537"/>
      <c r="AK898" s="537"/>
      <c r="AL898" s="537"/>
      <c r="AM898" s="537"/>
      <c r="AN898" s="537"/>
      <c r="AO898" s="683"/>
      <c r="AP898" s="141"/>
      <c r="AQ898" s="141"/>
      <c r="AR898" s="552"/>
      <c r="AS898" s="552"/>
      <c r="AT898" s="683"/>
      <c r="AU898" s="593"/>
      <c r="AV898" s="923"/>
      <c r="AW898" s="846"/>
      <c r="AX898" s="115"/>
      <c r="AY898" s="5"/>
      <c r="AZ898" s="7"/>
      <c r="BA898" s="335"/>
      <c r="BC898" s="5"/>
      <c r="BD898" s="7"/>
      <c r="BE898" s="335"/>
      <c r="BG898" s="826" t="str">
        <f t="shared" si="1395"/>
        <v>43.40</v>
      </c>
      <c r="BH898" s="607" t="b">
        <f>COUNTIF('Codes SEC'!$B$2:$B$250,Ministres!BG898)&gt;0</f>
        <v>1</v>
      </c>
    </row>
    <row r="899" spans="1:66" ht="35.1" customHeight="1" x14ac:dyDescent="0.25">
      <c r="A899" s="222" t="s">
        <v>39</v>
      </c>
      <c r="B899" s="30">
        <v>10</v>
      </c>
      <c r="C899" s="116" t="s">
        <v>149</v>
      </c>
      <c r="D899" s="620">
        <v>2001</v>
      </c>
      <c r="F899" s="117"/>
      <c r="G899" s="700" t="s">
        <v>5613</v>
      </c>
      <c r="H899" s="878" t="str">
        <f t="shared" si="1394"/>
        <v>030</v>
      </c>
      <c r="I899" s="397" t="s">
        <v>3273</v>
      </c>
      <c r="J899" s="380" t="s">
        <v>2013</v>
      </c>
      <c r="K899" s="408" t="s">
        <v>619</v>
      </c>
      <c r="L899" s="731"/>
      <c r="M899" s="732"/>
      <c r="N899" s="931"/>
      <c r="O899" s="923"/>
      <c r="P899" s="923"/>
      <c r="Q899" s="641"/>
      <c r="R899" s="537"/>
      <c r="S899" s="537"/>
      <c r="T899" s="537"/>
      <c r="U899" s="537"/>
      <c r="V899" s="537"/>
      <c r="W899" s="531"/>
      <c r="X899" s="141"/>
      <c r="Y899" s="141"/>
      <c r="Z899" s="552"/>
      <c r="AA899" s="552"/>
      <c r="AB899" s="531"/>
      <c r="AC899" s="593"/>
      <c r="AD899" s="923"/>
      <c r="AE899" s="846"/>
      <c r="AF899" s="931"/>
      <c r="AG899" s="923"/>
      <c r="AH899" s="923"/>
      <c r="AI899" s="641"/>
      <c r="AJ899" s="537"/>
      <c r="AK899" s="537"/>
      <c r="AL899" s="537"/>
      <c r="AM899" s="537"/>
      <c r="AN899" s="537"/>
      <c r="AO899" s="531"/>
      <c r="AP899" s="141"/>
      <c r="AQ899" s="141"/>
      <c r="AR899" s="552"/>
      <c r="AS899" s="552"/>
      <c r="AT899" s="531"/>
      <c r="AU899" s="593"/>
      <c r="AV899" s="923"/>
      <c r="AW899" s="846"/>
      <c r="AX899" s="115"/>
      <c r="AY899" s="5"/>
      <c r="AZ899" s="5"/>
      <c r="BA899" s="335"/>
      <c r="BC899" s="5"/>
      <c r="BD899" s="5"/>
      <c r="BE899" s="335"/>
      <c r="BG899" s="826" t="str">
        <f t="shared" si="1395"/>
        <v>43.52</v>
      </c>
      <c r="BH899" s="607" t="b">
        <f>COUNTIF('Codes SEC'!$B$2:$B$250,Ministres!BG899)&gt;0</f>
        <v>1</v>
      </c>
    </row>
    <row r="900" spans="1:66" ht="35.1" customHeight="1" x14ac:dyDescent="0.25">
      <c r="A900" s="222" t="s">
        <v>39</v>
      </c>
      <c r="B900" s="30">
        <v>10</v>
      </c>
      <c r="C900" s="116" t="s">
        <v>149</v>
      </c>
      <c r="D900" s="620">
        <v>2001</v>
      </c>
      <c r="F900" s="117"/>
      <c r="G900" s="700" t="s">
        <v>5613</v>
      </c>
      <c r="H900" s="878" t="str">
        <f t="shared" si="1394"/>
        <v>030</v>
      </c>
      <c r="I900" s="397" t="s">
        <v>3268</v>
      </c>
      <c r="J900" s="380" t="s">
        <v>2016</v>
      </c>
      <c r="K900" s="408" t="s">
        <v>620</v>
      </c>
      <c r="L900" s="731"/>
      <c r="M900" s="732"/>
      <c r="N900" s="931"/>
      <c r="O900" s="923"/>
      <c r="P900" s="923"/>
      <c r="Q900" s="641"/>
      <c r="R900" s="537"/>
      <c r="S900" s="537"/>
      <c r="T900" s="537"/>
      <c r="U900" s="537"/>
      <c r="V900" s="537"/>
      <c r="W900" s="531"/>
      <c r="X900" s="141"/>
      <c r="Y900" s="141"/>
      <c r="Z900" s="552"/>
      <c r="AA900" s="552"/>
      <c r="AB900" s="531"/>
      <c r="AC900" s="593"/>
      <c r="AD900" s="923"/>
      <c r="AE900" s="846"/>
      <c r="AF900" s="931"/>
      <c r="AG900" s="923"/>
      <c r="AH900" s="923"/>
      <c r="AI900" s="641"/>
      <c r="AJ900" s="537"/>
      <c r="AK900" s="537"/>
      <c r="AL900" s="537"/>
      <c r="AM900" s="537"/>
      <c r="AN900" s="537"/>
      <c r="AO900" s="531"/>
      <c r="AP900" s="141"/>
      <c r="AQ900" s="141"/>
      <c r="AR900" s="552"/>
      <c r="AS900" s="552"/>
      <c r="AT900" s="531"/>
      <c r="AU900" s="593"/>
      <c r="AV900" s="923"/>
      <c r="AW900" s="846"/>
      <c r="AX900" s="115"/>
      <c r="AY900" s="5"/>
      <c r="AZ900" s="5"/>
      <c r="BA900" s="335"/>
      <c r="BC900" s="5"/>
      <c r="BD900" s="5"/>
      <c r="BE900" s="335"/>
      <c r="BG900" s="826" t="str">
        <f t="shared" si="1395"/>
        <v>45.24</v>
      </c>
      <c r="BH900" s="607" t="b">
        <f>COUNTIF('Codes SEC'!$B$2:$B$250,Ministres!BG900)&gt;0</f>
        <v>1</v>
      </c>
    </row>
    <row r="901" spans="1:66" ht="35.1" customHeight="1" x14ac:dyDescent="0.25">
      <c r="A901" s="222" t="s">
        <v>39</v>
      </c>
      <c r="B901" s="30">
        <v>10</v>
      </c>
      <c r="C901" s="116" t="s">
        <v>149</v>
      </c>
      <c r="D901" s="620">
        <v>2001</v>
      </c>
      <c r="F901" s="117"/>
      <c r="G901" s="700" t="s">
        <v>5613</v>
      </c>
      <c r="H901" s="878" t="str">
        <f t="shared" si="1394"/>
        <v>030</v>
      </c>
      <c r="I901" s="397" t="s">
        <v>3276</v>
      </c>
      <c r="J901" s="380" t="s">
        <v>2017</v>
      </c>
      <c r="K901" s="408" t="s">
        <v>621</v>
      </c>
      <c r="L901" s="731"/>
      <c r="M901" s="732"/>
      <c r="N901" s="931"/>
      <c r="O901" s="923"/>
      <c r="P901" s="923"/>
      <c r="Q901" s="641"/>
      <c r="R901" s="537"/>
      <c r="S901" s="537"/>
      <c r="T901" s="537"/>
      <c r="U901" s="537"/>
      <c r="V901" s="537"/>
      <c r="W901" s="531"/>
      <c r="X901" s="141"/>
      <c r="Y901" s="141"/>
      <c r="Z901" s="552"/>
      <c r="AA901" s="552"/>
      <c r="AB901" s="531"/>
      <c r="AC901" s="593"/>
      <c r="AD901" s="923"/>
      <c r="AE901" s="846"/>
      <c r="AF901" s="931"/>
      <c r="AG901" s="923"/>
      <c r="AH901" s="923"/>
      <c r="AI901" s="641"/>
      <c r="AJ901" s="537"/>
      <c r="AK901" s="537"/>
      <c r="AL901" s="537"/>
      <c r="AM901" s="537"/>
      <c r="AN901" s="537"/>
      <c r="AO901" s="531"/>
      <c r="AP901" s="141"/>
      <c r="AQ901" s="141"/>
      <c r="AR901" s="552"/>
      <c r="AS901" s="552"/>
      <c r="AT901" s="531"/>
      <c r="AU901" s="593"/>
      <c r="AV901" s="923"/>
      <c r="AW901" s="846"/>
      <c r="AX901" s="115"/>
      <c r="AY901" s="5"/>
      <c r="AZ901" s="5"/>
      <c r="BA901" s="335"/>
      <c r="BC901" s="5"/>
      <c r="BD901" s="5"/>
      <c r="BE901" s="335"/>
      <c r="BG901" s="826" t="str">
        <f t="shared" si="1395"/>
        <v>45.40</v>
      </c>
      <c r="BH901" s="607" t="b">
        <f>COUNTIF('Codes SEC'!$B$2:$B$250,Ministres!BG901)&gt;0</f>
        <v>1</v>
      </c>
    </row>
    <row r="902" spans="1:66" ht="35.1" customHeight="1" x14ac:dyDescent="0.25">
      <c r="A902" s="222" t="s">
        <v>39</v>
      </c>
      <c r="B902" s="112" t="s">
        <v>5018</v>
      </c>
      <c r="C902" s="116" t="s">
        <v>149</v>
      </c>
      <c r="D902" s="620">
        <v>2001</v>
      </c>
      <c r="E902" s="278"/>
      <c r="F902" s="116"/>
      <c r="G902" s="700" t="s">
        <v>5613</v>
      </c>
      <c r="H902" s="888" t="str">
        <f t="shared" si="1394"/>
        <v>030</v>
      </c>
      <c r="I902" s="580">
        <v>84550000</v>
      </c>
      <c r="J902" s="689" t="s">
        <v>5901</v>
      </c>
      <c r="K902" s="411" t="s">
        <v>5902</v>
      </c>
      <c r="L902" s="733"/>
      <c r="M902" s="734"/>
      <c r="N902" s="931"/>
      <c r="O902" s="530"/>
      <c r="P902" s="530"/>
      <c r="Q902" s="646"/>
      <c r="R902" s="536"/>
      <c r="S902" s="536"/>
      <c r="T902" s="536"/>
      <c r="U902" s="536"/>
      <c r="V902" s="536"/>
      <c r="W902" s="683"/>
      <c r="X902" s="141"/>
      <c r="Y902" s="141"/>
      <c r="Z902" s="552"/>
      <c r="AA902" s="552"/>
      <c r="AB902" s="683"/>
      <c r="AC902" s="593"/>
      <c r="AD902" s="530"/>
      <c r="AE902" s="842"/>
      <c r="AF902" s="931"/>
      <c r="AG902" s="530"/>
      <c r="AH902" s="530"/>
      <c r="AI902" s="641"/>
      <c r="AJ902" s="537"/>
      <c r="AK902" s="537"/>
      <c r="AL902" s="537"/>
      <c r="AM902" s="537"/>
      <c r="AN902" s="537"/>
      <c r="AO902" s="683"/>
      <c r="AP902" s="141"/>
      <c r="AQ902" s="141"/>
      <c r="AR902" s="552"/>
      <c r="AS902" s="552"/>
      <c r="AT902" s="683"/>
      <c r="AU902" s="593"/>
      <c r="AV902" s="530"/>
      <c r="AW902" s="842"/>
      <c r="AX902" s="115"/>
      <c r="AY902" s="5"/>
      <c r="AZ902" s="7"/>
      <c r="BA902" s="335"/>
      <c r="BC902" s="5"/>
      <c r="BD902" s="7"/>
      <c r="BE902" s="335"/>
      <c r="BG902" s="826" t="str">
        <f t="shared" si="1395"/>
        <v>45.50</v>
      </c>
      <c r="BH902" s="607" t="b">
        <f>COUNTIF('Codes SEC'!$B$2:$B$250,Ministres!BG902)&gt;0</f>
        <v>1</v>
      </c>
    </row>
    <row r="903" spans="1:66" ht="13.5" customHeight="1" x14ac:dyDescent="0.25">
      <c r="A903" s="222"/>
      <c r="C903" s="116"/>
      <c r="D903" s="620"/>
      <c r="F903" s="117"/>
      <c r="G903" s="694"/>
      <c r="H903" s="878"/>
      <c r="I903" s="397"/>
      <c r="J903" s="380"/>
      <c r="K903" s="408"/>
      <c r="L903" s="731"/>
      <c r="M903" s="732"/>
      <c r="N903" s="931"/>
      <c r="O903" s="923"/>
      <c r="P903" s="923"/>
      <c r="Q903" s="641"/>
      <c r="R903" s="537"/>
      <c r="S903" s="537"/>
      <c r="T903" s="537"/>
      <c r="U903" s="537"/>
      <c r="V903" s="537"/>
      <c r="W903" s="531"/>
      <c r="X903" s="141"/>
      <c r="Y903" s="141"/>
      <c r="Z903" s="552"/>
      <c r="AA903" s="552"/>
      <c r="AB903" s="531"/>
      <c r="AC903" s="593"/>
      <c r="AD903" s="923"/>
      <c r="AE903" s="846"/>
      <c r="AF903" s="931"/>
      <c r="AG903" s="923"/>
      <c r="AH903" s="923"/>
      <c r="AI903" s="641"/>
      <c r="AJ903" s="537"/>
      <c r="AK903" s="537"/>
      <c r="AL903" s="537"/>
      <c r="AM903" s="537"/>
      <c r="AN903" s="537"/>
      <c r="AO903" s="531"/>
      <c r="AP903" s="141"/>
      <c r="AQ903" s="141"/>
      <c r="AR903" s="552"/>
      <c r="AS903" s="552"/>
      <c r="AT903" s="531"/>
      <c r="AU903" s="593"/>
      <c r="AV903" s="923"/>
      <c r="AW903" s="846"/>
      <c r="AX903" s="115"/>
      <c r="AY903" s="5"/>
      <c r="AZ903" s="5"/>
      <c r="BA903" s="335"/>
      <c r="BC903" s="5"/>
      <c r="BD903" s="5"/>
      <c r="BE903" s="335"/>
      <c r="BG903" s="826"/>
      <c r="BH903" s="607"/>
    </row>
    <row r="904" spans="1:66" ht="13.5" customHeight="1" x14ac:dyDescent="0.25">
      <c r="A904" s="222"/>
      <c r="C904" s="116"/>
      <c r="D904" s="620"/>
      <c r="F904" s="117"/>
      <c r="G904" s="694"/>
      <c r="H904" s="878"/>
      <c r="I904" s="397"/>
      <c r="J904" s="380"/>
      <c r="K904" s="460" t="s">
        <v>58</v>
      </c>
      <c r="L904" s="731"/>
      <c r="M904" s="732"/>
      <c r="N904" s="931"/>
      <c r="O904" s="923"/>
      <c r="P904" s="923"/>
      <c r="Q904" s="641"/>
      <c r="R904" s="537"/>
      <c r="S904" s="537"/>
      <c r="T904" s="537"/>
      <c r="U904" s="537"/>
      <c r="V904" s="537"/>
      <c r="W904" s="531"/>
      <c r="X904" s="141"/>
      <c r="Y904" s="141"/>
      <c r="Z904" s="552"/>
      <c r="AA904" s="552"/>
      <c r="AB904" s="531"/>
      <c r="AC904" s="593"/>
      <c r="AD904" s="923"/>
      <c r="AE904" s="846"/>
      <c r="AF904" s="931"/>
      <c r="AG904" s="923"/>
      <c r="AH904" s="923"/>
      <c r="AI904" s="641"/>
      <c r="AJ904" s="537"/>
      <c r="AK904" s="537"/>
      <c r="AL904" s="537"/>
      <c r="AM904" s="537"/>
      <c r="AN904" s="537"/>
      <c r="AO904" s="531"/>
      <c r="AP904" s="141"/>
      <c r="AQ904" s="141"/>
      <c r="AR904" s="552"/>
      <c r="AS904" s="552"/>
      <c r="AT904" s="531"/>
      <c r="AU904" s="593"/>
      <c r="AV904" s="923"/>
      <c r="AW904" s="846"/>
      <c r="AX904" s="115"/>
      <c r="AY904" s="5"/>
      <c r="AZ904" s="5"/>
      <c r="BA904" s="335"/>
      <c r="BC904" s="5"/>
      <c r="BD904" s="5"/>
      <c r="BE904" s="335"/>
      <c r="BG904" s="826"/>
      <c r="BH904" s="607"/>
    </row>
    <row r="905" spans="1:66" ht="13.5" customHeight="1" x14ac:dyDescent="0.25">
      <c r="A905" s="222"/>
      <c r="C905" s="116"/>
      <c r="D905" s="620"/>
      <c r="F905" s="117"/>
      <c r="G905" s="694"/>
      <c r="H905" s="878"/>
      <c r="I905" s="397"/>
      <c r="J905" s="380"/>
      <c r="K905" s="408"/>
      <c r="L905" s="731"/>
      <c r="M905" s="732"/>
      <c r="N905" s="931"/>
      <c r="O905" s="923"/>
      <c r="P905" s="923"/>
      <c r="Q905" s="641"/>
      <c r="R905" s="537"/>
      <c r="S905" s="537"/>
      <c r="T905" s="537"/>
      <c r="U905" s="537"/>
      <c r="V905" s="537"/>
      <c r="W905" s="531"/>
      <c r="X905" s="141"/>
      <c r="Y905" s="141"/>
      <c r="Z905" s="552"/>
      <c r="AA905" s="552"/>
      <c r="AB905" s="531"/>
      <c r="AC905" s="593"/>
      <c r="AD905" s="923"/>
      <c r="AE905" s="846"/>
      <c r="AF905" s="931"/>
      <c r="AG905" s="923"/>
      <c r="AH905" s="923"/>
      <c r="AI905" s="641"/>
      <c r="AJ905" s="537"/>
      <c r="AK905" s="537"/>
      <c r="AL905" s="537"/>
      <c r="AM905" s="537"/>
      <c r="AN905" s="537"/>
      <c r="AO905" s="531"/>
      <c r="AP905" s="141"/>
      <c r="AQ905" s="141"/>
      <c r="AR905" s="552"/>
      <c r="AS905" s="552"/>
      <c r="AT905" s="531"/>
      <c r="AU905" s="593"/>
      <c r="AV905" s="923"/>
      <c r="AW905" s="846"/>
      <c r="AX905" s="115"/>
      <c r="AY905" s="5"/>
      <c r="AZ905" s="5"/>
      <c r="BA905" s="335"/>
      <c r="BC905" s="5"/>
      <c r="BD905" s="5"/>
      <c r="BE905" s="335"/>
      <c r="BG905" s="826"/>
      <c r="BH905" s="607"/>
    </row>
    <row r="906" spans="1:66" ht="35.1" customHeight="1" x14ac:dyDescent="0.25">
      <c r="A906" s="222" t="s">
        <v>39</v>
      </c>
      <c r="B906" s="30">
        <v>10</v>
      </c>
      <c r="C906" s="116" t="s">
        <v>149</v>
      </c>
      <c r="D906" s="620">
        <v>2001</v>
      </c>
      <c r="F906" s="117"/>
      <c r="G906" s="700" t="s">
        <v>5613</v>
      </c>
      <c r="H906" s="878" t="str">
        <f t="shared" si="1394"/>
        <v>030</v>
      </c>
      <c r="I906" s="397">
        <v>85210000</v>
      </c>
      <c r="J906" s="380" t="s">
        <v>3484</v>
      </c>
      <c r="K906" s="408" t="s">
        <v>3464</v>
      </c>
      <c r="L906" s="731"/>
      <c r="M906" s="732"/>
      <c r="N906" s="931"/>
      <c r="O906" s="923"/>
      <c r="P906" s="923"/>
      <c r="Q906" s="641"/>
      <c r="R906" s="537"/>
      <c r="S906" s="537"/>
      <c r="T906" s="537"/>
      <c r="U906" s="537"/>
      <c r="V906" s="537"/>
      <c r="W906" s="531"/>
      <c r="X906" s="141"/>
      <c r="Y906" s="141"/>
      <c r="Z906" s="552"/>
      <c r="AA906" s="552"/>
      <c r="AB906" s="531"/>
      <c r="AC906" s="593"/>
      <c r="AD906" s="923"/>
      <c r="AE906" s="846"/>
      <c r="AF906" s="931"/>
      <c r="AG906" s="923"/>
      <c r="AH906" s="923"/>
      <c r="AI906" s="641"/>
      <c r="AJ906" s="537"/>
      <c r="AK906" s="537"/>
      <c r="AL906" s="537"/>
      <c r="AM906" s="537"/>
      <c r="AN906" s="537"/>
      <c r="AO906" s="531"/>
      <c r="AP906" s="141"/>
      <c r="AQ906" s="141"/>
      <c r="AR906" s="552"/>
      <c r="AS906" s="552"/>
      <c r="AT906" s="531"/>
      <c r="AU906" s="593"/>
      <c r="AV906" s="923"/>
      <c r="AW906" s="846"/>
      <c r="AX906" s="115"/>
      <c r="AY906" s="5"/>
      <c r="AZ906" s="5"/>
      <c r="BA906" s="335"/>
      <c r="BC906" s="5"/>
      <c r="BD906" s="5"/>
      <c r="BE906" s="335"/>
      <c r="BG906" s="826" t="str">
        <f>RIGHT(LEFT(I906,3),2)&amp;"."&amp;RIGHT(LEFT(I906,5),2)</f>
        <v>52.10</v>
      </c>
      <c r="BH906" s="607" t="b">
        <f>COUNTIF('Codes SEC'!$B$2:$B$250,Ministres!BG906)&gt;0</f>
        <v>1</v>
      </c>
    </row>
    <row r="907" spans="1:66" s="27" customFormat="1" ht="12.75" customHeight="1" x14ac:dyDescent="0.25">
      <c r="A907" s="222"/>
      <c r="B907" s="30"/>
      <c r="C907" s="116"/>
      <c r="D907" s="620"/>
      <c r="E907" s="32"/>
      <c r="F907" s="117"/>
      <c r="G907" s="694"/>
      <c r="H907" s="878"/>
      <c r="I907" s="397"/>
      <c r="J907" s="380"/>
      <c r="K907" s="408"/>
      <c r="L907" s="731"/>
      <c r="M907" s="732"/>
      <c r="N907" s="931"/>
      <c r="O907" s="923"/>
      <c r="P907" s="923"/>
      <c r="Q907" s="641"/>
      <c r="R907" s="537"/>
      <c r="S907" s="537"/>
      <c r="T907" s="537"/>
      <c r="U907" s="537"/>
      <c r="V907" s="537"/>
      <c r="W907" s="531"/>
      <c r="X907" s="141"/>
      <c r="Y907" s="141"/>
      <c r="Z907" s="552"/>
      <c r="AA907" s="552"/>
      <c r="AB907" s="531"/>
      <c r="AC907" s="593"/>
      <c r="AD907" s="923"/>
      <c r="AE907" s="846"/>
      <c r="AF907" s="931"/>
      <c r="AG907" s="923"/>
      <c r="AH907" s="923"/>
      <c r="AI907" s="641"/>
      <c r="AJ907" s="537"/>
      <c r="AK907" s="537"/>
      <c r="AL907" s="537"/>
      <c r="AM907" s="537"/>
      <c r="AN907" s="537"/>
      <c r="AO907" s="531"/>
      <c r="AP907" s="141"/>
      <c r="AQ907" s="141"/>
      <c r="AR907" s="552"/>
      <c r="AS907" s="552"/>
      <c r="AT907" s="531"/>
      <c r="AU907" s="593"/>
      <c r="AV907" s="923"/>
      <c r="AW907" s="846"/>
      <c r="AX907" s="115"/>
      <c r="AY907" s="5"/>
      <c r="AZ907" s="5"/>
      <c r="BA907" s="335"/>
      <c r="BB907" s="23"/>
      <c r="BC907" s="5"/>
      <c r="BD907" s="5"/>
      <c r="BE907" s="335"/>
      <c r="BF907" s="41"/>
      <c r="BG907" s="826"/>
      <c r="BH907" s="607"/>
      <c r="BI907" s="40"/>
      <c r="BJ907" s="40"/>
      <c r="BK907" s="40"/>
      <c r="BL907" s="40"/>
      <c r="BM907" s="40"/>
      <c r="BN907" s="40"/>
    </row>
    <row r="908" spans="1:66" ht="12.75" customHeight="1" x14ac:dyDescent="0.25">
      <c r="A908" s="226"/>
      <c r="B908" s="207"/>
      <c r="C908" s="254"/>
      <c r="D908" s="300"/>
      <c r="E908" s="276"/>
      <c r="F908" s="300"/>
      <c r="G908" s="696"/>
      <c r="H908" s="887"/>
      <c r="I908" s="444"/>
      <c r="J908" s="393"/>
      <c r="K908" s="484" t="s">
        <v>3650</v>
      </c>
      <c r="L908" s="743">
        <f t="shared" ref="L908:V908" si="1396">L887</f>
        <v>3315</v>
      </c>
      <c r="M908" s="742">
        <f t="shared" si="1396"/>
        <v>3315</v>
      </c>
      <c r="N908" s="844">
        <f t="shared" ref="N908:P908" si="1397">N887</f>
        <v>0</v>
      </c>
      <c r="O908" s="665">
        <f t="shared" si="1397"/>
        <v>-3315</v>
      </c>
      <c r="P908" s="665" t="str">
        <f t="shared" si="1397"/>
        <v xml:space="preserve">0 </v>
      </c>
      <c r="Q908" s="638">
        <f t="shared" si="1396"/>
        <v>0</v>
      </c>
      <c r="R908" s="130">
        <f t="shared" si="1396"/>
        <v>0</v>
      </c>
      <c r="S908" s="130">
        <f t="shared" si="1396"/>
        <v>0</v>
      </c>
      <c r="T908" s="130">
        <f t="shared" si="1396"/>
        <v>0</v>
      </c>
      <c r="U908" s="130">
        <f t="shared" si="1396"/>
        <v>0</v>
      </c>
      <c r="V908" s="130">
        <f t="shared" si="1396"/>
        <v>0</v>
      </c>
      <c r="W908" s="665"/>
      <c r="X908" s="130">
        <f>X887</f>
        <v>0</v>
      </c>
      <c r="Y908" s="130">
        <f>Y887</f>
        <v>0</v>
      </c>
      <c r="Z908" s="130">
        <f>Z887</f>
        <v>0</v>
      </c>
      <c r="AA908" s="130">
        <f>AA887</f>
        <v>0</v>
      </c>
      <c r="AB908" s="665"/>
      <c r="AC908" s="130">
        <f t="shared" ref="AC908:AN908" si="1398">AC887</f>
        <v>0</v>
      </c>
      <c r="AD908" s="665">
        <f>AD887</f>
        <v>0</v>
      </c>
      <c r="AE908" s="845">
        <f>AE887</f>
        <v>0</v>
      </c>
      <c r="AF908" s="844">
        <f t="shared" ref="AF908:AH908" si="1399">AF887</f>
        <v>0</v>
      </c>
      <c r="AG908" s="665">
        <f t="shared" si="1399"/>
        <v>-3315</v>
      </c>
      <c r="AH908" s="665" t="str">
        <f t="shared" si="1399"/>
        <v xml:space="preserve">0 </v>
      </c>
      <c r="AI908" s="638">
        <f t="shared" si="1398"/>
        <v>0</v>
      </c>
      <c r="AJ908" s="130">
        <f t="shared" si="1398"/>
        <v>0</v>
      </c>
      <c r="AK908" s="130">
        <f t="shared" si="1398"/>
        <v>0</v>
      </c>
      <c r="AL908" s="130">
        <f t="shared" si="1398"/>
        <v>0</v>
      </c>
      <c r="AM908" s="130">
        <f t="shared" si="1398"/>
        <v>0</v>
      </c>
      <c r="AN908" s="130">
        <f t="shared" si="1398"/>
        <v>0</v>
      </c>
      <c r="AO908" s="665"/>
      <c r="AP908" s="130">
        <f>AP887</f>
        <v>0</v>
      </c>
      <c r="AQ908" s="130">
        <f>AQ887</f>
        <v>0</v>
      </c>
      <c r="AR908" s="130">
        <f>AR887</f>
        <v>0</v>
      </c>
      <c r="AS908" s="130">
        <f>AS887</f>
        <v>0</v>
      </c>
      <c r="AT908" s="665"/>
      <c r="AU908" s="130">
        <f t="shared" ref="AU908:BE908" si="1400">AU887</f>
        <v>0</v>
      </c>
      <c r="AV908" s="665">
        <f t="shared" ref="AV908" si="1401">AV887</f>
        <v>0</v>
      </c>
      <c r="AW908" s="845">
        <f t="shared" si="1400"/>
        <v>0</v>
      </c>
      <c r="AX908" s="314">
        <f t="shared" si="1400"/>
        <v>3315</v>
      </c>
      <c r="AY908" s="131">
        <f t="shared" si="1400"/>
        <v>0</v>
      </c>
      <c r="AZ908" s="132">
        <f t="shared" si="1400"/>
        <v>-3315</v>
      </c>
      <c r="BA908" s="340">
        <f t="shared" si="1400"/>
        <v>-1</v>
      </c>
      <c r="BB908" s="310">
        <f t="shared" si="1400"/>
        <v>3315</v>
      </c>
      <c r="BC908" s="131">
        <f t="shared" si="1400"/>
        <v>0</v>
      </c>
      <c r="BD908" s="132">
        <f t="shared" si="1400"/>
        <v>-3315</v>
      </c>
      <c r="BE908" s="340">
        <f t="shared" si="1400"/>
        <v>-1</v>
      </c>
      <c r="BF908" s="40"/>
      <c r="BG908" s="826"/>
      <c r="BH908" s="607"/>
    </row>
    <row r="909" spans="1:66" ht="12.75" customHeight="1" x14ac:dyDescent="0.25">
      <c r="A909" s="222"/>
      <c r="C909" s="116"/>
      <c r="D909" s="620"/>
      <c r="F909" s="117"/>
      <c r="G909" s="690"/>
      <c r="H909" s="878"/>
      <c r="I909" s="397"/>
      <c r="J909" s="380"/>
      <c r="K909" s="405" t="s">
        <v>208</v>
      </c>
      <c r="L909" s="731">
        <v>0</v>
      </c>
      <c r="M909" s="732">
        <v>0</v>
      </c>
      <c r="N909" s="929">
        <v>0</v>
      </c>
      <c r="O909" s="530">
        <v>0</v>
      </c>
      <c r="P909" s="530">
        <v>0</v>
      </c>
      <c r="Q909" s="641">
        <v>0</v>
      </c>
      <c r="R909" s="537">
        <v>0</v>
      </c>
      <c r="S909" s="537">
        <v>0</v>
      </c>
      <c r="T909" s="537">
        <v>0</v>
      </c>
      <c r="U909" s="537">
        <v>0</v>
      </c>
      <c r="V909" s="537">
        <v>0</v>
      </c>
      <c r="W909" s="530"/>
      <c r="X909" s="142">
        <v>0</v>
      </c>
      <c r="Y909" s="142">
        <v>0</v>
      </c>
      <c r="Z909" s="537">
        <v>0</v>
      </c>
      <c r="AA909" s="537">
        <v>0</v>
      </c>
      <c r="AB909" s="530"/>
      <c r="AC909" s="142">
        <v>0</v>
      </c>
      <c r="AD909" s="530">
        <v>0</v>
      </c>
      <c r="AE909" s="842">
        <v>0</v>
      </c>
      <c r="AF909" s="929">
        <v>0</v>
      </c>
      <c r="AG909" s="530">
        <v>0</v>
      </c>
      <c r="AH909" s="530">
        <v>0</v>
      </c>
      <c r="AI909" s="641">
        <v>0</v>
      </c>
      <c r="AJ909" s="537">
        <v>0</v>
      </c>
      <c r="AK909" s="537">
        <v>0</v>
      </c>
      <c r="AL909" s="537">
        <v>0</v>
      </c>
      <c r="AM909" s="537">
        <v>0</v>
      </c>
      <c r="AN909" s="537">
        <v>0</v>
      </c>
      <c r="AO909" s="530"/>
      <c r="AP909" s="142">
        <v>0</v>
      </c>
      <c r="AQ909" s="142">
        <v>0</v>
      </c>
      <c r="AR909" s="537">
        <v>0</v>
      </c>
      <c r="AS909" s="537">
        <v>0</v>
      </c>
      <c r="AT909" s="530"/>
      <c r="AU909" s="142">
        <v>0</v>
      </c>
      <c r="AV909" s="530">
        <v>0</v>
      </c>
      <c r="AW909" s="842">
        <v>0</v>
      </c>
      <c r="AX909" s="115">
        <v>0</v>
      </c>
      <c r="AY909" s="5">
        <v>0</v>
      </c>
      <c r="AZ909" s="5">
        <v>0</v>
      </c>
      <c r="BA909" s="335">
        <v>0</v>
      </c>
      <c r="BB909" s="23">
        <v>0</v>
      </c>
      <c r="BC909" s="5">
        <v>0</v>
      </c>
      <c r="BD909" s="5">
        <v>0</v>
      </c>
      <c r="BE909" s="335">
        <v>0</v>
      </c>
      <c r="BG909" s="826"/>
      <c r="BH909" s="607"/>
    </row>
    <row r="910" spans="1:66" ht="12.75" customHeight="1" x14ac:dyDescent="0.25">
      <c r="A910" s="222"/>
      <c r="C910" s="116"/>
      <c r="D910" s="620"/>
      <c r="F910" s="117"/>
      <c r="G910" s="694"/>
      <c r="H910" s="878"/>
      <c r="I910" s="397"/>
      <c r="J910" s="380"/>
      <c r="K910" s="405" t="s">
        <v>96</v>
      </c>
      <c r="L910" s="731">
        <v>0</v>
      </c>
      <c r="M910" s="732">
        <v>0</v>
      </c>
      <c r="N910" s="929">
        <v>0</v>
      </c>
      <c r="O910" s="530">
        <v>0</v>
      </c>
      <c r="P910" s="530">
        <v>0</v>
      </c>
      <c r="Q910" s="641">
        <v>0</v>
      </c>
      <c r="R910" s="537">
        <v>0</v>
      </c>
      <c r="S910" s="537">
        <v>0</v>
      </c>
      <c r="T910" s="537">
        <v>0</v>
      </c>
      <c r="U910" s="537">
        <v>0</v>
      </c>
      <c r="V910" s="537">
        <v>0</v>
      </c>
      <c r="W910" s="530"/>
      <c r="X910" s="142">
        <v>0</v>
      </c>
      <c r="Y910" s="142">
        <v>0</v>
      </c>
      <c r="Z910" s="537">
        <v>0</v>
      </c>
      <c r="AA910" s="537">
        <v>0</v>
      </c>
      <c r="AB910" s="530"/>
      <c r="AC910" s="142">
        <v>0</v>
      </c>
      <c r="AD910" s="530">
        <v>0</v>
      </c>
      <c r="AE910" s="842">
        <v>0</v>
      </c>
      <c r="AF910" s="929">
        <v>0</v>
      </c>
      <c r="AG910" s="530">
        <v>0</v>
      </c>
      <c r="AH910" s="530">
        <v>0</v>
      </c>
      <c r="AI910" s="641">
        <v>0</v>
      </c>
      <c r="AJ910" s="537">
        <v>0</v>
      </c>
      <c r="AK910" s="537">
        <v>0</v>
      </c>
      <c r="AL910" s="537">
        <v>0</v>
      </c>
      <c r="AM910" s="537">
        <v>0</v>
      </c>
      <c r="AN910" s="537">
        <v>0</v>
      </c>
      <c r="AO910" s="530"/>
      <c r="AP910" s="142">
        <v>0</v>
      </c>
      <c r="AQ910" s="142">
        <v>0</v>
      </c>
      <c r="AR910" s="537">
        <v>0</v>
      </c>
      <c r="AS910" s="537">
        <v>0</v>
      </c>
      <c r="AT910" s="530"/>
      <c r="AU910" s="142">
        <v>0</v>
      </c>
      <c r="AV910" s="530">
        <v>0</v>
      </c>
      <c r="AW910" s="842">
        <v>0</v>
      </c>
      <c r="AX910" s="115">
        <v>0</v>
      </c>
      <c r="AY910" s="5">
        <v>0</v>
      </c>
      <c r="AZ910" s="5">
        <v>0</v>
      </c>
      <c r="BA910" s="335">
        <v>0</v>
      </c>
      <c r="BB910" s="23">
        <v>0</v>
      </c>
      <c r="BC910" s="5">
        <v>0</v>
      </c>
      <c r="BD910" s="5">
        <v>0</v>
      </c>
      <c r="BE910" s="335">
        <v>0</v>
      </c>
      <c r="BG910" s="826"/>
      <c r="BH910" s="607"/>
    </row>
    <row r="911" spans="1:66" ht="12.75" customHeight="1" x14ac:dyDescent="0.25">
      <c r="A911" s="222"/>
      <c r="C911" s="116"/>
      <c r="D911" s="620"/>
      <c r="F911" s="117"/>
      <c r="G911" s="694"/>
      <c r="H911" s="878"/>
      <c r="I911" s="397"/>
      <c r="J911" s="380"/>
      <c r="K911" s="405" t="s">
        <v>209</v>
      </c>
      <c r="L911" s="731">
        <f t="shared" ref="L911:V912" si="1402">L887</f>
        <v>3315</v>
      </c>
      <c r="M911" s="732">
        <f t="shared" si="1402"/>
        <v>3315</v>
      </c>
      <c r="N911" s="929">
        <f t="shared" ref="N911:P911" si="1403">N887</f>
        <v>0</v>
      </c>
      <c r="O911" s="530">
        <f t="shared" si="1403"/>
        <v>-3315</v>
      </c>
      <c r="P911" s="530" t="str">
        <f t="shared" si="1403"/>
        <v xml:space="preserve">0 </v>
      </c>
      <c r="Q911" s="641">
        <f t="shared" si="1402"/>
        <v>0</v>
      </c>
      <c r="R911" s="537">
        <f t="shared" si="1402"/>
        <v>0</v>
      </c>
      <c r="S911" s="537">
        <f t="shared" si="1402"/>
        <v>0</v>
      </c>
      <c r="T911" s="537">
        <f t="shared" si="1402"/>
        <v>0</v>
      </c>
      <c r="U911" s="537">
        <f t="shared" si="1402"/>
        <v>0</v>
      </c>
      <c r="V911" s="537">
        <f t="shared" si="1402"/>
        <v>0</v>
      </c>
      <c r="W911" s="530"/>
      <c r="X911" s="142">
        <f t="shared" ref="X911:AA912" si="1404">X887</f>
        <v>0</v>
      </c>
      <c r="Y911" s="142">
        <f t="shared" si="1404"/>
        <v>0</v>
      </c>
      <c r="Z911" s="537">
        <f t="shared" si="1404"/>
        <v>0</v>
      </c>
      <c r="AA911" s="537">
        <f t="shared" si="1404"/>
        <v>0</v>
      </c>
      <c r="AB911" s="530"/>
      <c r="AC911" s="142">
        <f t="shared" ref="AC911:AN912" si="1405">AC887</f>
        <v>0</v>
      </c>
      <c r="AD911" s="530">
        <f>AD887</f>
        <v>0</v>
      </c>
      <c r="AE911" s="842">
        <f>AE887</f>
        <v>0</v>
      </c>
      <c r="AF911" s="929">
        <f t="shared" ref="AF911:AH911" si="1406">AF887</f>
        <v>0</v>
      </c>
      <c r="AG911" s="530">
        <f t="shared" si="1406"/>
        <v>-3315</v>
      </c>
      <c r="AH911" s="530" t="str">
        <f t="shared" si="1406"/>
        <v xml:space="preserve">0 </v>
      </c>
      <c r="AI911" s="641">
        <f t="shared" si="1405"/>
        <v>0</v>
      </c>
      <c r="AJ911" s="537">
        <f t="shared" si="1405"/>
        <v>0</v>
      </c>
      <c r="AK911" s="537">
        <f t="shared" si="1405"/>
        <v>0</v>
      </c>
      <c r="AL911" s="537">
        <f t="shared" si="1405"/>
        <v>0</v>
      </c>
      <c r="AM911" s="537">
        <f t="shared" si="1405"/>
        <v>0</v>
      </c>
      <c r="AN911" s="537">
        <f t="shared" si="1405"/>
        <v>0</v>
      </c>
      <c r="AO911" s="530"/>
      <c r="AP911" s="142">
        <f t="shared" ref="AP911:AS912" si="1407">AP887</f>
        <v>0</v>
      </c>
      <c r="AQ911" s="142">
        <f t="shared" si="1407"/>
        <v>0</v>
      </c>
      <c r="AR911" s="537">
        <f t="shared" si="1407"/>
        <v>0</v>
      </c>
      <c r="AS911" s="537">
        <f t="shared" si="1407"/>
        <v>0</v>
      </c>
      <c r="AT911" s="530"/>
      <c r="AU911" s="142">
        <f t="shared" ref="AU911:BE911" si="1408">AU887</f>
        <v>0</v>
      </c>
      <c r="AV911" s="530">
        <f t="shared" ref="AV911" si="1409">AV887</f>
        <v>0</v>
      </c>
      <c r="AW911" s="842">
        <f t="shared" si="1408"/>
        <v>0</v>
      </c>
      <c r="AX911" s="115">
        <f t="shared" si="1408"/>
        <v>3315</v>
      </c>
      <c r="AY911" s="5">
        <f t="shared" si="1408"/>
        <v>0</v>
      </c>
      <c r="AZ911" s="5">
        <f t="shared" si="1408"/>
        <v>-3315</v>
      </c>
      <c r="BA911" s="335">
        <f t="shared" si="1408"/>
        <v>-1</v>
      </c>
      <c r="BB911" s="23">
        <f t="shared" si="1408"/>
        <v>3315</v>
      </c>
      <c r="BC911" s="5">
        <f t="shared" si="1408"/>
        <v>0</v>
      </c>
      <c r="BD911" s="5">
        <f t="shared" si="1408"/>
        <v>-3315</v>
      </c>
      <c r="BE911" s="335">
        <f t="shared" si="1408"/>
        <v>-1</v>
      </c>
      <c r="BG911" s="826"/>
      <c r="BH911" s="607"/>
    </row>
    <row r="912" spans="1:66" ht="12.75" customHeight="1" x14ac:dyDescent="0.25">
      <c r="A912" s="222"/>
      <c r="C912" s="116"/>
      <c r="D912" s="620"/>
      <c r="F912" s="117"/>
      <c r="G912" s="694"/>
      <c r="H912" s="878"/>
      <c r="I912" s="397"/>
      <c r="J912" s="380"/>
      <c r="K912" s="405" t="s">
        <v>210</v>
      </c>
      <c r="L912" s="731">
        <f t="shared" si="1402"/>
        <v>9885</v>
      </c>
      <c r="M912" s="732">
        <f t="shared" si="1402"/>
        <v>10511</v>
      </c>
      <c r="N912" s="929">
        <f t="shared" ref="N912:P912" si="1410">N888</f>
        <v>0</v>
      </c>
      <c r="O912" s="530">
        <f t="shared" si="1410"/>
        <v>-9885</v>
      </c>
      <c r="P912" s="530" t="str">
        <f t="shared" si="1410"/>
        <v xml:space="preserve">0 </v>
      </c>
      <c r="Q912" s="641">
        <f t="shared" si="1402"/>
        <v>0</v>
      </c>
      <c r="R912" s="537">
        <f t="shared" si="1402"/>
        <v>0</v>
      </c>
      <c r="S912" s="537">
        <f t="shared" si="1402"/>
        <v>0</v>
      </c>
      <c r="T912" s="537">
        <f t="shared" si="1402"/>
        <v>0</v>
      </c>
      <c r="U912" s="537">
        <f t="shared" si="1402"/>
        <v>0</v>
      </c>
      <c r="V912" s="537">
        <f t="shared" si="1402"/>
        <v>0</v>
      </c>
      <c r="W912" s="530"/>
      <c r="X912" s="142">
        <f t="shared" si="1404"/>
        <v>0</v>
      </c>
      <c r="Y912" s="142">
        <f t="shared" si="1404"/>
        <v>0</v>
      </c>
      <c r="Z912" s="537">
        <f t="shared" si="1404"/>
        <v>0</v>
      </c>
      <c r="AA912" s="537">
        <f t="shared" si="1404"/>
        <v>0</v>
      </c>
      <c r="AB912" s="530"/>
      <c r="AC912" s="142">
        <f t="shared" si="1405"/>
        <v>0</v>
      </c>
      <c r="AD912" s="530">
        <f>AD888</f>
        <v>0</v>
      </c>
      <c r="AE912" s="842">
        <f>AE888</f>
        <v>0</v>
      </c>
      <c r="AF912" s="929">
        <f t="shared" ref="AF912:AH912" si="1411">AF888</f>
        <v>0</v>
      </c>
      <c r="AG912" s="530">
        <f t="shared" si="1411"/>
        <v>-10511</v>
      </c>
      <c r="AH912" s="530" t="str">
        <f t="shared" si="1411"/>
        <v xml:space="preserve">0 </v>
      </c>
      <c r="AI912" s="641">
        <f t="shared" si="1405"/>
        <v>0</v>
      </c>
      <c r="AJ912" s="537">
        <f t="shared" si="1405"/>
        <v>0</v>
      </c>
      <c r="AK912" s="537">
        <f t="shared" si="1405"/>
        <v>0</v>
      </c>
      <c r="AL912" s="537">
        <f t="shared" si="1405"/>
        <v>0</v>
      </c>
      <c r="AM912" s="537">
        <f t="shared" si="1405"/>
        <v>0</v>
      </c>
      <c r="AN912" s="537">
        <f t="shared" si="1405"/>
        <v>0</v>
      </c>
      <c r="AO912" s="530"/>
      <c r="AP912" s="142">
        <f t="shared" si="1407"/>
        <v>0</v>
      </c>
      <c r="AQ912" s="142">
        <f t="shared" si="1407"/>
        <v>0</v>
      </c>
      <c r="AR912" s="537">
        <f t="shared" si="1407"/>
        <v>0</v>
      </c>
      <c r="AS912" s="537">
        <f t="shared" si="1407"/>
        <v>0</v>
      </c>
      <c r="AT912" s="530"/>
      <c r="AU912" s="142">
        <f t="shared" ref="AU912:BE912" si="1412">AU888</f>
        <v>0</v>
      </c>
      <c r="AV912" s="530">
        <f t="shared" ref="AV912" si="1413">AV888</f>
        <v>0</v>
      </c>
      <c r="AW912" s="842">
        <f t="shared" si="1412"/>
        <v>0</v>
      </c>
      <c r="AX912" s="115">
        <f t="shared" si="1412"/>
        <v>9885</v>
      </c>
      <c r="AY912" s="5">
        <f t="shared" si="1412"/>
        <v>0</v>
      </c>
      <c r="AZ912" s="5">
        <f t="shared" si="1412"/>
        <v>-9885</v>
      </c>
      <c r="BA912" s="335">
        <f t="shared" si="1412"/>
        <v>-1</v>
      </c>
      <c r="BB912" s="23">
        <f t="shared" si="1412"/>
        <v>10511</v>
      </c>
      <c r="BC912" s="5">
        <f t="shared" si="1412"/>
        <v>0</v>
      </c>
      <c r="BD912" s="5">
        <f t="shared" si="1412"/>
        <v>-10511</v>
      </c>
      <c r="BE912" s="335">
        <f t="shared" si="1412"/>
        <v>-1</v>
      </c>
      <c r="BG912" s="826"/>
      <c r="BH912" s="607"/>
    </row>
    <row r="913" spans="1:66" ht="12.75" customHeight="1" x14ac:dyDescent="0.25">
      <c r="A913" s="222"/>
      <c r="C913" s="116"/>
      <c r="D913" s="620"/>
      <c r="F913" s="117"/>
      <c r="G913" s="694"/>
      <c r="H913" s="878"/>
      <c r="I913" s="397"/>
      <c r="J913" s="380"/>
      <c r="K913" s="406" t="s">
        <v>53</v>
      </c>
      <c r="L913" s="731">
        <v>0</v>
      </c>
      <c r="M913" s="732">
        <v>0</v>
      </c>
      <c r="N913" s="929">
        <v>0</v>
      </c>
      <c r="O913" s="530">
        <v>0</v>
      </c>
      <c r="P913" s="530">
        <v>0</v>
      </c>
      <c r="Q913" s="641">
        <v>0</v>
      </c>
      <c r="R913" s="537">
        <v>0</v>
      </c>
      <c r="S913" s="537">
        <v>0</v>
      </c>
      <c r="T913" s="537">
        <v>0</v>
      </c>
      <c r="U913" s="537">
        <v>0</v>
      </c>
      <c r="V913" s="537">
        <v>0</v>
      </c>
      <c r="W913" s="530"/>
      <c r="X913" s="142">
        <v>0</v>
      </c>
      <c r="Y913" s="142">
        <v>0</v>
      </c>
      <c r="Z913" s="537">
        <v>0</v>
      </c>
      <c r="AA913" s="537">
        <v>0</v>
      </c>
      <c r="AB913" s="530"/>
      <c r="AC913" s="142">
        <v>0</v>
      </c>
      <c r="AD913" s="530">
        <v>0</v>
      </c>
      <c r="AE913" s="842">
        <v>0</v>
      </c>
      <c r="AF913" s="929">
        <v>0</v>
      </c>
      <c r="AG913" s="530">
        <v>0</v>
      </c>
      <c r="AH913" s="530">
        <v>0</v>
      </c>
      <c r="AI913" s="641">
        <v>0</v>
      </c>
      <c r="AJ913" s="537">
        <v>0</v>
      </c>
      <c r="AK913" s="537">
        <v>0</v>
      </c>
      <c r="AL913" s="537">
        <v>0</v>
      </c>
      <c r="AM913" s="537">
        <v>0</v>
      </c>
      <c r="AN913" s="537">
        <v>0</v>
      </c>
      <c r="AO913" s="530"/>
      <c r="AP913" s="142">
        <v>0</v>
      </c>
      <c r="AQ913" s="142">
        <v>0</v>
      </c>
      <c r="AR913" s="537">
        <v>0</v>
      </c>
      <c r="AS913" s="537">
        <v>0</v>
      </c>
      <c r="AT913" s="530"/>
      <c r="AU913" s="142">
        <v>0</v>
      </c>
      <c r="AV913" s="530">
        <v>0</v>
      </c>
      <c r="AW913" s="842">
        <v>0</v>
      </c>
      <c r="AX913" s="115">
        <v>0</v>
      </c>
      <c r="AY913" s="5">
        <v>0</v>
      </c>
      <c r="AZ913" s="5">
        <v>0</v>
      </c>
      <c r="BA913" s="335">
        <v>0</v>
      </c>
      <c r="BB913" s="23">
        <v>0</v>
      </c>
      <c r="BC913" s="5">
        <v>0</v>
      </c>
      <c r="BD913" s="5">
        <v>0</v>
      </c>
      <c r="BE913" s="335">
        <v>0</v>
      </c>
      <c r="BG913" s="826"/>
      <c r="BH913" s="607"/>
    </row>
    <row r="914" spans="1:66" ht="12.75" customHeight="1" x14ac:dyDescent="0.25">
      <c r="A914" s="222"/>
      <c r="C914" s="116"/>
      <c r="D914" s="620"/>
      <c r="F914" s="117"/>
      <c r="G914" s="694"/>
      <c r="H914" s="878"/>
      <c r="I914" s="397"/>
      <c r="J914" s="380"/>
      <c r="K914" s="405"/>
      <c r="L914" s="731"/>
      <c r="M914" s="732"/>
      <c r="N914" s="931"/>
      <c r="O914" s="923"/>
      <c r="P914" s="923"/>
      <c r="Q914" s="641"/>
      <c r="R914" s="537"/>
      <c r="S914" s="537"/>
      <c r="T914" s="537"/>
      <c r="U914" s="537"/>
      <c r="V914" s="537"/>
      <c r="W914" s="531"/>
      <c r="X914" s="141"/>
      <c r="Y914" s="141"/>
      <c r="Z914" s="552"/>
      <c r="AA914" s="552"/>
      <c r="AB914" s="531"/>
      <c r="AC914" s="593"/>
      <c r="AD914" s="923"/>
      <c r="AE914" s="846"/>
      <c r="AF914" s="931"/>
      <c r="AG914" s="923"/>
      <c r="AH914" s="923"/>
      <c r="AI914" s="641"/>
      <c r="AJ914" s="537"/>
      <c r="AK914" s="537"/>
      <c r="AL914" s="537"/>
      <c r="AM914" s="537"/>
      <c r="AN914" s="537"/>
      <c r="AO914" s="531"/>
      <c r="AP914" s="141"/>
      <c r="AQ914" s="141"/>
      <c r="AR914" s="552"/>
      <c r="AS914" s="552"/>
      <c r="AT914" s="531"/>
      <c r="AU914" s="593"/>
      <c r="AV914" s="923"/>
      <c r="AW914" s="846"/>
      <c r="AX914" s="115"/>
      <c r="AY914" s="5"/>
      <c r="AZ914" s="5"/>
      <c r="BA914" s="335"/>
      <c r="BC914" s="5"/>
      <c r="BD914" s="5"/>
      <c r="BE914" s="335"/>
      <c r="BG914" s="826"/>
      <c r="BH914" s="607"/>
    </row>
    <row r="915" spans="1:66" ht="12.75" customHeight="1" x14ac:dyDescent="0.25">
      <c r="A915" s="222"/>
      <c r="C915" s="116"/>
      <c r="D915" s="620"/>
      <c r="F915" s="117"/>
      <c r="G915" s="694"/>
      <c r="H915" s="878"/>
      <c r="I915" s="397"/>
      <c r="J915" s="380"/>
      <c r="K915" s="405"/>
      <c r="L915" s="731"/>
      <c r="M915" s="732"/>
      <c r="N915" s="931"/>
      <c r="O915" s="923"/>
      <c r="P915" s="923"/>
      <c r="Q915" s="641"/>
      <c r="R915" s="537"/>
      <c r="S915" s="537"/>
      <c r="T915" s="537"/>
      <c r="U915" s="537"/>
      <c r="V915" s="537"/>
      <c r="W915" s="531"/>
      <c r="X915" s="141"/>
      <c r="Y915" s="141"/>
      <c r="Z915" s="552"/>
      <c r="AA915" s="552"/>
      <c r="AB915" s="531"/>
      <c r="AC915" s="593"/>
      <c r="AD915" s="923"/>
      <c r="AE915" s="846"/>
      <c r="AF915" s="931"/>
      <c r="AG915" s="923"/>
      <c r="AH915" s="923"/>
      <c r="AI915" s="641"/>
      <c r="AJ915" s="537"/>
      <c r="AK915" s="537"/>
      <c r="AL915" s="537"/>
      <c r="AM915" s="537"/>
      <c r="AN915" s="537"/>
      <c r="AO915" s="531"/>
      <c r="AP915" s="141"/>
      <c r="AQ915" s="141"/>
      <c r="AR915" s="552"/>
      <c r="AS915" s="552"/>
      <c r="AT915" s="531"/>
      <c r="AU915" s="593"/>
      <c r="AV915" s="923"/>
      <c r="AW915" s="846"/>
      <c r="AX915" s="115"/>
      <c r="AY915" s="5"/>
      <c r="AZ915" s="5"/>
      <c r="BA915" s="335"/>
      <c r="BC915" s="5"/>
      <c r="BD915" s="5"/>
      <c r="BE915" s="335"/>
      <c r="BG915" s="826"/>
      <c r="BH915" s="607"/>
    </row>
    <row r="916" spans="1:66" ht="12.75" customHeight="1" x14ac:dyDescent="0.25">
      <c r="A916" s="222"/>
      <c r="C916" s="116"/>
      <c r="D916" s="620"/>
      <c r="F916" s="117"/>
      <c r="G916" s="694"/>
      <c r="H916" s="878"/>
      <c r="I916" s="397"/>
      <c r="J916" s="380"/>
      <c r="K916" s="470" t="s">
        <v>6567</v>
      </c>
      <c r="L916" s="731"/>
      <c r="M916" s="732"/>
      <c r="N916" s="931"/>
      <c r="O916" s="923"/>
      <c r="P916" s="923"/>
      <c r="Q916" s="641"/>
      <c r="R916" s="537"/>
      <c r="S916" s="537"/>
      <c r="T916" s="537"/>
      <c r="U916" s="537"/>
      <c r="V916" s="537"/>
      <c r="W916" s="531"/>
      <c r="X916" s="141"/>
      <c r="Y916" s="141"/>
      <c r="Z916" s="552"/>
      <c r="AA916" s="552"/>
      <c r="AB916" s="531"/>
      <c r="AC916" s="593"/>
      <c r="AD916" s="923"/>
      <c r="AE916" s="846"/>
      <c r="AF916" s="931"/>
      <c r="AG916" s="923"/>
      <c r="AH916" s="923"/>
      <c r="AI916" s="641"/>
      <c r="AJ916" s="537"/>
      <c r="AK916" s="537"/>
      <c r="AL916" s="537"/>
      <c r="AM916" s="537"/>
      <c r="AN916" s="537"/>
      <c r="AO916" s="531"/>
      <c r="AP916" s="141"/>
      <c r="AQ916" s="141"/>
      <c r="AR916" s="552"/>
      <c r="AS916" s="552"/>
      <c r="AT916" s="531"/>
      <c r="AU916" s="593"/>
      <c r="AV916" s="923"/>
      <c r="AW916" s="846"/>
      <c r="AX916" s="115"/>
      <c r="AY916" s="5"/>
      <c r="AZ916" s="5"/>
      <c r="BA916" s="335"/>
      <c r="BC916" s="5"/>
      <c r="BD916" s="5"/>
      <c r="BE916" s="335"/>
      <c r="BG916" s="826"/>
      <c r="BH916" s="607"/>
    </row>
    <row r="917" spans="1:66" x14ac:dyDescent="0.25">
      <c r="A917" s="222"/>
      <c r="C917" s="116"/>
      <c r="D917" s="620"/>
      <c r="F917" s="117"/>
      <c r="G917" s="694"/>
      <c r="H917" s="878"/>
      <c r="I917" s="397"/>
      <c r="J917" s="380"/>
      <c r="K917" s="426" t="s">
        <v>4628</v>
      </c>
      <c r="L917" s="731"/>
      <c r="M917" s="732"/>
      <c r="N917" s="931"/>
      <c r="O917" s="923"/>
      <c r="P917" s="923"/>
      <c r="Q917" s="641"/>
      <c r="R917" s="537"/>
      <c r="S917" s="537"/>
      <c r="T917" s="537"/>
      <c r="U917" s="537"/>
      <c r="V917" s="537"/>
      <c r="W917" s="531"/>
      <c r="X917" s="141"/>
      <c r="Y917" s="141"/>
      <c r="Z917" s="552"/>
      <c r="AA917" s="552"/>
      <c r="AB917" s="531"/>
      <c r="AC917" s="593"/>
      <c r="AD917" s="923"/>
      <c r="AE917" s="846"/>
      <c r="AF917" s="931"/>
      <c r="AG917" s="923"/>
      <c r="AH917" s="923"/>
      <c r="AI917" s="641"/>
      <c r="AJ917" s="537"/>
      <c r="AK917" s="537"/>
      <c r="AL917" s="537"/>
      <c r="AM917" s="537"/>
      <c r="AN917" s="537"/>
      <c r="AO917" s="531"/>
      <c r="AP917" s="141"/>
      <c r="AQ917" s="141"/>
      <c r="AR917" s="552"/>
      <c r="AS917" s="552"/>
      <c r="AT917" s="531"/>
      <c r="AU917" s="593"/>
      <c r="AV917" s="923"/>
      <c r="AW917" s="846"/>
      <c r="AX917" s="115"/>
      <c r="AY917" s="5"/>
      <c r="AZ917" s="5"/>
      <c r="BA917" s="335"/>
      <c r="BC917" s="5"/>
      <c r="BD917" s="5"/>
      <c r="BE917" s="335"/>
      <c r="BG917" s="826"/>
      <c r="BH917" s="607"/>
    </row>
    <row r="918" spans="1:66" ht="12.75" customHeight="1" x14ac:dyDescent="0.25">
      <c r="A918" s="222"/>
      <c r="C918" s="116"/>
      <c r="D918" s="620"/>
      <c r="F918" s="117"/>
      <c r="G918" s="694"/>
      <c r="H918" s="878"/>
      <c r="I918" s="397"/>
      <c r="J918" s="380"/>
      <c r="K918" s="408"/>
      <c r="L918" s="731"/>
      <c r="M918" s="732"/>
      <c r="N918" s="931"/>
      <c r="O918" s="923"/>
      <c r="P918" s="923"/>
      <c r="Q918" s="641"/>
      <c r="R918" s="537"/>
      <c r="S918" s="537"/>
      <c r="T918" s="537"/>
      <c r="U918" s="537"/>
      <c r="V918" s="537"/>
      <c r="W918" s="531"/>
      <c r="X918" s="141"/>
      <c r="Y918" s="141"/>
      <c r="Z918" s="552"/>
      <c r="AA918" s="552"/>
      <c r="AB918" s="531"/>
      <c r="AC918" s="593"/>
      <c r="AD918" s="923"/>
      <c r="AE918" s="846"/>
      <c r="AF918" s="931"/>
      <c r="AG918" s="923"/>
      <c r="AH918" s="923"/>
      <c r="AI918" s="641"/>
      <c r="AJ918" s="537"/>
      <c r="AK918" s="537"/>
      <c r="AL918" s="537"/>
      <c r="AM918" s="537"/>
      <c r="AN918" s="537"/>
      <c r="AO918" s="531"/>
      <c r="AP918" s="141"/>
      <c r="AQ918" s="141"/>
      <c r="AR918" s="552"/>
      <c r="AS918" s="552"/>
      <c r="AT918" s="531"/>
      <c r="AU918" s="593"/>
      <c r="AV918" s="923"/>
      <c r="AW918" s="846"/>
      <c r="AX918" s="115"/>
      <c r="AY918" s="5"/>
      <c r="AZ918" s="5"/>
      <c r="BA918" s="335"/>
      <c r="BC918" s="5"/>
      <c r="BD918" s="5"/>
      <c r="BE918" s="335"/>
      <c r="BG918" s="826"/>
      <c r="BH918" s="607"/>
    </row>
    <row r="919" spans="1:66" ht="35.1" customHeight="1" x14ac:dyDescent="0.25">
      <c r="A919" s="222" t="s">
        <v>39</v>
      </c>
      <c r="B919" s="112">
        <v>11</v>
      </c>
      <c r="C919" s="116" t="s">
        <v>4052</v>
      </c>
      <c r="D919" s="620">
        <v>1000</v>
      </c>
      <c r="E919" s="278"/>
      <c r="F919" s="116">
        <v>12</v>
      </c>
      <c r="G919" s="694">
        <v>1</v>
      </c>
      <c r="H919" s="878" t="str">
        <f t="shared" si="1394"/>
        <v>125</v>
      </c>
      <c r="I919" s="585" t="s">
        <v>3257</v>
      </c>
      <c r="J919" s="380" t="s">
        <v>4393</v>
      </c>
      <c r="K919" s="611" t="s">
        <v>88</v>
      </c>
      <c r="L919" s="726">
        <v>1020</v>
      </c>
      <c r="M919" s="727">
        <v>1020</v>
      </c>
      <c r="N919" s="931"/>
      <c r="O919" s="530">
        <f t="shared" ref="O919:O923" si="1414">IF(N919&gt;L919,"0 ",N919-L919)</f>
        <v>-1020</v>
      </c>
      <c r="P919" s="530" t="str">
        <f t="shared" ref="P919:P923" si="1415">IF(N919&lt;L919,"0 ",N919-L919)</f>
        <v xml:space="preserve">0 </v>
      </c>
      <c r="Q919" s="646"/>
      <c r="R919" s="536"/>
      <c r="S919" s="536"/>
      <c r="T919" s="536"/>
      <c r="U919" s="536"/>
      <c r="V919" s="536"/>
      <c r="W919" s="683" t="str">
        <f t="shared" ref="W919:W923" si="1416">IF(SUM(Q919:V919)=X919,"OK",SUM(Q919:V919)-X919)</f>
        <v>OK</v>
      </c>
      <c r="X919" s="141"/>
      <c r="Y919" s="141"/>
      <c r="Z919" s="552"/>
      <c r="AA919" s="552"/>
      <c r="AB919" s="683" t="str">
        <f t="shared" ref="AB919:AB923" si="1417">IF(SUM(Z919:AA919)=AC919,"OK",SUM(Z919:AA919)-AC919)</f>
        <v>OK</v>
      </c>
      <c r="AC919" s="593"/>
      <c r="AD919" s="530">
        <f t="shared" ref="AD919:AD923" si="1418">X919+Y919+AC919</f>
        <v>0</v>
      </c>
      <c r="AE919" s="842">
        <f t="shared" ref="AE919:AE923" si="1419">N919+AD919</f>
        <v>0</v>
      </c>
      <c r="AF919" s="931"/>
      <c r="AG919" s="530">
        <f t="shared" ref="AG919:AG923" si="1420">IF(AF919&gt;M919,"0 ",AF919-M919)</f>
        <v>-1020</v>
      </c>
      <c r="AH919" s="530" t="str">
        <f t="shared" ref="AH919:AH923" si="1421">IF(AF919&lt;M919,"0 ",AF919-M919)</f>
        <v xml:space="preserve">0 </v>
      </c>
      <c r="AI919" s="641"/>
      <c r="AJ919" s="537"/>
      <c r="AK919" s="537"/>
      <c r="AL919" s="537"/>
      <c r="AM919" s="537"/>
      <c r="AN919" s="537"/>
      <c r="AO919" s="683" t="str">
        <f t="shared" ref="AO919:AO923" si="1422">IF(SUM(AI919:AN919)=AP919,"OK",SUM(AI919:AN919)-AP919)</f>
        <v>OK</v>
      </c>
      <c r="AP919" s="141"/>
      <c r="AQ919" s="141"/>
      <c r="AR919" s="552"/>
      <c r="AS919" s="552"/>
      <c r="AT919" s="683" t="str">
        <f t="shared" ref="AT919:AT923" si="1423">IF(SUM(AR919:AS919)=AU919,"OK",SUM(AR919:AS919)-AU919)</f>
        <v>OK</v>
      </c>
      <c r="AU919" s="593"/>
      <c r="AV919" s="530">
        <f t="shared" ref="AV919:AV923" si="1424">AP919+AQ919+AU919</f>
        <v>0</v>
      </c>
      <c r="AW919" s="842">
        <f t="shared" ref="AW919:AW923" si="1425">AF919+AV919</f>
        <v>0</v>
      </c>
      <c r="AX919" s="115">
        <f>L919</f>
        <v>1020</v>
      </c>
      <c r="AY919" s="5">
        <f>AE919</f>
        <v>0</v>
      </c>
      <c r="AZ919" s="7">
        <f t="shared" ref="AZ919:AZ923" si="1426">AY919-AX919</f>
        <v>-1020</v>
      </c>
      <c r="BA919" s="335">
        <f t="shared" ref="BA919:BA923" si="1427">AZ919/AX919</f>
        <v>-1</v>
      </c>
      <c r="BB919" s="23">
        <f>M919</f>
        <v>1020</v>
      </c>
      <c r="BC919" s="5">
        <f t="shared" ref="BC919:BC923" si="1428">AW919</f>
        <v>0</v>
      </c>
      <c r="BD919" s="7">
        <f t="shared" ref="BD919:BD923" si="1429">BC919-BB919</f>
        <v>-1020</v>
      </c>
      <c r="BE919" s="335">
        <f t="shared" ref="BE919:BE923" si="1430">BD919/BB919</f>
        <v>-1</v>
      </c>
      <c r="BG919" s="826" t="str">
        <f>RIGHT(LEFT(I919,3),2)&amp;"."&amp;RIGHT(LEFT(I919,5),2)</f>
        <v>12.11</v>
      </c>
      <c r="BH919" s="607" t="b">
        <f>COUNTIF('Codes SEC'!$B$2:$B$250,Ministres!BG919)&gt;0</f>
        <v>1</v>
      </c>
    </row>
    <row r="920" spans="1:66" ht="35.1" customHeight="1" x14ac:dyDescent="0.25">
      <c r="A920" s="222" t="s">
        <v>39</v>
      </c>
      <c r="B920" s="112">
        <v>11</v>
      </c>
      <c r="C920" s="116" t="s">
        <v>4052</v>
      </c>
      <c r="D920" s="620">
        <v>1000</v>
      </c>
      <c r="E920" s="278"/>
      <c r="F920" s="116">
        <v>12</v>
      </c>
      <c r="G920" s="694">
        <v>1</v>
      </c>
      <c r="H920" s="878" t="str">
        <f t="shared" si="1394"/>
        <v>125</v>
      </c>
      <c r="I920" s="585" t="s">
        <v>3257</v>
      </c>
      <c r="J920" s="380" t="s">
        <v>4394</v>
      </c>
      <c r="K920" s="611" t="s">
        <v>5500</v>
      </c>
      <c r="L920" s="726">
        <v>0</v>
      </c>
      <c r="M920" s="727">
        <v>0</v>
      </c>
      <c r="N920" s="931"/>
      <c r="O920" s="530">
        <f t="shared" si="1414"/>
        <v>0</v>
      </c>
      <c r="P920" s="530">
        <f t="shared" si="1415"/>
        <v>0</v>
      </c>
      <c r="Q920" s="646"/>
      <c r="R920" s="536"/>
      <c r="S920" s="536"/>
      <c r="T920" s="536"/>
      <c r="U920" s="536"/>
      <c r="V920" s="536"/>
      <c r="W920" s="683" t="str">
        <f t="shared" si="1416"/>
        <v>OK</v>
      </c>
      <c r="X920" s="141"/>
      <c r="Y920" s="141"/>
      <c r="Z920" s="552"/>
      <c r="AA920" s="552"/>
      <c r="AB920" s="683" t="str">
        <f t="shared" si="1417"/>
        <v>OK</v>
      </c>
      <c r="AC920" s="593"/>
      <c r="AD920" s="530">
        <f t="shared" si="1418"/>
        <v>0</v>
      </c>
      <c r="AE920" s="842">
        <f t="shared" si="1419"/>
        <v>0</v>
      </c>
      <c r="AF920" s="931"/>
      <c r="AG920" s="530">
        <f t="shared" si="1420"/>
        <v>0</v>
      </c>
      <c r="AH920" s="530">
        <f t="shared" si="1421"/>
        <v>0</v>
      </c>
      <c r="AI920" s="641"/>
      <c r="AJ920" s="537"/>
      <c r="AK920" s="537"/>
      <c r="AL920" s="537"/>
      <c r="AM920" s="537"/>
      <c r="AN920" s="537"/>
      <c r="AO920" s="683" t="str">
        <f t="shared" si="1422"/>
        <v>OK</v>
      </c>
      <c r="AP920" s="141"/>
      <c r="AQ920" s="141"/>
      <c r="AR920" s="552"/>
      <c r="AS920" s="552"/>
      <c r="AT920" s="683" t="str">
        <f t="shared" si="1423"/>
        <v>OK</v>
      </c>
      <c r="AU920" s="593"/>
      <c r="AV920" s="530">
        <f t="shared" si="1424"/>
        <v>0</v>
      </c>
      <c r="AW920" s="842">
        <f t="shared" si="1425"/>
        <v>0</v>
      </c>
      <c r="AX920" s="115">
        <f>L920</f>
        <v>0</v>
      </c>
      <c r="AY920" s="5">
        <f>AE920</f>
        <v>0</v>
      </c>
      <c r="AZ920" s="7">
        <f t="shared" si="1426"/>
        <v>0</v>
      </c>
      <c r="BA920" s="335" t="e">
        <f t="shared" si="1427"/>
        <v>#DIV/0!</v>
      </c>
      <c r="BB920" s="23">
        <f>M920</f>
        <v>0</v>
      </c>
      <c r="BC920" s="5">
        <f t="shared" si="1428"/>
        <v>0</v>
      </c>
      <c r="BD920" s="7">
        <f t="shared" si="1429"/>
        <v>0</v>
      </c>
      <c r="BE920" s="335" t="e">
        <f t="shared" si="1430"/>
        <v>#DIV/0!</v>
      </c>
      <c r="BG920" s="826" t="str">
        <f>RIGHT(LEFT(I920,3),2)&amp;"."&amp;RIGHT(LEFT(I920,5),2)</f>
        <v>12.11</v>
      </c>
      <c r="BH920" s="607" t="b">
        <f>COUNTIF('Codes SEC'!$B$2:$B$250,Ministres!BG920)&gt;0</f>
        <v>1</v>
      </c>
    </row>
    <row r="921" spans="1:66" ht="35.1" customHeight="1" x14ac:dyDescent="0.25">
      <c r="A921" s="222" t="s">
        <v>39</v>
      </c>
      <c r="B921" s="112">
        <v>11</v>
      </c>
      <c r="C921" s="116" t="s">
        <v>4052</v>
      </c>
      <c r="D921" s="620">
        <v>1000</v>
      </c>
      <c r="E921" s="278"/>
      <c r="F921" s="116">
        <v>12</v>
      </c>
      <c r="G921" s="694">
        <v>1</v>
      </c>
      <c r="H921" s="878" t="str">
        <f t="shared" si="1394"/>
        <v>125</v>
      </c>
      <c r="I921" s="585" t="s">
        <v>3257</v>
      </c>
      <c r="J921" s="380" t="s">
        <v>4395</v>
      </c>
      <c r="K921" s="611" t="s">
        <v>5672</v>
      </c>
      <c r="L921" s="726">
        <v>250</v>
      </c>
      <c r="M921" s="727">
        <v>250</v>
      </c>
      <c r="N921" s="931"/>
      <c r="O921" s="530">
        <f t="shared" si="1414"/>
        <v>-250</v>
      </c>
      <c r="P921" s="530" t="str">
        <f t="shared" si="1415"/>
        <v xml:space="preserve">0 </v>
      </c>
      <c r="Q921" s="646"/>
      <c r="R921" s="536"/>
      <c r="S921" s="536"/>
      <c r="T921" s="536"/>
      <c r="U921" s="536"/>
      <c r="V921" s="536"/>
      <c r="W921" s="683" t="str">
        <f t="shared" si="1416"/>
        <v>OK</v>
      </c>
      <c r="X921" s="141"/>
      <c r="Y921" s="141"/>
      <c r="Z921" s="552"/>
      <c r="AA921" s="552"/>
      <c r="AB921" s="683" t="str">
        <f t="shared" si="1417"/>
        <v>OK</v>
      </c>
      <c r="AC921" s="593"/>
      <c r="AD921" s="530">
        <f t="shared" si="1418"/>
        <v>0</v>
      </c>
      <c r="AE921" s="842">
        <f t="shared" si="1419"/>
        <v>0</v>
      </c>
      <c r="AF921" s="931"/>
      <c r="AG921" s="530">
        <f t="shared" si="1420"/>
        <v>-250</v>
      </c>
      <c r="AH921" s="530" t="str">
        <f t="shared" si="1421"/>
        <v xml:space="preserve">0 </v>
      </c>
      <c r="AI921" s="641"/>
      <c r="AJ921" s="537"/>
      <c r="AK921" s="537"/>
      <c r="AL921" s="537"/>
      <c r="AM921" s="537"/>
      <c r="AN921" s="537"/>
      <c r="AO921" s="683" t="str">
        <f t="shared" si="1422"/>
        <v>OK</v>
      </c>
      <c r="AP921" s="141"/>
      <c r="AQ921" s="141"/>
      <c r="AR921" s="552"/>
      <c r="AS921" s="552"/>
      <c r="AT921" s="683" t="str">
        <f t="shared" si="1423"/>
        <v>OK</v>
      </c>
      <c r="AU921" s="593"/>
      <c r="AV921" s="530">
        <f t="shared" si="1424"/>
        <v>0</v>
      </c>
      <c r="AW921" s="842">
        <f t="shared" si="1425"/>
        <v>0</v>
      </c>
      <c r="AX921" s="115">
        <f>L921</f>
        <v>250</v>
      </c>
      <c r="AY921" s="5">
        <f>AE921</f>
        <v>0</v>
      </c>
      <c r="AZ921" s="7">
        <f t="shared" si="1426"/>
        <v>-250</v>
      </c>
      <c r="BA921" s="335">
        <f t="shared" si="1427"/>
        <v>-1</v>
      </c>
      <c r="BB921" s="23">
        <f>M921</f>
        <v>250</v>
      </c>
      <c r="BC921" s="5">
        <f t="shared" si="1428"/>
        <v>0</v>
      </c>
      <c r="BD921" s="7">
        <f t="shared" si="1429"/>
        <v>-250</v>
      </c>
      <c r="BE921" s="335">
        <f t="shared" si="1430"/>
        <v>-1</v>
      </c>
      <c r="BG921" s="826" t="str">
        <f>RIGHT(LEFT(I921,3),2)&amp;"."&amp;RIGHT(LEFT(I921,5),2)</f>
        <v>12.11</v>
      </c>
      <c r="BH921" s="607" t="b">
        <f>COUNTIF('Codes SEC'!$B$2:$B$250,Ministres!BG921)&gt;0</f>
        <v>1</v>
      </c>
    </row>
    <row r="922" spans="1:66" ht="35.1" customHeight="1" x14ac:dyDescent="0.25">
      <c r="A922" s="222" t="s">
        <v>39</v>
      </c>
      <c r="B922" s="112">
        <v>11</v>
      </c>
      <c r="C922" s="116" t="s">
        <v>4052</v>
      </c>
      <c r="D922" s="620">
        <v>1000</v>
      </c>
      <c r="E922" s="278"/>
      <c r="F922" s="116">
        <v>12</v>
      </c>
      <c r="G922" s="694">
        <v>1</v>
      </c>
      <c r="H922" s="878" t="str">
        <f t="shared" si="1394"/>
        <v>125</v>
      </c>
      <c r="I922" s="585" t="s">
        <v>3257</v>
      </c>
      <c r="J922" s="380" t="s">
        <v>4396</v>
      </c>
      <c r="K922" s="611" t="s">
        <v>4629</v>
      </c>
      <c r="L922" s="726">
        <v>180</v>
      </c>
      <c r="M922" s="727">
        <v>180</v>
      </c>
      <c r="N922" s="931"/>
      <c r="O922" s="530">
        <f t="shared" si="1414"/>
        <v>-180</v>
      </c>
      <c r="P922" s="530" t="str">
        <f t="shared" si="1415"/>
        <v xml:space="preserve">0 </v>
      </c>
      <c r="Q922" s="646"/>
      <c r="R922" s="536"/>
      <c r="S922" s="536"/>
      <c r="T922" s="536"/>
      <c r="U922" s="536"/>
      <c r="V922" s="536"/>
      <c r="W922" s="683" t="str">
        <f t="shared" si="1416"/>
        <v>OK</v>
      </c>
      <c r="X922" s="141"/>
      <c r="Y922" s="141"/>
      <c r="Z922" s="552"/>
      <c r="AA922" s="552"/>
      <c r="AB922" s="683" t="str">
        <f t="shared" si="1417"/>
        <v>OK</v>
      </c>
      <c r="AC922" s="593"/>
      <c r="AD922" s="530">
        <f t="shared" si="1418"/>
        <v>0</v>
      </c>
      <c r="AE922" s="842">
        <f t="shared" si="1419"/>
        <v>0</v>
      </c>
      <c r="AF922" s="931"/>
      <c r="AG922" s="530">
        <f t="shared" si="1420"/>
        <v>-180</v>
      </c>
      <c r="AH922" s="530" t="str">
        <f t="shared" si="1421"/>
        <v xml:space="preserve">0 </v>
      </c>
      <c r="AI922" s="641"/>
      <c r="AJ922" s="537"/>
      <c r="AK922" s="537"/>
      <c r="AL922" s="537"/>
      <c r="AM922" s="537"/>
      <c r="AN922" s="537"/>
      <c r="AO922" s="683" t="str">
        <f t="shared" si="1422"/>
        <v>OK</v>
      </c>
      <c r="AP922" s="141"/>
      <c r="AQ922" s="141"/>
      <c r="AR922" s="552"/>
      <c r="AS922" s="552"/>
      <c r="AT922" s="683" t="str">
        <f t="shared" si="1423"/>
        <v>OK</v>
      </c>
      <c r="AU922" s="593"/>
      <c r="AV922" s="530">
        <f t="shared" si="1424"/>
        <v>0</v>
      </c>
      <c r="AW922" s="842">
        <f t="shared" si="1425"/>
        <v>0</v>
      </c>
      <c r="AX922" s="115">
        <f>L922</f>
        <v>180</v>
      </c>
      <c r="AY922" s="5">
        <f>AE922</f>
        <v>0</v>
      </c>
      <c r="AZ922" s="7">
        <f t="shared" si="1426"/>
        <v>-180</v>
      </c>
      <c r="BA922" s="335">
        <f t="shared" si="1427"/>
        <v>-1</v>
      </c>
      <c r="BB922" s="23">
        <f>M922</f>
        <v>180</v>
      </c>
      <c r="BC922" s="5">
        <f t="shared" si="1428"/>
        <v>0</v>
      </c>
      <c r="BD922" s="7">
        <f t="shared" si="1429"/>
        <v>-180</v>
      </c>
      <c r="BE922" s="335">
        <f t="shared" si="1430"/>
        <v>-1</v>
      </c>
      <c r="BG922" s="826" t="str">
        <f>RIGHT(LEFT(I922,3),2)&amp;"."&amp;RIGHT(LEFT(I922,5),2)</f>
        <v>12.11</v>
      </c>
      <c r="BH922" s="607" t="b">
        <f>COUNTIF('Codes SEC'!$B$2:$B$250,Ministres!BG922)&gt;0</f>
        <v>1</v>
      </c>
    </row>
    <row r="923" spans="1:66" ht="35.1" customHeight="1" x14ac:dyDescent="0.25">
      <c r="A923" s="222" t="s">
        <v>39</v>
      </c>
      <c r="B923" s="112">
        <v>11</v>
      </c>
      <c r="C923" s="116" t="s">
        <v>4052</v>
      </c>
      <c r="D923" s="620">
        <v>1000</v>
      </c>
      <c r="E923" s="278"/>
      <c r="F923" s="116">
        <v>12</v>
      </c>
      <c r="G923" s="694">
        <v>1</v>
      </c>
      <c r="H923" s="878" t="str">
        <f t="shared" si="1394"/>
        <v>125</v>
      </c>
      <c r="I923" s="585" t="s">
        <v>3257</v>
      </c>
      <c r="J923" s="380" t="s">
        <v>4397</v>
      </c>
      <c r="K923" s="611" t="s">
        <v>5501</v>
      </c>
      <c r="L923" s="726">
        <v>0</v>
      </c>
      <c r="M923" s="727">
        <v>0</v>
      </c>
      <c r="N923" s="931"/>
      <c r="O923" s="530">
        <f t="shared" si="1414"/>
        <v>0</v>
      </c>
      <c r="P923" s="530">
        <f t="shared" si="1415"/>
        <v>0</v>
      </c>
      <c r="Q923" s="646"/>
      <c r="R923" s="536"/>
      <c r="S923" s="536"/>
      <c r="T923" s="536"/>
      <c r="U923" s="536"/>
      <c r="V923" s="536"/>
      <c r="W923" s="683" t="str">
        <f t="shared" si="1416"/>
        <v>OK</v>
      </c>
      <c r="X923" s="141"/>
      <c r="Y923" s="141"/>
      <c r="Z923" s="552"/>
      <c r="AA923" s="552"/>
      <c r="AB923" s="683" t="str">
        <f t="shared" si="1417"/>
        <v>OK</v>
      </c>
      <c r="AC923" s="593"/>
      <c r="AD923" s="530">
        <f t="shared" si="1418"/>
        <v>0</v>
      </c>
      <c r="AE923" s="842">
        <f t="shared" si="1419"/>
        <v>0</v>
      </c>
      <c r="AF923" s="931"/>
      <c r="AG923" s="530">
        <f t="shared" si="1420"/>
        <v>0</v>
      </c>
      <c r="AH923" s="530">
        <f t="shared" si="1421"/>
        <v>0</v>
      </c>
      <c r="AI923" s="641"/>
      <c r="AJ923" s="537"/>
      <c r="AK923" s="537"/>
      <c r="AL923" s="537"/>
      <c r="AM923" s="537"/>
      <c r="AN923" s="537"/>
      <c r="AO923" s="683" t="str">
        <f t="shared" si="1422"/>
        <v>OK</v>
      </c>
      <c r="AP923" s="141"/>
      <c r="AQ923" s="141"/>
      <c r="AR923" s="552"/>
      <c r="AS923" s="552"/>
      <c r="AT923" s="683" t="str">
        <f t="shared" si="1423"/>
        <v>OK</v>
      </c>
      <c r="AU923" s="593"/>
      <c r="AV923" s="530">
        <f t="shared" si="1424"/>
        <v>0</v>
      </c>
      <c r="AW923" s="842">
        <f t="shared" si="1425"/>
        <v>0</v>
      </c>
      <c r="AX923" s="115">
        <f>L923</f>
        <v>0</v>
      </c>
      <c r="AY923" s="5">
        <f>AE923</f>
        <v>0</v>
      </c>
      <c r="AZ923" s="7">
        <f t="shared" si="1426"/>
        <v>0</v>
      </c>
      <c r="BA923" s="335" t="e">
        <f t="shared" si="1427"/>
        <v>#DIV/0!</v>
      </c>
      <c r="BB923" s="23">
        <f>M923</f>
        <v>0</v>
      </c>
      <c r="BC923" s="5">
        <f t="shared" si="1428"/>
        <v>0</v>
      </c>
      <c r="BD923" s="7">
        <f t="shared" si="1429"/>
        <v>0</v>
      </c>
      <c r="BE923" s="335" t="e">
        <f t="shared" si="1430"/>
        <v>#DIV/0!</v>
      </c>
      <c r="BG923" s="826" t="str">
        <f>RIGHT(LEFT(I923,3),2)&amp;"."&amp;RIGHT(LEFT(I923,5),2)</f>
        <v>12.11</v>
      </c>
      <c r="BH923" s="607" t="b">
        <f>COUNTIF('Codes SEC'!$B$2:$B$250,Ministres!BG923)&gt;0</f>
        <v>1</v>
      </c>
    </row>
    <row r="924" spans="1:66" s="27" customFormat="1" ht="12.75" customHeight="1" x14ac:dyDescent="0.25">
      <c r="A924" s="227"/>
      <c r="B924" s="209"/>
      <c r="C924" s="253"/>
      <c r="D924" s="625"/>
      <c r="E924" s="280"/>
      <c r="F924" s="253"/>
      <c r="G924" s="695"/>
      <c r="H924" s="886"/>
      <c r="I924" s="403"/>
      <c r="J924" s="381"/>
      <c r="K924" s="514" t="s">
        <v>95</v>
      </c>
      <c r="L924" s="313">
        <f t="shared" ref="L924:P924" si="1431">L919+L920+L921+L922+L923</f>
        <v>1450</v>
      </c>
      <c r="M924" s="728">
        <f t="shared" si="1431"/>
        <v>1450</v>
      </c>
      <c r="N924" s="930">
        <f t="shared" si="1431"/>
        <v>0</v>
      </c>
      <c r="O924" s="790">
        <f t="shared" si="1431"/>
        <v>-1450</v>
      </c>
      <c r="P924" s="790">
        <f t="shared" si="1431"/>
        <v>0</v>
      </c>
      <c r="Q924" s="787">
        <f t="shared" ref="Q924:V924" si="1432">Q919+Q920+Q921+Q922+Q923</f>
        <v>0</v>
      </c>
      <c r="R924" s="648">
        <f t="shared" si="1432"/>
        <v>0</v>
      </c>
      <c r="S924" s="648">
        <f t="shared" si="1432"/>
        <v>0</v>
      </c>
      <c r="T924" s="648">
        <f t="shared" si="1432"/>
        <v>0</v>
      </c>
      <c r="U924" s="648">
        <f t="shared" si="1432"/>
        <v>0</v>
      </c>
      <c r="V924" s="648">
        <f t="shared" si="1432"/>
        <v>0</v>
      </c>
      <c r="W924" s="790"/>
      <c r="X924" s="649">
        <f>X919+X920+X921+X922+X923</f>
        <v>0</v>
      </c>
      <c r="Y924" s="649">
        <f>Y919+Y920+Y921+Y922+Y923</f>
        <v>0</v>
      </c>
      <c r="Z924" s="648">
        <f>Z919+Z920+Z921+Z922+Z923</f>
        <v>0</v>
      </c>
      <c r="AA924" s="648">
        <f>AA919+AA920+AA921+AA922+AA923</f>
        <v>0</v>
      </c>
      <c r="AB924" s="790"/>
      <c r="AC924" s="649">
        <f t="shared" ref="AC924:AN924" si="1433">AC919+AC920+AC921+AC922+AC923</f>
        <v>0</v>
      </c>
      <c r="AD924" s="790">
        <f>AD919+AD920+AD921+AD922+AD923</f>
        <v>0</v>
      </c>
      <c r="AE924" s="843">
        <f>AE919+AE920+AE921+AE922+AE923</f>
        <v>0</v>
      </c>
      <c r="AF924" s="930">
        <f t="shared" ref="AF924:AH924" si="1434">AF919+AF920+AF921+AF922+AF923</f>
        <v>0</v>
      </c>
      <c r="AG924" s="790">
        <f t="shared" si="1434"/>
        <v>-1450</v>
      </c>
      <c r="AH924" s="790">
        <f t="shared" si="1434"/>
        <v>0</v>
      </c>
      <c r="AI924" s="787">
        <f t="shared" si="1433"/>
        <v>0</v>
      </c>
      <c r="AJ924" s="648">
        <f t="shared" si="1433"/>
        <v>0</v>
      </c>
      <c r="AK924" s="648">
        <f t="shared" si="1433"/>
        <v>0</v>
      </c>
      <c r="AL924" s="648">
        <f t="shared" si="1433"/>
        <v>0</v>
      </c>
      <c r="AM924" s="648">
        <f t="shared" si="1433"/>
        <v>0</v>
      </c>
      <c r="AN924" s="648">
        <f t="shared" si="1433"/>
        <v>0</v>
      </c>
      <c r="AO924" s="790"/>
      <c r="AP924" s="649">
        <f>AP919+AP920+AP921+AP922+AP923</f>
        <v>0</v>
      </c>
      <c r="AQ924" s="649">
        <f>AQ919+AQ920+AQ921+AQ922+AQ923</f>
        <v>0</v>
      </c>
      <c r="AR924" s="648">
        <f>AR919+AR920+AR921+AR922+AR923</f>
        <v>0</v>
      </c>
      <c r="AS924" s="648">
        <f>AS919+AS920+AS921+AS922+AS923</f>
        <v>0</v>
      </c>
      <c r="AT924" s="790"/>
      <c r="AU924" s="649">
        <f t="shared" ref="AU924:BE924" si="1435">AU919+AU920+AU921+AU922+AU923</f>
        <v>0</v>
      </c>
      <c r="AV924" s="790">
        <f t="shared" ref="AV924" si="1436">AV919+AV920+AV921+AV922+AV923</f>
        <v>0</v>
      </c>
      <c r="AW924" s="843">
        <f t="shared" si="1435"/>
        <v>0</v>
      </c>
      <c r="AX924" s="336">
        <f t="shared" si="1435"/>
        <v>1450</v>
      </c>
      <c r="AY924" s="337">
        <f t="shared" si="1435"/>
        <v>0</v>
      </c>
      <c r="AZ924" s="338">
        <f t="shared" si="1435"/>
        <v>-1450</v>
      </c>
      <c r="BA924" s="339" t="e">
        <f t="shared" si="1435"/>
        <v>#DIV/0!</v>
      </c>
      <c r="BB924" s="322">
        <f t="shared" si="1435"/>
        <v>1450</v>
      </c>
      <c r="BC924" s="337">
        <f t="shared" si="1435"/>
        <v>0</v>
      </c>
      <c r="BD924" s="338">
        <f t="shared" si="1435"/>
        <v>-1450</v>
      </c>
      <c r="BE924" s="339" t="e">
        <f t="shared" si="1435"/>
        <v>#DIV/0!</v>
      </c>
      <c r="BF924" s="41"/>
      <c r="BG924" s="826"/>
      <c r="BH924" s="607"/>
      <c r="BI924" s="40"/>
      <c r="BJ924" s="40"/>
      <c r="BK924" s="40"/>
      <c r="BL924" s="40"/>
      <c r="BM924" s="40"/>
      <c r="BN924" s="40"/>
    </row>
    <row r="925" spans="1:66" ht="12.75" customHeight="1" x14ac:dyDescent="0.25">
      <c r="A925" s="226"/>
      <c r="B925" s="207"/>
      <c r="C925" s="254"/>
      <c r="D925" s="300"/>
      <c r="E925" s="276"/>
      <c r="F925" s="300"/>
      <c r="G925" s="696"/>
      <c r="H925" s="887"/>
      <c r="I925" s="444"/>
      <c r="J925" s="393"/>
      <c r="K925" s="404" t="s">
        <v>4418</v>
      </c>
      <c r="L925" s="743">
        <f t="shared" ref="L925:P925" si="1437">L924</f>
        <v>1450</v>
      </c>
      <c r="M925" s="742">
        <f t="shared" si="1437"/>
        <v>1450</v>
      </c>
      <c r="N925" s="844">
        <f t="shared" si="1437"/>
        <v>0</v>
      </c>
      <c r="O925" s="665">
        <f t="shared" si="1437"/>
        <v>-1450</v>
      </c>
      <c r="P925" s="665">
        <f t="shared" si="1437"/>
        <v>0</v>
      </c>
      <c r="Q925" s="638">
        <f t="shared" ref="Q925:BE925" si="1438">Q924</f>
        <v>0</v>
      </c>
      <c r="R925" s="130">
        <f t="shared" si="1438"/>
        <v>0</v>
      </c>
      <c r="S925" s="130">
        <f t="shared" si="1438"/>
        <v>0</v>
      </c>
      <c r="T925" s="130">
        <f t="shared" si="1438"/>
        <v>0</v>
      </c>
      <c r="U925" s="130">
        <f t="shared" si="1438"/>
        <v>0</v>
      </c>
      <c r="V925" s="130">
        <f t="shared" si="1438"/>
        <v>0</v>
      </c>
      <c r="W925" s="665"/>
      <c r="X925" s="130">
        <f t="shared" si="1438"/>
        <v>0</v>
      </c>
      <c r="Y925" s="130">
        <f t="shared" si="1438"/>
        <v>0</v>
      </c>
      <c r="Z925" s="130">
        <f t="shared" si="1438"/>
        <v>0</v>
      </c>
      <c r="AA925" s="130">
        <f t="shared" si="1438"/>
        <v>0</v>
      </c>
      <c r="AB925" s="665"/>
      <c r="AC925" s="130">
        <f t="shared" si="1438"/>
        <v>0</v>
      </c>
      <c r="AD925" s="665">
        <f>AD924</f>
        <v>0</v>
      </c>
      <c r="AE925" s="845">
        <f>AE924</f>
        <v>0</v>
      </c>
      <c r="AF925" s="844">
        <f t="shared" ref="AF925:AH925" si="1439">AF924</f>
        <v>0</v>
      </c>
      <c r="AG925" s="665">
        <f t="shared" si="1439"/>
        <v>-1450</v>
      </c>
      <c r="AH925" s="665">
        <f t="shared" si="1439"/>
        <v>0</v>
      </c>
      <c r="AI925" s="638">
        <f t="shared" si="1438"/>
        <v>0</v>
      </c>
      <c r="AJ925" s="130">
        <f t="shared" si="1438"/>
        <v>0</v>
      </c>
      <c r="AK925" s="130">
        <f t="shared" si="1438"/>
        <v>0</v>
      </c>
      <c r="AL925" s="130">
        <f t="shared" si="1438"/>
        <v>0</v>
      </c>
      <c r="AM925" s="130">
        <f t="shared" si="1438"/>
        <v>0</v>
      </c>
      <c r="AN925" s="130">
        <f t="shared" si="1438"/>
        <v>0</v>
      </c>
      <c r="AO925" s="665"/>
      <c r="AP925" s="130">
        <f t="shared" si="1438"/>
        <v>0</v>
      </c>
      <c r="AQ925" s="130">
        <f t="shared" si="1438"/>
        <v>0</v>
      </c>
      <c r="AR925" s="130">
        <f t="shared" si="1438"/>
        <v>0</v>
      </c>
      <c r="AS925" s="130">
        <f t="shared" si="1438"/>
        <v>0</v>
      </c>
      <c r="AT925" s="665"/>
      <c r="AU925" s="130">
        <f t="shared" si="1438"/>
        <v>0</v>
      </c>
      <c r="AV925" s="665">
        <f t="shared" ref="AV925" si="1440">AV924</f>
        <v>0</v>
      </c>
      <c r="AW925" s="845">
        <f t="shared" si="1438"/>
        <v>0</v>
      </c>
      <c r="AX925" s="314">
        <f t="shared" si="1438"/>
        <v>1450</v>
      </c>
      <c r="AY925" s="131">
        <f t="shared" si="1438"/>
        <v>0</v>
      </c>
      <c r="AZ925" s="132">
        <f t="shared" si="1438"/>
        <v>-1450</v>
      </c>
      <c r="BA925" s="340" t="e">
        <f t="shared" si="1438"/>
        <v>#DIV/0!</v>
      </c>
      <c r="BB925" s="310">
        <f t="shared" si="1438"/>
        <v>1450</v>
      </c>
      <c r="BC925" s="131">
        <f t="shared" si="1438"/>
        <v>0</v>
      </c>
      <c r="BD925" s="132">
        <f t="shared" si="1438"/>
        <v>-1450</v>
      </c>
      <c r="BE925" s="340" t="e">
        <f t="shared" si="1438"/>
        <v>#DIV/0!</v>
      </c>
      <c r="BF925" s="40"/>
      <c r="BG925" s="826"/>
      <c r="BH925" s="607"/>
    </row>
    <row r="926" spans="1:66" ht="12.75" customHeight="1" x14ac:dyDescent="0.25">
      <c r="A926" s="222"/>
      <c r="C926" s="116"/>
      <c r="D926" s="620"/>
      <c r="F926" s="117"/>
      <c r="G926" s="690"/>
      <c r="H926" s="878"/>
      <c r="I926" s="397"/>
      <c r="J926" s="380"/>
      <c r="K926" s="405" t="s">
        <v>208</v>
      </c>
      <c r="L926" s="731">
        <v>0</v>
      </c>
      <c r="M926" s="732">
        <v>0</v>
      </c>
      <c r="N926" s="929">
        <v>0</v>
      </c>
      <c r="O926" s="530">
        <v>0</v>
      </c>
      <c r="P926" s="530">
        <v>0</v>
      </c>
      <c r="Q926" s="641">
        <v>0</v>
      </c>
      <c r="R926" s="537">
        <v>0</v>
      </c>
      <c r="S926" s="537">
        <v>0</v>
      </c>
      <c r="T926" s="537">
        <v>0</v>
      </c>
      <c r="U926" s="537">
        <v>0</v>
      </c>
      <c r="V926" s="537">
        <v>0</v>
      </c>
      <c r="W926" s="530"/>
      <c r="X926" s="142">
        <v>0</v>
      </c>
      <c r="Y926" s="142">
        <v>0</v>
      </c>
      <c r="Z926" s="537">
        <v>0</v>
      </c>
      <c r="AA926" s="537">
        <v>0</v>
      </c>
      <c r="AB926" s="530"/>
      <c r="AC926" s="142">
        <v>0</v>
      </c>
      <c r="AD926" s="530">
        <v>0</v>
      </c>
      <c r="AE926" s="842">
        <v>0</v>
      </c>
      <c r="AF926" s="929">
        <v>0</v>
      </c>
      <c r="AG926" s="530">
        <v>0</v>
      </c>
      <c r="AH926" s="530">
        <v>0</v>
      </c>
      <c r="AI926" s="641">
        <v>0</v>
      </c>
      <c r="AJ926" s="537">
        <v>0</v>
      </c>
      <c r="AK926" s="537">
        <v>0</v>
      </c>
      <c r="AL926" s="537">
        <v>0</v>
      </c>
      <c r="AM926" s="537">
        <v>0</v>
      </c>
      <c r="AN926" s="537">
        <v>0</v>
      </c>
      <c r="AO926" s="530"/>
      <c r="AP926" s="142">
        <v>0</v>
      </c>
      <c r="AQ926" s="142">
        <v>0</v>
      </c>
      <c r="AR926" s="537">
        <v>0</v>
      </c>
      <c r="AS926" s="537">
        <v>0</v>
      </c>
      <c r="AT926" s="530"/>
      <c r="AU926" s="142">
        <v>0</v>
      </c>
      <c r="AV926" s="530">
        <v>0</v>
      </c>
      <c r="AW926" s="842">
        <v>0</v>
      </c>
      <c r="AX926" s="115">
        <v>0</v>
      </c>
      <c r="AY926" s="5">
        <v>0</v>
      </c>
      <c r="AZ926" s="5">
        <v>0</v>
      </c>
      <c r="BA926" s="335">
        <v>0</v>
      </c>
      <c r="BB926" s="23">
        <v>0</v>
      </c>
      <c r="BC926" s="5">
        <v>0</v>
      </c>
      <c r="BD926" s="5">
        <v>0</v>
      </c>
      <c r="BE926" s="335">
        <v>0</v>
      </c>
      <c r="BG926" s="826"/>
      <c r="BH926" s="607"/>
    </row>
    <row r="927" spans="1:66" ht="12.75" customHeight="1" x14ac:dyDescent="0.25">
      <c r="A927" s="222"/>
      <c r="C927" s="116"/>
      <c r="D927" s="620"/>
      <c r="F927" s="117"/>
      <c r="G927" s="694"/>
      <c r="H927" s="878"/>
      <c r="I927" s="397"/>
      <c r="J927" s="380"/>
      <c r="K927" s="405" t="s">
        <v>96</v>
      </c>
      <c r="L927" s="731">
        <v>0</v>
      </c>
      <c r="M927" s="732">
        <v>0</v>
      </c>
      <c r="N927" s="929">
        <v>0</v>
      </c>
      <c r="O927" s="530">
        <v>0</v>
      </c>
      <c r="P927" s="530">
        <v>0</v>
      </c>
      <c r="Q927" s="641">
        <v>0</v>
      </c>
      <c r="R927" s="537">
        <v>0</v>
      </c>
      <c r="S927" s="537">
        <v>0</v>
      </c>
      <c r="T927" s="537">
        <v>0</v>
      </c>
      <c r="U927" s="537">
        <v>0</v>
      </c>
      <c r="V927" s="537">
        <v>0</v>
      </c>
      <c r="W927" s="530"/>
      <c r="X927" s="142">
        <v>0</v>
      </c>
      <c r="Y927" s="142">
        <v>0</v>
      </c>
      <c r="Z927" s="537">
        <v>0</v>
      </c>
      <c r="AA927" s="537">
        <v>0</v>
      </c>
      <c r="AB927" s="530"/>
      <c r="AC927" s="142">
        <v>0</v>
      </c>
      <c r="AD927" s="530">
        <v>0</v>
      </c>
      <c r="AE927" s="842">
        <v>0</v>
      </c>
      <c r="AF927" s="929">
        <v>0</v>
      </c>
      <c r="AG927" s="530">
        <v>0</v>
      </c>
      <c r="AH927" s="530">
        <v>0</v>
      </c>
      <c r="AI927" s="641">
        <v>0</v>
      </c>
      <c r="AJ927" s="537">
        <v>0</v>
      </c>
      <c r="AK927" s="537">
        <v>0</v>
      </c>
      <c r="AL927" s="537">
        <v>0</v>
      </c>
      <c r="AM927" s="537">
        <v>0</v>
      </c>
      <c r="AN927" s="537">
        <v>0</v>
      </c>
      <c r="AO927" s="530"/>
      <c r="AP927" s="142">
        <v>0</v>
      </c>
      <c r="AQ927" s="142">
        <v>0</v>
      </c>
      <c r="AR927" s="537">
        <v>0</v>
      </c>
      <c r="AS927" s="537">
        <v>0</v>
      </c>
      <c r="AT927" s="530"/>
      <c r="AU927" s="142">
        <v>0</v>
      </c>
      <c r="AV927" s="530">
        <v>0</v>
      </c>
      <c r="AW927" s="842">
        <v>0</v>
      </c>
      <c r="AX927" s="115">
        <v>0</v>
      </c>
      <c r="AY927" s="5">
        <v>0</v>
      </c>
      <c r="AZ927" s="5">
        <v>0</v>
      </c>
      <c r="BA927" s="335">
        <v>0</v>
      </c>
      <c r="BB927" s="23">
        <v>0</v>
      </c>
      <c r="BC927" s="5">
        <v>0</v>
      </c>
      <c r="BD927" s="5">
        <v>0</v>
      </c>
      <c r="BE927" s="335">
        <v>0</v>
      </c>
      <c r="BG927" s="826"/>
      <c r="BH927" s="607"/>
    </row>
    <row r="928" spans="1:66" ht="12.75" customHeight="1" x14ac:dyDescent="0.25">
      <c r="A928" s="222"/>
      <c r="C928" s="116"/>
      <c r="D928" s="620"/>
      <c r="F928" s="117"/>
      <c r="G928" s="694"/>
      <c r="H928" s="878"/>
      <c r="I928" s="397"/>
      <c r="J928" s="380"/>
      <c r="K928" s="405" t="s">
        <v>209</v>
      </c>
      <c r="L928" s="731">
        <v>0</v>
      </c>
      <c r="M928" s="732">
        <v>0</v>
      </c>
      <c r="N928" s="929">
        <v>0</v>
      </c>
      <c r="O928" s="530">
        <v>0</v>
      </c>
      <c r="P928" s="530">
        <v>0</v>
      </c>
      <c r="Q928" s="641">
        <v>0</v>
      </c>
      <c r="R928" s="537">
        <v>0</v>
      </c>
      <c r="S928" s="537">
        <v>0</v>
      </c>
      <c r="T928" s="537">
        <v>0</v>
      </c>
      <c r="U928" s="537">
        <v>0</v>
      </c>
      <c r="V928" s="537">
        <v>0</v>
      </c>
      <c r="W928" s="530"/>
      <c r="X928" s="142">
        <v>0</v>
      </c>
      <c r="Y928" s="142">
        <v>0</v>
      </c>
      <c r="Z928" s="537">
        <v>0</v>
      </c>
      <c r="AA928" s="537">
        <v>0</v>
      </c>
      <c r="AB928" s="530"/>
      <c r="AC928" s="142">
        <v>0</v>
      </c>
      <c r="AD928" s="530">
        <v>0</v>
      </c>
      <c r="AE928" s="842">
        <v>0</v>
      </c>
      <c r="AF928" s="929">
        <v>0</v>
      </c>
      <c r="AG928" s="530">
        <v>0</v>
      </c>
      <c r="AH928" s="530">
        <v>0</v>
      </c>
      <c r="AI928" s="641">
        <v>0</v>
      </c>
      <c r="AJ928" s="537">
        <v>0</v>
      </c>
      <c r="AK928" s="537">
        <v>0</v>
      </c>
      <c r="AL928" s="537">
        <v>0</v>
      </c>
      <c r="AM928" s="537">
        <v>0</v>
      </c>
      <c r="AN928" s="537">
        <v>0</v>
      </c>
      <c r="AO928" s="530"/>
      <c r="AP928" s="142">
        <v>0</v>
      </c>
      <c r="AQ928" s="142">
        <v>0</v>
      </c>
      <c r="AR928" s="537">
        <v>0</v>
      </c>
      <c r="AS928" s="537">
        <v>0</v>
      </c>
      <c r="AT928" s="530"/>
      <c r="AU928" s="142">
        <v>0</v>
      </c>
      <c r="AV928" s="530">
        <v>0</v>
      </c>
      <c r="AW928" s="842">
        <v>0</v>
      </c>
      <c r="AX928" s="115">
        <v>0</v>
      </c>
      <c r="AY928" s="5">
        <v>0</v>
      </c>
      <c r="AZ928" s="5">
        <v>0</v>
      </c>
      <c r="BA928" s="335">
        <v>0</v>
      </c>
      <c r="BB928" s="23">
        <v>0</v>
      </c>
      <c r="BC928" s="5">
        <v>0</v>
      </c>
      <c r="BD928" s="5">
        <v>0</v>
      </c>
      <c r="BE928" s="335">
        <v>0</v>
      </c>
      <c r="BG928" s="826"/>
      <c r="BH928" s="607"/>
    </row>
    <row r="929" spans="1:66" ht="12.75" customHeight="1" x14ac:dyDescent="0.25">
      <c r="A929" s="222"/>
      <c r="C929" s="116"/>
      <c r="D929" s="620"/>
      <c r="F929" s="117"/>
      <c r="G929" s="694"/>
      <c r="H929" s="878"/>
      <c r="I929" s="397"/>
      <c r="J929" s="380"/>
      <c r="K929" s="405" t="s">
        <v>210</v>
      </c>
      <c r="L929" s="731">
        <v>0</v>
      </c>
      <c r="M929" s="732">
        <v>0</v>
      </c>
      <c r="N929" s="929">
        <v>0</v>
      </c>
      <c r="O929" s="530">
        <v>0</v>
      </c>
      <c r="P929" s="530">
        <v>0</v>
      </c>
      <c r="Q929" s="641">
        <v>0</v>
      </c>
      <c r="R929" s="537">
        <v>0</v>
      </c>
      <c r="S929" s="537">
        <v>0</v>
      </c>
      <c r="T929" s="537">
        <v>0</v>
      </c>
      <c r="U929" s="537">
        <v>0</v>
      </c>
      <c r="V929" s="537">
        <v>0</v>
      </c>
      <c r="W929" s="530"/>
      <c r="X929" s="142">
        <v>0</v>
      </c>
      <c r="Y929" s="142">
        <v>0</v>
      </c>
      <c r="Z929" s="537">
        <v>0</v>
      </c>
      <c r="AA929" s="537">
        <v>0</v>
      </c>
      <c r="AB929" s="530"/>
      <c r="AC929" s="142">
        <v>0</v>
      </c>
      <c r="AD929" s="530">
        <v>0</v>
      </c>
      <c r="AE929" s="842">
        <v>0</v>
      </c>
      <c r="AF929" s="929">
        <v>0</v>
      </c>
      <c r="AG929" s="530">
        <v>0</v>
      </c>
      <c r="AH929" s="530">
        <v>0</v>
      </c>
      <c r="AI929" s="641">
        <v>0</v>
      </c>
      <c r="AJ929" s="537">
        <v>0</v>
      </c>
      <c r="AK929" s="537">
        <v>0</v>
      </c>
      <c r="AL929" s="537">
        <v>0</v>
      </c>
      <c r="AM929" s="537">
        <v>0</v>
      </c>
      <c r="AN929" s="537">
        <v>0</v>
      </c>
      <c r="AO929" s="530"/>
      <c r="AP929" s="142">
        <v>0</v>
      </c>
      <c r="AQ929" s="142">
        <v>0</v>
      </c>
      <c r="AR929" s="537">
        <v>0</v>
      </c>
      <c r="AS929" s="537">
        <v>0</v>
      </c>
      <c r="AT929" s="530"/>
      <c r="AU929" s="142">
        <v>0</v>
      </c>
      <c r="AV929" s="530">
        <v>0</v>
      </c>
      <c r="AW929" s="842">
        <v>0</v>
      </c>
      <c r="AX929" s="115">
        <v>0</v>
      </c>
      <c r="AY929" s="5">
        <v>0</v>
      </c>
      <c r="AZ929" s="5">
        <v>0</v>
      </c>
      <c r="BA929" s="335">
        <v>0</v>
      </c>
      <c r="BB929" s="23">
        <v>0</v>
      </c>
      <c r="BC929" s="5">
        <v>0</v>
      </c>
      <c r="BD929" s="5">
        <v>0</v>
      </c>
      <c r="BE929" s="335">
        <v>0</v>
      </c>
      <c r="BG929" s="826"/>
      <c r="BH929" s="607"/>
    </row>
    <row r="930" spans="1:66" ht="12.75" customHeight="1" x14ac:dyDescent="0.25">
      <c r="A930" s="222"/>
      <c r="C930" s="116"/>
      <c r="D930" s="620"/>
      <c r="F930" s="117"/>
      <c r="G930" s="694"/>
      <c r="H930" s="878"/>
      <c r="I930" s="397"/>
      <c r="J930" s="380"/>
      <c r="K930" s="406" t="s">
        <v>53</v>
      </c>
      <c r="L930" s="731">
        <v>0</v>
      </c>
      <c r="M930" s="732">
        <v>0</v>
      </c>
      <c r="N930" s="929">
        <v>0</v>
      </c>
      <c r="O930" s="530">
        <v>0</v>
      </c>
      <c r="P930" s="530">
        <v>0</v>
      </c>
      <c r="Q930" s="641">
        <v>0</v>
      </c>
      <c r="R930" s="537">
        <v>0</v>
      </c>
      <c r="S930" s="537">
        <v>0</v>
      </c>
      <c r="T930" s="537">
        <v>0</v>
      </c>
      <c r="U930" s="537">
        <v>0</v>
      </c>
      <c r="V930" s="537">
        <v>0</v>
      </c>
      <c r="W930" s="530"/>
      <c r="X930" s="142">
        <v>0</v>
      </c>
      <c r="Y930" s="142">
        <v>0</v>
      </c>
      <c r="Z930" s="537">
        <v>0</v>
      </c>
      <c r="AA930" s="537">
        <v>0</v>
      </c>
      <c r="AB930" s="530"/>
      <c r="AC930" s="142">
        <v>0</v>
      </c>
      <c r="AD930" s="530">
        <v>0</v>
      </c>
      <c r="AE930" s="842">
        <v>0</v>
      </c>
      <c r="AF930" s="929">
        <v>0</v>
      </c>
      <c r="AG930" s="530">
        <v>0</v>
      </c>
      <c r="AH930" s="530">
        <v>0</v>
      </c>
      <c r="AI930" s="641">
        <v>0</v>
      </c>
      <c r="AJ930" s="537">
        <v>0</v>
      </c>
      <c r="AK930" s="537">
        <v>0</v>
      </c>
      <c r="AL930" s="537">
        <v>0</v>
      </c>
      <c r="AM930" s="537">
        <v>0</v>
      </c>
      <c r="AN930" s="537">
        <v>0</v>
      </c>
      <c r="AO930" s="530"/>
      <c r="AP930" s="142">
        <v>0</v>
      </c>
      <c r="AQ930" s="142">
        <v>0</v>
      </c>
      <c r="AR930" s="537">
        <v>0</v>
      </c>
      <c r="AS930" s="537">
        <v>0</v>
      </c>
      <c r="AT930" s="530"/>
      <c r="AU930" s="142">
        <v>0</v>
      </c>
      <c r="AV930" s="530">
        <v>0</v>
      </c>
      <c r="AW930" s="842">
        <v>0</v>
      </c>
      <c r="AX930" s="115">
        <v>0</v>
      </c>
      <c r="AY930" s="5">
        <v>0</v>
      </c>
      <c r="AZ930" s="5">
        <v>0</v>
      </c>
      <c r="BA930" s="335">
        <v>0</v>
      </c>
      <c r="BB930" s="23">
        <v>0</v>
      </c>
      <c r="BC930" s="5">
        <v>0</v>
      </c>
      <c r="BD930" s="5">
        <v>0</v>
      </c>
      <c r="BE930" s="335">
        <v>0</v>
      </c>
      <c r="BG930" s="826"/>
      <c r="BH930" s="607"/>
    </row>
    <row r="931" spans="1:66" ht="12.75" customHeight="1" x14ac:dyDescent="0.25">
      <c r="A931" s="222"/>
      <c r="C931" s="116"/>
      <c r="D931" s="620"/>
      <c r="F931" s="117"/>
      <c r="G931" s="694"/>
      <c r="H931" s="878"/>
      <c r="I931" s="397"/>
      <c r="J931" s="380"/>
      <c r="K931" s="405"/>
      <c r="L931" s="731"/>
      <c r="M931" s="732"/>
      <c r="N931" s="931"/>
      <c r="O931" s="923"/>
      <c r="P931" s="923"/>
      <c r="Q931" s="641"/>
      <c r="R931" s="537"/>
      <c r="S931" s="537"/>
      <c r="T931" s="537"/>
      <c r="U931" s="537"/>
      <c r="V931" s="537"/>
      <c r="W931" s="531"/>
      <c r="X931" s="141"/>
      <c r="Y931" s="141"/>
      <c r="Z931" s="552"/>
      <c r="AA931" s="552"/>
      <c r="AB931" s="531"/>
      <c r="AC931" s="593"/>
      <c r="AD931" s="923"/>
      <c r="AE931" s="846"/>
      <c r="AF931" s="931"/>
      <c r="AG931" s="923"/>
      <c r="AH931" s="923"/>
      <c r="AI931" s="641"/>
      <c r="AJ931" s="537"/>
      <c r="AK931" s="537"/>
      <c r="AL931" s="537"/>
      <c r="AM931" s="537"/>
      <c r="AN931" s="537"/>
      <c r="AO931" s="531"/>
      <c r="AP931" s="141"/>
      <c r="AQ931" s="141"/>
      <c r="AR931" s="552"/>
      <c r="AS931" s="552"/>
      <c r="AT931" s="531"/>
      <c r="AU931" s="593"/>
      <c r="AV931" s="923"/>
      <c r="AW931" s="846"/>
      <c r="AX931" s="115"/>
      <c r="AY931" s="5"/>
      <c r="AZ931" s="5"/>
      <c r="BA931" s="335"/>
      <c r="BC931" s="5"/>
      <c r="BD931" s="5"/>
      <c r="BE931" s="335"/>
      <c r="BG931" s="826"/>
      <c r="BH931" s="607"/>
    </row>
    <row r="932" spans="1:66" ht="12.75" customHeight="1" x14ac:dyDescent="0.25">
      <c r="A932" s="222"/>
      <c r="C932" s="116"/>
      <c r="D932" s="620"/>
      <c r="F932" s="117"/>
      <c r="G932" s="694"/>
      <c r="H932" s="878"/>
      <c r="I932" s="397"/>
      <c r="J932" s="380"/>
      <c r="K932" s="405"/>
      <c r="L932" s="731"/>
      <c r="M932" s="732"/>
      <c r="N932" s="931"/>
      <c r="O932" s="923"/>
      <c r="P932" s="923"/>
      <c r="Q932" s="641"/>
      <c r="R932" s="537"/>
      <c r="S932" s="537"/>
      <c r="T932" s="537"/>
      <c r="U932" s="537"/>
      <c r="V932" s="537"/>
      <c r="W932" s="531"/>
      <c r="X932" s="141"/>
      <c r="Y932" s="141"/>
      <c r="Z932" s="552"/>
      <c r="AA932" s="552"/>
      <c r="AB932" s="531"/>
      <c r="AC932" s="593"/>
      <c r="AD932" s="923"/>
      <c r="AE932" s="846"/>
      <c r="AF932" s="931"/>
      <c r="AG932" s="923"/>
      <c r="AH932" s="923"/>
      <c r="AI932" s="641"/>
      <c r="AJ932" s="537"/>
      <c r="AK932" s="537"/>
      <c r="AL932" s="537"/>
      <c r="AM932" s="537"/>
      <c r="AN932" s="537"/>
      <c r="AO932" s="531"/>
      <c r="AP932" s="141"/>
      <c r="AQ932" s="141"/>
      <c r="AR932" s="552"/>
      <c r="AS932" s="552"/>
      <c r="AT932" s="531"/>
      <c r="AU932" s="593"/>
      <c r="AV932" s="923"/>
      <c r="AW932" s="846"/>
      <c r="AX932" s="115"/>
      <c r="AY932" s="5"/>
      <c r="AZ932" s="5"/>
      <c r="BA932" s="335"/>
      <c r="BC932" s="5"/>
      <c r="BD932" s="5"/>
      <c r="BE932" s="335"/>
      <c r="BG932" s="826"/>
      <c r="BH932" s="607"/>
    </row>
    <row r="933" spans="1:66" ht="12.75" customHeight="1" x14ac:dyDescent="0.25">
      <c r="A933" s="21"/>
      <c r="B933" s="112"/>
      <c r="C933" s="116"/>
      <c r="D933" s="623"/>
      <c r="E933" s="278"/>
      <c r="F933" s="116"/>
      <c r="G933" s="694"/>
      <c r="H933" s="878"/>
      <c r="I933" s="397"/>
      <c r="J933" s="380"/>
      <c r="K933" s="427" t="s">
        <v>6568</v>
      </c>
      <c r="L933" s="738"/>
      <c r="M933" s="739"/>
      <c r="N933" s="931"/>
      <c r="O933" s="923"/>
      <c r="P933" s="923"/>
      <c r="Q933" s="641"/>
      <c r="R933" s="537"/>
      <c r="S933" s="537"/>
      <c r="T933" s="537"/>
      <c r="U933" s="537"/>
      <c r="V933" s="537"/>
      <c r="W933" s="531"/>
      <c r="X933" s="141"/>
      <c r="Y933" s="141"/>
      <c r="Z933" s="552"/>
      <c r="AA933" s="552"/>
      <c r="AB933" s="531"/>
      <c r="AC933" s="593"/>
      <c r="AD933" s="923"/>
      <c r="AE933" s="846"/>
      <c r="AF933" s="931"/>
      <c r="AG933" s="923"/>
      <c r="AH933" s="923"/>
      <c r="AI933" s="641"/>
      <c r="AJ933" s="537"/>
      <c r="AK933" s="537"/>
      <c r="AL933" s="537"/>
      <c r="AM933" s="537"/>
      <c r="AN933" s="537"/>
      <c r="AO933" s="531"/>
      <c r="AP933" s="141"/>
      <c r="AQ933" s="141"/>
      <c r="AR933" s="552"/>
      <c r="AS933" s="552"/>
      <c r="AT933" s="531"/>
      <c r="AU933" s="593"/>
      <c r="AV933" s="923"/>
      <c r="AW933" s="846"/>
      <c r="AX933" s="115"/>
      <c r="AY933" s="5"/>
      <c r="AZ933" s="5"/>
      <c r="BA933" s="335"/>
      <c r="BC933" s="5"/>
      <c r="BD933" s="5"/>
      <c r="BE933" s="335"/>
      <c r="BG933" s="826"/>
      <c r="BH933" s="607"/>
    </row>
    <row r="934" spans="1:66" x14ac:dyDescent="0.25">
      <c r="A934" s="21"/>
      <c r="B934" s="112"/>
      <c r="C934" s="116"/>
      <c r="D934" s="623"/>
      <c r="E934" s="278"/>
      <c r="F934" s="116"/>
      <c r="G934" s="694"/>
      <c r="H934" s="878"/>
      <c r="I934" s="397"/>
      <c r="J934" s="380"/>
      <c r="K934" s="427" t="s">
        <v>270</v>
      </c>
      <c r="L934" s="738"/>
      <c r="M934" s="739"/>
      <c r="N934" s="931"/>
      <c r="O934" s="923"/>
      <c r="P934" s="923"/>
      <c r="Q934" s="641"/>
      <c r="R934" s="537"/>
      <c r="S934" s="537"/>
      <c r="T934" s="537"/>
      <c r="U934" s="537"/>
      <c r="V934" s="537"/>
      <c r="W934" s="531"/>
      <c r="X934" s="141"/>
      <c r="Y934" s="141"/>
      <c r="Z934" s="552"/>
      <c r="AA934" s="552"/>
      <c r="AB934" s="531"/>
      <c r="AC934" s="593"/>
      <c r="AD934" s="923"/>
      <c r="AE934" s="846"/>
      <c r="AF934" s="931"/>
      <c r="AG934" s="923"/>
      <c r="AH934" s="923"/>
      <c r="AI934" s="641"/>
      <c r="AJ934" s="537"/>
      <c r="AK934" s="537"/>
      <c r="AL934" s="537"/>
      <c r="AM934" s="537"/>
      <c r="AN934" s="537"/>
      <c r="AO934" s="531"/>
      <c r="AP934" s="141"/>
      <c r="AQ934" s="141"/>
      <c r="AR934" s="552"/>
      <c r="AS934" s="552"/>
      <c r="AT934" s="531"/>
      <c r="AU934" s="593"/>
      <c r="AV934" s="923"/>
      <c r="AW934" s="846"/>
      <c r="AX934" s="115"/>
      <c r="AY934" s="5"/>
      <c r="AZ934" s="5"/>
      <c r="BA934" s="335"/>
      <c r="BC934" s="5"/>
      <c r="BD934" s="5"/>
      <c r="BE934" s="335"/>
      <c r="BG934" s="826"/>
      <c r="BH934" s="607"/>
    </row>
    <row r="935" spans="1:66" ht="12.75" customHeight="1" x14ac:dyDescent="0.25">
      <c r="A935" s="21"/>
      <c r="B935" s="112"/>
      <c r="C935" s="116"/>
      <c r="D935" s="623"/>
      <c r="E935" s="278"/>
      <c r="F935" s="116"/>
      <c r="G935" s="694"/>
      <c r="H935" s="878"/>
      <c r="I935" s="397"/>
      <c r="J935" s="380"/>
      <c r="K935" s="427"/>
      <c r="L935" s="738"/>
      <c r="M935" s="739"/>
      <c r="N935" s="931"/>
      <c r="O935" s="923"/>
      <c r="P935" s="923"/>
      <c r="Q935" s="641"/>
      <c r="R935" s="537"/>
      <c r="S935" s="537"/>
      <c r="T935" s="537"/>
      <c r="U935" s="537"/>
      <c r="V935" s="537"/>
      <c r="W935" s="531"/>
      <c r="X935" s="141"/>
      <c r="Y935" s="141"/>
      <c r="Z935" s="552"/>
      <c r="AA935" s="552"/>
      <c r="AB935" s="531"/>
      <c r="AC935" s="593"/>
      <c r="AD935" s="923"/>
      <c r="AE935" s="846"/>
      <c r="AF935" s="931"/>
      <c r="AG935" s="923"/>
      <c r="AH935" s="923"/>
      <c r="AI935" s="641"/>
      <c r="AJ935" s="537"/>
      <c r="AK935" s="537"/>
      <c r="AL935" s="537"/>
      <c r="AM935" s="537"/>
      <c r="AN935" s="537"/>
      <c r="AO935" s="531"/>
      <c r="AP935" s="141"/>
      <c r="AQ935" s="141"/>
      <c r="AR935" s="552"/>
      <c r="AS935" s="552"/>
      <c r="AT935" s="531"/>
      <c r="AU935" s="593"/>
      <c r="AV935" s="923"/>
      <c r="AW935" s="846"/>
      <c r="AX935" s="115"/>
      <c r="AY935" s="5"/>
      <c r="AZ935" s="5"/>
      <c r="BA935" s="335"/>
      <c r="BC935" s="5"/>
      <c r="BD935" s="5"/>
      <c r="BE935" s="335"/>
      <c r="BG935" s="826"/>
      <c r="BH935" s="607"/>
    </row>
    <row r="936" spans="1:66" ht="54" customHeight="1" x14ac:dyDescent="0.25">
      <c r="A936" s="222" t="s">
        <v>39</v>
      </c>
      <c r="B936" s="30">
        <v>11</v>
      </c>
      <c r="C936" s="116" t="s">
        <v>4052</v>
      </c>
      <c r="D936" s="620">
        <v>1000</v>
      </c>
      <c r="F936" s="117">
        <v>12</v>
      </c>
      <c r="G936" s="694" t="s">
        <v>5613</v>
      </c>
      <c r="H936" s="878" t="str">
        <f t="shared" si="1394"/>
        <v>026</v>
      </c>
      <c r="I936" s="397" t="s">
        <v>3257</v>
      </c>
      <c r="J936" s="380" t="s">
        <v>1978</v>
      </c>
      <c r="K936" s="408" t="s">
        <v>5699</v>
      </c>
      <c r="L936" s="738">
        <v>821</v>
      </c>
      <c r="M936" s="739">
        <v>821</v>
      </c>
      <c r="N936" s="931"/>
      <c r="O936" s="530">
        <f t="shared" ref="O936:O942" si="1441">IF(N936&gt;L936,"0 ",N936-L936)</f>
        <v>-821</v>
      </c>
      <c r="P936" s="530" t="str">
        <f t="shared" ref="P936:P942" si="1442">IF(N936&lt;L936,"0 ",N936-L936)</f>
        <v xml:space="preserve">0 </v>
      </c>
      <c r="Q936" s="646"/>
      <c r="R936" s="536"/>
      <c r="S936" s="536"/>
      <c r="T936" s="536"/>
      <c r="U936" s="536"/>
      <c r="V936" s="536"/>
      <c r="W936" s="683" t="str">
        <f t="shared" ref="W936:W942" si="1443">IF(SUM(Q936:V936)=X936,"OK",SUM(Q936:V936)-X936)</f>
        <v>OK</v>
      </c>
      <c r="X936" s="141"/>
      <c r="Y936" s="141"/>
      <c r="Z936" s="552"/>
      <c r="AA936" s="552"/>
      <c r="AB936" s="683" t="str">
        <f t="shared" ref="AB936:AB942" si="1444">IF(SUM(Z936:AA936)=AC936,"OK",SUM(Z936:AA936)-AC936)</f>
        <v>OK</v>
      </c>
      <c r="AC936" s="593"/>
      <c r="AD936" s="530">
        <f t="shared" ref="AD936:AD942" si="1445">X936+Y936+AC936</f>
        <v>0</v>
      </c>
      <c r="AE936" s="842">
        <f t="shared" ref="AE936:AE942" si="1446">N936+AD936</f>
        <v>0</v>
      </c>
      <c r="AF936" s="931"/>
      <c r="AG936" s="530">
        <f t="shared" ref="AG936:AG942" si="1447">IF(AF936&gt;M936,"0 ",AF936-M936)</f>
        <v>-821</v>
      </c>
      <c r="AH936" s="530" t="str">
        <f t="shared" ref="AH936:AH942" si="1448">IF(AF936&lt;M936,"0 ",AF936-M936)</f>
        <v xml:space="preserve">0 </v>
      </c>
      <c r="AI936" s="641"/>
      <c r="AJ936" s="537"/>
      <c r="AK936" s="537"/>
      <c r="AL936" s="537"/>
      <c r="AM936" s="537"/>
      <c r="AN936" s="537"/>
      <c r="AO936" s="683" t="str">
        <f t="shared" ref="AO936:AO942" si="1449">IF(SUM(AI936:AN936)=AP936,"OK",SUM(AI936:AN936)-AP936)</f>
        <v>OK</v>
      </c>
      <c r="AP936" s="141"/>
      <c r="AQ936" s="141"/>
      <c r="AR936" s="552"/>
      <c r="AS936" s="552"/>
      <c r="AT936" s="683" t="str">
        <f t="shared" ref="AT936:AT942" si="1450">IF(SUM(AR936:AS936)=AU936,"OK",SUM(AR936:AS936)-AU936)</f>
        <v>OK</v>
      </c>
      <c r="AU936" s="593"/>
      <c r="AV936" s="530">
        <f t="shared" ref="AV936:AV942" si="1451">AP936+AQ936+AU936</f>
        <v>0</v>
      </c>
      <c r="AW936" s="842">
        <f t="shared" ref="AW936:AW942" si="1452">AF936+AV936</f>
        <v>0</v>
      </c>
      <c r="AX936" s="115">
        <f t="shared" ref="AX936:AX942" si="1453">L936</f>
        <v>821</v>
      </c>
      <c r="AY936" s="5">
        <f t="shared" ref="AY936:AY942" si="1454">AE936</f>
        <v>0</v>
      </c>
      <c r="AZ936" s="5">
        <f t="shared" ref="AZ936:AZ942" si="1455">AY936-AX936</f>
        <v>-821</v>
      </c>
      <c r="BA936" s="335">
        <f t="shared" ref="BA936:BA942" si="1456">AZ936/AX936</f>
        <v>-1</v>
      </c>
      <c r="BB936" s="23">
        <f t="shared" ref="BB936:BB942" si="1457">M936</f>
        <v>821</v>
      </c>
      <c r="BC936" s="5">
        <f t="shared" ref="BC936:BC942" si="1458">AW936</f>
        <v>0</v>
      </c>
      <c r="BD936" s="5">
        <f t="shared" ref="BD936:BD942" si="1459">BC936-BB936</f>
        <v>-821</v>
      </c>
      <c r="BE936" s="335">
        <f t="shared" ref="BE936:BE942" si="1460">BD936/BB936</f>
        <v>-1</v>
      </c>
      <c r="BG936" s="826" t="str">
        <f t="shared" ref="BG936:BG942" si="1461">RIGHT(LEFT(I936,3),2)&amp;"."&amp;RIGHT(LEFT(I936,5),2)</f>
        <v>12.11</v>
      </c>
      <c r="BH936" s="607" t="b">
        <f>COUNTIF('Codes SEC'!$B$2:$B$250,Ministres!BG936)&gt;0</f>
        <v>1</v>
      </c>
    </row>
    <row r="937" spans="1:66" ht="35.1" customHeight="1" x14ac:dyDescent="0.25">
      <c r="A937" s="222" t="s">
        <v>39</v>
      </c>
      <c r="B937" s="112">
        <v>11</v>
      </c>
      <c r="C937" s="116" t="s">
        <v>4052</v>
      </c>
      <c r="D937" s="620">
        <v>1000</v>
      </c>
      <c r="E937" s="278"/>
      <c r="F937" s="116">
        <v>12</v>
      </c>
      <c r="G937" s="694">
        <v>1</v>
      </c>
      <c r="H937" s="878" t="str">
        <f t="shared" si="1394"/>
        <v>026</v>
      </c>
      <c r="I937" s="397" t="s">
        <v>3257</v>
      </c>
      <c r="J937" s="380" t="s">
        <v>1979</v>
      </c>
      <c r="K937" s="408" t="s">
        <v>4697</v>
      </c>
      <c r="L937" s="726">
        <v>466</v>
      </c>
      <c r="M937" s="727">
        <v>466</v>
      </c>
      <c r="N937" s="931"/>
      <c r="O937" s="530">
        <f t="shared" si="1441"/>
        <v>-466</v>
      </c>
      <c r="P937" s="530" t="str">
        <f t="shared" si="1442"/>
        <v xml:space="preserve">0 </v>
      </c>
      <c r="Q937" s="646"/>
      <c r="R937" s="536"/>
      <c r="S937" s="536"/>
      <c r="T937" s="536"/>
      <c r="U937" s="536"/>
      <c r="V937" s="536"/>
      <c r="W937" s="683" t="str">
        <f t="shared" si="1443"/>
        <v>OK</v>
      </c>
      <c r="X937" s="141"/>
      <c r="Y937" s="141"/>
      <c r="Z937" s="552"/>
      <c r="AA937" s="552"/>
      <c r="AB937" s="683" t="str">
        <f t="shared" si="1444"/>
        <v>OK</v>
      </c>
      <c r="AC937" s="593"/>
      <c r="AD937" s="530">
        <f t="shared" si="1445"/>
        <v>0</v>
      </c>
      <c r="AE937" s="842">
        <f t="shared" si="1446"/>
        <v>0</v>
      </c>
      <c r="AF937" s="931"/>
      <c r="AG937" s="530">
        <f t="shared" si="1447"/>
        <v>-466</v>
      </c>
      <c r="AH937" s="530" t="str">
        <f t="shared" si="1448"/>
        <v xml:space="preserve">0 </v>
      </c>
      <c r="AI937" s="641"/>
      <c r="AJ937" s="537"/>
      <c r="AK937" s="537"/>
      <c r="AL937" s="537"/>
      <c r="AM937" s="537"/>
      <c r="AN937" s="537"/>
      <c r="AO937" s="683" t="str">
        <f t="shared" si="1449"/>
        <v>OK</v>
      </c>
      <c r="AP937" s="141"/>
      <c r="AQ937" s="141"/>
      <c r="AR937" s="552"/>
      <c r="AS937" s="552"/>
      <c r="AT937" s="683" t="str">
        <f t="shared" si="1450"/>
        <v>OK</v>
      </c>
      <c r="AU937" s="593"/>
      <c r="AV937" s="530">
        <f t="shared" si="1451"/>
        <v>0</v>
      </c>
      <c r="AW937" s="842">
        <f t="shared" si="1452"/>
        <v>0</v>
      </c>
      <c r="AX937" s="115">
        <f t="shared" si="1453"/>
        <v>466</v>
      </c>
      <c r="AY937" s="5">
        <f t="shared" si="1454"/>
        <v>0</v>
      </c>
      <c r="AZ937" s="7">
        <f t="shared" si="1455"/>
        <v>-466</v>
      </c>
      <c r="BA937" s="335">
        <f t="shared" si="1456"/>
        <v>-1</v>
      </c>
      <c r="BB937" s="23">
        <f t="shared" si="1457"/>
        <v>466</v>
      </c>
      <c r="BC937" s="5">
        <f t="shared" si="1458"/>
        <v>0</v>
      </c>
      <c r="BD937" s="7">
        <f t="shared" si="1459"/>
        <v>-466</v>
      </c>
      <c r="BE937" s="335">
        <f t="shared" si="1460"/>
        <v>-1</v>
      </c>
      <c r="BG937" s="826" t="str">
        <f t="shared" si="1461"/>
        <v>12.11</v>
      </c>
      <c r="BH937" s="607" t="b">
        <f>COUNTIF('Codes SEC'!$B$2:$B$250,Ministres!BG937)&gt;0</f>
        <v>1</v>
      </c>
    </row>
    <row r="938" spans="1:66" ht="35.1" customHeight="1" x14ac:dyDescent="0.25">
      <c r="A938" s="222" t="s">
        <v>39</v>
      </c>
      <c r="B938" s="30">
        <v>11</v>
      </c>
      <c r="C938" s="116" t="s">
        <v>4052</v>
      </c>
      <c r="D938" s="620">
        <v>1000</v>
      </c>
      <c r="F938" s="117">
        <v>12</v>
      </c>
      <c r="G938" s="694" t="s">
        <v>5613</v>
      </c>
      <c r="H938" s="878" t="str">
        <f t="shared" si="1394"/>
        <v>026</v>
      </c>
      <c r="I938" s="397" t="s">
        <v>3257</v>
      </c>
      <c r="J938" s="380" t="s">
        <v>1980</v>
      </c>
      <c r="K938" s="408" t="s">
        <v>4756</v>
      </c>
      <c r="L938" s="733">
        <v>170</v>
      </c>
      <c r="M938" s="734">
        <v>170</v>
      </c>
      <c r="N938" s="931"/>
      <c r="O938" s="530">
        <f t="shared" si="1441"/>
        <v>-170</v>
      </c>
      <c r="P938" s="530" t="str">
        <f t="shared" si="1442"/>
        <v xml:space="preserve">0 </v>
      </c>
      <c r="Q938" s="646"/>
      <c r="R938" s="536"/>
      <c r="S938" s="536"/>
      <c r="T938" s="536"/>
      <c r="U938" s="536"/>
      <c r="V938" s="536"/>
      <c r="W938" s="683" t="str">
        <f t="shared" si="1443"/>
        <v>OK</v>
      </c>
      <c r="X938" s="141"/>
      <c r="Y938" s="141"/>
      <c r="Z938" s="552"/>
      <c r="AA938" s="552"/>
      <c r="AB938" s="683" t="str">
        <f t="shared" si="1444"/>
        <v>OK</v>
      </c>
      <c r="AC938" s="593"/>
      <c r="AD938" s="530">
        <f t="shared" si="1445"/>
        <v>0</v>
      </c>
      <c r="AE938" s="842">
        <f t="shared" si="1446"/>
        <v>0</v>
      </c>
      <c r="AF938" s="931"/>
      <c r="AG938" s="530">
        <f t="shared" si="1447"/>
        <v>-170</v>
      </c>
      <c r="AH938" s="530" t="str">
        <f t="shared" si="1448"/>
        <v xml:space="preserve">0 </v>
      </c>
      <c r="AI938" s="641"/>
      <c r="AJ938" s="537"/>
      <c r="AK938" s="537"/>
      <c r="AL938" s="537"/>
      <c r="AM938" s="537"/>
      <c r="AN938" s="537"/>
      <c r="AO938" s="683" t="str">
        <f t="shared" si="1449"/>
        <v>OK</v>
      </c>
      <c r="AP938" s="141"/>
      <c r="AQ938" s="141"/>
      <c r="AR938" s="552"/>
      <c r="AS938" s="552"/>
      <c r="AT938" s="683" t="str">
        <f t="shared" si="1450"/>
        <v>OK</v>
      </c>
      <c r="AU938" s="593"/>
      <c r="AV938" s="530">
        <f t="shared" si="1451"/>
        <v>0</v>
      </c>
      <c r="AW938" s="842">
        <f t="shared" si="1452"/>
        <v>0</v>
      </c>
      <c r="AX938" s="115">
        <f t="shared" si="1453"/>
        <v>170</v>
      </c>
      <c r="AY938" s="5">
        <f t="shared" si="1454"/>
        <v>0</v>
      </c>
      <c r="AZ938" s="7">
        <f t="shared" si="1455"/>
        <v>-170</v>
      </c>
      <c r="BA938" s="335">
        <f t="shared" si="1456"/>
        <v>-1</v>
      </c>
      <c r="BB938" s="23">
        <f t="shared" si="1457"/>
        <v>170</v>
      </c>
      <c r="BC938" s="5">
        <f t="shared" si="1458"/>
        <v>0</v>
      </c>
      <c r="BD938" s="7">
        <f t="shared" si="1459"/>
        <v>-170</v>
      </c>
      <c r="BE938" s="335">
        <f t="shared" si="1460"/>
        <v>-1</v>
      </c>
      <c r="BG938" s="826" t="str">
        <f t="shared" si="1461"/>
        <v>12.11</v>
      </c>
      <c r="BH938" s="607" t="b">
        <f>COUNTIF('Codes SEC'!$B$2:$B$250,Ministres!BG938)&gt;0</f>
        <v>1</v>
      </c>
    </row>
    <row r="939" spans="1:66" ht="35.1" customHeight="1" x14ac:dyDescent="0.25">
      <c r="A939" s="222" t="s">
        <v>39</v>
      </c>
      <c r="B939" s="112">
        <v>11</v>
      </c>
      <c r="C939" s="116" t="s">
        <v>4052</v>
      </c>
      <c r="D939" s="620">
        <v>1000</v>
      </c>
      <c r="E939" s="278"/>
      <c r="F939" s="116">
        <v>12</v>
      </c>
      <c r="G939" s="694" t="s">
        <v>5613</v>
      </c>
      <c r="H939" s="878" t="str">
        <f t="shared" si="1394"/>
        <v>026</v>
      </c>
      <c r="I939" s="397" t="s">
        <v>3257</v>
      </c>
      <c r="J939" s="380" t="s">
        <v>1981</v>
      </c>
      <c r="K939" s="408" t="s">
        <v>5700</v>
      </c>
      <c r="L939" s="726">
        <v>35</v>
      </c>
      <c r="M939" s="727">
        <v>35</v>
      </c>
      <c r="N939" s="931"/>
      <c r="O939" s="530">
        <f t="shared" si="1441"/>
        <v>-35</v>
      </c>
      <c r="P939" s="530" t="str">
        <f t="shared" si="1442"/>
        <v xml:space="preserve">0 </v>
      </c>
      <c r="Q939" s="646"/>
      <c r="R939" s="536"/>
      <c r="S939" s="536"/>
      <c r="T939" s="536"/>
      <c r="U939" s="536"/>
      <c r="V939" s="536"/>
      <c r="W939" s="683" t="str">
        <f t="shared" si="1443"/>
        <v>OK</v>
      </c>
      <c r="X939" s="141"/>
      <c r="Y939" s="141"/>
      <c r="Z939" s="552"/>
      <c r="AA939" s="552"/>
      <c r="AB939" s="683" t="str">
        <f t="shared" si="1444"/>
        <v>OK</v>
      </c>
      <c r="AC939" s="593"/>
      <c r="AD939" s="530">
        <f t="shared" si="1445"/>
        <v>0</v>
      </c>
      <c r="AE939" s="842">
        <f t="shared" si="1446"/>
        <v>0</v>
      </c>
      <c r="AF939" s="931"/>
      <c r="AG939" s="530">
        <f t="shared" si="1447"/>
        <v>-35</v>
      </c>
      <c r="AH939" s="530" t="str">
        <f t="shared" si="1448"/>
        <v xml:space="preserve">0 </v>
      </c>
      <c r="AI939" s="641"/>
      <c r="AJ939" s="537"/>
      <c r="AK939" s="537"/>
      <c r="AL939" s="537"/>
      <c r="AM939" s="537"/>
      <c r="AN939" s="537"/>
      <c r="AO939" s="683" t="str">
        <f t="shared" si="1449"/>
        <v>OK</v>
      </c>
      <c r="AP939" s="141"/>
      <c r="AQ939" s="141"/>
      <c r="AR939" s="552"/>
      <c r="AS939" s="552"/>
      <c r="AT939" s="683" t="str">
        <f t="shared" si="1450"/>
        <v>OK</v>
      </c>
      <c r="AU939" s="593"/>
      <c r="AV939" s="530">
        <f t="shared" si="1451"/>
        <v>0</v>
      </c>
      <c r="AW939" s="842">
        <f t="shared" si="1452"/>
        <v>0</v>
      </c>
      <c r="AX939" s="115">
        <f t="shared" si="1453"/>
        <v>35</v>
      </c>
      <c r="AY939" s="5">
        <f t="shared" si="1454"/>
        <v>0</v>
      </c>
      <c r="AZ939" s="7">
        <f t="shared" si="1455"/>
        <v>-35</v>
      </c>
      <c r="BA939" s="335">
        <f t="shared" si="1456"/>
        <v>-1</v>
      </c>
      <c r="BB939" s="23">
        <f t="shared" si="1457"/>
        <v>35</v>
      </c>
      <c r="BC939" s="5">
        <f t="shared" si="1458"/>
        <v>0</v>
      </c>
      <c r="BD939" s="7">
        <f t="shared" si="1459"/>
        <v>-35</v>
      </c>
      <c r="BE939" s="335">
        <f t="shared" si="1460"/>
        <v>-1</v>
      </c>
      <c r="BG939" s="826" t="str">
        <f t="shared" si="1461"/>
        <v>12.11</v>
      </c>
      <c r="BH939" s="607" t="b">
        <f>COUNTIF('Codes SEC'!$B$2:$B$250,Ministres!BG939)&gt;0</f>
        <v>1</v>
      </c>
    </row>
    <row r="940" spans="1:66" s="4" customFormat="1" ht="35.1" customHeight="1" x14ac:dyDescent="0.25">
      <c r="A940" s="222" t="s">
        <v>39</v>
      </c>
      <c r="B940" s="112">
        <v>11</v>
      </c>
      <c r="C940" s="116" t="s">
        <v>4052</v>
      </c>
      <c r="D940" s="620">
        <v>1000</v>
      </c>
      <c r="E940" s="32"/>
      <c r="F940" s="117">
        <v>12</v>
      </c>
      <c r="G940" s="694">
        <v>1</v>
      </c>
      <c r="H940" s="878" t="str">
        <f t="shared" si="1394"/>
        <v>026</v>
      </c>
      <c r="I940" s="397" t="s">
        <v>3257</v>
      </c>
      <c r="J940" s="380" t="s">
        <v>1982</v>
      </c>
      <c r="K940" s="498" t="s">
        <v>4698</v>
      </c>
      <c r="L940" s="738">
        <v>0</v>
      </c>
      <c r="M940" s="739">
        <v>0</v>
      </c>
      <c r="N940" s="931"/>
      <c r="O940" s="530">
        <f t="shared" si="1441"/>
        <v>0</v>
      </c>
      <c r="P940" s="530">
        <f t="shared" si="1442"/>
        <v>0</v>
      </c>
      <c r="Q940" s="641"/>
      <c r="R940" s="537"/>
      <c r="S940" s="537"/>
      <c r="T940" s="537"/>
      <c r="U940" s="537"/>
      <c r="V940" s="537"/>
      <c r="W940" s="683" t="str">
        <f t="shared" si="1443"/>
        <v>OK</v>
      </c>
      <c r="X940" s="141"/>
      <c r="Y940" s="141"/>
      <c r="Z940" s="552"/>
      <c r="AA940" s="552"/>
      <c r="AB940" s="683" t="str">
        <f t="shared" si="1444"/>
        <v>OK</v>
      </c>
      <c r="AC940" s="593"/>
      <c r="AD940" s="530">
        <f t="shared" si="1445"/>
        <v>0</v>
      </c>
      <c r="AE940" s="842">
        <f t="shared" si="1446"/>
        <v>0</v>
      </c>
      <c r="AF940" s="931"/>
      <c r="AG940" s="530">
        <f t="shared" si="1447"/>
        <v>0</v>
      </c>
      <c r="AH940" s="530">
        <f t="shared" si="1448"/>
        <v>0</v>
      </c>
      <c r="AI940" s="641"/>
      <c r="AJ940" s="537"/>
      <c r="AK940" s="537"/>
      <c r="AL940" s="537"/>
      <c r="AM940" s="537"/>
      <c r="AN940" s="537"/>
      <c r="AO940" s="683" t="str">
        <f t="shared" si="1449"/>
        <v>OK</v>
      </c>
      <c r="AP940" s="141"/>
      <c r="AQ940" s="141"/>
      <c r="AR940" s="552"/>
      <c r="AS940" s="552"/>
      <c r="AT940" s="683" t="str">
        <f t="shared" si="1450"/>
        <v>OK</v>
      </c>
      <c r="AU940" s="593"/>
      <c r="AV940" s="530">
        <f t="shared" si="1451"/>
        <v>0</v>
      </c>
      <c r="AW940" s="842">
        <f t="shared" si="1452"/>
        <v>0</v>
      </c>
      <c r="AX940" s="115">
        <f t="shared" si="1453"/>
        <v>0</v>
      </c>
      <c r="AY940" s="5">
        <f t="shared" si="1454"/>
        <v>0</v>
      </c>
      <c r="AZ940" s="5">
        <f t="shared" si="1455"/>
        <v>0</v>
      </c>
      <c r="BA940" s="335" t="e">
        <f t="shared" si="1456"/>
        <v>#DIV/0!</v>
      </c>
      <c r="BB940" s="23">
        <f t="shared" si="1457"/>
        <v>0</v>
      </c>
      <c r="BC940" s="5">
        <f t="shared" si="1458"/>
        <v>0</v>
      </c>
      <c r="BD940" s="5">
        <f t="shared" si="1459"/>
        <v>0</v>
      </c>
      <c r="BE940" s="335" t="e">
        <f t="shared" si="1460"/>
        <v>#DIV/0!</v>
      </c>
      <c r="BF940" s="41"/>
      <c r="BG940" s="826" t="str">
        <f t="shared" si="1461"/>
        <v>12.11</v>
      </c>
      <c r="BH940" s="607" t="b">
        <f>COUNTIF('Codes SEC'!$B$2:$B$250,Ministres!BG940)&gt;0</f>
        <v>1</v>
      </c>
      <c r="BI940" s="41"/>
      <c r="BJ940" s="41"/>
      <c r="BK940" s="41"/>
      <c r="BL940" s="41"/>
      <c r="BM940" s="41"/>
      <c r="BN940" s="41"/>
    </row>
    <row r="941" spans="1:66" ht="34.950000000000003" customHeight="1" x14ac:dyDescent="0.25">
      <c r="A941" s="190" t="s">
        <v>39</v>
      </c>
      <c r="B941" s="583">
        <v>11</v>
      </c>
      <c r="C941" s="120" t="s">
        <v>4052</v>
      </c>
      <c r="D941" s="622">
        <v>1000</v>
      </c>
      <c r="E941" s="604"/>
      <c r="F941" s="192">
        <v>12</v>
      </c>
      <c r="G941" s="697">
        <v>1</v>
      </c>
      <c r="H941" s="890" t="str">
        <f t="shared" si="1394"/>
        <v>026</v>
      </c>
      <c r="I941" s="605">
        <v>81221000</v>
      </c>
      <c r="J941" s="689" t="s">
        <v>5082</v>
      </c>
      <c r="K941" s="424" t="s">
        <v>5083</v>
      </c>
      <c r="L941" s="738">
        <v>0</v>
      </c>
      <c r="M941" s="739">
        <v>0</v>
      </c>
      <c r="N941" s="931"/>
      <c r="O941" s="530">
        <f t="shared" si="1441"/>
        <v>0</v>
      </c>
      <c r="P941" s="530">
        <f t="shared" si="1442"/>
        <v>0</v>
      </c>
      <c r="Q941" s="641"/>
      <c r="R941" s="537"/>
      <c r="S941" s="537"/>
      <c r="T941" s="537"/>
      <c r="U941" s="537"/>
      <c r="V941" s="537"/>
      <c r="W941" s="683" t="str">
        <f t="shared" si="1443"/>
        <v>OK</v>
      </c>
      <c r="X941" s="141"/>
      <c r="Y941" s="141"/>
      <c r="Z941" s="552"/>
      <c r="AA941" s="552"/>
      <c r="AB941" s="683" t="str">
        <f t="shared" si="1444"/>
        <v>OK</v>
      </c>
      <c r="AC941" s="593"/>
      <c r="AD941" s="530">
        <f t="shared" si="1445"/>
        <v>0</v>
      </c>
      <c r="AE941" s="842">
        <f t="shared" si="1446"/>
        <v>0</v>
      </c>
      <c r="AF941" s="931"/>
      <c r="AG941" s="530">
        <f t="shared" si="1447"/>
        <v>0</v>
      </c>
      <c r="AH941" s="530">
        <f t="shared" si="1448"/>
        <v>0</v>
      </c>
      <c r="AI941" s="641"/>
      <c r="AJ941" s="537"/>
      <c r="AK941" s="537"/>
      <c r="AL941" s="537"/>
      <c r="AM941" s="537"/>
      <c r="AN941" s="537"/>
      <c r="AO941" s="683" t="str">
        <f t="shared" si="1449"/>
        <v>OK</v>
      </c>
      <c r="AP941" s="141"/>
      <c r="AQ941" s="141"/>
      <c r="AR941" s="552"/>
      <c r="AS941" s="552"/>
      <c r="AT941" s="683" t="str">
        <f t="shared" si="1450"/>
        <v>OK</v>
      </c>
      <c r="AU941" s="593"/>
      <c r="AV941" s="530">
        <f t="shared" si="1451"/>
        <v>0</v>
      </c>
      <c r="AW941" s="842">
        <f t="shared" si="1452"/>
        <v>0</v>
      </c>
      <c r="AX941" s="115">
        <f t="shared" si="1453"/>
        <v>0</v>
      </c>
      <c r="AY941" s="5">
        <f t="shared" si="1454"/>
        <v>0</v>
      </c>
      <c r="AZ941" s="5">
        <f t="shared" si="1455"/>
        <v>0</v>
      </c>
      <c r="BA941" s="335" t="e">
        <f t="shared" si="1456"/>
        <v>#DIV/0!</v>
      </c>
      <c r="BB941" s="23">
        <f t="shared" si="1457"/>
        <v>0</v>
      </c>
      <c r="BC941" s="5">
        <f t="shared" si="1458"/>
        <v>0</v>
      </c>
      <c r="BD941" s="5">
        <f t="shared" si="1459"/>
        <v>0</v>
      </c>
      <c r="BE941" s="335" t="e">
        <f t="shared" si="1460"/>
        <v>#DIV/0!</v>
      </c>
      <c r="BF941"/>
      <c r="BG941" s="869" t="str">
        <f t="shared" si="1461"/>
        <v>12.21</v>
      </c>
      <c r="BH941" s="607" t="b">
        <f>COUNTIF('Codes SEC'!$B$2:$B$250,Ministres!BG941)&gt;0</f>
        <v>1</v>
      </c>
      <c r="BI941"/>
    </row>
    <row r="942" spans="1:66" ht="35.1" customHeight="1" x14ac:dyDescent="0.25">
      <c r="A942" s="190" t="s">
        <v>39</v>
      </c>
      <c r="B942" s="603">
        <v>11</v>
      </c>
      <c r="C942" s="120" t="s">
        <v>4052</v>
      </c>
      <c r="D942" s="622">
        <v>1000</v>
      </c>
      <c r="E942" s="604"/>
      <c r="F942" s="192">
        <v>12</v>
      </c>
      <c r="G942" s="697" t="s">
        <v>5613</v>
      </c>
      <c r="H942" s="890" t="str">
        <f t="shared" si="1394"/>
        <v>026</v>
      </c>
      <c r="I942" s="585">
        <v>81221000</v>
      </c>
      <c r="J942" s="380" t="s">
        <v>5382</v>
      </c>
      <c r="K942" s="676" t="s">
        <v>5638</v>
      </c>
      <c r="L942" s="733">
        <v>17</v>
      </c>
      <c r="M942" s="734">
        <v>17</v>
      </c>
      <c r="N942" s="931"/>
      <c r="O942" s="530">
        <f t="shared" si="1441"/>
        <v>-17</v>
      </c>
      <c r="P942" s="530" t="str">
        <f t="shared" si="1442"/>
        <v xml:space="preserve">0 </v>
      </c>
      <c r="Q942" s="646"/>
      <c r="R942" s="536"/>
      <c r="S942" s="536"/>
      <c r="T942" s="536"/>
      <c r="U942" s="536"/>
      <c r="V942" s="536"/>
      <c r="W942" s="683" t="str">
        <f t="shared" si="1443"/>
        <v>OK</v>
      </c>
      <c r="X942" s="141"/>
      <c r="Y942" s="141"/>
      <c r="Z942" s="552"/>
      <c r="AA942" s="552"/>
      <c r="AB942" s="683" t="str">
        <f t="shared" si="1444"/>
        <v>OK</v>
      </c>
      <c r="AC942" s="593"/>
      <c r="AD942" s="530">
        <f t="shared" si="1445"/>
        <v>0</v>
      </c>
      <c r="AE942" s="842">
        <f t="shared" si="1446"/>
        <v>0</v>
      </c>
      <c r="AF942" s="931"/>
      <c r="AG942" s="530">
        <f t="shared" si="1447"/>
        <v>-17</v>
      </c>
      <c r="AH942" s="530" t="str">
        <f t="shared" si="1448"/>
        <v xml:space="preserve">0 </v>
      </c>
      <c r="AI942" s="641"/>
      <c r="AJ942" s="537"/>
      <c r="AK942" s="537"/>
      <c r="AL942" s="537"/>
      <c r="AM942" s="537"/>
      <c r="AN942" s="537"/>
      <c r="AO942" s="683" t="str">
        <f t="shared" si="1449"/>
        <v>OK</v>
      </c>
      <c r="AP942" s="141"/>
      <c r="AQ942" s="141"/>
      <c r="AR942" s="552"/>
      <c r="AS942" s="552"/>
      <c r="AT942" s="683" t="str">
        <f t="shared" si="1450"/>
        <v>OK</v>
      </c>
      <c r="AU942" s="593"/>
      <c r="AV942" s="530">
        <f t="shared" si="1451"/>
        <v>0</v>
      </c>
      <c r="AW942" s="842">
        <f t="shared" si="1452"/>
        <v>0</v>
      </c>
      <c r="AX942" s="121">
        <f t="shared" si="1453"/>
        <v>17</v>
      </c>
      <c r="AY942" s="111">
        <f t="shared" si="1454"/>
        <v>0</v>
      </c>
      <c r="AZ942" s="122">
        <f t="shared" si="1455"/>
        <v>-17</v>
      </c>
      <c r="BA942" s="343">
        <f t="shared" si="1456"/>
        <v>-1</v>
      </c>
      <c r="BB942" s="590">
        <f t="shared" si="1457"/>
        <v>17</v>
      </c>
      <c r="BC942" s="111">
        <f t="shared" si="1458"/>
        <v>0</v>
      </c>
      <c r="BD942" s="122">
        <f t="shared" si="1459"/>
        <v>-17</v>
      </c>
      <c r="BE942" s="343">
        <f t="shared" si="1460"/>
        <v>-1</v>
      </c>
      <c r="BF942"/>
      <c r="BG942" s="869" t="str">
        <f t="shared" si="1461"/>
        <v>12.21</v>
      </c>
      <c r="BH942" s="607" t="b">
        <f>COUNTIF('Codes SEC'!$B$2:$B$250,Ministres!BG942)&gt;0</f>
        <v>1</v>
      </c>
      <c r="BI942"/>
    </row>
    <row r="943" spans="1:66" ht="12.75" customHeight="1" x14ac:dyDescent="0.25">
      <c r="A943" s="225"/>
      <c r="B943" s="206"/>
      <c r="C943" s="253"/>
      <c r="D943" s="621"/>
      <c r="E943" s="275"/>
      <c r="F943" s="269"/>
      <c r="G943" s="695"/>
      <c r="H943" s="886"/>
      <c r="I943" s="403"/>
      <c r="J943" s="381"/>
      <c r="K943" s="514" t="s">
        <v>95</v>
      </c>
      <c r="L943" s="315">
        <f t="shared" ref="L943:BE943" si="1462">L936+L938+L939+L942+L937+L940+L941</f>
        <v>1509</v>
      </c>
      <c r="M943" s="737">
        <f t="shared" si="1462"/>
        <v>1509</v>
      </c>
      <c r="N943" s="930">
        <f t="shared" si="1462"/>
        <v>0</v>
      </c>
      <c r="O943" s="790">
        <f t="shared" si="1462"/>
        <v>-1509</v>
      </c>
      <c r="P943" s="790">
        <f t="shared" si="1462"/>
        <v>0</v>
      </c>
      <c r="Q943" s="787">
        <f t="shared" si="1462"/>
        <v>0</v>
      </c>
      <c r="R943" s="648">
        <f t="shared" si="1462"/>
        <v>0</v>
      </c>
      <c r="S943" s="648">
        <f t="shared" si="1462"/>
        <v>0</v>
      </c>
      <c r="T943" s="648">
        <f t="shared" si="1462"/>
        <v>0</v>
      </c>
      <c r="U943" s="648">
        <f t="shared" si="1462"/>
        <v>0</v>
      </c>
      <c r="V943" s="648">
        <f t="shared" si="1462"/>
        <v>0</v>
      </c>
      <c r="W943" s="790"/>
      <c r="X943" s="649">
        <f t="shared" si="1462"/>
        <v>0</v>
      </c>
      <c r="Y943" s="649">
        <f t="shared" si="1462"/>
        <v>0</v>
      </c>
      <c r="Z943" s="648">
        <f t="shared" si="1462"/>
        <v>0</v>
      </c>
      <c r="AA943" s="648">
        <f t="shared" si="1462"/>
        <v>0</v>
      </c>
      <c r="AB943" s="790"/>
      <c r="AC943" s="649">
        <f t="shared" si="1462"/>
        <v>0</v>
      </c>
      <c r="AD943" s="790">
        <f>AD936+AD938+AD939+AD942+AD937+AD940+AD941</f>
        <v>0</v>
      </c>
      <c r="AE943" s="843">
        <f>AE936+AE938+AE939+AE942+AE937+AE940+AE941</f>
        <v>0</v>
      </c>
      <c r="AF943" s="930">
        <f t="shared" si="1462"/>
        <v>0</v>
      </c>
      <c r="AG943" s="790">
        <f t="shared" si="1462"/>
        <v>-1509</v>
      </c>
      <c r="AH943" s="790">
        <f t="shared" si="1462"/>
        <v>0</v>
      </c>
      <c r="AI943" s="787">
        <f t="shared" si="1462"/>
        <v>0</v>
      </c>
      <c r="AJ943" s="648">
        <f t="shared" si="1462"/>
        <v>0</v>
      </c>
      <c r="AK943" s="648">
        <f t="shared" si="1462"/>
        <v>0</v>
      </c>
      <c r="AL943" s="648">
        <f t="shared" si="1462"/>
        <v>0</v>
      </c>
      <c r="AM943" s="648">
        <f t="shared" si="1462"/>
        <v>0</v>
      </c>
      <c r="AN943" s="648">
        <f t="shared" si="1462"/>
        <v>0</v>
      </c>
      <c r="AO943" s="790"/>
      <c r="AP943" s="649">
        <f t="shared" si="1462"/>
        <v>0</v>
      </c>
      <c r="AQ943" s="649">
        <f t="shared" si="1462"/>
        <v>0</v>
      </c>
      <c r="AR943" s="648">
        <f t="shared" si="1462"/>
        <v>0</v>
      </c>
      <c r="AS943" s="648">
        <f t="shared" si="1462"/>
        <v>0</v>
      </c>
      <c r="AT943" s="790"/>
      <c r="AU943" s="649">
        <f t="shared" si="1462"/>
        <v>0</v>
      </c>
      <c r="AV943" s="790">
        <f t="shared" si="1462"/>
        <v>0</v>
      </c>
      <c r="AW943" s="843">
        <f t="shared" si="1462"/>
        <v>0</v>
      </c>
      <c r="AX943" s="336">
        <f t="shared" si="1462"/>
        <v>1509</v>
      </c>
      <c r="AY943" s="337">
        <f t="shared" si="1462"/>
        <v>0</v>
      </c>
      <c r="AZ943" s="338">
        <f t="shared" si="1462"/>
        <v>-1509</v>
      </c>
      <c r="BA943" s="339" t="e">
        <f t="shared" si="1462"/>
        <v>#DIV/0!</v>
      </c>
      <c r="BB943" s="322">
        <f t="shared" si="1462"/>
        <v>1509</v>
      </c>
      <c r="BC943" s="337">
        <f t="shared" si="1462"/>
        <v>0</v>
      </c>
      <c r="BD943" s="338">
        <f t="shared" si="1462"/>
        <v>-1509</v>
      </c>
      <c r="BE943" s="339" t="e">
        <f t="shared" si="1462"/>
        <v>#DIV/0!</v>
      </c>
      <c r="BG943" s="826"/>
      <c r="BH943" s="607"/>
    </row>
    <row r="944" spans="1:66" ht="12.75" customHeight="1" x14ac:dyDescent="0.25">
      <c r="A944" s="222"/>
      <c r="C944" s="116"/>
      <c r="D944" s="620"/>
      <c r="F944" s="117"/>
      <c r="G944" s="694"/>
      <c r="H944" s="878"/>
      <c r="I944" s="397"/>
      <c r="J944" s="380"/>
      <c r="K944" s="409"/>
      <c r="L944" s="731"/>
      <c r="M944" s="732"/>
      <c r="N944" s="931"/>
      <c r="O944" s="923"/>
      <c r="P944" s="923"/>
      <c r="Q944" s="641"/>
      <c r="R944" s="537"/>
      <c r="S944" s="537"/>
      <c r="T944" s="537"/>
      <c r="U944" s="537"/>
      <c r="V944" s="537"/>
      <c r="W944" s="531"/>
      <c r="X944" s="141"/>
      <c r="Y944" s="141"/>
      <c r="Z944" s="552"/>
      <c r="AA944" s="552"/>
      <c r="AB944" s="531"/>
      <c r="AC944" s="593"/>
      <c r="AD944" s="923"/>
      <c r="AE944" s="846"/>
      <c r="AF944" s="931"/>
      <c r="AG944" s="923"/>
      <c r="AH944" s="923"/>
      <c r="AI944" s="641"/>
      <c r="AJ944" s="537"/>
      <c r="AK944" s="537"/>
      <c r="AL944" s="537"/>
      <c r="AM944" s="537"/>
      <c r="AN944" s="537"/>
      <c r="AO944" s="531"/>
      <c r="AP944" s="141"/>
      <c r="AQ944" s="141"/>
      <c r="AR944" s="552"/>
      <c r="AS944" s="552"/>
      <c r="AT944" s="531"/>
      <c r="AU944" s="593"/>
      <c r="AV944" s="923"/>
      <c r="AW944" s="846"/>
      <c r="AX944" s="115"/>
      <c r="AY944" s="5"/>
      <c r="AZ944" s="5"/>
      <c r="BA944" s="335"/>
      <c r="BC944" s="5"/>
      <c r="BD944" s="5"/>
      <c r="BE944" s="335"/>
      <c r="BG944" s="826"/>
      <c r="BH944" s="607"/>
    </row>
    <row r="945" spans="1:66" ht="12.75" customHeight="1" x14ac:dyDescent="0.25">
      <c r="A945" s="222"/>
      <c r="C945" s="116"/>
      <c r="D945" s="620"/>
      <c r="F945" s="117"/>
      <c r="G945" s="694"/>
      <c r="H945" s="878"/>
      <c r="I945" s="397"/>
      <c r="J945" s="380"/>
      <c r="K945" s="410" t="s">
        <v>58</v>
      </c>
      <c r="L945" s="731"/>
      <c r="M945" s="732"/>
      <c r="N945" s="931"/>
      <c r="O945" s="923"/>
      <c r="P945" s="923"/>
      <c r="Q945" s="641"/>
      <c r="R945" s="537"/>
      <c r="S945" s="537"/>
      <c r="T945" s="537"/>
      <c r="U945" s="537"/>
      <c r="V945" s="537"/>
      <c r="W945" s="531"/>
      <c r="X945" s="141"/>
      <c r="Y945" s="141"/>
      <c r="Z945" s="552"/>
      <c r="AA945" s="552"/>
      <c r="AB945" s="531"/>
      <c r="AC945" s="593"/>
      <c r="AD945" s="923"/>
      <c r="AE945" s="846"/>
      <c r="AF945" s="931"/>
      <c r="AG945" s="923"/>
      <c r="AH945" s="923"/>
      <c r="AI945" s="641"/>
      <c r="AJ945" s="537"/>
      <c r="AK945" s="537"/>
      <c r="AL945" s="537"/>
      <c r="AM945" s="537"/>
      <c r="AN945" s="537"/>
      <c r="AO945" s="531"/>
      <c r="AP945" s="141"/>
      <c r="AQ945" s="141"/>
      <c r="AR945" s="552"/>
      <c r="AS945" s="552"/>
      <c r="AT945" s="531"/>
      <c r="AU945" s="593"/>
      <c r="AV945" s="923"/>
      <c r="AW945" s="846"/>
      <c r="AX945" s="115"/>
      <c r="AY945" s="5"/>
      <c r="AZ945" s="5"/>
      <c r="BA945" s="335"/>
      <c r="BC945" s="5"/>
      <c r="BD945" s="5"/>
      <c r="BE945" s="335"/>
      <c r="BG945" s="826"/>
      <c r="BH945" s="607"/>
    </row>
    <row r="946" spans="1:66" ht="12.75" customHeight="1" x14ac:dyDescent="0.25">
      <c r="A946" s="222"/>
      <c r="C946" s="116"/>
      <c r="D946" s="620"/>
      <c r="F946" s="117"/>
      <c r="G946" s="694"/>
      <c r="H946" s="878"/>
      <c r="I946" s="397"/>
      <c r="J946" s="380"/>
      <c r="K946" s="408"/>
      <c r="L946" s="731"/>
      <c r="M946" s="732"/>
      <c r="N946" s="931"/>
      <c r="O946" s="923"/>
      <c r="P946" s="923"/>
      <c r="Q946" s="641"/>
      <c r="R946" s="537"/>
      <c r="S946" s="537"/>
      <c r="T946" s="537"/>
      <c r="U946" s="537"/>
      <c r="V946" s="537"/>
      <c r="W946" s="531"/>
      <c r="X946" s="141"/>
      <c r="Y946" s="141"/>
      <c r="Z946" s="552"/>
      <c r="AA946" s="552"/>
      <c r="AB946" s="531"/>
      <c r="AC946" s="593"/>
      <c r="AD946" s="923"/>
      <c r="AE946" s="846"/>
      <c r="AF946" s="931"/>
      <c r="AG946" s="923"/>
      <c r="AH946" s="923"/>
      <c r="AI946" s="641"/>
      <c r="AJ946" s="537"/>
      <c r="AK946" s="537"/>
      <c r="AL946" s="537"/>
      <c r="AM946" s="537"/>
      <c r="AN946" s="537"/>
      <c r="AO946" s="531"/>
      <c r="AP946" s="141"/>
      <c r="AQ946" s="141"/>
      <c r="AR946" s="552"/>
      <c r="AS946" s="552"/>
      <c r="AT946" s="531"/>
      <c r="AU946" s="593"/>
      <c r="AV946" s="923"/>
      <c r="AW946" s="846"/>
      <c r="AX946" s="115"/>
      <c r="AY946" s="5"/>
      <c r="AZ946" s="5"/>
      <c r="BA946" s="335"/>
      <c r="BC946" s="5"/>
      <c r="BD946" s="5"/>
      <c r="BE946" s="335"/>
      <c r="BG946" s="826"/>
      <c r="BH946" s="607"/>
    </row>
    <row r="947" spans="1:66" ht="35.1" customHeight="1" x14ac:dyDescent="0.25">
      <c r="A947" s="222" t="s">
        <v>39</v>
      </c>
      <c r="B947" s="112">
        <v>11</v>
      </c>
      <c r="C947" s="116" t="s">
        <v>4052</v>
      </c>
      <c r="D947" s="620">
        <v>1000</v>
      </c>
      <c r="E947" s="278"/>
      <c r="F947" s="116">
        <v>12</v>
      </c>
      <c r="G947" s="694">
        <v>1</v>
      </c>
      <c r="H947" s="878" t="str">
        <f t="shared" si="1394"/>
        <v>026</v>
      </c>
      <c r="I947" s="585">
        <v>87422000</v>
      </c>
      <c r="J947" s="380" t="s">
        <v>4043</v>
      </c>
      <c r="K947" s="510" t="s">
        <v>4699</v>
      </c>
      <c r="L947" s="735">
        <v>0</v>
      </c>
      <c r="M947" s="736">
        <v>0</v>
      </c>
      <c r="N947" s="931"/>
      <c r="O947" s="530">
        <f t="shared" ref="O947" si="1463">IF(N947&gt;L947,"0 ",N947-L947)</f>
        <v>0</v>
      </c>
      <c r="P947" s="530">
        <f t="shared" ref="P947" si="1464">IF(N947&lt;L947,"0 ",N947-L947)</f>
        <v>0</v>
      </c>
      <c r="Q947" s="646"/>
      <c r="R947" s="536"/>
      <c r="S947" s="536"/>
      <c r="T947" s="536"/>
      <c r="U947" s="536"/>
      <c r="V947" s="536"/>
      <c r="W947" s="683" t="str">
        <f>IF(SUM(Q947:V947)=X947,"OK",SUM(Q947:V947)-X947)</f>
        <v>OK</v>
      </c>
      <c r="X947" s="141"/>
      <c r="Y947" s="141"/>
      <c r="Z947" s="552"/>
      <c r="AA947" s="552"/>
      <c r="AB947" s="683" t="str">
        <f>IF(SUM(Z947:AA947)=AC947,"OK",SUM(Z947:AA947)-AC947)</f>
        <v>OK</v>
      </c>
      <c r="AC947" s="593"/>
      <c r="AD947" s="530">
        <f t="shared" ref="AD947" si="1465">X947+Y947+AC947</f>
        <v>0</v>
      </c>
      <c r="AE947" s="842">
        <f t="shared" ref="AE947" si="1466">N947+AD947</f>
        <v>0</v>
      </c>
      <c r="AF947" s="931"/>
      <c r="AG947" s="530">
        <f t="shared" ref="AG947" si="1467">IF(AF947&gt;M947,"0 ",AF947-M947)</f>
        <v>0</v>
      </c>
      <c r="AH947" s="530">
        <f t="shared" ref="AH947" si="1468">IF(AF947&lt;M947,"0 ",AF947-M947)</f>
        <v>0</v>
      </c>
      <c r="AI947" s="641"/>
      <c r="AJ947" s="537"/>
      <c r="AK947" s="537"/>
      <c r="AL947" s="537"/>
      <c r="AM947" s="537"/>
      <c r="AN947" s="537"/>
      <c r="AO947" s="683" t="str">
        <f>IF(SUM(AI947:AN947)=AP947,"OK",SUM(AI947:AN947)-AP947)</f>
        <v>OK</v>
      </c>
      <c r="AP947" s="141"/>
      <c r="AQ947" s="141"/>
      <c r="AR947" s="552"/>
      <c r="AS947" s="552"/>
      <c r="AT947" s="683" t="str">
        <f>IF(SUM(AR947:AS947)=AU947,"OK",SUM(AR947:AS947)-AU947)</f>
        <v>OK</v>
      </c>
      <c r="AU947" s="593"/>
      <c r="AV947" s="530">
        <f t="shared" ref="AV947" si="1469">AP947+AQ947+AU947</f>
        <v>0</v>
      </c>
      <c r="AW947" s="842">
        <f t="shared" ref="AW947" si="1470">AF947+AV947</f>
        <v>0</v>
      </c>
      <c r="AX947" s="115">
        <f>L947</f>
        <v>0</v>
      </c>
      <c r="AY947" s="5">
        <f>AE947</f>
        <v>0</v>
      </c>
      <c r="AZ947" s="7">
        <f>AY947-AX947</f>
        <v>0</v>
      </c>
      <c r="BA947" s="335" t="e">
        <f>AZ947/AX947</f>
        <v>#DIV/0!</v>
      </c>
      <c r="BB947" s="23">
        <f>M947</f>
        <v>0</v>
      </c>
      <c r="BC947" s="5">
        <f>AW947</f>
        <v>0</v>
      </c>
      <c r="BD947" s="7">
        <f>BC947-BB947</f>
        <v>0</v>
      </c>
      <c r="BE947" s="335" t="e">
        <f>BD947/BB947</f>
        <v>#DIV/0!</v>
      </c>
      <c r="BG947" s="826" t="str">
        <f>RIGHT(LEFT(I947,3),2)&amp;"."&amp;RIGHT(LEFT(I947,5),2)</f>
        <v>74.22</v>
      </c>
      <c r="BH947" s="607" t="b">
        <f>COUNTIF('Codes SEC'!$B$2:$B$250,Ministres!BG947)&gt;0</f>
        <v>1</v>
      </c>
    </row>
    <row r="948" spans="1:66" s="27" customFormat="1" ht="12.75" customHeight="1" x14ac:dyDescent="0.25">
      <c r="A948" s="225"/>
      <c r="B948" s="206"/>
      <c r="C948" s="253"/>
      <c r="D948" s="621"/>
      <c r="E948" s="275"/>
      <c r="F948" s="269"/>
      <c r="G948" s="695"/>
      <c r="H948" s="886"/>
      <c r="I948" s="403"/>
      <c r="J948" s="381"/>
      <c r="K948" s="514" t="s">
        <v>59</v>
      </c>
      <c r="L948" s="313">
        <f t="shared" ref="L948:P948" si="1471">L947</f>
        <v>0</v>
      </c>
      <c r="M948" s="728">
        <f t="shared" si="1471"/>
        <v>0</v>
      </c>
      <c r="N948" s="930">
        <f t="shared" si="1471"/>
        <v>0</v>
      </c>
      <c r="O948" s="790">
        <f t="shared" si="1471"/>
        <v>0</v>
      </c>
      <c r="P948" s="790">
        <f t="shared" si="1471"/>
        <v>0</v>
      </c>
      <c r="Q948" s="787">
        <f t="shared" ref="Q948:BE948" si="1472">Q947</f>
        <v>0</v>
      </c>
      <c r="R948" s="648">
        <f t="shared" si="1472"/>
        <v>0</v>
      </c>
      <c r="S948" s="648">
        <f t="shared" si="1472"/>
        <v>0</v>
      </c>
      <c r="T948" s="648">
        <f t="shared" si="1472"/>
        <v>0</v>
      </c>
      <c r="U948" s="648">
        <f t="shared" si="1472"/>
        <v>0</v>
      </c>
      <c r="V948" s="648">
        <f t="shared" si="1472"/>
        <v>0</v>
      </c>
      <c r="W948" s="790"/>
      <c r="X948" s="649">
        <f t="shared" si="1472"/>
        <v>0</v>
      </c>
      <c r="Y948" s="649">
        <f t="shared" si="1472"/>
        <v>0</v>
      </c>
      <c r="Z948" s="648">
        <f t="shared" si="1472"/>
        <v>0</v>
      </c>
      <c r="AA948" s="648">
        <f t="shared" si="1472"/>
        <v>0</v>
      </c>
      <c r="AB948" s="790"/>
      <c r="AC948" s="649">
        <f t="shared" si="1472"/>
        <v>0</v>
      </c>
      <c r="AD948" s="790">
        <f>AD947</f>
        <v>0</v>
      </c>
      <c r="AE948" s="843">
        <f>AE947</f>
        <v>0</v>
      </c>
      <c r="AF948" s="930">
        <f t="shared" ref="AF948:AH948" si="1473">AF947</f>
        <v>0</v>
      </c>
      <c r="AG948" s="790">
        <f t="shared" si="1473"/>
        <v>0</v>
      </c>
      <c r="AH948" s="790">
        <f t="shared" si="1473"/>
        <v>0</v>
      </c>
      <c r="AI948" s="787">
        <f t="shared" si="1472"/>
        <v>0</v>
      </c>
      <c r="AJ948" s="648">
        <f t="shared" si="1472"/>
        <v>0</v>
      </c>
      <c r="AK948" s="648">
        <f t="shared" si="1472"/>
        <v>0</v>
      </c>
      <c r="AL948" s="648">
        <f t="shared" si="1472"/>
        <v>0</v>
      </c>
      <c r="AM948" s="648">
        <f t="shared" si="1472"/>
        <v>0</v>
      </c>
      <c r="AN948" s="648">
        <f t="shared" si="1472"/>
        <v>0</v>
      </c>
      <c r="AO948" s="790"/>
      <c r="AP948" s="649">
        <f t="shared" si="1472"/>
        <v>0</v>
      </c>
      <c r="AQ948" s="649">
        <f t="shared" si="1472"/>
        <v>0</v>
      </c>
      <c r="AR948" s="648">
        <f t="shared" si="1472"/>
        <v>0</v>
      </c>
      <c r="AS948" s="648">
        <f t="shared" si="1472"/>
        <v>0</v>
      </c>
      <c r="AT948" s="790"/>
      <c r="AU948" s="649">
        <f t="shared" si="1472"/>
        <v>0</v>
      </c>
      <c r="AV948" s="790">
        <f t="shared" ref="AV948" si="1474">AV947</f>
        <v>0</v>
      </c>
      <c r="AW948" s="843">
        <f t="shared" si="1472"/>
        <v>0</v>
      </c>
      <c r="AX948" s="336">
        <f t="shared" si="1472"/>
        <v>0</v>
      </c>
      <c r="AY948" s="337">
        <f t="shared" si="1472"/>
        <v>0</v>
      </c>
      <c r="AZ948" s="338">
        <f t="shared" si="1472"/>
        <v>0</v>
      </c>
      <c r="BA948" s="339" t="e">
        <f t="shared" si="1472"/>
        <v>#DIV/0!</v>
      </c>
      <c r="BB948" s="322">
        <f t="shared" si="1472"/>
        <v>0</v>
      </c>
      <c r="BC948" s="337">
        <f t="shared" si="1472"/>
        <v>0</v>
      </c>
      <c r="BD948" s="338">
        <f t="shared" si="1472"/>
        <v>0</v>
      </c>
      <c r="BE948" s="339" t="e">
        <f t="shared" si="1472"/>
        <v>#DIV/0!</v>
      </c>
      <c r="BF948" s="41"/>
      <c r="BG948" s="826"/>
      <c r="BH948" s="607"/>
      <c r="BI948" s="40"/>
      <c r="BJ948" s="40"/>
      <c r="BK948" s="40"/>
      <c r="BL948" s="40"/>
      <c r="BM948" s="40"/>
      <c r="BN948" s="40"/>
    </row>
    <row r="949" spans="1:66" ht="12.75" customHeight="1" x14ac:dyDescent="0.25">
      <c r="A949" s="226"/>
      <c r="B949" s="207"/>
      <c r="C949" s="254"/>
      <c r="D949" s="300"/>
      <c r="E949" s="276"/>
      <c r="F949" s="300"/>
      <c r="G949" s="696"/>
      <c r="H949" s="887"/>
      <c r="I949" s="444"/>
      <c r="J949" s="393"/>
      <c r="K949" s="404" t="s">
        <v>4056</v>
      </c>
      <c r="L949" s="729">
        <f t="shared" ref="L949:P949" si="1475">L943+L948</f>
        <v>1509</v>
      </c>
      <c r="M949" s="730">
        <f t="shared" si="1475"/>
        <v>1509</v>
      </c>
      <c r="N949" s="844">
        <f t="shared" si="1475"/>
        <v>0</v>
      </c>
      <c r="O949" s="665">
        <f t="shared" si="1475"/>
        <v>-1509</v>
      </c>
      <c r="P949" s="665">
        <f t="shared" si="1475"/>
        <v>0</v>
      </c>
      <c r="Q949" s="638">
        <f t="shared" ref="Q949:BE949" si="1476">Q943+Q948</f>
        <v>0</v>
      </c>
      <c r="R949" s="130">
        <f t="shared" si="1476"/>
        <v>0</v>
      </c>
      <c r="S949" s="130">
        <f t="shared" si="1476"/>
        <v>0</v>
      </c>
      <c r="T949" s="130">
        <f t="shared" si="1476"/>
        <v>0</v>
      </c>
      <c r="U949" s="130">
        <f t="shared" si="1476"/>
        <v>0</v>
      </c>
      <c r="V949" s="130">
        <f t="shared" si="1476"/>
        <v>0</v>
      </c>
      <c r="W949" s="665"/>
      <c r="X949" s="130">
        <f t="shared" si="1476"/>
        <v>0</v>
      </c>
      <c r="Y949" s="130">
        <f t="shared" si="1476"/>
        <v>0</v>
      </c>
      <c r="Z949" s="130">
        <f t="shared" si="1476"/>
        <v>0</v>
      </c>
      <c r="AA949" s="130">
        <f t="shared" si="1476"/>
        <v>0</v>
      </c>
      <c r="AB949" s="665"/>
      <c r="AC949" s="130">
        <f t="shared" si="1476"/>
        <v>0</v>
      </c>
      <c r="AD949" s="665">
        <f>AD943+AD948</f>
        <v>0</v>
      </c>
      <c r="AE949" s="845">
        <f>AE943+AE948</f>
        <v>0</v>
      </c>
      <c r="AF949" s="844">
        <f t="shared" ref="AF949:AH949" si="1477">AF943+AF948</f>
        <v>0</v>
      </c>
      <c r="AG949" s="665">
        <f t="shared" si="1477"/>
        <v>-1509</v>
      </c>
      <c r="AH949" s="665">
        <f t="shared" si="1477"/>
        <v>0</v>
      </c>
      <c r="AI949" s="638">
        <f t="shared" si="1476"/>
        <v>0</v>
      </c>
      <c r="AJ949" s="130">
        <f t="shared" si="1476"/>
        <v>0</v>
      </c>
      <c r="AK949" s="130">
        <f t="shared" si="1476"/>
        <v>0</v>
      </c>
      <c r="AL949" s="130">
        <f t="shared" si="1476"/>
        <v>0</v>
      </c>
      <c r="AM949" s="130">
        <f t="shared" si="1476"/>
        <v>0</v>
      </c>
      <c r="AN949" s="130">
        <f t="shared" si="1476"/>
        <v>0</v>
      </c>
      <c r="AO949" s="665"/>
      <c r="AP949" s="130">
        <f t="shared" si="1476"/>
        <v>0</v>
      </c>
      <c r="AQ949" s="130">
        <f t="shared" si="1476"/>
        <v>0</v>
      </c>
      <c r="AR949" s="130">
        <f t="shared" si="1476"/>
        <v>0</v>
      </c>
      <c r="AS949" s="130">
        <f t="shared" si="1476"/>
        <v>0</v>
      </c>
      <c r="AT949" s="665"/>
      <c r="AU949" s="130">
        <f t="shared" si="1476"/>
        <v>0</v>
      </c>
      <c r="AV949" s="665">
        <f t="shared" ref="AV949" si="1478">AV943+AV948</f>
        <v>0</v>
      </c>
      <c r="AW949" s="845">
        <f t="shared" si="1476"/>
        <v>0</v>
      </c>
      <c r="AX949" s="314">
        <f t="shared" si="1476"/>
        <v>1509</v>
      </c>
      <c r="AY949" s="131">
        <f t="shared" si="1476"/>
        <v>0</v>
      </c>
      <c r="AZ949" s="132">
        <f t="shared" si="1476"/>
        <v>-1509</v>
      </c>
      <c r="BA949" s="340" t="e">
        <f t="shared" si="1476"/>
        <v>#DIV/0!</v>
      </c>
      <c r="BB949" s="310">
        <f t="shared" si="1476"/>
        <v>1509</v>
      </c>
      <c r="BC949" s="131">
        <f t="shared" si="1476"/>
        <v>0</v>
      </c>
      <c r="BD949" s="132">
        <f t="shared" si="1476"/>
        <v>-1509</v>
      </c>
      <c r="BE949" s="340" t="e">
        <f t="shared" si="1476"/>
        <v>#DIV/0!</v>
      </c>
      <c r="BG949" s="826"/>
      <c r="BH949" s="607"/>
    </row>
    <row r="950" spans="1:66" ht="12.75" customHeight="1" x14ac:dyDescent="0.25">
      <c r="A950" s="222"/>
      <c r="C950" s="116"/>
      <c r="D950" s="620"/>
      <c r="F950" s="117"/>
      <c r="G950" s="690"/>
      <c r="H950" s="878"/>
      <c r="I950" s="397"/>
      <c r="J950" s="380"/>
      <c r="K950" s="405" t="s">
        <v>208</v>
      </c>
      <c r="L950" s="731">
        <v>0</v>
      </c>
      <c r="M950" s="732">
        <v>0</v>
      </c>
      <c r="N950" s="929">
        <v>0</v>
      </c>
      <c r="O950" s="530">
        <v>0</v>
      </c>
      <c r="P950" s="530">
        <v>0</v>
      </c>
      <c r="Q950" s="641">
        <v>0</v>
      </c>
      <c r="R950" s="537">
        <v>0</v>
      </c>
      <c r="S950" s="537">
        <v>0</v>
      </c>
      <c r="T950" s="537">
        <v>0</v>
      </c>
      <c r="U950" s="537">
        <v>0</v>
      </c>
      <c r="V950" s="537">
        <v>0</v>
      </c>
      <c r="W950" s="530"/>
      <c r="X950" s="142">
        <v>0</v>
      </c>
      <c r="Y950" s="142">
        <v>0</v>
      </c>
      <c r="Z950" s="537">
        <v>0</v>
      </c>
      <c r="AA950" s="537">
        <v>0</v>
      </c>
      <c r="AB950" s="530"/>
      <c r="AC950" s="142">
        <v>0</v>
      </c>
      <c r="AD950" s="530">
        <v>0</v>
      </c>
      <c r="AE950" s="842">
        <v>0</v>
      </c>
      <c r="AF950" s="929">
        <v>0</v>
      </c>
      <c r="AG950" s="530">
        <v>0</v>
      </c>
      <c r="AH950" s="530">
        <v>0</v>
      </c>
      <c r="AI950" s="641">
        <v>0</v>
      </c>
      <c r="AJ950" s="537">
        <v>0</v>
      </c>
      <c r="AK950" s="537">
        <v>0</v>
      </c>
      <c r="AL950" s="537">
        <v>0</v>
      </c>
      <c r="AM950" s="537">
        <v>0</v>
      </c>
      <c r="AN950" s="537">
        <v>0</v>
      </c>
      <c r="AO950" s="530"/>
      <c r="AP950" s="142">
        <v>0</v>
      </c>
      <c r="AQ950" s="142">
        <v>0</v>
      </c>
      <c r="AR950" s="537">
        <v>0</v>
      </c>
      <c r="AS950" s="537">
        <v>0</v>
      </c>
      <c r="AT950" s="530"/>
      <c r="AU950" s="142">
        <v>0</v>
      </c>
      <c r="AV950" s="530">
        <v>0</v>
      </c>
      <c r="AW950" s="842">
        <v>0</v>
      </c>
      <c r="AX950" s="115">
        <v>0</v>
      </c>
      <c r="AY950" s="5">
        <v>0</v>
      </c>
      <c r="AZ950" s="5">
        <v>0</v>
      </c>
      <c r="BA950" s="335">
        <v>0</v>
      </c>
      <c r="BB950" s="23">
        <v>0</v>
      </c>
      <c r="BC950" s="5">
        <v>0</v>
      </c>
      <c r="BD950" s="5">
        <v>0</v>
      </c>
      <c r="BE950" s="335">
        <v>0</v>
      </c>
      <c r="BF950" s="40"/>
      <c r="BG950" s="826"/>
      <c r="BH950" s="607"/>
    </row>
    <row r="951" spans="1:66" s="27" customFormat="1" ht="12.75" customHeight="1" x14ac:dyDescent="0.25">
      <c r="A951" s="21"/>
      <c r="B951" s="112"/>
      <c r="C951" s="116"/>
      <c r="D951" s="623"/>
      <c r="E951" s="278"/>
      <c r="F951" s="116"/>
      <c r="G951" s="694"/>
      <c r="H951" s="878"/>
      <c r="I951" s="397"/>
      <c r="J951" s="380"/>
      <c r="K951" s="405" t="s">
        <v>96</v>
      </c>
      <c r="L951" s="738">
        <v>0</v>
      </c>
      <c r="M951" s="739">
        <v>0</v>
      </c>
      <c r="N951" s="929">
        <v>0</v>
      </c>
      <c r="O951" s="530">
        <v>0</v>
      </c>
      <c r="P951" s="530">
        <v>0</v>
      </c>
      <c r="Q951" s="641">
        <v>0</v>
      </c>
      <c r="R951" s="537">
        <v>0</v>
      </c>
      <c r="S951" s="537">
        <v>0</v>
      </c>
      <c r="T951" s="537">
        <v>0</v>
      </c>
      <c r="U951" s="537">
        <v>0</v>
      </c>
      <c r="V951" s="537">
        <v>0</v>
      </c>
      <c r="W951" s="530"/>
      <c r="X951" s="142">
        <v>0</v>
      </c>
      <c r="Y951" s="142">
        <v>0</v>
      </c>
      <c r="Z951" s="537">
        <v>0</v>
      </c>
      <c r="AA951" s="537">
        <v>0</v>
      </c>
      <c r="AB951" s="530"/>
      <c r="AC951" s="142">
        <v>0</v>
      </c>
      <c r="AD951" s="530">
        <v>0</v>
      </c>
      <c r="AE951" s="842">
        <v>0</v>
      </c>
      <c r="AF951" s="929">
        <v>0</v>
      </c>
      <c r="AG951" s="530">
        <v>0</v>
      </c>
      <c r="AH951" s="530">
        <v>0</v>
      </c>
      <c r="AI951" s="641">
        <v>0</v>
      </c>
      <c r="AJ951" s="537">
        <v>0</v>
      </c>
      <c r="AK951" s="537">
        <v>0</v>
      </c>
      <c r="AL951" s="537">
        <v>0</v>
      </c>
      <c r="AM951" s="537">
        <v>0</v>
      </c>
      <c r="AN951" s="537">
        <v>0</v>
      </c>
      <c r="AO951" s="530"/>
      <c r="AP951" s="142">
        <v>0</v>
      </c>
      <c r="AQ951" s="142">
        <v>0</v>
      </c>
      <c r="AR951" s="537">
        <v>0</v>
      </c>
      <c r="AS951" s="537">
        <v>0</v>
      </c>
      <c r="AT951" s="530"/>
      <c r="AU951" s="142">
        <v>0</v>
      </c>
      <c r="AV951" s="530">
        <v>0</v>
      </c>
      <c r="AW951" s="842">
        <v>0</v>
      </c>
      <c r="AX951" s="115">
        <v>0</v>
      </c>
      <c r="AY951" s="5">
        <v>0</v>
      </c>
      <c r="AZ951" s="5">
        <v>0</v>
      </c>
      <c r="BA951" s="335">
        <v>0</v>
      </c>
      <c r="BB951" s="23">
        <v>0</v>
      </c>
      <c r="BC951" s="5">
        <v>0</v>
      </c>
      <c r="BD951" s="5">
        <v>0</v>
      </c>
      <c r="BE951" s="335">
        <v>0</v>
      </c>
      <c r="BF951" s="41"/>
      <c r="BG951" s="826"/>
      <c r="BH951" s="607"/>
      <c r="BI951" s="40"/>
      <c r="BJ951" s="40"/>
      <c r="BK951" s="40"/>
      <c r="BL951" s="40"/>
      <c r="BM951" s="40"/>
      <c r="BN951" s="40"/>
    </row>
    <row r="952" spans="1:66" ht="12.75" customHeight="1" x14ac:dyDescent="0.25">
      <c r="A952" s="21"/>
      <c r="B952" s="112"/>
      <c r="C952" s="116"/>
      <c r="D952" s="623"/>
      <c r="E952" s="278"/>
      <c r="F952" s="116"/>
      <c r="G952" s="694"/>
      <c r="H952" s="878"/>
      <c r="I952" s="397"/>
      <c r="J952" s="380"/>
      <c r="K952" s="405" t="s">
        <v>209</v>
      </c>
      <c r="L952" s="738">
        <v>0</v>
      </c>
      <c r="M952" s="739">
        <v>0</v>
      </c>
      <c r="N952" s="929">
        <v>0</v>
      </c>
      <c r="O952" s="530">
        <v>0</v>
      </c>
      <c r="P952" s="530">
        <v>0</v>
      </c>
      <c r="Q952" s="641">
        <v>0</v>
      </c>
      <c r="R952" s="537">
        <v>0</v>
      </c>
      <c r="S952" s="537">
        <v>0</v>
      </c>
      <c r="T952" s="537">
        <v>0</v>
      </c>
      <c r="U952" s="537">
        <v>0</v>
      </c>
      <c r="V952" s="537">
        <v>0</v>
      </c>
      <c r="W952" s="530"/>
      <c r="X952" s="142">
        <v>0</v>
      </c>
      <c r="Y952" s="142">
        <v>0</v>
      </c>
      <c r="Z952" s="537">
        <v>0</v>
      </c>
      <c r="AA952" s="537">
        <v>0</v>
      </c>
      <c r="AB952" s="530"/>
      <c r="AC952" s="142">
        <v>0</v>
      </c>
      <c r="AD952" s="530">
        <v>0</v>
      </c>
      <c r="AE952" s="842">
        <v>0</v>
      </c>
      <c r="AF952" s="929">
        <v>0</v>
      </c>
      <c r="AG952" s="530">
        <v>0</v>
      </c>
      <c r="AH952" s="530">
        <v>0</v>
      </c>
      <c r="AI952" s="641">
        <v>0</v>
      </c>
      <c r="AJ952" s="537">
        <v>0</v>
      </c>
      <c r="AK952" s="537">
        <v>0</v>
      </c>
      <c r="AL952" s="537">
        <v>0</v>
      </c>
      <c r="AM952" s="537">
        <v>0</v>
      </c>
      <c r="AN952" s="537">
        <v>0</v>
      </c>
      <c r="AO952" s="530"/>
      <c r="AP952" s="142">
        <v>0</v>
      </c>
      <c r="AQ952" s="142">
        <v>0</v>
      </c>
      <c r="AR952" s="537">
        <v>0</v>
      </c>
      <c r="AS952" s="537">
        <v>0</v>
      </c>
      <c r="AT952" s="530"/>
      <c r="AU952" s="142">
        <v>0</v>
      </c>
      <c r="AV952" s="530">
        <v>0</v>
      </c>
      <c r="AW952" s="842">
        <v>0</v>
      </c>
      <c r="AX952" s="115">
        <v>0</v>
      </c>
      <c r="AY952" s="5">
        <v>0</v>
      </c>
      <c r="AZ952" s="5">
        <v>0</v>
      </c>
      <c r="BA952" s="335">
        <v>0</v>
      </c>
      <c r="BB952" s="23">
        <v>0</v>
      </c>
      <c r="BC952" s="5">
        <v>0</v>
      </c>
      <c r="BD952" s="5">
        <v>0</v>
      </c>
      <c r="BE952" s="335">
        <v>0</v>
      </c>
      <c r="BG952" s="826"/>
      <c r="BH952" s="607"/>
    </row>
    <row r="953" spans="1:66" ht="12.75" customHeight="1" x14ac:dyDescent="0.25">
      <c r="A953" s="21"/>
      <c r="B953" s="112"/>
      <c r="C953" s="116"/>
      <c r="D953" s="623"/>
      <c r="E953" s="278"/>
      <c r="F953" s="116"/>
      <c r="G953" s="694"/>
      <c r="H953" s="878"/>
      <c r="I953" s="397"/>
      <c r="J953" s="380"/>
      <c r="K953" s="405" t="s">
        <v>210</v>
      </c>
      <c r="L953" s="738">
        <v>0</v>
      </c>
      <c r="M953" s="739">
        <v>0</v>
      </c>
      <c r="N953" s="929">
        <v>0</v>
      </c>
      <c r="O953" s="530">
        <v>0</v>
      </c>
      <c r="P953" s="530">
        <v>0</v>
      </c>
      <c r="Q953" s="641">
        <v>0</v>
      </c>
      <c r="R953" s="537">
        <v>0</v>
      </c>
      <c r="S953" s="537">
        <v>0</v>
      </c>
      <c r="T953" s="537">
        <v>0</v>
      </c>
      <c r="U953" s="537">
        <v>0</v>
      </c>
      <c r="V953" s="537">
        <v>0</v>
      </c>
      <c r="W953" s="530"/>
      <c r="X953" s="142">
        <v>0</v>
      </c>
      <c r="Y953" s="142">
        <v>0</v>
      </c>
      <c r="Z953" s="537">
        <v>0</v>
      </c>
      <c r="AA953" s="537">
        <v>0</v>
      </c>
      <c r="AB953" s="530"/>
      <c r="AC953" s="142">
        <v>0</v>
      </c>
      <c r="AD953" s="530">
        <v>0</v>
      </c>
      <c r="AE953" s="842">
        <v>0</v>
      </c>
      <c r="AF953" s="929">
        <v>0</v>
      </c>
      <c r="AG953" s="530">
        <v>0</v>
      </c>
      <c r="AH953" s="530">
        <v>0</v>
      </c>
      <c r="AI953" s="641">
        <v>0</v>
      </c>
      <c r="AJ953" s="537">
        <v>0</v>
      </c>
      <c r="AK953" s="537">
        <v>0</v>
      </c>
      <c r="AL953" s="537">
        <v>0</v>
      </c>
      <c r="AM953" s="537">
        <v>0</v>
      </c>
      <c r="AN953" s="537">
        <v>0</v>
      </c>
      <c r="AO953" s="530"/>
      <c r="AP953" s="142">
        <v>0</v>
      </c>
      <c r="AQ953" s="142">
        <v>0</v>
      </c>
      <c r="AR953" s="537">
        <v>0</v>
      </c>
      <c r="AS953" s="537">
        <v>0</v>
      </c>
      <c r="AT953" s="530"/>
      <c r="AU953" s="142">
        <v>0</v>
      </c>
      <c r="AV953" s="530">
        <v>0</v>
      </c>
      <c r="AW953" s="842">
        <v>0</v>
      </c>
      <c r="AX953" s="115">
        <v>0</v>
      </c>
      <c r="AY953" s="5">
        <v>0</v>
      </c>
      <c r="AZ953" s="5">
        <v>0</v>
      </c>
      <c r="BA953" s="335">
        <v>0</v>
      </c>
      <c r="BB953" s="23">
        <v>0</v>
      </c>
      <c r="BC953" s="5">
        <v>0</v>
      </c>
      <c r="BD953" s="5">
        <v>0</v>
      </c>
      <c r="BE953" s="335">
        <v>0</v>
      </c>
      <c r="BG953" s="826"/>
      <c r="BH953" s="607"/>
    </row>
    <row r="954" spans="1:66" ht="12.75" customHeight="1" x14ac:dyDescent="0.25">
      <c r="A954" s="21"/>
      <c r="B954" s="112"/>
      <c r="C954" s="116"/>
      <c r="D954" s="623"/>
      <c r="E954" s="278"/>
      <c r="F954" s="116"/>
      <c r="G954" s="694"/>
      <c r="H954" s="878"/>
      <c r="I954" s="397"/>
      <c r="J954" s="380"/>
      <c r="K954" s="406" t="s">
        <v>53</v>
      </c>
      <c r="L954" s="738">
        <v>0</v>
      </c>
      <c r="M954" s="739">
        <v>0</v>
      </c>
      <c r="N954" s="929">
        <v>0</v>
      </c>
      <c r="O954" s="530">
        <v>0</v>
      </c>
      <c r="P954" s="530">
        <v>0</v>
      </c>
      <c r="Q954" s="641">
        <v>0</v>
      </c>
      <c r="R954" s="537">
        <v>0</v>
      </c>
      <c r="S954" s="537">
        <v>0</v>
      </c>
      <c r="T954" s="537">
        <v>0</v>
      </c>
      <c r="U954" s="537">
        <v>0</v>
      </c>
      <c r="V954" s="537">
        <v>0</v>
      </c>
      <c r="W954" s="530"/>
      <c r="X954" s="142">
        <v>0</v>
      </c>
      <c r="Y954" s="142">
        <v>0</v>
      </c>
      <c r="Z954" s="537">
        <v>0</v>
      </c>
      <c r="AA954" s="537">
        <v>0</v>
      </c>
      <c r="AB954" s="530"/>
      <c r="AC954" s="142">
        <v>0</v>
      </c>
      <c r="AD954" s="530">
        <v>0</v>
      </c>
      <c r="AE954" s="842">
        <v>0</v>
      </c>
      <c r="AF954" s="929">
        <v>0</v>
      </c>
      <c r="AG954" s="530">
        <v>0</v>
      </c>
      <c r="AH954" s="530">
        <v>0</v>
      </c>
      <c r="AI954" s="641">
        <v>0</v>
      </c>
      <c r="AJ954" s="537">
        <v>0</v>
      </c>
      <c r="AK954" s="537">
        <v>0</v>
      </c>
      <c r="AL954" s="537">
        <v>0</v>
      </c>
      <c r="AM954" s="537">
        <v>0</v>
      </c>
      <c r="AN954" s="537">
        <v>0</v>
      </c>
      <c r="AO954" s="530"/>
      <c r="AP954" s="142">
        <v>0</v>
      </c>
      <c r="AQ954" s="142">
        <v>0</v>
      </c>
      <c r="AR954" s="537">
        <v>0</v>
      </c>
      <c r="AS954" s="537">
        <v>0</v>
      </c>
      <c r="AT954" s="530"/>
      <c r="AU954" s="142">
        <v>0</v>
      </c>
      <c r="AV954" s="530">
        <v>0</v>
      </c>
      <c r="AW954" s="842">
        <v>0</v>
      </c>
      <c r="AX954" s="115">
        <v>0</v>
      </c>
      <c r="AY954" s="5">
        <v>0</v>
      </c>
      <c r="AZ954" s="5">
        <v>0</v>
      </c>
      <c r="BA954" s="335">
        <v>0</v>
      </c>
      <c r="BB954" s="23">
        <v>0</v>
      </c>
      <c r="BC954" s="5">
        <v>0</v>
      </c>
      <c r="BD954" s="5">
        <v>0</v>
      </c>
      <c r="BE954" s="335">
        <v>0</v>
      </c>
      <c r="BG954" s="826"/>
      <c r="BH954" s="607"/>
    </row>
    <row r="955" spans="1:66" ht="12.75" customHeight="1" x14ac:dyDescent="0.25">
      <c r="A955" s="21"/>
      <c r="B955" s="112"/>
      <c r="C955" s="116"/>
      <c r="D955" s="623"/>
      <c r="F955" s="117"/>
      <c r="G955" s="694"/>
      <c r="H955" s="878"/>
      <c r="I955" s="397"/>
      <c r="J955" s="380"/>
      <c r="K955" s="408"/>
      <c r="L955" s="738"/>
      <c r="M955" s="739"/>
      <c r="N955" s="931"/>
      <c r="O955" s="923"/>
      <c r="P955" s="923"/>
      <c r="Q955" s="641"/>
      <c r="R955" s="537"/>
      <c r="S955" s="537"/>
      <c r="T955" s="537"/>
      <c r="U955" s="537"/>
      <c r="V955" s="537"/>
      <c r="W955" s="531"/>
      <c r="X955" s="141"/>
      <c r="Y955" s="141"/>
      <c r="Z955" s="552"/>
      <c r="AA955" s="552"/>
      <c r="AB955" s="531"/>
      <c r="AC955" s="593"/>
      <c r="AD955" s="923"/>
      <c r="AE955" s="846"/>
      <c r="AF955" s="931"/>
      <c r="AG955" s="923"/>
      <c r="AH955" s="923"/>
      <c r="AI955" s="641"/>
      <c r="AJ955" s="537"/>
      <c r="AK955" s="537"/>
      <c r="AL955" s="537"/>
      <c r="AM955" s="537"/>
      <c r="AN955" s="537"/>
      <c r="AO955" s="531"/>
      <c r="AP955" s="141"/>
      <c r="AQ955" s="141"/>
      <c r="AR955" s="552"/>
      <c r="AS955" s="552"/>
      <c r="AT955" s="531"/>
      <c r="AU955" s="593"/>
      <c r="AV955" s="923"/>
      <c r="AW955" s="846"/>
      <c r="AX955" s="115"/>
      <c r="AY955" s="5"/>
      <c r="AZ955" s="5"/>
      <c r="BA955" s="335"/>
      <c r="BC955" s="5"/>
      <c r="BD955" s="5"/>
      <c r="BE955" s="335"/>
      <c r="BG955" s="826"/>
      <c r="BH955" s="607"/>
    </row>
    <row r="956" spans="1:66" ht="12.75" customHeight="1" x14ac:dyDescent="0.25">
      <c r="A956" s="21"/>
      <c r="B956" s="112"/>
      <c r="C956" s="116"/>
      <c r="D956" s="623"/>
      <c r="F956" s="117"/>
      <c r="G956" s="694"/>
      <c r="H956" s="878"/>
      <c r="I956" s="397"/>
      <c r="J956" s="380"/>
      <c r="K956" s="408"/>
      <c r="L956" s="738"/>
      <c r="M956" s="739"/>
      <c r="N956" s="931"/>
      <c r="O956" s="923"/>
      <c r="P956" s="923"/>
      <c r="Q956" s="641"/>
      <c r="R956" s="537"/>
      <c r="S956" s="537"/>
      <c r="T956" s="537"/>
      <c r="U956" s="537"/>
      <c r="V956" s="537"/>
      <c r="W956" s="531"/>
      <c r="X956" s="141"/>
      <c r="Y956" s="141"/>
      <c r="Z956" s="552"/>
      <c r="AA956" s="552"/>
      <c r="AB956" s="531"/>
      <c r="AC956" s="593"/>
      <c r="AD956" s="923"/>
      <c r="AE956" s="846"/>
      <c r="AF956" s="931"/>
      <c r="AG956" s="923"/>
      <c r="AH956" s="923"/>
      <c r="AI956" s="641"/>
      <c r="AJ956" s="537"/>
      <c r="AK956" s="537"/>
      <c r="AL956" s="537"/>
      <c r="AM956" s="537"/>
      <c r="AN956" s="537"/>
      <c r="AO956" s="531"/>
      <c r="AP956" s="141"/>
      <c r="AQ956" s="141"/>
      <c r="AR956" s="552"/>
      <c r="AS956" s="552"/>
      <c r="AT956" s="531"/>
      <c r="AU956" s="593"/>
      <c r="AV956" s="923"/>
      <c r="AW956" s="846"/>
      <c r="AX956" s="115"/>
      <c r="AY956" s="5"/>
      <c r="AZ956" s="5"/>
      <c r="BA956" s="335"/>
      <c r="BC956" s="5"/>
      <c r="BD956" s="5"/>
      <c r="BE956" s="335"/>
      <c r="BG956" s="826"/>
      <c r="BH956" s="607"/>
    </row>
    <row r="957" spans="1:66" ht="12.75" customHeight="1" x14ac:dyDescent="0.25">
      <c r="A957" s="21"/>
      <c r="B957" s="112"/>
      <c r="C957" s="116"/>
      <c r="D957" s="623"/>
      <c r="E957" s="278"/>
      <c r="F957" s="116"/>
      <c r="G957" s="694"/>
      <c r="H957" s="878"/>
      <c r="I957" s="397"/>
      <c r="J957" s="380"/>
      <c r="K957" s="425" t="s">
        <v>6569</v>
      </c>
      <c r="L957" s="731"/>
      <c r="M957" s="732"/>
      <c r="N957" s="931"/>
      <c r="O957" s="923"/>
      <c r="P957" s="923"/>
      <c r="Q957" s="641"/>
      <c r="R957" s="537"/>
      <c r="S957" s="537"/>
      <c r="T957" s="537"/>
      <c r="U957" s="537"/>
      <c r="V957" s="537"/>
      <c r="W957" s="531"/>
      <c r="X957" s="141"/>
      <c r="Y957" s="141"/>
      <c r="Z957" s="552"/>
      <c r="AA957" s="552"/>
      <c r="AB957" s="531"/>
      <c r="AC957" s="593"/>
      <c r="AD957" s="923"/>
      <c r="AE957" s="846"/>
      <c r="AF957" s="931"/>
      <c r="AG957" s="923"/>
      <c r="AH957" s="923"/>
      <c r="AI957" s="641"/>
      <c r="AJ957" s="537"/>
      <c r="AK957" s="537"/>
      <c r="AL957" s="537"/>
      <c r="AM957" s="537"/>
      <c r="AN957" s="537"/>
      <c r="AO957" s="531"/>
      <c r="AP957" s="141"/>
      <c r="AQ957" s="141"/>
      <c r="AR957" s="552"/>
      <c r="AS957" s="552"/>
      <c r="AT957" s="531"/>
      <c r="AU957" s="593"/>
      <c r="AV957" s="923"/>
      <c r="AW957" s="846"/>
      <c r="AX957" s="115"/>
      <c r="AY957" s="5"/>
      <c r="AZ957" s="5"/>
      <c r="BA957" s="335"/>
      <c r="BC957" s="5"/>
      <c r="BD957" s="5"/>
      <c r="BE957" s="335"/>
      <c r="BG957" s="826"/>
      <c r="BH957" s="607"/>
    </row>
    <row r="958" spans="1:66" x14ac:dyDescent="0.25">
      <c r="A958" s="21"/>
      <c r="B958" s="112"/>
      <c r="C958" s="116"/>
      <c r="D958" s="623"/>
      <c r="E958" s="278"/>
      <c r="F958" s="116"/>
      <c r="G958" s="694"/>
      <c r="H958" s="878"/>
      <c r="I958" s="397"/>
      <c r="J958" s="380"/>
      <c r="K958" s="470" t="s">
        <v>4757</v>
      </c>
      <c r="L958" s="731"/>
      <c r="M958" s="732"/>
      <c r="N958" s="931"/>
      <c r="O958" s="923"/>
      <c r="P958" s="923"/>
      <c r="Q958" s="641"/>
      <c r="R958" s="537"/>
      <c r="S958" s="537"/>
      <c r="T958" s="537"/>
      <c r="U958" s="537"/>
      <c r="V958" s="537"/>
      <c r="W958" s="531"/>
      <c r="X958" s="141"/>
      <c r="Y958" s="141"/>
      <c r="Z958" s="552"/>
      <c r="AA958" s="552"/>
      <c r="AB958" s="531"/>
      <c r="AC958" s="593"/>
      <c r="AD958" s="923"/>
      <c r="AE958" s="846"/>
      <c r="AF958" s="931"/>
      <c r="AG958" s="923"/>
      <c r="AH958" s="923"/>
      <c r="AI958" s="641"/>
      <c r="AJ958" s="537"/>
      <c r="AK958" s="537"/>
      <c r="AL958" s="537"/>
      <c r="AM958" s="537"/>
      <c r="AN958" s="537"/>
      <c r="AO958" s="531"/>
      <c r="AP958" s="141"/>
      <c r="AQ958" s="141"/>
      <c r="AR958" s="552"/>
      <c r="AS958" s="552"/>
      <c r="AT958" s="531"/>
      <c r="AU958" s="593"/>
      <c r="AV958" s="923"/>
      <c r="AW958" s="846"/>
      <c r="AX958" s="115"/>
      <c r="AY958" s="5"/>
      <c r="AZ958" s="5"/>
      <c r="BA958" s="335"/>
      <c r="BC958" s="5"/>
      <c r="BD958" s="5"/>
      <c r="BE958" s="335"/>
      <c r="BG958" s="826"/>
      <c r="BH958" s="607"/>
    </row>
    <row r="959" spans="1:66" s="4" customFormat="1" ht="12.75" customHeight="1" x14ac:dyDescent="0.25">
      <c r="A959" s="21"/>
      <c r="B959" s="112"/>
      <c r="C959" s="116"/>
      <c r="D959" s="623"/>
      <c r="E959" s="278"/>
      <c r="F959" s="116"/>
      <c r="G959" s="694"/>
      <c r="H959" s="878"/>
      <c r="I959" s="397"/>
      <c r="J959" s="380"/>
      <c r="K959" s="408"/>
      <c r="L959" s="731"/>
      <c r="M959" s="732"/>
      <c r="N959" s="931"/>
      <c r="O959" s="923"/>
      <c r="P959" s="923"/>
      <c r="Q959" s="641"/>
      <c r="R959" s="537"/>
      <c r="S959" s="537"/>
      <c r="T959" s="537"/>
      <c r="U959" s="537"/>
      <c r="V959" s="537"/>
      <c r="W959" s="531"/>
      <c r="X959" s="141"/>
      <c r="Y959" s="141"/>
      <c r="Z959" s="552"/>
      <c r="AA959" s="552"/>
      <c r="AB959" s="531"/>
      <c r="AC959" s="593"/>
      <c r="AD959" s="923"/>
      <c r="AE959" s="846"/>
      <c r="AF959" s="931"/>
      <c r="AG959" s="923"/>
      <c r="AH959" s="923"/>
      <c r="AI959" s="641"/>
      <c r="AJ959" s="537"/>
      <c r="AK959" s="537"/>
      <c r="AL959" s="537"/>
      <c r="AM959" s="537"/>
      <c r="AN959" s="537"/>
      <c r="AO959" s="531"/>
      <c r="AP959" s="141"/>
      <c r="AQ959" s="141"/>
      <c r="AR959" s="552"/>
      <c r="AS959" s="552"/>
      <c r="AT959" s="531"/>
      <c r="AU959" s="593"/>
      <c r="AV959" s="923"/>
      <c r="AW959" s="846"/>
      <c r="AX959" s="115"/>
      <c r="AY959" s="5"/>
      <c r="AZ959" s="5"/>
      <c r="BA959" s="335"/>
      <c r="BB959" s="23"/>
      <c r="BC959" s="5"/>
      <c r="BD959" s="5"/>
      <c r="BE959" s="335"/>
      <c r="BF959" s="41"/>
      <c r="BG959" s="826"/>
      <c r="BH959" s="607"/>
      <c r="BI959" s="41"/>
      <c r="BJ959" s="41"/>
      <c r="BK959" s="41"/>
      <c r="BL959" s="41"/>
      <c r="BM959" s="41"/>
      <c r="BN959" s="41"/>
    </row>
    <row r="960" spans="1:66" ht="35.1" customHeight="1" x14ac:dyDescent="0.25">
      <c r="A960" s="222" t="s">
        <v>39</v>
      </c>
      <c r="B960" s="112">
        <v>11</v>
      </c>
      <c r="C960" s="116" t="s">
        <v>4052</v>
      </c>
      <c r="D960" s="620">
        <v>1000</v>
      </c>
      <c r="E960" s="278"/>
      <c r="F960" s="116">
        <v>12</v>
      </c>
      <c r="G960" s="694" t="s">
        <v>5613</v>
      </c>
      <c r="H960" s="878" t="str">
        <f t="shared" ref="H960:H1006" si="1479">LEFT(J960,3)</f>
        <v>033</v>
      </c>
      <c r="I960" s="397" t="s">
        <v>3257</v>
      </c>
      <c r="J960" s="380" t="s">
        <v>2039</v>
      </c>
      <c r="K960" s="408" t="s">
        <v>3240</v>
      </c>
      <c r="L960" s="726">
        <v>4</v>
      </c>
      <c r="M960" s="727">
        <v>4</v>
      </c>
      <c r="N960" s="931"/>
      <c r="O960" s="530">
        <f t="shared" ref="O960:O965" si="1480">IF(N960&gt;L960,"0 ",N960-L960)</f>
        <v>-4</v>
      </c>
      <c r="P960" s="530" t="str">
        <f t="shared" ref="P960:P965" si="1481">IF(N960&lt;L960,"0 ",N960-L960)</f>
        <v xml:space="preserve">0 </v>
      </c>
      <c r="Q960" s="646"/>
      <c r="R960" s="536"/>
      <c r="S960" s="536"/>
      <c r="T960" s="536"/>
      <c r="U960" s="536"/>
      <c r="V960" s="536"/>
      <c r="W960" s="683" t="str">
        <f t="shared" ref="W960:W963" si="1482">IF(SUM(Q960:V960)=X960,"OK",SUM(Q960:V960)-X960)</f>
        <v>OK</v>
      </c>
      <c r="X960" s="141"/>
      <c r="Y960" s="141"/>
      <c r="Z960" s="552"/>
      <c r="AA960" s="552"/>
      <c r="AB960" s="683" t="str">
        <f t="shared" ref="AB960:AB963" si="1483">IF(SUM(Z960:AA960)=AC960,"OK",SUM(Z960:AA960)-AC960)</f>
        <v>OK</v>
      </c>
      <c r="AC960" s="593"/>
      <c r="AD960" s="530">
        <f t="shared" ref="AD960:AD965" si="1484">X960+Y960+AC960</f>
        <v>0</v>
      </c>
      <c r="AE960" s="842">
        <f t="shared" ref="AE960:AE965" si="1485">N960+AD960</f>
        <v>0</v>
      </c>
      <c r="AF960" s="931"/>
      <c r="AG960" s="530">
        <f t="shared" ref="AG960:AG965" si="1486">IF(AF960&gt;M960,"0 ",AF960-M960)</f>
        <v>-4</v>
      </c>
      <c r="AH960" s="530" t="str">
        <f t="shared" ref="AH960:AH965" si="1487">IF(AF960&lt;M960,"0 ",AF960-M960)</f>
        <v xml:space="preserve">0 </v>
      </c>
      <c r="AI960" s="641"/>
      <c r="AJ960" s="537"/>
      <c r="AK960" s="537"/>
      <c r="AL960" s="537"/>
      <c r="AM960" s="537"/>
      <c r="AN960" s="537"/>
      <c r="AO960" s="683" t="str">
        <f t="shared" ref="AO960:AO963" si="1488">IF(SUM(AI960:AN960)=AP960,"OK",SUM(AI960:AN960)-AP960)</f>
        <v>OK</v>
      </c>
      <c r="AP960" s="141"/>
      <c r="AQ960" s="141"/>
      <c r="AR960" s="552"/>
      <c r="AS960" s="552"/>
      <c r="AT960" s="683" t="str">
        <f t="shared" ref="AT960:AT963" si="1489">IF(SUM(AR960:AS960)=AU960,"OK",SUM(AR960:AS960)-AU960)</f>
        <v>OK</v>
      </c>
      <c r="AU960" s="593"/>
      <c r="AV960" s="530">
        <f t="shared" ref="AV960:AV965" si="1490">AP960+AQ960+AU960</f>
        <v>0</v>
      </c>
      <c r="AW960" s="842">
        <f t="shared" ref="AW960:AW965" si="1491">AF960+AV960</f>
        <v>0</v>
      </c>
      <c r="AX960" s="115">
        <f t="shared" ref="AX960:AX965" si="1492">L960</f>
        <v>4</v>
      </c>
      <c r="AY960" s="5">
        <f t="shared" ref="AY960:AY965" si="1493">AE960</f>
        <v>0</v>
      </c>
      <c r="AZ960" s="7">
        <f t="shared" ref="AZ960:AZ962" si="1494">AY960-AX960</f>
        <v>-4</v>
      </c>
      <c r="BA960" s="335">
        <f t="shared" ref="BA960:BA962" si="1495">AZ960/AX960</f>
        <v>-1</v>
      </c>
      <c r="BB960" s="23">
        <f t="shared" ref="BB960:BB965" si="1496">M960</f>
        <v>4</v>
      </c>
      <c r="BC960" s="5">
        <f t="shared" ref="BC960:BC962" si="1497">AW960</f>
        <v>0</v>
      </c>
      <c r="BD960" s="7">
        <f t="shared" ref="BD960:BD962" si="1498">BC960-BB960</f>
        <v>-4</v>
      </c>
      <c r="BE960" s="335">
        <f t="shared" ref="BE960:BE962" si="1499">BD960/BB960</f>
        <v>-1</v>
      </c>
      <c r="BG960" s="826" t="str">
        <f t="shared" ref="BG960:BG965" si="1500">RIGHT(LEFT(I960,3),2)&amp;"."&amp;RIGHT(LEFT(I960,5),2)</f>
        <v>12.11</v>
      </c>
      <c r="BH960" s="607" t="b">
        <f>COUNTIF('Codes SEC'!$B$2:$B$250,Ministres!BG960)&gt;0</f>
        <v>1</v>
      </c>
    </row>
    <row r="961" spans="1:66" ht="35.1" customHeight="1" x14ac:dyDescent="0.25">
      <c r="A961" s="222" t="s">
        <v>39</v>
      </c>
      <c r="B961" s="112">
        <v>11</v>
      </c>
      <c r="C961" s="116" t="s">
        <v>4052</v>
      </c>
      <c r="D961" s="620">
        <v>1000</v>
      </c>
      <c r="E961" s="278"/>
      <c r="F961" s="116">
        <v>12</v>
      </c>
      <c r="G961" s="694" t="s">
        <v>5613</v>
      </c>
      <c r="H961" s="878" t="str">
        <f t="shared" si="1479"/>
        <v>033</v>
      </c>
      <c r="I961" s="397" t="s">
        <v>3257</v>
      </c>
      <c r="J961" s="380" t="s">
        <v>2040</v>
      </c>
      <c r="K961" s="422" t="s">
        <v>4758</v>
      </c>
      <c r="L961" s="726">
        <v>30</v>
      </c>
      <c r="M961" s="727">
        <v>30</v>
      </c>
      <c r="N961" s="931"/>
      <c r="O961" s="530">
        <f t="shared" si="1480"/>
        <v>-30</v>
      </c>
      <c r="P961" s="530" t="str">
        <f t="shared" si="1481"/>
        <v xml:space="preserve">0 </v>
      </c>
      <c r="Q961" s="646"/>
      <c r="R961" s="536"/>
      <c r="S961" s="536"/>
      <c r="T961" s="536"/>
      <c r="U961" s="536"/>
      <c r="V961" s="536"/>
      <c r="W961" s="683" t="str">
        <f t="shared" si="1482"/>
        <v>OK</v>
      </c>
      <c r="X961" s="141"/>
      <c r="Y961" s="141"/>
      <c r="Z961" s="552"/>
      <c r="AA961" s="552"/>
      <c r="AB961" s="683" t="str">
        <f t="shared" si="1483"/>
        <v>OK</v>
      </c>
      <c r="AC961" s="593"/>
      <c r="AD961" s="530">
        <f t="shared" si="1484"/>
        <v>0</v>
      </c>
      <c r="AE961" s="842">
        <f t="shared" si="1485"/>
        <v>0</v>
      </c>
      <c r="AF961" s="931"/>
      <c r="AG961" s="530">
        <f t="shared" si="1486"/>
        <v>-30</v>
      </c>
      <c r="AH961" s="530" t="str">
        <f t="shared" si="1487"/>
        <v xml:space="preserve">0 </v>
      </c>
      <c r="AI961" s="641"/>
      <c r="AJ961" s="537"/>
      <c r="AK961" s="537"/>
      <c r="AL961" s="537"/>
      <c r="AM961" s="537"/>
      <c r="AN961" s="537"/>
      <c r="AO961" s="683" t="str">
        <f t="shared" si="1488"/>
        <v>OK</v>
      </c>
      <c r="AP961" s="141"/>
      <c r="AQ961" s="141"/>
      <c r="AR961" s="552"/>
      <c r="AS961" s="552"/>
      <c r="AT961" s="683" t="str">
        <f t="shared" si="1489"/>
        <v>OK</v>
      </c>
      <c r="AU961" s="593"/>
      <c r="AV961" s="530">
        <f t="shared" si="1490"/>
        <v>0</v>
      </c>
      <c r="AW961" s="842">
        <f t="shared" si="1491"/>
        <v>0</v>
      </c>
      <c r="AX961" s="115">
        <f t="shared" si="1492"/>
        <v>30</v>
      </c>
      <c r="AY961" s="5">
        <f t="shared" si="1493"/>
        <v>0</v>
      </c>
      <c r="AZ961" s="7">
        <f t="shared" si="1494"/>
        <v>-30</v>
      </c>
      <c r="BA961" s="335">
        <f t="shared" si="1495"/>
        <v>-1</v>
      </c>
      <c r="BB961" s="23">
        <f t="shared" si="1496"/>
        <v>30</v>
      </c>
      <c r="BC961" s="5">
        <f t="shared" si="1497"/>
        <v>0</v>
      </c>
      <c r="BD961" s="7">
        <f t="shared" si="1498"/>
        <v>-30</v>
      </c>
      <c r="BE961" s="335">
        <f t="shared" si="1499"/>
        <v>-1</v>
      </c>
      <c r="BG961" s="826" t="str">
        <f t="shared" si="1500"/>
        <v>12.11</v>
      </c>
      <c r="BH961" s="607" t="b">
        <f>COUNTIF('Codes SEC'!$B$2:$B$250,Ministres!BG961)&gt;0</f>
        <v>1</v>
      </c>
    </row>
    <row r="962" spans="1:66" ht="35.1" customHeight="1" x14ac:dyDescent="0.25">
      <c r="A962" s="222" t="s">
        <v>39</v>
      </c>
      <c r="B962" s="112">
        <v>11</v>
      </c>
      <c r="C962" s="116" t="s">
        <v>4052</v>
      </c>
      <c r="D962" s="620">
        <v>1000</v>
      </c>
      <c r="E962" s="278"/>
      <c r="F962" s="116">
        <v>12</v>
      </c>
      <c r="G962" s="694" t="s">
        <v>5613</v>
      </c>
      <c r="H962" s="878" t="str">
        <f t="shared" si="1479"/>
        <v>033</v>
      </c>
      <c r="I962" s="397" t="s">
        <v>3257</v>
      </c>
      <c r="J962" s="380" t="s">
        <v>2041</v>
      </c>
      <c r="K962" s="408" t="s">
        <v>3241</v>
      </c>
      <c r="L962" s="726">
        <v>70</v>
      </c>
      <c r="M962" s="727">
        <v>50</v>
      </c>
      <c r="N962" s="931"/>
      <c r="O962" s="530">
        <f t="shared" si="1480"/>
        <v>-70</v>
      </c>
      <c r="P962" s="530" t="str">
        <f t="shared" si="1481"/>
        <v xml:space="preserve">0 </v>
      </c>
      <c r="Q962" s="646"/>
      <c r="R962" s="536"/>
      <c r="S962" s="536"/>
      <c r="T962" s="536"/>
      <c r="U962" s="536"/>
      <c r="V962" s="536"/>
      <c r="W962" s="683" t="str">
        <f t="shared" si="1482"/>
        <v>OK</v>
      </c>
      <c r="X962" s="141"/>
      <c r="Y962" s="141"/>
      <c r="Z962" s="552"/>
      <c r="AA962" s="552"/>
      <c r="AB962" s="683" t="str">
        <f t="shared" si="1483"/>
        <v>OK</v>
      </c>
      <c r="AC962" s="593"/>
      <c r="AD962" s="530">
        <f t="shared" si="1484"/>
        <v>0</v>
      </c>
      <c r="AE962" s="842">
        <f t="shared" si="1485"/>
        <v>0</v>
      </c>
      <c r="AF962" s="931"/>
      <c r="AG962" s="530">
        <f t="shared" si="1486"/>
        <v>-50</v>
      </c>
      <c r="AH962" s="530" t="str">
        <f t="shared" si="1487"/>
        <v xml:space="preserve">0 </v>
      </c>
      <c r="AI962" s="641"/>
      <c r="AJ962" s="537"/>
      <c r="AK962" s="537"/>
      <c r="AL962" s="537"/>
      <c r="AM962" s="537"/>
      <c r="AN962" s="537"/>
      <c r="AO962" s="683" t="str">
        <f t="shared" si="1488"/>
        <v>OK</v>
      </c>
      <c r="AP962" s="141"/>
      <c r="AQ962" s="141"/>
      <c r="AR962" s="552"/>
      <c r="AS962" s="552"/>
      <c r="AT962" s="683" t="str">
        <f t="shared" si="1489"/>
        <v>OK</v>
      </c>
      <c r="AU962" s="593"/>
      <c r="AV962" s="530">
        <f t="shared" si="1490"/>
        <v>0</v>
      </c>
      <c r="AW962" s="842">
        <f t="shared" si="1491"/>
        <v>0</v>
      </c>
      <c r="AX962" s="115">
        <f t="shared" si="1492"/>
        <v>70</v>
      </c>
      <c r="AY962" s="5">
        <f t="shared" si="1493"/>
        <v>0</v>
      </c>
      <c r="AZ962" s="7">
        <f t="shared" si="1494"/>
        <v>-70</v>
      </c>
      <c r="BA962" s="335">
        <f t="shared" si="1495"/>
        <v>-1</v>
      </c>
      <c r="BB962" s="23">
        <f t="shared" si="1496"/>
        <v>50</v>
      </c>
      <c r="BC962" s="5">
        <f t="shared" si="1497"/>
        <v>0</v>
      </c>
      <c r="BD962" s="7">
        <f t="shared" si="1498"/>
        <v>-50</v>
      </c>
      <c r="BE962" s="335">
        <f t="shared" si="1499"/>
        <v>-1</v>
      </c>
      <c r="BG962" s="826" t="str">
        <f t="shared" si="1500"/>
        <v>12.11</v>
      </c>
      <c r="BH962" s="607" t="b">
        <f>COUNTIF('Codes SEC'!$B$2:$B$250,Ministres!BG962)&gt;0</f>
        <v>1</v>
      </c>
    </row>
    <row r="963" spans="1:66" ht="35.1" customHeight="1" x14ac:dyDescent="0.25">
      <c r="A963" s="222" t="s">
        <v>39</v>
      </c>
      <c r="B963" s="112">
        <v>11</v>
      </c>
      <c r="C963" s="116" t="s">
        <v>4052</v>
      </c>
      <c r="D963" s="620">
        <v>1000</v>
      </c>
      <c r="E963" s="278"/>
      <c r="F963" s="116">
        <v>12</v>
      </c>
      <c r="G963" s="694" t="s">
        <v>5613</v>
      </c>
      <c r="H963" s="878" t="str">
        <f t="shared" si="1479"/>
        <v>033</v>
      </c>
      <c r="I963" s="397" t="s">
        <v>3257</v>
      </c>
      <c r="J963" s="380" t="s">
        <v>3832</v>
      </c>
      <c r="K963" s="408" t="s">
        <v>3902</v>
      </c>
      <c r="L963" s="726">
        <v>0</v>
      </c>
      <c r="M963" s="727">
        <v>0</v>
      </c>
      <c r="N963" s="931"/>
      <c r="O963" s="530">
        <f t="shared" si="1480"/>
        <v>0</v>
      </c>
      <c r="P963" s="530">
        <f t="shared" si="1481"/>
        <v>0</v>
      </c>
      <c r="Q963" s="646"/>
      <c r="R963" s="536"/>
      <c r="S963" s="536"/>
      <c r="T963" s="536"/>
      <c r="U963" s="536"/>
      <c r="V963" s="536"/>
      <c r="W963" s="683" t="str">
        <f t="shared" si="1482"/>
        <v>OK</v>
      </c>
      <c r="X963" s="141"/>
      <c r="Y963" s="141"/>
      <c r="Z963" s="552"/>
      <c r="AA963" s="552"/>
      <c r="AB963" s="683" t="str">
        <f t="shared" si="1483"/>
        <v>OK</v>
      </c>
      <c r="AC963" s="593"/>
      <c r="AD963" s="530">
        <f t="shared" si="1484"/>
        <v>0</v>
      </c>
      <c r="AE963" s="842">
        <f t="shared" si="1485"/>
        <v>0</v>
      </c>
      <c r="AF963" s="931"/>
      <c r="AG963" s="530">
        <f t="shared" si="1486"/>
        <v>0</v>
      </c>
      <c r="AH963" s="530">
        <f t="shared" si="1487"/>
        <v>0</v>
      </c>
      <c r="AI963" s="641"/>
      <c r="AJ963" s="537"/>
      <c r="AK963" s="537"/>
      <c r="AL963" s="537"/>
      <c r="AM963" s="537"/>
      <c r="AN963" s="537"/>
      <c r="AO963" s="683" t="str">
        <f t="shared" si="1488"/>
        <v>OK</v>
      </c>
      <c r="AP963" s="141"/>
      <c r="AQ963" s="141"/>
      <c r="AR963" s="552"/>
      <c r="AS963" s="552"/>
      <c r="AT963" s="683" t="str">
        <f t="shared" si="1489"/>
        <v>OK</v>
      </c>
      <c r="AU963" s="593"/>
      <c r="AV963" s="530">
        <f t="shared" si="1490"/>
        <v>0</v>
      </c>
      <c r="AW963" s="842">
        <f t="shared" si="1491"/>
        <v>0</v>
      </c>
      <c r="AX963" s="115">
        <f t="shared" si="1492"/>
        <v>0</v>
      </c>
      <c r="AY963" s="5">
        <f t="shared" si="1493"/>
        <v>0</v>
      </c>
      <c r="AZ963" s="7">
        <f>AY963-AX963</f>
        <v>0</v>
      </c>
      <c r="BA963" s="335" t="e">
        <f>AZ963/AX963</f>
        <v>#DIV/0!</v>
      </c>
      <c r="BB963" s="23">
        <f t="shared" si="1496"/>
        <v>0</v>
      </c>
      <c r="BC963" s="5">
        <f>AW963</f>
        <v>0</v>
      </c>
      <c r="BD963" s="7">
        <f>BC963-BB963</f>
        <v>0</v>
      </c>
      <c r="BE963" s="335" t="e">
        <f>BD963/BB963</f>
        <v>#DIV/0!</v>
      </c>
      <c r="BG963" s="826" t="str">
        <f t="shared" si="1500"/>
        <v>12.11</v>
      </c>
      <c r="BH963" s="607" t="b">
        <f>COUNTIF('Codes SEC'!$B$2:$B$250,Ministres!BG963)&gt;0</f>
        <v>1</v>
      </c>
    </row>
    <row r="964" spans="1:66" ht="35.1" customHeight="1" x14ac:dyDescent="0.25">
      <c r="A964" s="190" t="s">
        <v>39</v>
      </c>
      <c r="B964" s="583">
        <v>11</v>
      </c>
      <c r="C964" s="120" t="s">
        <v>4052</v>
      </c>
      <c r="D964" s="622">
        <v>1000</v>
      </c>
      <c r="E964" s="584"/>
      <c r="F964" s="116">
        <v>12</v>
      </c>
      <c r="G964" s="697" t="s">
        <v>5613</v>
      </c>
      <c r="H964" s="890" t="str">
        <f t="shared" si="1479"/>
        <v>033</v>
      </c>
      <c r="I964" s="585">
        <v>81211000</v>
      </c>
      <c r="J964" s="592" t="s">
        <v>6219</v>
      </c>
      <c r="K964" s="422" t="s">
        <v>6422</v>
      </c>
      <c r="L964" s="726">
        <v>50</v>
      </c>
      <c r="M964" s="727">
        <v>50</v>
      </c>
      <c r="N964" s="931"/>
      <c r="O964" s="530">
        <f t="shared" si="1480"/>
        <v>-50</v>
      </c>
      <c r="P964" s="530" t="str">
        <f t="shared" si="1481"/>
        <v xml:space="preserve">0 </v>
      </c>
      <c r="Q964" s="646"/>
      <c r="R964" s="536"/>
      <c r="S964" s="536"/>
      <c r="T964" s="536"/>
      <c r="U964" s="536"/>
      <c r="V964" s="536"/>
      <c r="W964" s="683" t="str">
        <f>IF(SUM(Q964:V964)=X964,"OK",SUM(Q964:V964)-X964)</f>
        <v>OK</v>
      </c>
      <c r="X964" s="141"/>
      <c r="Y964" s="141"/>
      <c r="Z964" s="552"/>
      <c r="AA964" s="552"/>
      <c r="AB964" s="683" t="str">
        <f>IF(SUM(Z964:AA964)=AC964,"OK",SUM(Z964:AA964)-AC964)</f>
        <v>OK</v>
      </c>
      <c r="AC964" s="593"/>
      <c r="AD964" s="530">
        <f t="shared" si="1484"/>
        <v>0</v>
      </c>
      <c r="AE964" s="842">
        <f t="shared" si="1485"/>
        <v>0</v>
      </c>
      <c r="AF964" s="931"/>
      <c r="AG964" s="530">
        <f t="shared" si="1486"/>
        <v>-50</v>
      </c>
      <c r="AH964" s="530" t="str">
        <f t="shared" si="1487"/>
        <v xml:space="preserve">0 </v>
      </c>
      <c r="AI964" s="641"/>
      <c r="AJ964" s="537"/>
      <c r="AK964" s="537"/>
      <c r="AL964" s="537"/>
      <c r="AM964" s="537"/>
      <c r="AN964" s="537"/>
      <c r="AO964" s="683" t="str">
        <f>IF(SUM(AI964:AN964)=AP964,"OK",SUM(AI964:AN964)-AP964)</f>
        <v>OK</v>
      </c>
      <c r="AP964" s="141"/>
      <c r="AQ964" s="141"/>
      <c r="AR964" s="552"/>
      <c r="AS964" s="552"/>
      <c r="AT964" s="683" t="str">
        <f>IF(SUM(AR964:AS964)=AU964,"OK",SUM(AR964:AS964)-AU964)</f>
        <v>OK</v>
      </c>
      <c r="AU964" s="593"/>
      <c r="AV964" s="530">
        <f t="shared" si="1490"/>
        <v>0</v>
      </c>
      <c r="AW964" s="842">
        <f t="shared" si="1491"/>
        <v>0</v>
      </c>
      <c r="AX964" s="812">
        <f t="shared" si="1492"/>
        <v>50</v>
      </c>
      <c r="AY964" s="111">
        <f t="shared" si="1493"/>
        <v>0</v>
      </c>
      <c r="AZ964" s="122">
        <f>AY964-AX964</f>
        <v>-50</v>
      </c>
      <c r="BA964" s="343">
        <f>AZ964/AX964</f>
        <v>-1</v>
      </c>
      <c r="BB964" s="590">
        <f t="shared" si="1496"/>
        <v>50</v>
      </c>
      <c r="BC964" s="111">
        <f>AW964</f>
        <v>0</v>
      </c>
      <c r="BD964" s="122">
        <f>BC964-BB964</f>
        <v>-50</v>
      </c>
      <c r="BE964" s="343">
        <f>BD964/BB964</f>
        <v>-1</v>
      </c>
      <c r="BF964"/>
      <c r="BG964" s="826" t="str">
        <f t="shared" si="1500"/>
        <v>12.11</v>
      </c>
      <c r="BH964" s="607" t="b">
        <f>COUNTIF('Codes SEC'!$B$2:$B$250,Ministres!BG964)&gt;0</f>
        <v>1</v>
      </c>
      <c r="BI964"/>
      <c r="BJ964"/>
      <c r="BK964"/>
      <c r="BL964"/>
      <c r="BM964"/>
      <c r="BN964"/>
    </row>
    <row r="965" spans="1:66" ht="35.1" customHeight="1" x14ac:dyDescent="0.25">
      <c r="A965" s="222" t="s">
        <v>39</v>
      </c>
      <c r="B965" s="112">
        <v>11</v>
      </c>
      <c r="C965" s="116" t="s">
        <v>4052</v>
      </c>
      <c r="D965" s="620">
        <v>1000</v>
      </c>
      <c r="E965" s="278"/>
      <c r="F965" s="116">
        <v>12</v>
      </c>
      <c r="G965" s="694" t="s">
        <v>5613</v>
      </c>
      <c r="H965" s="878" t="str">
        <f t="shared" si="1479"/>
        <v>033</v>
      </c>
      <c r="I965" s="397">
        <v>81221000</v>
      </c>
      <c r="J965" s="380" t="s">
        <v>2042</v>
      </c>
      <c r="K965" s="494" t="s">
        <v>5701</v>
      </c>
      <c r="L965" s="726">
        <v>40</v>
      </c>
      <c r="M965" s="727">
        <v>40</v>
      </c>
      <c r="N965" s="931"/>
      <c r="O965" s="530">
        <f t="shared" si="1480"/>
        <v>-40</v>
      </c>
      <c r="P965" s="530" t="str">
        <f t="shared" si="1481"/>
        <v xml:space="preserve">0 </v>
      </c>
      <c r="Q965" s="646"/>
      <c r="R965" s="536"/>
      <c r="S965" s="536"/>
      <c r="T965" s="536"/>
      <c r="U965" s="536"/>
      <c r="V965" s="536"/>
      <c r="W965" s="683" t="str">
        <f>IF(SUM(Q965:V965)=X965,"OK",SUM(Q965:V965)-X965)</f>
        <v>OK</v>
      </c>
      <c r="X965" s="141"/>
      <c r="Y965" s="141"/>
      <c r="Z965" s="552"/>
      <c r="AA965" s="552"/>
      <c r="AB965" s="683" t="str">
        <f>IF(SUM(Z965:AA965)=AC965,"OK",SUM(Z965:AA965)-AC965)</f>
        <v>OK</v>
      </c>
      <c r="AC965" s="593"/>
      <c r="AD965" s="530">
        <f t="shared" si="1484"/>
        <v>0</v>
      </c>
      <c r="AE965" s="842">
        <f t="shared" si="1485"/>
        <v>0</v>
      </c>
      <c r="AF965" s="931"/>
      <c r="AG965" s="530">
        <f t="shared" si="1486"/>
        <v>-40</v>
      </c>
      <c r="AH965" s="530" t="str">
        <f t="shared" si="1487"/>
        <v xml:space="preserve">0 </v>
      </c>
      <c r="AI965" s="641"/>
      <c r="AJ965" s="537"/>
      <c r="AK965" s="537"/>
      <c r="AL965" s="537"/>
      <c r="AM965" s="537"/>
      <c r="AN965" s="537"/>
      <c r="AO965" s="683" t="str">
        <f>IF(SUM(AI965:AN965)=AP965,"OK",SUM(AI965:AN965)-AP965)</f>
        <v>OK</v>
      </c>
      <c r="AP965" s="141"/>
      <c r="AQ965" s="141"/>
      <c r="AR965" s="552"/>
      <c r="AS965" s="552"/>
      <c r="AT965" s="683" t="str">
        <f>IF(SUM(AR965:AS965)=AU965,"OK",SUM(AR965:AS965)-AU965)</f>
        <v>OK</v>
      </c>
      <c r="AU965" s="593"/>
      <c r="AV965" s="530">
        <f t="shared" si="1490"/>
        <v>0</v>
      </c>
      <c r="AW965" s="842">
        <f t="shared" si="1491"/>
        <v>0</v>
      </c>
      <c r="AX965" s="115">
        <f t="shared" si="1492"/>
        <v>40</v>
      </c>
      <c r="AY965" s="5">
        <f t="shared" si="1493"/>
        <v>0</v>
      </c>
      <c r="AZ965" s="7">
        <f>AY965-AX965</f>
        <v>-40</v>
      </c>
      <c r="BA965" s="335">
        <f>AZ965/AX965</f>
        <v>-1</v>
      </c>
      <c r="BB965" s="23">
        <f t="shared" si="1496"/>
        <v>40</v>
      </c>
      <c r="BC965" s="5">
        <f>AW965</f>
        <v>0</v>
      </c>
      <c r="BD965" s="7">
        <f>BC965-BB965</f>
        <v>-40</v>
      </c>
      <c r="BE965" s="335">
        <f>BD965/BB965</f>
        <v>-1</v>
      </c>
      <c r="BG965" s="826" t="str">
        <f t="shared" si="1500"/>
        <v>12.21</v>
      </c>
      <c r="BH965" s="607" t="b">
        <f>COUNTIF('Codes SEC'!$B$2:$B$250,Ministres!BG965)&gt;0</f>
        <v>1</v>
      </c>
    </row>
    <row r="966" spans="1:66" ht="12.75" customHeight="1" x14ac:dyDescent="0.25">
      <c r="A966" s="227"/>
      <c r="B966" s="209"/>
      <c r="C966" s="253"/>
      <c r="D966" s="625"/>
      <c r="E966" s="280"/>
      <c r="F966" s="253"/>
      <c r="G966" s="695"/>
      <c r="H966" s="886"/>
      <c r="I966" s="403"/>
      <c r="J966" s="381"/>
      <c r="K966" s="514" t="s">
        <v>95</v>
      </c>
      <c r="L966" s="313">
        <f t="shared" ref="L966:V966" si="1501">L960+L961+L962+L965+L963+L964</f>
        <v>194</v>
      </c>
      <c r="M966" s="744">
        <f t="shared" si="1501"/>
        <v>174</v>
      </c>
      <c r="N966" s="930">
        <f t="shared" ref="N966:P966" si="1502">N960+N961+N962+N965+N963+N964</f>
        <v>0</v>
      </c>
      <c r="O966" s="790">
        <f t="shared" si="1502"/>
        <v>-194</v>
      </c>
      <c r="P966" s="790">
        <f t="shared" si="1502"/>
        <v>0</v>
      </c>
      <c r="Q966" s="787">
        <f t="shared" si="1501"/>
        <v>0</v>
      </c>
      <c r="R966" s="648">
        <f t="shared" si="1501"/>
        <v>0</v>
      </c>
      <c r="S966" s="648">
        <f t="shared" si="1501"/>
        <v>0</v>
      </c>
      <c r="T966" s="648">
        <f t="shared" si="1501"/>
        <v>0</v>
      </c>
      <c r="U966" s="648">
        <f t="shared" si="1501"/>
        <v>0</v>
      </c>
      <c r="V966" s="648">
        <f t="shared" si="1501"/>
        <v>0</v>
      </c>
      <c r="W966" s="790"/>
      <c r="X966" s="649">
        <f>X960+X961+X962+X965+X963+X964</f>
        <v>0</v>
      </c>
      <c r="Y966" s="649">
        <f>Y960+Y961+Y962+Y965+Y963+Y964</f>
        <v>0</v>
      </c>
      <c r="Z966" s="648">
        <f>Z960+Z961+Z962+Z965+Z963+Z964</f>
        <v>0</v>
      </c>
      <c r="AA966" s="648">
        <f>AA960+AA961+AA962+AA965+AA963+AA964</f>
        <v>0</v>
      </c>
      <c r="AB966" s="790"/>
      <c r="AC966" s="649">
        <f t="shared" ref="AC966:AN966" si="1503">AC960+AC961+AC962+AC965+AC963+AC964</f>
        <v>0</v>
      </c>
      <c r="AD966" s="790">
        <f>AD960+AD961+AD962+AD965+AD963+AD964</f>
        <v>0</v>
      </c>
      <c r="AE966" s="843">
        <f>AE960+AE961+AE962+AE965+AE963+AE964</f>
        <v>0</v>
      </c>
      <c r="AF966" s="930">
        <f t="shared" ref="AF966:AH966" si="1504">AF960+AF961+AF962+AF965+AF963+AF964</f>
        <v>0</v>
      </c>
      <c r="AG966" s="790">
        <f t="shared" si="1504"/>
        <v>-174</v>
      </c>
      <c r="AH966" s="790">
        <f t="shared" si="1504"/>
        <v>0</v>
      </c>
      <c r="AI966" s="787">
        <f t="shared" si="1503"/>
        <v>0</v>
      </c>
      <c r="AJ966" s="648">
        <f t="shared" si="1503"/>
        <v>0</v>
      </c>
      <c r="AK966" s="648">
        <f t="shared" si="1503"/>
        <v>0</v>
      </c>
      <c r="AL966" s="648">
        <f t="shared" si="1503"/>
        <v>0</v>
      </c>
      <c r="AM966" s="648">
        <f t="shared" si="1503"/>
        <v>0</v>
      </c>
      <c r="AN966" s="648">
        <f t="shared" si="1503"/>
        <v>0</v>
      </c>
      <c r="AO966" s="790"/>
      <c r="AP966" s="649">
        <f>AP960+AP961+AP962+AP965+AP963+AP964</f>
        <v>0</v>
      </c>
      <c r="AQ966" s="649">
        <f>AQ960+AQ961+AQ962+AQ965+AQ963+AQ964</f>
        <v>0</v>
      </c>
      <c r="AR966" s="648">
        <f>AR960+AR961+AR962+AR965+AR963+AR964</f>
        <v>0</v>
      </c>
      <c r="AS966" s="648">
        <f>AS960+AS961+AS962+AS965+AS963+AS964</f>
        <v>0</v>
      </c>
      <c r="AT966" s="790"/>
      <c r="AU966" s="649">
        <f t="shared" ref="AU966:BE966" si="1505">AU960+AU961+AU962+AU965+AU963+AU964</f>
        <v>0</v>
      </c>
      <c r="AV966" s="790">
        <f t="shared" ref="AV966" si="1506">AV960+AV961+AV962+AV965+AV963+AV964</f>
        <v>0</v>
      </c>
      <c r="AW966" s="843">
        <f t="shared" si="1505"/>
        <v>0</v>
      </c>
      <c r="AX966" s="336">
        <f t="shared" si="1505"/>
        <v>194</v>
      </c>
      <c r="AY966" s="337">
        <f t="shared" si="1505"/>
        <v>0</v>
      </c>
      <c r="AZ966" s="338">
        <f t="shared" si="1505"/>
        <v>-194</v>
      </c>
      <c r="BA966" s="339" t="e">
        <f t="shared" si="1505"/>
        <v>#DIV/0!</v>
      </c>
      <c r="BB966" s="322">
        <f t="shared" si="1505"/>
        <v>174</v>
      </c>
      <c r="BC966" s="337">
        <f t="shared" si="1505"/>
        <v>0</v>
      </c>
      <c r="BD966" s="338">
        <f t="shared" si="1505"/>
        <v>-174</v>
      </c>
      <c r="BE966" s="339" t="e">
        <f t="shared" si="1505"/>
        <v>#DIV/0!</v>
      </c>
      <c r="BG966" s="826"/>
      <c r="BH966" s="607"/>
    </row>
    <row r="967" spans="1:66" ht="12.75" customHeight="1" x14ac:dyDescent="0.25">
      <c r="A967" s="226"/>
      <c r="B967" s="207"/>
      <c r="C967" s="254"/>
      <c r="D967" s="300"/>
      <c r="E967" s="276"/>
      <c r="F967" s="300"/>
      <c r="G967" s="696"/>
      <c r="H967" s="887"/>
      <c r="I967" s="444"/>
      <c r="J967" s="393"/>
      <c r="K967" s="404" t="s">
        <v>3729</v>
      </c>
      <c r="L967" s="729">
        <f t="shared" ref="L967:P967" si="1507">L966</f>
        <v>194</v>
      </c>
      <c r="M967" s="730">
        <f t="shared" si="1507"/>
        <v>174</v>
      </c>
      <c r="N967" s="844">
        <f t="shared" si="1507"/>
        <v>0</v>
      </c>
      <c r="O967" s="665">
        <f t="shared" si="1507"/>
        <v>-194</v>
      </c>
      <c r="P967" s="665">
        <f t="shared" si="1507"/>
        <v>0</v>
      </c>
      <c r="Q967" s="638">
        <f t="shared" ref="Q967:AA967" si="1508">Q966</f>
        <v>0</v>
      </c>
      <c r="R967" s="130">
        <f t="shared" si="1508"/>
        <v>0</v>
      </c>
      <c r="S967" s="130">
        <f t="shared" si="1508"/>
        <v>0</v>
      </c>
      <c r="T967" s="130">
        <f t="shared" si="1508"/>
        <v>0</v>
      </c>
      <c r="U967" s="130">
        <f t="shared" si="1508"/>
        <v>0</v>
      </c>
      <c r="V967" s="130">
        <f t="shared" si="1508"/>
        <v>0</v>
      </c>
      <c r="W967" s="665"/>
      <c r="X967" s="130">
        <f t="shared" si="1508"/>
        <v>0</v>
      </c>
      <c r="Y967" s="130">
        <f t="shared" si="1508"/>
        <v>0</v>
      </c>
      <c r="Z967" s="130">
        <f t="shared" si="1508"/>
        <v>0</v>
      </c>
      <c r="AA967" s="130">
        <f t="shared" si="1508"/>
        <v>0</v>
      </c>
      <c r="AB967" s="665"/>
      <c r="AC967" s="130">
        <f t="shared" ref="AC967" si="1509">AC966</f>
        <v>0</v>
      </c>
      <c r="AD967" s="665">
        <f>AD966</f>
        <v>0</v>
      </c>
      <c r="AE967" s="845">
        <f>AE966</f>
        <v>0</v>
      </c>
      <c r="AF967" s="844">
        <f t="shared" ref="AF967:AH967" si="1510">AF966</f>
        <v>0</v>
      </c>
      <c r="AG967" s="665">
        <f t="shared" si="1510"/>
        <v>-174</v>
      </c>
      <c r="AH967" s="665">
        <f t="shared" si="1510"/>
        <v>0</v>
      </c>
      <c r="AI967" s="638">
        <f t="shared" ref="AI967:AS967" si="1511">AI966</f>
        <v>0</v>
      </c>
      <c r="AJ967" s="130">
        <f t="shared" si="1511"/>
        <v>0</v>
      </c>
      <c r="AK967" s="130">
        <f t="shared" si="1511"/>
        <v>0</v>
      </c>
      <c r="AL967" s="130">
        <f t="shared" si="1511"/>
        <v>0</v>
      </c>
      <c r="AM967" s="130">
        <f t="shared" si="1511"/>
        <v>0</v>
      </c>
      <c r="AN967" s="130">
        <f t="shared" si="1511"/>
        <v>0</v>
      </c>
      <c r="AO967" s="665"/>
      <c r="AP967" s="130">
        <f t="shared" si="1511"/>
        <v>0</v>
      </c>
      <c r="AQ967" s="130">
        <f t="shared" si="1511"/>
        <v>0</v>
      </c>
      <c r="AR967" s="130">
        <f t="shared" si="1511"/>
        <v>0</v>
      </c>
      <c r="AS967" s="130">
        <f t="shared" si="1511"/>
        <v>0</v>
      </c>
      <c r="AT967" s="665"/>
      <c r="AU967" s="130">
        <f t="shared" ref="AU967:BE967" si="1512">AU966</f>
        <v>0</v>
      </c>
      <c r="AV967" s="665">
        <f t="shared" ref="AV967" si="1513">AV966</f>
        <v>0</v>
      </c>
      <c r="AW967" s="845">
        <f t="shared" si="1512"/>
        <v>0</v>
      </c>
      <c r="AX967" s="314">
        <f t="shared" si="1512"/>
        <v>194</v>
      </c>
      <c r="AY967" s="131">
        <f t="shared" si="1512"/>
        <v>0</v>
      </c>
      <c r="AZ967" s="132">
        <f t="shared" si="1512"/>
        <v>-194</v>
      </c>
      <c r="BA967" s="340" t="e">
        <f t="shared" si="1512"/>
        <v>#DIV/0!</v>
      </c>
      <c r="BB967" s="310">
        <f t="shared" si="1512"/>
        <v>174</v>
      </c>
      <c r="BC967" s="131">
        <f t="shared" si="1512"/>
        <v>0</v>
      </c>
      <c r="BD967" s="132">
        <f t="shared" si="1512"/>
        <v>-174</v>
      </c>
      <c r="BE967" s="340" t="e">
        <f t="shared" si="1512"/>
        <v>#DIV/0!</v>
      </c>
      <c r="BG967" s="826"/>
      <c r="BH967" s="607"/>
    </row>
    <row r="968" spans="1:66" ht="12.75" customHeight="1" x14ac:dyDescent="0.25">
      <c r="A968" s="222"/>
      <c r="C968" s="116"/>
      <c r="D968" s="620"/>
      <c r="F968" s="117"/>
      <c r="G968" s="690"/>
      <c r="H968" s="878"/>
      <c r="I968" s="397"/>
      <c r="J968" s="380"/>
      <c r="K968" s="405" t="s">
        <v>208</v>
      </c>
      <c r="L968" s="731">
        <v>0</v>
      </c>
      <c r="M968" s="732">
        <v>0</v>
      </c>
      <c r="N968" s="929">
        <v>0</v>
      </c>
      <c r="O968" s="530">
        <v>0</v>
      </c>
      <c r="P968" s="530">
        <v>0</v>
      </c>
      <c r="Q968" s="641">
        <v>0</v>
      </c>
      <c r="R968" s="537">
        <v>0</v>
      </c>
      <c r="S968" s="537">
        <v>0</v>
      </c>
      <c r="T968" s="537">
        <v>0</v>
      </c>
      <c r="U968" s="537">
        <v>0</v>
      </c>
      <c r="V968" s="537">
        <v>0</v>
      </c>
      <c r="W968" s="530"/>
      <c r="X968" s="142">
        <v>0</v>
      </c>
      <c r="Y968" s="142">
        <v>0</v>
      </c>
      <c r="Z968" s="537">
        <v>0</v>
      </c>
      <c r="AA968" s="537">
        <v>0</v>
      </c>
      <c r="AB968" s="530"/>
      <c r="AC968" s="142">
        <v>0</v>
      </c>
      <c r="AD968" s="530">
        <v>0</v>
      </c>
      <c r="AE968" s="842">
        <v>0</v>
      </c>
      <c r="AF968" s="929">
        <v>0</v>
      </c>
      <c r="AG968" s="530">
        <v>0</v>
      </c>
      <c r="AH968" s="530">
        <v>0</v>
      </c>
      <c r="AI968" s="641">
        <v>0</v>
      </c>
      <c r="AJ968" s="537">
        <v>0</v>
      </c>
      <c r="AK968" s="537">
        <v>0</v>
      </c>
      <c r="AL968" s="537">
        <v>0</v>
      </c>
      <c r="AM968" s="537">
        <v>0</v>
      </c>
      <c r="AN968" s="537">
        <v>0</v>
      </c>
      <c r="AO968" s="530"/>
      <c r="AP968" s="142">
        <v>0</v>
      </c>
      <c r="AQ968" s="142">
        <v>0</v>
      </c>
      <c r="AR968" s="537">
        <v>0</v>
      </c>
      <c r="AS968" s="537">
        <v>0</v>
      </c>
      <c r="AT968" s="530"/>
      <c r="AU968" s="142">
        <v>0</v>
      </c>
      <c r="AV968" s="530">
        <v>0</v>
      </c>
      <c r="AW968" s="842">
        <v>0</v>
      </c>
      <c r="AX968" s="115">
        <v>0</v>
      </c>
      <c r="AY968" s="5">
        <v>0</v>
      </c>
      <c r="AZ968" s="5">
        <v>0</v>
      </c>
      <c r="BA968" s="335">
        <v>0</v>
      </c>
      <c r="BB968" s="23">
        <v>0</v>
      </c>
      <c r="BC968" s="5">
        <v>0</v>
      </c>
      <c r="BD968" s="5">
        <v>0</v>
      </c>
      <c r="BE968" s="335">
        <v>0</v>
      </c>
      <c r="BG968" s="826"/>
      <c r="BH968" s="607"/>
    </row>
    <row r="969" spans="1:66" ht="12.75" customHeight="1" x14ac:dyDescent="0.25">
      <c r="A969" s="222"/>
      <c r="C969" s="116"/>
      <c r="D969" s="620"/>
      <c r="F969" s="117"/>
      <c r="G969" s="694"/>
      <c r="H969" s="878"/>
      <c r="I969" s="397"/>
      <c r="J969" s="380"/>
      <c r="K969" s="405" t="s">
        <v>96</v>
      </c>
      <c r="L969" s="731">
        <v>0</v>
      </c>
      <c r="M969" s="732">
        <v>0</v>
      </c>
      <c r="N969" s="929">
        <v>0</v>
      </c>
      <c r="O969" s="530">
        <v>0</v>
      </c>
      <c r="P969" s="530">
        <v>0</v>
      </c>
      <c r="Q969" s="641">
        <v>0</v>
      </c>
      <c r="R969" s="537">
        <v>0</v>
      </c>
      <c r="S969" s="537">
        <v>0</v>
      </c>
      <c r="T969" s="537">
        <v>0</v>
      </c>
      <c r="U969" s="537">
        <v>0</v>
      </c>
      <c r="V969" s="537">
        <v>0</v>
      </c>
      <c r="W969" s="530"/>
      <c r="X969" s="142">
        <v>0</v>
      </c>
      <c r="Y969" s="142">
        <v>0</v>
      </c>
      <c r="Z969" s="537">
        <v>0</v>
      </c>
      <c r="AA969" s="537">
        <v>0</v>
      </c>
      <c r="AB969" s="530"/>
      <c r="AC969" s="142">
        <v>0</v>
      </c>
      <c r="AD969" s="530">
        <v>0</v>
      </c>
      <c r="AE969" s="842">
        <v>0</v>
      </c>
      <c r="AF969" s="929">
        <v>0</v>
      </c>
      <c r="AG969" s="530">
        <v>0</v>
      </c>
      <c r="AH969" s="530">
        <v>0</v>
      </c>
      <c r="AI969" s="641">
        <v>0</v>
      </c>
      <c r="AJ969" s="537">
        <v>0</v>
      </c>
      <c r="AK969" s="537">
        <v>0</v>
      </c>
      <c r="AL969" s="537">
        <v>0</v>
      </c>
      <c r="AM969" s="537">
        <v>0</v>
      </c>
      <c r="AN969" s="537">
        <v>0</v>
      </c>
      <c r="AO969" s="530"/>
      <c r="AP969" s="142">
        <v>0</v>
      </c>
      <c r="AQ969" s="142">
        <v>0</v>
      </c>
      <c r="AR969" s="537">
        <v>0</v>
      </c>
      <c r="AS969" s="537">
        <v>0</v>
      </c>
      <c r="AT969" s="530"/>
      <c r="AU969" s="142">
        <v>0</v>
      </c>
      <c r="AV969" s="530">
        <v>0</v>
      </c>
      <c r="AW969" s="842">
        <v>0</v>
      </c>
      <c r="AX969" s="115">
        <v>0</v>
      </c>
      <c r="AY969" s="5">
        <v>0</v>
      </c>
      <c r="AZ969" s="5">
        <v>0</v>
      </c>
      <c r="BA969" s="335">
        <v>0</v>
      </c>
      <c r="BB969" s="23">
        <v>0</v>
      </c>
      <c r="BC969" s="5">
        <v>0</v>
      </c>
      <c r="BD969" s="5">
        <v>0</v>
      </c>
      <c r="BE969" s="335">
        <v>0</v>
      </c>
      <c r="BG969" s="826"/>
      <c r="BH969" s="607"/>
    </row>
    <row r="970" spans="1:66" ht="12.75" customHeight="1" x14ac:dyDescent="0.25">
      <c r="A970" s="222"/>
      <c r="C970" s="116"/>
      <c r="D970" s="620"/>
      <c r="F970" s="117"/>
      <c r="G970" s="694"/>
      <c r="H970" s="878"/>
      <c r="I970" s="397"/>
      <c r="J970" s="380"/>
      <c r="K970" s="405" t="s">
        <v>209</v>
      </c>
      <c r="L970" s="731">
        <v>0</v>
      </c>
      <c r="M970" s="732">
        <v>0</v>
      </c>
      <c r="N970" s="929">
        <v>0</v>
      </c>
      <c r="O970" s="530">
        <v>0</v>
      </c>
      <c r="P970" s="530">
        <v>0</v>
      </c>
      <c r="Q970" s="641">
        <v>0</v>
      </c>
      <c r="R970" s="537">
        <v>0</v>
      </c>
      <c r="S970" s="537">
        <v>0</v>
      </c>
      <c r="T970" s="537">
        <v>0</v>
      </c>
      <c r="U970" s="537">
        <v>0</v>
      </c>
      <c r="V970" s="537">
        <v>0</v>
      </c>
      <c r="W970" s="530"/>
      <c r="X970" s="142">
        <v>0</v>
      </c>
      <c r="Y970" s="142">
        <v>0</v>
      </c>
      <c r="Z970" s="537">
        <v>0</v>
      </c>
      <c r="AA970" s="537">
        <v>0</v>
      </c>
      <c r="AB970" s="530"/>
      <c r="AC970" s="142">
        <v>0</v>
      </c>
      <c r="AD970" s="530">
        <v>0</v>
      </c>
      <c r="AE970" s="842">
        <v>0</v>
      </c>
      <c r="AF970" s="929">
        <v>0</v>
      </c>
      <c r="AG970" s="530">
        <v>0</v>
      </c>
      <c r="AH970" s="530">
        <v>0</v>
      </c>
      <c r="AI970" s="641">
        <v>0</v>
      </c>
      <c r="AJ970" s="537">
        <v>0</v>
      </c>
      <c r="AK970" s="537">
        <v>0</v>
      </c>
      <c r="AL970" s="537">
        <v>0</v>
      </c>
      <c r="AM970" s="537">
        <v>0</v>
      </c>
      <c r="AN970" s="537">
        <v>0</v>
      </c>
      <c r="AO970" s="530"/>
      <c r="AP970" s="142">
        <v>0</v>
      </c>
      <c r="AQ970" s="142">
        <v>0</v>
      </c>
      <c r="AR970" s="537">
        <v>0</v>
      </c>
      <c r="AS970" s="537">
        <v>0</v>
      </c>
      <c r="AT970" s="530"/>
      <c r="AU970" s="142">
        <v>0</v>
      </c>
      <c r="AV970" s="530">
        <v>0</v>
      </c>
      <c r="AW970" s="842">
        <v>0</v>
      </c>
      <c r="AX970" s="115">
        <v>0</v>
      </c>
      <c r="AY970" s="5">
        <v>0</v>
      </c>
      <c r="AZ970" s="5">
        <v>0</v>
      </c>
      <c r="BA970" s="335">
        <v>0</v>
      </c>
      <c r="BB970" s="23">
        <v>0</v>
      </c>
      <c r="BC970" s="5">
        <v>0</v>
      </c>
      <c r="BD970" s="5">
        <v>0</v>
      </c>
      <c r="BE970" s="335">
        <v>0</v>
      </c>
      <c r="BG970" s="826"/>
      <c r="BH970" s="607"/>
    </row>
    <row r="971" spans="1:66" ht="12.75" customHeight="1" x14ac:dyDescent="0.25">
      <c r="A971" s="222"/>
      <c r="C971" s="116"/>
      <c r="D971" s="620"/>
      <c r="F971" s="117"/>
      <c r="G971" s="694"/>
      <c r="H971" s="878"/>
      <c r="I971" s="397"/>
      <c r="J971" s="380"/>
      <c r="K971" s="405" t="s">
        <v>210</v>
      </c>
      <c r="L971" s="731">
        <v>0</v>
      </c>
      <c r="M971" s="732">
        <v>0</v>
      </c>
      <c r="N971" s="929">
        <v>0</v>
      </c>
      <c r="O971" s="530">
        <v>0</v>
      </c>
      <c r="P971" s="530">
        <v>0</v>
      </c>
      <c r="Q971" s="641">
        <v>0</v>
      </c>
      <c r="R971" s="537">
        <v>0</v>
      </c>
      <c r="S971" s="537">
        <v>0</v>
      </c>
      <c r="T971" s="537">
        <v>0</v>
      </c>
      <c r="U971" s="537">
        <v>0</v>
      </c>
      <c r="V971" s="537">
        <v>0</v>
      </c>
      <c r="W971" s="530"/>
      <c r="X971" s="142">
        <v>0</v>
      </c>
      <c r="Y971" s="142">
        <v>0</v>
      </c>
      <c r="Z971" s="537">
        <v>0</v>
      </c>
      <c r="AA971" s="537">
        <v>0</v>
      </c>
      <c r="AB971" s="530"/>
      <c r="AC971" s="142">
        <v>0</v>
      </c>
      <c r="AD971" s="530">
        <v>0</v>
      </c>
      <c r="AE971" s="842">
        <v>0</v>
      </c>
      <c r="AF971" s="929">
        <v>0</v>
      </c>
      <c r="AG971" s="530">
        <v>0</v>
      </c>
      <c r="AH971" s="530">
        <v>0</v>
      </c>
      <c r="AI971" s="641">
        <v>0</v>
      </c>
      <c r="AJ971" s="537">
        <v>0</v>
      </c>
      <c r="AK971" s="537">
        <v>0</v>
      </c>
      <c r="AL971" s="537">
        <v>0</v>
      </c>
      <c r="AM971" s="537">
        <v>0</v>
      </c>
      <c r="AN971" s="537">
        <v>0</v>
      </c>
      <c r="AO971" s="530"/>
      <c r="AP971" s="142">
        <v>0</v>
      </c>
      <c r="AQ971" s="142">
        <v>0</v>
      </c>
      <c r="AR971" s="537">
        <v>0</v>
      </c>
      <c r="AS971" s="537">
        <v>0</v>
      </c>
      <c r="AT971" s="530"/>
      <c r="AU971" s="142">
        <v>0</v>
      </c>
      <c r="AV971" s="530">
        <v>0</v>
      </c>
      <c r="AW971" s="842">
        <v>0</v>
      </c>
      <c r="AX971" s="115">
        <v>0</v>
      </c>
      <c r="AY971" s="5">
        <v>0</v>
      </c>
      <c r="AZ971" s="5">
        <v>0</v>
      </c>
      <c r="BA971" s="335">
        <v>0</v>
      </c>
      <c r="BB971" s="23">
        <v>0</v>
      </c>
      <c r="BC971" s="5">
        <v>0</v>
      </c>
      <c r="BD971" s="5">
        <v>0</v>
      </c>
      <c r="BE971" s="335">
        <v>0</v>
      </c>
      <c r="BG971" s="826"/>
      <c r="BH971" s="607"/>
    </row>
    <row r="972" spans="1:66" s="4" customFormat="1" ht="12.75" customHeight="1" x14ac:dyDescent="0.25">
      <c r="A972" s="222"/>
      <c r="B972" s="30"/>
      <c r="C972" s="116"/>
      <c r="D972" s="620"/>
      <c r="E972" s="32"/>
      <c r="F972" s="117"/>
      <c r="G972" s="694"/>
      <c r="H972" s="878"/>
      <c r="I972" s="397"/>
      <c r="J972" s="380"/>
      <c r="K972" s="406" t="s">
        <v>53</v>
      </c>
      <c r="L972" s="731">
        <v>0</v>
      </c>
      <c r="M972" s="732">
        <v>0</v>
      </c>
      <c r="N972" s="929">
        <v>0</v>
      </c>
      <c r="O972" s="530">
        <v>0</v>
      </c>
      <c r="P972" s="530">
        <v>0</v>
      </c>
      <c r="Q972" s="641">
        <v>0</v>
      </c>
      <c r="R972" s="537">
        <v>0</v>
      </c>
      <c r="S972" s="537">
        <v>0</v>
      </c>
      <c r="T972" s="537">
        <v>0</v>
      </c>
      <c r="U972" s="537">
        <v>0</v>
      </c>
      <c r="V972" s="537">
        <v>0</v>
      </c>
      <c r="W972" s="530"/>
      <c r="X972" s="142">
        <v>0</v>
      </c>
      <c r="Y972" s="142">
        <v>0</v>
      </c>
      <c r="Z972" s="537">
        <v>0</v>
      </c>
      <c r="AA972" s="537">
        <v>0</v>
      </c>
      <c r="AB972" s="530"/>
      <c r="AC972" s="142">
        <v>0</v>
      </c>
      <c r="AD972" s="530">
        <v>0</v>
      </c>
      <c r="AE972" s="842">
        <v>0</v>
      </c>
      <c r="AF972" s="929">
        <v>0</v>
      </c>
      <c r="AG972" s="530">
        <v>0</v>
      </c>
      <c r="AH972" s="530">
        <v>0</v>
      </c>
      <c r="AI972" s="641">
        <v>0</v>
      </c>
      <c r="AJ972" s="537">
        <v>0</v>
      </c>
      <c r="AK972" s="537">
        <v>0</v>
      </c>
      <c r="AL972" s="537">
        <v>0</v>
      </c>
      <c r="AM972" s="537">
        <v>0</v>
      </c>
      <c r="AN972" s="537">
        <v>0</v>
      </c>
      <c r="AO972" s="530"/>
      <c r="AP972" s="142">
        <v>0</v>
      </c>
      <c r="AQ972" s="142">
        <v>0</v>
      </c>
      <c r="AR972" s="537">
        <v>0</v>
      </c>
      <c r="AS972" s="537">
        <v>0</v>
      </c>
      <c r="AT972" s="530"/>
      <c r="AU972" s="142">
        <v>0</v>
      </c>
      <c r="AV972" s="530">
        <v>0</v>
      </c>
      <c r="AW972" s="842">
        <v>0</v>
      </c>
      <c r="AX972" s="115">
        <v>0</v>
      </c>
      <c r="AY972" s="5">
        <v>0</v>
      </c>
      <c r="AZ972" s="5">
        <v>0</v>
      </c>
      <c r="BA972" s="335">
        <v>0</v>
      </c>
      <c r="BB972" s="23">
        <v>0</v>
      </c>
      <c r="BC972" s="5">
        <v>0</v>
      </c>
      <c r="BD972" s="5">
        <v>0</v>
      </c>
      <c r="BE972" s="335">
        <v>0</v>
      </c>
      <c r="BF972" s="41"/>
      <c r="BG972" s="826"/>
      <c r="BH972" s="607"/>
      <c r="BI972" s="41"/>
      <c r="BJ972" s="41"/>
      <c r="BK972" s="41"/>
      <c r="BL972" s="41"/>
      <c r="BM972" s="41"/>
      <c r="BN972" s="41"/>
    </row>
    <row r="973" spans="1:66" s="27" customFormat="1" ht="12.75" customHeight="1" x14ac:dyDescent="0.25">
      <c r="A973" s="21"/>
      <c r="B973" s="112"/>
      <c r="C973" s="116"/>
      <c r="D973" s="623"/>
      <c r="E973" s="278"/>
      <c r="F973" s="116"/>
      <c r="G973" s="694"/>
      <c r="H973" s="878"/>
      <c r="I973" s="397"/>
      <c r="J973" s="380"/>
      <c r="K973" s="408"/>
      <c r="L973" s="731"/>
      <c r="M973" s="732"/>
      <c r="N973" s="931"/>
      <c r="O973" s="923"/>
      <c r="P973" s="923"/>
      <c r="Q973" s="641"/>
      <c r="R973" s="537"/>
      <c r="S973" s="537"/>
      <c r="T973" s="537"/>
      <c r="U973" s="537"/>
      <c r="V973" s="537"/>
      <c r="W973" s="531"/>
      <c r="X973" s="141"/>
      <c r="Y973" s="141"/>
      <c r="Z973" s="552"/>
      <c r="AA973" s="552"/>
      <c r="AB973" s="531"/>
      <c r="AC973" s="593"/>
      <c r="AD973" s="923"/>
      <c r="AE973" s="846"/>
      <c r="AF973" s="931"/>
      <c r="AG973" s="923"/>
      <c r="AH973" s="923"/>
      <c r="AI973" s="641"/>
      <c r="AJ973" s="537"/>
      <c r="AK973" s="537"/>
      <c r="AL973" s="537"/>
      <c r="AM973" s="537"/>
      <c r="AN973" s="537"/>
      <c r="AO973" s="531"/>
      <c r="AP973" s="141"/>
      <c r="AQ973" s="141"/>
      <c r="AR973" s="552"/>
      <c r="AS973" s="552"/>
      <c r="AT973" s="531"/>
      <c r="AU973" s="593"/>
      <c r="AV973" s="923"/>
      <c r="AW973" s="846"/>
      <c r="AX973" s="115"/>
      <c r="AY973" s="5"/>
      <c r="AZ973" s="5"/>
      <c r="BA973" s="335"/>
      <c r="BB973" s="23"/>
      <c r="BC973" s="5"/>
      <c r="BD973" s="5"/>
      <c r="BE973" s="335"/>
      <c r="BF973" s="41"/>
      <c r="BG973" s="826"/>
      <c r="BH973" s="607"/>
      <c r="BI973" s="40"/>
      <c r="BJ973" s="40"/>
      <c r="BK973" s="40"/>
      <c r="BL973" s="40"/>
      <c r="BM973" s="40"/>
      <c r="BN973" s="40"/>
    </row>
    <row r="974" spans="1:66" ht="12.75" customHeight="1" x14ac:dyDescent="0.25">
      <c r="A974" s="21"/>
      <c r="B974" s="112"/>
      <c r="C974" s="116"/>
      <c r="D974" s="623"/>
      <c r="F974" s="117"/>
      <c r="G974" s="694"/>
      <c r="H974" s="878"/>
      <c r="I974" s="397"/>
      <c r="J974" s="380"/>
      <c r="K974" s="408"/>
      <c r="L974" s="738"/>
      <c r="M974" s="739"/>
      <c r="N974" s="931"/>
      <c r="O974" s="923"/>
      <c r="P974" s="923"/>
      <c r="Q974" s="641"/>
      <c r="R974" s="537"/>
      <c r="S974" s="537"/>
      <c r="T974" s="537"/>
      <c r="U974" s="537"/>
      <c r="V974" s="537"/>
      <c r="W974" s="531"/>
      <c r="X974" s="141"/>
      <c r="Y974" s="141"/>
      <c r="Z974" s="552"/>
      <c r="AA974" s="552"/>
      <c r="AB974" s="531"/>
      <c r="AC974" s="593"/>
      <c r="AD974" s="923"/>
      <c r="AE974" s="846"/>
      <c r="AF974" s="931"/>
      <c r="AG974" s="923"/>
      <c r="AH974" s="923"/>
      <c r="AI974" s="641"/>
      <c r="AJ974" s="537"/>
      <c r="AK974" s="537"/>
      <c r="AL974" s="537"/>
      <c r="AM974" s="537"/>
      <c r="AN974" s="537"/>
      <c r="AO974" s="531"/>
      <c r="AP974" s="141"/>
      <c r="AQ974" s="141"/>
      <c r="AR974" s="552"/>
      <c r="AS974" s="552"/>
      <c r="AT974" s="531"/>
      <c r="AU974" s="593"/>
      <c r="AV974" s="923"/>
      <c r="AW974" s="846"/>
      <c r="AX974" s="115"/>
      <c r="AY974" s="5"/>
      <c r="AZ974" s="5"/>
      <c r="BA974" s="335"/>
      <c r="BC974" s="5"/>
      <c r="BD974" s="5"/>
      <c r="BE974" s="335"/>
      <c r="BG974" s="826"/>
      <c r="BH974" s="607"/>
    </row>
    <row r="975" spans="1:66" ht="12.75" customHeight="1" x14ac:dyDescent="0.25">
      <c r="A975" s="21"/>
      <c r="B975" s="112"/>
      <c r="C975" s="116"/>
      <c r="D975" s="623"/>
      <c r="E975" s="278"/>
      <c r="F975" s="116"/>
      <c r="G975" s="700"/>
      <c r="H975" s="888"/>
      <c r="I975" s="580"/>
      <c r="J975" s="573"/>
      <c r="K975" s="400" t="s">
        <v>6570</v>
      </c>
      <c r="L975" s="731"/>
      <c r="M975" s="732"/>
      <c r="N975" s="931"/>
      <c r="O975" s="923"/>
      <c r="P975" s="923"/>
      <c r="Q975" s="641"/>
      <c r="R975" s="537"/>
      <c r="S975" s="537"/>
      <c r="T975" s="537"/>
      <c r="U975" s="537"/>
      <c r="V975" s="537"/>
      <c r="W975" s="531"/>
      <c r="X975" s="141"/>
      <c r="Y975" s="141"/>
      <c r="Z975" s="552"/>
      <c r="AA975" s="552"/>
      <c r="AB975" s="531"/>
      <c r="AC975" s="593"/>
      <c r="AD975" s="923"/>
      <c r="AE975" s="846"/>
      <c r="AF975" s="931"/>
      <c r="AG975" s="923"/>
      <c r="AH975" s="923"/>
      <c r="AI975" s="641"/>
      <c r="AJ975" s="537"/>
      <c r="AK975" s="537"/>
      <c r="AL975" s="537"/>
      <c r="AM975" s="537"/>
      <c r="AN975" s="537"/>
      <c r="AO975" s="531"/>
      <c r="AP975" s="141"/>
      <c r="AQ975" s="141"/>
      <c r="AR975" s="552"/>
      <c r="AS975" s="552"/>
      <c r="AT975" s="531"/>
      <c r="AU975" s="593"/>
      <c r="AV975" s="923"/>
      <c r="AW975" s="846"/>
      <c r="AX975" s="115"/>
      <c r="AY975" s="5"/>
      <c r="AZ975" s="5"/>
      <c r="BA975" s="335"/>
      <c r="BC975" s="5"/>
      <c r="BD975" s="5"/>
      <c r="BE975" s="335"/>
      <c r="BG975" s="826"/>
      <c r="BH975" s="607"/>
    </row>
    <row r="976" spans="1:66" x14ac:dyDescent="0.25">
      <c r="A976" s="21"/>
      <c r="B976" s="112"/>
      <c r="C976" s="116"/>
      <c r="D976" s="623"/>
      <c r="E976" s="278"/>
      <c r="F976" s="116"/>
      <c r="G976" s="700"/>
      <c r="H976" s="888"/>
      <c r="I976" s="580"/>
      <c r="J976" s="573"/>
      <c r="K976" s="400" t="s">
        <v>416</v>
      </c>
      <c r="L976" s="731"/>
      <c r="M976" s="732"/>
      <c r="N976" s="931"/>
      <c r="O976" s="923"/>
      <c r="P976" s="923"/>
      <c r="Q976" s="641"/>
      <c r="R976" s="537"/>
      <c r="S976" s="537"/>
      <c r="T976" s="537"/>
      <c r="U976" s="537"/>
      <c r="V976" s="537"/>
      <c r="W976" s="531"/>
      <c r="X976" s="141"/>
      <c r="Y976" s="141"/>
      <c r="Z976" s="552"/>
      <c r="AA976" s="552"/>
      <c r="AB976" s="531"/>
      <c r="AC976" s="593"/>
      <c r="AD976" s="923"/>
      <c r="AE976" s="846"/>
      <c r="AF976" s="931"/>
      <c r="AG976" s="923"/>
      <c r="AH976" s="923"/>
      <c r="AI976" s="641"/>
      <c r="AJ976" s="537"/>
      <c r="AK976" s="537"/>
      <c r="AL976" s="537"/>
      <c r="AM976" s="537"/>
      <c r="AN976" s="537"/>
      <c r="AO976" s="531"/>
      <c r="AP976" s="141"/>
      <c r="AQ976" s="141"/>
      <c r="AR976" s="552"/>
      <c r="AS976" s="552"/>
      <c r="AT976" s="531"/>
      <c r="AU976" s="593"/>
      <c r="AV976" s="923"/>
      <c r="AW976" s="846"/>
      <c r="AX976" s="115"/>
      <c r="AY976" s="5"/>
      <c r="AZ976" s="5"/>
      <c r="BA976" s="335"/>
      <c r="BC976" s="5"/>
      <c r="BD976" s="5"/>
      <c r="BE976" s="335"/>
      <c r="BG976" s="826"/>
      <c r="BH976" s="607"/>
    </row>
    <row r="977" spans="1:66" ht="12.75" customHeight="1" x14ac:dyDescent="0.25">
      <c r="A977" s="21"/>
      <c r="B977" s="112"/>
      <c r="C977" s="116"/>
      <c r="D977" s="623"/>
      <c r="E977" s="278"/>
      <c r="F977" s="116"/>
      <c r="G977" s="700"/>
      <c r="H977" s="888"/>
      <c r="I977" s="580"/>
      <c r="J977" s="573"/>
      <c r="K977" s="448"/>
      <c r="L977" s="738"/>
      <c r="M977" s="739"/>
      <c r="N977" s="931"/>
      <c r="O977" s="923"/>
      <c r="P977" s="923"/>
      <c r="Q977" s="641"/>
      <c r="R977" s="537"/>
      <c r="S977" s="537"/>
      <c r="T977" s="537"/>
      <c r="U977" s="537"/>
      <c r="V977" s="537"/>
      <c r="W977" s="531"/>
      <c r="X977" s="141"/>
      <c r="Y977" s="141"/>
      <c r="Z977" s="552"/>
      <c r="AA977" s="552"/>
      <c r="AB977" s="531"/>
      <c r="AC977" s="593"/>
      <c r="AD977" s="923"/>
      <c r="AE977" s="846"/>
      <c r="AF977" s="931"/>
      <c r="AG977" s="923"/>
      <c r="AH977" s="923"/>
      <c r="AI977" s="641"/>
      <c r="AJ977" s="537"/>
      <c r="AK977" s="537"/>
      <c r="AL977" s="537"/>
      <c r="AM977" s="537"/>
      <c r="AN977" s="537"/>
      <c r="AO977" s="531"/>
      <c r="AP977" s="141"/>
      <c r="AQ977" s="141"/>
      <c r="AR977" s="552"/>
      <c r="AS977" s="552"/>
      <c r="AT977" s="531"/>
      <c r="AU977" s="593"/>
      <c r="AV977" s="923"/>
      <c r="AW977" s="846"/>
      <c r="AX977" s="115"/>
      <c r="AY977" s="5"/>
      <c r="AZ977" s="5"/>
      <c r="BA977" s="335"/>
      <c r="BC977" s="5"/>
      <c r="BD977" s="5"/>
      <c r="BE977" s="335"/>
      <c r="BG977" s="826"/>
      <c r="BH977" s="607"/>
    </row>
    <row r="978" spans="1:66" ht="35.1" customHeight="1" x14ac:dyDescent="0.25">
      <c r="A978" s="21" t="s">
        <v>39</v>
      </c>
      <c r="B978" s="112">
        <v>15</v>
      </c>
      <c r="C978" s="116" t="s">
        <v>71</v>
      </c>
      <c r="D978" s="620">
        <v>1000</v>
      </c>
      <c r="E978" s="284"/>
      <c r="F978" s="116">
        <v>16</v>
      </c>
      <c r="G978" s="700">
        <v>1</v>
      </c>
      <c r="H978" s="888" t="str">
        <f t="shared" si="1479"/>
        <v>059</v>
      </c>
      <c r="I978" s="580" t="s">
        <v>3257</v>
      </c>
      <c r="J978" s="573" t="s">
        <v>2342</v>
      </c>
      <c r="K978" s="408" t="s">
        <v>4774</v>
      </c>
      <c r="L978" s="726">
        <v>594</v>
      </c>
      <c r="M978" s="727">
        <v>696</v>
      </c>
      <c r="N978" s="931"/>
      <c r="O978" s="530">
        <f t="shared" ref="O978:O985" si="1514">IF(N978&gt;L978,"0 ",N978-L978)</f>
        <v>-594</v>
      </c>
      <c r="P978" s="530" t="str">
        <f t="shared" ref="P978:P985" si="1515">IF(N978&lt;L978,"0 ",N978-L978)</f>
        <v xml:space="preserve">0 </v>
      </c>
      <c r="Q978" s="646"/>
      <c r="R978" s="536"/>
      <c r="S978" s="536"/>
      <c r="T978" s="536"/>
      <c r="U978" s="536"/>
      <c r="V978" s="536"/>
      <c r="W978" s="683" t="str">
        <f t="shared" ref="W978:W985" si="1516">IF(SUM(Q978:V978)=X978,"OK",SUM(Q978:V978)-X978)</f>
        <v>OK</v>
      </c>
      <c r="X978" s="141"/>
      <c r="Y978" s="141"/>
      <c r="Z978" s="552"/>
      <c r="AA978" s="552"/>
      <c r="AB978" s="683" t="str">
        <f t="shared" ref="AB978:AB985" si="1517">IF(SUM(Z978:AA978)=AC978,"OK",SUM(Z978:AA978)-AC978)</f>
        <v>OK</v>
      </c>
      <c r="AC978" s="593"/>
      <c r="AD978" s="530">
        <f t="shared" ref="AD978:AD985" si="1518">X978+Y978+AC978</f>
        <v>0</v>
      </c>
      <c r="AE978" s="842">
        <f t="shared" ref="AE978:AE985" si="1519">N978+AD978</f>
        <v>0</v>
      </c>
      <c r="AF978" s="931"/>
      <c r="AG978" s="530">
        <f t="shared" ref="AG978:AG985" si="1520">IF(AF978&gt;M978,"0 ",AF978-M978)</f>
        <v>-696</v>
      </c>
      <c r="AH978" s="530" t="str">
        <f t="shared" ref="AH978:AH985" si="1521">IF(AF978&lt;M978,"0 ",AF978-M978)</f>
        <v xml:space="preserve">0 </v>
      </c>
      <c r="AI978" s="641"/>
      <c r="AJ978" s="537"/>
      <c r="AK978" s="537"/>
      <c r="AL978" s="537"/>
      <c r="AM978" s="537"/>
      <c r="AN978" s="537"/>
      <c r="AO978" s="683" t="str">
        <f t="shared" ref="AO978:AO985" si="1522">IF(SUM(AI978:AN978)=AP978,"OK",SUM(AI978:AN978)-AP978)</f>
        <v>OK</v>
      </c>
      <c r="AP978" s="141"/>
      <c r="AQ978" s="141"/>
      <c r="AR978" s="552"/>
      <c r="AS978" s="552"/>
      <c r="AT978" s="683" t="str">
        <f t="shared" ref="AT978:AT985" si="1523">IF(SUM(AR978:AS978)=AU978,"OK",SUM(AR978:AS978)-AU978)</f>
        <v>OK</v>
      </c>
      <c r="AU978" s="593"/>
      <c r="AV978" s="530">
        <f t="shared" ref="AV978:AV985" si="1524">AP978+AQ978+AU978</f>
        <v>0</v>
      </c>
      <c r="AW978" s="842">
        <f t="shared" ref="AW978:AW985" si="1525">AF978+AV978</f>
        <v>0</v>
      </c>
      <c r="AX978" s="115">
        <f t="shared" ref="AX978:AX985" si="1526">L978</f>
        <v>594</v>
      </c>
      <c r="AY978" s="5">
        <f t="shared" ref="AY978:AY985" si="1527">AE978</f>
        <v>0</v>
      </c>
      <c r="AZ978" s="7">
        <f t="shared" ref="AZ978:AZ985" si="1528">AY978-AX978</f>
        <v>-594</v>
      </c>
      <c r="BA978" s="335">
        <f t="shared" ref="BA978:BA985" si="1529">AZ978/AX978</f>
        <v>-1</v>
      </c>
      <c r="BB978" s="23">
        <f t="shared" ref="BB978:BB985" si="1530">M978</f>
        <v>696</v>
      </c>
      <c r="BC978" s="5">
        <f t="shared" ref="BC978:BC985" si="1531">AW978</f>
        <v>0</v>
      </c>
      <c r="BD978" s="7">
        <f t="shared" ref="BD978:BD985" si="1532">BC978-BB978</f>
        <v>-696</v>
      </c>
      <c r="BE978" s="335">
        <f t="shared" ref="BE978:BE985" si="1533">BD978/BB978</f>
        <v>-1</v>
      </c>
      <c r="BG978" s="826" t="str">
        <f t="shared" ref="BG978:BG985" si="1534">RIGHT(LEFT(I978,3),2)&amp;"."&amp;RIGHT(LEFT(I978,5),2)</f>
        <v>12.11</v>
      </c>
      <c r="BH978" s="607" t="b">
        <f>COUNTIF('Codes SEC'!$B$2:$B$250,Ministres!BG978)&gt;0</f>
        <v>1</v>
      </c>
    </row>
    <row r="979" spans="1:66" ht="35.1" customHeight="1" x14ac:dyDescent="0.25">
      <c r="A979" s="222" t="s">
        <v>39</v>
      </c>
      <c r="B979" s="112" t="s">
        <v>5019</v>
      </c>
      <c r="C979" s="116" t="s">
        <v>71</v>
      </c>
      <c r="D979" s="620">
        <v>1000</v>
      </c>
      <c r="E979" s="278"/>
      <c r="F979" s="116">
        <v>16</v>
      </c>
      <c r="G979" s="700" t="s">
        <v>5613</v>
      </c>
      <c r="H979" s="888" t="str">
        <f t="shared" si="1479"/>
        <v>059</v>
      </c>
      <c r="I979" s="580">
        <v>81221000</v>
      </c>
      <c r="J979" s="689" t="s">
        <v>5964</v>
      </c>
      <c r="K979" s="411" t="s">
        <v>5965</v>
      </c>
      <c r="L979" s="733">
        <v>100</v>
      </c>
      <c r="M979" s="734">
        <v>100</v>
      </c>
      <c r="N979" s="931"/>
      <c r="O979" s="530">
        <f t="shared" si="1514"/>
        <v>-100</v>
      </c>
      <c r="P979" s="530" t="str">
        <f t="shared" si="1515"/>
        <v xml:space="preserve">0 </v>
      </c>
      <c r="Q979" s="646"/>
      <c r="R979" s="536"/>
      <c r="S979" s="536"/>
      <c r="T979" s="536"/>
      <c r="U979" s="536"/>
      <c r="V979" s="536"/>
      <c r="W979" s="683" t="str">
        <f t="shared" si="1516"/>
        <v>OK</v>
      </c>
      <c r="X979" s="141"/>
      <c r="Y979" s="141"/>
      <c r="Z979" s="552"/>
      <c r="AA979" s="552"/>
      <c r="AB979" s="683" t="str">
        <f t="shared" si="1517"/>
        <v>OK</v>
      </c>
      <c r="AC979" s="593"/>
      <c r="AD979" s="530">
        <f t="shared" si="1518"/>
        <v>0</v>
      </c>
      <c r="AE979" s="842">
        <f t="shared" si="1519"/>
        <v>0</v>
      </c>
      <c r="AF979" s="931"/>
      <c r="AG979" s="530">
        <f t="shared" si="1520"/>
        <v>-100</v>
      </c>
      <c r="AH979" s="530" t="str">
        <f t="shared" si="1521"/>
        <v xml:space="preserve">0 </v>
      </c>
      <c r="AI979" s="641"/>
      <c r="AJ979" s="537"/>
      <c r="AK979" s="537"/>
      <c r="AL979" s="537"/>
      <c r="AM979" s="537"/>
      <c r="AN979" s="537"/>
      <c r="AO979" s="683" t="str">
        <f t="shared" si="1522"/>
        <v>OK</v>
      </c>
      <c r="AP979" s="141"/>
      <c r="AQ979" s="141"/>
      <c r="AR979" s="552"/>
      <c r="AS979" s="552"/>
      <c r="AT979" s="683" t="str">
        <f t="shared" si="1523"/>
        <v>OK</v>
      </c>
      <c r="AU979" s="593"/>
      <c r="AV979" s="530">
        <f t="shared" si="1524"/>
        <v>0</v>
      </c>
      <c r="AW979" s="842">
        <f t="shared" si="1525"/>
        <v>0</v>
      </c>
      <c r="AX979" s="115">
        <f t="shared" si="1526"/>
        <v>100</v>
      </c>
      <c r="AY979" s="5">
        <f t="shared" si="1527"/>
        <v>0</v>
      </c>
      <c r="AZ979" s="7">
        <f>AY979-AX979</f>
        <v>-100</v>
      </c>
      <c r="BA979" s="335">
        <f>AZ979/AX979</f>
        <v>-1</v>
      </c>
      <c r="BB979" s="23">
        <f t="shared" si="1530"/>
        <v>100</v>
      </c>
      <c r="BC979" s="5">
        <f>AW979</f>
        <v>0</v>
      </c>
      <c r="BD979" s="7">
        <f>BC979-BB979</f>
        <v>-100</v>
      </c>
      <c r="BE979" s="335">
        <f>BD979/BB979</f>
        <v>-1</v>
      </c>
      <c r="BG979" s="826" t="str">
        <f t="shared" si="1534"/>
        <v>12.21</v>
      </c>
      <c r="BH979" s="607" t="b">
        <f>COUNTIF('Codes SEC'!$B$2:$B$250,Ministres!BG979)&gt;0</f>
        <v>1</v>
      </c>
    </row>
    <row r="980" spans="1:66" ht="35.1" customHeight="1" x14ac:dyDescent="0.25">
      <c r="A980" s="222" t="s">
        <v>39</v>
      </c>
      <c r="B980" s="112" t="s">
        <v>5019</v>
      </c>
      <c r="C980" s="116" t="s">
        <v>71</v>
      </c>
      <c r="D980" s="620">
        <v>1000</v>
      </c>
      <c r="E980" s="278"/>
      <c r="F980" s="116">
        <v>16</v>
      </c>
      <c r="G980" s="700" t="s">
        <v>5613</v>
      </c>
      <c r="H980" s="888" t="str">
        <f t="shared" si="1479"/>
        <v>059</v>
      </c>
      <c r="I980" s="580">
        <v>83132000</v>
      </c>
      <c r="J980" s="689" t="s">
        <v>5968</v>
      </c>
      <c r="K980" s="411" t="s">
        <v>5969</v>
      </c>
      <c r="L980" s="733">
        <v>0</v>
      </c>
      <c r="M980" s="734">
        <v>0</v>
      </c>
      <c r="N980" s="931"/>
      <c r="O980" s="530">
        <f t="shared" si="1514"/>
        <v>0</v>
      </c>
      <c r="P980" s="530">
        <f t="shared" si="1515"/>
        <v>0</v>
      </c>
      <c r="Q980" s="646"/>
      <c r="R980" s="536"/>
      <c r="S980" s="536"/>
      <c r="T980" s="536"/>
      <c r="U980" s="536"/>
      <c r="V980" s="536"/>
      <c r="W980" s="683" t="str">
        <f t="shared" si="1516"/>
        <v>OK</v>
      </c>
      <c r="X980" s="141"/>
      <c r="Y980" s="141"/>
      <c r="Z980" s="552"/>
      <c r="AA980" s="552"/>
      <c r="AB980" s="683" t="str">
        <f t="shared" si="1517"/>
        <v>OK</v>
      </c>
      <c r="AC980" s="593"/>
      <c r="AD980" s="530">
        <f t="shared" si="1518"/>
        <v>0</v>
      </c>
      <c r="AE980" s="842">
        <f t="shared" si="1519"/>
        <v>0</v>
      </c>
      <c r="AF980" s="931"/>
      <c r="AG980" s="530">
        <f t="shared" si="1520"/>
        <v>0</v>
      </c>
      <c r="AH980" s="530">
        <f t="shared" si="1521"/>
        <v>0</v>
      </c>
      <c r="AI980" s="641"/>
      <c r="AJ980" s="537"/>
      <c r="AK980" s="537"/>
      <c r="AL980" s="537"/>
      <c r="AM980" s="537"/>
      <c r="AN980" s="537"/>
      <c r="AO980" s="683" t="str">
        <f t="shared" si="1522"/>
        <v>OK</v>
      </c>
      <c r="AP980" s="141"/>
      <c r="AQ980" s="141"/>
      <c r="AR980" s="552"/>
      <c r="AS980" s="552"/>
      <c r="AT980" s="683" t="str">
        <f t="shared" si="1523"/>
        <v>OK</v>
      </c>
      <c r="AU980" s="593"/>
      <c r="AV980" s="530">
        <f t="shared" si="1524"/>
        <v>0</v>
      </c>
      <c r="AW980" s="842">
        <f t="shared" si="1525"/>
        <v>0</v>
      </c>
      <c r="AX980" s="115">
        <f t="shared" si="1526"/>
        <v>0</v>
      </c>
      <c r="AY980" s="5">
        <f t="shared" si="1527"/>
        <v>0</v>
      </c>
      <c r="AZ980" s="7">
        <f>AY980-AX980</f>
        <v>0</v>
      </c>
      <c r="BA980" s="335" t="e">
        <f>AZ980/AX980</f>
        <v>#DIV/0!</v>
      </c>
      <c r="BB980" s="23">
        <f t="shared" si="1530"/>
        <v>0</v>
      </c>
      <c r="BC980" s="5">
        <f>AW980</f>
        <v>0</v>
      </c>
      <c r="BD980" s="7">
        <f>BC980-BB980</f>
        <v>0</v>
      </c>
      <c r="BE980" s="335" t="e">
        <f>BD980/BB980</f>
        <v>#DIV/0!</v>
      </c>
      <c r="BG980" s="826" t="str">
        <f t="shared" si="1534"/>
        <v>31.32</v>
      </c>
      <c r="BH980" s="607" t="b">
        <f>COUNTIF('Codes SEC'!$B$2:$B$250,Ministres!BG980)&gt;0</f>
        <v>1</v>
      </c>
    </row>
    <row r="981" spans="1:66" ht="35.1" customHeight="1" x14ac:dyDescent="0.25">
      <c r="A981" s="21" t="s">
        <v>39</v>
      </c>
      <c r="B981" s="112">
        <v>15</v>
      </c>
      <c r="C981" s="116" t="s">
        <v>71</v>
      </c>
      <c r="D981" s="620">
        <v>1000</v>
      </c>
      <c r="E981" s="284"/>
      <c r="F981" s="116">
        <v>16</v>
      </c>
      <c r="G981" s="700">
        <v>1</v>
      </c>
      <c r="H981" s="888" t="str">
        <f t="shared" si="1479"/>
        <v>059</v>
      </c>
      <c r="I981" s="580" t="s">
        <v>3264</v>
      </c>
      <c r="J981" s="573" t="s">
        <v>2343</v>
      </c>
      <c r="K981" s="408" t="s">
        <v>4775</v>
      </c>
      <c r="L981" s="726">
        <v>422</v>
      </c>
      <c r="M981" s="727">
        <v>373</v>
      </c>
      <c r="N981" s="931"/>
      <c r="O981" s="530">
        <f t="shared" si="1514"/>
        <v>-422</v>
      </c>
      <c r="P981" s="530" t="str">
        <f t="shared" si="1515"/>
        <v xml:space="preserve">0 </v>
      </c>
      <c r="Q981" s="646"/>
      <c r="R981" s="536"/>
      <c r="S981" s="536"/>
      <c r="T981" s="536"/>
      <c r="U981" s="536"/>
      <c r="V981" s="536"/>
      <c r="W981" s="683" t="str">
        <f t="shared" si="1516"/>
        <v>OK</v>
      </c>
      <c r="X981" s="141"/>
      <c r="Y981" s="141"/>
      <c r="Z981" s="552"/>
      <c r="AA981" s="552"/>
      <c r="AB981" s="683" t="str">
        <f t="shared" si="1517"/>
        <v>OK</v>
      </c>
      <c r="AC981" s="593"/>
      <c r="AD981" s="530">
        <f t="shared" si="1518"/>
        <v>0</v>
      </c>
      <c r="AE981" s="842">
        <f t="shared" si="1519"/>
        <v>0</v>
      </c>
      <c r="AF981" s="931"/>
      <c r="AG981" s="530">
        <f t="shared" si="1520"/>
        <v>-373</v>
      </c>
      <c r="AH981" s="530" t="str">
        <f t="shared" si="1521"/>
        <v xml:space="preserve">0 </v>
      </c>
      <c r="AI981" s="641"/>
      <c r="AJ981" s="537"/>
      <c r="AK981" s="537"/>
      <c r="AL981" s="537"/>
      <c r="AM981" s="537"/>
      <c r="AN981" s="537"/>
      <c r="AO981" s="683" t="str">
        <f t="shared" si="1522"/>
        <v>OK</v>
      </c>
      <c r="AP981" s="141"/>
      <c r="AQ981" s="141"/>
      <c r="AR981" s="552"/>
      <c r="AS981" s="552"/>
      <c r="AT981" s="683" t="str">
        <f t="shared" si="1523"/>
        <v>OK</v>
      </c>
      <c r="AU981" s="593"/>
      <c r="AV981" s="530">
        <f t="shared" si="1524"/>
        <v>0</v>
      </c>
      <c r="AW981" s="842">
        <f t="shared" si="1525"/>
        <v>0</v>
      </c>
      <c r="AX981" s="115">
        <f t="shared" si="1526"/>
        <v>422</v>
      </c>
      <c r="AY981" s="5">
        <f t="shared" si="1527"/>
        <v>0</v>
      </c>
      <c r="AZ981" s="7">
        <f t="shared" si="1528"/>
        <v>-422</v>
      </c>
      <c r="BA981" s="335">
        <f t="shared" si="1529"/>
        <v>-1</v>
      </c>
      <c r="BB981" s="23">
        <f t="shared" si="1530"/>
        <v>373</v>
      </c>
      <c r="BC981" s="5">
        <f t="shared" si="1531"/>
        <v>0</v>
      </c>
      <c r="BD981" s="7">
        <f t="shared" si="1532"/>
        <v>-373</v>
      </c>
      <c r="BE981" s="335">
        <f t="shared" si="1533"/>
        <v>-1</v>
      </c>
      <c r="BG981" s="826" t="str">
        <f t="shared" si="1534"/>
        <v>33.00</v>
      </c>
      <c r="BH981" s="607" t="b">
        <f>COUNTIF('Codes SEC'!$B$2:$B$250,Ministres!BG981)&gt;0</f>
        <v>1</v>
      </c>
    </row>
    <row r="982" spans="1:66" ht="35.1" customHeight="1" x14ac:dyDescent="0.25">
      <c r="A982" s="222" t="s">
        <v>39</v>
      </c>
      <c r="B982" s="112">
        <v>15</v>
      </c>
      <c r="C982" s="116" t="s">
        <v>71</v>
      </c>
      <c r="D982" s="620">
        <v>1000</v>
      </c>
      <c r="E982" s="278"/>
      <c r="F982" s="116">
        <v>12</v>
      </c>
      <c r="G982" s="700">
        <v>1</v>
      </c>
      <c r="H982" s="888" t="str">
        <f t="shared" si="1479"/>
        <v>059</v>
      </c>
      <c r="I982" s="580" t="s">
        <v>3260</v>
      </c>
      <c r="J982" s="573" t="s">
        <v>2344</v>
      </c>
      <c r="K982" s="408" t="s">
        <v>1879</v>
      </c>
      <c r="L982" s="726">
        <v>0</v>
      </c>
      <c r="M982" s="727">
        <v>0</v>
      </c>
      <c r="N982" s="929"/>
      <c r="O982" s="530">
        <f t="shared" si="1514"/>
        <v>0</v>
      </c>
      <c r="P982" s="530">
        <f t="shared" si="1515"/>
        <v>0</v>
      </c>
      <c r="Q982" s="646"/>
      <c r="R982" s="536"/>
      <c r="S982" s="536"/>
      <c r="T982" s="536"/>
      <c r="U982" s="536"/>
      <c r="V982" s="536"/>
      <c r="W982" s="683" t="str">
        <f t="shared" si="1516"/>
        <v>OK</v>
      </c>
      <c r="X982" s="140"/>
      <c r="Y982" s="140"/>
      <c r="Z982" s="551"/>
      <c r="AA982" s="551"/>
      <c r="AB982" s="683" t="str">
        <f t="shared" si="1517"/>
        <v>OK</v>
      </c>
      <c r="AC982" s="593"/>
      <c r="AD982" s="530">
        <f t="shared" si="1518"/>
        <v>0</v>
      </c>
      <c r="AE982" s="842">
        <f t="shared" si="1519"/>
        <v>0</v>
      </c>
      <c r="AF982" s="929"/>
      <c r="AG982" s="530">
        <f t="shared" si="1520"/>
        <v>0</v>
      </c>
      <c r="AH982" s="530">
        <f t="shared" si="1521"/>
        <v>0</v>
      </c>
      <c r="AI982" s="641"/>
      <c r="AJ982" s="537"/>
      <c r="AK982" s="537"/>
      <c r="AL982" s="537"/>
      <c r="AM982" s="537"/>
      <c r="AN982" s="537"/>
      <c r="AO982" s="683" t="str">
        <f t="shared" si="1522"/>
        <v>OK</v>
      </c>
      <c r="AP982" s="141"/>
      <c r="AQ982" s="141"/>
      <c r="AR982" s="552"/>
      <c r="AS982" s="552"/>
      <c r="AT982" s="683" t="str">
        <f t="shared" si="1523"/>
        <v>OK</v>
      </c>
      <c r="AU982" s="593"/>
      <c r="AV982" s="530">
        <f t="shared" si="1524"/>
        <v>0</v>
      </c>
      <c r="AW982" s="842">
        <f t="shared" si="1525"/>
        <v>0</v>
      </c>
      <c r="AX982" s="115">
        <f t="shared" si="1526"/>
        <v>0</v>
      </c>
      <c r="AY982" s="5">
        <f t="shared" si="1527"/>
        <v>0</v>
      </c>
      <c r="AZ982" s="7">
        <f t="shared" si="1528"/>
        <v>0</v>
      </c>
      <c r="BA982" s="335" t="e">
        <f t="shared" si="1529"/>
        <v>#DIV/0!</v>
      </c>
      <c r="BB982" s="23">
        <f t="shared" si="1530"/>
        <v>0</v>
      </c>
      <c r="BC982" s="5">
        <f t="shared" si="1531"/>
        <v>0</v>
      </c>
      <c r="BD982" s="7">
        <f t="shared" si="1532"/>
        <v>0</v>
      </c>
      <c r="BE982" s="335" t="e">
        <f t="shared" si="1533"/>
        <v>#DIV/0!</v>
      </c>
      <c r="BG982" s="826" t="str">
        <f t="shared" si="1534"/>
        <v>41.40</v>
      </c>
      <c r="BH982" s="607" t="b">
        <f>COUNTIF('Codes SEC'!$B$2:$B$250,Ministres!BG982)&gt;0</f>
        <v>1</v>
      </c>
    </row>
    <row r="983" spans="1:66" ht="35.1" customHeight="1" x14ac:dyDescent="0.25">
      <c r="A983" s="21" t="s">
        <v>39</v>
      </c>
      <c r="B983" s="112">
        <v>15</v>
      </c>
      <c r="C983" s="116" t="s">
        <v>71</v>
      </c>
      <c r="D983" s="620">
        <v>1000</v>
      </c>
      <c r="E983" s="284"/>
      <c r="F983" s="116">
        <v>16</v>
      </c>
      <c r="G983" s="700">
        <v>1</v>
      </c>
      <c r="H983" s="888" t="str">
        <f t="shared" si="1479"/>
        <v>059</v>
      </c>
      <c r="I983" s="580" t="s">
        <v>3265</v>
      </c>
      <c r="J983" s="573" t="s">
        <v>2345</v>
      </c>
      <c r="K983" s="408" t="s">
        <v>456</v>
      </c>
      <c r="L983" s="726">
        <v>646</v>
      </c>
      <c r="M983" s="727">
        <v>549</v>
      </c>
      <c r="N983" s="931"/>
      <c r="O983" s="530">
        <f t="shared" si="1514"/>
        <v>-646</v>
      </c>
      <c r="P983" s="530" t="str">
        <f t="shared" si="1515"/>
        <v xml:space="preserve">0 </v>
      </c>
      <c r="Q983" s="646"/>
      <c r="R983" s="536"/>
      <c r="S983" s="536"/>
      <c r="T983" s="536"/>
      <c r="U983" s="536"/>
      <c r="V983" s="536"/>
      <c r="W983" s="683" t="str">
        <f t="shared" si="1516"/>
        <v>OK</v>
      </c>
      <c r="X983" s="141"/>
      <c r="Y983" s="141"/>
      <c r="Z983" s="552"/>
      <c r="AA983" s="552"/>
      <c r="AB983" s="683" t="str">
        <f t="shared" si="1517"/>
        <v>OK</v>
      </c>
      <c r="AC983" s="593"/>
      <c r="AD983" s="530">
        <f t="shared" si="1518"/>
        <v>0</v>
      </c>
      <c r="AE983" s="842">
        <f t="shared" si="1519"/>
        <v>0</v>
      </c>
      <c r="AF983" s="931"/>
      <c r="AG983" s="530">
        <f t="shared" si="1520"/>
        <v>-549</v>
      </c>
      <c r="AH983" s="530" t="str">
        <f t="shared" si="1521"/>
        <v xml:space="preserve">0 </v>
      </c>
      <c r="AI983" s="641"/>
      <c r="AJ983" s="537"/>
      <c r="AK983" s="537"/>
      <c r="AL983" s="537"/>
      <c r="AM983" s="537"/>
      <c r="AN983" s="537"/>
      <c r="AO983" s="683" t="str">
        <f t="shared" si="1522"/>
        <v>OK</v>
      </c>
      <c r="AP983" s="141"/>
      <c r="AQ983" s="141"/>
      <c r="AR983" s="552"/>
      <c r="AS983" s="552"/>
      <c r="AT983" s="683" t="str">
        <f t="shared" si="1523"/>
        <v>OK</v>
      </c>
      <c r="AU983" s="593"/>
      <c r="AV983" s="530">
        <f t="shared" si="1524"/>
        <v>0</v>
      </c>
      <c r="AW983" s="842">
        <f t="shared" si="1525"/>
        <v>0</v>
      </c>
      <c r="AX983" s="115">
        <f t="shared" si="1526"/>
        <v>646</v>
      </c>
      <c r="AY983" s="5">
        <f t="shared" si="1527"/>
        <v>0</v>
      </c>
      <c r="AZ983" s="7">
        <f t="shared" si="1528"/>
        <v>-646</v>
      </c>
      <c r="BA983" s="335">
        <f t="shared" si="1529"/>
        <v>-1</v>
      </c>
      <c r="BB983" s="23">
        <f t="shared" si="1530"/>
        <v>549</v>
      </c>
      <c r="BC983" s="5">
        <f t="shared" si="1531"/>
        <v>0</v>
      </c>
      <c r="BD983" s="7">
        <f t="shared" si="1532"/>
        <v>-549</v>
      </c>
      <c r="BE983" s="335">
        <f t="shared" si="1533"/>
        <v>-1</v>
      </c>
      <c r="BG983" s="826" t="str">
        <f t="shared" si="1534"/>
        <v>43.22</v>
      </c>
      <c r="BH983" s="607" t="b">
        <f>COUNTIF('Codes SEC'!$B$2:$B$250,Ministres!BG983)&gt;0</f>
        <v>1</v>
      </c>
    </row>
    <row r="984" spans="1:66" ht="35.1" customHeight="1" x14ac:dyDescent="0.25">
      <c r="A984" s="21" t="s">
        <v>39</v>
      </c>
      <c r="B984" s="112">
        <v>15</v>
      </c>
      <c r="C984" s="116" t="s">
        <v>71</v>
      </c>
      <c r="D984" s="620">
        <v>1000</v>
      </c>
      <c r="E984" s="284"/>
      <c r="F984" s="116">
        <v>16</v>
      </c>
      <c r="G984" s="700">
        <v>1</v>
      </c>
      <c r="H984" s="888" t="str">
        <f t="shared" si="1479"/>
        <v>059</v>
      </c>
      <c r="I984" s="580" t="s">
        <v>3268</v>
      </c>
      <c r="J984" s="573" t="s">
        <v>2347</v>
      </c>
      <c r="K984" s="494" t="s">
        <v>457</v>
      </c>
      <c r="L984" s="726">
        <v>5</v>
      </c>
      <c r="M984" s="727">
        <v>5</v>
      </c>
      <c r="N984" s="931"/>
      <c r="O984" s="530">
        <f t="shared" si="1514"/>
        <v>-5</v>
      </c>
      <c r="P984" s="530" t="str">
        <f t="shared" si="1515"/>
        <v xml:space="preserve">0 </v>
      </c>
      <c r="Q984" s="646"/>
      <c r="R984" s="536"/>
      <c r="S984" s="536"/>
      <c r="T984" s="536"/>
      <c r="U984" s="536"/>
      <c r="V984" s="536"/>
      <c r="W984" s="683" t="str">
        <f>IF(SUM(Q984:V984)=X984,"OK",SUM(Q984:V984)-X984)</f>
        <v>OK</v>
      </c>
      <c r="X984" s="141"/>
      <c r="Y984" s="141"/>
      <c r="Z984" s="552"/>
      <c r="AA984" s="552"/>
      <c r="AB984" s="683" t="str">
        <f>IF(SUM(Z984:AA984)=AC984,"OK",SUM(Z984:AA984)-AC984)</f>
        <v>OK</v>
      </c>
      <c r="AC984" s="593"/>
      <c r="AD984" s="530">
        <f t="shared" si="1518"/>
        <v>0</v>
      </c>
      <c r="AE984" s="842">
        <f t="shared" si="1519"/>
        <v>0</v>
      </c>
      <c r="AF984" s="931"/>
      <c r="AG984" s="530">
        <f t="shared" si="1520"/>
        <v>-5</v>
      </c>
      <c r="AH984" s="530" t="str">
        <f t="shared" si="1521"/>
        <v xml:space="preserve">0 </v>
      </c>
      <c r="AI984" s="641"/>
      <c r="AJ984" s="537"/>
      <c r="AK984" s="537"/>
      <c r="AL984" s="537"/>
      <c r="AM984" s="537"/>
      <c r="AN984" s="537"/>
      <c r="AO984" s="683" t="str">
        <f>IF(SUM(AI984:AN984)=AP984,"OK",SUM(AI984:AN984)-AP984)</f>
        <v>OK</v>
      </c>
      <c r="AP984" s="141"/>
      <c r="AQ984" s="141"/>
      <c r="AR984" s="552"/>
      <c r="AS984" s="552"/>
      <c r="AT984" s="683" t="str">
        <f>IF(SUM(AR984:AS984)=AU984,"OK",SUM(AR984:AS984)-AU984)</f>
        <v>OK</v>
      </c>
      <c r="AU984" s="593"/>
      <c r="AV984" s="530">
        <f t="shared" si="1524"/>
        <v>0</v>
      </c>
      <c r="AW984" s="842">
        <f t="shared" si="1525"/>
        <v>0</v>
      </c>
      <c r="AX984" s="115">
        <f t="shared" si="1526"/>
        <v>5</v>
      </c>
      <c r="AY984" s="5">
        <f t="shared" si="1527"/>
        <v>0</v>
      </c>
      <c r="AZ984" s="7">
        <f>AY984-AX984</f>
        <v>-5</v>
      </c>
      <c r="BA984" s="335">
        <f>AZ984/AX984</f>
        <v>-1</v>
      </c>
      <c r="BB984" s="23">
        <f t="shared" si="1530"/>
        <v>5</v>
      </c>
      <c r="BC984" s="5">
        <f>AW984</f>
        <v>0</v>
      </c>
      <c r="BD984" s="7">
        <f>BC984-BB984</f>
        <v>-5</v>
      </c>
      <c r="BE984" s="335">
        <f>BD984/BB984</f>
        <v>-1</v>
      </c>
      <c r="BG984" s="826" t="str">
        <f t="shared" si="1534"/>
        <v>45.24</v>
      </c>
      <c r="BH984" s="607" t="b">
        <f>COUNTIF('Codes SEC'!$B$2:$B$250,Ministres!BG984)&gt;0</f>
        <v>1</v>
      </c>
    </row>
    <row r="985" spans="1:66" ht="35.1" customHeight="1" x14ac:dyDescent="0.25">
      <c r="A985" s="222" t="s">
        <v>39</v>
      </c>
      <c r="B985" s="112">
        <v>15</v>
      </c>
      <c r="C985" s="116" t="s">
        <v>71</v>
      </c>
      <c r="D985" s="620">
        <v>1000</v>
      </c>
      <c r="E985" s="278"/>
      <c r="F985" s="116">
        <v>16</v>
      </c>
      <c r="G985" s="700">
        <v>1</v>
      </c>
      <c r="H985" s="888" t="str">
        <f t="shared" si="1479"/>
        <v>059</v>
      </c>
      <c r="I985" s="580" t="s">
        <v>3276</v>
      </c>
      <c r="J985" s="573" t="s">
        <v>2346</v>
      </c>
      <c r="K985" s="417" t="s">
        <v>3201</v>
      </c>
      <c r="L985" s="726">
        <v>102</v>
      </c>
      <c r="M985" s="727">
        <v>112</v>
      </c>
      <c r="N985" s="929"/>
      <c r="O985" s="530">
        <f t="shared" si="1514"/>
        <v>-102</v>
      </c>
      <c r="P985" s="530" t="str">
        <f t="shared" si="1515"/>
        <v xml:space="preserve">0 </v>
      </c>
      <c r="Q985" s="646"/>
      <c r="R985" s="536"/>
      <c r="S985" s="536"/>
      <c r="T985" s="536"/>
      <c r="U985" s="536"/>
      <c r="V985" s="536"/>
      <c r="W985" s="683" t="str">
        <f t="shared" si="1516"/>
        <v>OK</v>
      </c>
      <c r="X985" s="140"/>
      <c r="Y985" s="140"/>
      <c r="Z985" s="551"/>
      <c r="AA985" s="551"/>
      <c r="AB985" s="683" t="str">
        <f t="shared" si="1517"/>
        <v>OK</v>
      </c>
      <c r="AC985" s="593"/>
      <c r="AD985" s="530">
        <f t="shared" si="1518"/>
        <v>0</v>
      </c>
      <c r="AE985" s="842">
        <f t="shared" si="1519"/>
        <v>0</v>
      </c>
      <c r="AF985" s="929"/>
      <c r="AG985" s="530">
        <f t="shared" si="1520"/>
        <v>-112</v>
      </c>
      <c r="AH985" s="530" t="str">
        <f t="shared" si="1521"/>
        <v xml:space="preserve">0 </v>
      </c>
      <c r="AI985" s="641"/>
      <c r="AJ985" s="537"/>
      <c r="AK985" s="537"/>
      <c r="AL985" s="537"/>
      <c r="AM985" s="537"/>
      <c r="AN985" s="537"/>
      <c r="AO985" s="683" t="str">
        <f t="shared" si="1522"/>
        <v>OK</v>
      </c>
      <c r="AP985" s="141"/>
      <c r="AQ985" s="141"/>
      <c r="AR985" s="552"/>
      <c r="AS985" s="552"/>
      <c r="AT985" s="683" t="str">
        <f t="shared" si="1523"/>
        <v>OK</v>
      </c>
      <c r="AU985" s="593"/>
      <c r="AV985" s="530">
        <f t="shared" si="1524"/>
        <v>0</v>
      </c>
      <c r="AW985" s="842">
        <f t="shared" si="1525"/>
        <v>0</v>
      </c>
      <c r="AX985" s="115">
        <f t="shared" si="1526"/>
        <v>102</v>
      </c>
      <c r="AY985" s="5">
        <f t="shared" si="1527"/>
        <v>0</v>
      </c>
      <c r="AZ985" s="7">
        <f t="shared" si="1528"/>
        <v>-102</v>
      </c>
      <c r="BA985" s="335">
        <f t="shared" si="1529"/>
        <v>-1</v>
      </c>
      <c r="BB985" s="23">
        <f t="shared" si="1530"/>
        <v>112</v>
      </c>
      <c r="BC985" s="5">
        <f t="shared" si="1531"/>
        <v>0</v>
      </c>
      <c r="BD985" s="7">
        <f t="shared" si="1532"/>
        <v>-112</v>
      </c>
      <c r="BE985" s="335">
        <f t="shared" si="1533"/>
        <v>-1</v>
      </c>
      <c r="BG985" s="826" t="str">
        <f t="shared" si="1534"/>
        <v>45.40</v>
      </c>
      <c r="BH985" s="607" t="b">
        <f>COUNTIF('Codes SEC'!$B$2:$B$250,Ministres!BG985)&gt;0</f>
        <v>1</v>
      </c>
    </row>
    <row r="986" spans="1:66" ht="12.75" customHeight="1" x14ac:dyDescent="0.25">
      <c r="A986" s="227"/>
      <c r="B986" s="209"/>
      <c r="C986" s="253"/>
      <c r="D986" s="625"/>
      <c r="E986" s="280"/>
      <c r="F986" s="253"/>
      <c r="G986" s="701"/>
      <c r="H986" s="892"/>
      <c r="I986" s="581"/>
      <c r="J986" s="574"/>
      <c r="K986" s="514" t="s">
        <v>95</v>
      </c>
      <c r="L986" s="315">
        <f t="shared" ref="L986:V986" si="1535">L978+L981+L983+L984+L985+L982+L979+L980</f>
        <v>1869</v>
      </c>
      <c r="M986" s="741">
        <f t="shared" si="1535"/>
        <v>1835</v>
      </c>
      <c r="N986" s="930">
        <f t="shared" si="1535"/>
        <v>0</v>
      </c>
      <c r="O986" s="790">
        <f t="shared" si="1535"/>
        <v>-1869</v>
      </c>
      <c r="P986" s="790">
        <f t="shared" si="1535"/>
        <v>0</v>
      </c>
      <c r="Q986" s="787">
        <f t="shared" si="1535"/>
        <v>0</v>
      </c>
      <c r="R986" s="648">
        <f t="shared" si="1535"/>
        <v>0</v>
      </c>
      <c r="S986" s="648">
        <f t="shared" si="1535"/>
        <v>0</v>
      </c>
      <c r="T986" s="648">
        <f t="shared" si="1535"/>
        <v>0</v>
      </c>
      <c r="U986" s="648">
        <f t="shared" si="1535"/>
        <v>0</v>
      </c>
      <c r="V986" s="648">
        <f t="shared" si="1535"/>
        <v>0</v>
      </c>
      <c r="W986" s="790"/>
      <c r="X986" s="649">
        <f>X978+X981+X983+X984+X985+X982+X979+X980</f>
        <v>0</v>
      </c>
      <c r="Y986" s="649">
        <f>Y978+Y981+Y983+Y984+Y985+Y982+Y979+Y980</f>
        <v>0</v>
      </c>
      <c r="Z986" s="648">
        <f>Z978+Z981+Z983+Z984+Z985+Z982+Z979+Z980</f>
        <v>0</v>
      </c>
      <c r="AA986" s="648">
        <f>AA978+AA981+AA983+AA984+AA985+AA982+AA979+AA980</f>
        <v>0</v>
      </c>
      <c r="AB986" s="790"/>
      <c r="AC986" s="649">
        <f t="shared" ref="AC986:AN986" si="1536">AC978+AC981+AC983+AC984+AC985+AC982+AC979+AC980</f>
        <v>0</v>
      </c>
      <c r="AD986" s="790">
        <f>AD978+AD981+AD983+AD984+AD985+AD982+AD979+AD980</f>
        <v>0</v>
      </c>
      <c r="AE986" s="843">
        <f>AE978+AE981+AE983+AE984+AE985+AE982+AE979+AE980</f>
        <v>0</v>
      </c>
      <c r="AF986" s="930">
        <f t="shared" si="1536"/>
        <v>0</v>
      </c>
      <c r="AG986" s="790">
        <f t="shared" si="1536"/>
        <v>-1835</v>
      </c>
      <c r="AH986" s="790">
        <f t="shared" si="1536"/>
        <v>0</v>
      </c>
      <c r="AI986" s="787">
        <f t="shared" si="1536"/>
        <v>0</v>
      </c>
      <c r="AJ986" s="648">
        <f t="shared" si="1536"/>
        <v>0</v>
      </c>
      <c r="AK986" s="648">
        <f t="shared" si="1536"/>
        <v>0</v>
      </c>
      <c r="AL986" s="648">
        <f t="shared" si="1536"/>
        <v>0</v>
      </c>
      <c r="AM986" s="648">
        <f t="shared" si="1536"/>
        <v>0</v>
      </c>
      <c r="AN986" s="648">
        <f t="shared" si="1536"/>
        <v>0</v>
      </c>
      <c r="AO986" s="790"/>
      <c r="AP986" s="649">
        <f>AP978+AP981+AP983+AP984+AP985+AP982+AP979+AP980</f>
        <v>0</v>
      </c>
      <c r="AQ986" s="649">
        <f>AQ978+AQ981+AQ983+AQ984+AQ985+AQ982+AQ979+AQ980</f>
        <v>0</v>
      </c>
      <c r="AR986" s="648">
        <f>AR978+AR981+AR983+AR984+AR985+AR982+AR979+AR980</f>
        <v>0</v>
      </c>
      <c r="AS986" s="648">
        <f>AS978+AS981+AS983+AS984+AS985+AS982+AS979+AS980</f>
        <v>0</v>
      </c>
      <c r="AT986" s="790"/>
      <c r="AU986" s="649">
        <f t="shared" ref="AU986:BE986" si="1537">AU978+AU981+AU983+AU984+AU985+AU982+AU979+AU980</f>
        <v>0</v>
      </c>
      <c r="AV986" s="790">
        <f t="shared" si="1537"/>
        <v>0</v>
      </c>
      <c r="AW986" s="843">
        <f t="shared" si="1537"/>
        <v>0</v>
      </c>
      <c r="AX986" s="336">
        <f t="shared" si="1537"/>
        <v>1869</v>
      </c>
      <c r="AY986" s="337">
        <f t="shared" si="1537"/>
        <v>0</v>
      </c>
      <c r="AZ986" s="338">
        <f t="shared" si="1537"/>
        <v>-1869</v>
      </c>
      <c r="BA986" s="339" t="e">
        <f t="shared" si="1537"/>
        <v>#DIV/0!</v>
      </c>
      <c r="BB986" s="322">
        <f t="shared" si="1537"/>
        <v>1835</v>
      </c>
      <c r="BC986" s="337">
        <f t="shared" si="1537"/>
        <v>0</v>
      </c>
      <c r="BD986" s="338">
        <f t="shared" si="1537"/>
        <v>-1835</v>
      </c>
      <c r="BE986" s="339" t="e">
        <f t="shared" si="1537"/>
        <v>#DIV/0!</v>
      </c>
      <c r="BG986" s="826"/>
      <c r="BH986" s="607"/>
    </row>
    <row r="987" spans="1:66" ht="12.75" customHeight="1" x14ac:dyDescent="0.25">
      <c r="A987" s="21"/>
      <c r="B987" s="112"/>
      <c r="C987" s="116"/>
      <c r="D987" s="623"/>
      <c r="E987" s="278"/>
      <c r="F987" s="116"/>
      <c r="G987" s="700"/>
      <c r="H987" s="888"/>
      <c r="I987" s="580"/>
      <c r="J987" s="573"/>
      <c r="K987" s="409"/>
      <c r="L987" s="738"/>
      <c r="M987" s="739"/>
      <c r="N987" s="931"/>
      <c r="O987" s="923"/>
      <c r="P987" s="923"/>
      <c r="Q987" s="641"/>
      <c r="R987" s="537"/>
      <c r="S987" s="537"/>
      <c r="T987" s="537"/>
      <c r="U987" s="537"/>
      <c r="V987" s="537"/>
      <c r="W987" s="531"/>
      <c r="X987" s="141"/>
      <c r="Y987" s="141"/>
      <c r="Z987" s="552"/>
      <c r="AA987" s="552"/>
      <c r="AB987" s="531"/>
      <c r="AC987" s="593"/>
      <c r="AD987" s="923"/>
      <c r="AE987" s="846"/>
      <c r="AF987" s="931"/>
      <c r="AG987" s="923"/>
      <c r="AH987" s="923"/>
      <c r="AI987" s="641"/>
      <c r="AJ987" s="537"/>
      <c r="AK987" s="537"/>
      <c r="AL987" s="537"/>
      <c r="AM987" s="537"/>
      <c r="AN987" s="537"/>
      <c r="AO987" s="531"/>
      <c r="AP987" s="141"/>
      <c r="AQ987" s="141"/>
      <c r="AR987" s="552"/>
      <c r="AS987" s="552"/>
      <c r="AT987" s="531"/>
      <c r="AU987" s="593"/>
      <c r="AV987" s="923"/>
      <c r="AW987" s="846"/>
      <c r="AX987" s="115"/>
      <c r="AY987" s="5"/>
      <c r="AZ987" s="5"/>
      <c r="BA987" s="335"/>
      <c r="BC987" s="5"/>
      <c r="BD987" s="5"/>
      <c r="BE987" s="335"/>
      <c r="BG987" s="826"/>
      <c r="BH987" s="607"/>
    </row>
    <row r="988" spans="1:66" ht="12.75" customHeight="1" x14ac:dyDescent="0.25">
      <c r="A988" s="21"/>
      <c r="B988" s="112"/>
      <c r="C988" s="116"/>
      <c r="D988" s="623"/>
      <c r="E988" s="278"/>
      <c r="F988" s="116"/>
      <c r="G988" s="700"/>
      <c r="H988" s="888"/>
      <c r="I988" s="580"/>
      <c r="J988" s="573"/>
      <c r="K988" s="410" t="s">
        <v>58</v>
      </c>
      <c r="L988" s="738"/>
      <c r="M988" s="739"/>
      <c r="N988" s="931"/>
      <c r="O988" s="923"/>
      <c r="P988" s="923"/>
      <c r="Q988" s="641"/>
      <c r="R988" s="537"/>
      <c r="S988" s="537"/>
      <c r="T988" s="537"/>
      <c r="U988" s="537"/>
      <c r="V988" s="537"/>
      <c r="W988" s="531"/>
      <c r="X988" s="141"/>
      <c r="Y988" s="141"/>
      <c r="Z988" s="552"/>
      <c r="AA988" s="552"/>
      <c r="AB988" s="531"/>
      <c r="AC988" s="593"/>
      <c r="AD988" s="923"/>
      <c r="AE988" s="846"/>
      <c r="AF988" s="931"/>
      <c r="AG988" s="923"/>
      <c r="AH988" s="923"/>
      <c r="AI988" s="641"/>
      <c r="AJ988" s="537"/>
      <c r="AK988" s="537"/>
      <c r="AL988" s="537"/>
      <c r="AM988" s="537"/>
      <c r="AN988" s="537"/>
      <c r="AO988" s="531"/>
      <c r="AP988" s="141"/>
      <c r="AQ988" s="141"/>
      <c r="AR988" s="552"/>
      <c r="AS988" s="552"/>
      <c r="AT988" s="531"/>
      <c r="AU988" s="593"/>
      <c r="AV988" s="923"/>
      <c r="AW988" s="846"/>
      <c r="AX988" s="115"/>
      <c r="AY988" s="5"/>
      <c r="AZ988" s="5"/>
      <c r="BA988" s="335"/>
      <c r="BC988" s="5"/>
      <c r="BD988" s="5"/>
      <c r="BE988" s="335"/>
      <c r="BG988" s="826"/>
      <c r="BH988" s="607"/>
    </row>
    <row r="989" spans="1:66" ht="12.75" customHeight="1" x14ac:dyDescent="0.25">
      <c r="A989" s="21"/>
      <c r="B989" s="112"/>
      <c r="C989" s="116"/>
      <c r="D989" s="623"/>
      <c r="E989" s="278"/>
      <c r="F989" s="116"/>
      <c r="G989" s="700"/>
      <c r="H989" s="888"/>
      <c r="I989" s="580"/>
      <c r="J989" s="573"/>
      <c r="K989" s="411"/>
      <c r="L989" s="738"/>
      <c r="M989" s="739"/>
      <c r="N989" s="931"/>
      <c r="O989" s="923"/>
      <c r="P989" s="923"/>
      <c r="Q989" s="641"/>
      <c r="R989" s="537"/>
      <c r="S989" s="537"/>
      <c r="T989" s="537"/>
      <c r="U989" s="537"/>
      <c r="V989" s="537"/>
      <c r="W989" s="531"/>
      <c r="X989" s="141"/>
      <c r="Y989" s="141"/>
      <c r="Z989" s="552"/>
      <c r="AA989" s="552"/>
      <c r="AB989" s="531"/>
      <c r="AC989" s="593"/>
      <c r="AD989" s="923"/>
      <c r="AE989" s="846"/>
      <c r="AF989" s="931"/>
      <c r="AG989" s="923"/>
      <c r="AH989" s="923"/>
      <c r="AI989" s="641"/>
      <c r="AJ989" s="537"/>
      <c r="AK989" s="537"/>
      <c r="AL989" s="537"/>
      <c r="AM989" s="537"/>
      <c r="AN989" s="537"/>
      <c r="AO989" s="531"/>
      <c r="AP989" s="141"/>
      <c r="AQ989" s="141"/>
      <c r="AR989" s="552"/>
      <c r="AS989" s="552"/>
      <c r="AT989" s="531"/>
      <c r="AU989" s="593"/>
      <c r="AV989" s="923"/>
      <c r="AW989" s="846"/>
      <c r="AX989" s="115"/>
      <c r="AY989" s="5"/>
      <c r="AZ989" s="5"/>
      <c r="BA989" s="335"/>
      <c r="BC989" s="5"/>
      <c r="BD989" s="5"/>
      <c r="BE989" s="335"/>
      <c r="BG989" s="826"/>
      <c r="BH989" s="607"/>
    </row>
    <row r="990" spans="1:66" ht="35.1" customHeight="1" x14ac:dyDescent="0.25">
      <c r="A990" s="222" t="s">
        <v>39</v>
      </c>
      <c r="B990" s="112" t="s">
        <v>5019</v>
      </c>
      <c r="C990" s="116" t="s">
        <v>71</v>
      </c>
      <c r="D990" s="620">
        <v>1000</v>
      </c>
      <c r="E990" s="278"/>
      <c r="F990" s="116">
        <v>16</v>
      </c>
      <c r="G990" s="700" t="s">
        <v>5613</v>
      </c>
      <c r="H990" s="888" t="str">
        <f t="shared" si="1479"/>
        <v>059</v>
      </c>
      <c r="I990" s="580">
        <v>85111000</v>
      </c>
      <c r="J990" s="689" t="s">
        <v>5966</v>
      </c>
      <c r="K990" s="411" t="s">
        <v>5967</v>
      </c>
      <c r="L990" s="733">
        <v>0</v>
      </c>
      <c r="M990" s="734">
        <v>0</v>
      </c>
      <c r="N990" s="931"/>
      <c r="O990" s="530">
        <f t="shared" ref="O990:O993" si="1538">IF(N990&gt;L990,"0 ",N990-L990)</f>
        <v>0</v>
      </c>
      <c r="P990" s="530">
        <f t="shared" ref="P990:P993" si="1539">IF(N990&lt;L990,"0 ",N990-L990)</f>
        <v>0</v>
      </c>
      <c r="Q990" s="646"/>
      <c r="R990" s="536"/>
      <c r="S990" s="536"/>
      <c r="T990" s="536"/>
      <c r="U990" s="536"/>
      <c r="V990" s="536"/>
      <c r="W990" s="683" t="str">
        <f t="shared" ref="W990:W993" si="1540">IF(SUM(Q990:V990)=X990,"OK",SUM(Q990:V990)-X990)</f>
        <v>OK</v>
      </c>
      <c r="X990" s="141"/>
      <c r="Y990" s="141"/>
      <c r="Z990" s="552"/>
      <c r="AA990" s="552"/>
      <c r="AB990" s="683" t="str">
        <f t="shared" ref="AB990:AB993" si="1541">IF(SUM(Z990:AA990)=AC990,"OK",SUM(Z990:AA990)-AC990)</f>
        <v>OK</v>
      </c>
      <c r="AC990" s="593"/>
      <c r="AD990" s="530">
        <f t="shared" ref="AD990:AD993" si="1542">X990+Y990+AC990</f>
        <v>0</v>
      </c>
      <c r="AE990" s="842">
        <f t="shared" ref="AE990:AE993" si="1543">N990+AD990</f>
        <v>0</v>
      </c>
      <c r="AF990" s="931"/>
      <c r="AG990" s="530">
        <f t="shared" ref="AG990:AG993" si="1544">IF(AF990&gt;M990,"0 ",AF990-M990)</f>
        <v>0</v>
      </c>
      <c r="AH990" s="530">
        <f t="shared" ref="AH990:AH993" si="1545">IF(AF990&lt;M990,"0 ",AF990-M990)</f>
        <v>0</v>
      </c>
      <c r="AI990" s="641"/>
      <c r="AJ990" s="537"/>
      <c r="AK990" s="537"/>
      <c r="AL990" s="537"/>
      <c r="AM990" s="537"/>
      <c r="AN990" s="537"/>
      <c r="AO990" s="683" t="str">
        <f t="shared" ref="AO990:AO993" si="1546">IF(SUM(AI990:AN990)=AP990,"OK",SUM(AI990:AN990)-AP990)</f>
        <v>OK</v>
      </c>
      <c r="AP990" s="141"/>
      <c r="AQ990" s="141"/>
      <c r="AR990" s="552"/>
      <c r="AS990" s="552"/>
      <c r="AT990" s="683" t="str">
        <f t="shared" ref="AT990:AT993" si="1547">IF(SUM(AR990:AS990)=AU990,"OK",SUM(AR990:AS990)-AU990)</f>
        <v>OK</v>
      </c>
      <c r="AU990" s="593"/>
      <c r="AV990" s="530">
        <f t="shared" ref="AV990:AV993" si="1548">AP990+AQ990+AU990</f>
        <v>0</v>
      </c>
      <c r="AW990" s="842">
        <f t="shared" ref="AW990:AW993" si="1549">AF990+AV990</f>
        <v>0</v>
      </c>
      <c r="AX990" s="115">
        <f>L990</f>
        <v>0</v>
      </c>
      <c r="AY990" s="5">
        <f>AE990</f>
        <v>0</v>
      </c>
      <c r="AZ990" s="7">
        <f>AY990-AX990</f>
        <v>0</v>
      </c>
      <c r="BA990" s="335" t="e">
        <f>AZ990/AX990</f>
        <v>#DIV/0!</v>
      </c>
      <c r="BB990" s="23">
        <f>M990</f>
        <v>0</v>
      </c>
      <c r="BC990" s="5">
        <f>AW990</f>
        <v>0</v>
      </c>
      <c r="BD990" s="7">
        <f>BC990-BB990</f>
        <v>0</v>
      </c>
      <c r="BE990" s="335" t="e">
        <f>BD990/BB990</f>
        <v>#DIV/0!</v>
      </c>
      <c r="BG990" s="826" t="str">
        <f>RIGHT(LEFT(I990,3),2)&amp;"."&amp;RIGHT(LEFT(I990,5),2)</f>
        <v>51.11</v>
      </c>
      <c r="BH990" s="607" t="b">
        <f>COUNTIF('Codes SEC'!$B$2:$B$250,Ministres!BG990)&gt;0</f>
        <v>1</v>
      </c>
    </row>
    <row r="991" spans="1:66" ht="35.1" customHeight="1" x14ac:dyDescent="0.25">
      <c r="A991" s="222" t="s">
        <v>39</v>
      </c>
      <c r="B991" s="112">
        <v>15</v>
      </c>
      <c r="C991" s="116" t="s">
        <v>71</v>
      </c>
      <c r="D991" s="620">
        <v>1000</v>
      </c>
      <c r="E991" s="278"/>
      <c r="F991" s="116">
        <v>16</v>
      </c>
      <c r="G991" s="700">
        <v>1</v>
      </c>
      <c r="H991" s="888" t="str">
        <f t="shared" si="1479"/>
        <v>059</v>
      </c>
      <c r="I991" s="580" t="s">
        <v>3281</v>
      </c>
      <c r="J991" s="573" t="s">
        <v>2348</v>
      </c>
      <c r="K991" s="507" t="s">
        <v>455</v>
      </c>
      <c r="L991" s="733">
        <v>2</v>
      </c>
      <c r="M991" s="734">
        <v>2</v>
      </c>
      <c r="N991" s="931"/>
      <c r="O991" s="530">
        <f t="shared" si="1538"/>
        <v>-2</v>
      </c>
      <c r="P991" s="530" t="str">
        <f t="shared" si="1539"/>
        <v xml:space="preserve">0 </v>
      </c>
      <c r="Q991" s="646"/>
      <c r="R991" s="536"/>
      <c r="S991" s="536"/>
      <c r="T991" s="536"/>
      <c r="U991" s="536"/>
      <c r="V991" s="536"/>
      <c r="W991" s="683" t="str">
        <f t="shared" si="1540"/>
        <v>OK</v>
      </c>
      <c r="X991" s="141"/>
      <c r="Y991" s="141"/>
      <c r="Z991" s="552"/>
      <c r="AA991" s="552"/>
      <c r="AB991" s="683" t="str">
        <f t="shared" si="1541"/>
        <v>OK</v>
      </c>
      <c r="AC991" s="593"/>
      <c r="AD991" s="530">
        <f t="shared" si="1542"/>
        <v>0</v>
      </c>
      <c r="AE991" s="842">
        <f t="shared" si="1543"/>
        <v>0</v>
      </c>
      <c r="AF991" s="931"/>
      <c r="AG991" s="530">
        <f t="shared" si="1544"/>
        <v>-2</v>
      </c>
      <c r="AH991" s="530" t="str">
        <f t="shared" si="1545"/>
        <v xml:space="preserve">0 </v>
      </c>
      <c r="AI991" s="641"/>
      <c r="AJ991" s="537"/>
      <c r="AK991" s="537"/>
      <c r="AL991" s="537"/>
      <c r="AM991" s="537"/>
      <c r="AN991" s="537"/>
      <c r="AO991" s="683" t="str">
        <f t="shared" si="1546"/>
        <v>OK</v>
      </c>
      <c r="AP991" s="141"/>
      <c r="AQ991" s="141"/>
      <c r="AR991" s="552"/>
      <c r="AS991" s="552"/>
      <c r="AT991" s="683" t="str">
        <f t="shared" si="1547"/>
        <v>OK</v>
      </c>
      <c r="AU991" s="593"/>
      <c r="AV991" s="530">
        <f t="shared" si="1548"/>
        <v>0</v>
      </c>
      <c r="AW991" s="842">
        <f t="shared" si="1549"/>
        <v>0</v>
      </c>
      <c r="AX991" s="115">
        <f>L991</f>
        <v>2</v>
      </c>
      <c r="AY991" s="5">
        <f>AE991</f>
        <v>0</v>
      </c>
      <c r="AZ991" s="7">
        <f>AY991-AX991</f>
        <v>-2</v>
      </c>
      <c r="BA991" s="335">
        <f>AZ991/AX991</f>
        <v>-1</v>
      </c>
      <c r="BB991" s="23">
        <f>M991</f>
        <v>2</v>
      </c>
      <c r="BC991" s="5">
        <f>AW991</f>
        <v>0</v>
      </c>
      <c r="BD991" s="7">
        <f>BC991-BB991</f>
        <v>-2</v>
      </c>
      <c r="BE991" s="335">
        <f>BD991/BB991</f>
        <v>-1</v>
      </c>
      <c r="BG991" s="826" t="str">
        <f>RIGHT(LEFT(I991,3),2)&amp;"."&amp;RIGHT(LEFT(I991,5),2)</f>
        <v>52.10</v>
      </c>
      <c r="BH991" s="607" t="b">
        <f>COUNTIF('Codes SEC'!$B$2:$B$250,Ministres!BG991)&gt;0</f>
        <v>1</v>
      </c>
    </row>
    <row r="992" spans="1:66" s="203" customFormat="1" ht="35.1" customHeight="1" x14ac:dyDescent="0.25">
      <c r="A992" s="21" t="s">
        <v>39</v>
      </c>
      <c r="B992" s="682">
        <v>15</v>
      </c>
      <c r="C992" s="116" t="s">
        <v>71</v>
      </c>
      <c r="D992" s="620">
        <v>1000</v>
      </c>
      <c r="E992" s="278"/>
      <c r="F992" s="116">
        <v>16</v>
      </c>
      <c r="G992" s="694">
        <v>1</v>
      </c>
      <c r="H992" s="878" t="str">
        <f t="shared" si="1479"/>
        <v>059</v>
      </c>
      <c r="I992" s="397">
        <v>86354000</v>
      </c>
      <c r="J992" s="380" t="s">
        <v>4805</v>
      </c>
      <c r="K992" s="408" t="s">
        <v>4806</v>
      </c>
      <c r="L992" s="733">
        <v>0</v>
      </c>
      <c r="M992" s="734">
        <v>0</v>
      </c>
      <c r="N992" s="931"/>
      <c r="O992" s="530">
        <f t="shared" si="1538"/>
        <v>0</v>
      </c>
      <c r="P992" s="530">
        <f t="shared" si="1539"/>
        <v>0</v>
      </c>
      <c r="Q992" s="646"/>
      <c r="R992" s="536"/>
      <c r="S992" s="536"/>
      <c r="T992" s="536"/>
      <c r="U992" s="536"/>
      <c r="V992" s="536"/>
      <c r="W992" s="683" t="str">
        <f t="shared" si="1540"/>
        <v>OK</v>
      </c>
      <c r="X992" s="141"/>
      <c r="Y992" s="141"/>
      <c r="Z992" s="552"/>
      <c r="AA992" s="552"/>
      <c r="AB992" s="683" t="str">
        <f t="shared" si="1541"/>
        <v>OK</v>
      </c>
      <c r="AC992" s="593"/>
      <c r="AD992" s="530">
        <f t="shared" si="1542"/>
        <v>0</v>
      </c>
      <c r="AE992" s="842">
        <f t="shared" si="1543"/>
        <v>0</v>
      </c>
      <c r="AF992" s="931"/>
      <c r="AG992" s="530">
        <f t="shared" si="1544"/>
        <v>0</v>
      </c>
      <c r="AH992" s="530">
        <f t="shared" si="1545"/>
        <v>0</v>
      </c>
      <c r="AI992" s="641"/>
      <c r="AJ992" s="537"/>
      <c r="AK992" s="537"/>
      <c r="AL992" s="537"/>
      <c r="AM992" s="537"/>
      <c r="AN992" s="537"/>
      <c r="AO992" s="683" t="str">
        <f t="shared" si="1546"/>
        <v>OK</v>
      </c>
      <c r="AP992" s="141"/>
      <c r="AQ992" s="141"/>
      <c r="AR992" s="552"/>
      <c r="AS992" s="552"/>
      <c r="AT992" s="683" t="str">
        <f t="shared" si="1547"/>
        <v>OK</v>
      </c>
      <c r="AU992" s="593"/>
      <c r="AV992" s="530">
        <f t="shared" si="1548"/>
        <v>0</v>
      </c>
      <c r="AW992" s="842">
        <f t="shared" si="1549"/>
        <v>0</v>
      </c>
      <c r="AX992" s="115">
        <f>L992</f>
        <v>0</v>
      </c>
      <c r="AY992" s="5">
        <f>AE992</f>
        <v>0</v>
      </c>
      <c r="AZ992" s="7">
        <f>AY992-AX992</f>
        <v>0</v>
      </c>
      <c r="BA992" s="335" t="e">
        <f>AZ992/AX992</f>
        <v>#DIV/0!</v>
      </c>
      <c r="BB992" s="23">
        <f>M992</f>
        <v>0</v>
      </c>
      <c r="BC992" s="5">
        <f>AW992</f>
        <v>0</v>
      </c>
      <c r="BD992" s="7">
        <f>BC992-BB992</f>
        <v>0</v>
      </c>
      <c r="BE992" s="335" t="e">
        <f>BD992/BB992</f>
        <v>#DIV/0!</v>
      </c>
      <c r="BF992" s="667"/>
      <c r="BG992" s="826" t="str">
        <f>RIGHT(LEFT(I992,3),2)&amp;"."&amp;RIGHT(LEFT(I992,5),2)</f>
        <v>63.54</v>
      </c>
      <c r="BH992" s="668" t="b">
        <f>COUNTIF('Codes SEC'!$B$2:$B$250,Ministres!BG992)&gt;0</f>
        <v>1</v>
      </c>
      <c r="BI992" s="667"/>
      <c r="BJ992" s="667"/>
      <c r="BK992" s="667"/>
      <c r="BL992" s="667"/>
      <c r="BM992" s="667"/>
      <c r="BN992" s="667"/>
    </row>
    <row r="993" spans="1:66" s="203" customFormat="1" ht="35.1" customHeight="1" x14ac:dyDescent="0.25">
      <c r="A993" s="21" t="s">
        <v>39</v>
      </c>
      <c r="B993" s="682">
        <v>15</v>
      </c>
      <c r="C993" s="116" t="s">
        <v>71</v>
      </c>
      <c r="D993" s="620">
        <v>1000</v>
      </c>
      <c r="E993" s="278"/>
      <c r="F993" s="116">
        <v>16</v>
      </c>
      <c r="G993" s="694">
        <v>1</v>
      </c>
      <c r="H993" s="878" t="str">
        <f t="shared" si="1479"/>
        <v>059</v>
      </c>
      <c r="I993" s="397">
        <v>86524000</v>
      </c>
      <c r="J993" s="380" t="s">
        <v>4803</v>
      </c>
      <c r="K993" s="408" t="s">
        <v>4804</v>
      </c>
      <c r="L993" s="733">
        <v>146</v>
      </c>
      <c r="M993" s="734">
        <v>146</v>
      </c>
      <c r="N993" s="931"/>
      <c r="O993" s="530">
        <f t="shared" si="1538"/>
        <v>-146</v>
      </c>
      <c r="P993" s="530" t="str">
        <f t="shared" si="1539"/>
        <v xml:space="preserve">0 </v>
      </c>
      <c r="Q993" s="646"/>
      <c r="R993" s="536"/>
      <c r="S993" s="536"/>
      <c r="T993" s="536"/>
      <c r="U993" s="536"/>
      <c r="V993" s="536"/>
      <c r="W993" s="683" t="str">
        <f t="shared" si="1540"/>
        <v>OK</v>
      </c>
      <c r="X993" s="141"/>
      <c r="Y993" s="141"/>
      <c r="Z993" s="552"/>
      <c r="AA993" s="552"/>
      <c r="AB993" s="683" t="str">
        <f t="shared" si="1541"/>
        <v>OK</v>
      </c>
      <c r="AC993" s="593"/>
      <c r="AD993" s="530">
        <f t="shared" si="1542"/>
        <v>0</v>
      </c>
      <c r="AE993" s="842">
        <f t="shared" si="1543"/>
        <v>0</v>
      </c>
      <c r="AF993" s="931"/>
      <c r="AG993" s="530">
        <f t="shared" si="1544"/>
        <v>-146</v>
      </c>
      <c r="AH993" s="530" t="str">
        <f t="shared" si="1545"/>
        <v xml:space="preserve">0 </v>
      </c>
      <c r="AI993" s="641"/>
      <c r="AJ993" s="537"/>
      <c r="AK993" s="537"/>
      <c r="AL993" s="537"/>
      <c r="AM993" s="537"/>
      <c r="AN993" s="537"/>
      <c r="AO993" s="683" t="str">
        <f t="shared" si="1546"/>
        <v>OK</v>
      </c>
      <c r="AP993" s="141"/>
      <c r="AQ993" s="141"/>
      <c r="AR993" s="552"/>
      <c r="AS993" s="552"/>
      <c r="AT993" s="683" t="str">
        <f t="shared" si="1547"/>
        <v>OK</v>
      </c>
      <c r="AU993" s="593"/>
      <c r="AV993" s="530">
        <f t="shared" si="1548"/>
        <v>0</v>
      </c>
      <c r="AW993" s="842">
        <f t="shared" si="1549"/>
        <v>0</v>
      </c>
      <c r="AX993" s="115">
        <f>L993</f>
        <v>146</v>
      </c>
      <c r="AY993" s="5">
        <f>AE993</f>
        <v>0</v>
      </c>
      <c r="AZ993" s="7">
        <f>AY993-AX993</f>
        <v>-146</v>
      </c>
      <c r="BA993" s="335">
        <f>AZ993/AX993</f>
        <v>-1</v>
      </c>
      <c r="BB993" s="23">
        <f>M993</f>
        <v>146</v>
      </c>
      <c r="BC993" s="5">
        <f>AW993</f>
        <v>0</v>
      </c>
      <c r="BD993" s="7">
        <f>BC993-BB993</f>
        <v>-146</v>
      </c>
      <c r="BE993" s="335">
        <f>BD993/BB993</f>
        <v>-1</v>
      </c>
      <c r="BF993" s="667"/>
      <c r="BG993" s="826" t="str">
        <f>RIGHT(LEFT(I993,3),2)&amp;"."&amp;RIGHT(LEFT(I993,5),2)</f>
        <v>65.24</v>
      </c>
      <c r="BH993" s="668" t="b">
        <f>COUNTIF('Codes SEC'!$B$2:$B$250,Ministres!BG993)&gt;0</f>
        <v>1</v>
      </c>
      <c r="BI993" s="667"/>
      <c r="BJ993" s="667"/>
      <c r="BK993" s="667"/>
      <c r="BL993" s="667"/>
      <c r="BM993" s="667"/>
      <c r="BN993" s="667"/>
    </row>
    <row r="994" spans="1:66" ht="12.75" customHeight="1" x14ac:dyDescent="0.25">
      <c r="A994" s="227"/>
      <c r="B994" s="209"/>
      <c r="C994" s="253"/>
      <c r="D994" s="625"/>
      <c r="E994" s="280"/>
      <c r="F994" s="253"/>
      <c r="G994" s="701"/>
      <c r="H994" s="892"/>
      <c r="I994" s="581"/>
      <c r="J994" s="574"/>
      <c r="K994" s="514" t="s">
        <v>59</v>
      </c>
      <c r="L994" s="315">
        <f t="shared" ref="L994:P994" si="1550">L991+L992+L993+L990</f>
        <v>148</v>
      </c>
      <c r="M994" s="741">
        <f t="shared" si="1550"/>
        <v>148</v>
      </c>
      <c r="N994" s="930">
        <f t="shared" si="1550"/>
        <v>0</v>
      </c>
      <c r="O994" s="790">
        <f t="shared" si="1550"/>
        <v>-148</v>
      </c>
      <c r="P994" s="790">
        <f t="shared" si="1550"/>
        <v>0</v>
      </c>
      <c r="Q994" s="787">
        <f t="shared" ref="Q994:BE994" si="1551">Q991+Q992+Q993+Q990</f>
        <v>0</v>
      </c>
      <c r="R994" s="648">
        <f t="shared" si="1551"/>
        <v>0</v>
      </c>
      <c r="S994" s="648">
        <f t="shared" si="1551"/>
        <v>0</v>
      </c>
      <c r="T994" s="648">
        <f t="shared" si="1551"/>
        <v>0</v>
      </c>
      <c r="U994" s="648">
        <f t="shared" si="1551"/>
        <v>0</v>
      </c>
      <c r="V994" s="648">
        <f t="shared" si="1551"/>
        <v>0</v>
      </c>
      <c r="W994" s="790"/>
      <c r="X994" s="649">
        <f t="shared" si="1551"/>
        <v>0</v>
      </c>
      <c r="Y994" s="649">
        <f t="shared" si="1551"/>
        <v>0</v>
      </c>
      <c r="Z994" s="648">
        <f t="shared" si="1551"/>
        <v>0</v>
      </c>
      <c r="AA994" s="648">
        <f t="shared" si="1551"/>
        <v>0</v>
      </c>
      <c r="AB994" s="790"/>
      <c r="AC994" s="649">
        <f t="shared" si="1551"/>
        <v>0</v>
      </c>
      <c r="AD994" s="790">
        <f>AD991+AD992+AD993+AD990</f>
        <v>0</v>
      </c>
      <c r="AE994" s="843">
        <f>AE991+AE992+AE993+AE990</f>
        <v>0</v>
      </c>
      <c r="AF994" s="930">
        <f t="shared" ref="AF994:AH994" si="1552">AF991+AF992+AF993+AF990</f>
        <v>0</v>
      </c>
      <c r="AG994" s="790">
        <f t="shared" si="1552"/>
        <v>-148</v>
      </c>
      <c r="AH994" s="790">
        <f t="shared" si="1552"/>
        <v>0</v>
      </c>
      <c r="AI994" s="787">
        <f t="shared" si="1551"/>
        <v>0</v>
      </c>
      <c r="AJ994" s="648">
        <f t="shared" si="1551"/>
        <v>0</v>
      </c>
      <c r="AK994" s="648">
        <f t="shared" si="1551"/>
        <v>0</v>
      </c>
      <c r="AL994" s="648">
        <f t="shared" si="1551"/>
        <v>0</v>
      </c>
      <c r="AM994" s="648">
        <f t="shared" si="1551"/>
        <v>0</v>
      </c>
      <c r="AN994" s="648">
        <f t="shared" si="1551"/>
        <v>0</v>
      </c>
      <c r="AO994" s="790"/>
      <c r="AP994" s="649">
        <f t="shared" si="1551"/>
        <v>0</v>
      </c>
      <c r="AQ994" s="649">
        <f t="shared" si="1551"/>
        <v>0</v>
      </c>
      <c r="AR994" s="648">
        <f t="shared" si="1551"/>
        <v>0</v>
      </c>
      <c r="AS994" s="648">
        <f t="shared" si="1551"/>
        <v>0</v>
      </c>
      <c r="AT994" s="790"/>
      <c r="AU994" s="649">
        <f t="shared" si="1551"/>
        <v>0</v>
      </c>
      <c r="AV994" s="790">
        <f t="shared" ref="AV994" si="1553">AV991+AV992+AV993+AV990</f>
        <v>0</v>
      </c>
      <c r="AW994" s="843">
        <f t="shared" si="1551"/>
        <v>0</v>
      </c>
      <c r="AX994" s="336">
        <f t="shared" si="1551"/>
        <v>148</v>
      </c>
      <c r="AY994" s="337">
        <f t="shared" si="1551"/>
        <v>0</v>
      </c>
      <c r="AZ994" s="338">
        <f t="shared" si="1551"/>
        <v>-148</v>
      </c>
      <c r="BA994" s="339" t="e">
        <f t="shared" si="1551"/>
        <v>#DIV/0!</v>
      </c>
      <c r="BB994" s="322">
        <f t="shared" si="1551"/>
        <v>148</v>
      </c>
      <c r="BC994" s="337">
        <f t="shared" si="1551"/>
        <v>0</v>
      </c>
      <c r="BD994" s="338">
        <f t="shared" si="1551"/>
        <v>-148</v>
      </c>
      <c r="BE994" s="339" t="e">
        <f t="shared" si="1551"/>
        <v>#DIV/0!</v>
      </c>
      <c r="BG994" s="826"/>
      <c r="BH994" s="607"/>
    </row>
    <row r="995" spans="1:66" ht="12.75" customHeight="1" x14ac:dyDescent="0.25">
      <c r="A995" s="226"/>
      <c r="B995" s="207"/>
      <c r="C995" s="254"/>
      <c r="D995" s="300"/>
      <c r="E995" s="276"/>
      <c r="F995" s="300"/>
      <c r="G995" s="696"/>
      <c r="H995" s="887"/>
      <c r="I995" s="444"/>
      <c r="J995" s="393"/>
      <c r="K995" s="404" t="s">
        <v>3735</v>
      </c>
      <c r="L995" s="729">
        <f t="shared" ref="L995:P995" si="1554">L994+L986</f>
        <v>2017</v>
      </c>
      <c r="M995" s="730">
        <f t="shared" si="1554"/>
        <v>1983</v>
      </c>
      <c r="N995" s="844">
        <f t="shared" si="1554"/>
        <v>0</v>
      </c>
      <c r="O995" s="665">
        <f t="shared" si="1554"/>
        <v>-2017</v>
      </c>
      <c r="P995" s="665">
        <f t="shared" si="1554"/>
        <v>0</v>
      </c>
      <c r="Q995" s="638">
        <f t="shared" ref="Q995:AA995" si="1555">Q994+Q986</f>
        <v>0</v>
      </c>
      <c r="R995" s="130">
        <f t="shared" si="1555"/>
        <v>0</v>
      </c>
      <c r="S995" s="130">
        <f t="shared" si="1555"/>
        <v>0</v>
      </c>
      <c r="T995" s="130">
        <f t="shared" si="1555"/>
        <v>0</v>
      </c>
      <c r="U995" s="130">
        <f t="shared" si="1555"/>
        <v>0</v>
      </c>
      <c r="V995" s="130">
        <f t="shared" si="1555"/>
        <v>0</v>
      </c>
      <c r="W995" s="665"/>
      <c r="X995" s="130">
        <f t="shared" si="1555"/>
        <v>0</v>
      </c>
      <c r="Y995" s="130">
        <f t="shared" si="1555"/>
        <v>0</v>
      </c>
      <c r="Z995" s="130">
        <f t="shared" si="1555"/>
        <v>0</v>
      </c>
      <c r="AA995" s="130">
        <f t="shared" si="1555"/>
        <v>0</v>
      </c>
      <c r="AB995" s="665"/>
      <c r="AC995" s="130">
        <f t="shared" ref="AC995" si="1556">AC994+AC986</f>
        <v>0</v>
      </c>
      <c r="AD995" s="665">
        <f>AD994+AD986</f>
        <v>0</v>
      </c>
      <c r="AE995" s="845">
        <f>AE994+AE986</f>
        <v>0</v>
      </c>
      <c r="AF995" s="844">
        <f t="shared" ref="AF995:AH995" si="1557">AF994+AF986</f>
        <v>0</v>
      </c>
      <c r="AG995" s="665">
        <f t="shared" si="1557"/>
        <v>-1983</v>
      </c>
      <c r="AH995" s="665">
        <f t="shared" si="1557"/>
        <v>0</v>
      </c>
      <c r="AI995" s="638">
        <f t="shared" ref="AI995:AS995" si="1558">AI994+AI986</f>
        <v>0</v>
      </c>
      <c r="AJ995" s="130">
        <f t="shared" si="1558"/>
        <v>0</v>
      </c>
      <c r="AK995" s="130">
        <f t="shared" si="1558"/>
        <v>0</v>
      </c>
      <c r="AL995" s="130">
        <f t="shared" si="1558"/>
        <v>0</v>
      </c>
      <c r="AM995" s="130">
        <f t="shared" si="1558"/>
        <v>0</v>
      </c>
      <c r="AN995" s="130">
        <f t="shared" si="1558"/>
        <v>0</v>
      </c>
      <c r="AO995" s="665"/>
      <c r="AP995" s="130">
        <f t="shared" si="1558"/>
        <v>0</v>
      </c>
      <c r="AQ995" s="130">
        <f t="shared" si="1558"/>
        <v>0</v>
      </c>
      <c r="AR995" s="130">
        <f t="shared" si="1558"/>
        <v>0</v>
      </c>
      <c r="AS995" s="130">
        <f t="shared" si="1558"/>
        <v>0</v>
      </c>
      <c r="AT995" s="665"/>
      <c r="AU995" s="130">
        <f t="shared" ref="AU995:BE995" si="1559">AU994+AU986</f>
        <v>0</v>
      </c>
      <c r="AV995" s="665">
        <f t="shared" ref="AV995" si="1560">AV994+AV986</f>
        <v>0</v>
      </c>
      <c r="AW995" s="845">
        <f t="shared" si="1559"/>
        <v>0</v>
      </c>
      <c r="AX995" s="314">
        <f t="shared" si="1559"/>
        <v>2017</v>
      </c>
      <c r="AY995" s="131">
        <f t="shared" si="1559"/>
        <v>0</v>
      </c>
      <c r="AZ995" s="132">
        <f t="shared" si="1559"/>
        <v>-2017</v>
      </c>
      <c r="BA995" s="340" t="e">
        <f t="shared" si="1559"/>
        <v>#DIV/0!</v>
      </c>
      <c r="BB995" s="310">
        <f t="shared" si="1559"/>
        <v>1983</v>
      </c>
      <c r="BC995" s="131">
        <f t="shared" si="1559"/>
        <v>0</v>
      </c>
      <c r="BD995" s="132">
        <f t="shared" si="1559"/>
        <v>-1983</v>
      </c>
      <c r="BE995" s="340" t="e">
        <f t="shared" si="1559"/>
        <v>#DIV/0!</v>
      </c>
      <c r="BG995" s="826"/>
      <c r="BH995" s="607"/>
    </row>
    <row r="996" spans="1:66" ht="12.75" customHeight="1" x14ac:dyDescent="0.25">
      <c r="A996" s="222"/>
      <c r="C996" s="116"/>
      <c r="D996" s="620"/>
      <c r="F996" s="117"/>
      <c r="G996" s="690"/>
      <c r="H996" s="878"/>
      <c r="I996" s="397"/>
      <c r="J996" s="380"/>
      <c r="K996" s="405" t="s">
        <v>208</v>
      </c>
      <c r="L996" s="731">
        <v>0</v>
      </c>
      <c r="M996" s="732">
        <v>0</v>
      </c>
      <c r="N996" s="929">
        <v>0</v>
      </c>
      <c r="O996" s="530">
        <v>0</v>
      </c>
      <c r="P996" s="530">
        <v>0</v>
      </c>
      <c r="Q996" s="641">
        <v>0</v>
      </c>
      <c r="R996" s="537">
        <v>0</v>
      </c>
      <c r="S996" s="537">
        <v>0</v>
      </c>
      <c r="T996" s="537">
        <v>0</v>
      </c>
      <c r="U996" s="537">
        <v>0</v>
      </c>
      <c r="V996" s="537">
        <v>0</v>
      </c>
      <c r="W996" s="530"/>
      <c r="X996" s="142">
        <v>0</v>
      </c>
      <c r="Y996" s="142">
        <v>0</v>
      </c>
      <c r="Z996" s="537">
        <v>0</v>
      </c>
      <c r="AA996" s="537">
        <v>0</v>
      </c>
      <c r="AB996" s="530"/>
      <c r="AC996" s="142">
        <v>0</v>
      </c>
      <c r="AD996" s="530">
        <v>0</v>
      </c>
      <c r="AE996" s="842">
        <v>0</v>
      </c>
      <c r="AF996" s="929">
        <v>0</v>
      </c>
      <c r="AG996" s="530">
        <v>0</v>
      </c>
      <c r="AH996" s="530">
        <v>0</v>
      </c>
      <c r="AI996" s="641">
        <v>0</v>
      </c>
      <c r="AJ996" s="537">
        <v>0</v>
      </c>
      <c r="AK996" s="537">
        <v>0</v>
      </c>
      <c r="AL996" s="537">
        <v>0</v>
      </c>
      <c r="AM996" s="537">
        <v>0</v>
      </c>
      <c r="AN996" s="537">
        <v>0</v>
      </c>
      <c r="AO996" s="530"/>
      <c r="AP996" s="142">
        <v>0</v>
      </c>
      <c r="AQ996" s="142">
        <v>0</v>
      </c>
      <c r="AR996" s="537">
        <v>0</v>
      </c>
      <c r="AS996" s="537">
        <v>0</v>
      </c>
      <c r="AT996" s="530"/>
      <c r="AU996" s="142">
        <v>0</v>
      </c>
      <c r="AV996" s="530">
        <v>0</v>
      </c>
      <c r="AW996" s="842">
        <v>0</v>
      </c>
      <c r="AX996" s="115">
        <v>0</v>
      </c>
      <c r="AY996" s="5">
        <v>0</v>
      </c>
      <c r="AZ996" s="5">
        <v>0</v>
      </c>
      <c r="BA996" s="335">
        <v>0</v>
      </c>
      <c r="BB996" s="23">
        <v>0</v>
      </c>
      <c r="BC996" s="5">
        <v>0</v>
      </c>
      <c r="BD996" s="5">
        <v>0</v>
      </c>
      <c r="BE996" s="335">
        <v>0</v>
      </c>
      <c r="BG996" s="826"/>
      <c r="BH996" s="607"/>
    </row>
    <row r="997" spans="1:66" ht="12.75" customHeight="1" x14ac:dyDescent="0.25">
      <c r="A997" s="21"/>
      <c r="B997" s="112"/>
      <c r="C997" s="116"/>
      <c r="D997" s="623"/>
      <c r="E997" s="278"/>
      <c r="F997" s="116"/>
      <c r="G997" s="700"/>
      <c r="H997" s="888"/>
      <c r="I997" s="580"/>
      <c r="J997" s="573"/>
      <c r="K997" s="405" t="s">
        <v>96</v>
      </c>
      <c r="L997" s="738">
        <v>0</v>
      </c>
      <c r="M997" s="739">
        <v>0</v>
      </c>
      <c r="N997" s="929">
        <v>0</v>
      </c>
      <c r="O997" s="530">
        <v>0</v>
      </c>
      <c r="P997" s="530">
        <v>0</v>
      </c>
      <c r="Q997" s="641">
        <v>0</v>
      </c>
      <c r="R997" s="537">
        <v>0</v>
      </c>
      <c r="S997" s="537">
        <v>0</v>
      </c>
      <c r="T997" s="537">
        <v>0</v>
      </c>
      <c r="U997" s="537">
        <v>0</v>
      </c>
      <c r="V997" s="537">
        <v>0</v>
      </c>
      <c r="W997" s="530"/>
      <c r="X997" s="142">
        <v>0</v>
      </c>
      <c r="Y997" s="142">
        <v>0</v>
      </c>
      <c r="Z997" s="537">
        <v>0</v>
      </c>
      <c r="AA997" s="537">
        <v>0</v>
      </c>
      <c r="AB997" s="530"/>
      <c r="AC997" s="142">
        <v>0</v>
      </c>
      <c r="AD997" s="530">
        <v>0</v>
      </c>
      <c r="AE997" s="842">
        <v>0</v>
      </c>
      <c r="AF997" s="929">
        <v>0</v>
      </c>
      <c r="AG997" s="530">
        <v>0</v>
      </c>
      <c r="AH997" s="530">
        <v>0</v>
      </c>
      <c r="AI997" s="641">
        <v>0</v>
      </c>
      <c r="AJ997" s="537">
        <v>0</v>
      </c>
      <c r="AK997" s="537">
        <v>0</v>
      </c>
      <c r="AL997" s="537">
        <v>0</v>
      </c>
      <c r="AM997" s="537">
        <v>0</v>
      </c>
      <c r="AN997" s="537">
        <v>0</v>
      </c>
      <c r="AO997" s="530"/>
      <c r="AP997" s="142">
        <v>0</v>
      </c>
      <c r="AQ997" s="142">
        <v>0</v>
      </c>
      <c r="AR997" s="537">
        <v>0</v>
      </c>
      <c r="AS997" s="537">
        <v>0</v>
      </c>
      <c r="AT997" s="530"/>
      <c r="AU997" s="142">
        <v>0</v>
      </c>
      <c r="AV997" s="530">
        <v>0</v>
      </c>
      <c r="AW997" s="842">
        <v>0</v>
      </c>
      <c r="AX997" s="115">
        <v>0</v>
      </c>
      <c r="AY997" s="5">
        <v>0</v>
      </c>
      <c r="AZ997" s="5">
        <v>0</v>
      </c>
      <c r="BA997" s="335">
        <v>0</v>
      </c>
      <c r="BB997" s="23">
        <v>0</v>
      </c>
      <c r="BC997" s="5">
        <v>0</v>
      </c>
      <c r="BD997" s="5">
        <v>0</v>
      </c>
      <c r="BE997" s="335">
        <v>0</v>
      </c>
      <c r="BG997" s="826"/>
      <c r="BH997" s="607"/>
    </row>
    <row r="998" spans="1:66" ht="12.75" customHeight="1" x14ac:dyDescent="0.25">
      <c r="A998" s="21"/>
      <c r="B998" s="112"/>
      <c r="C998" s="116"/>
      <c r="D998" s="623"/>
      <c r="E998" s="278"/>
      <c r="F998" s="116"/>
      <c r="G998" s="700"/>
      <c r="H998" s="888"/>
      <c r="I998" s="580"/>
      <c r="J998" s="573"/>
      <c r="K998" s="405" t="s">
        <v>209</v>
      </c>
      <c r="L998" s="738">
        <v>0</v>
      </c>
      <c r="M998" s="739">
        <v>0</v>
      </c>
      <c r="N998" s="929">
        <v>0</v>
      </c>
      <c r="O998" s="530">
        <v>0</v>
      </c>
      <c r="P998" s="530">
        <v>0</v>
      </c>
      <c r="Q998" s="641">
        <v>0</v>
      </c>
      <c r="R998" s="537">
        <v>0</v>
      </c>
      <c r="S998" s="537">
        <v>0</v>
      </c>
      <c r="T998" s="537">
        <v>0</v>
      </c>
      <c r="U998" s="537">
        <v>0</v>
      </c>
      <c r="V998" s="537">
        <v>0</v>
      </c>
      <c r="W998" s="530"/>
      <c r="X998" s="142">
        <v>0</v>
      </c>
      <c r="Y998" s="142">
        <v>0</v>
      </c>
      <c r="Z998" s="537">
        <v>0</v>
      </c>
      <c r="AA998" s="537">
        <v>0</v>
      </c>
      <c r="AB998" s="530"/>
      <c r="AC998" s="142">
        <v>0</v>
      </c>
      <c r="AD998" s="530">
        <v>0</v>
      </c>
      <c r="AE998" s="842">
        <v>0</v>
      </c>
      <c r="AF998" s="929">
        <v>0</v>
      </c>
      <c r="AG998" s="530">
        <v>0</v>
      </c>
      <c r="AH998" s="530">
        <v>0</v>
      </c>
      <c r="AI998" s="641">
        <v>0</v>
      </c>
      <c r="AJ998" s="537">
        <v>0</v>
      </c>
      <c r="AK998" s="537">
        <v>0</v>
      </c>
      <c r="AL998" s="537">
        <v>0</v>
      </c>
      <c r="AM998" s="537">
        <v>0</v>
      </c>
      <c r="AN998" s="537">
        <v>0</v>
      </c>
      <c r="AO998" s="530"/>
      <c r="AP998" s="142">
        <v>0</v>
      </c>
      <c r="AQ998" s="142">
        <v>0</v>
      </c>
      <c r="AR998" s="537">
        <v>0</v>
      </c>
      <c r="AS998" s="537">
        <v>0</v>
      </c>
      <c r="AT998" s="530"/>
      <c r="AU998" s="142">
        <v>0</v>
      </c>
      <c r="AV998" s="530">
        <v>0</v>
      </c>
      <c r="AW998" s="842">
        <v>0</v>
      </c>
      <c r="AX998" s="115">
        <v>0</v>
      </c>
      <c r="AY998" s="5">
        <v>0</v>
      </c>
      <c r="AZ998" s="5">
        <v>0</v>
      </c>
      <c r="BA998" s="335">
        <v>0</v>
      </c>
      <c r="BB998" s="23">
        <v>0</v>
      </c>
      <c r="BC998" s="5">
        <v>0</v>
      </c>
      <c r="BD998" s="5">
        <v>0</v>
      </c>
      <c r="BE998" s="335">
        <v>0</v>
      </c>
      <c r="BG998" s="826"/>
      <c r="BH998" s="607"/>
    </row>
    <row r="999" spans="1:66" ht="12.75" customHeight="1" x14ac:dyDescent="0.25">
      <c r="A999" s="21"/>
      <c r="B999" s="112"/>
      <c r="C999" s="116"/>
      <c r="D999" s="623"/>
      <c r="E999" s="278"/>
      <c r="F999" s="116"/>
      <c r="G999" s="700"/>
      <c r="H999" s="888"/>
      <c r="I999" s="580"/>
      <c r="J999" s="573"/>
      <c r="K999" s="405" t="s">
        <v>210</v>
      </c>
      <c r="L999" s="738">
        <v>0</v>
      </c>
      <c r="M999" s="739">
        <v>0</v>
      </c>
      <c r="N999" s="929">
        <v>0</v>
      </c>
      <c r="O999" s="530">
        <v>0</v>
      </c>
      <c r="P999" s="530">
        <v>0</v>
      </c>
      <c r="Q999" s="641">
        <v>0</v>
      </c>
      <c r="R999" s="537">
        <v>0</v>
      </c>
      <c r="S999" s="537">
        <v>0</v>
      </c>
      <c r="T999" s="537">
        <v>0</v>
      </c>
      <c r="U999" s="537">
        <v>0</v>
      </c>
      <c r="V999" s="537">
        <v>0</v>
      </c>
      <c r="W999" s="530"/>
      <c r="X999" s="142">
        <v>0</v>
      </c>
      <c r="Y999" s="142">
        <v>0</v>
      </c>
      <c r="Z999" s="537">
        <v>0</v>
      </c>
      <c r="AA999" s="537">
        <v>0</v>
      </c>
      <c r="AB999" s="530"/>
      <c r="AC999" s="142">
        <v>0</v>
      </c>
      <c r="AD999" s="530">
        <v>0</v>
      </c>
      <c r="AE999" s="842">
        <v>0</v>
      </c>
      <c r="AF999" s="929">
        <v>0</v>
      </c>
      <c r="AG999" s="530">
        <v>0</v>
      </c>
      <c r="AH999" s="530">
        <v>0</v>
      </c>
      <c r="AI999" s="641">
        <v>0</v>
      </c>
      <c r="AJ999" s="537">
        <v>0</v>
      </c>
      <c r="AK999" s="537">
        <v>0</v>
      </c>
      <c r="AL999" s="537">
        <v>0</v>
      </c>
      <c r="AM999" s="537">
        <v>0</v>
      </c>
      <c r="AN999" s="537">
        <v>0</v>
      </c>
      <c r="AO999" s="530"/>
      <c r="AP999" s="142">
        <v>0</v>
      </c>
      <c r="AQ999" s="142">
        <v>0</v>
      </c>
      <c r="AR999" s="537">
        <v>0</v>
      </c>
      <c r="AS999" s="537">
        <v>0</v>
      </c>
      <c r="AT999" s="530"/>
      <c r="AU999" s="142">
        <v>0</v>
      </c>
      <c r="AV999" s="530">
        <v>0</v>
      </c>
      <c r="AW999" s="842">
        <v>0</v>
      </c>
      <c r="AX999" s="115">
        <v>0</v>
      </c>
      <c r="AY999" s="5">
        <v>0</v>
      </c>
      <c r="AZ999" s="5">
        <v>0</v>
      </c>
      <c r="BA999" s="335">
        <v>0</v>
      </c>
      <c r="BB999" s="23">
        <v>0</v>
      </c>
      <c r="BC999" s="5">
        <v>0</v>
      </c>
      <c r="BD999" s="5">
        <v>0</v>
      </c>
      <c r="BE999" s="335">
        <v>0</v>
      </c>
      <c r="BG999" s="826"/>
      <c r="BH999" s="607"/>
    </row>
    <row r="1000" spans="1:66" ht="12.75" customHeight="1" x14ac:dyDescent="0.25">
      <c r="A1000" s="21"/>
      <c r="B1000" s="112"/>
      <c r="C1000" s="116"/>
      <c r="D1000" s="623"/>
      <c r="E1000" s="278"/>
      <c r="F1000" s="116"/>
      <c r="G1000" s="700"/>
      <c r="H1000" s="888"/>
      <c r="I1000" s="580"/>
      <c r="J1000" s="573"/>
      <c r="K1000" s="406" t="s">
        <v>53</v>
      </c>
      <c r="L1000" s="738">
        <v>0</v>
      </c>
      <c r="M1000" s="739">
        <v>0</v>
      </c>
      <c r="N1000" s="929">
        <v>0</v>
      </c>
      <c r="O1000" s="530">
        <v>0</v>
      </c>
      <c r="P1000" s="530">
        <v>0</v>
      </c>
      <c r="Q1000" s="641">
        <v>0</v>
      </c>
      <c r="R1000" s="537">
        <v>0</v>
      </c>
      <c r="S1000" s="537">
        <v>0</v>
      </c>
      <c r="T1000" s="537">
        <v>0</v>
      </c>
      <c r="U1000" s="537">
        <v>0</v>
      </c>
      <c r="V1000" s="537">
        <v>0</v>
      </c>
      <c r="W1000" s="530"/>
      <c r="X1000" s="142">
        <v>0</v>
      </c>
      <c r="Y1000" s="142">
        <v>0</v>
      </c>
      <c r="Z1000" s="537">
        <v>0</v>
      </c>
      <c r="AA1000" s="537">
        <v>0</v>
      </c>
      <c r="AB1000" s="530"/>
      <c r="AC1000" s="142">
        <v>0</v>
      </c>
      <c r="AD1000" s="530">
        <v>0</v>
      </c>
      <c r="AE1000" s="842">
        <v>0</v>
      </c>
      <c r="AF1000" s="929">
        <v>0</v>
      </c>
      <c r="AG1000" s="530">
        <v>0</v>
      </c>
      <c r="AH1000" s="530">
        <v>0</v>
      </c>
      <c r="AI1000" s="641">
        <v>0</v>
      </c>
      <c r="AJ1000" s="537">
        <v>0</v>
      </c>
      <c r="AK1000" s="537">
        <v>0</v>
      </c>
      <c r="AL1000" s="537">
        <v>0</v>
      </c>
      <c r="AM1000" s="537">
        <v>0</v>
      </c>
      <c r="AN1000" s="537">
        <v>0</v>
      </c>
      <c r="AO1000" s="530"/>
      <c r="AP1000" s="142">
        <v>0</v>
      </c>
      <c r="AQ1000" s="142">
        <v>0</v>
      </c>
      <c r="AR1000" s="537">
        <v>0</v>
      </c>
      <c r="AS1000" s="537">
        <v>0</v>
      </c>
      <c r="AT1000" s="530"/>
      <c r="AU1000" s="142">
        <v>0</v>
      </c>
      <c r="AV1000" s="530">
        <v>0</v>
      </c>
      <c r="AW1000" s="842">
        <v>0</v>
      </c>
      <c r="AX1000" s="115">
        <v>0</v>
      </c>
      <c r="AY1000" s="5">
        <v>0</v>
      </c>
      <c r="AZ1000" s="5">
        <v>0</v>
      </c>
      <c r="BA1000" s="335">
        <v>0</v>
      </c>
      <c r="BB1000" s="23">
        <v>0</v>
      </c>
      <c r="BC1000" s="5">
        <v>0</v>
      </c>
      <c r="BD1000" s="5">
        <v>0</v>
      </c>
      <c r="BE1000" s="335">
        <v>0</v>
      </c>
      <c r="BG1000" s="826"/>
      <c r="BH1000" s="607"/>
    </row>
    <row r="1001" spans="1:66" ht="12.75" customHeight="1" x14ac:dyDescent="0.25">
      <c r="A1001" s="21"/>
      <c r="B1001" s="112"/>
      <c r="C1001" s="116"/>
      <c r="D1001" s="623"/>
      <c r="E1001" s="278"/>
      <c r="F1001" s="116"/>
      <c r="G1001" s="700"/>
      <c r="H1001" s="888"/>
      <c r="I1001" s="580"/>
      <c r="J1001" s="573"/>
      <c r="K1001" s="406"/>
      <c r="L1001" s="738"/>
      <c r="M1001" s="739"/>
      <c r="N1001" s="929"/>
      <c r="O1001" s="530"/>
      <c r="P1001" s="530"/>
      <c r="Q1001" s="641"/>
      <c r="R1001" s="537"/>
      <c r="S1001" s="537"/>
      <c r="T1001" s="537"/>
      <c r="U1001" s="537"/>
      <c r="V1001" s="537"/>
      <c r="W1001" s="531"/>
      <c r="X1001" s="140"/>
      <c r="Y1001" s="140"/>
      <c r="Z1001" s="551"/>
      <c r="AA1001" s="551"/>
      <c r="AB1001" s="531"/>
      <c r="AC1001" s="142"/>
      <c r="AD1001" s="530"/>
      <c r="AE1001" s="842"/>
      <c r="AF1001" s="929"/>
      <c r="AG1001" s="530"/>
      <c r="AH1001" s="530"/>
      <c r="AI1001" s="641"/>
      <c r="AJ1001" s="537"/>
      <c r="AK1001" s="537"/>
      <c r="AL1001" s="537"/>
      <c r="AM1001" s="537"/>
      <c r="AN1001" s="537"/>
      <c r="AO1001" s="531"/>
      <c r="AP1001" s="140"/>
      <c r="AQ1001" s="140"/>
      <c r="AR1001" s="551"/>
      <c r="AS1001" s="551"/>
      <c r="AT1001" s="531"/>
      <c r="AU1001" s="142"/>
      <c r="AV1001" s="530"/>
      <c r="AW1001" s="842"/>
      <c r="AX1001" s="115"/>
      <c r="AY1001" s="5"/>
      <c r="AZ1001" s="5"/>
      <c r="BA1001" s="335"/>
      <c r="BC1001" s="5"/>
      <c r="BD1001" s="5"/>
      <c r="BE1001" s="335"/>
      <c r="BG1001" s="826"/>
      <c r="BH1001" s="607"/>
    </row>
    <row r="1002" spans="1:66" ht="12.75" customHeight="1" x14ac:dyDescent="0.25">
      <c r="A1002" s="21"/>
      <c r="B1002" s="112"/>
      <c r="C1002" s="116"/>
      <c r="D1002" s="623"/>
      <c r="E1002" s="278"/>
      <c r="F1002" s="116"/>
      <c r="G1002" s="700"/>
      <c r="H1002" s="888"/>
      <c r="I1002" s="580"/>
      <c r="J1002" s="573"/>
      <c r="K1002" s="406"/>
      <c r="L1002" s="738"/>
      <c r="M1002" s="739"/>
      <c r="N1002" s="929"/>
      <c r="O1002" s="530"/>
      <c r="P1002" s="530"/>
      <c r="Q1002" s="641"/>
      <c r="R1002" s="537"/>
      <c r="S1002" s="537"/>
      <c r="T1002" s="537"/>
      <c r="U1002" s="537"/>
      <c r="V1002" s="537"/>
      <c r="W1002" s="531"/>
      <c r="X1002" s="140"/>
      <c r="Y1002" s="140"/>
      <c r="Z1002" s="551"/>
      <c r="AA1002" s="551"/>
      <c r="AB1002" s="531"/>
      <c r="AC1002" s="142"/>
      <c r="AD1002" s="530"/>
      <c r="AE1002" s="842"/>
      <c r="AF1002" s="929"/>
      <c r="AG1002" s="530"/>
      <c r="AH1002" s="530"/>
      <c r="AI1002" s="641"/>
      <c r="AJ1002" s="537"/>
      <c r="AK1002" s="537"/>
      <c r="AL1002" s="537"/>
      <c r="AM1002" s="537"/>
      <c r="AN1002" s="537"/>
      <c r="AO1002" s="531"/>
      <c r="AP1002" s="140"/>
      <c r="AQ1002" s="140"/>
      <c r="AR1002" s="551"/>
      <c r="AS1002" s="551"/>
      <c r="AT1002" s="531"/>
      <c r="AU1002" s="142"/>
      <c r="AV1002" s="530"/>
      <c r="AW1002" s="842"/>
      <c r="AX1002" s="115"/>
      <c r="AY1002" s="5"/>
      <c r="AZ1002" s="5"/>
      <c r="BA1002" s="335"/>
      <c r="BC1002" s="5"/>
      <c r="BD1002" s="5"/>
      <c r="BE1002" s="335"/>
      <c r="BG1002" s="826"/>
      <c r="BH1002" s="607"/>
    </row>
    <row r="1003" spans="1:66" ht="12.75" customHeight="1" x14ac:dyDescent="0.25">
      <c r="A1003" s="222"/>
      <c r="C1003" s="116"/>
      <c r="D1003" s="620"/>
      <c r="F1003" s="117"/>
      <c r="G1003" s="694"/>
      <c r="H1003" s="878"/>
      <c r="I1003" s="397"/>
      <c r="J1003" s="380"/>
      <c r="K1003" s="400" t="s">
        <v>6571</v>
      </c>
      <c r="L1003" s="731"/>
      <c r="M1003" s="732"/>
      <c r="N1003" s="931"/>
      <c r="O1003" s="923"/>
      <c r="P1003" s="923"/>
      <c r="Q1003" s="641"/>
      <c r="R1003" s="537"/>
      <c r="S1003" s="537"/>
      <c r="T1003" s="537"/>
      <c r="U1003" s="537"/>
      <c r="V1003" s="537"/>
      <c r="W1003" s="531"/>
      <c r="X1003" s="141"/>
      <c r="Y1003" s="141"/>
      <c r="Z1003" s="552"/>
      <c r="AA1003" s="552"/>
      <c r="AB1003" s="531"/>
      <c r="AC1003" s="593"/>
      <c r="AD1003" s="923"/>
      <c r="AE1003" s="846"/>
      <c r="AF1003" s="931"/>
      <c r="AG1003" s="923"/>
      <c r="AH1003" s="923"/>
      <c r="AI1003" s="641"/>
      <c r="AJ1003" s="537"/>
      <c r="AK1003" s="537"/>
      <c r="AL1003" s="537"/>
      <c r="AM1003" s="537"/>
      <c r="AN1003" s="537"/>
      <c r="AO1003" s="531"/>
      <c r="AP1003" s="141"/>
      <c r="AQ1003" s="141"/>
      <c r="AR1003" s="552"/>
      <c r="AS1003" s="552"/>
      <c r="AT1003" s="531"/>
      <c r="AU1003" s="593"/>
      <c r="AV1003" s="923"/>
      <c r="AW1003" s="846"/>
      <c r="AX1003" s="115"/>
      <c r="AY1003" s="5"/>
      <c r="AZ1003" s="5"/>
      <c r="BA1003" s="335"/>
      <c r="BC1003" s="5"/>
      <c r="BD1003" s="5"/>
      <c r="BE1003" s="335"/>
      <c r="BG1003" s="826"/>
      <c r="BH1003" s="607"/>
    </row>
    <row r="1004" spans="1:66" x14ac:dyDescent="0.25">
      <c r="A1004" s="222"/>
      <c r="C1004" s="116"/>
      <c r="D1004" s="620"/>
      <c r="F1004" s="117"/>
      <c r="G1004" s="694"/>
      <c r="H1004" s="878"/>
      <c r="I1004" s="397"/>
      <c r="J1004" s="380"/>
      <c r="K1004" s="400" t="s">
        <v>70</v>
      </c>
      <c r="L1004" s="731"/>
      <c r="M1004" s="732"/>
      <c r="N1004" s="931"/>
      <c r="O1004" s="923"/>
      <c r="P1004" s="923"/>
      <c r="Q1004" s="641"/>
      <c r="R1004" s="537"/>
      <c r="S1004" s="537"/>
      <c r="T1004" s="537"/>
      <c r="U1004" s="537"/>
      <c r="V1004" s="537"/>
      <c r="W1004" s="531"/>
      <c r="X1004" s="141"/>
      <c r="Y1004" s="141"/>
      <c r="Z1004" s="552"/>
      <c r="AA1004" s="552"/>
      <c r="AB1004" s="531"/>
      <c r="AC1004" s="593"/>
      <c r="AD1004" s="923"/>
      <c r="AE1004" s="846"/>
      <c r="AF1004" s="931"/>
      <c r="AG1004" s="923"/>
      <c r="AH1004" s="923"/>
      <c r="AI1004" s="641"/>
      <c r="AJ1004" s="537"/>
      <c r="AK1004" s="537"/>
      <c r="AL1004" s="537"/>
      <c r="AM1004" s="537"/>
      <c r="AN1004" s="537"/>
      <c r="AO1004" s="531"/>
      <c r="AP1004" s="141"/>
      <c r="AQ1004" s="141"/>
      <c r="AR1004" s="552"/>
      <c r="AS1004" s="552"/>
      <c r="AT1004" s="531"/>
      <c r="AU1004" s="593"/>
      <c r="AV1004" s="923"/>
      <c r="AW1004" s="846"/>
      <c r="AX1004" s="115"/>
      <c r="AY1004" s="5"/>
      <c r="AZ1004" s="5"/>
      <c r="BA1004" s="335"/>
      <c r="BC1004" s="5"/>
      <c r="BD1004" s="5"/>
      <c r="BE1004" s="335"/>
      <c r="BG1004" s="826"/>
      <c r="BH1004" s="607"/>
    </row>
    <row r="1005" spans="1:66" ht="12.75" customHeight="1" x14ac:dyDescent="0.25">
      <c r="A1005" s="222"/>
      <c r="C1005" s="116"/>
      <c r="D1005" s="620"/>
      <c r="F1005" s="117"/>
      <c r="G1005" s="694"/>
      <c r="H1005" s="878"/>
      <c r="I1005" s="397"/>
      <c r="J1005" s="380"/>
      <c r="K1005" s="408"/>
      <c r="L1005" s="731"/>
      <c r="M1005" s="732"/>
      <c r="N1005" s="931"/>
      <c r="O1005" s="923"/>
      <c r="P1005" s="923"/>
      <c r="Q1005" s="641"/>
      <c r="R1005" s="537"/>
      <c r="S1005" s="537"/>
      <c r="T1005" s="537"/>
      <c r="U1005" s="537"/>
      <c r="V1005" s="537"/>
      <c r="W1005" s="531"/>
      <c r="X1005" s="141"/>
      <c r="Y1005" s="141"/>
      <c r="Z1005" s="552"/>
      <c r="AA1005" s="552"/>
      <c r="AB1005" s="531"/>
      <c r="AC1005" s="593"/>
      <c r="AD1005" s="923"/>
      <c r="AE1005" s="846"/>
      <c r="AF1005" s="931"/>
      <c r="AG1005" s="923"/>
      <c r="AH1005" s="923"/>
      <c r="AI1005" s="641"/>
      <c r="AJ1005" s="537"/>
      <c r="AK1005" s="537"/>
      <c r="AL1005" s="537"/>
      <c r="AM1005" s="537"/>
      <c r="AN1005" s="537"/>
      <c r="AO1005" s="531"/>
      <c r="AP1005" s="141"/>
      <c r="AQ1005" s="141"/>
      <c r="AR1005" s="552"/>
      <c r="AS1005" s="552"/>
      <c r="AT1005" s="531"/>
      <c r="AU1005" s="593"/>
      <c r="AV1005" s="923"/>
      <c r="AW1005" s="846"/>
      <c r="AX1005" s="115"/>
      <c r="AY1005" s="5"/>
      <c r="AZ1005" s="5"/>
      <c r="BA1005" s="335"/>
      <c r="BC1005" s="5"/>
      <c r="BD1005" s="5"/>
      <c r="BE1005" s="335"/>
      <c r="BG1005" s="826"/>
      <c r="BH1005" s="607"/>
    </row>
    <row r="1006" spans="1:66" s="4" customFormat="1" ht="35.1" customHeight="1" x14ac:dyDescent="0.25">
      <c r="A1006" s="222" t="s">
        <v>39</v>
      </c>
      <c r="B1006" s="112">
        <v>15</v>
      </c>
      <c r="C1006" s="116" t="s">
        <v>71</v>
      </c>
      <c r="D1006" s="620">
        <v>1000</v>
      </c>
      <c r="E1006" s="278"/>
      <c r="F1006" s="116">
        <v>12</v>
      </c>
      <c r="G1006" s="700">
        <v>1</v>
      </c>
      <c r="H1006" s="888" t="str">
        <f t="shared" si="1479"/>
        <v>062</v>
      </c>
      <c r="I1006" s="580" t="s">
        <v>3278</v>
      </c>
      <c r="J1006" s="573" t="s">
        <v>2422</v>
      </c>
      <c r="K1006" s="493" t="s">
        <v>171</v>
      </c>
      <c r="L1006" s="733">
        <v>231</v>
      </c>
      <c r="M1006" s="734">
        <v>231</v>
      </c>
      <c r="N1006" s="931"/>
      <c r="O1006" s="530">
        <f t="shared" ref="O1006" si="1561">IF(N1006&gt;L1006,"0 ",N1006-L1006)</f>
        <v>-231</v>
      </c>
      <c r="P1006" s="530" t="str">
        <f t="shared" ref="P1006" si="1562">IF(N1006&lt;L1006,"0 ",N1006-L1006)</f>
        <v xml:space="preserve">0 </v>
      </c>
      <c r="Q1006" s="646"/>
      <c r="R1006" s="536"/>
      <c r="S1006" s="536"/>
      <c r="T1006" s="536"/>
      <c r="U1006" s="536"/>
      <c r="V1006" s="536"/>
      <c r="W1006" s="683" t="str">
        <f>IF(SUM(Q1006:V1006)=X1006,"OK",SUM(Q1006:V1006)-X1006)</f>
        <v>OK</v>
      </c>
      <c r="X1006" s="141"/>
      <c r="Y1006" s="141"/>
      <c r="Z1006" s="552"/>
      <c r="AA1006" s="552"/>
      <c r="AB1006" s="683" t="str">
        <f>IF(SUM(Z1006:AA1006)=AC1006,"OK",SUM(Z1006:AA1006)-AC1006)</f>
        <v>OK</v>
      </c>
      <c r="AC1006" s="593"/>
      <c r="AD1006" s="530">
        <f t="shared" ref="AD1006" si="1563">X1006+Y1006+AC1006</f>
        <v>0</v>
      </c>
      <c r="AE1006" s="842">
        <f t="shared" ref="AE1006" si="1564">N1006+AD1006</f>
        <v>0</v>
      </c>
      <c r="AF1006" s="931"/>
      <c r="AG1006" s="530">
        <f t="shared" ref="AG1006" si="1565">IF(AF1006&gt;M1006,"0 ",AF1006-M1006)</f>
        <v>-231</v>
      </c>
      <c r="AH1006" s="530" t="str">
        <f t="shared" ref="AH1006" si="1566">IF(AF1006&lt;M1006,"0 ",AF1006-M1006)</f>
        <v xml:space="preserve">0 </v>
      </c>
      <c r="AI1006" s="641"/>
      <c r="AJ1006" s="537"/>
      <c r="AK1006" s="537"/>
      <c r="AL1006" s="537"/>
      <c r="AM1006" s="537"/>
      <c r="AN1006" s="537"/>
      <c r="AO1006" s="683" t="str">
        <f>IF(SUM(AI1006:AN1006)=AP1006,"OK",SUM(AI1006:AN1006)-AP1006)</f>
        <v>OK</v>
      </c>
      <c r="AP1006" s="141"/>
      <c r="AQ1006" s="141"/>
      <c r="AR1006" s="552"/>
      <c r="AS1006" s="552"/>
      <c r="AT1006" s="683" t="str">
        <f>IF(SUM(AR1006:AS1006)=AU1006,"OK",SUM(AR1006:AS1006)-AU1006)</f>
        <v>OK</v>
      </c>
      <c r="AU1006" s="593"/>
      <c r="AV1006" s="530">
        <f t="shared" ref="AV1006" si="1567">AP1006+AQ1006+AU1006</f>
        <v>0</v>
      </c>
      <c r="AW1006" s="842">
        <f t="shared" ref="AW1006" si="1568">AF1006+AV1006</f>
        <v>0</v>
      </c>
      <c r="AX1006" s="115">
        <f>L1006</f>
        <v>231</v>
      </c>
      <c r="AY1006" s="5">
        <f>AE1006</f>
        <v>0</v>
      </c>
      <c r="AZ1006" s="7">
        <f>AY1006-AX1006</f>
        <v>-231</v>
      </c>
      <c r="BA1006" s="335">
        <f>AZ1006/AX1006</f>
        <v>-1</v>
      </c>
      <c r="BB1006" s="23">
        <f>M1006</f>
        <v>231</v>
      </c>
      <c r="BC1006" s="5">
        <f>AW1006</f>
        <v>0</v>
      </c>
      <c r="BD1006" s="7">
        <f>BC1006-BB1006</f>
        <v>-231</v>
      </c>
      <c r="BE1006" s="335">
        <f>BD1006/BB1006</f>
        <v>-1</v>
      </c>
      <c r="BF1006" s="41"/>
      <c r="BG1006" s="826" t="str">
        <f>RIGHT(LEFT(I1006,3),2)&amp;"."&amp;RIGHT(LEFT(I1006,5),2)</f>
        <v>35.40</v>
      </c>
      <c r="BH1006" s="607" t="b">
        <f>COUNTIF('Codes SEC'!$B$2:$B$250,Ministres!BG1006)&gt;0</f>
        <v>1</v>
      </c>
      <c r="BI1006" s="41"/>
      <c r="BJ1006" s="41"/>
      <c r="BK1006" s="41"/>
      <c r="BL1006" s="41"/>
      <c r="BM1006" s="41"/>
      <c r="BN1006" s="41"/>
    </row>
    <row r="1007" spans="1:66" s="27" customFormat="1" ht="12.75" customHeight="1" x14ac:dyDescent="0.25">
      <c r="A1007" s="227"/>
      <c r="B1007" s="209"/>
      <c r="C1007" s="253"/>
      <c r="D1007" s="625"/>
      <c r="E1007" s="280"/>
      <c r="F1007" s="253"/>
      <c r="G1007" s="701"/>
      <c r="H1007" s="892"/>
      <c r="I1007" s="581"/>
      <c r="J1007" s="574"/>
      <c r="K1007" s="514" t="s">
        <v>95</v>
      </c>
      <c r="L1007" s="315">
        <f t="shared" ref="L1007:P1007" si="1569">L1006</f>
        <v>231</v>
      </c>
      <c r="M1007" s="737">
        <f t="shared" si="1569"/>
        <v>231</v>
      </c>
      <c r="N1007" s="930">
        <f t="shared" si="1569"/>
        <v>0</v>
      </c>
      <c r="O1007" s="790">
        <f t="shared" si="1569"/>
        <v>-231</v>
      </c>
      <c r="P1007" s="790" t="str">
        <f t="shared" si="1569"/>
        <v xml:space="preserve">0 </v>
      </c>
      <c r="Q1007" s="787">
        <f t="shared" ref="Q1007:AA1007" si="1570">Q1006</f>
        <v>0</v>
      </c>
      <c r="R1007" s="648">
        <f t="shared" si="1570"/>
        <v>0</v>
      </c>
      <c r="S1007" s="648">
        <f t="shared" si="1570"/>
        <v>0</v>
      </c>
      <c r="T1007" s="648">
        <f t="shared" si="1570"/>
        <v>0</v>
      </c>
      <c r="U1007" s="648">
        <f t="shared" si="1570"/>
        <v>0</v>
      </c>
      <c r="V1007" s="648">
        <f t="shared" si="1570"/>
        <v>0</v>
      </c>
      <c r="W1007" s="790"/>
      <c r="X1007" s="649">
        <f t="shared" si="1570"/>
        <v>0</v>
      </c>
      <c r="Y1007" s="649">
        <f t="shared" si="1570"/>
        <v>0</v>
      </c>
      <c r="Z1007" s="648">
        <f t="shared" si="1570"/>
        <v>0</v>
      </c>
      <c r="AA1007" s="648">
        <f t="shared" si="1570"/>
        <v>0</v>
      </c>
      <c r="AB1007" s="790"/>
      <c r="AC1007" s="649">
        <f t="shared" ref="AC1007:AC1008" si="1571">AC1006</f>
        <v>0</v>
      </c>
      <c r="AD1007" s="790">
        <f>AD1006</f>
        <v>0</v>
      </c>
      <c r="AE1007" s="843">
        <f>AE1006</f>
        <v>0</v>
      </c>
      <c r="AF1007" s="930">
        <f t="shared" ref="AF1007:AH1007" si="1572">AF1006</f>
        <v>0</v>
      </c>
      <c r="AG1007" s="790">
        <f t="shared" si="1572"/>
        <v>-231</v>
      </c>
      <c r="AH1007" s="790" t="str">
        <f t="shared" si="1572"/>
        <v xml:space="preserve">0 </v>
      </c>
      <c r="AI1007" s="787">
        <f t="shared" ref="AI1007:AS1007" si="1573">AI1006</f>
        <v>0</v>
      </c>
      <c r="AJ1007" s="648">
        <f t="shared" si="1573"/>
        <v>0</v>
      </c>
      <c r="AK1007" s="648">
        <f t="shared" si="1573"/>
        <v>0</v>
      </c>
      <c r="AL1007" s="648">
        <f t="shared" si="1573"/>
        <v>0</v>
      </c>
      <c r="AM1007" s="648">
        <f t="shared" si="1573"/>
        <v>0</v>
      </c>
      <c r="AN1007" s="648">
        <f t="shared" si="1573"/>
        <v>0</v>
      </c>
      <c r="AO1007" s="790"/>
      <c r="AP1007" s="649">
        <f t="shared" si="1573"/>
        <v>0</v>
      </c>
      <c r="AQ1007" s="649">
        <f t="shared" si="1573"/>
        <v>0</v>
      </c>
      <c r="AR1007" s="648">
        <f t="shared" si="1573"/>
        <v>0</v>
      </c>
      <c r="AS1007" s="648">
        <f t="shared" si="1573"/>
        <v>0</v>
      </c>
      <c r="AT1007" s="790"/>
      <c r="AU1007" s="649">
        <f t="shared" ref="AU1007:BE1008" si="1574">AU1006</f>
        <v>0</v>
      </c>
      <c r="AV1007" s="790">
        <f>AV1006</f>
        <v>0</v>
      </c>
      <c r="AW1007" s="843">
        <f>AW1006</f>
        <v>0</v>
      </c>
      <c r="AX1007" s="336">
        <f t="shared" si="1574"/>
        <v>231</v>
      </c>
      <c r="AY1007" s="337">
        <f t="shared" si="1574"/>
        <v>0</v>
      </c>
      <c r="AZ1007" s="338">
        <f t="shared" si="1574"/>
        <v>-231</v>
      </c>
      <c r="BA1007" s="339">
        <f t="shared" si="1574"/>
        <v>-1</v>
      </c>
      <c r="BB1007" s="322">
        <f t="shared" si="1574"/>
        <v>231</v>
      </c>
      <c r="BC1007" s="337">
        <f t="shared" si="1574"/>
        <v>0</v>
      </c>
      <c r="BD1007" s="338">
        <f t="shared" si="1574"/>
        <v>-231</v>
      </c>
      <c r="BE1007" s="339">
        <f t="shared" si="1574"/>
        <v>-1</v>
      </c>
      <c r="BF1007" s="41"/>
      <c r="BG1007" s="826"/>
      <c r="BH1007" s="607"/>
      <c r="BI1007" s="40"/>
      <c r="BJ1007" s="40"/>
      <c r="BK1007" s="40"/>
      <c r="BL1007" s="40"/>
      <c r="BM1007" s="40"/>
      <c r="BN1007" s="40"/>
    </row>
    <row r="1008" spans="1:66" ht="12.75" customHeight="1" x14ac:dyDescent="0.25">
      <c r="A1008" s="226"/>
      <c r="B1008" s="207"/>
      <c r="C1008" s="254"/>
      <c r="D1008" s="300"/>
      <c r="E1008" s="276"/>
      <c r="F1008" s="300"/>
      <c r="G1008" s="696"/>
      <c r="H1008" s="887"/>
      <c r="I1008" s="444"/>
      <c r="J1008" s="393"/>
      <c r="K1008" s="404" t="s">
        <v>3651</v>
      </c>
      <c r="L1008" s="729">
        <f t="shared" ref="L1008:P1008" si="1575">L1007</f>
        <v>231</v>
      </c>
      <c r="M1008" s="730">
        <f t="shared" si="1575"/>
        <v>231</v>
      </c>
      <c r="N1008" s="844">
        <f t="shared" si="1575"/>
        <v>0</v>
      </c>
      <c r="O1008" s="665">
        <f t="shared" si="1575"/>
        <v>-231</v>
      </c>
      <c r="P1008" s="665" t="str">
        <f t="shared" si="1575"/>
        <v xml:space="preserve">0 </v>
      </c>
      <c r="Q1008" s="638">
        <f t="shared" ref="Q1008:AA1008" si="1576">Q1007</f>
        <v>0</v>
      </c>
      <c r="R1008" s="130">
        <f t="shared" si="1576"/>
        <v>0</v>
      </c>
      <c r="S1008" s="130">
        <f t="shared" si="1576"/>
        <v>0</v>
      </c>
      <c r="T1008" s="130">
        <f t="shared" si="1576"/>
        <v>0</v>
      </c>
      <c r="U1008" s="130">
        <f t="shared" si="1576"/>
        <v>0</v>
      </c>
      <c r="V1008" s="130">
        <f t="shared" si="1576"/>
        <v>0</v>
      </c>
      <c r="W1008" s="665"/>
      <c r="X1008" s="130">
        <f t="shared" si="1576"/>
        <v>0</v>
      </c>
      <c r="Y1008" s="130">
        <f t="shared" si="1576"/>
        <v>0</v>
      </c>
      <c r="Z1008" s="130">
        <f t="shared" si="1576"/>
        <v>0</v>
      </c>
      <c r="AA1008" s="130">
        <f t="shared" si="1576"/>
        <v>0</v>
      </c>
      <c r="AB1008" s="665"/>
      <c r="AC1008" s="130">
        <f t="shared" si="1571"/>
        <v>0</v>
      </c>
      <c r="AD1008" s="665">
        <f>AD1007</f>
        <v>0</v>
      </c>
      <c r="AE1008" s="845">
        <f>AE1007</f>
        <v>0</v>
      </c>
      <c r="AF1008" s="844">
        <f t="shared" ref="AF1008:AH1008" si="1577">AF1007</f>
        <v>0</v>
      </c>
      <c r="AG1008" s="665">
        <f t="shared" si="1577"/>
        <v>-231</v>
      </c>
      <c r="AH1008" s="665" t="str">
        <f t="shared" si="1577"/>
        <v xml:space="preserve">0 </v>
      </c>
      <c r="AI1008" s="638">
        <f t="shared" ref="AI1008:AS1008" si="1578">AI1007</f>
        <v>0</v>
      </c>
      <c r="AJ1008" s="130">
        <f t="shared" si="1578"/>
        <v>0</v>
      </c>
      <c r="AK1008" s="130">
        <f t="shared" si="1578"/>
        <v>0</v>
      </c>
      <c r="AL1008" s="130">
        <f t="shared" si="1578"/>
        <v>0</v>
      </c>
      <c r="AM1008" s="130">
        <f t="shared" si="1578"/>
        <v>0</v>
      </c>
      <c r="AN1008" s="130">
        <f t="shared" si="1578"/>
        <v>0</v>
      </c>
      <c r="AO1008" s="665"/>
      <c r="AP1008" s="130">
        <f t="shared" si="1578"/>
        <v>0</v>
      </c>
      <c r="AQ1008" s="130">
        <f t="shared" si="1578"/>
        <v>0</v>
      </c>
      <c r="AR1008" s="130">
        <f t="shared" si="1578"/>
        <v>0</v>
      </c>
      <c r="AS1008" s="130">
        <f t="shared" si="1578"/>
        <v>0</v>
      </c>
      <c r="AT1008" s="665"/>
      <c r="AU1008" s="130">
        <f t="shared" si="1574"/>
        <v>0</v>
      </c>
      <c r="AV1008" s="665">
        <f>AV1007</f>
        <v>0</v>
      </c>
      <c r="AW1008" s="845">
        <f>AW1007</f>
        <v>0</v>
      </c>
      <c r="AX1008" s="314">
        <f t="shared" si="1574"/>
        <v>231</v>
      </c>
      <c r="AY1008" s="131">
        <f t="shared" si="1574"/>
        <v>0</v>
      </c>
      <c r="AZ1008" s="132">
        <f t="shared" si="1574"/>
        <v>-231</v>
      </c>
      <c r="BA1008" s="340">
        <f t="shared" si="1574"/>
        <v>-1</v>
      </c>
      <c r="BB1008" s="310">
        <f t="shared" si="1574"/>
        <v>231</v>
      </c>
      <c r="BC1008" s="131">
        <f t="shared" si="1574"/>
        <v>0</v>
      </c>
      <c r="BD1008" s="132">
        <f t="shared" si="1574"/>
        <v>-231</v>
      </c>
      <c r="BE1008" s="340">
        <f t="shared" si="1574"/>
        <v>-1</v>
      </c>
      <c r="BF1008" s="40"/>
      <c r="BG1008" s="826"/>
      <c r="BH1008" s="607"/>
    </row>
    <row r="1009" spans="1:66" ht="12.75" customHeight="1" x14ac:dyDescent="0.25">
      <c r="A1009" s="222"/>
      <c r="C1009" s="116"/>
      <c r="D1009" s="620"/>
      <c r="F1009" s="117"/>
      <c r="G1009" s="690"/>
      <c r="H1009" s="878"/>
      <c r="I1009" s="397"/>
      <c r="J1009" s="380"/>
      <c r="K1009" s="405" t="s">
        <v>208</v>
      </c>
      <c r="L1009" s="731">
        <v>0</v>
      </c>
      <c r="M1009" s="732">
        <v>0</v>
      </c>
      <c r="N1009" s="929">
        <v>0</v>
      </c>
      <c r="O1009" s="530">
        <v>0</v>
      </c>
      <c r="P1009" s="530">
        <v>0</v>
      </c>
      <c r="Q1009" s="641">
        <v>0</v>
      </c>
      <c r="R1009" s="537">
        <v>0</v>
      </c>
      <c r="S1009" s="537">
        <v>0</v>
      </c>
      <c r="T1009" s="537">
        <v>0</v>
      </c>
      <c r="U1009" s="537">
        <v>0</v>
      </c>
      <c r="V1009" s="537">
        <v>0</v>
      </c>
      <c r="W1009" s="530"/>
      <c r="X1009" s="142">
        <v>0</v>
      </c>
      <c r="Y1009" s="142">
        <v>0</v>
      </c>
      <c r="Z1009" s="537">
        <v>0</v>
      </c>
      <c r="AA1009" s="537">
        <v>0</v>
      </c>
      <c r="AB1009" s="530"/>
      <c r="AC1009" s="142">
        <v>0</v>
      </c>
      <c r="AD1009" s="530">
        <v>0</v>
      </c>
      <c r="AE1009" s="842">
        <v>0</v>
      </c>
      <c r="AF1009" s="929">
        <v>0</v>
      </c>
      <c r="AG1009" s="530">
        <v>0</v>
      </c>
      <c r="AH1009" s="530">
        <v>0</v>
      </c>
      <c r="AI1009" s="641">
        <v>0</v>
      </c>
      <c r="AJ1009" s="537">
        <v>0</v>
      </c>
      <c r="AK1009" s="537">
        <v>0</v>
      </c>
      <c r="AL1009" s="537">
        <v>0</v>
      </c>
      <c r="AM1009" s="537">
        <v>0</v>
      </c>
      <c r="AN1009" s="537">
        <v>0</v>
      </c>
      <c r="AO1009" s="530"/>
      <c r="AP1009" s="142">
        <v>0</v>
      </c>
      <c r="AQ1009" s="142">
        <v>0</v>
      </c>
      <c r="AR1009" s="537">
        <v>0</v>
      </c>
      <c r="AS1009" s="537">
        <v>0</v>
      </c>
      <c r="AT1009" s="530"/>
      <c r="AU1009" s="142">
        <v>0</v>
      </c>
      <c r="AV1009" s="530">
        <v>0</v>
      </c>
      <c r="AW1009" s="842">
        <v>0</v>
      </c>
      <c r="AX1009" s="115">
        <v>0</v>
      </c>
      <c r="AY1009" s="5">
        <v>0</v>
      </c>
      <c r="AZ1009" s="5">
        <v>0</v>
      </c>
      <c r="BA1009" s="335">
        <v>0</v>
      </c>
      <c r="BB1009" s="23">
        <v>0</v>
      </c>
      <c r="BC1009" s="5">
        <v>0</v>
      </c>
      <c r="BD1009" s="5">
        <v>0</v>
      </c>
      <c r="BE1009" s="335">
        <v>0</v>
      </c>
      <c r="BG1009" s="826"/>
      <c r="BH1009" s="607"/>
    </row>
    <row r="1010" spans="1:66" ht="12.75" customHeight="1" x14ac:dyDescent="0.25">
      <c r="A1010" s="21"/>
      <c r="B1010" s="112"/>
      <c r="C1010" s="116"/>
      <c r="D1010" s="623"/>
      <c r="E1010" s="278"/>
      <c r="F1010" s="116"/>
      <c r="G1010" s="700"/>
      <c r="H1010" s="888"/>
      <c r="I1010" s="580"/>
      <c r="J1010" s="573"/>
      <c r="K1010" s="405" t="s">
        <v>96</v>
      </c>
      <c r="L1010" s="738">
        <v>0</v>
      </c>
      <c r="M1010" s="739">
        <v>0</v>
      </c>
      <c r="N1010" s="929">
        <v>0</v>
      </c>
      <c r="O1010" s="530">
        <v>0</v>
      </c>
      <c r="P1010" s="530">
        <v>0</v>
      </c>
      <c r="Q1010" s="641">
        <v>0</v>
      </c>
      <c r="R1010" s="537">
        <v>0</v>
      </c>
      <c r="S1010" s="537">
        <v>0</v>
      </c>
      <c r="T1010" s="537">
        <v>0</v>
      </c>
      <c r="U1010" s="537">
        <v>0</v>
      </c>
      <c r="V1010" s="537">
        <v>0</v>
      </c>
      <c r="W1010" s="530"/>
      <c r="X1010" s="142">
        <v>0</v>
      </c>
      <c r="Y1010" s="142">
        <v>0</v>
      </c>
      <c r="Z1010" s="537">
        <v>0</v>
      </c>
      <c r="AA1010" s="537">
        <v>0</v>
      </c>
      <c r="AB1010" s="530"/>
      <c r="AC1010" s="142">
        <v>0</v>
      </c>
      <c r="AD1010" s="530">
        <v>0</v>
      </c>
      <c r="AE1010" s="842">
        <v>0</v>
      </c>
      <c r="AF1010" s="929">
        <v>0</v>
      </c>
      <c r="AG1010" s="530">
        <v>0</v>
      </c>
      <c r="AH1010" s="530">
        <v>0</v>
      </c>
      <c r="AI1010" s="641">
        <v>0</v>
      </c>
      <c r="AJ1010" s="537">
        <v>0</v>
      </c>
      <c r="AK1010" s="537">
        <v>0</v>
      </c>
      <c r="AL1010" s="537">
        <v>0</v>
      </c>
      <c r="AM1010" s="537">
        <v>0</v>
      </c>
      <c r="AN1010" s="537">
        <v>0</v>
      </c>
      <c r="AO1010" s="530"/>
      <c r="AP1010" s="142">
        <v>0</v>
      </c>
      <c r="AQ1010" s="142">
        <v>0</v>
      </c>
      <c r="AR1010" s="537">
        <v>0</v>
      </c>
      <c r="AS1010" s="537">
        <v>0</v>
      </c>
      <c r="AT1010" s="530"/>
      <c r="AU1010" s="142">
        <v>0</v>
      </c>
      <c r="AV1010" s="530">
        <v>0</v>
      </c>
      <c r="AW1010" s="842">
        <v>0</v>
      </c>
      <c r="AX1010" s="115">
        <v>0</v>
      </c>
      <c r="AY1010" s="5">
        <v>0</v>
      </c>
      <c r="AZ1010" s="5">
        <v>0</v>
      </c>
      <c r="BA1010" s="335">
        <v>0</v>
      </c>
      <c r="BB1010" s="23">
        <v>0</v>
      </c>
      <c r="BC1010" s="5">
        <v>0</v>
      </c>
      <c r="BD1010" s="5">
        <v>0</v>
      </c>
      <c r="BE1010" s="335">
        <v>0</v>
      </c>
      <c r="BG1010" s="826"/>
      <c r="BH1010" s="607"/>
    </row>
    <row r="1011" spans="1:66" ht="12.75" customHeight="1" x14ac:dyDescent="0.25">
      <c r="A1011" s="21"/>
      <c r="B1011" s="112"/>
      <c r="C1011" s="116"/>
      <c r="D1011" s="623"/>
      <c r="E1011" s="278"/>
      <c r="F1011" s="116"/>
      <c r="G1011" s="700"/>
      <c r="H1011" s="888"/>
      <c r="I1011" s="580"/>
      <c r="J1011" s="573"/>
      <c r="K1011" s="405" t="s">
        <v>209</v>
      </c>
      <c r="L1011" s="738">
        <v>0</v>
      </c>
      <c r="M1011" s="739">
        <v>0</v>
      </c>
      <c r="N1011" s="929">
        <v>0</v>
      </c>
      <c r="O1011" s="530">
        <v>0</v>
      </c>
      <c r="P1011" s="530">
        <v>0</v>
      </c>
      <c r="Q1011" s="641">
        <v>0</v>
      </c>
      <c r="R1011" s="537">
        <v>0</v>
      </c>
      <c r="S1011" s="537">
        <v>0</v>
      </c>
      <c r="T1011" s="537">
        <v>0</v>
      </c>
      <c r="U1011" s="537">
        <v>0</v>
      </c>
      <c r="V1011" s="537">
        <v>0</v>
      </c>
      <c r="W1011" s="530"/>
      <c r="X1011" s="142">
        <v>0</v>
      </c>
      <c r="Y1011" s="142">
        <v>0</v>
      </c>
      <c r="Z1011" s="537">
        <v>0</v>
      </c>
      <c r="AA1011" s="537">
        <v>0</v>
      </c>
      <c r="AB1011" s="530"/>
      <c r="AC1011" s="142">
        <v>0</v>
      </c>
      <c r="AD1011" s="530">
        <v>0</v>
      </c>
      <c r="AE1011" s="842">
        <v>0</v>
      </c>
      <c r="AF1011" s="929">
        <v>0</v>
      </c>
      <c r="AG1011" s="530">
        <v>0</v>
      </c>
      <c r="AH1011" s="530">
        <v>0</v>
      </c>
      <c r="AI1011" s="641">
        <v>0</v>
      </c>
      <c r="AJ1011" s="537">
        <v>0</v>
      </c>
      <c r="AK1011" s="537">
        <v>0</v>
      </c>
      <c r="AL1011" s="537">
        <v>0</v>
      </c>
      <c r="AM1011" s="537">
        <v>0</v>
      </c>
      <c r="AN1011" s="537">
        <v>0</v>
      </c>
      <c r="AO1011" s="530"/>
      <c r="AP1011" s="142">
        <v>0</v>
      </c>
      <c r="AQ1011" s="142">
        <v>0</v>
      </c>
      <c r="AR1011" s="537">
        <v>0</v>
      </c>
      <c r="AS1011" s="537">
        <v>0</v>
      </c>
      <c r="AT1011" s="530"/>
      <c r="AU1011" s="142">
        <v>0</v>
      </c>
      <c r="AV1011" s="530">
        <v>0</v>
      </c>
      <c r="AW1011" s="842">
        <v>0</v>
      </c>
      <c r="AX1011" s="115">
        <v>0</v>
      </c>
      <c r="AY1011" s="5">
        <v>0</v>
      </c>
      <c r="AZ1011" s="5">
        <v>0</v>
      </c>
      <c r="BA1011" s="335">
        <v>0</v>
      </c>
      <c r="BB1011" s="23">
        <v>0</v>
      </c>
      <c r="BC1011" s="5">
        <v>0</v>
      </c>
      <c r="BD1011" s="5">
        <v>0</v>
      </c>
      <c r="BE1011" s="335">
        <v>0</v>
      </c>
      <c r="BG1011" s="826"/>
      <c r="BH1011" s="607"/>
    </row>
    <row r="1012" spans="1:66" ht="12.75" customHeight="1" x14ac:dyDescent="0.25">
      <c r="A1012" s="21"/>
      <c r="B1012" s="112"/>
      <c r="C1012" s="116"/>
      <c r="D1012" s="623"/>
      <c r="E1012" s="278"/>
      <c r="F1012" s="116"/>
      <c r="G1012" s="700"/>
      <c r="H1012" s="888"/>
      <c r="I1012" s="580"/>
      <c r="J1012" s="573"/>
      <c r="K1012" s="405" t="s">
        <v>210</v>
      </c>
      <c r="L1012" s="738">
        <v>0</v>
      </c>
      <c r="M1012" s="739">
        <v>0</v>
      </c>
      <c r="N1012" s="929">
        <v>0</v>
      </c>
      <c r="O1012" s="530">
        <v>0</v>
      </c>
      <c r="P1012" s="530">
        <v>0</v>
      </c>
      <c r="Q1012" s="641">
        <v>0</v>
      </c>
      <c r="R1012" s="537">
        <v>0</v>
      </c>
      <c r="S1012" s="537">
        <v>0</v>
      </c>
      <c r="T1012" s="537">
        <v>0</v>
      </c>
      <c r="U1012" s="537">
        <v>0</v>
      </c>
      <c r="V1012" s="537">
        <v>0</v>
      </c>
      <c r="W1012" s="530"/>
      <c r="X1012" s="142">
        <v>0</v>
      </c>
      <c r="Y1012" s="142">
        <v>0</v>
      </c>
      <c r="Z1012" s="537">
        <v>0</v>
      </c>
      <c r="AA1012" s="537">
        <v>0</v>
      </c>
      <c r="AB1012" s="530"/>
      <c r="AC1012" s="142">
        <v>0</v>
      </c>
      <c r="AD1012" s="530">
        <v>0</v>
      </c>
      <c r="AE1012" s="842">
        <v>0</v>
      </c>
      <c r="AF1012" s="929">
        <v>0</v>
      </c>
      <c r="AG1012" s="530">
        <v>0</v>
      </c>
      <c r="AH1012" s="530">
        <v>0</v>
      </c>
      <c r="AI1012" s="641">
        <v>0</v>
      </c>
      <c r="AJ1012" s="537">
        <v>0</v>
      </c>
      <c r="AK1012" s="537">
        <v>0</v>
      </c>
      <c r="AL1012" s="537">
        <v>0</v>
      </c>
      <c r="AM1012" s="537">
        <v>0</v>
      </c>
      <c r="AN1012" s="537">
        <v>0</v>
      </c>
      <c r="AO1012" s="530"/>
      <c r="AP1012" s="142">
        <v>0</v>
      </c>
      <c r="AQ1012" s="142">
        <v>0</v>
      </c>
      <c r="AR1012" s="537">
        <v>0</v>
      </c>
      <c r="AS1012" s="537">
        <v>0</v>
      </c>
      <c r="AT1012" s="530"/>
      <c r="AU1012" s="142">
        <v>0</v>
      </c>
      <c r="AV1012" s="530">
        <v>0</v>
      </c>
      <c r="AW1012" s="842">
        <v>0</v>
      </c>
      <c r="AX1012" s="115">
        <v>0</v>
      </c>
      <c r="AY1012" s="5">
        <v>0</v>
      </c>
      <c r="AZ1012" s="5">
        <v>0</v>
      </c>
      <c r="BA1012" s="335">
        <v>0</v>
      </c>
      <c r="BB1012" s="23">
        <v>0</v>
      </c>
      <c r="BC1012" s="5">
        <v>0</v>
      </c>
      <c r="BD1012" s="5">
        <v>0</v>
      </c>
      <c r="BE1012" s="335">
        <v>0</v>
      </c>
      <c r="BG1012" s="826"/>
      <c r="BH1012" s="607"/>
    </row>
    <row r="1013" spans="1:66" ht="12.75" customHeight="1" x14ac:dyDescent="0.25">
      <c r="A1013" s="21"/>
      <c r="B1013" s="112"/>
      <c r="C1013" s="116"/>
      <c r="D1013" s="623"/>
      <c r="E1013" s="278"/>
      <c r="F1013" s="116"/>
      <c r="G1013" s="700"/>
      <c r="H1013" s="888"/>
      <c r="I1013" s="580"/>
      <c r="J1013" s="573"/>
      <c r="K1013" s="406" t="s">
        <v>53</v>
      </c>
      <c r="L1013" s="738">
        <v>0</v>
      </c>
      <c r="M1013" s="739">
        <v>0</v>
      </c>
      <c r="N1013" s="929">
        <v>0</v>
      </c>
      <c r="O1013" s="530">
        <v>0</v>
      </c>
      <c r="P1013" s="530">
        <v>0</v>
      </c>
      <c r="Q1013" s="641">
        <v>0</v>
      </c>
      <c r="R1013" s="537">
        <v>0</v>
      </c>
      <c r="S1013" s="537">
        <v>0</v>
      </c>
      <c r="T1013" s="537">
        <v>0</v>
      </c>
      <c r="U1013" s="537">
        <v>0</v>
      </c>
      <c r="V1013" s="537">
        <v>0</v>
      </c>
      <c r="W1013" s="530"/>
      <c r="X1013" s="142">
        <v>0</v>
      </c>
      <c r="Y1013" s="142">
        <v>0</v>
      </c>
      <c r="Z1013" s="537">
        <v>0</v>
      </c>
      <c r="AA1013" s="537">
        <v>0</v>
      </c>
      <c r="AB1013" s="530"/>
      <c r="AC1013" s="142">
        <v>0</v>
      </c>
      <c r="AD1013" s="530">
        <v>0</v>
      </c>
      <c r="AE1013" s="842">
        <v>0</v>
      </c>
      <c r="AF1013" s="929">
        <v>0</v>
      </c>
      <c r="AG1013" s="530">
        <v>0</v>
      </c>
      <c r="AH1013" s="530">
        <v>0</v>
      </c>
      <c r="AI1013" s="641">
        <v>0</v>
      </c>
      <c r="AJ1013" s="537">
        <v>0</v>
      </c>
      <c r="AK1013" s="537">
        <v>0</v>
      </c>
      <c r="AL1013" s="537">
        <v>0</v>
      </c>
      <c r="AM1013" s="537">
        <v>0</v>
      </c>
      <c r="AN1013" s="537">
        <v>0</v>
      </c>
      <c r="AO1013" s="530"/>
      <c r="AP1013" s="142">
        <v>0</v>
      </c>
      <c r="AQ1013" s="142">
        <v>0</v>
      </c>
      <c r="AR1013" s="537">
        <v>0</v>
      </c>
      <c r="AS1013" s="537">
        <v>0</v>
      </c>
      <c r="AT1013" s="530"/>
      <c r="AU1013" s="142">
        <v>0</v>
      </c>
      <c r="AV1013" s="530">
        <v>0</v>
      </c>
      <c r="AW1013" s="842">
        <v>0</v>
      </c>
      <c r="AX1013" s="115">
        <v>0</v>
      </c>
      <c r="AY1013" s="5">
        <v>0</v>
      </c>
      <c r="AZ1013" s="5">
        <v>0</v>
      </c>
      <c r="BA1013" s="335">
        <v>0</v>
      </c>
      <c r="BB1013" s="23">
        <v>0</v>
      </c>
      <c r="BC1013" s="5">
        <v>0</v>
      </c>
      <c r="BD1013" s="5">
        <v>0</v>
      </c>
      <c r="BE1013" s="335">
        <v>0</v>
      </c>
      <c r="BG1013" s="826"/>
      <c r="BH1013" s="607"/>
    </row>
    <row r="1014" spans="1:66" ht="12.75" customHeight="1" x14ac:dyDescent="0.25">
      <c r="A1014" s="21"/>
      <c r="B1014" s="112"/>
      <c r="C1014" s="116"/>
      <c r="D1014" s="623"/>
      <c r="E1014" s="278"/>
      <c r="F1014" s="116"/>
      <c r="G1014" s="700"/>
      <c r="H1014" s="888"/>
      <c r="I1014" s="580"/>
      <c r="J1014" s="573"/>
      <c r="K1014" s="406"/>
      <c r="L1014" s="738"/>
      <c r="M1014" s="739"/>
      <c r="N1014" s="932"/>
      <c r="O1014" s="125"/>
      <c r="P1014" s="125"/>
      <c r="Q1014" s="642"/>
      <c r="R1014" s="538"/>
      <c r="S1014" s="538"/>
      <c r="T1014" s="538"/>
      <c r="U1014" s="538"/>
      <c r="V1014" s="538"/>
      <c r="W1014" s="532"/>
      <c r="X1014" s="143"/>
      <c r="Y1014" s="143"/>
      <c r="Z1014" s="553"/>
      <c r="AA1014" s="553"/>
      <c r="AB1014" s="532"/>
      <c r="AC1014" s="594"/>
      <c r="AD1014" s="125"/>
      <c r="AE1014" s="848"/>
      <c r="AF1014" s="932"/>
      <c r="AG1014" s="125"/>
      <c r="AH1014" s="125"/>
      <c r="AI1014" s="642"/>
      <c r="AJ1014" s="538"/>
      <c r="AK1014" s="538"/>
      <c r="AL1014" s="538"/>
      <c r="AM1014" s="538"/>
      <c r="AN1014" s="538"/>
      <c r="AO1014" s="532"/>
      <c r="AP1014" s="143"/>
      <c r="AQ1014" s="143"/>
      <c r="AR1014" s="553"/>
      <c r="AS1014" s="553"/>
      <c r="AT1014" s="532"/>
      <c r="AU1014" s="594"/>
      <c r="AV1014" s="125"/>
      <c r="AW1014" s="848"/>
      <c r="AX1014" s="124"/>
      <c r="AY1014" s="6"/>
      <c r="AZ1014" s="6"/>
      <c r="BA1014" s="341"/>
      <c r="BB1014" s="311"/>
      <c r="BC1014" s="6"/>
      <c r="BD1014" s="6"/>
      <c r="BE1014" s="341"/>
      <c r="BG1014" s="826"/>
      <c r="BH1014" s="607"/>
    </row>
    <row r="1015" spans="1:66" ht="12.75" customHeight="1" x14ac:dyDescent="0.25">
      <c r="A1015" s="21"/>
      <c r="B1015" s="112"/>
      <c r="C1015" s="116"/>
      <c r="D1015" s="623"/>
      <c r="E1015" s="278"/>
      <c r="F1015" s="116"/>
      <c r="G1015" s="700"/>
      <c r="H1015" s="888"/>
      <c r="I1015" s="580"/>
      <c r="J1015" s="573"/>
      <c r="K1015" s="406"/>
      <c r="L1015" s="738"/>
      <c r="M1015" s="739"/>
      <c r="N1015" s="932"/>
      <c r="O1015" s="125"/>
      <c r="P1015" s="125"/>
      <c r="Q1015" s="642"/>
      <c r="R1015" s="538"/>
      <c r="S1015" s="538"/>
      <c r="T1015" s="538"/>
      <c r="U1015" s="538"/>
      <c r="V1015" s="538"/>
      <c r="W1015" s="532"/>
      <c r="X1015" s="143"/>
      <c r="Y1015" s="143"/>
      <c r="Z1015" s="553"/>
      <c r="AA1015" s="553"/>
      <c r="AB1015" s="532"/>
      <c r="AC1015" s="594"/>
      <c r="AD1015" s="125"/>
      <c r="AE1015" s="848"/>
      <c r="AF1015" s="932"/>
      <c r="AG1015" s="125"/>
      <c r="AH1015" s="125"/>
      <c r="AI1015" s="642"/>
      <c r="AJ1015" s="538"/>
      <c r="AK1015" s="538"/>
      <c r="AL1015" s="538"/>
      <c r="AM1015" s="538"/>
      <c r="AN1015" s="538"/>
      <c r="AO1015" s="532"/>
      <c r="AP1015" s="143"/>
      <c r="AQ1015" s="143"/>
      <c r="AR1015" s="553"/>
      <c r="AS1015" s="553"/>
      <c r="AT1015" s="532"/>
      <c r="AU1015" s="594"/>
      <c r="AV1015" s="125"/>
      <c r="AW1015" s="848"/>
      <c r="AX1015" s="124"/>
      <c r="AY1015" s="6"/>
      <c r="AZ1015" s="6"/>
      <c r="BA1015" s="341"/>
      <c r="BB1015" s="311"/>
      <c r="BC1015" s="6"/>
      <c r="BD1015" s="6"/>
      <c r="BE1015" s="341"/>
      <c r="BG1015" s="826"/>
      <c r="BH1015" s="607"/>
    </row>
    <row r="1016" spans="1:66" ht="12.75" customHeight="1" x14ac:dyDescent="0.25">
      <c r="A1016" s="222"/>
      <c r="C1016" s="119"/>
      <c r="D1016" s="620"/>
      <c r="F1016" s="117"/>
      <c r="G1016" s="694"/>
      <c r="H1016" s="878"/>
      <c r="I1016" s="397"/>
      <c r="J1016" s="380"/>
      <c r="K1016" s="432" t="s">
        <v>6572</v>
      </c>
      <c r="L1016" s="731"/>
      <c r="M1016" s="732"/>
      <c r="N1016" s="931"/>
      <c r="O1016" s="923"/>
      <c r="P1016" s="923"/>
      <c r="Q1016" s="641"/>
      <c r="R1016" s="537"/>
      <c r="S1016" s="537"/>
      <c r="T1016" s="537"/>
      <c r="U1016" s="537"/>
      <c r="V1016" s="537"/>
      <c r="W1016" s="531"/>
      <c r="X1016" s="141"/>
      <c r="Y1016" s="141"/>
      <c r="Z1016" s="552"/>
      <c r="AA1016" s="552"/>
      <c r="AB1016" s="531"/>
      <c r="AC1016" s="593"/>
      <c r="AD1016" s="923"/>
      <c r="AE1016" s="846"/>
      <c r="AF1016" s="931"/>
      <c r="AG1016" s="923"/>
      <c r="AH1016" s="923"/>
      <c r="AI1016" s="641"/>
      <c r="AJ1016" s="537"/>
      <c r="AK1016" s="537"/>
      <c r="AL1016" s="537"/>
      <c r="AM1016" s="537"/>
      <c r="AN1016" s="537"/>
      <c r="AO1016" s="531"/>
      <c r="AP1016" s="141"/>
      <c r="AQ1016" s="141"/>
      <c r="AR1016" s="552"/>
      <c r="AS1016" s="552"/>
      <c r="AT1016" s="531"/>
      <c r="AU1016" s="593"/>
      <c r="AV1016" s="923"/>
      <c r="AW1016" s="846"/>
      <c r="AX1016" s="115"/>
      <c r="AY1016" s="5"/>
      <c r="AZ1016" s="5"/>
      <c r="BA1016" s="335"/>
      <c r="BC1016" s="5"/>
      <c r="BD1016" s="5"/>
      <c r="BE1016" s="335"/>
      <c r="BG1016" s="826"/>
      <c r="BH1016" s="607"/>
    </row>
    <row r="1017" spans="1:66" x14ac:dyDescent="0.25">
      <c r="A1017" s="222"/>
      <c r="C1017" s="119"/>
      <c r="D1017" s="620"/>
      <c r="F1017" s="117"/>
      <c r="G1017" s="694"/>
      <c r="H1017" s="878"/>
      <c r="I1017" s="397"/>
      <c r="J1017" s="380"/>
      <c r="K1017" s="427" t="s">
        <v>165</v>
      </c>
      <c r="L1017" s="731"/>
      <c r="M1017" s="732"/>
      <c r="N1017" s="931"/>
      <c r="O1017" s="923"/>
      <c r="P1017" s="923"/>
      <c r="Q1017" s="641"/>
      <c r="R1017" s="537"/>
      <c r="S1017" s="537"/>
      <c r="T1017" s="537"/>
      <c r="U1017" s="537"/>
      <c r="V1017" s="537"/>
      <c r="W1017" s="531"/>
      <c r="X1017" s="141"/>
      <c r="Y1017" s="141"/>
      <c r="Z1017" s="552"/>
      <c r="AA1017" s="552"/>
      <c r="AB1017" s="531"/>
      <c r="AC1017" s="593"/>
      <c r="AD1017" s="923"/>
      <c r="AE1017" s="846"/>
      <c r="AF1017" s="931"/>
      <c r="AG1017" s="923"/>
      <c r="AH1017" s="923"/>
      <c r="AI1017" s="641"/>
      <c r="AJ1017" s="537"/>
      <c r="AK1017" s="537"/>
      <c r="AL1017" s="537"/>
      <c r="AM1017" s="537"/>
      <c r="AN1017" s="537"/>
      <c r="AO1017" s="531"/>
      <c r="AP1017" s="141"/>
      <c r="AQ1017" s="141"/>
      <c r="AR1017" s="552"/>
      <c r="AS1017" s="552"/>
      <c r="AT1017" s="531"/>
      <c r="AU1017" s="593"/>
      <c r="AV1017" s="923"/>
      <c r="AW1017" s="846"/>
      <c r="AX1017" s="115"/>
      <c r="AY1017" s="5"/>
      <c r="AZ1017" s="5"/>
      <c r="BA1017" s="335"/>
      <c r="BC1017" s="5"/>
      <c r="BD1017" s="5"/>
      <c r="BE1017" s="335"/>
      <c r="BG1017" s="826"/>
      <c r="BH1017" s="607"/>
    </row>
    <row r="1018" spans="1:66" ht="12.75" customHeight="1" x14ac:dyDescent="0.25">
      <c r="A1018" s="222"/>
      <c r="C1018" s="119"/>
      <c r="D1018" s="620"/>
      <c r="F1018" s="117"/>
      <c r="G1018" s="694"/>
      <c r="H1018" s="878"/>
      <c r="I1018" s="397"/>
      <c r="J1018" s="380"/>
      <c r="K1018" s="465"/>
      <c r="L1018" s="731"/>
      <c r="M1018" s="732"/>
      <c r="N1018" s="931"/>
      <c r="O1018" s="923"/>
      <c r="P1018" s="923"/>
      <c r="Q1018" s="641"/>
      <c r="R1018" s="537"/>
      <c r="S1018" s="537"/>
      <c r="T1018" s="537"/>
      <c r="U1018" s="537"/>
      <c r="V1018" s="537"/>
      <c r="W1018" s="531"/>
      <c r="X1018" s="141"/>
      <c r="Y1018" s="141"/>
      <c r="Z1018" s="552"/>
      <c r="AA1018" s="552"/>
      <c r="AB1018" s="531"/>
      <c r="AC1018" s="593"/>
      <c r="AD1018" s="923"/>
      <c r="AE1018" s="846"/>
      <c r="AF1018" s="931"/>
      <c r="AG1018" s="923"/>
      <c r="AH1018" s="923"/>
      <c r="AI1018" s="641"/>
      <c r="AJ1018" s="537"/>
      <c r="AK1018" s="537"/>
      <c r="AL1018" s="537"/>
      <c r="AM1018" s="537"/>
      <c r="AN1018" s="537"/>
      <c r="AO1018" s="531"/>
      <c r="AP1018" s="141"/>
      <c r="AQ1018" s="141"/>
      <c r="AR1018" s="552"/>
      <c r="AS1018" s="552"/>
      <c r="AT1018" s="531"/>
      <c r="AU1018" s="593"/>
      <c r="AV1018" s="923"/>
      <c r="AW1018" s="846"/>
      <c r="AX1018" s="115"/>
      <c r="AY1018" s="5"/>
      <c r="AZ1018" s="5"/>
      <c r="BA1018" s="335"/>
      <c r="BC1018" s="5"/>
      <c r="BD1018" s="5"/>
      <c r="BE1018" s="335"/>
      <c r="BG1018" s="826"/>
      <c r="BH1018" s="607"/>
    </row>
    <row r="1019" spans="1:66" s="4" customFormat="1" ht="51" x14ac:dyDescent="0.25">
      <c r="A1019" s="222" t="s">
        <v>39</v>
      </c>
      <c r="B1019" s="30">
        <v>17</v>
      </c>
      <c r="C1019" s="119" t="s">
        <v>419</v>
      </c>
      <c r="D1019" s="620">
        <v>1000</v>
      </c>
      <c r="E1019" s="32"/>
      <c r="F1019" s="117">
        <v>12</v>
      </c>
      <c r="G1019" s="694">
        <v>1</v>
      </c>
      <c r="H1019" s="878" t="str">
        <f t="shared" ref="H1019:H1071" si="1579">LEFT(J1019,3)</f>
        <v>001</v>
      </c>
      <c r="I1019" s="397" t="s">
        <v>3258</v>
      </c>
      <c r="J1019" s="380" t="s">
        <v>2703</v>
      </c>
      <c r="K1019" s="501" t="s">
        <v>3160</v>
      </c>
      <c r="L1019" s="726">
        <v>50</v>
      </c>
      <c r="M1019" s="727">
        <v>50</v>
      </c>
      <c r="N1019" s="931"/>
      <c r="O1019" s="530">
        <f t="shared" ref="O1019" si="1580">IF(N1019&gt;L1019,"0 ",N1019-L1019)</f>
        <v>-50</v>
      </c>
      <c r="P1019" s="530" t="str">
        <f t="shared" ref="P1019" si="1581">IF(N1019&lt;L1019,"0 ",N1019-L1019)</f>
        <v xml:space="preserve">0 </v>
      </c>
      <c r="Q1019" s="646"/>
      <c r="R1019" s="536"/>
      <c r="S1019" s="536"/>
      <c r="T1019" s="536"/>
      <c r="U1019" s="536"/>
      <c r="V1019" s="536"/>
      <c r="W1019" s="683" t="str">
        <f>IF(SUM(Q1019:V1019)=X1019,"OK",SUM(Q1019:V1019)-X1019)</f>
        <v>OK</v>
      </c>
      <c r="X1019" s="141"/>
      <c r="Y1019" s="141"/>
      <c r="Z1019" s="552"/>
      <c r="AA1019" s="552"/>
      <c r="AB1019" s="683" t="str">
        <f>IF(SUM(Z1019:AA1019)=AC1019,"OK",SUM(Z1019:AA1019)-AC1019)</f>
        <v>OK</v>
      </c>
      <c r="AC1019" s="593"/>
      <c r="AD1019" s="530">
        <f t="shared" ref="AD1019" si="1582">X1019+Y1019+AC1019</f>
        <v>0</v>
      </c>
      <c r="AE1019" s="842">
        <f t="shared" ref="AE1019" si="1583">N1019+AD1019</f>
        <v>0</v>
      </c>
      <c r="AF1019" s="931"/>
      <c r="AG1019" s="530">
        <f t="shared" ref="AG1019" si="1584">IF(AF1019&gt;M1019,"0 ",AF1019-M1019)</f>
        <v>-50</v>
      </c>
      <c r="AH1019" s="530" t="str">
        <f t="shared" ref="AH1019" si="1585">IF(AF1019&lt;M1019,"0 ",AF1019-M1019)</f>
        <v xml:space="preserve">0 </v>
      </c>
      <c r="AI1019" s="641"/>
      <c r="AJ1019" s="537"/>
      <c r="AK1019" s="537"/>
      <c r="AL1019" s="537"/>
      <c r="AM1019" s="537"/>
      <c r="AN1019" s="537"/>
      <c r="AO1019" s="683" t="str">
        <f>IF(SUM(AI1019:AN1019)=AP1019,"OK",SUM(AI1019:AN1019)-AP1019)</f>
        <v>OK</v>
      </c>
      <c r="AP1019" s="141"/>
      <c r="AQ1019" s="141"/>
      <c r="AR1019" s="552"/>
      <c r="AS1019" s="552"/>
      <c r="AT1019" s="683" t="str">
        <f>IF(SUM(AR1019:AS1019)=AU1019,"OK",SUM(AR1019:AS1019)-AU1019)</f>
        <v>OK</v>
      </c>
      <c r="AU1019" s="593"/>
      <c r="AV1019" s="530">
        <f t="shared" ref="AV1019" si="1586">AP1019+AQ1019+AU1019</f>
        <v>0</v>
      </c>
      <c r="AW1019" s="842">
        <f t="shared" ref="AW1019" si="1587">AF1019+AV1019</f>
        <v>0</v>
      </c>
      <c r="AX1019" s="115">
        <f>L1019</f>
        <v>50</v>
      </c>
      <c r="AY1019" s="5">
        <f>AE1019</f>
        <v>0</v>
      </c>
      <c r="AZ1019" s="7">
        <f>AY1019-AX1019</f>
        <v>-50</v>
      </c>
      <c r="BA1019" s="335">
        <f>AZ1019/AX1019</f>
        <v>-1</v>
      </c>
      <c r="BB1019" s="23">
        <f>M1019</f>
        <v>50</v>
      </c>
      <c r="BC1019" s="5">
        <f>AW1019</f>
        <v>0</v>
      </c>
      <c r="BD1019" s="7">
        <f>BC1019-BB1019</f>
        <v>-50</v>
      </c>
      <c r="BE1019" s="335">
        <f>BD1019/BB1019</f>
        <v>-1</v>
      </c>
      <c r="BF1019" s="41"/>
      <c r="BG1019" s="826" t="str">
        <f>RIGHT(LEFT(I1019,3),2)&amp;"."&amp;RIGHT(LEFT(I1019,5),2)</f>
        <v>74.22</v>
      </c>
      <c r="BH1019" s="607" t="b">
        <f>COUNTIF('Codes SEC'!$B$2:$B$250,Ministres!BG1019)&gt;0</f>
        <v>1</v>
      </c>
      <c r="BI1019" s="41"/>
      <c r="BJ1019" s="41"/>
      <c r="BK1019" s="41"/>
      <c r="BL1019" s="41"/>
      <c r="BM1019" s="41"/>
      <c r="BN1019" s="41"/>
    </row>
    <row r="1020" spans="1:66" s="27" customFormat="1" ht="12.75" customHeight="1" x14ac:dyDescent="0.25">
      <c r="A1020" s="225"/>
      <c r="B1020" s="206"/>
      <c r="C1020" s="256"/>
      <c r="D1020" s="621"/>
      <c r="E1020" s="275"/>
      <c r="F1020" s="269"/>
      <c r="G1020" s="695"/>
      <c r="H1020" s="886"/>
      <c r="I1020" s="403"/>
      <c r="J1020" s="381"/>
      <c r="K1020" s="514" t="s">
        <v>95</v>
      </c>
      <c r="L1020" s="316">
        <f t="shared" ref="L1020:P1020" si="1588">L1019</f>
        <v>50</v>
      </c>
      <c r="M1020" s="728">
        <f t="shared" si="1588"/>
        <v>50</v>
      </c>
      <c r="N1020" s="930">
        <f t="shared" si="1588"/>
        <v>0</v>
      </c>
      <c r="O1020" s="790">
        <f t="shared" si="1588"/>
        <v>-50</v>
      </c>
      <c r="P1020" s="790" t="str">
        <f t="shared" si="1588"/>
        <v xml:space="preserve">0 </v>
      </c>
      <c r="Q1020" s="787">
        <f t="shared" ref="Q1020:AA1020" si="1589">Q1019</f>
        <v>0</v>
      </c>
      <c r="R1020" s="648">
        <f t="shared" si="1589"/>
        <v>0</v>
      </c>
      <c r="S1020" s="648">
        <f t="shared" si="1589"/>
        <v>0</v>
      </c>
      <c r="T1020" s="648">
        <f t="shared" si="1589"/>
        <v>0</v>
      </c>
      <c r="U1020" s="648">
        <f t="shared" si="1589"/>
        <v>0</v>
      </c>
      <c r="V1020" s="648">
        <f t="shared" si="1589"/>
        <v>0</v>
      </c>
      <c r="W1020" s="790"/>
      <c r="X1020" s="649">
        <f t="shared" si="1589"/>
        <v>0</v>
      </c>
      <c r="Y1020" s="649">
        <f t="shared" si="1589"/>
        <v>0</v>
      </c>
      <c r="Z1020" s="648">
        <f t="shared" si="1589"/>
        <v>0</v>
      </c>
      <c r="AA1020" s="648">
        <f t="shared" si="1589"/>
        <v>0</v>
      </c>
      <c r="AB1020" s="790"/>
      <c r="AC1020" s="649">
        <f t="shared" ref="AC1020:AC1021" si="1590">AC1019</f>
        <v>0</v>
      </c>
      <c r="AD1020" s="790">
        <f>AD1019</f>
        <v>0</v>
      </c>
      <c r="AE1020" s="843">
        <f>AE1019</f>
        <v>0</v>
      </c>
      <c r="AF1020" s="930">
        <f t="shared" ref="AF1020:AH1020" si="1591">AF1019</f>
        <v>0</v>
      </c>
      <c r="AG1020" s="790">
        <f t="shared" si="1591"/>
        <v>-50</v>
      </c>
      <c r="AH1020" s="790" t="str">
        <f t="shared" si="1591"/>
        <v xml:space="preserve">0 </v>
      </c>
      <c r="AI1020" s="787">
        <f t="shared" ref="AI1020:AS1020" si="1592">AI1019</f>
        <v>0</v>
      </c>
      <c r="AJ1020" s="648">
        <f t="shared" si="1592"/>
        <v>0</v>
      </c>
      <c r="AK1020" s="648">
        <f t="shared" si="1592"/>
        <v>0</v>
      </c>
      <c r="AL1020" s="648">
        <f t="shared" si="1592"/>
        <v>0</v>
      </c>
      <c r="AM1020" s="648">
        <f t="shared" si="1592"/>
        <v>0</v>
      </c>
      <c r="AN1020" s="648">
        <f t="shared" si="1592"/>
        <v>0</v>
      </c>
      <c r="AO1020" s="790"/>
      <c r="AP1020" s="649">
        <f t="shared" si="1592"/>
        <v>0</v>
      </c>
      <c r="AQ1020" s="649">
        <f t="shared" si="1592"/>
        <v>0</v>
      </c>
      <c r="AR1020" s="648">
        <f t="shared" si="1592"/>
        <v>0</v>
      </c>
      <c r="AS1020" s="648">
        <f t="shared" si="1592"/>
        <v>0</v>
      </c>
      <c r="AT1020" s="790"/>
      <c r="AU1020" s="649">
        <f t="shared" ref="AU1020:BE1021" si="1593">AU1019</f>
        <v>0</v>
      </c>
      <c r="AV1020" s="790">
        <f t="shared" ref="AV1020" si="1594">AV1019</f>
        <v>0</v>
      </c>
      <c r="AW1020" s="843">
        <f t="shared" si="1593"/>
        <v>0</v>
      </c>
      <c r="AX1020" s="336">
        <f t="shared" si="1593"/>
        <v>50</v>
      </c>
      <c r="AY1020" s="337">
        <f t="shared" si="1593"/>
        <v>0</v>
      </c>
      <c r="AZ1020" s="338">
        <f t="shared" si="1593"/>
        <v>-50</v>
      </c>
      <c r="BA1020" s="339">
        <f t="shared" si="1593"/>
        <v>-1</v>
      </c>
      <c r="BB1020" s="322">
        <f t="shared" si="1593"/>
        <v>50</v>
      </c>
      <c r="BC1020" s="337">
        <f t="shared" si="1593"/>
        <v>0</v>
      </c>
      <c r="BD1020" s="338">
        <f t="shared" si="1593"/>
        <v>-50</v>
      </c>
      <c r="BE1020" s="339">
        <f t="shared" si="1593"/>
        <v>-1</v>
      </c>
      <c r="BF1020" s="41"/>
      <c r="BG1020" s="826"/>
      <c r="BH1020" s="607"/>
      <c r="BI1020" s="40"/>
      <c r="BJ1020" s="40"/>
      <c r="BK1020" s="40"/>
      <c r="BL1020" s="40"/>
      <c r="BM1020" s="40"/>
      <c r="BN1020" s="40"/>
    </row>
    <row r="1021" spans="1:66" ht="12.75" customHeight="1" x14ac:dyDescent="0.25">
      <c r="A1021" s="226"/>
      <c r="B1021" s="207"/>
      <c r="C1021" s="254"/>
      <c r="D1021" s="300"/>
      <c r="E1021" s="276"/>
      <c r="F1021" s="300"/>
      <c r="G1021" s="696"/>
      <c r="H1021" s="887"/>
      <c r="I1021" s="444"/>
      <c r="J1021" s="393"/>
      <c r="K1021" s="404" t="s">
        <v>3652</v>
      </c>
      <c r="L1021" s="729">
        <f t="shared" ref="L1021:P1021" si="1595">L1020</f>
        <v>50</v>
      </c>
      <c r="M1021" s="730">
        <f t="shared" si="1595"/>
        <v>50</v>
      </c>
      <c r="N1021" s="844">
        <f t="shared" si="1595"/>
        <v>0</v>
      </c>
      <c r="O1021" s="665">
        <f t="shared" si="1595"/>
        <v>-50</v>
      </c>
      <c r="P1021" s="665" t="str">
        <f t="shared" si="1595"/>
        <v xml:space="preserve">0 </v>
      </c>
      <c r="Q1021" s="638">
        <f t="shared" ref="Q1021:AA1021" si="1596">Q1020</f>
        <v>0</v>
      </c>
      <c r="R1021" s="130">
        <f t="shared" si="1596"/>
        <v>0</v>
      </c>
      <c r="S1021" s="130">
        <f t="shared" si="1596"/>
        <v>0</v>
      </c>
      <c r="T1021" s="130">
        <f t="shared" si="1596"/>
        <v>0</v>
      </c>
      <c r="U1021" s="130">
        <f t="shared" si="1596"/>
        <v>0</v>
      </c>
      <c r="V1021" s="130">
        <f t="shared" si="1596"/>
        <v>0</v>
      </c>
      <c r="W1021" s="665"/>
      <c r="X1021" s="130">
        <f t="shared" si="1596"/>
        <v>0</v>
      </c>
      <c r="Y1021" s="130">
        <f t="shared" si="1596"/>
        <v>0</v>
      </c>
      <c r="Z1021" s="130">
        <f t="shared" si="1596"/>
        <v>0</v>
      </c>
      <c r="AA1021" s="130">
        <f t="shared" si="1596"/>
        <v>0</v>
      </c>
      <c r="AB1021" s="665"/>
      <c r="AC1021" s="130">
        <f t="shared" si="1590"/>
        <v>0</v>
      </c>
      <c r="AD1021" s="665">
        <f>AD1020</f>
        <v>0</v>
      </c>
      <c r="AE1021" s="845">
        <f>AE1020</f>
        <v>0</v>
      </c>
      <c r="AF1021" s="844">
        <f t="shared" ref="AF1021:AH1021" si="1597">AF1020</f>
        <v>0</v>
      </c>
      <c r="AG1021" s="665">
        <f t="shared" si="1597"/>
        <v>-50</v>
      </c>
      <c r="AH1021" s="665" t="str">
        <f t="shared" si="1597"/>
        <v xml:space="preserve">0 </v>
      </c>
      <c r="AI1021" s="638">
        <f t="shared" ref="AI1021:AS1021" si="1598">AI1020</f>
        <v>0</v>
      </c>
      <c r="AJ1021" s="130">
        <f t="shared" si="1598"/>
        <v>0</v>
      </c>
      <c r="AK1021" s="130">
        <f t="shared" si="1598"/>
        <v>0</v>
      </c>
      <c r="AL1021" s="130">
        <f t="shared" si="1598"/>
        <v>0</v>
      </c>
      <c r="AM1021" s="130">
        <f t="shared" si="1598"/>
        <v>0</v>
      </c>
      <c r="AN1021" s="130">
        <f t="shared" si="1598"/>
        <v>0</v>
      </c>
      <c r="AO1021" s="665"/>
      <c r="AP1021" s="130">
        <f t="shared" si="1598"/>
        <v>0</v>
      </c>
      <c r="AQ1021" s="130">
        <f t="shared" si="1598"/>
        <v>0</v>
      </c>
      <c r="AR1021" s="130">
        <f t="shared" si="1598"/>
        <v>0</v>
      </c>
      <c r="AS1021" s="130">
        <f t="shared" si="1598"/>
        <v>0</v>
      </c>
      <c r="AT1021" s="665"/>
      <c r="AU1021" s="130">
        <f t="shared" si="1593"/>
        <v>0</v>
      </c>
      <c r="AV1021" s="665">
        <f t="shared" ref="AV1021" si="1599">AV1020</f>
        <v>0</v>
      </c>
      <c r="AW1021" s="845">
        <f t="shared" si="1593"/>
        <v>0</v>
      </c>
      <c r="AX1021" s="314">
        <f t="shared" si="1593"/>
        <v>50</v>
      </c>
      <c r="AY1021" s="131">
        <f t="shared" si="1593"/>
        <v>0</v>
      </c>
      <c r="AZ1021" s="132">
        <f t="shared" si="1593"/>
        <v>-50</v>
      </c>
      <c r="BA1021" s="340">
        <f t="shared" si="1593"/>
        <v>-1</v>
      </c>
      <c r="BB1021" s="310">
        <f t="shared" si="1593"/>
        <v>50</v>
      </c>
      <c r="BC1021" s="131">
        <f t="shared" si="1593"/>
        <v>0</v>
      </c>
      <c r="BD1021" s="132">
        <f t="shared" si="1593"/>
        <v>-50</v>
      </c>
      <c r="BE1021" s="340">
        <f t="shared" si="1593"/>
        <v>-1</v>
      </c>
      <c r="BF1021" s="40"/>
      <c r="BG1021" s="826"/>
      <c r="BH1021" s="607"/>
    </row>
    <row r="1022" spans="1:66" ht="12.75" customHeight="1" x14ac:dyDescent="0.25">
      <c r="A1022" s="222"/>
      <c r="C1022" s="116"/>
      <c r="D1022" s="620"/>
      <c r="F1022" s="117"/>
      <c r="G1022" s="690"/>
      <c r="H1022" s="878"/>
      <c r="I1022" s="397"/>
      <c r="J1022" s="380"/>
      <c r="K1022" s="405" t="s">
        <v>208</v>
      </c>
      <c r="L1022" s="731">
        <v>0</v>
      </c>
      <c r="M1022" s="732">
        <v>0</v>
      </c>
      <c r="N1022" s="929">
        <v>0</v>
      </c>
      <c r="O1022" s="530">
        <v>0</v>
      </c>
      <c r="P1022" s="530">
        <v>0</v>
      </c>
      <c r="Q1022" s="641">
        <v>0</v>
      </c>
      <c r="R1022" s="537">
        <v>0</v>
      </c>
      <c r="S1022" s="537">
        <v>0</v>
      </c>
      <c r="T1022" s="537">
        <v>0</v>
      </c>
      <c r="U1022" s="537">
        <v>0</v>
      </c>
      <c r="V1022" s="537">
        <v>0</v>
      </c>
      <c r="W1022" s="530"/>
      <c r="X1022" s="142">
        <v>0</v>
      </c>
      <c r="Y1022" s="142">
        <v>0</v>
      </c>
      <c r="Z1022" s="537">
        <v>0</v>
      </c>
      <c r="AA1022" s="537">
        <v>0</v>
      </c>
      <c r="AB1022" s="530"/>
      <c r="AC1022" s="142">
        <v>0</v>
      </c>
      <c r="AD1022" s="530">
        <v>0</v>
      </c>
      <c r="AE1022" s="842">
        <v>0</v>
      </c>
      <c r="AF1022" s="929">
        <v>0</v>
      </c>
      <c r="AG1022" s="530">
        <v>0</v>
      </c>
      <c r="AH1022" s="530">
        <v>0</v>
      </c>
      <c r="AI1022" s="641">
        <v>0</v>
      </c>
      <c r="AJ1022" s="537">
        <v>0</v>
      </c>
      <c r="AK1022" s="537">
        <v>0</v>
      </c>
      <c r="AL1022" s="537">
        <v>0</v>
      </c>
      <c r="AM1022" s="537">
        <v>0</v>
      </c>
      <c r="AN1022" s="537">
        <v>0</v>
      </c>
      <c r="AO1022" s="530"/>
      <c r="AP1022" s="142">
        <v>0</v>
      </c>
      <c r="AQ1022" s="142">
        <v>0</v>
      </c>
      <c r="AR1022" s="537">
        <v>0</v>
      </c>
      <c r="AS1022" s="537">
        <v>0</v>
      </c>
      <c r="AT1022" s="530"/>
      <c r="AU1022" s="142">
        <v>0</v>
      </c>
      <c r="AV1022" s="530">
        <v>0</v>
      </c>
      <c r="AW1022" s="842">
        <v>0</v>
      </c>
      <c r="AX1022" s="115">
        <v>0</v>
      </c>
      <c r="AY1022" s="5">
        <v>0</v>
      </c>
      <c r="AZ1022" s="5">
        <v>0</v>
      </c>
      <c r="BA1022" s="335">
        <v>0</v>
      </c>
      <c r="BB1022" s="23">
        <v>0</v>
      </c>
      <c r="BC1022" s="5">
        <v>0</v>
      </c>
      <c r="BD1022" s="5">
        <v>0</v>
      </c>
      <c r="BE1022" s="335">
        <v>0</v>
      </c>
      <c r="BG1022" s="826"/>
      <c r="BH1022" s="607"/>
    </row>
    <row r="1023" spans="1:66" ht="12.75" customHeight="1" x14ac:dyDescent="0.25">
      <c r="A1023" s="222"/>
      <c r="C1023" s="119"/>
      <c r="D1023" s="620"/>
      <c r="F1023" s="117"/>
      <c r="G1023" s="694"/>
      <c r="H1023" s="878"/>
      <c r="I1023" s="397"/>
      <c r="J1023" s="380"/>
      <c r="K1023" s="405" t="s">
        <v>96</v>
      </c>
      <c r="L1023" s="731">
        <v>0</v>
      </c>
      <c r="M1023" s="732">
        <v>0</v>
      </c>
      <c r="N1023" s="929">
        <v>0</v>
      </c>
      <c r="O1023" s="530">
        <v>0</v>
      </c>
      <c r="P1023" s="530">
        <v>0</v>
      </c>
      <c r="Q1023" s="641">
        <v>0</v>
      </c>
      <c r="R1023" s="537">
        <v>0</v>
      </c>
      <c r="S1023" s="537">
        <v>0</v>
      </c>
      <c r="T1023" s="537">
        <v>0</v>
      </c>
      <c r="U1023" s="537">
        <v>0</v>
      </c>
      <c r="V1023" s="537">
        <v>0</v>
      </c>
      <c r="W1023" s="530"/>
      <c r="X1023" s="142">
        <v>0</v>
      </c>
      <c r="Y1023" s="142">
        <v>0</v>
      </c>
      <c r="Z1023" s="537">
        <v>0</v>
      </c>
      <c r="AA1023" s="537">
        <v>0</v>
      </c>
      <c r="AB1023" s="530"/>
      <c r="AC1023" s="142">
        <v>0</v>
      </c>
      <c r="AD1023" s="530">
        <v>0</v>
      </c>
      <c r="AE1023" s="842">
        <v>0</v>
      </c>
      <c r="AF1023" s="929">
        <v>0</v>
      </c>
      <c r="AG1023" s="530">
        <v>0</v>
      </c>
      <c r="AH1023" s="530">
        <v>0</v>
      </c>
      <c r="AI1023" s="641">
        <v>0</v>
      </c>
      <c r="AJ1023" s="537">
        <v>0</v>
      </c>
      <c r="AK1023" s="537">
        <v>0</v>
      </c>
      <c r="AL1023" s="537">
        <v>0</v>
      </c>
      <c r="AM1023" s="537">
        <v>0</v>
      </c>
      <c r="AN1023" s="537">
        <v>0</v>
      </c>
      <c r="AO1023" s="530"/>
      <c r="AP1023" s="142">
        <v>0</v>
      </c>
      <c r="AQ1023" s="142">
        <v>0</v>
      </c>
      <c r="AR1023" s="537">
        <v>0</v>
      </c>
      <c r="AS1023" s="537">
        <v>0</v>
      </c>
      <c r="AT1023" s="530"/>
      <c r="AU1023" s="142">
        <v>0</v>
      </c>
      <c r="AV1023" s="530">
        <v>0</v>
      </c>
      <c r="AW1023" s="842">
        <v>0</v>
      </c>
      <c r="AX1023" s="115">
        <v>0</v>
      </c>
      <c r="AY1023" s="5">
        <v>0</v>
      </c>
      <c r="AZ1023" s="5">
        <v>0</v>
      </c>
      <c r="BA1023" s="335">
        <v>0</v>
      </c>
      <c r="BB1023" s="23">
        <v>0</v>
      </c>
      <c r="BC1023" s="5">
        <v>0</v>
      </c>
      <c r="BD1023" s="5">
        <v>0</v>
      </c>
      <c r="BE1023" s="335">
        <v>0</v>
      </c>
      <c r="BG1023" s="826"/>
      <c r="BH1023" s="607"/>
    </row>
    <row r="1024" spans="1:66" ht="12.75" customHeight="1" x14ac:dyDescent="0.25">
      <c r="A1024" s="222"/>
      <c r="C1024" s="119"/>
      <c r="D1024" s="620"/>
      <c r="F1024" s="117"/>
      <c r="G1024" s="694"/>
      <c r="H1024" s="878"/>
      <c r="I1024" s="397"/>
      <c r="J1024" s="380"/>
      <c r="K1024" s="405" t="s">
        <v>209</v>
      </c>
      <c r="L1024" s="731">
        <v>0</v>
      </c>
      <c r="M1024" s="732">
        <v>0</v>
      </c>
      <c r="N1024" s="929">
        <v>0</v>
      </c>
      <c r="O1024" s="530">
        <v>0</v>
      </c>
      <c r="P1024" s="530">
        <v>0</v>
      </c>
      <c r="Q1024" s="641">
        <v>0</v>
      </c>
      <c r="R1024" s="537">
        <v>0</v>
      </c>
      <c r="S1024" s="537">
        <v>0</v>
      </c>
      <c r="T1024" s="537">
        <v>0</v>
      </c>
      <c r="U1024" s="537">
        <v>0</v>
      </c>
      <c r="V1024" s="537">
        <v>0</v>
      </c>
      <c r="W1024" s="530"/>
      <c r="X1024" s="142">
        <v>0</v>
      </c>
      <c r="Y1024" s="142">
        <v>0</v>
      </c>
      <c r="Z1024" s="537">
        <v>0</v>
      </c>
      <c r="AA1024" s="537">
        <v>0</v>
      </c>
      <c r="AB1024" s="530"/>
      <c r="AC1024" s="142">
        <v>0</v>
      </c>
      <c r="AD1024" s="530">
        <v>0</v>
      </c>
      <c r="AE1024" s="842">
        <v>0</v>
      </c>
      <c r="AF1024" s="929">
        <v>0</v>
      </c>
      <c r="AG1024" s="530">
        <v>0</v>
      </c>
      <c r="AH1024" s="530">
        <v>0</v>
      </c>
      <c r="AI1024" s="641">
        <v>0</v>
      </c>
      <c r="AJ1024" s="537">
        <v>0</v>
      </c>
      <c r="AK1024" s="537">
        <v>0</v>
      </c>
      <c r="AL1024" s="537">
        <v>0</v>
      </c>
      <c r="AM1024" s="537">
        <v>0</v>
      </c>
      <c r="AN1024" s="537">
        <v>0</v>
      </c>
      <c r="AO1024" s="530"/>
      <c r="AP1024" s="142">
        <v>0</v>
      </c>
      <c r="AQ1024" s="142">
        <v>0</v>
      </c>
      <c r="AR1024" s="537">
        <v>0</v>
      </c>
      <c r="AS1024" s="537">
        <v>0</v>
      </c>
      <c r="AT1024" s="530"/>
      <c r="AU1024" s="142">
        <v>0</v>
      </c>
      <c r="AV1024" s="530">
        <v>0</v>
      </c>
      <c r="AW1024" s="842">
        <v>0</v>
      </c>
      <c r="AX1024" s="115">
        <v>0</v>
      </c>
      <c r="AY1024" s="5">
        <v>0</v>
      </c>
      <c r="AZ1024" s="5">
        <v>0</v>
      </c>
      <c r="BA1024" s="335">
        <v>0</v>
      </c>
      <c r="BB1024" s="23">
        <v>0</v>
      </c>
      <c r="BC1024" s="5">
        <v>0</v>
      </c>
      <c r="BD1024" s="5">
        <v>0</v>
      </c>
      <c r="BE1024" s="335">
        <v>0</v>
      </c>
      <c r="BG1024" s="826"/>
      <c r="BH1024" s="607"/>
    </row>
    <row r="1025" spans="1:66" ht="12.75" customHeight="1" x14ac:dyDescent="0.25">
      <c r="A1025" s="222"/>
      <c r="C1025" s="119"/>
      <c r="D1025" s="620"/>
      <c r="F1025" s="117"/>
      <c r="G1025" s="694"/>
      <c r="H1025" s="878"/>
      <c r="I1025" s="397"/>
      <c r="J1025" s="380"/>
      <c r="K1025" s="405" t="s">
        <v>210</v>
      </c>
      <c r="L1025" s="731">
        <v>0</v>
      </c>
      <c r="M1025" s="732">
        <v>0</v>
      </c>
      <c r="N1025" s="929">
        <v>0</v>
      </c>
      <c r="O1025" s="530">
        <v>0</v>
      </c>
      <c r="P1025" s="530">
        <v>0</v>
      </c>
      <c r="Q1025" s="641">
        <v>0</v>
      </c>
      <c r="R1025" s="537">
        <v>0</v>
      </c>
      <c r="S1025" s="537">
        <v>0</v>
      </c>
      <c r="T1025" s="537">
        <v>0</v>
      </c>
      <c r="U1025" s="537">
        <v>0</v>
      </c>
      <c r="V1025" s="537">
        <v>0</v>
      </c>
      <c r="W1025" s="530"/>
      <c r="X1025" s="142">
        <v>0</v>
      </c>
      <c r="Y1025" s="142">
        <v>0</v>
      </c>
      <c r="Z1025" s="537">
        <v>0</v>
      </c>
      <c r="AA1025" s="537">
        <v>0</v>
      </c>
      <c r="AB1025" s="530"/>
      <c r="AC1025" s="142">
        <v>0</v>
      </c>
      <c r="AD1025" s="530">
        <v>0</v>
      </c>
      <c r="AE1025" s="842">
        <v>0</v>
      </c>
      <c r="AF1025" s="929">
        <v>0</v>
      </c>
      <c r="AG1025" s="530">
        <v>0</v>
      </c>
      <c r="AH1025" s="530">
        <v>0</v>
      </c>
      <c r="AI1025" s="641">
        <v>0</v>
      </c>
      <c r="AJ1025" s="537">
        <v>0</v>
      </c>
      <c r="AK1025" s="537">
        <v>0</v>
      </c>
      <c r="AL1025" s="537">
        <v>0</v>
      </c>
      <c r="AM1025" s="537">
        <v>0</v>
      </c>
      <c r="AN1025" s="537">
        <v>0</v>
      </c>
      <c r="AO1025" s="530"/>
      <c r="AP1025" s="142">
        <v>0</v>
      </c>
      <c r="AQ1025" s="142">
        <v>0</v>
      </c>
      <c r="AR1025" s="537">
        <v>0</v>
      </c>
      <c r="AS1025" s="537">
        <v>0</v>
      </c>
      <c r="AT1025" s="530"/>
      <c r="AU1025" s="142">
        <v>0</v>
      </c>
      <c r="AV1025" s="530">
        <v>0</v>
      </c>
      <c r="AW1025" s="842">
        <v>0</v>
      </c>
      <c r="AX1025" s="115">
        <v>0</v>
      </c>
      <c r="AY1025" s="5">
        <v>0</v>
      </c>
      <c r="AZ1025" s="5">
        <v>0</v>
      </c>
      <c r="BA1025" s="335">
        <v>0</v>
      </c>
      <c r="BB1025" s="23">
        <v>0</v>
      </c>
      <c r="BC1025" s="5">
        <v>0</v>
      </c>
      <c r="BD1025" s="5">
        <v>0</v>
      </c>
      <c r="BE1025" s="335">
        <v>0</v>
      </c>
      <c r="BG1025" s="826"/>
      <c r="BH1025" s="607"/>
    </row>
    <row r="1026" spans="1:66" ht="12.75" customHeight="1" x14ac:dyDescent="0.25">
      <c r="A1026" s="222"/>
      <c r="C1026" s="119"/>
      <c r="D1026" s="620"/>
      <c r="F1026" s="117"/>
      <c r="G1026" s="694"/>
      <c r="H1026" s="878"/>
      <c r="I1026" s="397"/>
      <c r="J1026" s="380"/>
      <c r="K1026" s="406" t="s">
        <v>53</v>
      </c>
      <c r="L1026" s="731">
        <v>0</v>
      </c>
      <c r="M1026" s="732">
        <v>0</v>
      </c>
      <c r="N1026" s="929">
        <v>0</v>
      </c>
      <c r="O1026" s="530">
        <v>0</v>
      </c>
      <c r="P1026" s="530">
        <v>0</v>
      </c>
      <c r="Q1026" s="641">
        <v>0</v>
      </c>
      <c r="R1026" s="537">
        <v>0</v>
      </c>
      <c r="S1026" s="537">
        <v>0</v>
      </c>
      <c r="T1026" s="537">
        <v>0</v>
      </c>
      <c r="U1026" s="537">
        <v>0</v>
      </c>
      <c r="V1026" s="537">
        <v>0</v>
      </c>
      <c r="W1026" s="530"/>
      <c r="X1026" s="142">
        <v>0</v>
      </c>
      <c r="Y1026" s="142">
        <v>0</v>
      </c>
      <c r="Z1026" s="537">
        <v>0</v>
      </c>
      <c r="AA1026" s="537">
        <v>0</v>
      </c>
      <c r="AB1026" s="530"/>
      <c r="AC1026" s="142">
        <v>0</v>
      </c>
      <c r="AD1026" s="530">
        <v>0</v>
      </c>
      <c r="AE1026" s="842">
        <v>0</v>
      </c>
      <c r="AF1026" s="929">
        <v>0</v>
      </c>
      <c r="AG1026" s="530">
        <v>0</v>
      </c>
      <c r="AH1026" s="530">
        <v>0</v>
      </c>
      <c r="AI1026" s="641">
        <v>0</v>
      </c>
      <c r="AJ1026" s="537">
        <v>0</v>
      </c>
      <c r="AK1026" s="537">
        <v>0</v>
      </c>
      <c r="AL1026" s="537">
        <v>0</v>
      </c>
      <c r="AM1026" s="537">
        <v>0</v>
      </c>
      <c r="AN1026" s="537">
        <v>0</v>
      </c>
      <c r="AO1026" s="530"/>
      <c r="AP1026" s="142">
        <v>0</v>
      </c>
      <c r="AQ1026" s="142">
        <v>0</v>
      </c>
      <c r="AR1026" s="537">
        <v>0</v>
      </c>
      <c r="AS1026" s="537">
        <v>0</v>
      </c>
      <c r="AT1026" s="530"/>
      <c r="AU1026" s="142">
        <v>0</v>
      </c>
      <c r="AV1026" s="530">
        <v>0</v>
      </c>
      <c r="AW1026" s="842">
        <v>0</v>
      </c>
      <c r="AX1026" s="115">
        <v>0</v>
      </c>
      <c r="AY1026" s="5">
        <v>0</v>
      </c>
      <c r="AZ1026" s="5">
        <v>0</v>
      </c>
      <c r="BA1026" s="335">
        <v>0</v>
      </c>
      <c r="BB1026" s="23">
        <v>0</v>
      </c>
      <c r="BC1026" s="5">
        <v>0</v>
      </c>
      <c r="BD1026" s="5">
        <v>0</v>
      </c>
      <c r="BE1026" s="335">
        <v>0</v>
      </c>
      <c r="BG1026" s="826"/>
      <c r="BH1026" s="607"/>
    </row>
    <row r="1027" spans="1:66" ht="12.75" customHeight="1" x14ac:dyDescent="0.25">
      <c r="A1027" s="222"/>
      <c r="C1027" s="119"/>
      <c r="D1027" s="620"/>
      <c r="F1027" s="117"/>
      <c r="G1027" s="694"/>
      <c r="H1027" s="878"/>
      <c r="I1027" s="397"/>
      <c r="J1027" s="380"/>
      <c r="K1027" s="406"/>
      <c r="L1027" s="731"/>
      <c r="M1027" s="732"/>
      <c r="N1027" s="931"/>
      <c r="O1027" s="923"/>
      <c r="P1027" s="923"/>
      <c r="Q1027" s="641"/>
      <c r="R1027" s="537"/>
      <c r="S1027" s="537"/>
      <c r="T1027" s="537"/>
      <c r="U1027" s="537"/>
      <c r="V1027" s="537"/>
      <c r="W1027" s="531"/>
      <c r="X1027" s="141"/>
      <c r="Y1027" s="141"/>
      <c r="Z1027" s="552"/>
      <c r="AA1027" s="552"/>
      <c r="AB1027" s="531"/>
      <c r="AC1027" s="593"/>
      <c r="AD1027" s="923"/>
      <c r="AE1027" s="846"/>
      <c r="AF1027" s="931"/>
      <c r="AG1027" s="923"/>
      <c r="AH1027" s="923"/>
      <c r="AI1027" s="641"/>
      <c r="AJ1027" s="537"/>
      <c r="AK1027" s="537"/>
      <c r="AL1027" s="537"/>
      <c r="AM1027" s="537"/>
      <c r="AN1027" s="537"/>
      <c r="AO1027" s="531"/>
      <c r="AP1027" s="141"/>
      <c r="AQ1027" s="141"/>
      <c r="AR1027" s="552"/>
      <c r="AS1027" s="552"/>
      <c r="AT1027" s="531"/>
      <c r="AU1027" s="593"/>
      <c r="AV1027" s="923"/>
      <c r="AW1027" s="846"/>
      <c r="AX1027" s="115"/>
      <c r="AY1027" s="5"/>
      <c r="AZ1027" s="5"/>
      <c r="BA1027" s="335"/>
      <c r="BC1027" s="5"/>
      <c r="BD1027" s="5"/>
      <c r="BE1027" s="335"/>
      <c r="BG1027" s="826"/>
      <c r="BH1027" s="607"/>
    </row>
    <row r="1028" spans="1:66" ht="12.75" customHeight="1" x14ac:dyDescent="0.25">
      <c r="A1028" s="222"/>
      <c r="C1028" s="119"/>
      <c r="D1028" s="620"/>
      <c r="F1028" s="117"/>
      <c r="G1028" s="694"/>
      <c r="H1028" s="878"/>
      <c r="I1028" s="397"/>
      <c r="J1028" s="380"/>
      <c r="K1028" s="408"/>
      <c r="L1028" s="731"/>
      <c r="M1028" s="732"/>
      <c r="N1028" s="931"/>
      <c r="O1028" s="923"/>
      <c r="P1028" s="923"/>
      <c r="Q1028" s="641"/>
      <c r="R1028" s="537"/>
      <c r="S1028" s="537"/>
      <c r="T1028" s="537"/>
      <c r="U1028" s="537"/>
      <c r="V1028" s="537"/>
      <c r="W1028" s="531"/>
      <c r="X1028" s="141"/>
      <c r="Y1028" s="141"/>
      <c r="Z1028" s="552"/>
      <c r="AA1028" s="552"/>
      <c r="AB1028" s="531"/>
      <c r="AC1028" s="593"/>
      <c r="AD1028" s="923"/>
      <c r="AE1028" s="846"/>
      <c r="AF1028" s="931"/>
      <c r="AG1028" s="923"/>
      <c r="AH1028" s="923"/>
      <c r="AI1028" s="641"/>
      <c r="AJ1028" s="537"/>
      <c r="AK1028" s="537"/>
      <c r="AL1028" s="537"/>
      <c r="AM1028" s="537"/>
      <c r="AN1028" s="537"/>
      <c r="AO1028" s="531"/>
      <c r="AP1028" s="141"/>
      <c r="AQ1028" s="141"/>
      <c r="AR1028" s="552"/>
      <c r="AS1028" s="552"/>
      <c r="AT1028" s="531"/>
      <c r="AU1028" s="593"/>
      <c r="AV1028" s="923"/>
      <c r="AW1028" s="846"/>
      <c r="AX1028" s="115"/>
      <c r="AY1028" s="5"/>
      <c r="AZ1028" s="5"/>
      <c r="BA1028" s="335"/>
      <c r="BC1028" s="5"/>
      <c r="BD1028" s="5"/>
      <c r="BE1028" s="335"/>
      <c r="BG1028" s="826"/>
      <c r="BH1028" s="607"/>
    </row>
    <row r="1029" spans="1:66" ht="12.75" customHeight="1" x14ac:dyDescent="0.25">
      <c r="A1029" s="222"/>
      <c r="C1029" s="119"/>
      <c r="D1029" s="620"/>
      <c r="F1029" s="117"/>
      <c r="G1029" s="694"/>
      <c r="H1029" s="878"/>
      <c r="I1029" s="397"/>
      <c r="J1029" s="380"/>
      <c r="K1029" s="432" t="s">
        <v>6573</v>
      </c>
      <c r="L1029" s="731"/>
      <c r="M1029" s="732"/>
      <c r="N1029" s="931"/>
      <c r="O1029" s="923"/>
      <c r="P1029" s="923"/>
      <c r="Q1029" s="641"/>
      <c r="R1029" s="537"/>
      <c r="S1029" s="537"/>
      <c r="T1029" s="537"/>
      <c r="U1029" s="537"/>
      <c r="V1029" s="537"/>
      <c r="W1029" s="531"/>
      <c r="X1029" s="141"/>
      <c r="Y1029" s="141"/>
      <c r="Z1029" s="552"/>
      <c r="AA1029" s="552"/>
      <c r="AB1029" s="531"/>
      <c r="AC1029" s="593"/>
      <c r="AD1029" s="923"/>
      <c r="AE1029" s="846"/>
      <c r="AF1029" s="931"/>
      <c r="AG1029" s="923"/>
      <c r="AH1029" s="923"/>
      <c r="AI1029" s="641"/>
      <c r="AJ1029" s="537"/>
      <c r="AK1029" s="537"/>
      <c r="AL1029" s="537"/>
      <c r="AM1029" s="537"/>
      <c r="AN1029" s="537"/>
      <c r="AO1029" s="531"/>
      <c r="AP1029" s="141"/>
      <c r="AQ1029" s="141"/>
      <c r="AR1029" s="552"/>
      <c r="AS1029" s="552"/>
      <c r="AT1029" s="531"/>
      <c r="AU1029" s="593"/>
      <c r="AV1029" s="923"/>
      <c r="AW1029" s="846"/>
      <c r="AX1029" s="115"/>
      <c r="AY1029" s="5"/>
      <c r="AZ1029" s="5"/>
      <c r="BA1029" s="335"/>
      <c r="BC1029" s="5"/>
      <c r="BD1029" s="5"/>
      <c r="BE1029" s="335"/>
      <c r="BG1029" s="826"/>
      <c r="BH1029" s="607"/>
    </row>
    <row r="1030" spans="1:66" x14ac:dyDescent="0.25">
      <c r="A1030" s="222"/>
      <c r="C1030" s="119"/>
      <c r="D1030" s="620"/>
      <c r="F1030" s="117"/>
      <c r="G1030" s="694"/>
      <c r="H1030" s="878"/>
      <c r="I1030" s="397"/>
      <c r="J1030" s="380"/>
      <c r="K1030" s="432" t="s">
        <v>152</v>
      </c>
      <c r="L1030" s="731"/>
      <c r="M1030" s="732"/>
      <c r="N1030" s="931"/>
      <c r="O1030" s="923"/>
      <c r="P1030" s="923"/>
      <c r="Q1030" s="641"/>
      <c r="R1030" s="537"/>
      <c r="S1030" s="537"/>
      <c r="T1030" s="537"/>
      <c r="U1030" s="537"/>
      <c r="V1030" s="537"/>
      <c r="W1030" s="531"/>
      <c r="X1030" s="141"/>
      <c r="Y1030" s="141"/>
      <c r="Z1030" s="552"/>
      <c r="AA1030" s="552"/>
      <c r="AB1030" s="531"/>
      <c r="AC1030" s="593"/>
      <c r="AD1030" s="923"/>
      <c r="AE1030" s="846"/>
      <c r="AF1030" s="931"/>
      <c r="AG1030" s="923"/>
      <c r="AH1030" s="923"/>
      <c r="AI1030" s="641"/>
      <c r="AJ1030" s="537"/>
      <c r="AK1030" s="537"/>
      <c r="AL1030" s="537"/>
      <c r="AM1030" s="537"/>
      <c r="AN1030" s="537"/>
      <c r="AO1030" s="531"/>
      <c r="AP1030" s="141"/>
      <c r="AQ1030" s="141"/>
      <c r="AR1030" s="552"/>
      <c r="AS1030" s="552"/>
      <c r="AT1030" s="531"/>
      <c r="AU1030" s="593"/>
      <c r="AV1030" s="923"/>
      <c r="AW1030" s="846"/>
      <c r="AX1030" s="115"/>
      <c r="AY1030" s="5"/>
      <c r="AZ1030" s="5"/>
      <c r="BA1030" s="335"/>
      <c r="BC1030" s="5"/>
      <c r="BD1030" s="5"/>
      <c r="BE1030" s="335"/>
      <c r="BG1030" s="826"/>
      <c r="BH1030" s="607"/>
    </row>
    <row r="1031" spans="1:66" ht="12.75" customHeight="1" x14ac:dyDescent="0.25">
      <c r="A1031" s="222"/>
      <c r="C1031" s="119"/>
      <c r="D1031" s="620"/>
      <c r="F1031" s="117"/>
      <c r="G1031" s="694"/>
      <c r="H1031" s="878"/>
      <c r="I1031" s="397"/>
      <c r="J1031" s="380"/>
      <c r="K1031" s="465"/>
      <c r="L1031" s="731"/>
      <c r="M1031" s="732"/>
      <c r="N1031" s="931"/>
      <c r="O1031" s="923"/>
      <c r="P1031" s="923"/>
      <c r="Q1031" s="641"/>
      <c r="R1031" s="537"/>
      <c r="S1031" s="537"/>
      <c r="T1031" s="537"/>
      <c r="U1031" s="537"/>
      <c r="V1031" s="537"/>
      <c r="W1031" s="531"/>
      <c r="X1031" s="141"/>
      <c r="Y1031" s="141"/>
      <c r="Z1031" s="552"/>
      <c r="AA1031" s="552"/>
      <c r="AB1031" s="531"/>
      <c r="AC1031" s="593"/>
      <c r="AD1031" s="923"/>
      <c r="AE1031" s="846"/>
      <c r="AF1031" s="931"/>
      <c r="AG1031" s="923"/>
      <c r="AH1031" s="923"/>
      <c r="AI1031" s="641"/>
      <c r="AJ1031" s="537"/>
      <c r="AK1031" s="537"/>
      <c r="AL1031" s="537"/>
      <c r="AM1031" s="537"/>
      <c r="AN1031" s="537"/>
      <c r="AO1031" s="531"/>
      <c r="AP1031" s="141"/>
      <c r="AQ1031" s="141"/>
      <c r="AR1031" s="552"/>
      <c r="AS1031" s="552"/>
      <c r="AT1031" s="531"/>
      <c r="AU1031" s="593"/>
      <c r="AV1031" s="923"/>
      <c r="AW1031" s="846"/>
      <c r="AX1031" s="115"/>
      <c r="AY1031" s="5"/>
      <c r="AZ1031" s="5"/>
      <c r="BA1031" s="335"/>
      <c r="BC1031" s="5"/>
      <c r="BD1031" s="5"/>
      <c r="BE1031" s="335"/>
      <c r="BG1031" s="826"/>
      <c r="BH1031" s="607"/>
    </row>
    <row r="1032" spans="1:66" ht="35.1" customHeight="1" x14ac:dyDescent="0.25">
      <c r="A1032" s="222" t="s">
        <v>39</v>
      </c>
      <c r="B1032" s="30">
        <v>17</v>
      </c>
      <c r="C1032" s="119" t="s">
        <v>419</v>
      </c>
      <c r="D1032" s="620">
        <v>1000</v>
      </c>
      <c r="F1032" s="117">
        <v>16</v>
      </c>
      <c r="G1032" s="694">
        <v>1</v>
      </c>
      <c r="H1032" s="878" t="str">
        <f t="shared" si="1579"/>
        <v>091</v>
      </c>
      <c r="I1032" s="397" t="s">
        <v>3257</v>
      </c>
      <c r="J1032" s="380" t="s">
        <v>2711</v>
      </c>
      <c r="K1032" s="434" t="s">
        <v>337</v>
      </c>
      <c r="L1032" s="726">
        <v>53</v>
      </c>
      <c r="M1032" s="727">
        <v>53</v>
      </c>
      <c r="N1032" s="931"/>
      <c r="O1032" s="530">
        <f t="shared" ref="O1032:O1034" si="1600">IF(N1032&gt;L1032,"0 ",N1032-L1032)</f>
        <v>-53</v>
      </c>
      <c r="P1032" s="530" t="str">
        <f t="shared" ref="P1032:P1034" si="1601">IF(N1032&lt;L1032,"0 ",N1032-L1032)</f>
        <v xml:space="preserve">0 </v>
      </c>
      <c r="Q1032" s="646"/>
      <c r="R1032" s="536"/>
      <c r="S1032" s="536"/>
      <c r="T1032" s="536"/>
      <c r="U1032" s="536"/>
      <c r="V1032" s="536"/>
      <c r="W1032" s="683" t="str">
        <f t="shared" ref="W1032:W1034" si="1602">IF(SUM(Q1032:V1032)=X1032,"OK",SUM(Q1032:V1032)-X1032)</f>
        <v>OK</v>
      </c>
      <c r="X1032" s="141"/>
      <c r="Y1032" s="141"/>
      <c r="Z1032" s="552"/>
      <c r="AA1032" s="552"/>
      <c r="AB1032" s="683" t="str">
        <f t="shared" ref="AB1032:AB1034" si="1603">IF(SUM(Z1032:AA1032)=AC1032,"OK",SUM(Z1032:AA1032)-AC1032)</f>
        <v>OK</v>
      </c>
      <c r="AC1032" s="593"/>
      <c r="AD1032" s="530">
        <f t="shared" ref="AD1032:AD1034" si="1604">X1032+Y1032+AC1032</f>
        <v>0</v>
      </c>
      <c r="AE1032" s="842">
        <f t="shared" ref="AE1032:AE1034" si="1605">N1032+AD1032</f>
        <v>0</v>
      </c>
      <c r="AF1032" s="931"/>
      <c r="AG1032" s="530">
        <f t="shared" ref="AG1032:AG1034" si="1606">IF(AF1032&gt;M1032,"0 ",AF1032-M1032)</f>
        <v>-53</v>
      </c>
      <c r="AH1032" s="530" t="str">
        <f t="shared" ref="AH1032:AH1034" si="1607">IF(AF1032&lt;M1032,"0 ",AF1032-M1032)</f>
        <v xml:space="preserve">0 </v>
      </c>
      <c r="AI1032" s="641"/>
      <c r="AJ1032" s="537"/>
      <c r="AK1032" s="537"/>
      <c r="AL1032" s="537"/>
      <c r="AM1032" s="537"/>
      <c r="AN1032" s="537"/>
      <c r="AO1032" s="683" t="str">
        <f t="shared" ref="AO1032:AO1034" si="1608">IF(SUM(AI1032:AN1032)=AP1032,"OK",SUM(AI1032:AN1032)-AP1032)</f>
        <v>OK</v>
      </c>
      <c r="AP1032" s="141"/>
      <c r="AQ1032" s="141"/>
      <c r="AR1032" s="552"/>
      <c r="AS1032" s="552"/>
      <c r="AT1032" s="683" t="str">
        <f t="shared" ref="AT1032:AT1034" si="1609">IF(SUM(AR1032:AS1032)=AU1032,"OK",SUM(AR1032:AS1032)-AU1032)</f>
        <v>OK</v>
      </c>
      <c r="AU1032" s="593"/>
      <c r="AV1032" s="530">
        <f t="shared" ref="AV1032:AV1034" si="1610">AP1032+AQ1032+AU1032</f>
        <v>0</v>
      </c>
      <c r="AW1032" s="842">
        <f t="shared" ref="AW1032:AW1034" si="1611">AF1032+AV1032</f>
        <v>0</v>
      </c>
      <c r="AX1032" s="115">
        <f>L1032</f>
        <v>53</v>
      </c>
      <c r="AY1032" s="5">
        <f>AE1032</f>
        <v>0</v>
      </c>
      <c r="AZ1032" s="7">
        <f>AY1032-AX1032</f>
        <v>-53</v>
      </c>
      <c r="BA1032" s="335">
        <f>AZ1032/AX1032</f>
        <v>-1</v>
      </c>
      <c r="BB1032" s="23">
        <f>M1032</f>
        <v>53</v>
      </c>
      <c r="BC1032" s="5">
        <f>AW1032</f>
        <v>0</v>
      </c>
      <c r="BD1032" s="7">
        <f>BC1032-BB1032</f>
        <v>-53</v>
      </c>
      <c r="BE1032" s="335">
        <f>BD1032/BB1032</f>
        <v>-1</v>
      </c>
      <c r="BG1032" s="826" t="str">
        <f>RIGHT(LEFT(I1032,3),2)&amp;"."&amp;RIGHT(LEFT(I1032,5),2)</f>
        <v>12.11</v>
      </c>
      <c r="BH1032" s="607" t="b">
        <f>COUNTIF('Codes SEC'!$B$2:$B$250,Ministres!BG1032)&gt;0</f>
        <v>1</v>
      </c>
    </row>
    <row r="1033" spans="1:66" s="4" customFormat="1" ht="35.1" customHeight="1" x14ac:dyDescent="0.25">
      <c r="A1033" s="222" t="s">
        <v>39</v>
      </c>
      <c r="B1033" s="30">
        <v>17</v>
      </c>
      <c r="C1033" s="119" t="s">
        <v>419</v>
      </c>
      <c r="D1033" s="620">
        <v>1000</v>
      </c>
      <c r="E1033" s="32"/>
      <c r="F1033" s="117">
        <v>16</v>
      </c>
      <c r="G1033" s="694">
        <v>1</v>
      </c>
      <c r="H1033" s="878" t="str">
        <f t="shared" si="1579"/>
        <v>091</v>
      </c>
      <c r="I1033" s="397" t="s">
        <v>3260</v>
      </c>
      <c r="J1033" s="380" t="s">
        <v>2719</v>
      </c>
      <c r="K1033" s="434" t="s">
        <v>286</v>
      </c>
      <c r="L1033" s="726">
        <v>612</v>
      </c>
      <c r="M1033" s="727">
        <v>612</v>
      </c>
      <c r="N1033" s="931"/>
      <c r="O1033" s="530">
        <f t="shared" si="1600"/>
        <v>-612</v>
      </c>
      <c r="P1033" s="530" t="str">
        <f t="shared" si="1601"/>
        <v xml:space="preserve">0 </v>
      </c>
      <c r="Q1033" s="646"/>
      <c r="R1033" s="536"/>
      <c r="S1033" s="536"/>
      <c r="T1033" s="536"/>
      <c r="U1033" s="536"/>
      <c r="V1033" s="536"/>
      <c r="W1033" s="683" t="str">
        <f t="shared" si="1602"/>
        <v>OK</v>
      </c>
      <c r="X1033" s="141"/>
      <c r="Y1033" s="141"/>
      <c r="Z1033" s="552"/>
      <c r="AA1033" s="552"/>
      <c r="AB1033" s="683" t="str">
        <f t="shared" si="1603"/>
        <v>OK</v>
      </c>
      <c r="AC1033" s="593"/>
      <c r="AD1033" s="530">
        <f t="shared" si="1604"/>
        <v>0</v>
      </c>
      <c r="AE1033" s="842">
        <f t="shared" si="1605"/>
        <v>0</v>
      </c>
      <c r="AF1033" s="931"/>
      <c r="AG1033" s="530">
        <f t="shared" si="1606"/>
        <v>-612</v>
      </c>
      <c r="AH1033" s="530" t="str">
        <f t="shared" si="1607"/>
        <v xml:space="preserve">0 </v>
      </c>
      <c r="AI1033" s="641"/>
      <c r="AJ1033" s="537"/>
      <c r="AK1033" s="537"/>
      <c r="AL1033" s="537"/>
      <c r="AM1033" s="537"/>
      <c r="AN1033" s="537"/>
      <c r="AO1033" s="683" t="str">
        <f t="shared" si="1608"/>
        <v>OK</v>
      </c>
      <c r="AP1033" s="141"/>
      <c r="AQ1033" s="141"/>
      <c r="AR1033" s="552"/>
      <c r="AS1033" s="552"/>
      <c r="AT1033" s="683" t="str">
        <f t="shared" si="1609"/>
        <v>OK</v>
      </c>
      <c r="AU1033" s="593"/>
      <c r="AV1033" s="530">
        <f t="shared" si="1610"/>
        <v>0</v>
      </c>
      <c r="AW1033" s="842">
        <f t="shared" si="1611"/>
        <v>0</v>
      </c>
      <c r="AX1033" s="115">
        <f>L1033</f>
        <v>612</v>
      </c>
      <c r="AY1033" s="5">
        <f>AE1033</f>
        <v>0</v>
      </c>
      <c r="AZ1033" s="7">
        <f>AY1033-AX1033</f>
        <v>-612</v>
      </c>
      <c r="BA1033" s="335">
        <f>AZ1033/AX1033</f>
        <v>-1</v>
      </c>
      <c r="BB1033" s="23">
        <f>M1033</f>
        <v>612</v>
      </c>
      <c r="BC1033" s="5">
        <f>AW1033</f>
        <v>0</v>
      </c>
      <c r="BD1033" s="7">
        <f>BC1033-BB1033</f>
        <v>-612</v>
      </c>
      <c r="BE1033" s="335">
        <f>BD1033/BB1033</f>
        <v>-1</v>
      </c>
      <c r="BF1033" s="41"/>
      <c r="BG1033" s="826" t="str">
        <f>RIGHT(LEFT(I1033,3),2)&amp;"."&amp;RIGHT(LEFT(I1033,5),2)</f>
        <v>41.40</v>
      </c>
      <c r="BH1033" s="607" t="b">
        <f>COUNTIF('Codes SEC'!$B$2:$B$250,Ministres!BG1033)&gt;0</f>
        <v>1</v>
      </c>
      <c r="BI1033" s="41"/>
      <c r="BJ1033" s="41"/>
      <c r="BK1033" s="41"/>
      <c r="BL1033" s="41"/>
      <c r="BM1033" s="41"/>
      <c r="BN1033" s="41"/>
    </row>
    <row r="1034" spans="1:66" ht="35.1" customHeight="1" x14ac:dyDescent="0.25">
      <c r="A1034" s="190" t="s">
        <v>39</v>
      </c>
      <c r="B1034" s="603">
        <v>17</v>
      </c>
      <c r="C1034" s="191" t="s">
        <v>419</v>
      </c>
      <c r="D1034" s="622">
        <v>1000</v>
      </c>
      <c r="E1034" s="604"/>
      <c r="F1034" s="192">
        <v>12</v>
      </c>
      <c r="G1034" s="697">
        <v>1</v>
      </c>
      <c r="H1034" s="890" t="str">
        <f t="shared" si="1579"/>
        <v>091</v>
      </c>
      <c r="I1034" s="585">
        <v>84540000</v>
      </c>
      <c r="J1034" s="380" t="s">
        <v>5259</v>
      </c>
      <c r="K1034" s="714" t="s">
        <v>5618</v>
      </c>
      <c r="L1034" s="726">
        <v>0</v>
      </c>
      <c r="M1034" s="727">
        <v>0</v>
      </c>
      <c r="N1034" s="931"/>
      <c r="O1034" s="530">
        <f t="shared" si="1600"/>
        <v>0</v>
      </c>
      <c r="P1034" s="530">
        <f t="shared" si="1601"/>
        <v>0</v>
      </c>
      <c r="Q1034" s="646"/>
      <c r="R1034" s="536"/>
      <c r="S1034" s="536"/>
      <c r="T1034" s="536"/>
      <c r="U1034" s="536"/>
      <c r="V1034" s="536"/>
      <c r="W1034" s="683" t="str">
        <f t="shared" si="1602"/>
        <v>OK</v>
      </c>
      <c r="X1034" s="141"/>
      <c r="Y1034" s="141"/>
      <c r="Z1034" s="552"/>
      <c r="AA1034" s="552"/>
      <c r="AB1034" s="683" t="str">
        <f t="shared" si="1603"/>
        <v>OK</v>
      </c>
      <c r="AC1034" s="593"/>
      <c r="AD1034" s="530">
        <f t="shared" si="1604"/>
        <v>0</v>
      </c>
      <c r="AE1034" s="842">
        <f t="shared" si="1605"/>
        <v>0</v>
      </c>
      <c r="AF1034" s="931"/>
      <c r="AG1034" s="530">
        <f t="shared" si="1606"/>
        <v>0</v>
      </c>
      <c r="AH1034" s="530">
        <f t="shared" si="1607"/>
        <v>0</v>
      </c>
      <c r="AI1034" s="641"/>
      <c r="AJ1034" s="537"/>
      <c r="AK1034" s="537"/>
      <c r="AL1034" s="537"/>
      <c r="AM1034" s="537"/>
      <c r="AN1034" s="537"/>
      <c r="AO1034" s="683" t="str">
        <f t="shared" si="1608"/>
        <v>OK</v>
      </c>
      <c r="AP1034" s="141"/>
      <c r="AQ1034" s="141"/>
      <c r="AR1034" s="552"/>
      <c r="AS1034" s="552"/>
      <c r="AT1034" s="683" t="str">
        <f t="shared" si="1609"/>
        <v>OK</v>
      </c>
      <c r="AU1034" s="593"/>
      <c r="AV1034" s="530">
        <f t="shared" si="1610"/>
        <v>0</v>
      </c>
      <c r="AW1034" s="842">
        <f t="shared" si="1611"/>
        <v>0</v>
      </c>
      <c r="AX1034" s="115">
        <f>L1034</f>
        <v>0</v>
      </c>
      <c r="AY1034" s="5">
        <f>AE1034</f>
        <v>0</v>
      </c>
      <c r="AZ1034" s="7">
        <f>AY1034-AX1034</f>
        <v>0</v>
      </c>
      <c r="BA1034" s="335" t="e">
        <f>AZ1034/AX1034</f>
        <v>#DIV/0!</v>
      </c>
      <c r="BB1034" s="23">
        <f>M1034</f>
        <v>0</v>
      </c>
      <c r="BC1034" s="5">
        <f>AW1034</f>
        <v>0</v>
      </c>
      <c r="BD1034" s="7">
        <f>BC1034-BB1034</f>
        <v>0</v>
      </c>
      <c r="BE1034" s="335" t="e">
        <f>BD1034/BB1034</f>
        <v>#DIV/0!</v>
      </c>
      <c r="BF1034"/>
      <c r="BG1034" s="869" t="str">
        <f>RIGHT(LEFT(I1034,3),2)&amp;"."&amp;RIGHT(LEFT(I1034,5),2)</f>
        <v>45.40</v>
      </c>
      <c r="BH1034" s="607"/>
      <c r="BI1034"/>
    </row>
    <row r="1035" spans="1:66" s="27" customFormat="1" ht="12.75" customHeight="1" x14ac:dyDescent="0.25">
      <c r="A1035" s="225"/>
      <c r="B1035" s="206"/>
      <c r="C1035" s="253"/>
      <c r="D1035" s="621"/>
      <c r="E1035" s="275"/>
      <c r="F1035" s="269"/>
      <c r="G1035" s="695"/>
      <c r="H1035" s="886"/>
      <c r="I1035" s="403"/>
      <c r="J1035" s="381"/>
      <c r="K1035" s="514" t="s">
        <v>95</v>
      </c>
      <c r="L1035" s="316">
        <f t="shared" ref="L1035:V1035" si="1612">L1033+L1032+L1034</f>
        <v>665</v>
      </c>
      <c r="M1035" s="744">
        <f t="shared" si="1612"/>
        <v>665</v>
      </c>
      <c r="N1035" s="930">
        <f t="shared" si="1612"/>
        <v>0</v>
      </c>
      <c r="O1035" s="790">
        <f t="shared" si="1612"/>
        <v>-665</v>
      </c>
      <c r="P1035" s="790">
        <f t="shared" si="1612"/>
        <v>0</v>
      </c>
      <c r="Q1035" s="787">
        <f t="shared" si="1612"/>
        <v>0</v>
      </c>
      <c r="R1035" s="648">
        <f t="shared" si="1612"/>
        <v>0</v>
      </c>
      <c r="S1035" s="648">
        <f t="shared" si="1612"/>
        <v>0</v>
      </c>
      <c r="T1035" s="648">
        <f t="shared" si="1612"/>
        <v>0</v>
      </c>
      <c r="U1035" s="648">
        <f t="shared" si="1612"/>
        <v>0</v>
      </c>
      <c r="V1035" s="648">
        <f t="shared" si="1612"/>
        <v>0</v>
      </c>
      <c r="W1035" s="790"/>
      <c r="X1035" s="649">
        <f>X1033+X1032+X1034</f>
        <v>0</v>
      </c>
      <c r="Y1035" s="649">
        <f>Y1033+Y1032+Y1034</f>
        <v>0</v>
      </c>
      <c r="Z1035" s="648">
        <f>Z1033+Z1032+Z1034</f>
        <v>0</v>
      </c>
      <c r="AA1035" s="648">
        <f>AA1033+AA1032+AA1034</f>
        <v>0</v>
      </c>
      <c r="AB1035" s="790"/>
      <c r="AC1035" s="649">
        <f t="shared" ref="AC1035:AN1035" si="1613">AC1033+AC1032+AC1034</f>
        <v>0</v>
      </c>
      <c r="AD1035" s="790">
        <f>AD1033+AD1032+AD1034</f>
        <v>0</v>
      </c>
      <c r="AE1035" s="843">
        <f>AE1033+AE1032+AE1034</f>
        <v>0</v>
      </c>
      <c r="AF1035" s="930">
        <f t="shared" si="1613"/>
        <v>0</v>
      </c>
      <c r="AG1035" s="790">
        <f t="shared" si="1613"/>
        <v>-665</v>
      </c>
      <c r="AH1035" s="790">
        <f t="shared" si="1613"/>
        <v>0</v>
      </c>
      <c r="AI1035" s="787">
        <f t="shared" si="1613"/>
        <v>0</v>
      </c>
      <c r="AJ1035" s="648">
        <f t="shared" si="1613"/>
        <v>0</v>
      </c>
      <c r="AK1035" s="648">
        <f t="shared" si="1613"/>
        <v>0</v>
      </c>
      <c r="AL1035" s="648">
        <f t="shared" si="1613"/>
        <v>0</v>
      </c>
      <c r="AM1035" s="648">
        <f t="shared" si="1613"/>
        <v>0</v>
      </c>
      <c r="AN1035" s="648">
        <f t="shared" si="1613"/>
        <v>0</v>
      </c>
      <c r="AO1035" s="790"/>
      <c r="AP1035" s="649">
        <f>AP1033+AP1032+AP1034</f>
        <v>0</v>
      </c>
      <c r="AQ1035" s="649">
        <f>AQ1033+AQ1032+AQ1034</f>
        <v>0</v>
      </c>
      <c r="AR1035" s="648">
        <f>AR1033+AR1032+AR1034</f>
        <v>0</v>
      </c>
      <c r="AS1035" s="648">
        <f>AS1033+AS1032+AS1034</f>
        <v>0</v>
      </c>
      <c r="AT1035" s="790"/>
      <c r="AU1035" s="649">
        <f t="shared" ref="AU1035:BE1035" si="1614">AU1033+AU1032+AU1034</f>
        <v>0</v>
      </c>
      <c r="AV1035" s="790">
        <f t="shared" si="1614"/>
        <v>0</v>
      </c>
      <c r="AW1035" s="843">
        <f t="shared" si="1614"/>
        <v>0</v>
      </c>
      <c r="AX1035" s="336">
        <f t="shared" si="1614"/>
        <v>665</v>
      </c>
      <c r="AY1035" s="337">
        <f t="shared" si="1614"/>
        <v>0</v>
      </c>
      <c r="AZ1035" s="338">
        <f t="shared" si="1614"/>
        <v>-665</v>
      </c>
      <c r="BA1035" s="339" t="e">
        <f t="shared" si="1614"/>
        <v>#DIV/0!</v>
      </c>
      <c r="BB1035" s="322">
        <f t="shared" si="1614"/>
        <v>665</v>
      </c>
      <c r="BC1035" s="337">
        <f t="shared" si="1614"/>
        <v>0</v>
      </c>
      <c r="BD1035" s="338">
        <f t="shared" si="1614"/>
        <v>-665</v>
      </c>
      <c r="BE1035" s="339" t="e">
        <f t="shared" si="1614"/>
        <v>#DIV/0!</v>
      </c>
      <c r="BF1035" s="41"/>
      <c r="BG1035" s="826"/>
      <c r="BH1035" s="607"/>
      <c r="BI1035" s="40"/>
      <c r="BJ1035" s="40"/>
      <c r="BK1035" s="40"/>
      <c r="BL1035" s="40"/>
      <c r="BM1035" s="40"/>
      <c r="BN1035" s="40"/>
    </row>
    <row r="1036" spans="1:66" ht="12.75" customHeight="1" x14ac:dyDescent="0.25">
      <c r="A1036" s="222"/>
      <c r="C1036" s="116"/>
      <c r="D1036" s="620"/>
      <c r="F1036" s="117"/>
      <c r="G1036" s="694"/>
      <c r="H1036" s="878"/>
      <c r="I1036" s="397"/>
      <c r="J1036" s="380"/>
      <c r="K1036" s="409"/>
      <c r="L1036" s="731"/>
      <c r="M1036" s="732"/>
      <c r="N1036" s="931"/>
      <c r="O1036" s="923"/>
      <c r="P1036" s="923"/>
      <c r="Q1036" s="641"/>
      <c r="R1036" s="537"/>
      <c r="S1036" s="537"/>
      <c r="T1036" s="537"/>
      <c r="U1036" s="537"/>
      <c r="V1036" s="537"/>
      <c r="W1036" s="531"/>
      <c r="X1036" s="141"/>
      <c r="Y1036" s="141"/>
      <c r="Z1036" s="552"/>
      <c r="AA1036" s="552"/>
      <c r="AB1036" s="531"/>
      <c r="AC1036" s="593"/>
      <c r="AD1036" s="923"/>
      <c r="AE1036" s="846"/>
      <c r="AF1036" s="931"/>
      <c r="AG1036" s="923"/>
      <c r="AH1036" s="923"/>
      <c r="AI1036" s="641"/>
      <c r="AJ1036" s="537"/>
      <c r="AK1036" s="537"/>
      <c r="AL1036" s="537"/>
      <c r="AM1036" s="537"/>
      <c r="AN1036" s="537"/>
      <c r="AO1036" s="531"/>
      <c r="AP1036" s="141"/>
      <c r="AQ1036" s="141"/>
      <c r="AR1036" s="552"/>
      <c r="AS1036" s="552"/>
      <c r="AT1036" s="531"/>
      <c r="AU1036" s="593"/>
      <c r="AV1036" s="923"/>
      <c r="AW1036" s="846"/>
      <c r="AX1036" s="115"/>
      <c r="AY1036" s="5"/>
      <c r="AZ1036" s="5"/>
      <c r="BA1036" s="335"/>
      <c r="BC1036" s="5"/>
      <c r="BD1036" s="5"/>
      <c r="BE1036" s="335"/>
      <c r="BG1036" s="826"/>
      <c r="BH1036" s="607"/>
    </row>
    <row r="1037" spans="1:66" ht="12.75" customHeight="1" x14ac:dyDescent="0.25">
      <c r="A1037" s="222"/>
      <c r="C1037" s="116"/>
      <c r="D1037" s="620"/>
      <c r="F1037" s="117"/>
      <c r="G1037" s="694"/>
      <c r="H1037" s="878"/>
      <c r="I1037" s="397"/>
      <c r="J1037" s="380"/>
      <c r="K1037" s="410" t="s">
        <v>58</v>
      </c>
      <c r="L1037" s="731"/>
      <c r="M1037" s="732"/>
      <c r="N1037" s="931"/>
      <c r="O1037" s="923"/>
      <c r="P1037" s="923"/>
      <c r="Q1037" s="641"/>
      <c r="R1037" s="537"/>
      <c r="S1037" s="537"/>
      <c r="T1037" s="537"/>
      <c r="U1037" s="537"/>
      <c r="V1037" s="537"/>
      <c r="W1037" s="531"/>
      <c r="X1037" s="141"/>
      <c r="Y1037" s="141"/>
      <c r="Z1037" s="552"/>
      <c r="AA1037" s="552"/>
      <c r="AB1037" s="531"/>
      <c r="AC1037" s="593"/>
      <c r="AD1037" s="923"/>
      <c r="AE1037" s="846"/>
      <c r="AF1037" s="931"/>
      <c r="AG1037" s="923"/>
      <c r="AH1037" s="923"/>
      <c r="AI1037" s="641"/>
      <c r="AJ1037" s="537"/>
      <c r="AK1037" s="537"/>
      <c r="AL1037" s="537"/>
      <c r="AM1037" s="537"/>
      <c r="AN1037" s="537"/>
      <c r="AO1037" s="531"/>
      <c r="AP1037" s="141"/>
      <c r="AQ1037" s="141"/>
      <c r="AR1037" s="552"/>
      <c r="AS1037" s="552"/>
      <c r="AT1037" s="531"/>
      <c r="AU1037" s="593"/>
      <c r="AV1037" s="923"/>
      <c r="AW1037" s="846"/>
      <c r="AX1037" s="115"/>
      <c r="AY1037" s="5"/>
      <c r="AZ1037" s="5"/>
      <c r="BA1037" s="335"/>
      <c r="BC1037" s="5"/>
      <c r="BD1037" s="5"/>
      <c r="BE1037" s="335"/>
      <c r="BG1037" s="826"/>
      <c r="BH1037" s="607"/>
    </row>
    <row r="1038" spans="1:66" ht="12.75" customHeight="1" x14ac:dyDescent="0.25">
      <c r="A1038" s="222"/>
      <c r="C1038" s="116"/>
      <c r="D1038" s="620"/>
      <c r="F1038" s="117"/>
      <c r="G1038" s="694"/>
      <c r="H1038" s="878"/>
      <c r="I1038" s="397"/>
      <c r="J1038" s="380"/>
      <c r="K1038" s="408"/>
      <c r="L1038" s="731"/>
      <c r="M1038" s="732"/>
      <c r="N1038" s="931"/>
      <c r="O1038" s="923"/>
      <c r="P1038" s="923"/>
      <c r="Q1038" s="641"/>
      <c r="R1038" s="537"/>
      <c r="S1038" s="537"/>
      <c r="T1038" s="537"/>
      <c r="U1038" s="537"/>
      <c r="V1038" s="537"/>
      <c r="W1038" s="531"/>
      <c r="X1038" s="141"/>
      <c r="Y1038" s="141"/>
      <c r="Z1038" s="552"/>
      <c r="AA1038" s="552"/>
      <c r="AB1038" s="531"/>
      <c r="AC1038" s="593"/>
      <c r="AD1038" s="923"/>
      <c r="AE1038" s="846"/>
      <c r="AF1038" s="931"/>
      <c r="AG1038" s="923"/>
      <c r="AH1038" s="923"/>
      <c r="AI1038" s="641"/>
      <c r="AJ1038" s="537"/>
      <c r="AK1038" s="537"/>
      <c r="AL1038" s="537"/>
      <c r="AM1038" s="537"/>
      <c r="AN1038" s="537"/>
      <c r="AO1038" s="531"/>
      <c r="AP1038" s="141"/>
      <c r="AQ1038" s="141"/>
      <c r="AR1038" s="552"/>
      <c r="AS1038" s="552"/>
      <c r="AT1038" s="531"/>
      <c r="AU1038" s="593"/>
      <c r="AV1038" s="923"/>
      <c r="AW1038" s="846"/>
      <c r="AX1038" s="115"/>
      <c r="AY1038" s="5"/>
      <c r="AZ1038" s="5"/>
      <c r="BA1038" s="335"/>
      <c r="BC1038" s="5"/>
      <c r="BD1038" s="5"/>
      <c r="BE1038" s="335"/>
      <c r="BG1038" s="826"/>
      <c r="BH1038" s="607"/>
    </row>
    <row r="1039" spans="1:66" s="4" customFormat="1" ht="35.1" customHeight="1" x14ac:dyDescent="0.25">
      <c r="A1039" s="222" t="s">
        <v>39</v>
      </c>
      <c r="B1039" s="30">
        <v>17</v>
      </c>
      <c r="C1039" s="119" t="s">
        <v>419</v>
      </c>
      <c r="D1039" s="620">
        <v>1000</v>
      </c>
      <c r="E1039" s="32"/>
      <c r="F1039" s="117">
        <v>16</v>
      </c>
      <c r="G1039" s="694">
        <v>1</v>
      </c>
      <c r="H1039" s="878" t="str">
        <f t="shared" si="1579"/>
        <v>091</v>
      </c>
      <c r="I1039" s="397">
        <v>86142000</v>
      </c>
      <c r="J1039" s="380" t="s">
        <v>3808</v>
      </c>
      <c r="K1039" s="433" t="s">
        <v>3871</v>
      </c>
      <c r="L1039" s="726">
        <v>0</v>
      </c>
      <c r="M1039" s="727">
        <v>0</v>
      </c>
      <c r="N1039" s="931"/>
      <c r="O1039" s="530">
        <f t="shared" ref="O1039:O1040" si="1615">IF(N1039&gt;L1039,"0 ",N1039-L1039)</f>
        <v>0</v>
      </c>
      <c r="P1039" s="530">
        <f t="shared" ref="P1039:P1040" si="1616">IF(N1039&lt;L1039,"0 ",N1039-L1039)</f>
        <v>0</v>
      </c>
      <c r="Q1039" s="646"/>
      <c r="R1039" s="536"/>
      <c r="S1039" s="536"/>
      <c r="T1039" s="536"/>
      <c r="U1039" s="536"/>
      <c r="V1039" s="536"/>
      <c r="W1039" s="683" t="str">
        <f t="shared" ref="W1039:W1040" si="1617">IF(SUM(Q1039:V1039)=X1039,"OK",SUM(Q1039:V1039)-X1039)</f>
        <v>OK</v>
      </c>
      <c r="X1039" s="141"/>
      <c r="Y1039" s="141"/>
      <c r="Z1039" s="552"/>
      <c r="AA1039" s="552"/>
      <c r="AB1039" s="683" t="str">
        <f t="shared" ref="AB1039:AB1040" si="1618">IF(SUM(Z1039:AA1039)=AC1039,"OK",SUM(Z1039:AA1039)-AC1039)</f>
        <v>OK</v>
      </c>
      <c r="AC1039" s="593"/>
      <c r="AD1039" s="530">
        <f t="shared" ref="AD1039:AD1040" si="1619">X1039+Y1039+AC1039</f>
        <v>0</v>
      </c>
      <c r="AE1039" s="842">
        <f t="shared" ref="AE1039:AE1040" si="1620">N1039+AD1039</f>
        <v>0</v>
      </c>
      <c r="AF1039" s="931"/>
      <c r="AG1039" s="530">
        <f t="shared" ref="AG1039:AG1040" si="1621">IF(AF1039&gt;M1039,"0 ",AF1039-M1039)</f>
        <v>0</v>
      </c>
      <c r="AH1039" s="530">
        <f t="shared" ref="AH1039:AH1040" si="1622">IF(AF1039&lt;M1039,"0 ",AF1039-M1039)</f>
        <v>0</v>
      </c>
      <c r="AI1039" s="641"/>
      <c r="AJ1039" s="537"/>
      <c r="AK1039" s="537"/>
      <c r="AL1039" s="537"/>
      <c r="AM1039" s="537"/>
      <c r="AN1039" s="537"/>
      <c r="AO1039" s="683" t="str">
        <f t="shared" ref="AO1039:AO1040" si="1623">IF(SUM(AI1039:AN1039)=AP1039,"OK",SUM(AI1039:AN1039)-AP1039)</f>
        <v>OK</v>
      </c>
      <c r="AP1039" s="141"/>
      <c r="AQ1039" s="141"/>
      <c r="AR1039" s="552"/>
      <c r="AS1039" s="552"/>
      <c r="AT1039" s="683" t="str">
        <f t="shared" ref="AT1039:AT1040" si="1624">IF(SUM(AR1039:AS1039)=AU1039,"OK",SUM(AR1039:AS1039)-AU1039)</f>
        <v>OK</v>
      </c>
      <c r="AU1039" s="593"/>
      <c r="AV1039" s="530">
        <f t="shared" ref="AV1039:AV1040" si="1625">AP1039+AQ1039+AU1039</f>
        <v>0</v>
      </c>
      <c r="AW1039" s="842">
        <f t="shared" ref="AW1039:AW1040" si="1626">AF1039+AV1039</f>
        <v>0</v>
      </c>
      <c r="AX1039" s="115">
        <f>L1039</f>
        <v>0</v>
      </c>
      <c r="AY1039" s="5">
        <f>AE1039</f>
        <v>0</v>
      </c>
      <c r="AZ1039" s="7">
        <f>AY1039-AX1039</f>
        <v>0</v>
      </c>
      <c r="BA1039" s="335" t="e">
        <f>AZ1039/AX1039</f>
        <v>#DIV/0!</v>
      </c>
      <c r="BB1039" s="23">
        <f>M1039</f>
        <v>0</v>
      </c>
      <c r="BC1039" s="5">
        <f>AW1039</f>
        <v>0</v>
      </c>
      <c r="BD1039" s="7">
        <f>BC1039-BB1039</f>
        <v>0</v>
      </c>
      <c r="BE1039" s="335" t="e">
        <f>BD1039/BB1039</f>
        <v>#DIV/0!</v>
      </c>
      <c r="BF1039" s="41"/>
      <c r="BG1039" s="826" t="str">
        <f>RIGHT(LEFT(I1039,3),2)&amp;"."&amp;RIGHT(LEFT(I1039,5),2)</f>
        <v>61.42</v>
      </c>
      <c r="BH1039" s="607" t="b">
        <f>COUNTIF('Codes SEC'!$B$2:$B$250,Ministres!BG1039)&gt;0</f>
        <v>1</v>
      </c>
      <c r="BI1039" s="41"/>
      <c r="BJ1039" s="41"/>
      <c r="BK1039" s="41"/>
      <c r="BL1039" s="41"/>
      <c r="BM1039" s="41"/>
      <c r="BN1039" s="41"/>
    </row>
    <row r="1040" spans="1:66" ht="35.1" customHeight="1" x14ac:dyDescent="0.25">
      <c r="A1040" s="190" t="s">
        <v>39</v>
      </c>
      <c r="B1040" s="603">
        <v>17</v>
      </c>
      <c r="C1040" s="191" t="s">
        <v>419</v>
      </c>
      <c r="D1040" s="620">
        <v>1000</v>
      </c>
      <c r="E1040" s="604"/>
      <c r="F1040" s="192">
        <v>9</v>
      </c>
      <c r="G1040" s="697">
        <v>1</v>
      </c>
      <c r="H1040" s="890" t="str">
        <f t="shared" si="1579"/>
        <v>091</v>
      </c>
      <c r="I1040" s="585">
        <v>89110000</v>
      </c>
      <c r="J1040" s="380" t="s">
        <v>4284</v>
      </c>
      <c r="K1040" s="433" t="s">
        <v>4285</v>
      </c>
      <c r="L1040" s="726">
        <v>0</v>
      </c>
      <c r="M1040" s="727">
        <v>0</v>
      </c>
      <c r="N1040" s="931"/>
      <c r="O1040" s="530">
        <f t="shared" si="1615"/>
        <v>0</v>
      </c>
      <c r="P1040" s="530">
        <f t="shared" si="1616"/>
        <v>0</v>
      </c>
      <c r="Q1040" s="646"/>
      <c r="R1040" s="536"/>
      <c r="S1040" s="536"/>
      <c r="T1040" s="536"/>
      <c r="U1040" s="536"/>
      <c r="V1040" s="536"/>
      <c r="W1040" s="683" t="str">
        <f t="shared" si="1617"/>
        <v>OK</v>
      </c>
      <c r="X1040" s="141"/>
      <c r="Y1040" s="141"/>
      <c r="Z1040" s="552"/>
      <c r="AA1040" s="552"/>
      <c r="AB1040" s="683" t="str">
        <f t="shared" si="1618"/>
        <v>OK</v>
      </c>
      <c r="AC1040" s="593"/>
      <c r="AD1040" s="530">
        <f t="shared" si="1619"/>
        <v>0</v>
      </c>
      <c r="AE1040" s="842">
        <f t="shared" si="1620"/>
        <v>0</v>
      </c>
      <c r="AF1040" s="931"/>
      <c r="AG1040" s="530">
        <f t="shared" si="1621"/>
        <v>0</v>
      </c>
      <c r="AH1040" s="530">
        <f t="shared" si="1622"/>
        <v>0</v>
      </c>
      <c r="AI1040" s="641"/>
      <c r="AJ1040" s="537"/>
      <c r="AK1040" s="537"/>
      <c r="AL1040" s="537"/>
      <c r="AM1040" s="537"/>
      <c r="AN1040" s="537"/>
      <c r="AO1040" s="683" t="str">
        <f t="shared" si="1623"/>
        <v>OK</v>
      </c>
      <c r="AP1040" s="141"/>
      <c r="AQ1040" s="141"/>
      <c r="AR1040" s="552"/>
      <c r="AS1040" s="552"/>
      <c r="AT1040" s="683" t="str">
        <f t="shared" si="1624"/>
        <v>OK</v>
      </c>
      <c r="AU1040" s="593"/>
      <c r="AV1040" s="530">
        <f t="shared" si="1625"/>
        <v>0</v>
      </c>
      <c r="AW1040" s="842">
        <f t="shared" si="1626"/>
        <v>0</v>
      </c>
      <c r="AX1040" s="115">
        <f>L1040</f>
        <v>0</v>
      </c>
      <c r="AY1040" s="5">
        <f>AE1040</f>
        <v>0</v>
      </c>
      <c r="AZ1040" s="7">
        <f>AY1040-AX1040</f>
        <v>0</v>
      </c>
      <c r="BA1040" s="335" t="e">
        <f>AZ1040/AX1040</f>
        <v>#DIV/0!</v>
      </c>
      <c r="BB1040" s="23">
        <f>M1040</f>
        <v>0</v>
      </c>
      <c r="BC1040" s="5">
        <f>AW1040</f>
        <v>0</v>
      </c>
      <c r="BD1040" s="7">
        <f>BC1040-BB1040</f>
        <v>0</v>
      </c>
      <c r="BE1040" s="335" t="e">
        <f>BD1040/BB1040</f>
        <v>#DIV/0!</v>
      </c>
      <c r="BG1040" s="826" t="str">
        <f>RIGHT(LEFT(I1040,3),2)&amp;"."&amp;RIGHT(LEFT(I1040,5),2)</f>
        <v>91.10</v>
      </c>
      <c r="BH1040" s="607" t="b">
        <f>COUNTIF('Codes SEC'!$B$2:$B$250,Ministres!BG1040)&gt;0</f>
        <v>1</v>
      </c>
    </row>
    <row r="1041" spans="1:66" s="27" customFormat="1" ht="12.75" customHeight="1" x14ac:dyDescent="0.25">
      <c r="A1041" s="225"/>
      <c r="B1041" s="206"/>
      <c r="C1041" s="256"/>
      <c r="D1041" s="621"/>
      <c r="E1041" s="275"/>
      <c r="F1041" s="269"/>
      <c r="G1041" s="695"/>
      <c r="H1041" s="886"/>
      <c r="I1041" s="403"/>
      <c r="J1041" s="381"/>
      <c r="K1041" s="514" t="s">
        <v>95</v>
      </c>
      <c r="L1041" s="316">
        <f t="shared" ref="L1041:P1041" si="1627">L1039+L1040</f>
        <v>0</v>
      </c>
      <c r="M1041" s="728">
        <f t="shared" si="1627"/>
        <v>0</v>
      </c>
      <c r="N1041" s="930">
        <f t="shared" si="1627"/>
        <v>0</v>
      </c>
      <c r="O1041" s="790">
        <f t="shared" si="1627"/>
        <v>0</v>
      </c>
      <c r="P1041" s="790">
        <f t="shared" si="1627"/>
        <v>0</v>
      </c>
      <c r="Q1041" s="787">
        <f t="shared" ref="Q1041:V1041" si="1628">Q1039+Q1040</f>
        <v>0</v>
      </c>
      <c r="R1041" s="648">
        <f t="shared" si="1628"/>
        <v>0</v>
      </c>
      <c r="S1041" s="648">
        <f t="shared" si="1628"/>
        <v>0</v>
      </c>
      <c r="T1041" s="648">
        <f t="shared" si="1628"/>
        <v>0</v>
      </c>
      <c r="U1041" s="648">
        <f t="shared" si="1628"/>
        <v>0</v>
      </c>
      <c r="V1041" s="648">
        <f t="shared" si="1628"/>
        <v>0</v>
      </c>
      <c r="W1041" s="790"/>
      <c r="X1041" s="649">
        <f>X1039+X1040</f>
        <v>0</v>
      </c>
      <c r="Y1041" s="649">
        <f>Y1039+Y1040</f>
        <v>0</v>
      </c>
      <c r="Z1041" s="648">
        <f>Z1039+Z1040</f>
        <v>0</v>
      </c>
      <c r="AA1041" s="648">
        <f>AA1039+AA1040</f>
        <v>0</v>
      </c>
      <c r="AB1041" s="790"/>
      <c r="AC1041" s="649">
        <f t="shared" ref="AC1041:AN1041" si="1629">AC1039+AC1040</f>
        <v>0</v>
      </c>
      <c r="AD1041" s="790">
        <f>AD1039+AD1040</f>
        <v>0</v>
      </c>
      <c r="AE1041" s="843">
        <f>AE1039+AE1040</f>
        <v>0</v>
      </c>
      <c r="AF1041" s="930">
        <f t="shared" ref="AF1041:AH1041" si="1630">AF1039+AF1040</f>
        <v>0</v>
      </c>
      <c r="AG1041" s="790">
        <f t="shared" si="1630"/>
        <v>0</v>
      </c>
      <c r="AH1041" s="790">
        <f t="shared" si="1630"/>
        <v>0</v>
      </c>
      <c r="AI1041" s="787">
        <f t="shared" si="1629"/>
        <v>0</v>
      </c>
      <c r="AJ1041" s="648">
        <f t="shared" si="1629"/>
        <v>0</v>
      </c>
      <c r="AK1041" s="648">
        <f t="shared" si="1629"/>
        <v>0</v>
      </c>
      <c r="AL1041" s="648">
        <f t="shared" si="1629"/>
        <v>0</v>
      </c>
      <c r="AM1041" s="648">
        <f t="shared" si="1629"/>
        <v>0</v>
      </c>
      <c r="AN1041" s="648">
        <f t="shared" si="1629"/>
        <v>0</v>
      </c>
      <c r="AO1041" s="790"/>
      <c r="AP1041" s="649">
        <f>AP1039+AP1040</f>
        <v>0</v>
      </c>
      <c r="AQ1041" s="649">
        <f>AQ1039+AQ1040</f>
        <v>0</v>
      </c>
      <c r="AR1041" s="648">
        <f>AR1039+AR1040</f>
        <v>0</v>
      </c>
      <c r="AS1041" s="648">
        <f>AS1039+AS1040</f>
        <v>0</v>
      </c>
      <c r="AT1041" s="790"/>
      <c r="AU1041" s="649">
        <f t="shared" ref="AU1041:BE1041" si="1631">AU1039+AU1040</f>
        <v>0</v>
      </c>
      <c r="AV1041" s="790">
        <f t="shared" ref="AV1041" si="1632">AV1039+AV1040</f>
        <v>0</v>
      </c>
      <c r="AW1041" s="843">
        <f t="shared" si="1631"/>
        <v>0</v>
      </c>
      <c r="AX1041" s="336">
        <f t="shared" si="1631"/>
        <v>0</v>
      </c>
      <c r="AY1041" s="337">
        <f t="shared" si="1631"/>
        <v>0</v>
      </c>
      <c r="AZ1041" s="338">
        <f t="shared" si="1631"/>
        <v>0</v>
      </c>
      <c r="BA1041" s="339" t="e">
        <f t="shared" si="1631"/>
        <v>#DIV/0!</v>
      </c>
      <c r="BB1041" s="322">
        <f t="shared" si="1631"/>
        <v>0</v>
      </c>
      <c r="BC1041" s="337">
        <f t="shared" si="1631"/>
        <v>0</v>
      </c>
      <c r="BD1041" s="338">
        <f t="shared" si="1631"/>
        <v>0</v>
      </c>
      <c r="BE1041" s="339" t="e">
        <f t="shared" si="1631"/>
        <v>#DIV/0!</v>
      </c>
      <c r="BF1041" s="41"/>
      <c r="BG1041" s="826"/>
      <c r="BH1041" s="607"/>
      <c r="BI1041" s="40"/>
      <c r="BJ1041" s="40"/>
      <c r="BK1041" s="40"/>
      <c r="BL1041" s="40"/>
      <c r="BM1041" s="40"/>
      <c r="BN1041" s="40"/>
    </row>
    <row r="1042" spans="1:66" ht="12.75" customHeight="1" x14ac:dyDescent="0.25">
      <c r="A1042" s="226"/>
      <c r="B1042" s="207"/>
      <c r="C1042" s="254"/>
      <c r="D1042" s="300"/>
      <c r="E1042" s="276"/>
      <c r="F1042" s="300"/>
      <c r="G1042" s="696"/>
      <c r="H1042" s="887"/>
      <c r="I1042" s="444"/>
      <c r="J1042" s="393"/>
      <c r="K1042" s="404" t="s">
        <v>3653</v>
      </c>
      <c r="L1042" s="729">
        <f t="shared" ref="L1042:P1042" si="1633">L1035+L1041</f>
        <v>665</v>
      </c>
      <c r="M1042" s="730">
        <f t="shared" si="1633"/>
        <v>665</v>
      </c>
      <c r="N1042" s="844">
        <f t="shared" si="1633"/>
        <v>0</v>
      </c>
      <c r="O1042" s="665">
        <f t="shared" si="1633"/>
        <v>-665</v>
      </c>
      <c r="P1042" s="665">
        <f t="shared" si="1633"/>
        <v>0</v>
      </c>
      <c r="Q1042" s="638">
        <f t="shared" ref="Q1042:V1042" si="1634">Q1035+Q1041</f>
        <v>0</v>
      </c>
      <c r="R1042" s="130">
        <f t="shared" si="1634"/>
        <v>0</v>
      </c>
      <c r="S1042" s="130">
        <f t="shared" si="1634"/>
        <v>0</v>
      </c>
      <c r="T1042" s="130">
        <f t="shared" si="1634"/>
        <v>0</v>
      </c>
      <c r="U1042" s="130">
        <f t="shared" si="1634"/>
        <v>0</v>
      </c>
      <c r="V1042" s="130">
        <f t="shared" si="1634"/>
        <v>0</v>
      </c>
      <c r="W1042" s="665"/>
      <c r="X1042" s="130">
        <f>X1035+X1041</f>
        <v>0</v>
      </c>
      <c r="Y1042" s="130">
        <f>Y1035+Y1041</f>
        <v>0</v>
      </c>
      <c r="Z1042" s="130">
        <f>Z1035+Z1041</f>
        <v>0</v>
      </c>
      <c r="AA1042" s="130">
        <f>AA1035+AA1041</f>
        <v>0</v>
      </c>
      <c r="AB1042" s="665"/>
      <c r="AC1042" s="130">
        <f t="shared" ref="AC1042:AN1042" si="1635">AC1035+AC1041</f>
        <v>0</v>
      </c>
      <c r="AD1042" s="665">
        <f>AD1035+AD1041</f>
        <v>0</v>
      </c>
      <c r="AE1042" s="845">
        <f>AE1035+AE1041</f>
        <v>0</v>
      </c>
      <c r="AF1042" s="844">
        <f t="shared" ref="AF1042:AH1042" si="1636">AF1035+AF1041</f>
        <v>0</v>
      </c>
      <c r="AG1042" s="665">
        <f t="shared" si="1636"/>
        <v>-665</v>
      </c>
      <c r="AH1042" s="665">
        <f t="shared" si="1636"/>
        <v>0</v>
      </c>
      <c r="AI1042" s="638">
        <f t="shared" si="1635"/>
        <v>0</v>
      </c>
      <c r="AJ1042" s="130">
        <f t="shared" si="1635"/>
        <v>0</v>
      </c>
      <c r="AK1042" s="130">
        <f t="shared" si="1635"/>
        <v>0</v>
      </c>
      <c r="AL1042" s="130">
        <f t="shared" si="1635"/>
        <v>0</v>
      </c>
      <c r="AM1042" s="130">
        <f t="shared" si="1635"/>
        <v>0</v>
      </c>
      <c r="AN1042" s="130">
        <f t="shared" si="1635"/>
        <v>0</v>
      </c>
      <c r="AO1042" s="665"/>
      <c r="AP1042" s="130">
        <f>AP1035+AP1041</f>
        <v>0</v>
      </c>
      <c r="AQ1042" s="130">
        <f>AQ1035+AQ1041</f>
        <v>0</v>
      </c>
      <c r="AR1042" s="130">
        <f>AR1035+AR1041</f>
        <v>0</v>
      </c>
      <c r="AS1042" s="130">
        <f>AS1035+AS1041</f>
        <v>0</v>
      </c>
      <c r="AT1042" s="665"/>
      <c r="AU1042" s="130">
        <f t="shared" ref="AU1042:BE1042" si="1637">AU1035+AU1041</f>
        <v>0</v>
      </c>
      <c r="AV1042" s="665">
        <f t="shared" ref="AV1042" si="1638">AV1035+AV1041</f>
        <v>0</v>
      </c>
      <c r="AW1042" s="845">
        <f t="shared" si="1637"/>
        <v>0</v>
      </c>
      <c r="AX1042" s="314">
        <f t="shared" si="1637"/>
        <v>665</v>
      </c>
      <c r="AY1042" s="131">
        <f t="shared" si="1637"/>
        <v>0</v>
      </c>
      <c r="AZ1042" s="132">
        <f t="shared" si="1637"/>
        <v>-665</v>
      </c>
      <c r="BA1042" s="340" t="e">
        <f t="shared" si="1637"/>
        <v>#DIV/0!</v>
      </c>
      <c r="BB1042" s="310">
        <f t="shared" si="1637"/>
        <v>665</v>
      </c>
      <c r="BC1042" s="131">
        <f t="shared" si="1637"/>
        <v>0</v>
      </c>
      <c r="BD1042" s="132">
        <f t="shared" si="1637"/>
        <v>-665</v>
      </c>
      <c r="BE1042" s="340" t="e">
        <f t="shared" si="1637"/>
        <v>#DIV/0!</v>
      </c>
      <c r="BF1042" s="40"/>
      <c r="BG1042" s="826"/>
      <c r="BH1042" s="607"/>
    </row>
    <row r="1043" spans="1:66" ht="12.75" customHeight="1" x14ac:dyDescent="0.25">
      <c r="A1043" s="222"/>
      <c r="C1043" s="116"/>
      <c r="D1043" s="620"/>
      <c r="F1043" s="117"/>
      <c r="G1043" s="690"/>
      <c r="H1043" s="878"/>
      <c r="I1043" s="397"/>
      <c r="J1043" s="380"/>
      <c r="K1043" s="405" t="s">
        <v>208</v>
      </c>
      <c r="L1043" s="731">
        <v>0</v>
      </c>
      <c r="M1043" s="732">
        <v>0</v>
      </c>
      <c r="N1043" s="929">
        <v>0</v>
      </c>
      <c r="O1043" s="530">
        <v>0</v>
      </c>
      <c r="P1043" s="530">
        <v>0</v>
      </c>
      <c r="Q1043" s="641">
        <v>0</v>
      </c>
      <c r="R1043" s="537">
        <v>0</v>
      </c>
      <c r="S1043" s="537">
        <v>0</v>
      </c>
      <c r="T1043" s="537">
        <v>0</v>
      </c>
      <c r="U1043" s="537">
        <v>0</v>
      </c>
      <c r="V1043" s="537">
        <v>0</v>
      </c>
      <c r="W1043" s="530"/>
      <c r="X1043" s="142">
        <v>0</v>
      </c>
      <c r="Y1043" s="142">
        <v>0</v>
      </c>
      <c r="Z1043" s="537">
        <v>0</v>
      </c>
      <c r="AA1043" s="537">
        <v>0</v>
      </c>
      <c r="AB1043" s="530"/>
      <c r="AC1043" s="142">
        <v>0</v>
      </c>
      <c r="AD1043" s="530">
        <v>0</v>
      </c>
      <c r="AE1043" s="842">
        <v>0</v>
      </c>
      <c r="AF1043" s="929">
        <v>0</v>
      </c>
      <c r="AG1043" s="530">
        <v>0</v>
      </c>
      <c r="AH1043" s="530">
        <v>0</v>
      </c>
      <c r="AI1043" s="641">
        <v>0</v>
      </c>
      <c r="AJ1043" s="537">
        <v>0</v>
      </c>
      <c r="AK1043" s="537">
        <v>0</v>
      </c>
      <c r="AL1043" s="537">
        <v>0</v>
      </c>
      <c r="AM1043" s="537">
        <v>0</v>
      </c>
      <c r="AN1043" s="537">
        <v>0</v>
      </c>
      <c r="AO1043" s="530"/>
      <c r="AP1043" s="142">
        <v>0</v>
      </c>
      <c r="AQ1043" s="142">
        <v>0</v>
      </c>
      <c r="AR1043" s="537">
        <v>0</v>
      </c>
      <c r="AS1043" s="537">
        <v>0</v>
      </c>
      <c r="AT1043" s="530"/>
      <c r="AU1043" s="142">
        <v>0</v>
      </c>
      <c r="AV1043" s="530">
        <v>0</v>
      </c>
      <c r="AW1043" s="842">
        <v>0</v>
      </c>
      <c r="AX1043" s="115">
        <v>0</v>
      </c>
      <c r="AY1043" s="5">
        <v>0</v>
      </c>
      <c r="AZ1043" s="5">
        <v>0</v>
      </c>
      <c r="BA1043" s="335">
        <v>0</v>
      </c>
      <c r="BB1043" s="23">
        <v>0</v>
      </c>
      <c r="BC1043" s="5">
        <v>0</v>
      </c>
      <c r="BD1043" s="5">
        <v>0</v>
      </c>
      <c r="BE1043" s="335">
        <v>0</v>
      </c>
      <c r="BG1043" s="826"/>
      <c r="BH1043" s="607"/>
    </row>
    <row r="1044" spans="1:66" ht="12.75" customHeight="1" x14ac:dyDescent="0.25">
      <c r="A1044" s="222"/>
      <c r="C1044" s="119"/>
      <c r="D1044" s="620"/>
      <c r="F1044" s="117"/>
      <c r="G1044" s="694"/>
      <c r="H1044" s="878"/>
      <c r="I1044" s="397"/>
      <c r="J1044" s="380"/>
      <c r="K1044" s="405" t="s">
        <v>96</v>
      </c>
      <c r="L1044" s="731">
        <v>0</v>
      </c>
      <c r="M1044" s="732">
        <v>0</v>
      </c>
      <c r="N1044" s="929">
        <v>0</v>
      </c>
      <c r="O1044" s="530">
        <v>0</v>
      </c>
      <c r="P1044" s="530">
        <v>0</v>
      </c>
      <c r="Q1044" s="641">
        <v>0</v>
      </c>
      <c r="R1044" s="537">
        <v>0</v>
      </c>
      <c r="S1044" s="537">
        <v>0</v>
      </c>
      <c r="T1044" s="537">
        <v>0</v>
      </c>
      <c r="U1044" s="537">
        <v>0</v>
      </c>
      <c r="V1044" s="537">
        <v>0</v>
      </c>
      <c r="W1044" s="530"/>
      <c r="X1044" s="142">
        <v>0</v>
      </c>
      <c r="Y1044" s="142">
        <v>0</v>
      </c>
      <c r="Z1044" s="537">
        <v>0</v>
      </c>
      <c r="AA1044" s="537">
        <v>0</v>
      </c>
      <c r="AB1044" s="530"/>
      <c r="AC1044" s="142">
        <v>0</v>
      </c>
      <c r="AD1044" s="530">
        <v>0</v>
      </c>
      <c r="AE1044" s="842">
        <v>0</v>
      </c>
      <c r="AF1044" s="929">
        <v>0</v>
      </c>
      <c r="AG1044" s="530">
        <v>0</v>
      </c>
      <c r="AH1044" s="530">
        <v>0</v>
      </c>
      <c r="AI1044" s="641">
        <v>0</v>
      </c>
      <c r="AJ1044" s="537">
        <v>0</v>
      </c>
      <c r="AK1044" s="537">
        <v>0</v>
      </c>
      <c r="AL1044" s="537">
        <v>0</v>
      </c>
      <c r="AM1044" s="537">
        <v>0</v>
      </c>
      <c r="AN1044" s="537">
        <v>0</v>
      </c>
      <c r="AO1044" s="530"/>
      <c r="AP1044" s="142">
        <v>0</v>
      </c>
      <c r="AQ1044" s="142">
        <v>0</v>
      </c>
      <c r="AR1044" s="537">
        <v>0</v>
      </c>
      <c r="AS1044" s="537">
        <v>0</v>
      </c>
      <c r="AT1044" s="530"/>
      <c r="AU1044" s="142">
        <v>0</v>
      </c>
      <c r="AV1044" s="530">
        <v>0</v>
      </c>
      <c r="AW1044" s="842">
        <v>0</v>
      </c>
      <c r="AX1044" s="115">
        <v>0</v>
      </c>
      <c r="AY1044" s="5">
        <v>0</v>
      </c>
      <c r="AZ1044" s="5">
        <v>0</v>
      </c>
      <c r="BA1044" s="335">
        <v>0</v>
      </c>
      <c r="BB1044" s="23">
        <v>0</v>
      </c>
      <c r="BC1044" s="5">
        <v>0</v>
      </c>
      <c r="BD1044" s="5">
        <v>0</v>
      </c>
      <c r="BE1044" s="335">
        <v>0</v>
      </c>
      <c r="BG1044" s="826"/>
      <c r="BH1044" s="607"/>
    </row>
    <row r="1045" spans="1:66" ht="12.75" customHeight="1" x14ac:dyDescent="0.25">
      <c r="A1045" s="222"/>
      <c r="C1045" s="119"/>
      <c r="D1045" s="620"/>
      <c r="F1045" s="117"/>
      <c r="G1045" s="694"/>
      <c r="H1045" s="878"/>
      <c r="I1045" s="397"/>
      <c r="J1045" s="380"/>
      <c r="K1045" s="405" t="s">
        <v>209</v>
      </c>
      <c r="L1045" s="731">
        <v>0</v>
      </c>
      <c r="M1045" s="732">
        <v>0</v>
      </c>
      <c r="N1045" s="929">
        <v>0</v>
      </c>
      <c r="O1045" s="530">
        <v>0</v>
      </c>
      <c r="P1045" s="530">
        <v>0</v>
      </c>
      <c r="Q1045" s="641">
        <v>0</v>
      </c>
      <c r="R1045" s="537">
        <v>0</v>
      </c>
      <c r="S1045" s="537">
        <v>0</v>
      </c>
      <c r="T1045" s="537">
        <v>0</v>
      </c>
      <c r="U1045" s="537">
        <v>0</v>
      </c>
      <c r="V1045" s="537">
        <v>0</v>
      </c>
      <c r="W1045" s="530"/>
      <c r="X1045" s="142">
        <v>0</v>
      </c>
      <c r="Y1045" s="142">
        <v>0</v>
      </c>
      <c r="Z1045" s="537">
        <v>0</v>
      </c>
      <c r="AA1045" s="537">
        <v>0</v>
      </c>
      <c r="AB1045" s="530"/>
      <c r="AC1045" s="142">
        <v>0</v>
      </c>
      <c r="AD1045" s="530">
        <v>0</v>
      </c>
      <c r="AE1045" s="842">
        <v>0</v>
      </c>
      <c r="AF1045" s="929">
        <v>0</v>
      </c>
      <c r="AG1045" s="530">
        <v>0</v>
      </c>
      <c r="AH1045" s="530">
        <v>0</v>
      </c>
      <c r="AI1045" s="641">
        <v>0</v>
      </c>
      <c r="AJ1045" s="537">
        <v>0</v>
      </c>
      <c r="AK1045" s="537">
        <v>0</v>
      </c>
      <c r="AL1045" s="537">
        <v>0</v>
      </c>
      <c r="AM1045" s="537">
        <v>0</v>
      </c>
      <c r="AN1045" s="537">
        <v>0</v>
      </c>
      <c r="AO1045" s="530"/>
      <c r="AP1045" s="142">
        <v>0</v>
      </c>
      <c r="AQ1045" s="142">
        <v>0</v>
      </c>
      <c r="AR1045" s="537">
        <v>0</v>
      </c>
      <c r="AS1045" s="537">
        <v>0</v>
      </c>
      <c r="AT1045" s="530"/>
      <c r="AU1045" s="142">
        <v>0</v>
      </c>
      <c r="AV1045" s="530">
        <v>0</v>
      </c>
      <c r="AW1045" s="842">
        <v>0</v>
      </c>
      <c r="AX1045" s="115">
        <v>0</v>
      </c>
      <c r="AY1045" s="5">
        <v>0</v>
      </c>
      <c r="AZ1045" s="5">
        <v>0</v>
      </c>
      <c r="BA1045" s="335">
        <v>0</v>
      </c>
      <c r="BB1045" s="23">
        <v>0</v>
      </c>
      <c r="BC1045" s="5">
        <v>0</v>
      </c>
      <c r="BD1045" s="5">
        <v>0</v>
      </c>
      <c r="BE1045" s="335">
        <v>0</v>
      </c>
      <c r="BG1045" s="826"/>
      <c r="BH1045" s="607"/>
    </row>
    <row r="1046" spans="1:66" ht="12.75" customHeight="1" x14ac:dyDescent="0.25">
      <c r="A1046" s="222"/>
      <c r="C1046" s="119"/>
      <c r="D1046" s="620"/>
      <c r="F1046" s="117"/>
      <c r="G1046" s="694"/>
      <c r="H1046" s="878"/>
      <c r="I1046" s="397"/>
      <c r="J1046" s="380"/>
      <c r="K1046" s="405" t="s">
        <v>210</v>
      </c>
      <c r="L1046" s="731">
        <v>0</v>
      </c>
      <c r="M1046" s="732">
        <v>0</v>
      </c>
      <c r="N1046" s="929">
        <v>0</v>
      </c>
      <c r="O1046" s="530">
        <v>0</v>
      </c>
      <c r="P1046" s="530">
        <v>0</v>
      </c>
      <c r="Q1046" s="641">
        <v>0</v>
      </c>
      <c r="R1046" s="537">
        <v>0</v>
      </c>
      <c r="S1046" s="537">
        <v>0</v>
      </c>
      <c r="T1046" s="537">
        <v>0</v>
      </c>
      <c r="U1046" s="537">
        <v>0</v>
      </c>
      <c r="V1046" s="537">
        <v>0</v>
      </c>
      <c r="W1046" s="530"/>
      <c r="X1046" s="142">
        <v>0</v>
      </c>
      <c r="Y1046" s="142">
        <v>0</v>
      </c>
      <c r="Z1046" s="537">
        <v>0</v>
      </c>
      <c r="AA1046" s="537">
        <v>0</v>
      </c>
      <c r="AB1046" s="530"/>
      <c r="AC1046" s="142">
        <v>0</v>
      </c>
      <c r="AD1046" s="530">
        <v>0</v>
      </c>
      <c r="AE1046" s="842">
        <v>0</v>
      </c>
      <c r="AF1046" s="929">
        <v>0</v>
      </c>
      <c r="AG1046" s="530">
        <v>0</v>
      </c>
      <c r="AH1046" s="530">
        <v>0</v>
      </c>
      <c r="AI1046" s="641">
        <v>0</v>
      </c>
      <c r="AJ1046" s="537">
        <v>0</v>
      </c>
      <c r="AK1046" s="537">
        <v>0</v>
      </c>
      <c r="AL1046" s="537">
        <v>0</v>
      </c>
      <c r="AM1046" s="537">
        <v>0</v>
      </c>
      <c r="AN1046" s="537">
        <v>0</v>
      </c>
      <c r="AO1046" s="530"/>
      <c r="AP1046" s="142">
        <v>0</v>
      </c>
      <c r="AQ1046" s="142">
        <v>0</v>
      </c>
      <c r="AR1046" s="537">
        <v>0</v>
      </c>
      <c r="AS1046" s="537">
        <v>0</v>
      </c>
      <c r="AT1046" s="530"/>
      <c r="AU1046" s="142">
        <v>0</v>
      </c>
      <c r="AV1046" s="530">
        <v>0</v>
      </c>
      <c r="AW1046" s="842">
        <v>0</v>
      </c>
      <c r="AX1046" s="115">
        <v>0</v>
      </c>
      <c r="AY1046" s="5">
        <v>0</v>
      </c>
      <c r="AZ1046" s="5">
        <v>0</v>
      </c>
      <c r="BA1046" s="335">
        <v>0</v>
      </c>
      <c r="BB1046" s="23">
        <v>0</v>
      </c>
      <c r="BC1046" s="5">
        <v>0</v>
      </c>
      <c r="BD1046" s="5">
        <v>0</v>
      </c>
      <c r="BE1046" s="335">
        <v>0</v>
      </c>
      <c r="BG1046" s="826"/>
      <c r="BH1046" s="607"/>
    </row>
    <row r="1047" spans="1:66" ht="12.75" customHeight="1" x14ac:dyDescent="0.25">
      <c r="A1047" s="222"/>
      <c r="C1047" s="119"/>
      <c r="D1047" s="620"/>
      <c r="F1047" s="117"/>
      <c r="G1047" s="694"/>
      <c r="H1047" s="878"/>
      <c r="I1047" s="397"/>
      <c r="J1047" s="380"/>
      <c r="K1047" s="406" t="s">
        <v>53</v>
      </c>
      <c r="L1047" s="731">
        <v>0</v>
      </c>
      <c r="M1047" s="732">
        <v>0</v>
      </c>
      <c r="N1047" s="929">
        <v>0</v>
      </c>
      <c r="O1047" s="530">
        <v>0</v>
      </c>
      <c r="P1047" s="530">
        <v>0</v>
      </c>
      <c r="Q1047" s="641">
        <v>0</v>
      </c>
      <c r="R1047" s="537">
        <v>0</v>
      </c>
      <c r="S1047" s="537">
        <v>0</v>
      </c>
      <c r="T1047" s="537">
        <v>0</v>
      </c>
      <c r="U1047" s="537">
        <v>0</v>
      </c>
      <c r="V1047" s="537">
        <v>0</v>
      </c>
      <c r="W1047" s="530"/>
      <c r="X1047" s="142">
        <v>0</v>
      </c>
      <c r="Y1047" s="142">
        <v>0</v>
      </c>
      <c r="Z1047" s="537">
        <v>0</v>
      </c>
      <c r="AA1047" s="537">
        <v>0</v>
      </c>
      <c r="AB1047" s="530"/>
      <c r="AC1047" s="142">
        <v>0</v>
      </c>
      <c r="AD1047" s="530">
        <v>0</v>
      </c>
      <c r="AE1047" s="842">
        <v>0</v>
      </c>
      <c r="AF1047" s="929">
        <v>0</v>
      </c>
      <c r="AG1047" s="530">
        <v>0</v>
      </c>
      <c r="AH1047" s="530">
        <v>0</v>
      </c>
      <c r="AI1047" s="641">
        <v>0</v>
      </c>
      <c r="AJ1047" s="537">
        <v>0</v>
      </c>
      <c r="AK1047" s="537">
        <v>0</v>
      </c>
      <c r="AL1047" s="537">
        <v>0</v>
      </c>
      <c r="AM1047" s="537">
        <v>0</v>
      </c>
      <c r="AN1047" s="537">
        <v>0</v>
      </c>
      <c r="AO1047" s="530"/>
      <c r="AP1047" s="142">
        <v>0</v>
      </c>
      <c r="AQ1047" s="142">
        <v>0</v>
      </c>
      <c r="AR1047" s="537">
        <v>0</v>
      </c>
      <c r="AS1047" s="537">
        <v>0</v>
      </c>
      <c r="AT1047" s="530"/>
      <c r="AU1047" s="142">
        <v>0</v>
      </c>
      <c r="AV1047" s="530">
        <v>0</v>
      </c>
      <c r="AW1047" s="842">
        <v>0</v>
      </c>
      <c r="AX1047" s="115">
        <v>0</v>
      </c>
      <c r="AY1047" s="5">
        <v>0</v>
      </c>
      <c r="AZ1047" s="5">
        <v>0</v>
      </c>
      <c r="BA1047" s="335">
        <v>0</v>
      </c>
      <c r="BB1047" s="23">
        <v>0</v>
      </c>
      <c r="BC1047" s="5">
        <v>0</v>
      </c>
      <c r="BD1047" s="5">
        <v>0</v>
      </c>
      <c r="BE1047" s="335">
        <v>0</v>
      </c>
      <c r="BG1047" s="826"/>
      <c r="BH1047" s="607"/>
    </row>
    <row r="1048" spans="1:66" ht="12.75" customHeight="1" x14ac:dyDescent="0.25">
      <c r="A1048" s="222"/>
      <c r="C1048" s="119"/>
      <c r="D1048" s="620"/>
      <c r="F1048" s="117"/>
      <c r="G1048" s="694"/>
      <c r="H1048" s="878"/>
      <c r="I1048" s="397"/>
      <c r="J1048" s="380"/>
      <c r="K1048" s="406"/>
      <c r="L1048" s="731"/>
      <c r="M1048" s="732"/>
      <c r="N1048" s="931"/>
      <c r="O1048" s="923"/>
      <c r="P1048" s="923"/>
      <c r="Q1048" s="641"/>
      <c r="R1048" s="537"/>
      <c r="S1048" s="537"/>
      <c r="T1048" s="537"/>
      <c r="U1048" s="537"/>
      <c r="V1048" s="537"/>
      <c r="W1048" s="531"/>
      <c r="X1048" s="141"/>
      <c r="Y1048" s="141"/>
      <c r="Z1048" s="552"/>
      <c r="AA1048" s="552"/>
      <c r="AB1048" s="531"/>
      <c r="AC1048" s="593"/>
      <c r="AD1048" s="923"/>
      <c r="AE1048" s="846"/>
      <c r="AF1048" s="931"/>
      <c r="AG1048" s="923"/>
      <c r="AH1048" s="923"/>
      <c r="AI1048" s="641"/>
      <c r="AJ1048" s="537"/>
      <c r="AK1048" s="537"/>
      <c r="AL1048" s="537"/>
      <c r="AM1048" s="537"/>
      <c r="AN1048" s="537"/>
      <c r="AO1048" s="531"/>
      <c r="AP1048" s="141"/>
      <c r="AQ1048" s="141"/>
      <c r="AR1048" s="552"/>
      <c r="AS1048" s="552"/>
      <c r="AT1048" s="531"/>
      <c r="AU1048" s="593"/>
      <c r="AV1048" s="923"/>
      <c r="AW1048" s="846"/>
      <c r="AX1048" s="115"/>
      <c r="AY1048" s="5"/>
      <c r="AZ1048" s="5"/>
      <c r="BA1048" s="335"/>
      <c r="BC1048" s="5"/>
      <c r="BD1048" s="5"/>
      <c r="BE1048" s="335"/>
      <c r="BG1048" s="826"/>
      <c r="BH1048" s="607"/>
    </row>
    <row r="1049" spans="1:66" ht="12.75" customHeight="1" x14ac:dyDescent="0.25">
      <c r="A1049" s="222"/>
      <c r="C1049" s="119"/>
      <c r="D1049" s="620"/>
      <c r="F1049" s="117"/>
      <c r="G1049" s="694"/>
      <c r="H1049" s="878"/>
      <c r="I1049" s="397"/>
      <c r="J1049" s="380"/>
      <c r="K1049" s="408"/>
      <c r="L1049" s="731"/>
      <c r="M1049" s="732"/>
      <c r="N1049" s="931"/>
      <c r="O1049" s="923"/>
      <c r="P1049" s="923"/>
      <c r="Q1049" s="641"/>
      <c r="R1049" s="537"/>
      <c r="S1049" s="537"/>
      <c r="T1049" s="537"/>
      <c r="U1049" s="537"/>
      <c r="V1049" s="537"/>
      <c r="W1049" s="531"/>
      <c r="X1049" s="141"/>
      <c r="Y1049" s="141"/>
      <c r="Z1049" s="552"/>
      <c r="AA1049" s="552"/>
      <c r="AB1049" s="531"/>
      <c r="AC1049" s="593"/>
      <c r="AD1049" s="923"/>
      <c r="AE1049" s="846"/>
      <c r="AF1049" s="931"/>
      <c r="AG1049" s="923"/>
      <c r="AH1049" s="923"/>
      <c r="AI1049" s="641"/>
      <c r="AJ1049" s="537"/>
      <c r="AK1049" s="537"/>
      <c r="AL1049" s="537"/>
      <c r="AM1049" s="537"/>
      <c r="AN1049" s="537"/>
      <c r="AO1049" s="531"/>
      <c r="AP1049" s="141"/>
      <c r="AQ1049" s="141"/>
      <c r="AR1049" s="552"/>
      <c r="AS1049" s="552"/>
      <c r="AT1049" s="531"/>
      <c r="AU1049" s="593"/>
      <c r="AV1049" s="923"/>
      <c r="AW1049" s="846"/>
      <c r="AX1049" s="115"/>
      <c r="AY1049" s="5"/>
      <c r="AZ1049" s="5"/>
      <c r="BA1049" s="335"/>
      <c r="BC1049" s="5"/>
      <c r="BD1049" s="5"/>
      <c r="BE1049" s="335"/>
      <c r="BG1049" s="826"/>
      <c r="BH1049" s="607"/>
    </row>
    <row r="1050" spans="1:66" ht="12.75" customHeight="1" x14ac:dyDescent="0.25">
      <c r="A1050" s="21"/>
      <c r="B1050" s="112"/>
      <c r="C1050" s="119"/>
      <c r="D1050" s="623"/>
      <c r="E1050" s="278"/>
      <c r="F1050" s="116"/>
      <c r="G1050" s="694"/>
      <c r="H1050" s="878"/>
      <c r="I1050" s="397"/>
      <c r="J1050" s="380"/>
      <c r="K1050" s="400" t="s">
        <v>6574</v>
      </c>
      <c r="L1050" s="731"/>
      <c r="M1050" s="732"/>
      <c r="N1050" s="931"/>
      <c r="O1050" s="923"/>
      <c r="P1050" s="923"/>
      <c r="Q1050" s="641"/>
      <c r="R1050" s="537"/>
      <c r="S1050" s="537"/>
      <c r="T1050" s="537"/>
      <c r="U1050" s="537"/>
      <c r="V1050" s="537"/>
      <c r="W1050" s="531"/>
      <c r="X1050" s="141"/>
      <c r="Y1050" s="141"/>
      <c r="Z1050" s="552"/>
      <c r="AA1050" s="552"/>
      <c r="AB1050" s="531"/>
      <c r="AC1050" s="593"/>
      <c r="AD1050" s="923"/>
      <c r="AE1050" s="846"/>
      <c r="AF1050" s="931"/>
      <c r="AG1050" s="923"/>
      <c r="AH1050" s="923"/>
      <c r="AI1050" s="641"/>
      <c r="AJ1050" s="537"/>
      <c r="AK1050" s="537"/>
      <c r="AL1050" s="537"/>
      <c r="AM1050" s="537"/>
      <c r="AN1050" s="537"/>
      <c r="AO1050" s="531"/>
      <c r="AP1050" s="141"/>
      <c r="AQ1050" s="141"/>
      <c r="AR1050" s="552"/>
      <c r="AS1050" s="552"/>
      <c r="AT1050" s="531"/>
      <c r="AU1050" s="593"/>
      <c r="AV1050" s="923"/>
      <c r="AW1050" s="846"/>
      <c r="AX1050" s="115"/>
      <c r="AY1050" s="5"/>
      <c r="AZ1050" s="5"/>
      <c r="BA1050" s="335"/>
      <c r="BC1050" s="5"/>
      <c r="BD1050" s="5"/>
      <c r="BE1050" s="335"/>
      <c r="BG1050" s="826"/>
      <c r="BH1050" s="607"/>
    </row>
    <row r="1051" spans="1:66" ht="20.399999999999999" x14ac:dyDescent="0.25">
      <c r="A1051" s="21"/>
      <c r="B1051" s="112"/>
      <c r="C1051" s="119"/>
      <c r="D1051" s="623"/>
      <c r="E1051" s="278"/>
      <c r="F1051" s="116"/>
      <c r="G1051" s="694"/>
      <c r="H1051" s="878"/>
      <c r="I1051" s="397"/>
      <c r="J1051" s="380"/>
      <c r="K1051" s="418" t="s">
        <v>324</v>
      </c>
      <c r="L1051" s="731"/>
      <c r="M1051" s="732"/>
      <c r="N1051" s="931"/>
      <c r="O1051" s="923"/>
      <c r="P1051" s="923"/>
      <c r="Q1051" s="641"/>
      <c r="R1051" s="537"/>
      <c r="S1051" s="537"/>
      <c r="T1051" s="537"/>
      <c r="U1051" s="537"/>
      <c r="V1051" s="537"/>
      <c r="W1051" s="531"/>
      <c r="X1051" s="141"/>
      <c r="Y1051" s="141"/>
      <c r="Z1051" s="552"/>
      <c r="AA1051" s="552"/>
      <c r="AB1051" s="531"/>
      <c r="AC1051" s="593"/>
      <c r="AD1051" s="923"/>
      <c r="AE1051" s="846"/>
      <c r="AF1051" s="931"/>
      <c r="AG1051" s="923"/>
      <c r="AH1051" s="923"/>
      <c r="AI1051" s="641"/>
      <c r="AJ1051" s="537"/>
      <c r="AK1051" s="537"/>
      <c r="AL1051" s="537"/>
      <c r="AM1051" s="537"/>
      <c r="AN1051" s="537"/>
      <c r="AO1051" s="531"/>
      <c r="AP1051" s="141"/>
      <c r="AQ1051" s="141"/>
      <c r="AR1051" s="552"/>
      <c r="AS1051" s="552"/>
      <c r="AT1051" s="531"/>
      <c r="AU1051" s="593"/>
      <c r="AV1051" s="923"/>
      <c r="AW1051" s="846"/>
      <c r="AX1051" s="115"/>
      <c r="AY1051" s="5"/>
      <c r="AZ1051" s="5"/>
      <c r="BA1051" s="335"/>
      <c r="BC1051" s="5"/>
      <c r="BD1051" s="5"/>
      <c r="BE1051" s="335"/>
      <c r="BG1051" s="826"/>
      <c r="BH1051" s="607"/>
    </row>
    <row r="1052" spans="1:66" ht="12.75" customHeight="1" x14ac:dyDescent="0.25">
      <c r="A1052" s="21"/>
      <c r="B1052" s="112"/>
      <c r="C1052" s="119"/>
      <c r="D1052" s="623"/>
      <c r="E1052" s="278"/>
      <c r="F1052" s="116"/>
      <c r="G1052" s="694"/>
      <c r="H1052" s="878"/>
      <c r="I1052" s="397"/>
      <c r="J1052" s="380"/>
      <c r="K1052" s="415"/>
      <c r="L1052" s="731"/>
      <c r="M1052" s="732"/>
      <c r="N1052" s="931"/>
      <c r="O1052" s="923"/>
      <c r="P1052" s="923"/>
      <c r="Q1052" s="641"/>
      <c r="R1052" s="537"/>
      <c r="S1052" s="537"/>
      <c r="T1052" s="537"/>
      <c r="U1052" s="537"/>
      <c r="V1052" s="537"/>
      <c r="W1052" s="531"/>
      <c r="X1052" s="141"/>
      <c r="Y1052" s="141"/>
      <c r="Z1052" s="552"/>
      <c r="AA1052" s="552"/>
      <c r="AB1052" s="531"/>
      <c r="AC1052" s="593"/>
      <c r="AD1052" s="923"/>
      <c r="AE1052" s="846"/>
      <c r="AF1052" s="931"/>
      <c r="AG1052" s="923"/>
      <c r="AH1052" s="923"/>
      <c r="AI1052" s="641"/>
      <c r="AJ1052" s="537"/>
      <c r="AK1052" s="537"/>
      <c r="AL1052" s="537"/>
      <c r="AM1052" s="537"/>
      <c r="AN1052" s="537"/>
      <c r="AO1052" s="531"/>
      <c r="AP1052" s="141"/>
      <c r="AQ1052" s="141"/>
      <c r="AR1052" s="552"/>
      <c r="AS1052" s="552"/>
      <c r="AT1052" s="531"/>
      <c r="AU1052" s="593"/>
      <c r="AV1052" s="923"/>
      <c r="AW1052" s="846"/>
      <c r="AX1052" s="115"/>
      <c r="AY1052" s="5"/>
      <c r="AZ1052" s="5"/>
      <c r="BA1052" s="335"/>
      <c r="BC1052" s="5"/>
      <c r="BD1052" s="5"/>
      <c r="BE1052" s="335"/>
      <c r="BG1052" s="826"/>
      <c r="BH1052" s="607"/>
    </row>
    <row r="1053" spans="1:66" ht="35.1" customHeight="1" x14ac:dyDescent="0.25">
      <c r="A1053" s="193" t="s">
        <v>39</v>
      </c>
      <c r="B1053" s="210">
        <v>17</v>
      </c>
      <c r="C1053" s="119" t="s">
        <v>419</v>
      </c>
      <c r="D1053" s="620">
        <v>1000</v>
      </c>
      <c r="E1053" s="279"/>
      <c r="F1053" s="120">
        <v>1</v>
      </c>
      <c r="G1053" s="694" t="s">
        <v>5462</v>
      </c>
      <c r="H1053" s="878" t="str">
        <f t="shared" si="1579"/>
        <v>093</v>
      </c>
      <c r="I1053" s="397" t="s">
        <v>3254</v>
      </c>
      <c r="J1053" s="380" t="s">
        <v>2768</v>
      </c>
      <c r="K1053" s="422" t="s">
        <v>1886</v>
      </c>
      <c r="L1053" s="733">
        <v>0</v>
      </c>
      <c r="M1053" s="734">
        <v>0</v>
      </c>
      <c r="N1053" s="931"/>
      <c r="O1053" s="530">
        <f t="shared" ref="O1053" si="1639">IF(N1053&gt;L1053,"0 ",N1053-L1053)</f>
        <v>0</v>
      </c>
      <c r="P1053" s="530">
        <f t="shared" ref="P1053" si="1640">IF(N1053&lt;L1053,"0 ",N1053-L1053)</f>
        <v>0</v>
      </c>
      <c r="Q1053" s="646"/>
      <c r="R1053" s="536"/>
      <c r="S1053" s="536"/>
      <c r="T1053" s="536"/>
      <c r="U1053" s="536"/>
      <c r="V1053" s="536"/>
      <c r="W1053" s="683" t="str">
        <f>IF(SUM(Q1053:V1053)=X1053,"OK",SUM(Q1053:V1053)-X1053)</f>
        <v>OK</v>
      </c>
      <c r="X1053" s="141"/>
      <c r="Y1053" s="141"/>
      <c r="Z1053" s="552"/>
      <c r="AA1053" s="552"/>
      <c r="AB1053" s="683" t="str">
        <f>IF(SUM(Z1053:AA1053)=AC1053,"OK",SUM(Z1053:AA1053)-AC1053)</f>
        <v>OK</v>
      </c>
      <c r="AC1053" s="593"/>
      <c r="AD1053" s="530">
        <f t="shared" ref="AD1053" si="1641">X1053+Y1053+AC1053</f>
        <v>0</v>
      </c>
      <c r="AE1053" s="842">
        <f t="shared" ref="AE1053" si="1642">N1053+AD1053</f>
        <v>0</v>
      </c>
      <c r="AF1053" s="931"/>
      <c r="AG1053" s="530">
        <f t="shared" ref="AG1053" si="1643">IF(AF1053&gt;M1053,"0 ",AF1053-M1053)</f>
        <v>0</v>
      </c>
      <c r="AH1053" s="530">
        <f t="shared" ref="AH1053" si="1644">IF(AF1053&lt;M1053,"0 ",AF1053-M1053)</f>
        <v>0</v>
      </c>
      <c r="AI1053" s="641"/>
      <c r="AJ1053" s="537"/>
      <c r="AK1053" s="537"/>
      <c r="AL1053" s="537"/>
      <c r="AM1053" s="537"/>
      <c r="AN1053" s="537"/>
      <c r="AO1053" s="683" t="str">
        <f>IF(SUM(AI1053:AN1053)=AP1053,"OK",SUM(AI1053:AN1053)-AP1053)</f>
        <v>OK</v>
      </c>
      <c r="AP1053" s="141"/>
      <c r="AQ1053" s="141"/>
      <c r="AR1053" s="552"/>
      <c r="AS1053" s="552"/>
      <c r="AT1053" s="683" t="str">
        <f>IF(SUM(AR1053:AS1053)=AU1053,"OK",SUM(AR1053:AS1053)-AU1053)</f>
        <v>OK</v>
      </c>
      <c r="AU1053" s="593"/>
      <c r="AV1053" s="530">
        <f t="shared" ref="AV1053" si="1645">AP1053+AQ1053+AU1053</f>
        <v>0</v>
      </c>
      <c r="AW1053" s="842">
        <f t="shared" ref="AW1053" si="1646">AF1053+AV1053</f>
        <v>0</v>
      </c>
      <c r="AX1053" s="115">
        <f>L1053</f>
        <v>0</v>
      </c>
      <c r="AY1053" s="5">
        <f>AE1053</f>
        <v>0</v>
      </c>
      <c r="AZ1053" s="7">
        <f>AY1053-AX1053</f>
        <v>0</v>
      </c>
      <c r="BA1053" s="335" t="e">
        <f>AZ1053/AX1053</f>
        <v>#DIV/0!</v>
      </c>
      <c r="BB1053" s="23">
        <f>M1053</f>
        <v>0</v>
      </c>
      <c r="BC1053" s="5">
        <f>AW1053</f>
        <v>0</v>
      </c>
      <c r="BD1053" s="7">
        <f>BC1053-BB1053</f>
        <v>0</v>
      </c>
      <c r="BE1053" s="335" t="e">
        <f>BD1053/BB1053</f>
        <v>#DIV/0!</v>
      </c>
      <c r="BG1053" s="826" t="str">
        <f>RIGHT(LEFT(I1053,3),2)&amp;"."&amp;RIGHT(LEFT(I1053,5),2)</f>
        <v>11.00</v>
      </c>
      <c r="BH1053" s="607" t="b">
        <f>COUNTIF('Codes SEC'!$B$2:$B$250,Ministres!BG1053)&gt;0</f>
        <v>1</v>
      </c>
    </row>
    <row r="1054" spans="1:66" ht="64.8" x14ac:dyDescent="0.25">
      <c r="A1054" s="222"/>
      <c r="C1054" s="116"/>
      <c r="D1054" s="620"/>
      <c r="F1054" s="117"/>
      <c r="G1054" s="694"/>
      <c r="H1054" s="878"/>
      <c r="I1054" s="591" t="s">
        <v>3755</v>
      </c>
      <c r="J1054" s="380"/>
      <c r="K1054" s="407"/>
      <c r="L1054" s="733"/>
      <c r="M1054" s="734"/>
      <c r="N1054" s="931"/>
      <c r="O1054" s="923"/>
      <c r="P1054" s="923"/>
      <c r="Q1054" s="646"/>
      <c r="R1054" s="536"/>
      <c r="S1054" s="536"/>
      <c r="T1054" s="536"/>
      <c r="U1054" s="536"/>
      <c r="V1054" s="536"/>
      <c r="W1054" s="683"/>
      <c r="X1054" s="141"/>
      <c r="Y1054" s="141"/>
      <c r="Z1054" s="552"/>
      <c r="AA1054" s="552"/>
      <c r="AB1054" s="683"/>
      <c r="AC1054" s="593"/>
      <c r="AD1054" s="923"/>
      <c r="AE1054" s="846"/>
      <c r="AF1054" s="931"/>
      <c r="AG1054" s="923"/>
      <c r="AH1054" s="923"/>
      <c r="AI1054" s="641"/>
      <c r="AJ1054" s="537"/>
      <c r="AK1054" s="537"/>
      <c r="AL1054" s="537"/>
      <c r="AM1054" s="537"/>
      <c r="AN1054" s="537"/>
      <c r="AO1054" s="683"/>
      <c r="AP1054" s="141"/>
      <c r="AQ1054" s="141"/>
      <c r="AR1054" s="552"/>
      <c r="AS1054" s="552"/>
      <c r="AT1054" s="683"/>
      <c r="AU1054" s="593"/>
      <c r="AV1054" s="923"/>
      <c r="AW1054" s="846"/>
      <c r="AX1054" s="115"/>
      <c r="AY1054" s="5"/>
      <c r="AZ1054" s="7"/>
      <c r="BA1054" s="335"/>
      <c r="BC1054" s="5"/>
      <c r="BD1054" s="7"/>
      <c r="BE1054" s="335"/>
      <c r="BG1054" s="826"/>
      <c r="BH1054" s="607"/>
    </row>
    <row r="1055" spans="1:66" ht="35.1" customHeight="1" x14ac:dyDescent="0.25">
      <c r="A1055" s="193" t="s">
        <v>39</v>
      </c>
      <c r="B1055" s="583">
        <v>17</v>
      </c>
      <c r="C1055" s="191" t="s">
        <v>419</v>
      </c>
      <c r="D1055" s="620">
        <v>1000</v>
      </c>
      <c r="E1055" s="584"/>
      <c r="F1055" s="120">
        <v>1</v>
      </c>
      <c r="G1055" s="697" t="s">
        <v>5462</v>
      </c>
      <c r="H1055" s="890" t="str">
        <f t="shared" si="1579"/>
        <v>093</v>
      </c>
      <c r="I1055" s="585">
        <v>81112000</v>
      </c>
      <c r="J1055" s="380" t="s">
        <v>4209</v>
      </c>
      <c r="K1055" s="422" t="s">
        <v>788</v>
      </c>
      <c r="L1055" s="726">
        <v>0</v>
      </c>
      <c r="M1055" s="727">
        <v>0</v>
      </c>
      <c r="N1055" s="931"/>
      <c r="O1055" s="530">
        <f t="shared" ref="O1055:O1058" si="1647">IF(N1055&gt;L1055,"0 ",N1055-L1055)</f>
        <v>0</v>
      </c>
      <c r="P1055" s="530">
        <f t="shared" ref="P1055:P1058" si="1648">IF(N1055&lt;L1055,"0 ",N1055-L1055)</f>
        <v>0</v>
      </c>
      <c r="Q1055" s="646"/>
      <c r="R1055" s="536"/>
      <c r="S1055" s="536"/>
      <c r="T1055" s="536"/>
      <c r="U1055" s="536"/>
      <c r="V1055" s="536"/>
      <c r="W1055" s="683" t="str">
        <f>IF(SUM(Q1055:V1055)=X1055,"OK",SUM(Q1055:V1055)-X1055)</f>
        <v>OK</v>
      </c>
      <c r="X1055" s="141"/>
      <c r="Y1055" s="141"/>
      <c r="Z1055" s="552"/>
      <c r="AA1055" s="552"/>
      <c r="AB1055" s="683" t="str">
        <f>IF(SUM(Z1055:AA1055)=AC1055,"OK",SUM(Z1055:AA1055)-AC1055)</f>
        <v>OK</v>
      </c>
      <c r="AC1055" s="593"/>
      <c r="AD1055" s="530">
        <f t="shared" ref="AD1055:AD1058" si="1649">X1055+Y1055+AC1055</f>
        <v>0</v>
      </c>
      <c r="AE1055" s="842">
        <f t="shared" ref="AE1055:AE1058" si="1650">N1055+AD1055</f>
        <v>0</v>
      </c>
      <c r="AF1055" s="931"/>
      <c r="AG1055" s="530">
        <f t="shared" ref="AG1055:AG1058" si="1651">IF(AF1055&gt;M1055,"0 ",AF1055-M1055)</f>
        <v>0</v>
      </c>
      <c r="AH1055" s="530">
        <f t="shared" ref="AH1055:AH1058" si="1652">IF(AF1055&lt;M1055,"0 ",AF1055-M1055)</f>
        <v>0</v>
      </c>
      <c r="AI1055" s="641"/>
      <c r="AJ1055" s="537"/>
      <c r="AK1055" s="537"/>
      <c r="AL1055" s="537"/>
      <c r="AM1055" s="537"/>
      <c r="AN1055" s="537"/>
      <c r="AO1055" s="683" t="str">
        <f>IF(SUM(AI1055:AN1055)=AP1055,"OK",SUM(AI1055:AN1055)-AP1055)</f>
        <v>OK</v>
      </c>
      <c r="AP1055" s="141"/>
      <c r="AQ1055" s="141"/>
      <c r="AR1055" s="552"/>
      <c r="AS1055" s="552"/>
      <c r="AT1055" s="683" t="str">
        <f>IF(SUM(AR1055:AS1055)=AU1055,"OK",SUM(AR1055:AS1055)-AU1055)</f>
        <v>OK</v>
      </c>
      <c r="AU1055" s="593"/>
      <c r="AV1055" s="530">
        <f t="shared" ref="AV1055:AV1058" si="1653">AP1055+AQ1055+AU1055</f>
        <v>0</v>
      </c>
      <c r="AW1055" s="842">
        <f t="shared" ref="AW1055:AW1058" si="1654">AF1055+AV1055</f>
        <v>0</v>
      </c>
      <c r="AX1055" s="115">
        <f>L1055</f>
        <v>0</v>
      </c>
      <c r="AY1055" s="5">
        <f>AE1055</f>
        <v>0</v>
      </c>
      <c r="AZ1055" s="7">
        <f>AY1055-AX1055</f>
        <v>0</v>
      </c>
      <c r="BA1055" s="335" t="e">
        <f>AZ1055/AX1055</f>
        <v>#DIV/0!</v>
      </c>
      <c r="BB1055" s="23">
        <f>M1055</f>
        <v>0</v>
      </c>
      <c r="BC1055" s="5">
        <f>AW1055</f>
        <v>0</v>
      </c>
      <c r="BD1055" s="7">
        <f>BC1055-BB1055</f>
        <v>0</v>
      </c>
      <c r="BE1055" s="335" t="e">
        <f>BD1055/BB1055</f>
        <v>#DIV/0!</v>
      </c>
      <c r="BG1055" s="826" t="str">
        <f>RIGHT(LEFT(I1055,3),2)&amp;"."&amp;RIGHT(LEFT(I1055,5),2)</f>
        <v>11.12</v>
      </c>
      <c r="BH1055" s="607" t="b">
        <f>COUNTIF('Codes SEC'!$B$2:$B$250,Ministres!BG1055)&gt;0</f>
        <v>1</v>
      </c>
    </row>
    <row r="1056" spans="1:66" ht="35.1" customHeight="1" x14ac:dyDescent="0.25">
      <c r="A1056" s="193" t="s">
        <v>39</v>
      </c>
      <c r="B1056" s="210">
        <v>17</v>
      </c>
      <c r="C1056" s="119" t="s">
        <v>419</v>
      </c>
      <c r="D1056" s="620">
        <v>1000</v>
      </c>
      <c r="E1056" s="279"/>
      <c r="F1056" s="120">
        <v>1</v>
      </c>
      <c r="G1056" s="694" t="s">
        <v>5462</v>
      </c>
      <c r="H1056" s="878" t="str">
        <f t="shared" si="1579"/>
        <v>093</v>
      </c>
      <c r="I1056" s="397" t="s">
        <v>3255</v>
      </c>
      <c r="J1056" s="380" t="s">
        <v>2769</v>
      </c>
      <c r="K1056" s="422" t="s">
        <v>6321</v>
      </c>
      <c r="L1056" s="733">
        <v>0</v>
      </c>
      <c r="M1056" s="734">
        <v>0</v>
      </c>
      <c r="N1056" s="931"/>
      <c r="O1056" s="530">
        <f t="shared" si="1647"/>
        <v>0</v>
      </c>
      <c r="P1056" s="530">
        <f t="shared" si="1648"/>
        <v>0</v>
      </c>
      <c r="Q1056" s="646"/>
      <c r="R1056" s="536"/>
      <c r="S1056" s="536"/>
      <c r="T1056" s="536"/>
      <c r="U1056" s="536"/>
      <c r="V1056" s="536"/>
      <c r="W1056" s="683" t="str">
        <f t="shared" ref="W1056:W1058" si="1655">IF(SUM(Q1056:V1056)=X1056,"OK",SUM(Q1056:V1056)-X1056)</f>
        <v>OK</v>
      </c>
      <c r="X1056" s="141"/>
      <c r="Y1056" s="141"/>
      <c r="Z1056" s="552"/>
      <c r="AA1056" s="552"/>
      <c r="AB1056" s="683" t="str">
        <f t="shared" ref="AB1056:AB1058" si="1656">IF(SUM(Z1056:AA1056)=AC1056,"OK",SUM(Z1056:AA1056)-AC1056)</f>
        <v>OK</v>
      </c>
      <c r="AC1056" s="593"/>
      <c r="AD1056" s="530">
        <f t="shared" si="1649"/>
        <v>0</v>
      </c>
      <c r="AE1056" s="842">
        <f t="shared" si="1650"/>
        <v>0</v>
      </c>
      <c r="AF1056" s="931"/>
      <c r="AG1056" s="530">
        <f t="shared" si="1651"/>
        <v>0</v>
      </c>
      <c r="AH1056" s="530">
        <f t="shared" si="1652"/>
        <v>0</v>
      </c>
      <c r="AI1056" s="641"/>
      <c r="AJ1056" s="537"/>
      <c r="AK1056" s="537"/>
      <c r="AL1056" s="537"/>
      <c r="AM1056" s="537"/>
      <c r="AN1056" s="537"/>
      <c r="AO1056" s="683" t="str">
        <f t="shared" ref="AO1056:AO1058" si="1657">IF(SUM(AI1056:AN1056)=AP1056,"OK",SUM(AI1056:AN1056)-AP1056)</f>
        <v>OK</v>
      </c>
      <c r="AP1056" s="141"/>
      <c r="AQ1056" s="141"/>
      <c r="AR1056" s="552"/>
      <c r="AS1056" s="552"/>
      <c r="AT1056" s="683" t="str">
        <f t="shared" ref="AT1056:AT1058" si="1658">IF(SUM(AR1056:AS1056)=AU1056,"OK",SUM(AR1056:AS1056)-AU1056)</f>
        <v>OK</v>
      </c>
      <c r="AU1056" s="593"/>
      <c r="AV1056" s="530">
        <f t="shared" si="1653"/>
        <v>0</v>
      </c>
      <c r="AW1056" s="842">
        <f t="shared" si="1654"/>
        <v>0</v>
      </c>
      <c r="AX1056" s="115">
        <f>L1056</f>
        <v>0</v>
      </c>
      <c r="AY1056" s="5">
        <f>AE1056</f>
        <v>0</v>
      </c>
      <c r="AZ1056" s="7">
        <f>AY1056-AX1056</f>
        <v>0</v>
      </c>
      <c r="BA1056" s="335" t="e">
        <f>AZ1056/AX1056</f>
        <v>#DIV/0!</v>
      </c>
      <c r="BB1056" s="23">
        <f>M1056</f>
        <v>0</v>
      </c>
      <c r="BC1056" s="5">
        <f>AW1056</f>
        <v>0</v>
      </c>
      <c r="BD1056" s="7">
        <f>BC1056-BB1056</f>
        <v>0</v>
      </c>
      <c r="BE1056" s="335" t="e">
        <f>BD1056/BB1056</f>
        <v>#DIV/0!</v>
      </c>
      <c r="BG1056" s="826" t="str">
        <f>RIGHT(LEFT(I1056,3),2)&amp;"."&amp;RIGHT(LEFT(I1056,5),2)</f>
        <v>11.40</v>
      </c>
      <c r="BH1056" s="607" t="b">
        <f>COUNTIF('Codes SEC'!$B$2:$B$250,Ministres!BG1056)&gt;0</f>
        <v>1</v>
      </c>
    </row>
    <row r="1057" spans="1:66" s="4" customFormat="1" ht="35.1" customHeight="1" x14ac:dyDescent="0.25">
      <c r="A1057" s="193" t="s">
        <v>39</v>
      </c>
      <c r="B1057" s="210">
        <v>17</v>
      </c>
      <c r="C1057" s="119" t="s">
        <v>419</v>
      </c>
      <c r="D1057" s="620">
        <v>1000</v>
      </c>
      <c r="E1057" s="279"/>
      <c r="F1057" s="120">
        <v>12</v>
      </c>
      <c r="G1057" s="697">
        <v>1</v>
      </c>
      <c r="H1057" s="890" t="str">
        <f t="shared" si="1579"/>
        <v>093</v>
      </c>
      <c r="I1057" s="397" t="s">
        <v>3257</v>
      </c>
      <c r="J1057" s="380" t="s">
        <v>2770</v>
      </c>
      <c r="K1057" s="500" t="s">
        <v>1887</v>
      </c>
      <c r="L1057" s="733">
        <v>0</v>
      </c>
      <c r="M1057" s="734">
        <v>0</v>
      </c>
      <c r="N1057" s="931"/>
      <c r="O1057" s="530">
        <f t="shared" si="1647"/>
        <v>0</v>
      </c>
      <c r="P1057" s="530">
        <f t="shared" si="1648"/>
        <v>0</v>
      </c>
      <c r="Q1057" s="646"/>
      <c r="R1057" s="536"/>
      <c r="S1057" s="536"/>
      <c r="T1057" s="536"/>
      <c r="U1057" s="536"/>
      <c r="V1057" s="536"/>
      <c r="W1057" s="683" t="str">
        <f t="shared" si="1655"/>
        <v>OK</v>
      </c>
      <c r="X1057" s="141"/>
      <c r="Y1057" s="141"/>
      <c r="Z1057" s="552"/>
      <c r="AA1057" s="552"/>
      <c r="AB1057" s="683" t="str">
        <f t="shared" si="1656"/>
        <v>OK</v>
      </c>
      <c r="AC1057" s="593"/>
      <c r="AD1057" s="530">
        <f t="shared" si="1649"/>
        <v>0</v>
      </c>
      <c r="AE1057" s="842">
        <f t="shared" si="1650"/>
        <v>0</v>
      </c>
      <c r="AF1057" s="931"/>
      <c r="AG1057" s="530">
        <f t="shared" si="1651"/>
        <v>0</v>
      </c>
      <c r="AH1057" s="530">
        <f t="shared" si="1652"/>
        <v>0</v>
      </c>
      <c r="AI1057" s="641"/>
      <c r="AJ1057" s="537"/>
      <c r="AK1057" s="537"/>
      <c r="AL1057" s="537"/>
      <c r="AM1057" s="537"/>
      <c r="AN1057" s="537"/>
      <c r="AO1057" s="683" t="str">
        <f t="shared" si="1657"/>
        <v>OK</v>
      </c>
      <c r="AP1057" s="141"/>
      <c r="AQ1057" s="141"/>
      <c r="AR1057" s="552"/>
      <c r="AS1057" s="552"/>
      <c r="AT1057" s="683" t="str">
        <f t="shared" si="1658"/>
        <v>OK</v>
      </c>
      <c r="AU1057" s="593"/>
      <c r="AV1057" s="530">
        <f t="shared" si="1653"/>
        <v>0</v>
      </c>
      <c r="AW1057" s="842">
        <f t="shared" si="1654"/>
        <v>0</v>
      </c>
      <c r="AX1057" s="115">
        <f>L1057</f>
        <v>0</v>
      </c>
      <c r="AY1057" s="5">
        <f>AE1057</f>
        <v>0</v>
      </c>
      <c r="AZ1057" s="7">
        <f>AY1057-AX1057</f>
        <v>0</v>
      </c>
      <c r="BA1057" s="335" t="e">
        <f>AZ1057/AX1057</f>
        <v>#DIV/0!</v>
      </c>
      <c r="BB1057" s="23">
        <f>M1057</f>
        <v>0</v>
      </c>
      <c r="BC1057" s="5">
        <f>AW1057</f>
        <v>0</v>
      </c>
      <c r="BD1057" s="7">
        <f>BC1057-BB1057</f>
        <v>0</v>
      </c>
      <c r="BE1057" s="335" t="e">
        <f>BD1057/BB1057</f>
        <v>#DIV/0!</v>
      </c>
      <c r="BF1057" s="41"/>
      <c r="BG1057" s="826" t="str">
        <f>RIGHT(LEFT(I1057,3),2)&amp;"."&amp;RIGHT(LEFT(I1057,5),2)</f>
        <v>12.11</v>
      </c>
      <c r="BH1057" s="607" t="b">
        <f>COUNTIF('Codes SEC'!$B$2:$B$250,Ministres!BG1057)&gt;0</f>
        <v>1</v>
      </c>
      <c r="BI1057" s="41"/>
      <c r="BJ1057" s="41"/>
      <c r="BK1057" s="41"/>
      <c r="BL1057" s="41"/>
      <c r="BM1057" s="41"/>
      <c r="BN1057" s="41"/>
    </row>
    <row r="1058" spans="1:66" ht="35.1" customHeight="1" x14ac:dyDescent="0.25">
      <c r="A1058" s="193" t="s">
        <v>39</v>
      </c>
      <c r="B1058" s="583">
        <v>17</v>
      </c>
      <c r="C1058" s="191" t="s">
        <v>419</v>
      </c>
      <c r="D1058" s="620">
        <v>1000</v>
      </c>
      <c r="E1058" s="584"/>
      <c r="F1058" s="120">
        <v>12</v>
      </c>
      <c r="G1058" s="697">
        <v>1</v>
      </c>
      <c r="H1058" s="890" t="str">
        <f t="shared" si="1579"/>
        <v>093</v>
      </c>
      <c r="I1058" s="585">
        <v>81221000</v>
      </c>
      <c r="J1058" s="380" t="s">
        <v>4210</v>
      </c>
      <c r="K1058" s="422" t="s">
        <v>807</v>
      </c>
      <c r="L1058" s="726">
        <v>0</v>
      </c>
      <c r="M1058" s="727">
        <v>0</v>
      </c>
      <c r="N1058" s="931"/>
      <c r="O1058" s="530">
        <f t="shared" si="1647"/>
        <v>0</v>
      </c>
      <c r="P1058" s="530">
        <f t="shared" si="1648"/>
        <v>0</v>
      </c>
      <c r="Q1058" s="646"/>
      <c r="R1058" s="536"/>
      <c r="S1058" s="536"/>
      <c r="T1058" s="536"/>
      <c r="U1058" s="536"/>
      <c r="V1058" s="536"/>
      <c r="W1058" s="683" t="str">
        <f t="shared" si="1655"/>
        <v>OK</v>
      </c>
      <c r="X1058" s="141"/>
      <c r="Y1058" s="141"/>
      <c r="Z1058" s="552"/>
      <c r="AA1058" s="552"/>
      <c r="AB1058" s="683" t="str">
        <f t="shared" si="1656"/>
        <v>OK</v>
      </c>
      <c r="AC1058" s="593"/>
      <c r="AD1058" s="530">
        <f t="shared" si="1649"/>
        <v>0</v>
      </c>
      <c r="AE1058" s="842">
        <f t="shared" si="1650"/>
        <v>0</v>
      </c>
      <c r="AF1058" s="931"/>
      <c r="AG1058" s="530">
        <f t="shared" si="1651"/>
        <v>0</v>
      </c>
      <c r="AH1058" s="530">
        <f t="shared" si="1652"/>
        <v>0</v>
      </c>
      <c r="AI1058" s="641"/>
      <c r="AJ1058" s="537"/>
      <c r="AK1058" s="537"/>
      <c r="AL1058" s="537"/>
      <c r="AM1058" s="537"/>
      <c r="AN1058" s="537"/>
      <c r="AO1058" s="683" t="str">
        <f t="shared" si="1657"/>
        <v>OK</v>
      </c>
      <c r="AP1058" s="141"/>
      <c r="AQ1058" s="141"/>
      <c r="AR1058" s="552"/>
      <c r="AS1058" s="552"/>
      <c r="AT1058" s="683" t="str">
        <f t="shared" si="1658"/>
        <v>OK</v>
      </c>
      <c r="AU1058" s="593"/>
      <c r="AV1058" s="530">
        <f t="shared" si="1653"/>
        <v>0</v>
      </c>
      <c r="AW1058" s="842">
        <f t="shared" si="1654"/>
        <v>0</v>
      </c>
      <c r="AX1058" s="115">
        <f>L1058</f>
        <v>0</v>
      </c>
      <c r="AY1058" s="5">
        <f>AE1058</f>
        <v>0</v>
      </c>
      <c r="AZ1058" s="7">
        <f>AY1058-AX1058</f>
        <v>0</v>
      </c>
      <c r="BA1058" s="335" t="e">
        <f>AZ1058/AX1058</f>
        <v>#DIV/0!</v>
      </c>
      <c r="BB1058" s="23">
        <f>M1058</f>
        <v>0</v>
      </c>
      <c r="BC1058" s="5">
        <f>AW1058</f>
        <v>0</v>
      </c>
      <c r="BD1058" s="7">
        <f>BC1058-BB1058</f>
        <v>0</v>
      </c>
      <c r="BE1058" s="335" t="e">
        <f>BD1058/BB1058</f>
        <v>#DIV/0!</v>
      </c>
      <c r="BG1058" s="826" t="str">
        <f>RIGHT(LEFT(I1058,3),2)&amp;"."&amp;RIGHT(LEFT(I1058,5),2)</f>
        <v>12.21</v>
      </c>
      <c r="BH1058" s="607" t="b">
        <f>COUNTIF('Codes SEC'!$B$2:$B$250,Ministres!BG1058)&gt;0</f>
        <v>1</v>
      </c>
    </row>
    <row r="1059" spans="1:66" ht="12.75" customHeight="1" x14ac:dyDescent="0.25">
      <c r="A1059" s="225"/>
      <c r="B1059" s="206"/>
      <c r="C1059" s="256"/>
      <c r="D1059" s="621"/>
      <c r="E1059" s="275"/>
      <c r="F1059" s="269"/>
      <c r="G1059" s="695"/>
      <c r="H1059" s="886"/>
      <c r="I1059" s="403"/>
      <c r="J1059" s="381"/>
      <c r="K1059" s="514" t="s">
        <v>95</v>
      </c>
      <c r="L1059" s="316">
        <f t="shared" ref="L1059:V1059" si="1659">L1053+L1056+L1057+L1055+L1058</f>
        <v>0</v>
      </c>
      <c r="M1059" s="728">
        <f t="shared" si="1659"/>
        <v>0</v>
      </c>
      <c r="N1059" s="930">
        <f t="shared" ref="N1059:P1059" si="1660">N1053+N1056+N1057+N1055+N1058</f>
        <v>0</v>
      </c>
      <c r="O1059" s="790">
        <f t="shared" si="1660"/>
        <v>0</v>
      </c>
      <c r="P1059" s="790">
        <f t="shared" si="1660"/>
        <v>0</v>
      </c>
      <c r="Q1059" s="787">
        <f t="shared" si="1659"/>
        <v>0</v>
      </c>
      <c r="R1059" s="648">
        <f t="shared" si="1659"/>
        <v>0</v>
      </c>
      <c r="S1059" s="648">
        <f t="shared" si="1659"/>
        <v>0</v>
      </c>
      <c r="T1059" s="648">
        <f t="shared" si="1659"/>
        <v>0</v>
      </c>
      <c r="U1059" s="648">
        <f t="shared" si="1659"/>
        <v>0</v>
      </c>
      <c r="V1059" s="648">
        <f t="shared" si="1659"/>
        <v>0</v>
      </c>
      <c r="W1059" s="790"/>
      <c r="X1059" s="649">
        <f>X1053+X1056+X1057+X1055+X1058</f>
        <v>0</v>
      </c>
      <c r="Y1059" s="649">
        <f>Y1053+Y1056+Y1057+Y1055+Y1058</f>
        <v>0</v>
      </c>
      <c r="Z1059" s="648">
        <f>Z1053+Z1056+Z1057+Z1055+Z1058</f>
        <v>0</v>
      </c>
      <c r="AA1059" s="648">
        <f>AA1053+AA1056+AA1057+AA1055+AA1058</f>
        <v>0</v>
      </c>
      <c r="AB1059" s="790"/>
      <c r="AC1059" s="649">
        <f t="shared" ref="AC1059:AN1059" si="1661">AC1053+AC1056+AC1057+AC1055+AC1058</f>
        <v>0</v>
      </c>
      <c r="AD1059" s="790">
        <f>AD1053+AD1056+AD1057+AD1055+AD1058</f>
        <v>0</v>
      </c>
      <c r="AE1059" s="843">
        <f>AE1053+AE1056+AE1057+AE1055+AE1058</f>
        <v>0</v>
      </c>
      <c r="AF1059" s="930">
        <f t="shared" ref="AF1059:AH1059" si="1662">AF1053+AF1056+AF1057+AF1055+AF1058</f>
        <v>0</v>
      </c>
      <c r="AG1059" s="790">
        <f t="shared" si="1662"/>
        <v>0</v>
      </c>
      <c r="AH1059" s="790">
        <f t="shared" si="1662"/>
        <v>0</v>
      </c>
      <c r="AI1059" s="787">
        <f t="shared" si="1661"/>
        <v>0</v>
      </c>
      <c r="AJ1059" s="648">
        <f t="shared" si="1661"/>
        <v>0</v>
      </c>
      <c r="AK1059" s="648">
        <f t="shared" si="1661"/>
        <v>0</v>
      </c>
      <c r="AL1059" s="648">
        <f t="shared" si="1661"/>
        <v>0</v>
      </c>
      <c r="AM1059" s="648">
        <f t="shared" si="1661"/>
        <v>0</v>
      </c>
      <c r="AN1059" s="648">
        <f t="shared" si="1661"/>
        <v>0</v>
      </c>
      <c r="AO1059" s="790"/>
      <c r="AP1059" s="649">
        <f>AP1053+AP1056+AP1057+AP1055+AP1058</f>
        <v>0</v>
      </c>
      <c r="AQ1059" s="649">
        <f>AQ1053+AQ1056+AQ1057+AQ1055+AQ1058</f>
        <v>0</v>
      </c>
      <c r="AR1059" s="648">
        <f>AR1053+AR1056+AR1057+AR1055+AR1058</f>
        <v>0</v>
      </c>
      <c r="AS1059" s="648">
        <f>AS1053+AS1056+AS1057+AS1055+AS1058</f>
        <v>0</v>
      </c>
      <c r="AT1059" s="790"/>
      <c r="AU1059" s="649">
        <f t="shared" ref="AU1059:BE1059" si="1663">AU1053+AU1056+AU1057+AU1055+AU1058</f>
        <v>0</v>
      </c>
      <c r="AV1059" s="790">
        <f t="shared" ref="AV1059" si="1664">AV1053+AV1056+AV1057+AV1055+AV1058</f>
        <v>0</v>
      </c>
      <c r="AW1059" s="843">
        <f t="shared" si="1663"/>
        <v>0</v>
      </c>
      <c r="AX1059" s="336">
        <f t="shared" si="1663"/>
        <v>0</v>
      </c>
      <c r="AY1059" s="337">
        <f t="shared" si="1663"/>
        <v>0</v>
      </c>
      <c r="AZ1059" s="338">
        <f t="shared" si="1663"/>
        <v>0</v>
      </c>
      <c r="BA1059" s="339" t="e">
        <f t="shared" si="1663"/>
        <v>#DIV/0!</v>
      </c>
      <c r="BB1059" s="322">
        <f t="shared" si="1663"/>
        <v>0</v>
      </c>
      <c r="BC1059" s="337">
        <f t="shared" si="1663"/>
        <v>0</v>
      </c>
      <c r="BD1059" s="338">
        <f t="shared" si="1663"/>
        <v>0</v>
      </c>
      <c r="BE1059" s="339" t="e">
        <f t="shared" si="1663"/>
        <v>#DIV/0!</v>
      </c>
      <c r="BG1059" s="826"/>
      <c r="BH1059" s="607"/>
    </row>
    <row r="1060" spans="1:66" ht="12.75" customHeight="1" x14ac:dyDescent="0.25">
      <c r="A1060" s="226"/>
      <c r="B1060" s="207"/>
      <c r="C1060" s="257"/>
      <c r="D1060" s="300"/>
      <c r="E1060" s="276"/>
      <c r="F1060" s="301"/>
      <c r="G1060" s="696"/>
      <c r="H1060" s="887"/>
      <c r="I1060" s="444"/>
      <c r="J1060" s="393"/>
      <c r="K1060" s="404" t="s">
        <v>3654</v>
      </c>
      <c r="L1060" s="743">
        <f t="shared" ref="L1060:P1060" si="1665">L1059</f>
        <v>0</v>
      </c>
      <c r="M1060" s="730">
        <f t="shared" si="1665"/>
        <v>0</v>
      </c>
      <c r="N1060" s="844">
        <f t="shared" si="1665"/>
        <v>0</v>
      </c>
      <c r="O1060" s="665">
        <f t="shared" si="1665"/>
        <v>0</v>
      </c>
      <c r="P1060" s="665">
        <f t="shared" si="1665"/>
        <v>0</v>
      </c>
      <c r="Q1060" s="638">
        <f t="shared" ref="Q1060:BE1060" si="1666">Q1059</f>
        <v>0</v>
      </c>
      <c r="R1060" s="130">
        <f t="shared" si="1666"/>
        <v>0</v>
      </c>
      <c r="S1060" s="130">
        <f t="shared" si="1666"/>
        <v>0</v>
      </c>
      <c r="T1060" s="130">
        <f t="shared" si="1666"/>
        <v>0</v>
      </c>
      <c r="U1060" s="130">
        <f t="shared" si="1666"/>
        <v>0</v>
      </c>
      <c r="V1060" s="130">
        <f t="shared" si="1666"/>
        <v>0</v>
      </c>
      <c r="W1060" s="665"/>
      <c r="X1060" s="130">
        <f t="shared" si="1666"/>
        <v>0</v>
      </c>
      <c r="Y1060" s="130">
        <f t="shared" si="1666"/>
        <v>0</v>
      </c>
      <c r="Z1060" s="130">
        <f t="shared" si="1666"/>
        <v>0</v>
      </c>
      <c r="AA1060" s="130">
        <f t="shared" si="1666"/>
        <v>0</v>
      </c>
      <c r="AB1060" s="665"/>
      <c r="AC1060" s="130">
        <f t="shared" si="1666"/>
        <v>0</v>
      </c>
      <c r="AD1060" s="665">
        <f>AD1059</f>
        <v>0</v>
      </c>
      <c r="AE1060" s="845">
        <f>AE1059</f>
        <v>0</v>
      </c>
      <c r="AF1060" s="844">
        <f t="shared" ref="AF1060:AH1060" si="1667">AF1059</f>
        <v>0</v>
      </c>
      <c r="AG1060" s="665">
        <f t="shared" si="1667"/>
        <v>0</v>
      </c>
      <c r="AH1060" s="665">
        <f t="shared" si="1667"/>
        <v>0</v>
      </c>
      <c r="AI1060" s="638">
        <f t="shared" si="1666"/>
        <v>0</v>
      </c>
      <c r="AJ1060" s="130">
        <f t="shared" si="1666"/>
        <v>0</v>
      </c>
      <c r="AK1060" s="130">
        <f t="shared" si="1666"/>
        <v>0</v>
      </c>
      <c r="AL1060" s="130">
        <f t="shared" si="1666"/>
        <v>0</v>
      </c>
      <c r="AM1060" s="130">
        <f t="shared" si="1666"/>
        <v>0</v>
      </c>
      <c r="AN1060" s="130">
        <f t="shared" si="1666"/>
        <v>0</v>
      </c>
      <c r="AO1060" s="665"/>
      <c r="AP1060" s="130">
        <f t="shared" si="1666"/>
        <v>0</v>
      </c>
      <c r="AQ1060" s="130">
        <f t="shared" si="1666"/>
        <v>0</v>
      </c>
      <c r="AR1060" s="130">
        <f t="shared" si="1666"/>
        <v>0</v>
      </c>
      <c r="AS1060" s="130">
        <f t="shared" si="1666"/>
        <v>0</v>
      </c>
      <c r="AT1060" s="665"/>
      <c r="AU1060" s="130">
        <f t="shared" si="1666"/>
        <v>0</v>
      </c>
      <c r="AV1060" s="665">
        <f t="shared" ref="AV1060" si="1668">AV1059</f>
        <v>0</v>
      </c>
      <c r="AW1060" s="845">
        <f t="shared" si="1666"/>
        <v>0</v>
      </c>
      <c r="AX1060" s="314">
        <f t="shared" si="1666"/>
        <v>0</v>
      </c>
      <c r="AY1060" s="131">
        <f t="shared" si="1666"/>
        <v>0</v>
      </c>
      <c r="AZ1060" s="132">
        <f t="shared" si="1666"/>
        <v>0</v>
      </c>
      <c r="BA1060" s="340" t="e">
        <f t="shared" si="1666"/>
        <v>#DIV/0!</v>
      </c>
      <c r="BB1060" s="310">
        <f t="shared" si="1666"/>
        <v>0</v>
      </c>
      <c r="BC1060" s="131">
        <f t="shared" si="1666"/>
        <v>0</v>
      </c>
      <c r="BD1060" s="132">
        <f t="shared" si="1666"/>
        <v>0</v>
      </c>
      <c r="BE1060" s="340" t="e">
        <f t="shared" si="1666"/>
        <v>#DIV/0!</v>
      </c>
      <c r="BG1060" s="826"/>
      <c r="BH1060" s="607"/>
    </row>
    <row r="1061" spans="1:66" ht="12.75" customHeight="1" x14ac:dyDescent="0.25">
      <c r="A1061" s="222"/>
      <c r="C1061" s="116"/>
      <c r="D1061" s="620"/>
      <c r="F1061" s="117"/>
      <c r="G1061" s="690"/>
      <c r="H1061" s="878"/>
      <c r="I1061" s="397"/>
      <c r="J1061" s="380"/>
      <c r="K1061" s="405" t="s">
        <v>208</v>
      </c>
      <c r="L1061" s="731">
        <f t="shared" ref="L1061:V1061" si="1669">L1053+L1056</f>
        <v>0</v>
      </c>
      <c r="M1061" s="732">
        <f t="shared" si="1669"/>
        <v>0</v>
      </c>
      <c r="N1061" s="929">
        <f t="shared" ref="N1061:P1061" si="1670">N1053+N1056</f>
        <v>0</v>
      </c>
      <c r="O1061" s="530">
        <f t="shared" si="1670"/>
        <v>0</v>
      </c>
      <c r="P1061" s="530">
        <f t="shared" si="1670"/>
        <v>0</v>
      </c>
      <c r="Q1061" s="641">
        <f t="shared" si="1669"/>
        <v>0</v>
      </c>
      <c r="R1061" s="537">
        <f t="shared" si="1669"/>
        <v>0</v>
      </c>
      <c r="S1061" s="537">
        <f t="shared" si="1669"/>
        <v>0</v>
      </c>
      <c r="T1061" s="537">
        <f t="shared" si="1669"/>
        <v>0</v>
      </c>
      <c r="U1061" s="537">
        <f t="shared" si="1669"/>
        <v>0</v>
      </c>
      <c r="V1061" s="537">
        <f t="shared" si="1669"/>
        <v>0</v>
      </c>
      <c r="W1061" s="530"/>
      <c r="X1061" s="142">
        <f>X1053+X1056</f>
        <v>0</v>
      </c>
      <c r="Y1061" s="142">
        <f>Y1053+Y1056</f>
        <v>0</v>
      </c>
      <c r="Z1061" s="537">
        <f>Z1053+Z1056</f>
        <v>0</v>
      </c>
      <c r="AA1061" s="537">
        <f>AA1053+AA1056</f>
        <v>0</v>
      </c>
      <c r="AB1061" s="530"/>
      <c r="AC1061" s="142">
        <f t="shared" ref="AC1061:AN1061" si="1671">AC1053+AC1056</f>
        <v>0</v>
      </c>
      <c r="AD1061" s="530">
        <f>AD1053+AD1056</f>
        <v>0</v>
      </c>
      <c r="AE1061" s="842">
        <f>AE1053+AE1056</f>
        <v>0</v>
      </c>
      <c r="AF1061" s="929">
        <f t="shared" ref="AF1061:AH1061" si="1672">AF1053+AF1056</f>
        <v>0</v>
      </c>
      <c r="AG1061" s="530">
        <f t="shared" si="1672"/>
        <v>0</v>
      </c>
      <c r="AH1061" s="530">
        <f t="shared" si="1672"/>
        <v>0</v>
      </c>
      <c r="AI1061" s="641">
        <f t="shared" si="1671"/>
        <v>0</v>
      </c>
      <c r="AJ1061" s="537">
        <f t="shared" si="1671"/>
        <v>0</v>
      </c>
      <c r="AK1061" s="537">
        <f t="shared" si="1671"/>
        <v>0</v>
      </c>
      <c r="AL1061" s="537">
        <f t="shared" si="1671"/>
        <v>0</v>
      </c>
      <c r="AM1061" s="537">
        <f t="shared" si="1671"/>
        <v>0</v>
      </c>
      <c r="AN1061" s="537">
        <f t="shared" si="1671"/>
        <v>0</v>
      </c>
      <c r="AO1061" s="530"/>
      <c r="AP1061" s="142">
        <f>AP1053+AP1056</f>
        <v>0</v>
      </c>
      <c r="AQ1061" s="142">
        <f>AQ1053+AQ1056</f>
        <v>0</v>
      </c>
      <c r="AR1061" s="537">
        <f>AR1053+AR1056</f>
        <v>0</v>
      </c>
      <c r="AS1061" s="537">
        <f>AS1053+AS1056</f>
        <v>0</v>
      </c>
      <c r="AT1061" s="530"/>
      <c r="AU1061" s="142">
        <f t="shared" ref="AU1061:BE1061" si="1673">AU1053+AU1056</f>
        <v>0</v>
      </c>
      <c r="AV1061" s="530">
        <f t="shared" ref="AV1061" si="1674">AV1053+AV1056</f>
        <v>0</v>
      </c>
      <c r="AW1061" s="842">
        <f t="shared" si="1673"/>
        <v>0</v>
      </c>
      <c r="AX1061" s="115">
        <f t="shared" si="1673"/>
        <v>0</v>
      </c>
      <c r="AY1061" s="5">
        <f t="shared" si="1673"/>
        <v>0</v>
      </c>
      <c r="AZ1061" s="5">
        <f t="shared" si="1673"/>
        <v>0</v>
      </c>
      <c r="BA1061" s="335" t="e">
        <f t="shared" si="1673"/>
        <v>#DIV/0!</v>
      </c>
      <c r="BB1061" s="23">
        <f t="shared" si="1673"/>
        <v>0</v>
      </c>
      <c r="BC1061" s="5">
        <f t="shared" si="1673"/>
        <v>0</v>
      </c>
      <c r="BD1061" s="5">
        <f t="shared" si="1673"/>
        <v>0</v>
      </c>
      <c r="BE1061" s="335" t="e">
        <f t="shared" si="1673"/>
        <v>#DIV/0!</v>
      </c>
      <c r="BG1061" s="826"/>
      <c r="BH1061" s="607"/>
    </row>
    <row r="1062" spans="1:66" ht="12.75" customHeight="1" x14ac:dyDescent="0.25">
      <c r="A1062" s="222"/>
      <c r="C1062" s="119"/>
      <c r="D1062" s="620"/>
      <c r="F1062" s="117"/>
      <c r="G1062" s="694"/>
      <c r="H1062" s="878"/>
      <c r="I1062" s="397"/>
      <c r="J1062" s="380"/>
      <c r="K1062" s="405" t="s">
        <v>96</v>
      </c>
      <c r="L1062" s="731">
        <v>0</v>
      </c>
      <c r="M1062" s="732">
        <v>0</v>
      </c>
      <c r="N1062" s="929">
        <v>0</v>
      </c>
      <c r="O1062" s="530">
        <v>0</v>
      </c>
      <c r="P1062" s="530">
        <v>0</v>
      </c>
      <c r="Q1062" s="641">
        <v>0</v>
      </c>
      <c r="R1062" s="537">
        <v>0</v>
      </c>
      <c r="S1062" s="537">
        <v>0</v>
      </c>
      <c r="T1062" s="537">
        <v>0</v>
      </c>
      <c r="U1062" s="537">
        <v>0</v>
      </c>
      <c r="V1062" s="537">
        <v>0</v>
      </c>
      <c r="W1062" s="530"/>
      <c r="X1062" s="142">
        <v>0</v>
      </c>
      <c r="Y1062" s="142">
        <v>0</v>
      </c>
      <c r="Z1062" s="537">
        <v>0</v>
      </c>
      <c r="AA1062" s="537">
        <v>0</v>
      </c>
      <c r="AB1062" s="530"/>
      <c r="AC1062" s="142">
        <v>0</v>
      </c>
      <c r="AD1062" s="530">
        <v>0</v>
      </c>
      <c r="AE1062" s="842">
        <v>0</v>
      </c>
      <c r="AF1062" s="929">
        <v>0</v>
      </c>
      <c r="AG1062" s="530">
        <v>0</v>
      </c>
      <c r="AH1062" s="530">
        <v>0</v>
      </c>
      <c r="AI1062" s="641">
        <v>0</v>
      </c>
      <c r="AJ1062" s="537">
        <v>0</v>
      </c>
      <c r="AK1062" s="537">
        <v>0</v>
      </c>
      <c r="AL1062" s="537">
        <v>0</v>
      </c>
      <c r="AM1062" s="537">
        <v>0</v>
      </c>
      <c r="AN1062" s="537">
        <v>0</v>
      </c>
      <c r="AO1062" s="530"/>
      <c r="AP1062" s="142">
        <v>0</v>
      </c>
      <c r="AQ1062" s="142">
        <v>0</v>
      </c>
      <c r="AR1062" s="537">
        <v>0</v>
      </c>
      <c r="AS1062" s="537">
        <v>0</v>
      </c>
      <c r="AT1062" s="530"/>
      <c r="AU1062" s="142">
        <v>0</v>
      </c>
      <c r="AV1062" s="530">
        <v>0</v>
      </c>
      <c r="AW1062" s="842">
        <v>0</v>
      </c>
      <c r="AX1062" s="115">
        <v>0</v>
      </c>
      <c r="AY1062" s="5">
        <v>0</v>
      </c>
      <c r="AZ1062" s="5">
        <v>0</v>
      </c>
      <c r="BA1062" s="335">
        <v>0</v>
      </c>
      <c r="BB1062" s="23">
        <v>0</v>
      </c>
      <c r="BC1062" s="5">
        <v>0</v>
      </c>
      <c r="BD1062" s="5">
        <v>0</v>
      </c>
      <c r="BE1062" s="335">
        <v>0</v>
      </c>
      <c r="BG1062" s="826"/>
      <c r="BH1062" s="607"/>
    </row>
    <row r="1063" spans="1:66" ht="12.75" customHeight="1" x14ac:dyDescent="0.25">
      <c r="A1063" s="222"/>
      <c r="C1063" s="119"/>
      <c r="D1063" s="620"/>
      <c r="F1063" s="117"/>
      <c r="G1063" s="694"/>
      <c r="H1063" s="878"/>
      <c r="I1063" s="397"/>
      <c r="J1063" s="380"/>
      <c r="K1063" s="405" t="s">
        <v>209</v>
      </c>
      <c r="L1063" s="731">
        <v>0</v>
      </c>
      <c r="M1063" s="732">
        <v>0</v>
      </c>
      <c r="N1063" s="929">
        <v>0</v>
      </c>
      <c r="O1063" s="530">
        <v>0</v>
      </c>
      <c r="P1063" s="530">
        <v>0</v>
      </c>
      <c r="Q1063" s="641">
        <v>0</v>
      </c>
      <c r="R1063" s="537">
        <v>0</v>
      </c>
      <c r="S1063" s="537">
        <v>0</v>
      </c>
      <c r="T1063" s="537">
        <v>0</v>
      </c>
      <c r="U1063" s="537">
        <v>0</v>
      </c>
      <c r="V1063" s="537">
        <v>0</v>
      </c>
      <c r="W1063" s="530"/>
      <c r="X1063" s="142">
        <v>0</v>
      </c>
      <c r="Y1063" s="142">
        <v>0</v>
      </c>
      <c r="Z1063" s="537">
        <v>0</v>
      </c>
      <c r="AA1063" s="537">
        <v>0</v>
      </c>
      <c r="AB1063" s="530"/>
      <c r="AC1063" s="142">
        <v>0</v>
      </c>
      <c r="AD1063" s="530">
        <v>0</v>
      </c>
      <c r="AE1063" s="842">
        <v>0</v>
      </c>
      <c r="AF1063" s="929">
        <v>0</v>
      </c>
      <c r="AG1063" s="530">
        <v>0</v>
      </c>
      <c r="AH1063" s="530">
        <v>0</v>
      </c>
      <c r="AI1063" s="641">
        <v>0</v>
      </c>
      <c r="AJ1063" s="537">
        <v>0</v>
      </c>
      <c r="AK1063" s="537">
        <v>0</v>
      </c>
      <c r="AL1063" s="537">
        <v>0</v>
      </c>
      <c r="AM1063" s="537">
        <v>0</v>
      </c>
      <c r="AN1063" s="537">
        <v>0</v>
      </c>
      <c r="AO1063" s="530"/>
      <c r="AP1063" s="142">
        <v>0</v>
      </c>
      <c r="AQ1063" s="142">
        <v>0</v>
      </c>
      <c r="AR1063" s="537">
        <v>0</v>
      </c>
      <c r="AS1063" s="537">
        <v>0</v>
      </c>
      <c r="AT1063" s="530"/>
      <c r="AU1063" s="142">
        <v>0</v>
      </c>
      <c r="AV1063" s="530">
        <v>0</v>
      </c>
      <c r="AW1063" s="842">
        <v>0</v>
      </c>
      <c r="AX1063" s="115">
        <v>0</v>
      </c>
      <c r="AY1063" s="5">
        <v>0</v>
      </c>
      <c r="AZ1063" s="5">
        <v>0</v>
      </c>
      <c r="BA1063" s="335">
        <v>0</v>
      </c>
      <c r="BB1063" s="23">
        <v>0</v>
      </c>
      <c r="BC1063" s="5">
        <v>0</v>
      </c>
      <c r="BD1063" s="5">
        <v>0</v>
      </c>
      <c r="BE1063" s="335">
        <v>0</v>
      </c>
      <c r="BG1063" s="826"/>
      <c r="BH1063" s="607"/>
    </row>
    <row r="1064" spans="1:66" ht="12.75" customHeight="1" x14ac:dyDescent="0.25">
      <c r="A1064" s="222"/>
      <c r="C1064" s="119"/>
      <c r="D1064" s="620"/>
      <c r="F1064" s="117"/>
      <c r="G1064" s="694"/>
      <c r="H1064" s="878"/>
      <c r="I1064" s="397"/>
      <c r="J1064" s="380"/>
      <c r="K1064" s="405" t="s">
        <v>210</v>
      </c>
      <c r="L1064" s="731">
        <v>0</v>
      </c>
      <c r="M1064" s="732">
        <v>0</v>
      </c>
      <c r="N1064" s="929">
        <v>0</v>
      </c>
      <c r="O1064" s="530">
        <v>0</v>
      </c>
      <c r="P1064" s="530">
        <v>0</v>
      </c>
      <c r="Q1064" s="641">
        <v>0</v>
      </c>
      <c r="R1064" s="537">
        <v>0</v>
      </c>
      <c r="S1064" s="537">
        <v>0</v>
      </c>
      <c r="T1064" s="537">
        <v>0</v>
      </c>
      <c r="U1064" s="537">
        <v>0</v>
      </c>
      <c r="V1064" s="537">
        <v>0</v>
      </c>
      <c r="W1064" s="530"/>
      <c r="X1064" s="142">
        <v>0</v>
      </c>
      <c r="Y1064" s="142">
        <v>0</v>
      </c>
      <c r="Z1064" s="537">
        <v>0</v>
      </c>
      <c r="AA1064" s="537">
        <v>0</v>
      </c>
      <c r="AB1064" s="530"/>
      <c r="AC1064" s="142">
        <v>0</v>
      </c>
      <c r="AD1064" s="530">
        <v>0</v>
      </c>
      <c r="AE1064" s="842">
        <v>0</v>
      </c>
      <c r="AF1064" s="929">
        <v>0</v>
      </c>
      <c r="AG1064" s="530">
        <v>0</v>
      </c>
      <c r="AH1064" s="530">
        <v>0</v>
      </c>
      <c r="AI1064" s="641">
        <v>0</v>
      </c>
      <c r="AJ1064" s="537">
        <v>0</v>
      </c>
      <c r="AK1064" s="537">
        <v>0</v>
      </c>
      <c r="AL1064" s="537">
        <v>0</v>
      </c>
      <c r="AM1064" s="537">
        <v>0</v>
      </c>
      <c r="AN1064" s="537">
        <v>0</v>
      </c>
      <c r="AO1064" s="530"/>
      <c r="AP1064" s="142">
        <v>0</v>
      </c>
      <c r="AQ1064" s="142">
        <v>0</v>
      </c>
      <c r="AR1064" s="537">
        <v>0</v>
      </c>
      <c r="AS1064" s="537">
        <v>0</v>
      </c>
      <c r="AT1064" s="530"/>
      <c r="AU1064" s="142">
        <v>0</v>
      </c>
      <c r="AV1064" s="530">
        <v>0</v>
      </c>
      <c r="AW1064" s="842">
        <v>0</v>
      </c>
      <c r="AX1064" s="115">
        <v>0</v>
      </c>
      <c r="AY1064" s="5">
        <v>0</v>
      </c>
      <c r="AZ1064" s="5">
        <v>0</v>
      </c>
      <c r="BA1064" s="335">
        <v>0</v>
      </c>
      <c r="BB1064" s="23">
        <v>0</v>
      </c>
      <c r="BC1064" s="5">
        <v>0</v>
      </c>
      <c r="BD1064" s="5">
        <v>0</v>
      </c>
      <c r="BE1064" s="335">
        <v>0</v>
      </c>
      <c r="BG1064" s="826"/>
      <c r="BH1064" s="607"/>
    </row>
    <row r="1065" spans="1:66" ht="12.75" customHeight="1" x14ac:dyDescent="0.25">
      <c r="A1065" s="222"/>
      <c r="C1065" s="119"/>
      <c r="D1065" s="620"/>
      <c r="F1065" s="117"/>
      <c r="G1065" s="694"/>
      <c r="H1065" s="878"/>
      <c r="I1065" s="397"/>
      <c r="J1065" s="380"/>
      <c r="K1065" s="406" t="s">
        <v>53</v>
      </c>
      <c r="L1065" s="731">
        <v>0</v>
      </c>
      <c r="M1065" s="732">
        <v>0</v>
      </c>
      <c r="N1065" s="929">
        <v>0</v>
      </c>
      <c r="O1065" s="530">
        <v>0</v>
      </c>
      <c r="P1065" s="530">
        <v>0</v>
      </c>
      <c r="Q1065" s="641">
        <v>0</v>
      </c>
      <c r="R1065" s="537">
        <v>0</v>
      </c>
      <c r="S1065" s="537">
        <v>0</v>
      </c>
      <c r="T1065" s="537">
        <v>0</v>
      </c>
      <c r="U1065" s="537">
        <v>0</v>
      </c>
      <c r="V1065" s="537">
        <v>0</v>
      </c>
      <c r="W1065" s="530"/>
      <c r="X1065" s="142">
        <v>0</v>
      </c>
      <c r="Y1065" s="142">
        <v>0</v>
      </c>
      <c r="Z1065" s="537">
        <v>0</v>
      </c>
      <c r="AA1065" s="537">
        <v>0</v>
      </c>
      <c r="AB1065" s="530"/>
      <c r="AC1065" s="142">
        <v>0</v>
      </c>
      <c r="AD1065" s="530">
        <v>0</v>
      </c>
      <c r="AE1065" s="842">
        <v>0</v>
      </c>
      <c r="AF1065" s="929">
        <v>0</v>
      </c>
      <c r="AG1065" s="530">
        <v>0</v>
      </c>
      <c r="AH1065" s="530">
        <v>0</v>
      </c>
      <c r="AI1065" s="641">
        <v>0</v>
      </c>
      <c r="AJ1065" s="537">
        <v>0</v>
      </c>
      <c r="AK1065" s="537">
        <v>0</v>
      </c>
      <c r="AL1065" s="537">
        <v>0</v>
      </c>
      <c r="AM1065" s="537">
        <v>0</v>
      </c>
      <c r="AN1065" s="537">
        <v>0</v>
      </c>
      <c r="AO1065" s="530"/>
      <c r="AP1065" s="142">
        <v>0</v>
      </c>
      <c r="AQ1065" s="142">
        <v>0</v>
      </c>
      <c r="AR1065" s="537">
        <v>0</v>
      </c>
      <c r="AS1065" s="537">
        <v>0</v>
      </c>
      <c r="AT1065" s="530"/>
      <c r="AU1065" s="142">
        <v>0</v>
      </c>
      <c r="AV1065" s="530">
        <v>0</v>
      </c>
      <c r="AW1065" s="842">
        <v>0</v>
      </c>
      <c r="AX1065" s="115">
        <v>0</v>
      </c>
      <c r="AY1065" s="5">
        <v>0</v>
      </c>
      <c r="AZ1065" s="5">
        <v>0</v>
      </c>
      <c r="BA1065" s="335">
        <v>0</v>
      </c>
      <c r="BB1065" s="23">
        <v>0</v>
      </c>
      <c r="BC1065" s="5">
        <v>0</v>
      </c>
      <c r="BD1065" s="5">
        <v>0</v>
      </c>
      <c r="BE1065" s="335">
        <v>0</v>
      </c>
      <c r="BG1065" s="826"/>
      <c r="BH1065" s="607"/>
    </row>
    <row r="1066" spans="1:66" ht="12.75" customHeight="1" x14ac:dyDescent="0.25">
      <c r="A1066" s="222"/>
      <c r="C1066" s="119"/>
      <c r="D1066" s="620"/>
      <c r="F1066" s="117"/>
      <c r="G1066" s="694"/>
      <c r="H1066" s="878"/>
      <c r="I1066" s="397"/>
      <c r="J1066" s="380"/>
      <c r="K1066" s="406"/>
      <c r="L1066" s="731"/>
      <c r="M1066" s="732"/>
      <c r="N1066" s="931"/>
      <c r="O1066" s="923"/>
      <c r="P1066" s="923"/>
      <c r="Q1066" s="641"/>
      <c r="R1066" s="537"/>
      <c r="S1066" s="537"/>
      <c r="T1066" s="537"/>
      <c r="U1066" s="537"/>
      <c r="V1066" s="537"/>
      <c r="W1066" s="531"/>
      <c r="X1066" s="141"/>
      <c r="Y1066" s="141"/>
      <c r="Z1066" s="552"/>
      <c r="AA1066" s="552"/>
      <c r="AB1066" s="531"/>
      <c r="AC1066" s="593"/>
      <c r="AD1066" s="923"/>
      <c r="AE1066" s="846"/>
      <c r="AF1066" s="931"/>
      <c r="AG1066" s="923"/>
      <c r="AH1066" s="923"/>
      <c r="AI1066" s="641"/>
      <c r="AJ1066" s="537"/>
      <c r="AK1066" s="537"/>
      <c r="AL1066" s="537"/>
      <c r="AM1066" s="537"/>
      <c r="AN1066" s="537"/>
      <c r="AO1066" s="531"/>
      <c r="AP1066" s="141"/>
      <c r="AQ1066" s="141"/>
      <c r="AR1066" s="552"/>
      <c r="AS1066" s="552"/>
      <c r="AT1066" s="531"/>
      <c r="AU1066" s="593"/>
      <c r="AV1066" s="923"/>
      <c r="AW1066" s="846"/>
      <c r="AX1066" s="115"/>
      <c r="AY1066" s="5"/>
      <c r="AZ1066" s="5"/>
      <c r="BA1066" s="335"/>
      <c r="BC1066" s="5"/>
      <c r="BD1066" s="5"/>
      <c r="BE1066" s="335"/>
      <c r="BG1066" s="826"/>
      <c r="BH1066" s="607"/>
    </row>
    <row r="1067" spans="1:66" ht="12.75" customHeight="1" x14ac:dyDescent="0.25">
      <c r="A1067" s="222"/>
      <c r="C1067" s="119"/>
      <c r="D1067" s="620"/>
      <c r="F1067" s="117"/>
      <c r="G1067" s="694"/>
      <c r="H1067" s="878"/>
      <c r="I1067" s="397"/>
      <c r="J1067" s="380"/>
      <c r="K1067" s="406"/>
      <c r="L1067" s="731"/>
      <c r="M1067" s="732"/>
      <c r="N1067" s="931"/>
      <c r="O1067" s="923"/>
      <c r="P1067" s="923"/>
      <c r="Q1067" s="641"/>
      <c r="R1067" s="537"/>
      <c r="S1067" s="537"/>
      <c r="T1067" s="537"/>
      <c r="U1067" s="537"/>
      <c r="V1067" s="537"/>
      <c r="W1067" s="531"/>
      <c r="X1067" s="141"/>
      <c r="Y1067" s="141"/>
      <c r="Z1067" s="552"/>
      <c r="AA1067" s="552"/>
      <c r="AB1067" s="531"/>
      <c r="AC1067" s="593"/>
      <c r="AD1067" s="923"/>
      <c r="AE1067" s="846"/>
      <c r="AF1067" s="931"/>
      <c r="AG1067" s="923"/>
      <c r="AH1067" s="923"/>
      <c r="AI1067" s="641"/>
      <c r="AJ1067" s="537"/>
      <c r="AK1067" s="537"/>
      <c r="AL1067" s="537"/>
      <c r="AM1067" s="537"/>
      <c r="AN1067" s="537"/>
      <c r="AO1067" s="531"/>
      <c r="AP1067" s="141"/>
      <c r="AQ1067" s="141"/>
      <c r="AR1067" s="552"/>
      <c r="AS1067" s="552"/>
      <c r="AT1067" s="531"/>
      <c r="AU1067" s="593"/>
      <c r="AV1067" s="923"/>
      <c r="AW1067" s="846"/>
      <c r="AX1067" s="115"/>
      <c r="AY1067" s="5"/>
      <c r="AZ1067" s="5"/>
      <c r="BA1067" s="335"/>
      <c r="BC1067" s="5"/>
      <c r="BD1067" s="5"/>
      <c r="BE1067" s="335"/>
      <c r="BG1067" s="826"/>
      <c r="BH1067" s="607"/>
    </row>
    <row r="1068" spans="1:66" ht="12.75" customHeight="1" x14ac:dyDescent="0.25">
      <c r="A1068" s="222"/>
      <c r="C1068" s="119"/>
      <c r="D1068" s="620"/>
      <c r="F1068" s="117"/>
      <c r="G1068" s="694"/>
      <c r="H1068" s="878"/>
      <c r="I1068" s="397"/>
      <c r="J1068" s="380"/>
      <c r="K1068" s="432" t="s">
        <v>6575</v>
      </c>
      <c r="L1068" s="731"/>
      <c r="M1068" s="732"/>
      <c r="N1068" s="931"/>
      <c r="O1068" s="923"/>
      <c r="P1068" s="923"/>
      <c r="Q1068" s="641"/>
      <c r="R1068" s="537"/>
      <c r="S1068" s="537"/>
      <c r="T1068" s="537"/>
      <c r="U1068" s="537"/>
      <c r="V1068" s="537"/>
      <c r="W1068" s="531"/>
      <c r="X1068" s="141"/>
      <c r="Y1068" s="141"/>
      <c r="Z1068" s="552"/>
      <c r="AA1068" s="552"/>
      <c r="AB1068" s="531"/>
      <c r="AC1068" s="593"/>
      <c r="AD1068" s="923"/>
      <c r="AE1068" s="846"/>
      <c r="AF1068" s="931"/>
      <c r="AG1068" s="923"/>
      <c r="AH1068" s="923"/>
      <c r="AI1068" s="641"/>
      <c r="AJ1068" s="537"/>
      <c r="AK1068" s="537"/>
      <c r="AL1068" s="537"/>
      <c r="AM1068" s="537"/>
      <c r="AN1068" s="537"/>
      <c r="AO1068" s="531"/>
      <c r="AP1068" s="141"/>
      <c r="AQ1068" s="141"/>
      <c r="AR1068" s="552"/>
      <c r="AS1068" s="552"/>
      <c r="AT1068" s="531"/>
      <c r="AU1068" s="593"/>
      <c r="AV1068" s="923"/>
      <c r="AW1068" s="846"/>
      <c r="AX1068" s="115"/>
      <c r="AY1068" s="5"/>
      <c r="AZ1068" s="5"/>
      <c r="BA1068" s="335"/>
      <c r="BC1068" s="5"/>
      <c r="BD1068" s="5"/>
      <c r="BE1068" s="335"/>
      <c r="BG1068" s="826"/>
      <c r="BH1068" s="607"/>
    </row>
    <row r="1069" spans="1:66" x14ac:dyDescent="0.25">
      <c r="A1069" s="222"/>
      <c r="C1069" s="119"/>
      <c r="D1069" s="620"/>
      <c r="F1069" s="117"/>
      <c r="G1069" s="694"/>
      <c r="H1069" s="878"/>
      <c r="I1069" s="397"/>
      <c r="J1069" s="380"/>
      <c r="K1069" s="432" t="s">
        <v>3515</v>
      </c>
      <c r="L1069" s="731"/>
      <c r="M1069" s="732"/>
      <c r="N1069" s="931"/>
      <c r="O1069" s="923"/>
      <c r="P1069" s="923"/>
      <c r="Q1069" s="641"/>
      <c r="R1069" s="537"/>
      <c r="S1069" s="537"/>
      <c r="T1069" s="537"/>
      <c r="U1069" s="537"/>
      <c r="V1069" s="537"/>
      <c r="W1069" s="531"/>
      <c r="X1069" s="141"/>
      <c r="Y1069" s="141"/>
      <c r="Z1069" s="552"/>
      <c r="AA1069" s="552"/>
      <c r="AB1069" s="531"/>
      <c r="AC1069" s="593"/>
      <c r="AD1069" s="923"/>
      <c r="AE1069" s="846"/>
      <c r="AF1069" s="931"/>
      <c r="AG1069" s="923"/>
      <c r="AH1069" s="923"/>
      <c r="AI1069" s="641"/>
      <c r="AJ1069" s="537"/>
      <c r="AK1069" s="537"/>
      <c r="AL1069" s="537"/>
      <c r="AM1069" s="537"/>
      <c r="AN1069" s="537"/>
      <c r="AO1069" s="531"/>
      <c r="AP1069" s="141"/>
      <c r="AQ1069" s="141"/>
      <c r="AR1069" s="552"/>
      <c r="AS1069" s="552"/>
      <c r="AT1069" s="531"/>
      <c r="AU1069" s="593"/>
      <c r="AV1069" s="923"/>
      <c r="AW1069" s="846"/>
      <c r="AX1069" s="115"/>
      <c r="AY1069" s="5"/>
      <c r="AZ1069" s="5"/>
      <c r="BA1069" s="335"/>
      <c r="BC1069" s="5"/>
      <c r="BD1069" s="5"/>
      <c r="BE1069" s="335"/>
      <c r="BG1069" s="826"/>
      <c r="BH1069" s="607"/>
    </row>
    <row r="1070" spans="1:66" ht="12.75" customHeight="1" x14ac:dyDescent="0.25">
      <c r="A1070" s="222"/>
      <c r="C1070" s="119"/>
      <c r="D1070" s="620"/>
      <c r="F1070" s="117"/>
      <c r="G1070" s="694"/>
      <c r="H1070" s="878"/>
      <c r="I1070" s="397"/>
      <c r="J1070" s="380"/>
      <c r="K1070" s="465"/>
      <c r="L1070" s="731"/>
      <c r="M1070" s="732"/>
      <c r="N1070" s="931"/>
      <c r="O1070" s="923"/>
      <c r="P1070" s="923"/>
      <c r="Q1070" s="641"/>
      <c r="R1070" s="537"/>
      <c r="S1070" s="537"/>
      <c r="T1070" s="537"/>
      <c r="U1070" s="537"/>
      <c r="V1070" s="537"/>
      <c r="W1070" s="531"/>
      <c r="X1070" s="141"/>
      <c r="Y1070" s="141"/>
      <c r="Z1070" s="552"/>
      <c r="AA1070" s="552"/>
      <c r="AB1070" s="531"/>
      <c r="AC1070" s="593"/>
      <c r="AD1070" s="923"/>
      <c r="AE1070" s="846"/>
      <c r="AF1070" s="931"/>
      <c r="AG1070" s="923"/>
      <c r="AH1070" s="923"/>
      <c r="AI1070" s="641"/>
      <c r="AJ1070" s="537"/>
      <c r="AK1070" s="537"/>
      <c r="AL1070" s="537"/>
      <c r="AM1070" s="537"/>
      <c r="AN1070" s="537"/>
      <c r="AO1070" s="531"/>
      <c r="AP1070" s="141"/>
      <c r="AQ1070" s="141"/>
      <c r="AR1070" s="552"/>
      <c r="AS1070" s="552"/>
      <c r="AT1070" s="531"/>
      <c r="AU1070" s="593"/>
      <c r="AV1070" s="923"/>
      <c r="AW1070" s="846"/>
      <c r="AX1070" s="115"/>
      <c r="AY1070" s="5"/>
      <c r="AZ1070" s="5"/>
      <c r="BA1070" s="335"/>
      <c r="BC1070" s="5"/>
      <c r="BD1070" s="5"/>
      <c r="BE1070" s="335"/>
      <c r="BG1070" s="826"/>
      <c r="BH1070" s="607"/>
    </row>
    <row r="1071" spans="1:66" s="4" customFormat="1" ht="35.1" customHeight="1" x14ac:dyDescent="0.25">
      <c r="A1071" s="222" t="s">
        <v>39</v>
      </c>
      <c r="B1071" s="30">
        <v>17</v>
      </c>
      <c r="C1071" s="119" t="s">
        <v>419</v>
      </c>
      <c r="D1071" s="620">
        <v>1000</v>
      </c>
      <c r="E1071" s="32"/>
      <c r="F1071" s="117">
        <v>12</v>
      </c>
      <c r="G1071" s="694">
        <v>1</v>
      </c>
      <c r="H1071" s="878" t="str">
        <f t="shared" si="1579"/>
        <v>094</v>
      </c>
      <c r="I1071" s="397" t="s">
        <v>3264</v>
      </c>
      <c r="J1071" s="380" t="s">
        <v>2806</v>
      </c>
      <c r="K1071" s="502" t="s">
        <v>476</v>
      </c>
      <c r="L1071" s="726">
        <v>987</v>
      </c>
      <c r="M1071" s="727">
        <v>1357</v>
      </c>
      <c r="N1071" s="931"/>
      <c r="O1071" s="530">
        <f t="shared" ref="O1071" si="1675">IF(N1071&gt;L1071,"0 ",N1071-L1071)</f>
        <v>-987</v>
      </c>
      <c r="P1071" s="530" t="str">
        <f t="shared" ref="P1071" si="1676">IF(N1071&lt;L1071,"0 ",N1071-L1071)</f>
        <v xml:space="preserve">0 </v>
      </c>
      <c r="Q1071" s="646"/>
      <c r="R1071" s="536"/>
      <c r="S1071" s="536"/>
      <c r="T1071" s="536"/>
      <c r="U1071" s="536"/>
      <c r="V1071" s="536"/>
      <c r="W1071" s="683" t="str">
        <f>IF(SUM(Q1071:V1071)=X1071,"OK",SUM(Q1071:V1071)-X1071)</f>
        <v>OK</v>
      </c>
      <c r="X1071" s="141"/>
      <c r="Y1071" s="141"/>
      <c r="Z1071" s="552"/>
      <c r="AA1071" s="552"/>
      <c r="AB1071" s="683" t="str">
        <f>IF(SUM(Z1071:AA1071)=AC1071,"OK",SUM(Z1071:AA1071)-AC1071)</f>
        <v>OK</v>
      </c>
      <c r="AC1071" s="593"/>
      <c r="AD1071" s="530">
        <f t="shared" ref="AD1071" si="1677">X1071+Y1071+AC1071</f>
        <v>0</v>
      </c>
      <c r="AE1071" s="842">
        <f t="shared" ref="AE1071" si="1678">N1071+AD1071</f>
        <v>0</v>
      </c>
      <c r="AF1071" s="931"/>
      <c r="AG1071" s="530">
        <f t="shared" ref="AG1071" si="1679">IF(AF1071&gt;M1071,"0 ",AF1071-M1071)</f>
        <v>-1357</v>
      </c>
      <c r="AH1071" s="530" t="str">
        <f t="shared" ref="AH1071" si="1680">IF(AF1071&lt;M1071,"0 ",AF1071-M1071)</f>
        <v xml:space="preserve">0 </v>
      </c>
      <c r="AI1071" s="641"/>
      <c r="AJ1071" s="537"/>
      <c r="AK1071" s="537"/>
      <c r="AL1071" s="537"/>
      <c r="AM1071" s="537"/>
      <c r="AN1071" s="537"/>
      <c r="AO1071" s="683" t="str">
        <f>IF(SUM(AI1071:AN1071)=AP1071,"OK",SUM(AI1071:AN1071)-AP1071)</f>
        <v>OK</v>
      </c>
      <c r="AP1071" s="141"/>
      <c r="AQ1071" s="141"/>
      <c r="AR1071" s="552"/>
      <c r="AS1071" s="552"/>
      <c r="AT1071" s="683" t="str">
        <f>IF(SUM(AR1071:AS1071)=AU1071,"OK",SUM(AR1071:AS1071)-AU1071)</f>
        <v>OK</v>
      </c>
      <c r="AU1071" s="593"/>
      <c r="AV1071" s="530">
        <f t="shared" ref="AV1071" si="1681">AP1071+AQ1071+AU1071</f>
        <v>0</v>
      </c>
      <c r="AW1071" s="842">
        <f t="shared" ref="AW1071" si="1682">AF1071+AV1071</f>
        <v>0</v>
      </c>
      <c r="AX1071" s="115">
        <f>L1071</f>
        <v>987</v>
      </c>
      <c r="AY1071" s="5">
        <f>AE1071</f>
        <v>0</v>
      </c>
      <c r="AZ1071" s="7">
        <f>AY1071-AX1071</f>
        <v>-987</v>
      </c>
      <c r="BA1071" s="335">
        <f>AZ1071/AX1071</f>
        <v>-1</v>
      </c>
      <c r="BB1071" s="23">
        <f>M1071</f>
        <v>1357</v>
      </c>
      <c r="BC1071" s="5">
        <f>AW1071</f>
        <v>0</v>
      </c>
      <c r="BD1071" s="7">
        <f>BC1071-BB1071</f>
        <v>-1357</v>
      </c>
      <c r="BE1071" s="335">
        <f>BD1071/BB1071</f>
        <v>-1</v>
      </c>
      <c r="BF1071" s="41"/>
      <c r="BG1071" s="826" t="str">
        <f>RIGHT(LEFT(I1071,3),2)&amp;"."&amp;RIGHT(LEFT(I1071,5),2)</f>
        <v>33.00</v>
      </c>
      <c r="BH1071" s="607" t="b">
        <f>COUNTIF('Codes SEC'!$B$2:$B$250,Ministres!BG1071)&gt;0</f>
        <v>1</v>
      </c>
      <c r="BI1071" s="41"/>
      <c r="BJ1071" s="41"/>
      <c r="BK1071" s="41"/>
      <c r="BL1071" s="41"/>
      <c r="BM1071" s="41"/>
      <c r="BN1071" s="41"/>
    </row>
    <row r="1072" spans="1:66" s="27" customFormat="1" ht="12.75" customHeight="1" x14ac:dyDescent="0.25">
      <c r="A1072" s="225"/>
      <c r="B1072" s="206"/>
      <c r="C1072" s="256"/>
      <c r="D1072" s="621"/>
      <c r="E1072" s="275"/>
      <c r="F1072" s="269"/>
      <c r="G1072" s="695"/>
      <c r="H1072" s="886"/>
      <c r="I1072" s="403"/>
      <c r="J1072" s="381"/>
      <c r="K1072" s="514" t="s">
        <v>95</v>
      </c>
      <c r="L1072" s="316">
        <f t="shared" ref="L1072:P1072" si="1683">L1071</f>
        <v>987</v>
      </c>
      <c r="M1072" s="728">
        <f t="shared" si="1683"/>
        <v>1357</v>
      </c>
      <c r="N1072" s="930">
        <f t="shared" si="1683"/>
        <v>0</v>
      </c>
      <c r="O1072" s="790">
        <f t="shared" si="1683"/>
        <v>-987</v>
      </c>
      <c r="P1072" s="790" t="str">
        <f t="shared" si="1683"/>
        <v xml:space="preserve">0 </v>
      </c>
      <c r="Q1072" s="787">
        <f t="shared" ref="Q1072:AA1072" si="1684">Q1071</f>
        <v>0</v>
      </c>
      <c r="R1072" s="648">
        <f t="shared" si="1684"/>
        <v>0</v>
      </c>
      <c r="S1072" s="648">
        <f t="shared" si="1684"/>
        <v>0</v>
      </c>
      <c r="T1072" s="648">
        <f t="shared" si="1684"/>
        <v>0</v>
      </c>
      <c r="U1072" s="648">
        <f t="shared" si="1684"/>
        <v>0</v>
      </c>
      <c r="V1072" s="648">
        <f t="shared" si="1684"/>
        <v>0</v>
      </c>
      <c r="W1072" s="790"/>
      <c r="X1072" s="649">
        <f t="shared" si="1684"/>
        <v>0</v>
      </c>
      <c r="Y1072" s="649">
        <f t="shared" si="1684"/>
        <v>0</v>
      </c>
      <c r="Z1072" s="648">
        <f t="shared" si="1684"/>
        <v>0</v>
      </c>
      <c r="AA1072" s="648">
        <f t="shared" si="1684"/>
        <v>0</v>
      </c>
      <c r="AB1072" s="790"/>
      <c r="AC1072" s="649">
        <f t="shared" ref="AC1072:AC1073" si="1685">AC1071</f>
        <v>0</v>
      </c>
      <c r="AD1072" s="790">
        <f>AD1071</f>
        <v>0</v>
      </c>
      <c r="AE1072" s="843">
        <f>AE1071</f>
        <v>0</v>
      </c>
      <c r="AF1072" s="930">
        <f t="shared" ref="AF1072:AH1072" si="1686">AF1071</f>
        <v>0</v>
      </c>
      <c r="AG1072" s="790">
        <f t="shared" si="1686"/>
        <v>-1357</v>
      </c>
      <c r="AH1072" s="790" t="str">
        <f t="shared" si="1686"/>
        <v xml:space="preserve">0 </v>
      </c>
      <c r="AI1072" s="787">
        <f t="shared" ref="AI1072:AS1072" si="1687">AI1071</f>
        <v>0</v>
      </c>
      <c r="AJ1072" s="648">
        <f t="shared" si="1687"/>
        <v>0</v>
      </c>
      <c r="AK1072" s="648">
        <f t="shared" si="1687"/>
        <v>0</v>
      </c>
      <c r="AL1072" s="648">
        <f t="shared" si="1687"/>
        <v>0</v>
      </c>
      <c r="AM1072" s="648">
        <f t="shared" si="1687"/>
        <v>0</v>
      </c>
      <c r="AN1072" s="648">
        <f t="shared" si="1687"/>
        <v>0</v>
      </c>
      <c r="AO1072" s="790"/>
      <c r="AP1072" s="649">
        <f t="shared" si="1687"/>
        <v>0</v>
      </c>
      <c r="AQ1072" s="649">
        <f t="shared" si="1687"/>
        <v>0</v>
      </c>
      <c r="AR1072" s="648">
        <f t="shared" si="1687"/>
        <v>0</v>
      </c>
      <c r="AS1072" s="648">
        <f t="shared" si="1687"/>
        <v>0</v>
      </c>
      <c r="AT1072" s="790"/>
      <c r="AU1072" s="649">
        <f t="shared" ref="AU1072:BE1073" si="1688">AU1071</f>
        <v>0</v>
      </c>
      <c r="AV1072" s="790">
        <f t="shared" ref="AV1072" si="1689">AV1071</f>
        <v>0</v>
      </c>
      <c r="AW1072" s="843">
        <f t="shared" si="1688"/>
        <v>0</v>
      </c>
      <c r="AX1072" s="336">
        <f t="shared" si="1688"/>
        <v>987</v>
      </c>
      <c r="AY1072" s="337">
        <f t="shared" si="1688"/>
        <v>0</v>
      </c>
      <c r="AZ1072" s="338">
        <f t="shared" si="1688"/>
        <v>-987</v>
      </c>
      <c r="BA1072" s="339">
        <f t="shared" si="1688"/>
        <v>-1</v>
      </c>
      <c r="BB1072" s="322">
        <f t="shared" si="1688"/>
        <v>1357</v>
      </c>
      <c r="BC1072" s="337">
        <f t="shared" si="1688"/>
        <v>0</v>
      </c>
      <c r="BD1072" s="338">
        <f t="shared" si="1688"/>
        <v>-1357</v>
      </c>
      <c r="BE1072" s="339">
        <f t="shared" si="1688"/>
        <v>-1</v>
      </c>
      <c r="BF1072" s="41"/>
      <c r="BG1072" s="826"/>
      <c r="BH1072" s="607"/>
      <c r="BI1072" s="40"/>
      <c r="BJ1072" s="40"/>
      <c r="BK1072" s="40"/>
      <c r="BL1072" s="40"/>
      <c r="BM1072" s="40"/>
      <c r="BN1072" s="40"/>
    </row>
    <row r="1073" spans="1:66" ht="12.75" customHeight="1" x14ac:dyDescent="0.25">
      <c r="A1073" s="226"/>
      <c r="B1073" s="207"/>
      <c r="C1073" s="254"/>
      <c r="D1073" s="300"/>
      <c r="E1073" s="276"/>
      <c r="F1073" s="300"/>
      <c r="G1073" s="696"/>
      <c r="H1073" s="887"/>
      <c r="I1073" s="444"/>
      <c r="J1073" s="393"/>
      <c r="K1073" s="404" t="s">
        <v>3655</v>
      </c>
      <c r="L1073" s="729">
        <f t="shared" ref="L1073:P1073" si="1690">L1072</f>
        <v>987</v>
      </c>
      <c r="M1073" s="730">
        <f t="shared" si="1690"/>
        <v>1357</v>
      </c>
      <c r="N1073" s="844">
        <f t="shared" si="1690"/>
        <v>0</v>
      </c>
      <c r="O1073" s="665">
        <f t="shared" si="1690"/>
        <v>-987</v>
      </c>
      <c r="P1073" s="665" t="str">
        <f t="shared" si="1690"/>
        <v xml:space="preserve">0 </v>
      </c>
      <c r="Q1073" s="638">
        <f t="shared" ref="Q1073:AA1073" si="1691">Q1072</f>
        <v>0</v>
      </c>
      <c r="R1073" s="130">
        <f t="shared" si="1691"/>
        <v>0</v>
      </c>
      <c r="S1073" s="130">
        <f t="shared" si="1691"/>
        <v>0</v>
      </c>
      <c r="T1073" s="130">
        <f t="shared" si="1691"/>
        <v>0</v>
      </c>
      <c r="U1073" s="130">
        <f t="shared" si="1691"/>
        <v>0</v>
      </c>
      <c r="V1073" s="130">
        <f t="shared" si="1691"/>
        <v>0</v>
      </c>
      <c r="W1073" s="665"/>
      <c r="X1073" s="130">
        <f t="shared" si="1691"/>
        <v>0</v>
      </c>
      <c r="Y1073" s="130">
        <f t="shared" si="1691"/>
        <v>0</v>
      </c>
      <c r="Z1073" s="130">
        <f t="shared" si="1691"/>
        <v>0</v>
      </c>
      <c r="AA1073" s="130">
        <f t="shared" si="1691"/>
        <v>0</v>
      </c>
      <c r="AB1073" s="665"/>
      <c r="AC1073" s="130">
        <f t="shared" si="1685"/>
        <v>0</v>
      </c>
      <c r="AD1073" s="665">
        <f>AD1072</f>
        <v>0</v>
      </c>
      <c r="AE1073" s="845">
        <f>AE1072</f>
        <v>0</v>
      </c>
      <c r="AF1073" s="844">
        <f t="shared" ref="AF1073:AH1073" si="1692">AF1072</f>
        <v>0</v>
      </c>
      <c r="AG1073" s="665">
        <f t="shared" si="1692"/>
        <v>-1357</v>
      </c>
      <c r="AH1073" s="665" t="str">
        <f t="shared" si="1692"/>
        <v xml:space="preserve">0 </v>
      </c>
      <c r="AI1073" s="638">
        <f t="shared" ref="AI1073:AS1073" si="1693">AI1072</f>
        <v>0</v>
      </c>
      <c r="AJ1073" s="130">
        <f t="shared" si="1693"/>
        <v>0</v>
      </c>
      <c r="AK1073" s="130">
        <f t="shared" si="1693"/>
        <v>0</v>
      </c>
      <c r="AL1073" s="130">
        <f t="shared" si="1693"/>
        <v>0</v>
      </c>
      <c r="AM1073" s="130">
        <f t="shared" si="1693"/>
        <v>0</v>
      </c>
      <c r="AN1073" s="130">
        <f t="shared" si="1693"/>
        <v>0</v>
      </c>
      <c r="AO1073" s="665"/>
      <c r="AP1073" s="130">
        <f t="shared" si="1693"/>
        <v>0</v>
      </c>
      <c r="AQ1073" s="130">
        <f t="shared" si="1693"/>
        <v>0</v>
      </c>
      <c r="AR1073" s="130">
        <f t="shared" si="1693"/>
        <v>0</v>
      </c>
      <c r="AS1073" s="130">
        <f t="shared" si="1693"/>
        <v>0</v>
      </c>
      <c r="AT1073" s="665"/>
      <c r="AU1073" s="130">
        <f t="shared" si="1688"/>
        <v>0</v>
      </c>
      <c r="AV1073" s="665">
        <f t="shared" ref="AV1073" si="1694">AV1072</f>
        <v>0</v>
      </c>
      <c r="AW1073" s="845">
        <f t="shared" si="1688"/>
        <v>0</v>
      </c>
      <c r="AX1073" s="314">
        <f t="shared" si="1688"/>
        <v>987</v>
      </c>
      <c r="AY1073" s="131">
        <f t="shared" si="1688"/>
        <v>0</v>
      </c>
      <c r="AZ1073" s="132">
        <f t="shared" si="1688"/>
        <v>-987</v>
      </c>
      <c r="BA1073" s="340">
        <f t="shared" si="1688"/>
        <v>-1</v>
      </c>
      <c r="BB1073" s="310">
        <f t="shared" si="1688"/>
        <v>1357</v>
      </c>
      <c r="BC1073" s="131">
        <f t="shared" si="1688"/>
        <v>0</v>
      </c>
      <c r="BD1073" s="132">
        <f t="shared" si="1688"/>
        <v>-1357</v>
      </c>
      <c r="BE1073" s="340">
        <f t="shared" si="1688"/>
        <v>-1</v>
      </c>
      <c r="BF1073" s="40"/>
      <c r="BG1073" s="826"/>
      <c r="BH1073" s="607"/>
    </row>
    <row r="1074" spans="1:66" ht="12.75" customHeight="1" x14ac:dyDescent="0.25">
      <c r="A1074" s="222"/>
      <c r="C1074" s="116"/>
      <c r="D1074" s="620"/>
      <c r="F1074" s="117"/>
      <c r="G1074" s="690"/>
      <c r="H1074" s="878"/>
      <c r="I1074" s="397"/>
      <c r="J1074" s="380"/>
      <c r="K1074" s="405" t="s">
        <v>208</v>
      </c>
      <c r="L1074" s="731">
        <v>0</v>
      </c>
      <c r="M1074" s="732">
        <v>0</v>
      </c>
      <c r="N1074" s="929">
        <v>0</v>
      </c>
      <c r="O1074" s="530">
        <v>0</v>
      </c>
      <c r="P1074" s="530">
        <v>0</v>
      </c>
      <c r="Q1074" s="641">
        <v>0</v>
      </c>
      <c r="R1074" s="537">
        <v>0</v>
      </c>
      <c r="S1074" s="537">
        <v>0</v>
      </c>
      <c r="T1074" s="537">
        <v>0</v>
      </c>
      <c r="U1074" s="537">
        <v>0</v>
      </c>
      <c r="V1074" s="537">
        <v>0</v>
      </c>
      <c r="W1074" s="530"/>
      <c r="X1074" s="142">
        <v>0</v>
      </c>
      <c r="Y1074" s="142">
        <v>0</v>
      </c>
      <c r="Z1074" s="537">
        <v>0</v>
      </c>
      <c r="AA1074" s="537">
        <v>0</v>
      </c>
      <c r="AB1074" s="530"/>
      <c r="AC1074" s="142">
        <v>0</v>
      </c>
      <c r="AD1074" s="530">
        <v>0</v>
      </c>
      <c r="AE1074" s="842">
        <v>0</v>
      </c>
      <c r="AF1074" s="929">
        <v>0</v>
      </c>
      <c r="AG1074" s="530">
        <v>0</v>
      </c>
      <c r="AH1074" s="530">
        <v>0</v>
      </c>
      <c r="AI1074" s="641">
        <v>0</v>
      </c>
      <c r="AJ1074" s="537">
        <v>0</v>
      </c>
      <c r="AK1074" s="537">
        <v>0</v>
      </c>
      <c r="AL1074" s="537">
        <v>0</v>
      </c>
      <c r="AM1074" s="537">
        <v>0</v>
      </c>
      <c r="AN1074" s="537">
        <v>0</v>
      </c>
      <c r="AO1074" s="530"/>
      <c r="AP1074" s="142">
        <v>0</v>
      </c>
      <c r="AQ1074" s="142">
        <v>0</v>
      </c>
      <c r="AR1074" s="537">
        <v>0</v>
      </c>
      <c r="AS1074" s="537">
        <v>0</v>
      </c>
      <c r="AT1074" s="530"/>
      <c r="AU1074" s="142">
        <v>0</v>
      </c>
      <c r="AV1074" s="530">
        <v>0</v>
      </c>
      <c r="AW1074" s="842">
        <v>0</v>
      </c>
      <c r="AX1074" s="115">
        <v>0</v>
      </c>
      <c r="AY1074" s="5">
        <v>0</v>
      </c>
      <c r="AZ1074" s="5">
        <v>0</v>
      </c>
      <c r="BA1074" s="335">
        <v>0</v>
      </c>
      <c r="BB1074" s="23">
        <v>0</v>
      </c>
      <c r="BC1074" s="5">
        <v>0</v>
      </c>
      <c r="BD1074" s="5">
        <v>0</v>
      </c>
      <c r="BE1074" s="335">
        <v>0</v>
      </c>
      <c r="BG1074" s="826"/>
      <c r="BH1074" s="607"/>
    </row>
    <row r="1075" spans="1:66" ht="12.75" customHeight="1" x14ac:dyDescent="0.25">
      <c r="A1075" s="222"/>
      <c r="C1075" s="119"/>
      <c r="D1075" s="620"/>
      <c r="F1075" s="117"/>
      <c r="G1075" s="694"/>
      <c r="H1075" s="878"/>
      <c r="I1075" s="397"/>
      <c r="J1075" s="380"/>
      <c r="K1075" s="405" t="s">
        <v>96</v>
      </c>
      <c r="L1075" s="731">
        <v>0</v>
      </c>
      <c r="M1075" s="732">
        <v>0</v>
      </c>
      <c r="N1075" s="929">
        <v>0</v>
      </c>
      <c r="O1075" s="530">
        <v>0</v>
      </c>
      <c r="P1075" s="530">
        <v>0</v>
      </c>
      <c r="Q1075" s="641">
        <v>0</v>
      </c>
      <c r="R1075" s="537">
        <v>0</v>
      </c>
      <c r="S1075" s="537">
        <v>0</v>
      </c>
      <c r="T1075" s="537">
        <v>0</v>
      </c>
      <c r="U1075" s="537">
        <v>0</v>
      </c>
      <c r="V1075" s="537">
        <v>0</v>
      </c>
      <c r="W1075" s="530"/>
      <c r="X1075" s="142">
        <v>0</v>
      </c>
      <c r="Y1075" s="142">
        <v>0</v>
      </c>
      <c r="Z1075" s="537">
        <v>0</v>
      </c>
      <c r="AA1075" s="537">
        <v>0</v>
      </c>
      <c r="AB1075" s="530"/>
      <c r="AC1075" s="142">
        <v>0</v>
      </c>
      <c r="AD1075" s="530">
        <v>0</v>
      </c>
      <c r="AE1075" s="842">
        <v>0</v>
      </c>
      <c r="AF1075" s="929">
        <v>0</v>
      </c>
      <c r="AG1075" s="530">
        <v>0</v>
      </c>
      <c r="AH1075" s="530">
        <v>0</v>
      </c>
      <c r="AI1075" s="641">
        <v>0</v>
      </c>
      <c r="AJ1075" s="537">
        <v>0</v>
      </c>
      <c r="AK1075" s="537">
        <v>0</v>
      </c>
      <c r="AL1075" s="537">
        <v>0</v>
      </c>
      <c r="AM1075" s="537">
        <v>0</v>
      </c>
      <c r="AN1075" s="537">
        <v>0</v>
      </c>
      <c r="AO1075" s="530"/>
      <c r="AP1075" s="142">
        <v>0</v>
      </c>
      <c r="AQ1075" s="142">
        <v>0</v>
      </c>
      <c r="AR1075" s="537">
        <v>0</v>
      </c>
      <c r="AS1075" s="537">
        <v>0</v>
      </c>
      <c r="AT1075" s="530"/>
      <c r="AU1075" s="142">
        <v>0</v>
      </c>
      <c r="AV1075" s="530">
        <v>0</v>
      </c>
      <c r="AW1075" s="842">
        <v>0</v>
      </c>
      <c r="AX1075" s="115">
        <v>0</v>
      </c>
      <c r="AY1075" s="5">
        <v>0</v>
      </c>
      <c r="AZ1075" s="5">
        <v>0</v>
      </c>
      <c r="BA1075" s="335">
        <v>0</v>
      </c>
      <c r="BB1075" s="23">
        <v>0</v>
      </c>
      <c r="BC1075" s="5">
        <v>0</v>
      </c>
      <c r="BD1075" s="5">
        <v>0</v>
      </c>
      <c r="BE1075" s="335">
        <v>0</v>
      </c>
      <c r="BG1075" s="826"/>
      <c r="BH1075" s="607"/>
    </row>
    <row r="1076" spans="1:66" ht="12.75" customHeight="1" x14ac:dyDescent="0.25">
      <c r="A1076" s="222"/>
      <c r="C1076" s="119"/>
      <c r="D1076" s="620"/>
      <c r="F1076" s="117"/>
      <c r="G1076" s="694"/>
      <c r="H1076" s="878"/>
      <c r="I1076" s="397"/>
      <c r="J1076" s="380"/>
      <c r="K1076" s="405" t="s">
        <v>209</v>
      </c>
      <c r="L1076" s="731">
        <v>0</v>
      </c>
      <c r="M1076" s="732">
        <v>0</v>
      </c>
      <c r="N1076" s="929">
        <v>0</v>
      </c>
      <c r="O1076" s="530">
        <v>0</v>
      </c>
      <c r="P1076" s="530">
        <v>0</v>
      </c>
      <c r="Q1076" s="641">
        <v>0</v>
      </c>
      <c r="R1076" s="537">
        <v>0</v>
      </c>
      <c r="S1076" s="537">
        <v>0</v>
      </c>
      <c r="T1076" s="537">
        <v>0</v>
      </c>
      <c r="U1076" s="537">
        <v>0</v>
      </c>
      <c r="V1076" s="537">
        <v>0</v>
      </c>
      <c r="W1076" s="530"/>
      <c r="X1076" s="142">
        <v>0</v>
      </c>
      <c r="Y1076" s="142">
        <v>0</v>
      </c>
      <c r="Z1076" s="537">
        <v>0</v>
      </c>
      <c r="AA1076" s="537">
        <v>0</v>
      </c>
      <c r="AB1076" s="530"/>
      <c r="AC1076" s="142">
        <v>0</v>
      </c>
      <c r="AD1076" s="530">
        <v>0</v>
      </c>
      <c r="AE1076" s="842">
        <v>0</v>
      </c>
      <c r="AF1076" s="929">
        <v>0</v>
      </c>
      <c r="AG1076" s="530">
        <v>0</v>
      </c>
      <c r="AH1076" s="530">
        <v>0</v>
      </c>
      <c r="AI1076" s="641">
        <v>0</v>
      </c>
      <c r="AJ1076" s="537">
        <v>0</v>
      </c>
      <c r="AK1076" s="537">
        <v>0</v>
      </c>
      <c r="AL1076" s="537">
        <v>0</v>
      </c>
      <c r="AM1076" s="537">
        <v>0</v>
      </c>
      <c r="AN1076" s="537">
        <v>0</v>
      </c>
      <c r="AO1076" s="530"/>
      <c r="AP1076" s="142">
        <v>0</v>
      </c>
      <c r="AQ1076" s="142">
        <v>0</v>
      </c>
      <c r="AR1076" s="537">
        <v>0</v>
      </c>
      <c r="AS1076" s="537">
        <v>0</v>
      </c>
      <c r="AT1076" s="530"/>
      <c r="AU1076" s="142">
        <v>0</v>
      </c>
      <c r="AV1076" s="530">
        <v>0</v>
      </c>
      <c r="AW1076" s="842">
        <v>0</v>
      </c>
      <c r="AX1076" s="115">
        <v>0</v>
      </c>
      <c r="AY1076" s="5">
        <v>0</v>
      </c>
      <c r="AZ1076" s="5">
        <v>0</v>
      </c>
      <c r="BA1076" s="335">
        <v>0</v>
      </c>
      <c r="BB1076" s="23">
        <v>0</v>
      </c>
      <c r="BC1076" s="5">
        <v>0</v>
      </c>
      <c r="BD1076" s="5">
        <v>0</v>
      </c>
      <c r="BE1076" s="335">
        <v>0</v>
      </c>
      <c r="BG1076" s="826"/>
      <c r="BH1076" s="607"/>
    </row>
    <row r="1077" spans="1:66" ht="12.75" customHeight="1" x14ac:dyDescent="0.25">
      <c r="A1077" s="222"/>
      <c r="C1077" s="119"/>
      <c r="D1077" s="620"/>
      <c r="F1077" s="117"/>
      <c r="G1077" s="694"/>
      <c r="H1077" s="878"/>
      <c r="I1077" s="397"/>
      <c r="J1077" s="380"/>
      <c r="K1077" s="405" t="s">
        <v>210</v>
      </c>
      <c r="L1077" s="731">
        <v>0</v>
      </c>
      <c r="M1077" s="732">
        <v>0</v>
      </c>
      <c r="N1077" s="929">
        <v>0</v>
      </c>
      <c r="O1077" s="530">
        <v>0</v>
      </c>
      <c r="P1077" s="530">
        <v>0</v>
      </c>
      <c r="Q1077" s="641">
        <v>0</v>
      </c>
      <c r="R1077" s="537">
        <v>0</v>
      </c>
      <c r="S1077" s="537">
        <v>0</v>
      </c>
      <c r="T1077" s="537">
        <v>0</v>
      </c>
      <c r="U1077" s="537">
        <v>0</v>
      </c>
      <c r="V1077" s="537">
        <v>0</v>
      </c>
      <c r="W1077" s="530"/>
      <c r="X1077" s="142">
        <v>0</v>
      </c>
      <c r="Y1077" s="142">
        <v>0</v>
      </c>
      <c r="Z1077" s="537">
        <v>0</v>
      </c>
      <c r="AA1077" s="537">
        <v>0</v>
      </c>
      <c r="AB1077" s="530"/>
      <c r="AC1077" s="142">
        <v>0</v>
      </c>
      <c r="AD1077" s="530">
        <v>0</v>
      </c>
      <c r="AE1077" s="842">
        <v>0</v>
      </c>
      <c r="AF1077" s="929">
        <v>0</v>
      </c>
      <c r="AG1077" s="530">
        <v>0</v>
      </c>
      <c r="AH1077" s="530">
        <v>0</v>
      </c>
      <c r="AI1077" s="641">
        <v>0</v>
      </c>
      <c r="AJ1077" s="537">
        <v>0</v>
      </c>
      <c r="AK1077" s="537">
        <v>0</v>
      </c>
      <c r="AL1077" s="537">
        <v>0</v>
      </c>
      <c r="AM1077" s="537">
        <v>0</v>
      </c>
      <c r="AN1077" s="537">
        <v>0</v>
      </c>
      <c r="AO1077" s="530"/>
      <c r="AP1077" s="142">
        <v>0</v>
      </c>
      <c r="AQ1077" s="142">
        <v>0</v>
      </c>
      <c r="AR1077" s="537">
        <v>0</v>
      </c>
      <c r="AS1077" s="537">
        <v>0</v>
      </c>
      <c r="AT1077" s="530"/>
      <c r="AU1077" s="142">
        <v>0</v>
      </c>
      <c r="AV1077" s="530">
        <v>0</v>
      </c>
      <c r="AW1077" s="842">
        <v>0</v>
      </c>
      <c r="AX1077" s="115">
        <v>0</v>
      </c>
      <c r="AY1077" s="5">
        <v>0</v>
      </c>
      <c r="AZ1077" s="5">
        <v>0</v>
      </c>
      <c r="BA1077" s="335">
        <v>0</v>
      </c>
      <c r="BB1077" s="23">
        <v>0</v>
      </c>
      <c r="BC1077" s="5">
        <v>0</v>
      </c>
      <c r="BD1077" s="5">
        <v>0</v>
      </c>
      <c r="BE1077" s="335">
        <v>0</v>
      </c>
      <c r="BG1077" s="826"/>
      <c r="BH1077" s="607"/>
    </row>
    <row r="1078" spans="1:66" ht="12.75" customHeight="1" x14ac:dyDescent="0.25">
      <c r="A1078" s="222"/>
      <c r="C1078" s="119"/>
      <c r="D1078" s="620"/>
      <c r="F1078" s="117"/>
      <c r="G1078" s="694"/>
      <c r="H1078" s="878"/>
      <c r="I1078" s="397"/>
      <c r="J1078" s="380"/>
      <c r="K1078" s="406" t="s">
        <v>53</v>
      </c>
      <c r="L1078" s="731">
        <v>0</v>
      </c>
      <c r="M1078" s="732">
        <v>0</v>
      </c>
      <c r="N1078" s="929">
        <v>0</v>
      </c>
      <c r="O1078" s="530">
        <v>0</v>
      </c>
      <c r="P1078" s="530">
        <v>0</v>
      </c>
      <c r="Q1078" s="641">
        <v>0</v>
      </c>
      <c r="R1078" s="537">
        <v>0</v>
      </c>
      <c r="S1078" s="537">
        <v>0</v>
      </c>
      <c r="T1078" s="537">
        <v>0</v>
      </c>
      <c r="U1078" s="537">
        <v>0</v>
      </c>
      <c r="V1078" s="537">
        <v>0</v>
      </c>
      <c r="W1078" s="530"/>
      <c r="X1078" s="142">
        <v>0</v>
      </c>
      <c r="Y1078" s="142">
        <v>0</v>
      </c>
      <c r="Z1078" s="537">
        <v>0</v>
      </c>
      <c r="AA1078" s="537">
        <v>0</v>
      </c>
      <c r="AB1078" s="530"/>
      <c r="AC1078" s="142">
        <v>0</v>
      </c>
      <c r="AD1078" s="530">
        <v>0</v>
      </c>
      <c r="AE1078" s="842">
        <v>0</v>
      </c>
      <c r="AF1078" s="929">
        <v>0</v>
      </c>
      <c r="AG1078" s="530">
        <v>0</v>
      </c>
      <c r="AH1078" s="530">
        <v>0</v>
      </c>
      <c r="AI1078" s="641">
        <v>0</v>
      </c>
      <c r="AJ1078" s="537">
        <v>0</v>
      </c>
      <c r="AK1078" s="537">
        <v>0</v>
      </c>
      <c r="AL1078" s="537">
        <v>0</v>
      </c>
      <c r="AM1078" s="537">
        <v>0</v>
      </c>
      <c r="AN1078" s="537">
        <v>0</v>
      </c>
      <c r="AO1078" s="530"/>
      <c r="AP1078" s="142">
        <v>0</v>
      </c>
      <c r="AQ1078" s="142">
        <v>0</v>
      </c>
      <c r="AR1078" s="537">
        <v>0</v>
      </c>
      <c r="AS1078" s="537">
        <v>0</v>
      </c>
      <c r="AT1078" s="530"/>
      <c r="AU1078" s="142">
        <v>0</v>
      </c>
      <c r="AV1078" s="530">
        <v>0</v>
      </c>
      <c r="AW1078" s="842">
        <v>0</v>
      </c>
      <c r="AX1078" s="115">
        <v>0</v>
      </c>
      <c r="AY1078" s="5">
        <v>0</v>
      </c>
      <c r="AZ1078" s="5">
        <v>0</v>
      </c>
      <c r="BA1078" s="335">
        <v>0</v>
      </c>
      <c r="BB1078" s="23">
        <v>0</v>
      </c>
      <c r="BC1078" s="5">
        <v>0</v>
      </c>
      <c r="BD1078" s="5">
        <v>0</v>
      </c>
      <c r="BE1078" s="335">
        <v>0</v>
      </c>
      <c r="BG1078" s="826"/>
      <c r="BH1078" s="607"/>
    </row>
    <row r="1079" spans="1:66" ht="12.75" customHeight="1" x14ac:dyDescent="0.25">
      <c r="A1079" s="222"/>
      <c r="C1079" s="119"/>
      <c r="D1079" s="620"/>
      <c r="F1079" s="117"/>
      <c r="G1079" s="694"/>
      <c r="H1079" s="878"/>
      <c r="I1079" s="397"/>
      <c r="J1079" s="380"/>
      <c r="K1079" s="406"/>
      <c r="L1079" s="731"/>
      <c r="M1079" s="732"/>
      <c r="N1079" s="931"/>
      <c r="O1079" s="923"/>
      <c r="P1079" s="923"/>
      <c r="Q1079" s="641"/>
      <c r="R1079" s="537"/>
      <c r="S1079" s="537"/>
      <c r="T1079" s="537"/>
      <c r="U1079" s="537"/>
      <c r="V1079" s="537"/>
      <c r="W1079" s="531"/>
      <c r="X1079" s="141"/>
      <c r="Y1079" s="141"/>
      <c r="Z1079" s="552"/>
      <c r="AA1079" s="552"/>
      <c r="AB1079" s="531"/>
      <c r="AC1079" s="593"/>
      <c r="AD1079" s="923"/>
      <c r="AE1079" s="846"/>
      <c r="AF1079" s="931"/>
      <c r="AG1079" s="923"/>
      <c r="AH1079" s="923"/>
      <c r="AI1079" s="641"/>
      <c r="AJ1079" s="537"/>
      <c r="AK1079" s="537"/>
      <c r="AL1079" s="537"/>
      <c r="AM1079" s="537"/>
      <c r="AN1079" s="537"/>
      <c r="AO1079" s="531"/>
      <c r="AP1079" s="141"/>
      <c r="AQ1079" s="141"/>
      <c r="AR1079" s="552"/>
      <c r="AS1079" s="552"/>
      <c r="AT1079" s="531"/>
      <c r="AU1079" s="593"/>
      <c r="AV1079" s="923"/>
      <c r="AW1079" s="846"/>
      <c r="AX1079" s="115"/>
      <c r="AY1079" s="5"/>
      <c r="AZ1079" s="5"/>
      <c r="BA1079" s="335"/>
      <c r="BC1079" s="5"/>
      <c r="BD1079" s="5"/>
      <c r="BE1079" s="335"/>
      <c r="BG1079" s="826"/>
      <c r="BH1079" s="607"/>
    </row>
    <row r="1080" spans="1:66" ht="12.75" customHeight="1" x14ac:dyDescent="0.25">
      <c r="A1080" s="222"/>
      <c r="C1080" s="119"/>
      <c r="D1080" s="620"/>
      <c r="F1080" s="117"/>
      <c r="G1080" s="694"/>
      <c r="H1080" s="878"/>
      <c r="I1080" s="397"/>
      <c r="J1080" s="380"/>
      <c r="K1080" s="408"/>
      <c r="L1080" s="731"/>
      <c r="M1080" s="732"/>
      <c r="N1080" s="931"/>
      <c r="O1080" s="923"/>
      <c r="P1080" s="923"/>
      <c r="Q1080" s="641"/>
      <c r="R1080" s="537"/>
      <c r="S1080" s="537"/>
      <c r="T1080" s="537"/>
      <c r="U1080" s="537"/>
      <c r="V1080" s="537"/>
      <c r="W1080" s="531"/>
      <c r="X1080" s="141"/>
      <c r="Y1080" s="141"/>
      <c r="Z1080" s="552"/>
      <c r="AA1080" s="552"/>
      <c r="AB1080" s="531"/>
      <c r="AC1080" s="593"/>
      <c r="AD1080" s="923"/>
      <c r="AE1080" s="846"/>
      <c r="AF1080" s="931"/>
      <c r="AG1080" s="923"/>
      <c r="AH1080" s="923"/>
      <c r="AI1080" s="641"/>
      <c r="AJ1080" s="537"/>
      <c r="AK1080" s="537"/>
      <c r="AL1080" s="537"/>
      <c r="AM1080" s="537"/>
      <c r="AN1080" s="537"/>
      <c r="AO1080" s="531"/>
      <c r="AP1080" s="141"/>
      <c r="AQ1080" s="141"/>
      <c r="AR1080" s="552"/>
      <c r="AS1080" s="552"/>
      <c r="AT1080" s="531"/>
      <c r="AU1080" s="593"/>
      <c r="AV1080" s="923"/>
      <c r="AW1080" s="846"/>
      <c r="AX1080" s="115"/>
      <c r="AY1080" s="5"/>
      <c r="AZ1080" s="5"/>
      <c r="BA1080" s="335"/>
      <c r="BC1080" s="5"/>
      <c r="BD1080" s="5"/>
      <c r="BE1080" s="335"/>
      <c r="BG1080" s="826"/>
      <c r="BH1080" s="607"/>
    </row>
    <row r="1081" spans="1:66" ht="12.75" customHeight="1" x14ac:dyDescent="0.25">
      <c r="A1081" s="21"/>
      <c r="B1081" s="112"/>
      <c r="C1081" s="119"/>
      <c r="D1081" s="623"/>
      <c r="E1081" s="278"/>
      <c r="F1081" s="116"/>
      <c r="G1081" s="694"/>
      <c r="H1081" s="878"/>
      <c r="I1081" s="397"/>
      <c r="J1081" s="380"/>
      <c r="K1081" s="400" t="s">
        <v>6576</v>
      </c>
      <c r="L1081" s="731"/>
      <c r="M1081" s="732"/>
      <c r="N1081" s="931"/>
      <c r="O1081" s="923"/>
      <c r="P1081" s="923"/>
      <c r="Q1081" s="641"/>
      <c r="R1081" s="537"/>
      <c r="S1081" s="537"/>
      <c r="T1081" s="537"/>
      <c r="U1081" s="537"/>
      <c r="V1081" s="537"/>
      <c r="W1081" s="531"/>
      <c r="X1081" s="141"/>
      <c r="Y1081" s="141"/>
      <c r="Z1081" s="552"/>
      <c r="AA1081" s="552"/>
      <c r="AB1081" s="531"/>
      <c r="AC1081" s="593"/>
      <c r="AD1081" s="923"/>
      <c r="AE1081" s="846"/>
      <c r="AF1081" s="931"/>
      <c r="AG1081" s="923"/>
      <c r="AH1081" s="923"/>
      <c r="AI1081" s="641"/>
      <c r="AJ1081" s="537"/>
      <c r="AK1081" s="537"/>
      <c r="AL1081" s="537"/>
      <c r="AM1081" s="537"/>
      <c r="AN1081" s="537"/>
      <c r="AO1081" s="531"/>
      <c r="AP1081" s="141"/>
      <c r="AQ1081" s="141"/>
      <c r="AR1081" s="552"/>
      <c r="AS1081" s="552"/>
      <c r="AT1081" s="531"/>
      <c r="AU1081" s="593"/>
      <c r="AV1081" s="923"/>
      <c r="AW1081" s="846"/>
      <c r="AX1081" s="115"/>
      <c r="AY1081" s="5"/>
      <c r="AZ1081" s="5"/>
      <c r="BA1081" s="335"/>
      <c r="BC1081" s="5"/>
      <c r="BD1081" s="5"/>
      <c r="BE1081" s="335"/>
      <c r="BG1081" s="826"/>
      <c r="BH1081" s="607"/>
    </row>
    <row r="1082" spans="1:66" x14ac:dyDescent="0.25">
      <c r="A1082" s="21"/>
      <c r="B1082" s="112"/>
      <c r="C1082" s="119"/>
      <c r="D1082" s="623"/>
      <c r="E1082" s="278"/>
      <c r="F1082" s="116"/>
      <c r="G1082" s="694"/>
      <c r="H1082" s="878"/>
      <c r="I1082" s="397"/>
      <c r="J1082" s="380"/>
      <c r="K1082" s="418" t="s">
        <v>165</v>
      </c>
      <c r="L1082" s="731"/>
      <c r="M1082" s="732"/>
      <c r="N1082" s="931"/>
      <c r="O1082" s="923"/>
      <c r="P1082" s="923"/>
      <c r="Q1082" s="641"/>
      <c r="R1082" s="537"/>
      <c r="S1082" s="537"/>
      <c r="T1082" s="537"/>
      <c r="U1082" s="537"/>
      <c r="V1082" s="537"/>
      <c r="W1082" s="531"/>
      <c r="X1082" s="141"/>
      <c r="Y1082" s="141"/>
      <c r="Z1082" s="552"/>
      <c r="AA1082" s="552"/>
      <c r="AB1082" s="531"/>
      <c r="AC1082" s="593"/>
      <c r="AD1082" s="923"/>
      <c r="AE1082" s="846"/>
      <c r="AF1082" s="931"/>
      <c r="AG1082" s="923"/>
      <c r="AH1082" s="923"/>
      <c r="AI1082" s="641"/>
      <c r="AJ1082" s="537"/>
      <c r="AK1082" s="537"/>
      <c r="AL1082" s="537"/>
      <c r="AM1082" s="537"/>
      <c r="AN1082" s="537"/>
      <c r="AO1082" s="531"/>
      <c r="AP1082" s="141"/>
      <c r="AQ1082" s="141"/>
      <c r="AR1082" s="552"/>
      <c r="AS1082" s="552"/>
      <c r="AT1082" s="531"/>
      <c r="AU1082" s="593"/>
      <c r="AV1082" s="923"/>
      <c r="AW1082" s="846"/>
      <c r="AX1082" s="115"/>
      <c r="AY1082" s="5"/>
      <c r="AZ1082" s="5"/>
      <c r="BA1082" s="335"/>
      <c r="BC1082" s="5"/>
      <c r="BD1082" s="5"/>
      <c r="BE1082" s="335"/>
      <c r="BG1082" s="826"/>
      <c r="BH1082" s="607"/>
    </row>
    <row r="1083" spans="1:66" ht="12.75" customHeight="1" x14ac:dyDescent="0.25">
      <c r="A1083" s="21"/>
      <c r="B1083" s="112"/>
      <c r="C1083" s="119"/>
      <c r="D1083" s="623"/>
      <c r="E1083" s="278"/>
      <c r="F1083" s="116"/>
      <c r="G1083" s="694"/>
      <c r="H1083" s="878"/>
      <c r="I1083" s="397"/>
      <c r="J1083" s="380"/>
      <c r="K1083" s="415"/>
      <c r="L1083" s="731"/>
      <c r="M1083" s="732"/>
      <c r="N1083" s="931"/>
      <c r="O1083" s="923"/>
      <c r="P1083" s="923"/>
      <c r="Q1083" s="641"/>
      <c r="R1083" s="537"/>
      <c r="S1083" s="537"/>
      <c r="T1083" s="537"/>
      <c r="U1083" s="537"/>
      <c r="V1083" s="537"/>
      <c r="W1083" s="531"/>
      <c r="X1083" s="141"/>
      <c r="Y1083" s="141"/>
      <c r="Z1083" s="552"/>
      <c r="AA1083" s="552"/>
      <c r="AB1083" s="531"/>
      <c r="AC1083" s="593"/>
      <c r="AD1083" s="923"/>
      <c r="AE1083" s="846"/>
      <c r="AF1083" s="931"/>
      <c r="AG1083" s="923"/>
      <c r="AH1083" s="923"/>
      <c r="AI1083" s="641"/>
      <c r="AJ1083" s="537"/>
      <c r="AK1083" s="537"/>
      <c r="AL1083" s="537"/>
      <c r="AM1083" s="537"/>
      <c r="AN1083" s="537"/>
      <c r="AO1083" s="531"/>
      <c r="AP1083" s="141"/>
      <c r="AQ1083" s="141"/>
      <c r="AR1083" s="552"/>
      <c r="AS1083" s="552"/>
      <c r="AT1083" s="531"/>
      <c r="AU1083" s="593"/>
      <c r="AV1083" s="923"/>
      <c r="AW1083" s="846"/>
      <c r="AX1083" s="115"/>
      <c r="AY1083" s="5"/>
      <c r="AZ1083" s="5"/>
      <c r="BA1083" s="335"/>
      <c r="BC1083" s="5"/>
      <c r="BD1083" s="5"/>
      <c r="BE1083" s="335"/>
      <c r="BG1083" s="826"/>
      <c r="BH1083" s="607"/>
    </row>
    <row r="1084" spans="1:66" s="4" customFormat="1" ht="35.1" customHeight="1" x14ac:dyDescent="0.25">
      <c r="A1084" s="193" t="s">
        <v>39</v>
      </c>
      <c r="B1084" s="210">
        <v>18</v>
      </c>
      <c r="C1084" s="120" t="s">
        <v>0</v>
      </c>
      <c r="D1084" s="620">
        <v>1000</v>
      </c>
      <c r="E1084" s="279"/>
      <c r="F1084" s="120">
        <v>12</v>
      </c>
      <c r="G1084" s="697">
        <v>1</v>
      </c>
      <c r="H1084" s="890" t="str">
        <f t="shared" ref="H1084:H1144" si="1695">LEFT(J1084,3)</f>
        <v>001</v>
      </c>
      <c r="I1084" s="397" t="s">
        <v>3257</v>
      </c>
      <c r="J1084" s="380" t="s">
        <v>2852</v>
      </c>
      <c r="K1084" s="500" t="s">
        <v>1810</v>
      </c>
      <c r="L1084" s="733">
        <v>12</v>
      </c>
      <c r="M1084" s="734">
        <v>12</v>
      </c>
      <c r="N1084" s="931"/>
      <c r="O1084" s="530">
        <f t="shared" ref="O1084" si="1696">IF(N1084&gt;L1084,"0 ",N1084-L1084)</f>
        <v>-12</v>
      </c>
      <c r="P1084" s="530" t="str">
        <f t="shared" ref="P1084" si="1697">IF(N1084&lt;L1084,"0 ",N1084-L1084)</f>
        <v xml:space="preserve">0 </v>
      </c>
      <c r="Q1084" s="646"/>
      <c r="R1084" s="536"/>
      <c r="S1084" s="536"/>
      <c r="T1084" s="536"/>
      <c r="U1084" s="536"/>
      <c r="V1084" s="536"/>
      <c r="W1084" s="683" t="str">
        <f>IF(SUM(Q1084:V1084)=X1084,"OK",SUM(Q1084:V1084)-X1084)</f>
        <v>OK</v>
      </c>
      <c r="X1084" s="141"/>
      <c r="Y1084" s="141"/>
      <c r="Z1084" s="552"/>
      <c r="AA1084" s="552"/>
      <c r="AB1084" s="683" t="str">
        <f>IF(SUM(Z1084:AA1084)=AC1084,"OK",SUM(Z1084:AA1084)-AC1084)</f>
        <v>OK</v>
      </c>
      <c r="AC1084" s="593"/>
      <c r="AD1084" s="530">
        <f t="shared" ref="AD1084" si="1698">X1084+Y1084+AC1084</f>
        <v>0</v>
      </c>
      <c r="AE1084" s="842">
        <f t="shared" ref="AE1084" si="1699">N1084+AD1084</f>
        <v>0</v>
      </c>
      <c r="AF1084" s="931"/>
      <c r="AG1084" s="530">
        <f t="shared" ref="AG1084" si="1700">IF(AF1084&gt;M1084,"0 ",AF1084-M1084)</f>
        <v>-12</v>
      </c>
      <c r="AH1084" s="530" t="str">
        <f t="shared" ref="AH1084" si="1701">IF(AF1084&lt;M1084,"0 ",AF1084-M1084)</f>
        <v xml:space="preserve">0 </v>
      </c>
      <c r="AI1084" s="641"/>
      <c r="AJ1084" s="537"/>
      <c r="AK1084" s="537"/>
      <c r="AL1084" s="537"/>
      <c r="AM1084" s="537"/>
      <c r="AN1084" s="537"/>
      <c r="AO1084" s="683" t="str">
        <f>IF(SUM(AI1084:AN1084)=AP1084,"OK",SUM(AI1084:AN1084)-AP1084)</f>
        <v>OK</v>
      </c>
      <c r="AP1084" s="141"/>
      <c r="AQ1084" s="141"/>
      <c r="AR1084" s="552"/>
      <c r="AS1084" s="552"/>
      <c r="AT1084" s="683" t="str">
        <f>IF(SUM(AR1084:AS1084)=AU1084,"OK",SUM(AR1084:AS1084)-AU1084)</f>
        <v>OK</v>
      </c>
      <c r="AU1084" s="593"/>
      <c r="AV1084" s="530">
        <f t="shared" ref="AV1084" si="1702">AP1084+AQ1084+AU1084</f>
        <v>0</v>
      </c>
      <c r="AW1084" s="842">
        <f t="shared" ref="AW1084" si="1703">AF1084+AV1084</f>
        <v>0</v>
      </c>
      <c r="AX1084" s="115">
        <f>L1084</f>
        <v>12</v>
      </c>
      <c r="AY1084" s="5">
        <f>AE1084</f>
        <v>0</v>
      </c>
      <c r="AZ1084" s="7">
        <f>AY1084-AX1084</f>
        <v>-12</v>
      </c>
      <c r="BA1084" s="335">
        <f>AZ1084/AX1084</f>
        <v>-1</v>
      </c>
      <c r="BB1084" s="23">
        <f>M1084</f>
        <v>12</v>
      </c>
      <c r="BC1084" s="5">
        <f>AW1084</f>
        <v>0</v>
      </c>
      <c r="BD1084" s="7">
        <f>BC1084-BB1084</f>
        <v>-12</v>
      </c>
      <c r="BE1084" s="335">
        <f>BD1084/BB1084</f>
        <v>-1</v>
      </c>
      <c r="BF1084" s="41"/>
      <c r="BG1084" s="826" t="str">
        <f>RIGHT(LEFT(I1084,3),2)&amp;"."&amp;RIGHT(LEFT(I1084,5),2)</f>
        <v>12.11</v>
      </c>
      <c r="BH1084" s="607" t="b">
        <f>COUNTIF('Codes SEC'!$B$2:$B$250,Ministres!BG1084)&gt;0</f>
        <v>1</v>
      </c>
      <c r="BI1084" s="41"/>
      <c r="BJ1084" s="41"/>
      <c r="BK1084" s="41"/>
      <c r="BL1084" s="41"/>
      <c r="BM1084" s="41"/>
      <c r="BN1084" s="41"/>
    </row>
    <row r="1085" spans="1:66" ht="12.75" customHeight="1" x14ac:dyDescent="0.25">
      <c r="A1085" s="225"/>
      <c r="B1085" s="206"/>
      <c r="C1085" s="256"/>
      <c r="D1085" s="621"/>
      <c r="E1085" s="275"/>
      <c r="F1085" s="269"/>
      <c r="G1085" s="695"/>
      <c r="H1085" s="886"/>
      <c r="I1085" s="403"/>
      <c r="J1085" s="381"/>
      <c r="K1085" s="514" t="s">
        <v>95</v>
      </c>
      <c r="L1085" s="316">
        <f t="shared" ref="L1085:BE1085" si="1704">L1084</f>
        <v>12</v>
      </c>
      <c r="M1085" s="728">
        <f t="shared" si="1704"/>
        <v>12</v>
      </c>
      <c r="N1085" s="930">
        <f t="shared" si="1704"/>
        <v>0</v>
      </c>
      <c r="O1085" s="790">
        <f t="shared" si="1704"/>
        <v>-12</v>
      </c>
      <c r="P1085" s="790" t="str">
        <f t="shared" si="1704"/>
        <v xml:space="preserve">0 </v>
      </c>
      <c r="Q1085" s="787">
        <f t="shared" si="1704"/>
        <v>0</v>
      </c>
      <c r="R1085" s="648">
        <f t="shared" si="1704"/>
        <v>0</v>
      </c>
      <c r="S1085" s="648">
        <f t="shared" si="1704"/>
        <v>0</v>
      </c>
      <c r="T1085" s="648">
        <f t="shared" si="1704"/>
        <v>0</v>
      </c>
      <c r="U1085" s="648">
        <f t="shared" si="1704"/>
        <v>0</v>
      </c>
      <c r="V1085" s="648">
        <f t="shared" si="1704"/>
        <v>0</v>
      </c>
      <c r="W1085" s="790"/>
      <c r="X1085" s="649">
        <f t="shared" si="1704"/>
        <v>0</v>
      </c>
      <c r="Y1085" s="649">
        <f t="shared" si="1704"/>
        <v>0</v>
      </c>
      <c r="Z1085" s="648">
        <f t="shared" si="1704"/>
        <v>0</v>
      </c>
      <c r="AA1085" s="648">
        <f t="shared" si="1704"/>
        <v>0</v>
      </c>
      <c r="AB1085" s="790"/>
      <c r="AC1085" s="649">
        <f t="shared" si="1704"/>
        <v>0</v>
      </c>
      <c r="AD1085" s="790">
        <f>AD1084</f>
        <v>0</v>
      </c>
      <c r="AE1085" s="843">
        <f>AE1084</f>
        <v>0</v>
      </c>
      <c r="AF1085" s="930">
        <f t="shared" si="1704"/>
        <v>0</v>
      </c>
      <c r="AG1085" s="790">
        <f t="shared" si="1704"/>
        <v>-12</v>
      </c>
      <c r="AH1085" s="790" t="str">
        <f t="shared" si="1704"/>
        <v xml:space="preserve">0 </v>
      </c>
      <c r="AI1085" s="787">
        <f t="shared" si="1704"/>
        <v>0</v>
      </c>
      <c r="AJ1085" s="648">
        <f t="shared" si="1704"/>
        <v>0</v>
      </c>
      <c r="AK1085" s="648">
        <f t="shared" si="1704"/>
        <v>0</v>
      </c>
      <c r="AL1085" s="648">
        <f t="shared" si="1704"/>
        <v>0</v>
      </c>
      <c r="AM1085" s="648">
        <f t="shared" si="1704"/>
        <v>0</v>
      </c>
      <c r="AN1085" s="648">
        <f t="shared" si="1704"/>
        <v>0</v>
      </c>
      <c r="AO1085" s="790"/>
      <c r="AP1085" s="649">
        <f t="shared" si="1704"/>
        <v>0</v>
      </c>
      <c r="AQ1085" s="649">
        <f t="shared" si="1704"/>
        <v>0</v>
      </c>
      <c r="AR1085" s="648">
        <f t="shared" si="1704"/>
        <v>0</v>
      </c>
      <c r="AS1085" s="648">
        <f t="shared" si="1704"/>
        <v>0</v>
      </c>
      <c r="AT1085" s="790"/>
      <c r="AU1085" s="649">
        <f t="shared" si="1704"/>
        <v>0</v>
      </c>
      <c r="AV1085" s="790">
        <f t="shared" si="1704"/>
        <v>0</v>
      </c>
      <c r="AW1085" s="843">
        <f t="shared" si="1704"/>
        <v>0</v>
      </c>
      <c r="AX1085" s="336">
        <f t="shared" si="1704"/>
        <v>12</v>
      </c>
      <c r="AY1085" s="337">
        <f t="shared" si="1704"/>
        <v>0</v>
      </c>
      <c r="AZ1085" s="338">
        <f t="shared" si="1704"/>
        <v>-12</v>
      </c>
      <c r="BA1085" s="339">
        <f t="shared" si="1704"/>
        <v>-1</v>
      </c>
      <c r="BB1085" s="322">
        <f t="shared" si="1704"/>
        <v>12</v>
      </c>
      <c r="BC1085" s="337">
        <f t="shared" si="1704"/>
        <v>0</v>
      </c>
      <c r="BD1085" s="338">
        <f t="shared" si="1704"/>
        <v>-12</v>
      </c>
      <c r="BE1085" s="339">
        <f t="shared" si="1704"/>
        <v>-1</v>
      </c>
      <c r="BG1085" s="826"/>
      <c r="BH1085" s="607"/>
    </row>
    <row r="1086" spans="1:66" ht="12.75" customHeight="1" x14ac:dyDescent="0.25">
      <c r="A1086" s="222"/>
      <c r="C1086" s="119"/>
      <c r="D1086" s="620"/>
      <c r="F1086" s="117"/>
      <c r="G1086" s="694"/>
      <c r="H1086" s="878"/>
      <c r="I1086" s="397"/>
      <c r="J1086" s="380"/>
      <c r="K1086" s="409"/>
      <c r="L1086" s="731"/>
      <c r="M1086" s="732"/>
      <c r="N1086" s="931"/>
      <c r="O1086" s="923"/>
      <c r="P1086" s="923"/>
      <c r="Q1086" s="641"/>
      <c r="R1086" s="537"/>
      <c r="S1086" s="537"/>
      <c r="T1086" s="537"/>
      <c r="U1086" s="537"/>
      <c r="V1086" s="537"/>
      <c r="W1086" s="531"/>
      <c r="X1086" s="141"/>
      <c r="Y1086" s="141"/>
      <c r="Z1086" s="552"/>
      <c r="AA1086" s="552"/>
      <c r="AB1086" s="531"/>
      <c r="AC1086" s="593"/>
      <c r="AD1086" s="923"/>
      <c r="AE1086" s="846"/>
      <c r="AF1086" s="931"/>
      <c r="AG1086" s="923"/>
      <c r="AH1086" s="923"/>
      <c r="AI1086" s="641"/>
      <c r="AJ1086" s="537"/>
      <c r="AK1086" s="537"/>
      <c r="AL1086" s="537"/>
      <c r="AM1086" s="537"/>
      <c r="AN1086" s="537"/>
      <c r="AO1086" s="531"/>
      <c r="AP1086" s="141"/>
      <c r="AQ1086" s="141"/>
      <c r="AR1086" s="552"/>
      <c r="AS1086" s="552"/>
      <c r="AT1086" s="531"/>
      <c r="AU1086" s="593"/>
      <c r="AV1086" s="923"/>
      <c r="AW1086" s="846"/>
      <c r="AX1086" s="115"/>
      <c r="AY1086" s="5"/>
      <c r="AZ1086" s="5"/>
      <c r="BA1086" s="335"/>
      <c r="BC1086" s="5"/>
      <c r="BD1086" s="5"/>
      <c r="BE1086" s="335"/>
      <c r="BG1086" s="826"/>
      <c r="BH1086" s="607"/>
    </row>
    <row r="1087" spans="1:66" ht="12.75" customHeight="1" x14ac:dyDescent="0.25">
      <c r="A1087" s="222"/>
      <c r="C1087" s="119"/>
      <c r="D1087" s="620"/>
      <c r="F1087" s="117"/>
      <c r="G1087" s="694"/>
      <c r="H1087" s="878"/>
      <c r="I1087" s="397"/>
      <c r="J1087" s="380"/>
      <c r="K1087" s="410" t="s">
        <v>58</v>
      </c>
      <c r="L1087" s="731"/>
      <c r="M1087" s="732"/>
      <c r="N1087" s="931"/>
      <c r="O1087" s="923"/>
      <c r="P1087" s="923"/>
      <c r="Q1087" s="641"/>
      <c r="R1087" s="537"/>
      <c r="S1087" s="537"/>
      <c r="T1087" s="537"/>
      <c r="U1087" s="537"/>
      <c r="V1087" s="537"/>
      <c r="W1087" s="531"/>
      <c r="X1087" s="141"/>
      <c r="Y1087" s="141"/>
      <c r="Z1087" s="552"/>
      <c r="AA1087" s="552"/>
      <c r="AB1087" s="531"/>
      <c r="AC1087" s="593"/>
      <c r="AD1087" s="923"/>
      <c r="AE1087" s="846"/>
      <c r="AF1087" s="931"/>
      <c r="AG1087" s="923"/>
      <c r="AH1087" s="923"/>
      <c r="AI1087" s="641"/>
      <c r="AJ1087" s="537"/>
      <c r="AK1087" s="537"/>
      <c r="AL1087" s="537"/>
      <c r="AM1087" s="537"/>
      <c r="AN1087" s="537"/>
      <c r="AO1087" s="531"/>
      <c r="AP1087" s="141"/>
      <c r="AQ1087" s="141"/>
      <c r="AR1087" s="552"/>
      <c r="AS1087" s="552"/>
      <c r="AT1087" s="531"/>
      <c r="AU1087" s="593"/>
      <c r="AV1087" s="923"/>
      <c r="AW1087" s="846"/>
      <c r="AX1087" s="115"/>
      <c r="AY1087" s="5"/>
      <c r="AZ1087" s="5"/>
      <c r="BA1087" s="335"/>
      <c r="BC1087" s="5"/>
      <c r="BD1087" s="5"/>
      <c r="BE1087" s="335"/>
      <c r="BG1087" s="826"/>
      <c r="BH1087" s="607"/>
    </row>
    <row r="1088" spans="1:66" ht="12.75" customHeight="1" x14ac:dyDescent="0.25">
      <c r="A1088" s="222"/>
      <c r="C1088" s="119"/>
      <c r="D1088" s="620"/>
      <c r="F1088" s="117"/>
      <c r="G1088" s="694"/>
      <c r="H1088" s="878"/>
      <c r="I1088" s="397"/>
      <c r="J1088" s="380"/>
      <c r="K1088" s="408"/>
      <c r="L1088" s="731"/>
      <c r="M1088" s="732"/>
      <c r="N1088" s="931"/>
      <c r="O1088" s="923"/>
      <c r="P1088" s="923"/>
      <c r="Q1088" s="641"/>
      <c r="R1088" s="537"/>
      <c r="S1088" s="537"/>
      <c r="T1088" s="537"/>
      <c r="U1088" s="537"/>
      <c r="V1088" s="537"/>
      <c r="W1088" s="531"/>
      <c r="X1088" s="141"/>
      <c r="Y1088" s="141"/>
      <c r="Z1088" s="552"/>
      <c r="AA1088" s="552"/>
      <c r="AB1088" s="531"/>
      <c r="AC1088" s="593"/>
      <c r="AD1088" s="923"/>
      <c r="AE1088" s="846"/>
      <c r="AF1088" s="931"/>
      <c r="AG1088" s="923"/>
      <c r="AH1088" s="923"/>
      <c r="AI1088" s="641"/>
      <c r="AJ1088" s="537"/>
      <c r="AK1088" s="537"/>
      <c r="AL1088" s="537"/>
      <c r="AM1088" s="537"/>
      <c r="AN1088" s="537"/>
      <c r="AO1088" s="531"/>
      <c r="AP1088" s="141"/>
      <c r="AQ1088" s="141"/>
      <c r="AR1088" s="552"/>
      <c r="AS1088" s="552"/>
      <c r="AT1088" s="531"/>
      <c r="AU1088" s="593"/>
      <c r="AV1088" s="923"/>
      <c r="AW1088" s="846"/>
      <c r="AX1088" s="115"/>
      <c r="AY1088" s="5"/>
      <c r="AZ1088" s="5"/>
      <c r="BA1088" s="335"/>
      <c r="BC1088" s="5"/>
      <c r="BD1088" s="5"/>
      <c r="BE1088" s="335"/>
      <c r="BG1088" s="826"/>
      <c r="BH1088" s="607"/>
    </row>
    <row r="1089" spans="1:66" ht="30.6" x14ac:dyDescent="0.25">
      <c r="A1089" s="190" t="s">
        <v>39</v>
      </c>
      <c r="B1089" s="210">
        <v>18</v>
      </c>
      <c r="C1089" s="120" t="s">
        <v>0</v>
      </c>
      <c r="D1089" s="620">
        <v>1000</v>
      </c>
      <c r="E1089" s="279"/>
      <c r="F1089" s="120">
        <v>12</v>
      </c>
      <c r="G1089" s="697">
        <v>1</v>
      </c>
      <c r="H1089" s="890" t="str">
        <f t="shared" si="1695"/>
        <v>001</v>
      </c>
      <c r="I1089" s="397" t="s">
        <v>3258</v>
      </c>
      <c r="J1089" s="380" t="s">
        <v>2853</v>
      </c>
      <c r="K1089" s="500" t="s">
        <v>1811</v>
      </c>
      <c r="L1089" s="733">
        <v>0</v>
      </c>
      <c r="M1089" s="734">
        <v>30</v>
      </c>
      <c r="N1089" s="931"/>
      <c r="O1089" s="530">
        <f t="shared" ref="O1089" si="1705">IF(N1089&gt;L1089,"0 ",N1089-L1089)</f>
        <v>0</v>
      </c>
      <c r="P1089" s="530">
        <f t="shared" ref="P1089" si="1706">IF(N1089&lt;L1089,"0 ",N1089-L1089)</f>
        <v>0</v>
      </c>
      <c r="Q1089" s="646"/>
      <c r="R1089" s="536"/>
      <c r="S1089" s="536"/>
      <c r="T1089" s="536"/>
      <c r="U1089" s="536"/>
      <c r="V1089" s="536"/>
      <c r="W1089" s="683" t="str">
        <f>IF(SUM(Q1089:V1089)=X1089,"OK",SUM(Q1089:V1089)-X1089)</f>
        <v>OK</v>
      </c>
      <c r="X1089" s="141"/>
      <c r="Y1089" s="141"/>
      <c r="Z1089" s="552"/>
      <c r="AA1089" s="552"/>
      <c r="AB1089" s="683" t="str">
        <f>IF(SUM(Z1089:AA1089)=AC1089,"OK",SUM(Z1089:AA1089)-AC1089)</f>
        <v>OK</v>
      </c>
      <c r="AC1089" s="593"/>
      <c r="AD1089" s="530">
        <f t="shared" ref="AD1089" si="1707">X1089+Y1089+AC1089</f>
        <v>0</v>
      </c>
      <c r="AE1089" s="842">
        <f t="shared" ref="AE1089" si="1708">N1089+AD1089</f>
        <v>0</v>
      </c>
      <c r="AF1089" s="931"/>
      <c r="AG1089" s="530">
        <f t="shared" ref="AG1089" si="1709">IF(AF1089&gt;M1089,"0 ",AF1089-M1089)</f>
        <v>-30</v>
      </c>
      <c r="AH1089" s="530" t="str">
        <f t="shared" ref="AH1089" si="1710">IF(AF1089&lt;M1089,"0 ",AF1089-M1089)</f>
        <v xml:space="preserve">0 </v>
      </c>
      <c r="AI1089" s="641"/>
      <c r="AJ1089" s="537"/>
      <c r="AK1089" s="537"/>
      <c r="AL1089" s="537"/>
      <c r="AM1089" s="537"/>
      <c r="AN1089" s="537"/>
      <c r="AO1089" s="683" t="str">
        <f>IF(SUM(AI1089:AN1089)=AP1089,"OK",SUM(AI1089:AN1089)-AP1089)</f>
        <v>OK</v>
      </c>
      <c r="AP1089" s="141"/>
      <c r="AQ1089" s="141"/>
      <c r="AR1089" s="552"/>
      <c r="AS1089" s="552"/>
      <c r="AT1089" s="683" t="str">
        <f>IF(SUM(AR1089:AS1089)=AU1089,"OK",SUM(AR1089:AS1089)-AU1089)</f>
        <v>OK</v>
      </c>
      <c r="AU1089" s="593"/>
      <c r="AV1089" s="530">
        <f t="shared" ref="AV1089" si="1711">AP1089+AQ1089+AU1089</f>
        <v>0</v>
      </c>
      <c r="AW1089" s="842">
        <f t="shared" ref="AW1089" si="1712">AF1089+AV1089</f>
        <v>0</v>
      </c>
      <c r="AX1089" s="115">
        <f>L1089</f>
        <v>0</v>
      </c>
      <c r="AY1089" s="5">
        <f>AE1089</f>
        <v>0</v>
      </c>
      <c r="AZ1089" s="7">
        <f>AY1089-AX1089</f>
        <v>0</v>
      </c>
      <c r="BA1089" s="335" t="e">
        <f>AZ1089/AX1089</f>
        <v>#DIV/0!</v>
      </c>
      <c r="BB1089" s="23">
        <f>M1089</f>
        <v>30</v>
      </c>
      <c r="BC1089" s="5">
        <f>AW1089</f>
        <v>0</v>
      </c>
      <c r="BD1089" s="7">
        <f>BC1089-BB1089</f>
        <v>-30</v>
      </c>
      <c r="BE1089" s="335">
        <f>BD1089/BB1089</f>
        <v>-1</v>
      </c>
      <c r="BG1089" s="826" t="str">
        <f>RIGHT(LEFT(I1089,3),2)&amp;"."&amp;RIGHT(LEFT(I1089,5),2)</f>
        <v>74.22</v>
      </c>
      <c r="BH1089" s="607" t="b">
        <f>COUNTIF('Codes SEC'!$B$2:$B$250,Ministres!BG1089)&gt;0</f>
        <v>1</v>
      </c>
    </row>
    <row r="1090" spans="1:66" s="28" customFormat="1" ht="12.75" customHeight="1" x14ac:dyDescent="0.25">
      <c r="A1090" s="227"/>
      <c r="B1090" s="209"/>
      <c r="C1090" s="256"/>
      <c r="D1090" s="625"/>
      <c r="E1090" s="280"/>
      <c r="F1090" s="253"/>
      <c r="G1090" s="695"/>
      <c r="H1090" s="886"/>
      <c r="I1090" s="403"/>
      <c r="J1090" s="381"/>
      <c r="K1090" s="514" t="s">
        <v>59</v>
      </c>
      <c r="L1090" s="316">
        <f t="shared" ref="L1090:P1090" si="1713">L1089</f>
        <v>0</v>
      </c>
      <c r="M1090" s="728">
        <f t="shared" si="1713"/>
        <v>30</v>
      </c>
      <c r="N1090" s="930">
        <f t="shared" si="1713"/>
        <v>0</v>
      </c>
      <c r="O1090" s="790">
        <f t="shared" si="1713"/>
        <v>0</v>
      </c>
      <c r="P1090" s="790">
        <f t="shared" si="1713"/>
        <v>0</v>
      </c>
      <c r="Q1090" s="787">
        <f t="shared" ref="Q1090:AA1090" si="1714">Q1089</f>
        <v>0</v>
      </c>
      <c r="R1090" s="648">
        <f t="shared" si="1714"/>
        <v>0</v>
      </c>
      <c r="S1090" s="648">
        <f t="shared" si="1714"/>
        <v>0</v>
      </c>
      <c r="T1090" s="648">
        <f t="shared" si="1714"/>
        <v>0</v>
      </c>
      <c r="U1090" s="648">
        <f t="shared" si="1714"/>
        <v>0</v>
      </c>
      <c r="V1090" s="648">
        <f t="shared" si="1714"/>
        <v>0</v>
      </c>
      <c r="W1090" s="790"/>
      <c r="X1090" s="649">
        <f t="shared" si="1714"/>
        <v>0</v>
      </c>
      <c r="Y1090" s="649">
        <f t="shared" si="1714"/>
        <v>0</v>
      </c>
      <c r="Z1090" s="648">
        <f t="shared" si="1714"/>
        <v>0</v>
      </c>
      <c r="AA1090" s="648">
        <f t="shared" si="1714"/>
        <v>0</v>
      </c>
      <c r="AB1090" s="790"/>
      <c r="AC1090" s="649">
        <f t="shared" ref="AC1090" si="1715">AC1089</f>
        <v>0</v>
      </c>
      <c r="AD1090" s="790">
        <f>AD1089</f>
        <v>0</v>
      </c>
      <c r="AE1090" s="843">
        <f>AE1089</f>
        <v>0</v>
      </c>
      <c r="AF1090" s="930">
        <f t="shared" ref="AF1090:AH1090" si="1716">AF1089</f>
        <v>0</v>
      </c>
      <c r="AG1090" s="790">
        <f t="shared" si="1716"/>
        <v>-30</v>
      </c>
      <c r="AH1090" s="790" t="str">
        <f t="shared" si="1716"/>
        <v xml:space="preserve">0 </v>
      </c>
      <c r="AI1090" s="787">
        <f t="shared" ref="AI1090:AS1090" si="1717">AI1089</f>
        <v>0</v>
      </c>
      <c r="AJ1090" s="648">
        <f t="shared" si="1717"/>
        <v>0</v>
      </c>
      <c r="AK1090" s="648">
        <f t="shared" si="1717"/>
        <v>0</v>
      </c>
      <c r="AL1090" s="648">
        <f t="shared" si="1717"/>
        <v>0</v>
      </c>
      <c r="AM1090" s="648">
        <f t="shared" si="1717"/>
        <v>0</v>
      </c>
      <c r="AN1090" s="648">
        <f t="shared" si="1717"/>
        <v>0</v>
      </c>
      <c r="AO1090" s="790"/>
      <c r="AP1090" s="649">
        <f t="shared" si="1717"/>
        <v>0</v>
      </c>
      <c r="AQ1090" s="649">
        <f t="shared" si="1717"/>
        <v>0</v>
      </c>
      <c r="AR1090" s="648">
        <f t="shared" si="1717"/>
        <v>0</v>
      </c>
      <c r="AS1090" s="648">
        <f t="shared" si="1717"/>
        <v>0</v>
      </c>
      <c r="AT1090" s="790"/>
      <c r="AU1090" s="649">
        <f t="shared" ref="AU1090:BE1090" si="1718">AU1089</f>
        <v>0</v>
      </c>
      <c r="AV1090" s="790">
        <f t="shared" ref="AV1090" si="1719">AV1089</f>
        <v>0</v>
      </c>
      <c r="AW1090" s="843">
        <f t="shared" si="1718"/>
        <v>0</v>
      </c>
      <c r="AX1090" s="336">
        <f t="shared" si="1718"/>
        <v>0</v>
      </c>
      <c r="AY1090" s="337">
        <f t="shared" si="1718"/>
        <v>0</v>
      </c>
      <c r="AZ1090" s="338">
        <f t="shared" si="1718"/>
        <v>0</v>
      </c>
      <c r="BA1090" s="339" t="e">
        <f t="shared" si="1718"/>
        <v>#DIV/0!</v>
      </c>
      <c r="BB1090" s="322">
        <f t="shared" si="1718"/>
        <v>30</v>
      </c>
      <c r="BC1090" s="337">
        <f t="shared" si="1718"/>
        <v>0</v>
      </c>
      <c r="BD1090" s="338">
        <f t="shared" si="1718"/>
        <v>-30</v>
      </c>
      <c r="BE1090" s="339">
        <f t="shared" si="1718"/>
        <v>-1</v>
      </c>
      <c r="BF1090" s="41"/>
      <c r="BG1090" s="826"/>
      <c r="BH1090" s="607"/>
      <c r="BI1090" s="41"/>
      <c r="BJ1090" s="41"/>
      <c r="BK1090" s="41"/>
      <c r="BL1090" s="41"/>
      <c r="BM1090" s="41"/>
      <c r="BN1090" s="41"/>
    </row>
    <row r="1091" spans="1:66" ht="12.75" customHeight="1" x14ac:dyDescent="0.25">
      <c r="A1091" s="226"/>
      <c r="B1091" s="207"/>
      <c r="C1091" s="257"/>
      <c r="D1091" s="300"/>
      <c r="E1091" s="276"/>
      <c r="F1091" s="301"/>
      <c r="G1091" s="696"/>
      <c r="H1091" s="887"/>
      <c r="I1091" s="444"/>
      <c r="J1091" s="393"/>
      <c r="K1091" s="404" t="s">
        <v>3656</v>
      </c>
      <c r="L1091" s="743">
        <f t="shared" ref="L1091:P1091" si="1720">L1090+L1085</f>
        <v>12</v>
      </c>
      <c r="M1091" s="730">
        <f t="shared" si="1720"/>
        <v>42</v>
      </c>
      <c r="N1091" s="844">
        <f t="shared" si="1720"/>
        <v>0</v>
      </c>
      <c r="O1091" s="665">
        <f t="shared" si="1720"/>
        <v>-12</v>
      </c>
      <c r="P1091" s="665">
        <f t="shared" si="1720"/>
        <v>0</v>
      </c>
      <c r="Q1091" s="638">
        <f t="shared" ref="Q1091:AA1091" si="1721">Q1090+Q1085</f>
        <v>0</v>
      </c>
      <c r="R1091" s="130">
        <f t="shared" si="1721"/>
        <v>0</v>
      </c>
      <c r="S1091" s="130">
        <f t="shared" si="1721"/>
        <v>0</v>
      </c>
      <c r="T1091" s="130">
        <f t="shared" si="1721"/>
        <v>0</v>
      </c>
      <c r="U1091" s="130">
        <f t="shared" si="1721"/>
        <v>0</v>
      </c>
      <c r="V1091" s="130">
        <f t="shared" si="1721"/>
        <v>0</v>
      </c>
      <c r="W1091" s="665"/>
      <c r="X1091" s="130">
        <f t="shared" si="1721"/>
        <v>0</v>
      </c>
      <c r="Y1091" s="130">
        <f t="shared" si="1721"/>
        <v>0</v>
      </c>
      <c r="Z1091" s="130">
        <f t="shared" si="1721"/>
        <v>0</v>
      </c>
      <c r="AA1091" s="130">
        <f t="shared" si="1721"/>
        <v>0</v>
      </c>
      <c r="AB1091" s="665"/>
      <c r="AC1091" s="130">
        <f t="shared" ref="AC1091" si="1722">AC1090+AC1085</f>
        <v>0</v>
      </c>
      <c r="AD1091" s="665">
        <f>AD1090+AD1085</f>
        <v>0</v>
      </c>
      <c r="AE1091" s="845">
        <f>AE1090+AE1085</f>
        <v>0</v>
      </c>
      <c r="AF1091" s="844">
        <f t="shared" ref="AF1091:AH1091" si="1723">AF1090+AF1085</f>
        <v>0</v>
      </c>
      <c r="AG1091" s="665">
        <f t="shared" si="1723"/>
        <v>-42</v>
      </c>
      <c r="AH1091" s="665">
        <f t="shared" si="1723"/>
        <v>0</v>
      </c>
      <c r="AI1091" s="638">
        <f t="shared" ref="AI1091:AS1091" si="1724">AI1090+AI1085</f>
        <v>0</v>
      </c>
      <c r="AJ1091" s="130">
        <f t="shared" si="1724"/>
        <v>0</v>
      </c>
      <c r="AK1091" s="130">
        <f t="shared" si="1724"/>
        <v>0</v>
      </c>
      <c r="AL1091" s="130">
        <f t="shared" si="1724"/>
        <v>0</v>
      </c>
      <c r="AM1091" s="130">
        <f t="shared" si="1724"/>
        <v>0</v>
      </c>
      <c r="AN1091" s="130">
        <f t="shared" si="1724"/>
        <v>0</v>
      </c>
      <c r="AO1091" s="665"/>
      <c r="AP1091" s="130">
        <f t="shared" si="1724"/>
        <v>0</v>
      </c>
      <c r="AQ1091" s="130">
        <f t="shared" si="1724"/>
        <v>0</v>
      </c>
      <c r="AR1091" s="130">
        <f t="shared" si="1724"/>
        <v>0</v>
      </c>
      <c r="AS1091" s="130">
        <f t="shared" si="1724"/>
        <v>0</v>
      </c>
      <c r="AT1091" s="665"/>
      <c r="AU1091" s="130">
        <f t="shared" ref="AU1091:BE1091" si="1725">AU1090+AU1085</f>
        <v>0</v>
      </c>
      <c r="AV1091" s="665">
        <f t="shared" ref="AV1091" si="1726">AV1090+AV1085</f>
        <v>0</v>
      </c>
      <c r="AW1091" s="845">
        <f t="shared" si="1725"/>
        <v>0</v>
      </c>
      <c r="AX1091" s="314">
        <f t="shared" si="1725"/>
        <v>12</v>
      </c>
      <c r="AY1091" s="131">
        <f t="shared" si="1725"/>
        <v>0</v>
      </c>
      <c r="AZ1091" s="132">
        <f t="shared" si="1725"/>
        <v>-12</v>
      </c>
      <c r="BA1091" s="340" t="e">
        <f t="shared" si="1725"/>
        <v>#DIV/0!</v>
      </c>
      <c r="BB1091" s="310">
        <f t="shared" si="1725"/>
        <v>42</v>
      </c>
      <c r="BC1091" s="131">
        <f t="shared" si="1725"/>
        <v>0</v>
      </c>
      <c r="BD1091" s="132">
        <f t="shared" si="1725"/>
        <v>-42</v>
      </c>
      <c r="BE1091" s="340">
        <f t="shared" si="1725"/>
        <v>-2</v>
      </c>
      <c r="BG1091" s="826"/>
      <c r="BH1091" s="607"/>
    </row>
    <row r="1092" spans="1:66" ht="12.75" customHeight="1" x14ac:dyDescent="0.25">
      <c r="A1092" s="222"/>
      <c r="C1092" s="116"/>
      <c r="D1092" s="620"/>
      <c r="F1092" s="117"/>
      <c r="G1092" s="690"/>
      <c r="H1092" s="878"/>
      <c r="I1092" s="397"/>
      <c r="J1092" s="380"/>
      <c r="K1092" s="405" t="s">
        <v>208</v>
      </c>
      <c r="L1092" s="731">
        <v>0</v>
      </c>
      <c r="M1092" s="732">
        <v>0</v>
      </c>
      <c r="N1092" s="929">
        <v>0</v>
      </c>
      <c r="O1092" s="530">
        <v>0</v>
      </c>
      <c r="P1092" s="530">
        <v>0</v>
      </c>
      <c r="Q1092" s="641">
        <v>0</v>
      </c>
      <c r="R1092" s="537">
        <v>0</v>
      </c>
      <c r="S1092" s="537">
        <v>0</v>
      </c>
      <c r="T1092" s="537">
        <v>0</v>
      </c>
      <c r="U1092" s="537">
        <v>0</v>
      </c>
      <c r="V1092" s="537">
        <v>0</v>
      </c>
      <c r="W1092" s="530"/>
      <c r="X1092" s="142">
        <v>0</v>
      </c>
      <c r="Y1092" s="142">
        <v>0</v>
      </c>
      <c r="Z1092" s="537">
        <v>0</v>
      </c>
      <c r="AA1092" s="537">
        <v>0</v>
      </c>
      <c r="AB1092" s="530"/>
      <c r="AC1092" s="142">
        <v>0</v>
      </c>
      <c r="AD1092" s="530">
        <v>0</v>
      </c>
      <c r="AE1092" s="842">
        <v>0</v>
      </c>
      <c r="AF1092" s="929">
        <v>0</v>
      </c>
      <c r="AG1092" s="530">
        <v>0</v>
      </c>
      <c r="AH1092" s="530">
        <v>0</v>
      </c>
      <c r="AI1092" s="641">
        <v>0</v>
      </c>
      <c r="AJ1092" s="537">
        <v>0</v>
      </c>
      <c r="AK1092" s="537">
        <v>0</v>
      </c>
      <c r="AL1092" s="537">
        <v>0</v>
      </c>
      <c r="AM1092" s="537">
        <v>0</v>
      </c>
      <c r="AN1092" s="537">
        <v>0</v>
      </c>
      <c r="AO1092" s="530"/>
      <c r="AP1092" s="142">
        <v>0</v>
      </c>
      <c r="AQ1092" s="142">
        <v>0</v>
      </c>
      <c r="AR1092" s="537">
        <v>0</v>
      </c>
      <c r="AS1092" s="537">
        <v>0</v>
      </c>
      <c r="AT1092" s="530"/>
      <c r="AU1092" s="142">
        <v>0</v>
      </c>
      <c r="AV1092" s="530">
        <v>0</v>
      </c>
      <c r="AW1092" s="842">
        <v>0</v>
      </c>
      <c r="AX1092" s="115">
        <v>0</v>
      </c>
      <c r="AY1092" s="5">
        <v>0</v>
      </c>
      <c r="AZ1092" s="5">
        <v>0</v>
      </c>
      <c r="BA1092" s="335">
        <v>0</v>
      </c>
      <c r="BB1092" s="23">
        <v>0</v>
      </c>
      <c r="BC1092" s="5">
        <v>0</v>
      </c>
      <c r="BD1092" s="5">
        <v>0</v>
      </c>
      <c r="BE1092" s="335">
        <v>0</v>
      </c>
      <c r="BG1092" s="826"/>
      <c r="BH1092" s="607"/>
    </row>
    <row r="1093" spans="1:66" ht="12.75" customHeight="1" x14ac:dyDescent="0.25">
      <c r="A1093" s="222"/>
      <c r="C1093" s="119"/>
      <c r="D1093" s="620"/>
      <c r="F1093" s="117"/>
      <c r="G1093" s="694"/>
      <c r="H1093" s="878"/>
      <c r="I1093" s="397"/>
      <c r="J1093" s="380"/>
      <c r="K1093" s="405" t="s">
        <v>96</v>
      </c>
      <c r="L1093" s="731">
        <v>0</v>
      </c>
      <c r="M1093" s="732">
        <v>0</v>
      </c>
      <c r="N1093" s="929">
        <v>0</v>
      </c>
      <c r="O1093" s="530">
        <v>0</v>
      </c>
      <c r="P1093" s="530">
        <v>0</v>
      </c>
      <c r="Q1093" s="641">
        <v>0</v>
      </c>
      <c r="R1093" s="537">
        <v>0</v>
      </c>
      <c r="S1093" s="537">
        <v>0</v>
      </c>
      <c r="T1093" s="537">
        <v>0</v>
      </c>
      <c r="U1093" s="537">
        <v>0</v>
      </c>
      <c r="V1093" s="537">
        <v>0</v>
      </c>
      <c r="W1093" s="530"/>
      <c r="X1093" s="142">
        <v>0</v>
      </c>
      <c r="Y1093" s="142">
        <v>0</v>
      </c>
      <c r="Z1093" s="537">
        <v>0</v>
      </c>
      <c r="AA1093" s="537">
        <v>0</v>
      </c>
      <c r="AB1093" s="530"/>
      <c r="AC1093" s="142">
        <v>0</v>
      </c>
      <c r="AD1093" s="530">
        <v>0</v>
      </c>
      <c r="AE1093" s="842">
        <v>0</v>
      </c>
      <c r="AF1093" s="929">
        <v>0</v>
      </c>
      <c r="AG1093" s="530">
        <v>0</v>
      </c>
      <c r="AH1093" s="530">
        <v>0</v>
      </c>
      <c r="AI1093" s="641">
        <v>0</v>
      </c>
      <c r="AJ1093" s="537">
        <v>0</v>
      </c>
      <c r="AK1093" s="537">
        <v>0</v>
      </c>
      <c r="AL1093" s="537">
        <v>0</v>
      </c>
      <c r="AM1093" s="537">
        <v>0</v>
      </c>
      <c r="AN1093" s="537">
        <v>0</v>
      </c>
      <c r="AO1093" s="530"/>
      <c r="AP1093" s="142">
        <v>0</v>
      </c>
      <c r="AQ1093" s="142">
        <v>0</v>
      </c>
      <c r="AR1093" s="537">
        <v>0</v>
      </c>
      <c r="AS1093" s="537">
        <v>0</v>
      </c>
      <c r="AT1093" s="530"/>
      <c r="AU1093" s="142">
        <v>0</v>
      </c>
      <c r="AV1093" s="530">
        <v>0</v>
      </c>
      <c r="AW1093" s="842">
        <v>0</v>
      </c>
      <c r="AX1093" s="115">
        <v>0</v>
      </c>
      <c r="AY1093" s="5">
        <v>0</v>
      </c>
      <c r="AZ1093" s="5">
        <v>0</v>
      </c>
      <c r="BA1093" s="335">
        <v>0</v>
      </c>
      <c r="BB1093" s="23">
        <v>0</v>
      </c>
      <c r="BC1093" s="5">
        <v>0</v>
      </c>
      <c r="BD1093" s="5">
        <v>0</v>
      </c>
      <c r="BE1093" s="335">
        <v>0</v>
      </c>
      <c r="BG1093" s="826"/>
      <c r="BH1093" s="607"/>
    </row>
    <row r="1094" spans="1:66" ht="12.75" customHeight="1" x14ac:dyDescent="0.25">
      <c r="A1094" s="222"/>
      <c r="C1094" s="119"/>
      <c r="D1094" s="620"/>
      <c r="F1094" s="117"/>
      <c r="G1094" s="694"/>
      <c r="H1094" s="878"/>
      <c r="I1094" s="397"/>
      <c r="J1094" s="380"/>
      <c r="K1094" s="405" t="s">
        <v>209</v>
      </c>
      <c r="L1094" s="731">
        <v>0</v>
      </c>
      <c r="M1094" s="732">
        <v>0</v>
      </c>
      <c r="N1094" s="929">
        <v>0</v>
      </c>
      <c r="O1094" s="530">
        <v>0</v>
      </c>
      <c r="P1094" s="530">
        <v>0</v>
      </c>
      <c r="Q1094" s="641">
        <v>0</v>
      </c>
      <c r="R1094" s="537">
        <v>0</v>
      </c>
      <c r="S1094" s="537">
        <v>0</v>
      </c>
      <c r="T1094" s="537">
        <v>0</v>
      </c>
      <c r="U1094" s="537">
        <v>0</v>
      </c>
      <c r="V1094" s="537">
        <v>0</v>
      </c>
      <c r="W1094" s="530"/>
      <c r="X1094" s="142">
        <v>0</v>
      </c>
      <c r="Y1094" s="142">
        <v>0</v>
      </c>
      <c r="Z1094" s="537">
        <v>0</v>
      </c>
      <c r="AA1094" s="537">
        <v>0</v>
      </c>
      <c r="AB1094" s="530"/>
      <c r="AC1094" s="142">
        <v>0</v>
      </c>
      <c r="AD1094" s="530">
        <v>0</v>
      </c>
      <c r="AE1094" s="842">
        <v>0</v>
      </c>
      <c r="AF1094" s="929">
        <v>0</v>
      </c>
      <c r="AG1094" s="530">
        <v>0</v>
      </c>
      <c r="AH1094" s="530">
        <v>0</v>
      </c>
      <c r="AI1094" s="641">
        <v>0</v>
      </c>
      <c r="AJ1094" s="537">
        <v>0</v>
      </c>
      <c r="AK1094" s="537">
        <v>0</v>
      </c>
      <c r="AL1094" s="537">
        <v>0</v>
      </c>
      <c r="AM1094" s="537">
        <v>0</v>
      </c>
      <c r="AN1094" s="537">
        <v>0</v>
      </c>
      <c r="AO1094" s="530"/>
      <c r="AP1094" s="142">
        <v>0</v>
      </c>
      <c r="AQ1094" s="142">
        <v>0</v>
      </c>
      <c r="AR1094" s="537">
        <v>0</v>
      </c>
      <c r="AS1094" s="537">
        <v>0</v>
      </c>
      <c r="AT1094" s="530"/>
      <c r="AU1094" s="142">
        <v>0</v>
      </c>
      <c r="AV1094" s="530">
        <v>0</v>
      </c>
      <c r="AW1094" s="842">
        <v>0</v>
      </c>
      <c r="AX1094" s="115">
        <v>0</v>
      </c>
      <c r="AY1094" s="5">
        <v>0</v>
      </c>
      <c r="AZ1094" s="5">
        <v>0</v>
      </c>
      <c r="BA1094" s="335">
        <v>0</v>
      </c>
      <c r="BB1094" s="23">
        <v>0</v>
      </c>
      <c r="BC1094" s="5">
        <v>0</v>
      </c>
      <c r="BD1094" s="5">
        <v>0</v>
      </c>
      <c r="BE1094" s="335">
        <v>0</v>
      </c>
      <c r="BG1094" s="826"/>
      <c r="BH1094" s="607"/>
    </row>
    <row r="1095" spans="1:66" ht="12.75" customHeight="1" x14ac:dyDescent="0.25">
      <c r="A1095" s="222"/>
      <c r="C1095" s="119"/>
      <c r="D1095" s="620"/>
      <c r="F1095" s="117"/>
      <c r="G1095" s="694"/>
      <c r="H1095" s="878"/>
      <c r="I1095" s="397"/>
      <c r="J1095" s="380"/>
      <c r="K1095" s="405" t="s">
        <v>210</v>
      </c>
      <c r="L1095" s="731">
        <v>0</v>
      </c>
      <c r="M1095" s="732">
        <v>0</v>
      </c>
      <c r="N1095" s="929">
        <v>0</v>
      </c>
      <c r="O1095" s="530">
        <v>0</v>
      </c>
      <c r="P1095" s="530">
        <v>0</v>
      </c>
      <c r="Q1095" s="641">
        <v>0</v>
      </c>
      <c r="R1095" s="537">
        <v>0</v>
      </c>
      <c r="S1095" s="537">
        <v>0</v>
      </c>
      <c r="T1095" s="537">
        <v>0</v>
      </c>
      <c r="U1095" s="537">
        <v>0</v>
      </c>
      <c r="V1095" s="537">
        <v>0</v>
      </c>
      <c r="W1095" s="530"/>
      <c r="X1095" s="142">
        <v>0</v>
      </c>
      <c r="Y1095" s="142">
        <v>0</v>
      </c>
      <c r="Z1095" s="537">
        <v>0</v>
      </c>
      <c r="AA1095" s="537">
        <v>0</v>
      </c>
      <c r="AB1095" s="530"/>
      <c r="AC1095" s="142">
        <v>0</v>
      </c>
      <c r="AD1095" s="530">
        <v>0</v>
      </c>
      <c r="AE1095" s="842">
        <v>0</v>
      </c>
      <c r="AF1095" s="929">
        <v>0</v>
      </c>
      <c r="AG1095" s="530">
        <v>0</v>
      </c>
      <c r="AH1095" s="530">
        <v>0</v>
      </c>
      <c r="AI1095" s="641">
        <v>0</v>
      </c>
      <c r="AJ1095" s="537">
        <v>0</v>
      </c>
      <c r="AK1095" s="537">
        <v>0</v>
      </c>
      <c r="AL1095" s="537">
        <v>0</v>
      </c>
      <c r="AM1095" s="537">
        <v>0</v>
      </c>
      <c r="AN1095" s="537">
        <v>0</v>
      </c>
      <c r="AO1095" s="530"/>
      <c r="AP1095" s="142">
        <v>0</v>
      </c>
      <c r="AQ1095" s="142">
        <v>0</v>
      </c>
      <c r="AR1095" s="537">
        <v>0</v>
      </c>
      <c r="AS1095" s="537">
        <v>0</v>
      </c>
      <c r="AT1095" s="530"/>
      <c r="AU1095" s="142">
        <v>0</v>
      </c>
      <c r="AV1095" s="530">
        <v>0</v>
      </c>
      <c r="AW1095" s="842">
        <v>0</v>
      </c>
      <c r="AX1095" s="115">
        <v>0</v>
      </c>
      <c r="AY1095" s="5">
        <v>0</v>
      </c>
      <c r="AZ1095" s="5">
        <v>0</v>
      </c>
      <c r="BA1095" s="335">
        <v>0</v>
      </c>
      <c r="BB1095" s="23">
        <v>0</v>
      </c>
      <c r="BC1095" s="5">
        <v>0</v>
      </c>
      <c r="BD1095" s="5">
        <v>0</v>
      </c>
      <c r="BE1095" s="335">
        <v>0</v>
      </c>
      <c r="BG1095" s="826"/>
      <c r="BH1095" s="607"/>
    </row>
    <row r="1096" spans="1:66" ht="12.75" customHeight="1" x14ac:dyDescent="0.25">
      <c r="A1096" s="222"/>
      <c r="C1096" s="119"/>
      <c r="D1096" s="620"/>
      <c r="F1096" s="117"/>
      <c r="G1096" s="694"/>
      <c r="H1096" s="878"/>
      <c r="I1096" s="397"/>
      <c r="J1096" s="380"/>
      <c r="K1096" s="406" t="s">
        <v>53</v>
      </c>
      <c r="L1096" s="731">
        <v>0</v>
      </c>
      <c r="M1096" s="732">
        <v>0</v>
      </c>
      <c r="N1096" s="929">
        <v>0</v>
      </c>
      <c r="O1096" s="530">
        <v>0</v>
      </c>
      <c r="P1096" s="530">
        <v>0</v>
      </c>
      <c r="Q1096" s="641">
        <v>0</v>
      </c>
      <c r="R1096" s="537">
        <v>0</v>
      </c>
      <c r="S1096" s="537">
        <v>0</v>
      </c>
      <c r="T1096" s="537">
        <v>0</v>
      </c>
      <c r="U1096" s="537">
        <v>0</v>
      </c>
      <c r="V1096" s="537">
        <v>0</v>
      </c>
      <c r="W1096" s="530"/>
      <c r="X1096" s="142">
        <v>0</v>
      </c>
      <c r="Y1096" s="142">
        <v>0</v>
      </c>
      <c r="Z1096" s="537">
        <v>0</v>
      </c>
      <c r="AA1096" s="537">
        <v>0</v>
      </c>
      <c r="AB1096" s="530"/>
      <c r="AC1096" s="142">
        <v>0</v>
      </c>
      <c r="AD1096" s="530">
        <v>0</v>
      </c>
      <c r="AE1096" s="842">
        <v>0</v>
      </c>
      <c r="AF1096" s="929">
        <v>0</v>
      </c>
      <c r="AG1096" s="530">
        <v>0</v>
      </c>
      <c r="AH1096" s="530">
        <v>0</v>
      </c>
      <c r="AI1096" s="641">
        <v>0</v>
      </c>
      <c r="AJ1096" s="537">
        <v>0</v>
      </c>
      <c r="AK1096" s="537">
        <v>0</v>
      </c>
      <c r="AL1096" s="537">
        <v>0</v>
      </c>
      <c r="AM1096" s="537">
        <v>0</v>
      </c>
      <c r="AN1096" s="537">
        <v>0</v>
      </c>
      <c r="AO1096" s="530"/>
      <c r="AP1096" s="142">
        <v>0</v>
      </c>
      <c r="AQ1096" s="142">
        <v>0</v>
      </c>
      <c r="AR1096" s="537">
        <v>0</v>
      </c>
      <c r="AS1096" s="537">
        <v>0</v>
      </c>
      <c r="AT1096" s="530"/>
      <c r="AU1096" s="142">
        <v>0</v>
      </c>
      <c r="AV1096" s="530">
        <v>0</v>
      </c>
      <c r="AW1096" s="842">
        <v>0</v>
      </c>
      <c r="AX1096" s="115">
        <v>0</v>
      </c>
      <c r="AY1096" s="5">
        <v>0</v>
      </c>
      <c r="AZ1096" s="5">
        <v>0</v>
      </c>
      <c r="BA1096" s="335">
        <v>0</v>
      </c>
      <c r="BB1096" s="23">
        <v>0</v>
      </c>
      <c r="BC1096" s="5">
        <v>0</v>
      </c>
      <c r="BD1096" s="5">
        <v>0</v>
      </c>
      <c r="BE1096" s="335">
        <v>0</v>
      </c>
      <c r="BG1096" s="826"/>
      <c r="BH1096" s="607"/>
    </row>
    <row r="1097" spans="1:66" ht="12.75" customHeight="1" x14ac:dyDescent="0.25">
      <c r="A1097" s="222"/>
      <c r="C1097" s="119"/>
      <c r="D1097" s="620"/>
      <c r="F1097" s="117"/>
      <c r="G1097" s="694"/>
      <c r="H1097" s="878"/>
      <c r="I1097" s="397"/>
      <c r="J1097" s="380"/>
      <c r="K1097" s="406"/>
      <c r="L1097" s="731"/>
      <c r="M1097" s="732"/>
      <c r="N1097" s="931"/>
      <c r="O1097" s="923"/>
      <c r="P1097" s="923"/>
      <c r="Q1097" s="641"/>
      <c r="R1097" s="537"/>
      <c r="S1097" s="537"/>
      <c r="T1097" s="537"/>
      <c r="U1097" s="537"/>
      <c r="V1097" s="537"/>
      <c r="W1097" s="531"/>
      <c r="X1097" s="141"/>
      <c r="Y1097" s="141"/>
      <c r="Z1097" s="552"/>
      <c r="AA1097" s="552"/>
      <c r="AB1097" s="531"/>
      <c r="AC1097" s="593"/>
      <c r="AD1097" s="923"/>
      <c r="AE1097" s="846"/>
      <c r="AF1097" s="931"/>
      <c r="AG1097" s="923"/>
      <c r="AH1097" s="923"/>
      <c r="AI1097" s="641"/>
      <c r="AJ1097" s="537"/>
      <c r="AK1097" s="537"/>
      <c r="AL1097" s="537"/>
      <c r="AM1097" s="537"/>
      <c r="AN1097" s="537"/>
      <c r="AO1097" s="531"/>
      <c r="AP1097" s="141"/>
      <c r="AQ1097" s="141"/>
      <c r="AR1097" s="552"/>
      <c r="AS1097" s="552"/>
      <c r="AT1097" s="531"/>
      <c r="AU1097" s="593"/>
      <c r="AV1097" s="923"/>
      <c r="AW1097" s="846"/>
      <c r="AX1097" s="115"/>
      <c r="AY1097" s="5"/>
      <c r="AZ1097" s="5"/>
      <c r="BA1097" s="335"/>
      <c r="BC1097" s="5"/>
      <c r="BD1097" s="5"/>
      <c r="BE1097" s="335"/>
      <c r="BG1097" s="826"/>
      <c r="BH1097" s="607"/>
    </row>
    <row r="1098" spans="1:66" ht="12.75" customHeight="1" x14ac:dyDescent="0.25">
      <c r="A1098" s="222"/>
      <c r="C1098" s="119"/>
      <c r="D1098" s="620"/>
      <c r="F1098" s="117"/>
      <c r="G1098" s="694"/>
      <c r="H1098" s="878"/>
      <c r="I1098" s="397"/>
      <c r="J1098" s="380"/>
      <c r="K1098" s="406"/>
      <c r="L1098" s="731"/>
      <c r="M1098" s="732"/>
      <c r="N1098" s="931"/>
      <c r="O1098" s="923"/>
      <c r="P1098" s="923"/>
      <c r="Q1098" s="641"/>
      <c r="R1098" s="537"/>
      <c r="S1098" s="537"/>
      <c r="T1098" s="537"/>
      <c r="U1098" s="537"/>
      <c r="V1098" s="537"/>
      <c r="W1098" s="531"/>
      <c r="X1098" s="141"/>
      <c r="Y1098" s="141"/>
      <c r="Z1098" s="552"/>
      <c r="AA1098" s="552"/>
      <c r="AB1098" s="531"/>
      <c r="AC1098" s="593"/>
      <c r="AD1098" s="923"/>
      <c r="AE1098" s="846"/>
      <c r="AF1098" s="931"/>
      <c r="AG1098" s="923"/>
      <c r="AH1098" s="923"/>
      <c r="AI1098" s="641"/>
      <c r="AJ1098" s="537"/>
      <c r="AK1098" s="537"/>
      <c r="AL1098" s="537"/>
      <c r="AM1098" s="537"/>
      <c r="AN1098" s="537"/>
      <c r="AO1098" s="531"/>
      <c r="AP1098" s="141"/>
      <c r="AQ1098" s="141"/>
      <c r="AR1098" s="552"/>
      <c r="AS1098" s="552"/>
      <c r="AT1098" s="531"/>
      <c r="AU1098" s="593"/>
      <c r="AV1098" s="923"/>
      <c r="AW1098" s="846"/>
      <c r="AX1098" s="115"/>
      <c r="AY1098" s="5"/>
      <c r="AZ1098" s="5"/>
      <c r="BA1098" s="335"/>
      <c r="BC1098" s="5"/>
      <c r="BD1098" s="5"/>
      <c r="BE1098" s="335"/>
      <c r="BG1098" s="826"/>
      <c r="BH1098" s="607"/>
    </row>
    <row r="1099" spans="1:66" ht="12.75" customHeight="1" x14ac:dyDescent="0.25">
      <c r="A1099" s="193"/>
      <c r="B1099" s="210"/>
      <c r="C1099" s="120"/>
      <c r="D1099" s="624"/>
      <c r="E1099" s="279"/>
      <c r="F1099" s="120"/>
      <c r="G1099" s="697"/>
      <c r="H1099" s="890"/>
      <c r="I1099" s="397"/>
      <c r="J1099" s="380"/>
      <c r="K1099" s="400" t="s">
        <v>6577</v>
      </c>
      <c r="L1099" s="731"/>
      <c r="M1099" s="732"/>
      <c r="N1099" s="931"/>
      <c r="O1099" s="923"/>
      <c r="P1099" s="923"/>
      <c r="Q1099" s="641"/>
      <c r="R1099" s="537"/>
      <c r="S1099" s="537"/>
      <c r="T1099" s="537"/>
      <c r="U1099" s="537"/>
      <c r="V1099" s="537"/>
      <c r="W1099" s="531"/>
      <c r="X1099" s="141"/>
      <c r="Y1099" s="141"/>
      <c r="Z1099" s="552"/>
      <c r="AA1099" s="552"/>
      <c r="AB1099" s="531"/>
      <c r="AC1099" s="593"/>
      <c r="AD1099" s="923"/>
      <c r="AE1099" s="846"/>
      <c r="AF1099" s="931"/>
      <c r="AG1099" s="923"/>
      <c r="AH1099" s="923"/>
      <c r="AI1099" s="641"/>
      <c r="AJ1099" s="537"/>
      <c r="AK1099" s="537"/>
      <c r="AL1099" s="537"/>
      <c r="AM1099" s="537"/>
      <c r="AN1099" s="537"/>
      <c r="AO1099" s="531"/>
      <c r="AP1099" s="141"/>
      <c r="AQ1099" s="141"/>
      <c r="AR1099" s="552"/>
      <c r="AS1099" s="552"/>
      <c r="AT1099" s="531"/>
      <c r="AU1099" s="593"/>
      <c r="AV1099" s="923"/>
      <c r="AW1099" s="846"/>
      <c r="AX1099" s="121"/>
      <c r="AY1099" s="111"/>
      <c r="AZ1099" s="111"/>
      <c r="BA1099" s="343"/>
      <c r="BB1099" s="324"/>
      <c r="BC1099" s="111"/>
      <c r="BD1099" s="111"/>
      <c r="BE1099" s="343"/>
      <c r="BF1099"/>
      <c r="BG1099" s="826"/>
      <c r="BH1099" s="607"/>
      <c r="BI1099"/>
    </row>
    <row r="1100" spans="1:66" x14ac:dyDescent="0.25">
      <c r="A1100" s="193"/>
      <c r="B1100" s="210"/>
      <c r="C1100" s="120"/>
      <c r="D1100" s="624"/>
      <c r="E1100" s="279"/>
      <c r="F1100" s="120"/>
      <c r="G1100" s="697"/>
      <c r="H1100" s="890"/>
      <c r="I1100" s="397"/>
      <c r="J1100" s="380"/>
      <c r="K1100" s="400" t="s">
        <v>475</v>
      </c>
      <c r="L1100" s="731"/>
      <c r="M1100" s="732"/>
      <c r="N1100" s="931"/>
      <c r="O1100" s="923"/>
      <c r="P1100" s="923"/>
      <c r="Q1100" s="641"/>
      <c r="R1100" s="537"/>
      <c r="S1100" s="537"/>
      <c r="T1100" s="537"/>
      <c r="U1100" s="537"/>
      <c r="V1100" s="537"/>
      <c r="W1100" s="531"/>
      <c r="X1100" s="141"/>
      <c r="Y1100" s="141"/>
      <c r="Z1100" s="552"/>
      <c r="AA1100" s="552"/>
      <c r="AB1100" s="531"/>
      <c r="AC1100" s="593"/>
      <c r="AD1100" s="923"/>
      <c r="AE1100" s="846"/>
      <c r="AF1100" s="931"/>
      <c r="AG1100" s="923"/>
      <c r="AH1100" s="923"/>
      <c r="AI1100" s="641"/>
      <c r="AJ1100" s="537"/>
      <c r="AK1100" s="537"/>
      <c r="AL1100" s="537"/>
      <c r="AM1100" s="537"/>
      <c r="AN1100" s="537"/>
      <c r="AO1100" s="531"/>
      <c r="AP1100" s="141"/>
      <c r="AQ1100" s="141"/>
      <c r="AR1100" s="552"/>
      <c r="AS1100" s="552"/>
      <c r="AT1100" s="531"/>
      <c r="AU1100" s="593"/>
      <c r="AV1100" s="923"/>
      <c r="AW1100" s="846"/>
      <c r="AX1100" s="121"/>
      <c r="AY1100" s="111"/>
      <c r="AZ1100" s="111"/>
      <c r="BA1100" s="343"/>
      <c r="BB1100" s="324"/>
      <c r="BC1100" s="111"/>
      <c r="BD1100" s="111"/>
      <c r="BE1100" s="343"/>
      <c r="BF1100"/>
      <c r="BG1100" s="826"/>
      <c r="BH1100" s="607"/>
      <c r="BI1100"/>
    </row>
    <row r="1101" spans="1:66" ht="12.75" customHeight="1" x14ac:dyDescent="0.25">
      <c r="A1101" s="193"/>
      <c r="B1101" s="210"/>
      <c r="C1101" s="120"/>
      <c r="D1101" s="624"/>
      <c r="E1101" s="279"/>
      <c r="F1101" s="120"/>
      <c r="G1101" s="697"/>
      <c r="H1101" s="890"/>
      <c r="I1101" s="397"/>
      <c r="J1101" s="380"/>
      <c r="K1101" s="422"/>
      <c r="L1101" s="731"/>
      <c r="M1101" s="732"/>
      <c r="N1101" s="931"/>
      <c r="O1101" s="923"/>
      <c r="P1101" s="923"/>
      <c r="Q1101" s="641"/>
      <c r="R1101" s="537"/>
      <c r="S1101" s="537"/>
      <c r="T1101" s="537"/>
      <c r="U1101" s="537"/>
      <c r="V1101" s="537"/>
      <c r="W1101" s="531"/>
      <c r="X1101" s="141"/>
      <c r="Y1101" s="141"/>
      <c r="Z1101" s="552"/>
      <c r="AA1101" s="552"/>
      <c r="AB1101" s="531"/>
      <c r="AC1101" s="593"/>
      <c r="AD1101" s="923"/>
      <c r="AE1101" s="846"/>
      <c r="AF1101" s="931"/>
      <c r="AG1101" s="923"/>
      <c r="AH1101" s="923"/>
      <c r="AI1101" s="641"/>
      <c r="AJ1101" s="537"/>
      <c r="AK1101" s="537"/>
      <c r="AL1101" s="537"/>
      <c r="AM1101" s="537"/>
      <c r="AN1101" s="537"/>
      <c r="AO1101" s="531"/>
      <c r="AP1101" s="141"/>
      <c r="AQ1101" s="141"/>
      <c r="AR1101" s="552"/>
      <c r="AS1101" s="552"/>
      <c r="AT1101" s="531"/>
      <c r="AU1101" s="593"/>
      <c r="AV1101" s="923"/>
      <c r="AW1101" s="846"/>
      <c r="AX1101" s="121"/>
      <c r="AY1101" s="111"/>
      <c r="AZ1101" s="111"/>
      <c r="BA1101" s="343"/>
      <c r="BB1101" s="324"/>
      <c r="BC1101" s="111"/>
      <c r="BD1101" s="111"/>
      <c r="BE1101" s="343"/>
      <c r="BF1101"/>
      <c r="BG1101" s="826"/>
      <c r="BH1101" s="607"/>
      <c r="BI1101"/>
    </row>
    <row r="1102" spans="1:66" ht="30.6" x14ac:dyDescent="0.25">
      <c r="A1102" s="222" t="s">
        <v>39</v>
      </c>
      <c r="B1102" s="112">
        <v>18</v>
      </c>
      <c r="C1102" s="116" t="s">
        <v>0</v>
      </c>
      <c r="D1102" s="620">
        <v>1000</v>
      </c>
      <c r="F1102" s="117">
        <v>6</v>
      </c>
      <c r="G1102" s="694">
        <v>1</v>
      </c>
      <c r="H1102" s="878" t="str">
        <f t="shared" si="1695"/>
        <v>100</v>
      </c>
      <c r="I1102" s="397" t="s">
        <v>3257</v>
      </c>
      <c r="J1102" s="380" t="s">
        <v>2898</v>
      </c>
      <c r="K1102" s="411" t="s">
        <v>5429</v>
      </c>
      <c r="L1102" s="738">
        <v>0</v>
      </c>
      <c r="M1102" s="739">
        <v>0</v>
      </c>
      <c r="N1102" s="931"/>
      <c r="O1102" s="530">
        <f t="shared" ref="O1102:O1154" si="1727">IF(N1102&gt;L1102,"0 ",N1102-L1102)</f>
        <v>0</v>
      </c>
      <c r="P1102" s="530">
        <f t="shared" ref="P1102:P1154" si="1728">IF(N1102&lt;L1102,"0 ",N1102-L1102)</f>
        <v>0</v>
      </c>
      <c r="Q1102" s="641"/>
      <c r="R1102" s="537"/>
      <c r="S1102" s="537"/>
      <c r="T1102" s="537"/>
      <c r="U1102" s="537"/>
      <c r="V1102" s="537"/>
      <c r="W1102" s="683" t="str">
        <f t="shared" ref="W1102:W1154" si="1729">IF(SUM(Q1102:V1102)=X1102,"OK",SUM(Q1102:V1102)-X1102)</f>
        <v>OK</v>
      </c>
      <c r="X1102" s="141"/>
      <c r="Y1102" s="141"/>
      <c r="Z1102" s="552"/>
      <c r="AA1102" s="552"/>
      <c r="AB1102" s="683" t="str">
        <f t="shared" ref="AB1102:AB1154" si="1730">IF(SUM(Z1102:AA1102)=AC1102,"OK",SUM(Z1102:AA1102)-AC1102)</f>
        <v>OK</v>
      </c>
      <c r="AC1102" s="593"/>
      <c r="AD1102" s="530">
        <f t="shared" ref="AD1102:AD1154" si="1731">X1102+Y1102+AC1102</f>
        <v>0</v>
      </c>
      <c r="AE1102" s="842">
        <f t="shared" ref="AE1102:AE1154" si="1732">N1102+AD1102</f>
        <v>0</v>
      </c>
      <c r="AF1102" s="931"/>
      <c r="AG1102" s="530">
        <f t="shared" ref="AG1102:AG1154" si="1733">IF(AF1102&gt;M1102,"0 ",AF1102-M1102)</f>
        <v>0</v>
      </c>
      <c r="AH1102" s="530">
        <f t="shared" ref="AH1102:AH1154" si="1734">IF(AF1102&lt;M1102,"0 ",AF1102-M1102)</f>
        <v>0</v>
      </c>
      <c r="AI1102" s="641"/>
      <c r="AJ1102" s="537"/>
      <c r="AK1102" s="537"/>
      <c r="AL1102" s="537"/>
      <c r="AM1102" s="537"/>
      <c r="AN1102" s="537"/>
      <c r="AO1102" s="683" t="str">
        <f t="shared" ref="AO1102:AO1154" si="1735">IF(SUM(AI1102:AN1102)=AP1102,"OK",SUM(AI1102:AN1102)-AP1102)</f>
        <v>OK</v>
      </c>
      <c r="AP1102" s="141"/>
      <c r="AQ1102" s="141"/>
      <c r="AR1102" s="552"/>
      <c r="AS1102" s="552"/>
      <c r="AT1102" s="683" t="str">
        <f t="shared" ref="AT1102:AT1154" si="1736">IF(SUM(AR1102:AS1102)=AU1102,"OK",SUM(AR1102:AS1102)-AU1102)</f>
        <v>OK</v>
      </c>
      <c r="AU1102" s="593"/>
      <c r="AV1102" s="530">
        <f t="shared" ref="AV1102:AV1154" si="1737">AP1102+AQ1102+AU1102</f>
        <v>0</v>
      </c>
      <c r="AW1102" s="842">
        <f t="shared" ref="AW1102:AW1154" si="1738">AF1102+AV1102</f>
        <v>0</v>
      </c>
      <c r="AX1102" s="115">
        <f t="shared" ref="AX1102:AX1133" si="1739">L1102</f>
        <v>0</v>
      </c>
      <c r="AY1102" s="5">
        <f t="shared" ref="AY1102:AY1133" si="1740">AE1102</f>
        <v>0</v>
      </c>
      <c r="AZ1102" s="5">
        <f t="shared" ref="AZ1102:AZ1113" si="1741">AY1102-AX1102</f>
        <v>0</v>
      </c>
      <c r="BA1102" s="335" t="e">
        <f t="shared" ref="BA1102:BA1113" si="1742">AZ1102/AX1102</f>
        <v>#DIV/0!</v>
      </c>
      <c r="BB1102" s="23">
        <f t="shared" ref="BB1102:BB1133" si="1743">M1102</f>
        <v>0</v>
      </c>
      <c r="BC1102" s="5">
        <f t="shared" ref="BC1102:BC1113" si="1744">AW1102</f>
        <v>0</v>
      </c>
      <c r="BD1102" s="5">
        <f t="shared" ref="BD1102:BD1113" si="1745">BC1102-BB1102</f>
        <v>0</v>
      </c>
      <c r="BE1102" s="335" t="e">
        <f t="shared" ref="BE1102:BE1113" si="1746">BD1102/BB1102</f>
        <v>#DIV/0!</v>
      </c>
      <c r="BF1102"/>
      <c r="BG1102" s="826" t="str">
        <f t="shared" ref="BG1102:BG1133" si="1747">RIGHT(LEFT(I1102,3),2)&amp;"."&amp;RIGHT(LEFT(I1102,5),2)</f>
        <v>12.11</v>
      </c>
      <c r="BH1102" s="607" t="b">
        <f>COUNTIF('Codes SEC'!$B$2:$B$250,Ministres!BG1102)&gt;0</f>
        <v>1</v>
      </c>
      <c r="BI1102"/>
    </row>
    <row r="1103" spans="1:66" s="4" customFormat="1" ht="35.1" customHeight="1" x14ac:dyDescent="0.25">
      <c r="A1103" s="222" t="s">
        <v>39</v>
      </c>
      <c r="B1103" s="112">
        <v>18</v>
      </c>
      <c r="C1103" s="116" t="s">
        <v>0</v>
      </c>
      <c r="D1103" s="620">
        <v>1000</v>
      </c>
      <c r="E1103" s="32"/>
      <c r="F1103" s="117">
        <v>6</v>
      </c>
      <c r="G1103" s="694">
        <v>1</v>
      </c>
      <c r="H1103" s="878" t="str">
        <f t="shared" si="1695"/>
        <v>100</v>
      </c>
      <c r="I1103" s="397">
        <v>81211000</v>
      </c>
      <c r="J1103" s="380" t="s">
        <v>3789</v>
      </c>
      <c r="K1103" s="494" t="s">
        <v>5430</v>
      </c>
      <c r="L1103" s="726">
        <v>0</v>
      </c>
      <c r="M1103" s="727">
        <v>0</v>
      </c>
      <c r="N1103" s="931"/>
      <c r="O1103" s="530">
        <f t="shared" si="1727"/>
        <v>0</v>
      </c>
      <c r="P1103" s="530">
        <f t="shared" si="1728"/>
        <v>0</v>
      </c>
      <c r="Q1103" s="646"/>
      <c r="R1103" s="536"/>
      <c r="S1103" s="536"/>
      <c r="T1103" s="536"/>
      <c r="U1103" s="536"/>
      <c r="V1103" s="536"/>
      <c r="W1103" s="683" t="str">
        <f t="shared" si="1729"/>
        <v>OK</v>
      </c>
      <c r="X1103" s="141"/>
      <c r="Y1103" s="141"/>
      <c r="Z1103" s="552"/>
      <c r="AA1103" s="552"/>
      <c r="AB1103" s="683" t="str">
        <f t="shared" si="1730"/>
        <v>OK</v>
      </c>
      <c r="AC1103" s="593"/>
      <c r="AD1103" s="530">
        <f t="shared" si="1731"/>
        <v>0</v>
      </c>
      <c r="AE1103" s="842">
        <f t="shared" si="1732"/>
        <v>0</v>
      </c>
      <c r="AF1103" s="931"/>
      <c r="AG1103" s="530">
        <f t="shared" si="1733"/>
        <v>0</v>
      </c>
      <c r="AH1103" s="530">
        <f t="shared" si="1734"/>
        <v>0</v>
      </c>
      <c r="AI1103" s="641"/>
      <c r="AJ1103" s="537"/>
      <c r="AK1103" s="537"/>
      <c r="AL1103" s="537"/>
      <c r="AM1103" s="537"/>
      <c r="AN1103" s="537"/>
      <c r="AO1103" s="683" t="str">
        <f t="shared" si="1735"/>
        <v>OK</v>
      </c>
      <c r="AP1103" s="141"/>
      <c r="AQ1103" s="141"/>
      <c r="AR1103" s="552"/>
      <c r="AS1103" s="552"/>
      <c r="AT1103" s="683" t="str">
        <f t="shared" si="1736"/>
        <v>OK</v>
      </c>
      <c r="AU1103" s="593"/>
      <c r="AV1103" s="530">
        <f t="shared" si="1737"/>
        <v>0</v>
      </c>
      <c r="AW1103" s="842">
        <f t="shared" si="1738"/>
        <v>0</v>
      </c>
      <c r="AX1103" s="115">
        <f t="shared" si="1739"/>
        <v>0</v>
      </c>
      <c r="AY1103" s="5">
        <f t="shared" si="1740"/>
        <v>0</v>
      </c>
      <c r="AZ1103" s="7">
        <f t="shared" si="1741"/>
        <v>0</v>
      </c>
      <c r="BA1103" s="335" t="e">
        <f t="shared" si="1742"/>
        <v>#DIV/0!</v>
      </c>
      <c r="BB1103" s="23">
        <f t="shared" si="1743"/>
        <v>0</v>
      </c>
      <c r="BC1103" s="5">
        <f t="shared" si="1744"/>
        <v>0</v>
      </c>
      <c r="BD1103" s="7">
        <f t="shared" si="1745"/>
        <v>0</v>
      </c>
      <c r="BE1103" s="335" t="e">
        <f t="shared" si="1746"/>
        <v>#DIV/0!</v>
      </c>
      <c r="BF1103" s="41"/>
      <c r="BG1103" s="826" t="str">
        <f t="shared" si="1747"/>
        <v>12.11</v>
      </c>
      <c r="BH1103" s="607" t="b">
        <f>COUNTIF('Codes SEC'!$B$2:$B$250,Ministres!BG1103)&gt;0</f>
        <v>1</v>
      </c>
      <c r="BI1103" s="41"/>
      <c r="BJ1103" s="41"/>
      <c r="BK1103" s="41"/>
      <c r="BL1103" s="41"/>
      <c r="BM1103" s="41"/>
      <c r="BN1103" s="41"/>
    </row>
    <row r="1104" spans="1:66" s="4" customFormat="1" ht="35.1" customHeight="1" x14ac:dyDescent="0.25">
      <c r="A1104" s="222" t="s">
        <v>39</v>
      </c>
      <c r="B1104" s="112">
        <v>18</v>
      </c>
      <c r="C1104" s="116" t="s">
        <v>0</v>
      </c>
      <c r="D1104" s="620">
        <v>1000</v>
      </c>
      <c r="E1104" s="32"/>
      <c r="F1104" s="117">
        <v>6</v>
      </c>
      <c r="G1104" s="694">
        <v>1</v>
      </c>
      <c r="H1104" s="878" t="str">
        <f t="shared" si="1695"/>
        <v>100</v>
      </c>
      <c r="I1104" s="397">
        <v>83122000</v>
      </c>
      <c r="J1104" s="380" t="s">
        <v>3790</v>
      </c>
      <c r="K1104" s="494" t="s">
        <v>3844</v>
      </c>
      <c r="L1104" s="726">
        <v>0</v>
      </c>
      <c r="M1104" s="727">
        <v>0</v>
      </c>
      <c r="N1104" s="931"/>
      <c r="O1104" s="530">
        <f t="shared" si="1727"/>
        <v>0</v>
      </c>
      <c r="P1104" s="530">
        <f t="shared" si="1728"/>
        <v>0</v>
      </c>
      <c r="Q1104" s="646"/>
      <c r="R1104" s="536"/>
      <c r="S1104" s="536"/>
      <c r="T1104" s="536"/>
      <c r="U1104" s="536"/>
      <c r="V1104" s="536"/>
      <c r="W1104" s="683" t="str">
        <f t="shared" ref="W1104:W1109" si="1748">IF(SUM(Q1104:V1104)=X1104,"OK",SUM(Q1104:V1104)-X1104)</f>
        <v>OK</v>
      </c>
      <c r="X1104" s="141"/>
      <c r="Y1104" s="141"/>
      <c r="Z1104" s="552"/>
      <c r="AA1104" s="552"/>
      <c r="AB1104" s="683" t="str">
        <f t="shared" ref="AB1104:AB1109" si="1749">IF(SUM(Z1104:AA1104)=AC1104,"OK",SUM(Z1104:AA1104)-AC1104)</f>
        <v>OK</v>
      </c>
      <c r="AC1104" s="593"/>
      <c r="AD1104" s="530">
        <f t="shared" si="1731"/>
        <v>0</v>
      </c>
      <c r="AE1104" s="842">
        <f t="shared" si="1732"/>
        <v>0</v>
      </c>
      <c r="AF1104" s="931"/>
      <c r="AG1104" s="530">
        <f t="shared" si="1733"/>
        <v>0</v>
      </c>
      <c r="AH1104" s="530">
        <f t="shared" si="1734"/>
        <v>0</v>
      </c>
      <c r="AI1104" s="641"/>
      <c r="AJ1104" s="537"/>
      <c r="AK1104" s="537"/>
      <c r="AL1104" s="537"/>
      <c r="AM1104" s="537"/>
      <c r="AN1104" s="537"/>
      <c r="AO1104" s="683" t="str">
        <f t="shared" ref="AO1104:AO1109" si="1750">IF(SUM(AI1104:AN1104)=AP1104,"OK",SUM(AI1104:AN1104)-AP1104)</f>
        <v>OK</v>
      </c>
      <c r="AP1104" s="141"/>
      <c r="AQ1104" s="141"/>
      <c r="AR1104" s="552"/>
      <c r="AS1104" s="552"/>
      <c r="AT1104" s="683" t="str">
        <f t="shared" ref="AT1104:AT1109" si="1751">IF(SUM(AR1104:AS1104)=AU1104,"OK",SUM(AR1104:AS1104)-AU1104)</f>
        <v>OK</v>
      </c>
      <c r="AU1104" s="593"/>
      <c r="AV1104" s="530">
        <f t="shared" si="1737"/>
        <v>0</v>
      </c>
      <c r="AW1104" s="842">
        <f t="shared" si="1738"/>
        <v>0</v>
      </c>
      <c r="AX1104" s="115">
        <f t="shared" si="1739"/>
        <v>0</v>
      </c>
      <c r="AY1104" s="5">
        <f t="shared" si="1740"/>
        <v>0</v>
      </c>
      <c r="AZ1104" s="7">
        <f t="shared" ref="AZ1104:AZ1109" si="1752">AY1104-AX1104</f>
        <v>0</v>
      </c>
      <c r="BA1104" s="335" t="e">
        <f t="shared" ref="BA1104:BA1109" si="1753">AZ1104/AX1104</f>
        <v>#DIV/0!</v>
      </c>
      <c r="BB1104" s="23">
        <f t="shared" si="1743"/>
        <v>0</v>
      </c>
      <c r="BC1104" s="5">
        <f t="shared" ref="BC1104:BC1109" si="1754">AW1104</f>
        <v>0</v>
      </c>
      <c r="BD1104" s="7">
        <f t="shared" ref="BD1104:BD1109" si="1755">BC1104-BB1104</f>
        <v>0</v>
      </c>
      <c r="BE1104" s="335" t="e">
        <f t="shared" ref="BE1104:BE1109" si="1756">BD1104/BB1104</f>
        <v>#DIV/0!</v>
      </c>
      <c r="BF1104" s="41"/>
      <c r="BG1104" s="826" t="str">
        <f t="shared" si="1747"/>
        <v>31.22</v>
      </c>
      <c r="BH1104" s="607" t="b">
        <f>COUNTIF('Codes SEC'!$B$2:$B$250,Ministres!BG1104)&gt;0</f>
        <v>1</v>
      </c>
      <c r="BI1104" s="41"/>
      <c r="BJ1104" s="41"/>
      <c r="BK1104" s="41"/>
      <c r="BL1104" s="41"/>
      <c r="BM1104" s="41"/>
      <c r="BN1104" s="41"/>
    </row>
    <row r="1105" spans="1:66" s="4" customFormat="1" ht="35.1" customHeight="1" x14ac:dyDescent="0.25">
      <c r="A1105" s="222" t="s">
        <v>39</v>
      </c>
      <c r="B1105" s="112">
        <v>18</v>
      </c>
      <c r="C1105" s="116" t="s">
        <v>0</v>
      </c>
      <c r="D1105" s="620">
        <v>1000</v>
      </c>
      <c r="E1105" s="32"/>
      <c r="F1105" s="117">
        <v>6</v>
      </c>
      <c r="G1105" s="694">
        <v>1</v>
      </c>
      <c r="H1105" s="878" t="str">
        <f t="shared" si="1695"/>
        <v>100</v>
      </c>
      <c r="I1105" s="397">
        <v>83122000</v>
      </c>
      <c r="J1105" s="380" t="s">
        <v>3791</v>
      </c>
      <c r="K1105" s="494" t="s">
        <v>3845</v>
      </c>
      <c r="L1105" s="726">
        <v>0</v>
      </c>
      <c r="M1105" s="727">
        <v>0</v>
      </c>
      <c r="N1105" s="931"/>
      <c r="O1105" s="530">
        <f t="shared" si="1727"/>
        <v>0</v>
      </c>
      <c r="P1105" s="530">
        <f t="shared" si="1728"/>
        <v>0</v>
      </c>
      <c r="Q1105" s="646"/>
      <c r="R1105" s="536"/>
      <c r="S1105" s="536"/>
      <c r="T1105" s="536"/>
      <c r="U1105" s="536"/>
      <c r="V1105" s="536"/>
      <c r="W1105" s="683" t="str">
        <f t="shared" si="1748"/>
        <v>OK</v>
      </c>
      <c r="X1105" s="141"/>
      <c r="Y1105" s="141"/>
      <c r="Z1105" s="552"/>
      <c r="AA1105" s="552"/>
      <c r="AB1105" s="683" t="str">
        <f t="shared" si="1749"/>
        <v>OK</v>
      </c>
      <c r="AC1105" s="593"/>
      <c r="AD1105" s="530">
        <f t="shared" si="1731"/>
        <v>0</v>
      </c>
      <c r="AE1105" s="842">
        <f t="shared" si="1732"/>
        <v>0</v>
      </c>
      <c r="AF1105" s="931"/>
      <c r="AG1105" s="530">
        <f t="shared" si="1733"/>
        <v>0</v>
      </c>
      <c r="AH1105" s="530">
        <f t="shared" si="1734"/>
        <v>0</v>
      </c>
      <c r="AI1105" s="641"/>
      <c r="AJ1105" s="537"/>
      <c r="AK1105" s="537"/>
      <c r="AL1105" s="537"/>
      <c r="AM1105" s="537"/>
      <c r="AN1105" s="537"/>
      <c r="AO1105" s="683" t="str">
        <f t="shared" si="1750"/>
        <v>OK</v>
      </c>
      <c r="AP1105" s="141"/>
      <c r="AQ1105" s="141"/>
      <c r="AR1105" s="552"/>
      <c r="AS1105" s="552"/>
      <c r="AT1105" s="683" t="str">
        <f t="shared" si="1751"/>
        <v>OK</v>
      </c>
      <c r="AU1105" s="593"/>
      <c r="AV1105" s="530">
        <f t="shared" si="1737"/>
        <v>0</v>
      </c>
      <c r="AW1105" s="842">
        <f t="shared" si="1738"/>
        <v>0</v>
      </c>
      <c r="AX1105" s="115">
        <f t="shared" si="1739"/>
        <v>0</v>
      </c>
      <c r="AY1105" s="5">
        <f t="shared" si="1740"/>
        <v>0</v>
      </c>
      <c r="AZ1105" s="7">
        <f t="shared" si="1752"/>
        <v>0</v>
      </c>
      <c r="BA1105" s="335" t="e">
        <f t="shared" si="1753"/>
        <v>#DIV/0!</v>
      </c>
      <c r="BB1105" s="23">
        <f t="shared" si="1743"/>
        <v>0</v>
      </c>
      <c r="BC1105" s="5">
        <f t="shared" si="1754"/>
        <v>0</v>
      </c>
      <c r="BD1105" s="7">
        <f t="shared" si="1755"/>
        <v>0</v>
      </c>
      <c r="BE1105" s="335" t="e">
        <f t="shared" si="1756"/>
        <v>#DIV/0!</v>
      </c>
      <c r="BF1105" s="41"/>
      <c r="BG1105" s="826" t="str">
        <f t="shared" si="1747"/>
        <v>31.22</v>
      </c>
      <c r="BH1105" s="607" t="b">
        <f>COUNTIF('Codes SEC'!$B$2:$B$250,Ministres!BG1105)&gt;0</f>
        <v>1</v>
      </c>
      <c r="BI1105" s="41"/>
      <c r="BJ1105" s="41"/>
      <c r="BK1105" s="41"/>
      <c r="BL1105" s="41"/>
      <c r="BM1105" s="41"/>
      <c r="BN1105" s="41"/>
    </row>
    <row r="1106" spans="1:66" s="4" customFormat="1" ht="35.1" customHeight="1" x14ac:dyDescent="0.25">
      <c r="A1106" s="222" t="s">
        <v>39</v>
      </c>
      <c r="B1106" s="112">
        <v>18</v>
      </c>
      <c r="C1106" s="116" t="s">
        <v>0</v>
      </c>
      <c r="D1106" s="620">
        <v>1000</v>
      </c>
      <c r="E1106" s="32"/>
      <c r="F1106" s="117">
        <v>6</v>
      </c>
      <c r="G1106" s="694">
        <v>1</v>
      </c>
      <c r="H1106" s="878" t="str">
        <f t="shared" si="1695"/>
        <v>100</v>
      </c>
      <c r="I1106" s="397">
        <v>83122000</v>
      </c>
      <c r="J1106" s="380" t="s">
        <v>3792</v>
      </c>
      <c r="K1106" s="494" t="s">
        <v>3846</v>
      </c>
      <c r="L1106" s="726">
        <v>0</v>
      </c>
      <c r="M1106" s="727">
        <v>0</v>
      </c>
      <c r="N1106" s="931"/>
      <c r="O1106" s="530">
        <f t="shared" si="1727"/>
        <v>0</v>
      </c>
      <c r="P1106" s="530">
        <f t="shared" si="1728"/>
        <v>0</v>
      </c>
      <c r="Q1106" s="646"/>
      <c r="R1106" s="536"/>
      <c r="S1106" s="536"/>
      <c r="T1106" s="536"/>
      <c r="U1106" s="536"/>
      <c r="V1106" s="536"/>
      <c r="W1106" s="683" t="str">
        <f t="shared" si="1748"/>
        <v>OK</v>
      </c>
      <c r="X1106" s="141"/>
      <c r="Y1106" s="141"/>
      <c r="Z1106" s="552"/>
      <c r="AA1106" s="552"/>
      <c r="AB1106" s="683" t="str">
        <f t="shared" si="1749"/>
        <v>OK</v>
      </c>
      <c r="AC1106" s="593"/>
      <c r="AD1106" s="530">
        <f t="shared" si="1731"/>
        <v>0</v>
      </c>
      <c r="AE1106" s="842">
        <f t="shared" si="1732"/>
        <v>0</v>
      </c>
      <c r="AF1106" s="931"/>
      <c r="AG1106" s="530">
        <f t="shared" si="1733"/>
        <v>0</v>
      </c>
      <c r="AH1106" s="530">
        <f t="shared" si="1734"/>
        <v>0</v>
      </c>
      <c r="AI1106" s="641"/>
      <c r="AJ1106" s="537"/>
      <c r="AK1106" s="537"/>
      <c r="AL1106" s="537"/>
      <c r="AM1106" s="537"/>
      <c r="AN1106" s="537"/>
      <c r="AO1106" s="683" t="str">
        <f t="shared" si="1750"/>
        <v>OK</v>
      </c>
      <c r="AP1106" s="141"/>
      <c r="AQ1106" s="141"/>
      <c r="AR1106" s="552"/>
      <c r="AS1106" s="552"/>
      <c r="AT1106" s="683" t="str">
        <f t="shared" si="1751"/>
        <v>OK</v>
      </c>
      <c r="AU1106" s="593"/>
      <c r="AV1106" s="530">
        <f t="shared" si="1737"/>
        <v>0</v>
      </c>
      <c r="AW1106" s="842">
        <f t="shared" si="1738"/>
        <v>0</v>
      </c>
      <c r="AX1106" s="115">
        <f t="shared" si="1739"/>
        <v>0</v>
      </c>
      <c r="AY1106" s="5">
        <f t="shared" si="1740"/>
        <v>0</v>
      </c>
      <c r="AZ1106" s="7">
        <f t="shared" si="1752"/>
        <v>0</v>
      </c>
      <c r="BA1106" s="335" t="e">
        <f t="shared" si="1753"/>
        <v>#DIV/0!</v>
      </c>
      <c r="BB1106" s="23">
        <f t="shared" si="1743"/>
        <v>0</v>
      </c>
      <c r="BC1106" s="5">
        <f t="shared" si="1754"/>
        <v>0</v>
      </c>
      <c r="BD1106" s="7">
        <f t="shared" si="1755"/>
        <v>0</v>
      </c>
      <c r="BE1106" s="335" t="e">
        <f t="shared" si="1756"/>
        <v>#DIV/0!</v>
      </c>
      <c r="BF1106" s="41"/>
      <c r="BG1106" s="826" t="str">
        <f t="shared" si="1747"/>
        <v>31.22</v>
      </c>
      <c r="BH1106" s="607" t="b">
        <f>COUNTIF('Codes SEC'!$B$2:$B$250,Ministres!BG1106)&gt;0</f>
        <v>1</v>
      </c>
      <c r="BI1106" s="41"/>
      <c r="BJ1106" s="41"/>
      <c r="BK1106" s="41"/>
      <c r="BL1106" s="41"/>
      <c r="BM1106" s="41"/>
      <c r="BN1106" s="41"/>
    </row>
    <row r="1107" spans="1:66" s="4" customFormat="1" ht="35.1" customHeight="1" x14ac:dyDescent="0.25">
      <c r="A1107" s="222" t="s">
        <v>39</v>
      </c>
      <c r="B1107" s="112">
        <v>18</v>
      </c>
      <c r="C1107" s="116" t="s">
        <v>0</v>
      </c>
      <c r="D1107" s="620">
        <v>1000</v>
      </c>
      <c r="E1107" s="32"/>
      <c r="F1107" s="117">
        <v>6</v>
      </c>
      <c r="G1107" s="694">
        <v>1</v>
      </c>
      <c r="H1107" s="878" t="str">
        <f t="shared" si="1695"/>
        <v>100</v>
      </c>
      <c r="I1107" s="397">
        <v>83122000</v>
      </c>
      <c r="J1107" s="380" t="s">
        <v>3794</v>
      </c>
      <c r="K1107" s="494" t="s">
        <v>3848</v>
      </c>
      <c r="L1107" s="726">
        <v>0</v>
      </c>
      <c r="M1107" s="727">
        <v>0</v>
      </c>
      <c r="N1107" s="931"/>
      <c r="O1107" s="530">
        <f t="shared" si="1727"/>
        <v>0</v>
      </c>
      <c r="P1107" s="530">
        <f t="shared" si="1728"/>
        <v>0</v>
      </c>
      <c r="Q1107" s="646"/>
      <c r="R1107" s="536"/>
      <c r="S1107" s="536"/>
      <c r="T1107" s="536"/>
      <c r="U1107" s="536"/>
      <c r="V1107" s="536"/>
      <c r="W1107" s="683" t="str">
        <f t="shared" si="1748"/>
        <v>OK</v>
      </c>
      <c r="X1107" s="141"/>
      <c r="Y1107" s="141"/>
      <c r="Z1107" s="552"/>
      <c r="AA1107" s="552"/>
      <c r="AB1107" s="683" t="str">
        <f t="shared" si="1749"/>
        <v>OK</v>
      </c>
      <c r="AC1107" s="593"/>
      <c r="AD1107" s="530">
        <f t="shared" si="1731"/>
        <v>0</v>
      </c>
      <c r="AE1107" s="842">
        <f t="shared" si="1732"/>
        <v>0</v>
      </c>
      <c r="AF1107" s="931"/>
      <c r="AG1107" s="530">
        <f t="shared" si="1733"/>
        <v>0</v>
      </c>
      <c r="AH1107" s="530">
        <f t="shared" si="1734"/>
        <v>0</v>
      </c>
      <c r="AI1107" s="641"/>
      <c r="AJ1107" s="537"/>
      <c r="AK1107" s="537"/>
      <c r="AL1107" s="537"/>
      <c r="AM1107" s="537"/>
      <c r="AN1107" s="537"/>
      <c r="AO1107" s="683" t="str">
        <f t="shared" si="1750"/>
        <v>OK</v>
      </c>
      <c r="AP1107" s="141"/>
      <c r="AQ1107" s="141"/>
      <c r="AR1107" s="552"/>
      <c r="AS1107" s="552"/>
      <c r="AT1107" s="683" t="str">
        <f t="shared" si="1751"/>
        <v>OK</v>
      </c>
      <c r="AU1107" s="593"/>
      <c r="AV1107" s="530">
        <f t="shared" si="1737"/>
        <v>0</v>
      </c>
      <c r="AW1107" s="842">
        <f t="shared" si="1738"/>
        <v>0</v>
      </c>
      <c r="AX1107" s="115">
        <f t="shared" si="1739"/>
        <v>0</v>
      </c>
      <c r="AY1107" s="5">
        <f t="shared" si="1740"/>
        <v>0</v>
      </c>
      <c r="AZ1107" s="7">
        <f t="shared" si="1752"/>
        <v>0</v>
      </c>
      <c r="BA1107" s="335" t="e">
        <f t="shared" si="1753"/>
        <v>#DIV/0!</v>
      </c>
      <c r="BB1107" s="23">
        <f t="shared" si="1743"/>
        <v>0</v>
      </c>
      <c r="BC1107" s="5">
        <f t="shared" si="1754"/>
        <v>0</v>
      </c>
      <c r="BD1107" s="7">
        <f t="shared" si="1755"/>
        <v>0</v>
      </c>
      <c r="BE1107" s="335" t="e">
        <f t="shared" si="1756"/>
        <v>#DIV/0!</v>
      </c>
      <c r="BF1107" s="41"/>
      <c r="BG1107" s="826" t="str">
        <f t="shared" si="1747"/>
        <v>31.22</v>
      </c>
      <c r="BH1107" s="607" t="b">
        <f>COUNTIF('Codes SEC'!$B$2:$B$250,Ministres!BG1107)&gt;0</f>
        <v>1</v>
      </c>
      <c r="BI1107" s="41"/>
      <c r="BJ1107" s="41"/>
      <c r="BK1107" s="41"/>
      <c r="BL1107" s="41"/>
      <c r="BM1107" s="41"/>
      <c r="BN1107" s="41"/>
    </row>
    <row r="1108" spans="1:66" ht="35.1" customHeight="1" x14ac:dyDescent="0.25">
      <c r="A1108" s="222" t="s">
        <v>39</v>
      </c>
      <c r="B1108" s="112" t="s">
        <v>5015</v>
      </c>
      <c r="C1108" s="116" t="s">
        <v>0</v>
      </c>
      <c r="D1108" s="620">
        <v>1000</v>
      </c>
      <c r="E1108" s="278"/>
      <c r="F1108" s="116" t="s">
        <v>5306</v>
      </c>
      <c r="G1108" s="700">
        <v>1</v>
      </c>
      <c r="H1108" s="888" t="str">
        <f t="shared" si="1695"/>
        <v>100</v>
      </c>
      <c r="I1108" s="580">
        <v>83122000</v>
      </c>
      <c r="J1108" s="689" t="s">
        <v>5321</v>
      </c>
      <c r="K1108" s="411" t="s">
        <v>5322</v>
      </c>
      <c r="L1108" s="733">
        <v>0</v>
      </c>
      <c r="M1108" s="734">
        <v>0</v>
      </c>
      <c r="N1108" s="931"/>
      <c r="O1108" s="530">
        <f t="shared" si="1727"/>
        <v>0</v>
      </c>
      <c r="P1108" s="530">
        <f t="shared" si="1728"/>
        <v>0</v>
      </c>
      <c r="Q1108" s="646"/>
      <c r="R1108" s="536"/>
      <c r="S1108" s="536"/>
      <c r="T1108" s="536"/>
      <c r="U1108" s="536"/>
      <c r="V1108" s="536"/>
      <c r="W1108" s="683" t="str">
        <f t="shared" si="1748"/>
        <v>OK</v>
      </c>
      <c r="X1108" s="141"/>
      <c r="Y1108" s="141"/>
      <c r="Z1108" s="552"/>
      <c r="AA1108" s="552"/>
      <c r="AB1108" s="683" t="str">
        <f t="shared" si="1749"/>
        <v>OK</v>
      </c>
      <c r="AC1108" s="593"/>
      <c r="AD1108" s="530">
        <f t="shared" si="1731"/>
        <v>0</v>
      </c>
      <c r="AE1108" s="842">
        <f t="shared" si="1732"/>
        <v>0</v>
      </c>
      <c r="AF1108" s="931"/>
      <c r="AG1108" s="530">
        <f t="shared" si="1733"/>
        <v>0</v>
      </c>
      <c r="AH1108" s="530">
        <f t="shared" si="1734"/>
        <v>0</v>
      </c>
      <c r="AI1108" s="641"/>
      <c r="AJ1108" s="537"/>
      <c r="AK1108" s="537"/>
      <c r="AL1108" s="537"/>
      <c r="AM1108" s="537"/>
      <c r="AN1108" s="537"/>
      <c r="AO1108" s="683" t="str">
        <f t="shared" si="1750"/>
        <v>OK</v>
      </c>
      <c r="AP1108" s="141"/>
      <c r="AQ1108" s="141"/>
      <c r="AR1108" s="552"/>
      <c r="AS1108" s="552"/>
      <c r="AT1108" s="683" t="str">
        <f t="shared" si="1751"/>
        <v>OK</v>
      </c>
      <c r="AU1108" s="593"/>
      <c r="AV1108" s="530">
        <f t="shared" si="1737"/>
        <v>0</v>
      </c>
      <c r="AW1108" s="842">
        <f t="shared" si="1738"/>
        <v>0</v>
      </c>
      <c r="AX1108" s="115">
        <f t="shared" si="1739"/>
        <v>0</v>
      </c>
      <c r="AY1108" s="5">
        <f t="shared" si="1740"/>
        <v>0</v>
      </c>
      <c r="AZ1108" s="7">
        <f t="shared" si="1752"/>
        <v>0</v>
      </c>
      <c r="BA1108" s="335" t="e">
        <f t="shared" si="1753"/>
        <v>#DIV/0!</v>
      </c>
      <c r="BB1108" s="23">
        <f t="shared" si="1743"/>
        <v>0</v>
      </c>
      <c r="BC1108" s="5">
        <f t="shared" si="1754"/>
        <v>0</v>
      </c>
      <c r="BD1108" s="7">
        <f t="shared" si="1755"/>
        <v>0</v>
      </c>
      <c r="BE1108" s="335" t="e">
        <f t="shared" si="1756"/>
        <v>#DIV/0!</v>
      </c>
      <c r="BG1108" s="826" t="str">
        <f t="shared" si="1747"/>
        <v>31.22</v>
      </c>
      <c r="BH1108" s="607" t="b">
        <f>COUNTIF('Codes SEC'!$B$2:$B$250,Ministres!BG1108)&gt;0</f>
        <v>1</v>
      </c>
    </row>
    <row r="1109" spans="1:66" ht="35.1" customHeight="1" x14ac:dyDescent="0.25">
      <c r="A1109" s="222" t="s">
        <v>39</v>
      </c>
      <c r="B1109" s="112" t="s">
        <v>5015</v>
      </c>
      <c r="C1109" s="116" t="s">
        <v>0</v>
      </c>
      <c r="D1109" s="620">
        <v>1000</v>
      </c>
      <c r="E1109" s="278"/>
      <c r="F1109" s="116" t="s">
        <v>5306</v>
      </c>
      <c r="G1109" s="700">
        <v>1</v>
      </c>
      <c r="H1109" s="888" t="str">
        <f t="shared" si="1695"/>
        <v>100</v>
      </c>
      <c r="I1109" s="580">
        <v>83122000</v>
      </c>
      <c r="J1109" s="689" t="s">
        <v>5337</v>
      </c>
      <c r="K1109" s="411" t="s">
        <v>5338</v>
      </c>
      <c r="L1109" s="733">
        <v>0</v>
      </c>
      <c r="M1109" s="734">
        <v>0</v>
      </c>
      <c r="N1109" s="931"/>
      <c r="O1109" s="530">
        <f t="shared" si="1727"/>
        <v>0</v>
      </c>
      <c r="P1109" s="530">
        <f t="shared" si="1728"/>
        <v>0</v>
      </c>
      <c r="Q1109" s="646"/>
      <c r="R1109" s="536"/>
      <c r="S1109" s="536"/>
      <c r="T1109" s="536"/>
      <c r="U1109" s="536"/>
      <c r="V1109" s="536"/>
      <c r="W1109" s="683" t="str">
        <f t="shared" si="1748"/>
        <v>OK</v>
      </c>
      <c r="X1109" s="141"/>
      <c r="Y1109" s="141"/>
      <c r="Z1109" s="552"/>
      <c r="AA1109" s="552"/>
      <c r="AB1109" s="683" t="str">
        <f t="shared" si="1749"/>
        <v>OK</v>
      </c>
      <c r="AC1109" s="593"/>
      <c r="AD1109" s="530">
        <f t="shared" si="1731"/>
        <v>0</v>
      </c>
      <c r="AE1109" s="842">
        <f t="shared" si="1732"/>
        <v>0</v>
      </c>
      <c r="AF1109" s="931"/>
      <c r="AG1109" s="530">
        <f t="shared" si="1733"/>
        <v>0</v>
      </c>
      <c r="AH1109" s="530">
        <f t="shared" si="1734"/>
        <v>0</v>
      </c>
      <c r="AI1109" s="641"/>
      <c r="AJ1109" s="537"/>
      <c r="AK1109" s="537"/>
      <c r="AL1109" s="537"/>
      <c r="AM1109" s="537"/>
      <c r="AN1109" s="537"/>
      <c r="AO1109" s="683" t="str">
        <f t="shared" si="1750"/>
        <v>OK</v>
      </c>
      <c r="AP1109" s="141"/>
      <c r="AQ1109" s="141"/>
      <c r="AR1109" s="552"/>
      <c r="AS1109" s="552"/>
      <c r="AT1109" s="683" t="str">
        <f t="shared" si="1751"/>
        <v>OK</v>
      </c>
      <c r="AU1109" s="593"/>
      <c r="AV1109" s="530">
        <f t="shared" si="1737"/>
        <v>0</v>
      </c>
      <c r="AW1109" s="842">
        <f t="shared" si="1738"/>
        <v>0</v>
      </c>
      <c r="AX1109" s="115">
        <f t="shared" si="1739"/>
        <v>0</v>
      </c>
      <c r="AY1109" s="5">
        <f t="shared" si="1740"/>
        <v>0</v>
      </c>
      <c r="AZ1109" s="7">
        <f t="shared" si="1752"/>
        <v>0</v>
      </c>
      <c r="BA1109" s="335" t="e">
        <f t="shared" si="1753"/>
        <v>#DIV/0!</v>
      </c>
      <c r="BB1109" s="23">
        <f t="shared" si="1743"/>
        <v>0</v>
      </c>
      <c r="BC1109" s="5">
        <f t="shared" si="1754"/>
        <v>0</v>
      </c>
      <c r="BD1109" s="7">
        <f t="shared" si="1755"/>
        <v>0</v>
      </c>
      <c r="BE1109" s="335" t="e">
        <f t="shared" si="1756"/>
        <v>#DIV/0!</v>
      </c>
      <c r="BG1109" s="826" t="str">
        <f t="shared" si="1747"/>
        <v>31.22</v>
      </c>
      <c r="BH1109" s="607" t="b">
        <f>COUNTIF('Codes SEC'!$B$2:$B$250,Ministres!BG1109)&gt;0</f>
        <v>1</v>
      </c>
    </row>
    <row r="1110" spans="1:66" ht="30.6" x14ac:dyDescent="0.25">
      <c r="A1110" s="222" t="s">
        <v>39</v>
      </c>
      <c r="B1110" s="210">
        <v>18</v>
      </c>
      <c r="C1110" s="120" t="s">
        <v>0</v>
      </c>
      <c r="D1110" s="620">
        <v>1000</v>
      </c>
      <c r="E1110" s="279"/>
      <c r="F1110" s="116">
        <v>6</v>
      </c>
      <c r="G1110" s="697">
        <v>1</v>
      </c>
      <c r="H1110" s="890" t="str">
        <f t="shared" si="1695"/>
        <v>100</v>
      </c>
      <c r="I1110" s="457" t="s">
        <v>3263</v>
      </c>
      <c r="J1110" s="385" t="s">
        <v>2899</v>
      </c>
      <c r="K1110" s="422" t="s">
        <v>641</v>
      </c>
      <c r="L1110" s="731">
        <v>0</v>
      </c>
      <c r="M1110" s="732">
        <v>0</v>
      </c>
      <c r="N1110" s="931"/>
      <c r="O1110" s="530">
        <f t="shared" si="1727"/>
        <v>0</v>
      </c>
      <c r="P1110" s="530">
        <f t="shared" si="1728"/>
        <v>0</v>
      </c>
      <c r="Q1110" s="646"/>
      <c r="R1110" s="536"/>
      <c r="S1110" s="536"/>
      <c r="T1110" s="536"/>
      <c r="U1110" s="536"/>
      <c r="V1110" s="536"/>
      <c r="W1110" s="683" t="str">
        <f t="shared" si="1729"/>
        <v>OK</v>
      </c>
      <c r="X1110" s="141"/>
      <c r="Y1110" s="141"/>
      <c r="Z1110" s="552"/>
      <c r="AA1110" s="552"/>
      <c r="AB1110" s="683" t="str">
        <f t="shared" si="1730"/>
        <v>OK</v>
      </c>
      <c r="AC1110" s="593"/>
      <c r="AD1110" s="530">
        <f t="shared" si="1731"/>
        <v>0</v>
      </c>
      <c r="AE1110" s="842">
        <f t="shared" si="1732"/>
        <v>0</v>
      </c>
      <c r="AF1110" s="931"/>
      <c r="AG1110" s="530">
        <f t="shared" si="1733"/>
        <v>0</v>
      </c>
      <c r="AH1110" s="530">
        <f t="shared" si="1734"/>
        <v>0</v>
      </c>
      <c r="AI1110" s="641"/>
      <c r="AJ1110" s="537"/>
      <c r="AK1110" s="537"/>
      <c r="AL1110" s="537"/>
      <c r="AM1110" s="537"/>
      <c r="AN1110" s="537"/>
      <c r="AO1110" s="683" t="str">
        <f t="shared" si="1735"/>
        <v>OK</v>
      </c>
      <c r="AP1110" s="141"/>
      <c r="AQ1110" s="141"/>
      <c r="AR1110" s="552"/>
      <c r="AS1110" s="552"/>
      <c r="AT1110" s="683" t="str">
        <f t="shared" si="1736"/>
        <v>OK</v>
      </c>
      <c r="AU1110" s="593"/>
      <c r="AV1110" s="530">
        <f t="shared" si="1737"/>
        <v>0</v>
      </c>
      <c r="AW1110" s="842">
        <f t="shared" si="1738"/>
        <v>0</v>
      </c>
      <c r="AX1110" s="121">
        <f t="shared" si="1739"/>
        <v>0</v>
      </c>
      <c r="AY1110" s="111">
        <f t="shared" si="1740"/>
        <v>0</v>
      </c>
      <c r="AZ1110" s="111">
        <f t="shared" si="1741"/>
        <v>0</v>
      </c>
      <c r="BA1110" s="343" t="e">
        <f t="shared" si="1742"/>
        <v>#DIV/0!</v>
      </c>
      <c r="BB1110" s="324">
        <f t="shared" si="1743"/>
        <v>0</v>
      </c>
      <c r="BC1110" s="111">
        <f t="shared" si="1744"/>
        <v>0</v>
      </c>
      <c r="BD1110" s="111">
        <f t="shared" si="1745"/>
        <v>0</v>
      </c>
      <c r="BE1110" s="343" t="e">
        <f t="shared" si="1746"/>
        <v>#DIV/0!</v>
      </c>
      <c r="BF1110"/>
      <c r="BG1110" s="826" t="str">
        <f t="shared" si="1747"/>
        <v>31.32</v>
      </c>
      <c r="BH1110" s="607" t="b">
        <f>COUNTIF('Codes SEC'!$B$2:$B$250,Ministres!BG1110)&gt;0</f>
        <v>1</v>
      </c>
      <c r="BI1110"/>
    </row>
    <row r="1111" spans="1:66" s="123" customFormat="1" ht="30.6" x14ac:dyDescent="0.3">
      <c r="A1111" s="222" t="s">
        <v>39</v>
      </c>
      <c r="B1111" s="210">
        <v>18</v>
      </c>
      <c r="C1111" s="120" t="s">
        <v>0</v>
      </c>
      <c r="D1111" s="620">
        <v>1000</v>
      </c>
      <c r="E1111" s="246"/>
      <c r="F1111" s="116">
        <v>6</v>
      </c>
      <c r="G1111" s="697">
        <v>1</v>
      </c>
      <c r="H1111" s="890" t="str">
        <f t="shared" si="1695"/>
        <v>100</v>
      </c>
      <c r="I1111" s="457" t="s">
        <v>3263</v>
      </c>
      <c r="J1111" s="385" t="s">
        <v>2900</v>
      </c>
      <c r="K1111" s="422" t="s">
        <v>642</v>
      </c>
      <c r="L1111" s="733">
        <v>0</v>
      </c>
      <c r="M1111" s="734">
        <v>0</v>
      </c>
      <c r="N1111" s="931"/>
      <c r="O1111" s="530">
        <f t="shared" si="1727"/>
        <v>0</v>
      </c>
      <c r="P1111" s="530">
        <f t="shared" si="1728"/>
        <v>0</v>
      </c>
      <c r="Q1111" s="646"/>
      <c r="R1111" s="536"/>
      <c r="S1111" s="536"/>
      <c r="T1111" s="536"/>
      <c r="U1111" s="536"/>
      <c r="V1111" s="536"/>
      <c r="W1111" s="683" t="str">
        <f t="shared" si="1729"/>
        <v>OK</v>
      </c>
      <c r="X1111" s="141"/>
      <c r="Y1111" s="141"/>
      <c r="Z1111" s="552"/>
      <c r="AA1111" s="552"/>
      <c r="AB1111" s="683" t="str">
        <f t="shared" si="1730"/>
        <v>OK</v>
      </c>
      <c r="AC1111" s="593"/>
      <c r="AD1111" s="530">
        <f t="shared" si="1731"/>
        <v>0</v>
      </c>
      <c r="AE1111" s="842">
        <f t="shared" si="1732"/>
        <v>0</v>
      </c>
      <c r="AF1111" s="931"/>
      <c r="AG1111" s="530">
        <f t="shared" si="1733"/>
        <v>0</v>
      </c>
      <c r="AH1111" s="530">
        <f t="shared" si="1734"/>
        <v>0</v>
      </c>
      <c r="AI1111" s="641"/>
      <c r="AJ1111" s="537"/>
      <c r="AK1111" s="537"/>
      <c r="AL1111" s="537"/>
      <c r="AM1111" s="537"/>
      <c r="AN1111" s="537"/>
      <c r="AO1111" s="683" t="str">
        <f t="shared" si="1735"/>
        <v>OK</v>
      </c>
      <c r="AP1111" s="141"/>
      <c r="AQ1111" s="141"/>
      <c r="AR1111" s="552"/>
      <c r="AS1111" s="552"/>
      <c r="AT1111" s="683" t="str">
        <f t="shared" si="1736"/>
        <v>OK</v>
      </c>
      <c r="AU1111" s="593"/>
      <c r="AV1111" s="530">
        <f t="shared" si="1737"/>
        <v>0</v>
      </c>
      <c r="AW1111" s="842">
        <f t="shared" si="1738"/>
        <v>0</v>
      </c>
      <c r="AX1111" s="121">
        <f t="shared" si="1739"/>
        <v>0</v>
      </c>
      <c r="AY1111" s="111">
        <f t="shared" si="1740"/>
        <v>0</v>
      </c>
      <c r="AZ1111" s="122">
        <f t="shared" si="1741"/>
        <v>0</v>
      </c>
      <c r="BA1111" s="343" t="e">
        <f t="shared" si="1742"/>
        <v>#DIV/0!</v>
      </c>
      <c r="BB1111" s="324">
        <f t="shared" si="1743"/>
        <v>0</v>
      </c>
      <c r="BC1111" s="111">
        <f t="shared" si="1744"/>
        <v>0</v>
      </c>
      <c r="BD1111" s="122">
        <f t="shared" si="1745"/>
        <v>0</v>
      </c>
      <c r="BE1111" s="343" t="e">
        <f t="shared" si="1746"/>
        <v>#DIV/0!</v>
      </c>
      <c r="BF1111" s="41"/>
      <c r="BG1111" s="826" t="str">
        <f t="shared" si="1747"/>
        <v>31.32</v>
      </c>
      <c r="BH1111" s="607" t="b">
        <f>COUNTIF('Codes SEC'!$B$2:$B$250,Ministres!BG1111)&gt;0</f>
        <v>1</v>
      </c>
      <c r="BI1111"/>
      <c r="BJ1111" s="41"/>
      <c r="BK1111" s="41"/>
      <c r="BL1111" s="41"/>
      <c r="BM1111" s="41"/>
      <c r="BN1111" s="41"/>
    </row>
    <row r="1112" spans="1:66" ht="30.6" x14ac:dyDescent="0.25">
      <c r="A1112" s="222" t="s">
        <v>39</v>
      </c>
      <c r="B1112" s="210">
        <v>18</v>
      </c>
      <c r="C1112" s="120" t="s">
        <v>0</v>
      </c>
      <c r="D1112" s="620">
        <v>1000</v>
      </c>
      <c r="E1112" s="279"/>
      <c r="F1112" s="116">
        <v>6</v>
      </c>
      <c r="G1112" s="697">
        <v>1</v>
      </c>
      <c r="H1112" s="890" t="str">
        <f t="shared" si="1695"/>
        <v>100</v>
      </c>
      <c r="I1112" s="457" t="s">
        <v>3263</v>
      </c>
      <c r="J1112" s="385" t="s">
        <v>2901</v>
      </c>
      <c r="K1112" s="422" t="s">
        <v>643</v>
      </c>
      <c r="L1112" s="731">
        <v>0</v>
      </c>
      <c r="M1112" s="732">
        <v>0</v>
      </c>
      <c r="N1112" s="931"/>
      <c r="O1112" s="530">
        <f t="shared" si="1727"/>
        <v>0</v>
      </c>
      <c r="P1112" s="530">
        <f t="shared" si="1728"/>
        <v>0</v>
      </c>
      <c r="Q1112" s="658"/>
      <c r="R1112" s="544"/>
      <c r="S1112" s="544"/>
      <c r="T1112" s="544"/>
      <c r="U1112" s="544"/>
      <c r="V1112" s="544"/>
      <c r="W1112" s="683" t="str">
        <f t="shared" si="1729"/>
        <v>OK</v>
      </c>
      <c r="X1112" s="141"/>
      <c r="Y1112" s="141"/>
      <c r="Z1112" s="552"/>
      <c r="AA1112" s="552"/>
      <c r="AB1112" s="683" t="str">
        <f t="shared" si="1730"/>
        <v>OK</v>
      </c>
      <c r="AC1112" s="593"/>
      <c r="AD1112" s="530">
        <f t="shared" si="1731"/>
        <v>0</v>
      </c>
      <c r="AE1112" s="842">
        <f t="shared" si="1732"/>
        <v>0</v>
      </c>
      <c r="AF1112" s="931"/>
      <c r="AG1112" s="530">
        <f t="shared" si="1733"/>
        <v>0</v>
      </c>
      <c r="AH1112" s="530">
        <f t="shared" si="1734"/>
        <v>0</v>
      </c>
      <c r="AI1112" s="641"/>
      <c r="AJ1112" s="537"/>
      <c r="AK1112" s="537"/>
      <c r="AL1112" s="537"/>
      <c r="AM1112" s="537"/>
      <c r="AN1112" s="537"/>
      <c r="AO1112" s="683" t="str">
        <f t="shared" si="1735"/>
        <v>OK</v>
      </c>
      <c r="AP1112" s="141"/>
      <c r="AQ1112" s="141"/>
      <c r="AR1112" s="552"/>
      <c r="AS1112" s="552"/>
      <c r="AT1112" s="683" t="str">
        <f t="shared" si="1736"/>
        <v>OK</v>
      </c>
      <c r="AU1112" s="593"/>
      <c r="AV1112" s="530">
        <f t="shared" si="1737"/>
        <v>0</v>
      </c>
      <c r="AW1112" s="842">
        <f t="shared" si="1738"/>
        <v>0</v>
      </c>
      <c r="AX1112" s="121">
        <f t="shared" si="1739"/>
        <v>0</v>
      </c>
      <c r="AY1112" s="111">
        <f t="shared" si="1740"/>
        <v>0</v>
      </c>
      <c r="AZ1112" s="122">
        <f t="shared" si="1741"/>
        <v>0</v>
      </c>
      <c r="BA1112" s="343" t="e">
        <f t="shared" si="1742"/>
        <v>#DIV/0!</v>
      </c>
      <c r="BB1112" s="324">
        <f t="shared" si="1743"/>
        <v>0</v>
      </c>
      <c r="BC1112" s="111">
        <f t="shared" si="1744"/>
        <v>0</v>
      </c>
      <c r="BD1112" s="122">
        <f t="shared" si="1745"/>
        <v>0</v>
      </c>
      <c r="BE1112" s="343" t="e">
        <f t="shared" si="1746"/>
        <v>#DIV/0!</v>
      </c>
      <c r="BG1112" s="826" t="str">
        <f t="shared" si="1747"/>
        <v>31.32</v>
      </c>
      <c r="BH1112" s="607" t="b">
        <f>COUNTIF('Codes SEC'!$B$2:$B$250,Ministres!BG1112)&gt;0</f>
        <v>1</v>
      </c>
      <c r="BI1112"/>
    </row>
    <row r="1113" spans="1:66" ht="30.6" x14ac:dyDescent="0.25">
      <c r="A1113" s="222" t="s">
        <v>39</v>
      </c>
      <c r="B1113" s="210">
        <v>18</v>
      </c>
      <c r="C1113" s="120" t="s">
        <v>0</v>
      </c>
      <c r="D1113" s="620">
        <v>1000</v>
      </c>
      <c r="E1113" s="279"/>
      <c r="F1113" s="116">
        <v>6</v>
      </c>
      <c r="G1113" s="697">
        <v>1</v>
      </c>
      <c r="H1113" s="890" t="str">
        <f t="shared" si="1695"/>
        <v>100</v>
      </c>
      <c r="I1113" s="457" t="s">
        <v>3263</v>
      </c>
      <c r="J1113" s="385" t="s">
        <v>2902</v>
      </c>
      <c r="K1113" s="422" t="s">
        <v>644</v>
      </c>
      <c r="L1113" s="733">
        <v>0</v>
      </c>
      <c r="M1113" s="734">
        <v>0</v>
      </c>
      <c r="N1113" s="931"/>
      <c r="O1113" s="530">
        <f t="shared" si="1727"/>
        <v>0</v>
      </c>
      <c r="P1113" s="530">
        <f t="shared" si="1728"/>
        <v>0</v>
      </c>
      <c r="Q1113" s="646"/>
      <c r="R1113" s="536"/>
      <c r="S1113" s="536"/>
      <c r="T1113" s="536"/>
      <c r="U1113" s="536"/>
      <c r="V1113" s="536"/>
      <c r="W1113" s="683" t="str">
        <f t="shared" si="1729"/>
        <v>OK</v>
      </c>
      <c r="X1113" s="141"/>
      <c r="Y1113" s="141"/>
      <c r="Z1113" s="552"/>
      <c r="AA1113" s="552"/>
      <c r="AB1113" s="683" t="str">
        <f t="shared" si="1730"/>
        <v>OK</v>
      </c>
      <c r="AC1113" s="593"/>
      <c r="AD1113" s="530">
        <f t="shared" si="1731"/>
        <v>0</v>
      </c>
      <c r="AE1113" s="842">
        <f t="shared" si="1732"/>
        <v>0</v>
      </c>
      <c r="AF1113" s="931"/>
      <c r="AG1113" s="530">
        <f t="shared" si="1733"/>
        <v>0</v>
      </c>
      <c r="AH1113" s="530">
        <f t="shared" si="1734"/>
        <v>0</v>
      </c>
      <c r="AI1113" s="641"/>
      <c r="AJ1113" s="537"/>
      <c r="AK1113" s="537"/>
      <c r="AL1113" s="537"/>
      <c r="AM1113" s="537"/>
      <c r="AN1113" s="537"/>
      <c r="AO1113" s="683" t="str">
        <f t="shared" si="1735"/>
        <v>OK</v>
      </c>
      <c r="AP1113" s="141"/>
      <c r="AQ1113" s="141"/>
      <c r="AR1113" s="552"/>
      <c r="AS1113" s="552"/>
      <c r="AT1113" s="683" t="str">
        <f t="shared" si="1736"/>
        <v>OK</v>
      </c>
      <c r="AU1113" s="593"/>
      <c r="AV1113" s="530">
        <f t="shared" si="1737"/>
        <v>0</v>
      </c>
      <c r="AW1113" s="842">
        <f t="shared" si="1738"/>
        <v>0</v>
      </c>
      <c r="AX1113" s="121">
        <f t="shared" si="1739"/>
        <v>0</v>
      </c>
      <c r="AY1113" s="111">
        <f t="shared" si="1740"/>
        <v>0</v>
      </c>
      <c r="AZ1113" s="122">
        <f t="shared" si="1741"/>
        <v>0</v>
      </c>
      <c r="BA1113" s="343" t="e">
        <f t="shared" si="1742"/>
        <v>#DIV/0!</v>
      </c>
      <c r="BB1113" s="324">
        <f t="shared" si="1743"/>
        <v>0</v>
      </c>
      <c r="BC1113" s="111">
        <f t="shared" si="1744"/>
        <v>0</v>
      </c>
      <c r="BD1113" s="122">
        <f t="shared" si="1745"/>
        <v>0</v>
      </c>
      <c r="BE1113" s="343" t="e">
        <f t="shared" si="1746"/>
        <v>#DIV/0!</v>
      </c>
      <c r="BF1113"/>
      <c r="BG1113" s="826" t="str">
        <f t="shared" si="1747"/>
        <v>31.32</v>
      </c>
      <c r="BH1113" s="607" t="b">
        <f>COUNTIF('Codes SEC'!$B$2:$B$250,Ministres!BG1113)&gt;0</f>
        <v>1</v>
      </c>
      <c r="BI1113"/>
    </row>
    <row r="1114" spans="1:66" ht="30.6" x14ac:dyDescent="0.25">
      <c r="A1114" s="222" t="s">
        <v>39</v>
      </c>
      <c r="B1114" s="112">
        <v>18</v>
      </c>
      <c r="C1114" s="116" t="s">
        <v>0</v>
      </c>
      <c r="D1114" s="620">
        <v>1000</v>
      </c>
      <c r="F1114" s="117">
        <v>6</v>
      </c>
      <c r="G1114" s="694">
        <v>1</v>
      </c>
      <c r="H1114" s="878" t="str">
        <f t="shared" si="1695"/>
        <v>100</v>
      </c>
      <c r="I1114" s="397" t="s">
        <v>3263</v>
      </c>
      <c r="J1114" s="380" t="s">
        <v>2904</v>
      </c>
      <c r="K1114" s="411" t="s">
        <v>1787</v>
      </c>
      <c r="L1114" s="738">
        <v>0</v>
      </c>
      <c r="M1114" s="739">
        <v>0</v>
      </c>
      <c r="N1114" s="931"/>
      <c r="O1114" s="530">
        <f t="shared" si="1727"/>
        <v>0</v>
      </c>
      <c r="P1114" s="530">
        <f t="shared" si="1728"/>
        <v>0</v>
      </c>
      <c r="Q1114" s="641"/>
      <c r="R1114" s="537"/>
      <c r="S1114" s="537"/>
      <c r="T1114" s="537"/>
      <c r="U1114" s="537"/>
      <c r="V1114" s="537"/>
      <c r="W1114" s="683" t="str">
        <f t="shared" si="1729"/>
        <v>OK</v>
      </c>
      <c r="X1114" s="141"/>
      <c r="Y1114" s="141"/>
      <c r="Z1114" s="552"/>
      <c r="AA1114" s="552"/>
      <c r="AB1114" s="683" t="str">
        <f t="shared" si="1730"/>
        <v>OK</v>
      </c>
      <c r="AC1114" s="593"/>
      <c r="AD1114" s="530">
        <f t="shared" si="1731"/>
        <v>0</v>
      </c>
      <c r="AE1114" s="842">
        <f t="shared" si="1732"/>
        <v>0</v>
      </c>
      <c r="AF1114" s="931"/>
      <c r="AG1114" s="530">
        <f t="shared" si="1733"/>
        <v>0</v>
      </c>
      <c r="AH1114" s="530">
        <f t="shared" si="1734"/>
        <v>0</v>
      </c>
      <c r="AI1114" s="641"/>
      <c r="AJ1114" s="537"/>
      <c r="AK1114" s="537"/>
      <c r="AL1114" s="537"/>
      <c r="AM1114" s="537"/>
      <c r="AN1114" s="537"/>
      <c r="AO1114" s="683" t="str">
        <f t="shared" si="1735"/>
        <v>OK</v>
      </c>
      <c r="AP1114" s="141"/>
      <c r="AQ1114" s="141"/>
      <c r="AR1114" s="552"/>
      <c r="AS1114" s="552"/>
      <c r="AT1114" s="683" t="str">
        <f t="shared" si="1736"/>
        <v>OK</v>
      </c>
      <c r="AU1114" s="593"/>
      <c r="AV1114" s="530">
        <f t="shared" si="1737"/>
        <v>0</v>
      </c>
      <c r="AW1114" s="842">
        <f t="shared" si="1738"/>
        <v>0</v>
      </c>
      <c r="AX1114" s="115">
        <f t="shared" si="1739"/>
        <v>0</v>
      </c>
      <c r="AY1114" s="5">
        <f t="shared" si="1740"/>
        <v>0</v>
      </c>
      <c r="AZ1114" s="5">
        <f t="shared" ref="AZ1114:AZ1115" si="1757">AY1114-AX1114</f>
        <v>0</v>
      </c>
      <c r="BA1114" s="335" t="e">
        <f t="shared" ref="BA1114:BA1115" si="1758">AZ1114/AX1114</f>
        <v>#DIV/0!</v>
      </c>
      <c r="BB1114" s="23">
        <f t="shared" si="1743"/>
        <v>0</v>
      </c>
      <c r="BC1114" s="5">
        <f t="shared" ref="BC1114:BC1115" si="1759">AW1114</f>
        <v>0</v>
      </c>
      <c r="BD1114" s="5">
        <f t="shared" ref="BD1114:BD1115" si="1760">BC1114-BB1114</f>
        <v>0</v>
      </c>
      <c r="BE1114" s="335" t="e">
        <f t="shared" ref="BE1114:BE1115" si="1761">BD1114/BB1114</f>
        <v>#DIV/0!</v>
      </c>
      <c r="BF1114"/>
      <c r="BG1114" s="826" t="str">
        <f t="shared" si="1747"/>
        <v>31.32</v>
      </c>
      <c r="BH1114" s="607" t="b">
        <f>COUNTIF('Codes SEC'!$B$2:$B$250,Ministres!BG1114)&gt;0</f>
        <v>1</v>
      </c>
      <c r="BI1114"/>
    </row>
    <row r="1115" spans="1:66" s="4" customFormat="1" ht="35.1" customHeight="1" x14ac:dyDescent="0.25">
      <c r="A1115" s="222" t="s">
        <v>39</v>
      </c>
      <c r="B1115" s="112">
        <v>18</v>
      </c>
      <c r="C1115" s="116" t="s">
        <v>0</v>
      </c>
      <c r="D1115" s="620">
        <v>1000</v>
      </c>
      <c r="E1115" s="32"/>
      <c r="F1115" s="117">
        <v>6</v>
      </c>
      <c r="G1115" s="694">
        <v>1</v>
      </c>
      <c r="H1115" s="878" t="str">
        <f t="shared" si="1695"/>
        <v>100</v>
      </c>
      <c r="I1115" s="397">
        <v>83132000</v>
      </c>
      <c r="J1115" s="380" t="s">
        <v>3793</v>
      </c>
      <c r="K1115" s="494" t="s">
        <v>3847</v>
      </c>
      <c r="L1115" s="726">
        <v>0</v>
      </c>
      <c r="M1115" s="727">
        <v>0</v>
      </c>
      <c r="N1115" s="931"/>
      <c r="O1115" s="530">
        <f t="shared" si="1727"/>
        <v>0</v>
      </c>
      <c r="P1115" s="530">
        <f t="shared" si="1728"/>
        <v>0</v>
      </c>
      <c r="Q1115" s="646"/>
      <c r="R1115" s="536"/>
      <c r="S1115" s="536"/>
      <c r="T1115" s="536"/>
      <c r="U1115" s="536"/>
      <c r="V1115" s="536"/>
      <c r="W1115" s="683" t="str">
        <f t="shared" si="1729"/>
        <v>OK</v>
      </c>
      <c r="X1115" s="141"/>
      <c r="Y1115" s="141"/>
      <c r="Z1115" s="552"/>
      <c r="AA1115" s="552"/>
      <c r="AB1115" s="683" t="str">
        <f t="shared" si="1730"/>
        <v>OK</v>
      </c>
      <c r="AC1115" s="593"/>
      <c r="AD1115" s="530">
        <f t="shared" si="1731"/>
        <v>0</v>
      </c>
      <c r="AE1115" s="842">
        <f t="shared" si="1732"/>
        <v>0</v>
      </c>
      <c r="AF1115" s="931"/>
      <c r="AG1115" s="530">
        <f t="shared" si="1733"/>
        <v>0</v>
      </c>
      <c r="AH1115" s="530">
        <f t="shared" si="1734"/>
        <v>0</v>
      </c>
      <c r="AI1115" s="641"/>
      <c r="AJ1115" s="537"/>
      <c r="AK1115" s="537"/>
      <c r="AL1115" s="537"/>
      <c r="AM1115" s="537"/>
      <c r="AN1115" s="537"/>
      <c r="AO1115" s="683" t="str">
        <f t="shared" si="1735"/>
        <v>OK</v>
      </c>
      <c r="AP1115" s="141"/>
      <c r="AQ1115" s="141"/>
      <c r="AR1115" s="552"/>
      <c r="AS1115" s="552"/>
      <c r="AT1115" s="683" t="str">
        <f t="shared" si="1736"/>
        <v>OK</v>
      </c>
      <c r="AU1115" s="593"/>
      <c r="AV1115" s="530">
        <f t="shared" si="1737"/>
        <v>0</v>
      </c>
      <c r="AW1115" s="842">
        <f t="shared" si="1738"/>
        <v>0</v>
      </c>
      <c r="AX1115" s="115">
        <f t="shared" si="1739"/>
        <v>0</v>
      </c>
      <c r="AY1115" s="5">
        <f t="shared" si="1740"/>
        <v>0</v>
      </c>
      <c r="AZ1115" s="7">
        <f t="shared" si="1757"/>
        <v>0</v>
      </c>
      <c r="BA1115" s="335" t="e">
        <f t="shared" si="1758"/>
        <v>#DIV/0!</v>
      </c>
      <c r="BB1115" s="23">
        <f t="shared" si="1743"/>
        <v>0</v>
      </c>
      <c r="BC1115" s="5">
        <f t="shared" si="1759"/>
        <v>0</v>
      </c>
      <c r="BD1115" s="7">
        <f t="shared" si="1760"/>
        <v>0</v>
      </c>
      <c r="BE1115" s="335" t="e">
        <f t="shared" si="1761"/>
        <v>#DIV/0!</v>
      </c>
      <c r="BF1115" s="41"/>
      <c r="BG1115" s="826" t="str">
        <f t="shared" si="1747"/>
        <v>31.32</v>
      </c>
      <c r="BH1115" s="607" t="b">
        <f>COUNTIF('Codes SEC'!$B$2:$B$250,Ministres!BG1115)&gt;0</f>
        <v>1</v>
      </c>
      <c r="BI1115" s="41"/>
      <c r="BJ1115" s="41"/>
      <c r="BK1115" s="41"/>
      <c r="BL1115" s="41"/>
      <c r="BM1115" s="41"/>
      <c r="BN1115" s="41"/>
    </row>
    <row r="1116" spans="1:66" ht="35.1" customHeight="1" x14ac:dyDescent="0.25">
      <c r="A1116" s="222" t="s">
        <v>39</v>
      </c>
      <c r="B1116" s="112" t="s">
        <v>5015</v>
      </c>
      <c r="C1116" s="116" t="s">
        <v>0</v>
      </c>
      <c r="D1116" s="620">
        <v>1000</v>
      </c>
      <c r="E1116" s="278"/>
      <c r="F1116" s="116" t="s">
        <v>5306</v>
      </c>
      <c r="G1116" s="700">
        <v>1</v>
      </c>
      <c r="H1116" s="888" t="str">
        <f t="shared" si="1695"/>
        <v>100</v>
      </c>
      <c r="I1116" s="580">
        <v>83132000</v>
      </c>
      <c r="J1116" s="689" t="s">
        <v>5323</v>
      </c>
      <c r="K1116" s="411" t="s">
        <v>5324</v>
      </c>
      <c r="L1116" s="733">
        <v>0</v>
      </c>
      <c r="M1116" s="734">
        <v>0</v>
      </c>
      <c r="N1116" s="931"/>
      <c r="O1116" s="530">
        <f t="shared" si="1727"/>
        <v>0</v>
      </c>
      <c r="P1116" s="530">
        <f t="shared" si="1728"/>
        <v>0</v>
      </c>
      <c r="Q1116" s="646"/>
      <c r="R1116" s="536"/>
      <c r="S1116" s="536"/>
      <c r="T1116" s="536"/>
      <c r="U1116" s="536"/>
      <c r="V1116" s="536"/>
      <c r="W1116" s="683" t="str">
        <f>IF(SUM(Q1116:V1116)=X1116,"OK",SUM(Q1116:V1116)-X1116)</f>
        <v>OK</v>
      </c>
      <c r="X1116" s="141"/>
      <c r="Y1116" s="141"/>
      <c r="Z1116" s="552"/>
      <c r="AA1116" s="552"/>
      <c r="AB1116" s="683" t="str">
        <f>IF(SUM(Z1116:AA1116)=AC1116,"OK",SUM(Z1116:AA1116)-AC1116)</f>
        <v>OK</v>
      </c>
      <c r="AC1116" s="593"/>
      <c r="AD1116" s="530">
        <f t="shared" si="1731"/>
        <v>0</v>
      </c>
      <c r="AE1116" s="842">
        <f t="shared" si="1732"/>
        <v>0</v>
      </c>
      <c r="AF1116" s="931"/>
      <c r="AG1116" s="530">
        <f t="shared" si="1733"/>
        <v>0</v>
      </c>
      <c r="AH1116" s="530">
        <f t="shared" si="1734"/>
        <v>0</v>
      </c>
      <c r="AI1116" s="641"/>
      <c r="AJ1116" s="537"/>
      <c r="AK1116" s="537"/>
      <c r="AL1116" s="537"/>
      <c r="AM1116" s="537"/>
      <c r="AN1116" s="537"/>
      <c r="AO1116" s="683" t="str">
        <f>IF(SUM(AI1116:AN1116)=AP1116,"OK",SUM(AI1116:AN1116)-AP1116)</f>
        <v>OK</v>
      </c>
      <c r="AP1116" s="141"/>
      <c r="AQ1116" s="141"/>
      <c r="AR1116" s="552"/>
      <c r="AS1116" s="552"/>
      <c r="AT1116" s="683" t="str">
        <f>IF(SUM(AR1116:AS1116)=AU1116,"OK",SUM(AR1116:AS1116)-AU1116)</f>
        <v>OK</v>
      </c>
      <c r="AU1116" s="593"/>
      <c r="AV1116" s="530">
        <f t="shared" si="1737"/>
        <v>0</v>
      </c>
      <c r="AW1116" s="842">
        <f t="shared" si="1738"/>
        <v>0</v>
      </c>
      <c r="AX1116" s="115">
        <f t="shared" si="1739"/>
        <v>0</v>
      </c>
      <c r="AY1116" s="5">
        <f t="shared" si="1740"/>
        <v>0</v>
      </c>
      <c r="AZ1116" s="7">
        <f>AY1116-AX1116</f>
        <v>0</v>
      </c>
      <c r="BA1116" s="335" t="e">
        <f>AZ1116/AX1116</f>
        <v>#DIV/0!</v>
      </c>
      <c r="BB1116" s="23">
        <f t="shared" si="1743"/>
        <v>0</v>
      </c>
      <c r="BC1116" s="5">
        <f>AW1116</f>
        <v>0</v>
      </c>
      <c r="BD1116" s="7">
        <f>BC1116-BB1116</f>
        <v>0</v>
      </c>
      <c r="BE1116" s="335" t="e">
        <f>BD1116/BB1116</f>
        <v>#DIV/0!</v>
      </c>
      <c r="BG1116" s="826" t="str">
        <f t="shared" si="1747"/>
        <v>31.32</v>
      </c>
      <c r="BH1116" s="607" t="b">
        <f>COUNTIF('Codes SEC'!$B$2:$B$250,Ministres!BG1116)&gt;0</f>
        <v>1</v>
      </c>
    </row>
    <row r="1117" spans="1:66" ht="35.1" customHeight="1" x14ac:dyDescent="0.25">
      <c r="A1117" s="222" t="s">
        <v>39</v>
      </c>
      <c r="B1117" s="112" t="s">
        <v>5015</v>
      </c>
      <c r="C1117" s="116" t="s">
        <v>0</v>
      </c>
      <c r="D1117" s="620">
        <v>1000</v>
      </c>
      <c r="E1117" s="278"/>
      <c r="F1117" s="116" t="s">
        <v>5306</v>
      </c>
      <c r="G1117" s="700">
        <v>1</v>
      </c>
      <c r="H1117" s="888" t="str">
        <f t="shared" si="1695"/>
        <v>100</v>
      </c>
      <c r="I1117" s="580">
        <v>83132000</v>
      </c>
      <c r="J1117" s="689" t="s">
        <v>5339</v>
      </c>
      <c r="K1117" s="411" t="s">
        <v>5340</v>
      </c>
      <c r="L1117" s="733">
        <v>0</v>
      </c>
      <c r="M1117" s="734">
        <v>0</v>
      </c>
      <c r="N1117" s="931"/>
      <c r="O1117" s="530">
        <f t="shared" si="1727"/>
        <v>0</v>
      </c>
      <c r="P1117" s="530">
        <f t="shared" si="1728"/>
        <v>0</v>
      </c>
      <c r="Q1117" s="646"/>
      <c r="R1117" s="536"/>
      <c r="S1117" s="536"/>
      <c r="T1117" s="536"/>
      <c r="U1117" s="536"/>
      <c r="V1117" s="536"/>
      <c r="W1117" s="683" t="str">
        <f t="shared" si="1729"/>
        <v>OK</v>
      </c>
      <c r="X1117" s="141"/>
      <c r="Y1117" s="141"/>
      <c r="Z1117" s="552"/>
      <c r="AA1117" s="552"/>
      <c r="AB1117" s="683" t="str">
        <f t="shared" si="1730"/>
        <v>OK</v>
      </c>
      <c r="AC1117" s="593"/>
      <c r="AD1117" s="530">
        <f t="shared" si="1731"/>
        <v>0</v>
      </c>
      <c r="AE1117" s="842">
        <f t="shared" si="1732"/>
        <v>0</v>
      </c>
      <c r="AF1117" s="931"/>
      <c r="AG1117" s="530">
        <f t="shared" si="1733"/>
        <v>0</v>
      </c>
      <c r="AH1117" s="530">
        <f t="shared" si="1734"/>
        <v>0</v>
      </c>
      <c r="AI1117" s="641"/>
      <c r="AJ1117" s="537"/>
      <c r="AK1117" s="537"/>
      <c r="AL1117" s="537"/>
      <c r="AM1117" s="537"/>
      <c r="AN1117" s="537"/>
      <c r="AO1117" s="683" t="str">
        <f t="shared" si="1735"/>
        <v>OK</v>
      </c>
      <c r="AP1117" s="141"/>
      <c r="AQ1117" s="141"/>
      <c r="AR1117" s="552"/>
      <c r="AS1117" s="552"/>
      <c r="AT1117" s="683" t="str">
        <f t="shared" si="1736"/>
        <v>OK</v>
      </c>
      <c r="AU1117" s="593"/>
      <c r="AV1117" s="530">
        <f t="shared" si="1737"/>
        <v>0</v>
      </c>
      <c r="AW1117" s="842">
        <f t="shared" si="1738"/>
        <v>0</v>
      </c>
      <c r="AX1117" s="115">
        <f t="shared" si="1739"/>
        <v>0</v>
      </c>
      <c r="AY1117" s="5">
        <f t="shared" si="1740"/>
        <v>0</v>
      </c>
      <c r="AZ1117" s="7">
        <f t="shared" ref="AZ1117:AZ1145" si="1762">AY1117-AX1117</f>
        <v>0</v>
      </c>
      <c r="BA1117" s="335" t="e">
        <f t="shared" ref="BA1117:BA1145" si="1763">AZ1117/AX1117</f>
        <v>#DIV/0!</v>
      </c>
      <c r="BB1117" s="23">
        <f t="shared" si="1743"/>
        <v>0</v>
      </c>
      <c r="BC1117" s="5">
        <f t="shared" ref="BC1117:BC1145" si="1764">AW1117</f>
        <v>0</v>
      </c>
      <c r="BD1117" s="7">
        <f t="shared" ref="BD1117:BD1145" si="1765">BC1117-BB1117</f>
        <v>0</v>
      </c>
      <c r="BE1117" s="335" t="e">
        <f t="shared" ref="BE1117:BE1145" si="1766">BD1117/BB1117</f>
        <v>#DIV/0!</v>
      </c>
      <c r="BG1117" s="826" t="str">
        <f t="shared" si="1747"/>
        <v>31.32</v>
      </c>
      <c r="BH1117" s="607" t="b">
        <f>COUNTIF('Codes SEC'!$B$2:$B$250,Ministres!BG1117)&gt;0</f>
        <v>1</v>
      </c>
    </row>
    <row r="1118" spans="1:66" ht="30.6" x14ac:dyDescent="0.25">
      <c r="A1118" s="222" t="s">
        <v>39</v>
      </c>
      <c r="B1118" s="210">
        <v>18</v>
      </c>
      <c r="C1118" s="120" t="s">
        <v>0</v>
      </c>
      <c r="D1118" s="620">
        <v>1000</v>
      </c>
      <c r="E1118" s="279"/>
      <c r="F1118" s="116">
        <v>6</v>
      </c>
      <c r="G1118" s="697">
        <v>1</v>
      </c>
      <c r="H1118" s="890" t="str">
        <f t="shared" si="1695"/>
        <v>100</v>
      </c>
      <c r="I1118" s="457" t="s">
        <v>3264</v>
      </c>
      <c r="J1118" s="385" t="s">
        <v>2905</v>
      </c>
      <c r="K1118" s="422" t="s">
        <v>645</v>
      </c>
      <c r="L1118" s="731">
        <v>0</v>
      </c>
      <c r="M1118" s="732">
        <v>0</v>
      </c>
      <c r="N1118" s="931"/>
      <c r="O1118" s="530">
        <f t="shared" si="1727"/>
        <v>0</v>
      </c>
      <c r="P1118" s="530">
        <f t="shared" si="1728"/>
        <v>0</v>
      </c>
      <c r="Q1118" s="646"/>
      <c r="R1118" s="536"/>
      <c r="S1118" s="536"/>
      <c r="T1118" s="536"/>
      <c r="U1118" s="536"/>
      <c r="V1118" s="536"/>
      <c r="W1118" s="683" t="str">
        <f t="shared" si="1729"/>
        <v>OK</v>
      </c>
      <c r="X1118" s="141"/>
      <c r="Y1118" s="141"/>
      <c r="Z1118" s="552"/>
      <c r="AA1118" s="552"/>
      <c r="AB1118" s="683" t="str">
        <f t="shared" si="1730"/>
        <v>OK</v>
      </c>
      <c r="AC1118" s="593"/>
      <c r="AD1118" s="530">
        <f t="shared" si="1731"/>
        <v>0</v>
      </c>
      <c r="AE1118" s="842">
        <f t="shared" si="1732"/>
        <v>0</v>
      </c>
      <c r="AF1118" s="931"/>
      <c r="AG1118" s="530">
        <f t="shared" si="1733"/>
        <v>0</v>
      </c>
      <c r="AH1118" s="530">
        <f t="shared" si="1734"/>
        <v>0</v>
      </c>
      <c r="AI1118" s="641"/>
      <c r="AJ1118" s="537"/>
      <c r="AK1118" s="537"/>
      <c r="AL1118" s="537"/>
      <c r="AM1118" s="537"/>
      <c r="AN1118" s="537"/>
      <c r="AO1118" s="683" t="str">
        <f t="shared" si="1735"/>
        <v>OK</v>
      </c>
      <c r="AP1118" s="141"/>
      <c r="AQ1118" s="141"/>
      <c r="AR1118" s="552"/>
      <c r="AS1118" s="552"/>
      <c r="AT1118" s="683" t="str">
        <f t="shared" si="1736"/>
        <v>OK</v>
      </c>
      <c r="AU1118" s="593"/>
      <c r="AV1118" s="530">
        <f t="shared" si="1737"/>
        <v>0</v>
      </c>
      <c r="AW1118" s="842">
        <f t="shared" si="1738"/>
        <v>0</v>
      </c>
      <c r="AX1118" s="121">
        <f t="shared" si="1739"/>
        <v>0</v>
      </c>
      <c r="AY1118" s="111">
        <f t="shared" si="1740"/>
        <v>0</v>
      </c>
      <c r="AZ1118" s="122">
        <f t="shared" si="1762"/>
        <v>0</v>
      </c>
      <c r="BA1118" s="343" t="e">
        <f t="shared" si="1763"/>
        <v>#DIV/0!</v>
      </c>
      <c r="BB1118" s="324">
        <f t="shared" si="1743"/>
        <v>0</v>
      </c>
      <c r="BC1118" s="111">
        <f t="shared" si="1764"/>
        <v>0</v>
      </c>
      <c r="BD1118" s="122">
        <f t="shared" si="1765"/>
        <v>0</v>
      </c>
      <c r="BE1118" s="343" t="e">
        <f t="shared" si="1766"/>
        <v>#DIV/0!</v>
      </c>
      <c r="BF1118"/>
      <c r="BG1118" s="826" t="str">
        <f t="shared" si="1747"/>
        <v>33.00</v>
      </c>
      <c r="BH1118" s="607" t="b">
        <f>COUNTIF('Codes SEC'!$B$2:$B$250,Ministres!BG1118)&gt;0</f>
        <v>1</v>
      </c>
      <c r="BI1118"/>
    </row>
    <row r="1119" spans="1:66" s="4" customFormat="1" ht="35.1" customHeight="1" x14ac:dyDescent="0.25">
      <c r="A1119" s="222" t="s">
        <v>39</v>
      </c>
      <c r="B1119" s="112">
        <v>18</v>
      </c>
      <c r="C1119" s="116" t="s">
        <v>0</v>
      </c>
      <c r="D1119" s="620">
        <v>1000</v>
      </c>
      <c r="E1119" s="32"/>
      <c r="F1119" s="117">
        <v>6</v>
      </c>
      <c r="G1119" s="694">
        <v>1</v>
      </c>
      <c r="H1119" s="878" t="str">
        <f t="shared" si="1695"/>
        <v>100</v>
      </c>
      <c r="I1119" s="397">
        <v>83300000</v>
      </c>
      <c r="J1119" s="380" t="s">
        <v>3795</v>
      </c>
      <c r="K1119" s="494" t="s">
        <v>3849</v>
      </c>
      <c r="L1119" s="726">
        <v>0</v>
      </c>
      <c r="M1119" s="727">
        <v>0</v>
      </c>
      <c r="N1119" s="931"/>
      <c r="O1119" s="530">
        <f t="shared" si="1727"/>
        <v>0</v>
      </c>
      <c r="P1119" s="530">
        <f t="shared" si="1728"/>
        <v>0</v>
      </c>
      <c r="Q1119" s="646"/>
      <c r="R1119" s="536"/>
      <c r="S1119" s="536"/>
      <c r="T1119" s="536"/>
      <c r="U1119" s="536"/>
      <c r="V1119" s="536"/>
      <c r="W1119" s="683" t="str">
        <f t="shared" si="1729"/>
        <v>OK</v>
      </c>
      <c r="X1119" s="141"/>
      <c r="Y1119" s="141"/>
      <c r="Z1119" s="552"/>
      <c r="AA1119" s="552"/>
      <c r="AB1119" s="683" t="str">
        <f t="shared" si="1730"/>
        <v>OK</v>
      </c>
      <c r="AC1119" s="593"/>
      <c r="AD1119" s="530">
        <f t="shared" si="1731"/>
        <v>0</v>
      </c>
      <c r="AE1119" s="842">
        <f t="shared" si="1732"/>
        <v>0</v>
      </c>
      <c r="AF1119" s="931"/>
      <c r="AG1119" s="530">
        <f t="shared" si="1733"/>
        <v>0</v>
      </c>
      <c r="AH1119" s="530">
        <f t="shared" si="1734"/>
        <v>0</v>
      </c>
      <c r="AI1119" s="641"/>
      <c r="AJ1119" s="537"/>
      <c r="AK1119" s="537"/>
      <c r="AL1119" s="537"/>
      <c r="AM1119" s="537"/>
      <c r="AN1119" s="537"/>
      <c r="AO1119" s="683" t="str">
        <f t="shared" si="1735"/>
        <v>OK</v>
      </c>
      <c r="AP1119" s="141"/>
      <c r="AQ1119" s="141"/>
      <c r="AR1119" s="552"/>
      <c r="AS1119" s="552"/>
      <c r="AT1119" s="683" t="str">
        <f t="shared" si="1736"/>
        <v>OK</v>
      </c>
      <c r="AU1119" s="593"/>
      <c r="AV1119" s="530">
        <f t="shared" si="1737"/>
        <v>0</v>
      </c>
      <c r="AW1119" s="842">
        <f t="shared" si="1738"/>
        <v>0</v>
      </c>
      <c r="AX1119" s="115">
        <f t="shared" si="1739"/>
        <v>0</v>
      </c>
      <c r="AY1119" s="5">
        <f t="shared" si="1740"/>
        <v>0</v>
      </c>
      <c r="AZ1119" s="7">
        <f t="shared" si="1762"/>
        <v>0</v>
      </c>
      <c r="BA1119" s="335" t="e">
        <f t="shared" si="1763"/>
        <v>#DIV/0!</v>
      </c>
      <c r="BB1119" s="23">
        <f t="shared" si="1743"/>
        <v>0</v>
      </c>
      <c r="BC1119" s="5">
        <f t="shared" si="1764"/>
        <v>0</v>
      </c>
      <c r="BD1119" s="7">
        <f t="shared" si="1765"/>
        <v>0</v>
      </c>
      <c r="BE1119" s="335" t="e">
        <f t="shared" si="1766"/>
        <v>#DIV/0!</v>
      </c>
      <c r="BF1119" s="41"/>
      <c r="BG1119" s="826" t="str">
        <f t="shared" si="1747"/>
        <v>33.00</v>
      </c>
      <c r="BH1119" s="607" t="b">
        <f>COUNTIF('Codes SEC'!$B$2:$B$250,Ministres!BG1119)&gt;0</f>
        <v>1</v>
      </c>
      <c r="BI1119" s="41"/>
      <c r="BJ1119" s="41"/>
      <c r="BK1119" s="41"/>
      <c r="BL1119" s="41"/>
      <c r="BM1119" s="41"/>
      <c r="BN1119" s="41"/>
    </row>
    <row r="1120" spans="1:66" s="4" customFormat="1" ht="35.1" customHeight="1" x14ac:dyDescent="0.25">
      <c r="A1120" s="222" t="s">
        <v>39</v>
      </c>
      <c r="B1120" s="112">
        <v>18</v>
      </c>
      <c r="C1120" s="116" t="s">
        <v>0</v>
      </c>
      <c r="D1120" s="620">
        <v>1000</v>
      </c>
      <c r="E1120" s="32"/>
      <c r="F1120" s="117">
        <v>6</v>
      </c>
      <c r="G1120" s="694">
        <v>1</v>
      </c>
      <c r="H1120" s="878" t="str">
        <f t="shared" si="1695"/>
        <v>100</v>
      </c>
      <c r="I1120" s="397">
        <v>83300000</v>
      </c>
      <c r="J1120" s="380" t="s">
        <v>3796</v>
      </c>
      <c r="K1120" s="494" t="s">
        <v>3850</v>
      </c>
      <c r="L1120" s="726">
        <v>0</v>
      </c>
      <c r="M1120" s="727">
        <v>0</v>
      </c>
      <c r="N1120" s="931"/>
      <c r="O1120" s="530">
        <f t="shared" si="1727"/>
        <v>0</v>
      </c>
      <c r="P1120" s="530">
        <f t="shared" si="1728"/>
        <v>0</v>
      </c>
      <c r="Q1120" s="646"/>
      <c r="R1120" s="536"/>
      <c r="S1120" s="536"/>
      <c r="T1120" s="536"/>
      <c r="U1120" s="536"/>
      <c r="V1120" s="536"/>
      <c r="W1120" s="683" t="str">
        <f t="shared" si="1729"/>
        <v>OK</v>
      </c>
      <c r="X1120" s="141"/>
      <c r="Y1120" s="141"/>
      <c r="Z1120" s="552"/>
      <c r="AA1120" s="552"/>
      <c r="AB1120" s="683" t="str">
        <f t="shared" si="1730"/>
        <v>OK</v>
      </c>
      <c r="AC1120" s="593"/>
      <c r="AD1120" s="530">
        <f t="shared" si="1731"/>
        <v>0</v>
      </c>
      <c r="AE1120" s="842">
        <f t="shared" si="1732"/>
        <v>0</v>
      </c>
      <c r="AF1120" s="931"/>
      <c r="AG1120" s="530">
        <f t="shared" si="1733"/>
        <v>0</v>
      </c>
      <c r="AH1120" s="530">
        <f t="shared" si="1734"/>
        <v>0</v>
      </c>
      <c r="AI1120" s="641"/>
      <c r="AJ1120" s="537"/>
      <c r="AK1120" s="537"/>
      <c r="AL1120" s="537"/>
      <c r="AM1120" s="537"/>
      <c r="AN1120" s="537"/>
      <c r="AO1120" s="683" t="str">
        <f t="shared" si="1735"/>
        <v>OK</v>
      </c>
      <c r="AP1120" s="141"/>
      <c r="AQ1120" s="141"/>
      <c r="AR1120" s="552"/>
      <c r="AS1120" s="552"/>
      <c r="AT1120" s="683" t="str">
        <f t="shared" si="1736"/>
        <v>OK</v>
      </c>
      <c r="AU1120" s="593"/>
      <c r="AV1120" s="530">
        <f t="shared" si="1737"/>
        <v>0</v>
      </c>
      <c r="AW1120" s="842">
        <f t="shared" si="1738"/>
        <v>0</v>
      </c>
      <c r="AX1120" s="115">
        <f t="shared" si="1739"/>
        <v>0</v>
      </c>
      <c r="AY1120" s="5">
        <f t="shared" si="1740"/>
        <v>0</v>
      </c>
      <c r="AZ1120" s="7">
        <f t="shared" si="1762"/>
        <v>0</v>
      </c>
      <c r="BA1120" s="335" t="e">
        <f t="shared" si="1763"/>
        <v>#DIV/0!</v>
      </c>
      <c r="BB1120" s="23">
        <f t="shared" si="1743"/>
        <v>0</v>
      </c>
      <c r="BC1120" s="5">
        <f t="shared" si="1764"/>
        <v>0</v>
      </c>
      <c r="BD1120" s="7">
        <f t="shared" si="1765"/>
        <v>0</v>
      </c>
      <c r="BE1120" s="335" t="e">
        <f t="shared" si="1766"/>
        <v>#DIV/0!</v>
      </c>
      <c r="BF1120" s="41"/>
      <c r="BG1120" s="826" t="str">
        <f t="shared" si="1747"/>
        <v>33.00</v>
      </c>
      <c r="BH1120" s="607" t="b">
        <f>COUNTIF('Codes SEC'!$B$2:$B$250,Ministres!BG1120)&gt;0</f>
        <v>1</v>
      </c>
      <c r="BI1120" s="41"/>
      <c r="BJ1120" s="41"/>
      <c r="BK1120" s="41"/>
      <c r="BL1120" s="41"/>
      <c r="BM1120" s="41"/>
      <c r="BN1120" s="41"/>
    </row>
    <row r="1121" spans="1:66" ht="35.1" customHeight="1" x14ac:dyDescent="0.25">
      <c r="A1121" s="222" t="s">
        <v>39</v>
      </c>
      <c r="B1121" s="112" t="s">
        <v>5015</v>
      </c>
      <c r="C1121" s="116" t="s">
        <v>0</v>
      </c>
      <c r="D1121" s="620">
        <v>1000</v>
      </c>
      <c r="E1121" s="278"/>
      <c r="F1121" s="116" t="s">
        <v>5306</v>
      </c>
      <c r="G1121" s="700">
        <v>1</v>
      </c>
      <c r="H1121" s="888" t="str">
        <f t="shared" si="1695"/>
        <v>100</v>
      </c>
      <c r="I1121" s="580">
        <v>83300000</v>
      </c>
      <c r="J1121" s="689" t="s">
        <v>5325</v>
      </c>
      <c r="K1121" s="411" t="s">
        <v>5326</v>
      </c>
      <c r="L1121" s="733">
        <v>0</v>
      </c>
      <c r="M1121" s="734">
        <v>0</v>
      </c>
      <c r="N1121" s="931"/>
      <c r="O1121" s="530">
        <f t="shared" si="1727"/>
        <v>0</v>
      </c>
      <c r="P1121" s="530">
        <f t="shared" si="1728"/>
        <v>0</v>
      </c>
      <c r="Q1121" s="646"/>
      <c r="R1121" s="536"/>
      <c r="S1121" s="536"/>
      <c r="T1121" s="536"/>
      <c r="U1121" s="536"/>
      <c r="V1121" s="536"/>
      <c r="W1121" s="683" t="str">
        <f t="shared" si="1729"/>
        <v>OK</v>
      </c>
      <c r="X1121" s="141"/>
      <c r="Y1121" s="141"/>
      <c r="Z1121" s="552"/>
      <c r="AA1121" s="552"/>
      <c r="AB1121" s="683" t="str">
        <f t="shared" si="1730"/>
        <v>OK</v>
      </c>
      <c r="AC1121" s="593"/>
      <c r="AD1121" s="530">
        <f t="shared" si="1731"/>
        <v>0</v>
      </c>
      <c r="AE1121" s="842">
        <f t="shared" si="1732"/>
        <v>0</v>
      </c>
      <c r="AF1121" s="931"/>
      <c r="AG1121" s="530">
        <f t="shared" si="1733"/>
        <v>0</v>
      </c>
      <c r="AH1121" s="530">
        <f t="shared" si="1734"/>
        <v>0</v>
      </c>
      <c r="AI1121" s="641"/>
      <c r="AJ1121" s="537"/>
      <c r="AK1121" s="537"/>
      <c r="AL1121" s="537"/>
      <c r="AM1121" s="537"/>
      <c r="AN1121" s="537"/>
      <c r="AO1121" s="683" t="str">
        <f t="shared" si="1735"/>
        <v>OK</v>
      </c>
      <c r="AP1121" s="141"/>
      <c r="AQ1121" s="141"/>
      <c r="AR1121" s="552"/>
      <c r="AS1121" s="552"/>
      <c r="AT1121" s="683" t="str">
        <f t="shared" si="1736"/>
        <v>OK</v>
      </c>
      <c r="AU1121" s="593"/>
      <c r="AV1121" s="530">
        <f t="shared" si="1737"/>
        <v>0</v>
      </c>
      <c r="AW1121" s="842">
        <f t="shared" si="1738"/>
        <v>0</v>
      </c>
      <c r="AX1121" s="115">
        <f t="shared" si="1739"/>
        <v>0</v>
      </c>
      <c r="AY1121" s="5">
        <f t="shared" si="1740"/>
        <v>0</v>
      </c>
      <c r="AZ1121" s="7">
        <f t="shared" si="1762"/>
        <v>0</v>
      </c>
      <c r="BA1121" s="335" t="e">
        <f t="shared" si="1763"/>
        <v>#DIV/0!</v>
      </c>
      <c r="BB1121" s="23">
        <f t="shared" si="1743"/>
        <v>0</v>
      </c>
      <c r="BC1121" s="5">
        <f t="shared" si="1764"/>
        <v>0</v>
      </c>
      <c r="BD1121" s="7">
        <f t="shared" si="1765"/>
        <v>0</v>
      </c>
      <c r="BE1121" s="335" t="e">
        <f t="shared" si="1766"/>
        <v>#DIV/0!</v>
      </c>
      <c r="BG1121" s="826" t="str">
        <f t="shared" si="1747"/>
        <v>33.00</v>
      </c>
      <c r="BH1121" s="607" t="b">
        <f>COUNTIF('Codes SEC'!$B$2:$B$250,Ministres!BG1121)&gt;0</f>
        <v>1</v>
      </c>
    </row>
    <row r="1122" spans="1:66" ht="35.1" customHeight="1" x14ac:dyDescent="0.25">
      <c r="A1122" s="222" t="s">
        <v>39</v>
      </c>
      <c r="B1122" s="112" t="s">
        <v>5015</v>
      </c>
      <c r="C1122" s="116" t="s">
        <v>0</v>
      </c>
      <c r="D1122" s="620">
        <v>1000</v>
      </c>
      <c r="E1122" s="278"/>
      <c r="F1122" s="116" t="s">
        <v>5306</v>
      </c>
      <c r="G1122" s="700">
        <v>1</v>
      </c>
      <c r="H1122" s="888" t="str">
        <f t="shared" si="1695"/>
        <v>100</v>
      </c>
      <c r="I1122" s="580">
        <v>83300000</v>
      </c>
      <c r="J1122" s="689" t="s">
        <v>5341</v>
      </c>
      <c r="K1122" s="411" t="s">
        <v>5342</v>
      </c>
      <c r="L1122" s="733">
        <v>0</v>
      </c>
      <c r="M1122" s="734">
        <v>0</v>
      </c>
      <c r="N1122" s="931"/>
      <c r="O1122" s="530">
        <f t="shared" si="1727"/>
        <v>0</v>
      </c>
      <c r="P1122" s="530">
        <f t="shared" si="1728"/>
        <v>0</v>
      </c>
      <c r="Q1122" s="646"/>
      <c r="R1122" s="536"/>
      <c r="S1122" s="536"/>
      <c r="T1122" s="536"/>
      <c r="U1122" s="536"/>
      <c r="V1122" s="536"/>
      <c r="W1122" s="683" t="str">
        <f t="shared" si="1729"/>
        <v>OK</v>
      </c>
      <c r="X1122" s="141"/>
      <c r="Y1122" s="141"/>
      <c r="Z1122" s="552"/>
      <c r="AA1122" s="552"/>
      <c r="AB1122" s="683" t="str">
        <f t="shared" si="1730"/>
        <v>OK</v>
      </c>
      <c r="AC1122" s="593"/>
      <c r="AD1122" s="530">
        <f t="shared" si="1731"/>
        <v>0</v>
      </c>
      <c r="AE1122" s="842">
        <f t="shared" si="1732"/>
        <v>0</v>
      </c>
      <c r="AF1122" s="931"/>
      <c r="AG1122" s="530">
        <f t="shared" si="1733"/>
        <v>0</v>
      </c>
      <c r="AH1122" s="530">
        <f t="shared" si="1734"/>
        <v>0</v>
      </c>
      <c r="AI1122" s="641"/>
      <c r="AJ1122" s="537"/>
      <c r="AK1122" s="537"/>
      <c r="AL1122" s="537"/>
      <c r="AM1122" s="537"/>
      <c r="AN1122" s="537"/>
      <c r="AO1122" s="683" t="str">
        <f t="shared" si="1735"/>
        <v>OK</v>
      </c>
      <c r="AP1122" s="141"/>
      <c r="AQ1122" s="141"/>
      <c r="AR1122" s="552"/>
      <c r="AS1122" s="552"/>
      <c r="AT1122" s="683" t="str">
        <f t="shared" si="1736"/>
        <v>OK</v>
      </c>
      <c r="AU1122" s="593"/>
      <c r="AV1122" s="530">
        <f t="shared" si="1737"/>
        <v>0</v>
      </c>
      <c r="AW1122" s="842">
        <f t="shared" si="1738"/>
        <v>0</v>
      </c>
      <c r="AX1122" s="115">
        <f t="shared" si="1739"/>
        <v>0</v>
      </c>
      <c r="AY1122" s="5">
        <f t="shared" si="1740"/>
        <v>0</v>
      </c>
      <c r="AZ1122" s="7">
        <f t="shared" si="1762"/>
        <v>0</v>
      </c>
      <c r="BA1122" s="335" t="e">
        <f t="shared" si="1763"/>
        <v>#DIV/0!</v>
      </c>
      <c r="BB1122" s="23">
        <f t="shared" si="1743"/>
        <v>0</v>
      </c>
      <c r="BC1122" s="5">
        <f t="shared" si="1764"/>
        <v>0</v>
      </c>
      <c r="BD1122" s="7">
        <f t="shared" si="1765"/>
        <v>0</v>
      </c>
      <c r="BE1122" s="335" t="e">
        <f t="shared" si="1766"/>
        <v>#DIV/0!</v>
      </c>
      <c r="BG1122" s="826" t="str">
        <f t="shared" si="1747"/>
        <v>33.00</v>
      </c>
      <c r="BH1122" s="607" t="b">
        <f>COUNTIF('Codes SEC'!$B$2:$B$250,Ministres!BG1122)&gt;0</f>
        <v>1</v>
      </c>
    </row>
    <row r="1123" spans="1:66" ht="30.6" x14ac:dyDescent="0.25">
      <c r="A1123" s="222" t="s">
        <v>39</v>
      </c>
      <c r="B1123" s="210">
        <v>18</v>
      </c>
      <c r="C1123" s="120" t="s">
        <v>0</v>
      </c>
      <c r="D1123" s="620">
        <v>1000</v>
      </c>
      <c r="E1123" s="279"/>
      <c r="F1123" s="116">
        <v>6</v>
      </c>
      <c r="G1123" s="697">
        <v>1</v>
      </c>
      <c r="H1123" s="890" t="str">
        <f t="shared" si="1695"/>
        <v>100</v>
      </c>
      <c r="I1123" s="457">
        <v>83530000</v>
      </c>
      <c r="J1123" s="385" t="s">
        <v>3451</v>
      </c>
      <c r="K1123" s="419" t="s">
        <v>3426</v>
      </c>
      <c r="L1123" s="733">
        <v>0</v>
      </c>
      <c r="M1123" s="734">
        <v>0</v>
      </c>
      <c r="N1123" s="931"/>
      <c r="O1123" s="530">
        <f t="shared" si="1727"/>
        <v>0</v>
      </c>
      <c r="P1123" s="530">
        <f t="shared" si="1728"/>
        <v>0</v>
      </c>
      <c r="Q1123" s="646"/>
      <c r="R1123" s="536"/>
      <c r="S1123" s="536"/>
      <c r="T1123" s="536"/>
      <c r="U1123" s="536"/>
      <c r="V1123" s="536"/>
      <c r="W1123" s="683" t="str">
        <f t="shared" si="1729"/>
        <v>OK</v>
      </c>
      <c r="X1123" s="141"/>
      <c r="Y1123" s="141"/>
      <c r="Z1123" s="552"/>
      <c r="AA1123" s="552"/>
      <c r="AB1123" s="683" t="str">
        <f t="shared" si="1730"/>
        <v>OK</v>
      </c>
      <c r="AC1123" s="593"/>
      <c r="AD1123" s="530">
        <f t="shared" si="1731"/>
        <v>0</v>
      </c>
      <c r="AE1123" s="842">
        <f t="shared" si="1732"/>
        <v>0</v>
      </c>
      <c r="AF1123" s="931"/>
      <c r="AG1123" s="530">
        <f t="shared" si="1733"/>
        <v>0</v>
      </c>
      <c r="AH1123" s="530">
        <f t="shared" si="1734"/>
        <v>0</v>
      </c>
      <c r="AI1123" s="641"/>
      <c r="AJ1123" s="537"/>
      <c r="AK1123" s="537"/>
      <c r="AL1123" s="537"/>
      <c r="AM1123" s="537"/>
      <c r="AN1123" s="537"/>
      <c r="AO1123" s="683" t="str">
        <f t="shared" si="1735"/>
        <v>OK</v>
      </c>
      <c r="AP1123" s="141"/>
      <c r="AQ1123" s="141"/>
      <c r="AR1123" s="552"/>
      <c r="AS1123" s="552"/>
      <c r="AT1123" s="683" t="str">
        <f t="shared" si="1736"/>
        <v>OK</v>
      </c>
      <c r="AU1123" s="593"/>
      <c r="AV1123" s="530">
        <f t="shared" si="1737"/>
        <v>0</v>
      </c>
      <c r="AW1123" s="842">
        <f t="shared" si="1738"/>
        <v>0</v>
      </c>
      <c r="AX1123" s="121">
        <f t="shared" si="1739"/>
        <v>0</v>
      </c>
      <c r="AY1123" s="111">
        <f t="shared" si="1740"/>
        <v>0</v>
      </c>
      <c r="AZ1123" s="122">
        <f t="shared" si="1762"/>
        <v>0</v>
      </c>
      <c r="BA1123" s="343" t="e">
        <f t="shared" si="1763"/>
        <v>#DIV/0!</v>
      </c>
      <c r="BB1123" s="324">
        <f t="shared" si="1743"/>
        <v>0</v>
      </c>
      <c r="BC1123" s="111">
        <f t="shared" si="1764"/>
        <v>0</v>
      </c>
      <c r="BD1123" s="122">
        <f t="shared" si="1765"/>
        <v>0</v>
      </c>
      <c r="BE1123" s="343" t="e">
        <f t="shared" si="1766"/>
        <v>#DIV/0!</v>
      </c>
      <c r="BF1123"/>
      <c r="BG1123" s="826" t="str">
        <f t="shared" si="1747"/>
        <v>35.30</v>
      </c>
      <c r="BH1123" s="607" t="b">
        <f>COUNTIF('Codes SEC'!$B$2:$B$250,Ministres!BG1123)&gt;0</f>
        <v>1</v>
      </c>
      <c r="BI1123"/>
    </row>
    <row r="1124" spans="1:66" s="4" customFormat="1" ht="35.1" customHeight="1" x14ac:dyDescent="0.25">
      <c r="A1124" s="222" t="s">
        <v>39</v>
      </c>
      <c r="B1124" s="112">
        <v>18</v>
      </c>
      <c r="C1124" s="116" t="s">
        <v>0</v>
      </c>
      <c r="D1124" s="620">
        <v>1000</v>
      </c>
      <c r="E1124" s="32"/>
      <c r="F1124" s="117">
        <v>6</v>
      </c>
      <c r="G1124" s="694">
        <v>1</v>
      </c>
      <c r="H1124" s="878" t="str">
        <f t="shared" si="1695"/>
        <v>100</v>
      </c>
      <c r="I1124" s="397">
        <v>84130000</v>
      </c>
      <c r="J1124" s="380" t="s">
        <v>3797</v>
      </c>
      <c r="K1124" s="494" t="s">
        <v>3851</v>
      </c>
      <c r="L1124" s="726">
        <v>0</v>
      </c>
      <c r="M1124" s="727">
        <v>0</v>
      </c>
      <c r="N1124" s="931"/>
      <c r="O1124" s="530">
        <f t="shared" si="1727"/>
        <v>0</v>
      </c>
      <c r="P1124" s="530">
        <f t="shared" si="1728"/>
        <v>0</v>
      </c>
      <c r="Q1124" s="646"/>
      <c r="R1124" s="536"/>
      <c r="S1124" s="536"/>
      <c r="T1124" s="536"/>
      <c r="U1124" s="536"/>
      <c r="V1124" s="536"/>
      <c r="W1124" s="683" t="str">
        <f>IF(SUM(Q1124:V1124)=X1124,"OK",SUM(Q1124:V1124)-X1124)</f>
        <v>OK</v>
      </c>
      <c r="X1124" s="141"/>
      <c r="Y1124" s="141"/>
      <c r="Z1124" s="552"/>
      <c r="AA1124" s="552"/>
      <c r="AB1124" s="683" t="str">
        <f>IF(SUM(Z1124:AA1124)=AC1124,"OK",SUM(Z1124:AA1124)-AC1124)</f>
        <v>OK</v>
      </c>
      <c r="AC1124" s="593"/>
      <c r="AD1124" s="530">
        <f t="shared" si="1731"/>
        <v>0</v>
      </c>
      <c r="AE1124" s="842">
        <f t="shared" si="1732"/>
        <v>0</v>
      </c>
      <c r="AF1124" s="931"/>
      <c r="AG1124" s="530">
        <f t="shared" si="1733"/>
        <v>0</v>
      </c>
      <c r="AH1124" s="530">
        <f t="shared" si="1734"/>
        <v>0</v>
      </c>
      <c r="AI1124" s="641"/>
      <c r="AJ1124" s="537"/>
      <c r="AK1124" s="537"/>
      <c r="AL1124" s="537"/>
      <c r="AM1124" s="537"/>
      <c r="AN1124" s="537"/>
      <c r="AO1124" s="683" t="str">
        <f>IF(SUM(AI1124:AN1124)=AP1124,"OK",SUM(AI1124:AN1124)-AP1124)</f>
        <v>OK</v>
      </c>
      <c r="AP1124" s="141"/>
      <c r="AQ1124" s="141"/>
      <c r="AR1124" s="552"/>
      <c r="AS1124" s="552"/>
      <c r="AT1124" s="683" t="str">
        <f>IF(SUM(AR1124:AS1124)=AU1124,"OK",SUM(AR1124:AS1124)-AU1124)</f>
        <v>OK</v>
      </c>
      <c r="AU1124" s="593"/>
      <c r="AV1124" s="530">
        <f t="shared" si="1737"/>
        <v>0</v>
      </c>
      <c r="AW1124" s="842">
        <f t="shared" si="1738"/>
        <v>0</v>
      </c>
      <c r="AX1124" s="115">
        <f t="shared" si="1739"/>
        <v>0</v>
      </c>
      <c r="AY1124" s="5">
        <f t="shared" si="1740"/>
        <v>0</v>
      </c>
      <c r="AZ1124" s="7">
        <f>AY1124-AX1124</f>
        <v>0</v>
      </c>
      <c r="BA1124" s="335" t="e">
        <f>AZ1124/AX1124</f>
        <v>#DIV/0!</v>
      </c>
      <c r="BB1124" s="23">
        <f t="shared" si="1743"/>
        <v>0</v>
      </c>
      <c r="BC1124" s="5">
        <f>AW1124</f>
        <v>0</v>
      </c>
      <c r="BD1124" s="7">
        <f>BC1124-BB1124</f>
        <v>0</v>
      </c>
      <c r="BE1124" s="335" t="e">
        <f>BD1124/BB1124</f>
        <v>#DIV/0!</v>
      </c>
      <c r="BF1124" s="41"/>
      <c r="BG1124" s="826" t="str">
        <f t="shared" si="1747"/>
        <v>41.30</v>
      </c>
      <c r="BH1124" s="607" t="b">
        <f>COUNTIF('Codes SEC'!$B$2:$B$250,Ministres!BG1124)&gt;0</f>
        <v>1</v>
      </c>
      <c r="BI1124" s="41"/>
      <c r="BJ1124" s="41"/>
      <c r="BK1124" s="41"/>
      <c r="BL1124" s="41"/>
      <c r="BM1124" s="41"/>
      <c r="BN1124" s="41"/>
    </row>
    <row r="1125" spans="1:66" ht="30.6" x14ac:dyDescent="0.25">
      <c r="A1125" s="222" t="s">
        <v>39</v>
      </c>
      <c r="B1125" s="210">
        <v>18</v>
      </c>
      <c r="C1125" s="120" t="s">
        <v>0</v>
      </c>
      <c r="D1125" s="620">
        <v>1000</v>
      </c>
      <c r="E1125" s="279"/>
      <c r="F1125" s="116">
        <v>6</v>
      </c>
      <c r="G1125" s="697">
        <v>1</v>
      </c>
      <c r="H1125" s="890" t="str">
        <f t="shared" si="1695"/>
        <v>100</v>
      </c>
      <c r="I1125" s="457" t="s">
        <v>3260</v>
      </c>
      <c r="J1125" s="385" t="s">
        <v>2908</v>
      </c>
      <c r="K1125" s="422" t="s">
        <v>1762</v>
      </c>
      <c r="L1125" s="733">
        <v>0</v>
      </c>
      <c r="M1125" s="734">
        <v>0</v>
      </c>
      <c r="N1125" s="931"/>
      <c r="O1125" s="530">
        <f t="shared" si="1727"/>
        <v>0</v>
      </c>
      <c r="P1125" s="530">
        <f t="shared" si="1728"/>
        <v>0</v>
      </c>
      <c r="Q1125" s="646"/>
      <c r="R1125" s="536"/>
      <c r="S1125" s="536"/>
      <c r="T1125" s="536"/>
      <c r="U1125" s="536"/>
      <c r="V1125" s="536"/>
      <c r="W1125" s="683" t="str">
        <f t="shared" si="1729"/>
        <v>OK</v>
      </c>
      <c r="X1125" s="141"/>
      <c r="Y1125" s="141"/>
      <c r="Z1125" s="552"/>
      <c r="AA1125" s="552"/>
      <c r="AB1125" s="683" t="str">
        <f t="shared" si="1730"/>
        <v>OK</v>
      </c>
      <c r="AC1125" s="593"/>
      <c r="AD1125" s="530">
        <f t="shared" si="1731"/>
        <v>0</v>
      </c>
      <c r="AE1125" s="842">
        <f t="shared" si="1732"/>
        <v>0</v>
      </c>
      <c r="AF1125" s="931"/>
      <c r="AG1125" s="530">
        <f t="shared" si="1733"/>
        <v>0</v>
      </c>
      <c r="AH1125" s="530">
        <f t="shared" si="1734"/>
        <v>0</v>
      </c>
      <c r="AI1125" s="641"/>
      <c r="AJ1125" s="537"/>
      <c r="AK1125" s="537"/>
      <c r="AL1125" s="537"/>
      <c r="AM1125" s="537"/>
      <c r="AN1125" s="537"/>
      <c r="AO1125" s="683" t="str">
        <f t="shared" si="1735"/>
        <v>OK</v>
      </c>
      <c r="AP1125" s="141"/>
      <c r="AQ1125" s="141"/>
      <c r="AR1125" s="552"/>
      <c r="AS1125" s="552"/>
      <c r="AT1125" s="683" t="str">
        <f t="shared" si="1736"/>
        <v>OK</v>
      </c>
      <c r="AU1125" s="593"/>
      <c r="AV1125" s="530">
        <f t="shared" si="1737"/>
        <v>0</v>
      </c>
      <c r="AW1125" s="842">
        <f t="shared" si="1738"/>
        <v>0</v>
      </c>
      <c r="AX1125" s="121">
        <f t="shared" si="1739"/>
        <v>0</v>
      </c>
      <c r="AY1125" s="111">
        <f t="shared" si="1740"/>
        <v>0</v>
      </c>
      <c r="AZ1125" s="122">
        <f t="shared" si="1762"/>
        <v>0</v>
      </c>
      <c r="BA1125" s="343" t="e">
        <f t="shared" si="1763"/>
        <v>#DIV/0!</v>
      </c>
      <c r="BB1125" s="324">
        <f t="shared" si="1743"/>
        <v>0</v>
      </c>
      <c r="BC1125" s="111">
        <f t="shared" si="1764"/>
        <v>0</v>
      </c>
      <c r="BD1125" s="122">
        <f t="shared" si="1765"/>
        <v>0</v>
      </c>
      <c r="BE1125" s="343" t="e">
        <f t="shared" si="1766"/>
        <v>#DIV/0!</v>
      </c>
      <c r="BF1125"/>
      <c r="BG1125" s="826" t="str">
        <f t="shared" si="1747"/>
        <v>41.40</v>
      </c>
      <c r="BH1125" s="607" t="b">
        <f>COUNTIF('Codes SEC'!$B$2:$B$250,Ministres!BG1125)&gt;0</f>
        <v>1</v>
      </c>
      <c r="BI1125"/>
    </row>
    <row r="1126" spans="1:66" ht="35.1" customHeight="1" x14ac:dyDescent="0.25">
      <c r="A1126" s="222" t="s">
        <v>39</v>
      </c>
      <c r="B1126" s="210">
        <v>18</v>
      </c>
      <c r="C1126" s="120" t="s">
        <v>0</v>
      </c>
      <c r="D1126" s="620">
        <v>1000</v>
      </c>
      <c r="E1126" s="279"/>
      <c r="F1126" s="116">
        <v>6</v>
      </c>
      <c r="G1126" s="697">
        <v>1</v>
      </c>
      <c r="H1126" s="890" t="str">
        <f t="shared" si="1695"/>
        <v>100</v>
      </c>
      <c r="I1126" s="457" t="s">
        <v>3260</v>
      </c>
      <c r="J1126" s="385" t="s">
        <v>2909</v>
      </c>
      <c r="K1126" s="422" t="s">
        <v>1763</v>
      </c>
      <c r="L1126" s="731">
        <v>0</v>
      </c>
      <c r="M1126" s="732">
        <v>0</v>
      </c>
      <c r="N1126" s="931"/>
      <c r="O1126" s="530">
        <f t="shared" si="1727"/>
        <v>0</v>
      </c>
      <c r="P1126" s="530">
        <f t="shared" si="1728"/>
        <v>0</v>
      </c>
      <c r="Q1126" s="646"/>
      <c r="R1126" s="536"/>
      <c r="S1126" s="536"/>
      <c r="T1126" s="536"/>
      <c r="U1126" s="536"/>
      <c r="V1126" s="536"/>
      <c r="W1126" s="683" t="str">
        <f t="shared" si="1729"/>
        <v>OK</v>
      </c>
      <c r="X1126" s="141"/>
      <c r="Y1126" s="141"/>
      <c r="Z1126" s="552"/>
      <c r="AA1126" s="552"/>
      <c r="AB1126" s="683" t="str">
        <f t="shared" si="1730"/>
        <v>OK</v>
      </c>
      <c r="AC1126" s="593"/>
      <c r="AD1126" s="530">
        <f t="shared" si="1731"/>
        <v>0</v>
      </c>
      <c r="AE1126" s="842">
        <f t="shared" si="1732"/>
        <v>0</v>
      </c>
      <c r="AF1126" s="931"/>
      <c r="AG1126" s="530">
        <f t="shared" si="1733"/>
        <v>0</v>
      </c>
      <c r="AH1126" s="530">
        <f t="shared" si="1734"/>
        <v>0</v>
      </c>
      <c r="AI1126" s="641"/>
      <c r="AJ1126" s="537"/>
      <c r="AK1126" s="537"/>
      <c r="AL1126" s="537"/>
      <c r="AM1126" s="537"/>
      <c r="AN1126" s="537"/>
      <c r="AO1126" s="683" t="str">
        <f t="shared" si="1735"/>
        <v>OK</v>
      </c>
      <c r="AP1126" s="141"/>
      <c r="AQ1126" s="141"/>
      <c r="AR1126" s="552"/>
      <c r="AS1126" s="552"/>
      <c r="AT1126" s="683" t="str">
        <f t="shared" si="1736"/>
        <v>OK</v>
      </c>
      <c r="AU1126" s="593"/>
      <c r="AV1126" s="530">
        <f t="shared" si="1737"/>
        <v>0</v>
      </c>
      <c r="AW1126" s="842">
        <f t="shared" si="1738"/>
        <v>0</v>
      </c>
      <c r="AX1126" s="121">
        <f t="shared" si="1739"/>
        <v>0</v>
      </c>
      <c r="AY1126" s="111">
        <f t="shared" si="1740"/>
        <v>0</v>
      </c>
      <c r="AZ1126" s="122">
        <f t="shared" si="1762"/>
        <v>0</v>
      </c>
      <c r="BA1126" s="343" t="e">
        <f t="shared" si="1763"/>
        <v>#DIV/0!</v>
      </c>
      <c r="BB1126" s="324">
        <f t="shared" si="1743"/>
        <v>0</v>
      </c>
      <c r="BC1126" s="111">
        <f t="shared" si="1764"/>
        <v>0</v>
      </c>
      <c r="BD1126" s="122">
        <f t="shared" si="1765"/>
        <v>0</v>
      </c>
      <c r="BE1126" s="343" t="e">
        <f t="shared" si="1766"/>
        <v>#DIV/0!</v>
      </c>
      <c r="BF1126"/>
      <c r="BG1126" s="826" t="str">
        <f t="shared" si="1747"/>
        <v>41.40</v>
      </c>
      <c r="BH1126" s="607" t="b">
        <f>COUNTIF('Codes SEC'!$B$2:$B$250,Ministres!BG1126)&gt;0</f>
        <v>1</v>
      </c>
    </row>
    <row r="1127" spans="1:66" s="27" customFormat="1" ht="30.6" x14ac:dyDescent="0.25">
      <c r="A1127" s="222" t="s">
        <v>39</v>
      </c>
      <c r="B1127" s="112">
        <v>18</v>
      </c>
      <c r="C1127" s="116" t="s">
        <v>0</v>
      </c>
      <c r="D1127" s="620">
        <v>1000</v>
      </c>
      <c r="E1127" s="32"/>
      <c r="F1127" s="117">
        <v>6</v>
      </c>
      <c r="G1127" s="694">
        <v>1</v>
      </c>
      <c r="H1127" s="878" t="str">
        <f t="shared" si="1695"/>
        <v>100</v>
      </c>
      <c r="I1127" s="397" t="s">
        <v>3260</v>
      </c>
      <c r="J1127" s="380" t="s">
        <v>2913</v>
      </c>
      <c r="K1127" s="411" t="s">
        <v>1788</v>
      </c>
      <c r="L1127" s="738">
        <v>0</v>
      </c>
      <c r="M1127" s="739">
        <v>0</v>
      </c>
      <c r="N1127" s="931"/>
      <c r="O1127" s="530">
        <f t="shared" si="1727"/>
        <v>0</v>
      </c>
      <c r="P1127" s="530">
        <f t="shared" si="1728"/>
        <v>0</v>
      </c>
      <c r="Q1127" s="641"/>
      <c r="R1127" s="537"/>
      <c r="S1127" s="537"/>
      <c r="T1127" s="537"/>
      <c r="U1127" s="537"/>
      <c r="V1127" s="537"/>
      <c r="W1127" s="683" t="str">
        <f>IF(SUM(Q1127:V1127)=X1127,"OK",SUM(Q1127:V1127)-X1127)</f>
        <v>OK</v>
      </c>
      <c r="X1127" s="141"/>
      <c r="Y1127" s="141"/>
      <c r="Z1127" s="552"/>
      <c r="AA1127" s="552"/>
      <c r="AB1127" s="683" t="str">
        <f>IF(SUM(Z1127:AA1127)=AC1127,"OK",SUM(Z1127:AA1127)-AC1127)</f>
        <v>OK</v>
      </c>
      <c r="AC1127" s="593"/>
      <c r="AD1127" s="530">
        <f t="shared" si="1731"/>
        <v>0</v>
      </c>
      <c r="AE1127" s="842">
        <f t="shared" si="1732"/>
        <v>0</v>
      </c>
      <c r="AF1127" s="931"/>
      <c r="AG1127" s="530">
        <f t="shared" si="1733"/>
        <v>0</v>
      </c>
      <c r="AH1127" s="530">
        <f t="shared" si="1734"/>
        <v>0</v>
      </c>
      <c r="AI1127" s="641"/>
      <c r="AJ1127" s="537"/>
      <c r="AK1127" s="537"/>
      <c r="AL1127" s="537"/>
      <c r="AM1127" s="537"/>
      <c r="AN1127" s="537"/>
      <c r="AO1127" s="683" t="str">
        <f>IF(SUM(AI1127:AN1127)=AP1127,"OK",SUM(AI1127:AN1127)-AP1127)</f>
        <v>OK</v>
      </c>
      <c r="AP1127" s="141"/>
      <c r="AQ1127" s="141"/>
      <c r="AR1127" s="552"/>
      <c r="AS1127" s="552"/>
      <c r="AT1127" s="683" t="str">
        <f>IF(SUM(AR1127:AS1127)=AU1127,"OK",SUM(AR1127:AS1127)-AU1127)</f>
        <v>OK</v>
      </c>
      <c r="AU1127" s="593"/>
      <c r="AV1127" s="530">
        <f t="shared" si="1737"/>
        <v>0</v>
      </c>
      <c r="AW1127" s="842">
        <f t="shared" si="1738"/>
        <v>0</v>
      </c>
      <c r="AX1127" s="115">
        <f t="shared" si="1739"/>
        <v>0</v>
      </c>
      <c r="AY1127" s="5">
        <f t="shared" si="1740"/>
        <v>0</v>
      </c>
      <c r="AZ1127" s="5">
        <f>AY1127-AX1127</f>
        <v>0</v>
      </c>
      <c r="BA1127" s="335" t="e">
        <f>AZ1127/AX1127</f>
        <v>#DIV/0!</v>
      </c>
      <c r="BB1127" s="23">
        <f t="shared" si="1743"/>
        <v>0</v>
      </c>
      <c r="BC1127" s="5">
        <f>AW1127</f>
        <v>0</v>
      </c>
      <c r="BD1127" s="5">
        <f>BC1127-BB1127</f>
        <v>0</v>
      </c>
      <c r="BE1127" s="335" t="e">
        <f>BD1127/BB1127</f>
        <v>#DIV/0!</v>
      </c>
      <c r="BF1127"/>
      <c r="BG1127" s="826" t="str">
        <f t="shared" si="1747"/>
        <v>41.40</v>
      </c>
      <c r="BH1127" s="607" t="b">
        <f>COUNTIF('Codes SEC'!$B$2:$B$250,Ministres!BG1127)&gt;0</f>
        <v>1</v>
      </c>
      <c r="BI1127" s="40"/>
      <c r="BJ1127" s="40"/>
      <c r="BK1127" s="40"/>
      <c r="BL1127" s="40"/>
      <c r="BM1127" s="40"/>
      <c r="BN1127" s="40"/>
    </row>
    <row r="1128" spans="1:66" ht="35.1" customHeight="1" x14ac:dyDescent="0.25">
      <c r="A1128" s="222" t="s">
        <v>39</v>
      </c>
      <c r="B1128" s="112" t="s">
        <v>5015</v>
      </c>
      <c r="C1128" s="116" t="s">
        <v>0</v>
      </c>
      <c r="D1128" s="620">
        <v>1000</v>
      </c>
      <c r="E1128" s="278"/>
      <c r="F1128" s="116" t="s">
        <v>5306</v>
      </c>
      <c r="G1128" s="700">
        <v>1</v>
      </c>
      <c r="H1128" s="888" t="str">
        <f t="shared" si="1695"/>
        <v>100</v>
      </c>
      <c r="I1128" s="580">
        <v>84140000</v>
      </c>
      <c r="J1128" s="689" t="s">
        <v>5359</v>
      </c>
      <c r="K1128" s="411" t="s">
        <v>5360</v>
      </c>
      <c r="L1128" s="733">
        <v>0</v>
      </c>
      <c r="M1128" s="734">
        <v>0</v>
      </c>
      <c r="N1128" s="931"/>
      <c r="O1128" s="530">
        <f t="shared" si="1727"/>
        <v>0</v>
      </c>
      <c r="P1128" s="530">
        <f t="shared" si="1728"/>
        <v>0</v>
      </c>
      <c r="Q1128" s="646"/>
      <c r="R1128" s="536"/>
      <c r="S1128" s="536"/>
      <c r="T1128" s="536"/>
      <c r="U1128" s="536"/>
      <c r="V1128" s="536"/>
      <c r="W1128" s="683" t="str">
        <f t="shared" si="1729"/>
        <v>OK</v>
      </c>
      <c r="X1128" s="141"/>
      <c r="Y1128" s="141"/>
      <c r="Z1128" s="552"/>
      <c r="AA1128" s="552"/>
      <c r="AB1128" s="683" t="str">
        <f t="shared" si="1730"/>
        <v>OK</v>
      </c>
      <c r="AC1128" s="593"/>
      <c r="AD1128" s="530">
        <f t="shared" si="1731"/>
        <v>0</v>
      </c>
      <c r="AE1128" s="842">
        <f t="shared" si="1732"/>
        <v>0</v>
      </c>
      <c r="AF1128" s="931"/>
      <c r="AG1128" s="530">
        <f t="shared" si="1733"/>
        <v>0</v>
      </c>
      <c r="AH1128" s="530">
        <f t="shared" si="1734"/>
        <v>0</v>
      </c>
      <c r="AI1128" s="641"/>
      <c r="AJ1128" s="537"/>
      <c r="AK1128" s="537"/>
      <c r="AL1128" s="537"/>
      <c r="AM1128" s="537"/>
      <c r="AN1128" s="537"/>
      <c r="AO1128" s="683" t="str">
        <f t="shared" si="1735"/>
        <v>OK</v>
      </c>
      <c r="AP1128" s="141"/>
      <c r="AQ1128" s="141"/>
      <c r="AR1128" s="552"/>
      <c r="AS1128" s="552"/>
      <c r="AT1128" s="683" t="str">
        <f t="shared" si="1736"/>
        <v>OK</v>
      </c>
      <c r="AU1128" s="593"/>
      <c r="AV1128" s="530">
        <f t="shared" si="1737"/>
        <v>0</v>
      </c>
      <c r="AW1128" s="842">
        <f t="shared" si="1738"/>
        <v>0</v>
      </c>
      <c r="AX1128" s="115">
        <f t="shared" si="1739"/>
        <v>0</v>
      </c>
      <c r="AY1128" s="5">
        <f t="shared" si="1740"/>
        <v>0</v>
      </c>
      <c r="AZ1128" s="7">
        <f t="shared" si="1762"/>
        <v>0</v>
      </c>
      <c r="BA1128" s="335" t="e">
        <f t="shared" si="1763"/>
        <v>#DIV/0!</v>
      </c>
      <c r="BB1128" s="23">
        <f t="shared" si="1743"/>
        <v>0</v>
      </c>
      <c r="BC1128" s="5">
        <f t="shared" si="1764"/>
        <v>0</v>
      </c>
      <c r="BD1128" s="7">
        <f t="shared" si="1765"/>
        <v>0</v>
      </c>
      <c r="BE1128" s="335" t="e">
        <f t="shared" si="1766"/>
        <v>#DIV/0!</v>
      </c>
      <c r="BG1128" s="826" t="str">
        <f t="shared" si="1747"/>
        <v>41.40</v>
      </c>
      <c r="BH1128" s="607" t="b">
        <f>COUNTIF('Codes SEC'!$B$2:$B$250,Ministres!BG1128)&gt;0</f>
        <v>1</v>
      </c>
    </row>
    <row r="1129" spans="1:66" ht="35.1" customHeight="1" x14ac:dyDescent="0.25">
      <c r="A1129" s="222" t="s">
        <v>39</v>
      </c>
      <c r="B1129" s="112">
        <v>18</v>
      </c>
      <c r="C1129" s="120" t="s">
        <v>0</v>
      </c>
      <c r="D1129" s="620">
        <v>1000</v>
      </c>
      <c r="E1129" s="278"/>
      <c r="F1129" s="116">
        <v>6</v>
      </c>
      <c r="G1129" s="700" t="s">
        <v>5613</v>
      </c>
      <c r="H1129" s="888" t="str">
        <f t="shared" si="1695"/>
        <v>100</v>
      </c>
      <c r="I1129" s="580">
        <v>84140000</v>
      </c>
      <c r="J1129" s="689" t="s">
        <v>6242</v>
      </c>
      <c r="K1129" s="411" t="s">
        <v>6243</v>
      </c>
      <c r="L1129" s="733">
        <v>0</v>
      </c>
      <c r="M1129" s="734">
        <v>0</v>
      </c>
      <c r="N1129" s="931"/>
      <c r="O1129" s="530">
        <f t="shared" si="1727"/>
        <v>0</v>
      </c>
      <c r="P1129" s="530">
        <f t="shared" si="1728"/>
        <v>0</v>
      </c>
      <c r="Q1129" s="646"/>
      <c r="R1129" s="536"/>
      <c r="S1129" s="536"/>
      <c r="T1129" s="536"/>
      <c r="U1129" s="536"/>
      <c r="V1129" s="536"/>
      <c r="W1129" s="683" t="str">
        <f t="shared" si="1729"/>
        <v>OK</v>
      </c>
      <c r="X1129" s="141"/>
      <c r="Y1129" s="141"/>
      <c r="Z1129" s="552"/>
      <c r="AA1129" s="552"/>
      <c r="AB1129" s="683" t="str">
        <f t="shared" si="1730"/>
        <v>OK</v>
      </c>
      <c r="AC1129" s="593"/>
      <c r="AD1129" s="530">
        <f t="shared" si="1731"/>
        <v>0</v>
      </c>
      <c r="AE1129" s="842">
        <f t="shared" si="1732"/>
        <v>0</v>
      </c>
      <c r="AF1129" s="931"/>
      <c r="AG1129" s="530">
        <f t="shared" si="1733"/>
        <v>0</v>
      </c>
      <c r="AH1129" s="530">
        <f t="shared" si="1734"/>
        <v>0</v>
      </c>
      <c r="AI1129" s="641"/>
      <c r="AJ1129" s="537"/>
      <c r="AK1129" s="537"/>
      <c r="AL1129" s="537"/>
      <c r="AM1129" s="537"/>
      <c r="AN1129" s="537"/>
      <c r="AO1129" s="683" t="str">
        <f t="shared" si="1735"/>
        <v>OK</v>
      </c>
      <c r="AP1129" s="141"/>
      <c r="AQ1129" s="141"/>
      <c r="AR1129" s="552"/>
      <c r="AS1129" s="552"/>
      <c r="AT1129" s="683" t="str">
        <f t="shared" si="1736"/>
        <v>OK</v>
      </c>
      <c r="AU1129" s="593"/>
      <c r="AV1129" s="530">
        <f t="shared" si="1737"/>
        <v>0</v>
      </c>
      <c r="AW1129" s="842">
        <f t="shared" si="1738"/>
        <v>0</v>
      </c>
      <c r="AX1129" s="115">
        <f t="shared" si="1739"/>
        <v>0</v>
      </c>
      <c r="AY1129" s="5">
        <f t="shared" si="1740"/>
        <v>0</v>
      </c>
      <c r="AZ1129" s="7">
        <f>AY1129-AX1129</f>
        <v>0</v>
      </c>
      <c r="BA1129" s="335" t="e">
        <f>AZ1129/AX1129</f>
        <v>#DIV/0!</v>
      </c>
      <c r="BB1129" s="23">
        <f t="shared" si="1743"/>
        <v>0</v>
      </c>
      <c r="BC1129" s="5">
        <f>AW1129</f>
        <v>0</v>
      </c>
      <c r="BD1129" s="7">
        <f>BC1129-BB1129</f>
        <v>0</v>
      </c>
      <c r="BE1129" s="335" t="e">
        <f>BD1129/BB1129</f>
        <v>#DIV/0!</v>
      </c>
      <c r="BG1129" s="826" t="str">
        <f t="shared" si="1747"/>
        <v>41.40</v>
      </c>
      <c r="BH1129" s="607" t="b">
        <f>COUNTIF('Codes SEC'!$B$2:$B$250,Ministres!BG1129)&gt;0</f>
        <v>1</v>
      </c>
    </row>
    <row r="1130" spans="1:66" ht="30.6" x14ac:dyDescent="0.25">
      <c r="A1130" s="222" t="s">
        <v>39</v>
      </c>
      <c r="B1130" s="210">
        <v>18</v>
      </c>
      <c r="C1130" s="120" t="s">
        <v>0</v>
      </c>
      <c r="D1130" s="620">
        <v>1000</v>
      </c>
      <c r="E1130" s="279"/>
      <c r="F1130" s="116">
        <v>6</v>
      </c>
      <c r="G1130" s="697">
        <v>1</v>
      </c>
      <c r="H1130" s="890" t="str">
        <f t="shared" si="1695"/>
        <v>100</v>
      </c>
      <c r="I1130" s="457" t="s">
        <v>3274</v>
      </c>
      <c r="J1130" s="385" t="s">
        <v>2914</v>
      </c>
      <c r="K1130" s="422" t="s">
        <v>1764</v>
      </c>
      <c r="L1130" s="733">
        <v>0</v>
      </c>
      <c r="M1130" s="734">
        <v>0</v>
      </c>
      <c r="N1130" s="931"/>
      <c r="O1130" s="530">
        <f t="shared" si="1727"/>
        <v>0</v>
      </c>
      <c r="P1130" s="530">
        <f t="shared" si="1728"/>
        <v>0</v>
      </c>
      <c r="Q1130" s="646"/>
      <c r="R1130" s="536"/>
      <c r="S1130" s="536"/>
      <c r="T1130" s="536"/>
      <c r="U1130" s="536"/>
      <c r="V1130" s="536"/>
      <c r="W1130" s="683" t="str">
        <f t="shared" si="1729"/>
        <v>OK</v>
      </c>
      <c r="X1130" s="141"/>
      <c r="Y1130" s="141"/>
      <c r="Z1130" s="552"/>
      <c r="AA1130" s="552"/>
      <c r="AB1130" s="683" t="str">
        <f t="shared" si="1730"/>
        <v>OK</v>
      </c>
      <c r="AC1130" s="593"/>
      <c r="AD1130" s="530">
        <f t="shared" si="1731"/>
        <v>0</v>
      </c>
      <c r="AE1130" s="842">
        <f t="shared" si="1732"/>
        <v>0</v>
      </c>
      <c r="AF1130" s="931"/>
      <c r="AG1130" s="530">
        <f t="shared" si="1733"/>
        <v>0</v>
      </c>
      <c r="AH1130" s="530">
        <f t="shared" si="1734"/>
        <v>0</v>
      </c>
      <c r="AI1130" s="641"/>
      <c r="AJ1130" s="537"/>
      <c r="AK1130" s="537"/>
      <c r="AL1130" s="537"/>
      <c r="AM1130" s="537"/>
      <c r="AN1130" s="537"/>
      <c r="AO1130" s="683" t="str">
        <f t="shared" si="1735"/>
        <v>OK</v>
      </c>
      <c r="AP1130" s="141"/>
      <c r="AQ1130" s="141"/>
      <c r="AR1130" s="552"/>
      <c r="AS1130" s="552"/>
      <c r="AT1130" s="683" t="str">
        <f t="shared" si="1736"/>
        <v>OK</v>
      </c>
      <c r="AU1130" s="593"/>
      <c r="AV1130" s="530">
        <f t="shared" si="1737"/>
        <v>0</v>
      </c>
      <c r="AW1130" s="842">
        <f t="shared" si="1738"/>
        <v>0</v>
      </c>
      <c r="AX1130" s="121">
        <f t="shared" si="1739"/>
        <v>0</v>
      </c>
      <c r="AY1130" s="111">
        <f t="shared" si="1740"/>
        <v>0</v>
      </c>
      <c r="AZ1130" s="122">
        <f t="shared" si="1762"/>
        <v>0</v>
      </c>
      <c r="BA1130" s="343" t="e">
        <f t="shared" si="1763"/>
        <v>#DIV/0!</v>
      </c>
      <c r="BB1130" s="324">
        <f t="shared" si="1743"/>
        <v>0</v>
      </c>
      <c r="BC1130" s="111">
        <f t="shared" si="1764"/>
        <v>0</v>
      </c>
      <c r="BD1130" s="122">
        <f t="shared" si="1765"/>
        <v>0</v>
      </c>
      <c r="BE1130" s="343" t="e">
        <f t="shared" si="1766"/>
        <v>#DIV/0!</v>
      </c>
      <c r="BF1130"/>
      <c r="BG1130" s="826" t="str">
        <f t="shared" si="1747"/>
        <v>43.12</v>
      </c>
      <c r="BH1130" s="607" t="b">
        <f>COUNTIF('Codes SEC'!$B$2:$B$250,Ministres!BG1130)&gt;0</f>
        <v>1</v>
      </c>
    </row>
    <row r="1131" spans="1:66" ht="30.6" x14ac:dyDescent="0.25">
      <c r="A1131" s="222" t="s">
        <v>39</v>
      </c>
      <c r="B1131" s="210">
        <v>18</v>
      </c>
      <c r="C1131" s="120" t="s">
        <v>0</v>
      </c>
      <c r="D1131" s="620">
        <v>1000</v>
      </c>
      <c r="E1131" s="279"/>
      <c r="F1131" s="116">
        <v>6</v>
      </c>
      <c r="G1131" s="697">
        <v>1</v>
      </c>
      <c r="H1131" s="890" t="str">
        <f t="shared" si="1695"/>
        <v>100</v>
      </c>
      <c r="I1131" s="457" t="s">
        <v>3274</v>
      </c>
      <c r="J1131" s="385" t="s">
        <v>2915</v>
      </c>
      <c r="K1131" s="422" t="s">
        <v>1765</v>
      </c>
      <c r="L1131" s="731">
        <v>0</v>
      </c>
      <c r="M1131" s="732">
        <v>0</v>
      </c>
      <c r="N1131" s="931"/>
      <c r="O1131" s="530">
        <f t="shared" si="1727"/>
        <v>0</v>
      </c>
      <c r="P1131" s="530">
        <f t="shared" si="1728"/>
        <v>0</v>
      </c>
      <c r="Q1131" s="646"/>
      <c r="R1131" s="536"/>
      <c r="S1131" s="536"/>
      <c r="T1131" s="536"/>
      <c r="U1131" s="536"/>
      <c r="V1131" s="536"/>
      <c r="W1131" s="683" t="str">
        <f t="shared" si="1729"/>
        <v>OK</v>
      </c>
      <c r="X1131" s="141"/>
      <c r="Y1131" s="141"/>
      <c r="Z1131" s="552"/>
      <c r="AA1131" s="552"/>
      <c r="AB1131" s="683" t="str">
        <f t="shared" si="1730"/>
        <v>OK</v>
      </c>
      <c r="AC1131" s="593"/>
      <c r="AD1131" s="530">
        <f t="shared" si="1731"/>
        <v>0</v>
      </c>
      <c r="AE1131" s="842">
        <f t="shared" si="1732"/>
        <v>0</v>
      </c>
      <c r="AF1131" s="931"/>
      <c r="AG1131" s="530">
        <f t="shared" si="1733"/>
        <v>0</v>
      </c>
      <c r="AH1131" s="530">
        <f t="shared" si="1734"/>
        <v>0</v>
      </c>
      <c r="AI1131" s="641"/>
      <c r="AJ1131" s="537"/>
      <c r="AK1131" s="537"/>
      <c r="AL1131" s="537"/>
      <c r="AM1131" s="537"/>
      <c r="AN1131" s="537"/>
      <c r="AO1131" s="683" t="str">
        <f t="shared" si="1735"/>
        <v>OK</v>
      </c>
      <c r="AP1131" s="141"/>
      <c r="AQ1131" s="141"/>
      <c r="AR1131" s="552"/>
      <c r="AS1131" s="552"/>
      <c r="AT1131" s="683" t="str">
        <f t="shared" si="1736"/>
        <v>OK</v>
      </c>
      <c r="AU1131" s="593"/>
      <c r="AV1131" s="530">
        <f t="shared" si="1737"/>
        <v>0</v>
      </c>
      <c r="AW1131" s="842">
        <f t="shared" si="1738"/>
        <v>0</v>
      </c>
      <c r="AX1131" s="121">
        <f t="shared" si="1739"/>
        <v>0</v>
      </c>
      <c r="AY1131" s="111">
        <f t="shared" si="1740"/>
        <v>0</v>
      </c>
      <c r="AZ1131" s="122">
        <f t="shared" si="1762"/>
        <v>0</v>
      </c>
      <c r="BA1131" s="343" t="e">
        <f t="shared" si="1763"/>
        <v>#DIV/0!</v>
      </c>
      <c r="BB1131" s="324">
        <f t="shared" si="1743"/>
        <v>0</v>
      </c>
      <c r="BC1131" s="111">
        <f t="shared" si="1764"/>
        <v>0</v>
      </c>
      <c r="BD1131" s="122">
        <f t="shared" si="1765"/>
        <v>0</v>
      </c>
      <c r="BE1131" s="343" t="e">
        <f t="shared" si="1766"/>
        <v>#DIV/0!</v>
      </c>
      <c r="BF1131"/>
      <c r="BG1131" s="826" t="str">
        <f t="shared" si="1747"/>
        <v>43.12</v>
      </c>
      <c r="BH1131" s="607" t="b">
        <f>COUNTIF('Codes SEC'!$B$2:$B$250,Ministres!BG1131)&gt;0</f>
        <v>1</v>
      </c>
    </row>
    <row r="1132" spans="1:66" ht="35.1" customHeight="1" x14ac:dyDescent="0.25">
      <c r="A1132" s="222" t="s">
        <v>39</v>
      </c>
      <c r="B1132" s="112" t="s">
        <v>5015</v>
      </c>
      <c r="C1132" s="116" t="s">
        <v>0</v>
      </c>
      <c r="D1132" s="620">
        <v>1000</v>
      </c>
      <c r="E1132" s="278"/>
      <c r="F1132" s="116" t="s">
        <v>5306</v>
      </c>
      <c r="G1132" s="700">
        <v>1</v>
      </c>
      <c r="H1132" s="888" t="str">
        <f t="shared" si="1695"/>
        <v>100</v>
      </c>
      <c r="I1132" s="580">
        <v>84312000</v>
      </c>
      <c r="J1132" s="689" t="s">
        <v>5327</v>
      </c>
      <c r="K1132" s="411" t="s">
        <v>5328</v>
      </c>
      <c r="L1132" s="733">
        <v>0</v>
      </c>
      <c r="M1132" s="734">
        <v>0</v>
      </c>
      <c r="N1132" s="931"/>
      <c r="O1132" s="530">
        <f t="shared" si="1727"/>
        <v>0</v>
      </c>
      <c r="P1132" s="530">
        <f t="shared" si="1728"/>
        <v>0</v>
      </c>
      <c r="Q1132" s="646"/>
      <c r="R1132" s="536"/>
      <c r="S1132" s="536"/>
      <c r="T1132" s="536"/>
      <c r="U1132" s="536"/>
      <c r="V1132" s="536"/>
      <c r="W1132" s="683" t="str">
        <f t="shared" ref="W1132:W1137" si="1767">IF(SUM(Q1132:V1132)=X1132,"OK",SUM(Q1132:V1132)-X1132)</f>
        <v>OK</v>
      </c>
      <c r="X1132" s="141"/>
      <c r="Y1132" s="141"/>
      <c r="Z1132" s="552"/>
      <c r="AA1132" s="552"/>
      <c r="AB1132" s="683" t="str">
        <f t="shared" ref="AB1132:AB1137" si="1768">IF(SUM(Z1132:AA1132)=AC1132,"OK",SUM(Z1132:AA1132)-AC1132)</f>
        <v>OK</v>
      </c>
      <c r="AC1132" s="593"/>
      <c r="AD1132" s="530">
        <f t="shared" si="1731"/>
        <v>0</v>
      </c>
      <c r="AE1132" s="842">
        <f t="shared" si="1732"/>
        <v>0</v>
      </c>
      <c r="AF1132" s="931"/>
      <c r="AG1132" s="530">
        <f t="shared" si="1733"/>
        <v>0</v>
      </c>
      <c r="AH1132" s="530">
        <f t="shared" si="1734"/>
        <v>0</v>
      </c>
      <c r="AI1132" s="641"/>
      <c r="AJ1132" s="537"/>
      <c r="AK1132" s="537"/>
      <c r="AL1132" s="537"/>
      <c r="AM1132" s="537"/>
      <c r="AN1132" s="537"/>
      <c r="AO1132" s="683" t="str">
        <f t="shared" ref="AO1132:AO1137" si="1769">IF(SUM(AI1132:AN1132)=AP1132,"OK",SUM(AI1132:AN1132)-AP1132)</f>
        <v>OK</v>
      </c>
      <c r="AP1132" s="141"/>
      <c r="AQ1132" s="141"/>
      <c r="AR1132" s="552"/>
      <c r="AS1132" s="552"/>
      <c r="AT1132" s="683" t="str">
        <f t="shared" ref="AT1132:AT1137" si="1770">IF(SUM(AR1132:AS1132)=AU1132,"OK",SUM(AR1132:AS1132)-AU1132)</f>
        <v>OK</v>
      </c>
      <c r="AU1132" s="593"/>
      <c r="AV1132" s="530">
        <f t="shared" si="1737"/>
        <v>0</v>
      </c>
      <c r="AW1132" s="842">
        <f t="shared" si="1738"/>
        <v>0</v>
      </c>
      <c r="AX1132" s="115">
        <f t="shared" si="1739"/>
        <v>0</v>
      </c>
      <c r="AY1132" s="5">
        <f t="shared" si="1740"/>
        <v>0</v>
      </c>
      <c r="AZ1132" s="7">
        <f t="shared" ref="AZ1132:AZ1137" si="1771">AY1132-AX1132</f>
        <v>0</v>
      </c>
      <c r="BA1132" s="335" t="e">
        <f t="shared" ref="BA1132:BA1137" si="1772">AZ1132/AX1132</f>
        <v>#DIV/0!</v>
      </c>
      <c r="BB1132" s="23">
        <f t="shared" si="1743"/>
        <v>0</v>
      </c>
      <c r="BC1132" s="5">
        <f t="shared" ref="BC1132:BC1137" si="1773">AW1132</f>
        <v>0</v>
      </c>
      <c r="BD1132" s="7">
        <f t="shared" ref="BD1132:BD1137" si="1774">BC1132-BB1132</f>
        <v>0</v>
      </c>
      <c r="BE1132" s="335" t="e">
        <f t="shared" ref="BE1132:BE1137" si="1775">BD1132/BB1132</f>
        <v>#DIV/0!</v>
      </c>
      <c r="BG1132" s="826" t="str">
        <f t="shared" si="1747"/>
        <v>43.12</v>
      </c>
      <c r="BH1132" s="607" t="b">
        <f>COUNTIF('Codes SEC'!$B$2:$B$250,Ministres!BG1132)&gt;0</f>
        <v>1</v>
      </c>
    </row>
    <row r="1133" spans="1:66" ht="35.1" customHeight="1" x14ac:dyDescent="0.25">
      <c r="A1133" s="222" t="s">
        <v>39</v>
      </c>
      <c r="B1133" s="112" t="s">
        <v>5015</v>
      </c>
      <c r="C1133" s="116" t="s">
        <v>0</v>
      </c>
      <c r="D1133" s="620">
        <v>1000</v>
      </c>
      <c r="E1133" s="278"/>
      <c r="F1133" s="116" t="s">
        <v>5306</v>
      </c>
      <c r="G1133" s="700">
        <v>1</v>
      </c>
      <c r="H1133" s="888" t="str">
        <f t="shared" si="1695"/>
        <v>100</v>
      </c>
      <c r="I1133" s="580">
        <v>84312000</v>
      </c>
      <c r="J1133" s="689" t="s">
        <v>5343</v>
      </c>
      <c r="K1133" s="411" t="s">
        <v>5344</v>
      </c>
      <c r="L1133" s="733">
        <v>0</v>
      </c>
      <c r="M1133" s="734">
        <v>0</v>
      </c>
      <c r="N1133" s="931"/>
      <c r="O1133" s="530">
        <f t="shared" si="1727"/>
        <v>0</v>
      </c>
      <c r="P1133" s="530">
        <f t="shared" si="1728"/>
        <v>0</v>
      </c>
      <c r="Q1133" s="646"/>
      <c r="R1133" s="536"/>
      <c r="S1133" s="536"/>
      <c r="T1133" s="536"/>
      <c r="U1133" s="536"/>
      <c r="V1133" s="536"/>
      <c r="W1133" s="683" t="str">
        <f t="shared" si="1767"/>
        <v>OK</v>
      </c>
      <c r="X1133" s="141"/>
      <c r="Y1133" s="141"/>
      <c r="Z1133" s="552"/>
      <c r="AA1133" s="552"/>
      <c r="AB1133" s="683" t="str">
        <f t="shared" si="1768"/>
        <v>OK</v>
      </c>
      <c r="AC1133" s="593"/>
      <c r="AD1133" s="530">
        <f t="shared" si="1731"/>
        <v>0</v>
      </c>
      <c r="AE1133" s="842">
        <f t="shared" si="1732"/>
        <v>0</v>
      </c>
      <c r="AF1133" s="931"/>
      <c r="AG1133" s="530">
        <f t="shared" si="1733"/>
        <v>0</v>
      </c>
      <c r="AH1133" s="530">
        <f t="shared" si="1734"/>
        <v>0</v>
      </c>
      <c r="AI1133" s="641"/>
      <c r="AJ1133" s="537"/>
      <c r="AK1133" s="537"/>
      <c r="AL1133" s="537"/>
      <c r="AM1133" s="537"/>
      <c r="AN1133" s="537"/>
      <c r="AO1133" s="683" t="str">
        <f t="shared" si="1769"/>
        <v>OK</v>
      </c>
      <c r="AP1133" s="141"/>
      <c r="AQ1133" s="141"/>
      <c r="AR1133" s="552"/>
      <c r="AS1133" s="552"/>
      <c r="AT1133" s="683" t="str">
        <f t="shared" si="1770"/>
        <v>OK</v>
      </c>
      <c r="AU1133" s="593"/>
      <c r="AV1133" s="530">
        <f t="shared" si="1737"/>
        <v>0</v>
      </c>
      <c r="AW1133" s="842">
        <f t="shared" si="1738"/>
        <v>0</v>
      </c>
      <c r="AX1133" s="115">
        <f t="shared" si="1739"/>
        <v>0</v>
      </c>
      <c r="AY1133" s="5">
        <f t="shared" si="1740"/>
        <v>0</v>
      </c>
      <c r="AZ1133" s="7">
        <f t="shared" si="1771"/>
        <v>0</v>
      </c>
      <c r="BA1133" s="335" t="e">
        <f t="shared" si="1772"/>
        <v>#DIV/0!</v>
      </c>
      <c r="BB1133" s="23">
        <f t="shared" si="1743"/>
        <v>0</v>
      </c>
      <c r="BC1133" s="5">
        <f t="shared" si="1773"/>
        <v>0</v>
      </c>
      <c r="BD1133" s="7">
        <f t="shared" si="1774"/>
        <v>0</v>
      </c>
      <c r="BE1133" s="335" t="e">
        <f t="shared" si="1775"/>
        <v>#DIV/0!</v>
      </c>
      <c r="BG1133" s="826" t="str">
        <f t="shared" si="1747"/>
        <v>43.12</v>
      </c>
      <c r="BH1133" s="607" t="b">
        <f>COUNTIF('Codes SEC'!$B$2:$B$250,Ministres!BG1133)&gt;0</f>
        <v>1</v>
      </c>
    </row>
    <row r="1134" spans="1:66" ht="30.6" x14ac:dyDescent="0.25">
      <c r="A1134" s="222" t="s">
        <v>39</v>
      </c>
      <c r="B1134" s="210">
        <v>18</v>
      </c>
      <c r="C1134" s="120" t="s">
        <v>0</v>
      </c>
      <c r="D1134" s="620">
        <v>1000</v>
      </c>
      <c r="E1134" s="279"/>
      <c r="F1134" s="116">
        <v>6</v>
      </c>
      <c r="G1134" s="697">
        <v>1</v>
      </c>
      <c r="H1134" s="890" t="str">
        <f t="shared" si="1695"/>
        <v>100</v>
      </c>
      <c r="I1134" s="457" t="s">
        <v>3265</v>
      </c>
      <c r="J1134" s="385" t="s">
        <v>2916</v>
      </c>
      <c r="K1134" s="422" t="s">
        <v>1766</v>
      </c>
      <c r="L1134" s="733">
        <v>0</v>
      </c>
      <c r="M1134" s="734">
        <v>0</v>
      </c>
      <c r="N1134" s="931"/>
      <c r="O1134" s="530">
        <f t="shared" si="1727"/>
        <v>0</v>
      </c>
      <c r="P1134" s="530">
        <f t="shared" si="1728"/>
        <v>0</v>
      </c>
      <c r="Q1134" s="646"/>
      <c r="R1134" s="536"/>
      <c r="S1134" s="536"/>
      <c r="T1134" s="536"/>
      <c r="U1134" s="536"/>
      <c r="V1134" s="536"/>
      <c r="W1134" s="683" t="str">
        <f t="shared" si="1767"/>
        <v>OK</v>
      </c>
      <c r="X1134" s="141"/>
      <c r="Y1134" s="141"/>
      <c r="Z1134" s="552"/>
      <c r="AA1134" s="552"/>
      <c r="AB1134" s="683" t="str">
        <f t="shared" si="1768"/>
        <v>OK</v>
      </c>
      <c r="AC1134" s="593"/>
      <c r="AD1134" s="530">
        <f t="shared" si="1731"/>
        <v>0</v>
      </c>
      <c r="AE1134" s="842">
        <f t="shared" si="1732"/>
        <v>0</v>
      </c>
      <c r="AF1134" s="931"/>
      <c r="AG1134" s="530">
        <f t="shared" si="1733"/>
        <v>0</v>
      </c>
      <c r="AH1134" s="530">
        <f t="shared" si="1734"/>
        <v>0</v>
      </c>
      <c r="AI1134" s="641"/>
      <c r="AJ1134" s="537"/>
      <c r="AK1134" s="537"/>
      <c r="AL1134" s="537"/>
      <c r="AM1134" s="537"/>
      <c r="AN1134" s="537"/>
      <c r="AO1134" s="683" t="str">
        <f t="shared" si="1769"/>
        <v>OK</v>
      </c>
      <c r="AP1134" s="141"/>
      <c r="AQ1134" s="141"/>
      <c r="AR1134" s="552"/>
      <c r="AS1134" s="552"/>
      <c r="AT1134" s="683" t="str">
        <f t="shared" si="1770"/>
        <v>OK</v>
      </c>
      <c r="AU1134" s="593"/>
      <c r="AV1134" s="530">
        <f t="shared" si="1737"/>
        <v>0</v>
      </c>
      <c r="AW1134" s="842">
        <f t="shared" si="1738"/>
        <v>0</v>
      </c>
      <c r="AX1134" s="121">
        <f t="shared" ref="AX1134:AX1154" si="1776">L1134</f>
        <v>0</v>
      </c>
      <c r="AY1134" s="111">
        <f t="shared" ref="AY1134:AY1154" si="1777">AE1134</f>
        <v>0</v>
      </c>
      <c r="AZ1134" s="122">
        <f t="shared" si="1771"/>
        <v>0</v>
      </c>
      <c r="BA1134" s="343" t="e">
        <f t="shared" si="1772"/>
        <v>#DIV/0!</v>
      </c>
      <c r="BB1134" s="324">
        <f t="shared" ref="BB1134:BB1154" si="1778">M1134</f>
        <v>0</v>
      </c>
      <c r="BC1134" s="111">
        <f t="shared" si="1773"/>
        <v>0</v>
      </c>
      <c r="BD1134" s="122">
        <f t="shared" si="1774"/>
        <v>0</v>
      </c>
      <c r="BE1134" s="343" t="e">
        <f t="shared" si="1775"/>
        <v>#DIV/0!</v>
      </c>
      <c r="BF1134"/>
      <c r="BG1134" s="826" t="str">
        <f t="shared" ref="BG1134:BG1154" si="1779">RIGHT(LEFT(I1134,3),2)&amp;"."&amp;RIGHT(LEFT(I1134,5),2)</f>
        <v>43.22</v>
      </c>
      <c r="BH1134" s="607" t="b">
        <f>COUNTIF('Codes SEC'!$B$2:$B$250,Ministres!BG1134)&gt;0</f>
        <v>1</v>
      </c>
    </row>
    <row r="1135" spans="1:66" ht="30.6" x14ac:dyDescent="0.25">
      <c r="A1135" s="222" t="s">
        <v>39</v>
      </c>
      <c r="B1135" s="210">
        <v>18</v>
      </c>
      <c r="C1135" s="120" t="s">
        <v>0</v>
      </c>
      <c r="D1135" s="620">
        <v>1000</v>
      </c>
      <c r="E1135" s="279"/>
      <c r="F1135" s="116">
        <v>6</v>
      </c>
      <c r="G1135" s="697">
        <v>1</v>
      </c>
      <c r="H1135" s="890" t="str">
        <f t="shared" si="1695"/>
        <v>100</v>
      </c>
      <c r="I1135" s="457" t="s">
        <v>3265</v>
      </c>
      <c r="J1135" s="385" t="s">
        <v>2917</v>
      </c>
      <c r="K1135" s="422" t="s">
        <v>1767</v>
      </c>
      <c r="L1135" s="731">
        <v>0</v>
      </c>
      <c r="M1135" s="732">
        <v>0</v>
      </c>
      <c r="N1135" s="931"/>
      <c r="O1135" s="530">
        <f t="shared" si="1727"/>
        <v>0</v>
      </c>
      <c r="P1135" s="530">
        <f t="shared" si="1728"/>
        <v>0</v>
      </c>
      <c r="Q1135" s="646"/>
      <c r="R1135" s="536"/>
      <c r="S1135" s="536"/>
      <c r="T1135" s="536"/>
      <c r="U1135" s="536"/>
      <c r="V1135" s="536"/>
      <c r="W1135" s="683" t="str">
        <f t="shared" si="1767"/>
        <v>OK</v>
      </c>
      <c r="X1135" s="141"/>
      <c r="Y1135" s="141"/>
      <c r="Z1135" s="552"/>
      <c r="AA1135" s="552"/>
      <c r="AB1135" s="683" t="str">
        <f t="shared" si="1768"/>
        <v>OK</v>
      </c>
      <c r="AC1135" s="593"/>
      <c r="AD1135" s="530">
        <f t="shared" si="1731"/>
        <v>0</v>
      </c>
      <c r="AE1135" s="842">
        <f t="shared" si="1732"/>
        <v>0</v>
      </c>
      <c r="AF1135" s="931"/>
      <c r="AG1135" s="530">
        <f t="shared" si="1733"/>
        <v>0</v>
      </c>
      <c r="AH1135" s="530">
        <f t="shared" si="1734"/>
        <v>0</v>
      </c>
      <c r="AI1135" s="641"/>
      <c r="AJ1135" s="537"/>
      <c r="AK1135" s="537"/>
      <c r="AL1135" s="537"/>
      <c r="AM1135" s="537"/>
      <c r="AN1135" s="537"/>
      <c r="AO1135" s="683" t="str">
        <f t="shared" si="1769"/>
        <v>OK</v>
      </c>
      <c r="AP1135" s="141"/>
      <c r="AQ1135" s="141"/>
      <c r="AR1135" s="552"/>
      <c r="AS1135" s="552"/>
      <c r="AT1135" s="683" t="str">
        <f t="shared" si="1770"/>
        <v>OK</v>
      </c>
      <c r="AU1135" s="593"/>
      <c r="AV1135" s="530">
        <f t="shared" si="1737"/>
        <v>0</v>
      </c>
      <c r="AW1135" s="842">
        <f t="shared" si="1738"/>
        <v>0</v>
      </c>
      <c r="AX1135" s="121">
        <f t="shared" si="1776"/>
        <v>0</v>
      </c>
      <c r="AY1135" s="111">
        <f t="shared" si="1777"/>
        <v>0</v>
      </c>
      <c r="AZ1135" s="122">
        <f t="shared" si="1771"/>
        <v>0</v>
      </c>
      <c r="BA1135" s="343" t="e">
        <f t="shared" si="1772"/>
        <v>#DIV/0!</v>
      </c>
      <c r="BB1135" s="324">
        <f t="shared" si="1778"/>
        <v>0</v>
      </c>
      <c r="BC1135" s="111">
        <f t="shared" si="1773"/>
        <v>0</v>
      </c>
      <c r="BD1135" s="122">
        <f t="shared" si="1774"/>
        <v>0</v>
      </c>
      <c r="BE1135" s="343" t="e">
        <f t="shared" si="1775"/>
        <v>#DIV/0!</v>
      </c>
      <c r="BG1135" s="826" t="str">
        <f t="shared" si="1779"/>
        <v>43.22</v>
      </c>
      <c r="BH1135" s="607" t="b">
        <f>COUNTIF('Codes SEC'!$B$2:$B$250,Ministres!BG1135)&gt;0</f>
        <v>1</v>
      </c>
    </row>
    <row r="1136" spans="1:66" ht="35.1" customHeight="1" x14ac:dyDescent="0.25">
      <c r="A1136" s="222" t="s">
        <v>39</v>
      </c>
      <c r="B1136" s="112" t="s">
        <v>5015</v>
      </c>
      <c r="C1136" s="116" t="s">
        <v>0</v>
      </c>
      <c r="D1136" s="620">
        <v>1000</v>
      </c>
      <c r="E1136" s="278"/>
      <c r="F1136" s="116" t="s">
        <v>5306</v>
      </c>
      <c r="G1136" s="700">
        <v>1</v>
      </c>
      <c r="H1136" s="888" t="str">
        <f t="shared" si="1695"/>
        <v>100</v>
      </c>
      <c r="I1136" s="580">
        <v>84322000</v>
      </c>
      <c r="J1136" s="689" t="s">
        <v>5329</v>
      </c>
      <c r="K1136" s="411" t="s">
        <v>5330</v>
      </c>
      <c r="L1136" s="733">
        <v>0</v>
      </c>
      <c r="M1136" s="734">
        <v>0</v>
      </c>
      <c r="N1136" s="931"/>
      <c r="O1136" s="530">
        <f t="shared" si="1727"/>
        <v>0</v>
      </c>
      <c r="P1136" s="530">
        <f t="shared" si="1728"/>
        <v>0</v>
      </c>
      <c r="Q1136" s="646"/>
      <c r="R1136" s="536"/>
      <c r="S1136" s="536"/>
      <c r="T1136" s="536"/>
      <c r="U1136" s="536"/>
      <c r="V1136" s="536"/>
      <c r="W1136" s="683" t="str">
        <f t="shared" si="1767"/>
        <v>OK</v>
      </c>
      <c r="X1136" s="141"/>
      <c r="Y1136" s="141"/>
      <c r="Z1136" s="552"/>
      <c r="AA1136" s="552"/>
      <c r="AB1136" s="683" t="str">
        <f t="shared" si="1768"/>
        <v>OK</v>
      </c>
      <c r="AC1136" s="593"/>
      <c r="AD1136" s="530">
        <f t="shared" si="1731"/>
        <v>0</v>
      </c>
      <c r="AE1136" s="842">
        <f t="shared" si="1732"/>
        <v>0</v>
      </c>
      <c r="AF1136" s="931"/>
      <c r="AG1136" s="530">
        <f t="shared" si="1733"/>
        <v>0</v>
      </c>
      <c r="AH1136" s="530">
        <f t="shared" si="1734"/>
        <v>0</v>
      </c>
      <c r="AI1136" s="641"/>
      <c r="AJ1136" s="537"/>
      <c r="AK1136" s="537"/>
      <c r="AL1136" s="537"/>
      <c r="AM1136" s="537"/>
      <c r="AN1136" s="537"/>
      <c r="AO1136" s="683" t="str">
        <f t="shared" si="1769"/>
        <v>OK</v>
      </c>
      <c r="AP1136" s="141"/>
      <c r="AQ1136" s="141"/>
      <c r="AR1136" s="552"/>
      <c r="AS1136" s="552"/>
      <c r="AT1136" s="683" t="str">
        <f t="shared" si="1770"/>
        <v>OK</v>
      </c>
      <c r="AU1136" s="593"/>
      <c r="AV1136" s="530">
        <f t="shared" si="1737"/>
        <v>0</v>
      </c>
      <c r="AW1136" s="842">
        <f t="shared" si="1738"/>
        <v>0</v>
      </c>
      <c r="AX1136" s="115">
        <f t="shared" si="1776"/>
        <v>0</v>
      </c>
      <c r="AY1136" s="5">
        <f t="shared" si="1777"/>
        <v>0</v>
      </c>
      <c r="AZ1136" s="7">
        <f t="shared" si="1771"/>
        <v>0</v>
      </c>
      <c r="BA1136" s="335" t="e">
        <f t="shared" si="1772"/>
        <v>#DIV/0!</v>
      </c>
      <c r="BB1136" s="23">
        <f t="shared" si="1778"/>
        <v>0</v>
      </c>
      <c r="BC1136" s="5">
        <f t="shared" si="1773"/>
        <v>0</v>
      </c>
      <c r="BD1136" s="7">
        <f t="shared" si="1774"/>
        <v>0</v>
      </c>
      <c r="BE1136" s="335" t="e">
        <f t="shared" si="1775"/>
        <v>#DIV/0!</v>
      </c>
      <c r="BG1136" s="826" t="str">
        <f t="shared" si="1779"/>
        <v>43.22</v>
      </c>
      <c r="BH1136" s="607" t="b">
        <f>COUNTIF('Codes SEC'!$B$2:$B$250,Ministres!BG1136)&gt;0</f>
        <v>1</v>
      </c>
    </row>
    <row r="1137" spans="1:66" ht="35.1" customHeight="1" x14ac:dyDescent="0.25">
      <c r="A1137" s="222" t="s">
        <v>39</v>
      </c>
      <c r="B1137" s="112" t="s">
        <v>5015</v>
      </c>
      <c r="C1137" s="116" t="s">
        <v>0</v>
      </c>
      <c r="D1137" s="620">
        <v>1000</v>
      </c>
      <c r="E1137" s="278"/>
      <c r="F1137" s="116" t="s">
        <v>5306</v>
      </c>
      <c r="G1137" s="700">
        <v>1</v>
      </c>
      <c r="H1137" s="888" t="str">
        <f t="shared" si="1695"/>
        <v>100</v>
      </c>
      <c r="I1137" s="580">
        <v>84322000</v>
      </c>
      <c r="J1137" s="689" t="s">
        <v>5345</v>
      </c>
      <c r="K1137" s="411" t="s">
        <v>5346</v>
      </c>
      <c r="L1137" s="733">
        <v>0</v>
      </c>
      <c r="M1137" s="734">
        <v>0</v>
      </c>
      <c r="N1137" s="931"/>
      <c r="O1137" s="530">
        <f t="shared" si="1727"/>
        <v>0</v>
      </c>
      <c r="P1137" s="530">
        <f t="shared" si="1728"/>
        <v>0</v>
      </c>
      <c r="Q1137" s="646"/>
      <c r="R1137" s="536"/>
      <c r="S1137" s="536"/>
      <c r="T1137" s="536"/>
      <c r="U1137" s="536"/>
      <c r="V1137" s="536"/>
      <c r="W1137" s="683" t="str">
        <f t="shared" si="1767"/>
        <v>OK</v>
      </c>
      <c r="X1137" s="141"/>
      <c r="Y1137" s="141"/>
      <c r="Z1137" s="552"/>
      <c r="AA1137" s="552"/>
      <c r="AB1137" s="683" t="str">
        <f t="shared" si="1768"/>
        <v>OK</v>
      </c>
      <c r="AC1137" s="593"/>
      <c r="AD1137" s="530">
        <f t="shared" si="1731"/>
        <v>0</v>
      </c>
      <c r="AE1137" s="842">
        <f t="shared" si="1732"/>
        <v>0</v>
      </c>
      <c r="AF1137" s="931"/>
      <c r="AG1137" s="530">
        <f t="shared" si="1733"/>
        <v>0</v>
      </c>
      <c r="AH1137" s="530">
        <f t="shared" si="1734"/>
        <v>0</v>
      </c>
      <c r="AI1137" s="641"/>
      <c r="AJ1137" s="537"/>
      <c r="AK1137" s="537"/>
      <c r="AL1137" s="537"/>
      <c r="AM1137" s="537"/>
      <c r="AN1137" s="537"/>
      <c r="AO1137" s="683" t="str">
        <f t="shared" si="1769"/>
        <v>OK</v>
      </c>
      <c r="AP1137" s="141"/>
      <c r="AQ1137" s="141"/>
      <c r="AR1137" s="552"/>
      <c r="AS1137" s="552"/>
      <c r="AT1137" s="683" t="str">
        <f t="shared" si="1770"/>
        <v>OK</v>
      </c>
      <c r="AU1137" s="593"/>
      <c r="AV1137" s="530">
        <f t="shared" si="1737"/>
        <v>0</v>
      </c>
      <c r="AW1137" s="842">
        <f t="shared" si="1738"/>
        <v>0</v>
      </c>
      <c r="AX1137" s="115">
        <f t="shared" si="1776"/>
        <v>0</v>
      </c>
      <c r="AY1137" s="5">
        <f t="shared" si="1777"/>
        <v>0</v>
      </c>
      <c r="AZ1137" s="7">
        <f t="shared" si="1771"/>
        <v>0</v>
      </c>
      <c r="BA1137" s="335" t="e">
        <f t="shared" si="1772"/>
        <v>#DIV/0!</v>
      </c>
      <c r="BB1137" s="23">
        <f t="shared" si="1778"/>
        <v>0</v>
      </c>
      <c r="BC1137" s="5">
        <f t="shared" si="1773"/>
        <v>0</v>
      </c>
      <c r="BD1137" s="7">
        <f t="shared" si="1774"/>
        <v>0</v>
      </c>
      <c r="BE1137" s="335" t="e">
        <f t="shared" si="1775"/>
        <v>#DIV/0!</v>
      </c>
      <c r="BG1137" s="826" t="str">
        <f t="shared" si="1779"/>
        <v>43.22</v>
      </c>
      <c r="BH1137" s="607" t="b">
        <f>COUNTIF('Codes SEC'!$B$2:$B$250,Ministres!BG1137)&gt;0</f>
        <v>1</v>
      </c>
    </row>
    <row r="1138" spans="1:66" ht="30.6" x14ac:dyDescent="0.25">
      <c r="A1138" s="222" t="s">
        <v>39</v>
      </c>
      <c r="B1138" s="210">
        <v>18</v>
      </c>
      <c r="C1138" s="120" t="s">
        <v>0</v>
      </c>
      <c r="D1138" s="620">
        <v>1000</v>
      </c>
      <c r="E1138" s="279"/>
      <c r="F1138" s="116">
        <v>6</v>
      </c>
      <c r="G1138" s="697">
        <v>1</v>
      </c>
      <c r="H1138" s="890" t="str">
        <f t="shared" si="1695"/>
        <v>100</v>
      </c>
      <c r="I1138" s="457" t="s">
        <v>3275</v>
      </c>
      <c r="J1138" s="385" t="s">
        <v>2918</v>
      </c>
      <c r="K1138" s="422" t="s">
        <v>1768</v>
      </c>
      <c r="L1138" s="733">
        <v>0</v>
      </c>
      <c r="M1138" s="734">
        <v>0</v>
      </c>
      <c r="N1138" s="931"/>
      <c r="O1138" s="530">
        <f t="shared" si="1727"/>
        <v>0</v>
      </c>
      <c r="P1138" s="530">
        <f t="shared" si="1728"/>
        <v>0</v>
      </c>
      <c r="Q1138" s="646"/>
      <c r="R1138" s="536"/>
      <c r="S1138" s="536"/>
      <c r="T1138" s="536"/>
      <c r="U1138" s="536"/>
      <c r="V1138" s="536"/>
      <c r="W1138" s="683" t="str">
        <f t="shared" si="1729"/>
        <v>OK</v>
      </c>
      <c r="X1138" s="141"/>
      <c r="Y1138" s="141"/>
      <c r="Z1138" s="552"/>
      <c r="AA1138" s="552"/>
      <c r="AB1138" s="683" t="str">
        <f t="shared" si="1730"/>
        <v>OK</v>
      </c>
      <c r="AC1138" s="593"/>
      <c r="AD1138" s="530">
        <f t="shared" si="1731"/>
        <v>0</v>
      </c>
      <c r="AE1138" s="842">
        <f t="shared" si="1732"/>
        <v>0</v>
      </c>
      <c r="AF1138" s="931"/>
      <c r="AG1138" s="530">
        <f t="shared" si="1733"/>
        <v>0</v>
      </c>
      <c r="AH1138" s="530">
        <f t="shared" si="1734"/>
        <v>0</v>
      </c>
      <c r="AI1138" s="641"/>
      <c r="AJ1138" s="537"/>
      <c r="AK1138" s="537"/>
      <c r="AL1138" s="537"/>
      <c r="AM1138" s="537"/>
      <c r="AN1138" s="537"/>
      <c r="AO1138" s="683" t="str">
        <f t="shared" si="1735"/>
        <v>OK</v>
      </c>
      <c r="AP1138" s="141"/>
      <c r="AQ1138" s="141"/>
      <c r="AR1138" s="552"/>
      <c r="AS1138" s="552"/>
      <c r="AT1138" s="683" t="str">
        <f t="shared" si="1736"/>
        <v>OK</v>
      </c>
      <c r="AU1138" s="593"/>
      <c r="AV1138" s="530">
        <f t="shared" si="1737"/>
        <v>0</v>
      </c>
      <c r="AW1138" s="842">
        <f t="shared" si="1738"/>
        <v>0</v>
      </c>
      <c r="AX1138" s="121">
        <f t="shared" si="1776"/>
        <v>0</v>
      </c>
      <c r="AY1138" s="111">
        <f t="shared" si="1777"/>
        <v>0</v>
      </c>
      <c r="AZ1138" s="122">
        <f t="shared" si="1762"/>
        <v>0</v>
      </c>
      <c r="BA1138" s="343" t="e">
        <f t="shared" si="1763"/>
        <v>#DIV/0!</v>
      </c>
      <c r="BB1138" s="324">
        <f t="shared" si="1778"/>
        <v>0</v>
      </c>
      <c r="BC1138" s="111">
        <f t="shared" si="1764"/>
        <v>0</v>
      </c>
      <c r="BD1138" s="122">
        <f t="shared" si="1765"/>
        <v>0</v>
      </c>
      <c r="BE1138" s="343" t="e">
        <f t="shared" si="1766"/>
        <v>#DIV/0!</v>
      </c>
      <c r="BG1138" s="826" t="str">
        <f t="shared" si="1779"/>
        <v>43.40</v>
      </c>
      <c r="BH1138" s="607" t="b">
        <f>COUNTIF('Codes SEC'!$B$2:$B$250,Ministres!BG1138)&gt;0</f>
        <v>1</v>
      </c>
    </row>
    <row r="1139" spans="1:66" ht="30.6" x14ac:dyDescent="0.25">
      <c r="A1139" s="222" t="s">
        <v>39</v>
      </c>
      <c r="B1139" s="210">
        <v>18</v>
      </c>
      <c r="C1139" s="120" t="s">
        <v>0</v>
      </c>
      <c r="D1139" s="620">
        <v>1000</v>
      </c>
      <c r="E1139" s="279"/>
      <c r="F1139" s="116">
        <v>6</v>
      </c>
      <c r="G1139" s="697">
        <v>1</v>
      </c>
      <c r="H1139" s="890" t="str">
        <f t="shared" si="1695"/>
        <v>100</v>
      </c>
      <c r="I1139" s="397" t="s">
        <v>3275</v>
      </c>
      <c r="J1139" s="380" t="s">
        <v>2919</v>
      </c>
      <c r="K1139" s="422" t="s">
        <v>1769</v>
      </c>
      <c r="L1139" s="731">
        <v>0</v>
      </c>
      <c r="M1139" s="732">
        <v>0</v>
      </c>
      <c r="N1139" s="931"/>
      <c r="O1139" s="530">
        <f t="shared" si="1727"/>
        <v>0</v>
      </c>
      <c r="P1139" s="530">
        <f t="shared" si="1728"/>
        <v>0</v>
      </c>
      <c r="Q1139" s="646"/>
      <c r="R1139" s="536"/>
      <c r="S1139" s="536"/>
      <c r="T1139" s="536"/>
      <c r="U1139" s="536"/>
      <c r="V1139" s="536"/>
      <c r="W1139" s="683" t="str">
        <f t="shared" si="1729"/>
        <v>OK</v>
      </c>
      <c r="X1139" s="141"/>
      <c r="Y1139" s="141"/>
      <c r="Z1139" s="552"/>
      <c r="AA1139" s="552"/>
      <c r="AB1139" s="683" t="str">
        <f t="shared" si="1730"/>
        <v>OK</v>
      </c>
      <c r="AC1139" s="593"/>
      <c r="AD1139" s="530">
        <f t="shared" si="1731"/>
        <v>0</v>
      </c>
      <c r="AE1139" s="842">
        <f t="shared" si="1732"/>
        <v>0</v>
      </c>
      <c r="AF1139" s="931"/>
      <c r="AG1139" s="530">
        <f t="shared" si="1733"/>
        <v>0</v>
      </c>
      <c r="AH1139" s="530">
        <f t="shared" si="1734"/>
        <v>0</v>
      </c>
      <c r="AI1139" s="641"/>
      <c r="AJ1139" s="537"/>
      <c r="AK1139" s="537"/>
      <c r="AL1139" s="537"/>
      <c r="AM1139" s="537"/>
      <c r="AN1139" s="537"/>
      <c r="AO1139" s="683" t="str">
        <f t="shared" si="1735"/>
        <v>OK</v>
      </c>
      <c r="AP1139" s="141"/>
      <c r="AQ1139" s="141"/>
      <c r="AR1139" s="552"/>
      <c r="AS1139" s="552"/>
      <c r="AT1139" s="683" t="str">
        <f t="shared" si="1736"/>
        <v>OK</v>
      </c>
      <c r="AU1139" s="593"/>
      <c r="AV1139" s="530">
        <f t="shared" si="1737"/>
        <v>0</v>
      </c>
      <c r="AW1139" s="842">
        <f t="shared" si="1738"/>
        <v>0</v>
      </c>
      <c r="AX1139" s="121">
        <f t="shared" si="1776"/>
        <v>0</v>
      </c>
      <c r="AY1139" s="111">
        <f t="shared" si="1777"/>
        <v>0</v>
      </c>
      <c r="AZ1139" s="122">
        <f t="shared" si="1762"/>
        <v>0</v>
      </c>
      <c r="BA1139" s="343" t="e">
        <f t="shared" si="1763"/>
        <v>#DIV/0!</v>
      </c>
      <c r="BB1139" s="324">
        <f t="shared" si="1778"/>
        <v>0</v>
      </c>
      <c r="BC1139" s="111">
        <f t="shared" si="1764"/>
        <v>0</v>
      </c>
      <c r="BD1139" s="122">
        <f t="shared" si="1765"/>
        <v>0</v>
      </c>
      <c r="BE1139" s="343" t="e">
        <f t="shared" si="1766"/>
        <v>#DIV/0!</v>
      </c>
      <c r="BG1139" s="826" t="str">
        <f t="shared" si="1779"/>
        <v>43.40</v>
      </c>
      <c r="BH1139" s="607" t="b">
        <f>COUNTIF('Codes SEC'!$B$2:$B$250,Ministres!BG1139)&gt;0</f>
        <v>1</v>
      </c>
    </row>
    <row r="1140" spans="1:66" ht="35.1" customHeight="1" x14ac:dyDescent="0.25">
      <c r="A1140" s="222" t="s">
        <v>39</v>
      </c>
      <c r="B1140" s="112" t="s">
        <v>5015</v>
      </c>
      <c r="C1140" s="116" t="s">
        <v>0</v>
      </c>
      <c r="D1140" s="620">
        <v>1000</v>
      </c>
      <c r="E1140" s="278"/>
      <c r="F1140" s="116" t="s">
        <v>5306</v>
      </c>
      <c r="G1140" s="700">
        <v>1</v>
      </c>
      <c r="H1140" s="888" t="str">
        <f t="shared" si="1695"/>
        <v>100</v>
      </c>
      <c r="I1140" s="580">
        <v>84340000</v>
      </c>
      <c r="J1140" s="689" t="s">
        <v>5331</v>
      </c>
      <c r="K1140" s="411" t="s">
        <v>5332</v>
      </c>
      <c r="L1140" s="733">
        <v>0</v>
      </c>
      <c r="M1140" s="734">
        <v>0</v>
      </c>
      <c r="N1140" s="931"/>
      <c r="O1140" s="530">
        <f t="shared" si="1727"/>
        <v>0</v>
      </c>
      <c r="P1140" s="530">
        <f t="shared" si="1728"/>
        <v>0</v>
      </c>
      <c r="Q1140" s="646"/>
      <c r="R1140" s="536"/>
      <c r="S1140" s="536"/>
      <c r="T1140" s="536"/>
      <c r="U1140" s="536"/>
      <c r="V1140" s="536"/>
      <c r="W1140" s="683" t="str">
        <f>IF(SUM(Q1140:V1140)=X1140,"OK",SUM(Q1140:V1140)-X1140)</f>
        <v>OK</v>
      </c>
      <c r="X1140" s="141"/>
      <c r="Y1140" s="141"/>
      <c r="Z1140" s="552"/>
      <c r="AA1140" s="552"/>
      <c r="AB1140" s="683" t="str">
        <f>IF(SUM(Z1140:AA1140)=AC1140,"OK",SUM(Z1140:AA1140)-AC1140)</f>
        <v>OK</v>
      </c>
      <c r="AC1140" s="593"/>
      <c r="AD1140" s="530">
        <f t="shared" si="1731"/>
        <v>0</v>
      </c>
      <c r="AE1140" s="842">
        <f t="shared" si="1732"/>
        <v>0</v>
      </c>
      <c r="AF1140" s="931"/>
      <c r="AG1140" s="530">
        <f t="shared" si="1733"/>
        <v>0</v>
      </c>
      <c r="AH1140" s="530">
        <f t="shared" si="1734"/>
        <v>0</v>
      </c>
      <c r="AI1140" s="641"/>
      <c r="AJ1140" s="537"/>
      <c r="AK1140" s="537"/>
      <c r="AL1140" s="537"/>
      <c r="AM1140" s="537"/>
      <c r="AN1140" s="537"/>
      <c r="AO1140" s="683" t="str">
        <f>IF(SUM(AI1140:AN1140)=AP1140,"OK",SUM(AI1140:AN1140)-AP1140)</f>
        <v>OK</v>
      </c>
      <c r="AP1140" s="141"/>
      <c r="AQ1140" s="141"/>
      <c r="AR1140" s="552"/>
      <c r="AS1140" s="552"/>
      <c r="AT1140" s="683" t="str">
        <f>IF(SUM(AR1140:AS1140)=AU1140,"OK",SUM(AR1140:AS1140)-AU1140)</f>
        <v>OK</v>
      </c>
      <c r="AU1140" s="593"/>
      <c r="AV1140" s="530">
        <f t="shared" si="1737"/>
        <v>0</v>
      </c>
      <c r="AW1140" s="842">
        <f t="shared" si="1738"/>
        <v>0</v>
      </c>
      <c r="AX1140" s="115">
        <f t="shared" si="1776"/>
        <v>0</v>
      </c>
      <c r="AY1140" s="5">
        <f t="shared" si="1777"/>
        <v>0</v>
      </c>
      <c r="AZ1140" s="7">
        <f>AY1140-AX1140</f>
        <v>0</v>
      </c>
      <c r="BA1140" s="335" t="e">
        <f>AZ1140/AX1140</f>
        <v>#DIV/0!</v>
      </c>
      <c r="BB1140" s="23">
        <f t="shared" si="1778"/>
        <v>0</v>
      </c>
      <c r="BC1140" s="5">
        <f>AW1140</f>
        <v>0</v>
      </c>
      <c r="BD1140" s="7">
        <f>BC1140-BB1140</f>
        <v>0</v>
      </c>
      <c r="BE1140" s="335" t="e">
        <f>BD1140/BB1140</f>
        <v>#DIV/0!</v>
      </c>
      <c r="BG1140" s="826" t="str">
        <f t="shared" si="1779"/>
        <v>43.40</v>
      </c>
      <c r="BH1140" s="607" t="b">
        <f>COUNTIF('Codes SEC'!$B$2:$B$250,Ministres!BG1140)&gt;0</f>
        <v>1</v>
      </c>
    </row>
    <row r="1141" spans="1:66" ht="35.1" customHeight="1" x14ac:dyDescent="0.25">
      <c r="A1141" s="222" t="s">
        <v>39</v>
      </c>
      <c r="B1141" s="112" t="s">
        <v>5015</v>
      </c>
      <c r="C1141" s="116" t="s">
        <v>0</v>
      </c>
      <c r="D1141" s="620">
        <v>1000</v>
      </c>
      <c r="E1141" s="278"/>
      <c r="F1141" s="116" t="s">
        <v>5306</v>
      </c>
      <c r="G1141" s="700">
        <v>1</v>
      </c>
      <c r="H1141" s="888" t="str">
        <f t="shared" si="1695"/>
        <v>100</v>
      </c>
      <c r="I1141" s="580">
        <v>84340000</v>
      </c>
      <c r="J1141" s="689" t="s">
        <v>5347</v>
      </c>
      <c r="K1141" s="411" t="s">
        <v>5348</v>
      </c>
      <c r="L1141" s="733">
        <v>0</v>
      </c>
      <c r="M1141" s="734">
        <v>0</v>
      </c>
      <c r="N1141" s="931"/>
      <c r="O1141" s="530">
        <f t="shared" si="1727"/>
        <v>0</v>
      </c>
      <c r="P1141" s="530">
        <f t="shared" si="1728"/>
        <v>0</v>
      </c>
      <c r="Q1141" s="646"/>
      <c r="R1141" s="536"/>
      <c r="S1141" s="536"/>
      <c r="T1141" s="536"/>
      <c r="U1141" s="536"/>
      <c r="V1141" s="536"/>
      <c r="W1141" s="683" t="str">
        <f>IF(SUM(Q1141:V1141)=X1141,"OK",SUM(Q1141:V1141)-X1141)</f>
        <v>OK</v>
      </c>
      <c r="X1141" s="141"/>
      <c r="Y1141" s="141"/>
      <c r="Z1141" s="552"/>
      <c r="AA1141" s="552"/>
      <c r="AB1141" s="683" t="str">
        <f>IF(SUM(Z1141:AA1141)=AC1141,"OK",SUM(Z1141:AA1141)-AC1141)</f>
        <v>OK</v>
      </c>
      <c r="AC1141" s="593"/>
      <c r="AD1141" s="530">
        <f t="shared" si="1731"/>
        <v>0</v>
      </c>
      <c r="AE1141" s="842">
        <f t="shared" si="1732"/>
        <v>0</v>
      </c>
      <c r="AF1141" s="931"/>
      <c r="AG1141" s="530">
        <f t="shared" si="1733"/>
        <v>0</v>
      </c>
      <c r="AH1141" s="530">
        <f t="shared" si="1734"/>
        <v>0</v>
      </c>
      <c r="AI1141" s="641"/>
      <c r="AJ1141" s="537"/>
      <c r="AK1141" s="537"/>
      <c r="AL1141" s="537"/>
      <c r="AM1141" s="537"/>
      <c r="AN1141" s="537"/>
      <c r="AO1141" s="683" t="str">
        <f>IF(SUM(AI1141:AN1141)=AP1141,"OK",SUM(AI1141:AN1141)-AP1141)</f>
        <v>OK</v>
      </c>
      <c r="AP1141" s="141"/>
      <c r="AQ1141" s="141"/>
      <c r="AR1141" s="552"/>
      <c r="AS1141" s="552"/>
      <c r="AT1141" s="683" t="str">
        <f>IF(SUM(AR1141:AS1141)=AU1141,"OK",SUM(AR1141:AS1141)-AU1141)</f>
        <v>OK</v>
      </c>
      <c r="AU1141" s="593"/>
      <c r="AV1141" s="530">
        <f t="shared" si="1737"/>
        <v>0</v>
      </c>
      <c r="AW1141" s="842">
        <f t="shared" si="1738"/>
        <v>0</v>
      </c>
      <c r="AX1141" s="115">
        <f t="shared" si="1776"/>
        <v>0</v>
      </c>
      <c r="AY1141" s="5">
        <f t="shared" si="1777"/>
        <v>0</v>
      </c>
      <c r="AZ1141" s="7">
        <f>AY1141-AX1141</f>
        <v>0</v>
      </c>
      <c r="BA1141" s="335" t="e">
        <f>AZ1141/AX1141</f>
        <v>#DIV/0!</v>
      </c>
      <c r="BB1141" s="23">
        <f t="shared" si="1778"/>
        <v>0</v>
      </c>
      <c r="BC1141" s="5">
        <f>AW1141</f>
        <v>0</v>
      </c>
      <c r="BD1141" s="7">
        <f>BC1141-BB1141</f>
        <v>0</v>
      </c>
      <c r="BE1141" s="335" t="e">
        <f>BD1141/BB1141</f>
        <v>#DIV/0!</v>
      </c>
      <c r="BG1141" s="826" t="str">
        <f t="shared" si="1779"/>
        <v>43.40</v>
      </c>
      <c r="BH1141" s="607" t="b">
        <f>COUNTIF('Codes SEC'!$B$2:$B$250,Ministres!BG1141)&gt;0</f>
        <v>1</v>
      </c>
    </row>
    <row r="1142" spans="1:66" ht="30.6" x14ac:dyDescent="0.25">
      <c r="A1142" s="222" t="s">
        <v>39</v>
      </c>
      <c r="B1142" s="112">
        <v>18</v>
      </c>
      <c r="C1142" s="116" t="s">
        <v>0</v>
      </c>
      <c r="D1142" s="620">
        <v>1000</v>
      </c>
      <c r="F1142" s="117">
        <v>6</v>
      </c>
      <c r="G1142" s="694">
        <v>1</v>
      </c>
      <c r="H1142" s="878" t="str">
        <f t="shared" si="1695"/>
        <v>100</v>
      </c>
      <c r="I1142" s="397" t="s">
        <v>3273</v>
      </c>
      <c r="J1142" s="380" t="s">
        <v>2925</v>
      </c>
      <c r="K1142" s="411" t="s">
        <v>1888</v>
      </c>
      <c r="L1142" s="738">
        <v>0</v>
      </c>
      <c r="M1142" s="739">
        <v>0</v>
      </c>
      <c r="N1142" s="931"/>
      <c r="O1142" s="530">
        <f t="shared" si="1727"/>
        <v>0</v>
      </c>
      <c r="P1142" s="530">
        <f t="shared" si="1728"/>
        <v>0</v>
      </c>
      <c r="Q1142" s="641"/>
      <c r="R1142" s="537"/>
      <c r="S1142" s="537"/>
      <c r="T1142" s="537"/>
      <c r="U1142" s="537"/>
      <c r="V1142" s="537"/>
      <c r="W1142" s="683" t="str">
        <f>IF(SUM(Q1142:V1142)=X1142,"OK",SUM(Q1142:V1142)-X1142)</f>
        <v>OK</v>
      </c>
      <c r="X1142" s="141"/>
      <c r="Y1142" s="141"/>
      <c r="Z1142" s="552"/>
      <c r="AA1142" s="552"/>
      <c r="AB1142" s="683" t="str">
        <f>IF(SUM(Z1142:AA1142)=AC1142,"OK",SUM(Z1142:AA1142)-AC1142)</f>
        <v>OK</v>
      </c>
      <c r="AC1142" s="593"/>
      <c r="AD1142" s="530">
        <f t="shared" si="1731"/>
        <v>0</v>
      </c>
      <c r="AE1142" s="842">
        <f t="shared" si="1732"/>
        <v>0</v>
      </c>
      <c r="AF1142" s="931"/>
      <c r="AG1142" s="530">
        <f t="shared" si="1733"/>
        <v>0</v>
      </c>
      <c r="AH1142" s="530">
        <f t="shared" si="1734"/>
        <v>0</v>
      </c>
      <c r="AI1142" s="641"/>
      <c r="AJ1142" s="537"/>
      <c r="AK1142" s="537"/>
      <c r="AL1142" s="537"/>
      <c r="AM1142" s="537"/>
      <c r="AN1142" s="537"/>
      <c r="AO1142" s="683" t="str">
        <f>IF(SUM(AI1142:AN1142)=AP1142,"OK",SUM(AI1142:AN1142)-AP1142)</f>
        <v>OK</v>
      </c>
      <c r="AP1142" s="141"/>
      <c r="AQ1142" s="141"/>
      <c r="AR1142" s="552"/>
      <c r="AS1142" s="552"/>
      <c r="AT1142" s="683" t="str">
        <f>IF(SUM(AR1142:AS1142)=AU1142,"OK",SUM(AR1142:AS1142)-AU1142)</f>
        <v>OK</v>
      </c>
      <c r="AU1142" s="593"/>
      <c r="AV1142" s="530">
        <f t="shared" si="1737"/>
        <v>0</v>
      </c>
      <c r="AW1142" s="842">
        <f t="shared" si="1738"/>
        <v>0</v>
      </c>
      <c r="AX1142" s="115">
        <f t="shared" si="1776"/>
        <v>0</v>
      </c>
      <c r="AY1142" s="5">
        <f t="shared" si="1777"/>
        <v>0</v>
      </c>
      <c r="AZ1142" s="5">
        <f>AY1142-AX1142</f>
        <v>0</v>
      </c>
      <c r="BA1142" s="335" t="e">
        <f>AZ1142/AX1142</f>
        <v>#DIV/0!</v>
      </c>
      <c r="BB1142" s="23">
        <f t="shared" si="1778"/>
        <v>0</v>
      </c>
      <c r="BC1142" s="5">
        <f>AW1142</f>
        <v>0</v>
      </c>
      <c r="BD1142" s="5">
        <f>BC1142-BB1142</f>
        <v>0</v>
      </c>
      <c r="BE1142" s="335" t="e">
        <f>BD1142/BB1142</f>
        <v>#DIV/0!</v>
      </c>
      <c r="BG1142" s="826" t="str">
        <f t="shared" si="1779"/>
        <v>43.52</v>
      </c>
      <c r="BH1142" s="607" t="b">
        <f>COUNTIF('Codes SEC'!$B$2:$B$250,Ministres!BG1142)&gt;0</f>
        <v>1</v>
      </c>
    </row>
    <row r="1143" spans="1:66" ht="30.6" x14ac:dyDescent="0.25">
      <c r="A1143" s="222" t="s">
        <v>39</v>
      </c>
      <c r="B1143" s="210">
        <v>18</v>
      </c>
      <c r="C1143" s="120" t="s">
        <v>0</v>
      </c>
      <c r="D1143" s="620">
        <v>1000</v>
      </c>
      <c r="E1143" s="279"/>
      <c r="F1143" s="116">
        <v>6</v>
      </c>
      <c r="G1143" s="697">
        <v>1</v>
      </c>
      <c r="H1143" s="890" t="str">
        <f t="shared" si="1695"/>
        <v>100</v>
      </c>
      <c r="I1143" s="397" t="s">
        <v>3304</v>
      </c>
      <c r="J1143" s="380" t="s">
        <v>2920</v>
      </c>
      <c r="K1143" s="422" t="s">
        <v>1770</v>
      </c>
      <c r="L1143" s="733">
        <v>0</v>
      </c>
      <c r="M1143" s="734">
        <v>0</v>
      </c>
      <c r="N1143" s="931"/>
      <c r="O1143" s="530">
        <f t="shared" si="1727"/>
        <v>0</v>
      </c>
      <c r="P1143" s="530">
        <f t="shared" si="1728"/>
        <v>0</v>
      </c>
      <c r="Q1143" s="646"/>
      <c r="R1143" s="536"/>
      <c r="S1143" s="536"/>
      <c r="T1143" s="536"/>
      <c r="U1143" s="536"/>
      <c r="V1143" s="536"/>
      <c r="W1143" s="683" t="str">
        <f t="shared" si="1729"/>
        <v>OK</v>
      </c>
      <c r="X1143" s="141"/>
      <c r="Y1143" s="141"/>
      <c r="Z1143" s="552"/>
      <c r="AA1143" s="552"/>
      <c r="AB1143" s="683" t="str">
        <f t="shared" si="1730"/>
        <v>OK</v>
      </c>
      <c r="AC1143" s="593"/>
      <c r="AD1143" s="530">
        <f t="shared" si="1731"/>
        <v>0</v>
      </c>
      <c r="AE1143" s="842">
        <f t="shared" si="1732"/>
        <v>0</v>
      </c>
      <c r="AF1143" s="931"/>
      <c r="AG1143" s="530">
        <f t="shared" si="1733"/>
        <v>0</v>
      </c>
      <c r="AH1143" s="530">
        <f t="shared" si="1734"/>
        <v>0</v>
      </c>
      <c r="AI1143" s="641"/>
      <c r="AJ1143" s="537"/>
      <c r="AK1143" s="537"/>
      <c r="AL1143" s="537"/>
      <c r="AM1143" s="537"/>
      <c r="AN1143" s="537"/>
      <c r="AO1143" s="683" t="str">
        <f t="shared" si="1735"/>
        <v>OK</v>
      </c>
      <c r="AP1143" s="141"/>
      <c r="AQ1143" s="141"/>
      <c r="AR1143" s="552"/>
      <c r="AS1143" s="552"/>
      <c r="AT1143" s="683" t="str">
        <f t="shared" si="1736"/>
        <v>OK</v>
      </c>
      <c r="AU1143" s="593"/>
      <c r="AV1143" s="530">
        <f t="shared" si="1737"/>
        <v>0</v>
      </c>
      <c r="AW1143" s="842">
        <f t="shared" si="1738"/>
        <v>0</v>
      </c>
      <c r="AX1143" s="121">
        <f t="shared" si="1776"/>
        <v>0</v>
      </c>
      <c r="AY1143" s="111">
        <f t="shared" si="1777"/>
        <v>0</v>
      </c>
      <c r="AZ1143" s="122">
        <f t="shared" si="1762"/>
        <v>0</v>
      </c>
      <c r="BA1143" s="343" t="e">
        <f t="shared" si="1763"/>
        <v>#DIV/0!</v>
      </c>
      <c r="BB1143" s="324">
        <f t="shared" si="1778"/>
        <v>0</v>
      </c>
      <c r="BC1143" s="111">
        <f t="shared" si="1764"/>
        <v>0</v>
      </c>
      <c r="BD1143" s="122">
        <f t="shared" si="1765"/>
        <v>0</v>
      </c>
      <c r="BE1143" s="343" t="e">
        <f t="shared" si="1766"/>
        <v>#DIV/0!</v>
      </c>
      <c r="BF1143" s="40"/>
      <c r="BG1143" s="826" t="str">
        <f t="shared" si="1779"/>
        <v>43.53</v>
      </c>
      <c r="BH1143" s="607" t="b">
        <f>COUNTIF('Codes SEC'!$B$2:$B$250,Ministres!BG1143)&gt;0</f>
        <v>1</v>
      </c>
    </row>
    <row r="1144" spans="1:66" ht="30.6" x14ac:dyDescent="0.25">
      <c r="A1144" s="222" t="s">
        <v>39</v>
      </c>
      <c r="B1144" s="210">
        <v>18</v>
      </c>
      <c r="C1144" s="120" t="s">
        <v>0</v>
      </c>
      <c r="D1144" s="620">
        <v>1000</v>
      </c>
      <c r="E1144" s="279"/>
      <c r="F1144" s="116">
        <v>6</v>
      </c>
      <c r="G1144" s="697">
        <v>1</v>
      </c>
      <c r="H1144" s="890" t="str">
        <f t="shared" si="1695"/>
        <v>100</v>
      </c>
      <c r="I1144" s="397" t="s">
        <v>3304</v>
      </c>
      <c r="J1144" s="380" t="s">
        <v>2921</v>
      </c>
      <c r="K1144" s="422" t="s">
        <v>1771</v>
      </c>
      <c r="L1144" s="731">
        <v>0</v>
      </c>
      <c r="M1144" s="732">
        <v>0</v>
      </c>
      <c r="N1144" s="931"/>
      <c r="O1144" s="530">
        <f t="shared" si="1727"/>
        <v>0</v>
      </c>
      <c r="P1144" s="530">
        <f t="shared" si="1728"/>
        <v>0</v>
      </c>
      <c r="Q1144" s="646"/>
      <c r="R1144" s="536"/>
      <c r="S1144" s="536"/>
      <c r="T1144" s="536"/>
      <c r="U1144" s="536"/>
      <c r="V1144" s="536"/>
      <c r="W1144" s="683" t="str">
        <f t="shared" si="1729"/>
        <v>OK</v>
      </c>
      <c r="X1144" s="141"/>
      <c r="Y1144" s="141"/>
      <c r="Z1144" s="552"/>
      <c r="AA1144" s="552"/>
      <c r="AB1144" s="683" t="str">
        <f t="shared" si="1730"/>
        <v>OK</v>
      </c>
      <c r="AC1144" s="593"/>
      <c r="AD1144" s="530">
        <f t="shared" si="1731"/>
        <v>0</v>
      </c>
      <c r="AE1144" s="842">
        <f t="shared" si="1732"/>
        <v>0</v>
      </c>
      <c r="AF1144" s="931"/>
      <c r="AG1144" s="530">
        <f t="shared" si="1733"/>
        <v>0</v>
      </c>
      <c r="AH1144" s="530">
        <f t="shared" si="1734"/>
        <v>0</v>
      </c>
      <c r="AI1144" s="641"/>
      <c r="AJ1144" s="537"/>
      <c r="AK1144" s="537"/>
      <c r="AL1144" s="537"/>
      <c r="AM1144" s="537"/>
      <c r="AN1144" s="537"/>
      <c r="AO1144" s="683" t="str">
        <f t="shared" si="1735"/>
        <v>OK</v>
      </c>
      <c r="AP1144" s="141"/>
      <c r="AQ1144" s="141"/>
      <c r="AR1144" s="552"/>
      <c r="AS1144" s="552"/>
      <c r="AT1144" s="683" t="str">
        <f t="shared" si="1736"/>
        <v>OK</v>
      </c>
      <c r="AU1144" s="593"/>
      <c r="AV1144" s="530">
        <f t="shared" si="1737"/>
        <v>0</v>
      </c>
      <c r="AW1144" s="842">
        <f t="shared" si="1738"/>
        <v>0</v>
      </c>
      <c r="AX1144" s="121">
        <f t="shared" si="1776"/>
        <v>0</v>
      </c>
      <c r="AY1144" s="111">
        <f t="shared" si="1777"/>
        <v>0</v>
      </c>
      <c r="AZ1144" s="122">
        <f t="shared" si="1762"/>
        <v>0</v>
      </c>
      <c r="BA1144" s="343" t="e">
        <f t="shared" si="1763"/>
        <v>#DIV/0!</v>
      </c>
      <c r="BB1144" s="324">
        <f t="shared" si="1778"/>
        <v>0</v>
      </c>
      <c r="BC1144" s="111">
        <f t="shared" si="1764"/>
        <v>0</v>
      </c>
      <c r="BD1144" s="122">
        <f t="shared" si="1765"/>
        <v>0</v>
      </c>
      <c r="BE1144" s="343" t="e">
        <f t="shared" si="1766"/>
        <v>#DIV/0!</v>
      </c>
      <c r="BG1144" s="826" t="str">
        <f t="shared" si="1779"/>
        <v>43.53</v>
      </c>
      <c r="BH1144" s="607" t="b">
        <f>COUNTIF('Codes SEC'!$B$2:$B$250,Ministres!BG1144)&gt;0</f>
        <v>1</v>
      </c>
    </row>
    <row r="1145" spans="1:66" ht="30.6" x14ac:dyDescent="0.25">
      <c r="A1145" s="222" t="s">
        <v>39</v>
      </c>
      <c r="B1145" s="112">
        <v>18</v>
      </c>
      <c r="C1145" s="116" t="s">
        <v>0</v>
      </c>
      <c r="D1145" s="620">
        <v>1000</v>
      </c>
      <c r="F1145" s="117">
        <v>6</v>
      </c>
      <c r="G1145" s="694">
        <v>1</v>
      </c>
      <c r="H1145" s="878" t="str">
        <f t="shared" ref="H1145:H1208" si="1780">LEFT(J1145,3)</f>
        <v>100</v>
      </c>
      <c r="I1145" s="397" t="s">
        <v>3304</v>
      </c>
      <c r="J1145" s="380" t="s">
        <v>2924</v>
      </c>
      <c r="K1145" s="411" t="s">
        <v>1789</v>
      </c>
      <c r="L1145" s="738">
        <v>0</v>
      </c>
      <c r="M1145" s="739">
        <v>0</v>
      </c>
      <c r="N1145" s="931"/>
      <c r="O1145" s="530">
        <f t="shared" si="1727"/>
        <v>0</v>
      </c>
      <c r="P1145" s="530">
        <f t="shared" si="1728"/>
        <v>0</v>
      </c>
      <c r="Q1145" s="641"/>
      <c r="R1145" s="537"/>
      <c r="S1145" s="537"/>
      <c r="T1145" s="537"/>
      <c r="U1145" s="537"/>
      <c r="V1145" s="537"/>
      <c r="W1145" s="683" t="str">
        <f t="shared" si="1729"/>
        <v>OK</v>
      </c>
      <c r="X1145" s="141"/>
      <c r="Y1145" s="141"/>
      <c r="Z1145" s="552"/>
      <c r="AA1145" s="552"/>
      <c r="AB1145" s="683" t="str">
        <f t="shared" si="1730"/>
        <v>OK</v>
      </c>
      <c r="AC1145" s="593"/>
      <c r="AD1145" s="530">
        <f t="shared" si="1731"/>
        <v>0</v>
      </c>
      <c r="AE1145" s="842">
        <f t="shared" si="1732"/>
        <v>0</v>
      </c>
      <c r="AF1145" s="931"/>
      <c r="AG1145" s="530">
        <f t="shared" si="1733"/>
        <v>0</v>
      </c>
      <c r="AH1145" s="530">
        <f t="shared" si="1734"/>
        <v>0</v>
      </c>
      <c r="AI1145" s="641"/>
      <c r="AJ1145" s="537"/>
      <c r="AK1145" s="537"/>
      <c r="AL1145" s="537"/>
      <c r="AM1145" s="537"/>
      <c r="AN1145" s="537"/>
      <c r="AO1145" s="683" t="str">
        <f t="shared" si="1735"/>
        <v>OK</v>
      </c>
      <c r="AP1145" s="141"/>
      <c r="AQ1145" s="141"/>
      <c r="AR1145" s="552"/>
      <c r="AS1145" s="552"/>
      <c r="AT1145" s="683" t="str">
        <f t="shared" si="1736"/>
        <v>OK</v>
      </c>
      <c r="AU1145" s="593"/>
      <c r="AV1145" s="530">
        <f t="shared" si="1737"/>
        <v>0</v>
      </c>
      <c r="AW1145" s="842">
        <f t="shared" si="1738"/>
        <v>0</v>
      </c>
      <c r="AX1145" s="115">
        <f t="shared" si="1776"/>
        <v>0</v>
      </c>
      <c r="AY1145" s="5">
        <f t="shared" si="1777"/>
        <v>0</v>
      </c>
      <c r="AZ1145" s="5">
        <f t="shared" si="1762"/>
        <v>0</v>
      </c>
      <c r="BA1145" s="335" t="e">
        <f t="shared" si="1763"/>
        <v>#DIV/0!</v>
      </c>
      <c r="BB1145" s="23">
        <f t="shared" si="1778"/>
        <v>0</v>
      </c>
      <c r="BC1145" s="5">
        <f t="shared" si="1764"/>
        <v>0</v>
      </c>
      <c r="BD1145" s="5">
        <f t="shared" si="1765"/>
        <v>0</v>
      </c>
      <c r="BE1145" s="335" t="e">
        <f t="shared" si="1766"/>
        <v>#DIV/0!</v>
      </c>
      <c r="BG1145" s="826" t="str">
        <f t="shared" si="1779"/>
        <v>43.53</v>
      </c>
      <c r="BH1145" s="607" t="b">
        <f>COUNTIF('Codes SEC'!$B$2:$B$250,Ministres!BG1145)&gt;0</f>
        <v>1</v>
      </c>
    </row>
    <row r="1146" spans="1:66" ht="35.1" customHeight="1" x14ac:dyDescent="0.25">
      <c r="A1146" s="222" t="s">
        <v>39</v>
      </c>
      <c r="B1146" s="112" t="s">
        <v>5015</v>
      </c>
      <c r="C1146" s="116" t="s">
        <v>0</v>
      </c>
      <c r="D1146" s="620">
        <v>1000</v>
      </c>
      <c r="E1146" s="278"/>
      <c r="F1146" s="116" t="s">
        <v>5306</v>
      </c>
      <c r="G1146" s="700">
        <v>1</v>
      </c>
      <c r="H1146" s="888" t="str">
        <f t="shared" si="1780"/>
        <v>100</v>
      </c>
      <c r="I1146" s="580">
        <v>84353000</v>
      </c>
      <c r="J1146" s="689" t="s">
        <v>5351</v>
      </c>
      <c r="K1146" s="411" t="s">
        <v>5352</v>
      </c>
      <c r="L1146" s="733">
        <v>0</v>
      </c>
      <c r="M1146" s="734">
        <v>0</v>
      </c>
      <c r="N1146" s="931"/>
      <c r="O1146" s="530">
        <f t="shared" si="1727"/>
        <v>0</v>
      </c>
      <c r="P1146" s="530">
        <f t="shared" si="1728"/>
        <v>0</v>
      </c>
      <c r="Q1146" s="646"/>
      <c r="R1146" s="536"/>
      <c r="S1146" s="536"/>
      <c r="T1146" s="536"/>
      <c r="U1146" s="536"/>
      <c r="V1146" s="536"/>
      <c r="W1146" s="683" t="str">
        <f t="shared" si="1729"/>
        <v>OK</v>
      </c>
      <c r="X1146" s="141"/>
      <c r="Y1146" s="141"/>
      <c r="Z1146" s="552"/>
      <c r="AA1146" s="552"/>
      <c r="AB1146" s="683" t="str">
        <f t="shared" si="1730"/>
        <v>OK</v>
      </c>
      <c r="AC1146" s="593"/>
      <c r="AD1146" s="530">
        <f t="shared" si="1731"/>
        <v>0</v>
      </c>
      <c r="AE1146" s="842">
        <f t="shared" si="1732"/>
        <v>0</v>
      </c>
      <c r="AF1146" s="931"/>
      <c r="AG1146" s="530">
        <f t="shared" si="1733"/>
        <v>0</v>
      </c>
      <c r="AH1146" s="530">
        <f t="shared" si="1734"/>
        <v>0</v>
      </c>
      <c r="AI1146" s="641"/>
      <c r="AJ1146" s="537"/>
      <c r="AK1146" s="537"/>
      <c r="AL1146" s="537"/>
      <c r="AM1146" s="537"/>
      <c r="AN1146" s="537"/>
      <c r="AO1146" s="683" t="str">
        <f t="shared" si="1735"/>
        <v>OK</v>
      </c>
      <c r="AP1146" s="141"/>
      <c r="AQ1146" s="141"/>
      <c r="AR1146" s="552"/>
      <c r="AS1146" s="552"/>
      <c r="AT1146" s="683" t="str">
        <f t="shared" si="1736"/>
        <v>OK</v>
      </c>
      <c r="AU1146" s="593"/>
      <c r="AV1146" s="530">
        <f t="shared" si="1737"/>
        <v>0</v>
      </c>
      <c r="AW1146" s="842">
        <f t="shared" si="1738"/>
        <v>0</v>
      </c>
      <c r="AX1146" s="115">
        <f t="shared" si="1776"/>
        <v>0</v>
      </c>
      <c r="AY1146" s="5">
        <f t="shared" si="1777"/>
        <v>0</v>
      </c>
      <c r="AZ1146" s="7">
        <f t="shared" ref="AZ1146:AZ1147" si="1781">AY1146-AX1146</f>
        <v>0</v>
      </c>
      <c r="BA1146" s="335" t="e">
        <f t="shared" ref="BA1146:BA1147" si="1782">AZ1146/AX1146</f>
        <v>#DIV/0!</v>
      </c>
      <c r="BB1146" s="23">
        <f t="shared" si="1778"/>
        <v>0</v>
      </c>
      <c r="BC1146" s="5">
        <f t="shared" ref="BC1146:BC1147" si="1783">AW1146</f>
        <v>0</v>
      </c>
      <c r="BD1146" s="7">
        <f t="shared" ref="BD1146:BD1147" si="1784">BC1146-BB1146</f>
        <v>0</v>
      </c>
      <c r="BE1146" s="335" t="e">
        <f t="shared" ref="BE1146:BE1147" si="1785">BD1146/BB1146</f>
        <v>#DIV/0!</v>
      </c>
      <c r="BG1146" s="826" t="str">
        <f t="shared" si="1779"/>
        <v>43.53</v>
      </c>
      <c r="BH1146" s="607" t="b">
        <f>COUNTIF('Codes SEC'!$B$2:$B$250,Ministres!BG1146)&gt;0</f>
        <v>1</v>
      </c>
    </row>
    <row r="1147" spans="1:66" ht="35.1" customHeight="1" x14ac:dyDescent="0.25">
      <c r="A1147" s="222" t="s">
        <v>39</v>
      </c>
      <c r="B1147" s="112" t="s">
        <v>5015</v>
      </c>
      <c r="C1147" s="116" t="s">
        <v>0</v>
      </c>
      <c r="D1147" s="620">
        <v>1000</v>
      </c>
      <c r="E1147" s="278"/>
      <c r="F1147" s="116" t="s">
        <v>5306</v>
      </c>
      <c r="G1147" s="700">
        <v>1</v>
      </c>
      <c r="H1147" s="888" t="str">
        <f t="shared" si="1780"/>
        <v>100</v>
      </c>
      <c r="I1147" s="580">
        <v>84353000</v>
      </c>
      <c r="J1147" s="689" t="s">
        <v>5361</v>
      </c>
      <c r="K1147" s="411" t="s">
        <v>5362</v>
      </c>
      <c r="L1147" s="733">
        <v>0</v>
      </c>
      <c r="M1147" s="734">
        <v>0</v>
      </c>
      <c r="N1147" s="931"/>
      <c r="O1147" s="530">
        <f t="shared" si="1727"/>
        <v>0</v>
      </c>
      <c r="P1147" s="530">
        <f t="shared" si="1728"/>
        <v>0</v>
      </c>
      <c r="Q1147" s="646"/>
      <c r="R1147" s="536"/>
      <c r="S1147" s="536"/>
      <c r="T1147" s="536"/>
      <c r="U1147" s="536"/>
      <c r="V1147" s="536"/>
      <c r="W1147" s="683" t="str">
        <f t="shared" si="1729"/>
        <v>OK</v>
      </c>
      <c r="X1147" s="141"/>
      <c r="Y1147" s="141"/>
      <c r="Z1147" s="552"/>
      <c r="AA1147" s="552"/>
      <c r="AB1147" s="683" t="str">
        <f t="shared" si="1730"/>
        <v>OK</v>
      </c>
      <c r="AC1147" s="593"/>
      <c r="AD1147" s="530">
        <f t="shared" si="1731"/>
        <v>0</v>
      </c>
      <c r="AE1147" s="842">
        <f t="shared" si="1732"/>
        <v>0</v>
      </c>
      <c r="AF1147" s="931"/>
      <c r="AG1147" s="530">
        <f t="shared" si="1733"/>
        <v>0</v>
      </c>
      <c r="AH1147" s="530">
        <f t="shared" si="1734"/>
        <v>0</v>
      </c>
      <c r="AI1147" s="641"/>
      <c r="AJ1147" s="537"/>
      <c r="AK1147" s="537"/>
      <c r="AL1147" s="537"/>
      <c r="AM1147" s="537"/>
      <c r="AN1147" s="537"/>
      <c r="AO1147" s="683" t="str">
        <f t="shared" si="1735"/>
        <v>OK</v>
      </c>
      <c r="AP1147" s="141"/>
      <c r="AQ1147" s="141"/>
      <c r="AR1147" s="552"/>
      <c r="AS1147" s="552"/>
      <c r="AT1147" s="683" t="str">
        <f t="shared" si="1736"/>
        <v>OK</v>
      </c>
      <c r="AU1147" s="593"/>
      <c r="AV1147" s="530">
        <f t="shared" si="1737"/>
        <v>0</v>
      </c>
      <c r="AW1147" s="842">
        <f t="shared" si="1738"/>
        <v>0</v>
      </c>
      <c r="AX1147" s="115">
        <f t="shared" si="1776"/>
        <v>0</v>
      </c>
      <c r="AY1147" s="5">
        <f t="shared" si="1777"/>
        <v>0</v>
      </c>
      <c r="AZ1147" s="7">
        <f t="shared" si="1781"/>
        <v>0</v>
      </c>
      <c r="BA1147" s="335" t="e">
        <f t="shared" si="1782"/>
        <v>#DIV/0!</v>
      </c>
      <c r="BB1147" s="23">
        <f t="shared" si="1778"/>
        <v>0</v>
      </c>
      <c r="BC1147" s="5">
        <f t="shared" si="1783"/>
        <v>0</v>
      </c>
      <c r="BD1147" s="7">
        <f t="shared" si="1784"/>
        <v>0</v>
      </c>
      <c r="BE1147" s="335" t="e">
        <f t="shared" si="1785"/>
        <v>#DIV/0!</v>
      </c>
      <c r="BG1147" s="826" t="str">
        <f t="shared" si="1779"/>
        <v>43.53</v>
      </c>
      <c r="BH1147" s="607" t="b">
        <f>COUNTIF('Codes SEC'!$B$2:$B$250,Ministres!BG1147)&gt;0</f>
        <v>1</v>
      </c>
    </row>
    <row r="1148" spans="1:66" ht="30.6" x14ac:dyDescent="0.25">
      <c r="A1148" s="222" t="s">
        <v>39</v>
      </c>
      <c r="B1148" s="210">
        <v>18</v>
      </c>
      <c r="C1148" s="120" t="s">
        <v>0</v>
      </c>
      <c r="D1148" s="620">
        <v>1000</v>
      </c>
      <c r="E1148" s="279"/>
      <c r="F1148" s="116">
        <v>6</v>
      </c>
      <c r="G1148" s="697">
        <v>1</v>
      </c>
      <c r="H1148" s="890" t="str">
        <f t="shared" si="1780"/>
        <v>100</v>
      </c>
      <c r="I1148" s="397" t="s">
        <v>3268</v>
      </c>
      <c r="J1148" s="380" t="s">
        <v>2926</v>
      </c>
      <c r="K1148" s="422" t="s">
        <v>1772</v>
      </c>
      <c r="L1148" s="733">
        <v>0</v>
      </c>
      <c r="M1148" s="734">
        <v>0</v>
      </c>
      <c r="N1148" s="931"/>
      <c r="O1148" s="530">
        <f t="shared" si="1727"/>
        <v>0</v>
      </c>
      <c r="P1148" s="530">
        <f t="shared" si="1728"/>
        <v>0</v>
      </c>
      <c r="Q1148" s="646"/>
      <c r="R1148" s="536"/>
      <c r="S1148" s="536"/>
      <c r="T1148" s="536"/>
      <c r="U1148" s="536"/>
      <c r="V1148" s="536"/>
      <c r="W1148" s="683" t="str">
        <f t="shared" si="1729"/>
        <v>OK</v>
      </c>
      <c r="X1148" s="141"/>
      <c r="Y1148" s="141"/>
      <c r="Z1148" s="552"/>
      <c r="AA1148" s="552"/>
      <c r="AB1148" s="683" t="str">
        <f t="shared" si="1730"/>
        <v>OK</v>
      </c>
      <c r="AC1148" s="593"/>
      <c r="AD1148" s="530">
        <f t="shared" si="1731"/>
        <v>0</v>
      </c>
      <c r="AE1148" s="842">
        <f t="shared" si="1732"/>
        <v>0</v>
      </c>
      <c r="AF1148" s="931"/>
      <c r="AG1148" s="530">
        <f t="shared" si="1733"/>
        <v>0</v>
      </c>
      <c r="AH1148" s="530">
        <f t="shared" si="1734"/>
        <v>0</v>
      </c>
      <c r="AI1148" s="641"/>
      <c r="AJ1148" s="537"/>
      <c r="AK1148" s="537"/>
      <c r="AL1148" s="537"/>
      <c r="AM1148" s="537"/>
      <c r="AN1148" s="537"/>
      <c r="AO1148" s="683" t="str">
        <f t="shared" si="1735"/>
        <v>OK</v>
      </c>
      <c r="AP1148" s="141"/>
      <c r="AQ1148" s="141"/>
      <c r="AR1148" s="552"/>
      <c r="AS1148" s="552"/>
      <c r="AT1148" s="683" t="str">
        <f t="shared" si="1736"/>
        <v>OK</v>
      </c>
      <c r="AU1148" s="593"/>
      <c r="AV1148" s="530">
        <f t="shared" si="1737"/>
        <v>0</v>
      </c>
      <c r="AW1148" s="842">
        <f t="shared" si="1738"/>
        <v>0</v>
      </c>
      <c r="AX1148" s="121">
        <f t="shared" si="1776"/>
        <v>0</v>
      </c>
      <c r="AY1148" s="111">
        <f t="shared" si="1777"/>
        <v>0</v>
      </c>
      <c r="AZ1148" s="122">
        <f t="shared" ref="AZ1148:AZ1154" si="1786">AY1148-AX1148</f>
        <v>0</v>
      </c>
      <c r="BA1148" s="343" t="e">
        <f t="shared" ref="BA1148:BA1154" si="1787">AZ1148/AX1148</f>
        <v>#DIV/0!</v>
      </c>
      <c r="BB1148" s="324">
        <f t="shared" si="1778"/>
        <v>0</v>
      </c>
      <c r="BC1148" s="111">
        <f t="shared" ref="BC1148:BC1154" si="1788">AW1148</f>
        <v>0</v>
      </c>
      <c r="BD1148" s="122">
        <f t="shared" ref="BD1148:BD1154" si="1789">BC1148-BB1148</f>
        <v>0</v>
      </c>
      <c r="BE1148" s="343" t="e">
        <f t="shared" ref="BE1148:BE1154" si="1790">BD1148/BB1148</f>
        <v>#DIV/0!</v>
      </c>
      <c r="BG1148" s="826" t="str">
        <f t="shared" si="1779"/>
        <v>45.24</v>
      </c>
      <c r="BH1148" s="607" t="b">
        <f>COUNTIF('Codes SEC'!$B$2:$B$250,Ministres!BG1148)&gt;0</f>
        <v>1</v>
      </c>
    </row>
    <row r="1149" spans="1:66" s="4" customFormat="1" ht="30.6" x14ac:dyDescent="0.25">
      <c r="A1149" s="222" t="s">
        <v>39</v>
      </c>
      <c r="B1149" s="210">
        <v>18</v>
      </c>
      <c r="C1149" s="120" t="s">
        <v>0</v>
      </c>
      <c r="D1149" s="620">
        <v>1000</v>
      </c>
      <c r="E1149" s="279"/>
      <c r="F1149" s="116">
        <v>6</v>
      </c>
      <c r="G1149" s="697">
        <v>1</v>
      </c>
      <c r="H1149" s="890" t="str">
        <f t="shared" si="1780"/>
        <v>100</v>
      </c>
      <c r="I1149" s="397" t="s">
        <v>3268</v>
      </c>
      <c r="J1149" s="380" t="s">
        <v>2927</v>
      </c>
      <c r="K1149" s="422" t="s">
        <v>646</v>
      </c>
      <c r="L1149" s="731">
        <v>0</v>
      </c>
      <c r="M1149" s="732">
        <v>0</v>
      </c>
      <c r="N1149" s="931"/>
      <c r="O1149" s="530">
        <f t="shared" si="1727"/>
        <v>0</v>
      </c>
      <c r="P1149" s="530">
        <f t="shared" si="1728"/>
        <v>0</v>
      </c>
      <c r="Q1149" s="646"/>
      <c r="R1149" s="536"/>
      <c r="S1149" s="536"/>
      <c r="T1149" s="536"/>
      <c r="U1149" s="536"/>
      <c r="V1149" s="536"/>
      <c r="W1149" s="683" t="str">
        <f t="shared" si="1729"/>
        <v>OK</v>
      </c>
      <c r="X1149" s="141"/>
      <c r="Y1149" s="141"/>
      <c r="Z1149" s="552"/>
      <c r="AA1149" s="552"/>
      <c r="AB1149" s="683" t="str">
        <f t="shared" si="1730"/>
        <v>OK</v>
      </c>
      <c r="AC1149" s="593"/>
      <c r="AD1149" s="530">
        <f t="shared" si="1731"/>
        <v>0</v>
      </c>
      <c r="AE1149" s="842">
        <f t="shared" si="1732"/>
        <v>0</v>
      </c>
      <c r="AF1149" s="931"/>
      <c r="AG1149" s="530">
        <f t="shared" si="1733"/>
        <v>0</v>
      </c>
      <c r="AH1149" s="530">
        <f t="shared" si="1734"/>
        <v>0</v>
      </c>
      <c r="AI1149" s="641"/>
      <c r="AJ1149" s="537"/>
      <c r="AK1149" s="537"/>
      <c r="AL1149" s="537"/>
      <c r="AM1149" s="537"/>
      <c r="AN1149" s="537"/>
      <c r="AO1149" s="683" t="str">
        <f t="shared" si="1735"/>
        <v>OK</v>
      </c>
      <c r="AP1149" s="141"/>
      <c r="AQ1149" s="141"/>
      <c r="AR1149" s="552"/>
      <c r="AS1149" s="552"/>
      <c r="AT1149" s="683" t="str">
        <f t="shared" si="1736"/>
        <v>OK</v>
      </c>
      <c r="AU1149" s="593"/>
      <c r="AV1149" s="530">
        <f t="shared" si="1737"/>
        <v>0</v>
      </c>
      <c r="AW1149" s="842">
        <f t="shared" si="1738"/>
        <v>0</v>
      </c>
      <c r="AX1149" s="121">
        <f t="shared" si="1776"/>
        <v>0</v>
      </c>
      <c r="AY1149" s="111">
        <f t="shared" si="1777"/>
        <v>0</v>
      </c>
      <c r="AZ1149" s="122">
        <f t="shared" si="1786"/>
        <v>0</v>
      </c>
      <c r="BA1149" s="343" t="e">
        <f t="shared" si="1787"/>
        <v>#DIV/0!</v>
      </c>
      <c r="BB1149" s="324">
        <f t="shared" si="1778"/>
        <v>0</v>
      </c>
      <c r="BC1149" s="111">
        <f t="shared" si="1788"/>
        <v>0</v>
      </c>
      <c r="BD1149" s="122">
        <f t="shared" si="1789"/>
        <v>0</v>
      </c>
      <c r="BE1149" s="343" t="e">
        <f t="shared" si="1790"/>
        <v>#DIV/0!</v>
      </c>
      <c r="BF1149" s="41"/>
      <c r="BG1149" s="826" t="str">
        <f t="shared" si="1779"/>
        <v>45.24</v>
      </c>
      <c r="BH1149" s="607" t="b">
        <f>COUNTIF('Codes SEC'!$B$2:$B$250,Ministres!BG1149)&gt;0</f>
        <v>1</v>
      </c>
      <c r="BI1149" s="41"/>
      <c r="BJ1149" s="41"/>
      <c r="BK1149" s="41"/>
      <c r="BL1149" s="41"/>
      <c r="BM1149" s="41"/>
      <c r="BN1149" s="41"/>
    </row>
    <row r="1150" spans="1:66" s="27" customFormat="1" ht="30.6" x14ac:dyDescent="0.25">
      <c r="A1150" s="222" t="s">
        <v>39</v>
      </c>
      <c r="B1150" s="210">
        <v>18</v>
      </c>
      <c r="C1150" s="120" t="s">
        <v>0</v>
      </c>
      <c r="D1150" s="620">
        <v>1000</v>
      </c>
      <c r="E1150" s="279"/>
      <c r="F1150" s="116">
        <v>6</v>
      </c>
      <c r="G1150" s="697">
        <v>1</v>
      </c>
      <c r="H1150" s="890" t="str">
        <f t="shared" si="1780"/>
        <v>100</v>
      </c>
      <c r="I1150" s="397" t="s">
        <v>3268</v>
      </c>
      <c r="J1150" s="380" t="s">
        <v>2928</v>
      </c>
      <c r="K1150" s="422" t="s">
        <v>647</v>
      </c>
      <c r="L1150" s="733">
        <v>0</v>
      </c>
      <c r="M1150" s="734">
        <v>0</v>
      </c>
      <c r="N1150" s="931"/>
      <c r="O1150" s="530">
        <f t="shared" si="1727"/>
        <v>0</v>
      </c>
      <c r="P1150" s="530">
        <f t="shared" si="1728"/>
        <v>0</v>
      </c>
      <c r="Q1150" s="646"/>
      <c r="R1150" s="536"/>
      <c r="S1150" s="536"/>
      <c r="T1150" s="536"/>
      <c r="U1150" s="536"/>
      <c r="V1150" s="536"/>
      <c r="W1150" s="683" t="str">
        <f t="shared" si="1729"/>
        <v>OK</v>
      </c>
      <c r="X1150" s="141"/>
      <c r="Y1150" s="141"/>
      <c r="Z1150" s="552"/>
      <c r="AA1150" s="552"/>
      <c r="AB1150" s="683" t="str">
        <f t="shared" si="1730"/>
        <v>OK</v>
      </c>
      <c r="AC1150" s="593"/>
      <c r="AD1150" s="530">
        <f t="shared" si="1731"/>
        <v>0</v>
      </c>
      <c r="AE1150" s="842">
        <f t="shared" si="1732"/>
        <v>0</v>
      </c>
      <c r="AF1150" s="931"/>
      <c r="AG1150" s="530">
        <f t="shared" si="1733"/>
        <v>0</v>
      </c>
      <c r="AH1150" s="530">
        <f t="shared" si="1734"/>
        <v>0</v>
      </c>
      <c r="AI1150" s="641"/>
      <c r="AJ1150" s="537"/>
      <c r="AK1150" s="537"/>
      <c r="AL1150" s="537"/>
      <c r="AM1150" s="537"/>
      <c r="AN1150" s="537"/>
      <c r="AO1150" s="683" t="str">
        <f t="shared" si="1735"/>
        <v>OK</v>
      </c>
      <c r="AP1150" s="141"/>
      <c r="AQ1150" s="141"/>
      <c r="AR1150" s="552"/>
      <c r="AS1150" s="552"/>
      <c r="AT1150" s="683" t="str">
        <f t="shared" si="1736"/>
        <v>OK</v>
      </c>
      <c r="AU1150" s="593"/>
      <c r="AV1150" s="530">
        <f t="shared" si="1737"/>
        <v>0</v>
      </c>
      <c r="AW1150" s="842">
        <f t="shared" si="1738"/>
        <v>0</v>
      </c>
      <c r="AX1150" s="121">
        <f t="shared" si="1776"/>
        <v>0</v>
      </c>
      <c r="AY1150" s="111">
        <f t="shared" si="1777"/>
        <v>0</v>
      </c>
      <c r="AZ1150" s="122">
        <f t="shared" si="1786"/>
        <v>0</v>
      </c>
      <c r="BA1150" s="343" t="e">
        <f t="shared" si="1787"/>
        <v>#DIV/0!</v>
      </c>
      <c r="BB1150" s="324">
        <f t="shared" si="1778"/>
        <v>0</v>
      </c>
      <c r="BC1150" s="111">
        <f t="shared" si="1788"/>
        <v>0</v>
      </c>
      <c r="BD1150" s="122">
        <f t="shared" si="1789"/>
        <v>0</v>
      </c>
      <c r="BE1150" s="343" t="e">
        <f t="shared" si="1790"/>
        <v>#DIV/0!</v>
      </c>
      <c r="BF1150" s="41"/>
      <c r="BG1150" s="826" t="str">
        <f t="shared" si="1779"/>
        <v>45.24</v>
      </c>
      <c r="BH1150" s="607" t="b">
        <f>COUNTIF('Codes SEC'!$B$2:$B$250,Ministres!BG1150)&gt;0</f>
        <v>1</v>
      </c>
      <c r="BI1150" s="40"/>
      <c r="BJ1150" s="40"/>
      <c r="BK1150" s="40"/>
      <c r="BL1150" s="40"/>
      <c r="BM1150" s="40"/>
      <c r="BN1150" s="40"/>
    </row>
    <row r="1151" spans="1:66" ht="30.6" x14ac:dyDescent="0.25">
      <c r="A1151" s="222" t="s">
        <v>39</v>
      </c>
      <c r="B1151" s="210">
        <v>18</v>
      </c>
      <c r="C1151" s="120" t="s">
        <v>0</v>
      </c>
      <c r="D1151" s="620">
        <v>1000</v>
      </c>
      <c r="E1151" s="279"/>
      <c r="F1151" s="116">
        <v>6</v>
      </c>
      <c r="G1151" s="697">
        <v>1</v>
      </c>
      <c r="H1151" s="890" t="str">
        <f t="shared" si="1780"/>
        <v>100</v>
      </c>
      <c r="I1151" s="397" t="s">
        <v>3268</v>
      </c>
      <c r="J1151" s="380" t="s">
        <v>2929</v>
      </c>
      <c r="K1151" s="422" t="s">
        <v>648</v>
      </c>
      <c r="L1151" s="731">
        <v>0</v>
      </c>
      <c r="M1151" s="732">
        <v>0</v>
      </c>
      <c r="N1151" s="931"/>
      <c r="O1151" s="530">
        <f t="shared" si="1727"/>
        <v>0</v>
      </c>
      <c r="P1151" s="530">
        <f t="shared" si="1728"/>
        <v>0</v>
      </c>
      <c r="Q1151" s="646"/>
      <c r="R1151" s="536"/>
      <c r="S1151" s="536"/>
      <c r="T1151" s="536"/>
      <c r="U1151" s="536"/>
      <c r="V1151" s="536"/>
      <c r="W1151" s="683" t="str">
        <f t="shared" si="1729"/>
        <v>OK</v>
      </c>
      <c r="X1151" s="141"/>
      <c r="Y1151" s="141"/>
      <c r="Z1151" s="552"/>
      <c r="AA1151" s="552"/>
      <c r="AB1151" s="683" t="str">
        <f t="shared" si="1730"/>
        <v>OK</v>
      </c>
      <c r="AC1151" s="593"/>
      <c r="AD1151" s="530">
        <f t="shared" si="1731"/>
        <v>0</v>
      </c>
      <c r="AE1151" s="842">
        <f t="shared" si="1732"/>
        <v>0</v>
      </c>
      <c r="AF1151" s="931"/>
      <c r="AG1151" s="530">
        <f t="shared" si="1733"/>
        <v>0</v>
      </c>
      <c r="AH1151" s="530">
        <f t="shared" si="1734"/>
        <v>0</v>
      </c>
      <c r="AI1151" s="641"/>
      <c r="AJ1151" s="537"/>
      <c r="AK1151" s="537"/>
      <c r="AL1151" s="537"/>
      <c r="AM1151" s="537"/>
      <c r="AN1151" s="537"/>
      <c r="AO1151" s="683" t="str">
        <f t="shared" si="1735"/>
        <v>OK</v>
      </c>
      <c r="AP1151" s="141"/>
      <c r="AQ1151" s="141"/>
      <c r="AR1151" s="552"/>
      <c r="AS1151" s="552"/>
      <c r="AT1151" s="683" t="str">
        <f t="shared" si="1736"/>
        <v>OK</v>
      </c>
      <c r="AU1151" s="593"/>
      <c r="AV1151" s="530">
        <f t="shared" si="1737"/>
        <v>0</v>
      </c>
      <c r="AW1151" s="842">
        <f t="shared" si="1738"/>
        <v>0</v>
      </c>
      <c r="AX1151" s="121">
        <f t="shared" si="1776"/>
        <v>0</v>
      </c>
      <c r="AY1151" s="111">
        <f t="shared" si="1777"/>
        <v>0</v>
      </c>
      <c r="AZ1151" s="122">
        <f t="shared" si="1786"/>
        <v>0</v>
      </c>
      <c r="BA1151" s="343" t="e">
        <f t="shared" si="1787"/>
        <v>#DIV/0!</v>
      </c>
      <c r="BB1151" s="324">
        <f t="shared" si="1778"/>
        <v>0</v>
      </c>
      <c r="BC1151" s="111">
        <f t="shared" si="1788"/>
        <v>0</v>
      </c>
      <c r="BD1151" s="122">
        <f t="shared" si="1789"/>
        <v>0</v>
      </c>
      <c r="BE1151" s="343" t="e">
        <f t="shared" si="1790"/>
        <v>#DIV/0!</v>
      </c>
      <c r="BG1151" s="826" t="str">
        <f t="shared" si="1779"/>
        <v>45.24</v>
      </c>
      <c r="BH1151" s="607" t="b">
        <f>COUNTIF('Codes SEC'!$B$2:$B$250,Ministres!BG1151)&gt;0</f>
        <v>1</v>
      </c>
    </row>
    <row r="1152" spans="1:66" ht="30.6" x14ac:dyDescent="0.25">
      <c r="A1152" s="222" t="s">
        <v>39</v>
      </c>
      <c r="B1152" s="210">
        <v>18</v>
      </c>
      <c r="C1152" s="120" t="s">
        <v>0</v>
      </c>
      <c r="D1152" s="620">
        <v>1000</v>
      </c>
      <c r="E1152" s="279"/>
      <c r="F1152" s="116">
        <v>6</v>
      </c>
      <c r="G1152" s="697">
        <v>1</v>
      </c>
      <c r="H1152" s="890" t="str">
        <f t="shared" si="1780"/>
        <v>100</v>
      </c>
      <c r="I1152" s="397" t="s">
        <v>3268</v>
      </c>
      <c r="J1152" s="380" t="s">
        <v>2930</v>
      </c>
      <c r="K1152" s="500" t="s">
        <v>649</v>
      </c>
      <c r="L1152" s="733">
        <v>0</v>
      </c>
      <c r="M1152" s="734">
        <v>0</v>
      </c>
      <c r="N1152" s="931"/>
      <c r="O1152" s="530">
        <f t="shared" si="1727"/>
        <v>0</v>
      </c>
      <c r="P1152" s="530">
        <f t="shared" si="1728"/>
        <v>0</v>
      </c>
      <c r="Q1152" s="646"/>
      <c r="R1152" s="536"/>
      <c r="S1152" s="536"/>
      <c r="T1152" s="536"/>
      <c r="U1152" s="536"/>
      <c r="V1152" s="536"/>
      <c r="W1152" s="683" t="str">
        <f t="shared" si="1729"/>
        <v>OK</v>
      </c>
      <c r="X1152" s="141"/>
      <c r="Y1152" s="141"/>
      <c r="Z1152" s="552"/>
      <c r="AA1152" s="552"/>
      <c r="AB1152" s="683" t="str">
        <f t="shared" si="1730"/>
        <v>OK</v>
      </c>
      <c r="AC1152" s="593"/>
      <c r="AD1152" s="530">
        <f t="shared" si="1731"/>
        <v>0</v>
      </c>
      <c r="AE1152" s="842">
        <f t="shared" si="1732"/>
        <v>0</v>
      </c>
      <c r="AF1152" s="931"/>
      <c r="AG1152" s="530">
        <f t="shared" si="1733"/>
        <v>0</v>
      </c>
      <c r="AH1152" s="530">
        <f t="shared" si="1734"/>
        <v>0</v>
      </c>
      <c r="AI1152" s="641"/>
      <c r="AJ1152" s="537"/>
      <c r="AK1152" s="537"/>
      <c r="AL1152" s="537"/>
      <c r="AM1152" s="537"/>
      <c r="AN1152" s="537"/>
      <c r="AO1152" s="683" t="str">
        <f t="shared" si="1735"/>
        <v>OK</v>
      </c>
      <c r="AP1152" s="141"/>
      <c r="AQ1152" s="141"/>
      <c r="AR1152" s="552"/>
      <c r="AS1152" s="552"/>
      <c r="AT1152" s="683" t="str">
        <f t="shared" si="1736"/>
        <v>OK</v>
      </c>
      <c r="AU1152" s="593"/>
      <c r="AV1152" s="530">
        <f t="shared" si="1737"/>
        <v>0</v>
      </c>
      <c r="AW1152" s="842">
        <f t="shared" si="1738"/>
        <v>0</v>
      </c>
      <c r="AX1152" s="121">
        <f t="shared" si="1776"/>
        <v>0</v>
      </c>
      <c r="AY1152" s="111">
        <f t="shared" si="1777"/>
        <v>0</v>
      </c>
      <c r="AZ1152" s="122">
        <f t="shared" si="1786"/>
        <v>0</v>
      </c>
      <c r="BA1152" s="343" t="e">
        <f t="shared" si="1787"/>
        <v>#DIV/0!</v>
      </c>
      <c r="BB1152" s="324">
        <f t="shared" si="1778"/>
        <v>0</v>
      </c>
      <c r="BC1152" s="111">
        <f t="shared" si="1788"/>
        <v>0</v>
      </c>
      <c r="BD1152" s="122">
        <f t="shared" si="1789"/>
        <v>0</v>
      </c>
      <c r="BE1152" s="343" t="e">
        <f t="shared" si="1790"/>
        <v>#DIV/0!</v>
      </c>
      <c r="BG1152" s="826" t="str">
        <f t="shared" si="1779"/>
        <v>45.24</v>
      </c>
      <c r="BH1152" s="607" t="b">
        <f>COUNTIF('Codes SEC'!$B$2:$B$250,Ministres!BG1152)&gt;0</f>
        <v>1</v>
      </c>
    </row>
    <row r="1153" spans="1:66" ht="35.1" customHeight="1" x14ac:dyDescent="0.25">
      <c r="A1153" s="222" t="s">
        <v>39</v>
      </c>
      <c r="B1153" s="112" t="s">
        <v>5015</v>
      </c>
      <c r="C1153" s="116" t="s">
        <v>0</v>
      </c>
      <c r="D1153" s="620">
        <v>1000</v>
      </c>
      <c r="E1153" s="278"/>
      <c r="F1153" s="116" t="s">
        <v>5306</v>
      </c>
      <c r="G1153" s="700">
        <v>1</v>
      </c>
      <c r="H1153" s="888" t="str">
        <f t="shared" si="1780"/>
        <v>100</v>
      </c>
      <c r="I1153" s="580">
        <v>84524000</v>
      </c>
      <c r="J1153" s="689" t="s">
        <v>5333</v>
      </c>
      <c r="K1153" s="411" t="s">
        <v>5334</v>
      </c>
      <c r="L1153" s="733">
        <v>0</v>
      </c>
      <c r="M1153" s="734">
        <v>0</v>
      </c>
      <c r="N1153" s="931"/>
      <c r="O1153" s="530">
        <f t="shared" si="1727"/>
        <v>0</v>
      </c>
      <c r="P1153" s="530">
        <f t="shared" si="1728"/>
        <v>0</v>
      </c>
      <c r="Q1153" s="646"/>
      <c r="R1153" s="536"/>
      <c r="S1153" s="536"/>
      <c r="T1153" s="536"/>
      <c r="U1153" s="536"/>
      <c r="V1153" s="536"/>
      <c r="W1153" s="683" t="str">
        <f t="shared" si="1729"/>
        <v>OK</v>
      </c>
      <c r="X1153" s="141"/>
      <c r="Y1153" s="141"/>
      <c r="Z1153" s="552"/>
      <c r="AA1153" s="552"/>
      <c r="AB1153" s="683" t="str">
        <f t="shared" si="1730"/>
        <v>OK</v>
      </c>
      <c r="AC1153" s="593"/>
      <c r="AD1153" s="530">
        <f t="shared" si="1731"/>
        <v>0</v>
      </c>
      <c r="AE1153" s="842">
        <f t="shared" si="1732"/>
        <v>0</v>
      </c>
      <c r="AF1153" s="931"/>
      <c r="AG1153" s="530">
        <f t="shared" si="1733"/>
        <v>0</v>
      </c>
      <c r="AH1153" s="530">
        <f t="shared" si="1734"/>
        <v>0</v>
      </c>
      <c r="AI1153" s="641"/>
      <c r="AJ1153" s="537"/>
      <c r="AK1153" s="537"/>
      <c r="AL1153" s="537"/>
      <c r="AM1153" s="537"/>
      <c r="AN1153" s="537"/>
      <c r="AO1153" s="683" t="str">
        <f t="shared" si="1735"/>
        <v>OK</v>
      </c>
      <c r="AP1153" s="141"/>
      <c r="AQ1153" s="141"/>
      <c r="AR1153" s="552"/>
      <c r="AS1153" s="552"/>
      <c r="AT1153" s="683" t="str">
        <f t="shared" si="1736"/>
        <v>OK</v>
      </c>
      <c r="AU1153" s="593"/>
      <c r="AV1153" s="530">
        <f t="shared" si="1737"/>
        <v>0</v>
      </c>
      <c r="AW1153" s="842">
        <f t="shared" si="1738"/>
        <v>0</v>
      </c>
      <c r="AX1153" s="115">
        <f t="shared" si="1776"/>
        <v>0</v>
      </c>
      <c r="AY1153" s="5">
        <f t="shared" si="1777"/>
        <v>0</v>
      </c>
      <c r="AZ1153" s="7">
        <f t="shared" si="1786"/>
        <v>0</v>
      </c>
      <c r="BA1153" s="335" t="e">
        <f t="shared" si="1787"/>
        <v>#DIV/0!</v>
      </c>
      <c r="BB1153" s="23">
        <f t="shared" si="1778"/>
        <v>0</v>
      </c>
      <c r="BC1153" s="5">
        <f t="shared" si="1788"/>
        <v>0</v>
      </c>
      <c r="BD1153" s="7">
        <f t="shared" si="1789"/>
        <v>0</v>
      </c>
      <c r="BE1153" s="335" t="e">
        <f t="shared" si="1790"/>
        <v>#DIV/0!</v>
      </c>
      <c r="BG1153" s="826" t="str">
        <f t="shared" si="1779"/>
        <v>45.24</v>
      </c>
      <c r="BH1153" s="607" t="b">
        <f>COUNTIF('Codes SEC'!$B$2:$B$250,Ministres!BG1153)&gt;0</f>
        <v>1</v>
      </c>
    </row>
    <row r="1154" spans="1:66" ht="35.1" customHeight="1" x14ac:dyDescent="0.25">
      <c r="A1154" s="222" t="s">
        <v>39</v>
      </c>
      <c r="B1154" s="112" t="s">
        <v>5015</v>
      </c>
      <c r="C1154" s="116" t="s">
        <v>0</v>
      </c>
      <c r="D1154" s="620">
        <v>1000</v>
      </c>
      <c r="E1154" s="278"/>
      <c r="F1154" s="116" t="s">
        <v>5306</v>
      </c>
      <c r="G1154" s="700">
        <v>1</v>
      </c>
      <c r="H1154" s="888" t="str">
        <f t="shared" si="1780"/>
        <v>100</v>
      </c>
      <c r="I1154" s="580">
        <v>84524000</v>
      </c>
      <c r="J1154" s="689" t="s">
        <v>5349</v>
      </c>
      <c r="K1154" s="411" t="s">
        <v>5350</v>
      </c>
      <c r="L1154" s="733">
        <v>0</v>
      </c>
      <c r="M1154" s="734">
        <v>0</v>
      </c>
      <c r="N1154" s="931"/>
      <c r="O1154" s="530">
        <f t="shared" si="1727"/>
        <v>0</v>
      </c>
      <c r="P1154" s="530">
        <f t="shared" si="1728"/>
        <v>0</v>
      </c>
      <c r="Q1154" s="646"/>
      <c r="R1154" s="536"/>
      <c r="S1154" s="536"/>
      <c r="T1154" s="536"/>
      <c r="U1154" s="536"/>
      <c r="V1154" s="536"/>
      <c r="W1154" s="683" t="str">
        <f t="shared" si="1729"/>
        <v>OK</v>
      </c>
      <c r="X1154" s="141"/>
      <c r="Y1154" s="141"/>
      <c r="Z1154" s="552"/>
      <c r="AA1154" s="552"/>
      <c r="AB1154" s="683" t="str">
        <f t="shared" si="1730"/>
        <v>OK</v>
      </c>
      <c r="AC1154" s="593"/>
      <c r="AD1154" s="530">
        <f t="shared" si="1731"/>
        <v>0</v>
      </c>
      <c r="AE1154" s="842">
        <f t="shared" si="1732"/>
        <v>0</v>
      </c>
      <c r="AF1154" s="931"/>
      <c r="AG1154" s="530">
        <f t="shared" si="1733"/>
        <v>0</v>
      </c>
      <c r="AH1154" s="530">
        <f t="shared" si="1734"/>
        <v>0</v>
      </c>
      <c r="AI1154" s="641"/>
      <c r="AJ1154" s="537"/>
      <c r="AK1154" s="537"/>
      <c r="AL1154" s="537"/>
      <c r="AM1154" s="537"/>
      <c r="AN1154" s="537"/>
      <c r="AO1154" s="683" t="str">
        <f t="shared" si="1735"/>
        <v>OK</v>
      </c>
      <c r="AP1154" s="141"/>
      <c r="AQ1154" s="141"/>
      <c r="AR1154" s="552"/>
      <c r="AS1154" s="552"/>
      <c r="AT1154" s="683" t="str">
        <f t="shared" si="1736"/>
        <v>OK</v>
      </c>
      <c r="AU1154" s="593"/>
      <c r="AV1154" s="530">
        <f t="shared" si="1737"/>
        <v>0</v>
      </c>
      <c r="AW1154" s="842">
        <f t="shared" si="1738"/>
        <v>0</v>
      </c>
      <c r="AX1154" s="115">
        <f t="shared" si="1776"/>
        <v>0</v>
      </c>
      <c r="AY1154" s="5">
        <f t="shared" si="1777"/>
        <v>0</v>
      </c>
      <c r="AZ1154" s="7">
        <f t="shared" si="1786"/>
        <v>0</v>
      </c>
      <c r="BA1154" s="335" t="e">
        <f t="shared" si="1787"/>
        <v>#DIV/0!</v>
      </c>
      <c r="BB1154" s="23">
        <f t="shared" si="1778"/>
        <v>0</v>
      </c>
      <c r="BC1154" s="5">
        <f t="shared" si="1788"/>
        <v>0</v>
      </c>
      <c r="BD1154" s="7">
        <f t="shared" si="1789"/>
        <v>0</v>
      </c>
      <c r="BE1154" s="335" t="e">
        <f t="shared" si="1790"/>
        <v>#DIV/0!</v>
      </c>
      <c r="BG1154" s="826" t="str">
        <f t="shared" si="1779"/>
        <v>45.24</v>
      </c>
      <c r="BH1154" s="607" t="b">
        <f>COUNTIF('Codes SEC'!$B$2:$B$250,Ministres!BG1154)&gt;0</f>
        <v>1</v>
      </c>
    </row>
    <row r="1155" spans="1:66" ht="12.75" customHeight="1" x14ac:dyDescent="0.25">
      <c r="A1155" s="234"/>
      <c r="B1155" s="215"/>
      <c r="C1155" s="261"/>
      <c r="D1155" s="629"/>
      <c r="E1155" s="287"/>
      <c r="F1155" s="303"/>
      <c r="G1155" s="704"/>
      <c r="H1155" s="893"/>
      <c r="I1155" s="403"/>
      <c r="J1155" s="381"/>
      <c r="K1155" s="514" t="s">
        <v>95</v>
      </c>
      <c r="L1155" s="315">
        <f t="shared" ref="L1155:V1155" si="1791">L1110+L1111+L1112+L1113+L1118+L1125+L1126+L1130+L1131+L1134+L1135+L1138+L1139+L1143+L1144+L1148+L1149+L1150+L1151+L1152+L1102+L1114+L1127+L1145+L1142+L1123+L1103+L1104+L1105+L1106+L1115+L1119+L1120+L1124+L1107+L1108+L1109+L1117+L1116+L1121+L1122+L1128+L1132+L1133+L1136+L1137+L1141+L1140+L1146+L1147+L1153+L1154+L1129</f>
        <v>0</v>
      </c>
      <c r="M1155" s="741">
        <f t="shared" si="1791"/>
        <v>0</v>
      </c>
      <c r="N1155" s="930">
        <f t="shared" si="1791"/>
        <v>0</v>
      </c>
      <c r="O1155" s="790">
        <f t="shared" si="1791"/>
        <v>0</v>
      </c>
      <c r="P1155" s="790">
        <f t="shared" si="1791"/>
        <v>0</v>
      </c>
      <c r="Q1155" s="787">
        <f t="shared" si="1791"/>
        <v>0</v>
      </c>
      <c r="R1155" s="795">
        <f t="shared" si="1791"/>
        <v>0</v>
      </c>
      <c r="S1155" s="795">
        <f t="shared" si="1791"/>
        <v>0</v>
      </c>
      <c r="T1155" s="795">
        <f t="shared" si="1791"/>
        <v>0</v>
      </c>
      <c r="U1155" s="795">
        <f t="shared" si="1791"/>
        <v>0</v>
      </c>
      <c r="V1155" s="795">
        <f t="shared" si="1791"/>
        <v>0</v>
      </c>
      <c r="W1155" s="790"/>
      <c r="X1155" s="794">
        <f>X1110+X1111+X1112+X1113+X1118+X1125+X1126+X1130+X1131+X1134+X1135+X1138+X1139+X1143+X1144+X1148+X1149+X1150+X1151+X1152+X1102+X1114+X1127+X1145+X1142+X1123+X1103+X1104+X1105+X1106+X1115+X1119+X1120+X1124+X1107+X1108+X1109+X1117+X1116+X1121+X1122+X1128+X1132+X1133+X1136+X1137+X1141+X1140+X1146+X1147+X1153+X1154+X1129</f>
        <v>0</v>
      </c>
      <c r="Y1155" s="794">
        <f>Y1110+Y1111+Y1112+Y1113+Y1118+Y1125+Y1126+Y1130+Y1131+Y1134+Y1135+Y1138+Y1139+Y1143+Y1144+Y1148+Y1149+Y1150+Y1151+Y1152+Y1102+Y1114+Y1127+Y1145+Y1142+Y1123+Y1103+Y1104+Y1105+Y1106+Y1115+Y1119+Y1120+Y1124+Y1107+Y1108+Y1109+Y1117+Y1116+Y1121+Y1122+Y1128+Y1132+Y1133+Y1136+Y1137+Y1141+Y1140+Y1146+Y1147+Y1153+Y1154+Y1129</f>
        <v>0</v>
      </c>
      <c r="Z1155" s="795">
        <f>Z1110+Z1111+Z1112+Z1113+Z1118+Z1125+Z1126+Z1130+Z1131+Z1134+Z1135+Z1138+Z1139+Z1143+Z1144+Z1148+Z1149+Z1150+Z1151+Z1152+Z1102+Z1114+Z1127+Z1145+Z1142+Z1123+Z1103+Z1104+Z1105+Z1106+Z1115+Z1119+Z1120+Z1124+Z1107+Z1108+Z1109+Z1117+Z1116+Z1121+Z1122+Z1128+Z1132+Z1133+Z1136+Z1137+Z1141+Z1140+Z1146+Z1147+Z1153+Z1154+Z1129</f>
        <v>0</v>
      </c>
      <c r="AA1155" s="795">
        <f>AA1110+AA1111+AA1112+AA1113+AA1118+AA1125+AA1126+AA1130+AA1131+AA1134+AA1135+AA1138+AA1139+AA1143+AA1144+AA1148+AA1149+AA1150+AA1151+AA1152+AA1102+AA1114+AA1127+AA1145+AA1142+AA1123+AA1103+AA1104+AA1105+AA1106+AA1115+AA1119+AA1120+AA1124+AA1107+AA1108+AA1109+AA1117+AA1116+AA1121+AA1122+AA1128+AA1132+AA1133+AA1136+AA1137+AA1141+AA1140+AA1146+AA1147+AA1153+AA1154+AA1129</f>
        <v>0</v>
      </c>
      <c r="AB1155" s="790"/>
      <c r="AC1155" s="649">
        <f t="shared" ref="AC1155:AN1155" si="1792">AC1110+AC1111+AC1112+AC1113+AC1118+AC1125+AC1126+AC1130+AC1131+AC1134+AC1135+AC1138+AC1139+AC1143+AC1144+AC1148+AC1149+AC1150+AC1151+AC1152+AC1102+AC1114+AC1127+AC1145+AC1142+AC1123+AC1103+AC1104+AC1105+AC1106+AC1115+AC1119+AC1120+AC1124+AC1107+AC1108+AC1109+AC1117+AC1116+AC1121+AC1122+AC1128+AC1132+AC1133+AC1136+AC1137+AC1141+AC1140+AC1146+AC1147+AC1153+AC1154+AC1129</f>
        <v>0</v>
      </c>
      <c r="AD1155" s="790">
        <f>AD1110+AD1111+AD1112+AD1113+AD1118+AD1125+AD1126+AD1130+AD1131+AD1134+AD1135+AD1138+AD1139+AD1143+AD1144+AD1148+AD1149+AD1150+AD1151+AD1152+AD1102+AD1114+AD1127+AD1145+AD1142+AD1123+AD1103+AD1104+AD1105+AD1106+AD1115+AD1119+AD1120+AD1124+AD1107+AD1108+AD1109+AD1117+AD1116+AD1121+AD1122+AD1128+AD1132+AD1133+AD1136+AD1137+AD1141+AD1140+AD1146+AD1147+AD1153+AD1154+AD1129</f>
        <v>0</v>
      </c>
      <c r="AE1155" s="843">
        <f>AE1110+AE1111+AE1112+AE1113+AE1118+AE1125+AE1126+AE1130+AE1131+AE1134+AE1135+AE1138+AE1139+AE1143+AE1144+AE1148+AE1149+AE1150+AE1151+AE1152+AE1102+AE1114+AE1127+AE1145+AE1142+AE1123+AE1103+AE1104+AE1105+AE1106+AE1115+AE1119+AE1120+AE1124+AE1107+AE1108+AE1109+AE1117+AE1116+AE1121+AE1122+AE1128+AE1132+AE1133+AE1136+AE1137+AE1141+AE1140+AE1146+AE1147+AE1153+AE1154+AE1129</f>
        <v>0</v>
      </c>
      <c r="AF1155" s="930">
        <f t="shared" si="1792"/>
        <v>0</v>
      </c>
      <c r="AG1155" s="790">
        <f t="shared" si="1792"/>
        <v>0</v>
      </c>
      <c r="AH1155" s="790">
        <f t="shared" si="1792"/>
        <v>0</v>
      </c>
      <c r="AI1155" s="787">
        <f t="shared" si="1792"/>
        <v>0</v>
      </c>
      <c r="AJ1155" s="795">
        <f t="shared" si="1792"/>
        <v>0</v>
      </c>
      <c r="AK1155" s="795">
        <f t="shared" si="1792"/>
        <v>0</v>
      </c>
      <c r="AL1155" s="795">
        <f t="shared" si="1792"/>
        <v>0</v>
      </c>
      <c r="AM1155" s="795">
        <f t="shared" si="1792"/>
        <v>0</v>
      </c>
      <c r="AN1155" s="795">
        <f t="shared" si="1792"/>
        <v>0</v>
      </c>
      <c r="AO1155" s="790"/>
      <c r="AP1155" s="794">
        <f>AP1110+AP1111+AP1112+AP1113+AP1118+AP1125+AP1126+AP1130+AP1131+AP1134+AP1135+AP1138+AP1139+AP1143+AP1144+AP1148+AP1149+AP1150+AP1151+AP1152+AP1102+AP1114+AP1127+AP1145+AP1142+AP1123+AP1103+AP1104+AP1105+AP1106+AP1115+AP1119+AP1120+AP1124+AP1107+AP1108+AP1109+AP1117+AP1116+AP1121+AP1122+AP1128+AP1132+AP1133+AP1136+AP1137+AP1141+AP1140+AP1146+AP1147+AP1153+AP1154+AP1129</f>
        <v>0</v>
      </c>
      <c r="AQ1155" s="794">
        <f>AQ1110+AQ1111+AQ1112+AQ1113+AQ1118+AQ1125+AQ1126+AQ1130+AQ1131+AQ1134+AQ1135+AQ1138+AQ1139+AQ1143+AQ1144+AQ1148+AQ1149+AQ1150+AQ1151+AQ1152+AQ1102+AQ1114+AQ1127+AQ1145+AQ1142+AQ1123+AQ1103+AQ1104+AQ1105+AQ1106+AQ1115+AQ1119+AQ1120+AQ1124+AQ1107+AQ1108+AQ1109+AQ1117+AQ1116+AQ1121+AQ1122+AQ1128+AQ1132+AQ1133+AQ1136+AQ1137+AQ1141+AQ1140+AQ1146+AQ1147+AQ1153+AQ1154+AQ1129</f>
        <v>0</v>
      </c>
      <c r="AR1155" s="795">
        <f>AR1110+AR1111+AR1112+AR1113+AR1118+AR1125+AR1126+AR1130+AR1131+AR1134+AR1135+AR1138+AR1139+AR1143+AR1144+AR1148+AR1149+AR1150+AR1151+AR1152+AR1102+AR1114+AR1127+AR1145+AR1142+AR1123+AR1103+AR1104+AR1105+AR1106+AR1115+AR1119+AR1120+AR1124+AR1107+AR1108+AR1109+AR1117+AR1116+AR1121+AR1122+AR1128+AR1132+AR1133+AR1136+AR1137+AR1141+AR1140+AR1146+AR1147+AR1153+AR1154+AR1129</f>
        <v>0</v>
      </c>
      <c r="AS1155" s="795">
        <f>AS1110+AS1111+AS1112+AS1113+AS1118+AS1125+AS1126+AS1130+AS1131+AS1134+AS1135+AS1138+AS1139+AS1143+AS1144+AS1148+AS1149+AS1150+AS1151+AS1152+AS1102+AS1114+AS1127+AS1145+AS1142+AS1123+AS1103+AS1104+AS1105+AS1106+AS1115+AS1119+AS1120+AS1124+AS1107+AS1108+AS1109+AS1117+AS1116+AS1121+AS1122+AS1128+AS1132+AS1133+AS1136+AS1137+AS1141+AS1140+AS1146+AS1147+AS1153+AS1154+AS1129</f>
        <v>0</v>
      </c>
      <c r="AT1155" s="790"/>
      <c r="AU1155" s="649">
        <f t="shared" ref="AU1155:BE1155" si="1793">AU1110+AU1111+AU1112+AU1113+AU1118+AU1125+AU1126+AU1130+AU1131+AU1134+AU1135+AU1138+AU1139+AU1143+AU1144+AU1148+AU1149+AU1150+AU1151+AU1152+AU1102+AU1114+AU1127+AU1145+AU1142+AU1123+AU1103+AU1104+AU1105+AU1106+AU1115+AU1119+AU1120+AU1124+AU1107+AU1108+AU1109+AU1117+AU1116+AU1121+AU1122+AU1128+AU1132+AU1133+AU1136+AU1137+AU1141+AU1140+AU1146+AU1147+AU1153+AU1154+AU1129</f>
        <v>0</v>
      </c>
      <c r="AV1155" s="790">
        <f t="shared" si="1793"/>
        <v>0</v>
      </c>
      <c r="AW1155" s="843">
        <f t="shared" si="1793"/>
        <v>0</v>
      </c>
      <c r="AX1155" s="359">
        <f t="shared" si="1793"/>
        <v>0</v>
      </c>
      <c r="AY1155" s="360">
        <f t="shared" si="1793"/>
        <v>0</v>
      </c>
      <c r="AZ1155" s="360">
        <f t="shared" si="1793"/>
        <v>0</v>
      </c>
      <c r="BA1155" s="361" t="e">
        <f t="shared" si="1793"/>
        <v>#DIV/0!</v>
      </c>
      <c r="BB1155" s="373">
        <f t="shared" si="1793"/>
        <v>0</v>
      </c>
      <c r="BC1155" s="376">
        <f t="shared" si="1793"/>
        <v>0</v>
      </c>
      <c r="BD1155" s="376">
        <f t="shared" si="1793"/>
        <v>0</v>
      </c>
      <c r="BE1155" s="361" t="e">
        <f t="shared" si="1793"/>
        <v>#DIV/0!</v>
      </c>
      <c r="BG1155" s="826"/>
      <c r="BH1155" s="607"/>
    </row>
    <row r="1156" spans="1:66" ht="12.75" customHeight="1" x14ac:dyDescent="0.25">
      <c r="A1156" s="193"/>
      <c r="B1156" s="210"/>
      <c r="C1156" s="120"/>
      <c r="D1156" s="624"/>
      <c r="E1156" s="279"/>
      <c r="F1156" s="120"/>
      <c r="G1156" s="697"/>
      <c r="H1156" s="890"/>
      <c r="I1156" s="397"/>
      <c r="J1156" s="380"/>
      <c r="K1156" s="459"/>
      <c r="L1156" s="738"/>
      <c r="M1156" s="739"/>
      <c r="N1156" s="931"/>
      <c r="O1156" s="923"/>
      <c r="P1156" s="923"/>
      <c r="Q1156" s="641"/>
      <c r="R1156" s="537"/>
      <c r="S1156" s="537"/>
      <c r="T1156" s="537"/>
      <c r="U1156" s="537"/>
      <c r="V1156" s="537"/>
      <c r="W1156" s="531"/>
      <c r="X1156" s="141"/>
      <c r="Y1156" s="141"/>
      <c r="Z1156" s="552"/>
      <c r="AA1156" s="552"/>
      <c r="AB1156" s="531"/>
      <c r="AC1156" s="593"/>
      <c r="AD1156" s="923"/>
      <c r="AE1156" s="846"/>
      <c r="AF1156" s="931"/>
      <c r="AG1156" s="923"/>
      <c r="AH1156" s="923"/>
      <c r="AI1156" s="641"/>
      <c r="AJ1156" s="537"/>
      <c r="AK1156" s="537"/>
      <c r="AL1156" s="537"/>
      <c r="AM1156" s="537"/>
      <c r="AN1156" s="537"/>
      <c r="AO1156" s="531"/>
      <c r="AP1156" s="141"/>
      <c r="AQ1156" s="141"/>
      <c r="AR1156" s="552"/>
      <c r="AS1156" s="552"/>
      <c r="AT1156" s="531"/>
      <c r="AU1156" s="593"/>
      <c r="AV1156" s="923"/>
      <c r="AW1156" s="846"/>
      <c r="AX1156" s="121"/>
      <c r="AY1156" s="111"/>
      <c r="AZ1156" s="111"/>
      <c r="BA1156" s="343"/>
      <c r="BB1156" s="324"/>
      <c r="BC1156" s="111"/>
      <c r="BD1156" s="111"/>
      <c r="BE1156" s="343"/>
      <c r="BG1156" s="826"/>
      <c r="BH1156" s="607"/>
    </row>
    <row r="1157" spans="1:66" ht="12.75" customHeight="1" x14ac:dyDescent="0.25">
      <c r="A1157" s="193"/>
      <c r="B1157" s="210"/>
      <c r="C1157" s="120"/>
      <c r="D1157" s="624"/>
      <c r="E1157" s="279"/>
      <c r="F1157" s="120"/>
      <c r="G1157" s="697"/>
      <c r="H1157" s="890"/>
      <c r="I1157" s="397"/>
      <c r="J1157" s="380"/>
      <c r="K1157" s="410" t="s">
        <v>58</v>
      </c>
      <c r="L1157" s="738"/>
      <c r="M1157" s="739"/>
      <c r="N1157" s="931"/>
      <c r="O1157" s="923"/>
      <c r="P1157" s="923"/>
      <c r="Q1157" s="641"/>
      <c r="R1157" s="537"/>
      <c r="S1157" s="537"/>
      <c r="T1157" s="537"/>
      <c r="U1157" s="537"/>
      <c r="V1157" s="537"/>
      <c r="W1157" s="531"/>
      <c r="X1157" s="141"/>
      <c r="Y1157" s="141"/>
      <c r="Z1157" s="552"/>
      <c r="AA1157" s="552"/>
      <c r="AB1157" s="531"/>
      <c r="AC1157" s="593"/>
      <c r="AD1157" s="923"/>
      <c r="AE1157" s="846"/>
      <c r="AF1157" s="931"/>
      <c r="AG1157" s="923"/>
      <c r="AH1157" s="923"/>
      <c r="AI1157" s="641"/>
      <c r="AJ1157" s="537"/>
      <c r="AK1157" s="537"/>
      <c r="AL1157" s="537"/>
      <c r="AM1157" s="537"/>
      <c r="AN1157" s="537"/>
      <c r="AO1157" s="531"/>
      <c r="AP1157" s="141"/>
      <c r="AQ1157" s="141"/>
      <c r="AR1157" s="552"/>
      <c r="AS1157" s="552"/>
      <c r="AT1157" s="531"/>
      <c r="AU1157" s="593"/>
      <c r="AV1157" s="923"/>
      <c r="AW1157" s="846"/>
      <c r="AX1157" s="121"/>
      <c r="AY1157" s="111"/>
      <c r="AZ1157" s="111"/>
      <c r="BA1157" s="343"/>
      <c r="BB1157" s="324"/>
      <c r="BC1157" s="111"/>
      <c r="BD1157" s="111"/>
      <c r="BE1157" s="343"/>
      <c r="BG1157" s="826"/>
      <c r="BH1157" s="607"/>
    </row>
    <row r="1158" spans="1:66" ht="12.75" customHeight="1" x14ac:dyDescent="0.25">
      <c r="A1158" s="193"/>
      <c r="B1158" s="210"/>
      <c r="C1158" s="120"/>
      <c r="D1158" s="624"/>
      <c r="E1158" s="279"/>
      <c r="F1158" s="120"/>
      <c r="G1158" s="697"/>
      <c r="H1158" s="890"/>
      <c r="I1158" s="397"/>
      <c r="J1158" s="380"/>
      <c r="K1158" s="422"/>
      <c r="L1158" s="738"/>
      <c r="M1158" s="739"/>
      <c r="N1158" s="931"/>
      <c r="O1158" s="923"/>
      <c r="P1158" s="923"/>
      <c r="Q1158" s="641"/>
      <c r="R1158" s="537"/>
      <c r="S1158" s="537"/>
      <c r="T1158" s="537"/>
      <c r="U1158" s="537"/>
      <c r="V1158" s="537"/>
      <c r="W1158" s="531"/>
      <c r="X1158" s="141"/>
      <c r="Y1158" s="141"/>
      <c r="Z1158" s="552"/>
      <c r="AA1158" s="552"/>
      <c r="AB1158" s="531"/>
      <c r="AC1158" s="593"/>
      <c r="AD1158" s="923"/>
      <c r="AE1158" s="846"/>
      <c r="AF1158" s="931"/>
      <c r="AG1158" s="923"/>
      <c r="AH1158" s="923"/>
      <c r="AI1158" s="641"/>
      <c r="AJ1158" s="537"/>
      <c r="AK1158" s="537"/>
      <c r="AL1158" s="537"/>
      <c r="AM1158" s="537"/>
      <c r="AN1158" s="537"/>
      <c r="AO1158" s="531"/>
      <c r="AP1158" s="141"/>
      <c r="AQ1158" s="141"/>
      <c r="AR1158" s="552"/>
      <c r="AS1158" s="552"/>
      <c r="AT1158" s="531"/>
      <c r="AU1158" s="593"/>
      <c r="AV1158" s="923"/>
      <c r="AW1158" s="846"/>
      <c r="AX1158" s="121"/>
      <c r="AY1158" s="111"/>
      <c r="AZ1158" s="111"/>
      <c r="BA1158" s="343"/>
      <c r="BB1158" s="324"/>
      <c r="BC1158" s="111"/>
      <c r="BD1158" s="111"/>
      <c r="BE1158" s="343"/>
      <c r="BG1158" s="826"/>
      <c r="BH1158" s="607"/>
    </row>
    <row r="1159" spans="1:66" ht="35.1" customHeight="1" x14ac:dyDescent="0.25">
      <c r="A1159" s="222" t="s">
        <v>39</v>
      </c>
      <c r="B1159" s="112" t="s">
        <v>5015</v>
      </c>
      <c r="C1159" s="116" t="s">
        <v>0</v>
      </c>
      <c r="D1159" s="620">
        <v>1000</v>
      </c>
      <c r="E1159" s="278"/>
      <c r="F1159" s="116" t="s">
        <v>5306</v>
      </c>
      <c r="G1159" s="700">
        <v>1</v>
      </c>
      <c r="H1159" s="888" t="str">
        <f t="shared" si="1780"/>
        <v>100</v>
      </c>
      <c r="I1159" s="580">
        <v>85112000</v>
      </c>
      <c r="J1159" s="689" t="s">
        <v>5335</v>
      </c>
      <c r="K1159" s="411" t="s">
        <v>5336</v>
      </c>
      <c r="L1159" s="733">
        <v>0</v>
      </c>
      <c r="M1159" s="734">
        <v>0</v>
      </c>
      <c r="N1159" s="931"/>
      <c r="O1159" s="530">
        <f t="shared" ref="O1159:O1170" si="1794">IF(N1159&gt;L1159,"0 ",N1159-L1159)</f>
        <v>0</v>
      </c>
      <c r="P1159" s="530">
        <f t="shared" ref="P1159:P1170" si="1795">IF(N1159&lt;L1159,"0 ",N1159-L1159)</f>
        <v>0</v>
      </c>
      <c r="Q1159" s="646"/>
      <c r="R1159" s="536"/>
      <c r="S1159" s="536"/>
      <c r="T1159" s="536"/>
      <c r="U1159" s="536"/>
      <c r="V1159" s="536"/>
      <c r="W1159" s="683" t="str">
        <f t="shared" ref="W1159:W1170" si="1796">IF(SUM(Q1159:V1159)=X1159,"OK",SUM(Q1159:V1159)-X1159)</f>
        <v>OK</v>
      </c>
      <c r="X1159" s="141"/>
      <c r="Y1159" s="141"/>
      <c r="Z1159" s="552"/>
      <c r="AA1159" s="552"/>
      <c r="AB1159" s="683" t="str">
        <f t="shared" ref="AB1159:AB1170" si="1797">IF(SUM(Z1159:AA1159)=AC1159,"OK",SUM(Z1159:AA1159)-AC1159)</f>
        <v>OK</v>
      </c>
      <c r="AC1159" s="593"/>
      <c r="AD1159" s="530">
        <f t="shared" ref="AD1159:AD1170" si="1798">X1159+Y1159+AC1159</f>
        <v>0</v>
      </c>
      <c r="AE1159" s="842">
        <f t="shared" ref="AE1159:AE1170" si="1799">N1159+AD1159</f>
        <v>0</v>
      </c>
      <c r="AF1159" s="931"/>
      <c r="AG1159" s="530">
        <f t="shared" ref="AG1159:AG1170" si="1800">IF(AF1159&gt;M1159,"0 ",AF1159-M1159)</f>
        <v>0</v>
      </c>
      <c r="AH1159" s="530">
        <f t="shared" ref="AH1159:AH1170" si="1801">IF(AF1159&lt;M1159,"0 ",AF1159-M1159)</f>
        <v>0</v>
      </c>
      <c r="AI1159" s="641"/>
      <c r="AJ1159" s="537"/>
      <c r="AK1159" s="537"/>
      <c r="AL1159" s="537"/>
      <c r="AM1159" s="537"/>
      <c r="AN1159" s="537"/>
      <c r="AO1159" s="683" t="str">
        <f t="shared" ref="AO1159:AO1170" si="1802">IF(SUM(AI1159:AN1159)=AP1159,"OK",SUM(AI1159:AN1159)-AP1159)</f>
        <v>OK</v>
      </c>
      <c r="AP1159" s="141"/>
      <c r="AQ1159" s="141"/>
      <c r="AR1159" s="552"/>
      <c r="AS1159" s="552"/>
      <c r="AT1159" s="683" t="str">
        <f t="shared" ref="AT1159:AT1170" si="1803">IF(SUM(AR1159:AS1159)=AU1159,"OK",SUM(AR1159:AS1159)-AU1159)</f>
        <v>OK</v>
      </c>
      <c r="AU1159" s="593"/>
      <c r="AV1159" s="530">
        <f t="shared" ref="AV1159:AV1170" si="1804">AP1159+AQ1159+AU1159</f>
        <v>0</v>
      </c>
      <c r="AW1159" s="842">
        <f t="shared" ref="AW1159:AW1170" si="1805">AF1159+AV1159</f>
        <v>0</v>
      </c>
      <c r="AX1159" s="115">
        <f t="shared" ref="AX1159:AX1170" si="1806">L1159</f>
        <v>0</v>
      </c>
      <c r="AY1159" s="5">
        <f t="shared" ref="AY1159:AY1170" si="1807">AE1159</f>
        <v>0</v>
      </c>
      <c r="AZ1159" s="7">
        <f>AY1159-AX1159</f>
        <v>0</v>
      </c>
      <c r="BA1159" s="335" t="e">
        <f>AZ1159/AX1159</f>
        <v>#DIV/0!</v>
      </c>
      <c r="BB1159" s="23">
        <f t="shared" ref="BB1159:BB1170" si="1808">M1159</f>
        <v>0</v>
      </c>
      <c r="BC1159" s="5">
        <f>AW1159</f>
        <v>0</v>
      </c>
      <c r="BD1159" s="7">
        <f>BC1159-BB1159</f>
        <v>0</v>
      </c>
      <c r="BE1159" s="335" t="e">
        <f>BD1159/BB1159</f>
        <v>#DIV/0!</v>
      </c>
      <c r="BG1159" s="826" t="str">
        <f t="shared" ref="BG1159:BG1170" si="1809">RIGHT(LEFT(I1159,3),2)&amp;"."&amp;RIGHT(LEFT(I1159,5),2)</f>
        <v>51.12</v>
      </c>
      <c r="BH1159" s="607" t="b">
        <f>COUNTIF('Codes SEC'!$B$2:$B$250,Ministres!BG1159)&gt;0</f>
        <v>1</v>
      </c>
    </row>
    <row r="1160" spans="1:66" ht="30.6" x14ac:dyDescent="0.25">
      <c r="A1160" s="222" t="s">
        <v>39</v>
      </c>
      <c r="B1160" s="210">
        <v>18</v>
      </c>
      <c r="C1160" s="120" t="s">
        <v>0</v>
      </c>
      <c r="D1160" s="620">
        <v>1000</v>
      </c>
      <c r="E1160" s="279"/>
      <c r="F1160" s="116">
        <v>6</v>
      </c>
      <c r="G1160" s="697">
        <v>1</v>
      </c>
      <c r="H1160" s="890" t="str">
        <f t="shared" si="1780"/>
        <v>100</v>
      </c>
      <c r="I1160" s="397" t="s">
        <v>3288</v>
      </c>
      <c r="J1160" s="380" t="s">
        <v>2932</v>
      </c>
      <c r="K1160" s="422" t="s">
        <v>5401</v>
      </c>
      <c r="L1160" s="738">
        <v>0</v>
      </c>
      <c r="M1160" s="739">
        <v>0</v>
      </c>
      <c r="N1160" s="931"/>
      <c r="O1160" s="530">
        <f t="shared" si="1794"/>
        <v>0</v>
      </c>
      <c r="P1160" s="530">
        <f t="shared" si="1795"/>
        <v>0</v>
      </c>
      <c r="Q1160" s="646"/>
      <c r="R1160" s="536"/>
      <c r="S1160" s="536"/>
      <c r="T1160" s="536"/>
      <c r="U1160" s="536"/>
      <c r="V1160" s="536"/>
      <c r="W1160" s="683" t="str">
        <f t="shared" si="1796"/>
        <v>OK</v>
      </c>
      <c r="X1160" s="141"/>
      <c r="Y1160" s="141"/>
      <c r="Z1160" s="552"/>
      <c r="AA1160" s="552"/>
      <c r="AB1160" s="683" t="str">
        <f t="shared" si="1797"/>
        <v>OK</v>
      </c>
      <c r="AC1160" s="593"/>
      <c r="AD1160" s="530">
        <f t="shared" si="1798"/>
        <v>0</v>
      </c>
      <c r="AE1160" s="842">
        <f t="shared" si="1799"/>
        <v>0</v>
      </c>
      <c r="AF1160" s="931"/>
      <c r="AG1160" s="530">
        <f t="shared" si="1800"/>
        <v>0</v>
      </c>
      <c r="AH1160" s="530">
        <f t="shared" si="1801"/>
        <v>0</v>
      </c>
      <c r="AI1160" s="641"/>
      <c r="AJ1160" s="537"/>
      <c r="AK1160" s="537"/>
      <c r="AL1160" s="537"/>
      <c r="AM1160" s="537"/>
      <c r="AN1160" s="537"/>
      <c r="AO1160" s="683" t="str">
        <f t="shared" si="1802"/>
        <v>OK</v>
      </c>
      <c r="AP1160" s="141"/>
      <c r="AQ1160" s="141"/>
      <c r="AR1160" s="552"/>
      <c r="AS1160" s="552"/>
      <c r="AT1160" s="683" t="str">
        <f t="shared" si="1803"/>
        <v>OK</v>
      </c>
      <c r="AU1160" s="593"/>
      <c r="AV1160" s="530">
        <f t="shared" si="1804"/>
        <v>0</v>
      </c>
      <c r="AW1160" s="842">
        <f t="shared" si="1805"/>
        <v>0</v>
      </c>
      <c r="AX1160" s="121">
        <f t="shared" si="1806"/>
        <v>0</v>
      </c>
      <c r="AY1160" s="111">
        <f t="shared" si="1807"/>
        <v>0</v>
      </c>
      <c r="AZ1160" s="122">
        <f t="shared" ref="AZ1160:AZ1169" si="1810">AY1160-AX1160</f>
        <v>0</v>
      </c>
      <c r="BA1160" s="343" t="e">
        <f t="shared" ref="BA1160:BA1169" si="1811">AZ1160/AX1160</f>
        <v>#DIV/0!</v>
      </c>
      <c r="BB1160" s="324">
        <f t="shared" si="1808"/>
        <v>0</v>
      </c>
      <c r="BC1160" s="111">
        <f t="shared" ref="BC1160:BC1169" si="1812">AW1160</f>
        <v>0</v>
      </c>
      <c r="BD1160" s="122">
        <f t="shared" ref="BD1160:BD1169" si="1813">BC1160-BB1160</f>
        <v>0</v>
      </c>
      <c r="BE1160" s="343" t="e">
        <f t="shared" ref="BE1160:BE1169" si="1814">BD1160/BB1160</f>
        <v>#DIV/0!</v>
      </c>
      <c r="BF1160" s="40"/>
      <c r="BG1160" s="826" t="str">
        <f t="shared" si="1809"/>
        <v>51.22</v>
      </c>
      <c r="BH1160" s="607" t="b">
        <f>COUNTIF('Codes SEC'!$B$2:$B$250,Ministres!BG1160)&gt;0</f>
        <v>1</v>
      </c>
    </row>
    <row r="1161" spans="1:66" s="4" customFormat="1" ht="35.1" customHeight="1" x14ac:dyDescent="0.25">
      <c r="A1161" s="222" t="s">
        <v>39</v>
      </c>
      <c r="B1161" s="112">
        <v>18</v>
      </c>
      <c r="C1161" s="116" t="s">
        <v>0</v>
      </c>
      <c r="D1161" s="620">
        <v>1000</v>
      </c>
      <c r="E1161" s="32"/>
      <c r="F1161" s="117">
        <v>6</v>
      </c>
      <c r="G1161" s="694">
        <v>1</v>
      </c>
      <c r="H1161" s="878" t="str">
        <f t="shared" si="1780"/>
        <v>100</v>
      </c>
      <c r="I1161" s="397">
        <v>85210000</v>
      </c>
      <c r="J1161" s="380" t="s">
        <v>3798</v>
      </c>
      <c r="K1161" s="494" t="s">
        <v>3852</v>
      </c>
      <c r="L1161" s="726">
        <v>0</v>
      </c>
      <c r="M1161" s="727">
        <v>0</v>
      </c>
      <c r="N1161" s="931"/>
      <c r="O1161" s="530">
        <f t="shared" si="1794"/>
        <v>0</v>
      </c>
      <c r="P1161" s="530">
        <f t="shared" si="1795"/>
        <v>0</v>
      </c>
      <c r="Q1161" s="646"/>
      <c r="R1161" s="536"/>
      <c r="S1161" s="536"/>
      <c r="T1161" s="536"/>
      <c r="U1161" s="536"/>
      <c r="V1161" s="536"/>
      <c r="W1161" s="683" t="str">
        <f t="shared" si="1796"/>
        <v>OK</v>
      </c>
      <c r="X1161" s="141"/>
      <c r="Y1161" s="141"/>
      <c r="Z1161" s="552"/>
      <c r="AA1161" s="552"/>
      <c r="AB1161" s="683" t="str">
        <f t="shared" si="1797"/>
        <v>OK</v>
      </c>
      <c r="AC1161" s="593"/>
      <c r="AD1161" s="530">
        <f t="shared" si="1798"/>
        <v>0</v>
      </c>
      <c r="AE1161" s="842">
        <f t="shared" si="1799"/>
        <v>0</v>
      </c>
      <c r="AF1161" s="931"/>
      <c r="AG1161" s="530">
        <f t="shared" si="1800"/>
        <v>0</v>
      </c>
      <c r="AH1161" s="530">
        <f t="shared" si="1801"/>
        <v>0</v>
      </c>
      <c r="AI1161" s="641"/>
      <c r="AJ1161" s="537"/>
      <c r="AK1161" s="537"/>
      <c r="AL1161" s="537"/>
      <c r="AM1161" s="537"/>
      <c r="AN1161" s="537"/>
      <c r="AO1161" s="683" t="str">
        <f t="shared" si="1802"/>
        <v>OK</v>
      </c>
      <c r="AP1161" s="141"/>
      <c r="AQ1161" s="141"/>
      <c r="AR1161" s="552"/>
      <c r="AS1161" s="552"/>
      <c r="AT1161" s="683" t="str">
        <f t="shared" si="1803"/>
        <v>OK</v>
      </c>
      <c r="AU1161" s="593"/>
      <c r="AV1161" s="530">
        <f t="shared" si="1804"/>
        <v>0</v>
      </c>
      <c r="AW1161" s="842">
        <f t="shared" si="1805"/>
        <v>0</v>
      </c>
      <c r="AX1161" s="115">
        <f t="shared" si="1806"/>
        <v>0</v>
      </c>
      <c r="AY1161" s="5">
        <f t="shared" si="1807"/>
        <v>0</v>
      </c>
      <c r="AZ1161" s="7">
        <f t="shared" si="1810"/>
        <v>0</v>
      </c>
      <c r="BA1161" s="335" t="e">
        <f t="shared" si="1811"/>
        <v>#DIV/0!</v>
      </c>
      <c r="BB1161" s="23">
        <f t="shared" si="1808"/>
        <v>0</v>
      </c>
      <c r="BC1161" s="5">
        <f t="shared" si="1812"/>
        <v>0</v>
      </c>
      <c r="BD1161" s="7">
        <f t="shared" si="1813"/>
        <v>0</v>
      </c>
      <c r="BE1161" s="335" t="e">
        <f t="shared" si="1814"/>
        <v>#DIV/0!</v>
      </c>
      <c r="BF1161" s="41"/>
      <c r="BG1161" s="826" t="str">
        <f t="shared" si="1809"/>
        <v>52.10</v>
      </c>
      <c r="BH1161" s="607" t="b">
        <f>COUNTIF('Codes SEC'!$B$2:$B$250,Ministres!BG1161)&gt;0</f>
        <v>1</v>
      </c>
      <c r="BI1161" s="41"/>
      <c r="BJ1161" s="41"/>
      <c r="BK1161" s="41"/>
      <c r="BL1161" s="41"/>
      <c r="BM1161" s="41"/>
      <c r="BN1161" s="41"/>
    </row>
    <row r="1162" spans="1:66" ht="35.1" customHeight="1" x14ac:dyDescent="0.25">
      <c r="A1162" s="222" t="s">
        <v>39</v>
      </c>
      <c r="B1162" s="112" t="s">
        <v>5015</v>
      </c>
      <c r="C1162" s="116" t="s">
        <v>0</v>
      </c>
      <c r="D1162" s="620">
        <v>1000</v>
      </c>
      <c r="E1162" s="278"/>
      <c r="F1162" s="116">
        <v>6</v>
      </c>
      <c r="G1162" s="700" t="s">
        <v>5613</v>
      </c>
      <c r="H1162" s="888" t="str">
        <f t="shared" si="1780"/>
        <v>100</v>
      </c>
      <c r="I1162" s="580">
        <v>85210000</v>
      </c>
      <c r="J1162" s="689" t="s">
        <v>5938</v>
      </c>
      <c r="K1162" s="411" t="s">
        <v>5939</v>
      </c>
      <c r="L1162" s="733">
        <v>0</v>
      </c>
      <c r="M1162" s="734">
        <v>0</v>
      </c>
      <c r="N1162" s="931"/>
      <c r="O1162" s="530">
        <f t="shared" si="1794"/>
        <v>0</v>
      </c>
      <c r="P1162" s="530">
        <f t="shared" si="1795"/>
        <v>0</v>
      </c>
      <c r="Q1162" s="646"/>
      <c r="R1162" s="536"/>
      <c r="S1162" s="536"/>
      <c r="T1162" s="536"/>
      <c r="U1162" s="536"/>
      <c r="V1162" s="536"/>
      <c r="W1162" s="683" t="str">
        <f t="shared" si="1796"/>
        <v>OK</v>
      </c>
      <c r="X1162" s="141"/>
      <c r="Y1162" s="141"/>
      <c r="Z1162" s="552"/>
      <c r="AA1162" s="552"/>
      <c r="AB1162" s="683" t="str">
        <f t="shared" si="1797"/>
        <v>OK</v>
      </c>
      <c r="AC1162" s="593"/>
      <c r="AD1162" s="530">
        <f t="shared" si="1798"/>
        <v>0</v>
      </c>
      <c r="AE1162" s="842">
        <f t="shared" si="1799"/>
        <v>0</v>
      </c>
      <c r="AF1162" s="931"/>
      <c r="AG1162" s="530">
        <f t="shared" si="1800"/>
        <v>0</v>
      </c>
      <c r="AH1162" s="530">
        <f t="shared" si="1801"/>
        <v>0</v>
      </c>
      <c r="AI1162" s="641"/>
      <c r="AJ1162" s="537"/>
      <c r="AK1162" s="537"/>
      <c r="AL1162" s="537"/>
      <c r="AM1162" s="537"/>
      <c r="AN1162" s="537"/>
      <c r="AO1162" s="683" t="str">
        <f t="shared" si="1802"/>
        <v>OK</v>
      </c>
      <c r="AP1162" s="141"/>
      <c r="AQ1162" s="141"/>
      <c r="AR1162" s="552"/>
      <c r="AS1162" s="552"/>
      <c r="AT1162" s="683" t="str">
        <f t="shared" si="1803"/>
        <v>OK</v>
      </c>
      <c r="AU1162" s="593"/>
      <c r="AV1162" s="530">
        <f t="shared" si="1804"/>
        <v>0</v>
      </c>
      <c r="AW1162" s="842">
        <f t="shared" si="1805"/>
        <v>0</v>
      </c>
      <c r="AX1162" s="115">
        <f t="shared" si="1806"/>
        <v>0</v>
      </c>
      <c r="AY1162" s="5">
        <f t="shared" si="1807"/>
        <v>0</v>
      </c>
      <c r="AZ1162" s="7">
        <f>AY1162-AX1162</f>
        <v>0</v>
      </c>
      <c r="BA1162" s="335" t="e">
        <f>AZ1162/AX1162</f>
        <v>#DIV/0!</v>
      </c>
      <c r="BB1162" s="23">
        <f t="shared" si="1808"/>
        <v>0</v>
      </c>
      <c r="BC1162" s="5">
        <f>AW1162</f>
        <v>0</v>
      </c>
      <c r="BD1162" s="7">
        <f>BC1162-BB1162</f>
        <v>0</v>
      </c>
      <c r="BE1162" s="335" t="e">
        <f>BD1162/BB1162</f>
        <v>#DIV/0!</v>
      </c>
      <c r="BG1162" s="826" t="str">
        <f t="shared" si="1809"/>
        <v>52.10</v>
      </c>
      <c r="BH1162" s="607" t="b">
        <f>COUNTIF('Codes SEC'!$B$2:$B$250,Ministres!BG1162)&gt;0</f>
        <v>1</v>
      </c>
    </row>
    <row r="1163" spans="1:66" ht="30.6" x14ac:dyDescent="0.25">
      <c r="A1163" s="222" t="s">
        <v>39</v>
      </c>
      <c r="B1163" s="210">
        <v>18</v>
      </c>
      <c r="C1163" s="120" t="s">
        <v>0</v>
      </c>
      <c r="D1163" s="620">
        <v>1000</v>
      </c>
      <c r="E1163" s="279"/>
      <c r="F1163" s="116">
        <v>6</v>
      </c>
      <c r="G1163" s="697">
        <v>1</v>
      </c>
      <c r="H1163" s="890" t="str">
        <f t="shared" si="1780"/>
        <v>100</v>
      </c>
      <c r="I1163" s="397" t="s">
        <v>3285</v>
      </c>
      <c r="J1163" s="380" t="s">
        <v>2934</v>
      </c>
      <c r="K1163" s="422" t="s">
        <v>650</v>
      </c>
      <c r="L1163" s="733">
        <v>0</v>
      </c>
      <c r="M1163" s="734">
        <v>0</v>
      </c>
      <c r="N1163" s="931"/>
      <c r="O1163" s="530">
        <f t="shared" si="1794"/>
        <v>0</v>
      </c>
      <c r="P1163" s="530">
        <f t="shared" si="1795"/>
        <v>0</v>
      </c>
      <c r="Q1163" s="646"/>
      <c r="R1163" s="536"/>
      <c r="S1163" s="536"/>
      <c r="T1163" s="536"/>
      <c r="U1163" s="536"/>
      <c r="V1163" s="536"/>
      <c r="W1163" s="683" t="str">
        <f t="shared" si="1796"/>
        <v>OK</v>
      </c>
      <c r="X1163" s="141"/>
      <c r="Y1163" s="141"/>
      <c r="Z1163" s="552"/>
      <c r="AA1163" s="552"/>
      <c r="AB1163" s="683" t="str">
        <f t="shared" si="1797"/>
        <v>OK</v>
      </c>
      <c r="AC1163" s="593"/>
      <c r="AD1163" s="530">
        <f t="shared" si="1798"/>
        <v>0</v>
      </c>
      <c r="AE1163" s="842">
        <f t="shared" si="1799"/>
        <v>0</v>
      </c>
      <c r="AF1163" s="931"/>
      <c r="AG1163" s="530">
        <f t="shared" si="1800"/>
        <v>0</v>
      </c>
      <c r="AH1163" s="530">
        <f t="shared" si="1801"/>
        <v>0</v>
      </c>
      <c r="AI1163" s="641"/>
      <c r="AJ1163" s="537"/>
      <c r="AK1163" s="537"/>
      <c r="AL1163" s="537"/>
      <c r="AM1163" s="537"/>
      <c r="AN1163" s="537"/>
      <c r="AO1163" s="683" t="str">
        <f t="shared" si="1802"/>
        <v>OK</v>
      </c>
      <c r="AP1163" s="141"/>
      <c r="AQ1163" s="141"/>
      <c r="AR1163" s="552"/>
      <c r="AS1163" s="552"/>
      <c r="AT1163" s="683" t="str">
        <f t="shared" si="1803"/>
        <v>OK</v>
      </c>
      <c r="AU1163" s="593"/>
      <c r="AV1163" s="530">
        <f t="shared" si="1804"/>
        <v>0</v>
      </c>
      <c r="AW1163" s="842">
        <f t="shared" si="1805"/>
        <v>0</v>
      </c>
      <c r="AX1163" s="121">
        <f t="shared" si="1806"/>
        <v>0</v>
      </c>
      <c r="AY1163" s="111">
        <f t="shared" si="1807"/>
        <v>0</v>
      </c>
      <c r="AZ1163" s="122">
        <f t="shared" si="1810"/>
        <v>0</v>
      </c>
      <c r="BA1163" s="343" t="e">
        <f t="shared" si="1811"/>
        <v>#DIV/0!</v>
      </c>
      <c r="BB1163" s="324">
        <f t="shared" si="1808"/>
        <v>0</v>
      </c>
      <c r="BC1163" s="111">
        <f t="shared" si="1812"/>
        <v>0</v>
      </c>
      <c r="BD1163" s="122">
        <f t="shared" si="1813"/>
        <v>0</v>
      </c>
      <c r="BE1163" s="343" t="e">
        <f t="shared" si="1814"/>
        <v>#DIV/0!</v>
      </c>
      <c r="BG1163" s="826" t="str">
        <f t="shared" si="1809"/>
        <v>61.41</v>
      </c>
      <c r="BH1163" s="607" t="b">
        <f>COUNTIF('Codes SEC'!$B$2:$B$250,Ministres!BG1163)&gt;0</f>
        <v>1</v>
      </c>
    </row>
    <row r="1164" spans="1:66" ht="30.6" x14ac:dyDescent="0.25">
      <c r="A1164" s="222" t="s">
        <v>39</v>
      </c>
      <c r="B1164" s="210">
        <v>18</v>
      </c>
      <c r="C1164" s="120" t="s">
        <v>0</v>
      </c>
      <c r="D1164" s="620">
        <v>1000</v>
      </c>
      <c r="E1164" s="279"/>
      <c r="F1164" s="116">
        <v>6</v>
      </c>
      <c r="G1164" s="697">
        <v>1</v>
      </c>
      <c r="H1164" s="890" t="str">
        <f t="shared" si="1780"/>
        <v>100</v>
      </c>
      <c r="I1164" s="397" t="s">
        <v>3285</v>
      </c>
      <c r="J1164" s="380" t="s">
        <v>2938</v>
      </c>
      <c r="K1164" s="422" t="s">
        <v>3167</v>
      </c>
      <c r="L1164" s="733">
        <v>0</v>
      </c>
      <c r="M1164" s="734">
        <v>0</v>
      </c>
      <c r="N1164" s="931"/>
      <c r="O1164" s="530">
        <f t="shared" si="1794"/>
        <v>0</v>
      </c>
      <c r="P1164" s="530">
        <f t="shared" si="1795"/>
        <v>0</v>
      </c>
      <c r="Q1164" s="646"/>
      <c r="R1164" s="536"/>
      <c r="S1164" s="536"/>
      <c r="T1164" s="536"/>
      <c r="U1164" s="536"/>
      <c r="V1164" s="536"/>
      <c r="W1164" s="683" t="str">
        <f t="shared" si="1796"/>
        <v>OK</v>
      </c>
      <c r="X1164" s="141"/>
      <c r="Y1164" s="141"/>
      <c r="Z1164" s="552"/>
      <c r="AA1164" s="552"/>
      <c r="AB1164" s="683" t="str">
        <f t="shared" si="1797"/>
        <v>OK</v>
      </c>
      <c r="AC1164" s="593"/>
      <c r="AD1164" s="530">
        <f t="shared" si="1798"/>
        <v>0</v>
      </c>
      <c r="AE1164" s="842">
        <f t="shared" si="1799"/>
        <v>0</v>
      </c>
      <c r="AF1164" s="931"/>
      <c r="AG1164" s="530">
        <f t="shared" si="1800"/>
        <v>0</v>
      </c>
      <c r="AH1164" s="530">
        <f t="shared" si="1801"/>
        <v>0</v>
      </c>
      <c r="AI1164" s="641"/>
      <c r="AJ1164" s="537"/>
      <c r="AK1164" s="537"/>
      <c r="AL1164" s="537"/>
      <c r="AM1164" s="537"/>
      <c r="AN1164" s="537"/>
      <c r="AO1164" s="683" t="str">
        <f t="shared" si="1802"/>
        <v>OK</v>
      </c>
      <c r="AP1164" s="141"/>
      <c r="AQ1164" s="141"/>
      <c r="AR1164" s="552"/>
      <c r="AS1164" s="552"/>
      <c r="AT1164" s="683" t="str">
        <f t="shared" si="1803"/>
        <v>OK</v>
      </c>
      <c r="AU1164" s="593"/>
      <c r="AV1164" s="530">
        <f t="shared" si="1804"/>
        <v>0</v>
      </c>
      <c r="AW1164" s="842">
        <f t="shared" si="1805"/>
        <v>0</v>
      </c>
      <c r="AX1164" s="121">
        <f t="shared" si="1806"/>
        <v>0</v>
      </c>
      <c r="AY1164" s="111">
        <f t="shared" si="1807"/>
        <v>0</v>
      </c>
      <c r="AZ1164" s="122">
        <f t="shared" si="1810"/>
        <v>0</v>
      </c>
      <c r="BA1164" s="343" t="e">
        <f t="shared" si="1811"/>
        <v>#DIV/0!</v>
      </c>
      <c r="BB1164" s="324">
        <f t="shared" si="1808"/>
        <v>0</v>
      </c>
      <c r="BC1164" s="111">
        <f t="shared" si="1812"/>
        <v>0</v>
      </c>
      <c r="BD1164" s="122">
        <f t="shared" si="1813"/>
        <v>0</v>
      </c>
      <c r="BE1164" s="343" t="e">
        <f t="shared" si="1814"/>
        <v>#DIV/0!</v>
      </c>
      <c r="BG1164" s="826" t="str">
        <f t="shared" si="1809"/>
        <v>61.41</v>
      </c>
      <c r="BH1164" s="607" t="b">
        <f>COUNTIF('Codes SEC'!$B$2:$B$250,Ministres!BG1164)&gt;0</f>
        <v>1</v>
      </c>
    </row>
    <row r="1165" spans="1:66" ht="35.1" customHeight="1" x14ac:dyDescent="0.25">
      <c r="A1165" s="222" t="s">
        <v>39</v>
      </c>
      <c r="B1165" s="112" t="s">
        <v>5015</v>
      </c>
      <c r="C1165" s="116" t="s">
        <v>0</v>
      </c>
      <c r="D1165" s="620">
        <v>1000</v>
      </c>
      <c r="E1165" s="278"/>
      <c r="F1165" s="116" t="s">
        <v>5306</v>
      </c>
      <c r="G1165" s="700">
        <v>1</v>
      </c>
      <c r="H1165" s="888" t="str">
        <f t="shared" si="1780"/>
        <v>100</v>
      </c>
      <c r="I1165" s="580">
        <v>86141000</v>
      </c>
      <c r="J1165" s="689" t="s">
        <v>5355</v>
      </c>
      <c r="K1165" s="411" t="s">
        <v>5356</v>
      </c>
      <c r="L1165" s="733">
        <v>0</v>
      </c>
      <c r="M1165" s="734">
        <v>0</v>
      </c>
      <c r="N1165" s="931"/>
      <c r="O1165" s="530">
        <f t="shared" si="1794"/>
        <v>0</v>
      </c>
      <c r="P1165" s="530">
        <f t="shared" si="1795"/>
        <v>0</v>
      </c>
      <c r="Q1165" s="646"/>
      <c r="R1165" s="536"/>
      <c r="S1165" s="536"/>
      <c r="T1165" s="536"/>
      <c r="U1165" s="536"/>
      <c r="V1165" s="536"/>
      <c r="W1165" s="683" t="str">
        <f t="shared" si="1796"/>
        <v>OK</v>
      </c>
      <c r="X1165" s="141"/>
      <c r="Y1165" s="141"/>
      <c r="Z1165" s="552"/>
      <c r="AA1165" s="552"/>
      <c r="AB1165" s="683" t="str">
        <f t="shared" si="1797"/>
        <v>OK</v>
      </c>
      <c r="AC1165" s="593"/>
      <c r="AD1165" s="530">
        <f t="shared" si="1798"/>
        <v>0</v>
      </c>
      <c r="AE1165" s="842">
        <f t="shared" si="1799"/>
        <v>0</v>
      </c>
      <c r="AF1165" s="931"/>
      <c r="AG1165" s="530">
        <f t="shared" si="1800"/>
        <v>0</v>
      </c>
      <c r="AH1165" s="530">
        <f t="shared" si="1801"/>
        <v>0</v>
      </c>
      <c r="AI1165" s="641"/>
      <c r="AJ1165" s="537"/>
      <c r="AK1165" s="537"/>
      <c r="AL1165" s="537"/>
      <c r="AM1165" s="537"/>
      <c r="AN1165" s="537"/>
      <c r="AO1165" s="683" t="str">
        <f t="shared" si="1802"/>
        <v>OK</v>
      </c>
      <c r="AP1165" s="141"/>
      <c r="AQ1165" s="141"/>
      <c r="AR1165" s="552"/>
      <c r="AS1165" s="552"/>
      <c r="AT1165" s="683" t="str">
        <f t="shared" si="1803"/>
        <v>OK</v>
      </c>
      <c r="AU1165" s="593"/>
      <c r="AV1165" s="530">
        <f t="shared" si="1804"/>
        <v>0</v>
      </c>
      <c r="AW1165" s="842">
        <f t="shared" si="1805"/>
        <v>0</v>
      </c>
      <c r="AX1165" s="115">
        <f t="shared" si="1806"/>
        <v>0</v>
      </c>
      <c r="AY1165" s="5">
        <f t="shared" si="1807"/>
        <v>0</v>
      </c>
      <c r="AZ1165" s="7">
        <f>AY1165-AX1165</f>
        <v>0</v>
      </c>
      <c r="BA1165" s="335" t="e">
        <f>AZ1165/AX1165</f>
        <v>#DIV/0!</v>
      </c>
      <c r="BB1165" s="23">
        <f t="shared" si="1808"/>
        <v>0</v>
      </c>
      <c r="BC1165" s="5">
        <f>AW1165</f>
        <v>0</v>
      </c>
      <c r="BD1165" s="7">
        <f>BC1165-BB1165</f>
        <v>0</v>
      </c>
      <c r="BE1165" s="335" t="e">
        <f>BD1165/BB1165</f>
        <v>#DIV/0!</v>
      </c>
      <c r="BG1165" s="826" t="str">
        <f t="shared" si="1809"/>
        <v>61.41</v>
      </c>
      <c r="BH1165" s="607" t="b">
        <f>COUNTIF('Codes SEC'!$B$2:$B$250,Ministres!BG1165)&gt;0</f>
        <v>1</v>
      </c>
    </row>
    <row r="1166" spans="1:66" ht="35.1" customHeight="1" x14ac:dyDescent="0.25">
      <c r="A1166" s="222" t="s">
        <v>39</v>
      </c>
      <c r="B1166" s="112" t="s">
        <v>5015</v>
      </c>
      <c r="C1166" s="116" t="s">
        <v>0</v>
      </c>
      <c r="D1166" s="620">
        <v>1000</v>
      </c>
      <c r="E1166" s="278"/>
      <c r="F1166" s="116" t="s">
        <v>5306</v>
      </c>
      <c r="G1166" s="700">
        <v>1</v>
      </c>
      <c r="H1166" s="888" t="str">
        <f t="shared" si="1780"/>
        <v>100</v>
      </c>
      <c r="I1166" s="580">
        <v>86141000</v>
      </c>
      <c r="J1166" s="689" t="s">
        <v>5357</v>
      </c>
      <c r="K1166" s="411" t="s">
        <v>5358</v>
      </c>
      <c r="L1166" s="733">
        <v>0</v>
      </c>
      <c r="M1166" s="734">
        <v>0</v>
      </c>
      <c r="N1166" s="931"/>
      <c r="O1166" s="530">
        <f t="shared" si="1794"/>
        <v>0</v>
      </c>
      <c r="P1166" s="530">
        <f t="shared" si="1795"/>
        <v>0</v>
      </c>
      <c r="Q1166" s="646"/>
      <c r="R1166" s="536"/>
      <c r="S1166" s="536"/>
      <c r="T1166" s="536"/>
      <c r="U1166" s="536"/>
      <c r="V1166" s="536"/>
      <c r="W1166" s="683" t="str">
        <f t="shared" si="1796"/>
        <v>OK</v>
      </c>
      <c r="X1166" s="141"/>
      <c r="Y1166" s="141"/>
      <c r="Z1166" s="552"/>
      <c r="AA1166" s="552"/>
      <c r="AB1166" s="683" t="str">
        <f t="shared" si="1797"/>
        <v>OK</v>
      </c>
      <c r="AC1166" s="593"/>
      <c r="AD1166" s="530">
        <f t="shared" si="1798"/>
        <v>0</v>
      </c>
      <c r="AE1166" s="842">
        <f t="shared" si="1799"/>
        <v>0</v>
      </c>
      <c r="AF1166" s="931"/>
      <c r="AG1166" s="530">
        <f t="shared" si="1800"/>
        <v>0</v>
      </c>
      <c r="AH1166" s="530">
        <f t="shared" si="1801"/>
        <v>0</v>
      </c>
      <c r="AI1166" s="641"/>
      <c r="AJ1166" s="537"/>
      <c r="AK1166" s="537"/>
      <c r="AL1166" s="537"/>
      <c r="AM1166" s="537"/>
      <c r="AN1166" s="537"/>
      <c r="AO1166" s="683" t="str">
        <f t="shared" si="1802"/>
        <v>OK</v>
      </c>
      <c r="AP1166" s="141"/>
      <c r="AQ1166" s="141"/>
      <c r="AR1166" s="552"/>
      <c r="AS1166" s="552"/>
      <c r="AT1166" s="683" t="str">
        <f t="shared" si="1803"/>
        <v>OK</v>
      </c>
      <c r="AU1166" s="593"/>
      <c r="AV1166" s="530">
        <f t="shared" si="1804"/>
        <v>0</v>
      </c>
      <c r="AW1166" s="842">
        <f t="shared" si="1805"/>
        <v>0</v>
      </c>
      <c r="AX1166" s="115">
        <f t="shared" si="1806"/>
        <v>0</v>
      </c>
      <c r="AY1166" s="5">
        <f t="shared" si="1807"/>
        <v>0</v>
      </c>
      <c r="AZ1166" s="7">
        <f>AY1166-AX1166</f>
        <v>0</v>
      </c>
      <c r="BA1166" s="335" t="e">
        <f>AZ1166/AX1166</f>
        <v>#DIV/0!</v>
      </c>
      <c r="BB1166" s="23">
        <f t="shared" si="1808"/>
        <v>0</v>
      </c>
      <c r="BC1166" s="5">
        <f>AW1166</f>
        <v>0</v>
      </c>
      <c r="BD1166" s="7">
        <f>BC1166-BB1166</f>
        <v>0</v>
      </c>
      <c r="BE1166" s="335" t="e">
        <f>BD1166/BB1166</f>
        <v>#DIV/0!</v>
      </c>
      <c r="BG1166" s="826" t="str">
        <f t="shared" si="1809"/>
        <v>61.41</v>
      </c>
      <c r="BH1166" s="607" t="b">
        <f>COUNTIF('Codes SEC'!$B$2:$B$250,Ministres!BG1166)&gt;0</f>
        <v>1</v>
      </c>
    </row>
    <row r="1167" spans="1:66" ht="35.1" customHeight="1" x14ac:dyDescent="0.25">
      <c r="A1167" s="222" t="s">
        <v>39</v>
      </c>
      <c r="B1167" s="112">
        <v>18</v>
      </c>
      <c r="C1167" s="120" t="s">
        <v>0</v>
      </c>
      <c r="D1167" s="620">
        <v>1000</v>
      </c>
      <c r="E1167" s="278"/>
      <c r="F1167" s="116">
        <v>6</v>
      </c>
      <c r="G1167" s="700" t="s">
        <v>5613</v>
      </c>
      <c r="H1167" s="888" t="str">
        <f t="shared" si="1780"/>
        <v>100</v>
      </c>
      <c r="I1167" s="580">
        <v>86141000</v>
      </c>
      <c r="J1167" s="689" t="s">
        <v>6246</v>
      </c>
      <c r="K1167" s="411" t="s">
        <v>6247</v>
      </c>
      <c r="L1167" s="733">
        <v>0</v>
      </c>
      <c r="M1167" s="734">
        <v>0</v>
      </c>
      <c r="N1167" s="931"/>
      <c r="O1167" s="530">
        <f t="shared" si="1794"/>
        <v>0</v>
      </c>
      <c r="P1167" s="530">
        <f t="shared" si="1795"/>
        <v>0</v>
      </c>
      <c r="Q1167" s="646"/>
      <c r="R1167" s="536"/>
      <c r="S1167" s="536"/>
      <c r="T1167" s="536"/>
      <c r="U1167" s="536"/>
      <c r="V1167" s="536"/>
      <c r="W1167" s="683" t="str">
        <f t="shared" si="1796"/>
        <v>OK</v>
      </c>
      <c r="X1167" s="141"/>
      <c r="Y1167" s="141"/>
      <c r="Z1167" s="552"/>
      <c r="AA1167" s="552"/>
      <c r="AB1167" s="683" t="str">
        <f t="shared" si="1797"/>
        <v>OK</v>
      </c>
      <c r="AC1167" s="593"/>
      <c r="AD1167" s="530">
        <f t="shared" si="1798"/>
        <v>0</v>
      </c>
      <c r="AE1167" s="842">
        <f t="shared" si="1799"/>
        <v>0</v>
      </c>
      <c r="AF1167" s="931"/>
      <c r="AG1167" s="530">
        <f t="shared" si="1800"/>
        <v>0</v>
      </c>
      <c r="AH1167" s="530">
        <f t="shared" si="1801"/>
        <v>0</v>
      </c>
      <c r="AI1167" s="641"/>
      <c r="AJ1167" s="537"/>
      <c r="AK1167" s="537"/>
      <c r="AL1167" s="537"/>
      <c r="AM1167" s="537"/>
      <c r="AN1167" s="537"/>
      <c r="AO1167" s="683" t="str">
        <f t="shared" si="1802"/>
        <v>OK</v>
      </c>
      <c r="AP1167" s="141"/>
      <c r="AQ1167" s="141"/>
      <c r="AR1167" s="552"/>
      <c r="AS1167" s="552"/>
      <c r="AT1167" s="683" t="str">
        <f t="shared" si="1803"/>
        <v>OK</v>
      </c>
      <c r="AU1167" s="593"/>
      <c r="AV1167" s="530">
        <f t="shared" si="1804"/>
        <v>0</v>
      </c>
      <c r="AW1167" s="842">
        <f t="shared" si="1805"/>
        <v>0</v>
      </c>
      <c r="AX1167" s="115">
        <f t="shared" si="1806"/>
        <v>0</v>
      </c>
      <c r="AY1167" s="5">
        <f t="shared" si="1807"/>
        <v>0</v>
      </c>
      <c r="AZ1167" s="7">
        <f>AY1167-AX1167</f>
        <v>0</v>
      </c>
      <c r="BA1167" s="335" t="e">
        <f>AZ1167/AX1167</f>
        <v>#DIV/0!</v>
      </c>
      <c r="BB1167" s="23">
        <f t="shared" si="1808"/>
        <v>0</v>
      </c>
      <c r="BC1167" s="5">
        <f>AW1167</f>
        <v>0</v>
      </c>
      <c r="BD1167" s="7">
        <f>BC1167-BB1167</f>
        <v>0</v>
      </c>
      <c r="BE1167" s="335" t="e">
        <f>BD1167/BB1167</f>
        <v>#DIV/0!</v>
      </c>
      <c r="BG1167" s="826" t="str">
        <f t="shared" si="1809"/>
        <v>61.41</v>
      </c>
      <c r="BH1167" s="607" t="b">
        <f>COUNTIF('Codes SEC'!$B$2:$B$250,Ministres!BG1167)&gt;0</f>
        <v>1</v>
      </c>
    </row>
    <row r="1168" spans="1:66" s="4" customFormat="1" ht="35.1" customHeight="1" x14ac:dyDescent="0.25">
      <c r="A1168" s="222" t="s">
        <v>39</v>
      </c>
      <c r="B1168" s="112">
        <v>18</v>
      </c>
      <c r="C1168" s="116" t="s">
        <v>0</v>
      </c>
      <c r="D1168" s="620">
        <v>1000</v>
      </c>
      <c r="E1168" s="32"/>
      <c r="F1168" s="117">
        <v>6</v>
      </c>
      <c r="G1168" s="694">
        <v>1</v>
      </c>
      <c r="H1168" s="878" t="str">
        <f t="shared" si="1780"/>
        <v>100</v>
      </c>
      <c r="I1168" s="397">
        <v>86341000</v>
      </c>
      <c r="J1168" s="380" t="s">
        <v>3799</v>
      </c>
      <c r="K1168" s="494" t="s">
        <v>3853</v>
      </c>
      <c r="L1168" s="726">
        <v>0</v>
      </c>
      <c r="M1168" s="727">
        <v>0</v>
      </c>
      <c r="N1168" s="931"/>
      <c r="O1168" s="530">
        <f t="shared" si="1794"/>
        <v>0</v>
      </c>
      <c r="P1168" s="530">
        <f t="shared" si="1795"/>
        <v>0</v>
      </c>
      <c r="Q1168" s="646"/>
      <c r="R1168" s="536"/>
      <c r="S1168" s="536"/>
      <c r="T1168" s="536"/>
      <c r="U1168" s="536"/>
      <c r="V1168" s="536"/>
      <c r="W1168" s="683" t="str">
        <f>IF(SUM(Q1168:V1168)=X1168,"OK",SUM(Q1168:V1168)-X1168)</f>
        <v>OK</v>
      </c>
      <c r="X1168" s="141"/>
      <c r="Y1168" s="141"/>
      <c r="Z1168" s="552"/>
      <c r="AA1168" s="552"/>
      <c r="AB1168" s="683" t="str">
        <f>IF(SUM(Z1168:AA1168)=AC1168,"OK",SUM(Z1168:AA1168)-AC1168)</f>
        <v>OK</v>
      </c>
      <c r="AC1168" s="593"/>
      <c r="AD1168" s="530">
        <f t="shared" si="1798"/>
        <v>0</v>
      </c>
      <c r="AE1168" s="842">
        <f t="shared" si="1799"/>
        <v>0</v>
      </c>
      <c r="AF1168" s="931"/>
      <c r="AG1168" s="530">
        <f t="shared" si="1800"/>
        <v>0</v>
      </c>
      <c r="AH1168" s="530">
        <f t="shared" si="1801"/>
        <v>0</v>
      </c>
      <c r="AI1168" s="641"/>
      <c r="AJ1168" s="537"/>
      <c r="AK1168" s="537"/>
      <c r="AL1168" s="537"/>
      <c r="AM1168" s="537"/>
      <c r="AN1168" s="537"/>
      <c r="AO1168" s="683" t="str">
        <f>IF(SUM(AI1168:AN1168)=AP1168,"OK",SUM(AI1168:AN1168)-AP1168)</f>
        <v>OK</v>
      </c>
      <c r="AP1168" s="141"/>
      <c r="AQ1168" s="141"/>
      <c r="AR1168" s="552"/>
      <c r="AS1168" s="552"/>
      <c r="AT1168" s="683" t="str">
        <f>IF(SUM(AR1168:AS1168)=AU1168,"OK",SUM(AR1168:AS1168)-AU1168)</f>
        <v>OK</v>
      </c>
      <c r="AU1168" s="593"/>
      <c r="AV1168" s="530">
        <f t="shared" si="1804"/>
        <v>0</v>
      </c>
      <c r="AW1168" s="842">
        <f t="shared" si="1805"/>
        <v>0</v>
      </c>
      <c r="AX1168" s="115">
        <f t="shared" si="1806"/>
        <v>0</v>
      </c>
      <c r="AY1168" s="5">
        <f t="shared" si="1807"/>
        <v>0</v>
      </c>
      <c r="AZ1168" s="7">
        <f>AY1168-AX1168</f>
        <v>0</v>
      </c>
      <c r="BA1168" s="335" t="e">
        <f>AZ1168/AX1168</f>
        <v>#DIV/0!</v>
      </c>
      <c r="BB1168" s="23">
        <f t="shared" si="1808"/>
        <v>0</v>
      </c>
      <c r="BC1168" s="5">
        <f>AW1168</f>
        <v>0</v>
      </c>
      <c r="BD1168" s="7">
        <f>BC1168-BB1168</f>
        <v>0</v>
      </c>
      <c r="BE1168" s="335" t="e">
        <f>BD1168/BB1168</f>
        <v>#DIV/0!</v>
      </c>
      <c r="BF1168" s="41"/>
      <c r="BG1168" s="826" t="str">
        <f t="shared" si="1809"/>
        <v>63.41</v>
      </c>
      <c r="BH1168" s="607" t="b">
        <f>COUNTIF('Codes SEC'!$B$2:$B$250,Ministres!BG1168)&gt;0</f>
        <v>1</v>
      </c>
      <c r="BI1168" s="41"/>
      <c r="BJ1168" s="41"/>
      <c r="BK1168" s="41"/>
      <c r="BL1168" s="41"/>
      <c r="BM1168" s="41"/>
      <c r="BN1168" s="41"/>
    </row>
    <row r="1169" spans="1:66" ht="30.6" x14ac:dyDescent="0.25">
      <c r="A1169" s="222" t="s">
        <v>39</v>
      </c>
      <c r="B1169" s="30">
        <v>18</v>
      </c>
      <c r="C1169" s="116" t="s">
        <v>0</v>
      </c>
      <c r="D1169" s="620">
        <v>1000</v>
      </c>
      <c r="F1169" s="117">
        <v>6</v>
      </c>
      <c r="G1169" s="694">
        <v>1</v>
      </c>
      <c r="H1169" s="878" t="str">
        <f t="shared" si="1780"/>
        <v>100</v>
      </c>
      <c r="I1169" s="397" t="s">
        <v>3306</v>
      </c>
      <c r="J1169" s="380" t="s">
        <v>2940</v>
      </c>
      <c r="K1169" s="422" t="s">
        <v>1761</v>
      </c>
      <c r="L1169" s="733">
        <v>0</v>
      </c>
      <c r="M1169" s="734">
        <v>0</v>
      </c>
      <c r="N1169" s="931"/>
      <c r="O1169" s="530">
        <f t="shared" si="1794"/>
        <v>0</v>
      </c>
      <c r="P1169" s="530">
        <f t="shared" si="1795"/>
        <v>0</v>
      </c>
      <c r="Q1169" s="646"/>
      <c r="R1169" s="536"/>
      <c r="S1169" s="536"/>
      <c r="T1169" s="536"/>
      <c r="U1169" s="536"/>
      <c r="V1169" s="536"/>
      <c r="W1169" s="683" t="str">
        <f t="shared" si="1796"/>
        <v>OK</v>
      </c>
      <c r="X1169" s="141"/>
      <c r="Y1169" s="141"/>
      <c r="Z1169" s="552"/>
      <c r="AA1169" s="552"/>
      <c r="AB1169" s="683" t="str">
        <f t="shared" si="1797"/>
        <v>OK</v>
      </c>
      <c r="AC1169" s="593"/>
      <c r="AD1169" s="530">
        <f t="shared" si="1798"/>
        <v>0</v>
      </c>
      <c r="AE1169" s="842">
        <f t="shared" si="1799"/>
        <v>0</v>
      </c>
      <c r="AF1169" s="931"/>
      <c r="AG1169" s="530">
        <f t="shared" si="1800"/>
        <v>0</v>
      </c>
      <c r="AH1169" s="530">
        <f t="shared" si="1801"/>
        <v>0</v>
      </c>
      <c r="AI1169" s="641"/>
      <c r="AJ1169" s="537"/>
      <c r="AK1169" s="537"/>
      <c r="AL1169" s="537"/>
      <c r="AM1169" s="537"/>
      <c r="AN1169" s="537"/>
      <c r="AO1169" s="683" t="str">
        <f t="shared" si="1802"/>
        <v>OK</v>
      </c>
      <c r="AP1169" s="141"/>
      <c r="AQ1169" s="141"/>
      <c r="AR1169" s="552"/>
      <c r="AS1169" s="552"/>
      <c r="AT1169" s="683" t="str">
        <f t="shared" si="1803"/>
        <v>OK</v>
      </c>
      <c r="AU1169" s="593"/>
      <c r="AV1169" s="530">
        <f t="shared" si="1804"/>
        <v>0</v>
      </c>
      <c r="AW1169" s="842">
        <f t="shared" si="1805"/>
        <v>0</v>
      </c>
      <c r="AX1169" s="115">
        <f t="shared" si="1806"/>
        <v>0</v>
      </c>
      <c r="AY1169" s="5">
        <f t="shared" si="1807"/>
        <v>0</v>
      </c>
      <c r="AZ1169" s="7">
        <f t="shared" si="1810"/>
        <v>0</v>
      </c>
      <c r="BA1169" s="335" t="e">
        <f t="shared" si="1811"/>
        <v>#DIV/0!</v>
      </c>
      <c r="BB1169" s="23">
        <f t="shared" si="1808"/>
        <v>0</v>
      </c>
      <c r="BC1169" s="5">
        <f t="shared" si="1812"/>
        <v>0</v>
      </c>
      <c r="BD1169" s="7">
        <f t="shared" si="1813"/>
        <v>0</v>
      </c>
      <c r="BE1169" s="335" t="e">
        <f t="shared" si="1814"/>
        <v>#DIV/0!</v>
      </c>
      <c r="BG1169" s="826" t="str">
        <f t="shared" si="1809"/>
        <v>63.53</v>
      </c>
      <c r="BH1169" s="607" t="b">
        <f>COUNTIF('Codes SEC'!$B$2:$B$250,Ministres!BG1169)&gt;0</f>
        <v>1</v>
      </c>
    </row>
    <row r="1170" spans="1:66" ht="35.1" customHeight="1" x14ac:dyDescent="0.25">
      <c r="A1170" s="222" t="s">
        <v>39</v>
      </c>
      <c r="B1170" s="112" t="s">
        <v>5015</v>
      </c>
      <c r="C1170" s="116" t="s">
        <v>0</v>
      </c>
      <c r="D1170" s="620">
        <v>1000</v>
      </c>
      <c r="E1170" s="278"/>
      <c r="F1170" s="116" t="s">
        <v>5306</v>
      </c>
      <c r="G1170" s="700">
        <v>1</v>
      </c>
      <c r="H1170" s="888" t="str">
        <f t="shared" si="1780"/>
        <v>100</v>
      </c>
      <c r="I1170" s="580">
        <v>86524000</v>
      </c>
      <c r="J1170" s="689" t="s">
        <v>5353</v>
      </c>
      <c r="K1170" s="411" t="s">
        <v>5354</v>
      </c>
      <c r="L1170" s="733">
        <v>0</v>
      </c>
      <c r="M1170" s="734">
        <v>0</v>
      </c>
      <c r="N1170" s="931"/>
      <c r="O1170" s="530">
        <f t="shared" si="1794"/>
        <v>0</v>
      </c>
      <c r="P1170" s="530">
        <f t="shared" si="1795"/>
        <v>0</v>
      </c>
      <c r="Q1170" s="646"/>
      <c r="R1170" s="536"/>
      <c r="S1170" s="536"/>
      <c r="T1170" s="536"/>
      <c r="U1170" s="536"/>
      <c r="V1170" s="536"/>
      <c r="W1170" s="683" t="str">
        <f t="shared" si="1796"/>
        <v>OK</v>
      </c>
      <c r="X1170" s="141"/>
      <c r="Y1170" s="141"/>
      <c r="Z1170" s="552"/>
      <c r="AA1170" s="552"/>
      <c r="AB1170" s="683" t="str">
        <f t="shared" si="1797"/>
        <v>OK</v>
      </c>
      <c r="AC1170" s="593"/>
      <c r="AD1170" s="530">
        <f t="shared" si="1798"/>
        <v>0</v>
      </c>
      <c r="AE1170" s="842">
        <f t="shared" si="1799"/>
        <v>0</v>
      </c>
      <c r="AF1170" s="931"/>
      <c r="AG1170" s="530">
        <f t="shared" si="1800"/>
        <v>0</v>
      </c>
      <c r="AH1170" s="530">
        <f t="shared" si="1801"/>
        <v>0</v>
      </c>
      <c r="AI1170" s="641"/>
      <c r="AJ1170" s="537"/>
      <c r="AK1170" s="537"/>
      <c r="AL1170" s="537"/>
      <c r="AM1170" s="537"/>
      <c r="AN1170" s="537"/>
      <c r="AO1170" s="683" t="str">
        <f t="shared" si="1802"/>
        <v>OK</v>
      </c>
      <c r="AP1170" s="141"/>
      <c r="AQ1170" s="141"/>
      <c r="AR1170" s="552"/>
      <c r="AS1170" s="552"/>
      <c r="AT1170" s="683" t="str">
        <f t="shared" si="1803"/>
        <v>OK</v>
      </c>
      <c r="AU1170" s="593"/>
      <c r="AV1170" s="530">
        <f t="shared" si="1804"/>
        <v>0</v>
      </c>
      <c r="AW1170" s="842">
        <f t="shared" si="1805"/>
        <v>0</v>
      </c>
      <c r="AX1170" s="115">
        <f t="shared" si="1806"/>
        <v>0</v>
      </c>
      <c r="AY1170" s="5">
        <f t="shared" si="1807"/>
        <v>0</v>
      </c>
      <c r="AZ1170" s="7">
        <f>AY1170-AX1170</f>
        <v>0</v>
      </c>
      <c r="BA1170" s="335" t="e">
        <f>AZ1170/AX1170</f>
        <v>#DIV/0!</v>
      </c>
      <c r="BB1170" s="23">
        <f t="shared" si="1808"/>
        <v>0</v>
      </c>
      <c r="BC1170" s="5">
        <f>AW1170</f>
        <v>0</v>
      </c>
      <c r="BD1170" s="7">
        <f>BC1170-BB1170</f>
        <v>0</v>
      </c>
      <c r="BE1170" s="335" t="e">
        <f>BD1170/BB1170</f>
        <v>#DIV/0!</v>
      </c>
      <c r="BG1170" s="826" t="str">
        <f t="shared" si="1809"/>
        <v>65.24</v>
      </c>
      <c r="BH1170" s="607" t="b">
        <f>COUNTIF('Codes SEC'!$B$2:$B$250,Ministres!BG1170)&gt;0</f>
        <v>1</v>
      </c>
    </row>
    <row r="1171" spans="1:66" ht="12.75" customHeight="1" x14ac:dyDescent="0.25">
      <c r="A1171" s="227"/>
      <c r="B1171" s="209"/>
      <c r="C1171" s="253"/>
      <c r="D1171" s="625"/>
      <c r="E1171" s="280"/>
      <c r="F1171" s="253"/>
      <c r="G1171" s="695"/>
      <c r="H1171" s="886"/>
      <c r="I1171" s="403"/>
      <c r="J1171" s="381"/>
      <c r="K1171" s="514" t="s">
        <v>59</v>
      </c>
      <c r="L1171" s="318">
        <f t="shared" ref="L1171:V1171" si="1815">L1160+L1163+L1169+L1164+L1161+L1168+L1159+L1165+L1166+L1170+L1162+L1167</f>
        <v>0</v>
      </c>
      <c r="M1171" s="737">
        <f t="shared" si="1815"/>
        <v>0</v>
      </c>
      <c r="N1171" s="930">
        <f t="shared" ref="N1171:P1171" si="1816">N1160+N1163+N1169+N1164+N1161+N1168+N1159+N1165+N1166+N1170+N1162+N1167</f>
        <v>0</v>
      </c>
      <c r="O1171" s="790">
        <f t="shared" si="1816"/>
        <v>0</v>
      </c>
      <c r="P1171" s="790">
        <f t="shared" si="1816"/>
        <v>0</v>
      </c>
      <c r="Q1171" s="787">
        <f t="shared" si="1815"/>
        <v>0</v>
      </c>
      <c r="R1171" s="648">
        <f t="shared" si="1815"/>
        <v>0</v>
      </c>
      <c r="S1171" s="648">
        <f t="shared" si="1815"/>
        <v>0</v>
      </c>
      <c r="T1171" s="648">
        <f t="shared" si="1815"/>
        <v>0</v>
      </c>
      <c r="U1171" s="648">
        <f t="shared" si="1815"/>
        <v>0</v>
      </c>
      <c r="V1171" s="648">
        <f t="shared" si="1815"/>
        <v>0</v>
      </c>
      <c r="W1171" s="790"/>
      <c r="X1171" s="649">
        <f>X1160+X1163+X1169+X1164+X1161+X1168+X1159+X1165+X1166+X1170+X1162+X1167</f>
        <v>0</v>
      </c>
      <c r="Y1171" s="649">
        <f>Y1160+Y1163+Y1169+Y1164+Y1161+Y1168+Y1159+Y1165+Y1166+Y1170+Y1162+Y1167</f>
        <v>0</v>
      </c>
      <c r="Z1171" s="648">
        <f>Z1160+Z1163+Z1169+Z1164+Z1161+Z1168+Z1159+Z1165+Z1166+Z1170+Z1162+Z1167</f>
        <v>0</v>
      </c>
      <c r="AA1171" s="648">
        <f>AA1160+AA1163+AA1169+AA1164+AA1161+AA1168+AA1159+AA1165+AA1166+AA1170+AA1162+AA1167</f>
        <v>0</v>
      </c>
      <c r="AB1171" s="790"/>
      <c r="AC1171" s="649">
        <f t="shared" ref="AC1171:AN1171" si="1817">AC1160+AC1163+AC1169+AC1164+AC1161+AC1168+AC1159+AC1165+AC1166+AC1170+AC1162+AC1167</f>
        <v>0</v>
      </c>
      <c r="AD1171" s="790">
        <f>AD1160+AD1163+AD1169+AD1164+AD1161+AD1168+AD1159+AD1165+AD1166+AD1170+AD1162+AD1167</f>
        <v>0</v>
      </c>
      <c r="AE1171" s="843">
        <f>AE1160+AE1163+AE1169+AE1164+AE1161+AE1168+AE1159+AE1165+AE1166+AE1170+AE1162+AE1167</f>
        <v>0</v>
      </c>
      <c r="AF1171" s="930">
        <f t="shared" ref="AF1171:AH1171" si="1818">AF1160+AF1163+AF1169+AF1164+AF1161+AF1168+AF1159+AF1165+AF1166+AF1170+AF1162+AF1167</f>
        <v>0</v>
      </c>
      <c r="AG1171" s="790">
        <f t="shared" si="1818"/>
        <v>0</v>
      </c>
      <c r="AH1171" s="790">
        <f t="shared" si="1818"/>
        <v>0</v>
      </c>
      <c r="AI1171" s="787">
        <f t="shared" si="1817"/>
        <v>0</v>
      </c>
      <c r="AJ1171" s="648">
        <f t="shared" si="1817"/>
        <v>0</v>
      </c>
      <c r="AK1171" s="648">
        <f t="shared" si="1817"/>
        <v>0</v>
      </c>
      <c r="AL1171" s="648">
        <f t="shared" si="1817"/>
        <v>0</v>
      </c>
      <c r="AM1171" s="648">
        <f t="shared" si="1817"/>
        <v>0</v>
      </c>
      <c r="AN1171" s="648">
        <f t="shared" si="1817"/>
        <v>0</v>
      </c>
      <c r="AO1171" s="790"/>
      <c r="AP1171" s="649">
        <f>AP1160+AP1163+AP1169+AP1164+AP1161+AP1168+AP1159+AP1165+AP1166+AP1170+AP1162+AP1167</f>
        <v>0</v>
      </c>
      <c r="AQ1171" s="649">
        <f>AQ1160+AQ1163+AQ1169+AQ1164+AQ1161+AQ1168+AQ1159+AQ1165+AQ1166+AQ1170+AQ1162+AQ1167</f>
        <v>0</v>
      </c>
      <c r="AR1171" s="648">
        <f>AR1160+AR1163+AR1169+AR1164+AR1161+AR1168+AR1159+AR1165+AR1166+AR1170+AR1162+AR1167</f>
        <v>0</v>
      </c>
      <c r="AS1171" s="648">
        <f>AS1160+AS1163+AS1169+AS1164+AS1161+AS1168+AS1159+AS1165+AS1166+AS1170+AS1162+AS1167</f>
        <v>0</v>
      </c>
      <c r="AT1171" s="790"/>
      <c r="AU1171" s="649">
        <f t="shared" ref="AU1171:BE1171" si="1819">AU1160+AU1163+AU1169+AU1164+AU1161+AU1168+AU1159+AU1165+AU1166+AU1170+AU1162+AU1167</f>
        <v>0</v>
      </c>
      <c r="AV1171" s="790">
        <f t="shared" ref="AV1171" si="1820">AV1160+AV1163+AV1169+AV1164+AV1161+AV1168+AV1159+AV1165+AV1166+AV1170+AV1162+AV1167</f>
        <v>0</v>
      </c>
      <c r="AW1171" s="843">
        <f t="shared" si="1819"/>
        <v>0</v>
      </c>
      <c r="AX1171" s="336">
        <f t="shared" si="1819"/>
        <v>0</v>
      </c>
      <c r="AY1171" s="337">
        <f t="shared" si="1819"/>
        <v>0</v>
      </c>
      <c r="AZ1171" s="338">
        <f t="shared" si="1819"/>
        <v>0</v>
      </c>
      <c r="BA1171" s="339" t="e">
        <f t="shared" si="1819"/>
        <v>#DIV/0!</v>
      </c>
      <c r="BB1171" s="322">
        <f t="shared" si="1819"/>
        <v>0</v>
      </c>
      <c r="BC1171" s="337">
        <f t="shared" si="1819"/>
        <v>0</v>
      </c>
      <c r="BD1171" s="338">
        <f t="shared" si="1819"/>
        <v>0</v>
      </c>
      <c r="BE1171" s="339" t="e">
        <f t="shared" si="1819"/>
        <v>#DIV/0!</v>
      </c>
      <c r="BG1171" s="826"/>
      <c r="BH1171" s="607"/>
    </row>
    <row r="1172" spans="1:66" s="4" customFormat="1" ht="12.75" customHeight="1" x14ac:dyDescent="0.25">
      <c r="A1172" s="226"/>
      <c r="B1172" s="207"/>
      <c r="C1172" s="254"/>
      <c r="D1172" s="300"/>
      <c r="E1172" s="276"/>
      <c r="F1172" s="300"/>
      <c r="G1172" s="696"/>
      <c r="H1172" s="887"/>
      <c r="I1172" s="444"/>
      <c r="J1172" s="393"/>
      <c r="K1172" s="404" t="s">
        <v>3678</v>
      </c>
      <c r="L1172" s="729">
        <f t="shared" ref="L1172:V1172" si="1821">L1155+L1171</f>
        <v>0</v>
      </c>
      <c r="M1172" s="730">
        <f t="shared" si="1821"/>
        <v>0</v>
      </c>
      <c r="N1172" s="844">
        <f t="shared" ref="N1172:P1172" si="1822">N1155+N1171</f>
        <v>0</v>
      </c>
      <c r="O1172" s="665">
        <f t="shared" si="1822"/>
        <v>0</v>
      </c>
      <c r="P1172" s="665">
        <f t="shared" si="1822"/>
        <v>0</v>
      </c>
      <c r="Q1172" s="638">
        <f t="shared" si="1821"/>
        <v>0</v>
      </c>
      <c r="R1172" s="130">
        <f t="shared" si="1821"/>
        <v>0</v>
      </c>
      <c r="S1172" s="130">
        <f t="shared" si="1821"/>
        <v>0</v>
      </c>
      <c r="T1172" s="130">
        <f t="shared" si="1821"/>
        <v>0</v>
      </c>
      <c r="U1172" s="130">
        <f t="shared" si="1821"/>
        <v>0</v>
      </c>
      <c r="V1172" s="130">
        <f t="shared" si="1821"/>
        <v>0</v>
      </c>
      <c r="W1172" s="665"/>
      <c r="X1172" s="130">
        <f>X1155+X1171</f>
        <v>0</v>
      </c>
      <c r="Y1172" s="130">
        <f>Y1155+Y1171</f>
        <v>0</v>
      </c>
      <c r="Z1172" s="130">
        <f>Z1155+Z1171</f>
        <v>0</v>
      </c>
      <c r="AA1172" s="130">
        <f>AA1155+AA1171</f>
        <v>0</v>
      </c>
      <c r="AB1172" s="665"/>
      <c r="AC1172" s="130">
        <f t="shared" ref="AC1172:AN1172" si="1823">AC1155+AC1171</f>
        <v>0</v>
      </c>
      <c r="AD1172" s="665">
        <f>AD1155+AD1171</f>
        <v>0</v>
      </c>
      <c r="AE1172" s="845">
        <f>AE1155+AE1171</f>
        <v>0</v>
      </c>
      <c r="AF1172" s="844">
        <f t="shared" ref="AF1172:AH1172" si="1824">AF1155+AF1171</f>
        <v>0</v>
      </c>
      <c r="AG1172" s="665">
        <f t="shared" si="1824"/>
        <v>0</v>
      </c>
      <c r="AH1172" s="665">
        <f t="shared" si="1824"/>
        <v>0</v>
      </c>
      <c r="AI1172" s="638">
        <f t="shared" si="1823"/>
        <v>0</v>
      </c>
      <c r="AJ1172" s="130">
        <f t="shared" si="1823"/>
        <v>0</v>
      </c>
      <c r="AK1172" s="130">
        <f t="shared" si="1823"/>
        <v>0</v>
      </c>
      <c r="AL1172" s="130">
        <f t="shared" si="1823"/>
        <v>0</v>
      </c>
      <c r="AM1172" s="130">
        <f t="shared" si="1823"/>
        <v>0</v>
      </c>
      <c r="AN1172" s="130">
        <f t="shared" si="1823"/>
        <v>0</v>
      </c>
      <c r="AO1172" s="665"/>
      <c r="AP1172" s="130">
        <f>AP1155+AP1171</f>
        <v>0</v>
      </c>
      <c r="AQ1172" s="130">
        <f>AQ1155+AQ1171</f>
        <v>0</v>
      </c>
      <c r="AR1172" s="130">
        <f>AR1155+AR1171</f>
        <v>0</v>
      </c>
      <c r="AS1172" s="130">
        <f>AS1155+AS1171</f>
        <v>0</v>
      </c>
      <c r="AT1172" s="665"/>
      <c r="AU1172" s="130">
        <f t="shared" ref="AU1172:BE1172" si="1825">AU1155+AU1171</f>
        <v>0</v>
      </c>
      <c r="AV1172" s="665">
        <f t="shared" ref="AV1172" si="1826">AV1155+AV1171</f>
        <v>0</v>
      </c>
      <c r="AW1172" s="845">
        <f t="shared" si="1825"/>
        <v>0</v>
      </c>
      <c r="AX1172" s="314">
        <f t="shared" si="1825"/>
        <v>0</v>
      </c>
      <c r="AY1172" s="131">
        <f t="shared" si="1825"/>
        <v>0</v>
      </c>
      <c r="AZ1172" s="132">
        <f t="shared" si="1825"/>
        <v>0</v>
      </c>
      <c r="BA1172" s="340" t="e">
        <f t="shared" si="1825"/>
        <v>#DIV/0!</v>
      </c>
      <c r="BB1172" s="310">
        <f t="shared" si="1825"/>
        <v>0</v>
      </c>
      <c r="BC1172" s="131">
        <f t="shared" si="1825"/>
        <v>0</v>
      </c>
      <c r="BD1172" s="132">
        <f t="shared" si="1825"/>
        <v>0</v>
      </c>
      <c r="BE1172" s="340" t="e">
        <f t="shared" si="1825"/>
        <v>#DIV/0!</v>
      </c>
      <c r="BF1172" s="41"/>
      <c r="BG1172" s="826"/>
      <c r="BH1172" s="607"/>
      <c r="BI1172" s="41"/>
      <c r="BJ1172" s="41"/>
      <c r="BK1172" s="41"/>
      <c r="BL1172" s="41"/>
      <c r="BM1172" s="41"/>
      <c r="BN1172" s="41"/>
    </row>
    <row r="1173" spans="1:66" s="1" customFormat="1" ht="12.75" customHeight="1" x14ac:dyDescent="0.25">
      <c r="A1173" s="222"/>
      <c r="B1173" s="30"/>
      <c r="C1173" s="116"/>
      <c r="D1173" s="620"/>
      <c r="E1173" s="32"/>
      <c r="F1173" s="117"/>
      <c r="G1173" s="690"/>
      <c r="H1173" s="878"/>
      <c r="I1173" s="397"/>
      <c r="J1173" s="380"/>
      <c r="K1173" s="405" t="s">
        <v>208</v>
      </c>
      <c r="L1173" s="731">
        <v>0</v>
      </c>
      <c r="M1173" s="732">
        <v>0</v>
      </c>
      <c r="N1173" s="929">
        <v>0</v>
      </c>
      <c r="O1173" s="530">
        <v>0</v>
      </c>
      <c r="P1173" s="530">
        <v>0</v>
      </c>
      <c r="Q1173" s="641">
        <v>0</v>
      </c>
      <c r="R1173" s="537">
        <v>0</v>
      </c>
      <c r="S1173" s="537">
        <v>0</v>
      </c>
      <c r="T1173" s="537">
        <v>0</v>
      </c>
      <c r="U1173" s="537">
        <v>0</v>
      </c>
      <c r="V1173" s="537">
        <v>0</v>
      </c>
      <c r="W1173" s="530"/>
      <c r="X1173" s="142">
        <v>0</v>
      </c>
      <c r="Y1173" s="142">
        <v>0</v>
      </c>
      <c r="Z1173" s="537">
        <v>0</v>
      </c>
      <c r="AA1173" s="537">
        <v>0</v>
      </c>
      <c r="AB1173" s="530"/>
      <c r="AC1173" s="142">
        <v>0</v>
      </c>
      <c r="AD1173" s="530">
        <v>0</v>
      </c>
      <c r="AE1173" s="842">
        <v>0</v>
      </c>
      <c r="AF1173" s="929">
        <v>0</v>
      </c>
      <c r="AG1173" s="530">
        <v>0</v>
      </c>
      <c r="AH1173" s="530">
        <v>0</v>
      </c>
      <c r="AI1173" s="641">
        <v>0</v>
      </c>
      <c r="AJ1173" s="537">
        <v>0</v>
      </c>
      <c r="AK1173" s="537">
        <v>0</v>
      </c>
      <c r="AL1173" s="537">
        <v>0</v>
      </c>
      <c r="AM1173" s="537">
        <v>0</v>
      </c>
      <c r="AN1173" s="537">
        <v>0</v>
      </c>
      <c r="AO1173" s="530"/>
      <c r="AP1173" s="142">
        <v>0</v>
      </c>
      <c r="AQ1173" s="142">
        <v>0</v>
      </c>
      <c r="AR1173" s="537">
        <v>0</v>
      </c>
      <c r="AS1173" s="537">
        <v>0</v>
      </c>
      <c r="AT1173" s="530"/>
      <c r="AU1173" s="142">
        <v>0</v>
      </c>
      <c r="AV1173" s="530">
        <v>0</v>
      </c>
      <c r="AW1173" s="842">
        <v>0</v>
      </c>
      <c r="AX1173" s="115">
        <v>0</v>
      </c>
      <c r="AY1173" s="5">
        <v>0</v>
      </c>
      <c r="AZ1173" s="5">
        <v>0</v>
      </c>
      <c r="BA1173" s="335">
        <v>0</v>
      </c>
      <c r="BB1173" s="23">
        <v>0</v>
      </c>
      <c r="BC1173" s="5">
        <v>0</v>
      </c>
      <c r="BD1173" s="5">
        <v>0</v>
      </c>
      <c r="BE1173" s="335">
        <v>0</v>
      </c>
      <c r="BF1173" s="41"/>
      <c r="BG1173" s="826"/>
      <c r="BH1173" s="607"/>
      <c r="BI1173" s="41"/>
      <c r="BJ1173" s="41"/>
      <c r="BK1173" s="41"/>
      <c r="BL1173" s="41"/>
      <c r="BM1173" s="41"/>
      <c r="BN1173" s="41"/>
    </row>
    <row r="1174" spans="1:66" s="1" customFormat="1" ht="12.75" customHeight="1" x14ac:dyDescent="0.25">
      <c r="A1174" s="21"/>
      <c r="B1174" s="112"/>
      <c r="C1174" s="116"/>
      <c r="D1174" s="623"/>
      <c r="E1174" s="278"/>
      <c r="F1174" s="116"/>
      <c r="G1174" s="694"/>
      <c r="H1174" s="878"/>
      <c r="I1174" s="397"/>
      <c r="J1174" s="380"/>
      <c r="K1174" s="405" t="s">
        <v>96</v>
      </c>
      <c r="L1174" s="738">
        <v>0</v>
      </c>
      <c r="M1174" s="739">
        <v>0</v>
      </c>
      <c r="N1174" s="929">
        <v>0</v>
      </c>
      <c r="O1174" s="530">
        <v>0</v>
      </c>
      <c r="P1174" s="530">
        <v>0</v>
      </c>
      <c r="Q1174" s="641">
        <v>0</v>
      </c>
      <c r="R1174" s="537">
        <v>0</v>
      </c>
      <c r="S1174" s="537">
        <v>0</v>
      </c>
      <c r="T1174" s="537">
        <v>0</v>
      </c>
      <c r="U1174" s="537">
        <v>0</v>
      </c>
      <c r="V1174" s="537">
        <v>0</v>
      </c>
      <c r="W1174" s="530"/>
      <c r="X1174" s="142">
        <v>0</v>
      </c>
      <c r="Y1174" s="142">
        <v>0</v>
      </c>
      <c r="Z1174" s="537">
        <v>0</v>
      </c>
      <c r="AA1174" s="537">
        <v>0</v>
      </c>
      <c r="AB1174" s="530"/>
      <c r="AC1174" s="142">
        <v>0</v>
      </c>
      <c r="AD1174" s="530">
        <v>0</v>
      </c>
      <c r="AE1174" s="842">
        <v>0</v>
      </c>
      <c r="AF1174" s="929">
        <v>0</v>
      </c>
      <c r="AG1174" s="530">
        <v>0</v>
      </c>
      <c r="AH1174" s="530">
        <v>0</v>
      </c>
      <c r="AI1174" s="641">
        <v>0</v>
      </c>
      <c r="AJ1174" s="537">
        <v>0</v>
      </c>
      <c r="AK1174" s="537">
        <v>0</v>
      </c>
      <c r="AL1174" s="537">
        <v>0</v>
      </c>
      <c r="AM1174" s="537">
        <v>0</v>
      </c>
      <c r="AN1174" s="537">
        <v>0</v>
      </c>
      <c r="AO1174" s="530"/>
      <c r="AP1174" s="142">
        <v>0</v>
      </c>
      <c r="AQ1174" s="142">
        <v>0</v>
      </c>
      <c r="AR1174" s="537">
        <v>0</v>
      </c>
      <c r="AS1174" s="537">
        <v>0</v>
      </c>
      <c r="AT1174" s="530"/>
      <c r="AU1174" s="142">
        <v>0</v>
      </c>
      <c r="AV1174" s="530">
        <v>0</v>
      </c>
      <c r="AW1174" s="842">
        <v>0</v>
      </c>
      <c r="AX1174" s="115">
        <v>0</v>
      </c>
      <c r="AY1174" s="5">
        <v>0</v>
      </c>
      <c r="AZ1174" s="5">
        <v>0</v>
      </c>
      <c r="BA1174" s="335">
        <v>0</v>
      </c>
      <c r="BB1174" s="23">
        <v>0</v>
      </c>
      <c r="BC1174" s="5">
        <v>0</v>
      </c>
      <c r="BD1174" s="5">
        <v>0</v>
      </c>
      <c r="BE1174" s="335">
        <v>0</v>
      </c>
      <c r="BF1174" s="41"/>
      <c r="BG1174" s="826"/>
      <c r="BH1174" s="607"/>
      <c r="BI1174" s="41"/>
      <c r="BJ1174" s="41"/>
      <c r="BK1174" s="41"/>
      <c r="BL1174" s="41"/>
      <c r="BM1174" s="41"/>
      <c r="BN1174" s="41"/>
    </row>
    <row r="1175" spans="1:66" s="1" customFormat="1" ht="12.75" customHeight="1" x14ac:dyDescent="0.25">
      <c r="A1175" s="21"/>
      <c r="B1175" s="112"/>
      <c r="C1175" s="116"/>
      <c r="D1175" s="623"/>
      <c r="E1175" s="278"/>
      <c r="F1175" s="116"/>
      <c r="G1175" s="694"/>
      <c r="H1175" s="878"/>
      <c r="I1175" s="397"/>
      <c r="J1175" s="380"/>
      <c r="K1175" s="405" t="s">
        <v>209</v>
      </c>
      <c r="L1175" s="738">
        <v>0</v>
      </c>
      <c r="M1175" s="739">
        <v>0</v>
      </c>
      <c r="N1175" s="929">
        <v>0</v>
      </c>
      <c r="O1175" s="530">
        <v>0</v>
      </c>
      <c r="P1175" s="530">
        <v>0</v>
      </c>
      <c r="Q1175" s="641">
        <v>0</v>
      </c>
      <c r="R1175" s="537">
        <v>0</v>
      </c>
      <c r="S1175" s="537">
        <v>0</v>
      </c>
      <c r="T1175" s="537">
        <v>0</v>
      </c>
      <c r="U1175" s="537">
        <v>0</v>
      </c>
      <c r="V1175" s="537">
        <v>0</v>
      </c>
      <c r="W1175" s="530"/>
      <c r="X1175" s="142">
        <v>0</v>
      </c>
      <c r="Y1175" s="142">
        <v>0</v>
      </c>
      <c r="Z1175" s="537">
        <v>0</v>
      </c>
      <c r="AA1175" s="537">
        <v>0</v>
      </c>
      <c r="AB1175" s="530"/>
      <c r="AC1175" s="142">
        <v>0</v>
      </c>
      <c r="AD1175" s="530">
        <v>0</v>
      </c>
      <c r="AE1175" s="842">
        <v>0</v>
      </c>
      <c r="AF1175" s="929">
        <v>0</v>
      </c>
      <c r="AG1175" s="530">
        <v>0</v>
      </c>
      <c r="AH1175" s="530">
        <v>0</v>
      </c>
      <c r="AI1175" s="641">
        <v>0</v>
      </c>
      <c r="AJ1175" s="537">
        <v>0</v>
      </c>
      <c r="AK1175" s="537">
        <v>0</v>
      </c>
      <c r="AL1175" s="537">
        <v>0</v>
      </c>
      <c r="AM1175" s="537">
        <v>0</v>
      </c>
      <c r="AN1175" s="537">
        <v>0</v>
      </c>
      <c r="AO1175" s="530"/>
      <c r="AP1175" s="142">
        <v>0</v>
      </c>
      <c r="AQ1175" s="142">
        <v>0</v>
      </c>
      <c r="AR1175" s="537">
        <v>0</v>
      </c>
      <c r="AS1175" s="537">
        <v>0</v>
      </c>
      <c r="AT1175" s="530"/>
      <c r="AU1175" s="142">
        <v>0</v>
      </c>
      <c r="AV1175" s="530">
        <v>0</v>
      </c>
      <c r="AW1175" s="842">
        <v>0</v>
      </c>
      <c r="AX1175" s="115">
        <v>0</v>
      </c>
      <c r="AY1175" s="5">
        <v>0</v>
      </c>
      <c r="AZ1175" s="5">
        <v>0</v>
      </c>
      <c r="BA1175" s="335">
        <v>0</v>
      </c>
      <c r="BB1175" s="23">
        <v>0</v>
      </c>
      <c r="BC1175" s="5">
        <v>0</v>
      </c>
      <c r="BD1175" s="5">
        <v>0</v>
      </c>
      <c r="BE1175" s="335">
        <v>0</v>
      </c>
      <c r="BF1175" s="41"/>
      <c r="BG1175" s="826"/>
      <c r="BH1175" s="607"/>
      <c r="BI1175" s="41"/>
      <c r="BJ1175" s="41"/>
      <c r="BK1175" s="41"/>
      <c r="BL1175" s="41"/>
      <c r="BM1175" s="41"/>
      <c r="BN1175" s="41"/>
    </row>
    <row r="1176" spans="1:66" ht="12.75" customHeight="1" x14ac:dyDescent="0.25">
      <c r="A1176" s="21"/>
      <c r="B1176" s="112"/>
      <c r="C1176" s="116"/>
      <c r="D1176" s="623"/>
      <c r="E1176" s="278"/>
      <c r="F1176" s="116"/>
      <c r="G1176" s="694"/>
      <c r="H1176" s="878"/>
      <c r="I1176" s="397"/>
      <c r="J1176" s="380"/>
      <c r="K1176" s="405" t="s">
        <v>210</v>
      </c>
      <c r="L1176" s="738">
        <v>0</v>
      </c>
      <c r="M1176" s="739">
        <v>0</v>
      </c>
      <c r="N1176" s="929">
        <v>0</v>
      </c>
      <c r="O1176" s="530">
        <v>0</v>
      </c>
      <c r="P1176" s="530">
        <v>0</v>
      </c>
      <c r="Q1176" s="641">
        <v>0</v>
      </c>
      <c r="R1176" s="537">
        <v>0</v>
      </c>
      <c r="S1176" s="537">
        <v>0</v>
      </c>
      <c r="T1176" s="537">
        <v>0</v>
      </c>
      <c r="U1176" s="537">
        <v>0</v>
      </c>
      <c r="V1176" s="537">
        <v>0</v>
      </c>
      <c r="W1176" s="530"/>
      <c r="X1176" s="142">
        <v>0</v>
      </c>
      <c r="Y1176" s="142">
        <v>0</v>
      </c>
      <c r="Z1176" s="537">
        <v>0</v>
      </c>
      <c r="AA1176" s="537">
        <v>0</v>
      </c>
      <c r="AB1176" s="530"/>
      <c r="AC1176" s="142">
        <v>0</v>
      </c>
      <c r="AD1176" s="530">
        <v>0</v>
      </c>
      <c r="AE1176" s="842">
        <v>0</v>
      </c>
      <c r="AF1176" s="929">
        <v>0</v>
      </c>
      <c r="AG1176" s="530">
        <v>0</v>
      </c>
      <c r="AH1176" s="530">
        <v>0</v>
      </c>
      <c r="AI1176" s="641">
        <v>0</v>
      </c>
      <c r="AJ1176" s="537">
        <v>0</v>
      </c>
      <c r="AK1176" s="537">
        <v>0</v>
      </c>
      <c r="AL1176" s="537">
        <v>0</v>
      </c>
      <c r="AM1176" s="537">
        <v>0</v>
      </c>
      <c r="AN1176" s="537">
        <v>0</v>
      </c>
      <c r="AO1176" s="530"/>
      <c r="AP1176" s="142">
        <v>0</v>
      </c>
      <c r="AQ1176" s="142">
        <v>0</v>
      </c>
      <c r="AR1176" s="537">
        <v>0</v>
      </c>
      <c r="AS1176" s="537">
        <v>0</v>
      </c>
      <c r="AT1176" s="530"/>
      <c r="AU1176" s="142">
        <v>0</v>
      </c>
      <c r="AV1176" s="530">
        <v>0</v>
      </c>
      <c r="AW1176" s="842">
        <v>0</v>
      </c>
      <c r="AX1176" s="115">
        <v>0</v>
      </c>
      <c r="AY1176" s="5">
        <v>0</v>
      </c>
      <c r="AZ1176" s="5">
        <v>0</v>
      </c>
      <c r="BA1176" s="335">
        <v>0</v>
      </c>
      <c r="BB1176" s="23">
        <v>0</v>
      </c>
      <c r="BC1176" s="5">
        <v>0</v>
      </c>
      <c r="BD1176" s="5">
        <v>0</v>
      </c>
      <c r="BE1176" s="335">
        <v>0</v>
      </c>
      <c r="BG1176" s="826"/>
      <c r="BH1176" s="607"/>
    </row>
    <row r="1177" spans="1:66" s="4" customFormat="1" ht="12.75" customHeight="1" x14ac:dyDescent="0.25">
      <c r="A1177" s="21"/>
      <c r="B1177" s="112"/>
      <c r="C1177" s="116"/>
      <c r="D1177" s="623"/>
      <c r="E1177" s="278"/>
      <c r="F1177" s="116"/>
      <c r="G1177" s="694"/>
      <c r="H1177" s="878"/>
      <c r="I1177" s="397"/>
      <c r="J1177" s="380"/>
      <c r="K1177" s="406" t="s">
        <v>53</v>
      </c>
      <c r="L1177" s="738">
        <f t="shared" ref="L1177:V1177" si="1827">L1110+L1111+L1112+L1113+L1118+L1125+L1126+L1130+L1131+L1134+L1135+L1138+L1139+L1143+L1144+L1148+L1149+L1150+L1151+L1152+L1160+L1163+L1169+L1102+L1114+L1127+L1145+L1164+L1142+L1123+L1103+L1104+L1105+L1106+L1115+L1119+L1120+L1124+L1161+L1168+L1107+L1108+L1109+L1117+L1116+L1121+L1122+L1128+L1132+L1133+L1136+L1137+L1141+L1140+L1146+L1147+L1153+L1154+L1159+L1162+L1165+L1166+L1170</f>
        <v>0</v>
      </c>
      <c r="M1177" s="739">
        <f t="shared" si="1827"/>
        <v>0</v>
      </c>
      <c r="N1177" s="929">
        <f t="shared" ref="N1177:P1177" si="1828">N1110+N1111+N1112+N1113+N1118+N1125+N1126+N1130+N1131+N1134+N1135+N1138+N1139+N1143+N1144+N1148+N1149+N1150+N1151+N1152+N1160+N1163+N1169+N1102+N1114+N1127+N1145+N1164+N1142+N1123+N1103+N1104+N1105+N1106+N1115+N1119+N1120+N1124+N1161+N1168+N1107+N1108+N1109+N1117+N1116+N1121+N1122+N1128+N1132+N1133+N1136+N1137+N1141+N1140+N1146+N1147+N1153+N1154+N1159+N1162+N1165+N1166+N1170</f>
        <v>0</v>
      </c>
      <c r="O1177" s="530">
        <f t="shared" si="1828"/>
        <v>0</v>
      </c>
      <c r="P1177" s="530">
        <f t="shared" si="1828"/>
        <v>0</v>
      </c>
      <c r="Q1177" s="641">
        <f t="shared" si="1827"/>
        <v>0</v>
      </c>
      <c r="R1177" s="537">
        <f t="shared" si="1827"/>
        <v>0</v>
      </c>
      <c r="S1177" s="537">
        <f t="shared" si="1827"/>
        <v>0</v>
      </c>
      <c r="T1177" s="537">
        <f t="shared" si="1827"/>
        <v>0</v>
      </c>
      <c r="U1177" s="537">
        <f t="shared" si="1827"/>
        <v>0</v>
      </c>
      <c r="V1177" s="537">
        <f t="shared" si="1827"/>
        <v>0</v>
      </c>
      <c r="W1177" s="530"/>
      <c r="X1177" s="142">
        <f>X1110+X1111+X1112+X1113+X1118+X1125+X1126+X1130+X1131+X1134+X1135+X1138+X1139+X1143+X1144+X1148+X1149+X1150+X1151+X1152+X1160+X1163+X1169+X1102+X1114+X1127+X1145+X1164+X1142+X1123+X1103+X1104+X1105+X1106+X1115+X1119+X1120+X1124+X1161+X1168+X1107+X1108+X1109+X1117+X1116+X1121+X1122+X1128+X1132+X1133+X1136+X1137+X1141+X1140+X1146+X1147+X1153+X1154+X1159+X1162+X1165+X1166+X1170</f>
        <v>0</v>
      </c>
      <c r="Y1177" s="142">
        <f>Y1110+Y1111+Y1112+Y1113+Y1118+Y1125+Y1126+Y1130+Y1131+Y1134+Y1135+Y1138+Y1139+Y1143+Y1144+Y1148+Y1149+Y1150+Y1151+Y1152+Y1160+Y1163+Y1169+Y1102+Y1114+Y1127+Y1145+Y1164+Y1142+Y1123+Y1103+Y1104+Y1105+Y1106+Y1115+Y1119+Y1120+Y1124+Y1161+Y1168+Y1107+Y1108+Y1109+Y1117+Y1116+Y1121+Y1122+Y1128+Y1132+Y1133+Y1136+Y1137+Y1141+Y1140+Y1146+Y1147+Y1153+Y1154+Y1159+Y1162+Y1165+Y1166+Y1170</f>
        <v>0</v>
      </c>
      <c r="Z1177" s="537">
        <f>Z1110+Z1111+Z1112+Z1113+Z1118+Z1125+Z1126+Z1130+Z1131+Z1134+Z1135+Z1138+Z1139+Z1143+Z1144+Z1148+Z1149+Z1150+Z1151+Z1152+Z1160+Z1163+Z1169+Z1102+Z1114+Z1127+Z1145+Z1164+Z1142+Z1123+Z1103+Z1104+Z1105+Z1106+Z1115+Z1119+Z1120+Z1124+Z1161+Z1168+Z1107+Z1108+Z1109+Z1117+Z1116+Z1121+Z1122+Z1128+Z1132+Z1133+Z1136+Z1137+Z1141+Z1140+Z1146+Z1147+Z1153+Z1154+Z1159+Z1162+Z1165+Z1166+Z1170</f>
        <v>0</v>
      </c>
      <c r="AA1177" s="537">
        <f>AA1110+AA1111+AA1112+AA1113+AA1118+AA1125+AA1126+AA1130+AA1131+AA1134+AA1135+AA1138+AA1139+AA1143+AA1144+AA1148+AA1149+AA1150+AA1151+AA1152+AA1160+AA1163+AA1169+AA1102+AA1114+AA1127+AA1145+AA1164+AA1142+AA1123+AA1103+AA1104+AA1105+AA1106+AA1115+AA1119+AA1120+AA1124+AA1161+AA1168+AA1107+AA1108+AA1109+AA1117+AA1116+AA1121+AA1122+AA1128+AA1132+AA1133+AA1136+AA1137+AA1141+AA1140+AA1146+AA1147+AA1153+AA1154+AA1159+AA1162+AA1165+AA1166+AA1170</f>
        <v>0</v>
      </c>
      <c r="AB1177" s="530"/>
      <c r="AC1177" s="142">
        <f t="shared" ref="AC1177:AN1177" si="1829">AC1110+AC1111+AC1112+AC1113+AC1118+AC1125+AC1126+AC1130+AC1131+AC1134+AC1135+AC1138+AC1139+AC1143+AC1144+AC1148+AC1149+AC1150+AC1151+AC1152+AC1160+AC1163+AC1169+AC1102+AC1114+AC1127+AC1145+AC1164+AC1142+AC1123+AC1103+AC1104+AC1105+AC1106+AC1115+AC1119+AC1120+AC1124+AC1161+AC1168+AC1107+AC1108+AC1109+AC1117+AC1116+AC1121+AC1122+AC1128+AC1132+AC1133+AC1136+AC1137+AC1141+AC1140+AC1146+AC1147+AC1153+AC1154+AC1159+AC1162+AC1165+AC1166+AC1170</f>
        <v>0</v>
      </c>
      <c r="AD1177" s="530">
        <f>AD1110+AD1111+AD1112+AD1113+AD1118+AD1125+AD1126+AD1130+AD1131+AD1134+AD1135+AD1138+AD1139+AD1143+AD1144+AD1148+AD1149+AD1150+AD1151+AD1152+AD1160+AD1163+AD1169+AD1102+AD1114+AD1127+AD1145+AD1164+AD1142+AD1123+AD1103+AD1104+AD1105+AD1106+AD1115+AD1119+AD1120+AD1124+AD1161+AD1168+AD1107+AD1108+AD1109+AD1117+AD1116+AD1121+AD1122+AD1128+AD1132+AD1133+AD1136+AD1137+AD1141+AD1140+AD1146+AD1147+AD1153+AD1154+AD1159+AD1162+AD1165+AD1166+AD1170</f>
        <v>0</v>
      </c>
      <c r="AE1177" s="842">
        <f>AE1110+AE1111+AE1112+AE1113+AE1118+AE1125+AE1126+AE1130+AE1131+AE1134+AE1135+AE1138+AE1139+AE1143+AE1144+AE1148+AE1149+AE1150+AE1151+AE1152+AE1160+AE1163+AE1169+AE1102+AE1114+AE1127+AE1145+AE1164+AE1142+AE1123+AE1103+AE1104+AE1105+AE1106+AE1115+AE1119+AE1120+AE1124+AE1161+AE1168+AE1107+AE1108+AE1109+AE1117+AE1116+AE1121+AE1122+AE1128+AE1132+AE1133+AE1136+AE1137+AE1141+AE1140+AE1146+AE1147+AE1153+AE1154+AE1159+AE1162+AE1165+AE1166+AE1170</f>
        <v>0</v>
      </c>
      <c r="AF1177" s="929">
        <f t="shared" ref="AF1177:AH1177" si="1830">AF1110+AF1111+AF1112+AF1113+AF1118+AF1125+AF1126+AF1130+AF1131+AF1134+AF1135+AF1138+AF1139+AF1143+AF1144+AF1148+AF1149+AF1150+AF1151+AF1152+AF1160+AF1163+AF1169+AF1102+AF1114+AF1127+AF1145+AF1164+AF1142+AF1123+AF1103+AF1104+AF1105+AF1106+AF1115+AF1119+AF1120+AF1124+AF1161+AF1168+AF1107+AF1108+AF1109+AF1117+AF1116+AF1121+AF1122+AF1128+AF1132+AF1133+AF1136+AF1137+AF1141+AF1140+AF1146+AF1147+AF1153+AF1154+AF1159+AF1162+AF1165+AF1166+AF1170</f>
        <v>0</v>
      </c>
      <c r="AG1177" s="530">
        <f t="shared" si="1830"/>
        <v>0</v>
      </c>
      <c r="AH1177" s="530">
        <f t="shared" si="1830"/>
        <v>0</v>
      </c>
      <c r="AI1177" s="641">
        <f t="shared" si="1829"/>
        <v>0</v>
      </c>
      <c r="AJ1177" s="537">
        <f t="shared" si="1829"/>
        <v>0</v>
      </c>
      <c r="AK1177" s="537">
        <f t="shared" si="1829"/>
        <v>0</v>
      </c>
      <c r="AL1177" s="537">
        <f t="shared" si="1829"/>
        <v>0</v>
      </c>
      <c r="AM1177" s="537">
        <f t="shared" si="1829"/>
        <v>0</v>
      </c>
      <c r="AN1177" s="537">
        <f t="shared" si="1829"/>
        <v>0</v>
      </c>
      <c r="AO1177" s="530"/>
      <c r="AP1177" s="142">
        <f>AP1110+AP1111+AP1112+AP1113+AP1118+AP1125+AP1126+AP1130+AP1131+AP1134+AP1135+AP1138+AP1139+AP1143+AP1144+AP1148+AP1149+AP1150+AP1151+AP1152+AP1160+AP1163+AP1169+AP1102+AP1114+AP1127+AP1145+AP1164+AP1142+AP1123+AP1103+AP1104+AP1105+AP1106+AP1115+AP1119+AP1120+AP1124+AP1161+AP1168+AP1107+AP1108+AP1109+AP1117+AP1116+AP1121+AP1122+AP1128+AP1132+AP1133+AP1136+AP1137+AP1141+AP1140+AP1146+AP1147+AP1153+AP1154+AP1159+AP1162+AP1165+AP1166+AP1170</f>
        <v>0</v>
      </c>
      <c r="AQ1177" s="142">
        <f>AQ1110+AQ1111+AQ1112+AQ1113+AQ1118+AQ1125+AQ1126+AQ1130+AQ1131+AQ1134+AQ1135+AQ1138+AQ1139+AQ1143+AQ1144+AQ1148+AQ1149+AQ1150+AQ1151+AQ1152+AQ1160+AQ1163+AQ1169+AQ1102+AQ1114+AQ1127+AQ1145+AQ1164+AQ1142+AQ1123+AQ1103+AQ1104+AQ1105+AQ1106+AQ1115+AQ1119+AQ1120+AQ1124+AQ1161+AQ1168+AQ1107+AQ1108+AQ1109+AQ1117+AQ1116+AQ1121+AQ1122+AQ1128+AQ1132+AQ1133+AQ1136+AQ1137+AQ1141+AQ1140+AQ1146+AQ1147+AQ1153+AQ1154+AQ1159+AQ1162+AQ1165+AQ1166+AQ1170</f>
        <v>0</v>
      </c>
      <c r="AR1177" s="537">
        <f>AR1110+AR1111+AR1112+AR1113+AR1118+AR1125+AR1126+AR1130+AR1131+AR1134+AR1135+AR1138+AR1139+AR1143+AR1144+AR1148+AR1149+AR1150+AR1151+AR1152+AR1160+AR1163+AR1169+AR1102+AR1114+AR1127+AR1145+AR1164+AR1142+AR1123+AR1103+AR1104+AR1105+AR1106+AR1115+AR1119+AR1120+AR1124+AR1161+AR1168+AR1107+AR1108+AR1109+AR1117+AR1116+AR1121+AR1122+AR1128+AR1132+AR1133+AR1136+AR1137+AR1141+AR1140+AR1146+AR1147+AR1153+AR1154+AR1159+AR1162+AR1165+AR1166+AR1170</f>
        <v>0</v>
      </c>
      <c r="AS1177" s="537">
        <f>AS1110+AS1111+AS1112+AS1113+AS1118+AS1125+AS1126+AS1130+AS1131+AS1134+AS1135+AS1138+AS1139+AS1143+AS1144+AS1148+AS1149+AS1150+AS1151+AS1152+AS1160+AS1163+AS1169+AS1102+AS1114+AS1127+AS1145+AS1164+AS1142+AS1123+AS1103+AS1104+AS1105+AS1106+AS1115+AS1119+AS1120+AS1124+AS1161+AS1168+AS1107+AS1108+AS1109+AS1117+AS1116+AS1121+AS1122+AS1128+AS1132+AS1133+AS1136+AS1137+AS1141+AS1140+AS1146+AS1147+AS1153+AS1154+AS1159+AS1162+AS1165+AS1166+AS1170</f>
        <v>0</v>
      </c>
      <c r="AT1177" s="530"/>
      <c r="AU1177" s="142">
        <f t="shared" ref="AU1177:BE1177" si="1831">AU1110+AU1111+AU1112+AU1113+AU1118+AU1125+AU1126+AU1130+AU1131+AU1134+AU1135+AU1138+AU1139+AU1143+AU1144+AU1148+AU1149+AU1150+AU1151+AU1152+AU1160+AU1163+AU1169+AU1102+AU1114+AU1127+AU1145+AU1164+AU1142+AU1123+AU1103+AU1104+AU1105+AU1106+AU1115+AU1119+AU1120+AU1124+AU1161+AU1168+AU1107+AU1108+AU1109+AU1117+AU1116+AU1121+AU1122+AU1128+AU1132+AU1133+AU1136+AU1137+AU1141+AU1140+AU1146+AU1147+AU1153+AU1154+AU1159+AU1162+AU1165+AU1166+AU1170</f>
        <v>0</v>
      </c>
      <c r="AV1177" s="530">
        <f t="shared" ref="AV1177" si="1832">AV1110+AV1111+AV1112+AV1113+AV1118+AV1125+AV1126+AV1130+AV1131+AV1134+AV1135+AV1138+AV1139+AV1143+AV1144+AV1148+AV1149+AV1150+AV1151+AV1152+AV1160+AV1163+AV1169+AV1102+AV1114+AV1127+AV1145+AV1164+AV1142+AV1123+AV1103+AV1104+AV1105+AV1106+AV1115+AV1119+AV1120+AV1124+AV1161+AV1168+AV1107+AV1108+AV1109+AV1117+AV1116+AV1121+AV1122+AV1128+AV1132+AV1133+AV1136+AV1137+AV1141+AV1140+AV1146+AV1147+AV1153+AV1154+AV1159+AV1162+AV1165+AV1166+AV1170</f>
        <v>0</v>
      </c>
      <c r="AW1177" s="842">
        <f t="shared" si="1831"/>
        <v>0</v>
      </c>
      <c r="AX1177" s="115">
        <f t="shared" si="1831"/>
        <v>0</v>
      </c>
      <c r="AY1177" s="5">
        <f t="shared" si="1831"/>
        <v>0</v>
      </c>
      <c r="AZ1177" s="5">
        <f t="shared" si="1831"/>
        <v>0</v>
      </c>
      <c r="BA1177" s="335" t="e">
        <f t="shared" si="1831"/>
        <v>#DIV/0!</v>
      </c>
      <c r="BB1177" s="23">
        <f t="shared" si="1831"/>
        <v>0</v>
      </c>
      <c r="BC1177" s="5">
        <f t="shared" si="1831"/>
        <v>0</v>
      </c>
      <c r="BD1177" s="5">
        <f t="shared" si="1831"/>
        <v>0</v>
      </c>
      <c r="BE1177" s="335" t="e">
        <f t="shared" si="1831"/>
        <v>#DIV/0!</v>
      </c>
      <c r="BF1177" s="667"/>
      <c r="BG1177" s="826"/>
      <c r="BH1177" s="607"/>
      <c r="BI1177" s="41"/>
      <c r="BJ1177" s="41"/>
      <c r="BK1177" s="41"/>
      <c r="BL1177" s="41"/>
      <c r="BM1177" s="41"/>
      <c r="BN1177" s="41"/>
    </row>
    <row r="1178" spans="1:66" s="27" customFormat="1" ht="12.75" customHeight="1" x14ac:dyDescent="0.25">
      <c r="A1178" s="21"/>
      <c r="B1178" s="112"/>
      <c r="C1178" s="116"/>
      <c r="D1178" s="623"/>
      <c r="E1178" s="278"/>
      <c r="F1178" s="116"/>
      <c r="G1178" s="694"/>
      <c r="H1178" s="878"/>
      <c r="I1178" s="397"/>
      <c r="J1178" s="380"/>
      <c r="K1178" s="406"/>
      <c r="L1178" s="738"/>
      <c r="M1178" s="739"/>
      <c r="N1178" s="932"/>
      <c r="O1178" s="125"/>
      <c r="P1178" s="125"/>
      <c r="Q1178" s="642"/>
      <c r="R1178" s="538"/>
      <c r="S1178" s="538"/>
      <c r="T1178" s="538"/>
      <c r="U1178" s="538"/>
      <c r="V1178" s="538"/>
      <c r="W1178" s="532"/>
      <c r="X1178" s="143"/>
      <c r="Y1178" s="143"/>
      <c r="Z1178" s="553"/>
      <c r="AA1178" s="553"/>
      <c r="AB1178" s="532"/>
      <c r="AC1178" s="594"/>
      <c r="AD1178" s="125"/>
      <c r="AE1178" s="848"/>
      <c r="AF1178" s="932"/>
      <c r="AG1178" s="125"/>
      <c r="AH1178" s="125"/>
      <c r="AI1178" s="642"/>
      <c r="AJ1178" s="538"/>
      <c r="AK1178" s="538"/>
      <c r="AL1178" s="538"/>
      <c r="AM1178" s="538"/>
      <c r="AN1178" s="538"/>
      <c r="AO1178" s="532"/>
      <c r="AP1178" s="143"/>
      <c r="AQ1178" s="143"/>
      <c r="AR1178" s="553"/>
      <c r="AS1178" s="553"/>
      <c r="AT1178" s="532"/>
      <c r="AU1178" s="594"/>
      <c r="AV1178" s="125"/>
      <c r="AW1178" s="848"/>
      <c r="AX1178" s="124"/>
      <c r="AY1178" s="6"/>
      <c r="AZ1178" s="6"/>
      <c r="BA1178" s="341"/>
      <c r="BB1178" s="311"/>
      <c r="BC1178" s="6"/>
      <c r="BD1178" s="6"/>
      <c r="BE1178" s="341"/>
      <c r="BF1178" s="41"/>
      <c r="BG1178" s="826"/>
      <c r="BH1178" s="607"/>
      <c r="BI1178" s="40"/>
      <c r="BJ1178" s="40"/>
      <c r="BK1178" s="40"/>
      <c r="BL1178" s="40"/>
      <c r="BM1178" s="40"/>
      <c r="BN1178" s="40"/>
    </row>
    <row r="1179" spans="1:66" ht="12.75" customHeight="1" x14ac:dyDescent="0.25">
      <c r="A1179" s="21"/>
      <c r="B1179" s="112"/>
      <c r="C1179" s="116"/>
      <c r="D1179" s="623"/>
      <c r="E1179" s="278"/>
      <c r="F1179" s="116"/>
      <c r="G1179" s="694"/>
      <c r="H1179" s="878"/>
      <c r="I1179" s="397"/>
      <c r="J1179" s="380"/>
      <c r="K1179" s="406"/>
      <c r="L1179" s="738"/>
      <c r="M1179" s="739"/>
      <c r="N1179" s="932"/>
      <c r="O1179" s="125"/>
      <c r="P1179" s="125"/>
      <c r="Q1179" s="642"/>
      <c r="R1179" s="538"/>
      <c r="S1179" s="538"/>
      <c r="T1179" s="538"/>
      <c r="U1179" s="538"/>
      <c r="V1179" s="538"/>
      <c r="W1179" s="532"/>
      <c r="X1179" s="143"/>
      <c r="Y1179" s="143"/>
      <c r="Z1179" s="553"/>
      <c r="AA1179" s="553"/>
      <c r="AB1179" s="532"/>
      <c r="AC1179" s="594"/>
      <c r="AD1179" s="125"/>
      <c r="AE1179" s="848"/>
      <c r="AF1179" s="932"/>
      <c r="AG1179" s="125"/>
      <c r="AH1179" s="125"/>
      <c r="AI1179" s="642"/>
      <c r="AJ1179" s="538"/>
      <c r="AK1179" s="538"/>
      <c r="AL1179" s="538"/>
      <c r="AM1179" s="538"/>
      <c r="AN1179" s="538"/>
      <c r="AO1179" s="532"/>
      <c r="AP1179" s="143"/>
      <c r="AQ1179" s="143"/>
      <c r="AR1179" s="553"/>
      <c r="AS1179" s="553"/>
      <c r="AT1179" s="532"/>
      <c r="AU1179" s="594"/>
      <c r="AV1179" s="125"/>
      <c r="AW1179" s="848"/>
      <c r="AX1179" s="124"/>
      <c r="AY1179" s="6"/>
      <c r="AZ1179" s="6"/>
      <c r="BA1179" s="341"/>
      <c r="BB1179" s="311"/>
      <c r="BC1179" s="6"/>
      <c r="BD1179" s="6"/>
      <c r="BE1179" s="341"/>
      <c r="BG1179" s="826"/>
      <c r="BH1179" s="607"/>
    </row>
    <row r="1180" spans="1:66" ht="12.75" customHeight="1" x14ac:dyDescent="0.25">
      <c r="A1180" s="21"/>
      <c r="B1180" s="112"/>
      <c r="C1180" s="116"/>
      <c r="D1180" s="623"/>
      <c r="E1180" s="278"/>
      <c r="F1180" s="116"/>
      <c r="G1180" s="700"/>
      <c r="H1180" s="888"/>
      <c r="I1180" s="580"/>
      <c r="J1180" s="573"/>
      <c r="K1180" s="400" t="s">
        <v>6578</v>
      </c>
      <c r="L1180" s="738"/>
      <c r="M1180" s="739"/>
      <c r="N1180" s="931"/>
      <c r="O1180" s="923"/>
      <c r="P1180" s="923"/>
      <c r="Q1180" s="641"/>
      <c r="R1180" s="537"/>
      <c r="S1180" s="537"/>
      <c r="T1180" s="537"/>
      <c r="U1180" s="537"/>
      <c r="V1180" s="537"/>
      <c r="W1180" s="531"/>
      <c r="X1180" s="141"/>
      <c r="Y1180" s="141"/>
      <c r="Z1180" s="552"/>
      <c r="AA1180" s="552"/>
      <c r="AB1180" s="531"/>
      <c r="AC1180" s="593"/>
      <c r="AD1180" s="923"/>
      <c r="AE1180" s="846"/>
      <c r="AF1180" s="931"/>
      <c r="AG1180" s="923"/>
      <c r="AH1180" s="923"/>
      <c r="AI1180" s="641"/>
      <c r="AJ1180" s="537"/>
      <c r="AK1180" s="537"/>
      <c r="AL1180" s="537"/>
      <c r="AM1180" s="537"/>
      <c r="AN1180" s="537"/>
      <c r="AO1180" s="531"/>
      <c r="AP1180" s="141"/>
      <c r="AQ1180" s="141"/>
      <c r="AR1180" s="552"/>
      <c r="AS1180" s="552"/>
      <c r="AT1180" s="531"/>
      <c r="AU1180" s="593"/>
      <c r="AV1180" s="923"/>
      <c r="AW1180" s="846"/>
      <c r="AX1180" s="115"/>
      <c r="AY1180" s="5"/>
      <c r="AZ1180" s="5"/>
      <c r="BA1180" s="335"/>
      <c r="BC1180" s="5"/>
      <c r="BD1180" s="5"/>
      <c r="BE1180" s="335"/>
      <c r="BG1180" s="826"/>
      <c r="BH1180" s="607"/>
    </row>
    <row r="1181" spans="1:66" x14ac:dyDescent="0.25">
      <c r="A1181" s="21"/>
      <c r="B1181" s="112"/>
      <c r="C1181" s="116"/>
      <c r="D1181" s="623"/>
      <c r="E1181" s="278"/>
      <c r="F1181" s="116"/>
      <c r="G1181" s="700"/>
      <c r="H1181" s="888"/>
      <c r="I1181" s="580"/>
      <c r="J1181" s="573"/>
      <c r="K1181" s="426" t="s">
        <v>524</v>
      </c>
      <c r="L1181" s="738"/>
      <c r="M1181" s="739"/>
      <c r="N1181" s="931"/>
      <c r="O1181" s="923"/>
      <c r="P1181" s="923"/>
      <c r="Q1181" s="641"/>
      <c r="R1181" s="537"/>
      <c r="S1181" s="537"/>
      <c r="T1181" s="537"/>
      <c r="U1181" s="537"/>
      <c r="V1181" s="537"/>
      <c r="W1181" s="531"/>
      <c r="X1181" s="141"/>
      <c r="Y1181" s="141"/>
      <c r="Z1181" s="552"/>
      <c r="AA1181" s="552"/>
      <c r="AB1181" s="531"/>
      <c r="AC1181" s="593"/>
      <c r="AD1181" s="923"/>
      <c r="AE1181" s="846"/>
      <c r="AF1181" s="931"/>
      <c r="AG1181" s="923"/>
      <c r="AH1181" s="923"/>
      <c r="AI1181" s="641"/>
      <c r="AJ1181" s="537"/>
      <c r="AK1181" s="537"/>
      <c r="AL1181" s="537"/>
      <c r="AM1181" s="537"/>
      <c r="AN1181" s="537"/>
      <c r="AO1181" s="531"/>
      <c r="AP1181" s="141"/>
      <c r="AQ1181" s="141"/>
      <c r="AR1181" s="552"/>
      <c r="AS1181" s="552"/>
      <c r="AT1181" s="531"/>
      <c r="AU1181" s="593"/>
      <c r="AV1181" s="923"/>
      <c r="AW1181" s="846"/>
      <c r="AX1181" s="115"/>
      <c r="AY1181" s="5"/>
      <c r="AZ1181" s="5"/>
      <c r="BA1181" s="335"/>
      <c r="BC1181" s="5"/>
      <c r="BD1181" s="5"/>
      <c r="BE1181" s="335"/>
      <c r="BG1181" s="826"/>
      <c r="BH1181" s="607"/>
    </row>
    <row r="1182" spans="1:66" s="4" customFormat="1" ht="12.75" customHeight="1" x14ac:dyDescent="0.25">
      <c r="A1182" s="21"/>
      <c r="B1182" s="112"/>
      <c r="C1182" s="116"/>
      <c r="D1182" s="623"/>
      <c r="E1182" s="278"/>
      <c r="F1182" s="116"/>
      <c r="G1182" s="700"/>
      <c r="H1182" s="888"/>
      <c r="I1182" s="580"/>
      <c r="J1182" s="573"/>
      <c r="K1182" s="415"/>
      <c r="L1182" s="738"/>
      <c r="M1182" s="739"/>
      <c r="N1182" s="931"/>
      <c r="O1182" s="923"/>
      <c r="P1182" s="923"/>
      <c r="Q1182" s="641"/>
      <c r="R1182" s="537"/>
      <c r="S1182" s="537"/>
      <c r="T1182" s="537"/>
      <c r="U1182" s="537"/>
      <c r="V1182" s="537"/>
      <c r="W1182" s="531"/>
      <c r="X1182" s="141"/>
      <c r="Y1182" s="141"/>
      <c r="Z1182" s="552"/>
      <c r="AA1182" s="552"/>
      <c r="AB1182" s="531"/>
      <c r="AC1182" s="593"/>
      <c r="AD1182" s="923"/>
      <c r="AE1182" s="846"/>
      <c r="AF1182" s="931"/>
      <c r="AG1182" s="923"/>
      <c r="AH1182" s="923"/>
      <c r="AI1182" s="641"/>
      <c r="AJ1182" s="537"/>
      <c r="AK1182" s="537"/>
      <c r="AL1182" s="537"/>
      <c r="AM1182" s="537"/>
      <c r="AN1182" s="537"/>
      <c r="AO1182" s="531"/>
      <c r="AP1182" s="141"/>
      <c r="AQ1182" s="141"/>
      <c r="AR1182" s="552"/>
      <c r="AS1182" s="552"/>
      <c r="AT1182" s="531"/>
      <c r="AU1182" s="593"/>
      <c r="AV1182" s="923"/>
      <c r="AW1182" s="846"/>
      <c r="AX1182" s="115"/>
      <c r="AY1182" s="5"/>
      <c r="AZ1182" s="5"/>
      <c r="BA1182" s="335"/>
      <c r="BB1182" s="23"/>
      <c r="BC1182" s="5"/>
      <c r="BD1182" s="5"/>
      <c r="BE1182" s="335"/>
      <c r="BF1182" s="41"/>
      <c r="BG1182" s="826"/>
      <c r="BH1182" s="607"/>
      <c r="BI1182" s="41"/>
      <c r="BJ1182" s="41"/>
      <c r="BK1182" s="41"/>
      <c r="BL1182" s="41"/>
      <c r="BM1182" s="41"/>
      <c r="BN1182" s="41"/>
    </row>
    <row r="1183" spans="1:66" ht="35.1" customHeight="1" x14ac:dyDescent="0.25">
      <c r="A1183" s="222" t="s">
        <v>39</v>
      </c>
      <c r="B1183" s="112">
        <v>18</v>
      </c>
      <c r="C1183" s="116" t="s">
        <v>0</v>
      </c>
      <c r="D1183" s="620">
        <v>1000</v>
      </c>
      <c r="E1183" s="278"/>
      <c r="F1183" s="116">
        <v>12</v>
      </c>
      <c r="G1183" s="694">
        <v>1</v>
      </c>
      <c r="H1183" s="878" t="str">
        <f t="shared" si="1780"/>
        <v>114</v>
      </c>
      <c r="I1183" s="397">
        <v>83122000</v>
      </c>
      <c r="J1183" s="380" t="s">
        <v>3980</v>
      </c>
      <c r="K1183" s="443" t="s">
        <v>3963</v>
      </c>
      <c r="L1183" s="733">
        <v>2700</v>
      </c>
      <c r="M1183" s="734">
        <v>2000</v>
      </c>
      <c r="N1183" s="931"/>
      <c r="O1183" s="530">
        <f t="shared" ref="O1183:O1200" si="1833">IF(N1183&gt;L1183,"0 ",N1183-L1183)</f>
        <v>-2700</v>
      </c>
      <c r="P1183" s="530" t="str">
        <f t="shared" ref="P1183:P1200" si="1834">IF(N1183&lt;L1183,"0 ",N1183-L1183)</f>
        <v xml:space="preserve">0 </v>
      </c>
      <c r="Q1183" s="646"/>
      <c r="R1183" s="536"/>
      <c r="S1183" s="536"/>
      <c r="T1183" s="536"/>
      <c r="U1183" s="536"/>
      <c r="V1183" s="536"/>
      <c r="W1183" s="683" t="str">
        <f>IF(SUM(Q1183:V1183)=X1183,"OK",SUM(Q1183:V1183)-X1183)</f>
        <v>OK</v>
      </c>
      <c r="X1183" s="141"/>
      <c r="Y1183" s="141"/>
      <c r="Z1183" s="552"/>
      <c r="AA1183" s="552"/>
      <c r="AB1183" s="683" t="str">
        <f>IF(SUM(Z1183:AA1183)=AC1183,"OK",SUM(Z1183:AA1183)-AC1183)</f>
        <v>OK</v>
      </c>
      <c r="AC1183" s="593"/>
      <c r="AD1183" s="530">
        <f t="shared" ref="AD1183:AD1200" si="1835">X1183+Y1183+AC1183</f>
        <v>0</v>
      </c>
      <c r="AE1183" s="842">
        <f t="shared" ref="AE1183:AE1200" si="1836">N1183+AD1183</f>
        <v>0</v>
      </c>
      <c r="AF1183" s="931"/>
      <c r="AG1183" s="530">
        <f t="shared" ref="AG1183:AG1200" si="1837">IF(AF1183&gt;M1183,"0 ",AF1183-M1183)</f>
        <v>-2000</v>
      </c>
      <c r="AH1183" s="530" t="str">
        <f t="shared" ref="AH1183:AH1200" si="1838">IF(AF1183&lt;M1183,"0 ",AF1183-M1183)</f>
        <v xml:space="preserve">0 </v>
      </c>
      <c r="AI1183" s="641"/>
      <c r="AJ1183" s="537"/>
      <c r="AK1183" s="537"/>
      <c r="AL1183" s="537"/>
      <c r="AM1183" s="537"/>
      <c r="AN1183" s="537"/>
      <c r="AO1183" s="683" t="str">
        <f>IF(SUM(AI1183:AN1183)=AP1183,"OK",SUM(AI1183:AN1183)-AP1183)</f>
        <v>OK</v>
      </c>
      <c r="AP1183" s="141"/>
      <c r="AQ1183" s="141"/>
      <c r="AR1183" s="552"/>
      <c r="AS1183" s="552"/>
      <c r="AT1183" s="683" t="str">
        <f>IF(SUM(AR1183:AS1183)=AU1183,"OK",SUM(AR1183:AS1183)-AU1183)</f>
        <v>OK</v>
      </c>
      <c r="AU1183" s="593"/>
      <c r="AV1183" s="530">
        <f t="shared" ref="AV1183:AV1200" si="1839">AP1183+AQ1183+AU1183</f>
        <v>0</v>
      </c>
      <c r="AW1183" s="842">
        <f t="shared" ref="AW1183:AW1200" si="1840">AF1183+AV1183</f>
        <v>0</v>
      </c>
      <c r="AX1183" s="115">
        <f t="shared" ref="AX1183:AX1200" si="1841">L1183</f>
        <v>2700</v>
      </c>
      <c r="AY1183" s="5">
        <f t="shared" ref="AY1183:AY1200" si="1842">AE1183</f>
        <v>0</v>
      </c>
      <c r="AZ1183" s="7">
        <f t="shared" ref="AZ1183:AZ1190" si="1843">AY1183-AX1183</f>
        <v>-2700</v>
      </c>
      <c r="BA1183" s="335">
        <f t="shared" ref="BA1183:BA1190" si="1844">AZ1183/AX1183</f>
        <v>-1</v>
      </c>
      <c r="BB1183" s="23">
        <f t="shared" ref="BB1183:BB1200" si="1845">M1183</f>
        <v>2000</v>
      </c>
      <c r="BC1183" s="5">
        <f t="shared" ref="BC1183:BC1190" si="1846">AW1183</f>
        <v>0</v>
      </c>
      <c r="BD1183" s="7">
        <f t="shared" ref="BD1183:BD1190" si="1847">BC1183-BB1183</f>
        <v>-2000</v>
      </c>
      <c r="BE1183" s="335">
        <f t="shared" ref="BE1183:BE1190" si="1848">BD1183/BB1183</f>
        <v>-1</v>
      </c>
      <c r="BG1183" s="826" t="str">
        <f t="shared" ref="BG1183:BG1200" si="1849">RIGHT(LEFT(I1183,3),2)&amp;"."&amp;RIGHT(LEFT(I1183,5),2)</f>
        <v>31.22</v>
      </c>
      <c r="BH1183" s="607" t="b">
        <f>COUNTIF('Codes SEC'!$B$2:$B$250,Ministres!BG1183)&gt;0</f>
        <v>1</v>
      </c>
    </row>
    <row r="1184" spans="1:66" ht="35.1" customHeight="1" x14ac:dyDescent="0.25">
      <c r="A1184" s="222" t="s">
        <v>39</v>
      </c>
      <c r="B1184" s="112">
        <v>18</v>
      </c>
      <c r="C1184" s="116" t="s">
        <v>0</v>
      </c>
      <c r="D1184" s="620">
        <v>1000</v>
      </c>
      <c r="E1184" s="278"/>
      <c r="F1184" s="116">
        <v>6</v>
      </c>
      <c r="G1184" s="694">
        <v>1</v>
      </c>
      <c r="H1184" s="878" t="str">
        <f t="shared" si="1780"/>
        <v>114</v>
      </c>
      <c r="I1184" s="397">
        <v>83122000</v>
      </c>
      <c r="J1184" s="380" t="s">
        <v>3981</v>
      </c>
      <c r="K1184" s="443" t="s">
        <v>5403</v>
      </c>
      <c r="L1184" s="733">
        <v>0</v>
      </c>
      <c r="M1184" s="734">
        <v>0</v>
      </c>
      <c r="N1184" s="931"/>
      <c r="O1184" s="530">
        <f t="shared" si="1833"/>
        <v>0</v>
      </c>
      <c r="P1184" s="530">
        <f t="shared" si="1834"/>
        <v>0</v>
      </c>
      <c r="Q1184" s="646"/>
      <c r="R1184" s="536"/>
      <c r="S1184" s="536"/>
      <c r="T1184" s="536"/>
      <c r="U1184" s="536"/>
      <c r="V1184" s="536"/>
      <c r="W1184" s="683" t="str">
        <f>IF(SUM(Q1184:V1184)=X1184,"OK",SUM(Q1184:V1184)-X1184)</f>
        <v>OK</v>
      </c>
      <c r="X1184" s="141"/>
      <c r="Y1184" s="141"/>
      <c r="Z1184" s="552"/>
      <c r="AA1184" s="552"/>
      <c r="AB1184" s="683" t="str">
        <f>IF(SUM(Z1184:AA1184)=AC1184,"OK",SUM(Z1184:AA1184)-AC1184)</f>
        <v>OK</v>
      </c>
      <c r="AC1184" s="593"/>
      <c r="AD1184" s="530">
        <f t="shared" si="1835"/>
        <v>0</v>
      </c>
      <c r="AE1184" s="842">
        <f t="shared" si="1836"/>
        <v>0</v>
      </c>
      <c r="AF1184" s="931"/>
      <c r="AG1184" s="530">
        <f t="shared" si="1837"/>
        <v>0</v>
      </c>
      <c r="AH1184" s="530">
        <f t="shared" si="1838"/>
        <v>0</v>
      </c>
      <c r="AI1184" s="641"/>
      <c r="AJ1184" s="537"/>
      <c r="AK1184" s="537"/>
      <c r="AL1184" s="537"/>
      <c r="AM1184" s="537"/>
      <c r="AN1184" s="537"/>
      <c r="AO1184" s="683" t="str">
        <f>IF(SUM(AI1184:AN1184)=AP1184,"OK",SUM(AI1184:AN1184)-AP1184)</f>
        <v>OK</v>
      </c>
      <c r="AP1184" s="141"/>
      <c r="AQ1184" s="141"/>
      <c r="AR1184" s="552"/>
      <c r="AS1184" s="552"/>
      <c r="AT1184" s="683" t="str">
        <f>IF(SUM(AR1184:AS1184)=AU1184,"OK",SUM(AR1184:AS1184)-AU1184)</f>
        <v>OK</v>
      </c>
      <c r="AU1184" s="593"/>
      <c r="AV1184" s="530">
        <f t="shared" si="1839"/>
        <v>0</v>
      </c>
      <c r="AW1184" s="842">
        <f t="shared" si="1840"/>
        <v>0</v>
      </c>
      <c r="AX1184" s="115">
        <f t="shared" si="1841"/>
        <v>0</v>
      </c>
      <c r="AY1184" s="5">
        <f t="shared" si="1842"/>
        <v>0</v>
      </c>
      <c r="AZ1184" s="7">
        <f t="shared" si="1843"/>
        <v>0</v>
      </c>
      <c r="BA1184" s="335" t="e">
        <f t="shared" si="1844"/>
        <v>#DIV/0!</v>
      </c>
      <c r="BB1184" s="23">
        <f t="shared" si="1845"/>
        <v>0</v>
      </c>
      <c r="BC1184" s="5">
        <f t="shared" si="1846"/>
        <v>0</v>
      </c>
      <c r="BD1184" s="7">
        <f t="shared" si="1847"/>
        <v>0</v>
      </c>
      <c r="BE1184" s="335" t="e">
        <f t="shared" si="1848"/>
        <v>#DIV/0!</v>
      </c>
      <c r="BG1184" s="826" t="str">
        <f t="shared" si="1849"/>
        <v>31.22</v>
      </c>
      <c r="BH1184" s="607" t="b">
        <f>COUNTIF('Codes SEC'!$B$2:$B$250,Ministres!BG1184)&gt;0</f>
        <v>1</v>
      </c>
    </row>
    <row r="1185" spans="1:66" ht="35.1" customHeight="1" x14ac:dyDescent="0.25">
      <c r="A1185" s="222" t="s">
        <v>39</v>
      </c>
      <c r="B1185" s="112" t="s">
        <v>5015</v>
      </c>
      <c r="C1185" s="116" t="s">
        <v>0</v>
      </c>
      <c r="D1185" s="620">
        <v>1000</v>
      </c>
      <c r="E1185" s="278"/>
      <c r="F1185" s="116" t="s">
        <v>5306</v>
      </c>
      <c r="G1185" s="700">
        <v>1</v>
      </c>
      <c r="H1185" s="888" t="str">
        <f t="shared" si="1780"/>
        <v>114</v>
      </c>
      <c r="I1185" s="580">
        <v>83122000</v>
      </c>
      <c r="J1185" s="689" t="s">
        <v>5365</v>
      </c>
      <c r="K1185" s="411" t="s">
        <v>5366</v>
      </c>
      <c r="L1185" s="733">
        <v>0</v>
      </c>
      <c r="M1185" s="734">
        <v>0</v>
      </c>
      <c r="N1185" s="931"/>
      <c r="O1185" s="530">
        <f t="shared" si="1833"/>
        <v>0</v>
      </c>
      <c r="P1185" s="530">
        <f t="shared" si="1834"/>
        <v>0</v>
      </c>
      <c r="Q1185" s="646"/>
      <c r="R1185" s="536"/>
      <c r="S1185" s="536"/>
      <c r="T1185" s="536"/>
      <c r="U1185" s="536"/>
      <c r="V1185" s="536"/>
      <c r="W1185" s="683" t="str">
        <f>IF(SUM(Q1185:V1185)=X1185,"OK",SUM(Q1185:V1185)-X1185)</f>
        <v>OK</v>
      </c>
      <c r="X1185" s="141"/>
      <c r="Y1185" s="141"/>
      <c r="Z1185" s="552"/>
      <c r="AA1185" s="552"/>
      <c r="AB1185" s="683" t="str">
        <f>IF(SUM(Z1185:AA1185)=AC1185,"OK",SUM(Z1185:AA1185)-AC1185)</f>
        <v>OK</v>
      </c>
      <c r="AC1185" s="593"/>
      <c r="AD1185" s="530">
        <f t="shared" si="1835"/>
        <v>0</v>
      </c>
      <c r="AE1185" s="842">
        <f t="shared" si="1836"/>
        <v>0</v>
      </c>
      <c r="AF1185" s="931"/>
      <c r="AG1185" s="530">
        <f t="shared" si="1837"/>
        <v>0</v>
      </c>
      <c r="AH1185" s="530">
        <f t="shared" si="1838"/>
        <v>0</v>
      </c>
      <c r="AI1185" s="641"/>
      <c r="AJ1185" s="537"/>
      <c r="AK1185" s="537"/>
      <c r="AL1185" s="537"/>
      <c r="AM1185" s="537"/>
      <c r="AN1185" s="537"/>
      <c r="AO1185" s="683" t="str">
        <f>IF(SUM(AI1185:AN1185)=AP1185,"OK",SUM(AI1185:AN1185)-AP1185)</f>
        <v>OK</v>
      </c>
      <c r="AP1185" s="141"/>
      <c r="AQ1185" s="141"/>
      <c r="AR1185" s="552"/>
      <c r="AS1185" s="552"/>
      <c r="AT1185" s="683" t="str">
        <f>IF(SUM(AR1185:AS1185)=AU1185,"OK",SUM(AR1185:AS1185)-AU1185)</f>
        <v>OK</v>
      </c>
      <c r="AU1185" s="593"/>
      <c r="AV1185" s="530">
        <f t="shared" si="1839"/>
        <v>0</v>
      </c>
      <c r="AW1185" s="842">
        <f t="shared" si="1840"/>
        <v>0</v>
      </c>
      <c r="AX1185" s="115">
        <f t="shared" si="1841"/>
        <v>0</v>
      </c>
      <c r="AY1185" s="5">
        <f t="shared" si="1842"/>
        <v>0</v>
      </c>
      <c r="AZ1185" s="7">
        <f t="shared" si="1843"/>
        <v>0</v>
      </c>
      <c r="BA1185" s="335" t="e">
        <f t="shared" si="1844"/>
        <v>#DIV/0!</v>
      </c>
      <c r="BB1185" s="23">
        <f t="shared" si="1845"/>
        <v>0</v>
      </c>
      <c r="BC1185" s="5">
        <f t="shared" si="1846"/>
        <v>0</v>
      </c>
      <c r="BD1185" s="7">
        <f t="shared" si="1847"/>
        <v>0</v>
      </c>
      <c r="BE1185" s="335" t="e">
        <f t="shared" si="1848"/>
        <v>#DIV/0!</v>
      </c>
      <c r="BG1185" s="826" t="str">
        <f t="shared" si="1849"/>
        <v>31.22</v>
      </c>
      <c r="BH1185" s="607" t="b">
        <f>COUNTIF('Codes SEC'!$B$2:$B$250,Ministres!BG1185)&gt;0</f>
        <v>1</v>
      </c>
    </row>
    <row r="1186" spans="1:66" ht="35.1" customHeight="1" x14ac:dyDescent="0.3">
      <c r="A1186" s="222" t="s">
        <v>39</v>
      </c>
      <c r="B1186" s="30">
        <v>18</v>
      </c>
      <c r="C1186" s="116" t="s">
        <v>0</v>
      </c>
      <c r="D1186" s="620">
        <v>1000</v>
      </c>
      <c r="E1186" s="246"/>
      <c r="F1186" s="117">
        <v>12</v>
      </c>
      <c r="G1186" s="694">
        <v>1</v>
      </c>
      <c r="H1186" s="878" t="str">
        <f t="shared" si="1780"/>
        <v>114</v>
      </c>
      <c r="I1186" s="397" t="s">
        <v>3263</v>
      </c>
      <c r="J1186" s="380" t="s">
        <v>3075</v>
      </c>
      <c r="K1186" s="420" t="s">
        <v>525</v>
      </c>
      <c r="L1186" s="726">
        <v>89651</v>
      </c>
      <c r="M1186" s="727">
        <v>72405</v>
      </c>
      <c r="N1186" s="931"/>
      <c r="O1186" s="530">
        <f t="shared" si="1833"/>
        <v>-89651</v>
      </c>
      <c r="P1186" s="530" t="str">
        <f t="shared" si="1834"/>
        <v xml:space="preserve">0 </v>
      </c>
      <c r="Q1186" s="646"/>
      <c r="R1186" s="536"/>
      <c r="S1186" s="536"/>
      <c r="T1186" s="536"/>
      <c r="U1186" s="536"/>
      <c r="V1186" s="536"/>
      <c r="W1186" s="683" t="str">
        <f t="shared" ref="W1186:W1199" si="1850">IF(SUM(Q1186:V1186)=X1186,"OK",SUM(Q1186:V1186)-X1186)</f>
        <v>OK</v>
      </c>
      <c r="X1186" s="141"/>
      <c r="Y1186" s="141"/>
      <c r="Z1186" s="552"/>
      <c r="AA1186" s="552"/>
      <c r="AB1186" s="683" t="str">
        <f t="shared" ref="AB1186:AB1199" si="1851">IF(SUM(Z1186:AA1186)=AC1186,"OK",SUM(Z1186:AA1186)-AC1186)</f>
        <v>OK</v>
      </c>
      <c r="AC1186" s="593"/>
      <c r="AD1186" s="530">
        <f t="shared" si="1835"/>
        <v>0</v>
      </c>
      <c r="AE1186" s="842">
        <f t="shared" si="1836"/>
        <v>0</v>
      </c>
      <c r="AF1186" s="931"/>
      <c r="AG1186" s="530">
        <f t="shared" si="1837"/>
        <v>-72405</v>
      </c>
      <c r="AH1186" s="530" t="str">
        <f t="shared" si="1838"/>
        <v xml:space="preserve">0 </v>
      </c>
      <c r="AI1186" s="641"/>
      <c r="AJ1186" s="537"/>
      <c r="AK1186" s="537"/>
      <c r="AL1186" s="537"/>
      <c r="AM1186" s="537"/>
      <c r="AN1186" s="537"/>
      <c r="AO1186" s="683" t="str">
        <f t="shared" ref="AO1186:AO1199" si="1852">IF(SUM(AI1186:AN1186)=AP1186,"OK",SUM(AI1186:AN1186)-AP1186)</f>
        <v>OK</v>
      </c>
      <c r="AP1186" s="141"/>
      <c r="AQ1186" s="141"/>
      <c r="AR1186" s="552"/>
      <c r="AS1186" s="552"/>
      <c r="AT1186" s="683" t="str">
        <f t="shared" ref="AT1186:AT1199" si="1853">IF(SUM(AR1186:AS1186)=AU1186,"OK",SUM(AR1186:AS1186)-AU1186)</f>
        <v>OK</v>
      </c>
      <c r="AU1186" s="593"/>
      <c r="AV1186" s="530">
        <f t="shared" si="1839"/>
        <v>0</v>
      </c>
      <c r="AW1186" s="842">
        <f t="shared" si="1840"/>
        <v>0</v>
      </c>
      <c r="AX1186" s="115">
        <f t="shared" si="1841"/>
        <v>89651</v>
      </c>
      <c r="AY1186" s="5">
        <f t="shared" si="1842"/>
        <v>0</v>
      </c>
      <c r="AZ1186" s="7">
        <f t="shared" si="1843"/>
        <v>-89651</v>
      </c>
      <c r="BA1186" s="335">
        <f t="shared" si="1844"/>
        <v>-1</v>
      </c>
      <c r="BB1186" s="23">
        <f t="shared" si="1845"/>
        <v>72405</v>
      </c>
      <c r="BC1186" s="5">
        <f t="shared" si="1846"/>
        <v>0</v>
      </c>
      <c r="BD1186" s="7">
        <f t="shared" si="1847"/>
        <v>-72405</v>
      </c>
      <c r="BE1186" s="335">
        <f t="shared" si="1848"/>
        <v>-1</v>
      </c>
      <c r="BG1186" s="826" t="str">
        <f t="shared" si="1849"/>
        <v>31.32</v>
      </c>
      <c r="BH1186" s="607" t="b">
        <f>COUNTIF('Codes SEC'!$B$2:$B$250,Ministres!BG1186)&gt;0</f>
        <v>1</v>
      </c>
    </row>
    <row r="1187" spans="1:66" ht="35.1" customHeight="1" x14ac:dyDescent="0.25">
      <c r="A1187" s="222" t="s">
        <v>39</v>
      </c>
      <c r="B1187" s="112">
        <v>18</v>
      </c>
      <c r="C1187" s="116" t="s">
        <v>0</v>
      </c>
      <c r="D1187" s="620">
        <v>1000</v>
      </c>
      <c r="E1187" s="278"/>
      <c r="F1187" s="116">
        <v>12</v>
      </c>
      <c r="G1187" s="694">
        <v>1</v>
      </c>
      <c r="H1187" s="878" t="str">
        <f t="shared" si="1780"/>
        <v>114</v>
      </c>
      <c r="I1187" s="397" t="s">
        <v>3263</v>
      </c>
      <c r="J1187" s="380" t="s">
        <v>3076</v>
      </c>
      <c r="K1187" s="408" t="s">
        <v>526</v>
      </c>
      <c r="L1187" s="733">
        <v>17212</v>
      </c>
      <c r="M1187" s="734">
        <v>9000</v>
      </c>
      <c r="N1187" s="931"/>
      <c r="O1187" s="530">
        <f t="shared" si="1833"/>
        <v>-17212</v>
      </c>
      <c r="P1187" s="530" t="str">
        <f t="shared" si="1834"/>
        <v xml:space="preserve">0 </v>
      </c>
      <c r="Q1187" s="646"/>
      <c r="R1187" s="536"/>
      <c r="S1187" s="536"/>
      <c r="T1187" s="536"/>
      <c r="U1187" s="536"/>
      <c r="V1187" s="536"/>
      <c r="W1187" s="683" t="str">
        <f t="shared" si="1850"/>
        <v>OK</v>
      </c>
      <c r="X1187" s="141"/>
      <c r="Y1187" s="141"/>
      <c r="Z1187" s="552"/>
      <c r="AA1187" s="552"/>
      <c r="AB1187" s="683" t="str">
        <f t="shared" si="1851"/>
        <v>OK</v>
      </c>
      <c r="AC1187" s="593"/>
      <c r="AD1187" s="530">
        <f t="shared" si="1835"/>
        <v>0</v>
      </c>
      <c r="AE1187" s="842">
        <f t="shared" si="1836"/>
        <v>0</v>
      </c>
      <c r="AF1187" s="931"/>
      <c r="AG1187" s="530">
        <f t="shared" si="1837"/>
        <v>-9000</v>
      </c>
      <c r="AH1187" s="530" t="str">
        <f t="shared" si="1838"/>
        <v xml:space="preserve">0 </v>
      </c>
      <c r="AI1187" s="641"/>
      <c r="AJ1187" s="537"/>
      <c r="AK1187" s="537"/>
      <c r="AL1187" s="537"/>
      <c r="AM1187" s="537"/>
      <c r="AN1187" s="537"/>
      <c r="AO1187" s="683" t="str">
        <f t="shared" si="1852"/>
        <v>OK</v>
      </c>
      <c r="AP1187" s="141"/>
      <c r="AQ1187" s="141"/>
      <c r="AR1187" s="552"/>
      <c r="AS1187" s="552"/>
      <c r="AT1187" s="683" t="str">
        <f t="shared" si="1853"/>
        <v>OK</v>
      </c>
      <c r="AU1187" s="593"/>
      <c r="AV1187" s="530">
        <f t="shared" si="1839"/>
        <v>0</v>
      </c>
      <c r="AW1187" s="842">
        <f t="shared" si="1840"/>
        <v>0</v>
      </c>
      <c r="AX1187" s="115">
        <f t="shared" si="1841"/>
        <v>17212</v>
      </c>
      <c r="AY1187" s="5">
        <f t="shared" si="1842"/>
        <v>0</v>
      </c>
      <c r="AZ1187" s="7">
        <f t="shared" si="1843"/>
        <v>-17212</v>
      </c>
      <c r="BA1187" s="335">
        <f t="shared" si="1844"/>
        <v>-1</v>
      </c>
      <c r="BB1187" s="23">
        <f t="shared" si="1845"/>
        <v>9000</v>
      </c>
      <c r="BC1187" s="5">
        <f t="shared" si="1846"/>
        <v>0</v>
      </c>
      <c r="BD1187" s="7">
        <f t="shared" si="1847"/>
        <v>-9000</v>
      </c>
      <c r="BE1187" s="335">
        <f t="shared" si="1848"/>
        <v>-1</v>
      </c>
      <c r="BG1187" s="826" t="str">
        <f t="shared" si="1849"/>
        <v>31.32</v>
      </c>
      <c r="BH1187" s="607" t="b">
        <f>COUNTIF('Codes SEC'!$B$2:$B$250,Ministres!BG1187)&gt;0</f>
        <v>1</v>
      </c>
    </row>
    <row r="1188" spans="1:66" ht="35.1" customHeight="1" x14ac:dyDescent="0.25">
      <c r="A1188" s="222" t="s">
        <v>39</v>
      </c>
      <c r="B1188" s="112">
        <v>18</v>
      </c>
      <c r="C1188" s="116" t="s">
        <v>0</v>
      </c>
      <c r="D1188" s="620">
        <v>1000</v>
      </c>
      <c r="E1188" s="278"/>
      <c r="F1188" s="116">
        <v>6</v>
      </c>
      <c r="G1188" s="694">
        <v>1</v>
      </c>
      <c r="H1188" s="878" t="str">
        <f t="shared" si="1780"/>
        <v>114</v>
      </c>
      <c r="I1188" s="457" t="s">
        <v>3263</v>
      </c>
      <c r="J1188" s="385" t="s">
        <v>3077</v>
      </c>
      <c r="K1188" s="420" t="s">
        <v>5402</v>
      </c>
      <c r="L1188" s="733">
        <v>0</v>
      </c>
      <c r="M1188" s="734">
        <v>0</v>
      </c>
      <c r="N1188" s="931"/>
      <c r="O1188" s="530">
        <f t="shared" si="1833"/>
        <v>0</v>
      </c>
      <c r="P1188" s="530">
        <f t="shared" si="1834"/>
        <v>0</v>
      </c>
      <c r="Q1188" s="646"/>
      <c r="R1188" s="536"/>
      <c r="S1188" s="536"/>
      <c r="T1188" s="536"/>
      <c r="U1188" s="536"/>
      <c r="V1188" s="536"/>
      <c r="W1188" s="683" t="str">
        <f>IF(SUM(Q1188:V1188)=X1188,"OK",SUM(Q1188:V1188)-X1188)</f>
        <v>OK</v>
      </c>
      <c r="X1188" s="141"/>
      <c r="Y1188" s="141"/>
      <c r="Z1188" s="552"/>
      <c r="AA1188" s="552"/>
      <c r="AB1188" s="683" t="str">
        <f>IF(SUM(Z1188:AA1188)=AC1188,"OK",SUM(Z1188:AA1188)-AC1188)</f>
        <v>OK</v>
      </c>
      <c r="AC1188" s="593"/>
      <c r="AD1188" s="530">
        <f t="shared" si="1835"/>
        <v>0</v>
      </c>
      <c r="AE1188" s="842">
        <f t="shared" si="1836"/>
        <v>0</v>
      </c>
      <c r="AF1188" s="931"/>
      <c r="AG1188" s="530">
        <f t="shared" si="1837"/>
        <v>0</v>
      </c>
      <c r="AH1188" s="530">
        <f t="shared" si="1838"/>
        <v>0</v>
      </c>
      <c r="AI1188" s="641"/>
      <c r="AJ1188" s="537"/>
      <c r="AK1188" s="537"/>
      <c r="AL1188" s="537"/>
      <c r="AM1188" s="537"/>
      <c r="AN1188" s="537"/>
      <c r="AO1188" s="683" t="str">
        <f>IF(SUM(AI1188:AN1188)=AP1188,"OK",SUM(AI1188:AN1188)-AP1188)</f>
        <v>OK</v>
      </c>
      <c r="AP1188" s="141"/>
      <c r="AQ1188" s="141"/>
      <c r="AR1188" s="552"/>
      <c r="AS1188" s="552"/>
      <c r="AT1188" s="683" t="str">
        <f>IF(SUM(AR1188:AS1188)=AU1188,"OK",SUM(AR1188:AS1188)-AU1188)</f>
        <v>OK</v>
      </c>
      <c r="AU1188" s="593"/>
      <c r="AV1188" s="530">
        <f t="shared" si="1839"/>
        <v>0</v>
      </c>
      <c r="AW1188" s="842">
        <f t="shared" si="1840"/>
        <v>0</v>
      </c>
      <c r="AX1188" s="115">
        <f t="shared" si="1841"/>
        <v>0</v>
      </c>
      <c r="AY1188" s="5">
        <f t="shared" si="1842"/>
        <v>0</v>
      </c>
      <c r="AZ1188" s="7">
        <f t="shared" si="1843"/>
        <v>0</v>
      </c>
      <c r="BA1188" s="335" t="e">
        <f t="shared" si="1844"/>
        <v>#DIV/0!</v>
      </c>
      <c r="BB1188" s="23">
        <f t="shared" si="1845"/>
        <v>0</v>
      </c>
      <c r="BC1188" s="5">
        <f t="shared" si="1846"/>
        <v>0</v>
      </c>
      <c r="BD1188" s="7">
        <f t="shared" si="1847"/>
        <v>0</v>
      </c>
      <c r="BE1188" s="335" t="e">
        <f t="shared" si="1848"/>
        <v>#DIV/0!</v>
      </c>
      <c r="BG1188" s="826" t="str">
        <f t="shared" si="1849"/>
        <v>31.32</v>
      </c>
      <c r="BH1188" s="607" t="b">
        <f>COUNTIF('Codes SEC'!$B$2:$B$250,Ministres!BG1188)&gt;0</f>
        <v>1</v>
      </c>
    </row>
    <row r="1189" spans="1:66" ht="35.1" customHeight="1" x14ac:dyDescent="0.25">
      <c r="A1189" s="190" t="s">
        <v>39</v>
      </c>
      <c r="B1189" s="583" t="s">
        <v>5015</v>
      </c>
      <c r="C1189" s="120" t="s">
        <v>0</v>
      </c>
      <c r="D1189" s="622">
        <v>1000</v>
      </c>
      <c r="E1189" s="584"/>
      <c r="F1189" s="120">
        <v>12</v>
      </c>
      <c r="G1189" s="699">
        <v>1</v>
      </c>
      <c r="H1189" s="891" t="str">
        <f t="shared" si="1780"/>
        <v>114</v>
      </c>
      <c r="I1189" s="605">
        <v>83132000</v>
      </c>
      <c r="J1189" s="689" t="s">
        <v>5098</v>
      </c>
      <c r="K1189" s="424" t="s">
        <v>5099</v>
      </c>
      <c r="L1189" s="733">
        <v>1050</v>
      </c>
      <c r="M1189" s="734">
        <v>1050</v>
      </c>
      <c r="N1189" s="931"/>
      <c r="O1189" s="530">
        <f t="shared" si="1833"/>
        <v>-1050</v>
      </c>
      <c r="P1189" s="530" t="str">
        <f t="shared" si="1834"/>
        <v xml:space="preserve">0 </v>
      </c>
      <c r="Q1189" s="646"/>
      <c r="R1189" s="536"/>
      <c r="S1189" s="536"/>
      <c r="T1189" s="536"/>
      <c r="U1189" s="536"/>
      <c r="V1189" s="536"/>
      <c r="W1189" s="683" t="str">
        <f t="shared" si="1850"/>
        <v>OK</v>
      </c>
      <c r="X1189" s="141"/>
      <c r="Y1189" s="141"/>
      <c r="Z1189" s="552"/>
      <c r="AA1189" s="552"/>
      <c r="AB1189" s="683" t="str">
        <f t="shared" si="1851"/>
        <v>OK</v>
      </c>
      <c r="AC1189" s="593"/>
      <c r="AD1189" s="530">
        <f t="shared" si="1835"/>
        <v>0</v>
      </c>
      <c r="AE1189" s="842">
        <f t="shared" si="1836"/>
        <v>0</v>
      </c>
      <c r="AF1189" s="931"/>
      <c r="AG1189" s="530">
        <f t="shared" si="1837"/>
        <v>-1050</v>
      </c>
      <c r="AH1189" s="530" t="str">
        <f t="shared" si="1838"/>
        <v xml:space="preserve">0 </v>
      </c>
      <c r="AI1189" s="641"/>
      <c r="AJ1189" s="537"/>
      <c r="AK1189" s="537"/>
      <c r="AL1189" s="537"/>
      <c r="AM1189" s="537"/>
      <c r="AN1189" s="537"/>
      <c r="AO1189" s="683" t="str">
        <f t="shared" si="1852"/>
        <v>OK</v>
      </c>
      <c r="AP1189" s="141"/>
      <c r="AQ1189" s="141"/>
      <c r="AR1189" s="552"/>
      <c r="AS1189" s="552"/>
      <c r="AT1189" s="683" t="str">
        <f t="shared" si="1853"/>
        <v>OK</v>
      </c>
      <c r="AU1189" s="593"/>
      <c r="AV1189" s="530">
        <f t="shared" si="1839"/>
        <v>0</v>
      </c>
      <c r="AW1189" s="842">
        <f t="shared" si="1840"/>
        <v>0</v>
      </c>
      <c r="AX1189" s="115">
        <f t="shared" si="1841"/>
        <v>1050</v>
      </c>
      <c r="AY1189" s="5">
        <f t="shared" si="1842"/>
        <v>0</v>
      </c>
      <c r="AZ1189" s="7">
        <f t="shared" si="1843"/>
        <v>-1050</v>
      </c>
      <c r="BA1189" s="335">
        <f t="shared" si="1844"/>
        <v>-1</v>
      </c>
      <c r="BB1189" s="23">
        <f t="shared" si="1845"/>
        <v>1050</v>
      </c>
      <c r="BC1189" s="5">
        <f t="shared" si="1846"/>
        <v>0</v>
      </c>
      <c r="BD1189" s="7">
        <f t="shared" si="1847"/>
        <v>-1050</v>
      </c>
      <c r="BE1189" s="335">
        <f t="shared" si="1848"/>
        <v>-1</v>
      </c>
      <c r="BG1189" s="826" t="str">
        <f t="shared" si="1849"/>
        <v>31.32</v>
      </c>
      <c r="BH1189" s="607" t="b">
        <f>COUNTIF('Codes SEC'!$B$2:$B$250,Ministres!BG1189)&gt;0</f>
        <v>1</v>
      </c>
    </row>
    <row r="1190" spans="1:66" ht="35.1" customHeight="1" x14ac:dyDescent="0.25">
      <c r="A1190" s="222" t="s">
        <v>39</v>
      </c>
      <c r="B1190" s="112" t="s">
        <v>5015</v>
      </c>
      <c r="C1190" s="116" t="s">
        <v>0</v>
      </c>
      <c r="D1190" s="620">
        <v>1000</v>
      </c>
      <c r="E1190" s="278"/>
      <c r="F1190" s="116" t="s">
        <v>5306</v>
      </c>
      <c r="G1190" s="700">
        <v>1</v>
      </c>
      <c r="H1190" s="888" t="str">
        <f t="shared" si="1780"/>
        <v>114</v>
      </c>
      <c r="I1190" s="580">
        <v>83132000</v>
      </c>
      <c r="J1190" s="689" t="s">
        <v>5363</v>
      </c>
      <c r="K1190" s="411" t="s">
        <v>5364</v>
      </c>
      <c r="L1190" s="733">
        <v>0</v>
      </c>
      <c r="M1190" s="734">
        <v>0</v>
      </c>
      <c r="N1190" s="931"/>
      <c r="O1190" s="530">
        <f t="shared" si="1833"/>
        <v>0</v>
      </c>
      <c r="P1190" s="530">
        <f t="shared" si="1834"/>
        <v>0</v>
      </c>
      <c r="Q1190" s="646"/>
      <c r="R1190" s="536"/>
      <c r="S1190" s="536"/>
      <c r="T1190" s="536"/>
      <c r="U1190" s="536"/>
      <c r="V1190" s="536"/>
      <c r="W1190" s="683" t="str">
        <f t="shared" si="1850"/>
        <v>OK</v>
      </c>
      <c r="X1190" s="141"/>
      <c r="Y1190" s="141"/>
      <c r="Z1190" s="552"/>
      <c r="AA1190" s="552"/>
      <c r="AB1190" s="683" t="str">
        <f t="shared" si="1851"/>
        <v>OK</v>
      </c>
      <c r="AC1190" s="593"/>
      <c r="AD1190" s="530">
        <f t="shared" si="1835"/>
        <v>0</v>
      </c>
      <c r="AE1190" s="842">
        <f t="shared" si="1836"/>
        <v>0</v>
      </c>
      <c r="AF1190" s="931"/>
      <c r="AG1190" s="530">
        <f t="shared" si="1837"/>
        <v>0</v>
      </c>
      <c r="AH1190" s="530">
        <f t="shared" si="1838"/>
        <v>0</v>
      </c>
      <c r="AI1190" s="641"/>
      <c r="AJ1190" s="537"/>
      <c r="AK1190" s="537"/>
      <c r="AL1190" s="537"/>
      <c r="AM1190" s="537"/>
      <c r="AN1190" s="537"/>
      <c r="AO1190" s="683" t="str">
        <f t="shared" si="1852"/>
        <v>OK</v>
      </c>
      <c r="AP1190" s="141"/>
      <c r="AQ1190" s="141"/>
      <c r="AR1190" s="552"/>
      <c r="AS1190" s="552"/>
      <c r="AT1190" s="683" t="str">
        <f t="shared" si="1853"/>
        <v>OK</v>
      </c>
      <c r="AU1190" s="593"/>
      <c r="AV1190" s="530">
        <f t="shared" si="1839"/>
        <v>0</v>
      </c>
      <c r="AW1190" s="842">
        <f t="shared" si="1840"/>
        <v>0</v>
      </c>
      <c r="AX1190" s="115">
        <f t="shared" si="1841"/>
        <v>0</v>
      </c>
      <c r="AY1190" s="5">
        <f t="shared" si="1842"/>
        <v>0</v>
      </c>
      <c r="AZ1190" s="7">
        <f t="shared" si="1843"/>
        <v>0</v>
      </c>
      <c r="BA1190" s="335" t="e">
        <f t="shared" si="1844"/>
        <v>#DIV/0!</v>
      </c>
      <c r="BB1190" s="23">
        <f t="shared" si="1845"/>
        <v>0</v>
      </c>
      <c r="BC1190" s="5">
        <f t="shared" si="1846"/>
        <v>0</v>
      </c>
      <c r="BD1190" s="7">
        <f t="shared" si="1847"/>
        <v>0</v>
      </c>
      <c r="BE1190" s="335" t="e">
        <f t="shared" si="1848"/>
        <v>#DIV/0!</v>
      </c>
      <c r="BG1190" s="826" t="str">
        <f t="shared" si="1849"/>
        <v>31.32</v>
      </c>
      <c r="BH1190" s="607" t="b">
        <f>COUNTIF('Codes SEC'!$B$2:$B$250,Ministres!BG1190)&gt;0</f>
        <v>1</v>
      </c>
    </row>
    <row r="1191" spans="1:66" ht="35.1" customHeight="1" x14ac:dyDescent="0.25">
      <c r="A1191" s="222" t="s">
        <v>39</v>
      </c>
      <c r="B1191" s="112">
        <v>18</v>
      </c>
      <c r="C1191" s="116" t="s">
        <v>0</v>
      </c>
      <c r="D1191" s="620">
        <v>1000</v>
      </c>
      <c r="E1191" s="278"/>
      <c r="F1191" s="116">
        <v>12</v>
      </c>
      <c r="G1191" s="694">
        <v>1</v>
      </c>
      <c r="H1191" s="878" t="str">
        <f t="shared" si="1780"/>
        <v>114</v>
      </c>
      <c r="I1191" s="457" t="s">
        <v>3264</v>
      </c>
      <c r="J1191" s="385" t="s">
        <v>3078</v>
      </c>
      <c r="K1191" s="420" t="s">
        <v>652</v>
      </c>
      <c r="L1191" s="733">
        <v>1338</v>
      </c>
      <c r="M1191" s="734">
        <v>1115</v>
      </c>
      <c r="N1191" s="931"/>
      <c r="O1191" s="530">
        <f t="shared" si="1833"/>
        <v>-1338</v>
      </c>
      <c r="P1191" s="530" t="str">
        <f t="shared" si="1834"/>
        <v xml:space="preserve">0 </v>
      </c>
      <c r="Q1191" s="646"/>
      <c r="R1191" s="536"/>
      <c r="S1191" s="536"/>
      <c r="T1191" s="536"/>
      <c r="U1191" s="536"/>
      <c r="V1191" s="536"/>
      <c r="W1191" s="683" t="str">
        <f t="shared" si="1850"/>
        <v>OK</v>
      </c>
      <c r="X1191" s="141"/>
      <c r="Y1191" s="141"/>
      <c r="Z1191" s="552"/>
      <c r="AA1191" s="552"/>
      <c r="AB1191" s="683" t="str">
        <f t="shared" si="1851"/>
        <v>OK</v>
      </c>
      <c r="AC1191" s="593"/>
      <c r="AD1191" s="530">
        <f t="shared" si="1835"/>
        <v>0</v>
      </c>
      <c r="AE1191" s="842">
        <f t="shared" si="1836"/>
        <v>0</v>
      </c>
      <c r="AF1191" s="931"/>
      <c r="AG1191" s="530">
        <f t="shared" si="1837"/>
        <v>-1115</v>
      </c>
      <c r="AH1191" s="530" t="str">
        <f t="shared" si="1838"/>
        <v xml:space="preserve">0 </v>
      </c>
      <c r="AI1191" s="641"/>
      <c r="AJ1191" s="537"/>
      <c r="AK1191" s="537"/>
      <c r="AL1191" s="537"/>
      <c r="AM1191" s="537"/>
      <c r="AN1191" s="537"/>
      <c r="AO1191" s="683" t="str">
        <f t="shared" si="1852"/>
        <v>OK</v>
      </c>
      <c r="AP1191" s="141"/>
      <c r="AQ1191" s="141"/>
      <c r="AR1191" s="552"/>
      <c r="AS1191" s="552"/>
      <c r="AT1191" s="683" t="str">
        <f t="shared" si="1853"/>
        <v>OK</v>
      </c>
      <c r="AU1191" s="593"/>
      <c r="AV1191" s="530">
        <f t="shared" si="1839"/>
        <v>0</v>
      </c>
      <c r="AW1191" s="842">
        <f t="shared" si="1840"/>
        <v>0</v>
      </c>
      <c r="AX1191" s="115">
        <f t="shared" si="1841"/>
        <v>1338</v>
      </c>
      <c r="AY1191" s="5">
        <f t="shared" si="1842"/>
        <v>0</v>
      </c>
      <c r="AZ1191" s="7">
        <f t="shared" ref="AZ1191:AZ1194" si="1854">AY1191-AX1191</f>
        <v>-1338</v>
      </c>
      <c r="BA1191" s="335">
        <f t="shared" ref="BA1191:BA1194" si="1855">AZ1191/AX1191</f>
        <v>-1</v>
      </c>
      <c r="BB1191" s="23">
        <f t="shared" si="1845"/>
        <v>1115</v>
      </c>
      <c r="BC1191" s="5">
        <f t="shared" ref="BC1191:BC1194" si="1856">AW1191</f>
        <v>0</v>
      </c>
      <c r="BD1191" s="7">
        <f t="shared" ref="BD1191:BD1194" si="1857">BC1191-BB1191</f>
        <v>-1115</v>
      </c>
      <c r="BE1191" s="335">
        <f t="shared" ref="BE1191:BE1194" si="1858">BD1191/BB1191</f>
        <v>-1</v>
      </c>
      <c r="BG1191" s="826" t="str">
        <f t="shared" si="1849"/>
        <v>33.00</v>
      </c>
      <c r="BH1191" s="607" t="b">
        <f>COUNTIF('Codes SEC'!$B$2:$B$250,Ministres!BG1191)&gt;0</f>
        <v>1</v>
      </c>
    </row>
    <row r="1192" spans="1:66" ht="35.1" customHeight="1" x14ac:dyDescent="0.3">
      <c r="A1192" s="222" t="s">
        <v>39</v>
      </c>
      <c r="B1192" s="112">
        <v>18</v>
      </c>
      <c r="C1192" s="116" t="s">
        <v>0</v>
      </c>
      <c r="D1192" s="620">
        <v>1000</v>
      </c>
      <c r="E1192" s="246"/>
      <c r="F1192" s="116">
        <v>5</v>
      </c>
      <c r="G1192" s="694">
        <v>1</v>
      </c>
      <c r="H1192" s="878" t="str">
        <f t="shared" si="1780"/>
        <v>114</v>
      </c>
      <c r="I1192" s="397" t="s">
        <v>3260</v>
      </c>
      <c r="J1192" s="380" t="s">
        <v>3079</v>
      </c>
      <c r="K1192" s="421" t="s">
        <v>4719</v>
      </c>
      <c r="L1192" s="733">
        <v>3775</v>
      </c>
      <c r="M1192" s="734">
        <v>3775</v>
      </c>
      <c r="N1192" s="931"/>
      <c r="O1192" s="530">
        <f t="shared" si="1833"/>
        <v>-3775</v>
      </c>
      <c r="P1192" s="530" t="str">
        <f t="shared" si="1834"/>
        <v xml:space="preserve">0 </v>
      </c>
      <c r="Q1192" s="646"/>
      <c r="R1192" s="536"/>
      <c r="S1192" s="536"/>
      <c r="T1192" s="536"/>
      <c r="U1192" s="536"/>
      <c r="V1192" s="536"/>
      <c r="W1192" s="683" t="str">
        <f t="shared" si="1850"/>
        <v>OK</v>
      </c>
      <c r="X1192" s="141"/>
      <c r="Y1192" s="141"/>
      <c r="Z1192" s="552"/>
      <c r="AA1192" s="552"/>
      <c r="AB1192" s="683" t="str">
        <f t="shared" si="1851"/>
        <v>OK</v>
      </c>
      <c r="AC1192" s="593"/>
      <c r="AD1192" s="530">
        <f t="shared" si="1835"/>
        <v>0</v>
      </c>
      <c r="AE1192" s="842">
        <f t="shared" si="1836"/>
        <v>0</v>
      </c>
      <c r="AF1192" s="931"/>
      <c r="AG1192" s="530">
        <f t="shared" si="1837"/>
        <v>-3775</v>
      </c>
      <c r="AH1192" s="530" t="str">
        <f t="shared" si="1838"/>
        <v xml:space="preserve">0 </v>
      </c>
      <c r="AI1192" s="641"/>
      <c r="AJ1192" s="537"/>
      <c r="AK1192" s="537"/>
      <c r="AL1192" s="537"/>
      <c r="AM1192" s="537"/>
      <c r="AN1192" s="537"/>
      <c r="AO1192" s="683" t="str">
        <f t="shared" si="1852"/>
        <v>OK</v>
      </c>
      <c r="AP1192" s="141"/>
      <c r="AQ1192" s="141"/>
      <c r="AR1192" s="552"/>
      <c r="AS1192" s="552"/>
      <c r="AT1192" s="683" t="str">
        <f t="shared" si="1853"/>
        <v>OK</v>
      </c>
      <c r="AU1192" s="593"/>
      <c r="AV1192" s="530">
        <f t="shared" si="1839"/>
        <v>0</v>
      </c>
      <c r="AW1192" s="842">
        <f t="shared" si="1840"/>
        <v>0</v>
      </c>
      <c r="AX1192" s="115">
        <f t="shared" si="1841"/>
        <v>3775</v>
      </c>
      <c r="AY1192" s="5">
        <f t="shared" si="1842"/>
        <v>0</v>
      </c>
      <c r="AZ1192" s="7">
        <f t="shared" si="1854"/>
        <v>-3775</v>
      </c>
      <c r="BA1192" s="335">
        <f t="shared" si="1855"/>
        <v>-1</v>
      </c>
      <c r="BB1192" s="23">
        <f t="shared" si="1845"/>
        <v>3775</v>
      </c>
      <c r="BC1192" s="5">
        <f t="shared" si="1856"/>
        <v>0</v>
      </c>
      <c r="BD1192" s="7">
        <f t="shared" si="1857"/>
        <v>-3775</v>
      </c>
      <c r="BE1192" s="335">
        <f t="shared" si="1858"/>
        <v>-1</v>
      </c>
      <c r="BG1192" s="826" t="str">
        <f t="shared" si="1849"/>
        <v>41.40</v>
      </c>
      <c r="BH1192" s="607" t="b">
        <f>COUNTIF('Codes SEC'!$B$2:$B$250,Ministres!BG1192)&gt;0</f>
        <v>1</v>
      </c>
    </row>
    <row r="1193" spans="1:66" ht="35.1" customHeight="1" x14ac:dyDescent="0.3">
      <c r="A1193" s="222" t="s">
        <v>39</v>
      </c>
      <c r="B1193" s="112">
        <v>18</v>
      </c>
      <c r="C1193" s="116" t="s">
        <v>0</v>
      </c>
      <c r="D1193" s="620">
        <v>1000</v>
      </c>
      <c r="E1193" s="246"/>
      <c r="F1193" s="116">
        <v>12</v>
      </c>
      <c r="G1193" s="694">
        <v>1</v>
      </c>
      <c r="H1193" s="878" t="str">
        <f t="shared" si="1780"/>
        <v>114</v>
      </c>
      <c r="I1193" s="457" t="s">
        <v>3260</v>
      </c>
      <c r="J1193" s="385" t="s">
        <v>3080</v>
      </c>
      <c r="K1193" s="421" t="s">
        <v>3208</v>
      </c>
      <c r="L1193" s="733">
        <v>0</v>
      </c>
      <c r="M1193" s="734">
        <v>0</v>
      </c>
      <c r="N1193" s="931"/>
      <c r="O1193" s="530">
        <f t="shared" si="1833"/>
        <v>0</v>
      </c>
      <c r="P1193" s="530">
        <f t="shared" si="1834"/>
        <v>0</v>
      </c>
      <c r="Q1193" s="646"/>
      <c r="R1193" s="536"/>
      <c r="S1193" s="536"/>
      <c r="T1193" s="536"/>
      <c r="U1193" s="536"/>
      <c r="V1193" s="536"/>
      <c r="W1193" s="683" t="str">
        <f t="shared" si="1850"/>
        <v>OK</v>
      </c>
      <c r="X1193" s="141"/>
      <c r="Y1193" s="141"/>
      <c r="Z1193" s="552"/>
      <c r="AA1193" s="552"/>
      <c r="AB1193" s="683" t="str">
        <f t="shared" si="1851"/>
        <v>OK</v>
      </c>
      <c r="AC1193" s="593"/>
      <c r="AD1193" s="530">
        <f t="shared" si="1835"/>
        <v>0</v>
      </c>
      <c r="AE1193" s="842">
        <f t="shared" si="1836"/>
        <v>0</v>
      </c>
      <c r="AF1193" s="931"/>
      <c r="AG1193" s="530">
        <f t="shared" si="1837"/>
        <v>0</v>
      </c>
      <c r="AH1193" s="530">
        <f t="shared" si="1838"/>
        <v>0</v>
      </c>
      <c r="AI1193" s="641"/>
      <c r="AJ1193" s="537"/>
      <c r="AK1193" s="537"/>
      <c r="AL1193" s="537"/>
      <c r="AM1193" s="537"/>
      <c r="AN1193" s="537"/>
      <c r="AO1193" s="683" t="str">
        <f t="shared" si="1852"/>
        <v>OK</v>
      </c>
      <c r="AP1193" s="141"/>
      <c r="AQ1193" s="141"/>
      <c r="AR1193" s="552"/>
      <c r="AS1193" s="552"/>
      <c r="AT1193" s="683" t="str">
        <f t="shared" si="1853"/>
        <v>OK</v>
      </c>
      <c r="AU1193" s="593"/>
      <c r="AV1193" s="530">
        <f t="shared" si="1839"/>
        <v>0</v>
      </c>
      <c r="AW1193" s="842">
        <f t="shared" si="1840"/>
        <v>0</v>
      </c>
      <c r="AX1193" s="115">
        <f t="shared" si="1841"/>
        <v>0</v>
      </c>
      <c r="AY1193" s="5">
        <f t="shared" si="1842"/>
        <v>0</v>
      </c>
      <c r="AZ1193" s="7">
        <f t="shared" si="1854"/>
        <v>0</v>
      </c>
      <c r="BA1193" s="335" t="e">
        <f t="shared" si="1855"/>
        <v>#DIV/0!</v>
      </c>
      <c r="BB1193" s="23">
        <f t="shared" si="1845"/>
        <v>0</v>
      </c>
      <c r="BC1193" s="5">
        <f t="shared" si="1856"/>
        <v>0</v>
      </c>
      <c r="BD1193" s="7">
        <f t="shared" si="1857"/>
        <v>0</v>
      </c>
      <c r="BE1193" s="335" t="e">
        <f t="shared" si="1858"/>
        <v>#DIV/0!</v>
      </c>
      <c r="BG1193" s="826" t="str">
        <f t="shared" si="1849"/>
        <v>41.40</v>
      </c>
      <c r="BH1193" s="607" t="b">
        <f>COUNTIF('Codes SEC'!$B$2:$B$250,Ministres!BG1193)&gt;0</f>
        <v>1</v>
      </c>
    </row>
    <row r="1194" spans="1:66" ht="35.1" customHeight="1" x14ac:dyDescent="0.3">
      <c r="A1194" s="222" t="s">
        <v>39</v>
      </c>
      <c r="B1194" s="112">
        <v>18</v>
      </c>
      <c r="C1194" s="116" t="s">
        <v>0</v>
      </c>
      <c r="D1194" s="620">
        <v>1000</v>
      </c>
      <c r="E1194" s="246"/>
      <c r="F1194" s="116">
        <v>12</v>
      </c>
      <c r="G1194" s="694">
        <v>1</v>
      </c>
      <c r="H1194" s="878" t="str">
        <f t="shared" si="1780"/>
        <v>114</v>
      </c>
      <c r="I1194" s="397">
        <v>84316000</v>
      </c>
      <c r="J1194" s="380" t="s">
        <v>3982</v>
      </c>
      <c r="K1194" s="443" t="s">
        <v>5404</v>
      </c>
      <c r="L1194" s="733">
        <v>0</v>
      </c>
      <c r="M1194" s="734">
        <v>0</v>
      </c>
      <c r="N1194" s="931"/>
      <c r="O1194" s="530">
        <f t="shared" si="1833"/>
        <v>0</v>
      </c>
      <c r="P1194" s="530">
        <f t="shared" si="1834"/>
        <v>0</v>
      </c>
      <c r="Q1194" s="646"/>
      <c r="R1194" s="536"/>
      <c r="S1194" s="536"/>
      <c r="T1194" s="536"/>
      <c r="U1194" s="536"/>
      <c r="V1194" s="536"/>
      <c r="W1194" s="683" t="str">
        <f t="shared" si="1850"/>
        <v>OK</v>
      </c>
      <c r="X1194" s="141"/>
      <c r="Y1194" s="141"/>
      <c r="Z1194" s="552"/>
      <c r="AA1194" s="552"/>
      <c r="AB1194" s="683" t="str">
        <f t="shared" si="1851"/>
        <v>OK</v>
      </c>
      <c r="AC1194" s="593"/>
      <c r="AD1194" s="530">
        <f t="shared" si="1835"/>
        <v>0</v>
      </c>
      <c r="AE1194" s="842">
        <f t="shared" si="1836"/>
        <v>0</v>
      </c>
      <c r="AF1194" s="931"/>
      <c r="AG1194" s="530">
        <f t="shared" si="1837"/>
        <v>0</v>
      </c>
      <c r="AH1194" s="530">
        <f t="shared" si="1838"/>
        <v>0</v>
      </c>
      <c r="AI1194" s="641"/>
      <c r="AJ1194" s="537"/>
      <c r="AK1194" s="537"/>
      <c r="AL1194" s="537"/>
      <c r="AM1194" s="537"/>
      <c r="AN1194" s="537"/>
      <c r="AO1194" s="683" t="str">
        <f t="shared" si="1852"/>
        <v>OK</v>
      </c>
      <c r="AP1194" s="141"/>
      <c r="AQ1194" s="141"/>
      <c r="AR1194" s="552"/>
      <c r="AS1194" s="552"/>
      <c r="AT1194" s="683" t="str">
        <f t="shared" si="1853"/>
        <v>OK</v>
      </c>
      <c r="AU1194" s="593"/>
      <c r="AV1194" s="530">
        <f t="shared" si="1839"/>
        <v>0</v>
      </c>
      <c r="AW1194" s="842">
        <f t="shared" si="1840"/>
        <v>0</v>
      </c>
      <c r="AX1194" s="115">
        <f t="shared" si="1841"/>
        <v>0</v>
      </c>
      <c r="AY1194" s="5">
        <f t="shared" si="1842"/>
        <v>0</v>
      </c>
      <c r="AZ1194" s="7">
        <f t="shared" si="1854"/>
        <v>0</v>
      </c>
      <c r="BA1194" s="335" t="e">
        <f t="shared" si="1855"/>
        <v>#DIV/0!</v>
      </c>
      <c r="BB1194" s="23">
        <f t="shared" si="1845"/>
        <v>0</v>
      </c>
      <c r="BC1194" s="5">
        <f t="shared" si="1856"/>
        <v>0</v>
      </c>
      <c r="BD1194" s="7">
        <f t="shared" si="1857"/>
        <v>0</v>
      </c>
      <c r="BE1194" s="335" t="e">
        <f t="shared" si="1858"/>
        <v>#DIV/0!</v>
      </c>
      <c r="BG1194" s="826" t="str">
        <f t="shared" si="1849"/>
        <v>43.16</v>
      </c>
      <c r="BH1194" s="607" t="b">
        <f>COUNTIF('Codes SEC'!$B$2:$B$250,Ministres!BG1194)&gt;0</f>
        <v>1</v>
      </c>
    </row>
    <row r="1195" spans="1:66" ht="35.1" customHeight="1" x14ac:dyDescent="0.3">
      <c r="A1195" s="190" t="s">
        <v>39</v>
      </c>
      <c r="B1195" s="583">
        <v>18</v>
      </c>
      <c r="C1195" s="120" t="s">
        <v>0</v>
      </c>
      <c r="D1195" s="620">
        <v>1000</v>
      </c>
      <c r="E1195" s="606"/>
      <c r="F1195" s="120">
        <v>12</v>
      </c>
      <c r="G1195" s="697">
        <v>1</v>
      </c>
      <c r="H1195" s="890" t="str">
        <f t="shared" si="1780"/>
        <v>114</v>
      </c>
      <c r="I1195" s="585">
        <v>84340000</v>
      </c>
      <c r="J1195" s="380" t="s">
        <v>4226</v>
      </c>
      <c r="K1195" s="443" t="s">
        <v>5405</v>
      </c>
      <c r="L1195" s="726">
        <v>0</v>
      </c>
      <c r="M1195" s="727">
        <v>0</v>
      </c>
      <c r="N1195" s="931"/>
      <c r="O1195" s="530">
        <f t="shared" si="1833"/>
        <v>0</v>
      </c>
      <c r="P1195" s="530">
        <f t="shared" si="1834"/>
        <v>0</v>
      </c>
      <c r="Q1195" s="646"/>
      <c r="R1195" s="536"/>
      <c r="S1195" s="536"/>
      <c r="T1195" s="536"/>
      <c r="U1195" s="536"/>
      <c r="V1195" s="536"/>
      <c r="W1195" s="683" t="str">
        <f t="shared" si="1850"/>
        <v>OK</v>
      </c>
      <c r="X1195" s="141"/>
      <c r="Y1195" s="141"/>
      <c r="Z1195" s="552"/>
      <c r="AA1195" s="552"/>
      <c r="AB1195" s="683" t="str">
        <f t="shared" si="1851"/>
        <v>OK</v>
      </c>
      <c r="AC1195" s="593"/>
      <c r="AD1195" s="530">
        <f t="shared" si="1835"/>
        <v>0</v>
      </c>
      <c r="AE1195" s="842">
        <f t="shared" si="1836"/>
        <v>0</v>
      </c>
      <c r="AF1195" s="931"/>
      <c r="AG1195" s="530">
        <f t="shared" si="1837"/>
        <v>0</v>
      </c>
      <c r="AH1195" s="530">
        <f t="shared" si="1838"/>
        <v>0</v>
      </c>
      <c r="AI1195" s="641"/>
      <c r="AJ1195" s="537"/>
      <c r="AK1195" s="537"/>
      <c r="AL1195" s="537"/>
      <c r="AM1195" s="537"/>
      <c r="AN1195" s="537"/>
      <c r="AO1195" s="683" t="str">
        <f t="shared" si="1852"/>
        <v>OK</v>
      </c>
      <c r="AP1195" s="141"/>
      <c r="AQ1195" s="141"/>
      <c r="AR1195" s="552"/>
      <c r="AS1195" s="552"/>
      <c r="AT1195" s="683" t="str">
        <f t="shared" si="1853"/>
        <v>OK</v>
      </c>
      <c r="AU1195" s="593"/>
      <c r="AV1195" s="530">
        <f t="shared" si="1839"/>
        <v>0</v>
      </c>
      <c r="AW1195" s="842">
        <f t="shared" si="1840"/>
        <v>0</v>
      </c>
      <c r="AX1195" s="115">
        <f t="shared" si="1841"/>
        <v>0</v>
      </c>
      <c r="AY1195" s="5">
        <f t="shared" si="1842"/>
        <v>0</v>
      </c>
      <c r="AZ1195" s="7">
        <f t="shared" ref="AZ1195:AZ1199" si="1859">AY1195-AX1195</f>
        <v>0</v>
      </c>
      <c r="BA1195" s="335" t="e">
        <f t="shared" ref="BA1195:BA1199" si="1860">AZ1195/AX1195</f>
        <v>#DIV/0!</v>
      </c>
      <c r="BB1195" s="23">
        <f t="shared" si="1845"/>
        <v>0</v>
      </c>
      <c r="BC1195" s="5">
        <f t="shared" ref="BC1195:BC1199" si="1861">AW1195</f>
        <v>0</v>
      </c>
      <c r="BD1195" s="7">
        <f t="shared" ref="BD1195:BD1199" si="1862">BC1195-BB1195</f>
        <v>0</v>
      </c>
      <c r="BE1195" s="335" t="e">
        <f t="shared" ref="BE1195:BE1199" si="1863">BD1195/BB1195</f>
        <v>#DIV/0!</v>
      </c>
      <c r="BG1195" s="826" t="str">
        <f t="shared" si="1849"/>
        <v>43.40</v>
      </c>
      <c r="BH1195" s="607" t="b">
        <f>COUNTIF('Codes SEC'!$B$2:$B$250,Ministres!BG1195)&gt;0</f>
        <v>1</v>
      </c>
    </row>
    <row r="1196" spans="1:66" s="203" customFormat="1" ht="35.1" customHeight="1" x14ac:dyDescent="0.25">
      <c r="A1196" s="21" t="s">
        <v>39</v>
      </c>
      <c r="B1196" s="112" t="s">
        <v>5015</v>
      </c>
      <c r="C1196" s="116" t="s">
        <v>0</v>
      </c>
      <c r="D1196" s="620">
        <v>1000</v>
      </c>
      <c r="E1196" s="278"/>
      <c r="F1196" s="116">
        <v>12</v>
      </c>
      <c r="G1196" s="694">
        <v>1</v>
      </c>
      <c r="H1196" s="878" t="str">
        <f t="shared" si="1780"/>
        <v>114</v>
      </c>
      <c r="I1196" s="397">
        <v>84353000</v>
      </c>
      <c r="J1196" s="380" t="s">
        <v>4828</v>
      </c>
      <c r="K1196" s="408" t="s">
        <v>5406</v>
      </c>
      <c r="L1196" s="733">
        <v>0</v>
      </c>
      <c r="M1196" s="734">
        <v>0</v>
      </c>
      <c r="N1196" s="931"/>
      <c r="O1196" s="530">
        <f t="shared" si="1833"/>
        <v>0</v>
      </c>
      <c r="P1196" s="530">
        <f t="shared" si="1834"/>
        <v>0</v>
      </c>
      <c r="Q1196" s="646"/>
      <c r="R1196" s="536"/>
      <c r="S1196" s="536"/>
      <c r="T1196" s="536"/>
      <c r="U1196" s="536"/>
      <c r="V1196" s="536"/>
      <c r="W1196" s="683" t="str">
        <f t="shared" si="1850"/>
        <v>OK</v>
      </c>
      <c r="X1196" s="141"/>
      <c r="Y1196" s="141"/>
      <c r="Z1196" s="552"/>
      <c r="AA1196" s="552"/>
      <c r="AB1196" s="683" t="str">
        <f t="shared" si="1851"/>
        <v>OK</v>
      </c>
      <c r="AC1196" s="593"/>
      <c r="AD1196" s="530">
        <f t="shared" si="1835"/>
        <v>0</v>
      </c>
      <c r="AE1196" s="842">
        <f t="shared" si="1836"/>
        <v>0</v>
      </c>
      <c r="AF1196" s="931"/>
      <c r="AG1196" s="530">
        <f t="shared" si="1837"/>
        <v>0</v>
      </c>
      <c r="AH1196" s="530">
        <f t="shared" si="1838"/>
        <v>0</v>
      </c>
      <c r="AI1196" s="641"/>
      <c r="AJ1196" s="537"/>
      <c r="AK1196" s="537"/>
      <c r="AL1196" s="537"/>
      <c r="AM1196" s="537"/>
      <c r="AN1196" s="537"/>
      <c r="AO1196" s="683" t="str">
        <f t="shared" si="1852"/>
        <v>OK</v>
      </c>
      <c r="AP1196" s="141"/>
      <c r="AQ1196" s="141"/>
      <c r="AR1196" s="552"/>
      <c r="AS1196" s="552"/>
      <c r="AT1196" s="683" t="str">
        <f t="shared" si="1853"/>
        <v>OK</v>
      </c>
      <c r="AU1196" s="593"/>
      <c r="AV1196" s="530">
        <f t="shared" si="1839"/>
        <v>0</v>
      </c>
      <c r="AW1196" s="842">
        <f t="shared" si="1840"/>
        <v>0</v>
      </c>
      <c r="AX1196" s="115">
        <f t="shared" si="1841"/>
        <v>0</v>
      </c>
      <c r="AY1196" s="5">
        <f t="shared" si="1842"/>
        <v>0</v>
      </c>
      <c r="AZ1196" s="7">
        <f t="shared" si="1859"/>
        <v>0</v>
      </c>
      <c r="BA1196" s="335" t="e">
        <f t="shared" si="1860"/>
        <v>#DIV/0!</v>
      </c>
      <c r="BB1196" s="23">
        <f t="shared" si="1845"/>
        <v>0</v>
      </c>
      <c r="BC1196" s="5">
        <f t="shared" si="1861"/>
        <v>0</v>
      </c>
      <c r="BD1196" s="7">
        <f t="shared" si="1862"/>
        <v>0</v>
      </c>
      <c r="BE1196" s="335" t="e">
        <f t="shared" si="1863"/>
        <v>#DIV/0!</v>
      </c>
      <c r="BF1196" s="667"/>
      <c r="BG1196" s="826" t="str">
        <f t="shared" si="1849"/>
        <v>43.53</v>
      </c>
      <c r="BH1196" s="668" t="b">
        <f>COUNTIF('Codes SEC'!$B$2:$B$250,Ministres!BG1196)&gt;0</f>
        <v>1</v>
      </c>
      <c r="BI1196" s="667"/>
      <c r="BJ1196" s="667"/>
      <c r="BK1196" s="667"/>
      <c r="BL1196" s="667"/>
      <c r="BM1196" s="667"/>
      <c r="BN1196" s="667"/>
    </row>
    <row r="1197" spans="1:66" ht="35.1" customHeight="1" x14ac:dyDescent="0.25">
      <c r="A1197" s="222" t="s">
        <v>39</v>
      </c>
      <c r="B1197" s="112">
        <v>18</v>
      </c>
      <c r="C1197" s="116" t="s">
        <v>0</v>
      </c>
      <c r="D1197" s="620">
        <v>1000</v>
      </c>
      <c r="E1197" s="278"/>
      <c r="F1197" s="116">
        <v>12</v>
      </c>
      <c r="G1197" s="694">
        <v>1</v>
      </c>
      <c r="H1197" s="878" t="str">
        <f t="shared" si="1780"/>
        <v>114</v>
      </c>
      <c r="I1197" s="397">
        <v>84524000</v>
      </c>
      <c r="J1197" s="380" t="s">
        <v>3081</v>
      </c>
      <c r="K1197" s="408" t="s">
        <v>527</v>
      </c>
      <c r="L1197" s="733">
        <v>2980</v>
      </c>
      <c r="M1197" s="734">
        <v>2980</v>
      </c>
      <c r="N1197" s="931"/>
      <c r="O1197" s="530">
        <f t="shared" si="1833"/>
        <v>-2980</v>
      </c>
      <c r="P1197" s="530" t="str">
        <f t="shared" si="1834"/>
        <v xml:space="preserve">0 </v>
      </c>
      <c r="Q1197" s="646"/>
      <c r="R1197" s="536"/>
      <c r="S1197" s="536"/>
      <c r="T1197" s="536"/>
      <c r="U1197" s="536"/>
      <c r="V1197" s="536"/>
      <c r="W1197" s="683" t="str">
        <f t="shared" si="1850"/>
        <v>OK</v>
      </c>
      <c r="X1197" s="141"/>
      <c r="Y1197" s="141"/>
      <c r="Z1197" s="552"/>
      <c r="AA1197" s="552"/>
      <c r="AB1197" s="683" t="str">
        <f t="shared" si="1851"/>
        <v>OK</v>
      </c>
      <c r="AC1197" s="593"/>
      <c r="AD1197" s="530">
        <f t="shared" si="1835"/>
        <v>0</v>
      </c>
      <c r="AE1197" s="842">
        <f t="shared" si="1836"/>
        <v>0</v>
      </c>
      <c r="AF1197" s="931"/>
      <c r="AG1197" s="530">
        <f t="shared" si="1837"/>
        <v>-2980</v>
      </c>
      <c r="AH1197" s="530" t="str">
        <f t="shared" si="1838"/>
        <v xml:space="preserve">0 </v>
      </c>
      <c r="AI1197" s="641"/>
      <c r="AJ1197" s="537"/>
      <c r="AK1197" s="537"/>
      <c r="AL1197" s="537"/>
      <c r="AM1197" s="537"/>
      <c r="AN1197" s="537"/>
      <c r="AO1197" s="683" t="str">
        <f t="shared" si="1852"/>
        <v>OK</v>
      </c>
      <c r="AP1197" s="141"/>
      <c r="AQ1197" s="141"/>
      <c r="AR1197" s="552"/>
      <c r="AS1197" s="552"/>
      <c r="AT1197" s="683" t="str">
        <f t="shared" si="1853"/>
        <v>OK</v>
      </c>
      <c r="AU1197" s="593"/>
      <c r="AV1197" s="530">
        <f t="shared" si="1839"/>
        <v>0</v>
      </c>
      <c r="AW1197" s="842">
        <f t="shared" si="1840"/>
        <v>0</v>
      </c>
      <c r="AX1197" s="115">
        <f t="shared" si="1841"/>
        <v>2980</v>
      </c>
      <c r="AY1197" s="5">
        <f t="shared" si="1842"/>
        <v>0</v>
      </c>
      <c r="AZ1197" s="7">
        <f t="shared" si="1859"/>
        <v>-2980</v>
      </c>
      <c r="BA1197" s="335">
        <f t="shared" si="1860"/>
        <v>-1</v>
      </c>
      <c r="BB1197" s="23">
        <f t="shared" si="1845"/>
        <v>2980</v>
      </c>
      <c r="BC1197" s="5">
        <f t="shared" si="1861"/>
        <v>0</v>
      </c>
      <c r="BD1197" s="7">
        <f t="shared" si="1862"/>
        <v>-2980</v>
      </c>
      <c r="BE1197" s="335">
        <f t="shared" si="1863"/>
        <v>-1</v>
      </c>
      <c r="BG1197" s="826" t="str">
        <f t="shared" si="1849"/>
        <v>45.24</v>
      </c>
      <c r="BH1197" s="607" t="b">
        <f>COUNTIF('Codes SEC'!$B$2:$B$250,Ministres!BG1197)&gt;0</f>
        <v>1</v>
      </c>
    </row>
    <row r="1198" spans="1:66" ht="35.1" customHeight="1" x14ac:dyDescent="0.25">
      <c r="A1198" s="222" t="s">
        <v>39</v>
      </c>
      <c r="B1198" s="112">
        <v>18</v>
      </c>
      <c r="C1198" s="116" t="s">
        <v>0</v>
      </c>
      <c r="D1198" s="620">
        <v>1000</v>
      </c>
      <c r="E1198" s="278"/>
      <c r="F1198" s="116">
        <v>17</v>
      </c>
      <c r="G1198" s="694">
        <v>1</v>
      </c>
      <c r="H1198" s="878" t="str">
        <f t="shared" si="1780"/>
        <v>114</v>
      </c>
      <c r="I1198" s="397">
        <v>84524000</v>
      </c>
      <c r="J1198" s="380" t="s">
        <v>3082</v>
      </c>
      <c r="K1198" s="408" t="s">
        <v>5684</v>
      </c>
      <c r="L1198" s="733">
        <v>6750</v>
      </c>
      <c r="M1198" s="734">
        <v>4000</v>
      </c>
      <c r="N1198" s="931"/>
      <c r="O1198" s="530">
        <f t="shared" si="1833"/>
        <v>-6750</v>
      </c>
      <c r="P1198" s="530" t="str">
        <f t="shared" si="1834"/>
        <v xml:space="preserve">0 </v>
      </c>
      <c r="Q1198" s="646"/>
      <c r="R1198" s="536"/>
      <c r="S1198" s="536"/>
      <c r="T1198" s="536"/>
      <c r="U1198" s="536"/>
      <c r="V1198" s="536"/>
      <c r="W1198" s="683" t="str">
        <f t="shared" si="1850"/>
        <v>OK</v>
      </c>
      <c r="X1198" s="141"/>
      <c r="Y1198" s="141"/>
      <c r="Z1198" s="552"/>
      <c r="AA1198" s="552"/>
      <c r="AB1198" s="683" t="str">
        <f t="shared" si="1851"/>
        <v>OK</v>
      </c>
      <c r="AC1198" s="593"/>
      <c r="AD1198" s="530">
        <f t="shared" si="1835"/>
        <v>0</v>
      </c>
      <c r="AE1198" s="842">
        <f t="shared" si="1836"/>
        <v>0</v>
      </c>
      <c r="AF1198" s="931"/>
      <c r="AG1198" s="530">
        <f t="shared" si="1837"/>
        <v>-4000</v>
      </c>
      <c r="AH1198" s="530" t="str">
        <f t="shared" si="1838"/>
        <v xml:space="preserve">0 </v>
      </c>
      <c r="AI1198" s="641"/>
      <c r="AJ1198" s="537"/>
      <c r="AK1198" s="537"/>
      <c r="AL1198" s="537"/>
      <c r="AM1198" s="537"/>
      <c r="AN1198" s="537"/>
      <c r="AO1198" s="683" t="str">
        <f t="shared" si="1852"/>
        <v>OK</v>
      </c>
      <c r="AP1198" s="141"/>
      <c r="AQ1198" s="141"/>
      <c r="AR1198" s="552"/>
      <c r="AS1198" s="552"/>
      <c r="AT1198" s="683" t="str">
        <f t="shared" si="1853"/>
        <v>OK</v>
      </c>
      <c r="AU1198" s="593"/>
      <c r="AV1198" s="530">
        <f t="shared" si="1839"/>
        <v>0</v>
      </c>
      <c r="AW1198" s="842">
        <f t="shared" si="1840"/>
        <v>0</v>
      </c>
      <c r="AX1198" s="115">
        <f t="shared" si="1841"/>
        <v>6750</v>
      </c>
      <c r="AY1198" s="5">
        <f t="shared" si="1842"/>
        <v>0</v>
      </c>
      <c r="AZ1198" s="7">
        <f t="shared" si="1859"/>
        <v>-6750</v>
      </c>
      <c r="BA1198" s="335">
        <f t="shared" si="1860"/>
        <v>-1</v>
      </c>
      <c r="BB1198" s="23">
        <f t="shared" si="1845"/>
        <v>4000</v>
      </c>
      <c r="BC1198" s="5">
        <f t="shared" si="1861"/>
        <v>0</v>
      </c>
      <c r="BD1198" s="7">
        <f t="shared" si="1862"/>
        <v>-4000</v>
      </c>
      <c r="BE1198" s="335">
        <f t="shared" si="1863"/>
        <v>-1</v>
      </c>
      <c r="BG1198" s="826" t="str">
        <f t="shared" si="1849"/>
        <v>45.24</v>
      </c>
      <c r="BH1198" s="607" t="b">
        <f>COUNTIF('Codes SEC'!$B$2:$B$250,Ministres!BG1198)&gt;0</f>
        <v>1</v>
      </c>
    </row>
    <row r="1199" spans="1:66" ht="35.1" customHeight="1" x14ac:dyDescent="0.25">
      <c r="A1199" s="222" t="s">
        <v>39</v>
      </c>
      <c r="B1199" s="112">
        <v>18</v>
      </c>
      <c r="C1199" s="116" t="s">
        <v>0</v>
      </c>
      <c r="D1199" s="620">
        <v>1000</v>
      </c>
      <c r="E1199" s="278"/>
      <c r="F1199" s="116">
        <v>12</v>
      </c>
      <c r="G1199" s="694">
        <v>1</v>
      </c>
      <c r="H1199" s="878" t="str">
        <f t="shared" si="1780"/>
        <v>114</v>
      </c>
      <c r="I1199" s="397" t="s">
        <v>3268</v>
      </c>
      <c r="J1199" s="380" t="s">
        <v>3083</v>
      </c>
      <c r="K1199" s="494" t="s">
        <v>528</v>
      </c>
      <c r="L1199" s="733">
        <v>52170</v>
      </c>
      <c r="M1199" s="734">
        <v>34318</v>
      </c>
      <c r="N1199" s="931"/>
      <c r="O1199" s="530">
        <f t="shared" si="1833"/>
        <v>-52170</v>
      </c>
      <c r="P1199" s="530" t="str">
        <f t="shared" si="1834"/>
        <v xml:space="preserve">0 </v>
      </c>
      <c r="Q1199" s="646"/>
      <c r="R1199" s="536"/>
      <c r="S1199" s="536"/>
      <c r="T1199" s="536"/>
      <c r="U1199" s="536"/>
      <c r="V1199" s="536"/>
      <c r="W1199" s="683" t="str">
        <f t="shared" si="1850"/>
        <v>OK</v>
      </c>
      <c r="X1199" s="141"/>
      <c r="Y1199" s="141"/>
      <c r="Z1199" s="552"/>
      <c r="AA1199" s="552"/>
      <c r="AB1199" s="683" t="str">
        <f t="shared" si="1851"/>
        <v>OK</v>
      </c>
      <c r="AC1199" s="593"/>
      <c r="AD1199" s="530">
        <f t="shared" si="1835"/>
        <v>0</v>
      </c>
      <c r="AE1199" s="842">
        <f t="shared" si="1836"/>
        <v>0</v>
      </c>
      <c r="AF1199" s="931"/>
      <c r="AG1199" s="530">
        <f t="shared" si="1837"/>
        <v>-34318</v>
      </c>
      <c r="AH1199" s="530" t="str">
        <f t="shared" si="1838"/>
        <v xml:space="preserve">0 </v>
      </c>
      <c r="AI1199" s="641"/>
      <c r="AJ1199" s="537"/>
      <c r="AK1199" s="537"/>
      <c r="AL1199" s="537"/>
      <c r="AM1199" s="537"/>
      <c r="AN1199" s="537"/>
      <c r="AO1199" s="683" t="str">
        <f t="shared" si="1852"/>
        <v>OK</v>
      </c>
      <c r="AP1199" s="141"/>
      <c r="AQ1199" s="141"/>
      <c r="AR1199" s="552"/>
      <c r="AS1199" s="552"/>
      <c r="AT1199" s="683" t="str">
        <f t="shared" si="1853"/>
        <v>OK</v>
      </c>
      <c r="AU1199" s="593"/>
      <c r="AV1199" s="530">
        <f t="shared" si="1839"/>
        <v>0</v>
      </c>
      <c r="AW1199" s="842">
        <f t="shared" si="1840"/>
        <v>0</v>
      </c>
      <c r="AX1199" s="115">
        <f t="shared" si="1841"/>
        <v>52170</v>
      </c>
      <c r="AY1199" s="5">
        <f t="shared" si="1842"/>
        <v>0</v>
      </c>
      <c r="AZ1199" s="7">
        <f t="shared" si="1859"/>
        <v>-52170</v>
      </c>
      <c r="BA1199" s="335">
        <f t="shared" si="1860"/>
        <v>-1</v>
      </c>
      <c r="BB1199" s="23">
        <f t="shared" si="1845"/>
        <v>34318</v>
      </c>
      <c r="BC1199" s="5">
        <f t="shared" si="1861"/>
        <v>0</v>
      </c>
      <c r="BD1199" s="7">
        <f t="shared" si="1862"/>
        <v>-34318</v>
      </c>
      <c r="BE1199" s="335">
        <f t="shared" si="1863"/>
        <v>-1</v>
      </c>
      <c r="BG1199" s="826" t="str">
        <f t="shared" si="1849"/>
        <v>45.24</v>
      </c>
      <c r="BH1199" s="607" t="b">
        <f>COUNTIF('Codes SEC'!$B$2:$B$250,Ministres!BG1199)&gt;0</f>
        <v>1</v>
      </c>
    </row>
    <row r="1200" spans="1:66" ht="35.1" customHeight="1" x14ac:dyDescent="0.3">
      <c r="A1200" s="222" t="s">
        <v>39</v>
      </c>
      <c r="B1200" s="112">
        <v>18</v>
      </c>
      <c r="C1200" s="116" t="s">
        <v>0</v>
      </c>
      <c r="D1200" s="620">
        <v>1000</v>
      </c>
      <c r="E1200" s="246"/>
      <c r="F1200" s="116">
        <v>12</v>
      </c>
      <c r="G1200" s="694">
        <v>1</v>
      </c>
      <c r="H1200" s="878" t="str">
        <f t="shared" si="1780"/>
        <v>114</v>
      </c>
      <c r="I1200" s="397">
        <v>84540000</v>
      </c>
      <c r="J1200" s="380" t="s">
        <v>3983</v>
      </c>
      <c r="K1200" s="443" t="s">
        <v>4621</v>
      </c>
      <c r="L1200" s="733">
        <v>0</v>
      </c>
      <c r="M1200" s="734">
        <v>0</v>
      </c>
      <c r="N1200" s="931"/>
      <c r="O1200" s="530">
        <f t="shared" si="1833"/>
        <v>0</v>
      </c>
      <c r="P1200" s="530">
        <f t="shared" si="1834"/>
        <v>0</v>
      </c>
      <c r="Q1200" s="646"/>
      <c r="R1200" s="536"/>
      <c r="S1200" s="536"/>
      <c r="T1200" s="536"/>
      <c r="U1200" s="536"/>
      <c r="V1200" s="536"/>
      <c r="W1200" s="683" t="str">
        <f>IF(SUM(Q1200:V1200)=X1200,"OK",SUM(Q1200:V1200)-X1200)</f>
        <v>OK</v>
      </c>
      <c r="X1200" s="141"/>
      <c r="Y1200" s="141"/>
      <c r="Z1200" s="552"/>
      <c r="AA1200" s="552"/>
      <c r="AB1200" s="683" t="str">
        <f>IF(SUM(Z1200:AA1200)=AC1200,"OK",SUM(Z1200:AA1200)-AC1200)</f>
        <v>OK</v>
      </c>
      <c r="AC1200" s="593"/>
      <c r="AD1200" s="530">
        <f t="shared" si="1835"/>
        <v>0</v>
      </c>
      <c r="AE1200" s="842">
        <f t="shared" si="1836"/>
        <v>0</v>
      </c>
      <c r="AF1200" s="931"/>
      <c r="AG1200" s="530">
        <f t="shared" si="1837"/>
        <v>0</v>
      </c>
      <c r="AH1200" s="530">
        <f t="shared" si="1838"/>
        <v>0</v>
      </c>
      <c r="AI1200" s="641"/>
      <c r="AJ1200" s="537"/>
      <c r="AK1200" s="537"/>
      <c r="AL1200" s="537"/>
      <c r="AM1200" s="537"/>
      <c r="AN1200" s="537"/>
      <c r="AO1200" s="683" t="str">
        <f>IF(SUM(AI1200:AN1200)=AP1200,"OK",SUM(AI1200:AN1200)-AP1200)</f>
        <v>OK</v>
      </c>
      <c r="AP1200" s="141"/>
      <c r="AQ1200" s="141"/>
      <c r="AR1200" s="552"/>
      <c r="AS1200" s="552"/>
      <c r="AT1200" s="683" t="str">
        <f>IF(SUM(AR1200:AS1200)=AU1200,"OK",SUM(AR1200:AS1200)-AU1200)</f>
        <v>OK</v>
      </c>
      <c r="AU1200" s="593"/>
      <c r="AV1200" s="530">
        <f t="shared" si="1839"/>
        <v>0</v>
      </c>
      <c r="AW1200" s="842">
        <f t="shared" si="1840"/>
        <v>0</v>
      </c>
      <c r="AX1200" s="115">
        <f t="shared" si="1841"/>
        <v>0</v>
      </c>
      <c r="AY1200" s="5">
        <f t="shared" si="1842"/>
        <v>0</v>
      </c>
      <c r="AZ1200" s="7">
        <f>AY1200-AX1200</f>
        <v>0</v>
      </c>
      <c r="BA1200" s="335" t="e">
        <f>AZ1200/AX1200</f>
        <v>#DIV/0!</v>
      </c>
      <c r="BB1200" s="23">
        <f t="shared" si="1845"/>
        <v>0</v>
      </c>
      <c r="BC1200" s="5">
        <f>AW1200</f>
        <v>0</v>
      </c>
      <c r="BD1200" s="7">
        <f>BC1200-BB1200</f>
        <v>0</v>
      </c>
      <c r="BE1200" s="335" t="e">
        <f>BD1200/BB1200</f>
        <v>#DIV/0!</v>
      </c>
      <c r="BG1200" s="826" t="str">
        <f t="shared" si="1849"/>
        <v>45.40</v>
      </c>
      <c r="BH1200" s="607" t="b">
        <f>COUNTIF('Codes SEC'!$B$2:$B$250,Ministres!BG1200)&gt;0</f>
        <v>1</v>
      </c>
    </row>
    <row r="1201" spans="1:66" ht="12.75" customHeight="1" x14ac:dyDescent="0.25">
      <c r="A1201" s="227"/>
      <c r="B1201" s="209"/>
      <c r="C1201" s="253"/>
      <c r="D1201" s="625"/>
      <c r="E1201" s="280"/>
      <c r="F1201" s="253"/>
      <c r="G1201" s="695"/>
      <c r="H1201" s="886"/>
      <c r="I1201" s="403"/>
      <c r="J1201" s="381"/>
      <c r="K1201" s="514" t="s">
        <v>95</v>
      </c>
      <c r="L1201" s="315">
        <f t="shared" ref="L1201:V1201" si="1864">L1186+L1187+L1192+L1197+L1198+L1199+L1188+L1191+L1193+L1183+L1184+L1194+L1200+L1195+L1196+L1189+L1190+L1185</f>
        <v>177626</v>
      </c>
      <c r="M1201" s="737">
        <f t="shared" si="1864"/>
        <v>130643</v>
      </c>
      <c r="N1201" s="930">
        <f t="shared" si="1864"/>
        <v>0</v>
      </c>
      <c r="O1201" s="790">
        <f t="shared" si="1864"/>
        <v>-177626</v>
      </c>
      <c r="P1201" s="790">
        <f t="shared" si="1864"/>
        <v>0</v>
      </c>
      <c r="Q1201" s="787">
        <f t="shared" si="1864"/>
        <v>0</v>
      </c>
      <c r="R1201" s="648">
        <f t="shared" si="1864"/>
        <v>0</v>
      </c>
      <c r="S1201" s="648">
        <f t="shared" si="1864"/>
        <v>0</v>
      </c>
      <c r="T1201" s="648">
        <f t="shared" si="1864"/>
        <v>0</v>
      </c>
      <c r="U1201" s="648">
        <f t="shared" si="1864"/>
        <v>0</v>
      </c>
      <c r="V1201" s="648">
        <f t="shared" si="1864"/>
        <v>0</v>
      </c>
      <c r="W1201" s="790"/>
      <c r="X1201" s="649">
        <f>X1186+X1187+X1192+X1197+X1198+X1199+X1188+X1191+X1193+X1183+X1184+X1194+X1200+X1195+X1196+X1189+X1190+X1185</f>
        <v>0</v>
      </c>
      <c r="Y1201" s="649">
        <f>Y1186+Y1187+Y1192+Y1197+Y1198+Y1199+Y1188+Y1191+Y1193+Y1183+Y1184+Y1194+Y1200+Y1195+Y1196+Y1189+Y1190+Y1185</f>
        <v>0</v>
      </c>
      <c r="Z1201" s="648">
        <f>Z1186+Z1187+Z1192+Z1197+Z1198+Z1199+Z1188+Z1191+Z1193+Z1183+Z1184+Z1194+Z1200+Z1195+Z1196+Z1189+Z1190+Z1185</f>
        <v>0</v>
      </c>
      <c r="AA1201" s="648">
        <f>AA1186+AA1187+AA1192+AA1197+AA1198+AA1199+AA1188+AA1191+AA1193+AA1183+AA1184+AA1194+AA1200+AA1195+AA1196+AA1189+AA1190+AA1185</f>
        <v>0</v>
      </c>
      <c r="AB1201" s="790"/>
      <c r="AC1201" s="649">
        <f t="shared" ref="AC1201:AN1201" si="1865">AC1186+AC1187+AC1192+AC1197+AC1198+AC1199+AC1188+AC1191+AC1193+AC1183+AC1184+AC1194+AC1200+AC1195+AC1196+AC1189+AC1190+AC1185</f>
        <v>0</v>
      </c>
      <c r="AD1201" s="790">
        <f>AD1186+AD1187+AD1192+AD1197+AD1198+AD1199+AD1188+AD1191+AD1193+AD1183+AD1184+AD1194+AD1200+AD1195+AD1196+AD1189+AD1190+AD1185</f>
        <v>0</v>
      </c>
      <c r="AE1201" s="843">
        <f>AE1186+AE1187+AE1192+AE1197+AE1198+AE1199+AE1188+AE1191+AE1193+AE1183+AE1184+AE1194+AE1200+AE1195+AE1196+AE1189+AE1190+AE1185</f>
        <v>0</v>
      </c>
      <c r="AF1201" s="930">
        <f t="shared" si="1865"/>
        <v>0</v>
      </c>
      <c r="AG1201" s="790">
        <f t="shared" si="1865"/>
        <v>-130643</v>
      </c>
      <c r="AH1201" s="790">
        <f t="shared" si="1865"/>
        <v>0</v>
      </c>
      <c r="AI1201" s="787">
        <f t="shared" si="1865"/>
        <v>0</v>
      </c>
      <c r="AJ1201" s="648">
        <f t="shared" si="1865"/>
        <v>0</v>
      </c>
      <c r="AK1201" s="648">
        <f t="shared" si="1865"/>
        <v>0</v>
      </c>
      <c r="AL1201" s="648">
        <f t="shared" si="1865"/>
        <v>0</v>
      </c>
      <c r="AM1201" s="648">
        <f t="shared" si="1865"/>
        <v>0</v>
      </c>
      <c r="AN1201" s="648">
        <f t="shared" si="1865"/>
        <v>0</v>
      </c>
      <c r="AO1201" s="790"/>
      <c r="AP1201" s="649">
        <f>AP1186+AP1187+AP1192+AP1197+AP1198+AP1199+AP1188+AP1191+AP1193+AP1183+AP1184+AP1194+AP1200+AP1195+AP1196+AP1189+AP1190+AP1185</f>
        <v>0</v>
      </c>
      <c r="AQ1201" s="649">
        <f>AQ1186+AQ1187+AQ1192+AQ1197+AQ1198+AQ1199+AQ1188+AQ1191+AQ1193+AQ1183+AQ1184+AQ1194+AQ1200+AQ1195+AQ1196+AQ1189+AQ1190+AQ1185</f>
        <v>0</v>
      </c>
      <c r="AR1201" s="648">
        <f>AR1186+AR1187+AR1192+AR1197+AR1198+AR1199+AR1188+AR1191+AR1193+AR1183+AR1184+AR1194+AR1200+AR1195+AR1196+AR1189+AR1190+AR1185</f>
        <v>0</v>
      </c>
      <c r="AS1201" s="648">
        <f>AS1186+AS1187+AS1192+AS1197+AS1198+AS1199+AS1188+AS1191+AS1193+AS1183+AS1184+AS1194+AS1200+AS1195+AS1196+AS1189+AS1190+AS1185</f>
        <v>0</v>
      </c>
      <c r="AT1201" s="790"/>
      <c r="AU1201" s="649">
        <f t="shared" ref="AU1201:BE1201" si="1866">AU1186+AU1187+AU1192+AU1197+AU1198+AU1199+AU1188+AU1191+AU1193+AU1183+AU1184+AU1194+AU1200+AU1195+AU1196+AU1189+AU1190+AU1185</f>
        <v>0</v>
      </c>
      <c r="AV1201" s="790">
        <f t="shared" si="1866"/>
        <v>0</v>
      </c>
      <c r="AW1201" s="843">
        <f t="shared" si="1866"/>
        <v>0</v>
      </c>
      <c r="AX1201" s="336">
        <f t="shared" si="1866"/>
        <v>177626</v>
      </c>
      <c r="AY1201" s="337">
        <f t="shared" si="1866"/>
        <v>0</v>
      </c>
      <c r="AZ1201" s="338">
        <f t="shared" si="1866"/>
        <v>-177626</v>
      </c>
      <c r="BA1201" s="339" t="e">
        <f t="shared" si="1866"/>
        <v>#DIV/0!</v>
      </c>
      <c r="BB1201" s="322">
        <f t="shared" si="1866"/>
        <v>130643</v>
      </c>
      <c r="BC1201" s="337">
        <f t="shared" si="1866"/>
        <v>0</v>
      </c>
      <c r="BD1201" s="338">
        <f t="shared" si="1866"/>
        <v>-130643</v>
      </c>
      <c r="BE1201" s="339" t="e">
        <f t="shared" si="1866"/>
        <v>#DIV/0!</v>
      </c>
      <c r="BG1201" s="826"/>
      <c r="BH1201" s="607"/>
    </row>
    <row r="1202" spans="1:66" ht="12.75" customHeight="1" x14ac:dyDescent="0.25">
      <c r="A1202" s="21"/>
      <c r="B1202" s="112"/>
      <c r="C1202" s="116"/>
      <c r="D1202" s="623"/>
      <c r="E1202" s="278"/>
      <c r="F1202" s="116"/>
      <c r="G1202" s="694"/>
      <c r="H1202" s="878"/>
      <c r="I1202" s="397"/>
      <c r="J1202" s="380"/>
      <c r="K1202" s="409"/>
      <c r="L1202" s="738"/>
      <c r="M1202" s="739"/>
      <c r="N1202" s="931"/>
      <c r="O1202" s="923"/>
      <c r="P1202" s="923"/>
      <c r="Q1202" s="641"/>
      <c r="R1202" s="537"/>
      <c r="S1202" s="537"/>
      <c r="T1202" s="537"/>
      <c r="U1202" s="537"/>
      <c r="V1202" s="537"/>
      <c r="W1202" s="531"/>
      <c r="X1202" s="141"/>
      <c r="Y1202" s="141"/>
      <c r="Z1202" s="552"/>
      <c r="AA1202" s="552"/>
      <c r="AB1202" s="531"/>
      <c r="AC1202" s="593"/>
      <c r="AD1202" s="923"/>
      <c r="AE1202" s="846"/>
      <c r="AF1202" s="931"/>
      <c r="AG1202" s="923"/>
      <c r="AH1202" s="923"/>
      <c r="AI1202" s="641"/>
      <c r="AJ1202" s="537"/>
      <c r="AK1202" s="537"/>
      <c r="AL1202" s="537"/>
      <c r="AM1202" s="537"/>
      <c r="AN1202" s="537"/>
      <c r="AO1202" s="531"/>
      <c r="AP1202" s="141"/>
      <c r="AQ1202" s="141"/>
      <c r="AR1202" s="552"/>
      <c r="AS1202" s="552"/>
      <c r="AT1202" s="531"/>
      <c r="AU1202" s="593"/>
      <c r="AV1202" s="923"/>
      <c r="AW1202" s="846"/>
      <c r="AX1202" s="115"/>
      <c r="AY1202" s="5"/>
      <c r="AZ1202" s="5"/>
      <c r="BA1202" s="335"/>
      <c r="BC1202" s="5"/>
      <c r="BD1202" s="5"/>
      <c r="BE1202" s="335"/>
      <c r="BG1202" s="826"/>
      <c r="BH1202" s="607"/>
    </row>
    <row r="1203" spans="1:66" ht="12.75" customHeight="1" x14ac:dyDescent="0.25">
      <c r="A1203" s="21"/>
      <c r="B1203" s="112"/>
      <c r="C1203" s="116"/>
      <c r="D1203" s="623"/>
      <c r="E1203" s="278"/>
      <c r="F1203" s="116"/>
      <c r="G1203" s="694"/>
      <c r="H1203" s="878"/>
      <c r="I1203" s="397"/>
      <c r="J1203" s="380"/>
      <c r="K1203" s="410" t="s">
        <v>58</v>
      </c>
      <c r="L1203" s="738"/>
      <c r="M1203" s="739"/>
      <c r="N1203" s="931"/>
      <c r="O1203" s="923"/>
      <c r="P1203" s="923"/>
      <c r="Q1203" s="641"/>
      <c r="R1203" s="537"/>
      <c r="S1203" s="537"/>
      <c r="T1203" s="537"/>
      <c r="U1203" s="537"/>
      <c r="V1203" s="537"/>
      <c r="W1203" s="531"/>
      <c r="X1203" s="141"/>
      <c r="Y1203" s="141"/>
      <c r="Z1203" s="552"/>
      <c r="AA1203" s="552"/>
      <c r="AB1203" s="531"/>
      <c r="AC1203" s="593"/>
      <c r="AD1203" s="923"/>
      <c r="AE1203" s="846"/>
      <c r="AF1203" s="931"/>
      <c r="AG1203" s="923"/>
      <c r="AH1203" s="923"/>
      <c r="AI1203" s="641"/>
      <c r="AJ1203" s="537"/>
      <c r="AK1203" s="537"/>
      <c r="AL1203" s="537"/>
      <c r="AM1203" s="537"/>
      <c r="AN1203" s="537"/>
      <c r="AO1203" s="531"/>
      <c r="AP1203" s="141"/>
      <c r="AQ1203" s="141"/>
      <c r="AR1203" s="552"/>
      <c r="AS1203" s="552"/>
      <c r="AT1203" s="531"/>
      <c r="AU1203" s="593"/>
      <c r="AV1203" s="923"/>
      <c r="AW1203" s="846"/>
      <c r="AX1203" s="115"/>
      <c r="AY1203" s="5"/>
      <c r="AZ1203" s="5"/>
      <c r="BA1203" s="335"/>
      <c r="BC1203" s="5"/>
      <c r="BD1203" s="5"/>
      <c r="BE1203" s="335"/>
      <c r="BG1203" s="826"/>
      <c r="BH1203" s="607"/>
    </row>
    <row r="1204" spans="1:66" ht="12.75" customHeight="1" x14ac:dyDescent="0.25">
      <c r="A1204" s="21"/>
      <c r="B1204" s="112"/>
      <c r="C1204" s="116"/>
      <c r="D1204" s="623"/>
      <c r="E1204" s="278"/>
      <c r="F1204" s="116"/>
      <c r="G1204" s="694"/>
      <c r="H1204" s="878"/>
      <c r="I1204" s="397"/>
      <c r="J1204" s="380"/>
      <c r="K1204" s="411"/>
      <c r="L1204" s="738"/>
      <c r="M1204" s="739"/>
      <c r="N1204" s="931"/>
      <c r="O1204" s="923"/>
      <c r="P1204" s="923"/>
      <c r="Q1204" s="641"/>
      <c r="R1204" s="537"/>
      <c r="S1204" s="537"/>
      <c r="T1204" s="537"/>
      <c r="U1204" s="537"/>
      <c r="V1204" s="537"/>
      <c r="W1204" s="531"/>
      <c r="X1204" s="141"/>
      <c r="Y1204" s="141"/>
      <c r="Z1204" s="552"/>
      <c r="AA1204" s="552"/>
      <c r="AB1204" s="531"/>
      <c r="AC1204" s="593"/>
      <c r="AD1204" s="923"/>
      <c r="AE1204" s="846"/>
      <c r="AF1204" s="931"/>
      <c r="AG1204" s="923"/>
      <c r="AH1204" s="923"/>
      <c r="AI1204" s="641"/>
      <c r="AJ1204" s="537"/>
      <c r="AK1204" s="537"/>
      <c r="AL1204" s="537"/>
      <c r="AM1204" s="537"/>
      <c r="AN1204" s="537"/>
      <c r="AO1204" s="531"/>
      <c r="AP1204" s="141"/>
      <c r="AQ1204" s="141"/>
      <c r="AR1204" s="552"/>
      <c r="AS1204" s="552"/>
      <c r="AT1204" s="531"/>
      <c r="AU1204" s="593"/>
      <c r="AV1204" s="923"/>
      <c r="AW1204" s="846"/>
      <c r="AX1204" s="115"/>
      <c r="AY1204" s="5"/>
      <c r="AZ1204" s="5"/>
      <c r="BA1204" s="335"/>
      <c r="BC1204" s="5"/>
      <c r="BD1204" s="5"/>
      <c r="BE1204" s="335"/>
      <c r="BG1204" s="826"/>
      <c r="BH1204" s="607"/>
    </row>
    <row r="1205" spans="1:66" s="203" customFormat="1" ht="35.1" customHeight="1" x14ac:dyDescent="0.25">
      <c r="A1205" s="21" t="s">
        <v>39</v>
      </c>
      <c r="B1205" s="112" t="s">
        <v>5015</v>
      </c>
      <c r="C1205" s="116" t="s">
        <v>0</v>
      </c>
      <c r="D1205" s="620">
        <v>1000</v>
      </c>
      <c r="E1205" s="278"/>
      <c r="F1205" s="116">
        <v>12</v>
      </c>
      <c r="G1205" s="694">
        <v>1</v>
      </c>
      <c r="H1205" s="878" t="str">
        <f t="shared" si="1780"/>
        <v>114</v>
      </c>
      <c r="I1205" s="397">
        <v>85111000</v>
      </c>
      <c r="J1205" s="380" t="s">
        <v>4829</v>
      </c>
      <c r="K1205" s="408" t="s">
        <v>5407</v>
      </c>
      <c r="L1205" s="733">
        <v>0</v>
      </c>
      <c r="M1205" s="734">
        <v>0</v>
      </c>
      <c r="N1205" s="931"/>
      <c r="O1205" s="530">
        <f t="shared" ref="O1205:O1211" si="1867">IF(N1205&gt;L1205,"0 ",N1205-L1205)</f>
        <v>0</v>
      </c>
      <c r="P1205" s="530">
        <f t="shared" ref="P1205:P1211" si="1868">IF(N1205&lt;L1205,"0 ",N1205-L1205)</f>
        <v>0</v>
      </c>
      <c r="Q1205" s="646"/>
      <c r="R1205" s="536"/>
      <c r="S1205" s="536"/>
      <c r="T1205" s="536"/>
      <c r="U1205" s="536"/>
      <c r="V1205" s="536"/>
      <c r="W1205" s="683" t="str">
        <f>IF(SUM(Q1205:V1205)=X1205,"OK",SUM(Q1205:V1205)-X1205)</f>
        <v>OK</v>
      </c>
      <c r="X1205" s="141"/>
      <c r="Y1205" s="141"/>
      <c r="Z1205" s="552"/>
      <c r="AA1205" s="552"/>
      <c r="AB1205" s="683" t="str">
        <f>IF(SUM(Z1205:AA1205)=AC1205,"OK",SUM(Z1205:AA1205)-AC1205)</f>
        <v>OK</v>
      </c>
      <c r="AC1205" s="593"/>
      <c r="AD1205" s="530">
        <f t="shared" ref="AD1205:AD1211" si="1869">X1205+Y1205+AC1205</f>
        <v>0</v>
      </c>
      <c r="AE1205" s="842">
        <f t="shared" ref="AE1205:AE1211" si="1870">N1205+AD1205</f>
        <v>0</v>
      </c>
      <c r="AF1205" s="931"/>
      <c r="AG1205" s="530">
        <f t="shared" ref="AG1205:AG1211" si="1871">IF(AF1205&gt;M1205,"0 ",AF1205-M1205)</f>
        <v>0</v>
      </c>
      <c r="AH1205" s="530">
        <f t="shared" ref="AH1205:AH1211" si="1872">IF(AF1205&lt;M1205,"0 ",AF1205-M1205)</f>
        <v>0</v>
      </c>
      <c r="AI1205" s="641"/>
      <c r="AJ1205" s="537"/>
      <c r="AK1205" s="537"/>
      <c r="AL1205" s="537"/>
      <c r="AM1205" s="537"/>
      <c r="AN1205" s="537"/>
      <c r="AO1205" s="683" t="str">
        <f>IF(SUM(AI1205:AN1205)=AP1205,"OK",SUM(AI1205:AN1205)-AP1205)</f>
        <v>OK</v>
      </c>
      <c r="AP1205" s="141"/>
      <c r="AQ1205" s="141"/>
      <c r="AR1205" s="552"/>
      <c r="AS1205" s="552"/>
      <c r="AT1205" s="683" t="str">
        <f>IF(SUM(AR1205:AS1205)=AU1205,"OK",SUM(AR1205:AS1205)-AU1205)</f>
        <v>OK</v>
      </c>
      <c r="AU1205" s="593"/>
      <c r="AV1205" s="530">
        <f t="shared" ref="AV1205:AV1211" si="1873">AP1205+AQ1205+AU1205</f>
        <v>0</v>
      </c>
      <c r="AW1205" s="842">
        <f t="shared" ref="AW1205:AW1211" si="1874">AF1205+AV1205</f>
        <v>0</v>
      </c>
      <c r="AX1205" s="115">
        <f t="shared" ref="AX1205:AX1211" si="1875">L1205</f>
        <v>0</v>
      </c>
      <c r="AY1205" s="5">
        <f t="shared" ref="AY1205:AY1211" si="1876">AE1205</f>
        <v>0</v>
      </c>
      <c r="AZ1205" s="7">
        <f>AY1205-AX1205</f>
        <v>0</v>
      </c>
      <c r="BA1205" s="335" t="e">
        <f>AZ1205/AX1205</f>
        <v>#DIV/0!</v>
      </c>
      <c r="BB1205" s="23">
        <f t="shared" ref="BB1205:BB1211" si="1877">M1205</f>
        <v>0</v>
      </c>
      <c r="BC1205" s="5">
        <f>AW1205</f>
        <v>0</v>
      </c>
      <c r="BD1205" s="7">
        <f>BC1205-BB1205</f>
        <v>0</v>
      </c>
      <c r="BE1205" s="335" t="e">
        <f>BD1205/BB1205</f>
        <v>#DIV/0!</v>
      </c>
      <c r="BF1205" s="667"/>
      <c r="BG1205" s="826" t="str">
        <f t="shared" ref="BG1205:BG1211" si="1878">RIGHT(LEFT(I1205,3),2)&amp;"."&amp;RIGHT(LEFT(I1205,5),2)</f>
        <v>51.11</v>
      </c>
      <c r="BH1205" s="668" t="b">
        <f>COUNTIF('Codes SEC'!$B$2:$B$250,Ministres!BG1205)&gt;0</f>
        <v>1</v>
      </c>
      <c r="BI1205" s="667"/>
      <c r="BJ1205" s="667"/>
      <c r="BK1205" s="667"/>
      <c r="BL1205" s="667"/>
      <c r="BM1205" s="667"/>
      <c r="BN1205" s="667"/>
    </row>
    <row r="1206" spans="1:66" ht="35.1" customHeight="1" x14ac:dyDescent="0.25">
      <c r="A1206" s="222" t="s">
        <v>39</v>
      </c>
      <c r="B1206" s="112">
        <v>18</v>
      </c>
      <c r="C1206" s="116" t="s">
        <v>0</v>
      </c>
      <c r="D1206" s="620">
        <v>1000</v>
      </c>
      <c r="E1206" s="278"/>
      <c r="F1206" s="116">
        <v>10</v>
      </c>
      <c r="G1206" s="694">
        <v>1</v>
      </c>
      <c r="H1206" s="878" t="str">
        <f t="shared" si="1780"/>
        <v>114</v>
      </c>
      <c r="I1206" s="397" t="s">
        <v>3284</v>
      </c>
      <c r="J1206" s="380" t="s">
        <v>3084</v>
      </c>
      <c r="K1206" s="420" t="s">
        <v>451</v>
      </c>
      <c r="L1206" s="733">
        <v>0</v>
      </c>
      <c r="M1206" s="734">
        <v>0</v>
      </c>
      <c r="N1206" s="931"/>
      <c r="O1206" s="530">
        <f t="shared" si="1867"/>
        <v>0</v>
      </c>
      <c r="P1206" s="530">
        <f t="shared" si="1868"/>
        <v>0</v>
      </c>
      <c r="Q1206" s="646"/>
      <c r="R1206" s="536"/>
      <c r="S1206" s="536"/>
      <c r="T1206" s="536"/>
      <c r="U1206" s="536"/>
      <c r="V1206" s="536"/>
      <c r="W1206" s="683" t="str">
        <f t="shared" ref="W1206:W1211" si="1879">IF(SUM(Q1206:V1206)=X1206,"OK",SUM(Q1206:V1206)-X1206)</f>
        <v>OK</v>
      </c>
      <c r="X1206" s="141"/>
      <c r="Y1206" s="141"/>
      <c r="Z1206" s="552"/>
      <c r="AA1206" s="552"/>
      <c r="AB1206" s="683" t="str">
        <f t="shared" ref="AB1206:AB1211" si="1880">IF(SUM(Z1206:AA1206)=AC1206,"OK",SUM(Z1206:AA1206)-AC1206)</f>
        <v>OK</v>
      </c>
      <c r="AC1206" s="593"/>
      <c r="AD1206" s="530">
        <f t="shared" si="1869"/>
        <v>0</v>
      </c>
      <c r="AE1206" s="842">
        <f t="shared" si="1870"/>
        <v>0</v>
      </c>
      <c r="AF1206" s="931"/>
      <c r="AG1206" s="530">
        <f t="shared" si="1871"/>
        <v>0</v>
      </c>
      <c r="AH1206" s="530">
        <f t="shared" si="1872"/>
        <v>0</v>
      </c>
      <c r="AI1206" s="641"/>
      <c r="AJ1206" s="537"/>
      <c r="AK1206" s="537"/>
      <c r="AL1206" s="537"/>
      <c r="AM1206" s="537"/>
      <c r="AN1206" s="537"/>
      <c r="AO1206" s="683" t="str">
        <f t="shared" ref="AO1206:AO1211" si="1881">IF(SUM(AI1206:AN1206)=AP1206,"OK",SUM(AI1206:AN1206)-AP1206)</f>
        <v>OK</v>
      </c>
      <c r="AP1206" s="141"/>
      <c r="AQ1206" s="141"/>
      <c r="AR1206" s="552"/>
      <c r="AS1206" s="552"/>
      <c r="AT1206" s="683" t="str">
        <f t="shared" ref="AT1206:AT1211" si="1882">IF(SUM(AR1206:AS1206)=AU1206,"OK",SUM(AR1206:AS1206)-AU1206)</f>
        <v>OK</v>
      </c>
      <c r="AU1206" s="593"/>
      <c r="AV1206" s="530">
        <f t="shared" si="1873"/>
        <v>0</v>
      </c>
      <c r="AW1206" s="842">
        <f t="shared" si="1874"/>
        <v>0</v>
      </c>
      <c r="AX1206" s="115">
        <f t="shared" si="1875"/>
        <v>0</v>
      </c>
      <c r="AY1206" s="5">
        <f t="shared" si="1876"/>
        <v>0</v>
      </c>
      <c r="AZ1206" s="7">
        <f t="shared" ref="AZ1206:AZ1211" si="1883">AY1206-AX1206</f>
        <v>0</v>
      </c>
      <c r="BA1206" s="335" t="e">
        <f t="shared" ref="BA1206:BA1211" si="1884">AZ1206/AX1206</f>
        <v>#DIV/0!</v>
      </c>
      <c r="BB1206" s="23">
        <f t="shared" si="1877"/>
        <v>0</v>
      </c>
      <c r="BC1206" s="5">
        <f t="shared" ref="BC1206:BC1211" si="1885">AW1206</f>
        <v>0</v>
      </c>
      <c r="BD1206" s="7">
        <f t="shared" ref="BD1206:BD1211" si="1886">BC1206-BB1206</f>
        <v>0</v>
      </c>
      <c r="BE1206" s="335" t="e">
        <f t="shared" ref="BE1206:BE1211" si="1887">BD1206/BB1206</f>
        <v>#DIV/0!</v>
      </c>
      <c r="BG1206" s="826" t="str">
        <f t="shared" si="1878"/>
        <v>51.12</v>
      </c>
      <c r="BH1206" s="607" t="b">
        <f>COUNTIF('Codes SEC'!$B$2:$B$250,Ministres!BG1206)&gt;0</f>
        <v>1</v>
      </c>
    </row>
    <row r="1207" spans="1:66" ht="35.1" customHeight="1" x14ac:dyDescent="0.25">
      <c r="A1207" s="222" t="s">
        <v>39</v>
      </c>
      <c r="B1207" s="112">
        <v>18</v>
      </c>
      <c r="C1207" s="116" t="s">
        <v>0</v>
      </c>
      <c r="D1207" s="620">
        <v>1000</v>
      </c>
      <c r="E1207" s="278"/>
      <c r="F1207" s="116">
        <v>12</v>
      </c>
      <c r="G1207" s="694">
        <v>1</v>
      </c>
      <c r="H1207" s="878" t="str">
        <f t="shared" si="1780"/>
        <v>114</v>
      </c>
      <c r="I1207" s="397" t="s">
        <v>3284</v>
      </c>
      <c r="J1207" s="380" t="s">
        <v>3085</v>
      </c>
      <c r="K1207" s="420" t="s">
        <v>653</v>
      </c>
      <c r="L1207" s="733">
        <v>0</v>
      </c>
      <c r="M1207" s="734">
        <v>1500</v>
      </c>
      <c r="N1207" s="931"/>
      <c r="O1207" s="530">
        <f t="shared" si="1867"/>
        <v>0</v>
      </c>
      <c r="P1207" s="530">
        <f t="shared" si="1868"/>
        <v>0</v>
      </c>
      <c r="Q1207" s="646"/>
      <c r="R1207" s="536"/>
      <c r="S1207" s="536"/>
      <c r="T1207" s="536"/>
      <c r="U1207" s="536"/>
      <c r="V1207" s="536"/>
      <c r="W1207" s="683" t="str">
        <f t="shared" si="1879"/>
        <v>OK</v>
      </c>
      <c r="X1207" s="141"/>
      <c r="Y1207" s="141"/>
      <c r="Z1207" s="552"/>
      <c r="AA1207" s="552"/>
      <c r="AB1207" s="683" t="str">
        <f t="shared" si="1880"/>
        <v>OK</v>
      </c>
      <c r="AC1207" s="593"/>
      <c r="AD1207" s="530">
        <f t="shared" si="1869"/>
        <v>0</v>
      </c>
      <c r="AE1207" s="842">
        <f t="shared" si="1870"/>
        <v>0</v>
      </c>
      <c r="AF1207" s="931"/>
      <c r="AG1207" s="530">
        <f t="shared" si="1871"/>
        <v>-1500</v>
      </c>
      <c r="AH1207" s="530" t="str">
        <f t="shared" si="1872"/>
        <v xml:space="preserve">0 </v>
      </c>
      <c r="AI1207" s="641"/>
      <c r="AJ1207" s="537"/>
      <c r="AK1207" s="537"/>
      <c r="AL1207" s="537"/>
      <c r="AM1207" s="537"/>
      <c r="AN1207" s="537"/>
      <c r="AO1207" s="683" t="str">
        <f t="shared" si="1881"/>
        <v>OK</v>
      </c>
      <c r="AP1207" s="141"/>
      <c r="AQ1207" s="141"/>
      <c r="AR1207" s="552"/>
      <c r="AS1207" s="552"/>
      <c r="AT1207" s="683" t="str">
        <f t="shared" si="1882"/>
        <v>OK</v>
      </c>
      <c r="AU1207" s="593"/>
      <c r="AV1207" s="530">
        <f t="shared" si="1873"/>
        <v>0</v>
      </c>
      <c r="AW1207" s="842">
        <f t="shared" si="1874"/>
        <v>0</v>
      </c>
      <c r="AX1207" s="115">
        <f t="shared" si="1875"/>
        <v>0</v>
      </c>
      <c r="AY1207" s="5">
        <f t="shared" si="1876"/>
        <v>0</v>
      </c>
      <c r="AZ1207" s="7">
        <f t="shared" si="1883"/>
        <v>0</v>
      </c>
      <c r="BA1207" s="335" t="e">
        <f t="shared" si="1884"/>
        <v>#DIV/0!</v>
      </c>
      <c r="BB1207" s="23">
        <f t="shared" si="1877"/>
        <v>1500</v>
      </c>
      <c r="BC1207" s="5">
        <f t="shared" si="1885"/>
        <v>0</v>
      </c>
      <c r="BD1207" s="7">
        <f t="shared" si="1886"/>
        <v>-1500</v>
      </c>
      <c r="BE1207" s="335">
        <f t="shared" si="1887"/>
        <v>-1</v>
      </c>
      <c r="BG1207" s="826" t="str">
        <f t="shared" si="1878"/>
        <v>51.12</v>
      </c>
      <c r="BH1207" s="607" t="b">
        <f>COUNTIF('Codes SEC'!$B$2:$B$250,Ministres!BG1207)&gt;0</f>
        <v>1</v>
      </c>
    </row>
    <row r="1208" spans="1:66" ht="35.1" customHeight="1" x14ac:dyDescent="0.25">
      <c r="A1208" s="222" t="s">
        <v>39</v>
      </c>
      <c r="B1208" s="112">
        <v>18</v>
      </c>
      <c r="C1208" s="116" t="s">
        <v>0</v>
      </c>
      <c r="D1208" s="620">
        <v>1000</v>
      </c>
      <c r="E1208" s="278"/>
      <c r="F1208" s="116">
        <v>12</v>
      </c>
      <c r="G1208" s="694">
        <v>1</v>
      </c>
      <c r="H1208" s="878" t="str">
        <f t="shared" si="1780"/>
        <v>114</v>
      </c>
      <c r="I1208" s="397" t="s">
        <v>3310</v>
      </c>
      <c r="J1208" s="380" t="s">
        <v>3086</v>
      </c>
      <c r="K1208" s="420" t="s">
        <v>1774</v>
      </c>
      <c r="L1208" s="733">
        <v>0</v>
      </c>
      <c r="M1208" s="734">
        <v>0</v>
      </c>
      <c r="N1208" s="931"/>
      <c r="O1208" s="530">
        <f t="shared" si="1867"/>
        <v>0</v>
      </c>
      <c r="P1208" s="530">
        <f t="shared" si="1868"/>
        <v>0</v>
      </c>
      <c r="Q1208" s="646"/>
      <c r="R1208" s="536"/>
      <c r="S1208" s="536"/>
      <c r="T1208" s="536"/>
      <c r="U1208" s="536"/>
      <c r="V1208" s="536"/>
      <c r="W1208" s="683" t="str">
        <f t="shared" si="1879"/>
        <v>OK</v>
      </c>
      <c r="X1208" s="141"/>
      <c r="Y1208" s="141"/>
      <c r="Z1208" s="552"/>
      <c r="AA1208" s="552"/>
      <c r="AB1208" s="683" t="str">
        <f t="shared" si="1880"/>
        <v>OK</v>
      </c>
      <c r="AC1208" s="593"/>
      <c r="AD1208" s="530">
        <f t="shared" si="1869"/>
        <v>0</v>
      </c>
      <c r="AE1208" s="842">
        <f t="shared" si="1870"/>
        <v>0</v>
      </c>
      <c r="AF1208" s="931"/>
      <c r="AG1208" s="530">
        <f t="shared" si="1871"/>
        <v>0</v>
      </c>
      <c r="AH1208" s="530">
        <f t="shared" si="1872"/>
        <v>0</v>
      </c>
      <c r="AI1208" s="641"/>
      <c r="AJ1208" s="537"/>
      <c r="AK1208" s="537"/>
      <c r="AL1208" s="537"/>
      <c r="AM1208" s="537"/>
      <c r="AN1208" s="537"/>
      <c r="AO1208" s="683" t="str">
        <f t="shared" si="1881"/>
        <v>OK</v>
      </c>
      <c r="AP1208" s="141"/>
      <c r="AQ1208" s="141"/>
      <c r="AR1208" s="552"/>
      <c r="AS1208" s="552"/>
      <c r="AT1208" s="683" t="str">
        <f t="shared" si="1882"/>
        <v>OK</v>
      </c>
      <c r="AU1208" s="593"/>
      <c r="AV1208" s="530">
        <f t="shared" si="1873"/>
        <v>0</v>
      </c>
      <c r="AW1208" s="842">
        <f t="shared" si="1874"/>
        <v>0</v>
      </c>
      <c r="AX1208" s="115">
        <f t="shared" si="1875"/>
        <v>0</v>
      </c>
      <c r="AY1208" s="5">
        <f t="shared" si="1876"/>
        <v>0</v>
      </c>
      <c r="AZ1208" s="7">
        <f t="shared" si="1883"/>
        <v>0</v>
      </c>
      <c r="BA1208" s="335" t="e">
        <f t="shared" si="1884"/>
        <v>#DIV/0!</v>
      </c>
      <c r="BB1208" s="23">
        <f t="shared" si="1877"/>
        <v>0</v>
      </c>
      <c r="BC1208" s="5">
        <f t="shared" si="1885"/>
        <v>0</v>
      </c>
      <c r="BD1208" s="7">
        <f t="shared" si="1886"/>
        <v>0</v>
      </c>
      <c r="BE1208" s="335" t="e">
        <f t="shared" si="1887"/>
        <v>#DIV/0!</v>
      </c>
      <c r="BG1208" s="826" t="str">
        <f t="shared" si="1878"/>
        <v>54.21</v>
      </c>
      <c r="BH1208" s="607" t="b">
        <f>COUNTIF('Codes SEC'!$B$2:$B$250,Ministres!BG1208)&gt;0</f>
        <v>1</v>
      </c>
    </row>
    <row r="1209" spans="1:66" ht="35.1" customHeight="1" x14ac:dyDescent="0.25">
      <c r="A1209" s="222" t="s">
        <v>39</v>
      </c>
      <c r="B1209" s="112">
        <v>18</v>
      </c>
      <c r="C1209" s="116" t="s">
        <v>0</v>
      </c>
      <c r="D1209" s="620">
        <v>1000</v>
      </c>
      <c r="E1209" s="278"/>
      <c r="F1209" s="116">
        <v>10</v>
      </c>
      <c r="G1209" s="694">
        <v>1</v>
      </c>
      <c r="H1209" s="878" t="str">
        <f t="shared" ref="H1209:H1267" si="1888">LEFT(J1209,3)</f>
        <v>114</v>
      </c>
      <c r="I1209" s="397" t="s">
        <v>3309</v>
      </c>
      <c r="J1209" s="380" t="s">
        <v>3087</v>
      </c>
      <c r="K1209" s="420" t="s">
        <v>460</v>
      </c>
      <c r="L1209" s="733">
        <v>0</v>
      </c>
      <c r="M1209" s="734">
        <v>2129</v>
      </c>
      <c r="N1209" s="931"/>
      <c r="O1209" s="530">
        <f t="shared" si="1867"/>
        <v>0</v>
      </c>
      <c r="P1209" s="530">
        <f t="shared" si="1868"/>
        <v>0</v>
      </c>
      <c r="Q1209" s="646"/>
      <c r="R1209" s="536"/>
      <c r="S1209" s="536"/>
      <c r="T1209" s="536"/>
      <c r="U1209" s="536"/>
      <c r="V1209" s="536"/>
      <c r="W1209" s="683" t="str">
        <f t="shared" si="1879"/>
        <v>OK</v>
      </c>
      <c r="X1209" s="141"/>
      <c r="Y1209" s="141"/>
      <c r="Z1209" s="552"/>
      <c r="AA1209" s="552"/>
      <c r="AB1209" s="683" t="str">
        <f t="shared" si="1880"/>
        <v>OK</v>
      </c>
      <c r="AC1209" s="593"/>
      <c r="AD1209" s="530">
        <f t="shared" si="1869"/>
        <v>0</v>
      </c>
      <c r="AE1209" s="842">
        <f t="shared" si="1870"/>
        <v>0</v>
      </c>
      <c r="AF1209" s="931"/>
      <c r="AG1209" s="530">
        <f t="shared" si="1871"/>
        <v>-2129</v>
      </c>
      <c r="AH1209" s="530" t="str">
        <f t="shared" si="1872"/>
        <v xml:space="preserve">0 </v>
      </c>
      <c r="AI1209" s="641"/>
      <c r="AJ1209" s="537"/>
      <c r="AK1209" s="537"/>
      <c r="AL1209" s="537"/>
      <c r="AM1209" s="537"/>
      <c r="AN1209" s="537"/>
      <c r="AO1209" s="683" t="str">
        <f t="shared" si="1881"/>
        <v>OK</v>
      </c>
      <c r="AP1209" s="141"/>
      <c r="AQ1209" s="141"/>
      <c r="AR1209" s="552"/>
      <c r="AS1209" s="552"/>
      <c r="AT1209" s="683" t="str">
        <f t="shared" si="1882"/>
        <v>OK</v>
      </c>
      <c r="AU1209" s="593"/>
      <c r="AV1209" s="530">
        <f t="shared" si="1873"/>
        <v>0</v>
      </c>
      <c r="AW1209" s="842">
        <f t="shared" si="1874"/>
        <v>0</v>
      </c>
      <c r="AX1209" s="115">
        <f t="shared" si="1875"/>
        <v>0</v>
      </c>
      <c r="AY1209" s="5">
        <f t="shared" si="1876"/>
        <v>0</v>
      </c>
      <c r="AZ1209" s="7">
        <f t="shared" si="1883"/>
        <v>0</v>
      </c>
      <c r="BA1209" s="335" t="e">
        <f t="shared" si="1884"/>
        <v>#DIV/0!</v>
      </c>
      <c r="BB1209" s="23">
        <f t="shared" si="1877"/>
        <v>2129</v>
      </c>
      <c r="BC1209" s="5">
        <f t="shared" si="1885"/>
        <v>0</v>
      </c>
      <c r="BD1209" s="7">
        <f t="shared" si="1886"/>
        <v>-2129</v>
      </c>
      <c r="BE1209" s="335">
        <f t="shared" si="1887"/>
        <v>-1</v>
      </c>
      <c r="BG1209" s="826" t="str">
        <f t="shared" si="1878"/>
        <v>65.24</v>
      </c>
      <c r="BH1209" s="607" t="b">
        <f>COUNTIF('Codes SEC'!$B$2:$B$250,Ministres!BG1209)&gt;0</f>
        <v>1</v>
      </c>
    </row>
    <row r="1210" spans="1:66" ht="35.1" customHeight="1" x14ac:dyDescent="0.25">
      <c r="A1210" s="222" t="s">
        <v>39</v>
      </c>
      <c r="B1210" s="112">
        <v>18</v>
      </c>
      <c r="C1210" s="116" t="s">
        <v>0</v>
      </c>
      <c r="D1210" s="620">
        <v>1000</v>
      </c>
      <c r="E1210" s="278"/>
      <c r="F1210" s="116">
        <v>12</v>
      </c>
      <c r="G1210" s="694">
        <v>1</v>
      </c>
      <c r="H1210" s="878" t="str">
        <f t="shared" si="1888"/>
        <v>114</v>
      </c>
      <c r="I1210" s="397" t="s">
        <v>3309</v>
      </c>
      <c r="J1210" s="380" t="s">
        <v>3088</v>
      </c>
      <c r="K1210" s="420" t="s">
        <v>654</v>
      </c>
      <c r="L1210" s="733">
        <v>0</v>
      </c>
      <c r="M1210" s="734">
        <v>500</v>
      </c>
      <c r="N1210" s="931"/>
      <c r="O1210" s="530">
        <f t="shared" si="1867"/>
        <v>0</v>
      </c>
      <c r="P1210" s="530">
        <f t="shared" si="1868"/>
        <v>0</v>
      </c>
      <c r="Q1210" s="646"/>
      <c r="R1210" s="536"/>
      <c r="S1210" s="536"/>
      <c r="T1210" s="536"/>
      <c r="U1210" s="536"/>
      <c r="V1210" s="536"/>
      <c r="W1210" s="683" t="str">
        <f t="shared" si="1879"/>
        <v>OK</v>
      </c>
      <c r="X1210" s="141"/>
      <c r="Y1210" s="141"/>
      <c r="Z1210" s="552"/>
      <c r="AA1210" s="552"/>
      <c r="AB1210" s="683" t="str">
        <f t="shared" si="1880"/>
        <v>OK</v>
      </c>
      <c r="AC1210" s="593"/>
      <c r="AD1210" s="530">
        <f t="shared" si="1869"/>
        <v>0</v>
      </c>
      <c r="AE1210" s="842">
        <f t="shared" si="1870"/>
        <v>0</v>
      </c>
      <c r="AF1210" s="931"/>
      <c r="AG1210" s="530">
        <f t="shared" si="1871"/>
        <v>-500</v>
      </c>
      <c r="AH1210" s="530" t="str">
        <f t="shared" si="1872"/>
        <v xml:space="preserve">0 </v>
      </c>
      <c r="AI1210" s="641"/>
      <c r="AJ1210" s="537"/>
      <c r="AK1210" s="537"/>
      <c r="AL1210" s="537"/>
      <c r="AM1210" s="537"/>
      <c r="AN1210" s="537"/>
      <c r="AO1210" s="683" t="str">
        <f t="shared" si="1881"/>
        <v>OK</v>
      </c>
      <c r="AP1210" s="141"/>
      <c r="AQ1210" s="141"/>
      <c r="AR1210" s="552"/>
      <c r="AS1210" s="552"/>
      <c r="AT1210" s="683" t="str">
        <f t="shared" si="1882"/>
        <v>OK</v>
      </c>
      <c r="AU1210" s="593"/>
      <c r="AV1210" s="530">
        <f t="shared" si="1873"/>
        <v>0</v>
      </c>
      <c r="AW1210" s="842">
        <f t="shared" si="1874"/>
        <v>0</v>
      </c>
      <c r="AX1210" s="115">
        <f t="shared" si="1875"/>
        <v>0</v>
      </c>
      <c r="AY1210" s="5">
        <f t="shared" si="1876"/>
        <v>0</v>
      </c>
      <c r="AZ1210" s="7">
        <f t="shared" si="1883"/>
        <v>0</v>
      </c>
      <c r="BA1210" s="335" t="e">
        <f t="shared" si="1884"/>
        <v>#DIV/0!</v>
      </c>
      <c r="BB1210" s="23">
        <f t="shared" si="1877"/>
        <v>500</v>
      </c>
      <c r="BC1210" s="5">
        <f t="shared" si="1885"/>
        <v>0</v>
      </c>
      <c r="BD1210" s="7">
        <f t="shared" si="1886"/>
        <v>-500</v>
      </c>
      <c r="BE1210" s="335">
        <f t="shared" si="1887"/>
        <v>-1</v>
      </c>
      <c r="BG1210" s="826" t="str">
        <f t="shared" si="1878"/>
        <v>65.24</v>
      </c>
      <c r="BH1210" s="607" t="b">
        <f>COUNTIF('Codes SEC'!$B$2:$B$250,Ministres!BG1210)&gt;0</f>
        <v>1</v>
      </c>
    </row>
    <row r="1211" spans="1:66" ht="35.1" customHeight="1" x14ac:dyDescent="0.25">
      <c r="A1211" s="222" t="s">
        <v>39</v>
      </c>
      <c r="B1211" s="112">
        <v>18</v>
      </c>
      <c r="C1211" s="116" t="s">
        <v>0</v>
      </c>
      <c r="D1211" s="620">
        <v>1000</v>
      </c>
      <c r="E1211" s="278"/>
      <c r="F1211" s="116">
        <v>12</v>
      </c>
      <c r="G1211" s="694">
        <v>1</v>
      </c>
      <c r="H1211" s="878" t="str">
        <f t="shared" si="1888"/>
        <v>114</v>
      </c>
      <c r="I1211" s="397" t="s">
        <v>3298</v>
      </c>
      <c r="J1211" s="380" t="s">
        <v>3089</v>
      </c>
      <c r="K1211" s="420" t="s">
        <v>452</v>
      </c>
      <c r="L1211" s="733">
        <v>69858</v>
      </c>
      <c r="M1211" s="734">
        <v>64883</v>
      </c>
      <c r="N1211" s="931"/>
      <c r="O1211" s="530">
        <f t="shared" si="1867"/>
        <v>-69858</v>
      </c>
      <c r="P1211" s="530" t="str">
        <f t="shared" si="1868"/>
        <v xml:space="preserve">0 </v>
      </c>
      <c r="Q1211" s="646"/>
      <c r="R1211" s="536"/>
      <c r="S1211" s="536"/>
      <c r="T1211" s="536"/>
      <c r="U1211" s="536"/>
      <c r="V1211" s="536"/>
      <c r="W1211" s="683" t="str">
        <f t="shared" si="1879"/>
        <v>OK</v>
      </c>
      <c r="X1211" s="141"/>
      <c r="Y1211" s="141"/>
      <c r="Z1211" s="552"/>
      <c r="AA1211" s="552"/>
      <c r="AB1211" s="683" t="str">
        <f t="shared" si="1880"/>
        <v>OK</v>
      </c>
      <c r="AC1211" s="593"/>
      <c r="AD1211" s="530">
        <f t="shared" si="1869"/>
        <v>0</v>
      </c>
      <c r="AE1211" s="842">
        <f t="shared" si="1870"/>
        <v>0</v>
      </c>
      <c r="AF1211" s="931"/>
      <c r="AG1211" s="530">
        <f t="shared" si="1871"/>
        <v>-64883</v>
      </c>
      <c r="AH1211" s="530" t="str">
        <f t="shared" si="1872"/>
        <v xml:space="preserve">0 </v>
      </c>
      <c r="AI1211" s="641"/>
      <c r="AJ1211" s="537"/>
      <c r="AK1211" s="537"/>
      <c r="AL1211" s="537"/>
      <c r="AM1211" s="537"/>
      <c r="AN1211" s="537"/>
      <c r="AO1211" s="683" t="str">
        <f t="shared" si="1881"/>
        <v>OK</v>
      </c>
      <c r="AP1211" s="141"/>
      <c r="AQ1211" s="141"/>
      <c r="AR1211" s="552"/>
      <c r="AS1211" s="552"/>
      <c r="AT1211" s="683" t="str">
        <f t="shared" si="1882"/>
        <v>OK</v>
      </c>
      <c r="AU1211" s="593"/>
      <c r="AV1211" s="530">
        <f t="shared" si="1873"/>
        <v>0</v>
      </c>
      <c r="AW1211" s="842">
        <f t="shared" si="1874"/>
        <v>0</v>
      </c>
      <c r="AX1211" s="115">
        <f t="shared" si="1875"/>
        <v>69858</v>
      </c>
      <c r="AY1211" s="5">
        <f t="shared" si="1876"/>
        <v>0</v>
      </c>
      <c r="AZ1211" s="7">
        <f t="shared" si="1883"/>
        <v>-69858</v>
      </c>
      <c r="BA1211" s="335">
        <f t="shared" si="1884"/>
        <v>-1</v>
      </c>
      <c r="BB1211" s="23">
        <f t="shared" si="1877"/>
        <v>64883</v>
      </c>
      <c r="BC1211" s="5">
        <f t="shared" si="1885"/>
        <v>0</v>
      </c>
      <c r="BD1211" s="7">
        <f t="shared" si="1886"/>
        <v>-64883</v>
      </c>
      <c r="BE1211" s="335">
        <f t="shared" si="1887"/>
        <v>-1</v>
      </c>
      <c r="BG1211" s="826" t="str">
        <f t="shared" si="1878"/>
        <v>81.80</v>
      </c>
      <c r="BH1211" s="607" t="b">
        <f>COUNTIF('Codes SEC'!$B$2:$B$250,Ministres!BG1211)&gt;0</f>
        <v>1</v>
      </c>
    </row>
    <row r="1212" spans="1:66" ht="12.75" customHeight="1" x14ac:dyDescent="0.25">
      <c r="A1212" s="227"/>
      <c r="B1212" s="209"/>
      <c r="C1212" s="253"/>
      <c r="D1212" s="625"/>
      <c r="E1212" s="280"/>
      <c r="F1212" s="253"/>
      <c r="G1212" s="695"/>
      <c r="H1212" s="886"/>
      <c r="I1212" s="403"/>
      <c r="J1212" s="381"/>
      <c r="K1212" s="514" t="s">
        <v>59</v>
      </c>
      <c r="L1212" s="316">
        <f t="shared" ref="L1212:V1212" si="1889">L1206+L1209+L1211+L1207+L1210+L1208+L1205</f>
        <v>69858</v>
      </c>
      <c r="M1212" s="744">
        <f t="shared" si="1889"/>
        <v>69012</v>
      </c>
      <c r="N1212" s="930">
        <f t="shared" ref="N1212:P1212" si="1890">N1206+N1209+N1211+N1207+N1210+N1208+N1205</f>
        <v>0</v>
      </c>
      <c r="O1212" s="790">
        <f t="shared" si="1890"/>
        <v>-69858</v>
      </c>
      <c r="P1212" s="790">
        <f t="shared" si="1890"/>
        <v>0</v>
      </c>
      <c r="Q1212" s="787">
        <f t="shared" si="1889"/>
        <v>0</v>
      </c>
      <c r="R1212" s="795">
        <f t="shared" si="1889"/>
        <v>0</v>
      </c>
      <c r="S1212" s="795">
        <f t="shared" si="1889"/>
        <v>0</v>
      </c>
      <c r="T1212" s="795">
        <f t="shared" si="1889"/>
        <v>0</v>
      </c>
      <c r="U1212" s="795">
        <f t="shared" si="1889"/>
        <v>0</v>
      </c>
      <c r="V1212" s="795">
        <f t="shared" si="1889"/>
        <v>0</v>
      </c>
      <c r="W1212" s="790"/>
      <c r="X1212" s="794">
        <f>X1206+X1209+X1211+X1207+X1210+X1208+X1205</f>
        <v>0</v>
      </c>
      <c r="Y1212" s="794">
        <f>Y1206+Y1209+Y1211+Y1207+Y1210+Y1208+Y1205</f>
        <v>0</v>
      </c>
      <c r="Z1212" s="795">
        <f>Z1206+Z1209+Z1211+Z1207+Z1210+Z1208+Z1205</f>
        <v>0</v>
      </c>
      <c r="AA1212" s="795">
        <f>AA1206+AA1209+AA1211+AA1207+AA1210+AA1208+AA1205</f>
        <v>0</v>
      </c>
      <c r="AB1212" s="790"/>
      <c r="AC1212" s="649">
        <f t="shared" ref="AC1212:AN1212" si="1891">AC1206+AC1209+AC1211+AC1207+AC1210+AC1208+AC1205</f>
        <v>0</v>
      </c>
      <c r="AD1212" s="790">
        <f>AD1206+AD1209+AD1211+AD1207+AD1210+AD1208+AD1205</f>
        <v>0</v>
      </c>
      <c r="AE1212" s="843">
        <f>AE1206+AE1209+AE1211+AE1207+AE1210+AE1208+AE1205</f>
        <v>0</v>
      </c>
      <c r="AF1212" s="930">
        <f t="shared" ref="AF1212:AH1212" si="1892">AF1206+AF1209+AF1211+AF1207+AF1210+AF1208+AF1205</f>
        <v>0</v>
      </c>
      <c r="AG1212" s="790">
        <f t="shared" si="1892"/>
        <v>-69012</v>
      </c>
      <c r="AH1212" s="790">
        <f t="shared" si="1892"/>
        <v>0</v>
      </c>
      <c r="AI1212" s="787">
        <f t="shared" si="1891"/>
        <v>0</v>
      </c>
      <c r="AJ1212" s="795">
        <f t="shared" si="1891"/>
        <v>0</v>
      </c>
      <c r="AK1212" s="795">
        <f t="shared" si="1891"/>
        <v>0</v>
      </c>
      <c r="AL1212" s="795">
        <f t="shared" si="1891"/>
        <v>0</v>
      </c>
      <c r="AM1212" s="795">
        <f t="shared" si="1891"/>
        <v>0</v>
      </c>
      <c r="AN1212" s="795">
        <f t="shared" si="1891"/>
        <v>0</v>
      </c>
      <c r="AO1212" s="790"/>
      <c r="AP1212" s="794">
        <f>AP1206+AP1209+AP1211+AP1207+AP1210+AP1208+AP1205</f>
        <v>0</v>
      </c>
      <c r="AQ1212" s="794">
        <f>AQ1206+AQ1209+AQ1211+AQ1207+AQ1210+AQ1208+AQ1205</f>
        <v>0</v>
      </c>
      <c r="AR1212" s="795">
        <f>AR1206+AR1209+AR1211+AR1207+AR1210+AR1208+AR1205</f>
        <v>0</v>
      </c>
      <c r="AS1212" s="795">
        <f>AS1206+AS1209+AS1211+AS1207+AS1210+AS1208+AS1205</f>
        <v>0</v>
      </c>
      <c r="AT1212" s="790"/>
      <c r="AU1212" s="649">
        <f t="shared" ref="AU1212:BE1212" si="1893">AU1206+AU1209+AU1211+AU1207+AU1210+AU1208+AU1205</f>
        <v>0</v>
      </c>
      <c r="AV1212" s="790">
        <f t="shared" ref="AV1212" si="1894">AV1206+AV1209+AV1211+AV1207+AV1210+AV1208+AV1205</f>
        <v>0</v>
      </c>
      <c r="AW1212" s="843">
        <f t="shared" si="1893"/>
        <v>0</v>
      </c>
      <c r="AX1212" s="336">
        <f t="shared" si="1893"/>
        <v>69858</v>
      </c>
      <c r="AY1212" s="337">
        <f t="shared" si="1893"/>
        <v>0</v>
      </c>
      <c r="AZ1212" s="337">
        <f t="shared" si="1893"/>
        <v>-69858</v>
      </c>
      <c r="BA1212" s="351" t="e">
        <f t="shared" si="1893"/>
        <v>#DIV/0!</v>
      </c>
      <c r="BB1212" s="322">
        <f t="shared" si="1893"/>
        <v>69012</v>
      </c>
      <c r="BC1212" s="337">
        <f t="shared" si="1893"/>
        <v>0</v>
      </c>
      <c r="BD1212" s="337">
        <f t="shared" si="1893"/>
        <v>-69012</v>
      </c>
      <c r="BE1212" s="351" t="e">
        <f t="shared" si="1893"/>
        <v>#DIV/0!</v>
      </c>
      <c r="BG1212" s="826"/>
      <c r="BH1212" s="607"/>
    </row>
    <row r="1213" spans="1:66" ht="12.75" customHeight="1" x14ac:dyDescent="0.25">
      <c r="A1213" s="226"/>
      <c r="B1213" s="207"/>
      <c r="C1213" s="254"/>
      <c r="D1213" s="300"/>
      <c r="E1213" s="276"/>
      <c r="F1213" s="300"/>
      <c r="G1213" s="696"/>
      <c r="H1213" s="887"/>
      <c r="I1213" s="444"/>
      <c r="J1213" s="393"/>
      <c r="K1213" s="404" t="s">
        <v>3683</v>
      </c>
      <c r="L1213" s="729">
        <f t="shared" ref="L1213:V1213" si="1895">L1212+L1201</f>
        <v>247484</v>
      </c>
      <c r="M1213" s="730">
        <f t="shared" si="1895"/>
        <v>199655</v>
      </c>
      <c r="N1213" s="844">
        <f t="shared" ref="N1213:P1213" si="1896">N1212+N1201</f>
        <v>0</v>
      </c>
      <c r="O1213" s="665">
        <f t="shared" si="1896"/>
        <v>-247484</v>
      </c>
      <c r="P1213" s="665">
        <f t="shared" si="1896"/>
        <v>0</v>
      </c>
      <c r="Q1213" s="638">
        <f t="shared" si="1895"/>
        <v>0</v>
      </c>
      <c r="R1213" s="130">
        <f t="shared" si="1895"/>
        <v>0</v>
      </c>
      <c r="S1213" s="130">
        <f t="shared" si="1895"/>
        <v>0</v>
      </c>
      <c r="T1213" s="130">
        <f t="shared" si="1895"/>
        <v>0</v>
      </c>
      <c r="U1213" s="130">
        <f t="shared" si="1895"/>
        <v>0</v>
      </c>
      <c r="V1213" s="130">
        <f t="shared" si="1895"/>
        <v>0</v>
      </c>
      <c r="W1213" s="665"/>
      <c r="X1213" s="130">
        <f>X1212+X1201</f>
        <v>0</v>
      </c>
      <c r="Y1213" s="130">
        <f>Y1212+Y1201</f>
        <v>0</v>
      </c>
      <c r="Z1213" s="130">
        <f>Z1212+Z1201</f>
        <v>0</v>
      </c>
      <c r="AA1213" s="130">
        <f>AA1212+AA1201</f>
        <v>0</v>
      </c>
      <c r="AB1213" s="665"/>
      <c r="AC1213" s="130">
        <f t="shared" ref="AC1213:AN1213" si="1897">AC1212+AC1201</f>
        <v>0</v>
      </c>
      <c r="AD1213" s="665">
        <f>AD1212+AD1201</f>
        <v>0</v>
      </c>
      <c r="AE1213" s="845">
        <f>AE1212+AE1201</f>
        <v>0</v>
      </c>
      <c r="AF1213" s="844">
        <f t="shared" ref="AF1213:AH1213" si="1898">AF1212+AF1201</f>
        <v>0</v>
      </c>
      <c r="AG1213" s="665">
        <f t="shared" si="1898"/>
        <v>-199655</v>
      </c>
      <c r="AH1213" s="665">
        <f t="shared" si="1898"/>
        <v>0</v>
      </c>
      <c r="AI1213" s="638">
        <f t="shared" si="1897"/>
        <v>0</v>
      </c>
      <c r="AJ1213" s="130">
        <f t="shared" si="1897"/>
        <v>0</v>
      </c>
      <c r="AK1213" s="130">
        <f t="shared" si="1897"/>
        <v>0</v>
      </c>
      <c r="AL1213" s="130">
        <f t="shared" si="1897"/>
        <v>0</v>
      </c>
      <c r="AM1213" s="130">
        <f t="shared" si="1897"/>
        <v>0</v>
      </c>
      <c r="AN1213" s="130">
        <f t="shared" si="1897"/>
        <v>0</v>
      </c>
      <c r="AO1213" s="665"/>
      <c r="AP1213" s="130">
        <f>AP1212+AP1201</f>
        <v>0</v>
      </c>
      <c r="AQ1213" s="130">
        <f>AQ1212+AQ1201</f>
        <v>0</v>
      </c>
      <c r="AR1213" s="130">
        <f>AR1212+AR1201</f>
        <v>0</v>
      </c>
      <c r="AS1213" s="130">
        <f>AS1212+AS1201</f>
        <v>0</v>
      </c>
      <c r="AT1213" s="665"/>
      <c r="AU1213" s="130">
        <f t="shared" ref="AU1213:BE1213" si="1899">AU1212+AU1201</f>
        <v>0</v>
      </c>
      <c r="AV1213" s="665">
        <f t="shared" ref="AV1213" si="1900">AV1212+AV1201</f>
        <v>0</v>
      </c>
      <c r="AW1213" s="845">
        <f t="shared" si="1899"/>
        <v>0</v>
      </c>
      <c r="AX1213" s="314">
        <f t="shared" si="1899"/>
        <v>247484</v>
      </c>
      <c r="AY1213" s="131">
        <f t="shared" si="1899"/>
        <v>0</v>
      </c>
      <c r="AZ1213" s="132">
        <f t="shared" si="1899"/>
        <v>-247484</v>
      </c>
      <c r="BA1213" s="340" t="e">
        <f t="shared" si="1899"/>
        <v>#DIV/0!</v>
      </c>
      <c r="BB1213" s="310">
        <f t="shared" si="1899"/>
        <v>199655</v>
      </c>
      <c r="BC1213" s="131">
        <f t="shared" si="1899"/>
        <v>0</v>
      </c>
      <c r="BD1213" s="132">
        <f t="shared" si="1899"/>
        <v>-199655</v>
      </c>
      <c r="BE1213" s="340" t="e">
        <f t="shared" si="1899"/>
        <v>#DIV/0!</v>
      </c>
      <c r="BG1213" s="826"/>
      <c r="BH1213" s="607"/>
    </row>
    <row r="1214" spans="1:66" ht="12.75" customHeight="1" x14ac:dyDescent="0.25">
      <c r="A1214" s="222"/>
      <c r="C1214" s="116"/>
      <c r="D1214" s="620"/>
      <c r="F1214" s="117"/>
      <c r="G1214" s="690"/>
      <c r="H1214" s="878"/>
      <c r="I1214" s="397"/>
      <c r="J1214" s="380"/>
      <c r="K1214" s="405" t="s">
        <v>208</v>
      </c>
      <c r="L1214" s="731">
        <v>0</v>
      </c>
      <c r="M1214" s="732">
        <v>0</v>
      </c>
      <c r="N1214" s="929">
        <v>0</v>
      </c>
      <c r="O1214" s="530">
        <v>0</v>
      </c>
      <c r="P1214" s="530">
        <v>0</v>
      </c>
      <c r="Q1214" s="641">
        <v>0</v>
      </c>
      <c r="R1214" s="537">
        <v>0</v>
      </c>
      <c r="S1214" s="537">
        <v>0</v>
      </c>
      <c r="T1214" s="537">
        <v>0</v>
      </c>
      <c r="U1214" s="537">
        <v>0</v>
      </c>
      <c r="V1214" s="537">
        <v>0</v>
      </c>
      <c r="W1214" s="530"/>
      <c r="X1214" s="142">
        <v>0</v>
      </c>
      <c r="Y1214" s="142">
        <v>0</v>
      </c>
      <c r="Z1214" s="537">
        <v>0</v>
      </c>
      <c r="AA1214" s="537">
        <v>0</v>
      </c>
      <c r="AB1214" s="530"/>
      <c r="AC1214" s="142">
        <v>0</v>
      </c>
      <c r="AD1214" s="530">
        <v>0</v>
      </c>
      <c r="AE1214" s="842">
        <v>0</v>
      </c>
      <c r="AF1214" s="929">
        <v>0</v>
      </c>
      <c r="AG1214" s="530">
        <v>0</v>
      </c>
      <c r="AH1214" s="530">
        <v>0</v>
      </c>
      <c r="AI1214" s="641">
        <v>0</v>
      </c>
      <c r="AJ1214" s="537">
        <v>0</v>
      </c>
      <c r="AK1214" s="537">
        <v>0</v>
      </c>
      <c r="AL1214" s="537">
        <v>0</v>
      </c>
      <c r="AM1214" s="537">
        <v>0</v>
      </c>
      <c r="AN1214" s="537">
        <v>0</v>
      </c>
      <c r="AO1214" s="530"/>
      <c r="AP1214" s="142">
        <v>0</v>
      </c>
      <c r="AQ1214" s="142">
        <v>0</v>
      </c>
      <c r="AR1214" s="537">
        <v>0</v>
      </c>
      <c r="AS1214" s="537">
        <v>0</v>
      </c>
      <c r="AT1214" s="530"/>
      <c r="AU1214" s="142">
        <v>0</v>
      </c>
      <c r="AV1214" s="530">
        <v>0</v>
      </c>
      <c r="AW1214" s="842">
        <v>0</v>
      </c>
      <c r="AX1214" s="115">
        <v>0</v>
      </c>
      <c r="AY1214" s="5">
        <v>0</v>
      </c>
      <c r="AZ1214" s="5">
        <v>0</v>
      </c>
      <c r="BA1214" s="335">
        <v>0</v>
      </c>
      <c r="BB1214" s="23">
        <v>0</v>
      </c>
      <c r="BC1214" s="5">
        <v>0</v>
      </c>
      <c r="BD1214" s="5">
        <v>0</v>
      </c>
      <c r="BE1214" s="335">
        <v>0</v>
      </c>
      <c r="BG1214" s="826"/>
      <c r="BH1214" s="607"/>
    </row>
    <row r="1215" spans="1:66" ht="12.75" customHeight="1" x14ac:dyDescent="0.25">
      <c r="A1215" s="21"/>
      <c r="B1215" s="112"/>
      <c r="C1215" s="116"/>
      <c r="D1215" s="623"/>
      <c r="E1215" s="278"/>
      <c r="F1215" s="116"/>
      <c r="G1215" s="694"/>
      <c r="H1215" s="878"/>
      <c r="I1215" s="397"/>
      <c r="J1215" s="380"/>
      <c r="K1215" s="405" t="s">
        <v>96</v>
      </c>
      <c r="L1215" s="731">
        <v>0</v>
      </c>
      <c r="M1215" s="732">
        <v>0</v>
      </c>
      <c r="N1215" s="929">
        <v>0</v>
      </c>
      <c r="O1215" s="530">
        <v>0</v>
      </c>
      <c r="P1215" s="530">
        <v>0</v>
      </c>
      <c r="Q1215" s="641">
        <v>0</v>
      </c>
      <c r="R1215" s="537">
        <v>0</v>
      </c>
      <c r="S1215" s="537">
        <v>0</v>
      </c>
      <c r="T1215" s="537">
        <v>0</v>
      </c>
      <c r="U1215" s="537">
        <v>0</v>
      </c>
      <c r="V1215" s="537">
        <v>0</v>
      </c>
      <c r="W1215" s="530"/>
      <c r="X1215" s="142">
        <v>0</v>
      </c>
      <c r="Y1215" s="142">
        <v>0</v>
      </c>
      <c r="Z1215" s="537">
        <v>0</v>
      </c>
      <c r="AA1215" s="537">
        <v>0</v>
      </c>
      <c r="AB1215" s="530"/>
      <c r="AC1215" s="142">
        <v>0</v>
      </c>
      <c r="AD1215" s="530">
        <v>0</v>
      </c>
      <c r="AE1215" s="842">
        <v>0</v>
      </c>
      <c r="AF1215" s="929">
        <v>0</v>
      </c>
      <c r="AG1215" s="530">
        <v>0</v>
      </c>
      <c r="AH1215" s="530">
        <v>0</v>
      </c>
      <c r="AI1215" s="641">
        <v>0</v>
      </c>
      <c r="AJ1215" s="537">
        <v>0</v>
      </c>
      <c r="AK1215" s="537">
        <v>0</v>
      </c>
      <c r="AL1215" s="537">
        <v>0</v>
      </c>
      <c r="AM1215" s="537">
        <v>0</v>
      </c>
      <c r="AN1215" s="537">
        <v>0</v>
      </c>
      <c r="AO1215" s="530"/>
      <c r="AP1215" s="142">
        <v>0</v>
      </c>
      <c r="AQ1215" s="142">
        <v>0</v>
      </c>
      <c r="AR1215" s="537">
        <v>0</v>
      </c>
      <c r="AS1215" s="537">
        <v>0</v>
      </c>
      <c r="AT1215" s="530"/>
      <c r="AU1215" s="142">
        <v>0</v>
      </c>
      <c r="AV1215" s="530">
        <v>0</v>
      </c>
      <c r="AW1215" s="842">
        <v>0</v>
      </c>
      <c r="AX1215" s="115">
        <v>0</v>
      </c>
      <c r="AY1215" s="5">
        <v>0</v>
      </c>
      <c r="AZ1215" s="5">
        <v>0</v>
      </c>
      <c r="BA1215" s="335">
        <v>0</v>
      </c>
      <c r="BB1215" s="23">
        <v>0</v>
      </c>
      <c r="BC1215" s="5">
        <v>0</v>
      </c>
      <c r="BD1215" s="5">
        <v>0</v>
      </c>
      <c r="BE1215" s="335">
        <v>0</v>
      </c>
      <c r="BG1215" s="826"/>
      <c r="BH1215" s="607"/>
    </row>
    <row r="1216" spans="1:66" ht="12.75" customHeight="1" x14ac:dyDescent="0.25">
      <c r="A1216" s="21"/>
      <c r="B1216" s="112"/>
      <c r="C1216" s="116"/>
      <c r="D1216" s="623"/>
      <c r="E1216" s="278"/>
      <c r="F1216" s="116"/>
      <c r="G1216" s="694"/>
      <c r="H1216" s="878"/>
      <c r="I1216" s="397"/>
      <c r="J1216" s="380"/>
      <c r="K1216" s="405" t="s">
        <v>209</v>
      </c>
      <c r="L1216" s="731">
        <v>0</v>
      </c>
      <c r="M1216" s="732">
        <v>0</v>
      </c>
      <c r="N1216" s="929">
        <v>0</v>
      </c>
      <c r="O1216" s="530">
        <v>0</v>
      </c>
      <c r="P1216" s="530">
        <v>0</v>
      </c>
      <c r="Q1216" s="641">
        <v>0</v>
      </c>
      <c r="R1216" s="537">
        <v>0</v>
      </c>
      <c r="S1216" s="537">
        <v>0</v>
      </c>
      <c r="T1216" s="537">
        <v>0</v>
      </c>
      <c r="U1216" s="537">
        <v>0</v>
      </c>
      <c r="V1216" s="537">
        <v>0</v>
      </c>
      <c r="W1216" s="530"/>
      <c r="X1216" s="142">
        <v>0</v>
      </c>
      <c r="Y1216" s="142">
        <v>0</v>
      </c>
      <c r="Z1216" s="537">
        <v>0</v>
      </c>
      <c r="AA1216" s="537">
        <v>0</v>
      </c>
      <c r="AB1216" s="530"/>
      <c r="AC1216" s="142">
        <v>0</v>
      </c>
      <c r="AD1216" s="530">
        <v>0</v>
      </c>
      <c r="AE1216" s="842">
        <v>0</v>
      </c>
      <c r="AF1216" s="929">
        <v>0</v>
      </c>
      <c r="AG1216" s="530">
        <v>0</v>
      </c>
      <c r="AH1216" s="530">
        <v>0</v>
      </c>
      <c r="AI1216" s="641">
        <v>0</v>
      </c>
      <c r="AJ1216" s="537">
        <v>0</v>
      </c>
      <c r="AK1216" s="537">
        <v>0</v>
      </c>
      <c r="AL1216" s="537">
        <v>0</v>
      </c>
      <c r="AM1216" s="537">
        <v>0</v>
      </c>
      <c r="AN1216" s="537">
        <v>0</v>
      </c>
      <c r="AO1216" s="530"/>
      <c r="AP1216" s="142">
        <v>0</v>
      </c>
      <c r="AQ1216" s="142">
        <v>0</v>
      </c>
      <c r="AR1216" s="537">
        <v>0</v>
      </c>
      <c r="AS1216" s="537">
        <v>0</v>
      </c>
      <c r="AT1216" s="530"/>
      <c r="AU1216" s="142">
        <v>0</v>
      </c>
      <c r="AV1216" s="530">
        <v>0</v>
      </c>
      <c r="AW1216" s="842">
        <v>0</v>
      </c>
      <c r="AX1216" s="115">
        <v>0</v>
      </c>
      <c r="AY1216" s="5">
        <v>0</v>
      </c>
      <c r="AZ1216" s="5">
        <v>0</v>
      </c>
      <c r="BA1216" s="335">
        <v>0</v>
      </c>
      <c r="BB1216" s="23">
        <v>0</v>
      </c>
      <c r="BC1216" s="5">
        <v>0</v>
      </c>
      <c r="BD1216" s="5">
        <v>0</v>
      </c>
      <c r="BE1216" s="335">
        <v>0</v>
      </c>
      <c r="BG1216" s="826"/>
      <c r="BH1216" s="607"/>
    </row>
    <row r="1217" spans="1:66" s="4" customFormat="1" ht="12.75" customHeight="1" x14ac:dyDescent="0.25">
      <c r="A1217" s="21"/>
      <c r="B1217" s="112"/>
      <c r="C1217" s="116"/>
      <c r="D1217" s="623"/>
      <c r="E1217" s="278"/>
      <c r="F1217" s="116"/>
      <c r="G1217" s="694"/>
      <c r="H1217" s="878"/>
      <c r="I1217" s="397"/>
      <c r="J1217" s="380"/>
      <c r="K1217" s="405" t="s">
        <v>210</v>
      </c>
      <c r="L1217" s="731">
        <v>0</v>
      </c>
      <c r="M1217" s="732">
        <v>0</v>
      </c>
      <c r="N1217" s="929">
        <v>0</v>
      </c>
      <c r="O1217" s="530">
        <v>0</v>
      </c>
      <c r="P1217" s="530">
        <v>0</v>
      </c>
      <c r="Q1217" s="641">
        <v>0</v>
      </c>
      <c r="R1217" s="537">
        <v>0</v>
      </c>
      <c r="S1217" s="537">
        <v>0</v>
      </c>
      <c r="T1217" s="537">
        <v>0</v>
      </c>
      <c r="U1217" s="537">
        <v>0</v>
      </c>
      <c r="V1217" s="537">
        <v>0</v>
      </c>
      <c r="W1217" s="530"/>
      <c r="X1217" s="142">
        <v>0</v>
      </c>
      <c r="Y1217" s="142">
        <v>0</v>
      </c>
      <c r="Z1217" s="537">
        <v>0</v>
      </c>
      <c r="AA1217" s="537">
        <v>0</v>
      </c>
      <c r="AB1217" s="530"/>
      <c r="AC1217" s="142">
        <v>0</v>
      </c>
      <c r="AD1217" s="530">
        <v>0</v>
      </c>
      <c r="AE1217" s="842">
        <v>0</v>
      </c>
      <c r="AF1217" s="929">
        <v>0</v>
      </c>
      <c r="AG1217" s="530">
        <v>0</v>
      </c>
      <c r="AH1217" s="530">
        <v>0</v>
      </c>
      <c r="AI1217" s="641">
        <v>0</v>
      </c>
      <c r="AJ1217" s="537">
        <v>0</v>
      </c>
      <c r="AK1217" s="537">
        <v>0</v>
      </c>
      <c r="AL1217" s="537">
        <v>0</v>
      </c>
      <c r="AM1217" s="537">
        <v>0</v>
      </c>
      <c r="AN1217" s="537">
        <v>0</v>
      </c>
      <c r="AO1217" s="530"/>
      <c r="AP1217" s="142">
        <v>0</v>
      </c>
      <c r="AQ1217" s="142">
        <v>0</v>
      </c>
      <c r="AR1217" s="537">
        <v>0</v>
      </c>
      <c r="AS1217" s="537">
        <v>0</v>
      </c>
      <c r="AT1217" s="530"/>
      <c r="AU1217" s="142">
        <v>0</v>
      </c>
      <c r="AV1217" s="530">
        <v>0</v>
      </c>
      <c r="AW1217" s="842">
        <v>0</v>
      </c>
      <c r="AX1217" s="115">
        <v>0</v>
      </c>
      <c r="AY1217" s="5">
        <v>0</v>
      </c>
      <c r="AZ1217" s="5">
        <v>0</v>
      </c>
      <c r="BA1217" s="335">
        <v>0</v>
      </c>
      <c r="BB1217" s="23">
        <v>0</v>
      </c>
      <c r="BC1217" s="5">
        <v>0</v>
      </c>
      <c r="BD1217" s="5">
        <v>0</v>
      </c>
      <c r="BE1217" s="335">
        <v>0</v>
      </c>
      <c r="BF1217" s="41"/>
      <c r="BG1217" s="826"/>
      <c r="BH1217" s="607"/>
      <c r="BI1217" s="41"/>
      <c r="BJ1217" s="41"/>
      <c r="BK1217" s="41"/>
      <c r="BL1217" s="41"/>
      <c r="BM1217" s="41"/>
      <c r="BN1217" s="41"/>
    </row>
    <row r="1218" spans="1:66" ht="12.75" customHeight="1" x14ac:dyDescent="0.25">
      <c r="A1218" s="21"/>
      <c r="B1218" s="112"/>
      <c r="C1218" s="116"/>
      <c r="D1218" s="623"/>
      <c r="E1218" s="278"/>
      <c r="F1218" s="116"/>
      <c r="G1218" s="694"/>
      <c r="H1218" s="878"/>
      <c r="I1218" s="397"/>
      <c r="J1218" s="380"/>
      <c r="K1218" s="406" t="s">
        <v>53</v>
      </c>
      <c r="L1218" s="731">
        <f t="shared" ref="L1218:V1218" si="1901">L1188+L1190+L1184+L1185</f>
        <v>0</v>
      </c>
      <c r="M1218" s="732">
        <f t="shared" si="1901"/>
        <v>0</v>
      </c>
      <c r="N1218" s="929">
        <f t="shared" ref="N1218:P1218" si="1902">N1188+N1190+N1184+N1185</f>
        <v>0</v>
      </c>
      <c r="O1218" s="530">
        <f t="shared" si="1902"/>
        <v>0</v>
      </c>
      <c r="P1218" s="530">
        <f t="shared" si="1902"/>
        <v>0</v>
      </c>
      <c r="Q1218" s="641">
        <f t="shared" si="1901"/>
        <v>0</v>
      </c>
      <c r="R1218" s="537">
        <f t="shared" si="1901"/>
        <v>0</v>
      </c>
      <c r="S1218" s="537">
        <f t="shared" si="1901"/>
        <v>0</v>
      </c>
      <c r="T1218" s="537">
        <f t="shared" si="1901"/>
        <v>0</v>
      </c>
      <c r="U1218" s="537">
        <f t="shared" si="1901"/>
        <v>0</v>
      </c>
      <c r="V1218" s="537">
        <f t="shared" si="1901"/>
        <v>0</v>
      </c>
      <c r="W1218" s="530"/>
      <c r="X1218" s="142">
        <f>X1188+X1190+X1184+X1185</f>
        <v>0</v>
      </c>
      <c r="Y1218" s="142">
        <f>Y1188+Y1190+Y1184+Y1185</f>
        <v>0</v>
      </c>
      <c r="Z1218" s="537">
        <f>Z1188+Z1190+Z1184+Z1185</f>
        <v>0</v>
      </c>
      <c r="AA1218" s="537">
        <f>AA1188+AA1190+AA1184+AA1185</f>
        <v>0</v>
      </c>
      <c r="AB1218" s="530"/>
      <c r="AC1218" s="142">
        <f t="shared" ref="AC1218:AN1218" si="1903">AC1188+AC1190+AC1184+AC1185</f>
        <v>0</v>
      </c>
      <c r="AD1218" s="530">
        <f>AD1188+AD1190+AD1184+AD1185</f>
        <v>0</v>
      </c>
      <c r="AE1218" s="842">
        <f>AE1188+AE1190+AE1184+AE1185</f>
        <v>0</v>
      </c>
      <c r="AF1218" s="929">
        <f t="shared" ref="AF1218:AH1218" si="1904">AF1188+AF1190+AF1184+AF1185</f>
        <v>0</v>
      </c>
      <c r="AG1218" s="530">
        <f t="shared" si="1904"/>
        <v>0</v>
      </c>
      <c r="AH1218" s="530">
        <f t="shared" si="1904"/>
        <v>0</v>
      </c>
      <c r="AI1218" s="641">
        <f t="shared" si="1903"/>
        <v>0</v>
      </c>
      <c r="AJ1218" s="537">
        <f t="shared" si="1903"/>
        <v>0</v>
      </c>
      <c r="AK1218" s="537">
        <f t="shared" si="1903"/>
        <v>0</v>
      </c>
      <c r="AL1218" s="537">
        <f t="shared" si="1903"/>
        <v>0</v>
      </c>
      <c r="AM1218" s="537">
        <f t="shared" si="1903"/>
        <v>0</v>
      </c>
      <c r="AN1218" s="537">
        <f t="shared" si="1903"/>
        <v>0</v>
      </c>
      <c r="AO1218" s="530"/>
      <c r="AP1218" s="142">
        <f>AP1188+AP1190+AP1184+AP1185</f>
        <v>0</v>
      </c>
      <c r="AQ1218" s="142">
        <f>AQ1188+AQ1190+AQ1184+AQ1185</f>
        <v>0</v>
      </c>
      <c r="AR1218" s="537">
        <f>AR1188+AR1190+AR1184+AR1185</f>
        <v>0</v>
      </c>
      <c r="AS1218" s="537">
        <f>AS1188+AS1190+AS1184+AS1185</f>
        <v>0</v>
      </c>
      <c r="AT1218" s="530"/>
      <c r="AU1218" s="142">
        <f t="shared" ref="AU1218:BE1218" si="1905">AU1188+AU1190+AU1184+AU1185</f>
        <v>0</v>
      </c>
      <c r="AV1218" s="530">
        <f t="shared" ref="AV1218" si="1906">AV1188+AV1190+AV1184+AV1185</f>
        <v>0</v>
      </c>
      <c r="AW1218" s="842">
        <f t="shared" si="1905"/>
        <v>0</v>
      </c>
      <c r="AX1218" s="115">
        <f t="shared" si="1905"/>
        <v>0</v>
      </c>
      <c r="AY1218" s="5">
        <f t="shared" si="1905"/>
        <v>0</v>
      </c>
      <c r="AZ1218" s="5">
        <f t="shared" si="1905"/>
        <v>0</v>
      </c>
      <c r="BA1218" s="335" t="e">
        <f t="shared" si="1905"/>
        <v>#DIV/0!</v>
      </c>
      <c r="BB1218" s="23">
        <f t="shared" si="1905"/>
        <v>0</v>
      </c>
      <c r="BC1218" s="5">
        <f t="shared" si="1905"/>
        <v>0</v>
      </c>
      <c r="BD1218" s="5">
        <f t="shared" si="1905"/>
        <v>0</v>
      </c>
      <c r="BE1218" s="335" t="e">
        <f t="shared" si="1905"/>
        <v>#DIV/0!</v>
      </c>
      <c r="BF1218" s="667"/>
      <c r="BG1218" s="826"/>
      <c r="BH1218" s="607"/>
    </row>
    <row r="1219" spans="1:66" ht="12.75" customHeight="1" x14ac:dyDescent="0.25">
      <c r="A1219" s="21"/>
      <c r="B1219" s="112"/>
      <c r="C1219" s="116"/>
      <c r="D1219" s="623"/>
      <c r="E1219" s="278"/>
      <c r="F1219" s="116"/>
      <c r="G1219" s="694"/>
      <c r="H1219" s="878"/>
      <c r="I1219" s="397"/>
      <c r="J1219" s="380"/>
      <c r="K1219" s="408"/>
      <c r="L1219" s="731"/>
      <c r="M1219" s="732"/>
      <c r="N1219" s="931"/>
      <c r="O1219" s="923"/>
      <c r="P1219" s="923"/>
      <c r="Q1219" s="641"/>
      <c r="R1219" s="537"/>
      <c r="S1219" s="537"/>
      <c r="T1219" s="537"/>
      <c r="U1219" s="537"/>
      <c r="V1219" s="537"/>
      <c r="W1219" s="531"/>
      <c r="X1219" s="141"/>
      <c r="Y1219" s="141"/>
      <c r="Z1219" s="552"/>
      <c r="AA1219" s="552"/>
      <c r="AB1219" s="531"/>
      <c r="AC1219" s="593"/>
      <c r="AD1219" s="923"/>
      <c r="AE1219" s="846"/>
      <c r="AF1219" s="931"/>
      <c r="AG1219" s="923"/>
      <c r="AH1219" s="923"/>
      <c r="AI1219" s="641"/>
      <c r="AJ1219" s="537"/>
      <c r="AK1219" s="537"/>
      <c r="AL1219" s="537"/>
      <c r="AM1219" s="537"/>
      <c r="AN1219" s="537"/>
      <c r="AO1219" s="531"/>
      <c r="AP1219" s="141"/>
      <c r="AQ1219" s="141"/>
      <c r="AR1219" s="552"/>
      <c r="AS1219" s="552"/>
      <c r="AT1219" s="531"/>
      <c r="AU1219" s="593"/>
      <c r="AV1219" s="923"/>
      <c r="AW1219" s="846"/>
      <c r="AX1219" s="115"/>
      <c r="AY1219" s="5"/>
      <c r="AZ1219" s="5"/>
      <c r="BA1219" s="335"/>
      <c r="BC1219" s="5"/>
      <c r="BD1219" s="5"/>
      <c r="BE1219" s="335"/>
      <c r="BG1219" s="826"/>
      <c r="BH1219" s="607"/>
    </row>
    <row r="1220" spans="1:66" ht="12.75" customHeight="1" x14ac:dyDescent="0.25">
      <c r="A1220" s="21"/>
      <c r="B1220" s="112"/>
      <c r="C1220" s="116"/>
      <c r="D1220" s="623"/>
      <c r="E1220" s="278"/>
      <c r="F1220" s="116"/>
      <c r="G1220" s="694"/>
      <c r="H1220" s="878"/>
      <c r="I1220" s="397"/>
      <c r="J1220" s="380"/>
      <c r="K1220" s="408"/>
      <c r="L1220" s="731"/>
      <c r="M1220" s="732"/>
      <c r="N1220" s="931"/>
      <c r="O1220" s="923"/>
      <c r="P1220" s="923"/>
      <c r="Q1220" s="641"/>
      <c r="R1220" s="537"/>
      <c r="S1220" s="537"/>
      <c r="T1220" s="537"/>
      <c r="U1220" s="537"/>
      <c r="V1220" s="537"/>
      <c r="W1220" s="531"/>
      <c r="X1220" s="141"/>
      <c r="Y1220" s="141"/>
      <c r="Z1220" s="552"/>
      <c r="AA1220" s="552"/>
      <c r="AB1220" s="531"/>
      <c r="AC1220" s="593"/>
      <c r="AD1220" s="923"/>
      <c r="AE1220" s="846"/>
      <c r="AF1220" s="931"/>
      <c r="AG1220" s="923"/>
      <c r="AH1220" s="923"/>
      <c r="AI1220" s="641"/>
      <c r="AJ1220" s="537"/>
      <c r="AK1220" s="537"/>
      <c r="AL1220" s="537"/>
      <c r="AM1220" s="537"/>
      <c r="AN1220" s="537"/>
      <c r="AO1220" s="531"/>
      <c r="AP1220" s="141"/>
      <c r="AQ1220" s="141"/>
      <c r="AR1220" s="552"/>
      <c r="AS1220" s="552"/>
      <c r="AT1220" s="531"/>
      <c r="AU1220" s="593"/>
      <c r="AV1220" s="923"/>
      <c r="AW1220" s="846"/>
      <c r="AX1220" s="718"/>
      <c r="AY1220" s="5"/>
      <c r="AZ1220" s="5"/>
      <c r="BA1220" s="335"/>
      <c r="BC1220" s="5"/>
      <c r="BD1220" s="5"/>
      <c r="BE1220" s="335"/>
      <c r="BG1220" s="826"/>
      <c r="BH1220" s="607"/>
    </row>
    <row r="1221" spans="1:66" ht="12.75" customHeight="1" x14ac:dyDescent="0.25">
      <c r="A1221" s="222"/>
      <c r="C1221" s="116"/>
      <c r="D1221" s="620"/>
      <c r="F1221" s="117"/>
      <c r="G1221" s="694"/>
      <c r="H1221" s="878"/>
      <c r="I1221" s="397"/>
      <c r="J1221" s="380"/>
      <c r="K1221" s="450" t="s">
        <v>6579</v>
      </c>
      <c r="L1221" s="731"/>
      <c r="M1221" s="732"/>
      <c r="N1221" s="931"/>
      <c r="O1221" s="923"/>
      <c r="P1221" s="923"/>
      <c r="Q1221" s="641"/>
      <c r="R1221" s="537"/>
      <c r="S1221" s="537"/>
      <c r="T1221" s="537"/>
      <c r="U1221" s="537"/>
      <c r="V1221" s="537"/>
      <c r="W1221" s="531"/>
      <c r="X1221" s="141"/>
      <c r="Y1221" s="141"/>
      <c r="Z1221" s="552"/>
      <c r="AA1221" s="552"/>
      <c r="AB1221" s="531"/>
      <c r="AC1221" s="593"/>
      <c r="AD1221" s="923"/>
      <c r="AE1221" s="846"/>
      <c r="AF1221" s="931"/>
      <c r="AG1221" s="923"/>
      <c r="AH1221" s="923"/>
      <c r="AI1221" s="641"/>
      <c r="AJ1221" s="537"/>
      <c r="AK1221" s="537"/>
      <c r="AL1221" s="537"/>
      <c r="AM1221" s="537"/>
      <c r="AN1221" s="537"/>
      <c r="AO1221" s="531"/>
      <c r="AP1221" s="141"/>
      <c r="AQ1221" s="141"/>
      <c r="AR1221" s="552"/>
      <c r="AS1221" s="552"/>
      <c r="AT1221" s="531"/>
      <c r="AU1221" s="593"/>
      <c r="AV1221" s="923"/>
      <c r="AW1221" s="846"/>
      <c r="AX1221" s="121"/>
      <c r="AY1221" s="111"/>
      <c r="AZ1221" s="111"/>
      <c r="BA1221" s="343"/>
      <c r="BB1221" s="324"/>
      <c r="BC1221" s="111"/>
      <c r="BD1221" s="111"/>
      <c r="BE1221" s="343"/>
      <c r="BG1221" s="826"/>
      <c r="BH1221" s="607"/>
    </row>
    <row r="1222" spans="1:66" ht="20.399999999999999" x14ac:dyDescent="0.25">
      <c r="A1222" s="222"/>
      <c r="C1222" s="116"/>
      <c r="D1222" s="620"/>
      <c r="F1222" s="117"/>
      <c r="G1222" s="694"/>
      <c r="H1222" s="878"/>
      <c r="I1222" s="397"/>
      <c r="J1222" s="380"/>
      <c r="K1222" s="451" t="s">
        <v>673</v>
      </c>
      <c r="L1222" s="731"/>
      <c r="M1222" s="732"/>
      <c r="N1222" s="931"/>
      <c r="O1222" s="923"/>
      <c r="P1222" s="923"/>
      <c r="Q1222" s="641"/>
      <c r="R1222" s="537"/>
      <c r="S1222" s="537"/>
      <c r="T1222" s="537"/>
      <c r="U1222" s="537"/>
      <c r="V1222" s="537"/>
      <c r="W1222" s="531"/>
      <c r="X1222" s="141"/>
      <c r="Y1222" s="141"/>
      <c r="Z1222" s="552"/>
      <c r="AA1222" s="552"/>
      <c r="AB1222" s="531"/>
      <c r="AC1222" s="593"/>
      <c r="AD1222" s="923"/>
      <c r="AE1222" s="846"/>
      <c r="AF1222" s="931"/>
      <c r="AG1222" s="923"/>
      <c r="AH1222" s="923"/>
      <c r="AI1222" s="641"/>
      <c r="AJ1222" s="537"/>
      <c r="AK1222" s="537"/>
      <c r="AL1222" s="537"/>
      <c r="AM1222" s="537"/>
      <c r="AN1222" s="537"/>
      <c r="AO1222" s="531"/>
      <c r="AP1222" s="141"/>
      <c r="AQ1222" s="141"/>
      <c r="AR1222" s="552"/>
      <c r="AS1222" s="552"/>
      <c r="AT1222" s="531"/>
      <c r="AU1222" s="593"/>
      <c r="AV1222" s="923"/>
      <c r="AW1222" s="846"/>
      <c r="AX1222" s="121"/>
      <c r="AY1222" s="111"/>
      <c r="AZ1222" s="111"/>
      <c r="BA1222" s="343"/>
      <c r="BB1222" s="324"/>
      <c r="BC1222" s="111"/>
      <c r="BD1222" s="111"/>
      <c r="BE1222" s="343"/>
      <c r="BG1222" s="826"/>
      <c r="BH1222" s="607"/>
    </row>
    <row r="1223" spans="1:66" ht="12.75" customHeight="1" x14ac:dyDescent="0.25">
      <c r="A1223" s="222"/>
      <c r="C1223" s="116"/>
      <c r="D1223" s="620"/>
      <c r="F1223" s="117"/>
      <c r="G1223" s="694"/>
      <c r="H1223" s="878"/>
      <c r="I1223" s="397"/>
      <c r="J1223" s="380"/>
      <c r="K1223" s="408"/>
      <c r="L1223" s="731"/>
      <c r="M1223" s="732"/>
      <c r="N1223" s="931"/>
      <c r="O1223" s="923"/>
      <c r="P1223" s="923"/>
      <c r="Q1223" s="641"/>
      <c r="R1223" s="537"/>
      <c r="S1223" s="537"/>
      <c r="T1223" s="537"/>
      <c r="U1223" s="537"/>
      <c r="V1223" s="537"/>
      <c r="W1223" s="531"/>
      <c r="X1223" s="141"/>
      <c r="Y1223" s="141"/>
      <c r="Z1223" s="552"/>
      <c r="AA1223" s="552"/>
      <c r="AB1223" s="531"/>
      <c r="AC1223" s="593"/>
      <c r="AD1223" s="923"/>
      <c r="AE1223" s="846"/>
      <c r="AF1223" s="931"/>
      <c r="AG1223" s="923"/>
      <c r="AH1223" s="923"/>
      <c r="AI1223" s="641"/>
      <c r="AJ1223" s="537"/>
      <c r="AK1223" s="537"/>
      <c r="AL1223" s="537"/>
      <c r="AM1223" s="537"/>
      <c r="AN1223" s="537"/>
      <c r="AO1223" s="531"/>
      <c r="AP1223" s="141"/>
      <c r="AQ1223" s="141"/>
      <c r="AR1223" s="552"/>
      <c r="AS1223" s="552"/>
      <c r="AT1223" s="531"/>
      <c r="AU1223" s="593"/>
      <c r="AV1223" s="923"/>
      <c r="AW1223" s="846"/>
      <c r="AX1223" s="121"/>
      <c r="AY1223" s="111"/>
      <c r="AZ1223" s="111"/>
      <c r="BA1223" s="343"/>
      <c r="BB1223" s="324"/>
      <c r="BC1223" s="111"/>
      <c r="BD1223" s="111"/>
      <c r="BE1223" s="343"/>
      <c r="BG1223" s="826"/>
      <c r="BH1223" s="607"/>
    </row>
    <row r="1224" spans="1:66" s="10" customFormat="1" ht="35.1" customHeight="1" x14ac:dyDescent="0.25">
      <c r="A1224" s="222" t="s">
        <v>39</v>
      </c>
      <c r="B1224" s="112">
        <v>18</v>
      </c>
      <c r="C1224" s="262" t="s">
        <v>0</v>
      </c>
      <c r="D1224" s="623">
        <v>2029</v>
      </c>
      <c r="E1224" s="278"/>
      <c r="F1224" s="116"/>
      <c r="G1224" s="694">
        <v>1</v>
      </c>
      <c r="H1224" s="878" t="str">
        <f t="shared" si="1888"/>
        <v>118</v>
      </c>
      <c r="I1224" s="397" t="s">
        <v>3266</v>
      </c>
      <c r="J1224" s="380" t="s">
        <v>3122</v>
      </c>
      <c r="K1224" s="408" t="s">
        <v>530</v>
      </c>
      <c r="L1224" s="738"/>
      <c r="M1224" s="739"/>
      <c r="N1224" s="931"/>
      <c r="O1224" s="923"/>
      <c r="P1224" s="923"/>
      <c r="Q1224" s="657"/>
      <c r="R1224" s="543"/>
      <c r="S1224" s="543"/>
      <c r="T1224" s="543"/>
      <c r="U1224" s="543"/>
      <c r="V1224" s="543"/>
      <c r="W1224" s="686"/>
      <c r="X1224" s="141"/>
      <c r="Y1224" s="141"/>
      <c r="Z1224" s="552"/>
      <c r="AA1224" s="552"/>
      <c r="AB1224" s="686"/>
      <c r="AC1224" s="593"/>
      <c r="AD1224" s="923"/>
      <c r="AE1224" s="846"/>
      <c r="AF1224" s="931"/>
      <c r="AG1224" s="923"/>
      <c r="AH1224" s="923"/>
      <c r="AI1224" s="641"/>
      <c r="AJ1224" s="537"/>
      <c r="AK1224" s="537"/>
      <c r="AL1224" s="537"/>
      <c r="AM1224" s="537"/>
      <c r="AN1224" s="537"/>
      <c r="AO1224" s="686"/>
      <c r="AP1224" s="141"/>
      <c r="AQ1224" s="141"/>
      <c r="AR1224" s="552"/>
      <c r="AS1224" s="552"/>
      <c r="AT1224" s="686"/>
      <c r="AU1224" s="593"/>
      <c r="AV1224" s="923"/>
      <c r="AW1224" s="846"/>
      <c r="AX1224" s="115"/>
      <c r="AY1224" s="5"/>
      <c r="AZ1224" s="5"/>
      <c r="BA1224" s="335"/>
      <c r="BB1224" s="23"/>
      <c r="BC1224" s="5"/>
      <c r="BD1224" s="5"/>
      <c r="BE1224" s="335"/>
      <c r="BF1224" s="41"/>
      <c r="BG1224" s="826" t="str">
        <f>RIGHT(LEFT(I1224,3),2)&amp;"."&amp;RIGHT(LEFT(I1224,5),2)</f>
        <v>01.00</v>
      </c>
      <c r="BH1224" s="607" t="b">
        <f>COUNTIF('Codes SEC'!$B$2:$B$250,Ministres!BG1224)&gt;0</f>
        <v>1</v>
      </c>
      <c r="BI1224" s="40"/>
      <c r="BJ1224" s="40"/>
      <c r="BK1224" s="40"/>
      <c r="BL1224" s="40"/>
      <c r="BM1224" s="40"/>
      <c r="BN1224" s="40"/>
    </row>
    <row r="1225" spans="1:66" ht="12.75" customHeight="1" x14ac:dyDescent="0.25">
      <c r="A1225" s="21"/>
      <c r="B1225" s="112"/>
      <c r="C1225" s="116"/>
      <c r="D1225" s="623"/>
      <c r="E1225" s="278"/>
      <c r="F1225" s="116"/>
      <c r="G1225" s="694"/>
      <c r="H1225" s="878"/>
      <c r="I1225" s="397"/>
      <c r="J1225" s="380"/>
      <c r="K1225" s="463" t="s">
        <v>84</v>
      </c>
      <c r="L1225" s="738">
        <v>130030</v>
      </c>
      <c r="M1225" s="739">
        <v>162063</v>
      </c>
      <c r="N1225" s="931"/>
      <c r="O1225" s="530">
        <f t="shared" ref="O1225:O1229" si="1907">IF(N1225&gt;L1225,"0 ",N1225-L1225)</f>
        <v>-130030</v>
      </c>
      <c r="P1225" s="530" t="str">
        <f t="shared" ref="P1225:P1229" si="1908">IF(N1225&lt;L1225,"0 ",N1225-L1225)</f>
        <v xml:space="preserve">0 </v>
      </c>
      <c r="Q1225" s="658"/>
      <c r="R1225" s="544"/>
      <c r="S1225" s="544"/>
      <c r="T1225" s="544"/>
      <c r="U1225" s="544"/>
      <c r="V1225" s="544"/>
      <c r="W1225" s="687"/>
      <c r="X1225" s="141"/>
      <c r="Y1225" s="141"/>
      <c r="Z1225" s="552"/>
      <c r="AA1225" s="552"/>
      <c r="AB1225" s="687"/>
      <c r="AC1225" s="593"/>
      <c r="AD1225" s="530">
        <f t="shared" ref="AD1225:AD1229" si="1909">X1225+Y1225+AC1225</f>
        <v>0</v>
      </c>
      <c r="AE1225" s="842">
        <f t="shared" ref="AE1225:AE1229" si="1910">N1225+AD1225</f>
        <v>0</v>
      </c>
      <c r="AF1225" s="931"/>
      <c r="AG1225" s="530">
        <f t="shared" ref="AG1225:AG1229" si="1911">IF(AF1225&gt;M1225,"0 ",AF1225-M1225)</f>
        <v>-162063</v>
      </c>
      <c r="AH1225" s="530" t="str">
        <f t="shared" ref="AH1225:AH1229" si="1912">IF(AF1225&lt;M1225,"0 ",AF1225-M1225)</f>
        <v xml:space="preserve">0 </v>
      </c>
      <c r="AI1225" s="641"/>
      <c r="AJ1225" s="537"/>
      <c r="AK1225" s="537"/>
      <c r="AL1225" s="537"/>
      <c r="AM1225" s="537"/>
      <c r="AN1225" s="537"/>
      <c r="AO1225" s="687"/>
      <c r="AP1225" s="141"/>
      <c r="AQ1225" s="141"/>
      <c r="AR1225" s="552"/>
      <c r="AS1225" s="552"/>
      <c r="AT1225" s="687"/>
      <c r="AU1225" s="593"/>
      <c r="AV1225" s="530">
        <f t="shared" ref="AV1225:AV1229" si="1913">AP1225+AQ1225+AU1225</f>
        <v>0</v>
      </c>
      <c r="AW1225" s="842">
        <f t="shared" ref="AW1225:AW1229" si="1914">AF1225+AV1225</f>
        <v>0</v>
      </c>
      <c r="AX1225" s="115">
        <f>L1225</f>
        <v>130030</v>
      </c>
      <c r="AY1225" s="5">
        <f>AE1225</f>
        <v>0</v>
      </c>
      <c r="AZ1225" s="7">
        <f>AY1225-AX1225</f>
        <v>-130030</v>
      </c>
      <c r="BA1225" s="335">
        <f>AZ1225/AX1225</f>
        <v>-1</v>
      </c>
      <c r="BB1225" s="23">
        <f>M1225</f>
        <v>162063</v>
      </c>
      <c r="BC1225" s="5">
        <f>AW1225</f>
        <v>0</v>
      </c>
      <c r="BD1225" s="7">
        <f>BC1225-BB1225</f>
        <v>-162063</v>
      </c>
      <c r="BE1225" s="335">
        <f>BD1225/BB1225</f>
        <v>-1</v>
      </c>
      <c r="BG1225" s="826"/>
      <c r="BH1225" s="607"/>
    </row>
    <row r="1226" spans="1:66" ht="12.75" customHeight="1" x14ac:dyDescent="0.25">
      <c r="A1226" s="21"/>
      <c r="B1226" s="112"/>
      <c r="C1226" s="116"/>
      <c r="D1226" s="623"/>
      <c r="E1226" s="278"/>
      <c r="F1226" s="116"/>
      <c r="G1226" s="694"/>
      <c r="H1226" s="878"/>
      <c r="I1226" s="397"/>
      <c r="J1226" s="380"/>
      <c r="K1226" s="463" t="s">
        <v>85</v>
      </c>
      <c r="L1226" s="738">
        <v>22700</v>
      </c>
      <c r="M1226" s="739">
        <v>22700</v>
      </c>
      <c r="N1226" s="931"/>
      <c r="O1226" s="530">
        <f t="shared" si="1907"/>
        <v>-22700</v>
      </c>
      <c r="P1226" s="530" t="str">
        <f t="shared" si="1908"/>
        <v xml:space="preserve">0 </v>
      </c>
      <c r="Q1226" s="658"/>
      <c r="R1226" s="544"/>
      <c r="S1226" s="544"/>
      <c r="T1226" s="544"/>
      <c r="U1226" s="544"/>
      <c r="V1226" s="544"/>
      <c r="W1226" s="687"/>
      <c r="X1226" s="141"/>
      <c r="Y1226" s="141"/>
      <c r="Z1226" s="552"/>
      <c r="AA1226" s="552"/>
      <c r="AB1226" s="687"/>
      <c r="AC1226" s="593"/>
      <c r="AD1226" s="530">
        <f t="shared" si="1909"/>
        <v>0</v>
      </c>
      <c r="AE1226" s="842">
        <f t="shared" si="1910"/>
        <v>0</v>
      </c>
      <c r="AF1226" s="931"/>
      <c r="AG1226" s="530">
        <f t="shared" si="1911"/>
        <v>-22700</v>
      </c>
      <c r="AH1226" s="530" t="str">
        <f t="shared" si="1912"/>
        <v xml:space="preserve">0 </v>
      </c>
      <c r="AI1226" s="641"/>
      <c r="AJ1226" s="537"/>
      <c r="AK1226" s="537"/>
      <c r="AL1226" s="537"/>
      <c r="AM1226" s="537"/>
      <c r="AN1226" s="537"/>
      <c r="AO1226" s="687"/>
      <c r="AP1226" s="141"/>
      <c r="AQ1226" s="141"/>
      <c r="AR1226" s="552"/>
      <c r="AS1226" s="552"/>
      <c r="AT1226" s="687"/>
      <c r="AU1226" s="593"/>
      <c r="AV1226" s="530">
        <f t="shared" si="1913"/>
        <v>0</v>
      </c>
      <c r="AW1226" s="842">
        <f t="shared" si="1914"/>
        <v>0</v>
      </c>
      <c r="AX1226" s="115">
        <f>L1226</f>
        <v>22700</v>
      </c>
      <c r="AY1226" s="5">
        <f>AE1226</f>
        <v>0</v>
      </c>
      <c r="AZ1226" s="7">
        <f>AY1226-AX1226</f>
        <v>-22700</v>
      </c>
      <c r="BA1226" s="335">
        <f>AZ1226/AX1226</f>
        <v>-1</v>
      </c>
      <c r="BB1226" s="23">
        <f>M1226</f>
        <v>22700</v>
      </c>
      <c r="BC1226" s="5">
        <f>AW1226</f>
        <v>0</v>
      </c>
      <c r="BD1226" s="7">
        <f>BC1226-BB1226</f>
        <v>-22700</v>
      </c>
      <c r="BE1226" s="335">
        <f>BD1226/BB1226</f>
        <v>-1</v>
      </c>
      <c r="BG1226" s="826"/>
      <c r="BH1226" s="607"/>
    </row>
    <row r="1227" spans="1:66" ht="12.75" customHeight="1" x14ac:dyDescent="0.25">
      <c r="A1227" s="21"/>
      <c r="B1227" s="112"/>
      <c r="C1227" s="116"/>
      <c r="D1227" s="623"/>
      <c r="E1227" s="278"/>
      <c r="F1227" s="116"/>
      <c r="G1227" s="694"/>
      <c r="H1227" s="878"/>
      <c r="I1227" s="397"/>
      <c r="J1227" s="380"/>
      <c r="K1227" s="463" t="s">
        <v>86</v>
      </c>
      <c r="L1227" s="731">
        <v>152730</v>
      </c>
      <c r="M1227" s="732">
        <v>184763</v>
      </c>
      <c r="N1227" s="931"/>
      <c r="O1227" s="530">
        <f t="shared" si="1907"/>
        <v>-152730</v>
      </c>
      <c r="P1227" s="530" t="str">
        <f t="shared" si="1908"/>
        <v xml:space="preserve">0 </v>
      </c>
      <c r="Q1227" s="658"/>
      <c r="R1227" s="544"/>
      <c r="S1227" s="544"/>
      <c r="T1227" s="544"/>
      <c r="U1227" s="544"/>
      <c r="V1227" s="544"/>
      <c r="W1227" s="687"/>
      <c r="X1227" s="141">
        <f t="shared" ref="X1227:AC1227" si="1915">X1225+X1226</f>
        <v>0</v>
      </c>
      <c r="Y1227" s="141">
        <f t="shared" si="1915"/>
        <v>0</v>
      </c>
      <c r="Z1227" s="552"/>
      <c r="AA1227" s="552"/>
      <c r="AB1227" s="687"/>
      <c r="AC1227" s="593">
        <f t="shared" si="1915"/>
        <v>0</v>
      </c>
      <c r="AD1227" s="530">
        <f t="shared" si="1909"/>
        <v>0</v>
      </c>
      <c r="AE1227" s="842">
        <f t="shared" si="1910"/>
        <v>0</v>
      </c>
      <c r="AF1227" s="931"/>
      <c r="AG1227" s="530">
        <f t="shared" si="1911"/>
        <v>-184763</v>
      </c>
      <c r="AH1227" s="530" t="str">
        <f t="shared" si="1912"/>
        <v xml:space="preserve">0 </v>
      </c>
      <c r="AI1227" s="641"/>
      <c r="AJ1227" s="537"/>
      <c r="AK1227" s="537"/>
      <c r="AL1227" s="537"/>
      <c r="AM1227" s="537"/>
      <c r="AN1227" s="537"/>
      <c r="AO1227" s="687"/>
      <c r="AP1227" s="141">
        <f t="shared" ref="AP1227:AU1227" si="1916">AP1225+AP1226</f>
        <v>0</v>
      </c>
      <c r="AQ1227" s="141">
        <f t="shared" si="1916"/>
        <v>0</v>
      </c>
      <c r="AR1227" s="552"/>
      <c r="AS1227" s="552"/>
      <c r="AT1227" s="687"/>
      <c r="AU1227" s="593">
        <f t="shared" si="1916"/>
        <v>0</v>
      </c>
      <c r="AV1227" s="530">
        <f t="shared" si="1913"/>
        <v>0</v>
      </c>
      <c r="AW1227" s="842">
        <f t="shared" si="1914"/>
        <v>0</v>
      </c>
      <c r="AX1227" s="115">
        <f>L1227</f>
        <v>152730</v>
      </c>
      <c r="AY1227" s="5">
        <f>AE1227</f>
        <v>0</v>
      </c>
      <c r="AZ1227" s="7">
        <f>AY1227-AX1227</f>
        <v>-152730</v>
      </c>
      <c r="BA1227" s="335">
        <f>AZ1227/AX1227</f>
        <v>-1</v>
      </c>
      <c r="BB1227" s="23">
        <f>M1227</f>
        <v>184763</v>
      </c>
      <c r="BC1227" s="5">
        <f>AW1227</f>
        <v>0</v>
      </c>
      <c r="BD1227" s="7">
        <f>BC1227-BB1227</f>
        <v>-184763</v>
      </c>
      <c r="BE1227" s="335">
        <f>BD1227/BB1227</f>
        <v>-1</v>
      </c>
      <c r="BG1227" s="826"/>
      <c r="BH1227" s="607"/>
    </row>
    <row r="1228" spans="1:66" ht="12.75" customHeight="1" x14ac:dyDescent="0.25">
      <c r="A1228" s="235"/>
      <c r="B1228" s="216"/>
      <c r="C1228" s="263"/>
      <c r="D1228" s="630"/>
      <c r="E1228" s="288"/>
      <c r="F1228" s="116">
        <v>13</v>
      </c>
      <c r="G1228" s="694"/>
      <c r="H1228" s="878"/>
      <c r="I1228" s="397"/>
      <c r="J1228" s="380"/>
      <c r="K1228" s="487" t="s">
        <v>87</v>
      </c>
      <c r="L1228" s="733">
        <v>13963</v>
      </c>
      <c r="M1228" s="734">
        <v>13594</v>
      </c>
      <c r="N1228" s="931"/>
      <c r="O1228" s="530">
        <f t="shared" si="1907"/>
        <v>-13963</v>
      </c>
      <c r="P1228" s="530" t="str">
        <f t="shared" si="1908"/>
        <v xml:space="preserve">0 </v>
      </c>
      <c r="Q1228" s="658"/>
      <c r="R1228" s="544"/>
      <c r="S1228" s="544"/>
      <c r="T1228" s="544"/>
      <c r="U1228" s="544"/>
      <c r="V1228" s="544"/>
      <c r="W1228" s="687" t="str">
        <f>IF(SUM(Q1228:V1228)=X1228,"OK",SUM(Q1228:V1228)-X1228)</f>
        <v>OK</v>
      </c>
      <c r="X1228" s="141"/>
      <c r="Y1228" s="141"/>
      <c r="Z1228" s="552"/>
      <c r="AA1228" s="552"/>
      <c r="AB1228" s="687" t="str">
        <f>IF(SUM(Z1228:AA1228)=AC1228,"OK",SUM(Z1228:AA1228)-AC1228)</f>
        <v>OK</v>
      </c>
      <c r="AC1228" s="593"/>
      <c r="AD1228" s="530">
        <f t="shared" si="1909"/>
        <v>0</v>
      </c>
      <c r="AE1228" s="842">
        <f t="shared" si="1910"/>
        <v>0</v>
      </c>
      <c r="AF1228" s="931"/>
      <c r="AG1228" s="530">
        <f t="shared" si="1911"/>
        <v>-13594</v>
      </c>
      <c r="AH1228" s="530" t="str">
        <f t="shared" si="1912"/>
        <v xml:space="preserve">0 </v>
      </c>
      <c r="AI1228" s="641"/>
      <c r="AJ1228" s="537"/>
      <c r="AK1228" s="537"/>
      <c r="AL1228" s="537"/>
      <c r="AM1228" s="537"/>
      <c r="AN1228" s="537"/>
      <c r="AO1228" s="687" t="str">
        <f>IF(SUM(AI1228:AN1228)=AP1228,"OK",SUM(AI1228:AN1228)-AP1228)</f>
        <v>OK</v>
      </c>
      <c r="AP1228" s="141"/>
      <c r="AQ1228" s="141"/>
      <c r="AR1228" s="552"/>
      <c r="AS1228" s="552"/>
      <c r="AT1228" s="687" t="str">
        <f>IF(SUM(AR1228:AS1228)=AU1228,"OK",SUM(AR1228:AS1228)-AU1228)</f>
        <v>OK</v>
      </c>
      <c r="AU1228" s="593"/>
      <c r="AV1228" s="530">
        <f t="shared" si="1913"/>
        <v>0</v>
      </c>
      <c r="AW1228" s="842">
        <f t="shared" si="1914"/>
        <v>0</v>
      </c>
      <c r="AX1228" s="115">
        <f>L1228</f>
        <v>13963</v>
      </c>
      <c r="AY1228" s="5">
        <f>AE1228</f>
        <v>0</v>
      </c>
      <c r="AZ1228" s="7">
        <f>AY1228-AX1228</f>
        <v>-13963</v>
      </c>
      <c r="BA1228" s="335">
        <f>AZ1228/AX1228</f>
        <v>-1</v>
      </c>
      <c r="BB1228" s="23">
        <f>M1228</f>
        <v>13594</v>
      </c>
      <c r="BC1228" s="5">
        <f>AW1228</f>
        <v>0</v>
      </c>
      <c r="BD1228" s="7">
        <f>BC1228-BB1228</f>
        <v>-13594</v>
      </c>
      <c r="BE1228" s="335">
        <f>BD1228/BB1228</f>
        <v>-1</v>
      </c>
      <c r="BG1228" s="826"/>
      <c r="BH1228" s="607"/>
    </row>
    <row r="1229" spans="1:66" s="11" customFormat="1" ht="12.75" customHeight="1" x14ac:dyDescent="0.25">
      <c r="A1229" s="21"/>
      <c r="B1229" s="112"/>
      <c r="C1229" s="116"/>
      <c r="D1229" s="623"/>
      <c r="E1229" s="278"/>
      <c r="F1229" s="116"/>
      <c r="G1229" s="694"/>
      <c r="H1229" s="878"/>
      <c r="I1229" s="397"/>
      <c r="J1229" s="380"/>
      <c r="K1229" s="406" t="s">
        <v>214</v>
      </c>
      <c r="L1229" s="731">
        <v>138767</v>
      </c>
      <c r="M1229" s="732">
        <v>171169</v>
      </c>
      <c r="N1229" s="931"/>
      <c r="O1229" s="530">
        <f t="shared" si="1907"/>
        <v>-138767</v>
      </c>
      <c r="P1229" s="530" t="str">
        <f t="shared" si="1908"/>
        <v xml:space="preserve">0 </v>
      </c>
      <c r="Q1229" s="658"/>
      <c r="R1229" s="544"/>
      <c r="S1229" s="544"/>
      <c r="T1229" s="544"/>
      <c r="U1229" s="544"/>
      <c r="V1229" s="544"/>
      <c r="W1229" s="687"/>
      <c r="X1229" s="141">
        <f t="shared" ref="X1229:AC1229" si="1917">X1227-X1228</f>
        <v>0</v>
      </c>
      <c r="Y1229" s="141">
        <f t="shared" si="1917"/>
        <v>0</v>
      </c>
      <c r="Z1229" s="552"/>
      <c r="AA1229" s="552"/>
      <c r="AB1229" s="687"/>
      <c r="AC1229" s="593">
        <f t="shared" si="1917"/>
        <v>0</v>
      </c>
      <c r="AD1229" s="530">
        <f t="shared" si="1909"/>
        <v>0</v>
      </c>
      <c r="AE1229" s="842">
        <f t="shared" si="1910"/>
        <v>0</v>
      </c>
      <c r="AF1229" s="931"/>
      <c r="AG1229" s="530">
        <f t="shared" si="1911"/>
        <v>-171169</v>
      </c>
      <c r="AH1229" s="530" t="str">
        <f t="shared" si="1912"/>
        <v xml:space="preserve">0 </v>
      </c>
      <c r="AI1229" s="641"/>
      <c r="AJ1229" s="537"/>
      <c r="AK1229" s="537"/>
      <c r="AL1229" s="537"/>
      <c r="AM1229" s="537"/>
      <c r="AN1229" s="537"/>
      <c r="AO1229" s="687"/>
      <c r="AP1229" s="141">
        <f t="shared" ref="AP1229:AU1229" si="1918">AP1227-AP1228</f>
        <v>0</v>
      </c>
      <c r="AQ1229" s="141">
        <f t="shared" si="1918"/>
        <v>0</v>
      </c>
      <c r="AR1229" s="552"/>
      <c r="AS1229" s="552"/>
      <c r="AT1229" s="687"/>
      <c r="AU1229" s="593">
        <f t="shared" si="1918"/>
        <v>0</v>
      </c>
      <c r="AV1229" s="530">
        <f t="shared" si="1913"/>
        <v>0</v>
      </c>
      <c r="AW1229" s="842">
        <f t="shared" si="1914"/>
        <v>0</v>
      </c>
      <c r="AX1229" s="115">
        <f>AX1227-AX1228</f>
        <v>138767</v>
      </c>
      <c r="AY1229" s="5">
        <f>AY1227-AY1228</f>
        <v>0</v>
      </c>
      <c r="AZ1229" s="7">
        <f>AZ1227-AZ1228</f>
        <v>-138767</v>
      </c>
      <c r="BA1229" s="335">
        <f>AZ1229/AX1229</f>
        <v>-1</v>
      </c>
      <c r="BB1229" s="23">
        <f>BB1227-BB1228</f>
        <v>171169</v>
      </c>
      <c r="BC1229" s="5">
        <f>BC1227-BC1228</f>
        <v>0</v>
      </c>
      <c r="BD1229" s="7">
        <f>BD1227-BD1228</f>
        <v>-171169</v>
      </c>
      <c r="BE1229" s="335">
        <f>BD1229/BB1229</f>
        <v>-1</v>
      </c>
      <c r="BF1229" s="41"/>
      <c r="BG1229" s="826"/>
      <c r="BH1229" s="607"/>
      <c r="BI1229" s="43"/>
      <c r="BJ1229" s="43"/>
      <c r="BK1229" s="43"/>
      <c r="BL1229" s="43"/>
      <c r="BM1229" s="43"/>
      <c r="BN1229" s="43"/>
    </row>
    <row r="1230" spans="1:66" ht="12.75" customHeight="1" x14ac:dyDescent="0.25">
      <c r="A1230" s="222"/>
      <c r="C1230" s="116"/>
      <c r="D1230" s="620"/>
      <c r="F1230" s="117"/>
      <c r="G1230" s="694"/>
      <c r="H1230" s="878"/>
      <c r="I1230" s="397"/>
      <c r="J1230" s="380"/>
      <c r="K1230" s="486"/>
      <c r="L1230" s="731"/>
      <c r="M1230" s="732"/>
      <c r="N1230" s="931"/>
      <c r="O1230" s="923"/>
      <c r="P1230" s="923"/>
      <c r="Q1230" s="641"/>
      <c r="R1230" s="537"/>
      <c r="S1230" s="537"/>
      <c r="T1230" s="537"/>
      <c r="U1230" s="537"/>
      <c r="V1230" s="537"/>
      <c r="W1230" s="531"/>
      <c r="X1230" s="141"/>
      <c r="Y1230" s="141"/>
      <c r="Z1230" s="552"/>
      <c r="AA1230" s="552"/>
      <c r="AB1230" s="531"/>
      <c r="AC1230" s="593"/>
      <c r="AD1230" s="923"/>
      <c r="AE1230" s="846"/>
      <c r="AF1230" s="931"/>
      <c r="AG1230" s="923"/>
      <c r="AH1230" s="923"/>
      <c r="AI1230" s="641"/>
      <c r="AJ1230" s="537"/>
      <c r="AK1230" s="537"/>
      <c r="AL1230" s="537"/>
      <c r="AM1230" s="537"/>
      <c r="AN1230" s="537"/>
      <c r="AO1230" s="531"/>
      <c r="AP1230" s="141"/>
      <c r="AQ1230" s="141"/>
      <c r="AR1230" s="552"/>
      <c r="AS1230" s="552"/>
      <c r="AT1230" s="531"/>
      <c r="AU1230" s="593"/>
      <c r="AV1230" s="923"/>
      <c r="AW1230" s="846"/>
      <c r="AX1230" s="121"/>
      <c r="AY1230" s="111"/>
      <c r="AZ1230" s="111"/>
      <c r="BA1230" s="343"/>
      <c r="BB1230" s="324"/>
      <c r="BC1230" s="111"/>
      <c r="BD1230" s="111"/>
      <c r="BE1230" s="343"/>
      <c r="BG1230" s="826"/>
      <c r="BH1230" s="607"/>
    </row>
    <row r="1231" spans="1:66" ht="12.75" customHeight="1" x14ac:dyDescent="0.25">
      <c r="A1231" s="222"/>
      <c r="C1231" s="116"/>
      <c r="D1231" s="620"/>
      <c r="F1231" s="117"/>
      <c r="G1231" s="694"/>
      <c r="H1231" s="878"/>
      <c r="I1231" s="397"/>
      <c r="J1231" s="380"/>
      <c r="K1231" s="410" t="s">
        <v>48</v>
      </c>
      <c r="L1231" s="731"/>
      <c r="M1231" s="732"/>
      <c r="N1231" s="931"/>
      <c r="O1231" s="923"/>
      <c r="P1231" s="923"/>
      <c r="Q1231" s="641"/>
      <c r="R1231" s="537"/>
      <c r="S1231" s="537"/>
      <c r="T1231" s="537"/>
      <c r="U1231" s="537"/>
      <c r="V1231" s="537"/>
      <c r="W1231" s="531"/>
      <c r="X1231" s="141"/>
      <c r="Y1231" s="141"/>
      <c r="Z1231" s="552"/>
      <c r="AA1231" s="552"/>
      <c r="AB1231" s="531"/>
      <c r="AC1231" s="593"/>
      <c r="AD1231" s="923"/>
      <c r="AE1231" s="846"/>
      <c r="AF1231" s="931"/>
      <c r="AG1231" s="923"/>
      <c r="AH1231" s="923"/>
      <c r="AI1231" s="641"/>
      <c r="AJ1231" s="537"/>
      <c r="AK1231" s="537"/>
      <c r="AL1231" s="537"/>
      <c r="AM1231" s="537"/>
      <c r="AN1231" s="537"/>
      <c r="AO1231" s="531"/>
      <c r="AP1231" s="141"/>
      <c r="AQ1231" s="141"/>
      <c r="AR1231" s="552"/>
      <c r="AS1231" s="552"/>
      <c r="AT1231" s="531"/>
      <c r="AU1231" s="593"/>
      <c r="AV1231" s="923"/>
      <c r="AW1231" s="846"/>
      <c r="AX1231" s="121"/>
      <c r="AY1231" s="111"/>
      <c r="AZ1231" s="111"/>
      <c r="BA1231" s="343"/>
      <c r="BB1231" s="324"/>
      <c r="BC1231" s="111"/>
      <c r="BD1231" s="111"/>
      <c r="BE1231" s="343"/>
      <c r="BF1231" s="40"/>
      <c r="BG1231" s="826"/>
      <c r="BH1231" s="607"/>
    </row>
    <row r="1232" spans="1:66" ht="12.75" customHeight="1" x14ac:dyDescent="0.25">
      <c r="A1232" s="222"/>
      <c r="C1232" s="116"/>
      <c r="D1232" s="620"/>
      <c r="F1232" s="117"/>
      <c r="G1232" s="694"/>
      <c r="H1232" s="878"/>
      <c r="I1232" s="397"/>
      <c r="J1232" s="380"/>
      <c r="K1232" s="408"/>
      <c r="L1232" s="731"/>
      <c r="M1232" s="732"/>
      <c r="N1232" s="931"/>
      <c r="O1232" s="923"/>
      <c r="P1232" s="923"/>
      <c r="Q1232" s="641"/>
      <c r="R1232" s="537"/>
      <c r="S1232" s="537"/>
      <c r="T1232" s="537"/>
      <c r="U1232" s="537"/>
      <c r="V1232" s="537"/>
      <c r="W1232" s="531"/>
      <c r="X1232" s="141"/>
      <c r="Y1232" s="141"/>
      <c r="Z1232" s="552"/>
      <c r="AA1232" s="552"/>
      <c r="AB1232" s="531"/>
      <c r="AC1232" s="593"/>
      <c r="AD1232" s="923"/>
      <c r="AE1232" s="846"/>
      <c r="AF1232" s="931"/>
      <c r="AG1232" s="923"/>
      <c r="AH1232" s="923"/>
      <c r="AI1232" s="641"/>
      <c r="AJ1232" s="537"/>
      <c r="AK1232" s="537"/>
      <c r="AL1232" s="537"/>
      <c r="AM1232" s="537"/>
      <c r="AN1232" s="537"/>
      <c r="AO1232" s="531"/>
      <c r="AP1232" s="141"/>
      <c r="AQ1232" s="141"/>
      <c r="AR1232" s="552"/>
      <c r="AS1232" s="552"/>
      <c r="AT1232" s="531"/>
      <c r="AU1232" s="593"/>
      <c r="AV1232" s="923"/>
      <c r="AW1232" s="846"/>
      <c r="AX1232" s="121"/>
      <c r="AY1232" s="111"/>
      <c r="AZ1232" s="111"/>
      <c r="BA1232" s="343"/>
      <c r="BB1232" s="324"/>
      <c r="BC1232" s="111"/>
      <c r="BD1232" s="111"/>
      <c r="BE1232" s="343"/>
      <c r="BG1232" s="826"/>
      <c r="BH1232" s="607"/>
    </row>
    <row r="1233" spans="1:66" ht="35.1" customHeight="1" x14ac:dyDescent="0.25">
      <c r="A1233" s="222" t="s">
        <v>39</v>
      </c>
      <c r="B1233" s="112">
        <v>18</v>
      </c>
      <c r="C1233" s="262" t="s">
        <v>0</v>
      </c>
      <c r="D1233" s="623">
        <v>2029</v>
      </c>
      <c r="F1233" s="117"/>
      <c r="G1233" s="700" t="s">
        <v>5613</v>
      </c>
      <c r="H1233" s="878" t="str">
        <f t="shared" si="1888"/>
        <v>118</v>
      </c>
      <c r="I1233" s="397" t="s">
        <v>3257</v>
      </c>
      <c r="J1233" s="380" t="s">
        <v>3123</v>
      </c>
      <c r="K1233" s="408" t="s">
        <v>674</v>
      </c>
      <c r="L1233" s="731"/>
      <c r="M1233" s="732"/>
      <c r="N1233" s="931"/>
      <c r="O1233" s="923"/>
      <c r="P1233" s="923"/>
      <c r="Q1233" s="641"/>
      <c r="R1233" s="537"/>
      <c r="S1233" s="537"/>
      <c r="T1233" s="537"/>
      <c r="U1233" s="537"/>
      <c r="V1233" s="537"/>
      <c r="W1233" s="531"/>
      <c r="X1233" s="141"/>
      <c r="Y1233" s="141"/>
      <c r="Z1233" s="552"/>
      <c r="AA1233" s="552"/>
      <c r="AB1233" s="531"/>
      <c r="AC1233" s="593"/>
      <c r="AD1233" s="923"/>
      <c r="AE1233" s="846"/>
      <c r="AF1233" s="931"/>
      <c r="AG1233" s="923"/>
      <c r="AH1233" s="923"/>
      <c r="AI1233" s="641"/>
      <c r="AJ1233" s="537"/>
      <c r="AK1233" s="537"/>
      <c r="AL1233" s="537"/>
      <c r="AM1233" s="537"/>
      <c r="AN1233" s="537"/>
      <c r="AO1233" s="531"/>
      <c r="AP1233" s="141"/>
      <c r="AQ1233" s="141"/>
      <c r="AR1233" s="552"/>
      <c r="AS1233" s="552"/>
      <c r="AT1233" s="531"/>
      <c r="AU1233" s="593"/>
      <c r="AV1233" s="923"/>
      <c r="AW1233" s="846"/>
      <c r="AX1233" s="121"/>
      <c r="AY1233" s="111"/>
      <c r="AZ1233" s="111"/>
      <c r="BA1233" s="343"/>
      <c r="BB1233" s="324"/>
      <c r="BC1233" s="111"/>
      <c r="BD1233" s="111"/>
      <c r="BE1233" s="343"/>
      <c r="BG1233" s="826" t="str">
        <f t="shared" ref="BG1233:BG1238" si="1919">RIGHT(LEFT(I1233,3),2)&amp;"."&amp;RIGHT(LEFT(I1233,5),2)</f>
        <v>12.11</v>
      </c>
      <c r="BH1233" s="607" t="b">
        <f>COUNTIF('Codes SEC'!$B$2:$B$250,Ministres!BG1233)&gt;0</f>
        <v>1</v>
      </c>
    </row>
    <row r="1234" spans="1:66" ht="35.1" customHeight="1" x14ac:dyDescent="0.25">
      <c r="A1234" s="222" t="s">
        <v>39</v>
      </c>
      <c r="B1234" s="112">
        <v>18</v>
      </c>
      <c r="C1234" s="262" t="s">
        <v>0</v>
      </c>
      <c r="D1234" s="623">
        <v>2029</v>
      </c>
      <c r="F1234" s="117"/>
      <c r="G1234" s="700" t="s">
        <v>5613</v>
      </c>
      <c r="H1234" s="878" t="str">
        <f t="shared" si="1888"/>
        <v>118</v>
      </c>
      <c r="I1234" s="397">
        <v>83122000</v>
      </c>
      <c r="J1234" s="380" t="s">
        <v>3553</v>
      </c>
      <c r="K1234" s="570" t="s">
        <v>3525</v>
      </c>
      <c r="L1234" s="731"/>
      <c r="M1234" s="732"/>
      <c r="N1234" s="931"/>
      <c r="O1234" s="923"/>
      <c r="P1234" s="923"/>
      <c r="Q1234" s="641"/>
      <c r="R1234" s="537"/>
      <c r="S1234" s="537"/>
      <c r="T1234" s="537"/>
      <c r="U1234" s="537"/>
      <c r="V1234" s="537"/>
      <c r="W1234" s="531"/>
      <c r="X1234" s="141"/>
      <c r="Y1234" s="141"/>
      <c r="Z1234" s="552"/>
      <c r="AA1234" s="552"/>
      <c r="AB1234" s="531"/>
      <c r="AC1234" s="593"/>
      <c r="AD1234" s="923"/>
      <c r="AE1234" s="846"/>
      <c r="AF1234" s="931"/>
      <c r="AG1234" s="923"/>
      <c r="AH1234" s="923"/>
      <c r="AI1234" s="641"/>
      <c r="AJ1234" s="537"/>
      <c r="AK1234" s="537"/>
      <c r="AL1234" s="537"/>
      <c r="AM1234" s="537"/>
      <c r="AN1234" s="537"/>
      <c r="AO1234" s="531"/>
      <c r="AP1234" s="141"/>
      <c r="AQ1234" s="141"/>
      <c r="AR1234" s="552"/>
      <c r="AS1234" s="552"/>
      <c r="AT1234" s="531"/>
      <c r="AU1234" s="593"/>
      <c r="AV1234" s="923"/>
      <c r="AW1234" s="846"/>
      <c r="AX1234" s="121"/>
      <c r="AY1234" s="111"/>
      <c r="AZ1234" s="111"/>
      <c r="BA1234" s="343"/>
      <c r="BB1234" s="324"/>
      <c r="BC1234" s="111"/>
      <c r="BD1234" s="111"/>
      <c r="BE1234" s="343"/>
      <c r="BG1234" s="826" t="str">
        <f t="shared" si="1919"/>
        <v>31.22</v>
      </c>
      <c r="BH1234" s="607" t="b">
        <f>COUNTIF('Codes SEC'!$B$2:$B$250,Ministres!BG1234)&gt;0</f>
        <v>1</v>
      </c>
    </row>
    <row r="1235" spans="1:66" ht="35.1" customHeight="1" x14ac:dyDescent="0.25">
      <c r="A1235" s="222" t="s">
        <v>39</v>
      </c>
      <c r="B1235" s="112">
        <v>18</v>
      </c>
      <c r="C1235" s="262" t="s">
        <v>0</v>
      </c>
      <c r="D1235" s="623">
        <v>2029</v>
      </c>
      <c r="F1235" s="117"/>
      <c r="G1235" s="700" t="s">
        <v>5613</v>
      </c>
      <c r="H1235" s="878" t="str">
        <f t="shared" si="1888"/>
        <v>118</v>
      </c>
      <c r="I1235" s="397" t="s">
        <v>3263</v>
      </c>
      <c r="J1235" s="380" t="s">
        <v>3124</v>
      </c>
      <c r="K1235" s="408" t="s">
        <v>675</v>
      </c>
      <c r="L1235" s="731"/>
      <c r="M1235" s="732"/>
      <c r="N1235" s="931"/>
      <c r="O1235" s="923"/>
      <c r="P1235" s="923"/>
      <c r="Q1235" s="641"/>
      <c r="R1235" s="537"/>
      <c r="S1235" s="537"/>
      <c r="T1235" s="537"/>
      <c r="U1235" s="537"/>
      <c r="V1235" s="537"/>
      <c r="W1235" s="531"/>
      <c r="X1235" s="141"/>
      <c r="Y1235" s="141"/>
      <c r="Z1235" s="552"/>
      <c r="AA1235" s="552"/>
      <c r="AB1235" s="531"/>
      <c r="AC1235" s="593"/>
      <c r="AD1235" s="923"/>
      <c r="AE1235" s="846"/>
      <c r="AF1235" s="931"/>
      <c r="AG1235" s="923"/>
      <c r="AH1235" s="923"/>
      <c r="AI1235" s="641"/>
      <c r="AJ1235" s="537"/>
      <c r="AK1235" s="537"/>
      <c r="AL1235" s="537"/>
      <c r="AM1235" s="537"/>
      <c r="AN1235" s="537"/>
      <c r="AO1235" s="531"/>
      <c r="AP1235" s="141"/>
      <c r="AQ1235" s="141"/>
      <c r="AR1235" s="552"/>
      <c r="AS1235" s="552"/>
      <c r="AT1235" s="531"/>
      <c r="AU1235" s="593"/>
      <c r="AV1235" s="923"/>
      <c r="AW1235" s="846"/>
      <c r="AX1235" s="121"/>
      <c r="AY1235" s="111"/>
      <c r="AZ1235" s="111"/>
      <c r="BA1235" s="343"/>
      <c r="BB1235" s="324"/>
      <c r="BC1235" s="111"/>
      <c r="BD1235" s="111"/>
      <c r="BE1235" s="343"/>
      <c r="BG1235" s="826" t="str">
        <f t="shared" si="1919"/>
        <v>31.32</v>
      </c>
      <c r="BH1235" s="607" t="b">
        <f>COUNTIF('Codes SEC'!$B$2:$B$250,Ministres!BG1235)&gt;0</f>
        <v>1</v>
      </c>
    </row>
    <row r="1236" spans="1:66" ht="35.1" customHeight="1" x14ac:dyDescent="0.25">
      <c r="A1236" s="222" t="s">
        <v>39</v>
      </c>
      <c r="B1236" s="112">
        <v>18</v>
      </c>
      <c r="C1236" s="262" t="s">
        <v>0</v>
      </c>
      <c r="D1236" s="623">
        <v>2029</v>
      </c>
      <c r="F1236" s="117"/>
      <c r="G1236" s="700" t="s">
        <v>5613</v>
      </c>
      <c r="H1236" s="878" t="str">
        <f t="shared" si="1888"/>
        <v>118</v>
      </c>
      <c r="I1236" s="397" t="s">
        <v>3264</v>
      </c>
      <c r="J1236" s="380" t="s">
        <v>3125</v>
      </c>
      <c r="K1236" s="408" t="s">
        <v>676</v>
      </c>
      <c r="L1236" s="731"/>
      <c r="M1236" s="732"/>
      <c r="N1236" s="931"/>
      <c r="O1236" s="923"/>
      <c r="P1236" s="923"/>
      <c r="Q1236" s="641"/>
      <c r="R1236" s="537"/>
      <c r="S1236" s="537"/>
      <c r="T1236" s="537"/>
      <c r="U1236" s="537"/>
      <c r="V1236" s="537"/>
      <c r="W1236" s="531"/>
      <c r="X1236" s="141"/>
      <c r="Y1236" s="141"/>
      <c r="Z1236" s="552"/>
      <c r="AA1236" s="552"/>
      <c r="AB1236" s="531"/>
      <c r="AC1236" s="593"/>
      <c r="AD1236" s="923"/>
      <c r="AE1236" s="846"/>
      <c r="AF1236" s="931"/>
      <c r="AG1236" s="923"/>
      <c r="AH1236" s="923"/>
      <c r="AI1236" s="641"/>
      <c r="AJ1236" s="537"/>
      <c r="AK1236" s="537"/>
      <c r="AL1236" s="537"/>
      <c r="AM1236" s="537"/>
      <c r="AN1236" s="537"/>
      <c r="AO1236" s="531"/>
      <c r="AP1236" s="141"/>
      <c r="AQ1236" s="141"/>
      <c r="AR1236" s="552"/>
      <c r="AS1236" s="552"/>
      <c r="AT1236" s="531"/>
      <c r="AU1236" s="593"/>
      <c r="AV1236" s="923"/>
      <c r="AW1236" s="846"/>
      <c r="AX1236" s="121"/>
      <c r="AY1236" s="111"/>
      <c r="AZ1236" s="111"/>
      <c r="BA1236" s="343"/>
      <c r="BB1236" s="324"/>
      <c r="BC1236" s="111"/>
      <c r="BD1236" s="111"/>
      <c r="BE1236" s="343"/>
      <c r="BG1236" s="826" t="str">
        <f t="shared" si="1919"/>
        <v>33.00</v>
      </c>
      <c r="BH1236" s="607" t="b">
        <f>COUNTIF('Codes SEC'!$B$2:$B$250,Ministres!BG1236)&gt;0</f>
        <v>1</v>
      </c>
    </row>
    <row r="1237" spans="1:66" ht="35.1" customHeight="1" x14ac:dyDescent="0.25">
      <c r="A1237" s="222" t="s">
        <v>39</v>
      </c>
      <c r="B1237" s="112">
        <v>18</v>
      </c>
      <c r="C1237" s="262" t="s">
        <v>0</v>
      </c>
      <c r="D1237" s="623">
        <v>2029</v>
      </c>
      <c r="F1237" s="117"/>
      <c r="G1237" s="700" t="s">
        <v>5613</v>
      </c>
      <c r="H1237" s="878" t="str">
        <f t="shared" si="1888"/>
        <v>118</v>
      </c>
      <c r="I1237" s="397" t="s">
        <v>3268</v>
      </c>
      <c r="J1237" s="380" t="s">
        <v>3126</v>
      </c>
      <c r="K1237" s="408" t="s">
        <v>677</v>
      </c>
      <c r="L1237" s="731"/>
      <c r="M1237" s="732"/>
      <c r="N1237" s="931"/>
      <c r="O1237" s="923"/>
      <c r="P1237" s="923"/>
      <c r="Q1237" s="641"/>
      <c r="R1237" s="537"/>
      <c r="S1237" s="537"/>
      <c r="T1237" s="537"/>
      <c r="U1237" s="537"/>
      <c r="V1237" s="537"/>
      <c r="W1237" s="531"/>
      <c r="X1237" s="141"/>
      <c r="Y1237" s="141"/>
      <c r="Z1237" s="552"/>
      <c r="AA1237" s="552"/>
      <c r="AB1237" s="531"/>
      <c r="AC1237" s="593"/>
      <c r="AD1237" s="923"/>
      <c r="AE1237" s="846"/>
      <c r="AF1237" s="931"/>
      <c r="AG1237" s="923"/>
      <c r="AH1237" s="923"/>
      <c r="AI1237" s="641"/>
      <c r="AJ1237" s="537"/>
      <c r="AK1237" s="537"/>
      <c r="AL1237" s="537"/>
      <c r="AM1237" s="537"/>
      <c r="AN1237" s="537"/>
      <c r="AO1237" s="531"/>
      <c r="AP1237" s="141"/>
      <c r="AQ1237" s="141"/>
      <c r="AR1237" s="552"/>
      <c r="AS1237" s="552"/>
      <c r="AT1237" s="531"/>
      <c r="AU1237" s="593"/>
      <c r="AV1237" s="923"/>
      <c r="AW1237" s="846"/>
      <c r="AX1237" s="121"/>
      <c r="AY1237" s="111"/>
      <c r="AZ1237" s="111"/>
      <c r="BA1237" s="343"/>
      <c r="BB1237" s="324"/>
      <c r="BC1237" s="111"/>
      <c r="BD1237" s="111"/>
      <c r="BE1237" s="343"/>
      <c r="BF1237" s="43"/>
      <c r="BG1237" s="826" t="str">
        <f t="shared" si="1919"/>
        <v>45.24</v>
      </c>
      <c r="BH1237" s="607" t="b">
        <f>COUNTIF('Codes SEC'!$B$2:$B$250,Ministres!BG1237)&gt;0</f>
        <v>1</v>
      </c>
    </row>
    <row r="1238" spans="1:66" ht="35.1" customHeight="1" x14ac:dyDescent="0.25">
      <c r="A1238" s="222" t="s">
        <v>39</v>
      </c>
      <c r="B1238" s="112">
        <v>18</v>
      </c>
      <c r="C1238" s="262" t="s">
        <v>0</v>
      </c>
      <c r="D1238" s="623">
        <v>2029</v>
      </c>
      <c r="F1238" s="117"/>
      <c r="G1238" s="700" t="s">
        <v>5613</v>
      </c>
      <c r="H1238" s="878" t="str">
        <f t="shared" si="1888"/>
        <v>118</v>
      </c>
      <c r="I1238" s="397" t="s">
        <v>3276</v>
      </c>
      <c r="J1238" s="380" t="s">
        <v>3127</v>
      </c>
      <c r="K1238" s="408" t="s">
        <v>678</v>
      </c>
      <c r="L1238" s="731"/>
      <c r="M1238" s="732"/>
      <c r="N1238" s="931"/>
      <c r="O1238" s="923"/>
      <c r="P1238" s="923"/>
      <c r="Q1238" s="641"/>
      <c r="R1238" s="537"/>
      <c r="S1238" s="537"/>
      <c r="T1238" s="537"/>
      <c r="U1238" s="537"/>
      <c r="V1238" s="537"/>
      <c r="W1238" s="531"/>
      <c r="X1238" s="141"/>
      <c r="Y1238" s="141"/>
      <c r="Z1238" s="552"/>
      <c r="AA1238" s="552"/>
      <c r="AB1238" s="531"/>
      <c r="AC1238" s="593"/>
      <c r="AD1238" s="923"/>
      <c r="AE1238" s="846"/>
      <c r="AF1238" s="931"/>
      <c r="AG1238" s="923"/>
      <c r="AH1238" s="923"/>
      <c r="AI1238" s="641"/>
      <c r="AJ1238" s="537"/>
      <c r="AK1238" s="537"/>
      <c r="AL1238" s="537"/>
      <c r="AM1238" s="537"/>
      <c r="AN1238" s="537"/>
      <c r="AO1238" s="531"/>
      <c r="AP1238" s="141"/>
      <c r="AQ1238" s="141"/>
      <c r="AR1238" s="552"/>
      <c r="AS1238" s="552"/>
      <c r="AT1238" s="531"/>
      <c r="AU1238" s="593"/>
      <c r="AV1238" s="923"/>
      <c r="AW1238" s="846"/>
      <c r="AX1238" s="121"/>
      <c r="AY1238" s="111"/>
      <c r="AZ1238" s="111"/>
      <c r="BA1238" s="343"/>
      <c r="BB1238" s="324"/>
      <c r="BC1238" s="111"/>
      <c r="BD1238" s="111"/>
      <c r="BE1238" s="343"/>
      <c r="BG1238" s="826" t="str">
        <f t="shared" si="1919"/>
        <v>45.40</v>
      </c>
      <c r="BH1238" s="607" t="b">
        <f>COUNTIF('Codes SEC'!$B$2:$B$250,Ministres!BG1238)&gt;0</f>
        <v>1</v>
      </c>
    </row>
    <row r="1239" spans="1:66" ht="12.75" customHeight="1" x14ac:dyDescent="0.25">
      <c r="A1239" s="222"/>
      <c r="C1239" s="116"/>
      <c r="D1239" s="620"/>
      <c r="F1239" s="117"/>
      <c r="G1239" s="694"/>
      <c r="H1239" s="878"/>
      <c r="I1239" s="397"/>
      <c r="J1239" s="380"/>
      <c r="K1239" s="408"/>
      <c r="L1239" s="731"/>
      <c r="M1239" s="732"/>
      <c r="N1239" s="931"/>
      <c r="O1239" s="923"/>
      <c r="P1239" s="923"/>
      <c r="Q1239" s="641"/>
      <c r="R1239" s="537"/>
      <c r="S1239" s="537"/>
      <c r="T1239" s="537"/>
      <c r="U1239" s="537"/>
      <c r="V1239" s="537"/>
      <c r="W1239" s="531"/>
      <c r="X1239" s="141"/>
      <c r="Y1239" s="141"/>
      <c r="Z1239" s="552"/>
      <c r="AA1239" s="552"/>
      <c r="AB1239" s="531"/>
      <c r="AC1239" s="593"/>
      <c r="AD1239" s="923"/>
      <c r="AE1239" s="846"/>
      <c r="AF1239" s="931"/>
      <c r="AG1239" s="923"/>
      <c r="AH1239" s="923"/>
      <c r="AI1239" s="641"/>
      <c r="AJ1239" s="537"/>
      <c r="AK1239" s="537"/>
      <c r="AL1239" s="537"/>
      <c r="AM1239" s="537"/>
      <c r="AN1239" s="537"/>
      <c r="AO1239" s="531"/>
      <c r="AP1239" s="141"/>
      <c r="AQ1239" s="141"/>
      <c r="AR1239" s="552"/>
      <c r="AS1239" s="552"/>
      <c r="AT1239" s="531"/>
      <c r="AU1239" s="593"/>
      <c r="AV1239" s="923"/>
      <c r="AW1239" s="846"/>
      <c r="AX1239" s="121"/>
      <c r="AY1239" s="111"/>
      <c r="AZ1239" s="111"/>
      <c r="BA1239" s="343"/>
      <c r="BB1239" s="324"/>
      <c r="BC1239" s="111"/>
      <c r="BD1239" s="111"/>
      <c r="BE1239" s="343"/>
      <c r="BG1239" s="826"/>
      <c r="BH1239" s="607"/>
    </row>
    <row r="1240" spans="1:66" ht="12.75" customHeight="1" x14ac:dyDescent="0.25">
      <c r="A1240" s="222"/>
      <c r="C1240" s="116"/>
      <c r="D1240" s="620"/>
      <c r="F1240" s="117"/>
      <c r="G1240" s="694"/>
      <c r="H1240" s="878"/>
      <c r="I1240" s="397"/>
      <c r="J1240" s="380"/>
      <c r="K1240" s="410" t="s">
        <v>58</v>
      </c>
      <c r="L1240" s="731"/>
      <c r="M1240" s="732"/>
      <c r="N1240" s="931"/>
      <c r="O1240" s="923"/>
      <c r="P1240" s="923"/>
      <c r="Q1240" s="641"/>
      <c r="R1240" s="537"/>
      <c r="S1240" s="537"/>
      <c r="T1240" s="537"/>
      <c r="U1240" s="537"/>
      <c r="V1240" s="537"/>
      <c r="W1240" s="531"/>
      <c r="X1240" s="141"/>
      <c r="Y1240" s="141"/>
      <c r="Z1240" s="552"/>
      <c r="AA1240" s="552"/>
      <c r="AB1240" s="531"/>
      <c r="AC1240" s="593"/>
      <c r="AD1240" s="923"/>
      <c r="AE1240" s="846"/>
      <c r="AF1240" s="931"/>
      <c r="AG1240" s="923"/>
      <c r="AH1240" s="923"/>
      <c r="AI1240" s="641"/>
      <c r="AJ1240" s="537"/>
      <c r="AK1240" s="537"/>
      <c r="AL1240" s="537"/>
      <c r="AM1240" s="537"/>
      <c r="AN1240" s="537"/>
      <c r="AO1240" s="531"/>
      <c r="AP1240" s="141"/>
      <c r="AQ1240" s="141"/>
      <c r="AR1240" s="552"/>
      <c r="AS1240" s="552"/>
      <c r="AT1240" s="531"/>
      <c r="AU1240" s="593"/>
      <c r="AV1240" s="923"/>
      <c r="AW1240" s="846"/>
      <c r="AX1240" s="121"/>
      <c r="AY1240" s="111"/>
      <c r="AZ1240" s="111"/>
      <c r="BA1240" s="343"/>
      <c r="BB1240" s="324"/>
      <c r="BC1240" s="111"/>
      <c r="BD1240" s="111"/>
      <c r="BE1240" s="343"/>
      <c r="BG1240" s="826"/>
      <c r="BH1240" s="607"/>
    </row>
    <row r="1241" spans="1:66" ht="12.75" customHeight="1" x14ac:dyDescent="0.25">
      <c r="A1241" s="222"/>
      <c r="C1241" s="116"/>
      <c r="D1241" s="620"/>
      <c r="F1241" s="117"/>
      <c r="G1241" s="694"/>
      <c r="H1241" s="878"/>
      <c r="I1241" s="397"/>
      <c r="J1241" s="380"/>
      <c r="K1241" s="408"/>
      <c r="L1241" s="731"/>
      <c r="M1241" s="732"/>
      <c r="N1241" s="931"/>
      <c r="O1241" s="923"/>
      <c r="P1241" s="923"/>
      <c r="Q1241" s="641"/>
      <c r="R1241" s="537"/>
      <c r="S1241" s="537"/>
      <c r="T1241" s="537"/>
      <c r="U1241" s="537"/>
      <c r="V1241" s="537"/>
      <c r="W1241" s="531"/>
      <c r="X1241" s="141"/>
      <c r="Y1241" s="141"/>
      <c r="Z1241" s="552"/>
      <c r="AA1241" s="552"/>
      <c r="AB1241" s="531"/>
      <c r="AC1241" s="593"/>
      <c r="AD1241" s="923"/>
      <c r="AE1241" s="846"/>
      <c r="AF1241" s="931"/>
      <c r="AG1241" s="923"/>
      <c r="AH1241" s="923"/>
      <c r="AI1241" s="641"/>
      <c r="AJ1241" s="537"/>
      <c r="AK1241" s="537"/>
      <c r="AL1241" s="537"/>
      <c r="AM1241" s="537"/>
      <c r="AN1241" s="537"/>
      <c r="AO1241" s="531"/>
      <c r="AP1241" s="141"/>
      <c r="AQ1241" s="141"/>
      <c r="AR1241" s="552"/>
      <c r="AS1241" s="552"/>
      <c r="AT1241" s="531"/>
      <c r="AU1241" s="593"/>
      <c r="AV1241" s="923"/>
      <c r="AW1241" s="846"/>
      <c r="AX1241" s="121"/>
      <c r="AY1241" s="111"/>
      <c r="AZ1241" s="111"/>
      <c r="BA1241" s="343"/>
      <c r="BB1241" s="324"/>
      <c r="BC1241" s="111"/>
      <c r="BD1241" s="111"/>
      <c r="BE1241" s="343"/>
      <c r="BG1241" s="826"/>
      <c r="BH1241" s="607"/>
    </row>
    <row r="1242" spans="1:66" ht="35.1" customHeight="1" x14ac:dyDescent="0.25">
      <c r="A1242" s="190" t="s">
        <v>39</v>
      </c>
      <c r="B1242" s="210">
        <v>18</v>
      </c>
      <c r="C1242" s="195" t="s">
        <v>0</v>
      </c>
      <c r="D1242" s="623">
        <v>2029</v>
      </c>
      <c r="E1242" s="281"/>
      <c r="F1242" s="192"/>
      <c r="G1242" s="700" t="s">
        <v>5613</v>
      </c>
      <c r="H1242" s="890" t="str">
        <f t="shared" si="1888"/>
        <v>118</v>
      </c>
      <c r="I1242" s="397" t="s">
        <v>3284</v>
      </c>
      <c r="J1242" s="380" t="s">
        <v>3128</v>
      </c>
      <c r="K1242" s="422" t="s">
        <v>1813</v>
      </c>
      <c r="L1242" s="731"/>
      <c r="M1242" s="732"/>
      <c r="N1242" s="931"/>
      <c r="O1242" s="923"/>
      <c r="P1242" s="923"/>
      <c r="Q1242" s="641"/>
      <c r="R1242" s="537"/>
      <c r="S1242" s="537"/>
      <c r="T1242" s="537"/>
      <c r="U1242" s="537"/>
      <c r="V1242" s="537"/>
      <c r="W1242" s="531"/>
      <c r="X1242" s="141"/>
      <c r="Y1242" s="141"/>
      <c r="Z1242" s="552"/>
      <c r="AA1242" s="552"/>
      <c r="AB1242" s="531"/>
      <c r="AC1242" s="593"/>
      <c r="AD1242" s="923"/>
      <c r="AE1242" s="846"/>
      <c r="AF1242" s="931"/>
      <c r="AG1242" s="923"/>
      <c r="AH1242" s="923"/>
      <c r="AI1242" s="641"/>
      <c r="AJ1242" s="537"/>
      <c r="AK1242" s="537"/>
      <c r="AL1242" s="537"/>
      <c r="AM1242" s="537"/>
      <c r="AN1242" s="537"/>
      <c r="AO1242" s="531"/>
      <c r="AP1242" s="141"/>
      <c r="AQ1242" s="141"/>
      <c r="AR1242" s="552"/>
      <c r="AS1242" s="552"/>
      <c r="AT1242" s="531"/>
      <c r="AU1242" s="593"/>
      <c r="AV1242" s="923"/>
      <c r="AW1242" s="846"/>
      <c r="AX1242" s="121"/>
      <c r="AY1242" s="111"/>
      <c r="AZ1242" s="111"/>
      <c r="BA1242" s="343"/>
      <c r="BB1242" s="324"/>
      <c r="BC1242" s="111"/>
      <c r="BD1242" s="111"/>
      <c r="BE1242" s="343"/>
      <c r="BG1242" s="826" t="str">
        <f>RIGHT(LEFT(I1242,3),2)&amp;"."&amp;RIGHT(LEFT(I1242,5),2)</f>
        <v>51.12</v>
      </c>
      <c r="BH1242" s="607" t="b">
        <f>COUNTIF('Codes SEC'!$B$2:$B$250,Ministres!BG1242)&gt;0</f>
        <v>1</v>
      </c>
    </row>
    <row r="1243" spans="1:66" s="4" customFormat="1" ht="35.1" customHeight="1" x14ac:dyDescent="0.25">
      <c r="A1243" s="222" t="s">
        <v>39</v>
      </c>
      <c r="B1243" s="112">
        <v>18</v>
      </c>
      <c r="C1243" s="262" t="s">
        <v>0</v>
      </c>
      <c r="D1243" s="623">
        <v>2029</v>
      </c>
      <c r="E1243" s="32"/>
      <c r="F1243" s="117"/>
      <c r="G1243" s="700" t="s">
        <v>5613</v>
      </c>
      <c r="H1243" s="878" t="str">
        <f t="shared" si="1888"/>
        <v>118</v>
      </c>
      <c r="I1243" s="397" t="s">
        <v>3258</v>
      </c>
      <c r="J1243" s="380" t="s">
        <v>3129</v>
      </c>
      <c r="K1243" s="408" t="s">
        <v>679</v>
      </c>
      <c r="L1243" s="731"/>
      <c r="M1243" s="732"/>
      <c r="N1243" s="931"/>
      <c r="O1243" s="923"/>
      <c r="P1243" s="923"/>
      <c r="Q1243" s="641"/>
      <c r="R1243" s="537"/>
      <c r="S1243" s="537"/>
      <c r="T1243" s="537"/>
      <c r="U1243" s="537"/>
      <c r="V1243" s="537"/>
      <c r="W1243" s="531"/>
      <c r="X1243" s="141"/>
      <c r="Y1243" s="141"/>
      <c r="Z1243" s="552"/>
      <c r="AA1243" s="552"/>
      <c r="AB1243" s="531"/>
      <c r="AC1243" s="593"/>
      <c r="AD1243" s="923"/>
      <c r="AE1243" s="846"/>
      <c r="AF1243" s="931"/>
      <c r="AG1243" s="923"/>
      <c r="AH1243" s="923"/>
      <c r="AI1243" s="641"/>
      <c r="AJ1243" s="537"/>
      <c r="AK1243" s="537"/>
      <c r="AL1243" s="537"/>
      <c r="AM1243" s="537"/>
      <c r="AN1243" s="537"/>
      <c r="AO1243" s="531"/>
      <c r="AP1243" s="141"/>
      <c r="AQ1243" s="141"/>
      <c r="AR1243" s="552"/>
      <c r="AS1243" s="552"/>
      <c r="AT1243" s="531"/>
      <c r="AU1243" s="593"/>
      <c r="AV1243" s="923"/>
      <c r="AW1243" s="846"/>
      <c r="AX1243" s="121"/>
      <c r="AY1243" s="111"/>
      <c r="AZ1243" s="111"/>
      <c r="BA1243" s="343"/>
      <c r="BB1243" s="324"/>
      <c r="BC1243" s="111"/>
      <c r="BD1243" s="111"/>
      <c r="BE1243" s="343"/>
      <c r="BF1243" s="41"/>
      <c r="BG1243" s="826" t="str">
        <f>RIGHT(LEFT(I1243,3),2)&amp;"."&amp;RIGHT(LEFT(I1243,5),2)</f>
        <v>74.22</v>
      </c>
      <c r="BH1243" s="607" t="b">
        <f>COUNTIF('Codes SEC'!$B$2:$B$250,Ministres!BG1243)&gt;0</f>
        <v>1</v>
      </c>
      <c r="BI1243" s="41"/>
      <c r="BJ1243" s="41"/>
      <c r="BK1243" s="41"/>
      <c r="BL1243" s="41"/>
      <c r="BM1243" s="41"/>
      <c r="BN1243" s="41"/>
    </row>
    <row r="1244" spans="1:66" s="4" customFormat="1" ht="35.1" customHeight="1" x14ac:dyDescent="0.25">
      <c r="A1244" s="222" t="s">
        <v>39</v>
      </c>
      <c r="B1244" s="112">
        <v>18</v>
      </c>
      <c r="C1244" s="262" t="s">
        <v>0</v>
      </c>
      <c r="D1244" s="623">
        <v>2029</v>
      </c>
      <c r="E1244" s="32"/>
      <c r="F1244" s="117"/>
      <c r="G1244" s="700" t="s">
        <v>5613</v>
      </c>
      <c r="H1244" s="878" t="str">
        <f t="shared" si="1888"/>
        <v>118</v>
      </c>
      <c r="I1244" s="585">
        <v>88180000</v>
      </c>
      <c r="J1244" s="592" t="s">
        <v>6271</v>
      </c>
      <c r="K1244" s="422" t="s">
        <v>6272</v>
      </c>
      <c r="L1244" s="731"/>
      <c r="M1244" s="732"/>
      <c r="N1244" s="931"/>
      <c r="O1244" s="923"/>
      <c r="P1244" s="923"/>
      <c r="Q1244" s="641"/>
      <c r="R1244" s="537"/>
      <c r="S1244" s="537"/>
      <c r="T1244" s="537"/>
      <c r="U1244" s="537"/>
      <c r="V1244" s="537"/>
      <c r="W1244" s="531"/>
      <c r="X1244" s="141"/>
      <c r="Y1244" s="141"/>
      <c r="Z1244" s="552"/>
      <c r="AA1244" s="552"/>
      <c r="AB1244" s="531"/>
      <c r="AC1244" s="593"/>
      <c r="AD1244" s="923"/>
      <c r="AE1244" s="846"/>
      <c r="AF1244" s="931"/>
      <c r="AG1244" s="923"/>
      <c r="AH1244" s="923"/>
      <c r="AI1244" s="641"/>
      <c r="AJ1244" s="537"/>
      <c r="AK1244" s="537"/>
      <c r="AL1244" s="537"/>
      <c r="AM1244" s="537"/>
      <c r="AN1244" s="537"/>
      <c r="AO1244" s="531"/>
      <c r="AP1244" s="141"/>
      <c r="AQ1244" s="141"/>
      <c r="AR1244" s="552"/>
      <c r="AS1244" s="552"/>
      <c r="AT1244" s="531"/>
      <c r="AU1244" s="593"/>
      <c r="AV1244" s="923"/>
      <c r="AW1244" s="846"/>
      <c r="AX1244" s="121"/>
      <c r="AY1244" s="111"/>
      <c r="AZ1244" s="111"/>
      <c r="BA1244" s="343"/>
      <c r="BB1244" s="324"/>
      <c r="BC1244" s="111"/>
      <c r="BD1244" s="111"/>
      <c r="BE1244" s="343"/>
      <c r="BF1244" s="41"/>
      <c r="BG1244" s="826" t="str">
        <f>RIGHT(LEFT(I1244,3),2)&amp;"."&amp;RIGHT(LEFT(I1244,5),2)</f>
        <v>81.80</v>
      </c>
      <c r="BH1244" s="607" t="b">
        <f>COUNTIF('Codes SEC'!$B$2:$B$250,Ministres!BG1244)&gt;0</f>
        <v>1</v>
      </c>
      <c r="BI1244" s="41"/>
      <c r="BJ1244" s="41"/>
      <c r="BK1244" s="41"/>
      <c r="BL1244" s="41"/>
      <c r="BM1244" s="41"/>
      <c r="BN1244" s="41"/>
    </row>
    <row r="1245" spans="1:66" ht="12.75" customHeight="1" x14ac:dyDescent="0.25">
      <c r="A1245" s="231"/>
      <c r="B1245" s="213"/>
      <c r="C1245" s="254"/>
      <c r="D1245" s="254"/>
      <c r="E1245" s="283"/>
      <c r="F1245" s="254"/>
      <c r="G1245" s="696"/>
      <c r="H1245" s="887"/>
      <c r="I1245" s="444"/>
      <c r="J1245" s="393"/>
      <c r="K1245" s="484" t="s">
        <v>3684</v>
      </c>
      <c r="L1245" s="729">
        <f t="shared" ref="L1245:V1245" si="1920">L1228</f>
        <v>13963</v>
      </c>
      <c r="M1245" s="730">
        <f t="shared" si="1920"/>
        <v>13594</v>
      </c>
      <c r="N1245" s="844">
        <f t="shared" ref="N1245:P1245" si="1921">N1228</f>
        <v>0</v>
      </c>
      <c r="O1245" s="665">
        <f t="shared" si="1921"/>
        <v>-13963</v>
      </c>
      <c r="P1245" s="665" t="str">
        <f t="shared" si="1921"/>
        <v xml:space="preserve">0 </v>
      </c>
      <c r="Q1245" s="638">
        <f t="shared" si="1920"/>
        <v>0</v>
      </c>
      <c r="R1245" s="130">
        <f t="shared" si="1920"/>
        <v>0</v>
      </c>
      <c r="S1245" s="130">
        <f t="shared" si="1920"/>
        <v>0</v>
      </c>
      <c r="T1245" s="130">
        <f t="shared" si="1920"/>
        <v>0</v>
      </c>
      <c r="U1245" s="130">
        <f t="shared" si="1920"/>
        <v>0</v>
      </c>
      <c r="V1245" s="130">
        <f t="shared" si="1920"/>
        <v>0</v>
      </c>
      <c r="W1245" s="665"/>
      <c r="X1245" s="130">
        <f>X1228</f>
        <v>0</v>
      </c>
      <c r="Y1245" s="130">
        <f>Y1228</f>
        <v>0</v>
      </c>
      <c r="Z1245" s="130">
        <f>Z1228</f>
        <v>0</v>
      </c>
      <c r="AA1245" s="130">
        <f>AA1228</f>
        <v>0</v>
      </c>
      <c r="AB1245" s="665"/>
      <c r="AC1245" s="130">
        <f t="shared" ref="AC1245:AN1245" si="1922">AC1228</f>
        <v>0</v>
      </c>
      <c r="AD1245" s="665">
        <f>AD1228</f>
        <v>0</v>
      </c>
      <c r="AE1245" s="845">
        <f>AE1228</f>
        <v>0</v>
      </c>
      <c r="AF1245" s="844">
        <f t="shared" ref="AF1245:AH1245" si="1923">AF1228</f>
        <v>0</v>
      </c>
      <c r="AG1245" s="665">
        <f t="shared" si="1923"/>
        <v>-13594</v>
      </c>
      <c r="AH1245" s="665" t="str">
        <f t="shared" si="1923"/>
        <v xml:space="preserve">0 </v>
      </c>
      <c r="AI1245" s="638">
        <f t="shared" si="1922"/>
        <v>0</v>
      </c>
      <c r="AJ1245" s="130">
        <f t="shared" si="1922"/>
        <v>0</v>
      </c>
      <c r="AK1245" s="130">
        <f t="shared" si="1922"/>
        <v>0</v>
      </c>
      <c r="AL1245" s="130">
        <f t="shared" si="1922"/>
        <v>0</v>
      </c>
      <c r="AM1245" s="130">
        <f t="shared" si="1922"/>
        <v>0</v>
      </c>
      <c r="AN1245" s="130">
        <f t="shared" si="1922"/>
        <v>0</v>
      </c>
      <c r="AO1245" s="665"/>
      <c r="AP1245" s="130">
        <f>AP1228</f>
        <v>0</v>
      </c>
      <c r="AQ1245" s="130">
        <f>AQ1228</f>
        <v>0</v>
      </c>
      <c r="AR1245" s="130">
        <f>AR1228</f>
        <v>0</v>
      </c>
      <c r="AS1245" s="130">
        <f>AS1228</f>
        <v>0</v>
      </c>
      <c r="AT1245" s="665"/>
      <c r="AU1245" s="130">
        <f t="shared" ref="AU1245:BE1245" si="1924">AU1228</f>
        <v>0</v>
      </c>
      <c r="AV1245" s="665">
        <f t="shared" ref="AV1245" si="1925">AV1228</f>
        <v>0</v>
      </c>
      <c r="AW1245" s="845">
        <f t="shared" si="1924"/>
        <v>0</v>
      </c>
      <c r="AX1245" s="314">
        <f t="shared" si="1924"/>
        <v>13963</v>
      </c>
      <c r="AY1245" s="131">
        <f t="shared" si="1924"/>
        <v>0</v>
      </c>
      <c r="AZ1245" s="132">
        <f t="shared" si="1924"/>
        <v>-13963</v>
      </c>
      <c r="BA1245" s="340">
        <f t="shared" si="1924"/>
        <v>-1</v>
      </c>
      <c r="BB1245" s="310">
        <f t="shared" si="1924"/>
        <v>13594</v>
      </c>
      <c r="BC1245" s="131">
        <f t="shared" si="1924"/>
        <v>0</v>
      </c>
      <c r="BD1245" s="132">
        <f t="shared" si="1924"/>
        <v>-13594</v>
      </c>
      <c r="BE1245" s="340">
        <f t="shared" si="1924"/>
        <v>-1</v>
      </c>
      <c r="BG1245" s="826"/>
      <c r="BH1245" s="607"/>
    </row>
    <row r="1246" spans="1:66" ht="12.75" customHeight="1" x14ac:dyDescent="0.25">
      <c r="A1246" s="222"/>
      <c r="C1246" s="116"/>
      <c r="D1246" s="620"/>
      <c r="F1246" s="117"/>
      <c r="G1246" s="690"/>
      <c r="H1246" s="878"/>
      <c r="I1246" s="397"/>
      <c r="J1246" s="380"/>
      <c r="K1246" s="453" t="s">
        <v>208</v>
      </c>
      <c r="L1246" s="731">
        <v>0</v>
      </c>
      <c r="M1246" s="732">
        <v>0</v>
      </c>
      <c r="N1246" s="929">
        <v>0</v>
      </c>
      <c r="O1246" s="530">
        <v>0</v>
      </c>
      <c r="P1246" s="530">
        <v>0</v>
      </c>
      <c r="Q1246" s="641">
        <v>0</v>
      </c>
      <c r="R1246" s="537">
        <v>0</v>
      </c>
      <c r="S1246" s="537">
        <v>0</v>
      </c>
      <c r="T1246" s="537">
        <v>0</v>
      </c>
      <c r="U1246" s="537">
        <v>0</v>
      </c>
      <c r="V1246" s="537">
        <v>0</v>
      </c>
      <c r="W1246" s="530"/>
      <c r="X1246" s="142">
        <v>0</v>
      </c>
      <c r="Y1246" s="142">
        <v>0</v>
      </c>
      <c r="Z1246" s="537">
        <v>0</v>
      </c>
      <c r="AA1246" s="537">
        <v>0</v>
      </c>
      <c r="AB1246" s="530"/>
      <c r="AC1246" s="142">
        <v>0</v>
      </c>
      <c r="AD1246" s="530">
        <v>0</v>
      </c>
      <c r="AE1246" s="842">
        <v>0</v>
      </c>
      <c r="AF1246" s="929">
        <v>0</v>
      </c>
      <c r="AG1246" s="530">
        <v>0</v>
      </c>
      <c r="AH1246" s="530">
        <v>0</v>
      </c>
      <c r="AI1246" s="641">
        <v>0</v>
      </c>
      <c r="AJ1246" s="537">
        <v>0</v>
      </c>
      <c r="AK1246" s="537">
        <v>0</v>
      </c>
      <c r="AL1246" s="537">
        <v>0</v>
      </c>
      <c r="AM1246" s="537">
        <v>0</v>
      </c>
      <c r="AN1246" s="537">
        <v>0</v>
      </c>
      <c r="AO1246" s="530"/>
      <c r="AP1246" s="142">
        <v>0</v>
      </c>
      <c r="AQ1246" s="142">
        <v>0</v>
      </c>
      <c r="AR1246" s="537">
        <v>0</v>
      </c>
      <c r="AS1246" s="537">
        <v>0</v>
      </c>
      <c r="AT1246" s="530"/>
      <c r="AU1246" s="142">
        <v>0</v>
      </c>
      <c r="AV1246" s="530">
        <v>0</v>
      </c>
      <c r="AW1246" s="842">
        <v>0</v>
      </c>
      <c r="AX1246" s="121">
        <v>0</v>
      </c>
      <c r="AY1246" s="111">
        <v>0</v>
      </c>
      <c r="AZ1246" s="111">
        <v>0</v>
      </c>
      <c r="BA1246" s="343">
        <v>0</v>
      </c>
      <c r="BB1246" s="324">
        <v>0</v>
      </c>
      <c r="BC1246" s="111">
        <v>0</v>
      </c>
      <c r="BD1246" s="111">
        <v>0</v>
      </c>
      <c r="BE1246" s="343">
        <v>0</v>
      </c>
      <c r="BG1246" s="826"/>
      <c r="BH1246" s="607"/>
    </row>
    <row r="1247" spans="1:66" ht="12.75" customHeight="1" x14ac:dyDescent="0.25">
      <c r="A1247" s="222"/>
      <c r="C1247" s="116"/>
      <c r="D1247" s="620"/>
      <c r="F1247" s="117"/>
      <c r="G1247" s="694"/>
      <c r="H1247" s="878"/>
      <c r="I1247" s="397"/>
      <c r="J1247" s="380"/>
      <c r="K1247" s="453" t="s">
        <v>96</v>
      </c>
      <c r="L1247" s="731">
        <v>0</v>
      </c>
      <c r="M1247" s="732">
        <v>0</v>
      </c>
      <c r="N1247" s="929">
        <v>0</v>
      </c>
      <c r="O1247" s="530">
        <v>0</v>
      </c>
      <c r="P1247" s="530">
        <v>0</v>
      </c>
      <c r="Q1247" s="641">
        <v>0</v>
      </c>
      <c r="R1247" s="537">
        <v>0</v>
      </c>
      <c r="S1247" s="537">
        <v>0</v>
      </c>
      <c r="T1247" s="537">
        <v>0</v>
      </c>
      <c r="U1247" s="537">
        <v>0</v>
      </c>
      <c r="V1247" s="537">
        <v>0</v>
      </c>
      <c r="W1247" s="530"/>
      <c r="X1247" s="142">
        <v>0</v>
      </c>
      <c r="Y1247" s="142">
        <v>0</v>
      </c>
      <c r="Z1247" s="537">
        <v>0</v>
      </c>
      <c r="AA1247" s="537">
        <v>0</v>
      </c>
      <c r="AB1247" s="530"/>
      <c r="AC1247" s="142">
        <v>0</v>
      </c>
      <c r="AD1247" s="530">
        <v>0</v>
      </c>
      <c r="AE1247" s="842">
        <v>0</v>
      </c>
      <c r="AF1247" s="929">
        <v>0</v>
      </c>
      <c r="AG1247" s="530">
        <v>0</v>
      </c>
      <c r="AH1247" s="530">
        <v>0</v>
      </c>
      <c r="AI1247" s="641">
        <v>0</v>
      </c>
      <c r="AJ1247" s="537">
        <v>0</v>
      </c>
      <c r="AK1247" s="537">
        <v>0</v>
      </c>
      <c r="AL1247" s="537">
        <v>0</v>
      </c>
      <c r="AM1247" s="537">
        <v>0</v>
      </c>
      <c r="AN1247" s="537">
        <v>0</v>
      </c>
      <c r="AO1247" s="530"/>
      <c r="AP1247" s="142">
        <v>0</v>
      </c>
      <c r="AQ1247" s="142">
        <v>0</v>
      </c>
      <c r="AR1247" s="537">
        <v>0</v>
      </c>
      <c r="AS1247" s="537">
        <v>0</v>
      </c>
      <c r="AT1247" s="530"/>
      <c r="AU1247" s="142">
        <v>0</v>
      </c>
      <c r="AV1247" s="530">
        <v>0</v>
      </c>
      <c r="AW1247" s="842">
        <v>0</v>
      </c>
      <c r="AX1247" s="121">
        <v>0</v>
      </c>
      <c r="AY1247" s="111">
        <v>0</v>
      </c>
      <c r="AZ1247" s="111">
        <v>0</v>
      </c>
      <c r="BA1247" s="343">
        <v>0</v>
      </c>
      <c r="BB1247" s="324">
        <v>0</v>
      </c>
      <c r="BC1247" s="111">
        <v>0</v>
      </c>
      <c r="BD1247" s="111">
        <v>0</v>
      </c>
      <c r="BE1247" s="343">
        <v>0</v>
      </c>
      <c r="BG1247" s="826"/>
      <c r="BH1247" s="607"/>
    </row>
    <row r="1248" spans="1:66" ht="12.75" customHeight="1" x14ac:dyDescent="0.25">
      <c r="A1248" s="222"/>
      <c r="C1248" s="116"/>
      <c r="D1248" s="620"/>
      <c r="F1248" s="117"/>
      <c r="G1248" s="694"/>
      <c r="H1248" s="878"/>
      <c r="I1248" s="397"/>
      <c r="J1248" s="380"/>
      <c r="K1248" s="453" t="s">
        <v>209</v>
      </c>
      <c r="L1248" s="731">
        <f t="shared" ref="L1248:V1249" si="1926">L1228</f>
        <v>13963</v>
      </c>
      <c r="M1248" s="732">
        <f t="shared" si="1926"/>
        <v>13594</v>
      </c>
      <c r="N1248" s="929">
        <f t="shared" ref="N1248:P1248" si="1927">N1228</f>
        <v>0</v>
      </c>
      <c r="O1248" s="530">
        <f t="shared" si="1927"/>
        <v>-13963</v>
      </c>
      <c r="P1248" s="530" t="str">
        <f t="shared" si="1927"/>
        <v xml:space="preserve">0 </v>
      </c>
      <c r="Q1248" s="641">
        <f t="shared" si="1926"/>
        <v>0</v>
      </c>
      <c r="R1248" s="537">
        <f t="shared" si="1926"/>
        <v>0</v>
      </c>
      <c r="S1248" s="537">
        <f t="shared" si="1926"/>
        <v>0</v>
      </c>
      <c r="T1248" s="537">
        <f t="shared" si="1926"/>
        <v>0</v>
      </c>
      <c r="U1248" s="537">
        <f t="shared" si="1926"/>
        <v>0</v>
      </c>
      <c r="V1248" s="537">
        <f t="shared" si="1926"/>
        <v>0</v>
      </c>
      <c r="W1248" s="530"/>
      <c r="X1248" s="142">
        <f t="shared" ref="X1248:AA1249" si="1928">X1228</f>
        <v>0</v>
      </c>
      <c r="Y1248" s="142">
        <f t="shared" si="1928"/>
        <v>0</v>
      </c>
      <c r="Z1248" s="537">
        <f t="shared" si="1928"/>
        <v>0</v>
      </c>
      <c r="AA1248" s="537">
        <f t="shared" si="1928"/>
        <v>0</v>
      </c>
      <c r="AB1248" s="530"/>
      <c r="AC1248" s="142">
        <f t="shared" ref="AC1248:AN1249" si="1929">AC1228</f>
        <v>0</v>
      </c>
      <c r="AD1248" s="530">
        <f>AD1228</f>
        <v>0</v>
      </c>
      <c r="AE1248" s="842">
        <f>AE1228</f>
        <v>0</v>
      </c>
      <c r="AF1248" s="929">
        <f t="shared" ref="AF1248:AH1248" si="1930">AF1228</f>
        <v>0</v>
      </c>
      <c r="AG1248" s="530">
        <f t="shared" si="1930"/>
        <v>-13594</v>
      </c>
      <c r="AH1248" s="530" t="str">
        <f t="shared" si="1930"/>
        <v xml:space="preserve">0 </v>
      </c>
      <c r="AI1248" s="641">
        <f t="shared" si="1929"/>
        <v>0</v>
      </c>
      <c r="AJ1248" s="537">
        <f t="shared" si="1929"/>
        <v>0</v>
      </c>
      <c r="AK1248" s="537">
        <f t="shared" si="1929"/>
        <v>0</v>
      </c>
      <c r="AL1248" s="537">
        <f t="shared" si="1929"/>
        <v>0</v>
      </c>
      <c r="AM1248" s="537">
        <f t="shared" si="1929"/>
        <v>0</v>
      </c>
      <c r="AN1248" s="537">
        <f t="shared" si="1929"/>
        <v>0</v>
      </c>
      <c r="AO1248" s="530"/>
      <c r="AP1248" s="142">
        <f t="shared" ref="AP1248:AS1249" si="1931">AP1228</f>
        <v>0</v>
      </c>
      <c r="AQ1248" s="142">
        <f t="shared" si="1931"/>
        <v>0</v>
      </c>
      <c r="AR1248" s="537">
        <f t="shared" si="1931"/>
        <v>0</v>
      </c>
      <c r="AS1248" s="537">
        <f t="shared" si="1931"/>
        <v>0</v>
      </c>
      <c r="AT1248" s="530"/>
      <c r="AU1248" s="142">
        <f t="shared" ref="AU1248:BE1248" si="1932">AU1228</f>
        <v>0</v>
      </c>
      <c r="AV1248" s="530">
        <f t="shared" ref="AV1248" si="1933">AV1228</f>
        <v>0</v>
      </c>
      <c r="AW1248" s="842">
        <f t="shared" si="1932"/>
        <v>0</v>
      </c>
      <c r="AX1248" s="121">
        <f t="shared" si="1932"/>
        <v>13963</v>
      </c>
      <c r="AY1248" s="111">
        <f t="shared" si="1932"/>
        <v>0</v>
      </c>
      <c r="AZ1248" s="111">
        <f t="shared" si="1932"/>
        <v>-13963</v>
      </c>
      <c r="BA1248" s="343">
        <f t="shared" si="1932"/>
        <v>-1</v>
      </c>
      <c r="BB1248" s="324">
        <f t="shared" si="1932"/>
        <v>13594</v>
      </c>
      <c r="BC1248" s="111">
        <f t="shared" si="1932"/>
        <v>0</v>
      </c>
      <c r="BD1248" s="111">
        <f t="shared" si="1932"/>
        <v>-13594</v>
      </c>
      <c r="BE1248" s="343">
        <f t="shared" si="1932"/>
        <v>-1</v>
      </c>
      <c r="BG1248" s="826"/>
      <c r="BH1248" s="607"/>
    </row>
    <row r="1249" spans="1:66" s="4" customFormat="1" ht="12.75" customHeight="1" x14ac:dyDescent="0.25">
      <c r="A1249" s="222"/>
      <c r="B1249" s="30"/>
      <c r="C1249" s="116"/>
      <c r="D1249" s="620"/>
      <c r="E1249" s="32"/>
      <c r="F1249" s="117"/>
      <c r="G1249" s="694"/>
      <c r="H1249" s="878"/>
      <c r="I1249" s="397"/>
      <c r="J1249" s="380"/>
      <c r="K1249" s="453" t="s">
        <v>210</v>
      </c>
      <c r="L1249" s="731">
        <f t="shared" si="1926"/>
        <v>138767</v>
      </c>
      <c r="M1249" s="732">
        <f t="shared" si="1926"/>
        <v>171169</v>
      </c>
      <c r="N1249" s="929">
        <f t="shared" ref="N1249:P1249" si="1934">N1229</f>
        <v>0</v>
      </c>
      <c r="O1249" s="530">
        <f t="shared" si="1934"/>
        <v>-138767</v>
      </c>
      <c r="P1249" s="530" t="str">
        <f t="shared" si="1934"/>
        <v xml:space="preserve">0 </v>
      </c>
      <c r="Q1249" s="641">
        <f t="shared" si="1926"/>
        <v>0</v>
      </c>
      <c r="R1249" s="537">
        <f t="shared" si="1926"/>
        <v>0</v>
      </c>
      <c r="S1249" s="537">
        <f t="shared" si="1926"/>
        <v>0</v>
      </c>
      <c r="T1249" s="537">
        <f t="shared" si="1926"/>
        <v>0</v>
      </c>
      <c r="U1249" s="537">
        <f t="shared" si="1926"/>
        <v>0</v>
      </c>
      <c r="V1249" s="537">
        <f t="shared" si="1926"/>
        <v>0</v>
      </c>
      <c r="W1249" s="530"/>
      <c r="X1249" s="142">
        <f t="shared" si="1928"/>
        <v>0</v>
      </c>
      <c r="Y1249" s="142">
        <f t="shared" si="1928"/>
        <v>0</v>
      </c>
      <c r="Z1249" s="537">
        <f t="shared" si="1928"/>
        <v>0</v>
      </c>
      <c r="AA1249" s="537">
        <f t="shared" si="1928"/>
        <v>0</v>
      </c>
      <c r="AB1249" s="530"/>
      <c r="AC1249" s="142">
        <f t="shared" si="1929"/>
        <v>0</v>
      </c>
      <c r="AD1249" s="530">
        <f>AD1229</f>
        <v>0</v>
      </c>
      <c r="AE1249" s="842">
        <f>AE1229</f>
        <v>0</v>
      </c>
      <c r="AF1249" s="929">
        <f t="shared" ref="AF1249:AH1249" si="1935">AF1229</f>
        <v>0</v>
      </c>
      <c r="AG1249" s="530">
        <f t="shared" si="1935"/>
        <v>-171169</v>
      </c>
      <c r="AH1249" s="530" t="str">
        <f t="shared" si="1935"/>
        <v xml:space="preserve">0 </v>
      </c>
      <c r="AI1249" s="641">
        <f t="shared" si="1929"/>
        <v>0</v>
      </c>
      <c r="AJ1249" s="537">
        <f t="shared" si="1929"/>
        <v>0</v>
      </c>
      <c r="AK1249" s="537">
        <f t="shared" si="1929"/>
        <v>0</v>
      </c>
      <c r="AL1249" s="537">
        <f t="shared" si="1929"/>
        <v>0</v>
      </c>
      <c r="AM1249" s="537">
        <f t="shared" si="1929"/>
        <v>0</v>
      </c>
      <c r="AN1249" s="537">
        <f t="shared" si="1929"/>
        <v>0</v>
      </c>
      <c r="AO1249" s="530"/>
      <c r="AP1249" s="142">
        <f t="shared" si="1931"/>
        <v>0</v>
      </c>
      <c r="AQ1249" s="142">
        <f t="shared" si="1931"/>
        <v>0</v>
      </c>
      <c r="AR1249" s="537">
        <f t="shared" si="1931"/>
        <v>0</v>
      </c>
      <c r="AS1249" s="537">
        <f t="shared" si="1931"/>
        <v>0</v>
      </c>
      <c r="AT1249" s="530"/>
      <c r="AU1249" s="142">
        <f t="shared" ref="AU1249:BE1249" si="1936">AU1229</f>
        <v>0</v>
      </c>
      <c r="AV1249" s="530">
        <f t="shared" ref="AV1249" si="1937">AV1229</f>
        <v>0</v>
      </c>
      <c r="AW1249" s="842">
        <f t="shared" si="1936"/>
        <v>0</v>
      </c>
      <c r="AX1249" s="121">
        <f t="shared" si="1936"/>
        <v>138767</v>
      </c>
      <c r="AY1249" s="111">
        <f t="shared" si="1936"/>
        <v>0</v>
      </c>
      <c r="AZ1249" s="111">
        <f t="shared" si="1936"/>
        <v>-138767</v>
      </c>
      <c r="BA1249" s="343">
        <f t="shared" si="1936"/>
        <v>-1</v>
      </c>
      <c r="BB1249" s="324">
        <f t="shared" si="1936"/>
        <v>171169</v>
      </c>
      <c r="BC1249" s="111">
        <f t="shared" si="1936"/>
        <v>0</v>
      </c>
      <c r="BD1249" s="111">
        <f t="shared" si="1936"/>
        <v>-171169</v>
      </c>
      <c r="BE1249" s="343">
        <f t="shared" si="1936"/>
        <v>-1</v>
      </c>
      <c r="BF1249" s="41"/>
      <c r="BG1249" s="826"/>
      <c r="BH1249" s="607"/>
      <c r="BI1249" s="41"/>
      <c r="BJ1249" s="41"/>
      <c r="BK1249" s="41"/>
      <c r="BL1249" s="41"/>
      <c r="BM1249" s="41"/>
      <c r="BN1249" s="41"/>
    </row>
    <row r="1250" spans="1:66" s="27" customFormat="1" ht="12.75" customHeight="1" x14ac:dyDescent="0.25">
      <c r="A1250" s="222"/>
      <c r="B1250" s="30"/>
      <c r="C1250" s="116"/>
      <c r="D1250" s="620"/>
      <c r="E1250" s="32"/>
      <c r="F1250" s="117"/>
      <c r="G1250" s="694"/>
      <c r="H1250" s="878"/>
      <c r="I1250" s="397"/>
      <c r="J1250" s="380"/>
      <c r="K1250" s="454" t="s">
        <v>53</v>
      </c>
      <c r="L1250" s="731">
        <v>0</v>
      </c>
      <c r="M1250" s="732">
        <v>0</v>
      </c>
      <c r="N1250" s="929">
        <v>0</v>
      </c>
      <c r="O1250" s="530">
        <v>0</v>
      </c>
      <c r="P1250" s="530">
        <v>0</v>
      </c>
      <c r="Q1250" s="641">
        <v>0</v>
      </c>
      <c r="R1250" s="537">
        <v>0</v>
      </c>
      <c r="S1250" s="537">
        <v>0</v>
      </c>
      <c r="T1250" s="537">
        <v>0</v>
      </c>
      <c r="U1250" s="537">
        <v>0</v>
      </c>
      <c r="V1250" s="537">
        <v>0</v>
      </c>
      <c r="W1250" s="530"/>
      <c r="X1250" s="142">
        <v>0</v>
      </c>
      <c r="Y1250" s="142">
        <v>0</v>
      </c>
      <c r="Z1250" s="537">
        <v>0</v>
      </c>
      <c r="AA1250" s="537">
        <v>0</v>
      </c>
      <c r="AB1250" s="530"/>
      <c r="AC1250" s="142">
        <v>0</v>
      </c>
      <c r="AD1250" s="530">
        <v>0</v>
      </c>
      <c r="AE1250" s="842">
        <v>0</v>
      </c>
      <c r="AF1250" s="929">
        <v>0</v>
      </c>
      <c r="AG1250" s="530">
        <v>0</v>
      </c>
      <c r="AH1250" s="530">
        <v>0</v>
      </c>
      <c r="AI1250" s="641">
        <v>0</v>
      </c>
      <c r="AJ1250" s="537">
        <v>0</v>
      </c>
      <c r="AK1250" s="537">
        <v>0</v>
      </c>
      <c r="AL1250" s="537">
        <v>0</v>
      </c>
      <c r="AM1250" s="537">
        <v>0</v>
      </c>
      <c r="AN1250" s="537">
        <v>0</v>
      </c>
      <c r="AO1250" s="530"/>
      <c r="AP1250" s="142">
        <v>0</v>
      </c>
      <c r="AQ1250" s="142">
        <v>0</v>
      </c>
      <c r="AR1250" s="537">
        <v>0</v>
      </c>
      <c r="AS1250" s="537">
        <v>0</v>
      </c>
      <c r="AT1250" s="530"/>
      <c r="AU1250" s="142">
        <v>0</v>
      </c>
      <c r="AV1250" s="530">
        <v>0</v>
      </c>
      <c r="AW1250" s="842">
        <v>0</v>
      </c>
      <c r="AX1250" s="121">
        <v>0</v>
      </c>
      <c r="AY1250" s="111">
        <v>0</v>
      </c>
      <c r="AZ1250" s="111">
        <v>0</v>
      </c>
      <c r="BA1250" s="343">
        <v>0</v>
      </c>
      <c r="BB1250" s="324">
        <v>0</v>
      </c>
      <c r="BC1250" s="111">
        <v>0</v>
      </c>
      <c r="BD1250" s="111">
        <v>0</v>
      </c>
      <c r="BE1250" s="343">
        <v>0</v>
      </c>
      <c r="BF1250" s="41"/>
      <c r="BG1250" s="826"/>
      <c r="BH1250" s="607"/>
      <c r="BI1250" s="40"/>
      <c r="BJ1250" s="40"/>
      <c r="BK1250" s="40"/>
      <c r="BL1250" s="40"/>
      <c r="BM1250" s="40"/>
      <c r="BN1250" s="40"/>
    </row>
    <row r="1251" spans="1:66" ht="12.75" customHeight="1" x14ac:dyDescent="0.25">
      <c r="A1251" s="222"/>
      <c r="C1251" s="116"/>
      <c r="D1251" s="620"/>
      <c r="F1251" s="117"/>
      <c r="G1251" s="694"/>
      <c r="H1251" s="878"/>
      <c r="I1251" s="397"/>
      <c r="J1251" s="380"/>
      <c r="K1251" s="453"/>
      <c r="L1251" s="731"/>
      <c r="M1251" s="732"/>
      <c r="N1251" s="931"/>
      <c r="O1251" s="923"/>
      <c r="P1251" s="923"/>
      <c r="Q1251" s="641"/>
      <c r="R1251" s="537"/>
      <c r="S1251" s="537"/>
      <c r="T1251" s="537"/>
      <c r="U1251" s="537"/>
      <c r="V1251" s="537"/>
      <c r="W1251" s="531"/>
      <c r="X1251" s="141"/>
      <c r="Y1251" s="141"/>
      <c r="Z1251" s="552"/>
      <c r="AA1251" s="552"/>
      <c r="AB1251" s="531"/>
      <c r="AC1251" s="593"/>
      <c r="AD1251" s="923"/>
      <c r="AE1251" s="846"/>
      <c r="AF1251" s="931"/>
      <c r="AG1251" s="923"/>
      <c r="AH1251" s="923"/>
      <c r="AI1251" s="641"/>
      <c r="AJ1251" s="537"/>
      <c r="AK1251" s="537"/>
      <c r="AL1251" s="537"/>
      <c r="AM1251" s="537"/>
      <c r="AN1251" s="537"/>
      <c r="AO1251" s="531"/>
      <c r="AP1251" s="141"/>
      <c r="AQ1251" s="141"/>
      <c r="AR1251" s="552"/>
      <c r="AS1251" s="552"/>
      <c r="AT1251" s="531"/>
      <c r="AU1251" s="593"/>
      <c r="AV1251" s="923"/>
      <c r="AW1251" s="846"/>
      <c r="AX1251" s="121"/>
      <c r="AY1251" s="111"/>
      <c r="AZ1251" s="111"/>
      <c r="BA1251" s="343"/>
      <c r="BB1251" s="324"/>
      <c r="BC1251" s="111"/>
      <c r="BD1251" s="111"/>
      <c r="BE1251" s="343"/>
      <c r="BG1251" s="826"/>
      <c r="BH1251" s="607"/>
    </row>
    <row r="1252" spans="1:66" ht="12.75" customHeight="1" x14ac:dyDescent="0.25">
      <c r="A1252" s="222"/>
      <c r="C1252" s="116"/>
      <c r="D1252" s="620"/>
      <c r="F1252" s="117"/>
      <c r="G1252" s="694"/>
      <c r="H1252" s="878"/>
      <c r="I1252" s="397"/>
      <c r="J1252" s="380"/>
      <c r="K1252" s="520"/>
      <c r="L1252" s="731"/>
      <c r="M1252" s="732"/>
      <c r="N1252" s="931"/>
      <c r="O1252" s="923"/>
      <c r="P1252" s="923"/>
      <c r="Q1252" s="641"/>
      <c r="R1252" s="537"/>
      <c r="S1252" s="537"/>
      <c r="T1252" s="537"/>
      <c r="U1252" s="537"/>
      <c r="V1252" s="537"/>
      <c r="W1252" s="531"/>
      <c r="X1252" s="141"/>
      <c r="Y1252" s="141"/>
      <c r="Z1252" s="552"/>
      <c r="AA1252" s="552"/>
      <c r="AB1252" s="531"/>
      <c r="AC1252" s="593"/>
      <c r="AD1252" s="923"/>
      <c r="AE1252" s="846"/>
      <c r="AF1252" s="931"/>
      <c r="AG1252" s="923"/>
      <c r="AH1252" s="923"/>
      <c r="AI1252" s="641"/>
      <c r="AJ1252" s="537"/>
      <c r="AK1252" s="537"/>
      <c r="AL1252" s="537"/>
      <c r="AM1252" s="537"/>
      <c r="AN1252" s="537"/>
      <c r="AO1252" s="531"/>
      <c r="AP1252" s="141"/>
      <c r="AQ1252" s="141"/>
      <c r="AR1252" s="552"/>
      <c r="AS1252" s="552"/>
      <c r="AT1252" s="531"/>
      <c r="AU1252" s="593"/>
      <c r="AV1252" s="923"/>
      <c r="AW1252" s="846"/>
      <c r="AX1252" s="121"/>
      <c r="AY1252" s="111"/>
      <c r="AZ1252" s="111"/>
      <c r="BA1252" s="343"/>
      <c r="BB1252" s="324"/>
      <c r="BC1252" s="111"/>
      <c r="BD1252" s="111"/>
      <c r="BE1252" s="343"/>
      <c r="BG1252" s="826"/>
      <c r="BH1252" s="607"/>
    </row>
    <row r="1253" spans="1:66" ht="12.75" customHeight="1" x14ac:dyDescent="0.25">
      <c r="A1253" s="223"/>
      <c r="B1253" s="205"/>
      <c r="C1253" s="116"/>
      <c r="D1253" s="619"/>
      <c r="F1253" s="299"/>
      <c r="G1253" s="694"/>
      <c r="H1253" s="878"/>
      <c r="I1253" s="397"/>
      <c r="J1253" s="380"/>
      <c r="K1253" s="400" t="s">
        <v>6580</v>
      </c>
      <c r="L1253" s="748"/>
      <c r="M1253" s="749"/>
      <c r="N1253" s="934"/>
      <c r="O1253" s="44"/>
      <c r="P1253" s="44"/>
      <c r="Q1253" s="644"/>
      <c r="R1253" s="542"/>
      <c r="S1253" s="542"/>
      <c r="T1253" s="542"/>
      <c r="U1253" s="542"/>
      <c r="V1253" s="542"/>
      <c r="W1253" s="534"/>
      <c r="X1253" s="146"/>
      <c r="Y1253" s="146"/>
      <c r="Z1253" s="556"/>
      <c r="AA1253" s="556"/>
      <c r="AB1253" s="534"/>
      <c r="AC1253" s="597"/>
      <c r="AD1253" s="44"/>
      <c r="AE1253" s="841"/>
      <c r="AF1253" s="934"/>
      <c r="AG1253" s="44"/>
      <c r="AH1253" s="44"/>
      <c r="AI1253" s="644"/>
      <c r="AJ1253" s="542"/>
      <c r="AK1253" s="542"/>
      <c r="AL1253" s="542"/>
      <c r="AM1253" s="542"/>
      <c r="AN1253" s="542"/>
      <c r="AO1253" s="534"/>
      <c r="AP1253" s="146"/>
      <c r="AQ1253" s="146"/>
      <c r="AR1253" s="556"/>
      <c r="AS1253" s="556"/>
      <c r="AT1253" s="534"/>
      <c r="AU1253" s="597"/>
      <c r="AV1253" s="44"/>
      <c r="AW1253" s="841"/>
      <c r="AX1253" s="312"/>
      <c r="AY1253" s="14"/>
      <c r="AZ1253" s="14"/>
      <c r="BA1253" s="334"/>
      <c r="BB1253" s="309"/>
      <c r="BC1253" s="14"/>
      <c r="BD1253" s="14"/>
      <c r="BE1253" s="334"/>
      <c r="BG1253" s="826"/>
      <c r="BH1253" s="607"/>
    </row>
    <row r="1254" spans="1:66" ht="12.75" customHeight="1" x14ac:dyDescent="0.25">
      <c r="A1254" s="223"/>
      <c r="B1254" s="205"/>
      <c r="C1254" s="116"/>
      <c r="D1254" s="619"/>
      <c r="F1254" s="299"/>
      <c r="G1254" s="694"/>
      <c r="H1254" s="878"/>
      <c r="I1254" s="397"/>
      <c r="J1254" s="380"/>
      <c r="K1254" s="418" t="s">
        <v>165</v>
      </c>
      <c r="L1254" s="748"/>
      <c r="M1254" s="749"/>
      <c r="N1254" s="934"/>
      <c r="O1254" s="44"/>
      <c r="P1254" s="44"/>
      <c r="Q1254" s="644"/>
      <c r="R1254" s="542"/>
      <c r="S1254" s="542"/>
      <c r="T1254" s="542"/>
      <c r="U1254" s="542"/>
      <c r="V1254" s="542"/>
      <c r="W1254" s="534"/>
      <c r="X1254" s="146"/>
      <c r="Y1254" s="146"/>
      <c r="Z1254" s="556"/>
      <c r="AA1254" s="556"/>
      <c r="AB1254" s="534"/>
      <c r="AC1254" s="597"/>
      <c r="AD1254" s="44"/>
      <c r="AE1254" s="841"/>
      <c r="AF1254" s="934"/>
      <c r="AG1254" s="44"/>
      <c r="AH1254" s="44"/>
      <c r="AI1254" s="644"/>
      <c r="AJ1254" s="542"/>
      <c r="AK1254" s="542"/>
      <c r="AL1254" s="542"/>
      <c r="AM1254" s="542"/>
      <c r="AN1254" s="542"/>
      <c r="AO1254" s="534"/>
      <c r="AP1254" s="146"/>
      <c r="AQ1254" s="146"/>
      <c r="AR1254" s="556"/>
      <c r="AS1254" s="556"/>
      <c r="AT1254" s="534"/>
      <c r="AU1254" s="597"/>
      <c r="AV1254" s="44"/>
      <c r="AW1254" s="841"/>
      <c r="AX1254" s="312"/>
      <c r="AY1254" s="14"/>
      <c r="AZ1254" s="14"/>
      <c r="BA1254" s="334"/>
      <c r="BB1254" s="309"/>
      <c r="BC1254" s="14"/>
      <c r="BD1254" s="14"/>
      <c r="BE1254" s="334"/>
      <c r="BG1254" s="826"/>
      <c r="BH1254" s="607"/>
    </row>
    <row r="1255" spans="1:66" ht="12.75" customHeight="1" x14ac:dyDescent="0.25">
      <c r="A1255" s="222"/>
      <c r="C1255" s="116"/>
      <c r="D1255" s="620"/>
      <c r="F1255" s="117"/>
      <c r="G1255" s="694"/>
      <c r="H1255" s="878"/>
      <c r="I1255" s="397"/>
      <c r="J1255" s="380"/>
      <c r="K1255" s="402"/>
      <c r="L1255" s="731"/>
      <c r="M1255" s="732"/>
      <c r="N1255" s="931"/>
      <c r="O1255" s="923"/>
      <c r="P1255" s="923"/>
      <c r="Q1255" s="641"/>
      <c r="R1255" s="537"/>
      <c r="S1255" s="537"/>
      <c r="T1255" s="537"/>
      <c r="U1255" s="537"/>
      <c r="V1255" s="537"/>
      <c r="W1255" s="531"/>
      <c r="X1255" s="141"/>
      <c r="Y1255" s="141"/>
      <c r="Z1255" s="552"/>
      <c r="AA1255" s="552"/>
      <c r="AB1255" s="531"/>
      <c r="AC1255" s="593"/>
      <c r="AD1255" s="923"/>
      <c r="AE1255" s="846"/>
      <c r="AF1255" s="931"/>
      <c r="AG1255" s="923"/>
      <c r="AH1255" s="923"/>
      <c r="AI1255" s="641"/>
      <c r="AJ1255" s="537"/>
      <c r="AK1255" s="537"/>
      <c r="AL1255" s="537"/>
      <c r="AM1255" s="537"/>
      <c r="AN1255" s="537"/>
      <c r="AO1255" s="531"/>
      <c r="AP1255" s="141"/>
      <c r="AQ1255" s="141"/>
      <c r="AR1255" s="552"/>
      <c r="AS1255" s="552"/>
      <c r="AT1255" s="531"/>
      <c r="AU1255" s="593"/>
      <c r="AV1255" s="923"/>
      <c r="AW1255" s="846"/>
      <c r="AX1255" s="115"/>
      <c r="AY1255" s="5"/>
      <c r="AZ1255" s="5"/>
      <c r="BA1255" s="335"/>
      <c r="BC1255" s="5"/>
      <c r="BD1255" s="5"/>
      <c r="BE1255" s="335"/>
      <c r="BG1255" s="826"/>
      <c r="BH1255" s="607"/>
    </row>
    <row r="1256" spans="1:66" s="4" customFormat="1" ht="12.75" customHeight="1" x14ac:dyDescent="0.25">
      <c r="A1256" s="222"/>
      <c r="B1256" s="30"/>
      <c r="C1256" s="116"/>
      <c r="D1256" s="620"/>
      <c r="E1256" s="32"/>
      <c r="F1256" s="117"/>
      <c r="G1256" s="694"/>
      <c r="H1256" s="878"/>
      <c r="I1256" s="397"/>
      <c r="J1256" s="380"/>
      <c r="K1256" s="401" t="s">
        <v>48</v>
      </c>
      <c r="L1256" s="731"/>
      <c r="M1256" s="732"/>
      <c r="N1256" s="931"/>
      <c r="O1256" s="923"/>
      <c r="P1256" s="923"/>
      <c r="Q1256" s="641"/>
      <c r="R1256" s="537"/>
      <c r="S1256" s="537"/>
      <c r="T1256" s="537"/>
      <c r="U1256" s="537"/>
      <c r="V1256" s="537"/>
      <c r="W1256" s="531"/>
      <c r="X1256" s="141"/>
      <c r="Y1256" s="141"/>
      <c r="Z1256" s="552"/>
      <c r="AA1256" s="552"/>
      <c r="AB1256" s="531"/>
      <c r="AC1256" s="593"/>
      <c r="AD1256" s="923"/>
      <c r="AE1256" s="846"/>
      <c r="AF1256" s="931"/>
      <c r="AG1256" s="923"/>
      <c r="AH1256" s="923"/>
      <c r="AI1256" s="641"/>
      <c r="AJ1256" s="537"/>
      <c r="AK1256" s="537"/>
      <c r="AL1256" s="537"/>
      <c r="AM1256" s="537"/>
      <c r="AN1256" s="537"/>
      <c r="AO1256" s="531"/>
      <c r="AP1256" s="141"/>
      <c r="AQ1256" s="141"/>
      <c r="AR1256" s="552"/>
      <c r="AS1256" s="552"/>
      <c r="AT1256" s="531"/>
      <c r="AU1256" s="593"/>
      <c r="AV1256" s="923"/>
      <c r="AW1256" s="846"/>
      <c r="AX1256" s="115"/>
      <c r="AY1256" s="5"/>
      <c r="AZ1256" s="5"/>
      <c r="BA1256" s="335"/>
      <c r="BB1256" s="23"/>
      <c r="BC1256" s="5"/>
      <c r="BD1256" s="5"/>
      <c r="BE1256" s="335"/>
      <c r="BF1256" s="41"/>
      <c r="BG1256" s="826"/>
      <c r="BH1256" s="607"/>
      <c r="BI1256" s="41"/>
      <c r="BJ1256" s="41"/>
      <c r="BK1256" s="41"/>
      <c r="BL1256" s="41"/>
      <c r="BM1256" s="41"/>
      <c r="BN1256" s="41"/>
    </row>
    <row r="1257" spans="1:66" ht="12.75" customHeight="1" x14ac:dyDescent="0.25">
      <c r="A1257" s="222"/>
      <c r="C1257" s="116"/>
      <c r="D1257" s="620"/>
      <c r="F1257" s="117"/>
      <c r="G1257" s="694"/>
      <c r="H1257" s="878"/>
      <c r="I1257" s="397"/>
      <c r="J1257" s="380"/>
      <c r="K1257" s="401"/>
      <c r="L1257" s="731"/>
      <c r="M1257" s="732"/>
      <c r="N1257" s="931"/>
      <c r="O1257" s="923"/>
      <c r="P1257" s="923"/>
      <c r="Q1257" s="641"/>
      <c r="R1257" s="537"/>
      <c r="S1257" s="537"/>
      <c r="T1257" s="537"/>
      <c r="U1257" s="537"/>
      <c r="V1257" s="537"/>
      <c r="W1257" s="531"/>
      <c r="X1257" s="141"/>
      <c r="Y1257" s="141"/>
      <c r="Z1257" s="552"/>
      <c r="AA1257" s="552"/>
      <c r="AB1257" s="531"/>
      <c r="AC1257" s="593"/>
      <c r="AD1257" s="923"/>
      <c r="AE1257" s="846"/>
      <c r="AF1257" s="931"/>
      <c r="AG1257" s="923"/>
      <c r="AH1257" s="923"/>
      <c r="AI1257" s="641"/>
      <c r="AJ1257" s="537"/>
      <c r="AK1257" s="537"/>
      <c r="AL1257" s="537"/>
      <c r="AM1257" s="537"/>
      <c r="AN1257" s="537"/>
      <c r="AO1257" s="531"/>
      <c r="AP1257" s="141"/>
      <c r="AQ1257" s="141"/>
      <c r="AR1257" s="552"/>
      <c r="AS1257" s="552"/>
      <c r="AT1257" s="531"/>
      <c r="AU1257" s="593"/>
      <c r="AV1257" s="923"/>
      <c r="AW1257" s="846"/>
      <c r="AX1257" s="115"/>
      <c r="AY1257" s="5"/>
      <c r="AZ1257" s="5"/>
      <c r="BA1257" s="335"/>
      <c r="BC1257" s="5"/>
      <c r="BD1257" s="5"/>
      <c r="BE1257" s="335"/>
      <c r="BG1257" s="826"/>
      <c r="BH1257" s="607"/>
    </row>
    <row r="1258" spans="1:66" ht="35.1" customHeight="1" x14ac:dyDescent="0.25">
      <c r="A1258" s="193" t="s">
        <v>39</v>
      </c>
      <c r="B1258" s="210">
        <v>19</v>
      </c>
      <c r="C1258" s="116" t="s">
        <v>1845</v>
      </c>
      <c r="D1258" s="620">
        <v>1000</v>
      </c>
      <c r="E1258" s="279"/>
      <c r="F1258" s="120">
        <v>12</v>
      </c>
      <c r="G1258" s="697">
        <v>1</v>
      </c>
      <c r="H1258" s="890" t="str">
        <f t="shared" si="1888"/>
        <v>001</v>
      </c>
      <c r="I1258" s="397" t="s">
        <v>3257</v>
      </c>
      <c r="J1258" s="380" t="s">
        <v>3130</v>
      </c>
      <c r="K1258" s="443" t="s">
        <v>3523</v>
      </c>
      <c r="L1258" s="777">
        <v>7591</v>
      </c>
      <c r="M1258" s="778">
        <v>7602</v>
      </c>
      <c r="N1258" s="935"/>
      <c r="O1258" s="530">
        <f t="shared" ref="O1258:O1261" si="1938">IF(N1258&gt;L1258,"0 ",N1258-L1258)</f>
        <v>-7591</v>
      </c>
      <c r="P1258" s="530" t="str">
        <f t="shared" ref="P1258:P1261" si="1939">IF(N1258&lt;L1258,"0 ",N1258-L1258)</f>
        <v xml:space="preserve">0 </v>
      </c>
      <c r="Q1258" s="661"/>
      <c r="R1258" s="549"/>
      <c r="S1258" s="549"/>
      <c r="T1258" s="549"/>
      <c r="U1258" s="549"/>
      <c r="V1258" s="549"/>
      <c r="W1258" s="683" t="str">
        <f t="shared" ref="W1258:W1261" si="1940">IF(SUM(Q1258:V1258)=X1258,"OK",SUM(Q1258:V1258)-X1258)</f>
        <v>OK</v>
      </c>
      <c r="X1258" s="202"/>
      <c r="Y1258" s="202"/>
      <c r="Z1258" s="560"/>
      <c r="AA1258" s="560"/>
      <c r="AB1258" s="683" t="str">
        <f t="shared" ref="AB1258:AB1261" si="1941">IF(SUM(Z1258:AA1258)=AC1258,"OK",SUM(Z1258:AA1258)-AC1258)</f>
        <v>OK</v>
      </c>
      <c r="AC1258" s="602"/>
      <c r="AD1258" s="530">
        <f t="shared" ref="AD1258:AD1261" si="1942">X1258+Y1258+AC1258</f>
        <v>0</v>
      </c>
      <c r="AE1258" s="842">
        <f t="shared" ref="AE1258:AE1261" si="1943">N1258+AD1258</f>
        <v>0</v>
      </c>
      <c r="AF1258" s="935"/>
      <c r="AG1258" s="530">
        <f t="shared" ref="AG1258:AG1261" si="1944">IF(AF1258&gt;M1258,"0 ",AF1258-M1258)</f>
        <v>-7602</v>
      </c>
      <c r="AH1258" s="530" t="str">
        <f t="shared" ref="AH1258:AH1261" si="1945">IF(AF1258&lt;M1258,"0 ",AF1258-M1258)</f>
        <v xml:space="preserve">0 </v>
      </c>
      <c r="AI1258" s="927"/>
      <c r="AJ1258" s="550"/>
      <c r="AK1258" s="550"/>
      <c r="AL1258" s="550"/>
      <c r="AM1258" s="550"/>
      <c r="AN1258" s="550"/>
      <c r="AO1258" s="683" t="str">
        <f t="shared" ref="AO1258:AO1261" si="1946">IF(SUM(AI1258:AN1258)=AP1258,"OK",SUM(AI1258:AN1258)-AP1258)</f>
        <v>OK</v>
      </c>
      <c r="AP1258" s="202"/>
      <c r="AQ1258" s="202"/>
      <c r="AR1258" s="560"/>
      <c r="AS1258" s="560"/>
      <c r="AT1258" s="683" t="str">
        <f t="shared" ref="AT1258:AT1261" si="1947">IF(SUM(AR1258:AS1258)=AU1258,"OK",SUM(AR1258:AS1258)-AU1258)</f>
        <v>OK</v>
      </c>
      <c r="AU1258" s="602"/>
      <c r="AV1258" s="530">
        <f t="shared" ref="AV1258:AV1261" si="1948">AP1258+AQ1258+AU1258</f>
        <v>0</v>
      </c>
      <c r="AW1258" s="842">
        <f t="shared" ref="AW1258:AW1261" si="1949">AF1258+AV1258</f>
        <v>0</v>
      </c>
      <c r="AX1258" s="115">
        <f>L1258</f>
        <v>7591</v>
      </c>
      <c r="AY1258" s="5">
        <f>AE1258</f>
        <v>0</v>
      </c>
      <c r="AZ1258" s="7">
        <f>AY1258-AX1258</f>
        <v>-7591</v>
      </c>
      <c r="BA1258" s="335">
        <f>AZ1258/AX1258</f>
        <v>-1</v>
      </c>
      <c r="BB1258" s="23">
        <f>M1258</f>
        <v>7602</v>
      </c>
      <c r="BC1258" s="5">
        <f>AW1258</f>
        <v>0</v>
      </c>
      <c r="BD1258" s="7">
        <f>BC1258-BB1258</f>
        <v>-7602</v>
      </c>
      <c r="BE1258" s="335">
        <f>BD1258/BB1258</f>
        <v>-1</v>
      </c>
      <c r="BG1258" s="826" t="str">
        <f>RIGHT(LEFT(I1258,3),2)&amp;"."&amp;RIGHT(LEFT(I1258,5),2)</f>
        <v>12.11</v>
      </c>
      <c r="BH1258" s="607" t="b">
        <f>COUNTIF('Codes SEC'!$B$2:$B$250,Ministres!BG1258)&gt;0</f>
        <v>1</v>
      </c>
    </row>
    <row r="1259" spans="1:66" ht="35.1" customHeight="1" x14ac:dyDescent="0.25">
      <c r="A1259" s="21" t="s">
        <v>39</v>
      </c>
      <c r="B1259" s="112">
        <v>19</v>
      </c>
      <c r="C1259" s="116" t="s">
        <v>1845</v>
      </c>
      <c r="D1259" s="620">
        <v>1000</v>
      </c>
      <c r="E1259" s="278"/>
      <c r="F1259" s="116">
        <v>12</v>
      </c>
      <c r="G1259" s="694">
        <v>1</v>
      </c>
      <c r="H1259" s="878" t="str">
        <f t="shared" si="1888"/>
        <v>001</v>
      </c>
      <c r="I1259" s="397">
        <v>81211000</v>
      </c>
      <c r="J1259" s="380" t="s">
        <v>3513</v>
      </c>
      <c r="K1259" s="494" t="s">
        <v>3938</v>
      </c>
      <c r="L1259" s="733">
        <v>10293</v>
      </c>
      <c r="M1259" s="734">
        <v>10293</v>
      </c>
      <c r="N1259" s="935"/>
      <c r="O1259" s="530">
        <f t="shared" si="1938"/>
        <v>-10293</v>
      </c>
      <c r="P1259" s="530" t="str">
        <f t="shared" si="1939"/>
        <v xml:space="preserve">0 </v>
      </c>
      <c r="Q1259" s="661"/>
      <c r="R1259" s="549"/>
      <c r="S1259" s="549"/>
      <c r="T1259" s="549"/>
      <c r="U1259" s="549"/>
      <c r="V1259" s="549"/>
      <c r="W1259" s="683" t="str">
        <f t="shared" si="1940"/>
        <v>OK</v>
      </c>
      <c r="X1259" s="202"/>
      <c r="Y1259" s="202"/>
      <c r="Z1259" s="560"/>
      <c r="AA1259" s="560"/>
      <c r="AB1259" s="683" t="str">
        <f t="shared" si="1941"/>
        <v>OK</v>
      </c>
      <c r="AC1259" s="602"/>
      <c r="AD1259" s="530">
        <f t="shared" si="1942"/>
        <v>0</v>
      </c>
      <c r="AE1259" s="842">
        <f t="shared" si="1943"/>
        <v>0</v>
      </c>
      <c r="AF1259" s="935"/>
      <c r="AG1259" s="530">
        <f t="shared" si="1944"/>
        <v>-10293</v>
      </c>
      <c r="AH1259" s="530" t="str">
        <f t="shared" si="1945"/>
        <v xml:space="preserve">0 </v>
      </c>
      <c r="AI1259" s="927"/>
      <c r="AJ1259" s="550"/>
      <c r="AK1259" s="550"/>
      <c r="AL1259" s="550"/>
      <c r="AM1259" s="550"/>
      <c r="AN1259" s="550"/>
      <c r="AO1259" s="683" t="str">
        <f t="shared" si="1946"/>
        <v>OK</v>
      </c>
      <c r="AP1259" s="202"/>
      <c r="AQ1259" s="202"/>
      <c r="AR1259" s="560"/>
      <c r="AS1259" s="560"/>
      <c r="AT1259" s="683" t="str">
        <f t="shared" si="1947"/>
        <v>OK</v>
      </c>
      <c r="AU1259" s="602"/>
      <c r="AV1259" s="530">
        <f t="shared" si="1948"/>
        <v>0</v>
      </c>
      <c r="AW1259" s="842">
        <f t="shared" si="1949"/>
        <v>0</v>
      </c>
      <c r="AX1259" s="115">
        <f>L1259</f>
        <v>10293</v>
      </c>
      <c r="AY1259" s="5">
        <f>AE1259</f>
        <v>0</v>
      </c>
      <c r="AZ1259" s="7">
        <f>AY1259-AX1259</f>
        <v>-10293</v>
      </c>
      <c r="BA1259" s="335">
        <f>AZ1259/AX1259</f>
        <v>-1</v>
      </c>
      <c r="BB1259" s="23">
        <f>M1259</f>
        <v>10293</v>
      </c>
      <c r="BC1259" s="5">
        <f>AW1259</f>
        <v>0</v>
      </c>
      <c r="BD1259" s="7">
        <f>BC1259-BB1259</f>
        <v>-10293</v>
      </c>
      <c r="BE1259" s="335">
        <f>BD1259/BB1259</f>
        <v>-1</v>
      </c>
      <c r="BG1259" s="826" t="str">
        <f>RIGHT(LEFT(I1259,3),2)&amp;"."&amp;RIGHT(LEFT(I1259,5),2)</f>
        <v>12.11</v>
      </c>
      <c r="BH1259" s="607" t="b">
        <f>COUNTIF('Codes SEC'!$B$2:$B$250,Ministres!BG1259)&gt;0</f>
        <v>1</v>
      </c>
    </row>
    <row r="1260" spans="1:66" ht="35.1" customHeight="1" x14ac:dyDescent="0.25">
      <c r="A1260" s="21" t="s">
        <v>39</v>
      </c>
      <c r="B1260" s="112">
        <v>19</v>
      </c>
      <c r="C1260" s="116" t="s">
        <v>1845</v>
      </c>
      <c r="D1260" s="620">
        <v>1000</v>
      </c>
      <c r="E1260" s="278"/>
      <c r="F1260" s="116">
        <v>12</v>
      </c>
      <c r="G1260" s="694">
        <v>1</v>
      </c>
      <c r="H1260" s="878" t="str">
        <f t="shared" si="1888"/>
        <v>001</v>
      </c>
      <c r="I1260" s="397" t="s">
        <v>3257</v>
      </c>
      <c r="J1260" s="380" t="s">
        <v>3597</v>
      </c>
      <c r="K1260" s="443" t="s">
        <v>4763</v>
      </c>
      <c r="L1260" s="733">
        <v>490</v>
      </c>
      <c r="M1260" s="734">
        <v>548</v>
      </c>
      <c r="N1260" s="935"/>
      <c r="O1260" s="530">
        <f t="shared" si="1938"/>
        <v>-490</v>
      </c>
      <c r="P1260" s="530" t="str">
        <f t="shared" si="1939"/>
        <v xml:space="preserve">0 </v>
      </c>
      <c r="Q1260" s="661"/>
      <c r="R1260" s="549"/>
      <c r="S1260" s="549"/>
      <c r="T1260" s="549"/>
      <c r="U1260" s="549"/>
      <c r="V1260" s="549"/>
      <c r="W1260" s="683" t="str">
        <f>IF(SUM(Q1260:V1260)=X1260,"OK",SUM(Q1260:V1260)-X1260)</f>
        <v>OK</v>
      </c>
      <c r="X1260" s="202"/>
      <c r="Y1260" s="202"/>
      <c r="Z1260" s="560"/>
      <c r="AA1260" s="560"/>
      <c r="AB1260" s="683" t="str">
        <f>IF(SUM(Z1260:AA1260)=AC1260,"OK",SUM(Z1260:AA1260)-AC1260)</f>
        <v>OK</v>
      </c>
      <c r="AC1260" s="602"/>
      <c r="AD1260" s="530">
        <f t="shared" si="1942"/>
        <v>0</v>
      </c>
      <c r="AE1260" s="842">
        <f t="shared" si="1943"/>
        <v>0</v>
      </c>
      <c r="AF1260" s="935"/>
      <c r="AG1260" s="530">
        <f t="shared" si="1944"/>
        <v>-548</v>
      </c>
      <c r="AH1260" s="530" t="str">
        <f t="shared" si="1945"/>
        <v xml:space="preserve">0 </v>
      </c>
      <c r="AI1260" s="927"/>
      <c r="AJ1260" s="550"/>
      <c r="AK1260" s="550"/>
      <c r="AL1260" s="550"/>
      <c r="AM1260" s="550"/>
      <c r="AN1260" s="550"/>
      <c r="AO1260" s="683" t="str">
        <f>IF(SUM(AI1260:AN1260)=AP1260,"OK",SUM(AI1260:AN1260)-AP1260)</f>
        <v>OK</v>
      </c>
      <c r="AP1260" s="202"/>
      <c r="AQ1260" s="202"/>
      <c r="AR1260" s="560"/>
      <c r="AS1260" s="560"/>
      <c r="AT1260" s="683" t="str">
        <f>IF(SUM(AR1260:AS1260)=AU1260,"OK",SUM(AR1260:AS1260)-AU1260)</f>
        <v>OK</v>
      </c>
      <c r="AU1260" s="602"/>
      <c r="AV1260" s="530">
        <f t="shared" si="1948"/>
        <v>0</v>
      </c>
      <c r="AW1260" s="842">
        <f t="shared" si="1949"/>
        <v>0</v>
      </c>
      <c r="AX1260" s="115">
        <f>L1260</f>
        <v>490</v>
      </c>
      <c r="AY1260" s="5">
        <f>AE1260</f>
        <v>0</v>
      </c>
      <c r="AZ1260" s="7">
        <f>AY1260-AX1260</f>
        <v>-490</v>
      </c>
      <c r="BA1260" s="335">
        <f>AZ1260/AX1260</f>
        <v>-1</v>
      </c>
      <c r="BB1260" s="23">
        <f>M1260</f>
        <v>548</v>
      </c>
      <c r="BC1260" s="5">
        <f>AW1260</f>
        <v>0</v>
      </c>
      <c r="BD1260" s="7">
        <f>BC1260-BB1260</f>
        <v>-548</v>
      </c>
      <c r="BE1260" s="335">
        <f>BD1260/BB1260</f>
        <v>-1</v>
      </c>
      <c r="BG1260" s="826" t="str">
        <f>RIGHT(LEFT(I1260,3),2)&amp;"."&amp;RIGHT(LEFT(I1260,5),2)</f>
        <v>12.11</v>
      </c>
      <c r="BH1260" s="607" t="b">
        <f>COUNTIF('Codes SEC'!$B$2:$B$250,Ministres!BG1260)&gt;0</f>
        <v>1</v>
      </c>
    </row>
    <row r="1261" spans="1:66" s="203" customFormat="1" ht="35.1" customHeight="1" x14ac:dyDescent="0.25">
      <c r="A1261" s="21" t="s">
        <v>39</v>
      </c>
      <c r="B1261" s="112" t="s">
        <v>5016</v>
      </c>
      <c r="C1261" s="116" t="s">
        <v>1845</v>
      </c>
      <c r="D1261" s="620">
        <v>1000</v>
      </c>
      <c r="E1261" s="278"/>
      <c r="F1261" s="116">
        <v>12</v>
      </c>
      <c r="G1261" s="694">
        <v>1</v>
      </c>
      <c r="H1261" s="878" t="str">
        <f t="shared" si="1888"/>
        <v>001</v>
      </c>
      <c r="I1261" s="397">
        <v>82140000</v>
      </c>
      <c r="J1261" s="380" t="s">
        <v>4792</v>
      </c>
      <c r="K1261" s="408" t="s">
        <v>4793</v>
      </c>
      <c r="L1261" s="733">
        <v>0</v>
      </c>
      <c r="M1261" s="734">
        <v>0</v>
      </c>
      <c r="N1261" s="931"/>
      <c r="O1261" s="530">
        <f t="shared" si="1938"/>
        <v>0</v>
      </c>
      <c r="P1261" s="530">
        <f t="shared" si="1939"/>
        <v>0</v>
      </c>
      <c r="Q1261" s="646"/>
      <c r="R1261" s="536"/>
      <c r="S1261" s="536"/>
      <c r="T1261" s="536"/>
      <c r="U1261" s="536"/>
      <c r="V1261" s="536"/>
      <c r="W1261" s="683" t="str">
        <f t="shared" si="1940"/>
        <v>OK</v>
      </c>
      <c r="X1261" s="141"/>
      <c r="Y1261" s="141"/>
      <c r="Z1261" s="552"/>
      <c r="AA1261" s="552"/>
      <c r="AB1261" s="683" t="str">
        <f t="shared" si="1941"/>
        <v>OK</v>
      </c>
      <c r="AC1261" s="593"/>
      <c r="AD1261" s="530">
        <f t="shared" si="1942"/>
        <v>0</v>
      </c>
      <c r="AE1261" s="842">
        <f t="shared" si="1943"/>
        <v>0</v>
      </c>
      <c r="AF1261" s="931"/>
      <c r="AG1261" s="530">
        <f t="shared" si="1944"/>
        <v>0</v>
      </c>
      <c r="AH1261" s="530">
        <f t="shared" si="1945"/>
        <v>0</v>
      </c>
      <c r="AI1261" s="641"/>
      <c r="AJ1261" s="537"/>
      <c r="AK1261" s="537"/>
      <c r="AL1261" s="537"/>
      <c r="AM1261" s="537"/>
      <c r="AN1261" s="537"/>
      <c r="AO1261" s="683" t="str">
        <f t="shared" si="1946"/>
        <v>OK</v>
      </c>
      <c r="AP1261" s="141"/>
      <c r="AQ1261" s="141"/>
      <c r="AR1261" s="552"/>
      <c r="AS1261" s="552"/>
      <c r="AT1261" s="683" t="str">
        <f t="shared" si="1947"/>
        <v>OK</v>
      </c>
      <c r="AU1261" s="593"/>
      <c r="AV1261" s="530">
        <f t="shared" si="1948"/>
        <v>0</v>
      </c>
      <c r="AW1261" s="842">
        <f t="shared" si="1949"/>
        <v>0</v>
      </c>
      <c r="AX1261" s="115">
        <f>L1261</f>
        <v>0</v>
      </c>
      <c r="AY1261" s="5">
        <f>AE1261</f>
        <v>0</v>
      </c>
      <c r="AZ1261" s="7">
        <f>AY1261-AX1261</f>
        <v>0</v>
      </c>
      <c r="BA1261" s="335" t="e">
        <f>AZ1261/AX1261</f>
        <v>#DIV/0!</v>
      </c>
      <c r="BB1261" s="23">
        <f>M1261</f>
        <v>0</v>
      </c>
      <c r="BC1261" s="5">
        <f>AW1261</f>
        <v>0</v>
      </c>
      <c r="BD1261" s="7">
        <f>BC1261-BB1261</f>
        <v>0</v>
      </c>
      <c r="BE1261" s="335" t="e">
        <f>BD1261/BB1261</f>
        <v>#DIV/0!</v>
      </c>
      <c r="BF1261" s="667"/>
      <c r="BG1261" s="826" t="str">
        <f>RIGHT(LEFT(I1261,3),2)&amp;"."&amp;RIGHT(LEFT(I1261,5),2)</f>
        <v>21.40</v>
      </c>
      <c r="BH1261" s="668" t="b">
        <f>COUNTIF('Codes SEC'!$B$2:$B$250,Ministres!BG1261)&gt;0</f>
        <v>1</v>
      </c>
      <c r="BI1261" s="667"/>
      <c r="BJ1261" s="667"/>
      <c r="BK1261" s="667"/>
      <c r="BL1261" s="667"/>
      <c r="BM1261" s="667"/>
      <c r="BN1261" s="667"/>
    </row>
    <row r="1262" spans="1:66" ht="12.75" customHeight="1" x14ac:dyDescent="0.25">
      <c r="A1262" s="225"/>
      <c r="B1262" s="206"/>
      <c r="C1262" s="253"/>
      <c r="D1262" s="621"/>
      <c r="E1262" s="275"/>
      <c r="F1262" s="269"/>
      <c r="G1262" s="695"/>
      <c r="H1262" s="886"/>
      <c r="I1262" s="403"/>
      <c r="J1262" s="381"/>
      <c r="K1262" s="514" t="s">
        <v>95</v>
      </c>
      <c r="L1262" s="315">
        <f t="shared" ref="L1262:V1262" si="1950">L1260+L1258+L1259+L1261</f>
        <v>18374</v>
      </c>
      <c r="M1262" s="737">
        <f t="shared" si="1950"/>
        <v>18443</v>
      </c>
      <c r="N1262" s="930">
        <f t="shared" si="1950"/>
        <v>0</v>
      </c>
      <c r="O1262" s="790">
        <f t="shared" si="1950"/>
        <v>-18374</v>
      </c>
      <c r="P1262" s="790">
        <f t="shared" si="1950"/>
        <v>0</v>
      </c>
      <c r="Q1262" s="787">
        <f t="shared" si="1950"/>
        <v>0</v>
      </c>
      <c r="R1262" s="648">
        <f t="shared" si="1950"/>
        <v>0</v>
      </c>
      <c r="S1262" s="648">
        <f t="shared" si="1950"/>
        <v>0</v>
      </c>
      <c r="T1262" s="648">
        <f t="shared" si="1950"/>
        <v>0</v>
      </c>
      <c r="U1262" s="648">
        <f t="shared" si="1950"/>
        <v>0</v>
      </c>
      <c r="V1262" s="648">
        <f t="shared" si="1950"/>
        <v>0</v>
      </c>
      <c r="W1262" s="790"/>
      <c r="X1262" s="649">
        <f>X1260+X1258+X1259+X1261</f>
        <v>0</v>
      </c>
      <c r="Y1262" s="649">
        <f>Y1260+Y1258+Y1259+Y1261</f>
        <v>0</v>
      </c>
      <c r="Z1262" s="648">
        <f>Z1260+Z1258+Z1259+Z1261</f>
        <v>0</v>
      </c>
      <c r="AA1262" s="648">
        <f>AA1260+AA1258+AA1259+AA1261</f>
        <v>0</v>
      </c>
      <c r="AB1262" s="790"/>
      <c r="AC1262" s="649">
        <f t="shared" ref="AC1262:AN1262" si="1951">AC1260+AC1258+AC1259+AC1261</f>
        <v>0</v>
      </c>
      <c r="AD1262" s="790">
        <f>AD1260+AD1258+AD1259+AD1261</f>
        <v>0</v>
      </c>
      <c r="AE1262" s="843">
        <f>AE1260+AE1258+AE1259+AE1261</f>
        <v>0</v>
      </c>
      <c r="AF1262" s="930">
        <f t="shared" si="1951"/>
        <v>0</v>
      </c>
      <c r="AG1262" s="790">
        <f t="shared" si="1951"/>
        <v>-18443</v>
      </c>
      <c r="AH1262" s="790">
        <f t="shared" si="1951"/>
        <v>0</v>
      </c>
      <c r="AI1262" s="787">
        <f t="shared" si="1951"/>
        <v>0</v>
      </c>
      <c r="AJ1262" s="648">
        <f t="shared" si="1951"/>
        <v>0</v>
      </c>
      <c r="AK1262" s="648">
        <f t="shared" si="1951"/>
        <v>0</v>
      </c>
      <c r="AL1262" s="648">
        <f t="shared" si="1951"/>
        <v>0</v>
      </c>
      <c r="AM1262" s="648">
        <f t="shared" si="1951"/>
        <v>0</v>
      </c>
      <c r="AN1262" s="648">
        <f t="shared" si="1951"/>
        <v>0</v>
      </c>
      <c r="AO1262" s="790"/>
      <c r="AP1262" s="649">
        <f>AP1260+AP1258+AP1259+AP1261</f>
        <v>0</v>
      </c>
      <c r="AQ1262" s="649">
        <f>AQ1260+AQ1258+AQ1259+AQ1261</f>
        <v>0</v>
      </c>
      <c r="AR1262" s="648">
        <f>AR1260+AR1258+AR1259+AR1261</f>
        <v>0</v>
      </c>
      <c r="AS1262" s="648">
        <f>AS1260+AS1258+AS1259+AS1261</f>
        <v>0</v>
      </c>
      <c r="AT1262" s="790"/>
      <c r="AU1262" s="649">
        <f t="shared" ref="AU1262:BE1262" si="1952">AU1260+AU1258+AU1259+AU1261</f>
        <v>0</v>
      </c>
      <c r="AV1262" s="790">
        <f t="shared" si="1952"/>
        <v>0</v>
      </c>
      <c r="AW1262" s="843">
        <f t="shared" si="1952"/>
        <v>0</v>
      </c>
      <c r="AX1262" s="336">
        <f t="shared" si="1952"/>
        <v>18374</v>
      </c>
      <c r="AY1262" s="337">
        <f t="shared" si="1952"/>
        <v>0</v>
      </c>
      <c r="AZ1262" s="338">
        <f t="shared" si="1952"/>
        <v>-18374</v>
      </c>
      <c r="BA1262" s="339" t="e">
        <f t="shared" si="1952"/>
        <v>#DIV/0!</v>
      </c>
      <c r="BB1262" s="322">
        <f t="shared" si="1952"/>
        <v>18443</v>
      </c>
      <c r="BC1262" s="337">
        <f t="shared" si="1952"/>
        <v>0</v>
      </c>
      <c r="BD1262" s="338">
        <f t="shared" si="1952"/>
        <v>-18443</v>
      </c>
      <c r="BE1262" s="339" t="e">
        <f t="shared" si="1952"/>
        <v>#DIV/0!</v>
      </c>
      <c r="BG1262" s="826"/>
      <c r="BH1262" s="607"/>
    </row>
    <row r="1263" spans="1:66" s="4" customFormat="1" ht="12.75" customHeight="1" x14ac:dyDescent="0.25">
      <c r="A1263" s="21"/>
      <c r="B1263" s="112"/>
      <c r="C1263" s="116"/>
      <c r="D1263" s="623"/>
      <c r="E1263" s="278"/>
      <c r="F1263" s="116"/>
      <c r="G1263" s="694"/>
      <c r="H1263" s="878"/>
      <c r="I1263" s="397"/>
      <c r="J1263" s="380"/>
      <c r="K1263" s="409"/>
      <c r="L1263" s="738"/>
      <c r="M1263" s="739"/>
      <c r="N1263" s="931"/>
      <c r="O1263" s="923"/>
      <c r="P1263" s="923"/>
      <c r="Q1263" s="641"/>
      <c r="R1263" s="537"/>
      <c r="S1263" s="537"/>
      <c r="T1263" s="537"/>
      <c r="U1263" s="537"/>
      <c r="V1263" s="537"/>
      <c r="W1263" s="531"/>
      <c r="X1263" s="141"/>
      <c r="Y1263" s="141"/>
      <c r="Z1263" s="552"/>
      <c r="AA1263" s="552"/>
      <c r="AB1263" s="531"/>
      <c r="AC1263" s="593"/>
      <c r="AD1263" s="923"/>
      <c r="AE1263" s="846"/>
      <c r="AF1263" s="931"/>
      <c r="AG1263" s="923"/>
      <c r="AH1263" s="923"/>
      <c r="AI1263" s="641"/>
      <c r="AJ1263" s="537"/>
      <c r="AK1263" s="537"/>
      <c r="AL1263" s="537"/>
      <c r="AM1263" s="537"/>
      <c r="AN1263" s="537"/>
      <c r="AO1263" s="531"/>
      <c r="AP1263" s="141"/>
      <c r="AQ1263" s="141"/>
      <c r="AR1263" s="552"/>
      <c r="AS1263" s="552"/>
      <c r="AT1263" s="531"/>
      <c r="AU1263" s="593"/>
      <c r="AV1263" s="923"/>
      <c r="AW1263" s="846"/>
      <c r="AX1263" s="115"/>
      <c r="AY1263" s="5"/>
      <c r="AZ1263" s="5"/>
      <c r="BA1263" s="335"/>
      <c r="BB1263" s="23"/>
      <c r="BC1263" s="5"/>
      <c r="BD1263" s="5"/>
      <c r="BE1263" s="335"/>
      <c r="BF1263" s="41"/>
      <c r="BG1263" s="826"/>
      <c r="BH1263" s="607"/>
      <c r="BI1263" s="41"/>
      <c r="BJ1263" s="41"/>
      <c r="BK1263" s="41"/>
      <c r="BL1263" s="41"/>
      <c r="BM1263" s="41"/>
      <c r="BN1263" s="41"/>
    </row>
    <row r="1264" spans="1:66" s="27" customFormat="1" ht="12.75" customHeight="1" x14ac:dyDescent="0.25">
      <c r="A1264" s="21"/>
      <c r="B1264" s="112"/>
      <c r="C1264" s="116"/>
      <c r="D1264" s="623"/>
      <c r="E1264" s="278"/>
      <c r="F1264" s="116"/>
      <c r="G1264" s="694"/>
      <c r="H1264" s="878"/>
      <c r="I1264" s="397"/>
      <c r="J1264" s="380"/>
      <c r="K1264" s="410" t="s">
        <v>58</v>
      </c>
      <c r="L1264" s="738"/>
      <c r="M1264" s="739"/>
      <c r="N1264" s="931"/>
      <c r="O1264" s="923"/>
      <c r="P1264" s="923"/>
      <c r="Q1264" s="641"/>
      <c r="R1264" s="537"/>
      <c r="S1264" s="537"/>
      <c r="T1264" s="537"/>
      <c r="U1264" s="537"/>
      <c r="V1264" s="537"/>
      <c r="W1264" s="531"/>
      <c r="X1264" s="141"/>
      <c r="Y1264" s="141"/>
      <c r="Z1264" s="552"/>
      <c r="AA1264" s="552"/>
      <c r="AB1264" s="531"/>
      <c r="AC1264" s="593"/>
      <c r="AD1264" s="923"/>
      <c r="AE1264" s="846"/>
      <c r="AF1264" s="931"/>
      <c r="AG1264" s="923"/>
      <c r="AH1264" s="923"/>
      <c r="AI1264" s="641"/>
      <c r="AJ1264" s="537"/>
      <c r="AK1264" s="537"/>
      <c r="AL1264" s="537"/>
      <c r="AM1264" s="537"/>
      <c r="AN1264" s="537"/>
      <c r="AO1264" s="531"/>
      <c r="AP1264" s="141"/>
      <c r="AQ1264" s="141"/>
      <c r="AR1264" s="552"/>
      <c r="AS1264" s="552"/>
      <c r="AT1264" s="531"/>
      <c r="AU1264" s="593"/>
      <c r="AV1264" s="923"/>
      <c r="AW1264" s="846"/>
      <c r="AX1264" s="115"/>
      <c r="AY1264" s="5"/>
      <c r="AZ1264" s="5"/>
      <c r="BA1264" s="335"/>
      <c r="BB1264" s="23"/>
      <c r="BC1264" s="5"/>
      <c r="BD1264" s="5"/>
      <c r="BE1264" s="335"/>
      <c r="BF1264" s="41"/>
      <c r="BG1264" s="826"/>
      <c r="BH1264" s="607"/>
      <c r="BI1264" s="40"/>
      <c r="BJ1264" s="40"/>
      <c r="BK1264" s="40"/>
      <c r="BL1264" s="40"/>
      <c r="BM1264" s="40"/>
      <c r="BN1264" s="40"/>
    </row>
    <row r="1265" spans="1:60" ht="12.75" customHeight="1" x14ac:dyDescent="0.25">
      <c r="A1265" s="21"/>
      <c r="B1265" s="112"/>
      <c r="C1265" s="116"/>
      <c r="D1265" s="623"/>
      <c r="E1265" s="278"/>
      <c r="F1265" s="116"/>
      <c r="G1265" s="694"/>
      <c r="H1265" s="878"/>
      <c r="I1265" s="397"/>
      <c r="J1265" s="380"/>
      <c r="K1265" s="408"/>
      <c r="L1265" s="738"/>
      <c r="M1265" s="739"/>
      <c r="N1265" s="931"/>
      <c r="O1265" s="923"/>
      <c r="P1265" s="923"/>
      <c r="Q1265" s="641"/>
      <c r="R1265" s="537"/>
      <c r="S1265" s="537"/>
      <c r="T1265" s="537"/>
      <c r="U1265" s="537"/>
      <c r="V1265" s="537"/>
      <c r="W1265" s="531"/>
      <c r="X1265" s="141"/>
      <c r="Y1265" s="141"/>
      <c r="Z1265" s="552"/>
      <c r="AA1265" s="552"/>
      <c r="AB1265" s="531"/>
      <c r="AC1265" s="593"/>
      <c r="AD1265" s="923"/>
      <c r="AE1265" s="846"/>
      <c r="AF1265" s="931"/>
      <c r="AG1265" s="923"/>
      <c r="AH1265" s="923"/>
      <c r="AI1265" s="641"/>
      <c r="AJ1265" s="537"/>
      <c r="AK1265" s="537"/>
      <c r="AL1265" s="537"/>
      <c r="AM1265" s="537"/>
      <c r="AN1265" s="537"/>
      <c r="AO1265" s="531"/>
      <c r="AP1265" s="141"/>
      <c r="AQ1265" s="141"/>
      <c r="AR1265" s="552"/>
      <c r="AS1265" s="552"/>
      <c r="AT1265" s="531"/>
      <c r="AU1265" s="593"/>
      <c r="AV1265" s="923"/>
      <c r="AW1265" s="846"/>
      <c r="AX1265" s="115"/>
      <c r="AY1265" s="5"/>
      <c r="AZ1265" s="5"/>
      <c r="BA1265" s="335"/>
      <c r="BC1265" s="5"/>
      <c r="BD1265" s="5"/>
      <c r="BE1265" s="335"/>
      <c r="BG1265" s="826"/>
      <c r="BH1265" s="607"/>
    </row>
    <row r="1266" spans="1:60" ht="40.799999999999997" x14ac:dyDescent="0.25">
      <c r="A1266" s="21" t="s">
        <v>39</v>
      </c>
      <c r="B1266" s="112">
        <v>19</v>
      </c>
      <c r="C1266" s="116" t="s">
        <v>1845</v>
      </c>
      <c r="D1266" s="620">
        <v>1000</v>
      </c>
      <c r="F1266" s="117">
        <v>12</v>
      </c>
      <c r="G1266" s="694">
        <v>1</v>
      </c>
      <c r="H1266" s="878" t="str">
        <f t="shared" si="1888"/>
        <v>001</v>
      </c>
      <c r="I1266" s="397" t="s">
        <v>3258</v>
      </c>
      <c r="J1266" s="380" t="s">
        <v>3131</v>
      </c>
      <c r="K1266" s="504" t="s">
        <v>3939</v>
      </c>
      <c r="L1266" s="733">
        <v>2335</v>
      </c>
      <c r="M1266" s="734">
        <v>3528</v>
      </c>
      <c r="N1266" s="931"/>
      <c r="O1266" s="530">
        <f t="shared" ref="O1266:O1267" si="1953">IF(N1266&gt;L1266,"0 ",N1266-L1266)</f>
        <v>-2335</v>
      </c>
      <c r="P1266" s="530" t="str">
        <f t="shared" ref="P1266:P1267" si="1954">IF(N1266&lt;L1266,"0 ",N1266-L1266)</f>
        <v xml:space="preserve">0 </v>
      </c>
      <c r="Q1266" s="646"/>
      <c r="R1266" s="536"/>
      <c r="S1266" s="536"/>
      <c r="T1266" s="536"/>
      <c r="U1266" s="536"/>
      <c r="V1266" s="536"/>
      <c r="W1266" s="683" t="str">
        <f t="shared" ref="W1266:W1267" si="1955">IF(SUM(Q1266:V1266)=X1266,"OK",SUM(Q1266:V1266)-X1266)</f>
        <v>OK</v>
      </c>
      <c r="X1266" s="141"/>
      <c r="Y1266" s="141"/>
      <c r="Z1266" s="552"/>
      <c r="AA1266" s="552"/>
      <c r="AB1266" s="683" t="str">
        <f t="shared" ref="AB1266:AB1267" si="1956">IF(SUM(Z1266:AA1266)=AC1266,"OK",SUM(Z1266:AA1266)-AC1266)</f>
        <v>OK</v>
      </c>
      <c r="AC1266" s="593"/>
      <c r="AD1266" s="530">
        <f t="shared" ref="AD1266:AD1267" si="1957">X1266+Y1266+AC1266</f>
        <v>0</v>
      </c>
      <c r="AE1266" s="842">
        <f t="shared" ref="AE1266:AE1267" si="1958">N1266+AD1266</f>
        <v>0</v>
      </c>
      <c r="AF1266" s="931"/>
      <c r="AG1266" s="530">
        <f t="shared" ref="AG1266:AG1267" si="1959">IF(AF1266&gt;M1266,"0 ",AF1266-M1266)</f>
        <v>-3528</v>
      </c>
      <c r="AH1266" s="530" t="str">
        <f t="shared" ref="AH1266:AH1267" si="1960">IF(AF1266&lt;M1266,"0 ",AF1266-M1266)</f>
        <v xml:space="preserve">0 </v>
      </c>
      <c r="AI1266" s="641"/>
      <c r="AJ1266" s="537"/>
      <c r="AK1266" s="537"/>
      <c r="AL1266" s="537"/>
      <c r="AM1266" s="537"/>
      <c r="AN1266" s="537"/>
      <c r="AO1266" s="683" t="str">
        <f t="shared" ref="AO1266:AO1267" si="1961">IF(SUM(AI1266:AN1266)=AP1266,"OK",SUM(AI1266:AN1266)-AP1266)</f>
        <v>OK</v>
      </c>
      <c r="AP1266" s="141"/>
      <c r="AQ1266" s="141"/>
      <c r="AR1266" s="552"/>
      <c r="AS1266" s="552"/>
      <c r="AT1266" s="683" t="str">
        <f t="shared" ref="AT1266:AT1267" si="1962">IF(SUM(AR1266:AS1266)=AU1266,"OK",SUM(AR1266:AS1266)-AU1266)</f>
        <v>OK</v>
      </c>
      <c r="AU1266" s="593"/>
      <c r="AV1266" s="530">
        <f t="shared" ref="AV1266:AV1267" si="1963">AP1266+AQ1266+AU1266</f>
        <v>0</v>
      </c>
      <c r="AW1266" s="842">
        <f t="shared" ref="AW1266:AW1267" si="1964">AF1266+AV1266</f>
        <v>0</v>
      </c>
      <c r="AX1266" s="115">
        <f>L1266</f>
        <v>2335</v>
      </c>
      <c r="AY1266" s="5">
        <f>AE1266</f>
        <v>0</v>
      </c>
      <c r="AZ1266" s="7">
        <f>AY1266-AX1266</f>
        <v>-2335</v>
      </c>
      <c r="BA1266" s="335">
        <f>AZ1266/AX1266</f>
        <v>-1</v>
      </c>
      <c r="BB1266" s="23">
        <f>M1266</f>
        <v>3528</v>
      </c>
      <c r="BC1266" s="5">
        <f>AW1266</f>
        <v>0</v>
      </c>
      <c r="BD1266" s="7">
        <f>BC1266-BB1266</f>
        <v>-3528</v>
      </c>
      <c r="BE1266" s="335">
        <f>BD1266/BB1266</f>
        <v>-1</v>
      </c>
      <c r="BG1266" s="826" t="str">
        <f>RIGHT(LEFT(I1266,3),2)&amp;"."&amp;RIGHT(LEFT(I1266,5),2)</f>
        <v>74.22</v>
      </c>
      <c r="BH1266" s="607" t="b">
        <f>COUNTIF('Codes SEC'!$B$2:$B$250,Ministres!BG1266)&gt;0</f>
        <v>1</v>
      </c>
    </row>
    <row r="1267" spans="1:60" ht="40.799999999999997" x14ac:dyDescent="0.25">
      <c r="A1267" s="21" t="s">
        <v>39</v>
      </c>
      <c r="B1267" s="112">
        <v>19</v>
      </c>
      <c r="C1267" s="116" t="s">
        <v>1845</v>
      </c>
      <c r="D1267" s="620">
        <v>1000</v>
      </c>
      <c r="F1267" s="117">
        <v>12</v>
      </c>
      <c r="G1267" s="694">
        <v>1</v>
      </c>
      <c r="H1267" s="878" t="str">
        <f t="shared" si="1888"/>
        <v>001</v>
      </c>
      <c r="I1267" s="397" t="s">
        <v>3258</v>
      </c>
      <c r="J1267" s="380" t="s">
        <v>3532</v>
      </c>
      <c r="K1267" s="504" t="s">
        <v>3888</v>
      </c>
      <c r="L1267" s="733">
        <v>12450</v>
      </c>
      <c r="M1267" s="734">
        <v>13380</v>
      </c>
      <c r="N1267" s="931"/>
      <c r="O1267" s="530">
        <f t="shared" si="1953"/>
        <v>-12450</v>
      </c>
      <c r="P1267" s="530" t="str">
        <f t="shared" si="1954"/>
        <v xml:space="preserve">0 </v>
      </c>
      <c r="Q1267" s="646"/>
      <c r="R1267" s="536"/>
      <c r="S1267" s="536"/>
      <c r="T1267" s="536"/>
      <c r="U1267" s="536"/>
      <c r="V1267" s="536"/>
      <c r="W1267" s="683" t="str">
        <f t="shared" si="1955"/>
        <v>OK</v>
      </c>
      <c r="X1267" s="141"/>
      <c r="Y1267" s="141"/>
      <c r="Z1267" s="552"/>
      <c r="AA1267" s="552"/>
      <c r="AB1267" s="683" t="str">
        <f t="shared" si="1956"/>
        <v>OK</v>
      </c>
      <c r="AC1267" s="593"/>
      <c r="AD1267" s="530">
        <f t="shared" si="1957"/>
        <v>0</v>
      </c>
      <c r="AE1267" s="842">
        <f t="shared" si="1958"/>
        <v>0</v>
      </c>
      <c r="AF1267" s="931"/>
      <c r="AG1267" s="530">
        <f t="shared" si="1959"/>
        <v>-13380</v>
      </c>
      <c r="AH1267" s="530" t="str">
        <f t="shared" si="1960"/>
        <v xml:space="preserve">0 </v>
      </c>
      <c r="AI1267" s="641"/>
      <c r="AJ1267" s="537"/>
      <c r="AK1267" s="537"/>
      <c r="AL1267" s="537"/>
      <c r="AM1267" s="537"/>
      <c r="AN1267" s="537"/>
      <c r="AO1267" s="683" t="str">
        <f t="shared" si="1961"/>
        <v>OK</v>
      </c>
      <c r="AP1267" s="141"/>
      <c r="AQ1267" s="141"/>
      <c r="AR1267" s="552"/>
      <c r="AS1267" s="552"/>
      <c r="AT1267" s="683" t="str">
        <f t="shared" si="1962"/>
        <v>OK</v>
      </c>
      <c r="AU1267" s="593"/>
      <c r="AV1267" s="530">
        <f t="shared" si="1963"/>
        <v>0</v>
      </c>
      <c r="AW1267" s="842">
        <f t="shared" si="1964"/>
        <v>0</v>
      </c>
      <c r="AX1267" s="115">
        <f>L1267</f>
        <v>12450</v>
      </c>
      <c r="AY1267" s="5">
        <f>AE1267</f>
        <v>0</v>
      </c>
      <c r="AZ1267" s="7">
        <f>AY1267-AX1267</f>
        <v>-12450</v>
      </c>
      <c r="BA1267" s="335">
        <f>AZ1267/AX1267</f>
        <v>-1</v>
      </c>
      <c r="BB1267" s="23">
        <f>M1267</f>
        <v>13380</v>
      </c>
      <c r="BC1267" s="5">
        <f>AW1267</f>
        <v>0</v>
      </c>
      <c r="BD1267" s="7">
        <f>BC1267-BB1267</f>
        <v>-13380</v>
      </c>
      <c r="BE1267" s="335">
        <f>BD1267/BB1267</f>
        <v>-1</v>
      </c>
      <c r="BG1267" s="826" t="str">
        <f>RIGHT(LEFT(I1267,3),2)&amp;"."&amp;RIGHT(LEFT(I1267,5),2)</f>
        <v>74.22</v>
      </c>
      <c r="BH1267" s="607" t="b">
        <f>COUNTIF('Codes SEC'!$B$2:$B$250,Ministres!BG1267)&gt;0</f>
        <v>1</v>
      </c>
    </row>
    <row r="1268" spans="1:60" ht="12.75" customHeight="1" x14ac:dyDescent="0.25">
      <c r="A1268" s="227"/>
      <c r="B1268" s="209"/>
      <c r="C1268" s="253"/>
      <c r="D1268" s="625"/>
      <c r="E1268" s="275"/>
      <c r="F1268" s="269"/>
      <c r="G1268" s="695"/>
      <c r="H1268" s="886"/>
      <c r="I1268" s="403"/>
      <c r="J1268" s="381"/>
      <c r="K1268" s="514" t="s">
        <v>59</v>
      </c>
      <c r="L1268" s="315">
        <f t="shared" ref="L1268:P1268" si="1965">L1266+L1267</f>
        <v>14785</v>
      </c>
      <c r="M1268" s="737">
        <f t="shared" si="1965"/>
        <v>16908</v>
      </c>
      <c r="N1268" s="930">
        <f t="shared" si="1965"/>
        <v>0</v>
      </c>
      <c r="O1268" s="790">
        <f t="shared" si="1965"/>
        <v>-14785</v>
      </c>
      <c r="P1268" s="790">
        <f t="shared" si="1965"/>
        <v>0</v>
      </c>
      <c r="Q1268" s="787">
        <f t="shared" ref="Q1268:V1268" si="1966">Q1266+Q1267</f>
        <v>0</v>
      </c>
      <c r="R1268" s="648">
        <f t="shared" si="1966"/>
        <v>0</v>
      </c>
      <c r="S1268" s="648">
        <f t="shared" si="1966"/>
        <v>0</v>
      </c>
      <c r="T1268" s="648">
        <f t="shared" si="1966"/>
        <v>0</v>
      </c>
      <c r="U1268" s="648">
        <f t="shared" si="1966"/>
        <v>0</v>
      </c>
      <c r="V1268" s="648">
        <f t="shared" si="1966"/>
        <v>0</v>
      </c>
      <c r="W1268" s="790"/>
      <c r="X1268" s="649">
        <f>X1266+X1267</f>
        <v>0</v>
      </c>
      <c r="Y1268" s="649">
        <f>Y1266+Y1267</f>
        <v>0</v>
      </c>
      <c r="Z1268" s="648">
        <f>Z1266+Z1267</f>
        <v>0</v>
      </c>
      <c r="AA1268" s="648">
        <f>AA1266+AA1267</f>
        <v>0</v>
      </c>
      <c r="AB1268" s="790"/>
      <c r="AC1268" s="649">
        <f t="shared" ref="AC1268:AN1268" si="1967">AC1266+AC1267</f>
        <v>0</v>
      </c>
      <c r="AD1268" s="790">
        <f>AD1266+AD1267</f>
        <v>0</v>
      </c>
      <c r="AE1268" s="843">
        <f>AE1266+AE1267</f>
        <v>0</v>
      </c>
      <c r="AF1268" s="930">
        <f t="shared" ref="AF1268:AH1268" si="1968">AF1266+AF1267</f>
        <v>0</v>
      </c>
      <c r="AG1268" s="790">
        <f t="shared" si="1968"/>
        <v>-16908</v>
      </c>
      <c r="AH1268" s="790">
        <f t="shared" si="1968"/>
        <v>0</v>
      </c>
      <c r="AI1268" s="787">
        <f t="shared" si="1967"/>
        <v>0</v>
      </c>
      <c r="AJ1268" s="648">
        <f t="shared" si="1967"/>
        <v>0</v>
      </c>
      <c r="AK1268" s="648">
        <f t="shared" si="1967"/>
        <v>0</v>
      </c>
      <c r="AL1268" s="648">
        <f t="shared" si="1967"/>
        <v>0</v>
      </c>
      <c r="AM1268" s="648">
        <f t="shared" si="1967"/>
        <v>0</v>
      </c>
      <c r="AN1268" s="648">
        <f t="shared" si="1967"/>
        <v>0</v>
      </c>
      <c r="AO1268" s="790"/>
      <c r="AP1268" s="649">
        <f>AP1266+AP1267</f>
        <v>0</v>
      </c>
      <c r="AQ1268" s="649">
        <f>AQ1266+AQ1267</f>
        <v>0</v>
      </c>
      <c r="AR1268" s="648">
        <f>AR1266+AR1267</f>
        <v>0</v>
      </c>
      <c r="AS1268" s="648">
        <f>AS1266+AS1267</f>
        <v>0</v>
      </c>
      <c r="AT1268" s="790"/>
      <c r="AU1268" s="649">
        <f t="shared" ref="AU1268:BE1268" si="1969">AU1266+AU1267</f>
        <v>0</v>
      </c>
      <c r="AV1268" s="790">
        <f t="shared" ref="AV1268" si="1970">AV1266+AV1267</f>
        <v>0</v>
      </c>
      <c r="AW1268" s="843">
        <f t="shared" si="1969"/>
        <v>0</v>
      </c>
      <c r="AX1268" s="336">
        <f t="shared" si="1969"/>
        <v>14785</v>
      </c>
      <c r="AY1268" s="337">
        <f t="shared" si="1969"/>
        <v>0</v>
      </c>
      <c r="AZ1268" s="338">
        <f t="shared" si="1969"/>
        <v>-14785</v>
      </c>
      <c r="BA1268" s="339">
        <f t="shared" si="1969"/>
        <v>-2</v>
      </c>
      <c r="BB1268" s="322">
        <f t="shared" si="1969"/>
        <v>16908</v>
      </c>
      <c r="BC1268" s="337">
        <f t="shared" si="1969"/>
        <v>0</v>
      </c>
      <c r="BD1268" s="338">
        <f t="shared" si="1969"/>
        <v>-16908</v>
      </c>
      <c r="BE1268" s="339">
        <f t="shared" si="1969"/>
        <v>-2</v>
      </c>
      <c r="BG1268" s="826"/>
      <c r="BH1268" s="607"/>
    </row>
    <row r="1269" spans="1:60" ht="12.75" customHeight="1" x14ac:dyDescent="0.25">
      <c r="A1269" s="226"/>
      <c r="B1269" s="207"/>
      <c r="C1269" s="254"/>
      <c r="D1269" s="300"/>
      <c r="E1269" s="276"/>
      <c r="F1269" s="300"/>
      <c r="G1269" s="696"/>
      <c r="H1269" s="887"/>
      <c r="I1269" s="444"/>
      <c r="J1269" s="393"/>
      <c r="K1269" s="404" t="s">
        <v>3714</v>
      </c>
      <c r="L1269" s="729">
        <f t="shared" ref="L1269:P1269" si="1971">L1262+L1268</f>
        <v>33159</v>
      </c>
      <c r="M1269" s="730">
        <f t="shared" si="1971"/>
        <v>35351</v>
      </c>
      <c r="N1269" s="844">
        <f t="shared" si="1971"/>
        <v>0</v>
      </c>
      <c r="O1269" s="665">
        <f t="shared" si="1971"/>
        <v>-33159</v>
      </c>
      <c r="P1269" s="665">
        <f t="shared" si="1971"/>
        <v>0</v>
      </c>
      <c r="Q1269" s="638">
        <f t="shared" ref="Q1269:V1269" si="1972">Q1262+Q1268</f>
        <v>0</v>
      </c>
      <c r="R1269" s="130">
        <f t="shared" si="1972"/>
        <v>0</v>
      </c>
      <c r="S1269" s="130">
        <f t="shared" si="1972"/>
        <v>0</v>
      </c>
      <c r="T1269" s="130">
        <f t="shared" si="1972"/>
        <v>0</v>
      </c>
      <c r="U1269" s="130">
        <f t="shared" si="1972"/>
        <v>0</v>
      </c>
      <c r="V1269" s="130">
        <f t="shared" si="1972"/>
        <v>0</v>
      </c>
      <c r="W1269" s="665"/>
      <c r="X1269" s="130">
        <f>X1262+X1268</f>
        <v>0</v>
      </c>
      <c r="Y1269" s="130">
        <f>Y1262+Y1268</f>
        <v>0</v>
      </c>
      <c r="Z1269" s="130">
        <f>Z1262+Z1268</f>
        <v>0</v>
      </c>
      <c r="AA1269" s="130">
        <f>AA1262+AA1268</f>
        <v>0</v>
      </c>
      <c r="AB1269" s="665"/>
      <c r="AC1269" s="130">
        <f t="shared" ref="AC1269:AN1269" si="1973">AC1262+AC1268</f>
        <v>0</v>
      </c>
      <c r="AD1269" s="665">
        <f>AD1262+AD1268</f>
        <v>0</v>
      </c>
      <c r="AE1269" s="845">
        <f>AE1262+AE1268</f>
        <v>0</v>
      </c>
      <c r="AF1269" s="844">
        <f t="shared" ref="AF1269:AH1269" si="1974">AF1262+AF1268</f>
        <v>0</v>
      </c>
      <c r="AG1269" s="665">
        <f t="shared" si="1974"/>
        <v>-35351</v>
      </c>
      <c r="AH1269" s="665">
        <f t="shared" si="1974"/>
        <v>0</v>
      </c>
      <c r="AI1269" s="638">
        <f t="shared" si="1973"/>
        <v>0</v>
      </c>
      <c r="AJ1269" s="130">
        <f t="shared" si="1973"/>
        <v>0</v>
      </c>
      <c r="AK1269" s="130">
        <f t="shared" si="1973"/>
        <v>0</v>
      </c>
      <c r="AL1269" s="130">
        <f t="shared" si="1973"/>
        <v>0</v>
      </c>
      <c r="AM1269" s="130">
        <f t="shared" si="1973"/>
        <v>0</v>
      </c>
      <c r="AN1269" s="130">
        <f t="shared" si="1973"/>
        <v>0</v>
      </c>
      <c r="AO1269" s="665"/>
      <c r="AP1269" s="130">
        <f>AP1262+AP1268</f>
        <v>0</v>
      </c>
      <c r="AQ1269" s="130">
        <f>AQ1262+AQ1268</f>
        <v>0</v>
      </c>
      <c r="AR1269" s="130">
        <f>AR1262+AR1268</f>
        <v>0</v>
      </c>
      <c r="AS1269" s="130">
        <f>AS1262+AS1268</f>
        <v>0</v>
      </c>
      <c r="AT1269" s="665"/>
      <c r="AU1269" s="130">
        <f t="shared" ref="AU1269:BE1269" si="1975">AU1262+AU1268</f>
        <v>0</v>
      </c>
      <c r="AV1269" s="665">
        <f t="shared" ref="AV1269" si="1976">AV1262+AV1268</f>
        <v>0</v>
      </c>
      <c r="AW1269" s="845">
        <f t="shared" si="1975"/>
        <v>0</v>
      </c>
      <c r="AX1269" s="314">
        <f t="shared" si="1975"/>
        <v>33159</v>
      </c>
      <c r="AY1269" s="131">
        <f t="shared" si="1975"/>
        <v>0</v>
      </c>
      <c r="AZ1269" s="132">
        <f t="shared" si="1975"/>
        <v>-33159</v>
      </c>
      <c r="BA1269" s="340" t="e">
        <f t="shared" si="1975"/>
        <v>#DIV/0!</v>
      </c>
      <c r="BB1269" s="310">
        <f t="shared" si="1975"/>
        <v>35351</v>
      </c>
      <c r="BC1269" s="131">
        <f t="shared" si="1975"/>
        <v>0</v>
      </c>
      <c r="BD1269" s="132">
        <f t="shared" si="1975"/>
        <v>-35351</v>
      </c>
      <c r="BE1269" s="340" t="e">
        <f t="shared" si="1975"/>
        <v>#DIV/0!</v>
      </c>
      <c r="BG1269" s="826"/>
      <c r="BH1269" s="607"/>
    </row>
    <row r="1270" spans="1:60" ht="12.75" customHeight="1" x14ac:dyDescent="0.25">
      <c r="A1270" s="222"/>
      <c r="C1270" s="116"/>
      <c r="D1270" s="620"/>
      <c r="F1270" s="117"/>
      <c r="G1270" s="690"/>
      <c r="H1270" s="878"/>
      <c r="I1270" s="397"/>
      <c r="J1270" s="380"/>
      <c r="K1270" s="405" t="s">
        <v>208</v>
      </c>
      <c r="L1270" s="731">
        <v>0</v>
      </c>
      <c r="M1270" s="732">
        <v>0</v>
      </c>
      <c r="N1270" s="929">
        <v>0</v>
      </c>
      <c r="O1270" s="530">
        <v>0</v>
      </c>
      <c r="P1270" s="530">
        <v>0</v>
      </c>
      <c r="Q1270" s="641">
        <v>0</v>
      </c>
      <c r="R1270" s="537">
        <v>0</v>
      </c>
      <c r="S1270" s="537">
        <v>0</v>
      </c>
      <c r="T1270" s="537">
        <v>0</v>
      </c>
      <c r="U1270" s="537">
        <v>0</v>
      </c>
      <c r="V1270" s="537">
        <v>0</v>
      </c>
      <c r="W1270" s="530"/>
      <c r="X1270" s="142">
        <v>0</v>
      </c>
      <c r="Y1270" s="142">
        <v>0</v>
      </c>
      <c r="Z1270" s="537">
        <v>0</v>
      </c>
      <c r="AA1270" s="537">
        <v>0</v>
      </c>
      <c r="AB1270" s="530"/>
      <c r="AC1270" s="142">
        <v>0</v>
      </c>
      <c r="AD1270" s="530">
        <v>0</v>
      </c>
      <c r="AE1270" s="842">
        <v>0</v>
      </c>
      <c r="AF1270" s="929">
        <v>0</v>
      </c>
      <c r="AG1270" s="530">
        <v>0</v>
      </c>
      <c r="AH1270" s="530">
        <v>0</v>
      </c>
      <c r="AI1270" s="641">
        <v>0</v>
      </c>
      <c r="AJ1270" s="537">
        <v>0</v>
      </c>
      <c r="AK1270" s="537">
        <v>0</v>
      </c>
      <c r="AL1270" s="537">
        <v>0</v>
      </c>
      <c r="AM1270" s="537">
        <v>0</v>
      </c>
      <c r="AN1270" s="537">
        <v>0</v>
      </c>
      <c r="AO1270" s="530"/>
      <c r="AP1270" s="142">
        <v>0</v>
      </c>
      <c r="AQ1270" s="142">
        <v>0</v>
      </c>
      <c r="AR1270" s="537">
        <v>0</v>
      </c>
      <c r="AS1270" s="537">
        <v>0</v>
      </c>
      <c r="AT1270" s="530"/>
      <c r="AU1270" s="142">
        <v>0</v>
      </c>
      <c r="AV1270" s="530">
        <v>0</v>
      </c>
      <c r="AW1270" s="842">
        <v>0</v>
      </c>
      <c r="AX1270" s="115">
        <v>0</v>
      </c>
      <c r="AY1270" s="5">
        <v>0</v>
      </c>
      <c r="AZ1270" s="5">
        <v>0</v>
      </c>
      <c r="BA1270" s="335">
        <v>0</v>
      </c>
      <c r="BB1270" s="23">
        <v>0</v>
      </c>
      <c r="BC1270" s="5">
        <v>0</v>
      </c>
      <c r="BD1270" s="5">
        <v>0</v>
      </c>
      <c r="BE1270" s="335">
        <v>0</v>
      </c>
      <c r="BG1270" s="826"/>
      <c r="BH1270" s="607"/>
    </row>
    <row r="1271" spans="1:60" ht="12.75" customHeight="1" x14ac:dyDescent="0.25">
      <c r="A1271" s="222"/>
      <c r="C1271" s="116"/>
      <c r="D1271" s="620"/>
      <c r="F1271" s="117"/>
      <c r="G1271" s="694"/>
      <c r="H1271" s="878"/>
      <c r="I1271" s="397"/>
      <c r="J1271" s="380"/>
      <c r="K1271" s="405" t="s">
        <v>96</v>
      </c>
      <c r="L1271" s="738">
        <v>0</v>
      </c>
      <c r="M1271" s="739">
        <v>0</v>
      </c>
      <c r="N1271" s="929">
        <v>0</v>
      </c>
      <c r="O1271" s="530">
        <v>0</v>
      </c>
      <c r="P1271" s="530">
        <v>0</v>
      </c>
      <c r="Q1271" s="641">
        <v>0</v>
      </c>
      <c r="R1271" s="537">
        <v>0</v>
      </c>
      <c r="S1271" s="537">
        <v>0</v>
      </c>
      <c r="T1271" s="537">
        <v>0</v>
      </c>
      <c r="U1271" s="537">
        <v>0</v>
      </c>
      <c r="V1271" s="537">
        <v>0</v>
      </c>
      <c r="W1271" s="530"/>
      <c r="X1271" s="142">
        <v>0</v>
      </c>
      <c r="Y1271" s="142">
        <v>0</v>
      </c>
      <c r="Z1271" s="537">
        <v>0</v>
      </c>
      <c r="AA1271" s="537">
        <v>0</v>
      </c>
      <c r="AB1271" s="530"/>
      <c r="AC1271" s="142">
        <v>0</v>
      </c>
      <c r="AD1271" s="530">
        <v>0</v>
      </c>
      <c r="AE1271" s="842">
        <v>0</v>
      </c>
      <c r="AF1271" s="929">
        <v>0</v>
      </c>
      <c r="AG1271" s="530">
        <v>0</v>
      </c>
      <c r="AH1271" s="530">
        <v>0</v>
      </c>
      <c r="AI1271" s="641">
        <v>0</v>
      </c>
      <c r="AJ1271" s="537">
        <v>0</v>
      </c>
      <c r="AK1271" s="537">
        <v>0</v>
      </c>
      <c r="AL1271" s="537">
        <v>0</v>
      </c>
      <c r="AM1271" s="537">
        <v>0</v>
      </c>
      <c r="AN1271" s="537">
        <v>0</v>
      </c>
      <c r="AO1271" s="530"/>
      <c r="AP1271" s="142">
        <v>0</v>
      </c>
      <c r="AQ1271" s="142">
        <v>0</v>
      </c>
      <c r="AR1271" s="537">
        <v>0</v>
      </c>
      <c r="AS1271" s="537">
        <v>0</v>
      </c>
      <c r="AT1271" s="530"/>
      <c r="AU1271" s="142">
        <v>0</v>
      </c>
      <c r="AV1271" s="530">
        <v>0</v>
      </c>
      <c r="AW1271" s="842">
        <v>0</v>
      </c>
      <c r="AX1271" s="115">
        <v>0</v>
      </c>
      <c r="AY1271" s="5">
        <v>0</v>
      </c>
      <c r="AZ1271" s="5">
        <v>0</v>
      </c>
      <c r="BA1271" s="335">
        <v>0</v>
      </c>
      <c r="BB1271" s="23">
        <v>0</v>
      </c>
      <c r="BC1271" s="5">
        <v>0</v>
      </c>
      <c r="BD1271" s="5">
        <v>0</v>
      </c>
      <c r="BE1271" s="335">
        <v>0</v>
      </c>
      <c r="BG1271" s="826"/>
      <c r="BH1271" s="607"/>
    </row>
    <row r="1272" spans="1:60" ht="12.75" customHeight="1" x14ac:dyDescent="0.25">
      <c r="A1272" s="222"/>
      <c r="C1272" s="116"/>
      <c r="D1272" s="620"/>
      <c r="F1272" s="117"/>
      <c r="G1272" s="694"/>
      <c r="H1272" s="878"/>
      <c r="I1272" s="397"/>
      <c r="J1272" s="380"/>
      <c r="K1272" s="405" t="s">
        <v>209</v>
      </c>
      <c r="L1272" s="738">
        <v>0</v>
      </c>
      <c r="M1272" s="739">
        <v>0</v>
      </c>
      <c r="N1272" s="929">
        <v>0</v>
      </c>
      <c r="O1272" s="530">
        <v>0</v>
      </c>
      <c r="P1272" s="530">
        <v>0</v>
      </c>
      <c r="Q1272" s="641">
        <v>0</v>
      </c>
      <c r="R1272" s="537">
        <v>0</v>
      </c>
      <c r="S1272" s="537">
        <v>0</v>
      </c>
      <c r="T1272" s="537">
        <v>0</v>
      </c>
      <c r="U1272" s="537">
        <v>0</v>
      </c>
      <c r="V1272" s="537">
        <v>0</v>
      </c>
      <c r="W1272" s="530"/>
      <c r="X1272" s="142">
        <v>0</v>
      </c>
      <c r="Y1272" s="142">
        <v>0</v>
      </c>
      <c r="Z1272" s="537">
        <v>0</v>
      </c>
      <c r="AA1272" s="537">
        <v>0</v>
      </c>
      <c r="AB1272" s="530"/>
      <c r="AC1272" s="142">
        <v>0</v>
      </c>
      <c r="AD1272" s="530">
        <v>0</v>
      </c>
      <c r="AE1272" s="842">
        <v>0</v>
      </c>
      <c r="AF1272" s="929">
        <v>0</v>
      </c>
      <c r="AG1272" s="530">
        <v>0</v>
      </c>
      <c r="AH1272" s="530">
        <v>0</v>
      </c>
      <c r="AI1272" s="641">
        <v>0</v>
      </c>
      <c r="AJ1272" s="537">
        <v>0</v>
      </c>
      <c r="AK1272" s="537">
        <v>0</v>
      </c>
      <c r="AL1272" s="537">
        <v>0</v>
      </c>
      <c r="AM1272" s="537">
        <v>0</v>
      </c>
      <c r="AN1272" s="537">
        <v>0</v>
      </c>
      <c r="AO1272" s="530"/>
      <c r="AP1272" s="142">
        <v>0</v>
      </c>
      <c r="AQ1272" s="142">
        <v>0</v>
      </c>
      <c r="AR1272" s="537">
        <v>0</v>
      </c>
      <c r="AS1272" s="537">
        <v>0</v>
      </c>
      <c r="AT1272" s="530"/>
      <c r="AU1272" s="142">
        <v>0</v>
      </c>
      <c r="AV1272" s="530">
        <v>0</v>
      </c>
      <c r="AW1272" s="842">
        <v>0</v>
      </c>
      <c r="AX1272" s="115">
        <v>0</v>
      </c>
      <c r="AY1272" s="5">
        <v>0</v>
      </c>
      <c r="AZ1272" s="5">
        <v>0</v>
      </c>
      <c r="BA1272" s="335">
        <v>0</v>
      </c>
      <c r="BB1272" s="23">
        <v>0</v>
      </c>
      <c r="BC1272" s="5">
        <v>0</v>
      </c>
      <c r="BD1272" s="5">
        <v>0</v>
      </c>
      <c r="BE1272" s="335">
        <v>0</v>
      </c>
      <c r="BG1272" s="826"/>
      <c r="BH1272" s="607"/>
    </row>
    <row r="1273" spans="1:60" ht="12.75" customHeight="1" x14ac:dyDescent="0.25">
      <c r="A1273" s="222"/>
      <c r="C1273" s="116"/>
      <c r="D1273" s="620"/>
      <c r="F1273" s="117"/>
      <c r="G1273" s="694"/>
      <c r="H1273" s="878"/>
      <c r="I1273" s="397"/>
      <c r="J1273" s="380"/>
      <c r="K1273" s="405" t="s">
        <v>210</v>
      </c>
      <c r="L1273" s="738">
        <v>0</v>
      </c>
      <c r="M1273" s="739">
        <v>0</v>
      </c>
      <c r="N1273" s="929">
        <v>0</v>
      </c>
      <c r="O1273" s="530">
        <v>0</v>
      </c>
      <c r="P1273" s="530">
        <v>0</v>
      </c>
      <c r="Q1273" s="641">
        <v>0</v>
      </c>
      <c r="R1273" s="537">
        <v>0</v>
      </c>
      <c r="S1273" s="537">
        <v>0</v>
      </c>
      <c r="T1273" s="537">
        <v>0</v>
      </c>
      <c r="U1273" s="537">
        <v>0</v>
      </c>
      <c r="V1273" s="537">
        <v>0</v>
      </c>
      <c r="W1273" s="530"/>
      <c r="X1273" s="142">
        <v>0</v>
      </c>
      <c r="Y1273" s="142">
        <v>0</v>
      </c>
      <c r="Z1273" s="537">
        <v>0</v>
      </c>
      <c r="AA1273" s="537">
        <v>0</v>
      </c>
      <c r="AB1273" s="530"/>
      <c r="AC1273" s="142">
        <v>0</v>
      </c>
      <c r="AD1273" s="530">
        <v>0</v>
      </c>
      <c r="AE1273" s="842">
        <v>0</v>
      </c>
      <c r="AF1273" s="929">
        <v>0</v>
      </c>
      <c r="AG1273" s="530">
        <v>0</v>
      </c>
      <c r="AH1273" s="530">
        <v>0</v>
      </c>
      <c r="AI1273" s="641">
        <v>0</v>
      </c>
      <c r="AJ1273" s="537">
        <v>0</v>
      </c>
      <c r="AK1273" s="537">
        <v>0</v>
      </c>
      <c r="AL1273" s="537">
        <v>0</v>
      </c>
      <c r="AM1273" s="537">
        <v>0</v>
      </c>
      <c r="AN1273" s="537">
        <v>0</v>
      </c>
      <c r="AO1273" s="530"/>
      <c r="AP1273" s="142">
        <v>0</v>
      </c>
      <c r="AQ1273" s="142">
        <v>0</v>
      </c>
      <c r="AR1273" s="537">
        <v>0</v>
      </c>
      <c r="AS1273" s="537">
        <v>0</v>
      </c>
      <c r="AT1273" s="530"/>
      <c r="AU1273" s="142">
        <v>0</v>
      </c>
      <c r="AV1273" s="530">
        <v>0</v>
      </c>
      <c r="AW1273" s="842">
        <v>0</v>
      </c>
      <c r="AX1273" s="115">
        <v>0</v>
      </c>
      <c r="AY1273" s="5">
        <v>0</v>
      </c>
      <c r="AZ1273" s="5">
        <v>0</v>
      </c>
      <c r="BA1273" s="335">
        <v>0</v>
      </c>
      <c r="BB1273" s="23">
        <v>0</v>
      </c>
      <c r="BC1273" s="5">
        <v>0</v>
      </c>
      <c r="BD1273" s="5">
        <v>0</v>
      </c>
      <c r="BE1273" s="335">
        <v>0</v>
      </c>
      <c r="BG1273" s="826"/>
      <c r="BH1273" s="607"/>
    </row>
    <row r="1274" spans="1:60" ht="12.75" customHeight="1" x14ac:dyDescent="0.25">
      <c r="A1274" s="222"/>
      <c r="C1274" s="116"/>
      <c r="D1274" s="620"/>
      <c r="F1274" s="117"/>
      <c r="G1274" s="694"/>
      <c r="H1274" s="878"/>
      <c r="I1274" s="397"/>
      <c r="J1274" s="380"/>
      <c r="K1274" s="406" t="s">
        <v>53</v>
      </c>
      <c r="L1274" s="738">
        <v>0</v>
      </c>
      <c r="M1274" s="739">
        <v>0</v>
      </c>
      <c r="N1274" s="929">
        <v>0</v>
      </c>
      <c r="O1274" s="530">
        <v>0</v>
      </c>
      <c r="P1274" s="530">
        <v>0</v>
      </c>
      <c r="Q1274" s="641">
        <v>0</v>
      </c>
      <c r="R1274" s="537">
        <v>0</v>
      </c>
      <c r="S1274" s="537">
        <v>0</v>
      </c>
      <c r="T1274" s="537">
        <v>0</v>
      </c>
      <c r="U1274" s="537">
        <v>0</v>
      </c>
      <c r="V1274" s="537">
        <v>0</v>
      </c>
      <c r="W1274" s="530"/>
      <c r="X1274" s="142">
        <v>0</v>
      </c>
      <c r="Y1274" s="142">
        <v>0</v>
      </c>
      <c r="Z1274" s="537">
        <v>0</v>
      </c>
      <c r="AA1274" s="537">
        <v>0</v>
      </c>
      <c r="AB1274" s="530"/>
      <c r="AC1274" s="142">
        <v>0</v>
      </c>
      <c r="AD1274" s="530">
        <v>0</v>
      </c>
      <c r="AE1274" s="842">
        <v>0</v>
      </c>
      <c r="AF1274" s="929">
        <v>0</v>
      </c>
      <c r="AG1274" s="530">
        <v>0</v>
      </c>
      <c r="AH1274" s="530">
        <v>0</v>
      </c>
      <c r="AI1274" s="641">
        <v>0</v>
      </c>
      <c r="AJ1274" s="537">
        <v>0</v>
      </c>
      <c r="AK1274" s="537">
        <v>0</v>
      </c>
      <c r="AL1274" s="537">
        <v>0</v>
      </c>
      <c r="AM1274" s="537">
        <v>0</v>
      </c>
      <c r="AN1274" s="537">
        <v>0</v>
      </c>
      <c r="AO1274" s="530"/>
      <c r="AP1274" s="142">
        <v>0</v>
      </c>
      <c r="AQ1274" s="142">
        <v>0</v>
      </c>
      <c r="AR1274" s="537">
        <v>0</v>
      </c>
      <c r="AS1274" s="537">
        <v>0</v>
      </c>
      <c r="AT1274" s="530"/>
      <c r="AU1274" s="142">
        <v>0</v>
      </c>
      <c r="AV1274" s="530">
        <v>0</v>
      </c>
      <c r="AW1274" s="842">
        <v>0</v>
      </c>
      <c r="AX1274" s="115">
        <v>0</v>
      </c>
      <c r="AY1274" s="5">
        <v>0</v>
      </c>
      <c r="AZ1274" s="5">
        <v>0</v>
      </c>
      <c r="BA1274" s="335">
        <v>0</v>
      </c>
      <c r="BB1274" s="23">
        <v>0</v>
      </c>
      <c r="BC1274" s="5">
        <v>0</v>
      </c>
      <c r="BD1274" s="5">
        <v>0</v>
      </c>
      <c r="BE1274" s="335">
        <v>0</v>
      </c>
      <c r="BG1274" s="826"/>
      <c r="BH1274" s="607"/>
    </row>
    <row r="1275" spans="1:60" ht="12.75" customHeight="1" x14ac:dyDescent="0.25">
      <c r="A1275" s="222"/>
      <c r="C1275" s="116"/>
      <c r="D1275" s="620"/>
      <c r="F1275" s="117"/>
      <c r="G1275" s="694"/>
      <c r="H1275" s="878"/>
      <c r="I1275" s="397"/>
      <c r="J1275" s="380"/>
      <c r="K1275" s="406"/>
      <c r="L1275" s="738"/>
      <c r="M1275" s="739"/>
      <c r="N1275" s="932"/>
      <c r="O1275" s="125"/>
      <c r="P1275" s="125"/>
      <c r="Q1275" s="642"/>
      <c r="R1275" s="538"/>
      <c r="S1275" s="538"/>
      <c r="T1275" s="538"/>
      <c r="U1275" s="538"/>
      <c r="V1275" s="538"/>
      <c r="W1275" s="532"/>
      <c r="X1275" s="143"/>
      <c r="Y1275" s="143"/>
      <c r="Z1275" s="553"/>
      <c r="AA1275" s="553"/>
      <c r="AB1275" s="532"/>
      <c r="AC1275" s="594"/>
      <c r="AD1275" s="125"/>
      <c r="AE1275" s="848"/>
      <c r="AF1275" s="932"/>
      <c r="AG1275" s="125"/>
      <c r="AH1275" s="125"/>
      <c r="AI1275" s="642"/>
      <c r="AJ1275" s="538"/>
      <c r="AK1275" s="538"/>
      <c r="AL1275" s="538"/>
      <c r="AM1275" s="538"/>
      <c r="AN1275" s="538"/>
      <c r="AO1275" s="532"/>
      <c r="AP1275" s="143"/>
      <c r="AQ1275" s="143"/>
      <c r="AR1275" s="553"/>
      <c r="AS1275" s="553"/>
      <c r="AT1275" s="532"/>
      <c r="AU1275" s="594"/>
      <c r="AV1275" s="125"/>
      <c r="AW1275" s="848"/>
      <c r="AX1275" s="124"/>
      <c r="AY1275" s="6"/>
      <c r="AZ1275" s="26"/>
      <c r="BA1275" s="341"/>
      <c r="BB1275" s="311"/>
      <c r="BC1275" s="6"/>
      <c r="BD1275" s="26"/>
      <c r="BE1275" s="341"/>
      <c r="BG1275" s="826"/>
      <c r="BH1275" s="607"/>
    </row>
    <row r="1276" spans="1:60" ht="12.75" customHeight="1" x14ac:dyDescent="0.25">
      <c r="A1276" s="222"/>
      <c r="C1276" s="116"/>
      <c r="D1276" s="620"/>
      <c r="F1276" s="117"/>
      <c r="G1276" s="694"/>
      <c r="H1276" s="878"/>
      <c r="I1276" s="397"/>
      <c r="J1276" s="380"/>
      <c r="K1276" s="406"/>
      <c r="L1276" s="738"/>
      <c r="M1276" s="739"/>
      <c r="N1276" s="932"/>
      <c r="O1276" s="125"/>
      <c r="P1276" s="125"/>
      <c r="Q1276" s="642"/>
      <c r="R1276" s="538"/>
      <c r="S1276" s="538"/>
      <c r="T1276" s="538"/>
      <c r="U1276" s="538"/>
      <c r="V1276" s="538"/>
      <c r="W1276" s="532"/>
      <c r="X1276" s="143"/>
      <c r="Y1276" s="143"/>
      <c r="Z1276" s="553"/>
      <c r="AA1276" s="553"/>
      <c r="AB1276" s="532"/>
      <c r="AC1276" s="594"/>
      <c r="AD1276" s="125"/>
      <c r="AE1276" s="848"/>
      <c r="AF1276" s="932"/>
      <c r="AG1276" s="125"/>
      <c r="AH1276" s="125"/>
      <c r="AI1276" s="642"/>
      <c r="AJ1276" s="538"/>
      <c r="AK1276" s="538"/>
      <c r="AL1276" s="538"/>
      <c r="AM1276" s="538"/>
      <c r="AN1276" s="538"/>
      <c r="AO1276" s="532"/>
      <c r="AP1276" s="143"/>
      <c r="AQ1276" s="143"/>
      <c r="AR1276" s="553"/>
      <c r="AS1276" s="553"/>
      <c r="AT1276" s="532"/>
      <c r="AU1276" s="594"/>
      <c r="AV1276" s="125"/>
      <c r="AW1276" s="848"/>
      <c r="AX1276" s="124"/>
      <c r="AY1276" s="6"/>
      <c r="AZ1276" s="26"/>
      <c r="BA1276" s="341"/>
      <c r="BB1276" s="311"/>
      <c r="BC1276" s="6"/>
      <c r="BD1276" s="26"/>
      <c r="BE1276" s="341"/>
      <c r="BG1276" s="826"/>
      <c r="BH1276" s="607"/>
    </row>
    <row r="1277" spans="1:60" ht="12.75" customHeight="1" x14ac:dyDescent="0.25">
      <c r="A1277" s="223"/>
      <c r="B1277" s="205"/>
      <c r="C1277" s="251"/>
      <c r="D1277" s="619"/>
      <c r="F1277" s="299"/>
      <c r="G1277" s="694"/>
      <c r="H1277" s="878"/>
      <c r="I1277" s="397"/>
      <c r="J1277" s="380"/>
      <c r="K1277" s="400" t="s">
        <v>6581</v>
      </c>
      <c r="L1277" s="748"/>
      <c r="M1277" s="749"/>
      <c r="N1277" s="934"/>
      <c r="O1277" s="44"/>
      <c r="P1277" s="44"/>
      <c r="Q1277" s="644"/>
      <c r="R1277" s="542"/>
      <c r="S1277" s="542"/>
      <c r="T1277" s="542"/>
      <c r="U1277" s="542"/>
      <c r="V1277" s="542"/>
      <c r="W1277" s="534"/>
      <c r="X1277" s="146"/>
      <c r="Y1277" s="146"/>
      <c r="Z1277" s="556"/>
      <c r="AA1277" s="556"/>
      <c r="AB1277" s="534"/>
      <c r="AC1277" s="597"/>
      <c r="AD1277" s="44"/>
      <c r="AE1277" s="841"/>
      <c r="AF1277" s="934"/>
      <c r="AG1277" s="44"/>
      <c r="AH1277" s="44"/>
      <c r="AI1277" s="644"/>
      <c r="AJ1277" s="542"/>
      <c r="AK1277" s="542"/>
      <c r="AL1277" s="542"/>
      <c r="AM1277" s="542"/>
      <c r="AN1277" s="542"/>
      <c r="AO1277" s="534"/>
      <c r="AP1277" s="146"/>
      <c r="AQ1277" s="146"/>
      <c r="AR1277" s="556"/>
      <c r="AS1277" s="556"/>
      <c r="AT1277" s="534"/>
      <c r="AU1277" s="597"/>
      <c r="AV1277" s="44"/>
      <c r="AW1277" s="841"/>
      <c r="AX1277" s="312"/>
      <c r="AY1277" s="14"/>
      <c r="AZ1277" s="14"/>
      <c r="BA1277" s="334"/>
      <c r="BB1277" s="309"/>
      <c r="BC1277" s="14"/>
      <c r="BD1277" s="14"/>
      <c r="BE1277" s="334"/>
      <c r="BG1277" s="826"/>
      <c r="BH1277" s="607"/>
    </row>
    <row r="1278" spans="1:60" ht="12.75" customHeight="1" x14ac:dyDescent="0.25">
      <c r="A1278" s="223"/>
      <c r="B1278" s="205"/>
      <c r="C1278" s="251"/>
      <c r="D1278" s="619"/>
      <c r="F1278" s="299"/>
      <c r="G1278" s="694"/>
      <c r="H1278" s="878"/>
      <c r="I1278" s="397"/>
      <c r="J1278" s="380"/>
      <c r="K1278" s="418" t="s">
        <v>8</v>
      </c>
      <c r="L1278" s="748"/>
      <c r="M1278" s="749"/>
      <c r="N1278" s="934"/>
      <c r="O1278" s="44"/>
      <c r="P1278" s="44"/>
      <c r="Q1278" s="644"/>
      <c r="R1278" s="542"/>
      <c r="S1278" s="542"/>
      <c r="T1278" s="542"/>
      <c r="U1278" s="542"/>
      <c r="V1278" s="542"/>
      <c r="W1278" s="534"/>
      <c r="X1278" s="146"/>
      <c r="Y1278" s="146"/>
      <c r="Z1278" s="556"/>
      <c r="AA1278" s="556"/>
      <c r="AB1278" s="534"/>
      <c r="AC1278" s="597"/>
      <c r="AD1278" s="44"/>
      <c r="AE1278" s="841"/>
      <c r="AF1278" s="934"/>
      <c r="AG1278" s="44"/>
      <c r="AH1278" s="44"/>
      <c r="AI1278" s="644"/>
      <c r="AJ1278" s="542"/>
      <c r="AK1278" s="542"/>
      <c r="AL1278" s="542"/>
      <c r="AM1278" s="542"/>
      <c r="AN1278" s="542"/>
      <c r="AO1278" s="534"/>
      <c r="AP1278" s="146"/>
      <c r="AQ1278" s="146"/>
      <c r="AR1278" s="556"/>
      <c r="AS1278" s="556"/>
      <c r="AT1278" s="534"/>
      <c r="AU1278" s="597"/>
      <c r="AV1278" s="44"/>
      <c r="AW1278" s="841"/>
      <c r="AX1278" s="312"/>
      <c r="AY1278" s="14"/>
      <c r="AZ1278" s="14"/>
      <c r="BA1278" s="334"/>
      <c r="BB1278" s="309"/>
      <c r="BC1278" s="14"/>
      <c r="BD1278" s="14"/>
      <c r="BE1278" s="334"/>
      <c r="BG1278" s="826"/>
      <c r="BH1278" s="607"/>
    </row>
    <row r="1279" spans="1:60" ht="12.75" customHeight="1" x14ac:dyDescent="0.25">
      <c r="A1279" s="222"/>
      <c r="C1279" s="116"/>
      <c r="D1279" s="620"/>
      <c r="F1279" s="117"/>
      <c r="G1279" s="694"/>
      <c r="H1279" s="878"/>
      <c r="I1279" s="397"/>
      <c r="J1279" s="380"/>
      <c r="K1279" s="402"/>
      <c r="L1279" s="731"/>
      <c r="M1279" s="732"/>
      <c r="N1279" s="931"/>
      <c r="O1279" s="923"/>
      <c r="P1279" s="923"/>
      <c r="Q1279" s="641"/>
      <c r="R1279" s="537"/>
      <c r="S1279" s="537"/>
      <c r="T1279" s="537"/>
      <c r="U1279" s="537"/>
      <c r="V1279" s="537"/>
      <c r="W1279" s="531"/>
      <c r="X1279" s="141"/>
      <c r="Y1279" s="141"/>
      <c r="Z1279" s="552"/>
      <c r="AA1279" s="552"/>
      <c r="AB1279" s="531"/>
      <c r="AC1279" s="593"/>
      <c r="AD1279" s="923"/>
      <c r="AE1279" s="846"/>
      <c r="AF1279" s="931"/>
      <c r="AG1279" s="923"/>
      <c r="AH1279" s="923"/>
      <c r="AI1279" s="641"/>
      <c r="AJ1279" s="537"/>
      <c r="AK1279" s="537"/>
      <c r="AL1279" s="537"/>
      <c r="AM1279" s="537"/>
      <c r="AN1279" s="537"/>
      <c r="AO1279" s="531"/>
      <c r="AP1279" s="141"/>
      <c r="AQ1279" s="141"/>
      <c r="AR1279" s="552"/>
      <c r="AS1279" s="552"/>
      <c r="AT1279" s="531"/>
      <c r="AU1279" s="593"/>
      <c r="AV1279" s="923"/>
      <c r="AW1279" s="846"/>
      <c r="AX1279" s="115"/>
      <c r="AY1279" s="5"/>
      <c r="AZ1279" s="5"/>
      <c r="BA1279" s="335"/>
      <c r="BC1279" s="5"/>
      <c r="BD1279" s="5"/>
      <c r="BE1279" s="335"/>
      <c r="BG1279" s="826"/>
      <c r="BH1279" s="607"/>
    </row>
    <row r="1280" spans="1:60" ht="12.75" customHeight="1" x14ac:dyDescent="0.25">
      <c r="A1280" s="222"/>
      <c r="C1280" s="116"/>
      <c r="D1280" s="620"/>
      <c r="F1280" s="117"/>
      <c r="G1280" s="694"/>
      <c r="H1280" s="878"/>
      <c r="I1280" s="397"/>
      <c r="J1280" s="380"/>
      <c r="K1280" s="401" t="s">
        <v>48</v>
      </c>
      <c r="L1280" s="731"/>
      <c r="M1280" s="732"/>
      <c r="N1280" s="931"/>
      <c r="O1280" s="923"/>
      <c r="P1280" s="923"/>
      <c r="Q1280" s="641"/>
      <c r="R1280" s="537"/>
      <c r="S1280" s="537"/>
      <c r="T1280" s="537"/>
      <c r="U1280" s="537"/>
      <c r="V1280" s="537"/>
      <c r="W1280" s="531"/>
      <c r="X1280" s="141"/>
      <c r="Y1280" s="141"/>
      <c r="Z1280" s="552"/>
      <c r="AA1280" s="552"/>
      <c r="AB1280" s="531"/>
      <c r="AC1280" s="593"/>
      <c r="AD1280" s="923"/>
      <c r="AE1280" s="846"/>
      <c r="AF1280" s="931"/>
      <c r="AG1280" s="923"/>
      <c r="AH1280" s="923"/>
      <c r="AI1280" s="641"/>
      <c r="AJ1280" s="537"/>
      <c r="AK1280" s="537"/>
      <c r="AL1280" s="537"/>
      <c r="AM1280" s="537"/>
      <c r="AN1280" s="537"/>
      <c r="AO1280" s="531"/>
      <c r="AP1280" s="141"/>
      <c r="AQ1280" s="141"/>
      <c r="AR1280" s="552"/>
      <c r="AS1280" s="552"/>
      <c r="AT1280" s="531"/>
      <c r="AU1280" s="593"/>
      <c r="AV1280" s="923"/>
      <c r="AW1280" s="846"/>
      <c r="AX1280" s="115"/>
      <c r="AY1280" s="5"/>
      <c r="AZ1280" s="5"/>
      <c r="BA1280" s="335"/>
      <c r="BC1280" s="5"/>
      <c r="BD1280" s="5"/>
      <c r="BE1280" s="335"/>
      <c r="BF1280" s="40"/>
      <c r="BG1280" s="826"/>
      <c r="BH1280" s="607"/>
    </row>
    <row r="1281" spans="1:66" ht="12.75" customHeight="1" x14ac:dyDescent="0.25">
      <c r="A1281" s="222"/>
      <c r="C1281" s="116"/>
      <c r="D1281" s="620"/>
      <c r="F1281" s="117"/>
      <c r="G1281" s="694"/>
      <c r="H1281" s="878"/>
      <c r="I1281" s="397"/>
      <c r="J1281" s="380"/>
      <c r="K1281" s="402"/>
      <c r="L1281" s="731"/>
      <c r="M1281" s="732"/>
      <c r="N1281" s="931"/>
      <c r="O1281" s="923"/>
      <c r="P1281" s="923"/>
      <c r="Q1281" s="641"/>
      <c r="R1281" s="537"/>
      <c r="S1281" s="537"/>
      <c r="T1281" s="537"/>
      <c r="U1281" s="537"/>
      <c r="V1281" s="537"/>
      <c r="W1281" s="531"/>
      <c r="X1281" s="141"/>
      <c r="Y1281" s="141"/>
      <c r="Z1281" s="552"/>
      <c r="AA1281" s="552"/>
      <c r="AB1281" s="531"/>
      <c r="AC1281" s="593"/>
      <c r="AD1281" s="923"/>
      <c r="AE1281" s="846"/>
      <c r="AF1281" s="931"/>
      <c r="AG1281" s="923"/>
      <c r="AH1281" s="923"/>
      <c r="AI1281" s="641"/>
      <c r="AJ1281" s="537"/>
      <c r="AK1281" s="537"/>
      <c r="AL1281" s="537"/>
      <c r="AM1281" s="537"/>
      <c r="AN1281" s="537"/>
      <c r="AO1281" s="531"/>
      <c r="AP1281" s="141"/>
      <c r="AQ1281" s="141"/>
      <c r="AR1281" s="552"/>
      <c r="AS1281" s="552"/>
      <c r="AT1281" s="531"/>
      <c r="AU1281" s="593"/>
      <c r="AV1281" s="923"/>
      <c r="AW1281" s="846"/>
      <c r="AX1281" s="115"/>
      <c r="AY1281" s="5"/>
      <c r="AZ1281" s="5"/>
      <c r="BA1281" s="335"/>
      <c r="BC1281" s="5"/>
      <c r="BD1281" s="5"/>
      <c r="BE1281" s="335"/>
      <c r="BG1281" s="826"/>
      <c r="BH1281" s="607"/>
    </row>
    <row r="1282" spans="1:66" ht="35.1" customHeight="1" x14ac:dyDescent="0.25">
      <c r="A1282" s="21" t="s">
        <v>39</v>
      </c>
      <c r="B1282" s="30">
        <v>19</v>
      </c>
      <c r="C1282" s="116" t="s">
        <v>1845</v>
      </c>
      <c r="D1282" s="620">
        <v>1000</v>
      </c>
      <c r="F1282" s="117">
        <v>12</v>
      </c>
      <c r="G1282" s="694">
        <v>1</v>
      </c>
      <c r="H1282" s="878" t="str">
        <f t="shared" ref="H1282:H1323" si="1977">LEFT(J1282,3)</f>
        <v>119</v>
      </c>
      <c r="I1282" s="397" t="s">
        <v>3266</v>
      </c>
      <c r="J1282" s="380" t="s">
        <v>3132</v>
      </c>
      <c r="K1282" s="415" t="s">
        <v>350</v>
      </c>
      <c r="L1282" s="726">
        <v>0</v>
      </c>
      <c r="M1282" s="727">
        <v>0</v>
      </c>
      <c r="N1282" s="935"/>
      <c r="O1282" s="530">
        <f t="shared" ref="O1282:O1290" si="1978">IF(N1282&gt;L1282,"0 ",N1282-L1282)</f>
        <v>0</v>
      </c>
      <c r="P1282" s="530">
        <f t="shared" ref="P1282:P1290" si="1979">IF(N1282&lt;L1282,"0 ",N1282-L1282)</f>
        <v>0</v>
      </c>
      <c r="Q1282" s="661"/>
      <c r="R1282" s="549"/>
      <c r="S1282" s="549"/>
      <c r="T1282" s="549"/>
      <c r="U1282" s="549"/>
      <c r="V1282" s="549"/>
      <c r="W1282" s="683" t="str">
        <f t="shared" ref="W1282:W1290" si="1980">IF(SUM(Q1282:V1282)=X1282,"OK",SUM(Q1282:V1282)-X1282)</f>
        <v>OK</v>
      </c>
      <c r="X1282" s="202"/>
      <c r="Y1282" s="202"/>
      <c r="Z1282" s="560"/>
      <c r="AA1282" s="560"/>
      <c r="AB1282" s="683" t="str">
        <f t="shared" ref="AB1282:AB1290" si="1981">IF(SUM(Z1282:AA1282)=AC1282,"OK",SUM(Z1282:AA1282)-AC1282)</f>
        <v>OK</v>
      </c>
      <c r="AC1282" s="602"/>
      <c r="AD1282" s="530">
        <f t="shared" ref="AD1282:AD1290" si="1982">X1282+Y1282+AC1282</f>
        <v>0</v>
      </c>
      <c r="AE1282" s="842">
        <f t="shared" ref="AE1282:AE1290" si="1983">N1282+AD1282</f>
        <v>0</v>
      </c>
      <c r="AF1282" s="935"/>
      <c r="AG1282" s="530">
        <f t="shared" ref="AG1282:AG1290" si="1984">IF(AF1282&gt;M1282,"0 ",AF1282-M1282)</f>
        <v>0</v>
      </c>
      <c r="AH1282" s="530">
        <f t="shared" ref="AH1282:AH1290" si="1985">IF(AF1282&lt;M1282,"0 ",AF1282-M1282)</f>
        <v>0</v>
      </c>
      <c r="AI1282" s="927"/>
      <c r="AJ1282" s="550"/>
      <c r="AK1282" s="550"/>
      <c r="AL1282" s="550"/>
      <c r="AM1282" s="550"/>
      <c r="AN1282" s="550"/>
      <c r="AO1282" s="683" t="str">
        <f t="shared" ref="AO1282:AO1290" si="1986">IF(SUM(AI1282:AN1282)=AP1282,"OK",SUM(AI1282:AN1282)-AP1282)</f>
        <v>OK</v>
      </c>
      <c r="AP1282" s="202"/>
      <c r="AQ1282" s="202"/>
      <c r="AR1282" s="560"/>
      <c r="AS1282" s="560"/>
      <c r="AT1282" s="683" t="str">
        <f t="shared" ref="AT1282:AT1290" si="1987">IF(SUM(AR1282:AS1282)=AU1282,"OK",SUM(AR1282:AS1282)-AU1282)</f>
        <v>OK</v>
      </c>
      <c r="AU1282" s="602"/>
      <c r="AV1282" s="530">
        <f t="shared" ref="AV1282:AV1290" si="1988">AP1282+AQ1282+AU1282</f>
        <v>0</v>
      </c>
      <c r="AW1282" s="842">
        <f t="shared" ref="AW1282:AW1290" si="1989">AF1282+AV1282</f>
        <v>0</v>
      </c>
      <c r="AX1282" s="115">
        <f t="shared" ref="AX1282:AX1290" si="1990">L1282</f>
        <v>0</v>
      </c>
      <c r="AY1282" s="5">
        <f t="shared" ref="AY1282:AY1290" si="1991">AE1282</f>
        <v>0</v>
      </c>
      <c r="AZ1282" s="5">
        <f t="shared" ref="AZ1282:AZ1290" si="1992">AY1282-AX1282</f>
        <v>0</v>
      </c>
      <c r="BA1282" s="335" t="e">
        <f t="shared" ref="BA1282:BA1290" si="1993">AZ1282/AX1282</f>
        <v>#DIV/0!</v>
      </c>
      <c r="BB1282" s="23">
        <f t="shared" ref="BB1282:BB1290" si="1994">M1282</f>
        <v>0</v>
      </c>
      <c r="BC1282" s="5">
        <f t="shared" ref="BC1282:BC1290" si="1995">AW1282</f>
        <v>0</v>
      </c>
      <c r="BD1282" s="5">
        <f t="shared" ref="BD1282:BD1290" si="1996">BC1282-BB1282</f>
        <v>0</v>
      </c>
      <c r="BE1282" s="335" t="e">
        <f t="shared" ref="BE1282:BE1290" si="1997">BD1282/BB1282</f>
        <v>#DIV/0!</v>
      </c>
      <c r="BG1282" s="826" t="str">
        <f t="shared" ref="BG1282:BG1290" si="1998">RIGHT(LEFT(I1282,3),2)&amp;"."&amp;RIGHT(LEFT(I1282,5),2)</f>
        <v>01.00</v>
      </c>
      <c r="BH1282" s="607" t="b">
        <f>COUNTIF('Codes SEC'!$B$2:$B$250,Ministres!BG1282)&gt;0</f>
        <v>1</v>
      </c>
    </row>
    <row r="1283" spans="1:66" ht="35.1" customHeight="1" x14ac:dyDescent="0.25">
      <c r="A1283" s="21" t="s">
        <v>39</v>
      </c>
      <c r="B1283" s="30">
        <v>19</v>
      </c>
      <c r="C1283" s="116" t="s">
        <v>1845</v>
      </c>
      <c r="D1283" s="620">
        <v>1000</v>
      </c>
      <c r="F1283" s="117">
        <v>12</v>
      </c>
      <c r="G1283" s="694">
        <v>1</v>
      </c>
      <c r="H1283" s="878" t="str">
        <f t="shared" si="1977"/>
        <v>119</v>
      </c>
      <c r="I1283" s="397" t="s">
        <v>3257</v>
      </c>
      <c r="J1283" s="380" t="s">
        <v>3133</v>
      </c>
      <c r="K1283" s="415" t="s">
        <v>76</v>
      </c>
      <c r="L1283" s="733">
        <v>1323</v>
      </c>
      <c r="M1283" s="734">
        <v>1323</v>
      </c>
      <c r="N1283" s="935"/>
      <c r="O1283" s="530">
        <f t="shared" si="1978"/>
        <v>-1323</v>
      </c>
      <c r="P1283" s="530" t="str">
        <f t="shared" si="1979"/>
        <v xml:space="preserve">0 </v>
      </c>
      <c r="Q1283" s="661"/>
      <c r="R1283" s="549"/>
      <c r="S1283" s="549"/>
      <c r="T1283" s="549"/>
      <c r="U1283" s="549"/>
      <c r="V1283" s="549"/>
      <c r="W1283" s="683" t="str">
        <f t="shared" si="1980"/>
        <v>OK</v>
      </c>
      <c r="X1283" s="202"/>
      <c r="Y1283" s="202"/>
      <c r="Z1283" s="560"/>
      <c r="AA1283" s="560"/>
      <c r="AB1283" s="683" t="str">
        <f t="shared" si="1981"/>
        <v>OK</v>
      </c>
      <c r="AC1283" s="602"/>
      <c r="AD1283" s="530">
        <f t="shared" si="1982"/>
        <v>0</v>
      </c>
      <c r="AE1283" s="842">
        <f t="shared" si="1983"/>
        <v>0</v>
      </c>
      <c r="AF1283" s="935"/>
      <c r="AG1283" s="530">
        <f t="shared" si="1984"/>
        <v>-1323</v>
      </c>
      <c r="AH1283" s="530" t="str">
        <f t="shared" si="1985"/>
        <v xml:space="preserve">0 </v>
      </c>
      <c r="AI1283" s="927"/>
      <c r="AJ1283" s="550"/>
      <c r="AK1283" s="550"/>
      <c r="AL1283" s="550"/>
      <c r="AM1283" s="550"/>
      <c r="AN1283" s="550"/>
      <c r="AO1283" s="683" t="str">
        <f t="shared" si="1986"/>
        <v>OK</v>
      </c>
      <c r="AP1283" s="202"/>
      <c r="AQ1283" s="202"/>
      <c r="AR1283" s="560"/>
      <c r="AS1283" s="560"/>
      <c r="AT1283" s="683" t="str">
        <f t="shared" si="1987"/>
        <v>OK</v>
      </c>
      <c r="AU1283" s="602"/>
      <c r="AV1283" s="530">
        <f t="shared" si="1988"/>
        <v>0</v>
      </c>
      <c r="AW1283" s="842">
        <f t="shared" si="1989"/>
        <v>0</v>
      </c>
      <c r="AX1283" s="115">
        <f t="shared" si="1990"/>
        <v>1323</v>
      </c>
      <c r="AY1283" s="5">
        <f t="shared" si="1991"/>
        <v>0</v>
      </c>
      <c r="AZ1283" s="7">
        <f t="shared" si="1992"/>
        <v>-1323</v>
      </c>
      <c r="BA1283" s="335">
        <f t="shared" si="1993"/>
        <v>-1</v>
      </c>
      <c r="BB1283" s="23">
        <f t="shared" si="1994"/>
        <v>1323</v>
      </c>
      <c r="BC1283" s="5">
        <f t="shared" si="1995"/>
        <v>0</v>
      </c>
      <c r="BD1283" s="7">
        <f t="shared" si="1996"/>
        <v>-1323</v>
      </c>
      <c r="BE1283" s="335">
        <f t="shared" si="1997"/>
        <v>-1</v>
      </c>
      <c r="BG1283" s="826" t="str">
        <f t="shared" si="1998"/>
        <v>12.11</v>
      </c>
      <c r="BH1283" s="607" t="b">
        <f>COUNTIF('Codes SEC'!$B$2:$B$250,Ministres!BG1283)&gt;0</f>
        <v>1</v>
      </c>
    </row>
    <row r="1284" spans="1:66" ht="35.1" customHeight="1" x14ac:dyDescent="0.25">
      <c r="A1284" s="21" t="s">
        <v>39</v>
      </c>
      <c r="B1284" s="30">
        <v>19</v>
      </c>
      <c r="C1284" s="116" t="s">
        <v>1845</v>
      </c>
      <c r="D1284" s="620">
        <v>1000</v>
      </c>
      <c r="F1284" s="117">
        <v>12</v>
      </c>
      <c r="G1284" s="694">
        <v>1</v>
      </c>
      <c r="H1284" s="878" t="str">
        <f t="shared" si="1977"/>
        <v>119</v>
      </c>
      <c r="I1284" s="397" t="s">
        <v>3257</v>
      </c>
      <c r="J1284" s="380" t="s">
        <v>3134</v>
      </c>
      <c r="K1284" s="415" t="s">
        <v>4764</v>
      </c>
      <c r="L1284" s="733">
        <v>2980</v>
      </c>
      <c r="M1284" s="734">
        <v>2980</v>
      </c>
      <c r="N1284" s="935"/>
      <c r="O1284" s="530">
        <f t="shared" si="1978"/>
        <v>-2980</v>
      </c>
      <c r="P1284" s="530" t="str">
        <f t="shared" si="1979"/>
        <v xml:space="preserve">0 </v>
      </c>
      <c r="Q1284" s="661"/>
      <c r="R1284" s="549"/>
      <c r="S1284" s="549"/>
      <c r="T1284" s="549"/>
      <c r="U1284" s="549"/>
      <c r="V1284" s="549"/>
      <c r="W1284" s="683" t="str">
        <f t="shared" si="1980"/>
        <v>OK</v>
      </c>
      <c r="X1284" s="202"/>
      <c r="Y1284" s="202"/>
      <c r="Z1284" s="560"/>
      <c r="AA1284" s="560"/>
      <c r="AB1284" s="683" t="str">
        <f t="shared" si="1981"/>
        <v>OK</v>
      </c>
      <c r="AC1284" s="602"/>
      <c r="AD1284" s="530">
        <f t="shared" si="1982"/>
        <v>0</v>
      </c>
      <c r="AE1284" s="842">
        <f t="shared" si="1983"/>
        <v>0</v>
      </c>
      <c r="AF1284" s="935"/>
      <c r="AG1284" s="530">
        <f t="shared" si="1984"/>
        <v>-2980</v>
      </c>
      <c r="AH1284" s="530" t="str">
        <f t="shared" si="1985"/>
        <v xml:space="preserve">0 </v>
      </c>
      <c r="AI1284" s="927"/>
      <c r="AJ1284" s="550"/>
      <c r="AK1284" s="550"/>
      <c r="AL1284" s="550"/>
      <c r="AM1284" s="550"/>
      <c r="AN1284" s="550"/>
      <c r="AO1284" s="683" t="str">
        <f t="shared" si="1986"/>
        <v>OK</v>
      </c>
      <c r="AP1284" s="202"/>
      <c r="AQ1284" s="202"/>
      <c r="AR1284" s="560"/>
      <c r="AS1284" s="560"/>
      <c r="AT1284" s="683" t="str">
        <f t="shared" si="1987"/>
        <v>OK</v>
      </c>
      <c r="AU1284" s="602"/>
      <c r="AV1284" s="530">
        <f t="shared" si="1988"/>
        <v>0</v>
      </c>
      <c r="AW1284" s="842">
        <f t="shared" si="1989"/>
        <v>0</v>
      </c>
      <c r="AX1284" s="115">
        <f t="shared" si="1990"/>
        <v>2980</v>
      </c>
      <c r="AY1284" s="5">
        <f t="shared" si="1991"/>
        <v>0</v>
      </c>
      <c r="AZ1284" s="7">
        <f t="shared" si="1992"/>
        <v>-2980</v>
      </c>
      <c r="BA1284" s="335">
        <f t="shared" si="1993"/>
        <v>-1</v>
      </c>
      <c r="BB1284" s="23">
        <f t="shared" si="1994"/>
        <v>2980</v>
      </c>
      <c r="BC1284" s="5">
        <f t="shared" si="1995"/>
        <v>0</v>
      </c>
      <c r="BD1284" s="7">
        <f t="shared" si="1996"/>
        <v>-2980</v>
      </c>
      <c r="BE1284" s="335">
        <f t="shared" si="1997"/>
        <v>-1</v>
      </c>
      <c r="BG1284" s="826" t="str">
        <f t="shared" si="1998"/>
        <v>12.11</v>
      </c>
      <c r="BH1284" s="607" t="b">
        <f>COUNTIF('Codes SEC'!$B$2:$B$250,Ministres!BG1284)&gt;0</f>
        <v>1</v>
      </c>
    </row>
    <row r="1285" spans="1:66" s="4" customFormat="1" ht="35.1" customHeight="1" x14ac:dyDescent="0.25">
      <c r="A1285" s="21" t="s">
        <v>39</v>
      </c>
      <c r="B1285" s="30">
        <v>19</v>
      </c>
      <c r="C1285" s="116" t="s">
        <v>1845</v>
      </c>
      <c r="D1285" s="620">
        <v>1000</v>
      </c>
      <c r="E1285" s="32"/>
      <c r="F1285" s="117">
        <v>12</v>
      </c>
      <c r="G1285" s="694">
        <v>1</v>
      </c>
      <c r="H1285" s="878" t="str">
        <f t="shared" si="1977"/>
        <v>119</v>
      </c>
      <c r="I1285" s="397">
        <v>81221000</v>
      </c>
      <c r="J1285" s="380" t="s">
        <v>3802</v>
      </c>
      <c r="K1285" s="494" t="s">
        <v>3747</v>
      </c>
      <c r="L1285" s="726">
        <v>25</v>
      </c>
      <c r="M1285" s="727">
        <v>25</v>
      </c>
      <c r="N1285" s="931"/>
      <c r="O1285" s="530">
        <f t="shared" si="1978"/>
        <v>-25</v>
      </c>
      <c r="P1285" s="530" t="str">
        <f t="shared" si="1979"/>
        <v xml:space="preserve">0 </v>
      </c>
      <c r="Q1285" s="646"/>
      <c r="R1285" s="536"/>
      <c r="S1285" s="536"/>
      <c r="T1285" s="536"/>
      <c r="U1285" s="536"/>
      <c r="V1285" s="536"/>
      <c r="W1285" s="683" t="str">
        <f t="shared" si="1980"/>
        <v>OK</v>
      </c>
      <c r="X1285" s="141"/>
      <c r="Y1285" s="141"/>
      <c r="Z1285" s="552"/>
      <c r="AA1285" s="552"/>
      <c r="AB1285" s="683" t="str">
        <f t="shared" si="1981"/>
        <v>OK</v>
      </c>
      <c r="AC1285" s="593"/>
      <c r="AD1285" s="530">
        <f t="shared" si="1982"/>
        <v>0</v>
      </c>
      <c r="AE1285" s="842">
        <f t="shared" si="1983"/>
        <v>0</v>
      </c>
      <c r="AF1285" s="931"/>
      <c r="AG1285" s="530">
        <f t="shared" si="1984"/>
        <v>-25</v>
      </c>
      <c r="AH1285" s="530" t="str">
        <f t="shared" si="1985"/>
        <v xml:space="preserve">0 </v>
      </c>
      <c r="AI1285" s="641"/>
      <c r="AJ1285" s="537"/>
      <c r="AK1285" s="537"/>
      <c r="AL1285" s="537"/>
      <c r="AM1285" s="537"/>
      <c r="AN1285" s="537"/>
      <c r="AO1285" s="683" t="str">
        <f t="shared" si="1986"/>
        <v>OK</v>
      </c>
      <c r="AP1285" s="141"/>
      <c r="AQ1285" s="141"/>
      <c r="AR1285" s="552"/>
      <c r="AS1285" s="552"/>
      <c r="AT1285" s="683" t="str">
        <f t="shared" si="1987"/>
        <v>OK</v>
      </c>
      <c r="AU1285" s="593"/>
      <c r="AV1285" s="530">
        <f t="shared" si="1988"/>
        <v>0</v>
      </c>
      <c r="AW1285" s="842">
        <f t="shared" si="1989"/>
        <v>0</v>
      </c>
      <c r="AX1285" s="115">
        <f t="shared" si="1990"/>
        <v>25</v>
      </c>
      <c r="AY1285" s="5">
        <f t="shared" si="1991"/>
        <v>0</v>
      </c>
      <c r="AZ1285" s="7">
        <f t="shared" si="1992"/>
        <v>-25</v>
      </c>
      <c r="BA1285" s="335">
        <f t="shared" si="1993"/>
        <v>-1</v>
      </c>
      <c r="BB1285" s="23">
        <f t="shared" si="1994"/>
        <v>25</v>
      </c>
      <c r="BC1285" s="5">
        <f t="shared" si="1995"/>
        <v>0</v>
      </c>
      <c r="BD1285" s="7">
        <f t="shared" si="1996"/>
        <v>-25</v>
      </c>
      <c r="BE1285" s="335">
        <f t="shared" si="1997"/>
        <v>-1</v>
      </c>
      <c r="BF1285" s="41"/>
      <c r="BG1285" s="826" t="str">
        <f t="shared" si="1998"/>
        <v>12.21</v>
      </c>
      <c r="BH1285" s="607" t="b">
        <f>COUNTIF('Codes SEC'!$B$2:$B$250,Ministres!BG1285)&gt;0</f>
        <v>1</v>
      </c>
      <c r="BI1285" s="41"/>
      <c r="BJ1285" s="41"/>
      <c r="BK1285" s="41"/>
      <c r="BL1285" s="41"/>
      <c r="BM1285" s="41"/>
      <c r="BN1285" s="41"/>
    </row>
    <row r="1286" spans="1:66" ht="35.1" customHeight="1" x14ac:dyDescent="0.25">
      <c r="A1286" s="21" t="s">
        <v>39</v>
      </c>
      <c r="B1286" s="30">
        <v>19</v>
      </c>
      <c r="C1286" s="116" t="s">
        <v>1845</v>
      </c>
      <c r="D1286" s="620">
        <v>1000</v>
      </c>
      <c r="F1286" s="117">
        <v>9</v>
      </c>
      <c r="G1286" s="694">
        <v>1</v>
      </c>
      <c r="H1286" s="878" t="str">
        <f t="shared" si="1977"/>
        <v>119</v>
      </c>
      <c r="I1286" s="397" t="s">
        <v>3279</v>
      </c>
      <c r="J1286" s="380" t="s">
        <v>3135</v>
      </c>
      <c r="K1286" s="415" t="s">
        <v>351</v>
      </c>
      <c r="L1286" s="733">
        <v>300</v>
      </c>
      <c r="M1286" s="734">
        <v>300</v>
      </c>
      <c r="N1286" s="935"/>
      <c r="O1286" s="530">
        <f t="shared" si="1978"/>
        <v>-300</v>
      </c>
      <c r="P1286" s="530" t="str">
        <f t="shared" si="1979"/>
        <v xml:space="preserve">0 </v>
      </c>
      <c r="Q1286" s="661"/>
      <c r="R1286" s="549"/>
      <c r="S1286" s="549"/>
      <c r="T1286" s="549"/>
      <c r="U1286" s="549"/>
      <c r="V1286" s="549"/>
      <c r="W1286" s="683" t="str">
        <f t="shared" si="1980"/>
        <v>OK</v>
      </c>
      <c r="X1286" s="202"/>
      <c r="Y1286" s="202"/>
      <c r="Z1286" s="560"/>
      <c r="AA1286" s="560"/>
      <c r="AB1286" s="683" t="str">
        <f t="shared" si="1981"/>
        <v>OK</v>
      </c>
      <c r="AC1286" s="602"/>
      <c r="AD1286" s="530">
        <f t="shared" si="1982"/>
        <v>0</v>
      </c>
      <c r="AE1286" s="842">
        <f t="shared" si="1983"/>
        <v>0</v>
      </c>
      <c r="AF1286" s="935"/>
      <c r="AG1286" s="530">
        <f t="shared" si="1984"/>
        <v>-300</v>
      </c>
      <c r="AH1286" s="530" t="str">
        <f t="shared" si="1985"/>
        <v xml:space="preserve">0 </v>
      </c>
      <c r="AI1286" s="927"/>
      <c r="AJ1286" s="550"/>
      <c r="AK1286" s="550"/>
      <c r="AL1286" s="550"/>
      <c r="AM1286" s="550"/>
      <c r="AN1286" s="550"/>
      <c r="AO1286" s="683" t="str">
        <f t="shared" si="1986"/>
        <v>OK</v>
      </c>
      <c r="AP1286" s="202"/>
      <c r="AQ1286" s="202"/>
      <c r="AR1286" s="560"/>
      <c r="AS1286" s="560"/>
      <c r="AT1286" s="683" t="str">
        <f t="shared" si="1987"/>
        <v>OK</v>
      </c>
      <c r="AU1286" s="602"/>
      <c r="AV1286" s="530">
        <f t="shared" si="1988"/>
        <v>0</v>
      </c>
      <c r="AW1286" s="842">
        <f t="shared" si="1989"/>
        <v>0</v>
      </c>
      <c r="AX1286" s="115">
        <f t="shared" si="1990"/>
        <v>300</v>
      </c>
      <c r="AY1286" s="5">
        <f t="shared" si="1991"/>
        <v>0</v>
      </c>
      <c r="AZ1286" s="7">
        <f t="shared" si="1992"/>
        <v>-300</v>
      </c>
      <c r="BA1286" s="335">
        <f t="shared" si="1993"/>
        <v>-1</v>
      </c>
      <c r="BB1286" s="23">
        <f t="shared" si="1994"/>
        <v>300</v>
      </c>
      <c r="BC1286" s="5">
        <f t="shared" si="1995"/>
        <v>0</v>
      </c>
      <c r="BD1286" s="7">
        <f t="shared" si="1996"/>
        <v>-300</v>
      </c>
      <c r="BE1286" s="335">
        <f t="shared" si="1997"/>
        <v>-1</v>
      </c>
      <c r="BG1286" s="826" t="str">
        <f t="shared" si="1998"/>
        <v>21.60</v>
      </c>
      <c r="BH1286" s="607" t="b">
        <f>COUNTIF('Codes SEC'!$B$2:$B$250,Ministres!BG1286)&gt;0</f>
        <v>1</v>
      </c>
    </row>
    <row r="1287" spans="1:66" ht="35.1" customHeight="1" x14ac:dyDescent="0.25">
      <c r="A1287" s="21" t="s">
        <v>39</v>
      </c>
      <c r="B1287" s="30">
        <v>19</v>
      </c>
      <c r="C1287" s="116" t="s">
        <v>1845</v>
      </c>
      <c r="D1287" s="620">
        <v>1000</v>
      </c>
      <c r="F1287" s="117">
        <v>12</v>
      </c>
      <c r="G1287" s="700" t="s">
        <v>5613</v>
      </c>
      <c r="H1287" s="878" t="str">
        <f t="shared" si="1977"/>
        <v>119</v>
      </c>
      <c r="I1287" s="397">
        <v>83200000</v>
      </c>
      <c r="J1287" s="712" t="s">
        <v>5601</v>
      </c>
      <c r="K1287" s="415" t="s">
        <v>5602</v>
      </c>
      <c r="L1287" s="733">
        <v>100</v>
      </c>
      <c r="M1287" s="734">
        <v>100</v>
      </c>
      <c r="N1287" s="935"/>
      <c r="O1287" s="530">
        <f t="shared" si="1978"/>
        <v>-100</v>
      </c>
      <c r="P1287" s="530" t="str">
        <f t="shared" si="1979"/>
        <v xml:space="preserve">0 </v>
      </c>
      <c r="Q1287" s="661"/>
      <c r="R1287" s="549"/>
      <c r="S1287" s="549"/>
      <c r="T1287" s="549"/>
      <c r="U1287" s="549"/>
      <c r="V1287" s="549"/>
      <c r="W1287" s="683" t="str">
        <f t="shared" si="1980"/>
        <v>OK</v>
      </c>
      <c r="X1287" s="202"/>
      <c r="Y1287" s="202"/>
      <c r="Z1287" s="560"/>
      <c r="AA1287" s="560"/>
      <c r="AB1287" s="683" t="str">
        <f t="shared" si="1981"/>
        <v>OK</v>
      </c>
      <c r="AC1287" s="602"/>
      <c r="AD1287" s="530">
        <f t="shared" si="1982"/>
        <v>0</v>
      </c>
      <c r="AE1287" s="842">
        <f t="shared" si="1983"/>
        <v>0</v>
      </c>
      <c r="AF1287" s="935"/>
      <c r="AG1287" s="530">
        <f t="shared" si="1984"/>
        <v>-100</v>
      </c>
      <c r="AH1287" s="530" t="str">
        <f t="shared" si="1985"/>
        <v xml:space="preserve">0 </v>
      </c>
      <c r="AI1287" s="927"/>
      <c r="AJ1287" s="550"/>
      <c r="AK1287" s="550"/>
      <c r="AL1287" s="550"/>
      <c r="AM1287" s="550"/>
      <c r="AN1287" s="550"/>
      <c r="AO1287" s="683" t="str">
        <f t="shared" si="1986"/>
        <v>OK</v>
      </c>
      <c r="AP1287" s="202"/>
      <c r="AQ1287" s="202"/>
      <c r="AR1287" s="560"/>
      <c r="AS1287" s="560"/>
      <c r="AT1287" s="683" t="str">
        <f t="shared" si="1987"/>
        <v>OK</v>
      </c>
      <c r="AU1287" s="602"/>
      <c r="AV1287" s="530">
        <f t="shared" si="1988"/>
        <v>0</v>
      </c>
      <c r="AW1287" s="842">
        <f t="shared" si="1989"/>
        <v>0</v>
      </c>
      <c r="AX1287" s="115">
        <f t="shared" si="1990"/>
        <v>100</v>
      </c>
      <c r="AY1287" s="5">
        <f t="shared" si="1991"/>
        <v>0</v>
      </c>
      <c r="AZ1287" s="7">
        <f>AY1287-AX1287</f>
        <v>-100</v>
      </c>
      <c r="BA1287" s="335">
        <f>AZ1287/AX1287</f>
        <v>-1</v>
      </c>
      <c r="BB1287" s="23">
        <f t="shared" si="1994"/>
        <v>100</v>
      </c>
      <c r="BC1287" s="5">
        <f>AW1287</f>
        <v>0</v>
      </c>
      <c r="BD1287" s="7">
        <f>BC1287-BB1287</f>
        <v>-100</v>
      </c>
      <c r="BE1287" s="335">
        <f>BD1287/BB1287</f>
        <v>-1</v>
      </c>
      <c r="BG1287" s="826" t="str">
        <f t="shared" si="1998"/>
        <v>32.00</v>
      </c>
      <c r="BH1287" s="607" t="b">
        <f>COUNTIF('Codes SEC'!$B$2:$B$250,Ministres!BG1287)&gt;0</f>
        <v>1</v>
      </c>
    </row>
    <row r="1288" spans="1:66" ht="35.1" customHeight="1" x14ac:dyDescent="0.25">
      <c r="A1288" s="21" t="s">
        <v>39</v>
      </c>
      <c r="B1288" s="30">
        <v>19</v>
      </c>
      <c r="C1288" s="116" t="s">
        <v>1845</v>
      </c>
      <c r="D1288" s="620">
        <v>1000</v>
      </c>
      <c r="F1288" s="117">
        <v>12</v>
      </c>
      <c r="G1288" s="694">
        <v>1</v>
      </c>
      <c r="H1288" s="878" t="str">
        <f t="shared" si="1977"/>
        <v>119</v>
      </c>
      <c r="I1288" s="397" t="s">
        <v>3280</v>
      </c>
      <c r="J1288" s="380" t="s">
        <v>3136</v>
      </c>
      <c r="K1288" s="415" t="s">
        <v>77</v>
      </c>
      <c r="L1288" s="733">
        <v>100</v>
      </c>
      <c r="M1288" s="734">
        <v>100</v>
      </c>
      <c r="N1288" s="935"/>
      <c r="O1288" s="530">
        <f t="shared" si="1978"/>
        <v>-100</v>
      </c>
      <c r="P1288" s="530" t="str">
        <f t="shared" si="1979"/>
        <v xml:space="preserve">0 </v>
      </c>
      <c r="Q1288" s="661"/>
      <c r="R1288" s="549"/>
      <c r="S1288" s="549"/>
      <c r="T1288" s="549"/>
      <c r="U1288" s="549"/>
      <c r="V1288" s="549"/>
      <c r="W1288" s="683" t="str">
        <f t="shared" si="1980"/>
        <v>OK</v>
      </c>
      <c r="X1288" s="202"/>
      <c r="Y1288" s="202"/>
      <c r="Z1288" s="560"/>
      <c r="AA1288" s="560"/>
      <c r="AB1288" s="683" t="str">
        <f t="shared" si="1981"/>
        <v>OK</v>
      </c>
      <c r="AC1288" s="602"/>
      <c r="AD1288" s="530">
        <f t="shared" si="1982"/>
        <v>0</v>
      </c>
      <c r="AE1288" s="842">
        <f t="shared" si="1983"/>
        <v>0</v>
      </c>
      <c r="AF1288" s="935"/>
      <c r="AG1288" s="530">
        <f t="shared" si="1984"/>
        <v>-100</v>
      </c>
      <c r="AH1288" s="530" t="str">
        <f t="shared" si="1985"/>
        <v xml:space="preserve">0 </v>
      </c>
      <c r="AI1288" s="927"/>
      <c r="AJ1288" s="550"/>
      <c r="AK1288" s="550"/>
      <c r="AL1288" s="550"/>
      <c r="AM1288" s="550"/>
      <c r="AN1288" s="550"/>
      <c r="AO1288" s="683" t="str">
        <f t="shared" si="1986"/>
        <v>OK</v>
      </c>
      <c r="AP1288" s="202"/>
      <c r="AQ1288" s="202"/>
      <c r="AR1288" s="560"/>
      <c r="AS1288" s="560"/>
      <c r="AT1288" s="683" t="str">
        <f t="shared" si="1987"/>
        <v>OK</v>
      </c>
      <c r="AU1288" s="602"/>
      <c r="AV1288" s="530">
        <f t="shared" si="1988"/>
        <v>0</v>
      </c>
      <c r="AW1288" s="842">
        <f t="shared" si="1989"/>
        <v>0</v>
      </c>
      <c r="AX1288" s="115">
        <f t="shared" si="1990"/>
        <v>100</v>
      </c>
      <c r="AY1288" s="5">
        <f t="shared" si="1991"/>
        <v>0</v>
      </c>
      <c r="AZ1288" s="7">
        <f t="shared" si="1992"/>
        <v>-100</v>
      </c>
      <c r="BA1288" s="335">
        <f t="shared" si="1993"/>
        <v>-1</v>
      </c>
      <c r="BB1288" s="23">
        <f t="shared" si="1994"/>
        <v>100</v>
      </c>
      <c r="BC1288" s="5">
        <f t="shared" si="1995"/>
        <v>0</v>
      </c>
      <c r="BD1288" s="7">
        <f t="shared" si="1996"/>
        <v>-100</v>
      </c>
      <c r="BE1288" s="335">
        <f t="shared" si="1997"/>
        <v>-1</v>
      </c>
      <c r="BG1288" s="826" t="str">
        <f t="shared" si="1998"/>
        <v>34.41</v>
      </c>
      <c r="BH1288" s="607" t="b">
        <f>COUNTIF('Codes SEC'!$B$2:$B$250,Ministres!BG1288)&gt;0</f>
        <v>1</v>
      </c>
    </row>
    <row r="1289" spans="1:66" ht="35.1" customHeight="1" x14ac:dyDescent="0.25">
      <c r="A1289" s="222" t="s">
        <v>39</v>
      </c>
      <c r="B1289" s="112">
        <v>19</v>
      </c>
      <c r="C1289" s="116" t="s">
        <v>1845</v>
      </c>
      <c r="D1289" s="620">
        <v>1000</v>
      </c>
      <c r="F1289" s="117">
        <v>12</v>
      </c>
      <c r="G1289" s="694">
        <v>1</v>
      </c>
      <c r="H1289" s="878" t="str">
        <f t="shared" si="1977"/>
        <v>119</v>
      </c>
      <c r="I1289" s="397" t="s">
        <v>3276</v>
      </c>
      <c r="J1289" s="380" t="s">
        <v>3138</v>
      </c>
      <c r="K1289" s="495" t="s">
        <v>4582</v>
      </c>
      <c r="L1289" s="738">
        <v>20</v>
      </c>
      <c r="M1289" s="739">
        <v>20</v>
      </c>
      <c r="N1289" s="935"/>
      <c r="O1289" s="530">
        <f t="shared" si="1978"/>
        <v>-20</v>
      </c>
      <c r="P1289" s="530" t="str">
        <f t="shared" si="1979"/>
        <v xml:space="preserve">0 </v>
      </c>
      <c r="Q1289" s="661"/>
      <c r="R1289" s="549"/>
      <c r="S1289" s="549"/>
      <c r="T1289" s="549"/>
      <c r="U1289" s="549"/>
      <c r="V1289" s="549"/>
      <c r="W1289" s="683" t="str">
        <f>IF(SUM(Q1289:V1289)=X1289,"OK",SUM(Q1289:V1289)-X1289)</f>
        <v>OK</v>
      </c>
      <c r="X1289" s="202"/>
      <c r="Y1289" s="202"/>
      <c r="Z1289" s="560"/>
      <c r="AA1289" s="560"/>
      <c r="AB1289" s="683" t="str">
        <f>IF(SUM(Z1289:AA1289)=AC1289,"OK",SUM(Z1289:AA1289)-AC1289)</f>
        <v>OK</v>
      </c>
      <c r="AC1289" s="602"/>
      <c r="AD1289" s="530">
        <f t="shared" si="1982"/>
        <v>0</v>
      </c>
      <c r="AE1289" s="842">
        <f t="shared" si="1983"/>
        <v>0</v>
      </c>
      <c r="AF1289" s="935"/>
      <c r="AG1289" s="530">
        <f t="shared" si="1984"/>
        <v>-20</v>
      </c>
      <c r="AH1289" s="530" t="str">
        <f t="shared" si="1985"/>
        <v xml:space="preserve">0 </v>
      </c>
      <c r="AI1289" s="927"/>
      <c r="AJ1289" s="550"/>
      <c r="AK1289" s="550"/>
      <c r="AL1289" s="550"/>
      <c r="AM1289" s="550"/>
      <c r="AN1289" s="550"/>
      <c r="AO1289" s="683" t="str">
        <f>IF(SUM(AI1289:AN1289)=AP1289,"OK",SUM(AI1289:AN1289)-AP1289)</f>
        <v>OK</v>
      </c>
      <c r="AP1289" s="202"/>
      <c r="AQ1289" s="202"/>
      <c r="AR1289" s="560"/>
      <c r="AS1289" s="560"/>
      <c r="AT1289" s="683" t="str">
        <f>IF(SUM(AR1289:AS1289)=AU1289,"OK",SUM(AR1289:AS1289)-AU1289)</f>
        <v>OK</v>
      </c>
      <c r="AU1289" s="602"/>
      <c r="AV1289" s="530">
        <f t="shared" si="1988"/>
        <v>0</v>
      </c>
      <c r="AW1289" s="842">
        <f t="shared" si="1989"/>
        <v>0</v>
      </c>
      <c r="AX1289" s="115">
        <f t="shared" si="1990"/>
        <v>20</v>
      </c>
      <c r="AY1289" s="5">
        <f t="shared" si="1991"/>
        <v>0</v>
      </c>
      <c r="AZ1289" s="5">
        <f>AY1289-AX1289</f>
        <v>-20</v>
      </c>
      <c r="BA1289" s="335">
        <f>AZ1289/AX1289</f>
        <v>-1</v>
      </c>
      <c r="BB1289" s="23">
        <f t="shared" si="1994"/>
        <v>20</v>
      </c>
      <c r="BC1289" s="5">
        <f>AW1289</f>
        <v>0</v>
      </c>
      <c r="BD1289" s="5">
        <f>BC1289-BB1289</f>
        <v>-20</v>
      </c>
      <c r="BE1289" s="335">
        <f>BD1289/BB1289</f>
        <v>-1</v>
      </c>
      <c r="BG1289" s="826" t="str">
        <f t="shared" si="1998"/>
        <v>45.40</v>
      </c>
      <c r="BH1289" s="607" t="b">
        <f>COUNTIF('Codes SEC'!$B$2:$B$250,Ministres!BG1289)&gt;0</f>
        <v>1</v>
      </c>
    </row>
    <row r="1290" spans="1:66" ht="35.1" customHeight="1" x14ac:dyDescent="0.25">
      <c r="A1290" s="21" t="s">
        <v>39</v>
      </c>
      <c r="B1290" s="30">
        <v>19</v>
      </c>
      <c r="C1290" s="116" t="s">
        <v>1845</v>
      </c>
      <c r="D1290" s="620">
        <v>1000</v>
      </c>
      <c r="F1290" s="117">
        <v>12</v>
      </c>
      <c r="G1290" s="694">
        <v>1</v>
      </c>
      <c r="H1290" s="878" t="str">
        <f t="shared" si="1977"/>
        <v>119</v>
      </c>
      <c r="I1290" s="397">
        <v>84550000</v>
      </c>
      <c r="J1290" s="380" t="s">
        <v>3137</v>
      </c>
      <c r="K1290" s="415" t="s">
        <v>4765</v>
      </c>
      <c r="L1290" s="733">
        <v>58</v>
      </c>
      <c r="M1290" s="734">
        <v>58</v>
      </c>
      <c r="N1290" s="935"/>
      <c r="O1290" s="530">
        <f t="shared" si="1978"/>
        <v>-58</v>
      </c>
      <c r="P1290" s="530" t="str">
        <f t="shared" si="1979"/>
        <v xml:space="preserve">0 </v>
      </c>
      <c r="Q1290" s="661"/>
      <c r="R1290" s="549"/>
      <c r="S1290" s="549"/>
      <c r="T1290" s="549"/>
      <c r="U1290" s="549"/>
      <c r="V1290" s="549"/>
      <c r="W1290" s="683" t="str">
        <f t="shared" si="1980"/>
        <v>OK</v>
      </c>
      <c r="X1290" s="202"/>
      <c r="Y1290" s="202"/>
      <c r="Z1290" s="560"/>
      <c r="AA1290" s="560"/>
      <c r="AB1290" s="683" t="str">
        <f t="shared" si="1981"/>
        <v>OK</v>
      </c>
      <c r="AC1290" s="602"/>
      <c r="AD1290" s="530">
        <f t="shared" si="1982"/>
        <v>0</v>
      </c>
      <c r="AE1290" s="842">
        <f t="shared" si="1983"/>
        <v>0</v>
      </c>
      <c r="AF1290" s="935"/>
      <c r="AG1290" s="530">
        <f t="shared" si="1984"/>
        <v>-58</v>
      </c>
      <c r="AH1290" s="530" t="str">
        <f t="shared" si="1985"/>
        <v xml:space="preserve">0 </v>
      </c>
      <c r="AI1290" s="927"/>
      <c r="AJ1290" s="550"/>
      <c r="AK1290" s="550"/>
      <c r="AL1290" s="550"/>
      <c r="AM1290" s="550"/>
      <c r="AN1290" s="550"/>
      <c r="AO1290" s="683" t="str">
        <f t="shared" si="1986"/>
        <v>OK</v>
      </c>
      <c r="AP1290" s="202"/>
      <c r="AQ1290" s="202"/>
      <c r="AR1290" s="560"/>
      <c r="AS1290" s="560"/>
      <c r="AT1290" s="683" t="str">
        <f t="shared" si="1987"/>
        <v>OK</v>
      </c>
      <c r="AU1290" s="602"/>
      <c r="AV1290" s="530">
        <f t="shared" si="1988"/>
        <v>0</v>
      </c>
      <c r="AW1290" s="842">
        <f t="shared" si="1989"/>
        <v>0</v>
      </c>
      <c r="AX1290" s="115">
        <f t="shared" si="1990"/>
        <v>58</v>
      </c>
      <c r="AY1290" s="5">
        <f t="shared" si="1991"/>
        <v>0</v>
      </c>
      <c r="AZ1290" s="7">
        <f t="shared" si="1992"/>
        <v>-58</v>
      </c>
      <c r="BA1290" s="335">
        <f t="shared" si="1993"/>
        <v>-1</v>
      </c>
      <c r="BB1290" s="23">
        <f t="shared" si="1994"/>
        <v>58</v>
      </c>
      <c r="BC1290" s="5">
        <f t="shared" si="1995"/>
        <v>0</v>
      </c>
      <c r="BD1290" s="7">
        <f t="shared" si="1996"/>
        <v>-58</v>
      </c>
      <c r="BE1290" s="335">
        <f t="shared" si="1997"/>
        <v>-1</v>
      </c>
      <c r="BG1290" s="826" t="str">
        <f t="shared" si="1998"/>
        <v>45.50</v>
      </c>
      <c r="BH1290" s="607" t="b">
        <f>COUNTIF('Codes SEC'!$B$2:$B$250,Ministres!BG1290)&gt;0</f>
        <v>1</v>
      </c>
    </row>
    <row r="1291" spans="1:66" s="4" customFormat="1" ht="12.75" customHeight="1" x14ac:dyDescent="0.25">
      <c r="A1291" s="225"/>
      <c r="B1291" s="206"/>
      <c r="C1291" s="253"/>
      <c r="D1291" s="621"/>
      <c r="E1291" s="275"/>
      <c r="F1291" s="269"/>
      <c r="G1291" s="695"/>
      <c r="H1291" s="886"/>
      <c r="I1291" s="403"/>
      <c r="J1291" s="381"/>
      <c r="K1291" s="514" t="s">
        <v>95</v>
      </c>
      <c r="L1291" s="318">
        <f t="shared" ref="L1291:V1291" si="1999">L1282+L1283+L1284+L1286+L1288+L1290+L1289+L1285+L1287</f>
        <v>4906</v>
      </c>
      <c r="M1291" s="737">
        <f t="shared" si="1999"/>
        <v>4906</v>
      </c>
      <c r="N1291" s="930">
        <f t="shared" si="1999"/>
        <v>0</v>
      </c>
      <c r="O1291" s="790">
        <f t="shared" si="1999"/>
        <v>-4906</v>
      </c>
      <c r="P1291" s="790">
        <f t="shared" si="1999"/>
        <v>0</v>
      </c>
      <c r="Q1291" s="787">
        <f t="shared" si="1999"/>
        <v>0</v>
      </c>
      <c r="R1291" s="648">
        <f t="shared" si="1999"/>
        <v>0</v>
      </c>
      <c r="S1291" s="648">
        <f t="shared" si="1999"/>
        <v>0</v>
      </c>
      <c r="T1291" s="648">
        <f t="shared" si="1999"/>
        <v>0</v>
      </c>
      <c r="U1291" s="648">
        <f t="shared" si="1999"/>
        <v>0</v>
      </c>
      <c r="V1291" s="648">
        <f t="shared" si="1999"/>
        <v>0</v>
      </c>
      <c r="W1291" s="790"/>
      <c r="X1291" s="649">
        <f>X1282+X1283+X1284+X1286+X1288+X1290+X1289+X1285+X1287</f>
        <v>0</v>
      </c>
      <c r="Y1291" s="649">
        <f>Y1282+Y1283+Y1284+Y1286+Y1288+Y1290+Y1289+Y1285+Y1287</f>
        <v>0</v>
      </c>
      <c r="Z1291" s="648">
        <f>Z1282+Z1283+Z1284+Z1286+Z1288+Z1290+Z1289+Z1285+Z1287</f>
        <v>0</v>
      </c>
      <c r="AA1291" s="648">
        <f>AA1282+AA1283+AA1284+AA1286+AA1288+AA1290+AA1289+AA1285+AA1287</f>
        <v>0</v>
      </c>
      <c r="AB1291" s="790"/>
      <c r="AC1291" s="649">
        <f t="shared" ref="AC1291:AN1291" si="2000">AC1282+AC1283+AC1284+AC1286+AC1288+AC1290+AC1289+AC1285+AC1287</f>
        <v>0</v>
      </c>
      <c r="AD1291" s="790">
        <f>AD1282+AD1283+AD1284+AD1286+AD1288+AD1290+AD1289+AD1285+AD1287</f>
        <v>0</v>
      </c>
      <c r="AE1291" s="843">
        <f>AE1282+AE1283+AE1284+AE1286+AE1288+AE1290+AE1289+AE1285+AE1287</f>
        <v>0</v>
      </c>
      <c r="AF1291" s="930">
        <f t="shared" si="2000"/>
        <v>0</v>
      </c>
      <c r="AG1291" s="790">
        <f t="shared" si="2000"/>
        <v>-4906</v>
      </c>
      <c r="AH1291" s="790">
        <f t="shared" si="2000"/>
        <v>0</v>
      </c>
      <c r="AI1291" s="787">
        <f t="shared" si="2000"/>
        <v>0</v>
      </c>
      <c r="AJ1291" s="648">
        <f t="shared" si="2000"/>
        <v>0</v>
      </c>
      <c r="AK1291" s="648">
        <f t="shared" si="2000"/>
        <v>0</v>
      </c>
      <c r="AL1291" s="648">
        <f t="shared" si="2000"/>
        <v>0</v>
      </c>
      <c r="AM1291" s="648">
        <f t="shared" si="2000"/>
        <v>0</v>
      </c>
      <c r="AN1291" s="648">
        <f t="shared" si="2000"/>
        <v>0</v>
      </c>
      <c r="AO1291" s="790"/>
      <c r="AP1291" s="649">
        <f>AP1282+AP1283+AP1284+AP1286+AP1288+AP1290+AP1289+AP1285+AP1287</f>
        <v>0</v>
      </c>
      <c r="AQ1291" s="649">
        <f>AQ1282+AQ1283+AQ1284+AQ1286+AQ1288+AQ1290+AQ1289+AQ1285+AQ1287</f>
        <v>0</v>
      </c>
      <c r="AR1291" s="648">
        <f>AR1282+AR1283+AR1284+AR1286+AR1288+AR1290+AR1289+AR1285+AR1287</f>
        <v>0</v>
      </c>
      <c r="AS1291" s="648">
        <f>AS1282+AS1283+AS1284+AS1286+AS1288+AS1290+AS1289+AS1285+AS1287</f>
        <v>0</v>
      </c>
      <c r="AT1291" s="790"/>
      <c r="AU1291" s="649">
        <f t="shared" ref="AU1291:BE1291" si="2001">AU1282+AU1283+AU1284+AU1286+AU1288+AU1290+AU1289+AU1285+AU1287</f>
        <v>0</v>
      </c>
      <c r="AV1291" s="790">
        <f t="shared" si="2001"/>
        <v>0</v>
      </c>
      <c r="AW1291" s="843">
        <f t="shared" si="2001"/>
        <v>0</v>
      </c>
      <c r="AX1291" s="336">
        <f t="shared" si="2001"/>
        <v>4906</v>
      </c>
      <c r="AY1291" s="337">
        <f t="shared" si="2001"/>
        <v>0</v>
      </c>
      <c r="AZ1291" s="338">
        <f t="shared" si="2001"/>
        <v>-4906</v>
      </c>
      <c r="BA1291" s="339" t="e">
        <f t="shared" si="2001"/>
        <v>#DIV/0!</v>
      </c>
      <c r="BB1291" s="322">
        <f t="shared" si="2001"/>
        <v>4906</v>
      </c>
      <c r="BC1291" s="337">
        <f t="shared" si="2001"/>
        <v>0</v>
      </c>
      <c r="BD1291" s="338">
        <f t="shared" si="2001"/>
        <v>-4906</v>
      </c>
      <c r="BE1291" s="339" t="e">
        <f t="shared" si="2001"/>
        <v>#DIV/0!</v>
      </c>
      <c r="BF1291" s="41"/>
      <c r="BG1291" s="826"/>
      <c r="BH1291" s="607"/>
      <c r="BI1291" s="41"/>
      <c r="BJ1291" s="41"/>
      <c r="BK1291" s="41"/>
      <c r="BL1291" s="41"/>
      <c r="BM1291" s="41"/>
      <c r="BN1291" s="41"/>
    </row>
    <row r="1292" spans="1:66" s="27" customFormat="1" ht="12.75" customHeight="1" x14ac:dyDescent="0.25">
      <c r="A1292" s="222"/>
      <c r="B1292" s="30"/>
      <c r="C1292" s="116"/>
      <c r="D1292" s="620"/>
      <c r="E1292" s="32"/>
      <c r="F1292" s="117"/>
      <c r="G1292" s="694"/>
      <c r="H1292" s="878"/>
      <c r="I1292" s="397"/>
      <c r="J1292" s="380"/>
      <c r="K1292" s="409"/>
      <c r="L1292" s="738"/>
      <c r="M1292" s="739"/>
      <c r="N1292" s="931"/>
      <c r="O1292" s="923"/>
      <c r="P1292" s="923"/>
      <c r="Q1292" s="641"/>
      <c r="R1292" s="537"/>
      <c r="S1292" s="537"/>
      <c r="T1292" s="537"/>
      <c r="U1292" s="537"/>
      <c r="V1292" s="537"/>
      <c r="W1292" s="531"/>
      <c r="X1292" s="141"/>
      <c r="Y1292" s="141"/>
      <c r="Z1292" s="552"/>
      <c r="AA1292" s="552"/>
      <c r="AB1292" s="531"/>
      <c r="AC1292" s="593"/>
      <c r="AD1292" s="923"/>
      <c r="AE1292" s="846"/>
      <c r="AF1292" s="931"/>
      <c r="AG1292" s="923"/>
      <c r="AH1292" s="923"/>
      <c r="AI1292" s="641"/>
      <c r="AJ1292" s="537"/>
      <c r="AK1292" s="537"/>
      <c r="AL1292" s="537"/>
      <c r="AM1292" s="537"/>
      <c r="AN1292" s="537"/>
      <c r="AO1292" s="531"/>
      <c r="AP1292" s="141"/>
      <c r="AQ1292" s="141"/>
      <c r="AR1292" s="552"/>
      <c r="AS1292" s="552"/>
      <c r="AT1292" s="531"/>
      <c r="AU1292" s="593"/>
      <c r="AV1292" s="923"/>
      <c r="AW1292" s="846"/>
      <c r="AX1292" s="115"/>
      <c r="AY1292" s="5"/>
      <c r="AZ1292" s="5"/>
      <c r="BA1292" s="335"/>
      <c r="BB1292" s="23"/>
      <c r="BC1292" s="5"/>
      <c r="BD1292" s="5"/>
      <c r="BE1292" s="335"/>
      <c r="BF1292" s="41"/>
      <c r="BG1292" s="826"/>
      <c r="BH1292" s="607"/>
      <c r="BI1292" s="40"/>
      <c r="BJ1292" s="40"/>
      <c r="BK1292" s="40"/>
      <c r="BL1292" s="40"/>
      <c r="BM1292" s="40"/>
      <c r="BN1292" s="40"/>
    </row>
    <row r="1293" spans="1:66" ht="12.75" customHeight="1" x14ac:dyDescent="0.25">
      <c r="A1293" s="222"/>
      <c r="C1293" s="116"/>
      <c r="D1293" s="620"/>
      <c r="F1293" s="117"/>
      <c r="G1293" s="694"/>
      <c r="H1293" s="878"/>
      <c r="I1293" s="397"/>
      <c r="J1293" s="380"/>
      <c r="K1293" s="410" t="s">
        <v>58</v>
      </c>
      <c r="L1293" s="738"/>
      <c r="M1293" s="739"/>
      <c r="N1293" s="931"/>
      <c r="O1293" s="923"/>
      <c r="P1293" s="923"/>
      <c r="Q1293" s="641"/>
      <c r="R1293" s="537"/>
      <c r="S1293" s="537"/>
      <c r="T1293" s="537"/>
      <c r="U1293" s="537"/>
      <c r="V1293" s="537"/>
      <c r="W1293" s="531"/>
      <c r="X1293" s="141"/>
      <c r="Y1293" s="141"/>
      <c r="Z1293" s="552"/>
      <c r="AA1293" s="552"/>
      <c r="AB1293" s="531"/>
      <c r="AC1293" s="593"/>
      <c r="AD1293" s="923"/>
      <c r="AE1293" s="846"/>
      <c r="AF1293" s="931"/>
      <c r="AG1293" s="923"/>
      <c r="AH1293" s="923"/>
      <c r="AI1293" s="641"/>
      <c r="AJ1293" s="537"/>
      <c r="AK1293" s="537"/>
      <c r="AL1293" s="537"/>
      <c r="AM1293" s="537"/>
      <c r="AN1293" s="537"/>
      <c r="AO1293" s="531"/>
      <c r="AP1293" s="141"/>
      <c r="AQ1293" s="141"/>
      <c r="AR1293" s="552"/>
      <c r="AS1293" s="552"/>
      <c r="AT1293" s="531"/>
      <c r="AU1293" s="593"/>
      <c r="AV1293" s="923"/>
      <c r="AW1293" s="846"/>
      <c r="AX1293" s="115"/>
      <c r="AY1293" s="5"/>
      <c r="AZ1293" s="5"/>
      <c r="BA1293" s="335"/>
      <c r="BC1293" s="5"/>
      <c r="BD1293" s="5"/>
      <c r="BE1293" s="335"/>
      <c r="BG1293" s="826"/>
      <c r="BH1293" s="607"/>
    </row>
    <row r="1294" spans="1:66" ht="12.75" customHeight="1" x14ac:dyDescent="0.25">
      <c r="A1294" s="222"/>
      <c r="C1294" s="116"/>
      <c r="D1294" s="620"/>
      <c r="F1294" s="117"/>
      <c r="G1294" s="694"/>
      <c r="H1294" s="878"/>
      <c r="I1294" s="397"/>
      <c r="J1294" s="380"/>
      <c r="K1294" s="408"/>
      <c r="L1294" s="738"/>
      <c r="M1294" s="739"/>
      <c r="N1294" s="931"/>
      <c r="O1294" s="923"/>
      <c r="P1294" s="923"/>
      <c r="Q1294" s="641"/>
      <c r="R1294" s="537"/>
      <c r="S1294" s="537"/>
      <c r="T1294" s="537"/>
      <c r="U1294" s="537"/>
      <c r="V1294" s="537"/>
      <c r="W1294" s="531"/>
      <c r="X1294" s="141"/>
      <c r="Y1294" s="141"/>
      <c r="Z1294" s="552"/>
      <c r="AA1294" s="552"/>
      <c r="AB1294" s="531"/>
      <c r="AC1294" s="593"/>
      <c r="AD1294" s="923"/>
      <c r="AE1294" s="846"/>
      <c r="AF1294" s="931"/>
      <c r="AG1294" s="923"/>
      <c r="AH1294" s="923"/>
      <c r="AI1294" s="641"/>
      <c r="AJ1294" s="537"/>
      <c r="AK1294" s="537"/>
      <c r="AL1294" s="537"/>
      <c r="AM1294" s="537"/>
      <c r="AN1294" s="537"/>
      <c r="AO1294" s="531"/>
      <c r="AP1294" s="141"/>
      <c r="AQ1294" s="141"/>
      <c r="AR1294" s="552"/>
      <c r="AS1294" s="552"/>
      <c r="AT1294" s="531"/>
      <c r="AU1294" s="593"/>
      <c r="AV1294" s="923"/>
      <c r="AW1294" s="846"/>
      <c r="AX1294" s="115"/>
      <c r="AY1294" s="5"/>
      <c r="AZ1294" s="5"/>
      <c r="BA1294" s="335"/>
      <c r="BC1294" s="5"/>
      <c r="BD1294" s="5"/>
      <c r="BE1294" s="335"/>
      <c r="BG1294" s="826"/>
      <c r="BH1294" s="607"/>
    </row>
    <row r="1295" spans="1:66" ht="35.1" customHeight="1" x14ac:dyDescent="0.25">
      <c r="A1295" s="222" t="s">
        <v>39</v>
      </c>
      <c r="B1295" s="112">
        <v>19</v>
      </c>
      <c r="C1295" s="116" t="s">
        <v>1845</v>
      </c>
      <c r="D1295" s="620">
        <v>1000</v>
      </c>
      <c r="E1295" s="278"/>
      <c r="F1295" s="116">
        <v>12</v>
      </c>
      <c r="G1295" s="700" t="s">
        <v>5613</v>
      </c>
      <c r="H1295" s="888" t="str">
        <f t="shared" si="1977"/>
        <v>119</v>
      </c>
      <c r="I1295" s="580">
        <v>86550000</v>
      </c>
      <c r="J1295" s="689" t="s">
        <v>6180</v>
      </c>
      <c r="K1295" s="411" t="s">
        <v>6181</v>
      </c>
      <c r="L1295" s="733">
        <v>0</v>
      </c>
      <c r="M1295" s="734">
        <v>0</v>
      </c>
      <c r="N1295" s="931"/>
      <c r="O1295" s="530">
        <f t="shared" ref="O1295:O1296" si="2002">IF(N1295&gt;L1295,"0 ",N1295-L1295)</f>
        <v>0</v>
      </c>
      <c r="P1295" s="530">
        <f t="shared" ref="P1295:P1296" si="2003">IF(N1295&lt;L1295,"0 ",N1295-L1295)</f>
        <v>0</v>
      </c>
      <c r="Q1295" s="646"/>
      <c r="R1295" s="536"/>
      <c r="S1295" s="536"/>
      <c r="T1295" s="536"/>
      <c r="U1295" s="536"/>
      <c r="V1295" s="536"/>
      <c r="W1295" s="683" t="str">
        <f t="shared" ref="W1295:W1296" si="2004">IF(SUM(Q1295:V1295)=X1295,"OK",SUM(Q1295:V1295)-X1295)</f>
        <v>OK</v>
      </c>
      <c r="X1295" s="141"/>
      <c r="Y1295" s="141"/>
      <c r="Z1295" s="552"/>
      <c r="AA1295" s="552"/>
      <c r="AB1295" s="683" t="str">
        <f t="shared" ref="AB1295:AB1296" si="2005">IF(SUM(Z1295:AA1295)=AC1295,"OK",SUM(Z1295:AA1295)-AC1295)</f>
        <v>OK</v>
      </c>
      <c r="AC1295" s="593"/>
      <c r="AD1295" s="530">
        <f t="shared" ref="AD1295:AD1296" si="2006">X1295+Y1295+AC1295</f>
        <v>0</v>
      </c>
      <c r="AE1295" s="842">
        <f t="shared" ref="AE1295:AE1296" si="2007">N1295+AD1295</f>
        <v>0</v>
      </c>
      <c r="AF1295" s="931"/>
      <c r="AG1295" s="530">
        <f t="shared" ref="AG1295:AG1296" si="2008">IF(AF1295&gt;M1295,"0 ",AF1295-M1295)</f>
        <v>0</v>
      </c>
      <c r="AH1295" s="530">
        <f t="shared" ref="AH1295:AH1296" si="2009">IF(AF1295&lt;M1295,"0 ",AF1295-M1295)</f>
        <v>0</v>
      </c>
      <c r="AI1295" s="641"/>
      <c r="AJ1295" s="537"/>
      <c r="AK1295" s="537"/>
      <c r="AL1295" s="537"/>
      <c r="AM1295" s="537"/>
      <c r="AN1295" s="537"/>
      <c r="AO1295" s="683" t="str">
        <f t="shared" ref="AO1295:AO1296" si="2010">IF(SUM(AI1295:AN1295)=AP1295,"OK",SUM(AI1295:AN1295)-AP1295)</f>
        <v>OK</v>
      </c>
      <c r="AP1295" s="141"/>
      <c r="AQ1295" s="141"/>
      <c r="AR1295" s="552"/>
      <c r="AS1295" s="552"/>
      <c r="AT1295" s="683" t="str">
        <f t="shared" ref="AT1295:AT1296" si="2011">IF(SUM(AR1295:AS1295)=AU1295,"OK",SUM(AR1295:AS1295)-AU1295)</f>
        <v>OK</v>
      </c>
      <c r="AU1295" s="593"/>
      <c r="AV1295" s="530">
        <f t="shared" ref="AV1295:AV1296" si="2012">AP1295+AQ1295+AU1295</f>
        <v>0</v>
      </c>
      <c r="AW1295" s="842">
        <f t="shared" ref="AW1295:AW1296" si="2013">AF1295+AV1295</f>
        <v>0</v>
      </c>
      <c r="AX1295" s="115">
        <f>L1295</f>
        <v>0</v>
      </c>
      <c r="AY1295" s="5">
        <f>AE1295</f>
        <v>0</v>
      </c>
      <c r="AZ1295" s="7">
        <f t="shared" ref="AZ1295" si="2014">AY1295-AX1295</f>
        <v>0</v>
      </c>
      <c r="BA1295" s="335" t="e">
        <f t="shared" ref="BA1295" si="2015">AZ1295/AX1295</f>
        <v>#DIV/0!</v>
      </c>
      <c r="BB1295" s="23">
        <f>M1295</f>
        <v>0</v>
      </c>
      <c r="BC1295" s="5">
        <f t="shared" ref="BC1295" si="2016">AW1295</f>
        <v>0</v>
      </c>
      <c r="BD1295" s="7">
        <f t="shared" ref="BD1295" si="2017">BC1295-BB1295</f>
        <v>0</v>
      </c>
      <c r="BE1295" s="335" t="e">
        <f t="shared" ref="BE1295" si="2018">BD1295/BB1295</f>
        <v>#DIV/0!</v>
      </c>
      <c r="BG1295" s="826" t="str">
        <f>RIGHT(LEFT(I1295,3),2)&amp;"."&amp;RIGHT(LEFT(I1295,5),2)</f>
        <v>65.50</v>
      </c>
      <c r="BH1295" s="607" t="b">
        <f>COUNTIF('Codes SEC'!$B$2:$B$250,Ministres!BG1295)&gt;0</f>
        <v>1</v>
      </c>
    </row>
    <row r="1296" spans="1:66" ht="35.1" customHeight="1" x14ac:dyDescent="0.25">
      <c r="A1296" s="21" t="s">
        <v>39</v>
      </c>
      <c r="B1296" s="30">
        <v>19</v>
      </c>
      <c r="C1296" s="116" t="s">
        <v>1845</v>
      </c>
      <c r="D1296" s="620">
        <v>1000</v>
      </c>
      <c r="F1296" s="117">
        <v>12</v>
      </c>
      <c r="G1296" s="694">
        <v>1</v>
      </c>
      <c r="H1296" s="878" t="str">
        <f t="shared" si="1977"/>
        <v>119</v>
      </c>
      <c r="I1296" s="397" t="s">
        <v>3277</v>
      </c>
      <c r="J1296" s="380" t="s">
        <v>3139</v>
      </c>
      <c r="K1296" s="419" t="s">
        <v>3233</v>
      </c>
      <c r="L1296" s="733">
        <v>140</v>
      </c>
      <c r="M1296" s="734">
        <v>140</v>
      </c>
      <c r="N1296" s="935"/>
      <c r="O1296" s="530">
        <f t="shared" si="2002"/>
        <v>-140</v>
      </c>
      <c r="P1296" s="530" t="str">
        <f t="shared" si="2003"/>
        <v xml:space="preserve">0 </v>
      </c>
      <c r="Q1296" s="661"/>
      <c r="R1296" s="549"/>
      <c r="S1296" s="549"/>
      <c r="T1296" s="549"/>
      <c r="U1296" s="549"/>
      <c r="V1296" s="549"/>
      <c r="W1296" s="683" t="str">
        <f t="shared" si="2004"/>
        <v>OK</v>
      </c>
      <c r="X1296" s="202"/>
      <c r="Y1296" s="202"/>
      <c r="Z1296" s="560"/>
      <c r="AA1296" s="560"/>
      <c r="AB1296" s="683" t="str">
        <f t="shared" si="2005"/>
        <v>OK</v>
      </c>
      <c r="AC1296" s="602"/>
      <c r="AD1296" s="530">
        <f t="shared" si="2006"/>
        <v>0</v>
      </c>
      <c r="AE1296" s="842">
        <f t="shared" si="2007"/>
        <v>0</v>
      </c>
      <c r="AF1296" s="935"/>
      <c r="AG1296" s="530">
        <f t="shared" si="2008"/>
        <v>-140</v>
      </c>
      <c r="AH1296" s="530" t="str">
        <f t="shared" si="2009"/>
        <v xml:space="preserve">0 </v>
      </c>
      <c r="AI1296" s="927"/>
      <c r="AJ1296" s="550"/>
      <c r="AK1296" s="550"/>
      <c r="AL1296" s="550"/>
      <c r="AM1296" s="550"/>
      <c r="AN1296" s="550"/>
      <c r="AO1296" s="683" t="str">
        <f t="shared" si="2010"/>
        <v>OK</v>
      </c>
      <c r="AP1296" s="202"/>
      <c r="AQ1296" s="202"/>
      <c r="AR1296" s="560"/>
      <c r="AS1296" s="560"/>
      <c r="AT1296" s="683" t="str">
        <f t="shared" si="2011"/>
        <v>OK</v>
      </c>
      <c r="AU1296" s="602"/>
      <c r="AV1296" s="530">
        <f t="shared" si="2012"/>
        <v>0</v>
      </c>
      <c r="AW1296" s="842">
        <f t="shared" si="2013"/>
        <v>0</v>
      </c>
      <c r="AX1296" s="115">
        <f>L1296</f>
        <v>140</v>
      </c>
      <c r="AY1296" s="5">
        <f>AE1296</f>
        <v>0</v>
      </c>
      <c r="AZ1296" s="7">
        <f>AY1296-AX1296</f>
        <v>-140</v>
      </c>
      <c r="BA1296" s="335">
        <f>AZ1296/AX1296</f>
        <v>-1</v>
      </c>
      <c r="BB1296" s="23">
        <f>M1296</f>
        <v>140</v>
      </c>
      <c r="BC1296" s="5">
        <f>AW1296</f>
        <v>0</v>
      </c>
      <c r="BD1296" s="7">
        <f>BC1296-BB1296</f>
        <v>-140</v>
      </c>
      <c r="BE1296" s="335">
        <f>BD1296/BB1296</f>
        <v>-1</v>
      </c>
      <c r="BG1296" s="826" t="str">
        <f>RIGHT(LEFT(I1296,3),2)&amp;"."&amp;RIGHT(LEFT(I1296,5),2)</f>
        <v>72.00</v>
      </c>
      <c r="BH1296" s="607" t="b">
        <f>COUNTIF('Codes SEC'!$B$2:$B$250,Ministres!BG1296)&gt;0</f>
        <v>1</v>
      </c>
    </row>
    <row r="1297" spans="1:66" ht="12.75" customHeight="1" x14ac:dyDescent="0.25">
      <c r="A1297" s="225"/>
      <c r="B1297" s="206"/>
      <c r="C1297" s="253"/>
      <c r="D1297" s="621"/>
      <c r="E1297" s="275"/>
      <c r="F1297" s="269"/>
      <c r="G1297" s="695"/>
      <c r="H1297" s="886"/>
      <c r="I1297" s="403"/>
      <c r="J1297" s="381"/>
      <c r="K1297" s="514" t="s">
        <v>59</v>
      </c>
      <c r="L1297" s="318">
        <f t="shared" ref="L1297:P1297" si="2019">L1296+L1295</f>
        <v>140</v>
      </c>
      <c r="M1297" s="737">
        <f t="shared" si="2019"/>
        <v>140</v>
      </c>
      <c r="N1297" s="930">
        <f t="shared" si="2019"/>
        <v>0</v>
      </c>
      <c r="O1297" s="790">
        <f t="shared" si="2019"/>
        <v>-140</v>
      </c>
      <c r="P1297" s="790">
        <f t="shared" si="2019"/>
        <v>0</v>
      </c>
      <c r="Q1297" s="787">
        <f t="shared" ref="Q1297:BE1297" si="2020">Q1296+Q1295</f>
        <v>0</v>
      </c>
      <c r="R1297" s="648">
        <f t="shared" si="2020"/>
        <v>0</v>
      </c>
      <c r="S1297" s="648">
        <f t="shared" si="2020"/>
        <v>0</v>
      </c>
      <c r="T1297" s="648">
        <f t="shared" si="2020"/>
        <v>0</v>
      </c>
      <c r="U1297" s="648">
        <f t="shared" si="2020"/>
        <v>0</v>
      </c>
      <c r="V1297" s="648">
        <f t="shared" si="2020"/>
        <v>0</v>
      </c>
      <c r="W1297" s="790"/>
      <c r="X1297" s="649">
        <f t="shared" si="2020"/>
        <v>0</v>
      </c>
      <c r="Y1297" s="649">
        <f t="shared" si="2020"/>
        <v>0</v>
      </c>
      <c r="Z1297" s="648">
        <f t="shared" si="2020"/>
        <v>0</v>
      </c>
      <c r="AA1297" s="648">
        <f t="shared" si="2020"/>
        <v>0</v>
      </c>
      <c r="AB1297" s="790"/>
      <c r="AC1297" s="649">
        <f t="shared" si="2020"/>
        <v>0</v>
      </c>
      <c r="AD1297" s="790">
        <f>AD1296+AD1295</f>
        <v>0</v>
      </c>
      <c r="AE1297" s="843">
        <f>AE1296+AE1295</f>
        <v>0</v>
      </c>
      <c r="AF1297" s="930">
        <f t="shared" ref="AF1297:AH1297" si="2021">AF1296+AF1295</f>
        <v>0</v>
      </c>
      <c r="AG1297" s="790">
        <f t="shared" si="2021"/>
        <v>-140</v>
      </c>
      <c r="AH1297" s="790">
        <f t="shared" si="2021"/>
        <v>0</v>
      </c>
      <c r="AI1297" s="787">
        <f t="shared" si="2020"/>
        <v>0</v>
      </c>
      <c r="AJ1297" s="648">
        <f t="shared" si="2020"/>
        <v>0</v>
      </c>
      <c r="AK1297" s="648">
        <f t="shared" si="2020"/>
        <v>0</v>
      </c>
      <c r="AL1297" s="648">
        <f t="shared" si="2020"/>
        <v>0</v>
      </c>
      <c r="AM1297" s="648">
        <f t="shared" si="2020"/>
        <v>0</v>
      </c>
      <c r="AN1297" s="648">
        <f t="shared" si="2020"/>
        <v>0</v>
      </c>
      <c r="AO1297" s="790"/>
      <c r="AP1297" s="649">
        <f t="shared" si="2020"/>
        <v>0</v>
      </c>
      <c r="AQ1297" s="649">
        <f t="shared" si="2020"/>
        <v>0</v>
      </c>
      <c r="AR1297" s="648">
        <f t="shared" si="2020"/>
        <v>0</v>
      </c>
      <c r="AS1297" s="648">
        <f t="shared" si="2020"/>
        <v>0</v>
      </c>
      <c r="AT1297" s="790"/>
      <c r="AU1297" s="649">
        <f t="shared" si="2020"/>
        <v>0</v>
      </c>
      <c r="AV1297" s="790">
        <f t="shared" ref="AV1297" si="2022">AV1296+AV1295</f>
        <v>0</v>
      </c>
      <c r="AW1297" s="843">
        <f t="shared" si="2020"/>
        <v>0</v>
      </c>
      <c r="AX1297" s="336">
        <f t="shared" si="2020"/>
        <v>140</v>
      </c>
      <c r="AY1297" s="337">
        <f t="shared" si="2020"/>
        <v>0</v>
      </c>
      <c r="AZ1297" s="338">
        <f t="shared" si="2020"/>
        <v>-140</v>
      </c>
      <c r="BA1297" s="339" t="e">
        <f t="shared" si="2020"/>
        <v>#DIV/0!</v>
      </c>
      <c r="BB1297" s="322">
        <f t="shared" si="2020"/>
        <v>140</v>
      </c>
      <c r="BC1297" s="337">
        <f t="shared" si="2020"/>
        <v>0</v>
      </c>
      <c r="BD1297" s="338">
        <f t="shared" si="2020"/>
        <v>-140</v>
      </c>
      <c r="BE1297" s="339" t="e">
        <f t="shared" si="2020"/>
        <v>#DIV/0!</v>
      </c>
      <c r="BG1297" s="826"/>
      <c r="BH1297" s="607"/>
    </row>
    <row r="1298" spans="1:66" ht="12.75" customHeight="1" x14ac:dyDescent="0.25">
      <c r="A1298" s="226"/>
      <c r="B1298" s="207"/>
      <c r="C1298" s="254"/>
      <c r="D1298" s="300"/>
      <c r="E1298" s="276"/>
      <c r="F1298" s="300"/>
      <c r="G1298" s="696"/>
      <c r="H1298" s="887"/>
      <c r="I1298" s="444"/>
      <c r="J1298" s="393"/>
      <c r="K1298" s="404" t="s">
        <v>3715</v>
      </c>
      <c r="L1298" s="729">
        <f t="shared" ref="L1298:P1298" si="2023">L1297+L1291</f>
        <v>5046</v>
      </c>
      <c r="M1298" s="730">
        <f t="shared" si="2023"/>
        <v>5046</v>
      </c>
      <c r="N1298" s="844">
        <f t="shared" si="2023"/>
        <v>0</v>
      </c>
      <c r="O1298" s="665">
        <f t="shared" si="2023"/>
        <v>-5046</v>
      </c>
      <c r="P1298" s="665">
        <f t="shared" si="2023"/>
        <v>0</v>
      </c>
      <c r="Q1298" s="638">
        <f t="shared" ref="Q1298:V1298" si="2024">Q1297+Q1291</f>
        <v>0</v>
      </c>
      <c r="R1298" s="130">
        <f t="shared" si="2024"/>
        <v>0</v>
      </c>
      <c r="S1298" s="130">
        <f t="shared" si="2024"/>
        <v>0</v>
      </c>
      <c r="T1298" s="130">
        <f t="shared" si="2024"/>
        <v>0</v>
      </c>
      <c r="U1298" s="130">
        <f t="shared" si="2024"/>
        <v>0</v>
      </c>
      <c r="V1298" s="130">
        <f t="shared" si="2024"/>
        <v>0</v>
      </c>
      <c r="W1298" s="665"/>
      <c r="X1298" s="130">
        <f>X1297+X1291</f>
        <v>0</v>
      </c>
      <c r="Y1298" s="130">
        <f>Y1297+Y1291</f>
        <v>0</v>
      </c>
      <c r="Z1298" s="130">
        <f>Z1297+Z1291</f>
        <v>0</v>
      </c>
      <c r="AA1298" s="130">
        <f>AA1297+AA1291</f>
        <v>0</v>
      </c>
      <c r="AB1298" s="665"/>
      <c r="AC1298" s="130">
        <f t="shared" ref="AC1298:AN1298" si="2025">AC1297+AC1291</f>
        <v>0</v>
      </c>
      <c r="AD1298" s="665">
        <f>AD1297+AD1291</f>
        <v>0</v>
      </c>
      <c r="AE1298" s="845">
        <f>AE1297+AE1291</f>
        <v>0</v>
      </c>
      <c r="AF1298" s="844">
        <f t="shared" ref="AF1298:AH1298" si="2026">AF1297+AF1291</f>
        <v>0</v>
      </c>
      <c r="AG1298" s="665">
        <f t="shared" si="2026"/>
        <v>-5046</v>
      </c>
      <c r="AH1298" s="665">
        <f t="shared" si="2026"/>
        <v>0</v>
      </c>
      <c r="AI1298" s="638">
        <f t="shared" si="2025"/>
        <v>0</v>
      </c>
      <c r="AJ1298" s="130">
        <f t="shared" si="2025"/>
        <v>0</v>
      </c>
      <c r="AK1298" s="130">
        <f t="shared" si="2025"/>
        <v>0</v>
      </c>
      <c r="AL1298" s="130">
        <f t="shared" si="2025"/>
        <v>0</v>
      </c>
      <c r="AM1298" s="130">
        <f t="shared" si="2025"/>
        <v>0</v>
      </c>
      <c r="AN1298" s="130">
        <f t="shared" si="2025"/>
        <v>0</v>
      </c>
      <c r="AO1298" s="665"/>
      <c r="AP1298" s="130">
        <f>AP1297+AP1291</f>
        <v>0</v>
      </c>
      <c r="AQ1298" s="130">
        <f>AQ1297+AQ1291</f>
        <v>0</v>
      </c>
      <c r="AR1298" s="130">
        <f>AR1297+AR1291</f>
        <v>0</v>
      </c>
      <c r="AS1298" s="130">
        <f>AS1297+AS1291</f>
        <v>0</v>
      </c>
      <c r="AT1298" s="665"/>
      <c r="AU1298" s="130">
        <f>AU1297+AU1291</f>
        <v>0</v>
      </c>
      <c r="AV1298" s="665">
        <f>AV1297+AV1291</f>
        <v>0</v>
      </c>
      <c r="AW1298" s="845">
        <f>AW1297+AW1291</f>
        <v>0</v>
      </c>
      <c r="AX1298" s="314">
        <f t="shared" ref="AX1298:BE1298" si="2027">AX1297+AX1291</f>
        <v>5046</v>
      </c>
      <c r="AY1298" s="131">
        <f t="shared" si="2027"/>
        <v>0</v>
      </c>
      <c r="AZ1298" s="132">
        <f t="shared" si="2027"/>
        <v>-5046</v>
      </c>
      <c r="BA1298" s="340" t="e">
        <f t="shared" si="2027"/>
        <v>#DIV/0!</v>
      </c>
      <c r="BB1298" s="310">
        <f t="shared" si="2027"/>
        <v>5046</v>
      </c>
      <c r="BC1298" s="131">
        <f t="shared" si="2027"/>
        <v>0</v>
      </c>
      <c r="BD1298" s="132">
        <f t="shared" si="2027"/>
        <v>-5046</v>
      </c>
      <c r="BE1298" s="340" t="e">
        <f t="shared" si="2027"/>
        <v>#DIV/0!</v>
      </c>
      <c r="BG1298" s="826"/>
      <c r="BH1298" s="607"/>
    </row>
    <row r="1299" spans="1:66" ht="12.75" customHeight="1" x14ac:dyDescent="0.25">
      <c r="A1299" s="222"/>
      <c r="C1299" s="116"/>
      <c r="D1299" s="620"/>
      <c r="F1299" s="117"/>
      <c r="G1299" s="690"/>
      <c r="H1299" s="878"/>
      <c r="I1299" s="397"/>
      <c r="J1299" s="380"/>
      <c r="K1299" s="405" t="s">
        <v>208</v>
      </c>
      <c r="L1299" s="731">
        <v>0</v>
      </c>
      <c r="M1299" s="732">
        <v>0</v>
      </c>
      <c r="N1299" s="929">
        <v>0</v>
      </c>
      <c r="O1299" s="530">
        <v>0</v>
      </c>
      <c r="P1299" s="530">
        <v>0</v>
      </c>
      <c r="Q1299" s="641">
        <v>0</v>
      </c>
      <c r="R1299" s="537">
        <v>0</v>
      </c>
      <c r="S1299" s="537">
        <v>0</v>
      </c>
      <c r="T1299" s="537">
        <v>0</v>
      </c>
      <c r="U1299" s="537">
        <v>0</v>
      </c>
      <c r="V1299" s="537">
        <v>0</v>
      </c>
      <c r="W1299" s="530"/>
      <c r="X1299" s="142">
        <v>0</v>
      </c>
      <c r="Y1299" s="142">
        <v>0</v>
      </c>
      <c r="Z1299" s="537">
        <v>0</v>
      </c>
      <c r="AA1299" s="537">
        <v>0</v>
      </c>
      <c r="AB1299" s="530"/>
      <c r="AC1299" s="142">
        <v>0</v>
      </c>
      <c r="AD1299" s="530">
        <v>0</v>
      </c>
      <c r="AE1299" s="842">
        <v>0</v>
      </c>
      <c r="AF1299" s="929">
        <v>0</v>
      </c>
      <c r="AG1299" s="530">
        <v>0</v>
      </c>
      <c r="AH1299" s="530">
        <v>0</v>
      </c>
      <c r="AI1299" s="641">
        <v>0</v>
      </c>
      <c r="AJ1299" s="537">
        <v>0</v>
      </c>
      <c r="AK1299" s="537">
        <v>0</v>
      </c>
      <c r="AL1299" s="537">
        <v>0</v>
      </c>
      <c r="AM1299" s="537">
        <v>0</v>
      </c>
      <c r="AN1299" s="537">
        <v>0</v>
      </c>
      <c r="AO1299" s="530"/>
      <c r="AP1299" s="142">
        <v>0</v>
      </c>
      <c r="AQ1299" s="142">
        <v>0</v>
      </c>
      <c r="AR1299" s="537">
        <v>0</v>
      </c>
      <c r="AS1299" s="537">
        <v>0</v>
      </c>
      <c r="AT1299" s="530"/>
      <c r="AU1299" s="142">
        <v>0</v>
      </c>
      <c r="AV1299" s="530">
        <v>0</v>
      </c>
      <c r="AW1299" s="842">
        <v>0</v>
      </c>
      <c r="AX1299" s="115">
        <v>0</v>
      </c>
      <c r="AY1299" s="5">
        <v>0</v>
      </c>
      <c r="AZ1299" s="5">
        <v>0</v>
      </c>
      <c r="BA1299" s="335">
        <v>0</v>
      </c>
      <c r="BB1299" s="23">
        <v>0</v>
      </c>
      <c r="BC1299" s="5">
        <v>0</v>
      </c>
      <c r="BD1299" s="5">
        <v>0</v>
      </c>
      <c r="BE1299" s="335">
        <v>0</v>
      </c>
      <c r="BG1299" s="826"/>
      <c r="BH1299" s="607"/>
    </row>
    <row r="1300" spans="1:66" ht="12.75" customHeight="1" x14ac:dyDescent="0.25">
      <c r="A1300" s="222"/>
      <c r="C1300" s="116"/>
      <c r="D1300" s="620"/>
      <c r="F1300" s="117"/>
      <c r="G1300" s="694"/>
      <c r="H1300" s="878"/>
      <c r="I1300" s="397"/>
      <c r="J1300" s="380"/>
      <c r="K1300" s="405" t="s">
        <v>96</v>
      </c>
      <c r="L1300" s="738">
        <v>0</v>
      </c>
      <c r="M1300" s="739">
        <v>0</v>
      </c>
      <c r="N1300" s="929">
        <v>0</v>
      </c>
      <c r="O1300" s="530">
        <v>0</v>
      </c>
      <c r="P1300" s="530">
        <v>0</v>
      </c>
      <c r="Q1300" s="641">
        <v>0</v>
      </c>
      <c r="R1300" s="537">
        <v>0</v>
      </c>
      <c r="S1300" s="537">
        <v>0</v>
      </c>
      <c r="T1300" s="537">
        <v>0</v>
      </c>
      <c r="U1300" s="537">
        <v>0</v>
      </c>
      <c r="V1300" s="537">
        <v>0</v>
      </c>
      <c r="W1300" s="530"/>
      <c r="X1300" s="142">
        <v>0</v>
      </c>
      <c r="Y1300" s="142">
        <v>0</v>
      </c>
      <c r="Z1300" s="537">
        <v>0</v>
      </c>
      <c r="AA1300" s="537">
        <v>0</v>
      </c>
      <c r="AB1300" s="530"/>
      <c r="AC1300" s="142">
        <v>0</v>
      </c>
      <c r="AD1300" s="530">
        <v>0</v>
      </c>
      <c r="AE1300" s="842">
        <v>0</v>
      </c>
      <c r="AF1300" s="929">
        <v>0</v>
      </c>
      <c r="AG1300" s="530">
        <v>0</v>
      </c>
      <c r="AH1300" s="530">
        <v>0</v>
      </c>
      <c r="AI1300" s="641">
        <v>0</v>
      </c>
      <c r="AJ1300" s="537">
        <v>0</v>
      </c>
      <c r="AK1300" s="537">
        <v>0</v>
      </c>
      <c r="AL1300" s="537">
        <v>0</v>
      </c>
      <c r="AM1300" s="537">
        <v>0</v>
      </c>
      <c r="AN1300" s="537">
        <v>0</v>
      </c>
      <c r="AO1300" s="530"/>
      <c r="AP1300" s="142">
        <v>0</v>
      </c>
      <c r="AQ1300" s="142">
        <v>0</v>
      </c>
      <c r="AR1300" s="537">
        <v>0</v>
      </c>
      <c r="AS1300" s="537">
        <v>0</v>
      </c>
      <c r="AT1300" s="530"/>
      <c r="AU1300" s="142">
        <v>0</v>
      </c>
      <c r="AV1300" s="530">
        <v>0</v>
      </c>
      <c r="AW1300" s="842">
        <v>0</v>
      </c>
      <c r="AX1300" s="115">
        <v>0</v>
      </c>
      <c r="AY1300" s="5">
        <v>0</v>
      </c>
      <c r="AZ1300" s="5">
        <v>0</v>
      </c>
      <c r="BA1300" s="335">
        <v>0</v>
      </c>
      <c r="BB1300" s="23">
        <v>0</v>
      </c>
      <c r="BC1300" s="5">
        <v>0</v>
      </c>
      <c r="BD1300" s="5">
        <v>0</v>
      </c>
      <c r="BE1300" s="335">
        <v>0</v>
      </c>
      <c r="BG1300" s="826"/>
      <c r="BH1300" s="607"/>
    </row>
    <row r="1301" spans="1:66" ht="12.75" customHeight="1" x14ac:dyDescent="0.25">
      <c r="A1301" s="222"/>
      <c r="C1301" s="116"/>
      <c r="D1301" s="620"/>
      <c r="F1301" s="117"/>
      <c r="G1301" s="694"/>
      <c r="H1301" s="878"/>
      <c r="I1301" s="397"/>
      <c r="J1301" s="380"/>
      <c r="K1301" s="405" t="s">
        <v>209</v>
      </c>
      <c r="L1301" s="738">
        <v>0</v>
      </c>
      <c r="M1301" s="739">
        <v>0</v>
      </c>
      <c r="N1301" s="929">
        <v>0</v>
      </c>
      <c r="O1301" s="530">
        <v>0</v>
      </c>
      <c r="P1301" s="530">
        <v>0</v>
      </c>
      <c r="Q1301" s="641">
        <v>0</v>
      </c>
      <c r="R1301" s="537">
        <v>0</v>
      </c>
      <c r="S1301" s="537">
        <v>0</v>
      </c>
      <c r="T1301" s="537">
        <v>0</v>
      </c>
      <c r="U1301" s="537">
        <v>0</v>
      </c>
      <c r="V1301" s="537">
        <v>0</v>
      </c>
      <c r="W1301" s="530"/>
      <c r="X1301" s="142">
        <v>0</v>
      </c>
      <c r="Y1301" s="142">
        <v>0</v>
      </c>
      <c r="Z1301" s="537">
        <v>0</v>
      </c>
      <c r="AA1301" s="537">
        <v>0</v>
      </c>
      <c r="AB1301" s="530"/>
      <c r="AC1301" s="142">
        <v>0</v>
      </c>
      <c r="AD1301" s="530">
        <v>0</v>
      </c>
      <c r="AE1301" s="842">
        <v>0</v>
      </c>
      <c r="AF1301" s="929">
        <v>0</v>
      </c>
      <c r="AG1301" s="530">
        <v>0</v>
      </c>
      <c r="AH1301" s="530">
        <v>0</v>
      </c>
      <c r="AI1301" s="641">
        <v>0</v>
      </c>
      <c r="AJ1301" s="537">
        <v>0</v>
      </c>
      <c r="AK1301" s="537">
        <v>0</v>
      </c>
      <c r="AL1301" s="537">
        <v>0</v>
      </c>
      <c r="AM1301" s="537">
        <v>0</v>
      </c>
      <c r="AN1301" s="537">
        <v>0</v>
      </c>
      <c r="AO1301" s="530"/>
      <c r="AP1301" s="142">
        <v>0</v>
      </c>
      <c r="AQ1301" s="142">
        <v>0</v>
      </c>
      <c r="AR1301" s="537">
        <v>0</v>
      </c>
      <c r="AS1301" s="537">
        <v>0</v>
      </c>
      <c r="AT1301" s="530"/>
      <c r="AU1301" s="142">
        <v>0</v>
      </c>
      <c r="AV1301" s="530">
        <v>0</v>
      </c>
      <c r="AW1301" s="842">
        <v>0</v>
      </c>
      <c r="AX1301" s="115">
        <v>0</v>
      </c>
      <c r="AY1301" s="5">
        <v>0</v>
      </c>
      <c r="AZ1301" s="5">
        <v>0</v>
      </c>
      <c r="BA1301" s="335">
        <v>0</v>
      </c>
      <c r="BB1301" s="23">
        <v>0</v>
      </c>
      <c r="BC1301" s="5">
        <v>0</v>
      </c>
      <c r="BD1301" s="5">
        <v>0</v>
      </c>
      <c r="BE1301" s="335">
        <v>0</v>
      </c>
      <c r="BG1301" s="826"/>
      <c r="BH1301" s="607"/>
    </row>
    <row r="1302" spans="1:66" ht="12.75" customHeight="1" x14ac:dyDescent="0.25">
      <c r="A1302" s="222"/>
      <c r="C1302" s="116"/>
      <c r="D1302" s="620"/>
      <c r="F1302" s="117"/>
      <c r="G1302" s="694"/>
      <c r="H1302" s="878"/>
      <c r="I1302" s="397"/>
      <c r="J1302" s="380"/>
      <c r="K1302" s="405" t="s">
        <v>210</v>
      </c>
      <c r="L1302" s="738">
        <v>0</v>
      </c>
      <c r="M1302" s="739">
        <v>0</v>
      </c>
      <c r="N1302" s="929">
        <v>0</v>
      </c>
      <c r="O1302" s="530">
        <v>0</v>
      </c>
      <c r="P1302" s="530">
        <v>0</v>
      </c>
      <c r="Q1302" s="641">
        <v>0</v>
      </c>
      <c r="R1302" s="537">
        <v>0</v>
      </c>
      <c r="S1302" s="537">
        <v>0</v>
      </c>
      <c r="T1302" s="537">
        <v>0</v>
      </c>
      <c r="U1302" s="537">
        <v>0</v>
      </c>
      <c r="V1302" s="537">
        <v>0</v>
      </c>
      <c r="W1302" s="530"/>
      <c r="X1302" s="142">
        <v>0</v>
      </c>
      <c r="Y1302" s="142">
        <v>0</v>
      </c>
      <c r="Z1302" s="537">
        <v>0</v>
      </c>
      <c r="AA1302" s="537">
        <v>0</v>
      </c>
      <c r="AB1302" s="530"/>
      <c r="AC1302" s="142">
        <v>0</v>
      </c>
      <c r="AD1302" s="530">
        <v>0</v>
      </c>
      <c r="AE1302" s="842">
        <v>0</v>
      </c>
      <c r="AF1302" s="929">
        <v>0</v>
      </c>
      <c r="AG1302" s="530">
        <v>0</v>
      </c>
      <c r="AH1302" s="530">
        <v>0</v>
      </c>
      <c r="AI1302" s="641">
        <v>0</v>
      </c>
      <c r="AJ1302" s="537">
        <v>0</v>
      </c>
      <c r="AK1302" s="537">
        <v>0</v>
      </c>
      <c r="AL1302" s="537">
        <v>0</v>
      </c>
      <c r="AM1302" s="537">
        <v>0</v>
      </c>
      <c r="AN1302" s="537">
        <v>0</v>
      </c>
      <c r="AO1302" s="530"/>
      <c r="AP1302" s="142">
        <v>0</v>
      </c>
      <c r="AQ1302" s="142">
        <v>0</v>
      </c>
      <c r="AR1302" s="537">
        <v>0</v>
      </c>
      <c r="AS1302" s="537">
        <v>0</v>
      </c>
      <c r="AT1302" s="530"/>
      <c r="AU1302" s="142">
        <v>0</v>
      </c>
      <c r="AV1302" s="530">
        <v>0</v>
      </c>
      <c r="AW1302" s="842">
        <v>0</v>
      </c>
      <c r="AX1302" s="115">
        <v>0</v>
      </c>
      <c r="AY1302" s="5">
        <v>0</v>
      </c>
      <c r="AZ1302" s="5">
        <v>0</v>
      </c>
      <c r="BA1302" s="335">
        <v>0</v>
      </c>
      <c r="BB1302" s="23">
        <v>0</v>
      </c>
      <c r="BC1302" s="5">
        <v>0</v>
      </c>
      <c r="BD1302" s="5">
        <v>0</v>
      </c>
      <c r="BE1302" s="335">
        <v>0</v>
      </c>
      <c r="BG1302" s="826"/>
      <c r="BH1302" s="607"/>
    </row>
    <row r="1303" spans="1:66" ht="12.75" customHeight="1" x14ac:dyDescent="0.25">
      <c r="A1303" s="222"/>
      <c r="C1303" s="116"/>
      <c r="D1303" s="620"/>
      <c r="F1303" s="117"/>
      <c r="G1303" s="694"/>
      <c r="H1303" s="878"/>
      <c r="I1303" s="397"/>
      <c r="J1303" s="380"/>
      <c r="K1303" s="406" t="s">
        <v>53</v>
      </c>
      <c r="L1303" s="738">
        <v>0</v>
      </c>
      <c r="M1303" s="739">
        <v>0</v>
      </c>
      <c r="N1303" s="929">
        <v>0</v>
      </c>
      <c r="O1303" s="530">
        <v>0</v>
      </c>
      <c r="P1303" s="530">
        <v>0</v>
      </c>
      <c r="Q1303" s="641">
        <v>0</v>
      </c>
      <c r="R1303" s="537">
        <v>0</v>
      </c>
      <c r="S1303" s="537">
        <v>0</v>
      </c>
      <c r="T1303" s="537">
        <v>0</v>
      </c>
      <c r="U1303" s="537">
        <v>0</v>
      </c>
      <c r="V1303" s="537">
        <v>0</v>
      </c>
      <c r="W1303" s="530"/>
      <c r="X1303" s="142">
        <v>0</v>
      </c>
      <c r="Y1303" s="142">
        <v>0</v>
      </c>
      <c r="Z1303" s="537">
        <v>0</v>
      </c>
      <c r="AA1303" s="537">
        <v>0</v>
      </c>
      <c r="AB1303" s="530"/>
      <c r="AC1303" s="142">
        <v>0</v>
      </c>
      <c r="AD1303" s="530">
        <v>0</v>
      </c>
      <c r="AE1303" s="842">
        <v>0</v>
      </c>
      <c r="AF1303" s="929">
        <v>0</v>
      </c>
      <c r="AG1303" s="530">
        <v>0</v>
      </c>
      <c r="AH1303" s="530">
        <v>0</v>
      </c>
      <c r="AI1303" s="641">
        <v>0</v>
      </c>
      <c r="AJ1303" s="537">
        <v>0</v>
      </c>
      <c r="AK1303" s="537">
        <v>0</v>
      </c>
      <c r="AL1303" s="537">
        <v>0</v>
      </c>
      <c r="AM1303" s="537">
        <v>0</v>
      </c>
      <c r="AN1303" s="537">
        <v>0</v>
      </c>
      <c r="AO1303" s="530"/>
      <c r="AP1303" s="142">
        <v>0</v>
      </c>
      <c r="AQ1303" s="142">
        <v>0</v>
      </c>
      <c r="AR1303" s="537">
        <v>0</v>
      </c>
      <c r="AS1303" s="537">
        <v>0</v>
      </c>
      <c r="AT1303" s="530"/>
      <c r="AU1303" s="142">
        <v>0</v>
      </c>
      <c r="AV1303" s="530">
        <v>0</v>
      </c>
      <c r="AW1303" s="842">
        <v>0</v>
      </c>
      <c r="AX1303" s="115">
        <v>0</v>
      </c>
      <c r="AY1303" s="5">
        <v>0</v>
      </c>
      <c r="AZ1303" s="5">
        <v>0</v>
      </c>
      <c r="BA1303" s="335">
        <v>0</v>
      </c>
      <c r="BB1303" s="23">
        <v>0</v>
      </c>
      <c r="BC1303" s="5">
        <v>0</v>
      </c>
      <c r="BD1303" s="5">
        <v>0</v>
      </c>
      <c r="BE1303" s="335">
        <v>0</v>
      </c>
      <c r="BG1303" s="826"/>
      <c r="BH1303" s="607"/>
    </row>
    <row r="1304" spans="1:66" ht="12.75" customHeight="1" x14ac:dyDescent="0.25">
      <c r="A1304" s="222"/>
      <c r="C1304" s="258"/>
      <c r="D1304" s="620"/>
      <c r="F1304" s="117"/>
      <c r="G1304" s="694"/>
      <c r="H1304" s="878"/>
      <c r="I1304" s="397"/>
      <c r="J1304" s="380"/>
      <c r="K1304" s="406"/>
      <c r="L1304" s="731"/>
      <c r="M1304" s="732"/>
      <c r="N1304" s="929"/>
      <c r="O1304" s="530"/>
      <c r="P1304" s="530"/>
      <c r="Q1304" s="641"/>
      <c r="R1304" s="537"/>
      <c r="S1304" s="537"/>
      <c r="T1304" s="537"/>
      <c r="U1304" s="537"/>
      <c r="V1304" s="537"/>
      <c r="W1304" s="531"/>
      <c r="X1304" s="140"/>
      <c r="Y1304" s="140"/>
      <c r="Z1304" s="551"/>
      <c r="AA1304" s="551"/>
      <c r="AB1304" s="531"/>
      <c r="AC1304" s="142"/>
      <c r="AD1304" s="530"/>
      <c r="AE1304" s="842"/>
      <c r="AF1304" s="929"/>
      <c r="AG1304" s="530"/>
      <c r="AH1304" s="530"/>
      <c r="AI1304" s="641"/>
      <c r="AJ1304" s="537"/>
      <c r="AK1304" s="537"/>
      <c r="AL1304" s="537"/>
      <c r="AM1304" s="537"/>
      <c r="AN1304" s="537"/>
      <c r="AO1304" s="531"/>
      <c r="AP1304" s="140"/>
      <c r="AQ1304" s="140"/>
      <c r="AR1304" s="551"/>
      <c r="AS1304" s="551"/>
      <c r="AT1304" s="531"/>
      <c r="AU1304" s="142"/>
      <c r="AV1304" s="530"/>
      <c r="AW1304" s="842"/>
      <c r="AX1304" s="115"/>
      <c r="AY1304" s="5"/>
      <c r="AZ1304" s="5"/>
      <c r="BA1304" s="335"/>
      <c r="BC1304" s="5"/>
      <c r="BD1304" s="5"/>
      <c r="BE1304" s="335"/>
      <c r="BG1304" s="826"/>
      <c r="BH1304" s="607"/>
    </row>
    <row r="1305" spans="1:66" ht="12.75" customHeight="1" x14ac:dyDescent="0.25">
      <c r="A1305" s="223"/>
      <c r="B1305" s="205"/>
      <c r="C1305" s="251"/>
      <c r="D1305" s="619"/>
      <c r="E1305" s="274"/>
      <c r="F1305" s="299"/>
      <c r="G1305" s="694"/>
      <c r="H1305" s="878"/>
      <c r="I1305" s="397"/>
      <c r="J1305" s="380"/>
      <c r="K1305" s="442"/>
      <c r="L1305" s="748"/>
      <c r="M1305" s="749"/>
      <c r="N1305" s="934"/>
      <c r="O1305" s="44"/>
      <c r="P1305" s="44"/>
      <c r="Q1305" s="644"/>
      <c r="R1305" s="542"/>
      <c r="S1305" s="542"/>
      <c r="T1305" s="542"/>
      <c r="U1305" s="542"/>
      <c r="V1305" s="542"/>
      <c r="W1305" s="534"/>
      <c r="X1305" s="146"/>
      <c r="Y1305" s="146"/>
      <c r="Z1305" s="556"/>
      <c r="AA1305" s="556"/>
      <c r="AB1305" s="534"/>
      <c r="AC1305" s="597"/>
      <c r="AD1305" s="44"/>
      <c r="AE1305" s="841"/>
      <c r="AF1305" s="934"/>
      <c r="AG1305" s="44"/>
      <c r="AH1305" s="44"/>
      <c r="AI1305" s="644"/>
      <c r="AJ1305" s="542"/>
      <c r="AK1305" s="542"/>
      <c r="AL1305" s="542"/>
      <c r="AM1305" s="542"/>
      <c r="AN1305" s="542"/>
      <c r="AO1305" s="534"/>
      <c r="AP1305" s="146"/>
      <c r="AQ1305" s="146"/>
      <c r="AR1305" s="556"/>
      <c r="AS1305" s="556"/>
      <c r="AT1305" s="534"/>
      <c r="AU1305" s="597"/>
      <c r="AV1305" s="44"/>
      <c r="AW1305" s="841"/>
      <c r="AX1305" s="312"/>
      <c r="AY1305" s="14"/>
      <c r="AZ1305" s="14"/>
      <c r="BA1305" s="334"/>
      <c r="BB1305" s="309"/>
      <c r="BC1305" s="14"/>
      <c r="BD1305" s="14"/>
      <c r="BE1305" s="334"/>
      <c r="BG1305" s="826"/>
      <c r="BH1305" s="607"/>
    </row>
    <row r="1306" spans="1:66" ht="12.75" customHeight="1" x14ac:dyDescent="0.25">
      <c r="A1306" s="223"/>
      <c r="B1306" s="205"/>
      <c r="C1306" s="251"/>
      <c r="D1306" s="619"/>
      <c r="F1306" s="299"/>
      <c r="G1306" s="694"/>
      <c r="H1306" s="878"/>
      <c r="I1306" s="397"/>
      <c r="J1306" s="380"/>
      <c r="K1306" s="400" t="s">
        <v>6582</v>
      </c>
      <c r="L1306" s="748"/>
      <c r="M1306" s="749"/>
      <c r="N1306" s="934"/>
      <c r="O1306" s="44"/>
      <c r="P1306" s="44"/>
      <c r="Q1306" s="644"/>
      <c r="R1306" s="542"/>
      <c r="S1306" s="542"/>
      <c r="T1306" s="542"/>
      <c r="U1306" s="542"/>
      <c r="V1306" s="542"/>
      <c r="W1306" s="534"/>
      <c r="X1306" s="146"/>
      <c r="Y1306" s="146"/>
      <c r="Z1306" s="556"/>
      <c r="AA1306" s="556"/>
      <c r="AB1306" s="534"/>
      <c r="AC1306" s="597"/>
      <c r="AD1306" s="44"/>
      <c r="AE1306" s="841"/>
      <c r="AF1306" s="934"/>
      <c r="AG1306" s="44"/>
      <c r="AH1306" s="44"/>
      <c r="AI1306" s="644"/>
      <c r="AJ1306" s="542"/>
      <c r="AK1306" s="542"/>
      <c r="AL1306" s="542"/>
      <c r="AM1306" s="542"/>
      <c r="AN1306" s="542"/>
      <c r="AO1306" s="534"/>
      <c r="AP1306" s="146"/>
      <c r="AQ1306" s="146"/>
      <c r="AR1306" s="556"/>
      <c r="AS1306" s="556"/>
      <c r="AT1306" s="534"/>
      <c r="AU1306" s="597"/>
      <c r="AV1306" s="44"/>
      <c r="AW1306" s="841"/>
      <c r="AX1306" s="312"/>
      <c r="AY1306" s="14"/>
      <c r="AZ1306" s="14"/>
      <c r="BA1306" s="334"/>
      <c r="BB1306" s="309"/>
      <c r="BC1306" s="14"/>
      <c r="BD1306" s="14"/>
      <c r="BE1306" s="334"/>
      <c r="BF1306" s="40"/>
      <c r="BG1306" s="826"/>
      <c r="BH1306" s="607"/>
    </row>
    <row r="1307" spans="1:66" ht="12.75" customHeight="1" x14ac:dyDescent="0.25">
      <c r="A1307" s="223"/>
      <c r="B1307" s="205"/>
      <c r="C1307" s="251"/>
      <c r="D1307" s="619"/>
      <c r="F1307" s="299"/>
      <c r="G1307" s="694"/>
      <c r="H1307" s="878"/>
      <c r="I1307" s="397"/>
      <c r="J1307" s="380"/>
      <c r="K1307" s="472" t="s">
        <v>3367</v>
      </c>
      <c r="L1307" s="748"/>
      <c r="M1307" s="749"/>
      <c r="N1307" s="934"/>
      <c r="O1307" s="44"/>
      <c r="P1307" s="44"/>
      <c r="Q1307" s="644"/>
      <c r="R1307" s="542"/>
      <c r="S1307" s="542"/>
      <c r="T1307" s="542"/>
      <c r="U1307" s="542"/>
      <c r="V1307" s="542"/>
      <c r="W1307" s="534"/>
      <c r="X1307" s="146"/>
      <c r="Y1307" s="146"/>
      <c r="Z1307" s="556"/>
      <c r="AA1307" s="556"/>
      <c r="AB1307" s="534"/>
      <c r="AC1307" s="597"/>
      <c r="AD1307" s="44"/>
      <c r="AE1307" s="841"/>
      <c r="AF1307" s="934"/>
      <c r="AG1307" s="44"/>
      <c r="AH1307" s="44"/>
      <c r="AI1307" s="644"/>
      <c r="AJ1307" s="542"/>
      <c r="AK1307" s="542"/>
      <c r="AL1307" s="542"/>
      <c r="AM1307" s="542"/>
      <c r="AN1307" s="542"/>
      <c r="AO1307" s="534"/>
      <c r="AP1307" s="146"/>
      <c r="AQ1307" s="146"/>
      <c r="AR1307" s="556"/>
      <c r="AS1307" s="556"/>
      <c r="AT1307" s="534"/>
      <c r="AU1307" s="597"/>
      <c r="AV1307" s="44"/>
      <c r="AW1307" s="841"/>
      <c r="AX1307" s="312"/>
      <c r="AY1307" s="14"/>
      <c r="AZ1307" s="14"/>
      <c r="BA1307" s="334"/>
      <c r="BB1307" s="309"/>
      <c r="BC1307" s="14"/>
      <c r="BD1307" s="14"/>
      <c r="BE1307" s="334"/>
      <c r="BG1307" s="826"/>
      <c r="BH1307" s="607"/>
    </row>
    <row r="1308" spans="1:66" ht="12.75" customHeight="1" x14ac:dyDescent="0.25">
      <c r="A1308" s="222"/>
      <c r="C1308" s="116"/>
      <c r="D1308" s="620"/>
      <c r="F1308" s="117"/>
      <c r="G1308" s="694"/>
      <c r="H1308" s="878"/>
      <c r="I1308" s="397"/>
      <c r="J1308" s="380"/>
      <c r="K1308" s="402"/>
      <c r="L1308" s="731"/>
      <c r="M1308" s="732"/>
      <c r="N1308" s="931"/>
      <c r="O1308" s="923"/>
      <c r="P1308" s="923"/>
      <c r="Q1308" s="641"/>
      <c r="R1308" s="537"/>
      <c r="S1308" s="537"/>
      <c r="T1308" s="537"/>
      <c r="U1308" s="537"/>
      <c r="V1308" s="537"/>
      <c r="W1308" s="531"/>
      <c r="X1308" s="141"/>
      <c r="Y1308" s="141"/>
      <c r="Z1308" s="552"/>
      <c r="AA1308" s="552"/>
      <c r="AB1308" s="531"/>
      <c r="AC1308" s="593"/>
      <c r="AD1308" s="923"/>
      <c r="AE1308" s="846"/>
      <c r="AF1308" s="931"/>
      <c r="AG1308" s="923"/>
      <c r="AH1308" s="923"/>
      <c r="AI1308" s="641"/>
      <c r="AJ1308" s="537"/>
      <c r="AK1308" s="537"/>
      <c r="AL1308" s="537"/>
      <c r="AM1308" s="537"/>
      <c r="AN1308" s="537"/>
      <c r="AO1308" s="531"/>
      <c r="AP1308" s="141"/>
      <c r="AQ1308" s="141"/>
      <c r="AR1308" s="552"/>
      <c r="AS1308" s="552"/>
      <c r="AT1308" s="531"/>
      <c r="AU1308" s="593"/>
      <c r="AV1308" s="923"/>
      <c r="AW1308" s="846"/>
      <c r="AX1308" s="115"/>
      <c r="AY1308" s="5"/>
      <c r="AZ1308" s="5"/>
      <c r="BA1308" s="335"/>
      <c r="BC1308" s="5"/>
      <c r="BD1308" s="5"/>
      <c r="BE1308" s="335"/>
      <c r="BG1308" s="826"/>
      <c r="BH1308" s="607"/>
    </row>
    <row r="1309" spans="1:66" ht="12.75" customHeight="1" x14ac:dyDescent="0.25">
      <c r="A1309" s="222"/>
      <c r="C1309" s="116"/>
      <c r="D1309" s="620"/>
      <c r="F1309" s="117"/>
      <c r="G1309" s="694"/>
      <c r="H1309" s="878"/>
      <c r="I1309" s="397"/>
      <c r="J1309" s="380"/>
      <c r="K1309" s="401" t="s">
        <v>48</v>
      </c>
      <c r="L1309" s="731"/>
      <c r="M1309" s="732"/>
      <c r="N1309" s="931"/>
      <c r="O1309" s="923"/>
      <c r="P1309" s="923"/>
      <c r="Q1309" s="641"/>
      <c r="R1309" s="537"/>
      <c r="S1309" s="537"/>
      <c r="T1309" s="537"/>
      <c r="U1309" s="537"/>
      <c r="V1309" s="537"/>
      <c r="W1309" s="531"/>
      <c r="X1309" s="141"/>
      <c r="Y1309" s="141"/>
      <c r="Z1309" s="552"/>
      <c r="AA1309" s="552"/>
      <c r="AB1309" s="531"/>
      <c r="AC1309" s="593"/>
      <c r="AD1309" s="923"/>
      <c r="AE1309" s="846"/>
      <c r="AF1309" s="931"/>
      <c r="AG1309" s="923"/>
      <c r="AH1309" s="923"/>
      <c r="AI1309" s="641"/>
      <c r="AJ1309" s="537"/>
      <c r="AK1309" s="537"/>
      <c r="AL1309" s="537"/>
      <c r="AM1309" s="537"/>
      <c r="AN1309" s="537"/>
      <c r="AO1309" s="531"/>
      <c r="AP1309" s="141"/>
      <c r="AQ1309" s="141"/>
      <c r="AR1309" s="552"/>
      <c r="AS1309" s="552"/>
      <c r="AT1309" s="531"/>
      <c r="AU1309" s="593"/>
      <c r="AV1309" s="923"/>
      <c r="AW1309" s="846"/>
      <c r="AX1309" s="115"/>
      <c r="AY1309" s="5"/>
      <c r="AZ1309" s="5"/>
      <c r="BA1309" s="335"/>
      <c r="BC1309" s="5"/>
      <c r="BD1309" s="5"/>
      <c r="BE1309" s="335"/>
      <c r="BG1309" s="826"/>
      <c r="BH1309" s="607"/>
    </row>
    <row r="1310" spans="1:66" s="4" customFormat="1" ht="12.75" customHeight="1" x14ac:dyDescent="0.25">
      <c r="A1310" s="222"/>
      <c r="B1310" s="30"/>
      <c r="C1310" s="116"/>
      <c r="D1310" s="620"/>
      <c r="E1310" s="32"/>
      <c r="F1310" s="117"/>
      <c r="G1310" s="694"/>
      <c r="H1310" s="878"/>
      <c r="I1310" s="397"/>
      <c r="J1310" s="380"/>
      <c r="K1310" s="402"/>
      <c r="L1310" s="731"/>
      <c r="M1310" s="732"/>
      <c r="N1310" s="931"/>
      <c r="O1310" s="923"/>
      <c r="P1310" s="923"/>
      <c r="Q1310" s="641"/>
      <c r="R1310" s="537"/>
      <c r="S1310" s="537"/>
      <c r="T1310" s="537"/>
      <c r="U1310" s="537"/>
      <c r="V1310" s="537"/>
      <c r="W1310" s="531"/>
      <c r="X1310" s="141"/>
      <c r="Y1310" s="141"/>
      <c r="Z1310" s="552"/>
      <c r="AA1310" s="552"/>
      <c r="AB1310" s="531"/>
      <c r="AC1310" s="593"/>
      <c r="AD1310" s="923"/>
      <c r="AE1310" s="846"/>
      <c r="AF1310" s="931"/>
      <c r="AG1310" s="923"/>
      <c r="AH1310" s="923"/>
      <c r="AI1310" s="641"/>
      <c r="AJ1310" s="537"/>
      <c r="AK1310" s="537"/>
      <c r="AL1310" s="537"/>
      <c r="AM1310" s="537"/>
      <c r="AN1310" s="537"/>
      <c r="AO1310" s="531"/>
      <c r="AP1310" s="141"/>
      <c r="AQ1310" s="141"/>
      <c r="AR1310" s="552"/>
      <c r="AS1310" s="552"/>
      <c r="AT1310" s="531"/>
      <c r="AU1310" s="593"/>
      <c r="AV1310" s="923"/>
      <c r="AW1310" s="846"/>
      <c r="AX1310" s="115"/>
      <c r="AY1310" s="5"/>
      <c r="AZ1310" s="5"/>
      <c r="BA1310" s="335"/>
      <c r="BB1310" s="23"/>
      <c r="BC1310" s="5"/>
      <c r="BD1310" s="5"/>
      <c r="BE1310" s="335"/>
      <c r="BF1310" s="41"/>
      <c r="BG1310" s="826"/>
      <c r="BH1310" s="607"/>
      <c r="BI1310" s="41"/>
      <c r="BJ1310" s="41"/>
      <c r="BK1310" s="41"/>
      <c r="BL1310" s="41"/>
      <c r="BM1310" s="41"/>
      <c r="BN1310" s="41"/>
    </row>
    <row r="1311" spans="1:66" ht="35.1" customHeight="1" x14ac:dyDescent="0.25">
      <c r="A1311" s="21" t="s">
        <v>39</v>
      </c>
      <c r="B1311" s="30">
        <v>19</v>
      </c>
      <c r="C1311" s="116" t="s">
        <v>1845</v>
      </c>
      <c r="D1311" s="620">
        <v>1000</v>
      </c>
      <c r="F1311" s="120">
        <v>1</v>
      </c>
      <c r="G1311" s="694" t="s">
        <v>5462</v>
      </c>
      <c r="H1311" s="878" t="str">
        <f t="shared" si="1977"/>
        <v>034</v>
      </c>
      <c r="I1311" s="397" t="s">
        <v>3254</v>
      </c>
      <c r="J1311" s="380" t="s">
        <v>3140</v>
      </c>
      <c r="K1311" s="422" t="s">
        <v>3601</v>
      </c>
      <c r="L1311" s="779">
        <v>590</v>
      </c>
      <c r="M1311" s="780">
        <v>590</v>
      </c>
      <c r="N1311" s="935"/>
      <c r="O1311" s="530">
        <f t="shared" ref="O1311" si="2028">IF(N1311&gt;L1311,"0 ",N1311-L1311)</f>
        <v>-590</v>
      </c>
      <c r="P1311" s="530" t="str">
        <f t="shared" ref="P1311" si="2029">IF(N1311&lt;L1311,"0 ",N1311-L1311)</f>
        <v xml:space="preserve">0 </v>
      </c>
      <c r="Q1311" s="661"/>
      <c r="R1311" s="549"/>
      <c r="S1311" s="549"/>
      <c r="T1311" s="549"/>
      <c r="U1311" s="549"/>
      <c r="V1311" s="549"/>
      <c r="W1311" s="683" t="str">
        <f>IF(SUM(Q1311:V1311)=X1311,"OK",SUM(Q1311:V1311)-X1311)</f>
        <v>OK</v>
      </c>
      <c r="X1311" s="202"/>
      <c r="Y1311" s="202"/>
      <c r="Z1311" s="560"/>
      <c r="AA1311" s="560"/>
      <c r="AB1311" s="683" t="str">
        <f>IF(SUM(Z1311:AA1311)=AC1311,"OK",SUM(Z1311:AA1311)-AC1311)</f>
        <v>OK</v>
      </c>
      <c r="AC1311" s="602"/>
      <c r="AD1311" s="530">
        <f t="shared" ref="AD1311" si="2030">X1311+Y1311+AC1311</f>
        <v>0</v>
      </c>
      <c r="AE1311" s="842">
        <f t="shared" ref="AE1311" si="2031">N1311+AD1311</f>
        <v>0</v>
      </c>
      <c r="AF1311" s="935"/>
      <c r="AG1311" s="530">
        <f t="shared" ref="AG1311" si="2032">IF(AF1311&gt;M1311,"0 ",AF1311-M1311)</f>
        <v>-590</v>
      </c>
      <c r="AH1311" s="530" t="str">
        <f t="shared" ref="AH1311" si="2033">IF(AF1311&lt;M1311,"0 ",AF1311-M1311)</f>
        <v xml:space="preserve">0 </v>
      </c>
      <c r="AI1311" s="927"/>
      <c r="AJ1311" s="550"/>
      <c r="AK1311" s="550"/>
      <c r="AL1311" s="550"/>
      <c r="AM1311" s="550"/>
      <c r="AN1311" s="550"/>
      <c r="AO1311" s="683" t="str">
        <f>IF(SUM(AI1311:AN1311)=AP1311,"OK",SUM(AI1311:AN1311)-AP1311)</f>
        <v>OK</v>
      </c>
      <c r="AP1311" s="202"/>
      <c r="AQ1311" s="202"/>
      <c r="AR1311" s="560"/>
      <c r="AS1311" s="560"/>
      <c r="AT1311" s="683" t="str">
        <f>IF(SUM(AR1311:AS1311)=AU1311,"OK",SUM(AR1311:AS1311)-AU1311)</f>
        <v>OK</v>
      </c>
      <c r="AU1311" s="602"/>
      <c r="AV1311" s="530">
        <f t="shared" ref="AV1311" si="2034">AP1311+AQ1311+AU1311</f>
        <v>0</v>
      </c>
      <c r="AW1311" s="842">
        <f t="shared" ref="AW1311" si="2035">AF1311+AV1311</f>
        <v>0</v>
      </c>
      <c r="AX1311" s="115">
        <f>L1311</f>
        <v>590</v>
      </c>
      <c r="AY1311" s="5">
        <f>AE1311</f>
        <v>0</v>
      </c>
      <c r="AZ1311" s="7">
        <f>AY1311-AX1311</f>
        <v>-590</v>
      </c>
      <c r="BA1311" s="335">
        <f>AZ1311/AX1311</f>
        <v>-1</v>
      </c>
      <c r="BB1311" s="23">
        <f>M1311</f>
        <v>590</v>
      </c>
      <c r="BC1311" s="5">
        <f>AW1311</f>
        <v>0</v>
      </c>
      <c r="BD1311" s="7">
        <f>BC1311-BB1311</f>
        <v>-590</v>
      </c>
      <c r="BE1311" s="335">
        <f>BD1311/BB1311</f>
        <v>-1</v>
      </c>
      <c r="BG1311" s="826" t="str">
        <f>RIGHT(LEFT(I1311,3),2)&amp;"."&amp;RIGHT(LEFT(I1311,5),2)</f>
        <v>11.00</v>
      </c>
      <c r="BH1311" s="607" t="b">
        <f>COUNTIF('Codes SEC'!$B$2:$B$250,Ministres!BG1311)&gt;0</f>
        <v>1</v>
      </c>
    </row>
    <row r="1312" spans="1:66" ht="64.8" x14ac:dyDescent="0.25">
      <c r="A1312" s="222"/>
      <c r="C1312" s="116"/>
      <c r="D1312" s="620"/>
      <c r="F1312" s="117"/>
      <c r="G1312" s="694"/>
      <c r="H1312" s="878"/>
      <c r="I1312" s="591" t="s">
        <v>3755</v>
      </c>
      <c r="J1312" s="380"/>
      <c r="K1312" s="407"/>
      <c r="L1312" s="733"/>
      <c r="M1312" s="734"/>
      <c r="N1312" s="931"/>
      <c r="O1312" s="923"/>
      <c r="P1312" s="923"/>
      <c r="Q1312" s="646"/>
      <c r="R1312" s="536"/>
      <c r="S1312" s="536"/>
      <c r="T1312" s="536"/>
      <c r="U1312" s="536"/>
      <c r="V1312" s="536"/>
      <c r="W1312" s="683"/>
      <c r="X1312" s="141"/>
      <c r="Y1312" s="141"/>
      <c r="Z1312" s="552"/>
      <c r="AA1312" s="552"/>
      <c r="AB1312" s="683"/>
      <c r="AC1312" s="593"/>
      <c r="AD1312" s="923"/>
      <c r="AE1312" s="846"/>
      <c r="AF1312" s="931"/>
      <c r="AG1312" s="923"/>
      <c r="AH1312" s="923"/>
      <c r="AI1312" s="641"/>
      <c r="AJ1312" s="537"/>
      <c r="AK1312" s="537"/>
      <c r="AL1312" s="537"/>
      <c r="AM1312" s="537"/>
      <c r="AN1312" s="537"/>
      <c r="AO1312" s="683"/>
      <c r="AP1312" s="141"/>
      <c r="AQ1312" s="141"/>
      <c r="AR1312" s="552"/>
      <c r="AS1312" s="552"/>
      <c r="AT1312" s="683"/>
      <c r="AU1312" s="593"/>
      <c r="AV1312" s="923"/>
      <c r="AW1312" s="846"/>
      <c r="AX1312" s="115"/>
      <c r="AY1312" s="5"/>
      <c r="AZ1312" s="7"/>
      <c r="BA1312" s="335"/>
      <c r="BC1312" s="5"/>
      <c r="BD1312" s="7"/>
      <c r="BE1312" s="335"/>
      <c r="BG1312" s="826"/>
      <c r="BH1312" s="607"/>
    </row>
    <row r="1313" spans="1:61" ht="35.1" customHeight="1" x14ac:dyDescent="0.25">
      <c r="A1313" s="193" t="s">
        <v>39</v>
      </c>
      <c r="B1313" s="603">
        <v>19</v>
      </c>
      <c r="C1313" s="120" t="s">
        <v>1845</v>
      </c>
      <c r="D1313" s="620">
        <v>1000</v>
      </c>
      <c r="E1313" s="604"/>
      <c r="F1313" s="120">
        <v>1</v>
      </c>
      <c r="G1313" s="697" t="s">
        <v>5462</v>
      </c>
      <c r="H1313" s="890" t="str">
        <f t="shared" si="1977"/>
        <v>034</v>
      </c>
      <c r="I1313" s="585">
        <v>81112000</v>
      </c>
      <c r="J1313" s="380" t="s">
        <v>4184</v>
      </c>
      <c r="K1313" s="422" t="s">
        <v>4185</v>
      </c>
      <c r="L1313" s="726">
        <v>106</v>
      </c>
      <c r="M1313" s="727">
        <v>69</v>
      </c>
      <c r="N1313" s="931"/>
      <c r="O1313" s="530">
        <f t="shared" ref="O1313:O1318" si="2036">IF(N1313&gt;L1313,"0 ",N1313-L1313)</f>
        <v>-106</v>
      </c>
      <c r="P1313" s="530" t="str">
        <f t="shared" ref="P1313:P1318" si="2037">IF(N1313&lt;L1313,"0 ",N1313-L1313)</f>
        <v xml:space="preserve">0 </v>
      </c>
      <c r="Q1313" s="646"/>
      <c r="R1313" s="536"/>
      <c r="S1313" s="536"/>
      <c r="T1313" s="536"/>
      <c r="U1313" s="536"/>
      <c r="V1313" s="536"/>
      <c r="W1313" s="683" t="str">
        <f t="shared" ref="W1313:W1318" si="2038">IF(SUM(Q1313:V1313)=X1313,"OK",SUM(Q1313:V1313)-X1313)</f>
        <v>OK</v>
      </c>
      <c r="X1313" s="141"/>
      <c r="Y1313" s="141"/>
      <c r="Z1313" s="552"/>
      <c r="AA1313" s="552"/>
      <c r="AB1313" s="683" t="str">
        <f t="shared" ref="AB1313:AB1318" si="2039">IF(SUM(Z1313:AA1313)=AC1313,"OK",SUM(Z1313:AA1313)-AC1313)</f>
        <v>OK</v>
      </c>
      <c r="AC1313" s="593"/>
      <c r="AD1313" s="530">
        <f t="shared" ref="AD1313:AD1318" si="2040">X1313+Y1313+AC1313</f>
        <v>0</v>
      </c>
      <c r="AE1313" s="842">
        <f t="shared" ref="AE1313:AE1318" si="2041">N1313+AD1313</f>
        <v>0</v>
      </c>
      <c r="AF1313" s="931"/>
      <c r="AG1313" s="530">
        <f t="shared" ref="AG1313:AG1318" si="2042">IF(AF1313&gt;M1313,"0 ",AF1313-M1313)</f>
        <v>-69</v>
      </c>
      <c r="AH1313" s="530" t="str">
        <f t="shared" ref="AH1313:AH1318" si="2043">IF(AF1313&lt;M1313,"0 ",AF1313-M1313)</f>
        <v xml:space="preserve">0 </v>
      </c>
      <c r="AI1313" s="641"/>
      <c r="AJ1313" s="537"/>
      <c r="AK1313" s="537"/>
      <c r="AL1313" s="537"/>
      <c r="AM1313" s="537"/>
      <c r="AN1313" s="537"/>
      <c r="AO1313" s="683" t="str">
        <f t="shared" ref="AO1313:AO1318" si="2044">IF(SUM(AI1313:AN1313)=AP1313,"OK",SUM(AI1313:AN1313)-AP1313)</f>
        <v>OK</v>
      </c>
      <c r="AP1313" s="141"/>
      <c r="AQ1313" s="141"/>
      <c r="AR1313" s="552"/>
      <c r="AS1313" s="552"/>
      <c r="AT1313" s="683" t="str">
        <f t="shared" ref="AT1313:AT1318" si="2045">IF(SUM(AR1313:AS1313)=AU1313,"OK",SUM(AR1313:AS1313)-AU1313)</f>
        <v>OK</v>
      </c>
      <c r="AU1313" s="593"/>
      <c r="AV1313" s="530">
        <f t="shared" ref="AV1313:AV1318" si="2046">AP1313+AQ1313+AU1313</f>
        <v>0</v>
      </c>
      <c r="AW1313" s="842">
        <f t="shared" ref="AW1313:AW1318" si="2047">AF1313+AV1313</f>
        <v>0</v>
      </c>
      <c r="AX1313" s="115">
        <f t="shared" ref="AX1313:AX1318" si="2048">L1313</f>
        <v>106</v>
      </c>
      <c r="AY1313" s="5">
        <f t="shared" ref="AY1313:AY1318" si="2049">AE1313</f>
        <v>0</v>
      </c>
      <c r="AZ1313" s="7">
        <f>AY1313-AX1313</f>
        <v>-106</v>
      </c>
      <c r="BA1313" s="335">
        <f>AZ1313/AX1313</f>
        <v>-1</v>
      </c>
      <c r="BB1313" s="23">
        <f t="shared" ref="BB1313:BB1318" si="2050">M1313</f>
        <v>69</v>
      </c>
      <c r="BC1313" s="5">
        <f>AW1313</f>
        <v>0</v>
      </c>
      <c r="BD1313" s="7">
        <f>BC1313-BB1313</f>
        <v>-69</v>
      </c>
      <c r="BE1313" s="335">
        <f>BD1313/BB1313</f>
        <v>-1</v>
      </c>
      <c r="BG1313" s="826" t="str">
        <f t="shared" ref="BG1313:BG1318" si="2051">RIGHT(LEFT(I1313,3),2)&amp;"."&amp;RIGHT(LEFT(I1313,5),2)</f>
        <v>11.12</v>
      </c>
      <c r="BH1313" s="607" t="b">
        <f>COUNTIF('Codes SEC'!$B$2:$B$250,Ministres!BG1313)&gt;0</f>
        <v>1</v>
      </c>
    </row>
    <row r="1314" spans="1:61" ht="35.1" customHeight="1" x14ac:dyDescent="0.25">
      <c r="A1314" s="193" t="s">
        <v>39</v>
      </c>
      <c r="B1314" s="603">
        <v>19</v>
      </c>
      <c r="C1314" s="120" t="s">
        <v>1845</v>
      </c>
      <c r="D1314" s="620">
        <v>1000</v>
      </c>
      <c r="E1314" s="604"/>
      <c r="F1314" s="120">
        <v>1</v>
      </c>
      <c r="G1314" s="697" t="s">
        <v>5462</v>
      </c>
      <c r="H1314" s="890" t="str">
        <f t="shared" si="1977"/>
        <v>034</v>
      </c>
      <c r="I1314" s="585">
        <v>81140000</v>
      </c>
      <c r="J1314" s="380" t="s">
        <v>4186</v>
      </c>
      <c r="K1314" s="422" t="s">
        <v>4187</v>
      </c>
      <c r="L1314" s="726">
        <v>21</v>
      </c>
      <c r="M1314" s="727">
        <v>21</v>
      </c>
      <c r="N1314" s="931"/>
      <c r="O1314" s="530">
        <f t="shared" si="2036"/>
        <v>-21</v>
      </c>
      <c r="P1314" s="530" t="str">
        <f t="shared" si="2037"/>
        <v xml:space="preserve">0 </v>
      </c>
      <c r="Q1314" s="646"/>
      <c r="R1314" s="536"/>
      <c r="S1314" s="536"/>
      <c r="T1314" s="536"/>
      <c r="U1314" s="536"/>
      <c r="V1314" s="536"/>
      <c r="W1314" s="683" t="str">
        <f t="shared" si="2038"/>
        <v>OK</v>
      </c>
      <c r="X1314" s="141"/>
      <c r="Y1314" s="141"/>
      <c r="Z1314" s="552"/>
      <c r="AA1314" s="552"/>
      <c r="AB1314" s="683" t="str">
        <f t="shared" si="2039"/>
        <v>OK</v>
      </c>
      <c r="AC1314" s="593"/>
      <c r="AD1314" s="530">
        <f t="shared" si="2040"/>
        <v>0</v>
      </c>
      <c r="AE1314" s="842">
        <f t="shared" si="2041"/>
        <v>0</v>
      </c>
      <c r="AF1314" s="931"/>
      <c r="AG1314" s="530">
        <f t="shared" si="2042"/>
        <v>-21</v>
      </c>
      <c r="AH1314" s="530" t="str">
        <f t="shared" si="2043"/>
        <v xml:space="preserve">0 </v>
      </c>
      <c r="AI1314" s="641"/>
      <c r="AJ1314" s="537"/>
      <c r="AK1314" s="537"/>
      <c r="AL1314" s="537"/>
      <c r="AM1314" s="537"/>
      <c r="AN1314" s="537"/>
      <c r="AO1314" s="683" t="str">
        <f t="shared" si="2044"/>
        <v>OK</v>
      </c>
      <c r="AP1314" s="141"/>
      <c r="AQ1314" s="141"/>
      <c r="AR1314" s="552"/>
      <c r="AS1314" s="552"/>
      <c r="AT1314" s="683" t="str">
        <f t="shared" si="2045"/>
        <v>OK</v>
      </c>
      <c r="AU1314" s="593"/>
      <c r="AV1314" s="530">
        <f t="shared" si="2046"/>
        <v>0</v>
      </c>
      <c r="AW1314" s="842">
        <f t="shared" si="2047"/>
        <v>0</v>
      </c>
      <c r="AX1314" s="115">
        <f t="shared" si="2048"/>
        <v>21</v>
      </c>
      <c r="AY1314" s="5">
        <f t="shared" si="2049"/>
        <v>0</v>
      </c>
      <c r="AZ1314" s="7">
        <f>AY1314-AX1314</f>
        <v>-21</v>
      </c>
      <c r="BA1314" s="335">
        <f>AZ1314/AX1314</f>
        <v>-1</v>
      </c>
      <c r="BB1314" s="23">
        <f t="shared" si="2050"/>
        <v>21</v>
      </c>
      <c r="BC1314" s="5">
        <f>AW1314</f>
        <v>0</v>
      </c>
      <c r="BD1314" s="7">
        <f>BC1314-BB1314</f>
        <v>-21</v>
      </c>
      <c r="BE1314" s="335">
        <f>BD1314/BB1314</f>
        <v>-1</v>
      </c>
      <c r="BG1314" s="826" t="str">
        <f t="shared" si="2051"/>
        <v>11.40</v>
      </c>
      <c r="BH1314" s="607" t="b">
        <f>COUNTIF('Codes SEC'!$B$2:$B$250,Ministres!BG1314)&gt;0</f>
        <v>1</v>
      </c>
    </row>
    <row r="1315" spans="1:61" ht="35.1" customHeight="1" x14ac:dyDescent="0.25">
      <c r="A1315" s="21" t="s">
        <v>39</v>
      </c>
      <c r="B1315" s="30">
        <v>19</v>
      </c>
      <c r="C1315" s="116" t="s">
        <v>1845</v>
      </c>
      <c r="D1315" s="620">
        <v>1000</v>
      </c>
      <c r="F1315" s="120">
        <v>12</v>
      </c>
      <c r="G1315" s="694">
        <v>1</v>
      </c>
      <c r="H1315" s="878" t="str">
        <f t="shared" si="1977"/>
        <v>034</v>
      </c>
      <c r="I1315" s="397" t="s">
        <v>3257</v>
      </c>
      <c r="J1315" s="380" t="s">
        <v>3141</v>
      </c>
      <c r="K1315" s="422" t="s">
        <v>3602</v>
      </c>
      <c r="L1315" s="779">
        <v>192</v>
      </c>
      <c r="M1315" s="780">
        <v>174</v>
      </c>
      <c r="N1315" s="935"/>
      <c r="O1315" s="530">
        <f t="shared" si="2036"/>
        <v>-192</v>
      </c>
      <c r="P1315" s="530" t="str">
        <f t="shared" si="2037"/>
        <v xml:space="preserve">0 </v>
      </c>
      <c r="Q1315" s="661"/>
      <c r="R1315" s="549"/>
      <c r="S1315" s="549"/>
      <c r="T1315" s="549"/>
      <c r="U1315" s="549"/>
      <c r="V1315" s="549"/>
      <c r="W1315" s="683" t="str">
        <f t="shared" si="2038"/>
        <v>OK</v>
      </c>
      <c r="X1315" s="202"/>
      <c r="Y1315" s="202"/>
      <c r="Z1315" s="560"/>
      <c r="AA1315" s="560"/>
      <c r="AB1315" s="683" t="str">
        <f t="shared" si="2039"/>
        <v>OK</v>
      </c>
      <c r="AC1315" s="602"/>
      <c r="AD1315" s="530">
        <f t="shared" si="2040"/>
        <v>0</v>
      </c>
      <c r="AE1315" s="842">
        <f t="shared" si="2041"/>
        <v>0</v>
      </c>
      <c r="AF1315" s="935"/>
      <c r="AG1315" s="530">
        <f t="shared" si="2042"/>
        <v>-174</v>
      </c>
      <c r="AH1315" s="530" t="str">
        <f t="shared" si="2043"/>
        <v xml:space="preserve">0 </v>
      </c>
      <c r="AI1315" s="927"/>
      <c r="AJ1315" s="550"/>
      <c r="AK1315" s="550"/>
      <c r="AL1315" s="550"/>
      <c r="AM1315" s="550"/>
      <c r="AN1315" s="550"/>
      <c r="AO1315" s="683" t="str">
        <f t="shared" si="2044"/>
        <v>OK</v>
      </c>
      <c r="AP1315" s="202"/>
      <c r="AQ1315" s="202"/>
      <c r="AR1315" s="560"/>
      <c r="AS1315" s="560"/>
      <c r="AT1315" s="683" t="str">
        <f t="shared" si="2045"/>
        <v>OK</v>
      </c>
      <c r="AU1315" s="602"/>
      <c r="AV1315" s="530">
        <f t="shared" si="2046"/>
        <v>0</v>
      </c>
      <c r="AW1315" s="842">
        <f t="shared" si="2047"/>
        <v>0</v>
      </c>
      <c r="AX1315" s="115">
        <f t="shared" si="2048"/>
        <v>192</v>
      </c>
      <c r="AY1315" s="5">
        <f t="shared" si="2049"/>
        <v>0</v>
      </c>
      <c r="AZ1315" s="7">
        <f t="shared" ref="AZ1315" si="2052">AY1315-AX1315</f>
        <v>-192</v>
      </c>
      <c r="BA1315" s="335">
        <f t="shared" ref="BA1315" si="2053">AZ1315/AX1315</f>
        <v>-1</v>
      </c>
      <c r="BB1315" s="23">
        <f t="shared" si="2050"/>
        <v>174</v>
      </c>
      <c r="BC1315" s="5">
        <f t="shared" ref="BC1315" si="2054">AW1315</f>
        <v>0</v>
      </c>
      <c r="BD1315" s="7">
        <f t="shared" ref="BD1315" si="2055">BC1315-BB1315</f>
        <v>-174</v>
      </c>
      <c r="BE1315" s="335">
        <f t="shared" ref="BE1315" si="2056">BD1315/BB1315</f>
        <v>-1</v>
      </c>
      <c r="BG1315" s="826" t="str">
        <f t="shared" si="2051"/>
        <v>12.11</v>
      </c>
      <c r="BH1315" s="607" t="b">
        <f>COUNTIF('Codes SEC'!$B$2:$B$250,Ministres!BG1315)&gt;0</f>
        <v>1</v>
      </c>
    </row>
    <row r="1316" spans="1:61" ht="35.1" customHeight="1" x14ac:dyDescent="0.25">
      <c r="A1316" s="21" t="s">
        <v>39</v>
      </c>
      <c r="B1316" s="30">
        <v>19</v>
      </c>
      <c r="C1316" s="116" t="s">
        <v>1845</v>
      </c>
      <c r="D1316" s="620">
        <v>1000</v>
      </c>
      <c r="F1316" s="120">
        <v>12</v>
      </c>
      <c r="G1316" s="694">
        <v>1</v>
      </c>
      <c r="H1316" s="878" t="str">
        <f t="shared" si="1977"/>
        <v>034</v>
      </c>
      <c r="I1316" s="397">
        <v>81211000</v>
      </c>
      <c r="J1316" s="380" t="s">
        <v>3803</v>
      </c>
      <c r="K1316" s="422" t="s">
        <v>3753</v>
      </c>
      <c r="L1316" s="777">
        <v>0</v>
      </c>
      <c r="M1316" s="778">
        <v>0</v>
      </c>
      <c r="N1316" s="935"/>
      <c r="O1316" s="530">
        <f t="shared" si="2036"/>
        <v>0</v>
      </c>
      <c r="P1316" s="530">
        <f t="shared" si="2037"/>
        <v>0</v>
      </c>
      <c r="Q1316" s="661"/>
      <c r="R1316" s="549"/>
      <c r="S1316" s="549"/>
      <c r="T1316" s="549"/>
      <c r="U1316" s="549"/>
      <c r="V1316" s="549"/>
      <c r="W1316" s="683" t="str">
        <f>IF(SUM(Q1316:V1316)=X1316,"OK",SUM(Q1316:V1316)-X1316)</f>
        <v>OK</v>
      </c>
      <c r="X1316" s="202"/>
      <c r="Y1316" s="202"/>
      <c r="Z1316" s="560"/>
      <c r="AA1316" s="560"/>
      <c r="AB1316" s="683" t="str">
        <f>IF(SUM(Z1316:AA1316)=AC1316,"OK",SUM(Z1316:AA1316)-AC1316)</f>
        <v>OK</v>
      </c>
      <c r="AC1316" s="602"/>
      <c r="AD1316" s="530">
        <f t="shared" si="2040"/>
        <v>0</v>
      </c>
      <c r="AE1316" s="842">
        <f t="shared" si="2041"/>
        <v>0</v>
      </c>
      <c r="AF1316" s="935"/>
      <c r="AG1316" s="530">
        <f t="shared" si="2042"/>
        <v>0</v>
      </c>
      <c r="AH1316" s="530">
        <f t="shared" si="2043"/>
        <v>0</v>
      </c>
      <c r="AI1316" s="927"/>
      <c r="AJ1316" s="550"/>
      <c r="AK1316" s="550"/>
      <c r="AL1316" s="550"/>
      <c r="AM1316" s="550"/>
      <c r="AN1316" s="550"/>
      <c r="AO1316" s="683" t="str">
        <f>IF(SUM(AI1316:AN1316)=AP1316,"OK",SUM(AI1316:AN1316)-AP1316)</f>
        <v>OK</v>
      </c>
      <c r="AP1316" s="202"/>
      <c r="AQ1316" s="202"/>
      <c r="AR1316" s="560"/>
      <c r="AS1316" s="560"/>
      <c r="AT1316" s="683" t="str">
        <f>IF(SUM(AR1316:AS1316)=AU1316,"OK",SUM(AR1316:AS1316)-AU1316)</f>
        <v>OK</v>
      </c>
      <c r="AU1316" s="602"/>
      <c r="AV1316" s="530">
        <f t="shared" si="2046"/>
        <v>0</v>
      </c>
      <c r="AW1316" s="842">
        <f t="shared" si="2047"/>
        <v>0</v>
      </c>
      <c r="AX1316" s="115">
        <f t="shared" si="2048"/>
        <v>0</v>
      </c>
      <c r="AY1316" s="5">
        <f t="shared" si="2049"/>
        <v>0</v>
      </c>
      <c r="AZ1316" s="7">
        <f>AY1316-AX1316</f>
        <v>0</v>
      </c>
      <c r="BA1316" s="335" t="e">
        <f>AZ1316/AX1316</f>
        <v>#DIV/0!</v>
      </c>
      <c r="BB1316" s="23">
        <f t="shared" si="2050"/>
        <v>0</v>
      </c>
      <c r="BC1316" s="5">
        <f>AW1316</f>
        <v>0</v>
      </c>
      <c r="BD1316" s="7">
        <f>BC1316-BB1316</f>
        <v>0</v>
      </c>
      <c r="BE1316" s="335" t="e">
        <f>BD1316/BB1316</f>
        <v>#DIV/0!</v>
      </c>
      <c r="BG1316" s="826" t="str">
        <f t="shared" si="2051"/>
        <v>12.11</v>
      </c>
      <c r="BH1316" s="607" t="b">
        <f>COUNTIF('Codes SEC'!$B$2:$B$250,Ministres!BG1316)&gt;0</f>
        <v>1</v>
      </c>
    </row>
    <row r="1317" spans="1:61" ht="36.6" customHeight="1" x14ac:dyDescent="0.25">
      <c r="A1317" s="190" t="s">
        <v>39</v>
      </c>
      <c r="B1317" s="583" t="s">
        <v>5016</v>
      </c>
      <c r="C1317" s="120" t="s">
        <v>1845</v>
      </c>
      <c r="D1317" s="622">
        <v>1000</v>
      </c>
      <c r="E1317" s="584"/>
      <c r="F1317" s="120">
        <v>1</v>
      </c>
      <c r="G1317" s="700" t="s">
        <v>5613</v>
      </c>
      <c r="H1317" s="891" t="str">
        <f t="shared" si="1977"/>
        <v>034</v>
      </c>
      <c r="I1317" s="605">
        <v>81211000</v>
      </c>
      <c r="J1317" s="689" t="s">
        <v>5520</v>
      </c>
      <c r="K1317" s="424" t="s">
        <v>5521</v>
      </c>
      <c r="L1317" s="733">
        <v>6</v>
      </c>
      <c r="M1317" s="734">
        <v>6</v>
      </c>
      <c r="N1317" s="931"/>
      <c r="O1317" s="530">
        <f t="shared" si="2036"/>
        <v>-6</v>
      </c>
      <c r="P1317" s="530" t="str">
        <f t="shared" si="2037"/>
        <v xml:space="preserve">0 </v>
      </c>
      <c r="Q1317" s="646"/>
      <c r="R1317" s="536"/>
      <c r="S1317" s="536"/>
      <c r="T1317" s="536"/>
      <c r="U1317" s="536"/>
      <c r="V1317" s="536"/>
      <c r="W1317" s="683" t="str">
        <f>IF(SUM(Q1317:V1317)=X1317,"OK",SUM(Q1317:V1317)-X1317)</f>
        <v>OK</v>
      </c>
      <c r="X1317" s="141"/>
      <c r="Y1317" s="141"/>
      <c r="Z1317" s="552"/>
      <c r="AA1317" s="552"/>
      <c r="AB1317" s="683" t="str">
        <f>IF(SUM(Z1317:AA1317)=AC1317,"OK",SUM(Z1317:AA1317)-AC1317)</f>
        <v>OK</v>
      </c>
      <c r="AC1317" s="593"/>
      <c r="AD1317" s="530">
        <f t="shared" si="2040"/>
        <v>0</v>
      </c>
      <c r="AE1317" s="842">
        <f t="shared" si="2041"/>
        <v>0</v>
      </c>
      <c r="AF1317" s="931"/>
      <c r="AG1317" s="530">
        <f t="shared" si="2042"/>
        <v>-6</v>
      </c>
      <c r="AH1317" s="530" t="str">
        <f t="shared" si="2043"/>
        <v xml:space="preserve">0 </v>
      </c>
      <c r="AI1317" s="641"/>
      <c r="AJ1317" s="537"/>
      <c r="AK1317" s="537"/>
      <c r="AL1317" s="537"/>
      <c r="AM1317" s="537"/>
      <c r="AN1317" s="537"/>
      <c r="AO1317" s="683" t="str">
        <f>IF(SUM(AI1317:AN1317)=AP1317,"OK",SUM(AI1317:AN1317)-AP1317)</f>
        <v>OK</v>
      </c>
      <c r="AP1317" s="141"/>
      <c r="AQ1317" s="141"/>
      <c r="AR1317" s="552"/>
      <c r="AS1317" s="552"/>
      <c r="AT1317" s="683" t="str">
        <f>IF(SUM(AR1317:AS1317)=AU1317,"OK",SUM(AR1317:AS1317)-AU1317)</f>
        <v>OK</v>
      </c>
      <c r="AU1317" s="593"/>
      <c r="AV1317" s="530">
        <f t="shared" si="2046"/>
        <v>0</v>
      </c>
      <c r="AW1317" s="842">
        <f t="shared" si="2047"/>
        <v>0</v>
      </c>
      <c r="AX1317" s="115">
        <f t="shared" si="2048"/>
        <v>6</v>
      </c>
      <c r="AY1317" s="5">
        <f t="shared" si="2049"/>
        <v>0</v>
      </c>
      <c r="AZ1317" s="7">
        <f>AY1317-AX1317</f>
        <v>-6</v>
      </c>
      <c r="BA1317" s="335">
        <f>AZ1317/AX1317</f>
        <v>-1</v>
      </c>
      <c r="BB1317" s="23">
        <f t="shared" si="2050"/>
        <v>6</v>
      </c>
      <c r="BC1317" s="5">
        <f>AW1317</f>
        <v>0</v>
      </c>
      <c r="BD1317" s="7">
        <f>BC1317-BB1317</f>
        <v>-6</v>
      </c>
      <c r="BE1317" s="335">
        <f>BD1317/BB1317</f>
        <v>-1</v>
      </c>
      <c r="BG1317" s="826" t="str">
        <f t="shared" si="2051"/>
        <v>12.11</v>
      </c>
      <c r="BH1317" s="607" t="b">
        <f>COUNTIF('Codes SEC'!$B$2:$B$250,Ministres!BG1317)&gt;0</f>
        <v>1</v>
      </c>
    </row>
    <row r="1318" spans="1:61" ht="35.1" customHeight="1" x14ac:dyDescent="0.25">
      <c r="A1318" s="193" t="s">
        <v>39</v>
      </c>
      <c r="B1318" s="603">
        <v>19</v>
      </c>
      <c r="C1318" s="120" t="s">
        <v>1845</v>
      </c>
      <c r="D1318" s="622">
        <v>1000</v>
      </c>
      <c r="E1318" s="604"/>
      <c r="F1318" s="192">
        <v>12</v>
      </c>
      <c r="G1318" s="697">
        <v>1</v>
      </c>
      <c r="H1318" s="890" t="str">
        <f t="shared" si="1977"/>
        <v>034</v>
      </c>
      <c r="I1318" s="585" t="s">
        <v>3257</v>
      </c>
      <c r="J1318" s="380" t="s">
        <v>5283</v>
      </c>
      <c r="K1318" s="511" t="s">
        <v>5384</v>
      </c>
      <c r="L1318" s="779">
        <v>0</v>
      </c>
      <c r="M1318" s="780">
        <v>0</v>
      </c>
      <c r="N1318" s="935"/>
      <c r="O1318" s="530">
        <f t="shared" si="2036"/>
        <v>0</v>
      </c>
      <c r="P1318" s="530">
        <f t="shared" si="2037"/>
        <v>0</v>
      </c>
      <c r="Q1318" s="661"/>
      <c r="R1318" s="549"/>
      <c r="S1318" s="549"/>
      <c r="T1318" s="549"/>
      <c r="U1318" s="549"/>
      <c r="V1318" s="549"/>
      <c r="W1318" s="683" t="str">
        <f t="shared" si="2038"/>
        <v>OK</v>
      </c>
      <c r="X1318" s="202"/>
      <c r="Y1318" s="202"/>
      <c r="Z1318" s="560"/>
      <c r="AA1318" s="560"/>
      <c r="AB1318" s="683" t="str">
        <f t="shared" si="2039"/>
        <v>OK</v>
      </c>
      <c r="AC1318" s="602"/>
      <c r="AD1318" s="530">
        <f t="shared" si="2040"/>
        <v>0</v>
      </c>
      <c r="AE1318" s="842">
        <f t="shared" si="2041"/>
        <v>0</v>
      </c>
      <c r="AF1318" s="935"/>
      <c r="AG1318" s="530">
        <f t="shared" si="2042"/>
        <v>0</v>
      </c>
      <c r="AH1318" s="530">
        <f t="shared" si="2043"/>
        <v>0</v>
      </c>
      <c r="AI1318" s="927"/>
      <c r="AJ1318" s="550"/>
      <c r="AK1318" s="550"/>
      <c r="AL1318" s="550"/>
      <c r="AM1318" s="550"/>
      <c r="AN1318" s="550"/>
      <c r="AO1318" s="683" t="str">
        <f t="shared" si="2044"/>
        <v>OK</v>
      </c>
      <c r="AP1318" s="202"/>
      <c r="AQ1318" s="202"/>
      <c r="AR1318" s="560"/>
      <c r="AS1318" s="560"/>
      <c r="AT1318" s="683" t="str">
        <f t="shared" si="2045"/>
        <v>OK</v>
      </c>
      <c r="AU1318" s="602"/>
      <c r="AV1318" s="530">
        <f t="shared" si="2046"/>
        <v>0</v>
      </c>
      <c r="AW1318" s="842">
        <f t="shared" si="2047"/>
        <v>0</v>
      </c>
      <c r="AX1318" s="121">
        <f t="shared" si="2048"/>
        <v>0</v>
      </c>
      <c r="AY1318" s="111">
        <f t="shared" si="2049"/>
        <v>0</v>
      </c>
      <c r="AZ1318" s="122">
        <f>AY1318-AX1318</f>
        <v>0</v>
      </c>
      <c r="BA1318" s="343" t="e">
        <f>AZ1318/AX1318</f>
        <v>#DIV/0!</v>
      </c>
      <c r="BB1318" s="590">
        <f t="shared" si="2050"/>
        <v>0</v>
      </c>
      <c r="BC1318" s="111">
        <f>AW1318</f>
        <v>0</v>
      </c>
      <c r="BD1318" s="122">
        <f>BC1318-BB1318</f>
        <v>0</v>
      </c>
      <c r="BE1318" s="343" t="e">
        <f>BD1318/BB1318</f>
        <v>#DIV/0!</v>
      </c>
      <c r="BF1318"/>
      <c r="BG1318" s="869" t="str">
        <f t="shared" si="2051"/>
        <v>12.11</v>
      </c>
      <c r="BH1318" s="607" t="b">
        <f>COUNTIF('Codes SEC'!$B$2:$B$250,Ministres!BG1318)&gt;0</f>
        <v>1</v>
      </c>
      <c r="BI1318"/>
    </row>
    <row r="1319" spans="1:61" ht="12.75" customHeight="1" x14ac:dyDescent="0.25">
      <c r="A1319" s="225"/>
      <c r="B1319" s="206"/>
      <c r="C1319" s="253"/>
      <c r="D1319" s="621"/>
      <c r="E1319" s="275"/>
      <c r="F1319" s="269"/>
      <c r="G1319" s="695"/>
      <c r="H1319" s="886"/>
      <c r="I1319" s="403"/>
      <c r="J1319" s="381"/>
      <c r="K1319" s="514" t="s">
        <v>95</v>
      </c>
      <c r="L1319" s="318">
        <f t="shared" ref="L1319:V1319" si="2057">L1311+L1315+L1316+L1313+L1314+L1318+L1317</f>
        <v>915</v>
      </c>
      <c r="M1319" s="737">
        <f t="shared" si="2057"/>
        <v>860</v>
      </c>
      <c r="N1319" s="930">
        <f t="shared" si="2057"/>
        <v>0</v>
      </c>
      <c r="O1319" s="790">
        <f t="shared" si="2057"/>
        <v>-915</v>
      </c>
      <c r="P1319" s="790">
        <f t="shared" si="2057"/>
        <v>0</v>
      </c>
      <c r="Q1319" s="787">
        <f t="shared" si="2057"/>
        <v>0</v>
      </c>
      <c r="R1319" s="648">
        <f t="shared" si="2057"/>
        <v>0</v>
      </c>
      <c r="S1319" s="648">
        <f t="shared" si="2057"/>
        <v>0</v>
      </c>
      <c r="T1319" s="648">
        <f t="shared" si="2057"/>
        <v>0</v>
      </c>
      <c r="U1319" s="648">
        <f t="shared" si="2057"/>
        <v>0</v>
      </c>
      <c r="V1319" s="648">
        <f t="shared" si="2057"/>
        <v>0</v>
      </c>
      <c r="W1319" s="790"/>
      <c r="X1319" s="649">
        <f>X1311+X1315+X1316+X1313+X1314+X1318+X1317</f>
        <v>0</v>
      </c>
      <c r="Y1319" s="649">
        <f>Y1311+Y1315+Y1316+Y1313+Y1314+Y1318+Y1317</f>
        <v>0</v>
      </c>
      <c r="Z1319" s="648">
        <f>Z1311+Z1315+Z1316+Z1313+Z1314+Z1318+Z1317</f>
        <v>0</v>
      </c>
      <c r="AA1319" s="648">
        <f>AA1311+AA1315+AA1316+AA1313+AA1314+AA1318+AA1317</f>
        <v>0</v>
      </c>
      <c r="AB1319" s="790"/>
      <c r="AC1319" s="649">
        <f t="shared" ref="AC1319:AN1319" si="2058">AC1311+AC1315+AC1316+AC1313+AC1314+AC1318+AC1317</f>
        <v>0</v>
      </c>
      <c r="AD1319" s="790">
        <f>AD1311+AD1315+AD1316+AD1313+AD1314+AD1318+AD1317</f>
        <v>0</v>
      </c>
      <c r="AE1319" s="843">
        <f>AE1311+AE1315+AE1316+AE1313+AE1314+AE1318+AE1317</f>
        <v>0</v>
      </c>
      <c r="AF1319" s="930">
        <f t="shared" si="2058"/>
        <v>0</v>
      </c>
      <c r="AG1319" s="790">
        <f t="shared" si="2058"/>
        <v>-860</v>
      </c>
      <c r="AH1319" s="790">
        <f t="shared" si="2058"/>
        <v>0</v>
      </c>
      <c r="AI1319" s="787">
        <f t="shared" si="2058"/>
        <v>0</v>
      </c>
      <c r="AJ1319" s="648">
        <f t="shared" si="2058"/>
        <v>0</v>
      </c>
      <c r="AK1319" s="648">
        <f t="shared" si="2058"/>
        <v>0</v>
      </c>
      <c r="AL1319" s="648">
        <f t="shared" si="2058"/>
        <v>0</v>
      </c>
      <c r="AM1319" s="648">
        <f t="shared" si="2058"/>
        <v>0</v>
      </c>
      <c r="AN1319" s="648">
        <f t="shared" si="2058"/>
        <v>0</v>
      </c>
      <c r="AO1319" s="790"/>
      <c r="AP1319" s="649">
        <f>AP1311+AP1315+AP1316+AP1313+AP1314+AP1318+AP1317</f>
        <v>0</v>
      </c>
      <c r="AQ1319" s="649">
        <f>AQ1311+AQ1315+AQ1316+AQ1313+AQ1314+AQ1318+AQ1317</f>
        <v>0</v>
      </c>
      <c r="AR1319" s="648">
        <f>AR1311+AR1315+AR1316+AR1313+AR1314+AR1318+AR1317</f>
        <v>0</v>
      </c>
      <c r="AS1319" s="648">
        <f>AS1311+AS1315+AS1316+AS1313+AS1314+AS1318+AS1317</f>
        <v>0</v>
      </c>
      <c r="AT1319" s="790"/>
      <c r="AU1319" s="649">
        <f t="shared" ref="AU1319:BE1319" si="2059">AU1311+AU1315+AU1316+AU1313+AU1314+AU1318+AU1317</f>
        <v>0</v>
      </c>
      <c r="AV1319" s="790">
        <f t="shared" si="2059"/>
        <v>0</v>
      </c>
      <c r="AW1319" s="843">
        <f t="shared" si="2059"/>
        <v>0</v>
      </c>
      <c r="AX1319" s="336">
        <f t="shared" si="2059"/>
        <v>915</v>
      </c>
      <c r="AY1319" s="337">
        <f t="shared" si="2059"/>
        <v>0</v>
      </c>
      <c r="AZ1319" s="338">
        <f t="shared" si="2059"/>
        <v>-915</v>
      </c>
      <c r="BA1319" s="339" t="e">
        <f t="shared" si="2059"/>
        <v>#DIV/0!</v>
      </c>
      <c r="BB1319" s="322">
        <f t="shared" si="2059"/>
        <v>860</v>
      </c>
      <c r="BC1319" s="337">
        <f t="shared" si="2059"/>
        <v>0</v>
      </c>
      <c r="BD1319" s="338">
        <f t="shared" si="2059"/>
        <v>-860</v>
      </c>
      <c r="BE1319" s="339" t="e">
        <f t="shared" si="2059"/>
        <v>#DIV/0!</v>
      </c>
      <c r="BG1319" s="826"/>
      <c r="BH1319" s="607"/>
    </row>
    <row r="1320" spans="1:61" ht="12.75" customHeight="1" x14ac:dyDescent="0.25">
      <c r="A1320" s="222"/>
      <c r="C1320" s="116"/>
      <c r="D1320" s="620"/>
      <c r="F1320" s="117"/>
      <c r="G1320" s="694"/>
      <c r="H1320" s="878"/>
      <c r="I1320" s="397"/>
      <c r="J1320" s="380"/>
      <c r="K1320" s="409"/>
      <c r="L1320" s="738"/>
      <c r="M1320" s="739"/>
      <c r="N1320" s="931"/>
      <c r="O1320" s="923"/>
      <c r="P1320" s="923"/>
      <c r="Q1320" s="641"/>
      <c r="R1320" s="537"/>
      <c r="S1320" s="537"/>
      <c r="T1320" s="537"/>
      <c r="U1320" s="537"/>
      <c r="V1320" s="537"/>
      <c r="W1320" s="531"/>
      <c r="X1320" s="141"/>
      <c r="Y1320" s="141"/>
      <c r="Z1320" s="552"/>
      <c r="AA1320" s="552"/>
      <c r="AB1320" s="531"/>
      <c r="AC1320" s="593"/>
      <c r="AD1320" s="923"/>
      <c r="AE1320" s="846"/>
      <c r="AF1320" s="931"/>
      <c r="AG1320" s="923"/>
      <c r="AH1320" s="923"/>
      <c r="AI1320" s="641"/>
      <c r="AJ1320" s="537"/>
      <c r="AK1320" s="537"/>
      <c r="AL1320" s="537"/>
      <c r="AM1320" s="537"/>
      <c r="AN1320" s="537"/>
      <c r="AO1320" s="531"/>
      <c r="AP1320" s="141"/>
      <c r="AQ1320" s="141"/>
      <c r="AR1320" s="552"/>
      <c r="AS1320" s="552"/>
      <c r="AT1320" s="531"/>
      <c r="AU1320" s="593"/>
      <c r="AV1320" s="923"/>
      <c r="AW1320" s="846"/>
      <c r="AX1320" s="115"/>
      <c r="AY1320" s="5"/>
      <c r="AZ1320" s="5"/>
      <c r="BA1320" s="335"/>
      <c r="BC1320" s="5"/>
      <c r="BD1320" s="5"/>
      <c r="BE1320" s="335"/>
      <c r="BG1320" s="826"/>
      <c r="BH1320" s="607"/>
    </row>
    <row r="1321" spans="1:61" ht="12.75" customHeight="1" x14ac:dyDescent="0.25">
      <c r="A1321" s="222"/>
      <c r="C1321" s="116"/>
      <c r="D1321" s="620"/>
      <c r="F1321" s="117"/>
      <c r="G1321" s="694"/>
      <c r="H1321" s="878"/>
      <c r="I1321" s="397"/>
      <c r="J1321" s="380"/>
      <c r="K1321" s="410" t="s">
        <v>58</v>
      </c>
      <c r="L1321" s="738"/>
      <c r="M1321" s="739"/>
      <c r="N1321" s="931"/>
      <c r="O1321" s="923"/>
      <c r="P1321" s="923"/>
      <c r="Q1321" s="641"/>
      <c r="R1321" s="537"/>
      <c r="S1321" s="537"/>
      <c r="T1321" s="537"/>
      <c r="U1321" s="537"/>
      <c r="V1321" s="537"/>
      <c r="W1321" s="531"/>
      <c r="X1321" s="141"/>
      <c r="Y1321" s="141"/>
      <c r="Z1321" s="552"/>
      <c r="AA1321" s="552"/>
      <c r="AB1321" s="531"/>
      <c r="AC1321" s="593"/>
      <c r="AD1321" s="923"/>
      <c r="AE1321" s="846"/>
      <c r="AF1321" s="931"/>
      <c r="AG1321" s="923"/>
      <c r="AH1321" s="923"/>
      <c r="AI1321" s="641"/>
      <c r="AJ1321" s="537"/>
      <c r="AK1321" s="537"/>
      <c r="AL1321" s="537"/>
      <c r="AM1321" s="537"/>
      <c r="AN1321" s="537"/>
      <c r="AO1321" s="531"/>
      <c r="AP1321" s="141"/>
      <c r="AQ1321" s="141"/>
      <c r="AR1321" s="552"/>
      <c r="AS1321" s="552"/>
      <c r="AT1321" s="531"/>
      <c r="AU1321" s="593"/>
      <c r="AV1321" s="923"/>
      <c r="AW1321" s="846"/>
      <c r="AX1321" s="115"/>
      <c r="AY1321" s="5"/>
      <c r="AZ1321" s="5"/>
      <c r="BA1321" s="335"/>
      <c r="BC1321" s="5"/>
      <c r="BD1321" s="5"/>
      <c r="BE1321" s="335"/>
      <c r="BG1321" s="826"/>
      <c r="BH1321" s="607"/>
    </row>
    <row r="1322" spans="1:61" ht="12.75" customHeight="1" x14ac:dyDescent="0.25">
      <c r="A1322" s="222"/>
      <c r="C1322" s="116"/>
      <c r="D1322" s="620"/>
      <c r="F1322" s="117"/>
      <c r="G1322" s="694"/>
      <c r="H1322" s="878"/>
      <c r="I1322" s="397"/>
      <c r="J1322" s="380"/>
      <c r="K1322" s="408"/>
      <c r="L1322" s="738"/>
      <c r="M1322" s="739"/>
      <c r="N1322" s="931"/>
      <c r="O1322" s="923"/>
      <c r="P1322" s="923"/>
      <c r="Q1322" s="641"/>
      <c r="R1322" s="537"/>
      <c r="S1322" s="537"/>
      <c r="T1322" s="537"/>
      <c r="U1322" s="537"/>
      <c r="V1322" s="537"/>
      <c r="W1322" s="531"/>
      <c r="X1322" s="141"/>
      <c r="Y1322" s="141"/>
      <c r="Z1322" s="552"/>
      <c r="AA1322" s="552"/>
      <c r="AB1322" s="531"/>
      <c r="AC1322" s="593"/>
      <c r="AD1322" s="923"/>
      <c r="AE1322" s="846"/>
      <c r="AF1322" s="931"/>
      <c r="AG1322" s="923"/>
      <c r="AH1322" s="923"/>
      <c r="AI1322" s="641"/>
      <c r="AJ1322" s="537"/>
      <c r="AK1322" s="537"/>
      <c r="AL1322" s="537"/>
      <c r="AM1322" s="537"/>
      <c r="AN1322" s="537"/>
      <c r="AO1322" s="531"/>
      <c r="AP1322" s="141"/>
      <c r="AQ1322" s="141"/>
      <c r="AR1322" s="552"/>
      <c r="AS1322" s="552"/>
      <c r="AT1322" s="531"/>
      <c r="AU1322" s="593"/>
      <c r="AV1322" s="923"/>
      <c r="AW1322" s="846"/>
      <c r="AX1322" s="115"/>
      <c r="AY1322" s="5"/>
      <c r="AZ1322" s="5"/>
      <c r="BA1322" s="335"/>
      <c r="BC1322" s="5"/>
      <c r="BD1322" s="5"/>
      <c r="BE1322" s="335"/>
      <c r="BG1322" s="826"/>
      <c r="BH1322" s="607"/>
    </row>
    <row r="1323" spans="1:61" ht="35.1" customHeight="1" x14ac:dyDescent="0.25">
      <c r="A1323" s="21" t="s">
        <v>39</v>
      </c>
      <c r="B1323" s="30">
        <v>19</v>
      </c>
      <c r="C1323" s="116" t="s">
        <v>1845</v>
      </c>
      <c r="D1323" s="620">
        <v>1000</v>
      </c>
      <c r="F1323" s="117">
        <v>12</v>
      </c>
      <c r="G1323" s="694">
        <v>1</v>
      </c>
      <c r="H1323" s="878" t="str">
        <f t="shared" si="1977"/>
        <v>034</v>
      </c>
      <c r="I1323" s="397" t="s">
        <v>3258</v>
      </c>
      <c r="J1323" s="380" t="s">
        <v>3142</v>
      </c>
      <c r="K1323" s="500" t="s">
        <v>3603</v>
      </c>
      <c r="L1323" s="733">
        <v>5</v>
      </c>
      <c r="M1323" s="734">
        <v>5</v>
      </c>
      <c r="N1323" s="935"/>
      <c r="O1323" s="530">
        <f t="shared" ref="O1323" si="2060">IF(N1323&gt;L1323,"0 ",N1323-L1323)</f>
        <v>-5</v>
      </c>
      <c r="P1323" s="530" t="str">
        <f t="shared" ref="P1323" si="2061">IF(N1323&lt;L1323,"0 ",N1323-L1323)</f>
        <v xml:space="preserve">0 </v>
      </c>
      <c r="Q1323" s="661"/>
      <c r="R1323" s="549"/>
      <c r="S1323" s="549"/>
      <c r="T1323" s="549"/>
      <c r="U1323" s="549"/>
      <c r="V1323" s="549"/>
      <c r="W1323" s="683" t="str">
        <f>IF(SUM(Q1323:V1323)=X1323,"OK",SUM(Q1323:V1323)-X1323)</f>
        <v>OK</v>
      </c>
      <c r="X1323" s="202"/>
      <c r="Y1323" s="202"/>
      <c r="Z1323" s="560"/>
      <c r="AA1323" s="560"/>
      <c r="AB1323" s="683" t="str">
        <f>IF(SUM(Z1323:AA1323)=AC1323,"OK",SUM(Z1323:AA1323)-AC1323)</f>
        <v>OK</v>
      </c>
      <c r="AC1323" s="602"/>
      <c r="AD1323" s="530">
        <f t="shared" ref="AD1323" si="2062">X1323+Y1323+AC1323</f>
        <v>0</v>
      </c>
      <c r="AE1323" s="842">
        <f t="shared" ref="AE1323" si="2063">N1323+AD1323</f>
        <v>0</v>
      </c>
      <c r="AF1323" s="935"/>
      <c r="AG1323" s="530">
        <f t="shared" ref="AG1323" si="2064">IF(AF1323&gt;M1323,"0 ",AF1323-M1323)</f>
        <v>-5</v>
      </c>
      <c r="AH1323" s="530" t="str">
        <f t="shared" ref="AH1323" si="2065">IF(AF1323&lt;M1323,"0 ",AF1323-M1323)</f>
        <v xml:space="preserve">0 </v>
      </c>
      <c r="AI1323" s="927"/>
      <c r="AJ1323" s="550"/>
      <c r="AK1323" s="550"/>
      <c r="AL1323" s="550"/>
      <c r="AM1323" s="550"/>
      <c r="AN1323" s="550"/>
      <c r="AO1323" s="683" t="str">
        <f>IF(SUM(AI1323:AN1323)=AP1323,"OK",SUM(AI1323:AN1323)-AP1323)</f>
        <v>OK</v>
      </c>
      <c r="AP1323" s="202"/>
      <c r="AQ1323" s="202"/>
      <c r="AR1323" s="560"/>
      <c r="AS1323" s="560"/>
      <c r="AT1323" s="683" t="str">
        <f>IF(SUM(AR1323:AS1323)=AU1323,"OK",SUM(AR1323:AS1323)-AU1323)</f>
        <v>OK</v>
      </c>
      <c r="AU1323" s="602"/>
      <c r="AV1323" s="530">
        <f t="shared" ref="AV1323" si="2066">AP1323+AQ1323+AU1323</f>
        <v>0</v>
      </c>
      <c r="AW1323" s="842">
        <f t="shared" ref="AW1323" si="2067">AF1323+AV1323</f>
        <v>0</v>
      </c>
      <c r="AX1323" s="115">
        <f>L1323</f>
        <v>5</v>
      </c>
      <c r="AY1323" s="5">
        <f>AE1323</f>
        <v>0</v>
      </c>
      <c r="AZ1323" s="7">
        <f>AY1323-AX1323</f>
        <v>-5</v>
      </c>
      <c r="BA1323" s="335">
        <f>AZ1323/AX1323</f>
        <v>-1</v>
      </c>
      <c r="BB1323" s="23">
        <f>M1323</f>
        <v>5</v>
      </c>
      <c r="BC1323" s="5">
        <f>AW1323</f>
        <v>0</v>
      </c>
      <c r="BD1323" s="7">
        <f>BC1323-BB1323</f>
        <v>-5</v>
      </c>
      <c r="BE1323" s="335">
        <f>BD1323/BB1323</f>
        <v>-1</v>
      </c>
      <c r="BG1323" s="826" t="str">
        <f>RIGHT(LEFT(I1323,3),2)&amp;"."&amp;RIGHT(LEFT(I1323,5),2)</f>
        <v>74.22</v>
      </c>
      <c r="BH1323" s="607" t="b">
        <f>COUNTIF('Codes SEC'!$B$2:$B$250,Ministres!BG1323)&gt;0</f>
        <v>1</v>
      </c>
    </row>
    <row r="1324" spans="1:61" ht="12.75" customHeight="1" x14ac:dyDescent="0.25">
      <c r="A1324" s="225"/>
      <c r="B1324" s="206"/>
      <c r="C1324" s="253"/>
      <c r="D1324" s="621"/>
      <c r="E1324" s="275"/>
      <c r="F1324" s="269"/>
      <c r="G1324" s="695"/>
      <c r="H1324" s="886"/>
      <c r="I1324" s="403"/>
      <c r="J1324" s="381"/>
      <c r="K1324" s="514" t="s">
        <v>59</v>
      </c>
      <c r="L1324" s="318">
        <f t="shared" ref="L1324:P1324" si="2068">L1323</f>
        <v>5</v>
      </c>
      <c r="M1324" s="737">
        <f t="shared" si="2068"/>
        <v>5</v>
      </c>
      <c r="N1324" s="930">
        <f t="shared" si="2068"/>
        <v>0</v>
      </c>
      <c r="O1324" s="790">
        <f t="shared" si="2068"/>
        <v>-5</v>
      </c>
      <c r="P1324" s="790" t="str">
        <f t="shared" si="2068"/>
        <v xml:space="preserve">0 </v>
      </c>
      <c r="Q1324" s="787">
        <f t="shared" ref="Q1324:V1324" si="2069">Q1323</f>
        <v>0</v>
      </c>
      <c r="R1324" s="648">
        <f t="shared" si="2069"/>
        <v>0</v>
      </c>
      <c r="S1324" s="648">
        <f t="shared" si="2069"/>
        <v>0</v>
      </c>
      <c r="T1324" s="648">
        <f t="shared" si="2069"/>
        <v>0</v>
      </c>
      <c r="U1324" s="648">
        <f t="shared" si="2069"/>
        <v>0</v>
      </c>
      <c r="V1324" s="648">
        <f t="shared" si="2069"/>
        <v>0</v>
      </c>
      <c r="W1324" s="790"/>
      <c r="X1324" s="649">
        <f>X1323</f>
        <v>0</v>
      </c>
      <c r="Y1324" s="649">
        <f>Y1323</f>
        <v>0</v>
      </c>
      <c r="Z1324" s="648">
        <f>Z1323</f>
        <v>0</v>
      </c>
      <c r="AA1324" s="648">
        <f>AA1323</f>
        <v>0</v>
      </c>
      <c r="AB1324" s="790"/>
      <c r="AC1324" s="649">
        <f t="shared" ref="AC1324:AN1324" si="2070">AC1323</f>
        <v>0</v>
      </c>
      <c r="AD1324" s="790">
        <f>AD1323</f>
        <v>0</v>
      </c>
      <c r="AE1324" s="843">
        <f>AE1323</f>
        <v>0</v>
      </c>
      <c r="AF1324" s="930">
        <f t="shared" ref="AF1324:AH1324" si="2071">AF1323</f>
        <v>0</v>
      </c>
      <c r="AG1324" s="790">
        <f t="shared" si="2071"/>
        <v>-5</v>
      </c>
      <c r="AH1324" s="790" t="str">
        <f t="shared" si="2071"/>
        <v xml:space="preserve">0 </v>
      </c>
      <c r="AI1324" s="787">
        <f t="shared" si="2070"/>
        <v>0</v>
      </c>
      <c r="AJ1324" s="648">
        <f t="shared" si="2070"/>
        <v>0</v>
      </c>
      <c r="AK1324" s="648">
        <f t="shared" si="2070"/>
        <v>0</v>
      </c>
      <c r="AL1324" s="648">
        <f t="shared" si="2070"/>
        <v>0</v>
      </c>
      <c r="AM1324" s="648">
        <f t="shared" si="2070"/>
        <v>0</v>
      </c>
      <c r="AN1324" s="648">
        <f t="shared" si="2070"/>
        <v>0</v>
      </c>
      <c r="AO1324" s="790"/>
      <c r="AP1324" s="649">
        <f>AP1323</f>
        <v>0</v>
      </c>
      <c r="AQ1324" s="649">
        <f>AQ1323</f>
        <v>0</v>
      </c>
      <c r="AR1324" s="648">
        <f>AR1323</f>
        <v>0</v>
      </c>
      <c r="AS1324" s="648">
        <f>AS1323</f>
        <v>0</v>
      </c>
      <c r="AT1324" s="790"/>
      <c r="AU1324" s="649">
        <f>AU1323</f>
        <v>0</v>
      </c>
      <c r="AV1324" s="790">
        <f>AV1323</f>
        <v>0</v>
      </c>
      <c r="AW1324" s="843">
        <f>AW1323</f>
        <v>0</v>
      </c>
      <c r="AX1324" s="336">
        <f t="shared" ref="AX1324:BE1324" si="2072">AX1323</f>
        <v>5</v>
      </c>
      <c r="AY1324" s="337">
        <f t="shared" si="2072"/>
        <v>0</v>
      </c>
      <c r="AZ1324" s="338">
        <f t="shared" si="2072"/>
        <v>-5</v>
      </c>
      <c r="BA1324" s="339">
        <f t="shared" si="2072"/>
        <v>-1</v>
      </c>
      <c r="BB1324" s="322">
        <f t="shared" si="2072"/>
        <v>5</v>
      </c>
      <c r="BC1324" s="337">
        <f t="shared" si="2072"/>
        <v>0</v>
      </c>
      <c r="BD1324" s="338">
        <f t="shared" si="2072"/>
        <v>-5</v>
      </c>
      <c r="BE1324" s="339">
        <f t="shared" si="2072"/>
        <v>-1</v>
      </c>
      <c r="BG1324" s="826"/>
      <c r="BH1324" s="607"/>
    </row>
    <row r="1325" spans="1:61" ht="12.75" customHeight="1" x14ac:dyDescent="0.25">
      <c r="A1325" s="226"/>
      <c r="B1325" s="207"/>
      <c r="C1325" s="254"/>
      <c r="D1325" s="300"/>
      <c r="E1325" s="276"/>
      <c r="F1325" s="300"/>
      <c r="G1325" s="696"/>
      <c r="H1325" s="887"/>
      <c r="I1325" s="444"/>
      <c r="J1325" s="393"/>
      <c r="K1325" s="404" t="s">
        <v>3716</v>
      </c>
      <c r="L1325" s="729">
        <f t="shared" ref="L1325:P1325" si="2073">L1324+L1319</f>
        <v>920</v>
      </c>
      <c r="M1325" s="730">
        <f t="shared" si="2073"/>
        <v>865</v>
      </c>
      <c r="N1325" s="844">
        <f t="shared" si="2073"/>
        <v>0</v>
      </c>
      <c r="O1325" s="665">
        <f t="shared" si="2073"/>
        <v>-920</v>
      </c>
      <c r="P1325" s="665">
        <f t="shared" si="2073"/>
        <v>0</v>
      </c>
      <c r="Q1325" s="638">
        <f t="shared" ref="Q1325:V1325" si="2074">Q1324+Q1319</f>
        <v>0</v>
      </c>
      <c r="R1325" s="130">
        <f t="shared" si="2074"/>
        <v>0</v>
      </c>
      <c r="S1325" s="130">
        <f t="shared" si="2074"/>
        <v>0</v>
      </c>
      <c r="T1325" s="130">
        <f t="shared" si="2074"/>
        <v>0</v>
      </c>
      <c r="U1325" s="130">
        <f t="shared" si="2074"/>
        <v>0</v>
      </c>
      <c r="V1325" s="130">
        <f t="shared" si="2074"/>
        <v>0</v>
      </c>
      <c r="W1325" s="665"/>
      <c r="X1325" s="130">
        <f>X1324+X1319</f>
        <v>0</v>
      </c>
      <c r="Y1325" s="130">
        <f>Y1324+Y1319</f>
        <v>0</v>
      </c>
      <c r="Z1325" s="130">
        <f>Z1324+Z1319</f>
        <v>0</v>
      </c>
      <c r="AA1325" s="130">
        <f>AA1324+AA1319</f>
        <v>0</v>
      </c>
      <c r="AB1325" s="665"/>
      <c r="AC1325" s="130">
        <f t="shared" ref="AC1325:AN1325" si="2075">AC1324+AC1319</f>
        <v>0</v>
      </c>
      <c r="AD1325" s="665">
        <f>AD1324+AD1319</f>
        <v>0</v>
      </c>
      <c r="AE1325" s="845">
        <f>AE1324+AE1319</f>
        <v>0</v>
      </c>
      <c r="AF1325" s="844">
        <f t="shared" ref="AF1325:AH1325" si="2076">AF1324+AF1319</f>
        <v>0</v>
      </c>
      <c r="AG1325" s="665">
        <f t="shared" si="2076"/>
        <v>-865</v>
      </c>
      <c r="AH1325" s="665">
        <f t="shared" si="2076"/>
        <v>0</v>
      </c>
      <c r="AI1325" s="638">
        <f t="shared" si="2075"/>
        <v>0</v>
      </c>
      <c r="AJ1325" s="130">
        <f t="shared" si="2075"/>
        <v>0</v>
      </c>
      <c r="AK1325" s="130">
        <f t="shared" si="2075"/>
        <v>0</v>
      </c>
      <c r="AL1325" s="130">
        <f t="shared" si="2075"/>
        <v>0</v>
      </c>
      <c r="AM1325" s="130">
        <f t="shared" si="2075"/>
        <v>0</v>
      </c>
      <c r="AN1325" s="130">
        <f t="shared" si="2075"/>
        <v>0</v>
      </c>
      <c r="AO1325" s="665"/>
      <c r="AP1325" s="130">
        <f>AP1324+AP1319</f>
        <v>0</v>
      </c>
      <c r="AQ1325" s="130">
        <f>AQ1324+AQ1319</f>
        <v>0</v>
      </c>
      <c r="AR1325" s="130">
        <f>AR1324+AR1319</f>
        <v>0</v>
      </c>
      <c r="AS1325" s="130">
        <f>AS1324+AS1319</f>
        <v>0</v>
      </c>
      <c r="AT1325" s="665"/>
      <c r="AU1325" s="130">
        <f>AU1324+AU1319</f>
        <v>0</v>
      </c>
      <c r="AV1325" s="665">
        <f>AV1324+AV1319</f>
        <v>0</v>
      </c>
      <c r="AW1325" s="845">
        <f>AW1324+AW1319</f>
        <v>0</v>
      </c>
      <c r="AX1325" s="314">
        <f t="shared" ref="AX1325:BE1325" si="2077">AX1324+AX1319</f>
        <v>920</v>
      </c>
      <c r="AY1325" s="131">
        <f t="shared" si="2077"/>
        <v>0</v>
      </c>
      <c r="AZ1325" s="132">
        <f t="shared" si="2077"/>
        <v>-920</v>
      </c>
      <c r="BA1325" s="340" t="e">
        <f t="shared" si="2077"/>
        <v>#DIV/0!</v>
      </c>
      <c r="BB1325" s="310">
        <f t="shared" si="2077"/>
        <v>865</v>
      </c>
      <c r="BC1325" s="131">
        <f t="shared" si="2077"/>
        <v>0</v>
      </c>
      <c r="BD1325" s="132">
        <f t="shared" si="2077"/>
        <v>-865</v>
      </c>
      <c r="BE1325" s="340" t="e">
        <f t="shared" si="2077"/>
        <v>#DIV/0!</v>
      </c>
      <c r="BF1325" s="40"/>
      <c r="BG1325" s="826"/>
      <c r="BH1325" s="607"/>
    </row>
    <row r="1326" spans="1:61" ht="12.75" customHeight="1" x14ac:dyDescent="0.25">
      <c r="A1326" s="222"/>
      <c r="C1326" s="116"/>
      <c r="D1326" s="620"/>
      <c r="F1326" s="117"/>
      <c r="G1326" s="690"/>
      <c r="H1326" s="878"/>
      <c r="I1326" s="397"/>
      <c r="J1326" s="380"/>
      <c r="K1326" s="405" t="s">
        <v>208</v>
      </c>
      <c r="L1326" s="731">
        <f t="shared" ref="L1326:V1326" si="2078">L1311</f>
        <v>590</v>
      </c>
      <c r="M1326" s="732">
        <f t="shared" si="2078"/>
        <v>590</v>
      </c>
      <c r="N1326" s="929">
        <f t="shared" ref="N1326:P1326" si="2079">N1311</f>
        <v>0</v>
      </c>
      <c r="O1326" s="530">
        <f t="shared" si="2079"/>
        <v>-590</v>
      </c>
      <c r="P1326" s="530" t="str">
        <f t="shared" si="2079"/>
        <v xml:space="preserve">0 </v>
      </c>
      <c r="Q1326" s="641">
        <f t="shared" si="2078"/>
        <v>0</v>
      </c>
      <c r="R1326" s="537">
        <f t="shared" si="2078"/>
        <v>0</v>
      </c>
      <c r="S1326" s="537">
        <f t="shared" si="2078"/>
        <v>0</v>
      </c>
      <c r="T1326" s="537">
        <f t="shared" si="2078"/>
        <v>0</v>
      </c>
      <c r="U1326" s="537">
        <f t="shared" si="2078"/>
        <v>0</v>
      </c>
      <c r="V1326" s="537">
        <f t="shared" si="2078"/>
        <v>0</v>
      </c>
      <c r="W1326" s="530"/>
      <c r="X1326" s="142">
        <f>X1311</f>
        <v>0</v>
      </c>
      <c r="Y1326" s="142">
        <f>Y1311</f>
        <v>0</v>
      </c>
      <c r="Z1326" s="537">
        <f>Z1311</f>
        <v>0</v>
      </c>
      <c r="AA1326" s="537">
        <f>AA1311</f>
        <v>0</v>
      </c>
      <c r="AB1326" s="530"/>
      <c r="AC1326" s="142">
        <f t="shared" ref="AC1326:AN1326" si="2080">AC1311</f>
        <v>0</v>
      </c>
      <c r="AD1326" s="530">
        <f>AD1311</f>
        <v>0</v>
      </c>
      <c r="AE1326" s="842">
        <f>AE1311</f>
        <v>0</v>
      </c>
      <c r="AF1326" s="929">
        <f t="shared" ref="AF1326:AH1326" si="2081">AF1311</f>
        <v>0</v>
      </c>
      <c r="AG1326" s="530">
        <f t="shared" si="2081"/>
        <v>-590</v>
      </c>
      <c r="AH1326" s="530" t="str">
        <f t="shared" si="2081"/>
        <v xml:space="preserve">0 </v>
      </c>
      <c r="AI1326" s="641">
        <f t="shared" si="2080"/>
        <v>0</v>
      </c>
      <c r="AJ1326" s="537">
        <f t="shared" si="2080"/>
        <v>0</v>
      </c>
      <c r="AK1326" s="537">
        <f t="shared" si="2080"/>
        <v>0</v>
      </c>
      <c r="AL1326" s="537">
        <f t="shared" si="2080"/>
        <v>0</v>
      </c>
      <c r="AM1326" s="537">
        <f t="shared" si="2080"/>
        <v>0</v>
      </c>
      <c r="AN1326" s="537">
        <f t="shared" si="2080"/>
        <v>0</v>
      </c>
      <c r="AO1326" s="530"/>
      <c r="AP1326" s="142">
        <f>AP1311</f>
        <v>0</v>
      </c>
      <c r="AQ1326" s="142">
        <f>AQ1311</f>
        <v>0</v>
      </c>
      <c r="AR1326" s="537">
        <f>AR1311</f>
        <v>0</v>
      </c>
      <c r="AS1326" s="537">
        <f>AS1311</f>
        <v>0</v>
      </c>
      <c r="AT1326" s="530"/>
      <c r="AU1326" s="142">
        <f t="shared" ref="AU1326:BE1326" si="2082">AU1311</f>
        <v>0</v>
      </c>
      <c r="AV1326" s="530">
        <f t="shared" ref="AV1326" si="2083">AV1311</f>
        <v>0</v>
      </c>
      <c r="AW1326" s="842">
        <f t="shared" si="2082"/>
        <v>0</v>
      </c>
      <c r="AX1326" s="115">
        <f t="shared" si="2082"/>
        <v>590</v>
      </c>
      <c r="AY1326" s="5">
        <f t="shared" si="2082"/>
        <v>0</v>
      </c>
      <c r="AZ1326" s="5">
        <f t="shared" si="2082"/>
        <v>-590</v>
      </c>
      <c r="BA1326" s="335">
        <f t="shared" si="2082"/>
        <v>-1</v>
      </c>
      <c r="BB1326" s="23">
        <f t="shared" si="2082"/>
        <v>590</v>
      </c>
      <c r="BC1326" s="5">
        <f t="shared" si="2082"/>
        <v>0</v>
      </c>
      <c r="BD1326" s="5">
        <f t="shared" si="2082"/>
        <v>-590</v>
      </c>
      <c r="BE1326" s="335">
        <f t="shared" si="2082"/>
        <v>-1</v>
      </c>
      <c r="BG1326" s="826"/>
      <c r="BH1326" s="607"/>
    </row>
    <row r="1327" spans="1:61" ht="12.75" customHeight="1" x14ac:dyDescent="0.25">
      <c r="A1327" s="222"/>
      <c r="C1327" s="116"/>
      <c r="D1327" s="620"/>
      <c r="F1327" s="117"/>
      <c r="G1327" s="694"/>
      <c r="H1327" s="878"/>
      <c r="I1327" s="397"/>
      <c r="J1327" s="380"/>
      <c r="K1327" s="405" t="s">
        <v>96</v>
      </c>
      <c r="L1327" s="738">
        <v>0</v>
      </c>
      <c r="M1327" s="739">
        <v>0</v>
      </c>
      <c r="N1327" s="929">
        <v>0</v>
      </c>
      <c r="O1327" s="530">
        <v>0</v>
      </c>
      <c r="P1327" s="530">
        <v>0</v>
      </c>
      <c r="Q1327" s="641">
        <v>0</v>
      </c>
      <c r="R1327" s="537">
        <v>0</v>
      </c>
      <c r="S1327" s="537">
        <v>0</v>
      </c>
      <c r="T1327" s="537">
        <v>0</v>
      </c>
      <c r="U1327" s="537">
        <v>0</v>
      </c>
      <c r="V1327" s="537">
        <v>0</v>
      </c>
      <c r="W1327" s="530"/>
      <c r="X1327" s="142">
        <v>0</v>
      </c>
      <c r="Y1327" s="142">
        <v>0</v>
      </c>
      <c r="Z1327" s="537">
        <v>0</v>
      </c>
      <c r="AA1327" s="537">
        <v>0</v>
      </c>
      <c r="AB1327" s="530"/>
      <c r="AC1327" s="142">
        <v>0</v>
      </c>
      <c r="AD1327" s="530">
        <v>0</v>
      </c>
      <c r="AE1327" s="842">
        <v>0</v>
      </c>
      <c r="AF1327" s="929">
        <v>0</v>
      </c>
      <c r="AG1327" s="530">
        <v>0</v>
      </c>
      <c r="AH1327" s="530">
        <v>0</v>
      </c>
      <c r="AI1327" s="641">
        <v>0</v>
      </c>
      <c r="AJ1327" s="537">
        <v>0</v>
      </c>
      <c r="AK1327" s="537">
        <v>0</v>
      </c>
      <c r="AL1327" s="537">
        <v>0</v>
      </c>
      <c r="AM1327" s="537">
        <v>0</v>
      </c>
      <c r="AN1327" s="537">
        <v>0</v>
      </c>
      <c r="AO1327" s="530"/>
      <c r="AP1327" s="142">
        <v>0</v>
      </c>
      <c r="AQ1327" s="142">
        <v>0</v>
      </c>
      <c r="AR1327" s="537">
        <v>0</v>
      </c>
      <c r="AS1327" s="537">
        <v>0</v>
      </c>
      <c r="AT1327" s="530"/>
      <c r="AU1327" s="142">
        <v>0</v>
      </c>
      <c r="AV1327" s="530">
        <v>0</v>
      </c>
      <c r="AW1327" s="842">
        <v>0</v>
      </c>
      <c r="AX1327" s="115">
        <v>0</v>
      </c>
      <c r="AY1327" s="5">
        <v>0</v>
      </c>
      <c r="AZ1327" s="5">
        <v>0</v>
      </c>
      <c r="BA1327" s="335">
        <v>0</v>
      </c>
      <c r="BB1327" s="23">
        <v>0</v>
      </c>
      <c r="BC1327" s="5">
        <v>0</v>
      </c>
      <c r="BD1327" s="5">
        <v>0</v>
      </c>
      <c r="BE1327" s="335">
        <v>0</v>
      </c>
      <c r="BG1327" s="826"/>
      <c r="BH1327" s="607"/>
    </row>
    <row r="1328" spans="1:61" ht="12.75" customHeight="1" x14ac:dyDescent="0.25">
      <c r="A1328" s="222"/>
      <c r="C1328" s="116"/>
      <c r="D1328" s="620"/>
      <c r="F1328" s="117"/>
      <c r="G1328" s="694"/>
      <c r="H1328" s="878"/>
      <c r="I1328" s="397"/>
      <c r="J1328" s="380"/>
      <c r="K1328" s="405" t="s">
        <v>209</v>
      </c>
      <c r="L1328" s="738">
        <v>0</v>
      </c>
      <c r="M1328" s="739">
        <v>0</v>
      </c>
      <c r="N1328" s="929">
        <v>0</v>
      </c>
      <c r="O1328" s="530">
        <v>0</v>
      </c>
      <c r="P1328" s="530">
        <v>0</v>
      </c>
      <c r="Q1328" s="641">
        <v>0</v>
      </c>
      <c r="R1328" s="537">
        <v>0</v>
      </c>
      <c r="S1328" s="537">
        <v>0</v>
      </c>
      <c r="T1328" s="537">
        <v>0</v>
      </c>
      <c r="U1328" s="537">
        <v>0</v>
      </c>
      <c r="V1328" s="537">
        <v>0</v>
      </c>
      <c r="W1328" s="530"/>
      <c r="X1328" s="142">
        <v>0</v>
      </c>
      <c r="Y1328" s="142">
        <v>0</v>
      </c>
      <c r="Z1328" s="537">
        <v>0</v>
      </c>
      <c r="AA1328" s="537">
        <v>0</v>
      </c>
      <c r="AB1328" s="530"/>
      <c r="AC1328" s="142">
        <v>0</v>
      </c>
      <c r="AD1328" s="530">
        <v>0</v>
      </c>
      <c r="AE1328" s="842">
        <v>0</v>
      </c>
      <c r="AF1328" s="929">
        <v>0</v>
      </c>
      <c r="AG1328" s="530">
        <v>0</v>
      </c>
      <c r="AH1328" s="530">
        <v>0</v>
      </c>
      <c r="AI1328" s="641">
        <v>0</v>
      </c>
      <c r="AJ1328" s="537">
        <v>0</v>
      </c>
      <c r="AK1328" s="537">
        <v>0</v>
      </c>
      <c r="AL1328" s="537">
        <v>0</v>
      </c>
      <c r="AM1328" s="537">
        <v>0</v>
      </c>
      <c r="AN1328" s="537">
        <v>0</v>
      </c>
      <c r="AO1328" s="530"/>
      <c r="AP1328" s="142">
        <v>0</v>
      </c>
      <c r="AQ1328" s="142">
        <v>0</v>
      </c>
      <c r="AR1328" s="537">
        <v>0</v>
      </c>
      <c r="AS1328" s="537">
        <v>0</v>
      </c>
      <c r="AT1328" s="530"/>
      <c r="AU1328" s="142">
        <v>0</v>
      </c>
      <c r="AV1328" s="530">
        <v>0</v>
      </c>
      <c r="AW1328" s="842">
        <v>0</v>
      </c>
      <c r="AX1328" s="115">
        <v>0</v>
      </c>
      <c r="AY1328" s="5">
        <v>0</v>
      </c>
      <c r="AZ1328" s="5">
        <v>0</v>
      </c>
      <c r="BA1328" s="335">
        <v>0</v>
      </c>
      <c r="BB1328" s="23">
        <v>0</v>
      </c>
      <c r="BC1328" s="5">
        <v>0</v>
      </c>
      <c r="BD1328" s="5">
        <v>0</v>
      </c>
      <c r="BE1328" s="335">
        <v>0</v>
      </c>
      <c r="BG1328" s="826"/>
      <c r="BH1328" s="607"/>
    </row>
    <row r="1329" spans="1:66" ht="12.75" customHeight="1" x14ac:dyDescent="0.25">
      <c r="A1329" s="222"/>
      <c r="C1329" s="116"/>
      <c r="D1329" s="620"/>
      <c r="F1329" s="117"/>
      <c r="G1329" s="694"/>
      <c r="H1329" s="878"/>
      <c r="I1329" s="397"/>
      <c r="J1329" s="380"/>
      <c r="K1329" s="405" t="s">
        <v>210</v>
      </c>
      <c r="L1329" s="738">
        <v>0</v>
      </c>
      <c r="M1329" s="739">
        <v>0</v>
      </c>
      <c r="N1329" s="929">
        <v>0</v>
      </c>
      <c r="O1329" s="530">
        <v>0</v>
      </c>
      <c r="P1329" s="530">
        <v>0</v>
      </c>
      <c r="Q1329" s="641">
        <v>0</v>
      </c>
      <c r="R1329" s="537">
        <v>0</v>
      </c>
      <c r="S1329" s="537">
        <v>0</v>
      </c>
      <c r="T1329" s="537">
        <v>0</v>
      </c>
      <c r="U1329" s="537">
        <v>0</v>
      </c>
      <c r="V1329" s="537">
        <v>0</v>
      </c>
      <c r="W1329" s="530"/>
      <c r="X1329" s="142">
        <v>0</v>
      </c>
      <c r="Y1329" s="142">
        <v>0</v>
      </c>
      <c r="Z1329" s="537">
        <v>0</v>
      </c>
      <c r="AA1329" s="537">
        <v>0</v>
      </c>
      <c r="AB1329" s="530"/>
      <c r="AC1329" s="142">
        <v>0</v>
      </c>
      <c r="AD1329" s="530">
        <v>0</v>
      </c>
      <c r="AE1329" s="842">
        <v>0</v>
      </c>
      <c r="AF1329" s="929">
        <v>0</v>
      </c>
      <c r="AG1329" s="530">
        <v>0</v>
      </c>
      <c r="AH1329" s="530">
        <v>0</v>
      </c>
      <c r="AI1329" s="641">
        <v>0</v>
      </c>
      <c r="AJ1329" s="537">
        <v>0</v>
      </c>
      <c r="AK1329" s="537">
        <v>0</v>
      </c>
      <c r="AL1329" s="537">
        <v>0</v>
      </c>
      <c r="AM1329" s="537">
        <v>0</v>
      </c>
      <c r="AN1329" s="537">
        <v>0</v>
      </c>
      <c r="AO1329" s="530"/>
      <c r="AP1329" s="142">
        <v>0</v>
      </c>
      <c r="AQ1329" s="142">
        <v>0</v>
      </c>
      <c r="AR1329" s="537">
        <v>0</v>
      </c>
      <c r="AS1329" s="537">
        <v>0</v>
      </c>
      <c r="AT1329" s="530"/>
      <c r="AU1329" s="142">
        <v>0</v>
      </c>
      <c r="AV1329" s="530">
        <v>0</v>
      </c>
      <c r="AW1329" s="842">
        <v>0</v>
      </c>
      <c r="AX1329" s="115">
        <v>0</v>
      </c>
      <c r="AY1329" s="5">
        <v>0</v>
      </c>
      <c r="AZ1329" s="5">
        <v>0</v>
      </c>
      <c r="BA1329" s="335">
        <v>0</v>
      </c>
      <c r="BB1329" s="23">
        <v>0</v>
      </c>
      <c r="BC1329" s="5">
        <v>0</v>
      </c>
      <c r="BD1329" s="5">
        <v>0</v>
      </c>
      <c r="BE1329" s="335">
        <v>0</v>
      </c>
      <c r="BG1329" s="826"/>
      <c r="BH1329" s="607"/>
    </row>
    <row r="1330" spans="1:66" ht="12.75" customHeight="1" x14ac:dyDescent="0.25">
      <c r="A1330" s="222"/>
      <c r="C1330" s="116"/>
      <c r="D1330" s="620"/>
      <c r="F1330" s="117"/>
      <c r="G1330" s="694"/>
      <c r="H1330" s="878"/>
      <c r="I1330" s="397"/>
      <c r="J1330" s="380"/>
      <c r="K1330" s="406" t="s">
        <v>53</v>
      </c>
      <c r="L1330" s="738">
        <v>0</v>
      </c>
      <c r="M1330" s="739">
        <v>0</v>
      </c>
      <c r="N1330" s="929">
        <v>0</v>
      </c>
      <c r="O1330" s="530">
        <v>0</v>
      </c>
      <c r="P1330" s="530">
        <v>0</v>
      </c>
      <c r="Q1330" s="641">
        <v>0</v>
      </c>
      <c r="R1330" s="537">
        <v>0</v>
      </c>
      <c r="S1330" s="537">
        <v>0</v>
      </c>
      <c r="T1330" s="537">
        <v>0</v>
      </c>
      <c r="U1330" s="537">
        <v>0</v>
      </c>
      <c r="V1330" s="537">
        <v>0</v>
      </c>
      <c r="W1330" s="530"/>
      <c r="X1330" s="142">
        <v>0</v>
      </c>
      <c r="Y1330" s="142">
        <v>0</v>
      </c>
      <c r="Z1330" s="537">
        <v>0</v>
      </c>
      <c r="AA1330" s="537">
        <v>0</v>
      </c>
      <c r="AB1330" s="530"/>
      <c r="AC1330" s="142">
        <v>0</v>
      </c>
      <c r="AD1330" s="530">
        <v>0</v>
      </c>
      <c r="AE1330" s="842">
        <v>0</v>
      </c>
      <c r="AF1330" s="929">
        <v>0</v>
      </c>
      <c r="AG1330" s="530">
        <v>0</v>
      </c>
      <c r="AH1330" s="530">
        <v>0</v>
      </c>
      <c r="AI1330" s="641">
        <v>0</v>
      </c>
      <c r="AJ1330" s="537">
        <v>0</v>
      </c>
      <c r="AK1330" s="537">
        <v>0</v>
      </c>
      <c r="AL1330" s="537">
        <v>0</v>
      </c>
      <c r="AM1330" s="537">
        <v>0</v>
      </c>
      <c r="AN1330" s="537">
        <v>0</v>
      </c>
      <c r="AO1330" s="530"/>
      <c r="AP1330" s="142">
        <v>0</v>
      </c>
      <c r="AQ1330" s="142">
        <v>0</v>
      </c>
      <c r="AR1330" s="537">
        <v>0</v>
      </c>
      <c r="AS1330" s="537">
        <v>0</v>
      </c>
      <c r="AT1330" s="530"/>
      <c r="AU1330" s="142">
        <v>0</v>
      </c>
      <c r="AV1330" s="530">
        <v>0</v>
      </c>
      <c r="AW1330" s="842">
        <v>0</v>
      </c>
      <c r="AX1330" s="115">
        <v>0</v>
      </c>
      <c r="AY1330" s="5">
        <v>0</v>
      </c>
      <c r="AZ1330" s="5">
        <v>0</v>
      </c>
      <c r="BA1330" s="335">
        <v>0</v>
      </c>
      <c r="BB1330" s="23">
        <v>0</v>
      </c>
      <c r="BC1330" s="5">
        <v>0</v>
      </c>
      <c r="BD1330" s="5">
        <v>0</v>
      </c>
      <c r="BE1330" s="335">
        <v>0</v>
      </c>
      <c r="BG1330" s="826"/>
      <c r="BH1330" s="607"/>
    </row>
    <row r="1331" spans="1:66" s="4" customFormat="1" ht="12.75" customHeight="1" x14ac:dyDescent="0.25">
      <c r="A1331" s="222"/>
      <c r="B1331" s="30"/>
      <c r="C1331" s="258"/>
      <c r="D1331" s="620"/>
      <c r="E1331" s="32"/>
      <c r="F1331" s="117"/>
      <c r="G1331" s="694"/>
      <c r="H1331" s="878"/>
      <c r="I1331" s="397"/>
      <c r="J1331" s="380"/>
      <c r="K1331" s="406"/>
      <c r="L1331" s="731"/>
      <c r="M1331" s="732"/>
      <c r="N1331" s="929"/>
      <c r="O1331" s="530"/>
      <c r="P1331" s="530"/>
      <c r="Q1331" s="641"/>
      <c r="R1331" s="537"/>
      <c r="S1331" s="537"/>
      <c r="T1331" s="537"/>
      <c r="U1331" s="537"/>
      <c r="V1331" s="537"/>
      <c r="W1331" s="531"/>
      <c r="X1331" s="140"/>
      <c r="Y1331" s="140"/>
      <c r="Z1331" s="551"/>
      <c r="AA1331" s="551"/>
      <c r="AB1331" s="531"/>
      <c r="AC1331" s="142"/>
      <c r="AD1331" s="530"/>
      <c r="AE1331" s="842"/>
      <c r="AF1331" s="929"/>
      <c r="AG1331" s="530"/>
      <c r="AH1331" s="530"/>
      <c r="AI1331" s="641"/>
      <c r="AJ1331" s="537"/>
      <c r="AK1331" s="537"/>
      <c r="AL1331" s="537"/>
      <c r="AM1331" s="537"/>
      <c r="AN1331" s="537"/>
      <c r="AO1331" s="531"/>
      <c r="AP1331" s="140"/>
      <c r="AQ1331" s="140"/>
      <c r="AR1331" s="551"/>
      <c r="AS1331" s="551"/>
      <c r="AT1331" s="531"/>
      <c r="AU1331" s="142"/>
      <c r="AV1331" s="530"/>
      <c r="AW1331" s="842"/>
      <c r="AX1331" s="115"/>
      <c r="AY1331" s="5"/>
      <c r="AZ1331" s="5"/>
      <c r="BA1331" s="335"/>
      <c r="BB1331" s="23"/>
      <c r="BC1331" s="5"/>
      <c r="BD1331" s="5"/>
      <c r="BE1331" s="335"/>
      <c r="BF1331" s="41"/>
      <c r="BG1331" s="826"/>
      <c r="BH1331" s="607"/>
      <c r="BI1331" s="41"/>
      <c r="BJ1331" s="41"/>
      <c r="BK1331" s="41"/>
      <c r="BL1331" s="41"/>
      <c r="BM1331" s="41"/>
      <c r="BN1331" s="41"/>
    </row>
    <row r="1332" spans="1:66" ht="12.75" customHeight="1" x14ac:dyDescent="0.25">
      <c r="A1332" s="223"/>
      <c r="B1332" s="205"/>
      <c r="C1332" s="251"/>
      <c r="D1332" s="619"/>
      <c r="E1332" s="274"/>
      <c r="F1332" s="299"/>
      <c r="G1332" s="694"/>
      <c r="H1332" s="878"/>
      <c r="I1332" s="397"/>
      <c r="J1332" s="380"/>
      <c r="K1332" s="442"/>
      <c r="L1332" s="748"/>
      <c r="M1332" s="749"/>
      <c r="N1332" s="934"/>
      <c r="O1332" s="44"/>
      <c r="P1332" s="44"/>
      <c r="Q1332" s="644"/>
      <c r="R1332" s="542"/>
      <c r="S1332" s="542"/>
      <c r="T1332" s="542"/>
      <c r="U1332" s="542"/>
      <c r="V1332" s="542"/>
      <c r="W1332" s="534"/>
      <c r="X1332" s="146"/>
      <c r="Y1332" s="146"/>
      <c r="Z1332" s="556"/>
      <c r="AA1332" s="556"/>
      <c r="AB1332" s="534"/>
      <c r="AC1332" s="597"/>
      <c r="AD1332" s="44"/>
      <c r="AE1332" s="841"/>
      <c r="AF1332" s="934"/>
      <c r="AG1332" s="44"/>
      <c r="AH1332" s="44"/>
      <c r="AI1332" s="644"/>
      <c r="AJ1332" s="542"/>
      <c r="AK1332" s="542"/>
      <c r="AL1332" s="542"/>
      <c r="AM1332" s="542"/>
      <c r="AN1332" s="542"/>
      <c r="AO1332" s="534"/>
      <c r="AP1332" s="146"/>
      <c r="AQ1332" s="146"/>
      <c r="AR1332" s="556"/>
      <c r="AS1332" s="556"/>
      <c r="AT1332" s="534"/>
      <c r="AU1332" s="597"/>
      <c r="AV1332" s="44"/>
      <c r="AW1332" s="841"/>
      <c r="AX1332" s="312"/>
      <c r="AY1332" s="14"/>
      <c r="AZ1332" s="14"/>
      <c r="BA1332" s="334"/>
      <c r="BB1332" s="309"/>
      <c r="BC1332" s="14"/>
      <c r="BD1332" s="14"/>
      <c r="BE1332" s="334"/>
      <c r="BG1332" s="826"/>
      <c r="BH1332" s="607"/>
    </row>
    <row r="1333" spans="1:66" ht="12.75" customHeight="1" x14ac:dyDescent="0.25">
      <c r="A1333" s="223"/>
      <c r="B1333" s="205"/>
      <c r="C1333" s="251"/>
      <c r="D1333" s="619"/>
      <c r="F1333" s="299"/>
      <c r="G1333" s="694"/>
      <c r="H1333" s="878"/>
      <c r="I1333" s="397"/>
      <c r="J1333" s="380"/>
      <c r="K1333" s="400" t="s">
        <v>6583</v>
      </c>
      <c r="L1333" s="748"/>
      <c r="M1333" s="749"/>
      <c r="N1333" s="934"/>
      <c r="O1333" s="44"/>
      <c r="P1333" s="44"/>
      <c r="Q1333" s="644"/>
      <c r="R1333" s="542"/>
      <c r="S1333" s="542"/>
      <c r="T1333" s="542"/>
      <c r="U1333" s="542"/>
      <c r="V1333" s="542"/>
      <c r="W1333" s="534"/>
      <c r="X1333" s="146"/>
      <c r="Y1333" s="146"/>
      <c r="Z1333" s="556"/>
      <c r="AA1333" s="556"/>
      <c r="AB1333" s="534"/>
      <c r="AC1333" s="597"/>
      <c r="AD1333" s="44"/>
      <c r="AE1333" s="841"/>
      <c r="AF1333" s="934"/>
      <c r="AG1333" s="44"/>
      <c r="AH1333" s="44"/>
      <c r="AI1333" s="644"/>
      <c r="AJ1333" s="542"/>
      <c r="AK1333" s="542"/>
      <c r="AL1333" s="542"/>
      <c r="AM1333" s="542"/>
      <c r="AN1333" s="542"/>
      <c r="AO1333" s="534"/>
      <c r="AP1333" s="146"/>
      <c r="AQ1333" s="146"/>
      <c r="AR1333" s="556"/>
      <c r="AS1333" s="556"/>
      <c r="AT1333" s="534"/>
      <c r="AU1333" s="597"/>
      <c r="AV1333" s="44"/>
      <c r="AW1333" s="841"/>
      <c r="AX1333" s="312"/>
      <c r="AY1333" s="14"/>
      <c r="AZ1333" s="14"/>
      <c r="BA1333" s="334"/>
      <c r="BB1333" s="309"/>
      <c r="BC1333" s="14"/>
      <c r="BD1333" s="14"/>
      <c r="BE1333" s="334"/>
      <c r="BG1333" s="826"/>
      <c r="BH1333" s="607"/>
    </row>
    <row r="1334" spans="1:66" ht="12.75" customHeight="1" x14ac:dyDescent="0.25">
      <c r="A1334" s="223"/>
      <c r="B1334" s="205"/>
      <c r="C1334" s="251"/>
      <c r="D1334" s="619"/>
      <c r="F1334" s="299"/>
      <c r="G1334" s="694"/>
      <c r="H1334" s="878"/>
      <c r="I1334" s="397"/>
      <c r="J1334" s="380"/>
      <c r="K1334" s="426" t="s">
        <v>3366</v>
      </c>
      <c r="L1334" s="748"/>
      <c r="M1334" s="749"/>
      <c r="N1334" s="934"/>
      <c r="O1334" s="44"/>
      <c r="P1334" s="44"/>
      <c r="Q1334" s="644"/>
      <c r="R1334" s="542"/>
      <c r="S1334" s="542"/>
      <c r="T1334" s="542"/>
      <c r="U1334" s="542"/>
      <c r="V1334" s="542"/>
      <c r="W1334" s="534"/>
      <c r="X1334" s="146"/>
      <c r="Y1334" s="146"/>
      <c r="Z1334" s="556"/>
      <c r="AA1334" s="556"/>
      <c r="AB1334" s="534"/>
      <c r="AC1334" s="597"/>
      <c r="AD1334" s="44"/>
      <c r="AE1334" s="841"/>
      <c r="AF1334" s="934"/>
      <c r="AG1334" s="44"/>
      <c r="AH1334" s="44"/>
      <c r="AI1334" s="644"/>
      <c r="AJ1334" s="542"/>
      <c r="AK1334" s="542"/>
      <c r="AL1334" s="542"/>
      <c r="AM1334" s="542"/>
      <c r="AN1334" s="542"/>
      <c r="AO1334" s="534"/>
      <c r="AP1334" s="146"/>
      <c r="AQ1334" s="146"/>
      <c r="AR1334" s="556"/>
      <c r="AS1334" s="556"/>
      <c r="AT1334" s="534"/>
      <c r="AU1334" s="597"/>
      <c r="AV1334" s="44"/>
      <c r="AW1334" s="841"/>
      <c r="AX1334" s="312"/>
      <c r="AY1334" s="14"/>
      <c r="AZ1334" s="14"/>
      <c r="BA1334" s="334"/>
      <c r="BB1334" s="309"/>
      <c r="BC1334" s="14"/>
      <c r="BD1334" s="14"/>
      <c r="BE1334" s="334"/>
      <c r="BG1334" s="826"/>
      <c r="BH1334" s="607"/>
    </row>
    <row r="1335" spans="1:66" ht="12.75" customHeight="1" x14ac:dyDescent="0.25">
      <c r="A1335" s="222"/>
      <c r="C1335" s="116"/>
      <c r="D1335" s="620"/>
      <c r="F1335" s="117"/>
      <c r="G1335" s="694"/>
      <c r="H1335" s="878"/>
      <c r="I1335" s="397"/>
      <c r="J1335" s="380"/>
      <c r="K1335" s="402"/>
      <c r="L1335" s="731"/>
      <c r="M1335" s="732"/>
      <c r="N1335" s="931"/>
      <c r="O1335" s="923"/>
      <c r="P1335" s="923"/>
      <c r="Q1335" s="641"/>
      <c r="R1335" s="537"/>
      <c r="S1335" s="537"/>
      <c r="T1335" s="537"/>
      <c r="U1335" s="537"/>
      <c r="V1335" s="537"/>
      <c r="W1335" s="531"/>
      <c r="X1335" s="141"/>
      <c r="Y1335" s="141"/>
      <c r="Z1335" s="552"/>
      <c r="AA1335" s="552"/>
      <c r="AB1335" s="531"/>
      <c r="AC1335" s="593"/>
      <c r="AD1335" s="923"/>
      <c r="AE1335" s="846"/>
      <c r="AF1335" s="931"/>
      <c r="AG1335" s="923"/>
      <c r="AH1335" s="923"/>
      <c r="AI1335" s="641"/>
      <c r="AJ1335" s="537"/>
      <c r="AK1335" s="537"/>
      <c r="AL1335" s="537"/>
      <c r="AM1335" s="537"/>
      <c r="AN1335" s="537"/>
      <c r="AO1335" s="531"/>
      <c r="AP1335" s="141"/>
      <c r="AQ1335" s="141"/>
      <c r="AR1335" s="552"/>
      <c r="AS1335" s="552"/>
      <c r="AT1335" s="531"/>
      <c r="AU1335" s="593"/>
      <c r="AV1335" s="923"/>
      <c r="AW1335" s="846"/>
      <c r="AX1335" s="115"/>
      <c r="AY1335" s="5"/>
      <c r="AZ1335" s="5"/>
      <c r="BA1335" s="335"/>
      <c r="BC1335" s="5"/>
      <c r="BD1335" s="5"/>
      <c r="BE1335" s="335"/>
      <c r="BG1335" s="826"/>
      <c r="BH1335" s="607"/>
    </row>
    <row r="1336" spans="1:66" ht="12.75" customHeight="1" x14ac:dyDescent="0.25">
      <c r="A1336" s="222"/>
      <c r="C1336" s="116"/>
      <c r="D1336" s="620"/>
      <c r="F1336" s="117"/>
      <c r="G1336" s="694"/>
      <c r="H1336" s="878"/>
      <c r="I1336" s="397"/>
      <c r="J1336" s="380"/>
      <c r="K1336" s="401" t="s">
        <v>48</v>
      </c>
      <c r="L1336" s="731"/>
      <c r="M1336" s="732"/>
      <c r="N1336" s="931"/>
      <c r="O1336" s="923"/>
      <c r="P1336" s="923"/>
      <c r="Q1336" s="641"/>
      <c r="R1336" s="537"/>
      <c r="S1336" s="537"/>
      <c r="T1336" s="537"/>
      <c r="U1336" s="537"/>
      <c r="V1336" s="537"/>
      <c r="W1336" s="531"/>
      <c r="X1336" s="141"/>
      <c r="Y1336" s="141"/>
      <c r="Z1336" s="552"/>
      <c r="AA1336" s="552"/>
      <c r="AB1336" s="531"/>
      <c r="AC1336" s="593"/>
      <c r="AD1336" s="923"/>
      <c r="AE1336" s="846"/>
      <c r="AF1336" s="931"/>
      <c r="AG1336" s="923"/>
      <c r="AH1336" s="923"/>
      <c r="AI1336" s="641"/>
      <c r="AJ1336" s="537"/>
      <c r="AK1336" s="537"/>
      <c r="AL1336" s="537"/>
      <c r="AM1336" s="537"/>
      <c r="AN1336" s="537"/>
      <c r="AO1336" s="531"/>
      <c r="AP1336" s="141"/>
      <c r="AQ1336" s="141"/>
      <c r="AR1336" s="552"/>
      <c r="AS1336" s="552"/>
      <c r="AT1336" s="531"/>
      <c r="AU1336" s="593"/>
      <c r="AV1336" s="923"/>
      <c r="AW1336" s="846"/>
      <c r="AX1336" s="115"/>
      <c r="AY1336" s="5"/>
      <c r="AZ1336" s="5"/>
      <c r="BA1336" s="335"/>
      <c r="BC1336" s="5"/>
      <c r="BD1336" s="5"/>
      <c r="BE1336" s="335"/>
      <c r="BG1336" s="826"/>
      <c r="BH1336" s="607"/>
    </row>
    <row r="1337" spans="1:66" ht="12.75" customHeight="1" x14ac:dyDescent="0.25">
      <c r="A1337" s="222"/>
      <c r="C1337" s="116"/>
      <c r="D1337" s="620"/>
      <c r="F1337" s="117"/>
      <c r="G1337" s="694"/>
      <c r="H1337" s="878"/>
      <c r="I1337" s="397"/>
      <c r="J1337" s="380"/>
      <c r="K1337" s="402"/>
      <c r="L1337" s="731"/>
      <c r="M1337" s="732"/>
      <c r="N1337" s="931"/>
      <c r="O1337" s="923"/>
      <c r="P1337" s="923"/>
      <c r="Q1337" s="641"/>
      <c r="R1337" s="537"/>
      <c r="S1337" s="537"/>
      <c r="T1337" s="537"/>
      <c r="U1337" s="537"/>
      <c r="V1337" s="537"/>
      <c r="W1337" s="531"/>
      <c r="X1337" s="141"/>
      <c r="Y1337" s="141"/>
      <c r="Z1337" s="552"/>
      <c r="AA1337" s="552"/>
      <c r="AB1337" s="531"/>
      <c r="AC1337" s="593"/>
      <c r="AD1337" s="923"/>
      <c r="AE1337" s="846"/>
      <c r="AF1337" s="931"/>
      <c r="AG1337" s="923"/>
      <c r="AH1337" s="923"/>
      <c r="AI1337" s="641"/>
      <c r="AJ1337" s="537"/>
      <c r="AK1337" s="537"/>
      <c r="AL1337" s="537"/>
      <c r="AM1337" s="537"/>
      <c r="AN1337" s="537"/>
      <c r="AO1337" s="531"/>
      <c r="AP1337" s="141"/>
      <c r="AQ1337" s="141"/>
      <c r="AR1337" s="552"/>
      <c r="AS1337" s="552"/>
      <c r="AT1337" s="531"/>
      <c r="AU1337" s="593"/>
      <c r="AV1337" s="923"/>
      <c r="AW1337" s="846"/>
      <c r="AX1337" s="115"/>
      <c r="AY1337" s="5"/>
      <c r="AZ1337" s="5"/>
      <c r="BA1337" s="335"/>
      <c r="BC1337" s="5"/>
      <c r="BD1337" s="5"/>
      <c r="BE1337" s="335"/>
      <c r="BG1337" s="826"/>
      <c r="BH1337" s="607"/>
    </row>
    <row r="1338" spans="1:66" s="4" customFormat="1" ht="35.1" customHeight="1" x14ac:dyDescent="0.25">
      <c r="A1338" s="21" t="s">
        <v>39</v>
      </c>
      <c r="B1338" s="30">
        <v>19</v>
      </c>
      <c r="C1338" s="116" t="s">
        <v>1845</v>
      </c>
      <c r="D1338" s="620">
        <v>1000</v>
      </c>
      <c r="E1338" s="32"/>
      <c r="F1338" s="192">
        <v>12</v>
      </c>
      <c r="G1338" s="694">
        <v>1</v>
      </c>
      <c r="H1338" s="878" t="str">
        <f t="shared" ref="H1338:H1390" si="2084">LEFT(J1338,3)</f>
        <v>035</v>
      </c>
      <c r="I1338" s="397" t="s">
        <v>3257</v>
      </c>
      <c r="J1338" s="380" t="s">
        <v>3143</v>
      </c>
      <c r="K1338" s="422" t="s">
        <v>4766</v>
      </c>
      <c r="L1338" s="779">
        <v>2</v>
      </c>
      <c r="M1338" s="780">
        <v>2</v>
      </c>
      <c r="N1338" s="935"/>
      <c r="O1338" s="530">
        <f t="shared" ref="O1338:O1340" si="2085">IF(N1338&gt;L1338,"0 ",N1338-L1338)</f>
        <v>-2</v>
      </c>
      <c r="P1338" s="530" t="str">
        <f t="shared" ref="P1338:P1340" si="2086">IF(N1338&lt;L1338,"0 ",N1338-L1338)</f>
        <v xml:space="preserve">0 </v>
      </c>
      <c r="Q1338" s="661"/>
      <c r="R1338" s="549"/>
      <c r="S1338" s="549"/>
      <c r="T1338" s="549"/>
      <c r="U1338" s="549"/>
      <c r="V1338" s="549"/>
      <c r="W1338" s="683" t="str">
        <f t="shared" ref="W1338:W1340" si="2087">IF(SUM(Q1338:V1338)=X1338,"OK",SUM(Q1338:V1338)-X1338)</f>
        <v>OK</v>
      </c>
      <c r="X1338" s="202"/>
      <c r="Y1338" s="202"/>
      <c r="Z1338" s="560"/>
      <c r="AA1338" s="560"/>
      <c r="AB1338" s="683" t="str">
        <f t="shared" ref="AB1338:AB1340" si="2088">IF(SUM(Z1338:AA1338)=AC1338,"OK",SUM(Z1338:AA1338)-AC1338)</f>
        <v>OK</v>
      </c>
      <c r="AC1338" s="602"/>
      <c r="AD1338" s="530">
        <f t="shared" ref="AD1338:AD1340" si="2089">X1338+Y1338+AC1338</f>
        <v>0</v>
      </c>
      <c r="AE1338" s="842">
        <f t="shared" ref="AE1338:AE1340" si="2090">N1338+AD1338</f>
        <v>0</v>
      </c>
      <c r="AF1338" s="935"/>
      <c r="AG1338" s="530">
        <f t="shared" ref="AG1338:AG1340" si="2091">IF(AF1338&gt;M1338,"0 ",AF1338-M1338)</f>
        <v>-2</v>
      </c>
      <c r="AH1338" s="530" t="str">
        <f t="shared" ref="AH1338:AH1340" si="2092">IF(AF1338&lt;M1338,"0 ",AF1338-M1338)</f>
        <v xml:space="preserve">0 </v>
      </c>
      <c r="AI1338" s="927"/>
      <c r="AJ1338" s="550"/>
      <c r="AK1338" s="550"/>
      <c r="AL1338" s="550"/>
      <c r="AM1338" s="550"/>
      <c r="AN1338" s="550"/>
      <c r="AO1338" s="683" t="str">
        <f t="shared" ref="AO1338:AO1340" si="2093">IF(SUM(AI1338:AN1338)=AP1338,"OK",SUM(AI1338:AN1338)-AP1338)</f>
        <v>OK</v>
      </c>
      <c r="AP1338" s="202"/>
      <c r="AQ1338" s="202"/>
      <c r="AR1338" s="560"/>
      <c r="AS1338" s="560"/>
      <c r="AT1338" s="683" t="str">
        <f t="shared" ref="AT1338:AT1340" si="2094">IF(SUM(AR1338:AS1338)=AU1338,"OK",SUM(AR1338:AS1338)-AU1338)</f>
        <v>OK</v>
      </c>
      <c r="AU1338" s="602"/>
      <c r="AV1338" s="530">
        <f t="shared" ref="AV1338:AV1340" si="2095">AP1338+AQ1338+AU1338</f>
        <v>0</v>
      </c>
      <c r="AW1338" s="842">
        <f t="shared" ref="AW1338:AW1340" si="2096">AF1338+AV1338</f>
        <v>0</v>
      </c>
      <c r="AX1338" s="115">
        <f>L1338</f>
        <v>2</v>
      </c>
      <c r="AY1338" s="5">
        <f>AE1338</f>
        <v>0</v>
      </c>
      <c r="AZ1338" s="7">
        <f>AY1338-AX1338</f>
        <v>-2</v>
      </c>
      <c r="BA1338" s="335">
        <f>AZ1338/AX1338</f>
        <v>-1</v>
      </c>
      <c r="BB1338" s="23">
        <f>M1338</f>
        <v>2</v>
      </c>
      <c r="BC1338" s="5">
        <f>AW1338</f>
        <v>0</v>
      </c>
      <c r="BD1338" s="7">
        <f>BC1338-BB1338</f>
        <v>-2</v>
      </c>
      <c r="BE1338" s="335">
        <f>BD1338/BB1338</f>
        <v>-1</v>
      </c>
      <c r="BF1338" s="41"/>
      <c r="BG1338" s="826" t="str">
        <f>RIGHT(LEFT(I1338,3),2)&amp;"."&amp;RIGHT(LEFT(I1338,5),2)</f>
        <v>12.11</v>
      </c>
      <c r="BH1338" s="607" t="b">
        <f>COUNTIF('Codes SEC'!$B$2:$B$250,Ministres!BG1338)&gt;0</f>
        <v>1</v>
      </c>
      <c r="BI1338" s="41"/>
      <c r="BJ1338" s="41"/>
      <c r="BK1338" s="41"/>
      <c r="BL1338" s="41"/>
      <c r="BM1338" s="41"/>
      <c r="BN1338" s="41"/>
    </row>
    <row r="1339" spans="1:66" ht="35.1" customHeight="1" x14ac:dyDescent="0.25">
      <c r="A1339" s="21" t="s">
        <v>39</v>
      </c>
      <c r="B1339" s="30">
        <v>19</v>
      </c>
      <c r="C1339" s="116" t="s">
        <v>1845</v>
      </c>
      <c r="D1339" s="620">
        <v>1000</v>
      </c>
      <c r="F1339" s="117">
        <v>12</v>
      </c>
      <c r="G1339" s="700" t="s">
        <v>5613</v>
      </c>
      <c r="H1339" s="878" t="str">
        <f t="shared" si="2084"/>
        <v>035</v>
      </c>
      <c r="I1339" s="397">
        <v>82160000</v>
      </c>
      <c r="J1339" s="380" t="s">
        <v>6252</v>
      </c>
      <c r="K1339" s="422" t="s">
        <v>6253</v>
      </c>
      <c r="L1339" s="779">
        <v>0</v>
      </c>
      <c r="M1339" s="780">
        <v>0</v>
      </c>
      <c r="N1339" s="935"/>
      <c r="O1339" s="530">
        <f t="shared" si="2085"/>
        <v>0</v>
      </c>
      <c r="P1339" s="530">
        <f t="shared" si="2086"/>
        <v>0</v>
      </c>
      <c r="Q1339" s="661"/>
      <c r="R1339" s="549"/>
      <c r="S1339" s="549"/>
      <c r="T1339" s="549"/>
      <c r="U1339" s="549"/>
      <c r="V1339" s="549"/>
      <c r="W1339" s="683" t="str">
        <f t="shared" si="2087"/>
        <v>OK</v>
      </c>
      <c r="X1339" s="202"/>
      <c r="Y1339" s="202"/>
      <c r="Z1339" s="560"/>
      <c r="AA1339" s="560"/>
      <c r="AB1339" s="683" t="str">
        <f t="shared" si="2088"/>
        <v>OK</v>
      </c>
      <c r="AC1339" s="602"/>
      <c r="AD1339" s="530">
        <f t="shared" si="2089"/>
        <v>0</v>
      </c>
      <c r="AE1339" s="842">
        <f t="shared" si="2090"/>
        <v>0</v>
      </c>
      <c r="AF1339" s="935"/>
      <c r="AG1339" s="530">
        <f t="shared" si="2091"/>
        <v>0</v>
      </c>
      <c r="AH1339" s="530">
        <f t="shared" si="2092"/>
        <v>0</v>
      </c>
      <c r="AI1339" s="927"/>
      <c r="AJ1339" s="550"/>
      <c r="AK1339" s="550"/>
      <c r="AL1339" s="550"/>
      <c r="AM1339" s="550"/>
      <c r="AN1339" s="550"/>
      <c r="AO1339" s="683" t="str">
        <f t="shared" si="2093"/>
        <v>OK</v>
      </c>
      <c r="AP1339" s="202"/>
      <c r="AQ1339" s="202"/>
      <c r="AR1339" s="560"/>
      <c r="AS1339" s="560"/>
      <c r="AT1339" s="683" t="str">
        <f t="shared" si="2094"/>
        <v>OK</v>
      </c>
      <c r="AU1339" s="602"/>
      <c r="AV1339" s="530">
        <f t="shared" si="2095"/>
        <v>0</v>
      </c>
      <c r="AW1339" s="842">
        <f t="shared" si="2096"/>
        <v>0</v>
      </c>
      <c r="AX1339" s="115">
        <f>L1339</f>
        <v>0</v>
      </c>
      <c r="AY1339" s="5">
        <f>AE1339</f>
        <v>0</v>
      </c>
      <c r="AZ1339" s="7">
        <f>AY1339-AX1339</f>
        <v>0</v>
      </c>
      <c r="BA1339" s="335" t="e">
        <f>AZ1339/AX1339</f>
        <v>#DIV/0!</v>
      </c>
      <c r="BB1339" s="23">
        <f>M1339</f>
        <v>0</v>
      </c>
      <c r="BC1339" s="5">
        <f>AW1339</f>
        <v>0</v>
      </c>
      <c r="BD1339" s="7">
        <f>BC1339-BB1339</f>
        <v>0</v>
      </c>
      <c r="BE1339" s="335" t="e">
        <f>BD1339/BB1339</f>
        <v>#DIV/0!</v>
      </c>
      <c r="BG1339" s="826" t="str">
        <f>RIGHT(LEFT(I1339,3),2)&amp;"."&amp;RIGHT(LEFT(I1339,5),2)</f>
        <v>21.60</v>
      </c>
      <c r="BH1339" s="607" t="b">
        <f>COUNTIF('Codes SEC'!$B$2:$B$250,Ministres!BG1339)&gt;0</f>
        <v>1</v>
      </c>
    </row>
    <row r="1340" spans="1:66" ht="35.1" customHeight="1" x14ac:dyDescent="0.25">
      <c r="A1340" s="21" t="s">
        <v>39</v>
      </c>
      <c r="B1340" s="30">
        <v>19</v>
      </c>
      <c r="C1340" s="116" t="s">
        <v>1845</v>
      </c>
      <c r="D1340" s="620">
        <v>1000</v>
      </c>
      <c r="F1340" s="192">
        <v>11</v>
      </c>
      <c r="G1340" s="694">
        <v>1</v>
      </c>
      <c r="H1340" s="878" t="str">
        <f t="shared" si="2084"/>
        <v>035</v>
      </c>
      <c r="I1340" s="397">
        <v>84924000</v>
      </c>
      <c r="J1340" s="380" t="s">
        <v>3144</v>
      </c>
      <c r="K1340" s="500" t="s">
        <v>6339</v>
      </c>
      <c r="L1340" s="779">
        <v>0</v>
      </c>
      <c r="M1340" s="780">
        <v>0</v>
      </c>
      <c r="N1340" s="935"/>
      <c r="O1340" s="530">
        <f t="shared" si="2085"/>
        <v>0</v>
      </c>
      <c r="P1340" s="530">
        <f t="shared" si="2086"/>
        <v>0</v>
      </c>
      <c r="Q1340" s="661"/>
      <c r="R1340" s="549"/>
      <c r="S1340" s="549"/>
      <c r="T1340" s="549"/>
      <c r="U1340" s="549"/>
      <c r="V1340" s="549"/>
      <c r="W1340" s="683" t="str">
        <f t="shared" si="2087"/>
        <v>OK</v>
      </c>
      <c r="X1340" s="202"/>
      <c r="Y1340" s="202"/>
      <c r="Z1340" s="560"/>
      <c r="AA1340" s="560"/>
      <c r="AB1340" s="683" t="str">
        <f t="shared" si="2088"/>
        <v>OK</v>
      </c>
      <c r="AC1340" s="602"/>
      <c r="AD1340" s="530">
        <f t="shared" si="2089"/>
        <v>0</v>
      </c>
      <c r="AE1340" s="842">
        <f t="shared" si="2090"/>
        <v>0</v>
      </c>
      <c r="AF1340" s="935"/>
      <c r="AG1340" s="530">
        <f t="shared" si="2091"/>
        <v>0</v>
      </c>
      <c r="AH1340" s="530">
        <f t="shared" si="2092"/>
        <v>0</v>
      </c>
      <c r="AI1340" s="927"/>
      <c r="AJ1340" s="550"/>
      <c r="AK1340" s="550"/>
      <c r="AL1340" s="550"/>
      <c r="AM1340" s="550"/>
      <c r="AN1340" s="550"/>
      <c r="AO1340" s="683" t="str">
        <f t="shared" si="2093"/>
        <v>OK</v>
      </c>
      <c r="AP1340" s="202"/>
      <c r="AQ1340" s="202"/>
      <c r="AR1340" s="560"/>
      <c r="AS1340" s="560"/>
      <c r="AT1340" s="683" t="str">
        <f t="shared" si="2094"/>
        <v>OK</v>
      </c>
      <c r="AU1340" s="602"/>
      <c r="AV1340" s="530">
        <f t="shared" si="2095"/>
        <v>0</v>
      </c>
      <c r="AW1340" s="842">
        <f t="shared" si="2096"/>
        <v>0</v>
      </c>
      <c r="AX1340" s="115">
        <f>L1340</f>
        <v>0</v>
      </c>
      <c r="AY1340" s="5">
        <f>AE1340</f>
        <v>0</v>
      </c>
      <c r="AZ1340" s="7">
        <f>AY1340-AX1340</f>
        <v>0</v>
      </c>
      <c r="BA1340" s="335" t="e">
        <f>AZ1340/AX1340</f>
        <v>#DIV/0!</v>
      </c>
      <c r="BB1340" s="23">
        <f>M1340</f>
        <v>0</v>
      </c>
      <c r="BC1340" s="5">
        <f>AW1340</f>
        <v>0</v>
      </c>
      <c r="BD1340" s="7">
        <f>BC1340-BB1340</f>
        <v>0</v>
      </c>
      <c r="BE1340" s="335" t="e">
        <f>BD1340/BB1340</f>
        <v>#DIV/0!</v>
      </c>
      <c r="BG1340" s="826" t="str">
        <f>RIGHT(LEFT(I1340,3),2)&amp;"."&amp;RIGHT(LEFT(I1340,5),2)</f>
        <v>49.24</v>
      </c>
      <c r="BH1340" s="607" t="b">
        <f>COUNTIF('Codes SEC'!$B$2:$B$250,Ministres!BG1340)&gt;0</f>
        <v>0</v>
      </c>
    </row>
    <row r="1341" spans="1:66" ht="12.75" customHeight="1" x14ac:dyDescent="0.25">
      <c r="A1341" s="225"/>
      <c r="B1341" s="206"/>
      <c r="C1341" s="253"/>
      <c r="D1341" s="621"/>
      <c r="E1341" s="275"/>
      <c r="F1341" s="269"/>
      <c r="G1341" s="695"/>
      <c r="H1341" s="886"/>
      <c r="I1341" s="403"/>
      <c r="J1341" s="381"/>
      <c r="K1341" s="514" t="s">
        <v>95</v>
      </c>
      <c r="L1341" s="318">
        <f t="shared" ref="L1341:P1341" si="2097">L1338+L1340+L1339</f>
        <v>2</v>
      </c>
      <c r="M1341" s="737">
        <f t="shared" si="2097"/>
        <v>2</v>
      </c>
      <c r="N1341" s="930">
        <f t="shared" si="2097"/>
        <v>0</v>
      </c>
      <c r="O1341" s="790">
        <f t="shared" si="2097"/>
        <v>-2</v>
      </c>
      <c r="P1341" s="790">
        <f t="shared" si="2097"/>
        <v>0</v>
      </c>
      <c r="Q1341" s="787">
        <f t="shared" ref="Q1341:V1341" si="2098">Q1338+Q1340+Q1339</f>
        <v>0</v>
      </c>
      <c r="R1341" s="648">
        <f t="shared" si="2098"/>
        <v>0</v>
      </c>
      <c r="S1341" s="648">
        <f t="shared" si="2098"/>
        <v>0</v>
      </c>
      <c r="T1341" s="648">
        <f t="shared" si="2098"/>
        <v>0</v>
      </c>
      <c r="U1341" s="648">
        <f t="shared" si="2098"/>
        <v>0</v>
      </c>
      <c r="V1341" s="648">
        <f t="shared" si="2098"/>
        <v>0</v>
      </c>
      <c r="W1341" s="790"/>
      <c r="X1341" s="649">
        <f>X1338+X1340+X1339</f>
        <v>0</v>
      </c>
      <c r="Y1341" s="649">
        <f>Y1338+Y1340+Y1339</f>
        <v>0</v>
      </c>
      <c r="Z1341" s="648">
        <f>Z1338+Z1340+Z1339</f>
        <v>0</v>
      </c>
      <c r="AA1341" s="648">
        <f>AA1338+AA1340+AA1339</f>
        <v>0</v>
      </c>
      <c r="AB1341" s="790"/>
      <c r="AC1341" s="649">
        <f t="shared" ref="AC1341:AN1341" si="2099">AC1338+AC1340+AC1339</f>
        <v>0</v>
      </c>
      <c r="AD1341" s="790">
        <f>AD1338+AD1340+AD1339</f>
        <v>0</v>
      </c>
      <c r="AE1341" s="843">
        <f>AE1338+AE1340+AE1339</f>
        <v>0</v>
      </c>
      <c r="AF1341" s="930">
        <f t="shared" ref="AF1341:AH1341" si="2100">AF1338+AF1340+AF1339</f>
        <v>0</v>
      </c>
      <c r="AG1341" s="790">
        <f t="shared" si="2100"/>
        <v>-2</v>
      </c>
      <c r="AH1341" s="790">
        <f t="shared" si="2100"/>
        <v>0</v>
      </c>
      <c r="AI1341" s="787">
        <f t="shared" si="2099"/>
        <v>0</v>
      </c>
      <c r="AJ1341" s="648">
        <f t="shared" si="2099"/>
        <v>0</v>
      </c>
      <c r="AK1341" s="648">
        <f t="shared" si="2099"/>
        <v>0</v>
      </c>
      <c r="AL1341" s="648">
        <f t="shared" si="2099"/>
        <v>0</v>
      </c>
      <c r="AM1341" s="648">
        <f t="shared" si="2099"/>
        <v>0</v>
      </c>
      <c r="AN1341" s="648">
        <f t="shared" si="2099"/>
        <v>0</v>
      </c>
      <c r="AO1341" s="790"/>
      <c r="AP1341" s="649">
        <f>AP1338+AP1340+AP1339</f>
        <v>0</v>
      </c>
      <c r="AQ1341" s="649">
        <f>AQ1338+AQ1340+AQ1339</f>
        <v>0</v>
      </c>
      <c r="AR1341" s="648">
        <f>AR1338+AR1340+AR1339</f>
        <v>0</v>
      </c>
      <c r="AS1341" s="648">
        <f>AS1338+AS1340+AS1339</f>
        <v>0</v>
      </c>
      <c r="AT1341" s="790"/>
      <c r="AU1341" s="649">
        <f t="shared" ref="AU1341:BE1341" si="2101">AU1338+AU1340+AU1339</f>
        <v>0</v>
      </c>
      <c r="AV1341" s="790">
        <f t="shared" ref="AV1341" si="2102">AV1338+AV1340+AV1339</f>
        <v>0</v>
      </c>
      <c r="AW1341" s="843">
        <f t="shared" si="2101"/>
        <v>0</v>
      </c>
      <c r="AX1341" s="336">
        <f t="shared" si="2101"/>
        <v>2</v>
      </c>
      <c r="AY1341" s="337">
        <f t="shared" si="2101"/>
        <v>0</v>
      </c>
      <c r="AZ1341" s="338">
        <f t="shared" si="2101"/>
        <v>-2</v>
      </c>
      <c r="BA1341" s="339" t="e">
        <f t="shared" si="2101"/>
        <v>#DIV/0!</v>
      </c>
      <c r="BB1341" s="322">
        <f t="shared" si="2101"/>
        <v>2</v>
      </c>
      <c r="BC1341" s="337">
        <f t="shared" si="2101"/>
        <v>0</v>
      </c>
      <c r="BD1341" s="338">
        <f t="shared" si="2101"/>
        <v>-2</v>
      </c>
      <c r="BE1341" s="339" t="e">
        <f t="shared" si="2101"/>
        <v>#DIV/0!</v>
      </c>
      <c r="BG1341" s="826"/>
      <c r="BH1341" s="607"/>
    </row>
    <row r="1342" spans="1:66" ht="12.75" customHeight="1" x14ac:dyDescent="0.25">
      <c r="A1342" s="226"/>
      <c r="B1342" s="207"/>
      <c r="C1342" s="254"/>
      <c r="D1342" s="300"/>
      <c r="E1342" s="276"/>
      <c r="F1342" s="300"/>
      <c r="G1342" s="696"/>
      <c r="H1342" s="887"/>
      <c r="I1342" s="444"/>
      <c r="J1342" s="393"/>
      <c r="K1342" s="404" t="s">
        <v>3717</v>
      </c>
      <c r="L1342" s="729">
        <f t="shared" ref="L1342:P1342" si="2103">L1341</f>
        <v>2</v>
      </c>
      <c r="M1342" s="730">
        <f t="shared" si="2103"/>
        <v>2</v>
      </c>
      <c r="N1342" s="844">
        <f t="shared" si="2103"/>
        <v>0</v>
      </c>
      <c r="O1342" s="665">
        <f t="shared" si="2103"/>
        <v>-2</v>
      </c>
      <c r="P1342" s="665">
        <f t="shared" si="2103"/>
        <v>0</v>
      </c>
      <c r="Q1342" s="638">
        <f t="shared" ref="Q1342:V1342" si="2104">Q1341</f>
        <v>0</v>
      </c>
      <c r="R1342" s="130">
        <f t="shared" si="2104"/>
        <v>0</v>
      </c>
      <c r="S1342" s="130">
        <f t="shared" si="2104"/>
        <v>0</v>
      </c>
      <c r="T1342" s="130">
        <f t="shared" si="2104"/>
        <v>0</v>
      </c>
      <c r="U1342" s="130">
        <f t="shared" si="2104"/>
        <v>0</v>
      </c>
      <c r="V1342" s="130">
        <f t="shared" si="2104"/>
        <v>0</v>
      </c>
      <c r="W1342" s="665"/>
      <c r="X1342" s="130">
        <f>X1341</f>
        <v>0</v>
      </c>
      <c r="Y1342" s="130">
        <f>Y1341</f>
        <v>0</v>
      </c>
      <c r="Z1342" s="130">
        <f>Z1341</f>
        <v>0</v>
      </c>
      <c r="AA1342" s="130">
        <f>AA1341</f>
        <v>0</v>
      </c>
      <c r="AB1342" s="665"/>
      <c r="AC1342" s="130">
        <f t="shared" ref="AC1342:AN1342" si="2105">AC1341</f>
        <v>0</v>
      </c>
      <c r="AD1342" s="665">
        <f>AD1341</f>
        <v>0</v>
      </c>
      <c r="AE1342" s="845">
        <f>AE1341</f>
        <v>0</v>
      </c>
      <c r="AF1342" s="844">
        <f t="shared" ref="AF1342:AH1342" si="2106">AF1341</f>
        <v>0</v>
      </c>
      <c r="AG1342" s="665">
        <f t="shared" si="2106"/>
        <v>-2</v>
      </c>
      <c r="AH1342" s="665">
        <f t="shared" si="2106"/>
        <v>0</v>
      </c>
      <c r="AI1342" s="638">
        <f t="shared" si="2105"/>
        <v>0</v>
      </c>
      <c r="AJ1342" s="130">
        <f t="shared" si="2105"/>
        <v>0</v>
      </c>
      <c r="AK1342" s="130">
        <f t="shared" si="2105"/>
        <v>0</v>
      </c>
      <c r="AL1342" s="130">
        <f t="shared" si="2105"/>
        <v>0</v>
      </c>
      <c r="AM1342" s="130">
        <f t="shared" si="2105"/>
        <v>0</v>
      </c>
      <c r="AN1342" s="130">
        <f t="shared" si="2105"/>
        <v>0</v>
      </c>
      <c r="AO1342" s="665"/>
      <c r="AP1342" s="130">
        <f>AP1341</f>
        <v>0</v>
      </c>
      <c r="AQ1342" s="130">
        <f>AQ1341</f>
        <v>0</v>
      </c>
      <c r="AR1342" s="130">
        <f>AR1341</f>
        <v>0</v>
      </c>
      <c r="AS1342" s="130">
        <f>AS1341</f>
        <v>0</v>
      </c>
      <c r="AT1342" s="665"/>
      <c r="AU1342" s="130">
        <f>AU1341</f>
        <v>0</v>
      </c>
      <c r="AV1342" s="665">
        <f>AV1341</f>
        <v>0</v>
      </c>
      <c r="AW1342" s="845">
        <f>AW1341</f>
        <v>0</v>
      </c>
      <c r="AX1342" s="314">
        <f t="shared" ref="AX1342:BE1342" si="2107">AX1341</f>
        <v>2</v>
      </c>
      <c r="AY1342" s="131">
        <f t="shared" si="2107"/>
        <v>0</v>
      </c>
      <c r="AZ1342" s="132">
        <f t="shared" si="2107"/>
        <v>-2</v>
      </c>
      <c r="BA1342" s="340" t="e">
        <f t="shared" si="2107"/>
        <v>#DIV/0!</v>
      </c>
      <c r="BB1342" s="310">
        <f t="shared" si="2107"/>
        <v>2</v>
      </c>
      <c r="BC1342" s="131">
        <f t="shared" si="2107"/>
        <v>0</v>
      </c>
      <c r="BD1342" s="132">
        <f t="shared" si="2107"/>
        <v>-2</v>
      </c>
      <c r="BE1342" s="340" t="e">
        <f t="shared" si="2107"/>
        <v>#DIV/0!</v>
      </c>
      <c r="BG1342" s="826"/>
      <c r="BH1342" s="607"/>
    </row>
    <row r="1343" spans="1:66" ht="12.75" customHeight="1" x14ac:dyDescent="0.25">
      <c r="A1343" s="222"/>
      <c r="C1343" s="116"/>
      <c r="D1343" s="620"/>
      <c r="F1343" s="117"/>
      <c r="G1343" s="690"/>
      <c r="H1343" s="878"/>
      <c r="I1343" s="397"/>
      <c r="J1343" s="380"/>
      <c r="K1343" s="405" t="s">
        <v>208</v>
      </c>
      <c r="L1343" s="731">
        <v>0</v>
      </c>
      <c r="M1343" s="732">
        <v>0</v>
      </c>
      <c r="N1343" s="929">
        <v>0</v>
      </c>
      <c r="O1343" s="530">
        <v>0</v>
      </c>
      <c r="P1343" s="530">
        <v>0</v>
      </c>
      <c r="Q1343" s="641">
        <v>0</v>
      </c>
      <c r="R1343" s="537">
        <v>0</v>
      </c>
      <c r="S1343" s="537">
        <v>0</v>
      </c>
      <c r="T1343" s="537">
        <v>0</v>
      </c>
      <c r="U1343" s="537">
        <v>0</v>
      </c>
      <c r="V1343" s="537">
        <v>0</v>
      </c>
      <c r="W1343" s="530"/>
      <c r="X1343" s="142">
        <v>0</v>
      </c>
      <c r="Y1343" s="142">
        <v>0</v>
      </c>
      <c r="Z1343" s="537">
        <v>0</v>
      </c>
      <c r="AA1343" s="537">
        <v>0</v>
      </c>
      <c r="AB1343" s="530"/>
      <c r="AC1343" s="142">
        <v>0</v>
      </c>
      <c r="AD1343" s="530">
        <v>0</v>
      </c>
      <c r="AE1343" s="842">
        <v>0</v>
      </c>
      <c r="AF1343" s="929">
        <v>0</v>
      </c>
      <c r="AG1343" s="530">
        <v>0</v>
      </c>
      <c r="AH1343" s="530">
        <v>0</v>
      </c>
      <c r="AI1343" s="641">
        <v>0</v>
      </c>
      <c r="AJ1343" s="537">
        <v>0</v>
      </c>
      <c r="AK1343" s="537">
        <v>0</v>
      </c>
      <c r="AL1343" s="537">
        <v>0</v>
      </c>
      <c r="AM1343" s="537">
        <v>0</v>
      </c>
      <c r="AN1343" s="537">
        <v>0</v>
      </c>
      <c r="AO1343" s="530"/>
      <c r="AP1343" s="142">
        <v>0</v>
      </c>
      <c r="AQ1343" s="142">
        <v>0</v>
      </c>
      <c r="AR1343" s="537">
        <v>0</v>
      </c>
      <c r="AS1343" s="537">
        <v>0</v>
      </c>
      <c r="AT1343" s="530"/>
      <c r="AU1343" s="142">
        <v>0</v>
      </c>
      <c r="AV1343" s="530">
        <v>0</v>
      </c>
      <c r="AW1343" s="842">
        <v>0</v>
      </c>
      <c r="AX1343" s="115">
        <v>0</v>
      </c>
      <c r="AY1343" s="5">
        <v>0</v>
      </c>
      <c r="AZ1343" s="5">
        <v>0</v>
      </c>
      <c r="BA1343" s="335">
        <v>0</v>
      </c>
      <c r="BB1343" s="23">
        <v>0</v>
      </c>
      <c r="BC1343" s="5">
        <v>0</v>
      </c>
      <c r="BD1343" s="5">
        <v>0</v>
      </c>
      <c r="BE1343" s="335">
        <v>0</v>
      </c>
      <c r="BG1343" s="826"/>
      <c r="BH1343" s="607"/>
    </row>
    <row r="1344" spans="1:66" ht="12.75" customHeight="1" x14ac:dyDescent="0.25">
      <c r="A1344" s="222"/>
      <c r="C1344" s="116"/>
      <c r="D1344" s="620"/>
      <c r="F1344" s="117"/>
      <c r="G1344" s="694"/>
      <c r="H1344" s="878"/>
      <c r="I1344" s="397"/>
      <c r="J1344" s="380"/>
      <c r="K1344" s="405" t="s">
        <v>96</v>
      </c>
      <c r="L1344" s="738">
        <v>0</v>
      </c>
      <c r="M1344" s="739">
        <v>0</v>
      </c>
      <c r="N1344" s="929">
        <v>0</v>
      </c>
      <c r="O1344" s="530">
        <v>0</v>
      </c>
      <c r="P1344" s="530">
        <v>0</v>
      </c>
      <c r="Q1344" s="641">
        <v>0</v>
      </c>
      <c r="R1344" s="537">
        <v>0</v>
      </c>
      <c r="S1344" s="537">
        <v>0</v>
      </c>
      <c r="T1344" s="537">
        <v>0</v>
      </c>
      <c r="U1344" s="537">
        <v>0</v>
      </c>
      <c r="V1344" s="537">
        <v>0</v>
      </c>
      <c r="W1344" s="530"/>
      <c r="X1344" s="142">
        <v>0</v>
      </c>
      <c r="Y1344" s="142">
        <v>0</v>
      </c>
      <c r="Z1344" s="537">
        <v>0</v>
      </c>
      <c r="AA1344" s="537">
        <v>0</v>
      </c>
      <c r="AB1344" s="530"/>
      <c r="AC1344" s="142">
        <v>0</v>
      </c>
      <c r="AD1344" s="530">
        <v>0</v>
      </c>
      <c r="AE1344" s="842">
        <v>0</v>
      </c>
      <c r="AF1344" s="929">
        <v>0</v>
      </c>
      <c r="AG1344" s="530">
        <v>0</v>
      </c>
      <c r="AH1344" s="530">
        <v>0</v>
      </c>
      <c r="AI1344" s="641">
        <v>0</v>
      </c>
      <c r="AJ1344" s="537">
        <v>0</v>
      </c>
      <c r="AK1344" s="537">
        <v>0</v>
      </c>
      <c r="AL1344" s="537">
        <v>0</v>
      </c>
      <c r="AM1344" s="537">
        <v>0</v>
      </c>
      <c r="AN1344" s="537">
        <v>0</v>
      </c>
      <c r="AO1344" s="530"/>
      <c r="AP1344" s="142">
        <v>0</v>
      </c>
      <c r="AQ1344" s="142">
        <v>0</v>
      </c>
      <c r="AR1344" s="537">
        <v>0</v>
      </c>
      <c r="AS1344" s="537">
        <v>0</v>
      </c>
      <c r="AT1344" s="530"/>
      <c r="AU1344" s="142">
        <v>0</v>
      </c>
      <c r="AV1344" s="530">
        <v>0</v>
      </c>
      <c r="AW1344" s="842">
        <v>0</v>
      </c>
      <c r="AX1344" s="115">
        <v>0</v>
      </c>
      <c r="AY1344" s="5">
        <v>0</v>
      </c>
      <c r="AZ1344" s="5">
        <v>0</v>
      </c>
      <c r="BA1344" s="335">
        <v>0</v>
      </c>
      <c r="BB1344" s="23">
        <v>0</v>
      </c>
      <c r="BC1344" s="5">
        <v>0</v>
      </c>
      <c r="BD1344" s="5">
        <v>0</v>
      </c>
      <c r="BE1344" s="335">
        <v>0</v>
      </c>
      <c r="BG1344" s="826"/>
      <c r="BH1344" s="607"/>
    </row>
    <row r="1345" spans="1:66" ht="12.75" customHeight="1" x14ac:dyDescent="0.25">
      <c r="A1345" s="222"/>
      <c r="C1345" s="116"/>
      <c r="D1345" s="620"/>
      <c r="F1345" s="117"/>
      <c r="G1345" s="694"/>
      <c r="H1345" s="878"/>
      <c r="I1345" s="397"/>
      <c r="J1345" s="380"/>
      <c r="K1345" s="405" t="s">
        <v>209</v>
      </c>
      <c r="L1345" s="738">
        <v>0</v>
      </c>
      <c r="M1345" s="739">
        <v>0</v>
      </c>
      <c r="N1345" s="929">
        <v>0</v>
      </c>
      <c r="O1345" s="530">
        <v>0</v>
      </c>
      <c r="P1345" s="530">
        <v>0</v>
      </c>
      <c r="Q1345" s="641">
        <v>0</v>
      </c>
      <c r="R1345" s="537">
        <v>0</v>
      </c>
      <c r="S1345" s="537">
        <v>0</v>
      </c>
      <c r="T1345" s="537">
        <v>0</v>
      </c>
      <c r="U1345" s="537">
        <v>0</v>
      </c>
      <c r="V1345" s="537">
        <v>0</v>
      </c>
      <c r="W1345" s="530"/>
      <c r="X1345" s="142">
        <v>0</v>
      </c>
      <c r="Y1345" s="142">
        <v>0</v>
      </c>
      <c r="Z1345" s="537">
        <v>0</v>
      </c>
      <c r="AA1345" s="537">
        <v>0</v>
      </c>
      <c r="AB1345" s="530"/>
      <c r="AC1345" s="142">
        <v>0</v>
      </c>
      <c r="AD1345" s="530">
        <v>0</v>
      </c>
      <c r="AE1345" s="842">
        <v>0</v>
      </c>
      <c r="AF1345" s="929">
        <v>0</v>
      </c>
      <c r="AG1345" s="530">
        <v>0</v>
      </c>
      <c r="AH1345" s="530">
        <v>0</v>
      </c>
      <c r="AI1345" s="641">
        <v>0</v>
      </c>
      <c r="AJ1345" s="537">
        <v>0</v>
      </c>
      <c r="AK1345" s="537">
        <v>0</v>
      </c>
      <c r="AL1345" s="537">
        <v>0</v>
      </c>
      <c r="AM1345" s="537">
        <v>0</v>
      </c>
      <c r="AN1345" s="537">
        <v>0</v>
      </c>
      <c r="AO1345" s="530"/>
      <c r="AP1345" s="142">
        <v>0</v>
      </c>
      <c r="AQ1345" s="142">
        <v>0</v>
      </c>
      <c r="AR1345" s="537">
        <v>0</v>
      </c>
      <c r="AS1345" s="537">
        <v>0</v>
      </c>
      <c r="AT1345" s="530"/>
      <c r="AU1345" s="142">
        <v>0</v>
      </c>
      <c r="AV1345" s="530">
        <v>0</v>
      </c>
      <c r="AW1345" s="842">
        <v>0</v>
      </c>
      <c r="AX1345" s="115">
        <v>0</v>
      </c>
      <c r="AY1345" s="5">
        <v>0</v>
      </c>
      <c r="AZ1345" s="5">
        <v>0</v>
      </c>
      <c r="BA1345" s="335">
        <v>0</v>
      </c>
      <c r="BB1345" s="23">
        <v>0</v>
      </c>
      <c r="BC1345" s="5">
        <v>0</v>
      </c>
      <c r="BD1345" s="5">
        <v>0</v>
      </c>
      <c r="BE1345" s="335">
        <v>0</v>
      </c>
      <c r="BG1345" s="826"/>
      <c r="BH1345" s="607"/>
    </row>
    <row r="1346" spans="1:66" ht="12.75" customHeight="1" x14ac:dyDescent="0.25">
      <c r="A1346" s="222"/>
      <c r="C1346" s="116"/>
      <c r="D1346" s="620"/>
      <c r="F1346" s="117"/>
      <c r="G1346" s="694"/>
      <c r="H1346" s="878"/>
      <c r="I1346" s="397"/>
      <c r="J1346" s="380"/>
      <c r="K1346" s="405" t="s">
        <v>210</v>
      </c>
      <c r="L1346" s="738">
        <v>0</v>
      </c>
      <c r="M1346" s="739">
        <v>0</v>
      </c>
      <c r="N1346" s="929">
        <v>0</v>
      </c>
      <c r="O1346" s="530">
        <v>0</v>
      </c>
      <c r="P1346" s="530">
        <v>0</v>
      </c>
      <c r="Q1346" s="641">
        <v>0</v>
      </c>
      <c r="R1346" s="537">
        <v>0</v>
      </c>
      <c r="S1346" s="537">
        <v>0</v>
      </c>
      <c r="T1346" s="537">
        <v>0</v>
      </c>
      <c r="U1346" s="537">
        <v>0</v>
      </c>
      <c r="V1346" s="537">
        <v>0</v>
      </c>
      <c r="W1346" s="530"/>
      <c r="X1346" s="142">
        <v>0</v>
      </c>
      <c r="Y1346" s="142">
        <v>0</v>
      </c>
      <c r="Z1346" s="537">
        <v>0</v>
      </c>
      <c r="AA1346" s="537">
        <v>0</v>
      </c>
      <c r="AB1346" s="530"/>
      <c r="AC1346" s="142">
        <v>0</v>
      </c>
      <c r="AD1346" s="530">
        <v>0</v>
      </c>
      <c r="AE1346" s="842">
        <v>0</v>
      </c>
      <c r="AF1346" s="929">
        <v>0</v>
      </c>
      <c r="AG1346" s="530">
        <v>0</v>
      </c>
      <c r="AH1346" s="530">
        <v>0</v>
      </c>
      <c r="AI1346" s="641">
        <v>0</v>
      </c>
      <c r="AJ1346" s="537">
        <v>0</v>
      </c>
      <c r="AK1346" s="537">
        <v>0</v>
      </c>
      <c r="AL1346" s="537">
        <v>0</v>
      </c>
      <c r="AM1346" s="537">
        <v>0</v>
      </c>
      <c r="AN1346" s="537">
        <v>0</v>
      </c>
      <c r="AO1346" s="530"/>
      <c r="AP1346" s="142">
        <v>0</v>
      </c>
      <c r="AQ1346" s="142">
        <v>0</v>
      </c>
      <c r="AR1346" s="537">
        <v>0</v>
      </c>
      <c r="AS1346" s="537">
        <v>0</v>
      </c>
      <c r="AT1346" s="530"/>
      <c r="AU1346" s="142">
        <v>0</v>
      </c>
      <c r="AV1346" s="530">
        <v>0</v>
      </c>
      <c r="AW1346" s="842">
        <v>0</v>
      </c>
      <c r="AX1346" s="115">
        <v>0</v>
      </c>
      <c r="AY1346" s="5">
        <v>0</v>
      </c>
      <c r="AZ1346" s="5">
        <v>0</v>
      </c>
      <c r="BA1346" s="335">
        <v>0</v>
      </c>
      <c r="BB1346" s="23">
        <v>0</v>
      </c>
      <c r="BC1346" s="5">
        <v>0</v>
      </c>
      <c r="BD1346" s="5">
        <v>0</v>
      </c>
      <c r="BE1346" s="335">
        <v>0</v>
      </c>
      <c r="BG1346" s="826"/>
      <c r="BH1346" s="607"/>
    </row>
    <row r="1347" spans="1:66" ht="12.75" customHeight="1" x14ac:dyDescent="0.25">
      <c r="A1347" s="222"/>
      <c r="C1347" s="116"/>
      <c r="D1347" s="620"/>
      <c r="F1347" s="117"/>
      <c r="G1347" s="694"/>
      <c r="H1347" s="878"/>
      <c r="I1347" s="397"/>
      <c r="J1347" s="380"/>
      <c r="K1347" s="406" t="s">
        <v>53</v>
      </c>
      <c r="L1347" s="738">
        <v>0</v>
      </c>
      <c r="M1347" s="739">
        <v>0</v>
      </c>
      <c r="N1347" s="929">
        <v>0</v>
      </c>
      <c r="O1347" s="530">
        <v>0</v>
      </c>
      <c r="P1347" s="530">
        <v>0</v>
      </c>
      <c r="Q1347" s="641">
        <v>0</v>
      </c>
      <c r="R1347" s="537">
        <v>0</v>
      </c>
      <c r="S1347" s="537">
        <v>0</v>
      </c>
      <c r="T1347" s="537">
        <v>0</v>
      </c>
      <c r="U1347" s="537">
        <v>0</v>
      </c>
      <c r="V1347" s="537">
        <v>0</v>
      </c>
      <c r="W1347" s="530"/>
      <c r="X1347" s="142">
        <v>0</v>
      </c>
      <c r="Y1347" s="142">
        <v>0</v>
      </c>
      <c r="Z1347" s="537">
        <v>0</v>
      </c>
      <c r="AA1347" s="537">
        <v>0</v>
      </c>
      <c r="AB1347" s="530"/>
      <c r="AC1347" s="142">
        <v>0</v>
      </c>
      <c r="AD1347" s="530">
        <v>0</v>
      </c>
      <c r="AE1347" s="842">
        <v>0</v>
      </c>
      <c r="AF1347" s="929">
        <v>0</v>
      </c>
      <c r="AG1347" s="530">
        <v>0</v>
      </c>
      <c r="AH1347" s="530">
        <v>0</v>
      </c>
      <c r="AI1347" s="641">
        <v>0</v>
      </c>
      <c r="AJ1347" s="537">
        <v>0</v>
      </c>
      <c r="AK1347" s="537">
        <v>0</v>
      </c>
      <c r="AL1347" s="537">
        <v>0</v>
      </c>
      <c r="AM1347" s="537">
        <v>0</v>
      </c>
      <c r="AN1347" s="537">
        <v>0</v>
      </c>
      <c r="AO1347" s="530"/>
      <c r="AP1347" s="142">
        <v>0</v>
      </c>
      <c r="AQ1347" s="142">
        <v>0</v>
      </c>
      <c r="AR1347" s="537">
        <v>0</v>
      </c>
      <c r="AS1347" s="537">
        <v>0</v>
      </c>
      <c r="AT1347" s="530"/>
      <c r="AU1347" s="142">
        <v>0</v>
      </c>
      <c r="AV1347" s="530">
        <v>0</v>
      </c>
      <c r="AW1347" s="842">
        <v>0</v>
      </c>
      <c r="AX1347" s="115">
        <v>0</v>
      </c>
      <c r="AY1347" s="5">
        <v>0</v>
      </c>
      <c r="AZ1347" s="5">
        <v>0</v>
      </c>
      <c r="BA1347" s="335">
        <v>0</v>
      </c>
      <c r="BB1347" s="23">
        <v>0</v>
      </c>
      <c r="BC1347" s="5">
        <v>0</v>
      </c>
      <c r="BD1347" s="5">
        <v>0</v>
      </c>
      <c r="BE1347" s="335">
        <v>0</v>
      </c>
      <c r="BG1347" s="826"/>
      <c r="BH1347" s="607"/>
    </row>
    <row r="1348" spans="1:66" ht="12.75" customHeight="1" x14ac:dyDescent="0.25">
      <c r="A1348" s="222"/>
      <c r="C1348" s="258"/>
      <c r="D1348" s="620"/>
      <c r="F1348" s="117"/>
      <c r="G1348" s="694"/>
      <c r="H1348" s="878"/>
      <c r="I1348" s="397"/>
      <c r="J1348" s="380"/>
      <c r="K1348" s="406"/>
      <c r="L1348" s="731"/>
      <c r="M1348" s="732"/>
      <c r="N1348" s="929"/>
      <c r="O1348" s="530"/>
      <c r="P1348" s="530"/>
      <c r="Q1348" s="641"/>
      <c r="R1348" s="537"/>
      <c r="S1348" s="537"/>
      <c r="T1348" s="537"/>
      <c r="U1348" s="537"/>
      <c r="V1348" s="537"/>
      <c r="W1348" s="531"/>
      <c r="X1348" s="140"/>
      <c r="Y1348" s="140"/>
      <c r="Z1348" s="551"/>
      <c r="AA1348" s="551"/>
      <c r="AB1348" s="531"/>
      <c r="AC1348" s="142"/>
      <c r="AD1348" s="530"/>
      <c r="AE1348" s="842"/>
      <c r="AF1348" s="929"/>
      <c r="AG1348" s="530"/>
      <c r="AH1348" s="530"/>
      <c r="AI1348" s="641"/>
      <c r="AJ1348" s="537"/>
      <c r="AK1348" s="537"/>
      <c r="AL1348" s="537"/>
      <c r="AM1348" s="537"/>
      <c r="AN1348" s="537"/>
      <c r="AO1348" s="531"/>
      <c r="AP1348" s="140"/>
      <c r="AQ1348" s="140"/>
      <c r="AR1348" s="551"/>
      <c r="AS1348" s="551"/>
      <c r="AT1348" s="531"/>
      <c r="AU1348" s="142"/>
      <c r="AV1348" s="530"/>
      <c r="AW1348" s="842"/>
      <c r="AX1348" s="115"/>
      <c r="AY1348" s="5"/>
      <c r="AZ1348" s="5"/>
      <c r="BA1348" s="335"/>
      <c r="BC1348" s="5"/>
      <c r="BD1348" s="5"/>
      <c r="BE1348" s="335"/>
      <c r="BG1348" s="826"/>
      <c r="BH1348" s="607"/>
    </row>
    <row r="1349" spans="1:66" ht="12.75" customHeight="1" x14ac:dyDescent="0.25">
      <c r="A1349" s="223"/>
      <c r="B1349" s="205"/>
      <c r="C1349" s="251"/>
      <c r="D1349" s="619"/>
      <c r="E1349" s="274"/>
      <c r="F1349" s="299"/>
      <c r="G1349" s="694"/>
      <c r="H1349" s="878"/>
      <c r="I1349" s="397"/>
      <c r="J1349" s="380"/>
      <c r="K1349" s="442"/>
      <c r="L1349" s="748"/>
      <c r="M1349" s="749"/>
      <c r="N1349" s="934"/>
      <c r="O1349" s="44"/>
      <c r="P1349" s="44"/>
      <c r="Q1349" s="644"/>
      <c r="R1349" s="542"/>
      <c r="S1349" s="542"/>
      <c r="T1349" s="542"/>
      <c r="U1349" s="542"/>
      <c r="V1349" s="542"/>
      <c r="W1349" s="534"/>
      <c r="X1349" s="146"/>
      <c r="Y1349" s="146"/>
      <c r="Z1349" s="556"/>
      <c r="AA1349" s="556"/>
      <c r="AB1349" s="534"/>
      <c r="AC1349" s="597"/>
      <c r="AD1349" s="44"/>
      <c r="AE1349" s="841"/>
      <c r="AF1349" s="934"/>
      <c r="AG1349" s="44"/>
      <c r="AH1349" s="44"/>
      <c r="AI1349" s="644"/>
      <c r="AJ1349" s="542"/>
      <c r="AK1349" s="542"/>
      <c r="AL1349" s="542"/>
      <c r="AM1349" s="542"/>
      <c r="AN1349" s="542"/>
      <c r="AO1349" s="534"/>
      <c r="AP1349" s="146"/>
      <c r="AQ1349" s="146"/>
      <c r="AR1349" s="556"/>
      <c r="AS1349" s="556"/>
      <c r="AT1349" s="534"/>
      <c r="AU1349" s="597"/>
      <c r="AV1349" s="44"/>
      <c r="AW1349" s="841"/>
      <c r="AX1349" s="312"/>
      <c r="AY1349" s="14"/>
      <c r="AZ1349" s="14"/>
      <c r="BA1349" s="334"/>
      <c r="BB1349" s="309"/>
      <c r="BC1349" s="14"/>
      <c r="BD1349" s="14"/>
      <c r="BE1349" s="334"/>
      <c r="BG1349" s="826"/>
      <c r="BH1349" s="607"/>
    </row>
    <row r="1350" spans="1:66" ht="12.75" customHeight="1" x14ac:dyDescent="0.25">
      <c r="A1350" s="223"/>
      <c r="B1350" s="205"/>
      <c r="C1350" s="251"/>
      <c r="D1350" s="619"/>
      <c r="F1350" s="299"/>
      <c r="G1350" s="694"/>
      <c r="H1350" s="878"/>
      <c r="I1350" s="397"/>
      <c r="J1350" s="380"/>
      <c r="K1350" s="400" t="s">
        <v>6584</v>
      </c>
      <c r="L1350" s="748"/>
      <c r="M1350" s="749"/>
      <c r="N1350" s="934"/>
      <c r="O1350" s="44"/>
      <c r="P1350" s="44"/>
      <c r="Q1350" s="644"/>
      <c r="R1350" s="542"/>
      <c r="S1350" s="542"/>
      <c r="T1350" s="542"/>
      <c r="U1350" s="542"/>
      <c r="V1350" s="542"/>
      <c r="W1350" s="534"/>
      <c r="X1350" s="146"/>
      <c r="Y1350" s="146"/>
      <c r="Z1350" s="556"/>
      <c r="AA1350" s="556"/>
      <c r="AB1350" s="534"/>
      <c r="AC1350" s="597"/>
      <c r="AD1350" s="44"/>
      <c r="AE1350" s="841"/>
      <c r="AF1350" s="934"/>
      <c r="AG1350" s="44"/>
      <c r="AH1350" s="44"/>
      <c r="AI1350" s="644"/>
      <c r="AJ1350" s="542"/>
      <c r="AK1350" s="542"/>
      <c r="AL1350" s="542"/>
      <c r="AM1350" s="542"/>
      <c r="AN1350" s="542"/>
      <c r="AO1350" s="534"/>
      <c r="AP1350" s="146"/>
      <c r="AQ1350" s="146"/>
      <c r="AR1350" s="556"/>
      <c r="AS1350" s="556"/>
      <c r="AT1350" s="534"/>
      <c r="AU1350" s="597"/>
      <c r="AV1350" s="44"/>
      <c r="AW1350" s="841"/>
      <c r="AX1350" s="312"/>
      <c r="AY1350" s="14"/>
      <c r="AZ1350" s="14"/>
      <c r="BA1350" s="334"/>
      <c r="BB1350" s="309"/>
      <c r="BC1350" s="14"/>
      <c r="BD1350" s="14"/>
      <c r="BE1350" s="334"/>
      <c r="BG1350" s="826"/>
      <c r="BH1350" s="607"/>
    </row>
    <row r="1351" spans="1:66" ht="12.75" customHeight="1" x14ac:dyDescent="0.25">
      <c r="A1351" s="223"/>
      <c r="B1351" s="205"/>
      <c r="C1351" s="251"/>
      <c r="D1351" s="619"/>
      <c r="F1351" s="299"/>
      <c r="G1351" s="694"/>
      <c r="H1351" s="878"/>
      <c r="I1351" s="397"/>
      <c r="J1351" s="380"/>
      <c r="K1351" s="472" t="s">
        <v>3365</v>
      </c>
      <c r="L1351" s="748"/>
      <c r="M1351" s="749"/>
      <c r="N1351" s="934"/>
      <c r="O1351" s="44"/>
      <c r="P1351" s="44"/>
      <c r="Q1351" s="644"/>
      <c r="R1351" s="542"/>
      <c r="S1351" s="542"/>
      <c r="T1351" s="542"/>
      <c r="U1351" s="542"/>
      <c r="V1351" s="542"/>
      <c r="W1351" s="534"/>
      <c r="X1351" s="146"/>
      <c r="Y1351" s="146"/>
      <c r="Z1351" s="556"/>
      <c r="AA1351" s="556"/>
      <c r="AB1351" s="534"/>
      <c r="AC1351" s="597"/>
      <c r="AD1351" s="44"/>
      <c r="AE1351" s="841"/>
      <c r="AF1351" s="934"/>
      <c r="AG1351" s="44"/>
      <c r="AH1351" s="44"/>
      <c r="AI1351" s="644"/>
      <c r="AJ1351" s="542"/>
      <c r="AK1351" s="542"/>
      <c r="AL1351" s="542"/>
      <c r="AM1351" s="542"/>
      <c r="AN1351" s="542"/>
      <c r="AO1351" s="534"/>
      <c r="AP1351" s="146"/>
      <c r="AQ1351" s="146"/>
      <c r="AR1351" s="556"/>
      <c r="AS1351" s="556"/>
      <c r="AT1351" s="534"/>
      <c r="AU1351" s="597"/>
      <c r="AV1351" s="44"/>
      <c r="AW1351" s="841"/>
      <c r="AX1351" s="312"/>
      <c r="AY1351" s="14"/>
      <c r="AZ1351" s="14"/>
      <c r="BA1351" s="334"/>
      <c r="BB1351" s="309"/>
      <c r="BC1351" s="14"/>
      <c r="BD1351" s="14"/>
      <c r="BE1351" s="334"/>
      <c r="BF1351" s="40"/>
      <c r="BG1351" s="826"/>
      <c r="BH1351" s="607"/>
    </row>
    <row r="1352" spans="1:66" s="4" customFormat="1" ht="12.75" customHeight="1" x14ac:dyDescent="0.25">
      <c r="A1352" s="222"/>
      <c r="B1352" s="30"/>
      <c r="C1352" s="116"/>
      <c r="D1352" s="620"/>
      <c r="E1352" s="32"/>
      <c r="F1352" s="117"/>
      <c r="G1352" s="694"/>
      <c r="H1352" s="878"/>
      <c r="I1352" s="397"/>
      <c r="J1352" s="380"/>
      <c r="K1352" s="402"/>
      <c r="L1352" s="731"/>
      <c r="M1352" s="732"/>
      <c r="N1352" s="931"/>
      <c r="O1352" s="923"/>
      <c r="P1352" s="923"/>
      <c r="Q1352" s="641"/>
      <c r="R1352" s="537"/>
      <c r="S1352" s="537"/>
      <c r="T1352" s="537"/>
      <c r="U1352" s="537"/>
      <c r="V1352" s="537"/>
      <c r="W1352" s="531"/>
      <c r="X1352" s="141"/>
      <c r="Y1352" s="141"/>
      <c r="Z1352" s="552"/>
      <c r="AA1352" s="552"/>
      <c r="AB1352" s="531"/>
      <c r="AC1352" s="593"/>
      <c r="AD1352" s="923"/>
      <c r="AE1352" s="846"/>
      <c r="AF1352" s="931"/>
      <c r="AG1352" s="923"/>
      <c r="AH1352" s="923"/>
      <c r="AI1352" s="641"/>
      <c r="AJ1352" s="537"/>
      <c r="AK1352" s="537"/>
      <c r="AL1352" s="537"/>
      <c r="AM1352" s="537"/>
      <c r="AN1352" s="537"/>
      <c r="AO1352" s="531"/>
      <c r="AP1352" s="141"/>
      <c r="AQ1352" s="141"/>
      <c r="AR1352" s="552"/>
      <c r="AS1352" s="552"/>
      <c r="AT1352" s="531"/>
      <c r="AU1352" s="593"/>
      <c r="AV1352" s="923"/>
      <c r="AW1352" s="846"/>
      <c r="AX1352" s="115"/>
      <c r="AY1352" s="5"/>
      <c r="AZ1352" s="5"/>
      <c r="BA1352" s="335"/>
      <c r="BB1352" s="23"/>
      <c r="BC1352" s="5"/>
      <c r="BD1352" s="5"/>
      <c r="BE1352" s="335"/>
      <c r="BF1352" s="41"/>
      <c r="BG1352" s="826"/>
      <c r="BH1352" s="607"/>
      <c r="BI1352" s="41"/>
      <c r="BJ1352" s="41"/>
      <c r="BK1352" s="41"/>
      <c r="BL1352" s="41"/>
      <c r="BM1352" s="41"/>
      <c r="BN1352" s="41"/>
    </row>
    <row r="1353" spans="1:66" ht="12.75" customHeight="1" x14ac:dyDescent="0.25">
      <c r="A1353" s="222"/>
      <c r="C1353" s="116"/>
      <c r="D1353" s="620"/>
      <c r="F1353" s="117"/>
      <c r="G1353" s="694"/>
      <c r="H1353" s="878"/>
      <c r="I1353" s="397"/>
      <c r="J1353" s="380"/>
      <c r="K1353" s="401" t="s">
        <v>48</v>
      </c>
      <c r="L1353" s="731"/>
      <c r="M1353" s="732"/>
      <c r="N1353" s="931"/>
      <c r="O1353" s="923"/>
      <c r="P1353" s="923"/>
      <c r="Q1353" s="641"/>
      <c r="R1353" s="537"/>
      <c r="S1353" s="537"/>
      <c r="T1353" s="537"/>
      <c r="U1353" s="537"/>
      <c r="V1353" s="537"/>
      <c r="W1353" s="531"/>
      <c r="X1353" s="141"/>
      <c r="Y1353" s="141"/>
      <c r="Z1353" s="552"/>
      <c r="AA1353" s="552"/>
      <c r="AB1353" s="531"/>
      <c r="AC1353" s="593"/>
      <c r="AD1353" s="923"/>
      <c r="AE1353" s="846"/>
      <c r="AF1353" s="931"/>
      <c r="AG1353" s="923"/>
      <c r="AH1353" s="923"/>
      <c r="AI1353" s="641"/>
      <c r="AJ1353" s="537"/>
      <c r="AK1353" s="537"/>
      <c r="AL1353" s="537"/>
      <c r="AM1353" s="537"/>
      <c r="AN1353" s="537"/>
      <c r="AO1353" s="531"/>
      <c r="AP1353" s="141"/>
      <c r="AQ1353" s="141"/>
      <c r="AR1353" s="552"/>
      <c r="AS1353" s="552"/>
      <c r="AT1353" s="531"/>
      <c r="AU1353" s="593"/>
      <c r="AV1353" s="923"/>
      <c r="AW1353" s="846"/>
      <c r="AX1353" s="115"/>
      <c r="AY1353" s="5"/>
      <c r="AZ1353" s="5"/>
      <c r="BA1353" s="335"/>
      <c r="BC1353" s="5"/>
      <c r="BD1353" s="5"/>
      <c r="BE1353" s="335"/>
      <c r="BG1353" s="826"/>
      <c r="BH1353" s="607"/>
    </row>
    <row r="1354" spans="1:66" ht="12.75" customHeight="1" x14ac:dyDescent="0.25">
      <c r="A1354" s="222"/>
      <c r="C1354" s="116"/>
      <c r="D1354" s="620"/>
      <c r="F1354" s="117"/>
      <c r="G1354" s="694"/>
      <c r="H1354" s="878"/>
      <c r="I1354" s="397"/>
      <c r="J1354" s="380"/>
      <c r="K1354" s="402"/>
      <c r="L1354" s="731"/>
      <c r="M1354" s="732"/>
      <c r="N1354" s="931"/>
      <c r="O1354" s="923"/>
      <c r="P1354" s="923"/>
      <c r="Q1354" s="641"/>
      <c r="R1354" s="537"/>
      <c r="S1354" s="537"/>
      <c r="T1354" s="537"/>
      <c r="U1354" s="537"/>
      <c r="V1354" s="537"/>
      <c r="W1354" s="531"/>
      <c r="X1354" s="141"/>
      <c r="Y1354" s="141"/>
      <c r="Z1354" s="552"/>
      <c r="AA1354" s="552"/>
      <c r="AB1354" s="531"/>
      <c r="AC1354" s="593"/>
      <c r="AD1354" s="923"/>
      <c r="AE1354" s="846"/>
      <c r="AF1354" s="931"/>
      <c r="AG1354" s="923"/>
      <c r="AH1354" s="923"/>
      <c r="AI1354" s="641"/>
      <c r="AJ1354" s="537"/>
      <c r="AK1354" s="537"/>
      <c r="AL1354" s="537"/>
      <c r="AM1354" s="537"/>
      <c r="AN1354" s="537"/>
      <c r="AO1354" s="531"/>
      <c r="AP1354" s="141"/>
      <c r="AQ1354" s="141"/>
      <c r="AR1354" s="552"/>
      <c r="AS1354" s="552"/>
      <c r="AT1354" s="531"/>
      <c r="AU1354" s="593"/>
      <c r="AV1354" s="923"/>
      <c r="AW1354" s="846"/>
      <c r="AX1354" s="115"/>
      <c r="AY1354" s="5"/>
      <c r="AZ1354" s="5"/>
      <c r="BA1354" s="335"/>
      <c r="BC1354" s="5"/>
      <c r="BD1354" s="5"/>
      <c r="BE1354" s="335"/>
      <c r="BG1354" s="826"/>
      <c r="BH1354" s="607"/>
    </row>
    <row r="1355" spans="1:66" ht="35.1" customHeight="1" x14ac:dyDescent="0.25">
      <c r="A1355" s="21" t="s">
        <v>39</v>
      </c>
      <c r="B1355" s="30">
        <v>19</v>
      </c>
      <c r="C1355" s="116" t="s">
        <v>1845</v>
      </c>
      <c r="D1355" s="620">
        <v>1000</v>
      </c>
      <c r="F1355" s="192">
        <v>9</v>
      </c>
      <c r="G1355" s="694">
        <v>1</v>
      </c>
      <c r="H1355" s="878" t="str">
        <f t="shared" si="2084"/>
        <v>036</v>
      </c>
      <c r="I1355" s="397" t="s">
        <v>3286</v>
      </c>
      <c r="J1355" s="380" t="s">
        <v>3145</v>
      </c>
      <c r="K1355" s="422" t="s">
        <v>3604</v>
      </c>
      <c r="L1355" s="779">
        <v>569848</v>
      </c>
      <c r="M1355" s="780">
        <v>569848</v>
      </c>
      <c r="N1355" s="935"/>
      <c r="O1355" s="530">
        <f t="shared" ref="O1355:O1363" si="2108">IF(N1355&gt;L1355,"0 ",N1355-L1355)</f>
        <v>-569848</v>
      </c>
      <c r="P1355" s="530" t="str">
        <f t="shared" ref="P1355:P1363" si="2109">IF(N1355&lt;L1355,"0 ",N1355-L1355)</f>
        <v xml:space="preserve">0 </v>
      </c>
      <c r="Q1355" s="661"/>
      <c r="R1355" s="549"/>
      <c r="S1355" s="549"/>
      <c r="T1355" s="549"/>
      <c r="U1355" s="549"/>
      <c r="V1355" s="549"/>
      <c r="W1355" s="683" t="str">
        <f t="shared" ref="W1355:W1363" si="2110">IF(SUM(Q1355:V1355)=X1355,"OK",SUM(Q1355:V1355)-X1355)</f>
        <v>OK</v>
      </c>
      <c r="X1355" s="202"/>
      <c r="Y1355" s="202"/>
      <c r="Z1355" s="560"/>
      <c r="AA1355" s="560"/>
      <c r="AB1355" s="683" t="str">
        <f t="shared" ref="AB1355:AB1363" si="2111">IF(SUM(Z1355:AA1355)=AC1355,"OK",SUM(Z1355:AA1355)-AC1355)</f>
        <v>OK</v>
      </c>
      <c r="AC1355" s="602"/>
      <c r="AD1355" s="530">
        <f t="shared" ref="AD1355:AD1363" si="2112">X1355+Y1355+AC1355</f>
        <v>0</v>
      </c>
      <c r="AE1355" s="842">
        <f t="shared" ref="AE1355:AE1363" si="2113">N1355+AD1355</f>
        <v>0</v>
      </c>
      <c r="AF1355" s="935"/>
      <c r="AG1355" s="530">
        <f t="shared" ref="AG1355:AG1363" si="2114">IF(AF1355&gt;M1355,"0 ",AF1355-M1355)</f>
        <v>-569848</v>
      </c>
      <c r="AH1355" s="530" t="str">
        <f t="shared" ref="AH1355:AH1363" si="2115">IF(AF1355&lt;M1355,"0 ",AF1355-M1355)</f>
        <v xml:space="preserve">0 </v>
      </c>
      <c r="AI1355" s="927"/>
      <c r="AJ1355" s="550"/>
      <c r="AK1355" s="550"/>
      <c r="AL1355" s="550"/>
      <c r="AM1355" s="550"/>
      <c r="AN1355" s="550"/>
      <c r="AO1355" s="683" t="str">
        <f t="shared" ref="AO1355:AO1363" si="2116">IF(SUM(AI1355:AN1355)=AP1355,"OK",SUM(AI1355:AN1355)-AP1355)</f>
        <v>OK</v>
      </c>
      <c r="AP1355" s="202"/>
      <c r="AQ1355" s="202"/>
      <c r="AR1355" s="560"/>
      <c r="AS1355" s="560"/>
      <c r="AT1355" s="683" t="str">
        <f t="shared" ref="AT1355:AT1363" si="2117">IF(SUM(AR1355:AS1355)=AU1355,"OK",SUM(AR1355:AS1355)-AU1355)</f>
        <v>OK</v>
      </c>
      <c r="AU1355" s="602"/>
      <c r="AV1355" s="530">
        <f t="shared" ref="AV1355:AV1363" si="2118">AP1355+AQ1355+AU1355</f>
        <v>0</v>
      </c>
      <c r="AW1355" s="842">
        <f t="shared" ref="AW1355:AW1363" si="2119">AF1355+AV1355</f>
        <v>0</v>
      </c>
      <c r="AX1355" s="115">
        <f t="shared" ref="AX1355:AX1363" si="2120">L1355</f>
        <v>569848</v>
      </c>
      <c r="AY1355" s="5">
        <f t="shared" ref="AY1355:AY1363" si="2121">AE1355</f>
        <v>0</v>
      </c>
      <c r="AZ1355" s="7">
        <f t="shared" ref="AZ1355:AZ1363" si="2122">AY1355-AX1355</f>
        <v>-569848</v>
      </c>
      <c r="BA1355" s="335">
        <f t="shared" ref="BA1355:BA1363" si="2123">AZ1355/AX1355</f>
        <v>-1</v>
      </c>
      <c r="BB1355" s="23">
        <f t="shared" ref="BB1355:BB1363" si="2124">M1355</f>
        <v>569848</v>
      </c>
      <c r="BC1355" s="5">
        <f t="shared" ref="BC1355:BC1363" si="2125">AW1355</f>
        <v>0</v>
      </c>
      <c r="BD1355" s="7">
        <f t="shared" ref="BD1355:BD1363" si="2126">BC1355-BB1355</f>
        <v>-569848</v>
      </c>
      <c r="BE1355" s="335">
        <f t="shared" ref="BE1355:BE1363" si="2127">BD1355/BB1355</f>
        <v>-1</v>
      </c>
      <c r="BG1355" s="826" t="str">
        <f t="shared" ref="BG1355:BG1363" si="2128">RIGHT(LEFT(I1355,3),2)&amp;"."&amp;RIGHT(LEFT(I1355,5),2)</f>
        <v>21.10</v>
      </c>
      <c r="BH1355" s="607" t="b">
        <f>COUNTIF('Codes SEC'!$B$2:$B$250,Ministres!BG1355)&gt;0</f>
        <v>1</v>
      </c>
    </row>
    <row r="1356" spans="1:66" ht="35.1" customHeight="1" x14ac:dyDescent="0.25">
      <c r="A1356" s="21" t="s">
        <v>39</v>
      </c>
      <c r="B1356" s="30">
        <v>19</v>
      </c>
      <c r="C1356" s="116" t="s">
        <v>1845</v>
      </c>
      <c r="D1356" s="620">
        <v>1000</v>
      </c>
      <c r="F1356" s="192">
        <v>9</v>
      </c>
      <c r="G1356" s="694">
        <v>1</v>
      </c>
      <c r="H1356" s="878" t="str">
        <f t="shared" si="2084"/>
        <v>036</v>
      </c>
      <c r="I1356" s="397" t="s">
        <v>3286</v>
      </c>
      <c r="J1356" s="380" t="s">
        <v>3146</v>
      </c>
      <c r="K1356" s="422" t="s">
        <v>3605</v>
      </c>
      <c r="L1356" s="779">
        <v>5000</v>
      </c>
      <c r="M1356" s="780">
        <v>5000</v>
      </c>
      <c r="N1356" s="935"/>
      <c r="O1356" s="530">
        <f t="shared" si="2108"/>
        <v>-5000</v>
      </c>
      <c r="P1356" s="530" t="str">
        <f t="shared" si="2109"/>
        <v xml:space="preserve">0 </v>
      </c>
      <c r="Q1356" s="661"/>
      <c r="R1356" s="549"/>
      <c r="S1356" s="549"/>
      <c r="T1356" s="549"/>
      <c r="U1356" s="549"/>
      <c r="V1356" s="549"/>
      <c r="W1356" s="683" t="str">
        <f t="shared" si="2110"/>
        <v>OK</v>
      </c>
      <c r="X1356" s="202"/>
      <c r="Y1356" s="202"/>
      <c r="Z1356" s="560"/>
      <c r="AA1356" s="560"/>
      <c r="AB1356" s="683" t="str">
        <f t="shared" si="2111"/>
        <v>OK</v>
      </c>
      <c r="AC1356" s="602"/>
      <c r="AD1356" s="530">
        <f t="shared" si="2112"/>
        <v>0</v>
      </c>
      <c r="AE1356" s="842">
        <f t="shared" si="2113"/>
        <v>0</v>
      </c>
      <c r="AF1356" s="935"/>
      <c r="AG1356" s="530">
        <f t="shared" si="2114"/>
        <v>-5000</v>
      </c>
      <c r="AH1356" s="530" t="str">
        <f t="shared" si="2115"/>
        <v xml:space="preserve">0 </v>
      </c>
      <c r="AI1356" s="927"/>
      <c r="AJ1356" s="550"/>
      <c r="AK1356" s="550"/>
      <c r="AL1356" s="550"/>
      <c r="AM1356" s="550"/>
      <c r="AN1356" s="550"/>
      <c r="AO1356" s="683" t="str">
        <f t="shared" si="2116"/>
        <v>OK</v>
      </c>
      <c r="AP1356" s="202"/>
      <c r="AQ1356" s="202"/>
      <c r="AR1356" s="560"/>
      <c r="AS1356" s="560"/>
      <c r="AT1356" s="683" t="str">
        <f t="shared" si="2117"/>
        <v>OK</v>
      </c>
      <c r="AU1356" s="602"/>
      <c r="AV1356" s="530">
        <f t="shared" si="2118"/>
        <v>0</v>
      </c>
      <c r="AW1356" s="842">
        <f t="shared" si="2119"/>
        <v>0</v>
      </c>
      <c r="AX1356" s="115">
        <f t="shared" si="2120"/>
        <v>5000</v>
      </c>
      <c r="AY1356" s="5">
        <f t="shared" si="2121"/>
        <v>0</v>
      </c>
      <c r="AZ1356" s="7">
        <f t="shared" si="2122"/>
        <v>-5000</v>
      </c>
      <c r="BA1356" s="335">
        <f t="shared" si="2123"/>
        <v>-1</v>
      </c>
      <c r="BB1356" s="23">
        <f t="shared" si="2124"/>
        <v>5000</v>
      </c>
      <c r="BC1356" s="5">
        <f t="shared" si="2125"/>
        <v>0</v>
      </c>
      <c r="BD1356" s="7">
        <f t="shared" si="2126"/>
        <v>-5000</v>
      </c>
      <c r="BE1356" s="335">
        <f t="shared" si="2127"/>
        <v>-1</v>
      </c>
      <c r="BG1356" s="826" t="str">
        <f t="shared" si="2128"/>
        <v>21.10</v>
      </c>
      <c r="BH1356" s="607" t="b">
        <f>COUNTIF('Codes SEC'!$B$2:$B$250,Ministres!BG1356)&gt;0</f>
        <v>1</v>
      </c>
    </row>
    <row r="1357" spans="1:66" ht="35.1" customHeight="1" x14ac:dyDescent="0.25">
      <c r="A1357" s="21" t="s">
        <v>39</v>
      </c>
      <c r="B1357" s="30">
        <v>19</v>
      </c>
      <c r="C1357" s="116" t="s">
        <v>1845</v>
      </c>
      <c r="D1357" s="620">
        <v>1000</v>
      </c>
      <c r="F1357" s="192">
        <v>9</v>
      </c>
      <c r="G1357" s="694">
        <v>1</v>
      </c>
      <c r="H1357" s="878" t="str">
        <f t="shared" si="2084"/>
        <v>036</v>
      </c>
      <c r="I1357" s="397" t="s">
        <v>3336</v>
      </c>
      <c r="J1357" s="380" t="s">
        <v>3147</v>
      </c>
      <c r="K1357" s="422" t="s">
        <v>3606</v>
      </c>
      <c r="L1357" s="779">
        <v>0</v>
      </c>
      <c r="M1357" s="780">
        <v>0</v>
      </c>
      <c r="N1357" s="935"/>
      <c r="O1357" s="530">
        <f t="shared" si="2108"/>
        <v>0</v>
      </c>
      <c r="P1357" s="530">
        <f t="shared" si="2109"/>
        <v>0</v>
      </c>
      <c r="Q1357" s="661"/>
      <c r="R1357" s="549"/>
      <c r="S1357" s="549"/>
      <c r="T1357" s="549"/>
      <c r="U1357" s="549"/>
      <c r="V1357" s="549"/>
      <c r="W1357" s="683" t="str">
        <f t="shared" si="2110"/>
        <v>OK</v>
      </c>
      <c r="X1357" s="202"/>
      <c r="Y1357" s="202"/>
      <c r="Z1357" s="560"/>
      <c r="AA1357" s="560"/>
      <c r="AB1357" s="683" t="str">
        <f t="shared" si="2111"/>
        <v>OK</v>
      </c>
      <c r="AC1357" s="602"/>
      <c r="AD1357" s="530">
        <f t="shared" si="2112"/>
        <v>0</v>
      </c>
      <c r="AE1357" s="842">
        <f t="shared" si="2113"/>
        <v>0</v>
      </c>
      <c r="AF1357" s="935"/>
      <c r="AG1357" s="530">
        <f t="shared" si="2114"/>
        <v>0</v>
      </c>
      <c r="AH1357" s="530">
        <f t="shared" si="2115"/>
        <v>0</v>
      </c>
      <c r="AI1357" s="927"/>
      <c r="AJ1357" s="550"/>
      <c r="AK1357" s="550"/>
      <c r="AL1357" s="550"/>
      <c r="AM1357" s="550"/>
      <c r="AN1357" s="550"/>
      <c r="AO1357" s="683" t="str">
        <f t="shared" si="2116"/>
        <v>OK</v>
      </c>
      <c r="AP1357" s="202"/>
      <c r="AQ1357" s="202"/>
      <c r="AR1357" s="560"/>
      <c r="AS1357" s="560"/>
      <c r="AT1357" s="683" t="str">
        <f t="shared" si="2117"/>
        <v>OK</v>
      </c>
      <c r="AU1357" s="602"/>
      <c r="AV1357" s="530">
        <f t="shared" si="2118"/>
        <v>0</v>
      </c>
      <c r="AW1357" s="842">
        <f t="shared" si="2119"/>
        <v>0</v>
      </c>
      <c r="AX1357" s="115">
        <f t="shared" si="2120"/>
        <v>0</v>
      </c>
      <c r="AY1357" s="5">
        <f t="shared" si="2121"/>
        <v>0</v>
      </c>
      <c r="AZ1357" s="7">
        <f t="shared" si="2122"/>
        <v>0</v>
      </c>
      <c r="BA1357" s="335" t="e">
        <f t="shared" si="2123"/>
        <v>#DIV/0!</v>
      </c>
      <c r="BB1357" s="23">
        <f t="shared" si="2124"/>
        <v>0</v>
      </c>
      <c r="BC1357" s="5">
        <f t="shared" si="2125"/>
        <v>0</v>
      </c>
      <c r="BD1357" s="7">
        <f t="shared" si="2126"/>
        <v>0</v>
      </c>
      <c r="BE1357" s="335" t="e">
        <f t="shared" si="2127"/>
        <v>#DIV/0!</v>
      </c>
      <c r="BG1357" s="826" t="str">
        <f t="shared" si="2128"/>
        <v>21.30</v>
      </c>
      <c r="BH1357" s="607" t="b">
        <f>COUNTIF('Codes SEC'!$B$2:$B$250,Ministres!BG1357)&gt;0</f>
        <v>1</v>
      </c>
    </row>
    <row r="1358" spans="1:66" s="4" customFormat="1" ht="35.1" customHeight="1" x14ac:dyDescent="0.25">
      <c r="A1358" s="21" t="s">
        <v>39</v>
      </c>
      <c r="B1358" s="30">
        <v>19</v>
      </c>
      <c r="C1358" s="116" t="s">
        <v>1845</v>
      </c>
      <c r="D1358" s="620">
        <v>1000</v>
      </c>
      <c r="E1358" s="32"/>
      <c r="F1358" s="192">
        <v>9</v>
      </c>
      <c r="G1358" s="694">
        <v>1</v>
      </c>
      <c r="H1358" s="878" t="str">
        <f t="shared" si="2084"/>
        <v>036</v>
      </c>
      <c r="I1358" s="397" t="s">
        <v>3336</v>
      </c>
      <c r="J1358" s="380" t="s">
        <v>3148</v>
      </c>
      <c r="K1358" s="422" t="s">
        <v>3607</v>
      </c>
      <c r="L1358" s="779">
        <v>300</v>
      </c>
      <c r="M1358" s="780">
        <v>300</v>
      </c>
      <c r="N1358" s="935"/>
      <c r="O1358" s="530">
        <f t="shared" si="2108"/>
        <v>-300</v>
      </c>
      <c r="P1358" s="530" t="str">
        <f t="shared" si="2109"/>
        <v xml:space="preserve">0 </v>
      </c>
      <c r="Q1358" s="661"/>
      <c r="R1358" s="549"/>
      <c r="S1358" s="549"/>
      <c r="T1358" s="549"/>
      <c r="U1358" s="549"/>
      <c r="V1358" s="549"/>
      <c r="W1358" s="683" t="str">
        <f t="shared" si="2110"/>
        <v>OK</v>
      </c>
      <c r="X1358" s="202"/>
      <c r="Y1358" s="202"/>
      <c r="Z1358" s="560"/>
      <c r="AA1358" s="560"/>
      <c r="AB1358" s="683" t="str">
        <f t="shared" si="2111"/>
        <v>OK</v>
      </c>
      <c r="AC1358" s="602"/>
      <c r="AD1358" s="530">
        <f t="shared" si="2112"/>
        <v>0</v>
      </c>
      <c r="AE1358" s="842">
        <f t="shared" si="2113"/>
        <v>0</v>
      </c>
      <c r="AF1358" s="935"/>
      <c r="AG1358" s="530">
        <f t="shared" si="2114"/>
        <v>-300</v>
      </c>
      <c r="AH1358" s="530" t="str">
        <f t="shared" si="2115"/>
        <v xml:space="preserve">0 </v>
      </c>
      <c r="AI1358" s="927"/>
      <c r="AJ1358" s="550"/>
      <c r="AK1358" s="550"/>
      <c r="AL1358" s="550"/>
      <c r="AM1358" s="550"/>
      <c r="AN1358" s="550"/>
      <c r="AO1358" s="683" t="str">
        <f t="shared" si="2116"/>
        <v>OK</v>
      </c>
      <c r="AP1358" s="202"/>
      <c r="AQ1358" s="202"/>
      <c r="AR1358" s="560"/>
      <c r="AS1358" s="560"/>
      <c r="AT1358" s="683" t="str">
        <f t="shared" si="2117"/>
        <v>OK</v>
      </c>
      <c r="AU1358" s="602"/>
      <c r="AV1358" s="530">
        <f t="shared" si="2118"/>
        <v>0</v>
      </c>
      <c r="AW1358" s="842">
        <f t="shared" si="2119"/>
        <v>0</v>
      </c>
      <c r="AX1358" s="115">
        <f t="shared" si="2120"/>
        <v>300</v>
      </c>
      <c r="AY1358" s="5">
        <f t="shared" si="2121"/>
        <v>0</v>
      </c>
      <c r="AZ1358" s="7">
        <f t="shared" si="2122"/>
        <v>-300</v>
      </c>
      <c r="BA1358" s="335">
        <f t="shared" si="2123"/>
        <v>-1</v>
      </c>
      <c r="BB1358" s="23">
        <f t="shared" si="2124"/>
        <v>300</v>
      </c>
      <c r="BC1358" s="5">
        <f t="shared" si="2125"/>
        <v>0</v>
      </c>
      <c r="BD1358" s="7">
        <f t="shared" si="2126"/>
        <v>-300</v>
      </c>
      <c r="BE1358" s="335">
        <f t="shared" si="2127"/>
        <v>-1</v>
      </c>
      <c r="BF1358" s="41"/>
      <c r="BG1358" s="826" t="str">
        <f t="shared" si="2128"/>
        <v>21.30</v>
      </c>
      <c r="BH1358" s="607" t="b">
        <f>COUNTIF('Codes SEC'!$B$2:$B$250,Ministres!BG1358)&gt;0</f>
        <v>1</v>
      </c>
      <c r="BI1358" s="41"/>
      <c r="BJ1358" s="41"/>
      <c r="BK1358" s="41"/>
      <c r="BL1358" s="41"/>
      <c r="BM1358" s="41"/>
      <c r="BN1358" s="41"/>
    </row>
    <row r="1359" spans="1:66" ht="35.1" customHeight="1" x14ac:dyDescent="0.25">
      <c r="A1359" s="193" t="s">
        <v>39</v>
      </c>
      <c r="B1359" s="603">
        <v>19</v>
      </c>
      <c r="C1359" s="120" t="s">
        <v>1845</v>
      </c>
      <c r="D1359" s="620">
        <v>1000</v>
      </c>
      <c r="E1359" s="604"/>
      <c r="F1359" s="192">
        <v>9</v>
      </c>
      <c r="G1359" s="697">
        <v>1</v>
      </c>
      <c r="H1359" s="890" t="str">
        <f t="shared" si="2084"/>
        <v>036</v>
      </c>
      <c r="I1359" s="585">
        <v>82160000</v>
      </c>
      <c r="J1359" s="380" t="s">
        <v>4188</v>
      </c>
      <c r="K1359" s="422" t="s">
        <v>4189</v>
      </c>
      <c r="L1359" s="726">
        <v>0</v>
      </c>
      <c r="M1359" s="727">
        <v>0</v>
      </c>
      <c r="N1359" s="931"/>
      <c r="O1359" s="530">
        <f t="shared" si="2108"/>
        <v>0</v>
      </c>
      <c r="P1359" s="530">
        <f t="shared" si="2109"/>
        <v>0</v>
      </c>
      <c r="Q1359" s="646"/>
      <c r="R1359" s="536"/>
      <c r="S1359" s="536"/>
      <c r="T1359" s="536"/>
      <c r="U1359" s="536"/>
      <c r="V1359" s="536"/>
      <c r="W1359" s="683" t="str">
        <f>IF(SUM(Q1359:V1359)=X1359,"OK",SUM(Q1359:V1359)-X1359)</f>
        <v>OK</v>
      </c>
      <c r="X1359" s="141"/>
      <c r="Y1359" s="141"/>
      <c r="Z1359" s="552"/>
      <c r="AA1359" s="552"/>
      <c r="AB1359" s="683" t="str">
        <f>IF(SUM(Z1359:AA1359)=AC1359,"OK",SUM(Z1359:AA1359)-AC1359)</f>
        <v>OK</v>
      </c>
      <c r="AC1359" s="593"/>
      <c r="AD1359" s="530">
        <f t="shared" si="2112"/>
        <v>0</v>
      </c>
      <c r="AE1359" s="842">
        <f t="shared" si="2113"/>
        <v>0</v>
      </c>
      <c r="AF1359" s="931"/>
      <c r="AG1359" s="530">
        <f t="shared" si="2114"/>
        <v>0</v>
      </c>
      <c r="AH1359" s="530">
        <f t="shared" si="2115"/>
        <v>0</v>
      </c>
      <c r="AI1359" s="641"/>
      <c r="AJ1359" s="537"/>
      <c r="AK1359" s="537"/>
      <c r="AL1359" s="537"/>
      <c r="AM1359" s="537"/>
      <c r="AN1359" s="537"/>
      <c r="AO1359" s="683" t="str">
        <f>IF(SUM(AI1359:AN1359)=AP1359,"OK",SUM(AI1359:AN1359)-AP1359)</f>
        <v>OK</v>
      </c>
      <c r="AP1359" s="141"/>
      <c r="AQ1359" s="141"/>
      <c r="AR1359" s="552"/>
      <c r="AS1359" s="552"/>
      <c r="AT1359" s="683" t="str">
        <f>IF(SUM(AR1359:AS1359)=AU1359,"OK",SUM(AR1359:AS1359)-AU1359)</f>
        <v>OK</v>
      </c>
      <c r="AU1359" s="593"/>
      <c r="AV1359" s="530">
        <f t="shared" si="2118"/>
        <v>0</v>
      </c>
      <c r="AW1359" s="842">
        <f t="shared" si="2119"/>
        <v>0</v>
      </c>
      <c r="AX1359" s="115">
        <f t="shared" si="2120"/>
        <v>0</v>
      </c>
      <c r="AY1359" s="5">
        <f t="shared" si="2121"/>
        <v>0</v>
      </c>
      <c r="AZ1359" s="7">
        <f>AY1359-AX1359</f>
        <v>0</v>
      </c>
      <c r="BA1359" s="335" t="e">
        <f>AZ1359/AX1359</f>
        <v>#DIV/0!</v>
      </c>
      <c r="BB1359" s="23">
        <f t="shared" si="2124"/>
        <v>0</v>
      </c>
      <c r="BC1359" s="5">
        <f>AW1359</f>
        <v>0</v>
      </c>
      <c r="BD1359" s="7">
        <f>BC1359-BB1359</f>
        <v>0</v>
      </c>
      <c r="BE1359" s="335" t="e">
        <f>BD1359/BB1359</f>
        <v>#DIV/0!</v>
      </c>
      <c r="BG1359" s="826" t="str">
        <f t="shared" si="2128"/>
        <v>21.60</v>
      </c>
      <c r="BH1359" s="607" t="b">
        <f>COUNTIF('Codes SEC'!$B$2:$B$250,Ministres!BG1359)&gt;0</f>
        <v>1</v>
      </c>
    </row>
    <row r="1360" spans="1:66" ht="35.1" customHeight="1" x14ac:dyDescent="0.25">
      <c r="A1360" s="21" t="s">
        <v>39</v>
      </c>
      <c r="B1360" s="30">
        <v>19</v>
      </c>
      <c r="C1360" s="116" t="s">
        <v>1845</v>
      </c>
      <c r="D1360" s="620">
        <v>1000</v>
      </c>
      <c r="F1360" s="192">
        <v>9</v>
      </c>
      <c r="G1360" s="694">
        <v>1</v>
      </c>
      <c r="H1360" s="878" t="str">
        <f t="shared" si="2084"/>
        <v>036</v>
      </c>
      <c r="I1360" s="397" t="s">
        <v>3260</v>
      </c>
      <c r="J1360" s="380" t="s">
        <v>3149</v>
      </c>
      <c r="K1360" s="422" t="s">
        <v>3608</v>
      </c>
      <c r="L1360" s="779">
        <v>19984</v>
      </c>
      <c r="M1360" s="780">
        <v>19984</v>
      </c>
      <c r="N1360" s="935"/>
      <c r="O1360" s="530">
        <f t="shared" si="2108"/>
        <v>-19984</v>
      </c>
      <c r="P1360" s="530" t="str">
        <f t="shared" si="2109"/>
        <v xml:space="preserve">0 </v>
      </c>
      <c r="Q1360" s="661"/>
      <c r="R1360" s="549"/>
      <c r="S1360" s="549"/>
      <c r="T1360" s="549"/>
      <c r="U1360" s="549"/>
      <c r="V1360" s="549"/>
      <c r="W1360" s="683" t="str">
        <f t="shared" si="2110"/>
        <v>OK</v>
      </c>
      <c r="X1360" s="202"/>
      <c r="Y1360" s="202"/>
      <c r="Z1360" s="560"/>
      <c r="AA1360" s="560"/>
      <c r="AB1360" s="683" t="str">
        <f t="shared" si="2111"/>
        <v>OK</v>
      </c>
      <c r="AC1360" s="602"/>
      <c r="AD1360" s="530">
        <f t="shared" si="2112"/>
        <v>0</v>
      </c>
      <c r="AE1360" s="842">
        <f t="shared" si="2113"/>
        <v>0</v>
      </c>
      <c r="AF1360" s="935"/>
      <c r="AG1360" s="530">
        <f t="shared" si="2114"/>
        <v>-19984</v>
      </c>
      <c r="AH1360" s="530" t="str">
        <f t="shared" si="2115"/>
        <v xml:space="preserve">0 </v>
      </c>
      <c r="AI1360" s="927"/>
      <c r="AJ1360" s="550"/>
      <c r="AK1360" s="550"/>
      <c r="AL1360" s="550"/>
      <c r="AM1360" s="550"/>
      <c r="AN1360" s="550"/>
      <c r="AO1360" s="683" t="str">
        <f t="shared" si="2116"/>
        <v>OK</v>
      </c>
      <c r="AP1360" s="202"/>
      <c r="AQ1360" s="202"/>
      <c r="AR1360" s="560"/>
      <c r="AS1360" s="560"/>
      <c r="AT1360" s="683" t="str">
        <f t="shared" si="2117"/>
        <v>OK</v>
      </c>
      <c r="AU1360" s="602"/>
      <c r="AV1360" s="530">
        <f t="shared" si="2118"/>
        <v>0</v>
      </c>
      <c r="AW1360" s="842">
        <f t="shared" si="2119"/>
        <v>0</v>
      </c>
      <c r="AX1360" s="115">
        <f t="shared" si="2120"/>
        <v>19984</v>
      </c>
      <c r="AY1360" s="5">
        <f t="shared" si="2121"/>
        <v>0</v>
      </c>
      <c r="AZ1360" s="7">
        <f t="shared" si="2122"/>
        <v>-19984</v>
      </c>
      <c r="BA1360" s="335">
        <f t="shared" si="2123"/>
        <v>-1</v>
      </c>
      <c r="BB1360" s="23">
        <f t="shared" si="2124"/>
        <v>19984</v>
      </c>
      <c r="BC1360" s="5">
        <f t="shared" si="2125"/>
        <v>0</v>
      </c>
      <c r="BD1360" s="7">
        <f t="shared" si="2126"/>
        <v>-19984</v>
      </c>
      <c r="BE1360" s="335">
        <f t="shared" si="2127"/>
        <v>-1</v>
      </c>
      <c r="BG1360" s="826" t="str">
        <f t="shared" si="2128"/>
        <v>41.40</v>
      </c>
      <c r="BH1360" s="607" t="b">
        <f>COUNTIF('Codes SEC'!$B$2:$B$250,Ministres!BG1360)&gt;0</f>
        <v>1</v>
      </c>
    </row>
    <row r="1361" spans="1:60" ht="35.1" customHeight="1" x14ac:dyDescent="0.25">
      <c r="A1361" s="21" t="s">
        <v>39</v>
      </c>
      <c r="B1361" s="30">
        <v>19</v>
      </c>
      <c r="C1361" s="116" t="s">
        <v>1845</v>
      </c>
      <c r="D1361" s="620">
        <v>1000</v>
      </c>
      <c r="F1361" s="192">
        <v>9</v>
      </c>
      <c r="G1361" s="694">
        <v>1</v>
      </c>
      <c r="H1361" s="878" t="str">
        <f t="shared" si="2084"/>
        <v>036</v>
      </c>
      <c r="I1361" s="397" t="s">
        <v>3268</v>
      </c>
      <c r="J1361" s="380" t="s">
        <v>3151</v>
      </c>
      <c r="K1361" s="500" t="s">
        <v>3610</v>
      </c>
      <c r="L1361" s="779">
        <v>13691</v>
      </c>
      <c r="M1361" s="780">
        <v>13691</v>
      </c>
      <c r="N1361" s="935"/>
      <c r="O1361" s="530">
        <f t="shared" si="2108"/>
        <v>-13691</v>
      </c>
      <c r="P1361" s="530" t="str">
        <f t="shared" si="2109"/>
        <v xml:space="preserve">0 </v>
      </c>
      <c r="Q1361" s="661"/>
      <c r="R1361" s="549"/>
      <c r="S1361" s="549"/>
      <c r="T1361" s="549"/>
      <c r="U1361" s="549"/>
      <c r="V1361" s="549"/>
      <c r="W1361" s="683" t="str">
        <f>IF(SUM(Q1361:V1361)=X1361,"OK",SUM(Q1361:V1361)-X1361)</f>
        <v>OK</v>
      </c>
      <c r="X1361" s="202"/>
      <c r="Y1361" s="202"/>
      <c r="Z1361" s="560"/>
      <c r="AA1361" s="560"/>
      <c r="AB1361" s="683" t="str">
        <f>IF(SUM(Z1361:AA1361)=AC1361,"OK",SUM(Z1361:AA1361)-AC1361)</f>
        <v>OK</v>
      </c>
      <c r="AC1361" s="602"/>
      <c r="AD1361" s="530">
        <f t="shared" si="2112"/>
        <v>0</v>
      </c>
      <c r="AE1361" s="842">
        <f t="shared" si="2113"/>
        <v>0</v>
      </c>
      <c r="AF1361" s="935"/>
      <c r="AG1361" s="530">
        <f t="shared" si="2114"/>
        <v>-13691</v>
      </c>
      <c r="AH1361" s="530" t="str">
        <f t="shared" si="2115"/>
        <v xml:space="preserve">0 </v>
      </c>
      <c r="AI1361" s="927"/>
      <c r="AJ1361" s="550"/>
      <c r="AK1361" s="550"/>
      <c r="AL1361" s="550"/>
      <c r="AM1361" s="550"/>
      <c r="AN1361" s="550"/>
      <c r="AO1361" s="683" t="str">
        <f>IF(SUM(AI1361:AN1361)=AP1361,"OK",SUM(AI1361:AN1361)-AP1361)</f>
        <v>OK</v>
      </c>
      <c r="AP1361" s="202"/>
      <c r="AQ1361" s="202"/>
      <c r="AR1361" s="560"/>
      <c r="AS1361" s="560"/>
      <c r="AT1361" s="683" t="str">
        <f>IF(SUM(AR1361:AS1361)=AU1361,"OK",SUM(AR1361:AS1361)-AU1361)</f>
        <v>OK</v>
      </c>
      <c r="AU1361" s="602"/>
      <c r="AV1361" s="530">
        <f t="shared" si="2118"/>
        <v>0</v>
      </c>
      <c r="AW1361" s="842">
        <f t="shared" si="2119"/>
        <v>0</v>
      </c>
      <c r="AX1361" s="115">
        <f t="shared" si="2120"/>
        <v>13691</v>
      </c>
      <c r="AY1361" s="5">
        <f t="shared" si="2121"/>
        <v>0</v>
      </c>
      <c r="AZ1361" s="7">
        <f>AY1361-AX1361</f>
        <v>-13691</v>
      </c>
      <c r="BA1361" s="335">
        <f>AZ1361/AX1361</f>
        <v>-1</v>
      </c>
      <c r="BB1361" s="23">
        <f t="shared" si="2124"/>
        <v>13691</v>
      </c>
      <c r="BC1361" s="5">
        <f>AW1361</f>
        <v>0</v>
      </c>
      <c r="BD1361" s="7">
        <f>BC1361-BB1361</f>
        <v>-13691</v>
      </c>
      <c r="BE1361" s="335">
        <f>BD1361/BB1361</f>
        <v>-1</v>
      </c>
      <c r="BG1361" s="826" t="str">
        <f t="shared" si="2128"/>
        <v>45.24</v>
      </c>
      <c r="BH1361" s="607" t="b">
        <f>COUNTIF('Codes SEC'!$B$2:$B$250,Ministres!BG1361)&gt;0</f>
        <v>1</v>
      </c>
    </row>
    <row r="1362" spans="1:60" ht="61.2" x14ac:dyDescent="0.25">
      <c r="A1362" s="21" t="s">
        <v>39</v>
      </c>
      <c r="B1362" s="30">
        <v>19</v>
      </c>
      <c r="C1362" s="116" t="s">
        <v>1845</v>
      </c>
      <c r="D1362" s="620">
        <v>1000</v>
      </c>
      <c r="F1362" s="192">
        <v>9</v>
      </c>
      <c r="G1362" s="694">
        <v>1</v>
      </c>
      <c r="H1362" s="878" t="str">
        <f t="shared" si="2084"/>
        <v>036</v>
      </c>
      <c r="I1362" s="397" t="s">
        <v>3276</v>
      </c>
      <c r="J1362" s="380" t="s">
        <v>3150</v>
      </c>
      <c r="K1362" s="422" t="s">
        <v>3609</v>
      </c>
      <c r="L1362" s="779">
        <v>0</v>
      </c>
      <c r="M1362" s="780">
        <v>0</v>
      </c>
      <c r="N1362" s="935"/>
      <c r="O1362" s="530">
        <f t="shared" si="2108"/>
        <v>0</v>
      </c>
      <c r="P1362" s="530">
        <f t="shared" si="2109"/>
        <v>0</v>
      </c>
      <c r="Q1362" s="661"/>
      <c r="R1362" s="549"/>
      <c r="S1362" s="549"/>
      <c r="T1362" s="549"/>
      <c r="U1362" s="549"/>
      <c r="V1362" s="549"/>
      <c r="W1362" s="683" t="str">
        <f t="shared" si="2110"/>
        <v>OK</v>
      </c>
      <c r="X1362" s="202"/>
      <c r="Y1362" s="202"/>
      <c r="Z1362" s="560"/>
      <c r="AA1362" s="560"/>
      <c r="AB1362" s="683" t="str">
        <f t="shared" si="2111"/>
        <v>OK</v>
      </c>
      <c r="AC1362" s="602"/>
      <c r="AD1362" s="530">
        <f t="shared" si="2112"/>
        <v>0</v>
      </c>
      <c r="AE1362" s="842">
        <f t="shared" si="2113"/>
        <v>0</v>
      </c>
      <c r="AF1362" s="935"/>
      <c r="AG1362" s="530">
        <f t="shared" si="2114"/>
        <v>0</v>
      </c>
      <c r="AH1362" s="530">
        <f t="shared" si="2115"/>
        <v>0</v>
      </c>
      <c r="AI1362" s="927"/>
      <c r="AJ1362" s="550"/>
      <c r="AK1362" s="550"/>
      <c r="AL1362" s="550"/>
      <c r="AM1362" s="550"/>
      <c r="AN1362" s="550"/>
      <c r="AO1362" s="683" t="str">
        <f t="shared" si="2116"/>
        <v>OK</v>
      </c>
      <c r="AP1362" s="202"/>
      <c r="AQ1362" s="202"/>
      <c r="AR1362" s="560"/>
      <c r="AS1362" s="560"/>
      <c r="AT1362" s="683" t="str">
        <f t="shared" si="2117"/>
        <v>OK</v>
      </c>
      <c r="AU1362" s="602"/>
      <c r="AV1362" s="530">
        <f t="shared" si="2118"/>
        <v>0</v>
      </c>
      <c r="AW1362" s="842">
        <f t="shared" si="2119"/>
        <v>0</v>
      </c>
      <c r="AX1362" s="115">
        <f t="shared" si="2120"/>
        <v>0</v>
      </c>
      <c r="AY1362" s="5">
        <f t="shared" si="2121"/>
        <v>0</v>
      </c>
      <c r="AZ1362" s="7">
        <f t="shared" si="2122"/>
        <v>0</v>
      </c>
      <c r="BA1362" s="335" t="e">
        <f t="shared" si="2123"/>
        <v>#DIV/0!</v>
      </c>
      <c r="BB1362" s="23">
        <f t="shared" si="2124"/>
        <v>0</v>
      </c>
      <c r="BC1362" s="5">
        <f t="shared" si="2125"/>
        <v>0</v>
      </c>
      <c r="BD1362" s="7">
        <f t="shared" si="2126"/>
        <v>0</v>
      </c>
      <c r="BE1362" s="335" t="e">
        <f t="shared" si="2127"/>
        <v>#DIV/0!</v>
      </c>
      <c r="BG1362" s="826" t="str">
        <f t="shared" si="2128"/>
        <v>45.40</v>
      </c>
      <c r="BH1362" s="607" t="b">
        <f>COUNTIF('Codes SEC'!$B$2:$B$250,Ministres!BG1362)&gt;0</f>
        <v>1</v>
      </c>
    </row>
    <row r="1363" spans="1:60" ht="35.1" customHeight="1" x14ac:dyDescent="0.25">
      <c r="A1363" s="21" t="s">
        <v>39</v>
      </c>
      <c r="B1363" s="30">
        <v>19</v>
      </c>
      <c r="C1363" s="116" t="s">
        <v>1845</v>
      </c>
      <c r="D1363" s="620">
        <v>1000</v>
      </c>
      <c r="F1363" s="192">
        <v>9</v>
      </c>
      <c r="G1363" s="694">
        <v>1</v>
      </c>
      <c r="H1363" s="878" t="str">
        <f t="shared" si="2084"/>
        <v>036</v>
      </c>
      <c r="I1363" s="397">
        <v>84540000</v>
      </c>
      <c r="J1363" s="380" t="s">
        <v>3566</v>
      </c>
      <c r="K1363" s="569" t="s">
        <v>3527</v>
      </c>
      <c r="L1363" s="779">
        <v>0</v>
      </c>
      <c r="M1363" s="780">
        <v>0</v>
      </c>
      <c r="N1363" s="935"/>
      <c r="O1363" s="530">
        <f t="shared" si="2108"/>
        <v>0</v>
      </c>
      <c r="P1363" s="530">
        <f t="shared" si="2109"/>
        <v>0</v>
      </c>
      <c r="Q1363" s="661"/>
      <c r="R1363" s="549"/>
      <c r="S1363" s="549"/>
      <c r="T1363" s="549"/>
      <c r="U1363" s="549"/>
      <c r="V1363" s="549"/>
      <c r="W1363" s="683" t="str">
        <f t="shared" si="2110"/>
        <v>OK</v>
      </c>
      <c r="X1363" s="202"/>
      <c r="Y1363" s="202"/>
      <c r="Z1363" s="560"/>
      <c r="AA1363" s="560"/>
      <c r="AB1363" s="683" t="str">
        <f t="shared" si="2111"/>
        <v>OK</v>
      </c>
      <c r="AC1363" s="602"/>
      <c r="AD1363" s="530">
        <f t="shared" si="2112"/>
        <v>0</v>
      </c>
      <c r="AE1363" s="842">
        <f t="shared" si="2113"/>
        <v>0</v>
      </c>
      <c r="AF1363" s="935"/>
      <c r="AG1363" s="530">
        <f t="shared" si="2114"/>
        <v>0</v>
      </c>
      <c r="AH1363" s="530">
        <f t="shared" si="2115"/>
        <v>0</v>
      </c>
      <c r="AI1363" s="927"/>
      <c r="AJ1363" s="550"/>
      <c r="AK1363" s="550"/>
      <c r="AL1363" s="550"/>
      <c r="AM1363" s="550"/>
      <c r="AN1363" s="550"/>
      <c r="AO1363" s="683" t="str">
        <f t="shared" si="2116"/>
        <v>OK</v>
      </c>
      <c r="AP1363" s="202"/>
      <c r="AQ1363" s="202"/>
      <c r="AR1363" s="560"/>
      <c r="AS1363" s="560"/>
      <c r="AT1363" s="683" t="str">
        <f t="shared" si="2117"/>
        <v>OK</v>
      </c>
      <c r="AU1363" s="602"/>
      <c r="AV1363" s="530">
        <f t="shared" si="2118"/>
        <v>0</v>
      </c>
      <c r="AW1363" s="842">
        <f t="shared" si="2119"/>
        <v>0</v>
      </c>
      <c r="AX1363" s="115">
        <f t="shared" si="2120"/>
        <v>0</v>
      </c>
      <c r="AY1363" s="5">
        <f t="shared" si="2121"/>
        <v>0</v>
      </c>
      <c r="AZ1363" s="7">
        <f t="shared" si="2122"/>
        <v>0</v>
      </c>
      <c r="BA1363" s="335" t="e">
        <f t="shared" si="2123"/>
        <v>#DIV/0!</v>
      </c>
      <c r="BB1363" s="23">
        <f t="shared" si="2124"/>
        <v>0</v>
      </c>
      <c r="BC1363" s="5">
        <f t="shared" si="2125"/>
        <v>0</v>
      </c>
      <c r="BD1363" s="7">
        <f t="shared" si="2126"/>
        <v>0</v>
      </c>
      <c r="BE1363" s="335" t="e">
        <f t="shared" si="2127"/>
        <v>#DIV/0!</v>
      </c>
      <c r="BG1363" s="826" t="str">
        <f t="shared" si="2128"/>
        <v>45.40</v>
      </c>
      <c r="BH1363" s="607" t="b">
        <f>COUNTIF('Codes SEC'!$B$2:$B$250,Ministres!BG1363)&gt;0</f>
        <v>1</v>
      </c>
    </row>
    <row r="1364" spans="1:60" ht="12.75" customHeight="1" x14ac:dyDescent="0.25">
      <c r="A1364" s="225"/>
      <c r="B1364" s="206"/>
      <c r="C1364" s="253"/>
      <c r="D1364" s="621"/>
      <c r="E1364" s="275"/>
      <c r="F1364" s="269"/>
      <c r="G1364" s="695"/>
      <c r="H1364" s="886"/>
      <c r="I1364" s="403"/>
      <c r="J1364" s="381"/>
      <c r="K1364" s="514" t="s">
        <v>95</v>
      </c>
      <c r="L1364" s="318">
        <f t="shared" ref="L1364:V1364" si="2129">L1355+L1356+L1357+L1358+L1361+L1360+L1362+L1363+L1359</f>
        <v>608823</v>
      </c>
      <c r="M1364" s="737">
        <f t="shared" si="2129"/>
        <v>608823</v>
      </c>
      <c r="N1364" s="930">
        <f t="shared" si="2129"/>
        <v>0</v>
      </c>
      <c r="O1364" s="790">
        <f t="shared" si="2129"/>
        <v>-608823</v>
      </c>
      <c r="P1364" s="790">
        <f t="shared" si="2129"/>
        <v>0</v>
      </c>
      <c r="Q1364" s="787">
        <f t="shared" si="2129"/>
        <v>0</v>
      </c>
      <c r="R1364" s="648">
        <f t="shared" si="2129"/>
        <v>0</v>
      </c>
      <c r="S1364" s="648">
        <f t="shared" si="2129"/>
        <v>0</v>
      </c>
      <c r="T1364" s="648">
        <f t="shared" si="2129"/>
        <v>0</v>
      </c>
      <c r="U1364" s="648">
        <f t="shared" si="2129"/>
        <v>0</v>
      </c>
      <c r="V1364" s="648">
        <f t="shared" si="2129"/>
        <v>0</v>
      </c>
      <c r="W1364" s="790"/>
      <c r="X1364" s="649">
        <f>X1355+X1356+X1357+X1358+X1361+X1360+X1362+X1363+X1359</f>
        <v>0</v>
      </c>
      <c r="Y1364" s="649">
        <f>Y1355+Y1356+Y1357+Y1358+Y1361+Y1360+Y1362+Y1363+Y1359</f>
        <v>0</v>
      </c>
      <c r="Z1364" s="648">
        <f>Z1355+Z1356+Z1357+Z1358+Z1361+Z1360+Z1362+Z1363+Z1359</f>
        <v>0</v>
      </c>
      <c r="AA1364" s="648">
        <f>AA1355+AA1356+AA1357+AA1358+AA1361+AA1360+AA1362+AA1363+AA1359</f>
        <v>0</v>
      </c>
      <c r="AB1364" s="790"/>
      <c r="AC1364" s="649">
        <f t="shared" ref="AC1364:AN1364" si="2130">AC1355+AC1356+AC1357+AC1358+AC1361+AC1360+AC1362+AC1363+AC1359</f>
        <v>0</v>
      </c>
      <c r="AD1364" s="790">
        <f>AD1355+AD1356+AD1357+AD1358+AD1361+AD1360+AD1362+AD1363+AD1359</f>
        <v>0</v>
      </c>
      <c r="AE1364" s="843">
        <f>AE1355+AE1356+AE1357+AE1358+AE1361+AE1360+AE1362+AE1363+AE1359</f>
        <v>0</v>
      </c>
      <c r="AF1364" s="930">
        <f t="shared" si="2130"/>
        <v>0</v>
      </c>
      <c r="AG1364" s="790">
        <f t="shared" si="2130"/>
        <v>-608823</v>
      </c>
      <c r="AH1364" s="790">
        <f t="shared" si="2130"/>
        <v>0</v>
      </c>
      <c r="AI1364" s="787">
        <f t="shared" si="2130"/>
        <v>0</v>
      </c>
      <c r="AJ1364" s="648">
        <f t="shared" si="2130"/>
        <v>0</v>
      </c>
      <c r="AK1364" s="648">
        <f t="shared" si="2130"/>
        <v>0</v>
      </c>
      <c r="AL1364" s="648">
        <f t="shared" si="2130"/>
        <v>0</v>
      </c>
      <c r="AM1364" s="648">
        <f t="shared" si="2130"/>
        <v>0</v>
      </c>
      <c r="AN1364" s="648">
        <f t="shared" si="2130"/>
        <v>0</v>
      </c>
      <c r="AO1364" s="790"/>
      <c r="AP1364" s="649">
        <f>AP1355+AP1356+AP1357+AP1358+AP1361+AP1360+AP1362+AP1363+AP1359</f>
        <v>0</v>
      </c>
      <c r="AQ1364" s="649">
        <f>AQ1355+AQ1356+AQ1357+AQ1358+AQ1361+AQ1360+AQ1362+AQ1363+AQ1359</f>
        <v>0</v>
      </c>
      <c r="AR1364" s="648">
        <f>AR1355+AR1356+AR1357+AR1358+AR1361+AR1360+AR1362+AR1363+AR1359</f>
        <v>0</v>
      </c>
      <c r="AS1364" s="648">
        <f>AS1355+AS1356+AS1357+AS1358+AS1361+AS1360+AS1362+AS1363+AS1359</f>
        <v>0</v>
      </c>
      <c r="AT1364" s="790"/>
      <c r="AU1364" s="649">
        <f t="shared" ref="AU1364:BE1364" si="2131">AU1355+AU1356+AU1357+AU1358+AU1361+AU1360+AU1362+AU1363+AU1359</f>
        <v>0</v>
      </c>
      <c r="AV1364" s="790">
        <f t="shared" si="2131"/>
        <v>0</v>
      </c>
      <c r="AW1364" s="843">
        <f t="shared" si="2131"/>
        <v>0</v>
      </c>
      <c r="AX1364" s="336">
        <f t="shared" si="2131"/>
        <v>608823</v>
      </c>
      <c r="AY1364" s="337">
        <f t="shared" si="2131"/>
        <v>0</v>
      </c>
      <c r="AZ1364" s="338">
        <f t="shared" si="2131"/>
        <v>-608823</v>
      </c>
      <c r="BA1364" s="339" t="e">
        <f t="shared" si="2131"/>
        <v>#DIV/0!</v>
      </c>
      <c r="BB1364" s="322">
        <f t="shared" si="2131"/>
        <v>608823</v>
      </c>
      <c r="BC1364" s="337">
        <f t="shared" si="2131"/>
        <v>0</v>
      </c>
      <c r="BD1364" s="338">
        <f t="shared" si="2131"/>
        <v>-608823</v>
      </c>
      <c r="BE1364" s="339" t="e">
        <f t="shared" si="2131"/>
        <v>#DIV/0!</v>
      </c>
      <c r="BG1364" s="826"/>
      <c r="BH1364" s="607"/>
    </row>
    <row r="1365" spans="1:60" ht="12.75" customHeight="1" x14ac:dyDescent="0.25">
      <c r="A1365" s="222"/>
      <c r="C1365" s="116"/>
      <c r="D1365" s="620"/>
      <c r="F1365" s="117"/>
      <c r="G1365" s="694"/>
      <c r="H1365" s="878"/>
      <c r="I1365" s="397"/>
      <c r="J1365" s="380"/>
      <c r="K1365" s="409"/>
      <c r="L1365" s="738"/>
      <c r="M1365" s="739"/>
      <c r="N1365" s="931"/>
      <c r="O1365" s="923"/>
      <c r="P1365" s="923"/>
      <c r="Q1365" s="641"/>
      <c r="R1365" s="537"/>
      <c r="S1365" s="537"/>
      <c r="T1365" s="537"/>
      <c r="U1365" s="537"/>
      <c r="V1365" s="537"/>
      <c r="W1365" s="531"/>
      <c r="X1365" s="141"/>
      <c r="Y1365" s="141"/>
      <c r="Z1365" s="552"/>
      <c r="AA1365" s="552"/>
      <c r="AB1365" s="531"/>
      <c r="AC1365" s="593"/>
      <c r="AD1365" s="923"/>
      <c r="AE1365" s="846"/>
      <c r="AF1365" s="931"/>
      <c r="AG1365" s="923"/>
      <c r="AH1365" s="923"/>
      <c r="AI1365" s="641"/>
      <c r="AJ1365" s="537"/>
      <c r="AK1365" s="537"/>
      <c r="AL1365" s="537"/>
      <c r="AM1365" s="537"/>
      <c r="AN1365" s="537"/>
      <c r="AO1365" s="531"/>
      <c r="AP1365" s="141"/>
      <c r="AQ1365" s="141"/>
      <c r="AR1365" s="552"/>
      <c r="AS1365" s="552"/>
      <c r="AT1365" s="531"/>
      <c r="AU1365" s="593"/>
      <c r="AV1365" s="923"/>
      <c r="AW1365" s="846"/>
      <c r="AX1365" s="115"/>
      <c r="AY1365" s="5"/>
      <c r="AZ1365" s="5"/>
      <c r="BA1365" s="335"/>
      <c r="BC1365" s="5"/>
      <c r="BD1365" s="5"/>
      <c r="BE1365" s="335"/>
      <c r="BG1365" s="826"/>
      <c r="BH1365" s="607"/>
    </row>
    <row r="1366" spans="1:60" ht="12.75" customHeight="1" x14ac:dyDescent="0.25">
      <c r="A1366" s="222"/>
      <c r="C1366" s="116"/>
      <c r="D1366" s="620"/>
      <c r="F1366" s="117"/>
      <c r="G1366" s="694"/>
      <c r="H1366" s="878"/>
      <c r="I1366" s="397"/>
      <c r="J1366" s="380"/>
      <c r="K1366" s="410" t="s">
        <v>58</v>
      </c>
      <c r="L1366" s="738"/>
      <c r="M1366" s="739"/>
      <c r="N1366" s="931"/>
      <c r="O1366" s="923"/>
      <c r="P1366" s="923"/>
      <c r="Q1366" s="641"/>
      <c r="R1366" s="537"/>
      <c r="S1366" s="537"/>
      <c r="T1366" s="537"/>
      <c r="U1366" s="537"/>
      <c r="V1366" s="537"/>
      <c r="W1366" s="531"/>
      <c r="X1366" s="141"/>
      <c r="Y1366" s="141"/>
      <c r="Z1366" s="552"/>
      <c r="AA1366" s="552"/>
      <c r="AB1366" s="531"/>
      <c r="AC1366" s="593"/>
      <c r="AD1366" s="923"/>
      <c r="AE1366" s="846"/>
      <c r="AF1366" s="931"/>
      <c r="AG1366" s="923"/>
      <c r="AH1366" s="923"/>
      <c r="AI1366" s="641"/>
      <c r="AJ1366" s="537"/>
      <c r="AK1366" s="537"/>
      <c r="AL1366" s="537"/>
      <c r="AM1366" s="537"/>
      <c r="AN1366" s="537"/>
      <c r="AO1366" s="531"/>
      <c r="AP1366" s="141"/>
      <c r="AQ1366" s="141"/>
      <c r="AR1366" s="552"/>
      <c r="AS1366" s="552"/>
      <c r="AT1366" s="531"/>
      <c r="AU1366" s="593"/>
      <c r="AV1366" s="923"/>
      <c r="AW1366" s="846"/>
      <c r="AX1366" s="115"/>
      <c r="AY1366" s="5"/>
      <c r="AZ1366" s="5"/>
      <c r="BA1366" s="335"/>
      <c r="BC1366" s="5"/>
      <c r="BD1366" s="5"/>
      <c r="BE1366" s="335"/>
      <c r="BG1366" s="826"/>
      <c r="BH1366" s="607"/>
    </row>
    <row r="1367" spans="1:60" ht="12.75" customHeight="1" x14ac:dyDescent="0.25">
      <c r="A1367" s="222"/>
      <c r="C1367" s="116"/>
      <c r="D1367" s="620"/>
      <c r="F1367" s="117"/>
      <c r="G1367" s="694"/>
      <c r="H1367" s="878"/>
      <c r="I1367" s="397"/>
      <c r="J1367" s="380"/>
      <c r="K1367" s="408"/>
      <c r="L1367" s="738"/>
      <c r="M1367" s="739"/>
      <c r="N1367" s="931"/>
      <c r="O1367" s="923"/>
      <c r="P1367" s="923"/>
      <c r="Q1367" s="641"/>
      <c r="R1367" s="537"/>
      <c r="S1367" s="537"/>
      <c r="T1367" s="537"/>
      <c r="U1367" s="537"/>
      <c r="V1367" s="537"/>
      <c r="W1367" s="531"/>
      <c r="X1367" s="141"/>
      <c r="Y1367" s="141"/>
      <c r="Z1367" s="552"/>
      <c r="AA1367" s="552"/>
      <c r="AB1367" s="531"/>
      <c r="AC1367" s="593"/>
      <c r="AD1367" s="923"/>
      <c r="AE1367" s="846"/>
      <c r="AF1367" s="931"/>
      <c r="AG1367" s="923"/>
      <c r="AH1367" s="923"/>
      <c r="AI1367" s="641"/>
      <c r="AJ1367" s="537"/>
      <c r="AK1367" s="537"/>
      <c r="AL1367" s="537"/>
      <c r="AM1367" s="537"/>
      <c r="AN1367" s="537"/>
      <c r="AO1367" s="531"/>
      <c r="AP1367" s="141"/>
      <c r="AQ1367" s="141"/>
      <c r="AR1367" s="552"/>
      <c r="AS1367" s="552"/>
      <c r="AT1367" s="531"/>
      <c r="AU1367" s="593"/>
      <c r="AV1367" s="923"/>
      <c r="AW1367" s="846"/>
      <c r="AX1367" s="115"/>
      <c r="AY1367" s="5"/>
      <c r="AZ1367" s="5"/>
      <c r="BA1367" s="335"/>
      <c r="BC1367" s="5"/>
      <c r="BD1367" s="5"/>
      <c r="BE1367" s="335"/>
      <c r="BG1367" s="826"/>
      <c r="BH1367" s="607"/>
    </row>
    <row r="1368" spans="1:60" ht="35.1" customHeight="1" x14ac:dyDescent="0.25">
      <c r="A1368" s="21" t="s">
        <v>39</v>
      </c>
      <c r="B1368" s="30">
        <v>19</v>
      </c>
      <c r="C1368" s="116" t="s">
        <v>1845</v>
      </c>
      <c r="D1368" s="620">
        <v>1000</v>
      </c>
      <c r="F1368" s="192">
        <v>9</v>
      </c>
      <c r="G1368" s="694">
        <v>1</v>
      </c>
      <c r="H1368" s="878" t="str">
        <f t="shared" si="2084"/>
        <v>036</v>
      </c>
      <c r="I1368" s="397">
        <v>88170000</v>
      </c>
      <c r="J1368" s="380" t="s">
        <v>3514</v>
      </c>
      <c r="K1368" s="422" t="s">
        <v>3889</v>
      </c>
      <c r="L1368" s="779">
        <v>90054</v>
      </c>
      <c r="M1368" s="780">
        <v>90054</v>
      </c>
      <c r="N1368" s="935"/>
      <c r="O1368" s="530">
        <f t="shared" ref="O1368:O1370" si="2132">IF(N1368&gt;L1368,"0 ",N1368-L1368)</f>
        <v>-90054</v>
      </c>
      <c r="P1368" s="530" t="str">
        <f t="shared" ref="P1368:P1370" si="2133">IF(N1368&lt;L1368,"0 ",N1368-L1368)</f>
        <v xml:space="preserve">0 </v>
      </c>
      <c r="Q1368" s="661"/>
      <c r="R1368" s="549"/>
      <c r="S1368" s="549"/>
      <c r="T1368" s="549"/>
      <c r="U1368" s="549"/>
      <c r="V1368" s="549"/>
      <c r="W1368" s="683" t="str">
        <f t="shared" ref="W1368:W1370" si="2134">IF(SUM(Q1368:V1368)=X1368,"OK",SUM(Q1368:V1368)-X1368)</f>
        <v>OK</v>
      </c>
      <c r="X1368" s="202"/>
      <c r="Y1368" s="202"/>
      <c r="Z1368" s="560"/>
      <c r="AA1368" s="560"/>
      <c r="AB1368" s="683" t="str">
        <f t="shared" ref="AB1368:AB1370" si="2135">IF(SUM(Z1368:AA1368)=AC1368,"OK",SUM(Z1368:AA1368)-AC1368)</f>
        <v>OK</v>
      </c>
      <c r="AC1368" s="602"/>
      <c r="AD1368" s="530">
        <f t="shared" ref="AD1368:AD1370" si="2136">X1368+Y1368+AC1368</f>
        <v>0</v>
      </c>
      <c r="AE1368" s="842">
        <f t="shared" ref="AE1368:AE1370" si="2137">N1368+AD1368</f>
        <v>0</v>
      </c>
      <c r="AF1368" s="935"/>
      <c r="AG1368" s="530">
        <f t="shared" ref="AG1368:AG1370" si="2138">IF(AF1368&gt;M1368,"0 ",AF1368-M1368)</f>
        <v>-90054</v>
      </c>
      <c r="AH1368" s="530" t="str">
        <f t="shared" ref="AH1368:AH1370" si="2139">IF(AF1368&lt;M1368,"0 ",AF1368-M1368)</f>
        <v xml:space="preserve">0 </v>
      </c>
      <c r="AI1368" s="927"/>
      <c r="AJ1368" s="550"/>
      <c r="AK1368" s="550"/>
      <c r="AL1368" s="550"/>
      <c r="AM1368" s="550"/>
      <c r="AN1368" s="550"/>
      <c r="AO1368" s="683" t="str">
        <f t="shared" ref="AO1368:AO1370" si="2140">IF(SUM(AI1368:AN1368)=AP1368,"OK",SUM(AI1368:AN1368)-AP1368)</f>
        <v>OK</v>
      </c>
      <c r="AP1368" s="202"/>
      <c r="AQ1368" s="202"/>
      <c r="AR1368" s="560"/>
      <c r="AS1368" s="560"/>
      <c r="AT1368" s="683" t="str">
        <f t="shared" ref="AT1368:AT1370" si="2141">IF(SUM(AR1368:AS1368)=AU1368,"OK",SUM(AR1368:AS1368)-AU1368)</f>
        <v>OK</v>
      </c>
      <c r="AU1368" s="602"/>
      <c r="AV1368" s="530">
        <f t="shared" ref="AV1368:AV1370" si="2142">AP1368+AQ1368+AU1368</f>
        <v>0</v>
      </c>
      <c r="AW1368" s="842">
        <f t="shared" ref="AW1368:AW1370" si="2143">AF1368+AV1368</f>
        <v>0</v>
      </c>
      <c r="AX1368" s="115">
        <f>L1368</f>
        <v>90054</v>
      </c>
      <c r="AY1368" s="5">
        <f>AE1368</f>
        <v>0</v>
      </c>
      <c r="AZ1368" s="7">
        <f>AY1368-AX1368</f>
        <v>-90054</v>
      </c>
      <c r="BA1368" s="335">
        <f>AZ1368/AX1368</f>
        <v>-1</v>
      </c>
      <c r="BB1368" s="23">
        <f>M1368</f>
        <v>90054</v>
      </c>
      <c r="BC1368" s="5">
        <f>AW1368</f>
        <v>0</v>
      </c>
      <c r="BD1368" s="7">
        <f>BC1368-BB1368</f>
        <v>-90054</v>
      </c>
      <c r="BE1368" s="335">
        <f>BD1368/BB1368</f>
        <v>-1</v>
      </c>
      <c r="BG1368" s="826" t="str">
        <f>RIGHT(LEFT(I1368,3),2)&amp;"."&amp;RIGHT(LEFT(I1368,5),2)</f>
        <v>81.70</v>
      </c>
      <c r="BH1368" s="607" t="b">
        <f>COUNTIF('Codes SEC'!$B$2:$B$250,Ministres!BG1368)&gt;0</f>
        <v>1</v>
      </c>
    </row>
    <row r="1369" spans="1:60" ht="35.1" customHeight="1" x14ac:dyDescent="0.25">
      <c r="A1369" s="21" t="s">
        <v>39</v>
      </c>
      <c r="B1369" s="30">
        <v>19</v>
      </c>
      <c r="C1369" s="116" t="s">
        <v>1845</v>
      </c>
      <c r="D1369" s="620">
        <v>1000</v>
      </c>
      <c r="F1369" s="192">
        <v>9</v>
      </c>
      <c r="G1369" s="694">
        <v>1</v>
      </c>
      <c r="H1369" s="878" t="str">
        <f t="shared" si="2084"/>
        <v>036</v>
      </c>
      <c r="I1369" s="397" t="s">
        <v>3337</v>
      </c>
      <c r="J1369" s="380" t="s">
        <v>3152</v>
      </c>
      <c r="K1369" s="422" t="s">
        <v>3611</v>
      </c>
      <c r="L1369" s="779">
        <v>0</v>
      </c>
      <c r="M1369" s="780">
        <v>0</v>
      </c>
      <c r="N1369" s="935"/>
      <c r="O1369" s="530">
        <f t="shared" si="2132"/>
        <v>0</v>
      </c>
      <c r="P1369" s="530">
        <f t="shared" si="2133"/>
        <v>0</v>
      </c>
      <c r="Q1369" s="661"/>
      <c r="R1369" s="549"/>
      <c r="S1369" s="549"/>
      <c r="T1369" s="549"/>
      <c r="U1369" s="549"/>
      <c r="V1369" s="549"/>
      <c r="W1369" s="683" t="str">
        <f t="shared" si="2134"/>
        <v>OK</v>
      </c>
      <c r="X1369" s="202"/>
      <c r="Y1369" s="202"/>
      <c r="Z1369" s="560"/>
      <c r="AA1369" s="560"/>
      <c r="AB1369" s="683" t="str">
        <f t="shared" si="2135"/>
        <v>OK</v>
      </c>
      <c r="AC1369" s="602"/>
      <c r="AD1369" s="530">
        <f t="shared" si="2136"/>
        <v>0</v>
      </c>
      <c r="AE1369" s="842">
        <f t="shared" si="2137"/>
        <v>0</v>
      </c>
      <c r="AF1369" s="935"/>
      <c r="AG1369" s="530">
        <f t="shared" si="2138"/>
        <v>0</v>
      </c>
      <c r="AH1369" s="530">
        <f t="shared" si="2139"/>
        <v>0</v>
      </c>
      <c r="AI1369" s="927"/>
      <c r="AJ1369" s="550"/>
      <c r="AK1369" s="550"/>
      <c r="AL1369" s="550"/>
      <c r="AM1369" s="550"/>
      <c r="AN1369" s="550"/>
      <c r="AO1369" s="683" t="str">
        <f t="shared" si="2140"/>
        <v>OK</v>
      </c>
      <c r="AP1369" s="202"/>
      <c r="AQ1369" s="202"/>
      <c r="AR1369" s="560"/>
      <c r="AS1369" s="560"/>
      <c r="AT1369" s="683" t="str">
        <f t="shared" si="2141"/>
        <v>OK</v>
      </c>
      <c r="AU1369" s="602"/>
      <c r="AV1369" s="530">
        <f t="shared" si="2142"/>
        <v>0</v>
      </c>
      <c r="AW1369" s="842">
        <f t="shared" si="2143"/>
        <v>0</v>
      </c>
      <c r="AX1369" s="115">
        <f>L1369</f>
        <v>0</v>
      </c>
      <c r="AY1369" s="5">
        <f>AE1369</f>
        <v>0</v>
      </c>
      <c r="AZ1369" s="7">
        <f>AY1369-AX1369</f>
        <v>0</v>
      </c>
      <c r="BA1369" s="335" t="e">
        <f>AZ1369/AX1369</f>
        <v>#DIV/0!</v>
      </c>
      <c r="BB1369" s="23">
        <f>M1369</f>
        <v>0</v>
      </c>
      <c r="BC1369" s="5">
        <f>AW1369</f>
        <v>0</v>
      </c>
      <c r="BD1369" s="7">
        <f>BC1369-BB1369</f>
        <v>0</v>
      </c>
      <c r="BE1369" s="335" t="e">
        <f>BD1369/BB1369</f>
        <v>#DIV/0!</v>
      </c>
      <c r="BG1369" s="826" t="str">
        <f>RIGHT(LEFT(I1369,3),2)&amp;"."&amp;RIGHT(LEFT(I1369,5),2)</f>
        <v>91.10</v>
      </c>
      <c r="BH1369" s="607" t="b">
        <f>COUNTIF('Codes SEC'!$B$2:$B$250,Ministres!BG1369)&gt;0</f>
        <v>1</v>
      </c>
    </row>
    <row r="1370" spans="1:60" ht="35.1" customHeight="1" x14ac:dyDescent="0.25">
      <c r="A1370" s="21" t="s">
        <v>39</v>
      </c>
      <c r="B1370" s="30">
        <v>19</v>
      </c>
      <c r="C1370" s="116" t="s">
        <v>1845</v>
      </c>
      <c r="D1370" s="620">
        <v>1000</v>
      </c>
      <c r="F1370" s="192">
        <v>9</v>
      </c>
      <c r="G1370" s="694">
        <v>1</v>
      </c>
      <c r="H1370" s="878" t="str">
        <f t="shared" si="2084"/>
        <v>036</v>
      </c>
      <c r="I1370" s="397" t="s">
        <v>3337</v>
      </c>
      <c r="J1370" s="380" t="s">
        <v>3153</v>
      </c>
      <c r="K1370" s="500" t="s">
        <v>3612</v>
      </c>
      <c r="L1370" s="779">
        <v>1396597</v>
      </c>
      <c r="M1370" s="780">
        <v>1396597</v>
      </c>
      <c r="N1370" s="935"/>
      <c r="O1370" s="530">
        <f t="shared" si="2132"/>
        <v>-1396597</v>
      </c>
      <c r="P1370" s="530" t="str">
        <f t="shared" si="2133"/>
        <v xml:space="preserve">0 </v>
      </c>
      <c r="Q1370" s="661"/>
      <c r="R1370" s="549"/>
      <c r="S1370" s="549"/>
      <c r="T1370" s="549"/>
      <c r="U1370" s="549"/>
      <c r="V1370" s="549"/>
      <c r="W1370" s="683" t="str">
        <f t="shared" si="2134"/>
        <v>OK</v>
      </c>
      <c r="X1370" s="202"/>
      <c r="Y1370" s="202"/>
      <c r="Z1370" s="560"/>
      <c r="AA1370" s="560"/>
      <c r="AB1370" s="683" t="str">
        <f t="shared" si="2135"/>
        <v>OK</v>
      </c>
      <c r="AC1370" s="602"/>
      <c r="AD1370" s="530">
        <f t="shared" si="2136"/>
        <v>0</v>
      </c>
      <c r="AE1370" s="842">
        <f t="shared" si="2137"/>
        <v>0</v>
      </c>
      <c r="AF1370" s="935"/>
      <c r="AG1370" s="530">
        <f t="shared" si="2138"/>
        <v>-1396597</v>
      </c>
      <c r="AH1370" s="530" t="str">
        <f t="shared" si="2139"/>
        <v xml:space="preserve">0 </v>
      </c>
      <c r="AI1370" s="927"/>
      <c r="AJ1370" s="550"/>
      <c r="AK1370" s="550"/>
      <c r="AL1370" s="550"/>
      <c r="AM1370" s="550"/>
      <c r="AN1370" s="550"/>
      <c r="AO1370" s="683" t="str">
        <f t="shared" si="2140"/>
        <v>OK</v>
      </c>
      <c r="AP1370" s="202"/>
      <c r="AQ1370" s="202"/>
      <c r="AR1370" s="560"/>
      <c r="AS1370" s="560"/>
      <c r="AT1370" s="683" t="str">
        <f t="shared" si="2141"/>
        <v>OK</v>
      </c>
      <c r="AU1370" s="602"/>
      <c r="AV1370" s="530">
        <f t="shared" si="2142"/>
        <v>0</v>
      </c>
      <c r="AW1370" s="842">
        <f t="shared" si="2143"/>
        <v>0</v>
      </c>
      <c r="AX1370" s="115">
        <f>L1370</f>
        <v>1396597</v>
      </c>
      <c r="AY1370" s="5">
        <f>AE1370</f>
        <v>0</v>
      </c>
      <c r="AZ1370" s="7">
        <f>AY1370-AX1370</f>
        <v>-1396597</v>
      </c>
      <c r="BA1370" s="335">
        <f>AZ1370/AX1370</f>
        <v>-1</v>
      </c>
      <c r="BB1370" s="23">
        <f>M1370</f>
        <v>1396597</v>
      </c>
      <c r="BC1370" s="5">
        <f>AW1370</f>
        <v>0</v>
      </c>
      <c r="BD1370" s="7">
        <f>BC1370-BB1370</f>
        <v>-1396597</v>
      </c>
      <c r="BE1370" s="335">
        <f>BD1370/BB1370</f>
        <v>-1</v>
      </c>
      <c r="BG1370" s="826" t="str">
        <f>RIGHT(LEFT(I1370,3),2)&amp;"."&amp;RIGHT(LEFT(I1370,5),2)</f>
        <v>91.10</v>
      </c>
      <c r="BH1370" s="607" t="b">
        <f>COUNTIF('Codes SEC'!$B$2:$B$250,Ministres!BG1370)&gt;0</f>
        <v>1</v>
      </c>
    </row>
    <row r="1371" spans="1:60" ht="12.75" customHeight="1" x14ac:dyDescent="0.25">
      <c r="A1371" s="225"/>
      <c r="B1371" s="206"/>
      <c r="C1371" s="253"/>
      <c r="D1371" s="621"/>
      <c r="E1371" s="275"/>
      <c r="F1371" s="269"/>
      <c r="G1371" s="695"/>
      <c r="H1371" s="886"/>
      <c r="I1371" s="403"/>
      <c r="J1371" s="381"/>
      <c r="K1371" s="514" t="s">
        <v>59</v>
      </c>
      <c r="L1371" s="318">
        <f t="shared" ref="L1371:P1371" si="2144">L1369+L1370+L1368</f>
        <v>1486651</v>
      </c>
      <c r="M1371" s="737">
        <f t="shared" si="2144"/>
        <v>1486651</v>
      </c>
      <c r="N1371" s="930">
        <f t="shared" si="2144"/>
        <v>0</v>
      </c>
      <c r="O1371" s="790">
        <f t="shared" si="2144"/>
        <v>-1486651</v>
      </c>
      <c r="P1371" s="790">
        <f t="shared" si="2144"/>
        <v>0</v>
      </c>
      <c r="Q1371" s="787">
        <f t="shared" ref="Q1371:V1371" si="2145">Q1369+Q1370+Q1368</f>
        <v>0</v>
      </c>
      <c r="R1371" s="648">
        <f t="shared" si="2145"/>
        <v>0</v>
      </c>
      <c r="S1371" s="648">
        <f t="shared" si="2145"/>
        <v>0</v>
      </c>
      <c r="T1371" s="648">
        <f t="shared" si="2145"/>
        <v>0</v>
      </c>
      <c r="U1371" s="648">
        <f t="shared" si="2145"/>
        <v>0</v>
      </c>
      <c r="V1371" s="648">
        <f t="shared" si="2145"/>
        <v>0</v>
      </c>
      <c r="W1371" s="790"/>
      <c r="X1371" s="649">
        <f>X1369+X1370+X1368</f>
        <v>0</v>
      </c>
      <c r="Y1371" s="649">
        <f>Y1369+Y1370+Y1368</f>
        <v>0</v>
      </c>
      <c r="Z1371" s="648">
        <f>Z1369+Z1370+Z1368</f>
        <v>0</v>
      </c>
      <c r="AA1371" s="648">
        <f>AA1369+AA1370+AA1368</f>
        <v>0</v>
      </c>
      <c r="AB1371" s="790"/>
      <c r="AC1371" s="649">
        <f t="shared" ref="AC1371:AN1371" si="2146">AC1369+AC1370+AC1368</f>
        <v>0</v>
      </c>
      <c r="AD1371" s="790">
        <f>AD1369+AD1370+AD1368</f>
        <v>0</v>
      </c>
      <c r="AE1371" s="843">
        <f>AE1369+AE1370+AE1368</f>
        <v>0</v>
      </c>
      <c r="AF1371" s="930">
        <f t="shared" ref="AF1371:AH1371" si="2147">AF1369+AF1370+AF1368</f>
        <v>0</v>
      </c>
      <c r="AG1371" s="790">
        <f t="shared" si="2147"/>
        <v>-1486651</v>
      </c>
      <c r="AH1371" s="790">
        <f t="shared" si="2147"/>
        <v>0</v>
      </c>
      <c r="AI1371" s="787">
        <f t="shared" si="2146"/>
        <v>0</v>
      </c>
      <c r="AJ1371" s="648">
        <f t="shared" si="2146"/>
        <v>0</v>
      </c>
      <c r="AK1371" s="648">
        <f t="shared" si="2146"/>
        <v>0</v>
      </c>
      <c r="AL1371" s="648">
        <f t="shared" si="2146"/>
        <v>0</v>
      </c>
      <c r="AM1371" s="648">
        <f t="shared" si="2146"/>
        <v>0</v>
      </c>
      <c r="AN1371" s="648">
        <f t="shared" si="2146"/>
        <v>0</v>
      </c>
      <c r="AO1371" s="790"/>
      <c r="AP1371" s="649">
        <f>AP1369+AP1370+AP1368</f>
        <v>0</v>
      </c>
      <c r="AQ1371" s="649">
        <f>AQ1369+AQ1370+AQ1368</f>
        <v>0</v>
      </c>
      <c r="AR1371" s="648">
        <f>AR1369+AR1370+AR1368</f>
        <v>0</v>
      </c>
      <c r="AS1371" s="648">
        <f>AS1369+AS1370+AS1368</f>
        <v>0</v>
      </c>
      <c r="AT1371" s="790"/>
      <c r="AU1371" s="649">
        <f t="shared" ref="AU1371:BE1371" si="2148">AU1369+AU1370+AU1368</f>
        <v>0</v>
      </c>
      <c r="AV1371" s="790">
        <f t="shared" ref="AV1371" si="2149">AV1369+AV1370+AV1368</f>
        <v>0</v>
      </c>
      <c r="AW1371" s="843">
        <f t="shared" si="2148"/>
        <v>0</v>
      </c>
      <c r="AX1371" s="336">
        <f t="shared" si="2148"/>
        <v>1486651</v>
      </c>
      <c r="AY1371" s="337">
        <f t="shared" si="2148"/>
        <v>0</v>
      </c>
      <c r="AZ1371" s="338">
        <f t="shared" si="2148"/>
        <v>-1486651</v>
      </c>
      <c r="BA1371" s="339" t="e">
        <f t="shared" si="2148"/>
        <v>#DIV/0!</v>
      </c>
      <c r="BB1371" s="322">
        <f t="shared" si="2148"/>
        <v>1486651</v>
      </c>
      <c r="BC1371" s="337">
        <f t="shared" si="2148"/>
        <v>0</v>
      </c>
      <c r="BD1371" s="338">
        <f t="shared" si="2148"/>
        <v>-1486651</v>
      </c>
      <c r="BE1371" s="339" t="e">
        <f t="shared" si="2148"/>
        <v>#DIV/0!</v>
      </c>
      <c r="BG1371" s="826"/>
      <c r="BH1371" s="607"/>
    </row>
    <row r="1372" spans="1:60" ht="12.75" customHeight="1" x14ac:dyDescent="0.25">
      <c r="A1372" s="226"/>
      <c r="B1372" s="207"/>
      <c r="C1372" s="254"/>
      <c r="D1372" s="300"/>
      <c r="E1372" s="276"/>
      <c r="F1372" s="300"/>
      <c r="G1372" s="696"/>
      <c r="H1372" s="887"/>
      <c r="I1372" s="444"/>
      <c r="J1372" s="393"/>
      <c r="K1372" s="404" t="s">
        <v>3718</v>
      </c>
      <c r="L1372" s="729">
        <f t="shared" ref="L1372:P1372" si="2150">L1371+L1364</f>
        <v>2095474</v>
      </c>
      <c r="M1372" s="730">
        <f t="shared" si="2150"/>
        <v>2095474</v>
      </c>
      <c r="N1372" s="844">
        <f t="shared" si="2150"/>
        <v>0</v>
      </c>
      <c r="O1372" s="665">
        <f t="shared" si="2150"/>
        <v>-2095474</v>
      </c>
      <c r="P1372" s="665">
        <f t="shared" si="2150"/>
        <v>0</v>
      </c>
      <c r="Q1372" s="638">
        <f t="shared" ref="Q1372:V1372" si="2151">Q1371+Q1364</f>
        <v>0</v>
      </c>
      <c r="R1372" s="130">
        <f t="shared" si="2151"/>
        <v>0</v>
      </c>
      <c r="S1372" s="130">
        <f t="shared" si="2151"/>
        <v>0</v>
      </c>
      <c r="T1372" s="130">
        <f t="shared" si="2151"/>
        <v>0</v>
      </c>
      <c r="U1372" s="130">
        <f t="shared" si="2151"/>
        <v>0</v>
      </c>
      <c r="V1372" s="130">
        <f t="shared" si="2151"/>
        <v>0</v>
      </c>
      <c r="W1372" s="665"/>
      <c r="X1372" s="130">
        <f>X1371+X1364</f>
        <v>0</v>
      </c>
      <c r="Y1372" s="130">
        <f>Y1371+Y1364</f>
        <v>0</v>
      </c>
      <c r="Z1372" s="130">
        <f>Z1371+Z1364</f>
        <v>0</v>
      </c>
      <c r="AA1372" s="130">
        <f>AA1371+AA1364</f>
        <v>0</v>
      </c>
      <c r="AB1372" s="665"/>
      <c r="AC1372" s="130">
        <f t="shared" ref="AC1372:AN1372" si="2152">AC1371+AC1364</f>
        <v>0</v>
      </c>
      <c r="AD1372" s="665">
        <f>AD1371+AD1364</f>
        <v>0</v>
      </c>
      <c r="AE1372" s="845">
        <f>AE1371+AE1364</f>
        <v>0</v>
      </c>
      <c r="AF1372" s="844">
        <f t="shared" ref="AF1372:AH1372" si="2153">AF1371+AF1364</f>
        <v>0</v>
      </c>
      <c r="AG1372" s="665">
        <f t="shared" si="2153"/>
        <v>-2095474</v>
      </c>
      <c r="AH1372" s="665">
        <f t="shared" si="2153"/>
        <v>0</v>
      </c>
      <c r="AI1372" s="638">
        <f t="shared" si="2152"/>
        <v>0</v>
      </c>
      <c r="AJ1372" s="130">
        <f t="shared" si="2152"/>
        <v>0</v>
      </c>
      <c r="AK1372" s="130">
        <f t="shared" si="2152"/>
        <v>0</v>
      </c>
      <c r="AL1372" s="130">
        <f t="shared" si="2152"/>
        <v>0</v>
      </c>
      <c r="AM1372" s="130">
        <f t="shared" si="2152"/>
        <v>0</v>
      </c>
      <c r="AN1372" s="130">
        <f t="shared" si="2152"/>
        <v>0</v>
      </c>
      <c r="AO1372" s="665"/>
      <c r="AP1372" s="130">
        <f>AP1371+AP1364</f>
        <v>0</v>
      </c>
      <c r="AQ1372" s="130">
        <f>AQ1371+AQ1364</f>
        <v>0</v>
      </c>
      <c r="AR1372" s="130">
        <f>AR1371+AR1364</f>
        <v>0</v>
      </c>
      <c r="AS1372" s="130">
        <f>AS1371+AS1364</f>
        <v>0</v>
      </c>
      <c r="AT1372" s="665"/>
      <c r="AU1372" s="130">
        <f t="shared" ref="AU1372:BE1372" si="2154">AU1371+AU1364</f>
        <v>0</v>
      </c>
      <c r="AV1372" s="665">
        <f t="shared" ref="AV1372" si="2155">AV1371+AV1364</f>
        <v>0</v>
      </c>
      <c r="AW1372" s="845">
        <f t="shared" si="2154"/>
        <v>0</v>
      </c>
      <c r="AX1372" s="314">
        <f t="shared" si="2154"/>
        <v>2095474</v>
      </c>
      <c r="AY1372" s="131">
        <f t="shared" si="2154"/>
        <v>0</v>
      </c>
      <c r="AZ1372" s="132">
        <f t="shared" si="2154"/>
        <v>-2095474</v>
      </c>
      <c r="BA1372" s="340" t="e">
        <f t="shared" si="2154"/>
        <v>#DIV/0!</v>
      </c>
      <c r="BB1372" s="310">
        <f t="shared" si="2154"/>
        <v>2095474</v>
      </c>
      <c r="BC1372" s="131">
        <f t="shared" si="2154"/>
        <v>0</v>
      </c>
      <c r="BD1372" s="132">
        <f t="shared" si="2154"/>
        <v>-2095474</v>
      </c>
      <c r="BE1372" s="340" t="e">
        <f t="shared" si="2154"/>
        <v>#DIV/0!</v>
      </c>
      <c r="BG1372" s="826"/>
      <c r="BH1372" s="607"/>
    </row>
    <row r="1373" spans="1:60" ht="12.75" customHeight="1" x14ac:dyDescent="0.25">
      <c r="A1373" s="222"/>
      <c r="C1373" s="116"/>
      <c r="D1373" s="620"/>
      <c r="F1373" s="117"/>
      <c r="G1373" s="690"/>
      <c r="H1373" s="878"/>
      <c r="I1373" s="397"/>
      <c r="J1373" s="380"/>
      <c r="K1373" s="405" t="s">
        <v>208</v>
      </c>
      <c r="L1373" s="731">
        <v>0</v>
      </c>
      <c r="M1373" s="732">
        <v>0</v>
      </c>
      <c r="N1373" s="929">
        <v>0</v>
      </c>
      <c r="O1373" s="530">
        <v>0</v>
      </c>
      <c r="P1373" s="530">
        <v>0</v>
      </c>
      <c r="Q1373" s="641">
        <v>0</v>
      </c>
      <c r="R1373" s="537">
        <v>0</v>
      </c>
      <c r="S1373" s="537">
        <v>0</v>
      </c>
      <c r="T1373" s="537">
        <v>0</v>
      </c>
      <c r="U1373" s="537">
        <v>0</v>
      </c>
      <c r="V1373" s="537">
        <v>0</v>
      </c>
      <c r="W1373" s="530"/>
      <c r="X1373" s="142">
        <v>0</v>
      </c>
      <c r="Y1373" s="142">
        <v>0</v>
      </c>
      <c r="Z1373" s="537">
        <v>0</v>
      </c>
      <c r="AA1373" s="537">
        <v>0</v>
      </c>
      <c r="AB1373" s="530"/>
      <c r="AC1373" s="142">
        <v>0</v>
      </c>
      <c r="AD1373" s="530">
        <v>0</v>
      </c>
      <c r="AE1373" s="842">
        <v>0</v>
      </c>
      <c r="AF1373" s="929">
        <v>0</v>
      </c>
      <c r="AG1373" s="530">
        <v>0</v>
      </c>
      <c r="AH1373" s="530">
        <v>0</v>
      </c>
      <c r="AI1373" s="641">
        <v>0</v>
      </c>
      <c r="AJ1373" s="537">
        <v>0</v>
      </c>
      <c r="AK1373" s="537">
        <v>0</v>
      </c>
      <c r="AL1373" s="537">
        <v>0</v>
      </c>
      <c r="AM1373" s="537">
        <v>0</v>
      </c>
      <c r="AN1373" s="537">
        <v>0</v>
      </c>
      <c r="AO1373" s="530"/>
      <c r="AP1373" s="142">
        <v>0</v>
      </c>
      <c r="AQ1373" s="142">
        <v>0</v>
      </c>
      <c r="AR1373" s="537">
        <v>0</v>
      </c>
      <c r="AS1373" s="537">
        <v>0</v>
      </c>
      <c r="AT1373" s="530"/>
      <c r="AU1373" s="142">
        <v>0</v>
      </c>
      <c r="AV1373" s="530">
        <v>0</v>
      </c>
      <c r="AW1373" s="842">
        <v>0</v>
      </c>
      <c r="AX1373" s="115">
        <v>0</v>
      </c>
      <c r="AY1373" s="5">
        <v>0</v>
      </c>
      <c r="AZ1373" s="5">
        <v>0</v>
      </c>
      <c r="BA1373" s="335">
        <v>0</v>
      </c>
      <c r="BB1373" s="23">
        <v>0</v>
      </c>
      <c r="BC1373" s="5">
        <v>0</v>
      </c>
      <c r="BD1373" s="5">
        <v>0</v>
      </c>
      <c r="BE1373" s="335">
        <v>0</v>
      </c>
      <c r="BG1373" s="826"/>
      <c r="BH1373" s="607"/>
    </row>
    <row r="1374" spans="1:60" ht="12.75" customHeight="1" x14ac:dyDescent="0.25">
      <c r="A1374" s="222"/>
      <c r="C1374" s="116"/>
      <c r="D1374" s="620"/>
      <c r="F1374" s="117"/>
      <c r="G1374" s="694"/>
      <c r="H1374" s="878"/>
      <c r="I1374" s="397"/>
      <c r="J1374" s="380"/>
      <c r="K1374" s="405" t="s">
        <v>96</v>
      </c>
      <c r="L1374" s="738">
        <v>0</v>
      </c>
      <c r="M1374" s="739">
        <v>0</v>
      </c>
      <c r="N1374" s="929">
        <v>0</v>
      </c>
      <c r="O1374" s="530">
        <v>0</v>
      </c>
      <c r="P1374" s="530">
        <v>0</v>
      </c>
      <c r="Q1374" s="641">
        <v>0</v>
      </c>
      <c r="R1374" s="537">
        <v>0</v>
      </c>
      <c r="S1374" s="537">
        <v>0</v>
      </c>
      <c r="T1374" s="537">
        <v>0</v>
      </c>
      <c r="U1374" s="537">
        <v>0</v>
      </c>
      <c r="V1374" s="537">
        <v>0</v>
      </c>
      <c r="W1374" s="530"/>
      <c r="X1374" s="142">
        <v>0</v>
      </c>
      <c r="Y1374" s="142">
        <v>0</v>
      </c>
      <c r="Z1374" s="537">
        <v>0</v>
      </c>
      <c r="AA1374" s="537">
        <v>0</v>
      </c>
      <c r="AB1374" s="530"/>
      <c r="AC1374" s="142">
        <v>0</v>
      </c>
      <c r="AD1374" s="530">
        <v>0</v>
      </c>
      <c r="AE1374" s="842">
        <v>0</v>
      </c>
      <c r="AF1374" s="929">
        <v>0</v>
      </c>
      <c r="AG1374" s="530">
        <v>0</v>
      </c>
      <c r="AH1374" s="530">
        <v>0</v>
      </c>
      <c r="AI1374" s="641">
        <v>0</v>
      </c>
      <c r="AJ1374" s="537">
        <v>0</v>
      </c>
      <c r="AK1374" s="537">
        <v>0</v>
      </c>
      <c r="AL1374" s="537">
        <v>0</v>
      </c>
      <c r="AM1374" s="537">
        <v>0</v>
      </c>
      <c r="AN1374" s="537">
        <v>0</v>
      </c>
      <c r="AO1374" s="530"/>
      <c r="AP1374" s="142">
        <v>0</v>
      </c>
      <c r="AQ1374" s="142">
        <v>0</v>
      </c>
      <c r="AR1374" s="537">
        <v>0</v>
      </c>
      <c r="AS1374" s="537">
        <v>0</v>
      </c>
      <c r="AT1374" s="530"/>
      <c r="AU1374" s="142">
        <v>0</v>
      </c>
      <c r="AV1374" s="530">
        <v>0</v>
      </c>
      <c r="AW1374" s="842">
        <v>0</v>
      </c>
      <c r="AX1374" s="115">
        <v>0</v>
      </c>
      <c r="AY1374" s="5">
        <v>0</v>
      </c>
      <c r="AZ1374" s="5">
        <v>0</v>
      </c>
      <c r="BA1374" s="335">
        <v>0</v>
      </c>
      <c r="BB1374" s="23">
        <v>0</v>
      </c>
      <c r="BC1374" s="5">
        <v>0</v>
      </c>
      <c r="BD1374" s="5">
        <v>0</v>
      </c>
      <c r="BE1374" s="335">
        <v>0</v>
      </c>
      <c r="BG1374" s="826"/>
      <c r="BH1374" s="607"/>
    </row>
    <row r="1375" spans="1:60" ht="12.75" customHeight="1" x14ac:dyDescent="0.25">
      <c r="A1375" s="222"/>
      <c r="C1375" s="116"/>
      <c r="D1375" s="620"/>
      <c r="F1375" s="117"/>
      <c r="G1375" s="694"/>
      <c r="H1375" s="878"/>
      <c r="I1375" s="397"/>
      <c r="J1375" s="380"/>
      <c r="K1375" s="405" t="s">
        <v>209</v>
      </c>
      <c r="L1375" s="738">
        <v>0</v>
      </c>
      <c r="M1375" s="739">
        <v>0</v>
      </c>
      <c r="N1375" s="929">
        <v>0</v>
      </c>
      <c r="O1375" s="530">
        <v>0</v>
      </c>
      <c r="P1375" s="530">
        <v>0</v>
      </c>
      <c r="Q1375" s="641">
        <v>0</v>
      </c>
      <c r="R1375" s="537">
        <v>0</v>
      </c>
      <c r="S1375" s="537">
        <v>0</v>
      </c>
      <c r="T1375" s="537">
        <v>0</v>
      </c>
      <c r="U1375" s="537">
        <v>0</v>
      </c>
      <c r="V1375" s="537">
        <v>0</v>
      </c>
      <c r="W1375" s="530"/>
      <c r="X1375" s="142">
        <v>0</v>
      </c>
      <c r="Y1375" s="142">
        <v>0</v>
      </c>
      <c r="Z1375" s="537">
        <v>0</v>
      </c>
      <c r="AA1375" s="537">
        <v>0</v>
      </c>
      <c r="AB1375" s="530"/>
      <c r="AC1375" s="142">
        <v>0</v>
      </c>
      <c r="AD1375" s="530">
        <v>0</v>
      </c>
      <c r="AE1375" s="842">
        <v>0</v>
      </c>
      <c r="AF1375" s="929">
        <v>0</v>
      </c>
      <c r="AG1375" s="530">
        <v>0</v>
      </c>
      <c r="AH1375" s="530">
        <v>0</v>
      </c>
      <c r="AI1375" s="641">
        <v>0</v>
      </c>
      <c r="AJ1375" s="537">
        <v>0</v>
      </c>
      <c r="AK1375" s="537">
        <v>0</v>
      </c>
      <c r="AL1375" s="537">
        <v>0</v>
      </c>
      <c r="AM1375" s="537">
        <v>0</v>
      </c>
      <c r="AN1375" s="537">
        <v>0</v>
      </c>
      <c r="AO1375" s="530"/>
      <c r="AP1375" s="142">
        <v>0</v>
      </c>
      <c r="AQ1375" s="142">
        <v>0</v>
      </c>
      <c r="AR1375" s="537">
        <v>0</v>
      </c>
      <c r="AS1375" s="537">
        <v>0</v>
      </c>
      <c r="AT1375" s="530"/>
      <c r="AU1375" s="142">
        <v>0</v>
      </c>
      <c r="AV1375" s="530">
        <v>0</v>
      </c>
      <c r="AW1375" s="842">
        <v>0</v>
      </c>
      <c r="AX1375" s="115">
        <v>0</v>
      </c>
      <c r="AY1375" s="5">
        <v>0</v>
      </c>
      <c r="AZ1375" s="5">
        <v>0</v>
      </c>
      <c r="BA1375" s="335">
        <v>0</v>
      </c>
      <c r="BB1375" s="23">
        <v>0</v>
      </c>
      <c r="BC1375" s="5">
        <v>0</v>
      </c>
      <c r="BD1375" s="5">
        <v>0</v>
      </c>
      <c r="BE1375" s="335">
        <v>0</v>
      </c>
      <c r="BF1375" s="40"/>
      <c r="BG1375" s="826"/>
      <c r="BH1375" s="607"/>
    </row>
    <row r="1376" spans="1:60" ht="12.75" customHeight="1" x14ac:dyDescent="0.25">
      <c r="A1376" s="222"/>
      <c r="C1376" s="116"/>
      <c r="D1376" s="620"/>
      <c r="F1376" s="117"/>
      <c r="G1376" s="694"/>
      <c r="H1376" s="878"/>
      <c r="I1376" s="397"/>
      <c r="J1376" s="380"/>
      <c r="K1376" s="405" t="s">
        <v>210</v>
      </c>
      <c r="L1376" s="738">
        <v>0</v>
      </c>
      <c r="M1376" s="739">
        <v>0</v>
      </c>
      <c r="N1376" s="929">
        <v>0</v>
      </c>
      <c r="O1376" s="530">
        <v>0</v>
      </c>
      <c r="P1376" s="530">
        <v>0</v>
      </c>
      <c r="Q1376" s="641">
        <v>0</v>
      </c>
      <c r="R1376" s="537">
        <v>0</v>
      </c>
      <c r="S1376" s="537">
        <v>0</v>
      </c>
      <c r="T1376" s="537">
        <v>0</v>
      </c>
      <c r="U1376" s="537">
        <v>0</v>
      </c>
      <c r="V1376" s="537">
        <v>0</v>
      </c>
      <c r="W1376" s="530"/>
      <c r="X1376" s="142">
        <v>0</v>
      </c>
      <c r="Y1376" s="142">
        <v>0</v>
      </c>
      <c r="Z1376" s="537">
        <v>0</v>
      </c>
      <c r="AA1376" s="537">
        <v>0</v>
      </c>
      <c r="AB1376" s="530"/>
      <c r="AC1376" s="142">
        <v>0</v>
      </c>
      <c r="AD1376" s="530">
        <v>0</v>
      </c>
      <c r="AE1376" s="842">
        <v>0</v>
      </c>
      <c r="AF1376" s="929">
        <v>0</v>
      </c>
      <c r="AG1376" s="530">
        <v>0</v>
      </c>
      <c r="AH1376" s="530">
        <v>0</v>
      </c>
      <c r="AI1376" s="641">
        <v>0</v>
      </c>
      <c r="AJ1376" s="537">
        <v>0</v>
      </c>
      <c r="AK1376" s="537">
        <v>0</v>
      </c>
      <c r="AL1376" s="537">
        <v>0</v>
      </c>
      <c r="AM1376" s="537">
        <v>0</v>
      </c>
      <c r="AN1376" s="537">
        <v>0</v>
      </c>
      <c r="AO1376" s="530"/>
      <c r="AP1376" s="142">
        <v>0</v>
      </c>
      <c r="AQ1376" s="142">
        <v>0</v>
      </c>
      <c r="AR1376" s="537">
        <v>0</v>
      </c>
      <c r="AS1376" s="537">
        <v>0</v>
      </c>
      <c r="AT1376" s="530"/>
      <c r="AU1376" s="142">
        <v>0</v>
      </c>
      <c r="AV1376" s="530">
        <v>0</v>
      </c>
      <c r="AW1376" s="842">
        <v>0</v>
      </c>
      <c r="AX1376" s="115">
        <v>0</v>
      </c>
      <c r="AY1376" s="5">
        <v>0</v>
      </c>
      <c r="AZ1376" s="5">
        <v>0</v>
      </c>
      <c r="BA1376" s="335">
        <v>0</v>
      </c>
      <c r="BB1376" s="23">
        <v>0</v>
      </c>
      <c r="BC1376" s="5">
        <v>0</v>
      </c>
      <c r="BD1376" s="5">
        <v>0</v>
      </c>
      <c r="BE1376" s="335">
        <v>0</v>
      </c>
      <c r="BG1376" s="826"/>
      <c r="BH1376" s="607"/>
    </row>
    <row r="1377" spans="1:66" ht="12.75" customHeight="1" x14ac:dyDescent="0.25">
      <c r="A1377" s="222"/>
      <c r="C1377" s="116"/>
      <c r="D1377" s="620"/>
      <c r="F1377" s="117"/>
      <c r="G1377" s="694"/>
      <c r="H1377" s="878"/>
      <c r="I1377" s="397"/>
      <c r="J1377" s="380"/>
      <c r="K1377" s="406" t="s">
        <v>53</v>
      </c>
      <c r="L1377" s="738">
        <v>0</v>
      </c>
      <c r="M1377" s="739">
        <v>0</v>
      </c>
      <c r="N1377" s="929">
        <v>0</v>
      </c>
      <c r="O1377" s="530">
        <v>0</v>
      </c>
      <c r="P1377" s="530">
        <v>0</v>
      </c>
      <c r="Q1377" s="641">
        <v>0</v>
      </c>
      <c r="R1377" s="537">
        <v>0</v>
      </c>
      <c r="S1377" s="537">
        <v>0</v>
      </c>
      <c r="T1377" s="537">
        <v>0</v>
      </c>
      <c r="U1377" s="537">
        <v>0</v>
      </c>
      <c r="V1377" s="537">
        <v>0</v>
      </c>
      <c r="W1377" s="530"/>
      <c r="X1377" s="142">
        <v>0</v>
      </c>
      <c r="Y1377" s="142">
        <v>0</v>
      </c>
      <c r="Z1377" s="537">
        <v>0</v>
      </c>
      <c r="AA1377" s="537">
        <v>0</v>
      </c>
      <c r="AB1377" s="530"/>
      <c r="AC1377" s="142">
        <v>0</v>
      </c>
      <c r="AD1377" s="530">
        <v>0</v>
      </c>
      <c r="AE1377" s="842">
        <v>0</v>
      </c>
      <c r="AF1377" s="929">
        <v>0</v>
      </c>
      <c r="AG1377" s="530">
        <v>0</v>
      </c>
      <c r="AH1377" s="530">
        <v>0</v>
      </c>
      <c r="AI1377" s="641">
        <v>0</v>
      </c>
      <c r="AJ1377" s="537">
        <v>0</v>
      </c>
      <c r="AK1377" s="537">
        <v>0</v>
      </c>
      <c r="AL1377" s="537">
        <v>0</v>
      </c>
      <c r="AM1377" s="537">
        <v>0</v>
      </c>
      <c r="AN1377" s="537">
        <v>0</v>
      </c>
      <c r="AO1377" s="530"/>
      <c r="AP1377" s="142">
        <v>0</v>
      </c>
      <c r="AQ1377" s="142">
        <v>0</v>
      </c>
      <c r="AR1377" s="537">
        <v>0</v>
      </c>
      <c r="AS1377" s="537">
        <v>0</v>
      </c>
      <c r="AT1377" s="530"/>
      <c r="AU1377" s="142">
        <v>0</v>
      </c>
      <c r="AV1377" s="530">
        <v>0</v>
      </c>
      <c r="AW1377" s="842">
        <v>0</v>
      </c>
      <c r="AX1377" s="115">
        <v>0</v>
      </c>
      <c r="AY1377" s="5">
        <v>0</v>
      </c>
      <c r="AZ1377" s="5">
        <v>0</v>
      </c>
      <c r="BA1377" s="335">
        <v>0</v>
      </c>
      <c r="BB1377" s="23">
        <v>0</v>
      </c>
      <c r="BC1377" s="5">
        <v>0</v>
      </c>
      <c r="BD1377" s="5">
        <v>0</v>
      </c>
      <c r="BE1377" s="335">
        <v>0</v>
      </c>
      <c r="BG1377" s="826"/>
      <c r="BH1377" s="607"/>
    </row>
    <row r="1378" spans="1:66" ht="12.75" customHeight="1" x14ac:dyDescent="0.25">
      <c r="A1378" s="222"/>
      <c r="C1378" s="258"/>
      <c r="D1378" s="620"/>
      <c r="F1378" s="117"/>
      <c r="G1378" s="694"/>
      <c r="H1378" s="878"/>
      <c r="I1378" s="397"/>
      <c r="J1378" s="380"/>
      <c r="K1378" s="406"/>
      <c r="L1378" s="731"/>
      <c r="M1378" s="732"/>
      <c r="N1378" s="929"/>
      <c r="O1378" s="530"/>
      <c r="P1378" s="530"/>
      <c r="Q1378" s="641"/>
      <c r="R1378" s="537"/>
      <c r="S1378" s="537"/>
      <c r="T1378" s="537"/>
      <c r="U1378" s="537"/>
      <c r="V1378" s="537"/>
      <c r="W1378" s="531"/>
      <c r="X1378" s="140"/>
      <c r="Y1378" s="140"/>
      <c r="Z1378" s="551"/>
      <c r="AA1378" s="551"/>
      <c r="AB1378" s="531"/>
      <c r="AC1378" s="142"/>
      <c r="AD1378" s="530"/>
      <c r="AE1378" s="842"/>
      <c r="AF1378" s="929"/>
      <c r="AG1378" s="530"/>
      <c r="AH1378" s="530"/>
      <c r="AI1378" s="641"/>
      <c r="AJ1378" s="537"/>
      <c r="AK1378" s="537"/>
      <c r="AL1378" s="537"/>
      <c r="AM1378" s="537"/>
      <c r="AN1378" s="537"/>
      <c r="AO1378" s="531"/>
      <c r="AP1378" s="140"/>
      <c r="AQ1378" s="140"/>
      <c r="AR1378" s="551"/>
      <c r="AS1378" s="551"/>
      <c r="AT1378" s="531"/>
      <c r="AU1378" s="142"/>
      <c r="AV1378" s="530"/>
      <c r="AW1378" s="842"/>
      <c r="AX1378" s="115"/>
      <c r="AY1378" s="5"/>
      <c r="AZ1378" s="5"/>
      <c r="BA1378" s="335"/>
      <c r="BC1378" s="5"/>
      <c r="BD1378" s="5"/>
      <c r="BE1378" s="335"/>
      <c r="BG1378" s="826"/>
      <c r="BH1378" s="607"/>
    </row>
    <row r="1379" spans="1:66" s="4" customFormat="1" ht="12.75" customHeight="1" x14ac:dyDescent="0.25">
      <c r="A1379" s="223"/>
      <c r="B1379" s="205"/>
      <c r="C1379" s="251"/>
      <c r="D1379" s="619"/>
      <c r="E1379" s="274"/>
      <c r="F1379" s="299"/>
      <c r="G1379" s="694"/>
      <c r="H1379" s="878"/>
      <c r="I1379" s="397"/>
      <c r="J1379" s="380"/>
      <c r="K1379" s="442"/>
      <c r="L1379" s="748"/>
      <c r="M1379" s="749"/>
      <c r="N1379" s="934"/>
      <c r="O1379" s="44"/>
      <c r="P1379" s="44"/>
      <c r="Q1379" s="644"/>
      <c r="R1379" s="542"/>
      <c r="S1379" s="542"/>
      <c r="T1379" s="542"/>
      <c r="U1379" s="542"/>
      <c r="V1379" s="542"/>
      <c r="W1379" s="534"/>
      <c r="X1379" s="146"/>
      <c r="Y1379" s="146"/>
      <c r="Z1379" s="556"/>
      <c r="AA1379" s="556"/>
      <c r="AB1379" s="534"/>
      <c r="AC1379" s="597"/>
      <c r="AD1379" s="44"/>
      <c r="AE1379" s="841"/>
      <c r="AF1379" s="934"/>
      <c r="AG1379" s="44"/>
      <c r="AH1379" s="44"/>
      <c r="AI1379" s="644"/>
      <c r="AJ1379" s="542"/>
      <c r="AK1379" s="542"/>
      <c r="AL1379" s="542"/>
      <c r="AM1379" s="542"/>
      <c r="AN1379" s="542"/>
      <c r="AO1379" s="534"/>
      <c r="AP1379" s="146"/>
      <c r="AQ1379" s="146"/>
      <c r="AR1379" s="556"/>
      <c r="AS1379" s="556"/>
      <c r="AT1379" s="534"/>
      <c r="AU1379" s="597"/>
      <c r="AV1379" s="44"/>
      <c r="AW1379" s="841"/>
      <c r="AX1379" s="312"/>
      <c r="AY1379" s="14"/>
      <c r="AZ1379" s="14"/>
      <c r="BA1379" s="334"/>
      <c r="BB1379" s="309"/>
      <c r="BC1379" s="14"/>
      <c r="BD1379" s="14"/>
      <c r="BE1379" s="334"/>
      <c r="BF1379" s="41"/>
      <c r="BG1379" s="826"/>
      <c r="BH1379" s="607"/>
      <c r="BI1379" s="41"/>
      <c r="BJ1379" s="41"/>
      <c r="BK1379" s="41"/>
      <c r="BL1379" s="41"/>
      <c r="BM1379" s="41"/>
      <c r="BN1379" s="41"/>
    </row>
    <row r="1380" spans="1:66" ht="12.75" customHeight="1" x14ac:dyDescent="0.25">
      <c r="A1380" s="223"/>
      <c r="B1380" s="205"/>
      <c r="C1380" s="251"/>
      <c r="D1380" s="619"/>
      <c r="F1380" s="299"/>
      <c r="G1380" s="694"/>
      <c r="H1380" s="878"/>
      <c r="I1380" s="397"/>
      <c r="J1380" s="380"/>
      <c r="K1380" s="400" t="s">
        <v>6585</v>
      </c>
      <c r="L1380" s="748"/>
      <c r="M1380" s="749"/>
      <c r="N1380" s="934"/>
      <c r="O1380" s="44"/>
      <c r="P1380" s="44"/>
      <c r="Q1380" s="644"/>
      <c r="R1380" s="542"/>
      <c r="S1380" s="542"/>
      <c r="T1380" s="542"/>
      <c r="U1380" s="542"/>
      <c r="V1380" s="542"/>
      <c r="W1380" s="534"/>
      <c r="X1380" s="146"/>
      <c r="Y1380" s="146"/>
      <c r="Z1380" s="556"/>
      <c r="AA1380" s="556"/>
      <c r="AB1380" s="534"/>
      <c r="AC1380" s="597"/>
      <c r="AD1380" s="44"/>
      <c r="AE1380" s="841"/>
      <c r="AF1380" s="934"/>
      <c r="AG1380" s="44"/>
      <c r="AH1380" s="44"/>
      <c r="AI1380" s="644"/>
      <c r="AJ1380" s="542"/>
      <c r="AK1380" s="542"/>
      <c r="AL1380" s="542"/>
      <c r="AM1380" s="542"/>
      <c r="AN1380" s="542"/>
      <c r="AO1380" s="534"/>
      <c r="AP1380" s="146"/>
      <c r="AQ1380" s="146"/>
      <c r="AR1380" s="556"/>
      <c r="AS1380" s="556"/>
      <c r="AT1380" s="534"/>
      <c r="AU1380" s="597"/>
      <c r="AV1380" s="44"/>
      <c r="AW1380" s="841"/>
      <c r="AX1380" s="312"/>
      <c r="AY1380" s="14"/>
      <c r="AZ1380" s="14"/>
      <c r="BA1380" s="334"/>
      <c r="BB1380" s="309"/>
      <c r="BC1380" s="14"/>
      <c r="BD1380" s="14"/>
      <c r="BE1380" s="334"/>
      <c r="BG1380" s="826"/>
      <c r="BH1380" s="607"/>
    </row>
    <row r="1381" spans="1:66" ht="12.75" customHeight="1" x14ac:dyDescent="0.25">
      <c r="A1381" s="223"/>
      <c r="B1381" s="205"/>
      <c r="C1381" s="251"/>
      <c r="D1381" s="619"/>
      <c r="F1381" s="299"/>
      <c r="G1381" s="694"/>
      <c r="H1381" s="878"/>
      <c r="I1381" s="397"/>
      <c r="J1381" s="380"/>
      <c r="K1381" s="473" t="s">
        <v>3391</v>
      </c>
      <c r="L1381" s="748"/>
      <c r="M1381" s="749"/>
      <c r="N1381" s="934"/>
      <c r="O1381" s="44"/>
      <c r="P1381" s="44"/>
      <c r="Q1381" s="644"/>
      <c r="R1381" s="542"/>
      <c r="S1381" s="542"/>
      <c r="T1381" s="542"/>
      <c r="U1381" s="542"/>
      <c r="V1381" s="542"/>
      <c r="W1381" s="534"/>
      <c r="X1381" s="146"/>
      <c r="Y1381" s="146"/>
      <c r="Z1381" s="556"/>
      <c r="AA1381" s="556"/>
      <c r="AB1381" s="534"/>
      <c r="AC1381" s="597"/>
      <c r="AD1381" s="44"/>
      <c r="AE1381" s="841"/>
      <c r="AF1381" s="934"/>
      <c r="AG1381" s="44"/>
      <c r="AH1381" s="44"/>
      <c r="AI1381" s="644"/>
      <c r="AJ1381" s="542"/>
      <c r="AK1381" s="542"/>
      <c r="AL1381" s="542"/>
      <c r="AM1381" s="542"/>
      <c r="AN1381" s="542"/>
      <c r="AO1381" s="534"/>
      <c r="AP1381" s="146"/>
      <c r="AQ1381" s="146"/>
      <c r="AR1381" s="556"/>
      <c r="AS1381" s="556"/>
      <c r="AT1381" s="534"/>
      <c r="AU1381" s="597"/>
      <c r="AV1381" s="44"/>
      <c r="AW1381" s="841"/>
      <c r="AX1381" s="312"/>
      <c r="AY1381" s="14"/>
      <c r="AZ1381" s="14"/>
      <c r="BA1381" s="334"/>
      <c r="BB1381" s="309"/>
      <c r="BC1381" s="14"/>
      <c r="BD1381" s="14"/>
      <c r="BE1381" s="334"/>
      <c r="BG1381" s="826"/>
      <c r="BH1381" s="607"/>
    </row>
    <row r="1382" spans="1:66" ht="12.75" customHeight="1" x14ac:dyDescent="0.25">
      <c r="A1382" s="222"/>
      <c r="C1382" s="116"/>
      <c r="D1382" s="620"/>
      <c r="F1382" s="117"/>
      <c r="G1382" s="694"/>
      <c r="H1382" s="878"/>
      <c r="I1382" s="397"/>
      <c r="J1382" s="380"/>
      <c r="K1382" s="402"/>
      <c r="L1382" s="731"/>
      <c r="M1382" s="732"/>
      <c r="N1382" s="931"/>
      <c r="O1382" s="923"/>
      <c r="P1382" s="923"/>
      <c r="Q1382" s="641"/>
      <c r="R1382" s="537"/>
      <c r="S1382" s="537"/>
      <c r="T1382" s="537"/>
      <c r="U1382" s="537"/>
      <c r="V1382" s="537"/>
      <c r="W1382" s="531"/>
      <c r="X1382" s="141"/>
      <c r="Y1382" s="141"/>
      <c r="Z1382" s="552"/>
      <c r="AA1382" s="552"/>
      <c r="AB1382" s="531"/>
      <c r="AC1382" s="593"/>
      <c r="AD1382" s="923"/>
      <c r="AE1382" s="846"/>
      <c r="AF1382" s="931"/>
      <c r="AG1382" s="923"/>
      <c r="AH1382" s="923"/>
      <c r="AI1382" s="641"/>
      <c r="AJ1382" s="537"/>
      <c r="AK1382" s="537"/>
      <c r="AL1382" s="537"/>
      <c r="AM1382" s="537"/>
      <c r="AN1382" s="537"/>
      <c r="AO1382" s="531"/>
      <c r="AP1382" s="141"/>
      <c r="AQ1382" s="141"/>
      <c r="AR1382" s="552"/>
      <c r="AS1382" s="552"/>
      <c r="AT1382" s="531"/>
      <c r="AU1382" s="593"/>
      <c r="AV1382" s="923"/>
      <c r="AW1382" s="846"/>
      <c r="AX1382" s="115"/>
      <c r="AY1382" s="5"/>
      <c r="AZ1382" s="5"/>
      <c r="BA1382" s="335"/>
      <c r="BC1382" s="5"/>
      <c r="BD1382" s="5"/>
      <c r="BE1382" s="335"/>
      <c r="BG1382" s="826"/>
      <c r="BH1382" s="607"/>
    </row>
    <row r="1383" spans="1:66" ht="12.75" customHeight="1" x14ac:dyDescent="0.25">
      <c r="A1383" s="222"/>
      <c r="C1383" s="116"/>
      <c r="D1383" s="620"/>
      <c r="F1383" s="117"/>
      <c r="G1383" s="694"/>
      <c r="H1383" s="878"/>
      <c r="I1383" s="397"/>
      <c r="J1383" s="380"/>
      <c r="K1383" s="401" t="s">
        <v>48</v>
      </c>
      <c r="L1383" s="731"/>
      <c r="M1383" s="732"/>
      <c r="N1383" s="931"/>
      <c r="O1383" s="923"/>
      <c r="P1383" s="923"/>
      <c r="Q1383" s="641"/>
      <c r="R1383" s="537"/>
      <c r="S1383" s="537"/>
      <c r="T1383" s="537"/>
      <c r="U1383" s="537"/>
      <c r="V1383" s="537"/>
      <c r="W1383" s="531"/>
      <c r="X1383" s="141"/>
      <c r="Y1383" s="141"/>
      <c r="Z1383" s="552"/>
      <c r="AA1383" s="552"/>
      <c r="AB1383" s="531"/>
      <c r="AC1383" s="593"/>
      <c r="AD1383" s="923"/>
      <c r="AE1383" s="846"/>
      <c r="AF1383" s="931"/>
      <c r="AG1383" s="923"/>
      <c r="AH1383" s="923"/>
      <c r="AI1383" s="641"/>
      <c r="AJ1383" s="537"/>
      <c r="AK1383" s="537"/>
      <c r="AL1383" s="537"/>
      <c r="AM1383" s="537"/>
      <c r="AN1383" s="537"/>
      <c r="AO1383" s="531"/>
      <c r="AP1383" s="141"/>
      <c r="AQ1383" s="141"/>
      <c r="AR1383" s="552"/>
      <c r="AS1383" s="552"/>
      <c r="AT1383" s="531"/>
      <c r="AU1383" s="593"/>
      <c r="AV1383" s="923"/>
      <c r="AW1383" s="846"/>
      <c r="AX1383" s="115"/>
      <c r="AY1383" s="5"/>
      <c r="AZ1383" s="5"/>
      <c r="BA1383" s="335"/>
      <c r="BC1383" s="5"/>
      <c r="BD1383" s="5"/>
      <c r="BE1383" s="335"/>
      <c r="BG1383" s="826"/>
      <c r="BH1383" s="607"/>
    </row>
    <row r="1384" spans="1:66" s="4" customFormat="1" ht="12.75" customHeight="1" x14ac:dyDescent="0.25">
      <c r="A1384" s="222"/>
      <c r="B1384" s="30"/>
      <c r="C1384" s="116"/>
      <c r="D1384" s="620"/>
      <c r="E1384" s="32"/>
      <c r="F1384" s="117"/>
      <c r="G1384" s="694"/>
      <c r="H1384" s="878"/>
      <c r="I1384" s="397"/>
      <c r="J1384" s="380"/>
      <c r="K1384" s="402"/>
      <c r="L1384" s="731"/>
      <c r="M1384" s="732"/>
      <c r="N1384" s="931"/>
      <c r="O1384" s="923"/>
      <c r="P1384" s="923"/>
      <c r="Q1384" s="641"/>
      <c r="R1384" s="537"/>
      <c r="S1384" s="537"/>
      <c r="T1384" s="537"/>
      <c r="U1384" s="537"/>
      <c r="V1384" s="537"/>
      <c r="W1384" s="531"/>
      <c r="X1384" s="141"/>
      <c r="Y1384" s="141"/>
      <c r="Z1384" s="552"/>
      <c r="AA1384" s="552"/>
      <c r="AB1384" s="531"/>
      <c r="AC1384" s="593"/>
      <c r="AD1384" s="923"/>
      <c r="AE1384" s="846"/>
      <c r="AF1384" s="931"/>
      <c r="AG1384" s="923"/>
      <c r="AH1384" s="923"/>
      <c r="AI1384" s="641"/>
      <c r="AJ1384" s="537"/>
      <c r="AK1384" s="537"/>
      <c r="AL1384" s="537"/>
      <c r="AM1384" s="537"/>
      <c r="AN1384" s="537"/>
      <c r="AO1384" s="531"/>
      <c r="AP1384" s="141"/>
      <c r="AQ1384" s="141"/>
      <c r="AR1384" s="552"/>
      <c r="AS1384" s="552"/>
      <c r="AT1384" s="531"/>
      <c r="AU1384" s="593"/>
      <c r="AV1384" s="923"/>
      <c r="AW1384" s="846"/>
      <c r="AX1384" s="115"/>
      <c r="AY1384" s="5"/>
      <c r="AZ1384" s="5"/>
      <c r="BA1384" s="335"/>
      <c r="BB1384" s="23"/>
      <c r="BC1384" s="5"/>
      <c r="BD1384" s="5"/>
      <c r="BE1384" s="335"/>
      <c r="BF1384" s="41"/>
      <c r="BG1384" s="826"/>
      <c r="BH1384" s="607"/>
      <c r="BI1384" s="41"/>
      <c r="BJ1384" s="41"/>
      <c r="BK1384" s="41"/>
      <c r="BL1384" s="41"/>
      <c r="BM1384" s="41"/>
      <c r="BN1384" s="41"/>
    </row>
    <row r="1385" spans="1:66" ht="35.1" customHeight="1" x14ac:dyDescent="0.25">
      <c r="A1385" s="21" t="s">
        <v>39</v>
      </c>
      <c r="B1385" s="30">
        <v>19</v>
      </c>
      <c r="C1385" s="116" t="s">
        <v>1845</v>
      </c>
      <c r="D1385" s="620">
        <v>1000</v>
      </c>
      <c r="F1385" s="117">
        <v>12</v>
      </c>
      <c r="G1385" s="694">
        <v>1</v>
      </c>
      <c r="H1385" s="878" t="str">
        <f t="shared" si="2084"/>
        <v>037</v>
      </c>
      <c r="I1385" s="397" t="s">
        <v>3257</v>
      </c>
      <c r="J1385" s="380" t="s">
        <v>3154</v>
      </c>
      <c r="K1385" s="511" t="s">
        <v>5384</v>
      </c>
      <c r="L1385" s="779">
        <v>0</v>
      </c>
      <c r="M1385" s="780">
        <v>0</v>
      </c>
      <c r="N1385" s="935"/>
      <c r="O1385" s="530">
        <f t="shared" ref="O1385" si="2156">IF(N1385&gt;L1385,"0 ",N1385-L1385)</f>
        <v>0</v>
      </c>
      <c r="P1385" s="530">
        <f t="shared" ref="P1385" si="2157">IF(N1385&lt;L1385,"0 ",N1385-L1385)</f>
        <v>0</v>
      </c>
      <c r="Q1385" s="661"/>
      <c r="R1385" s="549"/>
      <c r="S1385" s="549"/>
      <c r="T1385" s="549"/>
      <c r="U1385" s="549"/>
      <c r="V1385" s="549"/>
      <c r="W1385" s="683" t="str">
        <f>IF(SUM(Q1385:V1385)=X1385,"OK",SUM(Q1385:V1385)-X1385)</f>
        <v>OK</v>
      </c>
      <c r="X1385" s="202"/>
      <c r="Y1385" s="202"/>
      <c r="Z1385" s="560"/>
      <c r="AA1385" s="560"/>
      <c r="AB1385" s="683" t="str">
        <f>IF(SUM(Z1385:AA1385)=AC1385,"OK",SUM(Z1385:AA1385)-AC1385)</f>
        <v>OK</v>
      </c>
      <c r="AC1385" s="602"/>
      <c r="AD1385" s="530">
        <f t="shared" ref="AD1385" si="2158">X1385+Y1385+AC1385</f>
        <v>0</v>
      </c>
      <c r="AE1385" s="842">
        <f t="shared" ref="AE1385" si="2159">N1385+AD1385</f>
        <v>0</v>
      </c>
      <c r="AF1385" s="935"/>
      <c r="AG1385" s="530">
        <f t="shared" ref="AG1385" si="2160">IF(AF1385&gt;M1385,"0 ",AF1385-M1385)</f>
        <v>0</v>
      </c>
      <c r="AH1385" s="530">
        <f t="shared" ref="AH1385" si="2161">IF(AF1385&lt;M1385,"0 ",AF1385-M1385)</f>
        <v>0</v>
      </c>
      <c r="AI1385" s="927"/>
      <c r="AJ1385" s="550"/>
      <c r="AK1385" s="550"/>
      <c r="AL1385" s="550"/>
      <c r="AM1385" s="550"/>
      <c r="AN1385" s="550"/>
      <c r="AO1385" s="683" t="str">
        <f>IF(SUM(AI1385:AN1385)=AP1385,"OK",SUM(AI1385:AN1385)-AP1385)</f>
        <v>OK</v>
      </c>
      <c r="AP1385" s="202"/>
      <c r="AQ1385" s="202"/>
      <c r="AR1385" s="560"/>
      <c r="AS1385" s="560"/>
      <c r="AT1385" s="683" t="str">
        <f>IF(SUM(AR1385:AS1385)=AU1385,"OK",SUM(AR1385:AS1385)-AU1385)</f>
        <v>OK</v>
      </c>
      <c r="AU1385" s="602"/>
      <c r="AV1385" s="530">
        <f t="shared" ref="AV1385" si="2162">AP1385+AQ1385+AU1385</f>
        <v>0</v>
      </c>
      <c r="AW1385" s="842">
        <f t="shared" ref="AW1385" si="2163">AF1385+AV1385</f>
        <v>0</v>
      </c>
      <c r="AX1385" s="115">
        <f>L1385</f>
        <v>0</v>
      </c>
      <c r="AY1385" s="5">
        <f>AE1385</f>
        <v>0</v>
      </c>
      <c r="AZ1385" s="7">
        <f t="shared" ref="AZ1385" si="2164">AY1385-AX1385</f>
        <v>0</v>
      </c>
      <c r="BA1385" s="335" t="e">
        <f t="shared" ref="BA1385" si="2165">AZ1385/AX1385</f>
        <v>#DIV/0!</v>
      </c>
      <c r="BB1385" s="23">
        <f>M1385</f>
        <v>0</v>
      </c>
      <c r="BC1385" s="5">
        <f t="shared" ref="BC1385" si="2166">AW1385</f>
        <v>0</v>
      </c>
      <c r="BD1385" s="7">
        <f t="shared" ref="BD1385" si="2167">BC1385-BB1385</f>
        <v>0</v>
      </c>
      <c r="BE1385" s="335" t="e">
        <f t="shared" ref="BE1385" si="2168">BD1385/BB1385</f>
        <v>#DIV/0!</v>
      </c>
      <c r="BG1385" s="826" t="str">
        <f>RIGHT(LEFT(I1385,3),2)&amp;"."&amp;RIGHT(LEFT(I1385,5),2)</f>
        <v>12.11</v>
      </c>
      <c r="BH1385" s="607" t="b">
        <f>COUNTIF('Codes SEC'!$B$2:$B$250,Ministres!BG1385)&gt;0</f>
        <v>1</v>
      </c>
    </row>
    <row r="1386" spans="1:66" ht="12.75" customHeight="1" x14ac:dyDescent="0.25">
      <c r="A1386" s="225"/>
      <c r="B1386" s="206"/>
      <c r="C1386" s="253"/>
      <c r="D1386" s="621"/>
      <c r="E1386" s="275"/>
      <c r="F1386" s="269"/>
      <c r="G1386" s="695"/>
      <c r="H1386" s="886"/>
      <c r="I1386" s="403"/>
      <c r="J1386" s="381"/>
      <c r="K1386" s="514" t="s">
        <v>95</v>
      </c>
      <c r="L1386" s="318">
        <f t="shared" ref="L1386:V1386" si="2169">L1385</f>
        <v>0</v>
      </c>
      <c r="M1386" s="737">
        <f t="shared" si="2169"/>
        <v>0</v>
      </c>
      <c r="N1386" s="930">
        <f t="shared" si="2169"/>
        <v>0</v>
      </c>
      <c r="O1386" s="790">
        <f t="shared" si="2169"/>
        <v>0</v>
      </c>
      <c r="P1386" s="790">
        <f t="shared" si="2169"/>
        <v>0</v>
      </c>
      <c r="Q1386" s="787">
        <f t="shared" si="2169"/>
        <v>0</v>
      </c>
      <c r="R1386" s="648">
        <f t="shared" si="2169"/>
        <v>0</v>
      </c>
      <c r="S1386" s="648">
        <f t="shared" si="2169"/>
        <v>0</v>
      </c>
      <c r="T1386" s="648">
        <f t="shared" si="2169"/>
        <v>0</v>
      </c>
      <c r="U1386" s="648">
        <f t="shared" si="2169"/>
        <v>0</v>
      </c>
      <c r="V1386" s="648">
        <f t="shared" si="2169"/>
        <v>0</v>
      </c>
      <c r="W1386" s="790"/>
      <c r="X1386" s="649">
        <f>X1385</f>
        <v>0</v>
      </c>
      <c r="Y1386" s="649">
        <f>Y1385</f>
        <v>0</v>
      </c>
      <c r="Z1386" s="648">
        <f>Z1385</f>
        <v>0</v>
      </c>
      <c r="AA1386" s="648">
        <f>AA1385</f>
        <v>0</v>
      </c>
      <c r="AB1386" s="790"/>
      <c r="AC1386" s="649">
        <f t="shared" ref="AC1386:AN1386" si="2170">AC1385</f>
        <v>0</v>
      </c>
      <c r="AD1386" s="790">
        <f>AD1385</f>
        <v>0</v>
      </c>
      <c r="AE1386" s="843">
        <f>AE1385</f>
        <v>0</v>
      </c>
      <c r="AF1386" s="930">
        <f t="shared" si="2170"/>
        <v>0</v>
      </c>
      <c r="AG1386" s="790">
        <f t="shared" si="2170"/>
        <v>0</v>
      </c>
      <c r="AH1386" s="790">
        <f t="shared" si="2170"/>
        <v>0</v>
      </c>
      <c r="AI1386" s="787">
        <f t="shared" si="2170"/>
        <v>0</v>
      </c>
      <c r="AJ1386" s="648">
        <f t="shared" si="2170"/>
        <v>0</v>
      </c>
      <c r="AK1386" s="648">
        <f t="shared" si="2170"/>
        <v>0</v>
      </c>
      <c r="AL1386" s="648">
        <f t="shared" si="2170"/>
        <v>0</v>
      </c>
      <c r="AM1386" s="648">
        <f t="shared" si="2170"/>
        <v>0</v>
      </c>
      <c r="AN1386" s="648">
        <f t="shared" si="2170"/>
        <v>0</v>
      </c>
      <c r="AO1386" s="790"/>
      <c r="AP1386" s="649">
        <f>AP1385</f>
        <v>0</v>
      </c>
      <c r="AQ1386" s="649">
        <f>AQ1385</f>
        <v>0</v>
      </c>
      <c r="AR1386" s="648">
        <f>AR1385</f>
        <v>0</v>
      </c>
      <c r="AS1386" s="648">
        <f>AS1385</f>
        <v>0</v>
      </c>
      <c r="AT1386" s="790"/>
      <c r="AU1386" s="649">
        <f t="shared" ref="AU1386:BE1386" si="2171">AU1385</f>
        <v>0</v>
      </c>
      <c r="AV1386" s="790">
        <f t="shared" si="2171"/>
        <v>0</v>
      </c>
      <c r="AW1386" s="843">
        <f t="shared" si="2171"/>
        <v>0</v>
      </c>
      <c r="AX1386" s="336">
        <f t="shared" si="2171"/>
        <v>0</v>
      </c>
      <c r="AY1386" s="337">
        <f t="shared" si="2171"/>
        <v>0</v>
      </c>
      <c r="AZ1386" s="338">
        <f t="shared" si="2171"/>
        <v>0</v>
      </c>
      <c r="BA1386" s="339" t="e">
        <f t="shared" si="2171"/>
        <v>#DIV/0!</v>
      </c>
      <c r="BB1386" s="322">
        <f t="shared" si="2171"/>
        <v>0</v>
      </c>
      <c r="BC1386" s="337">
        <f t="shared" si="2171"/>
        <v>0</v>
      </c>
      <c r="BD1386" s="338">
        <f t="shared" si="2171"/>
        <v>0</v>
      </c>
      <c r="BE1386" s="339" t="e">
        <f t="shared" si="2171"/>
        <v>#DIV/0!</v>
      </c>
      <c r="BG1386" s="826"/>
      <c r="BH1386" s="607"/>
    </row>
    <row r="1387" spans="1:66" ht="12.75" customHeight="1" x14ac:dyDescent="0.25">
      <c r="A1387" s="222"/>
      <c r="C1387" s="116"/>
      <c r="D1387" s="620"/>
      <c r="F1387" s="117"/>
      <c r="G1387" s="694"/>
      <c r="H1387" s="878"/>
      <c r="I1387" s="397"/>
      <c r="J1387" s="380"/>
      <c r="K1387" s="409"/>
      <c r="L1387" s="738"/>
      <c r="M1387" s="739"/>
      <c r="N1387" s="931"/>
      <c r="O1387" s="923"/>
      <c r="P1387" s="923"/>
      <c r="Q1387" s="641"/>
      <c r="R1387" s="537"/>
      <c r="S1387" s="537"/>
      <c r="T1387" s="537"/>
      <c r="U1387" s="537"/>
      <c r="V1387" s="537"/>
      <c r="W1387" s="531"/>
      <c r="X1387" s="141"/>
      <c r="Y1387" s="141"/>
      <c r="Z1387" s="552"/>
      <c r="AA1387" s="552"/>
      <c r="AB1387" s="531"/>
      <c r="AC1387" s="593"/>
      <c r="AD1387" s="923"/>
      <c r="AE1387" s="846"/>
      <c r="AF1387" s="931"/>
      <c r="AG1387" s="923"/>
      <c r="AH1387" s="923"/>
      <c r="AI1387" s="641"/>
      <c r="AJ1387" s="537"/>
      <c r="AK1387" s="537"/>
      <c r="AL1387" s="537"/>
      <c r="AM1387" s="537"/>
      <c r="AN1387" s="537"/>
      <c r="AO1387" s="531"/>
      <c r="AP1387" s="141"/>
      <c r="AQ1387" s="141"/>
      <c r="AR1387" s="552"/>
      <c r="AS1387" s="552"/>
      <c r="AT1387" s="531"/>
      <c r="AU1387" s="593"/>
      <c r="AV1387" s="923"/>
      <c r="AW1387" s="846"/>
      <c r="AX1387" s="115"/>
      <c r="AY1387" s="5"/>
      <c r="AZ1387" s="5"/>
      <c r="BA1387" s="335"/>
      <c r="BC1387" s="5"/>
      <c r="BD1387" s="5"/>
      <c r="BE1387" s="335"/>
      <c r="BG1387" s="826"/>
      <c r="BH1387" s="607"/>
    </row>
    <row r="1388" spans="1:66" ht="12.75" customHeight="1" x14ac:dyDescent="0.25">
      <c r="A1388" s="222"/>
      <c r="C1388" s="116"/>
      <c r="D1388" s="620"/>
      <c r="F1388" s="117"/>
      <c r="G1388" s="694"/>
      <c r="H1388" s="878"/>
      <c r="I1388" s="397"/>
      <c r="J1388" s="380"/>
      <c r="K1388" s="410" t="s">
        <v>58</v>
      </c>
      <c r="L1388" s="738"/>
      <c r="M1388" s="739"/>
      <c r="N1388" s="931"/>
      <c r="O1388" s="923"/>
      <c r="P1388" s="923"/>
      <c r="Q1388" s="641"/>
      <c r="R1388" s="537"/>
      <c r="S1388" s="537"/>
      <c r="T1388" s="537"/>
      <c r="U1388" s="537"/>
      <c r="V1388" s="537"/>
      <c r="W1388" s="531"/>
      <c r="X1388" s="141"/>
      <c r="Y1388" s="141"/>
      <c r="Z1388" s="552"/>
      <c r="AA1388" s="552"/>
      <c r="AB1388" s="531"/>
      <c r="AC1388" s="593"/>
      <c r="AD1388" s="923"/>
      <c r="AE1388" s="846"/>
      <c r="AF1388" s="931"/>
      <c r="AG1388" s="923"/>
      <c r="AH1388" s="923"/>
      <c r="AI1388" s="641"/>
      <c r="AJ1388" s="537"/>
      <c r="AK1388" s="537"/>
      <c r="AL1388" s="537"/>
      <c r="AM1388" s="537"/>
      <c r="AN1388" s="537"/>
      <c r="AO1388" s="531"/>
      <c r="AP1388" s="141"/>
      <c r="AQ1388" s="141"/>
      <c r="AR1388" s="552"/>
      <c r="AS1388" s="552"/>
      <c r="AT1388" s="531"/>
      <c r="AU1388" s="593"/>
      <c r="AV1388" s="923"/>
      <c r="AW1388" s="846"/>
      <c r="AX1388" s="115"/>
      <c r="AY1388" s="5"/>
      <c r="AZ1388" s="5"/>
      <c r="BA1388" s="335"/>
      <c r="BC1388" s="5"/>
      <c r="BD1388" s="5"/>
      <c r="BE1388" s="335"/>
      <c r="BG1388" s="826"/>
      <c r="BH1388" s="607"/>
    </row>
    <row r="1389" spans="1:66" ht="12.75" customHeight="1" x14ac:dyDescent="0.25">
      <c r="A1389" s="222"/>
      <c r="C1389" s="116"/>
      <c r="D1389" s="620"/>
      <c r="F1389" s="117"/>
      <c r="G1389" s="694"/>
      <c r="H1389" s="878"/>
      <c r="I1389" s="397"/>
      <c r="J1389" s="380"/>
      <c r="K1389" s="408"/>
      <c r="L1389" s="738"/>
      <c r="M1389" s="739"/>
      <c r="N1389" s="931"/>
      <c r="O1389" s="923"/>
      <c r="P1389" s="923"/>
      <c r="Q1389" s="641"/>
      <c r="R1389" s="537"/>
      <c r="S1389" s="537"/>
      <c r="T1389" s="537"/>
      <c r="U1389" s="537"/>
      <c r="V1389" s="537"/>
      <c r="W1389" s="531"/>
      <c r="X1389" s="141"/>
      <c r="Y1389" s="141"/>
      <c r="Z1389" s="552"/>
      <c r="AA1389" s="552"/>
      <c r="AB1389" s="531"/>
      <c r="AC1389" s="593"/>
      <c r="AD1389" s="923"/>
      <c r="AE1389" s="846"/>
      <c r="AF1389" s="931"/>
      <c r="AG1389" s="923"/>
      <c r="AH1389" s="923"/>
      <c r="AI1389" s="641"/>
      <c r="AJ1389" s="537"/>
      <c r="AK1389" s="537"/>
      <c r="AL1389" s="537"/>
      <c r="AM1389" s="537"/>
      <c r="AN1389" s="537"/>
      <c r="AO1389" s="531"/>
      <c r="AP1389" s="141"/>
      <c r="AQ1389" s="141"/>
      <c r="AR1389" s="552"/>
      <c r="AS1389" s="552"/>
      <c r="AT1389" s="531"/>
      <c r="AU1389" s="593"/>
      <c r="AV1389" s="923"/>
      <c r="AW1389" s="846"/>
      <c r="AX1389" s="115"/>
      <c r="AY1389" s="5"/>
      <c r="AZ1389" s="5"/>
      <c r="BA1389" s="335"/>
      <c r="BC1389" s="5"/>
      <c r="BD1389" s="5"/>
      <c r="BE1389" s="335"/>
      <c r="BG1389" s="826"/>
      <c r="BH1389" s="607"/>
    </row>
    <row r="1390" spans="1:66" s="10" customFormat="1" ht="40.799999999999997" x14ac:dyDescent="0.25">
      <c r="A1390" s="21" t="s">
        <v>39</v>
      </c>
      <c r="B1390" s="30">
        <v>19</v>
      </c>
      <c r="C1390" s="116" t="s">
        <v>1845</v>
      </c>
      <c r="D1390" s="620">
        <v>1000</v>
      </c>
      <c r="E1390" s="32"/>
      <c r="F1390" s="117">
        <v>12</v>
      </c>
      <c r="G1390" s="694">
        <v>1</v>
      </c>
      <c r="H1390" s="878" t="str">
        <f t="shared" si="2084"/>
        <v>037</v>
      </c>
      <c r="I1390" s="397" t="s">
        <v>3258</v>
      </c>
      <c r="J1390" s="380" t="s">
        <v>3155</v>
      </c>
      <c r="K1390" s="511" t="s">
        <v>6325</v>
      </c>
      <c r="L1390" s="733">
        <v>0</v>
      </c>
      <c r="M1390" s="734">
        <v>0</v>
      </c>
      <c r="N1390" s="935"/>
      <c r="O1390" s="530">
        <f t="shared" ref="O1390" si="2172">IF(N1390&gt;L1390,"0 ",N1390-L1390)</f>
        <v>0</v>
      </c>
      <c r="P1390" s="530">
        <f t="shared" ref="P1390" si="2173">IF(N1390&lt;L1390,"0 ",N1390-L1390)</f>
        <v>0</v>
      </c>
      <c r="Q1390" s="661"/>
      <c r="R1390" s="549"/>
      <c r="S1390" s="549"/>
      <c r="T1390" s="549"/>
      <c r="U1390" s="549"/>
      <c r="V1390" s="549"/>
      <c r="W1390" s="683" t="str">
        <f>IF(SUM(Q1390:V1390)=X1390,"OK",SUM(Q1390:V1390)-X1390)</f>
        <v>OK</v>
      </c>
      <c r="X1390" s="202"/>
      <c r="Y1390" s="202"/>
      <c r="Z1390" s="560"/>
      <c r="AA1390" s="560"/>
      <c r="AB1390" s="683" t="str">
        <f>IF(SUM(Z1390:AA1390)=AC1390,"OK",SUM(Z1390:AA1390)-AC1390)</f>
        <v>OK</v>
      </c>
      <c r="AC1390" s="602"/>
      <c r="AD1390" s="530">
        <f t="shared" ref="AD1390" si="2174">X1390+Y1390+AC1390</f>
        <v>0</v>
      </c>
      <c r="AE1390" s="842">
        <f t="shared" ref="AE1390" si="2175">N1390+AD1390</f>
        <v>0</v>
      </c>
      <c r="AF1390" s="935"/>
      <c r="AG1390" s="530">
        <f t="shared" ref="AG1390" si="2176">IF(AF1390&gt;M1390,"0 ",AF1390-M1390)</f>
        <v>0</v>
      </c>
      <c r="AH1390" s="530">
        <f t="shared" ref="AH1390" si="2177">IF(AF1390&lt;M1390,"0 ",AF1390-M1390)</f>
        <v>0</v>
      </c>
      <c r="AI1390" s="927"/>
      <c r="AJ1390" s="550"/>
      <c r="AK1390" s="550"/>
      <c r="AL1390" s="550"/>
      <c r="AM1390" s="550"/>
      <c r="AN1390" s="550"/>
      <c r="AO1390" s="683" t="str">
        <f>IF(SUM(AI1390:AN1390)=AP1390,"OK",SUM(AI1390:AN1390)-AP1390)</f>
        <v>OK</v>
      </c>
      <c r="AP1390" s="202"/>
      <c r="AQ1390" s="202"/>
      <c r="AR1390" s="560"/>
      <c r="AS1390" s="560"/>
      <c r="AT1390" s="683" t="str">
        <f>IF(SUM(AR1390:AS1390)=AU1390,"OK",SUM(AR1390:AS1390)-AU1390)</f>
        <v>OK</v>
      </c>
      <c r="AU1390" s="602"/>
      <c r="AV1390" s="530">
        <f t="shared" ref="AV1390" si="2178">AP1390+AQ1390+AU1390</f>
        <v>0</v>
      </c>
      <c r="AW1390" s="842">
        <f t="shared" ref="AW1390" si="2179">AF1390+AV1390</f>
        <v>0</v>
      </c>
      <c r="AX1390" s="115">
        <f>L1390</f>
        <v>0</v>
      </c>
      <c r="AY1390" s="5">
        <f>AE1390</f>
        <v>0</v>
      </c>
      <c r="AZ1390" s="7">
        <f>AY1390-AX1390</f>
        <v>0</v>
      </c>
      <c r="BA1390" s="335" t="e">
        <f>AZ1390/AX1390</f>
        <v>#DIV/0!</v>
      </c>
      <c r="BB1390" s="23">
        <f>M1390</f>
        <v>0</v>
      </c>
      <c r="BC1390" s="5">
        <f>AW1390</f>
        <v>0</v>
      </c>
      <c r="BD1390" s="7">
        <f>BC1390-BB1390</f>
        <v>0</v>
      </c>
      <c r="BE1390" s="335" t="e">
        <f>BD1390/BB1390</f>
        <v>#DIV/0!</v>
      </c>
      <c r="BF1390" s="41"/>
      <c r="BG1390" s="826" t="str">
        <f>RIGHT(LEFT(I1390,3),2)&amp;"."&amp;RIGHT(LEFT(I1390,5),2)</f>
        <v>74.22</v>
      </c>
      <c r="BH1390" s="607" t="b">
        <f>COUNTIF('Codes SEC'!$B$2:$B$250,Ministres!BG1390)&gt;0</f>
        <v>1</v>
      </c>
      <c r="BI1390" s="40"/>
      <c r="BJ1390" s="40"/>
      <c r="BK1390" s="40"/>
      <c r="BL1390" s="40"/>
      <c r="BM1390" s="40"/>
      <c r="BN1390" s="40"/>
    </row>
    <row r="1391" spans="1:66" ht="12.75" customHeight="1" x14ac:dyDescent="0.25">
      <c r="A1391" s="225"/>
      <c r="B1391" s="206"/>
      <c r="C1391" s="253"/>
      <c r="D1391" s="621"/>
      <c r="E1391" s="275"/>
      <c r="F1391" s="269"/>
      <c r="G1391" s="695"/>
      <c r="H1391" s="886"/>
      <c r="I1391" s="403"/>
      <c r="J1391" s="381"/>
      <c r="K1391" s="514" t="s">
        <v>59</v>
      </c>
      <c r="L1391" s="318">
        <f t="shared" ref="L1391:P1391" si="2180">L1390</f>
        <v>0</v>
      </c>
      <c r="M1391" s="737">
        <f t="shared" si="2180"/>
        <v>0</v>
      </c>
      <c r="N1391" s="930">
        <f t="shared" si="2180"/>
        <v>0</v>
      </c>
      <c r="O1391" s="790">
        <f t="shared" si="2180"/>
        <v>0</v>
      </c>
      <c r="P1391" s="790">
        <f t="shared" si="2180"/>
        <v>0</v>
      </c>
      <c r="Q1391" s="787">
        <f t="shared" ref="Q1391:V1391" si="2181">Q1390</f>
        <v>0</v>
      </c>
      <c r="R1391" s="648">
        <f t="shared" si="2181"/>
        <v>0</v>
      </c>
      <c r="S1391" s="648">
        <f t="shared" si="2181"/>
        <v>0</v>
      </c>
      <c r="T1391" s="648">
        <f t="shared" si="2181"/>
        <v>0</v>
      </c>
      <c r="U1391" s="648">
        <f t="shared" si="2181"/>
        <v>0</v>
      </c>
      <c r="V1391" s="648">
        <f t="shared" si="2181"/>
        <v>0</v>
      </c>
      <c r="W1391" s="790"/>
      <c r="X1391" s="649">
        <f>X1390</f>
        <v>0</v>
      </c>
      <c r="Y1391" s="649">
        <f>Y1390</f>
        <v>0</v>
      </c>
      <c r="Z1391" s="648">
        <f>Z1390</f>
        <v>0</v>
      </c>
      <c r="AA1391" s="648">
        <f>AA1390</f>
        <v>0</v>
      </c>
      <c r="AB1391" s="790"/>
      <c r="AC1391" s="649">
        <f t="shared" ref="AC1391:AN1391" si="2182">AC1390</f>
        <v>0</v>
      </c>
      <c r="AD1391" s="790">
        <f>AD1390</f>
        <v>0</v>
      </c>
      <c r="AE1391" s="843">
        <f>AE1390</f>
        <v>0</v>
      </c>
      <c r="AF1391" s="930">
        <f t="shared" ref="AF1391:AH1391" si="2183">AF1390</f>
        <v>0</v>
      </c>
      <c r="AG1391" s="790">
        <f t="shared" si="2183"/>
        <v>0</v>
      </c>
      <c r="AH1391" s="790">
        <f t="shared" si="2183"/>
        <v>0</v>
      </c>
      <c r="AI1391" s="787">
        <f t="shared" si="2182"/>
        <v>0</v>
      </c>
      <c r="AJ1391" s="648">
        <f t="shared" si="2182"/>
        <v>0</v>
      </c>
      <c r="AK1391" s="648">
        <f t="shared" si="2182"/>
        <v>0</v>
      </c>
      <c r="AL1391" s="648">
        <f t="shared" si="2182"/>
        <v>0</v>
      </c>
      <c r="AM1391" s="648">
        <f t="shared" si="2182"/>
        <v>0</v>
      </c>
      <c r="AN1391" s="648">
        <f t="shared" si="2182"/>
        <v>0</v>
      </c>
      <c r="AO1391" s="790"/>
      <c r="AP1391" s="649">
        <f>AP1390</f>
        <v>0</v>
      </c>
      <c r="AQ1391" s="649">
        <f>AQ1390</f>
        <v>0</v>
      </c>
      <c r="AR1391" s="648">
        <f>AR1390</f>
        <v>0</v>
      </c>
      <c r="AS1391" s="648">
        <f>AS1390</f>
        <v>0</v>
      </c>
      <c r="AT1391" s="790"/>
      <c r="AU1391" s="649">
        <f t="shared" ref="AU1391:BE1391" si="2184">AU1390</f>
        <v>0</v>
      </c>
      <c r="AV1391" s="790">
        <f t="shared" ref="AV1391" si="2185">AV1390</f>
        <v>0</v>
      </c>
      <c r="AW1391" s="843">
        <f t="shared" si="2184"/>
        <v>0</v>
      </c>
      <c r="AX1391" s="336">
        <f t="shared" si="2184"/>
        <v>0</v>
      </c>
      <c r="AY1391" s="337">
        <f t="shared" si="2184"/>
        <v>0</v>
      </c>
      <c r="AZ1391" s="338">
        <f t="shared" si="2184"/>
        <v>0</v>
      </c>
      <c r="BA1391" s="339" t="e">
        <f t="shared" si="2184"/>
        <v>#DIV/0!</v>
      </c>
      <c r="BB1391" s="322">
        <f t="shared" si="2184"/>
        <v>0</v>
      </c>
      <c r="BC1391" s="337">
        <f t="shared" si="2184"/>
        <v>0</v>
      </c>
      <c r="BD1391" s="338">
        <f t="shared" si="2184"/>
        <v>0</v>
      </c>
      <c r="BE1391" s="339" t="e">
        <f t="shared" si="2184"/>
        <v>#DIV/0!</v>
      </c>
      <c r="BG1391" s="826"/>
      <c r="BH1391" s="607"/>
    </row>
    <row r="1392" spans="1:66" ht="12.75" customHeight="1" x14ac:dyDescent="0.25">
      <c r="A1392" s="226"/>
      <c r="B1392" s="207"/>
      <c r="C1392" s="254"/>
      <c r="D1392" s="300"/>
      <c r="E1392" s="276"/>
      <c r="F1392" s="300"/>
      <c r="G1392" s="696"/>
      <c r="H1392" s="887"/>
      <c r="I1392" s="444"/>
      <c r="J1392" s="393"/>
      <c r="K1392" s="404" t="s">
        <v>3719</v>
      </c>
      <c r="L1392" s="729">
        <f t="shared" ref="L1392:P1392" si="2186">L1391+L1386</f>
        <v>0</v>
      </c>
      <c r="M1392" s="730">
        <f t="shared" si="2186"/>
        <v>0</v>
      </c>
      <c r="N1392" s="844">
        <f t="shared" si="2186"/>
        <v>0</v>
      </c>
      <c r="O1392" s="665">
        <f t="shared" si="2186"/>
        <v>0</v>
      </c>
      <c r="P1392" s="665">
        <f t="shared" si="2186"/>
        <v>0</v>
      </c>
      <c r="Q1392" s="638">
        <f t="shared" ref="Q1392:V1392" si="2187">Q1391+Q1386</f>
        <v>0</v>
      </c>
      <c r="R1392" s="130">
        <f t="shared" si="2187"/>
        <v>0</v>
      </c>
      <c r="S1392" s="130">
        <f t="shared" si="2187"/>
        <v>0</v>
      </c>
      <c r="T1392" s="130">
        <f t="shared" si="2187"/>
        <v>0</v>
      </c>
      <c r="U1392" s="130">
        <f t="shared" si="2187"/>
        <v>0</v>
      </c>
      <c r="V1392" s="130">
        <f t="shared" si="2187"/>
        <v>0</v>
      </c>
      <c r="W1392" s="665"/>
      <c r="X1392" s="130">
        <f>X1391+X1386</f>
        <v>0</v>
      </c>
      <c r="Y1392" s="130">
        <f>Y1391+Y1386</f>
        <v>0</v>
      </c>
      <c r="Z1392" s="130">
        <f>Z1391+Z1386</f>
        <v>0</v>
      </c>
      <c r="AA1392" s="130">
        <f>AA1391+AA1386</f>
        <v>0</v>
      </c>
      <c r="AB1392" s="665"/>
      <c r="AC1392" s="130">
        <f t="shared" ref="AC1392:AN1392" si="2188">AC1391+AC1386</f>
        <v>0</v>
      </c>
      <c r="AD1392" s="665">
        <f>AD1391+AD1386</f>
        <v>0</v>
      </c>
      <c r="AE1392" s="845">
        <f>AE1391+AE1386</f>
        <v>0</v>
      </c>
      <c r="AF1392" s="844">
        <f t="shared" ref="AF1392:AH1392" si="2189">AF1391+AF1386</f>
        <v>0</v>
      </c>
      <c r="AG1392" s="665">
        <f t="shared" si="2189"/>
        <v>0</v>
      </c>
      <c r="AH1392" s="665">
        <f t="shared" si="2189"/>
        <v>0</v>
      </c>
      <c r="AI1392" s="638">
        <f t="shared" si="2188"/>
        <v>0</v>
      </c>
      <c r="AJ1392" s="130">
        <f t="shared" si="2188"/>
        <v>0</v>
      </c>
      <c r="AK1392" s="130">
        <f t="shared" si="2188"/>
        <v>0</v>
      </c>
      <c r="AL1392" s="130">
        <f t="shared" si="2188"/>
        <v>0</v>
      </c>
      <c r="AM1392" s="130">
        <f t="shared" si="2188"/>
        <v>0</v>
      </c>
      <c r="AN1392" s="130">
        <f t="shared" si="2188"/>
        <v>0</v>
      </c>
      <c r="AO1392" s="665"/>
      <c r="AP1392" s="130">
        <f>AP1391+AP1386</f>
        <v>0</v>
      </c>
      <c r="AQ1392" s="130">
        <f>AQ1391+AQ1386</f>
        <v>0</v>
      </c>
      <c r="AR1392" s="130">
        <f>AR1391+AR1386</f>
        <v>0</v>
      </c>
      <c r="AS1392" s="130">
        <f>AS1391+AS1386</f>
        <v>0</v>
      </c>
      <c r="AT1392" s="665"/>
      <c r="AU1392" s="130">
        <f t="shared" ref="AU1392:BE1392" si="2190">AU1391+AU1386</f>
        <v>0</v>
      </c>
      <c r="AV1392" s="665">
        <f t="shared" ref="AV1392" si="2191">AV1391+AV1386</f>
        <v>0</v>
      </c>
      <c r="AW1392" s="845">
        <f t="shared" si="2190"/>
        <v>0</v>
      </c>
      <c r="AX1392" s="314">
        <f t="shared" si="2190"/>
        <v>0</v>
      </c>
      <c r="AY1392" s="131">
        <f t="shared" si="2190"/>
        <v>0</v>
      </c>
      <c r="AZ1392" s="132">
        <f t="shared" si="2190"/>
        <v>0</v>
      </c>
      <c r="BA1392" s="340" t="e">
        <f t="shared" si="2190"/>
        <v>#DIV/0!</v>
      </c>
      <c r="BB1392" s="310">
        <f t="shared" si="2190"/>
        <v>0</v>
      </c>
      <c r="BC1392" s="131">
        <f t="shared" si="2190"/>
        <v>0</v>
      </c>
      <c r="BD1392" s="132">
        <f t="shared" si="2190"/>
        <v>0</v>
      </c>
      <c r="BE1392" s="340" t="e">
        <f t="shared" si="2190"/>
        <v>#DIV/0!</v>
      </c>
      <c r="BG1392" s="826"/>
      <c r="BH1392" s="607"/>
    </row>
    <row r="1393" spans="1:61" ht="12.75" customHeight="1" x14ac:dyDescent="0.25">
      <c r="A1393" s="222"/>
      <c r="C1393" s="116"/>
      <c r="D1393" s="620"/>
      <c r="F1393" s="117"/>
      <c r="G1393" s="690"/>
      <c r="H1393" s="878"/>
      <c r="I1393" s="397"/>
      <c r="J1393" s="380"/>
      <c r="K1393" s="405" t="s">
        <v>208</v>
      </c>
      <c r="L1393" s="731">
        <v>0</v>
      </c>
      <c r="M1393" s="732">
        <v>0</v>
      </c>
      <c r="N1393" s="929">
        <v>0</v>
      </c>
      <c r="O1393" s="530">
        <v>0</v>
      </c>
      <c r="P1393" s="530">
        <v>0</v>
      </c>
      <c r="Q1393" s="641">
        <v>0</v>
      </c>
      <c r="R1393" s="537">
        <v>0</v>
      </c>
      <c r="S1393" s="537">
        <v>0</v>
      </c>
      <c r="T1393" s="537">
        <v>0</v>
      </c>
      <c r="U1393" s="537">
        <v>0</v>
      </c>
      <c r="V1393" s="537">
        <v>0</v>
      </c>
      <c r="W1393" s="530"/>
      <c r="X1393" s="142">
        <v>0</v>
      </c>
      <c r="Y1393" s="142">
        <v>0</v>
      </c>
      <c r="Z1393" s="537">
        <v>0</v>
      </c>
      <c r="AA1393" s="537">
        <v>0</v>
      </c>
      <c r="AB1393" s="530"/>
      <c r="AC1393" s="142">
        <v>0</v>
      </c>
      <c r="AD1393" s="530">
        <v>0</v>
      </c>
      <c r="AE1393" s="842">
        <v>0</v>
      </c>
      <c r="AF1393" s="929">
        <v>0</v>
      </c>
      <c r="AG1393" s="530">
        <v>0</v>
      </c>
      <c r="AH1393" s="530">
        <v>0</v>
      </c>
      <c r="AI1393" s="641">
        <v>0</v>
      </c>
      <c r="AJ1393" s="537">
        <v>0</v>
      </c>
      <c r="AK1393" s="537">
        <v>0</v>
      </c>
      <c r="AL1393" s="537">
        <v>0</v>
      </c>
      <c r="AM1393" s="537">
        <v>0</v>
      </c>
      <c r="AN1393" s="537">
        <v>0</v>
      </c>
      <c r="AO1393" s="530"/>
      <c r="AP1393" s="142">
        <v>0</v>
      </c>
      <c r="AQ1393" s="142">
        <v>0</v>
      </c>
      <c r="AR1393" s="537">
        <v>0</v>
      </c>
      <c r="AS1393" s="537">
        <v>0</v>
      </c>
      <c r="AT1393" s="530"/>
      <c r="AU1393" s="142">
        <v>0</v>
      </c>
      <c r="AV1393" s="530">
        <v>0</v>
      </c>
      <c r="AW1393" s="842">
        <v>0</v>
      </c>
      <c r="AX1393" s="115">
        <v>0</v>
      </c>
      <c r="AY1393" s="5">
        <v>0</v>
      </c>
      <c r="AZ1393" s="5">
        <v>0</v>
      </c>
      <c r="BA1393" s="335">
        <v>0</v>
      </c>
      <c r="BB1393" s="23">
        <v>0</v>
      </c>
      <c r="BC1393" s="5">
        <v>0</v>
      </c>
      <c r="BD1393" s="5">
        <v>0</v>
      </c>
      <c r="BE1393" s="335">
        <v>0</v>
      </c>
      <c r="BG1393" s="826"/>
      <c r="BH1393" s="607"/>
    </row>
    <row r="1394" spans="1:61" ht="12.75" customHeight="1" x14ac:dyDescent="0.25">
      <c r="A1394" s="222"/>
      <c r="C1394" s="116"/>
      <c r="D1394" s="620"/>
      <c r="F1394" s="117"/>
      <c r="G1394" s="694"/>
      <c r="H1394" s="878"/>
      <c r="I1394" s="397"/>
      <c r="J1394" s="380"/>
      <c r="K1394" s="405" t="s">
        <v>96</v>
      </c>
      <c r="L1394" s="738">
        <v>0</v>
      </c>
      <c r="M1394" s="739">
        <v>0</v>
      </c>
      <c r="N1394" s="929">
        <v>0</v>
      </c>
      <c r="O1394" s="530">
        <v>0</v>
      </c>
      <c r="P1394" s="530">
        <v>0</v>
      </c>
      <c r="Q1394" s="641">
        <v>0</v>
      </c>
      <c r="R1394" s="537">
        <v>0</v>
      </c>
      <c r="S1394" s="537">
        <v>0</v>
      </c>
      <c r="T1394" s="537">
        <v>0</v>
      </c>
      <c r="U1394" s="537">
        <v>0</v>
      </c>
      <c r="V1394" s="537">
        <v>0</v>
      </c>
      <c r="W1394" s="530"/>
      <c r="X1394" s="142">
        <v>0</v>
      </c>
      <c r="Y1394" s="142">
        <v>0</v>
      </c>
      <c r="Z1394" s="537">
        <v>0</v>
      </c>
      <c r="AA1394" s="537">
        <v>0</v>
      </c>
      <c r="AB1394" s="530"/>
      <c r="AC1394" s="142">
        <v>0</v>
      </c>
      <c r="AD1394" s="530">
        <v>0</v>
      </c>
      <c r="AE1394" s="842">
        <v>0</v>
      </c>
      <c r="AF1394" s="929">
        <v>0</v>
      </c>
      <c r="AG1394" s="530">
        <v>0</v>
      </c>
      <c r="AH1394" s="530">
        <v>0</v>
      </c>
      <c r="AI1394" s="641">
        <v>0</v>
      </c>
      <c r="AJ1394" s="537">
        <v>0</v>
      </c>
      <c r="AK1394" s="537">
        <v>0</v>
      </c>
      <c r="AL1394" s="537">
        <v>0</v>
      </c>
      <c r="AM1394" s="537">
        <v>0</v>
      </c>
      <c r="AN1394" s="537">
        <v>0</v>
      </c>
      <c r="AO1394" s="530"/>
      <c r="AP1394" s="142">
        <v>0</v>
      </c>
      <c r="AQ1394" s="142">
        <v>0</v>
      </c>
      <c r="AR1394" s="537">
        <v>0</v>
      </c>
      <c r="AS1394" s="537">
        <v>0</v>
      </c>
      <c r="AT1394" s="530"/>
      <c r="AU1394" s="142">
        <v>0</v>
      </c>
      <c r="AV1394" s="530">
        <v>0</v>
      </c>
      <c r="AW1394" s="842">
        <v>0</v>
      </c>
      <c r="AX1394" s="115">
        <v>0</v>
      </c>
      <c r="AY1394" s="5">
        <v>0</v>
      </c>
      <c r="AZ1394" s="5">
        <v>0</v>
      </c>
      <c r="BA1394" s="335">
        <v>0</v>
      </c>
      <c r="BB1394" s="23">
        <v>0</v>
      </c>
      <c r="BC1394" s="5">
        <v>0</v>
      </c>
      <c r="BD1394" s="5">
        <v>0</v>
      </c>
      <c r="BE1394" s="335">
        <v>0</v>
      </c>
      <c r="BG1394" s="826"/>
      <c r="BH1394" s="607"/>
    </row>
    <row r="1395" spans="1:61" ht="12.75" customHeight="1" x14ac:dyDescent="0.25">
      <c r="A1395" s="222"/>
      <c r="C1395" s="116"/>
      <c r="D1395" s="620"/>
      <c r="F1395" s="117"/>
      <c r="G1395" s="694"/>
      <c r="H1395" s="878"/>
      <c r="I1395" s="397"/>
      <c r="J1395" s="380"/>
      <c r="K1395" s="405" t="s">
        <v>209</v>
      </c>
      <c r="L1395" s="738">
        <v>0</v>
      </c>
      <c r="M1395" s="739">
        <v>0</v>
      </c>
      <c r="N1395" s="929">
        <v>0</v>
      </c>
      <c r="O1395" s="530">
        <v>0</v>
      </c>
      <c r="P1395" s="530">
        <v>0</v>
      </c>
      <c r="Q1395" s="641">
        <v>0</v>
      </c>
      <c r="R1395" s="537">
        <v>0</v>
      </c>
      <c r="S1395" s="537">
        <v>0</v>
      </c>
      <c r="T1395" s="537">
        <v>0</v>
      </c>
      <c r="U1395" s="537">
        <v>0</v>
      </c>
      <c r="V1395" s="537">
        <v>0</v>
      </c>
      <c r="W1395" s="530"/>
      <c r="X1395" s="142">
        <v>0</v>
      </c>
      <c r="Y1395" s="142">
        <v>0</v>
      </c>
      <c r="Z1395" s="537">
        <v>0</v>
      </c>
      <c r="AA1395" s="537">
        <v>0</v>
      </c>
      <c r="AB1395" s="530"/>
      <c r="AC1395" s="142">
        <v>0</v>
      </c>
      <c r="AD1395" s="530">
        <v>0</v>
      </c>
      <c r="AE1395" s="842">
        <v>0</v>
      </c>
      <c r="AF1395" s="929">
        <v>0</v>
      </c>
      <c r="AG1395" s="530">
        <v>0</v>
      </c>
      <c r="AH1395" s="530">
        <v>0</v>
      </c>
      <c r="AI1395" s="641">
        <v>0</v>
      </c>
      <c r="AJ1395" s="537">
        <v>0</v>
      </c>
      <c r="AK1395" s="537">
        <v>0</v>
      </c>
      <c r="AL1395" s="537">
        <v>0</v>
      </c>
      <c r="AM1395" s="537">
        <v>0</v>
      </c>
      <c r="AN1395" s="537">
        <v>0</v>
      </c>
      <c r="AO1395" s="530"/>
      <c r="AP1395" s="142">
        <v>0</v>
      </c>
      <c r="AQ1395" s="142">
        <v>0</v>
      </c>
      <c r="AR1395" s="537">
        <v>0</v>
      </c>
      <c r="AS1395" s="537">
        <v>0</v>
      </c>
      <c r="AT1395" s="530"/>
      <c r="AU1395" s="142">
        <v>0</v>
      </c>
      <c r="AV1395" s="530">
        <v>0</v>
      </c>
      <c r="AW1395" s="842">
        <v>0</v>
      </c>
      <c r="AX1395" s="115">
        <v>0</v>
      </c>
      <c r="AY1395" s="5">
        <v>0</v>
      </c>
      <c r="AZ1395" s="5">
        <v>0</v>
      </c>
      <c r="BA1395" s="335">
        <v>0</v>
      </c>
      <c r="BB1395" s="23">
        <v>0</v>
      </c>
      <c r="BC1395" s="5">
        <v>0</v>
      </c>
      <c r="BD1395" s="5">
        <v>0</v>
      </c>
      <c r="BE1395" s="335">
        <v>0</v>
      </c>
      <c r="BG1395" s="826"/>
      <c r="BH1395" s="607"/>
    </row>
    <row r="1396" spans="1:61" ht="12.75" customHeight="1" x14ac:dyDescent="0.25">
      <c r="A1396" s="222"/>
      <c r="C1396" s="116"/>
      <c r="D1396" s="620"/>
      <c r="F1396" s="117"/>
      <c r="G1396" s="694"/>
      <c r="H1396" s="878"/>
      <c r="I1396" s="397"/>
      <c r="J1396" s="380"/>
      <c r="K1396" s="405" t="s">
        <v>210</v>
      </c>
      <c r="L1396" s="738">
        <v>0</v>
      </c>
      <c r="M1396" s="739">
        <v>0</v>
      </c>
      <c r="N1396" s="929">
        <v>0</v>
      </c>
      <c r="O1396" s="530">
        <v>0</v>
      </c>
      <c r="P1396" s="530">
        <v>0</v>
      </c>
      <c r="Q1396" s="641">
        <v>0</v>
      </c>
      <c r="R1396" s="537">
        <v>0</v>
      </c>
      <c r="S1396" s="537">
        <v>0</v>
      </c>
      <c r="T1396" s="537">
        <v>0</v>
      </c>
      <c r="U1396" s="537">
        <v>0</v>
      </c>
      <c r="V1396" s="537">
        <v>0</v>
      </c>
      <c r="W1396" s="530"/>
      <c r="X1396" s="142">
        <v>0</v>
      </c>
      <c r="Y1396" s="142">
        <v>0</v>
      </c>
      <c r="Z1396" s="537">
        <v>0</v>
      </c>
      <c r="AA1396" s="537">
        <v>0</v>
      </c>
      <c r="AB1396" s="530"/>
      <c r="AC1396" s="142">
        <v>0</v>
      </c>
      <c r="AD1396" s="530">
        <v>0</v>
      </c>
      <c r="AE1396" s="842">
        <v>0</v>
      </c>
      <c r="AF1396" s="929">
        <v>0</v>
      </c>
      <c r="AG1396" s="530">
        <v>0</v>
      </c>
      <c r="AH1396" s="530">
        <v>0</v>
      </c>
      <c r="AI1396" s="641">
        <v>0</v>
      </c>
      <c r="AJ1396" s="537">
        <v>0</v>
      </c>
      <c r="AK1396" s="537">
        <v>0</v>
      </c>
      <c r="AL1396" s="537">
        <v>0</v>
      </c>
      <c r="AM1396" s="537">
        <v>0</v>
      </c>
      <c r="AN1396" s="537">
        <v>0</v>
      </c>
      <c r="AO1396" s="530"/>
      <c r="AP1396" s="142">
        <v>0</v>
      </c>
      <c r="AQ1396" s="142">
        <v>0</v>
      </c>
      <c r="AR1396" s="537">
        <v>0</v>
      </c>
      <c r="AS1396" s="537">
        <v>0</v>
      </c>
      <c r="AT1396" s="530"/>
      <c r="AU1396" s="142">
        <v>0</v>
      </c>
      <c r="AV1396" s="530">
        <v>0</v>
      </c>
      <c r="AW1396" s="842">
        <v>0</v>
      </c>
      <c r="AX1396" s="115">
        <v>0</v>
      </c>
      <c r="AY1396" s="5">
        <v>0</v>
      </c>
      <c r="AZ1396" s="5">
        <v>0</v>
      </c>
      <c r="BA1396" s="335">
        <v>0</v>
      </c>
      <c r="BB1396" s="23">
        <v>0</v>
      </c>
      <c r="BC1396" s="5">
        <v>0</v>
      </c>
      <c r="BD1396" s="5">
        <v>0</v>
      </c>
      <c r="BE1396" s="335">
        <v>0</v>
      </c>
      <c r="BG1396" s="826"/>
      <c r="BH1396" s="607"/>
    </row>
    <row r="1397" spans="1:61" ht="12.75" customHeight="1" x14ac:dyDescent="0.25">
      <c r="A1397" s="222"/>
      <c r="C1397" s="116"/>
      <c r="D1397" s="620"/>
      <c r="F1397" s="117"/>
      <c r="G1397" s="694"/>
      <c r="H1397" s="878"/>
      <c r="I1397" s="397"/>
      <c r="J1397" s="380"/>
      <c r="K1397" s="406" t="s">
        <v>53</v>
      </c>
      <c r="L1397" s="738">
        <v>0</v>
      </c>
      <c r="M1397" s="739">
        <v>0</v>
      </c>
      <c r="N1397" s="929">
        <v>0</v>
      </c>
      <c r="O1397" s="530">
        <v>0</v>
      </c>
      <c r="P1397" s="530">
        <v>0</v>
      </c>
      <c r="Q1397" s="641">
        <v>0</v>
      </c>
      <c r="R1397" s="537">
        <v>0</v>
      </c>
      <c r="S1397" s="537">
        <v>0</v>
      </c>
      <c r="T1397" s="537">
        <v>0</v>
      </c>
      <c r="U1397" s="537">
        <v>0</v>
      </c>
      <c r="V1397" s="537">
        <v>0</v>
      </c>
      <c r="W1397" s="530"/>
      <c r="X1397" s="142">
        <v>0</v>
      </c>
      <c r="Y1397" s="142">
        <v>0</v>
      </c>
      <c r="Z1397" s="537">
        <v>0</v>
      </c>
      <c r="AA1397" s="537">
        <v>0</v>
      </c>
      <c r="AB1397" s="530"/>
      <c r="AC1397" s="142">
        <v>0</v>
      </c>
      <c r="AD1397" s="530">
        <v>0</v>
      </c>
      <c r="AE1397" s="842">
        <v>0</v>
      </c>
      <c r="AF1397" s="929">
        <v>0</v>
      </c>
      <c r="AG1397" s="530">
        <v>0</v>
      </c>
      <c r="AH1397" s="530">
        <v>0</v>
      </c>
      <c r="AI1397" s="641">
        <v>0</v>
      </c>
      <c r="AJ1397" s="537">
        <v>0</v>
      </c>
      <c r="AK1397" s="537">
        <v>0</v>
      </c>
      <c r="AL1397" s="537">
        <v>0</v>
      </c>
      <c r="AM1397" s="537">
        <v>0</v>
      </c>
      <c r="AN1397" s="537">
        <v>0</v>
      </c>
      <c r="AO1397" s="530"/>
      <c r="AP1397" s="142">
        <v>0</v>
      </c>
      <c r="AQ1397" s="142">
        <v>0</v>
      </c>
      <c r="AR1397" s="537">
        <v>0</v>
      </c>
      <c r="AS1397" s="537">
        <v>0</v>
      </c>
      <c r="AT1397" s="530"/>
      <c r="AU1397" s="142">
        <v>0</v>
      </c>
      <c r="AV1397" s="530">
        <v>0</v>
      </c>
      <c r="AW1397" s="842">
        <v>0</v>
      </c>
      <c r="AX1397" s="115">
        <v>0</v>
      </c>
      <c r="AY1397" s="5">
        <v>0</v>
      </c>
      <c r="AZ1397" s="5">
        <v>0</v>
      </c>
      <c r="BA1397" s="335">
        <v>0</v>
      </c>
      <c r="BB1397" s="23">
        <v>0</v>
      </c>
      <c r="BC1397" s="5">
        <v>0</v>
      </c>
      <c r="BD1397" s="5">
        <v>0</v>
      </c>
      <c r="BE1397" s="335">
        <v>0</v>
      </c>
      <c r="BF1397" s="40"/>
      <c r="BG1397" s="826"/>
      <c r="BH1397" s="607"/>
    </row>
    <row r="1398" spans="1:61" ht="12.75" customHeight="1" x14ac:dyDescent="0.25">
      <c r="A1398" s="222"/>
      <c r="C1398" s="258"/>
      <c r="D1398" s="620"/>
      <c r="F1398" s="117"/>
      <c r="G1398" s="694"/>
      <c r="H1398" s="878"/>
      <c r="I1398" s="397"/>
      <c r="J1398" s="380"/>
      <c r="K1398" s="406"/>
      <c r="L1398" s="731"/>
      <c r="M1398" s="732"/>
      <c r="N1398" s="929"/>
      <c r="O1398" s="530"/>
      <c r="P1398" s="530"/>
      <c r="Q1398" s="641"/>
      <c r="R1398" s="537"/>
      <c r="S1398" s="537"/>
      <c r="T1398" s="537"/>
      <c r="U1398" s="537"/>
      <c r="V1398" s="537"/>
      <c r="W1398" s="531"/>
      <c r="X1398" s="140"/>
      <c r="Y1398" s="140"/>
      <c r="Z1398" s="551"/>
      <c r="AA1398" s="551"/>
      <c r="AB1398" s="531"/>
      <c r="AC1398" s="142"/>
      <c r="AD1398" s="530"/>
      <c r="AE1398" s="842"/>
      <c r="AF1398" s="929"/>
      <c r="AG1398" s="530"/>
      <c r="AH1398" s="530"/>
      <c r="AI1398" s="641"/>
      <c r="AJ1398" s="537"/>
      <c r="AK1398" s="537"/>
      <c r="AL1398" s="537"/>
      <c r="AM1398" s="537"/>
      <c r="AN1398" s="537"/>
      <c r="AO1398" s="531"/>
      <c r="AP1398" s="140"/>
      <c r="AQ1398" s="140"/>
      <c r="AR1398" s="551"/>
      <c r="AS1398" s="551"/>
      <c r="AT1398" s="531"/>
      <c r="AU1398" s="142"/>
      <c r="AV1398" s="530"/>
      <c r="AW1398" s="842"/>
      <c r="AX1398" s="115"/>
      <c r="AY1398" s="5"/>
      <c r="AZ1398" s="5"/>
      <c r="BA1398" s="335"/>
      <c r="BC1398" s="5"/>
      <c r="BD1398" s="5"/>
      <c r="BE1398" s="335"/>
      <c r="BG1398" s="826"/>
      <c r="BH1398" s="607"/>
    </row>
    <row r="1399" spans="1:61" ht="12.75" customHeight="1" x14ac:dyDescent="0.25">
      <c r="A1399" s="223"/>
      <c r="B1399" s="205"/>
      <c r="C1399" s="251"/>
      <c r="D1399" s="619"/>
      <c r="E1399" s="274"/>
      <c r="F1399" s="299"/>
      <c r="G1399" s="694"/>
      <c r="H1399" s="878"/>
      <c r="I1399" s="397"/>
      <c r="J1399" s="380"/>
      <c r="K1399" s="442"/>
      <c r="L1399" s="748"/>
      <c r="M1399" s="749"/>
      <c r="N1399" s="934"/>
      <c r="O1399" s="44"/>
      <c r="P1399" s="44"/>
      <c r="Q1399" s="644"/>
      <c r="R1399" s="542"/>
      <c r="S1399" s="542"/>
      <c r="T1399" s="542"/>
      <c r="U1399" s="542"/>
      <c r="V1399" s="542"/>
      <c r="W1399" s="534"/>
      <c r="X1399" s="146"/>
      <c r="Y1399" s="146"/>
      <c r="Z1399" s="556"/>
      <c r="AA1399" s="556"/>
      <c r="AB1399" s="534"/>
      <c r="AC1399" s="597"/>
      <c r="AD1399" s="44"/>
      <c r="AE1399" s="841"/>
      <c r="AF1399" s="934"/>
      <c r="AG1399" s="44"/>
      <c r="AH1399" s="44"/>
      <c r="AI1399" s="644"/>
      <c r="AJ1399" s="542"/>
      <c r="AK1399" s="542"/>
      <c r="AL1399" s="542"/>
      <c r="AM1399" s="542"/>
      <c r="AN1399" s="542"/>
      <c r="AO1399" s="534"/>
      <c r="AP1399" s="146"/>
      <c r="AQ1399" s="146"/>
      <c r="AR1399" s="556"/>
      <c r="AS1399" s="556"/>
      <c r="AT1399" s="534"/>
      <c r="AU1399" s="597"/>
      <c r="AV1399" s="44"/>
      <c r="AW1399" s="841"/>
      <c r="AX1399" s="312"/>
      <c r="AY1399" s="14"/>
      <c r="AZ1399" s="14"/>
      <c r="BA1399" s="334"/>
      <c r="BB1399" s="309"/>
      <c r="BC1399" s="14"/>
      <c r="BD1399" s="14"/>
      <c r="BE1399" s="334"/>
      <c r="BG1399" s="826"/>
      <c r="BH1399" s="607"/>
    </row>
    <row r="1400" spans="1:61" ht="12.75" customHeight="1" x14ac:dyDescent="0.25">
      <c r="A1400" s="223"/>
      <c r="B1400" s="205"/>
      <c r="C1400" s="251"/>
      <c r="D1400" s="619"/>
      <c r="F1400" s="299"/>
      <c r="G1400" s="694"/>
      <c r="H1400" s="878"/>
      <c r="I1400" s="397"/>
      <c r="J1400" s="380"/>
      <c r="K1400" s="400" t="s">
        <v>6586</v>
      </c>
      <c r="L1400" s="748"/>
      <c r="M1400" s="749"/>
      <c r="N1400" s="934"/>
      <c r="O1400" s="44"/>
      <c r="P1400" s="44"/>
      <c r="Q1400" s="644"/>
      <c r="R1400" s="542"/>
      <c r="S1400" s="542"/>
      <c r="T1400" s="542"/>
      <c r="U1400" s="542"/>
      <c r="V1400" s="542"/>
      <c r="W1400" s="534"/>
      <c r="X1400" s="146"/>
      <c r="Y1400" s="146"/>
      <c r="Z1400" s="556"/>
      <c r="AA1400" s="556"/>
      <c r="AB1400" s="534"/>
      <c r="AC1400" s="597"/>
      <c r="AD1400" s="44"/>
      <c r="AE1400" s="841"/>
      <c r="AF1400" s="934"/>
      <c r="AG1400" s="44"/>
      <c r="AH1400" s="44"/>
      <c r="AI1400" s="644"/>
      <c r="AJ1400" s="542"/>
      <c r="AK1400" s="542"/>
      <c r="AL1400" s="542"/>
      <c r="AM1400" s="542"/>
      <c r="AN1400" s="542"/>
      <c r="AO1400" s="534"/>
      <c r="AP1400" s="146"/>
      <c r="AQ1400" s="146"/>
      <c r="AR1400" s="556"/>
      <c r="AS1400" s="556"/>
      <c r="AT1400" s="534"/>
      <c r="AU1400" s="597"/>
      <c r="AV1400" s="44"/>
      <c r="AW1400" s="841"/>
      <c r="AX1400" s="312"/>
      <c r="AY1400" s="14"/>
      <c r="AZ1400" s="14"/>
      <c r="BA1400" s="334"/>
      <c r="BB1400" s="309"/>
      <c r="BC1400" s="14"/>
      <c r="BD1400" s="14"/>
      <c r="BE1400" s="334"/>
      <c r="BG1400" s="826"/>
      <c r="BH1400" s="607"/>
    </row>
    <row r="1401" spans="1:61" ht="22.8" x14ac:dyDescent="0.25">
      <c r="A1401" s="223"/>
      <c r="B1401" s="205"/>
      <c r="C1401" s="251"/>
      <c r="D1401" s="619"/>
      <c r="F1401" s="299"/>
      <c r="G1401" s="694"/>
      <c r="H1401" s="878"/>
      <c r="I1401" s="397"/>
      <c r="J1401" s="380"/>
      <c r="K1401" s="426" t="s">
        <v>5651</v>
      </c>
      <c r="L1401" s="748"/>
      <c r="M1401" s="749"/>
      <c r="N1401" s="934"/>
      <c r="O1401" s="44"/>
      <c r="P1401" s="44"/>
      <c r="Q1401" s="644"/>
      <c r="R1401" s="542"/>
      <c r="S1401" s="542"/>
      <c r="T1401" s="542"/>
      <c r="U1401" s="542"/>
      <c r="V1401" s="542"/>
      <c r="W1401" s="534"/>
      <c r="X1401" s="146"/>
      <c r="Y1401" s="146"/>
      <c r="Z1401" s="556"/>
      <c r="AA1401" s="556"/>
      <c r="AB1401" s="534"/>
      <c r="AC1401" s="597"/>
      <c r="AD1401" s="44"/>
      <c r="AE1401" s="841"/>
      <c r="AF1401" s="934"/>
      <c r="AG1401" s="44"/>
      <c r="AH1401" s="44"/>
      <c r="AI1401" s="644"/>
      <c r="AJ1401" s="542"/>
      <c r="AK1401" s="542"/>
      <c r="AL1401" s="542"/>
      <c r="AM1401" s="542"/>
      <c r="AN1401" s="542"/>
      <c r="AO1401" s="534"/>
      <c r="AP1401" s="146"/>
      <c r="AQ1401" s="146"/>
      <c r="AR1401" s="556"/>
      <c r="AS1401" s="556"/>
      <c r="AT1401" s="534"/>
      <c r="AU1401" s="597"/>
      <c r="AV1401" s="44"/>
      <c r="AW1401" s="841"/>
      <c r="AX1401" s="312"/>
      <c r="AY1401" s="14"/>
      <c r="AZ1401" s="14"/>
      <c r="BA1401" s="334"/>
      <c r="BB1401" s="309"/>
      <c r="BC1401" s="14"/>
      <c r="BD1401" s="14"/>
      <c r="BE1401" s="334"/>
      <c r="BG1401" s="826"/>
      <c r="BH1401" s="607"/>
    </row>
    <row r="1402" spans="1:61" ht="12.75" customHeight="1" x14ac:dyDescent="0.25">
      <c r="A1402" s="222"/>
      <c r="C1402" s="116"/>
      <c r="D1402" s="620"/>
      <c r="F1402" s="117"/>
      <c r="G1402" s="694"/>
      <c r="H1402" s="878"/>
      <c r="I1402" s="397"/>
      <c r="J1402" s="380"/>
      <c r="K1402" s="402"/>
      <c r="L1402" s="731"/>
      <c r="M1402" s="732"/>
      <c r="N1402" s="931"/>
      <c r="O1402" s="923"/>
      <c r="P1402" s="923"/>
      <c r="Q1402" s="641"/>
      <c r="R1402" s="537"/>
      <c r="S1402" s="537"/>
      <c r="T1402" s="537"/>
      <c r="U1402" s="537"/>
      <c r="V1402" s="537"/>
      <c r="W1402" s="531"/>
      <c r="X1402" s="141"/>
      <c r="Y1402" s="141"/>
      <c r="Z1402" s="552"/>
      <c r="AA1402" s="552"/>
      <c r="AB1402" s="531"/>
      <c r="AC1402" s="593"/>
      <c r="AD1402" s="923"/>
      <c r="AE1402" s="846"/>
      <c r="AF1402" s="931"/>
      <c r="AG1402" s="923"/>
      <c r="AH1402" s="923"/>
      <c r="AI1402" s="641"/>
      <c r="AJ1402" s="537"/>
      <c r="AK1402" s="537"/>
      <c r="AL1402" s="537"/>
      <c r="AM1402" s="537"/>
      <c r="AN1402" s="537"/>
      <c r="AO1402" s="531"/>
      <c r="AP1402" s="141"/>
      <c r="AQ1402" s="141"/>
      <c r="AR1402" s="552"/>
      <c r="AS1402" s="552"/>
      <c r="AT1402" s="531"/>
      <c r="AU1402" s="593"/>
      <c r="AV1402" s="923"/>
      <c r="AW1402" s="846"/>
      <c r="AX1402" s="115"/>
      <c r="AY1402" s="5"/>
      <c r="AZ1402" s="5"/>
      <c r="BA1402" s="335"/>
      <c r="BC1402" s="5"/>
      <c r="BD1402" s="5"/>
      <c r="BE1402" s="335"/>
      <c r="BG1402" s="826"/>
      <c r="BH1402" s="607"/>
    </row>
    <row r="1403" spans="1:61" ht="12.75" customHeight="1" x14ac:dyDescent="0.25">
      <c r="A1403" s="222"/>
      <c r="C1403" s="116"/>
      <c r="D1403" s="620"/>
      <c r="F1403" s="117"/>
      <c r="G1403" s="694"/>
      <c r="H1403" s="878"/>
      <c r="I1403" s="397"/>
      <c r="J1403" s="380"/>
      <c r="K1403" s="401" t="s">
        <v>48</v>
      </c>
      <c r="L1403" s="731"/>
      <c r="M1403" s="732"/>
      <c r="N1403" s="931"/>
      <c r="O1403" s="923"/>
      <c r="P1403" s="923"/>
      <c r="Q1403" s="641"/>
      <c r="R1403" s="537"/>
      <c r="S1403" s="537"/>
      <c r="T1403" s="537"/>
      <c r="U1403" s="537"/>
      <c r="V1403" s="537"/>
      <c r="W1403" s="531"/>
      <c r="X1403" s="141"/>
      <c r="Y1403" s="141"/>
      <c r="Z1403" s="552"/>
      <c r="AA1403" s="552"/>
      <c r="AB1403" s="531"/>
      <c r="AC1403" s="593"/>
      <c r="AD1403" s="923"/>
      <c r="AE1403" s="846"/>
      <c r="AF1403" s="931"/>
      <c r="AG1403" s="923"/>
      <c r="AH1403" s="923"/>
      <c r="AI1403" s="641"/>
      <c r="AJ1403" s="537"/>
      <c r="AK1403" s="537"/>
      <c r="AL1403" s="537"/>
      <c r="AM1403" s="537"/>
      <c r="AN1403" s="537"/>
      <c r="AO1403" s="531"/>
      <c r="AP1403" s="141"/>
      <c r="AQ1403" s="141"/>
      <c r="AR1403" s="552"/>
      <c r="AS1403" s="552"/>
      <c r="AT1403" s="531"/>
      <c r="AU1403" s="593"/>
      <c r="AV1403" s="923"/>
      <c r="AW1403" s="846"/>
      <c r="AX1403" s="115"/>
      <c r="AY1403" s="5"/>
      <c r="AZ1403" s="5"/>
      <c r="BA1403" s="335"/>
      <c r="BC1403" s="5"/>
      <c r="BD1403" s="5"/>
      <c r="BE1403" s="335"/>
      <c r="BG1403" s="826"/>
      <c r="BH1403" s="607"/>
    </row>
    <row r="1404" spans="1:61" ht="12.75" customHeight="1" x14ac:dyDescent="0.25">
      <c r="A1404" s="222"/>
      <c r="C1404" s="116"/>
      <c r="D1404" s="620"/>
      <c r="F1404" s="117"/>
      <c r="G1404" s="694"/>
      <c r="H1404" s="878"/>
      <c r="I1404" s="397"/>
      <c r="J1404" s="380"/>
      <c r="K1404" s="402"/>
      <c r="L1404" s="731"/>
      <c r="M1404" s="732"/>
      <c r="N1404" s="931"/>
      <c r="O1404" s="923"/>
      <c r="P1404" s="923"/>
      <c r="Q1404" s="641"/>
      <c r="R1404" s="537"/>
      <c r="S1404" s="537"/>
      <c r="T1404" s="537"/>
      <c r="U1404" s="537"/>
      <c r="V1404" s="537"/>
      <c r="W1404" s="531"/>
      <c r="X1404" s="141"/>
      <c r="Y1404" s="141"/>
      <c r="Z1404" s="552"/>
      <c r="AA1404" s="552"/>
      <c r="AB1404" s="531"/>
      <c r="AC1404" s="593"/>
      <c r="AD1404" s="923"/>
      <c r="AE1404" s="846"/>
      <c r="AF1404" s="931"/>
      <c r="AG1404" s="923"/>
      <c r="AH1404" s="923"/>
      <c r="AI1404" s="641"/>
      <c r="AJ1404" s="537"/>
      <c r="AK1404" s="537"/>
      <c r="AL1404" s="537"/>
      <c r="AM1404" s="537"/>
      <c r="AN1404" s="537"/>
      <c r="AO1404" s="531"/>
      <c r="AP1404" s="141"/>
      <c r="AQ1404" s="141"/>
      <c r="AR1404" s="552"/>
      <c r="AS1404" s="552"/>
      <c r="AT1404" s="531"/>
      <c r="AU1404" s="593"/>
      <c r="AV1404" s="923"/>
      <c r="AW1404" s="846"/>
      <c r="AX1404" s="115"/>
      <c r="AY1404" s="5"/>
      <c r="AZ1404" s="5"/>
      <c r="BA1404" s="335"/>
      <c r="BC1404" s="5"/>
      <c r="BD1404" s="5"/>
      <c r="BE1404" s="335"/>
      <c r="BG1404" s="826"/>
      <c r="BH1404" s="607"/>
    </row>
    <row r="1405" spans="1:61" ht="35.1" customHeight="1" x14ac:dyDescent="0.25">
      <c r="A1405" s="21" t="s">
        <v>39</v>
      </c>
      <c r="B1405" s="30">
        <v>19</v>
      </c>
      <c r="C1405" s="116" t="s">
        <v>1845</v>
      </c>
      <c r="D1405" s="620">
        <v>1000</v>
      </c>
      <c r="F1405" s="192">
        <v>1</v>
      </c>
      <c r="G1405" s="694" t="s">
        <v>5462</v>
      </c>
      <c r="H1405" s="878" t="str">
        <f t="shared" ref="H1405:H1464" si="2192">LEFT(J1405,3)</f>
        <v>126</v>
      </c>
      <c r="I1405" s="397" t="s">
        <v>3254</v>
      </c>
      <c r="J1405" s="380" t="s">
        <v>5284</v>
      </c>
      <c r="K1405" s="419" t="s">
        <v>5652</v>
      </c>
      <c r="L1405" s="779">
        <v>3684</v>
      </c>
      <c r="M1405" s="780">
        <v>3684</v>
      </c>
      <c r="N1405" s="935"/>
      <c r="O1405" s="530">
        <f t="shared" ref="O1405" si="2193">IF(N1405&gt;L1405,"0 ",N1405-L1405)</f>
        <v>-3684</v>
      </c>
      <c r="P1405" s="530" t="str">
        <f t="shared" ref="P1405" si="2194">IF(N1405&lt;L1405,"0 ",N1405-L1405)</f>
        <v xml:space="preserve">0 </v>
      </c>
      <c r="Q1405" s="661"/>
      <c r="R1405" s="549"/>
      <c r="S1405" s="549"/>
      <c r="T1405" s="549"/>
      <c r="U1405" s="549"/>
      <c r="V1405" s="549"/>
      <c r="W1405" s="683" t="str">
        <f>IF(SUM(Q1405:V1405)=X1405,"OK",SUM(Q1405:V1405)-X1405)</f>
        <v>OK</v>
      </c>
      <c r="X1405" s="202"/>
      <c r="Y1405" s="202"/>
      <c r="Z1405" s="560"/>
      <c r="AA1405" s="560"/>
      <c r="AB1405" s="683" t="str">
        <f>IF(SUM(Z1405:AA1405)=AC1405,"OK",SUM(Z1405:AA1405)-AC1405)</f>
        <v>OK</v>
      </c>
      <c r="AC1405" s="602"/>
      <c r="AD1405" s="530">
        <f t="shared" ref="AD1405" si="2195">X1405+Y1405+AC1405</f>
        <v>0</v>
      </c>
      <c r="AE1405" s="842">
        <f t="shared" ref="AE1405" si="2196">N1405+AD1405</f>
        <v>0</v>
      </c>
      <c r="AF1405" s="935"/>
      <c r="AG1405" s="530">
        <f t="shared" ref="AG1405" si="2197">IF(AF1405&gt;M1405,"0 ",AF1405-M1405)</f>
        <v>-3684</v>
      </c>
      <c r="AH1405" s="530" t="str">
        <f t="shared" ref="AH1405" si="2198">IF(AF1405&lt;M1405,"0 ",AF1405-M1405)</f>
        <v xml:space="preserve">0 </v>
      </c>
      <c r="AI1405" s="927"/>
      <c r="AJ1405" s="550"/>
      <c r="AK1405" s="550"/>
      <c r="AL1405" s="550"/>
      <c r="AM1405" s="550"/>
      <c r="AN1405" s="550"/>
      <c r="AO1405" s="683" t="str">
        <f>IF(SUM(AI1405:AN1405)=AP1405,"OK",SUM(AI1405:AN1405)-AP1405)</f>
        <v>OK</v>
      </c>
      <c r="AP1405" s="202"/>
      <c r="AQ1405" s="202"/>
      <c r="AR1405" s="560"/>
      <c r="AS1405" s="560"/>
      <c r="AT1405" s="683" t="str">
        <f>IF(SUM(AR1405:AS1405)=AU1405,"OK",SUM(AR1405:AS1405)-AU1405)</f>
        <v>OK</v>
      </c>
      <c r="AU1405" s="602"/>
      <c r="AV1405" s="530">
        <f t="shared" ref="AV1405" si="2199">AP1405+AQ1405+AU1405</f>
        <v>0</v>
      </c>
      <c r="AW1405" s="842">
        <f t="shared" ref="AW1405" si="2200">AF1405+AV1405</f>
        <v>0</v>
      </c>
      <c r="AX1405" s="115">
        <f>L1405</f>
        <v>3684</v>
      </c>
      <c r="AY1405" s="5">
        <f>AE1405</f>
        <v>0</v>
      </c>
      <c r="AZ1405" s="7">
        <f>AY1405-AX1405</f>
        <v>-3684</v>
      </c>
      <c r="BA1405" s="335">
        <f>AZ1405/AX1405</f>
        <v>-1</v>
      </c>
      <c r="BB1405" s="23">
        <f>M1405</f>
        <v>3684</v>
      </c>
      <c r="BC1405" s="5">
        <f>AW1405</f>
        <v>0</v>
      </c>
      <c r="BD1405" s="7">
        <f>BC1405-BB1405</f>
        <v>-3684</v>
      </c>
      <c r="BE1405" s="335">
        <f>BD1405/BB1405</f>
        <v>-1</v>
      </c>
      <c r="BF1405" s="40"/>
      <c r="BG1405" s="826" t="str">
        <f>RIGHT(LEFT(I1405,3),2)&amp;"."&amp;RIGHT(LEFT(I1405,5),2)</f>
        <v>11.00</v>
      </c>
      <c r="BH1405" s="607" t="b">
        <f>COUNTIF('Codes SEC'!$B$2:$B$250,Ministres!BG1405)&gt;0</f>
        <v>1</v>
      </c>
    </row>
    <row r="1406" spans="1:61" ht="64.2" customHeight="1" x14ac:dyDescent="0.25">
      <c r="A1406" s="190"/>
      <c r="B1406" s="603"/>
      <c r="C1406" s="120"/>
      <c r="D1406" s="622"/>
      <c r="E1406" s="604"/>
      <c r="F1406" s="192"/>
      <c r="G1406" s="697"/>
      <c r="H1406" s="890"/>
      <c r="I1406" s="677" t="s">
        <v>3755</v>
      </c>
      <c r="J1406" s="592"/>
      <c r="K1406" s="678"/>
      <c r="L1406" s="738"/>
      <c r="M1406" s="739"/>
      <c r="N1406" s="929"/>
      <c r="O1406" s="664"/>
      <c r="P1406" s="664"/>
      <c r="Q1406" s="641"/>
      <c r="R1406" s="537"/>
      <c r="S1406" s="537"/>
      <c r="T1406" s="537"/>
      <c r="U1406" s="537"/>
      <c r="V1406" s="537"/>
      <c r="W1406" s="664"/>
      <c r="X1406" s="142"/>
      <c r="Y1406" s="142"/>
      <c r="Z1406" s="537"/>
      <c r="AA1406" s="537"/>
      <c r="AB1406" s="664"/>
      <c r="AC1406" s="142"/>
      <c r="AD1406" s="664"/>
      <c r="AE1406" s="849"/>
      <c r="AF1406" s="929"/>
      <c r="AG1406" s="664"/>
      <c r="AH1406" s="664"/>
      <c r="AI1406" s="641"/>
      <c r="AJ1406" s="537"/>
      <c r="AK1406" s="537"/>
      <c r="AL1406" s="537"/>
      <c r="AM1406" s="537"/>
      <c r="AN1406" s="537"/>
      <c r="AO1406" s="664"/>
      <c r="AP1406" s="142"/>
      <c r="AQ1406" s="142"/>
      <c r="AR1406" s="537"/>
      <c r="AS1406" s="537"/>
      <c r="AT1406" s="664"/>
      <c r="AU1406" s="142"/>
      <c r="AV1406" s="664"/>
      <c r="AW1406" s="849"/>
      <c r="AX1406" s="121"/>
      <c r="AY1406" s="111"/>
      <c r="AZ1406" s="111"/>
      <c r="BA1406" s="343"/>
      <c r="BB1406" s="590"/>
      <c r="BC1406" s="111"/>
      <c r="BD1406" s="111"/>
      <c r="BE1406" s="343"/>
      <c r="BF1406"/>
      <c r="BG1406" s="869"/>
      <c r="BH1406" s="607"/>
      <c r="BI1406"/>
    </row>
    <row r="1407" spans="1:61" ht="35.1" customHeight="1" x14ac:dyDescent="0.25">
      <c r="A1407" s="21" t="s">
        <v>39</v>
      </c>
      <c r="B1407" s="30">
        <v>19</v>
      </c>
      <c r="C1407" s="116" t="s">
        <v>1845</v>
      </c>
      <c r="D1407" s="620">
        <v>1000</v>
      </c>
      <c r="F1407" s="192">
        <v>12</v>
      </c>
      <c r="G1407" s="694">
        <v>1</v>
      </c>
      <c r="H1407" s="878" t="str">
        <f t="shared" si="2192"/>
        <v>126</v>
      </c>
      <c r="I1407" s="397" t="s">
        <v>3257</v>
      </c>
      <c r="J1407" s="380" t="s">
        <v>5285</v>
      </c>
      <c r="K1407" s="419" t="s">
        <v>5653</v>
      </c>
      <c r="L1407" s="779">
        <v>4325</v>
      </c>
      <c r="M1407" s="780">
        <v>4325</v>
      </c>
      <c r="N1407" s="935"/>
      <c r="O1407" s="530">
        <f t="shared" ref="O1407:O1409" si="2201">IF(N1407&gt;L1407,"0 ",N1407-L1407)</f>
        <v>-4325</v>
      </c>
      <c r="P1407" s="530" t="str">
        <f t="shared" ref="P1407:P1409" si="2202">IF(N1407&lt;L1407,"0 ",N1407-L1407)</f>
        <v xml:space="preserve">0 </v>
      </c>
      <c r="Q1407" s="661"/>
      <c r="R1407" s="549"/>
      <c r="S1407" s="549"/>
      <c r="T1407" s="549"/>
      <c r="U1407" s="549"/>
      <c r="V1407" s="549"/>
      <c r="W1407" s="683" t="str">
        <f t="shared" ref="W1407:W1409" si="2203">IF(SUM(Q1407:V1407)=X1407,"OK",SUM(Q1407:V1407)-X1407)</f>
        <v>OK</v>
      </c>
      <c r="X1407" s="202"/>
      <c r="Y1407" s="202"/>
      <c r="Z1407" s="560"/>
      <c r="AA1407" s="560"/>
      <c r="AB1407" s="683" t="str">
        <f t="shared" ref="AB1407:AB1409" si="2204">IF(SUM(Z1407:AA1407)=AC1407,"OK",SUM(Z1407:AA1407)-AC1407)</f>
        <v>OK</v>
      </c>
      <c r="AC1407" s="602"/>
      <c r="AD1407" s="530">
        <f t="shared" ref="AD1407:AD1409" si="2205">X1407+Y1407+AC1407</f>
        <v>0</v>
      </c>
      <c r="AE1407" s="842">
        <f t="shared" ref="AE1407:AE1409" si="2206">N1407+AD1407</f>
        <v>0</v>
      </c>
      <c r="AF1407" s="935"/>
      <c r="AG1407" s="530">
        <f t="shared" ref="AG1407:AG1409" si="2207">IF(AF1407&gt;M1407,"0 ",AF1407-M1407)</f>
        <v>-4325</v>
      </c>
      <c r="AH1407" s="530" t="str">
        <f t="shared" ref="AH1407:AH1409" si="2208">IF(AF1407&lt;M1407,"0 ",AF1407-M1407)</f>
        <v xml:space="preserve">0 </v>
      </c>
      <c r="AI1407" s="927"/>
      <c r="AJ1407" s="550"/>
      <c r="AK1407" s="550"/>
      <c r="AL1407" s="550"/>
      <c r="AM1407" s="550"/>
      <c r="AN1407" s="550"/>
      <c r="AO1407" s="683" t="str">
        <f t="shared" ref="AO1407:AO1409" si="2209">IF(SUM(AI1407:AN1407)=AP1407,"OK",SUM(AI1407:AN1407)-AP1407)</f>
        <v>OK</v>
      </c>
      <c r="AP1407" s="202"/>
      <c r="AQ1407" s="202"/>
      <c r="AR1407" s="560"/>
      <c r="AS1407" s="560"/>
      <c r="AT1407" s="683" t="str">
        <f t="shared" ref="AT1407:AT1409" si="2210">IF(SUM(AR1407:AS1407)=AU1407,"OK",SUM(AR1407:AS1407)-AU1407)</f>
        <v>OK</v>
      </c>
      <c r="AU1407" s="602"/>
      <c r="AV1407" s="530">
        <f t="shared" ref="AV1407:AV1409" si="2211">AP1407+AQ1407+AU1407</f>
        <v>0</v>
      </c>
      <c r="AW1407" s="842">
        <f t="shared" ref="AW1407:AW1409" si="2212">AF1407+AV1407</f>
        <v>0</v>
      </c>
      <c r="AX1407" s="115">
        <f>L1407</f>
        <v>4325</v>
      </c>
      <c r="AY1407" s="5">
        <f>AE1407</f>
        <v>0</v>
      </c>
      <c r="AZ1407" s="7">
        <f>AY1407-AX1407</f>
        <v>-4325</v>
      </c>
      <c r="BA1407" s="335">
        <f>AZ1407/AX1407</f>
        <v>-1</v>
      </c>
      <c r="BB1407" s="23">
        <f>M1407</f>
        <v>4325</v>
      </c>
      <c r="BC1407" s="5">
        <f>AW1407</f>
        <v>0</v>
      </c>
      <c r="BD1407" s="7">
        <f>BC1407-BB1407</f>
        <v>-4325</v>
      </c>
      <c r="BE1407" s="335">
        <f>BD1407/BB1407</f>
        <v>-1</v>
      </c>
      <c r="BF1407" s="40"/>
      <c r="BG1407" s="826" t="str">
        <f>RIGHT(LEFT(I1407,3),2)&amp;"."&amp;RIGHT(LEFT(I1407,5),2)</f>
        <v>12.11</v>
      </c>
      <c r="BH1407" s="607" t="b">
        <f>COUNTIF('Codes SEC'!$B$2:$B$250,Ministres!BG1407)&gt;0</f>
        <v>1</v>
      </c>
    </row>
    <row r="1408" spans="1:61" ht="35.1" customHeight="1" x14ac:dyDescent="0.25">
      <c r="A1408" s="21" t="s">
        <v>39</v>
      </c>
      <c r="B1408" s="30">
        <v>19</v>
      </c>
      <c r="C1408" s="116" t="s">
        <v>1845</v>
      </c>
      <c r="D1408" s="620">
        <v>1000</v>
      </c>
      <c r="F1408" s="192">
        <v>1</v>
      </c>
      <c r="G1408" s="694">
        <v>1</v>
      </c>
      <c r="H1408" s="878" t="str">
        <f t="shared" si="2192"/>
        <v>126</v>
      </c>
      <c r="I1408" s="397">
        <v>81221000</v>
      </c>
      <c r="J1408" s="380" t="s">
        <v>5286</v>
      </c>
      <c r="K1408" s="419" t="s">
        <v>5654</v>
      </c>
      <c r="L1408" s="779">
        <v>614</v>
      </c>
      <c r="M1408" s="780">
        <v>614</v>
      </c>
      <c r="N1408" s="935"/>
      <c r="O1408" s="530">
        <f t="shared" si="2201"/>
        <v>-614</v>
      </c>
      <c r="P1408" s="530" t="str">
        <f t="shared" si="2202"/>
        <v xml:space="preserve">0 </v>
      </c>
      <c r="Q1408" s="661"/>
      <c r="R1408" s="549"/>
      <c r="S1408" s="549"/>
      <c r="T1408" s="549"/>
      <c r="U1408" s="549"/>
      <c r="V1408" s="549"/>
      <c r="W1408" s="683" t="str">
        <f t="shared" si="2203"/>
        <v>OK</v>
      </c>
      <c r="X1408" s="202"/>
      <c r="Y1408" s="202"/>
      <c r="Z1408" s="560"/>
      <c r="AA1408" s="560"/>
      <c r="AB1408" s="683" t="str">
        <f t="shared" si="2204"/>
        <v>OK</v>
      </c>
      <c r="AC1408" s="602"/>
      <c r="AD1408" s="530">
        <f t="shared" si="2205"/>
        <v>0</v>
      </c>
      <c r="AE1408" s="842">
        <f t="shared" si="2206"/>
        <v>0</v>
      </c>
      <c r="AF1408" s="935"/>
      <c r="AG1408" s="530">
        <f t="shared" si="2207"/>
        <v>-614</v>
      </c>
      <c r="AH1408" s="530" t="str">
        <f t="shared" si="2208"/>
        <v xml:space="preserve">0 </v>
      </c>
      <c r="AI1408" s="927"/>
      <c r="AJ1408" s="550"/>
      <c r="AK1408" s="550"/>
      <c r="AL1408" s="550"/>
      <c r="AM1408" s="550"/>
      <c r="AN1408" s="550"/>
      <c r="AO1408" s="683" t="str">
        <f t="shared" si="2209"/>
        <v>OK</v>
      </c>
      <c r="AP1408" s="202"/>
      <c r="AQ1408" s="202"/>
      <c r="AR1408" s="560"/>
      <c r="AS1408" s="560"/>
      <c r="AT1408" s="683" t="str">
        <f t="shared" si="2210"/>
        <v>OK</v>
      </c>
      <c r="AU1408" s="602"/>
      <c r="AV1408" s="530">
        <f t="shared" si="2211"/>
        <v>0</v>
      </c>
      <c r="AW1408" s="842">
        <f t="shared" si="2212"/>
        <v>0</v>
      </c>
      <c r="AX1408" s="115">
        <f>L1408</f>
        <v>614</v>
      </c>
      <c r="AY1408" s="5">
        <f>AE1408</f>
        <v>0</v>
      </c>
      <c r="AZ1408" s="7">
        <f>AY1408-AX1408</f>
        <v>-614</v>
      </c>
      <c r="BA1408" s="335">
        <f>AZ1408/AX1408</f>
        <v>-1</v>
      </c>
      <c r="BB1408" s="23">
        <f>M1408</f>
        <v>614</v>
      </c>
      <c r="BC1408" s="5">
        <f>AW1408</f>
        <v>0</v>
      </c>
      <c r="BD1408" s="7">
        <f>BC1408-BB1408</f>
        <v>-614</v>
      </c>
      <c r="BE1408" s="335">
        <f>BD1408/BB1408</f>
        <v>-1</v>
      </c>
      <c r="BF1408" s="40"/>
      <c r="BG1408" s="826" t="str">
        <f>RIGHT(LEFT(I1408,3),2)&amp;"."&amp;RIGHT(LEFT(I1408,5),2)</f>
        <v>12.21</v>
      </c>
      <c r="BH1408" s="607" t="b">
        <f>COUNTIF('Codes SEC'!$B$2:$B$250,Ministres!BG1408)&gt;0</f>
        <v>1</v>
      </c>
    </row>
    <row r="1409" spans="1:66" ht="35.1" customHeight="1" x14ac:dyDescent="0.25">
      <c r="A1409" s="21" t="s">
        <v>39</v>
      </c>
      <c r="B1409" s="30">
        <v>19</v>
      </c>
      <c r="C1409" s="116" t="s">
        <v>1845</v>
      </c>
      <c r="D1409" s="620">
        <v>1000</v>
      </c>
      <c r="F1409" s="192">
        <v>12</v>
      </c>
      <c r="G1409" s="694">
        <v>1</v>
      </c>
      <c r="H1409" s="878" t="str">
        <f t="shared" si="2192"/>
        <v>126</v>
      </c>
      <c r="I1409" s="397">
        <v>81250000</v>
      </c>
      <c r="J1409" s="380" t="s">
        <v>5287</v>
      </c>
      <c r="K1409" s="419" t="s">
        <v>5655</v>
      </c>
      <c r="L1409" s="779">
        <v>20</v>
      </c>
      <c r="M1409" s="780">
        <v>20</v>
      </c>
      <c r="N1409" s="935"/>
      <c r="O1409" s="530">
        <f t="shared" si="2201"/>
        <v>-20</v>
      </c>
      <c r="P1409" s="530" t="str">
        <f t="shared" si="2202"/>
        <v xml:space="preserve">0 </v>
      </c>
      <c r="Q1409" s="661"/>
      <c r="R1409" s="549"/>
      <c r="S1409" s="549"/>
      <c r="T1409" s="549"/>
      <c r="U1409" s="549"/>
      <c r="V1409" s="549"/>
      <c r="W1409" s="683" t="str">
        <f t="shared" si="2203"/>
        <v>OK</v>
      </c>
      <c r="X1409" s="202"/>
      <c r="Y1409" s="202"/>
      <c r="Z1409" s="560"/>
      <c r="AA1409" s="560"/>
      <c r="AB1409" s="683" t="str">
        <f t="shared" si="2204"/>
        <v>OK</v>
      </c>
      <c r="AC1409" s="602"/>
      <c r="AD1409" s="530">
        <f t="shared" si="2205"/>
        <v>0</v>
      </c>
      <c r="AE1409" s="842">
        <f t="shared" si="2206"/>
        <v>0</v>
      </c>
      <c r="AF1409" s="935"/>
      <c r="AG1409" s="530">
        <f t="shared" si="2207"/>
        <v>-20</v>
      </c>
      <c r="AH1409" s="530" t="str">
        <f t="shared" si="2208"/>
        <v xml:space="preserve">0 </v>
      </c>
      <c r="AI1409" s="927"/>
      <c r="AJ1409" s="550"/>
      <c r="AK1409" s="550"/>
      <c r="AL1409" s="550"/>
      <c r="AM1409" s="550"/>
      <c r="AN1409" s="550"/>
      <c r="AO1409" s="683" t="str">
        <f t="shared" si="2209"/>
        <v>OK</v>
      </c>
      <c r="AP1409" s="202"/>
      <c r="AQ1409" s="202"/>
      <c r="AR1409" s="560"/>
      <c r="AS1409" s="560"/>
      <c r="AT1409" s="683" t="str">
        <f t="shared" si="2210"/>
        <v>OK</v>
      </c>
      <c r="AU1409" s="602"/>
      <c r="AV1409" s="530">
        <f t="shared" si="2211"/>
        <v>0</v>
      </c>
      <c r="AW1409" s="842">
        <f t="shared" si="2212"/>
        <v>0</v>
      </c>
      <c r="AX1409" s="115">
        <f>L1409</f>
        <v>20</v>
      </c>
      <c r="AY1409" s="5">
        <f>AE1409</f>
        <v>0</v>
      </c>
      <c r="AZ1409" s="7">
        <f>AY1409-AX1409</f>
        <v>-20</v>
      </c>
      <c r="BA1409" s="335">
        <f>AZ1409/AX1409</f>
        <v>-1</v>
      </c>
      <c r="BB1409" s="23">
        <f>M1409</f>
        <v>20</v>
      </c>
      <c r="BC1409" s="5">
        <f>AW1409</f>
        <v>0</v>
      </c>
      <c r="BD1409" s="7">
        <f>BC1409-BB1409</f>
        <v>-20</v>
      </c>
      <c r="BE1409" s="335">
        <f>BD1409/BB1409</f>
        <v>-1</v>
      </c>
      <c r="BF1409" s="40"/>
      <c r="BG1409" s="826" t="str">
        <f>RIGHT(LEFT(I1409,3),2)&amp;"."&amp;RIGHT(LEFT(I1409,5),2)</f>
        <v>12.50</v>
      </c>
      <c r="BH1409" s="607" t="b">
        <f>COUNTIF('Codes SEC'!$B$2:$B$250,Ministres!BG1409)&gt;0</f>
        <v>1</v>
      </c>
    </row>
    <row r="1410" spans="1:66" s="1" customFormat="1" ht="12.75" customHeight="1" x14ac:dyDescent="0.25">
      <c r="A1410" s="225"/>
      <c r="B1410" s="206"/>
      <c r="C1410" s="253"/>
      <c r="D1410" s="621"/>
      <c r="E1410" s="275"/>
      <c r="F1410" s="269"/>
      <c r="G1410" s="695"/>
      <c r="H1410" s="886"/>
      <c r="I1410" s="403"/>
      <c r="J1410" s="381"/>
      <c r="K1410" s="514" t="s">
        <v>95</v>
      </c>
      <c r="L1410" s="318">
        <f t="shared" ref="L1410:BE1410" si="2213">L1405+L1407+L1408+L1409</f>
        <v>8643</v>
      </c>
      <c r="M1410" s="737">
        <f t="shared" si="2213"/>
        <v>8643</v>
      </c>
      <c r="N1410" s="930">
        <f t="shared" si="2213"/>
        <v>0</v>
      </c>
      <c r="O1410" s="790">
        <f t="shared" si="2213"/>
        <v>-8643</v>
      </c>
      <c r="P1410" s="790">
        <f t="shared" si="2213"/>
        <v>0</v>
      </c>
      <c r="Q1410" s="787">
        <f t="shared" si="2213"/>
        <v>0</v>
      </c>
      <c r="R1410" s="648">
        <f t="shared" si="2213"/>
        <v>0</v>
      </c>
      <c r="S1410" s="648">
        <f t="shared" si="2213"/>
        <v>0</v>
      </c>
      <c r="T1410" s="648">
        <f t="shared" si="2213"/>
        <v>0</v>
      </c>
      <c r="U1410" s="648">
        <f t="shared" si="2213"/>
        <v>0</v>
      </c>
      <c r="V1410" s="648">
        <f t="shared" si="2213"/>
        <v>0</v>
      </c>
      <c r="W1410" s="790"/>
      <c r="X1410" s="649">
        <f t="shared" si="2213"/>
        <v>0</v>
      </c>
      <c r="Y1410" s="649">
        <f t="shared" si="2213"/>
        <v>0</v>
      </c>
      <c r="Z1410" s="648">
        <f t="shared" si="2213"/>
        <v>0</v>
      </c>
      <c r="AA1410" s="648">
        <f t="shared" si="2213"/>
        <v>0</v>
      </c>
      <c r="AB1410" s="790"/>
      <c r="AC1410" s="649">
        <f t="shared" si="2213"/>
        <v>0</v>
      </c>
      <c r="AD1410" s="790">
        <f>AD1405+AD1407+AD1408+AD1409</f>
        <v>0</v>
      </c>
      <c r="AE1410" s="843">
        <f>AE1405+AE1407+AE1408+AE1409</f>
        <v>0</v>
      </c>
      <c r="AF1410" s="930">
        <f t="shared" si="2213"/>
        <v>0</v>
      </c>
      <c r="AG1410" s="790">
        <f t="shared" si="2213"/>
        <v>-8643</v>
      </c>
      <c r="AH1410" s="790">
        <f t="shared" si="2213"/>
        <v>0</v>
      </c>
      <c r="AI1410" s="787">
        <f t="shared" si="2213"/>
        <v>0</v>
      </c>
      <c r="AJ1410" s="648">
        <f t="shared" si="2213"/>
        <v>0</v>
      </c>
      <c r="AK1410" s="648">
        <f t="shared" si="2213"/>
        <v>0</v>
      </c>
      <c r="AL1410" s="648">
        <f t="shared" si="2213"/>
        <v>0</v>
      </c>
      <c r="AM1410" s="648">
        <f t="shared" si="2213"/>
        <v>0</v>
      </c>
      <c r="AN1410" s="648">
        <f t="shared" si="2213"/>
        <v>0</v>
      </c>
      <c r="AO1410" s="790"/>
      <c r="AP1410" s="649">
        <f t="shared" si="2213"/>
        <v>0</v>
      </c>
      <c r="AQ1410" s="649">
        <f t="shared" si="2213"/>
        <v>0</v>
      </c>
      <c r="AR1410" s="648">
        <f t="shared" si="2213"/>
        <v>0</v>
      </c>
      <c r="AS1410" s="648">
        <f t="shared" si="2213"/>
        <v>0</v>
      </c>
      <c r="AT1410" s="790"/>
      <c r="AU1410" s="649">
        <f t="shared" si="2213"/>
        <v>0</v>
      </c>
      <c r="AV1410" s="790">
        <f t="shared" si="2213"/>
        <v>0</v>
      </c>
      <c r="AW1410" s="843">
        <f t="shared" si="2213"/>
        <v>0</v>
      </c>
      <c r="AX1410" s="336">
        <f t="shared" si="2213"/>
        <v>8643</v>
      </c>
      <c r="AY1410" s="337">
        <f t="shared" si="2213"/>
        <v>0</v>
      </c>
      <c r="AZ1410" s="338">
        <f t="shared" si="2213"/>
        <v>-8643</v>
      </c>
      <c r="BA1410" s="339">
        <f t="shared" si="2213"/>
        <v>-4</v>
      </c>
      <c r="BB1410" s="322">
        <f t="shared" si="2213"/>
        <v>8643</v>
      </c>
      <c r="BC1410" s="337">
        <f t="shared" si="2213"/>
        <v>0</v>
      </c>
      <c r="BD1410" s="338">
        <f t="shared" si="2213"/>
        <v>-8643</v>
      </c>
      <c r="BE1410" s="339">
        <f t="shared" si="2213"/>
        <v>-4</v>
      </c>
      <c r="BF1410" s="41"/>
      <c r="BG1410" s="826"/>
      <c r="BH1410" s="607"/>
      <c r="BI1410" s="41"/>
      <c r="BJ1410" s="41"/>
      <c r="BK1410" s="41"/>
      <c r="BL1410" s="41"/>
      <c r="BM1410" s="41"/>
      <c r="BN1410" s="41"/>
    </row>
    <row r="1411" spans="1:66" ht="12.75" customHeight="1" x14ac:dyDescent="0.25">
      <c r="A1411" s="222"/>
      <c r="C1411" s="116"/>
      <c r="D1411" s="620"/>
      <c r="F1411" s="117"/>
      <c r="G1411" s="694"/>
      <c r="H1411" s="878"/>
      <c r="I1411" s="397"/>
      <c r="J1411" s="380"/>
      <c r="K1411" s="409"/>
      <c r="L1411" s="738"/>
      <c r="M1411" s="739"/>
      <c r="N1411" s="931"/>
      <c r="O1411" s="923"/>
      <c r="P1411" s="923"/>
      <c r="Q1411" s="641"/>
      <c r="R1411" s="537"/>
      <c r="S1411" s="537"/>
      <c r="T1411" s="537"/>
      <c r="U1411" s="537"/>
      <c r="V1411" s="537"/>
      <c r="W1411" s="531"/>
      <c r="X1411" s="141"/>
      <c r="Y1411" s="141"/>
      <c r="Z1411" s="552"/>
      <c r="AA1411" s="552"/>
      <c r="AB1411" s="531"/>
      <c r="AC1411" s="593"/>
      <c r="AD1411" s="923"/>
      <c r="AE1411" s="846"/>
      <c r="AF1411" s="931"/>
      <c r="AG1411" s="923"/>
      <c r="AH1411" s="923"/>
      <c r="AI1411" s="641"/>
      <c r="AJ1411" s="537"/>
      <c r="AK1411" s="537"/>
      <c r="AL1411" s="537"/>
      <c r="AM1411" s="537"/>
      <c r="AN1411" s="537"/>
      <c r="AO1411" s="531"/>
      <c r="AP1411" s="141"/>
      <c r="AQ1411" s="141"/>
      <c r="AR1411" s="552"/>
      <c r="AS1411" s="552"/>
      <c r="AT1411" s="531"/>
      <c r="AU1411" s="593"/>
      <c r="AV1411" s="923"/>
      <c r="AW1411" s="846"/>
      <c r="AX1411" s="115"/>
      <c r="AY1411" s="5"/>
      <c r="AZ1411" s="5"/>
      <c r="BA1411" s="335"/>
      <c r="BC1411" s="5"/>
      <c r="BD1411" s="5"/>
      <c r="BE1411" s="335"/>
      <c r="BG1411" s="826"/>
      <c r="BH1411" s="607"/>
    </row>
    <row r="1412" spans="1:66" ht="12.75" customHeight="1" x14ac:dyDescent="0.25">
      <c r="A1412" s="222"/>
      <c r="C1412" s="116"/>
      <c r="D1412" s="620"/>
      <c r="F1412" s="117"/>
      <c r="G1412" s="694"/>
      <c r="H1412" s="878"/>
      <c r="I1412" s="397"/>
      <c r="J1412" s="380"/>
      <c r="K1412" s="410" t="s">
        <v>58</v>
      </c>
      <c r="L1412" s="738"/>
      <c r="M1412" s="739"/>
      <c r="N1412" s="931"/>
      <c r="O1412" s="923"/>
      <c r="P1412" s="923"/>
      <c r="Q1412" s="641"/>
      <c r="R1412" s="537"/>
      <c r="S1412" s="537"/>
      <c r="T1412" s="537"/>
      <c r="U1412" s="537"/>
      <c r="V1412" s="537"/>
      <c r="W1412" s="531"/>
      <c r="X1412" s="141"/>
      <c r="Y1412" s="141"/>
      <c r="Z1412" s="552"/>
      <c r="AA1412" s="552"/>
      <c r="AB1412" s="531"/>
      <c r="AC1412" s="593"/>
      <c r="AD1412" s="923"/>
      <c r="AE1412" s="846"/>
      <c r="AF1412" s="931"/>
      <c r="AG1412" s="923"/>
      <c r="AH1412" s="923"/>
      <c r="AI1412" s="641"/>
      <c r="AJ1412" s="537"/>
      <c r="AK1412" s="537"/>
      <c r="AL1412" s="537"/>
      <c r="AM1412" s="537"/>
      <c r="AN1412" s="537"/>
      <c r="AO1412" s="531"/>
      <c r="AP1412" s="141"/>
      <c r="AQ1412" s="141"/>
      <c r="AR1412" s="552"/>
      <c r="AS1412" s="552"/>
      <c r="AT1412" s="531"/>
      <c r="AU1412" s="593"/>
      <c r="AV1412" s="923"/>
      <c r="AW1412" s="846"/>
      <c r="AX1412" s="115"/>
      <c r="AY1412" s="5"/>
      <c r="AZ1412" s="5"/>
      <c r="BA1412" s="335"/>
      <c r="BC1412" s="5"/>
      <c r="BD1412" s="5"/>
      <c r="BE1412" s="335"/>
      <c r="BG1412" s="826"/>
      <c r="BH1412" s="607"/>
    </row>
    <row r="1413" spans="1:66" s="4" customFormat="1" ht="12.75" customHeight="1" x14ac:dyDescent="0.25">
      <c r="A1413" s="222"/>
      <c r="B1413" s="30"/>
      <c r="C1413" s="116"/>
      <c r="D1413" s="620"/>
      <c r="E1413" s="32"/>
      <c r="F1413" s="117"/>
      <c r="G1413" s="694"/>
      <c r="H1413" s="878"/>
      <c r="I1413" s="397"/>
      <c r="J1413" s="380"/>
      <c r="K1413" s="408"/>
      <c r="L1413" s="738"/>
      <c r="M1413" s="739"/>
      <c r="N1413" s="931"/>
      <c r="O1413" s="923"/>
      <c r="P1413" s="923"/>
      <c r="Q1413" s="641"/>
      <c r="R1413" s="537"/>
      <c r="S1413" s="537"/>
      <c r="T1413" s="537"/>
      <c r="U1413" s="537"/>
      <c r="V1413" s="537"/>
      <c r="W1413" s="531"/>
      <c r="X1413" s="141"/>
      <c r="Y1413" s="141"/>
      <c r="Z1413" s="552"/>
      <c r="AA1413" s="552"/>
      <c r="AB1413" s="531"/>
      <c r="AC1413" s="593"/>
      <c r="AD1413" s="923"/>
      <c r="AE1413" s="846"/>
      <c r="AF1413" s="931"/>
      <c r="AG1413" s="923"/>
      <c r="AH1413" s="923"/>
      <c r="AI1413" s="641"/>
      <c r="AJ1413" s="537"/>
      <c r="AK1413" s="537"/>
      <c r="AL1413" s="537"/>
      <c r="AM1413" s="537"/>
      <c r="AN1413" s="537"/>
      <c r="AO1413" s="531"/>
      <c r="AP1413" s="141"/>
      <c r="AQ1413" s="141"/>
      <c r="AR1413" s="552"/>
      <c r="AS1413" s="552"/>
      <c r="AT1413" s="531"/>
      <c r="AU1413" s="593"/>
      <c r="AV1413" s="923"/>
      <c r="AW1413" s="846"/>
      <c r="AX1413" s="115"/>
      <c r="AY1413" s="5"/>
      <c r="AZ1413" s="5"/>
      <c r="BA1413" s="335"/>
      <c r="BB1413" s="23"/>
      <c r="BC1413" s="5"/>
      <c r="BD1413" s="5"/>
      <c r="BE1413" s="335"/>
      <c r="BF1413" s="41"/>
      <c r="BG1413" s="826"/>
      <c r="BH1413" s="607"/>
      <c r="BI1413" s="41"/>
      <c r="BJ1413" s="41"/>
      <c r="BK1413" s="41"/>
      <c r="BL1413" s="41"/>
      <c r="BM1413" s="41"/>
      <c r="BN1413" s="41"/>
    </row>
    <row r="1414" spans="1:66" s="27" customFormat="1" ht="35.1" customHeight="1" x14ac:dyDescent="0.25">
      <c r="A1414" s="21" t="s">
        <v>39</v>
      </c>
      <c r="B1414" s="30">
        <v>19</v>
      </c>
      <c r="C1414" s="116" t="s">
        <v>1845</v>
      </c>
      <c r="D1414" s="620">
        <v>1000</v>
      </c>
      <c r="E1414" s="32"/>
      <c r="F1414" s="117">
        <v>12</v>
      </c>
      <c r="G1414" s="694">
        <v>1</v>
      </c>
      <c r="H1414" s="878" t="str">
        <f t="shared" si="2192"/>
        <v>126</v>
      </c>
      <c r="I1414" s="397">
        <v>87410000</v>
      </c>
      <c r="J1414" s="380" t="s">
        <v>5288</v>
      </c>
      <c r="K1414" s="500" t="s">
        <v>5656</v>
      </c>
      <c r="L1414" s="733">
        <v>0</v>
      </c>
      <c r="M1414" s="734">
        <v>0</v>
      </c>
      <c r="N1414" s="935"/>
      <c r="O1414" s="530">
        <f t="shared" ref="O1414:O1415" si="2214">IF(N1414&gt;L1414,"0 ",N1414-L1414)</f>
        <v>0</v>
      </c>
      <c r="P1414" s="530">
        <f t="shared" ref="P1414:P1415" si="2215">IF(N1414&lt;L1414,"0 ",N1414-L1414)</f>
        <v>0</v>
      </c>
      <c r="Q1414" s="661"/>
      <c r="R1414" s="549"/>
      <c r="S1414" s="549"/>
      <c r="T1414" s="549"/>
      <c r="U1414" s="549"/>
      <c r="V1414" s="549"/>
      <c r="W1414" s="683" t="str">
        <f t="shared" ref="W1414:W1415" si="2216">IF(SUM(Q1414:V1414)=X1414,"OK",SUM(Q1414:V1414)-X1414)</f>
        <v>OK</v>
      </c>
      <c r="X1414" s="202"/>
      <c r="Y1414" s="202"/>
      <c r="Z1414" s="560"/>
      <c r="AA1414" s="560"/>
      <c r="AB1414" s="683" t="str">
        <f t="shared" ref="AB1414:AB1415" si="2217">IF(SUM(Z1414:AA1414)=AC1414,"OK",SUM(Z1414:AA1414)-AC1414)</f>
        <v>OK</v>
      </c>
      <c r="AC1414" s="602"/>
      <c r="AD1414" s="530">
        <f t="shared" ref="AD1414:AD1415" si="2218">X1414+Y1414+AC1414</f>
        <v>0</v>
      </c>
      <c r="AE1414" s="842">
        <f t="shared" ref="AE1414:AE1415" si="2219">N1414+AD1414</f>
        <v>0</v>
      </c>
      <c r="AF1414" s="935"/>
      <c r="AG1414" s="530">
        <f t="shared" ref="AG1414:AG1415" si="2220">IF(AF1414&gt;M1414,"0 ",AF1414-M1414)</f>
        <v>0</v>
      </c>
      <c r="AH1414" s="530">
        <f t="shared" ref="AH1414:AH1415" si="2221">IF(AF1414&lt;M1414,"0 ",AF1414-M1414)</f>
        <v>0</v>
      </c>
      <c r="AI1414" s="927"/>
      <c r="AJ1414" s="550"/>
      <c r="AK1414" s="550"/>
      <c r="AL1414" s="550"/>
      <c r="AM1414" s="550"/>
      <c r="AN1414" s="550"/>
      <c r="AO1414" s="683" t="str">
        <f t="shared" ref="AO1414:AO1415" si="2222">IF(SUM(AI1414:AN1414)=AP1414,"OK",SUM(AI1414:AN1414)-AP1414)</f>
        <v>OK</v>
      </c>
      <c r="AP1414" s="202"/>
      <c r="AQ1414" s="202"/>
      <c r="AR1414" s="560"/>
      <c r="AS1414" s="560"/>
      <c r="AT1414" s="683" t="str">
        <f t="shared" ref="AT1414:AT1415" si="2223">IF(SUM(AR1414:AS1414)=AU1414,"OK",SUM(AR1414:AS1414)-AU1414)</f>
        <v>OK</v>
      </c>
      <c r="AU1414" s="602"/>
      <c r="AV1414" s="530">
        <f t="shared" ref="AV1414:AV1415" si="2224">AP1414+AQ1414+AU1414</f>
        <v>0</v>
      </c>
      <c r="AW1414" s="842">
        <f t="shared" ref="AW1414:AW1415" si="2225">AF1414+AV1414</f>
        <v>0</v>
      </c>
      <c r="AX1414" s="115">
        <f>L1414</f>
        <v>0</v>
      </c>
      <c r="AY1414" s="5">
        <f>AE1414</f>
        <v>0</v>
      </c>
      <c r="AZ1414" s="7">
        <f>AY1414-AX1414</f>
        <v>0</v>
      </c>
      <c r="BA1414" s="335" t="e">
        <f>AZ1414/AX1414</f>
        <v>#DIV/0!</v>
      </c>
      <c r="BB1414" s="23">
        <f>M1414</f>
        <v>0</v>
      </c>
      <c r="BC1414" s="5">
        <f>AW1414</f>
        <v>0</v>
      </c>
      <c r="BD1414" s="7">
        <f>BC1414-BB1414</f>
        <v>0</v>
      </c>
      <c r="BE1414" s="335" t="e">
        <f>BD1414/BB1414</f>
        <v>#DIV/0!</v>
      </c>
      <c r="BF1414" s="41"/>
      <c r="BG1414" s="826" t="str">
        <f>RIGHT(LEFT(I1414,3),2)&amp;"."&amp;RIGHT(LEFT(I1414,5),2)</f>
        <v>74.10</v>
      </c>
      <c r="BH1414" s="607" t="b">
        <f>COUNTIF('Codes SEC'!$B$2:$B$250,Ministres!BG1414)&gt;0</f>
        <v>1</v>
      </c>
      <c r="BI1414" s="40"/>
      <c r="BJ1414" s="40"/>
      <c r="BK1414" s="40"/>
      <c r="BL1414" s="40"/>
      <c r="BM1414" s="40"/>
      <c r="BN1414" s="40"/>
    </row>
    <row r="1415" spans="1:66" s="27" customFormat="1" ht="35.1" customHeight="1" x14ac:dyDescent="0.25">
      <c r="A1415" s="21" t="s">
        <v>39</v>
      </c>
      <c r="B1415" s="30">
        <v>19</v>
      </c>
      <c r="C1415" s="116" t="s">
        <v>1845</v>
      </c>
      <c r="D1415" s="620">
        <v>1000</v>
      </c>
      <c r="E1415" s="32"/>
      <c r="F1415" s="117">
        <v>12</v>
      </c>
      <c r="G1415" s="694">
        <v>1</v>
      </c>
      <c r="H1415" s="878" t="str">
        <f t="shared" si="2192"/>
        <v>126</v>
      </c>
      <c r="I1415" s="397" t="s">
        <v>3258</v>
      </c>
      <c r="J1415" s="380" t="s">
        <v>5289</v>
      </c>
      <c r="K1415" s="500" t="s">
        <v>5657</v>
      </c>
      <c r="L1415" s="733">
        <v>146</v>
      </c>
      <c r="M1415" s="734">
        <v>146</v>
      </c>
      <c r="N1415" s="935"/>
      <c r="O1415" s="530">
        <f t="shared" si="2214"/>
        <v>-146</v>
      </c>
      <c r="P1415" s="530" t="str">
        <f t="shared" si="2215"/>
        <v xml:space="preserve">0 </v>
      </c>
      <c r="Q1415" s="661"/>
      <c r="R1415" s="549"/>
      <c r="S1415" s="549"/>
      <c r="T1415" s="549"/>
      <c r="U1415" s="549"/>
      <c r="V1415" s="549"/>
      <c r="W1415" s="683" t="str">
        <f t="shared" si="2216"/>
        <v>OK</v>
      </c>
      <c r="X1415" s="202"/>
      <c r="Y1415" s="202"/>
      <c r="Z1415" s="560"/>
      <c r="AA1415" s="560"/>
      <c r="AB1415" s="683" t="str">
        <f t="shared" si="2217"/>
        <v>OK</v>
      </c>
      <c r="AC1415" s="602"/>
      <c r="AD1415" s="530">
        <f t="shared" si="2218"/>
        <v>0</v>
      </c>
      <c r="AE1415" s="842">
        <f t="shared" si="2219"/>
        <v>0</v>
      </c>
      <c r="AF1415" s="935"/>
      <c r="AG1415" s="530">
        <f t="shared" si="2220"/>
        <v>-146</v>
      </c>
      <c r="AH1415" s="530" t="str">
        <f t="shared" si="2221"/>
        <v xml:space="preserve">0 </v>
      </c>
      <c r="AI1415" s="927"/>
      <c r="AJ1415" s="550"/>
      <c r="AK1415" s="550"/>
      <c r="AL1415" s="550"/>
      <c r="AM1415" s="550"/>
      <c r="AN1415" s="550"/>
      <c r="AO1415" s="683" t="str">
        <f t="shared" si="2222"/>
        <v>OK</v>
      </c>
      <c r="AP1415" s="202"/>
      <c r="AQ1415" s="202"/>
      <c r="AR1415" s="560"/>
      <c r="AS1415" s="560"/>
      <c r="AT1415" s="683" t="str">
        <f t="shared" si="2223"/>
        <v>OK</v>
      </c>
      <c r="AU1415" s="602"/>
      <c r="AV1415" s="530">
        <f t="shared" si="2224"/>
        <v>0</v>
      </c>
      <c r="AW1415" s="842">
        <f t="shared" si="2225"/>
        <v>0</v>
      </c>
      <c r="AX1415" s="115">
        <f>L1415</f>
        <v>146</v>
      </c>
      <c r="AY1415" s="5">
        <f>AE1415</f>
        <v>0</v>
      </c>
      <c r="AZ1415" s="7">
        <f>AY1415-AX1415</f>
        <v>-146</v>
      </c>
      <c r="BA1415" s="335">
        <f>AZ1415/AX1415</f>
        <v>-1</v>
      </c>
      <c r="BB1415" s="23">
        <f>M1415</f>
        <v>146</v>
      </c>
      <c r="BC1415" s="5">
        <f>AW1415</f>
        <v>0</v>
      </c>
      <c r="BD1415" s="7">
        <f>BC1415-BB1415</f>
        <v>-146</v>
      </c>
      <c r="BE1415" s="335">
        <f>BD1415/BB1415</f>
        <v>-1</v>
      </c>
      <c r="BF1415" s="41"/>
      <c r="BG1415" s="826" t="str">
        <f>RIGHT(LEFT(I1415,3),2)&amp;"."&amp;RIGHT(LEFT(I1415,5),2)</f>
        <v>74.22</v>
      </c>
      <c r="BH1415" s="607" t="b">
        <f>COUNTIF('Codes SEC'!$B$2:$B$250,Ministres!BG1415)&gt;0</f>
        <v>1</v>
      </c>
      <c r="BI1415" s="40"/>
      <c r="BJ1415" s="40"/>
      <c r="BK1415" s="40"/>
      <c r="BL1415" s="40"/>
      <c r="BM1415" s="40"/>
      <c r="BN1415" s="40"/>
    </row>
    <row r="1416" spans="1:66" ht="12.75" customHeight="1" x14ac:dyDescent="0.25">
      <c r="A1416" s="225"/>
      <c r="B1416" s="206"/>
      <c r="C1416" s="253"/>
      <c r="D1416" s="621"/>
      <c r="E1416" s="275"/>
      <c r="F1416" s="269"/>
      <c r="G1416" s="695"/>
      <c r="H1416" s="886"/>
      <c r="I1416" s="403"/>
      <c r="J1416" s="381"/>
      <c r="K1416" s="514" t="s">
        <v>59</v>
      </c>
      <c r="L1416" s="318">
        <f t="shared" ref="L1416:P1416" si="2226">L1414+L1415</f>
        <v>146</v>
      </c>
      <c r="M1416" s="737">
        <f t="shared" si="2226"/>
        <v>146</v>
      </c>
      <c r="N1416" s="930">
        <f t="shared" si="2226"/>
        <v>0</v>
      </c>
      <c r="O1416" s="790">
        <f t="shared" si="2226"/>
        <v>-146</v>
      </c>
      <c r="P1416" s="790">
        <f t="shared" si="2226"/>
        <v>0</v>
      </c>
      <c r="Q1416" s="787">
        <f t="shared" ref="Q1416:BE1416" si="2227">Q1414+Q1415</f>
        <v>0</v>
      </c>
      <c r="R1416" s="648">
        <f t="shared" si="2227"/>
        <v>0</v>
      </c>
      <c r="S1416" s="648">
        <f t="shared" si="2227"/>
        <v>0</v>
      </c>
      <c r="T1416" s="648">
        <f t="shared" si="2227"/>
        <v>0</v>
      </c>
      <c r="U1416" s="648">
        <f t="shared" si="2227"/>
        <v>0</v>
      </c>
      <c r="V1416" s="648">
        <f t="shared" si="2227"/>
        <v>0</v>
      </c>
      <c r="W1416" s="790"/>
      <c r="X1416" s="649">
        <f t="shared" si="2227"/>
        <v>0</v>
      </c>
      <c r="Y1416" s="649">
        <f t="shared" si="2227"/>
        <v>0</v>
      </c>
      <c r="Z1416" s="648">
        <f t="shared" si="2227"/>
        <v>0</v>
      </c>
      <c r="AA1416" s="648">
        <f t="shared" si="2227"/>
        <v>0</v>
      </c>
      <c r="AB1416" s="790"/>
      <c r="AC1416" s="649">
        <f t="shared" si="2227"/>
        <v>0</v>
      </c>
      <c r="AD1416" s="790">
        <f>AD1414+AD1415</f>
        <v>0</v>
      </c>
      <c r="AE1416" s="843">
        <f>AE1414+AE1415</f>
        <v>0</v>
      </c>
      <c r="AF1416" s="930">
        <f t="shared" ref="AF1416:AH1416" si="2228">AF1414+AF1415</f>
        <v>0</v>
      </c>
      <c r="AG1416" s="790">
        <f t="shared" si="2228"/>
        <v>-146</v>
      </c>
      <c r="AH1416" s="790">
        <f t="shared" si="2228"/>
        <v>0</v>
      </c>
      <c r="AI1416" s="787">
        <f t="shared" si="2227"/>
        <v>0</v>
      </c>
      <c r="AJ1416" s="648">
        <f t="shared" si="2227"/>
        <v>0</v>
      </c>
      <c r="AK1416" s="648">
        <f t="shared" si="2227"/>
        <v>0</v>
      </c>
      <c r="AL1416" s="648">
        <f t="shared" si="2227"/>
        <v>0</v>
      </c>
      <c r="AM1416" s="648">
        <f t="shared" si="2227"/>
        <v>0</v>
      </c>
      <c r="AN1416" s="648">
        <f t="shared" si="2227"/>
        <v>0</v>
      </c>
      <c r="AO1416" s="790"/>
      <c r="AP1416" s="649">
        <f t="shared" si="2227"/>
        <v>0</v>
      </c>
      <c r="AQ1416" s="649">
        <f t="shared" si="2227"/>
        <v>0</v>
      </c>
      <c r="AR1416" s="648">
        <f t="shared" si="2227"/>
        <v>0</v>
      </c>
      <c r="AS1416" s="648">
        <f t="shared" si="2227"/>
        <v>0</v>
      </c>
      <c r="AT1416" s="790"/>
      <c r="AU1416" s="649">
        <f t="shared" si="2227"/>
        <v>0</v>
      </c>
      <c r="AV1416" s="790">
        <f t="shared" ref="AV1416" si="2229">AV1414+AV1415</f>
        <v>0</v>
      </c>
      <c r="AW1416" s="843">
        <f t="shared" si="2227"/>
        <v>0</v>
      </c>
      <c r="AX1416" s="336">
        <f t="shared" si="2227"/>
        <v>146</v>
      </c>
      <c r="AY1416" s="337">
        <f t="shared" si="2227"/>
        <v>0</v>
      </c>
      <c r="AZ1416" s="338">
        <f t="shared" si="2227"/>
        <v>-146</v>
      </c>
      <c r="BA1416" s="339" t="e">
        <f t="shared" si="2227"/>
        <v>#DIV/0!</v>
      </c>
      <c r="BB1416" s="322">
        <f t="shared" si="2227"/>
        <v>146</v>
      </c>
      <c r="BC1416" s="337">
        <f t="shared" si="2227"/>
        <v>0</v>
      </c>
      <c r="BD1416" s="338">
        <f t="shared" si="2227"/>
        <v>-146</v>
      </c>
      <c r="BE1416" s="339" t="e">
        <f t="shared" si="2227"/>
        <v>#DIV/0!</v>
      </c>
      <c r="BG1416" s="826"/>
      <c r="BH1416" s="607"/>
    </row>
    <row r="1417" spans="1:66" ht="12.75" customHeight="1" x14ac:dyDescent="0.25">
      <c r="A1417" s="226"/>
      <c r="B1417" s="207"/>
      <c r="C1417" s="254"/>
      <c r="D1417" s="300"/>
      <c r="E1417" s="276"/>
      <c r="F1417" s="300"/>
      <c r="G1417" s="696"/>
      <c r="H1417" s="887"/>
      <c r="I1417" s="444"/>
      <c r="J1417" s="393"/>
      <c r="K1417" s="404" t="s">
        <v>5290</v>
      </c>
      <c r="L1417" s="729">
        <f t="shared" ref="L1417:P1417" si="2230">L1416+L1410</f>
        <v>8789</v>
      </c>
      <c r="M1417" s="730">
        <f t="shared" si="2230"/>
        <v>8789</v>
      </c>
      <c r="N1417" s="844">
        <f t="shared" si="2230"/>
        <v>0</v>
      </c>
      <c r="O1417" s="665">
        <f t="shared" si="2230"/>
        <v>-8789</v>
      </c>
      <c r="P1417" s="665">
        <f t="shared" si="2230"/>
        <v>0</v>
      </c>
      <c r="Q1417" s="638">
        <f t="shared" ref="Q1417:V1417" si="2231">Q1416+Q1410</f>
        <v>0</v>
      </c>
      <c r="R1417" s="130">
        <f t="shared" si="2231"/>
        <v>0</v>
      </c>
      <c r="S1417" s="130">
        <f t="shared" si="2231"/>
        <v>0</v>
      </c>
      <c r="T1417" s="130">
        <f t="shared" si="2231"/>
        <v>0</v>
      </c>
      <c r="U1417" s="130">
        <f t="shared" si="2231"/>
        <v>0</v>
      </c>
      <c r="V1417" s="130">
        <f t="shared" si="2231"/>
        <v>0</v>
      </c>
      <c r="W1417" s="665"/>
      <c r="X1417" s="130">
        <f>X1416+X1410</f>
        <v>0</v>
      </c>
      <c r="Y1417" s="130">
        <f>Y1416+Y1410</f>
        <v>0</v>
      </c>
      <c r="Z1417" s="130">
        <f>Z1416+Z1410</f>
        <v>0</v>
      </c>
      <c r="AA1417" s="130">
        <f>AA1416+AA1410</f>
        <v>0</v>
      </c>
      <c r="AB1417" s="665"/>
      <c r="AC1417" s="130">
        <f t="shared" ref="AC1417" si="2232">AC1416+AC1410</f>
        <v>0</v>
      </c>
      <c r="AD1417" s="665">
        <f>AD1416+AD1410</f>
        <v>0</v>
      </c>
      <c r="AE1417" s="845">
        <f>AE1416+AE1410</f>
        <v>0</v>
      </c>
      <c r="AF1417" s="844">
        <f t="shared" ref="AF1417:AH1417" si="2233">AF1416+AF1410</f>
        <v>0</v>
      </c>
      <c r="AG1417" s="665">
        <f t="shared" si="2233"/>
        <v>-8789</v>
      </c>
      <c r="AH1417" s="665">
        <f t="shared" si="2233"/>
        <v>0</v>
      </c>
      <c r="AI1417" s="638">
        <f t="shared" ref="AI1417:AN1417" si="2234">AI1416+AI1410</f>
        <v>0</v>
      </c>
      <c r="AJ1417" s="130">
        <f t="shared" si="2234"/>
        <v>0</v>
      </c>
      <c r="AK1417" s="130">
        <f t="shared" si="2234"/>
        <v>0</v>
      </c>
      <c r="AL1417" s="130">
        <f t="shared" si="2234"/>
        <v>0</v>
      </c>
      <c r="AM1417" s="130">
        <f t="shared" si="2234"/>
        <v>0</v>
      </c>
      <c r="AN1417" s="130">
        <f t="shared" si="2234"/>
        <v>0</v>
      </c>
      <c r="AO1417" s="665"/>
      <c r="AP1417" s="130">
        <f>AP1416+AP1410</f>
        <v>0</v>
      </c>
      <c r="AQ1417" s="130">
        <f>AQ1416+AQ1410</f>
        <v>0</v>
      </c>
      <c r="AR1417" s="130">
        <f>AR1416+AR1410</f>
        <v>0</v>
      </c>
      <c r="AS1417" s="130">
        <f>AS1416+AS1410</f>
        <v>0</v>
      </c>
      <c r="AT1417" s="665"/>
      <c r="AU1417" s="130">
        <f>AU1416+AU1410</f>
        <v>0</v>
      </c>
      <c r="AV1417" s="665">
        <f t="shared" ref="AV1417" si="2235">AV1416+AV1410</f>
        <v>0</v>
      </c>
      <c r="AW1417" s="845">
        <f t="shared" ref="AW1417:BE1417" si="2236">AW1416+AW1410</f>
        <v>0</v>
      </c>
      <c r="AX1417" s="314">
        <f t="shared" si="2236"/>
        <v>8789</v>
      </c>
      <c r="AY1417" s="131">
        <f t="shared" si="2236"/>
        <v>0</v>
      </c>
      <c r="AZ1417" s="132">
        <f t="shared" si="2236"/>
        <v>-8789</v>
      </c>
      <c r="BA1417" s="340" t="e">
        <f t="shared" si="2236"/>
        <v>#DIV/0!</v>
      </c>
      <c r="BB1417" s="310">
        <f t="shared" si="2236"/>
        <v>8789</v>
      </c>
      <c r="BC1417" s="131">
        <f t="shared" si="2236"/>
        <v>0</v>
      </c>
      <c r="BD1417" s="132">
        <f t="shared" si="2236"/>
        <v>-8789</v>
      </c>
      <c r="BE1417" s="340" t="e">
        <f t="shared" si="2236"/>
        <v>#DIV/0!</v>
      </c>
      <c r="BG1417" s="826"/>
      <c r="BH1417" s="607"/>
    </row>
    <row r="1418" spans="1:66" ht="12.75" customHeight="1" x14ac:dyDescent="0.25">
      <c r="A1418" s="222"/>
      <c r="C1418" s="116"/>
      <c r="D1418" s="620"/>
      <c r="F1418" s="117"/>
      <c r="G1418" s="690"/>
      <c r="H1418" s="878"/>
      <c r="I1418" s="397"/>
      <c r="J1418" s="380"/>
      <c r="K1418" s="405" t="s">
        <v>208</v>
      </c>
      <c r="L1418" s="731">
        <f t="shared" ref="L1418:P1418" si="2237">L1405</f>
        <v>3684</v>
      </c>
      <c r="M1418" s="732">
        <f t="shared" si="2237"/>
        <v>3684</v>
      </c>
      <c r="N1418" s="929">
        <f t="shared" si="2237"/>
        <v>0</v>
      </c>
      <c r="O1418" s="530">
        <f t="shared" si="2237"/>
        <v>-3684</v>
      </c>
      <c r="P1418" s="530" t="str">
        <f t="shared" si="2237"/>
        <v xml:space="preserve">0 </v>
      </c>
      <c r="Q1418" s="641">
        <f t="shared" ref="Q1418:V1418" si="2238">Q1405</f>
        <v>0</v>
      </c>
      <c r="R1418" s="537">
        <f t="shared" si="2238"/>
        <v>0</v>
      </c>
      <c r="S1418" s="537">
        <f t="shared" si="2238"/>
        <v>0</v>
      </c>
      <c r="T1418" s="537">
        <f t="shared" si="2238"/>
        <v>0</v>
      </c>
      <c r="U1418" s="537">
        <f t="shared" si="2238"/>
        <v>0</v>
      </c>
      <c r="V1418" s="537">
        <f t="shared" si="2238"/>
        <v>0</v>
      </c>
      <c r="W1418" s="530"/>
      <c r="X1418" s="142">
        <f>X1405</f>
        <v>0</v>
      </c>
      <c r="Y1418" s="142">
        <f>Y1405</f>
        <v>0</v>
      </c>
      <c r="Z1418" s="537">
        <f>Z1405</f>
        <v>0</v>
      </c>
      <c r="AA1418" s="537">
        <f>AA1405</f>
        <v>0</v>
      </c>
      <c r="AB1418" s="530"/>
      <c r="AC1418" s="142">
        <f t="shared" ref="AC1418:AN1418" si="2239">AC1405</f>
        <v>0</v>
      </c>
      <c r="AD1418" s="530">
        <f>AD1405</f>
        <v>0</v>
      </c>
      <c r="AE1418" s="842">
        <f>AE1405</f>
        <v>0</v>
      </c>
      <c r="AF1418" s="929">
        <f t="shared" ref="AF1418:AH1418" si="2240">AF1405</f>
        <v>0</v>
      </c>
      <c r="AG1418" s="530">
        <f t="shared" si="2240"/>
        <v>-3684</v>
      </c>
      <c r="AH1418" s="530" t="str">
        <f t="shared" si="2240"/>
        <v xml:space="preserve">0 </v>
      </c>
      <c r="AI1418" s="641">
        <f t="shared" si="2239"/>
        <v>0</v>
      </c>
      <c r="AJ1418" s="537">
        <f t="shared" si="2239"/>
        <v>0</v>
      </c>
      <c r="AK1418" s="537">
        <f t="shared" si="2239"/>
        <v>0</v>
      </c>
      <c r="AL1418" s="537">
        <f t="shared" si="2239"/>
        <v>0</v>
      </c>
      <c r="AM1418" s="537">
        <f t="shared" si="2239"/>
        <v>0</v>
      </c>
      <c r="AN1418" s="537">
        <f t="shared" si="2239"/>
        <v>0</v>
      </c>
      <c r="AO1418" s="530"/>
      <c r="AP1418" s="142">
        <f>AP1405</f>
        <v>0</v>
      </c>
      <c r="AQ1418" s="142">
        <f>AQ1405</f>
        <v>0</v>
      </c>
      <c r="AR1418" s="537">
        <f>AR1405</f>
        <v>0</v>
      </c>
      <c r="AS1418" s="537">
        <f>AS1405</f>
        <v>0</v>
      </c>
      <c r="AT1418" s="530"/>
      <c r="AU1418" s="142">
        <f t="shared" ref="AU1418:BE1418" si="2241">AU1405</f>
        <v>0</v>
      </c>
      <c r="AV1418" s="530">
        <f t="shared" ref="AV1418" si="2242">AV1405</f>
        <v>0</v>
      </c>
      <c r="AW1418" s="842">
        <f t="shared" si="2241"/>
        <v>0</v>
      </c>
      <c r="AX1418" s="115">
        <f t="shared" si="2241"/>
        <v>3684</v>
      </c>
      <c r="AY1418" s="5">
        <f t="shared" si="2241"/>
        <v>0</v>
      </c>
      <c r="AZ1418" s="5">
        <f t="shared" si="2241"/>
        <v>-3684</v>
      </c>
      <c r="BA1418" s="335">
        <f t="shared" si="2241"/>
        <v>-1</v>
      </c>
      <c r="BB1418" s="23">
        <f t="shared" si="2241"/>
        <v>3684</v>
      </c>
      <c r="BC1418" s="5">
        <f t="shared" si="2241"/>
        <v>0</v>
      </c>
      <c r="BD1418" s="5">
        <f t="shared" si="2241"/>
        <v>-3684</v>
      </c>
      <c r="BE1418" s="335">
        <f t="shared" si="2241"/>
        <v>-1</v>
      </c>
      <c r="BG1418" s="826"/>
      <c r="BH1418" s="607"/>
    </row>
    <row r="1419" spans="1:66" ht="12.75" customHeight="1" x14ac:dyDescent="0.25">
      <c r="A1419" s="222"/>
      <c r="C1419" s="116"/>
      <c r="D1419" s="620"/>
      <c r="F1419" s="117"/>
      <c r="G1419" s="694"/>
      <c r="H1419" s="878"/>
      <c r="I1419" s="397"/>
      <c r="J1419" s="380"/>
      <c r="K1419" s="405" t="s">
        <v>96</v>
      </c>
      <c r="L1419" s="738">
        <v>0</v>
      </c>
      <c r="M1419" s="739">
        <v>0</v>
      </c>
      <c r="N1419" s="929">
        <v>0</v>
      </c>
      <c r="O1419" s="530">
        <v>0</v>
      </c>
      <c r="P1419" s="530">
        <v>0</v>
      </c>
      <c r="Q1419" s="641">
        <v>0</v>
      </c>
      <c r="R1419" s="537">
        <v>0</v>
      </c>
      <c r="S1419" s="537">
        <v>0</v>
      </c>
      <c r="T1419" s="537">
        <v>0</v>
      </c>
      <c r="U1419" s="537">
        <v>0</v>
      </c>
      <c r="V1419" s="537">
        <v>0</v>
      </c>
      <c r="W1419" s="530"/>
      <c r="X1419" s="142">
        <v>0</v>
      </c>
      <c r="Y1419" s="142">
        <v>0</v>
      </c>
      <c r="Z1419" s="537">
        <v>0</v>
      </c>
      <c r="AA1419" s="537">
        <v>0</v>
      </c>
      <c r="AB1419" s="530"/>
      <c r="AC1419" s="142">
        <v>0</v>
      </c>
      <c r="AD1419" s="530">
        <v>0</v>
      </c>
      <c r="AE1419" s="842">
        <v>0</v>
      </c>
      <c r="AF1419" s="929">
        <v>0</v>
      </c>
      <c r="AG1419" s="530">
        <v>0</v>
      </c>
      <c r="AH1419" s="530">
        <v>0</v>
      </c>
      <c r="AI1419" s="641">
        <v>0</v>
      </c>
      <c r="AJ1419" s="537">
        <v>0</v>
      </c>
      <c r="AK1419" s="537">
        <v>0</v>
      </c>
      <c r="AL1419" s="537">
        <v>0</v>
      </c>
      <c r="AM1419" s="537">
        <v>0</v>
      </c>
      <c r="AN1419" s="537">
        <v>0</v>
      </c>
      <c r="AO1419" s="530"/>
      <c r="AP1419" s="142">
        <v>0</v>
      </c>
      <c r="AQ1419" s="142">
        <v>0</v>
      </c>
      <c r="AR1419" s="537">
        <v>0</v>
      </c>
      <c r="AS1419" s="537">
        <v>0</v>
      </c>
      <c r="AT1419" s="530"/>
      <c r="AU1419" s="142">
        <v>0</v>
      </c>
      <c r="AV1419" s="530">
        <v>0</v>
      </c>
      <c r="AW1419" s="842">
        <v>0</v>
      </c>
      <c r="AX1419" s="115">
        <v>0</v>
      </c>
      <c r="AY1419" s="5">
        <v>0</v>
      </c>
      <c r="AZ1419" s="5">
        <v>0</v>
      </c>
      <c r="BA1419" s="335">
        <v>0</v>
      </c>
      <c r="BB1419" s="23">
        <v>0</v>
      </c>
      <c r="BC1419" s="5">
        <v>0</v>
      </c>
      <c r="BD1419" s="5">
        <v>0</v>
      </c>
      <c r="BE1419" s="335">
        <v>0</v>
      </c>
      <c r="BG1419" s="826"/>
      <c r="BH1419" s="607"/>
    </row>
    <row r="1420" spans="1:66" ht="12.75" customHeight="1" x14ac:dyDescent="0.25">
      <c r="A1420" s="222"/>
      <c r="C1420" s="116"/>
      <c r="D1420" s="620"/>
      <c r="F1420" s="117"/>
      <c r="G1420" s="694"/>
      <c r="H1420" s="878"/>
      <c r="I1420" s="397"/>
      <c r="J1420" s="380"/>
      <c r="K1420" s="405" t="s">
        <v>209</v>
      </c>
      <c r="L1420" s="738">
        <v>0</v>
      </c>
      <c r="M1420" s="739">
        <v>0</v>
      </c>
      <c r="N1420" s="929">
        <v>0</v>
      </c>
      <c r="O1420" s="530">
        <v>0</v>
      </c>
      <c r="P1420" s="530">
        <v>0</v>
      </c>
      <c r="Q1420" s="641">
        <v>0</v>
      </c>
      <c r="R1420" s="537">
        <v>0</v>
      </c>
      <c r="S1420" s="537">
        <v>0</v>
      </c>
      <c r="T1420" s="537">
        <v>0</v>
      </c>
      <c r="U1420" s="537">
        <v>0</v>
      </c>
      <c r="V1420" s="537">
        <v>0</v>
      </c>
      <c r="W1420" s="530"/>
      <c r="X1420" s="142">
        <v>0</v>
      </c>
      <c r="Y1420" s="142">
        <v>0</v>
      </c>
      <c r="Z1420" s="537">
        <v>0</v>
      </c>
      <c r="AA1420" s="537">
        <v>0</v>
      </c>
      <c r="AB1420" s="530"/>
      <c r="AC1420" s="142">
        <v>0</v>
      </c>
      <c r="AD1420" s="530">
        <v>0</v>
      </c>
      <c r="AE1420" s="842">
        <v>0</v>
      </c>
      <c r="AF1420" s="929">
        <v>0</v>
      </c>
      <c r="AG1420" s="530">
        <v>0</v>
      </c>
      <c r="AH1420" s="530">
        <v>0</v>
      </c>
      <c r="AI1420" s="641">
        <v>0</v>
      </c>
      <c r="AJ1420" s="537">
        <v>0</v>
      </c>
      <c r="AK1420" s="537">
        <v>0</v>
      </c>
      <c r="AL1420" s="537">
        <v>0</v>
      </c>
      <c r="AM1420" s="537">
        <v>0</v>
      </c>
      <c r="AN1420" s="537">
        <v>0</v>
      </c>
      <c r="AO1420" s="530"/>
      <c r="AP1420" s="142">
        <v>0</v>
      </c>
      <c r="AQ1420" s="142">
        <v>0</v>
      </c>
      <c r="AR1420" s="537">
        <v>0</v>
      </c>
      <c r="AS1420" s="537">
        <v>0</v>
      </c>
      <c r="AT1420" s="530"/>
      <c r="AU1420" s="142">
        <v>0</v>
      </c>
      <c r="AV1420" s="530">
        <v>0</v>
      </c>
      <c r="AW1420" s="842">
        <v>0</v>
      </c>
      <c r="AX1420" s="115">
        <v>0</v>
      </c>
      <c r="AY1420" s="5">
        <v>0</v>
      </c>
      <c r="AZ1420" s="5">
        <v>0</v>
      </c>
      <c r="BA1420" s="335">
        <v>0</v>
      </c>
      <c r="BB1420" s="23">
        <v>0</v>
      </c>
      <c r="BC1420" s="5">
        <v>0</v>
      </c>
      <c r="BD1420" s="5">
        <v>0</v>
      </c>
      <c r="BE1420" s="335">
        <v>0</v>
      </c>
      <c r="BG1420" s="826"/>
      <c r="BH1420" s="607"/>
    </row>
    <row r="1421" spans="1:66" ht="12.75" customHeight="1" x14ac:dyDescent="0.25">
      <c r="A1421" s="222"/>
      <c r="C1421" s="116"/>
      <c r="D1421" s="620"/>
      <c r="F1421" s="117"/>
      <c r="G1421" s="694"/>
      <c r="H1421" s="878"/>
      <c r="I1421" s="397"/>
      <c r="J1421" s="380"/>
      <c r="K1421" s="405" t="s">
        <v>210</v>
      </c>
      <c r="L1421" s="738">
        <v>0</v>
      </c>
      <c r="M1421" s="739">
        <v>0</v>
      </c>
      <c r="N1421" s="929">
        <v>0</v>
      </c>
      <c r="O1421" s="530">
        <v>0</v>
      </c>
      <c r="P1421" s="530">
        <v>0</v>
      </c>
      <c r="Q1421" s="641">
        <v>0</v>
      </c>
      <c r="R1421" s="537">
        <v>0</v>
      </c>
      <c r="S1421" s="537">
        <v>0</v>
      </c>
      <c r="T1421" s="537">
        <v>0</v>
      </c>
      <c r="U1421" s="537">
        <v>0</v>
      </c>
      <c r="V1421" s="537">
        <v>0</v>
      </c>
      <c r="W1421" s="530"/>
      <c r="X1421" s="142">
        <v>0</v>
      </c>
      <c r="Y1421" s="142">
        <v>0</v>
      </c>
      <c r="Z1421" s="537">
        <v>0</v>
      </c>
      <c r="AA1421" s="537">
        <v>0</v>
      </c>
      <c r="AB1421" s="530"/>
      <c r="AC1421" s="142">
        <v>0</v>
      </c>
      <c r="AD1421" s="530">
        <v>0</v>
      </c>
      <c r="AE1421" s="842">
        <v>0</v>
      </c>
      <c r="AF1421" s="929">
        <v>0</v>
      </c>
      <c r="AG1421" s="530">
        <v>0</v>
      </c>
      <c r="AH1421" s="530">
        <v>0</v>
      </c>
      <c r="AI1421" s="641">
        <v>0</v>
      </c>
      <c r="AJ1421" s="537">
        <v>0</v>
      </c>
      <c r="AK1421" s="537">
        <v>0</v>
      </c>
      <c r="AL1421" s="537">
        <v>0</v>
      </c>
      <c r="AM1421" s="537">
        <v>0</v>
      </c>
      <c r="AN1421" s="537">
        <v>0</v>
      </c>
      <c r="AO1421" s="530"/>
      <c r="AP1421" s="142">
        <v>0</v>
      </c>
      <c r="AQ1421" s="142">
        <v>0</v>
      </c>
      <c r="AR1421" s="537">
        <v>0</v>
      </c>
      <c r="AS1421" s="537">
        <v>0</v>
      </c>
      <c r="AT1421" s="530"/>
      <c r="AU1421" s="142">
        <v>0</v>
      </c>
      <c r="AV1421" s="530">
        <v>0</v>
      </c>
      <c r="AW1421" s="842">
        <v>0</v>
      </c>
      <c r="AX1421" s="115">
        <v>0</v>
      </c>
      <c r="AY1421" s="5">
        <v>0</v>
      </c>
      <c r="AZ1421" s="5">
        <v>0</v>
      </c>
      <c r="BA1421" s="335">
        <v>0</v>
      </c>
      <c r="BB1421" s="23">
        <v>0</v>
      </c>
      <c r="BC1421" s="5">
        <v>0</v>
      </c>
      <c r="BD1421" s="5">
        <v>0</v>
      </c>
      <c r="BE1421" s="335">
        <v>0</v>
      </c>
      <c r="BG1421" s="826"/>
      <c r="BH1421" s="607"/>
    </row>
    <row r="1422" spans="1:66" ht="12.75" customHeight="1" x14ac:dyDescent="0.25">
      <c r="A1422" s="222"/>
      <c r="C1422" s="116"/>
      <c r="D1422" s="620"/>
      <c r="F1422" s="117"/>
      <c r="G1422" s="694"/>
      <c r="H1422" s="878"/>
      <c r="I1422" s="397"/>
      <c r="J1422" s="380"/>
      <c r="K1422" s="406" t="s">
        <v>53</v>
      </c>
      <c r="L1422" s="738">
        <v>0</v>
      </c>
      <c r="M1422" s="739">
        <v>0</v>
      </c>
      <c r="N1422" s="929">
        <v>0</v>
      </c>
      <c r="O1422" s="530">
        <v>0</v>
      </c>
      <c r="P1422" s="530">
        <v>0</v>
      </c>
      <c r="Q1422" s="641">
        <v>0</v>
      </c>
      <c r="R1422" s="537">
        <v>0</v>
      </c>
      <c r="S1422" s="537">
        <v>0</v>
      </c>
      <c r="T1422" s="537">
        <v>0</v>
      </c>
      <c r="U1422" s="537">
        <v>0</v>
      </c>
      <c r="V1422" s="537">
        <v>0</v>
      </c>
      <c r="W1422" s="530"/>
      <c r="X1422" s="142">
        <v>0</v>
      </c>
      <c r="Y1422" s="142">
        <v>0</v>
      </c>
      <c r="Z1422" s="537">
        <v>0</v>
      </c>
      <c r="AA1422" s="537">
        <v>0</v>
      </c>
      <c r="AB1422" s="530"/>
      <c r="AC1422" s="142">
        <v>0</v>
      </c>
      <c r="AD1422" s="530">
        <v>0</v>
      </c>
      <c r="AE1422" s="842">
        <v>0</v>
      </c>
      <c r="AF1422" s="929">
        <v>0</v>
      </c>
      <c r="AG1422" s="530">
        <v>0</v>
      </c>
      <c r="AH1422" s="530">
        <v>0</v>
      </c>
      <c r="AI1422" s="641">
        <v>0</v>
      </c>
      <c r="AJ1422" s="537">
        <v>0</v>
      </c>
      <c r="AK1422" s="537">
        <v>0</v>
      </c>
      <c r="AL1422" s="537">
        <v>0</v>
      </c>
      <c r="AM1422" s="537">
        <v>0</v>
      </c>
      <c r="AN1422" s="537">
        <v>0</v>
      </c>
      <c r="AO1422" s="530"/>
      <c r="AP1422" s="142">
        <v>0</v>
      </c>
      <c r="AQ1422" s="142">
        <v>0</v>
      </c>
      <c r="AR1422" s="537">
        <v>0</v>
      </c>
      <c r="AS1422" s="537">
        <v>0</v>
      </c>
      <c r="AT1422" s="530"/>
      <c r="AU1422" s="142">
        <v>0</v>
      </c>
      <c r="AV1422" s="530">
        <v>0</v>
      </c>
      <c r="AW1422" s="842">
        <v>0</v>
      </c>
      <c r="AX1422" s="115">
        <v>0</v>
      </c>
      <c r="AY1422" s="5">
        <v>0</v>
      </c>
      <c r="AZ1422" s="5">
        <v>0</v>
      </c>
      <c r="BA1422" s="335">
        <v>0</v>
      </c>
      <c r="BB1422" s="23">
        <v>0</v>
      </c>
      <c r="BC1422" s="5">
        <v>0</v>
      </c>
      <c r="BD1422" s="5">
        <v>0</v>
      </c>
      <c r="BE1422" s="335">
        <v>0</v>
      </c>
      <c r="BG1422" s="826"/>
      <c r="BH1422" s="607"/>
    </row>
    <row r="1423" spans="1:66" ht="12.75" customHeight="1" x14ac:dyDescent="0.25">
      <c r="A1423" s="222"/>
      <c r="C1423" s="258"/>
      <c r="D1423" s="620"/>
      <c r="F1423" s="117"/>
      <c r="G1423" s="694"/>
      <c r="H1423" s="878"/>
      <c r="I1423" s="397"/>
      <c r="J1423" s="380"/>
      <c r="K1423" s="406"/>
      <c r="L1423" s="731"/>
      <c r="M1423" s="732"/>
      <c r="N1423" s="929"/>
      <c r="O1423" s="530"/>
      <c r="P1423" s="530"/>
      <c r="Q1423" s="641"/>
      <c r="R1423" s="537"/>
      <c r="S1423" s="537"/>
      <c r="T1423" s="537"/>
      <c r="U1423" s="537"/>
      <c r="V1423" s="537"/>
      <c r="W1423" s="531"/>
      <c r="X1423" s="140"/>
      <c r="Y1423" s="140"/>
      <c r="Z1423" s="551"/>
      <c r="AA1423" s="551"/>
      <c r="AB1423" s="531"/>
      <c r="AC1423" s="142"/>
      <c r="AD1423" s="530"/>
      <c r="AE1423" s="842"/>
      <c r="AF1423" s="929"/>
      <c r="AG1423" s="530"/>
      <c r="AH1423" s="530"/>
      <c r="AI1423" s="641"/>
      <c r="AJ1423" s="537"/>
      <c r="AK1423" s="537"/>
      <c r="AL1423" s="537"/>
      <c r="AM1423" s="537"/>
      <c r="AN1423" s="537"/>
      <c r="AO1423" s="531"/>
      <c r="AP1423" s="140"/>
      <c r="AQ1423" s="140"/>
      <c r="AR1423" s="551"/>
      <c r="AS1423" s="551"/>
      <c r="AT1423" s="531"/>
      <c r="AU1423" s="142"/>
      <c r="AV1423" s="530"/>
      <c r="AW1423" s="842"/>
      <c r="AX1423" s="115"/>
      <c r="AY1423" s="5"/>
      <c r="AZ1423" s="5"/>
      <c r="BA1423" s="335"/>
      <c r="BC1423" s="5"/>
      <c r="BD1423" s="5"/>
      <c r="BE1423" s="335"/>
      <c r="BG1423" s="826"/>
      <c r="BH1423" s="607"/>
    </row>
    <row r="1424" spans="1:66" ht="12.75" customHeight="1" x14ac:dyDescent="0.25">
      <c r="A1424" s="223"/>
      <c r="B1424" s="205"/>
      <c r="C1424" s="251"/>
      <c r="D1424" s="619"/>
      <c r="E1424" s="274"/>
      <c r="F1424" s="299"/>
      <c r="G1424" s="694"/>
      <c r="H1424" s="878"/>
      <c r="I1424" s="397"/>
      <c r="J1424" s="380"/>
      <c r="K1424" s="519"/>
      <c r="L1424" s="748"/>
      <c r="M1424" s="749"/>
      <c r="N1424" s="934"/>
      <c r="O1424" s="44"/>
      <c r="P1424" s="44"/>
      <c r="Q1424" s="644"/>
      <c r="R1424" s="542"/>
      <c r="S1424" s="542"/>
      <c r="T1424" s="542"/>
      <c r="U1424" s="542"/>
      <c r="V1424" s="542"/>
      <c r="W1424" s="534"/>
      <c r="X1424" s="146"/>
      <c r="Y1424" s="146"/>
      <c r="Z1424" s="556"/>
      <c r="AA1424" s="556"/>
      <c r="AB1424" s="534"/>
      <c r="AC1424" s="597"/>
      <c r="AD1424" s="44"/>
      <c r="AE1424" s="841"/>
      <c r="AF1424" s="934"/>
      <c r="AG1424" s="44"/>
      <c r="AH1424" s="44"/>
      <c r="AI1424" s="644"/>
      <c r="AJ1424" s="542"/>
      <c r="AK1424" s="542"/>
      <c r="AL1424" s="542"/>
      <c r="AM1424" s="542"/>
      <c r="AN1424" s="542"/>
      <c r="AO1424" s="534"/>
      <c r="AP1424" s="146"/>
      <c r="AQ1424" s="146"/>
      <c r="AR1424" s="556"/>
      <c r="AS1424" s="556"/>
      <c r="AT1424" s="534"/>
      <c r="AU1424" s="597"/>
      <c r="AV1424" s="44"/>
      <c r="AW1424" s="841"/>
      <c r="AX1424" s="312"/>
      <c r="AY1424" s="14"/>
      <c r="AZ1424" s="14"/>
      <c r="BA1424" s="334"/>
      <c r="BB1424" s="309"/>
      <c r="BC1424" s="14"/>
      <c r="BD1424" s="14"/>
      <c r="BE1424" s="334"/>
      <c r="BG1424" s="826"/>
      <c r="BH1424" s="607"/>
    </row>
    <row r="1425" spans="1:66" ht="12.75" customHeight="1" x14ac:dyDescent="0.25">
      <c r="A1425" s="222"/>
      <c r="C1425" s="258"/>
      <c r="D1425" s="620"/>
      <c r="F1425" s="117"/>
      <c r="G1425" s="694"/>
      <c r="H1425" s="878"/>
      <c r="I1425" s="397"/>
      <c r="J1425" s="380"/>
      <c r="K1425" s="436" t="s">
        <v>6587</v>
      </c>
      <c r="L1425" s="731"/>
      <c r="M1425" s="732"/>
      <c r="N1425" s="931"/>
      <c r="O1425" s="923"/>
      <c r="P1425" s="923"/>
      <c r="Q1425" s="641"/>
      <c r="R1425" s="537"/>
      <c r="S1425" s="537"/>
      <c r="T1425" s="537"/>
      <c r="U1425" s="537"/>
      <c r="V1425" s="537"/>
      <c r="W1425" s="531"/>
      <c r="X1425" s="141"/>
      <c r="Y1425" s="141"/>
      <c r="Z1425" s="552"/>
      <c r="AA1425" s="552"/>
      <c r="AB1425" s="531"/>
      <c r="AC1425" s="593"/>
      <c r="AD1425" s="923"/>
      <c r="AE1425" s="846"/>
      <c r="AF1425" s="931"/>
      <c r="AG1425" s="923"/>
      <c r="AH1425" s="923"/>
      <c r="AI1425" s="641"/>
      <c r="AJ1425" s="537"/>
      <c r="AK1425" s="537"/>
      <c r="AL1425" s="537"/>
      <c r="AM1425" s="537"/>
      <c r="AN1425" s="537"/>
      <c r="AO1425" s="531"/>
      <c r="AP1425" s="141"/>
      <c r="AQ1425" s="141"/>
      <c r="AR1425" s="552"/>
      <c r="AS1425" s="552"/>
      <c r="AT1425" s="531"/>
      <c r="AU1425" s="593"/>
      <c r="AV1425" s="923"/>
      <c r="AW1425" s="846"/>
      <c r="AX1425" s="115"/>
      <c r="AY1425" s="5"/>
      <c r="AZ1425" s="5"/>
      <c r="BA1425" s="335"/>
      <c r="BC1425" s="5"/>
      <c r="BD1425" s="5"/>
      <c r="BE1425" s="335"/>
      <c r="BG1425" s="826"/>
      <c r="BH1425" s="607"/>
    </row>
    <row r="1426" spans="1:66" ht="12" customHeight="1" x14ac:dyDescent="0.25">
      <c r="A1426" s="222"/>
      <c r="C1426" s="258"/>
      <c r="D1426" s="620"/>
      <c r="F1426" s="117"/>
      <c r="G1426" s="694"/>
      <c r="H1426" s="878"/>
      <c r="I1426" s="397"/>
      <c r="J1426" s="380"/>
      <c r="K1426" s="436" t="s">
        <v>264</v>
      </c>
      <c r="L1426" s="731"/>
      <c r="M1426" s="732"/>
      <c r="N1426" s="931"/>
      <c r="O1426" s="923"/>
      <c r="P1426" s="923"/>
      <c r="Q1426" s="641"/>
      <c r="R1426" s="537"/>
      <c r="S1426" s="537"/>
      <c r="T1426" s="537"/>
      <c r="U1426" s="537"/>
      <c r="V1426" s="537"/>
      <c r="W1426" s="531"/>
      <c r="X1426" s="141"/>
      <c r="Y1426" s="141"/>
      <c r="Z1426" s="552"/>
      <c r="AA1426" s="552"/>
      <c r="AB1426" s="531"/>
      <c r="AC1426" s="593"/>
      <c r="AD1426" s="923"/>
      <c r="AE1426" s="846"/>
      <c r="AF1426" s="931"/>
      <c r="AG1426" s="923"/>
      <c r="AH1426" s="923"/>
      <c r="AI1426" s="641"/>
      <c r="AJ1426" s="537"/>
      <c r="AK1426" s="537"/>
      <c r="AL1426" s="537"/>
      <c r="AM1426" s="537"/>
      <c r="AN1426" s="537"/>
      <c r="AO1426" s="531"/>
      <c r="AP1426" s="141"/>
      <c r="AQ1426" s="141"/>
      <c r="AR1426" s="552"/>
      <c r="AS1426" s="552"/>
      <c r="AT1426" s="531"/>
      <c r="AU1426" s="593"/>
      <c r="AV1426" s="923"/>
      <c r="AW1426" s="846"/>
      <c r="AX1426" s="115"/>
      <c r="AY1426" s="5"/>
      <c r="AZ1426" s="5"/>
      <c r="BA1426" s="335"/>
      <c r="BC1426" s="5"/>
      <c r="BD1426" s="5"/>
      <c r="BE1426" s="335"/>
      <c r="BG1426" s="826"/>
      <c r="BH1426" s="607"/>
    </row>
    <row r="1427" spans="1:66" ht="12.75" customHeight="1" x14ac:dyDescent="0.25">
      <c r="A1427" s="222"/>
      <c r="C1427" s="258"/>
      <c r="D1427" s="620"/>
      <c r="F1427" s="117"/>
      <c r="G1427" s="694"/>
      <c r="H1427" s="878"/>
      <c r="I1427" s="397"/>
      <c r="J1427" s="380"/>
      <c r="K1427" s="437"/>
      <c r="L1427" s="731"/>
      <c r="M1427" s="732"/>
      <c r="N1427" s="931"/>
      <c r="O1427" s="923"/>
      <c r="P1427" s="923"/>
      <c r="Q1427" s="641"/>
      <c r="R1427" s="537"/>
      <c r="S1427" s="537"/>
      <c r="T1427" s="537"/>
      <c r="U1427" s="537"/>
      <c r="V1427" s="537"/>
      <c r="W1427" s="531"/>
      <c r="X1427" s="141"/>
      <c r="Y1427" s="141"/>
      <c r="Z1427" s="552"/>
      <c r="AA1427" s="552"/>
      <c r="AB1427" s="531"/>
      <c r="AC1427" s="593"/>
      <c r="AD1427" s="923"/>
      <c r="AE1427" s="846"/>
      <c r="AF1427" s="931"/>
      <c r="AG1427" s="923"/>
      <c r="AH1427" s="923"/>
      <c r="AI1427" s="641"/>
      <c r="AJ1427" s="537"/>
      <c r="AK1427" s="537"/>
      <c r="AL1427" s="537"/>
      <c r="AM1427" s="537"/>
      <c r="AN1427" s="537"/>
      <c r="AO1427" s="531"/>
      <c r="AP1427" s="141"/>
      <c r="AQ1427" s="141"/>
      <c r="AR1427" s="552"/>
      <c r="AS1427" s="552"/>
      <c r="AT1427" s="531"/>
      <c r="AU1427" s="593"/>
      <c r="AV1427" s="923"/>
      <c r="AW1427" s="846"/>
      <c r="AX1427" s="115"/>
      <c r="AY1427" s="5"/>
      <c r="AZ1427" s="5"/>
      <c r="BA1427" s="335"/>
      <c r="BC1427" s="5"/>
      <c r="BD1427" s="5"/>
      <c r="BE1427" s="335"/>
      <c r="BG1427" s="826"/>
      <c r="BH1427" s="607"/>
    </row>
    <row r="1428" spans="1:66" ht="35.1" customHeight="1" x14ac:dyDescent="0.25">
      <c r="A1428" s="222" t="s">
        <v>39</v>
      </c>
      <c r="B1428" s="30">
        <v>34</v>
      </c>
      <c r="C1428" s="258" t="s">
        <v>265</v>
      </c>
      <c r="D1428" s="620">
        <v>1000</v>
      </c>
      <c r="F1428" s="117">
        <v>6</v>
      </c>
      <c r="G1428" s="694">
        <v>1</v>
      </c>
      <c r="H1428" s="878" t="str">
        <f t="shared" si="2192"/>
        <v>120</v>
      </c>
      <c r="I1428" s="397" t="s">
        <v>3266</v>
      </c>
      <c r="J1428" s="380" t="s">
        <v>3156</v>
      </c>
      <c r="K1428" s="503" t="s">
        <v>264</v>
      </c>
      <c r="L1428" s="726">
        <v>0</v>
      </c>
      <c r="M1428" s="727">
        <v>0</v>
      </c>
      <c r="N1428" s="931"/>
      <c r="O1428" s="530">
        <f t="shared" ref="O1428" si="2243">IF(N1428&gt;L1428,"0 ",N1428-L1428)</f>
        <v>0</v>
      </c>
      <c r="P1428" s="530">
        <f t="shared" ref="P1428" si="2244">IF(N1428&lt;L1428,"0 ",N1428-L1428)</f>
        <v>0</v>
      </c>
      <c r="Q1428" s="646"/>
      <c r="R1428" s="536"/>
      <c r="S1428" s="536"/>
      <c r="T1428" s="536"/>
      <c r="U1428" s="536"/>
      <c r="V1428" s="536"/>
      <c r="W1428" s="683" t="str">
        <f>IF(SUM(Q1428:V1428)=X1428,"OK",SUM(Q1428:V1428)-X1428)</f>
        <v>OK</v>
      </c>
      <c r="X1428" s="141"/>
      <c r="Y1428" s="141"/>
      <c r="Z1428" s="552"/>
      <c r="AA1428" s="552"/>
      <c r="AB1428" s="683" t="str">
        <f>IF(SUM(Z1428:AA1428)=AC1428,"OK",SUM(Z1428:AA1428)-AC1428)</f>
        <v>OK</v>
      </c>
      <c r="AC1428" s="593"/>
      <c r="AD1428" s="530">
        <f t="shared" ref="AD1428" si="2245">X1428+Y1428+AC1428</f>
        <v>0</v>
      </c>
      <c r="AE1428" s="842">
        <f t="shared" ref="AE1428" si="2246">N1428+AD1428</f>
        <v>0</v>
      </c>
      <c r="AF1428" s="931"/>
      <c r="AG1428" s="530">
        <f t="shared" ref="AG1428" si="2247">IF(AF1428&gt;M1428,"0 ",AF1428-M1428)</f>
        <v>0</v>
      </c>
      <c r="AH1428" s="530">
        <f t="shared" ref="AH1428" si="2248">IF(AF1428&lt;M1428,"0 ",AF1428-M1428)</f>
        <v>0</v>
      </c>
      <c r="AI1428" s="641"/>
      <c r="AJ1428" s="537"/>
      <c r="AK1428" s="537"/>
      <c r="AL1428" s="537"/>
      <c r="AM1428" s="537"/>
      <c r="AN1428" s="537"/>
      <c r="AO1428" s="683" t="str">
        <f>IF(SUM(AI1428:AN1428)=AP1428,"OK",SUM(AI1428:AN1428)-AP1428)</f>
        <v>OK</v>
      </c>
      <c r="AP1428" s="141"/>
      <c r="AQ1428" s="141"/>
      <c r="AR1428" s="552"/>
      <c r="AS1428" s="552"/>
      <c r="AT1428" s="683" t="str">
        <f>IF(SUM(AR1428:AS1428)=AU1428,"OK",SUM(AR1428:AS1428)-AU1428)</f>
        <v>OK</v>
      </c>
      <c r="AU1428" s="593"/>
      <c r="AV1428" s="530">
        <f t="shared" ref="AV1428" si="2249">AP1428+AQ1428+AU1428</f>
        <v>0</v>
      </c>
      <c r="AW1428" s="842">
        <f t="shared" ref="AW1428" si="2250">AF1428+AV1428</f>
        <v>0</v>
      </c>
      <c r="AX1428" s="115">
        <f>L1428</f>
        <v>0</v>
      </c>
      <c r="AY1428" s="5">
        <f>AE1428</f>
        <v>0</v>
      </c>
      <c r="AZ1428" s="7">
        <f>AY1428-AX1428</f>
        <v>0</v>
      </c>
      <c r="BA1428" s="335" t="e">
        <f>AZ1428/AX1428</f>
        <v>#DIV/0!</v>
      </c>
      <c r="BB1428" s="23">
        <f>M1428</f>
        <v>0</v>
      </c>
      <c r="BC1428" s="5">
        <f>AW1428</f>
        <v>0</v>
      </c>
      <c r="BD1428" s="7">
        <f>BC1428-BB1428</f>
        <v>0</v>
      </c>
      <c r="BE1428" s="335" t="e">
        <f>BD1428/BB1428</f>
        <v>#DIV/0!</v>
      </c>
      <c r="BG1428" s="826" t="str">
        <f>RIGHT(LEFT(I1428,3),2)&amp;"."&amp;RIGHT(LEFT(I1428,5),2)</f>
        <v>01.00</v>
      </c>
      <c r="BH1428" s="607" t="b">
        <f>COUNTIF('Codes SEC'!$B$2:$B$250,Ministres!BG1428)&gt;0</f>
        <v>1</v>
      </c>
    </row>
    <row r="1429" spans="1:66" ht="12.75" customHeight="1" x14ac:dyDescent="0.25">
      <c r="A1429" s="225"/>
      <c r="B1429" s="206"/>
      <c r="C1429" s="253"/>
      <c r="D1429" s="621"/>
      <c r="E1429" s="275"/>
      <c r="F1429" s="269"/>
      <c r="G1429" s="695"/>
      <c r="H1429" s="886"/>
      <c r="I1429" s="403"/>
      <c r="J1429" s="381"/>
      <c r="K1429" s="514" t="s">
        <v>95</v>
      </c>
      <c r="L1429" s="315">
        <f t="shared" ref="L1429:P1429" si="2251">L1428</f>
        <v>0</v>
      </c>
      <c r="M1429" s="737">
        <f t="shared" si="2251"/>
        <v>0</v>
      </c>
      <c r="N1429" s="930">
        <f t="shared" si="2251"/>
        <v>0</v>
      </c>
      <c r="O1429" s="790">
        <f t="shared" si="2251"/>
        <v>0</v>
      </c>
      <c r="P1429" s="790">
        <f t="shared" si="2251"/>
        <v>0</v>
      </c>
      <c r="Q1429" s="787">
        <f t="shared" ref="Q1429:AA1429" si="2252">Q1428</f>
        <v>0</v>
      </c>
      <c r="R1429" s="648">
        <f t="shared" si="2252"/>
        <v>0</v>
      </c>
      <c r="S1429" s="648">
        <f t="shared" si="2252"/>
        <v>0</v>
      </c>
      <c r="T1429" s="648">
        <f t="shared" si="2252"/>
        <v>0</v>
      </c>
      <c r="U1429" s="648">
        <f t="shared" si="2252"/>
        <v>0</v>
      </c>
      <c r="V1429" s="648">
        <f t="shared" si="2252"/>
        <v>0</v>
      </c>
      <c r="W1429" s="790"/>
      <c r="X1429" s="649">
        <f t="shared" si="2252"/>
        <v>0</v>
      </c>
      <c r="Y1429" s="649">
        <f t="shared" si="2252"/>
        <v>0</v>
      </c>
      <c r="Z1429" s="648">
        <f t="shared" si="2252"/>
        <v>0</v>
      </c>
      <c r="AA1429" s="648">
        <f t="shared" si="2252"/>
        <v>0</v>
      </c>
      <c r="AB1429" s="790"/>
      <c r="AC1429" s="649">
        <f t="shared" ref="AC1429:AC1430" si="2253">AC1428</f>
        <v>0</v>
      </c>
      <c r="AD1429" s="790">
        <f>AD1428</f>
        <v>0</v>
      </c>
      <c r="AE1429" s="843">
        <f>AE1428</f>
        <v>0</v>
      </c>
      <c r="AF1429" s="930">
        <f t="shared" ref="AF1429:AH1429" si="2254">AF1428</f>
        <v>0</v>
      </c>
      <c r="AG1429" s="790">
        <f t="shared" si="2254"/>
        <v>0</v>
      </c>
      <c r="AH1429" s="790">
        <f t="shared" si="2254"/>
        <v>0</v>
      </c>
      <c r="AI1429" s="787">
        <f t="shared" ref="AI1429:AS1429" si="2255">AI1428</f>
        <v>0</v>
      </c>
      <c r="AJ1429" s="648">
        <f t="shared" si="2255"/>
        <v>0</v>
      </c>
      <c r="AK1429" s="648">
        <f t="shared" si="2255"/>
        <v>0</v>
      </c>
      <c r="AL1429" s="648">
        <f t="shared" si="2255"/>
        <v>0</v>
      </c>
      <c r="AM1429" s="648">
        <f t="shared" si="2255"/>
        <v>0</v>
      </c>
      <c r="AN1429" s="648">
        <f t="shared" si="2255"/>
        <v>0</v>
      </c>
      <c r="AO1429" s="790"/>
      <c r="AP1429" s="649">
        <f t="shared" si="2255"/>
        <v>0</v>
      </c>
      <c r="AQ1429" s="649">
        <f t="shared" si="2255"/>
        <v>0</v>
      </c>
      <c r="AR1429" s="648">
        <f t="shared" si="2255"/>
        <v>0</v>
      </c>
      <c r="AS1429" s="648">
        <f t="shared" si="2255"/>
        <v>0</v>
      </c>
      <c r="AT1429" s="790"/>
      <c r="AU1429" s="649">
        <f t="shared" ref="AU1429:BE1430" si="2256">AU1428</f>
        <v>0</v>
      </c>
      <c r="AV1429" s="790">
        <f t="shared" ref="AV1429" si="2257">AV1428</f>
        <v>0</v>
      </c>
      <c r="AW1429" s="843">
        <f t="shared" si="2256"/>
        <v>0</v>
      </c>
      <c r="AX1429" s="336">
        <f t="shared" si="2256"/>
        <v>0</v>
      </c>
      <c r="AY1429" s="337">
        <f t="shared" si="2256"/>
        <v>0</v>
      </c>
      <c r="AZ1429" s="338">
        <f t="shared" si="2256"/>
        <v>0</v>
      </c>
      <c r="BA1429" s="339" t="e">
        <f t="shared" si="2256"/>
        <v>#DIV/0!</v>
      </c>
      <c r="BB1429" s="322">
        <f t="shared" si="2256"/>
        <v>0</v>
      </c>
      <c r="BC1429" s="337">
        <f t="shared" si="2256"/>
        <v>0</v>
      </c>
      <c r="BD1429" s="338">
        <f t="shared" si="2256"/>
        <v>0</v>
      </c>
      <c r="BE1429" s="339" t="e">
        <f t="shared" si="2256"/>
        <v>#DIV/0!</v>
      </c>
      <c r="BG1429" s="826"/>
      <c r="BH1429" s="607"/>
    </row>
    <row r="1430" spans="1:66" s="15" customFormat="1" ht="12.75" customHeight="1" x14ac:dyDescent="0.25">
      <c r="A1430" s="226"/>
      <c r="B1430" s="207"/>
      <c r="C1430" s="254"/>
      <c r="D1430" s="300"/>
      <c r="E1430" s="276"/>
      <c r="F1430" s="300"/>
      <c r="G1430" s="696"/>
      <c r="H1430" s="887"/>
      <c r="I1430" s="444"/>
      <c r="J1430" s="393"/>
      <c r="K1430" s="404" t="s">
        <v>3658</v>
      </c>
      <c r="L1430" s="729">
        <f t="shared" ref="L1430:P1430" si="2258">L1429</f>
        <v>0</v>
      </c>
      <c r="M1430" s="742">
        <f t="shared" si="2258"/>
        <v>0</v>
      </c>
      <c r="N1430" s="844">
        <f t="shared" si="2258"/>
        <v>0</v>
      </c>
      <c r="O1430" s="665">
        <f t="shared" si="2258"/>
        <v>0</v>
      </c>
      <c r="P1430" s="665">
        <f t="shared" si="2258"/>
        <v>0</v>
      </c>
      <c r="Q1430" s="638">
        <f t="shared" ref="Q1430:AA1430" si="2259">Q1429</f>
        <v>0</v>
      </c>
      <c r="R1430" s="130">
        <f t="shared" si="2259"/>
        <v>0</v>
      </c>
      <c r="S1430" s="130">
        <f t="shared" si="2259"/>
        <v>0</v>
      </c>
      <c r="T1430" s="130">
        <f t="shared" si="2259"/>
        <v>0</v>
      </c>
      <c r="U1430" s="130">
        <f t="shared" si="2259"/>
        <v>0</v>
      </c>
      <c r="V1430" s="130">
        <f t="shared" si="2259"/>
        <v>0</v>
      </c>
      <c r="W1430" s="665"/>
      <c r="X1430" s="130">
        <f t="shared" si="2259"/>
        <v>0</v>
      </c>
      <c r="Y1430" s="130">
        <f t="shared" si="2259"/>
        <v>0</v>
      </c>
      <c r="Z1430" s="130">
        <f t="shared" si="2259"/>
        <v>0</v>
      </c>
      <c r="AA1430" s="130">
        <f t="shared" si="2259"/>
        <v>0</v>
      </c>
      <c r="AB1430" s="665"/>
      <c r="AC1430" s="130">
        <f t="shared" si="2253"/>
        <v>0</v>
      </c>
      <c r="AD1430" s="665">
        <f>AD1429</f>
        <v>0</v>
      </c>
      <c r="AE1430" s="845">
        <f>AE1429</f>
        <v>0</v>
      </c>
      <c r="AF1430" s="844">
        <f t="shared" ref="AF1430:AH1430" si="2260">AF1429</f>
        <v>0</v>
      </c>
      <c r="AG1430" s="665">
        <f t="shared" si="2260"/>
        <v>0</v>
      </c>
      <c r="AH1430" s="665">
        <f t="shared" si="2260"/>
        <v>0</v>
      </c>
      <c r="AI1430" s="638">
        <f t="shared" ref="AI1430:AS1430" si="2261">AI1429</f>
        <v>0</v>
      </c>
      <c r="AJ1430" s="130">
        <f t="shared" si="2261"/>
        <v>0</v>
      </c>
      <c r="AK1430" s="130">
        <f t="shared" si="2261"/>
        <v>0</v>
      </c>
      <c r="AL1430" s="130">
        <f t="shared" si="2261"/>
        <v>0</v>
      </c>
      <c r="AM1430" s="130">
        <f t="shared" si="2261"/>
        <v>0</v>
      </c>
      <c r="AN1430" s="130">
        <f t="shared" si="2261"/>
        <v>0</v>
      </c>
      <c r="AO1430" s="665"/>
      <c r="AP1430" s="130">
        <f t="shared" si="2261"/>
        <v>0</v>
      </c>
      <c r="AQ1430" s="130">
        <f t="shared" si="2261"/>
        <v>0</v>
      </c>
      <c r="AR1430" s="130">
        <f t="shared" si="2261"/>
        <v>0</v>
      </c>
      <c r="AS1430" s="130">
        <f t="shared" si="2261"/>
        <v>0</v>
      </c>
      <c r="AT1430" s="665"/>
      <c r="AU1430" s="130">
        <f t="shared" si="2256"/>
        <v>0</v>
      </c>
      <c r="AV1430" s="665">
        <f t="shared" ref="AV1430" si="2262">AV1429</f>
        <v>0</v>
      </c>
      <c r="AW1430" s="845">
        <f t="shared" si="2256"/>
        <v>0</v>
      </c>
      <c r="AX1430" s="314">
        <f t="shared" si="2256"/>
        <v>0</v>
      </c>
      <c r="AY1430" s="131">
        <f t="shared" si="2256"/>
        <v>0</v>
      </c>
      <c r="AZ1430" s="132">
        <f t="shared" si="2256"/>
        <v>0</v>
      </c>
      <c r="BA1430" s="340" t="e">
        <f t="shared" si="2256"/>
        <v>#DIV/0!</v>
      </c>
      <c r="BB1430" s="310">
        <f t="shared" si="2256"/>
        <v>0</v>
      </c>
      <c r="BC1430" s="131">
        <f t="shared" si="2256"/>
        <v>0</v>
      </c>
      <c r="BD1430" s="132">
        <f t="shared" si="2256"/>
        <v>0</v>
      </c>
      <c r="BE1430" s="340" t="e">
        <f t="shared" si="2256"/>
        <v>#DIV/0!</v>
      </c>
      <c r="BF1430" s="41"/>
      <c r="BG1430" s="826"/>
      <c r="BH1430" s="607"/>
      <c r="BI1430" s="42"/>
      <c r="BJ1430" s="42"/>
      <c r="BK1430" s="42"/>
      <c r="BL1430" s="42"/>
      <c r="BM1430" s="42"/>
      <c r="BN1430" s="42"/>
    </row>
    <row r="1431" spans="1:66" ht="12.75" customHeight="1" x14ac:dyDescent="0.25">
      <c r="A1431" s="222"/>
      <c r="C1431" s="116"/>
      <c r="D1431" s="620"/>
      <c r="F1431" s="117"/>
      <c r="G1431" s="690"/>
      <c r="H1431" s="878"/>
      <c r="I1431" s="397"/>
      <c r="J1431" s="380"/>
      <c r="K1431" s="405" t="s">
        <v>208</v>
      </c>
      <c r="L1431" s="731">
        <v>0</v>
      </c>
      <c r="M1431" s="732">
        <v>0</v>
      </c>
      <c r="N1431" s="929">
        <v>0</v>
      </c>
      <c r="O1431" s="530">
        <v>0</v>
      </c>
      <c r="P1431" s="530">
        <v>0</v>
      </c>
      <c r="Q1431" s="641">
        <v>0</v>
      </c>
      <c r="R1431" s="537">
        <v>0</v>
      </c>
      <c r="S1431" s="537">
        <v>0</v>
      </c>
      <c r="T1431" s="537">
        <v>0</v>
      </c>
      <c r="U1431" s="537">
        <v>0</v>
      </c>
      <c r="V1431" s="537">
        <v>0</v>
      </c>
      <c r="W1431" s="530"/>
      <c r="X1431" s="142">
        <v>0</v>
      </c>
      <c r="Y1431" s="142">
        <v>0</v>
      </c>
      <c r="Z1431" s="537">
        <v>0</v>
      </c>
      <c r="AA1431" s="537">
        <v>0</v>
      </c>
      <c r="AB1431" s="530"/>
      <c r="AC1431" s="142">
        <v>0</v>
      </c>
      <c r="AD1431" s="530">
        <v>0</v>
      </c>
      <c r="AE1431" s="842">
        <v>0</v>
      </c>
      <c r="AF1431" s="929">
        <v>0</v>
      </c>
      <c r="AG1431" s="530">
        <v>0</v>
      </c>
      <c r="AH1431" s="530">
        <v>0</v>
      </c>
      <c r="AI1431" s="641">
        <v>0</v>
      </c>
      <c r="AJ1431" s="537">
        <v>0</v>
      </c>
      <c r="AK1431" s="537">
        <v>0</v>
      </c>
      <c r="AL1431" s="537">
        <v>0</v>
      </c>
      <c r="AM1431" s="537">
        <v>0</v>
      </c>
      <c r="AN1431" s="537">
        <v>0</v>
      </c>
      <c r="AO1431" s="530"/>
      <c r="AP1431" s="142">
        <v>0</v>
      </c>
      <c r="AQ1431" s="142">
        <v>0</v>
      </c>
      <c r="AR1431" s="537">
        <v>0</v>
      </c>
      <c r="AS1431" s="537">
        <v>0</v>
      </c>
      <c r="AT1431" s="530"/>
      <c r="AU1431" s="142">
        <v>0</v>
      </c>
      <c r="AV1431" s="530">
        <v>0</v>
      </c>
      <c r="AW1431" s="842">
        <v>0</v>
      </c>
      <c r="AX1431" s="115">
        <v>0</v>
      </c>
      <c r="AY1431" s="5">
        <v>0</v>
      </c>
      <c r="AZ1431" s="5">
        <v>0</v>
      </c>
      <c r="BA1431" s="335">
        <v>0</v>
      </c>
      <c r="BB1431" s="23">
        <v>0</v>
      </c>
      <c r="BC1431" s="5">
        <v>0</v>
      </c>
      <c r="BD1431" s="5">
        <v>0</v>
      </c>
      <c r="BE1431" s="335">
        <v>0</v>
      </c>
      <c r="BF1431" s="42"/>
      <c r="BG1431" s="826"/>
      <c r="BH1431" s="607"/>
    </row>
    <row r="1432" spans="1:66" ht="12.75" customHeight="1" x14ac:dyDescent="0.25">
      <c r="A1432" s="223"/>
      <c r="B1432" s="205"/>
      <c r="C1432" s="251"/>
      <c r="D1432" s="619"/>
      <c r="E1432" s="274"/>
      <c r="F1432" s="299"/>
      <c r="G1432" s="694"/>
      <c r="H1432" s="878"/>
      <c r="I1432" s="397"/>
      <c r="J1432" s="380"/>
      <c r="K1432" s="405" t="s">
        <v>96</v>
      </c>
      <c r="L1432" s="738">
        <v>0</v>
      </c>
      <c r="M1432" s="739">
        <v>0</v>
      </c>
      <c r="N1432" s="929">
        <v>0</v>
      </c>
      <c r="O1432" s="530">
        <v>0</v>
      </c>
      <c r="P1432" s="530">
        <v>0</v>
      </c>
      <c r="Q1432" s="641">
        <v>0</v>
      </c>
      <c r="R1432" s="537">
        <v>0</v>
      </c>
      <c r="S1432" s="537">
        <v>0</v>
      </c>
      <c r="T1432" s="537">
        <v>0</v>
      </c>
      <c r="U1432" s="537">
        <v>0</v>
      </c>
      <c r="V1432" s="537">
        <v>0</v>
      </c>
      <c r="W1432" s="530"/>
      <c r="X1432" s="142">
        <v>0</v>
      </c>
      <c r="Y1432" s="142">
        <v>0</v>
      </c>
      <c r="Z1432" s="537">
        <v>0</v>
      </c>
      <c r="AA1432" s="537">
        <v>0</v>
      </c>
      <c r="AB1432" s="530"/>
      <c r="AC1432" s="142">
        <v>0</v>
      </c>
      <c r="AD1432" s="530">
        <v>0</v>
      </c>
      <c r="AE1432" s="842">
        <v>0</v>
      </c>
      <c r="AF1432" s="929">
        <v>0</v>
      </c>
      <c r="AG1432" s="530">
        <v>0</v>
      </c>
      <c r="AH1432" s="530">
        <v>0</v>
      </c>
      <c r="AI1432" s="641">
        <v>0</v>
      </c>
      <c r="AJ1432" s="537">
        <v>0</v>
      </c>
      <c r="AK1432" s="537">
        <v>0</v>
      </c>
      <c r="AL1432" s="537">
        <v>0</v>
      </c>
      <c r="AM1432" s="537">
        <v>0</v>
      </c>
      <c r="AN1432" s="537">
        <v>0</v>
      </c>
      <c r="AO1432" s="530"/>
      <c r="AP1432" s="142">
        <v>0</v>
      </c>
      <c r="AQ1432" s="142">
        <v>0</v>
      </c>
      <c r="AR1432" s="537">
        <v>0</v>
      </c>
      <c r="AS1432" s="537">
        <v>0</v>
      </c>
      <c r="AT1432" s="530"/>
      <c r="AU1432" s="142">
        <v>0</v>
      </c>
      <c r="AV1432" s="530">
        <v>0</v>
      </c>
      <c r="AW1432" s="842">
        <v>0</v>
      </c>
      <c r="AX1432" s="115">
        <v>0</v>
      </c>
      <c r="AY1432" s="5">
        <v>0</v>
      </c>
      <c r="AZ1432" s="5">
        <v>0</v>
      </c>
      <c r="BA1432" s="335">
        <v>0</v>
      </c>
      <c r="BB1432" s="23">
        <v>0</v>
      </c>
      <c r="BC1432" s="5">
        <v>0</v>
      </c>
      <c r="BD1432" s="5">
        <v>0</v>
      </c>
      <c r="BE1432" s="335">
        <v>0</v>
      </c>
      <c r="BG1432" s="826"/>
      <c r="BH1432" s="607"/>
    </row>
    <row r="1433" spans="1:66" ht="12.75" customHeight="1" x14ac:dyDescent="0.25">
      <c r="A1433" s="223"/>
      <c r="B1433" s="205"/>
      <c r="C1433" s="251"/>
      <c r="D1433" s="619"/>
      <c r="E1433" s="274"/>
      <c r="F1433" s="299"/>
      <c r="G1433" s="694"/>
      <c r="H1433" s="878"/>
      <c r="I1433" s="397"/>
      <c r="J1433" s="380"/>
      <c r="K1433" s="405" t="s">
        <v>209</v>
      </c>
      <c r="L1433" s="738">
        <v>0</v>
      </c>
      <c r="M1433" s="739">
        <v>0</v>
      </c>
      <c r="N1433" s="929">
        <v>0</v>
      </c>
      <c r="O1433" s="530">
        <v>0</v>
      </c>
      <c r="P1433" s="530">
        <v>0</v>
      </c>
      <c r="Q1433" s="641">
        <v>0</v>
      </c>
      <c r="R1433" s="537">
        <v>0</v>
      </c>
      <c r="S1433" s="537">
        <v>0</v>
      </c>
      <c r="T1433" s="537">
        <v>0</v>
      </c>
      <c r="U1433" s="537">
        <v>0</v>
      </c>
      <c r="V1433" s="537">
        <v>0</v>
      </c>
      <c r="W1433" s="530"/>
      <c r="X1433" s="142">
        <v>0</v>
      </c>
      <c r="Y1433" s="142">
        <v>0</v>
      </c>
      <c r="Z1433" s="537">
        <v>0</v>
      </c>
      <c r="AA1433" s="537">
        <v>0</v>
      </c>
      <c r="AB1433" s="530"/>
      <c r="AC1433" s="142">
        <v>0</v>
      </c>
      <c r="AD1433" s="530">
        <v>0</v>
      </c>
      <c r="AE1433" s="842">
        <v>0</v>
      </c>
      <c r="AF1433" s="929">
        <v>0</v>
      </c>
      <c r="AG1433" s="530">
        <v>0</v>
      </c>
      <c r="AH1433" s="530">
        <v>0</v>
      </c>
      <c r="AI1433" s="641">
        <v>0</v>
      </c>
      <c r="AJ1433" s="537">
        <v>0</v>
      </c>
      <c r="AK1433" s="537">
        <v>0</v>
      </c>
      <c r="AL1433" s="537">
        <v>0</v>
      </c>
      <c r="AM1433" s="537">
        <v>0</v>
      </c>
      <c r="AN1433" s="537">
        <v>0</v>
      </c>
      <c r="AO1433" s="530"/>
      <c r="AP1433" s="142">
        <v>0</v>
      </c>
      <c r="AQ1433" s="142">
        <v>0</v>
      </c>
      <c r="AR1433" s="537">
        <v>0</v>
      </c>
      <c r="AS1433" s="537">
        <v>0</v>
      </c>
      <c r="AT1433" s="530"/>
      <c r="AU1433" s="142">
        <v>0</v>
      </c>
      <c r="AV1433" s="530">
        <v>0</v>
      </c>
      <c r="AW1433" s="842">
        <v>0</v>
      </c>
      <c r="AX1433" s="115">
        <v>0</v>
      </c>
      <c r="AY1433" s="5">
        <v>0</v>
      </c>
      <c r="AZ1433" s="5">
        <v>0</v>
      </c>
      <c r="BA1433" s="335">
        <v>0</v>
      </c>
      <c r="BB1433" s="23">
        <v>0</v>
      </c>
      <c r="BC1433" s="5">
        <v>0</v>
      </c>
      <c r="BD1433" s="5">
        <v>0</v>
      </c>
      <c r="BE1433" s="335">
        <v>0</v>
      </c>
      <c r="BG1433" s="826"/>
      <c r="BH1433" s="607"/>
    </row>
    <row r="1434" spans="1:66" ht="12.75" customHeight="1" x14ac:dyDescent="0.25">
      <c r="A1434" s="223"/>
      <c r="B1434" s="205"/>
      <c r="C1434" s="251"/>
      <c r="D1434" s="619"/>
      <c r="E1434" s="274"/>
      <c r="F1434" s="299"/>
      <c r="G1434" s="694"/>
      <c r="H1434" s="878"/>
      <c r="I1434" s="397"/>
      <c r="J1434" s="380"/>
      <c r="K1434" s="405" t="s">
        <v>210</v>
      </c>
      <c r="L1434" s="738">
        <v>0</v>
      </c>
      <c r="M1434" s="739">
        <v>0</v>
      </c>
      <c r="N1434" s="929">
        <v>0</v>
      </c>
      <c r="O1434" s="530">
        <v>0</v>
      </c>
      <c r="P1434" s="530">
        <v>0</v>
      </c>
      <c r="Q1434" s="641">
        <v>0</v>
      </c>
      <c r="R1434" s="537">
        <v>0</v>
      </c>
      <c r="S1434" s="537">
        <v>0</v>
      </c>
      <c r="T1434" s="537">
        <v>0</v>
      </c>
      <c r="U1434" s="537">
        <v>0</v>
      </c>
      <c r="V1434" s="537">
        <v>0</v>
      </c>
      <c r="W1434" s="530"/>
      <c r="X1434" s="142">
        <v>0</v>
      </c>
      <c r="Y1434" s="142">
        <v>0</v>
      </c>
      <c r="Z1434" s="537">
        <v>0</v>
      </c>
      <c r="AA1434" s="537">
        <v>0</v>
      </c>
      <c r="AB1434" s="530"/>
      <c r="AC1434" s="142">
        <v>0</v>
      </c>
      <c r="AD1434" s="530">
        <v>0</v>
      </c>
      <c r="AE1434" s="842">
        <v>0</v>
      </c>
      <c r="AF1434" s="929">
        <v>0</v>
      </c>
      <c r="AG1434" s="530">
        <v>0</v>
      </c>
      <c r="AH1434" s="530">
        <v>0</v>
      </c>
      <c r="AI1434" s="641">
        <v>0</v>
      </c>
      <c r="AJ1434" s="537">
        <v>0</v>
      </c>
      <c r="AK1434" s="537">
        <v>0</v>
      </c>
      <c r="AL1434" s="537">
        <v>0</v>
      </c>
      <c r="AM1434" s="537">
        <v>0</v>
      </c>
      <c r="AN1434" s="537">
        <v>0</v>
      </c>
      <c r="AO1434" s="530"/>
      <c r="AP1434" s="142">
        <v>0</v>
      </c>
      <c r="AQ1434" s="142">
        <v>0</v>
      </c>
      <c r="AR1434" s="537">
        <v>0</v>
      </c>
      <c r="AS1434" s="537">
        <v>0</v>
      </c>
      <c r="AT1434" s="530"/>
      <c r="AU1434" s="142">
        <v>0</v>
      </c>
      <c r="AV1434" s="530">
        <v>0</v>
      </c>
      <c r="AW1434" s="842">
        <v>0</v>
      </c>
      <c r="AX1434" s="115">
        <v>0</v>
      </c>
      <c r="AY1434" s="5">
        <v>0</v>
      </c>
      <c r="AZ1434" s="5">
        <v>0</v>
      </c>
      <c r="BA1434" s="335">
        <v>0</v>
      </c>
      <c r="BB1434" s="23">
        <v>0</v>
      </c>
      <c r="BC1434" s="5">
        <v>0</v>
      </c>
      <c r="BD1434" s="5">
        <v>0</v>
      </c>
      <c r="BE1434" s="335">
        <v>0</v>
      </c>
      <c r="BG1434" s="826"/>
      <c r="BH1434" s="607"/>
    </row>
    <row r="1435" spans="1:66" ht="12.75" customHeight="1" x14ac:dyDescent="0.25">
      <c r="A1435" s="223"/>
      <c r="B1435" s="205"/>
      <c r="C1435" s="251"/>
      <c r="D1435" s="619"/>
      <c r="E1435" s="274"/>
      <c r="F1435" s="299"/>
      <c r="G1435" s="694"/>
      <c r="H1435" s="878"/>
      <c r="I1435" s="397"/>
      <c r="J1435" s="380"/>
      <c r="K1435" s="406" t="s">
        <v>53</v>
      </c>
      <c r="L1435" s="738">
        <f t="shared" ref="L1435:P1435" si="2263">L1428</f>
        <v>0</v>
      </c>
      <c r="M1435" s="739">
        <f t="shared" si="2263"/>
        <v>0</v>
      </c>
      <c r="N1435" s="929">
        <f t="shared" si="2263"/>
        <v>0</v>
      </c>
      <c r="O1435" s="530">
        <f t="shared" si="2263"/>
        <v>0</v>
      </c>
      <c r="P1435" s="530">
        <f t="shared" si="2263"/>
        <v>0</v>
      </c>
      <c r="Q1435" s="641">
        <f t="shared" ref="Q1435:AA1435" si="2264">Q1428</f>
        <v>0</v>
      </c>
      <c r="R1435" s="537">
        <f t="shared" si="2264"/>
        <v>0</v>
      </c>
      <c r="S1435" s="537">
        <f t="shared" si="2264"/>
        <v>0</v>
      </c>
      <c r="T1435" s="537">
        <f t="shared" si="2264"/>
        <v>0</v>
      </c>
      <c r="U1435" s="537">
        <f t="shared" si="2264"/>
        <v>0</v>
      </c>
      <c r="V1435" s="537">
        <f t="shared" si="2264"/>
        <v>0</v>
      </c>
      <c r="W1435" s="530"/>
      <c r="X1435" s="142">
        <f t="shared" si="2264"/>
        <v>0</v>
      </c>
      <c r="Y1435" s="142">
        <f t="shared" si="2264"/>
        <v>0</v>
      </c>
      <c r="Z1435" s="537">
        <f t="shared" si="2264"/>
        <v>0</v>
      </c>
      <c r="AA1435" s="537">
        <f t="shared" si="2264"/>
        <v>0</v>
      </c>
      <c r="AB1435" s="530"/>
      <c r="AC1435" s="142">
        <f t="shared" ref="AC1435" si="2265">AC1428</f>
        <v>0</v>
      </c>
      <c r="AD1435" s="530">
        <f>AD1428</f>
        <v>0</v>
      </c>
      <c r="AE1435" s="842">
        <f>AE1428</f>
        <v>0</v>
      </c>
      <c r="AF1435" s="929">
        <f t="shared" ref="AF1435:AH1435" si="2266">AF1428</f>
        <v>0</v>
      </c>
      <c r="AG1435" s="530">
        <f t="shared" si="2266"/>
        <v>0</v>
      </c>
      <c r="AH1435" s="530">
        <f t="shared" si="2266"/>
        <v>0</v>
      </c>
      <c r="AI1435" s="641">
        <f t="shared" ref="AI1435:AS1435" si="2267">AI1428</f>
        <v>0</v>
      </c>
      <c r="AJ1435" s="537">
        <f t="shared" si="2267"/>
        <v>0</v>
      </c>
      <c r="AK1435" s="537">
        <f t="shared" si="2267"/>
        <v>0</v>
      </c>
      <c r="AL1435" s="537">
        <f t="shared" si="2267"/>
        <v>0</v>
      </c>
      <c r="AM1435" s="537">
        <f t="shared" si="2267"/>
        <v>0</v>
      </c>
      <c r="AN1435" s="537">
        <f t="shared" si="2267"/>
        <v>0</v>
      </c>
      <c r="AO1435" s="530"/>
      <c r="AP1435" s="142">
        <f t="shared" si="2267"/>
        <v>0</v>
      </c>
      <c r="AQ1435" s="142">
        <f t="shared" si="2267"/>
        <v>0</v>
      </c>
      <c r="AR1435" s="537">
        <f t="shared" si="2267"/>
        <v>0</v>
      </c>
      <c r="AS1435" s="537">
        <f t="shared" si="2267"/>
        <v>0</v>
      </c>
      <c r="AT1435" s="530"/>
      <c r="AU1435" s="142">
        <f t="shared" ref="AU1435:BE1435" si="2268">AU1428</f>
        <v>0</v>
      </c>
      <c r="AV1435" s="530">
        <f t="shared" ref="AV1435" si="2269">AV1428</f>
        <v>0</v>
      </c>
      <c r="AW1435" s="842">
        <f t="shared" si="2268"/>
        <v>0</v>
      </c>
      <c r="AX1435" s="115">
        <f t="shared" si="2268"/>
        <v>0</v>
      </c>
      <c r="AY1435" s="5">
        <f t="shared" si="2268"/>
        <v>0</v>
      </c>
      <c r="AZ1435" s="5">
        <f t="shared" si="2268"/>
        <v>0</v>
      </c>
      <c r="BA1435" s="335" t="e">
        <f t="shared" si="2268"/>
        <v>#DIV/0!</v>
      </c>
      <c r="BB1435" s="23">
        <f t="shared" si="2268"/>
        <v>0</v>
      </c>
      <c r="BC1435" s="5">
        <f t="shared" si="2268"/>
        <v>0</v>
      </c>
      <c r="BD1435" s="5">
        <f t="shared" si="2268"/>
        <v>0</v>
      </c>
      <c r="BE1435" s="335" t="e">
        <f t="shared" si="2268"/>
        <v>#DIV/0!</v>
      </c>
      <c r="BG1435" s="826"/>
      <c r="BH1435" s="607"/>
    </row>
    <row r="1436" spans="1:66" ht="12.75" customHeight="1" x14ac:dyDescent="0.25">
      <c r="A1436" s="222"/>
      <c r="C1436" s="119"/>
      <c r="D1436" s="620"/>
      <c r="F1436" s="117"/>
      <c r="G1436" s="694"/>
      <c r="H1436" s="878"/>
      <c r="I1436" s="397"/>
      <c r="J1436" s="380"/>
      <c r="K1436" s="406"/>
      <c r="L1436" s="731"/>
      <c r="M1436" s="732"/>
      <c r="N1436" s="931"/>
      <c r="O1436" s="923"/>
      <c r="P1436" s="923"/>
      <c r="Q1436" s="641"/>
      <c r="R1436" s="537"/>
      <c r="S1436" s="537"/>
      <c r="T1436" s="537"/>
      <c r="U1436" s="537"/>
      <c r="V1436" s="537"/>
      <c r="W1436" s="531"/>
      <c r="X1436" s="141"/>
      <c r="Y1436" s="141"/>
      <c r="Z1436" s="552"/>
      <c r="AA1436" s="552"/>
      <c r="AB1436" s="531"/>
      <c r="AC1436" s="593"/>
      <c r="AD1436" s="923"/>
      <c r="AE1436" s="846"/>
      <c r="AF1436" s="931"/>
      <c r="AG1436" s="923"/>
      <c r="AH1436" s="923"/>
      <c r="AI1436" s="641"/>
      <c r="AJ1436" s="537"/>
      <c r="AK1436" s="537"/>
      <c r="AL1436" s="537"/>
      <c r="AM1436" s="537"/>
      <c r="AN1436" s="537"/>
      <c r="AO1436" s="531"/>
      <c r="AP1436" s="141"/>
      <c r="AQ1436" s="141"/>
      <c r="AR1436" s="552"/>
      <c r="AS1436" s="552"/>
      <c r="AT1436" s="531"/>
      <c r="AU1436" s="593"/>
      <c r="AV1436" s="923"/>
      <c r="AW1436" s="846"/>
      <c r="AX1436" s="115"/>
      <c r="AY1436" s="5"/>
      <c r="AZ1436" s="5"/>
      <c r="BA1436" s="335"/>
      <c r="BC1436" s="5"/>
      <c r="BD1436" s="5"/>
      <c r="BE1436" s="335"/>
      <c r="BG1436" s="826"/>
      <c r="BH1436" s="607"/>
    </row>
    <row r="1437" spans="1:66" ht="12.75" customHeight="1" x14ac:dyDescent="0.25">
      <c r="A1437" s="222"/>
      <c r="C1437" s="119"/>
      <c r="D1437" s="620"/>
      <c r="F1437" s="117"/>
      <c r="G1437" s="694"/>
      <c r="H1437" s="878"/>
      <c r="I1437" s="397"/>
      <c r="J1437" s="380"/>
      <c r="K1437" s="406"/>
      <c r="L1437" s="731"/>
      <c r="M1437" s="732"/>
      <c r="N1437" s="931"/>
      <c r="O1437" s="923"/>
      <c r="P1437" s="923"/>
      <c r="Q1437" s="641"/>
      <c r="R1437" s="537"/>
      <c r="S1437" s="537"/>
      <c r="T1437" s="537"/>
      <c r="U1437" s="537"/>
      <c r="V1437" s="537"/>
      <c r="W1437" s="531"/>
      <c r="X1437" s="141"/>
      <c r="Y1437" s="141"/>
      <c r="Z1437" s="552"/>
      <c r="AA1437" s="552"/>
      <c r="AB1437" s="531"/>
      <c r="AC1437" s="593"/>
      <c r="AD1437" s="923"/>
      <c r="AE1437" s="846"/>
      <c r="AF1437" s="931"/>
      <c r="AG1437" s="923"/>
      <c r="AH1437" s="923"/>
      <c r="AI1437" s="641"/>
      <c r="AJ1437" s="537"/>
      <c r="AK1437" s="537"/>
      <c r="AL1437" s="537"/>
      <c r="AM1437" s="537"/>
      <c r="AN1437" s="537"/>
      <c r="AO1437" s="531"/>
      <c r="AP1437" s="141"/>
      <c r="AQ1437" s="141"/>
      <c r="AR1437" s="552"/>
      <c r="AS1437" s="552"/>
      <c r="AT1437" s="531"/>
      <c r="AU1437" s="593"/>
      <c r="AV1437" s="923"/>
      <c r="AW1437" s="846"/>
      <c r="AX1437" s="115"/>
      <c r="AY1437" s="5"/>
      <c r="AZ1437" s="5"/>
      <c r="BA1437" s="335"/>
      <c r="BC1437" s="5"/>
      <c r="BD1437" s="5"/>
      <c r="BE1437" s="335"/>
      <c r="BG1437" s="826"/>
      <c r="BH1437" s="607"/>
    </row>
    <row r="1438" spans="1:66" ht="12.75" customHeight="1" x14ac:dyDescent="0.25">
      <c r="A1438" s="222"/>
      <c r="C1438" s="258"/>
      <c r="D1438" s="620"/>
      <c r="F1438" s="117"/>
      <c r="G1438" s="694"/>
      <c r="H1438" s="878"/>
      <c r="I1438" s="397"/>
      <c r="J1438" s="380"/>
      <c r="K1438" s="436" t="s">
        <v>6588</v>
      </c>
      <c r="L1438" s="731"/>
      <c r="M1438" s="732"/>
      <c r="N1438" s="931"/>
      <c r="O1438" s="923"/>
      <c r="P1438" s="923"/>
      <c r="Q1438" s="641"/>
      <c r="R1438" s="537"/>
      <c r="S1438" s="537"/>
      <c r="T1438" s="537"/>
      <c r="U1438" s="537"/>
      <c r="V1438" s="537"/>
      <c r="W1438" s="531"/>
      <c r="X1438" s="141"/>
      <c r="Y1438" s="141"/>
      <c r="Z1438" s="552"/>
      <c r="AA1438" s="552"/>
      <c r="AB1438" s="531"/>
      <c r="AC1438" s="593"/>
      <c r="AD1438" s="923"/>
      <c r="AE1438" s="846"/>
      <c r="AF1438" s="931"/>
      <c r="AG1438" s="923"/>
      <c r="AH1438" s="923"/>
      <c r="AI1438" s="641"/>
      <c r="AJ1438" s="537"/>
      <c r="AK1438" s="537"/>
      <c r="AL1438" s="537"/>
      <c r="AM1438" s="537"/>
      <c r="AN1438" s="537"/>
      <c r="AO1438" s="531"/>
      <c r="AP1438" s="141"/>
      <c r="AQ1438" s="141"/>
      <c r="AR1438" s="552"/>
      <c r="AS1438" s="552"/>
      <c r="AT1438" s="531"/>
      <c r="AU1438" s="593"/>
      <c r="AV1438" s="923"/>
      <c r="AW1438" s="846"/>
      <c r="AX1438" s="115"/>
      <c r="AY1438" s="5"/>
      <c r="AZ1438" s="5"/>
      <c r="BA1438" s="335"/>
      <c r="BC1438" s="5"/>
      <c r="BD1438" s="5"/>
      <c r="BE1438" s="335"/>
      <c r="BG1438" s="826"/>
      <c r="BH1438" s="607"/>
    </row>
    <row r="1439" spans="1:66" ht="21" x14ac:dyDescent="0.25">
      <c r="A1439" s="222"/>
      <c r="C1439" s="258"/>
      <c r="D1439" s="620"/>
      <c r="F1439" s="117"/>
      <c r="G1439" s="694"/>
      <c r="H1439" s="878"/>
      <c r="I1439" s="397"/>
      <c r="J1439" s="380"/>
      <c r="K1439" s="438" t="s">
        <v>3161</v>
      </c>
      <c r="L1439" s="731"/>
      <c r="M1439" s="732"/>
      <c r="N1439" s="931"/>
      <c r="O1439" s="923"/>
      <c r="P1439" s="923"/>
      <c r="Q1439" s="641"/>
      <c r="R1439" s="537"/>
      <c r="S1439" s="537"/>
      <c r="T1439" s="537"/>
      <c r="U1439" s="537"/>
      <c r="V1439" s="537"/>
      <c r="W1439" s="531"/>
      <c r="X1439" s="141"/>
      <c r="Y1439" s="141"/>
      <c r="Z1439" s="552"/>
      <c r="AA1439" s="552"/>
      <c r="AB1439" s="531"/>
      <c r="AC1439" s="593"/>
      <c r="AD1439" s="923"/>
      <c r="AE1439" s="846"/>
      <c r="AF1439" s="931"/>
      <c r="AG1439" s="923"/>
      <c r="AH1439" s="923"/>
      <c r="AI1439" s="641"/>
      <c r="AJ1439" s="537"/>
      <c r="AK1439" s="537"/>
      <c r="AL1439" s="537"/>
      <c r="AM1439" s="537"/>
      <c r="AN1439" s="537"/>
      <c r="AO1439" s="531"/>
      <c r="AP1439" s="141"/>
      <c r="AQ1439" s="141"/>
      <c r="AR1439" s="552"/>
      <c r="AS1439" s="552"/>
      <c r="AT1439" s="531"/>
      <c r="AU1439" s="593"/>
      <c r="AV1439" s="923"/>
      <c r="AW1439" s="846"/>
      <c r="AX1439" s="115"/>
      <c r="AY1439" s="5"/>
      <c r="AZ1439" s="5"/>
      <c r="BA1439" s="335"/>
      <c r="BC1439" s="5"/>
      <c r="BD1439" s="5"/>
      <c r="BE1439" s="335"/>
      <c r="BG1439" s="826"/>
      <c r="BH1439" s="607"/>
    </row>
    <row r="1440" spans="1:66" ht="12.75" customHeight="1" x14ac:dyDescent="0.25">
      <c r="A1440" s="222"/>
      <c r="C1440" s="258"/>
      <c r="D1440" s="620"/>
      <c r="F1440" s="117"/>
      <c r="G1440" s="694"/>
      <c r="H1440" s="878"/>
      <c r="I1440" s="397"/>
      <c r="J1440" s="380"/>
      <c r="K1440" s="437"/>
      <c r="L1440" s="731"/>
      <c r="M1440" s="732"/>
      <c r="N1440" s="931"/>
      <c r="O1440" s="923"/>
      <c r="P1440" s="923"/>
      <c r="Q1440" s="641"/>
      <c r="R1440" s="537"/>
      <c r="S1440" s="537"/>
      <c r="T1440" s="537"/>
      <c r="U1440" s="537"/>
      <c r="V1440" s="537"/>
      <c r="W1440" s="531"/>
      <c r="X1440" s="141"/>
      <c r="Y1440" s="141"/>
      <c r="Z1440" s="552"/>
      <c r="AA1440" s="552"/>
      <c r="AB1440" s="531"/>
      <c r="AC1440" s="593"/>
      <c r="AD1440" s="923"/>
      <c r="AE1440" s="846"/>
      <c r="AF1440" s="931"/>
      <c r="AG1440" s="923"/>
      <c r="AH1440" s="923"/>
      <c r="AI1440" s="641"/>
      <c r="AJ1440" s="537"/>
      <c r="AK1440" s="537"/>
      <c r="AL1440" s="537"/>
      <c r="AM1440" s="537"/>
      <c r="AN1440" s="537"/>
      <c r="AO1440" s="531"/>
      <c r="AP1440" s="141"/>
      <c r="AQ1440" s="141"/>
      <c r="AR1440" s="552"/>
      <c r="AS1440" s="552"/>
      <c r="AT1440" s="531"/>
      <c r="AU1440" s="593"/>
      <c r="AV1440" s="923"/>
      <c r="AW1440" s="846"/>
      <c r="AX1440" s="115"/>
      <c r="AY1440" s="5"/>
      <c r="AZ1440" s="5"/>
      <c r="BA1440" s="335"/>
      <c r="BC1440" s="5"/>
      <c r="BD1440" s="5"/>
      <c r="BE1440" s="335"/>
      <c r="BG1440" s="826"/>
      <c r="BH1440" s="607"/>
    </row>
    <row r="1441" spans="1:66" ht="35.1" customHeight="1" x14ac:dyDescent="0.25">
      <c r="A1441" s="222" t="s">
        <v>39</v>
      </c>
      <c r="B1441" s="30">
        <v>36</v>
      </c>
      <c r="C1441" s="258" t="s">
        <v>265</v>
      </c>
      <c r="D1441" s="620">
        <v>1000</v>
      </c>
      <c r="F1441" s="117">
        <v>6</v>
      </c>
      <c r="G1441" s="694">
        <v>1</v>
      </c>
      <c r="H1441" s="878" t="str">
        <f t="shared" si="2192"/>
        <v>121</v>
      </c>
      <c r="I1441" s="397" t="s">
        <v>3266</v>
      </c>
      <c r="J1441" s="380" t="s">
        <v>3157</v>
      </c>
      <c r="K1441" s="499" t="s">
        <v>3162</v>
      </c>
      <c r="L1441" s="726">
        <v>224791</v>
      </c>
      <c r="M1441" s="727">
        <v>57987</v>
      </c>
      <c r="N1441" s="931"/>
      <c r="O1441" s="530">
        <f t="shared" ref="O1441" si="2270">IF(N1441&gt;L1441,"0 ",N1441-L1441)</f>
        <v>-224791</v>
      </c>
      <c r="P1441" s="530" t="str">
        <f t="shared" ref="P1441" si="2271">IF(N1441&lt;L1441,"0 ",N1441-L1441)</f>
        <v xml:space="preserve">0 </v>
      </c>
      <c r="Q1441" s="646"/>
      <c r="R1441" s="536"/>
      <c r="S1441" s="536"/>
      <c r="T1441" s="536"/>
      <c r="U1441" s="536"/>
      <c r="V1441" s="536"/>
      <c r="W1441" s="683" t="str">
        <f>IF(SUM(Q1441:V1441)=X1441,"OK",SUM(Q1441:V1441)-X1441)</f>
        <v>OK</v>
      </c>
      <c r="X1441" s="141"/>
      <c r="Y1441" s="141"/>
      <c r="Z1441" s="552"/>
      <c r="AA1441" s="552"/>
      <c r="AB1441" s="683" t="str">
        <f>IF(SUM(Z1441:AA1441)=AC1441,"OK",SUM(Z1441:AA1441)-AC1441)</f>
        <v>OK</v>
      </c>
      <c r="AC1441" s="593"/>
      <c r="AD1441" s="530">
        <f t="shared" ref="AD1441" si="2272">X1441+Y1441+AC1441</f>
        <v>0</v>
      </c>
      <c r="AE1441" s="842">
        <f t="shared" ref="AE1441" si="2273">N1441+AD1441</f>
        <v>0</v>
      </c>
      <c r="AF1441" s="931"/>
      <c r="AG1441" s="530">
        <f t="shared" ref="AG1441" si="2274">IF(AF1441&gt;M1441,"0 ",AF1441-M1441)</f>
        <v>-57987</v>
      </c>
      <c r="AH1441" s="530" t="str">
        <f t="shared" ref="AH1441" si="2275">IF(AF1441&lt;M1441,"0 ",AF1441-M1441)</f>
        <v xml:space="preserve">0 </v>
      </c>
      <c r="AI1441" s="641"/>
      <c r="AJ1441" s="537"/>
      <c r="AK1441" s="537"/>
      <c r="AL1441" s="537"/>
      <c r="AM1441" s="537"/>
      <c r="AN1441" s="537"/>
      <c r="AO1441" s="683" t="str">
        <f>IF(SUM(AI1441:AN1441)=AP1441,"OK",SUM(AI1441:AN1441)-AP1441)</f>
        <v>OK</v>
      </c>
      <c r="AP1441" s="141"/>
      <c r="AQ1441" s="141"/>
      <c r="AR1441" s="552"/>
      <c r="AS1441" s="552"/>
      <c r="AT1441" s="683" t="str">
        <f>IF(SUM(AR1441:AS1441)=AU1441,"OK",SUM(AR1441:AS1441)-AU1441)</f>
        <v>OK</v>
      </c>
      <c r="AU1441" s="593"/>
      <c r="AV1441" s="530">
        <f t="shared" ref="AV1441" si="2276">AP1441+AQ1441+AU1441</f>
        <v>0</v>
      </c>
      <c r="AW1441" s="842">
        <f t="shared" ref="AW1441" si="2277">AF1441+AV1441</f>
        <v>0</v>
      </c>
      <c r="AX1441" s="115">
        <f>L1441</f>
        <v>224791</v>
      </c>
      <c r="AY1441" s="5">
        <f>AE1441</f>
        <v>0</v>
      </c>
      <c r="AZ1441" s="7">
        <f>AY1441-AX1441</f>
        <v>-224791</v>
      </c>
      <c r="BA1441" s="335">
        <f>AZ1441/AX1441</f>
        <v>-1</v>
      </c>
      <c r="BB1441" s="23">
        <f>M1441</f>
        <v>57987</v>
      </c>
      <c r="BC1441" s="5">
        <f>AW1441</f>
        <v>0</v>
      </c>
      <c r="BD1441" s="7">
        <f>BC1441-BB1441</f>
        <v>-57987</v>
      </c>
      <c r="BE1441" s="335">
        <f>BD1441/BB1441</f>
        <v>-1</v>
      </c>
      <c r="BG1441" s="826" t="str">
        <f>RIGHT(LEFT(I1441,3),2)&amp;"."&amp;RIGHT(LEFT(I1441,5),2)</f>
        <v>01.00</v>
      </c>
      <c r="BH1441" s="607" t="b">
        <f>COUNTIF('Codes SEC'!$B$2:$B$250,Ministres!BG1441)&gt;0</f>
        <v>1</v>
      </c>
    </row>
    <row r="1442" spans="1:66" ht="12.75" customHeight="1" x14ac:dyDescent="0.25">
      <c r="A1442" s="225"/>
      <c r="B1442" s="206"/>
      <c r="C1442" s="253"/>
      <c r="D1442" s="621"/>
      <c r="E1442" s="275"/>
      <c r="F1442" s="269"/>
      <c r="G1442" s="695"/>
      <c r="H1442" s="886"/>
      <c r="I1442" s="403"/>
      <c r="J1442" s="381"/>
      <c r="K1442" s="514" t="s">
        <v>95</v>
      </c>
      <c r="L1442" s="315">
        <f t="shared" ref="L1442:P1442" si="2278">L1441</f>
        <v>224791</v>
      </c>
      <c r="M1442" s="737">
        <f t="shared" si="2278"/>
        <v>57987</v>
      </c>
      <c r="N1442" s="930">
        <f t="shared" si="2278"/>
        <v>0</v>
      </c>
      <c r="O1442" s="790">
        <f t="shared" si="2278"/>
        <v>-224791</v>
      </c>
      <c r="P1442" s="790" t="str">
        <f t="shared" si="2278"/>
        <v xml:space="preserve">0 </v>
      </c>
      <c r="Q1442" s="787">
        <f t="shared" ref="Q1442:AA1442" si="2279">Q1441</f>
        <v>0</v>
      </c>
      <c r="R1442" s="648">
        <f t="shared" si="2279"/>
        <v>0</v>
      </c>
      <c r="S1442" s="648">
        <f t="shared" si="2279"/>
        <v>0</v>
      </c>
      <c r="T1442" s="648">
        <f t="shared" si="2279"/>
        <v>0</v>
      </c>
      <c r="U1442" s="648">
        <f t="shared" si="2279"/>
        <v>0</v>
      </c>
      <c r="V1442" s="648">
        <f t="shared" si="2279"/>
        <v>0</v>
      </c>
      <c r="W1442" s="790"/>
      <c r="X1442" s="649">
        <f t="shared" si="2279"/>
        <v>0</v>
      </c>
      <c r="Y1442" s="649">
        <f t="shared" si="2279"/>
        <v>0</v>
      </c>
      <c r="Z1442" s="648">
        <f t="shared" si="2279"/>
        <v>0</v>
      </c>
      <c r="AA1442" s="648">
        <f t="shared" si="2279"/>
        <v>0</v>
      </c>
      <c r="AB1442" s="790"/>
      <c r="AC1442" s="649">
        <f t="shared" ref="AC1442:AC1443" si="2280">AC1441</f>
        <v>0</v>
      </c>
      <c r="AD1442" s="790">
        <f>AD1441</f>
        <v>0</v>
      </c>
      <c r="AE1442" s="843">
        <f>AE1441</f>
        <v>0</v>
      </c>
      <c r="AF1442" s="930">
        <f t="shared" ref="AF1442:AH1442" si="2281">AF1441</f>
        <v>0</v>
      </c>
      <c r="AG1442" s="790">
        <f t="shared" si="2281"/>
        <v>-57987</v>
      </c>
      <c r="AH1442" s="790" t="str">
        <f t="shared" si="2281"/>
        <v xml:space="preserve">0 </v>
      </c>
      <c r="AI1442" s="787">
        <f t="shared" ref="AI1442:AS1442" si="2282">AI1441</f>
        <v>0</v>
      </c>
      <c r="AJ1442" s="648">
        <f t="shared" si="2282"/>
        <v>0</v>
      </c>
      <c r="AK1442" s="648">
        <f t="shared" si="2282"/>
        <v>0</v>
      </c>
      <c r="AL1442" s="648">
        <f t="shared" si="2282"/>
        <v>0</v>
      </c>
      <c r="AM1442" s="648">
        <f t="shared" si="2282"/>
        <v>0</v>
      </c>
      <c r="AN1442" s="648">
        <f t="shared" si="2282"/>
        <v>0</v>
      </c>
      <c r="AO1442" s="790"/>
      <c r="AP1442" s="649">
        <f t="shared" si="2282"/>
        <v>0</v>
      </c>
      <c r="AQ1442" s="649">
        <f t="shared" si="2282"/>
        <v>0</v>
      </c>
      <c r="AR1442" s="648">
        <f t="shared" si="2282"/>
        <v>0</v>
      </c>
      <c r="AS1442" s="648">
        <f t="shared" si="2282"/>
        <v>0</v>
      </c>
      <c r="AT1442" s="790"/>
      <c r="AU1442" s="649">
        <f t="shared" ref="AU1442:BE1443" si="2283">AU1441</f>
        <v>0</v>
      </c>
      <c r="AV1442" s="790">
        <f t="shared" ref="AV1442" si="2284">AV1441</f>
        <v>0</v>
      </c>
      <c r="AW1442" s="843">
        <f t="shared" si="2283"/>
        <v>0</v>
      </c>
      <c r="AX1442" s="336">
        <f t="shared" si="2283"/>
        <v>224791</v>
      </c>
      <c r="AY1442" s="337">
        <f t="shared" si="2283"/>
        <v>0</v>
      </c>
      <c r="AZ1442" s="338">
        <f t="shared" si="2283"/>
        <v>-224791</v>
      </c>
      <c r="BA1442" s="339">
        <f t="shared" si="2283"/>
        <v>-1</v>
      </c>
      <c r="BB1442" s="322">
        <f t="shared" si="2283"/>
        <v>57987</v>
      </c>
      <c r="BC1442" s="337">
        <f t="shared" si="2283"/>
        <v>0</v>
      </c>
      <c r="BD1442" s="338">
        <f t="shared" si="2283"/>
        <v>-57987</v>
      </c>
      <c r="BE1442" s="339">
        <f t="shared" si="2283"/>
        <v>-1</v>
      </c>
      <c r="BG1442" s="826"/>
      <c r="BH1442" s="607"/>
    </row>
    <row r="1443" spans="1:66" ht="12.75" customHeight="1" x14ac:dyDescent="0.25">
      <c r="A1443" s="226"/>
      <c r="B1443" s="207"/>
      <c r="C1443" s="254"/>
      <c r="D1443" s="300"/>
      <c r="E1443" s="276"/>
      <c r="F1443" s="300"/>
      <c r="G1443" s="696"/>
      <c r="H1443" s="887"/>
      <c r="I1443" s="444"/>
      <c r="J1443" s="393"/>
      <c r="K1443" s="404" t="s">
        <v>3659</v>
      </c>
      <c r="L1443" s="729">
        <f t="shared" ref="L1443:P1443" si="2285">L1442</f>
        <v>224791</v>
      </c>
      <c r="M1443" s="742">
        <f t="shared" si="2285"/>
        <v>57987</v>
      </c>
      <c r="N1443" s="844">
        <f t="shared" si="2285"/>
        <v>0</v>
      </c>
      <c r="O1443" s="665">
        <f t="shared" si="2285"/>
        <v>-224791</v>
      </c>
      <c r="P1443" s="665" t="str">
        <f t="shared" si="2285"/>
        <v xml:space="preserve">0 </v>
      </c>
      <c r="Q1443" s="638">
        <f t="shared" ref="Q1443:AA1443" si="2286">Q1442</f>
        <v>0</v>
      </c>
      <c r="R1443" s="130">
        <f t="shared" si="2286"/>
        <v>0</v>
      </c>
      <c r="S1443" s="130">
        <f t="shared" si="2286"/>
        <v>0</v>
      </c>
      <c r="T1443" s="130">
        <f t="shared" si="2286"/>
        <v>0</v>
      </c>
      <c r="U1443" s="130">
        <f t="shared" si="2286"/>
        <v>0</v>
      </c>
      <c r="V1443" s="130">
        <f t="shared" si="2286"/>
        <v>0</v>
      </c>
      <c r="W1443" s="665"/>
      <c r="X1443" s="130">
        <f t="shared" si="2286"/>
        <v>0</v>
      </c>
      <c r="Y1443" s="130">
        <f t="shared" si="2286"/>
        <v>0</v>
      </c>
      <c r="Z1443" s="130">
        <f t="shared" si="2286"/>
        <v>0</v>
      </c>
      <c r="AA1443" s="130">
        <f t="shared" si="2286"/>
        <v>0</v>
      </c>
      <c r="AB1443" s="665"/>
      <c r="AC1443" s="130">
        <f t="shared" si="2280"/>
        <v>0</v>
      </c>
      <c r="AD1443" s="665">
        <f>AD1442</f>
        <v>0</v>
      </c>
      <c r="AE1443" s="845">
        <f>AE1442</f>
        <v>0</v>
      </c>
      <c r="AF1443" s="844">
        <f t="shared" ref="AF1443:AH1443" si="2287">AF1442</f>
        <v>0</v>
      </c>
      <c r="AG1443" s="665">
        <f t="shared" si="2287"/>
        <v>-57987</v>
      </c>
      <c r="AH1443" s="665" t="str">
        <f t="shared" si="2287"/>
        <v xml:space="preserve">0 </v>
      </c>
      <c r="AI1443" s="638">
        <f t="shared" ref="AI1443:AS1443" si="2288">AI1442</f>
        <v>0</v>
      </c>
      <c r="AJ1443" s="130">
        <f t="shared" si="2288"/>
        <v>0</v>
      </c>
      <c r="AK1443" s="130">
        <f t="shared" si="2288"/>
        <v>0</v>
      </c>
      <c r="AL1443" s="130">
        <f t="shared" si="2288"/>
        <v>0</v>
      </c>
      <c r="AM1443" s="130">
        <f t="shared" si="2288"/>
        <v>0</v>
      </c>
      <c r="AN1443" s="130">
        <f t="shared" si="2288"/>
        <v>0</v>
      </c>
      <c r="AO1443" s="665"/>
      <c r="AP1443" s="130">
        <f t="shared" si="2288"/>
        <v>0</v>
      </c>
      <c r="AQ1443" s="130">
        <f t="shared" si="2288"/>
        <v>0</v>
      </c>
      <c r="AR1443" s="130">
        <f t="shared" si="2288"/>
        <v>0</v>
      </c>
      <c r="AS1443" s="130">
        <f t="shared" si="2288"/>
        <v>0</v>
      </c>
      <c r="AT1443" s="665"/>
      <c r="AU1443" s="130">
        <f t="shared" si="2283"/>
        <v>0</v>
      </c>
      <c r="AV1443" s="665">
        <f t="shared" ref="AV1443" si="2289">AV1442</f>
        <v>0</v>
      </c>
      <c r="AW1443" s="845">
        <f t="shared" si="2283"/>
        <v>0</v>
      </c>
      <c r="AX1443" s="314">
        <f t="shared" si="2283"/>
        <v>224791</v>
      </c>
      <c r="AY1443" s="131">
        <f t="shared" si="2283"/>
        <v>0</v>
      </c>
      <c r="AZ1443" s="132">
        <f t="shared" si="2283"/>
        <v>-224791</v>
      </c>
      <c r="BA1443" s="340">
        <f t="shared" si="2283"/>
        <v>-1</v>
      </c>
      <c r="BB1443" s="310">
        <f t="shared" si="2283"/>
        <v>57987</v>
      </c>
      <c r="BC1443" s="131">
        <f t="shared" si="2283"/>
        <v>0</v>
      </c>
      <c r="BD1443" s="132">
        <f t="shared" si="2283"/>
        <v>-57987</v>
      </c>
      <c r="BE1443" s="340">
        <f t="shared" si="2283"/>
        <v>-1</v>
      </c>
      <c r="BG1443" s="826"/>
      <c r="BH1443" s="607"/>
    </row>
    <row r="1444" spans="1:66" ht="12.75" customHeight="1" x14ac:dyDescent="0.25">
      <c r="A1444" s="222"/>
      <c r="C1444" s="116"/>
      <c r="D1444" s="620"/>
      <c r="F1444" s="117"/>
      <c r="G1444" s="690"/>
      <c r="H1444" s="878"/>
      <c r="I1444" s="397"/>
      <c r="J1444" s="380"/>
      <c r="K1444" s="405" t="s">
        <v>208</v>
      </c>
      <c r="L1444" s="731">
        <v>0</v>
      </c>
      <c r="M1444" s="732">
        <v>0</v>
      </c>
      <c r="N1444" s="929">
        <v>0</v>
      </c>
      <c r="O1444" s="530">
        <v>0</v>
      </c>
      <c r="P1444" s="530">
        <v>0</v>
      </c>
      <c r="Q1444" s="641">
        <v>0</v>
      </c>
      <c r="R1444" s="537">
        <v>0</v>
      </c>
      <c r="S1444" s="537">
        <v>0</v>
      </c>
      <c r="T1444" s="537">
        <v>0</v>
      </c>
      <c r="U1444" s="537">
        <v>0</v>
      </c>
      <c r="V1444" s="537">
        <v>0</v>
      </c>
      <c r="W1444" s="530"/>
      <c r="X1444" s="142">
        <v>0</v>
      </c>
      <c r="Y1444" s="142">
        <v>0</v>
      </c>
      <c r="Z1444" s="537">
        <v>0</v>
      </c>
      <c r="AA1444" s="537">
        <v>0</v>
      </c>
      <c r="AB1444" s="530"/>
      <c r="AC1444" s="142">
        <v>0</v>
      </c>
      <c r="AD1444" s="530">
        <v>0</v>
      </c>
      <c r="AE1444" s="842">
        <v>0</v>
      </c>
      <c r="AF1444" s="929">
        <v>0</v>
      </c>
      <c r="AG1444" s="530">
        <v>0</v>
      </c>
      <c r="AH1444" s="530">
        <v>0</v>
      </c>
      <c r="AI1444" s="641">
        <v>0</v>
      </c>
      <c r="AJ1444" s="537">
        <v>0</v>
      </c>
      <c r="AK1444" s="537">
        <v>0</v>
      </c>
      <c r="AL1444" s="537">
        <v>0</v>
      </c>
      <c r="AM1444" s="537">
        <v>0</v>
      </c>
      <c r="AN1444" s="537">
        <v>0</v>
      </c>
      <c r="AO1444" s="530"/>
      <c r="AP1444" s="142">
        <v>0</v>
      </c>
      <c r="AQ1444" s="142">
        <v>0</v>
      </c>
      <c r="AR1444" s="537">
        <v>0</v>
      </c>
      <c r="AS1444" s="537">
        <v>0</v>
      </c>
      <c r="AT1444" s="530"/>
      <c r="AU1444" s="142">
        <v>0</v>
      </c>
      <c r="AV1444" s="530">
        <v>0</v>
      </c>
      <c r="AW1444" s="842">
        <v>0</v>
      </c>
      <c r="AX1444" s="115">
        <v>0</v>
      </c>
      <c r="AY1444" s="5">
        <v>0</v>
      </c>
      <c r="AZ1444" s="5">
        <v>0</v>
      </c>
      <c r="BA1444" s="335">
        <v>0</v>
      </c>
      <c r="BB1444" s="23">
        <v>0</v>
      </c>
      <c r="BC1444" s="5">
        <v>0</v>
      </c>
      <c r="BD1444" s="5">
        <v>0</v>
      </c>
      <c r="BE1444" s="335">
        <v>0</v>
      </c>
      <c r="BG1444" s="826"/>
      <c r="BH1444" s="607"/>
    </row>
    <row r="1445" spans="1:66" ht="12.75" customHeight="1" x14ac:dyDescent="0.25">
      <c r="A1445" s="223"/>
      <c r="B1445" s="205"/>
      <c r="C1445" s="251"/>
      <c r="D1445" s="619"/>
      <c r="E1445" s="274"/>
      <c r="F1445" s="299"/>
      <c r="G1445" s="694"/>
      <c r="H1445" s="878"/>
      <c r="I1445" s="397"/>
      <c r="J1445" s="380"/>
      <c r="K1445" s="405" t="s">
        <v>96</v>
      </c>
      <c r="L1445" s="738">
        <v>0</v>
      </c>
      <c r="M1445" s="739">
        <v>0</v>
      </c>
      <c r="N1445" s="929">
        <v>0</v>
      </c>
      <c r="O1445" s="530">
        <v>0</v>
      </c>
      <c r="P1445" s="530">
        <v>0</v>
      </c>
      <c r="Q1445" s="641">
        <v>0</v>
      </c>
      <c r="R1445" s="537">
        <v>0</v>
      </c>
      <c r="S1445" s="537">
        <v>0</v>
      </c>
      <c r="T1445" s="537">
        <v>0</v>
      </c>
      <c r="U1445" s="537">
        <v>0</v>
      </c>
      <c r="V1445" s="537">
        <v>0</v>
      </c>
      <c r="W1445" s="530"/>
      <c r="X1445" s="142">
        <v>0</v>
      </c>
      <c r="Y1445" s="142">
        <v>0</v>
      </c>
      <c r="Z1445" s="537">
        <v>0</v>
      </c>
      <c r="AA1445" s="537">
        <v>0</v>
      </c>
      <c r="AB1445" s="530"/>
      <c r="AC1445" s="142">
        <v>0</v>
      </c>
      <c r="AD1445" s="530">
        <v>0</v>
      </c>
      <c r="AE1445" s="842">
        <v>0</v>
      </c>
      <c r="AF1445" s="929">
        <v>0</v>
      </c>
      <c r="AG1445" s="530">
        <v>0</v>
      </c>
      <c r="AH1445" s="530">
        <v>0</v>
      </c>
      <c r="AI1445" s="641">
        <v>0</v>
      </c>
      <c r="AJ1445" s="537">
        <v>0</v>
      </c>
      <c r="AK1445" s="537">
        <v>0</v>
      </c>
      <c r="AL1445" s="537">
        <v>0</v>
      </c>
      <c r="AM1445" s="537">
        <v>0</v>
      </c>
      <c r="AN1445" s="537">
        <v>0</v>
      </c>
      <c r="AO1445" s="530"/>
      <c r="AP1445" s="142">
        <v>0</v>
      </c>
      <c r="AQ1445" s="142">
        <v>0</v>
      </c>
      <c r="AR1445" s="537">
        <v>0</v>
      </c>
      <c r="AS1445" s="537">
        <v>0</v>
      </c>
      <c r="AT1445" s="530"/>
      <c r="AU1445" s="142">
        <v>0</v>
      </c>
      <c r="AV1445" s="530">
        <v>0</v>
      </c>
      <c r="AW1445" s="842">
        <v>0</v>
      </c>
      <c r="AX1445" s="115">
        <v>0</v>
      </c>
      <c r="AY1445" s="5">
        <v>0</v>
      </c>
      <c r="AZ1445" s="5">
        <v>0</v>
      </c>
      <c r="BA1445" s="335">
        <v>0</v>
      </c>
      <c r="BB1445" s="23">
        <v>0</v>
      </c>
      <c r="BC1445" s="5">
        <v>0</v>
      </c>
      <c r="BD1445" s="5">
        <v>0</v>
      </c>
      <c r="BE1445" s="335">
        <v>0</v>
      </c>
      <c r="BG1445" s="826"/>
      <c r="BH1445" s="607"/>
    </row>
    <row r="1446" spans="1:66" ht="12.75" customHeight="1" x14ac:dyDescent="0.25">
      <c r="A1446" s="223"/>
      <c r="B1446" s="205"/>
      <c r="C1446" s="251"/>
      <c r="D1446" s="619"/>
      <c r="E1446" s="274"/>
      <c r="F1446" s="299"/>
      <c r="G1446" s="694"/>
      <c r="H1446" s="878"/>
      <c r="I1446" s="397"/>
      <c r="J1446" s="380"/>
      <c r="K1446" s="405" t="s">
        <v>209</v>
      </c>
      <c r="L1446" s="738">
        <v>0</v>
      </c>
      <c r="M1446" s="739">
        <v>0</v>
      </c>
      <c r="N1446" s="929">
        <v>0</v>
      </c>
      <c r="O1446" s="530">
        <v>0</v>
      </c>
      <c r="P1446" s="530">
        <v>0</v>
      </c>
      <c r="Q1446" s="641">
        <v>0</v>
      </c>
      <c r="R1446" s="537">
        <v>0</v>
      </c>
      <c r="S1446" s="537">
        <v>0</v>
      </c>
      <c r="T1446" s="537">
        <v>0</v>
      </c>
      <c r="U1446" s="537">
        <v>0</v>
      </c>
      <c r="V1446" s="537">
        <v>0</v>
      </c>
      <c r="W1446" s="530"/>
      <c r="X1446" s="142">
        <v>0</v>
      </c>
      <c r="Y1446" s="142">
        <v>0</v>
      </c>
      <c r="Z1446" s="537">
        <v>0</v>
      </c>
      <c r="AA1446" s="537">
        <v>0</v>
      </c>
      <c r="AB1446" s="530"/>
      <c r="AC1446" s="142">
        <v>0</v>
      </c>
      <c r="AD1446" s="530">
        <v>0</v>
      </c>
      <c r="AE1446" s="842">
        <v>0</v>
      </c>
      <c r="AF1446" s="929">
        <v>0</v>
      </c>
      <c r="AG1446" s="530">
        <v>0</v>
      </c>
      <c r="AH1446" s="530">
        <v>0</v>
      </c>
      <c r="AI1446" s="641">
        <v>0</v>
      </c>
      <c r="AJ1446" s="537">
        <v>0</v>
      </c>
      <c r="AK1446" s="537">
        <v>0</v>
      </c>
      <c r="AL1446" s="537">
        <v>0</v>
      </c>
      <c r="AM1446" s="537">
        <v>0</v>
      </c>
      <c r="AN1446" s="537">
        <v>0</v>
      </c>
      <c r="AO1446" s="530"/>
      <c r="AP1446" s="142">
        <v>0</v>
      </c>
      <c r="AQ1446" s="142">
        <v>0</v>
      </c>
      <c r="AR1446" s="537">
        <v>0</v>
      </c>
      <c r="AS1446" s="537">
        <v>0</v>
      </c>
      <c r="AT1446" s="530"/>
      <c r="AU1446" s="142">
        <v>0</v>
      </c>
      <c r="AV1446" s="530">
        <v>0</v>
      </c>
      <c r="AW1446" s="842">
        <v>0</v>
      </c>
      <c r="AX1446" s="115">
        <v>0</v>
      </c>
      <c r="AY1446" s="5">
        <v>0</v>
      </c>
      <c r="AZ1446" s="5">
        <v>0</v>
      </c>
      <c r="BA1446" s="335">
        <v>0</v>
      </c>
      <c r="BB1446" s="23">
        <v>0</v>
      </c>
      <c r="BC1446" s="5">
        <v>0</v>
      </c>
      <c r="BD1446" s="5">
        <v>0</v>
      </c>
      <c r="BE1446" s="335">
        <v>0</v>
      </c>
      <c r="BG1446" s="826"/>
      <c r="BH1446" s="607"/>
    </row>
    <row r="1447" spans="1:66" ht="12.75" customHeight="1" x14ac:dyDescent="0.25">
      <c r="A1447" s="223"/>
      <c r="B1447" s="205"/>
      <c r="C1447" s="251"/>
      <c r="D1447" s="619"/>
      <c r="E1447" s="274"/>
      <c r="F1447" s="299"/>
      <c r="G1447" s="694"/>
      <c r="H1447" s="878"/>
      <c r="I1447" s="397"/>
      <c r="J1447" s="380"/>
      <c r="K1447" s="405" t="s">
        <v>210</v>
      </c>
      <c r="L1447" s="738">
        <v>0</v>
      </c>
      <c r="M1447" s="739">
        <v>0</v>
      </c>
      <c r="N1447" s="929">
        <v>0</v>
      </c>
      <c r="O1447" s="530">
        <v>0</v>
      </c>
      <c r="P1447" s="530">
        <v>0</v>
      </c>
      <c r="Q1447" s="641">
        <v>0</v>
      </c>
      <c r="R1447" s="537">
        <v>0</v>
      </c>
      <c r="S1447" s="537">
        <v>0</v>
      </c>
      <c r="T1447" s="537">
        <v>0</v>
      </c>
      <c r="U1447" s="537">
        <v>0</v>
      </c>
      <c r="V1447" s="537">
        <v>0</v>
      </c>
      <c r="W1447" s="530"/>
      <c r="X1447" s="142">
        <v>0</v>
      </c>
      <c r="Y1447" s="142">
        <v>0</v>
      </c>
      <c r="Z1447" s="537">
        <v>0</v>
      </c>
      <c r="AA1447" s="537">
        <v>0</v>
      </c>
      <c r="AB1447" s="530"/>
      <c r="AC1447" s="142">
        <v>0</v>
      </c>
      <c r="AD1447" s="530">
        <v>0</v>
      </c>
      <c r="AE1447" s="842">
        <v>0</v>
      </c>
      <c r="AF1447" s="929">
        <v>0</v>
      </c>
      <c r="AG1447" s="530">
        <v>0</v>
      </c>
      <c r="AH1447" s="530">
        <v>0</v>
      </c>
      <c r="AI1447" s="641">
        <v>0</v>
      </c>
      <c r="AJ1447" s="537">
        <v>0</v>
      </c>
      <c r="AK1447" s="537">
        <v>0</v>
      </c>
      <c r="AL1447" s="537">
        <v>0</v>
      </c>
      <c r="AM1447" s="537">
        <v>0</v>
      </c>
      <c r="AN1447" s="537">
        <v>0</v>
      </c>
      <c r="AO1447" s="530"/>
      <c r="AP1447" s="142">
        <v>0</v>
      </c>
      <c r="AQ1447" s="142">
        <v>0</v>
      </c>
      <c r="AR1447" s="537">
        <v>0</v>
      </c>
      <c r="AS1447" s="537">
        <v>0</v>
      </c>
      <c r="AT1447" s="530"/>
      <c r="AU1447" s="142">
        <v>0</v>
      </c>
      <c r="AV1447" s="530">
        <v>0</v>
      </c>
      <c r="AW1447" s="842">
        <v>0</v>
      </c>
      <c r="AX1447" s="115">
        <v>0</v>
      </c>
      <c r="AY1447" s="5">
        <v>0</v>
      </c>
      <c r="AZ1447" s="5">
        <v>0</v>
      </c>
      <c r="BA1447" s="335">
        <v>0</v>
      </c>
      <c r="BB1447" s="23">
        <v>0</v>
      </c>
      <c r="BC1447" s="5">
        <v>0</v>
      </c>
      <c r="BD1447" s="5">
        <v>0</v>
      </c>
      <c r="BE1447" s="335">
        <v>0</v>
      </c>
      <c r="BG1447" s="826"/>
      <c r="BH1447" s="607"/>
    </row>
    <row r="1448" spans="1:66" s="4" customFormat="1" ht="12.75" customHeight="1" x14ac:dyDescent="0.25">
      <c r="A1448" s="223"/>
      <c r="B1448" s="205"/>
      <c r="C1448" s="251"/>
      <c r="D1448" s="619"/>
      <c r="E1448" s="274"/>
      <c r="F1448" s="299"/>
      <c r="G1448" s="694"/>
      <c r="H1448" s="878"/>
      <c r="I1448" s="397"/>
      <c r="J1448" s="380"/>
      <c r="K1448" s="406" t="s">
        <v>53</v>
      </c>
      <c r="L1448" s="738">
        <f t="shared" ref="L1448:P1448" si="2290">L1441</f>
        <v>224791</v>
      </c>
      <c r="M1448" s="739">
        <f t="shared" si="2290"/>
        <v>57987</v>
      </c>
      <c r="N1448" s="929">
        <f t="shared" si="2290"/>
        <v>0</v>
      </c>
      <c r="O1448" s="530">
        <f t="shared" si="2290"/>
        <v>-224791</v>
      </c>
      <c r="P1448" s="530" t="str">
        <f t="shared" si="2290"/>
        <v xml:space="preserve">0 </v>
      </c>
      <c r="Q1448" s="641">
        <f t="shared" ref="Q1448:AA1448" si="2291">Q1441</f>
        <v>0</v>
      </c>
      <c r="R1448" s="537">
        <f t="shared" si="2291"/>
        <v>0</v>
      </c>
      <c r="S1448" s="537">
        <f t="shared" si="2291"/>
        <v>0</v>
      </c>
      <c r="T1448" s="537">
        <f t="shared" si="2291"/>
        <v>0</v>
      </c>
      <c r="U1448" s="537">
        <f t="shared" si="2291"/>
        <v>0</v>
      </c>
      <c r="V1448" s="537">
        <f t="shared" si="2291"/>
        <v>0</v>
      </c>
      <c r="W1448" s="530"/>
      <c r="X1448" s="142">
        <f t="shared" si="2291"/>
        <v>0</v>
      </c>
      <c r="Y1448" s="142">
        <f t="shared" si="2291"/>
        <v>0</v>
      </c>
      <c r="Z1448" s="537">
        <f t="shared" si="2291"/>
        <v>0</v>
      </c>
      <c r="AA1448" s="537">
        <f t="shared" si="2291"/>
        <v>0</v>
      </c>
      <c r="AB1448" s="530"/>
      <c r="AC1448" s="142">
        <f t="shared" ref="AC1448" si="2292">AC1441</f>
        <v>0</v>
      </c>
      <c r="AD1448" s="530">
        <f>AD1441</f>
        <v>0</v>
      </c>
      <c r="AE1448" s="842">
        <f>AE1441</f>
        <v>0</v>
      </c>
      <c r="AF1448" s="929">
        <f t="shared" ref="AF1448:AH1448" si="2293">AF1441</f>
        <v>0</v>
      </c>
      <c r="AG1448" s="530">
        <f t="shared" si="2293"/>
        <v>-57987</v>
      </c>
      <c r="AH1448" s="530" t="str">
        <f t="shared" si="2293"/>
        <v xml:space="preserve">0 </v>
      </c>
      <c r="AI1448" s="641">
        <f t="shared" ref="AI1448:AS1448" si="2294">AI1441</f>
        <v>0</v>
      </c>
      <c r="AJ1448" s="537">
        <f t="shared" si="2294"/>
        <v>0</v>
      </c>
      <c r="AK1448" s="537">
        <f t="shared" si="2294"/>
        <v>0</v>
      </c>
      <c r="AL1448" s="537">
        <f t="shared" si="2294"/>
        <v>0</v>
      </c>
      <c r="AM1448" s="537">
        <f t="shared" si="2294"/>
        <v>0</v>
      </c>
      <c r="AN1448" s="537">
        <f t="shared" si="2294"/>
        <v>0</v>
      </c>
      <c r="AO1448" s="530"/>
      <c r="AP1448" s="142">
        <f t="shared" si="2294"/>
        <v>0</v>
      </c>
      <c r="AQ1448" s="142">
        <f t="shared" si="2294"/>
        <v>0</v>
      </c>
      <c r="AR1448" s="537">
        <f t="shared" si="2294"/>
        <v>0</v>
      </c>
      <c r="AS1448" s="537">
        <f t="shared" si="2294"/>
        <v>0</v>
      </c>
      <c r="AT1448" s="530"/>
      <c r="AU1448" s="142">
        <f t="shared" ref="AU1448:BE1448" si="2295">AU1441</f>
        <v>0</v>
      </c>
      <c r="AV1448" s="530">
        <f t="shared" ref="AV1448" si="2296">AV1441</f>
        <v>0</v>
      </c>
      <c r="AW1448" s="842">
        <f t="shared" si="2295"/>
        <v>0</v>
      </c>
      <c r="AX1448" s="115">
        <f t="shared" si="2295"/>
        <v>224791</v>
      </c>
      <c r="AY1448" s="5">
        <f t="shared" si="2295"/>
        <v>0</v>
      </c>
      <c r="AZ1448" s="5">
        <f t="shared" si="2295"/>
        <v>-224791</v>
      </c>
      <c r="BA1448" s="335">
        <f t="shared" si="2295"/>
        <v>-1</v>
      </c>
      <c r="BB1448" s="23">
        <f t="shared" si="2295"/>
        <v>57987</v>
      </c>
      <c r="BC1448" s="5">
        <f t="shared" si="2295"/>
        <v>0</v>
      </c>
      <c r="BD1448" s="5">
        <f t="shared" si="2295"/>
        <v>-57987</v>
      </c>
      <c r="BE1448" s="335">
        <f t="shared" si="2295"/>
        <v>-1</v>
      </c>
      <c r="BF1448" s="41"/>
      <c r="BG1448" s="826"/>
      <c r="BH1448" s="607"/>
      <c r="BI1448" s="41"/>
      <c r="BJ1448" s="41"/>
      <c r="BK1448" s="41"/>
      <c r="BL1448" s="41"/>
      <c r="BM1448" s="41"/>
      <c r="BN1448" s="41"/>
    </row>
    <row r="1449" spans="1:66" ht="12.75" customHeight="1" x14ac:dyDescent="0.25">
      <c r="A1449" s="223"/>
      <c r="B1449" s="205"/>
      <c r="C1449" s="251"/>
      <c r="D1449" s="619"/>
      <c r="E1449" s="274"/>
      <c r="F1449" s="299"/>
      <c r="G1449" s="694"/>
      <c r="H1449" s="878"/>
      <c r="I1449" s="397"/>
      <c r="J1449" s="380"/>
      <c r="K1449" s="406"/>
      <c r="L1449" s="738"/>
      <c r="M1449" s="739"/>
      <c r="N1449" s="932"/>
      <c r="O1449" s="125"/>
      <c r="P1449" s="125"/>
      <c r="Q1449" s="642"/>
      <c r="R1449" s="538"/>
      <c r="S1449" s="538"/>
      <c r="T1449" s="538"/>
      <c r="U1449" s="538"/>
      <c r="V1449" s="538"/>
      <c r="W1449" s="532"/>
      <c r="X1449" s="143"/>
      <c r="Y1449" s="143"/>
      <c r="Z1449" s="553"/>
      <c r="AA1449" s="553"/>
      <c r="AB1449" s="532"/>
      <c r="AC1449" s="594"/>
      <c r="AD1449" s="125"/>
      <c r="AE1449" s="848"/>
      <c r="AF1449" s="932"/>
      <c r="AG1449" s="125"/>
      <c r="AH1449" s="125"/>
      <c r="AI1449" s="642"/>
      <c r="AJ1449" s="538"/>
      <c r="AK1449" s="538"/>
      <c r="AL1449" s="538"/>
      <c r="AM1449" s="538"/>
      <c r="AN1449" s="538"/>
      <c r="AO1449" s="532"/>
      <c r="AP1449" s="143"/>
      <c r="AQ1449" s="143"/>
      <c r="AR1449" s="553"/>
      <c r="AS1449" s="553"/>
      <c r="AT1449" s="532"/>
      <c r="AU1449" s="594"/>
      <c r="AV1449" s="125"/>
      <c r="AW1449" s="848"/>
      <c r="AX1449" s="124"/>
      <c r="AY1449" s="6"/>
      <c r="AZ1449" s="6"/>
      <c r="BA1449" s="341"/>
      <c r="BB1449" s="311"/>
      <c r="BC1449" s="6"/>
      <c r="BD1449" s="6"/>
      <c r="BE1449" s="341"/>
      <c r="BG1449" s="826"/>
      <c r="BH1449" s="607"/>
    </row>
    <row r="1450" spans="1:66" ht="12.75" customHeight="1" x14ac:dyDescent="0.25">
      <c r="A1450" s="228"/>
      <c r="B1450" s="211"/>
      <c r="C1450" s="259"/>
      <c r="D1450" s="626"/>
      <c r="E1450" s="282"/>
      <c r="F1450" s="299"/>
      <c r="G1450" s="694"/>
      <c r="H1450" s="878"/>
      <c r="I1450" s="397"/>
      <c r="J1450" s="380"/>
      <c r="K1450" s="519"/>
      <c r="L1450" s="745"/>
      <c r="M1450" s="746"/>
      <c r="N1450" s="936"/>
      <c r="O1450" s="924"/>
      <c r="P1450" s="924"/>
      <c r="Q1450" s="643"/>
      <c r="R1450" s="541"/>
      <c r="S1450" s="541"/>
      <c r="T1450" s="541"/>
      <c r="U1450" s="541"/>
      <c r="V1450" s="541"/>
      <c r="W1450" s="533"/>
      <c r="X1450" s="145"/>
      <c r="Y1450" s="145"/>
      <c r="Z1450" s="555"/>
      <c r="AA1450" s="555"/>
      <c r="AB1450" s="533"/>
      <c r="AC1450" s="596"/>
      <c r="AD1450" s="924"/>
      <c r="AE1450" s="850"/>
      <c r="AF1450" s="936"/>
      <c r="AG1450" s="924"/>
      <c r="AH1450" s="924"/>
      <c r="AI1450" s="643"/>
      <c r="AJ1450" s="541"/>
      <c r="AK1450" s="541"/>
      <c r="AL1450" s="541"/>
      <c r="AM1450" s="541"/>
      <c r="AN1450" s="541"/>
      <c r="AO1450" s="533"/>
      <c r="AP1450" s="145"/>
      <c r="AQ1450" s="145"/>
      <c r="AR1450" s="555"/>
      <c r="AS1450" s="555"/>
      <c r="AT1450" s="533"/>
      <c r="AU1450" s="596"/>
      <c r="AV1450" s="924"/>
      <c r="AW1450" s="850"/>
      <c r="AX1450" s="344"/>
      <c r="AY1450" s="13"/>
      <c r="AZ1450" s="13"/>
      <c r="BA1450" s="345"/>
      <c r="BB1450" s="325"/>
      <c r="BC1450" s="13"/>
      <c r="BD1450" s="13"/>
      <c r="BE1450" s="345"/>
      <c r="BG1450" s="826"/>
      <c r="BH1450" s="607"/>
    </row>
    <row r="1451" spans="1:66" ht="12.75" customHeight="1" x14ac:dyDescent="0.25">
      <c r="A1451" s="229"/>
      <c r="B1451" s="244"/>
      <c r="C1451" s="260"/>
      <c r="D1451" s="523"/>
      <c r="E1451" s="244"/>
      <c r="F1451" s="260"/>
      <c r="G1451" s="702"/>
      <c r="H1451" s="894"/>
      <c r="I1451" s="523"/>
      <c r="J1451" s="244"/>
      <c r="K1451" s="523" t="s">
        <v>172</v>
      </c>
      <c r="L1451" s="317">
        <f>L22+L37+L68+L82+L122+L147+L161+L178+L191+L212+L234+L279+L317+L337+L350+L383+L498+L581+L642+L660+L755+L837+L908+L925+L949+L967+L995+L1008+L1021+L1042+L1060+L1073+L1091+L1172+L1213+L1245+L1269+L1298+L1325+L1342+L1372+L1392+L1417+L1430+L1443+L710+L872</f>
        <v>3493968</v>
      </c>
      <c r="M1451" s="747">
        <f t="shared" ref="M1451:BE1451" si="2297">M22+M37+M68+M82+M122+M147+M161+M178+M191+M212+M234+M279+M317+M337+M350+M383+M498+M581+M642+M660+M755+M837+M908+M925+M949+M967+M995+M1008+M1021+M1042+M1060+M1073+M1091+M1172+M1213+M1245+M1269+M1298+M1325+M1342+M1372+M1392+M1417+M1430+M1443+M710+M872</f>
        <v>4824234</v>
      </c>
      <c r="N1451" s="851">
        <f t="shared" ref="N1451:P1451" si="2298">N22+N37+N68+N82+N122+N147+N161+N178+N191+N212+N234+N279+N317+N337+N350+N383+N498+N581+N642+N660+N755+N837+N908+N925+N949+N967+N995+N1008+N1021+N1042+N1060+N1073+N1091+N1172+N1213+N1245+N1269+N1298+N1325+N1342+N1372+N1392+N1417+N1430+N1443+N710+N872</f>
        <v>0</v>
      </c>
      <c r="O1451" s="791">
        <f t="shared" si="2298"/>
        <v>-3493968</v>
      </c>
      <c r="P1451" s="791">
        <f t="shared" si="2298"/>
        <v>0</v>
      </c>
      <c r="Q1451" s="786">
        <f t="shared" si="2297"/>
        <v>0</v>
      </c>
      <c r="R1451" s="650">
        <f t="shared" si="2297"/>
        <v>0</v>
      </c>
      <c r="S1451" s="650">
        <f t="shared" si="2297"/>
        <v>0</v>
      </c>
      <c r="T1451" s="650">
        <f t="shared" si="2297"/>
        <v>0</v>
      </c>
      <c r="U1451" s="650">
        <f t="shared" si="2297"/>
        <v>0</v>
      </c>
      <c r="V1451" s="650">
        <f t="shared" si="2297"/>
        <v>0</v>
      </c>
      <c r="W1451" s="791"/>
      <c r="X1451" s="650">
        <f t="shared" si="2297"/>
        <v>0</v>
      </c>
      <c r="Y1451" s="650">
        <f t="shared" si="2297"/>
        <v>0</v>
      </c>
      <c r="Z1451" s="650">
        <f t="shared" si="2297"/>
        <v>0</v>
      </c>
      <c r="AA1451" s="650">
        <f t="shared" si="2297"/>
        <v>0</v>
      </c>
      <c r="AB1451" s="791"/>
      <c r="AC1451" s="650">
        <f t="shared" si="2297"/>
        <v>0</v>
      </c>
      <c r="AD1451" s="791">
        <f>AD22+AD37+AD68+AD82+AD122+AD147+AD161+AD178+AD191+AD212+AD234+AD279+AD317+AD337+AD350+AD383+AD498+AD581+AD642+AD660+AD755+AD837+AD908+AD925+AD949+AD967+AD995+AD1008+AD1021+AD1042+AD1060+AD1073+AD1091+AD1172+AD1213+AD1245+AD1269+AD1298+AD1325+AD1342+AD1372+AD1392+AD1417+AD1430+AD1443+AD710+AD872</f>
        <v>0</v>
      </c>
      <c r="AE1451" s="852">
        <f>AE22+AE37+AE68+AE82+AE122+AE147+AE161+AE178+AE191+AE212+AE234+AE279+AE317+AE337+AE350+AE383+AE498+AE581+AE642+AE660+AE755+AE837+AE908+AE925+AE949+AE967+AE995+AE1008+AE1021+AE1042+AE1060+AE1073+AE1091+AE1172+AE1213+AE1245+AE1269+AE1298+AE1325+AE1342+AE1372+AE1392+AE1417+AE1430+AE1443+AE710+AE872</f>
        <v>0</v>
      </c>
      <c r="AF1451" s="851">
        <f>AF22+AF37+AF68+AF82+AF122+AF147+AF161+AF178+AF191+AF212+AF234+AF279+AF317+AF337+AF350+AF383+AF498+AF581+AF642+AF660+AF755+AF837+AF908+AF925+AF949+AF967+AF995+AF1008+AF1021+AF1042+AF1060+AF1073+AF1091+AF1172+AF1213+AF1245+AF1269+AF1298+AF1325+AF1342+AF1372+AF1392+AF1417+AF1430+AF1443+AF710+AF872</f>
        <v>0</v>
      </c>
      <c r="AG1451" s="791">
        <f>AG22+AG37+AG68+AG82+AG122+AG147+AG161+AG178+AG191+AG212+AG234+AG279+AG317+AG337+AG350+AG383+AG498+AG581+AG642+AG660+AG755+AG837+AG908+AG925+AG949+AG967+AG995+AG1008+AG1021+AG1042+AG1060+AG1073+AG1091+AG1172+AG1213+AG1245+AG1269+AG1298+AG1325+AG1342+AG1372+AG1392+AG1417+AG1430+AG1443+AG710+AG872</f>
        <v>-4824234</v>
      </c>
      <c r="AH1451" s="791">
        <f>AH22+AH37+AH68+AH82+AH122+AH147+AH161+AH178+AH191+AH212+AH234+AH279+AH317+AH337+AH350+AH383+AH498+AH581+AH642+AH660+AH755+AH837+AH908+AH925+AH949+AH967+AH995+AH1008+AH1021+AH1042+AH1060+AH1073+AH1091+AH1172+AH1213+AH1245+AH1269+AH1298+AH1325+AH1342+AH1372+AH1392+AH1417+AH1430+AH1443+AH710+AH872</f>
        <v>0</v>
      </c>
      <c r="AI1451" s="786">
        <f t="shared" si="2297"/>
        <v>0</v>
      </c>
      <c r="AJ1451" s="650">
        <f t="shared" si="2297"/>
        <v>0</v>
      </c>
      <c r="AK1451" s="650">
        <f t="shared" si="2297"/>
        <v>0</v>
      </c>
      <c r="AL1451" s="650">
        <f t="shared" si="2297"/>
        <v>0</v>
      </c>
      <c r="AM1451" s="650">
        <f t="shared" si="2297"/>
        <v>0</v>
      </c>
      <c r="AN1451" s="650">
        <f t="shared" si="2297"/>
        <v>0</v>
      </c>
      <c r="AO1451" s="791"/>
      <c r="AP1451" s="650">
        <f t="shared" si="2297"/>
        <v>0</v>
      </c>
      <c r="AQ1451" s="650">
        <f t="shared" si="2297"/>
        <v>0</v>
      </c>
      <c r="AR1451" s="650">
        <f t="shared" si="2297"/>
        <v>0</v>
      </c>
      <c r="AS1451" s="650">
        <f t="shared" si="2297"/>
        <v>0</v>
      </c>
      <c r="AT1451" s="791"/>
      <c r="AU1451" s="650">
        <f t="shared" si="2297"/>
        <v>0</v>
      </c>
      <c r="AV1451" s="791">
        <f t="shared" ref="AV1451" si="2299">AV22+AV37+AV68+AV82+AV122+AV147+AV161+AV178+AV191+AV212+AV234+AV279+AV317+AV337+AV350+AV383+AV498+AV581+AV642+AV660+AV755+AV837+AV908+AV925+AV949+AV967+AV995+AV1008+AV1021+AV1042+AV1060+AV1073+AV1091+AV1172+AV1213+AV1245+AV1269+AV1298+AV1325+AV1342+AV1372+AV1392+AV1417+AV1430+AV1443+AV710+AV872</f>
        <v>0</v>
      </c>
      <c r="AW1451" s="852">
        <f t="shared" si="2297"/>
        <v>0</v>
      </c>
      <c r="AX1451" s="346">
        <f t="shared" si="2297"/>
        <v>3493968</v>
      </c>
      <c r="AY1451" s="347">
        <f t="shared" si="2297"/>
        <v>0</v>
      </c>
      <c r="AZ1451" s="348">
        <f t="shared" si="2297"/>
        <v>-3493968</v>
      </c>
      <c r="BA1451" s="349" t="e">
        <f t="shared" si="2297"/>
        <v>#DIV/0!</v>
      </c>
      <c r="BB1451" s="326">
        <f t="shared" si="2297"/>
        <v>4824234</v>
      </c>
      <c r="BC1451" s="347">
        <f t="shared" si="2297"/>
        <v>0</v>
      </c>
      <c r="BD1451" s="347">
        <f t="shared" si="2297"/>
        <v>-4824234</v>
      </c>
      <c r="BE1451" s="375" t="e">
        <f t="shared" si="2297"/>
        <v>#DIV/0!</v>
      </c>
      <c r="BG1451" s="826"/>
      <c r="BH1451" s="607"/>
    </row>
    <row r="1452" spans="1:66" ht="12.75" customHeight="1" x14ac:dyDescent="0.25">
      <c r="A1452" s="230"/>
      <c r="B1452" s="212"/>
      <c r="C1452" s="251"/>
      <c r="D1452" s="627"/>
      <c r="E1452" s="274"/>
      <c r="F1452" s="299"/>
      <c r="G1452" s="694"/>
      <c r="H1452" s="878"/>
      <c r="I1452" s="439"/>
      <c r="J1452" s="383"/>
      <c r="K1452" s="522" t="s">
        <v>208</v>
      </c>
      <c r="L1452" s="738">
        <f>L23+L38+L69+L83+L123+L148+L162+L179+L192+L213+L235+L280+L318+L338+L351+L384+L499+L582+L643+L661+L756+L838+L909+L926+L950+L968+L996+L1009+L1022+L1043+L1061+L1074+L1092+L1173+L1214+L1246+L1270+L1299+L1326+L1343+L1373+L1393+L1418+L1431+L1444+L711+L873</f>
        <v>7318</v>
      </c>
      <c r="M1452" s="739">
        <f t="shared" ref="M1452:BE1452" si="2300">M23+M38+M69+M83+M123+M148+M162+M179+M192+M213+M235+M280+M318+M338+M351+M384+M499+M582+M643+M661+M756+M838+M909+M926+M950+M968+M996+M1009+M1022+M1043+M1061+M1074+M1092+M1173+M1214+M1246+M1270+M1299+M1326+M1343+M1373+M1393+M1418+M1431+M1444+M711+M873</f>
        <v>7318</v>
      </c>
      <c r="N1452" s="822">
        <f t="shared" ref="N1452:P1452" si="2301">N23+N38+N69+N83+N123+N148+N162+N179+N192+N213+N235+N280+N318+N338+N351+N384+N499+N582+N643+N661+N756+N838+N909+N926+N950+N968+N996+N1009+N1022+N1043+N1061+N1074+N1092+N1173+N1214+N1246+N1270+N1299+N1326+N1343+N1373+N1393+N1418+N1431+N1444+N711+N873</f>
        <v>0</v>
      </c>
      <c r="O1452" s="666">
        <f t="shared" si="2301"/>
        <v>-7318</v>
      </c>
      <c r="P1452" s="666">
        <f t="shared" si="2301"/>
        <v>0</v>
      </c>
      <c r="Q1452" s="137">
        <f t="shared" si="2300"/>
        <v>0</v>
      </c>
      <c r="R1452" s="138">
        <f t="shared" si="2300"/>
        <v>0</v>
      </c>
      <c r="S1452" s="138">
        <f t="shared" si="2300"/>
        <v>0</v>
      </c>
      <c r="T1452" s="138">
        <f t="shared" si="2300"/>
        <v>0</v>
      </c>
      <c r="U1452" s="138">
        <f t="shared" si="2300"/>
        <v>0</v>
      </c>
      <c r="V1452" s="138">
        <f t="shared" si="2300"/>
        <v>0</v>
      </c>
      <c r="W1452" s="666"/>
      <c r="X1452" s="138">
        <f t="shared" si="2300"/>
        <v>0</v>
      </c>
      <c r="Y1452" s="138">
        <f t="shared" si="2300"/>
        <v>0</v>
      </c>
      <c r="Z1452" s="138">
        <f t="shared" si="2300"/>
        <v>0</v>
      </c>
      <c r="AA1452" s="138">
        <f t="shared" si="2300"/>
        <v>0</v>
      </c>
      <c r="AB1452" s="666"/>
      <c r="AC1452" s="138">
        <f t="shared" si="2300"/>
        <v>0</v>
      </c>
      <c r="AD1452" s="666">
        <f>AD23+AD38+AD69+AD83+AD123+AD148+AD162+AD179+AD192+AD213+AD235+AD280+AD318+AD338+AD351+AD384+AD499+AD582+AD643+AD661+AD756+AD838+AD909+AD926+AD950+AD968+AD996+AD1009+AD1022+AD1043+AD1061+AD1074+AD1092+AD1173+AD1214+AD1246+AD1270+AD1299+AD1326+AD1343+AD1373+AD1393+AD1418+AD1431+AD1444+AD711+AD873</f>
        <v>0</v>
      </c>
      <c r="AE1452" s="853">
        <f>AE23+AE38+AE69+AE83+AE123+AE148+AE162+AE179+AE192+AE213+AE235+AE280+AE318+AE338+AE351+AE384+AE499+AE582+AE643+AE661+AE756+AE838+AE909+AE926+AE950+AE968+AE996+AE1009+AE1022+AE1043+AE1061+AE1074+AE1092+AE1173+AE1214+AE1246+AE1270+AE1299+AE1326+AE1343+AE1373+AE1393+AE1418+AE1431+AE1444+AE711+AE873</f>
        <v>0</v>
      </c>
      <c r="AF1452" s="822">
        <f>AF23+AF38+AF69+AF83+AF123+AF148+AF162+AF179+AF192+AF213+AF235+AF280+AF318+AF338+AF351+AF384+AF499+AF582+AF643+AF661+AF756+AF838+AF909+AF926+AF950+AF968+AF996+AF1009+AF1022+AF1043+AF1061+AF1074+AF1092+AF1173+AF1214+AF1246+AF1270+AF1299+AF1326+AF1343+AF1373+AF1393+AF1418+AF1431+AF1444+AF711+AF873</f>
        <v>0</v>
      </c>
      <c r="AG1452" s="666">
        <f>AG23+AG38+AG69+AG83+AG123+AG148+AG162+AG179+AG192+AG213+AG235+AG280+AG318+AG338+AG351+AG384+AG499+AG582+AG643+AG661+AG756+AG838+AG909+AG926+AG950+AG968+AG996+AG1009+AG1022+AG1043+AG1061+AG1074+AG1092+AG1173+AG1214+AG1246+AG1270+AG1299+AG1326+AG1343+AG1373+AG1393+AG1418+AG1431+AG1444+AG711+AG873</f>
        <v>-7318</v>
      </c>
      <c r="AH1452" s="666">
        <f>AH23+AH38+AH69+AH83+AH123+AH148+AH162+AH179+AH192+AH213+AH235+AH280+AH318+AH338+AH351+AH384+AH499+AH582+AH643+AH661+AH756+AH838+AH909+AH926+AH950+AH968+AH996+AH1009+AH1022+AH1043+AH1061+AH1074+AH1092+AH1173+AH1214+AH1246+AH1270+AH1299+AH1326+AH1343+AH1373+AH1393+AH1418+AH1431+AH1444+AH711+AH873</f>
        <v>0</v>
      </c>
      <c r="AI1452" s="137">
        <f t="shared" si="2300"/>
        <v>0</v>
      </c>
      <c r="AJ1452" s="138">
        <f t="shared" si="2300"/>
        <v>0</v>
      </c>
      <c r="AK1452" s="138">
        <f t="shared" si="2300"/>
        <v>0</v>
      </c>
      <c r="AL1452" s="138">
        <f t="shared" si="2300"/>
        <v>0</v>
      </c>
      <c r="AM1452" s="138">
        <f t="shared" si="2300"/>
        <v>0</v>
      </c>
      <c r="AN1452" s="138">
        <f t="shared" si="2300"/>
        <v>0</v>
      </c>
      <c r="AO1452" s="666"/>
      <c r="AP1452" s="138">
        <f t="shared" si="2300"/>
        <v>0</v>
      </c>
      <c r="AQ1452" s="138">
        <f t="shared" si="2300"/>
        <v>0</v>
      </c>
      <c r="AR1452" s="138">
        <f t="shared" si="2300"/>
        <v>0</v>
      </c>
      <c r="AS1452" s="138">
        <f t="shared" si="2300"/>
        <v>0</v>
      </c>
      <c r="AT1452" s="666"/>
      <c r="AU1452" s="138">
        <f t="shared" si="2300"/>
        <v>0</v>
      </c>
      <c r="AV1452" s="666">
        <f t="shared" ref="AV1452" si="2302">AV23+AV38+AV69+AV83+AV123+AV148+AV162+AV179+AV192+AV213+AV235+AV280+AV318+AV338+AV351+AV384+AV499+AV582+AV643+AV661+AV756+AV838+AV909+AV926+AV950+AV968+AV996+AV1009+AV1022+AV1043+AV1061+AV1074+AV1092+AV1173+AV1214+AV1246+AV1270+AV1299+AV1326+AV1343+AV1373+AV1393+AV1418+AV1431+AV1444+AV711+AV873</f>
        <v>0</v>
      </c>
      <c r="AW1452" s="853">
        <f t="shared" si="2300"/>
        <v>0</v>
      </c>
      <c r="AX1452" s="136">
        <f t="shared" si="2300"/>
        <v>7318</v>
      </c>
      <c r="AY1452" s="134">
        <f t="shared" si="2300"/>
        <v>0</v>
      </c>
      <c r="AZ1452" s="135">
        <f t="shared" si="2300"/>
        <v>-7318</v>
      </c>
      <c r="BA1452" s="350" t="e">
        <f t="shared" si="2300"/>
        <v>#DIV/0!</v>
      </c>
      <c r="BB1452" s="139">
        <f t="shared" si="2300"/>
        <v>7318</v>
      </c>
      <c r="BC1452" s="134">
        <f t="shared" si="2300"/>
        <v>0</v>
      </c>
      <c r="BD1452" s="134">
        <f t="shared" si="2300"/>
        <v>-7318</v>
      </c>
      <c r="BE1452" s="350" t="e">
        <f t="shared" si="2300"/>
        <v>#DIV/0!</v>
      </c>
      <c r="BG1452" s="826"/>
      <c r="BH1452" s="607"/>
    </row>
    <row r="1453" spans="1:66" ht="12.75" customHeight="1" x14ac:dyDescent="0.25">
      <c r="A1453" s="230"/>
      <c r="B1453" s="212"/>
      <c r="C1453" s="251"/>
      <c r="D1453" s="627"/>
      <c r="E1453" s="274"/>
      <c r="F1453" s="299"/>
      <c r="G1453" s="694"/>
      <c r="H1453" s="878"/>
      <c r="I1453" s="439"/>
      <c r="J1453" s="383"/>
      <c r="K1453" s="440" t="s">
        <v>96</v>
      </c>
      <c r="L1453" s="738">
        <f>L24+L39+L70+L84+L124+L149+L163+L180+L193+L214+L236+L281+L319+L339+L352+L385+L500+L583+L644+L662+L757+L839+L910+L927+L951+L969+L997+L1010+L1023+L1044+L1062+L1075+L1093+L1174+L1215+L1247+L1271+L1300+L1327+L1344+L1374+L1394+L1419+L1432+L1445+L712+L874</f>
        <v>698500</v>
      </c>
      <c r="M1453" s="739">
        <f t="shared" ref="M1453:BE1453" si="2303">M24+M39+M70+M84+M124+M149+M163+M180+M193+M214+M236+M281+M319+M339+M352+M385+M500+M583+M644+M662+M757+M839+M910+M927+M951+M969+M997+M1010+M1023+M1044+M1062+M1075+M1093+M1174+M1215+M1247+M1271+M1300+M1327+M1344+M1374+M1394+M1419+M1432+M1445+M712+M874</f>
        <v>2130354</v>
      </c>
      <c r="N1453" s="822">
        <f t="shared" ref="N1453:P1453" si="2304">N24+N39+N70+N84+N124+N149+N163+N180+N193+N214+N236+N281+N319+N339+N352+N385+N500+N583+N644+N662+N757+N839+N910+N927+N951+N969+N997+N1010+N1023+N1044+N1062+N1075+N1093+N1174+N1215+N1247+N1271+N1300+N1327+N1344+N1374+N1394+N1419+N1432+N1445+N712+N874</f>
        <v>0</v>
      </c>
      <c r="O1453" s="666">
        <f t="shared" si="2304"/>
        <v>-698500</v>
      </c>
      <c r="P1453" s="666">
        <f t="shared" si="2304"/>
        <v>0</v>
      </c>
      <c r="Q1453" s="137">
        <f t="shared" si="2303"/>
        <v>0</v>
      </c>
      <c r="R1453" s="138">
        <f t="shared" si="2303"/>
        <v>0</v>
      </c>
      <c r="S1453" s="138">
        <f t="shared" si="2303"/>
        <v>0</v>
      </c>
      <c r="T1453" s="138">
        <f t="shared" si="2303"/>
        <v>0</v>
      </c>
      <c r="U1453" s="138">
        <f t="shared" si="2303"/>
        <v>0</v>
      </c>
      <c r="V1453" s="138">
        <f t="shared" si="2303"/>
        <v>0</v>
      </c>
      <c r="W1453" s="666"/>
      <c r="X1453" s="138">
        <f t="shared" si="2303"/>
        <v>0</v>
      </c>
      <c r="Y1453" s="138">
        <f t="shared" si="2303"/>
        <v>0</v>
      </c>
      <c r="Z1453" s="138">
        <f t="shared" si="2303"/>
        <v>0</v>
      </c>
      <c r="AA1453" s="138">
        <f t="shared" si="2303"/>
        <v>0</v>
      </c>
      <c r="AB1453" s="666"/>
      <c r="AC1453" s="138">
        <f t="shared" si="2303"/>
        <v>0</v>
      </c>
      <c r="AD1453" s="666">
        <f>AD24+AD39+AD70+AD84+AD124+AD149+AD163+AD180+AD193+AD214+AD236+AD281+AD319+AD339+AD352+AD385+AD500+AD583+AD644+AD662+AD757+AD839+AD910+AD927+AD951+AD969+AD997+AD1010+AD1023+AD1044+AD1062+AD1075+AD1093+AD1174+AD1215+AD1247+AD1271+AD1300+AD1327+AD1344+AD1374+AD1394+AD1419+AD1432+AD1445+AD712+AD874</f>
        <v>0</v>
      </c>
      <c r="AE1453" s="853">
        <f>AE24+AE39+AE70+AE84+AE124+AE149+AE163+AE180+AE193+AE214+AE236+AE281+AE319+AE339+AE352+AE385+AE500+AE583+AE644+AE662+AE757+AE839+AE910+AE927+AE951+AE969+AE997+AE1010+AE1023+AE1044+AE1062+AE1075+AE1093+AE1174+AE1215+AE1247+AE1271+AE1300+AE1327+AE1344+AE1374+AE1394+AE1419+AE1432+AE1445+AE712+AE874</f>
        <v>0</v>
      </c>
      <c r="AF1453" s="822">
        <f>AF24+AF39+AF70+AF84+AF124+AF149+AF163+AF180+AF193+AF214+AF236+AF281+AF319+AF339+AF352+AF385+AF500+AF583+AF644+AF662+AF757+AF839+AF910+AF927+AF951+AF969+AF997+AF1010+AF1023+AF1044+AF1062+AF1075+AF1093+AF1174+AF1215+AF1247+AF1271+AF1300+AF1327+AF1344+AF1374+AF1394+AF1419+AF1432+AF1445+AF712+AF874</f>
        <v>0</v>
      </c>
      <c r="AG1453" s="666">
        <f>AG24+AG39+AG70+AG84+AG124+AG149+AG163+AG180+AG193+AG214+AG236+AG281+AG319+AG339+AG352+AG385+AG500+AG583+AG644+AG662+AG757+AG839+AG910+AG927+AG951+AG969+AG997+AG1010+AG1023+AG1044+AG1062+AG1075+AG1093+AG1174+AG1215+AG1247+AG1271+AG1300+AG1327+AG1344+AG1374+AG1394+AG1419+AG1432+AG1445+AG712+AG874</f>
        <v>-2130354</v>
      </c>
      <c r="AH1453" s="666">
        <f>AH24+AH39+AH70+AH84+AH124+AH149+AH163+AH180+AH193+AH214+AH236+AH281+AH319+AH339+AH352+AH385+AH500+AH583+AH644+AH662+AH757+AH839+AH910+AH927+AH951+AH969+AH997+AH1010+AH1023+AH1044+AH1062+AH1075+AH1093+AH1174+AH1215+AH1247+AH1271+AH1300+AH1327+AH1344+AH1374+AH1394+AH1419+AH1432+AH1445+AH712+AH874</f>
        <v>0</v>
      </c>
      <c r="AI1453" s="137">
        <f t="shared" si="2303"/>
        <v>0</v>
      </c>
      <c r="AJ1453" s="138">
        <f t="shared" si="2303"/>
        <v>0</v>
      </c>
      <c r="AK1453" s="138">
        <f t="shared" si="2303"/>
        <v>0</v>
      </c>
      <c r="AL1453" s="138">
        <f t="shared" si="2303"/>
        <v>0</v>
      </c>
      <c r="AM1453" s="138">
        <f t="shared" si="2303"/>
        <v>0</v>
      </c>
      <c r="AN1453" s="138">
        <f t="shared" si="2303"/>
        <v>0</v>
      </c>
      <c r="AO1453" s="666"/>
      <c r="AP1453" s="138">
        <f t="shared" si="2303"/>
        <v>0</v>
      </c>
      <c r="AQ1453" s="138">
        <f t="shared" si="2303"/>
        <v>0</v>
      </c>
      <c r="AR1453" s="138">
        <f t="shared" si="2303"/>
        <v>0</v>
      </c>
      <c r="AS1453" s="138">
        <f t="shared" si="2303"/>
        <v>0</v>
      </c>
      <c r="AT1453" s="666"/>
      <c r="AU1453" s="138">
        <f t="shared" si="2303"/>
        <v>0</v>
      </c>
      <c r="AV1453" s="666">
        <f t="shared" ref="AV1453" si="2305">AV24+AV39+AV70+AV84+AV124+AV149+AV163+AV180+AV193+AV214+AV236+AV281+AV319+AV339+AV352+AV385+AV500+AV583+AV644+AV662+AV757+AV839+AV910+AV927+AV951+AV969+AV997+AV1010+AV1023+AV1044+AV1062+AV1075+AV1093+AV1174+AV1215+AV1247+AV1271+AV1300+AV1327+AV1344+AV1374+AV1394+AV1419+AV1432+AV1445+AV712+AV874</f>
        <v>0</v>
      </c>
      <c r="AW1453" s="853">
        <f t="shared" si="2303"/>
        <v>0</v>
      </c>
      <c r="AX1453" s="136">
        <f t="shared" si="2303"/>
        <v>698500</v>
      </c>
      <c r="AY1453" s="134">
        <f t="shared" si="2303"/>
        <v>0</v>
      </c>
      <c r="AZ1453" s="135">
        <f t="shared" si="2303"/>
        <v>-698500</v>
      </c>
      <c r="BA1453" s="350" t="e">
        <f t="shared" si="2303"/>
        <v>#DIV/0!</v>
      </c>
      <c r="BB1453" s="139">
        <f t="shared" si="2303"/>
        <v>2130354</v>
      </c>
      <c r="BC1453" s="134">
        <f t="shared" si="2303"/>
        <v>0</v>
      </c>
      <c r="BD1453" s="134">
        <f t="shared" si="2303"/>
        <v>-2130354</v>
      </c>
      <c r="BE1453" s="350" t="e">
        <f t="shared" si="2303"/>
        <v>#DIV/0!</v>
      </c>
      <c r="BG1453" s="826"/>
      <c r="BH1453" s="607"/>
    </row>
    <row r="1454" spans="1:66" s="4" customFormat="1" ht="12.75" customHeight="1" x14ac:dyDescent="0.25">
      <c r="A1454" s="230"/>
      <c r="B1454" s="212"/>
      <c r="C1454" s="251"/>
      <c r="D1454" s="627"/>
      <c r="E1454" s="274"/>
      <c r="F1454" s="299"/>
      <c r="G1454" s="694"/>
      <c r="H1454" s="878"/>
      <c r="I1454" s="439"/>
      <c r="J1454" s="383"/>
      <c r="K1454" s="440" t="s">
        <v>209</v>
      </c>
      <c r="L1454" s="738">
        <f>L25+L40+L71+L85+L125+L150+L164+L181+L194+L215+L237+L282+L320+L340+L353+L386+L501+L584+L645+L663+L758+L840+L911+L928+L952+L970+L998+L1011+L1024+L1045+L1063+L1076+L1094+L1175+L1216+L1248+L1272+L1301+L1328+L1345+L1375+L1395+L1420+L1433+L1446+L713+L875</f>
        <v>17278</v>
      </c>
      <c r="M1454" s="739">
        <f t="shared" ref="M1454:BE1454" si="2306">M25+M40+M71+M85+M125+M150+M164+M181+M194+M215+M237+M282+M320+M340+M353+M386+M501+M584+M645+M663+M758+M840+M911+M928+M952+M970+M998+M1011+M1024+M1045+M1063+M1076+M1094+M1175+M1216+M1248+M1272+M1301+M1328+M1345+M1375+M1395+M1420+M1433+M1446+M713+M875</f>
        <v>16909</v>
      </c>
      <c r="N1454" s="822">
        <f t="shared" ref="N1454:P1454" si="2307">N25+N40+N71+N85+N125+N150+N164+N181+N194+N215+N237+N282+N320+N340+N353+N386+N501+N584+N645+N663+N758+N840+N911+N928+N952+N970+N998+N1011+N1024+N1045+N1063+N1076+N1094+N1175+N1216+N1248+N1272+N1301+N1328+N1345+N1375+N1395+N1420+N1433+N1446+N713+N875</f>
        <v>0</v>
      </c>
      <c r="O1454" s="666">
        <f t="shared" si="2307"/>
        <v>-17278</v>
      </c>
      <c r="P1454" s="666">
        <f t="shared" si="2307"/>
        <v>0</v>
      </c>
      <c r="Q1454" s="137">
        <f t="shared" si="2306"/>
        <v>0</v>
      </c>
      <c r="R1454" s="138">
        <f t="shared" si="2306"/>
        <v>0</v>
      </c>
      <c r="S1454" s="138">
        <f t="shared" si="2306"/>
        <v>0</v>
      </c>
      <c r="T1454" s="138">
        <f t="shared" si="2306"/>
        <v>0</v>
      </c>
      <c r="U1454" s="138">
        <f t="shared" si="2306"/>
        <v>0</v>
      </c>
      <c r="V1454" s="138">
        <f t="shared" si="2306"/>
        <v>0</v>
      </c>
      <c r="W1454" s="666"/>
      <c r="X1454" s="138">
        <f t="shared" si="2306"/>
        <v>0</v>
      </c>
      <c r="Y1454" s="138">
        <f t="shared" si="2306"/>
        <v>0</v>
      </c>
      <c r="Z1454" s="138">
        <f t="shared" si="2306"/>
        <v>0</v>
      </c>
      <c r="AA1454" s="138">
        <f t="shared" si="2306"/>
        <v>0</v>
      </c>
      <c r="AB1454" s="666"/>
      <c r="AC1454" s="138">
        <f t="shared" si="2306"/>
        <v>0</v>
      </c>
      <c r="AD1454" s="666">
        <f>AD25+AD40+AD71+AD85+AD125+AD150+AD164+AD181+AD194+AD215+AD237+AD282+AD320+AD340+AD353+AD386+AD501+AD584+AD645+AD663+AD758+AD840+AD911+AD928+AD952+AD970+AD998+AD1011+AD1024+AD1045+AD1063+AD1076+AD1094+AD1175+AD1216+AD1248+AD1272+AD1301+AD1328+AD1345+AD1375+AD1395+AD1420+AD1433+AD1446+AD713+AD875</f>
        <v>0</v>
      </c>
      <c r="AE1454" s="853">
        <f>AE25+AE40+AE71+AE85+AE125+AE150+AE164+AE181+AE194+AE215+AE237+AE282+AE320+AE340+AE353+AE386+AE501+AE584+AE645+AE663+AE758+AE840+AE911+AE928+AE952+AE970+AE998+AE1011+AE1024+AE1045+AE1063+AE1076+AE1094+AE1175+AE1216+AE1248+AE1272+AE1301+AE1328+AE1345+AE1375+AE1395+AE1420+AE1433+AE1446+AE713+AE875</f>
        <v>0</v>
      </c>
      <c r="AF1454" s="822">
        <f>AF25+AF40+AF71+AF85+AF125+AF150+AF164+AF181+AF194+AF215+AF237+AF282+AF320+AF340+AF353+AF386+AF501+AF584+AF645+AF663+AF758+AF840+AF911+AF928+AF952+AF970+AF998+AF1011+AF1024+AF1045+AF1063+AF1076+AF1094+AF1175+AF1216+AF1248+AF1272+AF1301+AF1328+AF1345+AF1375+AF1395+AF1420+AF1433+AF1446+AF713+AF875</f>
        <v>0</v>
      </c>
      <c r="AG1454" s="666">
        <f>AG25+AG40+AG71+AG85+AG125+AG150+AG164+AG181+AG194+AG215+AG237+AG282+AG320+AG340+AG353+AG386+AG501+AG584+AG645+AG663+AG758+AG840+AG911+AG928+AG952+AG970+AG998+AG1011+AG1024+AG1045+AG1063+AG1076+AG1094+AG1175+AG1216+AG1248+AG1272+AG1301+AG1328+AG1345+AG1375+AG1395+AG1420+AG1433+AG1446+AG713+AG875</f>
        <v>-16909</v>
      </c>
      <c r="AH1454" s="666">
        <f>AH25+AH40+AH71+AH85+AH125+AH150+AH164+AH181+AH194+AH215+AH237+AH282+AH320+AH340+AH353+AH386+AH501+AH584+AH645+AH663+AH758+AH840+AH911+AH928+AH952+AH970+AH998+AH1011+AH1024+AH1045+AH1063+AH1076+AH1094+AH1175+AH1216+AH1248+AH1272+AH1301+AH1328+AH1345+AH1375+AH1395+AH1420+AH1433+AH1446+AH713+AH875</f>
        <v>0</v>
      </c>
      <c r="AI1454" s="137">
        <f t="shared" si="2306"/>
        <v>0</v>
      </c>
      <c r="AJ1454" s="138">
        <f t="shared" si="2306"/>
        <v>0</v>
      </c>
      <c r="AK1454" s="138">
        <f t="shared" si="2306"/>
        <v>0</v>
      </c>
      <c r="AL1454" s="138">
        <f t="shared" si="2306"/>
        <v>0</v>
      </c>
      <c r="AM1454" s="138">
        <f t="shared" si="2306"/>
        <v>0</v>
      </c>
      <c r="AN1454" s="138">
        <f t="shared" si="2306"/>
        <v>0</v>
      </c>
      <c r="AO1454" s="666"/>
      <c r="AP1454" s="138">
        <f t="shared" si="2306"/>
        <v>0</v>
      </c>
      <c r="AQ1454" s="138">
        <f t="shared" si="2306"/>
        <v>0</v>
      </c>
      <c r="AR1454" s="138">
        <f t="shared" si="2306"/>
        <v>0</v>
      </c>
      <c r="AS1454" s="138">
        <f t="shared" si="2306"/>
        <v>0</v>
      </c>
      <c r="AT1454" s="666"/>
      <c r="AU1454" s="138">
        <f t="shared" si="2306"/>
        <v>0</v>
      </c>
      <c r="AV1454" s="666">
        <f t="shared" ref="AV1454" si="2308">AV25+AV40+AV71+AV85+AV125+AV150+AV164+AV181+AV194+AV215+AV237+AV282+AV320+AV340+AV353+AV386+AV501+AV584+AV645+AV663+AV758+AV840+AV911+AV928+AV952+AV970+AV998+AV1011+AV1024+AV1045+AV1063+AV1076+AV1094+AV1175+AV1216+AV1248+AV1272+AV1301+AV1328+AV1345+AV1375+AV1395+AV1420+AV1433+AV1446+AV713+AV875</f>
        <v>0</v>
      </c>
      <c r="AW1454" s="853">
        <f t="shared" si="2306"/>
        <v>0</v>
      </c>
      <c r="AX1454" s="136">
        <f t="shared" si="2306"/>
        <v>17278</v>
      </c>
      <c r="AY1454" s="134">
        <f t="shared" si="2306"/>
        <v>0</v>
      </c>
      <c r="AZ1454" s="135">
        <f t="shared" si="2306"/>
        <v>-17278</v>
      </c>
      <c r="BA1454" s="350">
        <f t="shared" si="2306"/>
        <v>-2</v>
      </c>
      <c r="BB1454" s="139">
        <f t="shared" si="2306"/>
        <v>16909</v>
      </c>
      <c r="BC1454" s="134">
        <f t="shared" si="2306"/>
        <v>0</v>
      </c>
      <c r="BD1454" s="134">
        <f t="shared" si="2306"/>
        <v>-16909</v>
      </c>
      <c r="BE1454" s="350">
        <f t="shared" si="2306"/>
        <v>-2</v>
      </c>
      <c r="BF1454" s="41"/>
      <c r="BG1454" s="826"/>
      <c r="BH1454" s="607"/>
      <c r="BI1454" s="41"/>
      <c r="BJ1454" s="41"/>
      <c r="BK1454" s="41"/>
      <c r="BL1454" s="41"/>
      <c r="BM1454" s="41"/>
      <c r="BN1454" s="41"/>
    </row>
    <row r="1455" spans="1:66" s="27" customFormat="1" ht="12.75" customHeight="1" x14ac:dyDescent="0.25">
      <c r="A1455" s="230"/>
      <c r="B1455" s="212"/>
      <c r="C1455" s="251"/>
      <c r="D1455" s="627"/>
      <c r="E1455" s="274"/>
      <c r="F1455" s="299"/>
      <c r="G1455" s="694"/>
      <c r="H1455" s="878"/>
      <c r="I1455" s="439"/>
      <c r="J1455" s="383"/>
      <c r="K1455" s="441" t="s">
        <v>210</v>
      </c>
      <c r="L1455" s="738">
        <f>L26+L41+L72+L86+L126+L151+L165+L182+L195+L216+L238+L283+L321+L341+L354+L387+L502+L585+L646+L664+L759+L841+L912+L929+L953+L971+L999+L1012+L1025+L1046+L1064+L1077+L1095+L1176+L1217+L1249+L1273+L1302+L1329+L1346+L1376+L1396+L1421+L1434+L1447+L714+L876</f>
        <v>148652</v>
      </c>
      <c r="M1455" s="739">
        <f t="shared" ref="M1455:BE1455" si="2309">M26+M41+M72+M86+M126+M151+M165+M182+M195+M216+M238+M283+M321+M341+M354+M387+M502+M585+M646+M664+M759+M841+M912+M929+M953+M971+M999+M1012+M1025+M1046+M1064+M1077+M1095+M1176+M1217+M1249+M1273+M1302+M1329+M1346+M1376+M1396+M1421+M1434+M1447+M714+M876</f>
        <v>181680</v>
      </c>
      <c r="N1455" s="822">
        <f t="shared" ref="N1455:P1455" si="2310">N26+N41+N72+N86+N126+N151+N165+N182+N195+N216+N238+N283+N321+N341+N354+N387+N502+N585+N646+N664+N759+N841+N912+N929+N953+N971+N999+N1012+N1025+N1046+N1064+N1077+N1095+N1176+N1217+N1249+N1273+N1302+N1329+N1346+N1376+N1396+N1421+N1434+N1447+N714+N876</f>
        <v>0</v>
      </c>
      <c r="O1455" s="666">
        <f t="shared" si="2310"/>
        <v>-148652</v>
      </c>
      <c r="P1455" s="666">
        <f t="shared" si="2310"/>
        <v>0</v>
      </c>
      <c r="Q1455" s="137">
        <f t="shared" si="2309"/>
        <v>0</v>
      </c>
      <c r="R1455" s="138">
        <f t="shared" si="2309"/>
        <v>0</v>
      </c>
      <c r="S1455" s="138">
        <f t="shared" si="2309"/>
        <v>0</v>
      </c>
      <c r="T1455" s="138">
        <f t="shared" si="2309"/>
        <v>0</v>
      </c>
      <c r="U1455" s="138">
        <f t="shared" si="2309"/>
        <v>0</v>
      </c>
      <c r="V1455" s="138">
        <f t="shared" si="2309"/>
        <v>0</v>
      </c>
      <c r="W1455" s="666"/>
      <c r="X1455" s="138">
        <f t="shared" si="2309"/>
        <v>0</v>
      </c>
      <c r="Y1455" s="138">
        <f t="shared" si="2309"/>
        <v>0</v>
      </c>
      <c r="Z1455" s="138">
        <f t="shared" si="2309"/>
        <v>0</v>
      </c>
      <c r="AA1455" s="138">
        <f t="shared" si="2309"/>
        <v>0</v>
      </c>
      <c r="AB1455" s="666"/>
      <c r="AC1455" s="138">
        <f t="shared" si="2309"/>
        <v>0</v>
      </c>
      <c r="AD1455" s="666">
        <f>AD26+AD41+AD72+AD86+AD126+AD151+AD165+AD182+AD195+AD216+AD238+AD283+AD321+AD341+AD354+AD387+AD502+AD585+AD646+AD664+AD759+AD841+AD912+AD929+AD953+AD971+AD999+AD1012+AD1025+AD1046+AD1064+AD1077+AD1095+AD1176+AD1217+AD1249+AD1273+AD1302+AD1329+AD1346+AD1376+AD1396+AD1421+AD1434+AD1447+AD714+AD876</f>
        <v>0</v>
      </c>
      <c r="AE1455" s="853">
        <f>AE26+AE41+AE72+AE86+AE126+AE151+AE165+AE182+AE195+AE216+AE238+AE283+AE321+AE341+AE354+AE387+AE502+AE585+AE646+AE664+AE759+AE841+AE912+AE929+AE953+AE971+AE999+AE1012+AE1025+AE1046+AE1064+AE1077+AE1095+AE1176+AE1217+AE1249+AE1273+AE1302+AE1329+AE1346+AE1376+AE1396+AE1421+AE1434+AE1447+AE714+AE876</f>
        <v>0</v>
      </c>
      <c r="AF1455" s="822">
        <f>AF26+AF41+AF72+AF86+AF126+AF151+AF165+AF182+AF195+AF216+AF238+AF283+AF321+AF341+AF354+AF387+AF502+AF585+AF646+AF664+AF759+AF841+AF912+AF929+AF953+AF971+AF999+AF1012+AF1025+AF1046+AF1064+AF1077+AF1095+AF1176+AF1217+AF1249+AF1273+AF1302+AF1329+AF1346+AF1376+AF1396+AF1421+AF1434+AF1447+AF714+AF876</f>
        <v>0</v>
      </c>
      <c r="AG1455" s="666">
        <f>AG26+AG41+AG72+AG86+AG126+AG151+AG165+AG182+AG195+AG216+AG238+AG283+AG321+AG341+AG354+AG387+AG502+AG585+AG646+AG664+AG759+AG841+AG912+AG929+AG953+AG971+AG999+AG1012+AG1025+AG1046+AG1064+AG1077+AG1095+AG1176+AG1217+AG1249+AG1273+AG1302+AG1329+AG1346+AG1376+AG1396+AG1421+AG1434+AG1447+AG714+AG876</f>
        <v>-181680</v>
      </c>
      <c r="AH1455" s="666">
        <f>AH26+AH41+AH72+AH86+AH126+AH151+AH165+AH182+AH195+AH216+AH238+AH283+AH321+AH341+AH354+AH387+AH502+AH585+AH646+AH664+AH759+AH841+AH912+AH929+AH953+AH971+AH999+AH1012+AH1025+AH1046+AH1064+AH1077+AH1095+AH1176+AH1217+AH1249+AH1273+AH1302+AH1329+AH1346+AH1376+AH1396+AH1421+AH1434+AH1447+AH714+AH876</f>
        <v>0</v>
      </c>
      <c r="AI1455" s="137">
        <f t="shared" si="2309"/>
        <v>0</v>
      </c>
      <c r="AJ1455" s="138">
        <f t="shared" si="2309"/>
        <v>0</v>
      </c>
      <c r="AK1455" s="138">
        <f t="shared" si="2309"/>
        <v>0</v>
      </c>
      <c r="AL1455" s="138">
        <f t="shared" si="2309"/>
        <v>0</v>
      </c>
      <c r="AM1455" s="138">
        <f t="shared" si="2309"/>
        <v>0</v>
      </c>
      <c r="AN1455" s="138">
        <f t="shared" si="2309"/>
        <v>0</v>
      </c>
      <c r="AO1455" s="666"/>
      <c r="AP1455" s="138">
        <f t="shared" si="2309"/>
        <v>0</v>
      </c>
      <c r="AQ1455" s="138">
        <f t="shared" si="2309"/>
        <v>0</v>
      </c>
      <c r="AR1455" s="138">
        <f t="shared" si="2309"/>
        <v>0</v>
      </c>
      <c r="AS1455" s="138">
        <f t="shared" si="2309"/>
        <v>0</v>
      </c>
      <c r="AT1455" s="666"/>
      <c r="AU1455" s="138">
        <f t="shared" si="2309"/>
        <v>0</v>
      </c>
      <c r="AV1455" s="666">
        <f t="shared" ref="AV1455" si="2311">AV26+AV41+AV72+AV86+AV126+AV151+AV165+AV182+AV195+AV216+AV238+AV283+AV321+AV341+AV354+AV387+AV502+AV585+AV646+AV664+AV759+AV841+AV912+AV929+AV953+AV971+AV999+AV1012+AV1025+AV1046+AV1064+AV1077+AV1095+AV1176+AV1217+AV1249+AV1273+AV1302+AV1329+AV1346+AV1376+AV1396+AV1421+AV1434+AV1447+AV714+AV876</f>
        <v>0</v>
      </c>
      <c r="AW1455" s="853">
        <f t="shared" si="2309"/>
        <v>0</v>
      </c>
      <c r="AX1455" s="136">
        <f t="shared" si="2309"/>
        <v>148652</v>
      </c>
      <c r="AY1455" s="134">
        <f t="shared" si="2309"/>
        <v>0</v>
      </c>
      <c r="AZ1455" s="135">
        <f t="shared" si="2309"/>
        <v>-148652</v>
      </c>
      <c r="BA1455" s="350">
        <f t="shared" si="2309"/>
        <v>-2</v>
      </c>
      <c r="BB1455" s="139">
        <f t="shared" si="2309"/>
        <v>181680</v>
      </c>
      <c r="BC1455" s="134">
        <f t="shared" si="2309"/>
        <v>0</v>
      </c>
      <c r="BD1455" s="134">
        <f t="shared" si="2309"/>
        <v>-181680</v>
      </c>
      <c r="BE1455" s="350">
        <f t="shared" si="2309"/>
        <v>-2</v>
      </c>
      <c r="BF1455" s="41"/>
      <c r="BG1455" s="826"/>
      <c r="BH1455" s="607"/>
      <c r="BI1455" s="40"/>
      <c r="BJ1455" s="40"/>
      <c r="BK1455" s="40"/>
      <c r="BL1455" s="40"/>
      <c r="BM1455" s="40"/>
      <c r="BN1455" s="40"/>
    </row>
    <row r="1456" spans="1:66" ht="12.75" customHeight="1" x14ac:dyDescent="0.25">
      <c r="A1456" s="230"/>
      <c r="B1456" s="212"/>
      <c r="C1456" s="251"/>
      <c r="D1456" s="627"/>
      <c r="E1456" s="274"/>
      <c r="F1456" s="299"/>
      <c r="G1456" s="694"/>
      <c r="H1456" s="878"/>
      <c r="I1456" s="439"/>
      <c r="J1456" s="383"/>
      <c r="K1456" s="440" t="s">
        <v>53</v>
      </c>
      <c r="L1456" s="738">
        <f>L27+L42+L73+L87+L127+L152+L166+L183+L196+L217+L239+L284+L322+L342+L355+L388+L503+L586+L647+L665+L760+L842+L913+L930+L954+L972+L1000+L1013+L1026+L1047+L1065+L1078+L1096+L1177+L1218+L1250+L1274+L1303+L1330+L1347+L1377+L1397+L1422+L1435+L1448+L715+L877</f>
        <v>224791</v>
      </c>
      <c r="M1456" s="739">
        <f t="shared" ref="M1456:BE1456" si="2312">M27+M42+M73+M87+M127+M152+M166+M183+M196+M217+M239+M284+M322+M342+M355+M388+M503+M586+M647+M665+M760+M842+M913+M930+M954+M972+M1000+M1013+M1026+M1047+M1065+M1078+M1096+M1177+M1218+M1250+M1274+M1303+M1330+M1347+M1377+M1397+M1422+M1435+M1448+M715+M877</f>
        <v>57987</v>
      </c>
      <c r="N1456" s="822">
        <f t="shared" ref="N1456:P1456" si="2313">N27+N42+N73+N87+N127+N152+N166+N183+N196+N217+N239+N284+N322+N342+N355+N388+N503+N586+N647+N665+N760+N842+N913+N930+N954+N972+N1000+N1013+N1026+N1047+N1065+N1078+N1096+N1177+N1218+N1250+N1274+N1303+N1330+N1347+N1377+N1397+N1422+N1435+N1448+N715+N877</f>
        <v>0</v>
      </c>
      <c r="O1456" s="666">
        <f t="shared" si="2313"/>
        <v>-224791</v>
      </c>
      <c r="P1456" s="666">
        <f t="shared" si="2313"/>
        <v>0</v>
      </c>
      <c r="Q1456" s="137">
        <f t="shared" si="2312"/>
        <v>0</v>
      </c>
      <c r="R1456" s="138">
        <f t="shared" si="2312"/>
        <v>0</v>
      </c>
      <c r="S1456" s="138">
        <f t="shared" si="2312"/>
        <v>0</v>
      </c>
      <c r="T1456" s="138">
        <f t="shared" si="2312"/>
        <v>0</v>
      </c>
      <c r="U1456" s="138">
        <f t="shared" si="2312"/>
        <v>0</v>
      </c>
      <c r="V1456" s="138">
        <f t="shared" si="2312"/>
        <v>0</v>
      </c>
      <c r="W1456" s="666"/>
      <c r="X1456" s="138">
        <f t="shared" si="2312"/>
        <v>0</v>
      </c>
      <c r="Y1456" s="138">
        <f t="shared" si="2312"/>
        <v>0</v>
      </c>
      <c r="Z1456" s="138">
        <f t="shared" si="2312"/>
        <v>0</v>
      </c>
      <c r="AA1456" s="138">
        <f t="shared" si="2312"/>
        <v>0</v>
      </c>
      <c r="AB1456" s="666"/>
      <c r="AC1456" s="138">
        <f t="shared" si="2312"/>
        <v>0</v>
      </c>
      <c r="AD1456" s="666">
        <f>AD27+AD42+AD73+AD87+AD127+AD152+AD166+AD183+AD196+AD217+AD239+AD284+AD322+AD342+AD355+AD388+AD503+AD586+AD647+AD665+AD760+AD842+AD913+AD930+AD954+AD972+AD1000+AD1013+AD1026+AD1047+AD1065+AD1078+AD1096+AD1177+AD1218+AD1250+AD1274+AD1303+AD1330+AD1347+AD1377+AD1397+AD1422+AD1435+AD1448+AD715+AD877</f>
        <v>0</v>
      </c>
      <c r="AE1456" s="853">
        <f>AE27+AE42+AE73+AE87+AE127+AE152+AE166+AE183+AE196+AE217+AE239+AE284+AE322+AE342+AE355+AE388+AE503+AE586+AE647+AE665+AE760+AE842+AE913+AE930+AE954+AE972+AE1000+AE1013+AE1026+AE1047+AE1065+AE1078+AE1096+AE1177+AE1218+AE1250+AE1274+AE1303+AE1330+AE1347+AE1377+AE1397+AE1422+AE1435+AE1448+AE715+AE877</f>
        <v>0</v>
      </c>
      <c r="AF1456" s="822">
        <f>AF27+AF42+AF73+AF87+AF127+AF152+AF166+AF183+AF196+AF217+AF239+AF284+AF322+AF342+AF355+AF388+AF503+AF586+AF647+AF665+AF760+AF842+AF913+AF930+AF954+AF972+AF1000+AF1013+AF1026+AF1047+AF1065+AF1078+AF1096+AF1177+AF1218+AF1250+AF1274+AF1303+AF1330+AF1347+AF1377+AF1397+AF1422+AF1435+AF1448+AF715+AF877</f>
        <v>0</v>
      </c>
      <c r="AG1456" s="666">
        <f>AG27+AG42+AG73+AG87+AG127+AG152+AG166+AG183+AG196+AG217+AG239+AG284+AG322+AG342+AG355+AG388+AG503+AG586+AG647+AG665+AG760+AG842+AG913+AG930+AG954+AG972+AG1000+AG1013+AG1026+AG1047+AG1065+AG1078+AG1096+AG1177+AG1218+AG1250+AG1274+AG1303+AG1330+AG1347+AG1377+AG1397+AG1422+AG1435+AG1448+AG715+AG877</f>
        <v>-57987</v>
      </c>
      <c r="AH1456" s="666">
        <f>AH27+AH42+AH73+AH87+AH127+AH152+AH166+AH183+AH196+AH217+AH239+AH284+AH322+AH342+AH355+AH388+AH503+AH586+AH647+AH665+AH760+AH842+AH913+AH930+AH954+AH972+AH1000+AH1013+AH1026+AH1047+AH1065+AH1078+AH1096+AH1177+AH1218+AH1250+AH1274+AH1303+AH1330+AH1347+AH1377+AH1397+AH1422+AH1435+AH1448+AH715+AH877</f>
        <v>0</v>
      </c>
      <c r="AI1456" s="137">
        <f t="shared" si="2312"/>
        <v>0</v>
      </c>
      <c r="AJ1456" s="138">
        <f t="shared" si="2312"/>
        <v>0</v>
      </c>
      <c r="AK1456" s="138">
        <f t="shared" si="2312"/>
        <v>0</v>
      </c>
      <c r="AL1456" s="138">
        <f t="shared" si="2312"/>
        <v>0</v>
      </c>
      <c r="AM1456" s="138">
        <f t="shared" si="2312"/>
        <v>0</v>
      </c>
      <c r="AN1456" s="138">
        <f t="shared" si="2312"/>
        <v>0</v>
      </c>
      <c r="AO1456" s="666"/>
      <c r="AP1456" s="138">
        <f t="shared" si="2312"/>
        <v>0</v>
      </c>
      <c r="AQ1456" s="138">
        <f t="shared" si="2312"/>
        <v>0</v>
      </c>
      <c r="AR1456" s="138">
        <f t="shared" si="2312"/>
        <v>0</v>
      </c>
      <c r="AS1456" s="138">
        <f t="shared" si="2312"/>
        <v>0</v>
      </c>
      <c r="AT1456" s="666"/>
      <c r="AU1456" s="138">
        <f t="shared" si="2312"/>
        <v>0</v>
      </c>
      <c r="AV1456" s="666">
        <f t="shared" ref="AV1456" si="2314">AV27+AV42+AV73+AV87+AV127+AV152+AV166+AV183+AV196+AV217+AV239+AV284+AV322+AV342+AV355+AV388+AV503+AV586+AV647+AV665+AV760+AV842+AV913+AV930+AV954+AV972+AV1000+AV1013+AV1026+AV1047+AV1065+AV1078+AV1096+AV1177+AV1218+AV1250+AV1274+AV1303+AV1330+AV1347+AV1377+AV1397+AV1422+AV1435+AV1448+AV715+AV877</f>
        <v>0</v>
      </c>
      <c r="AW1456" s="853">
        <f t="shared" si="2312"/>
        <v>0</v>
      </c>
      <c r="AX1456" s="136">
        <f t="shared" si="2312"/>
        <v>224791</v>
      </c>
      <c r="AY1456" s="134">
        <f t="shared" si="2312"/>
        <v>0</v>
      </c>
      <c r="AZ1456" s="135">
        <f t="shared" si="2312"/>
        <v>-224791</v>
      </c>
      <c r="BA1456" s="350" t="e">
        <f t="shared" si="2312"/>
        <v>#DIV/0!</v>
      </c>
      <c r="BB1456" s="139">
        <f t="shared" si="2312"/>
        <v>57987</v>
      </c>
      <c r="BC1456" s="134">
        <f t="shared" si="2312"/>
        <v>0</v>
      </c>
      <c r="BD1456" s="134">
        <f t="shared" si="2312"/>
        <v>-57987</v>
      </c>
      <c r="BE1456" s="350" t="e">
        <f t="shared" si="2312"/>
        <v>#DIV/0!</v>
      </c>
      <c r="BF1456" s="40"/>
      <c r="BG1456" s="826"/>
      <c r="BH1456" s="607"/>
    </row>
    <row r="1457" spans="1:60" ht="12.75" customHeight="1" x14ac:dyDescent="0.25">
      <c r="A1457" s="223"/>
      <c r="B1457" s="205"/>
      <c r="C1457" s="251"/>
      <c r="D1457" s="619"/>
      <c r="E1457" s="274"/>
      <c r="F1457" s="299"/>
      <c r="G1457" s="694"/>
      <c r="H1457" s="878"/>
      <c r="I1457" s="397"/>
      <c r="J1457" s="380"/>
      <c r="K1457" s="441" t="s">
        <v>211</v>
      </c>
      <c r="L1457" s="738">
        <f t="shared" ref="L1457:Q1457" si="2315">L1451-L1454</f>
        <v>3476690</v>
      </c>
      <c r="M1457" s="739">
        <f t="shared" si="2315"/>
        <v>4807325</v>
      </c>
      <c r="N1457" s="822">
        <f t="shared" ref="N1457:P1457" si="2316">N1451-N1454</f>
        <v>0</v>
      </c>
      <c r="O1457" s="666">
        <f t="shared" si="2316"/>
        <v>-3476690</v>
      </c>
      <c r="P1457" s="666">
        <f t="shared" si="2316"/>
        <v>0</v>
      </c>
      <c r="Q1457" s="137">
        <f t="shared" si="2315"/>
        <v>0</v>
      </c>
      <c r="R1457" s="138">
        <f t="shared" ref="R1457:BE1457" si="2317">R1451-R1454</f>
        <v>0</v>
      </c>
      <c r="S1457" s="138">
        <f t="shared" si="2317"/>
        <v>0</v>
      </c>
      <c r="T1457" s="138">
        <f t="shared" si="2317"/>
        <v>0</v>
      </c>
      <c r="U1457" s="138">
        <f t="shared" si="2317"/>
        <v>0</v>
      </c>
      <c r="V1457" s="138">
        <f t="shared" si="2317"/>
        <v>0</v>
      </c>
      <c r="W1457" s="666"/>
      <c r="X1457" s="138">
        <f t="shared" si="2317"/>
        <v>0</v>
      </c>
      <c r="Y1457" s="138">
        <f t="shared" si="2317"/>
        <v>0</v>
      </c>
      <c r="Z1457" s="138">
        <f t="shared" si="2317"/>
        <v>0</v>
      </c>
      <c r="AA1457" s="138">
        <f t="shared" si="2317"/>
        <v>0</v>
      </c>
      <c r="AB1457" s="666"/>
      <c r="AC1457" s="138">
        <f t="shared" si="2317"/>
        <v>0</v>
      </c>
      <c r="AD1457" s="666">
        <f>AD1451-AD1454</f>
        <v>0</v>
      </c>
      <c r="AE1457" s="853">
        <f>AE1451-AE1454</f>
        <v>0</v>
      </c>
      <c r="AF1457" s="822">
        <f t="shared" ref="AF1457:AH1457" si="2318">AF1451-AF1454</f>
        <v>0</v>
      </c>
      <c r="AG1457" s="666">
        <f t="shared" si="2318"/>
        <v>-4807325</v>
      </c>
      <c r="AH1457" s="666">
        <f t="shared" si="2318"/>
        <v>0</v>
      </c>
      <c r="AI1457" s="137">
        <f t="shared" si="2317"/>
        <v>0</v>
      </c>
      <c r="AJ1457" s="138">
        <f t="shared" si="2317"/>
        <v>0</v>
      </c>
      <c r="AK1457" s="138">
        <f t="shared" si="2317"/>
        <v>0</v>
      </c>
      <c r="AL1457" s="138">
        <f t="shared" si="2317"/>
        <v>0</v>
      </c>
      <c r="AM1457" s="138">
        <f t="shared" si="2317"/>
        <v>0</v>
      </c>
      <c r="AN1457" s="138">
        <f t="shared" si="2317"/>
        <v>0</v>
      </c>
      <c r="AO1457" s="666"/>
      <c r="AP1457" s="138">
        <f t="shared" si="2317"/>
        <v>0</v>
      </c>
      <c r="AQ1457" s="138">
        <f t="shared" si="2317"/>
        <v>0</v>
      </c>
      <c r="AR1457" s="138">
        <f t="shared" si="2317"/>
        <v>0</v>
      </c>
      <c r="AS1457" s="138">
        <f t="shared" si="2317"/>
        <v>0</v>
      </c>
      <c r="AT1457" s="666"/>
      <c r="AU1457" s="138">
        <f t="shared" si="2317"/>
        <v>0</v>
      </c>
      <c r="AV1457" s="666">
        <f t="shared" ref="AV1457" si="2319">AV1451-AV1454</f>
        <v>0</v>
      </c>
      <c r="AW1457" s="853">
        <f t="shared" si="2317"/>
        <v>0</v>
      </c>
      <c r="AX1457" s="136">
        <f t="shared" si="2317"/>
        <v>3476690</v>
      </c>
      <c r="AY1457" s="134">
        <f t="shared" si="2317"/>
        <v>0</v>
      </c>
      <c r="AZ1457" s="135">
        <f t="shared" si="2317"/>
        <v>-3476690</v>
      </c>
      <c r="BA1457" s="350" t="e">
        <f t="shared" si="2317"/>
        <v>#DIV/0!</v>
      </c>
      <c r="BB1457" s="139">
        <f t="shared" si="2317"/>
        <v>4807325</v>
      </c>
      <c r="BC1457" s="134">
        <f t="shared" si="2317"/>
        <v>0</v>
      </c>
      <c r="BD1457" s="135">
        <f t="shared" si="2317"/>
        <v>-4807325</v>
      </c>
      <c r="BE1457" s="350" t="e">
        <f t="shared" si="2317"/>
        <v>#DIV/0!</v>
      </c>
      <c r="BG1457" s="826"/>
      <c r="BH1457" s="607"/>
    </row>
    <row r="1458" spans="1:60" ht="12.75" customHeight="1" x14ac:dyDescent="0.25">
      <c r="A1458" s="223"/>
      <c r="B1458" s="205"/>
      <c r="C1458" s="251"/>
      <c r="D1458" s="619"/>
      <c r="E1458" s="274"/>
      <c r="F1458" s="299"/>
      <c r="G1458" s="694"/>
      <c r="H1458" s="878"/>
      <c r="I1458" s="397"/>
      <c r="J1458" s="380"/>
      <c r="K1458" s="442"/>
      <c r="L1458" s="748"/>
      <c r="M1458" s="749"/>
      <c r="N1458" s="934"/>
      <c r="O1458" s="44"/>
      <c r="P1458" s="44"/>
      <c r="Q1458" s="644"/>
      <c r="R1458" s="542"/>
      <c r="S1458" s="542"/>
      <c r="T1458" s="542"/>
      <c r="U1458" s="542"/>
      <c r="V1458" s="542"/>
      <c r="W1458" s="534"/>
      <c r="X1458" s="146"/>
      <c r="Y1458" s="146"/>
      <c r="Z1458" s="556"/>
      <c r="AA1458" s="556"/>
      <c r="AB1458" s="534"/>
      <c r="AC1458" s="597"/>
      <c r="AD1458" s="44"/>
      <c r="AE1458" s="841"/>
      <c r="AF1458" s="934"/>
      <c r="AG1458" s="44"/>
      <c r="AH1458" s="44"/>
      <c r="AI1458" s="644"/>
      <c r="AJ1458" s="542"/>
      <c r="AK1458" s="542"/>
      <c r="AL1458" s="542"/>
      <c r="AM1458" s="542"/>
      <c r="AN1458" s="542"/>
      <c r="AO1458" s="534"/>
      <c r="AP1458" s="146"/>
      <c r="AQ1458" s="146"/>
      <c r="AR1458" s="556"/>
      <c r="AS1458" s="556"/>
      <c r="AT1458" s="534"/>
      <c r="AU1458" s="597"/>
      <c r="AV1458" s="44"/>
      <c r="AW1458" s="841"/>
      <c r="AX1458" s="312"/>
      <c r="AY1458" s="14"/>
      <c r="AZ1458" s="14"/>
      <c r="BA1458" s="334"/>
      <c r="BB1458" s="309"/>
      <c r="BC1458" s="14"/>
      <c r="BD1458" s="14"/>
      <c r="BE1458" s="334"/>
      <c r="BG1458" s="826"/>
      <c r="BH1458" s="607"/>
    </row>
    <row r="1459" spans="1:60" ht="12.75" customHeight="1" x14ac:dyDescent="0.25">
      <c r="A1459" s="223"/>
      <c r="B1459" s="205"/>
      <c r="C1459" s="251"/>
      <c r="D1459" s="619"/>
      <c r="E1459" s="274"/>
      <c r="F1459" s="299"/>
      <c r="G1459" s="694"/>
      <c r="H1459" s="878"/>
      <c r="I1459" s="397"/>
      <c r="J1459" s="380"/>
      <c r="K1459" s="442"/>
      <c r="L1459" s="750"/>
      <c r="M1459" s="751"/>
      <c r="N1459" s="934"/>
      <c r="O1459" s="44"/>
      <c r="P1459" s="44"/>
      <c r="Q1459" s="644"/>
      <c r="R1459" s="542"/>
      <c r="S1459" s="542"/>
      <c r="T1459" s="542"/>
      <c r="U1459" s="542"/>
      <c r="V1459" s="542"/>
      <c r="W1459" s="534"/>
      <c r="X1459" s="146"/>
      <c r="Y1459" s="146"/>
      <c r="Z1459" s="556"/>
      <c r="AA1459" s="556"/>
      <c r="AB1459" s="534"/>
      <c r="AC1459" s="597"/>
      <c r="AD1459" s="44"/>
      <c r="AE1459" s="841"/>
      <c r="AF1459" s="934"/>
      <c r="AG1459" s="44"/>
      <c r="AH1459" s="44"/>
      <c r="AI1459" s="644"/>
      <c r="AJ1459" s="542"/>
      <c r="AK1459" s="542"/>
      <c r="AL1459" s="542"/>
      <c r="AM1459" s="542"/>
      <c r="AN1459" s="542"/>
      <c r="AO1459" s="534"/>
      <c r="AP1459" s="146"/>
      <c r="AQ1459" s="146"/>
      <c r="AR1459" s="556"/>
      <c r="AS1459" s="556"/>
      <c r="AT1459" s="534"/>
      <c r="AU1459" s="597"/>
      <c r="AV1459" s="44"/>
      <c r="AW1459" s="841"/>
      <c r="AX1459" s="312"/>
      <c r="AY1459" s="14"/>
      <c r="AZ1459" s="14"/>
      <c r="BA1459" s="334"/>
      <c r="BB1459" s="309"/>
      <c r="BC1459" s="14"/>
      <c r="BD1459" s="14"/>
      <c r="BE1459" s="334"/>
      <c r="BG1459" s="826"/>
      <c r="BH1459" s="607"/>
    </row>
    <row r="1460" spans="1:60" ht="12.75" customHeight="1" x14ac:dyDescent="0.25">
      <c r="A1460" s="223"/>
      <c r="B1460" s="205"/>
      <c r="C1460" s="251"/>
      <c r="D1460" s="619"/>
      <c r="E1460" s="274"/>
      <c r="F1460" s="299"/>
      <c r="G1460" s="694"/>
      <c r="H1460" s="878"/>
      <c r="I1460" s="397"/>
      <c r="J1460" s="380"/>
      <c r="K1460" s="442"/>
      <c r="L1460" s="748"/>
      <c r="M1460" s="749"/>
      <c r="N1460" s="934"/>
      <c r="O1460" s="44"/>
      <c r="P1460" s="44"/>
      <c r="Q1460" s="644"/>
      <c r="R1460" s="542"/>
      <c r="S1460" s="542"/>
      <c r="T1460" s="542"/>
      <c r="U1460" s="542"/>
      <c r="V1460" s="542"/>
      <c r="W1460" s="534"/>
      <c r="X1460" s="146"/>
      <c r="Y1460" s="146"/>
      <c r="Z1460" s="556"/>
      <c r="AA1460" s="556"/>
      <c r="AB1460" s="534"/>
      <c r="AC1460" s="597"/>
      <c r="AD1460" s="44"/>
      <c r="AE1460" s="841"/>
      <c r="AF1460" s="934"/>
      <c r="AG1460" s="44"/>
      <c r="AH1460" s="44"/>
      <c r="AI1460" s="644"/>
      <c r="AJ1460" s="542"/>
      <c r="AK1460" s="542"/>
      <c r="AL1460" s="542"/>
      <c r="AM1460" s="542"/>
      <c r="AN1460" s="542"/>
      <c r="AO1460" s="534"/>
      <c r="AP1460" s="146"/>
      <c r="AQ1460" s="146"/>
      <c r="AR1460" s="556"/>
      <c r="AS1460" s="556"/>
      <c r="AT1460" s="534"/>
      <c r="AU1460" s="597"/>
      <c r="AV1460" s="44"/>
      <c r="AW1460" s="841"/>
      <c r="AX1460" s="312"/>
      <c r="AY1460" s="14"/>
      <c r="AZ1460" s="14"/>
      <c r="BA1460" s="334"/>
      <c r="BB1460" s="309"/>
      <c r="BC1460" s="14"/>
      <c r="BD1460" s="14"/>
      <c r="BE1460" s="334"/>
      <c r="BG1460" s="826"/>
      <c r="BH1460" s="607"/>
    </row>
    <row r="1461" spans="1:60" ht="12.75" customHeight="1" x14ac:dyDescent="0.25">
      <c r="A1461" s="223"/>
      <c r="B1461" s="205"/>
      <c r="C1461" s="251"/>
      <c r="D1461" s="619"/>
      <c r="E1461" s="274"/>
      <c r="F1461" s="299"/>
      <c r="G1461" s="694"/>
      <c r="H1461" s="878"/>
      <c r="I1461" s="397"/>
      <c r="J1461" s="380"/>
      <c r="K1461" s="400" t="s">
        <v>6589</v>
      </c>
      <c r="L1461" s="748"/>
      <c r="M1461" s="749"/>
      <c r="N1461" s="934"/>
      <c r="O1461" s="44"/>
      <c r="P1461" s="44"/>
      <c r="Q1461" s="644"/>
      <c r="R1461" s="542"/>
      <c r="S1461" s="542"/>
      <c r="T1461" s="542"/>
      <c r="U1461" s="542"/>
      <c r="V1461" s="542"/>
      <c r="W1461" s="534"/>
      <c r="X1461" s="146"/>
      <c r="Y1461" s="146"/>
      <c r="Z1461" s="556"/>
      <c r="AA1461" s="556"/>
      <c r="AB1461" s="534"/>
      <c r="AC1461" s="597"/>
      <c r="AD1461" s="44"/>
      <c r="AE1461" s="841"/>
      <c r="AF1461" s="934"/>
      <c r="AG1461" s="44"/>
      <c r="AH1461" s="44"/>
      <c r="AI1461" s="644"/>
      <c r="AJ1461" s="542"/>
      <c r="AK1461" s="542"/>
      <c r="AL1461" s="542"/>
      <c r="AM1461" s="542"/>
      <c r="AN1461" s="542"/>
      <c r="AO1461" s="534"/>
      <c r="AP1461" s="146"/>
      <c r="AQ1461" s="146"/>
      <c r="AR1461" s="556"/>
      <c r="AS1461" s="556"/>
      <c r="AT1461" s="534"/>
      <c r="AU1461" s="597"/>
      <c r="AV1461" s="44"/>
      <c r="AW1461" s="841"/>
      <c r="AX1461" s="312"/>
      <c r="AY1461" s="14"/>
      <c r="AZ1461" s="14"/>
      <c r="BA1461" s="334"/>
      <c r="BB1461" s="309"/>
      <c r="BC1461" s="14"/>
      <c r="BD1461" s="14"/>
      <c r="BE1461" s="334"/>
      <c r="BG1461" s="826"/>
      <c r="BH1461" s="607"/>
    </row>
    <row r="1462" spans="1:60" ht="12.75" customHeight="1" x14ac:dyDescent="0.25">
      <c r="A1462" s="223"/>
      <c r="B1462" s="205"/>
      <c r="C1462" s="251"/>
      <c r="D1462" s="619"/>
      <c r="E1462" s="274"/>
      <c r="F1462" s="299"/>
      <c r="G1462" s="694"/>
      <c r="H1462" s="878"/>
      <c r="I1462" s="397"/>
      <c r="J1462" s="380"/>
      <c r="K1462" s="400" t="s">
        <v>55</v>
      </c>
      <c r="L1462" s="748"/>
      <c r="M1462" s="749"/>
      <c r="N1462" s="934"/>
      <c r="O1462" s="44"/>
      <c r="P1462" s="44"/>
      <c r="Q1462" s="644"/>
      <c r="R1462" s="542"/>
      <c r="S1462" s="542"/>
      <c r="T1462" s="542"/>
      <c r="U1462" s="542"/>
      <c r="V1462" s="542"/>
      <c r="W1462" s="534"/>
      <c r="X1462" s="146"/>
      <c r="Y1462" s="146"/>
      <c r="Z1462" s="556"/>
      <c r="AA1462" s="556"/>
      <c r="AB1462" s="534"/>
      <c r="AC1462" s="597"/>
      <c r="AD1462" s="44"/>
      <c r="AE1462" s="841"/>
      <c r="AF1462" s="934"/>
      <c r="AG1462" s="44"/>
      <c r="AH1462" s="44"/>
      <c r="AI1462" s="644"/>
      <c r="AJ1462" s="542"/>
      <c r="AK1462" s="542"/>
      <c r="AL1462" s="542"/>
      <c r="AM1462" s="542"/>
      <c r="AN1462" s="542"/>
      <c r="AO1462" s="534"/>
      <c r="AP1462" s="146"/>
      <c r="AQ1462" s="146"/>
      <c r="AR1462" s="556"/>
      <c r="AS1462" s="556"/>
      <c r="AT1462" s="534"/>
      <c r="AU1462" s="597"/>
      <c r="AV1462" s="44"/>
      <c r="AW1462" s="841"/>
      <c r="AX1462" s="312"/>
      <c r="AY1462" s="14"/>
      <c r="AZ1462" s="14"/>
      <c r="BA1462" s="334"/>
      <c r="BB1462" s="309"/>
      <c r="BC1462" s="14"/>
      <c r="BD1462" s="14"/>
      <c r="BE1462" s="334"/>
      <c r="BG1462" s="826"/>
      <c r="BH1462" s="607"/>
    </row>
    <row r="1463" spans="1:60" ht="12.75" customHeight="1" x14ac:dyDescent="0.25">
      <c r="A1463" s="223"/>
      <c r="B1463" s="205"/>
      <c r="C1463" s="251"/>
      <c r="D1463" s="619"/>
      <c r="E1463" s="274"/>
      <c r="F1463" s="299"/>
      <c r="G1463" s="694"/>
      <c r="H1463" s="878"/>
      <c r="I1463" s="397"/>
      <c r="J1463" s="380"/>
      <c r="K1463" s="442"/>
      <c r="L1463" s="748"/>
      <c r="M1463" s="749"/>
      <c r="N1463" s="934"/>
      <c r="O1463" s="44"/>
      <c r="P1463" s="44"/>
      <c r="Q1463" s="644"/>
      <c r="R1463" s="542"/>
      <c r="S1463" s="542"/>
      <c r="T1463" s="542"/>
      <c r="U1463" s="542"/>
      <c r="V1463" s="542"/>
      <c r="W1463" s="534"/>
      <c r="X1463" s="146"/>
      <c r="Y1463" s="146"/>
      <c r="Z1463" s="556"/>
      <c r="AA1463" s="556"/>
      <c r="AB1463" s="534"/>
      <c r="AC1463" s="597"/>
      <c r="AD1463" s="44"/>
      <c r="AE1463" s="841"/>
      <c r="AF1463" s="934"/>
      <c r="AG1463" s="44"/>
      <c r="AH1463" s="44"/>
      <c r="AI1463" s="644"/>
      <c r="AJ1463" s="542"/>
      <c r="AK1463" s="542"/>
      <c r="AL1463" s="542"/>
      <c r="AM1463" s="542"/>
      <c r="AN1463" s="542"/>
      <c r="AO1463" s="534"/>
      <c r="AP1463" s="146"/>
      <c r="AQ1463" s="146"/>
      <c r="AR1463" s="556"/>
      <c r="AS1463" s="556"/>
      <c r="AT1463" s="534"/>
      <c r="AU1463" s="597"/>
      <c r="AV1463" s="44"/>
      <c r="AW1463" s="841"/>
      <c r="AX1463" s="312"/>
      <c r="AY1463" s="14"/>
      <c r="AZ1463" s="14"/>
      <c r="BA1463" s="334"/>
      <c r="BB1463" s="309"/>
      <c r="BC1463" s="14"/>
      <c r="BD1463" s="14"/>
      <c r="BE1463" s="334"/>
      <c r="BG1463" s="826"/>
      <c r="BH1463" s="607"/>
    </row>
    <row r="1464" spans="1:60" ht="35.1" customHeight="1" x14ac:dyDescent="0.25">
      <c r="A1464" s="222" t="s">
        <v>6116</v>
      </c>
      <c r="B1464" s="112">
        <v>2</v>
      </c>
      <c r="C1464" s="116" t="s">
        <v>56</v>
      </c>
      <c r="D1464" s="620">
        <v>1000</v>
      </c>
      <c r="E1464" s="278"/>
      <c r="F1464" s="116">
        <v>2</v>
      </c>
      <c r="G1464" s="700" t="s">
        <v>4051</v>
      </c>
      <c r="H1464" s="888" t="str">
        <f t="shared" si="2192"/>
        <v>005</v>
      </c>
      <c r="I1464" s="580" t="s">
        <v>3254</v>
      </c>
      <c r="J1464" s="689" t="s">
        <v>6117</v>
      </c>
      <c r="K1464" s="411" t="s">
        <v>6096</v>
      </c>
      <c r="L1464" s="733">
        <v>130</v>
      </c>
      <c r="M1464" s="734">
        <v>130</v>
      </c>
      <c r="N1464" s="931"/>
      <c r="O1464" s="530">
        <f t="shared" ref="O1464" si="2320">IF(N1464&gt;L1464,"0 ",N1464-L1464)</f>
        <v>-130</v>
      </c>
      <c r="P1464" s="530" t="str">
        <f t="shared" ref="P1464" si="2321">IF(N1464&lt;L1464,"0 ",N1464-L1464)</f>
        <v xml:space="preserve">0 </v>
      </c>
      <c r="Q1464" s="646"/>
      <c r="R1464" s="536"/>
      <c r="S1464" s="536"/>
      <c r="T1464" s="536"/>
      <c r="U1464" s="536"/>
      <c r="V1464" s="536"/>
      <c r="W1464" s="683" t="str">
        <f>IF(SUM(Q1464:V1464)=X1464,"OK",SUM(Q1464:V1464)-X1464)</f>
        <v>OK</v>
      </c>
      <c r="X1464" s="141"/>
      <c r="Y1464" s="141"/>
      <c r="Z1464" s="552"/>
      <c r="AA1464" s="552"/>
      <c r="AB1464" s="683" t="str">
        <f>IF(SUM(Z1464:AA1464)=AC1464,"OK",SUM(Z1464:AA1464)-AC1464)</f>
        <v>OK</v>
      </c>
      <c r="AC1464" s="593"/>
      <c r="AD1464" s="530">
        <f t="shared" ref="AD1464" si="2322">X1464+Y1464+AC1464</f>
        <v>0</v>
      </c>
      <c r="AE1464" s="842">
        <f t="shared" ref="AE1464" si="2323">N1464+AD1464</f>
        <v>0</v>
      </c>
      <c r="AF1464" s="931"/>
      <c r="AG1464" s="530">
        <f t="shared" ref="AG1464" si="2324">IF(AF1464&gt;M1464,"0 ",AF1464-M1464)</f>
        <v>-130</v>
      </c>
      <c r="AH1464" s="530" t="str">
        <f t="shared" ref="AH1464" si="2325">IF(AF1464&lt;M1464,"0 ",AF1464-M1464)</f>
        <v xml:space="preserve">0 </v>
      </c>
      <c r="AI1464" s="641"/>
      <c r="AJ1464" s="537"/>
      <c r="AK1464" s="537"/>
      <c r="AL1464" s="537"/>
      <c r="AM1464" s="537"/>
      <c r="AN1464" s="537"/>
      <c r="AO1464" s="683" t="str">
        <f>IF(SUM(AI1464:AN1464)=AP1464,"OK",SUM(AI1464:AN1464)-AP1464)</f>
        <v>OK</v>
      </c>
      <c r="AP1464" s="141"/>
      <c r="AQ1464" s="141"/>
      <c r="AR1464" s="552"/>
      <c r="AS1464" s="552"/>
      <c r="AT1464" s="683" t="str">
        <f>IF(SUM(AR1464:AS1464)=AU1464,"OK",SUM(AR1464:AS1464)-AU1464)</f>
        <v>OK</v>
      </c>
      <c r="AU1464" s="593"/>
      <c r="AV1464" s="530">
        <f t="shared" ref="AV1464" si="2326">AP1464+AQ1464+AU1464</f>
        <v>0</v>
      </c>
      <c r="AW1464" s="842">
        <f t="shared" ref="AW1464" si="2327">AF1464+AV1464</f>
        <v>0</v>
      </c>
      <c r="AX1464" s="115">
        <f>L1464</f>
        <v>130</v>
      </c>
      <c r="AY1464" s="5">
        <f>AE1464</f>
        <v>0</v>
      </c>
      <c r="AZ1464" s="7">
        <f>AY1464-AX1464</f>
        <v>-130</v>
      </c>
      <c r="BA1464" s="335">
        <f>AZ1464/AX1464</f>
        <v>-1</v>
      </c>
      <c r="BB1464" s="23">
        <f>M1464</f>
        <v>130</v>
      </c>
      <c r="BC1464" s="5">
        <f>AW1464</f>
        <v>0</v>
      </c>
      <c r="BD1464" s="7">
        <f>BC1464-BB1464</f>
        <v>-130</v>
      </c>
      <c r="BE1464" s="335">
        <f>BD1464/BB1464</f>
        <v>-1</v>
      </c>
      <c r="BG1464" s="826" t="str">
        <f>RIGHT(LEFT(I1464,3),2)&amp;"."&amp;RIGHT(LEFT(I1464,5),2)</f>
        <v>11.00</v>
      </c>
      <c r="BH1464" s="607" t="b">
        <f>COUNTIF('Codes SEC'!$B$2:$B$250,Ministres!BG1464)&gt;0</f>
        <v>1</v>
      </c>
    </row>
    <row r="1465" spans="1:60" ht="64.8" x14ac:dyDescent="0.25">
      <c r="A1465" s="222"/>
      <c r="C1465" s="116"/>
      <c r="D1465" s="620"/>
      <c r="F1465" s="117"/>
      <c r="G1465" s="694"/>
      <c r="H1465" s="878"/>
      <c r="I1465" s="591" t="s">
        <v>3755</v>
      </c>
      <c r="J1465" s="380"/>
      <c r="K1465" s="407"/>
      <c r="L1465" s="733"/>
      <c r="M1465" s="734"/>
      <c r="N1465" s="931"/>
      <c r="O1465" s="923"/>
      <c r="P1465" s="923"/>
      <c r="Q1465" s="646"/>
      <c r="R1465" s="536"/>
      <c r="S1465" s="536"/>
      <c r="T1465" s="536"/>
      <c r="U1465" s="536"/>
      <c r="V1465" s="536"/>
      <c r="W1465" s="683"/>
      <c r="X1465" s="141"/>
      <c r="Y1465" s="141"/>
      <c r="Z1465" s="552"/>
      <c r="AA1465" s="552"/>
      <c r="AB1465" s="683"/>
      <c r="AC1465" s="593"/>
      <c r="AD1465" s="923"/>
      <c r="AE1465" s="846"/>
      <c r="AF1465" s="931"/>
      <c r="AG1465" s="923"/>
      <c r="AH1465" s="923"/>
      <c r="AI1465" s="641"/>
      <c r="AJ1465" s="537"/>
      <c r="AK1465" s="537"/>
      <c r="AL1465" s="537"/>
      <c r="AM1465" s="537"/>
      <c r="AN1465" s="537"/>
      <c r="AO1465" s="683"/>
      <c r="AP1465" s="141"/>
      <c r="AQ1465" s="141"/>
      <c r="AR1465" s="552"/>
      <c r="AS1465" s="552"/>
      <c r="AT1465" s="683"/>
      <c r="AU1465" s="593"/>
      <c r="AV1465" s="923"/>
      <c r="AW1465" s="846"/>
      <c r="AX1465" s="115"/>
      <c r="AY1465" s="5"/>
      <c r="AZ1465" s="7"/>
      <c r="BA1465" s="335"/>
      <c r="BC1465" s="5"/>
      <c r="BD1465" s="7"/>
      <c r="BE1465" s="335"/>
      <c r="BG1465" s="826"/>
      <c r="BH1465" s="607"/>
    </row>
    <row r="1466" spans="1:60" ht="35.1" customHeight="1" x14ac:dyDescent="0.25">
      <c r="A1466" s="222" t="s">
        <v>6116</v>
      </c>
      <c r="B1466" s="112">
        <v>2</v>
      </c>
      <c r="C1466" s="116" t="s">
        <v>56</v>
      </c>
      <c r="D1466" s="620">
        <v>1000</v>
      </c>
      <c r="E1466" s="278"/>
      <c r="F1466" s="116">
        <v>2</v>
      </c>
      <c r="G1466" s="700" t="s">
        <v>4051</v>
      </c>
      <c r="H1466" s="888" t="str">
        <f t="shared" ref="H1466:H1568" si="2328">LEFT(J1466,3)</f>
        <v>005</v>
      </c>
      <c r="I1466" s="580" t="s">
        <v>3254</v>
      </c>
      <c r="J1466" s="689" t="s">
        <v>6118</v>
      </c>
      <c r="K1466" s="411" t="s">
        <v>6098</v>
      </c>
      <c r="L1466" s="733">
        <v>3174</v>
      </c>
      <c r="M1466" s="734">
        <v>3174</v>
      </c>
      <c r="N1466" s="931"/>
      <c r="O1466" s="530">
        <f t="shared" ref="O1466" si="2329">IF(N1466&gt;L1466,"0 ",N1466-L1466)</f>
        <v>-3174</v>
      </c>
      <c r="P1466" s="530" t="str">
        <f t="shared" ref="P1466" si="2330">IF(N1466&lt;L1466,"0 ",N1466-L1466)</f>
        <v xml:space="preserve">0 </v>
      </c>
      <c r="Q1466" s="646"/>
      <c r="R1466" s="536"/>
      <c r="S1466" s="536"/>
      <c r="T1466" s="536"/>
      <c r="U1466" s="536"/>
      <c r="V1466" s="536"/>
      <c r="W1466" s="683" t="str">
        <f>IF(SUM(Q1466:V1466)=X1466,"OK",SUM(Q1466:V1466)-X1466)</f>
        <v>OK</v>
      </c>
      <c r="X1466" s="141"/>
      <c r="Y1466" s="141"/>
      <c r="Z1466" s="552"/>
      <c r="AA1466" s="552"/>
      <c r="AB1466" s="683" t="str">
        <f>IF(SUM(Z1466:AA1466)=AC1466,"OK",SUM(Z1466:AA1466)-AC1466)</f>
        <v>OK</v>
      </c>
      <c r="AC1466" s="593"/>
      <c r="AD1466" s="530">
        <f t="shared" ref="AD1466" si="2331">X1466+Y1466+AC1466</f>
        <v>0</v>
      </c>
      <c r="AE1466" s="842">
        <f t="shared" ref="AE1466" si="2332">N1466+AD1466</f>
        <v>0</v>
      </c>
      <c r="AF1466" s="931"/>
      <c r="AG1466" s="530">
        <f t="shared" ref="AG1466" si="2333">IF(AF1466&gt;M1466,"0 ",AF1466-M1466)</f>
        <v>-3174</v>
      </c>
      <c r="AH1466" s="530" t="str">
        <f t="shared" ref="AH1466" si="2334">IF(AF1466&lt;M1466,"0 ",AF1466-M1466)</f>
        <v xml:space="preserve">0 </v>
      </c>
      <c r="AI1466" s="641"/>
      <c r="AJ1466" s="537"/>
      <c r="AK1466" s="537"/>
      <c r="AL1466" s="537"/>
      <c r="AM1466" s="537"/>
      <c r="AN1466" s="537"/>
      <c r="AO1466" s="683" t="str">
        <f>IF(SUM(AI1466:AN1466)=AP1466,"OK",SUM(AI1466:AN1466)-AP1466)</f>
        <v>OK</v>
      </c>
      <c r="AP1466" s="141"/>
      <c r="AQ1466" s="141"/>
      <c r="AR1466" s="552"/>
      <c r="AS1466" s="552"/>
      <c r="AT1466" s="683" t="str">
        <f>IF(SUM(AR1466:AS1466)=AU1466,"OK",SUM(AR1466:AS1466)-AU1466)</f>
        <v>OK</v>
      </c>
      <c r="AU1466" s="593"/>
      <c r="AV1466" s="530">
        <f t="shared" ref="AV1466" si="2335">AP1466+AQ1466+AU1466</f>
        <v>0</v>
      </c>
      <c r="AW1466" s="842">
        <f t="shared" ref="AW1466" si="2336">AF1466+AV1466</f>
        <v>0</v>
      </c>
      <c r="AX1466" s="115">
        <f>L1466</f>
        <v>3174</v>
      </c>
      <c r="AY1466" s="5">
        <f>AE1466</f>
        <v>0</v>
      </c>
      <c r="AZ1466" s="7">
        <f>AY1466-AX1466</f>
        <v>-3174</v>
      </c>
      <c r="BA1466" s="335">
        <f>AZ1466/AX1466</f>
        <v>-1</v>
      </c>
      <c r="BB1466" s="23">
        <f>M1466</f>
        <v>3174</v>
      </c>
      <c r="BC1466" s="5">
        <f>AW1466</f>
        <v>0</v>
      </c>
      <c r="BD1466" s="7">
        <f>BC1466-BB1466</f>
        <v>-3174</v>
      </c>
      <c r="BE1466" s="335">
        <f>BD1466/BB1466</f>
        <v>-1</v>
      </c>
      <c r="BG1466" s="826" t="str">
        <f>RIGHT(LEFT(I1466,3),2)&amp;"."&amp;RIGHT(LEFT(I1466,5),2)</f>
        <v>11.00</v>
      </c>
      <c r="BH1466" s="607" t="b">
        <f>COUNTIF('Codes SEC'!$B$2:$B$250,Ministres!BG1466)&gt;0</f>
        <v>1</v>
      </c>
    </row>
    <row r="1467" spans="1:60" ht="64.8" x14ac:dyDescent="0.25">
      <c r="A1467" s="222"/>
      <c r="C1467" s="116"/>
      <c r="D1467" s="620"/>
      <c r="F1467" s="117"/>
      <c r="G1467" s="694"/>
      <c r="H1467" s="878"/>
      <c r="I1467" s="591" t="s">
        <v>3755</v>
      </c>
      <c r="J1467" s="380"/>
      <c r="K1467" s="407"/>
      <c r="L1467" s="733"/>
      <c r="M1467" s="734"/>
      <c r="N1467" s="931"/>
      <c r="O1467" s="923"/>
      <c r="P1467" s="923"/>
      <c r="Q1467" s="646"/>
      <c r="R1467" s="536"/>
      <c r="S1467" s="536"/>
      <c r="T1467" s="536"/>
      <c r="U1467" s="536"/>
      <c r="V1467" s="536"/>
      <c r="W1467" s="683"/>
      <c r="X1467" s="141"/>
      <c r="Y1467" s="141"/>
      <c r="Z1467" s="552"/>
      <c r="AA1467" s="552"/>
      <c r="AB1467" s="683"/>
      <c r="AC1467" s="593"/>
      <c r="AD1467" s="923"/>
      <c r="AE1467" s="846"/>
      <c r="AF1467" s="931"/>
      <c r="AG1467" s="923"/>
      <c r="AH1467" s="923"/>
      <c r="AI1467" s="641"/>
      <c r="AJ1467" s="537"/>
      <c r="AK1467" s="537"/>
      <c r="AL1467" s="537"/>
      <c r="AM1467" s="537"/>
      <c r="AN1467" s="537"/>
      <c r="AO1467" s="683"/>
      <c r="AP1467" s="141"/>
      <c r="AQ1467" s="141"/>
      <c r="AR1467" s="552"/>
      <c r="AS1467" s="552"/>
      <c r="AT1467" s="683"/>
      <c r="AU1467" s="593"/>
      <c r="AV1467" s="923"/>
      <c r="AW1467" s="846"/>
      <c r="AX1467" s="115"/>
      <c r="AY1467" s="5"/>
      <c r="AZ1467" s="7"/>
      <c r="BA1467" s="335"/>
      <c r="BC1467" s="5"/>
      <c r="BD1467" s="7"/>
      <c r="BE1467" s="335"/>
      <c r="BG1467" s="826"/>
      <c r="BH1467" s="607"/>
    </row>
    <row r="1468" spans="1:60" ht="35.1" customHeight="1" x14ac:dyDescent="0.25">
      <c r="A1468" s="222" t="s">
        <v>6116</v>
      </c>
      <c r="B1468" s="112">
        <v>2</v>
      </c>
      <c r="C1468" s="116" t="s">
        <v>56</v>
      </c>
      <c r="D1468" s="620">
        <v>1000</v>
      </c>
      <c r="E1468" s="278"/>
      <c r="F1468" s="116">
        <v>2</v>
      </c>
      <c r="G1468" s="700" t="s">
        <v>4051</v>
      </c>
      <c r="H1468" s="888" t="str">
        <f t="shared" si="2328"/>
        <v>005</v>
      </c>
      <c r="I1468" s="580">
        <v>81112000</v>
      </c>
      <c r="J1468" s="689" t="s">
        <v>6120</v>
      </c>
      <c r="K1468" s="411" t="s">
        <v>788</v>
      </c>
      <c r="L1468" s="733">
        <v>50</v>
      </c>
      <c r="M1468" s="734">
        <v>50</v>
      </c>
      <c r="N1468" s="931"/>
      <c r="O1468" s="530">
        <f t="shared" ref="O1468:O1473" si="2337">IF(N1468&gt;L1468,"0 ",N1468-L1468)</f>
        <v>-50</v>
      </c>
      <c r="P1468" s="530" t="str">
        <f t="shared" ref="P1468:P1473" si="2338">IF(N1468&lt;L1468,"0 ",N1468-L1468)</f>
        <v xml:space="preserve">0 </v>
      </c>
      <c r="Q1468" s="646"/>
      <c r="R1468" s="536"/>
      <c r="S1468" s="536"/>
      <c r="T1468" s="536"/>
      <c r="U1468" s="536"/>
      <c r="V1468" s="536"/>
      <c r="W1468" s="683" t="str">
        <f t="shared" ref="W1468:W1473" si="2339">IF(SUM(Q1468:V1468)=X1468,"OK",SUM(Q1468:V1468)-X1468)</f>
        <v>OK</v>
      </c>
      <c r="X1468" s="141"/>
      <c r="Y1468" s="141"/>
      <c r="Z1468" s="552"/>
      <c r="AA1468" s="552"/>
      <c r="AB1468" s="683" t="str">
        <f t="shared" ref="AB1468:AB1473" si="2340">IF(SUM(Z1468:AA1468)=AC1468,"OK",SUM(Z1468:AA1468)-AC1468)</f>
        <v>OK</v>
      </c>
      <c r="AC1468" s="593"/>
      <c r="AD1468" s="530">
        <f t="shared" ref="AD1468:AD1473" si="2341">X1468+Y1468+AC1468</f>
        <v>0</v>
      </c>
      <c r="AE1468" s="842">
        <f t="shared" ref="AE1468:AE1473" si="2342">N1468+AD1468</f>
        <v>0</v>
      </c>
      <c r="AF1468" s="931"/>
      <c r="AG1468" s="530">
        <f t="shared" ref="AG1468:AG1473" si="2343">IF(AF1468&gt;M1468,"0 ",AF1468-M1468)</f>
        <v>-50</v>
      </c>
      <c r="AH1468" s="530" t="str">
        <f t="shared" ref="AH1468:AH1473" si="2344">IF(AF1468&lt;M1468,"0 ",AF1468-M1468)</f>
        <v xml:space="preserve">0 </v>
      </c>
      <c r="AI1468" s="641"/>
      <c r="AJ1468" s="537"/>
      <c r="AK1468" s="537"/>
      <c r="AL1468" s="537"/>
      <c r="AM1468" s="537"/>
      <c r="AN1468" s="537"/>
      <c r="AO1468" s="683" t="str">
        <f t="shared" ref="AO1468:AO1473" si="2345">IF(SUM(AI1468:AN1468)=AP1468,"OK",SUM(AI1468:AN1468)-AP1468)</f>
        <v>OK</v>
      </c>
      <c r="AP1468" s="141"/>
      <c r="AQ1468" s="141"/>
      <c r="AR1468" s="552"/>
      <c r="AS1468" s="552"/>
      <c r="AT1468" s="683" t="str">
        <f t="shared" ref="AT1468:AT1473" si="2346">IF(SUM(AR1468:AS1468)=AU1468,"OK",SUM(AR1468:AS1468)-AU1468)</f>
        <v>OK</v>
      </c>
      <c r="AU1468" s="593"/>
      <c r="AV1468" s="530">
        <f t="shared" ref="AV1468:AV1473" si="2347">AP1468+AQ1468+AU1468</f>
        <v>0</v>
      </c>
      <c r="AW1468" s="842">
        <f t="shared" ref="AW1468:AW1473" si="2348">AF1468+AV1468</f>
        <v>0</v>
      </c>
      <c r="AX1468" s="115">
        <f t="shared" ref="AX1468:AX1473" si="2349">L1468</f>
        <v>50</v>
      </c>
      <c r="AY1468" s="5">
        <f t="shared" ref="AY1468:AY1473" si="2350">AE1468</f>
        <v>0</v>
      </c>
      <c r="AZ1468" s="7">
        <f t="shared" ref="AZ1468:AZ1473" si="2351">AY1468-AX1468</f>
        <v>-50</v>
      </c>
      <c r="BA1468" s="335">
        <f t="shared" ref="BA1468:BA1473" si="2352">AZ1468/AX1468</f>
        <v>-1</v>
      </c>
      <c r="BB1468" s="23">
        <f t="shared" ref="BB1468:BB1473" si="2353">M1468</f>
        <v>50</v>
      </c>
      <c r="BC1468" s="5">
        <f t="shared" ref="BC1468:BC1473" si="2354">AW1468</f>
        <v>0</v>
      </c>
      <c r="BD1468" s="7">
        <f t="shared" ref="BD1468:BD1473" si="2355">BC1468-BB1468</f>
        <v>-50</v>
      </c>
      <c r="BE1468" s="335">
        <f t="shared" ref="BE1468:BE1473" si="2356">BD1468/BB1468</f>
        <v>-1</v>
      </c>
      <c r="BG1468" s="826" t="str">
        <f t="shared" ref="BG1468:BG1473" si="2357">RIGHT(LEFT(I1468,3),2)&amp;"."&amp;RIGHT(LEFT(I1468,5),2)</f>
        <v>11.12</v>
      </c>
      <c r="BH1468" s="607" t="b">
        <f>COUNTIF('Codes SEC'!$B$2:$B$250,Ministres!BG1468)&gt;0</f>
        <v>1</v>
      </c>
    </row>
    <row r="1469" spans="1:60" ht="35.1" customHeight="1" x14ac:dyDescent="0.25">
      <c r="A1469" s="222" t="s">
        <v>6116</v>
      </c>
      <c r="B1469" s="112">
        <v>2</v>
      </c>
      <c r="C1469" s="116" t="s">
        <v>56</v>
      </c>
      <c r="D1469" s="620">
        <v>1000</v>
      </c>
      <c r="E1469" s="278"/>
      <c r="F1469" s="116">
        <v>2</v>
      </c>
      <c r="G1469" s="700" t="s">
        <v>4051</v>
      </c>
      <c r="H1469" s="888" t="str">
        <f t="shared" si="2328"/>
        <v>005</v>
      </c>
      <c r="I1469" s="580" t="s">
        <v>3255</v>
      </c>
      <c r="J1469" s="689" t="s">
        <v>6119</v>
      </c>
      <c r="K1469" s="411" t="s">
        <v>6100</v>
      </c>
      <c r="L1469" s="733">
        <v>101</v>
      </c>
      <c r="M1469" s="734">
        <v>101</v>
      </c>
      <c r="N1469" s="931"/>
      <c r="O1469" s="530">
        <f t="shared" si="2337"/>
        <v>-101</v>
      </c>
      <c r="P1469" s="530" t="str">
        <f t="shared" si="2338"/>
        <v xml:space="preserve">0 </v>
      </c>
      <c r="Q1469" s="646"/>
      <c r="R1469" s="536"/>
      <c r="S1469" s="536"/>
      <c r="T1469" s="536"/>
      <c r="U1469" s="536"/>
      <c r="V1469" s="536"/>
      <c r="W1469" s="683" t="str">
        <f>IF(SUM(Q1469:V1469)=X1469,"OK",SUM(Q1469:V1469)-X1469)</f>
        <v>OK</v>
      </c>
      <c r="X1469" s="141"/>
      <c r="Y1469" s="141"/>
      <c r="Z1469" s="552"/>
      <c r="AA1469" s="552"/>
      <c r="AB1469" s="683" t="str">
        <f>IF(SUM(Z1469:AA1469)=AC1469,"OK",SUM(Z1469:AA1469)-AC1469)</f>
        <v>OK</v>
      </c>
      <c r="AC1469" s="593"/>
      <c r="AD1469" s="530">
        <f t="shared" si="2341"/>
        <v>0</v>
      </c>
      <c r="AE1469" s="842">
        <f t="shared" si="2342"/>
        <v>0</v>
      </c>
      <c r="AF1469" s="931"/>
      <c r="AG1469" s="530">
        <f t="shared" si="2343"/>
        <v>-101</v>
      </c>
      <c r="AH1469" s="530" t="str">
        <f t="shared" si="2344"/>
        <v xml:space="preserve">0 </v>
      </c>
      <c r="AI1469" s="641"/>
      <c r="AJ1469" s="537"/>
      <c r="AK1469" s="537"/>
      <c r="AL1469" s="537"/>
      <c r="AM1469" s="537"/>
      <c r="AN1469" s="537"/>
      <c r="AO1469" s="683" t="str">
        <f>IF(SUM(AI1469:AN1469)=AP1469,"OK",SUM(AI1469:AN1469)-AP1469)</f>
        <v>OK</v>
      </c>
      <c r="AP1469" s="141"/>
      <c r="AQ1469" s="141"/>
      <c r="AR1469" s="552"/>
      <c r="AS1469" s="552"/>
      <c r="AT1469" s="683" t="str">
        <f>IF(SUM(AR1469:AS1469)=AU1469,"OK",SUM(AR1469:AS1469)-AU1469)</f>
        <v>OK</v>
      </c>
      <c r="AU1469" s="593"/>
      <c r="AV1469" s="530">
        <f t="shared" si="2347"/>
        <v>0</v>
      </c>
      <c r="AW1469" s="842">
        <f t="shared" si="2348"/>
        <v>0</v>
      </c>
      <c r="AX1469" s="115">
        <f t="shared" si="2349"/>
        <v>101</v>
      </c>
      <c r="AY1469" s="5">
        <f t="shared" si="2350"/>
        <v>0</v>
      </c>
      <c r="AZ1469" s="7">
        <f>AY1469-AX1469</f>
        <v>-101</v>
      </c>
      <c r="BA1469" s="335">
        <f>AZ1469/AX1469</f>
        <v>-1</v>
      </c>
      <c r="BB1469" s="23">
        <f t="shared" si="2353"/>
        <v>101</v>
      </c>
      <c r="BC1469" s="5">
        <f>AW1469</f>
        <v>0</v>
      </c>
      <c r="BD1469" s="7">
        <f>BC1469-BB1469</f>
        <v>-101</v>
      </c>
      <c r="BE1469" s="335">
        <f>BD1469/BB1469</f>
        <v>-1</v>
      </c>
      <c r="BG1469" s="826" t="str">
        <f t="shared" si="2357"/>
        <v>11.40</v>
      </c>
      <c r="BH1469" s="607" t="b">
        <f>COUNTIF('Codes SEC'!$B$2:$B$250,Ministres!BG1469)&gt;0</f>
        <v>1</v>
      </c>
    </row>
    <row r="1470" spans="1:60" ht="35.1" customHeight="1" x14ac:dyDescent="0.25">
      <c r="A1470" s="222" t="s">
        <v>6116</v>
      </c>
      <c r="B1470" s="112">
        <v>2</v>
      </c>
      <c r="C1470" s="116" t="s">
        <v>56</v>
      </c>
      <c r="D1470" s="620">
        <v>1000</v>
      </c>
      <c r="E1470" s="278"/>
      <c r="F1470" s="116">
        <v>2</v>
      </c>
      <c r="G1470" s="700"/>
      <c r="H1470" s="888" t="str">
        <f t="shared" si="2328"/>
        <v>005</v>
      </c>
      <c r="I1470" s="580" t="s">
        <v>3257</v>
      </c>
      <c r="J1470" s="689" t="s">
        <v>6121</v>
      </c>
      <c r="K1470" s="411" t="s">
        <v>6103</v>
      </c>
      <c r="L1470" s="733">
        <v>1108</v>
      </c>
      <c r="M1470" s="734">
        <v>1108</v>
      </c>
      <c r="N1470" s="931"/>
      <c r="O1470" s="530">
        <f t="shared" si="2337"/>
        <v>-1108</v>
      </c>
      <c r="P1470" s="530" t="str">
        <f t="shared" si="2338"/>
        <v xml:space="preserve">0 </v>
      </c>
      <c r="Q1470" s="646"/>
      <c r="R1470" s="536"/>
      <c r="S1470" s="536"/>
      <c r="T1470" s="536"/>
      <c r="U1470" s="536"/>
      <c r="V1470" s="536"/>
      <c r="W1470" s="683" t="str">
        <f t="shared" si="2339"/>
        <v>OK</v>
      </c>
      <c r="X1470" s="141"/>
      <c r="Y1470" s="141"/>
      <c r="Z1470" s="552"/>
      <c r="AA1470" s="552"/>
      <c r="AB1470" s="683" t="str">
        <f t="shared" si="2340"/>
        <v>OK</v>
      </c>
      <c r="AC1470" s="593"/>
      <c r="AD1470" s="530">
        <f t="shared" si="2341"/>
        <v>0</v>
      </c>
      <c r="AE1470" s="842">
        <f t="shared" si="2342"/>
        <v>0</v>
      </c>
      <c r="AF1470" s="931"/>
      <c r="AG1470" s="530">
        <f t="shared" si="2343"/>
        <v>-1108</v>
      </c>
      <c r="AH1470" s="530" t="str">
        <f t="shared" si="2344"/>
        <v xml:space="preserve">0 </v>
      </c>
      <c r="AI1470" s="641"/>
      <c r="AJ1470" s="537"/>
      <c r="AK1470" s="537"/>
      <c r="AL1470" s="537"/>
      <c r="AM1470" s="537"/>
      <c r="AN1470" s="537"/>
      <c r="AO1470" s="683" t="str">
        <f t="shared" si="2345"/>
        <v>OK</v>
      </c>
      <c r="AP1470" s="141"/>
      <c r="AQ1470" s="141"/>
      <c r="AR1470" s="552"/>
      <c r="AS1470" s="552"/>
      <c r="AT1470" s="683" t="str">
        <f t="shared" si="2346"/>
        <v>OK</v>
      </c>
      <c r="AU1470" s="593"/>
      <c r="AV1470" s="530">
        <f t="shared" si="2347"/>
        <v>0</v>
      </c>
      <c r="AW1470" s="842">
        <f t="shared" si="2348"/>
        <v>0</v>
      </c>
      <c r="AX1470" s="115">
        <f t="shared" si="2349"/>
        <v>1108</v>
      </c>
      <c r="AY1470" s="5">
        <f t="shared" si="2350"/>
        <v>0</v>
      </c>
      <c r="AZ1470" s="7">
        <f t="shared" si="2351"/>
        <v>-1108</v>
      </c>
      <c r="BA1470" s="335">
        <f t="shared" si="2352"/>
        <v>-1</v>
      </c>
      <c r="BB1470" s="23">
        <f t="shared" si="2353"/>
        <v>1108</v>
      </c>
      <c r="BC1470" s="5">
        <f t="shared" si="2354"/>
        <v>0</v>
      </c>
      <c r="BD1470" s="7">
        <f t="shared" si="2355"/>
        <v>-1108</v>
      </c>
      <c r="BE1470" s="335">
        <f t="shared" si="2356"/>
        <v>-1</v>
      </c>
      <c r="BG1470" s="826" t="str">
        <f t="shared" si="2357"/>
        <v>12.11</v>
      </c>
      <c r="BH1470" s="607" t="b">
        <f>COUNTIF('Codes SEC'!$B$2:$B$250,Ministres!BG1470)&gt;0</f>
        <v>1</v>
      </c>
    </row>
    <row r="1471" spans="1:60" ht="35.1" customHeight="1" x14ac:dyDescent="0.25">
      <c r="A1471" s="222" t="s">
        <v>6116</v>
      </c>
      <c r="B1471" s="112">
        <v>2</v>
      </c>
      <c r="C1471" s="116" t="s">
        <v>56</v>
      </c>
      <c r="D1471" s="620">
        <v>1000</v>
      </c>
      <c r="E1471" s="278"/>
      <c r="F1471" s="116">
        <v>2</v>
      </c>
      <c r="G1471" s="700"/>
      <c r="H1471" s="888" t="str">
        <f t="shared" si="2328"/>
        <v>005</v>
      </c>
      <c r="I1471" s="580" t="s">
        <v>3256</v>
      </c>
      <c r="J1471" s="689" t="s">
        <v>6122</v>
      </c>
      <c r="K1471" s="411" t="s">
        <v>6105</v>
      </c>
      <c r="L1471" s="733">
        <v>10</v>
      </c>
      <c r="M1471" s="734">
        <v>10</v>
      </c>
      <c r="N1471" s="931"/>
      <c r="O1471" s="530">
        <f t="shared" si="2337"/>
        <v>-10</v>
      </c>
      <c r="P1471" s="530" t="str">
        <f t="shared" si="2338"/>
        <v xml:space="preserve">0 </v>
      </c>
      <c r="Q1471" s="646"/>
      <c r="R1471" s="536"/>
      <c r="S1471" s="536"/>
      <c r="T1471" s="536"/>
      <c r="U1471" s="536"/>
      <c r="V1471" s="536"/>
      <c r="W1471" s="683" t="str">
        <f t="shared" si="2339"/>
        <v>OK</v>
      </c>
      <c r="X1471" s="141"/>
      <c r="Y1471" s="141"/>
      <c r="Z1471" s="552"/>
      <c r="AA1471" s="552"/>
      <c r="AB1471" s="683" t="str">
        <f t="shared" si="2340"/>
        <v>OK</v>
      </c>
      <c r="AC1471" s="593"/>
      <c r="AD1471" s="530">
        <f t="shared" si="2341"/>
        <v>0</v>
      </c>
      <c r="AE1471" s="842">
        <f t="shared" si="2342"/>
        <v>0</v>
      </c>
      <c r="AF1471" s="931"/>
      <c r="AG1471" s="530">
        <f t="shared" si="2343"/>
        <v>-10</v>
      </c>
      <c r="AH1471" s="530" t="str">
        <f t="shared" si="2344"/>
        <v xml:space="preserve">0 </v>
      </c>
      <c r="AI1471" s="641"/>
      <c r="AJ1471" s="537"/>
      <c r="AK1471" s="537"/>
      <c r="AL1471" s="537"/>
      <c r="AM1471" s="537"/>
      <c r="AN1471" s="537"/>
      <c r="AO1471" s="683" t="str">
        <f t="shared" si="2345"/>
        <v>OK</v>
      </c>
      <c r="AP1471" s="141"/>
      <c r="AQ1471" s="141"/>
      <c r="AR1471" s="552"/>
      <c r="AS1471" s="552"/>
      <c r="AT1471" s="683" t="str">
        <f t="shared" si="2346"/>
        <v>OK</v>
      </c>
      <c r="AU1471" s="593"/>
      <c r="AV1471" s="530">
        <f t="shared" si="2347"/>
        <v>0</v>
      </c>
      <c r="AW1471" s="842">
        <f t="shared" si="2348"/>
        <v>0</v>
      </c>
      <c r="AX1471" s="115">
        <f t="shared" si="2349"/>
        <v>10</v>
      </c>
      <c r="AY1471" s="5">
        <f t="shared" si="2350"/>
        <v>0</v>
      </c>
      <c r="AZ1471" s="7">
        <f t="shared" si="2351"/>
        <v>-10</v>
      </c>
      <c r="BA1471" s="335">
        <f t="shared" si="2352"/>
        <v>-1</v>
      </c>
      <c r="BB1471" s="23">
        <f t="shared" si="2353"/>
        <v>10</v>
      </c>
      <c r="BC1471" s="5">
        <f t="shared" si="2354"/>
        <v>0</v>
      </c>
      <c r="BD1471" s="7">
        <f t="shared" si="2355"/>
        <v>-10</v>
      </c>
      <c r="BE1471" s="335">
        <f t="shared" si="2356"/>
        <v>-1</v>
      </c>
      <c r="BG1471" s="826" t="str">
        <f t="shared" si="2357"/>
        <v>12.12</v>
      </c>
      <c r="BH1471" s="607" t="b">
        <f>COUNTIF('Codes SEC'!$B$2:$B$250,Ministres!BG1471)&gt;0</f>
        <v>1</v>
      </c>
    </row>
    <row r="1472" spans="1:60" ht="35.1" customHeight="1" x14ac:dyDescent="0.25">
      <c r="A1472" s="222" t="s">
        <v>6116</v>
      </c>
      <c r="B1472" s="112">
        <v>2</v>
      </c>
      <c r="C1472" s="116" t="s">
        <v>56</v>
      </c>
      <c r="D1472" s="620">
        <v>1000</v>
      </c>
      <c r="E1472" s="278"/>
      <c r="F1472" s="116">
        <v>2</v>
      </c>
      <c r="G1472" s="700"/>
      <c r="H1472" s="888" t="str">
        <f t="shared" si="2328"/>
        <v>005</v>
      </c>
      <c r="I1472" s="580">
        <v>81221000</v>
      </c>
      <c r="J1472" s="689" t="s">
        <v>6123</v>
      </c>
      <c r="K1472" s="411" t="s">
        <v>6107</v>
      </c>
      <c r="L1472" s="733">
        <v>403</v>
      </c>
      <c r="M1472" s="734">
        <v>403</v>
      </c>
      <c r="N1472" s="931"/>
      <c r="O1472" s="530">
        <f t="shared" si="2337"/>
        <v>-403</v>
      </c>
      <c r="P1472" s="530" t="str">
        <f t="shared" si="2338"/>
        <v xml:space="preserve">0 </v>
      </c>
      <c r="Q1472" s="646"/>
      <c r="R1472" s="536"/>
      <c r="S1472" s="536"/>
      <c r="T1472" s="536"/>
      <c r="U1472" s="536"/>
      <c r="V1472" s="536"/>
      <c r="W1472" s="683" t="str">
        <f t="shared" si="2339"/>
        <v>OK</v>
      </c>
      <c r="X1472" s="141"/>
      <c r="Y1472" s="141"/>
      <c r="Z1472" s="552"/>
      <c r="AA1472" s="552"/>
      <c r="AB1472" s="683" t="str">
        <f t="shared" si="2340"/>
        <v>OK</v>
      </c>
      <c r="AC1472" s="593"/>
      <c r="AD1472" s="530">
        <f t="shared" si="2341"/>
        <v>0</v>
      </c>
      <c r="AE1472" s="842">
        <f t="shared" si="2342"/>
        <v>0</v>
      </c>
      <c r="AF1472" s="931"/>
      <c r="AG1472" s="530">
        <f t="shared" si="2343"/>
        <v>-403</v>
      </c>
      <c r="AH1472" s="530" t="str">
        <f t="shared" si="2344"/>
        <v xml:space="preserve">0 </v>
      </c>
      <c r="AI1472" s="641"/>
      <c r="AJ1472" s="537"/>
      <c r="AK1472" s="537"/>
      <c r="AL1472" s="537"/>
      <c r="AM1472" s="537"/>
      <c r="AN1472" s="537"/>
      <c r="AO1472" s="683" t="str">
        <f t="shared" si="2345"/>
        <v>OK</v>
      </c>
      <c r="AP1472" s="141"/>
      <c r="AQ1472" s="141"/>
      <c r="AR1472" s="552"/>
      <c r="AS1472" s="552"/>
      <c r="AT1472" s="683" t="str">
        <f t="shared" si="2346"/>
        <v>OK</v>
      </c>
      <c r="AU1472" s="593"/>
      <c r="AV1472" s="530">
        <f t="shared" si="2347"/>
        <v>0</v>
      </c>
      <c r="AW1472" s="842">
        <f t="shared" si="2348"/>
        <v>0</v>
      </c>
      <c r="AX1472" s="115">
        <f t="shared" si="2349"/>
        <v>403</v>
      </c>
      <c r="AY1472" s="5">
        <f t="shared" si="2350"/>
        <v>0</v>
      </c>
      <c r="AZ1472" s="7">
        <f t="shared" si="2351"/>
        <v>-403</v>
      </c>
      <c r="BA1472" s="335">
        <f t="shared" si="2352"/>
        <v>-1</v>
      </c>
      <c r="BB1472" s="23">
        <f t="shared" si="2353"/>
        <v>403</v>
      </c>
      <c r="BC1472" s="5">
        <f t="shared" si="2354"/>
        <v>0</v>
      </c>
      <c r="BD1472" s="7">
        <f t="shared" si="2355"/>
        <v>-403</v>
      </c>
      <c r="BE1472" s="335">
        <f t="shared" si="2356"/>
        <v>-1</v>
      </c>
      <c r="BG1472" s="826" t="str">
        <f t="shared" si="2357"/>
        <v>12.21</v>
      </c>
      <c r="BH1472" s="607" t="b">
        <f>COUNTIF('Codes SEC'!$B$2:$B$250,Ministres!BG1472)&gt;0</f>
        <v>1</v>
      </c>
    </row>
    <row r="1473" spans="1:60" ht="35.1" customHeight="1" x14ac:dyDescent="0.25">
      <c r="A1473" s="222" t="s">
        <v>6116</v>
      </c>
      <c r="B1473" s="112" t="s">
        <v>5017</v>
      </c>
      <c r="C1473" s="116" t="s">
        <v>56</v>
      </c>
      <c r="D1473" s="620">
        <v>1000</v>
      </c>
      <c r="E1473" s="278"/>
      <c r="F1473" s="116" t="s">
        <v>5017</v>
      </c>
      <c r="G1473" s="700"/>
      <c r="H1473" s="888" t="str">
        <f t="shared" si="2328"/>
        <v>005</v>
      </c>
      <c r="I1473" s="580">
        <v>81250000</v>
      </c>
      <c r="J1473" s="689" t="s">
        <v>6124</v>
      </c>
      <c r="K1473" s="411" t="s">
        <v>4031</v>
      </c>
      <c r="L1473" s="733">
        <v>50</v>
      </c>
      <c r="M1473" s="734">
        <v>50</v>
      </c>
      <c r="N1473" s="931"/>
      <c r="O1473" s="530">
        <f t="shared" si="2337"/>
        <v>-50</v>
      </c>
      <c r="P1473" s="530" t="str">
        <f t="shared" si="2338"/>
        <v xml:space="preserve">0 </v>
      </c>
      <c r="Q1473" s="646"/>
      <c r="R1473" s="536"/>
      <c r="S1473" s="536"/>
      <c r="T1473" s="536"/>
      <c r="U1473" s="536"/>
      <c r="V1473" s="536"/>
      <c r="W1473" s="683" t="str">
        <f t="shared" si="2339"/>
        <v>OK</v>
      </c>
      <c r="X1473" s="141"/>
      <c r="Y1473" s="141"/>
      <c r="Z1473" s="552"/>
      <c r="AA1473" s="552"/>
      <c r="AB1473" s="683" t="str">
        <f t="shared" si="2340"/>
        <v>OK</v>
      </c>
      <c r="AC1473" s="593"/>
      <c r="AD1473" s="530">
        <f t="shared" si="2341"/>
        <v>0</v>
      </c>
      <c r="AE1473" s="842">
        <f t="shared" si="2342"/>
        <v>0</v>
      </c>
      <c r="AF1473" s="931"/>
      <c r="AG1473" s="530">
        <f t="shared" si="2343"/>
        <v>-50</v>
      </c>
      <c r="AH1473" s="530" t="str">
        <f t="shared" si="2344"/>
        <v xml:space="preserve">0 </v>
      </c>
      <c r="AI1473" s="641"/>
      <c r="AJ1473" s="537"/>
      <c r="AK1473" s="537"/>
      <c r="AL1473" s="537"/>
      <c r="AM1473" s="537"/>
      <c r="AN1473" s="537"/>
      <c r="AO1473" s="683" t="str">
        <f t="shared" si="2345"/>
        <v>OK</v>
      </c>
      <c r="AP1473" s="141"/>
      <c r="AQ1473" s="141"/>
      <c r="AR1473" s="552"/>
      <c r="AS1473" s="552"/>
      <c r="AT1473" s="683" t="str">
        <f t="shared" si="2346"/>
        <v>OK</v>
      </c>
      <c r="AU1473" s="593"/>
      <c r="AV1473" s="530">
        <f t="shared" si="2347"/>
        <v>0</v>
      </c>
      <c r="AW1473" s="842">
        <f t="shared" si="2348"/>
        <v>0</v>
      </c>
      <c r="AX1473" s="115">
        <f t="shared" si="2349"/>
        <v>50</v>
      </c>
      <c r="AY1473" s="5">
        <f t="shared" si="2350"/>
        <v>0</v>
      </c>
      <c r="AZ1473" s="7">
        <f t="shared" si="2351"/>
        <v>-50</v>
      </c>
      <c r="BA1473" s="335">
        <f t="shared" si="2352"/>
        <v>-1</v>
      </c>
      <c r="BB1473" s="23">
        <f t="shared" si="2353"/>
        <v>50</v>
      </c>
      <c r="BC1473" s="5">
        <f t="shared" si="2354"/>
        <v>0</v>
      </c>
      <c r="BD1473" s="7">
        <f t="shared" si="2355"/>
        <v>-50</v>
      </c>
      <c r="BE1473" s="335">
        <f t="shared" si="2356"/>
        <v>-1</v>
      </c>
      <c r="BG1473" s="826" t="str">
        <f t="shared" si="2357"/>
        <v>12.50</v>
      </c>
      <c r="BH1473" s="607" t="b">
        <f>COUNTIF('Codes SEC'!$B$2:$B$250,Ministres!BG1473)&gt;0</f>
        <v>1</v>
      </c>
    </row>
    <row r="1474" spans="1:60" ht="12.75" customHeight="1" x14ac:dyDescent="0.25">
      <c r="A1474" s="225"/>
      <c r="B1474" s="206"/>
      <c r="C1474" s="253"/>
      <c r="D1474" s="621"/>
      <c r="E1474" s="275"/>
      <c r="F1474" s="269"/>
      <c r="G1474" s="695"/>
      <c r="H1474" s="886"/>
      <c r="I1474" s="403"/>
      <c r="J1474" s="381"/>
      <c r="K1474" s="514" t="s">
        <v>95</v>
      </c>
      <c r="L1474" s="315">
        <f t="shared" ref="L1474:V1474" si="2358">L1464+L1466+L1469+L1468+L1470+L1471+L1472+L1473</f>
        <v>5026</v>
      </c>
      <c r="M1474" s="737">
        <f t="shared" si="2358"/>
        <v>5026</v>
      </c>
      <c r="N1474" s="930">
        <f t="shared" si="2358"/>
        <v>0</v>
      </c>
      <c r="O1474" s="790">
        <f t="shared" si="2358"/>
        <v>-5026</v>
      </c>
      <c r="P1474" s="790">
        <f t="shared" si="2358"/>
        <v>0</v>
      </c>
      <c r="Q1474" s="787">
        <f t="shared" si="2358"/>
        <v>0</v>
      </c>
      <c r="R1474" s="648">
        <f t="shared" si="2358"/>
        <v>0</v>
      </c>
      <c r="S1474" s="648">
        <f t="shared" si="2358"/>
        <v>0</v>
      </c>
      <c r="T1474" s="648">
        <f t="shared" si="2358"/>
        <v>0</v>
      </c>
      <c r="U1474" s="648">
        <f t="shared" si="2358"/>
        <v>0</v>
      </c>
      <c r="V1474" s="648">
        <f t="shared" si="2358"/>
        <v>0</v>
      </c>
      <c r="W1474" s="790"/>
      <c r="X1474" s="649">
        <f>X1464+X1466+X1469+X1468+X1470+X1471+X1472+X1473</f>
        <v>0</v>
      </c>
      <c r="Y1474" s="649">
        <f>Y1464+Y1466+Y1469+Y1468+Y1470+Y1471+Y1472+Y1473</f>
        <v>0</v>
      </c>
      <c r="Z1474" s="648">
        <f>Z1464+Z1466+Z1469+Z1468+Z1470+Z1471+Z1472+Z1473</f>
        <v>0</v>
      </c>
      <c r="AA1474" s="648">
        <f>AA1464+AA1466+AA1469+AA1468+AA1470+AA1471+AA1472+AA1473</f>
        <v>0</v>
      </c>
      <c r="AB1474" s="790"/>
      <c r="AC1474" s="649">
        <f t="shared" ref="AC1474:AN1474" si="2359">AC1464+AC1466+AC1469+AC1468+AC1470+AC1471+AC1472+AC1473</f>
        <v>0</v>
      </c>
      <c r="AD1474" s="790">
        <f>AD1464+AD1466+AD1469+AD1468+AD1470+AD1471+AD1472+AD1473</f>
        <v>0</v>
      </c>
      <c r="AE1474" s="843">
        <f>AE1464+AE1466+AE1469+AE1468+AE1470+AE1471+AE1472+AE1473</f>
        <v>0</v>
      </c>
      <c r="AF1474" s="930">
        <f t="shared" si="2359"/>
        <v>0</v>
      </c>
      <c r="AG1474" s="790">
        <f t="shared" si="2359"/>
        <v>-5026</v>
      </c>
      <c r="AH1474" s="790">
        <f t="shared" si="2359"/>
        <v>0</v>
      </c>
      <c r="AI1474" s="787">
        <f t="shared" si="2359"/>
        <v>0</v>
      </c>
      <c r="AJ1474" s="648">
        <f t="shared" si="2359"/>
        <v>0</v>
      </c>
      <c r="AK1474" s="648">
        <f t="shared" si="2359"/>
        <v>0</v>
      </c>
      <c r="AL1474" s="648">
        <f t="shared" si="2359"/>
        <v>0</v>
      </c>
      <c r="AM1474" s="648">
        <f t="shared" si="2359"/>
        <v>0</v>
      </c>
      <c r="AN1474" s="648">
        <f t="shared" si="2359"/>
        <v>0</v>
      </c>
      <c r="AO1474" s="790"/>
      <c r="AP1474" s="649">
        <f>AP1464+AP1466+AP1469+AP1468+AP1470+AP1471+AP1472+AP1473</f>
        <v>0</v>
      </c>
      <c r="AQ1474" s="649">
        <f>AQ1464+AQ1466+AQ1469+AQ1468+AQ1470+AQ1471+AQ1472+AQ1473</f>
        <v>0</v>
      </c>
      <c r="AR1474" s="648">
        <f>AR1464+AR1466+AR1469+AR1468+AR1470+AR1471+AR1472+AR1473</f>
        <v>0</v>
      </c>
      <c r="AS1474" s="648">
        <f>AS1464+AS1466+AS1469+AS1468+AS1470+AS1471+AS1472+AS1473</f>
        <v>0</v>
      </c>
      <c r="AT1474" s="790"/>
      <c r="AU1474" s="649">
        <f t="shared" ref="AU1474:BE1474" si="2360">AU1464+AU1466+AU1469+AU1468+AU1470+AU1471+AU1472+AU1473</f>
        <v>0</v>
      </c>
      <c r="AV1474" s="790">
        <f t="shared" si="2360"/>
        <v>0</v>
      </c>
      <c r="AW1474" s="843">
        <f t="shared" si="2360"/>
        <v>0</v>
      </c>
      <c r="AX1474" s="336">
        <f t="shared" si="2360"/>
        <v>5026</v>
      </c>
      <c r="AY1474" s="337">
        <f t="shared" si="2360"/>
        <v>0</v>
      </c>
      <c r="AZ1474" s="338">
        <f t="shared" si="2360"/>
        <v>-5026</v>
      </c>
      <c r="BA1474" s="339">
        <f t="shared" si="2360"/>
        <v>-8</v>
      </c>
      <c r="BB1474" s="322">
        <f t="shared" si="2360"/>
        <v>5026</v>
      </c>
      <c r="BC1474" s="337">
        <f t="shared" si="2360"/>
        <v>0</v>
      </c>
      <c r="BD1474" s="338">
        <f t="shared" si="2360"/>
        <v>-5026</v>
      </c>
      <c r="BE1474" s="339">
        <f t="shared" si="2360"/>
        <v>-8</v>
      </c>
      <c r="BG1474" s="826"/>
      <c r="BH1474" s="607"/>
    </row>
    <row r="1475" spans="1:60" ht="12.75" customHeight="1" x14ac:dyDescent="0.25">
      <c r="A1475" s="222"/>
      <c r="C1475" s="116"/>
      <c r="D1475" s="620"/>
      <c r="F1475" s="117"/>
      <c r="G1475" s="694"/>
      <c r="H1475" s="878"/>
      <c r="I1475" s="397"/>
      <c r="J1475" s="380"/>
      <c r="K1475" s="409"/>
      <c r="L1475" s="738"/>
      <c r="M1475" s="739"/>
      <c r="N1475" s="931"/>
      <c r="O1475" s="923"/>
      <c r="P1475" s="923"/>
      <c r="Q1475" s="641"/>
      <c r="R1475" s="537"/>
      <c r="S1475" s="537"/>
      <c r="T1475" s="537"/>
      <c r="U1475" s="537"/>
      <c r="V1475" s="537"/>
      <c r="W1475" s="531"/>
      <c r="X1475" s="141"/>
      <c r="Y1475" s="141"/>
      <c r="Z1475" s="552"/>
      <c r="AA1475" s="552"/>
      <c r="AB1475" s="531"/>
      <c r="AC1475" s="593"/>
      <c r="AD1475" s="923"/>
      <c r="AE1475" s="846"/>
      <c r="AF1475" s="931"/>
      <c r="AG1475" s="923"/>
      <c r="AH1475" s="923"/>
      <c r="AI1475" s="641"/>
      <c r="AJ1475" s="537"/>
      <c r="AK1475" s="537"/>
      <c r="AL1475" s="537"/>
      <c r="AM1475" s="537"/>
      <c r="AN1475" s="537"/>
      <c r="AO1475" s="531"/>
      <c r="AP1475" s="141"/>
      <c r="AQ1475" s="141"/>
      <c r="AR1475" s="552"/>
      <c r="AS1475" s="552"/>
      <c r="AT1475" s="531"/>
      <c r="AU1475" s="593"/>
      <c r="AV1475" s="923"/>
      <c r="AW1475" s="846"/>
      <c r="AX1475" s="115"/>
      <c r="AY1475" s="5"/>
      <c r="AZ1475" s="5"/>
      <c r="BA1475" s="335"/>
      <c r="BC1475" s="5"/>
      <c r="BD1475" s="5"/>
      <c r="BE1475" s="335"/>
      <c r="BG1475" s="826"/>
      <c r="BH1475" s="607"/>
    </row>
    <row r="1476" spans="1:60" ht="12.75" customHeight="1" x14ac:dyDescent="0.25">
      <c r="A1476" s="222"/>
      <c r="C1476" s="116"/>
      <c r="D1476" s="620"/>
      <c r="F1476" s="117"/>
      <c r="G1476" s="694"/>
      <c r="H1476" s="878"/>
      <c r="I1476" s="397"/>
      <c r="J1476" s="380"/>
      <c r="K1476" s="410" t="s">
        <v>58</v>
      </c>
      <c r="L1476" s="738"/>
      <c r="M1476" s="739"/>
      <c r="N1476" s="931"/>
      <c r="O1476" s="923"/>
      <c r="P1476" s="923"/>
      <c r="Q1476" s="641"/>
      <c r="R1476" s="537"/>
      <c r="S1476" s="537"/>
      <c r="T1476" s="537"/>
      <c r="U1476" s="537"/>
      <c r="V1476" s="537"/>
      <c r="W1476" s="531"/>
      <c r="X1476" s="141"/>
      <c r="Y1476" s="141"/>
      <c r="Z1476" s="552"/>
      <c r="AA1476" s="552"/>
      <c r="AB1476" s="531"/>
      <c r="AC1476" s="593"/>
      <c r="AD1476" s="923"/>
      <c r="AE1476" s="846"/>
      <c r="AF1476" s="931"/>
      <c r="AG1476" s="923"/>
      <c r="AH1476" s="923"/>
      <c r="AI1476" s="641"/>
      <c r="AJ1476" s="537"/>
      <c r="AK1476" s="537"/>
      <c r="AL1476" s="537"/>
      <c r="AM1476" s="537"/>
      <c r="AN1476" s="537"/>
      <c r="AO1476" s="531"/>
      <c r="AP1476" s="141"/>
      <c r="AQ1476" s="141"/>
      <c r="AR1476" s="552"/>
      <c r="AS1476" s="552"/>
      <c r="AT1476" s="531"/>
      <c r="AU1476" s="593"/>
      <c r="AV1476" s="923"/>
      <c r="AW1476" s="846"/>
      <c r="AX1476" s="115"/>
      <c r="AY1476" s="5"/>
      <c r="AZ1476" s="5"/>
      <c r="BA1476" s="335"/>
      <c r="BC1476" s="5"/>
      <c r="BD1476" s="5"/>
      <c r="BE1476" s="335"/>
      <c r="BG1476" s="826"/>
      <c r="BH1476" s="607"/>
    </row>
    <row r="1477" spans="1:60" ht="12.75" customHeight="1" x14ac:dyDescent="0.25">
      <c r="A1477" s="222"/>
      <c r="C1477" s="116"/>
      <c r="D1477" s="620"/>
      <c r="F1477" s="117"/>
      <c r="G1477" s="694"/>
      <c r="H1477" s="878"/>
      <c r="I1477" s="397"/>
      <c r="J1477" s="380"/>
      <c r="K1477" s="408"/>
      <c r="L1477" s="738"/>
      <c r="M1477" s="739"/>
      <c r="N1477" s="931"/>
      <c r="O1477" s="923"/>
      <c r="P1477" s="923"/>
      <c r="Q1477" s="641"/>
      <c r="R1477" s="537"/>
      <c r="S1477" s="537"/>
      <c r="T1477" s="537"/>
      <c r="U1477" s="537"/>
      <c r="V1477" s="537"/>
      <c r="W1477" s="531"/>
      <c r="X1477" s="141"/>
      <c r="Y1477" s="141"/>
      <c r="Z1477" s="552"/>
      <c r="AA1477" s="552"/>
      <c r="AB1477" s="531"/>
      <c r="AC1477" s="593"/>
      <c r="AD1477" s="923"/>
      <c r="AE1477" s="846"/>
      <c r="AF1477" s="931"/>
      <c r="AG1477" s="923"/>
      <c r="AH1477" s="923"/>
      <c r="AI1477" s="641"/>
      <c r="AJ1477" s="537"/>
      <c r="AK1477" s="537"/>
      <c r="AL1477" s="537"/>
      <c r="AM1477" s="537"/>
      <c r="AN1477" s="537"/>
      <c r="AO1477" s="531"/>
      <c r="AP1477" s="141"/>
      <c r="AQ1477" s="141"/>
      <c r="AR1477" s="552"/>
      <c r="AS1477" s="552"/>
      <c r="AT1477" s="531"/>
      <c r="AU1477" s="593"/>
      <c r="AV1477" s="923"/>
      <c r="AW1477" s="846"/>
      <c r="AX1477" s="115"/>
      <c r="AY1477" s="5"/>
      <c r="AZ1477" s="5"/>
      <c r="BA1477" s="335"/>
      <c r="BC1477" s="5"/>
      <c r="BD1477" s="5"/>
      <c r="BE1477" s="335"/>
      <c r="BG1477" s="826"/>
      <c r="BH1477" s="607"/>
    </row>
    <row r="1478" spans="1:60" ht="35.1" customHeight="1" x14ac:dyDescent="0.25">
      <c r="A1478" s="222" t="s">
        <v>6116</v>
      </c>
      <c r="B1478" s="112">
        <v>2</v>
      </c>
      <c r="C1478" s="116" t="s">
        <v>56</v>
      </c>
      <c r="D1478" s="620">
        <v>1000</v>
      </c>
      <c r="E1478" s="278"/>
      <c r="F1478" s="116">
        <v>2</v>
      </c>
      <c r="G1478" s="700"/>
      <c r="H1478" s="888" t="str">
        <f t="shared" si="2328"/>
        <v>005</v>
      </c>
      <c r="I1478" s="580" t="s">
        <v>3259</v>
      </c>
      <c r="J1478" s="689" t="s">
        <v>6126</v>
      </c>
      <c r="K1478" s="411" t="s">
        <v>6112</v>
      </c>
      <c r="L1478" s="733">
        <v>101</v>
      </c>
      <c r="M1478" s="734">
        <v>101</v>
      </c>
      <c r="N1478" s="931"/>
      <c r="O1478" s="530">
        <f t="shared" ref="O1478:O1479" si="2361">IF(N1478&gt;L1478,"0 ",N1478-L1478)</f>
        <v>-101</v>
      </c>
      <c r="P1478" s="530" t="str">
        <f t="shared" ref="P1478:P1479" si="2362">IF(N1478&lt;L1478,"0 ",N1478-L1478)</f>
        <v xml:space="preserve">0 </v>
      </c>
      <c r="Q1478" s="646"/>
      <c r="R1478" s="536"/>
      <c r="S1478" s="536"/>
      <c r="T1478" s="536"/>
      <c r="U1478" s="536"/>
      <c r="V1478" s="536"/>
      <c r="W1478" s="683" t="str">
        <f>IF(SUM(Q1478:V1478)=X1478,"OK",SUM(Q1478:V1478)-X1478)</f>
        <v>OK</v>
      </c>
      <c r="X1478" s="141"/>
      <c r="Y1478" s="141"/>
      <c r="Z1478" s="552"/>
      <c r="AA1478" s="552"/>
      <c r="AB1478" s="683" t="str">
        <f>IF(SUM(Z1478:AA1478)=AC1478,"OK",SUM(Z1478:AA1478)-AC1478)</f>
        <v>OK</v>
      </c>
      <c r="AC1478" s="593"/>
      <c r="AD1478" s="530">
        <f t="shared" ref="AD1478:AD1479" si="2363">X1478+Y1478+AC1478</f>
        <v>0</v>
      </c>
      <c r="AE1478" s="842">
        <f t="shared" ref="AE1478:AE1479" si="2364">N1478+AD1478</f>
        <v>0</v>
      </c>
      <c r="AF1478" s="931"/>
      <c r="AG1478" s="530">
        <f t="shared" ref="AG1478:AG1479" si="2365">IF(AF1478&gt;M1478,"0 ",AF1478-M1478)</f>
        <v>-101</v>
      </c>
      <c r="AH1478" s="530" t="str">
        <f t="shared" ref="AH1478:AH1479" si="2366">IF(AF1478&lt;M1478,"0 ",AF1478-M1478)</f>
        <v xml:space="preserve">0 </v>
      </c>
      <c r="AI1478" s="641"/>
      <c r="AJ1478" s="537"/>
      <c r="AK1478" s="537"/>
      <c r="AL1478" s="537"/>
      <c r="AM1478" s="537"/>
      <c r="AN1478" s="537"/>
      <c r="AO1478" s="683" t="str">
        <f>IF(SUM(AI1478:AN1478)=AP1478,"OK",SUM(AI1478:AN1478)-AP1478)</f>
        <v>OK</v>
      </c>
      <c r="AP1478" s="141"/>
      <c r="AQ1478" s="141"/>
      <c r="AR1478" s="552"/>
      <c r="AS1478" s="552"/>
      <c r="AT1478" s="683" t="str">
        <f>IF(SUM(AR1478:AS1478)=AU1478,"OK",SUM(AR1478:AS1478)-AU1478)</f>
        <v>OK</v>
      </c>
      <c r="AU1478" s="593"/>
      <c r="AV1478" s="530">
        <f t="shared" ref="AV1478:AV1479" si="2367">AP1478+AQ1478+AU1478</f>
        <v>0</v>
      </c>
      <c r="AW1478" s="842">
        <f t="shared" ref="AW1478:AW1479" si="2368">AF1478+AV1478</f>
        <v>0</v>
      </c>
      <c r="AX1478" s="115">
        <f>L1478</f>
        <v>101</v>
      </c>
      <c r="AY1478" s="5">
        <f>AE1478</f>
        <v>0</v>
      </c>
      <c r="AZ1478" s="7">
        <f>AY1478-AX1478</f>
        <v>-101</v>
      </c>
      <c r="BA1478" s="335">
        <f>AZ1478/AX1478</f>
        <v>-1</v>
      </c>
      <c r="BB1478" s="23">
        <f>M1478</f>
        <v>101</v>
      </c>
      <c r="BC1478" s="5">
        <f>AW1478</f>
        <v>0</v>
      </c>
      <c r="BD1478" s="7">
        <f>BC1478-BB1478</f>
        <v>-101</v>
      </c>
      <c r="BE1478" s="335">
        <f>BD1478/BB1478</f>
        <v>-1</v>
      </c>
      <c r="BG1478" s="826" t="str">
        <f>RIGHT(LEFT(I1478,3),2)&amp;"."&amp;RIGHT(LEFT(I1478,5),2)</f>
        <v>74.10</v>
      </c>
      <c r="BH1478" s="607" t="b">
        <f>COUNTIF('Codes SEC'!$B$2:$B$250,Ministres!BG1478)&gt;0</f>
        <v>1</v>
      </c>
    </row>
    <row r="1479" spans="1:60" ht="35.1" customHeight="1" x14ac:dyDescent="0.25">
      <c r="A1479" s="222" t="s">
        <v>6116</v>
      </c>
      <c r="B1479" s="112">
        <v>2</v>
      </c>
      <c r="C1479" s="116" t="s">
        <v>56</v>
      </c>
      <c r="D1479" s="620">
        <v>1000</v>
      </c>
      <c r="E1479" s="278"/>
      <c r="F1479" s="116">
        <v>2</v>
      </c>
      <c r="G1479" s="700"/>
      <c r="H1479" s="888" t="str">
        <f t="shared" si="2328"/>
        <v>005</v>
      </c>
      <c r="I1479" s="580" t="s">
        <v>3258</v>
      </c>
      <c r="J1479" s="689" t="s">
        <v>6125</v>
      </c>
      <c r="K1479" s="411" t="s">
        <v>6110</v>
      </c>
      <c r="L1479" s="733">
        <v>50</v>
      </c>
      <c r="M1479" s="734">
        <v>50</v>
      </c>
      <c r="N1479" s="931"/>
      <c r="O1479" s="530">
        <f t="shared" si="2361"/>
        <v>-50</v>
      </c>
      <c r="P1479" s="530" t="str">
        <f t="shared" si="2362"/>
        <v xml:space="preserve">0 </v>
      </c>
      <c r="Q1479" s="646"/>
      <c r="R1479" s="536"/>
      <c r="S1479" s="536"/>
      <c r="T1479" s="536"/>
      <c r="U1479" s="536"/>
      <c r="V1479" s="536"/>
      <c r="W1479" s="683" t="str">
        <f t="shared" ref="W1479" si="2369">IF(SUM(Q1479:V1479)=X1479,"OK",SUM(Q1479:V1479)-X1479)</f>
        <v>OK</v>
      </c>
      <c r="X1479" s="141"/>
      <c r="Y1479" s="141"/>
      <c r="Z1479" s="552"/>
      <c r="AA1479" s="552"/>
      <c r="AB1479" s="683" t="str">
        <f t="shared" ref="AB1479" si="2370">IF(SUM(Z1479:AA1479)=AC1479,"OK",SUM(Z1479:AA1479)-AC1479)</f>
        <v>OK</v>
      </c>
      <c r="AC1479" s="593"/>
      <c r="AD1479" s="530">
        <f t="shared" si="2363"/>
        <v>0</v>
      </c>
      <c r="AE1479" s="842">
        <f t="shared" si="2364"/>
        <v>0</v>
      </c>
      <c r="AF1479" s="931"/>
      <c r="AG1479" s="530">
        <f t="shared" si="2365"/>
        <v>-50</v>
      </c>
      <c r="AH1479" s="530" t="str">
        <f t="shared" si="2366"/>
        <v xml:space="preserve">0 </v>
      </c>
      <c r="AI1479" s="641"/>
      <c r="AJ1479" s="537"/>
      <c r="AK1479" s="537"/>
      <c r="AL1479" s="537"/>
      <c r="AM1479" s="537"/>
      <c r="AN1479" s="537"/>
      <c r="AO1479" s="683" t="str">
        <f t="shared" ref="AO1479" si="2371">IF(SUM(AI1479:AN1479)=AP1479,"OK",SUM(AI1479:AN1479)-AP1479)</f>
        <v>OK</v>
      </c>
      <c r="AP1479" s="141"/>
      <c r="AQ1479" s="141"/>
      <c r="AR1479" s="552"/>
      <c r="AS1479" s="552"/>
      <c r="AT1479" s="683" t="str">
        <f t="shared" ref="AT1479" si="2372">IF(SUM(AR1479:AS1479)=AU1479,"OK",SUM(AR1479:AS1479)-AU1479)</f>
        <v>OK</v>
      </c>
      <c r="AU1479" s="593"/>
      <c r="AV1479" s="530">
        <f t="shared" si="2367"/>
        <v>0</v>
      </c>
      <c r="AW1479" s="842">
        <f t="shared" si="2368"/>
        <v>0</v>
      </c>
      <c r="AX1479" s="115">
        <f>L1479</f>
        <v>50</v>
      </c>
      <c r="AY1479" s="5">
        <f>AE1479</f>
        <v>0</v>
      </c>
      <c r="AZ1479" s="7">
        <f>AY1479-AX1479</f>
        <v>-50</v>
      </c>
      <c r="BA1479" s="335">
        <f>AZ1479/AX1479</f>
        <v>-1</v>
      </c>
      <c r="BB1479" s="23">
        <f>M1479</f>
        <v>50</v>
      </c>
      <c r="BC1479" s="5">
        <f>AW1479</f>
        <v>0</v>
      </c>
      <c r="BD1479" s="7">
        <f>BC1479-BB1479</f>
        <v>-50</v>
      </c>
      <c r="BE1479" s="335">
        <f>BD1479/BB1479</f>
        <v>-1</v>
      </c>
      <c r="BG1479" s="826" t="str">
        <f>RIGHT(LEFT(I1479,3),2)&amp;"."&amp;RIGHT(LEFT(I1479,5),2)</f>
        <v>74.22</v>
      </c>
      <c r="BH1479" s="607" t="b">
        <f>COUNTIF('Codes SEC'!$B$2:$B$250,Ministres!BG1479)&gt;0</f>
        <v>1</v>
      </c>
    </row>
    <row r="1480" spans="1:60" ht="12.75" customHeight="1" x14ac:dyDescent="0.25">
      <c r="A1480" s="225"/>
      <c r="B1480" s="206"/>
      <c r="C1480" s="253"/>
      <c r="D1480" s="621"/>
      <c r="E1480" s="275"/>
      <c r="F1480" s="269"/>
      <c r="G1480" s="695"/>
      <c r="H1480" s="886"/>
      <c r="I1480" s="403"/>
      <c r="J1480" s="381"/>
      <c r="K1480" s="514" t="s">
        <v>59</v>
      </c>
      <c r="L1480" s="315">
        <f t="shared" ref="L1480:V1480" si="2373">L1479+L1478</f>
        <v>151</v>
      </c>
      <c r="M1480" s="737">
        <f t="shared" si="2373"/>
        <v>151</v>
      </c>
      <c r="N1480" s="930">
        <f t="shared" ref="N1480:P1480" si="2374">N1479+N1478</f>
        <v>0</v>
      </c>
      <c r="O1480" s="790">
        <f t="shared" si="2374"/>
        <v>-151</v>
      </c>
      <c r="P1480" s="790">
        <f t="shared" si="2374"/>
        <v>0</v>
      </c>
      <c r="Q1480" s="787">
        <f t="shared" si="2373"/>
        <v>0</v>
      </c>
      <c r="R1480" s="648">
        <f t="shared" si="2373"/>
        <v>0</v>
      </c>
      <c r="S1480" s="648">
        <f t="shared" si="2373"/>
        <v>0</v>
      </c>
      <c r="T1480" s="648">
        <f t="shared" si="2373"/>
        <v>0</v>
      </c>
      <c r="U1480" s="648">
        <f t="shared" si="2373"/>
        <v>0</v>
      </c>
      <c r="V1480" s="648">
        <f t="shared" si="2373"/>
        <v>0</v>
      </c>
      <c r="W1480" s="790"/>
      <c r="X1480" s="649">
        <f>X1479+X1478</f>
        <v>0</v>
      </c>
      <c r="Y1480" s="649">
        <f>Y1479+Y1478</f>
        <v>0</v>
      </c>
      <c r="Z1480" s="648">
        <f>Z1479+Z1478</f>
        <v>0</v>
      </c>
      <c r="AA1480" s="648">
        <f>AA1479+AA1478</f>
        <v>0</v>
      </c>
      <c r="AB1480" s="790"/>
      <c r="AC1480" s="649">
        <f t="shared" ref="AC1480:AN1480" si="2375">AC1479+AC1478</f>
        <v>0</v>
      </c>
      <c r="AD1480" s="790">
        <f>AD1479+AD1478</f>
        <v>0</v>
      </c>
      <c r="AE1480" s="843">
        <f>AE1479+AE1478</f>
        <v>0</v>
      </c>
      <c r="AF1480" s="930">
        <f t="shared" ref="AF1480:AH1480" si="2376">AF1479+AF1478</f>
        <v>0</v>
      </c>
      <c r="AG1480" s="790">
        <f t="shared" si="2376"/>
        <v>-151</v>
      </c>
      <c r="AH1480" s="790">
        <f t="shared" si="2376"/>
        <v>0</v>
      </c>
      <c r="AI1480" s="787">
        <f t="shared" si="2375"/>
        <v>0</v>
      </c>
      <c r="AJ1480" s="648">
        <f t="shared" si="2375"/>
        <v>0</v>
      </c>
      <c r="AK1480" s="648">
        <f t="shared" si="2375"/>
        <v>0</v>
      </c>
      <c r="AL1480" s="648">
        <f t="shared" si="2375"/>
        <v>0</v>
      </c>
      <c r="AM1480" s="648">
        <f t="shared" si="2375"/>
        <v>0</v>
      </c>
      <c r="AN1480" s="648">
        <f t="shared" si="2375"/>
        <v>0</v>
      </c>
      <c r="AO1480" s="790"/>
      <c r="AP1480" s="649">
        <f>AP1479+AP1478</f>
        <v>0</v>
      </c>
      <c r="AQ1480" s="649">
        <f>AQ1479+AQ1478</f>
        <v>0</v>
      </c>
      <c r="AR1480" s="648">
        <f>AR1479+AR1478</f>
        <v>0</v>
      </c>
      <c r="AS1480" s="648">
        <f>AS1479+AS1478</f>
        <v>0</v>
      </c>
      <c r="AT1480" s="790"/>
      <c r="AU1480" s="649">
        <f t="shared" ref="AU1480:BE1480" si="2377">AU1479+AU1478</f>
        <v>0</v>
      </c>
      <c r="AV1480" s="790">
        <f t="shared" ref="AV1480" si="2378">AV1479+AV1478</f>
        <v>0</v>
      </c>
      <c r="AW1480" s="843">
        <f t="shared" si="2377"/>
        <v>0</v>
      </c>
      <c r="AX1480" s="336">
        <f t="shared" si="2377"/>
        <v>151</v>
      </c>
      <c r="AY1480" s="337">
        <f t="shared" si="2377"/>
        <v>0</v>
      </c>
      <c r="AZ1480" s="338">
        <f t="shared" si="2377"/>
        <v>-151</v>
      </c>
      <c r="BA1480" s="339">
        <f t="shared" si="2377"/>
        <v>-2</v>
      </c>
      <c r="BB1480" s="322">
        <f t="shared" si="2377"/>
        <v>151</v>
      </c>
      <c r="BC1480" s="337">
        <f t="shared" si="2377"/>
        <v>0</v>
      </c>
      <c r="BD1480" s="338">
        <f t="shared" si="2377"/>
        <v>-151</v>
      </c>
      <c r="BE1480" s="339">
        <f t="shared" si="2377"/>
        <v>-2</v>
      </c>
      <c r="BF1480" s="40"/>
      <c r="BG1480" s="826"/>
      <c r="BH1480" s="607"/>
    </row>
    <row r="1481" spans="1:60" ht="12.75" customHeight="1" x14ac:dyDescent="0.25">
      <c r="A1481" s="226"/>
      <c r="B1481" s="207"/>
      <c r="C1481" s="254"/>
      <c r="D1481" s="300"/>
      <c r="E1481" s="276"/>
      <c r="F1481" s="300"/>
      <c r="G1481" s="696"/>
      <c r="H1481" s="887"/>
      <c r="I1481" s="444"/>
      <c r="J1481" s="815"/>
      <c r="K1481" s="404" t="s">
        <v>3660</v>
      </c>
      <c r="L1481" s="729">
        <f t="shared" ref="L1481:V1481" si="2379">L1480+L1474</f>
        <v>5177</v>
      </c>
      <c r="M1481" s="730">
        <f t="shared" si="2379"/>
        <v>5177</v>
      </c>
      <c r="N1481" s="844">
        <f t="shared" ref="N1481:P1481" si="2380">N1480+N1474</f>
        <v>0</v>
      </c>
      <c r="O1481" s="665">
        <f t="shared" si="2380"/>
        <v>-5177</v>
      </c>
      <c r="P1481" s="665">
        <f t="shared" si="2380"/>
        <v>0</v>
      </c>
      <c r="Q1481" s="638">
        <f t="shared" si="2379"/>
        <v>0</v>
      </c>
      <c r="R1481" s="130">
        <f t="shared" si="2379"/>
        <v>0</v>
      </c>
      <c r="S1481" s="130">
        <f t="shared" si="2379"/>
        <v>0</v>
      </c>
      <c r="T1481" s="130">
        <f t="shared" si="2379"/>
        <v>0</v>
      </c>
      <c r="U1481" s="130">
        <f t="shared" si="2379"/>
        <v>0</v>
      </c>
      <c r="V1481" s="130">
        <f t="shared" si="2379"/>
        <v>0</v>
      </c>
      <c r="W1481" s="665"/>
      <c r="X1481" s="130">
        <f>X1480+X1474</f>
        <v>0</v>
      </c>
      <c r="Y1481" s="130">
        <f>Y1480+Y1474</f>
        <v>0</v>
      </c>
      <c r="Z1481" s="130">
        <f>Z1480+Z1474</f>
        <v>0</v>
      </c>
      <c r="AA1481" s="130">
        <f>AA1480+AA1474</f>
        <v>0</v>
      </c>
      <c r="AB1481" s="665"/>
      <c r="AC1481" s="130">
        <f t="shared" ref="AC1481:AN1481" si="2381">AC1480+AC1474</f>
        <v>0</v>
      </c>
      <c r="AD1481" s="665">
        <f>AD1480+AD1474</f>
        <v>0</v>
      </c>
      <c r="AE1481" s="845">
        <f>AE1480+AE1474</f>
        <v>0</v>
      </c>
      <c r="AF1481" s="844">
        <f t="shared" ref="AF1481:AH1481" si="2382">AF1480+AF1474</f>
        <v>0</v>
      </c>
      <c r="AG1481" s="665">
        <f t="shared" si="2382"/>
        <v>-5177</v>
      </c>
      <c r="AH1481" s="665">
        <f t="shared" si="2382"/>
        <v>0</v>
      </c>
      <c r="AI1481" s="638">
        <f t="shared" si="2381"/>
        <v>0</v>
      </c>
      <c r="AJ1481" s="130">
        <f t="shared" si="2381"/>
        <v>0</v>
      </c>
      <c r="AK1481" s="130">
        <f t="shared" si="2381"/>
        <v>0</v>
      </c>
      <c r="AL1481" s="130">
        <f t="shared" si="2381"/>
        <v>0</v>
      </c>
      <c r="AM1481" s="130">
        <f t="shared" si="2381"/>
        <v>0</v>
      </c>
      <c r="AN1481" s="130">
        <f t="shared" si="2381"/>
        <v>0</v>
      </c>
      <c r="AO1481" s="665"/>
      <c r="AP1481" s="130">
        <f>AP1480+AP1474</f>
        <v>0</v>
      </c>
      <c r="AQ1481" s="130">
        <f>AQ1480+AQ1474</f>
        <v>0</v>
      </c>
      <c r="AR1481" s="130">
        <f>AR1480+AR1474</f>
        <v>0</v>
      </c>
      <c r="AS1481" s="130">
        <f>AS1480+AS1474</f>
        <v>0</v>
      </c>
      <c r="AT1481" s="665"/>
      <c r="AU1481" s="130">
        <f t="shared" ref="AU1481:BE1481" si="2383">AU1480+AU1474</f>
        <v>0</v>
      </c>
      <c r="AV1481" s="665">
        <f t="shared" ref="AV1481" si="2384">AV1480+AV1474</f>
        <v>0</v>
      </c>
      <c r="AW1481" s="845">
        <f t="shared" si="2383"/>
        <v>0</v>
      </c>
      <c r="AX1481" s="314">
        <f t="shared" si="2383"/>
        <v>5177</v>
      </c>
      <c r="AY1481" s="131">
        <f t="shared" si="2383"/>
        <v>0</v>
      </c>
      <c r="AZ1481" s="132">
        <f t="shared" si="2383"/>
        <v>-5177</v>
      </c>
      <c r="BA1481" s="340">
        <f t="shared" si="2383"/>
        <v>-10</v>
      </c>
      <c r="BB1481" s="310">
        <f t="shared" si="2383"/>
        <v>5177</v>
      </c>
      <c r="BC1481" s="131">
        <f t="shared" si="2383"/>
        <v>0</v>
      </c>
      <c r="BD1481" s="132">
        <f t="shared" si="2383"/>
        <v>-5177</v>
      </c>
      <c r="BE1481" s="340">
        <f t="shared" si="2383"/>
        <v>-10</v>
      </c>
      <c r="BG1481" s="826"/>
      <c r="BH1481" s="607"/>
    </row>
    <row r="1482" spans="1:60" ht="12.75" customHeight="1" x14ac:dyDescent="0.25">
      <c r="A1482" s="222"/>
      <c r="C1482" s="116"/>
      <c r="D1482" s="620"/>
      <c r="F1482" s="117"/>
      <c r="G1482" s="690"/>
      <c r="H1482" s="878"/>
      <c r="I1482" s="397"/>
      <c r="J1482" s="380"/>
      <c r="K1482" s="405" t="s">
        <v>208</v>
      </c>
      <c r="L1482" s="731">
        <v>0</v>
      </c>
      <c r="M1482" s="732">
        <v>0</v>
      </c>
      <c r="N1482" s="929">
        <v>0</v>
      </c>
      <c r="O1482" s="530">
        <v>0</v>
      </c>
      <c r="P1482" s="530">
        <v>0</v>
      </c>
      <c r="Q1482" s="641">
        <v>0</v>
      </c>
      <c r="R1482" s="537">
        <v>0</v>
      </c>
      <c r="S1482" s="537">
        <v>0</v>
      </c>
      <c r="T1482" s="537">
        <v>0</v>
      </c>
      <c r="U1482" s="537">
        <v>0</v>
      </c>
      <c r="V1482" s="537">
        <v>0</v>
      </c>
      <c r="W1482" s="530"/>
      <c r="X1482" s="142">
        <v>0</v>
      </c>
      <c r="Y1482" s="142">
        <v>0</v>
      </c>
      <c r="Z1482" s="537">
        <v>0</v>
      </c>
      <c r="AA1482" s="537">
        <v>0</v>
      </c>
      <c r="AB1482" s="530"/>
      <c r="AC1482" s="142">
        <v>0</v>
      </c>
      <c r="AD1482" s="530">
        <v>0</v>
      </c>
      <c r="AE1482" s="842">
        <v>0</v>
      </c>
      <c r="AF1482" s="929">
        <v>0</v>
      </c>
      <c r="AG1482" s="530">
        <v>0</v>
      </c>
      <c r="AH1482" s="530">
        <v>0</v>
      </c>
      <c r="AI1482" s="641">
        <v>0</v>
      </c>
      <c r="AJ1482" s="537">
        <v>0</v>
      </c>
      <c r="AK1482" s="537">
        <v>0</v>
      </c>
      <c r="AL1482" s="537">
        <v>0</v>
      </c>
      <c r="AM1482" s="537">
        <v>0</v>
      </c>
      <c r="AN1482" s="537">
        <v>0</v>
      </c>
      <c r="AO1482" s="530"/>
      <c r="AP1482" s="142">
        <v>0</v>
      </c>
      <c r="AQ1482" s="142">
        <v>0</v>
      </c>
      <c r="AR1482" s="537">
        <v>0</v>
      </c>
      <c r="AS1482" s="537">
        <v>0</v>
      </c>
      <c r="AT1482" s="530"/>
      <c r="AU1482" s="142">
        <v>0</v>
      </c>
      <c r="AV1482" s="530">
        <v>0</v>
      </c>
      <c r="AW1482" s="842">
        <v>0</v>
      </c>
      <c r="AX1482" s="115">
        <v>0</v>
      </c>
      <c r="AY1482" s="5">
        <v>0</v>
      </c>
      <c r="AZ1482" s="5">
        <v>0</v>
      </c>
      <c r="BA1482" s="335">
        <v>0</v>
      </c>
      <c r="BB1482" s="23">
        <v>0</v>
      </c>
      <c r="BC1482" s="5">
        <v>0</v>
      </c>
      <c r="BD1482" s="5">
        <v>0</v>
      </c>
      <c r="BE1482" s="335">
        <v>0</v>
      </c>
      <c r="BG1482" s="826"/>
      <c r="BH1482" s="607"/>
    </row>
    <row r="1483" spans="1:60" ht="12.75" customHeight="1" x14ac:dyDescent="0.25">
      <c r="A1483" s="222"/>
      <c r="C1483" s="116"/>
      <c r="D1483" s="620"/>
      <c r="F1483" s="117"/>
      <c r="G1483" s="694"/>
      <c r="H1483" s="878"/>
      <c r="I1483" s="397"/>
      <c r="J1483" s="380"/>
      <c r="K1483" s="405" t="s">
        <v>96</v>
      </c>
      <c r="L1483" s="738">
        <v>0</v>
      </c>
      <c r="M1483" s="739">
        <v>0</v>
      </c>
      <c r="N1483" s="929">
        <v>0</v>
      </c>
      <c r="O1483" s="530">
        <v>0</v>
      </c>
      <c r="P1483" s="530">
        <v>0</v>
      </c>
      <c r="Q1483" s="641">
        <v>0</v>
      </c>
      <c r="R1483" s="537">
        <v>0</v>
      </c>
      <c r="S1483" s="537">
        <v>0</v>
      </c>
      <c r="T1483" s="537">
        <v>0</v>
      </c>
      <c r="U1483" s="537">
        <v>0</v>
      </c>
      <c r="V1483" s="537">
        <v>0</v>
      </c>
      <c r="W1483" s="530"/>
      <c r="X1483" s="142">
        <v>0</v>
      </c>
      <c r="Y1483" s="142">
        <v>0</v>
      </c>
      <c r="Z1483" s="537">
        <v>0</v>
      </c>
      <c r="AA1483" s="537">
        <v>0</v>
      </c>
      <c r="AB1483" s="530"/>
      <c r="AC1483" s="142">
        <v>0</v>
      </c>
      <c r="AD1483" s="530">
        <v>0</v>
      </c>
      <c r="AE1483" s="842">
        <v>0</v>
      </c>
      <c r="AF1483" s="929">
        <v>0</v>
      </c>
      <c r="AG1483" s="530">
        <v>0</v>
      </c>
      <c r="AH1483" s="530">
        <v>0</v>
      </c>
      <c r="AI1483" s="641">
        <v>0</v>
      </c>
      <c r="AJ1483" s="537">
        <v>0</v>
      </c>
      <c r="AK1483" s="537">
        <v>0</v>
      </c>
      <c r="AL1483" s="537">
        <v>0</v>
      </c>
      <c r="AM1483" s="537">
        <v>0</v>
      </c>
      <c r="AN1483" s="537">
        <v>0</v>
      </c>
      <c r="AO1483" s="530"/>
      <c r="AP1483" s="142">
        <v>0</v>
      </c>
      <c r="AQ1483" s="142">
        <v>0</v>
      </c>
      <c r="AR1483" s="537">
        <v>0</v>
      </c>
      <c r="AS1483" s="537">
        <v>0</v>
      </c>
      <c r="AT1483" s="530"/>
      <c r="AU1483" s="142">
        <v>0</v>
      </c>
      <c r="AV1483" s="530">
        <v>0</v>
      </c>
      <c r="AW1483" s="842">
        <v>0</v>
      </c>
      <c r="AX1483" s="115">
        <v>0</v>
      </c>
      <c r="AY1483" s="5">
        <v>0</v>
      </c>
      <c r="AZ1483" s="5">
        <v>0</v>
      </c>
      <c r="BA1483" s="335">
        <v>0</v>
      </c>
      <c r="BB1483" s="23">
        <v>0</v>
      </c>
      <c r="BC1483" s="5">
        <v>0</v>
      </c>
      <c r="BD1483" s="5">
        <v>0</v>
      </c>
      <c r="BE1483" s="335">
        <v>0</v>
      </c>
      <c r="BG1483" s="826"/>
      <c r="BH1483" s="607"/>
    </row>
    <row r="1484" spans="1:60" ht="12.75" customHeight="1" x14ac:dyDescent="0.25">
      <c r="A1484" s="222"/>
      <c r="C1484" s="116"/>
      <c r="D1484" s="620"/>
      <c r="F1484" s="117"/>
      <c r="G1484" s="694"/>
      <c r="H1484" s="878"/>
      <c r="I1484" s="397"/>
      <c r="J1484" s="380"/>
      <c r="K1484" s="405" t="s">
        <v>209</v>
      </c>
      <c r="L1484" s="738">
        <v>0</v>
      </c>
      <c r="M1484" s="739">
        <v>0</v>
      </c>
      <c r="N1484" s="929">
        <v>0</v>
      </c>
      <c r="O1484" s="530">
        <v>0</v>
      </c>
      <c r="P1484" s="530">
        <v>0</v>
      </c>
      <c r="Q1484" s="641">
        <v>0</v>
      </c>
      <c r="R1484" s="537">
        <v>0</v>
      </c>
      <c r="S1484" s="537">
        <v>0</v>
      </c>
      <c r="T1484" s="537">
        <v>0</v>
      </c>
      <c r="U1484" s="537">
        <v>0</v>
      </c>
      <c r="V1484" s="537">
        <v>0</v>
      </c>
      <c r="W1484" s="530"/>
      <c r="X1484" s="142">
        <v>0</v>
      </c>
      <c r="Y1484" s="142">
        <v>0</v>
      </c>
      <c r="Z1484" s="537">
        <v>0</v>
      </c>
      <c r="AA1484" s="537">
        <v>0</v>
      </c>
      <c r="AB1484" s="530"/>
      <c r="AC1484" s="142">
        <v>0</v>
      </c>
      <c r="AD1484" s="530">
        <v>0</v>
      </c>
      <c r="AE1484" s="842">
        <v>0</v>
      </c>
      <c r="AF1484" s="929">
        <v>0</v>
      </c>
      <c r="AG1484" s="530">
        <v>0</v>
      </c>
      <c r="AH1484" s="530">
        <v>0</v>
      </c>
      <c r="AI1484" s="641">
        <v>0</v>
      </c>
      <c r="AJ1484" s="537">
        <v>0</v>
      </c>
      <c r="AK1484" s="537">
        <v>0</v>
      </c>
      <c r="AL1484" s="537">
        <v>0</v>
      </c>
      <c r="AM1484" s="537">
        <v>0</v>
      </c>
      <c r="AN1484" s="537">
        <v>0</v>
      </c>
      <c r="AO1484" s="530"/>
      <c r="AP1484" s="142">
        <v>0</v>
      </c>
      <c r="AQ1484" s="142">
        <v>0</v>
      </c>
      <c r="AR1484" s="537">
        <v>0</v>
      </c>
      <c r="AS1484" s="537">
        <v>0</v>
      </c>
      <c r="AT1484" s="530"/>
      <c r="AU1484" s="142">
        <v>0</v>
      </c>
      <c r="AV1484" s="530">
        <v>0</v>
      </c>
      <c r="AW1484" s="842">
        <v>0</v>
      </c>
      <c r="AX1484" s="115">
        <v>0</v>
      </c>
      <c r="AY1484" s="5">
        <v>0</v>
      </c>
      <c r="AZ1484" s="5">
        <v>0</v>
      </c>
      <c r="BA1484" s="335">
        <v>0</v>
      </c>
      <c r="BB1484" s="23">
        <v>0</v>
      </c>
      <c r="BC1484" s="5">
        <v>0</v>
      </c>
      <c r="BD1484" s="5">
        <v>0</v>
      </c>
      <c r="BE1484" s="335">
        <v>0</v>
      </c>
      <c r="BG1484" s="826"/>
      <c r="BH1484" s="607"/>
    </row>
    <row r="1485" spans="1:60" ht="12.75" customHeight="1" x14ac:dyDescent="0.25">
      <c r="A1485" s="222"/>
      <c r="C1485" s="116"/>
      <c r="D1485" s="620"/>
      <c r="F1485" s="117"/>
      <c r="G1485" s="694"/>
      <c r="H1485" s="878"/>
      <c r="I1485" s="397"/>
      <c r="J1485" s="380"/>
      <c r="K1485" s="405" t="s">
        <v>210</v>
      </c>
      <c r="L1485" s="738">
        <v>0</v>
      </c>
      <c r="M1485" s="739">
        <v>0</v>
      </c>
      <c r="N1485" s="929">
        <v>0</v>
      </c>
      <c r="O1485" s="530">
        <v>0</v>
      </c>
      <c r="P1485" s="530">
        <v>0</v>
      </c>
      <c r="Q1485" s="641">
        <v>0</v>
      </c>
      <c r="R1485" s="537">
        <v>0</v>
      </c>
      <c r="S1485" s="537">
        <v>0</v>
      </c>
      <c r="T1485" s="537">
        <v>0</v>
      </c>
      <c r="U1485" s="537">
        <v>0</v>
      </c>
      <c r="V1485" s="537">
        <v>0</v>
      </c>
      <c r="W1485" s="530"/>
      <c r="X1485" s="142">
        <v>0</v>
      </c>
      <c r="Y1485" s="142">
        <v>0</v>
      </c>
      <c r="Z1485" s="537">
        <v>0</v>
      </c>
      <c r="AA1485" s="537">
        <v>0</v>
      </c>
      <c r="AB1485" s="530"/>
      <c r="AC1485" s="142">
        <v>0</v>
      </c>
      <c r="AD1485" s="530">
        <v>0</v>
      </c>
      <c r="AE1485" s="842">
        <v>0</v>
      </c>
      <c r="AF1485" s="929">
        <v>0</v>
      </c>
      <c r="AG1485" s="530">
        <v>0</v>
      </c>
      <c r="AH1485" s="530">
        <v>0</v>
      </c>
      <c r="AI1485" s="641">
        <v>0</v>
      </c>
      <c r="AJ1485" s="537">
        <v>0</v>
      </c>
      <c r="AK1485" s="537">
        <v>0</v>
      </c>
      <c r="AL1485" s="537">
        <v>0</v>
      </c>
      <c r="AM1485" s="537">
        <v>0</v>
      </c>
      <c r="AN1485" s="537">
        <v>0</v>
      </c>
      <c r="AO1485" s="530"/>
      <c r="AP1485" s="142">
        <v>0</v>
      </c>
      <c r="AQ1485" s="142">
        <v>0</v>
      </c>
      <c r="AR1485" s="537">
        <v>0</v>
      </c>
      <c r="AS1485" s="537">
        <v>0</v>
      </c>
      <c r="AT1485" s="530"/>
      <c r="AU1485" s="142">
        <v>0</v>
      </c>
      <c r="AV1485" s="530">
        <v>0</v>
      </c>
      <c r="AW1485" s="842">
        <v>0</v>
      </c>
      <c r="AX1485" s="115">
        <v>0</v>
      </c>
      <c r="AY1485" s="5">
        <v>0</v>
      </c>
      <c r="AZ1485" s="5">
        <v>0</v>
      </c>
      <c r="BA1485" s="335">
        <v>0</v>
      </c>
      <c r="BB1485" s="23">
        <v>0</v>
      </c>
      <c r="BC1485" s="5">
        <v>0</v>
      </c>
      <c r="BD1485" s="5">
        <v>0</v>
      </c>
      <c r="BE1485" s="335">
        <v>0</v>
      </c>
      <c r="BG1485" s="826"/>
      <c r="BH1485" s="607"/>
    </row>
    <row r="1486" spans="1:60" ht="12.75" customHeight="1" x14ac:dyDescent="0.25">
      <c r="A1486" s="222"/>
      <c r="C1486" s="116"/>
      <c r="D1486" s="620"/>
      <c r="F1486" s="117"/>
      <c r="G1486" s="694"/>
      <c r="H1486" s="878"/>
      <c r="I1486" s="397"/>
      <c r="J1486" s="380"/>
      <c r="K1486" s="405" t="s">
        <v>53</v>
      </c>
      <c r="L1486" s="738">
        <v>0</v>
      </c>
      <c r="M1486" s="739">
        <v>0</v>
      </c>
      <c r="N1486" s="929">
        <v>0</v>
      </c>
      <c r="O1486" s="530">
        <v>0</v>
      </c>
      <c r="P1486" s="530">
        <v>0</v>
      </c>
      <c r="Q1486" s="641">
        <v>0</v>
      </c>
      <c r="R1486" s="537">
        <v>0</v>
      </c>
      <c r="S1486" s="537">
        <v>0</v>
      </c>
      <c r="T1486" s="537">
        <v>0</v>
      </c>
      <c r="U1486" s="537">
        <v>0</v>
      </c>
      <c r="V1486" s="537">
        <v>0</v>
      </c>
      <c r="W1486" s="530"/>
      <c r="X1486" s="142">
        <v>0</v>
      </c>
      <c r="Y1486" s="142">
        <v>0</v>
      </c>
      <c r="Z1486" s="537">
        <v>0</v>
      </c>
      <c r="AA1486" s="537">
        <v>0</v>
      </c>
      <c r="AB1486" s="530"/>
      <c r="AC1486" s="142">
        <v>0</v>
      </c>
      <c r="AD1486" s="530">
        <v>0</v>
      </c>
      <c r="AE1486" s="842">
        <v>0</v>
      </c>
      <c r="AF1486" s="929">
        <v>0</v>
      </c>
      <c r="AG1486" s="530">
        <v>0</v>
      </c>
      <c r="AH1486" s="530">
        <v>0</v>
      </c>
      <c r="AI1486" s="641">
        <v>0</v>
      </c>
      <c r="AJ1486" s="537">
        <v>0</v>
      </c>
      <c r="AK1486" s="537">
        <v>0</v>
      </c>
      <c r="AL1486" s="537">
        <v>0</v>
      </c>
      <c r="AM1486" s="537">
        <v>0</v>
      </c>
      <c r="AN1486" s="537">
        <v>0</v>
      </c>
      <c r="AO1486" s="530"/>
      <c r="AP1486" s="142">
        <v>0</v>
      </c>
      <c r="AQ1486" s="142">
        <v>0</v>
      </c>
      <c r="AR1486" s="537">
        <v>0</v>
      </c>
      <c r="AS1486" s="537">
        <v>0</v>
      </c>
      <c r="AT1486" s="530"/>
      <c r="AU1486" s="142">
        <v>0</v>
      </c>
      <c r="AV1486" s="530">
        <v>0</v>
      </c>
      <c r="AW1486" s="842">
        <v>0</v>
      </c>
      <c r="AX1486" s="115">
        <v>0</v>
      </c>
      <c r="AY1486" s="5">
        <v>0</v>
      </c>
      <c r="AZ1486" s="5">
        <v>0</v>
      </c>
      <c r="BA1486" s="335">
        <v>0</v>
      </c>
      <c r="BB1486" s="23">
        <v>0</v>
      </c>
      <c r="BC1486" s="5">
        <v>0</v>
      </c>
      <c r="BD1486" s="5">
        <v>0</v>
      </c>
      <c r="BE1486" s="335">
        <v>0</v>
      </c>
      <c r="BG1486" s="826"/>
      <c r="BH1486" s="607"/>
    </row>
    <row r="1487" spans="1:60" ht="12.75" customHeight="1" x14ac:dyDescent="0.25">
      <c r="A1487" s="222"/>
      <c r="C1487" s="116"/>
      <c r="D1487" s="620"/>
      <c r="F1487" s="117"/>
      <c r="G1487" s="694"/>
      <c r="H1487" s="878"/>
      <c r="I1487" s="397"/>
      <c r="J1487" s="380"/>
      <c r="K1487" s="406"/>
      <c r="L1487" s="738"/>
      <c r="M1487" s="739"/>
      <c r="N1487" s="929"/>
      <c r="O1487" s="530"/>
      <c r="P1487" s="530"/>
      <c r="Q1487" s="641"/>
      <c r="R1487" s="537"/>
      <c r="S1487" s="537"/>
      <c r="T1487" s="537"/>
      <c r="U1487" s="537"/>
      <c r="V1487" s="537"/>
      <c r="W1487" s="531"/>
      <c r="X1487" s="140"/>
      <c r="Y1487" s="140"/>
      <c r="Z1487" s="551"/>
      <c r="AA1487" s="551"/>
      <c r="AB1487" s="531"/>
      <c r="AC1487" s="142"/>
      <c r="AD1487" s="530"/>
      <c r="AE1487" s="842"/>
      <c r="AF1487" s="929"/>
      <c r="AG1487" s="530"/>
      <c r="AH1487" s="530"/>
      <c r="AI1487" s="641"/>
      <c r="AJ1487" s="537"/>
      <c r="AK1487" s="537"/>
      <c r="AL1487" s="537"/>
      <c r="AM1487" s="537"/>
      <c r="AN1487" s="537"/>
      <c r="AO1487" s="531"/>
      <c r="AP1487" s="140"/>
      <c r="AQ1487" s="140"/>
      <c r="AR1487" s="551"/>
      <c r="AS1487" s="551"/>
      <c r="AT1487" s="531"/>
      <c r="AU1487" s="142"/>
      <c r="AV1487" s="530"/>
      <c r="AW1487" s="842"/>
      <c r="AX1487" s="115"/>
      <c r="AY1487" s="5"/>
      <c r="AZ1487" s="5"/>
      <c r="BA1487" s="335"/>
      <c r="BC1487" s="5"/>
      <c r="BD1487" s="5"/>
      <c r="BE1487" s="335"/>
      <c r="BG1487" s="826"/>
      <c r="BH1487" s="607"/>
    </row>
    <row r="1488" spans="1:60" ht="12.75" customHeight="1" x14ac:dyDescent="0.25">
      <c r="A1488" s="21"/>
      <c r="B1488" s="112"/>
      <c r="C1488" s="116"/>
      <c r="D1488" s="623"/>
      <c r="F1488" s="117"/>
      <c r="G1488" s="694"/>
      <c r="H1488" s="878"/>
      <c r="I1488" s="397"/>
      <c r="J1488" s="380"/>
      <c r="K1488" s="408"/>
      <c r="L1488" s="738"/>
      <c r="M1488" s="739"/>
      <c r="N1488" s="931"/>
      <c r="O1488" s="923"/>
      <c r="P1488" s="923"/>
      <c r="Q1488" s="641"/>
      <c r="R1488" s="537"/>
      <c r="S1488" s="537"/>
      <c r="T1488" s="537"/>
      <c r="U1488" s="537"/>
      <c r="V1488" s="537"/>
      <c r="W1488" s="531"/>
      <c r="X1488" s="141"/>
      <c r="Y1488" s="141"/>
      <c r="Z1488" s="552"/>
      <c r="AA1488" s="552"/>
      <c r="AB1488" s="531"/>
      <c r="AC1488" s="593"/>
      <c r="AD1488" s="923"/>
      <c r="AE1488" s="846"/>
      <c r="AF1488" s="931"/>
      <c r="AG1488" s="923"/>
      <c r="AH1488" s="923"/>
      <c r="AI1488" s="641"/>
      <c r="AJ1488" s="537"/>
      <c r="AK1488" s="537"/>
      <c r="AL1488" s="537"/>
      <c r="AM1488" s="537"/>
      <c r="AN1488" s="537"/>
      <c r="AO1488" s="531"/>
      <c r="AP1488" s="141"/>
      <c r="AQ1488" s="141"/>
      <c r="AR1488" s="552"/>
      <c r="AS1488" s="552"/>
      <c r="AT1488" s="531"/>
      <c r="AU1488" s="593"/>
      <c r="AV1488" s="923"/>
      <c r="AW1488" s="846"/>
      <c r="AX1488" s="115"/>
      <c r="AY1488" s="5"/>
      <c r="AZ1488" s="5"/>
      <c r="BA1488" s="335"/>
      <c r="BC1488" s="5"/>
      <c r="BD1488" s="5"/>
      <c r="BE1488" s="335"/>
      <c r="BG1488" s="826"/>
      <c r="BH1488" s="607"/>
    </row>
    <row r="1489" spans="1:66" ht="12.75" customHeight="1" x14ac:dyDescent="0.25">
      <c r="A1489" s="222"/>
      <c r="C1489" s="116"/>
      <c r="D1489" s="620"/>
      <c r="F1489" s="117"/>
      <c r="G1489" s="694"/>
      <c r="H1489" s="878"/>
      <c r="I1489" s="397"/>
      <c r="J1489" s="380"/>
      <c r="K1489" s="425" t="s">
        <v>6565</v>
      </c>
      <c r="L1489" s="731"/>
      <c r="M1489" s="732"/>
      <c r="N1489" s="931"/>
      <c r="O1489" s="923"/>
      <c r="P1489" s="923"/>
      <c r="Q1489" s="641"/>
      <c r="R1489" s="537"/>
      <c r="S1489" s="537"/>
      <c r="T1489" s="537"/>
      <c r="U1489" s="537"/>
      <c r="V1489" s="537"/>
      <c r="W1489" s="531"/>
      <c r="X1489" s="141"/>
      <c r="Y1489" s="141"/>
      <c r="Z1489" s="552"/>
      <c r="AA1489" s="552"/>
      <c r="AB1489" s="531"/>
      <c r="AC1489" s="593"/>
      <c r="AD1489" s="923"/>
      <c r="AE1489" s="846"/>
      <c r="AF1489" s="931"/>
      <c r="AG1489" s="923"/>
      <c r="AH1489" s="923"/>
      <c r="AI1489" s="641"/>
      <c r="AJ1489" s="537"/>
      <c r="AK1489" s="537"/>
      <c r="AL1489" s="537"/>
      <c r="AM1489" s="537"/>
      <c r="AN1489" s="537"/>
      <c r="AO1489" s="531"/>
      <c r="AP1489" s="141"/>
      <c r="AQ1489" s="141"/>
      <c r="AR1489" s="552"/>
      <c r="AS1489" s="552"/>
      <c r="AT1489" s="531"/>
      <c r="AU1489" s="593"/>
      <c r="AV1489" s="923"/>
      <c r="AW1489" s="846"/>
      <c r="AX1489" s="115"/>
      <c r="AY1489" s="5"/>
      <c r="AZ1489" s="5"/>
      <c r="BA1489" s="335"/>
      <c r="BC1489" s="5"/>
      <c r="BD1489" s="5"/>
      <c r="BE1489" s="335"/>
      <c r="BG1489" s="826"/>
      <c r="BH1489" s="607"/>
    </row>
    <row r="1490" spans="1:66" ht="20.399999999999999" x14ac:dyDescent="0.25">
      <c r="A1490" s="222"/>
      <c r="C1490" s="116"/>
      <c r="D1490" s="620"/>
      <c r="F1490" s="117"/>
      <c r="G1490" s="694"/>
      <c r="H1490" s="878"/>
      <c r="I1490" s="397"/>
      <c r="J1490" s="380"/>
      <c r="K1490" s="426" t="s">
        <v>3866</v>
      </c>
      <c r="L1490" s="731"/>
      <c r="M1490" s="732"/>
      <c r="N1490" s="931"/>
      <c r="O1490" s="923"/>
      <c r="P1490" s="923"/>
      <c r="Q1490" s="641"/>
      <c r="R1490" s="537"/>
      <c r="S1490" s="537"/>
      <c r="T1490" s="537"/>
      <c r="U1490" s="537"/>
      <c r="V1490" s="537"/>
      <c r="W1490" s="531"/>
      <c r="X1490" s="141"/>
      <c r="Y1490" s="141"/>
      <c r="Z1490" s="552"/>
      <c r="AA1490" s="552"/>
      <c r="AB1490" s="531"/>
      <c r="AC1490" s="593"/>
      <c r="AD1490" s="923"/>
      <c r="AE1490" s="846"/>
      <c r="AF1490" s="931"/>
      <c r="AG1490" s="923"/>
      <c r="AH1490" s="923"/>
      <c r="AI1490" s="641"/>
      <c r="AJ1490" s="537"/>
      <c r="AK1490" s="537"/>
      <c r="AL1490" s="537"/>
      <c r="AM1490" s="537"/>
      <c r="AN1490" s="537"/>
      <c r="AO1490" s="531"/>
      <c r="AP1490" s="141"/>
      <c r="AQ1490" s="141"/>
      <c r="AR1490" s="552"/>
      <c r="AS1490" s="552"/>
      <c r="AT1490" s="531"/>
      <c r="AU1490" s="593"/>
      <c r="AV1490" s="923"/>
      <c r="AW1490" s="846"/>
      <c r="AX1490" s="115"/>
      <c r="AY1490" s="5"/>
      <c r="AZ1490" s="5"/>
      <c r="BA1490" s="335"/>
      <c r="BC1490" s="5"/>
      <c r="BD1490" s="5"/>
      <c r="BE1490" s="335"/>
      <c r="BG1490" s="826"/>
      <c r="BH1490" s="607"/>
    </row>
    <row r="1491" spans="1:66" ht="12.75" customHeight="1" x14ac:dyDescent="0.25">
      <c r="A1491" s="222"/>
      <c r="C1491" s="116"/>
      <c r="D1491" s="620"/>
      <c r="F1491" s="117"/>
      <c r="G1491" s="694"/>
      <c r="H1491" s="878"/>
      <c r="I1491" s="397"/>
      <c r="J1491" s="380"/>
      <c r="K1491" s="408"/>
      <c r="L1491" s="731"/>
      <c r="M1491" s="732"/>
      <c r="N1491" s="931"/>
      <c r="O1491" s="923"/>
      <c r="P1491" s="923"/>
      <c r="Q1491" s="641"/>
      <c r="R1491" s="537"/>
      <c r="S1491" s="537"/>
      <c r="T1491" s="537"/>
      <c r="U1491" s="537"/>
      <c r="V1491" s="537"/>
      <c r="W1491" s="531"/>
      <c r="X1491" s="141"/>
      <c r="Y1491" s="141"/>
      <c r="Z1491" s="552"/>
      <c r="AA1491" s="552"/>
      <c r="AB1491" s="531"/>
      <c r="AC1491" s="593"/>
      <c r="AD1491" s="923"/>
      <c r="AE1491" s="846"/>
      <c r="AF1491" s="931"/>
      <c r="AG1491" s="923"/>
      <c r="AH1491" s="923"/>
      <c r="AI1491" s="641"/>
      <c r="AJ1491" s="537"/>
      <c r="AK1491" s="537"/>
      <c r="AL1491" s="537"/>
      <c r="AM1491" s="537"/>
      <c r="AN1491" s="537"/>
      <c r="AO1491" s="531"/>
      <c r="AP1491" s="141"/>
      <c r="AQ1491" s="141"/>
      <c r="AR1491" s="552"/>
      <c r="AS1491" s="552"/>
      <c r="AT1491" s="531"/>
      <c r="AU1491" s="593"/>
      <c r="AV1491" s="923"/>
      <c r="AW1491" s="846"/>
      <c r="AX1491" s="115"/>
      <c r="AY1491" s="5"/>
      <c r="AZ1491" s="5"/>
      <c r="BA1491" s="335"/>
      <c r="BC1491" s="5"/>
      <c r="BD1491" s="5"/>
      <c r="BE1491" s="335"/>
      <c r="BG1491" s="826"/>
      <c r="BH1491" s="607"/>
    </row>
    <row r="1492" spans="1:66" ht="35.1" customHeight="1" x14ac:dyDescent="0.25">
      <c r="A1492" s="222" t="s">
        <v>6116</v>
      </c>
      <c r="B1492" s="112" t="s">
        <v>5018</v>
      </c>
      <c r="C1492" s="116" t="s">
        <v>149</v>
      </c>
      <c r="D1492" s="620">
        <v>1000</v>
      </c>
      <c r="E1492" s="278"/>
      <c r="F1492" s="116" t="s">
        <v>5016</v>
      </c>
      <c r="G1492" s="700"/>
      <c r="H1492" s="900">
        <v>122</v>
      </c>
      <c r="I1492" s="580">
        <v>81100000</v>
      </c>
      <c r="J1492" s="689" t="s">
        <v>6950</v>
      </c>
      <c r="K1492" s="411" t="s">
        <v>6951</v>
      </c>
      <c r="L1492" s="733">
        <v>0</v>
      </c>
      <c r="M1492" s="734">
        <v>0</v>
      </c>
      <c r="N1492" s="931"/>
      <c r="O1492" s="530">
        <f t="shared" ref="O1492:O1500" si="2385">IF(N1492&gt;L1492,"0 ",N1492-L1492)</f>
        <v>0</v>
      </c>
      <c r="P1492" s="530">
        <f t="shared" ref="P1492:P1500" si="2386">IF(N1492&lt;L1492,"0 ",N1492-L1492)</f>
        <v>0</v>
      </c>
      <c r="Q1492" s="646"/>
      <c r="R1492" s="536"/>
      <c r="S1492" s="536"/>
      <c r="T1492" s="536"/>
      <c r="U1492" s="536"/>
      <c r="V1492" s="536"/>
      <c r="W1492" s="683" t="str">
        <f>IF(SUM(Q1492:V1492)=X1492,"OK",SUM(Q1492:V1492)-X1492)</f>
        <v>OK</v>
      </c>
      <c r="X1492" s="141"/>
      <c r="Y1492" s="141"/>
      <c r="Z1492" s="552"/>
      <c r="AA1492" s="552"/>
      <c r="AB1492" s="683" t="str">
        <f>IF(SUM(Z1492:AA1492)=AC1492,"OK",SUM(Z1492:AA1492)-AC1492)</f>
        <v>OK</v>
      </c>
      <c r="AC1492" s="593"/>
      <c r="AD1492" s="530">
        <f t="shared" ref="AD1492:AD1500" si="2387">X1492+Y1492+AC1492</f>
        <v>0</v>
      </c>
      <c r="AE1492" s="842">
        <f t="shared" ref="AE1492:AE1500" si="2388">N1492+AD1492</f>
        <v>0</v>
      </c>
      <c r="AF1492" s="931"/>
      <c r="AG1492" s="530">
        <f t="shared" ref="AG1492:AG1500" si="2389">IF(AF1492&gt;M1492,"0 ",AF1492-M1492)</f>
        <v>0</v>
      </c>
      <c r="AH1492" s="530">
        <f t="shared" ref="AH1492:AH1500" si="2390">IF(AF1492&lt;M1492,"0 ",AF1492-M1492)</f>
        <v>0</v>
      </c>
      <c r="AI1492" s="641"/>
      <c r="AJ1492" s="537"/>
      <c r="AK1492" s="537"/>
      <c r="AL1492" s="537"/>
      <c r="AM1492" s="537"/>
      <c r="AN1492" s="537"/>
      <c r="AO1492" s="683" t="str">
        <f>IF(SUM(AI1492:AN1492)=AP1492,"OK",SUM(AI1492:AN1492)-AP1492)</f>
        <v>OK</v>
      </c>
      <c r="AP1492" s="141"/>
      <c r="AQ1492" s="141"/>
      <c r="AR1492" s="552"/>
      <c r="AS1492" s="552"/>
      <c r="AT1492" s="683" t="str">
        <f>IF(SUM(AR1492:AS1492)=AU1492,"OK",SUM(AR1492:AS1492)-AU1492)</f>
        <v>OK</v>
      </c>
      <c r="AU1492" s="593"/>
      <c r="AV1492" s="530">
        <f t="shared" ref="AV1492:AV1500" si="2391">AP1492+AQ1492+AU1492</f>
        <v>0</v>
      </c>
      <c r="AW1492" s="842">
        <f t="shared" ref="AW1492:AW1500" si="2392">AF1492+AV1492</f>
        <v>0</v>
      </c>
      <c r="AX1492" s="115">
        <f t="shared" ref="AX1492:AX1500" si="2393">L1492</f>
        <v>0</v>
      </c>
      <c r="AY1492" s="5">
        <f t="shared" ref="AY1492:AY1500" si="2394">AE1492</f>
        <v>0</v>
      </c>
      <c r="AZ1492" s="7">
        <f>AY1492-AX1492</f>
        <v>0</v>
      </c>
      <c r="BA1492" s="335" t="e">
        <f>AZ1492/AX1492</f>
        <v>#DIV/0!</v>
      </c>
      <c r="BB1492" s="23">
        <f t="shared" ref="BB1492:BB1500" si="2395">M1492</f>
        <v>0</v>
      </c>
      <c r="BC1492" s="5">
        <f>AW1492</f>
        <v>0</v>
      </c>
      <c r="BD1492" s="7">
        <f>BC1492-BB1492</f>
        <v>0</v>
      </c>
      <c r="BE1492" s="335" t="e">
        <f>BD1492/BB1492</f>
        <v>#DIV/0!</v>
      </c>
      <c r="BG1492" s="826" t="str">
        <f t="shared" ref="BG1492:BG1500" si="2396">RIGHT(LEFT(I1492,3),2)&amp;"."&amp;RIGHT(LEFT(I1492,5),2)</f>
        <v>11.00</v>
      </c>
      <c r="BH1492" s="607" t="b">
        <f>COUNTIF('Codes SEC'!$B$2:$B$250,Ministres!BG1492)&gt;0</f>
        <v>1</v>
      </c>
    </row>
    <row r="1493" spans="1:66" ht="35.1" customHeight="1" x14ac:dyDescent="0.25">
      <c r="A1493" s="222" t="s">
        <v>6116</v>
      </c>
      <c r="B1493" s="112" t="s">
        <v>5018</v>
      </c>
      <c r="C1493" s="116" t="s">
        <v>149</v>
      </c>
      <c r="D1493" s="620">
        <v>1000</v>
      </c>
      <c r="E1493" s="278"/>
      <c r="F1493" s="116" t="s">
        <v>5016</v>
      </c>
      <c r="G1493" s="700"/>
      <c r="H1493" s="900">
        <v>122</v>
      </c>
      <c r="I1493" s="580">
        <v>81211000</v>
      </c>
      <c r="J1493" s="689" t="s">
        <v>6972</v>
      </c>
      <c r="K1493" s="411" t="s">
        <v>6973</v>
      </c>
      <c r="L1493" s="733">
        <v>0</v>
      </c>
      <c r="M1493" s="734">
        <v>0</v>
      </c>
      <c r="N1493" s="931"/>
      <c r="O1493" s="530">
        <f t="shared" si="2385"/>
        <v>0</v>
      </c>
      <c r="P1493" s="530">
        <f t="shared" si="2386"/>
        <v>0</v>
      </c>
      <c r="Q1493" s="646"/>
      <c r="R1493" s="536"/>
      <c r="S1493" s="536"/>
      <c r="T1493" s="536"/>
      <c r="U1493" s="536"/>
      <c r="V1493" s="536"/>
      <c r="W1493" s="683" t="str">
        <f>IF(SUM(Q1493:V1493)=X1493,"OK",SUM(Q1493:V1493)-X1493)</f>
        <v>OK</v>
      </c>
      <c r="X1493" s="141"/>
      <c r="Y1493" s="141"/>
      <c r="Z1493" s="552"/>
      <c r="AA1493" s="552"/>
      <c r="AB1493" s="683" t="str">
        <f>IF(SUM(Z1493:AA1493)=AC1493,"OK",SUM(Z1493:AA1493)-AC1493)</f>
        <v>OK</v>
      </c>
      <c r="AC1493" s="593"/>
      <c r="AD1493" s="530">
        <f t="shared" si="2387"/>
        <v>0</v>
      </c>
      <c r="AE1493" s="842">
        <f t="shared" si="2388"/>
        <v>0</v>
      </c>
      <c r="AF1493" s="931"/>
      <c r="AG1493" s="530">
        <f t="shared" si="2389"/>
        <v>0</v>
      </c>
      <c r="AH1493" s="530">
        <f t="shared" si="2390"/>
        <v>0</v>
      </c>
      <c r="AI1493" s="641"/>
      <c r="AJ1493" s="537"/>
      <c r="AK1493" s="537"/>
      <c r="AL1493" s="537"/>
      <c r="AM1493" s="537"/>
      <c r="AN1493" s="537"/>
      <c r="AO1493" s="683" t="str">
        <f>IF(SUM(AI1493:AN1493)=AP1493,"OK",SUM(AI1493:AN1493)-AP1493)</f>
        <v>OK</v>
      </c>
      <c r="AP1493" s="141"/>
      <c r="AQ1493" s="141"/>
      <c r="AR1493" s="552"/>
      <c r="AS1493" s="552"/>
      <c r="AT1493" s="683" t="str">
        <f>IF(SUM(AR1493:AS1493)=AU1493,"OK",SUM(AR1493:AS1493)-AU1493)</f>
        <v>OK</v>
      </c>
      <c r="AU1493" s="593"/>
      <c r="AV1493" s="530">
        <f t="shared" si="2391"/>
        <v>0</v>
      </c>
      <c r="AW1493" s="842">
        <f t="shared" si="2392"/>
        <v>0</v>
      </c>
      <c r="AX1493" s="115">
        <f t="shared" si="2393"/>
        <v>0</v>
      </c>
      <c r="AY1493" s="5">
        <f t="shared" si="2394"/>
        <v>0</v>
      </c>
      <c r="AZ1493" s="7">
        <f>AY1493-AX1493</f>
        <v>0</v>
      </c>
      <c r="BA1493" s="335" t="e">
        <f>AZ1493/AX1493</f>
        <v>#DIV/0!</v>
      </c>
      <c r="BB1493" s="23">
        <f t="shared" si="2395"/>
        <v>0</v>
      </c>
      <c r="BC1493" s="5">
        <f>AW1493</f>
        <v>0</v>
      </c>
      <c r="BD1493" s="7">
        <f>BC1493-BB1493</f>
        <v>0</v>
      </c>
      <c r="BE1493" s="335" t="e">
        <f>BD1493/BB1493</f>
        <v>#DIV/0!</v>
      </c>
      <c r="BG1493" s="826" t="str">
        <f t="shared" si="2396"/>
        <v>12.11</v>
      </c>
      <c r="BH1493" s="607" t="b">
        <f>COUNTIF('Codes SEC'!$B$2:$B$250,Ministres!BG1493)&gt;0</f>
        <v>1</v>
      </c>
    </row>
    <row r="1494" spans="1:66" ht="35.1" customHeight="1" x14ac:dyDescent="0.25">
      <c r="A1494" s="222" t="s">
        <v>6116</v>
      </c>
      <c r="B1494" s="112" t="s">
        <v>5018</v>
      </c>
      <c r="C1494" s="116" t="s">
        <v>149</v>
      </c>
      <c r="D1494" s="620">
        <v>1000</v>
      </c>
      <c r="E1494" s="278"/>
      <c r="F1494" s="116" t="s">
        <v>5016</v>
      </c>
      <c r="G1494" s="700"/>
      <c r="H1494" s="900">
        <v>122</v>
      </c>
      <c r="I1494" s="580">
        <v>81410000</v>
      </c>
      <c r="J1494" s="689" t="s">
        <v>6678</v>
      </c>
      <c r="K1494" s="411" t="s">
        <v>6679</v>
      </c>
      <c r="L1494" s="733">
        <v>0</v>
      </c>
      <c r="M1494" s="734">
        <v>0</v>
      </c>
      <c r="N1494" s="931"/>
      <c r="O1494" s="530">
        <f t="shared" si="2385"/>
        <v>0</v>
      </c>
      <c r="P1494" s="530">
        <f t="shared" si="2386"/>
        <v>0</v>
      </c>
      <c r="Q1494" s="646"/>
      <c r="R1494" s="536"/>
      <c r="S1494" s="536"/>
      <c r="T1494" s="536"/>
      <c r="U1494" s="536"/>
      <c r="V1494" s="536"/>
      <c r="W1494" s="683" t="str">
        <f t="shared" ref="W1494:W1497" si="2397">IF(SUM(Q1494:V1494)=X1494,"OK",SUM(Q1494:V1494)-X1494)</f>
        <v>OK</v>
      </c>
      <c r="X1494" s="141"/>
      <c r="Y1494" s="141"/>
      <c r="Z1494" s="552"/>
      <c r="AA1494" s="552"/>
      <c r="AB1494" s="683" t="str">
        <f t="shared" ref="AB1494:AB1497" si="2398">IF(SUM(Z1494:AA1494)=AC1494,"OK",SUM(Z1494:AA1494)-AC1494)</f>
        <v>OK</v>
      </c>
      <c r="AC1494" s="593"/>
      <c r="AD1494" s="530">
        <f t="shared" si="2387"/>
        <v>0</v>
      </c>
      <c r="AE1494" s="842">
        <f t="shared" si="2388"/>
        <v>0</v>
      </c>
      <c r="AF1494" s="931"/>
      <c r="AG1494" s="530">
        <f t="shared" si="2389"/>
        <v>0</v>
      </c>
      <c r="AH1494" s="530">
        <f t="shared" si="2390"/>
        <v>0</v>
      </c>
      <c r="AI1494" s="641"/>
      <c r="AJ1494" s="537"/>
      <c r="AK1494" s="537"/>
      <c r="AL1494" s="537"/>
      <c r="AM1494" s="537"/>
      <c r="AN1494" s="537"/>
      <c r="AO1494" s="683" t="str">
        <f t="shared" ref="AO1494:AO1497" si="2399">IF(SUM(AI1494:AN1494)=AP1494,"OK",SUM(AI1494:AN1494)-AP1494)</f>
        <v>OK</v>
      </c>
      <c r="AP1494" s="141"/>
      <c r="AQ1494" s="141"/>
      <c r="AR1494" s="552"/>
      <c r="AS1494" s="552"/>
      <c r="AT1494" s="683" t="str">
        <f t="shared" ref="AT1494:AT1497" si="2400">IF(SUM(AR1494:AS1494)=AU1494,"OK",SUM(AR1494:AS1494)-AU1494)</f>
        <v>OK</v>
      </c>
      <c r="AU1494" s="593"/>
      <c r="AV1494" s="530">
        <f t="shared" si="2391"/>
        <v>0</v>
      </c>
      <c r="AW1494" s="842">
        <f t="shared" si="2392"/>
        <v>0</v>
      </c>
      <c r="AX1494" s="115">
        <f t="shared" si="2393"/>
        <v>0</v>
      </c>
      <c r="AY1494" s="5">
        <f t="shared" si="2394"/>
        <v>0</v>
      </c>
      <c r="AZ1494" s="7">
        <f t="shared" ref="AZ1494:AZ1497" si="2401">AY1494-AX1494</f>
        <v>0</v>
      </c>
      <c r="BA1494" s="335" t="e">
        <f t="shared" ref="BA1494:BA1497" si="2402">AZ1494/AX1494</f>
        <v>#DIV/0!</v>
      </c>
      <c r="BB1494" s="23">
        <f t="shared" si="2395"/>
        <v>0</v>
      </c>
      <c r="BC1494" s="5">
        <f t="shared" ref="BC1494:BC1497" si="2403">AW1494</f>
        <v>0</v>
      </c>
      <c r="BD1494" s="7">
        <f t="shared" ref="BD1494:BD1497" si="2404">BC1494-BB1494</f>
        <v>0</v>
      </c>
      <c r="BE1494" s="335" t="e">
        <f t="shared" ref="BE1494:BE1497" si="2405">BD1494/BB1494</f>
        <v>#DIV/0!</v>
      </c>
      <c r="BG1494" s="826" t="str">
        <f t="shared" si="2396"/>
        <v>14.10</v>
      </c>
      <c r="BH1494" s="607" t="b">
        <f>COUNTIF('Codes SEC'!$B$2:$B$250,Ministres!BG1494)&gt;0</f>
        <v>1</v>
      </c>
    </row>
    <row r="1495" spans="1:66" ht="35.1" customHeight="1" x14ac:dyDescent="0.25">
      <c r="A1495" s="222" t="s">
        <v>6116</v>
      </c>
      <c r="B1495" s="112" t="s">
        <v>5018</v>
      </c>
      <c r="C1495" s="116" t="s">
        <v>149</v>
      </c>
      <c r="D1495" s="620">
        <v>1000</v>
      </c>
      <c r="E1495" s="278"/>
      <c r="F1495" s="116" t="s">
        <v>5016</v>
      </c>
      <c r="G1495" s="700"/>
      <c r="H1495" s="900">
        <v>122</v>
      </c>
      <c r="I1495" s="580">
        <v>82140000</v>
      </c>
      <c r="J1495" s="689" t="s">
        <v>6680</v>
      </c>
      <c r="K1495" s="411" t="s">
        <v>6681</v>
      </c>
      <c r="L1495" s="733">
        <v>0</v>
      </c>
      <c r="M1495" s="734">
        <v>0</v>
      </c>
      <c r="N1495" s="931"/>
      <c r="O1495" s="530">
        <f t="shared" si="2385"/>
        <v>0</v>
      </c>
      <c r="P1495" s="530">
        <f t="shared" si="2386"/>
        <v>0</v>
      </c>
      <c r="Q1495" s="646"/>
      <c r="R1495" s="536"/>
      <c r="S1495" s="536"/>
      <c r="T1495" s="536"/>
      <c r="U1495" s="536"/>
      <c r="V1495" s="536"/>
      <c r="W1495" s="683" t="str">
        <f t="shared" si="2397"/>
        <v>OK</v>
      </c>
      <c r="X1495" s="141"/>
      <c r="Y1495" s="141"/>
      <c r="Z1495" s="552"/>
      <c r="AA1495" s="552"/>
      <c r="AB1495" s="683" t="str">
        <f t="shared" si="2398"/>
        <v>OK</v>
      </c>
      <c r="AC1495" s="593"/>
      <c r="AD1495" s="530">
        <f t="shared" si="2387"/>
        <v>0</v>
      </c>
      <c r="AE1495" s="842">
        <f t="shared" si="2388"/>
        <v>0</v>
      </c>
      <c r="AF1495" s="931"/>
      <c r="AG1495" s="530">
        <f t="shared" si="2389"/>
        <v>0</v>
      </c>
      <c r="AH1495" s="530">
        <f t="shared" si="2390"/>
        <v>0</v>
      </c>
      <c r="AI1495" s="641"/>
      <c r="AJ1495" s="537"/>
      <c r="AK1495" s="537"/>
      <c r="AL1495" s="537"/>
      <c r="AM1495" s="537"/>
      <c r="AN1495" s="537"/>
      <c r="AO1495" s="683" t="str">
        <f t="shared" si="2399"/>
        <v>OK</v>
      </c>
      <c r="AP1495" s="141"/>
      <c r="AQ1495" s="141"/>
      <c r="AR1495" s="552"/>
      <c r="AS1495" s="552"/>
      <c r="AT1495" s="683" t="str">
        <f t="shared" si="2400"/>
        <v>OK</v>
      </c>
      <c r="AU1495" s="593"/>
      <c r="AV1495" s="530">
        <f t="shared" si="2391"/>
        <v>0</v>
      </c>
      <c r="AW1495" s="842">
        <f t="shared" si="2392"/>
        <v>0</v>
      </c>
      <c r="AX1495" s="115">
        <f t="shared" si="2393"/>
        <v>0</v>
      </c>
      <c r="AY1495" s="5">
        <f t="shared" si="2394"/>
        <v>0</v>
      </c>
      <c r="AZ1495" s="7">
        <f t="shared" si="2401"/>
        <v>0</v>
      </c>
      <c r="BA1495" s="335" t="e">
        <f t="shared" si="2402"/>
        <v>#DIV/0!</v>
      </c>
      <c r="BB1495" s="23">
        <f t="shared" si="2395"/>
        <v>0</v>
      </c>
      <c r="BC1495" s="5">
        <f t="shared" si="2403"/>
        <v>0</v>
      </c>
      <c r="BD1495" s="7">
        <f t="shared" si="2404"/>
        <v>0</v>
      </c>
      <c r="BE1495" s="335" t="e">
        <f t="shared" si="2405"/>
        <v>#DIV/0!</v>
      </c>
      <c r="BG1495" s="826" t="str">
        <f t="shared" si="2396"/>
        <v>21.40</v>
      </c>
      <c r="BH1495" s="607" t="b">
        <f>COUNTIF('Codes SEC'!$B$2:$B$250,Ministres!BG1495)&gt;0</f>
        <v>1</v>
      </c>
    </row>
    <row r="1496" spans="1:66" ht="35.1" customHeight="1" x14ac:dyDescent="0.25">
      <c r="A1496" s="222" t="s">
        <v>6116</v>
      </c>
      <c r="B1496" s="112" t="s">
        <v>5018</v>
      </c>
      <c r="C1496" s="116" t="s">
        <v>149</v>
      </c>
      <c r="D1496" s="620">
        <v>1000</v>
      </c>
      <c r="E1496" s="278"/>
      <c r="F1496" s="116" t="s">
        <v>5016</v>
      </c>
      <c r="G1496" s="700"/>
      <c r="H1496" s="900">
        <v>122</v>
      </c>
      <c r="I1496" s="580">
        <v>83132000</v>
      </c>
      <c r="J1496" s="689" t="s">
        <v>6752</v>
      </c>
      <c r="K1496" s="411" t="s">
        <v>6753</v>
      </c>
      <c r="L1496" s="733">
        <v>0</v>
      </c>
      <c r="M1496" s="734">
        <v>0</v>
      </c>
      <c r="N1496" s="931"/>
      <c r="O1496" s="530">
        <f t="shared" si="2385"/>
        <v>0</v>
      </c>
      <c r="P1496" s="530">
        <f t="shared" si="2386"/>
        <v>0</v>
      </c>
      <c r="Q1496" s="646"/>
      <c r="R1496" s="536"/>
      <c r="S1496" s="536"/>
      <c r="T1496" s="536"/>
      <c r="U1496" s="536"/>
      <c r="V1496" s="536"/>
      <c r="W1496" s="683" t="str">
        <f t="shared" si="2397"/>
        <v>OK</v>
      </c>
      <c r="X1496" s="141"/>
      <c r="Y1496" s="141"/>
      <c r="Z1496" s="552"/>
      <c r="AA1496" s="552"/>
      <c r="AB1496" s="683" t="str">
        <f t="shared" si="2398"/>
        <v>OK</v>
      </c>
      <c r="AC1496" s="593"/>
      <c r="AD1496" s="530">
        <f t="shared" si="2387"/>
        <v>0</v>
      </c>
      <c r="AE1496" s="842">
        <f t="shared" si="2388"/>
        <v>0</v>
      </c>
      <c r="AF1496" s="931"/>
      <c r="AG1496" s="530">
        <f t="shared" si="2389"/>
        <v>0</v>
      </c>
      <c r="AH1496" s="530">
        <f t="shared" si="2390"/>
        <v>0</v>
      </c>
      <c r="AI1496" s="641"/>
      <c r="AJ1496" s="537"/>
      <c r="AK1496" s="537"/>
      <c r="AL1496" s="537"/>
      <c r="AM1496" s="537"/>
      <c r="AN1496" s="537"/>
      <c r="AO1496" s="683" t="str">
        <f t="shared" si="2399"/>
        <v>OK</v>
      </c>
      <c r="AP1496" s="141"/>
      <c r="AQ1496" s="141"/>
      <c r="AR1496" s="552"/>
      <c r="AS1496" s="552"/>
      <c r="AT1496" s="683" t="str">
        <f t="shared" si="2400"/>
        <v>OK</v>
      </c>
      <c r="AU1496" s="593"/>
      <c r="AV1496" s="530">
        <f t="shared" si="2391"/>
        <v>0</v>
      </c>
      <c r="AW1496" s="842">
        <f t="shared" si="2392"/>
        <v>0</v>
      </c>
      <c r="AX1496" s="115">
        <f t="shared" si="2393"/>
        <v>0</v>
      </c>
      <c r="AY1496" s="5">
        <f t="shared" si="2394"/>
        <v>0</v>
      </c>
      <c r="AZ1496" s="7">
        <f t="shared" si="2401"/>
        <v>0</v>
      </c>
      <c r="BA1496" s="335" t="e">
        <f t="shared" si="2402"/>
        <v>#DIV/0!</v>
      </c>
      <c r="BB1496" s="23">
        <f t="shared" si="2395"/>
        <v>0</v>
      </c>
      <c r="BC1496" s="5">
        <f t="shared" si="2403"/>
        <v>0</v>
      </c>
      <c r="BD1496" s="7">
        <f t="shared" si="2404"/>
        <v>0</v>
      </c>
      <c r="BE1496" s="335" t="e">
        <f t="shared" si="2405"/>
        <v>#DIV/0!</v>
      </c>
      <c r="BG1496" s="826" t="str">
        <f t="shared" si="2396"/>
        <v>31.32</v>
      </c>
      <c r="BH1496" s="607" t="b">
        <f>COUNTIF('Codes SEC'!$B$2:$B$250,Ministres!BG1496)&gt;0</f>
        <v>1</v>
      </c>
    </row>
    <row r="1497" spans="1:66" ht="35.1" customHeight="1" x14ac:dyDescent="0.25">
      <c r="A1497" s="222" t="s">
        <v>6116</v>
      </c>
      <c r="B1497" s="112" t="s">
        <v>5018</v>
      </c>
      <c r="C1497" s="116" t="s">
        <v>149</v>
      </c>
      <c r="D1497" s="620">
        <v>1000</v>
      </c>
      <c r="E1497" s="278"/>
      <c r="F1497" s="116" t="s">
        <v>5016</v>
      </c>
      <c r="G1497" s="700"/>
      <c r="H1497" s="900">
        <v>122</v>
      </c>
      <c r="I1497" s="580">
        <v>84140000</v>
      </c>
      <c r="J1497" s="689" t="s">
        <v>6952</v>
      </c>
      <c r="K1497" s="411" t="s">
        <v>6953</v>
      </c>
      <c r="L1497" s="733">
        <v>0</v>
      </c>
      <c r="M1497" s="734">
        <v>0</v>
      </c>
      <c r="N1497" s="931"/>
      <c r="O1497" s="530">
        <f t="shared" si="2385"/>
        <v>0</v>
      </c>
      <c r="P1497" s="530">
        <f t="shared" si="2386"/>
        <v>0</v>
      </c>
      <c r="Q1497" s="646"/>
      <c r="R1497" s="536"/>
      <c r="S1497" s="536"/>
      <c r="T1497" s="536"/>
      <c r="U1497" s="536"/>
      <c r="V1497" s="536"/>
      <c r="W1497" s="683" t="str">
        <f t="shared" si="2397"/>
        <v>OK</v>
      </c>
      <c r="X1497" s="141"/>
      <c r="Y1497" s="141"/>
      <c r="Z1497" s="552"/>
      <c r="AA1497" s="552"/>
      <c r="AB1497" s="683" t="str">
        <f t="shared" si="2398"/>
        <v>OK</v>
      </c>
      <c r="AC1497" s="593"/>
      <c r="AD1497" s="530">
        <f t="shared" si="2387"/>
        <v>0</v>
      </c>
      <c r="AE1497" s="842">
        <f t="shared" si="2388"/>
        <v>0</v>
      </c>
      <c r="AF1497" s="931"/>
      <c r="AG1497" s="530">
        <f t="shared" si="2389"/>
        <v>0</v>
      </c>
      <c r="AH1497" s="530">
        <f t="shared" si="2390"/>
        <v>0</v>
      </c>
      <c r="AI1497" s="641"/>
      <c r="AJ1497" s="537"/>
      <c r="AK1497" s="537"/>
      <c r="AL1497" s="537"/>
      <c r="AM1497" s="537"/>
      <c r="AN1497" s="537"/>
      <c r="AO1497" s="683" t="str">
        <f t="shared" si="2399"/>
        <v>OK</v>
      </c>
      <c r="AP1497" s="141"/>
      <c r="AQ1497" s="141"/>
      <c r="AR1497" s="552"/>
      <c r="AS1497" s="552"/>
      <c r="AT1497" s="683" t="str">
        <f t="shared" si="2400"/>
        <v>OK</v>
      </c>
      <c r="AU1497" s="593"/>
      <c r="AV1497" s="530">
        <f t="shared" si="2391"/>
        <v>0</v>
      </c>
      <c r="AW1497" s="842">
        <f t="shared" si="2392"/>
        <v>0</v>
      </c>
      <c r="AX1497" s="115">
        <f t="shared" si="2393"/>
        <v>0</v>
      </c>
      <c r="AY1497" s="5">
        <f t="shared" si="2394"/>
        <v>0</v>
      </c>
      <c r="AZ1497" s="7">
        <f t="shared" si="2401"/>
        <v>0</v>
      </c>
      <c r="BA1497" s="335" t="e">
        <f t="shared" si="2402"/>
        <v>#DIV/0!</v>
      </c>
      <c r="BB1497" s="23">
        <f t="shared" si="2395"/>
        <v>0</v>
      </c>
      <c r="BC1497" s="5">
        <f t="shared" si="2403"/>
        <v>0</v>
      </c>
      <c r="BD1497" s="7">
        <f t="shared" si="2404"/>
        <v>0</v>
      </c>
      <c r="BE1497" s="335" t="e">
        <f t="shared" si="2405"/>
        <v>#DIV/0!</v>
      </c>
      <c r="BG1497" s="826" t="str">
        <f t="shared" si="2396"/>
        <v>41.40</v>
      </c>
      <c r="BH1497" s="607" t="b">
        <f>COUNTIF('Codes SEC'!$B$2:$B$250,Ministres!BG1497)&gt;0</f>
        <v>1</v>
      </c>
    </row>
    <row r="1498" spans="1:66" s="27" customFormat="1" ht="35.1" customHeight="1" x14ac:dyDescent="0.25">
      <c r="A1498" s="193" t="s">
        <v>6116</v>
      </c>
      <c r="B1498" s="583" t="s">
        <v>5018</v>
      </c>
      <c r="C1498" s="120" t="s">
        <v>149</v>
      </c>
      <c r="D1498" s="622">
        <v>1000</v>
      </c>
      <c r="E1498" s="584"/>
      <c r="F1498" s="120" t="s">
        <v>5016</v>
      </c>
      <c r="G1498" s="697"/>
      <c r="H1498" s="890" t="s">
        <v>7160</v>
      </c>
      <c r="I1498" s="585">
        <v>84312000</v>
      </c>
      <c r="J1498" s="945" t="s">
        <v>7177</v>
      </c>
      <c r="K1498" s="500" t="s">
        <v>7178</v>
      </c>
      <c r="L1498" s="733">
        <v>0</v>
      </c>
      <c r="M1498" s="734">
        <v>0</v>
      </c>
      <c r="N1498" s="931"/>
      <c r="O1498" s="530">
        <f>IF(N1498&gt;L1498,"0 ",N1498-L1498)</f>
        <v>0</v>
      </c>
      <c r="P1498" s="530">
        <f>IF(N1498&lt;L1498,"0 ",N1498-L1498)</f>
        <v>0</v>
      </c>
      <c r="Q1498" s="646"/>
      <c r="R1498" s="536"/>
      <c r="S1498" s="536"/>
      <c r="T1498" s="536"/>
      <c r="U1498" s="536"/>
      <c r="V1498" s="536"/>
      <c r="W1498" s="683" t="str">
        <f>IF(SUM(Q1498:V1498)=X1498,"OK",SUM(Q1498:V1498)-X1498)</f>
        <v>OK</v>
      </c>
      <c r="X1498" s="141"/>
      <c r="Y1498" s="141"/>
      <c r="Z1498" s="552"/>
      <c r="AA1498" s="552"/>
      <c r="AB1498" s="683" t="str">
        <f>IF(SUM(Z1498:AA1498)=AC1498,"OK",SUM(Z1498:AA1498)-AC1498)</f>
        <v>OK</v>
      </c>
      <c r="AC1498" s="593"/>
      <c r="AD1498" s="530">
        <f>X1498+Y1498+AC1498</f>
        <v>0</v>
      </c>
      <c r="AE1498" s="842">
        <f>N1498+AD1498</f>
        <v>0</v>
      </c>
      <c r="AF1498" s="931"/>
      <c r="AG1498" s="530">
        <f>IF(AF1498&gt;M1498,"0 ",AF1498-M1498)</f>
        <v>0</v>
      </c>
      <c r="AH1498" s="530">
        <f>IF(AF1498&lt;M1498,"0 ",AF1498-M1498)</f>
        <v>0</v>
      </c>
      <c r="AI1498" s="641"/>
      <c r="AJ1498" s="537"/>
      <c r="AK1498" s="537"/>
      <c r="AL1498" s="537"/>
      <c r="AM1498" s="537"/>
      <c r="AN1498" s="537"/>
      <c r="AO1498" s="683" t="str">
        <f>IF(SUM(AI1498:AN1498)=AP1498,"OK",SUM(AI1498:AN1498)-AP1498)</f>
        <v>OK</v>
      </c>
      <c r="AP1498" s="141"/>
      <c r="AQ1498" s="141"/>
      <c r="AR1498" s="552"/>
      <c r="AS1498" s="552"/>
      <c r="AT1498" s="683" t="str">
        <f>IF(SUM(AR1498:AS1498)=AU1498,"OK",SUM(AR1498:AS1498)-AU1498)</f>
        <v>OK</v>
      </c>
      <c r="AU1498" s="593"/>
      <c r="AV1498" s="530">
        <f>AP1498+AQ1498+AU1498</f>
        <v>0</v>
      </c>
      <c r="AW1498" s="842">
        <f>AF1498+AV1498</f>
        <v>0</v>
      </c>
      <c r="AX1498" s="115">
        <f>L1498</f>
        <v>0</v>
      </c>
      <c r="AY1498" s="5">
        <f>AE1498</f>
        <v>0</v>
      </c>
      <c r="AZ1498" s="7">
        <f>AY1498-AX1498</f>
        <v>0</v>
      </c>
      <c r="BA1498" s="335" t="e">
        <f>AZ1498/AX1498</f>
        <v>#DIV/0!</v>
      </c>
      <c r="BB1498" s="23">
        <f>M1498</f>
        <v>0</v>
      </c>
      <c r="BC1498" s="5">
        <f>AW1498</f>
        <v>0</v>
      </c>
      <c r="BD1498" s="7">
        <f>BC1498-BB1498</f>
        <v>0</v>
      </c>
      <c r="BE1498" s="335" t="e">
        <f>BD1498/BB1498</f>
        <v>#DIV/0!</v>
      </c>
      <c r="BF1498" s="41"/>
      <c r="BG1498" s="826" t="str">
        <f>RIGHT(LEFT(I1498,3),2)&amp;"."&amp;RIGHT(LEFT(I1498,5),2)</f>
        <v>43.12</v>
      </c>
      <c r="BH1498" s="607" t="b">
        <f>COUNTIF('Codes SEC'!$B$2:$B$250,Ministres!BG1498)&gt;0</f>
        <v>1</v>
      </c>
      <c r="BI1498" s="40"/>
      <c r="BJ1498" s="40"/>
      <c r="BK1498" s="40"/>
      <c r="BL1498" s="40"/>
      <c r="BM1498" s="40"/>
      <c r="BN1498" s="40"/>
    </row>
    <row r="1499" spans="1:66" ht="35.1" customHeight="1" x14ac:dyDescent="0.25">
      <c r="A1499" s="222" t="s">
        <v>6116</v>
      </c>
      <c r="B1499" s="112" t="s">
        <v>5018</v>
      </c>
      <c r="C1499" s="116" t="s">
        <v>149</v>
      </c>
      <c r="D1499" s="620">
        <v>1000</v>
      </c>
      <c r="E1499" s="278"/>
      <c r="F1499" s="116">
        <v>19</v>
      </c>
      <c r="G1499" s="700"/>
      <c r="H1499" s="900">
        <v>122</v>
      </c>
      <c r="I1499" s="580">
        <v>84322000</v>
      </c>
      <c r="J1499" s="689" t="s">
        <v>7014</v>
      </c>
      <c r="K1499" s="411" t="s">
        <v>7015</v>
      </c>
      <c r="L1499" s="733">
        <v>0</v>
      </c>
      <c r="M1499" s="734">
        <v>0</v>
      </c>
      <c r="N1499" s="931"/>
      <c r="O1499" s="530">
        <f t="shared" si="2385"/>
        <v>0</v>
      </c>
      <c r="P1499" s="530">
        <f t="shared" si="2386"/>
        <v>0</v>
      </c>
      <c r="Q1499" s="646"/>
      <c r="R1499" s="536"/>
      <c r="S1499" s="536"/>
      <c r="T1499" s="536"/>
      <c r="U1499" s="536"/>
      <c r="V1499" s="536"/>
      <c r="W1499" s="683" t="str">
        <f>IF(SUM(Q1499:V1499)=X1499,"OK",SUM(Q1499:V1499)-X1499)</f>
        <v>OK</v>
      </c>
      <c r="X1499" s="141"/>
      <c r="Y1499" s="141"/>
      <c r="Z1499" s="552"/>
      <c r="AA1499" s="552"/>
      <c r="AB1499" s="683" t="str">
        <f>IF(SUM(Z1499:AA1499)=AC1499,"OK",SUM(Z1499:AA1499)-AC1499)</f>
        <v>OK</v>
      </c>
      <c r="AC1499" s="593"/>
      <c r="AD1499" s="530">
        <f t="shared" si="2387"/>
        <v>0</v>
      </c>
      <c r="AE1499" s="842">
        <f t="shared" si="2388"/>
        <v>0</v>
      </c>
      <c r="AF1499" s="931"/>
      <c r="AG1499" s="530">
        <f t="shared" si="2389"/>
        <v>0</v>
      </c>
      <c r="AH1499" s="530">
        <f t="shared" si="2390"/>
        <v>0</v>
      </c>
      <c r="AI1499" s="641"/>
      <c r="AJ1499" s="537"/>
      <c r="AK1499" s="537"/>
      <c r="AL1499" s="537"/>
      <c r="AM1499" s="537"/>
      <c r="AN1499" s="537"/>
      <c r="AO1499" s="683" t="str">
        <f>IF(SUM(AI1499:AN1499)=AP1499,"OK",SUM(AI1499:AN1499)-AP1499)</f>
        <v>OK</v>
      </c>
      <c r="AP1499" s="141"/>
      <c r="AQ1499" s="141"/>
      <c r="AR1499" s="552"/>
      <c r="AS1499" s="552"/>
      <c r="AT1499" s="683" t="str">
        <f>IF(SUM(AR1499:AS1499)=AU1499,"OK",SUM(AR1499:AS1499)-AU1499)</f>
        <v>OK</v>
      </c>
      <c r="AU1499" s="593"/>
      <c r="AV1499" s="530">
        <f t="shared" si="2391"/>
        <v>0</v>
      </c>
      <c r="AW1499" s="842">
        <f t="shared" si="2392"/>
        <v>0</v>
      </c>
      <c r="AX1499" s="115">
        <f t="shared" si="2393"/>
        <v>0</v>
      </c>
      <c r="AY1499" s="5">
        <f t="shared" si="2394"/>
        <v>0</v>
      </c>
      <c r="AZ1499" s="7">
        <f>AY1499-AX1499</f>
        <v>0</v>
      </c>
      <c r="BA1499" s="335" t="e">
        <f>AZ1499/AX1499</f>
        <v>#DIV/0!</v>
      </c>
      <c r="BB1499" s="23">
        <f t="shared" si="2395"/>
        <v>0</v>
      </c>
      <c r="BC1499" s="5">
        <f>AW1499</f>
        <v>0</v>
      </c>
      <c r="BD1499" s="7">
        <f>BC1499-BB1499</f>
        <v>0</v>
      </c>
      <c r="BE1499" s="335" t="e">
        <f>BD1499/BB1499</f>
        <v>#DIV/0!</v>
      </c>
      <c r="BG1499" s="826" t="str">
        <f t="shared" si="2396"/>
        <v>43.22</v>
      </c>
      <c r="BH1499" s="607" t="b">
        <f>COUNTIF('Codes SEC'!$B$2:$B$250,Ministres!BG1499)&gt;0</f>
        <v>1</v>
      </c>
    </row>
    <row r="1500" spans="1:66" ht="35.1" customHeight="1" x14ac:dyDescent="0.25">
      <c r="A1500" s="222" t="s">
        <v>6116</v>
      </c>
      <c r="B1500" s="112" t="s">
        <v>5018</v>
      </c>
      <c r="C1500" s="116" t="s">
        <v>149</v>
      </c>
      <c r="D1500" s="620">
        <v>1000</v>
      </c>
      <c r="E1500" s="278"/>
      <c r="F1500" s="116">
        <v>19</v>
      </c>
      <c r="G1500" s="700"/>
      <c r="H1500" s="900">
        <v>122</v>
      </c>
      <c r="I1500" s="580">
        <v>84353000</v>
      </c>
      <c r="J1500" s="689" t="s">
        <v>7102</v>
      </c>
      <c r="K1500" s="411" t="s">
        <v>7103</v>
      </c>
      <c r="L1500" s="733">
        <v>0</v>
      </c>
      <c r="M1500" s="734">
        <v>0</v>
      </c>
      <c r="N1500" s="931"/>
      <c r="O1500" s="530">
        <f t="shared" si="2385"/>
        <v>0</v>
      </c>
      <c r="P1500" s="530">
        <f t="shared" si="2386"/>
        <v>0</v>
      </c>
      <c r="Q1500" s="646"/>
      <c r="R1500" s="536"/>
      <c r="S1500" s="536"/>
      <c r="T1500" s="536"/>
      <c r="U1500" s="536"/>
      <c r="V1500" s="536"/>
      <c r="W1500" s="683" t="str">
        <f>IF(SUM(Q1500:V1500)=X1500,"OK",SUM(Q1500:V1500)-X1500)</f>
        <v>OK</v>
      </c>
      <c r="X1500" s="141"/>
      <c r="Y1500" s="141"/>
      <c r="Z1500" s="552"/>
      <c r="AA1500" s="552"/>
      <c r="AB1500" s="683" t="str">
        <f>IF(SUM(Z1500:AA1500)=AC1500,"OK",SUM(Z1500:AA1500)-AC1500)</f>
        <v>OK</v>
      </c>
      <c r="AC1500" s="593"/>
      <c r="AD1500" s="530">
        <f t="shared" si="2387"/>
        <v>0</v>
      </c>
      <c r="AE1500" s="842">
        <f t="shared" si="2388"/>
        <v>0</v>
      </c>
      <c r="AF1500" s="931"/>
      <c r="AG1500" s="530">
        <f t="shared" si="2389"/>
        <v>0</v>
      </c>
      <c r="AH1500" s="530">
        <f t="shared" si="2390"/>
        <v>0</v>
      </c>
      <c r="AI1500" s="641"/>
      <c r="AJ1500" s="537"/>
      <c r="AK1500" s="537"/>
      <c r="AL1500" s="537"/>
      <c r="AM1500" s="537"/>
      <c r="AN1500" s="537"/>
      <c r="AO1500" s="683" t="str">
        <f>IF(SUM(AI1500:AN1500)=AP1500,"OK",SUM(AI1500:AN1500)-AP1500)</f>
        <v>OK</v>
      </c>
      <c r="AP1500" s="141"/>
      <c r="AQ1500" s="141"/>
      <c r="AR1500" s="552"/>
      <c r="AS1500" s="552"/>
      <c r="AT1500" s="683" t="str">
        <f>IF(SUM(AR1500:AS1500)=AU1500,"OK",SUM(AR1500:AS1500)-AU1500)</f>
        <v>OK</v>
      </c>
      <c r="AU1500" s="593"/>
      <c r="AV1500" s="530">
        <f t="shared" si="2391"/>
        <v>0</v>
      </c>
      <c r="AW1500" s="842">
        <f t="shared" si="2392"/>
        <v>0</v>
      </c>
      <c r="AX1500" s="115">
        <f t="shared" si="2393"/>
        <v>0</v>
      </c>
      <c r="AY1500" s="5">
        <f t="shared" si="2394"/>
        <v>0</v>
      </c>
      <c r="AZ1500" s="7">
        <f>AY1500-AX1500</f>
        <v>0</v>
      </c>
      <c r="BA1500" s="335" t="e">
        <f>AZ1500/AX1500</f>
        <v>#DIV/0!</v>
      </c>
      <c r="BB1500" s="23">
        <f t="shared" si="2395"/>
        <v>0</v>
      </c>
      <c r="BC1500" s="5">
        <f>AW1500</f>
        <v>0</v>
      </c>
      <c r="BD1500" s="7">
        <f>BC1500-BB1500</f>
        <v>0</v>
      </c>
      <c r="BE1500" s="335" t="e">
        <f>BD1500/BB1500</f>
        <v>#DIV/0!</v>
      </c>
      <c r="BG1500" s="826" t="str">
        <f t="shared" si="2396"/>
        <v>43.53</v>
      </c>
      <c r="BH1500" s="607" t="b">
        <f>COUNTIF('Codes SEC'!$B$2:$B$250,Ministres!BG1500)&gt;0</f>
        <v>1</v>
      </c>
    </row>
    <row r="1501" spans="1:66" s="27" customFormat="1" ht="35.1" customHeight="1" x14ac:dyDescent="0.25">
      <c r="A1501" s="193" t="s">
        <v>6116</v>
      </c>
      <c r="B1501" s="583" t="s">
        <v>5018</v>
      </c>
      <c r="C1501" s="120" t="s">
        <v>149</v>
      </c>
      <c r="D1501" s="622">
        <v>1000</v>
      </c>
      <c r="E1501" s="584"/>
      <c r="F1501" s="120" t="s">
        <v>5016</v>
      </c>
      <c r="G1501" s="697"/>
      <c r="H1501" s="890" t="s">
        <v>7160</v>
      </c>
      <c r="I1501" s="585">
        <v>84524000</v>
      </c>
      <c r="J1501" s="945" t="s">
        <v>7175</v>
      </c>
      <c r="K1501" s="500" t="s">
        <v>7176</v>
      </c>
      <c r="L1501" s="733">
        <v>0</v>
      </c>
      <c r="M1501" s="734">
        <v>0</v>
      </c>
      <c r="N1501" s="931"/>
      <c r="O1501" s="530">
        <f>IF(N1501&gt;L1501,"0 ",N1501-L1501)</f>
        <v>0</v>
      </c>
      <c r="P1501" s="530">
        <f>IF(N1501&lt;L1501,"0 ",N1501-L1501)</f>
        <v>0</v>
      </c>
      <c r="Q1501" s="646"/>
      <c r="R1501" s="536"/>
      <c r="S1501" s="536"/>
      <c r="T1501" s="536"/>
      <c r="U1501" s="536"/>
      <c r="V1501" s="536"/>
      <c r="W1501" s="683" t="str">
        <f>IF(SUM(Q1501:V1501)=X1501,"OK",SUM(Q1501:V1501)-X1501)</f>
        <v>OK</v>
      </c>
      <c r="X1501" s="141"/>
      <c r="Y1501" s="141"/>
      <c r="Z1501" s="552"/>
      <c r="AA1501" s="552"/>
      <c r="AB1501" s="683" t="str">
        <f>IF(SUM(Z1501:AA1501)=AC1501,"OK",SUM(Z1501:AA1501)-AC1501)</f>
        <v>OK</v>
      </c>
      <c r="AC1501" s="593"/>
      <c r="AD1501" s="530">
        <f>X1501+Y1501+AC1501</f>
        <v>0</v>
      </c>
      <c r="AE1501" s="842">
        <f>N1501+AD1501</f>
        <v>0</v>
      </c>
      <c r="AF1501" s="931"/>
      <c r="AG1501" s="530">
        <f>IF(AF1501&gt;M1501,"0 ",AF1501-M1501)</f>
        <v>0</v>
      </c>
      <c r="AH1501" s="530">
        <f>IF(AF1501&lt;M1501,"0 ",AF1501-M1501)</f>
        <v>0</v>
      </c>
      <c r="AI1501" s="641"/>
      <c r="AJ1501" s="537"/>
      <c r="AK1501" s="537"/>
      <c r="AL1501" s="537"/>
      <c r="AM1501" s="537"/>
      <c r="AN1501" s="537"/>
      <c r="AO1501" s="683" t="str">
        <f>IF(SUM(AI1501:AN1501)=AP1501,"OK",SUM(AI1501:AN1501)-AP1501)</f>
        <v>OK</v>
      </c>
      <c r="AP1501" s="141"/>
      <c r="AQ1501" s="141"/>
      <c r="AR1501" s="552"/>
      <c r="AS1501" s="552"/>
      <c r="AT1501" s="683" t="str">
        <f>IF(SUM(AR1501:AS1501)=AU1501,"OK",SUM(AR1501:AS1501)-AU1501)</f>
        <v>OK</v>
      </c>
      <c r="AU1501" s="593"/>
      <c r="AV1501" s="530">
        <f>AP1501+AQ1501+AU1501</f>
        <v>0</v>
      </c>
      <c r="AW1501" s="842">
        <f>AF1501+AV1501</f>
        <v>0</v>
      </c>
      <c r="AX1501" s="115">
        <f>L1501</f>
        <v>0</v>
      </c>
      <c r="AY1501" s="5">
        <f>AE1501</f>
        <v>0</v>
      </c>
      <c r="AZ1501" s="7">
        <f>AY1501-AX1501</f>
        <v>0</v>
      </c>
      <c r="BA1501" s="335" t="e">
        <f>AZ1501/AX1501</f>
        <v>#DIV/0!</v>
      </c>
      <c r="BB1501" s="23">
        <f>M1501</f>
        <v>0</v>
      </c>
      <c r="BC1501" s="5">
        <f>AW1501</f>
        <v>0</v>
      </c>
      <c r="BD1501" s="7">
        <f>BC1501-BB1501</f>
        <v>0</v>
      </c>
      <c r="BE1501" s="335" t="e">
        <f>BD1501/BB1501</f>
        <v>#DIV/0!</v>
      </c>
      <c r="BF1501" s="41"/>
      <c r="BG1501" s="826" t="str">
        <f>RIGHT(LEFT(I1501,3),2)&amp;"."&amp;RIGHT(LEFT(I1501,5),2)</f>
        <v>45.24</v>
      </c>
      <c r="BH1501" s="607" t="b">
        <f>COUNTIF('Codes SEC'!$B$2:$B$250,Ministres!BG1501)&gt;0</f>
        <v>1</v>
      </c>
      <c r="BI1501" s="40"/>
      <c r="BJ1501" s="40"/>
      <c r="BK1501" s="40"/>
      <c r="BL1501" s="40"/>
      <c r="BM1501" s="40"/>
      <c r="BN1501" s="40"/>
    </row>
    <row r="1502" spans="1:66" ht="12.75" customHeight="1" x14ac:dyDescent="0.25">
      <c r="A1502" s="225"/>
      <c r="B1502" s="206"/>
      <c r="C1502" s="253"/>
      <c r="D1502" s="621"/>
      <c r="E1502" s="275"/>
      <c r="F1502" s="269"/>
      <c r="G1502" s="695"/>
      <c r="H1502" s="886"/>
      <c r="I1502" s="403"/>
      <c r="J1502" s="381"/>
      <c r="K1502" s="514" t="s">
        <v>95</v>
      </c>
      <c r="L1502" s="313">
        <f>L1492+L1493+L1494+L1495+L1496+L1497+L1499+L1500+L1498+L1501</f>
        <v>0</v>
      </c>
      <c r="M1502" s="744">
        <f t="shared" ref="M1502:BE1502" si="2406">M1492+M1493+M1494+M1495+M1496+M1497+M1499+M1500+M1498+M1501</f>
        <v>0</v>
      </c>
      <c r="N1502" s="930">
        <f t="shared" si="2406"/>
        <v>0</v>
      </c>
      <c r="O1502" s="790">
        <f t="shared" si="2406"/>
        <v>0</v>
      </c>
      <c r="P1502" s="790">
        <f t="shared" si="2406"/>
        <v>0</v>
      </c>
      <c r="Q1502" s="787">
        <f t="shared" si="2406"/>
        <v>0</v>
      </c>
      <c r="R1502" s="648">
        <f t="shared" si="2406"/>
        <v>0</v>
      </c>
      <c r="S1502" s="648">
        <f t="shared" si="2406"/>
        <v>0</v>
      </c>
      <c r="T1502" s="648">
        <f t="shared" si="2406"/>
        <v>0</v>
      </c>
      <c r="U1502" s="648">
        <f t="shared" si="2406"/>
        <v>0</v>
      </c>
      <c r="V1502" s="648">
        <f t="shared" si="2406"/>
        <v>0</v>
      </c>
      <c r="W1502" s="790" t="e">
        <f t="shared" si="2406"/>
        <v>#VALUE!</v>
      </c>
      <c r="X1502" s="649">
        <f t="shared" si="2406"/>
        <v>0</v>
      </c>
      <c r="Y1502" s="649">
        <f t="shared" si="2406"/>
        <v>0</v>
      </c>
      <c r="Z1502" s="648">
        <f t="shared" si="2406"/>
        <v>0</v>
      </c>
      <c r="AA1502" s="648">
        <f t="shared" si="2406"/>
        <v>0</v>
      </c>
      <c r="AB1502" s="790" t="e">
        <f t="shared" si="2406"/>
        <v>#VALUE!</v>
      </c>
      <c r="AC1502" s="649">
        <f t="shared" si="2406"/>
        <v>0</v>
      </c>
      <c r="AD1502" s="790">
        <f t="shared" si="2406"/>
        <v>0</v>
      </c>
      <c r="AE1502" s="843">
        <f t="shared" si="2406"/>
        <v>0</v>
      </c>
      <c r="AF1502" s="930">
        <f t="shared" si="2406"/>
        <v>0</v>
      </c>
      <c r="AG1502" s="790">
        <f t="shared" si="2406"/>
        <v>0</v>
      </c>
      <c r="AH1502" s="790">
        <f t="shared" si="2406"/>
        <v>0</v>
      </c>
      <c r="AI1502" s="787">
        <f t="shared" si="2406"/>
        <v>0</v>
      </c>
      <c r="AJ1502" s="648">
        <f t="shared" si="2406"/>
        <v>0</v>
      </c>
      <c r="AK1502" s="648">
        <f t="shared" si="2406"/>
        <v>0</v>
      </c>
      <c r="AL1502" s="648">
        <f t="shared" si="2406"/>
        <v>0</v>
      </c>
      <c r="AM1502" s="648">
        <f t="shared" si="2406"/>
        <v>0</v>
      </c>
      <c r="AN1502" s="648">
        <f t="shared" si="2406"/>
        <v>0</v>
      </c>
      <c r="AO1502" s="790" t="e">
        <f t="shared" si="2406"/>
        <v>#VALUE!</v>
      </c>
      <c r="AP1502" s="649">
        <f t="shared" si="2406"/>
        <v>0</v>
      </c>
      <c r="AQ1502" s="649">
        <f t="shared" si="2406"/>
        <v>0</v>
      </c>
      <c r="AR1502" s="648">
        <f t="shared" si="2406"/>
        <v>0</v>
      </c>
      <c r="AS1502" s="648">
        <f t="shared" si="2406"/>
        <v>0</v>
      </c>
      <c r="AT1502" s="790" t="e">
        <f t="shared" si="2406"/>
        <v>#VALUE!</v>
      </c>
      <c r="AU1502" s="649">
        <f t="shared" si="2406"/>
        <v>0</v>
      </c>
      <c r="AV1502" s="790">
        <f t="shared" si="2406"/>
        <v>0</v>
      </c>
      <c r="AW1502" s="843">
        <f t="shared" si="2406"/>
        <v>0</v>
      </c>
      <c r="AX1502" s="336">
        <f t="shared" si="2406"/>
        <v>0</v>
      </c>
      <c r="AY1502" s="337">
        <f t="shared" si="2406"/>
        <v>0</v>
      </c>
      <c r="AZ1502" s="338">
        <f t="shared" si="2406"/>
        <v>0</v>
      </c>
      <c r="BA1502" s="339" t="e">
        <f t="shared" si="2406"/>
        <v>#DIV/0!</v>
      </c>
      <c r="BB1502" s="322">
        <f t="shared" si="2406"/>
        <v>0</v>
      </c>
      <c r="BC1502" s="337">
        <f t="shared" si="2406"/>
        <v>0</v>
      </c>
      <c r="BD1502" s="338">
        <f t="shared" si="2406"/>
        <v>0</v>
      </c>
      <c r="BE1502" s="339" t="e">
        <f t="shared" si="2406"/>
        <v>#DIV/0!</v>
      </c>
      <c r="BG1502" s="826"/>
      <c r="BH1502" s="607"/>
    </row>
    <row r="1503" spans="1:66" ht="12.75" customHeight="1" x14ac:dyDescent="0.25">
      <c r="A1503" s="222"/>
      <c r="C1503" s="116"/>
      <c r="D1503" s="620"/>
      <c r="F1503" s="117"/>
      <c r="G1503" s="694"/>
      <c r="H1503" s="878"/>
      <c r="I1503" s="397"/>
      <c r="J1503" s="380"/>
      <c r="K1503" s="409"/>
      <c r="L1503" s="731"/>
      <c r="M1503" s="732"/>
      <c r="N1503" s="931"/>
      <c r="O1503" s="923"/>
      <c r="P1503" s="923"/>
      <c r="Q1503" s="641"/>
      <c r="R1503" s="537"/>
      <c r="S1503" s="537"/>
      <c r="T1503" s="537"/>
      <c r="U1503" s="537"/>
      <c r="V1503" s="537"/>
      <c r="W1503" s="531"/>
      <c r="X1503" s="141"/>
      <c r="Y1503" s="141"/>
      <c r="Z1503" s="552"/>
      <c r="AA1503" s="552"/>
      <c r="AB1503" s="531"/>
      <c r="AC1503" s="593"/>
      <c r="AD1503" s="923"/>
      <c r="AE1503" s="846"/>
      <c r="AF1503" s="931"/>
      <c r="AG1503" s="923"/>
      <c r="AH1503" s="923"/>
      <c r="AI1503" s="641"/>
      <c r="AJ1503" s="537"/>
      <c r="AK1503" s="537"/>
      <c r="AL1503" s="537"/>
      <c r="AM1503" s="537"/>
      <c r="AN1503" s="537"/>
      <c r="AO1503" s="531"/>
      <c r="AP1503" s="141"/>
      <c r="AQ1503" s="141"/>
      <c r="AR1503" s="552"/>
      <c r="AS1503" s="552"/>
      <c r="AT1503" s="531"/>
      <c r="AU1503" s="593"/>
      <c r="AV1503" s="923"/>
      <c r="AW1503" s="846"/>
      <c r="AX1503" s="115"/>
      <c r="AY1503" s="5"/>
      <c r="AZ1503" s="5"/>
      <c r="BA1503" s="335"/>
      <c r="BC1503" s="5"/>
      <c r="BD1503" s="5"/>
      <c r="BE1503" s="335"/>
      <c r="BG1503" s="826"/>
      <c r="BH1503" s="607"/>
    </row>
    <row r="1504" spans="1:66" ht="12.75" customHeight="1" x14ac:dyDescent="0.25">
      <c r="A1504" s="222"/>
      <c r="C1504" s="116"/>
      <c r="D1504" s="620"/>
      <c r="F1504" s="117"/>
      <c r="G1504" s="694"/>
      <c r="H1504" s="878"/>
      <c r="I1504" s="397"/>
      <c r="J1504" s="380"/>
      <c r="K1504" s="410" t="s">
        <v>58</v>
      </c>
      <c r="L1504" s="731"/>
      <c r="M1504" s="732"/>
      <c r="N1504" s="931"/>
      <c r="O1504" s="923"/>
      <c r="P1504" s="923"/>
      <c r="Q1504" s="641"/>
      <c r="R1504" s="537"/>
      <c r="S1504" s="537"/>
      <c r="T1504" s="537"/>
      <c r="U1504" s="537"/>
      <c r="V1504" s="537"/>
      <c r="W1504" s="531"/>
      <c r="X1504" s="141"/>
      <c r="Y1504" s="141"/>
      <c r="Z1504" s="552"/>
      <c r="AA1504" s="552"/>
      <c r="AB1504" s="531"/>
      <c r="AC1504" s="593"/>
      <c r="AD1504" s="923"/>
      <c r="AE1504" s="846"/>
      <c r="AF1504" s="931"/>
      <c r="AG1504" s="923"/>
      <c r="AH1504" s="923"/>
      <c r="AI1504" s="641"/>
      <c r="AJ1504" s="537"/>
      <c r="AK1504" s="537"/>
      <c r="AL1504" s="537"/>
      <c r="AM1504" s="537"/>
      <c r="AN1504" s="537"/>
      <c r="AO1504" s="531"/>
      <c r="AP1504" s="141"/>
      <c r="AQ1504" s="141"/>
      <c r="AR1504" s="552"/>
      <c r="AS1504" s="552"/>
      <c r="AT1504" s="531"/>
      <c r="AU1504" s="593"/>
      <c r="AV1504" s="923"/>
      <c r="AW1504" s="846"/>
      <c r="AX1504" s="115"/>
      <c r="AY1504" s="5"/>
      <c r="AZ1504" s="5"/>
      <c r="BA1504" s="335"/>
      <c r="BC1504" s="5"/>
      <c r="BD1504" s="5"/>
      <c r="BE1504" s="335"/>
      <c r="BG1504" s="826"/>
      <c r="BH1504" s="607"/>
    </row>
    <row r="1505" spans="1:66" ht="12.75" customHeight="1" x14ac:dyDescent="0.25">
      <c r="A1505" s="222"/>
      <c r="C1505" s="116"/>
      <c r="D1505" s="620"/>
      <c r="F1505" s="117"/>
      <c r="G1505" s="694"/>
      <c r="H1505" s="878"/>
      <c r="I1505" s="397"/>
      <c r="J1505" s="380"/>
      <c r="K1505" s="408"/>
      <c r="L1505" s="731"/>
      <c r="M1505" s="732"/>
      <c r="N1505" s="931"/>
      <c r="O1505" s="923"/>
      <c r="P1505" s="923"/>
      <c r="Q1505" s="641"/>
      <c r="R1505" s="537"/>
      <c r="S1505" s="537"/>
      <c r="T1505" s="537"/>
      <c r="U1505" s="537"/>
      <c r="V1505" s="537"/>
      <c r="W1505" s="531"/>
      <c r="X1505" s="141"/>
      <c r="Y1505" s="141"/>
      <c r="Z1505" s="552"/>
      <c r="AA1505" s="552"/>
      <c r="AB1505" s="531"/>
      <c r="AC1505" s="593"/>
      <c r="AD1505" s="923"/>
      <c r="AE1505" s="846"/>
      <c r="AF1505" s="931"/>
      <c r="AG1505" s="923"/>
      <c r="AH1505" s="923"/>
      <c r="AI1505" s="641"/>
      <c r="AJ1505" s="537"/>
      <c r="AK1505" s="537"/>
      <c r="AL1505" s="537"/>
      <c r="AM1505" s="537"/>
      <c r="AN1505" s="537"/>
      <c r="AO1505" s="531"/>
      <c r="AP1505" s="141"/>
      <c r="AQ1505" s="141"/>
      <c r="AR1505" s="552"/>
      <c r="AS1505" s="552"/>
      <c r="AT1505" s="531"/>
      <c r="AU1505" s="593"/>
      <c r="AV1505" s="923"/>
      <c r="AW1505" s="846"/>
      <c r="AX1505" s="115"/>
      <c r="AY1505" s="5"/>
      <c r="AZ1505" s="5"/>
      <c r="BA1505" s="335"/>
      <c r="BC1505" s="5"/>
      <c r="BD1505" s="5"/>
      <c r="BE1505" s="335"/>
      <c r="BG1505" s="826"/>
      <c r="BH1505" s="607"/>
    </row>
    <row r="1506" spans="1:66" ht="35.1" customHeight="1" x14ac:dyDescent="0.25">
      <c r="A1506" s="222" t="s">
        <v>6116</v>
      </c>
      <c r="B1506" s="112" t="s">
        <v>5018</v>
      </c>
      <c r="C1506" s="116" t="s">
        <v>149</v>
      </c>
      <c r="D1506" s="620">
        <v>1000</v>
      </c>
      <c r="E1506" s="278"/>
      <c r="F1506" s="116" t="s">
        <v>6671</v>
      </c>
      <c r="G1506" s="700"/>
      <c r="H1506" s="900">
        <v>122</v>
      </c>
      <c r="I1506" s="580">
        <v>85111000</v>
      </c>
      <c r="J1506" s="689" t="s">
        <v>6860</v>
      </c>
      <c r="K1506" s="411" t="s">
        <v>6861</v>
      </c>
      <c r="L1506" s="733">
        <v>0</v>
      </c>
      <c r="M1506" s="734">
        <v>0</v>
      </c>
      <c r="N1506" s="931"/>
      <c r="O1506" s="530">
        <f t="shared" ref="O1506:O1518" si="2407">IF(N1506&gt;L1506,"0 ",N1506-L1506)</f>
        <v>0</v>
      </c>
      <c r="P1506" s="530">
        <f t="shared" ref="P1506:P1518" si="2408">IF(N1506&lt;L1506,"0 ",N1506-L1506)</f>
        <v>0</v>
      </c>
      <c r="Q1506" s="646"/>
      <c r="R1506" s="536"/>
      <c r="S1506" s="536"/>
      <c r="T1506" s="536"/>
      <c r="U1506" s="536"/>
      <c r="V1506" s="536"/>
      <c r="W1506" s="683" t="str">
        <f>IF(SUM(Q1506:V1506)=X1506,"OK",SUM(Q1506:V1506)-X1506)</f>
        <v>OK</v>
      </c>
      <c r="X1506" s="141"/>
      <c r="Y1506" s="141"/>
      <c r="Z1506" s="552"/>
      <c r="AA1506" s="552"/>
      <c r="AB1506" s="683" t="str">
        <f>IF(SUM(Z1506:AA1506)=AC1506,"OK",SUM(Z1506:AA1506)-AC1506)</f>
        <v>OK</v>
      </c>
      <c r="AC1506" s="593"/>
      <c r="AD1506" s="530">
        <f t="shared" ref="AD1506:AD1518" si="2409">X1506+Y1506+AC1506</f>
        <v>0</v>
      </c>
      <c r="AE1506" s="842">
        <f t="shared" ref="AE1506:AE1518" si="2410">N1506+AD1506</f>
        <v>0</v>
      </c>
      <c r="AF1506" s="931"/>
      <c r="AG1506" s="530">
        <f t="shared" ref="AG1506:AG1518" si="2411">IF(AF1506&gt;M1506,"0 ",AF1506-M1506)</f>
        <v>0</v>
      </c>
      <c r="AH1506" s="530">
        <f t="shared" ref="AH1506:AH1518" si="2412">IF(AF1506&lt;M1506,"0 ",AF1506-M1506)</f>
        <v>0</v>
      </c>
      <c r="AI1506" s="641"/>
      <c r="AJ1506" s="537"/>
      <c r="AK1506" s="537"/>
      <c r="AL1506" s="537"/>
      <c r="AM1506" s="537"/>
      <c r="AN1506" s="537"/>
      <c r="AO1506" s="683" t="str">
        <f>IF(SUM(AI1506:AN1506)=AP1506,"OK",SUM(AI1506:AN1506)-AP1506)</f>
        <v>OK</v>
      </c>
      <c r="AP1506" s="141"/>
      <c r="AQ1506" s="141"/>
      <c r="AR1506" s="552"/>
      <c r="AS1506" s="552"/>
      <c r="AT1506" s="683" t="str">
        <f>IF(SUM(AR1506:AS1506)=AU1506,"OK",SUM(AR1506:AS1506)-AU1506)</f>
        <v>OK</v>
      </c>
      <c r="AU1506" s="593"/>
      <c r="AV1506" s="530">
        <f t="shared" ref="AV1506:AV1518" si="2413">AP1506+AQ1506+AU1506</f>
        <v>0</v>
      </c>
      <c r="AW1506" s="842">
        <f t="shared" ref="AW1506:AW1518" si="2414">AF1506+AV1506</f>
        <v>0</v>
      </c>
      <c r="AX1506" s="115">
        <f t="shared" ref="AX1506:AX1518" si="2415">L1506</f>
        <v>0</v>
      </c>
      <c r="AY1506" s="5">
        <f t="shared" ref="AY1506:AY1518" si="2416">AE1506</f>
        <v>0</v>
      </c>
      <c r="AZ1506" s="7">
        <f>AY1506-AX1506</f>
        <v>0</v>
      </c>
      <c r="BA1506" s="335" t="e">
        <f>AZ1506/AX1506</f>
        <v>#DIV/0!</v>
      </c>
      <c r="BB1506" s="23">
        <f t="shared" ref="BB1506:BB1518" si="2417">M1506</f>
        <v>0</v>
      </c>
      <c r="BC1506" s="5">
        <f>AW1506</f>
        <v>0</v>
      </c>
      <c r="BD1506" s="7">
        <f>BC1506-BB1506</f>
        <v>0</v>
      </c>
      <c r="BE1506" s="335" t="e">
        <f>BD1506/BB1506</f>
        <v>#DIV/0!</v>
      </c>
      <c r="BG1506" s="826" t="str">
        <f t="shared" ref="BG1506:BG1518" si="2418">RIGHT(LEFT(I1506,3),2)&amp;"."&amp;RIGHT(LEFT(I1506,5),2)</f>
        <v>51.11</v>
      </c>
      <c r="BH1506" s="607" t="b">
        <f>COUNTIF('Codes SEC'!$B$2:$B$250,Ministres!BG1506)&gt;0</f>
        <v>1</v>
      </c>
    </row>
    <row r="1507" spans="1:66" ht="35.1" customHeight="1" x14ac:dyDescent="0.25">
      <c r="A1507" s="222" t="s">
        <v>6116</v>
      </c>
      <c r="B1507" s="112" t="s">
        <v>5018</v>
      </c>
      <c r="C1507" s="116" t="s">
        <v>149</v>
      </c>
      <c r="D1507" s="620">
        <v>1000</v>
      </c>
      <c r="E1507" s="278"/>
      <c r="F1507" s="116" t="s">
        <v>5016</v>
      </c>
      <c r="G1507" s="700"/>
      <c r="H1507" s="900">
        <v>122</v>
      </c>
      <c r="I1507" s="580">
        <v>86141000</v>
      </c>
      <c r="J1507" s="689" t="s">
        <v>6946</v>
      </c>
      <c r="K1507" s="411" t="s">
        <v>6947</v>
      </c>
      <c r="L1507" s="733">
        <v>0</v>
      </c>
      <c r="M1507" s="734">
        <v>0</v>
      </c>
      <c r="N1507" s="931"/>
      <c r="O1507" s="530">
        <f t="shared" si="2407"/>
        <v>0</v>
      </c>
      <c r="P1507" s="530">
        <f t="shared" si="2408"/>
        <v>0</v>
      </c>
      <c r="Q1507" s="646"/>
      <c r="R1507" s="536"/>
      <c r="S1507" s="536"/>
      <c r="T1507" s="536"/>
      <c r="U1507" s="536"/>
      <c r="V1507" s="536"/>
      <c r="W1507" s="683" t="str">
        <f>IF(SUM(Q1507:V1507)=X1507,"OK",SUM(Q1507:V1507)-X1507)</f>
        <v>OK</v>
      </c>
      <c r="X1507" s="141"/>
      <c r="Y1507" s="141"/>
      <c r="Z1507" s="552"/>
      <c r="AA1507" s="552"/>
      <c r="AB1507" s="683" t="str">
        <f>IF(SUM(Z1507:AA1507)=AC1507,"OK",SUM(Z1507:AA1507)-AC1507)</f>
        <v>OK</v>
      </c>
      <c r="AC1507" s="593"/>
      <c r="AD1507" s="530">
        <f t="shared" si="2409"/>
        <v>0</v>
      </c>
      <c r="AE1507" s="842">
        <f t="shared" si="2410"/>
        <v>0</v>
      </c>
      <c r="AF1507" s="931"/>
      <c r="AG1507" s="530">
        <f t="shared" si="2411"/>
        <v>0</v>
      </c>
      <c r="AH1507" s="530">
        <f t="shared" si="2412"/>
        <v>0</v>
      </c>
      <c r="AI1507" s="641"/>
      <c r="AJ1507" s="537"/>
      <c r="AK1507" s="537"/>
      <c r="AL1507" s="537"/>
      <c r="AM1507" s="537"/>
      <c r="AN1507" s="537"/>
      <c r="AO1507" s="683" t="str">
        <f>IF(SUM(AI1507:AN1507)=AP1507,"OK",SUM(AI1507:AN1507)-AP1507)</f>
        <v>OK</v>
      </c>
      <c r="AP1507" s="141"/>
      <c r="AQ1507" s="141"/>
      <c r="AR1507" s="552"/>
      <c r="AS1507" s="552"/>
      <c r="AT1507" s="683" t="str">
        <f>IF(SUM(AR1507:AS1507)=AU1507,"OK",SUM(AR1507:AS1507)-AU1507)</f>
        <v>OK</v>
      </c>
      <c r="AU1507" s="593"/>
      <c r="AV1507" s="530">
        <f t="shared" si="2413"/>
        <v>0</v>
      </c>
      <c r="AW1507" s="842">
        <f t="shared" si="2414"/>
        <v>0</v>
      </c>
      <c r="AX1507" s="115">
        <f t="shared" si="2415"/>
        <v>0</v>
      </c>
      <c r="AY1507" s="5">
        <f t="shared" si="2416"/>
        <v>0</v>
      </c>
      <c r="AZ1507" s="7">
        <f>AY1507-AX1507</f>
        <v>0</v>
      </c>
      <c r="BA1507" s="335" t="e">
        <f>AZ1507/AX1507</f>
        <v>#DIV/0!</v>
      </c>
      <c r="BB1507" s="23">
        <f t="shared" si="2417"/>
        <v>0</v>
      </c>
      <c r="BC1507" s="5">
        <f>AW1507</f>
        <v>0</v>
      </c>
      <c r="BD1507" s="7">
        <f>BC1507-BB1507</f>
        <v>0</v>
      </c>
      <c r="BE1507" s="335" t="e">
        <f>BD1507/BB1507</f>
        <v>#DIV/0!</v>
      </c>
      <c r="BG1507" s="826" t="str">
        <f t="shared" si="2418"/>
        <v>61.41</v>
      </c>
      <c r="BH1507" s="607" t="b">
        <f>COUNTIF('Codes SEC'!$B$2:$B$250,Ministres!BG1507)&gt;0</f>
        <v>1</v>
      </c>
    </row>
    <row r="1508" spans="1:66" ht="35.1" customHeight="1" x14ac:dyDescent="0.25">
      <c r="A1508" s="222" t="s">
        <v>6116</v>
      </c>
      <c r="B1508" s="112" t="s">
        <v>5018</v>
      </c>
      <c r="C1508" s="116" t="s">
        <v>149</v>
      </c>
      <c r="D1508" s="620">
        <v>1000</v>
      </c>
      <c r="E1508" s="278"/>
      <c r="F1508" s="116" t="s">
        <v>5016</v>
      </c>
      <c r="G1508" s="700"/>
      <c r="H1508" s="900">
        <v>122</v>
      </c>
      <c r="I1508" s="580">
        <v>86141000</v>
      </c>
      <c r="J1508" s="689" t="s">
        <v>7110</v>
      </c>
      <c r="K1508" s="411" t="s">
        <v>7111</v>
      </c>
      <c r="L1508" s="733">
        <v>0</v>
      </c>
      <c r="M1508" s="734">
        <v>0</v>
      </c>
      <c r="N1508" s="931"/>
      <c r="O1508" s="530">
        <f t="shared" si="2407"/>
        <v>0</v>
      </c>
      <c r="P1508" s="530">
        <f t="shared" si="2408"/>
        <v>0</v>
      </c>
      <c r="Q1508" s="646"/>
      <c r="R1508" s="536"/>
      <c r="S1508" s="536"/>
      <c r="T1508" s="536"/>
      <c r="U1508" s="536"/>
      <c r="V1508" s="536"/>
      <c r="W1508" s="683" t="str">
        <f>IF(SUM(Q1508:V1508)=X1508,"OK",SUM(Q1508:V1508)-X1508)</f>
        <v>OK</v>
      </c>
      <c r="X1508" s="141"/>
      <c r="Y1508" s="141"/>
      <c r="Z1508" s="552"/>
      <c r="AA1508" s="552"/>
      <c r="AB1508" s="683" t="str">
        <f>IF(SUM(Z1508:AA1508)=AC1508,"OK",SUM(Z1508:AA1508)-AC1508)</f>
        <v>OK</v>
      </c>
      <c r="AC1508" s="593"/>
      <c r="AD1508" s="530">
        <f t="shared" si="2409"/>
        <v>0</v>
      </c>
      <c r="AE1508" s="842">
        <f t="shared" si="2410"/>
        <v>0</v>
      </c>
      <c r="AF1508" s="931"/>
      <c r="AG1508" s="530">
        <f t="shared" si="2411"/>
        <v>0</v>
      </c>
      <c r="AH1508" s="530">
        <f t="shared" si="2412"/>
        <v>0</v>
      </c>
      <c r="AI1508" s="641"/>
      <c r="AJ1508" s="537"/>
      <c r="AK1508" s="537"/>
      <c r="AL1508" s="537"/>
      <c r="AM1508" s="537"/>
      <c r="AN1508" s="537"/>
      <c r="AO1508" s="683" t="str">
        <f>IF(SUM(AI1508:AN1508)=AP1508,"OK",SUM(AI1508:AN1508)-AP1508)</f>
        <v>OK</v>
      </c>
      <c r="AP1508" s="141"/>
      <c r="AQ1508" s="141"/>
      <c r="AR1508" s="552"/>
      <c r="AS1508" s="552"/>
      <c r="AT1508" s="683" t="str">
        <f>IF(SUM(AR1508:AS1508)=AU1508,"OK",SUM(AR1508:AS1508)-AU1508)</f>
        <v>OK</v>
      </c>
      <c r="AU1508" s="593"/>
      <c r="AV1508" s="530">
        <f t="shared" si="2413"/>
        <v>0</v>
      </c>
      <c r="AW1508" s="842">
        <f t="shared" si="2414"/>
        <v>0</v>
      </c>
      <c r="AX1508" s="115">
        <f t="shared" si="2415"/>
        <v>0</v>
      </c>
      <c r="AY1508" s="5">
        <f t="shared" si="2416"/>
        <v>0</v>
      </c>
      <c r="AZ1508" s="7">
        <f>AY1508-AX1508</f>
        <v>0</v>
      </c>
      <c r="BA1508" s="335" t="e">
        <f>AZ1508/AX1508</f>
        <v>#DIV/0!</v>
      </c>
      <c r="BB1508" s="23">
        <f t="shared" si="2417"/>
        <v>0</v>
      </c>
      <c r="BC1508" s="5">
        <f>AW1508</f>
        <v>0</v>
      </c>
      <c r="BD1508" s="7">
        <f>BC1508-BB1508</f>
        <v>0</v>
      </c>
      <c r="BE1508" s="335" t="e">
        <f>BD1508/BB1508</f>
        <v>#DIV/0!</v>
      </c>
      <c r="BG1508" s="826" t="str">
        <f t="shared" si="2418"/>
        <v>61.41</v>
      </c>
      <c r="BH1508" s="607" t="b">
        <f>COUNTIF('Codes SEC'!$B$2:$B$250,Ministres!BG1508)&gt;0</f>
        <v>1</v>
      </c>
    </row>
    <row r="1509" spans="1:66" ht="35.1" customHeight="1" x14ac:dyDescent="0.25">
      <c r="A1509" s="222" t="s">
        <v>6116</v>
      </c>
      <c r="B1509" s="112" t="s">
        <v>5018</v>
      </c>
      <c r="C1509" s="116" t="s">
        <v>149</v>
      </c>
      <c r="D1509" s="620">
        <v>1000</v>
      </c>
      <c r="E1509" s="278"/>
      <c r="F1509" s="116">
        <v>19</v>
      </c>
      <c r="G1509" s="700"/>
      <c r="H1509" s="900">
        <v>122</v>
      </c>
      <c r="I1509" s="580">
        <v>86311000</v>
      </c>
      <c r="J1509" s="689" t="s">
        <v>7082</v>
      </c>
      <c r="K1509" s="411" t="s">
        <v>7083</v>
      </c>
      <c r="L1509" s="733">
        <v>0</v>
      </c>
      <c r="M1509" s="734">
        <v>0</v>
      </c>
      <c r="N1509" s="931"/>
      <c r="O1509" s="530">
        <f t="shared" si="2407"/>
        <v>0</v>
      </c>
      <c r="P1509" s="530">
        <f t="shared" si="2408"/>
        <v>0</v>
      </c>
      <c r="Q1509" s="646"/>
      <c r="R1509" s="536"/>
      <c r="S1509" s="536"/>
      <c r="T1509" s="536"/>
      <c r="U1509" s="536"/>
      <c r="V1509" s="536"/>
      <c r="W1509" s="683" t="str">
        <f t="shared" ref="W1509" si="2419">IF(SUM(Q1509:V1509)=X1509,"OK",SUM(Q1509:V1509)-X1509)</f>
        <v>OK</v>
      </c>
      <c r="X1509" s="141"/>
      <c r="Y1509" s="141"/>
      <c r="Z1509" s="552"/>
      <c r="AA1509" s="552"/>
      <c r="AB1509" s="683" t="str">
        <f t="shared" ref="AB1509" si="2420">IF(SUM(Z1509:AA1509)=AC1509,"OK",SUM(Z1509:AA1509)-AC1509)</f>
        <v>OK</v>
      </c>
      <c r="AC1509" s="593"/>
      <c r="AD1509" s="530">
        <f t="shared" si="2409"/>
        <v>0</v>
      </c>
      <c r="AE1509" s="842">
        <f t="shared" si="2410"/>
        <v>0</v>
      </c>
      <c r="AF1509" s="931"/>
      <c r="AG1509" s="530">
        <f t="shared" si="2411"/>
        <v>0</v>
      </c>
      <c r="AH1509" s="530">
        <f t="shared" si="2412"/>
        <v>0</v>
      </c>
      <c r="AI1509" s="641"/>
      <c r="AJ1509" s="537"/>
      <c r="AK1509" s="537"/>
      <c r="AL1509" s="537"/>
      <c r="AM1509" s="537"/>
      <c r="AN1509" s="537"/>
      <c r="AO1509" s="683" t="str">
        <f t="shared" ref="AO1509" si="2421">IF(SUM(AI1509:AN1509)=AP1509,"OK",SUM(AI1509:AN1509)-AP1509)</f>
        <v>OK</v>
      </c>
      <c r="AP1509" s="141"/>
      <c r="AQ1509" s="141"/>
      <c r="AR1509" s="552"/>
      <c r="AS1509" s="552"/>
      <c r="AT1509" s="683" t="str">
        <f t="shared" ref="AT1509" si="2422">IF(SUM(AR1509:AS1509)=AU1509,"OK",SUM(AR1509:AS1509)-AU1509)</f>
        <v>OK</v>
      </c>
      <c r="AU1509" s="593"/>
      <c r="AV1509" s="530">
        <f t="shared" si="2413"/>
        <v>0</v>
      </c>
      <c r="AW1509" s="842">
        <f t="shared" si="2414"/>
        <v>0</v>
      </c>
      <c r="AX1509" s="115">
        <f t="shared" si="2415"/>
        <v>0</v>
      </c>
      <c r="AY1509" s="5">
        <f t="shared" si="2416"/>
        <v>0</v>
      </c>
      <c r="AZ1509" s="7">
        <f t="shared" ref="AZ1509" si="2423">AY1509-AX1509</f>
        <v>0</v>
      </c>
      <c r="BA1509" s="335" t="e">
        <f t="shared" ref="BA1509" si="2424">AZ1509/AX1509</f>
        <v>#DIV/0!</v>
      </c>
      <c r="BB1509" s="23">
        <f t="shared" si="2417"/>
        <v>0</v>
      </c>
      <c r="BC1509" s="5">
        <f t="shared" ref="BC1509" si="2425">AW1509</f>
        <v>0</v>
      </c>
      <c r="BD1509" s="7">
        <f t="shared" ref="BD1509" si="2426">BC1509-BB1509</f>
        <v>0</v>
      </c>
      <c r="BE1509" s="335" t="e">
        <f t="shared" ref="BE1509" si="2427">BD1509/BB1509</f>
        <v>#DIV/0!</v>
      </c>
      <c r="BG1509" s="826" t="str">
        <f t="shared" si="2418"/>
        <v>63.11</v>
      </c>
      <c r="BH1509" s="607" t="b">
        <f>COUNTIF('Codes SEC'!$B$2:$B$250,Ministres!BG1509)&gt;0</f>
        <v>1</v>
      </c>
    </row>
    <row r="1510" spans="1:66" ht="35.1" customHeight="1" x14ac:dyDescent="0.25">
      <c r="A1510" s="222" t="s">
        <v>6116</v>
      </c>
      <c r="B1510" s="112" t="s">
        <v>5018</v>
      </c>
      <c r="C1510" s="116" t="s">
        <v>149</v>
      </c>
      <c r="D1510" s="620">
        <v>1000</v>
      </c>
      <c r="E1510" s="278"/>
      <c r="F1510" s="116" t="s">
        <v>5016</v>
      </c>
      <c r="G1510" s="700"/>
      <c r="H1510" s="900">
        <v>122</v>
      </c>
      <c r="I1510" s="580">
        <v>86321000</v>
      </c>
      <c r="J1510" s="689" t="s">
        <v>6669</v>
      </c>
      <c r="K1510" s="411" t="s">
        <v>6670</v>
      </c>
      <c r="L1510" s="733">
        <v>0</v>
      </c>
      <c r="M1510" s="734">
        <v>0</v>
      </c>
      <c r="N1510" s="931"/>
      <c r="O1510" s="530">
        <f t="shared" si="2407"/>
        <v>0</v>
      </c>
      <c r="P1510" s="530">
        <f t="shared" si="2408"/>
        <v>0</v>
      </c>
      <c r="Q1510" s="646"/>
      <c r="R1510" s="536"/>
      <c r="S1510" s="536"/>
      <c r="T1510" s="536"/>
      <c r="U1510" s="536"/>
      <c r="V1510" s="536"/>
      <c r="W1510" s="683" t="str">
        <f t="shared" ref="W1510:W1518" si="2428">IF(SUM(Q1510:V1510)=X1510,"OK",SUM(Q1510:V1510)-X1510)</f>
        <v>OK</v>
      </c>
      <c r="X1510" s="141"/>
      <c r="Y1510" s="141"/>
      <c r="Z1510" s="552"/>
      <c r="AA1510" s="552"/>
      <c r="AB1510" s="683" t="str">
        <f t="shared" ref="AB1510:AB1518" si="2429">IF(SUM(Z1510:AA1510)=AC1510,"OK",SUM(Z1510:AA1510)-AC1510)</f>
        <v>OK</v>
      </c>
      <c r="AC1510" s="593"/>
      <c r="AD1510" s="530">
        <f t="shared" si="2409"/>
        <v>0</v>
      </c>
      <c r="AE1510" s="842">
        <f t="shared" si="2410"/>
        <v>0</v>
      </c>
      <c r="AF1510" s="931"/>
      <c r="AG1510" s="530">
        <f t="shared" si="2411"/>
        <v>0</v>
      </c>
      <c r="AH1510" s="530">
        <f t="shared" si="2412"/>
        <v>0</v>
      </c>
      <c r="AI1510" s="641"/>
      <c r="AJ1510" s="537"/>
      <c r="AK1510" s="537"/>
      <c r="AL1510" s="537"/>
      <c r="AM1510" s="537"/>
      <c r="AN1510" s="537"/>
      <c r="AO1510" s="683" t="str">
        <f t="shared" ref="AO1510:AO1518" si="2430">IF(SUM(AI1510:AN1510)=AP1510,"OK",SUM(AI1510:AN1510)-AP1510)</f>
        <v>OK</v>
      </c>
      <c r="AP1510" s="141"/>
      <c r="AQ1510" s="141"/>
      <c r="AR1510" s="552"/>
      <c r="AS1510" s="552"/>
      <c r="AT1510" s="683" t="str">
        <f t="shared" ref="AT1510:AT1518" si="2431">IF(SUM(AR1510:AS1510)=AU1510,"OK",SUM(AR1510:AS1510)-AU1510)</f>
        <v>OK</v>
      </c>
      <c r="AU1510" s="593"/>
      <c r="AV1510" s="530">
        <f t="shared" si="2413"/>
        <v>0</v>
      </c>
      <c r="AW1510" s="842">
        <f t="shared" si="2414"/>
        <v>0</v>
      </c>
      <c r="AX1510" s="115">
        <f t="shared" si="2415"/>
        <v>0</v>
      </c>
      <c r="AY1510" s="5">
        <f t="shared" si="2416"/>
        <v>0</v>
      </c>
      <c r="AZ1510" s="7">
        <f t="shared" ref="AZ1510:AZ1518" si="2432">AY1510-AX1510</f>
        <v>0</v>
      </c>
      <c r="BA1510" s="335" t="e">
        <f t="shared" ref="BA1510:BA1518" si="2433">AZ1510/AX1510</f>
        <v>#DIV/0!</v>
      </c>
      <c r="BB1510" s="23">
        <f t="shared" si="2417"/>
        <v>0</v>
      </c>
      <c r="BC1510" s="5">
        <f t="shared" ref="BC1510:BC1518" si="2434">AW1510</f>
        <v>0</v>
      </c>
      <c r="BD1510" s="7">
        <f t="shared" ref="BD1510:BD1518" si="2435">BC1510-BB1510</f>
        <v>0</v>
      </c>
      <c r="BE1510" s="335" t="e">
        <f t="shared" ref="BE1510:BE1518" si="2436">BD1510/BB1510</f>
        <v>#DIV/0!</v>
      </c>
      <c r="BG1510" s="826" t="str">
        <f t="shared" si="2418"/>
        <v>63.21</v>
      </c>
      <c r="BH1510" s="607" t="b">
        <f>COUNTIF('Codes SEC'!$B$2:$B$250,Ministres!BG1510)&gt;0</f>
        <v>1</v>
      </c>
    </row>
    <row r="1511" spans="1:66" ht="35.1" customHeight="1" x14ac:dyDescent="0.25">
      <c r="A1511" s="222" t="s">
        <v>6116</v>
      </c>
      <c r="B1511" s="112" t="s">
        <v>5018</v>
      </c>
      <c r="C1511" s="116" t="s">
        <v>149</v>
      </c>
      <c r="D1511" s="620">
        <v>1000</v>
      </c>
      <c r="E1511" s="278"/>
      <c r="F1511" s="116" t="s">
        <v>6671</v>
      </c>
      <c r="G1511" s="700"/>
      <c r="H1511" s="900">
        <v>122</v>
      </c>
      <c r="I1511" s="580">
        <v>86321000</v>
      </c>
      <c r="J1511" s="689" t="s">
        <v>6692</v>
      </c>
      <c r="K1511" s="411" t="s">
        <v>6693</v>
      </c>
      <c r="L1511" s="733">
        <v>0</v>
      </c>
      <c r="M1511" s="734">
        <v>0</v>
      </c>
      <c r="N1511" s="931"/>
      <c r="O1511" s="530">
        <f t="shared" si="2407"/>
        <v>0</v>
      </c>
      <c r="P1511" s="530">
        <f t="shared" si="2408"/>
        <v>0</v>
      </c>
      <c r="Q1511" s="646"/>
      <c r="R1511" s="536"/>
      <c r="S1511" s="536"/>
      <c r="T1511" s="536"/>
      <c r="U1511" s="536"/>
      <c r="V1511" s="536"/>
      <c r="W1511" s="683" t="str">
        <f t="shared" si="2428"/>
        <v>OK</v>
      </c>
      <c r="X1511" s="141"/>
      <c r="Y1511" s="141"/>
      <c r="Z1511" s="552"/>
      <c r="AA1511" s="552"/>
      <c r="AB1511" s="683" t="str">
        <f t="shared" si="2429"/>
        <v>OK</v>
      </c>
      <c r="AC1511" s="593"/>
      <c r="AD1511" s="530">
        <f t="shared" si="2409"/>
        <v>0</v>
      </c>
      <c r="AE1511" s="842">
        <f t="shared" si="2410"/>
        <v>0</v>
      </c>
      <c r="AF1511" s="931"/>
      <c r="AG1511" s="530">
        <f t="shared" si="2411"/>
        <v>0</v>
      </c>
      <c r="AH1511" s="530">
        <f t="shared" si="2412"/>
        <v>0</v>
      </c>
      <c r="AI1511" s="641"/>
      <c r="AJ1511" s="537"/>
      <c r="AK1511" s="537"/>
      <c r="AL1511" s="537"/>
      <c r="AM1511" s="537"/>
      <c r="AN1511" s="537"/>
      <c r="AO1511" s="683" t="str">
        <f t="shared" si="2430"/>
        <v>OK</v>
      </c>
      <c r="AP1511" s="141"/>
      <c r="AQ1511" s="141"/>
      <c r="AR1511" s="552"/>
      <c r="AS1511" s="552"/>
      <c r="AT1511" s="683" t="str">
        <f t="shared" si="2431"/>
        <v>OK</v>
      </c>
      <c r="AU1511" s="593"/>
      <c r="AV1511" s="530">
        <f t="shared" si="2413"/>
        <v>0</v>
      </c>
      <c r="AW1511" s="842">
        <f t="shared" si="2414"/>
        <v>0</v>
      </c>
      <c r="AX1511" s="115">
        <f t="shared" si="2415"/>
        <v>0</v>
      </c>
      <c r="AY1511" s="5">
        <f t="shared" si="2416"/>
        <v>0</v>
      </c>
      <c r="AZ1511" s="7">
        <f t="shared" si="2432"/>
        <v>0</v>
      </c>
      <c r="BA1511" s="335" t="e">
        <f t="shared" si="2433"/>
        <v>#DIV/0!</v>
      </c>
      <c r="BB1511" s="23">
        <f t="shared" si="2417"/>
        <v>0</v>
      </c>
      <c r="BC1511" s="5">
        <f t="shared" si="2434"/>
        <v>0</v>
      </c>
      <c r="BD1511" s="7">
        <f t="shared" si="2435"/>
        <v>0</v>
      </c>
      <c r="BE1511" s="335" t="e">
        <f t="shared" si="2436"/>
        <v>#DIV/0!</v>
      </c>
      <c r="BG1511" s="826" t="str">
        <f t="shared" si="2418"/>
        <v>63.21</v>
      </c>
      <c r="BH1511" s="607" t="b">
        <f>COUNTIF('Codes SEC'!$B$2:$B$250,Ministres!BG1511)&gt;0</f>
        <v>1</v>
      </c>
    </row>
    <row r="1512" spans="1:66" ht="35.1" customHeight="1" x14ac:dyDescent="0.25">
      <c r="A1512" s="222" t="s">
        <v>6116</v>
      </c>
      <c r="B1512" s="112" t="s">
        <v>5018</v>
      </c>
      <c r="C1512" s="116" t="s">
        <v>149</v>
      </c>
      <c r="D1512" s="620">
        <v>1000</v>
      </c>
      <c r="E1512" s="278"/>
      <c r="F1512" s="116">
        <v>19</v>
      </c>
      <c r="G1512" s="700"/>
      <c r="H1512" s="900">
        <v>122</v>
      </c>
      <c r="I1512" s="580">
        <v>86352000</v>
      </c>
      <c r="J1512" s="689" t="s">
        <v>7080</v>
      </c>
      <c r="K1512" s="411" t="s">
        <v>7081</v>
      </c>
      <c r="L1512" s="733">
        <v>0</v>
      </c>
      <c r="M1512" s="734">
        <v>0</v>
      </c>
      <c r="N1512" s="931"/>
      <c r="O1512" s="530">
        <f t="shared" si="2407"/>
        <v>0</v>
      </c>
      <c r="P1512" s="530">
        <f t="shared" si="2408"/>
        <v>0</v>
      </c>
      <c r="Q1512" s="646"/>
      <c r="R1512" s="536"/>
      <c r="S1512" s="536"/>
      <c r="T1512" s="536"/>
      <c r="U1512" s="536"/>
      <c r="V1512" s="536"/>
      <c r="W1512" s="683" t="str">
        <f t="shared" si="2428"/>
        <v>OK</v>
      </c>
      <c r="X1512" s="141"/>
      <c r="Y1512" s="141"/>
      <c r="Z1512" s="552"/>
      <c r="AA1512" s="552"/>
      <c r="AB1512" s="683" t="str">
        <f t="shared" si="2429"/>
        <v>OK</v>
      </c>
      <c r="AC1512" s="593"/>
      <c r="AD1512" s="530">
        <f t="shared" si="2409"/>
        <v>0</v>
      </c>
      <c r="AE1512" s="842">
        <f t="shared" si="2410"/>
        <v>0</v>
      </c>
      <c r="AF1512" s="931"/>
      <c r="AG1512" s="530">
        <f t="shared" si="2411"/>
        <v>0</v>
      </c>
      <c r="AH1512" s="530">
        <f t="shared" si="2412"/>
        <v>0</v>
      </c>
      <c r="AI1512" s="641"/>
      <c r="AJ1512" s="537"/>
      <c r="AK1512" s="537"/>
      <c r="AL1512" s="537"/>
      <c r="AM1512" s="537"/>
      <c r="AN1512" s="537"/>
      <c r="AO1512" s="683" t="str">
        <f t="shared" si="2430"/>
        <v>OK</v>
      </c>
      <c r="AP1512" s="141"/>
      <c r="AQ1512" s="141"/>
      <c r="AR1512" s="552"/>
      <c r="AS1512" s="552"/>
      <c r="AT1512" s="683" t="str">
        <f t="shared" si="2431"/>
        <v>OK</v>
      </c>
      <c r="AU1512" s="593"/>
      <c r="AV1512" s="530">
        <f t="shared" si="2413"/>
        <v>0</v>
      </c>
      <c r="AW1512" s="842">
        <f t="shared" si="2414"/>
        <v>0</v>
      </c>
      <c r="AX1512" s="115">
        <f t="shared" si="2415"/>
        <v>0</v>
      </c>
      <c r="AY1512" s="5">
        <f t="shared" si="2416"/>
        <v>0</v>
      </c>
      <c r="AZ1512" s="7">
        <f t="shared" si="2432"/>
        <v>0</v>
      </c>
      <c r="BA1512" s="335" t="e">
        <f t="shared" si="2433"/>
        <v>#DIV/0!</v>
      </c>
      <c r="BB1512" s="23">
        <f t="shared" si="2417"/>
        <v>0</v>
      </c>
      <c r="BC1512" s="5">
        <f t="shared" si="2434"/>
        <v>0</v>
      </c>
      <c r="BD1512" s="7">
        <f t="shared" si="2435"/>
        <v>0</v>
      </c>
      <c r="BE1512" s="335" t="e">
        <f t="shared" si="2436"/>
        <v>#DIV/0!</v>
      </c>
      <c r="BG1512" s="826" t="str">
        <f t="shared" si="2418"/>
        <v>63.52</v>
      </c>
      <c r="BH1512" s="607" t="b">
        <f>COUNTIF('Codes SEC'!$B$2:$B$250,Ministres!BG1512)&gt;0</f>
        <v>1</v>
      </c>
    </row>
    <row r="1513" spans="1:66" ht="35.1" customHeight="1" x14ac:dyDescent="0.25">
      <c r="A1513" s="222" t="s">
        <v>6116</v>
      </c>
      <c r="B1513" s="112" t="s">
        <v>5018</v>
      </c>
      <c r="C1513" s="116" t="s">
        <v>149</v>
      </c>
      <c r="D1513" s="620">
        <v>1000</v>
      </c>
      <c r="E1513" s="278"/>
      <c r="F1513" s="116">
        <v>19</v>
      </c>
      <c r="G1513" s="700"/>
      <c r="H1513" s="900">
        <v>122</v>
      </c>
      <c r="I1513" s="580">
        <v>86352000</v>
      </c>
      <c r="J1513" s="689" t="s">
        <v>7108</v>
      </c>
      <c r="K1513" s="411" t="s">
        <v>7109</v>
      </c>
      <c r="L1513" s="733">
        <v>0</v>
      </c>
      <c r="M1513" s="734">
        <v>0</v>
      </c>
      <c r="N1513" s="931"/>
      <c r="O1513" s="530">
        <f t="shared" si="2407"/>
        <v>0</v>
      </c>
      <c r="P1513" s="530">
        <f t="shared" si="2408"/>
        <v>0</v>
      </c>
      <c r="Q1513" s="646"/>
      <c r="R1513" s="536"/>
      <c r="S1513" s="536"/>
      <c r="T1513" s="536"/>
      <c r="U1513" s="536"/>
      <c r="V1513" s="536"/>
      <c r="W1513" s="683" t="str">
        <f t="shared" ref="W1513" si="2437">IF(SUM(Q1513:V1513)=X1513,"OK",SUM(Q1513:V1513)-X1513)</f>
        <v>OK</v>
      </c>
      <c r="X1513" s="141"/>
      <c r="Y1513" s="141"/>
      <c r="Z1513" s="552"/>
      <c r="AA1513" s="552"/>
      <c r="AB1513" s="683" t="str">
        <f t="shared" ref="AB1513" si="2438">IF(SUM(Z1513:AA1513)=AC1513,"OK",SUM(Z1513:AA1513)-AC1513)</f>
        <v>OK</v>
      </c>
      <c r="AC1513" s="593"/>
      <c r="AD1513" s="530">
        <f t="shared" si="2409"/>
        <v>0</v>
      </c>
      <c r="AE1513" s="842">
        <f t="shared" si="2410"/>
        <v>0</v>
      </c>
      <c r="AF1513" s="931"/>
      <c r="AG1513" s="530">
        <f t="shared" si="2411"/>
        <v>0</v>
      </c>
      <c r="AH1513" s="530">
        <f t="shared" si="2412"/>
        <v>0</v>
      </c>
      <c r="AI1513" s="641"/>
      <c r="AJ1513" s="537"/>
      <c r="AK1513" s="537"/>
      <c r="AL1513" s="537"/>
      <c r="AM1513" s="537"/>
      <c r="AN1513" s="537"/>
      <c r="AO1513" s="683" t="str">
        <f t="shared" ref="AO1513" si="2439">IF(SUM(AI1513:AN1513)=AP1513,"OK",SUM(AI1513:AN1513)-AP1513)</f>
        <v>OK</v>
      </c>
      <c r="AP1513" s="141"/>
      <c r="AQ1513" s="141"/>
      <c r="AR1513" s="552"/>
      <c r="AS1513" s="552"/>
      <c r="AT1513" s="683" t="str">
        <f t="shared" ref="AT1513" si="2440">IF(SUM(AR1513:AS1513)=AU1513,"OK",SUM(AR1513:AS1513)-AU1513)</f>
        <v>OK</v>
      </c>
      <c r="AU1513" s="593"/>
      <c r="AV1513" s="530">
        <f t="shared" si="2413"/>
        <v>0</v>
      </c>
      <c r="AW1513" s="842">
        <f t="shared" si="2414"/>
        <v>0</v>
      </c>
      <c r="AX1513" s="115">
        <f t="shared" si="2415"/>
        <v>0</v>
      </c>
      <c r="AY1513" s="5">
        <f t="shared" si="2416"/>
        <v>0</v>
      </c>
      <c r="AZ1513" s="7">
        <f t="shared" ref="AZ1513" si="2441">AY1513-AX1513</f>
        <v>0</v>
      </c>
      <c r="BA1513" s="335" t="e">
        <f t="shared" ref="BA1513" si="2442">AZ1513/AX1513</f>
        <v>#DIV/0!</v>
      </c>
      <c r="BB1513" s="23">
        <f t="shared" si="2417"/>
        <v>0</v>
      </c>
      <c r="BC1513" s="5">
        <f t="shared" ref="BC1513" si="2443">AW1513</f>
        <v>0</v>
      </c>
      <c r="BD1513" s="7">
        <f t="shared" ref="BD1513" si="2444">BC1513-BB1513</f>
        <v>0</v>
      </c>
      <c r="BE1513" s="335" t="e">
        <f t="shared" ref="BE1513" si="2445">BD1513/BB1513</f>
        <v>#DIV/0!</v>
      </c>
      <c r="BG1513" s="826" t="str">
        <f t="shared" si="2418"/>
        <v>63.52</v>
      </c>
      <c r="BH1513" s="607" t="b">
        <f>COUNTIF('Codes SEC'!$B$2:$B$250,Ministres!BG1513)&gt;0</f>
        <v>1</v>
      </c>
    </row>
    <row r="1514" spans="1:66" s="203" customFormat="1" ht="35.1" customHeight="1" x14ac:dyDescent="0.25">
      <c r="A1514" s="21" t="s">
        <v>6116</v>
      </c>
      <c r="B1514" s="112" t="s">
        <v>5018</v>
      </c>
      <c r="C1514" s="116" t="s">
        <v>149</v>
      </c>
      <c r="D1514" s="620">
        <v>1000</v>
      </c>
      <c r="E1514" s="278"/>
      <c r="F1514" s="116" t="s">
        <v>5016</v>
      </c>
      <c r="G1514" s="694"/>
      <c r="H1514" s="1012">
        <v>122</v>
      </c>
      <c r="I1514" s="397">
        <v>87112000</v>
      </c>
      <c r="J1514" s="689" t="s">
        <v>7180</v>
      </c>
      <c r="K1514" s="408" t="s">
        <v>7181</v>
      </c>
      <c r="L1514" s="733">
        <v>0</v>
      </c>
      <c r="M1514" s="734">
        <v>0</v>
      </c>
      <c r="N1514" s="931"/>
      <c r="O1514" s="530">
        <f>IF(N1514&gt;L1514,"0 ",N1514-L1514)</f>
        <v>0</v>
      </c>
      <c r="P1514" s="530">
        <f>IF(N1514&lt;L1514,"0 ",N1514-L1514)</f>
        <v>0</v>
      </c>
      <c r="Q1514" s="646"/>
      <c r="R1514" s="536"/>
      <c r="S1514" s="536"/>
      <c r="T1514" s="536"/>
      <c r="U1514" s="536"/>
      <c r="V1514" s="536"/>
      <c r="W1514" s="683" t="str">
        <f>IF(SUM(Q1514:V1514)=X1514,"OK",SUM(Q1514:V1514)-X1514)</f>
        <v>OK</v>
      </c>
      <c r="X1514" s="141"/>
      <c r="Y1514" s="141"/>
      <c r="Z1514" s="552"/>
      <c r="AA1514" s="552"/>
      <c r="AB1514" s="683" t="str">
        <f>IF(SUM(Z1514:AA1514)=AC1514,"OK",SUM(Z1514:AA1514)-AC1514)</f>
        <v>OK</v>
      </c>
      <c r="AC1514" s="593"/>
      <c r="AD1514" s="530">
        <f>X1514+Y1514+AC1514</f>
        <v>0</v>
      </c>
      <c r="AE1514" s="842">
        <f>N1514+AD1514</f>
        <v>0</v>
      </c>
      <c r="AF1514" s="931"/>
      <c r="AG1514" s="530">
        <f>IF(AF1514&gt;M1514,"0 ",AF1514-M1514)</f>
        <v>0</v>
      </c>
      <c r="AH1514" s="530">
        <f>IF(AF1514&lt;M1514,"0 ",AF1514-M1514)</f>
        <v>0</v>
      </c>
      <c r="AI1514" s="641"/>
      <c r="AJ1514" s="537"/>
      <c r="AK1514" s="537"/>
      <c r="AL1514" s="537"/>
      <c r="AM1514" s="537"/>
      <c r="AN1514" s="537"/>
      <c r="AO1514" s="683" t="str">
        <f>IF(SUM(AI1514:AN1514)=AP1514,"OK",SUM(AI1514:AN1514)-AP1514)</f>
        <v>OK</v>
      </c>
      <c r="AP1514" s="141"/>
      <c r="AQ1514" s="141"/>
      <c r="AR1514" s="552"/>
      <c r="AS1514" s="552"/>
      <c r="AT1514" s="683" t="str">
        <f>IF(SUM(AR1514:AS1514)=AU1514,"OK",SUM(AR1514:AS1514)-AU1514)</f>
        <v>OK</v>
      </c>
      <c r="AU1514" s="593"/>
      <c r="AV1514" s="530">
        <f>AP1514+AQ1514+AU1514</f>
        <v>0</v>
      </c>
      <c r="AW1514" s="842">
        <f>AF1514+AV1514</f>
        <v>0</v>
      </c>
      <c r="AX1514" s="115">
        <f>L1514</f>
        <v>0</v>
      </c>
      <c r="AY1514" s="5">
        <f>AE1514</f>
        <v>0</v>
      </c>
      <c r="AZ1514" s="7">
        <f>AY1514-AX1514</f>
        <v>0</v>
      </c>
      <c r="BA1514" s="335" t="e">
        <f>AZ1514/AX1514</f>
        <v>#DIV/0!</v>
      </c>
      <c r="BB1514" s="23">
        <f>M1514</f>
        <v>0</v>
      </c>
      <c r="BC1514" s="5">
        <f>AW1514</f>
        <v>0</v>
      </c>
      <c r="BD1514" s="7">
        <f>BC1514-BB1514</f>
        <v>0</v>
      </c>
      <c r="BE1514" s="335" t="e">
        <f>BD1514/BB1514</f>
        <v>#DIV/0!</v>
      </c>
      <c r="BF1514" s="667"/>
      <c r="BG1514" s="826" t="str">
        <f>RIGHT(LEFT(I1514,3),2)&amp;"."&amp;RIGHT(LEFT(I1514,5),2)</f>
        <v>71.12</v>
      </c>
      <c r="BH1514" s="668" t="b">
        <f>COUNTIF('Codes SEC'!$B$2:$B$250,Ministres!BG1514)&gt;0</f>
        <v>1</v>
      </c>
      <c r="BI1514" s="667"/>
      <c r="BJ1514" s="667"/>
      <c r="BK1514" s="667"/>
      <c r="BL1514" s="667"/>
      <c r="BM1514" s="667"/>
      <c r="BN1514" s="667"/>
    </row>
    <row r="1515" spans="1:66" ht="35.1" customHeight="1" x14ac:dyDescent="0.25">
      <c r="A1515" s="222" t="s">
        <v>6116</v>
      </c>
      <c r="B1515" s="112" t="s">
        <v>5018</v>
      </c>
      <c r="C1515" s="116" t="s">
        <v>149</v>
      </c>
      <c r="D1515" s="620">
        <v>1000</v>
      </c>
      <c r="E1515" s="278"/>
      <c r="F1515" s="116" t="s">
        <v>5016</v>
      </c>
      <c r="G1515" s="700"/>
      <c r="H1515" s="900">
        <v>122</v>
      </c>
      <c r="I1515" s="580">
        <v>87200000</v>
      </c>
      <c r="J1515" s="689" t="s">
        <v>6948</v>
      </c>
      <c r="K1515" s="411" t="s">
        <v>6949</v>
      </c>
      <c r="L1515" s="733">
        <v>0</v>
      </c>
      <c r="M1515" s="734">
        <v>0</v>
      </c>
      <c r="N1515" s="931"/>
      <c r="O1515" s="530">
        <f t="shared" si="2407"/>
        <v>0</v>
      </c>
      <c r="P1515" s="530">
        <f t="shared" si="2408"/>
        <v>0</v>
      </c>
      <c r="Q1515" s="646"/>
      <c r="R1515" s="536"/>
      <c r="S1515" s="536"/>
      <c r="T1515" s="536"/>
      <c r="U1515" s="536"/>
      <c r="V1515" s="536"/>
      <c r="W1515" s="683" t="str">
        <f t="shared" si="2428"/>
        <v>OK</v>
      </c>
      <c r="X1515" s="141"/>
      <c r="Y1515" s="141"/>
      <c r="Z1515" s="552"/>
      <c r="AA1515" s="552"/>
      <c r="AB1515" s="683" t="str">
        <f t="shared" si="2429"/>
        <v>OK</v>
      </c>
      <c r="AC1515" s="593"/>
      <c r="AD1515" s="530">
        <f t="shared" si="2409"/>
        <v>0</v>
      </c>
      <c r="AE1515" s="842">
        <f t="shared" si="2410"/>
        <v>0</v>
      </c>
      <c r="AF1515" s="931"/>
      <c r="AG1515" s="530">
        <f t="shared" si="2411"/>
        <v>0</v>
      </c>
      <c r="AH1515" s="530">
        <f t="shared" si="2412"/>
        <v>0</v>
      </c>
      <c r="AI1515" s="641"/>
      <c r="AJ1515" s="537"/>
      <c r="AK1515" s="537"/>
      <c r="AL1515" s="537"/>
      <c r="AM1515" s="537"/>
      <c r="AN1515" s="537"/>
      <c r="AO1515" s="683" t="str">
        <f t="shared" si="2430"/>
        <v>OK</v>
      </c>
      <c r="AP1515" s="141"/>
      <c r="AQ1515" s="141"/>
      <c r="AR1515" s="552"/>
      <c r="AS1515" s="552"/>
      <c r="AT1515" s="683" t="str">
        <f t="shared" si="2431"/>
        <v>OK</v>
      </c>
      <c r="AU1515" s="593"/>
      <c r="AV1515" s="530">
        <f t="shared" si="2413"/>
        <v>0</v>
      </c>
      <c r="AW1515" s="842">
        <f t="shared" si="2414"/>
        <v>0</v>
      </c>
      <c r="AX1515" s="115">
        <f t="shared" si="2415"/>
        <v>0</v>
      </c>
      <c r="AY1515" s="5">
        <f t="shared" si="2416"/>
        <v>0</v>
      </c>
      <c r="AZ1515" s="7">
        <f t="shared" si="2432"/>
        <v>0</v>
      </c>
      <c r="BA1515" s="335" t="e">
        <f t="shared" si="2433"/>
        <v>#DIV/0!</v>
      </c>
      <c r="BB1515" s="23">
        <f t="shared" si="2417"/>
        <v>0</v>
      </c>
      <c r="BC1515" s="5">
        <f t="shared" si="2434"/>
        <v>0</v>
      </c>
      <c r="BD1515" s="7">
        <f t="shared" si="2435"/>
        <v>0</v>
      </c>
      <c r="BE1515" s="335" t="e">
        <f t="shared" si="2436"/>
        <v>#DIV/0!</v>
      </c>
      <c r="BG1515" s="826" t="str">
        <f t="shared" si="2418"/>
        <v>72.00</v>
      </c>
      <c r="BH1515" s="607" t="b">
        <f>COUNTIF('Codes SEC'!$B$2:$B$250,Ministres!BG1515)&gt;0</f>
        <v>1</v>
      </c>
    </row>
    <row r="1516" spans="1:66" ht="35.1" customHeight="1" x14ac:dyDescent="0.25">
      <c r="A1516" s="222" t="s">
        <v>6116</v>
      </c>
      <c r="B1516" s="112" t="s">
        <v>5018</v>
      </c>
      <c r="C1516" s="116" t="s">
        <v>149</v>
      </c>
      <c r="D1516" s="620">
        <v>1000</v>
      </c>
      <c r="E1516" s="278"/>
      <c r="F1516" s="116" t="s">
        <v>5016</v>
      </c>
      <c r="G1516" s="700"/>
      <c r="H1516" s="900">
        <v>122</v>
      </c>
      <c r="I1516" s="580">
        <v>87310000</v>
      </c>
      <c r="J1516" s="689" t="s">
        <v>6934</v>
      </c>
      <c r="K1516" s="411" t="s">
        <v>6935</v>
      </c>
      <c r="L1516" s="733">
        <v>0</v>
      </c>
      <c r="M1516" s="734">
        <v>0</v>
      </c>
      <c r="N1516" s="931"/>
      <c r="O1516" s="530">
        <f t="shared" si="2407"/>
        <v>0</v>
      </c>
      <c r="P1516" s="530">
        <f t="shared" si="2408"/>
        <v>0</v>
      </c>
      <c r="Q1516" s="646"/>
      <c r="R1516" s="536"/>
      <c r="S1516" s="536"/>
      <c r="T1516" s="536"/>
      <c r="U1516" s="536"/>
      <c r="V1516" s="536"/>
      <c r="W1516" s="683" t="str">
        <f t="shared" si="2428"/>
        <v>OK</v>
      </c>
      <c r="X1516" s="141"/>
      <c r="Y1516" s="141"/>
      <c r="Z1516" s="552"/>
      <c r="AA1516" s="552"/>
      <c r="AB1516" s="683" t="str">
        <f t="shared" si="2429"/>
        <v>OK</v>
      </c>
      <c r="AC1516" s="593"/>
      <c r="AD1516" s="530">
        <f t="shared" si="2409"/>
        <v>0</v>
      </c>
      <c r="AE1516" s="842">
        <f t="shared" si="2410"/>
        <v>0</v>
      </c>
      <c r="AF1516" s="931"/>
      <c r="AG1516" s="530">
        <f t="shared" si="2411"/>
        <v>0</v>
      </c>
      <c r="AH1516" s="530">
        <f t="shared" si="2412"/>
        <v>0</v>
      </c>
      <c r="AI1516" s="641"/>
      <c r="AJ1516" s="537"/>
      <c r="AK1516" s="537"/>
      <c r="AL1516" s="537"/>
      <c r="AM1516" s="537"/>
      <c r="AN1516" s="537"/>
      <c r="AO1516" s="683" t="str">
        <f t="shared" si="2430"/>
        <v>OK</v>
      </c>
      <c r="AP1516" s="141"/>
      <c r="AQ1516" s="141"/>
      <c r="AR1516" s="552"/>
      <c r="AS1516" s="552"/>
      <c r="AT1516" s="683" t="str">
        <f t="shared" si="2431"/>
        <v>OK</v>
      </c>
      <c r="AU1516" s="593"/>
      <c r="AV1516" s="530">
        <f t="shared" si="2413"/>
        <v>0</v>
      </c>
      <c r="AW1516" s="842">
        <f t="shared" si="2414"/>
        <v>0</v>
      </c>
      <c r="AX1516" s="115">
        <f t="shared" si="2415"/>
        <v>0</v>
      </c>
      <c r="AY1516" s="5">
        <f t="shared" si="2416"/>
        <v>0</v>
      </c>
      <c r="AZ1516" s="7">
        <f t="shared" si="2432"/>
        <v>0</v>
      </c>
      <c r="BA1516" s="335" t="e">
        <f t="shared" si="2433"/>
        <v>#DIV/0!</v>
      </c>
      <c r="BB1516" s="23">
        <f t="shared" si="2417"/>
        <v>0</v>
      </c>
      <c r="BC1516" s="5">
        <f t="shared" si="2434"/>
        <v>0</v>
      </c>
      <c r="BD1516" s="7">
        <f t="shared" si="2435"/>
        <v>0</v>
      </c>
      <c r="BE1516" s="335" t="e">
        <f t="shared" si="2436"/>
        <v>#DIV/0!</v>
      </c>
      <c r="BG1516" s="826" t="str">
        <f t="shared" si="2418"/>
        <v>73.10</v>
      </c>
      <c r="BH1516" s="607" t="b">
        <f>COUNTIF('Codes SEC'!$B$2:$B$250,Ministres!BG1516)&gt;0</f>
        <v>1</v>
      </c>
    </row>
    <row r="1517" spans="1:66" ht="35.1" customHeight="1" x14ac:dyDescent="0.25">
      <c r="A1517" s="222" t="s">
        <v>6116</v>
      </c>
      <c r="B1517" s="112" t="s">
        <v>5018</v>
      </c>
      <c r="C1517" s="116" t="s">
        <v>149</v>
      </c>
      <c r="D1517" s="620">
        <v>1000</v>
      </c>
      <c r="E1517" s="278"/>
      <c r="F1517" s="116" t="s">
        <v>6671</v>
      </c>
      <c r="G1517" s="700"/>
      <c r="H1517" s="900">
        <v>122</v>
      </c>
      <c r="I1517" s="580">
        <v>87310000</v>
      </c>
      <c r="J1517" s="689" t="s">
        <v>6982</v>
      </c>
      <c r="K1517" s="411" t="s">
        <v>6983</v>
      </c>
      <c r="L1517" s="733">
        <v>0</v>
      </c>
      <c r="M1517" s="734">
        <v>0</v>
      </c>
      <c r="N1517" s="931"/>
      <c r="O1517" s="530">
        <f t="shared" si="2407"/>
        <v>0</v>
      </c>
      <c r="P1517" s="530">
        <f t="shared" si="2408"/>
        <v>0</v>
      </c>
      <c r="Q1517" s="646"/>
      <c r="R1517" s="536"/>
      <c r="S1517" s="536"/>
      <c r="T1517" s="536"/>
      <c r="U1517" s="536"/>
      <c r="V1517" s="536"/>
      <c r="W1517" s="683" t="str">
        <f t="shared" si="2428"/>
        <v>OK</v>
      </c>
      <c r="X1517" s="141"/>
      <c r="Y1517" s="141"/>
      <c r="Z1517" s="552"/>
      <c r="AA1517" s="552"/>
      <c r="AB1517" s="683" t="str">
        <f t="shared" si="2429"/>
        <v>OK</v>
      </c>
      <c r="AC1517" s="593"/>
      <c r="AD1517" s="530">
        <f t="shared" si="2409"/>
        <v>0</v>
      </c>
      <c r="AE1517" s="842">
        <f t="shared" si="2410"/>
        <v>0</v>
      </c>
      <c r="AF1517" s="931"/>
      <c r="AG1517" s="530">
        <f t="shared" si="2411"/>
        <v>0</v>
      </c>
      <c r="AH1517" s="530">
        <f t="shared" si="2412"/>
        <v>0</v>
      </c>
      <c r="AI1517" s="641"/>
      <c r="AJ1517" s="537"/>
      <c r="AK1517" s="537"/>
      <c r="AL1517" s="537"/>
      <c r="AM1517" s="537"/>
      <c r="AN1517" s="537"/>
      <c r="AO1517" s="683" t="str">
        <f t="shared" si="2430"/>
        <v>OK</v>
      </c>
      <c r="AP1517" s="141"/>
      <c r="AQ1517" s="141"/>
      <c r="AR1517" s="552"/>
      <c r="AS1517" s="552"/>
      <c r="AT1517" s="683" t="str">
        <f t="shared" si="2431"/>
        <v>OK</v>
      </c>
      <c r="AU1517" s="593"/>
      <c r="AV1517" s="530">
        <f t="shared" si="2413"/>
        <v>0</v>
      </c>
      <c r="AW1517" s="842">
        <f t="shared" si="2414"/>
        <v>0</v>
      </c>
      <c r="AX1517" s="115">
        <f t="shared" si="2415"/>
        <v>0</v>
      </c>
      <c r="AY1517" s="5">
        <f t="shared" si="2416"/>
        <v>0</v>
      </c>
      <c r="AZ1517" s="7">
        <f t="shared" si="2432"/>
        <v>0</v>
      </c>
      <c r="BA1517" s="335" t="e">
        <f t="shared" si="2433"/>
        <v>#DIV/0!</v>
      </c>
      <c r="BB1517" s="23">
        <f t="shared" si="2417"/>
        <v>0</v>
      </c>
      <c r="BC1517" s="5">
        <f t="shared" si="2434"/>
        <v>0</v>
      </c>
      <c r="BD1517" s="7">
        <f t="shared" si="2435"/>
        <v>0</v>
      </c>
      <c r="BE1517" s="335" t="e">
        <f t="shared" si="2436"/>
        <v>#DIV/0!</v>
      </c>
      <c r="BG1517" s="826" t="str">
        <f t="shared" si="2418"/>
        <v>73.10</v>
      </c>
      <c r="BH1517" s="607" t="b">
        <f>COUNTIF('Codes SEC'!$B$2:$B$250,Ministres!BG1517)&gt;0</f>
        <v>1</v>
      </c>
    </row>
    <row r="1518" spans="1:66" ht="35.1" customHeight="1" x14ac:dyDescent="0.25">
      <c r="A1518" s="222" t="s">
        <v>6116</v>
      </c>
      <c r="B1518" s="112" t="s">
        <v>5018</v>
      </c>
      <c r="C1518" s="116" t="s">
        <v>149</v>
      </c>
      <c r="D1518" s="620">
        <v>1000</v>
      </c>
      <c r="E1518" s="278"/>
      <c r="F1518" s="116" t="s">
        <v>5016</v>
      </c>
      <c r="G1518" s="700"/>
      <c r="H1518" s="900">
        <v>122</v>
      </c>
      <c r="I1518" s="580">
        <v>87320000</v>
      </c>
      <c r="J1518" s="689" t="s">
        <v>6682</v>
      </c>
      <c r="K1518" s="411" t="s">
        <v>6683</v>
      </c>
      <c r="L1518" s="733">
        <v>0</v>
      </c>
      <c r="M1518" s="734">
        <v>0</v>
      </c>
      <c r="N1518" s="931"/>
      <c r="O1518" s="530">
        <f t="shared" si="2407"/>
        <v>0</v>
      </c>
      <c r="P1518" s="530">
        <f t="shared" si="2408"/>
        <v>0</v>
      </c>
      <c r="Q1518" s="646"/>
      <c r="R1518" s="536"/>
      <c r="S1518" s="536"/>
      <c r="T1518" s="536"/>
      <c r="U1518" s="536"/>
      <c r="V1518" s="536"/>
      <c r="W1518" s="683" t="str">
        <f t="shared" si="2428"/>
        <v>OK</v>
      </c>
      <c r="X1518" s="141"/>
      <c r="Y1518" s="141"/>
      <c r="Z1518" s="552"/>
      <c r="AA1518" s="552"/>
      <c r="AB1518" s="683" t="str">
        <f t="shared" si="2429"/>
        <v>OK</v>
      </c>
      <c r="AC1518" s="593"/>
      <c r="AD1518" s="530">
        <f t="shared" si="2409"/>
        <v>0</v>
      </c>
      <c r="AE1518" s="842">
        <f t="shared" si="2410"/>
        <v>0</v>
      </c>
      <c r="AF1518" s="931"/>
      <c r="AG1518" s="530">
        <f t="shared" si="2411"/>
        <v>0</v>
      </c>
      <c r="AH1518" s="530">
        <f t="shared" si="2412"/>
        <v>0</v>
      </c>
      <c r="AI1518" s="641"/>
      <c r="AJ1518" s="537"/>
      <c r="AK1518" s="537"/>
      <c r="AL1518" s="537"/>
      <c r="AM1518" s="537"/>
      <c r="AN1518" s="537"/>
      <c r="AO1518" s="683" t="str">
        <f t="shared" si="2430"/>
        <v>OK</v>
      </c>
      <c r="AP1518" s="141"/>
      <c r="AQ1518" s="141"/>
      <c r="AR1518" s="552"/>
      <c r="AS1518" s="552"/>
      <c r="AT1518" s="683" t="str">
        <f t="shared" si="2431"/>
        <v>OK</v>
      </c>
      <c r="AU1518" s="593"/>
      <c r="AV1518" s="530">
        <f t="shared" si="2413"/>
        <v>0</v>
      </c>
      <c r="AW1518" s="842">
        <f t="shared" si="2414"/>
        <v>0</v>
      </c>
      <c r="AX1518" s="115">
        <f t="shared" si="2415"/>
        <v>0</v>
      </c>
      <c r="AY1518" s="5">
        <f t="shared" si="2416"/>
        <v>0</v>
      </c>
      <c r="AZ1518" s="7">
        <f t="shared" si="2432"/>
        <v>0</v>
      </c>
      <c r="BA1518" s="335" t="e">
        <f t="shared" si="2433"/>
        <v>#DIV/0!</v>
      </c>
      <c r="BB1518" s="23">
        <f t="shared" si="2417"/>
        <v>0</v>
      </c>
      <c r="BC1518" s="5">
        <f t="shared" si="2434"/>
        <v>0</v>
      </c>
      <c r="BD1518" s="7">
        <f t="shared" si="2435"/>
        <v>0</v>
      </c>
      <c r="BE1518" s="335" t="e">
        <f t="shared" si="2436"/>
        <v>#DIV/0!</v>
      </c>
      <c r="BG1518" s="826" t="str">
        <f t="shared" si="2418"/>
        <v>73.20</v>
      </c>
      <c r="BH1518" s="607" t="b">
        <f>COUNTIF('Codes SEC'!$B$2:$B$250,Ministres!BG1518)&gt;0</f>
        <v>1</v>
      </c>
    </row>
    <row r="1519" spans="1:66" ht="12.75" customHeight="1" x14ac:dyDescent="0.25">
      <c r="A1519" s="225"/>
      <c r="B1519" s="206"/>
      <c r="C1519" s="253"/>
      <c r="D1519" s="621"/>
      <c r="E1519" s="275"/>
      <c r="F1519" s="269"/>
      <c r="G1519" s="695"/>
      <c r="H1519" s="886"/>
      <c r="I1519" s="403"/>
      <c r="J1519" s="381"/>
      <c r="K1519" s="514" t="s">
        <v>59</v>
      </c>
      <c r="L1519" s="313">
        <f>L1506+L1507+L1509+L1510+L1511+L1512+L1515+L1516+L1517+L1518+L1508+L1513+L1514</f>
        <v>0</v>
      </c>
      <c r="M1519" s="744">
        <f t="shared" ref="M1519:BE1519" si="2446">M1506+M1507+M1509+M1510+M1511+M1512+M1515+M1516+M1517+M1518+M1508+M1513+M1514</f>
        <v>0</v>
      </c>
      <c r="N1519" s="930">
        <f t="shared" si="2446"/>
        <v>0</v>
      </c>
      <c r="O1519" s="790">
        <f t="shared" si="2446"/>
        <v>0</v>
      </c>
      <c r="P1519" s="790">
        <f t="shared" si="2446"/>
        <v>0</v>
      </c>
      <c r="Q1519" s="787">
        <f t="shared" si="2446"/>
        <v>0</v>
      </c>
      <c r="R1519" s="648">
        <f t="shared" si="2446"/>
        <v>0</v>
      </c>
      <c r="S1519" s="648">
        <f t="shared" si="2446"/>
        <v>0</v>
      </c>
      <c r="T1519" s="648">
        <f t="shared" si="2446"/>
        <v>0</v>
      </c>
      <c r="U1519" s="648">
        <f t="shared" si="2446"/>
        <v>0</v>
      </c>
      <c r="V1519" s="648">
        <f t="shared" si="2446"/>
        <v>0</v>
      </c>
      <c r="W1519" s="790" t="e">
        <f t="shared" si="2446"/>
        <v>#VALUE!</v>
      </c>
      <c r="X1519" s="649">
        <f t="shared" si="2446"/>
        <v>0</v>
      </c>
      <c r="Y1519" s="649">
        <f t="shared" si="2446"/>
        <v>0</v>
      </c>
      <c r="Z1519" s="648">
        <f t="shared" si="2446"/>
        <v>0</v>
      </c>
      <c r="AA1519" s="648">
        <f t="shared" si="2446"/>
        <v>0</v>
      </c>
      <c r="AB1519" s="790" t="e">
        <f t="shared" si="2446"/>
        <v>#VALUE!</v>
      </c>
      <c r="AC1519" s="649">
        <f t="shared" si="2446"/>
        <v>0</v>
      </c>
      <c r="AD1519" s="790">
        <f t="shared" si="2446"/>
        <v>0</v>
      </c>
      <c r="AE1519" s="843">
        <f t="shared" si="2446"/>
        <v>0</v>
      </c>
      <c r="AF1519" s="930">
        <f t="shared" si="2446"/>
        <v>0</v>
      </c>
      <c r="AG1519" s="790">
        <f t="shared" si="2446"/>
        <v>0</v>
      </c>
      <c r="AH1519" s="790">
        <f t="shared" si="2446"/>
        <v>0</v>
      </c>
      <c r="AI1519" s="787">
        <f t="shared" si="2446"/>
        <v>0</v>
      </c>
      <c r="AJ1519" s="648">
        <f t="shared" si="2446"/>
        <v>0</v>
      </c>
      <c r="AK1519" s="648">
        <f t="shared" si="2446"/>
        <v>0</v>
      </c>
      <c r="AL1519" s="648">
        <f t="shared" si="2446"/>
        <v>0</v>
      </c>
      <c r="AM1519" s="648">
        <f t="shared" si="2446"/>
        <v>0</v>
      </c>
      <c r="AN1519" s="648">
        <f t="shared" si="2446"/>
        <v>0</v>
      </c>
      <c r="AO1519" s="790" t="e">
        <f t="shared" si="2446"/>
        <v>#VALUE!</v>
      </c>
      <c r="AP1519" s="649">
        <f t="shared" si="2446"/>
        <v>0</v>
      </c>
      <c r="AQ1519" s="649">
        <f t="shared" si="2446"/>
        <v>0</v>
      </c>
      <c r="AR1519" s="648">
        <f t="shared" si="2446"/>
        <v>0</v>
      </c>
      <c r="AS1519" s="648">
        <f t="shared" si="2446"/>
        <v>0</v>
      </c>
      <c r="AT1519" s="790" t="e">
        <f t="shared" si="2446"/>
        <v>#VALUE!</v>
      </c>
      <c r="AU1519" s="649">
        <f t="shared" si="2446"/>
        <v>0</v>
      </c>
      <c r="AV1519" s="790">
        <f t="shared" si="2446"/>
        <v>0</v>
      </c>
      <c r="AW1519" s="843">
        <f t="shared" si="2446"/>
        <v>0</v>
      </c>
      <c r="AX1519" s="336">
        <f t="shared" si="2446"/>
        <v>0</v>
      </c>
      <c r="AY1519" s="337">
        <f t="shared" si="2446"/>
        <v>0</v>
      </c>
      <c r="AZ1519" s="338">
        <f t="shared" si="2446"/>
        <v>0</v>
      </c>
      <c r="BA1519" s="339" t="e">
        <f t="shared" si="2446"/>
        <v>#DIV/0!</v>
      </c>
      <c r="BB1519" s="322">
        <f t="shared" si="2446"/>
        <v>0</v>
      </c>
      <c r="BC1519" s="337">
        <f t="shared" si="2446"/>
        <v>0</v>
      </c>
      <c r="BD1519" s="338">
        <f t="shared" si="2446"/>
        <v>0</v>
      </c>
      <c r="BE1519" s="339" t="e">
        <f t="shared" si="2446"/>
        <v>#DIV/0!</v>
      </c>
      <c r="BG1519" s="826"/>
      <c r="BH1519" s="607"/>
    </row>
    <row r="1520" spans="1:66" ht="12.75" customHeight="1" x14ac:dyDescent="0.25">
      <c r="A1520" s="226"/>
      <c r="B1520" s="207"/>
      <c r="C1520" s="254"/>
      <c r="D1520" s="300"/>
      <c r="E1520" s="276"/>
      <c r="F1520" s="300"/>
      <c r="G1520" s="696"/>
      <c r="H1520" s="887"/>
      <c r="I1520" s="444"/>
      <c r="J1520" s="393"/>
      <c r="K1520" s="404" t="s">
        <v>3768</v>
      </c>
      <c r="L1520" s="729">
        <f t="shared" ref="L1520:V1520" si="2447">L1502+L1519</f>
        <v>0</v>
      </c>
      <c r="M1520" s="742">
        <f t="shared" si="2447"/>
        <v>0</v>
      </c>
      <c r="N1520" s="844">
        <f t="shared" ref="N1520:P1520" si="2448">N1502+N1519</f>
        <v>0</v>
      </c>
      <c r="O1520" s="665">
        <f t="shared" si="2448"/>
        <v>0</v>
      </c>
      <c r="P1520" s="665">
        <f t="shared" si="2448"/>
        <v>0</v>
      </c>
      <c r="Q1520" s="638">
        <f t="shared" si="2447"/>
        <v>0</v>
      </c>
      <c r="R1520" s="130">
        <f t="shared" si="2447"/>
        <v>0</v>
      </c>
      <c r="S1520" s="130">
        <f t="shared" si="2447"/>
        <v>0</v>
      </c>
      <c r="T1520" s="130">
        <f t="shared" si="2447"/>
        <v>0</v>
      </c>
      <c r="U1520" s="130">
        <f t="shared" si="2447"/>
        <v>0</v>
      </c>
      <c r="V1520" s="130">
        <f t="shared" si="2447"/>
        <v>0</v>
      </c>
      <c r="W1520" s="665"/>
      <c r="X1520" s="130">
        <f>X1502+X1519</f>
        <v>0</v>
      </c>
      <c r="Y1520" s="130">
        <f>Y1502+Y1519</f>
        <v>0</v>
      </c>
      <c r="Z1520" s="130">
        <f>Z1502+Z1519</f>
        <v>0</v>
      </c>
      <c r="AA1520" s="130">
        <f>AA1502+AA1519</f>
        <v>0</v>
      </c>
      <c r="AB1520" s="665"/>
      <c r="AC1520" s="130">
        <f t="shared" ref="AC1520:AN1520" si="2449">AC1502+AC1519</f>
        <v>0</v>
      </c>
      <c r="AD1520" s="665">
        <f>AD1502+AD1519</f>
        <v>0</v>
      </c>
      <c r="AE1520" s="845">
        <f>AE1502+AE1519</f>
        <v>0</v>
      </c>
      <c r="AF1520" s="844">
        <f t="shared" ref="AF1520:AH1520" si="2450">AF1502+AF1519</f>
        <v>0</v>
      </c>
      <c r="AG1520" s="665">
        <f t="shared" si="2450"/>
        <v>0</v>
      </c>
      <c r="AH1520" s="665">
        <f t="shared" si="2450"/>
        <v>0</v>
      </c>
      <c r="AI1520" s="638">
        <f t="shared" si="2449"/>
        <v>0</v>
      </c>
      <c r="AJ1520" s="130">
        <f t="shared" si="2449"/>
        <v>0</v>
      </c>
      <c r="AK1520" s="130">
        <f t="shared" si="2449"/>
        <v>0</v>
      </c>
      <c r="AL1520" s="130">
        <f t="shared" si="2449"/>
        <v>0</v>
      </c>
      <c r="AM1520" s="130">
        <f t="shared" si="2449"/>
        <v>0</v>
      </c>
      <c r="AN1520" s="130">
        <f t="shared" si="2449"/>
        <v>0</v>
      </c>
      <c r="AO1520" s="665"/>
      <c r="AP1520" s="130">
        <f>AP1502+AP1519</f>
        <v>0</v>
      </c>
      <c r="AQ1520" s="130">
        <f>AQ1502+AQ1519</f>
        <v>0</v>
      </c>
      <c r="AR1520" s="130">
        <f>AR1502+AR1519</f>
        <v>0</v>
      </c>
      <c r="AS1520" s="130">
        <f>AS1502+AS1519</f>
        <v>0</v>
      </c>
      <c r="AT1520" s="665"/>
      <c r="AU1520" s="130">
        <f t="shared" ref="AU1520:BE1520" si="2451">AU1502+AU1519</f>
        <v>0</v>
      </c>
      <c r="AV1520" s="665">
        <f t="shared" ref="AV1520" si="2452">AV1502+AV1519</f>
        <v>0</v>
      </c>
      <c r="AW1520" s="845">
        <f t="shared" si="2451"/>
        <v>0</v>
      </c>
      <c r="AX1520" s="314">
        <f t="shared" si="2451"/>
        <v>0</v>
      </c>
      <c r="AY1520" s="131">
        <f t="shared" si="2451"/>
        <v>0</v>
      </c>
      <c r="AZ1520" s="132">
        <f t="shared" si="2451"/>
        <v>0</v>
      </c>
      <c r="BA1520" s="340" t="e">
        <f t="shared" si="2451"/>
        <v>#DIV/0!</v>
      </c>
      <c r="BB1520" s="310">
        <f t="shared" si="2451"/>
        <v>0</v>
      </c>
      <c r="BC1520" s="131">
        <f t="shared" si="2451"/>
        <v>0</v>
      </c>
      <c r="BD1520" s="132">
        <f t="shared" si="2451"/>
        <v>0</v>
      </c>
      <c r="BE1520" s="340" t="e">
        <f t="shared" si="2451"/>
        <v>#DIV/0!</v>
      </c>
      <c r="BF1520" s="40"/>
      <c r="BG1520" s="826"/>
      <c r="BH1520" s="607"/>
    </row>
    <row r="1521" spans="1:60" ht="12.75" customHeight="1" x14ac:dyDescent="0.25">
      <c r="A1521" s="222"/>
      <c r="C1521" s="116"/>
      <c r="D1521" s="620"/>
      <c r="F1521" s="117"/>
      <c r="G1521" s="690"/>
      <c r="H1521" s="878"/>
      <c r="I1521" s="397"/>
      <c r="J1521" s="380"/>
      <c r="K1521" s="405" t="s">
        <v>208</v>
      </c>
      <c r="L1521" s="731">
        <v>0</v>
      </c>
      <c r="M1521" s="732">
        <v>0</v>
      </c>
      <c r="N1521" s="929">
        <v>0</v>
      </c>
      <c r="O1521" s="530">
        <v>0</v>
      </c>
      <c r="P1521" s="530">
        <v>0</v>
      </c>
      <c r="Q1521" s="641">
        <v>0</v>
      </c>
      <c r="R1521" s="537">
        <v>0</v>
      </c>
      <c r="S1521" s="537">
        <v>0</v>
      </c>
      <c r="T1521" s="537">
        <v>0</v>
      </c>
      <c r="U1521" s="537">
        <v>0</v>
      </c>
      <c r="V1521" s="537">
        <v>0</v>
      </c>
      <c r="W1521" s="530"/>
      <c r="X1521" s="142">
        <v>0</v>
      </c>
      <c r="Y1521" s="142">
        <v>0</v>
      </c>
      <c r="Z1521" s="537">
        <v>0</v>
      </c>
      <c r="AA1521" s="537">
        <v>0</v>
      </c>
      <c r="AB1521" s="530"/>
      <c r="AC1521" s="142">
        <v>0</v>
      </c>
      <c r="AD1521" s="530">
        <v>0</v>
      </c>
      <c r="AE1521" s="842">
        <v>0</v>
      </c>
      <c r="AF1521" s="929">
        <v>0</v>
      </c>
      <c r="AG1521" s="530">
        <v>0</v>
      </c>
      <c r="AH1521" s="530">
        <v>0</v>
      </c>
      <c r="AI1521" s="641">
        <v>0</v>
      </c>
      <c r="AJ1521" s="537">
        <v>0</v>
      </c>
      <c r="AK1521" s="537">
        <v>0</v>
      </c>
      <c r="AL1521" s="537">
        <v>0</v>
      </c>
      <c r="AM1521" s="537">
        <v>0</v>
      </c>
      <c r="AN1521" s="537">
        <v>0</v>
      </c>
      <c r="AO1521" s="530"/>
      <c r="AP1521" s="142">
        <v>0</v>
      </c>
      <c r="AQ1521" s="142">
        <v>0</v>
      </c>
      <c r="AR1521" s="537">
        <v>0</v>
      </c>
      <c r="AS1521" s="537">
        <v>0</v>
      </c>
      <c r="AT1521" s="530"/>
      <c r="AU1521" s="142">
        <v>0</v>
      </c>
      <c r="AV1521" s="530">
        <v>0</v>
      </c>
      <c r="AW1521" s="842">
        <v>0</v>
      </c>
      <c r="AX1521" s="115">
        <v>0</v>
      </c>
      <c r="AY1521" s="5">
        <v>0</v>
      </c>
      <c r="AZ1521" s="5">
        <v>0</v>
      </c>
      <c r="BA1521" s="335">
        <v>0</v>
      </c>
      <c r="BB1521" s="23">
        <v>0</v>
      </c>
      <c r="BC1521" s="5">
        <v>0</v>
      </c>
      <c r="BD1521" s="5">
        <v>0</v>
      </c>
      <c r="BE1521" s="335">
        <v>0</v>
      </c>
      <c r="BG1521" s="826"/>
      <c r="BH1521" s="607"/>
    </row>
    <row r="1522" spans="1:60" ht="12.75" customHeight="1" x14ac:dyDescent="0.25">
      <c r="A1522" s="222"/>
      <c r="C1522" s="116"/>
      <c r="D1522" s="620"/>
      <c r="F1522" s="117"/>
      <c r="G1522" s="694"/>
      <c r="H1522" s="878"/>
      <c r="I1522" s="397"/>
      <c r="J1522" s="380"/>
      <c r="K1522" s="405" t="s">
        <v>96</v>
      </c>
      <c r="L1522" s="731">
        <v>0</v>
      </c>
      <c r="M1522" s="732">
        <v>0</v>
      </c>
      <c r="N1522" s="929">
        <v>0</v>
      </c>
      <c r="O1522" s="530">
        <v>0</v>
      </c>
      <c r="P1522" s="530">
        <v>0</v>
      </c>
      <c r="Q1522" s="641">
        <v>0</v>
      </c>
      <c r="R1522" s="537">
        <v>0</v>
      </c>
      <c r="S1522" s="537">
        <v>0</v>
      </c>
      <c r="T1522" s="537">
        <v>0</v>
      </c>
      <c r="U1522" s="537">
        <v>0</v>
      </c>
      <c r="V1522" s="537">
        <v>0</v>
      </c>
      <c r="W1522" s="530"/>
      <c r="X1522" s="142">
        <v>0</v>
      </c>
      <c r="Y1522" s="142">
        <v>0</v>
      </c>
      <c r="Z1522" s="537">
        <v>0</v>
      </c>
      <c r="AA1522" s="537">
        <v>0</v>
      </c>
      <c r="AB1522" s="530"/>
      <c r="AC1522" s="142">
        <v>0</v>
      </c>
      <c r="AD1522" s="530">
        <v>0</v>
      </c>
      <c r="AE1522" s="842">
        <v>0</v>
      </c>
      <c r="AF1522" s="929">
        <v>0</v>
      </c>
      <c r="AG1522" s="530">
        <v>0</v>
      </c>
      <c r="AH1522" s="530">
        <v>0</v>
      </c>
      <c r="AI1522" s="641">
        <v>0</v>
      </c>
      <c r="AJ1522" s="537">
        <v>0</v>
      </c>
      <c r="AK1522" s="537">
        <v>0</v>
      </c>
      <c r="AL1522" s="537">
        <v>0</v>
      </c>
      <c r="AM1522" s="537">
        <v>0</v>
      </c>
      <c r="AN1522" s="537">
        <v>0</v>
      </c>
      <c r="AO1522" s="530"/>
      <c r="AP1522" s="142">
        <v>0</v>
      </c>
      <c r="AQ1522" s="142">
        <v>0</v>
      </c>
      <c r="AR1522" s="537">
        <v>0</v>
      </c>
      <c r="AS1522" s="537">
        <v>0</v>
      </c>
      <c r="AT1522" s="530"/>
      <c r="AU1522" s="142">
        <v>0</v>
      </c>
      <c r="AV1522" s="530">
        <v>0</v>
      </c>
      <c r="AW1522" s="842">
        <v>0</v>
      </c>
      <c r="AX1522" s="115">
        <v>0</v>
      </c>
      <c r="AY1522" s="5">
        <v>0</v>
      </c>
      <c r="AZ1522" s="5">
        <v>0</v>
      </c>
      <c r="BA1522" s="335">
        <v>0</v>
      </c>
      <c r="BB1522" s="23">
        <v>0</v>
      </c>
      <c r="BC1522" s="5">
        <v>0</v>
      </c>
      <c r="BD1522" s="5">
        <v>0</v>
      </c>
      <c r="BE1522" s="335">
        <v>0</v>
      </c>
      <c r="BG1522" s="826"/>
      <c r="BH1522" s="607"/>
    </row>
    <row r="1523" spans="1:60" ht="12.75" customHeight="1" x14ac:dyDescent="0.25">
      <c r="A1523" s="222"/>
      <c r="C1523" s="116"/>
      <c r="D1523" s="620"/>
      <c r="F1523" s="117"/>
      <c r="G1523" s="694"/>
      <c r="H1523" s="878"/>
      <c r="I1523" s="397"/>
      <c r="J1523" s="380"/>
      <c r="K1523" s="405" t="s">
        <v>209</v>
      </c>
      <c r="L1523" s="731">
        <v>0</v>
      </c>
      <c r="M1523" s="732">
        <v>0</v>
      </c>
      <c r="N1523" s="929">
        <v>0</v>
      </c>
      <c r="O1523" s="530">
        <v>0</v>
      </c>
      <c r="P1523" s="530">
        <v>0</v>
      </c>
      <c r="Q1523" s="641">
        <v>0</v>
      </c>
      <c r="R1523" s="537">
        <v>0</v>
      </c>
      <c r="S1523" s="537">
        <v>0</v>
      </c>
      <c r="T1523" s="537">
        <v>0</v>
      </c>
      <c r="U1523" s="537">
        <v>0</v>
      </c>
      <c r="V1523" s="537">
        <v>0</v>
      </c>
      <c r="W1523" s="530"/>
      <c r="X1523" s="142">
        <v>0</v>
      </c>
      <c r="Y1523" s="142">
        <v>0</v>
      </c>
      <c r="Z1523" s="537">
        <v>0</v>
      </c>
      <c r="AA1523" s="537">
        <v>0</v>
      </c>
      <c r="AB1523" s="530"/>
      <c r="AC1523" s="142">
        <v>0</v>
      </c>
      <c r="AD1523" s="530">
        <v>0</v>
      </c>
      <c r="AE1523" s="842">
        <v>0</v>
      </c>
      <c r="AF1523" s="929">
        <v>0</v>
      </c>
      <c r="AG1523" s="530">
        <v>0</v>
      </c>
      <c r="AH1523" s="530">
        <v>0</v>
      </c>
      <c r="AI1523" s="641">
        <v>0</v>
      </c>
      <c r="AJ1523" s="537">
        <v>0</v>
      </c>
      <c r="AK1523" s="537">
        <v>0</v>
      </c>
      <c r="AL1523" s="537">
        <v>0</v>
      </c>
      <c r="AM1523" s="537">
        <v>0</v>
      </c>
      <c r="AN1523" s="537">
        <v>0</v>
      </c>
      <c r="AO1523" s="530"/>
      <c r="AP1523" s="142">
        <v>0</v>
      </c>
      <c r="AQ1523" s="142">
        <v>0</v>
      </c>
      <c r="AR1523" s="537">
        <v>0</v>
      </c>
      <c r="AS1523" s="537">
        <v>0</v>
      </c>
      <c r="AT1523" s="530"/>
      <c r="AU1523" s="142">
        <v>0</v>
      </c>
      <c r="AV1523" s="530">
        <v>0</v>
      </c>
      <c r="AW1523" s="842">
        <v>0</v>
      </c>
      <c r="AX1523" s="115">
        <v>0</v>
      </c>
      <c r="AY1523" s="5">
        <v>0</v>
      </c>
      <c r="AZ1523" s="5">
        <v>0</v>
      </c>
      <c r="BA1523" s="335">
        <v>0</v>
      </c>
      <c r="BB1523" s="23">
        <v>0</v>
      </c>
      <c r="BC1523" s="5">
        <v>0</v>
      </c>
      <c r="BD1523" s="5">
        <v>0</v>
      </c>
      <c r="BE1523" s="335">
        <v>0</v>
      </c>
      <c r="BG1523" s="826"/>
      <c r="BH1523" s="607"/>
    </row>
    <row r="1524" spans="1:60" ht="12.75" customHeight="1" x14ac:dyDescent="0.25">
      <c r="A1524" s="222"/>
      <c r="C1524" s="116"/>
      <c r="D1524" s="620"/>
      <c r="F1524" s="117"/>
      <c r="G1524" s="694"/>
      <c r="H1524" s="878"/>
      <c r="I1524" s="397"/>
      <c r="J1524" s="380"/>
      <c r="K1524" s="405" t="s">
        <v>210</v>
      </c>
      <c r="L1524" s="731">
        <v>0</v>
      </c>
      <c r="M1524" s="732">
        <v>0</v>
      </c>
      <c r="N1524" s="929">
        <v>0</v>
      </c>
      <c r="O1524" s="530">
        <v>0</v>
      </c>
      <c r="P1524" s="530">
        <v>0</v>
      </c>
      <c r="Q1524" s="641">
        <v>0</v>
      </c>
      <c r="R1524" s="537">
        <v>0</v>
      </c>
      <c r="S1524" s="537">
        <v>0</v>
      </c>
      <c r="T1524" s="537">
        <v>0</v>
      </c>
      <c r="U1524" s="537">
        <v>0</v>
      </c>
      <c r="V1524" s="537">
        <v>0</v>
      </c>
      <c r="W1524" s="530"/>
      <c r="X1524" s="142">
        <v>0</v>
      </c>
      <c r="Y1524" s="142">
        <v>0</v>
      </c>
      <c r="Z1524" s="537">
        <v>0</v>
      </c>
      <c r="AA1524" s="537">
        <v>0</v>
      </c>
      <c r="AB1524" s="530"/>
      <c r="AC1524" s="142">
        <v>0</v>
      </c>
      <c r="AD1524" s="530">
        <v>0</v>
      </c>
      <c r="AE1524" s="842">
        <v>0</v>
      </c>
      <c r="AF1524" s="929">
        <v>0</v>
      </c>
      <c r="AG1524" s="530">
        <v>0</v>
      </c>
      <c r="AH1524" s="530">
        <v>0</v>
      </c>
      <c r="AI1524" s="641">
        <v>0</v>
      </c>
      <c r="AJ1524" s="537">
        <v>0</v>
      </c>
      <c r="AK1524" s="537">
        <v>0</v>
      </c>
      <c r="AL1524" s="537">
        <v>0</v>
      </c>
      <c r="AM1524" s="537">
        <v>0</v>
      </c>
      <c r="AN1524" s="537">
        <v>0</v>
      </c>
      <c r="AO1524" s="530"/>
      <c r="AP1524" s="142">
        <v>0</v>
      </c>
      <c r="AQ1524" s="142">
        <v>0</v>
      </c>
      <c r="AR1524" s="537">
        <v>0</v>
      </c>
      <c r="AS1524" s="537">
        <v>0</v>
      </c>
      <c r="AT1524" s="530"/>
      <c r="AU1524" s="142">
        <v>0</v>
      </c>
      <c r="AV1524" s="530">
        <v>0</v>
      </c>
      <c r="AW1524" s="842">
        <v>0</v>
      </c>
      <c r="AX1524" s="115">
        <v>0</v>
      </c>
      <c r="AY1524" s="5">
        <v>0</v>
      </c>
      <c r="AZ1524" s="5">
        <v>0</v>
      </c>
      <c r="BA1524" s="335">
        <v>0</v>
      </c>
      <c r="BB1524" s="23">
        <v>0</v>
      </c>
      <c r="BC1524" s="5">
        <v>0</v>
      </c>
      <c r="BD1524" s="5">
        <v>0</v>
      </c>
      <c r="BE1524" s="335">
        <v>0</v>
      </c>
      <c r="BG1524" s="826"/>
      <c r="BH1524" s="607"/>
    </row>
    <row r="1525" spans="1:60" ht="12.75" customHeight="1" x14ac:dyDescent="0.25">
      <c r="A1525" s="222"/>
      <c r="C1525" s="116"/>
      <c r="D1525" s="620"/>
      <c r="F1525" s="117"/>
      <c r="G1525" s="694"/>
      <c r="H1525" s="878"/>
      <c r="I1525" s="397"/>
      <c r="J1525" s="380"/>
      <c r="K1525" s="406" t="s">
        <v>53</v>
      </c>
      <c r="L1525" s="731">
        <v>0</v>
      </c>
      <c r="M1525" s="732">
        <v>0</v>
      </c>
      <c r="N1525" s="929">
        <v>0</v>
      </c>
      <c r="O1525" s="530">
        <v>0</v>
      </c>
      <c r="P1525" s="530">
        <v>0</v>
      </c>
      <c r="Q1525" s="641">
        <v>0</v>
      </c>
      <c r="R1525" s="537">
        <v>0</v>
      </c>
      <c r="S1525" s="537">
        <v>0</v>
      </c>
      <c r="T1525" s="537">
        <v>0</v>
      </c>
      <c r="U1525" s="537">
        <v>0</v>
      </c>
      <c r="V1525" s="537">
        <v>0</v>
      </c>
      <c r="W1525" s="530"/>
      <c r="X1525" s="142">
        <v>0</v>
      </c>
      <c r="Y1525" s="142">
        <v>0</v>
      </c>
      <c r="Z1525" s="537">
        <v>0</v>
      </c>
      <c r="AA1525" s="537">
        <v>0</v>
      </c>
      <c r="AB1525" s="530"/>
      <c r="AC1525" s="142">
        <v>0</v>
      </c>
      <c r="AD1525" s="530">
        <v>0</v>
      </c>
      <c r="AE1525" s="842">
        <v>0</v>
      </c>
      <c r="AF1525" s="929">
        <v>0</v>
      </c>
      <c r="AG1525" s="530">
        <v>0</v>
      </c>
      <c r="AH1525" s="530">
        <v>0</v>
      </c>
      <c r="AI1525" s="641">
        <v>0</v>
      </c>
      <c r="AJ1525" s="537">
        <v>0</v>
      </c>
      <c r="AK1525" s="537">
        <v>0</v>
      </c>
      <c r="AL1525" s="537">
        <v>0</v>
      </c>
      <c r="AM1525" s="537">
        <v>0</v>
      </c>
      <c r="AN1525" s="537">
        <v>0</v>
      </c>
      <c r="AO1525" s="530"/>
      <c r="AP1525" s="142">
        <v>0</v>
      </c>
      <c r="AQ1525" s="142">
        <v>0</v>
      </c>
      <c r="AR1525" s="537">
        <v>0</v>
      </c>
      <c r="AS1525" s="537">
        <v>0</v>
      </c>
      <c r="AT1525" s="530"/>
      <c r="AU1525" s="142">
        <v>0</v>
      </c>
      <c r="AV1525" s="530">
        <v>0</v>
      </c>
      <c r="AW1525" s="842">
        <v>0</v>
      </c>
      <c r="AX1525" s="115">
        <v>0</v>
      </c>
      <c r="AY1525" s="5">
        <v>0</v>
      </c>
      <c r="AZ1525" s="5">
        <v>0</v>
      </c>
      <c r="BA1525" s="335">
        <v>0</v>
      </c>
      <c r="BB1525" s="23">
        <v>0</v>
      </c>
      <c r="BC1525" s="5">
        <v>0</v>
      </c>
      <c r="BD1525" s="5">
        <v>0</v>
      </c>
      <c r="BE1525" s="335">
        <v>0</v>
      </c>
      <c r="BG1525" s="826"/>
      <c r="BH1525" s="607"/>
    </row>
    <row r="1526" spans="1:60" ht="12.75" customHeight="1" x14ac:dyDescent="0.25">
      <c r="A1526" s="222"/>
      <c r="C1526" s="116"/>
      <c r="D1526" s="620"/>
      <c r="F1526" s="117"/>
      <c r="G1526" s="694"/>
      <c r="H1526" s="878"/>
      <c r="I1526" s="397"/>
      <c r="J1526" s="380"/>
      <c r="K1526" s="405"/>
      <c r="L1526" s="731"/>
      <c r="M1526" s="732"/>
      <c r="N1526" s="931"/>
      <c r="O1526" s="923"/>
      <c r="P1526" s="923"/>
      <c r="Q1526" s="641"/>
      <c r="R1526" s="537"/>
      <c r="S1526" s="537"/>
      <c r="T1526" s="537"/>
      <c r="U1526" s="537"/>
      <c r="V1526" s="537"/>
      <c r="W1526" s="531"/>
      <c r="X1526" s="141"/>
      <c r="Y1526" s="141"/>
      <c r="Z1526" s="552"/>
      <c r="AA1526" s="552"/>
      <c r="AB1526" s="531"/>
      <c r="AC1526" s="593"/>
      <c r="AD1526" s="923"/>
      <c r="AE1526" s="846"/>
      <c r="AF1526" s="931"/>
      <c r="AG1526" s="923"/>
      <c r="AH1526" s="923"/>
      <c r="AI1526" s="641"/>
      <c r="AJ1526" s="537"/>
      <c r="AK1526" s="537"/>
      <c r="AL1526" s="537"/>
      <c r="AM1526" s="537"/>
      <c r="AN1526" s="537"/>
      <c r="AO1526" s="531"/>
      <c r="AP1526" s="141"/>
      <c r="AQ1526" s="141"/>
      <c r="AR1526" s="552"/>
      <c r="AS1526" s="552"/>
      <c r="AT1526" s="531"/>
      <c r="AU1526" s="593"/>
      <c r="AV1526" s="923"/>
      <c r="AW1526" s="846"/>
      <c r="AX1526" s="115"/>
      <c r="AY1526" s="5"/>
      <c r="AZ1526" s="5"/>
      <c r="BA1526" s="335"/>
      <c r="BC1526" s="5"/>
      <c r="BD1526" s="5"/>
      <c r="BE1526" s="335"/>
      <c r="BG1526" s="826"/>
      <c r="BH1526" s="607"/>
    </row>
    <row r="1527" spans="1:60" ht="12.75" customHeight="1" x14ac:dyDescent="0.25">
      <c r="A1527" s="222"/>
      <c r="C1527" s="116"/>
      <c r="D1527" s="620"/>
      <c r="F1527" s="117"/>
      <c r="G1527" s="694"/>
      <c r="H1527" s="878"/>
      <c r="I1527" s="397"/>
      <c r="J1527" s="380"/>
      <c r="K1527" s="405"/>
      <c r="L1527" s="731"/>
      <c r="M1527" s="732"/>
      <c r="N1527" s="931"/>
      <c r="O1527" s="923"/>
      <c r="P1527" s="923"/>
      <c r="Q1527" s="641"/>
      <c r="R1527" s="537"/>
      <c r="S1527" s="537"/>
      <c r="T1527" s="537"/>
      <c r="U1527" s="537"/>
      <c r="V1527" s="537"/>
      <c r="W1527" s="531"/>
      <c r="X1527" s="141"/>
      <c r="Y1527" s="141"/>
      <c r="Z1527" s="552"/>
      <c r="AA1527" s="552"/>
      <c r="AB1527" s="531"/>
      <c r="AC1527" s="593"/>
      <c r="AD1527" s="923"/>
      <c r="AE1527" s="846"/>
      <c r="AF1527" s="931"/>
      <c r="AG1527" s="923"/>
      <c r="AH1527" s="923"/>
      <c r="AI1527" s="641"/>
      <c r="AJ1527" s="537"/>
      <c r="AK1527" s="537"/>
      <c r="AL1527" s="537"/>
      <c r="AM1527" s="537"/>
      <c r="AN1527" s="537"/>
      <c r="AO1527" s="531"/>
      <c r="AP1527" s="141"/>
      <c r="AQ1527" s="141"/>
      <c r="AR1527" s="552"/>
      <c r="AS1527" s="552"/>
      <c r="AT1527" s="531"/>
      <c r="AU1527" s="593"/>
      <c r="AV1527" s="923"/>
      <c r="AW1527" s="846"/>
      <c r="AX1527" s="115"/>
      <c r="AY1527" s="5"/>
      <c r="AZ1527" s="5"/>
      <c r="BA1527" s="335"/>
      <c r="BC1527" s="5"/>
      <c r="BD1527" s="5"/>
      <c r="BE1527" s="335"/>
      <c r="BG1527" s="826"/>
      <c r="BH1527" s="607"/>
    </row>
    <row r="1528" spans="1:60" ht="12.75" customHeight="1" x14ac:dyDescent="0.25">
      <c r="A1528" s="21"/>
      <c r="B1528" s="112"/>
      <c r="C1528" s="116"/>
      <c r="D1528" s="623"/>
      <c r="E1528" s="278"/>
      <c r="F1528" s="116"/>
      <c r="G1528" s="694"/>
      <c r="H1528" s="878"/>
      <c r="I1528" s="397"/>
      <c r="J1528" s="380"/>
      <c r="K1528" s="400" t="s">
        <v>6590</v>
      </c>
      <c r="L1528" s="738"/>
      <c r="M1528" s="739"/>
      <c r="N1528" s="931"/>
      <c r="O1528" s="923"/>
      <c r="P1528" s="923"/>
      <c r="Q1528" s="641"/>
      <c r="R1528" s="537"/>
      <c r="S1528" s="537"/>
      <c r="T1528" s="537"/>
      <c r="U1528" s="537"/>
      <c r="V1528" s="537"/>
      <c r="W1528" s="531"/>
      <c r="X1528" s="141"/>
      <c r="Y1528" s="141"/>
      <c r="Z1528" s="552"/>
      <c r="AA1528" s="552"/>
      <c r="AB1528" s="531"/>
      <c r="AC1528" s="593"/>
      <c r="AD1528" s="923"/>
      <c r="AE1528" s="846"/>
      <c r="AF1528" s="931"/>
      <c r="AG1528" s="923"/>
      <c r="AH1528" s="923"/>
      <c r="AI1528" s="641"/>
      <c r="AJ1528" s="537"/>
      <c r="AK1528" s="537"/>
      <c r="AL1528" s="537"/>
      <c r="AM1528" s="537"/>
      <c r="AN1528" s="537"/>
      <c r="AO1528" s="531"/>
      <c r="AP1528" s="141"/>
      <c r="AQ1528" s="141"/>
      <c r="AR1528" s="552"/>
      <c r="AS1528" s="552"/>
      <c r="AT1528" s="531"/>
      <c r="AU1528" s="593"/>
      <c r="AV1528" s="923"/>
      <c r="AW1528" s="846"/>
      <c r="AX1528" s="115"/>
      <c r="AY1528" s="5"/>
      <c r="AZ1528" s="5"/>
      <c r="BA1528" s="335"/>
      <c r="BC1528" s="5"/>
      <c r="BD1528" s="5"/>
      <c r="BE1528" s="335"/>
      <c r="BG1528" s="826"/>
      <c r="BH1528" s="607"/>
    </row>
    <row r="1529" spans="1:60" ht="12.75" customHeight="1" x14ac:dyDescent="0.25">
      <c r="A1529" s="21"/>
      <c r="B1529" s="112"/>
      <c r="C1529" s="116"/>
      <c r="D1529" s="623"/>
      <c r="E1529" s="278"/>
      <c r="F1529" s="116"/>
      <c r="G1529" s="694"/>
      <c r="H1529" s="878"/>
      <c r="I1529" s="397"/>
      <c r="J1529" s="380"/>
      <c r="K1529" s="418" t="s">
        <v>165</v>
      </c>
      <c r="L1529" s="738"/>
      <c r="M1529" s="739"/>
      <c r="N1529" s="931"/>
      <c r="O1529" s="923"/>
      <c r="P1529" s="923"/>
      <c r="Q1529" s="641"/>
      <c r="R1529" s="537"/>
      <c r="S1529" s="537"/>
      <c r="T1529" s="537"/>
      <c r="U1529" s="537"/>
      <c r="V1529" s="537"/>
      <c r="W1529" s="531"/>
      <c r="X1529" s="141"/>
      <c r="Y1529" s="141"/>
      <c r="Z1529" s="552"/>
      <c r="AA1529" s="552"/>
      <c r="AB1529" s="531"/>
      <c r="AC1529" s="593"/>
      <c r="AD1529" s="923"/>
      <c r="AE1529" s="846"/>
      <c r="AF1529" s="931"/>
      <c r="AG1529" s="923"/>
      <c r="AH1529" s="923"/>
      <c r="AI1529" s="641"/>
      <c r="AJ1529" s="537"/>
      <c r="AK1529" s="537"/>
      <c r="AL1529" s="537"/>
      <c r="AM1529" s="537"/>
      <c r="AN1529" s="537"/>
      <c r="AO1529" s="531"/>
      <c r="AP1529" s="141"/>
      <c r="AQ1529" s="141"/>
      <c r="AR1529" s="552"/>
      <c r="AS1529" s="552"/>
      <c r="AT1529" s="531"/>
      <c r="AU1529" s="593"/>
      <c r="AV1529" s="923"/>
      <c r="AW1529" s="846"/>
      <c r="AX1529" s="115"/>
      <c r="AY1529" s="5"/>
      <c r="AZ1529" s="5"/>
      <c r="BA1529" s="335"/>
      <c r="BC1529" s="5"/>
      <c r="BD1529" s="5"/>
      <c r="BE1529" s="335"/>
      <c r="BG1529" s="826"/>
      <c r="BH1529" s="607"/>
    </row>
    <row r="1530" spans="1:60" ht="12.75" customHeight="1" x14ac:dyDescent="0.25">
      <c r="A1530" s="21"/>
      <c r="B1530" s="112"/>
      <c r="C1530" s="116"/>
      <c r="D1530" s="623"/>
      <c r="E1530" s="278"/>
      <c r="F1530" s="116"/>
      <c r="G1530" s="694"/>
      <c r="H1530" s="878"/>
      <c r="I1530" s="397"/>
      <c r="J1530" s="380"/>
      <c r="K1530" s="418"/>
      <c r="L1530" s="738"/>
      <c r="M1530" s="739"/>
      <c r="N1530" s="931"/>
      <c r="O1530" s="923"/>
      <c r="P1530" s="923"/>
      <c r="Q1530" s="641"/>
      <c r="R1530" s="537"/>
      <c r="S1530" s="537"/>
      <c r="T1530" s="537"/>
      <c r="U1530" s="537"/>
      <c r="V1530" s="537"/>
      <c r="W1530" s="531"/>
      <c r="X1530" s="141"/>
      <c r="Y1530" s="141"/>
      <c r="Z1530" s="552"/>
      <c r="AA1530" s="552"/>
      <c r="AB1530" s="531"/>
      <c r="AC1530" s="593"/>
      <c r="AD1530" s="923"/>
      <c r="AE1530" s="846"/>
      <c r="AF1530" s="931"/>
      <c r="AG1530" s="923"/>
      <c r="AH1530" s="923"/>
      <c r="AI1530" s="641"/>
      <c r="AJ1530" s="537"/>
      <c r="AK1530" s="537"/>
      <c r="AL1530" s="537"/>
      <c r="AM1530" s="537"/>
      <c r="AN1530" s="537"/>
      <c r="AO1530" s="531"/>
      <c r="AP1530" s="141"/>
      <c r="AQ1530" s="141"/>
      <c r="AR1530" s="552"/>
      <c r="AS1530" s="552"/>
      <c r="AT1530" s="531"/>
      <c r="AU1530" s="593"/>
      <c r="AV1530" s="923"/>
      <c r="AW1530" s="846"/>
      <c r="AX1530" s="115"/>
      <c r="AY1530" s="5"/>
      <c r="AZ1530" s="5"/>
      <c r="BA1530" s="335"/>
      <c r="BC1530" s="5"/>
      <c r="BD1530" s="5"/>
      <c r="BE1530" s="335"/>
      <c r="BG1530" s="826"/>
      <c r="BH1530" s="607"/>
    </row>
    <row r="1531" spans="1:60" ht="35.1" customHeight="1" x14ac:dyDescent="0.25">
      <c r="A1531" s="21" t="s">
        <v>6116</v>
      </c>
      <c r="B1531" s="112">
        <v>14</v>
      </c>
      <c r="C1531" s="116" t="s">
        <v>1714</v>
      </c>
      <c r="D1531" s="620">
        <v>1000</v>
      </c>
      <c r="E1531" s="278"/>
      <c r="F1531" s="116">
        <v>12</v>
      </c>
      <c r="G1531" s="700" t="s">
        <v>5613</v>
      </c>
      <c r="H1531" s="878" t="str">
        <f t="shared" si="2328"/>
        <v>001</v>
      </c>
      <c r="I1531" s="397" t="s">
        <v>3257</v>
      </c>
      <c r="J1531" s="380" t="s">
        <v>2047</v>
      </c>
      <c r="K1531" s="494" t="s">
        <v>88</v>
      </c>
      <c r="L1531" s="733">
        <v>36</v>
      </c>
      <c r="M1531" s="734">
        <v>36</v>
      </c>
      <c r="N1531" s="931"/>
      <c r="O1531" s="530">
        <f t="shared" ref="O1531:O1533" si="2453">IF(N1531&gt;L1531,"0 ",N1531-L1531)</f>
        <v>-36</v>
      </c>
      <c r="P1531" s="530" t="str">
        <f t="shared" ref="P1531:P1533" si="2454">IF(N1531&lt;L1531,"0 ",N1531-L1531)</f>
        <v xml:space="preserve">0 </v>
      </c>
      <c r="Q1531" s="646"/>
      <c r="R1531" s="536"/>
      <c r="S1531" s="536"/>
      <c r="T1531" s="536"/>
      <c r="U1531" s="536"/>
      <c r="V1531" s="536"/>
      <c r="W1531" s="683" t="str">
        <f t="shared" ref="W1531" si="2455">IF(SUM(Q1531:V1531)=X1531,"OK",SUM(Q1531:V1531)-X1531)</f>
        <v>OK</v>
      </c>
      <c r="X1531" s="141"/>
      <c r="Y1531" s="141"/>
      <c r="Z1531" s="552"/>
      <c r="AA1531" s="552"/>
      <c r="AB1531" s="683" t="str">
        <f t="shared" ref="AB1531" si="2456">IF(SUM(Z1531:AA1531)=AC1531,"OK",SUM(Z1531:AA1531)-AC1531)</f>
        <v>OK</v>
      </c>
      <c r="AC1531" s="593"/>
      <c r="AD1531" s="530">
        <f t="shared" ref="AD1531:AD1533" si="2457">X1531+Y1531+AC1531</f>
        <v>0</v>
      </c>
      <c r="AE1531" s="842">
        <f t="shared" ref="AE1531:AE1533" si="2458">N1531+AD1531</f>
        <v>0</v>
      </c>
      <c r="AF1531" s="931"/>
      <c r="AG1531" s="530">
        <f t="shared" ref="AG1531:AG1533" si="2459">IF(AF1531&gt;M1531,"0 ",AF1531-M1531)</f>
        <v>-36</v>
      </c>
      <c r="AH1531" s="530" t="str">
        <f t="shared" ref="AH1531:AH1533" si="2460">IF(AF1531&lt;M1531,"0 ",AF1531-M1531)</f>
        <v xml:space="preserve">0 </v>
      </c>
      <c r="AI1531" s="641"/>
      <c r="AJ1531" s="537"/>
      <c r="AK1531" s="537"/>
      <c r="AL1531" s="537"/>
      <c r="AM1531" s="537"/>
      <c r="AN1531" s="537"/>
      <c r="AO1531" s="683" t="str">
        <f t="shared" ref="AO1531" si="2461">IF(SUM(AI1531:AN1531)=AP1531,"OK",SUM(AI1531:AN1531)-AP1531)</f>
        <v>OK</v>
      </c>
      <c r="AP1531" s="141"/>
      <c r="AQ1531" s="141"/>
      <c r="AR1531" s="552"/>
      <c r="AS1531" s="552"/>
      <c r="AT1531" s="683" t="str">
        <f t="shared" ref="AT1531" si="2462">IF(SUM(AR1531:AS1531)=AU1531,"OK",SUM(AR1531:AS1531)-AU1531)</f>
        <v>OK</v>
      </c>
      <c r="AU1531" s="593"/>
      <c r="AV1531" s="530">
        <f t="shared" ref="AV1531:AV1533" si="2463">AP1531+AQ1531+AU1531</f>
        <v>0</v>
      </c>
      <c r="AW1531" s="842">
        <f t="shared" ref="AW1531:AW1533" si="2464">AF1531+AV1531</f>
        <v>0</v>
      </c>
      <c r="AX1531" s="115">
        <f>L1531</f>
        <v>36</v>
      </c>
      <c r="AY1531" s="5">
        <f>AE1531</f>
        <v>0</v>
      </c>
      <c r="AZ1531" s="7">
        <f>AY1531-AX1531</f>
        <v>-36</v>
      </c>
      <c r="BA1531" s="335">
        <f>AZ1531/AX1531</f>
        <v>-1</v>
      </c>
      <c r="BB1531" s="23">
        <f>M1531</f>
        <v>36</v>
      </c>
      <c r="BC1531" s="5">
        <f>AW1531</f>
        <v>0</v>
      </c>
      <c r="BD1531" s="7">
        <f>BC1531-BB1531</f>
        <v>-36</v>
      </c>
      <c r="BE1531" s="335">
        <f>BD1531/BB1531</f>
        <v>-1</v>
      </c>
      <c r="BG1531" s="826" t="str">
        <f>RIGHT(LEFT(I1531,3),2)&amp;"."&amp;RIGHT(LEFT(I1531,5),2)</f>
        <v>12.11</v>
      </c>
      <c r="BH1531" s="607" t="b">
        <f>COUNTIF('Codes SEC'!$B$2:$B$250,Ministres!BG1531)&gt;0</f>
        <v>1</v>
      </c>
    </row>
    <row r="1532" spans="1:60" ht="35.1" customHeight="1" x14ac:dyDescent="0.25">
      <c r="A1532" s="222" t="s">
        <v>6116</v>
      </c>
      <c r="B1532" s="30">
        <v>14</v>
      </c>
      <c r="C1532" s="116" t="s">
        <v>1714</v>
      </c>
      <c r="D1532" s="620">
        <v>1000</v>
      </c>
      <c r="F1532" s="117">
        <v>12</v>
      </c>
      <c r="G1532" s="694">
        <v>1</v>
      </c>
      <c r="H1532" s="878" t="str">
        <f t="shared" si="2328"/>
        <v>001</v>
      </c>
      <c r="I1532" s="397" t="s">
        <v>3257</v>
      </c>
      <c r="J1532" s="380" t="s">
        <v>2044</v>
      </c>
      <c r="K1532" s="567" t="s">
        <v>3501</v>
      </c>
      <c r="L1532" s="733">
        <v>963</v>
      </c>
      <c r="M1532" s="734">
        <v>1447</v>
      </c>
      <c r="N1532" s="931"/>
      <c r="O1532" s="530">
        <f t="shared" si="2453"/>
        <v>-963</v>
      </c>
      <c r="P1532" s="530" t="str">
        <f t="shared" si="2454"/>
        <v xml:space="preserve">0 </v>
      </c>
      <c r="Q1532" s="646"/>
      <c r="R1532" s="536"/>
      <c r="S1532" s="536"/>
      <c r="T1532" s="536"/>
      <c r="U1532" s="536"/>
      <c r="V1532" s="536"/>
      <c r="W1532" s="683" t="str">
        <f>IF(SUM(Q1532:V1532)=X1532,"OK",SUM(Q1532:V1532)-X1532)</f>
        <v>OK</v>
      </c>
      <c r="X1532" s="141"/>
      <c r="Y1532" s="141"/>
      <c r="Z1532" s="552"/>
      <c r="AA1532" s="552"/>
      <c r="AB1532" s="683" t="str">
        <f>IF(SUM(Z1532:AA1532)=AC1532,"OK",SUM(Z1532:AA1532)-AC1532)</f>
        <v>OK</v>
      </c>
      <c r="AC1532" s="593"/>
      <c r="AD1532" s="530">
        <f t="shared" si="2457"/>
        <v>0</v>
      </c>
      <c r="AE1532" s="842">
        <f t="shared" si="2458"/>
        <v>0</v>
      </c>
      <c r="AF1532" s="931"/>
      <c r="AG1532" s="530">
        <f t="shared" si="2459"/>
        <v>-1447</v>
      </c>
      <c r="AH1532" s="530" t="str">
        <f t="shared" si="2460"/>
        <v xml:space="preserve">0 </v>
      </c>
      <c r="AI1532" s="641"/>
      <c r="AJ1532" s="537"/>
      <c r="AK1532" s="537"/>
      <c r="AL1532" s="537"/>
      <c r="AM1532" s="537"/>
      <c r="AN1532" s="537"/>
      <c r="AO1532" s="683" t="str">
        <f>IF(SUM(AI1532:AN1532)=AP1532,"OK",SUM(AI1532:AN1532)-AP1532)</f>
        <v>OK</v>
      </c>
      <c r="AP1532" s="141"/>
      <c r="AQ1532" s="141"/>
      <c r="AR1532" s="552"/>
      <c r="AS1532" s="552"/>
      <c r="AT1532" s="683" t="str">
        <f>IF(SUM(AR1532:AS1532)=AU1532,"OK",SUM(AR1532:AS1532)-AU1532)</f>
        <v>OK</v>
      </c>
      <c r="AU1532" s="593"/>
      <c r="AV1532" s="530">
        <f t="shared" si="2463"/>
        <v>0</v>
      </c>
      <c r="AW1532" s="842">
        <f t="shared" si="2464"/>
        <v>0</v>
      </c>
      <c r="AX1532" s="115">
        <f>L1532</f>
        <v>963</v>
      </c>
      <c r="AY1532" s="5">
        <f>AE1532</f>
        <v>0</v>
      </c>
      <c r="AZ1532" s="7">
        <f>AY1532-AX1532</f>
        <v>-963</v>
      </c>
      <c r="BA1532" s="335">
        <f>AZ1532/AX1532</f>
        <v>-1</v>
      </c>
      <c r="BB1532" s="23">
        <f>M1532</f>
        <v>1447</v>
      </c>
      <c r="BC1532" s="5">
        <f>AW1532</f>
        <v>0</v>
      </c>
      <c r="BD1532" s="7">
        <f>BC1532-BB1532</f>
        <v>-1447</v>
      </c>
      <c r="BE1532" s="335">
        <f>BD1532/BB1532</f>
        <v>-1</v>
      </c>
      <c r="BG1532" s="826" t="str">
        <f>RIGHT(LEFT(I1532,3),2)&amp;"."&amp;RIGHT(LEFT(I1532,5),2)</f>
        <v>12.11</v>
      </c>
      <c r="BH1532" s="607" t="b">
        <f>COUNTIF('Codes SEC'!$B$2:$B$250,Ministres!BG1532)&gt;0</f>
        <v>1</v>
      </c>
    </row>
    <row r="1533" spans="1:60" ht="35.1" customHeight="1" x14ac:dyDescent="0.25">
      <c r="A1533" s="21" t="s">
        <v>6116</v>
      </c>
      <c r="B1533" s="112">
        <v>14</v>
      </c>
      <c r="C1533" s="116" t="s">
        <v>1714</v>
      </c>
      <c r="D1533" s="620">
        <v>1000</v>
      </c>
      <c r="E1533" s="278"/>
      <c r="F1533" s="116">
        <v>12</v>
      </c>
      <c r="G1533" s="694">
        <v>1</v>
      </c>
      <c r="H1533" s="878" t="str">
        <f t="shared" si="2328"/>
        <v>001</v>
      </c>
      <c r="I1533" s="397" t="s">
        <v>3257</v>
      </c>
      <c r="J1533" s="380" t="s">
        <v>2043</v>
      </c>
      <c r="K1533" s="408" t="s">
        <v>88</v>
      </c>
      <c r="L1533" s="733">
        <v>119</v>
      </c>
      <c r="M1533" s="734">
        <v>119</v>
      </c>
      <c r="N1533" s="931"/>
      <c r="O1533" s="530">
        <f t="shared" si="2453"/>
        <v>-119</v>
      </c>
      <c r="P1533" s="530" t="str">
        <f t="shared" si="2454"/>
        <v xml:space="preserve">0 </v>
      </c>
      <c r="Q1533" s="646"/>
      <c r="R1533" s="536"/>
      <c r="S1533" s="536"/>
      <c r="T1533" s="536"/>
      <c r="U1533" s="536"/>
      <c r="V1533" s="536"/>
      <c r="W1533" s="683" t="str">
        <f>IF(SUM(Q1533:V1533)=X1533,"OK",SUM(Q1533:V1533)-X1533)</f>
        <v>OK</v>
      </c>
      <c r="X1533" s="141"/>
      <c r="Y1533" s="141"/>
      <c r="Z1533" s="552"/>
      <c r="AA1533" s="552"/>
      <c r="AB1533" s="683" t="str">
        <f>IF(SUM(Z1533:AA1533)=AC1533,"OK",SUM(Z1533:AA1533)-AC1533)</f>
        <v>OK</v>
      </c>
      <c r="AC1533" s="593"/>
      <c r="AD1533" s="530">
        <f t="shared" si="2457"/>
        <v>0</v>
      </c>
      <c r="AE1533" s="842">
        <f t="shared" si="2458"/>
        <v>0</v>
      </c>
      <c r="AF1533" s="931"/>
      <c r="AG1533" s="530">
        <f t="shared" si="2459"/>
        <v>-119</v>
      </c>
      <c r="AH1533" s="530" t="str">
        <f t="shared" si="2460"/>
        <v xml:space="preserve">0 </v>
      </c>
      <c r="AI1533" s="641"/>
      <c r="AJ1533" s="537"/>
      <c r="AK1533" s="537"/>
      <c r="AL1533" s="537"/>
      <c r="AM1533" s="537"/>
      <c r="AN1533" s="537"/>
      <c r="AO1533" s="683" t="str">
        <f>IF(SUM(AI1533:AN1533)=AP1533,"OK",SUM(AI1533:AN1533)-AP1533)</f>
        <v>OK</v>
      </c>
      <c r="AP1533" s="141"/>
      <c r="AQ1533" s="141"/>
      <c r="AR1533" s="552"/>
      <c r="AS1533" s="552"/>
      <c r="AT1533" s="683" t="str">
        <f>IF(SUM(AR1533:AS1533)=AU1533,"OK",SUM(AR1533:AS1533)-AU1533)</f>
        <v>OK</v>
      </c>
      <c r="AU1533" s="593"/>
      <c r="AV1533" s="530">
        <f t="shared" si="2463"/>
        <v>0</v>
      </c>
      <c r="AW1533" s="842">
        <f t="shared" si="2464"/>
        <v>0</v>
      </c>
      <c r="AX1533" s="115">
        <f>L1533</f>
        <v>119</v>
      </c>
      <c r="AY1533" s="5">
        <f>AE1533</f>
        <v>0</v>
      </c>
      <c r="AZ1533" s="7">
        <f>AY1533-AX1533</f>
        <v>-119</v>
      </c>
      <c r="BA1533" s="335">
        <f>AZ1533/AX1533</f>
        <v>-1</v>
      </c>
      <c r="BB1533" s="23">
        <f>M1533</f>
        <v>119</v>
      </c>
      <c r="BC1533" s="5">
        <f>AW1533</f>
        <v>0</v>
      </c>
      <c r="BD1533" s="7">
        <f>BC1533-BB1533</f>
        <v>-119</v>
      </c>
      <c r="BE1533" s="335">
        <f>BD1533/BB1533</f>
        <v>-1</v>
      </c>
      <c r="BG1533" s="826" t="str">
        <f>RIGHT(LEFT(I1533,3),2)&amp;"."&amp;RIGHT(LEFT(I1533,5),2)</f>
        <v>12.11</v>
      </c>
      <c r="BH1533" s="607" t="b">
        <f>COUNTIF('Codes SEC'!$B$2:$B$250,Ministres!BG1533)&gt;0</f>
        <v>1</v>
      </c>
    </row>
    <row r="1534" spans="1:60" ht="12.75" customHeight="1" x14ac:dyDescent="0.25">
      <c r="A1534" s="227"/>
      <c r="B1534" s="209"/>
      <c r="C1534" s="253"/>
      <c r="D1534" s="625"/>
      <c r="E1534" s="280"/>
      <c r="F1534" s="253"/>
      <c r="G1534" s="695"/>
      <c r="H1534" s="886"/>
      <c r="I1534" s="403"/>
      <c r="J1534" s="381"/>
      <c r="K1534" s="514" t="s">
        <v>95</v>
      </c>
      <c r="L1534" s="318">
        <f t="shared" ref="L1534:V1534" si="2465">L1533+L1532+L1531</f>
        <v>1118</v>
      </c>
      <c r="M1534" s="737">
        <f t="shared" si="2465"/>
        <v>1602</v>
      </c>
      <c r="N1534" s="930">
        <f t="shared" si="2465"/>
        <v>0</v>
      </c>
      <c r="O1534" s="790">
        <f t="shared" si="2465"/>
        <v>-1118</v>
      </c>
      <c r="P1534" s="790">
        <f t="shared" si="2465"/>
        <v>0</v>
      </c>
      <c r="Q1534" s="787">
        <f t="shared" si="2465"/>
        <v>0</v>
      </c>
      <c r="R1534" s="648">
        <f t="shared" si="2465"/>
        <v>0</v>
      </c>
      <c r="S1534" s="648">
        <f t="shared" si="2465"/>
        <v>0</v>
      </c>
      <c r="T1534" s="648">
        <f t="shared" si="2465"/>
        <v>0</v>
      </c>
      <c r="U1534" s="648">
        <f t="shared" si="2465"/>
        <v>0</v>
      </c>
      <c r="V1534" s="648">
        <f t="shared" si="2465"/>
        <v>0</v>
      </c>
      <c r="W1534" s="790"/>
      <c r="X1534" s="649">
        <f>X1533+X1532+X1531</f>
        <v>0</v>
      </c>
      <c r="Y1534" s="649">
        <f>Y1533+Y1532+Y1531</f>
        <v>0</v>
      </c>
      <c r="Z1534" s="648">
        <f>Z1533+Z1532+Z1531</f>
        <v>0</v>
      </c>
      <c r="AA1534" s="648">
        <f>AA1533+AA1532+AA1531</f>
        <v>0</v>
      </c>
      <c r="AB1534" s="790"/>
      <c r="AC1534" s="649">
        <f t="shared" ref="AC1534:AN1534" si="2466">AC1533+AC1532+AC1531</f>
        <v>0</v>
      </c>
      <c r="AD1534" s="790">
        <f>AD1533+AD1532+AD1531</f>
        <v>0</v>
      </c>
      <c r="AE1534" s="843">
        <f>AE1533+AE1532+AE1531</f>
        <v>0</v>
      </c>
      <c r="AF1534" s="930">
        <f t="shared" si="2466"/>
        <v>0</v>
      </c>
      <c r="AG1534" s="790">
        <f t="shared" si="2466"/>
        <v>-1602</v>
      </c>
      <c r="AH1534" s="790">
        <f t="shared" si="2466"/>
        <v>0</v>
      </c>
      <c r="AI1534" s="787">
        <f t="shared" si="2466"/>
        <v>0</v>
      </c>
      <c r="AJ1534" s="648">
        <f t="shared" si="2466"/>
        <v>0</v>
      </c>
      <c r="AK1534" s="648">
        <f t="shared" si="2466"/>
        <v>0</v>
      </c>
      <c r="AL1534" s="648">
        <f t="shared" si="2466"/>
        <v>0</v>
      </c>
      <c r="AM1534" s="648">
        <f t="shared" si="2466"/>
        <v>0</v>
      </c>
      <c r="AN1534" s="648">
        <f t="shared" si="2466"/>
        <v>0</v>
      </c>
      <c r="AO1534" s="790"/>
      <c r="AP1534" s="649">
        <f>AP1533+AP1532+AP1531</f>
        <v>0</v>
      </c>
      <c r="AQ1534" s="649">
        <f>AQ1533+AQ1532+AQ1531</f>
        <v>0</v>
      </c>
      <c r="AR1534" s="648">
        <f>AR1533+AR1532+AR1531</f>
        <v>0</v>
      </c>
      <c r="AS1534" s="648">
        <f>AS1533+AS1532+AS1531</f>
        <v>0</v>
      </c>
      <c r="AT1534" s="790"/>
      <c r="AU1534" s="649">
        <f t="shared" ref="AU1534:BE1534" si="2467">AU1533+AU1532+AU1531</f>
        <v>0</v>
      </c>
      <c r="AV1534" s="790">
        <f t="shared" si="2467"/>
        <v>0</v>
      </c>
      <c r="AW1534" s="843">
        <f t="shared" si="2467"/>
        <v>0</v>
      </c>
      <c r="AX1534" s="336">
        <f t="shared" si="2467"/>
        <v>1118</v>
      </c>
      <c r="AY1534" s="337">
        <f t="shared" si="2467"/>
        <v>0</v>
      </c>
      <c r="AZ1534" s="338">
        <f t="shared" si="2467"/>
        <v>-1118</v>
      </c>
      <c r="BA1534" s="339">
        <f t="shared" si="2467"/>
        <v>-3</v>
      </c>
      <c r="BB1534" s="322">
        <f t="shared" si="2467"/>
        <v>1602</v>
      </c>
      <c r="BC1534" s="337">
        <f t="shared" si="2467"/>
        <v>0</v>
      </c>
      <c r="BD1534" s="338">
        <f t="shared" si="2467"/>
        <v>-1602</v>
      </c>
      <c r="BE1534" s="339">
        <f t="shared" si="2467"/>
        <v>-3</v>
      </c>
      <c r="BG1534" s="826"/>
      <c r="BH1534" s="607"/>
    </row>
    <row r="1535" spans="1:60" ht="12.75" customHeight="1" x14ac:dyDescent="0.25">
      <c r="A1535" s="21"/>
      <c r="B1535" s="112"/>
      <c r="C1535" s="116"/>
      <c r="D1535" s="623"/>
      <c r="E1535" s="278"/>
      <c r="F1535" s="116"/>
      <c r="G1535" s="694"/>
      <c r="H1535" s="878"/>
      <c r="I1535" s="397"/>
      <c r="J1535" s="380"/>
      <c r="K1535" s="461"/>
      <c r="L1535" s="738"/>
      <c r="M1535" s="739"/>
      <c r="N1535" s="932"/>
      <c r="O1535" s="125"/>
      <c r="P1535" s="125"/>
      <c r="Q1535" s="642"/>
      <c r="R1535" s="538"/>
      <c r="S1535" s="538"/>
      <c r="T1535" s="538"/>
      <c r="U1535" s="538"/>
      <c r="V1535" s="538"/>
      <c r="W1535" s="532"/>
      <c r="X1535" s="143"/>
      <c r="Y1535" s="143"/>
      <c r="Z1535" s="553"/>
      <c r="AA1535" s="553"/>
      <c r="AB1535" s="532"/>
      <c r="AC1535" s="594"/>
      <c r="AD1535" s="125"/>
      <c r="AE1535" s="848"/>
      <c r="AF1535" s="932"/>
      <c r="AG1535" s="125"/>
      <c r="AH1535" s="125"/>
      <c r="AI1535" s="642"/>
      <c r="AJ1535" s="538"/>
      <c r="AK1535" s="538"/>
      <c r="AL1535" s="538"/>
      <c r="AM1535" s="538"/>
      <c r="AN1535" s="538"/>
      <c r="AO1535" s="532"/>
      <c r="AP1535" s="143"/>
      <c r="AQ1535" s="143"/>
      <c r="AR1535" s="553"/>
      <c r="AS1535" s="553"/>
      <c r="AT1535" s="532"/>
      <c r="AU1535" s="594"/>
      <c r="AV1535" s="125"/>
      <c r="AW1535" s="848"/>
      <c r="AX1535" s="124"/>
      <c r="AY1535" s="6"/>
      <c r="AZ1535" s="6"/>
      <c r="BA1535" s="341"/>
      <c r="BB1535" s="311"/>
      <c r="BC1535" s="6"/>
      <c r="BD1535" s="6"/>
      <c r="BE1535" s="341"/>
      <c r="BG1535" s="826"/>
      <c r="BH1535" s="607"/>
    </row>
    <row r="1536" spans="1:60" ht="12.75" customHeight="1" x14ac:dyDescent="0.25">
      <c r="A1536" s="21"/>
      <c r="B1536" s="112"/>
      <c r="C1536" s="116"/>
      <c r="D1536" s="623"/>
      <c r="E1536" s="278"/>
      <c r="F1536" s="116"/>
      <c r="G1536" s="694"/>
      <c r="H1536" s="878"/>
      <c r="I1536" s="397"/>
      <c r="J1536" s="380"/>
      <c r="K1536" s="410" t="s">
        <v>58</v>
      </c>
      <c r="L1536" s="738"/>
      <c r="M1536" s="739"/>
      <c r="N1536" s="932"/>
      <c r="O1536" s="125"/>
      <c r="P1536" s="125"/>
      <c r="Q1536" s="642"/>
      <c r="R1536" s="538"/>
      <c r="S1536" s="538"/>
      <c r="T1536" s="538"/>
      <c r="U1536" s="538"/>
      <c r="V1536" s="538"/>
      <c r="W1536" s="532"/>
      <c r="X1536" s="143"/>
      <c r="Y1536" s="143"/>
      <c r="Z1536" s="553"/>
      <c r="AA1536" s="553"/>
      <c r="AB1536" s="532"/>
      <c r="AC1536" s="594"/>
      <c r="AD1536" s="125"/>
      <c r="AE1536" s="848"/>
      <c r="AF1536" s="932"/>
      <c r="AG1536" s="125"/>
      <c r="AH1536" s="125"/>
      <c r="AI1536" s="642"/>
      <c r="AJ1536" s="538"/>
      <c r="AK1536" s="538"/>
      <c r="AL1536" s="538"/>
      <c r="AM1536" s="538"/>
      <c r="AN1536" s="538"/>
      <c r="AO1536" s="532"/>
      <c r="AP1536" s="143"/>
      <c r="AQ1536" s="143"/>
      <c r="AR1536" s="553"/>
      <c r="AS1536" s="553"/>
      <c r="AT1536" s="532"/>
      <c r="AU1536" s="594"/>
      <c r="AV1536" s="125"/>
      <c r="AW1536" s="848"/>
      <c r="AX1536" s="124"/>
      <c r="AY1536" s="6"/>
      <c r="AZ1536" s="6"/>
      <c r="BA1536" s="341"/>
      <c r="BB1536" s="311"/>
      <c r="BC1536" s="6"/>
      <c r="BD1536" s="6"/>
      <c r="BE1536" s="341"/>
      <c r="BG1536" s="826"/>
      <c r="BH1536" s="607"/>
    </row>
    <row r="1537" spans="1:60" ht="12.75" customHeight="1" x14ac:dyDescent="0.25">
      <c r="A1537" s="21"/>
      <c r="B1537" s="112"/>
      <c r="C1537" s="116"/>
      <c r="D1537" s="623"/>
      <c r="E1537" s="278"/>
      <c r="F1537" s="116"/>
      <c r="G1537" s="694"/>
      <c r="H1537" s="878"/>
      <c r="I1537" s="397"/>
      <c r="J1537" s="380"/>
      <c r="K1537" s="410"/>
      <c r="L1537" s="738"/>
      <c r="M1537" s="739"/>
      <c r="N1537" s="932"/>
      <c r="O1537" s="125"/>
      <c r="P1537" s="125"/>
      <c r="Q1537" s="642"/>
      <c r="R1537" s="538"/>
      <c r="S1537" s="538"/>
      <c r="T1537" s="538"/>
      <c r="U1537" s="538"/>
      <c r="V1537" s="538"/>
      <c r="W1537" s="532"/>
      <c r="X1537" s="143"/>
      <c r="Y1537" s="143"/>
      <c r="Z1537" s="553"/>
      <c r="AA1537" s="553"/>
      <c r="AB1537" s="532"/>
      <c r="AC1537" s="594"/>
      <c r="AD1537" s="125"/>
      <c r="AE1537" s="848"/>
      <c r="AF1537" s="932"/>
      <c r="AG1537" s="125"/>
      <c r="AH1537" s="125"/>
      <c r="AI1537" s="642"/>
      <c r="AJ1537" s="538"/>
      <c r="AK1537" s="538"/>
      <c r="AL1537" s="538"/>
      <c r="AM1537" s="538"/>
      <c r="AN1537" s="538"/>
      <c r="AO1537" s="532"/>
      <c r="AP1537" s="143"/>
      <c r="AQ1537" s="143"/>
      <c r="AR1537" s="553"/>
      <c r="AS1537" s="553"/>
      <c r="AT1537" s="532"/>
      <c r="AU1537" s="594"/>
      <c r="AV1537" s="125"/>
      <c r="AW1537" s="848"/>
      <c r="AX1537" s="124"/>
      <c r="AY1537" s="6"/>
      <c r="AZ1537" s="6"/>
      <c r="BA1537" s="341"/>
      <c r="BB1537" s="311"/>
      <c r="BC1537" s="6"/>
      <c r="BD1537" s="6"/>
      <c r="BE1537" s="341"/>
      <c r="BG1537" s="826"/>
      <c r="BH1537" s="607"/>
    </row>
    <row r="1538" spans="1:60" ht="40.799999999999997" x14ac:dyDescent="0.25">
      <c r="A1538" s="222" t="s">
        <v>6116</v>
      </c>
      <c r="B1538" s="30">
        <v>14</v>
      </c>
      <c r="C1538" s="116" t="s">
        <v>1714</v>
      </c>
      <c r="D1538" s="620">
        <v>1000</v>
      </c>
      <c r="F1538" s="117">
        <v>12</v>
      </c>
      <c r="G1538" s="694">
        <v>1</v>
      </c>
      <c r="H1538" s="878" t="str">
        <f t="shared" si="2328"/>
        <v>001</v>
      </c>
      <c r="I1538" s="397" t="s">
        <v>3258</v>
      </c>
      <c r="J1538" s="380" t="s">
        <v>2048</v>
      </c>
      <c r="K1538" s="568" t="s">
        <v>3502</v>
      </c>
      <c r="L1538" s="733">
        <v>380</v>
      </c>
      <c r="M1538" s="734">
        <v>2029</v>
      </c>
      <c r="N1538" s="931"/>
      <c r="O1538" s="530">
        <f t="shared" ref="O1538" si="2468">IF(N1538&gt;L1538,"0 ",N1538-L1538)</f>
        <v>-380</v>
      </c>
      <c r="P1538" s="530" t="str">
        <f t="shared" ref="P1538" si="2469">IF(N1538&lt;L1538,"0 ",N1538-L1538)</f>
        <v xml:space="preserve">0 </v>
      </c>
      <c r="Q1538" s="646"/>
      <c r="R1538" s="536"/>
      <c r="S1538" s="536"/>
      <c r="T1538" s="536"/>
      <c r="U1538" s="536"/>
      <c r="V1538" s="536"/>
      <c r="W1538" s="683" t="str">
        <f>IF(SUM(Q1538:V1538)=X1538,"OK",SUM(Q1538:V1538)-X1538)</f>
        <v>OK</v>
      </c>
      <c r="X1538" s="141"/>
      <c r="Y1538" s="141"/>
      <c r="Z1538" s="552"/>
      <c r="AA1538" s="552"/>
      <c r="AB1538" s="683" t="str">
        <f>IF(SUM(Z1538:AA1538)=AC1538,"OK",SUM(Z1538:AA1538)-AC1538)</f>
        <v>OK</v>
      </c>
      <c r="AC1538" s="593"/>
      <c r="AD1538" s="530">
        <f t="shared" ref="AD1538" si="2470">X1538+Y1538+AC1538</f>
        <v>0</v>
      </c>
      <c r="AE1538" s="842">
        <f t="shared" ref="AE1538" si="2471">N1538+AD1538</f>
        <v>0</v>
      </c>
      <c r="AF1538" s="931"/>
      <c r="AG1538" s="530">
        <f t="shared" ref="AG1538" si="2472">IF(AF1538&gt;M1538,"0 ",AF1538-M1538)</f>
        <v>-2029</v>
      </c>
      <c r="AH1538" s="530" t="str">
        <f t="shared" ref="AH1538" si="2473">IF(AF1538&lt;M1538,"0 ",AF1538-M1538)</f>
        <v xml:space="preserve">0 </v>
      </c>
      <c r="AI1538" s="641"/>
      <c r="AJ1538" s="537"/>
      <c r="AK1538" s="537"/>
      <c r="AL1538" s="537"/>
      <c r="AM1538" s="537"/>
      <c r="AN1538" s="537"/>
      <c r="AO1538" s="683" t="str">
        <f>IF(SUM(AI1538:AN1538)=AP1538,"OK",SUM(AI1538:AN1538)-AP1538)</f>
        <v>OK</v>
      </c>
      <c r="AP1538" s="141"/>
      <c r="AQ1538" s="141"/>
      <c r="AR1538" s="552"/>
      <c r="AS1538" s="552"/>
      <c r="AT1538" s="683" t="str">
        <f>IF(SUM(AR1538:AS1538)=AU1538,"OK",SUM(AR1538:AS1538)-AU1538)</f>
        <v>OK</v>
      </c>
      <c r="AU1538" s="593"/>
      <c r="AV1538" s="530">
        <f t="shared" ref="AV1538" si="2474">AP1538+AQ1538+AU1538</f>
        <v>0</v>
      </c>
      <c r="AW1538" s="842">
        <f t="shared" ref="AW1538" si="2475">AF1538+AV1538</f>
        <v>0</v>
      </c>
      <c r="AX1538" s="115">
        <f>L1538</f>
        <v>380</v>
      </c>
      <c r="AY1538" s="5">
        <f>AE1538</f>
        <v>0</v>
      </c>
      <c r="AZ1538" s="7">
        <f>AY1538-AX1538</f>
        <v>-380</v>
      </c>
      <c r="BA1538" s="335">
        <f>AZ1538/AX1538</f>
        <v>-1</v>
      </c>
      <c r="BB1538" s="23">
        <f>M1538</f>
        <v>2029</v>
      </c>
      <c r="BC1538" s="5">
        <f>AW1538</f>
        <v>0</v>
      </c>
      <c r="BD1538" s="7">
        <f>BC1538-BB1538</f>
        <v>-2029</v>
      </c>
      <c r="BE1538" s="335">
        <f>BD1538/BB1538</f>
        <v>-1</v>
      </c>
      <c r="BG1538" s="826" t="str">
        <f>RIGHT(LEFT(I1538,3),2)&amp;"."&amp;RIGHT(LEFT(I1538,5),2)</f>
        <v>74.22</v>
      </c>
      <c r="BH1538" s="607" t="b">
        <f>COUNTIF('Codes SEC'!$B$2:$B$250,Ministres!BG1538)&gt;0</f>
        <v>1</v>
      </c>
    </row>
    <row r="1539" spans="1:60" ht="12.75" customHeight="1" x14ac:dyDescent="0.25">
      <c r="A1539" s="227"/>
      <c r="B1539" s="209"/>
      <c r="C1539" s="253"/>
      <c r="D1539" s="625"/>
      <c r="E1539" s="280"/>
      <c r="F1539" s="253"/>
      <c r="G1539" s="695"/>
      <c r="H1539" s="886"/>
      <c r="I1539" s="403"/>
      <c r="J1539" s="381"/>
      <c r="K1539" s="514" t="s">
        <v>59</v>
      </c>
      <c r="L1539" s="318">
        <f t="shared" ref="L1539:P1539" si="2476">L1538</f>
        <v>380</v>
      </c>
      <c r="M1539" s="737">
        <f t="shared" si="2476"/>
        <v>2029</v>
      </c>
      <c r="N1539" s="930">
        <f t="shared" si="2476"/>
        <v>0</v>
      </c>
      <c r="O1539" s="790">
        <f t="shared" si="2476"/>
        <v>-380</v>
      </c>
      <c r="P1539" s="790" t="str">
        <f t="shared" si="2476"/>
        <v xml:space="preserve">0 </v>
      </c>
      <c r="Q1539" s="787">
        <f t="shared" ref="Q1539:V1539" si="2477">Q1538</f>
        <v>0</v>
      </c>
      <c r="R1539" s="648">
        <f t="shared" si="2477"/>
        <v>0</v>
      </c>
      <c r="S1539" s="648">
        <f t="shared" si="2477"/>
        <v>0</v>
      </c>
      <c r="T1539" s="648">
        <f t="shared" si="2477"/>
        <v>0</v>
      </c>
      <c r="U1539" s="648">
        <f t="shared" si="2477"/>
        <v>0</v>
      </c>
      <c r="V1539" s="648">
        <f t="shared" si="2477"/>
        <v>0</v>
      </c>
      <c r="W1539" s="790"/>
      <c r="X1539" s="649">
        <f>X1538</f>
        <v>0</v>
      </c>
      <c r="Y1539" s="649">
        <f>Y1538</f>
        <v>0</v>
      </c>
      <c r="Z1539" s="648">
        <f>Z1538</f>
        <v>0</v>
      </c>
      <c r="AA1539" s="648">
        <f>AA1538</f>
        <v>0</v>
      </c>
      <c r="AB1539" s="790"/>
      <c r="AC1539" s="649">
        <f t="shared" ref="AC1539:AN1539" si="2478">AC1538</f>
        <v>0</v>
      </c>
      <c r="AD1539" s="790">
        <f>AD1538</f>
        <v>0</v>
      </c>
      <c r="AE1539" s="843">
        <f>AE1538</f>
        <v>0</v>
      </c>
      <c r="AF1539" s="930">
        <f t="shared" ref="AF1539:AH1539" si="2479">AF1538</f>
        <v>0</v>
      </c>
      <c r="AG1539" s="790">
        <f t="shared" si="2479"/>
        <v>-2029</v>
      </c>
      <c r="AH1539" s="790" t="str">
        <f t="shared" si="2479"/>
        <v xml:space="preserve">0 </v>
      </c>
      <c r="AI1539" s="787">
        <f t="shared" si="2478"/>
        <v>0</v>
      </c>
      <c r="AJ1539" s="648">
        <f t="shared" si="2478"/>
        <v>0</v>
      </c>
      <c r="AK1539" s="648">
        <f t="shared" si="2478"/>
        <v>0</v>
      </c>
      <c r="AL1539" s="648">
        <f t="shared" si="2478"/>
        <v>0</v>
      </c>
      <c r="AM1539" s="648">
        <f t="shared" si="2478"/>
        <v>0</v>
      </c>
      <c r="AN1539" s="648">
        <f t="shared" si="2478"/>
        <v>0</v>
      </c>
      <c r="AO1539" s="790"/>
      <c r="AP1539" s="649">
        <f>AP1538</f>
        <v>0</v>
      </c>
      <c r="AQ1539" s="649">
        <f>AQ1538</f>
        <v>0</v>
      </c>
      <c r="AR1539" s="648">
        <f>AR1538</f>
        <v>0</v>
      </c>
      <c r="AS1539" s="648">
        <f>AS1538</f>
        <v>0</v>
      </c>
      <c r="AT1539" s="790"/>
      <c r="AU1539" s="649">
        <f t="shared" ref="AU1539:BE1539" si="2480">AU1538</f>
        <v>0</v>
      </c>
      <c r="AV1539" s="790">
        <f t="shared" ref="AV1539" si="2481">AV1538</f>
        <v>0</v>
      </c>
      <c r="AW1539" s="843">
        <f t="shared" si="2480"/>
        <v>0</v>
      </c>
      <c r="AX1539" s="336">
        <f t="shared" si="2480"/>
        <v>380</v>
      </c>
      <c r="AY1539" s="337">
        <f t="shared" si="2480"/>
        <v>0</v>
      </c>
      <c r="AZ1539" s="338">
        <f t="shared" si="2480"/>
        <v>-380</v>
      </c>
      <c r="BA1539" s="339">
        <f t="shared" si="2480"/>
        <v>-1</v>
      </c>
      <c r="BB1539" s="322">
        <f t="shared" si="2480"/>
        <v>2029</v>
      </c>
      <c r="BC1539" s="337">
        <f t="shared" si="2480"/>
        <v>0</v>
      </c>
      <c r="BD1539" s="338">
        <f t="shared" si="2480"/>
        <v>-2029</v>
      </c>
      <c r="BE1539" s="339">
        <f t="shared" si="2480"/>
        <v>-1</v>
      </c>
      <c r="BG1539" s="826"/>
      <c r="BH1539" s="607"/>
    </row>
    <row r="1540" spans="1:60" ht="12.75" customHeight="1" x14ac:dyDescent="0.25">
      <c r="A1540" s="226"/>
      <c r="B1540" s="207"/>
      <c r="C1540" s="254"/>
      <c r="D1540" s="300"/>
      <c r="E1540" s="276"/>
      <c r="F1540" s="300"/>
      <c r="G1540" s="696"/>
      <c r="H1540" s="887"/>
      <c r="I1540" s="444"/>
      <c r="J1540" s="815"/>
      <c r="K1540" s="404" t="s">
        <v>3686</v>
      </c>
      <c r="L1540" s="729">
        <f t="shared" ref="L1540:P1540" si="2482">L1534+L1539</f>
        <v>1498</v>
      </c>
      <c r="M1540" s="730">
        <f t="shared" si="2482"/>
        <v>3631</v>
      </c>
      <c r="N1540" s="844">
        <f t="shared" si="2482"/>
        <v>0</v>
      </c>
      <c r="O1540" s="665">
        <f t="shared" si="2482"/>
        <v>-1498</v>
      </c>
      <c r="P1540" s="665">
        <f t="shared" si="2482"/>
        <v>0</v>
      </c>
      <c r="Q1540" s="638">
        <f t="shared" ref="Q1540:V1540" si="2483">Q1534+Q1539</f>
        <v>0</v>
      </c>
      <c r="R1540" s="130">
        <f t="shared" si="2483"/>
        <v>0</v>
      </c>
      <c r="S1540" s="130">
        <f t="shared" si="2483"/>
        <v>0</v>
      </c>
      <c r="T1540" s="130">
        <f t="shared" si="2483"/>
        <v>0</v>
      </c>
      <c r="U1540" s="130">
        <f t="shared" si="2483"/>
        <v>0</v>
      </c>
      <c r="V1540" s="130">
        <f t="shared" si="2483"/>
        <v>0</v>
      </c>
      <c r="W1540" s="665"/>
      <c r="X1540" s="130">
        <f>X1534+X1539</f>
        <v>0</v>
      </c>
      <c r="Y1540" s="130">
        <f>Y1534+Y1539</f>
        <v>0</v>
      </c>
      <c r="Z1540" s="130">
        <f>Z1534+Z1539</f>
        <v>0</v>
      </c>
      <c r="AA1540" s="130">
        <f>AA1534+AA1539</f>
        <v>0</v>
      </c>
      <c r="AB1540" s="665"/>
      <c r="AC1540" s="130">
        <f t="shared" ref="AC1540:AN1540" si="2484">AC1534+AC1539</f>
        <v>0</v>
      </c>
      <c r="AD1540" s="665">
        <f>AD1534+AD1539</f>
        <v>0</v>
      </c>
      <c r="AE1540" s="845">
        <f>AE1534+AE1539</f>
        <v>0</v>
      </c>
      <c r="AF1540" s="844">
        <f t="shared" ref="AF1540:AH1540" si="2485">AF1534+AF1539</f>
        <v>0</v>
      </c>
      <c r="AG1540" s="665">
        <f t="shared" si="2485"/>
        <v>-3631</v>
      </c>
      <c r="AH1540" s="665">
        <f t="shared" si="2485"/>
        <v>0</v>
      </c>
      <c r="AI1540" s="638">
        <f t="shared" si="2484"/>
        <v>0</v>
      </c>
      <c r="AJ1540" s="130">
        <f t="shared" si="2484"/>
        <v>0</v>
      </c>
      <c r="AK1540" s="130">
        <f t="shared" si="2484"/>
        <v>0</v>
      </c>
      <c r="AL1540" s="130">
        <f t="shared" si="2484"/>
        <v>0</v>
      </c>
      <c r="AM1540" s="130">
        <f t="shared" si="2484"/>
        <v>0</v>
      </c>
      <c r="AN1540" s="130">
        <f t="shared" si="2484"/>
        <v>0</v>
      </c>
      <c r="AO1540" s="665"/>
      <c r="AP1540" s="130">
        <f>AP1534+AP1539</f>
        <v>0</v>
      </c>
      <c r="AQ1540" s="130">
        <f>AQ1534+AQ1539</f>
        <v>0</v>
      </c>
      <c r="AR1540" s="130">
        <f>AR1534+AR1539</f>
        <v>0</v>
      </c>
      <c r="AS1540" s="130">
        <f>AS1534+AS1539</f>
        <v>0</v>
      </c>
      <c r="AT1540" s="665"/>
      <c r="AU1540" s="130">
        <f t="shared" ref="AU1540:BE1540" si="2486">AU1534+AU1539</f>
        <v>0</v>
      </c>
      <c r="AV1540" s="665">
        <f t="shared" ref="AV1540" si="2487">AV1534+AV1539</f>
        <v>0</v>
      </c>
      <c r="AW1540" s="845">
        <f t="shared" si="2486"/>
        <v>0</v>
      </c>
      <c r="AX1540" s="314">
        <f t="shared" si="2486"/>
        <v>1498</v>
      </c>
      <c r="AY1540" s="131">
        <f t="shared" si="2486"/>
        <v>0</v>
      </c>
      <c r="AZ1540" s="132">
        <f t="shared" si="2486"/>
        <v>-1498</v>
      </c>
      <c r="BA1540" s="340">
        <f t="shared" si="2486"/>
        <v>-4</v>
      </c>
      <c r="BB1540" s="310">
        <f t="shared" si="2486"/>
        <v>3631</v>
      </c>
      <c r="BC1540" s="131">
        <f t="shared" si="2486"/>
        <v>0</v>
      </c>
      <c r="BD1540" s="132">
        <f t="shared" si="2486"/>
        <v>-3631</v>
      </c>
      <c r="BE1540" s="340">
        <f t="shared" si="2486"/>
        <v>-4</v>
      </c>
      <c r="BG1540" s="826"/>
      <c r="BH1540" s="607"/>
    </row>
    <row r="1541" spans="1:60" ht="12.75" customHeight="1" x14ac:dyDescent="0.25">
      <c r="A1541" s="222"/>
      <c r="C1541" s="116"/>
      <c r="D1541" s="620"/>
      <c r="F1541" s="117"/>
      <c r="G1541" s="690"/>
      <c r="H1541" s="878"/>
      <c r="I1541" s="397"/>
      <c r="J1541" s="380"/>
      <c r="K1541" s="405" t="s">
        <v>208</v>
      </c>
      <c r="L1541" s="731">
        <v>0</v>
      </c>
      <c r="M1541" s="732">
        <v>0</v>
      </c>
      <c r="N1541" s="929">
        <v>0</v>
      </c>
      <c r="O1541" s="530">
        <v>0</v>
      </c>
      <c r="P1541" s="530">
        <v>0</v>
      </c>
      <c r="Q1541" s="641">
        <v>0</v>
      </c>
      <c r="R1541" s="537">
        <v>0</v>
      </c>
      <c r="S1541" s="537">
        <v>0</v>
      </c>
      <c r="T1541" s="537">
        <v>0</v>
      </c>
      <c r="U1541" s="537">
        <v>0</v>
      </c>
      <c r="V1541" s="537">
        <v>0</v>
      </c>
      <c r="W1541" s="530"/>
      <c r="X1541" s="142">
        <v>0</v>
      </c>
      <c r="Y1541" s="142">
        <v>0</v>
      </c>
      <c r="Z1541" s="537">
        <v>0</v>
      </c>
      <c r="AA1541" s="537">
        <v>0</v>
      </c>
      <c r="AB1541" s="530"/>
      <c r="AC1541" s="142">
        <v>0</v>
      </c>
      <c r="AD1541" s="530">
        <v>0</v>
      </c>
      <c r="AE1541" s="842">
        <v>0</v>
      </c>
      <c r="AF1541" s="929">
        <v>0</v>
      </c>
      <c r="AG1541" s="530">
        <v>0</v>
      </c>
      <c r="AH1541" s="530">
        <v>0</v>
      </c>
      <c r="AI1541" s="641">
        <v>0</v>
      </c>
      <c r="AJ1541" s="537">
        <v>0</v>
      </c>
      <c r="AK1541" s="537">
        <v>0</v>
      </c>
      <c r="AL1541" s="537">
        <v>0</v>
      </c>
      <c r="AM1541" s="537">
        <v>0</v>
      </c>
      <c r="AN1541" s="537">
        <v>0</v>
      </c>
      <c r="AO1541" s="530"/>
      <c r="AP1541" s="142">
        <v>0</v>
      </c>
      <c r="AQ1541" s="142">
        <v>0</v>
      </c>
      <c r="AR1541" s="537">
        <v>0</v>
      </c>
      <c r="AS1541" s="537">
        <v>0</v>
      </c>
      <c r="AT1541" s="530"/>
      <c r="AU1541" s="142">
        <v>0</v>
      </c>
      <c r="AV1541" s="530">
        <v>0</v>
      </c>
      <c r="AW1541" s="842">
        <v>0</v>
      </c>
      <c r="AX1541" s="115">
        <v>0</v>
      </c>
      <c r="AY1541" s="5">
        <v>0</v>
      </c>
      <c r="AZ1541" s="5">
        <v>0</v>
      </c>
      <c r="BA1541" s="335">
        <v>0</v>
      </c>
      <c r="BB1541" s="23">
        <v>0</v>
      </c>
      <c r="BC1541" s="5">
        <v>0</v>
      </c>
      <c r="BD1541" s="5">
        <v>0</v>
      </c>
      <c r="BE1541" s="335">
        <v>0</v>
      </c>
      <c r="BG1541" s="826"/>
      <c r="BH1541" s="607"/>
    </row>
    <row r="1542" spans="1:60" ht="12.75" customHeight="1" x14ac:dyDescent="0.25">
      <c r="A1542" s="21"/>
      <c r="B1542" s="112"/>
      <c r="C1542" s="116"/>
      <c r="D1542" s="623"/>
      <c r="E1542" s="278"/>
      <c r="F1542" s="116"/>
      <c r="G1542" s="694"/>
      <c r="H1542" s="878"/>
      <c r="I1542" s="397"/>
      <c r="J1542" s="380"/>
      <c r="K1542" s="405" t="s">
        <v>96</v>
      </c>
      <c r="L1542" s="738">
        <v>0</v>
      </c>
      <c r="M1542" s="739">
        <v>0</v>
      </c>
      <c r="N1542" s="929">
        <v>0</v>
      </c>
      <c r="O1542" s="530">
        <v>0</v>
      </c>
      <c r="P1542" s="530">
        <v>0</v>
      </c>
      <c r="Q1542" s="641">
        <v>0</v>
      </c>
      <c r="R1542" s="537">
        <v>0</v>
      </c>
      <c r="S1542" s="537">
        <v>0</v>
      </c>
      <c r="T1542" s="537">
        <v>0</v>
      </c>
      <c r="U1542" s="537">
        <v>0</v>
      </c>
      <c r="V1542" s="537">
        <v>0</v>
      </c>
      <c r="W1542" s="530"/>
      <c r="X1542" s="142">
        <v>0</v>
      </c>
      <c r="Y1542" s="142">
        <v>0</v>
      </c>
      <c r="Z1542" s="537">
        <v>0</v>
      </c>
      <c r="AA1542" s="537">
        <v>0</v>
      </c>
      <c r="AB1542" s="530"/>
      <c r="AC1542" s="142">
        <v>0</v>
      </c>
      <c r="AD1542" s="530">
        <v>0</v>
      </c>
      <c r="AE1542" s="842">
        <v>0</v>
      </c>
      <c r="AF1542" s="929">
        <v>0</v>
      </c>
      <c r="AG1542" s="530">
        <v>0</v>
      </c>
      <c r="AH1542" s="530">
        <v>0</v>
      </c>
      <c r="AI1542" s="641">
        <v>0</v>
      </c>
      <c r="AJ1542" s="537">
        <v>0</v>
      </c>
      <c r="AK1542" s="537">
        <v>0</v>
      </c>
      <c r="AL1542" s="537">
        <v>0</v>
      </c>
      <c r="AM1542" s="537">
        <v>0</v>
      </c>
      <c r="AN1542" s="537">
        <v>0</v>
      </c>
      <c r="AO1542" s="530"/>
      <c r="AP1542" s="142">
        <v>0</v>
      </c>
      <c r="AQ1542" s="142">
        <v>0</v>
      </c>
      <c r="AR1542" s="537">
        <v>0</v>
      </c>
      <c r="AS1542" s="537">
        <v>0</v>
      </c>
      <c r="AT1542" s="530"/>
      <c r="AU1542" s="142">
        <v>0</v>
      </c>
      <c r="AV1542" s="530">
        <v>0</v>
      </c>
      <c r="AW1542" s="842">
        <v>0</v>
      </c>
      <c r="AX1542" s="115">
        <v>0</v>
      </c>
      <c r="AY1542" s="5">
        <v>0</v>
      </c>
      <c r="AZ1542" s="5">
        <v>0</v>
      </c>
      <c r="BA1542" s="335">
        <v>0</v>
      </c>
      <c r="BB1542" s="23">
        <v>0</v>
      </c>
      <c r="BC1542" s="5">
        <v>0</v>
      </c>
      <c r="BD1542" s="5">
        <v>0</v>
      </c>
      <c r="BE1542" s="335">
        <v>0</v>
      </c>
      <c r="BG1542" s="826"/>
      <c r="BH1542" s="607"/>
    </row>
    <row r="1543" spans="1:60" ht="12.75" customHeight="1" x14ac:dyDescent="0.25">
      <c r="A1543" s="21"/>
      <c r="B1543" s="112"/>
      <c r="C1543" s="116"/>
      <c r="D1543" s="623"/>
      <c r="E1543" s="278"/>
      <c r="F1543" s="116"/>
      <c r="G1543" s="694"/>
      <c r="H1543" s="878"/>
      <c r="I1543" s="397"/>
      <c r="J1543" s="380"/>
      <c r="K1543" s="405" t="s">
        <v>209</v>
      </c>
      <c r="L1543" s="738">
        <v>0</v>
      </c>
      <c r="M1543" s="739">
        <v>0</v>
      </c>
      <c r="N1543" s="929">
        <v>0</v>
      </c>
      <c r="O1543" s="530">
        <v>0</v>
      </c>
      <c r="P1543" s="530">
        <v>0</v>
      </c>
      <c r="Q1543" s="641">
        <v>0</v>
      </c>
      <c r="R1543" s="537">
        <v>0</v>
      </c>
      <c r="S1543" s="537">
        <v>0</v>
      </c>
      <c r="T1543" s="537">
        <v>0</v>
      </c>
      <c r="U1543" s="537">
        <v>0</v>
      </c>
      <c r="V1543" s="537">
        <v>0</v>
      </c>
      <c r="W1543" s="530"/>
      <c r="X1543" s="142">
        <v>0</v>
      </c>
      <c r="Y1543" s="142">
        <v>0</v>
      </c>
      <c r="Z1543" s="537">
        <v>0</v>
      </c>
      <c r="AA1543" s="537">
        <v>0</v>
      </c>
      <c r="AB1543" s="530"/>
      <c r="AC1543" s="142">
        <v>0</v>
      </c>
      <c r="AD1543" s="530">
        <v>0</v>
      </c>
      <c r="AE1543" s="842">
        <v>0</v>
      </c>
      <c r="AF1543" s="929">
        <v>0</v>
      </c>
      <c r="AG1543" s="530">
        <v>0</v>
      </c>
      <c r="AH1543" s="530">
        <v>0</v>
      </c>
      <c r="AI1543" s="641">
        <v>0</v>
      </c>
      <c r="AJ1543" s="537">
        <v>0</v>
      </c>
      <c r="AK1543" s="537">
        <v>0</v>
      </c>
      <c r="AL1543" s="537">
        <v>0</v>
      </c>
      <c r="AM1543" s="537">
        <v>0</v>
      </c>
      <c r="AN1543" s="537">
        <v>0</v>
      </c>
      <c r="AO1543" s="530"/>
      <c r="AP1543" s="142">
        <v>0</v>
      </c>
      <c r="AQ1543" s="142">
        <v>0</v>
      </c>
      <c r="AR1543" s="537">
        <v>0</v>
      </c>
      <c r="AS1543" s="537">
        <v>0</v>
      </c>
      <c r="AT1543" s="530"/>
      <c r="AU1543" s="142">
        <v>0</v>
      </c>
      <c r="AV1543" s="530">
        <v>0</v>
      </c>
      <c r="AW1543" s="842">
        <v>0</v>
      </c>
      <c r="AX1543" s="115">
        <v>0</v>
      </c>
      <c r="AY1543" s="5">
        <v>0</v>
      </c>
      <c r="AZ1543" s="5">
        <v>0</v>
      </c>
      <c r="BA1543" s="335">
        <v>0</v>
      </c>
      <c r="BB1543" s="23">
        <v>0</v>
      </c>
      <c r="BC1543" s="5">
        <v>0</v>
      </c>
      <c r="BD1543" s="5">
        <v>0</v>
      </c>
      <c r="BE1543" s="335">
        <v>0</v>
      </c>
      <c r="BG1543" s="826"/>
      <c r="BH1543" s="607"/>
    </row>
    <row r="1544" spans="1:60" ht="12.75" customHeight="1" x14ac:dyDescent="0.25">
      <c r="A1544" s="21"/>
      <c r="B1544" s="112"/>
      <c r="C1544" s="116"/>
      <c r="D1544" s="623"/>
      <c r="E1544" s="278"/>
      <c r="F1544" s="116"/>
      <c r="G1544" s="694"/>
      <c r="H1544" s="878"/>
      <c r="I1544" s="397"/>
      <c r="J1544" s="380"/>
      <c r="K1544" s="405" t="s">
        <v>210</v>
      </c>
      <c r="L1544" s="738">
        <v>0</v>
      </c>
      <c r="M1544" s="739">
        <v>0</v>
      </c>
      <c r="N1544" s="929">
        <v>0</v>
      </c>
      <c r="O1544" s="530">
        <v>0</v>
      </c>
      <c r="P1544" s="530">
        <v>0</v>
      </c>
      <c r="Q1544" s="641">
        <v>0</v>
      </c>
      <c r="R1544" s="537">
        <v>0</v>
      </c>
      <c r="S1544" s="537">
        <v>0</v>
      </c>
      <c r="T1544" s="537">
        <v>0</v>
      </c>
      <c r="U1544" s="537">
        <v>0</v>
      </c>
      <c r="V1544" s="537">
        <v>0</v>
      </c>
      <c r="W1544" s="530"/>
      <c r="X1544" s="142">
        <v>0</v>
      </c>
      <c r="Y1544" s="142">
        <v>0</v>
      </c>
      <c r="Z1544" s="537">
        <v>0</v>
      </c>
      <c r="AA1544" s="537">
        <v>0</v>
      </c>
      <c r="AB1544" s="530"/>
      <c r="AC1544" s="142">
        <v>0</v>
      </c>
      <c r="AD1544" s="530">
        <v>0</v>
      </c>
      <c r="AE1544" s="842">
        <v>0</v>
      </c>
      <c r="AF1544" s="929">
        <v>0</v>
      </c>
      <c r="AG1544" s="530">
        <v>0</v>
      </c>
      <c r="AH1544" s="530">
        <v>0</v>
      </c>
      <c r="AI1544" s="641">
        <v>0</v>
      </c>
      <c r="AJ1544" s="537">
        <v>0</v>
      </c>
      <c r="AK1544" s="537">
        <v>0</v>
      </c>
      <c r="AL1544" s="537">
        <v>0</v>
      </c>
      <c r="AM1544" s="537">
        <v>0</v>
      </c>
      <c r="AN1544" s="537">
        <v>0</v>
      </c>
      <c r="AO1544" s="530"/>
      <c r="AP1544" s="142">
        <v>0</v>
      </c>
      <c r="AQ1544" s="142">
        <v>0</v>
      </c>
      <c r="AR1544" s="537">
        <v>0</v>
      </c>
      <c r="AS1544" s="537">
        <v>0</v>
      </c>
      <c r="AT1544" s="530"/>
      <c r="AU1544" s="142">
        <v>0</v>
      </c>
      <c r="AV1544" s="530">
        <v>0</v>
      </c>
      <c r="AW1544" s="842">
        <v>0</v>
      </c>
      <c r="AX1544" s="115">
        <v>0</v>
      </c>
      <c r="AY1544" s="5">
        <v>0</v>
      </c>
      <c r="AZ1544" s="5">
        <v>0</v>
      </c>
      <c r="BA1544" s="335">
        <v>0</v>
      </c>
      <c r="BB1544" s="23">
        <v>0</v>
      </c>
      <c r="BC1544" s="5">
        <v>0</v>
      </c>
      <c r="BD1544" s="5">
        <v>0</v>
      </c>
      <c r="BE1544" s="335">
        <v>0</v>
      </c>
      <c r="BG1544" s="826"/>
      <c r="BH1544" s="607"/>
    </row>
    <row r="1545" spans="1:60" ht="12.75" customHeight="1" x14ac:dyDescent="0.25">
      <c r="A1545" s="21"/>
      <c r="B1545" s="112"/>
      <c r="C1545" s="116"/>
      <c r="D1545" s="623"/>
      <c r="E1545" s="278"/>
      <c r="F1545" s="116"/>
      <c r="G1545" s="694"/>
      <c r="H1545" s="878"/>
      <c r="I1545" s="397"/>
      <c r="J1545" s="380"/>
      <c r="K1545" s="406" t="s">
        <v>53</v>
      </c>
      <c r="L1545" s="738">
        <v>0</v>
      </c>
      <c r="M1545" s="739">
        <v>0</v>
      </c>
      <c r="N1545" s="929">
        <v>0</v>
      </c>
      <c r="O1545" s="530">
        <v>0</v>
      </c>
      <c r="P1545" s="530">
        <v>0</v>
      </c>
      <c r="Q1545" s="641">
        <v>0</v>
      </c>
      <c r="R1545" s="537">
        <v>0</v>
      </c>
      <c r="S1545" s="537">
        <v>0</v>
      </c>
      <c r="T1545" s="537">
        <v>0</v>
      </c>
      <c r="U1545" s="537">
        <v>0</v>
      </c>
      <c r="V1545" s="537">
        <v>0</v>
      </c>
      <c r="W1545" s="530"/>
      <c r="X1545" s="142">
        <v>0</v>
      </c>
      <c r="Y1545" s="142">
        <v>0</v>
      </c>
      <c r="Z1545" s="537">
        <v>0</v>
      </c>
      <c r="AA1545" s="537">
        <v>0</v>
      </c>
      <c r="AB1545" s="530"/>
      <c r="AC1545" s="142">
        <v>0</v>
      </c>
      <c r="AD1545" s="530">
        <v>0</v>
      </c>
      <c r="AE1545" s="842">
        <v>0</v>
      </c>
      <c r="AF1545" s="929">
        <v>0</v>
      </c>
      <c r="AG1545" s="530">
        <v>0</v>
      </c>
      <c r="AH1545" s="530">
        <v>0</v>
      </c>
      <c r="AI1545" s="641">
        <v>0</v>
      </c>
      <c r="AJ1545" s="537">
        <v>0</v>
      </c>
      <c r="AK1545" s="537">
        <v>0</v>
      </c>
      <c r="AL1545" s="537">
        <v>0</v>
      </c>
      <c r="AM1545" s="537">
        <v>0</v>
      </c>
      <c r="AN1545" s="537">
        <v>0</v>
      </c>
      <c r="AO1545" s="530"/>
      <c r="AP1545" s="142">
        <v>0</v>
      </c>
      <c r="AQ1545" s="142">
        <v>0</v>
      </c>
      <c r="AR1545" s="537">
        <v>0</v>
      </c>
      <c r="AS1545" s="537">
        <v>0</v>
      </c>
      <c r="AT1545" s="530"/>
      <c r="AU1545" s="142">
        <v>0</v>
      </c>
      <c r="AV1545" s="530">
        <v>0</v>
      </c>
      <c r="AW1545" s="842">
        <v>0</v>
      </c>
      <c r="AX1545" s="115">
        <v>0</v>
      </c>
      <c r="AY1545" s="5">
        <v>0</v>
      </c>
      <c r="AZ1545" s="5">
        <v>0</v>
      </c>
      <c r="BA1545" s="335">
        <v>0</v>
      </c>
      <c r="BB1545" s="23">
        <v>0</v>
      </c>
      <c r="BC1545" s="5">
        <v>0</v>
      </c>
      <c r="BD1545" s="5">
        <v>0</v>
      </c>
      <c r="BE1545" s="335">
        <v>0</v>
      </c>
      <c r="BG1545" s="826"/>
      <c r="BH1545" s="607"/>
    </row>
    <row r="1546" spans="1:60" ht="12.75" customHeight="1" x14ac:dyDescent="0.25">
      <c r="A1546" s="21"/>
      <c r="B1546" s="112"/>
      <c r="C1546" s="116"/>
      <c r="D1546" s="623"/>
      <c r="E1546" s="278"/>
      <c r="F1546" s="116"/>
      <c r="G1546" s="694"/>
      <c r="H1546" s="878"/>
      <c r="I1546" s="397"/>
      <c r="J1546" s="380"/>
      <c r="K1546" s="406"/>
      <c r="L1546" s="731"/>
      <c r="M1546" s="732"/>
      <c r="N1546" s="929"/>
      <c r="O1546" s="530"/>
      <c r="P1546" s="530"/>
      <c r="Q1546" s="641"/>
      <c r="R1546" s="537"/>
      <c r="S1546" s="537"/>
      <c r="T1546" s="537"/>
      <c r="U1546" s="537"/>
      <c r="V1546" s="537"/>
      <c r="W1546" s="531"/>
      <c r="X1546" s="140"/>
      <c r="Y1546" s="140"/>
      <c r="Z1546" s="551"/>
      <c r="AA1546" s="551"/>
      <c r="AB1546" s="531"/>
      <c r="AC1546" s="142"/>
      <c r="AD1546" s="530"/>
      <c r="AE1546" s="842"/>
      <c r="AF1546" s="929"/>
      <c r="AG1546" s="530"/>
      <c r="AH1546" s="530"/>
      <c r="AI1546" s="641"/>
      <c r="AJ1546" s="537"/>
      <c r="AK1546" s="537"/>
      <c r="AL1546" s="537"/>
      <c r="AM1546" s="537"/>
      <c r="AN1546" s="537"/>
      <c r="AO1546" s="531"/>
      <c r="AP1546" s="140"/>
      <c r="AQ1546" s="140"/>
      <c r="AR1546" s="551"/>
      <c r="AS1546" s="551"/>
      <c r="AT1546" s="531"/>
      <c r="AU1546" s="142"/>
      <c r="AV1546" s="530"/>
      <c r="AW1546" s="842"/>
      <c r="AX1546" s="115"/>
      <c r="AY1546" s="5"/>
      <c r="AZ1546" s="5"/>
      <c r="BA1546" s="335"/>
      <c r="BC1546" s="5"/>
      <c r="BD1546" s="5"/>
      <c r="BE1546" s="335"/>
      <c r="BG1546" s="826"/>
      <c r="BH1546" s="607"/>
    </row>
    <row r="1547" spans="1:60" ht="12.75" customHeight="1" x14ac:dyDescent="0.25">
      <c r="A1547" s="21"/>
      <c r="B1547" s="112"/>
      <c r="C1547" s="116"/>
      <c r="D1547" s="623"/>
      <c r="E1547" s="278"/>
      <c r="F1547" s="116"/>
      <c r="G1547" s="694"/>
      <c r="H1547" s="878"/>
      <c r="I1547" s="397"/>
      <c r="J1547" s="380"/>
      <c r="K1547" s="406"/>
      <c r="L1547" s="731"/>
      <c r="M1547" s="732"/>
      <c r="N1547" s="929"/>
      <c r="O1547" s="530"/>
      <c r="P1547" s="530"/>
      <c r="Q1547" s="641"/>
      <c r="R1547" s="537"/>
      <c r="S1547" s="537"/>
      <c r="T1547" s="537"/>
      <c r="U1547" s="537"/>
      <c r="V1547" s="537"/>
      <c r="W1547" s="531"/>
      <c r="X1547" s="140"/>
      <c r="Y1547" s="140"/>
      <c r="Z1547" s="551"/>
      <c r="AA1547" s="551"/>
      <c r="AB1547" s="531"/>
      <c r="AC1547" s="142"/>
      <c r="AD1547" s="530"/>
      <c r="AE1547" s="842"/>
      <c r="AF1547" s="929"/>
      <c r="AG1547" s="530"/>
      <c r="AH1547" s="530"/>
      <c r="AI1547" s="641"/>
      <c r="AJ1547" s="537"/>
      <c r="AK1547" s="537"/>
      <c r="AL1547" s="537"/>
      <c r="AM1547" s="537"/>
      <c r="AN1547" s="537"/>
      <c r="AO1547" s="531"/>
      <c r="AP1547" s="140"/>
      <c r="AQ1547" s="140"/>
      <c r="AR1547" s="551"/>
      <c r="AS1547" s="551"/>
      <c r="AT1547" s="531"/>
      <c r="AU1547" s="142"/>
      <c r="AV1547" s="530"/>
      <c r="AW1547" s="842"/>
      <c r="AX1547" s="115"/>
      <c r="AY1547" s="5"/>
      <c r="AZ1547" s="5"/>
      <c r="BA1547" s="335"/>
      <c r="BC1547" s="5"/>
      <c r="BD1547" s="5"/>
      <c r="BE1547" s="335"/>
      <c r="BG1547" s="826"/>
      <c r="BH1547" s="607"/>
    </row>
    <row r="1548" spans="1:60" ht="12.75" customHeight="1" x14ac:dyDescent="0.25">
      <c r="A1548" s="21"/>
      <c r="B1548" s="112"/>
      <c r="C1548" s="116"/>
      <c r="D1548" s="623"/>
      <c r="E1548" s="278"/>
      <c r="F1548" s="116"/>
      <c r="G1548" s="694"/>
      <c r="H1548" s="878"/>
      <c r="I1548" s="397"/>
      <c r="J1548" s="380"/>
      <c r="K1548" s="400" t="s">
        <v>6591</v>
      </c>
      <c r="L1548" s="738"/>
      <c r="M1548" s="739"/>
      <c r="N1548" s="931"/>
      <c r="O1548" s="923"/>
      <c r="P1548" s="923"/>
      <c r="Q1548" s="641"/>
      <c r="R1548" s="537"/>
      <c r="S1548" s="537"/>
      <c r="T1548" s="537"/>
      <c r="U1548" s="537"/>
      <c r="V1548" s="537"/>
      <c r="W1548" s="531"/>
      <c r="X1548" s="141"/>
      <c r="Y1548" s="141"/>
      <c r="Z1548" s="552"/>
      <c r="AA1548" s="552"/>
      <c r="AB1548" s="531"/>
      <c r="AC1548" s="593"/>
      <c r="AD1548" s="923"/>
      <c r="AE1548" s="846"/>
      <c r="AF1548" s="931"/>
      <c r="AG1548" s="923"/>
      <c r="AH1548" s="923"/>
      <c r="AI1548" s="641"/>
      <c r="AJ1548" s="537"/>
      <c r="AK1548" s="537"/>
      <c r="AL1548" s="537"/>
      <c r="AM1548" s="537"/>
      <c r="AN1548" s="537"/>
      <c r="AO1548" s="531"/>
      <c r="AP1548" s="141"/>
      <c r="AQ1548" s="141"/>
      <c r="AR1548" s="552"/>
      <c r="AS1548" s="552"/>
      <c r="AT1548" s="531"/>
      <c r="AU1548" s="593"/>
      <c r="AV1548" s="923"/>
      <c r="AW1548" s="846"/>
      <c r="AX1548" s="115"/>
      <c r="AY1548" s="5"/>
      <c r="AZ1548" s="5"/>
      <c r="BA1548" s="335"/>
      <c r="BC1548" s="5"/>
      <c r="BD1548" s="5"/>
      <c r="BE1548" s="335"/>
      <c r="BG1548" s="826"/>
      <c r="BH1548" s="607"/>
    </row>
    <row r="1549" spans="1:60" ht="35.1" customHeight="1" x14ac:dyDescent="0.25">
      <c r="A1549" s="21"/>
      <c r="B1549" s="112"/>
      <c r="C1549" s="116"/>
      <c r="D1549" s="623"/>
      <c r="E1549" s="278"/>
      <c r="F1549" s="116"/>
      <c r="G1549" s="694"/>
      <c r="H1549" s="878"/>
      <c r="I1549" s="397"/>
      <c r="J1549" s="380"/>
      <c r="K1549" s="400" t="s">
        <v>360</v>
      </c>
      <c r="L1549" s="738"/>
      <c r="M1549" s="739"/>
      <c r="N1549" s="931"/>
      <c r="O1549" s="923"/>
      <c r="P1549" s="923"/>
      <c r="Q1549" s="641"/>
      <c r="R1549" s="537"/>
      <c r="S1549" s="537"/>
      <c r="T1549" s="537"/>
      <c r="U1549" s="537"/>
      <c r="V1549" s="537"/>
      <c r="W1549" s="531"/>
      <c r="X1549" s="141"/>
      <c r="Y1549" s="141"/>
      <c r="Z1549" s="552"/>
      <c r="AA1549" s="552"/>
      <c r="AB1549" s="531"/>
      <c r="AC1549" s="593"/>
      <c r="AD1549" s="923"/>
      <c r="AE1549" s="846"/>
      <c r="AF1549" s="931"/>
      <c r="AG1549" s="923"/>
      <c r="AH1549" s="923"/>
      <c r="AI1549" s="641"/>
      <c r="AJ1549" s="537"/>
      <c r="AK1549" s="537"/>
      <c r="AL1549" s="537"/>
      <c r="AM1549" s="537"/>
      <c r="AN1549" s="537"/>
      <c r="AO1549" s="531"/>
      <c r="AP1549" s="141"/>
      <c r="AQ1549" s="141"/>
      <c r="AR1549" s="552"/>
      <c r="AS1549" s="552"/>
      <c r="AT1549" s="531"/>
      <c r="AU1549" s="593"/>
      <c r="AV1549" s="923"/>
      <c r="AW1549" s="846"/>
      <c r="AX1549" s="115"/>
      <c r="AY1549" s="5"/>
      <c r="AZ1549" s="5"/>
      <c r="BA1549" s="335"/>
      <c r="BC1549" s="5"/>
      <c r="BD1549" s="5"/>
      <c r="BE1549" s="335"/>
      <c r="BG1549" s="826"/>
      <c r="BH1549" s="607"/>
    </row>
    <row r="1550" spans="1:60" ht="12.75" customHeight="1" x14ac:dyDescent="0.25">
      <c r="A1550" s="21"/>
      <c r="B1550" s="112"/>
      <c r="C1550" s="116"/>
      <c r="D1550" s="623"/>
      <c r="E1550" s="278"/>
      <c r="F1550" s="116"/>
      <c r="G1550" s="694"/>
      <c r="H1550" s="878"/>
      <c r="I1550" s="397"/>
      <c r="J1550" s="380"/>
      <c r="K1550" s="400"/>
      <c r="L1550" s="738"/>
      <c r="M1550" s="739"/>
      <c r="N1550" s="931"/>
      <c r="O1550" s="923"/>
      <c r="P1550" s="923"/>
      <c r="Q1550" s="641"/>
      <c r="R1550" s="537"/>
      <c r="S1550" s="537"/>
      <c r="T1550" s="537"/>
      <c r="U1550" s="537"/>
      <c r="V1550" s="537"/>
      <c r="W1550" s="531"/>
      <c r="X1550" s="141"/>
      <c r="Y1550" s="141"/>
      <c r="Z1550" s="552"/>
      <c r="AA1550" s="552"/>
      <c r="AB1550" s="531"/>
      <c r="AC1550" s="593"/>
      <c r="AD1550" s="923"/>
      <c r="AE1550" s="846"/>
      <c r="AF1550" s="931"/>
      <c r="AG1550" s="923"/>
      <c r="AH1550" s="923"/>
      <c r="AI1550" s="641"/>
      <c r="AJ1550" s="537"/>
      <c r="AK1550" s="537"/>
      <c r="AL1550" s="537"/>
      <c r="AM1550" s="537"/>
      <c r="AN1550" s="537"/>
      <c r="AO1550" s="531"/>
      <c r="AP1550" s="141"/>
      <c r="AQ1550" s="141"/>
      <c r="AR1550" s="552"/>
      <c r="AS1550" s="552"/>
      <c r="AT1550" s="531"/>
      <c r="AU1550" s="593"/>
      <c r="AV1550" s="923"/>
      <c r="AW1550" s="846"/>
      <c r="AX1550" s="115"/>
      <c r="AY1550" s="5"/>
      <c r="AZ1550" s="5"/>
      <c r="BA1550" s="335"/>
      <c r="BC1550" s="5"/>
      <c r="BD1550" s="5"/>
      <c r="BE1550" s="335"/>
      <c r="BG1550" s="826"/>
      <c r="BH1550" s="607"/>
    </row>
    <row r="1551" spans="1:60" ht="35.1" customHeight="1" x14ac:dyDescent="0.25">
      <c r="A1551" s="222" t="s">
        <v>6116</v>
      </c>
      <c r="B1551" s="112">
        <v>14</v>
      </c>
      <c r="C1551" s="116" t="s">
        <v>1714</v>
      </c>
      <c r="D1551" s="620">
        <v>1000</v>
      </c>
      <c r="E1551" s="278"/>
      <c r="F1551" s="116">
        <v>12</v>
      </c>
      <c r="G1551" s="694">
        <v>1</v>
      </c>
      <c r="H1551" s="878" t="str">
        <f t="shared" si="2328"/>
        <v>044</v>
      </c>
      <c r="I1551" s="397" t="s">
        <v>3257</v>
      </c>
      <c r="J1551" s="380" t="s">
        <v>2056</v>
      </c>
      <c r="K1551" s="408" t="s">
        <v>4721</v>
      </c>
      <c r="L1551" s="726">
        <v>0</v>
      </c>
      <c r="M1551" s="727">
        <v>1400</v>
      </c>
      <c r="N1551" s="931"/>
      <c r="O1551" s="530">
        <f t="shared" ref="O1551:O1575" si="2488">IF(N1551&gt;L1551,"0 ",N1551-L1551)</f>
        <v>0</v>
      </c>
      <c r="P1551" s="530">
        <f t="shared" ref="P1551:P1575" si="2489">IF(N1551&lt;L1551,"0 ",N1551-L1551)</f>
        <v>0</v>
      </c>
      <c r="Q1551" s="646"/>
      <c r="R1551" s="536"/>
      <c r="S1551" s="536"/>
      <c r="T1551" s="536"/>
      <c r="U1551" s="536"/>
      <c r="V1551" s="536"/>
      <c r="W1551" s="683" t="str">
        <f>IF(SUM(Q1551:V1551)=X1551,"OK",SUM(Q1551:V1551)-X1551)</f>
        <v>OK</v>
      </c>
      <c r="X1551" s="141"/>
      <c r="Y1551" s="141"/>
      <c r="Z1551" s="552"/>
      <c r="AA1551" s="552"/>
      <c r="AB1551" s="683" t="str">
        <f>IF(SUM(Z1551:AA1551)=AC1551,"OK",SUM(Z1551:AA1551)-AC1551)</f>
        <v>OK</v>
      </c>
      <c r="AC1551" s="593"/>
      <c r="AD1551" s="530">
        <f t="shared" ref="AD1551:AD1575" si="2490">X1551+Y1551+AC1551</f>
        <v>0</v>
      </c>
      <c r="AE1551" s="842">
        <f t="shared" ref="AE1551:AE1575" si="2491">N1551+AD1551</f>
        <v>0</v>
      </c>
      <c r="AF1551" s="931"/>
      <c r="AG1551" s="530">
        <f t="shared" ref="AG1551:AG1575" si="2492">IF(AF1551&gt;M1551,"0 ",AF1551-M1551)</f>
        <v>-1400</v>
      </c>
      <c r="AH1551" s="530" t="str">
        <f t="shared" ref="AH1551:AH1575" si="2493">IF(AF1551&lt;M1551,"0 ",AF1551-M1551)</f>
        <v xml:space="preserve">0 </v>
      </c>
      <c r="AI1551" s="641"/>
      <c r="AJ1551" s="537"/>
      <c r="AK1551" s="537"/>
      <c r="AL1551" s="537"/>
      <c r="AM1551" s="537"/>
      <c r="AN1551" s="537"/>
      <c r="AO1551" s="683" t="str">
        <f>IF(SUM(AI1551:AN1551)=AP1551,"OK",SUM(AI1551:AN1551)-AP1551)</f>
        <v>OK</v>
      </c>
      <c r="AP1551" s="141"/>
      <c r="AQ1551" s="141"/>
      <c r="AR1551" s="552"/>
      <c r="AS1551" s="552"/>
      <c r="AT1551" s="683" t="str">
        <f>IF(SUM(AR1551:AS1551)=AU1551,"OK",SUM(AR1551:AS1551)-AU1551)</f>
        <v>OK</v>
      </c>
      <c r="AU1551" s="593"/>
      <c r="AV1551" s="530">
        <f t="shared" ref="AV1551:AV1575" si="2494">AP1551+AQ1551+AU1551</f>
        <v>0</v>
      </c>
      <c r="AW1551" s="842">
        <f t="shared" ref="AW1551:AW1575" si="2495">AF1551+AV1551</f>
        <v>0</v>
      </c>
      <c r="AX1551" s="115">
        <f t="shared" ref="AX1551:AX1575" si="2496">L1551</f>
        <v>0</v>
      </c>
      <c r="AY1551" s="5">
        <f t="shared" ref="AY1551:AY1575" si="2497">AE1551</f>
        <v>0</v>
      </c>
      <c r="AZ1551" s="7">
        <f>AY1551-AX1551</f>
        <v>0</v>
      </c>
      <c r="BA1551" s="335" t="e">
        <f>AZ1551/AX1551</f>
        <v>#DIV/0!</v>
      </c>
      <c r="BB1551" s="23">
        <f t="shared" ref="BB1551:BB1575" si="2498">M1551</f>
        <v>1400</v>
      </c>
      <c r="BC1551" s="5">
        <f>AW1551</f>
        <v>0</v>
      </c>
      <c r="BD1551" s="7">
        <f>BC1551-BB1551</f>
        <v>-1400</v>
      </c>
      <c r="BE1551" s="335">
        <f>BD1551/BB1551</f>
        <v>-1</v>
      </c>
      <c r="BG1551" s="826" t="str">
        <f t="shared" ref="BG1551:BG1575" si="2499">RIGHT(LEFT(I1551,3),2)&amp;"."&amp;RIGHT(LEFT(I1551,5),2)</f>
        <v>12.11</v>
      </c>
      <c r="BH1551" s="607" t="b">
        <f>COUNTIF('Codes SEC'!$B$2:$B$250,Ministres!BG1551)&gt;0</f>
        <v>1</v>
      </c>
    </row>
    <row r="1552" spans="1:60" ht="35.1" customHeight="1" x14ac:dyDescent="0.25">
      <c r="A1552" s="222" t="s">
        <v>6116</v>
      </c>
      <c r="B1552" s="112">
        <v>14</v>
      </c>
      <c r="C1552" s="116" t="s">
        <v>1714</v>
      </c>
      <c r="D1552" s="620">
        <v>1000</v>
      </c>
      <c r="E1552" s="278"/>
      <c r="F1552" s="116">
        <v>12</v>
      </c>
      <c r="G1552" s="694">
        <v>1</v>
      </c>
      <c r="H1552" s="878" t="str">
        <f t="shared" si="2328"/>
        <v>044</v>
      </c>
      <c r="I1552" s="397" t="s">
        <v>3257</v>
      </c>
      <c r="J1552" s="380" t="s">
        <v>2050</v>
      </c>
      <c r="K1552" s="422" t="s">
        <v>3209</v>
      </c>
      <c r="L1552" s="726">
        <v>370</v>
      </c>
      <c r="M1552" s="727">
        <v>478</v>
      </c>
      <c r="N1552" s="931"/>
      <c r="O1552" s="530">
        <f t="shared" si="2488"/>
        <v>-370</v>
      </c>
      <c r="P1552" s="530" t="str">
        <f t="shared" si="2489"/>
        <v xml:space="preserve">0 </v>
      </c>
      <c r="Q1552" s="646"/>
      <c r="R1552" s="536"/>
      <c r="S1552" s="536"/>
      <c r="T1552" s="536"/>
      <c r="U1552" s="536"/>
      <c r="V1552" s="536"/>
      <c r="W1552" s="683" t="str">
        <f t="shared" ref="W1552:W1575" si="2500">IF(SUM(Q1552:V1552)=X1552,"OK",SUM(Q1552:V1552)-X1552)</f>
        <v>OK</v>
      </c>
      <c r="X1552" s="141"/>
      <c r="Y1552" s="141"/>
      <c r="Z1552" s="552"/>
      <c r="AA1552" s="552"/>
      <c r="AB1552" s="683" t="str">
        <f t="shared" ref="AB1552:AB1575" si="2501">IF(SUM(Z1552:AA1552)=AC1552,"OK",SUM(Z1552:AA1552)-AC1552)</f>
        <v>OK</v>
      </c>
      <c r="AC1552" s="593"/>
      <c r="AD1552" s="530">
        <f t="shared" si="2490"/>
        <v>0</v>
      </c>
      <c r="AE1552" s="842">
        <f t="shared" si="2491"/>
        <v>0</v>
      </c>
      <c r="AF1552" s="931"/>
      <c r="AG1552" s="530">
        <f t="shared" si="2492"/>
        <v>-478</v>
      </c>
      <c r="AH1552" s="530" t="str">
        <f t="shared" si="2493"/>
        <v xml:space="preserve">0 </v>
      </c>
      <c r="AI1552" s="641"/>
      <c r="AJ1552" s="537"/>
      <c r="AK1552" s="537"/>
      <c r="AL1552" s="537"/>
      <c r="AM1552" s="537"/>
      <c r="AN1552" s="537"/>
      <c r="AO1552" s="683" t="str">
        <f t="shared" ref="AO1552:AO1575" si="2502">IF(SUM(AI1552:AN1552)=AP1552,"OK",SUM(AI1552:AN1552)-AP1552)</f>
        <v>OK</v>
      </c>
      <c r="AP1552" s="141"/>
      <c r="AQ1552" s="141"/>
      <c r="AR1552" s="552"/>
      <c r="AS1552" s="552"/>
      <c r="AT1552" s="683" t="str">
        <f t="shared" ref="AT1552:AT1575" si="2503">IF(SUM(AR1552:AS1552)=AU1552,"OK",SUM(AR1552:AS1552)-AU1552)</f>
        <v>OK</v>
      </c>
      <c r="AU1552" s="593"/>
      <c r="AV1552" s="530">
        <f t="shared" si="2494"/>
        <v>0</v>
      </c>
      <c r="AW1552" s="842">
        <f t="shared" si="2495"/>
        <v>0</v>
      </c>
      <c r="AX1552" s="115">
        <f t="shared" si="2496"/>
        <v>370</v>
      </c>
      <c r="AY1552" s="5">
        <f t="shared" si="2497"/>
        <v>0</v>
      </c>
      <c r="AZ1552" s="7">
        <f>AY1552-AX1552</f>
        <v>-370</v>
      </c>
      <c r="BA1552" s="335">
        <f t="shared" ref="BA1552:BA1557" si="2504">AZ1552/AX1552</f>
        <v>-1</v>
      </c>
      <c r="BB1552" s="23">
        <f t="shared" si="2498"/>
        <v>478</v>
      </c>
      <c r="BC1552" s="5">
        <f>AW1552</f>
        <v>0</v>
      </c>
      <c r="BD1552" s="7">
        <f>BC1552-BB1552</f>
        <v>-478</v>
      </c>
      <c r="BE1552" s="335">
        <f t="shared" ref="BE1552:BE1557" si="2505">BD1552/BB1552</f>
        <v>-1</v>
      </c>
      <c r="BG1552" s="826" t="str">
        <f t="shared" si="2499"/>
        <v>12.11</v>
      </c>
      <c r="BH1552" s="607" t="b">
        <f>COUNTIF('Codes SEC'!$B$2:$B$250,Ministres!BG1552)&gt;0</f>
        <v>1</v>
      </c>
    </row>
    <row r="1553" spans="1:66" ht="35.1" customHeight="1" x14ac:dyDescent="0.25">
      <c r="A1553" s="222" t="s">
        <v>6116</v>
      </c>
      <c r="B1553" s="112">
        <v>14</v>
      </c>
      <c r="C1553" s="116" t="s">
        <v>1714</v>
      </c>
      <c r="D1553" s="620">
        <v>1000</v>
      </c>
      <c r="E1553" s="278"/>
      <c r="F1553" s="116">
        <v>12</v>
      </c>
      <c r="G1553" s="694">
        <v>1</v>
      </c>
      <c r="H1553" s="878" t="str">
        <f t="shared" si="2328"/>
        <v>044</v>
      </c>
      <c r="I1553" s="397" t="s">
        <v>3257</v>
      </c>
      <c r="J1553" s="380" t="s">
        <v>2051</v>
      </c>
      <c r="K1553" s="449" t="s">
        <v>3210</v>
      </c>
      <c r="L1553" s="726">
        <v>1288</v>
      </c>
      <c r="M1553" s="727">
        <v>1108</v>
      </c>
      <c r="N1553" s="931"/>
      <c r="O1553" s="530">
        <f t="shared" si="2488"/>
        <v>-1288</v>
      </c>
      <c r="P1553" s="530" t="str">
        <f t="shared" si="2489"/>
        <v xml:space="preserve">0 </v>
      </c>
      <c r="Q1553" s="646"/>
      <c r="R1553" s="536"/>
      <c r="S1553" s="536"/>
      <c r="T1553" s="536"/>
      <c r="U1553" s="536"/>
      <c r="V1553" s="536"/>
      <c r="W1553" s="683" t="str">
        <f t="shared" si="2500"/>
        <v>OK</v>
      </c>
      <c r="X1553" s="141"/>
      <c r="Y1553" s="141"/>
      <c r="Z1553" s="552"/>
      <c r="AA1553" s="552"/>
      <c r="AB1553" s="683" t="str">
        <f t="shared" si="2501"/>
        <v>OK</v>
      </c>
      <c r="AC1553" s="593"/>
      <c r="AD1553" s="530">
        <f t="shared" si="2490"/>
        <v>0</v>
      </c>
      <c r="AE1553" s="842">
        <f t="shared" si="2491"/>
        <v>0</v>
      </c>
      <c r="AF1553" s="931"/>
      <c r="AG1553" s="530">
        <f t="shared" si="2492"/>
        <v>-1108</v>
      </c>
      <c r="AH1553" s="530" t="str">
        <f t="shared" si="2493"/>
        <v xml:space="preserve">0 </v>
      </c>
      <c r="AI1553" s="641"/>
      <c r="AJ1553" s="537"/>
      <c r="AK1553" s="537"/>
      <c r="AL1553" s="537"/>
      <c r="AM1553" s="537"/>
      <c r="AN1553" s="537"/>
      <c r="AO1553" s="683" t="str">
        <f t="shared" si="2502"/>
        <v>OK</v>
      </c>
      <c r="AP1553" s="141"/>
      <c r="AQ1553" s="141"/>
      <c r="AR1553" s="552"/>
      <c r="AS1553" s="552"/>
      <c r="AT1553" s="683" t="str">
        <f t="shared" si="2503"/>
        <v>OK</v>
      </c>
      <c r="AU1553" s="593"/>
      <c r="AV1553" s="530">
        <f t="shared" si="2494"/>
        <v>0</v>
      </c>
      <c r="AW1553" s="842">
        <f t="shared" si="2495"/>
        <v>0</v>
      </c>
      <c r="AX1553" s="115">
        <f t="shared" si="2496"/>
        <v>1288</v>
      </c>
      <c r="AY1553" s="5">
        <f t="shared" si="2497"/>
        <v>0</v>
      </c>
      <c r="AZ1553" s="7">
        <f>AY1553-AX1553</f>
        <v>-1288</v>
      </c>
      <c r="BA1553" s="335">
        <f t="shared" si="2504"/>
        <v>-1</v>
      </c>
      <c r="BB1553" s="23">
        <f t="shared" si="2498"/>
        <v>1108</v>
      </c>
      <c r="BC1553" s="5">
        <f>AW1553</f>
        <v>0</v>
      </c>
      <c r="BD1553" s="7">
        <f>BC1553-BB1553</f>
        <v>-1108</v>
      </c>
      <c r="BE1553" s="335">
        <f t="shared" si="2505"/>
        <v>-1</v>
      </c>
      <c r="BG1553" s="826" t="str">
        <f t="shared" si="2499"/>
        <v>12.11</v>
      </c>
      <c r="BH1553" s="607" t="b">
        <f>COUNTIF('Codes SEC'!$B$2:$B$250,Ministres!BG1553)&gt;0</f>
        <v>1</v>
      </c>
    </row>
    <row r="1554" spans="1:66" ht="35.1" customHeight="1" x14ac:dyDescent="0.25">
      <c r="A1554" s="222" t="s">
        <v>6116</v>
      </c>
      <c r="B1554" s="112">
        <v>14</v>
      </c>
      <c r="C1554" s="116" t="s">
        <v>1714</v>
      </c>
      <c r="D1554" s="620">
        <v>1000</v>
      </c>
      <c r="E1554" s="278"/>
      <c r="F1554" s="116">
        <v>12</v>
      </c>
      <c r="G1554" s="694">
        <v>1</v>
      </c>
      <c r="H1554" s="878" t="str">
        <f t="shared" si="2328"/>
        <v>044</v>
      </c>
      <c r="I1554" s="397" t="s">
        <v>3257</v>
      </c>
      <c r="J1554" s="380" t="s">
        <v>2052</v>
      </c>
      <c r="K1554" s="449" t="s">
        <v>3211</v>
      </c>
      <c r="L1554" s="726">
        <v>620</v>
      </c>
      <c r="M1554" s="727">
        <v>620</v>
      </c>
      <c r="N1554" s="931"/>
      <c r="O1554" s="530">
        <f t="shared" si="2488"/>
        <v>-620</v>
      </c>
      <c r="P1554" s="530" t="str">
        <f t="shared" si="2489"/>
        <v xml:space="preserve">0 </v>
      </c>
      <c r="Q1554" s="646"/>
      <c r="R1554" s="536"/>
      <c r="S1554" s="536"/>
      <c r="T1554" s="536"/>
      <c r="U1554" s="536"/>
      <c r="V1554" s="536"/>
      <c r="W1554" s="683" t="str">
        <f t="shared" si="2500"/>
        <v>OK</v>
      </c>
      <c r="X1554" s="141"/>
      <c r="Y1554" s="141"/>
      <c r="Z1554" s="552"/>
      <c r="AA1554" s="552"/>
      <c r="AB1554" s="683" t="str">
        <f t="shared" si="2501"/>
        <v>OK</v>
      </c>
      <c r="AC1554" s="593"/>
      <c r="AD1554" s="530">
        <f t="shared" si="2490"/>
        <v>0</v>
      </c>
      <c r="AE1554" s="842">
        <f t="shared" si="2491"/>
        <v>0</v>
      </c>
      <c r="AF1554" s="931"/>
      <c r="AG1554" s="530">
        <f t="shared" si="2492"/>
        <v>-620</v>
      </c>
      <c r="AH1554" s="530" t="str">
        <f t="shared" si="2493"/>
        <v xml:space="preserve">0 </v>
      </c>
      <c r="AI1554" s="641"/>
      <c r="AJ1554" s="537"/>
      <c r="AK1554" s="537"/>
      <c r="AL1554" s="537"/>
      <c r="AM1554" s="537"/>
      <c r="AN1554" s="537"/>
      <c r="AO1554" s="683" t="str">
        <f t="shared" si="2502"/>
        <v>OK</v>
      </c>
      <c r="AP1554" s="141"/>
      <c r="AQ1554" s="141"/>
      <c r="AR1554" s="552"/>
      <c r="AS1554" s="552"/>
      <c r="AT1554" s="683" t="str">
        <f t="shared" si="2503"/>
        <v>OK</v>
      </c>
      <c r="AU1554" s="593"/>
      <c r="AV1554" s="530">
        <f t="shared" si="2494"/>
        <v>0</v>
      </c>
      <c r="AW1554" s="842">
        <f t="shared" si="2495"/>
        <v>0</v>
      </c>
      <c r="AX1554" s="115">
        <f t="shared" si="2496"/>
        <v>620</v>
      </c>
      <c r="AY1554" s="5">
        <f t="shared" si="2497"/>
        <v>0</v>
      </c>
      <c r="AZ1554" s="7">
        <f t="shared" ref="AZ1554:AZ1566" si="2506">AY1554-AX1554</f>
        <v>-620</v>
      </c>
      <c r="BA1554" s="335">
        <f t="shared" si="2504"/>
        <v>-1</v>
      </c>
      <c r="BB1554" s="23">
        <f t="shared" si="2498"/>
        <v>620</v>
      </c>
      <c r="BC1554" s="5">
        <f t="shared" ref="BC1554:BC1566" si="2507">AW1554</f>
        <v>0</v>
      </c>
      <c r="BD1554" s="7">
        <f t="shared" ref="BD1554:BD1566" si="2508">BC1554-BB1554</f>
        <v>-620</v>
      </c>
      <c r="BE1554" s="335">
        <f t="shared" si="2505"/>
        <v>-1</v>
      </c>
      <c r="BG1554" s="826" t="str">
        <f t="shared" si="2499"/>
        <v>12.11</v>
      </c>
      <c r="BH1554" s="607" t="b">
        <f>COUNTIF('Codes SEC'!$B$2:$B$250,Ministres!BG1554)&gt;0</f>
        <v>1</v>
      </c>
    </row>
    <row r="1555" spans="1:66" ht="35.1" customHeight="1" x14ac:dyDescent="0.25">
      <c r="A1555" s="222" t="s">
        <v>6116</v>
      </c>
      <c r="B1555" s="112">
        <v>14</v>
      </c>
      <c r="C1555" s="116" t="s">
        <v>1714</v>
      </c>
      <c r="D1555" s="620">
        <v>1000</v>
      </c>
      <c r="E1555" s="278"/>
      <c r="F1555" s="116">
        <v>12</v>
      </c>
      <c r="G1555" s="694">
        <v>1</v>
      </c>
      <c r="H1555" s="878" t="str">
        <f t="shared" si="2328"/>
        <v>044</v>
      </c>
      <c r="I1555" s="397" t="s">
        <v>3257</v>
      </c>
      <c r="J1555" s="380" t="s">
        <v>2053</v>
      </c>
      <c r="K1555" s="422" t="s">
        <v>1794</v>
      </c>
      <c r="L1555" s="726">
        <v>0</v>
      </c>
      <c r="M1555" s="727">
        <v>0</v>
      </c>
      <c r="N1555" s="931"/>
      <c r="O1555" s="530">
        <f t="shared" si="2488"/>
        <v>0</v>
      </c>
      <c r="P1555" s="530">
        <f t="shared" si="2489"/>
        <v>0</v>
      </c>
      <c r="Q1555" s="646"/>
      <c r="R1555" s="536"/>
      <c r="S1555" s="536"/>
      <c r="T1555" s="536"/>
      <c r="U1555" s="536"/>
      <c r="V1555" s="536"/>
      <c r="W1555" s="683" t="str">
        <f t="shared" si="2500"/>
        <v>OK</v>
      </c>
      <c r="X1555" s="141"/>
      <c r="Y1555" s="141"/>
      <c r="Z1555" s="552"/>
      <c r="AA1555" s="552"/>
      <c r="AB1555" s="683" t="str">
        <f t="shared" si="2501"/>
        <v>OK</v>
      </c>
      <c r="AC1555" s="593"/>
      <c r="AD1555" s="530">
        <f t="shared" si="2490"/>
        <v>0</v>
      </c>
      <c r="AE1555" s="842">
        <f t="shared" si="2491"/>
        <v>0</v>
      </c>
      <c r="AF1555" s="931"/>
      <c r="AG1555" s="530">
        <f t="shared" si="2492"/>
        <v>0</v>
      </c>
      <c r="AH1555" s="530">
        <f t="shared" si="2493"/>
        <v>0</v>
      </c>
      <c r="AI1555" s="641"/>
      <c r="AJ1555" s="537"/>
      <c r="AK1555" s="537"/>
      <c r="AL1555" s="537"/>
      <c r="AM1555" s="537"/>
      <c r="AN1555" s="537"/>
      <c r="AO1555" s="683" t="str">
        <f t="shared" si="2502"/>
        <v>OK</v>
      </c>
      <c r="AP1555" s="141"/>
      <c r="AQ1555" s="141"/>
      <c r="AR1555" s="552"/>
      <c r="AS1555" s="552"/>
      <c r="AT1555" s="683" t="str">
        <f t="shared" si="2503"/>
        <v>OK</v>
      </c>
      <c r="AU1555" s="593"/>
      <c r="AV1555" s="530">
        <f t="shared" si="2494"/>
        <v>0</v>
      </c>
      <c r="AW1555" s="842">
        <f t="shared" si="2495"/>
        <v>0</v>
      </c>
      <c r="AX1555" s="115">
        <f t="shared" si="2496"/>
        <v>0</v>
      </c>
      <c r="AY1555" s="5">
        <f t="shared" si="2497"/>
        <v>0</v>
      </c>
      <c r="AZ1555" s="7">
        <f t="shared" si="2506"/>
        <v>0</v>
      </c>
      <c r="BA1555" s="335" t="e">
        <f t="shared" si="2504"/>
        <v>#DIV/0!</v>
      </c>
      <c r="BB1555" s="23">
        <f t="shared" si="2498"/>
        <v>0</v>
      </c>
      <c r="BC1555" s="5">
        <f t="shared" si="2507"/>
        <v>0</v>
      </c>
      <c r="BD1555" s="7">
        <f t="shared" si="2508"/>
        <v>0</v>
      </c>
      <c r="BE1555" s="335" t="e">
        <f t="shared" si="2505"/>
        <v>#DIV/0!</v>
      </c>
      <c r="BG1555" s="826" t="str">
        <f t="shared" si="2499"/>
        <v>12.11</v>
      </c>
      <c r="BH1555" s="607" t="b">
        <f>COUNTIF('Codes SEC'!$B$2:$B$250,Ministres!BG1555)&gt;0</f>
        <v>1</v>
      </c>
    </row>
    <row r="1556" spans="1:66" ht="35.1" customHeight="1" x14ac:dyDescent="0.25">
      <c r="A1556" s="222" t="s">
        <v>6116</v>
      </c>
      <c r="B1556" s="112">
        <v>14</v>
      </c>
      <c r="C1556" s="116" t="s">
        <v>1714</v>
      </c>
      <c r="D1556" s="620">
        <v>1000</v>
      </c>
      <c r="E1556" s="278"/>
      <c r="F1556" s="116">
        <v>12</v>
      </c>
      <c r="G1556" s="694">
        <v>1</v>
      </c>
      <c r="H1556" s="878" t="str">
        <f t="shared" si="2328"/>
        <v>044</v>
      </c>
      <c r="I1556" s="397" t="s">
        <v>3257</v>
      </c>
      <c r="J1556" s="380" t="s">
        <v>2054</v>
      </c>
      <c r="K1556" s="408" t="s">
        <v>88</v>
      </c>
      <c r="L1556" s="726">
        <v>82</v>
      </c>
      <c r="M1556" s="727">
        <v>82</v>
      </c>
      <c r="N1556" s="931"/>
      <c r="O1556" s="530">
        <f t="shared" si="2488"/>
        <v>-82</v>
      </c>
      <c r="P1556" s="530" t="str">
        <f t="shared" si="2489"/>
        <v xml:space="preserve">0 </v>
      </c>
      <c r="Q1556" s="646"/>
      <c r="R1556" s="536"/>
      <c r="S1556" s="536"/>
      <c r="T1556" s="536"/>
      <c r="U1556" s="536"/>
      <c r="V1556" s="536"/>
      <c r="W1556" s="683" t="str">
        <f t="shared" si="2500"/>
        <v>OK</v>
      </c>
      <c r="X1556" s="141"/>
      <c r="Y1556" s="141"/>
      <c r="Z1556" s="552"/>
      <c r="AA1556" s="552"/>
      <c r="AB1556" s="683" t="str">
        <f t="shared" si="2501"/>
        <v>OK</v>
      </c>
      <c r="AC1556" s="593"/>
      <c r="AD1556" s="530">
        <f t="shared" si="2490"/>
        <v>0</v>
      </c>
      <c r="AE1556" s="842">
        <f t="shared" si="2491"/>
        <v>0</v>
      </c>
      <c r="AF1556" s="931"/>
      <c r="AG1556" s="530">
        <f t="shared" si="2492"/>
        <v>-82</v>
      </c>
      <c r="AH1556" s="530" t="str">
        <f t="shared" si="2493"/>
        <v xml:space="preserve">0 </v>
      </c>
      <c r="AI1556" s="641"/>
      <c r="AJ1556" s="537"/>
      <c r="AK1556" s="537"/>
      <c r="AL1556" s="537"/>
      <c r="AM1556" s="537"/>
      <c r="AN1556" s="537"/>
      <c r="AO1556" s="683" t="str">
        <f t="shared" si="2502"/>
        <v>OK</v>
      </c>
      <c r="AP1556" s="141"/>
      <c r="AQ1556" s="141"/>
      <c r="AR1556" s="552"/>
      <c r="AS1556" s="552"/>
      <c r="AT1556" s="683" t="str">
        <f t="shared" si="2503"/>
        <v>OK</v>
      </c>
      <c r="AU1556" s="593"/>
      <c r="AV1556" s="530">
        <f t="shared" si="2494"/>
        <v>0</v>
      </c>
      <c r="AW1556" s="842">
        <f t="shared" si="2495"/>
        <v>0</v>
      </c>
      <c r="AX1556" s="115">
        <f t="shared" si="2496"/>
        <v>82</v>
      </c>
      <c r="AY1556" s="5">
        <f t="shared" si="2497"/>
        <v>0</v>
      </c>
      <c r="AZ1556" s="7">
        <f t="shared" si="2506"/>
        <v>-82</v>
      </c>
      <c r="BA1556" s="335">
        <f t="shared" si="2504"/>
        <v>-1</v>
      </c>
      <c r="BB1556" s="23">
        <f t="shared" si="2498"/>
        <v>82</v>
      </c>
      <c r="BC1556" s="5">
        <f t="shared" si="2507"/>
        <v>0</v>
      </c>
      <c r="BD1556" s="7">
        <f t="shared" si="2508"/>
        <v>-82</v>
      </c>
      <c r="BE1556" s="335">
        <f t="shared" si="2505"/>
        <v>-1</v>
      </c>
      <c r="BG1556" s="826" t="str">
        <f t="shared" si="2499"/>
        <v>12.11</v>
      </c>
      <c r="BH1556" s="607" t="b">
        <f>COUNTIF('Codes SEC'!$B$2:$B$250,Ministres!BG1556)&gt;0</f>
        <v>1</v>
      </c>
    </row>
    <row r="1557" spans="1:66" ht="40.799999999999997" x14ac:dyDescent="0.25">
      <c r="A1557" s="222" t="s">
        <v>6116</v>
      </c>
      <c r="B1557" s="112">
        <v>14</v>
      </c>
      <c r="C1557" s="116" t="s">
        <v>1714</v>
      </c>
      <c r="D1557" s="620">
        <v>1000</v>
      </c>
      <c r="E1557" s="278"/>
      <c r="F1557" s="116">
        <v>12</v>
      </c>
      <c r="G1557" s="694">
        <v>3</v>
      </c>
      <c r="H1557" s="878" t="str">
        <f t="shared" si="2328"/>
        <v>044</v>
      </c>
      <c r="I1557" s="397" t="s">
        <v>3257</v>
      </c>
      <c r="J1557" s="380" t="s">
        <v>2055</v>
      </c>
      <c r="K1557" s="408" t="s">
        <v>3212</v>
      </c>
      <c r="L1557" s="726">
        <v>250</v>
      </c>
      <c r="M1557" s="727">
        <v>200</v>
      </c>
      <c r="N1557" s="931"/>
      <c r="O1557" s="530">
        <f t="shared" si="2488"/>
        <v>-250</v>
      </c>
      <c r="P1557" s="530" t="str">
        <f t="shared" si="2489"/>
        <v xml:space="preserve">0 </v>
      </c>
      <c r="Q1557" s="646"/>
      <c r="R1557" s="536"/>
      <c r="S1557" s="536"/>
      <c r="T1557" s="536"/>
      <c r="U1557" s="536"/>
      <c r="V1557" s="536"/>
      <c r="W1557" s="683" t="str">
        <f t="shared" si="2500"/>
        <v>OK</v>
      </c>
      <c r="X1557" s="141"/>
      <c r="Y1557" s="141"/>
      <c r="Z1557" s="552"/>
      <c r="AA1557" s="552"/>
      <c r="AB1557" s="683" t="str">
        <f t="shared" si="2501"/>
        <v>OK</v>
      </c>
      <c r="AC1557" s="593"/>
      <c r="AD1557" s="530">
        <f t="shared" si="2490"/>
        <v>0</v>
      </c>
      <c r="AE1557" s="842">
        <f t="shared" si="2491"/>
        <v>0</v>
      </c>
      <c r="AF1557" s="931"/>
      <c r="AG1557" s="530">
        <f t="shared" si="2492"/>
        <v>-200</v>
      </c>
      <c r="AH1557" s="530" t="str">
        <f t="shared" si="2493"/>
        <v xml:space="preserve">0 </v>
      </c>
      <c r="AI1557" s="641"/>
      <c r="AJ1557" s="537"/>
      <c r="AK1557" s="537"/>
      <c r="AL1557" s="537"/>
      <c r="AM1557" s="537"/>
      <c r="AN1557" s="537"/>
      <c r="AO1557" s="683" t="str">
        <f t="shared" si="2502"/>
        <v>OK</v>
      </c>
      <c r="AP1557" s="141"/>
      <c r="AQ1557" s="141"/>
      <c r="AR1557" s="552"/>
      <c r="AS1557" s="552"/>
      <c r="AT1557" s="683" t="str">
        <f t="shared" si="2503"/>
        <v>OK</v>
      </c>
      <c r="AU1557" s="593"/>
      <c r="AV1557" s="530">
        <f t="shared" si="2494"/>
        <v>0</v>
      </c>
      <c r="AW1557" s="842">
        <f t="shared" si="2495"/>
        <v>0</v>
      </c>
      <c r="AX1557" s="115">
        <f t="shared" si="2496"/>
        <v>250</v>
      </c>
      <c r="AY1557" s="5">
        <f t="shared" si="2497"/>
        <v>0</v>
      </c>
      <c r="AZ1557" s="7">
        <f t="shared" si="2506"/>
        <v>-250</v>
      </c>
      <c r="BA1557" s="335">
        <f t="shared" si="2504"/>
        <v>-1</v>
      </c>
      <c r="BB1557" s="23">
        <f t="shared" si="2498"/>
        <v>200</v>
      </c>
      <c r="BC1557" s="5">
        <f t="shared" si="2507"/>
        <v>0</v>
      </c>
      <c r="BD1557" s="7">
        <f t="shared" si="2508"/>
        <v>-200</v>
      </c>
      <c r="BE1557" s="335">
        <f t="shared" si="2505"/>
        <v>-1</v>
      </c>
      <c r="BG1557" s="826" t="str">
        <f t="shared" si="2499"/>
        <v>12.11</v>
      </c>
      <c r="BH1557" s="607" t="b">
        <f>COUNTIF('Codes SEC'!$B$2:$B$250,Ministres!BG1557)&gt;0</f>
        <v>1</v>
      </c>
    </row>
    <row r="1558" spans="1:66" ht="35.1" customHeight="1" x14ac:dyDescent="0.25">
      <c r="A1558" s="222" t="s">
        <v>6116</v>
      </c>
      <c r="B1558" s="112">
        <v>14</v>
      </c>
      <c r="C1558" s="116" t="s">
        <v>1714</v>
      </c>
      <c r="D1558" s="620">
        <v>1000</v>
      </c>
      <c r="E1558" s="278"/>
      <c r="F1558" s="116">
        <v>12</v>
      </c>
      <c r="G1558" s="694">
        <v>1</v>
      </c>
      <c r="H1558" s="878" t="str">
        <f t="shared" si="2328"/>
        <v>044</v>
      </c>
      <c r="I1558" s="397">
        <v>82140000</v>
      </c>
      <c r="J1558" s="380" t="s">
        <v>4366</v>
      </c>
      <c r="K1558" s="408" t="s">
        <v>4652</v>
      </c>
      <c r="L1558" s="726">
        <v>5</v>
      </c>
      <c r="M1558" s="727">
        <v>5</v>
      </c>
      <c r="N1558" s="931"/>
      <c r="O1558" s="530">
        <f t="shared" si="2488"/>
        <v>-5</v>
      </c>
      <c r="P1558" s="530" t="str">
        <f t="shared" si="2489"/>
        <v xml:space="preserve">0 </v>
      </c>
      <c r="Q1558" s="646"/>
      <c r="R1558" s="536"/>
      <c r="S1558" s="536"/>
      <c r="T1558" s="536"/>
      <c r="U1558" s="536"/>
      <c r="V1558" s="536"/>
      <c r="W1558" s="683" t="str">
        <f t="shared" si="2500"/>
        <v>OK</v>
      </c>
      <c r="X1558" s="141"/>
      <c r="Y1558" s="141"/>
      <c r="Z1558" s="552"/>
      <c r="AA1558" s="552"/>
      <c r="AB1558" s="683" t="str">
        <f t="shared" si="2501"/>
        <v>OK</v>
      </c>
      <c r="AC1558" s="593"/>
      <c r="AD1558" s="530">
        <f t="shared" si="2490"/>
        <v>0</v>
      </c>
      <c r="AE1558" s="842">
        <f t="shared" si="2491"/>
        <v>0</v>
      </c>
      <c r="AF1558" s="931"/>
      <c r="AG1558" s="530">
        <f t="shared" si="2492"/>
        <v>-5</v>
      </c>
      <c r="AH1558" s="530" t="str">
        <f t="shared" si="2493"/>
        <v xml:space="preserve">0 </v>
      </c>
      <c r="AI1558" s="641"/>
      <c r="AJ1558" s="537"/>
      <c r="AK1558" s="537"/>
      <c r="AL1558" s="537"/>
      <c r="AM1558" s="537"/>
      <c r="AN1558" s="537"/>
      <c r="AO1558" s="683" t="str">
        <f t="shared" si="2502"/>
        <v>OK</v>
      </c>
      <c r="AP1558" s="141"/>
      <c r="AQ1558" s="141"/>
      <c r="AR1558" s="552"/>
      <c r="AS1558" s="552"/>
      <c r="AT1558" s="683" t="str">
        <f t="shared" si="2503"/>
        <v>OK</v>
      </c>
      <c r="AU1558" s="593"/>
      <c r="AV1558" s="530">
        <f t="shared" si="2494"/>
        <v>0</v>
      </c>
      <c r="AW1558" s="842">
        <f t="shared" si="2495"/>
        <v>0</v>
      </c>
      <c r="AX1558" s="115">
        <f t="shared" si="2496"/>
        <v>5</v>
      </c>
      <c r="AY1558" s="5">
        <f t="shared" si="2497"/>
        <v>0</v>
      </c>
      <c r="AZ1558" s="7">
        <f>AY1558-AX1558</f>
        <v>-5</v>
      </c>
      <c r="BA1558" s="335">
        <f t="shared" ref="BA1558:BA1564" si="2509">AZ1558/AX1558</f>
        <v>-1</v>
      </c>
      <c r="BB1558" s="23">
        <f t="shared" si="2498"/>
        <v>5</v>
      </c>
      <c r="BC1558" s="5">
        <f>AW1558</f>
        <v>0</v>
      </c>
      <c r="BD1558" s="7">
        <f>BC1558-BB1558</f>
        <v>-5</v>
      </c>
      <c r="BE1558" s="335">
        <f t="shared" ref="BE1558:BE1564" si="2510">BD1558/BB1558</f>
        <v>-1</v>
      </c>
      <c r="BG1558" s="826" t="str">
        <f t="shared" si="2499"/>
        <v>21.40</v>
      </c>
      <c r="BH1558" s="607" t="b">
        <f>COUNTIF('Codes SEC'!$B$2:$B$250,Ministres!BG1558)&gt;0</f>
        <v>1</v>
      </c>
    </row>
    <row r="1559" spans="1:66" ht="35.1" customHeight="1" x14ac:dyDescent="0.25">
      <c r="A1559" s="222" t="s">
        <v>6116</v>
      </c>
      <c r="B1559" s="112">
        <v>14</v>
      </c>
      <c r="C1559" s="116" t="s">
        <v>1714</v>
      </c>
      <c r="D1559" s="620">
        <v>1000</v>
      </c>
      <c r="E1559" s="278"/>
      <c r="F1559" s="116">
        <v>12</v>
      </c>
      <c r="G1559" s="694">
        <v>1</v>
      </c>
      <c r="H1559" s="878" t="str">
        <f t="shared" si="2328"/>
        <v>044</v>
      </c>
      <c r="I1559" s="397">
        <v>82160000</v>
      </c>
      <c r="J1559" s="380" t="s">
        <v>4367</v>
      </c>
      <c r="K1559" s="408" t="s">
        <v>4653</v>
      </c>
      <c r="L1559" s="726">
        <v>1</v>
      </c>
      <c r="M1559" s="727">
        <v>1</v>
      </c>
      <c r="N1559" s="931"/>
      <c r="O1559" s="530">
        <f t="shared" si="2488"/>
        <v>-1</v>
      </c>
      <c r="P1559" s="530" t="str">
        <f t="shared" si="2489"/>
        <v xml:space="preserve">0 </v>
      </c>
      <c r="Q1559" s="646"/>
      <c r="R1559" s="536"/>
      <c r="S1559" s="536"/>
      <c r="T1559" s="536"/>
      <c r="U1559" s="536"/>
      <c r="V1559" s="536"/>
      <c r="W1559" s="683" t="str">
        <f t="shared" si="2500"/>
        <v>OK</v>
      </c>
      <c r="X1559" s="141"/>
      <c r="Y1559" s="141"/>
      <c r="Z1559" s="552"/>
      <c r="AA1559" s="552"/>
      <c r="AB1559" s="683" t="str">
        <f t="shared" si="2501"/>
        <v>OK</v>
      </c>
      <c r="AC1559" s="593"/>
      <c r="AD1559" s="530">
        <f t="shared" si="2490"/>
        <v>0</v>
      </c>
      <c r="AE1559" s="842">
        <f t="shared" si="2491"/>
        <v>0</v>
      </c>
      <c r="AF1559" s="931"/>
      <c r="AG1559" s="530">
        <f t="shared" si="2492"/>
        <v>-1</v>
      </c>
      <c r="AH1559" s="530" t="str">
        <f t="shared" si="2493"/>
        <v xml:space="preserve">0 </v>
      </c>
      <c r="AI1559" s="641"/>
      <c r="AJ1559" s="537"/>
      <c r="AK1559" s="537"/>
      <c r="AL1559" s="537"/>
      <c r="AM1559" s="537"/>
      <c r="AN1559" s="537"/>
      <c r="AO1559" s="683" t="str">
        <f t="shared" si="2502"/>
        <v>OK</v>
      </c>
      <c r="AP1559" s="141"/>
      <c r="AQ1559" s="141"/>
      <c r="AR1559" s="552"/>
      <c r="AS1559" s="552"/>
      <c r="AT1559" s="683" t="str">
        <f t="shared" si="2503"/>
        <v>OK</v>
      </c>
      <c r="AU1559" s="593"/>
      <c r="AV1559" s="530">
        <f t="shared" si="2494"/>
        <v>0</v>
      </c>
      <c r="AW1559" s="842">
        <f t="shared" si="2495"/>
        <v>0</v>
      </c>
      <c r="AX1559" s="115">
        <f t="shared" si="2496"/>
        <v>1</v>
      </c>
      <c r="AY1559" s="5">
        <f t="shared" si="2497"/>
        <v>0</v>
      </c>
      <c r="AZ1559" s="7">
        <f>AY1559-AX1559</f>
        <v>-1</v>
      </c>
      <c r="BA1559" s="335">
        <f t="shared" si="2509"/>
        <v>-1</v>
      </c>
      <c r="BB1559" s="23">
        <f t="shared" si="2498"/>
        <v>1</v>
      </c>
      <c r="BC1559" s="5">
        <f>AW1559</f>
        <v>0</v>
      </c>
      <c r="BD1559" s="7">
        <f>BC1559-BB1559</f>
        <v>-1</v>
      </c>
      <c r="BE1559" s="335">
        <f t="shared" si="2510"/>
        <v>-1</v>
      </c>
      <c r="BG1559" s="826" t="str">
        <f t="shared" si="2499"/>
        <v>21.60</v>
      </c>
      <c r="BH1559" s="607" t="b">
        <f>COUNTIF('Codes SEC'!$B$2:$B$250,Ministres!BG1559)&gt;0</f>
        <v>1</v>
      </c>
    </row>
    <row r="1560" spans="1:66" ht="35.1" customHeight="1" x14ac:dyDescent="0.25">
      <c r="A1560" s="222" t="s">
        <v>6116</v>
      </c>
      <c r="B1560" s="112" t="s">
        <v>826</v>
      </c>
      <c r="C1560" s="116" t="s">
        <v>1714</v>
      </c>
      <c r="D1560" s="620">
        <v>1000</v>
      </c>
      <c r="E1560" s="278"/>
      <c r="F1560" s="116">
        <v>12</v>
      </c>
      <c r="G1560" s="700" t="s">
        <v>5613</v>
      </c>
      <c r="H1560" s="888" t="str">
        <f t="shared" si="2328"/>
        <v>044</v>
      </c>
      <c r="I1560" s="580">
        <v>83132000</v>
      </c>
      <c r="J1560" s="689" t="s">
        <v>6479</v>
      </c>
      <c r="K1560" s="411" t="s">
        <v>6480</v>
      </c>
      <c r="L1560" s="733">
        <v>0</v>
      </c>
      <c r="M1560" s="734">
        <v>0</v>
      </c>
      <c r="N1560" s="931"/>
      <c r="O1560" s="530">
        <f t="shared" si="2488"/>
        <v>0</v>
      </c>
      <c r="P1560" s="530">
        <f t="shared" si="2489"/>
        <v>0</v>
      </c>
      <c r="Q1560" s="646"/>
      <c r="R1560" s="536"/>
      <c r="S1560" s="536"/>
      <c r="T1560" s="536"/>
      <c r="U1560" s="536"/>
      <c r="V1560" s="536"/>
      <c r="W1560" s="683" t="str">
        <f>IF(SUM(Q1560:V1560)=X1560,"OK",SUM(Q1560:V1560)-X1560)</f>
        <v>OK</v>
      </c>
      <c r="X1560" s="141"/>
      <c r="Y1560" s="141"/>
      <c r="Z1560" s="552"/>
      <c r="AA1560" s="552"/>
      <c r="AB1560" s="683" t="str">
        <f>IF(SUM(Z1560:AA1560)=AC1560,"OK",SUM(Z1560:AA1560)-AC1560)</f>
        <v>OK</v>
      </c>
      <c r="AC1560" s="593"/>
      <c r="AD1560" s="530">
        <f t="shared" si="2490"/>
        <v>0</v>
      </c>
      <c r="AE1560" s="842">
        <f t="shared" si="2491"/>
        <v>0</v>
      </c>
      <c r="AF1560" s="931"/>
      <c r="AG1560" s="530">
        <f t="shared" si="2492"/>
        <v>0</v>
      </c>
      <c r="AH1560" s="530">
        <f t="shared" si="2493"/>
        <v>0</v>
      </c>
      <c r="AI1560" s="641"/>
      <c r="AJ1560" s="537"/>
      <c r="AK1560" s="537"/>
      <c r="AL1560" s="537"/>
      <c r="AM1560" s="537"/>
      <c r="AN1560" s="537"/>
      <c r="AO1560" s="683" t="str">
        <f>IF(SUM(AI1560:AN1560)=AP1560,"OK",SUM(AI1560:AN1560)-AP1560)</f>
        <v>OK</v>
      </c>
      <c r="AP1560" s="141"/>
      <c r="AQ1560" s="141"/>
      <c r="AR1560" s="552"/>
      <c r="AS1560" s="552"/>
      <c r="AT1560" s="683" t="str">
        <f>IF(SUM(AR1560:AS1560)=AU1560,"OK",SUM(AR1560:AS1560)-AU1560)</f>
        <v>OK</v>
      </c>
      <c r="AU1560" s="593"/>
      <c r="AV1560" s="530">
        <f t="shared" si="2494"/>
        <v>0</v>
      </c>
      <c r="AW1560" s="842">
        <f t="shared" si="2495"/>
        <v>0</v>
      </c>
      <c r="AX1560" s="115">
        <f t="shared" si="2496"/>
        <v>0</v>
      </c>
      <c r="AY1560" s="5">
        <f t="shared" si="2497"/>
        <v>0</v>
      </c>
      <c r="AZ1560" s="7">
        <f>AY1560-AX1560</f>
        <v>0</v>
      </c>
      <c r="BA1560" s="335" t="e">
        <f>AZ1560/AX1560</f>
        <v>#DIV/0!</v>
      </c>
      <c r="BB1560" s="23">
        <f t="shared" si="2498"/>
        <v>0</v>
      </c>
      <c r="BC1560" s="5">
        <f>AW1560</f>
        <v>0</v>
      </c>
      <c r="BD1560" s="7">
        <f>BC1560-BB1560</f>
        <v>0</v>
      </c>
      <c r="BE1560" s="335" t="e">
        <f>BD1560/BB1560</f>
        <v>#DIV/0!</v>
      </c>
      <c r="BG1560" s="826" t="str">
        <f t="shared" si="2499"/>
        <v>31.32</v>
      </c>
      <c r="BH1560" s="607" t="b">
        <f>COUNTIF('Codes SEC'!$B$2:$B$250,Ministres!BG1560)&gt;0</f>
        <v>1</v>
      </c>
    </row>
    <row r="1561" spans="1:66" s="203" customFormat="1" ht="35.1" customHeight="1" x14ac:dyDescent="0.25">
      <c r="A1561" s="21" t="s">
        <v>6116</v>
      </c>
      <c r="B1561" s="112" t="s">
        <v>826</v>
      </c>
      <c r="C1561" s="116" t="s">
        <v>1714</v>
      </c>
      <c r="D1561" s="620">
        <v>1000</v>
      </c>
      <c r="E1561" s="278"/>
      <c r="F1561" s="116">
        <v>12</v>
      </c>
      <c r="G1561" s="694" t="s">
        <v>5613</v>
      </c>
      <c r="H1561" s="878" t="s">
        <v>3349</v>
      </c>
      <c r="I1561" s="397">
        <v>83132000</v>
      </c>
      <c r="J1561" s="712" t="s">
        <v>7182</v>
      </c>
      <c r="K1561" s="408" t="s">
        <v>7183</v>
      </c>
      <c r="L1561" s="733">
        <v>0</v>
      </c>
      <c r="M1561" s="734">
        <v>0</v>
      </c>
      <c r="N1561" s="931"/>
      <c r="O1561" s="530">
        <f t="shared" ref="O1561" si="2511">IF(N1561&gt;L1561,"0 ",N1561-L1561)</f>
        <v>0</v>
      </c>
      <c r="P1561" s="530">
        <f t="shared" ref="P1561" si="2512">IF(N1561&lt;L1561,"0 ",N1561-L1561)</f>
        <v>0</v>
      </c>
      <c r="Q1561" s="646"/>
      <c r="R1561" s="536"/>
      <c r="S1561" s="536"/>
      <c r="T1561" s="536"/>
      <c r="U1561" s="536"/>
      <c r="V1561" s="536"/>
      <c r="W1561" s="683" t="str">
        <f t="shared" ref="W1561" si="2513">IF(SUM(Q1561:V1561)=X1561,"OK",SUM(Q1561:V1561)-X1561)</f>
        <v>OK</v>
      </c>
      <c r="X1561" s="141"/>
      <c r="Y1561" s="141"/>
      <c r="Z1561" s="552"/>
      <c r="AA1561" s="552"/>
      <c r="AB1561" s="683" t="str">
        <f t="shared" ref="AB1561" si="2514">IF(SUM(Z1561:AA1561)=AC1561,"OK",SUM(Z1561:AA1561)-AC1561)</f>
        <v>OK</v>
      </c>
      <c r="AC1561" s="593"/>
      <c r="AD1561" s="530">
        <f t="shared" ref="AD1561" si="2515">X1561+Y1561+AC1561</f>
        <v>0</v>
      </c>
      <c r="AE1561" s="842">
        <f t="shared" ref="AE1561" si="2516">N1561+AD1561</f>
        <v>0</v>
      </c>
      <c r="AF1561" s="931"/>
      <c r="AG1561" s="530">
        <f t="shared" ref="AG1561" si="2517">IF(AF1561&gt;M1561,"0 ",AF1561-M1561)</f>
        <v>0</v>
      </c>
      <c r="AH1561" s="530">
        <f t="shared" ref="AH1561" si="2518">IF(AF1561&lt;M1561,"0 ",AF1561-M1561)</f>
        <v>0</v>
      </c>
      <c r="AI1561" s="641"/>
      <c r="AJ1561" s="537"/>
      <c r="AK1561" s="537"/>
      <c r="AL1561" s="537"/>
      <c r="AM1561" s="537"/>
      <c r="AN1561" s="537"/>
      <c r="AO1561" s="683" t="str">
        <f t="shared" ref="AO1561" si="2519">IF(SUM(AI1561:AN1561)=AP1561,"OK",SUM(AI1561:AN1561)-AP1561)</f>
        <v>OK</v>
      </c>
      <c r="AP1561" s="141"/>
      <c r="AQ1561" s="141"/>
      <c r="AR1561" s="552"/>
      <c r="AS1561" s="552"/>
      <c r="AT1561" s="683" t="str">
        <f t="shared" ref="AT1561" si="2520">IF(SUM(AR1561:AS1561)=AU1561,"OK",SUM(AR1561:AS1561)-AU1561)</f>
        <v>OK</v>
      </c>
      <c r="AU1561" s="593"/>
      <c r="AV1561" s="530">
        <f t="shared" ref="AV1561" si="2521">AP1561+AQ1561+AU1561</f>
        <v>0</v>
      </c>
      <c r="AW1561" s="842">
        <f t="shared" ref="AW1561" si="2522">AF1561+AV1561</f>
        <v>0</v>
      </c>
      <c r="AX1561" s="115">
        <f t="shared" ref="AX1561" si="2523">L1561</f>
        <v>0</v>
      </c>
      <c r="AY1561" s="5">
        <f t="shared" ref="AY1561" si="2524">AE1561</f>
        <v>0</v>
      </c>
      <c r="AZ1561" s="7">
        <f t="shared" ref="AZ1561" si="2525">AY1561-AX1561</f>
        <v>0</v>
      </c>
      <c r="BA1561" s="335" t="e">
        <f t="shared" ref="BA1561" si="2526">AZ1561/AX1561</f>
        <v>#DIV/0!</v>
      </c>
      <c r="BB1561" s="23">
        <f t="shared" ref="BB1561" si="2527">M1561</f>
        <v>0</v>
      </c>
      <c r="BC1561" s="5">
        <f t="shared" ref="BC1561" si="2528">AW1561</f>
        <v>0</v>
      </c>
      <c r="BD1561" s="7">
        <f t="shared" ref="BD1561" si="2529">BC1561-BB1561</f>
        <v>0</v>
      </c>
      <c r="BE1561" s="335" t="e">
        <f t="shared" ref="BE1561" si="2530">BD1561/BB1561</f>
        <v>#DIV/0!</v>
      </c>
      <c r="BF1561" s="667"/>
      <c r="BG1561" s="826" t="str">
        <f t="shared" ref="BG1561" si="2531">RIGHT(LEFT(I1561,3),2)&amp;"."&amp;RIGHT(LEFT(I1561,5),2)</f>
        <v>31.32</v>
      </c>
      <c r="BH1561" s="668" t="b">
        <f>COUNTIF('Codes SEC'!$B$2:$B$250,Ministres!BG1561)&gt;0</f>
        <v>1</v>
      </c>
      <c r="BI1561" s="667"/>
      <c r="BJ1561" s="667"/>
      <c r="BK1561" s="667"/>
      <c r="BL1561" s="667"/>
      <c r="BM1561" s="667"/>
      <c r="BN1561" s="667"/>
    </row>
    <row r="1562" spans="1:66" ht="35.1" customHeight="1" x14ac:dyDescent="0.25">
      <c r="A1562" s="222" t="s">
        <v>6116</v>
      </c>
      <c r="B1562" s="112">
        <v>14</v>
      </c>
      <c r="C1562" s="116" t="s">
        <v>1714</v>
      </c>
      <c r="D1562" s="620">
        <v>1000</v>
      </c>
      <c r="E1562" s="278"/>
      <c r="F1562" s="116">
        <v>12</v>
      </c>
      <c r="G1562" s="694">
        <v>1</v>
      </c>
      <c r="H1562" s="878" t="str">
        <f t="shared" si="2328"/>
        <v>044</v>
      </c>
      <c r="I1562" s="397" t="s">
        <v>3264</v>
      </c>
      <c r="J1562" s="380" t="s">
        <v>2057</v>
      </c>
      <c r="K1562" s="408" t="s">
        <v>486</v>
      </c>
      <c r="L1562" s="726">
        <v>2215</v>
      </c>
      <c r="M1562" s="727">
        <v>2661</v>
      </c>
      <c r="N1562" s="931"/>
      <c r="O1562" s="530">
        <f t="shared" si="2488"/>
        <v>-2215</v>
      </c>
      <c r="P1562" s="530" t="str">
        <f t="shared" si="2489"/>
        <v xml:space="preserve">0 </v>
      </c>
      <c r="Q1562" s="646"/>
      <c r="R1562" s="536"/>
      <c r="S1562" s="536"/>
      <c r="T1562" s="536"/>
      <c r="U1562" s="536"/>
      <c r="V1562" s="536"/>
      <c r="W1562" s="683" t="str">
        <f t="shared" si="2500"/>
        <v>OK</v>
      </c>
      <c r="X1562" s="141"/>
      <c r="Y1562" s="141"/>
      <c r="Z1562" s="552"/>
      <c r="AA1562" s="552"/>
      <c r="AB1562" s="683" t="str">
        <f t="shared" si="2501"/>
        <v>OK</v>
      </c>
      <c r="AC1562" s="593"/>
      <c r="AD1562" s="530">
        <f t="shared" si="2490"/>
        <v>0</v>
      </c>
      <c r="AE1562" s="842">
        <f t="shared" si="2491"/>
        <v>0</v>
      </c>
      <c r="AF1562" s="931"/>
      <c r="AG1562" s="530">
        <f t="shared" si="2492"/>
        <v>-2661</v>
      </c>
      <c r="AH1562" s="530" t="str">
        <f t="shared" si="2493"/>
        <v xml:space="preserve">0 </v>
      </c>
      <c r="AI1562" s="641"/>
      <c r="AJ1562" s="537"/>
      <c r="AK1562" s="537"/>
      <c r="AL1562" s="537"/>
      <c r="AM1562" s="537"/>
      <c r="AN1562" s="537"/>
      <c r="AO1562" s="683" t="str">
        <f t="shared" si="2502"/>
        <v>OK</v>
      </c>
      <c r="AP1562" s="141"/>
      <c r="AQ1562" s="141"/>
      <c r="AR1562" s="552"/>
      <c r="AS1562" s="552"/>
      <c r="AT1562" s="683" t="str">
        <f t="shared" si="2503"/>
        <v>OK</v>
      </c>
      <c r="AU1562" s="593"/>
      <c r="AV1562" s="530">
        <f t="shared" si="2494"/>
        <v>0</v>
      </c>
      <c r="AW1562" s="842">
        <f t="shared" si="2495"/>
        <v>0</v>
      </c>
      <c r="AX1562" s="115">
        <f t="shared" si="2496"/>
        <v>2215</v>
      </c>
      <c r="AY1562" s="5">
        <f t="shared" si="2497"/>
        <v>0</v>
      </c>
      <c r="AZ1562" s="7">
        <f t="shared" si="2506"/>
        <v>-2215</v>
      </c>
      <c r="BA1562" s="335">
        <f t="shared" si="2509"/>
        <v>-1</v>
      </c>
      <c r="BB1562" s="23">
        <f t="shared" si="2498"/>
        <v>2661</v>
      </c>
      <c r="BC1562" s="5">
        <f t="shared" si="2507"/>
        <v>0</v>
      </c>
      <c r="BD1562" s="7">
        <f t="shared" si="2508"/>
        <v>-2661</v>
      </c>
      <c r="BE1562" s="335">
        <f t="shared" si="2510"/>
        <v>-1</v>
      </c>
      <c r="BG1562" s="826" t="str">
        <f t="shared" si="2499"/>
        <v>33.00</v>
      </c>
      <c r="BH1562" s="607" t="b">
        <f>COUNTIF('Codes SEC'!$B$2:$B$250,Ministres!BG1562)&gt;0</f>
        <v>1</v>
      </c>
    </row>
    <row r="1563" spans="1:66" s="27" customFormat="1" ht="30.6" x14ac:dyDescent="0.25">
      <c r="A1563" s="222" t="s">
        <v>6116</v>
      </c>
      <c r="B1563" s="112">
        <v>14</v>
      </c>
      <c r="C1563" s="116" t="s">
        <v>1714</v>
      </c>
      <c r="D1563" s="620">
        <v>1000</v>
      </c>
      <c r="E1563" s="278"/>
      <c r="F1563" s="116">
        <v>12</v>
      </c>
      <c r="G1563" s="694">
        <v>1</v>
      </c>
      <c r="H1563" s="878" t="str">
        <f t="shared" si="2328"/>
        <v>044</v>
      </c>
      <c r="I1563" s="397" t="s">
        <v>3264</v>
      </c>
      <c r="J1563" s="380" t="s">
        <v>2058</v>
      </c>
      <c r="K1563" s="408" t="s">
        <v>204</v>
      </c>
      <c r="L1563" s="726">
        <v>0</v>
      </c>
      <c r="M1563" s="727">
        <v>0</v>
      </c>
      <c r="N1563" s="931"/>
      <c r="O1563" s="530">
        <f t="shared" si="2488"/>
        <v>0</v>
      </c>
      <c r="P1563" s="530">
        <f t="shared" si="2489"/>
        <v>0</v>
      </c>
      <c r="Q1563" s="646"/>
      <c r="R1563" s="536"/>
      <c r="S1563" s="536"/>
      <c r="T1563" s="536"/>
      <c r="U1563" s="536"/>
      <c r="V1563" s="536"/>
      <c r="W1563" s="683" t="str">
        <f t="shared" si="2500"/>
        <v>OK</v>
      </c>
      <c r="X1563" s="141"/>
      <c r="Y1563" s="141"/>
      <c r="Z1563" s="552"/>
      <c r="AA1563" s="552"/>
      <c r="AB1563" s="683" t="str">
        <f t="shared" si="2501"/>
        <v>OK</v>
      </c>
      <c r="AC1563" s="593"/>
      <c r="AD1563" s="530">
        <f t="shared" si="2490"/>
        <v>0</v>
      </c>
      <c r="AE1563" s="842">
        <f t="shared" si="2491"/>
        <v>0</v>
      </c>
      <c r="AF1563" s="931"/>
      <c r="AG1563" s="530">
        <f t="shared" si="2492"/>
        <v>0</v>
      </c>
      <c r="AH1563" s="530">
        <f t="shared" si="2493"/>
        <v>0</v>
      </c>
      <c r="AI1563" s="641"/>
      <c r="AJ1563" s="537"/>
      <c r="AK1563" s="537"/>
      <c r="AL1563" s="537"/>
      <c r="AM1563" s="537"/>
      <c r="AN1563" s="537"/>
      <c r="AO1563" s="683" t="str">
        <f t="shared" si="2502"/>
        <v>OK</v>
      </c>
      <c r="AP1563" s="141"/>
      <c r="AQ1563" s="141"/>
      <c r="AR1563" s="552"/>
      <c r="AS1563" s="552"/>
      <c r="AT1563" s="683" t="str">
        <f t="shared" si="2503"/>
        <v>OK</v>
      </c>
      <c r="AU1563" s="593"/>
      <c r="AV1563" s="530">
        <f t="shared" si="2494"/>
        <v>0</v>
      </c>
      <c r="AW1563" s="842">
        <f t="shared" si="2495"/>
        <v>0</v>
      </c>
      <c r="AX1563" s="115">
        <f t="shared" si="2496"/>
        <v>0</v>
      </c>
      <c r="AY1563" s="5">
        <f t="shared" si="2497"/>
        <v>0</v>
      </c>
      <c r="AZ1563" s="7">
        <f t="shared" si="2506"/>
        <v>0</v>
      </c>
      <c r="BA1563" s="335" t="e">
        <f t="shared" si="2509"/>
        <v>#DIV/0!</v>
      </c>
      <c r="BB1563" s="23">
        <f t="shared" si="2498"/>
        <v>0</v>
      </c>
      <c r="BC1563" s="5">
        <f t="shared" si="2507"/>
        <v>0</v>
      </c>
      <c r="BD1563" s="7">
        <f t="shared" si="2508"/>
        <v>0</v>
      </c>
      <c r="BE1563" s="335" t="e">
        <f t="shared" si="2510"/>
        <v>#DIV/0!</v>
      </c>
      <c r="BF1563" s="41"/>
      <c r="BG1563" s="826" t="str">
        <f t="shared" si="2499"/>
        <v>33.00</v>
      </c>
      <c r="BH1563" s="607" t="b">
        <f>COUNTIF('Codes SEC'!$B$2:$B$250,Ministres!BG1563)&gt;0</f>
        <v>1</v>
      </c>
      <c r="BI1563" s="40"/>
      <c r="BJ1563" s="40"/>
      <c r="BK1563" s="40"/>
      <c r="BL1563" s="40"/>
      <c r="BM1563" s="40"/>
      <c r="BN1563" s="40"/>
    </row>
    <row r="1564" spans="1:66" ht="30.6" x14ac:dyDescent="0.25">
      <c r="A1564" s="222" t="s">
        <v>6116</v>
      </c>
      <c r="B1564" s="112">
        <v>14</v>
      </c>
      <c r="C1564" s="116" t="s">
        <v>1714</v>
      </c>
      <c r="D1564" s="620">
        <v>1000</v>
      </c>
      <c r="F1564" s="117">
        <v>12</v>
      </c>
      <c r="G1564" s="694">
        <v>1</v>
      </c>
      <c r="H1564" s="878" t="str">
        <f t="shared" si="2328"/>
        <v>044</v>
      </c>
      <c r="I1564" s="397" t="s">
        <v>3264</v>
      </c>
      <c r="J1564" s="380" t="s">
        <v>2059</v>
      </c>
      <c r="K1564" s="411" t="s">
        <v>3213</v>
      </c>
      <c r="L1564" s="738">
        <v>0</v>
      </c>
      <c r="M1564" s="739">
        <v>313</v>
      </c>
      <c r="N1564" s="931"/>
      <c r="O1564" s="530">
        <f t="shared" si="2488"/>
        <v>0</v>
      </c>
      <c r="P1564" s="530">
        <f t="shared" si="2489"/>
        <v>0</v>
      </c>
      <c r="Q1564" s="641"/>
      <c r="R1564" s="537"/>
      <c r="S1564" s="537"/>
      <c r="T1564" s="537"/>
      <c r="U1564" s="537"/>
      <c r="V1564" s="537"/>
      <c r="W1564" s="683" t="str">
        <f t="shared" si="2500"/>
        <v>OK</v>
      </c>
      <c r="X1564" s="141"/>
      <c r="Y1564" s="141"/>
      <c r="Z1564" s="552"/>
      <c r="AA1564" s="552"/>
      <c r="AB1564" s="683" t="str">
        <f t="shared" si="2501"/>
        <v>OK</v>
      </c>
      <c r="AC1564" s="593"/>
      <c r="AD1564" s="530">
        <f t="shared" si="2490"/>
        <v>0</v>
      </c>
      <c r="AE1564" s="842">
        <f t="shared" si="2491"/>
        <v>0</v>
      </c>
      <c r="AF1564" s="931"/>
      <c r="AG1564" s="530">
        <f t="shared" si="2492"/>
        <v>-313</v>
      </c>
      <c r="AH1564" s="530" t="str">
        <f t="shared" si="2493"/>
        <v xml:space="preserve">0 </v>
      </c>
      <c r="AI1564" s="641"/>
      <c r="AJ1564" s="537"/>
      <c r="AK1564" s="537"/>
      <c r="AL1564" s="537"/>
      <c r="AM1564" s="537"/>
      <c r="AN1564" s="537"/>
      <c r="AO1564" s="683" t="str">
        <f t="shared" si="2502"/>
        <v>OK</v>
      </c>
      <c r="AP1564" s="141"/>
      <c r="AQ1564" s="141"/>
      <c r="AR1564" s="552"/>
      <c r="AS1564" s="552"/>
      <c r="AT1564" s="683" t="str">
        <f t="shared" si="2503"/>
        <v>OK</v>
      </c>
      <c r="AU1564" s="593"/>
      <c r="AV1564" s="530">
        <f t="shared" si="2494"/>
        <v>0</v>
      </c>
      <c r="AW1564" s="842">
        <f t="shared" si="2495"/>
        <v>0</v>
      </c>
      <c r="AX1564" s="115">
        <f t="shared" si="2496"/>
        <v>0</v>
      </c>
      <c r="AY1564" s="5">
        <f t="shared" si="2497"/>
        <v>0</v>
      </c>
      <c r="AZ1564" s="5">
        <f>AY1564-AX1564</f>
        <v>0</v>
      </c>
      <c r="BA1564" s="335" t="e">
        <f t="shared" si="2509"/>
        <v>#DIV/0!</v>
      </c>
      <c r="BB1564" s="23">
        <f t="shared" si="2498"/>
        <v>313</v>
      </c>
      <c r="BC1564" s="5">
        <f>AW1564</f>
        <v>0</v>
      </c>
      <c r="BD1564" s="5">
        <f>BC1564-BB1564</f>
        <v>-313</v>
      </c>
      <c r="BE1564" s="335">
        <f t="shared" si="2510"/>
        <v>-1</v>
      </c>
      <c r="BG1564" s="826" t="str">
        <f t="shared" si="2499"/>
        <v>33.00</v>
      </c>
      <c r="BH1564" s="607" t="b">
        <f>COUNTIF('Codes SEC'!$B$2:$B$250,Ministres!BG1564)&gt;0</f>
        <v>1</v>
      </c>
    </row>
    <row r="1565" spans="1:66" ht="35.1" customHeight="1" x14ac:dyDescent="0.25">
      <c r="A1565" s="222" t="s">
        <v>6116</v>
      </c>
      <c r="B1565" s="30">
        <v>14</v>
      </c>
      <c r="C1565" s="116" t="s">
        <v>1714</v>
      </c>
      <c r="D1565" s="620">
        <v>1000</v>
      </c>
      <c r="F1565" s="117">
        <v>12</v>
      </c>
      <c r="G1565" s="700" t="s">
        <v>5613</v>
      </c>
      <c r="H1565" s="878" t="str">
        <f t="shared" si="2328"/>
        <v>044</v>
      </c>
      <c r="I1565" s="397">
        <v>83300000</v>
      </c>
      <c r="J1565" s="380" t="s">
        <v>4391</v>
      </c>
      <c r="K1565" s="422" t="s">
        <v>4671</v>
      </c>
      <c r="L1565" s="726">
        <v>4500</v>
      </c>
      <c r="M1565" s="727">
        <v>4500</v>
      </c>
      <c r="N1565" s="931"/>
      <c r="O1565" s="530">
        <f t="shared" si="2488"/>
        <v>-4500</v>
      </c>
      <c r="P1565" s="530" t="str">
        <f t="shared" si="2489"/>
        <v xml:space="preserve">0 </v>
      </c>
      <c r="Q1565" s="646"/>
      <c r="R1565" s="536"/>
      <c r="S1565" s="536"/>
      <c r="T1565" s="536"/>
      <c r="U1565" s="536"/>
      <c r="V1565" s="536"/>
      <c r="W1565" s="683" t="str">
        <f t="shared" si="2500"/>
        <v>OK</v>
      </c>
      <c r="X1565" s="141"/>
      <c r="Y1565" s="141"/>
      <c r="Z1565" s="552"/>
      <c r="AA1565" s="552"/>
      <c r="AB1565" s="683" t="str">
        <f t="shared" si="2501"/>
        <v>OK</v>
      </c>
      <c r="AC1565" s="593"/>
      <c r="AD1565" s="530">
        <f t="shared" si="2490"/>
        <v>0</v>
      </c>
      <c r="AE1565" s="842">
        <f t="shared" si="2491"/>
        <v>0</v>
      </c>
      <c r="AF1565" s="931"/>
      <c r="AG1565" s="530">
        <f t="shared" si="2492"/>
        <v>-4500</v>
      </c>
      <c r="AH1565" s="530" t="str">
        <f t="shared" si="2493"/>
        <v xml:space="preserve">0 </v>
      </c>
      <c r="AI1565" s="641"/>
      <c r="AJ1565" s="537"/>
      <c r="AK1565" s="537"/>
      <c r="AL1565" s="537"/>
      <c r="AM1565" s="537"/>
      <c r="AN1565" s="537"/>
      <c r="AO1565" s="683" t="str">
        <f t="shared" si="2502"/>
        <v>OK</v>
      </c>
      <c r="AP1565" s="141"/>
      <c r="AQ1565" s="141"/>
      <c r="AR1565" s="552"/>
      <c r="AS1565" s="552"/>
      <c r="AT1565" s="683" t="str">
        <f t="shared" si="2503"/>
        <v>OK</v>
      </c>
      <c r="AU1565" s="593"/>
      <c r="AV1565" s="530">
        <f t="shared" si="2494"/>
        <v>0</v>
      </c>
      <c r="AW1565" s="842">
        <f t="shared" si="2495"/>
        <v>0</v>
      </c>
      <c r="AX1565" s="115">
        <f t="shared" si="2496"/>
        <v>4500</v>
      </c>
      <c r="AY1565" s="5">
        <f t="shared" si="2497"/>
        <v>0</v>
      </c>
      <c r="AZ1565" s="7">
        <f>AY1565-AX1565</f>
        <v>-4500</v>
      </c>
      <c r="BA1565" s="335">
        <f>AZ1565/AX1565</f>
        <v>-1</v>
      </c>
      <c r="BB1565" s="23">
        <f t="shared" si="2498"/>
        <v>4500</v>
      </c>
      <c r="BC1565" s="5">
        <f>AW1565</f>
        <v>0</v>
      </c>
      <c r="BD1565" s="7">
        <f>BC1565-BB1565</f>
        <v>-4500</v>
      </c>
      <c r="BE1565" s="335">
        <f>BD1565/BB1565</f>
        <v>-1</v>
      </c>
      <c r="BG1565" s="826" t="str">
        <f t="shared" si="2499"/>
        <v>33.00</v>
      </c>
      <c r="BH1565" s="607" t="b">
        <f>COUNTIF('Codes SEC'!$B$2:$B$250,Ministres!BG1565)&gt;0</f>
        <v>1</v>
      </c>
    </row>
    <row r="1566" spans="1:66" ht="30.6" x14ac:dyDescent="0.25">
      <c r="A1566" s="222" t="s">
        <v>6116</v>
      </c>
      <c r="B1566" s="112">
        <v>14</v>
      </c>
      <c r="C1566" s="116" t="s">
        <v>1714</v>
      </c>
      <c r="D1566" s="620">
        <v>1000</v>
      </c>
      <c r="E1566" s="278"/>
      <c r="F1566" s="116">
        <v>12</v>
      </c>
      <c r="G1566" s="694">
        <v>1</v>
      </c>
      <c r="H1566" s="878" t="str">
        <f t="shared" si="2328"/>
        <v>044</v>
      </c>
      <c r="I1566" s="397" t="s">
        <v>3297</v>
      </c>
      <c r="J1566" s="380" t="s">
        <v>2060</v>
      </c>
      <c r="K1566" s="408" t="s">
        <v>1773</v>
      </c>
      <c r="L1566" s="733">
        <v>0</v>
      </c>
      <c r="M1566" s="734">
        <v>0</v>
      </c>
      <c r="N1566" s="931"/>
      <c r="O1566" s="530">
        <f t="shared" si="2488"/>
        <v>0</v>
      </c>
      <c r="P1566" s="530">
        <f t="shared" si="2489"/>
        <v>0</v>
      </c>
      <c r="Q1566" s="646"/>
      <c r="R1566" s="536"/>
      <c r="S1566" s="536"/>
      <c r="T1566" s="536"/>
      <c r="U1566" s="536"/>
      <c r="V1566" s="536"/>
      <c r="W1566" s="683" t="str">
        <f t="shared" si="2500"/>
        <v>OK</v>
      </c>
      <c r="X1566" s="141"/>
      <c r="Y1566" s="141"/>
      <c r="Z1566" s="552"/>
      <c r="AA1566" s="552"/>
      <c r="AB1566" s="683" t="str">
        <f t="shared" si="2501"/>
        <v>OK</v>
      </c>
      <c r="AC1566" s="593"/>
      <c r="AD1566" s="530">
        <f t="shared" si="2490"/>
        <v>0</v>
      </c>
      <c r="AE1566" s="842">
        <f t="shared" si="2491"/>
        <v>0</v>
      </c>
      <c r="AF1566" s="931"/>
      <c r="AG1566" s="530">
        <f t="shared" si="2492"/>
        <v>0</v>
      </c>
      <c r="AH1566" s="530">
        <f t="shared" si="2493"/>
        <v>0</v>
      </c>
      <c r="AI1566" s="641"/>
      <c r="AJ1566" s="537"/>
      <c r="AK1566" s="537"/>
      <c r="AL1566" s="537"/>
      <c r="AM1566" s="537"/>
      <c r="AN1566" s="537"/>
      <c r="AO1566" s="683" t="str">
        <f t="shared" si="2502"/>
        <v>OK</v>
      </c>
      <c r="AP1566" s="141"/>
      <c r="AQ1566" s="141"/>
      <c r="AR1566" s="552"/>
      <c r="AS1566" s="552"/>
      <c r="AT1566" s="683" t="str">
        <f t="shared" si="2503"/>
        <v>OK</v>
      </c>
      <c r="AU1566" s="593"/>
      <c r="AV1566" s="530">
        <f t="shared" si="2494"/>
        <v>0</v>
      </c>
      <c r="AW1566" s="842">
        <f t="shared" si="2495"/>
        <v>0</v>
      </c>
      <c r="AX1566" s="115">
        <f t="shared" si="2496"/>
        <v>0</v>
      </c>
      <c r="AY1566" s="5">
        <f t="shared" si="2497"/>
        <v>0</v>
      </c>
      <c r="AZ1566" s="7">
        <f t="shared" si="2506"/>
        <v>0</v>
      </c>
      <c r="BA1566" s="335" t="e">
        <f t="shared" ref="BA1566:BA1574" si="2532">AZ1566/AX1566</f>
        <v>#DIV/0!</v>
      </c>
      <c r="BB1566" s="23">
        <f t="shared" si="2498"/>
        <v>0</v>
      </c>
      <c r="BC1566" s="5">
        <f t="shared" si="2507"/>
        <v>0</v>
      </c>
      <c r="BD1566" s="7">
        <f t="shared" si="2508"/>
        <v>0</v>
      </c>
      <c r="BE1566" s="335" t="e">
        <f t="shared" ref="BE1566:BE1574" si="2533">BD1566/BB1566</f>
        <v>#DIV/0!</v>
      </c>
      <c r="BG1566" s="826" t="str">
        <f t="shared" si="2499"/>
        <v>35.20</v>
      </c>
      <c r="BH1566" s="607" t="b">
        <f>COUNTIF('Codes SEC'!$B$2:$B$250,Ministres!BG1566)&gt;0</f>
        <v>1</v>
      </c>
    </row>
    <row r="1567" spans="1:66" ht="30.6" x14ac:dyDescent="0.25">
      <c r="A1567" s="222" t="s">
        <v>6116</v>
      </c>
      <c r="B1567" s="30">
        <v>14</v>
      </c>
      <c r="C1567" s="116" t="s">
        <v>1714</v>
      </c>
      <c r="D1567" s="620">
        <v>1000</v>
      </c>
      <c r="F1567" s="117">
        <v>12</v>
      </c>
      <c r="G1567" s="694">
        <v>1</v>
      </c>
      <c r="H1567" s="878" t="str">
        <f t="shared" si="2328"/>
        <v>044</v>
      </c>
      <c r="I1567" s="397" t="s">
        <v>3260</v>
      </c>
      <c r="J1567" s="380" t="s">
        <v>2061</v>
      </c>
      <c r="K1567" s="411" t="s">
        <v>274</v>
      </c>
      <c r="L1567" s="726">
        <v>168</v>
      </c>
      <c r="M1567" s="727">
        <v>168</v>
      </c>
      <c r="N1567" s="931"/>
      <c r="O1567" s="530">
        <f t="shared" si="2488"/>
        <v>-168</v>
      </c>
      <c r="P1567" s="530" t="str">
        <f t="shared" si="2489"/>
        <v xml:space="preserve">0 </v>
      </c>
      <c r="Q1567" s="646"/>
      <c r="R1567" s="536"/>
      <c r="S1567" s="536"/>
      <c r="T1567" s="536"/>
      <c r="U1567" s="536"/>
      <c r="V1567" s="536"/>
      <c r="W1567" s="683" t="str">
        <f t="shared" si="2500"/>
        <v>OK</v>
      </c>
      <c r="X1567" s="141"/>
      <c r="Y1567" s="141"/>
      <c r="Z1567" s="552"/>
      <c r="AA1567" s="552"/>
      <c r="AB1567" s="683" t="str">
        <f t="shared" si="2501"/>
        <v>OK</v>
      </c>
      <c r="AC1567" s="593"/>
      <c r="AD1567" s="530">
        <f t="shared" si="2490"/>
        <v>0</v>
      </c>
      <c r="AE1567" s="842">
        <f t="shared" si="2491"/>
        <v>0</v>
      </c>
      <c r="AF1567" s="931"/>
      <c r="AG1567" s="530">
        <f t="shared" si="2492"/>
        <v>-168</v>
      </c>
      <c r="AH1567" s="530" t="str">
        <f t="shared" si="2493"/>
        <v xml:space="preserve">0 </v>
      </c>
      <c r="AI1567" s="641"/>
      <c r="AJ1567" s="537"/>
      <c r="AK1567" s="537"/>
      <c r="AL1567" s="537"/>
      <c r="AM1567" s="537"/>
      <c r="AN1567" s="537"/>
      <c r="AO1567" s="683" t="str">
        <f t="shared" si="2502"/>
        <v>OK</v>
      </c>
      <c r="AP1567" s="141"/>
      <c r="AQ1567" s="141"/>
      <c r="AR1567" s="552"/>
      <c r="AS1567" s="552"/>
      <c r="AT1567" s="683" t="str">
        <f t="shared" si="2503"/>
        <v>OK</v>
      </c>
      <c r="AU1567" s="593"/>
      <c r="AV1567" s="530">
        <f t="shared" si="2494"/>
        <v>0</v>
      </c>
      <c r="AW1567" s="842">
        <f t="shared" si="2495"/>
        <v>0</v>
      </c>
      <c r="AX1567" s="115">
        <f t="shared" si="2496"/>
        <v>168</v>
      </c>
      <c r="AY1567" s="5">
        <f t="shared" si="2497"/>
        <v>0</v>
      </c>
      <c r="AZ1567" s="7">
        <f t="shared" ref="AZ1567:AZ1574" si="2534">AY1567-AX1567</f>
        <v>-168</v>
      </c>
      <c r="BA1567" s="335">
        <f t="shared" si="2532"/>
        <v>-1</v>
      </c>
      <c r="BB1567" s="23">
        <f t="shared" si="2498"/>
        <v>168</v>
      </c>
      <c r="BC1567" s="5">
        <f t="shared" ref="BC1567:BC1574" si="2535">AW1567</f>
        <v>0</v>
      </c>
      <c r="BD1567" s="7">
        <f t="shared" ref="BD1567:BD1574" si="2536">BC1567-BB1567</f>
        <v>-168</v>
      </c>
      <c r="BE1567" s="335">
        <f t="shared" si="2533"/>
        <v>-1</v>
      </c>
      <c r="BG1567" s="826" t="str">
        <f t="shared" si="2499"/>
        <v>41.40</v>
      </c>
      <c r="BH1567" s="607" t="b">
        <f>COUNTIF('Codes SEC'!$B$2:$B$250,Ministres!BG1567)&gt;0</f>
        <v>1</v>
      </c>
    </row>
    <row r="1568" spans="1:66" ht="30.6" x14ac:dyDescent="0.25">
      <c r="A1568" s="222" t="s">
        <v>6116</v>
      </c>
      <c r="B1568" s="112">
        <v>14</v>
      </c>
      <c r="C1568" s="116" t="s">
        <v>1714</v>
      </c>
      <c r="D1568" s="620">
        <v>1000</v>
      </c>
      <c r="E1568" s="278"/>
      <c r="F1568" s="116">
        <v>12</v>
      </c>
      <c r="G1568" s="694">
        <v>1</v>
      </c>
      <c r="H1568" s="878" t="str">
        <f t="shared" si="2328"/>
        <v>044</v>
      </c>
      <c r="I1568" s="397" t="s">
        <v>3260</v>
      </c>
      <c r="J1568" s="380" t="s">
        <v>2062</v>
      </c>
      <c r="K1568" s="408" t="s">
        <v>464</v>
      </c>
      <c r="L1568" s="726">
        <v>0</v>
      </c>
      <c r="M1568" s="727">
        <v>0</v>
      </c>
      <c r="N1568" s="931"/>
      <c r="O1568" s="530">
        <f t="shared" si="2488"/>
        <v>0</v>
      </c>
      <c r="P1568" s="530">
        <f t="shared" si="2489"/>
        <v>0</v>
      </c>
      <c r="Q1568" s="646"/>
      <c r="R1568" s="536"/>
      <c r="S1568" s="536"/>
      <c r="T1568" s="536"/>
      <c r="U1568" s="536"/>
      <c r="V1568" s="536"/>
      <c r="W1568" s="683" t="str">
        <f t="shared" si="2500"/>
        <v>OK</v>
      </c>
      <c r="X1568" s="141"/>
      <c r="Y1568" s="141"/>
      <c r="Z1568" s="552"/>
      <c r="AA1568" s="552"/>
      <c r="AB1568" s="683" t="str">
        <f t="shared" si="2501"/>
        <v>OK</v>
      </c>
      <c r="AC1568" s="593"/>
      <c r="AD1568" s="530">
        <f t="shared" si="2490"/>
        <v>0</v>
      </c>
      <c r="AE1568" s="842">
        <f t="shared" si="2491"/>
        <v>0</v>
      </c>
      <c r="AF1568" s="931"/>
      <c r="AG1568" s="530">
        <f t="shared" si="2492"/>
        <v>0</v>
      </c>
      <c r="AH1568" s="530">
        <f t="shared" si="2493"/>
        <v>0</v>
      </c>
      <c r="AI1568" s="641"/>
      <c r="AJ1568" s="537"/>
      <c r="AK1568" s="537"/>
      <c r="AL1568" s="537"/>
      <c r="AM1568" s="537"/>
      <c r="AN1568" s="537"/>
      <c r="AO1568" s="683" t="str">
        <f t="shared" si="2502"/>
        <v>OK</v>
      </c>
      <c r="AP1568" s="141"/>
      <c r="AQ1568" s="141"/>
      <c r="AR1568" s="552"/>
      <c r="AS1568" s="552"/>
      <c r="AT1568" s="683" t="str">
        <f t="shared" si="2503"/>
        <v>OK</v>
      </c>
      <c r="AU1568" s="593"/>
      <c r="AV1568" s="530">
        <f t="shared" si="2494"/>
        <v>0</v>
      </c>
      <c r="AW1568" s="842">
        <f t="shared" si="2495"/>
        <v>0</v>
      </c>
      <c r="AX1568" s="115">
        <f t="shared" si="2496"/>
        <v>0</v>
      </c>
      <c r="AY1568" s="5">
        <f t="shared" si="2497"/>
        <v>0</v>
      </c>
      <c r="AZ1568" s="7">
        <f t="shared" si="2534"/>
        <v>0</v>
      </c>
      <c r="BA1568" s="335" t="e">
        <f t="shared" si="2532"/>
        <v>#DIV/0!</v>
      </c>
      <c r="BB1568" s="23">
        <f t="shared" si="2498"/>
        <v>0</v>
      </c>
      <c r="BC1568" s="5">
        <f t="shared" si="2535"/>
        <v>0</v>
      </c>
      <c r="BD1568" s="7">
        <f t="shared" si="2536"/>
        <v>0</v>
      </c>
      <c r="BE1568" s="335" t="e">
        <f t="shared" si="2533"/>
        <v>#DIV/0!</v>
      </c>
      <c r="BG1568" s="826" t="str">
        <f t="shared" si="2499"/>
        <v>41.40</v>
      </c>
      <c r="BH1568" s="607" t="b">
        <f>COUNTIF('Codes SEC'!$B$2:$B$250,Ministres!BG1568)&gt;0</f>
        <v>1</v>
      </c>
    </row>
    <row r="1569" spans="1:66" ht="30.6" x14ac:dyDescent="0.25">
      <c r="A1569" s="222" t="s">
        <v>6116</v>
      </c>
      <c r="B1569" s="30">
        <v>14</v>
      </c>
      <c r="C1569" s="116" t="s">
        <v>1714</v>
      </c>
      <c r="D1569" s="620">
        <v>1000</v>
      </c>
      <c r="F1569" s="117">
        <v>12</v>
      </c>
      <c r="G1569" s="694">
        <v>1</v>
      </c>
      <c r="H1569" s="878" t="str">
        <f t="shared" ref="H1569:H1632" si="2537">LEFT(J1569,3)</f>
        <v>044</v>
      </c>
      <c r="I1569" s="397" t="s">
        <v>3265</v>
      </c>
      <c r="J1569" s="380" t="s">
        <v>2064</v>
      </c>
      <c r="K1569" s="408" t="s">
        <v>531</v>
      </c>
      <c r="L1569" s="726">
        <v>519</v>
      </c>
      <c r="M1569" s="727">
        <v>519</v>
      </c>
      <c r="N1569" s="931"/>
      <c r="O1569" s="530">
        <f t="shared" si="2488"/>
        <v>-519</v>
      </c>
      <c r="P1569" s="530" t="str">
        <f t="shared" si="2489"/>
        <v xml:space="preserve">0 </v>
      </c>
      <c r="Q1569" s="646"/>
      <c r="R1569" s="536"/>
      <c r="S1569" s="536"/>
      <c r="T1569" s="536"/>
      <c r="U1569" s="536"/>
      <c r="V1569" s="536"/>
      <c r="W1569" s="683" t="str">
        <f>IF(SUM(Q1569:V1569)=X1569,"OK",SUM(Q1569:V1569)-X1569)</f>
        <v>OK</v>
      </c>
      <c r="X1569" s="141"/>
      <c r="Y1569" s="141"/>
      <c r="Z1569" s="552"/>
      <c r="AA1569" s="552"/>
      <c r="AB1569" s="683" t="str">
        <f>IF(SUM(Z1569:AA1569)=AC1569,"OK",SUM(Z1569:AA1569)-AC1569)</f>
        <v>OK</v>
      </c>
      <c r="AC1569" s="593"/>
      <c r="AD1569" s="530">
        <f t="shared" si="2490"/>
        <v>0</v>
      </c>
      <c r="AE1569" s="842">
        <f t="shared" si="2491"/>
        <v>0</v>
      </c>
      <c r="AF1569" s="931"/>
      <c r="AG1569" s="530">
        <f t="shared" si="2492"/>
        <v>-519</v>
      </c>
      <c r="AH1569" s="530" t="str">
        <f t="shared" si="2493"/>
        <v xml:space="preserve">0 </v>
      </c>
      <c r="AI1569" s="641"/>
      <c r="AJ1569" s="537"/>
      <c r="AK1569" s="537"/>
      <c r="AL1569" s="537"/>
      <c r="AM1569" s="537"/>
      <c r="AN1569" s="537"/>
      <c r="AO1569" s="683" t="str">
        <f>IF(SUM(AI1569:AN1569)=AP1569,"OK",SUM(AI1569:AN1569)-AP1569)</f>
        <v>OK</v>
      </c>
      <c r="AP1569" s="141"/>
      <c r="AQ1569" s="141"/>
      <c r="AR1569" s="552"/>
      <c r="AS1569" s="552"/>
      <c r="AT1569" s="683" t="str">
        <f>IF(SUM(AR1569:AS1569)=AU1569,"OK",SUM(AR1569:AS1569)-AU1569)</f>
        <v>OK</v>
      </c>
      <c r="AU1569" s="593"/>
      <c r="AV1569" s="530">
        <f t="shared" si="2494"/>
        <v>0</v>
      </c>
      <c r="AW1569" s="842">
        <f t="shared" si="2495"/>
        <v>0</v>
      </c>
      <c r="AX1569" s="115">
        <f t="shared" si="2496"/>
        <v>519</v>
      </c>
      <c r="AY1569" s="5">
        <f t="shared" si="2497"/>
        <v>0</v>
      </c>
      <c r="AZ1569" s="7">
        <f>AY1569-AX1569</f>
        <v>-519</v>
      </c>
      <c r="BA1569" s="335">
        <f>AZ1569/AX1569</f>
        <v>-1</v>
      </c>
      <c r="BB1569" s="23">
        <f t="shared" si="2498"/>
        <v>519</v>
      </c>
      <c r="BC1569" s="5">
        <f>AW1569</f>
        <v>0</v>
      </c>
      <c r="BD1569" s="7">
        <f>BC1569-BB1569</f>
        <v>-519</v>
      </c>
      <c r="BE1569" s="335">
        <f>BD1569/BB1569</f>
        <v>-1</v>
      </c>
      <c r="BG1569" s="826" t="str">
        <f t="shared" si="2499"/>
        <v>43.22</v>
      </c>
      <c r="BH1569" s="607" t="b">
        <f>COUNTIF('Codes SEC'!$B$2:$B$250,Ministres!BG1569)&gt;0</f>
        <v>1</v>
      </c>
    </row>
    <row r="1570" spans="1:66" s="28" customFormat="1" ht="30.6" x14ac:dyDescent="0.25">
      <c r="A1570" s="222" t="s">
        <v>6116</v>
      </c>
      <c r="B1570" s="30">
        <v>14</v>
      </c>
      <c r="C1570" s="116" t="s">
        <v>1714</v>
      </c>
      <c r="D1570" s="620">
        <v>1000</v>
      </c>
      <c r="E1570" s="32"/>
      <c r="F1570" s="117">
        <v>12</v>
      </c>
      <c r="G1570" s="700" t="s">
        <v>5613</v>
      </c>
      <c r="H1570" s="878" t="str">
        <f t="shared" si="2537"/>
        <v>044</v>
      </c>
      <c r="I1570" s="397">
        <v>84326000</v>
      </c>
      <c r="J1570" s="380" t="s">
        <v>5515</v>
      </c>
      <c r="K1570" s="494" t="s">
        <v>5516</v>
      </c>
      <c r="L1570" s="726">
        <v>0</v>
      </c>
      <c r="M1570" s="727">
        <v>0</v>
      </c>
      <c r="N1570" s="931"/>
      <c r="O1570" s="530">
        <f t="shared" si="2488"/>
        <v>0</v>
      </c>
      <c r="P1570" s="530">
        <f t="shared" si="2489"/>
        <v>0</v>
      </c>
      <c r="Q1570" s="646"/>
      <c r="R1570" s="536"/>
      <c r="S1570" s="536"/>
      <c r="T1570" s="536"/>
      <c r="U1570" s="536"/>
      <c r="V1570" s="536"/>
      <c r="W1570" s="683" t="str">
        <f t="shared" si="2500"/>
        <v>OK</v>
      </c>
      <c r="X1570" s="141"/>
      <c r="Y1570" s="141"/>
      <c r="Z1570" s="552"/>
      <c r="AA1570" s="552"/>
      <c r="AB1570" s="683" t="str">
        <f t="shared" si="2501"/>
        <v>OK</v>
      </c>
      <c r="AC1570" s="593"/>
      <c r="AD1570" s="530">
        <f t="shared" si="2490"/>
        <v>0</v>
      </c>
      <c r="AE1570" s="842">
        <f t="shared" si="2491"/>
        <v>0</v>
      </c>
      <c r="AF1570" s="931"/>
      <c r="AG1570" s="530">
        <f t="shared" si="2492"/>
        <v>0</v>
      </c>
      <c r="AH1570" s="530">
        <f t="shared" si="2493"/>
        <v>0</v>
      </c>
      <c r="AI1570" s="641"/>
      <c r="AJ1570" s="537"/>
      <c r="AK1570" s="537"/>
      <c r="AL1570" s="537"/>
      <c r="AM1570" s="537"/>
      <c r="AN1570" s="537"/>
      <c r="AO1570" s="683" t="str">
        <f t="shared" si="2502"/>
        <v>OK</v>
      </c>
      <c r="AP1570" s="141"/>
      <c r="AQ1570" s="141"/>
      <c r="AR1570" s="552"/>
      <c r="AS1570" s="552"/>
      <c r="AT1570" s="683" t="str">
        <f t="shared" si="2503"/>
        <v>OK</v>
      </c>
      <c r="AU1570" s="593"/>
      <c r="AV1570" s="530">
        <f t="shared" si="2494"/>
        <v>0</v>
      </c>
      <c r="AW1570" s="842">
        <f t="shared" si="2495"/>
        <v>0</v>
      </c>
      <c r="AX1570" s="115">
        <f t="shared" si="2496"/>
        <v>0</v>
      </c>
      <c r="AY1570" s="5">
        <f t="shared" si="2497"/>
        <v>0</v>
      </c>
      <c r="AZ1570" s="7">
        <f>AY1570-AX1570</f>
        <v>0</v>
      </c>
      <c r="BA1570" s="335" t="e">
        <f>AZ1570/AX1570</f>
        <v>#DIV/0!</v>
      </c>
      <c r="BB1570" s="23">
        <f t="shared" si="2498"/>
        <v>0</v>
      </c>
      <c r="BC1570" s="5">
        <f>AW1570</f>
        <v>0</v>
      </c>
      <c r="BD1570" s="7">
        <f>BC1570-BB1570</f>
        <v>0</v>
      </c>
      <c r="BE1570" s="335" t="e">
        <f>BD1570/BB1570</f>
        <v>#DIV/0!</v>
      </c>
      <c r="BF1570" s="41"/>
      <c r="BG1570" s="826" t="str">
        <f t="shared" si="2499"/>
        <v>43.26</v>
      </c>
      <c r="BH1570" s="607" t="b">
        <f>COUNTIF('Codes SEC'!$B$2:$B$250,Ministres!BG1570)&gt;0</f>
        <v>1</v>
      </c>
      <c r="BI1570" s="41"/>
      <c r="BJ1570" s="41"/>
      <c r="BK1570" s="41"/>
      <c r="BL1570" s="41"/>
      <c r="BM1570" s="41"/>
      <c r="BN1570" s="41"/>
    </row>
    <row r="1571" spans="1:66" ht="30.6" x14ac:dyDescent="0.25">
      <c r="A1571" s="222" t="s">
        <v>6116</v>
      </c>
      <c r="B1571" s="112">
        <v>14</v>
      </c>
      <c r="C1571" s="116" t="s">
        <v>1714</v>
      </c>
      <c r="D1571" s="620">
        <v>1000</v>
      </c>
      <c r="E1571" s="278"/>
      <c r="F1571" s="116">
        <v>12</v>
      </c>
      <c r="G1571" s="694">
        <v>1</v>
      </c>
      <c r="H1571" s="878" t="str">
        <f t="shared" si="2537"/>
        <v>044</v>
      </c>
      <c r="I1571" s="397" t="s">
        <v>3275</v>
      </c>
      <c r="J1571" s="380" t="s">
        <v>2063</v>
      </c>
      <c r="K1571" s="408" t="s">
        <v>465</v>
      </c>
      <c r="L1571" s="726">
        <v>160</v>
      </c>
      <c r="M1571" s="727">
        <v>160</v>
      </c>
      <c r="N1571" s="931"/>
      <c r="O1571" s="530">
        <f t="shared" si="2488"/>
        <v>-160</v>
      </c>
      <c r="P1571" s="530" t="str">
        <f t="shared" si="2489"/>
        <v xml:space="preserve">0 </v>
      </c>
      <c r="Q1571" s="646"/>
      <c r="R1571" s="536"/>
      <c r="S1571" s="536"/>
      <c r="T1571" s="536"/>
      <c r="U1571" s="536"/>
      <c r="V1571" s="536"/>
      <c r="W1571" s="683" t="str">
        <f t="shared" si="2500"/>
        <v>OK</v>
      </c>
      <c r="X1571" s="141"/>
      <c r="Y1571" s="141"/>
      <c r="Z1571" s="552"/>
      <c r="AA1571" s="552"/>
      <c r="AB1571" s="683" t="str">
        <f t="shared" si="2501"/>
        <v>OK</v>
      </c>
      <c r="AC1571" s="593"/>
      <c r="AD1571" s="530">
        <f t="shared" si="2490"/>
        <v>0</v>
      </c>
      <c r="AE1571" s="842">
        <f t="shared" si="2491"/>
        <v>0</v>
      </c>
      <c r="AF1571" s="931"/>
      <c r="AG1571" s="530">
        <f t="shared" si="2492"/>
        <v>-160</v>
      </c>
      <c r="AH1571" s="530" t="str">
        <f t="shared" si="2493"/>
        <v xml:space="preserve">0 </v>
      </c>
      <c r="AI1571" s="641"/>
      <c r="AJ1571" s="537"/>
      <c r="AK1571" s="537"/>
      <c r="AL1571" s="537"/>
      <c r="AM1571" s="537"/>
      <c r="AN1571" s="537"/>
      <c r="AO1571" s="683" t="str">
        <f t="shared" si="2502"/>
        <v>OK</v>
      </c>
      <c r="AP1571" s="141"/>
      <c r="AQ1571" s="141"/>
      <c r="AR1571" s="552"/>
      <c r="AS1571" s="552"/>
      <c r="AT1571" s="683" t="str">
        <f t="shared" si="2503"/>
        <v>OK</v>
      </c>
      <c r="AU1571" s="593"/>
      <c r="AV1571" s="530">
        <f t="shared" si="2494"/>
        <v>0</v>
      </c>
      <c r="AW1571" s="842">
        <f t="shared" si="2495"/>
        <v>0</v>
      </c>
      <c r="AX1571" s="115">
        <f t="shared" si="2496"/>
        <v>160</v>
      </c>
      <c r="AY1571" s="5">
        <f t="shared" si="2497"/>
        <v>0</v>
      </c>
      <c r="AZ1571" s="7">
        <f t="shared" si="2534"/>
        <v>-160</v>
      </c>
      <c r="BA1571" s="335">
        <f t="shared" si="2532"/>
        <v>-1</v>
      </c>
      <c r="BB1571" s="23">
        <f t="shared" si="2498"/>
        <v>160</v>
      </c>
      <c r="BC1571" s="5">
        <f t="shared" si="2535"/>
        <v>0</v>
      </c>
      <c r="BD1571" s="7">
        <f t="shared" si="2536"/>
        <v>-160</v>
      </c>
      <c r="BE1571" s="335">
        <f t="shared" si="2533"/>
        <v>-1</v>
      </c>
      <c r="BF1571" s="40"/>
      <c r="BG1571" s="826" t="str">
        <f t="shared" si="2499"/>
        <v>43.40</v>
      </c>
      <c r="BH1571" s="607" t="b">
        <f>COUNTIF('Codes SEC'!$B$2:$B$250,Ministres!BG1571)&gt;0</f>
        <v>1</v>
      </c>
    </row>
    <row r="1572" spans="1:66" ht="35.1" customHeight="1" x14ac:dyDescent="0.25">
      <c r="A1572" s="222" t="s">
        <v>6116</v>
      </c>
      <c r="B1572" s="112" t="s">
        <v>826</v>
      </c>
      <c r="C1572" s="116" t="s">
        <v>1714</v>
      </c>
      <c r="D1572" s="620">
        <v>1000</v>
      </c>
      <c r="E1572" s="278"/>
      <c r="F1572" s="116">
        <v>12</v>
      </c>
      <c r="G1572" s="700" t="s">
        <v>5613</v>
      </c>
      <c r="H1572" s="888" t="str">
        <f t="shared" si="2537"/>
        <v>044</v>
      </c>
      <c r="I1572" s="580">
        <v>84340000</v>
      </c>
      <c r="J1572" s="689" t="s">
        <v>6481</v>
      </c>
      <c r="K1572" s="411" t="s">
        <v>6482</v>
      </c>
      <c r="L1572" s="733">
        <v>0</v>
      </c>
      <c r="M1572" s="734">
        <v>0</v>
      </c>
      <c r="N1572" s="931"/>
      <c r="O1572" s="530">
        <f t="shared" si="2488"/>
        <v>0</v>
      </c>
      <c r="P1572" s="530">
        <f t="shared" si="2489"/>
        <v>0</v>
      </c>
      <c r="Q1572" s="646"/>
      <c r="R1572" s="536"/>
      <c r="S1572" s="536"/>
      <c r="T1572" s="536"/>
      <c r="U1572" s="536"/>
      <c r="V1572" s="536"/>
      <c r="W1572" s="683" t="str">
        <f>IF(SUM(Q1572:V1572)=X1572,"OK",SUM(Q1572:V1572)-X1572)</f>
        <v>OK</v>
      </c>
      <c r="X1572" s="141"/>
      <c r="Y1572" s="141"/>
      <c r="Z1572" s="552"/>
      <c r="AA1572" s="552"/>
      <c r="AB1572" s="683" t="str">
        <f>IF(SUM(Z1572:AA1572)=AC1572,"OK",SUM(Z1572:AA1572)-AC1572)</f>
        <v>OK</v>
      </c>
      <c r="AC1572" s="593"/>
      <c r="AD1572" s="530">
        <f t="shared" si="2490"/>
        <v>0</v>
      </c>
      <c r="AE1572" s="842">
        <f t="shared" si="2491"/>
        <v>0</v>
      </c>
      <c r="AF1572" s="931"/>
      <c r="AG1572" s="530">
        <f t="shared" si="2492"/>
        <v>0</v>
      </c>
      <c r="AH1572" s="530">
        <f t="shared" si="2493"/>
        <v>0</v>
      </c>
      <c r="AI1572" s="641"/>
      <c r="AJ1572" s="537"/>
      <c r="AK1572" s="537"/>
      <c r="AL1572" s="537"/>
      <c r="AM1572" s="537"/>
      <c r="AN1572" s="537"/>
      <c r="AO1572" s="683" t="str">
        <f>IF(SUM(AI1572:AN1572)=AP1572,"OK",SUM(AI1572:AN1572)-AP1572)</f>
        <v>OK</v>
      </c>
      <c r="AP1572" s="141"/>
      <c r="AQ1572" s="141"/>
      <c r="AR1572" s="552"/>
      <c r="AS1572" s="552"/>
      <c r="AT1572" s="683" t="str">
        <f>IF(SUM(AR1572:AS1572)=AU1572,"OK",SUM(AR1572:AS1572)-AU1572)</f>
        <v>OK</v>
      </c>
      <c r="AU1572" s="593"/>
      <c r="AV1572" s="530">
        <f t="shared" si="2494"/>
        <v>0</v>
      </c>
      <c r="AW1572" s="842">
        <f t="shared" si="2495"/>
        <v>0</v>
      </c>
      <c r="AX1572" s="115">
        <f t="shared" si="2496"/>
        <v>0</v>
      </c>
      <c r="AY1572" s="5">
        <f t="shared" si="2497"/>
        <v>0</v>
      </c>
      <c r="AZ1572" s="7">
        <f>AY1572-AX1572</f>
        <v>0</v>
      </c>
      <c r="BA1572" s="335" t="e">
        <f>AZ1572/AX1572</f>
        <v>#DIV/0!</v>
      </c>
      <c r="BB1572" s="23">
        <f t="shared" si="2498"/>
        <v>0</v>
      </c>
      <c r="BC1572" s="5">
        <f>AW1572</f>
        <v>0</v>
      </c>
      <c r="BD1572" s="7">
        <f>BC1572-BB1572</f>
        <v>0</v>
      </c>
      <c r="BE1572" s="335" t="e">
        <f>BD1572/BB1572</f>
        <v>#DIV/0!</v>
      </c>
      <c r="BG1572" s="826" t="str">
        <f t="shared" si="2499"/>
        <v>43.40</v>
      </c>
      <c r="BH1572" s="607" t="b">
        <f>COUNTIF('Codes SEC'!$B$2:$B$250,Ministres!BG1572)&gt;0</f>
        <v>1</v>
      </c>
    </row>
    <row r="1573" spans="1:66" ht="30.6" x14ac:dyDescent="0.25">
      <c r="A1573" s="222" t="s">
        <v>6116</v>
      </c>
      <c r="B1573" s="112">
        <v>14</v>
      </c>
      <c r="C1573" s="116" t="s">
        <v>1714</v>
      </c>
      <c r="D1573" s="620">
        <v>1000</v>
      </c>
      <c r="E1573" s="278"/>
      <c r="F1573" s="116">
        <v>12</v>
      </c>
      <c r="G1573" s="694">
        <v>1</v>
      </c>
      <c r="H1573" s="878" t="str">
        <f t="shared" si="2537"/>
        <v>044</v>
      </c>
      <c r="I1573" s="397" t="s">
        <v>3268</v>
      </c>
      <c r="J1573" s="380" t="s">
        <v>2065</v>
      </c>
      <c r="K1573" s="408" t="s">
        <v>466</v>
      </c>
      <c r="L1573" s="726">
        <v>0</v>
      </c>
      <c r="M1573" s="727">
        <v>0</v>
      </c>
      <c r="N1573" s="931"/>
      <c r="O1573" s="530">
        <f t="shared" si="2488"/>
        <v>0</v>
      </c>
      <c r="P1573" s="530">
        <f t="shared" si="2489"/>
        <v>0</v>
      </c>
      <c r="Q1573" s="646"/>
      <c r="R1573" s="536"/>
      <c r="S1573" s="536"/>
      <c r="T1573" s="536"/>
      <c r="U1573" s="536"/>
      <c r="V1573" s="536"/>
      <c r="W1573" s="683" t="str">
        <f t="shared" si="2500"/>
        <v>OK</v>
      </c>
      <c r="X1573" s="141"/>
      <c r="Y1573" s="141"/>
      <c r="Z1573" s="552"/>
      <c r="AA1573" s="552"/>
      <c r="AB1573" s="683" t="str">
        <f t="shared" si="2501"/>
        <v>OK</v>
      </c>
      <c r="AC1573" s="593"/>
      <c r="AD1573" s="530">
        <f t="shared" si="2490"/>
        <v>0</v>
      </c>
      <c r="AE1573" s="842">
        <f t="shared" si="2491"/>
        <v>0</v>
      </c>
      <c r="AF1573" s="931"/>
      <c r="AG1573" s="530">
        <f t="shared" si="2492"/>
        <v>0</v>
      </c>
      <c r="AH1573" s="530">
        <f t="shared" si="2493"/>
        <v>0</v>
      </c>
      <c r="AI1573" s="641"/>
      <c r="AJ1573" s="537"/>
      <c r="AK1573" s="537"/>
      <c r="AL1573" s="537"/>
      <c r="AM1573" s="537"/>
      <c r="AN1573" s="537"/>
      <c r="AO1573" s="683" t="str">
        <f t="shared" si="2502"/>
        <v>OK</v>
      </c>
      <c r="AP1573" s="141"/>
      <c r="AQ1573" s="141"/>
      <c r="AR1573" s="552"/>
      <c r="AS1573" s="552"/>
      <c r="AT1573" s="683" t="str">
        <f t="shared" si="2503"/>
        <v>OK</v>
      </c>
      <c r="AU1573" s="593"/>
      <c r="AV1573" s="530">
        <f t="shared" si="2494"/>
        <v>0</v>
      </c>
      <c r="AW1573" s="842">
        <f t="shared" si="2495"/>
        <v>0</v>
      </c>
      <c r="AX1573" s="115">
        <f t="shared" si="2496"/>
        <v>0</v>
      </c>
      <c r="AY1573" s="5">
        <f t="shared" si="2497"/>
        <v>0</v>
      </c>
      <c r="AZ1573" s="7">
        <f t="shared" si="2534"/>
        <v>0</v>
      </c>
      <c r="BA1573" s="335" t="e">
        <f t="shared" si="2532"/>
        <v>#DIV/0!</v>
      </c>
      <c r="BB1573" s="23">
        <f t="shared" si="2498"/>
        <v>0</v>
      </c>
      <c r="BC1573" s="5">
        <f t="shared" si="2535"/>
        <v>0</v>
      </c>
      <c r="BD1573" s="7">
        <f t="shared" si="2536"/>
        <v>0</v>
      </c>
      <c r="BE1573" s="335" t="e">
        <f t="shared" si="2533"/>
        <v>#DIV/0!</v>
      </c>
      <c r="BG1573" s="826" t="str">
        <f t="shared" si="2499"/>
        <v>45.24</v>
      </c>
      <c r="BH1573" s="607" t="b">
        <f>COUNTIF('Codes SEC'!$B$2:$B$250,Ministres!BG1573)&gt;0</f>
        <v>1</v>
      </c>
    </row>
    <row r="1574" spans="1:66" ht="30.6" x14ac:dyDescent="0.25">
      <c r="A1574" s="222" t="s">
        <v>6116</v>
      </c>
      <c r="B1574" s="112">
        <v>14</v>
      </c>
      <c r="C1574" s="116" t="s">
        <v>1714</v>
      </c>
      <c r="D1574" s="620">
        <v>1000</v>
      </c>
      <c r="F1574" s="117">
        <v>12</v>
      </c>
      <c r="G1574" s="694">
        <v>1</v>
      </c>
      <c r="H1574" s="878" t="str">
        <f t="shared" si="2537"/>
        <v>044</v>
      </c>
      <c r="I1574" s="397" t="s">
        <v>3268</v>
      </c>
      <c r="J1574" s="380" t="s">
        <v>2066</v>
      </c>
      <c r="K1574" s="495" t="s">
        <v>1850</v>
      </c>
      <c r="L1574" s="738">
        <v>100</v>
      </c>
      <c r="M1574" s="739">
        <v>100</v>
      </c>
      <c r="N1574" s="931"/>
      <c r="O1574" s="530">
        <f t="shared" si="2488"/>
        <v>-100</v>
      </c>
      <c r="P1574" s="530" t="str">
        <f t="shared" si="2489"/>
        <v xml:space="preserve">0 </v>
      </c>
      <c r="Q1574" s="641"/>
      <c r="R1574" s="537"/>
      <c r="S1574" s="537"/>
      <c r="T1574" s="537"/>
      <c r="U1574" s="537"/>
      <c r="V1574" s="537"/>
      <c r="W1574" s="683" t="str">
        <f t="shared" si="2500"/>
        <v>OK</v>
      </c>
      <c r="X1574" s="141"/>
      <c r="Y1574" s="141"/>
      <c r="Z1574" s="552"/>
      <c r="AA1574" s="552"/>
      <c r="AB1574" s="683" t="str">
        <f t="shared" si="2501"/>
        <v>OK</v>
      </c>
      <c r="AC1574" s="593"/>
      <c r="AD1574" s="530">
        <f t="shared" si="2490"/>
        <v>0</v>
      </c>
      <c r="AE1574" s="842">
        <f t="shared" si="2491"/>
        <v>0</v>
      </c>
      <c r="AF1574" s="931"/>
      <c r="AG1574" s="530">
        <f t="shared" si="2492"/>
        <v>-100</v>
      </c>
      <c r="AH1574" s="530" t="str">
        <f t="shared" si="2493"/>
        <v xml:space="preserve">0 </v>
      </c>
      <c r="AI1574" s="641"/>
      <c r="AJ1574" s="537"/>
      <c r="AK1574" s="537"/>
      <c r="AL1574" s="537"/>
      <c r="AM1574" s="537"/>
      <c r="AN1574" s="537"/>
      <c r="AO1574" s="683" t="str">
        <f t="shared" si="2502"/>
        <v>OK</v>
      </c>
      <c r="AP1574" s="141"/>
      <c r="AQ1574" s="141"/>
      <c r="AR1574" s="552"/>
      <c r="AS1574" s="552"/>
      <c r="AT1574" s="683" t="str">
        <f t="shared" si="2503"/>
        <v>OK</v>
      </c>
      <c r="AU1574" s="593"/>
      <c r="AV1574" s="530">
        <f t="shared" si="2494"/>
        <v>0</v>
      </c>
      <c r="AW1574" s="842">
        <f t="shared" si="2495"/>
        <v>0</v>
      </c>
      <c r="AX1574" s="115">
        <f t="shared" si="2496"/>
        <v>100</v>
      </c>
      <c r="AY1574" s="5">
        <f t="shared" si="2497"/>
        <v>0</v>
      </c>
      <c r="AZ1574" s="5">
        <f t="shared" si="2534"/>
        <v>-100</v>
      </c>
      <c r="BA1574" s="335">
        <f t="shared" si="2532"/>
        <v>-1</v>
      </c>
      <c r="BB1574" s="23">
        <f t="shared" si="2498"/>
        <v>100</v>
      </c>
      <c r="BC1574" s="5">
        <f t="shared" si="2535"/>
        <v>0</v>
      </c>
      <c r="BD1574" s="5">
        <f t="shared" si="2536"/>
        <v>-100</v>
      </c>
      <c r="BE1574" s="335">
        <f t="shared" si="2533"/>
        <v>-1</v>
      </c>
      <c r="BG1574" s="826" t="str">
        <f t="shared" si="2499"/>
        <v>45.24</v>
      </c>
      <c r="BH1574" s="607" t="b">
        <f>COUNTIF('Codes SEC'!$B$2:$B$250,Ministres!BG1574)&gt;0</f>
        <v>1</v>
      </c>
    </row>
    <row r="1575" spans="1:66" s="28" customFormat="1" ht="30.6" x14ac:dyDescent="0.25">
      <c r="A1575" s="222" t="s">
        <v>6116</v>
      </c>
      <c r="B1575" s="30">
        <v>14</v>
      </c>
      <c r="C1575" s="116" t="s">
        <v>1714</v>
      </c>
      <c r="D1575" s="620">
        <v>1000</v>
      </c>
      <c r="E1575" s="32"/>
      <c r="F1575" s="117">
        <v>12</v>
      </c>
      <c r="G1575" s="700" t="s">
        <v>5613</v>
      </c>
      <c r="H1575" s="878" t="str">
        <f t="shared" si="2537"/>
        <v>044</v>
      </c>
      <c r="I1575" s="397" t="s">
        <v>3268</v>
      </c>
      <c r="J1575" s="380" t="s">
        <v>2067</v>
      </c>
      <c r="K1575" s="494" t="s">
        <v>1878</v>
      </c>
      <c r="L1575" s="726">
        <v>115</v>
      </c>
      <c r="M1575" s="727">
        <v>115</v>
      </c>
      <c r="N1575" s="931"/>
      <c r="O1575" s="530">
        <f t="shared" si="2488"/>
        <v>-115</v>
      </c>
      <c r="P1575" s="530" t="str">
        <f t="shared" si="2489"/>
        <v xml:space="preserve">0 </v>
      </c>
      <c r="Q1575" s="646"/>
      <c r="R1575" s="536"/>
      <c r="S1575" s="536"/>
      <c r="T1575" s="536"/>
      <c r="U1575" s="536"/>
      <c r="V1575" s="536"/>
      <c r="W1575" s="683" t="str">
        <f t="shared" si="2500"/>
        <v>OK</v>
      </c>
      <c r="X1575" s="141"/>
      <c r="Y1575" s="141"/>
      <c r="Z1575" s="552"/>
      <c r="AA1575" s="552"/>
      <c r="AB1575" s="683" t="str">
        <f t="shared" si="2501"/>
        <v>OK</v>
      </c>
      <c r="AC1575" s="593"/>
      <c r="AD1575" s="530">
        <f t="shared" si="2490"/>
        <v>0</v>
      </c>
      <c r="AE1575" s="842">
        <f t="shared" si="2491"/>
        <v>0</v>
      </c>
      <c r="AF1575" s="931"/>
      <c r="AG1575" s="530">
        <f t="shared" si="2492"/>
        <v>-115</v>
      </c>
      <c r="AH1575" s="530" t="str">
        <f t="shared" si="2493"/>
        <v xml:space="preserve">0 </v>
      </c>
      <c r="AI1575" s="641"/>
      <c r="AJ1575" s="537"/>
      <c r="AK1575" s="537"/>
      <c r="AL1575" s="537"/>
      <c r="AM1575" s="537"/>
      <c r="AN1575" s="537"/>
      <c r="AO1575" s="683" t="str">
        <f t="shared" si="2502"/>
        <v>OK</v>
      </c>
      <c r="AP1575" s="141"/>
      <c r="AQ1575" s="141"/>
      <c r="AR1575" s="552"/>
      <c r="AS1575" s="552"/>
      <c r="AT1575" s="683" t="str">
        <f t="shared" si="2503"/>
        <v>OK</v>
      </c>
      <c r="AU1575" s="593"/>
      <c r="AV1575" s="530">
        <f t="shared" si="2494"/>
        <v>0</v>
      </c>
      <c r="AW1575" s="842">
        <f t="shared" si="2495"/>
        <v>0</v>
      </c>
      <c r="AX1575" s="115">
        <f t="shared" si="2496"/>
        <v>115</v>
      </c>
      <c r="AY1575" s="5">
        <f t="shared" si="2497"/>
        <v>0</v>
      </c>
      <c r="AZ1575" s="7">
        <f>AY1575-AX1575</f>
        <v>-115</v>
      </c>
      <c r="BA1575" s="335">
        <f>AZ1575/AX1575</f>
        <v>-1</v>
      </c>
      <c r="BB1575" s="23">
        <f t="shared" si="2498"/>
        <v>115</v>
      </c>
      <c r="BC1575" s="5">
        <f>AW1575</f>
        <v>0</v>
      </c>
      <c r="BD1575" s="7">
        <f>BC1575-BB1575</f>
        <v>-115</v>
      </c>
      <c r="BE1575" s="335">
        <f>BD1575/BB1575</f>
        <v>-1</v>
      </c>
      <c r="BF1575" s="41"/>
      <c r="BG1575" s="826" t="str">
        <f t="shared" si="2499"/>
        <v>45.24</v>
      </c>
      <c r="BH1575" s="607" t="b">
        <f>COUNTIF('Codes SEC'!$B$2:$B$250,Ministres!BG1575)&gt;0</f>
        <v>1</v>
      </c>
      <c r="BI1575" s="41"/>
      <c r="BJ1575" s="41"/>
      <c r="BK1575" s="41"/>
      <c r="BL1575" s="41"/>
      <c r="BM1575" s="41"/>
      <c r="BN1575" s="41"/>
    </row>
    <row r="1576" spans="1:66" ht="12.75" customHeight="1" x14ac:dyDescent="0.25">
      <c r="A1576" s="227"/>
      <c r="B1576" s="209"/>
      <c r="C1576" s="253"/>
      <c r="D1576" s="625"/>
      <c r="E1576" s="280"/>
      <c r="F1576" s="253"/>
      <c r="G1576" s="695"/>
      <c r="H1576" s="886"/>
      <c r="I1576" s="403"/>
      <c r="J1576" s="381"/>
      <c r="K1576" s="514" t="s">
        <v>95</v>
      </c>
      <c r="L1576" s="318">
        <f>L1551+L1552+L1553+L1554+L1555+L1556+L1557+L1562+L1563+L1567+L1568+L1571+L1569+L1573+L1566+L1574+L1564+L1558+L1559+L1565+L1570+L1575+L1560+L1572+L1561</f>
        <v>10393</v>
      </c>
      <c r="M1576" s="737">
        <f t="shared" ref="M1576:BE1576" si="2538">M1551+M1552+M1553+M1554+M1555+M1556+M1557+M1562+M1563+M1567+M1568+M1571+M1569+M1573+M1566+M1574+M1564+M1558+M1559+M1565+M1570+M1575+M1560+M1572+M1561</f>
        <v>12430</v>
      </c>
      <c r="N1576" s="930">
        <f t="shared" si="2538"/>
        <v>0</v>
      </c>
      <c r="O1576" s="790">
        <f t="shared" si="2538"/>
        <v>-10393</v>
      </c>
      <c r="P1576" s="790">
        <f t="shared" si="2538"/>
        <v>0</v>
      </c>
      <c r="Q1576" s="787">
        <f t="shared" si="2538"/>
        <v>0</v>
      </c>
      <c r="R1576" s="648">
        <f t="shared" si="2538"/>
        <v>0</v>
      </c>
      <c r="S1576" s="648">
        <f t="shared" si="2538"/>
        <v>0</v>
      </c>
      <c r="T1576" s="648">
        <f t="shared" si="2538"/>
        <v>0</v>
      </c>
      <c r="U1576" s="648">
        <f t="shared" si="2538"/>
        <v>0</v>
      </c>
      <c r="V1576" s="648">
        <f t="shared" si="2538"/>
        <v>0</v>
      </c>
      <c r="W1576" s="790" t="e">
        <f t="shared" si="2538"/>
        <v>#VALUE!</v>
      </c>
      <c r="X1576" s="649">
        <f t="shared" si="2538"/>
        <v>0</v>
      </c>
      <c r="Y1576" s="649">
        <f t="shared" si="2538"/>
        <v>0</v>
      </c>
      <c r="Z1576" s="648">
        <f t="shared" si="2538"/>
        <v>0</v>
      </c>
      <c r="AA1576" s="648">
        <f t="shared" si="2538"/>
        <v>0</v>
      </c>
      <c r="AB1576" s="790" t="e">
        <f t="shared" si="2538"/>
        <v>#VALUE!</v>
      </c>
      <c r="AC1576" s="649">
        <f t="shared" si="2538"/>
        <v>0</v>
      </c>
      <c r="AD1576" s="790">
        <f t="shared" si="2538"/>
        <v>0</v>
      </c>
      <c r="AE1576" s="843">
        <f t="shared" si="2538"/>
        <v>0</v>
      </c>
      <c r="AF1576" s="930">
        <f t="shared" si="2538"/>
        <v>0</v>
      </c>
      <c r="AG1576" s="790">
        <f t="shared" si="2538"/>
        <v>-12430</v>
      </c>
      <c r="AH1576" s="790">
        <f t="shared" si="2538"/>
        <v>0</v>
      </c>
      <c r="AI1576" s="787">
        <f t="shared" si="2538"/>
        <v>0</v>
      </c>
      <c r="AJ1576" s="648">
        <f t="shared" si="2538"/>
        <v>0</v>
      </c>
      <c r="AK1576" s="648">
        <f t="shared" si="2538"/>
        <v>0</v>
      </c>
      <c r="AL1576" s="648">
        <f t="shared" si="2538"/>
        <v>0</v>
      </c>
      <c r="AM1576" s="648">
        <f t="shared" si="2538"/>
        <v>0</v>
      </c>
      <c r="AN1576" s="648">
        <f t="shared" si="2538"/>
        <v>0</v>
      </c>
      <c r="AO1576" s="790" t="e">
        <f t="shared" si="2538"/>
        <v>#VALUE!</v>
      </c>
      <c r="AP1576" s="649">
        <f t="shared" si="2538"/>
        <v>0</v>
      </c>
      <c r="AQ1576" s="649">
        <f t="shared" si="2538"/>
        <v>0</v>
      </c>
      <c r="AR1576" s="648">
        <f t="shared" si="2538"/>
        <v>0</v>
      </c>
      <c r="AS1576" s="648">
        <f t="shared" si="2538"/>
        <v>0</v>
      </c>
      <c r="AT1576" s="790" t="e">
        <f t="shared" si="2538"/>
        <v>#VALUE!</v>
      </c>
      <c r="AU1576" s="649">
        <f t="shared" si="2538"/>
        <v>0</v>
      </c>
      <c r="AV1576" s="790">
        <f t="shared" si="2538"/>
        <v>0</v>
      </c>
      <c r="AW1576" s="843">
        <f t="shared" si="2538"/>
        <v>0</v>
      </c>
      <c r="AX1576" s="336">
        <f t="shared" si="2538"/>
        <v>10393</v>
      </c>
      <c r="AY1576" s="337">
        <f t="shared" si="2538"/>
        <v>0</v>
      </c>
      <c r="AZ1576" s="338">
        <f t="shared" si="2538"/>
        <v>-10393</v>
      </c>
      <c r="BA1576" s="339" t="e">
        <f t="shared" si="2538"/>
        <v>#DIV/0!</v>
      </c>
      <c r="BB1576" s="322">
        <f t="shared" si="2538"/>
        <v>12430</v>
      </c>
      <c r="BC1576" s="337">
        <f t="shared" si="2538"/>
        <v>0</v>
      </c>
      <c r="BD1576" s="338">
        <f t="shared" si="2538"/>
        <v>-12430</v>
      </c>
      <c r="BE1576" s="339" t="e">
        <f t="shared" si="2538"/>
        <v>#DIV/0!</v>
      </c>
      <c r="BG1576" s="826"/>
      <c r="BH1576" s="607"/>
    </row>
    <row r="1577" spans="1:66" ht="12.75" customHeight="1" x14ac:dyDescent="0.25">
      <c r="A1577" s="21"/>
      <c r="B1577" s="112"/>
      <c r="C1577" s="116"/>
      <c r="D1577" s="623"/>
      <c r="E1577" s="278"/>
      <c r="F1577" s="116"/>
      <c r="G1577" s="694"/>
      <c r="H1577" s="878"/>
      <c r="I1577" s="397"/>
      <c r="J1577" s="380"/>
      <c r="K1577" s="461"/>
      <c r="L1577" s="738"/>
      <c r="M1577" s="739"/>
      <c r="N1577" s="932"/>
      <c r="O1577" s="125"/>
      <c r="P1577" s="125"/>
      <c r="Q1577" s="642"/>
      <c r="R1577" s="538"/>
      <c r="S1577" s="538"/>
      <c r="T1577" s="538"/>
      <c r="U1577" s="538"/>
      <c r="V1577" s="538"/>
      <c r="W1577" s="532"/>
      <c r="X1577" s="143"/>
      <c r="Y1577" s="143"/>
      <c r="Z1577" s="553"/>
      <c r="AA1577" s="553"/>
      <c r="AB1577" s="532"/>
      <c r="AC1577" s="594"/>
      <c r="AD1577" s="125"/>
      <c r="AE1577" s="848"/>
      <c r="AF1577" s="932"/>
      <c r="AG1577" s="125"/>
      <c r="AH1577" s="125"/>
      <c r="AI1577" s="642"/>
      <c r="AJ1577" s="538"/>
      <c r="AK1577" s="538"/>
      <c r="AL1577" s="538"/>
      <c r="AM1577" s="538"/>
      <c r="AN1577" s="538"/>
      <c r="AO1577" s="532"/>
      <c r="AP1577" s="143"/>
      <c r="AQ1577" s="143"/>
      <c r="AR1577" s="553"/>
      <c r="AS1577" s="553"/>
      <c r="AT1577" s="532"/>
      <c r="AU1577" s="594"/>
      <c r="AV1577" s="125"/>
      <c r="AW1577" s="848"/>
      <c r="AX1577" s="124"/>
      <c r="AY1577" s="6"/>
      <c r="AZ1577" s="6"/>
      <c r="BA1577" s="341"/>
      <c r="BB1577" s="311"/>
      <c r="BC1577" s="6"/>
      <c r="BD1577" s="6"/>
      <c r="BE1577" s="341"/>
      <c r="BG1577" s="826"/>
      <c r="BH1577" s="607"/>
    </row>
    <row r="1578" spans="1:66" ht="12.75" customHeight="1" x14ac:dyDescent="0.25">
      <c r="A1578" s="21"/>
      <c r="B1578" s="112"/>
      <c r="C1578" s="116"/>
      <c r="D1578" s="623"/>
      <c r="E1578" s="278"/>
      <c r="F1578" s="116"/>
      <c r="G1578" s="694"/>
      <c r="H1578" s="878"/>
      <c r="I1578" s="397"/>
      <c r="J1578" s="380"/>
      <c r="K1578" s="410" t="s">
        <v>58</v>
      </c>
      <c r="L1578" s="738"/>
      <c r="M1578" s="739"/>
      <c r="N1578" s="932"/>
      <c r="O1578" s="125"/>
      <c r="P1578" s="125"/>
      <c r="Q1578" s="642"/>
      <c r="R1578" s="538"/>
      <c r="S1578" s="538"/>
      <c r="T1578" s="538"/>
      <c r="U1578" s="538"/>
      <c r="V1578" s="538"/>
      <c r="W1578" s="532"/>
      <c r="X1578" s="143"/>
      <c r="Y1578" s="143"/>
      <c r="Z1578" s="553"/>
      <c r="AA1578" s="553"/>
      <c r="AB1578" s="532"/>
      <c r="AC1578" s="594"/>
      <c r="AD1578" s="125"/>
      <c r="AE1578" s="848"/>
      <c r="AF1578" s="932"/>
      <c r="AG1578" s="125"/>
      <c r="AH1578" s="125"/>
      <c r="AI1578" s="642"/>
      <c r="AJ1578" s="538"/>
      <c r="AK1578" s="538"/>
      <c r="AL1578" s="538"/>
      <c r="AM1578" s="538"/>
      <c r="AN1578" s="538"/>
      <c r="AO1578" s="532"/>
      <c r="AP1578" s="143"/>
      <c r="AQ1578" s="143"/>
      <c r="AR1578" s="553"/>
      <c r="AS1578" s="553"/>
      <c r="AT1578" s="532"/>
      <c r="AU1578" s="594"/>
      <c r="AV1578" s="125"/>
      <c r="AW1578" s="848"/>
      <c r="AX1578" s="124"/>
      <c r="AY1578" s="6"/>
      <c r="AZ1578" s="6"/>
      <c r="BA1578" s="341"/>
      <c r="BB1578" s="311"/>
      <c r="BC1578" s="6"/>
      <c r="BD1578" s="6"/>
      <c r="BE1578" s="341"/>
      <c r="BG1578" s="826"/>
      <c r="BH1578" s="607"/>
    </row>
    <row r="1579" spans="1:66" ht="12.75" customHeight="1" x14ac:dyDescent="0.25">
      <c r="A1579" s="21"/>
      <c r="B1579" s="112"/>
      <c r="C1579" s="116"/>
      <c r="D1579" s="623"/>
      <c r="E1579" s="278"/>
      <c r="F1579" s="116"/>
      <c r="G1579" s="694"/>
      <c r="H1579" s="878"/>
      <c r="I1579" s="397"/>
      <c r="J1579" s="380"/>
      <c r="K1579" s="410"/>
      <c r="L1579" s="738"/>
      <c r="M1579" s="739"/>
      <c r="N1579" s="932"/>
      <c r="O1579" s="125"/>
      <c r="P1579" s="125"/>
      <c r="Q1579" s="642"/>
      <c r="R1579" s="538"/>
      <c r="S1579" s="538"/>
      <c r="T1579" s="538"/>
      <c r="U1579" s="538"/>
      <c r="V1579" s="538"/>
      <c r="W1579" s="532"/>
      <c r="X1579" s="143"/>
      <c r="Y1579" s="143"/>
      <c r="Z1579" s="553"/>
      <c r="AA1579" s="553"/>
      <c r="AB1579" s="532"/>
      <c r="AC1579" s="594"/>
      <c r="AD1579" s="125"/>
      <c r="AE1579" s="848"/>
      <c r="AF1579" s="932"/>
      <c r="AG1579" s="125"/>
      <c r="AH1579" s="125"/>
      <c r="AI1579" s="642"/>
      <c r="AJ1579" s="538"/>
      <c r="AK1579" s="538"/>
      <c r="AL1579" s="538"/>
      <c r="AM1579" s="538"/>
      <c r="AN1579" s="538"/>
      <c r="AO1579" s="532"/>
      <c r="AP1579" s="143"/>
      <c r="AQ1579" s="143"/>
      <c r="AR1579" s="553"/>
      <c r="AS1579" s="553"/>
      <c r="AT1579" s="532"/>
      <c r="AU1579" s="594"/>
      <c r="AV1579" s="125"/>
      <c r="AW1579" s="848"/>
      <c r="AX1579" s="124"/>
      <c r="AY1579" s="6"/>
      <c r="AZ1579" s="6"/>
      <c r="BA1579" s="341"/>
      <c r="BB1579" s="311"/>
      <c r="BC1579" s="6"/>
      <c r="BD1579" s="6"/>
      <c r="BE1579" s="341"/>
      <c r="BG1579" s="826"/>
      <c r="BH1579" s="607"/>
    </row>
    <row r="1580" spans="1:66" ht="35.1" customHeight="1" x14ac:dyDescent="0.25">
      <c r="A1580" s="190" t="s">
        <v>6116</v>
      </c>
      <c r="B1580" s="583">
        <v>14</v>
      </c>
      <c r="C1580" s="120" t="s">
        <v>1714</v>
      </c>
      <c r="D1580" s="620">
        <v>1000</v>
      </c>
      <c r="E1580" s="584"/>
      <c r="F1580" s="120">
        <v>12</v>
      </c>
      <c r="G1580" s="697">
        <v>1</v>
      </c>
      <c r="H1580" s="890" t="str">
        <f t="shared" si="2537"/>
        <v>044</v>
      </c>
      <c r="I1580" s="585">
        <v>85111000</v>
      </c>
      <c r="J1580" s="380" t="s">
        <v>4292</v>
      </c>
      <c r="K1580" s="422" t="s">
        <v>4722</v>
      </c>
      <c r="L1580" s="726">
        <v>0</v>
      </c>
      <c r="M1580" s="727">
        <v>0</v>
      </c>
      <c r="N1580" s="931"/>
      <c r="O1580" s="530">
        <f t="shared" ref="O1580:O1602" si="2539">IF(N1580&gt;L1580,"0 ",N1580-L1580)</f>
        <v>0</v>
      </c>
      <c r="P1580" s="530">
        <f t="shared" ref="P1580:P1602" si="2540">IF(N1580&lt;L1580,"0 ",N1580-L1580)</f>
        <v>0</v>
      </c>
      <c r="Q1580" s="646"/>
      <c r="R1580" s="536"/>
      <c r="S1580" s="536"/>
      <c r="T1580" s="536"/>
      <c r="U1580" s="536"/>
      <c r="V1580" s="536"/>
      <c r="W1580" s="683" t="str">
        <f>IF(SUM(Q1580:V1580)=X1580,"OK",SUM(Q1580:V1580)-X1580)</f>
        <v>OK</v>
      </c>
      <c r="X1580" s="141"/>
      <c r="Y1580" s="141"/>
      <c r="Z1580" s="552"/>
      <c r="AA1580" s="552"/>
      <c r="AB1580" s="683" t="str">
        <f>IF(SUM(Z1580:AA1580)=AC1580,"OK",SUM(Z1580:AA1580)-AC1580)</f>
        <v>OK</v>
      </c>
      <c r="AC1580" s="593"/>
      <c r="AD1580" s="530">
        <f t="shared" ref="AD1580:AD1602" si="2541">X1580+Y1580+AC1580</f>
        <v>0</v>
      </c>
      <c r="AE1580" s="842">
        <f t="shared" ref="AE1580:AE1602" si="2542">N1580+AD1580</f>
        <v>0</v>
      </c>
      <c r="AF1580" s="931"/>
      <c r="AG1580" s="530">
        <f t="shared" ref="AG1580:AG1602" si="2543">IF(AF1580&gt;M1580,"0 ",AF1580-M1580)</f>
        <v>0</v>
      </c>
      <c r="AH1580" s="530">
        <f t="shared" ref="AH1580:AH1602" si="2544">IF(AF1580&lt;M1580,"0 ",AF1580-M1580)</f>
        <v>0</v>
      </c>
      <c r="AI1580" s="641"/>
      <c r="AJ1580" s="537"/>
      <c r="AK1580" s="537"/>
      <c r="AL1580" s="537"/>
      <c r="AM1580" s="537"/>
      <c r="AN1580" s="537"/>
      <c r="AO1580" s="683" t="str">
        <f>IF(SUM(AI1580:AN1580)=AP1580,"OK",SUM(AI1580:AN1580)-AP1580)</f>
        <v>OK</v>
      </c>
      <c r="AP1580" s="141"/>
      <c r="AQ1580" s="141"/>
      <c r="AR1580" s="552"/>
      <c r="AS1580" s="552"/>
      <c r="AT1580" s="683" t="str">
        <f>IF(SUM(AR1580:AS1580)=AU1580,"OK",SUM(AR1580:AS1580)-AU1580)</f>
        <v>OK</v>
      </c>
      <c r="AU1580" s="593"/>
      <c r="AV1580" s="530">
        <f t="shared" ref="AV1580:AV1602" si="2545">AP1580+AQ1580+AU1580</f>
        <v>0</v>
      </c>
      <c r="AW1580" s="842">
        <f t="shared" ref="AW1580:AW1602" si="2546">AF1580+AV1580</f>
        <v>0</v>
      </c>
      <c r="AX1580" s="115">
        <f t="shared" ref="AX1580:AX1602" si="2547">L1580</f>
        <v>0</v>
      </c>
      <c r="AY1580" s="5">
        <f t="shared" ref="AY1580:AY1602" si="2548">AE1580</f>
        <v>0</v>
      </c>
      <c r="AZ1580" s="7">
        <f>AY1580-AX1580</f>
        <v>0</v>
      </c>
      <c r="BA1580" s="335" t="e">
        <f>AZ1580/AX1580</f>
        <v>#DIV/0!</v>
      </c>
      <c r="BB1580" s="23">
        <f t="shared" ref="BB1580:BB1602" si="2549">M1580</f>
        <v>0</v>
      </c>
      <c r="BC1580" s="5">
        <f>AW1580</f>
        <v>0</v>
      </c>
      <c r="BD1580" s="7">
        <f>BC1580-BB1580</f>
        <v>0</v>
      </c>
      <c r="BE1580" s="335" t="e">
        <f>BD1580/BB1580</f>
        <v>#DIV/0!</v>
      </c>
      <c r="BG1580" s="826" t="str">
        <f t="shared" ref="BG1580:BG1602" si="2550">RIGHT(LEFT(I1580,3),2)&amp;"."&amp;RIGHT(LEFT(I1580,5),2)</f>
        <v>51.11</v>
      </c>
      <c r="BH1580" s="607" t="b">
        <f>COUNTIF('Codes SEC'!$B$2:$B$250,Ministres!BG1580)&gt;0</f>
        <v>1</v>
      </c>
    </row>
    <row r="1581" spans="1:66" ht="30.6" x14ac:dyDescent="0.25">
      <c r="A1581" s="222" t="s">
        <v>6116</v>
      </c>
      <c r="B1581" s="112">
        <v>14</v>
      </c>
      <c r="C1581" s="116" t="s">
        <v>1714</v>
      </c>
      <c r="D1581" s="620">
        <v>1000</v>
      </c>
      <c r="E1581" s="278"/>
      <c r="F1581" s="116">
        <v>12</v>
      </c>
      <c r="G1581" s="694">
        <v>1</v>
      </c>
      <c r="H1581" s="878" t="str">
        <f t="shared" si="2537"/>
        <v>044</v>
      </c>
      <c r="I1581" s="397" t="s">
        <v>3284</v>
      </c>
      <c r="J1581" s="380" t="s">
        <v>2068</v>
      </c>
      <c r="K1581" s="408" t="s">
        <v>532</v>
      </c>
      <c r="L1581" s="726">
        <v>7</v>
      </c>
      <c r="M1581" s="727">
        <v>959</v>
      </c>
      <c r="N1581" s="931"/>
      <c r="O1581" s="530">
        <f t="shared" si="2539"/>
        <v>-7</v>
      </c>
      <c r="P1581" s="530" t="str">
        <f t="shared" si="2540"/>
        <v xml:space="preserve">0 </v>
      </c>
      <c r="Q1581" s="646"/>
      <c r="R1581" s="536"/>
      <c r="S1581" s="536"/>
      <c r="T1581" s="536"/>
      <c r="U1581" s="536"/>
      <c r="V1581" s="536"/>
      <c r="W1581" s="683" t="str">
        <f t="shared" ref="W1581:W1602" si="2551">IF(SUM(Q1581:V1581)=X1581,"OK",SUM(Q1581:V1581)-X1581)</f>
        <v>OK</v>
      </c>
      <c r="X1581" s="141"/>
      <c r="Y1581" s="141"/>
      <c r="Z1581" s="552"/>
      <c r="AA1581" s="552"/>
      <c r="AB1581" s="683" t="str">
        <f t="shared" ref="AB1581:AB1602" si="2552">IF(SUM(Z1581:AA1581)=AC1581,"OK",SUM(Z1581:AA1581)-AC1581)</f>
        <v>OK</v>
      </c>
      <c r="AC1581" s="593"/>
      <c r="AD1581" s="530">
        <f t="shared" si="2541"/>
        <v>0</v>
      </c>
      <c r="AE1581" s="842">
        <f t="shared" si="2542"/>
        <v>0</v>
      </c>
      <c r="AF1581" s="931"/>
      <c r="AG1581" s="530">
        <f t="shared" si="2543"/>
        <v>-959</v>
      </c>
      <c r="AH1581" s="530" t="str">
        <f t="shared" si="2544"/>
        <v xml:space="preserve">0 </v>
      </c>
      <c r="AI1581" s="641"/>
      <c r="AJ1581" s="537"/>
      <c r="AK1581" s="537"/>
      <c r="AL1581" s="537"/>
      <c r="AM1581" s="537"/>
      <c r="AN1581" s="537"/>
      <c r="AO1581" s="683" t="str">
        <f t="shared" ref="AO1581:AO1602" si="2553">IF(SUM(AI1581:AN1581)=AP1581,"OK",SUM(AI1581:AN1581)-AP1581)</f>
        <v>OK</v>
      </c>
      <c r="AP1581" s="141"/>
      <c r="AQ1581" s="141"/>
      <c r="AR1581" s="552"/>
      <c r="AS1581" s="552"/>
      <c r="AT1581" s="683" t="str">
        <f t="shared" ref="AT1581:AT1602" si="2554">IF(SUM(AR1581:AS1581)=AU1581,"OK",SUM(AR1581:AS1581)-AU1581)</f>
        <v>OK</v>
      </c>
      <c r="AU1581" s="593"/>
      <c r="AV1581" s="530">
        <f t="shared" si="2545"/>
        <v>0</v>
      </c>
      <c r="AW1581" s="842">
        <f t="shared" si="2546"/>
        <v>0</v>
      </c>
      <c r="AX1581" s="115">
        <f t="shared" si="2547"/>
        <v>7</v>
      </c>
      <c r="AY1581" s="5">
        <f t="shared" si="2548"/>
        <v>0</v>
      </c>
      <c r="AZ1581" s="7">
        <f t="shared" ref="AZ1581:AZ1591" si="2555">AY1581-AX1581</f>
        <v>-7</v>
      </c>
      <c r="BA1581" s="335">
        <f t="shared" ref="BA1581:BA1591" si="2556">AZ1581/AX1581</f>
        <v>-1</v>
      </c>
      <c r="BB1581" s="23">
        <f t="shared" si="2549"/>
        <v>959</v>
      </c>
      <c r="BC1581" s="5">
        <f t="shared" ref="BC1581:BC1591" si="2557">AW1581</f>
        <v>0</v>
      </c>
      <c r="BD1581" s="7">
        <f t="shared" ref="BD1581:BD1591" si="2558">BC1581-BB1581</f>
        <v>-959</v>
      </c>
      <c r="BE1581" s="335">
        <f t="shared" ref="BE1581:BE1591" si="2559">BD1581/BB1581</f>
        <v>-1</v>
      </c>
      <c r="BG1581" s="826" t="str">
        <f t="shared" si="2550"/>
        <v>51.12</v>
      </c>
      <c r="BH1581" s="607" t="b">
        <f>COUNTIF('Codes SEC'!$B$2:$B$250,Ministres!BG1581)&gt;0</f>
        <v>1</v>
      </c>
    </row>
    <row r="1582" spans="1:66" ht="35.1" customHeight="1" x14ac:dyDescent="0.25">
      <c r="A1582" s="222" t="s">
        <v>6116</v>
      </c>
      <c r="B1582" s="112" t="s">
        <v>826</v>
      </c>
      <c r="C1582" s="116" t="s">
        <v>1714</v>
      </c>
      <c r="D1582" s="620">
        <v>1000</v>
      </c>
      <c r="E1582" s="278"/>
      <c r="F1582" s="116" t="s">
        <v>5306</v>
      </c>
      <c r="G1582" s="700" t="s">
        <v>5613</v>
      </c>
      <c r="H1582" s="888" t="str">
        <f t="shared" si="2537"/>
        <v>044</v>
      </c>
      <c r="I1582" s="580">
        <v>85112000</v>
      </c>
      <c r="J1582" s="689" t="s">
        <v>6477</v>
      </c>
      <c r="K1582" s="411" t="s">
        <v>6478</v>
      </c>
      <c r="L1582" s="733">
        <v>0</v>
      </c>
      <c r="M1582" s="734">
        <v>0</v>
      </c>
      <c r="N1582" s="931"/>
      <c r="O1582" s="530">
        <f t="shared" si="2539"/>
        <v>0</v>
      </c>
      <c r="P1582" s="530">
        <f t="shared" si="2540"/>
        <v>0</v>
      </c>
      <c r="Q1582" s="646"/>
      <c r="R1582" s="536"/>
      <c r="S1582" s="536"/>
      <c r="T1582" s="536"/>
      <c r="U1582" s="536"/>
      <c r="V1582" s="536"/>
      <c r="W1582" s="683" t="str">
        <f>IF(SUM(Q1582:V1582)=X1582,"OK",SUM(Q1582:V1582)-X1582)</f>
        <v>OK</v>
      </c>
      <c r="X1582" s="141"/>
      <c r="Y1582" s="141"/>
      <c r="Z1582" s="552"/>
      <c r="AA1582" s="552"/>
      <c r="AB1582" s="683" t="str">
        <f>IF(SUM(Z1582:AA1582)=AC1582,"OK",SUM(Z1582:AA1582)-AC1582)</f>
        <v>OK</v>
      </c>
      <c r="AC1582" s="593"/>
      <c r="AD1582" s="530">
        <f t="shared" si="2541"/>
        <v>0</v>
      </c>
      <c r="AE1582" s="842">
        <f t="shared" si="2542"/>
        <v>0</v>
      </c>
      <c r="AF1582" s="931"/>
      <c r="AG1582" s="530">
        <f t="shared" si="2543"/>
        <v>0</v>
      </c>
      <c r="AH1582" s="530">
        <f t="shared" si="2544"/>
        <v>0</v>
      </c>
      <c r="AI1582" s="641"/>
      <c r="AJ1582" s="537"/>
      <c r="AK1582" s="537"/>
      <c r="AL1582" s="537"/>
      <c r="AM1582" s="537"/>
      <c r="AN1582" s="537"/>
      <c r="AO1582" s="683" t="str">
        <f>IF(SUM(AI1582:AN1582)=AP1582,"OK",SUM(AI1582:AN1582)-AP1582)</f>
        <v>OK</v>
      </c>
      <c r="AP1582" s="141"/>
      <c r="AQ1582" s="141"/>
      <c r="AR1582" s="552"/>
      <c r="AS1582" s="552"/>
      <c r="AT1582" s="683" t="str">
        <f>IF(SUM(AR1582:AS1582)=AU1582,"OK",SUM(AR1582:AS1582)-AU1582)</f>
        <v>OK</v>
      </c>
      <c r="AU1582" s="593"/>
      <c r="AV1582" s="530">
        <f t="shared" si="2545"/>
        <v>0</v>
      </c>
      <c r="AW1582" s="842">
        <f t="shared" si="2546"/>
        <v>0</v>
      </c>
      <c r="AX1582" s="115">
        <f t="shared" si="2547"/>
        <v>0</v>
      </c>
      <c r="AY1582" s="5">
        <f t="shared" si="2548"/>
        <v>0</v>
      </c>
      <c r="AZ1582" s="7">
        <f>AY1582-AX1582</f>
        <v>0</v>
      </c>
      <c r="BA1582" s="335" t="e">
        <f>AZ1582/AX1582</f>
        <v>#DIV/0!</v>
      </c>
      <c r="BB1582" s="23">
        <f t="shared" si="2549"/>
        <v>0</v>
      </c>
      <c r="BC1582" s="5">
        <f>AW1582</f>
        <v>0</v>
      </c>
      <c r="BD1582" s="7">
        <f>BC1582-BB1582</f>
        <v>0</v>
      </c>
      <c r="BE1582" s="335" t="e">
        <f>BD1582/BB1582</f>
        <v>#DIV/0!</v>
      </c>
      <c r="BG1582" s="826" t="str">
        <f t="shared" si="2550"/>
        <v>51.12</v>
      </c>
      <c r="BH1582" s="607" t="b">
        <f>COUNTIF('Codes SEC'!$B$2:$B$250,Ministres!BG1582)&gt;0</f>
        <v>1</v>
      </c>
    </row>
    <row r="1583" spans="1:66" ht="35.1" customHeight="1" x14ac:dyDescent="0.25">
      <c r="A1583" s="222" t="s">
        <v>6116</v>
      </c>
      <c r="B1583" s="112">
        <v>14</v>
      </c>
      <c r="C1583" s="116" t="s">
        <v>1714</v>
      </c>
      <c r="D1583" s="620">
        <v>1000</v>
      </c>
      <c r="E1583" s="278"/>
      <c r="F1583" s="116">
        <v>6</v>
      </c>
      <c r="G1583" s="694">
        <v>1</v>
      </c>
      <c r="H1583" s="878" t="str">
        <f t="shared" si="2537"/>
        <v>044</v>
      </c>
      <c r="I1583" s="397">
        <v>85210000</v>
      </c>
      <c r="J1583" s="380" t="s">
        <v>3985</v>
      </c>
      <c r="K1583" s="408" t="s">
        <v>4723</v>
      </c>
      <c r="L1583" s="726">
        <v>0</v>
      </c>
      <c r="M1583" s="727">
        <v>0</v>
      </c>
      <c r="N1583" s="931"/>
      <c r="O1583" s="530">
        <f t="shared" si="2539"/>
        <v>0</v>
      </c>
      <c r="P1583" s="530">
        <f t="shared" si="2540"/>
        <v>0</v>
      </c>
      <c r="Q1583" s="646"/>
      <c r="R1583" s="536"/>
      <c r="S1583" s="536"/>
      <c r="T1583" s="536"/>
      <c r="U1583" s="536"/>
      <c r="V1583" s="536"/>
      <c r="W1583" s="683" t="str">
        <f t="shared" si="2551"/>
        <v>OK</v>
      </c>
      <c r="X1583" s="141"/>
      <c r="Y1583" s="141"/>
      <c r="Z1583" s="552"/>
      <c r="AA1583" s="552"/>
      <c r="AB1583" s="683" t="str">
        <f t="shared" si="2552"/>
        <v>OK</v>
      </c>
      <c r="AC1583" s="593"/>
      <c r="AD1583" s="530">
        <f t="shared" si="2541"/>
        <v>0</v>
      </c>
      <c r="AE1583" s="842">
        <f t="shared" si="2542"/>
        <v>0</v>
      </c>
      <c r="AF1583" s="931"/>
      <c r="AG1583" s="530">
        <f t="shared" si="2543"/>
        <v>0</v>
      </c>
      <c r="AH1583" s="530">
        <f t="shared" si="2544"/>
        <v>0</v>
      </c>
      <c r="AI1583" s="641"/>
      <c r="AJ1583" s="537"/>
      <c r="AK1583" s="537"/>
      <c r="AL1583" s="537"/>
      <c r="AM1583" s="537"/>
      <c r="AN1583" s="537"/>
      <c r="AO1583" s="683" t="str">
        <f t="shared" si="2553"/>
        <v>OK</v>
      </c>
      <c r="AP1583" s="141"/>
      <c r="AQ1583" s="141"/>
      <c r="AR1583" s="552"/>
      <c r="AS1583" s="552"/>
      <c r="AT1583" s="683" t="str">
        <f t="shared" si="2554"/>
        <v>OK</v>
      </c>
      <c r="AU1583" s="593"/>
      <c r="AV1583" s="530">
        <f t="shared" si="2545"/>
        <v>0</v>
      </c>
      <c r="AW1583" s="842">
        <f t="shared" si="2546"/>
        <v>0</v>
      </c>
      <c r="AX1583" s="115">
        <f t="shared" si="2547"/>
        <v>0</v>
      </c>
      <c r="AY1583" s="5">
        <f t="shared" si="2548"/>
        <v>0</v>
      </c>
      <c r="AZ1583" s="7">
        <f>AY1583-AX1583</f>
        <v>0</v>
      </c>
      <c r="BA1583" s="335" t="e">
        <f>AZ1583/AX1583</f>
        <v>#DIV/0!</v>
      </c>
      <c r="BB1583" s="23">
        <f t="shared" si="2549"/>
        <v>0</v>
      </c>
      <c r="BC1583" s="5">
        <f>AW1583</f>
        <v>0</v>
      </c>
      <c r="BD1583" s="7">
        <f>BC1583-BB1583</f>
        <v>0</v>
      </c>
      <c r="BE1583" s="335" t="e">
        <f>BD1583/BB1583</f>
        <v>#DIV/0!</v>
      </c>
      <c r="BG1583" s="826" t="str">
        <f t="shared" si="2550"/>
        <v>52.10</v>
      </c>
      <c r="BH1583" s="607" t="b">
        <f>COUNTIF('Codes SEC'!$B$2:$B$250,Ministres!BG1583)&gt;0</f>
        <v>1</v>
      </c>
    </row>
    <row r="1584" spans="1:66" ht="35.1" customHeight="1" x14ac:dyDescent="0.25">
      <c r="A1584" s="222" t="s">
        <v>6116</v>
      </c>
      <c r="B1584" s="112">
        <v>14</v>
      </c>
      <c r="C1584" s="116" t="s">
        <v>1714</v>
      </c>
      <c r="D1584" s="620">
        <v>1000</v>
      </c>
      <c r="E1584" s="278"/>
      <c r="F1584" s="116">
        <v>12</v>
      </c>
      <c r="G1584" s="694">
        <v>1</v>
      </c>
      <c r="H1584" s="878" t="str">
        <f t="shared" si="2537"/>
        <v>044</v>
      </c>
      <c r="I1584" s="397">
        <v>85210000</v>
      </c>
      <c r="J1584" s="380" t="s">
        <v>3986</v>
      </c>
      <c r="K1584" s="408" t="s">
        <v>3948</v>
      </c>
      <c r="L1584" s="726">
        <v>0</v>
      </c>
      <c r="M1584" s="727">
        <v>0</v>
      </c>
      <c r="N1584" s="931"/>
      <c r="O1584" s="530">
        <f t="shared" si="2539"/>
        <v>0</v>
      </c>
      <c r="P1584" s="530">
        <f t="shared" si="2540"/>
        <v>0</v>
      </c>
      <c r="Q1584" s="646"/>
      <c r="R1584" s="536"/>
      <c r="S1584" s="536"/>
      <c r="T1584" s="536"/>
      <c r="U1584" s="536"/>
      <c r="V1584" s="536"/>
      <c r="W1584" s="683" t="str">
        <f t="shared" si="2551"/>
        <v>OK</v>
      </c>
      <c r="X1584" s="141"/>
      <c r="Y1584" s="141"/>
      <c r="Z1584" s="552"/>
      <c r="AA1584" s="552"/>
      <c r="AB1584" s="683" t="str">
        <f t="shared" si="2552"/>
        <v>OK</v>
      </c>
      <c r="AC1584" s="593"/>
      <c r="AD1584" s="530">
        <f t="shared" si="2541"/>
        <v>0</v>
      </c>
      <c r="AE1584" s="842">
        <f t="shared" si="2542"/>
        <v>0</v>
      </c>
      <c r="AF1584" s="931"/>
      <c r="AG1584" s="530">
        <f t="shared" si="2543"/>
        <v>0</v>
      </c>
      <c r="AH1584" s="530">
        <f t="shared" si="2544"/>
        <v>0</v>
      </c>
      <c r="AI1584" s="641"/>
      <c r="AJ1584" s="537"/>
      <c r="AK1584" s="537"/>
      <c r="AL1584" s="537"/>
      <c r="AM1584" s="537"/>
      <c r="AN1584" s="537"/>
      <c r="AO1584" s="683" t="str">
        <f t="shared" si="2553"/>
        <v>OK</v>
      </c>
      <c r="AP1584" s="141"/>
      <c r="AQ1584" s="141"/>
      <c r="AR1584" s="552"/>
      <c r="AS1584" s="552"/>
      <c r="AT1584" s="683" t="str">
        <f t="shared" si="2554"/>
        <v>OK</v>
      </c>
      <c r="AU1584" s="593"/>
      <c r="AV1584" s="530">
        <f t="shared" si="2545"/>
        <v>0</v>
      </c>
      <c r="AW1584" s="842">
        <f t="shared" si="2546"/>
        <v>0</v>
      </c>
      <c r="AX1584" s="115">
        <f t="shared" si="2547"/>
        <v>0</v>
      </c>
      <c r="AY1584" s="5">
        <f t="shared" si="2548"/>
        <v>0</v>
      </c>
      <c r="AZ1584" s="7">
        <f>AY1584-AX1584</f>
        <v>0</v>
      </c>
      <c r="BA1584" s="335" t="e">
        <f>AZ1584/AX1584</f>
        <v>#DIV/0!</v>
      </c>
      <c r="BB1584" s="23">
        <f t="shared" si="2549"/>
        <v>0</v>
      </c>
      <c r="BC1584" s="5">
        <f>AW1584</f>
        <v>0</v>
      </c>
      <c r="BD1584" s="7">
        <f>BC1584-BB1584</f>
        <v>0</v>
      </c>
      <c r="BE1584" s="335" t="e">
        <f>BD1584/BB1584</f>
        <v>#DIV/0!</v>
      </c>
      <c r="BG1584" s="826" t="str">
        <f t="shared" si="2550"/>
        <v>52.10</v>
      </c>
      <c r="BH1584" s="607" t="b">
        <f>COUNTIF('Codes SEC'!$B$2:$B$250,Ministres!BG1584)&gt;0</f>
        <v>1</v>
      </c>
    </row>
    <row r="1585" spans="1:61" ht="35.1" customHeight="1" x14ac:dyDescent="0.25">
      <c r="A1585" s="222" t="s">
        <v>6116</v>
      </c>
      <c r="B1585" s="112">
        <v>14</v>
      </c>
      <c r="C1585" s="116" t="s">
        <v>1714</v>
      </c>
      <c r="D1585" s="620">
        <v>1000</v>
      </c>
      <c r="E1585" s="278"/>
      <c r="F1585" s="116">
        <v>6</v>
      </c>
      <c r="G1585" s="700" t="s">
        <v>5613</v>
      </c>
      <c r="H1585" s="888" t="str">
        <f t="shared" si="2537"/>
        <v>044</v>
      </c>
      <c r="I1585" s="580">
        <v>85210000</v>
      </c>
      <c r="J1585" s="689" t="s">
        <v>6087</v>
      </c>
      <c r="K1585" s="411" t="s">
        <v>6088</v>
      </c>
      <c r="L1585" s="733">
        <v>0</v>
      </c>
      <c r="M1585" s="734">
        <v>0</v>
      </c>
      <c r="N1585" s="931"/>
      <c r="O1585" s="530">
        <f t="shared" si="2539"/>
        <v>0</v>
      </c>
      <c r="P1585" s="530">
        <f t="shared" si="2540"/>
        <v>0</v>
      </c>
      <c r="Q1585" s="646"/>
      <c r="R1585" s="536"/>
      <c r="S1585" s="536"/>
      <c r="T1585" s="536"/>
      <c r="U1585" s="536"/>
      <c r="V1585" s="536"/>
      <c r="W1585" s="683" t="str">
        <f t="shared" si="2551"/>
        <v>OK</v>
      </c>
      <c r="X1585" s="141"/>
      <c r="Y1585" s="141"/>
      <c r="Z1585" s="552"/>
      <c r="AA1585" s="552"/>
      <c r="AB1585" s="683" t="str">
        <f t="shared" si="2552"/>
        <v>OK</v>
      </c>
      <c r="AC1585" s="593"/>
      <c r="AD1585" s="530">
        <f t="shared" si="2541"/>
        <v>0</v>
      </c>
      <c r="AE1585" s="842">
        <f t="shared" si="2542"/>
        <v>0</v>
      </c>
      <c r="AF1585" s="931"/>
      <c r="AG1585" s="530">
        <f t="shared" si="2543"/>
        <v>0</v>
      </c>
      <c r="AH1585" s="530">
        <f t="shared" si="2544"/>
        <v>0</v>
      </c>
      <c r="AI1585" s="641"/>
      <c r="AJ1585" s="537"/>
      <c r="AK1585" s="537"/>
      <c r="AL1585" s="537"/>
      <c r="AM1585" s="537"/>
      <c r="AN1585" s="537"/>
      <c r="AO1585" s="683" t="str">
        <f t="shared" si="2553"/>
        <v>OK</v>
      </c>
      <c r="AP1585" s="141"/>
      <c r="AQ1585" s="141"/>
      <c r="AR1585" s="552"/>
      <c r="AS1585" s="552"/>
      <c r="AT1585" s="683" t="str">
        <f t="shared" si="2554"/>
        <v>OK</v>
      </c>
      <c r="AU1585" s="593"/>
      <c r="AV1585" s="530">
        <f t="shared" si="2545"/>
        <v>0</v>
      </c>
      <c r="AW1585" s="842">
        <f t="shared" si="2546"/>
        <v>0</v>
      </c>
      <c r="AX1585" s="115">
        <f t="shared" si="2547"/>
        <v>0</v>
      </c>
      <c r="AY1585" s="5">
        <f t="shared" si="2548"/>
        <v>0</v>
      </c>
      <c r="AZ1585" s="7">
        <f>AY1585-AX1585</f>
        <v>0</v>
      </c>
      <c r="BA1585" s="335" t="e">
        <f>AZ1585/AX1585</f>
        <v>#DIV/0!</v>
      </c>
      <c r="BB1585" s="23">
        <f t="shared" si="2549"/>
        <v>0</v>
      </c>
      <c r="BC1585" s="5">
        <f>AW1585</f>
        <v>0</v>
      </c>
      <c r="BD1585" s="7">
        <f>BC1585-BB1585</f>
        <v>0</v>
      </c>
      <c r="BE1585" s="335" t="e">
        <f>BD1585/BB1585</f>
        <v>#DIV/0!</v>
      </c>
      <c r="BG1585" s="826" t="str">
        <f t="shared" si="2550"/>
        <v>52.10</v>
      </c>
      <c r="BH1585" s="607" t="b">
        <f>COUNTIF('Codes SEC'!$B$2:$B$250,Ministres!BG1585)&gt;0</f>
        <v>1</v>
      </c>
    </row>
    <row r="1586" spans="1:61" ht="30.6" x14ac:dyDescent="0.25">
      <c r="A1586" s="222" t="s">
        <v>6116</v>
      </c>
      <c r="B1586" s="112">
        <v>14</v>
      </c>
      <c r="C1586" s="116" t="s">
        <v>1714</v>
      </c>
      <c r="D1586" s="620">
        <v>1000</v>
      </c>
      <c r="E1586" s="278"/>
      <c r="F1586" s="116">
        <v>12</v>
      </c>
      <c r="G1586" s="694">
        <v>1</v>
      </c>
      <c r="H1586" s="878" t="str">
        <f t="shared" si="2537"/>
        <v>044</v>
      </c>
      <c r="I1586" s="397" t="s">
        <v>3289</v>
      </c>
      <c r="J1586" s="380" t="s">
        <v>2069</v>
      </c>
      <c r="K1586" s="408" t="s">
        <v>1877</v>
      </c>
      <c r="L1586" s="726">
        <v>0</v>
      </c>
      <c r="M1586" s="727">
        <v>871</v>
      </c>
      <c r="N1586" s="931"/>
      <c r="O1586" s="530">
        <f t="shared" si="2539"/>
        <v>0</v>
      </c>
      <c r="P1586" s="530">
        <f t="shared" si="2540"/>
        <v>0</v>
      </c>
      <c r="Q1586" s="646"/>
      <c r="R1586" s="536"/>
      <c r="S1586" s="536"/>
      <c r="T1586" s="536"/>
      <c r="U1586" s="536"/>
      <c r="V1586" s="536"/>
      <c r="W1586" s="683" t="str">
        <f t="shared" si="2551"/>
        <v>OK</v>
      </c>
      <c r="X1586" s="141"/>
      <c r="Y1586" s="141"/>
      <c r="Z1586" s="552"/>
      <c r="AA1586" s="552"/>
      <c r="AB1586" s="683" t="str">
        <f t="shared" si="2552"/>
        <v>OK</v>
      </c>
      <c r="AC1586" s="593"/>
      <c r="AD1586" s="530">
        <f t="shared" si="2541"/>
        <v>0</v>
      </c>
      <c r="AE1586" s="842">
        <f t="shared" si="2542"/>
        <v>0</v>
      </c>
      <c r="AF1586" s="931"/>
      <c r="AG1586" s="530">
        <f t="shared" si="2543"/>
        <v>-871</v>
      </c>
      <c r="AH1586" s="530" t="str">
        <f t="shared" si="2544"/>
        <v xml:space="preserve">0 </v>
      </c>
      <c r="AI1586" s="641"/>
      <c r="AJ1586" s="537"/>
      <c r="AK1586" s="537"/>
      <c r="AL1586" s="537"/>
      <c r="AM1586" s="537"/>
      <c r="AN1586" s="537"/>
      <c r="AO1586" s="683" t="str">
        <f t="shared" si="2553"/>
        <v>OK</v>
      </c>
      <c r="AP1586" s="141"/>
      <c r="AQ1586" s="141"/>
      <c r="AR1586" s="552"/>
      <c r="AS1586" s="552"/>
      <c r="AT1586" s="683" t="str">
        <f t="shared" si="2554"/>
        <v>OK</v>
      </c>
      <c r="AU1586" s="593"/>
      <c r="AV1586" s="530">
        <f t="shared" si="2545"/>
        <v>0</v>
      </c>
      <c r="AW1586" s="842">
        <f t="shared" si="2546"/>
        <v>0</v>
      </c>
      <c r="AX1586" s="115">
        <f t="shared" si="2547"/>
        <v>0</v>
      </c>
      <c r="AY1586" s="5">
        <f t="shared" si="2548"/>
        <v>0</v>
      </c>
      <c r="AZ1586" s="7">
        <f t="shared" si="2555"/>
        <v>0</v>
      </c>
      <c r="BA1586" s="335" t="e">
        <f t="shared" si="2556"/>
        <v>#DIV/0!</v>
      </c>
      <c r="BB1586" s="23">
        <f t="shared" si="2549"/>
        <v>871</v>
      </c>
      <c r="BC1586" s="5">
        <f t="shared" si="2557"/>
        <v>0</v>
      </c>
      <c r="BD1586" s="7">
        <f t="shared" si="2558"/>
        <v>-871</v>
      </c>
      <c r="BE1586" s="335">
        <f t="shared" si="2559"/>
        <v>-1</v>
      </c>
      <c r="BG1586" s="826" t="str">
        <f t="shared" si="2550"/>
        <v>53.10</v>
      </c>
      <c r="BH1586" s="607" t="b">
        <f>COUNTIF('Codes SEC'!$B$2:$B$250,Ministres!BG1586)&gt;0</f>
        <v>1</v>
      </c>
      <c r="BI1586" s="1"/>
    </row>
    <row r="1587" spans="1:61" ht="30.6" x14ac:dyDescent="0.25">
      <c r="A1587" s="222" t="s">
        <v>6116</v>
      </c>
      <c r="B1587" s="112">
        <v>14</v>
      </c>
      <c r="C1587" s="116" t="s">
        <v>1714</v>
      </c>
      <c r="D1587" s="620">
        <v>1000</v>
      </c>
      <c r="E1587" s="278"/>
      <c r="F1587" s="116">
        <v>12</v>
      </c>
      <c r="G1587" s="694">
        <v>1</v>
      </c>
      <c r="H1587" s="878" t="str">
        <f t="shared" si="2537"/>
        <v>044</v>
      </c>
      <c r="I1587" s="397" t="s">
        <v>3285</v>
      </c>
      <c r="J1587" s="380" t="s">
        <v>2070</v>
      </c>
      <c r="K1587" s="408" t="s">
        <v>3168</v>
      </c>
      <c r="L1587" s="726">
        <v>0</v>
      </c>
      <c r="M1587" s="727">
        <v>0</v>
      </c>
      <c r="N1587" s="931"/>
      <c r="O1587" s="530">
        <f t="shared" si="2539"/>
        <v>0</v>
      </c>
      <c r="P1587" s="530">
        <f t="shared" si="2540"/>
        <v>0</v>
      </c>
      <c r="Q1587" s="646"/>
      <c r="R1587" s="536"/>
      <c r="S1587" s="536"/>
      <c r="T1587" s="536"/>
      <c r="U1587" s="536"/>
      <c r="V1587" s="536"/>
      <c r="W1587" s="683" t="str">
        <f t="shared" si="2551"/>
        <v>OK</v>
      </c>
      <c r="X1587" s="141"/>
      <c r="Y1587" s="141"/>
      <c r="Z1587" s="552"/>
      <c r="AA1587" s="552"/>
      <c r="AB1587" s="683" t="str">
        <f t="shared" si="2552"/>
        <v>OK</v>
      </c>
      <c r="AC1587" s="593"/>
      <c r="AD1587" s="530">
        <f t="shared" si="2541"/>
        <v>0</v>
      </c>
      <c r="AE1587" s="842">
        <f t="shared" si="2542"/>
        <v>0</v>
      </c>
      <c r="AF1587" s="931"/>
      <c r="AG1587" s="530">
        <f t="shared" si="2543"/>
        <v>0</v>
      </c>
      <c r="AH1587" s="530">
        <f t="shared" si="2544"/>
        <v>0</v>
      </c>
      <c r="AI1587" s="641"/>
      <c r="AJ1587" s="537"/>
      <c r="AK1587" s="537"/>
      <c r="AL1587" s="537"/>
      <c r="AM1587" s="537"/>
      <c r="AN1587" s="537"/>
      <c r="AO1587" s="683" t="str">
        <f t="shared" si="2553"/>
        <v>OK</v>
      </c>
      <c r="AP1587" s="141"/>
      <c r="AQ1587" s="141"/>
      <c r="AR1587" s="552"/>
      <c r="AS1587" s="552"/>
      <c r="AT1587" s="683" t="str">
        <f t="shared" si="2554"/>
        <v>OK</v>
      </c>
      <c r="AU1587" s="593"/>
      <c r="AV1587" s="530">
        <f t="shared" si="2545"/>
        <v>0</v>
      </c>
      <c r="AW1587" s="842">
        <f t="shared" si="2546"/>
        <v>0</v>
      </c>
      <c r="AX1587" s="115">
        <f t="shared" si="2547"/>
        <v>0</v>
      </c>
      <c r="AY1587" s="5">
        <f t="shared" si="2548"/>
        <v>0</v>
      </c>
      <c r="AZ1587" s="7">
        <f>AY1587-AX1587</f>
        <v>0</v>
      </c>
      <c r="BA1587" s="335" t="e">
        <f>AZ1587/AX1587</f>
        <v>#DIV/0!</v>
      </c>
      <c r="BB1587" s="23">
        <f t="shared" si="2549"/>
        <v>0</v>
      </c>
      <c r="BC1587" s="5">
        <f>AW1587</f>
        <v>0</v>
      </c>
      <c r="BD1587" s="7">
        <f>BC1587-BB1587</f>
        <v>0</v>
      </c>
      <c r="BE1587" s="335" t="e">
        <f>BD1587/BB1587</f>
        <v>#DIV/0!</v>
      </c>
      <c r="BG1587" s="826" t="str">
        <f t="shared" si="2550"/>
        <v>61.41</v>
      </c>
      <c r="BH1587" s="607" t="b">
        <f>COUNTIF('Codes SEC'!$B$2:$B$250,Ministres!BG1587)&gt;0</f>
        <v>1</v>
      </c>
    </row>
    <row r="1588" spans="1:61" ht="35.1" customHeight="1" x14ac:dyDescent="0.25">
      <c r="A1588" s="222" t="s">
        <v>6116</v>
      </c>
      <c r="B1588" s="112">
        <v>14</v>
      </c>
      <c r="C1588" s="116" t="s">
        <v>1714</v>
      </c>
      <c r="D1588" s="620">
        <v>1000</v>
      </c>
      <c r="E1588" s="278"/>
      <c r="F1588" s="116">
        <v>6</v>
      </c>
      <c r="G1588" s="694">
        <v>1</v>
      </c>
      <c r="H1588" s="878" t="str">
        <f t="shared" si="2537"/>
        <v>044</v>
      </c>
      <c r="I1588" s="397">
        <v>86141000</v>
      </c>
      <c r="J1588" s="380" t="s">
        <v>3987</v>
      </c>
      <c r="K1588" s="408" t="s">
        <v>4724</v>
      </c>
      <c r="L1588" s="726">
        <v>0</v>
      </c>
      <c r="M1588" s="727">
        <v>0</v>
      </c>
      <c r="N1588" s="931"/>
      <c r="O1588" s="530">
        <f t="shared" si="2539"/>
        <v>0</v>
      </c>
      <c r="P1588" s="530">
        <f t="shared" si="2540"/>
        <v>0</v>
      </c>
      <c r="Q1588" s="646"/>
      <c r="R1588" s="536"/>
      <c r="S1588" s="536"/>
      <c r="T1588" s="536"/>
      <c r="U1588" s="536"/>
      <c r="V1588" s="536"/>
      <c r="W1588" s="683" t="str">
        <f t="shared" si="2551"/>
        <v>OK</v>
      </c>
      <c r="X1588" s="141"/>
      <c r="Y1588" s="141"/>
      <c r="Z1588" s="552"/>
      <c r="AA1588" s="552"/>
      <c r="AB1588" s="683" t="str">
        <f t="shared" si="2552"/>
        <v>OK</v>
      </c>
      <c r="AC1588" s="593"/>
      <c r="AD1588" s="530">
        <f t="shared" si="2541"/>
        <v>0</v>
      </c>
      <c r="AE1588" s="842">
        <f t="shared" si="2542"/>
        <v>0</v>
      </c>
      <c r="AF1588" s="931"/>
      <c r="AG1588" s="530">
        <f t="shared" si="2543"/>
        <v>0</v>
      </c>
      <c r="AH1588" s="530">
        <f t="shared" si="2544"/>
        <v>0</v>
      </c>
      <c r="AI1588" s="641"/>
      <c r="AJ1588" s="537"/>
      <c r="AK1588" s="537"/>
      <c r="AL1588" s="537"/>
      <c r="AM1588" s="537"/>
      <c r="AN1588" s="537"/>
      <c r="AO1588" s="683" t="str">
        <f t="shared" si="2553"/>
        <v>OK</v>
      </c>
      <c r="AP1588" s="141"/>
      <c r="AQ1588" s="141"/>
      <c r="AR1588" s="552"/>
      <c r="AS1588" s="552"/>
      <c r="AT1588" s="683" t="str">
        <f t="shared" si="2554"/>
        <v>OK</v>
      </c>
      <c r="AU1588" s="593"/>
      <c r="AV1588" s="530">
        <f t="shared" si="2545"/>
        <v>0</v>
      </c>
      <c r="AW1588" s="842">
        <f t="shared" si="2546"/>
        <v>0</v>
      </c>
      <c r="AX1588" s="115">
        <f t="shared" si="2547"/>
        <v>0</v>
      </c>
      <c r="AY1588" s="5">
        <f t="shared" si="2548"/>
        <v>0</v>
      </c>
      <c r="AZ1588" s="7">
        <f>AY1588-AX1588</f>
        <v>0</v>
      </c>
      <c r="BA1588" s="335" t="e">
        <f>AZ1588/AX1588</f>
        <v>#DIV/0!</v>
      </c>
      <c r="BB1588" s="23">
        <f t="shared" si="2549"/>
        <v>0</v>
      </c>
      <c r="BC1588" s="5">
        <f>AW1588</f>
        <v>0</v>
      </c>
      <c r="BD1588" s="7">
        <f>BC1588-BB1588</f>
        <v>0</v>
      </c>
      <c r="BE1588" s="335" t="e">
        <f>BD1588/BB1588</f>
        <v>#DIV/0!</v>
      </c>
      <c r="BG1588" s="826" t="str">
        <f t="shared" si="2550"/>
        <v>61.41</v>
      </c>
      <c r="BH1588" s="607" t="b">
        <f>COUNTIF('Codes SEC'!$B$2:$B$250,Ministres!BG1588)&gt;0</f>
        <v>1</v>
      </c>
    </row>
    <row r="1589" spans="1:61" ht="35.1" customHeight="1" x14ac:dyDescent="0.25">
      <c r="A1589" s="222" t="s">
        <v>6116</v>
      </c>
      <c r="B1589" s="112" t="s">
        <v>826</v>
      </c>
      <c r="C1589" s="116" t="s">
        <v>1714</v>
      </c>
      <c r="D1589" s="620">
        <v>1000</v>
      </c>
      <c r="E1589" s="278"/>
      <c r="F1589" s="116">
        <v>12</v>
      </c>
      <c r="G1589" s="700" t="s">
        <v>5613</v>
      </c>
      <c r="H1589" s="888" t="str">
        <f t="shared" si="2537"/>
        <v>044</v>
      </c>
      <c r="I1589" s="580">
        <v>86311000</v>
      </c>
      <c r="J1589" s="689" t="s">
        <v>5766</v>
      </c>
      <c r="K1589" s="411" t="s">
        <v>5767</v>
      </c>
      <c r="L1589" s="733">
        <v>0</v>
      </c>
      <c r="M1589" s="734">
        <v>0</v>
      </c>
      <c r="N1589" s="931"/>
      <c r="O1589" s="530">
        <f t="shared" si="2539"/>
        <v>0</v>
      </c>
      <c r="P1589" s="530">
        <f t="shared" si="2540"/>
        <v>0</v>
      </c>
      <c r="Q1589" s="646"/>
      <c r="R1589" s="536"/>
      <c r="S1589" s="536"/>
      <c r="T1589" s="536"/>
      <c r="U1589" s="536"/>
      <c r="V1589" s="536"/>
      <c r="W1589" s="683" t="str">
        <f>IF(SUM(Q1589:V1589)=X1589,"OK",SUM(Q1589:V1589)-X1589)</f>
        <v>OK</v>
      </c>
      <c r="X1589" s="141"/>
      <c r="Y1589" s="141"/>
      <c r="Z1589" s="552"/>
      <c r="AA1589" s="552"/>
      <c r="AB1589" s="683" t="str">
        <f>IF(SUM(Z1589:AA1589)=AC1589,"OK",SUM(Z1589:AA1589)-AC1589)</f>
        <v>OK</v>
      </c>
      <c r="AC1589" s="593"/>
      <c r="AD1589" s="530">
        <f t="shared" si="2541"/>
        <v>0</v>
      </c>
      <c r="AE1589" s="842">
        <f t="shared" si="2542"/>
        <v>0</v>
      </c>
      <c r="AF1589" s="931"/>
      <c r="AG1589" s="530">
        <f t="shared" si="2543"/>
        <v>0</v>
      </c>
      <c r="AH1589" s="530">
        <f t="shared" si="2544"/>
        <v>0</v>
      </c>
      <c r="AI1589" s="641"/>
      <c r="AJ1589" s="537"/>
      <c r="AK1589" s="537"/>
      <c r="AL1589" s="537"/>
      <c r="AM1589" s="537"/>
      <c r="AN1589" s="537"/>
      <c r="AO1589" s="683" t="str">
        <f>IF(SUM(AI1589:AN1589)=AP1589,"OK",SUM(AI1589:AN1589)-AP1589)</f>
        <v>OK</v>
      </c>
      <c r="AP1589" s="141"/>
      <c r="AQ1589" s="141"/>
      <c r="AR1589" s="552"/>
      <c r="AS1589" s="552"/>
      <c r="AT1589" s="683" t="str">
        <f>IF(SUM(AR1589:AS1589)=AU1589,"OK",SUM(AR1589:AS1589)-AU1589)</f>
        <v>OK</v>
      </c>
      <c r="AU1589" s="593"/>
      <c r="AV1589" s="530">
        <f t="shared" si="2545"/>
        <v>0</v>
      </c>
      <c r="AW1589" s="842">
        <f t="shared" si="2546"/>
        <v>0</v>
      </c>
      <c r="AX1589" s="115">
        <f t="shared" si="2547"/>
        <v>0</v>
      </c>
      <c r="AY1589" s="5">
        <f t="shared" si="2548"/>
        <v>0</v>
      </c>
      <c r="AZ1589" s="7">
        <f>AY1589-AX1589</f>
        <v>0</v>
      </c>
      <c r="BA1589" s="335" t="e">
        <f>AZ1589/AX1589</f>
        <v>#DIV/0!</v>
      </c>
      <c r="BB1589" s="23">
        <f t="shared" si="2549"/>
        <v>0</v>
      </c>
      <c r="BC1589" s="5">
        <f>AW1589</f>
        <v>0</v>
      </c>
      <c r="BD1589" s="7">
        <f>BC1589-BB1589</f>
        <v>0</v>
      </c>
      <c r="BE1589" s="335" t="e">
        <f>BD1589/BB1589</f>
        <v>#DIV/0!</v>
      </c>
      <c r="BG1589" s="826" t="str">
        <f t="shared" si="2550"/>
        <v>63.11</v>
      </c>
      <c r="BH1589" s="607" t="b">
        <f>COUNTIF('Codes SEC'!$B$2:$B$250,Ministres!BG1589)&gt;0</f>
        <v>1</v>
      </c>
    </row>
    <row r="1590" spans="1:61" ht="35.1" customHeight="1" x14ac:dyDescent="0.25">
      <c r="A1590" s="222" t="s">
        <v>6116</v>
      </c>
      <c r="B1590" s="112">
        <v>14</v>
      </c>
      <c r="C1590" s="116" t="s">
        <v>1714</v>
      </c>
      <c r="D1590" s="620">
        <v>1000</v>
      </c>
      <c r="E1590" s="278"/>
      <c r="F1590" s="116">
        <v>12</v>
      </c>
      <c r="G1590" s="694">
        <v>1</v>
      </c>
      <c r="H1590" s="878" t="str">
        <f t="shared" si="2537"/>
        <v>044</v>
      </c>
      <c r="I1590" s="397" t="s">
        <v>3269</v>
      </c>
      <c r="J1590" s="380" t="s">
        <v>2071</v>
      </c>
      <c r="K1590" s="408" t="s">
        <v>256</v>
      </c>
      <c r="L1590" s="726">
        <v>0</v>
      </c>
      <c r="M1590" s="727">
        <v>75</v>
      </c>
      <c r="N1590" s="931"/>
      <c r="O1590" s="530">
        <f t="shared" si="2539"/>
        <v>0</v>
      </c>
      <c r="P1590" s="530">
        <f t="shared" si="2540"/>
        <v>0</v>
      </c>
      <c r="Q1590" s="646"/>
      <c r="R1590" s="536"/>
      <c r="S1590" s="536"/>
      <c r="T1590" s="536"/>
      <c r="U1590" s="536"/>
      <c r="V1590" s="536"/>
      <c r="W1590" s="683" t="str">
        <f t="shared" si="2551"/>
        <v>OK</v>
      </c>
      <c r="X1590" s="141"/>
      <c r="Y1590" s="141"/>
      <c r="Z1590" s="552"/>
      <c r="AA1590" s="552"/>
      <c r="AB1590" s="683" t="str">
        <f t="shared" si="2552"/>
        <v>OK</v>
      </c>
      <c r="AC1590" s="593"/>
      <c r="AD1590" s="530">
        <f t="shared" si="2541"/>
        <v>0</v>
      </c>
      <c r="AE1590" s="842">
        <f t="shared" si="2542"/>
        <v>0</v>
      </c>
      <c r="AF1590" s="931"/>
      <c r="AG1590" s="530">
        <f t="shared" si="2543"/>
        <v>-75</v>
      </c>
      <c r="AH1590" s="530" t="str">
        <f t="shared" si="2544"/>
        <v xml:space="preserve">0 </v>
      </c>
      <c r="AI1590" s="641"/>
      <c r="AJ1590" s="537"/>
      <c r="AK1590" s="537"/>
      <c r="AL1590" s="537"/>
      <c r="AM1590" s="537"/>
      <c r="AN1590" s="537"/>
      <c r="AO1590" s="683" t="str">
        <f t="shared" si="2553"/>
        <v>OK</v>
      </c>
      <c r="AP1590" s="141"/>
      <c r="AQ1590" s="141"/>
      <c r="AR1590" s="552"/>
      <c r="AS1590" s="552"/>
      <c r="AT1590" s="683" t="str">
        <f t="shared" si="2554"/>
        <v>OK</v>
      </c>
      <c r="AU1590" s="593"/>
      <c r="AV1590" s="530">
        <f t="shared" si="2545"/>
        <v>0</v>
      </c>
      <c r="AW1590" s="842">
        <f t="shared" si="2546"/>
        <v>0</v>
      </c>
      <c r="AX1590" s="115">
        <f t="shared" si="2547"/>
        <v>0</v>
      </c>
      <c r="AY1590" s="5">
        <f t="shared" si="2548"/>
        <v>0</v>
      </c>
      <c r="AZ1590" s="7">
        <f t="shared" si="2555"/>
        <v>0</v>
      </c>
      <c r="BA1590" s="335" t="e">
        <f t="shared" si="2556"/>
        <v>#DIV/0!</v>
      </c>
      <c r="BB1590" s="23">
        <f t="shared" si="2549"/>
        <v>75</v>
      </c>
      <c r="BC1590" s="5">
        <f t="shared" si="2557"/>
        <v>0</v>
      </c>
      <c r="BD1590" s="7">
        <f t="shared" si="2558"/>
        <v>-75</v>
      </c>
      <c r="BE1590" s="335">
        <f t="shared" si="2559"/>
        <v>-1</v>
      </c>
      <c r="BG1590" s="826" t="str">
        <f t="shared" si="2550"/>
        <v>63.21</v>
      </c>
      <c r="BH1590" s="607" t="b">
        <f>COUNTIF('Codes SEC'!$B$2:$B$250,Ministres!BG1590)&gt;0</f>
        <v>1</v>
      </c>
    </row>
    <row r="1591" spans="1:61" ht="30.6" x14ac:dyDescent="0.25">
      <c r="A1591" s="222" t="s">
        <v>6116</v>
      </c>
      <c r="B1591" s="112">
        <v>14</v>
      </c>
      <c r="C1591" s="116" t="s">
        <v>1714</v>
      </c>
      <c r="D1591" s="620">
        <v>1000</v>
      </c>
      <c r="E1591" s="278"/>
      <c r="F1591" s="116">
        <v>12</v>
      </c>
      <c r="G1591" s="694">
        <v>1</v>
      </c>
      <c r="H1591" s="878" t="str">
        <f t="shared" si="2537"/>
        <v>044</v>
      </c>
      <c r="I1591" s="397" t="s">
        <v>3269</v>
      </c>
      <c r="J1591" s="380" t="s">
        <v>2072</v>
      </c>
      <c r="K1591" s="408" t="s">
        <v>467</v>
      </c>
      <c r="L1591" s="726">
        <v>0</v>
      </c>
      <c r="M1591" s="727">
        <v>1347</v>
      </c>
      <c r="N1591" s="931"/>
      <c r="O1591" s="530">
        <f t="shared" si="2539"/>
        <v>0</v>
      </c>
      <c r="P1591" s="530">
        <f t="shared" si="2540"/>
        <v>0</v>
      </c>
      <c r="Q1591" s="646"/>
      <c r="R1591" s="536"/>
      <c r="S1591" s="536"/>
      <c r="T1591" s="536"/>
      <c r="U1591" s="536"/>
      <c r="V1591" s="536"/>
      <c r="W1591" s="683" t="str">
        <f t="shared" si="2551"/>
        <v>OK</v>
      </c>
      <c r="X1591" s="141"/>
      <c r="Y1591" s="141"/>
      <c r="Z1591" s="552"/>
      <c r="AA1591" s="552"/>
      <c r="AB1591" s="683" t="str">
        <f t="shared" si="2552"/>
        <v>OK</v>
      </c>
      <c r="AC1591" s="593"/>
      <c r="AD1591" s="530">
        <f t="shared" si="2541"/>
        <v>0</v>
      </c>
      <c r="AE1591" s="842">
        <f t="shared" si="2542"/>
        <v>0</v>
      </c>
      <c r="AF1591" s="931"/>
      <c r="AG1591" s="530">
        <f t="shared" si="2543"/>
        <v>-1347</v>
      </c>
      <c r="AH1591" s="530" t="str">
        <f t="shared" si="2544"/>
        <v xml:space="preserve">0 </v>
      </c>
      <c r="AI1591" s="641"/>
      <c r="AJ1591" s="537"/>
      <c r="AK1591" s="537"/>
      <c r="AL1591" s="537"/>
      <c r="AM1591" s="537"/>
      <c r="AN1591" s="537"/>
      <c r="AO1591" s="683" t="str">
        <f t="shared" si="2553"/>
        <v>OK</v>
      </c>
      <c r="AP1591" s="141"/>
      <c r="AQ1591" s="141"/>
      <c r="AR1591" s="552"/>
      <c r="AS1591" s="552"/>
      <c r="AT1591" s="683" t="str">
        <f t="shared" si="2554"/>
        <v>OK</v>
      </c>
      <c r="AU1591" s="593"/>
      <c r="AV1591" s="530">
        <f t="shared" si="2545"/>
        <v>0</v>
      </c>
      <c r="AW1591" s="842">
        <f t="shared" si="2546"/>
        <v>0</v>
      </c>
      <c r="AX1591" s="115">
        <f t="shared" si="2547"/>
        <v>0</v>
      </c>
      <c r="AY1591" s="5">
        <f t="shared" si="2548"/>
        <v>0</v>
      </c>
      <c r="AZ1591" s="7">
        <f t="shared" si="2555"/>
        <v>0</v>
      </c>
      <c r="BA1591" s="335" t="e">
        <f t="shared" si="2556"/>
        <v>#DIV/0!</v>
      </c>
      <c r="BB1591" s="23">
        <f t="shared" si="2549"/>
        <v>1347</v>
      </c>
      <c r="BC1591" s="5">
        <f t="shared" si="2557"/>
        <v>0</v>
      </c>
      <c r="BD1591" s="7">
        <f t="shared" si="2558"/>
        <v>-1347</v>
      </c>
      <c r="BE1591" s="335">
        <f t="shared" si="2559"/>
        <v>-1</v>
      </c>
      <c r="BG1591" s="826" t="str">
        <f t="shared" si="2550"/>
        <v>63.21</v>
      </c>
      <c r="BH1591" s="607" t="b">
        <f>COUNTIF('Codes SEC'!$B$2:$B$250,Ministres!BG1591)&gt;0</f>
        <v>1</v>
      </c>
    </row>
    <row r="1592" spans="1:61" ht="30.6" x14ac:dyDescent="0.25">
      <c r="A1592" s="222" t="s">
        <v>6116</v>
      </c>
      <c r="B1592" s="112">
        <v>14</v>
      </c>
      <c r="C1592" s="116" t="s">
        <v>1714</v>
      </c>
      <c r="D1592" s="620">
        <v>1000</v>
      </c>
      <c r="E1592" s="278"/>
      <c r="F1592" s="116">
        <v>10</v>
      </c>
      <c r="G1592" s="694">
        <v>1</v>
      </c>
      <c r="H1592" s="878" t="str">
        <f t="shared" si="2537"/>
        <v>044</v>
      </c>
      <c r="I1592" s="397" t="s">
        <v>3269</v>
      </c>
      <c r="J1592" s="380" t="s">
        <v>2073</v>
      </c>
      <c r="K1592" s="636" t="s">
        <v>4725</v>
      </c>
      <c r="L1592" s="726">
        <v>4000</v>
      </c>
      <c r="M1592" s="727">
        <v>19000</v>
      </c>
      <c r="N1592" s="931"/>
      <c r="O1592" s="530">
        <f t="shared" si="2539"/>
        <v>-4000</v>
      </c>
      <c r="P1592" s="530" t="str">
        <f t="shared" si="2540"/>
        <v xml:space="preserve">0 </v>
      </c>
      <c r="Q1592" s="646"/>
      <c r="R1592" s="536"/>
      <c r="S1592" s="536"/>
      <c r="T1592" s="536"/>
      <c r="U1592" s="536"/>
      <c r="V1592" s="536"/>
      <c r="W1592" s="683" t="str">
        <f t="shared" si="2551"/>
        <v>OK</v>
      </c>
      <c r="X1592" s="141"/>
      <c r="Y1592" s="141"/>
      <c r="Z1592" s="552"/>
      <c r="AA1592" s="552"/>
      <c r="AB1592" s="683" t="str">
        <f t="shared" si="2552"/>
        <v>OK</v>
      </c>
      <c r="AC1592" s="593"/>
      <c r="AD1592" s="530">
        <f t="shared" si="2541"/>
        <v>0</v>
      </c>
      <c r="AE1592" s="842">
        <f t="shared" si="2542"/>
        <v>0</v>
      </c>
      <c r="AF1592" s="931"/>
      <c r="AG1592" s="530">
        <f t="shared" si="2543"/>
        <v>-19000</v>
      </c>
      <c r="AH1592" s="530" t="str">
        <f t="shared" si="2544"/>
        <v xml:space="preserve">0 </v>
      </c>
      <c r="AI1592" s="641"/>
      <c r="AJ1592" s="537"/>
      <c r="AK1592" s="537"/>
      <c r="AL1592" s="537"/>
      <c r="AM1592" s="537"/>
      <c r="AN1592" s="537"/>
      <c r="AO1592" s="683" t="str">
        <f t="shared" si="2553"/>
        <v>OK</v>
      </c>
      <c r="AP1592" s="141"/>
      <c r="AQ1592" s="141"/>
      <c r="AR1592" s="552"/>
      <c r="AS1592" s="552"/>
      <c r="AT1592" s="683" t="str">
        <f t="shared" si="2554"/>
        <v>OK</v>
      </c>
      <c r="AU1592" s="593"/>
      <c r="AV1592" s="530">
        <f t="shared" si="2545"/>
        <v>0</v>
      </c>
      <c r="AW1592" s="842">
        <f t="shared" si="2546"/>
        <v>0</v>
      </c>
      <c r="AX1592" s="115">
        <f t="shared" si="2547"/>
        <v>4000</v>
      </c>
      <c r="AY1592" s="5">
        <f t="shared" si="2548"/>
        <v>0</v>
      </c>
      <c r="AZ1592" s="7">
        <f t="shared" ref="AZ1592:AZ1600" si="2560">AY1592-AX1592</f>
        <v>-4000</v>
      </c>
      <c r="BA1592" s="335">
        <f t="shared" ref="BA1592:BA1600" si="2561">AZ1592/AX1592</f>
        <v>-1</v>
      </c>
      <c r="BB1592" s="23">
        <f t="shared" si="2549"/>
        <v>19000</v>
      </c>
      <c r="BC1592" s="5">
        <f t="shared" ref="BC1592:BC1600" si="2562">AW1592</f>
        <v>0</v>
      </c>
      <c r="BD1592" s="7">
        <f t="shared" ref="BD1592:BD1600" si="2563">BC1592-BB1592</f>
        <v>-19000</v>
      </c>
      <c r="BE1592" s="335">
        <f t="shared" ref="BE1592:BE1600" si="2564">BD1592/BB1592</f>
        <v>-1</v>
      </c>
      <c r="BG1592" s="826" t="str">
        <f t="shared" si="2550"/>
        <v>63.21</v>
      </c>
      <c r="BH1592" s="607" t="b">
        <f>COUNTIF('Codes SEC'!$B$2:$B$250,Ministres!BG1592)&gt;0</f>
        <v>1</v>
      </c>
    </row>
    <row r="1593" spans="1:61" ht="35.1" customHeight="1" x14ac:dyDescent="0.25">
      <c r="A1593" s="222" t="s">
        <v>6116</v>
      </c>
      <c r="B1593" s="112">
        <v>14</v>
      </c>
      <c r="C1593" s="116" t="s">
        <v>1714</v>
      </c>
      <c r="D1593" s="620">
        <v>1000</v>
      </c>
      <c r="E1593" s="278"/>
      <c r="F1593" s="116">
        <v>6</v>
      </c>
      <c r="G1593" s="694">
        <v>1</v>
      </c>
      <c r="H1593" s="878" t="str">
        <f t="shared" si="2537"/>
        <v>044</v>
      </c>
      <c r="I1593" s="397">
        <v>86321000</v>
      </c>
      <c r="J1593" s="380" t="s">
        <v>3988</v>
      </c>
      <c r="K1593" s="408" t="s">
        <v>4726</v>
      </c>
      <c r="L1593" s="726">
        <v>0</v>
      </c>
      <c r="M1593" s="727">
        <v>0</v>
      </c>
      <c r="N1593" s="931"/>
      <c r="O1593" s="530">
        <f t="shared" si="2539"/>
        <v>0</v>
      </c>
      <c r="P1593" s="530">
        <f t="shared" si="2540"/>
        <v>0</v>
      </c>
      <c r="Q1593" s="646"/>
      <c r="R1593" s="536"/>
      <c r="S1593" s="536"/>
      <c r="T1593" s="536"/>
      <c r="U1593" s="536"/>
      <c r="V1593" s="536"/>
      <c r="W1593" s="683" t="str">
        <f>IF(SUM(Q1593:V1593)=X1593,"OK",SUM(Q1593:V1593)-X1593)</f>
        <v>OK</v>
      </c>
      <c r="X1593" s="141"/>
      <c r="Y1593" s="141"/>
      <c r="Z1593" s="552"/>
      <c r="AA1593" s="552"/>
      <c r="AB1593" s="683" t="str">
        <f>IF(SUM(Z1593:AA1593)=AC1593,"OK",SUM(Z1593:AA1593)-AC1593)</f>
        <v>OK</v>
      </c>
      <c r="AC1593" s="593"/>
      <c r="AD1593" s="530">
        <f t="shared" si="2541"/>
        <v>0</v>
      </c>
      <c r="AE1593" s="842">
        <f t="shared" si="2542"/>
        <v>0</v>
      </c>
      <c r="AF1593" s="931"/>
      <c r="AG1593" s="530">
        <f t="shared" si="2543"/>
        <v>0</v>
      </c>
      <c r="AH1593" s="530">
        <f t="shared" si="2544"/>
        <v>0</v>
      </c>
      <c r="AI1593" s="641"/>
      <c r="AJ1593" s="537"/>
      <c r="AK1593" s="537"/>
      <c r="AL1593" s="537"/>
      <c r="AM1593" s="537"/>
      <c r="AN1593" s="537"/>
      <c r="AO1593" s="683" t="str">
        <f>IF(SUM(AI1593:AN1593)=AP1593,"OK",SUM(AI1593:AN1593)-AP1593)</f>
        <v>OK</v>
      </c>
      <c r="AP1593" s="141"/>
      <c r="AQ1593" s="141"/>
      <c r="AR1593" s="552"/>
      <c r="AS1593" s="552"/>
      <c r="AT1593" s="683" t="str">
        <f>IF(SUM(AR1593:AS1593)=AU1593,"OK",SUM(AR1593:AS1593)-AU1593)</f>
        <v>OK</v>
      </c>
      <c r="AU1593" s="593"/>
      <c r="AV1593" s="530">
        <f t="shared" si="2545"/>
        <v>0</v>
      </c>
      <c r="AW1593" s="842">
        <f t="shared" si="2546"/>
        <v>0</v>
      </c>
      <c r="AX1593" s="115">
        <f t="shared" si="2547"/>
        <v>0</v>
      </c>
      <c r="AY1593" s="5">
        <f t="shared" si="2548"/>
        <v>0</v>
      </c>
      <c r="AZ1593" s="7">
        <f>AY1593-AX1593</f>
        <v>0</v>
      </c>
      <c r="BA1593" s="335" t="e">
        <f>AZ1593/AX1593</f>
        <v>#DIV/0!</v>
      </c>
      <c r="BB1593" s="23">
        <f t="shared" si="2549"/>
        <v>0</v>
      </c>
      <c r="BC1593" s="5">
        <f>AW1593</f>
        <v>0</v>
      </c>
      <c r="BD1593" s="7">
        <f>BC1593-BB1593</f>
        <v>0</v>
      </c>
      <c r="BE1593" s="335" t="e">
        <f>BD1593/BB1593</f>
        <v>#DIV/0!</v>
      </c>
      <c r="BG1593" s="826" t="str">
        <f t="shared" si="2550"/>
        <v>63.21</v>
      </c>
      <c r="BH1593" s="607" t="b">
        <f>COUNTIF('Codes SEC'!$B$2:$B$250,Ministres!BG1593)&gt;0</f>
        <v>1</v>
      </c>
    </row>
    <row r="1594" spans="1:61" ht="35.1" customHeight="1" x14ac:dyDescent="0.25">
      <c r="A1594" s="222" t="s">
        <v>6116</v>
      </c>
      <c r="B1594" s="112">
        <v>14</v>
      </c>
      <c r="C1594" s="116" t="s">
        <v>1714</v>
      </c>
      <c r="D1594" s="620">
        <v>1000</v>
      </c>
      <c r="E1594" s="278"/>
      <c r="F1594" s="116">
        <v>6</v>
      </c>
      <c r="G1594" s="694">
        <v>1</v>
      </c>
      <c r="H1594" s="878" t="str">
        <f t="shared" si="2537"/>
        <v>044</v>
      </c>
      <c r="I1594" s="397">
        <v>86321000</v>
      </c>
      <c r="J1594" s="380" t="s">
        <v>3990</v>
      </c>
      <c r="K1594" s="408" t="s">
        <v>4728</v>
      </c>
      <c r="L1594" s="726">
        <v>0</v>
      </c>
      <c r="M1594" s="727">
        <v>0</v>
      </c>
      <c r="N1594" s="931"/>
      <c r="O1594" s="530">
        <f t="shared" si="2539"/>
        <v>0</v>
      </c>
      <c r="P1594" s="530">
        <f t="shared" si="2540"/>
        <v>0</v>
      </c>
      <c r="Q1594" s="646"/>
      <c r="R1594" s="536"/>
      <c r="S1594" s="536"/>
      <c r="T1594" s="536"/>
      <c r="U1594" s="536"/>
      <c r="V1594" s="536"/>
      <c r="W1594" s="683" t="str">
        <f>IF(SUM(Q1594:V1594)=X1594,"OK",SUM(Q1594:V1594)-X1594)</f>
        <v>OK</v>
      </c>
      <c r="X1594" s="141"/>
      <c r="Y1594" s="141"/>
      <c r="Z1594" s="552"/>
      <c r="AA1594" s="552"/>
      <c r="AB1594" s="683" t="str">
        <f>IF(SUM(Z1594:AA1594)=AC1594,"OK",SUM(Z1594:AA1594)-AC1594)</f>
        <v>OK</v>
      </c>
      <c r="AC1594" s="593"/>
      <c r="AD1594" s="530">
        <f t="shared" si="2541"/>
        <v>0</v>
      </c>
      <c r="AE1594" s="842">
        <f t="shared" si="2542"/>
        <v>0</v>
      </c>
      <c r="AF1594" s="931"/>
      <c r="AG1594" s="530">
        <f t="shared" si="2543"/>
        <v>0</v>
      </c>
      <c r="AH1594" s="530">
        <f t="shared" si="2544"/>
        <v>0</v>
      </c>
      <c r="AI1594" s="641"/>
      <c r="AJ1594" s="537"/>
      <c r="AK1594" s="537"/>
      <c r="AL1594" s="537"/>
      <c r="AM1594" s="537"/>
      <c r="AN1594" s="537"/>
      <c r="AO1594" s="683" t="str">
        <f>IF(SUM(AI1594:AN1594)=AP1594,"OK",SUM(AI1594:AN1594)-AP1594)</f>
        <v>OK</v>
      </c>
      <c r="AP1594" s="141"/>
      <c r="AQ1594" s="141"/>
      <c r="AR1594" s="552"/>
      <c r="AS1594" s="552"/>
      <c r="AT1594" s="683" t="str">
        <f>IF(SUM(AR1594:AS1594)=AU1594,"OK",SUM(AR1594:AS1594)-AU1594)</f>
        <v>OK</v>
      </c>
      <c r="AU1594" s="593"/>
      <c r="AV1594" s="530">
        <f t="shared" si="2545"/>
        <v>0</v>
      </c>
      <c r="AW1594" s="842">
        <f t="shared" si="2546"/>
        <v>0</v>
      </c>
      <c r="AX1594" s="115">
        <f t="shared" si="2547"/>
        <v>0</v>
      </c>
      <c r="AY1594" s="5">
        <f t="shared" si="2548"/>
        <v>0</v>
      </c>
      <c r="AZ1594" s="7">
        <f>AY1594-AX1594</f>
        <v>0</v>
      </c>
      <c r="BA1594" s="335" t="e">
        <f>AZ1594/AX1594</f>
        <v>#DIV/0!</v>
      </c>
      <c r="BB1594" s="23">
        <f t="shared" si="2549"/>
        <v>0</v>
      </c>
      <c r="BC1594" s="5">
        <f>AW1594</f>
        <v>0</v>
      </c>
      <c r="BD1594" s="7">
        <f>BC1594-BB1594</f>
        <v>0</v>
      </c>
      <c r="BE1594" s="335" t="e">
        <f>BD1594/BB1594</f>
        <v>#DIV/0!</v>
      </c>
      <c r="BG1594" s="826" t="str">
        <f t="shared" si="2550"/>
        <v>63.21</v>
      </c>
      <c r="BH1594" s="607" t="b">
        <f>COUNTIF('Codes SEC'!$B$2:$B$250,Ministres!BG1594)&gt;0</f>
        <v>1</v>
      </c>
    </row>
    <row r="1595" spans="1:61" ht="35.1" customHeight="1" x14ac:dyDescent="0.25">
      <c r="A1595" s="222" t="s">
        <v>6116</v>
      </c>
      <c r="B1595" s="112">
        <v>14</v>
      </c>
      <c r="C1595" s="116" t="s">
        <v>1714</v>
      </c>
      <c r="D1595" s="620">
        <v>1000</v>
      </c>
      <c r="E1595" s="278"/>
      <c r="F1595" s="116">
        <v>6</v>
      </c>
      <c r="G1595" s="700" t="s">
        <v>5613</v>
      </c>
      <c r="H1595" s="888" t="str">
        <f t="shared" si="2537"/>
        <v>044</v>
      </c>
      <c r="I1595" s="580">
        <v>86321000</v>
      </c>
      <c r="J1595" s="689" t="s">
        <v>6089</v>
      </c>
      <c r="K1595" s="411" t="s">
        <v>6090</v>
      </c>
      <c r="L1595" s="733">
        <v>0</v>
      </c>
      <c r="M1595" s="734">
        <v>0</v>
      </c>
      <c r="N1595" s="931"/>
      <c r="O1595" s="530">
        <f t="shared" si="2539"/>
        <v>0</v>
      </c>
      <c r="P1595" s="530">
        <f t="shared" si="2540"/>
        <v>0</v>
      </c>
      <c r="Q1595" s="646"/>
      <c r="R1595" s="536"/>
      <c r="S1595" s="536"/>
      <c r="T1595" s="536"/>
      <c r="U1595" s="536"/>
      <c r="V1595" s="536"/>
      <c r="W1595" s="683" t="str">
        <f t="shared" si="2551"/>
        <v>OK</v>
      </c>
      <c r="X1595" s="141"/>
      <c r="Y1595" s="141"/>
      <c r="Z1595" s="552"/>
      <c r="AA1595" s="552"/>
      <c r="AB1595" s="683" t="str">
        <f t="shared" si="2552"/>
        <v>OK</v>
      </c>
      <c r="AC1595" s="593"/>
      <c r="AD1595" s="530">
        <f t="shared" si="2541"/>
        <v>0</v>
      </c>
      <c r="AE1595" s="842">
        <f t="shared" si="2542"/>
        <v>0</v>
      </c>
      <c r="AF1595" s="931"/>
      <c r="AG1595" s="530">
        <f t="shared" si="2543"/>
        <v>0</v>
      </c>
      <c r="AH1595" s="530">
        <f t="shared" si="2544"/>
        <v>0</v>
      </c>
      <c r="AI1595" s="641"/>
      <c r="AJ1595" s="537"/>
      <c r="AK1595" s="537"/>
      <c r="AL1595" s="537"/>
      <c r="AM1595" s="537"/>
      <c r="AN1595" s="537"/>
      <c r="AO1595" s="683" t="str">
        <f t="shared" si="2553"/>
        <v>OK</v>
      </c>
      <c r="AP1595" s="141"/>
      <c r="AQ1595" s="141"/>
      <c r="AR1595" s="552"/>
      <c r="AS1595" s="552"/>
      <c r="AT1595" s="683" t="str">
        <f t="shared" si="2554"/>
        <v>OK</v>
      </c>
      <c r="AU1595" s="593"/>
      <c r="AV1595" s="530">
        <f t="shared" si="2545"/>
        <v>0</v>
      </c>
      <c r="AW1595" s="842">
        <f t="shared" si="2546"/>
        <v>0</v>
      </c>
      <c r="AX1595" s="115">
        <f t="shared" si="2547"/>
        <v>0</v>
      </c>
      <c r="AY1595" s="5">
        <f t="shared" si="2548"/>
        <v>0</v>
      </c>
      <c r="AZ1595" s="7">
        <f>AY1595-AX1595</f>
        <v>0</v>
      </c>
      <c r="BA1595" s="335" t="e">
        <f>AZ1595/AX1595</f>
        <v>#DIV/0!</v>
      </c>
      <c r="BB1595" s="23">
        <f t="shared" si="2549"/>
        <v>0</v>
      </c>
      <c r="BC1595" s="5">
        <f>AW1595</f>
        <v>0</v>
      </c>
      <c r="BD1595" s="7">
        <f>BC1595-BB1595</f>
        <v>0</v>
      </c>
      <c r="BE1595" s="335" t="e">
        <f>BD1595/BB1595</f>
        <v>#DIV/0!</v>
      </c>
      <c r="BG1595" s="826" t="str">
        <f t="shared" si="2550"/>
        <v>63.21</v>
      </c>
      <c r="BH1595" s="607" t="b">
        <f>COUNTIF('Codes SEC'!$B$2:$B$250,Ministres!BG1595)&gt;0</f>
        <v>1</v>
      </c>
    </row>
    <row r="1596" spans="1:61" ht="35.1" customHeight="1" x14ac:dyDescent="0.25">
      <c r="A1596" s="222" t="s">
        <v>6116</v>
      </c>
      <c r="B1596" s="112" t="s">
        <v>826</v>
      </c>
      <c r="C1596" s="116" t="s">
        <v>1714</v>
      </c>
      <c r="D1596" s="620">
        <v>1000</v>
      </c>
      <c r="E1596" s="278"/>
      <c r="F1596" s="116" t="s">
        <v>5306</v>
      </c>
      <c r="G1596" s="700" t="s">
        <v>5613</v>
      </c>
      <c r="H1596" s="888" t="str">
        <f t="shared" si="2537"/>
        <v>044</v>
      </c>
      <c r="I1596" s="580">
        <v>86321000</v>
      </c>
      <c r="J1596" s="689" t="s">
        <v>6475</v>
      </c>
      <c r="K1596" s="411" t="s">
        <v>6476</v>
      </c>
      <c r="L1596" s="733">
        <v>0</v>
      </c>
      <c r="M1596" s="734">
        <v>0</v>
      </c>
      <c r="N1596" s="931"/>
      <c r="O1596" s="530">
        <f t="shared" si="2539"/>
        <v>0</v>
      </c>
      <c r="P1596" s="530">
        <f t="shared" si="2540"/>
        <v>0</v>
      </c>
      <c r="Q1596" s="646"/>
      <c r="R1596" s="536"/>
      <c r="S1596" s="536"/>
      <c r="T1596" s="536"/>
      <c r="U1596" s="536"/>
      <c r="V1596" s="536"/>
      <c r="W1596" s="683" t="str">
        <f t="shared" ref="W1596" si="2565">IF(SUM(Q1596:V1596)=X1596,"OK",SUM(Q1596:V1596)-X1596)</f>
        <v>OK</v>
      </c>
      <c r="X1596" s="141"/>
      <c r="Y1596" s="141"/>
      <c r="Z1596" s="552"/>
      <c r="AA1596" s="552"/>
      <c r="AB1596" s="683" t="str">
        <f t="shared" ref="AB1596" si="2566">IF(SUM(Z1596:AA1596)=AC1596,"OK",SUM(Z1596:AA1596)-AC1596)</f>
        <v>OK</v>
      </c>
      <c r="AC1596" s="593"/>
      <c r="AD1596" s="530">
        <f t="shared" si="2541"/>
        <v>0</v>
      </c>
      <c r="AE1596" s="842">
        <f t="shared" si="2542"/>
        <v>0</v>
      </c>
      <c r="AF1596" s="931"/>
      <c r="AG1596" s="530">
        <f t="shared" si="2543"/>
        <v>0</v>
      </c>
      <c r="AH1596" s="530">
        <f t="shared" si="2544"/>
        <v>0</v>
      </c>
      <c r="AI1596" s="641"/>
      <c r="AJ1596" s="537"/>
      <c r="AK1596" s="537"/>
      <c r="AL1596" s="537"/>
      <c r="AM1596" s="537"/>
      <c r="AN1596" s="537"/>
      <c r="AO1596" s="683" t="str">
        <f t="shared" ref="AO1596" si="2567">IF(SUM(AI1596:AN1596)=AP1596,"OK",SUM(AI1596:AN1596)-AP1596)</f>
        <v>OK</v>
      </c>
      <c r="AP1596" s="141"/>
      <c r="AQ1596" s="141"/>
      <c r="AR1596" s="552"/>
      <c r="AS1596" s="552"/>
      <c r="AT1596" s="683" t="str">
        <f t="shared" ref="AT1596" si="2568">IF(SUM(AR1596:AS1596)=AU1596,"OK",SUM(AR1596:AS1596)-AU1596)</f>
        <v>OK</v>
      </c>
      <c r="AU1596" s="593"/>
      <c r="AV1596" s="530">
        <f t="shared" si="2545"/>
        <v>0</v>
      </c>
      <c r="AW1596" s="842">
        <f t="shared" si="2546"/>
        <v>0</v>
      </c>
      <c r="AX1596" s="115">
        <f t="shared" si="2547"/>
        <v>0</v>
      </c>
      <c r="AY1596" s="5">
        <f t="shared" si="2548"/>
        <v>0</v>
      </c>
      <c r="AZ1596" s="7">
        <f t="shared" ref="AZ1596" si="2569">AY1596-AX1596</f>
        <v>0</v>
      </c>
      <c r="BA1596" s="335" t="e">
        <f t="shared" ref="BA1596" si="2570">AZ1596/AX1596</f>
        <v>#DIV/0!</v>
      </c>
      <c r="BB1596" s="23">
        <f t="shared" si="2549"/>
        <v>0</v>
      </c>
      <c r="BC1596" s="5">
        <f t="shared" ref="BC1596" si="2571">AW1596</f>
        <v>0</v>
      </c>
      <c r="BD1596" s="7">
        <f t="shared" ref="BD1596" si="2572">BC1596-BB1596</f>
        <v>0</v>
      </c>
      <c r="BE1596" s="335" t="e">
        <f t="shared" ref="BE1596" si="2573">BD1596/BB1596</f>
        <v>#DIV/0!</v>
      </c>
      <c r="BG1596" s="826" t="str">
        <f t="shared" si="2550"/>
        <v>63.21</v>
      </c>
      <c r="BH1596" s="607" t="b">
        <f>COUNTIF('Codes SEC'!$B$2:$B$250,Ministres!BG1596)&gt;0</f>
        <v>1</v>
      </c>
    </row>
    <row r="1597" spans="1:61" ht="35.1" customHeight="1" x14ac:dyDescent="0.25">
      <c r="A1597" s="222" t="s">
        <v>6116</v>
      </c>
      <c r="B1597" s="112">
        <v>14</v>
      </c>
      <c r="C1597" s="116" t="s">
        <v>1714</v>
      </c>
      <c r="D1597" s="620">
        <v>1000</v>
      </c>
      <c r="E1597" s="278"/>
      <c r="F1597" s="116">
        <v>6</v>
      </c>
      <c r="G1597" s="694">
        <v>1</v>
      </c>
      <c r="H1597" s="878" t="str">
        <f t="shared" si="2537"/>
        <v>044</v>
      </c>
      <c r="I1597" s="397">
        <v>86353000</v>
      </c>
      <c r="J1597" s="380" t="s">
        <v>3989</v>
      </c>
      <c r="K1597" s="408" t="s">
        <v>4727</v>
      </c>
      <c r="L1597" s="726">
        <v>0</v>
      </c>
      <c r="M1597" s="727">
        <v>0</v>
      </c>
      <c r="N1597" s="931"/>
      <c r="O1597" s="530">
        <f t="shared" si="2539"/>
        <v>0</v>
      </c>
      <c r="P1597" s="530">
        <f t="shared" si="2540"/>
        <v>0</v>
      </c>
      <c r="Q1597" s="646"/>
      <c r="R1597" s="536"/>
      <c r="S1597" s="536"/>
      <c r="T1597" s="536"/>
      <c r="U1597" s="536"/>
      <c r="V1597" s="536"/>
      <c r="W1597" s="683" t="str">
        <f t="shared" si="2551"/>
        <v>OK</v>
      </c>
      <c r="X1597" s="141"/>
      <c r="Y1597" s="141"/>
      <c r="Z1597" s="552"/>
      <c r="AA1597" s="552"/>
      <c r="AB1597" s="683" t="str">
        <f t="shared" si="2552"/>
        <v>OK</v>
      </c>
      <c r="AC1597" s="593"/>
      <c r="AD1597" s="530">
        <f t="shared" si="2541"/>
        <v>0</v>
      </c>
      <c r="AE1597" s="842">
        <f t="shared" si="2542"/>
        <v>0</v>
      </c>
      <c r="AF1597" s="931"/>
      <c r="AG1597" s="530">
        <f t="shared" si="2543"/>
        <v>0</v>
      </c>
      <c r="AH1597" s="530">
        <f t="shared" si="2544"/>
        <v>0</v>
      </c>
      <c r="AI1597" s="641"/>
      <c r="AJ1597" s="537"/>
      <c r="AK1597" s="537"/>
      <c r="AL1597" s="537"/>
      <c r="AM1597" s="537"/>
      <c r="AN1597" s="537"/>
      <c r="AO1597" s="683" t="str">
        <f t="shared" si="2553"/>
        <v>OK</v>
      </c>
      <c r="AP1597" s="141"/>
      <c r="AQ1597" s="141"/>
      <c r="AR1597" s="552"/>
      <c r="AS1597" s="552"/>
      <c r="AT1597" s="683" t="str">
        <f t="shared" si="2554"/>
        <v>OK</v>
      </c>
      <c r="AU1597" s="593"/>
      <c r="AV1597" s="530">
        <f t="shared" si="2545"/>
        <v>0</v>
      </c>
      <c r="AW1597" s="842">
        <f t="shared" si="2546"/>
        <v>0</v>
      </c>
      <c r="AX1597" s="115">
        <f t="shared" si="2547"/>
        <v>0</v>
      </c>
      <c r="AY1597" s="5">
        <f t="shared" si="2548"/>
        <v>0</v>
      </c>
      <c r="AZ1597" s="7">
        <f t="shared" si="2560"/>
        <v>0</v>
      </c>
      <c r="BA1597" s="335" t="e">
        <f t="shared" si="2561"/>
        <v>#DIV/0!</v>
      </c>
      <c r="BB1597" s="23">
        <f t="shared" si="2549"/>
        <v>0</v>
      </c>
      <c r="BC1597" s="5">
        <f t="shared" si="2562"/>
        <v>0</v>
      </c>
      <c r="BD1597" s="7">
        <f t="shared" si="2563"/>
        <v>0</v>
      </c>
      <c r="BE1597" s="335" t="e">
        <f t="shared" si="2564"/>
        <v>#DIV/0!</v>
      </c>
      <c r="BG1597" s="826" t="str">
        <f t="shared" si="2550"/>
        <v>63.53</v>
      </c>
      <c r="BH1597" s="607" t="b">
        <f>COUNTIF('Codes SEC'!$B$2:$B$250,Ministres!BG1597)&gt;0</f>
        <v>1</v>
      </c>
    </row>
    <row r="1598" spans="1:61" ht="35.1" customHeight="1" x14ac:dyDescent="0.25">
      <c r="A1598" s="222" t="s">
        <v>6116</v>
      </c>
      <c r="B1598" s="112">
        <v>14</v>
      </c>
      <c r="C1598" s="116" t="s">
        <v>1714</v>
      </c>
      <c r="D1598" s="620">
        <v>1000</v>
      </c>
      <c r="E1598" s="278"/>
      <c r="F1598" s="116">
        <v>6</v>
      </c>
      <c r="G1598" s="700" t="s">
        <v>5613</v>
      </c>
      <c r="H1598" s="888" t="str">
        <f t="shared" si="2537"/>
        <v>044</v>
      </c>
      <c r="I1598" s="580">
        <v>86353000</v>
      </c>
      <c r="J1598" s="689" t="s">
        <v>6091</v>
      </c>
      <c r="K1598" s="411" t="s">
        <v>6092</v>
      </c>
      <c r="L1598" s="733">
        <v>0</v>
      </c>
      <c r="M1598" s="734">
        <v>0</v>
      </c>
      <c r="N1598" s="931"/>
      <c r="O1598" s="530">
        <f t="shared" si="2539"/>
        <v>0</v>
      </c>
      <c r="P1598" s="530">
        <f t="shared" si="2540"/>
        <v>0</v>
      </c>
      <c r="Q1598" s="646"/>
      <c r="R1598" s="536"/>
      <c r="S1598" s="536"/>
      <c r="T1598" s="536"/>
      <c r="U1598" s="536"/>
      <c r="V1598" s="536"/>
      <c r="W1598" s="683" t="str">
        <f t="shared" si="2551"/>
        <v>OK</v>
      </c>
      <c r="X1598" s="141"/>
      <c r="Y1598" s="141"/>
      <c r="Z1598" s="552"/>
      <c r="AA1598" s="552"/>
      <c r="AB1598" s="683" t="str">
        <f t="shared" si="2552"/>
        <v>OK</v>
      </c>
      <c r="AC1598" s="593"/>
      <c r="AD1598" s="530">
        <f t="shared" si="2541"/>
        <v>0</v>
      </c>
      <c r="AE1598" s="842">
        <f t="shared" si="2542"/>
        <v>0</v>
      </c>
      <c r="AF1598" s="931"/>
      <c r="AG1598" s="530">
        <f t="shared" si="2543"/>
        <v>0</v>
      </c>
      <c r="AH1598" s="530">
        <f t="shared" si="2544"/>
        <v>0</v>
      </c>
      <c r="AI1598" s="641"/>
      <c r="AJ1598" s="537"/>
      <c r="AK1598" s="537"/>
      <c r="AL1598" s="537"/>
      <c r="AM1598" s="537"/>
      <c r="AN1598" s="537"/>
      <c r="AO1598" s="683" t="str">
        <f t="shared" si="2553"/>
        <v>OK</v>
      </c>
      <c r="AP1598" s="141"/>
      <c r="AQ1598" s="141"/>
      <c r="AR1598" s="552"/>
      <c r="AS1598" s="552"/>
      <c r="AT1598" s="683" t="str">
        <f t="shared" si="2554"/>
        <v>OK</v>
      </c>
      <c r="AU1598" s="593"/>
      <c r="AV1598" s="530">
        <f t="shared" si="2545"/>
        <v>0</v>
      </c>
      <c r="AW1598" s="842">
        <f t="shared" si="2546"/>
        <v>0</v>
      </c>
      <c r="AX1598" s="115">
        <f t="shared" si="2547"/>
        <v>0</v>
      </c>
      <c r="AY1598" s="5">
        <f t="shared" si="2548"/>
        <v>0</v>
      </c>
      <c r="AZ1598" s="7">
        <f>AY1598-AX1598</f>
        <v>0</v>
      </c>
      <c r="BA1598" s="335" t="e">
        <f>AZ1598/AX1598</f>
        <v>#DIV/0!</v>
      </c>
      <c r="BB1598" s="23">
        <f t="shared" si="2549"/>
        <v>0</v>
      </c>
      <c r="BC1598" s="5">
        <f>AW1598</f>
        <v>0</v>
      </c>
      <c r="BD1598" s="7">
        <f>BC1598-BB1598</f>
        <v>0</v>
      </c>
      <c r="BE1598" s="335" t="e">
        <f>BD1598/BB1598</f>
        <v>#DIV/0!</v>
      </c>
      <c r="BG1598" s="826" t="str">
        <f t="shared" si="2550"/>
        <v>63.53</v>
      </c>
      <c r="BH1598" s="607" t="b">
        <f>COUNTIF('Codes SEC'!$B$2:$B$250,Ministres!BG1598)&gt;0</f>
        <v>1</v>
      </c>
    </row>
    <row r="1599" spans="1:61" ht="35.1" customHeight="1" x14ac:dyDescent="0.25">
      <c r="A1599" s="222" t="s">
        <v>6116</v>
      </c>
      <c r="B1599" s="112">
        <v>14</v>
      </c>
      <c r="C1599" s="116" t="s">
        <v>1714</v>
      </c>
      <c r="D1599" s="620">
        <v>1000</v>
      </c>
      <c r="E1599" s="278"/>
      <c r="F1599" s="116">
        <v>6</v>
      </c>
      <c r="G1599" s="694">
        <v>1</v>
      </c>
      <c r="H1599" s="878" t="str">
        <f t="shared" si="2537"/>
        <v>044</v>
      </c>
      <c r="I1599" s="397">
        <v>86524000</v>
      </c>
      <c r="J1599" s="380" t="s">
        <v>3991</v>
      </c>
      <c r="K1599" s="408" t="s">
        <v>4729</v>
      </c>
      <c r="L1599" s="726">
        <v>0</v>
      </c>
      <c r="M1599" s="727">
        <v>0</v>
      </c>
      <c r="N1599" s="931"/>
      <c r="O1599" s="530">
        <f t="shared" si="2539"/>
        <v>0</v>
      </c>
      <c r="P1599" s="530">
        <f t="shared" si="2540"/>
        <v>0</v>
      </c>
      <c r="Q1599" s="646"/>
      <c r="R1599" s="536"/>
      <c r="S1599" s="536"/>
      <c r="T1599" s="536"/>
      <c r="U1599" s="536"/>
      <c r="V1599" s="536"/>
      <c r="W1599" s="683" t="str">
        <f t="shared" si="2551"/>
        <v>OK</v>
      </c>
      <c r="X1599" s="141"/>
      <c r="Y1599" s="141"/>
      <c r="Z1599" s="552"/>
      <c r="AA1599" s="552"/>
      <c r="AB1599" s="683" t="str">
        <f t="shared" si="2552"/>
        <v>OK</v>
      </c>
      <c r="AC1599" s="593"/>
      <c r="AD1599" s="530">
        <f t="shared" si="2541"/>
        <v>0</v>
      </c>
      <c r="AE1599" s="842">
        <f t="shared" si="2542"/>
        <v>0</v>
      </c>
      <c r="AF1599" s="931"/>
      <c r="AG1599" s="530">
        <f t="shared" si="2543"/>
        <v>0</v>
      </c>
      <c r="AH1599" s="530">
        <f t="shared" si="2544"/>
        <v>0</v>
      </c>
      <c r="AI1599" s="641"/>
      <c r="AJ1599" s="537"/>
      <c r="AK1599" s="537"/>
      <c r="AL1599" s="537"/>
      <c r="AM1599" s="537"/>
      <c r="AN1599" s="537"/>
      <c r="AO1599" s="683" t="str">
        <f t="shared" si="2553"/>
        <v>OK</v>
      </c>
      <c r="AP1599" s="141"/>
      <c r="AQ1599" s="141"/>
      <c r="AR1599" s="552"/>
      <c r="AS1599" s="552"/>
      <c r="AT1599" s="683" t="str">
        <f t="shared" si="2554"/>
        <v>OK</v>
      </c>
      <c r="AU1599" s="593"/>
      <c r="AV1599" s="530">
        <f t="shared" si="2545"/>
        <v>0</v>
      </c>
      <c r="AW1599" s="842">
        <f t="shared" si="2546"/>
        <v>0</v>
      </c>
      <c r="AX1599" s="115">
        <f t="shared" si="2547"/>
        <v>0</v>
      </c>
      <c r="AY1599" s="5">
        <f t="shared" si="2548"/>
        <v>0</v>
      </c>
      <c r="AZ1599" s="7">
        <f t="shared" si="2560"/>
        <v>0</v>
      </c>
      <c r="BA1599" s="335" t="e">
        <f t="shared" si="2561"/>
        <v>#DIV/0!</v>
      </c>
      <c r="BB1599" s="23">
        <f t="shared" si="2549"/>
        <v>0</v>
      </c>
      <c r="BC1599" s="5">
        <f t="shared" si="2562"/>
        <v>0</v>
      </c>
      <c r="BD1599" s="7">
        <f t="shared" si="2563"/>
        <v>0</v>
      </c>
      <c r="BE1599" s="335" t="e">
        <f t="shared" si="2564"/>
        <v>#DIV/0!</v>
      </c>
      <c r="BG1599" s="826" t="str">
        <f t="shared" si="2550"/>
        <v>65.24</v>
      </c>
      <c r="BH1599" s="607" t="b">
        <f>COUNTIF('Codes SEC'!$B$2:$B$250,Ministres!BG1599)&gt;0</f>
        <v>1</v>
      </c>
    </row>
    <row r="1600" spans="1:61" ht="35.1" customHeight="1" x14ac:dyDescent="0.25">
      <c r="A1600" s="190" t="s">
        <v>6116</v>
      </c>
      <c r="B1600" s="583">
        <v>14</v>
      </c>
      <c r="C1600" s="120" t="s">
        <v>1714</v>
      </c>
      <c r="D1600" s="620">
        <v>1000</v>
      </c>
      <c r="E1600" s="584"/>
      <c r="F1600" s="120">
        <v>12</v>
      </c>
      <c r="G1600" s="697">
        <v>1</v>
      </c>
      <c r="H1600" s="890" t="str">
        <f t="shared" si="2537"/>
        <v>044</v>
      </c>
      <c r="I1600" s="585">
        <v>86524000</v>
      </c>
      <c r="J1600" s="380" t="s">
        <v>4293</v>
      </c>
      <c r="K1600" s="422" t="s">
        <v>4730</v>
      </c>
      <c r="L1600" s="726">
        <v>0</v>
      </c>
      <c r="M1600" s="727">
        <v>2368</v>
      </c>
      <c r="N1600" s="931"/>
      <c r="O1600" s="530">
        <f t="shared" si="2539"/>
        <v>0</v>
      </c>
      <c r="P1600" s="530">
        <f t="shared" si="2540"/>
        <v>0</v>
      </c>
      <c r="Q1600" s="646"/>
      <c r="R1600" s="536"/>
      <c r="S1600" s="536"/>
      <c r="T1600" s="536"/>
      <c r="U1600" s="536"/>
      <c r="V1600" s="536"/>
      <c r="W1600" s="683" t="str">
        <f t="shared" si="2551"/>
        <v>OK</v>
      </c>
      <c r="X1600" s="141"/>
      <c r="Y1600" s="141"/>
      <c r="Z1600" s="552"/>
      <c r="AA1600" s="552"/>
      <c r="AB1600" s="683" t="str">
        <f t="shared" si="2552"/>
        <v>OK</v>
      </c>
      <c r="AC1600" s="593"/>
      <c r="AD1600" s="530">
        <f t="shared" si="2541"/>
        <v>0</v>
      </c>
      <c r="AE1600" s="842">
        <f t="shared" si="2542"/>
        <v>0</v>
      </c>
      <c r="AF1600" s="931"/>
      <c r="AG1600" s="530">
        <f t="shared" si="2543"/>
        <v>-2368</v>
      </c>
      <c r="AH1600" s="530" t="str">
        <f t="shared" si="2544"/>
        <v xml:space="preserve">0 </v>
      </c>
      <c r="AI1600" s="641"/>
      <c r="AJ1600" s="537"/>
      <c r="AK1600" s="537"/>
      <c r="AL1600" s="537"/>
      <c r="AM1600" s="537"/>
      <c r="AN1600" s="537"/>
      <c r="AO1600" s="683" t="str">
        <f t="shared" si="2553"/>
        <v>OK</v>
      </c>
      <c r="AP1600" s="141"/>
      <c r="AQ1600" s="141"/>
      <c r="AR1600" s="552"/>
      <c r="AS1600" s="552"/>
      <c r="AT1600" s="683" t="str">
        <f t="shared" si="2554"/>
        <v>OK</v>
      </c>
      <c r="AU1600" s="593"/>
      <c r="AV1600" s="530">
        <f t="shared" si="2545"/>
        <v>0</v>
      </c>
      <c r="AW1600" s="842">
        <f t="shared" si="2546"/>
        <v>0</v>
      </c>
      <c r="AX1600" s="115">
        <f t="shared" si="2547"/>
        <v>0</v>
      </c>
      <c r="AY1600" s="5">
        <f t="shared" si="2548"/>
        <v>0</v>
      </c>
      <c r="AZ1600" s="7">
        <f t="shared" si="2560"/>
        <v>0</v>
      </c>
      <c r="BA1600" s="335" t="e">
        <f t="shared" si="2561"/>
        <v>#DIV/0!</v>
      </c>
      <c r="BB1600" s="23">
        <f t="shared" si="2549"/>
        <v>2368</v>
      </c>
      <c r="BC1600" s="5">
        <f t="shared" si="2562"/>
        <v>0</v>
      </c>
      <c r="BD1600" s="7">
        <f t="shared" si="2563"/>
        <v>-2368</v>
      </c>
      <c r="BE1600" s="335">
        <f t="shared" si="2564"/>
        <v>-1</v>
      </c>
      <c r="BG1600" s="826" t="str">
        <f t="shared" si="2550"/>
        <v>65.24</v>
      </c>
      <c r="BH1600" s="607" t="b">
        <f>COUNTIF('Codes SEC'!$B$2:$B$250,Ministres!BG1600)&gt;0</f>
        <v>1</v>
      </c>
    </row>
    <row r="1601" spans="1:66" ht="35.1" customHeight="1" x14ac:dyDescent="0.25">
      <c r="A1601" s="222" t="s">
        <v>6116</v>
      </c>
      <c r="B1601" s="112">
        <v>14</v>
      </c>
      <c r="C1601" s="116" t="s">
        <v>1714</v>
      </c>
      <c r="D1601" s="620">
        <v>1000</v>
      </c>
      <c r="E1601" s="278"/>
      <c r="F1601" s="116">
        <v>12</v>
      </c>
      <c r="G1601" s="700" t="s">
        <v>5613</v>
      </c>
      <c r="H1601" s="888" t="str">
        <f t="shared" si="2537"/>
        <v>044</v>
      </c>
      <c r="I1601" s="580">
        <v>86524000</v>
      </c>
      <c r="J1601" s="689" t="s">
        <v>6073</v>
      </c>
      <c r="K1601" s="411" t="s">
        <v>6074</v>
      </c>
      <c r="L1601" s="733">
        <v>0</v>
      </c>
      <c r="M1601" s="734">
        <v>0</v>
      </c>
      <c r="N1601" s="931"/>
      <c r="O1601" s="530">
        <f t="shared" si="2539"/>
        <v>0</v>
      </c>
      <c r="P1601" s="530">
        <f t="shared" si="2540"/>
        <v>0</v>
      </c>
      <c r="Q1601" s="646"/>
      <c r="R1601" s="536"/>
      <c r="S1601" s="536"/>
      <c r="T1601" s="536"/>
      <c r="U1601" s="536"/>
      <c r="V1601" s="536"/>
      <c r="W1601" s="683" t="str">
        <f t="shared" si="2551"/>
        <v>OK</v>
      </c>
      <c r="X1601" s="141"/>
      <c r="Y1601" s="141"/>
      <c r="Z1601" s="552"/>
      <c r="AA1601" s="552"/>
      <c r="AB1601" s="683" t="str">
        <f t="shared" si="2552"/>
        <v>OK</v>
      </c>
      <c r="AC1601" s="593"/>
      <c r="AD1601" s="530">
        <f t="shared" si="2541"/>
        <v>0</v>
      </c>
      <c r="AE1601" s="842">
        <f t="shared" si="2542"/>
        <v>0</v>
      </c>
      <c r="AF1601" s="931"/>
      <c r="AG1601" s="530">
        <f t="shared" si="2543"/>
        <v>0</v>
      </c>
      <c r="AH1601" s="530">
        <f t="shared" si="2544"/>
        <v>0</v>
      </c>
      <c r="AI1601" s="641"/>
      <c r="AJ1601" s="537"/>
      <c r="AK1601" s="537"/>
      <c r="AL1601" s="537"/>
      <c r="AM1601" s="537"/>
      <c r="AN1601" s="537"/>
      <c r="AO1601" s="683" t="str">
        <f t="shared" si="2553"/>
        <v>OK</v>
      </c>
      <c r="AP1601" s="141"/>
      <c r="AQ1601" s="141"/>
      <c r="AR1601" s="552"/>
      <c r="AS1601" s="552"/>
      <c r="AT1601" s="683" t="str">
        <f t="shared" si="2554"/>
        <v>OK</v>
      </c>
      <c r="AU1601" s="593"/>
      <c r="AV1601" s="530">
        <f t="shared" si="2545"/>
        <v>0</v>
      </c>
      <c r="AW1601" s="842">
        <f t="shared" si="2546"/>
        <v>0</v>
      </c>
      <c r="AX1601" s="115">
        <f t="shared" si="2547"/>
        <v>0</v>
      </c>
      <c r="AY1601" s="5">
        <f t="shared" si="2548"/>
        <v>0</v>
      </c>
      <c r="AZ1601" s="7">
        <f>AY1601-AX1601</f>
        <v>0</v>
      </c>
      <c r="BA1601" s="335" t="e">
        <f>AZ1601/AX1601</f>
        <v>#DIV/0!</v>
      </c>
      <c r="BB1601" s="23">
        <f t="shared" si="2549"/>
        <v>0</v>
      </c>
      <c r="BC1601" s="5">
        <f>AW1601</f>
        <v>0</v>
      </c>
      <c r="BD1601" s="7">
        <f>BC1601-BB1601</f>
        <v>0</v>
      </c>
      <c r="BE1601" s="335" t="e">
        <f>BD1601/BB1601</f>
        <v>#DIV/0!</v>
      </c>
      <c r="BG1601" s="826" t="str">
        <f t="shared" si="2550"/>
        <v>65.24</v>
      </c>
      <c r="BH1601" s="607" t="b">
        <f>COUNTIF('Codes SEC'!$B$2:$B$250,Ministres!BG1601)&gt;0</f>
        <v>1</v>
      </c>
    </row>
    <row r="1602" spans="1:66" ht="35.1" customHeight="1" x14ac:dyDescent="0.25">
      <c r="A1602" s="222" t="s">
        <v>6116</v>
      </c>
      <c r="B1602" s="112" t="s">
        <v>826</v>
      </c>
      <c r="C1602" s="116" t="s">
        <v>1714</v>
      </c>
      <c r="D1602" s="620">
        <v>1000</v>
      </c>
      <c r="E1602" s="278"/>
      <c r="F1602" s="116">
        <v>12</v>
      </c>
      <c r="G1602" s="700" t="s">
        <v>5613</v>
      </c>
      <c r="H1602" s="888" t="str">
        <f t="shared" si="2537"/>
        <v>044</v>
      </c>
      <c r="I1602" s="580">
        <v>87310000</v>
      </c>
      <c r="J1602" s="689" t="s">
        <v>5764</v>
      </c>
      <c r="K1602" s="411" t="s">
        <v>5765</v>
      </c>
      <c r="L1602" s="733">
        <v>0</v>
      </c>
      <c r="M1602" s="734">
        <v>0</v>
      </c>
      <c r="N1602" s="931"/>
      <c r="O1602" s="530">
        <f t="shared" si="2539"/>
        <v>0</v>
      </c>
      <c r="P1602" s="530">
        <f t="shared" si="2540"/>
        <v>0</v>
      </c>
      <c r="Q1602" s="646"/>
      <c r="R1602" s="536"/>
      <c r="S1602" s="536"/>
      <c r="T1602" s="536"/>
      <c r="U1602" s="536"/>
      <c r="V1602" s="536"/>
      <c r="W1602" s="683" t="str">
        <f t="shared" si="2551"/>
        <v>OK</v>
      </c>
      <c r="X1602" s="141"/>
      <c r="Y1602" s="141"/>
      <c r="Z1602" s="552"/>
      <c r="AA1602" s="552"/>
      <c r="AB1602" s="683" t="str">
        <f t="shared" si="2552"/>
        <v>OK</v>
      </c>
      <c r="AC1602" s="593"/>
      <c r="AD1602" s="530">
        <f t="shared" si="2541"/>
        <v>0</v>
      </c>
      <c r="AE1602" s="842">
        <f t="shared" si="2542"/>
        <v>0</v>
      </c>
      <c r="AF1602" s="931"/>
      <c r="AG1602" s="530">
        <f t="shared" si="2543"/>
        <v>0</v>
      </c>
      <c r="AH1602" s="530">
        <f t="shared" si="2544"/>
        <v>0</v>
      </c>
      <c r="AI1602" s="641"/>
      <c r="AJ1602" s="537"/>
      <c r="AK1602" s="537"/>
      <c r="AL1602" s="537"/>
      <c r="AM1602" s="537"/>
      <c r="AN1602" s="537"/>
      <c r="AO1602" s="683" t="str">
        <f t="shared" si="2553"/>
        <v>OK</v>
      </c>
      <c r="AP1602" s="141"/>
      <c r="AQ1602" s="141"/>
      <c r="AR1602" s="552"/>
      <c r="AS1602" s="552"/>
      <c r="AT1602" s="683" t="str">
        <f t="shared" si="2554"/>
        <v>OK</v>
      </c>
      <c r="AU1602" s="593"/>
      <c r="AV1602" s="530">
        <f t="shared" si="2545"/>
        <v>0</v>
      </c>
      <c r="AW1602" s="842">
        <f t="shared" si="2546"/>
        <v>0</v>
      </c>
      <c r="AX1602" s="115">
        <f t="shared" si="2547"/>
        <v>0</v>
      </c>
      <c r="AY1602" s="5">
        <f t="shared" si="2548"/>
        <v>0</v>
      </c>
      <c r="AZ1602" s="7">
        <f>AY1602-AX1602</f>
        <v>0</v>
      </c>
      <c r="BA1602" s="335" t="e">
        <f>AZ1602/AX1602</f>
        <v>#DIV/0!</v>
      </c>
      <c r="BB1602" s="23">
        <f t="shared" si="2549"/>
        <v>0</v>
      </c>
      <c r="BC1602" s="5">
        <f>AW1602</f>
        <v>0</v>
      </c>
      <c r="BD1602" s="7">
        <f>BC1602-BB1602</f>
        <v>0</v>
      </c>
      <c r="BE1602" s="335" t="e">
        <f>BD1602/BB1602</f>
        <v>#DIV/0!</v>
      </c>
      <c r="BG1602" s="826" t="str">
        <f t="shared" si="2550"/>
        <v>73.10</v>
      </c>
      <c r="BH1602" s="607" t="b">
        <f>COUNTIF('Codes SEC'!$B$2:$B$250,Ministres!BG1602)&gt;0</f>
        <v>1</v>
      </c>
    </row>
    <row r="1603" spans="1:66" ht="12.75" customHeight="1" x14ac:dyDescent="0.25">
      <c r="A1603" s="227"/>
      <c r="B1603" s="209"/>
      <c r="C1603" s="253"/>
      <c r="D1603" s="625"/>
      <c r="E1603" s="280"/>
      <c r="F1603" s="253"/>
      <c r="G1603" s="695"/>
      <c r="H1603" s="886"/>
      <c r="I1603" s="403"/>
      <c r="J1603" s="381"/>
      <c r="K1603" s="514" t="s">
        <v>59</v>
      </c>
      <c r="L1603" s="318">
        <f>L1581+L1590+L1591+L1592+L1587+L1586+L1583+L1584+L1588+L1593+L1597+L1594+L1599+L1580+L1600+L1602+L1589+L1585+L1595+L1598+L1601+L1582+L1596</f>
        <v>4007</v>
      </c>
      <c r="M1603" s="737">
        <f t="shared" ref="M1603:BE1603" si="2574">M1581+M1590+M1591+M1592+M1587+M1586+M1583+M1584+M1588+M1593+M1597+M1594+M1599+M1580+M1600+M1602+M1589+M1585+M1595+M1598+M1601+M1582+M1596</f>
        <v>24620</v>
      </c>
      <c r="N1603" s="930">
        <f t="shared" ref="N1603:P1603" si="2575">N1581+N1590+N1591+N1592+N1587+N1586+N1583+N1584+N1588+N1593+N1597+N1594+N1599+N1580+N1600+N1602+N1589+N1585+N1595+N1598+N1601+N1582+N1596</f>
        <v>0</v>
      </c>
      <c r="O1603" s="790">
        <f t="shared" si="2575"/>
        <v>-4007</v>
      </c>
      <c r="P1603" s="790">
        <f t="shared" si="2575"/>
        <v>0</v>
      </c>
      <c r="Q1603" s="787">
        <f t="shared" si="2574"/>
        <v>0</v>
      </c>
      <c r="R1603" s="648">
        <f t="shared" si="2574"/>
        <v>0</v>
      </c>
      <c r="S1603" s="648">
        <f t="shared" si="2574"/>
        <v>0</v>
      </c>
      <c r="T1603" s="648">
        <f t="shared" si="2574"/>
        <v>0</v>
      </c>
      <c r="U1603" s="648">
        <f t="shared" si="2574"/>
        <v>0</v>
      </c>
      <c r="V1603" s="648">
        <f t="shared" si="2574"/>
        <v>0</v>
      </c>
      <c r="W1603" s="790"/>
      <c r="X1603" s="649">
        <f t="shared" si="2574"/>
        <v>0</v>
      </c>
      <c r="Y1603" s="649">
        <f t="shared" si="2574"/>
        <v>0</v>
      </c>
      <c r="Z1603" s="648">
        <f t="shared" si="2574"/>
        <v>0</v>
      </c>
      <c r="AA1603" s="648">
        <f t="shared" si="2574"/>
        <v>0</v>
      </c>
      <c r="AB1603" s="790"/>
      <c r="AC1603" s="649">
        <f t="shared" si="2574"/>
        <v>0</v>
      </c>
      <c r="AD1603" s="790">
        <f>AD1581+AD1590+AD1591+AD1592+AD1587+AD1586+AD1583+AD1584+AD1588+AD1593+AD1597+AD1594+AD1599+AD1580+AD1600+AD1602+AD1589+AD1585+AD1595+AD1598+AD1601+AD1582+AD1596</f>
        <v>0</v>
      </c>
      <c r="AE1603" s="843">
        <f>AE1581+AE1590+AE1591+AE1592+AE1587+AE1586+AE1583+AE1584+AE1588+AE1593+AE1597+AE1594+AE1599+AE1580+AE1600+AE1602+AE1589+AE1585+AE1595+AE1598+AE1601+AE1582+AE1596</f>
        <v>0</v>
      </c>
      <c r="AF1603" s="930">
        <f t="shared" ref="AF1603:AH1603" si="2576">AF1581+AF1590+AF1591+AF1592+AF1587+AF1586+AF1583+AF1584+AF1588+AF1593+AF1597+AF1594+AF1599+AF1580+AF1600+AF1602+AF1589+AF1585+AF1595+AF1598+AF1601+AF1582+AF1596</f>
        <v>0</v>
      </c>
      <c r="AG1603" s="790">
        <f t="shared" si="2576"/>
        <v>-24620</v>
      </c>
      <c r="AH1603" s="790">
        <f t="shared" si="2576"/>
        <v>0</v>
      </c>
      <c r="AI1603" s="787">
        <f t="shared" si="2574"/>
        <v>0</v>
      </c>
      <c r="AJ1603" s="648">
        <f t="shared" si="2574"/>
        <v>0</v>
      </c>
      <c r="AK1603" s="648">
        <f t="shared" si="2574"/>
        <v>0</v>
      </c>
      <c r="AL1603" s="648">
        <f t="shared" si="2574"/>
        <v>0</v>
      </c>
      <c r="AM1603" s="648">
        <f t="shared" si="2574"/>
        <v>0</v>
      </c>
      <c r="AN1603" s="648">
        <f t="shared" si="2574"/>
        <v>0</v>
      </c>
      <c r="AO1603" s="790"/>
      <c r="AP1603" s="649">
        <f t="shared" si="2574"/>
        <v>0</v>
      </c>
      <c r="AQ1603" s="649">
        <f t="shared" si="2574"/>
        <v>0</v>
      </c>
      <c r="AR1603" s="648">
        <f t="shared" si="2574"/>
        <v>0</v>
      </c>
      <c r="AS1603" s="648">
        <f t="shared" si="2574"/>
        <v>0</v>
      </c>
      <c r="AT1603" s="790"/>
      <c r="AU1603" s="649">
        <f t="shared" si="2574"/>
        <v>0</v>
      </c>
      <c r="AV1603" s="790">
        <f t="shared" ref="AV1603" si="2577">AV1581+AV1590+AV1591+AV1592+AV1587+AV1586+AV1583+AV1584+AV1588+AV1593+AV1597+AV1594+AV1599+AV1580+AV1600+AV1602+AV1589+AV1585+AV1595+AV1598+AV1601+AV1582+AV1596</f>
        <v>0</v>
      </c>
      <c r="AW1603" s="843">
        <f t="shared" si="2574"/>
        <v>0</v>
      </c>
      <c r="AX1603" s="336">
        <f t="shared" si="2574"/>
        <v>4007</v>
      </c>
      <c r="AY1603" s="337">
        <f t="shared" si="2574"/>
        <v>0</v>
      </c>
      <c r="AZ1603" s="338">
        <f t="shared" si="2574"/>
        <v>-4007</v>
      </c>
      <c r="BA1603" s="339" t="e">
        <f t="shared" si="2574"/>
        <v>#DIV/0!</v>
      </c>
      <c r="BB1603" s="322">
        <f t="shared" si="2574"/>
        <v>24620</v>
      </c>
      <c r="BC1603" s="337">
        <f t="shared" si="2574"/>
        <v>0</v>
      </c>
      <c r="BD1603" s="338">
        <f t="shared" si="2574"/>
        <v>-24620</v>
      </c>
      <c r="BE1603" s="339" t="e">
        <f t="shared" si="2574"/>
        <v>#DIV/0!</v>
      </c>
      <c r="BF1603" s="1"/>
      <c r="BG1603" s="826"/>
      <c r="BH1603" s="607"/>
    </row>
    <row r="1604" spans="1:66" ht="12.75" customHeight="1" x14ac:dyDescent="0.25">
      <c r="A1604" s="226"/>
      <c r="B1604" s="207"/>
      <c r="C1604" s="254"/>
      <c r="D1604" s="300"/>
      <c r="E1604" s="276"/>
      <c r="F1604" s="300"/>
      <c r="G1604" s="696"/>
      <c r="H1604" s="887"/>
      <c r="I1604" s="444"/>
      <c r="J1604" s="815"/>
      <c r="K1604" s="404" t="s">
        <v>3687</v>
      </c>
      <c r="L1604" s="729">
        <f t="shared" ref="L1604:V1604" si="2578">L1576+L1603</f>
        <v>14400</v>
      </c>
      <c r="M1604" s="730">
        <f t="shared" si="2578"/>
        <v>37050</v>
      </c>
      <c r="N1604" s="844">
        <f t="shared" ref="N1604:P1604" si="2579">N1576+N1603</f>
        <v>0</v>
      </c>
      <c r="O1604" s="665">
        <f t="shared" si="2579"/>
        <v>-14400</v>
      </c>
      <c r="P1604" s="665">
        <f t="shared" si="2579"/>
        <v>0</v>
      </c>
      <c r="Q1604" s="638">
        <f t="shared" si="2578"/>
        <v>0</v>
      </c>
      <c r="R1604" s="130">
        <f t="shared" si="2578"/>
        <v>0</v>
      </c>
      <c r="S1604" s="130">
        <f t="shared" si="2578"/>
        <v>0</v>
      </c>
      <c r="T1604" s="130">
        <f t="shared" si="2578"/>
        <v>0</v>
      </c>
      <c r="U1604" s="130">
        <f t="shared" si="2578"/>
        <v>0</v>
      </c>
      <c r="V1604" s="130">
        <f t="shared" si="2578"/>
        <v>0</v>
      </c>
      <c r="W1604" s="665"/>
      <c r="X1604" s="130">
        <f>X1576+X1603</f>
        <v>0</v>
      </c>
      <c r="Y1604" s="130">
        <f>Y1576+Y1603</f>
        <v>0</v>
      </c>
      <c r="Z1604" s="130">
        <f>Z1576+Z1603</f>
        <v>0</v>
      </c>
      <c r="AA1604" s="130">
        <f>AA1576+AA1603</f>
        <v>0</v>
      </c>
      <c r="AB1604" s="665"/>
      <c r="AC1604" s="130">
        <f t="shared" ref="AC1604:AN1604" si="2580">AC1576+AC1603</f>
        <v>0</v>
      </c>
      <c r="AD1604" s="665">
        <f>AD1576+AD1603</f>
        <v>0</v>
      </c>
      <c r="AE1604" s="845">
        <f>AE1576+AE1603</f>
        <v>0</v>
      </c>
      <c r="AF1604" s="844">
        <f t="shared" ref="AF1604:AH1604" si="2581">AF1576+AF1603</f>
        <v>0</v>
      </c>
      <c r="AG1604" s="665">
        <f t="shared" si="2581"/>
        <v>-37050</v>
      </c>
      <c r="AH1604" s="665">
        <f t="shared" si="2581"/>
        <v>0</v>
      </c>
      <c r="AI1604" s="638">
        <f t="shared" si="2580"/>
        <v>0</v>
      </c>
      <c r="AJ1604" s="130">
        <f t="shared" si="2580"/>
        <v>0</v>
      </c>
      <c r="AK1604" s="130">
        <f t="shared" si="2580"/>
        <v>0</v>
      </c>
      <c r="AL1604" s="130">
        <f t="shared" si="2580"/>
        <v>0</v>
      </c>
      <c r="AM1604" s="130">
        <f t="shared" si="2580"/>
        <v>0</v>
      </c>
      <c r="AN1604" s="130">
        <f t="shared" si="2580"/>
        <v>0</v>
      </c>
      <c r="AO1604" s="665"/>
      <c r="AP1604" s="130">
        <f>AP1576+AP1603</f>
        <v>0</v>
      </c>
      <c r="AQ1604" s="130">
        <f>AQ1576+AQ1603</f>
        <v>0</v>
      </c>
      <c r="AR1604" s="130">
        <f>AR1576+AR1603</f>
        <v>0</v>
      </c>
      <c r="AS1604" s="130">
        <f>AS1576+AS1603</f>
        <v>0</v>
      </c>
      <c r="AT1604" s="665"/>
      <c r="AU1604" s="130">
        <f t="shared" ref="AU1604:BE1604" si="2582">AU1576+AU1603</f>
        <v>0</v>
      </c>
      <c r="AV1604" s="665">
        <f t="shared" ref="AV1604" si="2583">AV1576+AV1603</f>
        <v>0</v>
      </c>
      <c r="AW1604" s="845">
        <f t="shared" si="2582"/>
        <v>0</v>
      </c>
      <c r="AX1604" s="314">
        <f t="shared" si="2582"/>
        <v>14400</v>
      </c>
      <c r="AY1604" s="131">
        <f t="shared" si="2582"/>
        <v>0</v>
      </c>
      <c r="AZ1604" s="132">
        <f t="shared" si="2582"/>
        <v>-14400</v>
      </c>
      <c r="BA1604" s="340" t="e">
        <f t="shared" si="2582"/>
        <v>#DIV/0!</v>
      </c>
      <c r="BB1604" s="310">
        <f t="shared" si="2582"/>
        <v>37050</v>
      </c>
      <c r="BC1604" s="131">
        <f t="shared" si="2582"/>
        <v>0</v>
      </c>
      <c r="BD1604" s="132">
        <f t="shared" si="2582"/>
        <v>-37050</v>
      </c>
      <c r="BE1604" s="340" t="e">
        <f t="shared" si="2582"/>
        <v>#DIV/0!</v>
      </c>
      <c r="BF1604" s="1"/>
      <c r="BG1604" s="826"/>
      <c r="BH1604" s="607"/>
    </row>
    <row r="1605" spans="1:66" ht="12.75" customHeight="1" x14ac:dyDescent="0.25">
      <c r="A1605" s="222"/>
      <c r="C1605" s="116"/>
      <c r="D1605" s="620"/>
      <c r="F1605" s="117"/>
      <c r="G1605" s="690"/>
      <c r="H1605" s="878"/>
      <c r="I1605" s="397"/>
      <c r="J1605" s="380"/>
      <c r="K1605" s="405" t="s">
        <v>208</v>
      </c>
      <c r="L1605" s="731">
        <v>0</v>
      </c>
      <c r="M1605" s="732">
        <v>0</v>
      </c>
      <c r="N1605" s="929">
        <v>0</v>
      </c>
      <c r="O1605" s="530">
        <v>0</v>
      </c>
      <c r="P1605" s="530">
        <v>0</v>
      </c>
      <c r="Q1605" s="641">
        <v>0</v>
      </c>
      <c r="R1605" s="537">
        <v>0</v>
      </c>
      <c r="S1605" s="537">
        <v>0</v>
      </c>
      <c r="T1605" s="537">
        <v>0</v>
      </c>
      <c r="U1605" s="537">
        <v>0</v>
      </c>
      <c r="V1605" s="537">
        <v>0</v>
      </c>
      <c r="W1605" s="530"/>
      <c r="X1605" s="142">
        <v>0</v>
      </c>
      <c r="Y1605" s="142">
        <v>0</v>
      </c>
      <c r="Z1605" s="537">
        <v>0</v>
      </c>
      <c r="AA1605" s="537">
        <v>0</v>
      </c>
      <c r="AB1605" s="530"/>
      <c r="AC1605" s="142">
        <v>0</v>
      </c>
      <c r="AD1605" s="530">
        <v>0</v>
      </c>
      <c r="AE1605" s="842">
        <v>0</v>
      </c>
      <c r="AF1605" s="929">
        <v>0</v>
      </c>
      <c r="AG1605" s="530">
        <v>0</v>
      </c>
      <c r="AH1605" s="530">
        <v>0</v>
      </c>
      <c r="AI1605" s="641">
        <v>0</v>
      </c>
      <c r="AJ1605" s="537">
        <v>0</v>
      </c>
      <c r="AK1605" s="537">
        <v>0</v>
      </c>
      <c r="AL1605" s="537">
        <v>0</v>
      </c>
      <c r="AM1605" s="537">
        <v>0</v>
      </c>
      <c r="AN1605" s="537">
        <v>0</v>
      </c>
      <c r="AO1605" s="530"/>
      <c r="AP1605" s="142">
        <v>0</v>
      </c>
      <c r="AQ1605" s="142">
        <v>0</v>
      </c>
      <c r="AR1605" s="537">
        <v>0</v>
      </c>
      <c r="AS1605" s="537">
        <v>0</v>
      </c>
      <c r="AT1605" s="530"/>
      <c r="AU1605" s="142">
        <v>0</v>
      </c>
      <c r="AV1605" s="530">
        <v>0</v>
      </c>
      <c r="AW1605" s="842">
        <v>0</v>
      </c>
      <c r="AX1605" s="115">
        <v>0</v>
      </c>
      <c r="AY1605" s="5">
        <v>0</v>
      </c>
      <c r="AZ1605" s="5">
        <v>0</v>
      </c>
      <c r="BA1605" s="335">
        <v>0</v>
      </c>
      <c r="BB1605" s="23">
        <v>0</v>
      </c>
      <c r="BC1605" s="5">
        <v>0</v>
      </c>
      <c r="BD1605" s="5">
        <v>0</v>
      </c>
      <c r="BE1605" s="335">
        <v>0</v>
      </c>
      <c r="BG1605" s="826"/>
      <c r="BH1605" s="607"/>
    </row>
    <row r="1606" spans="1:66" ht="12.75" customHeight="1" x14ac:dyDescent="0.25">
      <c r="A1606" s="21"/>
      <c r="B1606" s="112"/>
      <c r="C1606" s="116"/>
      <c r="D1606" s="623"/>
      <c r="E1606" s="278"/>
      <c r="F1606" s="116"/>
      <c r="G1606" s="694"/>
      <c r="H1606" s="878"/>
      <c r="I1606" s="397"/>
      <c r="J1606" s="380"/>
      <c r="K1606" s="405" t="s">
        <v>96</v>
      </c>
      <c r="L1606" s="738">
        <v>0</v>
      </c>
      <c r="M1606" s="739">
        <v>0</v>
      </c>
      <c r="N1606" s="929">
        <v>0</v>
      </c>
      <c r="O1606" s="530">
        <v>0</v>
      </c>
      <c r="P1606" s="530">
        <v>0</v>
      </c>
      <c r="Q1606" s="641">
        <v>0</v>
      </c>
      <c r="R1606" s="537">
        <v>0</v>
      </c>
      <c r="S1606" s="537">
        <v>0</v>
      </c>
      <c r="T1606" s="537">
        <v>0</v>
      </c>
      <c r="U1606" s="537">
        <v>0</v>
      </c>
      <c r="V1606" s="537">
        <v>0</v>
      </c>
      <c r="W1606" s="530"/>
      <c r="X1606" s="142">
        <v>0</v>
      </c>
      <c r="Y1606" s="142">
        <v>0</v>
      </c>
      <c r="Z1606" s="537">
        <v>0</v>
      </c>
      <c r="AA1606" s="537">
        <v>0</v>
      </c>
      <c r="AB1606" s="530"/>
      <c r="AC1606" s="142">
        <v>0</v>
      </c>
      <c r="AD1606" s="530">
        <v>0</v>
      </c>
      <c r="AE1606" s="842">
        <v>0</v>
      </c>
      <c r="AF1606" s="929">
        <v>0</v>
      </c>
      <c r="AG1606" s="530">
        <v>0</v>
      </c>
      <c r="AH1606" s="530">
        <v>0</v>
      </c>
      <c r="AI1606" s="641">
        <v>0</v>
      </c>
      <c r="AJ1606" s="537">
        <v>0</v>
      </c>
      <c r="AK1606" s="537">
        <v>0</v>
      </c>
      <c r="AL1606" s="537">
        <v>0</v>
      </c>
      <c r="AM1606" s="537">
        <v>0</v>
      </c>
      <c r="AN1606" s="537">
        <v>0</v>
      </c>
      <c r="AO1606" s="530"/>
      <c r="AP1606" s="142">
        <v>0</v>
      </c>
      <c r="AQ1606" s="142">
        <v>0</v>
      </c>
      <c r="AR1606" s="537">
        <v>0</v>
      </c>
      <c r="AS1606" s="537">
        <v>0</v>
      </c>
      <c r="AT1606" s="530"/>
      <c r="AU1606" s="142">
        <v>0</v>
      </c>
      <c r="AV1606" s="530">
        <v>0</v>
      </c>
      <c r="AW1606" s="842">
        <v>0</v>
      </c>
      <c r="AX1606" s="115">
        <v>0</v>
      </c>
      <c r="AY1606" s="5">
        <v>0</v>
      </c>
      <c r="AZ1606" s="5">
        <v>0</v>
      </c>
      <c r="BA1606" s="335">
        <v>0</v>
      </c>
      <c r="BB1606" s="23">
        <v>0</v>
      </c>
      <c r="BC1606" s="5">
        <v>0</v>
      </c>
      <c r="BD1606" s="5">
        <v>0</v>
      </c>
      <c r="BE1606" s="335">
        <v>0</v>
      </c>
      <c r="BG1606" s="826"/>
      <c r="BH1606" s="607"/>
    </row>
    <row r="1607" spans="1:66" ht="12.75" customHeight="1" x14ac:dyDescent="0.25">
      <c r="A1607" s="21"/>
      <c r="B1607" s="112"/>
      <c r="C1607" s="116"/>
      <c r="D1607" s="623"/>
      <c r="E1607" s="278"/>
      <c r="F1607" s="116"/>
      <c r="G1607" s="694"/>
      <c r="H1607" s="878"/>
      <c r="I1607" s="397"/>
      <c r="J1607" s="380"/>
      <c r="K1607" s="405" t="s">
        <v>209</v>
      </c>
      <c r="L1607" s="738">
        <v>0</v>
      </c>
      <c r="M1607" s="739">
        <v>0</v>
      </c>
      <c r="N1607" s="929">
        <v>0</v>
      </c>
      <c r="O1607" s="530">
        <v>0</v>
      </c>
      <c r="P1607" s="530">
        <v>0</v>
      </c>
      <c r="Q1607" s="641">
        <v>0</v>
      </c>
      <c r="R1607" s="537">
        <v>0</v>
      </c>
      <c r="S1607" s="537">
        <v>0</v>
      </c>
      <c r="T1607" s="537">
        <v>0</v>
      </c>
      <c r="U1607" s="537">
        <v>0</v>
      </c>
      <c r="V1607" s="537">
        <v>0</v>
      </c>
      <c r="W1607" s="530"/>
      <c r="X1607" s="142">
        <v>0</v>
      </c>
      <c r="Y1607" s="142">
        <v>0</v>
      </c>
      <c r="Z1607" s="537">
        <v>0</v>
      </c>
      <c r="AA1607" s="537">
        <v>0</v>
      </c>
      <c r="AB1607" s="530"/>
      <c r="AC1607" s="142">
        <v>0</v>
      </c>
      <c r="AD1607" s="530">
        <v>0</v>
      </c>
      <c r="AE1607" s="842">
        <v>0</v>
      </c>
      <c r="AF1607" s="929">
        <v>0</v>
      </c>
      <c r="AG1607" s="530">
        <v>0</v>
      </c>
      <c r="AH1607" s="530">
        <v>0</v>
      </c>
      <c r="AI1607" s="641">
        <v>0</v>
      </c>
      <c r="AJ1607" s="537">
        <v>0</v>
      </c>
      <c r="AK1607" s="537">
        <v>0</v>
      </c>
      <c r="AL1607" s="537">
        <v>0</v>
      </c>
      <c r="AM1607" s="537">
        <v>0</v>
      </c>
      <c r="AN1607" s="537">
        <v>0</v>
      </c>
      <c r="AO1607" s="530"/>
      <c r="AP1607" s="142">
        <v>0</v>
      </c>
      <c r="AQ1607" s="142">
        <v>0</v>
      </c>
      <c r="AR1607" s="537">
        <v>0</v>
      </c>
      <c r="AS1607" s="537">
        <v>0</v>
      </c>
      <c r="AT1607" s="530"/>
      <c r="AU1607" s="142">
        <v>0</v>
      </c>
      <c r="AV1607" s="530">
        <v>0</v>
      </c>
      <c r="AW1607" s="842">
        <v>0</v>
      </c>
      <c r="AX1607" s="115">
        <v>0</v>
      </c>
      <c r="AY1607" s="5">
        <v>0</v>
      </c>
      <c r="AZ1607" s="5">
        <v>0</v>
      </c>
      <c r="BA1607" s="335">
        <v>0</v>
      </c>
      <c r="BB1607" s="23">
        <v>0</v>
      </c>
      <c r="BC1607" s="5">
        <v>0</v>
      </c>
      <c r="BD1607" s="5">
        <v>0</v>
      </c>
      <c r="BE1607" s="335">
        <v>0</v>
      </c>
      <c r="BG1607" s="826"/>
      <c r="BH1607" s="607"/>
    </row>
    <row r="1608" spans="1:66" ht="12.75" customHeight="1" x14ac:dyDescent="0.25">
      <c r="A1608" s="21"/>
      <c r="B1608" s="112"/>
      <c r="C1608" s="116"/>
      <c r="D1608" s="623"/>
      <c r="E1608" s="278"/>
      <c r="F1608" s="116"/>
      <c r="G1608" s="694"/>
      <c r="H1608" s="878"/>
      <c r="I1608" s="397"/>
      <c r="J1608" s="380"/>
      <c r="K1608" s="405" t="s">
        <v>210</v>
      </c>
      <c r="L1608" s="738">
        <v>0</v>
      </c>
      <c r="M1608" s="739">
        <v>0</v>
      </c>
      <c r="N1608" s="929">
        <v>0</v>
      </c>
      <c r="O1608" s="530">
        <v>0</v>
      </c>
      <c r="P1608" s="530">
        <v>0</v>
      </c>
      <c r="Q1608" s="641">
        <v>0</v>
      </c>
      <c r="R1608" s="537">
        <v>0</v>
      </c>
      <c r="S1608" s="537">
        <v>0</v>
      </c>
      <c r="T1608" s="537">
        <v>0</v>
      </c>
      <c r="U1608" s="537">
        <v>0</v>
      </c>
      <c r="V1608" s="537">
        <v>0</v>
      </c>
      <c r="W1608" s="530"/>
      <c r="X1608" s="142">
        <v>0</v>
      </c>
      <c r="Y1608" s="142">
        <v>0</v>
      </c>
      <c r="Z1608" s="537">
        <v>0</v>
      </c>
      <c r="AA1608" s="537">
        <v>0</v>
      </c>
      <c r="AB1608" s="530"/>
      <c r="AC1608" s="142">
        <v>0</v>
      </c>
      <c r="AD1608" s="530">
        <v>0</v>
      </c>
      <c r="AE1608" s="842">
        <v>0</v>
      </c>
      <c r="AF1608" s="929">
        <v>0</v>
      </c>
      <c r="AG1608" s="530">
        <v>0</v>
      </c>
      <c r="AH1608" s="530">
        <v>0</v>
      </c>
      <c r="AI1608" s="641">
        <v>0</v>
      </c>
      <c r="AJ1608" s="537">
        <v>0</v>
      </c>
      <c r="AK1608" s="537">
        <v>0</v>
      </c>
      <c r="AL1608" s="537">
        <v>0</v>
      </c>
      <c r="AM1608" s="537">
        <v>0</v>
      </c>
      <c r="AN1608" s="537">
        <v>0</v>
      </c>
      <c r="AO1608" s="530"/>
      <c r="AP1608" s="142">
        <v>0</v>
      </c>
      <c r="AQ1608" s="142">
        <v>0</v>
      </c>
      <c r="AR1608" s="537">
        <v>0</v>
      </c>
      <c r="AS1608" s="537">
        <v>0</v>
      </c>
      <c r="AT1608" s="530"/>
      <c r="AU1608" s="142">
        <v>0</v>
      </c>
      <c r="AV1608" s="530">
        <v>0</v>
      </c>
      <c r="AW1608" s="842">
        <v>0</v>
      </c>
      <c r="AX1608" s="115">
        <v>0</v>
      </c>
      <c r="AY1608" s="5">
        <v>0</v>
      </c>
      <c r="AZ1608" s="5">
        <v>0</v>
      </c>
      <c r="BA1608" s="335">
        <v>0</v>
      </c>
      <c r="BB1608" s="23">
        <v>0</v>
      </c>
      <c r="BC1608" s="5">
        <v>0</v>
      </c>
      <c r="BD1608" s="5">
        <v>0</v>
      </c>
      <c r="BE1608" s="335">
        <v>0</v>
      </c>
      <c r="BG1608" s="826"/>
      <c r="BH1608" s="607"/>
    </row>
    <row r="1609" spans="1:66" s="4" customFormat="1" ht="12.75" customHeight="1" x14ac:dyDescent="0.25">
      <c r="A1609" s="21"/>
      <c r="B1609" s="112"/>
      <c r="C1609" s="116"/>
      <c r="D1609" s="623"/>
      <c r="E1609" s="278"/>
      <c r="F1609" s="116"/>
      <c r="G1609" s="694"/>
      <c r="H1609" s="878"/>
      <c r="I1609" s="397"/>
      <c r="J1609" s="380"/>
      <c r="K1609" s="406" t="s">
        <v>53</v>
      </c>
      <c r="L1609" s="738">
        <f t="shared" ref="L1609:V1609" si="2584">L1583+L1588+L1593+L1597+L1594+L1599</f>
        <v>0</v>
      </c>
      <c r="M1609" s="739">
        <f t="shared" si="2584"/>
        <v>0</v>
      </c>
      <c r="N1609" s="929">
        <f t="shared" ref="N1609:P1609" si="2585">N1583+N1588+N1593+N1597+N1594+N1599</f>
        <v>0</v>
      </c>
      <c r="O1609" s="530">
        <f t="shared" si="2585"/>
        <v>0</v>
      </c>
      <c r="P1609" s="530">
        <f t="shared" si="2585"/>
        <v>0</v>
      </c>
      <c r="Q1609" s="641">
        <f t="shared" si="2584"/>
        <v>0</v>
      </c>
      <c r="R1609" s="537">
        <f t="shared" si="2584"/>
        <v>0</v>
      </c>
      <c r="S1609" s="537">
        <f t="shared" si="2584"/>
        <v>0</v>
      </c>
      <c r="T1609" s="537">
        <f t="shared" si="2584"/>
        <v>0</v>
      </c>
      <c r="U1609" s="537">
        <f t="shared" si="2584"/>
        <v>0</v>
      </c>
      <c r="V1609" s="537">
        <f t="shared" si="2584"/>
        <v>0</v>
      </c>
      <c r="W1609" s="530"/>
      <c r="X1609" s="142">
        <f>X1583+X1588+X1593+X1597+X1594+X1599</f>
        <v>0</v>
      </c>
      <c r="Y1609" s="142">
        <f>Y1583+Y1588+Y1593+Y1597+Y1594+Y1599</f>
        <v>0</v>
      </c>
      <c r="Z1609" s="537">
        <f>Z1583+Z1588+Z1593+Z1597+Z1594+Z1599</f>
        <v>0</v>
      </c>
      <c r="AA1609" s="537">
        <f>AA1583+AA1588+AA1593+AA1597+AA1594+AA1599</f>
        <v>0</v>
      </c>
      <c r="AB1609" s="530"/>
      <c r="AC1609" s="142">
        <f t="shared" ref="AC1609:AN1609" si="2586">AC1583+AC1588+AC1593+AC1597+AC1594+AC1599</f>
        <v>0</v>
      </c>
      <c r="AD1609" s="530">
        <f>AD1583+AD1588+AD1593+AD1597+AD1594+AD1599</f>
        <v>0</v>
      </c>
      <c r="AE1609" s="842">
        <f>AE1583+AE1588+AE1593+AE1597+AE1594+AE1599</f>
        <v>0</v>
      </c>
      <c r="AF1609" s="929">
        <f t="shared" ref="AF1609:AH1609" si="2587">AF1583+AF1588+AF1593+AF1597+AF1594+AF1599</f>
        <v>0</v>
      </c>
      <c r="AG1609" s="530">
        <f t="shared" si="2587"/>
        <v>0</v>
      </c>
      <c r="AH1609" s="530">
        <f t="shared" si="2587"/>
        <v>0</v>
      </c>
      <c r="AI1609" s="641">
        <f t="shared" si="2586"/>
        <v>0</v>
      </c>
      <c r="AJ1609" s="537">
        <f t="shared" si="2586"/>
        <v>0</v>
      </c>
      <c r="AK1609" s="537">
        <f t="shared" si="2586"/>
        <v>0</v>
      </c>
      <c r="AL1609" s="537">
        <f t="shared" si="2586"/>
        <v>0</v>
      </c>
      <c r="AM1609" s="537">
        <f t="shared" si="2586"/>
        <v>0</v>
      </c>
      <c r="AN1609" s="537">
        <f t="shared" si="2586"/>
        <v>0</v>
      </c>
      <c r="AO1609" s="530"/>
      <c r="AP1609" s="142">
        <f>AP1583+AP1588+AP1593+AP1597+AP1594+AP1599</f>
        <v>0</v>
      </c>
      <c r="AQ1609" s="142">
        <f>AQ1583+AQ1588+AQ1593+AQ1597+AQ1594+AQ1599</f>
        <v>0</v>
      </c>
      <c r="AR1609" s="537">
        <f>AR1583+AR1588+AR1593+AR1597+AR1594+AR1599</f>
        <v>0</v>
      </c>
      <c r="AS1609" s="537">
        <f>AS1583+AS1588+AS1593+AS1597+AS1594+AS1599</f>
        <v>0</v>
      </c>
      <c r="AT1609" s="530"/>
      <c r="AU1609" s="142">
        <f t="shared" ref="AU1609:BE1609" si="2588">AU1583+AU1588+AU1593+AU1597+AU1594+AU1599</f>
        <v>0</v>
      </c>
      <c r="AV1609" s="530">
        <f t="shared" ref="AV1609" si="2589">AV1583+AV1588+AV1593+AV1597+AV1594+AV1599</f>
        <v>0</v>
      </c>
      <c r="AW1609" s="842">
        <f t="shared" si="2588"/>
        <v>0</v>
      </c>
      <c r="AX1609" s="115">
        <f t="shared" si="2588"/>
        <v>0</v>
      </c>
      <c r="AY1609" s="5">
        <f t="shared" si="2588"/>
        <v>0</v>
      </c>
      <c r="AZ1609" s="5">
        <f t="shared" si="2588"/>
        <v>0</v>
      </c>
      <c r="BA1609" s="335" t="e">
        <f t="shared" si="2588"/>
        <v>#DIV/0!</v>
      </c>
      <c r="BB1609" s="23">
        <f t="shared" si="2588"/>
        <v>0</v>
      </c>
      <c r="BC1609" s="5">
        <f t="shared" si="2588"/>
        <v>0</v>
      </c>
      <c r="BD1609" s="5">
        <f t="shared" si="2588"/>
        <v>0</v>
      </c>
      <c r="BE1609" s="335" t="e">
        <f t="shared" si="2588"/>
        <v>#DIV/0!</v>
      </c>
      <c r="BF1609" s="667"/>
      <c r="BG1609" s="826"/>
      <c r="BH1609" s="607"/>
      <c r="BI1609" s="41"/>
      <c r="BJ1609" s="41"/>
      <c r="BK1609" s="41"/>
      <c r="BL1609" s="41"/>
      <c r="BM1609" s="41"/>
      <c r="BN1609" s="41"/>
    </row>
    <row r="1610" spans="1:66" ht="12.75" customHeight="1" x14ac:dyDescent="0.25">
      <c r="A1610" s="21"/>
      <c r="B1610" s="112"/>
      <c r="C1610" s="116"/>
      <c r="D1610" s="623"/>
      <c r="F1610" s="117"/>
      <c r="G1610" s="694"/>
      <c r="H1610" s="878"/>
      <c r="I1610" s="397"/>
      <c r="J1610" s="380"/>
      <c r="K1610" s="408"/>
      <c r="L1610" s="738"/>
      <c r="M1610" s="739"/>
      <c r="N1610" s="931"/>
      <c r="O1610" s="923"/>
      <c r="P1610" s="923"/>
      <c r="Q1610" s="641"/>
      <c r="R1610" s="537"/>
      <c r="S1610" s="537"/>
      <c r="T1610" s="537"/>
      <c r="U1610" s="537"/>
      <c r="V1610" s="537"/>
      <c r="W1610" s="531"/>
      <c r="X1610" s="141"/>
      <c r="Y1610" s="141"/>
      <c r="Z1610" s="552"/>
      <c r="AA1610" s="552"/>
      <c r="AB1610" s="531"/>
      <c r="AC1610" s="593"/>
      <c r="AD1610" s="923"/>
      <c r="AE1610" s="846"/>
      <c r="AF1610" s="931"/>
      <c r="AG1610" s="923"/>
      <c r="AH1610" s="923"/>
      <c r="AI1610" s="641"/>
      <c r="AJ1610" s="537"/>
      <c r="AK1610" s="537"/>
      <c r="AL1610" s="537"/>
      <c r="AM1610" s="537"/>
      <c r="AN1610" s="537"/>
      <c r="AO1610" s="531"/>
      <c r="AP1610" s="141"/>
      <c r="AQ1610" s="141"/>
      <c r="AR1610" s="552"/>
      <c r="AS1610" s="552"/>
      <c r="AT1610" s="531"/>
      <c r="AU1610" s="593"/>
      <c r="AV1610" s="923"/>
      <c r="AW1610" s="846"/>
      <c r="AX1610" s="115"/>
      <c r="AY1610" s="5"/>
      <c r="AZ1610" s="5"/>
      <c r="BA1610" s="335"/>
      <c r="BC1610" s="5"/>
      <c r="BD1610" s="5"/>
      <c r="BE1610" s="335"/>
      <c r="BG1610" s="826"/>
      <c r="BH1610" s="607"/>
    </row>
    <row r="1611" spans="1:66" ht="12.75" customHeight="1" x14ac:dyDescent="0.25">
      <c r="A1611" s="222"/>
      <c r="C1611" s="116"/>
      <c r="D1611" s="620"/>
      <c r="F1611" s="117"/>
      <c r="G1611" s="694"/>
      <c r="H1611" s="878"/>
      <c r="I1611" s="397"/>
      <c r="J1611" s="380"/>
      <c r="K1611" s="406"/>
      <c r="L1611" s="731"/>
      <c r="M1611" s="732"/>
      <c r="N1611" s="929"/>
      <c r="O1611" s="530"/>
      <c r="P1611" s="530"/>
      <c r="Q1611" s="641"/>
      <c r="R1611" s="537"/>
      <c r="S1611" s="537"/>
      <c r="T1611" s="537"/>
      <c r="U1611" s="537"/>
      <c r="V1611" s="537"/>
      <c r="W1611" s="531"/>
      <c r="X1611" s="140"/>
      <c r="Y1611" s="140"/>
      <c r="Z1611" s="551"/>
      <c r="AA1611" s="551"/>
      <c r="AB1611" s="531"/>
      <c r="AC1611" s="142"/>
      <c r="AD1611" s="530"/>
      <c r="AE1611" s="842"/>
      <c r="AF1611" s="929"/>
      <c r="AG1611" s="530"/>
      <c r="AH1611" s="530"/>
      <c r="AI1611" s="641"/>
      <c r="AJ1611" s="537"/>
      <c r="AK1611" s="537"/>
      <c r="AL1611" s="537"/>
      <c r="AM1611" s="537"/>
      <c r="AN1611" s="537"/>
      <c r="AO1611" s="531"/>
      <c r="AP1611" s="140"/>
      <c r="AQ1611" s="140"/>
      <c r="AR1611" s="551"/>
      <c r="AS1611" s="551"/>
      <c r="AT1611" s="531"/>
      <c r="AU1611" s="142"/>
      <c r="AV1611" s="530"/>
      <c r="AW1611" s="842"/>
      <c r="AX1611" s="115"/>
      <c r="AY1611" s="5"/>
      <c r="AZ1611" s="5"/>
      <c r="BA1611" s="335"/>
      <c r="BC1611" s="5"/>
      <c r="BD1611" s="5"/>
      <c r="BE1611" s="335"/>
      <c r="BG1611" s="826"/>
      <c r="BH1611" s="607"/>
    </row>
    <row r="1612" spans="1:66" ht="12.75" customHeight="1" x14ac:dyDescent="0.25">
      <c r="A1612" s="21"/>
      <c r="B1612" s="112"/>
      <c r="C1612" s="116"/>
      <c r="D1612" s="623"/>
      <c r="E1612" s="278"/>
      <c r="F1612" s="116"/>
      <c r="G1612" s="694"/>
      <c r="H1612" s="878"/>
      <c r="I1612" s="397"/>
      <c r="J1612" s="380"/>
      <c r="K1612" s="400" t="s">
        <v>6592</v>
      </c>
      <c r="L1612" s="731"/>
      <c r="M1612" s="732"/>
      <c r="N1612" s="931"/>
      <c r="O1612" s="923"/>
      <c r="P1612" s="923"/>
      <c r="Q1612" s="641"/>
      <c r="R1612" s="537"/>
      <c r="S1612" s="537"/>
      <c r="T1612" s="537"/>
      <c r="U1612" s="537"/>
      <c r="V1612" s="537"/>
      <c r="W1612" s="531"/>
      <c r="X1612" s="141"/>
      <c r="Y1612" s="141"/>
      <c r="Z1612" s="552"/>
      <c r="AA1612" s="552"/>
      <c r="AB1612" s="531"/>
      <c r="AC1612" s="593"/>
      <c r="AD1612" s="923"/>
      <c r="AE1612" s="846"/>
      <c r="AF1612" s="931"/>
      <c r="AG1612" s="923"/>
      <c r="AH1612" s="923"/>
      <c r="AI1612" s="641"/>
      <c r="AJ1612" s="537"/>
      <c r="AK1612" s="537"/>
      <c r="AL1612" s="537"/>
      <c r="AM1612" s="537"/>
      <c r="AN1612" s="537"/>
      <c r="AO1612" s="531"/>
      <c r="AP1612" s="141"/>
      <c r="AQ1612" s="141"/>
      <c r="AR1612" s="552"/>
      <c r="AS1612" s="552"/>
      <c r="AT1612" s="531"/>
      <c r="AU1612" s="593"/>
      <c r="AV1612" s="923"/>
      <c r="AW1612" s="846"/>
      <c r="AX1612" s="115"/>
      <c r="AY1612" s="5"/>
      <c r="AZ1612" s="5"/>
      <c r="BA1612" s="335"/>
      <c r="BC1612" s="5"/>
      <c r="BD1612" s="5"/>
      <c r="BE1612" s="335"/>
      <c r="BG1612" s="826"/>
      <c r="BH1612" s="607"/>
    </row>
    <row r="1613" spans="1:66" x14ac:dyDescent="0.25">
      <c r="A1613" s="21"/>
      <c r="B1613" s="112"/>
      <c r="C1613" s="116"/>
      <c r="D1613" s="623"/>
      <c r="E1613" s="278"/>
      <c r="F1613" s="116"/>
      <c r="G1613" s="694"/>
      <c r="H1613" s="878"/>
      <c r="I1613" s="397"/>
      <c r="J1613" s="380"/>
      <c r="K1613" s="400" t="s">
        <v>161</v>
      </c>
      <c r="L1613" s="731"/>
      <c r="M1613" s="732"/>
      <c r="N1613" s="931"/>
      <c r="O1613" s="923"/>
      <c r="P1613" s="923"/>
      <c r="Q1613" s="641"/>
      <c r="R1613" s="537"/>
      <c r="S1613" s="537"/>
      <c r="T1613" s="537"/>
      <c r="U1613" s="537"/>
      <c r="V1613" s="537"/>
      <c r="W1613" s="531"/>
      <c r="X1613" s="141"/>
      <c r="Y1613" s="141"/>
      <c r="Z1613" s="552"/>
      <c r="AA1613" s="552"/>
      <c r="AB1613" s="531"/>
      <c r="AC1613" s="593"/>
      <c r="AD1613" s="923"/>
      <c r="AE1613" s="846"/>
      <c r="AF1613" s="931"/>
      <c r="AG1613" s="923"/>
      <c r="AH1613" s="923"/>
      <c r="AI1613" s="641"/>
      <c r="AJ1613" s="537"/>
      <c r="AK1613" s="537"/>
      <c r="AL1613" s="537"/>
      <c r="AM1613" s="537"/>
      <c r="AN1613" s="537"/>
      <c r="AO1613" s="531"/>
      <c r="AP1613" s="141"/>
      <c r="AQ1613" s="141"/>
      <c r="AR1613" s="552"/>
      <c r="AS1613" s="552"/>
      <c r="AT1613" s="531"/>
      <c r="AU1613" s="593"/>
      <c r="AV1613" s="923"/>
      <c r="AW1613" s="846"/>
      <c r="AX1613" s="115"/>
      <c r="AY1613" s="5"/>
      <c r="AZ1613" s="5"/>
      <c r="BA1613" s="335"/>
      <c r="BC1613" s="5"/>
      <c r="BD1613" s="5"/>
      <c r="BE1613" s="335"/>
      <c r="BG1613" s="826"/>
      <c r="BH1613" s="607"/>
    </row>
    <row r="1614" spans="1:66" ht="12.75" customHeight="1" x14ac:dyDescent="0.25">
      <c r="A1614" s="21"/>
      <c r="B1614" s="112"/>
      <c r="C1614" s="116"/>
      <c r="D1614" s="623"/>
      <c r="E1614" s="278"/>
      <c r="F1614" s="116"/>
      <c r="G1614" s="694"/>
      <c r="H1614" s="878"/>
      <c r="I1614" s="397"/>
      <c r="J1614" s="380"/>
      <c r="K1614" s="400"/>
      <c r="L1614" s="731"/>
      <c r="M1614" s="732"/>
      <c r="N1614" s="931"/>
      <c r="O1614" s="923"/>
      <c r="P1614" s="923"/>
      <c r="Q1614" s="641"/>
      <c r="R1614" s="537"/>
      <c r="S1614" s="537"/>
      <c r="T1614" s="537"/>
      <c r="U1614" s="537"/>
      <c r="V1614" s="537"/>
      <c r="W1614" s="531"/>
      <c r="X1614" s="141"/>
      <c r="Y1614" s="141"/>
      <c r="Z1614" s="552"/>
      <c r="AA1614" s="552"/>
      <c r="AB1614" s="531"/>
      <c r="AC1614" s="593"/>
      <c r="AD1614" s="923"/>
      <c r="AE1614" s="846"/>
      <c r="AF1614" s="931"/>
      <c r="AG1614" s="923"/>
      <c r="AH1614" s="923"/>
      <c r="AI1614" s="641"/>
      <c r="AJ1614" s="537"/>
      <c r="AK1614" s="537"/>
      <c r="AL1614" s="537"/>
      <c r="AM1614" s="537"/>
      <c r="AN1614" s="537"/>
      <c r="AO1614" s="531"/>
      <c r="AP1614" s="141"/>
      <c r="AQ1614" s="141"/>
      <c r="AR1614" s="552"/>
      <c r="AS1614" s="552"/>
      <c r="AT1614" s="531"/>
      <c r="AU1614" s="593"/>
      <c r="AV1614" s="923"/>
      <c r="AW1614" s="846"/>
      <c r="AX1614" s="115"/>
      <c r="AY1614" s="5"/>
      <c r="AZ1614" s="5"/>
      <c r="BA1614" s="335"/>
      <c r="BC1614" s="5"/>
      <c r="BD1614" s="5"/>
      <c r="BE1614" s="335"/>
      <c r="BG1614" s="826"/>
      <c r="BH1614" s="607"/>
    </row>
    <row r="1615" spans="1:66" ht="30.6" x14ac:dyDescent="0.25">
      <c r="A1615" s="222" t="s">
        <v>6116</v>
      </c>
      <c r="B1615" s="112">
        <v>14</v>
      </c>
      <c r="C1615" s="116" t="s">
        <v>1714</v>
      </c>
      <c r="D1615" s="620">
        <v>1000</v>
      </c>
      <c r="E1615" s="278"/>
      <c r="F1615" s="116">
        <v>12</v>
      </c>
      <c r="G1615" s="694">
        <v>1</v>
      </c>
      <c r="H1615" s="878" t="str">
        <f t="shared" si="2537"/>
        <v>045</v>
      </c>
      <c r="I1615" s="397" t="s">
        <v>3257</v>
      </c>
      <c r="J1615" s="380" t="s">
        <v>2074</v>
      </c>
      <c r="K1615" s="415" t="s">
        <v>162</v>
      </c>
      <c r="L1615" s="726">
        <v>5800</v>
      </c>
      <c r="M1615" s="727">
        <v>5800</v>
      </c>
      <c r="N1615" s="931"/>
      <c r="O1615" s="530">
        <f t="shared" ref="O1615:O1632" si="2590">IF(N1615&gt;L1615,"0 ",N1615-L1615)</f>
        <v>-5800</v>
      </c>
      <c r="P1615" s="530" t="str">
        <f t="shared" ref="P1615:P1632" si="2591">IF(N1615&lt;L1615,"0 ",N1615-L1615)</f>
        <v xml:space="preserve">0 </v>
      </c>
      <c r="Q1615" s="646"/>
      <c r="R1615" s="536"/>
      <c r="S1615" s="536"/>
      <c r="T1615" s="536"/>
      <c r="U1615" s="536"/>
      <c r="V1615" s="536"/>
      <c r="W1615" s="683" t="str">
        <f t="shared" ref="W1615:W1632" si="2592">IF(SUM(Q1615:V1615)=X1615,"OK",SUM(Q1615:V1615)-X1615)</f>
        <v>OK</v>
      </c>
      <c r="X1615" s="141"/>
      <c r="Y1615" s="141"/>
      <c r="Z1615" s="552"/>
      <c r="AA1615" s="552"/>
      <c r="AB1615" s="683" t="str">
        <f t="shared" ref="AB1615:AB1632" si="2593">IF(SUM(Z1615:AA1615)=AC1615,"OK",SUM(Z1615:AA1615)-AC1615)</f>
        <v>OK</v>
      </c>
      <c r="AC1615" s="593"/>
      <c r="AD1615" s="530">
        <f t="shared" ref="AD1615:AD1632" si="2594">X1615+Y1615+AC1615</f>
        <v>0</v>
      </c>
      <c r="AE1615" s="842">
        <f t="shared" ref="AE1615:AE1632" si="2595">N1615+AD1615</f>
        <v>0</v>
      </c>
      <c r="AF1615" s="931"/>
      <c r="AG1615" s="530">
        <f t="shared" ref="AG1615:AG1632" si="2596">IF(AF1615&gt;M1615,"0 ",AF1615-M1615)</f>
        <v>-5800</v>
      </c>
      <c r="AH1615" s="530" t="str">
        <f t="shared" ref="AH1615:AH1632" si="2597">IF(AF1615&lt;M1615,"0 ",AF1615-M1615)</f>
        <v xml:space="preserve">0 </v>
      </c>
      <c r="AI1615" s="641"/>
      <c r="AJ1615" s="537"/>
      <c r="AK1615" s="537"/>
      <c r="AL1615" s="537"/>
      <c r="AM1615" s="537"/>
      <c r="AN1615" s="537"/>
      <c r="AO1615" s="683" t="str">
        <f t="shared" ref="AO1615:AO1632" si="2598">IF(SUM(AI1615:AN1615)=AP1615,"OK",SUM(AI1615:AN1615)-AP1615)</f>
        <v>OK</v>
      </c>
      <c r="AP1615" s="141"/>
      <c r="AQ1615" s="141"/>
      <c r="AR1615" s="552"/>
      <c r="AS1615" s="552"/>
      <c r="AT1615" s="683" t="str">
        <f t="shared" ref="AT1615:AT1632" si="2599">IF(SUM(AR1615:AS1615)=AU1615,"OK",SUM(AR1615:AS1615)-AU1615)</f>
        <v>OK</v>
      </c>
      <c r="AU1615" s="593"/>
      <c r="AV1615" s="530">
        <f t="shared" ref="AV1615:AV1632" si="2600">AP1615+AQ1615+AU1615</f>
        <v>0</v>
      </c>
      <c r="AW1615" s="842">
        <f t="shared" ref="AW1615:AW1632" si="2601">AF1615+AV1615</f>
        <v>0</v>
      </c>
      <c r="AX1615" s="115">
        <f t="shared" ref="AX1615:AX1632" si="2602">L1615</f>
        <v>5800</v>
      </c>
      <c r="AY1615" s="5">
        <f t="shared" ref="AY1615:AY1632" si="2603">AE1615</f>
        <v>0</v>
      </c>
      <c r="AZ1615" s="7">
        <f>AY1615-AX1615</f>
        <v>-5800</v>
      </c>
      <c r="BA1615" s="335">
        <f>AZ1615/AX1615</f>
        <v>-1</v>
      </c>
      <c r="BB1615" s="23">
        <f t="shared" ref="BB1615:BB1632" si="2604">M1615</f>
        <v>5800</v>
      </c>
      <c r="BC1615" s="5">
        <f>AW1615</f>
        <v>0</v>
      </c>
      <c r="BD1615" s="7">
        <f>BC1615-BB1615</f>
        <v>-5800</v>
      </c>
      <c r="BE1615" s="335">
        <f>BD1615/BB1615</f>
        <v>-1</v>
      </c>
      <c r="BG1615" s="826" t="str">
        <f t="shared" ref="BG1615:BG1632" si="2605">RIGHT(LEFT(I1615,3),2)&amp;"."&amp;RIGHT(LEFT(I1615,5),2)</f>
        <v>12.11</v>
      </c>
      <c r="BH1615" s="607" t="b">
        <f>COUNTIF('Codes SEC'!$B$2:$B$250,Ministres!BG1615)&gt;0</f>
        <v>1</v>
      </c>
    </row>
    <row r="1616" spans="1:66" ht="30.6" x14ac:dyDescent="0.25">
      <c r="A1616" s="222" t="s">
        <v>6116</v>
      </c>
      <c r="B1616" s="112">
        <v>14</v>
      </c>
      <c r="C1616" s="116" t="s">
        <v>1714</v>
      </c>
      <c r="D1616" s="620">
        <v>1000</v>
      </c>
      <c r="E1616" s="278"/>
      <c r="F1616" s="116">
        <v>12</v>
      </c>
      <c r="G1616" s="694">
        <v>1</v>
      </c>
      <c r="H1616" s="878" t="str">
        <f t="shared" si="2537"/>
        <v>045</v>
      </c>
      <c r="I1616" s="397" t="s">
        <v>3257</v>
      </c>
      <c r="J1616" s="380" t="s">
        <v>2075</v>
      </c>
      <c r="K1616" s="415" t="s">
        <v>88</v>
      </c>
      <c r="L1616" s="726">
        <v>237</v>
      </c>
      <c r="M1616" s="727">
        <v>364</v>
      </c>
      <c r="N1616" s="931"/>
      <c r="O1616" s="530">
        <f t="shared" si="2590"/>
        <v>-237</v>
      </c>
      <c r="P1616" s="530" t="str">
        <f t="shared" si="2591"/>
        <v xml:space="preserve">0 </v>
      </c>
      <c r="Q1616" s="646"/>
      <c r="R1616" s="536"/>
      <c r="S1616" s="536"/>
      <c r="T1616" s="536"/>
      <c r="U1616" s="536"/>
      <c r="V1616" s="536"/>
      <c r="W1616" s="683" t="str">
        <f t="shared" si="2592"/>
        <v>OK</v>
      </c>
      <c r="X1616" s="141"/>
      <c r="Y1616" s="141"/>
      <c r="Z1616" s="552"/>
      <c r="AA1616" s="552"/>
      <c r="AB1616" s="683" t="str">
        <f t="shared" si="2593"/>
        <v>OK</v>
      </c>
      <c r="AC1616" s="593"/>
      <c r="AD1616" s="530">
        <f t="shared" si="2594"/>
        <v>0</v>
      </c>
      <c r="AE1616" s="842">
        <f t="shared" si="2595"/>
        <v>0</v>
      </c>
      <c r="AF1616" s="931"/>
      <c r="AG1616" s="530">
        <f t="shared" si="2596"/>
        <v>-364</v>
      </c>
      <c r="AH1616" s="530" t="str">
        <f t="shared" si="2597"/>
        <v xml:space="preserve">0 </v>
      </c>
      <c r="AI1616" s="641"/>
      <c r="AJ1616" s="537"/>
      <c r="AK1616" s="537"/>
      <c r="AL1616" s="537"/>
      <c r="AM1616" s="537"/>
      <c r="AN1616" s="537"/>
      <c r="AO1616" s="683" t="str">
        <f t="shared" si="2598"/>
        <v>OK</v>
      </c>
      <c r="AP1616" s="141"/>
      <c r="AQ1616" s="141"/>
      <c r="AR1616" s="552"/>
      <c r="AS1616" s="552"/>
      <c r="AT1616" s="683" t="str">
        <f t="shared" si="2599"/>
        <v>OK</v>
      </c>
      <c r="AU1616" s="593"/>
      <c r="AV1616" s="530">
        <f t="shared" si="2600"/>
        <v>0</v>
      </c>
      <c r="AW1616" s="842">
        <f t="shared" si="2601"/>
        <v>0</v>
      </c>
      <c r="AX1616" s="115">
        <f t="shared" si="2602"/>
        <v>237</v>
      </c>
      <c r="AY1616" s="5">
        <f t="shared" si="2603"/>
        <v>0</v>
      </c>
      <c r="AZ1616" s="7">
        <f>AY1616-AX1616</f>
        <v>-237</v>
      </c>
      <c r="BA1616" s="335">
        <f>AZ1616/AX1616</f>
        <v>-1</v>
      </c>
      <c r="BB1616" s="23">
        <f t="shared" si="2604"/>
        <v>364</v>
      </c>
      <c r="BC1616" s="5">
        <f>AW1616</f>
        <v>0</v>
      </c>
      <c r="BD1616" s="7">
        <f>BC1616-BB1616</f>
        <v>-364</v>
      </c>
      <c r="BE1616" s="335">
        <f>BD1616/BB1616</f>
        <v>-1</v>
      </c>
      <c r="BG1616" s="826" t="str">
        <f t="shared" si="2605"/>
        <v>12.11</v>
      </c>
      <c r="BH1616" s="607" t="b">
        <f>COUNTIF('Codes SEC'!$B$2:$B$250,Ministres!BG1616)&gt;0</f>
        <v>1</v>
      </c>
    </row>
    <row r="1617" spans="1:66" ht="30.6" x14ac:dyDescent="0.25">
      <c r="A1617" s="222" t="s">
        <v>6116</v>
      </c>
      <c r="B1617" s="112">
        <v>14</v>
      </c>
      <c r="C1617" s="116" t="s">
        <v>1714</v>
      </c>
      <c r="D1617" s="620">
        <v>1000</v>
      </c>
      <c r="E1617" s="278"/>
      <c r="F1617" s="116">
        <v>12</v>
      </c>
      <c r="G1617" s="694">
        <v>1</v>
      </c>
      <c r="H1617" s="878" t="str">
        <f t="shared" si="2537"/>
        <v>045</v>
      </c>
      <c r="I1617" s="397" t="s">
        <v>3257</v>
      </c>
      <c r="J1617" s="380" t="s">
        <v>2076</v>
      </c>
      <c r="K1617" s="415" t="s">
        <v>163</v>
      </c>
      <c r="L1617" s="726">
        <v>45</v>
      </c>
      <c r="M1617" s="727">
        <v>45</v>
      </c>
      <c r="N1617" s="931"/>
      <c r="O1617" s="530">
        <f t="shared" si="2590"/>
        <v>-45</v>
      </c>
      <c r="P1617" s="530" t="str">
        <f t="shared" si="2591"/>
        <v xml:space="preserve">0 </v>
      </c>
      <c r="Q1617" s="646"/>
      <c r="R1617" s="536"/>
      <c r="S1617" s="536"/>
      <c r="T1617" s="536"/>
      <c r="U1617" s="536"/>
      <c r="V1617" s="536"/>
      <c r="W1617" s="683" t="str">
        <f t="shared" si="2592"/>
        <v>OK</v>
      </c>
      <c r="X1617" s="141"/>
      <c r="Y1617" s="141"/>
      <c r="Z1617" s="552"/>
      <c r="AA1617" s="552"/>
      <c r="AB1617" s="683" t="str">
        <f t="shared" si="2593"/>
        <v>OK</v>
      </c>
      <c r="AC1617" s="593"/>
      <c r="AD1617" s="530">
        <f t="shared" si="2594"/>
        <v>0</v>
      </c>
      <c r="AE1617" s="842">
        <f t="shared" si="2595"/>
        <v>0</v>
      </c>
      <c r="AF1617" s="931"/>
      <c r="AG1617" s="530">
        <f t="shared" si="2596"/>
        <v>-45</v>
      </c>
      <c r="AH1617" s="530" t="str">
        <f t="shared" si="2597"/>
        <v xml:space="preserve">0 </v>
      </c>
      <c r="AI1617" s="641"/>
      <c r="AJ1617" s="537"/>
      <c r="AK1617" s="537"/>
      <c r="AL1617" s="537"/>
      <c r="AM1617" s="537"/>
      <c r="AN1617" s="537"/>
      <c r="AO1617" s="683" t="str">
        <f t="shared" si="2598"/>
        <v>OK</v>
      </c>
      <c r="AP1617" s="141"/>
      <c r="AQ1617" s="141"/>
      <c r="AR1617" s="552"/>
      <c r="AS1617" s="552"/>
      <c r="AT1617" s="683" t="str">
        <f t="shared" si="2599"/>
        <v>OK</v>
      </c>
      <c r="AU1617" s="593"/>
      <c r="AV1617" s="530">
        <f t="shared" si="2600"/>
        <v>0</v>
      </c>
      <c r="AW1617" s="842">
        <f t="shared" si="2601"/>
        <v>0</v>
      </c>
      <c r="AX1617" s="115">
        <f t="shared" si="2602"/>
        <v>45</v>
      </c>
      <c r="AY1617" s="5">
        <f t="shared" si="2603"/>
        <v>0</v>
      </c>
      <c r="AZ1617" s="7">
        <f>AY1617-AX1617</f>
        <v>-45</v>
      </c>
      <c r="BA1617" s="335">
        <f>AZ1617/AX1617</f>
        <v>-1</v>
      </c>
      <c r="BB1617" s="23">
        <f t="shared" si="2604"/>
        <v>45</v>
      </c>
      <c r="BC1617" s="5">
        <f>AW1617</f>
        <v>0</v>
      </c>
      <c r="BD1617" s="7">
        <f>BC1617-BB1617</f>
        <v>-45</v>
      </c>
      <c r="BE1617" s="335">
        <f>BD1617/BB1617</f>
        <v>-1</v>
      </c>
      <c r="BG1617" s="826" t="str">
        <f t="shared" si="2605"/>
        <v>12.11</v>
      </c>
      <c r="BH1617" s="607" t="b">
        <f>COUNTIF('Codes SEC'!$B$2:$B$250,Ministres!BG1617)&gt;0</f>
        <v>1</v>
      </c>
    </row>
    <row r="1618" spans="1:66" ht="35.1" customHeight="1" x14ac:dyDescent="0.25">
      <c r="A1618" s="190" t="s">
        <v>6116</v>
      </c>
      <c r="B1618" s="583">
        <v>14</v>
      </c>
      <c r="C1618" s="120" t="s">
        <v>1714</v>
      </c>
      <c r="D1618" s="620">
        <v>1000</v>
      </c>
      <c r="E1618" s="584"/>
      <c r="F1618" s="120">
        <v>12</v>
      </c>
      <c r="G1618" s="697">
        <v>1</v>
      </c>
      <c r="H1618" s="890" t="str">
        <f t="shared" si="2537"/>
        <v>045</v>
      </c>
      <c r="I1618" s="585">
        <v>82160000</v>
      </c>
      <c r="J1618" s="380" t="s">
        <v>4235</v>
      </c>
      <c r="K1618" s="419" t="s">
        <v>854</v>
      </c>
      <c r="L1618" s="726">
        <v>0</v>
      </c>
      <c r="M1618" s="727">
        <v>0</v>
      </c>
      <c r="N1618" s="931"/>
      <c r="O1618" s="530">
        <f t="shared" si="2590"/>
        <v>0</v>
      </c>
      <c r="P1618" s="530">
        <f t="shared" si="2591"/>
        <v>0</v>
      </c>
      <c r="Q1618" s="646"/>
      <c r="R1618" s="536"/>
      <c r="S1618" s="536"/>
      <c r="T1618" s="536"/>
      <c r="U1618" s="536"/>
      <c r="V1618" s="536"/>
      <c r="W1618" s="683" t="str">
        <f t="shared" si="2592"/>
        <v>OK</v>
      </c>
      <c r="X1618" s="141"/>
      <c r="Y1618" s="141"/>
      <c r="Z1618" s="552"/>
      <c r="AA1618" s="552"/>
      <c r="AB1618" s="683" t="str">
        <f t="shared" si="2593"/>
        <v>OK</v>
      </c>
      <c r="AC1618" s="593"/>
      <c r="AD1618" s="530">
        <f t="shared" si="2594"/>
        <v>0</v>
      </c>
      <c r="AE1618" s="842">
        <f t="shared" si="2595"/>
        <v>0</v>
      </c>
      <c r="AF1618" s="931"/>
      <c r="AG1618" s="530">
        <f t="shared" si="2596"/>
        <v>0</v>
      </c>
      <c r="AH1618" s="530">
        <f t="shared" si="2597"/>
        <v>0</v>
      </c>
      <c r="AI1618" s="641"/>
      <c r="AJ1618" s="537"/>
      <c r="AK1618" s="537"/>
      <c r="AL1618" s="537"/>
      <c r="AM1618" s="537"/>
      <c r="AN1618" s="537"/>
      <c r="AO1618" s="683" t="str">
        <f t="shared" si="2598"/>
        <v>OK</v>
      </c>
      <c r="AP1618" s="141"/>
      <c r="AQ1618" s="141"/>
      <c r="AR1618" s="552"/>
      <c r="AS1618" s="552"/>
      <c r="AT1618" s="683" t="str">
        <f t="shared" si="2599"/>
        <v>OK</v>
      </c>
      <c r="AU1618" s="593"/>
      <c r="AV1618" s="530">
        <f t="shared" si="2600"/>
        <v>0</v>
      </c>
      <c r="AW1618" s="842">
        <f t="shared" si="2601"/>
        <v>0</v>
      </c>
      <c r="AX1618" s="115">
        <f t="shared" si="2602"/>
        <v>0</v>
      </c>
      <c r="AY1618" s="5">
        <f t="shared" si="2603"/>
        <v>0</v>
      </c>
      <c r="AZ1618" s="7">
        <f t="shared" ref="AZ1618:AZ1624" si="2606">AY1618-AX1618</f>
        <v>0</v>
      </c>
      <c r="BA1618" s="335" t="e">
        <f t="shared" ref="BA1618:BA1624" si="2607">AZ1618/AX1618</f>
        <v>#DIV/0!</v>
      </c>
      <c r="BB1618" s="23">
        <f t="shared" si="2604"/>
        <v>0</v>
      </c>
      <c r="BC1618" s="5">
        <f t="shared" ref="BC1618:BC1624" si="2608">AW1618</f>
        <v>0</v>
      </c>
      <c r="BD1618" s="7">
        <f t="shared" ref="BD1618:BD1624" si="2609">BC1618-BB1618</f>
        <v>0</v>
      </c>
      <c r="BE1618" s="335" t="e">
        <f t="shared" ref="BE1618:BE1624" si="2610">BD1618/BB1618</f>
        <v>#DIV/0!</v>
      </c>
      <c r="BG1618" s="826" t="str">
        <f t="shared" si="2605"/>
        <v>21.60</v>
      </c>
      <c r="BH1618" s="607" t="b">
        <f>COUNTIF('Codes SEC'!$B$2:$B$250,Ministres!BG1618)&gt;0</f>
        <v>1</v>
      </c>
    </row>
    <row r="1619" spans="1:66" ht="30.6" x14ac:dyDescent="0.25">
      <c r="A1619" s="222" t="s">
        <v>6116</v>
      </c>
      <c r="B1619" s="112">
        <v>14</v>
      </c>
      <c r="C1619" s="116" t="s">
        <v>1714</v>
      </c>
      <c r="D1619" s="620">
        <v>1000</v>
      </c>
      <c r="E1619" s="278"/>
      <c r="F1619" s="116">
        <v>15</v>
      </c>
      <c r="G1619" s="694">
        <v>1</v>
      </c>
      <c r="H1619" s="878" t="str">
        <f t="shared" si="2537"/>
        <v>045</v>
      </c>
      <c r="I1619" s="397" t="s">
        <v>3270</v>
      </c>
      <c r="J1619" s="380" t="s">
        <v>2077</v>
      </c>
      <c r="K1619" s="415" t="s">
        <v>453</v>
      </c>
      <c r="L1619" s="726">
        <v>698</v>
      </c>
      <c r="M1619" s="727">
        <v>698</v>
      </c>
      <c r="N1619" s="931"/>
      <c r="O1619" s="530">
        <f t="shared" si="2590"/>
        <v>-698</v>
      </c>
      <c r="P1619" s="530" t="str">
        <f t="shared" si="2591"/>
        <v xml:space="preserve">0 </v>
      </c>
      <c r="Q1619" s="646"/>
      <c r="R1619" s="536"/>
      <c r="S1619" s="536"/>
      <c r="T1619" s="536"/>
      <c r="U1619" s="536"/>
      <c r="V1619" s="536"/>
      <c r="W1619" s="683" t="str">
        <f t="shared" si="2592"/>
        <v>OK</v>
      </c>
      <c r="X1619" s="141"/>
      <c r="Y1619" s="141"/>
      <c r="Z1619" s="552"/>
      <c r="AA1619" s="552"/>
      <c r="AB1619" s="683" t="str">
        <f t="shared" si="2593"/>
        <v>OK</v>
      </c>
      <c r="AC1619" s="593"/>
      <c r="AD1619" s="530">
        <f t="shared" si="2594"/>
        <v>0</v>
      </c>
      <c r="AE1619" s="842">
        <f t="shared" si="2595"/>
        <v>0</v>
      </c>
      <c r="AF1619" s="931"/>
      <c r="AG1619" s="530">
        <f t="shared" si="2596"/>
        <v>-698</v>
      </c>
      <c r="AH1619" s="530" t="str">
        <f t="shared" si="2597"/>
        <v xml:space="preserve">0 </v>
      </c>
      <c r="AI1619" s="641"/>
      <c r="AJ1619" s="537"/>
      <c r="AK1619" s="537"/>
      <c r="AL1619" s="537"/>
      <c r="AM1619" s="537"/>
      <c r="AN1619" s="537"/>
      <c r="AO1619" s="683" t="str">
        <f t="shared" si="2598"/>
        <v>OK</v>
      </c>
      <c r="AP1619" s="141"/>
      <c r="AQ1619" s="141"/>
      <c r="AR1619" s="552"/>
      <c r="AS1619" s="552"/>
      <c r="AT1619" s="683" t="str">
        <f t="shared" si="2599"/>
        <v>OK</v>
      </c>
      <c r="AU1619" s="593"/>
      <c r="AV1619" s="530">
        <f t="shared" si="2600"/>
        <v>0</v>
      </c>
      <c r="AW1619" s="842">
        <f t="shared" si="2601"/>
        <v>0</v>
      </c>
      <c r="AX1619" s="115">
        <f t="shared" si="2602"/>
        <v>698</v>
      </c>
      <c r="AY1619" s="5">
        <f t="shared" si="2603"/>
        <v>0</v>
      </c>
      <c r="AZ1619" s="7">
        <f t="shared" si="2606"/>
        <v>-698</v>
      </c>
      <c r="BA1619" s="335">
        <f t="shared" si="2607"/>
        <v>-1</v>
      </c>
      <c r="BB1619" s="23">
        <f t="shared" si="2604"/>
        <v>698</v>
      </c>
      <c r="BC1619" s="5">
        <f t="shared" si="2608"/>
        <v>0</v>
      </c>
      <c r="BD1619" s="7">
        <f t="shared" si="2609"/>
        <v>-698</v>
      </c>
      <c r="BE1619" s="335">
        <f t="shared" si="2610"/>
        <v>-1</v>
      </c>
      <c r="BG1619" s="826" t="str">
        <f t="shared" si="2605"/>
        <v>31.22</v>
      </c>
      <c r="BH1619" s="607" t="b">
        <f>COUNTIF('Codes SEC'!$B$2:$B$250,Ministres!BG1619)&gt;0</f>
        <v>1</v>
      </c>
    </row>
    <row r="1620" spans="1:66" s="203" customFormat="1" ht="35.1" customHeight="1" x14ac:dyDescent="0.25">
      <c r="A1620" s="21" t="s">
        <v>6116</v>
      </c>
      <c r="B1620" s="112">
        <v>14</v>
      </c>
      <c r="C1620" s="116" t="s">
        <v>1714</v>
      </c>
      <c r="D1620" s="620">
        <v>1000</v>
      </c>
      <c r="E1620" s="278"/>
      <c r="F1620" s="116">
        <v>12</v>
      </c>
      <c r="G1620" s="694">
        <v>1</v>
      </c>
      <c r="H1620" s="878" t="s">
        <v>3350</v>
      </c>
      <c r="I1620" s="397">
        <v>83132000</v>
      </c>
      <c r="J1620" s="712" t="s">
        <v>7184</v>
      </c>
      <c r="K1620" s="408" t="s">
        <v>7185</v>
      </c>
      <c r="L1620" s="733">
        <v>0</v>
      </c>
      <c r="M1620" s="734">
        <v>0</v>
      </c>
      <c r="N1620" s="931"/>
      <c r="O1620" s="530">
        <f>IF(N1620&gt;L1620,"0 ",N1620-L1620)</f>
        <v>0</v>
      </c>
      <c r="P1620" s="530">
        <f>IF(N1620&lt;L1620,"0 ",N1620-L1620)</f>
        <v>0</v>
      </c>
      <c r="Q1620" s="646"/>
      <c r="R1620" s="536"/>
      <c r="S1620" s="536"/>
      <c r="T1620" s="536"/>
      <c r="U1620" s="536"/>
      <c r="V1620" s="536"/>
      <c r="W1620" s="683" t="str">
        <f>IF(SUM(Q1620:V1620)=X1620,"OK",SUM(Q1620:V1620)-X1620)</f>
        <v>OK</v>
      </c>
      <c r="X1620" s="141"/>
      <c r="Y1620" s="141"/>
      <c r="Z1620" s="552"/>
      <c r="AA1620" s="552"/>
      <c r="AB1620" s="683" t="str">
        <f>IF(SUM(Z1620:AA1620)=AC1620,"OK",SUM(Z1620:AA1620)-AC1620)</f>
        <v>OK</v>
      </c>
      <c r="AC1620" s="593"/>
      <c r="AD1620" s="530">
        <f>X1620+Y1620+AC1620</f>
        <v>0</v>
      </c>
      <c r="AE1620" s="842">
        <f>N1620+AD1620</f>
        <v>0</v>
      </c>
      <c r="AF1620" s="931"/>
      <c r="AG1620" s="530">
        <f>IF(AF1620&gt;M1620,"0 ",AF1620-M1620)</f>
        <v>0</v>
      </c>
      <c r="AH1620" s="530">
        <f>IF(AF1620&lt;M1620,"0 ",AF1620-M1620)</f>
        <v>0</v>
      </c>
      <c r="AI1620" s="641"/>
      <c r="AJ1620" s="537"/>
      <c r="AK1620" s="537"/>
      <c r="AL1620" s="537"/>
      <c r="AM1620" s="537"/>
      <c r="AN1620" s="537"/>
      <c r="AO1620" s="683" t="str">
        <f>IF(SUM(AI1620:AN1620)=AP1620,"OK",SUM(AI1620:AN1620)-AP1620)</f>
        <v>OK</v>
      </c>
      <c r="AP1620" s="141"/>
      <c r="AQ1620" s="141"/>
      <c r="AR1620" s="552"/>
      <c r="AS1620" s="552"/>
      <c r="AT1620" s="683" t="str">
        <f>IF(SUM(AR1620:AS1620)=AU1620,"OK",SUM(AR1620:AS1620)-AU1620)</f>
        <v>OK</v>
      </c>
      <c r="AU1620" s="593"/>
      <c r="AV1620" s="530">
        <f>AP1620+AQ1620+AU1620</f>
        <v>0</v>
      </c>
      <c r="AW1620" s="842">
        <f>AF1620+AV1620</f>
        <v>0</v>
      </c>
      <c r="AX1620" s="115">
        <f>L1620</f>
        <v>0</v>
      </c>
      <c r="AY1620" s="5">
        <f>AE1620</f>
        <v>0</v>
      </c>
      <c r="AZ1620" s="7">
        <f>AY1620-AX1620</f>
        <v>0</v>
      </c>
      <c r="BA1620" s="335" t="e">
        <f>AZ1620/AX1620</f>
        <v>#DIV/0!</v>
      </c>
      <c r="BB1620" s="23">
        <f>M1620</f>
        <v>0</v>
      </c>
      <c r="BC1620" s="5">
        <f>AW1620</f>
        <v>0</v>
      </c>
      <c r="BD1620" s="7">
        <f>BC1620-BB1620</f>
        <v>0</v>
      </c>
      <c r="BE1620" s="335" t="e">
        <f>BD1620/BB1620</f>
        <v>#DIV/0!</v>
      </c>
      <c r="BF1620" s="667"/>
      <c r="BG1620" s="826" t="str">
        <f>RIGHT(LEFT(I1620,3),2)&amp;"."&amp;RIGHT(LEFT(I1620,5),2)</f>
        <v>31.32</v>
      </c>
      <c r="BH1620" s="668" t="b">
        <f>COUNTIF('Codes SEC'!$B$2:$B$250,Ministres!BG1620)&gt;0</f>
        <v>1</v>
      </c>
      <c r="BI1620" s="667"/>
      <c r="BJ1620" s="667"/>
      <c r="BK1620" s="667"/>
      <c r="BL1620" s="667"/>
      <c r="BM1620" s="667"/>
      <c r="BN1620" s="667"/>
    </row>
    <row r="1621" spans="1:66" ht="30.6" x14ac:dyDescent="0.25">
      <c r="A1621" s="222" t="s">
        <v>6116</v>
      </c>
      <c r="B1621" s="112">
        <v>14</v>
      </c>
      <c r="C1621" s="116" t="s">
        <v>1714</v>
      </c>
      <c r="D1621" s="620">
        <v>1000</v>
      </c>
      <c r="E1621" s="278"/>
      <c r="F1621" s="116">
        <v>12</v>
      </c>
      <c r="G1621" s="694">
        <v>1</v>
      </c>
      <c r="H1621" s="878" t="str">
        <f t="shared" si="2537"/>
        <v>045</v>
      </c>
      <c r="I1621" s="397">
        <v>83200000</v>
      </c>
      <c r="J1621" s="380" t="s">
        <v>4572</v>
      </c>
      <c r="K1621" s="415" t="s">
        <v>4573</v>
      </c>
      <c r="L1621" s="726">
        <v>527</v>
      </c>
      <c r="M1621" s="727">
        <v>527</v>
      </c>
      <c r="N1621" s="931"/>
      <c r="O1621" s="530">
        <f t="shared" si="2590"/>
        <v>-527</v>
      </c>
      <c r="P1621" s="530" t="str">
        <f t="shared" si="2591"/>
        <v xml:space="preserve">0 </v>
      </c>
      <c r="Q1621" s="646"/>
      <c r="R1621" s="536"/>
      <c r="S1621" s="536"/>
      <c r="T1621" s="536"/>
      <c r="U1621" s="536"/>
      <c r="V1621" s="536"/>
      <c r="W1621" s="683" t="str">
        <f t="shared" si="2592"/>
        <v>OK</v>
      </c>
      <c r="X1621" s="141"/>
      <c r="Y1621" s="141"/>
      <c r="Z1621" s="552"/>
      <c r="AA1621" s="552"/>
      <c r="AB1621" s="683" t="str">
        <f t="shared" si="2593"/>
        <v>OK</v>
      </c>
      <c r="AC1621" s="593"/>
      <c r="AD1621" s="530">
        <f t="shared" si="2594"/>
        <v>0</v>
      </c>
      <c r="AE1621" s="842">
        <f t="shared" si="2595"/>
        <v>0</v>
      </c>
      <c r="AF1621" s="931"/>
      <c r="AG1621" s="530">
        <f t="shared" si="2596"/>
        <v>-527</v>
      </c>
      <c r="AH1621" s="530" t="str">
        <f t="shared" si="2597"/>
        <v xml:space="preserve">0 </v>
      </c>
      <c r="AI1621" s="641"/>
      <c r="AJ1621" s="537"/>
      <c r="AK1621" s="537"/>
      <c r="AL1621" s="537"/>
      <c r="AM1621" s="537"/>
      <c r="AN1621" s="537"/>
      <c r="AO1621" s="683" t="str">
        <f t="shared" si="2598"/>
        <v>OK</v>
      </c>
      <c r="AP1621" s="141"/>
      <c r="AQ1621" s="141"/>
      <c r="AR1621" s="552"/>
      <c r="AS1621" s="552"/>
      <c r="AT1621" s="683" t="str">
        <f t="shared" si="2599"/>
        <v>OK</v>
      </c>
      <c r="AU1621" s="593"/>
      <c r="AV1621" s="530">
        <f t="shared" si="2600"/>
        <v>0</v>
      </c>
      <c r="AW1621" s="842">
        <f t="shared" si="2601"/>
        <v>0</v>
      </c>
      <c r="AX1621" s="115">
        <f t="shared" si="2602"/>
        <v>527</v>
      </c>
      <c r="AY1621" s="5">
        <f t="shared" si="2603"/>
        <v>0</v>
      </c>
      <c r="AZ1621" s="7">
        <f>AY1621-AX1621</f>
        <v>-527</v>
      </c>
      <c r="BA1621" s="335">
        <f>AZ1621/AX1621</f>
        <v>-1</v>
      </c>
      <c r="BB1621" s="23">
        <f t="shared" si="2604"/>
        <v>527</v>
      </c>
      <c r="BC1621" s="5">
        <f>AW1621</f>
        <v>0</v>
      </c>
      <c r="BD1621" s="7">
        <f>BC1621-BB1621</f>
        <v>-527</v>
      </c>
      <c r="BE1621" s="335">
        <f>BD1621/BB1621</f>
        <v>-1</v>
      </c>
      <c r="BG1621" s="826" t="str">
        <f t="shared" si="2605"/>
        <v>32.00</v>
      </c>
      <c r="BH1621" s="607" t="b">
        <f>COUNTIF('Codes SEC'!$B$2:$B$250,Ministres!BG1621)&gt;0</f>
        <v>1</v>
      </c>
    </row>
    <row r="1622" spans="1:66" ht="30.6" x14ac:dyDescent="0.25">
      <c r="A1622" s="222" t="s">
        <v>6116</v>
      </c>
      <c r="B1622" s="112">
        <v>14</v>
      </c>
      <c r="C1622" s="116" t="s">
        <v>1714</v>
      </c>
      <c r="D1622" s="620">
        <v>1000</v>
      </c>
      <c r="E1622" s="278"/>
      <c r="F1622" s="116">
        <v>12</v>
      </c>
      <c r="G1622" s="694">
        <v>1</v>
      </c>
      <c r="H1622" s="878" t="str">
        <f t="shared" si="2537"/>
        <v>045</v>
      </c>
      <c r="I1622" s="397" t="s">
        <v>3264</v>
      </c>
      <c r="J1622" s="380" t="s">
        <v>2078</v>
      </c>
      <c r="K1622" s="419" t="s">
        <v>1795</v>
      </c>
      <c r="L1622" s="726">
        <v>850</v>
      </c>
      <c r="M1622" s="727">
        <v>850</v>
      </c>
      <c r="N1622" s="931"/>
      <c r="O1622" s="530">
        <f t="shared" si="2590"/>
        <v>-850</v>
      </c>
      <c r="P1622" s="530" t="str">
        <f t="shared" si="2591"/>
        <v xml:space="preserve">0 </v>
      </c>
      <c r="Q1622" s="646"/>
      <c r="R1622" s="536"/>
      <c r="S1622" s="536"/>
      <c r="T1622" s="536"/>
      <c r="U1622" s="536"/>
      <c r="V1622" s="536"/>
      <c r="W1622" s="683" t="str">
        <f t="shared" si="2592"/>
        <v>OK</v>
      </c>
      <c r="X1622" s="141"/>
      <c r="Y1622" s="141"/>
      <c r="Z1622" s="552"/>
      <c r="AA1622" s="552"/>
      <c r="AB1622" s="683" t="str">
        <f t="shared" si="2593"/>
        <v>OK</v>
      </c>
      <c r="AC1622" s="593"/>
      <c r="AD1622" s="530">
        <f t="shared" si="2594"/>
        <v>0</v>
      </c>
      <c r="AE1622" s="842">
        <f t="shared" si="2595"/>
        <v>0</v>
      </c>
      <c r="AF1622" s="931"/>
      <c r="AG1622" s="530">
        <f t="shared" si="2596"/>
        <v>-850</v>
      </c>
      <c r="AH1622" s="530" t="str">
        <f t="shared" si="2597"/>
        <v xml:space="preserve">0 </v>
      </c>
      <c r="AI1622" s="641"/>
      <c r="AJ1622" s="537"/>
      <c r="AK1622" s="537"/>
      <c r="AL1622" s="537"/>
      <c r="AM1622" s="537"/>
      <c r="AN1622" s="537"/>
      <c r="AO1622" s="683" t="str">
        <f t="shared" si="2598"/>
        <v>OK</v>
      </c>
      <c r="AP1622" s="141"/>
      <c r="AQ1622" s="141"/>
      <c r="AR1622" s="552"/>
      <c r="AS1622" s="552"/>
      <c r="AT1622" s="683" t="str">
        <f t="shared" si="2599"/>
        <v>OK</v>
      </c>
      <c r="AU1622" s="593"/>
      <c r="AV1622" s="530">
        <f t="shared" si="2600"/>
        <v>0</v>
      </c>
      <c r="AW1622" s="842">
        <f t="shared" si="2601"/>
        <v>0</v>
      </c>
      <c r="AX1622" s="115">
        <f t="shared" si="2602"/>
        <v>850</v>
      </c>
      <c r="AY1622" s="5">
        <f t="shared" si="2603"/>
        <v>0</v>
      </c>
      <c r="AZ1622" s="7">
        <f t="shared" si="2606"/>
        <v>-850</v>
      </c>
      <c r="BA1622" s="335">
        <f t="shared" si="2607"/>
        <v>-1</v>
      </c>
      <c r="BB1622" s="23">
        <f t="shared" si="2604"/>
        <v>850</v>
      </c>
      <c r="BC1622" s="5">
        <f t="shared" si="2608"/>
        <v>0</v>
      </c>
      <c r="BD1622" s="7">
        <f t="shared" si="2609"/>
        <v>-850</v>
      </c>
      <c r="BE1622" s="335">
        <f t="shared" si="2610"/>
        <v>-1</v>
      </c>
      <c r="BG1622" s="826" t="str">
        <f t="shared" si="2605"/>
        <v>33.00</v>
      </c>
      <c r="BH1622" s="607" t="b">
        <f>COUNTIF('Codes SEC'!$B$2:$B$250,Ministres!BG1622)&gt;0</f>
        <v>1</v>
      </c>
    </row>
    <row r="1623" spans="1:66" ht="30.6" x14ac:dyDescent="0.25">
      <c r="A1623" s="222" t="s">
        <v>6116</v>
      </c>
      <c r="B1623" s="112">
        <v>14</v>
      </c>
      <c r="C1623" s="116" t="s">
        <v>1714</v>
      </c>
      <c r="D1623" s="620">
        <v>1000</v>
      </c>
      <c r="E1623" s="278"/>
      <c r="F1623" s="116">
        <v>12</v>
      </c>
      <c r="G1623" s="694">
        <v>1</v>
      </c>
      <c r="H1623" s="878" t="str">
        <f t="shared" si="2537"/>
        <v>045</v>
      </c>
      <c r="I1623" s="397" t="s">
        <v>3264</v>
      </c>
      <c r="J1623" s="380" t="s">
        <v>2079</v>
      </c>
      <c r="K1623" s="419" t="s">
        <v>1796</v>
      </c>
      <c r="L1623" s="726">
        <v>70</v>
      </c>
      <c r="M1623" s="727">
        <v>70</v>
      </c>
      <c r="N1623" s="931"/>
      <c r="O1623" s="530">
        <f t="shared" si="2590"/>
        <v>-70</v>
      </c>
      <c r="P1623" s="530" t="str">
        <f t="shared" si="2591"/>
        <v xml:space="preserve">0 </v>
      </c>
      <c r="Q1623" s="646"/>
      <c r="R1623" s="536"/>
      <c r="S1623" s="536"/>
      <c r="T1623" s="536"/>
      <c r="U1623" s="536"/>
      <c r="V1623" s="536"/>
      <c r="W1623" s="683" t="str">
        <f t="shared" si="2592"/>
        <v>OK</v>
      </c>
      <c r="X1623" s="141"/>
      <c r="Y1623" s="141"/>
      <c r="Z1623" s="552"/>
      <c r="AA1623" s="552"/>
      <c r="AB1623" s="683" t="str">
        <f t="shared" si="2593"/>
        <v>OK</v>
      </c>
      <c r="AC1623" s="593"/>
      <c r="AD1623" s="530">
        <f t="shared" si="2594"/>
        <v>0</v>
      </c>
      <c r="AE1623" s="842">
        <f t="shared" si="2595"/>
        <v>0</v>
      </c>
      <c r="AF1623" s="931"/>
      <c r="AG1623" s="530">
        <f t="shared" si="2596"/>
        <v>-70</v>
      </c>
      <c r="AH1623" s="530" t="str">
        <f t="shared" si="2597"/>
        <v xml:space="preserve">0 </v>
      </c>
      <c r="AI1623" s="641"/>
      <c r="AJ1623" s="537"/>
      <c r="AK1623" s="537"/>
      <c r="AL1623" s="537"/>
      <c r="AM1623" s="537"/>
      <c r="AN1623" s="537"/>
      <c r="AO1623" s="683" t="str">
        <f t="shared" si="2598"/>
        <v>OK</v>
      </c>
      <c r="AP1623" s="141"/>
      <c r="AQ1623" s="141"/>
      <c r="AR1623" s="552"/>
      <c r="AS1623" s="552"/>
      <c r="AT1623" s="683" t="str">
        <f t="shared" si="2599"/>
        <v>OK</v>
      </c>
      <c r="AU1623" s="593"/>
      <c r="AV1623" s="530">
        <f t="shared" si="2600"/>
        <v>0</v>
      </c>
      <c r="AW1623" s="842">
        <f t="shared" si="2601"/>
        <v>0</v>
      </c>
      <c r="AX1623" s="115">
        <f t="shared" si="2602"/>
        <v>70</v>
      </c>
      <c r="AY1623" s="5">
        <f t="shared" si="2603"/>
        <v>0</v>
      </c>
      <c r="AZ1623" s="7">
        <f t="shared" si="2606"/>
        <v>-70</v>
      </c>
      <c r="BA1623" s="335">
        <f t="shared" si="2607"/>
        <v>-1</v>
      </c>
      <c r="BB1623" s="23">
        <f t="shared" si="2604"/>
        <v>70</v>
      </c>
      <c r="BC1623" s="5">
        <f t="shared" si="2608"/>
        <v>0</v>
      </c>
      <c r="BD1623" s="7">
        <f t="shared" si="2609"/>
        <v>-70</v>
      </c>
      <c r="BE1623" s="335">
        <f t="shared" si="2610"/>
        <v>-1</v>
      </c>
      <c r="BG1623" s="826" t="str">
        <f t="shared" si="2605"/>
        <v>33.00</v>
      </c>
      <c r="BH1623" s="607" t="b">
        <f>COUNTIF('Codes SEC'!$B$2:$B$250,Ministres!BG1623)&gt;0</f>
        <v>1</v>
      </c>
    </row>
    <row r="1624" spans="1:66" ht="30.6" x14ac:dyDescent="0.25">
      <c r="A1624" s="222" t="s">
        <v>6116</v>
      </c>
      <c r="B1624" s="112">
        <v>14</v>
      </c>
      <c r="C1624" s="116" t="s">
        <v>1714</v>
      </c>
      <c r="D1624" s="620">
        <v>1000</v>
      </c>
      <c r="E1624" s="278"/>
      <c r="F1624" s="116">
        <v>12</v>
      </c>
      <c r="G1624" s="694">
        <v>1</v>
      </c>
      <c r="H1624" s="878" t="str">
        <f t="shared" si="2537"/>
        <v>045</v>
      </c>
      <c r="I1624" s="397" t="s">
        <v>3264</v>
      </c>
      <c r="J1624" s="380" t="s">
        <v>2080</v>
      </c>
      <c r="K1624" s="415" t="s">
        <v>533</v>
      </c>
      <c r="L1624" s="726">
        <v>188</v>
      </c>
      <c r="M1624" s="727">
        <v>188</v>
      </c>
      <c r="N1624" s="931"/>
      <c r="O1624" s="530">
        <f t="shared" si="2590"/>
        <v>-188</v>
      </c>
      <c r="P1624" s="530" t="str">
        <f t="shared" si="2591"/>
        <v xml:space="preserve">0 </v>
      </c>
      <c r="Q1624" s="646"/>
      <c r="R1624" s="536"/>
      <c r="S1624" s="536"/>
      <c r="T1624" s="536"/>
      <c r="U1624" s="536"/>
      <c r="V1624" s="536"/>
      <c r="W1624" s="683" t="str">
        <f t="shared" si="2592"/>
        <v>OK</v>
      </c>
      <c r="X1624" s="141"/>
      <c r="Y1624" s="141"/>
      <c r="Z1624" s="552"/>
      <c r="AA1624" s="552"/>
      <c r="AB1624" s="683" t="str">
        <f t="shared" si="2593"/>
        <v>OK</v>
      </c>
      <c r="AC1624" s="593"/>
      <c r="AD1624" s="530">
        <f t="shared" si="2594"/>
        <v>0</v>
      </c>
      <c r="AE1624" s="842">
        <f t="shared" si="2595"/>
        <v>0</v>
      </c>
      <c r="AF1624" s="931"/>
      <c r="AG1624" s="530">
        <f t="shared" si="2596"/>
        <v>-188</v>
      </c>
      <c r="AH1624" s="530" t="str">
        <f t="shared" si="2597"/>
        <v xml:space="preserve">0 </v>
      </c>
      <c r="AI1624" s="641"/>
      <c r="AJ1624" s="537"/>
      <c r="AK1624" s="537"/>
      <c r="AL1624" s="537"/>
      <c r="AM1624" s="537"/>
      <c r="AN1624" s="537"/>
      <c r="AO1624" s="683" t="str">
        <f t="shared" si="2598"/>
        <v>OK</v>
      </c>
      <c r="AP1624" s="141"/>
      <c r="AQ1624" s="141"/>
      <c r="AR1624" s="552"/>
      <c r="AS1624" s="552"/>
      <c r="AT1624" s="683" t="str">
        <f t="shared" si="2599"/>
        <v>OK</v>
      </c>
      <c r="AU1624" s="593"/>
      <c r="AV1624" s="530">
        <f t="shared" si="2600"/>
        <v>0</v>
      </c>
      <c r="AW1624" s="842">
        <f t="shared" si="2601"/>
        <v>0</v>
      </c>
      <c r="AX1624" s="115">
        <f t="shared" si="2602"/>
        <v>188</v>
      </c>
      <c r="AY1624" s="5">
        <f t="shared" si="2603"/>
        <v>0</v>
      </c>
      <c r="AZ1624" s="7">
        <f t="shared" si="2606"/>
        <v>-188</v>
      </c>
      <c r="BA1624" s="335">
        <f t="shared" si="2607"/>
        <v>-1</v>
      </c>
      <c r="BB1624" s="23">
        <f t="shared" si="2604"/>
        <v>188</v>
      </c>
      <c r="BC1624" s="5">
        <f t="shared" si="2608"/>
        <v>0</v>
      </c>
      <c r="BD1624" s="7">
        <f t="shared" si="2609"/>
        <v>-188</v>
      </c>
      <c r="BE1624" s="335">
        <f t="shared" si="2610"/>
        <v>-1</v>
      </c>
      <c r="BG1624" s="826" t="str">
        <f t="shared" si="2605"/>
        <v>33.00</v>
      </c>
      <c r="BH1624" s="607" t="b">
        <f>COUNTIF('Codes SEC'!$B$2:$B$250,Ministres!BG1624)&gt;0</f>
        <v>1</v>
      </c>
    </row>
    <row r="1625" spans="1:66" ht="30.6" x14ac:dyDescent="0.25">
      <c r="A1625" s="196" t="s">
        <v>6116</v>
      </c>
      <c r="B1625" s="247">
        <v>14</v>
      </c>
      <c r="C1625" s="197" t="s">
        <v>1714</v>
      </c>
      <c r="D1625" s="620">
        <v>1000</v>
      </c>
      <c r="E1625" s="291"/>
      <c r="F1625" s="116">
        <v>5</v>
      </c>
      <c r="G1625" s="697">
        <v>1</v>
      </c>
      <c r="H1625" s="890" t="str">
        <f t="shared" si="2537"/>
        <v>045</v>
      </c>
      <c r="I1625" s="462" t="s">
        <v>3260</v>
      </c>
      <c r="J1625" s="386" t="s">
        <v>2081</v>
      </c>
      <c r="K1625" s="419" t="s">
        <v>5685</v>
      </c>
      <c r="L1625" s="764">
        <v>62626</v>
      </c>
      <c r="M1625" s="765">
        <v>62626</v>
      </c>
      <c r="N1625" s="931"/>
      <c r="O1625" s="530">
        <f t="shared" si="2590"/>
        <v>-62626</v>
      </c>
      <c r="P1625" s="530" t="str">
        <f t="shared" si="2591"/>
        <v xml:space="preserve">0 </v>
      </c>
      <c r="Q1625" s="646"/>
      <c r="R1625" s="536"/>
      <c r="S1625" s="536"/>
      <c r="T1625" s="536"/>
      <c r="U1625" s="536"/>
      <c r="V1625" s="536"/>
      <c r="W1625" s="683" t="str">
        <f t="shared" si="2592"/>
        <v>OK</v>
      </c>
      <c r="X1625" s="141"/>
      <c r="Y1625" s="141"/>
      <c r="Z1625" s="552"/>
      <c r="AA1625" s="552"/>
      <c r="AB1625" s="683" t="str">
        <f t="shared" si="2593"/>
        <v>OK</v>
      </c>
      <c r="AC1625" s="593"/>
      <c r="AD1625" s="530">
        <f t="shared" si="2594"/>
        <v>0</v>
      </c>
      <c r="AE1625" s="842">
        <f t="shared" si="2595"/>
        <v>0</v>
      </c>
      <c r="AF1625" s="931"/>
      <c r="AG1625" s="530">
        <f t="shared" si="2596"/>
        <v>-62626</v>
      </c>
      <c r="AH1625" s="530" t="str">
        <f t="shared" si="2597"/>
        <v xml:space="preserve">0 </v>
      </c>
      <c r="AI1625" s="641"/>
      <c r="AJ1625" s="537"/>
      <c r="AK1625" s="537"/>
      <c r="AL1625" s="537"/>
      <c r="AM1625" s="537"/>
      <c r="AN1625" s="537"/>
      <c r="AO1625" s="683" t="str">
        <f t="shared" si="2598"/>
        <v>OK</v>
      </c>
      <c r="AP1625" s="141"/>
      <c r="AQ1625" s="141"/>
      <c r="AR1625" s="552"/>
      <c r="AS1625" s="552"/>
      <c r="AT1625" s="683" t="str">
        <f t="shared" si="2599"/>
        <v>OK</v>
      </c>
      <c r="AU1625" s="593"/>
      <c r="AV1625" s="530">
        <f t="shared" si="2600"/>
        <v>0</v>
      </c>
      <c r="AW1625" s="842">
        <f t="shared" si="2601"/>
        <v>0</v>
      </c>
      <c r="AX1625" s="128">
        <f t="shared" si="2602"/>
        <v>62626</v>
      </c>
      <c r="AY1625" s="113">
        <f t="shared" si="2603"/>
        <v>0</v>
      </c>
      <c r="AZ1625" s="114">
        <f t="shared" ref="AZ1625:AZ1632" si="2611">AY1625-AX1625</f>
        <v>-62626</v>
      </c>
      <c r="BA1625" s="362">
        <f t="shared" ref="BA1625:BA1632" si="2612">AZ1625/AX1625</f>
        <v>-1</v>
      </c>
      <c r="BB1625" s="330">
        <f t="shared" si="2604"/>
        <v>62626</v>
      </c>
      <c r="BC1625" s="113">
        <f t="shared" ref="BC1625:BC1632" si="2613">AW1625</f>
        <v>0</v>
      </c>
      <c r="BD1625" s="114">
        <f t="shared" ref="BD1625:BD1632" si="2614">BC1625-BB1625</f>
        <v>-62626</v>
      </c>
      <c r="BE1625" s="362">
        <f t="shared" ref="BE1625:BE1632" si="2615">BD1625/BB1625</f>
        <v>-1</v>
      </c>
      <c r="BG1625" s="826" t="str">
        <f t="shared" si="2605"/>
        <v>41.40</v>
      </c>
      <c r="BH1625" s="607" t="b">
        <f>COUNTIF('Codes SEC'!$B$2:$B$250,Ministres!BG1625)&gt;0</f>
        <v>1</v>
      </c>
    </row>
    <row r="1626" spans="1:66" ht="30.6" x14ac:dyDescent="0.25">
      <c r="A1626" s="196" t="s">
        <v>6116</v>
      </c>
      <c r="B1626" s="247">
        <v>14</v>
      </c>
      <c r="C1626" s="197" t="s">
        <v>1714</v>
      </c>
      <c r="D1626" s="620">
        <v>1000</v>
      </c>
      <c r="E1626" s="291"/>
      <c r="F1626" s="116">
        <v>5</v>
      </c>
      <c r="G1626" s="697">
        <v>1</v>
      </c>
      <c r="H1626" s="890" t="str">
        <f t="shared" si="2537"/>
        <v>045</v>
      </c>
      <c r="I1626" s="462" t="s">
        <v>3260</v>
      </c>
      <c r="J1626" s="386" t="s">
        <v>2082</v>
      </c>
      <c r="K1626" s="489" t="s">
        <v>680</v>
      </c>
      <c r="L1626" s="764">
        <v>5225</v>
      </c>
      <c r="M1626" s="765">
        <v>5225</v>
      </c>
      <c r="N1626" s="931"/>
      <c r="O1626" s="530">
        <f t="shared" si="2590"/>
        <v>-5225</v>
      </c>
      <c r="P1626" s="530" t="str">
        <f t="shared" si="2591"/>
        <v xml:space="preserve">0 </v>
      </c>
      <c r="Q1626" s="646"/>
      <c r="R1626" s="536"/>
      <c r="S1626" s="536"/>
      <c r="T1626" s="536"/>
      <c r="U1626" s="536"/>
      <c r="V1626" s="536"/>
      <c r="W1626" s="683" t="str">
        <f t="shared" si="2592"/>
        <v>OK</v>
      </c>
      <c r="X1626" s="141"/>
      <c r="Y1626" s="141"/>
      <c r="Z1626" s="552"/>
      <c r="AA1626" s="552"/>
      <c r="AB1626" s="683" t="str">
        <f t="shared" si="2593"/>
        <v>OK</v>
      </c>
      <c r="AC1626" s="593"/>
      <c r="AD1626" s="530">
        <f t="shared" si="2594"/>
        <v>0</v>
      </c>
      <c r="AE1626" s="842">
        <f t="shared" si="2595"/>
        <v>0</v>
      </c>
      <c r="AF1626" s="931"/>
      <c r="AG1626" s="530">
        <f t="shared" si="2596"/>
        <v>-5225</v>
      </c>
      <c r="AH1626" s="530" t="str">
        <f t="shared" si="2597"/>
        <v xml:space="preserve">0 </v>
      </c>
      <c r="AI1626" s="641"/>
      <c r="AJ1626" s="537"/>
      <c r="AK1626" s="537"/>
      <c r="AL1626" s="537"/>
      <c r="AM1626" s="537"/>
      <c r="AN1626" s="537"/>
      <c r="AO1626" s="683" t="str">
        <f t="shared" si="2598"/>
        <v>OK</v>
      </c>
      <c r="AP1626" s="141"/>
      <c r="AQ1626" s="141"/>
      <c r="AR1626" s="552"/>
      <c r="AS1626" s="552"/>
      <c r="AT1626" s="683" t="str">
        <f t="shared" si="2599"/>
        <v>OK</v>
      </c>
      <c r="AU1626" s="593"/>
      <c r="AV1626" s="530">
        <f t="shared" si="2600"/>
        <v>0</v>
      </c>
      <c r="AW1626" s="842">
        <f t="shared" si="2601"/>
        <v>0</v>
      </c>
      <c r="AX1626" s="128">
        <f t="shared" si="2602"/>
        <v>5225</v>
      </c>
      <c r="AY1626" s="113">
        <f t="shared" si="2603"/>
        <v>0</v>
      </c>
      <c r="AZ1626" s="114">
        <f t="shared" si="2611"/>
        <v>-5225</v>
      </c>
      <c r="BA1626" s="362">
        <f t="shared" si="2612"/>
        <v>-1</v>
      </c>
      <c r="BB1626" s="330">
        <f t="shared" si="2604"/>
        <v>5225</v>
      </c>
      <c r="BC1626" s="113">
        <f t="shared" si="2613"/>
        <v>0</v>
      </c>
      <c r="BD1626" s="114">
        <f t="shared" si="2614"/>
        <v>-5225</v>
      </c>
      <c r="BE1626" s="362">
        <f t="shared" si="2615"/>
        <v>-1</v>
      </c>
      <c r="BG1626" s="826" t="str">
        <f t="shared" si="2605"/>
        <v>41.40</v>
      </c>
      <c r="BH1626" s="607" t="b">
        <f>COUNTIF('Codes SEC'!$B$2:$B$250,Ministres!BG1626)&gt;0</f>
        <v>1</v>
      </c>
    </row>
    <row r="1627" spans="1:66" s="4" customFormat="1" ht="30.6" x14ac:dyDescent="0.25">
      <c r="A1627" s="222" t="s">
        <v>6116</v>
      </c>
      <c r="B1627" s="112">
        <v>14</v>
      </c>
      <c r="C1627" s="116" t="s">
        <v>1714</v>
      </c>
      <c r="D1627" s="620">
        <v>1000</v>
      </c>
      <c r="E1627" s="278"/>
      <c r="F1627" s="116">
        <v>5</v>
      </c>
      <c r="G1627" s="694">
        <v>1</v>
      </c>
      <c r="H1627" s="878" t="str">
        <f t="shared" si="2537"/>
        <v>045</v>
      </c>
      <c r="I1627" s="397" t="s">
        <v>3260</v>
      </c>
      <c r="J1627" s="380" t="s">
        <v>2083</v>
      </c>
      <c r="K1627" s="415" t="s">
        <v>454</v>
      </c>
      <c r="L1627" s="726">
        <v>587664</v>
      </c>
      <c r="M1627" s="727">
        <v>587664</v>
      </c>
      <c r="N1627" s="931"/>
      <c r="O1627" s="530">
        <f t="shared" si="2590"/>
        <v>-587664</v>
      </c>
      <c r="P1627" s="530" t="str">
        <f t="shared" si="2591"/>
        <v xml:space="preserve">0 </v>
      </c>
      <c r="Q1627" s="646"/>
      <c r="R1627" s="536"/>
      <c r="S1627" s="536"/>
      <c r="T1627" s="536"/>
      <c r="U1627" s="536"/>
      <c r="V1627" s="536"/>
      <c r="W1627" s="683" t="str">
        <f t="shared" si="2592"/>
        <v>OK</v>
      </c>
      <c r="X1627" s="141"/>
      <c r="Y1627" s="141"/>
      <c r="Z1627" s="552"/>
      <c r="AA1627" s="552"/>
      <c r="AB1627" s="683" t="str">
        <f t="shared" si="2593"/>
        <v>OK</v>
      </c>
      <c r="AC1627" s="593"/>
      <c r="AD1627" s="530">
        <f t="shared" si="2594"/>
        <v>0</v>
      </c>
      <c r="AE1627" s="842">
        <f t="shared" si="2595"/>
        <v>0</v>
      </c>
      <c r="AF1627" s="931"/>
      <c r="AG1627" s="530">
        <f t="shared" si="2596"/>
        <v>-587664</v>
      </c>
      <c r="AH1627" s="530" t="str">
        <f t="shared" si="2597"/>
        <v xml:space="preserve">0 </v>
      </c>
      <c r="AI1627" s="641"/>
      <c r="AJ1627" s="537"/>
      <c r="AK1627" s="537"/>
      <c r="AL1627" s="537"/>
      <c r="AM1627" s="537"/>
      <c r="AN1627" s="537"/>
      <c r="AO1627" s="683" t="str">
        <f t="shared" si="2598"/>
        <v>OK</v>
      </c>
      <c r="AP1627" s="141"/>
      <c r="AQ1627" s="141"/>
      <c r="AR1627" s="552"/>
      <c r="AS1627" s="552"/>
      <c r="AT1627" s="683" t="str">
        <f t="shared" si="2599"/>
        <v>OK</v>
      </c>
      <c r="AU1627" s="593"/>
      <c r="AV1627" s="530">
        <f t="shared" si="2600"/>
        <v>0</v>
      </c>
      <c r="AW1627" s="842">
        <f t="shared" si="2601"/>
        <v>0</v>
      </c>
      <c r="AX1627" s="115">
        <f t="shared" si="2602"/>
        <v>587664</v>
      </c>
      <c r="AY1627" s="5">
        <f t="shared" si="2603"/>
        <v>0</v>
      </c>
      <c r="AZ1627" s="7">
        <f t="shared" si="2611"/>
        <v>-587664</v>
      </c>
      <c r="BA1627" s="335">
        <f t="shared" si="2612"/>
        <v>-1</v>
      </c>
      <c r="BB1627" s="23">
        <f t="shared" si="2604"/>
        <v>587664</v>
      </c>
      <c r="BC1627" s="5">
        <f t="shared" si="2613"/>
        <v>0</v>
      </c>
      <c r="BD1627" s="7">
        <f t="shared" si="2614"/>
        <v>-587664</v>
      </c>
      <c r="BE1627" s="335">
        <f t="shared" si="2615"/>
        <v>-1</v>
      </c>
      <c r="BF1627" s="41"/>
      <c r="BG1627" s="826" t="str">
        <f t="shared" si="2605"/>
        <v>41.40</v>
      </c>
      <c r="BH1627" s="607" t="b">
        <f>COUNTIF('Codes SEC'!$B$2:$B$250,Ministres!BG1627)&gt;0</f>
        <v>1</v>
      </c>
      <c r="BI1627" s="41"/>
      <c r="BJ1627" s="41"/>
      <c r="BK1627" s="41"/>
      <c r="BL1627" s="41"/>
      <c r="BM1627" s="41"/>
      <c r="BN1627" s="41"/>
    </row>
    <row r="1628" spans="1:66" ht="30.6" x14ac:dyDescent="0.25">
      <c r="A1628" s="222" t="s">
        <v>6116</v>
      </c>
      <c r="B1628" s="112">
        <v>14</v>
      </c>
      <c r="C1628" s="116" t="s">
        <v>1714</v>
      </c>
      <c r="D1628" s="620">
        <v>1000</v>
      </c>
      <c r="E1628" s="278"/>
      <c r="F1628" s="116">
        <v>5</v>
      </c>
      <c r="G1628" s="694">
        <v>1</v>
      </c>
      <c r="H1628" s="878" t="str">
        <f t="shared" si="2537"/>
        <v>045</v>
      </c>
      <c r="I1628" s="397" t="s">
        <v>3260</v>
      </c>
      <c r="J1628" s="380" t="s">
        <v>2084</v>
      </c>
      <c r="K1628" s="415" t="s">
        <v>429</v>
      </c>
      <c r="L1628" s="726">
        <v>31072</v>
      </c>
      <c r="M1628" s="727">
        <v>31072</v>
      </c>
      <c r="N1628" s="931"/>
      <c r="O1628" s="530">
        <f t="shared" si="2590"/>
        <v>-31072</v>
      </c>
      <c r="P1628" s="530" t="str">
        <f t="shared" si="2591"/>
        <v xml:space="preserve">0 </v>
      </c>
      <c r="Q1628" s="646"/>
      <c r="R1628" s="536"/>
      <c r="S1628" s="536"/>
      <c r="T1628" s="536"/>
      <c r="U1628" s="536"/>
      <c r="V1628" s="536"/>
      <c r="W1628" s="683" t="str">
        <f t="shared" si="2592"/>
        <v>OK</v>
      </c>
      <c r="X1628" s="141"/>
      <c r="Y1628" s="141"/>
      <c r="Z1628" s="552"/>
      <c r="AA1628" s="552"/>
      <c r="AB1628" s="683" t="str">
        <f t="shared" si="2593"/>
        <v>OK</v>
      </c>
      <c r="AC1628" s="593"/>
      <c r="AD1628" s="530">
        <f t="shared" si="2594"/>
        <v>0</v>
      </c>
      <c r="AE1628" s="842">
        <f t="shared" si="2595"/>
        <v>0</v>
      </c>
      <c r="AF1628" s="931"/>
      <c r="AG1628" s="530">
        <f t="shared" si="2596"/>
        <v>-31072</v>
      </c>
      <c r="AH1628" s="530" t="str">
        <f t="shared" si="2597"/>
        <v xml:space="preserve">0 </v>
      </c>
      <c r="AI1628" s="641"/>
      <c r="AJ1628" s="537"/>
      <c r="AK1628" s="537"/>
      <c r="AL1628" s="537"/>
      <c r="AM1628" s="537"/>
      <c r="AN1628" s="537"/>
      <c r="AO1628" s="683" t="str">
        <f t="shared" si="2598"/>
        <v>OK</v>
      </c>
      <c r="AP1628" s="141"/>
      <c r="AQ1628" s="141"/>
      <c r="AR1628" s="552"/>
      <c r="AS1628" s="552"/>
      <c r="AT1628" s="683" t="str">
        <f t="shared" si="2599"/>
        <v>OK</v>
      </c>
      <c r="AU1628" s="593"/>
      <c r="AV1628" s="530">
        <f t="shared" si="2600"/>
        <v>0</v>
      </c>
      <c r="AW1628" s="842">
        <f t="shared" si="2601"/>
        <v>0</v>
      </c>
      <c r="AX1628" s="115">
        <f t="shared" si="2602"/>
        <v>31072</v>
      </c>
      <c r="AY1628" s="5">
        <f t="shared" si="2603"/>
        <v>0</v>
      </c>
      <c r="AZ1628" s="7">
        <f t="shared" si="2611"/>
        <v>-31072</v>
      </c>
      <c r="BA1628" s="335">
        <f t="shared" si="2612"/>
        <v>-1</v>
      </c>
      <c r="BB1628" s="23">
        <f t="shared" si="2604"/>
        <v>31072</v>
      </c>
      <c r="BC1628" s="5">
        <f t="shared" si="2613"/>
        <v>0</v>
      </c>
      <c r="BD1628" s="7">
        <f t="shared" si="2614"/>
        <v>-31072</v>
      </c>
      <c r="BE1628" s="335">
        <f t="shared" si="2615"/>
        <v>-1</v>
      </c>
      <c r="BG1628" s="826" t="str">
        <f t="shared" si="2605"/>
        <v>41.40</v>
      </c>
      <c r="BH1628" s="607" t="b">
        <f>COUNTIF('Codes SEC'!$B$2:$B$250,Ministres!BG1628)&gt;0</f>
        <v>1</v>
      </c>
    </row>
    <row r="1629" spans="1:66" ht="30.6" x14ac:dyDescent="0.25">
      <c r="A1629" s="222" t="s">
        <v>6116</v>
      </c>
      <c r="B1629" s="112">
        <v>14</v>
      </c>
      <c r="C1629" s="116" t="s">
        <v>1714</v>
      </c>
      <c r="D1629" s="620">
        <v>1000</v>
      </c>
      <c r="E1629" s="278"/>
      <c r="F1629" s="116">
        <v>10</v>
      </c>
      <c r="G1629" s="694">
        <v>1</v>
      </c>
      <c r="H1629" s="878" t="str">
        <f t="shared" si="2537"/>
        <v>045</v>
      </c>
      <c r="I1629" s="397" t="s">
        <v>3260</v>
      </c>
      <c r="J1629" s="380" t="s">
        <v>2085</v>
      </c>
      <c r="K1629" s="419" t="s">
        <v>534</v>
      </c>
      <c r="L1629" s="726">
        <v>8464</v>
      </c>
      <c r="M1629" s="727">
        <v>8464</v>
      </c>
      <c r="N1629" s="931"/>
      <c r="O1629" s="530">
        <f t="shared" si="2590"/>
        <v>-8464</v>
      </c>
      <c r="P1629" s="530" t="str">
        <f t="shared" si="2591"/>
        <v xml:space="preserve">0 </v>
      </c>
      <c r="Q1629" s="646"/>
      <c r="R1629" s="536"/>
      <c r="S1629" s="536"/>
      <c r="T1629" s="536"/>
      <c r="U1629" s="536"/>
      <c r="V1629" s="536"/>
      <c r="W1629" s="683" t="str">
        <f t="shared" si="2592"/>
        <v>OK</v>
      </c>
      <c r="X1629" s="141"/>
      <c r="Y1629" s="141"/>
      <c r="Z1629" s="552"/>
      <c r="AA1629" s="552"/>
      <c r="AB1629" s="683" t="str">
        <f t="shared" si="2593"/>
        <v>OK</v>
      </c>
      <c r="AC1629" s="593"/>
      <c r="AD1629" s="530">
        <f t="shared" si="2594"/>
        <v>0</v>
      </c>
      <c r="AE1629" s="842">
        <f t="shared" si="2595"/>
        <v>0</v>
      </c>
      <c r="AF1629" s="931"/>
      <c r="AG1629" s="530">
        <f t="shared" si="2596"/>
        <v>-8464</v>
      </c>
      <c r="AH1629" s="530" t="str">
        <f t="shared" si="2597"/>
        <v xml:space="preserve">0 </v>
      </c>
      <c r="AI1629" s="641"/>
      <c r="AJ1629" s="537"/>
      <c r="AK1629" s="537"/>
      <c r="AL1629" s="537"/>
      <c r="AM1629" s="537"/>
      <c r="AN1629" s="537"/>
      <c r="AO1629" s="683" t="str">
        <f t="shared" si="2598"/>
        <v>OK</v>
      </c>
      <c r="AP1629" s="141"/>
      <c r="AQ1629" s="141"/>
      <c r="AR1629" s="552"/>
      <c r="AS1629" s="552"/>
      <c r="AT1629" s="683" t="str">
        <f t="shared" si="2599"/>
        <v>OK</v>
      </c>
      <c r="AU1629" s="593"/>
      <c r="AV1629" s="530">
        <f t="shared" si="2600"/>
        <v>0</v>
      </c>
      <c r="AW1629" s="842">
        <f t="shared" si="2601"/>
        <v>0</v>
      </c>
      <c r="AX1629" s="115">
        <f t="shared" si="2602"/>
        <v>8464</v>
      </c>
      <c r="AY1629" s="5">
        <f t="shared" si="2603"/>
        <v>0</v>
      </c>
      <c r="AZ1629" s="7">
        <f t="shared" si="2611"/>
        <v>-8464</v>
      </c>
      <c r="BA1629" s="335">
        <f t="shared" si="2612"/>
        <v>-1</v>
      </c>
      <c r="BB1629" s="23">
        <f t="shared" si="2604"/>
        <v>8464</v>
      </c>
      <c r="BC1629" s="5">
        <f t="shared" si="2613"/>
        <v>0</v>
      </c>
      <c r="BD1629" s="7">
        <f t="shared" si="2614"/>
        <v>-8464</v>
      </c>
      <c r="BE1629" s="335">
        <f t="shared" si="2615"/>
        <v>-1</v>
      </c>
      <c r="BG1629" s="826" t="str">
        <f t="shared" si="2605"/>
        <v>41.40</v>
      </c>
      <c r="BH1629" s="607" t="b">
        <f>COUNTIF('Codes SEC'!$B$2:$B$250,Ministres!BG1629)&gt;0</f>
        <v>1</v>
      </c>
    </row>
    <row r="1630" spans="1:66" ht="30.6" x14ac:dyDescent="0.25">
      <c r="A1630" s="222" t="s">
        <v>6116</v>
      </c>
      <c r="B1630" s="112">
        <v>14</v>
      </c>
      <c r="C1630" s="116" t="s">
        <v>1714</v>
      </c>
      <c r="D1630" s="620">
        <v>1000</v>
      </c>
      <c r="E1630" s="278"/>
      <c r="F1630" s="116">
        <v>12</v>
      </c>
      <c r="G1630" s="694">
        <v>1</v>
      </c>
      <c r="H1630" s="878" t="str">
        <f t="shared" si="2537"/>
        <v>045</v>
      </c>
      <c r="I1630" s="397" t="s">
        <v>3265</v>
      </c>
      <c r="J1630" s="380" t="s">
        <v>2086</v>
      </c>
      <c r="K1630" s="415" t="s">
        <v>468</v>
      </c>
      <c r="L1630" s="726">
        <v>0</v>
      </c>
      <c r="M1630" s="727">
        <v>0</v>
      </c>
      <c r="N1630" s="931"/>
      <c r="O1630" s="530">
        <f t="shared" si="2590"/>
        <v>0</v>
      </c>
      <c r="P1630" s="530">
        <f t="shared" si="2591"/>
        <v>0</v>
      </c>
      <c r="Q1630" s="646"/>
      <c r="R1630" s="536"/>
      <c r="S1630" s="536"/>
      <c r="T1630" s="536"/>
      <c r="U1630" s="536"/>
      <c r="V1630" s="536"/>
      <c r="W1630" s="683" t="str">
        <f t="shared" si="2592"/>
        <v>OK</v>
      </c>
      <c r="X1630" s="141"/>
      <c r="Y1630" s="141"/>
      <c r="Z1630" s="552"/>
      <c r="AA1630" s="552"/>
      <c r="AB1630" s="683" t="str">
        <f t="shared" si="2593"/>
        <v>OK</v>
      </c>
      <c r="AC1630" s="593"/>
      <c r="AD1630" s="530">
        <f t="shared" si="2594"/>
        <v>0</v>
      </c>
      <c r="AE1630" s="842">
        <f t="shared" si="2595"/>
        <v>0</v>
      </c>
      <c r="AF1630" s="931"/>
      <c r="AG1630" s="530">
        <f t="shared" si="2596"/>
        <v>0</v>
      </c>
      <c r="AH1630" s="530">
        <f t="shared" si="2597"/>
        <v>0</v>
      </c>
      <c r="AI1630" s="641"/>
      <c r="AJ1630" s="537"/>
      <c r="AK1630" s="537"/>
      <c r="AL1630" s="537"/>
      <c r="AM1630" s="537"/>
      <c r="AN1630" s="537"/>
      <c r="AO1630" s="683" t="str">
        <f t="shared" si="2598"/>
        <v>OK</v>
      </c>
      <c r="AP1630" s="141"/>
      <c r="AQ1630" s="141"/>
      <c r="AR1630" s="552"/>
      <c r="AS1630" s="552"/>
      <c r="AT1630" s="683" t="str">
        <f t="shared" si="2599"/>
        <v>OK</v>
      </c>
      <c r="AU1630" s="593"/>
      <c r="AV1630" s="530">
        <f t="shared" si="2600"/>
        <v>0</v>
      </c>
      <c r="AW1630" s="842">
        <f t="shared" si="2601"/>
        <v>0</v>
      </c>
      <c r="AX1630" s="115">
        <f t="shared" si="2602"/>
        <v>0</v>
      </c>
      <c r="AY1630" s="5">
        <f t="shared" si="2603"/>
        <v>0</v>
      </c>
      <c r="AZ1630" s="7">
        <f t="shared" si="2611"/>
        <v>0</v>
      </c>
      <c r="BA1630" s="335" t="e">
        <f t="shared" si="2612"/>
        <v>#DIV/0!</v>
      </c>
      <c r="BB1630" s="23">
        <f t="shared" si="2604"/>
        <v>0</v>
      </c>
      <c r="BC1630" s="5">
        <f t="shared" si="2613"/>
        <v>0</v>
      </c>
      <c r="BD1630" s="7">
        <f t="shared" si="2614"/>
        <v>0</v>
      </c>
      <c r="BE1630" s="335" t="e">
        <f t="shared" si="2615"/>
        <v>#DIV/0!</v>
      </c>
      <c r="BG1630" s="826" t="str">
        <f t="shared" si="2605"/>
        <v>43.22</v>
      </c>
      <c r="BH1630" s="607" t="b">
        <f>COUNTIF('Codes SEC'!$B$2:$B$250,Ministres!BG1630)&gt;0</f>
        <v>1</v>
      </c>
    </row>
    <row r="1631" spans="1:66" ht="30.6" x14ac:dyDescent="0.25">
      <c r="A1631" s="222" t="s">
        <v>6116</v>
      </c>
      <c r="B1631" s="112">
        <v>14</v>
      </c>
      <c r="C1631" s="116" t="s">
        <v>1714</v>
      </c>
      <c r="D1631" s="620">
        <v>1000</v>
      </c>
      <c r="E1631" s="278"/>
      <c r="F1631" s="116">
        <v>12</v>
      </c>
      <c r="G1631" s="694">
        <v>1</v>
      </c>
      <c r="H1631" s="878" t="str">
        <f t="shared" si="2537"/>
        <v>045</v>
      </c>
      <c r="I1631" s="397" t="s">
        <v>3271</v>
      </c>
      <c r="J1631" s="380" t="s">
        <v>2087</v>
      </c>
      <c r="K1631" s="415" t="s">
        <v>164</v>
      </c>
      <c r="L1631" s="726">
        <v>75</v>
      </c>
      <c r="M1631" s="727">
        <v>75</v>
      </c>
      <c r="N1631" s="931"/>
      <c r="O1631" s="530">
        <f t="shared" si="2590"/>
        <v>-75</v>
      </c>
      <c r="P1631" s="530" t="str">
        <f t="shared" si="2591"/>
        <v xml:space="preserve">0 </v>
      </c>
      <c r="Q1631" s="646"/>
      <c r="R1631" s="536"/>
      <c r="S1631" s="536"/>
      <c r="T1631" s="536"/>
      <c r="U1631" s="536"/>
      <c r="V1631" s="536"/>
      <c r="W1631" s="683" t="str">
        <f t="shared" si="2592"/>
        <v>OK</v>
      </c>
      <c r="X1631" s="141"/>
      <c r="Y1631" s="141"/>
      <c r="Z1631" s="552"/>
      <c r="AA1631" s="552"/>
      <c r="AB1631" s="683" t="str">
        <f t="shared" si="2593"/>
        <v>OK</v>
      </c>
      <c r="AC1631" s="593"/>
      <c r="AD1631" s="530">
        <f t="shared" si="2594"/>
        <v>0</v>
      </c>
      <c r="AE1631" s="842">
        <f t="shared" si="2595"/>
        <v>0</v>
      </c>
      <c r="AF1631" s="931"/>
      <c r="AG1631" s="530">
        <f t="shared" si="2596"/>
        <v>-75</v>
      </c>
      <c r="AH1631" s="530" t="str">
        <f t="shared" si="2597"/>
        <v xml:space="preserve">0 </v>
      </c>
      <c r="AI1631" s="641"/>
      <c r="AJ1631" s="537"/>
      <c r="AK1631" s="537"/>
      <c r="AL1631" s="537"/>
      <c r="AM1631" s="537"/>
      <c r="AN1631" s="537"/>
      <c r="AO1631" s="683" t="str">
        <f t="shared" si="2598"/>
        <v>OK</v>
      </c>
      <c r="AP1631" s="141"/>
      <c r="AQ1631" s="141"/>
      <c r="AR1631" s="552"/>
      <c r="AS1631" s="552"/>
      <c r="AT1631" s="683" t="str">
        <f t="shared" si="2599"/>
        <v>OK</v>
      </c>
      <c r="AU1631" s="593"/>
      <c r="AV1631" s="530">
        <f t="shared" si="2600"/>
        <v>0</v>
      </c>
      <c r="AW1631" s="842">
        <f t="shared" si="2601"/>
        <v>0</v>
      </c>
      <c r="AX1631" s="115">
        <f t="shared" si="2602"/>
        <v>75</v>
      </c>
      <c r="AY1631" s="5">
        <f t="shared" si="2603"/>
        <v>0</v>
      </c>
      <c r="AZ1631" s="7">
        <f t="shared" si="2611"/>
        <v>-75</v>
      </c>
      <c r="BA1631" s="335">
        <f t="shared" si="2612"/>
        <v>-1</v>
      </c>
      <c r="BB1631" s="23">
        <f t="shared" si="2604"/>
        <v>75</v>
      </c>
      <c r="BC1631" s="5">
        <f t="shared" si="2613"/>
        <v>0</v>
      </c>
      <c r="BD1631" s="7">
        <f t="shared" si="2614"/>
        <v>-75</v>
      </c>
      <c r="BE1631" s="335">
        <f t="shared" si="2615"/>
        <v>-1</v>
      </c>
      <c r="BG1631" s="826" t="str">
        <f t="shared" si="2605"/>
        <v>45.26</v>
      </c>
      <c r="BH1631" s="607" t="b">
        <f>COUNTIF('Codes SEC'!$B$2:$B$250,Ministres!BG1631)&gt;0</f>
        <v>1</v>
      </c>
    </row>
    <row r="1632" spans="1:66" ht="30.6" x14ac:dyDescent="0.25">
      <c r="A1632" s="222" t="s">
        <v>6116</v>
      </c>
      <c r="B1632" s="112">
        <v>14</v>
      </c>
      <c r="C1632" s="116" t="s">
        <v>1714</v>
      </c>
      <c r="D1632" s="620">
        <v>1000</v>
      </c>
      <c r="E1632" s="278"/>
      <c r="F1632" s="116">
        <v>12</v>
      </c>
      <c r="G1632" s="694">
        <v>1</v>
      </c>
      <c r="H1632" s="878" t="str">
        <f t="shared" si="2537"/>
        <v>045</v>
      </c>
      <c r="I1632" s="397" t="s">
        <v>3276</v>
      </c>
      <c r="J1632" s="380" t="s">
        <v>2088</v>
      </c>
      <c r="K1632" s="493" t="s">
        <v>3169</v>
      </c>
      <c r="L1632" s="726">
        <v>975</v>
      </c>
      <c r="M1632" s="727">
        <v>975</v>
      </c>
      <c r="N1632" s="931"/>
      <c r="O1632" s="530">
        <f t="shared" si="2590"/>
        <v>-975</v>
      </c>
      <c r="P1632" s="530" t="str">
        <f t="shared" si="2591"/>
        <v xml:space="preserve">0 </v>
      </c>
      <c r="Q1632" s="646"/>
      <c r="R1632" s="536"/>
      <c r="S1632" s="536"/>
      <c r="T1632" s="536"/>
      <c r="U1632" s="536"/>
      <c r="V1632" s="536"/>
      <c r="W1632" s="683" t="str">
        <f t="shared" si="2592"/>
        <v>OK</v>
      </c>
      <c r="X1632" s="141"/>
      <c r="Y1632" s="141"/>
      <c r="Z1632" s="552"/>
      <c r="AA1632" s="552"/>
      <c r="AB1632" s="683" t="str">
        <f t="shared" si="2593"/>
        <v>OK</v>
      </c>
      <c r="AC1632" s="593"/>
      <c r="AD1632" s="530">
        <f t="shared" si="2594"/>
        <v>0</v>
      </c>
      <c r="AE1632" s="842">
        <f t="shared" si="2595"/>
        <v>0</v>
      </c>
      <c r="AF1632" s="931"/>
      <c r="AG1632" s="530">
        <f t="shared" si="2596"/>
        <v>-975</v>
      </c>
      <c r="AH1632" s="530" t="str">
        <f t="shared" si="2597"/>
        <v xml:space="preserve">0 </v>
      </c>
      <c r="AI1632" s="641"/>
      <c r="AJ1632" s="537"/>
      <c r="AK1632" s="537"/>
      <c r="AL1632" s="537"/>
      <c r="AM1632" s="537"/>
      <c r="AN1632" s="537"/>
      <c r="AO1632" s="683" t="str">
        <f t="shared" si="2598"/>
        <v>OK</v>
      </c>
      <c r="AP1632" s="141"/>
      <c r="AQ1632" s="141"/>
      <c r="AR1632" s="552"/>
      <c r="AS1632" s="552"/>
      <c r="AT1632" s="683" t="str">
        <f t="shared" si="2599"/>
        <v>OK</v>
      </c>
      <c r="AU1632" s="593"/>
      <c r="AV1632" s="530">
        <f t="shared" si="2600"/>
        <v>0</v>
      </c>
      <c r="AW1632" s="842">
        <f t="shared" si="2601"/>
        <v>0</v>
      </c>
      <c r="AX1632" s="115">
        <f t="shared" si="2602"/>
        <v>975</v>
      </c>
      <c r="AY1632" s="5">
        <f t="shared" si="2603"/>
        <v>0</v>
      </c>
      <c r="AZ1632" s="7">
        <f t="shared" si="2611"/>
        <v>-975</v>
      </c>
      <c r="BA1632" s="335">
        <f t="shared" si="2612"/>
        <v>-1</v>
      </c>
      <c r="BB1632" s="23">
        <f t="shared" si="2604"/>
        <v>975</v>
      </c>
      <c r="BC1632" s="5">
        <f t="shared" si="2613"/>
        <v>0</v>
      </c>
      <c r="BD1632" s="7">
        <f t="shared" si="2614"/>
        <v>-975</v>
      </c>
      <c r="BE1632" s="335">
        <f t="shared" si="2615"/>
        <v>-1</v>
      </c>
      <c r="BF1632" s="40"/>
      <c r="BG1632" s="826" t="str">
        <f t="shared" si="2605"/>
        <v>45.40</v>
      </c>
      <c r="BH1632" s="607" t="b">
        <f>COUNTIF('Codes SEC'!$B$2:$B$250,Ministres!BG1632)&gt;0</f>
        <v>1</v>
      </c>
    </row>
    <row r="1633" spans="1:66" ht="12.75" customHeight="1" x14ac:dyDescent="0.25">
      <c r="A1633" s="227"/>
      <c r="B1633" s="209"/>
      <c r="C1633" s="253"/>
      <c r="D1633" s="625"/>
      <c r="E1633" s="280"/>
      <c r="F1633" s="253"/>
      <c r="G1633" s="695"/>
      <c r="H1633" s="886"/>
      <c r="I1633" s="403"/>
      <c r="J1633" s="381"/>
      <c r="K1633" s="514" t="s">
        <v>95</v>
      </c>
      <c r="L1633" s="313">
        <f>L1624+L1615+L1616+L1617+L1619+L1622+L1623+L1627+L1628+L1629+L1630+L1631+L1625+L1626+L1632+L1618+L1621+L1620</f>
        <v>704516</v>
      </c>
      <c r="M1633" s="744">
        <f t="shared" ref="M1633:BE1633" si="2616">M1624+M1615+M1616+M1617+M1619+M1622+M1623+M1627+M1628+M1629+M1630+M1631+M1625+M1626+M1632+M1618+M1621+M1620</f>
        <v>704643</v>
      </c>
      <c r="N1633" s="930">
        <f t="shared" si="2616"/>
        <v>0</v>
      </c>
      <c r="O1633" s="790">
        <f t="shared" si="2616"/>
        <v>-704516</v>
      </c>
      <c r="P1633" s="790">
        <f t="shared" si="2616"/>
        <v>0</v>
      </c>
      <c r="Q1633" s="787">
        <f t="shared" si="2616"/>
        <v>0</v>
      </c>
      <c r="R1633" s="648">
        <f t="shared" si="2616"/>
        <v>0</v>
      </c>
      <c r="S1633" s="648">
        <f t="shared" si="2616"/>
        <v>0</v>
      </c>
      <c r="T1633" s="648">
        <f t="shared" si="2616"/>
        <v>0</v>
      </c>
      <c r="U1633" s="648">
        <f t="shared" si="2616"/>
        <v>0</v>
      </c>
      <c r="V1633" s="648">
        <f t="shared" si="2616"/>
        <v>0</v>
      </c>
      <c r="W1633" s="790" t="e">
        <f t="shared" si="2616"/>
        <v>#VALUE!</v>
      </c>
      <c r="X1633" s="649">
        <f t="shared" si="2616"/>
        <v>0</v>
      </c>
      <c r="Y1633" s="649">
        <f t="shared" si="2616"/>
        <v>0</v>
      </c>
      <c r="Z1633" s="648">
        <f t="shared" si="2616"/>
        <v>0</v>
      </c>
      <c r="AA1633" s="648">
        <f t="shared" si="2616"/>
        <v>0</v>
      </c>
      <c r="AB1633" s="790" t="e">
        <f t="shared" si="2616"/>
        <v>#VALUE!</v>
      </c>
      <c r="AC1633" s="649">
        <f t="shared" si="2616"/>
        <v>0</v>
      </c>
      <c r="AD1633" s="790">
        <f t="shared" si="2616"/>
        <v>0</v>
      </c>
      <c r="AE1633" s="843">
        <f t="shared" si="2616"/>
        <v>0</v>
      </c>
      <c r="AF1633" s="930">
        <f t="shared" si="2616"/>
        <v>0</v>
      </c>
      <c r="AG1633" s="790">
        <f t="shared" si="2616"/>
        <v>-704643</v>
      </c>
      <c r="AH1633" s="790">
        <f t="shared" si="2616"/>
        <v>0</v>
      </c>
      <c r="AI1633" s="787">
        <f t="shared" si="2616"/>
        <v>0</v>
      </c>
      <c r="AJ1633" s="648">
        <f t="shared" si="2616"/>
        <v>0</v>
      </c>
      <c r="AK1633" s="648">
        <f t="shared" si="2616"/>
        <v>0</v>
      </c>
      <c r="AL1633" s="648">
        <f t="shared" si="2616"/>
        <v>0</v>
      </c>
      <c r="AM1633" s="648">
        <f t="shared" si="2616"/>
        <v>0</v>
      </c>
      <c r="AN1633" s="648">
        <f t="shared" si="2616"/>
        <v>0</v>
      </c>
      <c r="AO1633" s="790" t="e">
        <f t="shared" si="2616"/>
        <v>#VALUE!</v>
      </c>
      <c r="AP1633" s="649">
        <f t="shared" si="2616"/>
        <v>0</v>
      </c>
      <c r="AQ1633" s="649">
        <f t="shared" si="2616"/>
        <v>0</v>
      </c>
      <c r="AR1633" s="648">
        <f t="shared" si="2616"/>
        <v>0</v>
      </c>
      <c r="AS1633" s="648">
        <f t="shared" si="2616"/>
        <v>0</v>
      </c>
      <c r="AT1633" s="790" t="e">
        <f t="shared" si="2616"/>
        <v>#VALUE!</v>
      </c>
      <c r="AU1633" s="649">
        <f t="shared" si="2616"/>
        <v>0</v>
      </c>
      <c r="AV1633" s="790">
        <f t="shared" si="2616"/>
        <v>0</v>
      </c>
      <c r="AW1633" s="843">
        <f t="shared" si="2616"/>
        <v>0</v>
      </c>
      <c r="AX1633" s="336">
        <f t="shared" si="2616"/>
        <v>704516</v>
      </c>
      <c r="AY1633" s="337">
        <f t="shared" si="2616"/>
        <v>0</v>
      </c>
      <c r="AZ1633" s="338">
        <f t="shared" si="2616"/>
        <v>-704516</v>
      </c>
      <c r="BA1633" s="339" t="e">
        <f t="shared" si="2616"/>
        <v>#DIV/0!</v>
      </c>
      <c r="BB1633" s="322">
        <f t="shared" si="2616"/>
        <v>704643</v>
      </c>
      <c r="BC1633" s="337">
        <f t="shared" si="2616"/>
        <v>0</v>
      </c>
      <c r="BD1633" s="338">
        <f t="shared" si="2616"/>
        <v>-704643</v>
      </c>
      <c r="BE1633" s="339" t="e">
        <f t="shared" si="2616"/>
        <v>#DIV/0!</v>
      </c>
      <c r="BG1633" s="826"/>
      <c r="BH1633" s="607"/>
    </row>
    <row r="1634" spans="1:66" ht="12.75" customHeight="1" x14ac:dyDescent="0.25">
      <c r="A1634" s="21"/>
      <c r="B1634" s="112"/>
      <c r="C1634" s="116"/>
      <c r="D1634" s="623"/>
      <c r="E1634" s="278"/>
      <c r="F1634" s="116"/>
      <c r="G1634" s="694"/>
      <c r="H1634" s="878"/>
      <c r="I1634" s="397"/>
      <c r="J1634" s="380"/>
      <c r="K1634" s="409"/>
      <c r="L1634" s="731"/>
      <c r="M1634" s="732"/>
      <c r="N1634" s="931"/>
      <c r="O1634" s="923"/>
      <c r="P1634" s="923"/>
      <c r="Q1634" s="641"/>
      <c r="R1634" s="537"/>
      <c r="S1634" s="537"/>
      <c r="T1634" s="537"/>
      <c r="U1634" s="537"/>
      <c r="V1634" s="537"/>
      <c r="W1634" s="531"/>
      <c r="X1634" s="141"/>
      <c r="Y1634" s="141"/>
      <c r="Z1634" s="552"/>
      <c r="AA1634" s="552"/>
      <c r="AB1634" s="531"/>
      <c r="AC1634" s="593"/>
      <c r="AD1634" s="923"/>
      <c r="AE1634" s="846"/>
      <c r="AF1634" s="931"/>
      <c r="AG1634" s="923"/>
      <c r="AH1634" s="923"/>
      <c r="AI1634" s="641"/>
      <c r="AJ1634" s="537"/>
      <c r="AK1634" s="537"/>
      <c r="AL1634" s="537"/>
      <c r="AM1634" s="537"/>
      <c r="AN1634" s="537"/>
      <c r="AO1634" s="531"/>
      <c r="AP1634" s="141"/>
      <c r="AQ1634" s="141"/>
      <c r="AR1634" s="552"/>
      <c r="AS1634" s="552"/>
      <c r="AT1634" s="531"/>
      <c r="AU1634" s="593"/>
      <c r="AV1634" s="923"/>
      <c r="AW1634" s="846"/>
      <c r="AX1634" s="115"/>
      <c r="AY1634" s="5"/>
      <c r="AZ1634" s="5"/>
      <c r="BA1634" s="335"/>
      <c r="BC1634" s="5"/>
      <c r="BD1634" s="5"/>
      <c r="BE1634" s="335"/>
      <c r="BG1634" s="826"/>
      <c r="BH1634" s="607"/>
    </row>
    <row r="1635" spans="1:66" ht="12.75" customHeight="1" x14ac:dyDescent="0.25">
      <c r="A1635" s="21"/>
      <c r="B1635" s="112"/>
      <c r="C1635" s="116"/>
      <c r="D1635" s="623"/>
      <c r="E1635" s="278"/>
      <c r="F1635" s="116"/>
      <c r="G1635" s="694"/>
      <c r="H1635" s="878"/>
      <c r="I1635" s="397"/>
      <c r="J1635" s="380"/>
      <c r="K1635" s="410" t="s">
        <v>58</v>
      </c>
      <c r="L1635" s="731"/>
      <c r="M1635" s="732"/>
      <c r="N1635" s="931"/>
      <c r="O1635" s="923"/>
      <c r="P1635" s="923"/>
      <c r="Q1635" s="641"/>
      <c r="R1635" s="537"/>
      <c r="S1635" s="537"/>
      <c r="T1635" s="537"/>
      <c r="U1635" s="537"/>
      <c r="V1635" s="537"/>
      <c r="W1635" s="531"/>
      <c r="X1635" s="141"/>
      <c r="Y1635" s="141"/>
      <c r="Z1635" s="552"/>
      <c r="AA1635" s="552"/>
      <c r="AB1635" s="531"/>
      <c r="AC1635" s="593"/>
      <c r="AD1635" s="923"/>
      <c r="AE1635" s="846"/>
      <c r="AF1635" s="931"/>
      <c r="AG1635" s="923"/>
      <c r="AH1635" s="923"/>
      <c r="AI1635" s="641"/>
      <c r="AJ1635" s="537"/>
      <c r="AK1635" s="537"/>
      <c r="AL1635" s="537"/>
      <c r="AM1635" s="537"/>
      <c r="AN1635" s="537"/>
      <c r="AO1635" s="531"/>
      <c r="AP1635" s="141"/>
      <c r="AQ1635" s="141"/>
      <c r="AR1635" s="552"/>
      <c r="AS1635" s="552"/>
      <c r="AT1635" s="531"/>
      <c r="AU1635" s="593"/>
      <c r="AV1635" s="923"/>
      <c r="AW1635" s="846"/>
      <c r="AX1635" s="115"/>
      <c r="AY1635" s="5"/>
      <c r="AZ1635" s="5"/>
      <c r="BA1635" s="335"/>
      <c r="BC1635" s="5"/>
      <c r="BD1635" s="5"/>
      <c r="BE1635" s="335"/>
      <c r="BG1635" s="826"/>
      <c r="BH1635" s="607"/>
    </row>
    <row r="1636" spans="1:66" ht="12.75" customHeight="1" x14ac:dyDescent="0.25">
      <c r="A1636" s="21"/>
      <c r="B1636" s="112"/>
      <c r="C1636" s="116"/>
      <c r="D1636" s="623"/>
      <c r="E1636" s="278"/>
      <c r="F1636" s="116"/>
      <c r="G1636" s="694"/>
      <c r="H1636" s="878"/>
      <c r="I1636" s="397"/>
      <c r="J1636" s="380"/>
      <c r="K1636" s="408"/>
      <c r="L1636" s="731"/>
      <c r="M1636" s="732"/>
      <c r="N1636" s="931"/>
      <c r="O1636" s="923"/>
      <c r="P1636" s="923"/>
      <c r="Q1636" s="641"/>
      <c r="R1636" s="537"/>
      <c r="S1636" s="537"/>
      <c r="T1636" s="537"/>
      <c r="U1636" s="537"/>
      <c r="V1636" s="537"/>
      <c r="W1636" s="531"/>
      <c r="X1636" s="141"/>
      <c r="Y1636" s="141"/>
      <c r="Z1636" s="552"/>
      <c r="AA1636" s="552"/>
      <c r="AB1636" s="531"/>
      <c r="AC1636" s="593"/>
      <c r="AD1636" s="923"/>
      <c r="AE1636" s="846"/>
      <c r="AF1636" s="931"/>
      <c r="AG1636" s="923"/>
      <c r="AH1636" s="923"/>
      <c r="AI1636" s="641"/>
      <c r="AJ1636" s="537"/>
      <c r="AK1636" s="537"/>
      <c r="AL1636" s="537"/>
      <c r="AM1636" s="537"/>
      <c r="AN1636" s="537"/>
      <c r="AO1636" s="531"/>
      <c r="AP1636" s="141"/>
      <c r="AQ1636" s="141"/>
      <c r="AR1636" s="552"/>
      <c r="AS1636" s="552"/>
      <c r="AT1636" s="531"/>
      <c r="AU1636" s="593"/>
      <c r="AV1636" s="923"/>
      <c r="AW1636" s="846"/>
      <c r="AX1636" s="115"/>
      <c r="AY1636" s="5"/>
      <c r="AZ1636" s="5"/>
      <c r="BA1636" s="335"/>
      <c r="BC1636" s="5"/>
      <c r="BD1636" s="5"/>
      <c r="BE1636" s="335"/>
      <c r="BG1636" s="826"/>
      <c r="BH1636" s="607"/>
    </row>
    <row r="1637" spans="1:66" ht="30.6" x14ac:dyDescent="0.25">
      <c r="A1637" s="222" t="s">
        <v>6116</v>
      </c>
      <c r="B1637" s="112">
        <v>14</v>
      </c>
      <c r="C1637" s="116" t="s">
        <v>1714</v>
      </c>
      <c r="D1637" s="620">
        <v>1000</v>
      </c>
      <c r="E1637" s="278"/>
      <c r="F1637" s="116">
        <v>12</v>
      </c>
      <c r="G1637" s="694">
        <v>1</v>
      </c>
      <c r="H1637" s="878" t="str">
        <f t="shared" ref="H1637:H1688" si="2617">LEFT(J1637,3)</f>
        <v>045</v>
      </c>
      <c r="I1637" s="397">
        <v>85111000</v>
      </c>
      <c r="J1637" s="380" t="s">
        <v>3554</v>
      </c>
      <c r="K1637" s="448" t="s">
        <v>3214</v>
      </c>
      <c r="L1637" s="726">
        <v>2207</v>
      </c>
      <c r="M1637" s="727">
        <v>2207</v>
      </c>
      <c r="N1637" s="931"/>
      <c r="O1637" s="530">
        <f t="shared" ref="O1637:O1651" si="2618">IF(N1637&gt;L1637,"0 ",N1637-L1637)</f>
        <v>-2207</v>
      </c>
      <c r="P1637" s="530" t="str">
        <f t="shared" ref="P1637:P1651" si="2619">IF(N1637&lt;L1637,"0 ",N1637-L1637)</f>
        <v xml:space="preserve">0 </v>
      </c>
      <c r="Q1637" s="646"/>
      <c r="R1637" s="536"/>
      <c r="S1637" s="536"/>
      <c r="T1637" s="536"/>
      <c r="U1637" s="536"/>
      <c r="V1637" s="536"/>
      <c r="W1637" s="683" t="str">
        <f t="shared" ref="W1637:W1651" si="2620">IF(SUM(Q1637:V1637)=X1637,"OK",SUM(Q1637:V1637)-X1637)</f>
        <v>OK</v>
      </c>
      <c r="X1637" s="141"/>
      <c r="Y1637" s="141"/>
      <c r="Z1637" s="552"/>
      <c r="AA1637" s="552"/>
      <c r="AB1637" s="683" t="str">
        <f t="shared" ref="AB1637:AB1651" si="2621">IF(SUM(Z1637:AA1637)=AC1637,"OK",SUM(Z1637:AA1637)-AC1637)</f>
        <v>OK</v>
      </c>
      <c r="AC1637" s="593"/>
      <c r="AD1637" s="530">
        <f t="shared" ref="AD1637:AD1651" si="2622">X1637+Y1637+AC1637</f>
        <v>0</v>
      </c>
      <c r="AE1637" s="842">
        <f t="shared" ref="AE1637:AE1651" si="2623">N1637+AD1637</f>
        <v>0</v>
      </c>
      <c r="AF1637" s="931"/>
      <c r="AG1637" s="530">
        <f t="shared" ref="AG1637:AG1651" si="2624">IF(AF1637&gt;M1637,"0 ",AF1637-M1637)</f>
        <v>-2207</v>
      </c>
      <c r="AH1637" s="530" t="str">
        <f t="shared" ref="AH1637:AH1651" si="2625">IF(AF1637&lt;M1637,"0 ",AF1637-M1637)</f>
        <v xml:space="preserve">0 </v>
      </c>
      <c r="AI1637" s="641"/>
      <c r="AJ1637" s="537"/>
      <c r="AK1637" s="537"/>
      <c r="AL1637" s="537"/>
      <c r="AM1637" s="537"/>
      <c r="AN1637" s="537"/>
      <c r="AO1637" s="683" t="str">
        <f t="shared" ref="AO1637:AO1651" si="2626">IF(SUM(AI1637:AN1637)=AP1637,"OK",SUM(AI1637:AN1637)-AP1637)</f>
        <v>OK</v>
      </c>
      <c r="AP1637" s="141"/>
      <c r="AQ1637" s="141"/>
      <c r="AR1637" s="552"/>
      <c r="AS1637" s="552"/>
      <c r="AT1637" s="683" t="str">
        <f t="shared" ref="AT1637:AT1651" si="2627">IF(SUM(AR1637:AS1637)=AU1637,"OK",SUM(AR1637:AS1637)-AU1637)</f>
        <v>OK</v>
      </c>
      <c r="AU1637" s="593"/>
      <c r="AV1637" s="530">
        <f t="shared" ref="AV1637:AV1651" si="2628">AP1637+AQ1637+AU1637</f>
        <v>0</v>
      </c>
      <c r="AW1637" s="842">
        <f t="shared" ref="AW1637:AW1651" si="2629">AF1637+AV1637</f>
        <v>0</v>
      </c>
      <c r="AX1637" s="115">
        <f t="shared" ref="AX1637:AX1651" si="2630">L1637</f>
        <v>2207</v>
      </c>
      <c r="AY1637" s="5">
        <f t="shared" ref="AY1637:AY1651" si="2631">AE1637</f>
        <v>0</v>
      </c>
      <c r="AZ1637" s="7">
        <f t="shared" ref="AZ1637:AZ1651" si="2632">AY1637-AX1637</f>
        <v>-2207</v>
      </c>
      <c r="BA1637" s="335">
        <f t="shared" ref="BA1637:BA1651" si="2633">AZ1637/AX1637</f>
        <v>-1</v>
      </c>
      <c r="BB1637" s="23">
        <f t="shared" ref="BB1637:BB1651" si="2634">M1637</f>
        <v>2207</v>
      </c>
      <c r="BC1637" s="5">
        <f t="shared" ref="BC1637:BC1651" si="2635">AW1637</f>
        <v>0</v>
      </c>
      <c r="BD1637" s="7">
        <f t="shared" ref="BD1637:BD1651" si="2636">BC1637-BB1637</f>
        <v>-2207</v>
      </c>
      <c r="BE1637" s="335">
        <f t="shared" ref="BE1637:BE1651" si="2637">BD1637/BB1637</f>
        <v>-1</v>
      </c>
      <c r="BG1637" s="826" t="str">
        <f t="shared" ref="BG1637:BG1651" si="2638">RIGHT(LEFT(I1637,3),2)&amp;"."&amp;RIGHT(LEFT(I1637,5),2)</f>
        <v>51.11</v>
      </c>
      <c r="BH1637" s="607" t="b">
        <f>COUNTIF('Codes SEC'!$B$2:$B$250,Ministres!BG1637)&gt;0</f>
        <v>1</v>
      </c>
    </row>
    <row r="1638" spans="1:66" ht="30.6" x14ac:dyDescent="0.25">
      <c r="A1638" s="222" t="s">
        <v>6116</v>
      </c>
      <c r="B1638" s="112">
        <v>14</v>
      </c>
      <c r="C1638" s="116" t="s">
        <v>1714</v>
      </c>
      <c r="D1638" s="620">
        <v>1000</v>
      </c>
      <c r="E1638" s="278"/>
      <c r="F1638" s="116">
        <v>12</v>
      </c>
      <c r="G1638" s="694" t="s">
        <v>5613</v>
      </c>
      <c r="H1638" s="878" t="str">
        <f t="shared" si="2617"/>
        <v>045</v>
      </c>
      <c r="I1638" s="397">
        <v>85111000</v>
      </c>
      <c r="J1638" s="380" t="s">
        <v>6257</v>
      </c>
      <c r="K1638" s="448" t="s">
        <v>6423</v>
      </c>
      <c r="L1638" s="726">
        <v>17930</v>
      </c>
      <c r="M1638" s="727">
        <v>410</v>
      </c>
      <c r="N1638" s="931"/>
      <c r="O1638" s="530">
        <f t="shared" si="2618"/>
        <v>-17930</v>
      </c>
      <c r="P1638" s="530" t="str">
        <f t="shared" si="2619"/>
        <v xml:space="preserve">0 </v>
      </c>
      <c r="Q1638" s="646"/>
      <c r="R1638" s="536"/>
      <c r="S1638" s="536"/>
      <c r="T1638" s="536"/>
      <c r="U1638" s="536"/>
      <c r="V1638" s="536"/>
      <c r="W1638" s="683" t="str">
        <f t="shared" si="2620"/>
        <v>OK</v>
      </c>
      <c r="X1638" s="141"/>
      <c r="Y1638" s="141"/>
      <c r="Z1638" s="552"/>
      <c r="AA1638" s="552"/>
      <c r="AB1638" s="683" t="str">
        <f t="shared" si="2621"/>
        <v>OK</v>
      </c>
      <c r="AC1638" s="593"/>
      <c r="AD1638" s="530">
        <f t="shared" si="2622"/>
        <v>0</v>
      </c>
      <c r="AE1638" s="842">
        <f t="shared" si="2623"/>
        <v>0</v>
      </c>
      <c r="AF1638" s="931"/>
      <c r="AG1638" s="530">
        <f t="shared" si="2624"/>
        <v>-410</v>
      </c>
      <c r="AH1638" s="530" t="str">
        <f t="shared" si="2625"/>
        <v xml:space="preserve">0 </v>
      </c>
      <c r="AI1638" s="641"/>
      <c r="AJ1638" s="537"/>
      <c r="AK1638" s="537"/>
      <c r="AL1638" s="537"/>
      <c r="AM1638" s="537"/>
      <c r="AN1638" s="537"/>
      <c r="AO1638" s="683" t="str">
        <f t="shared" si="2626"/>
        <v>OK</v>
      </c>
      <c r="AP1638" s="141"/>
      <c r="AQ1638" s="141"/>
      <c r="AR1638" s="552"/>
      <c r="AS1638" s="552"/>
      <c r="AT1638" s="683" t="str">
        <f t="shared" si="2627"/>
        <v>OK</v>
      </c>
      <c r="AU1638" s="593"/>
      <c r="AV1638" s="530">
        <f t="shared" si="2628"/>
        <v>0</v>
      </c>
      <c r="AW1638" s="842">
        <f t="shared" si="2629"/>
        <v>0</v>
      </c>
      <c r="AX1638" s="115">
        <f t="shared" si="2630"/>
        <v>17930</v>
      </c>
      <c r="AY1638" s="5">
        <f t="shared" si="2631"/>
        <v>0</v>
      </c>
      <c r="AZ1638" s="7">
        <f t="shared" ref="AZ1638" si="2639">AY1638-AX1638</f>
        <v>-17930</v>
      </c>
      <c r="BA1638" s="335">
        <f t="shared" ref="BA1638" si="2640">AZ1638/AX1638</f>
        <v>-1</v>
      </c>
      <c r="BB1638" s="23">
        <f t="shared" si="2634"/>
        <v>410</v>
      </c>
      <c r="BC1638" s="5">
        <f t="shared" ref="BC1638" si="2641">AW1638</f>
        <v>0</v>
      </c>
      <c r="BD1638" s="7">
        <f t="shared" ref="BD1638" si="2642">BC1638-BB1638</f>
        <v>-410</v>
      </c>
      <c r="BE1638" s="335">
        <f t="shared" ref="BE1638" si="2643">BD1638/BB1638</f>
        <v>-1</v>
      </c>
      <c r="BG1638" s="826" t="str">
        <f t="shared" si="2638"/>
        <v>51.11</v>
      </c>
      <c r="BH1638" s="607" t="b">
        <f>COUNTIF('Codes SEC'!$B$2:$B$250,Ministres!BG1638)&gt;0</f>
        <v>1</v>
      </c>
    </row>
    <row r="1639" spans="1:66" s="203" customFormat="1" ht="35.1" customHeight="1" x14ac:dyDescent="0.25">
      <c r="A1639" s="21" t="s">
        <v>6116</v>
      </c>
      <c r="B1639" s="112" t="s">
        <v>826</v>
      </c>
      <c r="C1639" s="116" t="s">
        <v>1714</v>
      </c>
      <c r="D1639" s="620">
        <v>1000</v>
      </c>
      <c r="E1639" s="278"/>
      <c r="F1639" s="116">
        <v>12</v>
      </c>
      <c r="G1639" s="694">
        <v>1</v>
      </c>
      <c r="H1639" s="878" t="str">
        <f t="shared" si="2617"/>
        <v>045</v>
      </c>
      <c r="I1639" s="397">
        <v>85210000</v>
      </c>
      <c r="J1639" s="380" t="s">
        <v>4799</v>
      </c>
      <c r="K1639" s="408" t="s">
        <v>4800</v>
      </c>
      <c r="L1639" s="733">
        <v>0</v>
      </c>
      <c r="M1639" s="734">
        <v>0</v>
      </c>
      <c r="N1639" s="931"/>
      <c r="O1639" s="530">
        <f t="shared" si="2618"/>
        <v>0</v>
      </c>
      <c r="P1639" s="530">
        <f t="shared" si="2619"/>
        <v>0</v>
      </c>
      <c r="Q1639" s="646"/>
      <c r="R1639" s="536"/>
      <c r="S1639" s="536"/>
      <c r="T1639" s="536"/>
      <c r="U1639" s="536"/>
      <c r="V1639" s="536"/>
      <c r="W1639" s="683" t="str">
        <f t="shared" si="2620"/>
        <v>OK</v>
      </c>
      <c r="X1639" s="141"/>
      <c r="Y1639" s="141"/>
      <c r="Z1639" s="552"/>
      <c r="AA1639" s="552"/>
      <c r="AB1639" s="683" t="str">
        <f t="shared" si="2621"/>
        <v>OK</v>
      </c>
      <c r="AC1639" s="593"/>
      <c r="AD1639" s="530">
        <f t="shared" si="2622"/>
        <v>0</v>
      </c>
      <c r="AE1639" s="842">
        <f t="shared" si="2623"/>
        <v>0</v>
      </c>
      <c r="AF1639" s="931"/>
      <c r="AG1639" s="530">
        <f t="shared" si="2624"/>
        <v>0</v>
      </c>
      <c r="AH1639" s="530">
        <f t="shared" si="2625"/>
        <v>0</v>
      </c>
      <c r="AI1639" s="641"/>
      <c r="AJ1639" s="537"/>
      <c r="AK1639" s="537"/>
      <c r="AL1639" s="537"/>
      <c r="AM1639" s="537"/>
      <c r="AN1639" s="537"/>
      <c r="AO1639" s="683" t="str">
        <f t="shared" si="2626"/>
        <v>OK</v>
      </c>
      <c r="AP1639" s="141"/>
      <c r="AQ1639" s="141"/>
      <c r="AR1639" s="552"/>
      <c r="AS1639" s="552"/>
      <c r="AT1639" s="683" t="str">
        <f t="shared" si="2627"/>
        <v>OK</v>
      </c>
      <c r="AU1639" s="593"/>
      <c r="AV1639" s="530">
        <f t="shared" si="2628"/>
        <v>0</v>
      </c>
      <c r="AW1639" s="842">
        <f t="shared" si="2629"/>
        <v>0</v>
      </c>
      <c r="AX1639" s="115">
        <f t="shared" si="2630"/>
        <v>0</v>
      </c>
      <c r="AY1639" s="5">
        <f t="shared" si="2631"/>
        <v>0</v>
      </c>
      <c r="AZ1639" s="7">
        <f t="shared" si="2632"/>
        <v>0</v>
      </c>
      <c r="BA1639" s="335" t="e">
        <f t="shared" si="2633"/>
        <v>#DIV/0!</v>
      </c>
      <c r="BB1639" s="23">
        <f t="shared" si="2634"/>
        <v>0</v>
      </c>
      <c r="BC1639" s="5">
        <f t="shared" si="2635"/>
        <v>0</v>
      </c>
      <c r="BD1639" s="7">
        <f t="shared" si="2636"/>
        <v>0</v>
      </c>
      <c r="BE1639" s="335" t="e">
        <f t="shared" si="2637"/>
        <v>#DIV/0!</v>
      </c>
      <c r="BF1639" s="667"/>
      <c r="BG1639" s="826" t="str">
        <f t="shared" si="2638"/>
        <v>52.10</v>
      </c>
      <c r="BH1639" s="668" t="b">
        <f>COUNTIF('Codes SEC'!$B$2:$B$250,Ministres!BG1639)&gt;0</f>
        <v>1</v>
      </c>
      <c r="BI1639" s="667"/>
      <c r="BJ1639" s="667"/>
      <c r="BK1639" s="667"/>
      <c r="BL1639" s="667"/>
      <c r="BM1639" s="667"/>
      <c r="BN1639" s="667"/>
    </row>
    <row r="1640" spans="1:66" ht="30.6" x14ac:dyDescent="0.25">
      <c r="A1640" s="222" t="s">
        <v>6116</v>
      </c>
      <c r="B1640" s="112">
        <v>14</v>
      </c>
      <c r="C1640" s="116" t="s">
        <v>1714</v>
      </c>
      <c r="D1640" s="620">
        <v>1000</v>
      </c>
      <c r="E1640" s="278"/>
      <c r="F1640" s="116">
        <v>12</v>
      </c>
      <c r="G1640" s="694">
        <v>1</v>
      </c>
      <c r="H1640" s="878" t="str">
        <f t="shared" si="2617"/>
        <v>045</v>
      </c>
      <c r="I1640" s="397" t="s">
        <v>3285</v>
      </c>
      <c r="J1640" s="380" t="s">
        <v>2089</v>
      </c>
      <c r="K1640" s="448" t="s">
        <v>430</v>
      </c>
      <c r="L1640" s="726">
        <v>46900</v>
      </c>
      <c r="M1640" s="727">
        <v>46900</v>
      </c>
      <c r="N1640" s="931"/>
      <c r="O1640" s="530">
        <f t="shared" si="2618"/>
        <v>-46900</v>
      </c>
      <c r="P1640" s="530" t="str">
        <f t="shared" si="2619"/>
        <v xml:space="preserve">0 </v>
      </c>
      <c r="Q1640" s="646"/>
      <c r="R1640" s="536"/>
      <c r="S1640" s="536"/>
      <c r="T1640" s="536"/>
      <c r="U1640" s="536"/>
      <c r="V1640" s="536"/>
      <c r="W1640" s="683" t="str">
        <f t="shared" si="2620"/>
        <v>OK</v>
      </c>
      <c r="X1640" s="141"/>
      <c r="Y1640" s="141"/>
      <c r="Z1640" s="552"/>
      <c r="AA1640" s="552"/>
      <c r="AB1640" s="683" t="str">
        <f t="shared" si="2621"/>
        <v>OK</v>
      </c>
      <c r="AC1640" s="593"/>
      <c r="AD1640" s="530">
        <f t="shared" si="2622"/>
        <v>0</v>
      </c>
      <c r="AE1640" s="842">
        <f t="shared" si="2623"/>
        <v>0</v>
      </c>
      <c r="AF1640" s="931"/>
      <c r="AG1640" s="530">
        <f t="shared" si="2624"/>
        <v>-46900</v>
      </c>
      <c r="AH1640" s="530" t="str">
        <f t="shared" si="2625"/>
        <v xml:space="preserve">0 </v>
      </c>
      <c r="AI1640" s="641"/>
      <c r="AJ1640" s="537"/>
      <c r="AK1640" s="537"/>
      <c r="AL1640" s="537"/>
      <c r="AM1640" s="537"/>
      <c r="AN1640" s="537"/>
      <c r="AO1640" s="683" t="str">
        <f t="shared" si="2626"/>
        <v>OK</v>
      </c>
      <c r="AP1640" s="141"/>
      <c r="AQ1640" s="141"/>
      <c r="AR1640" s="552"/>
      <c r="AS1640" s="552"/>
      <c r="AT1640" s="683" t="str">
        <f t="shared" si="2627"/>
        <v>OK</v>
      </c>
      <c r="AU1640" s="593"/>
      <c r="AV1640" s="530">
        <f t="shared" si="2628"/>
        <v>0</v>
      </c>
      <c r="AW1640" s="842">
        <f t="shared" si="2629"/>
        <v>0</v>
      </c>
      <c r="AX1640" s="115">
        <f t="shared" si="2630"/>
        <v>46900</v>
      </c>
      <c r="AY1640" s="5">
        <f t="shared" si="2631"/>
        <v>0</v>
      </c>
      <c r="AZ1640" s="7">
        <f t="shared" si="2632"/>
        <v>-46900</v>
      </c>
      <c r="BA1640" s="335">
        <f t="shared" si="2633"/>
        <v>-1</v>
      </c>
      <c r="BB1640" s="23">
        <f t="shared" si="2634"/>
        <v>46900</v>
      </c>
      <c r="BC1640" s="5">
        <f t="shared" si="2635"/>
        <v>0</v>
      </c>
      <c r="BD1640" s="7">
        <f t="shared" si="2636"/>
        <v>-46900</v>
      </c>
      <c r="BE1640" s="335">
        <f t="shared" si="2637"/>
        <v>-1</v>
      </c>
      <c r="BG1640" s="826" t="str">
        <f t="shared" si="2638"/>
        <v>61.41</v>
      </c>
      <c r="BH1640" s="607" t="b">
        <f>COUNTIF('Codes SEC'!$B$2:$B$250,Ministres!BG1640)&gt;0</f>
        <v>1</v>
      </c>
    </row>
    <row r="1641" spans="1:66" ht="30.6" x14ac:dyDescent="0.25">
      <c r="A1641" s="222" t="s">
        <v>6116</v>
      </c>
      <c r="B1641" s="112">
        <v>14</v>
      </c>
      <c r="C1641" s="116" t="s">
        <v>1714</v>
      </c>
      <c r="D1641" s="620">
        <v>1000</v>
      </c>
      <c r="E1641" s="278" t="s">
        <v>69</v>
      </c>
      <c r="F1641" s="116">
        <v>12</v>
      </c>
      <c r="G1641" s="694">
        <v>1</v>
      </c>
      <c r="H1641" s="878" t="str">
        <f t="shared" si="2617"/>
        <v>045</v>
      </c>
      <c r="I1641" s="397" t="s">
        <v>3285</v>
      </c>
      <c r="J1641" s="380" t="s">
        <v>2090</v>
      </c>
      <c r="K1641" s="408" t="s">
        <v>431</v>
      </c>
      <c r="L1641" s="726">
        <v>11083</v>
      </c>
      <c r="M1641" s="727">
        <v>11083</v>
      </c>
      <c r="N1641" s="931"/>
      <c r="O1641" s="530">
        <f t="shared" si="2618"/>
        <v>-11083</v>
      </c>
      <c r="P1641" s="530" t="str">
        <f t="shared" si="2619"/>
        <v xml:space="preserve">0 </v>
      </c>
      <c r="Q1641" s="646"/>
      <c r="R1641" s="536"/>
      <c r="S1641" s="536"/>
      <c r="T1641" s="536"/>
      <c r="U1641" s="536"/>
      <c r="V1641" s="536"/>
      <c r="W1641" s="683" t="str">
        <f t="shared" si="2620"/>
        <v>OK</v>
      </c>
      <c r="X1641" s="141"/>
      <c r="Y1641" s="141"/>
      <c r="Z1641" s="552"/>
      <c r="AA1641" s="552"/>
      <c r="AB1641" s="683" t="str">
        <f t="shared" si="2621"/>
        <v>OK</v>
      </c>
      <c r="AC1641" s="593"/>
      <c r="AD1641" s="530">
        <f t="shared" si="2622"/>
        <v>0</v>
      </c>
      <c r="AE1641" s="842">
        <f t="shared" si="2623"/>
        <v>0</v>
      </c>
      <c r="AF1641" s="931"/>
      <c r="AG1641" s="530">
        <f t="shared" si="2624"/>
        <v>-11083</v>
      </c>
      <c r="AH1641" s="530" t="str">
        <f t="shared" si="2625"/>
        <v xml:space="preserve">0 </v>
      </c>
      <c r="AI1641" s="641"/>
      <c r="AJ1641" s="537"/>
      <c r="AK1641" s="537"/>
      <c r="AL1641" s="537"/>
      <c r="AM1641" s="537"/>
      <c r="AN1641" s="537"/>
      <c r="AO1641" s="683" t="str">
        <f t="shared" si="2626"/>
        <v>OK</v>
      </c>
      <c r="AP1641" s="141"/>
      <c r="AQ1641" s="141"/>
      <c r="AR1641" s="552"/>
      <c r="AS1641" s="552"/>
      <c r="AT1641" s="683" t="str">
        <f t="shared" si="2627"/>
        <v>OK</v>
      </c>
      <c r="AU1641" s="593"/>
      <c r="AV1641" s="530">
        <f t="shared" si="2628"/>
        <v>0</v>
      </c>
      <c r="AW1641" s="842">
        <f t="shared" si="2629"/>
        <v>0</v>
      </c>
      <c r="AX1641" s="115">
        <f t="shared" si="2630"/>
        <v>11083</v>
      </c>
      <c r="AY1641" s="5">
        <f t="shared" si="2631"/>
        <v>0</v>
      </c>
      <c r="AZ1641" s="7">
        <f t="shared" si="2632"/>
        <v>-11083</v>
      </c>
      <c r="BA1641" s="335">
        <f t="shared" si="2633"/>
        <v>-1</v>
      </c>
      <c r="BB1641" s="23">
        <f t="shared" si="2634"/>
        <v>11083</v>
      </c>
      <c r="BC1641" s="5">
        <f t="shared" si="2635"/>
        <v>0</v>
      </c>
      <c r="BD1641" s="7">
        <f t="shared" si="2636"/>
        <v>-11083</v>
      </c>
      <c r="BE1641" s="335">
        <f t="shared" si="2637"/>
        <v>-1</v>
      </c>
      <c r="BG1641" s="826" t="str">
        <f t="shared" si="2638"/>
        <v>61.41</v>
      </c>
      <c r="BH1641" s="607" t="b">
        <f>COUNTIF('Codes SEC'!$B$2:$B$250,Ministres!BG1641)&gt;0</f>
        <v>1</v>
      </c>
    </row>
    <row r="1642" spans="1:66" ht="30.6" x14ac:dyDescent="0.25">
      <c r="A1642" s="222" t="s">
        <v>6116</v>
      </c>
      <c r="B1642" s="112">
        <v>14</v>
      </c>
      <c r="C1642" s="116" t="s">
        <v>1714</v>
      </c>
      <c r="D1642" s="620">
        <v>1000</v>
      </c>
      <c r="E1642" s="278" t="s">
        <v>69</v>
      </c>
      <c r="F1642" s="116">
        <v>15</v>
      </c>
      <c r="G1642" s="694">
        <v>3</v>
      </c>
      <c r="H1642" s="878" t="str">
        <f t="shared" si="2617"/>
        <v>045</v>
      </c>
      <c r="I1642" s="397" t="s">
        <v>3285</v>
      </c>
      <c r="J1642" s="380" t="s">
        <v>2091</v>
      </c>
      <c r="K1642" s="408" t="s">
        <v>432</v>
      </c>
      <c r="L1642" s="726">
        <v>56146</v>
      </c>
      <c r="M1642" s="727">
        <v>50294</v>
      </c>
      <c r="N1642" s="931"/>
      <c r="O1642" s="530">
        <f t="shared" si="2618"/>
        <v>-56146</v>
      </c>
      <c r="P1642" s="530" t="str">
        <f t="shared" si="2619"/>
        <v xml:space="preserve">0 </v>
      </c>
      <c r="Q1642" s="646"/>
      <c r="R1642" s="536"/>
      <c r="S1642" s="536"/>
      <c r="T1642" s="536"/>
      <c r="U1642" s="536"/>
      <c r="V1642" s="536"/>
      <c r="W1642" s="683" t="str">
        <f t="shared" si="2620"/>
        <v>OK</v>
      </c>
      <c r="X1642" s="141"/>
      <c r="Y1642" s="141"/>
      <c r="Z1642" s="552"/>
      <c r="AA1642" s="552"/>
      <c r="AB1642" s="683" t="str">
        <f t="shared" si="2621"/>
        <v>OK</v>
      </c>
      <c r="AC1642" s="593"/>
      <c r="AD1642" s="530">
        <f t="shared" si="2622"/>
        <v>0</v>
      </c>
      <c r="AE1642" s="842">
        <f t="shared" si="2623"/>
        <v>0</v>
      </c>
      <c r="AF1642" s="931"/>
      <c r="AG1642" s="530">
        <f t="shared" si="2624"/>
        <v>-50294</v>
      </c>
      <c r="AH1642" s="530" t="str">
        <f t="shared" si="2625"/>
        <v xml:space="preserve">0 </v>
      </c>
      <c r="AI1642" s="641"/>
      <c r="AJ1642" s="537"/>
      <c r="AK1642" s="537"/>
      <c r="AL1642" s="537"/>
      <c r="AM1642" s="537"/>
      <c r="AN1642" s="537"/>
      <c r="AO1642" s="683" t="str">
        <f t="shared" si="2626"/>
        <v>OK</v>
      </c>
      <c r="AP1642" s="141"/>
      <c r="AQ1642" s="141"/>
      <c r="AR1642" s="552"/>
      <c r="AS1642" s="552"/>
      <c r="AT1642" s="683" t="str">
        <f t="shared" si="2627"/>
        <v>OK</v>
      </c>
      <c r="AU1642" s="593"/>
      <c r="AV1642" s="530">
        <f t="shared" si="2628"/>
        <v>0</v>
      </c>
      <c r="AW1642" s="842">
        <f t="shared" si="2629"/>
        <v>0</v>
      </c>
      <c r="AX1642" s="115">
        <f t="shared" si="2630"/>
        <v>56146</v>
      </c>
      <c r="AY1642" s="5">
        <f t="shared" si="2631"/>
        <v>0</v>
      </c>
      <c r="AZ1642" s="7">
        <f t="shared" si="2632"/>
        <v>-56146</v>
      </c>
      <c r="BA1642" s="335">
        <f t="shared" si="2633"/>
        <v>-1</v>
      </c>
      <c r="BB1642" s="23">
        <f t="shared" si="2634"/>
        <v>50294</v>
      </c>
      <c r="BC1642" s="5">
        <f t="shared" si="2635"/>
        <v>0</v>
      </c>
      <c r="BD1642" s="7">
        <f t="shared" si="2636"/>
        <v>-50294</v>
      </c>
      <c r="BE1642" s="335">
        <f t="shared" si="2637"/>
        <v>-1</v>
      </c>
      <c r="BG1642" s="826" t="str">
        <f t="shared" si="2638"/>
        <v>61.41</v>
      </c>
      <c r="BH1642" s="607" t="b">
        <f>COUNTIF('Codes SEC'!$B$2:$B$250,Ministres!BG1642)&gt;0</f>
        <v>1</v>
      </c>
    </row>
    <row r="1643" spans="1:66" ht="30.6" x14ac:dyDescent="0.25">
      <c r="A1643" s="222" t="s">
        <v>6116</v>
      </c>
      <c r="B1643" s="112">
        <v>14</v>
      </c>
      <c r="C1643" s="116" t="s">
        <v>1714</v>
      </c>
      <c r="D1643" s="620">
        <v>1000</v>
      </c>
      <c r="E1643" s="278" t="s">
        <v>69</v>
      </c>
      <c r="F1643" s="116">
        <v>15</v>
      </c>
      <c r="G1643" s="694">
        <v>1</v>
      </c>
      <c r="H1643" s="878" t="str">
        <f t="shared" si="2617"/>
        <v>045</v>
      </c>
      <c r="I1643" s="397" t="s">
        <v>3285</v>
      </c>
      <c r="J1643" s="380" t="s">
        <v>2092</v>
      </c>
      <c r="K1643" s="449" t="s">
        <v>1797</v>
      </c>
      <c r="L1643" s="726">
        <v>13284</v>
      </c>
      <c r="M1643" s="727">
        <v>13284</v>
      </c>
      <c r="N1643" s="931"/>
      <c r="O1643" s="530">
        <f t="shared" si="2618"/>
        <v>-13284</v>
      </c>
      <c r="P1643" s="530" t="str">
        <f t="shared" si="2619"/>
        <v xml:space="preserve">0 </v>
      </c>
      <c r="Q1643" s="646"/>
      <c r="R1643" s="536"/>
      <c r="S1643" s="536"/>
      <c r="T1643" s="536"/>
      <c r="U1643" s="536"/>
      <c r="V1643" s="536"/>
      <c r="W1643" s="683" t="str">
        <f t="shared" si="2620"/>
        <v>OK</v>
      </c>
      <c r="X1643" s="141"/>
      <c r="Y1643" s="141"/>
      <c r="Z1643" s="552"/>
      <c r="AA1643" s="552"/>
      <c r="AB1643" s="683" t="str">
        <f t="shared" si="2621"/>
        <v>OK</v>
      </c>
      <c r="AC1643" s="593"/>
      <c r="AD1643" s="530">
        <f t="shared" si="2622"/>
        <v>0</v>
      </c>
      <c r="AE1643" s="842">
        <f t="shared" si="2623"/>
        <v>0</v>
      </c>
      <c r="AF1643" s="931"/>
      <c r="AG1643" s="530">
        <f t="shared" si="2624"/>
        <v>-13284</v>
      </c>
      <c r="AH1643" s="530" t="str">
        <f t="shared" si="2625"/>
        <v xml:space="preserve">0 </v>
      </c>
      <c r="AI1643" s="641"/>
      <c r="AJ1643" s="537"/>
      <c r="AK1643" s="537"/>
      <c r="AL1643" s="537"/>
      <c r="AM1643" s="537"/>
      <c r="AN1643" s="537"/>
      <c r="AO1643" s="683" t="str">
        <f t="shared" si="2626"/>
        <v>OK</v>
      </c>
      <c r="AP1643" s="141"/>
      <c r="AQ1643" s="141"/>
      <c r="AR1643" s="552"/>
      <c r="AS1643" s="552"/>
      <c r="AT1643" s="683" t="str">
        <f t="shared" si="2627"/>
        <v>OK</v>
      </c>
      <c r="AU1643" s="593"/>
      <c r="AV1643" s="530">
        <f t="shared" si="2628"/>
        <v>0</v>
      </c>
      <c r="AW1643" s="842">
        <f t="shared" si="2629"/>
        <v>0</v>
      </c>
      <c r="AX1643" s="115">
        <f t="shared" si="2630"/>
        <v>13284</v>
      </c>
      <c r="AY1643" s="5">
        <f t="shared" si="2631"/>
        <v>0</v>
      </c>
      <c r="AZ1643" s="7">
        <f t="shared" si="2632"/>
        <v>-13284</v>
      </c>
      <c r="BA1643" s="335">
        <f t="shared" si="2633"/>
        <v>-1</v>
      </c>
      <c r="BB1643" s="23">
        <f t="shared" si="2634"/>
        <v>13284</v>
      </c>
      <c r="BC1643" s="5">
        <f t="shared" si="2635"/>
        <v>0</v>
      </c>
      <c r="BD1643" s="7">
        <f t="shared" si="2636"/>
        <v>-13284</v>
      </c>
      <c r="BE1643" s="335">
        <f t="shared" si="2637"/>
        <v>-1</v>
      </c>
      <c r="BG1643" s="826" t="str">
        <f t="shared" si="2638"/>
        <v>61.41</v>
      </c>
      <c r="BH1643" s="607" t="b">
        <f>COUNTIF('Codes SEC'!$B$2:$B$250,Ministres!BG1643)&gt;0</f>
        <v>1</v>
      </c>
    </row>
    <row r="1644" spans="1:66" ht="30.6" x14ac:dyDescent="0.25">
      <c r="A1644" s="222" t="s">
        <v>6116</v>
      </c>
      <c r="B1644" s="112">
        <v>14</v>
      </c>
      <c r="C1644" s="116" t="s">
        <v>1714</v>
      </c>
      <c r="D1644" s="620">
        <v>1000</v>
      </c>
      <c r="E1644" s="278" t="s">
        <v>69</v>
      </c>
      <c r="F1644" s="116">
        <v>6</v>
      </c>
      <c r="G1644" s="694">
        <v>1</v>
      </c>
      <c r="H1644" s="878" t="str">
        <f t="shared" si="2617"/>
        <v>045</v>
      </c>
      <c r="I1644" s="397" t="s">
        <v>3285</v>
      </c>
      <c r="J1644" s="380" t="s">
        <v>2093</v>
      </c>
      <c r="K1644" s="448" t="s">
        <v>6340</v>
      </c>
      <c r="L1644" s="726">
        <v>0</v>
      </c>
      <c r="M1644" s="727">
        <v>0</v>
      </c>
      <c r="N1644" s="931"/>
      <c r="O1644" s="530">
        <f t="shared" si="2618"/>
        <v>0</v>
      </c>
      <c r="P1644" s="530">
        <f t="shared" si="2619"/>
        <v>0</v>
      </c>
      <c r="Q1644" s="646"/>
      <c r="R1644" s="536"/>
      <c r="S1644" s="536"/>
      <c r="T1644" s="536"/>
      <c r="U1644" s="536"/>
      <c r="V1644" s="536"/>
      <c r="W1644" s="683" t="str">
        <f t="shared" si="2620"/>
        <v>OK</v>
      </c>
      <c r="X1644" s="141"/>
      <c r="Y1644" s="141"/>
      <c r="Z1644" s="552"/>
      <c r="AA1644" s="552"/>
      <c r="AB1644" s="683" t="str">
        <f t="shared" si="2621"/>
        <v>OK</v>
      </c>
      <c r="AC1644" s="593"/>
      <c r="AD1644" s="530">
        <f t="shared" si="2622"/>
        <v>0</v>
      </c>
      <c r="AE1644" s="842">
        <f t="shared" si="2623"/>
        <v>0</v>
      </c>
      <c r="AF1644" s="931"/>
      <c r="AG1644" s="530">
        <f t="shared" si="2624"/>
        <v>0</v>
      </c>
      <c r="AH1644" s="530">
        <f t="shared" si="2625"/>
        <v>0</v>
      </c>
      <c r="AI1644" s="641"/>
      <c r="AJ1644" s="537"/>
      <c r="AK1644" s="537"/>
      <c r="AL1644" s="537"/>
      <c r="AM1644" s="537"/>
      <c r="AN1644" s="537"/>
      <c r="AO1644" s="683" t="str">
        <f t="shared" si="2626"/>
        <v>OK</v>
      </c>
      <c r="AP1644" s="141"/>
      <c r="AQ1644" s="141"/>
      <c r="AR1644" s="552"/>
      <c r="AS1644" s="552"/>
      <c r="AT1644" s="683" t="str">
        <f t="shared" si="2627"/>
        <v>OK</v>
      </c>
      <c r="AU1644" s="593"/>
      <c r="AV1644" s="530">
        <f t="shared" si="2628"/>
        <v>0</v>
      </c>
      <c r="AW1644" s="842">
        <f t="shared" si="2629"/>
        <v>0</v>
      </c>
      <c r="AX1644" s="115">
        <f t="shared" si="2630"/>
        <v>0</v>
      </c>
      <c r="AY1644" s="5">
        <f t="shared" si="2631"/>
        <v>0</v>
      </c>
      <c r="AZ1644" s="7">
        <f t="shared" si="2632"/>
        <v>0</v>
      </c>
      <c r="BA1644" s="335" t="e">
        <f t="shared" si="2633"/>
        <v>#DIV/0!</v>
      </c>
      <c r="BB1644" s="23">
        <f t="shared" si="2634"/>
        <v>0</v>
      </c>
      <c r="BC1644" s="5">
        <f t="shared" si="2635"/>
        <v>0</v>
      </c>
      <c r="BD1644" s="7">
        <f t="shared" si="2636"/>
        <v>0</v>
      </c>
      <c r="BE1644" s="335" t="e">
        <f t="shared" si="2637"/>
        <v>#DIV/0!</v>
      </c>
      <c r="BG1644" s="826" t="str">
        <f t="shared" si="2638"/>
        <v>61.41</v>
      </c>
      <c r="BH1644" s="607" t="b">
        <f>COUNTIF('Codes SEC'!$B$2:$B$250,Ministres!BG1644)&gt;0</f>
        <v>1</v>
      </c>
    </row>
    <row r="1645" spans="1:66" ht="30.6" x14ac:dyDescent="0.25">
      <c r="A1645" s="222" t="s">
        <v>6116</v>
      </c>
      <c r="B1645" s="112">
        <v>14</v>
      </c>
      <c r="C1645" s="116" t="s">
        <v>1714</v>
      </c>
      <c r="D1645" s="620">
        <v>1000</v>
      </c>
      <c r="E1645" s="278"/>
      <c r="F1645" s="116">
        <v>15</v>
      </c>
      <c r="G1645" s="694">
        <v>1</v>
      </c>
      <c r="H1645" s="878" t="str">
        <f t="shared" si="2617"/>
        <v>045</v>
      </c>
      <c r="I1645" s="397" t="s">
        <v>3285</v>
      </c>
      <c r="J1645" s="380" t="s">
        <v>2094</v>
      </c>
      <c r="K1645" s="448" t="s">
        <v>484</v>
      </c>
      <c r="L1645" s="726">
        <v>2690</v>
      </c>
      <c r="M1645" s="727">
        <v>2690</v>
      </c>
      <c r="N1645" s="931"/>
      <c r="O1645" s="530">
        <f t="shared" si="2618"/>
        <v>-2690</v>
      </c>
      <c r="P1645" s="530" t="str">
        <f t="shared" si="2619"/>
        <v xml:space="preserve">0 </v>
      </c>
      <c r="Q1645" s="646"/>
      <c r="R1645" s="536"/>
      <c r="S1645" s="536"/>
      <c r="T1645" s="536"/>
      <c r="U1645" s="536"/>
      <c r="V1645" s="536"/>
      <c r="W1645" s="683" t="str">
        <f t="shared" si="2620"/>
        <v>OK</v>
      </c>
      <c r="X1645" s="141"/>
      <c r="Y1645" s="141"/>
      <c r="Z1645" s="552"/>
      <c r="AA1645" s="552"/>
      <c r="AB1645" s="683" t="str">
        <f t="shared" si="2621"/>
        <v>OK</v>
      </c>
      <c r="AC1645" s="593"/>
      <c r="AD1645" s="530">
        <f t="shared" si="2622"/>
        <v>0</v>
      </c>
      <c r="AE1645" s="842">
        <f t="shared" si="2623"/>
        <v>0</v>
      </c>
      <c r="AF1645" s="931"/>
      <c r="AG1645" s="530">
        <f t="shared" si="2624"/>
        <v>-2690</v>
      </c>
      <c r="AH1645" s="530" t="str">
        <f t="shared" si="2625"/>
        <v xml:space="preserve">0 </v>
      </c>
      <c r="AI1645" s="641"/>
      <c r="AJ1645" s="537"/>
      <c r="AK1645" s="537"/>
      <c r="AL1645" s="537"/>
      <c r="AM1645" s="537"/>
      <c r="AN1645" s="537"/>
      <c r="AO1645" s="683" t="str">
        <f t="shared" si="2626"/>
        <v>OK</v>
      </c>
      <c r="AP1645" s="141"/>
      <c r="AQ1645" s="141"/>
      <c r="AR1645" s="552"/>
      <c r="AS1645" s="552"/>
      <c r="AT1645" s="683" t="str">
        <f t="shared" si="2627"/>
        <v>OK</v>
      </c>
      <c r="AU1645" s="593"/>
      <c r="AV1645" s="530">
        <f t="shared" si="2628"/>
        <v>0</v>
      </c>
      <c r="AW1645" s="842">
        <f t="shared" si="2629"/>
        <v>0</v>
      </c>
      <c r="AX1645" s="115">
        <f t="shared" si="2630"/>
        <v>2690</v>
      </c>
      <c r="AY1645" s="5">
        <f t="shared" si="2631"/>
        <v>0</v>
      </c>
      <c r="AZ1645" s="7">
        <f t="shared" si="2632"/>
        <v>-2690</v>
      </c>
      <c r="BA1645" s="335">
        <f t="shared" si="2633"/>
        <v>-1</v>
      </c>
      <c r="BB1645" s="23">
        <f t="shared" si="2634"/>
        <v>2690</v>
      </c>
      <c r="BC1645" s="5">
        <f t="shared" si="2635"/>
        <v>0</v>
      </c>
      <c r="BD1645" s="7">
        <f t="shared" si="2636"/>
        <v>-2690</v>
      </c>
      <c r="BE1645" s="335">
        <f t="shared" si="2637"/>
        <v>-1</v>
      </c>
      <c r="BG1645" s="826" t="str">
        <f t="shared" si="2638"/>
        <v>61.41</v>
      </c>
      <c r="BH1645" s="607" t="b">
        <f>COUNTIF('Codes SEC'!$B$2:$B$250,Ministres!BG1645)&gt;0</f>
        <v>1</v>
      </c>
    </row>
    <row r="1646" spans="1:66" ht="35.1" customHeight="1" x14ac:dyDescent="0.25">
      <c r="A1646" s="222" t="s">
        <v>6116</v>
      </c>
      <c r="B1646" s="112">
        <v>14</v>
      </c>
      <c r="C1646" s="116" t="s">
        <v>1714</v>
      </c>
      <c r="D1646" s="620">
        <v>1000</v>
      </c>
      <c r="E1646" s="278"/>
      <c r="F1646" s="116">
        <v>15</v>
      </c>
      <c r="G1646" s="694">
        <v>1</v>
      </c>
      <c r="H1646" s="878" t="str">
        <f t="shared" si="2617"/>
        <v>045</v>
      </c>
      <c r="I1646" s="397" t="s">
        <v>3285</v>
      </c>
      <c r="J1646" s="380" t="s">
        <v>2095</v>
      </c>
      <c r="K1646" s="408" t="s">
        <v>3170</v>
      </c>
      <c r="L1646" s="726">
        <v>26170</v>
      </c>
      <c r="M1646" s="727">
        <v>26170</v>
      </c>
      <c r="N1646" s="931"/>
      <c r="O1646" s="530">
        <f t="shared" si="2618"/>
        <v>-26170</v>
      </c>
      <c r="P1646" s="530" t="str">
        <f t="shared" si="2619"/>
        <v xml:space="preserve">0 </v>
      </c>
      <c r="Q1646" s="646"/>
      <c r="R1646" s="536"/>
      <c r="S1646" s="536"/>
      <c r="T1646" s="536"/>
      <c r="U1646" s="536"/>
      <c r="V1646" s="536"/>
      <c r="W1646" s="683" t="str">
        <f t="shared" si="2620"/>
        <v>OK</v>
      </c>
      <c r="X1646" s="141"/>
      <c r="Y1646" s="141"/>
      <c r="Z1646" s="552"/>
      <c r="AA1646" s="552"/>
      <c r="AB1646" s="683" t="str">
        <f t="shared" si="2621"/>
        <v>OK</v>
      </c>
      <c r="AC1646" s="593"/>
      <c r="AD1646" s="530">
        <f t="shared" si="2622"/>
        <v>0</v>
      </c>
      <c r="AE1646" s="842">
        <f t="shared" si="2623"/>
        <v>0</v>
      </c>
      <c r="AF1646" s="931"/>
      <c r="AG1646" s="530">
        <f t="shared" si="2624"/>
        <v>-26170</v>
      </c>
      <c r="AH1646" s="530" t="str">
        <f t="shared" si="2625"/>
        <v xml:space="preserve">0 </v>
      </c>
      <c r="AI1646" s="641"/>
      <c r="AJ1646" s="537"/>
      <c r="AK1646" s="537"/>
      <c r="AL1646" s="537"/>
      <c r="AM1646" s="537"/>
      <c r="AN1646" s="537"/>
      <c r="AO1646" s="683" t="str">
        <f t="shared" si="2626"/>
        <v>OK</v>
      </c>
      <c r="AP1646" s="141"/>
      <c r="AQ1646" s="141"/>
      <c r="AR1646" s="552"/>
      <c r="AS1646" s="552"/>
      <c r="AT1646" s="683" t="str">
        <f t="shared" si="2627"/>
        <v>OK</v>
      </c>
      <c r="AU1646" s="593"/>
      <c r="AV1646" s="530">
        <f t="shared" si="2628"/>
        <v>0</v>
      </c>
      <c r="AW1646" s="842">
        <f t="shared" si="2629"/>
        <v>0</v>
      </c>
      <c r="AX1646" s="115">
        <f t="shared" si="2630"/>
        <v>26170</v>
      </c>
      <c r="AY1646" s="5">
        <f t="shared" si="2631"/>
        <v>0</v>
      </c>
      <c r="AZ1646" s="7">
        <f t="shared" si="2632"/>
        <v>-26170</v>
      </c>
      <c r="BA1646" s="335">
        <f t="shared" si="2633"/>
        <v>-1</v>
      </c>
      <c r="BB1646" s="23">
        <f t="shared" si="2634"/>
        <v>26170</v>
      </c>
      <c r="BC1646" s="5">
        <f t="shared" si="2635"/>
        <v>0</v>
      </c>
      <c r="BD1646" s="7">
        <f t="shared" si="2636"/>
        <v>-26170</v>
      </c>
      <c r="BE1646" s="335">
        <f t="shared" si="2637"/>
        <v>-1</v>
      </c>
      <c r="BG1646" s="826" t="str">
        <f t="shared" si="2638"/>
        <v>61.41</v>
      </c>
      <c r="BH1646" s="607" t="b">
        <f>COUNTIF('Codes SEC'!$B$2:$B$250,Ministres!BG1646)&gt;0</f>
        <v>1</v>
      </c>
    </row>
    <row r="1647" spans="1:66" ht="30.6" x14ac:dyDescent="0.25">
      <c r="A1647" s="222" t="s">
        <v>6116</v>
      </c>
      <c r="B1647" s="112">
        <v>14</v>
      </c>
      <c r="C1647" s="116" t="s">
        <v>1714</v>
      </c>
      <c r="D1647" s="620">
        <v>1000</v>
      </c>
      <c r="E1647" s="278" t="s">
        <v>69</v>
      </c>
      <c r="F1647" s="116">
        <v>6</v>
      </c>
      <c r="G1647" s="694">
        <v>1</v>
      </c>
      <c r="H1647" s="878" t="str">
        <f t="shared" si="2617"/>
        <v>045</v>
      </c>
      <c r="I1647" s="397" t="s">
        <v>3285</v>
      </c>
      <c r="J1647" s="380" t="s">
        <v>6218</v>
      </c>
      <c r="K1647" s="448" t="s">
        <v>6424</v>
      </c>
      <c r="L1647" s="726">
        <v>0</v>
      </c>
      <c r="M1647" s="727">
        <v>0</v>
      </c>
      <c r="N1647" s="931"/>
      <c r="O1647" s="530">
        <f t="shared" si="2618"/>
        <v>0</v>
      </c>
      <c r="P1647" s="530">
        <f t="shared" si="2619"/>
        <v>0</v>
      </c>
      <c r="Q1647" s="646"/>
      <c r="R1647" s="536"/>
      <c r="S1647" s="536"/>
      <c r="T1647" s="536"/>
      <c r="U1647" s="536"/>
      <c r="V1647" s="536"/>
      <c r="W1647" s="683" t="str">
        <f>IF(SUM(Q1647:V1647)=X1647,"OK",SUM(Q1647:V1647)-X1647)</f>
        <v>OK</v>
      </c>
      <c r="X1647" s="141"/>
      <c r="Y1647" s="141"/>
      <c r="Z1647" s="552"/>
      <c r="AA1647" s="552"/>
      <c r="AB1647" s="683" t="str">
        <f>IF(SUM(Z1647:AA1647)=AC1647,"OK",SUM(Z1647:AA1647)-AC1647)</f>
        <v>OK</v>
      </c>
      <c r="AC1647" s="593"/>
      <c r="AD1647" s="530">
        <f t="shared" si="2622"/>
        <v>0</v>
      </c>
      <c r="AE1647" s="842">
        <f t="shared" si="2623"/>
        <v>0</v>
      </c>
      <c r="AF1647" s="931"/>
      <c r="AG1647" s="530">
        <f t="shared" si="2624"/>
        <v>0</v>
      </c>
      <c r="AH1647" s="530">
        <f t="shared" si="2625"/>
        <v>0</v>
      </c>
      <c r="AI1647" s="641"/>
      <c r="AJ1647" s="537"/>
      <c r="AK1647" s="537"/>
      <c r="AL1647" s="537"/>
      <c r="AM1647" s="537"/>
      <c r="AN1647" s="537"/>
      <c r="AO1647" s="683" t="str">
        <f>IF(SUM(AI1647:AN1647)=AP1647,"OK",SUM(AI1647:AN1647)-AP1647)</f>
        <v>OK</v>
      </c>
      <c r="AP1647" s="141"/>
      <c r="AQ1647" s="141"/>
      <c r="AR1647" s="552"/>
      <c r="AS1647" s="552"/>
      <c r="AT1647" s="683" t="str">
        <f>IF(SUM(AR1647:AS1647)=AU1647,"OK",SUM(AR1647:AS1647)-AU1647)</f>
        <v>OK</v>
      </c>
      <c r="AU1647" s="593"/>
      <c r="AV1647" s="530">
        <f t="shared" si="2628"/>
        <v>0</v>
      </c>
      <c r="AW1647" s="842">
        <f t="shared" si="2629"/>
        <v>0</v>
      </c>
      <c r="AX1647" s="115">
        <f t="shared" si="2630"/>
        <v>0</v>
      </c>
      <c r="AY1647" s="5">
        <f t="shared" si="2631"/>
        <v>0</v>
      </c>
      <c r="AZ1647" s="7">
        <f t="shared" ref="AZ1647" si="2644">AY1647-AX1647</f>
        <v>0</v>
      </c>
      <c r="BA1647" s="335" t="e">
        <f t="shared" ref="BA1647" si="2645">AZ1647/AX1647</f>
        <v>#DIV/0!</v>
      </c>
      <c r="BB1647" s="23">
        <f t="shared" si="2634"/>
        <v>0</v>
      </c>
      <c r="BC1647" s="5">
        <f t="shared" ref="BC1647" si="2646">AW1647</f>
        <v>0</v>
      </c>
      <c r="BD1647" s="7">
        <f t="shared" ref="BD1647" si="2647">BC1647-BB1647</f>
        <v>0</v>
      </c>
      <c r="BE1647" s="335" t="e">
        <f t="shared" ref="BE1647" si="2648">BD1647/BB1647</f>
        <v>#DIV/0!</v>
      </c>
      <c r="BG1647" s="826" t="str">
        <f t="shared" si="2638"/>
        <v>61.41</v>
      </c>
      <c r="BH1647" s="607" t="b">
        <f>COUNTIF('Codes SEC'!$B$2:$B$250,Ministres!BG1647)&gt;0</f>
        <v>1</v>
      </c>
    </row>
    <row r="1648" spans="1:66" s="4" customFormat="1" ht="35.1" customHeight="1" x14ac:dyDescent="0.25">
      <c r="A1648" s="222" t="s">
        <v>6116</v>
      </c>
      <c r="B1648" s="112">
        <v>14</v>
      </c>
      <c r="C1648" s="116" t="s">
        <v>1714</v>
      </c>
      <c r="D1648" s="620">
        <v>1000</v>
      </c>
      <c r="E1648" s="32"/>
      <c r="F1648" s="117">
        <v>12</v>
      </c>
      <c r="G1648" s="694">
        <v>1</v>
      </c>
      <c r="H1648" s="878" t="str">
        <f t="shared" si="2617"/>
        <v>045</v>
      </c>
      <c r="I1648" s="397">
        <v>86540000</v>
      </c>
      <c r="J1648" s="380" t="s">
        <v>4444</v>
      </c>
      <c r="K1648" s="494" t="s">
        <v>4445</v>
      </c>
      <c r="L1648" s="726">
        <v>0</v>
      </c>
      <c r="M1648" s="727">
        <v>2937</v>
      </c>
      <c r="N1648" s="931"/>
      <c r="O1648" s="530">
        <f t="shared" si="2618"/>
        <v>0</v>
      </c>
      <c r="P1648" s="530">
        <f t="shared" si="2619"/>
        <v>0</v>
      </c>
      <c r="Q1648" s="646"/>
      <c r="R1648" s="536"/>
      <c r="S1648" s="536"/>
      <c r="T1648" s="536"/>
      <c r="U1648" s="536"/>
      <c r="V1648" s="536"/>
      <c r="W1648" s="683" t="str">
        <f t="shared" si="2620"/>
        <v>OK</v>
      </c>
      <c r="X1648" s="141"/>
      <c r="Y1648" s="141"/>
      <c r="Z1648" s="552"/>
      <c r="AA1648" s="552"/>
      <c r="AB1648" s="683" t="str">
        <f t="shared" si="2621"/>
        <v>OK</v>
      </c>
      <c r="AC1648" s="593"/>
      <c r="AD1648" s="530">
        <f t="shared" si="2622"/>
        <v>0</v>
      </c>
      <c r="AE1648" s="842">
        <f t="shared" si="2623"/>
        <v>0</v>
      </c>
      <c r="AF1648" s="931"/>
      <c r="AG1648" s="530">
        <f t="shared" si="2624"/>
        <v>-2937</v>
      </c>
      <c r="AH1648" s="530" t="str">
        <f t="shared" si="2625"/>
        <v xml:space="preserve">0 </v>
      </c>
      <c r="AI1648" s="641"/>
      <c r="AJ1648" s="537"/>
      <c r="AK1648" s="537"/>
      <c r="AL1648" s="537"/>
      <c r="AM1648" s="537"/>
      <c r="AN1648" s="537"/>
      <c r="AO1648" s="683" t="str">
        <f t="shared" si="2626"/>
        <v>OK</v>
      </c>
      <c r="AP1648" s="141"/>
      <c r="AQ1648" s="141"/>
      <c r="AR1648" s="552"/>
      <c r="AS1648" s="552"/>
      <c r="AT1648" s="683" t="str">
        <f t="shared" si="2627"/>
        <v>OK</v>
      </c>
      <c r="AU1648" s="593"/>
      <c r="AV1648" s="530">
        <f t="shared" si="2628"/>
        <v>0</v>
      </c>
      <c r="AW1648" s="842">
        <f t="shared" si="2629"/>
        <v>0</v>
      </c>
      <c r="AX1648" s="115">
        <f t="shared" si="2630"/>
        <v>0</v>
      </c>
      <c r="AY1648" s="5">
        <f t="shared" si="2631"/>
        <v>0</v>
      </c>
      <c r="AZ1648" s="7">
        <f t="shared" si="2632"/>
        <v>0</v>
      </c>
      <c r="BA1648" s="335" t="e">
        <f t="shared" si="2633"/>
        <v>#DIV/0!</v>
      </c>
      <c r="BB1648" s="23">
        <f t="shared" si="2634"/>
        <v>2937</v>
      </c>
      <c r="BC1648" s="5">
        <f t="shared" si="2635"/>
        <v>0</v>
      </c>
      <c r="BD1648" s="7">
        <f t="shared" si="2636"/>
        <v>-2937</v>
      </c>
      <c r="BE1648" s="335">
        <f t="shared" si="2637"/>
        <v>-1</v>
      </c>
      <c r="BF1648" s="41"/>
      <c r="BG1648" s="826" t="str">
        <f t="shared" si="2638"/>
        <v>65.40</v>
      </c>
      <c r="BH1648" s="607" t="b">
        <f>COUNTIF('Codes SEC'!$B$2:$B$250,Ministres!BG1648)&gt;0</f>
        <v>1</v>
      </c>
      <c r="BI1648" s="41"/>
      <c r="BJ1648" s="41"/>
      <c r="BK1648" s="41"/>
      <c r="BL1648" s="41"/>
      <c r="BM1648" s="41"/>
      <c r="BN1648" s="41"/>
    </row>
    <row r="1649" spans="1:60" ht="30.6" x14ac:dyDescent="0.25">
      <c r="A1649" s="222" t="s">
        <v>6116</v>
      </c>
      <c r="B1649" s="112">
        <v>14</v>
      </c>
      <c r="C1649" s="116" t="s">
        <v>1714</v>
      </c>
      <c r="D1649" s="620">
        <v>1000</v>
      </c>
      <c r="E1649" s="278"/>
      <c r="F1649" s="116">
        <v>12</v>
      </c>
      <c r="G1649" s="694" t="s">
        <v>5613</v>
      </c>
      <c r="H1649" s="878" t="str">
        <f t="shared" si="2617"/>
        <v>045</v>
      </c>
      <c r="I1649" s="397">
        <v>86540000</v>
      </c>
      <c r="J1649" s="380" t="s">
        <v>6258</v>
      </c>
      <c r="K1649" s="448" t="s">
        <v>6425</v>
      </c>
      <c r="L1649" s="726">
        <v>14550</v>
      </c>
      <c r="M1649" s="727">
        <v>330</v>
      </c>
      <c r="N1649" s="931"/>
      <c r="O1649" s="530">
        <f t="shared" si="2618"/>
        <v>-14550</v>
      </c>
      <c r="P1649" s="530" t="str">
        <f t="shared" si="2619"/>
        <v xml:space="preserve">0 </v>
      </c>
      <c r="Q1649" s="646"/>
      <c r="R1649" s="536"/>
      <c r="S1649" s="536"/>
      <c r="T1649" s="536"/>
      <c r="U1649" s="536"/>
      <c r="V1649" s="536"/>
      <c r="W1649" s="683" t="str">
        <f t="shared" si="2620"/>
        <v>OK</v>
      </c>
      <c r="X1649" s="141"/>
      <c r="Y1649" s="141"/>
      <c r="Z1649" s="552"/>
      <c r="AA1649" s="552"/>
      <c r="AB1649" s="683" t="str">
        <f t="shared" si="2621"/>
        <v>OK</v>
      </c>
      <c r="AC1649" s="593"/>
      <c r="AD1649" s="530">
        <f t="shared" si="2622"/>
        <v>0</v>
      </c>
      <c r="AE1649" s="842">
        <f t="shared" si="2623"/>
        <v>0</v>
      </c>
      <c r="AF1649" s="931"/>
      <c r="AG1649" s="530">
        <f t="shared" si="2624"/>
        <v>-330</v>
      </c>
      <c r="AH1649" s="530" t="str">
        <f t="shared" si="2625"/>
        <v xml:space="preserve">0 </v>
      </c>
      <c r="AI1649" s="641"/>
      <c r="AJ1649" s="537"/>
      <c r="AK1649" s="537"/>
      <c r="AL1649" s="537"/>
      <c r="AM1649" s="537"/>
      <c r="AN1649" s="537"/>
      <c r="AO1649" s="683" t="str">
        <f t="shared" si="2626"/>
        <v>OK</v>
      </c>
      <c r="AP1649" s="141"/>
      <c r="AQ1649" s="141"/>
      <c r="AR1649" s="552"/>
      <c r="AS1649" s="552"/>
      <c r="AT1649" s="683" t="str">
        <f t="shared" si="2627"/>
        <v>OK</v>
      </c>
      <c r="AU1649" s="593"/>
      <c r="AV1649" s="530">
        <f t="shared" si="2628"/>
        <v>0</v>
      </c>
      <c r="AW1649" s="842">
        <f t="shared" si="2629"/>
        <v>0</v>
      </c>
      <c r="AX1649" s="115">
        <f t="shared" si="2630"/>
        <v>14550</v>
      </c>
      <c r="AY1649" s="5">
        <f t="shared" si="2631"/>
        <v>0</v>
      </c>
      <c r="AZ1649" s="7">
        <f t="shared" si="2632"/>
        <v>-14550</v>
      </c>
      <c r="BA1649" s="335">
        <f t="shared" si="2633"/>
        <v>-1</v>
      </c>
      <c r="BB1649" s="23">
        <f t="shared" si="2634"/>
        <v>330</v>
      </c>
      <c r="BC1649" s="5">
        <f t="shared" si="2635"/>
        <v>0</v>
      </c>
      <c r="BD1649" s="7">
        <f t="shared" si="2636"/>
        <v>-330</v>
      </c>
      <c r="BE1649" s="335">
        <f t="shared" si="2637"/>
        <v>-1</v>
      </c>
      <c r="BG1649" s="826" t="str">
        <f t="shared" si="2638"/>
        <v>65.40</v>
      </c>
      <c r="BH1649" s="607" t="b">
        <f>COUNTIF('Codes SEC'!$B$2:$B$250,Ministres!BG1649)&gt;0</f>
        <v>1</v>
      </c>
    </row>
    <row r="1650" spans="1:60" ht="35.1" customHeight="1" x14ac:dyDescent="0.25">
      <c r="A1650" s="222" t="s">
        <v>6116</v>
      </c>
      <c r="B1650" s="112">
        <v>14</v>
      </c>
      <c r="C1650" s="116" t="s">
        <v>1714</v>
      </c>
      <c r="D1650" s="620">
        <v>1000</v>
      </c>
      <c r="E1650" s="278"/>
      <c r="F1650" s="116">
        <v>12</v>
      </c>
      <c r="G1650" s="694">
        <v>1</v>
      </c>
      <c r="H1650" s="878" t="str">
        <f t="shared" si="2617"/>
        <v>045</v>
      </c>
      <c r="I1650" s="397" t="s">
        <v>3316</v>
      </c>
      <c r="J1650" s="380" t="s">
        <v>2096</v>
      </c>
      <c r="K1650" s="408" t="s">
        <v>105</v>
      </c>
      <c r="L1650" s="726">
        <v>0</v>
      </c>
      <c r="M1650" s="727">
        <v>0</v>
      </c>
      <c r="N1650" s="931"/>
      <c r="O1650" s="530">
        <f t="shared" si="2618"/>
        <v>0</v>
      </c>
      <c r="P1650" s="530">
        <f t="shared" si="2619"/>
        <v>0</v>
      </c>
      <c r="Q1650" s="646"/>
      <c r="R1650" s="536"/>
      <c r="S1650" s="536"/>
      <c r="T1650" s="536"/>
      <c r="U1650" s="536"/>
      <c r="V1650" s="536"/>
      <c r="W1650" s="683" t="str">
        <f t="shared" si="2620"/>
        <v>OK</v>
      </c>
      <c r="X1650" s="141"/>
      <c r="Y1650" s="141"/>
      <c r="Z1650" s="552"/>
      <c r="AA1650" s="552"/>
      <c r="AB1650" s="683" t="str">
        <f t="shared" si="2621"/>
        <v>OK</v>
      </c>
      <c r="AC1650" s="593"/>
      <c r="AD1650" s="530">
        <f t="shared" si="2622"/>
        <v>0</v>
      </c>
      <c r="AE1650" s="842">
        <f t="shared" si="2623"/>
        <v>0</v>
      </c>
      <c r="AF1650" s="931"/>
      <c r="AG1650" s="530">
        <f t="shared" si="2624"/>
        <v>0</v>
      </c>
      <c r="AH1650" s="530">
        <f t="shared" si="2625"/>
        <v>0</v>
      </c>
      <c r="AI1650" s="641"/>
      <c r="AJ1650" s="537"/>
      <c r="AK1650" s="537"/>
      <c r="AL1650" s="537"/>
      <c r="AM1650" s="537"/>
      <c r="AN1650" s="537"/>
      <c r="AO1650" s="683" t="str">
        <f t="shared" si="2626"/>
        <v>OK</v>
      </c>
      <c r="AP1650" s="141"/>
      <c r="AQ1650" s="141"/>
      <c r="AR1650" s="552"/>
      <c r="AS1650" s="552"/>
      <c r="AT1650" s="683" t="str">
        <f t="shared" si="2627"/>
        <v>OK</v>
      </c>
      <c r="AU1650" s="593"/>
      <c r="AV1650" s="530">
        <f t="shared" si="2628"/>
        <v>0</v>
      </c>
      <c r="AW1650" s="842">
        <f t="shared" si="2629"/>
        <v>0</v>
      </c>
      <c r="AX1650" s="115">
        <f t="shared" si="2630"/>
        <v>0</v>
      </c>
      <c r="AY1650" s="5">
        <f t="shared" si="2631"/>
        <v>0</v>
      </c>
      <c r="AZ1650" s="7">
        <f t="shared" si="2632"/>
        <v>0</v>
      </c>
      <c r="BA1650" s="335" t="e">
        <f t="shared" si="2633"/>
        <v>#DIV/0!</v>
      </c>
      <c r="BB1650" s="23">
        <f t="shared" si="2634"/>
        <v>0</v>
      </c>
      <c r="BC1650" s="5">
        <f t="shared" si="2635"/>
        <v>0</v>
      </c>
      <c r="BD1650" s="7">
        <f t="shared" si="2636"/>
        <v>0</v>
      </c>
      <c r="BE1650" s="335" t="e">
        <f t="shared" si="2637"/>
        <v>#DIV/0!</v>
      </c>
      <c r="BG1650" s="826" t="str">
        <f t="shared" si="2638"/>
        <v>73.10</v>
      </c>
      <c r="BH1650" s="607" t="b">
        <f>COUNTIF('Codes SEC'!$B$2:$B$250,Ministres!BG1650)&gt;0</f>
        <v>1</v>
      </c>
    </row>
    <row r="1651" spans="1:60" ht="51" x14ac:dyDescent="0.25">
      <c r="A1651" s="222" t="s">
        <v>6116</v>
      </c>
      <c r="B1651" s="112">
        <v>14</v>
      </c>
      <c r="C1651" s="116" t="s">
        <v>1714</v>
      </c>
      <c r="D1651" s="620">
        <v>1000</v>
      </c>
      <c r="E1651" s="278"/>
      <c r="F1651" s="116">
        <v>15</v>
      </c>
      <c r="G1651" s="694">
        <v>1</v>
      </c>
      <c r="H1651" s="878" t="str">
        <f t="shared" si="2617"/>
        <v>045</v>
      </c>
      <c r="I1651" s="397">
        <v>88561000</v>
      </c>
      <c r="J1651" s="380" t="s">
        <v>3511</v>
      </c>
      <c r="K1651" s="567" t="s">
        <v>3838</v>
      </c>
      <c r="L1651" s="726">
        <v>105</v>
      </c>
      <c r="M1651" s="727">
        <v>105</v>
      </c>
      <c r="N1651" s="931"/>
      <c r="O1651" s="530">
        <f t="shared" si="2618"/>
        <v>-105</v>
      </c>
      <c r="P1651" s="530" t="str">
        <f t="shared" si="2619"/>
        <v xml:space="preserve">0 </v>
      </c>
      <c r="Q1651" s="646"/>
      <c r="R1651" s="536"/>
      <c r="S1651" s="536"/>
      <c r="T1651" s="536"/>
      <c r="U1651" s="536"/>
      <c r="V1651" s="536"/>
      <c r="W1651" s="683" t="str">
        <f t="shared" si="2620"/>
        <v>OK</v>
      </c>
      <c r="X1651" s="141"/>
      <c r="Y1651" s="141"/>
      <c r="Z1651" s="552"/>
      <c r="AA1651" s="552"/>
      <c r="AB1651" s="683" t="str">
        <f t="shared" si="2621"/>
        <v>OK</v>
      </c>
      <c r="AC1651" s="593"/>
      <c r="AD1651" s="530">
        <f t="shared" si="2622"/>
        <v>0</v>
      </c>
      <c r="AE1651" s="842">
        <f t="shared" si="2623"/>
        <v>0</v>
      </c>
      <c r="AF1651" s="931"/>
      <c r="AG1651" s="530">
        <f t="shared" si="2624"/>
        <v>-105</v>
      </c>
      <c r="AH1651" s="530" t="str">
        <f t="shared" si="2625"/>
        <v xml:space="preserve">0 </v>
      </c>
      <c r="AI1651" s="641"/>
      <c r="AJ1651" s="537"/>
      <c r="AK1651" s="537"/>
      <c r="AL1651" s="537"/>
      <c r="AM1651" s="537"/>
      <c r="AN1651" s="537"/>
      <c r="AO1651" s="683" t="str">
        <f t="shared" si="2626"/>
        <v>OK</v>
      </c>
      <c r="AP1651" s="141"/>
      <c r="AQ1651" s="141"/>
      <c r="AR1651" s="552"/>
      <c r="AS1651" s="552"/>
      <c r="AT1651" s="683" t="str">
        <f t="shared" si="2627"/>
        <v>OK</v>
      </c>
      <c r="AU1651" s="593"/>
      <c r="AV1651" s="530">
        <f t="shared" si="2628"/>
        <v>0</v>
      </c>
      <c r="AW1651" s="842">
        <f t="shared" si="2629"/>
        <v>0</v>
      </c>
      <c r="AX1651" s="115">
        <f t="shared" si="2630"/>
        <v>105</v>
      </c>
      <c r="AY1651" s="5">
        <f t="shared" si="2631"/>
        <v>0</v>
      </c>
      <c r="AZ1651" s="7">
        <f t="shared" si="2632"/>
        <v>-105</v>
      </c>
      <c r="BA1651" s="335">
        <f t="shared" si="2633"/>
        <v>-1</v>
      </c>
      <c r="BB1651" s="23">
        <f t="shared" si="2634"/>
        <v>105</v>
      </c>
      <c r="BC1651" s="5">
        <f t="shared" si="2635"/>
        <v>0</v>
      </c>
      <c r="BD1651" s="7">
        <f t="shared" si="2636"/>
        <v>-105</v>
      </c>
      <c r="BE1651" s="335">
        <f t="shared" si="2637"/>
        <v>-1</v>
      </c>
      <c r="BG1651" s="826" t="str">
        <f t="shared" si="2638"/>
        <v>85.61</v>
      </c>
      <c r="BH1651" s="607" t="b">
        <f>COUNTIF('Codes SEC'!$B$2:$B$250,Ministres!BG1651)&gt;0</f>
        <v>1</v>
      </c>
    </row>
    <row r="1652" spans="1:60" ht="12.75" customHeight="1" x14ac:dyDescent="0.25">
      <c r="A1652" s="227"/>
      <c r="B1652" s="209"/>
      <c r="C1652" s="253"/>
      <c r="D1652" s="625"/>
      <c r="E1652" s="280"/>
      <c r="F1652" s="253"/>
      <c r="G1652" s="695"/>
      <c r="H1652" s="886"/>
      <c r="I1652" s="403"/>
      <c r="J1652" s="381"/>
      <c r="K1652" s="514" t="s">
        <v>59</v>
      </c>
      <c r="L1652" s="319">
        <f t="shared" ref="L1652:V1652" si="2649">L1640+L1641+L1642+L1643+L1644+L1645+L1650+L1646+L1651+L1637+L1648+L1639+L1647+L1638+L1649</f>
        <v>191065</v>
      </c>
      <c r="M1652" s="766">
        <f t="shared" si="2649"/>
        <v>156410</v>
      </c>
      <c r="N1652" s="930">
        <f t="shared" ref="N1652:P1652" si="2650">N1640+N1641+N1642+N1643+N1644+N1645+N1650+N1646+N1651+N1637+N1648+N1639+N1647+N1638+N1649</f>
        <v>0</v>
      </c>
      <c r="O1652" s="790">
        <f t="shared" si="2650"/>
        <v>-191065</v>
      </c>
      <c r="P1652" s="790">
        <f t="shared" si="2650"/>
        <v>0</v>
      </c>
      <c r="Q1652" s="787">
        <f t="shared" si="2649"/>
        <v>0</v>
      </c>
      <c r="R1652" s="648">
        <f t="shared" si="2649"/>
        <v>0</v>
      </c>
      <c r="S1652" s="648">
        <f t="shared" si="2649"/>
        <v>0</v>
      </c>
      <c r="T1652" s="648">
        <f t="shared" si="2649"/>
        <v>0</v>
      </c>
      <c r="U1652" s="648">
        <f t="shared" si="2649"/>
        <v>0</v>
      </c>
      <c r="V1652" s="648">
        <f t="shared" si="2649"/>
        <v>0</v>
      </c>
      <c r="W1652" s="790"/>
      <c r="X1652" s="649">
        <f>X1640+X1641+X1642+X1643+X1644+X1645+X1650+X1646+X1651+X1637+X1648+X1639+X1647+X1638+X1649</f>
        <v>0</v>
      </c>
      <c r="Y1652" s="649">
        <f>Y1640+Y1641+Y1642+Y1643+Y1644+Y1645+Y1650+Y1646+Y1651+Y1637+Y1648+Y1639+Y1647+Y1638+Y1649</f>
        <v>0</v>
      </c>
      <c r="Z1652" s="648">
        <f>Z1640+Z1641+Z1642+Z1643+Z1644+Z1645+Z1650+Z1646+Z1651+Z1637+Z1648+Z1639+Z1647+Z1638+Z1649</f>
        <v>0</v>
      </c>
      <c r="AA1652" s="648">
        <f>AA1640+AA1641+AA1642+AA1643+AA1644+AA1645+AA1650+AA1646+AA1651+AA1637+AA1648+AA1639+AA1647+AA1638+AA1649</f>
        <v>0</v>
      </c>
      <c r="AB1652" s="790"/>
      <c r="AC1652" s="649">
        <f t="shared" ref="AC1652:AN1652" si="2651">AC1640+AC1641+AC1642+AC1643+AC1644+AC1645+AC1650+AC1646+AC1651+AC1637+AC1648+AC1639+AC1647+AC1638+AC1649</f>
        <v>0</v>
      </c>
      <c r="AD1652" s="790">
        <f>AD1640+AD1641+AD1642+AD1643+AD1644+AD1645+AD1650+AD1646+AD1651+AD1637+AD1648+AD1639+AD1647+AD1638+AD1649</f>
        <v>0</v>
      </c>
      <c r="AE1652" s="843">
        <f>AE1640+AE1641+AE1642+AE1643+AE1644+AE1645+AE1650+AE1646+AE1651+AE1637+AE1648+AE1639+AE1647+AE1638+AE1649</f>
        <v>0</v>
      </c>
      <c r="AF1652" s="930">
        <f t="shared" ref="AF1652:AH1652" si="2652">AF1640+AF1641+AF1642+AF1643+AF1644+AF1645+AF1650+AF1646+AF1651+AF1637+AF1648+AF1639+AF1647+AF1638+AF1649</f>
        <v>0</v>
      </c>
      <c r="AG1652" s="790">
        <f t="shared" si="2652"/>
        <v>-156410</v>
      </c>
      <c r="AH1652" s="790">
        <f t="shared" si="2652"/>
        <v>0</v>
      </c>
      <c r="AI1652" s="787">
        <f t="shared" si="2651"/>
        <v>0</v>
      </c>
      <c r="AJ1652" s="648">
        <f t="shared" si="2651"/>
        <v>0</v>
      </c>
      <c r="AK1652" s="648">
        <f t="shared" si="2651"/>
        <v>0</v>
      </c>
      <c r="AL1652" s="648">
        <f t="shared" si="2651"/>
        <v>0</v>
      </c>
      <c r="AM1652" s="648">
        <f t="shared" si="2651"/>
        <v>0</v>
      </c>
      <c r="AN1652" s="648">
        <f t="shared" si="2651"/>
        <v>0</v>
      </c>
      <c r="AO1652" s="790"/>
      <c r="AP1652" s="649">
        <f>AP1640+AP1641+AP1642+AP1643+AP1644+AP1645+AP1650+AP1646+AP1651+AP1637+AP1648+AP1639+AP1647+AP1638+AP1649</f>
        <v>0</v>
      </c>
      <c r="AQ1652" s="649">
        <f>AQ1640+AQ1641+AQ1642+AQ1643+AQ1644+AQ1645+AQ1650+AQ1646+AQ1651+AQ1637+AQ1648+AQ1639+AQ1647+AQ1638+AQ1649</f>
        <v>0</v>
      </c>
      <c r="AR1652" s="648">
        <f>AR1640+AR1641+AR1642+AR1643+AR1644+AR1645+AR1650+AR1646+AR1651+AR1637+AR1648+AR1639+AR1647+AR1638+AR1649</f>
        <v>0</v>
      </c>
      <c r="AS1652" s="648">
        <f>AS1640+AS1641+AS1642+AS1643+AS1644+AS1645+AS1650+AS1646+AS1651+AS1637+AS1648+AS1639+AS1647+AS1638+AS1649</f>
        <v>0</v>
      </c>
      <c r="AT1652" s="790"/>
      <c r="AU1652" s="649">
        <f t="shared" ref="AU1652:BE1652" si="2653">AU1640+AU1641+AU1642+AU1643+AU1644+AU1645+AU1650+AU1646+AU1651+AU1637+AU1648+AU1639+AU1647+AU1638+AU1649</f>
        <v>0</v>
      </c>
      <c r="AV1652" s="790">
        <f t="shared" ref="AV1652" si="2654">AV1640+AV1641+AV1642+AV1643+AV1644+AV1645+AV1650+AV1646+AV1651+AV1637+AV1648+AV1639+AV1647+AV1638+AV1649</f>
        <v>0</v>
      </c>
      <c r="AW1652" s="843">
        <f t="shared" si="2653"/>
        <v>0</v>
      </c>
      <c r="AX1652" s="336">
        <f t="shared" si="2653"/>
        <v>191065</v>
      </c>
      <c r="AY1652" s="337">
        <f t="shared" si="2653"/>
        <v>0</v>
      </c>
      <c r="AZ1652" s="338">
        <f t="shared" si="2653"/>
        <v>-191065</v>
      </c>
      <c r="BA1652" s="339" t="e">
        <f t="shared" si="2653"/>
        <v>#DIV/0!</v>
      </c>
      <c r="BB1652" s="322">
        <f t="shared" si="2653"/>
        <v>156410</v>
      </c>
      <c r="BC1652" s="337">
        <f t="shared" si="2653"/>
        <v>0</v>
      </c>
      <c r="BD1652" s="338">
        <f t="shared" si="2653"/>
        <v>-156410</v>
      </c>
      <c r="BE1652" s="339" t="e">
        <f t="shared" si="2653"/>
        <v>#DIV/0!</v>
      </c>
      <c r="BG1652" s="826"/>
      <c r="BH1652" s="607"/>
    </row>
    <row r="1653" spans="1:60" ht="12.75" customHeight="1" x14ac:dyDescent="0.25">
      <c r="A1653" s="226"/>
      <c r="B1653" s="207"/>
      <c r="C1653" s="254"/>
      <c r="D1653" s="300"/>
      <c r="E1653" s="276"/>
      <c r="F1653" s="300"/>
      <c r="G1653" s="696"/>
      <c r="H1653" s="887"/>
      <c r="I1653" s="444"/>
      <c r="J1653" s="815"/>
      <c r="K1653" s="404" t="s">
        <v>3688</v>
      </c>
      <c r="L1653" s="729">
        <f t="shared" ref="L1653:V1653" si="2655">L1652+L1633</f>
        <v>895581</v>
      </c>
      <c r="M1653" s="730">
        <f t="shared" si="2655"/>
        <v>861053</v>
      </c>
      <c r="N1653" s="844">
        <f t="shared" ref="N1653:P1653" si="2656">N1652+N1633</f>
        <v>0</v>
      </c>
      <c r="O1653" s="665">
        <f t="shared" si="2656"/>
        <v>-895581</v>
      </c>
      <c r="P1653" s="665">
        <f t="shared" si="2656"/>
        <v>0</v>
      </c>
      <c r="Q1653" s="638">
        <f t="shared" si="2655"/>
        <v>0</v>
      </c>
      <c r="R1653" s="130">
        <f t="shared" si="2655"/>
        <v>0</v>
      </c>
      <c r="S1653" s="130">
        <f t="shared" si="2655"/>
        <v>0</v>
      </c>
      <c r="T1653" s="130">
        <f t="shared" si="2655"/>
        <v>0</v>
      </c>
      <c r="U1653" s="130">
        <f t="shared" si="2655"/>
        <v>0</v>
      </c>
      <c r="V1653" s="130">
        <f t="shared" si="2655"/>
        <v>0</v>
      </c>
      <c r="W1653" s="665"/>
      <c r="X1653" s="130">
        <f>X1652+X1633</f>
        <v>0</v>
      </c>
      <c r="Y1653" s="130">
        <f>Y1652+Y1633</f>
        <v>0</v>
      </c>
      <c r="Z1653" s="130">
        <f>Z1652+Z1633</f>
        <v>0</v>
      </c>
      <c r="AA1653" s="130">
        <f>AA1652+AA1633</f>
        <v>0</v>
      </c>
      <c r="AB1653" s="665"/>
      <c r="AC1653" s="130">
        <f t="shared" ref="AC1653:AN1653" si="2657">AC1652+AC1633</f>
        <v>0</v>
      </c>
      <c r="AD1653" s="665">
        <f>AD1652+AD1633</f>
        <v>0</v>
      </c>
      <c r="AE1653" s="845">
        <f>AE1652+AE1633</f>
        <v>0</v>
      </c>
      <c r="AF1653" s="844">
        <f t="shared" ref="AF1653:AH1653" si="2658">AF1652+AF1633</f>
        <v>0</v>
      </c>
      <c r="AG1653" s="665">
        <f t="shared" si="2658"/>
        <v>-861053</v>
      </c>
      <c r="AH1653" s="665">
        <f t="shared" si="2658"/>
        <v>0</v>
      </c>
      <c r="AI1653" s="638">
        <f t="shared" si="2657"/>
        <v>0</v>
      </c>
      <c r="AJ1653" s="130">
        <f t="shared" si="2657"/>
        <v>0</v>
      </c>
      <c r="AK1653" s="130">
        <f t="shared" si="2657"/>
        <v>0</v>
      </c>
      <c r="AL1653" s="130">
        <f t="shared" si="2657"/>
        <v>0</v>
      </c>
      <c r="AM1653" s="130">
        <f t="shared" si="2657"/>
        <v>0</v>
      </c>
      <c r="AN1653" s="130">
        <f t="shared" si="2657"/>
        <v>0</v>
      </c>
      <c r="AO1653" s="665"/>
      <c r="AP1653" s="130">
        <f>AP1652+AP1633</f>
        <v>0</v>
      </c>
      <c r="AQ1653" s="130">
        <f>AQ1652+AQ1633</f>
        <v>0</v>
      </c>
      <c r="AR1653" s="130">
        <f>AR1652+AR1633</f>
        <v>0</v>
      </c>
      <c r="AS1653" s="130">
        <f>AS1652+AS1633</f>
        <v>0</v>
      </c>
      <c r="AT1653" s="665"/>
      <c r="AU1653" s="130">
        <f t="shared" ref="AU1653:BE1653" si="2659">AU1652+AU1633</f>
        <v>0</v>
      </c>
      <c r="AV1653" s="665">
        <f t="shared" ref="AV1653" si="2660">AV1652+AV1633</f>
        <v>0</v>
      </c>
      <c r="AW1653" s="845">
        <f t="shared" si="2659"/>
        <v>0</v>
      </c>
      <c r="AX1653" s="314">
        <f t="shared" si="2659"/>
        <v>895581</v>
      </c>
      <c r="AY1653" s="131">
        <f t="shared" si="2659"/>
        <v>0</v>
      </c>
      <c r="AZ1653" s="132">
        <f t="shared" si="2659"/>
        <v>-895581</v>
      </c>
      <c r="BA1653" s="340" t="e">
        <f t="shared" si="2659"/>
        <v>#DIV/0!</v>
      </c>
      <c r="BB1653" s="310">
        <f t="shared" si="2659"/>
        <v>861053</v>
      </c>
      <c r="BC1653" s="131">
        <f t="shared" si="2659"/>
        <v>0</v>
      </c>
      <c r="BD1653" s="132">
        <f t="shared" si="2659"/>
        <v>-861053</v>
      </c>
      <c r="BE1653" s="340" t="e">
        <f t="shared" si="2659"/>
        <v>#DIV/0!</v>
      </c>
      <c r="BG1653" s="826"/>
      <c r="BH1653" s="607"/>
    </row>
    <row r="1654" spans="1:60" ht="12.75" customHeight="1" x14ac:dyDescent="0.25">
      <c r="A1654" s="222"/>
      <c r="C1654" s="116"/>
      <c r="D1654" s="620"/>
      <c r="F1654" s="117"/>
      <c r="G1654" s="690"/>
      <c r="H1654" s="878"/>
      <c r="I1654" s="397"/>
      <c r="J1654" s="380"/>
      <c r="K1654" s="405" t="s">
        <v>208</v>
      </c>
      <c r="L1654" s="731">
        <v>0</v>
      </c>
      <c r="M1654" s="732">
        <v>0</v>
      </c>
      <c r="N1654" s="929">
        <v>0</v>
      </c>
      <c r="O1654" s="530">
        <v>0</v>
      </c>
      <c r="P1654" s="530">
        <v>0</v>
      </c>
      <c r="Q1654" s="641">
        <v>0</v>
      </c>
      <c r="R1654" s="537">
        <v>0</v>
      </c>
      <c r="S1654" s="537">
        <v>0</v>
      </c>
      <c r="T1654" s="537">
        <v>0</v>
      </c>
      <c r="U1654" s="537">
        <v>0</v>
      </c>
      <c r="V1654" s="537">
        <v>0</v>
      </c>
      <c r="W1654" s="530"/>
      <c r="X1654" s="142">
        <v>0</v>
      </c>
      <c r="Y1654" s="142">
        <v>0</v>
      </c>
      <c r="Z1654" s="537">
        <v>0</v>
      </c>
      <c r="AA1654" s="537">
        <v>0</v>
      </c>
      <c r="AB1654" s="530"/>
      <c r="AC1654" s="142">
        <v>0</v>
      </c>
      <c r="AD1654" s="530">
        <v>0</v>
      </c>
      <c r="AE1654" s="842">
        <v>0</v>
      </c>
      <c r="AF1654" s="929">
        <v>0</v>
      </c>
      <c r="AG1654" s="530">
        <v>0</v>
      </c>
      <c r="AH1654" s="530">
        <v>0</v>
      </c>
      <c r="AI1654" s="641">
        <v>0</v>
      </c>
      <c r="AJ1654" s="537">
        <v>0</v>
      </c>
      <c r="AK1654" s="537">
        <v>0</v>
      </c>
      <c r="AL1654" s="537">
        <v>0</v>
      </c>
      <c r="AM1654" s="537">
        <v>0</v>
      </c>
      <c r="AN1654" s="537">
        <v>0</v>
      </c>
      <c r="AO1654" s="530"/>
      <c r="AP1654" s="142">
        <v>0</v>
      </c>
      <c r="AQ1654" s="142">
        <v>0</v>
      </c>
      <c r="AR1654" s="537">
        <v>0</v>
      </c>
      <c r="AS1654" s="537">
        <v>0</v>
      </c>
      <c r="AT1654" s="530"/>
      <c r="AU1654" s="142">
        <v>0</v>
      </c>
      <c r="AV1654" s="530">
        <v>0</v>
      </c>
      <c r="AW1654" s="842">
        <v>0</v>
      </c>
      <c r="AX1654" s="115">
        <v>0</v>
      </c>
      <c r="AY1654" s="5">
        <v>0</v>
      </c>
      <c r="AZ1654" s="5">
        <v>0</v>
      </c>
      <c r="BA1654" s="335">
        <v>0</v>
      </c>
      <c r="BB1654" s="23">
        <v>0</v>
      </c>
      <c r="BC1654" s="5">
        <v>0</v>
      </c>
      <c r="BD1654" s="5">
        <v>0</v>
      </c>
      <c r="BE1654" s="335">
        <v>0</v>
      </c>
      <c r="BG1654" s="826"/>
      <c r="BH1654" s="607"/>
    </row>
    <row r="1655" spans="1:60" ht="12.75" customHeight="1" x14ac:dyDescent="0.25">
      <c r="A1655" s="21"/>
      <c r="B1655" s="112"/>
      <c r="C1655" s="116"/>
      <c r="D1655" s="623"/>
      <c r="E1655" s="278"/>
      <c r="F1655" s="116"/>
      <c r="G1655" s="694"/>
      <c r="H1655" s="878"/>
      <c r="I1655" s="397"/>
      <c r="J1655" s="380"/>
      <c r="K1655" s="405" t="s">
        <v>96</v>
      </c>
      <c r="L1655" s="767">
        <f t="shared" ref="L1655:V1655" si="2661">L1641+L1642+L1643+L1644+L1647</f>
        <v>80513</v>
      </c>
      <c r="M1655" s="768">
        <f t="shared" si="2661"/>
        <v>74661</v>
      </c>
      <c r="N1655" s="929">
        <f t="shared" ref="N1655:P1655" si="2662">N1641+N1642+N1643+N1644+N1647</f>
        <v>0</v>
      </c>
      <c r="O1655" s="530">
        <f t="shared" si="2662"/>
        <v>-80513</v>
      </c>
      <c r="P1655" s="530">
        <f t="shared" si="2662"/>
        <v>0</v>
      </c>
      <c r="Q1655" s="641">
        <f t="shared" si="2661"/>
        <v>0</v>
      </c>
      <c r="R1655" s="537">
        <f t="shared" si="2661"/>
        <v>0</v>
      </c>
      <c r="S1655" s="537">
        <f t="shared" si="2661"/>
        <v>0</v>
      </c>
      <c r="T1655" s="537">
        <f t="shared" si="2661"/>
        <v>0</v>
      </c>
      <c r="U1655" s="537">
        <f t="shared" si="2661"/>
        <v>0</v>
      </c>
      <c r="V1655" s="537">
        <f t="shared" si="2661"/>
        <v>0</v>
      </c>
      <c r="W1655" s="530"/>
      <c r="X1655" s="142">
        <f>X1641+X1642+X1643+X1644+X1647</f>
        <v>0</v>
      </c>
      <c r="Y1655" s="142">
        <f>Y1641+Y1642+Y1643+Y1644+Y1647</f>
        <v>0</v>
      </c>
      <c r="Z1655" s="537">
        <f>Z1641+Z1642+Z1643+Z1644+Z1647</f>
        <v>0</v>
      </c>
      <c r="AA1655" s="537">
        <f>AA1641+AA1642+AA1643+AA1644+AA1647</f>
        <v>0</v>
      </c>
      <c r="AB1655" s="530"/>
      <c r="AC1655" s="142">
        <f t="shared" ref="AC1655:AN1655" si="2663">AC1641+AC1642+AC1643+AC1644+AC1647</f>
        <v>0</v>
      </c>
      <c r="AD1655" s="530">
        <f>AD1641+AD1642+AD1643+AD1644+AD1647</f>
        <v>0</v>
      </c>
      <c r="AE1655" s="842">
        <f>AE1641+AE1642+AE1643+AE1644+AE1647</f>
        <v>0</v>
      </c>
      <c r="AF1655" s="929">
        <f t="shared" ref="AF1655:AH1655" si="2664">AF1641+AF1642+AF1643+AF1644+AF1647</f>
        <v>0</v>
      </c>
      <c r="AG1655" s="530">
        <f t="shared" si="2664"/>
        <v>-74661</v>
      </c>
      <c r="AH1655" s="530">
        <f t="shared" si="2664"/>
        <v>0</v>
      </c>
      <c r="AI1655" s="641">
        <f t="shared" si="2663"/>
        <v>0</v>
      </c>
      <c r="AJ1655" s="537">
        <f t="shared" si="2663"/>
        <v>0</v>
      </c>
      <c r="AK1655" s="537">
        <f t="shared" si="2663"/>
        <v>0</v>
      </c>
      <c r="AL1655" s="537">
        <f t="shared" si="2663"/>
        <v>0</v>
      </c>
      <c r="AM1655" s="537">
        <f t="shared" si="2663"/>
        <v>0</v>
      </c>
      <c r="AN1655" s="537">
        <f t="shared" si="2663"/>
        <v>0</v>
      </c>
      <c r="AO1655" s="530"/>
      <c r="AP1655" s="142">
        <f>AP1641+AP1642+AP1643+AP1644+AP1647</f>
        <v>0</v>
      </c>
      <c r="AQ1655" s="142">
        <f>AQ1641+AQ1642+AQ1643+AQ1644+AQ1647</f>
        <v>0</v>
      </c>
      <c r="AR1655" s="537">
        <f>AR1641+AR1642+AR1643+AR1644+AR1647</f>
        <v>0</v>
      </c>
      <c r="AS1655" s="537">
        <f>AS1641+AS1642+AS1643+AS1644+AS1647</f>
        <v>0</v>
      </c>
      <c r="AT1655" s="530"/>
      <c r="AU1655" s="142">
        <f t="shared" ref="AU1655:BE1655" si="2665">AU1641+AU1642+AU1643+AU1644+AU1647</f>
        <v>0</v>
      </c>
      <c r="AV1655" s="530">
        <f t="shared" ref="AV1655" si="2666">AV1641+AV1642+AV1643+AV1644+AV1647</f>
        <v>0</v>
      </c>
      <c r="AW1655" s="842">
        <f t="shared" si="2665"/>
        <v>0</v>
      </c>
      <c r="AX1655" s="115">
        <f t="shared" si="2665"/>
        <v>80513</v>
      </c>
      <c r="AY1655" s="5">
        <f t="shared" si="2665"/>
        <v>0</v>
      </c>
      <c r="AZ1655" s="5">
        <f t="shared" si="2665"/>
        <v>-80513</v>
      </c>
      <c r="BA1655" s="335" t="e">
        <f t="shared" si="2665"/>
        <v>#DIV/0!</v>
      </c>
      <c r="BB1655" s="23">
        <f t="shared" si="2665"/>
        <v>74661</v>
      </c>
      <c r="BC1655" s="5">
        <f t="shared" si="2665"/>
        <v>0</v>
      </c>
      <c r="BD1655" s="5">
        <f t="shared" si="2665"/>
        <v>-74661</v>
      </c>
      <c r="BE1655" s="335" t="e">
        <f t="shared" si="2665"/>
        <v>#DIV/0!</v>
      </c>
      <c r="BG1655" s="826"/>
      <c r="BH1655" s="607"/>
    </row>
    <row r="1656" spans="1:60" ht="12.75" customHeight="1" x14ac:dyDescent="0.25">
      <c r="A1656" s="21"/>
      <c r="B1656" s="112"/>
      <c r="C1656" s="116"/>
      <c r="D1656" s="623"/>
      <c r="E1656" s="278"/>
      <c r="F1656" s="116"/>
      <c r="G1656" s="694"/>
      <c r="H1656" s="878"/>
      <c r="I1656" s="397"/>
      <c r="J1656" s="380"/>
      <c r="K1656" s="405" t="s">
        <v>209</v>
      </c>
      <c r="L1656" s="767">
        <v>0</v>
      </c>
      <c r="M1656" s="768">
        <v>0</v>
      </c>
      <c r="N1656" s="929">
        <v>0</v>
      </c>
      <c r="O1656" s="530">
        <v>0</v>
      </c>
      <c r="P1656" s="530">
        <v>0</v>
      </c>
      <c r="Q1656" s="641">
        <v>0</v>
      </c>
      <c r="R1656" s="537">
        <v>0</v>
      </c>
      <c r="S1656" s="537">
        <v>0</v>
      </c>
      <c r="T1656" s="537">
        <v>0</v>
      </c>
      <c r="U1656" s="537">
        <v>0</v>
      </c>
      <c r="V1656" s="537">
        <v>0</v>
      </c>
      <c r="W1656" s="530"/>
      <c r="X1656" s="142">
        <v>0</v>
      </c>
      <c r="Y1656" s="142">
        <v>0</v>
      </c>
      <c r="Z1656" s="537">
        <v>0</v>
      </c>
      <c r="AA1656" s="537">
        <v>0</v>
      </c>
      <c r="AB1656" s="530"/>
      <c r="AC1656" s="142">
        <v>0</v>
      </c>
      <c r="AD1656" s="530">
        <v>0</v>
      </c>
      <c r="AE1656" s="842">
        <v>0</v>
      </c>
      <c r="AF1656" s="929">
        <v>0</v>
      </c>
      <c r="AG1656" s="530">
        <v>0</v>
      </c>
      <c r="AH1656" s="530">
        <v>0</v>
      </c>
      <c r="AI1656" s="641">
        <v>0</v>
      </c>
      <c r="AJ1656" s="537">
        <v>0</v>
      </c>
      <c r="AK1656" s="537">
        <v>0</v>
      </c>
      <c r="AL1656" s="537">
        <v>0</v>
      </c>
      <c r="AM1656" s="537">
        <v>0</v>
      </c>
      <c r="AN1656" s="537">
        <v>0</v>
      </c>
      <c r="AO1656" s="530"/>
      <c r="AP1656" s="142">
        <v>0</v>
      </c>
      <c r="AQ1656" s="142">
        <v>0</v>
      </c>
      <c r="AR1656" s="537">
        <v>0</v>
      </c>
      <c r="AS1656" s="537">
        <v>0</v>
      </c>
      <c r="AT1656" s="530"/>
      <c r="AU1656" s="142">
        <v>0</v>
      </c>
      <c r="AV1656" s="530">
        <v>0</v>
      </c>
      <c r="AW1656" s="842">
        <v>0</v>
      </c>
      <c r="AX1656" s="115">
        <v>0</v>
      </c>
      <c r="AY1656" s="5">
        <v>0</v>
      </c>
      <c r="AZ1656" s="5">
        <v>0</v>
      </c>
      <c r="BA1656" s="335">
        <v>0</v>
      </c>
      <c r="BB1656" s="23">
        <v>0</v>
      </c>
      <c r="BC1656" s="5">
        <v>0</v>
      </c>
      <c r="BD1656" s="5">
        <v>0</v>
      </c>
      <c r="BE1656" s="335">
        <v>0</v>
      </c>
      <c r="BG1656" s="826"/>
      <c r="BH1656" s="607"/>
    </row>
    <row r="1657" spans="1:60" ht="12.75" customHeight="1" x14ac:dyDescent="0.25">
      <c r="A1657" s="21"/>
      <c r="B1657" s="112"/>
      <c r="C1657" s="116"/>
      <c r="D1657" s="623"/>
      <c r="E1657" s="278"/>
      <c r="F1657" s="116"/>
      <c r="G1657" s="694"/>
      <c r="H1657" s="878"/>
      <c r="I1657" s="397"/>
      <c r="J1657" s="380"/>
      <c r="K1657" s="405" t="s">
        <v>210</v>
      </c>
      <c r="L1657" s="767">
        <v>0</v>
      </c>
      <c r="M1657" s="768">
        <v>0</v>
      </c>
      <c r="N1657" s="929">
        <v>0</v>
      </c>
      <c r="O1657" s="530">
        <v>0</v>
      </c>
      <c r="P1657" s="530">
        <v>0</v>
      </c>
      <c r="Q1657" s="641">
        <v>0</v>
      </c>
      <c r="R1657" s="537">
        <v>0</v>
      </c>
      <c r="S1657" s="537">
        <v>0</v>
      </c>
      <c r="T1657" s="537">
        <v>0</v>
      </c>
      <c r="U1657" s="537">
        <v>0</v>
      </c>
      <c r="V1657" s="537">
        <v>0</v>
      </c>
      <c r="W1657" s="530"/>
      <c r="X1657" s="142">
        <v>0</v>
      </c>
      <c r="Y1657" s="142">
        <v>0</v>
      </c>
      <c r="Z1657" s="537">
        <v>0</v>
      </c>
      <c r="AA1657" s="537">
        <v>0</v>
      </c>
      <c r="AB1657" s="530"/>
      <c r="AC1657" s="142">
        <v>0</v>
      </c>
      <c r="AD1657" s="530">
        <v>0</v>
      </c>
      <c r="AE1657" s="842">
        <v>0</v>
      </c>
      <c r="AF1657" s="929">
        <v>0</v>
      </c>
      <c r="AG1657" s="530">
        <v>0</v>
      </c>
      <c r="AH1657" s="530">
        <v>0</v>
      </c>
      <c r="AI1657" s="641">
        <v>0</v>
      </c>
      <c r="AJ1657" s="537">
        <v>0</v>
      </c>
      <c r="AK1657" s="537">
        <v>0</v>
      </c>
      <c r="AL1657" s="537">
        <v>0</v>
      </c>
      <c r="AM1657" s="537">
        <v>0</v>
      </c>
      <c r="AN1657" s="537">
        <v>0</v>
      </c>
      <c r="AO1657" s="530"/>
      <c r="AP1657" s="142">
        <v>0</v>
      </c>
      <c r="AQ1657" s="142">
        <v>0</v>
      </c>
      <c r="AR1657" s="537">
        <v>0</v>
      </c>
      <c r="AS1657" s="537">
        <v>0</v>
      </c>
      <c r="AT1657" s="530"/>
      <c r="AU1657" s="142">
        <v>0</v>
      </c>
      <c r="AV1657" s="530">
        <v>0</v>
      </c>
      <c r="AW1657" s="842">
        <v>0</v>
      </c>
      <c r="AX1657" s="115">
        <v>0</v>
      </c>
      <c r="AY1657" s="5">
        <v>0</v>
      </c>
      <c r="AZ1657" s="5">
        <v>0</v>
      </c>
      <c r="BA1657" s="335">
        <v>0</v>
      </c>
      <c r="BB1657" s="23">
        <v>0</v>
      </c>
      <c r="BC1657" s="5">
        <v>0</v>
      </c>
      <c r="BD1657" s="5">
        <v>0</v>
      </c>
      <c r="BE1657" s="335">
        <v>0</v>
      </c>
      <c r="BG1657" s="826"/>
      <c r="BH1657" s="607"/>
    </row>
    <row r="1658" spans="1:60" ht="12.75" customHeight="1" x14ac:dyDescent="0.25">
      <c r="A1658" s="21"/>
      <c r="B1658" s="112"/>
      <c r="C1658" s="116"/>
      <c r="D1658" s="623"/>
      <c r="E1658" s="278"/>
      <c r="F1658" s="116"/>
      <c r="G1658" s="694"/>
      <c r="H1658" s="878"/>
      <c r="I1658" s="397"/>
      <c r="J1658" s="380"/>
      <c r="K1658" s="406" t="s">
        <v>53</v>
      </c>
      <c r="L1658" s="767">
        <f t="shared" ref="L1658:V1658" si="2667">L1644+L1647</f>
        <v>0</v>
      </c>
      <c r="M1658" s="768">
        <f t="shared" si="2667"/>
        <v>0</v>
      </c>
      <c r="N1658" s="929">
        <f t="shared" ref="N1658:P1658" si="2668">N1644+N1647</f>
        <v>0</v>
      </c>
      <c r="O1658" s="530">
        <f t="shared" si="2668"/>
        <v>0</v>
      </c>
      <c r="P1658" s="530">
        <f t="shared" si="2668"/>
        <v>0</v>
      </c>
      <c r="Q1658" s="641">
        <f t="shared" si="2667"/>
        <v>0</v>
      </c>
      <c r="R1658" s="537">
        <f t="shared" si="2667"/>
        <v>0</v>
      </c>
      <c r="S1658" s="537">
        <f t="shared" si="2667"/>
        <v>0</v>
      </c>
      <c r="T1658" s="537">
        <f t="shared" si="2667"/>
        <v>0</v>
      </c>
      <c r="U1658" s="537">
        <f t="shared" si="2667"/>
        <v>0</v>
      </c>
      <c r="V1658" s="537">
        <f t="shared" si="2667"/>
        <v>0</v>
      </c>
      <c r="W1658" s="530"/>
      <c r="X1658" s="142">
        <f>X1644+X1647</f>
        <v>0</v>
      </c>
      <c r="Y1658" s="142">
        <f>Y1644+Y1647</f>
        <v>0</v>
      </c>
      <c r="Z1658" s="537">
        <f>Z1644+Z1647</f>
        <v>0</v>
      </c>
      <c r="AA1658" s="537">
        <f>AA1644+AA1647</f>
        <v>0</v>
      </c>
      <c r="AB1658" s="530"/>
      <c r="AC1658" s="142">
        <f t="shared" ref="AC1658:AN1658" si="2669">AC1644+AC1647</f>
        <v>0</v>
      </c>
      <c r="AD1658" s="530">
        <f>AD1644+AD1647</f>
        <v>0</v>
      </c>
      <c r="AE1658" s="842">
        <f>AE1644+AE1647</f>
        <v>0</v>
      </c>
      <c r="AF1658" s="929">
        <f t="shared" ref="AF1658:AH1658" si="2670">AF1644+AF1647</f>
        <v>0</v>
      </c>
      <c r="AG1658" s="530">
        <f t="shared" si="2670"/>
        <v>0</v>
      </c>
      <c r="AH1658" s="530">
        <f t="shared" si="2670"/>
        <v>0</v>
      </c>
      <c r="AI1658" s="641">
        <f t="shared" si="2669"/>
        <v>0</v>
      </c>
      <c r="AJ1658" s="537">
        <f t="shared" si="2669"/>
        <v>0</v>
      </c>
      <c r="AK1658" s="537">
        <f t="shared" si="2669"/>
        <v>0</v>
      </c>
      <c r="AL1658" s="537">
        <f t="shared" si="2669"/>
        <v>0</v>
      </c>
      <c r="AM1658" s="537">
        <f t="shared" si="2669"/>
        <v>0</v>
      </c>
      <c r="AN1658" s="537">
        <f t="shared" si="2669"/>
        <v>0</v>
      </c>
      <c r="AO1658" s="530"/>
      <c r="AP1658" s="142">
        <f>AP1644+AP1647</f>
        <v>0</v>
      </c>
      <c r="AQ1658" s="142">
        <f>AQ1644+AQ1647</f>
        <v>0</v>
      </c>
      <c r="AR1658" s="537">
        <f>AR1644+AR1647</f>
        <v>0</v>
      </c>
      <c r="AS1658" s="537">
        <f>AS1644+AS1647</f>
        <v>0</v>
      </c>
      <c r="AT1658" s="530"/>
      <c r="AU1658" s="142">
        <f t="shared" ref="AU1658:BE1658" si="2671">AU1644+AU1647</f>
        <v>0</v>
      </c>
      <c r="AV1658" s="530">
        <f t="shared" ref="AV1658" si="2672">AV1644+AV1647</f>
        <v>0</v>
      </c>
      <c r="AW1658" s="842">
        <f t="shared" si="2671"/>
        <v>0</v>
      </c>
      <c r="AX1658" s="115">
        <f t="shared" si="2671"/>
        <v>0</v>
      </c>
      <c r="AY1658" s="5">
        <f t="shared" si="2671"/>
        <v>0</v>
      </c>
      <c r="AZ1658" s="5">
        <f t="shared" si="2671"/>
        <v>0</v>
      </c>
      <c r="BA1658" s="335" t="e">
        <f t="shared" si="2671"/>
        <v>#DIV/0!</v>
      </c>
      <c r="BB1658" s="23">
        <f t="shared" si="2671"/>
        <v>0</v>
      </c>
      <c r="BC1658" s="5">
        <f t="shared" si="2671"/>
        <v>0</v>
      </c>
      <c r="BD1658" s="5">
        <f t="shared" si="2671"/>
        <v>0</v>
      </c>
      <c r="BE1658" s="335" t="e">
        <f t="shared" si="2671"/>
        <v>#DIV/0!</v>
      </c>
      <c r="BG1658" s="826"/>
      <c r="BH1658" s="607"/>
    </row>
    <row r="1659" spans="1:60" ht="12.75" customHeight="1" x14ac:dyDescent="0.25">
      <c r="A1659" s="222"/>
      <c r="C1659" s="258"/>
      <c r="D1659" s="620"/>
      <c r="F1659" s="117"/>
      <c r="G1659" s="694"/>
      <c r="H1659" s="878"/>
      <c r="I1659" s="397"/>
      <c r="J1659" s="380"/>
      <c r="K1659" s="420"/>
      <c r="L1659" s="762"/>
      <c r="M1659" s="763"/>
      <c r="N1659" s="931"/>
      <c r="O1659" s="923"/>
      <c r="P1659" s="923"/>
      <c r="Q1659" s="641"/>
      <c r="R1659" s="537"/>
      <c r="S1659" s="537"/>
      <c r="T1659" s="537"/>
      <c r="U1659" s="537"/>
      <c r="V1659" s="537"/>
      <c r="W1659" s="531"/>
      <c r="X1659" s="141"/>
      <c r="Y1659" s="141"/>
      <c r="Z1659" s="552"/>
      <c r="AA1659" s="552"/>
      <c r="AB1659" s="531"/>
      <c r="AC1659" s="593"/>
      <c r="AD1659" s="923"/>
      <c r="AE1659" s="846"/>
      <c r="AF1659" s="931"/>
      <c r="AG1659" s="923"/>
      <c r="AH1659" s="923"/>
      <c r="AI1659" s="641"/>
      <c r="AJ1659" s="537"/>
      <c r="AK1659" s="537"/>
      <c r="AL1659" s="537"/>
      <c r="AM1659" s="537"/>
      <c r="AN1659" s="537"/>
      <c r="AO1659" s="531"/>
      <c r="AP1659" s="141"/>
      <c r="AQ1659" s="141"/>
      <c r="AR1659" s="552"/>
      <c r="AS1659" s="552"/>
      <c r="AT1659" s="531"/>
      <c r="AU1659" s="593"/>
      <c r="AV1659" s="923"/>
      <c r="AW1659" s="846"/>
      <c r="AX1659" s="115"/>
      <c r="AY1659" s="5"/>
      <c r="AZ1659" s="5"/>
      <c r="BA1659" s="335"/>
      <c r="BC1659" s="5"/>
      <c r="BD1659" s="5"/>
      <c r="BE1659" s="335"/>
      <c r="BG1659" s="826"/>
      <c r="BH1659" s="607"/>
    </row>
    <row r="1660" spans="1:60" ht="12.75" customHeight="1" x14ac:dyDescent="0.25">
      <c r="A1660" s="21"/>
      <c r="B1660" s="112"/>
      <c r="C1660" s="116"/>
      <c r="D1660" s="623"/>
      <c r="E1660" s="278"/>
      <c r="F1660" s="116"/>
      <c r="G1660" s="694"/>
      <c r="H1660" s="878"/>
      <c r="I1660" s="397"/>
      <c r="J1660" s="380"/>
      <c r="K1660" s="408"/>
      <c r="L1660" s="731"/>
      <c r="M1660" s="732"/>
      <c r="N1660" s="931"/>
      <c r="O1660" s="923"/>
      <c r="P1660" s="923"/>
      <c r="Q1660" s="641"/>
      <c r="R1660" s="537"/>
      <c r="S1660" s="537"/>
      <c r="T1660" s="537"/>
      <c r="U1660" s="537"/>
      <c r="V1660" s="537"/>
      <c r="W1660" s="531"/>
      <c r="X1660" s="141"/>
      <c r="Y1660" s="141"/>
      <c r="Z1660" s="552"/>
      <c r="AA1660" s="552"/>
      <c r="AB1660" s="531"/>
      <c r="AC1660" s="593"/>
      <c r="AD1660" s="923"/>
      <c r="AE1660" s="846"/>
      <c r="AF1660" s="931"/>
      <c r="AG1660" s="923"/>
      <c r="AH1660" s="923"/>
      <c r="AI1660" s="641"/>
      <c r="AJ1660" s="537"/>
      <c r="AK1660" s="537"/>
      <c r="AL1660" s="537"/>
      <c r="AM1660" s="537"/>
      <c r="AN1660" s="537"/>
      <c r="AO1660" s="531"/>
      <c r="AP1660" s="141"/>
      <c r="AQ1660" s="141"/>
      <c r="AR1660" s="552"/>
      <c r="AS1660" s="552"/>
      <c r="AT1660" s="531"/>
      <c r="AU1660" s="593"/>
      <c r="AV1660" s="923"/>
      <c r="AW1660" s="846"/>
      <c r="AX1660" s="115"/>
      <c r="AY1660" s="5"/>
      <c r="AZ1660" s="5"/>
      <c r="BA1660" s="335"/>
      <c r="BC1660" s="5"/>
      <c r="BD1660" s="5"/>
      <c r="BE1660" s="335"/>
      <c r="BG1660" s="826"/>
      <c r="BH1660" s="607"/>
    </row>
    <row r="1661" spans="1:60" ht="12.75" customHeight="1" x14ac:dyDescent="0.25">
      <c r="A1661" s="222"/>
      <c r="C1661" s="116"/>
      <c r="D1661" s="620"/>
      <c r="F1661" s="117"/>
      <c r="G1661" s="694"/>
      <c r="H1661" s="878"/>
      <c r="I1661" s="397"/>
      <c r="J1661" s="380"/>
      <c r="K1661" s="400" t="s">
        <v>6593</v>
      </c>
      <c r="L1661" s="731"/>
      <c r="M1661" s="732"/>
      <c r="N1661" s="931"/>
      <c r="O1661" s="923"/>
      <c r="P1661" s="923"/>
      <c r="Q1661" s="641"/>
      <c r="R1661" s="537"/>
      <c r="S1661" s="537"/>
      <c r="T1661" s="537"/>
      <c r="U1661" s="537"/>
      <c r="V1661" s="537"/>
      <c r="W1661" s="531"/>
      <c r="X1661" s="141"/>
      <c r="Y1661" s="141"/>
      <c r="Z1661" s="552"/>
      <c r="AA1661" s="552"/>
      <c r="AB1661" s="531"/>
      <c r="AC1661" s="593"/>
      <c r="AD1661" s="923"/>
      <c r="AE1661" s="846"/>
      <c r="AF1661" s="931"/>
      <c r="AG1661" s="923"/>
      <c r="AH1661" s="923"/>
      <c r="AI1661" s="641"/>
      <c r="AJ1661" s="537"/>
      <c r="AK1661" s="537"/>
      <c r="AL1661" s="537"/>
      <c r="AM1661" s="537"/>
      <c r="AN1661" s="537"/>
      <c r="AO1661" s="531"/>
      <c r="AP1661" s="141"/>
      <c r="AQ1661" s="141"/>
      <c r="AR1661" s="552"/>
      <c r="AS1661" s="552"/>
      <c r="AT1661" s="531"/>
      <c r="AU1661" s="593"/>
      <c r="AV1661" s="923"/>
      <c r="AW1661" s="846"/>
      <c r="AX1661" s="115"/>
      <c r="AY1661" s="5"/>
      <c r="AZ1661" s="5"/>
      <c r="BA1661" s="335"/>
      <c r="BC1661" s="5"/>
      <c r="BD1661" s="5"/>
      <c r="BE1661" s="335"/>
      <c r="BG1661" s="826"/>
      <c r="BH1661" s="607"/>
    </row>
    <row r="1662" spans="1:60" x14ac:dyDescent="0.25">
      <c r="A1662" s="222"/>
      <c r="C1662" s="116"/>
      <c r="D1662" s="620"/>
      <c r="F1662" s="117"/>
      <c r="G1662" s="694"/>
      <c r="H1662" s="878"/>
      <c r="I1662" s="397"/>
      <c r="J1662" s="380"/>
      <c r="K1662" s="400" t="s">
        <v>724</v>
      </c>
      <c r="L1662" s="731"/>
      <c r="M1662" s="732"/>
      <c r="N1662" s="931"/>
      <c r="O1662" s="923"/>
      <c r="P1662" s="923"/>
      <c r="Q1662" s="641"/>
      <c r="R1662" s="537"/>
      <c r="S1662" s="537"/>
      <c r="T1662" s="537"/>
      <c r="U1662" s="537"/>
      <c r="V1662" s="537"/>
      <c r="W1662" s="531"/>
      <c r="X1662" s="141"/>
      <c r="Y1662" s="141"/>
      <c r="Z1662" s="552"/>
      <c r="AA1662" s="552"/>
      <c r="AB1662" s="531"/>
      <c r="AC1662" s="593"/>
      <c r="AD1662" s="923"/>
      <c r="AE1662" s="846"/>
      <c r="AF1662" s="931"/>
      <c r="AG1662" s="923"/>
      <c r="AH1662" s="923"/>
      <c r="AI1662" s="641"/>
      <c r="AJ1662" s="537"/>
      <c r="AK1662" s="537"/>
      <c r="AL1662" s="537"/>
      <c r="AM1662" s="537"/>
      <c r="AN1662" s="537"/>
      <c r="AO1662" s="531"/>
      <c r="AP1662" s="141"/>
      <c r="AQ1662" s="141"/>
      <c r="AR1662" s="552"/>
      <c r="AS1662" s="552"/>
      <c r="AT1662" s="531"/>
      <c r="AU1662" s="593"/>
      <c r="AV1662" s="923"/>
      <c r="AW1662" s="846"/>
      <c r="AX1662" s="115"/>
      <c r="AY1662" s="5"/>
      <c r="AZ1662" s="5"/>
      <c r="BA1662" s="335"/>
      <c r="BC1662" s="5"/>
      <c r="BD1662" s="5"/>
      <c r="BE1662" s="335"/>
      <c r="BG1662" s="826"/>
      <c r="BH1662" s="607"/>
    </row>
    <row r="1663" spans="1:60" ht="12.75" customHeight="1" x14ac:dyDescent="0.25">
      <c r="A1663" s="222"/>
      <c r="C1663" s="116"/>
      <c r="D1663" s="620"/>
      <c r="F1663" s="117"/>
      <c r="G1663" s="694"/>
      <c r="H1663" s="878"/>
      <c r="I1663" s="397"/>
      <c r="J1663" s="380"/>
      <c r="K1663" s="400"/>
      <c r="L1663" s="731"/>
      <c r="M1663" s="732"/>
      <c r="N1663" s="931"/>
      <c r="O1663" s="923"/>
      <c r="P1663" s="923"/>
      <c r="Q1663" s="641"/>
      <c r="R1663" s="537"/>
      <c r="S1663" s="537"/>
      <c r="T1663" s="537"/>
      <c r="U1663" s="537"/>
      <c r="V1663" s="537"/>
      <c r="W1663" s="531"/>
      <c r="X1663" s="141"/>
      <c r="Y1663" s="141"/>
      <c r="Z1663" s="552"/>
      <c r="AA1663" s="552"/>
      <c r="AB1663" s="531"/>
      <c r="AC1663" s="593"/>
      <c r="AD1663" s="923"/>
      <c r="AE1663" s="846"/>
      <c r="AF1663" s="931"/>
      <c r="AG1663" s="923"/>
      <c r="AH1663" s="923"/>
      <c r="AI1663" s="641"/>
      <c r="AJ1663" s="537"/>
      <c r="AK1663" s="537"/>
      <c r="AL1663" s="537"/>
      <c r="AM1663" s="537"/>
      <c r="AN1663" s="537"/>
      <c r="AO1663" s="531"/>
      <c r="AP1663" s="141"/>
      <c r="AQ1663" s="141"/>
      <c r="AR1663" s="552"/>
      <c r="AS1663" s="552"/>
      <c r="AT1663" s="531"/>
      <c r="AU1663" s="593"/>
      <c r="AV1663" s="923"/>
      <c r="AW1663" s="846"/>
      <c r="AX1663" s="115"/>
      <c r="AY1663" s="5"/>
      <c r="AZ1663" s="5"/>
      <c r="BA1663" s="335"/>
      <c r="BC1663" s="5"/>
      <c r="BD1663" s="5"/>
      <c r="BE1663" s="335"/>
      <c r="BG1663" s="826"/>
      <c r="BH1663" s="607"/>
    </row>
    <row r="1664" spans="1:60" ht="30.6" x14ac:dyDescent="0.25">
      <c r="A1664" s="222" t="s">
        <v>6116</v>
      </c>
      <c r="B1664" s="30">
        <v>14</v>
      </c>
      <c r="C1664" s="116" t="s">
        <v>1714</v>
      </c>
      <c r="D1664" s="620">
        <v>1000</v>
      </c>
      <c r="F1664" s="117">
        <v>12</v>
      </c>
      <c r="G1664" s="700" t="s">
        <v>5613</v>
      </c>
      <c r="H1664" s="878" t="str">
        <f t="shared" si="2617"/>
        <v>048</v>
      </c>
      <c r="I1664" s="397" t="s">
        <v>3257</v>
      </c>
      <c r="J1664" s="380" t="s">
        <v>2130</v>
      </c>
      <c r="K1664" s="408" t="s">
        <v>3615</v>
      </c>
      <c r="L1664" s="726">
        <v>843</v>
      </c>
      <c r="M1664" s="727">
        <v>870</v>
      </c>
      <c r="N1664" s="931"/>
      <c r="O1664" s="530">
        <f t="shared" ref="O1664:O1668" si="2673">IF(N1664&gt;L1664,"0 ",N1664-L1664)</f>
        <v>-843</v>
      </c>
      <c r="P1664" s="530" t="str">
        <f t="shared" ref="P1664:P1668" si="2674">IF(N1664&lt;L1664,"0 ",N1664-L1664)</f>
        <v xml:space="preserve">0 </v>
      </c>
      <c r="Q1664" s="646"/>
      <c r="R1664" s="536"/>
      <c r="S1664" s="536"/>
      <c r="T1664" s="536"/>
      <c r="U1664" s="536"/>
      <c r="V1664" s="536"/>
      <c r="W1664" s="683" t="str">
        <f t="shared" ref="W1664:W1668" si="2675">IF(SUM(Q1664:V1664)=X1664,"OK",SUM(Q1664:V1664)-X1664)</f>
        <v>OK</v>
      </c>
      <c r="X1664" s="141"/>
      <c r="Y1664" s="141"/>
      <c r="Z1664" s="552"/>
      <c r="AA1664" s="552"/>
      <c r="AB1664" s="683" t="str">
        <f t="shared" ref="AB1664:AB1668" si="2676">IF(SUM(Z1664:AA1664)=AC1664,"OK",SUM(Z1664:AA1664)-AC1664)</f>
        <v>OK</v>
      </c>
      <c r="AC1664" s="593"/>
      <c r="AD1664" s="530">
        <f t="shared" ref="AD1664:AD1668" si="2677">X1664+Y1664+AC1664</f>
        <v>0</v>
      </c>
      <c r="AE1664" s="842">
        <f t="shared" ref="AE1664:AE1668" si="2678">N1664+AD1664</f>
        <v>0</v>
      </c>
      <c r="AF1664" s="931"/>
      <c r="AG1664" s="530">
        <f t="shared" ref="AG1664:AG1668" si="2679">IF(AF1664&gt;M1664,"0 ",AF1664-M1664)</f>
        <v>-870</v>
      </c>
      <c r="AH1664" s="530" t="str">
        <f t="shared" ref="AH1664:AH1668" si="2680">IF(AF1664&lt;M1664,"0 ",AF1664-M1664)</f>
        <v xml:space="preserve">0 </v>
      </c>
      <c r="AI1664" s="641"/>
      <c r="AJ1664" s="537"/>
      <c r="AK1664" s="537"/>
      <c r="AL1664" s="537"/>
      <c r="AM1664" s="537"/>
      <c r="AN1664" s="537"/>
      <c r="AO1664" s="683" t="str">
        <f t="shared" ref="AO1664:AO1668" si="2681">IF(SUM(AI1664:AN1664)=AP1664,"OK",SUM(AI1664:AN1664)-AP1664)</f>
        <v>OK</v>
      </c>
      <c r="AP1664" s="141"/>
      <c r="AQ1664" s="141"/>
      <c r="AR1664" s="552"/>
      <c r="AS1664" s="552"/>
      <c r="AT1664" s="683" t="str">
        <f t="shared" ref="AT1664:AT1668" si="2682">IF(SUM(AR1664:AS1664)=AU1664,"OK",SUM(AR1664:AS1664)-AU1664)</f>
        <v>OK</v>
      </c>
      <c r="AU1664" s="593"/>
      <c r="AV1664" s="530">
        <f t="shared" ref="AV1664:AV1668" si="2683">AP1664+AQ1664+AU1664</f>
        <v>0</v>
      </c>
      <c r="AW1664" s="842">
        <f t="shared" ref="AW1664:AW1668" si="2684">AF1664+AV1664</f>
        <v>0</v>
      </c>
      <c r="AX1664" s="115">
        <f>L1664</f>
        <v>843</v>
      </c>
      <c r="AY1664" s="5">
        <f>AE1664</f>
        <v>0</v>
      </c>
      <c r="AZ1664" s="7">
        <f t="shared" ref="AZ1664:AZ1668" si="2685">AY1664-AX1664</f>
        <v>-843</v>
      </c>
      <c r="BA1664" s="335">
        <f t="shared" ref="BA1664:BA1668" si="2686">AZ1664/AX1664</f>
        <v>-1</v>
      </c>
      <c r="BB1664" s="23">
        <f>M1664</f>
        <v>870</v>
      </c>
      <c r="BC1664" s="5">
        <f t="shared" ref="BC1664:BC1668" si="2687">AW1664</f>
        <v>0</v>
      </c>
      <c r="BD1664" s="7">
        <f t="shared" ref="BD1664:BD1668" si="2688">BC1664-BB1664</f>
        <v>-870</v>
      </c>
      <c r="BE1664" s="335">
        <f t="shared" ref="BE1664:BE1668" si="2689">BD1664/BB1664</f>
        <v>-1</v>
      </c>
      <c r="BG1664" s="826" t="str">
        <f>RIGHT(LEFT(I1664,3),2)&amp;"."&amp;RIGHT(LEFT(I1664,5),2)</f>
        <v>12.11</v>
      </c>
      <c r="BH1664" s="607" t="b">
        <f>COUNTIF('Codes SEC'!$B$2:$B$250,Ministres!BG1664)&gt;0</f>
        <v>1</v>
      </c>
    </row>
    <row r="1665" spans="1:66" ht="35.1" customHeight="1" x14ac:dyDescent="0.25">
      <c r="A1665" s="222" t="s">
        <v>6116</v>
      </c>
      <c r="B1665" s="30">
        <v>14</v>
      </c>
      <c r="C1665" s="116" t="s">
        <v>1714</v>
      </c>
      <c r="D1665" s="620">
        <v>1000</v>
      </c>
      <c r="F1665" s="117">
        <v>12</v>
      </c>
      <c r="G1665" s="700" t="s">
        <v>5613</v>
      </c>
      <c r="H1665" s="878" t="str">
        <f t="shared" si="2617"/>
        <v>048</v>
      </c>
      <c r="I1665" s="397" t="s">
        <v>3257</v>
      </c>
      <c r="J1665" s="380" t="s">
        <v>2131</v>
      </c>
      <c r="K1665" s="408" t="s">
        <v>3616</v>
      </c>
      <c r="L1665" s="726">
        <v>9</v>
      </c>
      <c r="M1665" s="727">
        <v>9</v>
      </c>
      <c r="N1665" s="931"/>
      <c r="O1665" s="530">
        <f t="shared" si="2673"/>
        <v>-9</v>
      </c>
      <c r="P1665" s="530" t="str">
        <f t="shared" si="2674"/>
        <v xml:space="preserve">0 </v>
      </c>
      <c r="Q1665" s="646"/>
      <c r="R1665" s="536"/>
      <c r="S1665" s="536"/>
      <c r="T1665" s="536"/>
      <c r="U1665" s="536"/>
      <c r="V1665" s="536"/>
      <c r="W1665" s="683" t="str">
        <f t="shared" si="2675"/>
        <v>OK</v>
      </c>
      <c r="X1665" s="141"/>
      <c r="Y1665" s="141"/>
      <c r="Z1665" s="552"/>
      <c r="AA1665" s="552"/>
      <c r="AB1665" s="683" t="str">
        <f t="shared" si="2676"/>
        <v>OK</v>
      </c>
      <c r="AC1665" s="593"/>
      <c r="AD1665" s="530">
        <f t="shared" si="2677"/>
        <v>0</v>
      </c>
      <c r="AE1665" s="842">
        <f t="shared" si="2678"/>
        <v>0</v>
      </c>
      <c r="AF1665" s="931"/>
      <c r="AG1665" s="530">
        <f t="shared" si="2679"/>
        <v>-9</v>
      </c>
      <c r="AH1665" s="530" t="str">
        <f t="shared" si="2680"/>
        <v xml:space="preserve">0 </v>
      </c>
      <c r="AI1665" s="641"/>
      <c r="AJ1665" s="537"/>
      <c r="AK1665" s="537"/>
      <c r="AL1665" s="537"/>
      <c r="AM1665" s="537"/>
      <c r="AN1665" s="537"/>
      <c r="AO1665" s="683" t="str">
        <f t="shared" si="2681"/>
        <v>OK</v>
      </c>
      <c r="AP1665" s="141"/>
      <c r="AQ1665" s="141"/>
      <c r="AR1665" s="552"/>
      <c r="AS1665" s="552"/>
      <c r="AT1665" s="683" t="str">
        <f t="shared" si="2682"/>
        <v>OK</v>
      </c>
      <c r="AU1665" s="593"/>
      <c r="AV1665" s="530">
        <f t="shared" si="2683"/>
        <v>0</v>
      </c>
      <c r="AW1665" s="842">
        <f t="shared" si="2684"/>
        <v>0</v>
      </c>
      <c r="AX1665" s="115">
        <f>L1665</f>
        <v>9</v>
      </c>
      <c r="AY1665" s="5">
        <f>AE1665</f>
        <v>0</v>
      </c>
      <c r="AZ1665" s="7">
        <f t="shared" si="2685"/>
        <v>-9</v>
      </c>
      <c r="BA1665" s="335">
        <f t="shared" si="2686"/>
        <v>-1</v>
      </c>
      <c r="BB1665" s="23">
        <f>M1665</f>
        <v>9</v>
      </c>
      <c r="BC1665" s="5">
        <f t="shared" si="2687"/>
        <v>0</v>
      </c>
      <c r="BD1665" s="7">
        <f t="shared" si="2688"/>
        <v>-9</v>
      </c>
      <c r="BE1665" s="335">
        <f t="shared" si="2689"/>
        <v>-1</v>
      </c>
      <c r="BG1665" s="826" t="str">
        <f>RIGHT(LEFT(I1665,3),2)&amp;"."&amp;RIGHT(LEFT(I1665,5),2)</f>
        <v>12.11</v>
      </c>
      <c r="BH1665" s="607" t="b">
        <f>COUNTIF('Codes SEC'!$B$2:$B$250,Ministres!BG1665)&gt;0</f>
        <v>1</v>
      </c>
    </row>
    <row r="1666" spans="1:66" ht="35.1" customHeight="1" x14ac:dyDescent="0.25">
      <c r="A1666" s="190" t="s">
        <v>6116</v>
      </c>
      <c r="B1666" s="583" t="s">
        <v>826</v>
      </c>
      <c r="C1666" s="120" t="s">
        <v>1714</v>
      </c>
      <c r="D1666" s="622">
        <v>1000</v>
      </c>
      <c r="E1666" s="584"/>
      <c r="F1666" s="116">
        <v>6</v>
      </c>
      <c r="G1666" s="700" t="s">
        <v>5613</v>
      </c>
      <c r="H1666" s="891" t="str">
        <f t="shared" si="2617"/>
        <v>048</v>
      </c>
      <c r="I1666" s="605">
        <v>83132000</v>
      </c>
      <c r="J1666" s="689" t="s">
        <v>5146</v>
      </c>
      <c r="K1666" s="424" t="s">
        <v>5147</v>
      </c>
      <c r="L1666" s="733">
        <v>0</v>
      </c>
      <c r="M1666" s="734">
        <v>0</v>
      </c>
      <c r="N1666" s="931"/>
      <c r="O1666" s="530">
        <f t="shared" si="2673"/>
        <v>0</v>
      </c>
      <c r="P1666" s="530">
        <f t="shared" si="2674"/>
        <v>0</v>
      </c>
      <c r="Q1666" s="646"/>
      <c r="R1666" s="536"/>
      <c r="S1666" s="536"/>
      <c r="T1666" s="536"/>
      <c r="U1666" s="536"/>
      <c r="V1666" s="536"/>
      <c r="W1666" s="683" t="str">
        <f t="shared" si="2675"/>
        <v>OK</v>
      </c>
      <c r="X1666" s="141"/>
      <c r="Y1666" s="141"/>
      <c r="Z1666" s="552"/>
      <c r="AA1666" s="552"/>
      <c r="AB1666" s="683" t="str">
        <f t="shared" si="2676"/>
        <v>OK</v>
      </c>
      <c r="AC1666" s="593"/>
      <c r="AD1666" s="530">
        <f t="shared" si="2677"/>
        <v>0</v>
      </c>
      <c r="AE1666" s="842">
        <f t="shared" si="2678"/>
        <v>0</v>
      </c>
      <c r="AF1666" s="931"/>
      <c r="AG1666" s="530">
        <f t="shared" si="2679"/>
        <v>0</v>
      </c>
      <c r="AH1666" s="530">
        <f t="shared" si="2680"/>
        <v>0</v>
      </c>
      <c r="AI1666" s="641"/>
      <c r="AJ1666" s="537"/>
      <c r="AK1666" s="537"/>
      <c r="AL1666" s="537"/>
      <c r="AM1666" s="537"/>
      <c r="AN1666" s="537"/>
      <c r="AO1666" s="683" t="str">
        <f t="shared" si="2681"/>
        <v>OK</v>
      </c>
      <c r="AP1666" s="141"/>
      <c r="AQ1666" s="141"/>
      <c r="AR1666" s="552"/>
      <c r="AS1666" s="552"/>
      <c r="AT1666" s="683" t="str">
        <f t="shared" si="2682"/>
        <v>OK</v>
      </c>
      <c r="AU1666" s="593"/>
      <c r="AV1666" s="530">
        <f t="shared" si="2683"/>
        <v>0</v>
      </c>
      <c r="AW1666" s="842">
        <f t="shared" si="2684"/>
        <v>0</v>
      </c>
      <c r="AX1666" s="115">
        <f>L1666</f>
        <v>0</v>
      </c>
      <c r="AY1666" s="5">
        <f>AE1666</f>
        <v>0</v>
      </c>
      <c r="AZ1666" s="7">
        <f t="shared" si="2685"/>
        <v>0</v>
      </c>
      <c r="BA1666" s="335" t="e">
        <f t="shared" si="2686"/>
        <v>#DIV/0!</v>
      </c>
      <c r="BB1666" s="23">
        <f>M1666</f>
        <v>0</v>
      </c>
      <c r="BC1666" s="5">
        <f t="shared" si="2687"/>
        <v>0</v>
      </c>
      <c r="BD1666" s="7">
        <f t="shared" si="2688"/>
        <v>0</v>
      </c>
      <c r="BE1666" s="335" t="e">
        <f t="shared" si="2689"/>
        <v>#DIV/0!</v>
      </c>
      <c r="BG1666" s="826" t="str">
        <f>RIGHT(LEFT(I1666,3),2)&amp;"."&amp;RIGHT(LEFT(I1666,5),2)</f>
        <v>31.32</v>
      </c>
      <c r="BH1666" s="607" t="b">
        <f>COUNTIF('Codes SEC'!$B$2:$B$250,Ministres!BG1666)&gt;0</f>
        <v>1</v>
      </c>
    </row>
    <row r="1667" spans="1:66" s="4" customFormat="1" ht="35.1" customHeight="1" x14ac:dyDescent="0.25">
      <c r="A1667" s="222" t="s">
        <v>6116</v>
      </c>
      <c r="B1667" s="112">
        <v>14</v>
      </c>
      <c r="C1667" s="116" t="s">
        <v>1714</v>
      </c>
      <c r="D1667" s="620">
        <v>1000</v>
      </c>
      <c r="E1667" s="278"/>
      <c r="F1667" s="116">
        <v>17</v>
      </c>
      <c r="G1667" s="700" t="s">
        <v>5613</v>
      </c>
      <c r="H1667" s="878" t="str">
        <f t="shared" si="2617"/>
        <v>048</v>
      </c>
      <c r="I1667" s="397" t="s">
        <v>3264</v>
      </c>
      <c r="J1667" s="380" t="s">
        <v>2132</v>
      </c>
      <c r="K1667" s="408" t="s">
        <v>3617</v>
      </c>
      <c r="L1667" s="726">
        <v>121</v>
      </c>
      <c r="M1667" s="727">
        <v>121</v>
      </c>
      <c r="N1667" s="931"/>
      <c r="O1667" s="530">
        <f t="shared" si="2673"/>
        <v>-121</v>
      </c>
      <c r="P1667" s="530" t="str">
        <f t="shared" si="2674"/>
        <v xml:space="preserve">0 </v>
      </c>
      <c r="Q1667" s="646"/>
      <c r="R1667" s="536"/>
      <c r="S1667" s="536"/>
      <c r="T1667" s="536"/>
      <c r="U1667" s="536"/>
      <c r="V1667" s="536"/>
      <c r="W1667" s="683" t="str">
        <f t="shared" si="2675"/>
        <v>OK</v>
      </c>
      <c r="X1667" s="141"/>
      <c r="Y1667" s="141"/>
      <c r="Z1667" s="552"/>
      <c r="AA1667" s="552"/>
      <c r="AB1667" s="683" t="str">
        <f t="shared" si="2676"/>
        <v>OK</v>
      </c>
      <c r="AC1667" s="593"/>
      <c r="AD1667" s="530">
        <f t="shared" si="2677"/>
        <v>0</v>
      </c>
      <c r="AE1667" s="842">
        <f t="shared" si="2678"/>
        <v>0</v>
      </c>
      <c r="AF1667" s="931"/>
      <c r="AG1667" s="530">
        <f t="shared" si="2679"/>
        <v>-121</v>
      </c>
      <c r="AH1667" s="530" t="str">
        <f t="shared" si="2680"/>
        <v xml:space="preserve">0 </v>
      </c>
      <c r="AI1667" s="641"/>
      <c r="AJ1667" s="537"/>
      <c r="AK1667" s="537"/>
      <c r="AL1667" s="537"/>
      <c r="AM1667" s="537"/>
      <c r="AN1667" s="537"/>
      <c r="AO1667" s="683" t="str">
        <f t="shared" si="2681"/>
        <v>OK</v>
      </c>
      <c r="AP1667" s="141"/>
      <c r="AQ1667" s="141"/>
      <c r="AR1667" s="552"/>
      <c r="AS1667" s="552"/>
      <c r="AT1667" s="683" t="str">
        <f t="shared" si="2682"/>
        <v>OK</v>
      </c>
      <c r="AU1667" s="593"/>
      <c r="AV1667" s="530">
        <f t="shared" si="2683"/>
        <v>0</v>
      </c>
      <c r="AW1667" s="842">
        <f t="shared" si="2684"/>
        <v>0</v>
      </c>
      <c r="AX1667" s="115">
        <f>L1667</f>
        <v>121</v>
      </c>
      <c r="AY1667" s="5">
        <f>AE1667</f>
        <v>0</v>
      </c>
      <c r="AZ1667" s="7">
        <f t="shared" si="2685"/>
        <v>-121</v>
      </c>
      <c r="BA1667" s="335">
        <f t="shared" si="2686"/>
        <v>-1</v>
      </c>
      <c r="BB1667" s="23">
        <f>M1667</f>
        <v>121</v>
      </c>
      <c r="BC1667" s="5">
        <f t="shared" si="2687"/>
        <v>0</v>
      </c>
      <c r="BD1667" s="7">
        <f t="shared" si="2688"/>
        <v>-121</v>
      </c>
      <c r="BE1667" s="335">
        <f t="shared" si="2689"/>
        <v>-1</v>
      </c>
      <c r="BF1667" s="41"/>
      <c r="BG1667" s="826" t="str">
        <f>RIGHT(LEFT(I1667,3),2)&amp;"."&amp;RIGHT(LEFT(I1667,5),2)</f>
        <v>33.00</v>
      </c>
      <c r="BH1667" s="607" t="b">
        <f>COUNTIF('Codes SEC'!$B$2:$B$250,Ministres!BG1667)&gt;0</f>
        <v>1</v>
      </c>
      <c r="BI1667" s="41"/>
      <c r="BJ1667" s="41"/>
      <c r="BK1667" s="41"/>
      <c r="BL1667" s="41"/>
      <c r="BM1667" s="41"/>
      <c r="BN1667" s="41"/>
    </row>
    <row r="1668" spans="1:66" ht="35.1" customHeight="1" x14ac:dyDescent="0.25">
      <c r="A1668" s="190" t="s">
        <v>6116</v>
      </c>
      <c r="B1668" s="583" t="s">
        <v>826</v>
      </c>
      <c r="C1668" s="120" t="s">
        <v>1714</v>
      </c>
      <c r="D1668" s="622">
        <v>1000</v>
      </c>
      <c r="E1668" s="584"/>
      <c r="F1668" s="116">
        <v>6</v>
      </c>
      <c r="G1668" s="700" t="s">
        <v>5613</v>
      </c>
      <c r="H1668" s="891" t="str">
        <f t="shared" si="2617"/>
        <v>048</v>
      </c>
      <c r="I1668" s="605">
        <v>84312000</v>
      </c>
      <c r="J1668" s="689" t="s">
        <v>5148</v>
      </c>
      <c r="K1668" s="424" t="s">
        <v>5149</v>
      </c>
      <c r="L1668" s="733">
        <v>0</v>
      </c>
      <c r="M1668" s="734">
        <v>0</v>
      </c>
      <c r="N1668" s="931"/>
      <c r="O1668" s="530">
        <f t="shared" si="2673"/>
        <v>0</v>
      </c>
      <c r="P1668" s="530">
        <f t="shared" si="2674"/>
        <v>0</v>
      </c>
      <c r="Q1668" s="646"/>
      <c r="R1668" s="536"/>
      <c r="S1668" s="536"/>
      <c r="T1668" s="536"/>
      <c r="U1668" s="536"/>
      <c r="V1668" s="536"/>
      <c r="W1668" s="683" t="str">
        <f t="shared" si="2675"/>
        <v>OK</v>
      </c>
      <c r="X1668" s="141"/>
      <c r="Y1668" s="141"/>
      <c r="Z1668" s="552"/>
      <c r="AA1668" s="552"/>
      <c r="AB1668" s="683" t="str">
        <f t="shared" si="2676"/>
        <v>OK</v>
      </c>
      <c r="AC1668" s="593"/>
      <c r="AD1668" s="530">
        <f t="shared" si="2677"/>
        <v>0</v>
      </c>
      <c r="AE1668" s="842">
        <f t="shared" si="2678"/>
        <v>0</v>
      </c>
      <c r="AF1668" s="931"/>
      <c r="AG1668" s="530">
        <f t="shared" si="2679"/>
        <v>0</v>
      </c>
      <c r="AH1668" s="530">
        <f t="shared" si="2680"/>
        <v>0</v>
      </c>
      <c r="AI1668" s="641"/>
      <c r="AJ1668" s="537"/>
      <c r="AK1668" s="537"/>
      <c r="AL1668" s="537"/>
      <c r="AM1668" s="537"/>
      <c r="AN1668" s="537"/>
      <c r="AO1668" s="683" t="str">
        <f t="shared" si="2681"/>
        <v>OK</v>
      </c>
      <c r="AP1668" s="141"/>
      <c r="AQ1668" s="141"/>
      <c r="AR1668" s="552"/>
      <c r="AS1668" s="552"/>
      <c r="AT1668" s="683" t="str">
        <f t="shared" si="2682"/>
        <v>OK</v>
      </c>
      <c r="AU1668" s="593"/>
      <c r="AV1668" s="530">
        <f t="shared" si="2683"/>
        <v>0</v>
      </c>
      <c r="AW1668" s="842">
        <f t="shared" si="2684"/>
        <v>0</v>
      </c>
      <c r="AX1668" s="115">
        <f>L1668</f>
        <v>0</v>
      </c>
      <c r="AY1668" s="5">
        <f>AE1668</f>
        <v>0</v>
      </c>
      <c r="AZ1668" s="7">
        <f t="shared" si="2685"/>
        <v>0</v>
      </c>
      <c r="BA1668" s="335" t="e">
        <f t="shared" si="2686"/>
        <v>#DIV/0!</v>
      </c>
      <c r="BB1668" s="23">
        <f>M1668</f>
        <v>0</v>
      </c>
      <c r="BC1668" s="5">
        <f t="shared" si="2687"/>
        <v>0</v>
      </c>
      <c r="BD1668" s="7">
        <f t="shared" si="2688"/>
        <v>0</v>
      </c>
      <c r="BE1668" s="335" t="e">
        <f t="shared" si="2689"/>
        <v>#DIV/0!</v>
      </c>
      <c r="BG1668" s="826" t="str">
        <f>RIGHT(LEFT(I1668,3),2)&amp;"."&amp;RIGHT(LEFT(I1668,5),2)</f>
        <v>43.12</v>
      </c>
      <c r="BH1668" s="607" t="b">
        <f>COUNTIF('Codes SEC'!$B$2:$B$250,Ministres!BG1668)&gt;0</f>
        <v>1</v>
      </c>
    </row>
    <row r="1669" spans="1:66" s="1" customFormat="1" ht="12.75" customHeight="1" x14ac:dyDescent="0.25">
      <c r="A1669" s="227"/>
      <c r="B1669" s="209"/>
      <c r="C1669" s="253"/>
      <c r="D1669" s="625"/>
      <c r="E1669" s="280"/>
      <c r="F1669" s="253"/>
      <c r="G1669" s="695"/>
      <c r="H1669" s="886"/>
      <c r="I1669" s="403"/>
      <c r="J1669" s="381"/>
      <c r="K1669" s="514" t="s">
        <v>95</v>
      </c>
      <c r="L1669" s="318">
        <f t="shared" ref="L1669:V1669" si="2690">L1664+L1665+L1667+L1666+L1668</f>
        <v>973</v>
      </c>
      <c r="M1669" s="737">
        <f t="shared" si="2690"/>
        <v>1000</v>
      </c>
      <c r="N1669" s="930">
        <f t="shared" si="2690"/>
        <v>0</v>
      </c>
      <c r="O1669" s="790">
        <f t="shared" si="2690"/>
        <v>-973</v>
      </c>
      <c r="P1669" s="790">
        <f t="shared" si="2690"/>
        <v>0</v>
      </c>
      <c r="Q1669" s="787">
        <f t="shared" si="2690"/>
        <v>0</v>
      </c>
      <c r="R1669" s="648">
        <f t="shared" si="2690"/>
        <v>0</v>
      </c>
      <c r="S1669" s="648">
        <f t="shared" si="2690"/>
        <v>0</v>
      </c>
      <c r="T1669" s="648">
        <f t="shared" si="2690"/>
        <v>0</v>
      </c>
      <c r="U1669" s="648">
        <f t="shared" si="2690"/>
        <v>0</v>
      </c>
      <c r="V1669" s="648">
        <f t="shared" si="2690"/>
        <v>0</v>
      </c>
      <c r="W1669" s="790"/>
      <c r="X1669" s="649">
        <f>X1664+X1665+X1667+X1666+X1668</f>
        <v>0</v>
      </c>
      <c r="Y1669" s="649">
        <f>Y1664+Y1665+Y1667+Y1666+Y1668</f>
        <v>0</v>
      </c>
      <c r="Z1669" s="648">
        <f>Z1664+Z1665+Z1667+Z1666+Z1668</f>
        <v>0</v>
      </c>
      <c r="AA1669" s="648">
        <f>AA1664+AA1665+AA1667+AA1666+AA1668</f>
        <v>0</v>
      </c>
      <c r="AB1669" s="790"/>
      <c r="AC1669" s="649">
        <f t="shared" ref="AC1669:AN1669" si="2691">AC1664+AC1665+AC1667+AC1666+AC1668</f>
        <v>0</v>
      </c>
      <c r="AD1669" s="790">
        <f>AD1664+AD1665+AD1667+AD1666+AD1668</f>
        <v>0</v>
      </c>
      <c r="AE1669" s="843">
        <f>AE1664+AE1665+AE1667+AE1666+AE1668</f>
        <v>0</v>
      </c>
      <c r="AF1669" s="930">
        <f t="shared" si="2691"/>
        <v>0</v>
      </c>
      <c r="AG1669" s="790">
        <f t="shared" si="2691"/>
        <v>-1000</v>
      </c>
      <c r="AH1669" s="790">
        <f t="shared" si="2691"/>
        <v>0</v>
      </c>
      <c r="AI1669" s="787">
        <f t="shared" si="2691"/>
        <v>0</v>
      </c>
      <c r="AJ1669" s="648">
        <f t="shared" si="2691"/>
        <v>0</v>
      </c>
      <c r="AK1669" s="648">
        <f t="shared" si="2691"/>
        <v>0</v>
      </c>
      <c r="AL1669" s="648">
        <f t="shared" si="2691"/>
        <v>0</v>
      </c>
      <c r="AM1669" s="648">
        <f t="shared" si="2691"/>
        <v>0</v>
      </c>
      <c r="AN1669" s="648">
        <f t="shared" si="2691"/>
        <v>0</v>
      </c>
      <c r="AO1669" s="790"/>
      <c r="AP1669" s="649">
        <f>AP1664+AP1665+AP1667+AP1666+AP1668</f>
        <v>0</v>
      </c>
      <c r="AQ1669" s="649">
        <f>AQ1664+AQ1665+AQ1667+AQ1666+AQ1668</f>
        <v>0</v>
      </c>
      <c r="AR1669" s="648">
        <f>AR1664+AR1665+AR1667+AR1666+AR1668</f>
        <v>0</v>
      </c>
      <c r="AS1669" s="648">
        <f>AS1664+AS1665+AS1667+AS1666+AS1668</f>
        <v>0</v>
      </c>
      <c r="AT1669" s="790"/>
      <c r="AU1669" s="649">
        <f t="shared" ref="AU1669:BE1669" si="2692">AU1664+AU1665+AU1667+AU1666+AU1668</f>
        <v>0</v>
      </c>
      <c r="AV1669" s="790">
        <f t="shared" si="2692"/>
        <v>0</v>
      </c>
      <c r="AW1669" s="843">
        <f t="shared" si="2692"/>
        <v>0</v>
      </c>
      <c r="AX1669" s="336">
        <f t="shared" si="2692"/>
        <v>973</v>
      </c>
      <c r="AY1669" s="337">
        <f t="shared" si="2692"/>
        <v>0</v>
      </c>
      <c r="AZ1669" s="338">
        <f t="shared" si="2692"/>
        <v>-973</v>
      </c>
      <c r="BA1669" s="339" t="e">
        <f t="shared" si="2692"/>
        <v>#DIV/0!</v>
      </c>
      <c r="BB1669" s="322">
        <f t="shared" si="2692"/>
        <v>1000</v>
      </c>
      <c r="BC1669" s="337">
        <f t="shared" si="2692"/>
        <v>0</v>
      </c>
      <c r="BD1669" s="338">
        <f t="shared" si="2692"/>
        <v>-1000</v>
      </c>
      <c r="BE1669" s="339" t="e">
        <f t="shared" si="2692"/>
        <v>#DIV/0!</v>
      </c>
      <c r="BF1669" s="41"/>
      <c r="BG1669" s="826"/>
      <c r="BH1669" s="607"/>
      <c r="BI1669" s="41"/>
      <c r="BJ1669" s="41"/>
      <c r="BK1669" s="41"/>
      <c r="BL1669" s="41"/>
      <c r="BM1669" s="41"/>
      <c r="BN1669" s="41"/>
    </row>
    <row r="1670" spans="1:66" s="1" customFormat="1" ht="12.75" customHeight="1" x14ac:dyDescent="0.25">
      <c r="A1670" s="21"/>
      <c r="B1670" s="112"/>
      <c r="C1670" s="116"/>
      <c r="D1670" s="623"/>
      <c r="E1670" s="278"/>
      <c r="F1670" s="116"/>
      <c r="G1670" s="694"/>
      <c r="H1670" s="878"/>
      <c r="I1670" s="397"/>
      <c r="J1670" s="380"/>
      <c r="K1670" s="461"/>
      <c r="L1670" s="738"/>
      <c r="M1670" s="739"/>
      <c r="N1670" s="932"/>
      <c r="O1670" s="125"/>
      <c r="P1670" s="125"/>
      <c r="Q1670" s="642"/>
      <c r="R1670" s="538"/>
      <c r="S1670" s="538"/>
      <c r="T1670" s="538"/>
      <c r="U1670" s="538"/>
      <c r="V1670" s="538"/>
      <c r="W1670" s="532"/>
      <c r="X1670" s="143"/>
      <c r="Y1670" s="143"/>
      <c r="Z1670" s="553"/>
      <c r="AA1670" s="553"/>
      <c r="AB1670" s="532"/>
      <c r="AC1670" s="594"/>
      <c r="AD1670" s="125"/>
      <c r="AE1670" s="848"/>
      <c r="AF1670" s="932"/>
      <c r="AG1670" s="125"/>
      <c r="AH1670" s="125"/>
      <c r="AI1670" s="642"/>
      <c r="AJ1670" s="538"/>
      <c r="AK1670" s="538"/>
      <c r="AL1670" s="538"/>
      <c r="AM1670" s="538"/>
      <c r="AN1670" s="538"/>
      <c r="AO1670" s="532"/>
      <c r="AP1670" s="143"/>
      <c r="AQ1670" s="143"/>
      <c r="AR1670" s="553"/>
      <c r="AS1670" s="553"/>
      <c r="AT1670" s="532"/>
      <c r="AU1670" s="594"/>
      <c r="AV1670" s="125"/>
      <c r="AW1670" s="848"/>
      <c r="AX1670" s="124"/>
      <c r="AY1670" s="6"/>
      <c r="AZ1670" s="6"/>
      <c r="BA1670" s="341"/>
      <c r="BB1670" s="311"/>
      <c r="BC1670" s="6"/>
      <c r="BD1670" s="6"/>
      <c r="BE1670" s="341"/>
      <c r="BF1670" s="40"/>
      <c r="BG1670" s="826"/>
      <c r="BH1670" s="607"/>
      <c r="BI1670" s="41"/>
      <c r="BJ1670" s="41"/>
      <c r="BK1670" s="41"/>
      <c r="BL1670" s="41"/>
      <c r="BM1670" s="41"/>
      <c r="BN1670" s="41"/>
    </row>
    <row r="1671" spans="1:66" ht="12.75" customHeight="1" x14ac:dyDescent="0.25">
      <c r="A1671" s="21"/>
      <c r="B1671" s="112"/>
      <c r="C1671" s="116"/>
      <c r="D1671" s="623"/>
      <c r="E1671" s="278"/>
      <c r="F1671" s="116"/>
      <c r="G1671" s="694"/>
      <c r="H1671" s="878"/>
      <c r="I1671" s="397"/>
      <c r="J1671" s="380"/>
      <c r="K1671" s="410" t="s">
        <v>58</v>
      </c>
      <c r="L1671" s="738"/>
      <c r="M1671" s="739"/>
      <c r="N1671" s="932"/>
      <c r="O1671" s="125"/>
      <c r="P1671" s="125"/>
      <c r="Q1671" s="642"/>
      <c r="R1671" s="538"/>
      <c r="S1671" s="538"/>
      <c r="T1671" s="538"/>
      <c r="U1671" s="538"/>
      <c r="V1671" s="538"/>
      <c r="W1671" s="532"/>
      <c r="X1671" s="143"/>
      <c r="Y1671" s="143"/>
      <c r="Z1671" s="553"/>
      <c r="AA1671" s="553"/>
      <c r="AB1671" s="532"/>
      <c r="AC1671" s="594"/>
      <c r="AD1671" s="125"/>
      <c r="AE1671" s="848"/>
      <c r="AF1671" s="932"/>
      <c r="AG1671" s="125"/>
      <c r="AH1671" s="125"/>
      <c r="AI1671" s="642"/>
      <c r="AJ1671" s="538"/>
      <c r="AK1671" s="538"/>
      <c r="AL1671" s="538"/>
      <c r="AM1671" s="538"/>
      <c r="AN1671" s="538"/>
      <c r="AO1671" s="532"/>
      <c r="AP1671" s="143"/>
      <c r="AQ1671" s="143"/>
      <c r="AR1671" s="553"/>
      <c r="AS1671" s="553"/>
      <c r="AT1671" s="532"/>
      <c r="AU1671" s="594"/>
      <c r="AV1671" s="125"/>
      <c r="AW1671" s="848"/>
      <c r="AX1671" s="124"/>
      <c r="AY1671" s="6"/>
      <c r="AZ1671" s="6"/>
      <c r="BA1671" s="341"/>
      <c r="BB1671" s="311"/>
      <c r="BC1671" s="6"/>
      <c r="BD1671" s="6"/>
      <c r="BE1671" s="341"/>
      <c r="BG1671" s="826"/>
      <c r="BH1671" s="607"/>
    </row>
    <row r="1672" spans="1:66" s="4" customFormat="1" ht="12.75" customHeight="1" x14ac:dyDescent="0.25">
      <c r="A1672" s="222"/>
      <c r="B1672" s="30"/>
      <c r="C1672" s="116"/>
      <c r="D1672" s="620"/>
      <c r="E1672" s="32"/>
      <c r="F1672" s="117"/>
      <c r="G1672" s="694"/>
      <c r="H1672" s="878"/>
      <c r="I1672" s="397"/>
      <c r="J1672" s="380"/>
      <c r="K1672" s="400"/>
      <c r="L1672" s="731"/>
      <c r="M1672" s="732"/>
      <c r="N1672" s="931"/>
      <c r="O1672" s="923"/>
      <c r="P1672" s="923"/>
      <c r="Q1672" s="641"/>
      <c r="R1672" s="537"/>
      <c r="S1672" s="537"/>
      <c r="T1672" s="537"/>
      <c r="U1672" s="537"/>
      <c r="V1672" s="537"/>
      <c r="W1672" s="531"/>
      <c r="X1672" s="141"/>
      <c r="Y1672" s="141"/>
      <c r="Z1672" s="552"/>
      <c r="AA1672" s="552"/>
      <c r="AB1672" s="531"/>
      <c r="AC1672" s="593"/>
      <c r="AD1672" s="923"/>
      <c r="AE1672" s="846"/>
      <c r="AF1672" s="931"/>
      <c r="AG1672" s="923"/>
      <c r="AH1672" s="923"/>
      <c r="AI1672" s="641"/>
      <c r="AJ1672" s="537"/>
      <c r="AK1672" s="537"/>
      <c r="AL1672" s="537"/>
      <c r="AM1672" s="537"/>
      <c r="AN1672" s="537"/>
      <c r="AO1672" s="531"/>
      <c r="AP1672" s="141"/>
      <c r="AQ1672" s="141"/>
      <c r="AR1672" s="552"/>
      <c r="AS1672" s="552"/>
      <c r="AT1672" s="531"/>
      <c r="AU1672" s="593"/>
      <c r="AV1672" s="923"/>
      <c r="AW1672" s="846"/>
      <c r="AX1672" s="115"/>
      <c r="AY1672" s="5"/>
      <c r="AZ1672" s="5"/>
      <c r="BA1672" s="335"/>
      <c r="BB1672" s="23"/>
      <c r="BC1672" s="5"/>
      <c r="BD1672" s="5"/>
      <c r="BE1672" s="335"/>
      <c r="BF1672" s="41"/>
      <c r="BG1672" s="826"/>
      <c r="BH1672" s="607"/>
      <c r="BI1672" s="41"/>
      <c r="BJ1672" s="41"/>
      <c r="BK1672" s="41"/>
      <c r="BL1672" s="41"/>
      <c r="BM1672" s="41"/>
      <c r="BN1672" s="41"/>
    </row>
    <row r="1673" spans="1:66" s="27" customFormat="1" ht="30.6" x14ac:dyDescent="0.25">
      <c r="A1673" s="222" t="s">
        <v>6116</v>
      </c>
      <c r="B1673" s="112">
        <v>14</v>
      </c>
      <c r="C1673" s="116" t="s">
        <v>1714</v>
      </c>
      <c r="D1673" s="620">
        <v>1000</v>
      </c>
      <c r="E1673" s="278"/>
      <c r="F1673" s="116">
        <v>6</v>
      </c>
      <c r="G1673" s="700" t="s">
        <v>5613</v>
      </c>
      <c r="H1673" s="878" t="str">
        <f t="shared" si="2617"/>
        <v>048</v>
      </c>
      <c r="I1673" s="397" t="s">
        <v>3284</v>
      </c>
      <c r="J1673" s="380" t="s">
        <v>2133</v>
      </c>
      <c r="K1673" s="408" t="s">
        <v>3618</v>
      </c>
      <c r="L1673" s="733">
        <v>0</v>
      </c>
      <c r="M1673" s="734">
        <v>0</v>
      </c>
      <c r="N1673" s="931"/>
      <c r="O1673" s="530">
        <f t="shared" ref="O1673:O1688" si="2693">IF(N1673&gt;L1673,"0 ",N1673-L1673)</f>
        <v>0</v>
      </c>
      <c r="P1673" s="530">
        <f t="shared" ref="P1673:P1688" si="2694">IF(N1673&lt;L1673,"0 ",N1673-L1673)</f>
        <v>0</v>
      </c>
      <c r="Q1673" s="646"/>
      <c r="R1673" s="536"/>
      <c r="S1673" s="536"/>
      <c r="T1673" s="536"/>
      <c r="U1673" s="536"/>
      <c r="V1673" s="536"/>
      <c r="W1673" s="683" t="str">
        <f>IF(SUM(Q1673:V1673)=X1673,"OK",SUM(Q1673:V1673)-X1673)</f>
        <v>OK</v>
      </c>
      <c r="X1673" s="141"/>
      <c r="Y1673" s="141"/>
      <c r="Z1673" s="552"/>
      <c r="AA1673" s="552"/>
      <c r="AB1673" s="683" t="str">
        <f>IF(SUM(Z1673:AA1673)=AC1673,"OK",SUM(Z1673:AA1673)-AC1673)</f>
        <v>OK</v>
      </c>
      <c r="AC1673" s="593"/>
      <c r="AD1673" s="530">
        <f t="shared" ref="AD1673:AD1688" si="2695">X1673+Y1673+AC1673</f>
        <v>0</v>
      </c>
      <c r="AE1673" s="842">
        <f t="shared" ref="AE1673:AE1688" si="2696">N1673+AD1673</f>
        <v>0</v>
      </c>
      <c r="AF1673" s="931"/>
      <c r="AG1673" s="530">
        <f t="shared" ref="AG1673:AG1688" si="2697">IF(AF1673&gt;M1673,"0 ",AF1673-M1673)</f>
        <v>0</v>
      </c>
      <c r="AH1673" s="530">
        <f t="shared" ref="AH1673:AH1688" si="2698">IF(AF1673&lt;M1673,"0 ",AF1673-M1673)</f>
        <v>0</v>
      </c>
      <c r="AI1673" s="641"/>
      <c r="AJ1673" s="537"/>
      <c r="AK1673" s="537"/>
      <c r="AL1673" s="537"/>
      <c r="AM1673" s="537"/>
      <c r="AN1673" s="537"/>
      <c r="AO1673" s="683" t="str">
        <f>IF(SUM(AI1673:AN1673)=AP1673,"OK",SUM(AI1673:AN1673)-AP1673)</f>
        <v>OK</v>
      </c>
      <c r="AP1673" s="141"/>
      <c r="AQ1673" s="141"/>
      <c r="AR1673" s="552"/>
      <c r="AS1673" s="552"/>
      <c r="AT1673" s="683" t="str">
        <f>IF(SUM(AR1673:AS1673)=AU1673,"OK",SUM(AR1673:AS1673)-AU1673)</f>
        <v>OK</v>
      </c>
      <c r="AU1673" s="593"/>
      <c r="AV1673" s="530">
        <f t="shared" ref="AV1673:AV1688" si="2699">AP1673+AQ1673+AU1673</f>
        <v>0</v>
      </c>
      <c r="AW1673" s="842">
        <f t="shared" ref="AW1673:AW1688" si="2700">AF1673+AV1673</f>
        <v>0</v>
      </c>
      <c r="AX1673" s="115">
        <f t="shared" ref="AX1673:AX1688" si="2701">L1673</f>
        <v>0</v>
      </c>
      <c r="AY1673" s="5">
        <f t="shared" ref="AY1673:AY1688" si="2702">AE1673</f>
        <v>0</v>
      </c>
      <c r="AZ1673" s="5">
        <f t="shared" ref="AZ1673:AZ1678" si="2703">AY1673-AX1673</f>
        <v>0</v>
      </c>
      <c r="BA1673" s="335" t="e">
        <f t="shared" ref="BA1673:BA1678" si="2704">AZ1673/AX1673</f>
        <v>#DIV/0!</v>
      </c>
      <c r="BB1673" s="23">
        <f t="shared" ref="BB1673:BB1688" si="2705">M1673</f>
        <v>0</v>
      </c>
      <c r="BC1673" s="5">
        <f t="shared" ref="BC1673:BC1678" si="2706">AW1673</f>
        <v>0</v>
      </c>
      <c r="BD1673" s="5">
        <f t="shared" ref="BD1673:BD1678" si="2707">BC1673-BB1673</f>
        <v>0</v>
      </c>
      <c r="BE1673" s="335" t="e">
        <f t="shared" ref="BE1673:BE1678" si="2708">BD1673/BB1673</f>
        <v>#DIV/0!</v>
      </c>
      <c r="BF1673" s="41"/>
      <c r="BG1673" s="826" t="str">
        <f t="shared" ref="BG1673:BG1688" si="2709">RIGHT(LEFT(I1673,3),2)&amp;"."&amp;RIGHT(LEFT(I1673,5),2)</f>
        <v>51.12</v>
      </c>
      <c r="BH1673" s="607" t="b">
        <f>COUNTIF('Codes SEC'!$B$2:$B$250,Ministres!BG1673)&gt;0</f>
        <v>1</v>
      </c>
      <c r="BI1673" s="40"/>
      <c r="BJ1673" s="40"/>
      <c r="BK1673" s="40"/>
      <c r="BL1673" s="40"/>
      <c r="BM1673" s="40"/>
      <c r="BN1673" s="40"/>
    </row>
    <row r="1674" spans="1:66" ht="35.1" customHeight="1" x14ac:dyDescent="0.25">
      <c r="A1674" s="190" t="s">
        <v>6116</v>
      </c>
      <c r="B1674" s="583" t="s">
        <v>826</v>
      </c>
      <c r="C1674" s="120" t="s">
        <v>1714</v>
      </c>
      <c r="D1674" s="622">
        <v>1000</v>
      </c>
      <c r="E1674" s="584"/>
      <c r="F1674" s="116">
        <v>6</v>
      </c>
      <c r="G1674" s="700" t="s">
        <v>5613</v>
      </c>
      <c r="H1674" s="891" t="str">
        <f t="shared" si="2617"/>
        <v>048</v>
      </c>
      <c r="I1674" s="605">
        <v>85112000</v>
      </c>
      <c r="J1674" s="689" t="s">
        <v>5150</v>
      </c>
      <c r="K1674" s="424" t="s">
        <v>5151</v>
      </c>
      <c r="L1674" s="733">
        <v>0</v>
      </c>
      <c r="M1674" s="734">
        <v>0</v>
      </c>
      <c r="N1674" s="931"/>
      <c r="O1674" s="530">
        <f t="shared" si="2693"/>
        <v>0</v>
      </c>
      <c r="P1674" s="530">
        <f t="shared" si="2694"/>
        <v>0</v>
      </c>
      <c r="Q1674" s="646"/>
      <c r="R1674" s="536"/>
      <c r="S1674" s="536"/>
      <c r="T1674" s="536"/>
      <c r="U1674" s="536"/>
      <c r="V1674" s="536"/>
      <c r="W1674" s="683" t="str">
        <f t="shared" ref="W1674:W1687" si="2710">IF(SUM(Q1674:V1674)=X1674,"OK",SUM(Q1674:V1674)-X1674)</f>
        <v>OK</v>
      </c>
      <c r="X1674" s="141"/>
      <c r="Y1674" s="141"/>
      <c r="Z1674" s="552"/>
      <c r="AA1674" s="552"/>
      <c r="AB1674" s="683" t="str">
        <f t="shared" ref="AB1674:AB1687" si="2711">IF(SUM(Z1674:AA1674)=AC1674,"OK",SUM(Z1674:AA1674)-AC1674)</f>
        <v>OK</v>
      </c>
      <c r="AC1674" s="593"/>
      <c r="AD1674" s="530">
        <f t="shared" si="2695"/>
        <v>0</v>
      </c>
      <c r="AE1674" s="842">
        <f t="shared" si="2696"/>
        <v>0</v>
      </c>
      <c r="AF1674" s="931"/>
      <c r="AG1674" s="530">
        <f t="shared" si="2697"/>
        <v>0</v>
      </c>
      <c r="AH1674" s="530">
        <f t="shared" si="2698"/>
        <v>0</v>
      </c>
      <c r="AI1674" s="641"/>
      <c r="AJ1674" s="537"/>
      <c r="AK1674" s="537"/>
      <c r="AL1674" s="537"/>
      <c r="AM1674" s="537"/>
      <c r="AN1674" s="537"/>
      <c r="AO1674" s="683" t="str">
        <f t="shared" ref="AO1674:AO1687" si="2712">IF(SUM(AI1674:AN1674)=AP1674,"OK",SUM(AI1674:AN1674)-AP1674)</f>
        <v>OK</v>
      </c>
      <c r="AP1674" s="141"/>
      <c r="AQ1674" s="141"/>
      <c r="AR1674" s="552"/>
      <c r="AS1674" s="552"/>
      <c r="AT1674" s="683" t="str">
        <f t="shared" ref="AT1674:AT1687" si="2713">IF(SUM(AR1674:AS1674)=AU1674,"OK",SUM(AR1674:AS1674)-AU1674)</f>
        <v>OK</v>
      </c>
      <c r="AU1674" s="593"/>
      <c r="AV1674" s="530">
        <f t="shared" si="2699"/>
        <v>0</v>
      </c>
      <c r="AW1674" s="842">
        <f t="shared" si="2700"/>
        <v>0</v>
      </c>
      <c r="AX1674" s="115">
        <f t="shared" si="2701"/>
        <v>0</v>
      </c>
      <c r="AY1674" s="5">
        <f t="shared" si="2702"/>
        <v>0</v>
      </c>
      <c r="AZ1674" s="7">
        <f t="shared" si="2703"/>
        <v>0</v>
      </c>
      <c r="BA1674" s="335" t="e">
        <f t="shared" si="2704"/>
        <v>#DIV/0!</v>
      </c>
      <c r="BB1674" s="23">
        <f t="shared" si="2705"/>
        <v>0</v>
      </c>
      <c r="BC1674" s="5">
        <f t="shared" si="2706"/>
        <v>0</v>
      </c>
      <c r="BD1674" s="7">
        <f t="shared" si="2707"/>
        <v>0</v>
      </c>
      <c r="BE1674" s="335" t="e">
        <f t="shared" si="2708"/>
        <v>#DIV/0!</v>
      </c>
      <c r="BG1674" s="826" t="str">
        <f t="shared" si="2709"/>
        <v>51.12</v>
      </c>
      <c r="BH1674" s="607" t="b">
        <f>COUNTIF('Codes SEC'!$B$2:$B$250,Ministres!BG1674)&gt;0</f>
        <v>1</v>
      </c>
    </row>
    <row r="1675" spans="1:66" ht="40.799999999999997" x14ac:dyDescent="0.25">
      <c r="A1675" s="222" t="s">
        <v>6116</v>
      </c>
      <c r="B1675" s="112">
        <v>14</v>
      </c>
      <c r="C1675" s="116" t="s">
        <v>1714</v>
      </c>
      <c r="D1675" s="620">
        <v>1000</v>
      </c>
      <c r="E1675" s="278" t="s">
        <v>69</v>
      </c>
      <c r="F1675" s="116">
        <v>3</v>
      </c>
      <c r="G1675" s="700" t="s">
        <v>5613</v>
      </c>
      <c r="H1675" s="878" t="str">
        <f t="shared" si="2617"/>
        <v>048</v>
      </c>
      <c r="I1675" s="397" t="s">
        <v>3285</v>
      </c>
      <c r="J1675" s="380" t="s">
        <v>2134</v>
      </c>
      <c r="K1675" s="408" t="s">
        <v>3619</v>
      </c>
      <c r="L1675" s="733">
        <v>10270</v>
      </c>
      <c r="M1675" s="734">
        <v>10270</v>
      </c>
      <c r="N1675" s="931"/>
      <c r="O1675" s="530">
        <f t="shared" si="2693"/>
        <v>-10270</v>
      </c>
      <c r="P1675" s="530" t="str">
        <f t="shared" si="2694"/>
        <v xml:space="preserve">0 </v>
      </c>
      <c r="Q1675" s="646"/>
      <c r="R1675" s="536"/>
      <c r="S1675" s="536"/>
      <c r="T1675" s="536"/>
      <c r="U1675" s="536"/>
      <c r="V1675" s="536"/>
      <c r="W1675" s="683" t="str">
        <f t="shared" si="2710"/>
        <v>OK</v>
      </c>
      <c r="X1675" s="141"/>
      <c r="Y1675" s="141"/>
      <c r="Z1675" s="552"/>
      <c r="AA1675" s="552"/>
      <c r="AB1675" s="683" t="str">
        <f t="shared" si="2711"/>
        <v>OK</v>
      </c>
      <c r="AC1675" s="593"/>
      <c r="AD1675" s="530">
        <f t="shared" si="2695"/>
        <v>0</v>
      </c>
      <c r="AE1675" s="842">
        <f t="shared" si="2696"/>
        <v>0</v>
      </c>
      <c r="AF1675" s="931"/>
      <c r="AG1675" s="530">
        <f t="shared" si="2697"/>
        <v>-10270</v>
      </c>
      <c r="AH1675" s="530" t="str">
        <f t="shared" si="2698"/>
        <v xml:space="preserve">0 </v>
      </c>
      <c r="AI1675" s="641"/>
      <c r="AJ1675" s="537"/>
      <c r="AK1675" s="537"/>
      <c r="AL1675" s="537"/>
      <c r="AM1675" s="537"/>
      <c r="AN1675" s="537"/>
      <c r="AO1675" s="683" t="str">
        <f t="shared" si="2712"/>
        <v>OK</v>
      </c>
      <c r="AP1675" s="141"/>
      <c r="AQ1675" s="141"/>
      <c r="AR1675" s="552"/>
      <c r="AS1675" s="552"/>
      <c r="AT1675" s="683" t="str">
        <f t="shared" si="2713"/>
        <v>OK</v>
      </c>
      <c r="AU1675" s="593"/>
      <c r="AV1675" s="530">
        <f t="shared" si="2699"/>
        <v>0</v>
      </c>
      <c r="AW1675" s="842">
        <f t="shared" si="2700"/>
        <v>0</v>
      </c>
      <c r="AX1675" s="115">
        <f t="shared" si="2701"/>
        <v>10270</v>
      </c>
      <c r="AY1675" s="5">
        <f t="shared" si="2702"/>
        <v>0</v>
      </c>
      <c r="AZ1675" s="7">
        <f t="shared" si="2703"/>
        <v>-10270</v>
      </c>
      <c r="BA1675" s="335">
        <f t="shared" si="2704"/>
        <v>-1</v>
      </c>
      <c r="BB1675" s="23">
        <f t="shared" si="2705"/>
        <v>10270</v>
      </c>
      <c r="BC1675" s="5">
        <f t="shared" si="2706"/>
        <v>0</v>
      </c>
      <c r="BD1675" s="7">
        <f t="shared" si="2707"/>
        <v>-10270</v>
      </c>
      <c r="BE1675" s="335">
        <f t="shared" si="2708"/>
        <v>-1</v>
      </c>
      <c r="BG1675" s="826" t="str">
        <f t="shared" si="2709"/>
        <v>61.41</v>
      </c>
      <c r="BH1675" s="607" t="b">
        <f>COUNTIF('Codes SEC'!$B$2:$B$250,Ministres!BG1675)&gt;0</f>
        <v>1</v>
      </c>
    </row>
    <row r="1676" spans="1:66" ht="30.6" x14ac:dyDescent="0.25">
      <c r="A1676" s="222" t="s">
        <v>6116</v>
      </c>
      <c r="B1676" s="112">
        <v>14</v>
      </c>
      <c r="C1676" s="116" t="s">
        <v>1714</v>
      </c>
      <c r="D1676" s="620">
        <v>1000</v>
      </c>
      <c r="E1676" s="278"/>
      <c r="F1676" s="116">
        <v>3</v>
      </c>
      <c r="G1676" s="700" t="s">
        <v>5613</v>
      </c>
      <c r="H1676" s="878" t="str">
        <f t="shared" si="2617"/>
        <v>048</v>
      </c>
      <c r="I1676" s="397" t="s">
        <v>3285</v>
      </c>
      <c r="J1676" s="380" t="s">
        <v>2135</v>
      </c>
      <c r="K1676" s="408" t="s">
        <v>3620</v>
      </c>
      <c r="L1676" s="733">
        <v>5000</v>
      </c>
      <c r="M1676" s="734">
        <v>5000</v>
      </c>
      <c r="N1676" s="931"/>
      <c r="O1676" s="530">
        <f t="shared" si="2693"/>
        <v>-5000</v>
      </c>
      <c r="P1676" s="530" t="str">
        <f t="shared" si="2694"/>
        <v xml:space="preserve">0 </v>
      </c>
      <c r="Q1676" s="646"/>
      <c r="R1676" s="536"/>
      <c r="S1676" s="536"/>
      <c r="T1676" s="536"/>
      <c r="U1676" s="536"/>
      <c r="V1676" s="536"/>
      <c r="W1676" s="683" t="str">
        <f t="shared" si="2710"/>
        <v>OK</v>
      </c>
      <c r="X1676" s="141"/>
      <c r="Y1676" s="141"/>
      <c r="Z1676" s="552"/>
      <c r="AA1676" s="552"/>
      <c r="AB1676" s="683" t="str">
        <f t="shared" si="2711"/>
        <v>OK</v>
      </c>
      <c r="AC1676" s="593"/>
      <c r="AD1676" s="530">
        <f t="shared" si="2695"/>
        <v>0</v>
      </c>
      <c r="AE1676" s="842">
        <f t="shared" si="2696"/>
        <v>0</v>
      </c>
      <c r="AF1676" s="931"/>
      <c r="AG1676" s="530">
        <f t="shared" si="2697"/>
        <v>-5000</v>
      </c>
      <c r="AH1676" s="530" t="str">
        <f t="shared" si="2698"/>
        <v xml:space="preserve">0 </v>
      </c>
      <c r="AI1676" s="641"/>
      <c r="AJ1676" s="537"/>
      <c r="AK1676" s="537"/>
      <c r="AL1676" s="537"/>
      <c r="AM1676" s="537"/>
      <c r="AN1676" s="537"/>
      <c r="AO1676" s="683" t="str">
        <f t="shared" si="2712"/>
        <v>OK</v>
      </c>
      <c r="AP1676" s="141"/>
      <c r="AQ1676" s="141"/>
      <c r="AR1676" s="552"/>
      <c r="AS1676" s="552"/>
      <c r="AT1676" s="683" t="str">
        <f t="shared" si="2713"/>
        <v>OK</v>
      </c>
      <c r="AU1676" s="593"/>
      <c r="AV1676" s="530">
        <f t="shared" si="2699"/>
        <v>0</v>
      </c>
      <c r="AW1676" s="842">
        <f t="shared" si="2700"/>
        <v>0</v>
      </c>
      <c r="AX1676" s="115">
        <f t="shared" si="2701"/>
        <v>5000</v>
      </c>
      <c r="AY1676" s="5">
        <f t="shared" si="2702"/>
        <v>0</v>
      </c>
      <c r="AZ1676" s="7">
        <f t="shared" si="2703"/>
        <v>-5000</v>
      </c>
      <c r="BA1676" s="335">
        <f t="shared" si="2704"/>
        <v>-1</v>
      </c>
      <c r="BB1676" s="23">
        <f t="shared" si="2705"/>
        <v>5000</v>
      </c>
      <c r="BC1676" s="5">
        <f t="shared" si="2706"/>
        <v>0</v>
      </c>
      <c r="BD1676" s="7">
        <f t="shared" si="2707"/>
        <v>-5000</v>
      </c>
      <c r="BE1676" s="335">
        <f t="shared" si="2708"/>
        <v>-1</v>
      </c>
      <c r="BG1676" s="826" t="str">
        <f t="shared" si="2709"/>
        <v>61.41</v>
      </c>
      <c r="BH1676" s="607" t="b">
        <f>COUNTIF('Codes SEC'!$B$2:$B$250,Ministres!BG1676)&gt;0</f>
        <v>1</v>
      </c>
    </row>
    <row r="1677" spans="1:66" ht="35.1" customHeight="1" x14ac:dyDescent="0.25">
      <c r="A1677" s="190" t="s">
        <v>6116</v>
      </c>
      <c r="B1677" s="583" t="s">
        <v>826</v>
      </c>
      <c r="C1677" s="120" t="s">
        <v>1714</v>
      </c>
      <c r="D1677" s="622">
        <v>1000</v>
      </c>
      <c r="E1677" s="584"/>
      <c r="F1677" s="116">
        <v>6</v>
      </c>
      <c r="G1677" s="700" t="s">
        <v>5613</v>
      </c>
      <c r="H1677" s="891" t="str">
        <f t="shared" si="2617"/>
        <v>048</v>
      </c>
      <c r="I1677" s="605">
        <v>86311000</v>
      </c>
      <c r="J1677" s="689" t="s">
        <v>5152</v>
      </c>
      <c r="K1677" s="424" t="s">
        <v>6341</v>
      </c>
      <c r="L1677" s="733">
        <v>0</v>
      </c>
      <c r="M1677" s="734">
        <v>0</v>
      </c>
      <c r="N1677" s="931"/>
      <c r="O1677" s="530">
        <f t="shared" si="2693"/>
        <v>0</v>
      </c>
      <c r="P1677" s="530">
        <f t="shared" si="2694"/>
        <v>0</v>
      </c>
      <c r="Q1677" s="646"/>
      <c r="R1677" s="536"/>
      <c r="S1677" s="536"/>
      <c r="T1677" s="536"/>
      <c r="U1677" s="536"/>
      <c r="V1677" s="536"/>
      <c r="W1677" s="683" t="str">
        <f>IF(SUM(Q1677:V1677)=X1677,"OK",SUM(Q1677:V1677)-X1677)</f>
        <v>OK</v>
      </c>
      <c r="X1677" s="141"/>
      <c r="Y1677" s="141"/>
      <c r="Z1677" s="552"/>
      <c r="AA1677" s="552"/>
      <c r="AB1677" s="683" t="str">
        <f>IF(SUM(Z1677:AA1677)=AC1677,"OK",SUM(Z1677:AA1677)-AC1677)</f>
        <v>OK</v>
      </c>
      <c r="AC1677" s="593"/>
      <c r="AD1677" s="530">
        <f t="shared" si="2695"/>
        <v>0</v>
      </c>
      <c r="AE1677" s="842">
        <f t="shared" si="2696"/>
        <v>0</v>
      </c>
      <c r="AF1677" s="931"/>
      <c r="AG1677" s="530">
        <f t="shared" si="2697"/>
        <v>0</v>
      </c>
      <c r="AH1677" s="530">
        <f t="shared" si="2698"/>
        <v>0</v>
      </c>
      <c r="AI1677" s="641"/>
      <c r="AJ1677" s="537"/>
      <c r="AK1677" s="537"/>
      <c r="AL1677" s="537"/>
      <c r="AM1677" s="537"/>
      <c r="AN1677" s="537"/>
      <c r="AO1677" s="683" t="str">
        <f>IF(SUM(AI1677:AN1677)=AP1677,"OK",SUM(AI1677:AN1677)-AP1677)</f>
        <v>OK</v>
      </c>
      <c r="AP1677" s="141"/>
      <c r="AQ1677" s="141"/>
      <c r="AR1677" s="552"/>
      <c r="AS1677" s="552"/>
      <c r="AT1677" s="683" t="str">
        <f>IF(SUM(AR1677:AS1677)=AU1677,"OK",SUM(AR1677:AS1677)-AU1677)</f>
        <v>OK</v>
      </c>
      <c r="AU1677" s="593"/>
      <c r="AV1677" s="530">
        <f t="shared" si="2699"/>
        <v>0</v>
      </c>
      <c r="AW1677" s="842">
        <f t="shared" si="2700"/>
        <v>0</v>
      </c>
      <c r="AX1677" s="115">
        <f t="shared" si="2701"/>
        <v>0</v>
      </c>
      <c r="AY1677" s="5">
        <f t="shared" si="2702"/>
        <v>0</v>
      </c>
      <c r="AZ1677" s="7">
        <f t="shared" si="2703"/>
        <v>0</v>
      </c>
      <c r="BA1677" s="335" t="e">
        <f t="shared" si="2704"/>
        <v>#DIV/0!</v>
      </c>
      <c r="BB1677" s="23">
        <f t="shared" si="2705"/>
        <v>0</v>
      </c>
      <c r="BC1677" s="5">
        <f t="shared" si="2706"/>
        <v>0</v>
      </c>
      <c r="BD1677" s="7">
        <f t="shared" si="2707"/>
        <v>0</v>
      </c>
      <c r="BE1677" s="335" t="e">
        <f t="shared" si="2708"/>
        <v>#DIV/0!</v>
      </c>
      <c r="BG1677" s="826" t="str">
        <f t="shared" si="2709"/>
        <v>63.11</v>
      </c>
      <c r="BH1677" s="607" t="b">
        <f>COUNTIF('Codes SEC'!$B$2:$B$250,Ministres!BG1677)&gt;0</f>
        <v>1</v>
      </c>
    </row>
    <row r="1678" spans="1:66" ht="35.1" customHeight="1" x14ac:dyDescent="0.25">
      <c r="A1678" s="222" t="s">
        <v>6116</v>
      </c>
      <c r="B1678" s="112" t="s">
        <v>826</v>
      </c>
      <c r="C1678" s="116" t="s">
        <v>1714</v>
      </c>
      <c r="D1678" s="620">
        <v>1000</v>
      </c>
      <c r="E1678" s="278"/>
      <c r="F1678" s="116" t="s">
        <v>5306</v>
      </c>
      <c r="G1678" s="700" t="s">
        <v>5613</v>
      </c>
      <c r="H1678" s="888" t="str">
        <f t="shared" si="2617"/>
        <v>048</v>
      </c>
      <c r="I1678" s="580">
        <v>86311000</v>
      </c>
      <c r="J1678" s="689" t="s">
        <v>5992</v>
      </c>
      <c r="K1678" s="411" t="s">
        <v>5993</v>
      </c>
      <c r="L1678" s="733">
        <v>0</v>
      </c>
      <c r="M1678" s="734">
        <v>0</v>
      </c>
      <c r="N1678" s="931"/>
      <c r="O1678" s="530">
        <f t="shared" si="2693"/>
        <v>0</v>
      </c>
      <c r="P1678" s="530">
        <f t="shared" si="2694"/>
        <v>0</v>
      </c>
      <c r="Q1678" s="646"/>
      <c r="R1678" s="536"/>
      <c r="S1678" s="536"/>
      <c r="T1678" s="536"/>
      <c r="U1678" s="536"/>
      <c r="V1678" s="536"/>
      <c r="W1678" s="683" t="str">
        <f>IF(SUM(Q1678:V1678)=X1678,"OK",SUM(Q1678:V1678)-X1678)</f>
        <v>OK</v>
      </c>
      <c r="X1678" s="141"/>
      <c r="Y1678" s="141"/>
      <c r="Z1678" s="552"/>
      <c r="AA1678" s="552"/>
      <c r="AB1678" s="683" t="str">
        <f>IF(SUM(Z1678:AA1678)=AC1678,"OK",SUM(Z1678:AA1678)-AC1678)</f>
        <v>OK</v>
      </c>
      <c r="AC1678" s="593"/>
      <c r="AD1678" s="530">
        <f t="shared" si="2695"/>
        <v>0</v>
      </c>
      <c r="AE1678" s="842">
        <f t="shared" si="2696"/>
        <v>0</v>
      </c>
      <c r="AF1678" s="931"/>
      <c r="AG1678" s="530">
        <f t="shared" si="2697"/>
        <v>0</v>
      </c>
      <c r="AH1678" s="530">
        <f t="shared" si="2698"/>
        <v>0</v>
      </c>
      <c r="AI1678" s="641"/>
      <c r="AJ1678" s="537"/>
      <c r="AK1678" s="537"/>
      <c r="AL1678" s="537"/>
      <c r="AM1678" s="537"/>
      <c r="AN1678" s="537"/>
      <c r="AO1678" s="683" t="str">
        <f>IF(SUM(AI1678:AN1678)=AP1678,"OK",SUM(AI1678:AN1678)-AP1678)</f>
        <v>OK</v>
      </c>
      <c r="AP1678" s="141"/>
      <c r="AQ1678" s="141"/>
      <c r="AR1678" s="552"/>
      <c r="AS1678" s="552"/>
      <c r="AT1678" s="683" t="str">
        <f>IF(SUM(AR1678:AS1678)=AU1678,"OK",SUM(AR1678:AS1678)-AU1678)</f>
        <v>OK</v>
      </c>
      <c r="AU1678" s="593"/>
      <c r="AV1678" s="530">
        <f t="shared" si="2699"/>
        <v>0</v>
      </c>
      <c r="AW1678" s="842">
        <f t="shared" si="2700"/>
        <v>0</v>
      </c>
      <c r="AX1678" s="115">
        <f t="shared" si="2701"/>
        <v>0</v>
      </c>
      <c r="AY1678" s="5">
        <f t="shared" si="2702"/>
        <v>0</v>
      </c>
      <c r="AZ1678" s="7">
        <f t="shared" si="2703"/>
        <v>0</v>
      </c>
      <c r="BA1678" s="335" t="e">
        <f t="shared" si="2704"/>
        <v>#DIV/0!</v>
      </c>
      <c r="BB1678" s="23">
        <f t="shared" si="2705"/>
        <v>0</v>
      </c>
      <c r="BC1678" s="5">
        <f t="shared" si="2706"/>
        <v>0</v>
      </c>
      <c r="BD1678" s="7">
        <f t="shared" si="2707"/>
        <v>0</v>
      </c>
      <c r="BE1678" s="335" t="e">
        <f t="shared" si="2708"/>
        <v>#DIV/0!</v>
      </c>
      <c r="BG1678" s="826" t="str">
        <f t="shared" si="2709"/>
        <v>63.11</v>
      </c>
      <c r="BH1678" s="607" t="b">
        <f>COUNTIF('Codes SEC'!$B$2:$B$250,Ministres!BG1678)&gt;0</f>
        <v>1</v>
      </c>
    </row>
    <row r="1679" spans="1:66" ht="30.6" x14ac:dyDescent="0.25">
      <c r="A1679" s="222" t="s">
        <v>6116</v>
      </c>
      <c r="B1679" s="112">
        <v>14</v>
      </c>
      <c r="C1679" s="116" t="s">
        <v>1714</v>
      </c>
      <c r="D1679" s="620">
        <v>1000</v>
      </c>
      <c r="E1679" s="278" t="s">
        <v>69</v>
      </c>
      <c r="F1679" s="116">
        <v>12</v>
      </c>
      <c r="G1679" s="694"/>
      <c r="H1679" s="878" t="str">
        <f t="shared" si="2617"/>
        <v>048</v>
      </c>
      <c r="I1679" s="397" t="s">
        <v>3269</v>
      </c>
      <c r="J1679" s="380" t="s">
        <v>2136</v>
      </c>
      <c r="K1679" s="408" t="s">
        <v>3621</v>
      </c>
      <c r="L1679" s="733">
        <v>0</v>
      </c>
      <c r="M1679" s="734">
        <v>0</v>
      </c>
      <c r="N1679" s="931"/>
      <c r="O1679" s="530">
        <f t="shared" si="2693"/>
        <v>0</v>
      </c>
      <c r="P1679" s="530">
        <f t="shared" si="2694"/>
        <v>0</v>
      </c>
      <c r="Q1679" s="646"/>
      <c r="R1679" s="536"/>
      <c r="S1679" s="536"/>
      <c r="T1679" s="536"/>
      <c r="U1679" s="536"/>
      <c r="V1679" s="536"/>
      <c r="W1679" s="683" t="str">
        <f t="shared" si="2710"/>
        <v>OK</v>
      </c>
      <c r="X1679" s="141"/>
      <c r="Y1679" s="141"/>
      <c r="Z1679" s="552"/>
      <c r="AA1679" s="552"/>
      <c r="AB1679" s="683" t="str">
        <f t="shared" si="2711"/>
        <v>OK</v>
      </c>
      <c r="AC1679" s="593"/>
      <c r="AD1679" s="530">
        <f t="shared" si="2695"/>
        <v>0</v>
      </c>
      <c r="AE1679" s="842">
        <f t="shared" si="2696"/>
        <v>0</v>
      </c>
      <c r="AF1679" s="931"/>
      <c r="AG1679" s="530">
        <f t="shared" si="2697"/>
        <v>0</v>
      </c>
      <c r="AH1679" s="530">
        <f t="shared" si="2698"/>
        <v>0</v>
      </c>
      <c r="AI1679" s="641"/>
      <c r="AJ1679" s="537"/>
      <c r="AK1679" s="537"/>
      <c r="AL1679" s="537"/>
      <c r="AM1679" s="537"/>
      <c r="AN1679" s="537"/>
      <c r="AO1679" s="683" t="str">
        <f t="shared" si="2712"/>
        <v>OK</v>
      </c>
      <c r="AP1679" s="141"/>
      <c r="AQ1679" s="141"/>
      <c r="AR1679" s="552"/>
      <c r="AS1679" s="552"/>
      <c r="AT1679" s="683" t="str">
        <f t="shared" si="2713"/>
        <v>OK</v>
      </c>
      <c r="AU1679" s="593"/>
      <c r="AV1679" s="530">
        <f t="shared" si="2699"/>
        <v>0</v>
      </c>
      <c r="AW1679" s="842">
        <f t="shared" si="2700"/>
        <v>0</v>
      </c>
      <c r="AX1679" s="115">
        <f t="shared" si="2701"/>
        <v>0</v>
      </c>
      <c r="AY1679" s="5">
        <f t="shared" si="2702"/>
        <v>0</v>
      </c>
      <c r="AZ1679" s="5">
        <f t="shared" ref="AZ1679:AZ1687" si="2714">AY1679-AX1679</f>
        <v>0</v>
      </c>
      <c r="BA1679" s="335" t="e">
        <f t="shared" ref="BA1679:BA1687" si="2715">AZ1679/AX1679</f>
        <v>#DIV/0!</v>
      </c>
      <c r="BB1679" s="23">
        <f t="shared" si="2705"/>
        <v>0</v>
      </c>
      <c r="BC1679" s="5">
        <f t="shared" ref="BC1679:BC1687" si="2716">AW1679</f>
        <v>0</v>
      </c>
      <c r="BD1679" s="5">
        <f t="shared" ref="BD1679:BD1687" si="2717">BC1679-BB1679</f>
        <v>0</v>
      </c>
      <c r="BE1679" s="335" t="e">
        <f t="shared" ref="BE1679:BE1687" si="2718">BD1679/BB1679</f>
        <v>#DIV/0!</v>
      </c>
      <c r="BG1679" s="826" t="str">
        <f t="shared" si="2709"/>
        <v>63.21</v>
      </c>
      <c r="BH1679" s="607" t="b">
        <f>COUNTIF('Codes SEC'!$B$2:$B$250,Ministres!BG1679)&gt;0</f>
        <v>1</v>
      </c>
    </row>
    <row r="1680" spans="1:66" ht="51" x14ac:dyDescent="0.25">
      <c r="A1680" s="222" t="s">
        <v>6116</v>
      </c>
      <c r="B1680" s="112">
        <v>14</v>
      </c>
      <c r="C1680" s="116" t="s">
        <v>1714</v>
      </c>
      <c r="D1680" s="620">
        <v>1000</v>
      </c>
      <c r="E1680" s="278" t="s">
        <v>69</v>
      </c>
      <c r="F1680" s="116">
        <v>12</v>
      </c>
      <c r="G1680" s="700" t="s">
        <v>5613</v>
      </c>
      <c r="H1680" s="878" t="str">
        <f t="shared" si="2617"/>
        <v>048</v>
      </c>
      <c r="I1680" s="397" t="s">
        <v>3269</v>
      </c>
      <c r="J1680" s="380" t="s">
        <v>2137</v>
      </c>
      <c r="K1680" s="408" t="s">
        <v>3622</v>
      </c>
      <c r="L1680" s="733">
        <v>2030</v>
      </c>
      <c r="M1680" s="734">
        <v>2000</v>
      </c>
      <c r="N1680" s="931"/>
      <c r="O1680" s="530">
        <f t="shared" si="2693"/>
        <v>-2030</v>
      </c>
      <c r="P1680" s="530" t="str">
        <f t="shared" si="2694"/>
        <v xml:space="preserve">0 </v>
      </c>
      <c r="Q1680" s="646"/>
      <c r="R1680" s="536"/>
      <c r="S1680" s="536"/>
      <c r="T1680" s="536"/>
      <c r="U1680" s="536"/>
      <c r="V1680" s="536"/>
      <c r="W1680" s="683" t="str">
        <f t="shared" si="2710"/>
        <v>OK</v>
      </c>
      <c r="X1680" s="141"/>
      <c r="Y1680" s="141"/>
      <c r="Z1680" s="552"/>
      <c r="AA1680" s="552"/>
      <c r="AB1680" s="683" t="str">
        <f t="shared" si="2711"/>
        <v>OK</v>
      </c>
      <c r="AC1680" s="593"/>
      <c r="AD1680" s="530">
        <f t="shared" si="2695"/>
        <v>0</v>
      </c>
      <c r="AE1680" s="842">
        <f t="shared" si="2696"/>
        <v>0</v>
      </c>
      <c r="AF1680" s="931"/>
      <c r="AG1680" s="530">
        <f t="shared" si="2697"/>
        <v>-2000</v>
      </c>
      <c r="AH1680" s="530" t="str">
        <f t="shared" si="2698"/>
        <v xml:space="preserve">0 </v>
      </c>
      <c r="AI1680" s="641"/>
      <c r="AJ1680" s="537"/>
      <c r="AK1680" s="537"/>
      <c r="AL1680" s="537"/>
      <c r="AM1680" s="537"/>
      <c r="AN1680" s="537"/>
      <c r="AO1680" s="683" t="str">
        <f t="shared" si="2712"/>
        <v>OK</v>
      </c>
      <c r="AP1680" s="141"/>
      <c r="AQ1680" s="141"/>
      <c r="AR1680" s="552"/>
      <c r="AS1680" s="552"/>
      <c r="AT1680" s="683" t="str">
        <f t="shared" si="2713"/>
        <v>OK</v>
      </c>
      <c r="AU1680" s="593"/>
      <c r="AV1680" s="530">
        <f t="shared" si="2699"/>
        <v>0</v>
      </c>
      <c r="AW1680" s="842">
        <f t="shared" si="2700"/>
        <v>0</v>
      </c>
      <c r="AX1680" s="115">
        <f t="shared" si="2701"/>
        <v>2030</v>
      </c>
      <c r="AY1680" s="5">
        <f t="shared" si="2702"/>
        <v>0</v>
      </c>
      <c r="AZ1680" s="7">
        <f t="shared" si="2714"/>
        <v>-2030</v>
      </c>
      <c r="BA1680" s="335">
        <f t="shared" si="2715"/>
        <v>-1</v>
      </c>
      <c r="BB1680" s="23">
        <f t="shared" si="2705"/>
        <v>2000</v>
      </c>
      <c r="BC1680" s="5">
        <f t="shared" si="2716"/>
        <v>0</v>
      </c>
      <c r="BD1680" s="7">
        <f t="shared" si="2717"/>
        <v>-2000</v>
      </c>
      <c r="BE1680" s="335">
        <f t="shared" si="2718"/>
        <v>-1</v>
      </c>
      <c r="BG1680" s="826" t="str">
        <f t="shared" si="2709"/>
        <v>63.21</v>
      </c>
      <c r="BH1680" s="607" t="b">
        <f>COUNTIF('Codes SEC'!$B$2:$B$250,Ministres!BG1680)&gt;0</f>
        <v>1</v>
      </c>
    </row>
    <row r="1681" spans="1:66" ht="30.6" x14ac:dyDescent="0.25">
      <c r="A1681" s="222" t="s">
        <v>6116</v>
      </c>
      <c r="B1681" s="112">
        <v>14</v>
      </c>
      <c r="C1681" s="116" t="s">
        <v>1714</v>
      </c>
      <c r="D1681" s="620">
        <v>1000</v>
      </c>
      <c r="E1681" s="278"/>
      <c r="F1681" s="116">
        <v>12</v>
      </c>
      <c r="G1681" s="700" t="s">
        <v>5613</v>
      </c>
      <c r="H1681" s="878" t="str">
        <f t="shared" si="2617"/>
        <v>048</v>
      </c>
      <c r="I1681" s="397" t="s">
        <v>3269</v>
      </c>
      <c r="J1681" s="380" t="s">
        <v>2138</v>
      </c>
      <c r="K1681" s="408" t="s">
        <v>3623</v>
      </c>
      <c r="L1681" s="733">
        <v>58411</v>
      </c>
      <c r="M1681" s="734">
        <v>50036</v>
      </c>
      <c r="N1681" s="931"/>
      <c r="O1681" s="530">
        <f t="shared" si="2693"/>
        <v>-58411</v>
      </c>
      <c r="P1681" s="530" t="str">
        <f t="shared" si="2694"/>
        <v xml:space="preserve">0 </v>
      </c>
      <c r="Q1681" s="646"/>
      <c r="R1681" s="536"/>
      <c r="S1681" s="536"/>
      <c r="T1681" s="536"/>
      <c r="U1681" s="536"/>
      <c r="V1681" s="536"/>
      <c r="W1681" s="683" t="str">
        <f t="shared" si="2710"/>
        <v>OK</v>
      </c>
      <c r="X1681" s="141"/>
      <c r="Y1681" s="141"/>
      <c r="Z1681" s="552"/>
      <c r="AA1681" s="552"/>
      <c r="AB1681" s="683" t="str">
        <f t="shared" si="2711"/>
        <v>OK</v>
      </c>
      <c r="AC1681" s="593"/>
      <c r="AD1681" s="530">
        <f t="shared" si="2695"/>
        <v>0</v>
      </c>
      <c r="AE1681" s="842">
        <f t="shared" si="2696"/>
        <v>0</v>
      </c>
      <c r="AF1681" s="931"/>
      <c r="AG1681" s="530">
        <f t="shared" si="2697"/>
        <v>-50036</v>
      </c>
      <c r="AH1681" s="530" t="str">
        <f t="shared" si="2698"/>
        <v xml:space="preserve">0 </v>
      </c>
      <c r="AI1681" s="641"/>
      <c r="AJ1681" s="537"/>
      <c r="AK1681" s="537"/>
      <c r="AL1681" s="537"/>
      <c r="AM1681" s="537"/>
      <c r="AN1681" s="537"/>
      <c r="AO1681" s="683" t="str">
        <f t="shared" si="2712"/>
        <v>OK</v>
      </c>
      <c r="AP1681" s="141"/>
      <c r="AQ1681" s="141"/>
      <c r="AR1681" s="552"/>
      <c r="AS1681" s="552"/>
      <c r="AT1681" s="683" t="str">
        <f t="shared" si="2713"/>
        <v>OK</v>
      </c>
      <c r="AU1681" s="593"/>
      <c r="AV1681" s="530">
        <f t="shared" si="2699"/>
        <v>0</v>
      </c>
      <c r="AW1681" s="842">
        <f t="shared" si="2700"/>
        <v>0</v>
      </c>
      <c r="AX1681" s="115">
        <f t="shared" si="2701"/>
        <v>58411</v>
      </c>
      <c r="AY1681" s="5">
        <f t="shared" si="2702"/>
        <v>0</v>
      </c>
      <c r="AZ1681" s="7">
        <f t="shared" si="2714"/>
        <v>-58411</v>
      </c>
      <c r="BA1681" s="335">
        <f t="shared" si="2715"/>
        <v>-1</v>
      </c>
      <c r="BB1681" s="23">
        <f t="shared" si="2705"/>
        <v>50036</v>
      </c>
      <c r="BC1681" s="5">
        <f t="shared" si="2716"/>
        <v>0</v>
      </c>
      <c r="BD1681" s="7">
        <f t="shared" si="2717"/>
        <v>-50036</v>
      </c>
      <c r="BE1681" s="335">
        <f t="shared" si="2718"/>
        <v>-1</v>
      </c>
      <c r="BG1681" s="826" t="str">
        <f t="shared" si="2709"/>
        <v>63.21</v>
      </c>
      <c r="BH1681" s="607" t="b">
        <f>COUNTIF('Codes SEC'!$B$2:$B$250,Ministres!BG1681)&gt;0</f>
        <v>1</v>
      </c>
    </row>
    <row r="1682" spans="1:66" ht="40.799999999999997" x14ac:dyDescent="0.25">
      <c r="A1682" s="222" t="s">
        <v>6116</v>
      </c>
      <c r="B1682" s="112">
        <v>14</v>
      </c>
      <c r="C1682" s="116" t="s">
        <v>1714</v>
      </c>
      <c r="D1682" s="620">
        <v>1000</v>
      </c>
      <c r="E1682" s="278"/>
      <c r="F1682" s="116">
        <v>12</v>
      </c>
      <c r="G1682" s="700" t="s">
        <v>5613</v>
      </c>
      <c r="H1682" s="878" t="str">
        <f t="shared" si="2617"/>
        <v>048</v>
      </c>
      <c r="I1682" s="397" t="s">
        <v>3269</v>
      </c>
      <c r="J1682" s="380" t="s">
        <v>2139</v>
      </c>
      <c r="K1682" s="408" t="s">
        <v>3624</v>
      </c>
      <c r="L1682" s="733">
        <v>0</v>
      </c>
      <c r="M1682" s="734">
        <v>1400</v>
      </c>
      <c r="N1682" s="931"/>
      <c r="O1682" s="530">
        <f t="shared" si="2693"/>
        <v>0</v>
      </c>
      <c r="P1682" s="530">
        <f t="shared" si="2694"/>
        <v>0</v>
      </c>
      <c r="Q1682" s="646"/>
      <c r="R1682" s="536"/>
      <c r="S1682" s="536"/>
      <c r="T1682" s="536"/>
      <c r="U1682" s="536"/>
      <c r="V1682" s="536"/>
      <c r="W1682" s="683" t="str">
        <f t="shared" si="2710"/>
        <v>OK</v>
      </c>
      <c r="X1682" s="141"/>
      <c r="Y1682" s="141"/>
      <c r="Z1682" s="552"/>
      <c r="AA1682" s="552"/>
      <c r="AB1682" s="683" t="str">
        <f t="shared" si="2711"/>
        <v>OK</v>
      </c>
      <c r="AC1682" s="593"/>
      <c r="AD1682" s="530">
        <f t="shared" si="2695"/>
        <v>0</v>
      </c>
      <c r="AE1682" s="842">
        <f t="shared" si="2696"/>
        <v>0</v>
      </c>
      <c r="AF1682" s="931"/>
      <c r="AG1682" s="530">
        <f t="shared" si="2697"/>
        <v>-1400</v>
      </c>
      <c r="AH1682" s="530" t="str">
        <f t="shared" si="2698"/>
        <v xml:space="preserve">0 </v>
      </c>
      <c r="AI1682" s="641"/>
      <c r="AJ1682" s="537"/>
      <c r="AK1682" s="537"/>
      <c r="AL1682" s="537"/>
      <c r="AM1682" s="537"/>
      <c r="AN1682" s="537"/>
      <c r="AO1682" s="683" t="str">
        <f t="shared" si="2712"/>
        <v>OK</v>
      </c>
      <c r="AP1682" s="141"/>
      <c r="AQ1682" s="141"/>
      <c r="AR1682" s="552"/>
      <c r="AS1682" s="552"/>
      <c r="AT1682" s="683" t="str">
        <f t="shared" si="2713"/>
        <v>OK</v>
      </c>
      <c r="AU1682" s="593"/>
      <c r="AV1682" s="530">
        <f t="shared" si="2699"/>
        <v>0</v>
      </c>
      <c r="AW1682" s="842">
        <f t="shared" si="2700"/>
        <v>0</v>
      </c>
      <c r="AX1682" s="115">
        <f t="shared" si="2701"/>
        <v>0</v>
      </c>
      <c r="AY1682" s="5">
        <f t="shared" si="2702"/>
        <v>0</v>
      </c>
      <c r="AZ1682" s="7">
        <f t="shared" si="2714"/>
        <v>0</v>
      </c>
      <c r="BA1682" s="335" t="e">
        <f t="shared" si="2715"/>
        <v>#DIV/0!</v>
      </c>
      <c r="BB1682" s="23">
        <f t="shared" si="2705"/>
        <v>1400</v>
      </c>
      <c r="BC1682" s="5">
        <f t="shared" si="2716"/>
        <v>0</v>
      </c>
      <c r="BD1682" s="7">
        <f t="shared" si="2717"/>
        <v>-1400</v>
      </c>
      <c r="BE1682" s="335">
        <f t="shared" si="2718"/>
        <v>-1</v>
      </c>
      <c r="BG1682" s="826" t="str">
        <f t="shared" si="2709"/>
        <v>63.21</v>
      </c>
      <c r="BH1682" s="607" t="b">
        <f>COUNTIF('Codes SEC'!$B$2:$B$250,Ministres!BG1682)&gt;0</f>
        <v>1</v>
      </c>
    </row>
    <row r="1683" spans="1:66" ht="35.1" customHeight="1" x14ac:dyDescent="0.25">
      <c r="A1683" s="222" t="s">
        <v>6116</v>
      </c>
      <c r="B1683" s="112">
        <v>14</v>
      </c>
      <c r="C1683" s="116" t="s">
        <v>1714</v>
      </c>
      <c r="D1683" s="620">
        <v>1000</v>
      </c>
      <c r="E1683" s="278" t="s">
        <v>69</v>
      </c>
      <c r="F1683" s="116">
        <v>12</v>
      </c>
      <c r="G1683" s="700" t="s">
        <v>5613</v>
      </c>
      <c r="H1683" s="878" t="str">
        <f t="shared" si="2617"/>
        <v>048</v>
      </c>
      <c r="I1683" s="397" t="s">
        <v>3269</v>
      </c>
      <c r="J1683" s="380" t="s">
        <v>2142</v>
      </c>
      <c r="K1683" s="408" t="s">
        <v>3626</v>
      </c>
      <c r="L1683" s="733">
        <v>0</v>
      </c>
      <c r="M1683" s="734">
        <v>0</v>
      </c>
      <c r="N1683" s="931"/>
      <c r="O1683" s="530">
        <f t="shared" si="2693"/>
        <v>0</v>
      </c>
      <c r="P1683" s="530">
        <f t="shared" si="2694"/>
        <v>0</v>
      </c>
      <c r="Q1683" s="646"/>
      <c r="R1683" s="536"/>
      <c r="S1683" s="536"/>
      <c r="T1683" s="536"/>
      <c r="U1683" s="536"/>
      <c r="V1683" s="536"/>
      <c r="W1683" s="683" t="str">
        <f t="shared" si="2710"/>
        <v>OK</v>
      </c>
      <c r="X1683" s="141"/>
      <c r="Y1683" s="141"/>
      <c r="Z1683" s="552"/>
      <c r="AA1683" s="552"/>
      <c r="AB1683" s="683" t="str">
        <f t="shared" si="2711"/>
        <v>OK</v>
      </c>
      <c r="AC1683" s="593"/>
      <c r="AD1683" s="530">
        <f t="shared" si="2695"/>
        <v>0</v>
      </c>
      <c r="AE1683" s="842">
        <f t="shared" si="2696"/>
        <v>0</v>
      </c>
      <c r="AF1683" s="931"/>
      <c r="AG1683" s="530">
        <f t="shared" si="2697"/>
        <v>0</v>
      </c>
      <c r="AH1683" s="530">
        <f t="shared" si="2698"/>
        <v>0</v>
      </c>
      <c r="AI1683" s="641"/>
      <c r="AJ1683" s="537"/>
      <c r="AK1683" s="537"/>
      <c r="AL1683" s="537"/>
      <c r="AM1683" s="537"/>
      <c r="AN1683" s="537"/>
      <c r="AO1683" s="683" t="str">
        <f t="shared" si="2712"/>
        <v>OK</v>
      </c>
      <c r="AP1683" s="141"/>
      <c r="AQ1683" s="141"/>
      <c r="AR1683" s="552"/>
      <c r="AS1683" s="552"/>
      <c r="AT1683" s="683" t="str">
        <f t="shared" si="2713"/>
        <v>OK</v>
      </c>
      <c r="AU1683" s="593"/>
      <c r="AV1683" s="530">
        <f t="shared" si="2699"/>
        <v>0</v>
      </c>
      <c r="AW1683" s="842">
        <f t="shared" si="2700"/>
        <v>0</v>
      </c>
      <c r="AX1683" s="115">
        <f t="shared" si="2701"/>
        <v>0</v>
      </c>
      <c r="AY1683" s="5">
        <f t="shared" si="2702"/>
        <v>0</v>
      </c>
      <c r="AZ1683" s="7">
        <f t="shared" si="2714"/>
        <v>0</v>
      </c>
      <c r="BA1683" s="335" t="e">
        <f t="shared" si="2715"/>
        <v>#DIV/0!</v>
      </c>
      <c r="BB1683" s="23">
        <f t="shared" si="2705"/>
        <v>0</v>
      </c>
      <c r="BC1683" s="5">
        <f t="shared" si="2716"/>
        <v>0</v>
      </c>
      <c r="BD1683" s="7">
        <f t="shared" si="2717"/>
        <v>0</v>
      </c>
      <c r="BE1683" s="335" t="e">
        <f t="shared" si="2718"/>
        <v>#DIV/0!</v>
      </c>
      <c r="BG1683" s="826" t="str">
        <f t="shared" si="2709"/>
        <v>63.21</v>
      </c>
      <c r="BH1683" s="607" t="b">
        <f>COUNTIF('Codes SEC'!$B$2:$B$250,Ministres!BG1683)&gt;0</f>
        <v>1</v>
      </c>
    </row>
    <row r="1684" spans="1:66" s="4" customFormat="1" ht="30.6" x14ac:dyDescent="0.25">
      <c r="A1684" s="222" t="s">
        <v>6116</v>
      </c>
      <c r="B1684" s="112">
        <v>14</v>
      </c>
      <c r="C1684" s="116" t="s">
        <v>1714</v>
      </c>
      <c r="D1684" s="620">
        <v>1000</v>
      </c>
      <c r="E1684" s="278"/>
      <c r="F1684" s="116">
        <v>6</v>
      </c>
      <c r="G1684" s="700" t="s">
        <v>5613</v>
      </c>
      <c r="H1684" s="878" t="str">
        <f t="shared" si="2617"/>
        <v>048</v>
      </c>
      <c r="I1684" s="397" t="s">
        <v>3269</v>
      </c>
      <c r="J1684" s="380" t="s">
        <v>2143</v>
      </c>
      <c r="K1684" s="408" t="s">
        <v>3627</v>
      </c>
      <c r="L1684" s="733">
        <v>0</v>
      </c>
      <c r="M1684" s="734">
        <v>0</v>
      </c>
      <c r="N1684" s="931"/>
      <c r="O1684" s="530">
        <f t="shared" si="2693"/>
        <v>0</v>
      </c>
      <c r="P1684" s="530">
        <f t="shared" si="2694"/>
        <v>0</v>
      </c>
      <c r="Q1684" s="646"/>
      <c r="R1684" s="536"/>
      <c r="S1684" s="536"/>
      <c r="T1684" s="536"/>
      <c r="U1684" s="536"/>
      <c r="V1684" s="536"/>
      <c r="W1684" s="683" t="str">
        <f t="shared" si="2710"/>
        <v>OK</v>
      </c>
      <c r="X1684" s="141"/>
      <c r="Y1684" s="141"/>
      <c r="Z1684" s="552"/>
      <c r="AA1684" s="552"/>
      <c r="AB1684" s="683" t="str">
        <f t="shared" si="2711"/>
        <v>OK</v>
      </c>
      <c r="AC1684" s="593"/>
      <c r="AD1684" s="530">
        <f t="shared" si="2695"/>
        <v>0</v>
      </c>
      <c r="AE1684" s="842">
        <f t="shared" si="2696"/>
        <v>0</v>
      </c>
      <c r="AF1684" s="931"/>
      <c r="AG1684" s="530">
        <f t="shared" si="2697"/>
        <v>0</v>
      </c>
      <c r="AH1684" s="530">
        <f t="shared" si="2698"/>
        <v>0</v>
      </c>
      <c r="AI1684" s="641"/>
      <c r="AJ1684" s="537"/>
      <c r="AK1684" s="537"/>
      <c r="AL1684" s="537"/>
      <c r="AM1684" s="537"/>
      <c r="AN1684" s="537"/>
      <c r="AO1684" s="683" t="str">
        <f t="shared" si="2712"/>
        <v>OK</v>
      </c>
      <c r="AP1684" s="141"/>
      <c r="AQ1684" s="141"/>
      <c r="AR1684" s="552"/>
      <c r="AS1684" s="552"/>
      <c r="AT1684" s="683" t="str">
        <f t="shared" si="2713"/>
        <v>OK</v>
      </c>
      <c r="AU1684" s="593"/>
      <c r="AV1684" s="530">
        <f t="shared" si="2699"/>
        <v>0</v>
      </c>
      <c r="AW1684" s="842">
        <f t="shared" si="2700"/>
        <v>0</v>
      </c>
      <c r="AX1684" s="115">
        <f t="shared" si="2701"/>
        <v>0</v>
      </c>
      <c r="AY1684" s="5">
        <f t="shared" si="2702"/>
        <v>0</v>
      </c>
      <c r="AZ1684" s="7">
        <f t="shared" si="2714"/>
        <v>0</v>
      </c>
      <c r="BA1684" s="335" t="e">
        <f t="shared" si="2715"/>
        <v>#DIV/0!</v>
      </c>
      <c r="BB1684" s="23">
        <f t="shared" si="2705"/>
        <v>0</v>
      </c>
      <c r="BC1684" s="5">
        <f t="shared" si="2716"/>
        <v>0</v>
      </c>
      <c r="BD1684" s="7">
        <f t="shared" si="2717"/>
        <v>0</v>
      </c>
      <c r="BE1684" s="335" t="e">
        <f t="shared" si="2718"/>
        <v>#DIV/0!</v>
      </c>
      <c r="BF1684" s="41"/>
      <c r="BG1684" s="826" t="str">
        <f t="shared" si="2709"/>
        <v>63.21</v>
      </c>
      <c r="BH1684" s="607" t="b">
        <f>COUNTIF('Codes SEC'!$B$2:$B$250,Ministres!BG1684)&gt;0</f>
        <v>1</v>
      </c>
      <c r="BI1684" s="41"/>
      <c r="BJ1684" s="41"/>
      <c r="BK1684" s="41"/>
      <c r="BL1684" s="41"/>
      <c r="BM1684" s="41"/>
      <c r="BN1684" s="41"/>
    </row>
    <row r="1685" spans="1:66" s="1" customFormat="1" ht="30.6" x14ac:dyDescent="0.25">
      <c r="A1685" s="222" t="s">
        <v>6116</v>
      </c>
      <c r="B1685" s="112">
        <v>14</v>
      </c>
      <c r="C1685" s="116" t="s">
        <v>1714</v>
      </c>
      <c r="D1685" s="620">
        <v>1000</v>
      </c>
      <c r="E1685" s="278"/>
      <c r="F1685" s="116">
        <v>6</v>
      </c>
      <c r="G1685" s="700" t="s">
        <v>5613</v>
      </c>
      <c r="H1685" s="878" t="str">
        <f t="shared" si="2617"/>
        <v>048</v>
      </c>
      <c r="I1685" s="397" t="s">
        <v>3269</v>
      </c>
      <c r="J1685" s="380" t="s">
        <v>2144</v>
      </c>
      <c r="K1685" s="408" t="s">
        <v>3628</v>
      </c>
      <c r="L1685" s="733">
        <v>0</v>
      </c>
      <c r="M1685" s="734">
        <v>0</v>
      </c>
      <c r="N1685" s="931"/>
      <c r="O1685" s="530">
        <f t="shared" si="2693"/>
        <v>0</v>
      </c>
      <c r="P1685" s="530">
        <f t="shared" si="2694"/>
        <v>0</v>
      </c>
      <c r="Q1685" s="646"/>
      <c r="R1685" s="536"/>
      <c r="S1685" s="536"/>
      <c r="T1685" s="536"/>
      <c r="U1685" s="536"/>
      <c r="V1685" s="536"/>
      <c r="W1685" s="683" t="str">
        <f t="shared" si="2710"/>
        <v>OK</v>
      </c>
      <c r="X1685" s="141"/>
      <c r="Y1685" s="141"/>
      <c r="Z1685" s="552"/>
      <c r="AA1685" s="552"/>
      <c r="AB1685" s="683" t="str">
        <f t="shared" si="2711"/>
        <v>OK</v>
      </c>
      <c r="AC1685" s="593"/>
      <c r="AD1685" s="530">
        <f t="shared" si="2695"/>
        <v>0</v>
      </c>
      <c r="AE1685" s="842">
        <f t="shared" si="2696"/>
        <v>0</v>
      </c>
      <c r="AF1685" s="931"/>
      <c r="AG1685" s="530">
        <f t="shared" si="2697"/>
        <v>0</v>
      </c>
      <c r="AH1685" s="530">
        <f t="shared" si="2698"/>
        <v>0</v>
      </c>
      <c r="AI1685" s="641"/>
      <c r="AJ1685" s="537"/>
      <c r="AK1685" s="537"/>
      <c r="AL1685" s="537"/>
      <c r="AM1685" s="537"/>
      <c r="AN1685" s="537"/>
      <c r="AO1685" s="683" t="str">
        <f t="shared" si="2712"/>
        <v>OK</v>
      </c>
      <c r="AP1685" s="141"/>
      <c r="AQ1685" s="141"/>
      <c r="AR1685" s="552"/>
      <c r="AS1685" s="552"/>
      <c r="AT1685" s="683" t="str">
        <f t="shared" si="2713"/>
        <v>OK</v>
      </c>
      <c r="AU1685" s="593"/>
      <c r="AV1685" s="530">
        <f t="shared" si="2699"/>
        <v>0</v>
      </c>
      <c r="AW1685" s="842">
        <f t="shared" si="2700"/>
        <v>0</v>
      </c>
      <c r="AX1685" s="115">
        <f t="shared" si="2701"/>
        <v>0</v>
      </c>
      <c r="AY1685" s="5">
        <f t="shared" si="2702"/>
        <v>0</v>
      </c>
      <c r="AZ1685" s="7">
        <f t="shared" si="2714"/>
        <v>0</v>
      </c>
      <c r="BA1685" s="335" t="e">
        <f t="shared" si="2715"/>
        <v>#DIV/0!</v>
      </c>
      <c r="BB1685" s="23">
        <f t="shared" si="2705"/>
        <v>0</v>
      </c>
      <c r="BC1685" s="5">
        <f t="shared" si="2716"/>
        <v>0</v>
      </c>
      <c r="BD1685" s="7">
        <f t="shared" si="2717"/>
        <v>0</v>
      </c>
      <c r="BE1685" s="335" t="e">
        <f t="shared" si="2718"/>
        <v>#DIV/0!</v>
      </c>
      <c r="BF1685" s="41"/>
      <c r="BG1685" s="826" t="str">
        <f t="shared" si="2709"/>
        <v>63.21</v>
      </c>
      <c r="BH1685" s="607" t="b">
        <f>COUNTIF('Codes SEC'!$B$2:$B$250,Ministres!BG1685)&gt;0</f>
        <v>1</v>
      </c>
      <c r="BI1685" s="41"/>
      <c r="BJ1685" s="41"/>
      <c r="BK1685" s="41"/>
      <c r="BL1685" s="41"/>
      <c r="BM1685" s="41"/>
      <c r="BN1685" s="41"/>
    </row>
    <row r="1686" spans="1:66" s="1" customFormat="1" ht="30.6" x14ac:dyDescent="0.25">
      <c r="A1686" s="222" t="s">
        <v>6116</v>
      </c>
      <c r="B1686" s="112">
        <v>14</v>
      </c>
      <c r="C1686" s="116" t="s">
        <v>1714</v>
      </c>
      <c r="D1686" s="620">
        <v>1000</v>
      </c>
      <c r="E1686" s="278"/>
      <c r="F1686" s="116">
        <v>6</v>
      </c>
      <c r="G1686" s="700" t="s">
        <v>5613</v>
      </c>
      <c r="H1686" s="878" t="str">
        <f t="shared" si="2617"/>
        <v>048</v>
      </c>
      <c r="I1686" s="397" t="s">
        <v>3269</v>
      </c>
      <c r="J1686" s="380" t="s">
        <v>2145</v>
      </c>
      <c r="K1686" s="408" t="s">
        <v>3629</v>
      </c>
      <c r="L1686" s="733">
        <v>0</v>
      </c>
      <c r="M1686" s="734">
        <v>0</v>
      </c>
      <c r="N1686" s="931"/>
      <c r="O1686" s="530">
        <f t="shared" si="2693"/>
        <v>0</v>
      </c>
      <c r="P1686" s="530">
        <f t="shared" si="2694"/>
        <v>0</v>
      </c>
      <c r="Q1686" s="646"/>
      <c r="R1686" s="536"/>
      <c r="S1686" s="536"/>
      <c r="T1686" s="536"/>
      <c r="U1686" s="536"/>
      <c r="V1686" s="536"/>
      <c r="W1686" s="683" t="str">
        <f t="shared" si="2710"/>
        <v>OK</v>
      </c>
      <c r="X1686" s="141"/>
      <c r="Y1686" s="141"/>
      <c r="Z1686" s="552"/>
      <c r="AA1686" s="552"/>
      <c r="AB1686" s="683" t="str">
        <f t="shared" si="2711"/>
        <v>OK</v>
      </c>
      <c r="AC1686" s="593"/>
      <c r="AD1686" s="530">
        <f t="shared" si="2695"/>
        <v>0</v>
      </c>
      <c r="AE1686" s="842">
        <f t="shared" si="2696"/>
        <v>0</v>
      </c>
      <c r="AF1686" s="931"/>
      <c r="AG1686" s="530">
        <f t="shared" si="2697"/>
        <v>0</v>
      </c>
      <c r="AH1686" s="530">
        <f t="shared" si="2698"/>
        <v>0</v>
      </c>
      <c r="AI1686" s="641"/>
      <c r="AJ1686" s="537"/>
      <c r="AK1686" s="537"/>
      <c r="AL1686" s="537"/>
      <c r="AM1686" s="537"/>
      <c r="AN1686" s="537"/>
      <c r="AO1686" s="683" t="str">
        <f t="shared" si="2712"/>
        <v>OK</v>
      </c>
      <c r="AP1686" s="141"/>
      <c r="AQ1686" s="141"/>
      <c r="AR1686" s="552"/>
      <c r="AS1686" s="552"/>
      <c r="AT1686" s="683" t="str">
        <f t="shared" si="2713"/>
        <v>OK</v>
      </c>
      <c r="AU1686" s="593"/>
      <c r="AV1686" s="530">
        <f t="shared" si="2699"/>
        <v>0</v>
      </c>
      <c r="AW1686" s="842">
        <f t="shared" si="2700"/>
        <v>0</v>
      </c>
      <c r="AX1686" s="115">
        <f t="shared" si="2701"/>
        <v>0</v>
      </c>
      <c r="AY1686" s="5">
        <f t="shared" si="2702"/>
        <v>0</v>
      </c>
      <c r="AZ1686" s="7">
        <f t="shared" si="2714"/>
        <v>0</v>
      </c>
      <c r="BA1686" s="335" t="e">
        <f t="shared" si="2715"/>
        <v>#DIV/0!</v>
      </c>
      <c r="BB1686" s="23">
        <f t="shared" si="2705"/>
        <v>0</v>
      </c>
      <c r="BC1686" s="5">
        <f t="shared" si="2716"/>
        <v>0</v>
      </c>
      <c r="BD1686" s="7">
        <f t="shared" si="2717"/>
        <v>0</v>
      </c>
      <c r="BE1686" s="335" t="e">
        <f t="shared" si="2718"/>
        <v>#DIV/0!</v>
      </c>
      <c r="BF1686" s="41"/>
      <c r="BG1686" s="826" t="str">
        <f t="shared" si="2709"/>
        <v>63.21</v>
      </c>
      <c r="BH1686" s="607" t="b">
        <f>COUNTIF('Codes SEC'!$B$2:$B$250,Ministres!BG1686)&gt;0</f>
        <v>1</v>
      </c>
      <c r="BI1686" s="41"/>
      <c r="BJ1686" s="41"/>
      <c r="BK1686" s="41"/>
      <c r="BL1686" s="41"/>
      <c r="BM1686" s="41"/>
      <c r="BN1686" s="41"/>
    </row>
    <row r="1687" spans="1:66" s="1" customFormat="1" ht="30.6" x14ac:dyDescent="0.25">
      <c r="A1687" s="222" t="s">
        <v>6116</v>
      </c>
      <c r="B1687" s="112">
        <v>14</v>
      </c>
      <c r="C1687" s="116" t="s">
        <v>1714</v>
      </c>
      <c r="D1687" s="620">
        <v>1000</v>
      </c>
      <c r="E1687" s="278"/>
      <c r="F1687" s="116">
        <v>12</v>
      </c>
      <c r="G1687" s="700" t="s">
        <v>5613</v>
      </c>
      <c r="H1687" s="878" t="str">
        <f t="shared" si="2617"/>
        <v>048</v>
      </c>
      <c r="I1687" s="397" t="s">
        <v>3269</v>
      </c>
      <c r="J1687" s="380" t="s">
        <v>2146</v>
      </c>
      <c r="K1687" s="494" t="s">
        <v>3630</v>
      </c>
      <c r="L1687" s="733">
        <v>0</v>
      </c>
      <c r="M1687" s="734">
        <v>500</v>
      </c>
      <c r="N1687" s="931"/>
      <c r="O1687" s="530">
        <f t="shared" si="2693"/>
        <v>0</v>
      </c>
      <c r="P1687" s="530">
        <f t="shared" si="2694"/>
        <v>0</v>
      </c>
      <c r="Q1687" s="646"/>
      <c r="R1687" s="536"/>
      <c r="S1687" s="536"/>
      <c r="T1687" s="536"/>
      <c r="U1687" s="536"/>
      <c r="V1687" s="536"/>
      <c r="W1687" s="683" t="str">
        <f t="shared" si="2710"/>
        <v>OK</v>
      </c>
      <c r="X1687" s="141"/>
      <c r="Y1687" s="141"/>
      <c r="Z1687" s="552"/>
      <c r="AA1687" s="552"/>
      <c r="AB1687" s="683" t="str">
        <f t="shared" si="2711"/>
        <v>OK</v>
      </c>
      <c r="AC1687" s="593"/>
      <c r="AD1687" s="530">
        <f t="shared" si="2695"/>
        <v>0</v>
      </c>
      <c r="AE1687" s="842">
        <f t="shared" si="2696"/>
        <v>0</v>
      </c>
      <c r="AF1687" s="931"/>
      <c r="AG1687" s="530">
        <f t="shared" si="2697"/>
        <v>-500</v>
      </c>
      <c r="AH1687" s="530" t="str">
        <f t="shared" si="2698"/>
        <v xml:space="preserve">0 </v>
      </c>
      <c r="AI1687" s="641"/>
      <c r="AJ1687" s="537"/>
      <c r="AK1687" s="537"/>
      <c r="AL1687" s="537"/>
      <c r="AM1687" s="537"/>
      <c r="AN1687" s="537"/>
      <c r="AO1687" s="683" t="str">
        <f t="shared" si="2712"/>
        <v>OK</v>
      </c>
      <c r="AP1687" s="141"/>
      <c r="AQ1687" s="141"/>
      <c r="AR1687" s="552"/>
      <c r="AS1687" s="552"/>
      <c r="AT1687" s="683" t="str">
        <f t="shared" si="2713"/>
        <v>OK</v>
      </c>
      <c r="AU1687" s="593"/>
      <c r="AV1687" s="530">
        <f t="shared" si="2699"/>
        <v>0</v>
      </c>
      <c r="AW1687" s="842">
        <f t="shared" si="2700"/>
        <v>0</v>
      </c>
      <c r="AX1687" s="115">
        <f t="shared" si="2701"/>
        <v>0</v>
      </c>
      <c r="AY1687" s="5">
        <f t="shared" si="2702"/>
        <v>0</v>
      </c>
      <c r="AZ1687" s="7">
        <f t="shared" si="2714"/>
        <v>0</v>
      </c>
      <c r="BA1687" s="335" t="e">
        <f t="shared" si="2715"/>
        <v>#DIV/0!</v>
      </c>
      <c r="BB1687" s="23">
        <f t="shared" si="2705"/>
        <v>500</v>
      </c>
      <c r="BC1687" s="5">
        <f t="shared" si="2716"/>
        <v>0</v>
      </c>
      <c r="BD1687" s="7">
        <f t="shared" si="2717"/>
        <v>-500</v>
      </c>
      <c r="BE1687" s="335">
        <f t="shared" si="2718"/>
        <v>-1</v>
      </c>
      <c r="BF1687" s="40"/>
      <c r="BG1687" s="826" t="str">
        <f t="shared" si="2709"/>
        <v>63.21</v>
      </c>
      <c r="BH1687" s="607" t="b">
        <f>COUNTIF('Codes SEC'!$B$2:$B$250,Ministres!BG1687)&gt;0</f>
        <v>1</v>
      </c>
      <c r="BI1687" s="41"/>
      <c r="BJ1687" s="41"/>
      <c r="BK1687" s="41"/>
      <c r="BL1687" s="41"/>
      <c r="BM1687" s="41"/>
      <c r="BN1687" s="41"/>
    </row>
    <row r="1688" spans="1:66" ht="35.1" customHeight="1" x14ac:dyDescent="0.25">
      <c r="A1688" s="222" t="s">
        <v>6116</v>
      </c>
      <c r="B1688" s="112" t="s">
        <v>826</v>
      </c>
      <c r="C1688" s="116" t="s">
        <v>1714</v>
      </c>
      <c r="D1688" s="620">
        <v>1000</v>
      </c>
      <c r="E1688" s="278"/>
      <c r="F1688" s="116" t="s">
        <v>5306</v>
      </c>
      <c r="G1688" s="700" t="s">
        <v>5613</v>
      </c>
      <c r="H1688" s="888" t="str">
        <f t="shared" si="2617"/>
        <v>048</v>
      </c>
      <c r="I1688" s="580">
        <v>86321000</v>
      </c>
      <c r="J1688" s="689" t="s">
        <v>6483</v>
      </c>
      <c r="K1688" s="411" t="s">
        <v>6484</v>
      </c>
      <c r="L1688" s="733">
        <v>0</v>
      </c>
      <c r="M1688" s="734">
        <v>0</v>
      </c>
      <c r="N1688" s="931"/>
      <c r="O1688" s="530">
        <f t="shared" si="2693"/>
        <v>0</v>
      </c>
      <c r="P1688" s="530">
        <f t="shared" si="2694"/>
        <v>0</v>
      </c>
      <c r="Q1688" s="646"/>
      <c r="R1688" s="536"/>
      <c r="S1688" s="536"/>
      <c r="T1688" s="536"/>
      <c r="U1688" s="536"/>
      <c r="V1688" s="536"/>
      <c r="W1688" s="683" t="str">
        <f>IF(SUM(Q1688:V1688)=X1688,"OK",SUM(Q1688:V1688)-X1688)</f>
        <v>OK</v>
      </c>
      <c r="X1688" s="141"/>
      <c r="Y1688" s="141"/>
      <c r="Z1688" s="552"/>
      <c r="AA1688" s="552"/>
      <c r="AB1688" s="683" t="str">
        <f>IF(SUM(Z1688:AA1688)=AC1688,"OK",SUM(Z1688:AA1688)-AC1688)</f>
        <v>OK</v>
      </c>
      <c r="AC1688" s="593"/>
      <c r="AD1688" s="530">
        <f t="shared" si="2695"/>
        <v>0</v>
      </c>
      <c r="AE1688" s="842">
        <f t="shared" si="2696"/>
        <v>0</v>
      </c>
      <c r="AF1688" s="931"/>
      <c r="AG1688" s="530">
        <f t="shared" si="2697"/>
        <v>0</v>
      </c>
      <c r="AH1688" s="530">
        <f t="shared" si="2698"/>
        <v>0</v>
      </c>
      <c r="AI1688" s="641"/>
      <c r="AJ1688" s="537"/>
      <c r="AK1688" s="537"/>
      <c r="AL1688" s="537"/>
      <c r="AM1688" s="537"/>
      <c r="AN1688" s="537"/>
      <c r="AO1688" s="683" t="str">
        <f>IF(SUM(AI1688:AN1688)=AP1688,"OK",SUM(AI1688:AN1688)-AP1688)</f>
        <v>OK</v>
      </c>
      <c r="AP1688" s="141"/>
      <c r="AQ1688" s="141"/>
      <c r="AR1688" s="552"/>
      <c r="AS1688" s="552"/>
      <c r="AT1688" s="683" t="str">
        <f>IF(SUM(AR1688:AS1688)=AU1688,"OK",SUM(AR1688:AS1688)-AU1688)</f>
        <v>OK</v>
      </c>
      <c r="AU1688" s="593"/>
      <c r="AV1688" s="530">
        <f t="shared" si="2699"/>
        <v>0</v>
      </c>
      <c r="AW1688" s="842">
        <f t="shared" si="2700"/>
        <v>0</v>
      </c>
      <c r="AX1688" s="115">
        <f t="shared" si="2701"/>
        <v>0</v>
      </c>
      <c r="AY1688" s="5">
        <f t="shared" si="2702"/>
        <v>0</v>
      </c>
      <c r="AZ1688" s="7">
        <f>AY1688-AX1688</f>
        <v>0</v>
      </c>
      <c r="BA1688" s="335" t="e">
        <f>AZ1688/AX1688</f>
        <v>#DIV/0!</v>
      </c>
      <c r="BB1688" s="23">
        <f t="shared" si="2705"/>
        <v>0</v>
      </c>
      <c r="BC1688" s="5">
        <f>AW1688</f>
        <v>0</v>
      </c>
      <c r="BD1688" s="7">
        <f>BC1688-BB1688</f>
        <v>0</v>
      </c>
      <c r="BE1688" s="335" t="e">
        <f>BD1688/BB1688</f>
        <v>#DIV/0!</v>
      </c>
      <c r="BG1688" s="826" t="str">
        <f t="shared" si="2709"/>
        <v>63.21</v>
      </c>
      <c r="BH1688" s="607" t="b">
        <f>COUNTIF('Codes SEC'!$B$2:$B$250,Ministres!BG1688)&gt;0</f>
        <v>1</v>
      </c>
    </row>
    <row r="1689" spans="1:66" ht="12.75" customHeight="1" x14ac:dyDescent="0.25">
      <c r="A1689" s="227"/>
      <c r="B1689" s="209"/>
      <c r="C1689" s="253"/>
      <c r="D1689" s="625"/>
      <c r="E1689" s="280"/>
      <c r="F1689" s="253"/>
      <c r="G1689" s="695"/>
      <c r="H1689" s="886"/>
      <c r="I1689" s="403"/>
      <c r="J1689" s="381"/>
      <c r="K1689" s="514" t="s">
        <v>59</v>
      </c>
      <c r="L1689" s="315">
        <f>L1673+L1679+L1680+L1681+L1682+L1683+L1675+L1684+L1676+L1685+L1686+L1687+L1677+L1674+L1678+L1688</f>
        <v>75711</v>
      </c>
      <c r="M1689" s="741">
        <f t="shared" ref="M1689:BE1689" si="2719">M1673+M1679+M1680+M1681+M1682+M1683+M1675+M1684+M1676+M1685+M1686+M1687+M1677+M1674+M1678+M1688</f>
        <v>69206</v>
      </c>
      <c r="N1689" s="930">
        <f t="shared" si="2719"/>
        <v>0</v>
      </c>
      <c r="O1689" s="790">
        <f t="shared" si="2719"/>
        <v>-75711</v>
      </c>
      <c r="P1689" s="790">
        <f t="shared" si="2719"/>
        <v>0</v>
      </c>
      <c r="Q1689" s="787">
        <f t="shared" si="2719"/>
        <v>0</v>
      </c>
      <c r="R1689" s="648">
        <f t="shared" si="2719"/>
        <v>0</v>
      </c>
      <c r="S1689" s="648">
        <f t="shared" si="2719"/>
        <v>0</v>
      </c>
      <c r="T1689" s="648">
        <f t="shared" si="2719"/>
        <v>0</v>
      </c>
      <c r="U1689" s="648">
        <f t="shared" si="2719"/>
        <v>0</v>
      </c>
      <c r="V1689" s="648">
        <f t="shared" si="2719"/>
        <v>0</v>
      </c>
      <c r="W1689" s="790" t="e">
        <f t="shared" si="2719"/>
        <v>#VALUE!</v>
      </c>
      <c r="X1689" s="649">
        <f t="shared" si="2719"/>
        <v>0</v>
      </c>
      <c r="Y1689" s="649">
        <f t="shared" si="2719"/>
        <v>0</v>
      </c>
      <c r="Z1689" s="648">
        <f t="shared" si="2719"/>
        <v>0</v>
      </c>
      <c r="AA1689" s="648">
        <f t="shared" si="2719"/>
        <v>0</v>
      </c>
      <c r="AB1689" s="790" t="e">
        <f t="shared" si="2719"/>
        <v>#VALUE!</v>
      </c>
      <c r="AC1689" s="649">
        <f t="shared" si="2719"/>
        <v>0</v>
      </c>
      <c r="AD1689" s="790">
        <f t="shared" si="2719"/>
        <v>0</v>
      </c>
      <c r="AE1689" s="843">
        <f t="shared" si="2719"/>
        <v>0</v>
      </c>
      <c r="AF1689" s="930">
        <f t="shared" si="2719"/>
        <v>0</v>
      </c>
      <c r="AG1689" s="790">
        <f t="shared" si="2719"/>
        <v>-69206</v>
      </c>
      <c r="AH1689" s="790">
        <f t="shared" si="2719"/>
        <v>0</v>
      </c>
      <c r="AI1689" s="787">
        <f t="shared" si="2719"/>
        <v>0</v>
      </c>
      <c r="AJ1689" s="648">
        <f t="shared" si="2719"/>
        <v>0</v>
      </c>
      <c r="AK1689" s="648">
        <f t="shared" si="2719"/>
        <v>0</v>
      </c>
      <c r="AL1689" s="648">
        <f t="shared" si="2719"/>
        <v>0</v>
      </c>
      <c r="AM1689" s="648">
        <f t="shared" si="2719"/>
        <v>0</v>
      </c>
      <c r="AN1689" s="648">
        <f t="shared" si="2719"/>
        <v>0</v>
      </c>
      <c r="AO1689" s="790" t="e">
        <f t="shared" si="2719"/>
        <v>#VALUE!</v>
      </c>
      <c r="AP1689" s="649">
        <f t="shared" si="2719"/>
        <v>0</v>
      </c>
      <c r="AQ1689" s="649">
        <f t="shared" si="2719"/>
        <v>0</v>
      </c>
      <c r="AR1689" s="648">
        <f t="shared" si="2719"/>
        <v>0</v>
      </c>
      <c r="AS1689" s="648">
        <f t="shared" si="2719"/>
        <v>0</v>
      </c>
      <c r="AT1689" s="790" t="e">
        <f t="shared" si="2719"/>
        <v>#VALUE!</v>
      </c>
      <c r="AU1689" s="649">
        <f t="shared" si="2719"/>
        <v>0</v>
      </c>
      <c r="AV1689" s="790">
        <f t="shared" si="2719"/>
        <v>0</v>
      </c>
      <c r="AW1689" s="843">
        <f t="shared" si="2719"/>
        <v>0</v>
      </c>
      <c r="AX1689" s="336">
        <f t="shared" si="2719"/>
        <v>75711</v>
      </c>
      <c r="AY1689" s="337">
        <f t="shared" si="2719"/>
        <v>0</v>
      </c>
      <c r="AZ1689" s="338">
        <f t="shared" si="2719"/>
        <v>-75711</v>
      </c>
      <c r="BA1689" s="339" t="e">
        <f t="shared" si="2719"/>
        <v>#DIV/0!</v>
      </c>
      <c r="BB1689" s="322">
        <f t="shared" si="2719"/>
        <v>69206</v>
      </c>
      <c r="BC1689" s="337">
        <f t="shared" si="2719"/>
        <v>0</v>
      </c>
      <c r="BD1689" s="338">
        <f t="shared" si="2719"/>
        <v>-69206</v>
      </c>
      <c r="BE1689" s="339" t="e">
        <f t="shared" si="2719"/>
        <v>#DIV/0!</v>
      </c>
      <c r="BG1689" s="826"/>
      <c r="BH1689" s="607"/>
    </row>
    <row r="1690" spans="1:66" ht="12.75" customHeight="1" x14ac:dyDescent="0.25">
      <c r="A1690" s="226"/>
      <c r="B1690" s="207"/>
      <c r="C1690" s="254"/>
      <c r="D1690" s="300"/>
      <c r="E1690" s="276"/>
      <c r="F1690" s="300"/>
      <c r="G1690" s="696"/>
      <c r="H1690" s="887"/>
      <c r="I1690" s="444"/>
      <c r="J1690" s="815"/>
      <c r="K1690" s="404" t="s">
        <v>3721</v>
      </c>
      <c r="L1690" s="729">
        <f>L1669+L1689</f>
        <v>76684</v>
      </c>
      <c r="M1690" s="730">
        <f>M1669+M1689</f>
        <v>70206</v>
      </c>
      <c r="N1690" s="844">
        <f>N1669+N1689</f>
        <v>0</v>
      </c>
      <c r="O1690" s="665">
        <f>O1669+O1689</f>
        <v>-76684</v>
      </c>
      <c r="P1690" s="665">
        <f>P1669+P1689</f>
        <v>0</v>
      </c>
      <c r="Q1690" s="638">
        <f>Q1669+Q1689</f>
        <v>0</v>
      </c>
      <c r="R1690" s="130">
        <f>R1669+R1689</f>
        <v>0</v>
      </c>
      <c r="S1690" s="130">
        <f>S1669+S1689</f>
        <v>0</v>
      </c>
      <c r="T1690" s="130">
        <f>T1669+T1689</f>
        <v>0</v>
      </c>
      <c r="U1690" s="130">
        <f>U1669+U1689</f>
        <v>0</v>
      </c>
      <c r="V1690" s="130">
        <f>V1669+V1689</f>
        <v>0</v>
      </c>
      <c r="W1690" s="665"/>
      <c r="X1690" s="130">
        <f>X1669+X1689</f>
        <v>0</v>
      </c>
      <c r="Y1690" s="130">
        <f>Y1669+Y1689</f>
        <v>0</v>
      </c>
      <c r="Z1690" s="130">
        <f>Z1669+Z1689</f>
        <v>0</v>
      </c>
      <c r="AA1690" s="130">
        <f>AA1669+AA1689</f>
        <v>0</v>
      </c>
      <c r="AB1690" s="665"/>
      <c r="AC1690" s="130">
        <f>AC1669+AC1689</f>
        <v>0</v>
      </c>
      <c r="AD1690" s="665">
        <f>AD1669+AD1689</f>
        <v>0</v>
      </c>
      <c r="AE1690" s="845">
        <f>AE1669+AE1689</f>
        <v>0</v>
      </c>
      <c r="AF1690" s="844">
        <f>AF1669+AF1689</f>
        <v>0</v>
      </c>
      <c r="AG1690" s="665">
        <f>AG1669+AG1689</f>
        <v>-70206</v>
      </c>
      <c r="AH1690" s="665">
        <f>AH1669+AH1689</f>
        <v>0</v>
      </c>
      <c r="AI1690" s="638">
        <f>AI1669+AI1689</f>
        <v>0</v>
      </c>
      <c r="AJ1690" s="130">
        <f>AJ1669+AJ1689</f>
        <v>0</v>
      </c>
      <c r="AK1690" s="130">
        <f>AK1669+AK1689</f>
        <v>0</v>
      </c>
      <c r="AL1690" s="130">
        <f>AL1669+AL1689</f>
        <v>0</v>
      </c>
      <c r="AM1690" s="130">
        <f>AM1669+AM1689</f>
        <v>0</v>
      </c>
      <c r="AN1690" s="130">
        <f>AN1669+AN1689</f>
        <v>0</v>
      </c>
      <c r="AO1690" s="665"/>
      <c r="AP1690" s="130">
        <f>AP1669+AP1689</f>
        <v>0</v>
      </c>
      <c r="AQ1690" s="130">
        <f>AQ1669+AQ1689</f>
        <v>0</v>
      </c>
      <c r="AR1690" s="130">
        <f>AR1669+AR1689</f>
        <v>0</v>
      </c>
      <c r="AS1690" s="130">
        <f>AS1669+AS1689</f>
        <v>0</v>
      </c>
      <c r="AT1690" s="665"/>
      <c r="AU1690" s="130">
        <f>AU1669+AU1689</f>
        <v>0</v>
      </c>
      <c r="AV1690" s="665">
        <f>AV1669+AV1689</f>
        <v>0</v>
      </c>
      <c r="AW1690" s="845">
        <f>AW1669+AW1689</f>
        <v>0</v>
      </c>
      <c r="AX1690" s="314">
        <f>AX1669+AX1689</f>
        <v>76684</v>
      </c>
      <c r="AY1690" s="131">
        <f>AY1669+AY1689</f>
        <v>0</v>
      </c>
      <c r="AZ1690" s="132">
        <f>AZ1669+AZ1689</f>
        <v>-76684</v>
      </c>
      <c r="BA1690" s="340" t="e">
        <f>BA1669+BA1689</f>
        <v>#DIV/0!</v>
      </c>
      <c r="BB1690" s="310">
        <f>BB1669+BB1689</f>
        <v>70206</v>
      </c>
      <c r="BC1690" s="131">
        <f>BC1669+BC1689</f>
        <v>0</v>
      </c>
      <c r="BD1690" s="132">
        <f>BD1669+BD1689</f>
        <v>-70206</v>
      </c>
      <c r="BE1690" s="340" t="e">
        <f>BE1669+BE1689</f>
        <v>#DIV/0!</v>
      </c>
      <c r="BG1690" s="826"/>
      <c r="BH1690" s="607"/>
    </row>
    <row r="1691" spans="1:66" s="4" customFormat="1" ht="12.75" customHeight="1" x14ac:dyDescent="0.25">
      <c r="A1691" s="222"/>
      <c r="B1691" s="30"/>
      <c r="C1691" s="116"/>
      <c r="D1691" s="620"/>
      <c r="E1691" s="32"/>
      <c r="F1691" s="117"/>
      <c r="G1691" s="690"/>
      <c r="H1691" s="878"/>
      <c r="I1691" s="397"/>
      <c r="J1691" s="380"/>
      <c r="K1691" s="405" t="s">
        <v>208</v>
      </c>
      <c r="L1691" s="731">
        <v>0</v>
      </c>
      <c r="M1691" s="732">
        <v>0</v>
      </c>
      <c r="N1691" s="929">
        <v>0</v>
      </c>
      <c r="O1691" s="530">
        <v>0</v>
      </c>
      <c r="P1691" s="530">
        <v>0</v>
      </c>
      <c r="Q1691" s="641">
        <v>0</v>
      </c>
      <c r="R1691" s="537">
        <v>0</v>
      </c>
      <c r="S1691" s="537">
        <v>0</v>
      </c>
      <c r="T1691" s="537">
        <v>0</v>
      </c>
      <c r="U1691" s="537">
        <v>0</v>
      </c>
      <c r="V1691" s="537">
        <v>0</v>
      </c>
      <c r="W1691" s="530"/>
      <c r="X1691" s="142">
        <v>0</v>
      </c>
      <c r="Y1691" s="142">
        <v>0</v>
      </c>
      <c r="Z1691" s="537">
        <v>0</v>
      </c>
      <c r="AA1691" s="537">
        <v>0</v>
      </c>
      <c r="AB1691" s="530"/>
      <c r="AC1691" s="142">
        <v>0</v>
      </c>
      <c r="AD1691" s="530">
        <v>0</v>
      </c>
      <c r="AE1691" s="842">
        <v>0</v>
      </c>
      <c r="AF1691" s="929">
        <v>0</v>
      </c>
      <c r="AG1691" s="530">
        <v>0</v>
      </c>
      <c r="AH1691" s="530">
        <v>0</v>
      </c>
      <c r="AI1691" s="641">
        <v>0</v>
      </c>
      <c r="AJ1691" s="537">
        <v>0</v>
      </c>
      <c r="AK1691" s="537">
        <v>0</v>
      </c>
      <c r="AL1691" s="537">
        <v>0</v>
      </c>
      <c r="AM1691" s="537">
        <v>0</v>
      </c>
      <c r="AN1691" s="537">
        <v>0</v>
      </c>
      <c r="AO1691" s="530"/>
      <c r="AP1691" s="142">
        <v>0</v>
      </c>
      <c r="AQ1691" s="142">
        <v>0</v>
      </c>
      <c r="AR1691" s="537">
        <v>0</v>
      </c>
      <c r="AS1691" s="537">
        <v>0</v>
      </c>
      <c r="AT1691" s="530"/>
      <c r="AU1691" s="142">
        <v>0</v>
      </c>
      <c r="AV1691" s="530">
        <v>0</v>
      </c>
      <c r="AW1691" s="842">
        <v>0</v>
      </c>
      <c r="AX1691" s="115">
        <v>0</v>
      </c>
      <c r="AY1691" s="5">
        <v>0</v>
      </c>
      <c r="AZ1691" s="5">
        <v>0</v>
      </c>
      <c r="BA1691" s="335">
        <v>0</v>
      </c>
      <c r="BB1691" s="23">
        <v>0</v>
      </c>
      <c r="BC1691" s="5">
        <v>0</v>
      </c>
      <c r="BD1691" s="5">
        <v>0</v>
      </c>
      <c r="BE1691" s="335">
        <v>0</v>
      </c>
      <c r="BF1691" s="41"/>
      <c r="BG1691" s="826"/>
      <c r="BH1691" s="607"/>
      <c r="BI1691" s="41"/>
      <c r="BJ1691" s="41"/>
      <c r="BK1691" s="41"/>
      <c r="BL1691" s="41"/>
      <c r="BM1691" s="41"/>
      <c r="BN1691" s="41"/>
    </row>
    <row r="1692" spans="1:66" s="27" customFormat="1" ht="12.75" customHeight="1" x14ac:dyDescent="0.25">
      <c r="A1692" s="21"/>
      <c r="B1692" s="112"/>
      <c r="C1692" s="116"/>
      <c r="D1692" s="623"/>
      <c r="E1692" s="278"/>
      <c r="F1692" s="116"/>
      <c r="G1692" s="694"/>
      <c r="H1692" s="878"/>
      <c r="I1692" s="397"/>
      <c r="J1692" s="380"/>
      <c r="K1692" s="405" t="s">
        <v>96</v>
      </c>
      <c r="L1692" s="738">
        <f>L1679+L1680+L1683+L1675</f>
        <v>12300</v>
      </c>
      <c r="M1692" s="739">
        <f>M1679+M1680+M1683+M1675</f>
        <v>12270</v>
      </c>
      <c r="N1692" s="929">
        <f>N1679+N1680+N1683+N1675</f>
        <v>0</v>
      </c>
      <c r="O1692" s="530">
        <f>O1679+O1680+O1683+O1675</f>
        <v>-12300</v>
      </c>
      <c r="P1692" s="530">
        <f>P1679+P1680+P1683+P1675</f>
        <v>0</v>
      </c>
      <c r="Q1692" s="641">
        <f>Q1679+Q1680+Q1683+Q1675</f>
        <v>0</v>
      </c>
      <c r="R1692" s="537">
        <f>R1679+R1680+R1683+R1675</f>
        <v>0</v>
      </c>
      <c r="S1692" s="537">
        <f>S1679+S1680+S1683+S1675</f>
        <v>0</v>
      </c>
      <c r="T1692" s="537">
        <f>T1679+T1680+T1683+T1675</f>
        <v>0</v>
      </c>
      <c r="U1692" s="537">
        <f>U1679+U1680+U1683+U1675</f>
        <v>0</v>
      </c>
      <c r="V1692" s="537">
        <f>V1679+V1680+V1683+V1675</f>
        <v>0</v>
      </c>
      <c r="W1692" s="530"/>
      <c r="X1692" s="142">
        <f>X1679+X1680+X1683+X1675</f>
        <v>0</v>
      </c>
      <c r="Y1692" s="142">
        <f>Y1679+Y1680+Y1683+Y1675</f>
        <v>0</v>
      </c>
      <c r="Z1692" s="537">
        <f>Z1679+Z1680+Z1683+Z1675</f>
        <v>0</v>
      </c>
      <c r="AA1692" s="537">
        <f>AA1679+AA1680+AA1683+AA1675</f>
        <v>0</v>
      </c>
      <c r="AB1692" s="530"/>
      <c r="AC1692" s="142">
        <f>AC1679+AC1680+AC1683+AC1675</f>
        <v>0</v>
      </c>
      <c r="AD1692" s="530">
        <f>AD1679+AD1680+AD1683+AD1675</f>
        <v>0</v>
      </c>
      <c r="AE1692" s="842">
        <f>AE1679+AE1680+AE1683+AE1675</f>
        <v>0</v>
      </c>
      <c r="AF1692" s="929">
        <f>AF1679+AF1680+AF1683+AF1675</f>
        <v>0</v>
      </c>
      <c r="AG1692" s="530">
        <f>AG1679+AG1680+AG1683+AG1675</f>
        <v>-12270</v>
      </c>
      <c r="AH1692" s="530">
        <f>AH1679+AH1680+AH1683+AH1675</f>
        <v>0</v>
      </c>
      <c r="AI1692" s="641">
        <f>AI1679+AI1680+AI1683+AI1675</f>
        <v>0</v>
      </c>
      <c r="AJ1692" s="537">
        <f>AJ1679+AJ1680+AJ1683+AJ1675</f>
        <v>0</v>
      </c>
      <c r="AK1692" s="537">
        <f>AK1679+AK1680+AK1683+AK1675</f>
        <v>0</v>
      </c>
      <c r="AL1692" s="537">
        <f>AL1679+AL1680+AL1683+AL1675</f>
        <v>0</v>
      </c>
      <c r="AM1692" s="537">
        <f>AM1679+AM1680+AM1683+AM1675</f>
        <v>0</v>
      </c>
      <c r="AN1692" s="537">
        <f>AN1679+AN1680+AN1683+AN1675</f>
        <v>0</v>
      </c>
      <c r="AO1692" s="530"/>
      <c r="AP1692" s="142">
        <f>AP1679+AP1680+AP1683+AP1675</f>
        <v>0</v>
      </c>
      <c r="AQ1692" s="142">
        <f>AQ1679+AQ1680+AQ1683+AQ1675</f>
        <v>0</v>
      </c>
      <c r="AR1692" s="537">
        <f>AR1679+AR1680+AR1683+AR1675</f>
        <v>0</v>
      </c>
      <c r="AS1692" s="537">
        <f>AS1679+AS1680+AS1683+AS1675</f>
        <v>0</v>
      </c>
      <c r="AT1692" s="530"/>
      <c r="AU1692" s="142">
        <f>AU1679+AU1680+AU1683+AU1675</f>
        <v>0</v>
      </c>
      <c r="AV1692" s="530">
        <f>AV1679+AV1680+AV1683+AV1675</f>
        <v>0</v>
      </c>
      <c r="AW1692" s="842">
        <f>AW1679+AW1680+AW1683+AW1675</f>
        <v>0</v>
      </c>
      <c r="AX1692" s="115">
        <f>AX1679+AX1680+AX1683+AX1675</f>
        <v>12300</v>
      </c>
      <c r="AY1692" s="5">
        <f>AY1679+AY1680+AY1683+AY1675</f>
        <v>0</v>
      </c>
      <c r="AZ1692" s="5">
        <f>AZ1679+AZ1680+AZ1683+AZ1675</f>
        <v>-12300</v>
      </c>
      <c r="BA1692" s="335" t="e">
        <f>BA1679+BA1680+BA1683+BA1675</f>
        <v>#DIV/0!</v>
      </c>
      <c r="BB1692" s="23">
        <f>BB1679+BB1680+BB1683+BB1675</f>
        <v>12270</v>
      </c>
      <c r="BC1692" s="5">
        <f>BC1679+BC1680+BC1683+BC1675</f>
        <v>0</v>
      </c>
      <c r="BD1692" s="5">
        <f>BD1679+BD1680+BD1683+BD1675</f>
        <v>-12270</v>
      </c>
      <c r="BE1692" s="335" t="e">
        <f>BE1679+BE1680+BE1683+BE1675</f>
        <v>#DIV/0!</v>
      </c>
      <c r="BF1692" s="41"/>
      <c r="BG1692" s="826"/>
      <c r="BH1692" s="607"/>
      <c r="BI1692" s="40"/>
      <c r="BJ1692" s="40"/>
      <c r="BK1692" s="40"/>
      <c r="BL1692" s="40"/>
      <c r="BM1692" s="40"/>
      <c r="BN1692" s="40"/>
    </row>
    <row r="1693" spans="1:66" ht="12.75" customHeight="1" x14ac:dyDescent="0.25">
      <c r="A1693" s="21"/>
      <c r="B1693" s="112"/>
      <c r="C1693" s="116"/>
      <c r="D1693" s="623"/>
      <c r="E1693" s="278"/>
      <c r="F1693" s="116"/>
      <c r="G1693" s="694"/>
      <c r="H1693" s="878"/>
      <c r="I1693" s="397"/>
      <c r="J1693" s="380"/>
      <c r="K1693" s="405" t="s">
        <v>209</v>
      </c>
      <c r="L1693" s="738">
        <v>0</v>
      </c>
      <c r="M1693" s="739">
        <v>0</v>
      </c>
      <c r="N1693" s="929">
        <v>0</v>
      </c>
      <c r="O1693" s="530">
        <v>0</v>
      </c>
      <c r="P1693" s="530">
        <v>0</v>
      </c>
      <c r="Q1693" s="641">
        <v>0</v>
      </c>
      <c r="R1693" s="537">
        <v>0</v>
      </c>
      <c r="S1693" s="537">
        <v>0</v>
      </c>
      <c r="T1693" s="537">
        <v>0</v>
      </c>
      <c r="U1693" s="537">
        <v>0</v>
      </c>
      <c r="V1693" s="537">
        <v>0</v>
      </c>
      <c r="W1693" s="530"/>
      <c r="X1693" s="142">
        <v>0</v>
      </c>
      <c r="Y1693" s="142">
        <v>0</v>
      </c>
      <c r="Z1693" s="537">
        <v>0</v>
      </c>
      <c r="AA1693" s="537">
        <v>0</v>
      </c>
      <c r="AB1693" s="530"/>
      <c r="AC1693" s="142">
        <v>0</v>
      </c>
      <c r="AD1693" s="530">
        <v>0</v>
      </c>
      <c r="AE1693" s="842">
        <v>0</v>
      </c>
      <c r="AF1693" s="929">
        <v>0</v>
      </c>
      <c r="AG1693" s="530">
        <v>0</v>
      </c>
      <c r="AH1693" s="530">
        <v>0</v>
      </c>
      <c r="AI1693" s="641">
        <v>0</v>
      </c>
      <c r="AJ1693" s="537">
        <v>0</v>
      </c>
      <c r="AK1693" s="537">
        <v>0</v>
      </c>
      <c r="AL1693" s="537">
        <v>0</v>
      </c>
      <c r="AM1693" s="537">
        <v>0</v>
      </c>
      <c r="AN1693" s="537">
        <v>0</v>
      </c>
      <c r="AO1693" s="530"/>
      <c r="AP1693" s="142">
        <v>0</v>
      </c>
      <c r="AQ1693" s="142">
        <v>0</v>
      </c>
      <c r="AR1693" s="537">
        <v>0</v>
      </c>
      <c r="AS1693" s="537">
        <v>0</v>
      </c>
      <c r="AT1693" s="530"/>
      <c r="AU1693" s="142">
        <v>0</v>
      </c>
      <c r="AV1693" s="530">
        <v>0</v>
      </c>
      <c r="AW1693" s="842">
        <v>0</v>
      </c>
      <c r="AX1693" s="115">
        <v>0</v>
      </c>
      <c r="AY1693" s="5">
        <v>0</v>
      </c>
      <c r="AZ1693" s="5">
        <v>0</v>
      </c>
      <c r="BA1693" s="335">
        <v>0</v>
      </c>
      <c r="BB1693" s="23">
        <v>0</v>
      </c>
      <c r="BC1693" s="5">
        <v>0</v>
      </c>
      <c r="BD1693" s="5">
        <v>0</v>
      </c>
      <c r="BE1693" s="335">
        <v>0</v>
      </c>
      <c r="BG1693" s="826"/>
      <c r="BH1693" s="607"/>
    </row>
    <row r="1694" spans="1:66" ht="12.75" customHeight="1" x14ac:dyDescent="0.25">
      <c r="A1694" s="21"/>
      <c r="B1694" s="112"/>
      <c r="C1694" s="116"/>
      <c r="D1694" s="623"/>
      <c r="E1694" s="278"/>
      <c r="F1694" s="116"/>
      <c r="G1694" s="694"/>
      <c r="H1694" s="878"/>
      <c r="I1694" s="397"/>
      <c r="J1694" s="380"/>
      <c r="K1694" s="405" t="s">
        <v>210</v>
      </c>
      <c r="L1694" s="738">
        <v>0</v>
      </c>
      <c r="M1694" s="739">
        <v>0</v>
      </c>
      <c r="N1694" s="929">
        <v>0</v>
      </c>
      <c r="O1694" s="530">
        <v>0</v>
      </c>
      <c r="P1694" s="530">
        <v>0</v>
      </c>
      <c r="Q1694" s="641">
        <v>0</v>
      </c>
      <c r="R1694" s="537">
        <v>0</v>
      </c>
      <c r="S1694" s="537">
        <v>0</v>
      </c>
      <c r="T1694" s="537">
        <v>0</v>
      </c>
      <c r="U1694" s="537">
        <v>0</v>
      </c>
      <c r="V1694" s="537">
        <v>0</v>
      </c>
      <c r="W1694" s="530"/>
      <c r="X1694" s="142">
        <v>0</v>
      </c>
      <c r="Y1694" s="142">
        <v>0</v>
      </c>
      <c r="Z1694" s="537">
        <v>0</v>
      </c>
      <c r="AA1694" s="537">
        <v>0</v>
      </c>
      <c r="AB1694" s="530"/>
      <c r="AC1694" s="142">
        <v>0</v>
      </c>
      <c r="AD1694" s="530">
        <v>0</v>
      </c>
      <c r="AE1694" s="842">
        <v>0</v>
      </c>
      <c r="AF1694" s="929">
        <v>0</v>
      </c>
      <c r="AG1694" s="530">
        <v>0</v>
      </c>
      <c r="AH1694" s="530">
        <v>0</v>
      </c>
      <c r="AI1694" s="641">
        <v>0</v>
      </c>
      <c r="AJ1694" s="537">
        <v>0</v>
      </c>
      <c r="AK1694" s="537">
        <v>0</v>
      </c>
      <c r="AL1694" s="537">
        <v>0</v>
      </c>
      <c r="AM1694" s="537">
        <v>0</v>
      </c>
      <c r="AN1694" s="537">
        <v>0</v>
      </c>
      <c r="AO1694" s="530"/>
      <c r="AP1694" s="142">
        <v>0</v>
      </c>
      <c r="AQ1694" s="142">
        <v>0</v>
      </c>
      <c r="AR1694" s="537">
        <v>0</v>
      </c>
      <c r="AS1694" s="537">
        <v>0</v>
      </c>
      <c r="AT1694" s="530"/>
      <c r="AU1694" s="142">
        <v>0</v>
      </c>
      <c r="AV1694" s="530">
        <v>0</v>
      </c>
      <c r="AW1694" s="842">
        <v>0</v>
      </c>
      <c r="AX1694" s="115">
        <v>0</v>
      </c>
      <c r="AY1694" s="5">
        <v>0</v>
      </c>
      <c r="AZ1694" s="5">
        <v>0</v>
      </c>
      <c r="BA1694" s="335">
        <v>0</v>
      </c>
      <c r="BB1694" s="23">
        <v>0</v>
      </c>
      <c r="BC1694" s="5">
        <v>0</v>
      </c>
      <c r="BD1694" s="5">
        <v>0</v>
      </c>
      <c r="BE1694" s="335">
        <v>0</v>
      </c>
      <c r="BG1694" s="826"/>
      <c r="BH1694" s="607"/>
    </row>
    <row r="1695" spans="1:66" ht="12.75" customHeight="1" x14ac:dyDescent="0.25">
      <c r="A1695" s="21"/>
      <c r="B1695" s="112"/>
      <c r="C1695" s="116"/>
      <c r="D1695" s="623"/>
      <c r="E1695" s="278"/>
      <c r="F1695" s="116"/>
      <c r="G1695" s="694"/>
      <c r="H1695" s="878"/>
      <c r="I1695" s="397"/>
      <c r="J1695" s="380"/>
      <c r="K1695" s="406" t="s">
        <v>53</v>
      </c>
      <c r="L1695" s="738">
        <f>L1673+L1684+L1685+L1686+L1666+L1668+L1674+L1677+L1678</f>
        <v>0</v>
      </c>
      <c r="M1695" s="739">
        <f>M1673+M1684+M1685+M1686+M1666+M1668+M1674+M1677+M1678</f>
        <v>0</v>
      </c>
      <c r="N1695" s="929">
        <f>N1673+N1684+N1685+N1686+N1666+N1668+N1674+N1677+N1678</f>
        <v>0</v>
      </c>
      <c r="O1695" s="530">
        <f>O1673+O1684+O1685+O1686+O1666+O1668+O1674+O1677+O1678</f>
        <v>0</v>
      </c>
      <c r="P1695" s="530">
        <f>P1673+P1684+P1685+P1686+P1666+P1668+P1674+P1677+P1678</f>
        <v>0</v>
      </c>
      <c r="Q1695" s="641">
        <f>Q1673+Q1684+Q1685+Q1686+Q1666+Q1668+Q1674+Q1677+Q1678</f>
        <v>0</v>
      </c>
      <c r="R1695" s="537">
        <f>R1673+R1684+R1685+R1686+R1666+R1668+R1674+R1677+R1678</f>
        <v>0</v>
      </c>
      <c r="S1695" s="537">
        <f>S1673+S1684+S1685+S1686+S1666+S1668+S1674+S1677+S1678</f>
        <v>0</v>
      </c>
      <c r="T1695" s="537">
        <f>T1673+T1684+T1685+T1686+T1666+T1668+T1674+T1677+T1678</f>
        <v>0</v>
      </c>
      <c r="U1695" s="537">
        <f>U1673+U1684+U1685+U1686+U1666+U1668+U1674+U1677+U1678</f>
        <v>0</v>
      </c>
      <c r="V1695" s="537">
        <f>V1673+V1684+V1685+V1686+V1666+V1668+V1674+V1677+V1678</f>
        <v>0</v>
      </c>
      <c r="W1695" s="530"/>
      <c r="X1695" s="142">
        <f>X1673+X1684+X1685+X1686+X1666+X1668+X1674+X1677+X1678</f>
        <v>0</v>
      </c>
      <c r="Y1695" s="142">
        <f>Y1673+Y1684+Y1685+Y1686+Y1666+Y1668+Y1674+Y1677+Y1678</f>
        <v>0</v>
      </c>
      <c r="Z1695" s="537">
        <f>Z1673+Z1684+Z1685+Z1686+Z1666+Z1668+Z1674+Z1677+Z1678</f>
        <v>0</v>
      </c>
      <c r="AA1695" s="537">
        <f>AA1673+AA1684+AA1685+AA1686+AA1666+AA1668+AA1674+AA1677+AA1678</f>
        <v>0</v>
      </c>
      <c r="AB1695" s="530"/>
      <c r="AC1695" s="142">
        <f>AC1673+AC1684+AC1685+AC1686+AC1666+AC1668+AC1674+AC1677+AC1678</f>
        <v>0</v>
      </c>
      <c r="AD1695" s="530">
        <f>AD1673+AD1684+AD1685+AD1686+AD1666+AD1668+AD1674+AD1677+AD1678</f>
        <v>0</v>
      </c>
      <c r="AE1695" s="842">
        <f>AE1673+AE1684+AE1685+AE1686+AE1666+AE1668+AE1674+AE1677+AE1678</f>
        <v>0</v>
      </c>
      <c r="AF1695" s="929">
        <f>AF1673+AF1684+AF1685+AF1686+AF1666+AF1668+AF1674+AF1677+AF1678</f>
        <v>0</v>
      </c>
      <c r="AG1695" s="530">
        <f>AG1673+AG1684+AG1685+AG1686+AG1666+AG1668+AG1674+AG1677+AG1678</f>
        <v>0</v>
      </c>
      <c r="AH1695" s="530">
        <f>AH1673+AH1684+AH1685+AH1686+AH1666+AH1668+AH1674+AH1677+AH1678</f>
        <v>0</v>
      </c>
      <c r="AI1695" s="641">
        <f>AI1673+AI1684+AI1685+AI1686+AI1666+AI1668+AI1674+AI1677+AI1678</f>
        <v>0</v>
      </c>
      <c r="AJ1695" s="537">
        <f>AJ1673+AJ1684+AJ1685+AJ1686+AJ1666+AJ1668+AJ1674+AJ1677+AJ1678</f>
        <v>0</v>
      </c>
      <c r="AK1695" s="537">
        <f>AK1673+AK1684+AK1685+AK1686+AK1666+AK1668+AK1674+AK1677+AK1678</f>
        <v>0</v>
      </c>
      <c r="AL1695" s="537">
        <f>AL1673+AL1684+AL1685+AL1686+AL1666+AL1668+AL1674+AL1677+AL1678</f>
        <v>0</v>
      </c>
      <c r="AM1695" s="537">
        <f>AM1673+AM1684+AM1685+AM1686+AM1666+AM1668+AM1674+AM1677+AM1678</f>
        <v>0</v>
      </c>
      <c r="AN1695" s="537">
        <f>AN1673+AN1684+AN1685+AN1686+AN1666+AN1668+AN1674+AN1677+AN1678</f>
        <v>0</v>
      </c>
      <c r="AO1695" s="530"/>
      <c r="AP1695" s="142">
        <f>AP1673+AP1684+AP1685+AP1686+AP1666+AP1668+AP1674+AP1677+AP1678</f>
        <v>0</v>
      </c>
      <c r="AQ1695" s="142">
        <f>AQ1673+AQ1684+AQ1685+AQ1686+AQ1666+AQ1668+AQ1674+AQ1677+AQ1678</f>
        <v>0</v>
      </c>
      <c r="AR1695" s="537">
        <f>AR1673+AR1684+AR1685+AR1686+AR1666+AR1668+AR1674+AR1677+AR1678</f>
        <v>0</v>
      </c>
      <c r="AS1695" s="537">
        <f>AS1673+AS1684+AS1685+AS1686+AS1666+AS1668+AS1674+AS1677+AS1678</f>
        <v>0</v>
      </c>
      <c r="AT1695" s="530"/>
      <c r="AU1695" s="142">
        <f>AU1673+AU1684+AU1685+AU1686+AU1666+AU1668+AU1674+AU1677+AU1678</f>
        <v>0</v>
      </c>
      <c r="AV1695" s="530">
        <f>AV1673+AV1684+AV1685+AV1686+AV1666+AV1668+AV1674+AV1677+AV1678</f>
        <v>0</v>
      </c>
      <c r="AW1695" s="842">
        <f>AW1673+AW1684+AW1685+AW1686+AW1666+AW1668+AW1674+AW1677+AW1678</f>
        <v>0</v>
      </c>
      <c r="AX1695" s="115">
        <f>AX1673+AX1684+AX1685+AX1686+AX1666+AX1668+AX1674+AX1677+AX1678</f>
        <v>0</v>
      </c>
      <c r="AY1695" s="5">
        <f>AY1673+AY1684+AY1685+AY1686+AY1666+AY1668+AY1674+AY1677+AY1678</f>
        <v>0</v>
      </c>
      <c r="AZ1695" s="5">
        <f>AZ1673+AZ1684+AZ1685+AZ1686+AZ1666+AZ1668+AZ1674+AZ1677+AZ1678</f>
        <v>0</v>
      </c>
      <c r="BA1695" s="335" t="e">
        <f>BA1673+BA1684+BA1685+BA1686+BA1666+BA1668+BA1674+BA1677+BA1678</f>
        <v>#DIV/0!</v>
      </c>
      <c r="BB1695" s="23">
        <f>BB1673+BB1684+BB1685+BB1686+BB1666+BB1668+BB1674+BB1677+BB1678</f>
        <v>0</v>
      </c>
      <c r="BC1695" s="5">
        <f>BC1673+BC1684+BC1685+BC1686+BC1666+BC1668+BC1674+BC1677+BC1678</f>
        <v>0</v>
      </c>
      <c r="BD1695" s="5">
        <f>BD1673+BD1684+BD1685+BD1686+BD1666+BD1668+BD1674+BD1677+BD1678</f>
        <v>0</v>
      </c>
      <c r="BE1695" s="335" t="e">
        <f>BE1673+BE1684+BE1685+BE1686+BE1666+BE1668+BE1674+BE1677+BE1678</f>
        <v>#DIV/0!</v>
      </c>
      <c r="BF1695" s="667"/>
      <c r="BG1695" s="826"/>
      <c r="BH1695" s="607"/>
    </row>
    <row r="1696" spans="1:66" ht="12.75" customHeight="1" x14ac:dyDescent="0.25">
      <c r="A1696" s="21"/>
      <c r="B1696" s="112"/>
      <c r="C1696" s="116"/>
      <c r="D1696" s="623"/>
      <c r="E1696" s="278"/>
      <c r="F1696" s="116"/>
      <c r="G1696" s="694"/>
      <c r="H1696" s="878"/>
      <c r="I1696" s="397"/>
      <c r="J1696" s="380"/>
      <c r="K1696" s="406"/>
      <c r="L1696" s="738"/>
      <c r="M1696" s="739"/>
      <c r="N1696" s="932"/>
      <c r="O1696" s="125"/>
      <c r="P1696" s="125"/>
      <c r="Q1696" s="642"/>
      <c r="R1696" s="538"/>
      <c r="S1696" s="538"/>
      <c r="T1696" s="538"/>
      <c r="U1696" s="538"/>
      <c r="V1696" s="538"/>
      <c r="W1696" s="532"/>
      <c r="X1696" s="143"/>
      <c r="Y1696" s="143"/>
      <c r="Z1696" s="553"/>
      <c r="AA1696" s="553"/>
      <c r="AB1696" s="532"/>
      <c r="AC1696" s="594"/>
      <c r="AD1696" s="125"/>
      <c r="AE1696" s="848"/>
      <c r="AF1696" s="932"/>
      <c r="AG1696" s="125"/>
      <c r="AH1696" s="125"/>
      <c r="AI1696" s="642"/>
      <c r="AJ1696" s="538"/>
      <c r="AK1696" s="538"/>
      <c r="AL1696" s="538"/>
      <c r="AM1696" s="538"/>
      <c r="AN1696" s="538"/>
      <c r="AO1696" s="532"/>
      <c r="AP1696" s="143"/>
      <c r="AQ1696" s="143"/>
      <c r="AR1696" s="553"/>
      <c r="AS1696" s="553"/>
      <c r="AT1696" s="532"/>
      <c r="AU1696" s="594"/>
      <c r="AV1696" s="125"/>
      <c r="AW1696" s="848"/>
      <c r="AX1696" s="124"/>
      <c r="AY1696" s="6"/>
      <c r="AZ1696" s="26"/>
      <c r="BA1696" s="341"/>
      <c r="BB1696" s="311"/>
      <c r="BC1696" s="6"/>
      <c r="BD1696" s="26"/>
      <c r="BE1696" s="341"/>
      <c r="BG1696" s="826"/>
      <c r="BH1696" s="607"/>
    </row>
    <row r="1697" spans="1:66" ht="12.75" customHeight="1" x14ac:dyDescent="0.25">
      <c r="A1697" s="21"/>
      <c r="B1697" s="112"/>
      <c r="C1697" s="116"/>
      <c r="D1697" s="623"/>
      <c r="E1697" s="278"/>
      <c r="F1697" s="116"/>
      <c r="G1697" s="700"/>
      <c r="H1697" s="888"/>
      <c r="I1697" s="580"/>
      <c r="J1697" s="573"/>
      <c r="K1697" s="406"/>
      <c r="L1697" s="738"/>
      <c r="M1697" s="739"/>
      <c r="N1697" s="932"/>
      <c r="O1697" s="125"/>
      <c r="P1697" s="125"/>
      <c r="Q1697" s="642"/>
      <c r="R1697" s="538"/>
      <c r="S1697" s="538"/>
      <c r="T1697" s="538"/>
      <c r="U1697" s="538"/>
      <c r="V1697" s="538"/>
      <c r="W1697" s="532"/>
      <c r="X1697" s="143"/>
      <c r="Y1697" s="143"/>
      <c r="Z1697" s="553"/>
      <c r="AA1697" s="553"/>
      <c r="AB1697" s="532"/>
      <c r="AC1697" s="594"/>
      <c r="AD1697" s="125"/>
      <c r="AE1697" s="848"/>
      <c r="AF1697" s="932"/>
      <c r="AG1697" s="125"/>
      <c r="AH1697" s="125"/>
      <c r="AI1697" s="642"/>
      <c r="AJ1697" s="538"/>
      <c r="AK1697" s="538"/>
      <c r="AL1697" s="538"/>
      <c r="AM1697" s="538"/>
      <c r="AN1697" s="538"/>
      <c r="AO1697" s="532"/>
      <c r="AP1697" s="143"/>
      <c r="AQ1697" s="143"/>
      <c r="AR1697" s="553"/>
      <c r="AS1697" s="553"/>
      <c r="AT1697" s="532"/>
      <c r="AU1697" s="594"/>
      <c r="AV1697" s="125"/>
      <c r="AW1697" s="848"/>
      <c r="AX1697" s="124"/>
      <c r="AY1697" s="6"/>
      <c r="AZ1697" s="6"/>
      <c r="BA1697" s="341"/>
      <c r="BB1697" s="311"/>
      <c r="BC1697" s="6"/>
      <c r="BD1697" s="6"/>
      <c r="BE1697" s="341"/>
      <c r="BG1697" s="826"/>
      <c r="BH1697" s="607"/>
    </row>
    <row r="1698" spans="1:66" ht="12.75" customHeight="1" x14ac:dyDescent="0.25">
      <c r="A1698" s="222"/>
      <c r="C1698" s="258"/>
      <c r="D1698" s="620"/>
      <c r="F1698" s="117"/>
      <c r="G1698" s="694"/>
      <c r="H1698" s="878"/>
      <c r="I1698" s="397"/>
      <c r="J1698" s="380"/>
      <c r="K1698" s="400" t="s">
        <v>6594</v>
      </c>
      <c r="L1698" s="762"/>
      <c r="M1698" s="763"/>
      <c r="N1698" s="931"/>
      <c r="O1698" s="923"/>
      <c r="P1698" s="923"/>
      <c r="Q1698" s="641"/>
      <c r="R1698" s="537"/>
      <c r="S1698" s="537"/>
      <c r="T1698" s="537"/>
      <c r="U1698" s="537"/>
      <c r="V1698" s="537"/>
      <c r="W1698" s="531"/>
      <c r="X1698" s="141"/>
      <c r="Y1698" s="141"/>
      <c r="Z1698" s="552"/>
      <c r="AA1698" s="552"/>
      <c r="AB1698" s="531"/>
      <c r="AC1698" s="593"/>
      <c r="AD1698" s="923"/>
      <c r="AE1698" s="846"/>
      <c r="AF1698" s="931"/>
      <c r="AG1698" s="923"/>
      <c r="AH1698" s="923"/>
      <c r="AI1698" s="641"/>
      <c r="AJ1698" s="537"/>
      <c r="AK1698" s="537"/>
      <c r="AL1698" s="537"/>
      <c r="AM1698" s="537"/>
      <c r="AN1698" s="537"/>
      <c r="AO1698" s="531"/>
      <c r="AP1698" s="141"/>
      <c r="AQ1698" s="141"/>
      <c r="AR1698" s="552"/>
      <c r="AS1698" s="552"/>
      <c r="AT1698" s="531"/>
      <c r="AU1698" s="593"/>
      <c r="AV1698" s="923"/>
      <c r="AW1698" s="846"/>
      <c r="AX1698" s="115"/>
      <c r="AY1698" s="5"/>
      <c r="AZ1698" s="5"/>
      <c r="BA1698" s="335"/>
      <c r="BC1698" s="5"/>
      <c r="BD1698" s="5"/>
      <c r="BE1698" s="335"/>
      <c r="BG1698" s="826"/>
      <c r="BH1698" s="607"/>
    </row>
    <row r="1699" spans="1:66" ht="35.1" customHeight="1" x14ac:dyDescent="0.25">
      <c r="A1699" s="222"/>
      <c r="C1699" s="258"/>
      <c r="D1699" s="620"/>
      <c r="F1699" s="117"/>
      <c r="G1699" s="694"/>
      <c r="H1699" s="878"/>
      <c r="I1699" s="397"/>
      <c r="J1699" s="380"/>
      <c r="K1699" s="400" t="s">
        <v>535</v>
      </c>
      <c r="L1699" s="762"/>
      <c r="M1699" s="763"/>
      <c r="N1699" s="931"/>
      <c r="O1699" s="923"/>
      <c r="P1699" s="923"/>
      <c r="Q1699" s="641"/>
      <c r="R1699" s="537"/>
      <c r="S1699" s="537"/>
      <c r="T1699" s="537"/>
      <c r="U1699" s="537"/>
      <c r="V1699" s="537"/>
      <c r="W1699" s="531"/>
      <c r="X1699" s="141"/>
      <c r="Y1699" s="141"/>
      <c r="Z1699" s="552"/>
      <c r="AA1699" s="552"/>
      <c r="AB1699" s="531"/>
      <c r="AC1699" s="593"/>
      <c r="AD1699" s="923"/>
      <c r="AE1699" s="846"/>
      <c r="AF1699" s="931"/>
      <c r="AG1699" s="923"/>
      <c r="AH1699" s="923"/>
      <c r="AI1699" s="641"/>
      <c r="AJ1699" s="537"/>
      <c r="AK1699" s="537"/>
      <c r="AL1699" s="537"/>
      <c r="AM1699" s="537"/>
      <c r="AN1699" s="537"/>
      <c r="AO1699" s="531"/>
      <c r="AP1699" s="141"/>
      <c r="AQ1699" s="141"/>
      <c r="AR1699" s="552"/>
      <c r="AS1699" s="552"/>
      <c r="AT1699" s="531"/>
      <c r="AU1699" s="593"/>
      <c r="AV1699" s="923"/>
      <c r="AW1699" s="846"/>
      <c r="AX1699" s="115"/>
      <c r="AY1699" s="5"/>
      <c r="AZ1699" s="5"/>
      <c r="BA1699" s="335"/>
      <c r="BC1699" s="5"/>
      <c r="BD1699" s="5"/>
      <c r="BE1699" s="335"/>
      <c r="BG1699" s="826"/>
      <c r="BH1699" s="607"/>
    </row>
    <row r="1700" spans="1:66" s="9" customFormat="1" ht="12.75" customHeight="1" x14ac:dyDescent="0.25">
      <c r="A1700" s="222"/>
      <c r="B1700" s="30"/>
      <c r="C1700" s="258"/>
      <c r="D1700" s="620"/>
      <c r="E1700" s="32"/>
      <c r="F1700" s="117"/>
      <c r="G1700" s="694"/>
      <c r="H1700" s="878"/>
      <c r="I1700" s="397"/>
      <c r="J1700" s="380"/>
      <c r="K1700" s="400"/>
      <c r="L1700" s="762"/>
      <c r="M1700" s="763"/>
      <c r="N1700" s="931"/>
      <c r="O1700" s="923"/>
      <c r="P1700" s="923"/>
      <c r="Q1700" s="641"/>
      <c r="R1700" s="537"/>
      <c r="S1700" s="537"/>
      <c r="T1700" s="537"/>
      <c r="U1700" s="537"/>
      <c r="V1700" s="537"/>
      <c r="W1700" s="531"/>
      <c r="X1700" s="141"/>
      <c r="Y1700" s="141"/>
      <c r="Z1700" s="552"/>
      <c r="AA1700" s="552"/>
      <c r="AB1700" s="531"/>
      <c r="AC1700" s="593"/>
      <c r="AD1700" s="923"/>
      <c r="AE1700" s="846"/>
      <c r="AF1700" s="931"/>
      <c r="AG1700" s="923"/>
      <c r="AH1700" s="923"/>
      <c r="AI1700" s="641"/>
      <c r="AJ1700" s="537"/>
      <c r="AK1700" s="537"/>
      <c r="AL1700" s="537"/>
      <c r="AM1700" s="537"/>
      <c r="AN1700" s="537"/>
      <c r="AO1700" s="531"/>
      <c r="AP1700" s="141"/>
      <c r="AQ1700" s="141"/>
      <c r="AR1700" s="552"/>
      <c r="AS1700" s="552"/>
      <c r="AT1700" s="531"/>
      <c r="AU1700" s="593"/>
      <c r="AV1700" s="923"/>
      <c r="AW1700" s="846"/>
      <c r="AX1700" s="115"/>
      <c r="AY1700" s="5"/>
      <c r="AZ1700" s="5"/>
      <c r="BA1700" s="335"/>
      <c r="BB1700" s="23"/>
      <c r="BC1700" s="5"/>
      <c r="BD1700" s="5"/>
      <c r="BE1700" s="335"/>
      <c r="BF1700" s="41"/>
      <c r="BG1700" s="826"/>
      <c r="BH1700" s="607"/>
      <c r="BI1700" s="41"/>
      <c r="BJ1700" s="41"/>
      <c r="BK1700" s="41"/>
      <c r="BL1700" s="41"/>
      <c r="BM1700" s="41"/>
      <c r="BN1700" s="41"/>
    </row>
    <row r="1701" spans="1:66" ht="30.6" x14ac:dyDescent="0.25">
      <c r="A1701" s="222" t="s">
        <v>6116</v>
      </c>
      <c r="B1701" s="30">
        <v>14</v>
      </c>
      <c r="C1701" s="116" t="s">
        <v>1714</v>
      </c>
      <c r="D1701" s="620">
        <v>1000</v>
      </c>
      <c r="F1701" s="117">
        <v>12</v>
      </c>
      <c r="G1701" s="694">
        <v>1</v>
      </c>
      <c r="H1701" s="878" t="str">
        <f t="shared" ref="H1701:H1761" si="2720">LEFT(J1701,3)</f>
        <v>049</v>
      </c>
      <c r="I1701" s="397" t="s">
        <v>3257</v>
      </c>
      <c r="J1701" s="380" t="s">
        <v>2147</v>
      </c>
      <c r="K1701" s="408" t="s">
        <v>3913</v>
      </c>
      <c r="L1701" s="726">
        <v>351</v>
      </c>
      <c r="M1701" s="727">
        <v>351</v>
      </c>
      <c r="N1701" s="931"/>
      <c r="O1701" s="530">
        <f t="shared" ref="O1701:O1751" si="2721">IF(N1701&gt;L1701,"0 ",N1701-L1701)</f>
        <v>-351</v>
      </c>
      <c r="P1701" s="530" t="str">
        <f t="shared" ref="P1701:P1751" si="2722">IF(N1701&lt;L1701,"0 ",N1701-L1701)</f>
        <v xml:space="preserve">0 </v>
      </c>
      <c r="Q1701" s="646"/>
      <c r="R1701" s="536"/>
      <c r="S1701" s="536"/>
      <c r="T1701" s="536"/>
      <c r="U1701" s="536"/>
      <c r="V1701" s="536"/>
      <c r="W1701" s="683" t="str">
        <f t="shared" ref="W1701:W1751" si="2723">IF(SUM(Q1701:V1701)=X1701,"OK",SUM(Q1701:V1701)-X1701)</f>
        <v>OK</v>
      </c>
      <c r="X1701" s="141"/>
      <c r="Y1701" s="141"/>
      <c r="Z1701" s="552"/>
      <c r="AA1701" s="552"/>
      <c r="AB1701" s="683" t="str">
        <f t="shared" ref="AB1701:AB1751" si="2724">IF(SUM(Z1701:AA1701)=AC1701,"OK",SUM(Z1701:AA1701)-AC1701)</f>
        <v>OK</v>
      </c>
      <c r="AC1701" s="593"/>
      <c r="AD1701" s="530">
        <f t="shared" ref="AD1701:AD1751" si="2725">X1701+Y1701+AC1701</f>
        <v>0</v>
      </c>
      <c r="AE1701" s="842">
        <f t="shared" ref="AE1701:AE1751" si="2726">N1701+AD1701</f>
        <v>0</v>
      </c>
      <c r="AF1701" s="931"/>
      <c r="AG1701" s="530">
        <f t="shared" ref="AG1701:AG1751" si="2727">IF(AF1701&gt;M1701,"0 ",AF1701-M1701)</f>
        <v>-351</v>
      </c>
      <c r="AH1701" s="530" t="str">
        <f t="shared" ref="AH1701:AH1751" si="2728">IF(AF1701&lt;M1701,"0 ",AF1701-M1701)</f>
        <v xml:space="preserve">0 </v>
      </c>
      <c r="AI1701" s="641"/>
      <c r="AJ1701" s="537"/>
      <c r="AK1701" s="537"/>
      <c r="AL1701" s="537"/>
      <c r="AM1701" s="537"/>
      <c r="AN1701" s="537"/>
      <c r="AO1701" s="683" t="str">
        <f t="shared" ref="AO1701:AO1751" si="2729">IF(SUM(AI1701:AN1701)=AP1701,"OK",SUM(AI1701:AN1701)-AP1701)</f>
        <v>OK</v>
      </c>
      <c r="AP1701" s="141"/>
      <c r="AQ1701" s="141"/>
      <c r="AR1701" s="552"/>
      <c r="AS1701" s="552"/>
      <c r="AT1701" s="683" t="str">
        <f t="shared" ref="AT1701:AT1751" si="2730">IF(SUM(AR1701:AS1701)=AU1701,"OK",SUM(AR1701:AS1701)-AU1701)</f>
        <v>OK</v>
      </c>
      <c r="AU1701" s="593"/>
      <c r="AV1701" s="530">
        <f t="shared" ref="AV1701:AV1751" si="2731">AP1701+AQ1701+AU1701</f>
        <v>0</v>
      </c>
      <c r="AW1701" s="842">
        <f t="shared" ref="AW1701:AW1751" si="2732">AF1701+AV1701</f>
        <v>0</v>
      </c>
      <c r="AX1701" s="115">
        <f t="shared" ref="AX1701:AX1732" si="2733">L1701</f>
        <v>351</v>
      </c>
      <c r="AY1701" s="5">
        <f t="shared" ref="AY1701:AY1732" si="2734">AE1701</f>
        <v>0</v>
      </c>
      <c r="AZ1701" s="7">
        <f t="shared" ref="AZ1701:AZ1706" si="2735">AY1701-AX1701</f>
        <v>-351</v>
      </c>
      <c r="BA1701" s="335">
        <f t="shared" ref="BA1701:BA1706" si="2736">AZ1701/AX1701</f>
        <v>-1</v>
      </c>
      <c r="BB1701" s="23">
        <f t="shared" ref="BB1701:BB1732" si="2737">M1701</f>
        <v>351</v>
      </c>
      <c r="BC1701" s="5">
        <f t="shared" ref="BC1701:BC1706" si="2738">AW1701</f>
        <v>0</v>
      </c>
      <c r="BD1701" s="7">
        <f t="shared" ref="BD1701:BD1706" si="2739">BC1701-BB1701</f>
        <v>-351</v>
      </c>
      <c r="BE1701" s="335">
        <f t="shared" ref="BE1701:BE1706" si="2740">BD1701/BB1701</f>
        <v>-1</v>
      </c>
      <c r="BG1701" s="826" t="str">
        <f t="shared" ref="BG1701:BG1732" si="2741">RIGHT(LEFT(I1701,3),2)&amp;"."&amp;RIGHT(LEFT(I1701,5),2)</f>
        <v>12.11</v>
      </c>
      <c r="BH1701" s="607" t="b">
        <f>COUNTIF('Codes SEC'!$B$2:$B$250,Ministres!BG1701)&gt;0</f>
        <v>1</v>
      </c>
    </row>
    <row r="1702" spans="1:66" ht="35.1" customHeight="1" x14ac:dyDescent="0.25">
      <c r="A1702" s="222" t="s">
        <v>6116</v>
      </c>
      <c r="B1702" s="30">
        <v>14</v>
      </c>
      <c r="C1702" s="116" t="s">
        <v>1714</v>
      </c>
      <c r="D1702" s="620">
        <v>1000</v>
      </c>
      <c r="F1702" s="117">
        <v>12</v>
      </c>
      <c r="G1702" s="694">
        <v>1</v>
      </c>
      <c r="H1702" s="878" t="str">
        <f t="shared" si="2720"/>
        <v>049</v>
      </c>
      <c r="I1702" s="397" t="s">
        <v>3257</v>
      </c>
      <c r="J1702" s="380" t="s">
        <v>2148</v>
      </c>
      <c r="K1702" s="408" t="s">
        <v>3914</v>
      </c>
      <c r="L1702" s="726">
        <v>7305</v>
      </c>
      <c r="M1702" s="727">
        <v>5265</v>
      </c>
      <c r="N1702" s="931"/>
      <c r="O1702" s="530">
        <f t="shared" si="2721"/>
        <v>-7305</v>
      </c>
      <c r="P1702" s="530" t="str">
        <f t="shared" si="2722"/>
        <v xml:space="preserve">0 </v>
      </c>
      <c r="Q1702" s="646"/>
      <c r="R1702" s="536"/>
      <c r="S1702" s="536"/>
      <c r="T1702" s="536"/>
      <c r="U1702" s="536"/>
      <c r="V1702" s="536"/>
      <c r="W1702" s="683" t="str">
        <f t="shared" si="2723"/>
        <v>OK</v>
      </c>
      <c r="X1702" s="141"/>
      <c r="Y1702" s="141"/>
      <c r="Z1702" s="552"/>
      <c r="AA1702" s="552"/>
      <c r="AB1702" s="683" t="str">
        <f t="shared" si="2724"/>
        <v>OK</v>
      </c>
      <c r="AC1702" s="593"/>
      <c r="AD1702" s="530">
        <f t="shared" si="2725"/>
        <v>0</v>
      </c>
      <c r="AE1702" s="842">
        <f t="shared" si="2726"/>
        <v>0</v>
      </c>
      <c r="AF1702" s="931"/>
      <c r="AG1702" s="530">
        <f t="shared" si="2727"/>
        <v>-5265</v>
      </c>
      <c r="AH1702" s="530" t="str">
        <f t="shared" si="2728"/>
        <v xml:space="preserve">0 </v>
      </c>
      <c r="AI1702" s="641"/>
      <c r="AJ1702" s="537"/>
      <c r="AK1702" s="537"/>
      <c r="AL1702" s="537"/>
      <c r="AM1702" s="537"/>
      <c r="AN1702" s="537"/>
      <c r="AO1702" s="683" t="str">
        <f t="shared" si="2729"/>
        <v>OK</v>
      </c>
      <c r="AP1702" s="141"/>
      <c r="AQ1702" s="141"/>
      <c r="AR1702" s="552"/>
      <c r="AS1702" s="552"/>
      <c r="AT1702" s="683" t="str">
        <f t="shared" si="2730"/>
        <v>OK</v>
      </c>
      <c r="AU1702" s="593"/>
      <c r="AV1702" s="530">
        <f t="shared" si="2731"/>
        <v>0</v>
      </c>
      <c r="AW1702" s="842">
        <f t="shared" si="2732"/>
        <v>0</v>
      </c>
      <c r="AX1702" s="115">
        <f t="shared" si="2733"/>
        <v>7305</v>
      </c>
      <c r="AY1702" s="5">
        <f t="shared" si="2734"/>
        <v>0</v>
      </c>
      <c r="AZ1702" s="7">
        <f t="shared" si="2735"/>
        <v>-7305</v>
      </c>
      <c r="BA1702" s="335">
        <f t="shared" si="2736"/>
        <v>-1</v>
      </c>
      <c r="BB1702" s="23">
        <f t="shared" si="2737"/>
        <v>5265</v>
      </c>
      <c r="BC1702" s="5">
        <f t="shared" si="2738"/>
        <v>0</v>
      </c>
      <c r="BD1702" s="7">
        <f t="shared" si="2739"/>
        <v>-5265</v>
      </c>
      <c r="BE1702" s="335">
        <f t="shared" si="2740"/>
        <v>-1</v>
      </c>
      <c r="BG1702" s="826" t="str">
        <f t="shared" si="2741"/>
        <v>12.11</v>
      </c>
      <c r="BH1702" s="607" t="b">
        <f>COUNTIF('Codes SEC'!$B$2:$B$250,Ministres!BG1702)&gt;0</f>
        <v>1</v>
      </c>
    </row>
    <row r="1703" spans="1:66" ht="33.9" customHeight="1" x14ac:dyDescent="0.25">
      <c r="A1703" s="222" t="s">
        <v>6116</v>
      </c>
      <c r="B1703" s="30">
        <v>14</v>
      </c>
      <c r="C1703" s="116" t="s">
        <v>1714</v>
      </c>
      <c r="D1703" s="620">
        <v>1000</v>
      </c>
      <c r="F1703" s="117">
        <v>12</v>
      </c>
      <c r="G1703" s="694">
        <v>1</v>
      </c>
      <c r="H1703" s="878" t="str">
        <f t="shared" si="2720"/>
        <v>049</v>
      </c>
      <c r="I1703" s="397" t="s">
        <v>3257</v>
      </c>
      <c r="J1703" s="380" t="s">
        <v>2150</v>
      </c>
      <c r="K1703" s="422" t="s">
        <v>3915</v>
      </c>
      <c r="L1703" s="726">
        <v>3000</v>
      </c>
      <c r="M1703" s="727">
        <v>2916</v>
      </c>
      <c r="N1703" s="931"/>
      <c r="O1703" s="530">
        <f t="shared" si="2721"/>
        <v>-3000</v>
      </c>
      <c r="P1703" s="530" t="str">
        <f t="shared" si="2722"/>
        <v xml:space="preserve">0 </v>
      </c>
      <c r="Q1703" s="646"/>
      <c r="R1703" s="536"/>
      <c r="S1703" s="536"/>
      <c r="T1703" s="536"/>
      <c r="U1703" s="536"/>
      <c r="V1703" s="536"/>
      <c r="W1703" s="683" t="str">
        <f t="shared" si="2723"/>
        <v>OK</v>
      </c>
      <c r="X1703" s="141"/>
      <c r="Y1703" s="141"/>
      <c r="Z1703" s="552"/>
      <c r="AA1703" s="552"/>
      <c r="AB1703" s="683" t="str">
        <f t="shared" si="2724"/>
        <v>OK</v>
      </c>
      <c r="AC1703" s="593"/>
      <c r="AD1703" s="530">
        <f t="shared" si="2725"/>
        <v>0</v>
      </c>
      <c r="AE1703" s="842">
        <f t="shared" si="2726"/>
        <v>0</v>
      </c>
      <c r="AF1703" s="931"/>
      <c r="AG1703" s="530">
        <f t="shared" si="2727"/>
        <v>-2916</v>
      </c>
      <c r="AH1703" s="530" t="str">
        <f t="shared" si="2728"/>
        <v xml:space="preserve">0 </v>
      </c>
      <c r="AI1703" s="641"/>
      <c r="AJ1703" s="537"/>
      <c r="AK1703" s="537"/>
      <c r="AL1703" s="537"/>
      <c r="AM1703" s="537"/>
      <c r="AN1703" s="537"/>
      <c r="AO1703" s="683" t="str">
        <f t="shared" si="2729"/>
        <v>OK</v>
      </c>
      <c r="AP1703" s="141"/>
      <c r="AQ1703" s="141"/>
      <c r="AR1703" s="552"/>
      <c r="AS1703" s="552"/>
      <c r="AT1703" s="683" t="str">
        <f t="shared" si="2730"/>
        <v>OK</v>
      </c>
      <c r="AU1703" s="593"/>
      <c r="AV1703" s="530">
        <f t="shared" si="2731"/>
        <v>0</v>
      </c>
      <c r="AW1703" s="842">
        <f t="shared" si="2732"/>
        <v>0</v>
      </c>
      <c r="AX1703" s="115">
        <f t="shared" si="2733"/>
        <v>3000</v>
      </c>
      <c r="AY1703" s="5">
        <f t="shared" si="2734"/>
        <v>0</v>
      </c>
      <c r="AZ1703" s="7">
        <f t="shared" si="2735"/>
        <v>-3000</v>
      </c>
      <c r="BA1703" s="335">
        <f t="shared" si="2736"/>
        <v>-1</v>
      </c>
      <c r="BB1703" s="23">
        <f t="shared" si="2737"/>
        <v>2916</v>
      </c>
      <c r="BC1703" s="5">
        <f t="shared" si="2738"/>
        <v>0</v>
      </c>
      <c r="BD1703" s="7">
        <f t="shared" si="2739"/>
        <v>-2916</v>
      </c>
      <c r="BE1703" s="335">
        <f t="shared" si="2740"/>
        <v>-1</v>
      </c>
      <c r="BG1703" s="826" t="str">
        <f t="shared" si="2741"/>
        <v>12.11</v>
      </c>
      <c r="BH1703" s="607" t="b">
        <f>COUNTIF('Codes SEC'!$B$2:$B$250,Ministres!BG1703)&gt;0</f>
        <v>1</v>
      </c>
    </row>
    <row r="1704" spans="1:66" s="4" customFormat="1" ht="30.6" x14ac:dyDescent="0.25">
      <c r="A1704" s="222" t="s">
        <v>6116</v>
      </c>
      <c r="B1704" s="30">
        <v>14</v>
      </c>
      <c r="C1704" s="116" t="s">
        <v>1714</v>
      </c>
      <c r="D1704" s="620">
        <v>1000</v>
      </c>
      <c r="E1704" s="32"/>
      <c r="F1704" s="117">
        <v>12</v>
      </c>
      <c r="G1704" s="694">
        <v>1</v>
      </c>
      <c r="H1704" s="878" t="str">
        <f t="shared" si="2720"/>
        <v>049</v>
      </c>
      <c r="I1704" s="397" t="s">
        <v>3257</v>
      </c>
      <c r="J1704" s="380" t="s">
        <v>2151</v>
      </c>
      <c r="K1704" s="569" t="s">
        <v>3916</v>
      </c>
      <c r="L1704" s="726">
        <v>3575</v>
      </c>
      <c r="M1704" s="727">
        <v>2525</v>
      </c>
      <c r="N1704" s="931"/>
      <c r="O1704" s="530">
        <f t="shared" si="2721"/>
        <v>-3575</v>
      </c>
      <c r="P1704" s="530" t="str">
        <f t="shared" si="2722"/>
        <v xml:space="preserve">0 </v>
      </c>
      <c r="Q1704" s="646"/>
      <c r="R1704" s="536"/>
      <c r="S1704" s="536"/>
      <c r="T1704" s="536"/>
      <c r="U1704" s="536"/>
      <c r="V1704" s="536"/>
      <c r="W1704" s="683" t="str">
        <f t="shared" si="2723"/>
        <v>OK</v>
      </c>
      <c r="X1704" s="141"/>
      <c r="Y1704" s="141"/>
      <c r="Z1704" s="552"/>
      <c r="AA1704" s="552"/>
      <c r="AB1704" s="683" t="str">
        <f t="shared" si="2724"/>
        <v>OK</v>
      </c>
      <c r="AC1704" s="593"/>
      <c r="AD1704" s="530">
        <f t="shared" si="2725"/>
        <v>0</v>
      </c>
      <c r="AE1704" s="842">
        <f t="shared" si="2726"/>
        <v>0</v>
      </c>
      <c r="AF1704" s="931"/>
      <c r="AG1704" s="530">
        <f t="shared" si="2727"/>
        <v>-2525</v>
      </c>
      <c r="AH1704" s="530" t="str">
        <f t="shared" si="2728"/>
        <v xml:space="preserve">0 </v>
      </c>
      <c r="AI1704" s="641"/>
      <c r="AJ1704" s="537"/>
      <c r="AK1704" s="537"/>
      <c r="AL1704" s="537"/>
      <c r="AM1704" s="537"/>
      <c r="AN1704" s="537"/>
      <c r="AO1704" s="683" t="str">
        <f t="shared" si="2729"/>
        <v>OK</v>
      </c>
      <c r="AP1704" s="141"/>
      <c r="AQ1704" s="141"/>
      <c r="AR1704" s="552"/>
      <c r="AS1704" s="552"/>
      <c r="AT1704" s="683" t="str">
        <f t="shared" si="2730"/>
        <v>OK</v>
      </c>
      <c r="AU1704" s="593"/>
      <c r="AV1704" s="530">
        <f t="shared" si="2731"/>
        <v>0</v>
      </c>
      <c r="AW1704" s="842">
        <f t="shared" si="2732"/>
        <v>0</v>
      </c>
      <c r="AX1704" s="115">
        <f t="shared" si="2733"/>
        <v>3575</v>
      </c>
      <c r="AY1704" s="5">
        <f t="shared" si="2734"/>
        <v>0</v>
      </c>
      <c r="AZ1704" s="7">
        <f t="shared" si="2735"/>
        <v>-3575</v>
      </c>
      <c r="BA1704" s="335">
        <f>AZ1704/AX1704</f>
        <v>-1</v>
      </c>
      <c r="BB1704" s="23">
        <f t="shared" si="2737"/>
        <v>2525</v>
      </c>
      <c r="BC1704" s="5">
        <f t="shared" si="2738"/>
        <v>0</v>
      </c>
      <c r="BD1704" s="7">
        <f t="shared" si="2739"/>
        <v>-2525</v>
      </c>
      <c r="BE1704" s="335">
        <f>BD1704/BB1704</f>
        <v>-1</v>
      </c>
      <c r="BF1704" s="41"/>
      <c r="BG1704" s="826" t="str">
        <f t="shared" si="2741"/>
        <v>12.11</v>
      </c>
      <c r="BH1704" s="607" t="b">
        <f>COUNTIF('Codes SEC'!$B$2:$B$250,Ministres!BG1704)&gt;0</f>
        <v>1</v>
      </c>
      <c r="BI1704" s="41"/>
      <c r="BJ1704" s="41"/>
      <c r="BK1704" s="41"/>
      <c r="BL1704" s="41"/>
      <c r="BM1704" s="41"/>
      <c r="BN1704" s="41"/>
    </row>
    <row r="1705" spans="1:66" ht="30.6" x14ac:dyDescent="0.25">
      <c r="A1705" s="222" t="s">
        <v>6116</v>
      </c>
      <c r="B1705" s="30">
        <v>14</v>
      </c>
      <c r="C1705" s="116" t="s">
        <v>1714</v>
      </c>
      <c r="D1705" s="620">
        <v>1000</v>
      </c>
      <c r="F1705" s="117">
        <v>12</v>
      </c>
      <c r="G1705" s="694">
        <v>1</v>
      </c>
      <c r="H1705" s="878" t="str">
        <f t="shared" si="2720"/>
        <v>049</v>
      </c>
      <c r="I1705" s="397" t="s">
        <v>3257</v>
      </c>
      <c r="J1705" s="380" t="s">
        <v>2152</v>
      </c>
      <c r="K1705" s="494" t="s">
        <v>3600</v>
      </c>
      <c r="L1705" s="726">
        <v>0</v>
      </c>
      <c r="M1705" s="727">
        <v>0</v>
      </c>
      <c r="N1705" s="931"/>
      <c r="O1705" s="530">
        <f t="shared" si="2721"/>
        <v>0</v>
      </c>
      <c r="P1705" s="530">
        <f t="shared" si="2722"/>
        <v>0</v>
      </c>
      <c r="Q1705" s="646"/>
      <c r="R1705" s="536"/>
      <c r="S1705" s="536"/>
      <c r="T1705" s="536"/>
      <c r="U1705" s="536"/>
      <c r="V1705" s="536"/>
      <c r="W1705" s="683" t="str">
        <f t="shared" si="2723"/>
        <v>OK</v>
      </c>
      <c r="X1705" s="141"/>
      <c r="Y1705" s="141"/>
      <c r="Z1705" s="552"/>
      <c r="AA1705" s="552"/>
      <c r="AB1705" s="683" t="str">
        <f t="shared" si="2724"/>
        <v>OK</v>
      </c>
      <c r="AC1705" s="593"/>
      <c r="AD1705" s="530">
        <f t="shared" si="2725"/>
        <v>0</v>
      </c>
      <c r="AE1705" s="842">
        <f t="shared" si="2726"/>
        <v>0</v>
      </c>
      <c r="AF1705" s="931"/>
      <c r="AG1705" s="530">
        <f t="shared" si="2727"/>
        <v>0</v>
      </c>
      <c r="AH1705" s="530">
        <f t="shared" si="2728"/>
        <v>0</v>
      </c>
      <c r="AI1705" s="641"/>
      <c r="AJ1705" s="537"/>
      <c r="AK1705" s="537"/>
      <c r="AL1705" s="537"/>
      <c r="AM1705" s="537"/>
      <c r="AN1705" s="537"/>
      <c r="AO1705" s="683" t="str">
        <f t="shared" si="2729"/>
        <v>OK</v>
      </c>
      <c r="AP1705" s="141"/>
      <c r="AQ1705" s="141"/>
      <c r="AR1705" s="552"/>
      <c r="AS1705" s="552"/>
      <c r="AT1705" s="683" t="str">
        <f t="shared" si="2730"/>
        <v>OK</v>
      </c>
      <c r="AU1705" s="593"/>
      <c r="AV1705" s="530">
        <f t="shared" si="2731"/>
        <v>0</v>
      </c>
      <c r="AW1705" s="842">
        <f t="shared" si="2732"/>
        <v>0</v>
      </c>
      <c r="AX1705" s="115">
        <f t="shared" si="2733"/>
        <v>0</v>
      </c>
      <c r="AY1705" s="5">
        <f t="shared" si="2734"/>
        <v>0</v>
      </c>
      <c r="AZ1705" s="7">
        <f>AY1705-AX1705</f>
        <v>0</v>
      </c>
      <c r="BA1705" s="335" t="e">
        <f>AZ1705/AX1705</f>
        <v>#DIV/0!</v>
      </c>
      <c r="BB1705" s="23">
        <f t="shared" si="2737"/>
        <v>0</v>
      </c>
      <c r="BC1705" s="5">
        <f>AW1705</f>
        <v>0</v>
      </c>
      <c r="BD1705" s="7">
        <f>BC1705-BB1705</f>
        <v>0</v>
      </c>
      <c r="BE1705" s="335" t="e">
        <f>BD1705/BB1705</f>
        <v>#DIV/0!</v>
      </c>
      <c r="BG1705" s="826" t="str">
        <f t="shared" si="2741"/>
        <v>12.11</v>
      </c>
      <c r="BH1705" s="607" t="b">
        <f>COUNTIF('Codes SEC'!$B$2:$B$250,Ministres!BG1705)&gt;0</f>
        <v>1</v>
      </c>
    </row>
    <row r="1706" spans="1:66" ht="30.6" x14ac:dyDescent="0.25">
      <c r="A1706" s="222" t="s">
        <v>6116</v>
      </c>
      <c r="B1706" s="30">
        <v>14</v>
      </c>
      <c r="C1706" s="116" t="s">
        <v>1714</v>
      </c>
      <c r="D1706" s="620">
        <v>1000</v>
      </c>
      <c r="F1706" s="117">
        <v>12</v>
      </c>
      <c r="G1706" s="694">
        <v>1</v>
      </c>
      <c r="H1706" s="878" t="str">
        <f t="shared" si="2720"/>
        <v>049</v>
      </c>
      <c r="I1706" s="397" t="s">
        <v>3257</v>
      </c>
      <c r="J1706" s="380" t="s">
        <v>2153</v>
      </c>
      <c r="K1706" s="408" t="s">
        <v>1848</v>
      </c>
      <c r="L1706" s="726">
        <v>810</v>
      </c>
      <c r="M1706" s="727">
        <v>810</v>
      </c>
      <c r="N1706" s="931"/>
      <c r="O1706" s="530">
        <f t="shared" si="2721"/>
        <v>-810</v>
      </c>
      <c r="P1706" s="530" t="str">
        <f t="shared" si="2722"/>
        <v xml:space="preserve">0 </v>
      </c>
      <c r="Q1706" s="646"/>
      <c r="R1706" s="536"/>
      <c r="S1706" s="536"/>
      <c r="T1706" s="536"/>
      <c r="U1706" s="536"/>
      <c r="V1706" s="536"/>
      <c r="W1706" s="683" t="str">
        <f t="shared" si="2723"/>
        <v>OK</v>
      </c>
      <c r="X1706" s="141"/>
      <c r="Y1706" s="141"/>
      <c r="Z1706" s="552"/>
      <c r="AA1706" s="552"/>
      <c r="AB1706" s="683" t="str">
        <f t="shared" si="2724"/>
        <v>OK</v>
      </c>
      <c r="AC1706" s="593"/>
      <c r="AD1706" s="530">
        <f t="shared" si="2725"/>
        <v>0</v>
      </c>
      <c r="AE1706" s="842">
        <f t="shared" si="2726"/>
        <v>0</v>
      </c>
      <c r="AF1706" s="931"/>
      <c r="AG1706" s="530">
        <f t="shared" si="2727"/>
        <v>-810</v>
      </c>
      <c r="AH1706" s="530" t="str">
        <f t="shared" si="2728"/>
        <v xml:space="preserve">0 </v>
      </c>
      <c r="AI1706" s="641"/>
      <c r="AJ1706" s="537"/>
      <c r="AK1706" s="537"/>
      <c r="AL1706" s="537"/>
      <c r="AM1706" s="537"/>
      <c r="AN1706" s="537"/>
      <c r="AO1706" s="683" t="str">
        <f t="shared" si="2729"/>
        <v>OK</v>
      </c>
      <c r="AP1706" s="141"/>
      <c r="AQ1706" s="141"/>
      <c r="AR1706" s="552"/>
      <c r="AS1706" s="552"/>
      <c r="AT1706" s="683" t="str">
        <f t="shared" si="2730"/>
        <v>OK</v>
      </c>
      <c r="AU1706" s="593"/>
      <c r="AV1706" s="530">
        <f t="shared" si="2731"/>
        <v>0</v>
      </c>
      <c r="AW1706" s="842">
        <f t="shared" si="2732"/>
        <v>0</v>
      </c>
      <c r="AX1706" s="115">
        <f t="shared" si="2733"/>
        <v>810</v>
      </c>
      <c r="AY1706" s="5">
        <f t="shared" si="2734"/>
        <v>0</v>
      </c>
      <c r="AZ1706" s="7">
        <f t="shared" si="2735"/>
        <v>-810</v>
      </c>
      <c r="BA1706" s="335">
        <f t="shared" si="2736"/>
        <v>-1</v>
      </c>
      <c r="BB1706" s="23">
        <f t="shared" si="2737"/>
        <v>810</v>
      </c>
      <c r="BC1706" s="5">
        <f t="shared" si="2738"/>
        <v>0</v>
      </c>
      <c r="BD1706" s="7">
        <f t="shared" si="2739"/>
        <v>-810</v>
      </c>
      <c r="BE1706" s="335">
        <f t="shared" si="2740"/>
        <v>-1</v>
      </c>
      <c r="BG1706" s="826" t="str">
        <f t="shared" si="2741"/>
        <v>12.11</v>
      </c>
      <c r="BH1706" s="607" t="b">
        <f>COUNTIF('Codes SEC'!$B$2:$B$250,Ministres!BG1706)&gt;0</f>
        <v>1</v>
      </c>
    </row>
    <row r="1707" spans="1:66" ht="30.6" x14ac:dyDescent="0.25">
      <c r="A1707" s="222" t="s">
        <v>6116</v>
      </c>
      <c r="B1707" s="30">
        <v>14</v>
      </c>
      <c r="C1707" s="116" t="s">
        <v>1714</v>
      </c>
      <c r="D1707" s="620">
        <v>1000</v>
      </c>
      <c r="F1707" s="117">
        <v>12</v>
      </c>
      <c r="G1707" s="694">
        <v>1</v>
      </c>
      <c r="H1707" s="878" t="str">
        <f t="shared" si="2720"/>
        <v>049</v>
      </c>
      <c r="I1707" s="397" t="s">
        <v>3257</v>
      </c>
      <c r="J1707" s="380" t="s">
        <v>2154</v>
      </c>
      <c r="K1707" s="408" t="s">
        <v>1867</v>
      </c>
      <c r="L1707" s="726">
        <v>0</v>
      </c>
      <c r="M1707" s="727">
        <v>36</v>
      </c>
      <c r="N1707" s="931"/>
      <c r="O1707" s="530">
        <f t="shared" si="2721"/>
        <v>0</v>
      </c>
      <c r="P1707" s="530">
        <f t="shared" si="2722"/>
        <v>0</v>
      </c>
      <c r="Q1707" s="646"/>
      <c r="R1707" s="536"/>
      <c r="S1707" s="536"/>
      <c r="T1707" s="536"/>
      <c r="U1707" s="536"/>
      <c r="V1707" s="536"/>
      <c r="W1707" s="683" t="str">
        <f t="shared" si="2723"/>
        <v>OK</v>
      </c>
      <c r="X1707" s="141"/>
      <c r="Y1707" s="141"/>
      <c r="Z1707" s="552"/>
      <c r="AA1707" s="552"/>
      <c r="AB1707" s="683" t="str">
        <f t="shared" si="2724"/>
        <v>OK</v>
      </c>
      <c r="AC1707" s="593"/>
      <c r="AD1707" s="530">
        <f t="shared" si="2725"/>
        <v>0</v>
      </c>
      <c r="AE1707" s="842">
        <f t="shared" si="2726"/>
        <v>0</v>
      </c>
      <c r="AF1707" s="931"/>
      <c r="AG1707" s="530">
        <f t="shared" si="2727"/>
        <v>-36</v>
      </c>
      <c r="AH1707" s="530" t="str">
        <f t="shared" si="2728"/>
        <v xml:space="preserve">0 </v>
      </c>
      <c r="AI1707" s="641"/>
      <c r="AJ1707" s="537"/>
      <c r="AK1707" s="537"/>
      <c r="AL1707" s="537"/>
      <c r="AM1707" s="537"/>
      <c r="AN1707" s="537"/>
      <c r="AO1707" s="683" t="str">
        <f t="shared" si="2729"/>
        <v>OK</v>
      </c>
      <c r="AP1707" s="141"/>
      <c r="AQ1707" s="141"/>
      <c r="AR1707" s="552"/>
      <c r="AS1707" s="552"/>
      <c r="AT1707" s="683" t="str">
        <f t="shared" si="2730"/>
        <v>OK</v>
      </c>
      <c r="AU1707" s="593"/>
      <c r="AV1707" s="530">
        <f t="shared" si="2731"/>
        <v>0</v>
      </c>
      <c r="AW1707" s="842">
        <f t="shared" si="2732"/>
        <v>0</v>
      </c>
      <c r="AX1707" s="115">
        <f t="shared" si="2733"/>
        <v>0</v>
      </c>
      <c r="AY1707" s="5">
        <f t="shared" si="2734"/>
        <v>0</v>
      </c>
      <c r="AZ1707" s="7">
        <f t="shared" ref="AZ1707:AZ1724" si="2742">AY1707-AX1707</f>
        <v>0</v>
      </c>
      <c r="BA1707" s="335" t="e">
        <f t="shared" ref="BA1707:BA1730" si="2743">AZ1707/AX1707</f>
        <v>#DIV/0!</v>
      </c>
      <c r="BB1707" s="23">
        <f t="shared" si="2737"/>
        <v>36</v>
      </c>
      <c r="BC1707" s="5">
        <f t="shared" ref="BC1707:BC1724" si="2744">AW1707</f>
        <v>0</v>
      </c>
      <c r="BD1707" s="7">
        <f t="shared" ref="BD1707:BD1724" si="2745">BC1707-BB1707</f>
        <v>-36</v>
      </c>
      <c r="BE1707" s="335">
        <f t="shared" ref="BE1707:BE1730" si="2746">BD1707/BB1707</f>
        <v>-1</v>
      </c>
      <c r="BG1707" s="826" t="str">
        <f t="shared" si="2741"/>
        <v>12.11</v>
      </c>
      <c r="BH1707" s="607" t="b">
        <f>COUNTIF('Codes SEC'!$B$2:$B$250,Ministres!BG1707)&gt;0</f>
        <v>1</v>
      </c>
    </row>
    <row r="1708" spans="1:66" ht="30.6" x14ac:dyDescent="0.25">
      <c r="A1708" s="222" t="s">
        <v>6116</v>
      </c>
      <c r="B1708" s="30">
        <v>14</v>
      </c>
      <c r="C1708" s="116" t="s">
        <v>1714</v>
      </c>
      <c r="D1708" s="620">
        <v>1000</v>
      </c>
      <c r="F1708" s="117">
        <v>12</v>
      </c>
      <c r="G1708" s="694">
        <v>1</v>
      </c>
      <c r="H1708" s="878" t="str">
        <f t="shared" si="2720"/>
        <v>049</v>
      </c>
      <c r="I1708" s="397">
        <v>81211000</v>
      </c>
      <c r="J1708" s="380" t="s">
        <v>3452</v>
      </c>
      <c r="K1708" s="408" t="s">
        <v>5686</v>
      </c>
      <c r="L1708" s="726">
        <v>4546</v>
      </c>
      <c r="M1708" s="727">
        <v>4546</v>
      </c>
      <c r="N1708" s="931"/>
      <c r="O1708" s="530">
        <f t="shared" si="2721"/>
        <v>-4546</v>
      </c>
      <c r="P1708" s="530" t="str">
        <f t="shared" si="2722"/>
        <v xml:space="preserve">0 </v>
      </c>
      <c r="Q1708" s="646"/>
      <c r="R1708" s="536"/>
      <c r="S1708" s="536"/>
      <c r="T1708" s="536"/>
      <c r="U1708" s="536"/>
      <c r="V1708" s="536"/>
      <c r="W1708" s="683" t="str">
        <f t="shared" si="2723"/>
        <v>OK</v>
      </c>
      <c r="X1708" s="141"/>
      <c r="Y1708" s="141"/>
      <c r="Z1708" s="552"/>
      <c r="AA1708" s="552"/>
      <c r="AB1708" s="683" t="str">
        <f t="shared" si="2724"/>
        <v>OK</v>
      </c>
      <c r="AC1708" s="593"/>
      <c r="AD1708" s="530">
        <f t="shared" si="2725"/>
        <v>0</v>
      </c>
      <c r="AE1708" s="842">
        <f t="shared" si="2726"/>
        <v>0</v>
      </c>
      <c r="AF1708" s="931"/>
      <c r="AG1708" s="530">
        <f t="shared" si="2727"/>
        <v>-4546</v>
      </c>
      <c r="AH1708" s="530" t="str">
        <f t="shared" si="2728"/>
        <v xml:space="preserve">0 </v>
      </c>
      <c r="AI1708" s="641"/>
      <c r="AJ1708" s="537"/>
      <c r="AK1708" s="537"/>
      <c r="AL1708" s="537"/>
      <c r="AM1708" s="537"/>
      <c r="AN1708" s="537"/>
      <c r="AO1708" s="683" t="str">
        <f t="shared" si="2729"/>
        <v>OK</v>
      </c>
      <c r="AP1708" s="141"/>
      <c r="AQ1708" s="141"/>
      <c r="AR1708" s="552"/>
      <c r="AS1708" s="552"/>
      <c r="AT1708" s="683" t="str">
        <f t="shared" si="2730"/>
        <v>OK</v>
      </c>
      <c r="AU1708" s="593"/>
      <c r="AV1708" s="530">
        <f t="shared" si="2731"/>
        <v>0</v>
      </c>
      <c r="AW1708" s="842">
        <f t="shared" si="2732"/>
        <v>0</v>
      </c>
      <c r="AX1708" s="115">
        <f t="shared" si="2733"/>
        <v>4546</v>
      </c>
      <c r="AY1708" s="5">
        <f t="shared" si="2734"/>
        <v>0</v>
      </c>
      <c r="AZ1708" s="7">
        <f t="shared" si="2742"/>
        <v>-4546</v>
      </c>
      <c r="BA1708" s="335">
        <f t="shared" si="2743"/>
        <v>-1</v>
      </c>
      <c r="BB1708" s="23">
        <f t="shared" si="2737"/>
        <v>4546</v>
      </c>
      <c r="BC1708" s="5">
        <f t="shared" si="2744"/>
        <v>0</v>
      </c>
      <c r="BD1708" s="7">
        <f t="shared" si="2745"/>
        <v>-4546</v>
      </c>
      <c r="BE1708" s="335">
        <f t="shared" si="2746"/>
        <v>-1</v>
      </c>
      <c r="BG1708" s="826" t="str">
        <f t="shared" si="2741"/>
        <v>12.11</v>
      </c>
      <c r="BH1708" s="607" t="b">
        <f>COUNTIF('Codes SEC'!$B$2:$B$250,Ministres!BG1708)&gt;0</f>
        <v>1</v>
      </c>
    </row>
    <row r="1709" spans="1:66" s="4" customFormat="1" ht="35.1" customHeight="1" x14ac:dyDescent="0.25">
      <c r="A1709" s="222" t="s">
        <v>6116</v>
      </c>
      <c r="B1709" s="30">
        <v>14</v>
      </c>
      <c r="C1709" s="116" t="s">
        <v>1714</v>
      </c>
      <c r="D1709" s="620">
        <v>1000</v>
      </c>
      <c r="E1709" s="32"/>
      <c r="F1709" s="117">
        <v>12</v>
      </c>
      <c r="G1709" s="694">
        <v>1</v>
      </c>
      <c r="H1709" s="878" t="str">
        <f t="shared" si="2720"/>
        <v>049</v>
      </c>
      <c r="I1709" s="397">
        <v>81211000</v>
      </c>
      <c r="J1709" s="380" t="s">
        <v>3801</v>
      </c>
      <c r="K1709" s="494" t="s">
        <v>4731</v>
      </c>
      <c r="L1709" s="726">
        <v>0</v>
      </c>
      <c r="M1709" s="727">
        <v>0</v>
      </c>
      <c r="N1709" s="931"/>
      <c r="O1709" s="530">
        <f t="shared" si="2721"/>
        <v>0</v>
      </c>
      <c r="P1709" s="530">
        <f t="shared" si="2722"/>
        <v>0</v>
      </c>
      <c r="Q1709" s="646"/>
      <c r="R1709" s="536"/>
      <c r="S1709" s="536"/>
      <c r="T1709" s="536"/>
      <c r="U1709" s="536"/>
      <c r="V1709" s="536"/>
      <c r="W1709" s="683" t="str">
        <f t="shared" si="2723"/>
        <v>OK</v>
      </c>
      <c r="X1709" s="141"/>
      <c r="Y1709" s="141"/>
      <c r="Z1709" s="552"/>
      <c r="AA1709" s="552"/>
      <c r="AB1709" s="683" t="str">
        <f t="shared" si="2724"/>
        <v>OK</v>
      </c>
      <c r="AC1709" s="593"/>
      <c r="AD1709" s="530">
        <f t="shared" si="2725"/>
        <v>0</v>
      </c>
      <c r="AE1709" s="842">
        <f t="shared" si="2726"/>
        <v>0</v>
      </c>
      <c r="AF1709" s="931"/>
      <c r="AG1709" s="530">
        <f t="shared" si="2727"/>
        <v>0</v>
      </c>
      <c r="AH1709" s="530">
        <f t="shared" si="2728"/>
        <v>0</v>
      </c>
      <c r="AI1709" s="641"/>
      <c r="AJ1709" s="537"/>
      <c r="AK1709" s="537"/>
      <c r="AL1709" s="537"/>
      <c r="AM1709" s="537"/>
      <c r="AN1709" s="537"/>
      <c r="AO1709" s="683" t="str">
        <f t="shared" si="2729"/>
        <v>OK</v>
      </c>
      <c r="AP1709" s="141"/>
      <c r="AQ1709" s="141"/>
      <c r="AR1709" s="552"/>
      <c r="AS1709" s="552"/>
      <c r="AT1709" s="683" t="str">
        <f t="shared" si="2730"/>
        <v>OK</v>
      </c>
      <c r="AU1709" s="593"/>
      <c r="AV1709" s="530">
        <f t="shared" si="2731"/>
        <v>0</v>
      </c>
      <c r="AW1709" s="842">
        <f t="shared" si="2732"/>
        <v>0</v>
      </c>
      <c r="AX1709" s="115">
        <f t="shared" si="2733"/>
        <v>0</v>
      </c>
      <c r="AY1709" s="5">
        <f t="shared" si="2734"/>
        <v>0</v>
      </c>
      <c r="AZ1709" s="7">
        <f>AY1709-AX1709</f>
        <v>0</v>
      </c>
      <c r="BA1709" s="335" t="e">
        <f t="shared" si="2743"/>
        <v>#DIV/0!</v>
      </c>
      <c r="BB1709" s="23">
        <f t="shared" si="2737"/>
        <v>0</v>
      </c>
      <c r="BC1709" s="5">
        <f>AW1709</f>
        <v>0</v>
      </c>
      <c r="BD1709" s="7">
        <f>BC1709-BB1709</f>
        <v>0</v>
      </c>
      <c r="BE1709" s="335" t="e">
        <f t="shared" si="2746"/>
        <v>#DIV/0!</v>
      </c>
      <c r="BF1709" s="41"/>
      <c r="BG1709" s="826" t="str">
        <f t="shared" si="2741"/>
        <v>12.11</v>
      </c>
      <c r="BH1709" s="607" t="b">
        <f>COUNTIF('Codes SEC'!$B$2:$B$250,Ministres!BG1709)&gt;0</f>
        <v>1</v>
      </c>
      <c r="BI1709" s="41"/>
      <c r="BJ1709" s="41"/>
      <c r="BK1709" s="41"/>
      <c r="BL1709" s="41"/>
      <c r="BM1709" s="41"/>
      <c r="BN1709" s="41"/>
    </row>
    <row r="1710" spans="1:66" ht="30.6" x14ac:dyDescent="0.25">
      <c r="A1710" s="222" t="s">
        <v>6116</v>
      </c>
      <c r="B1710" s="30">
        <v>14</v>
      </c>
      <c r="C1710" s="116" t="s">
        <v>1714</v>
      </c>
      <c r="D1710" s="620">
        <v>1000</v>
      </c>
      <c r="F1710" s="117">
        <v>12</v>
      </c>
      <c r="G1710" s="694">
        <v>1</v>
      </c>
      <c r="H1710" s="878" t="str">
        <f t="shared" si="2720"/>
        <v>049</v>
      </c>
      <c r="I1710" s="397">
        <v>81211000</v>
      </c>
      <c r="J1710" s="380" t="s">
        <v>3555</v>
      </c>
      <c r="K1710" s="408" t="s">
        <v>3877</v>
      </c>
      <c r="L1710" s="726">
        <v>10420</v>
      </c>
      <c r="M1710" s="727">
        <v>10420</v>
      </c>
      <c r="N1710" s="931"/>
      <c r="O1710" s="530">
        <f t="shared" si="2721"/>
        <v>-10420</v>
      </c>
      <c r="P1710" s="530" t="str">
        <f t="shared" si="2722"/>
        <v xml:space="preserve">0 </v>
      </c>
      <c r="Q1710" s="646"/>
      <c r="R1710" s="536"/>
      <c r="S1710" s="536"/>
      <c r="T1710" s="536"/>
      <c r="U1710" s="536"/>
      <c r="V1710" s="536"/>
      <c r="W1710" s="683" t="str">
        <f t="shared" si="2723"/>
        <v>OK</v>
      </c>
      <c r="X1710" s="141"/>
      <c r="Y1710" s="141"/>
      <c r="Z1710" s="552"/>
      <c r="AA1710" s="552"/>
      <c r="AB1710" s="683" t="str">
        <f t="shared" si="2724"/>
        <v>OK</v>
      </c>
      <c r="AC1710" s="593"/>
      <c r="AD1710" s="530">
        <f t="shared" si="2725"/>
        <v>0</v>
      </c>
      <c r="AE1710" s="842">
        <f t="shared" si="2726"/>
        <v>0</v>
      </c>
      <c r="AF1710" s="931"/>
      <c r="AG1710" s="530">
        <f t="shared" si="2727"/>
        <v>-10420</v>
      </c>
      <c r="AH1710" s="530" t="str">
        <f t="shared" si="2728"/>
        <v xml:space="preserve">0 </v>
      </c>
      <c r="AI1710" s="641"/>
      <c r="AJ1710" s="537"/>
      <c r="AK1710" s="537"/>
      <c r="AL1710" s="537"/>
      <c r="AM1710" s="537"/>
      <c r="AN1710" s="537"/>
      <c r="AO1710" s="683" t="str">
        <f t="shared" si="2729"/>
        <v>OK</v>
      </c>
      <c r="AP1710" s="141"/>
      <c r="AQ1710" s="141"/>
      <c r="AR1710" s="552"/>
      <c r="AS1710" s="552"/>
      <c r="AT1710" s="683" t="str">
        <f t="shared" si="2730"/>
        <v>OK</v>
      </c>
      <c r="AU1710" s="593"/>
      <c r="AV1710" s="530">
        <f t="shared" si="2731"/>
        <v>0</v>
      </c>
      <c r="AW1710" s="842">
        <f t="shared" si="2732"/>
        <v>0</v>
      </c>
      <c r="AX1710" s="115">
        <f t="shared" si="2733"/>
        <v>10420</v>
      </c>
      <c r="AY1710" s="5">
        <f t="shared" si="2734"/>
        <v>0</v>
      </c>
      <c r="AZ1710" s="7">
        <f t="shared" si="2742"/>
        <v>-10420</v>
      </c>
      <c r="BA1710" s="335">
        <f t="shared" si="2743"/>
        <v>-1</v>
      </c>
      <c r="BB1710" s="23">
        <f t="shared" si="2737"/>
        <v>10420</v>
      </c>
      <c r="BC1710" s="5">
        <f t="shared" si="2744"/>
        <v>0</v>
      </c>
      <c r="BD1710" s="7">
        <f t="shared" si="2745"/>
        <v>-10420</v>
      </c>
      <c r="BE1710" s="335">
        <f t="shared" si="2746"/>
        <v>-1</v>
      </c>
      <c r="BG1710" s="826" t="str">
        <f t="shared" si="2741"/>
        <v>12.11</v>
      </c>
      <c r="BH1710" s="607" t="b">
        <f>COUNTIF('Codes SEC'!$B$2:$B$250,Ministres!BG1710)&gt;0</f>
        <v>1</v>
      </c>
    </row>
    <row r="1711" spans="1:66" ht="30.6" x14ac:dyDescent="0.25">
      <c r="A1711" s="222" t="s">
        <v>6116</v>
      </c>
      <c r="B1711" s="30">
        <v>14</v>
      </c>
      <c r="C1711" s="116" t="s">
        <v>1714</v>
      </c>
      <c r="D1711" s="620">
        <v>1000</v>
      </c>
      <c r="F1711" s="117">
        <v>12</v>
      </c>
      <c r="G1711" s="694">
        <v>1</v>
      </c>
      <c r="H1711" s="878" t="str">
        <f t="shared" si="2720"/>
        <v>049</v>
      </c>
      <c r="I1711" s="397">
        <v>81211000</v>
      </c>
      <c r="J1711" s="380" t="s">
        <v>3556</v>
      </c>
      <c r="K1711" s="408" t="s">
        <v>3878</v>
      </c>
      <c r="L1711" s="726">
        <v>458</v>
      </c>
      <c r="M1711" s="727">
        <v>3372</v>
      </c>
      <c r="N1711" s="931"/>
      <c r="O1711" s="530">
        <f t="shared" si="2721"/>
        <v>-458</v>
      </c>
      <c r="P1711" s="530" t="str">
        <f t="shared" si="2722"/>
        <v xml:space="preserve">0 </v>
      </c>
      <c r="Q1711" s="646"/>
      <c r="R1711" s="536"/>
      <c r="S1711" s="536"/>
      <c r="T1711" s="536"/>
      <c r="U1711" s="536"/>
      <c r="V1711" s="536"/>
      <c r="W1711" s="683" t="str">
        <f t="shared" si="2723"/>
        <v>OK</v>
      </c>
      <c r="X1711" s="141"/>
      <c r="Y1711" s="141"/>
      <c r="Z1711" s="552"/>
      <c r="AA1711" s="552"/>
      <c r="AB1711" s="683" t="str">
        <f t="shared" si="2724"/>
        <v>OK</v>
      </c>
      <c r="AC1711" s="593"/>
      <c r="AD1711" s="530">
        <f t="shared" si="2725"/>
        <v>0</v>
      </c>
      <c r="AE1711" s="842">
        <f t="shared" si="2726"/>
        <v>0</v>
      </c>
      <c r="AF1711" s="931"/>
      <c r="AG1711" s="530">
        <f t="shared" si="2727"/>
        <v>-3372</v>
      </c>
      <c r="AH1711" s="530" t="str">
        <f t="shared" si="2728"/>
        <v xml:space="preserve">0 </v>
      </c>
      <c r="AI1711" s="641"/>
      <c r="AJ1711" s="537"/>
      <c r="AK1711" s="537"/>
      <c r="AL1711" s="537"/>
      <c r="AM1711" s="537"/>
      <c r="AN1711" s="537"/>
      <c r="AO1711" s="683" t="str">
        <f t="shared" si="2729"/>
        <v>OK</v>
      </c>
      <c r="AP1711" s="141"/>
      <c r="AQ1711" s="141"/>
      <c r="AR1711" s="552"/>
      <c r="AS1711" s="552"/>
      <c r="AT1711" s="683" t="str">
        <f t="shared" si="2730"/>
        <v>OK</v>
      </c>
      <c r="AU1711" s="593"/>
      <c r="AV1711" s="530">
        <f t="shared" si="2731"/>
        <v>0</v>
      </c>
      <c r="AW1711" s="842">
        <f t="shared" si="2732"/>
        <v>0</v>
      </c>
      <c r="AX1711" s="115">
        <f t="shared" si="2733"/>
        <v>458</v>
      </c>
      <c r="AY1711" s="5">
        <f t="shared" si="2734"/>
        <v>0</v>
      </c>
      <c r="AZ1711" s="7">
        <f t="shared" si="2742"/>
        <v>-458</v>
      </c>
      <c r="BA1711" s="335">
        <f t="shared" si="2743"/>
        <v>-1</v>
      </c>
      <c r="BB1711" s="23">
        <f t="shared" si="2737"/>
        <v>3372</v>
      </c>
      <c r="BC1711" s="5">
        <f t="shared" si="2744"/>
        <v>0</v>
      </c>
      <c r="BD1711" s="7">
        <f t="shared" si="2745"/>
        <v>-3372</v>
      </c>
      <c r="BE1711" s="335">
        <f t="shared" si="2746"/>
        <v>-1</v>
      </c>
      <c r="BG1711" s="826" t="str">
        <f t="shared" si="2741"/>
        <v>12.11</v>
      </c>
      <c r="BH1711" s="607" t="b">
        <f>COUNTIF('Codes SEC'!$B$2:$B$250,Ministres!BG1711)&gt;0</f>
        <v>1</v>
      </c>
    </row>
    <row r="1712" spans="1:66" ht="30.6" x14ac:dyDescent="0.25">
      <c r="A1712" s="222" t="s">
        <v>6116</v>
      </c>
      <c r="B1712" s="30">
        <v>14</v>
      </c>
      <c r="C1712" s="116" t="s">
        <v>1714</v>
      </c>
      <c r="D1712" s="620">
        <v>1000</v>
      </c>
      <c r="F1712" s="117">
        <v>12</v>
      </c>
      <c r="G1712" s="694">
        <v>1</v>
      </c>
      <c r="H1712" s="878" t="str">
        <f t="shared" si="2720"/>
        <v>049</v>
      </c>
      <c r="I1712" s="397">
        <v>81211000</v>
      </c>
      <c r="J1712" s="380" t="s">
        <v>3557</v>
      </c>
      <c r="K1712" s="408" t="s">
        <v>3879</v>
      </c>
      <c r="L1712" s="726">
        <v>288</v>
      </c>
      <c r="M1712" s="727">
        <v>288</v>
      </c>
      <c r="N1712" s="931"/>
      <c r="O1712" s="530">
        <f t="shared" si="2721"/>
        <v>-288</v>
      </c>
      <c r="P1712" s="530" t="str">
        <f t="shared" si="2722"/>
        <v xml:space="preserve">0 </v>
      </c>
      <c r="Q1712" s="646"/>
      <c r="R1712" s="536"/>
      <c r="S1712" s="536"/>
      <c r="T1712" s="536"/>
      <c r="U1712" s="536"/>
      <c r="V1712" s="536"/>
      <c r="W1712" s="683" t="str">
        <f t="shared" si="2723"/>
        <v>OK</v>
      </c>
      <c r="X1712" s="141"/>
      <c r="Y1712" s="141"/>
      <c r="Z1712" s="552"/>
      <c r="AA1712" s="552"/>
      <c r="AB1712" s="683" t="str">
        <f t="shared" si="2724"/>
        <v>OK</v>
      </c>
      <c r="AC1712" s="593"/>
      <c r="AD1712" s="530">
        <f t="shared" si="2725"/>
        <v>0</v>
      </c>
      <c r="AE1712" s="842">
        <f t="shared" si="2726"/>
        <v>0</v>
      </c>
      <c r="AF1712" s="931"/>
      <c r="AG1712" s="530">
        <f t="shared" si="2727"/>
        <v>-288</v>
      </c>
      <c r="AH1712" s="530" t="str">
        <f t="shared" si="2728"/>
        <v xml:space="preserve">0 </v>
      </c>
      <c r="AI1712" s="641"/>
      <c r="AJ1712" s="537"/>
      <c r="AK1712" s="537"/>
      <c r="AL1712" s="537"/>
      <c r="AM1712" s="537"/>
      <c r="AN1712" s="537"/>
      <c r="AO1712" s="683" t="str">
        <f t="shared" si="2729"/>
        <v>OK</v>
      </c>
      <c r="AP1712" s="141"/>
      <c r="AQ1712" s="141"/>
      <c r="AR1712" s="552"/>
      <c r="AS1712" s="552"/>
      <c r="AT1712" s="683" t="str">
        <f t="shared" si="2730"/>
        <v>OK</v>
      </c>
      <c r="AU1712" s="593"/>
      <c r="AV1712" s="530">
        <f t="shared" si="2731"/>
        <v>0</v>
      </c>
      <c r="AW1712" s="842">
        <f t="shared" si="2732"/>
        <v>0</v>
      </c>
      <c r="AX1712" s="115">
        <f t="shared" si="2733"/>
        <v>288</v>
      </c>
      <c r="AY1712" s="5">
        <f t="shared" si="2734"/>
        <v>0</v>
      </c>
      <c r="AZ1712" s="7">
        <f t="shared" ref="AZ1712:AZ1716" si="2747">AY1712-AX1712</f>
        <v>-288</v>
      </c>
      <c r="BA1712" s="335">
        <f t="shared" si="2743"/>
        <v>-1</v>
      </c>
      <c r="BB1712" s="23">
        <f t="shared" si="2737"/>
        <v>288</v>
      </c>
      <c r="BC1712" s="5">
        <f t="shared" ref="BC1712:BC1716" si="2748">AW1712</f>
        <v>0</v>
      </c>
      <c r="BD1712" s="7">
        <f t="shared" ref="BD1712:BD1716" si="2749">BC1712-BB1712</f>
        <v>-288</v>
      </c>
      <c r="BE1712" s="335">
        <f t="shared" si="2746"/>
        <v>-1</v>
      </c>
      <c r="BG1712" s="826" t="str">
        <f t="shared" si="2741"/>
        <v>12.11</v>
      </c>
      <c r="BH1712" s="607" t="b">
        <f>COUNTIF('Codes SEC'!$B$2:$B$250,Ministres!BG1712)&gt;0</f>
        <v>1</v>
      </c>
    </row>
    <row r="1713" spans="1:66" ht="35.1" customHeight="1" x14ac:dyDescent="0.25">
      <c r="A1713" s="222" t="s">
        <v>6116</v>
      </c>
      <c r="B1713" s="30">
        <v>14</v>
      </c>
      <c r="C1713" s="116" t="s">
        <v>1714</v>
      </c>
      <c r="D1713" s="620">
        <v>1000</v>
      </c>
      <c r="F1713" s="117">
        <v>12</v>
      </c>
      <c r="G1713" s="694">
        <v>1</v>
      </c>
      <c r="H1713" s="878" t="str">
        <f t="shared" si="2720"/>
        <v>049</v>
      </c>
      <c r="I1713" s="397">
        <v>81211000</v>
      </c>
      <c r="J1713" s="380" t="s">
        <v>3992</v>
      </c>
      <c r="K1713" s="408" t="s">
        <v>4732</v>
      </c>
      <c r="L1713" s="726">
        <v>0</v>
      </c>
      <c r="M1713" s="727">
        <v>0</v>
      </c>
      <c r="N1713" s="931"/>
      <c r="O1713" s="530">
        <f t="shared" si="2721"/>
        <v>0</v>
      </c>
      <c r="P1713" s="530">
        <f t="shared" si="2722"/>
        <v>0</v>
      </c>
      <c r="Q1713" s="646"/>
      <c r="R1713" s="536"/>
      <c r="S1713" s="536"/>
      <c r="T1713" s="536"/>
      <c r="U1713" s="536"/>
      <c r="V1713" s="536"/>
      <c r="W1713" s="683" t="str">
        <f t="shared" si="2723"/>
        <v>OK</v>
      </c>
      <c r="X1713" s="141"/>
      <c r="Y1713" s="141"/>
      <c r="Z1713" s="552"/>
      <c r="AA1713" s="552"/>
      <c r="AB1713" s="683" t="str">
        <f t="shared" si="2724"/>
        <v>OK</v>
      </c>
      <c r="AC1713" s="593"/>
      <c r="AD1713" s="530">
        <f t="shared" si="2725"/>
        <v>0</v>
      </c>
      <c r="AE1713" s="842">
        <f t="shared" si="2726"/>
        <v>0</v>
      </c>
      <c r="AF1713" s="931"/>
      <c r="AG1713" s="530">
        <f t="shared" si="2727"/>
        <v>0</v>
      </c>
      <c r="AH1713" s="530">
        <f t="shared" si="2728"/>
        <v>0</v>
      </c>
      <c r="AI1713" s="641"/>
      <c r="AJ1713" s="537"/>
      <c r="AK1713" s="537"/>
      <c r="AL1713" s="537"/>
      <c r="AM1713" s="537"/>
      <c r="AN1713" s="537"/>
      <c r="AO1713" s="683" t="str">
        <f t="shared" si="2729"/>
        <v>OK</v>
      </c>
      <c r="AP1713" s="141"/>
      <c r="AQ1713" s="141"/>
      <c r="AR1713" s="552"/>
      <c r="AS1713" s="552"/>
      <c r="AT1713" s="683" t="str">
        <f t="shared" si="2730"/>
        <v>OK</v>
      </c>
      <c r="AU1713" s="593"/>
      <c r="AV1713" s="530">
        <f t="shared" si="2731"/>
        <v>0</v>
      </c>
      <c r="AW1713" s="842">
        <f t="shared" si="2732"/>
        <v>0</v>
      </c>
      <c r="AX1713" s="115">
        <f t="shared" si="2733"/>
        <v>0</v>
      </c>
      <c r="AY1713" s="5">
        <f t="shared" si="2734"/>
        <v>0</v>
      </c>
      <c r="AZ1713" s="7">
        <f t="shared" si="2747"/>
        <v>0</v>
      </c>
      <c r="BA1713" s="335" t="e">
        <f t="shared" si="2743"/>
        <v>#DIV/0!</v>
      </c>
      <c r="BB1713" s="23">
        <f t="shared" si="2737"/>
        <v>0</v>
      </c>
      <c r="BC1713" s="5">
        <f t="shared" si="2748"/>
        <v>0</v>
      </c>
      <c r="BD1713" s="7">
        <f t="shared" si="2749"/>
        <v>0</v>
      </c>
      <c r="BE1713" s="335" t="e">
        <f t="shared" si="2746"/>
        <v>#DIV/0!</v>
      </c>
      <c r="BG1713" s="826" t="str">
        <f t="shared" si="2741"/>
        <v>12.11</v>
      </c>
      <c r="BH1713" s="607" t="b">
        <f>COUNTIF('Codes SEC'!$B$2:$B$250,Ministres!BG1713)&gt;0</f>
        <v>1</v>
      </c>
    </row>
    <row r="1714" spans="1:66" ht="35.1" customHeight="1" x14ac:dyDescent="0.25">
      <c r="A1714" s="190" t="s">
        <v>6116</v>
      </c>
      <c r="B1714" s="603">
        <v>14</v>
      </c>
      <c r="C1714" s="120" t="s">
        <v>1714</v>
      </c>
      <c r="D1714" s="620">
        <v>1000</v>
      </c>
      <c r="E1714" s="604"/>
      <c r="F1714" s="192">
        <v>12</v>
      </c>
      <c r="G1714" s="697">
        <v>1</v>
      </c>
      <c r="H1714" s="890" t="str">
        <f t="shared" si="2720"/>
        <v>049</v>
      </c>
      <c r="I1714" s="585">
        <v>81211000</v>
      </c>
      <c r="J1714" s="380" t="s">
        <v>4294</v>
      </c>
      <c r="K1714" s="422" t="s">
        <v>4295</v>
      </c>
      <c r="L1714" s="726">
        <v>0</v>
      </c>
      <c r="M1714" s="727">
        <v>0</v>
      </c>
      <c r="N1714" s="931"/>
      <c r="O1714" s="530">
        <f t="shared" si="2721"/>
        <v>0</v>
      </c>
      <c r="P1714" s="530">
        <f t="shared" si="2722"/>
        <v>0</v>
      </c>
      <c r="Q1714" s="646"/>
      <c r="R1714" s="536"/>
      <c r="S1714" s="536"/>
      <c r="T1714" s="536"/>
      <c r="U1714" s="536"/>
      <c r="V1714" s="536"/>
      <c r="W1714" s="683" t="str">
        <f t="shared" si="2723"/>
        <v>OK</v>
      </c>
      <c r="X1714" s="141"/>
      <c r="Y1714" s="141"/>
      <c r="Z1714" s="552"/>
      <c r="AA1714" s="552"/>
      <c r="AB1714" s="683" t="str">
        <f t="shared" si="2724"/>
        <v>OK</v>
      </c>
      <c r="AC1714" s="593"/>
      <c r="AD1714" s="530">
        <f t="shared" si="2725"/>
        <v>0</v>
      </c>
      <c r="AE1714" s="842">
        <f t="shared" si="2726"/>
        <v>0</v>
      </c>
      <c r="AF1714" s="931"/>
      <c r="AG1714" s="530">
        <f t="shared" si="2727"/>
        <v>0</v>
      </c>
      <c r="AH1714" s="530">
        <f t="shared" si="2728"/>
        <v>0</v>
      </c>
      <c r="AI1714" s="641"/>
      <c r="AJ1714" s="537"/>
      <c r="AK1714" s="537"/>
      <c r="AL1714" s="537"/>
      <c r="AM1714" s="537"/>
      <c r="AN1714" s="537"/>
      <c r="AO1714" s="683" t="str">
        <f t="shared" si="2729"/>
        <v>OK</v>
      </c>
      <c r="AP1714" s="141"/>
      <c r="AQ1714" s="141"/>
      <c r="AR1714" s="552"/>
      <c r="AS1714" s="552"/>
      <c r="AT1714" s="683" t="str">
        <f t="shared" si="2730"/>
        <v>OK</v>
      </c>
      <c r="AU1714" s="593"/>
      <c r="AV1714" s="530">
        <f t="shared" si="2731"/>
        <v>0</v>
      </c>
      <c r="AW1714" s="842">
        <f t="shared" si="2732"/>
        <v>0</v>
      </c>
      <c r="AX1714" s="115">
        <f t="shared" si="2733"/>
        <v>0</v>
      </c>
      <c r="AY1714" s="5">
        <f t="shared" si="2734"/>
        <v>0</v>
      </c>
      <c r="AZ1714" s="7">
        <f t="shared" si="2747"/>
        <v>0</v>
      </c>
      <c r="BA1714" s="335" t="e">
        <f t="shared" si="2743"/>
        <v>#DIV/0!</v>
      </c>
      <c r="BB1714" s="23">
        <f t="shared" si="2737"/>
        <v>0</v>
      </c>
      <c r="BC1714" s="5">
        <f t="shared" si="2748"/>
        <v>0</v>
      </c>
      <c r="BD1714" s="7">
        <f t="shared" si="2749"/>
        <v>0</v>
      </c>
      <c r="BE1714" s="335" t="e">
        <f t="shared" si="2746"/>
        <v>#DIV/0!</v>
      </c>
      <c r="BG1714" s="826" t="str">
        <f t="shared" si="2741"/>
        <v>12.11</v>
      </c>
      <c r="BH1714" s="607" t="b">
        <f>COUNTIF('Codes SEC'!$B$2:$B$250,Ministres!BG1714)&gt;0</f>
        <v>1</v>
      </c>
    </row>
    <row r="1715" spans="1:66" ht="35.1" customHeight="1" x14ac:dyDescent="0.25">
      <c r="A1715" s="190" t="s">
        <v>6116</v>
      </c>
      <c r="B1715" s="603">
        <v>14</v>
      </c>
      <c r="C1715" s="120" t="s">
        <v>1714</v>
      </c>
      <c r="D1715" s="622">
        <v>1000</v>
      </c>
      <c r="E1715" s="604"/>
      <c r="F1715" s="192">
        <v>12</v>
      </c>
      <c r="G1715" s="697">
        <v>1</v>
      </c>
      <c r="H1715" s="890" t="str">
        <f t="shared" si="2720"/>
        <v>049</v>
      </c>
      <c r="I1715" s="585">
        <v>81211000</v>
      </c>
      <c r="J1715" s="380" t="s">
        <v>5042</v>
      </c>
      <c r="K1715" s="422" t="s">
        <v>5215</v>
      </c>
      <c r="L1715" s="733">
        <v>70</v>
      </c>
      <c r="M1715" s="734">
        <v>200</v>
      </c>
      <c r="N1715" s="931"/>
      <c r="O1715" s="530">
        <f t="shared" si="2721"/>
        <v>-70</v>
      </c>
      <c r="P1715" s="530" t="str">
        <f t="shared" si="2722"/>
        <v xml:space="preserve">0 </v>
      </c>
      <c r="Q1715" s="646"/>
      <c r="R1715" s="536"/>
      <c r="S1715" s="536"/>
      <c r="T1715" s="536"/>
      <c r="U1715" s="536"/>
      <c r="V1715" s="536"/>
      <c r="W1715" s="683" t="str">
        <f>IF(SUM(Q1715:V1715)=X1715,"OK",SUM(Q1715:V1715)-X1715)</f>
        <v>OK</v>
      </c>
      <c r="X1715" s="141"/>
      <c r="Y1715" s="141"/>
      <c r="Z1715" s="552"/>
      <c r="AA1715" s="552"/>
      <c r="AB1715" s="683" t="str">
        <f>IF(SUM(Z1715:AA1715)=AC1715,"OK",SUM(Z1715:AA1715)-AC1715)</f>
        <v>OK</v>
      </c>
      <c r="AC1715" s="593"/>
      <c r="AD1715" s="530">
        <f t="shared" si="2725"/>
        <v>0</v>
      </c>
      <c r="AE1715" s="842">
        <f t="shared" si="2726"/>
        <v>0</v>
      </c>
      <c r="AF1715" s="931"/>
      <c r="AG1715" s="530">
        <f t="shared" si="2727"/>
        <v>-200</v>
      </c>
      <c r="AH1715" s="530" t="str">
        <f t="shared" si="2728"/>
        <v xml:space="preserve">0 </v>
      </c>
      <c r="AI1715" s="641"/>
      <c r="AJ1715" s="537"/>
      <c r="AK1715" s="537"/>
      <c r="AL1715" s="537"/>
      <c r="AM1715" s="537"/>
      <c r="AN1715" s="537"/>
      <c r="AO1715" s="683" t="str">
        <f>IF(SUM(AI1715:AN1715)=AP1715,"OK",SUM(AI1715:AN1715)-AP1715)</f>
        <v>OK</v>
      </c>
      <c r="AP1715" s="141"/>
      <c r="AQ1715" s="141"/>
      <c r="AR1715" s="552"/>
      <c r="AS1715" s="552"/>
      <c r="AT1715" s="683" t="str">
        <f>IF(SUM(AR1715:AS1715)=AU1715,"OK",SUM(AR1715:AS1715)-AU1715)</f>
        <v>OK</v>
      </c>
      <c r="AU1715" s="593"/>
      <c r="AV1715" s="530">
        <f t="shared" si="2731"/>
        <v>0</v>
      </c>
      <c r="AW1715" s="842">
        <f t="shared" si="2732"/>
        <v>0</v>
      </c>
      <c r="AX1715" s="115">
        <f t="shared" si="2733"/>
        <v>70</v>
      </c>
      <c r="AY1715" s="5">
        <f t="shared" si="2734"/>
        <v>0</v>
      </c>
      <c r="AZ1715" s="7">
        <f>AY1715-AX1715</f>
        <v>-70</v>
      </c>
      <c r="BA1715" s="335">
        <f>AZ1715/AX1715</f>
        <v>-1</v>
      </c>
      <c r="BB1715" s="23">
        <f t="shared" si="2737"/>
        <v>200</v>
      </c>
      <c r="BC1715" s="5">
        <f>AW1715</f>
        <v>0</v>
      </c>
      <c r="BD1715" s="7">
        <f>BC1715-BB1715</f>
        <v>-200</v>
      </c>
      <c r="BE1715" s="335">
        <f>BD1715/BB1715</f>
        <v>-1</v>
      </c>
      <c r="BG1715" s="826" t="str">
        <f t="shared" si="2741"/>
        <v>12.11</v>
      </c>
      <c r="BH1715" s="607" t="b">
        <f>COUNTIF('Codes SEC'!$B$2:$B$250,Ministres!BG1715)&gt;0</f>
        <v>1</v>
      </c>
    </row>
    <row r="1716" spans="1:66" ht="35.1" customHeight="1" x14ac:dyDescent="0.25">
      <c r="A1716" s="222" t="s">
        <v>6116</v>
      </c>
      <c r="B1716" s="30">
        <v>14</v>
      </c>
      <c r="C1716" s="116" t="s">
        <v>1714</v>
      </c>
      <c r="D1716" s="620">
        <v>1000</v>
      </c>
      <c r="F1716" s="117">
        <v>12</v>
      </c>
      <c r="G1716" s="694">
        <v>1</v>
      </c>
      <c r="H1716" s="878" t="str">
        <f t="shared" si="2720"/>
        <v>049</v>
      </c>
      <c r="I1716" s="397">
        <v>81211000</v>
      </c>
      <c r="J1716" s="380" t="s">
        <v>5266</v>
      </c>
      <c r="K1716" s="408" t="s">
        <v>5625</v>
      </c>
      <c r="L1716" s="726">
        <v>11158</v>
      </c>
      <c r="M1716" s="727">
        <v>6300</v>
      </c>
      <c r="N1716" s="931"/>
      <c r="O1716" s="530">
        <f t="shared" si="2721"/>
        <v>-11158</v>
      </c>
      <c r="P1716" s="530" t="str">
        <f t="shared" si="2722"/>
        <v xml:space="preserve">0 </v>
      </c>
      <c r="Q1716" s="646"/>
      <c r="R1716" s="536"/>
      <c r="S1716" s="536"/>
      <c r="T1716" s="536"/>
      <c r="U1716" s="536"/>
      <c r="V1716" s="536"/>
      <c r="W1716" s="683" t="str">
        <f t="shared" si="2723"/>
        <v>OK</v>
      </c>
      <c r="X1716" s="141"/>
      <c r="Y1716" s="141"/>
      <c r="Z1716" s="552"/>
      <c r="AA1716" s="552"/>
      <c r="AB1716" s="683" t="str">
        <f t="shared" si="2724"/>
        <v>OK</v>
      </c>
      <c r="AC1716" s="593"/>
      <c r="AD1716" s="530">
        <f t="shared" si="2725"/>
        <v>0</v>
      </c>
      <c r="AE1716" s="842">
        <f t="shared" si="2726"/>
        <v>0</v>
      </c>
      <c r="AF1716" s="931"/>
      <c r="AG1716" s="530">
        <f t="shared" si="2727"/>
        <v>-6300</v>
      </c>
      <c r="AH1716" s="530" t="str">
        <f t="shared" si="2728"/>
        <v xml:space="preserve">0 </v>
      </c>
      <c r="AI1716" s="641"/>
      <c r="AJ1716" s="537"/>
      <c r="AK1716" s="537"/>
      <c r="AL1716" s="537"/>
      <c r="AM1716" s="537"/>
      <c r="AN1716" s="537"/>
      <c r="AO1716" s="683" t="str">
        <f t="shared" si="2729"/>
        <v>OK</v>
      </c>
      <c r="AP1716" s="141"/>
      <c r="AQ1716" s="141"/>
      <c r="AR1716" s="552"/>
      <c r="AS1716" s="552"/>
      <c r="AT1716" s="683" t="str">
        <f t="shared" si="2730"/>
        <v>OK</v>
      </c>
      <c r="AU1716" s="593"/>
      <c r="AV1716" s="530">
        <f t="shared" si="2731"/>
        <v>0</v>
      </c>
      <c r="AW1716" s="842">
        <f t="shared" si="2732"/>
        <v>0</v>
      </c>
      <c r="AX1716" s="115">
        <f t="shared" si="2733"/>
        <v>11158</v>
      </c>
      <c r="AY1716" s="5">
        <f t="shared" si="2734"/>
        <v>0</v>
      </c>
      <c r="AZ1716" s="7">
        <f t="shared" si="2747"/>
        <v>-11158</v>
      </c>
      <c r="BA1716" s="335">
        <f t="shared" si="2743"/>
        <v>-1</v>
      </c>
      <c r="BB1716" s="23">
        <f t="shared" si="2737"/>
        <v>6300</v>
      </c>
      <c r="BC1716" s="5">
        <f t="shared" si="2748"/>
        <v>0</v>
      </c>
      <c r="BD1716" s="7">
        <f t="shared" si="2749"/>
        <v>-6300</v>
      </c>
      <c r="BE1716" s="335">
        <f t="shared" si="2746"/>
        <v>-1</v>
      </c>
      <c r="BG1716" s="826" t="str">
        <f t="shared" si="2741"/>
        <v>12.11</v>
      </c>
      <c r="BH1716" s="607" t="b">
        <f>COUNTIF('Codes SEC'!$B$2:$B$250,Ministres!BG1716)&gt;0</f>
        <v>1</v>
      </c>
    </row>
    <row r="1717" spans="1:66" ht="35.1" customHeight="1" x14ac:dyDescent="0.25">
      <c r="A1717" s="190" t="s">
        <v>6116</v>
      </c>
      <c r="B1717" s="603">
        <v>14</v>
      </c>
      <c r="C1717" s="120" t="s">
        <v>1714</v>
      </c>
      <c r="D1717" s="622">
        <v>1000</v>
      </c>
      <c r="E1717" s="604"/>
      <c r="F1717" s="117">
        <v>12</v>
      </c>
      <c r="G1717" s="700" t="s">
        <v>5613</v>
      </c>
      <c r="H1717" s="890" t="str">
        <f t="shared" si="2720"/>
        <v>049</v>
      </c>
      <c r="I1717" s="585">
        <v>81211000</v>
      </c>
      <c r="J1717" s="829" t="s">
        <v>6301</v>
      </c>
      <c r="K1717" s="422" t="s">
        <v>6426</v>
      </c>
      <c r="L1717" s="733">
        <v>0</v>
      </c>
      <c r="M1717" s="734">
        <v>0</v>
      </c>
      <c r="N1717" s="931"/>
      <c r="O1717" s="530">
        <f t="shared" si="2721"/>
        <v>0</v>
      </c>
      <c r="P1717" s="530">
        <f t="shared" si="2722"/>
        <v>0</v>
      </c>
      <c r="Q1717" s="646"/>
      <c r="R1717" s="536"/>
      <c r="S1717" s="536"/>
      <c r="T1717" s="536"/>
      <c r="U1717" s="536"/>
      <c r="V1717" s="536"/>
      <c r="W1717" s="683" t="str">
        <f t="shared" si="2723"/>
        <v>OK</v>
      </c>
      <c r="X1717" s="141"/>
      <c r="Y1717" s="141"/>
      <c r="Z1717" s="552"/>
      <c r="AA1717" s="552"/>
      <c r="AB1717" s="683" t="str">
        <f t="shared" si="2724"/>
        <v>OK</v>
      </c>
      <c r="AC1717" s="593"/>
      <c r="AD1717" s="530">
        <f t="shared" si="2725"/>
        <v>0</v>
      </c>
      <c r="AE1717" s="842">
        <f t="shared" si="2726"/>
        <v>0</v>
      </c>
      <c r="AF1717" s="931"/>
      <c r="AG1717" s="530">
        <f t="shared" si="2727"/>
        <v>0</v>
      </c>
      <c r="AH1717" s="530">
        <f t="shared" si="2728"/>
        <v>0</v>
      </c>
      <c r="AI1717" s="641"/>
      <c r="AJ1717" s="537"/>
      <c r="AK1717" s="537"/>
      <c r="AL1717" s="537"/>
      <c r="AM1717" s="537"/>
      <c r="AN1717" s="537"/>
      <c r="AO1717" s="683" t="str">
        <f t="shared" si="2729"/>
        <v>OK</v>
      </c>
      <c r="AP1717" s="141"/>
      <c r="AQ1717" s="141"/>
      <c r="AR1717" s="552"/>
      <c r="AS1717" s="552"/>
      <c r="AT1717" s="683" t="str">
        <f t="shared" si="2730"/>
        <v>OK</v>
      </c>
      <c r="AU1717" s="593"/>
      <c r="AV1717" s="530">
        <f t="shared" si="2731"/>
        <v>0</v>
      </c>
      <c r="AW1717" s="842">
        <f t="shared" si="2732"/>
        <v>0</v>
      </c>
      <c r="AX1717" s="115">
        <f t="shared" si="2733"/>
        <v>0</v>
      </c>
      <c r="AY1717" s="5">
        <f t="shared" si="2734"/>
        <v>0</v>
      </c>
      <c r="AZ1717" s="7">
        <f t="shared" ref="AZ1717" si="2750">AY1717-AX1717</f>
        <v>0</v>
      </c>
      <c r="BA1717" s="335" t="e">
        <f t="shared" ref="BA1717" si="2751">AZ1717/AX1717</f>
        <v>#DIV/0!</v>
      </c>
      <c r="BB1717" s="23">
        <f t="shared" si="2737"/>
        <v>0</v>
      </c>
      <c r="BC1717" s="5">
        <f t="shared" ref="BC1717" si="2752">AW1717</f>
        <v>0</v>
      </c>
      <c r="BD1717" s="7">
        <f t="shared" ref="BD1717" si="2753">BC1717-BB1717</f>
        <v>0</v>
      </c>
      <c r="BE1717" s="335" t="e">
        <f t="shared" ref="BE1717" si="2754">BD1717/BB1717</f>
        <v>#DIV/0!</v>
      </c>
      <c r="BG1717" s="826" t="str">
        <f t="shared" si="2741"/>
        <v>12.11</v>
      </c>
      <c r="BH1717" s="607" t="b">
        <f>COUNTIF('Codes SEC'!$B$2:$B$250,Ministres!BG1717)&gt;0</f>
        <v>1</v>
      </c>
    </row>
    <row r="1718" spans="1:66" ht="33.9" customHeight="1" x14ac:dyDescent="0.25">
      <c r="A1718" s="222" t="s">
        <v>6116</v>
      </c>
      <c r="B1718" s="30">
        <v>14</v>
      </c>
      <c r="C1718" s="116" t="s">
        <v>1714</v>
      </c>
      <c r="D1718" s="620">
        <v>1000</v>
      </c>
      <c r="F1718" s="117">
        <v>12</v>
      </c>
      <c r="G1718" s="694">
        <v>1</v>
      </c>
      <c r="H1718" s="878" t="str">
        <f t="shared" si="2720"/>
        <v>049</v>
      </c>
      <c r="I1718" s="397" t="s">
        <v>3256</v>
      </c>
      <c r="J1718" s="380" t="s">
        <v>2149</v>
      </c>
      <c r="K1718" s="408" t="s">
        <v>3215</v>
      </c>
      <c r="L1718" s="726">
        <v>460</v>
      </c>
      <c r="M1718" s="727">
        <v>460</v>
      </c>
      <c r="N1718" s="931"/>
      <c r="O1718" s="530">
        <f t="shared" si="2721"/>
        <v>-460</v>
      </c>
      <c r="P1718" s="530" t="str">
        <f t="shared" si="2722"/>
        <v xml:space="preserve">0 </v>
      </c>
      <c r="Q1718" s="646"/>
      <c r="R1718" s="536"/>
      <c r="S1718" s="536"/>
      <c r="T1718" s="536"/>
      <c r="U1718" s="536"/>
      <c r="V1718" s="536"/>
      <c r="W1718" s="683" t="str">
        <f t="shared" ref="W1718:W1723" si="2755">IF(SUM(Q1718:V1718)=X1718,"OK",SUM(Q1718:V1718)-X1718)</f>
        <v>OK</v>
      </c>
      <c r="X1718" s="141"/>
      <c r="Y1718" s="141"/>
      <c r="Z1718" s="552"/>
      <c r="AA1718" s="552"/>
      <c r="AB1718" s="683" t="str">
        <f t="shared" ref="AB1718:AB1723" si="2756">IF(SUM(Z1718:AA1718)=AC1718,"OK",SUM(Z1718:AA1718)-AC1718)</f>
        <v>OK</v>
      </c>
      <c r="AC1718" s="593"/>
      <c r="AD1718" s="530">
        <f t="shared" si="2725"/>
        <v>0</v>
      </c>
      <c r="AE1718" s="842">
        <f t="shared" si="2726"/>
        <v>0</v>
      </c>
      <c r="AF1718" s="931"/>
      <c r="AG1718" s="530">
        <f t="shared" si="2727"/>
        <v>-460</v>
      </c>
      <c r="AH1718" s="530" t="str">
        <f t="shared" si="2728"/>
        <v xml:space="preserve">0 </v>
      </c>
      <c r="AI1718" s="641"/>
      <c r="AJ1718" s="537"/>
      <c r="AK1718" s="537"/>
      <c r="AL1718" s="537"/>
      <c r="AM1718" s="537"/>
      <c r="AN1718" s="537"/>
      <c r="AO1718" s="683" t="str">
        <f t="shared" ref="AO1718:AO1723" si="2757">IF(SUM(AI1718:AN1718)=AP1718,"OK",SUM(AI1718:AN1718)-AP1718)</f>
        <v>OK</v>
      </c>
      <c r="AP1718" s="141"/>
      <c r="AQ1718" s="141"/>
      <c r="AR1718" s="552"/>
      <c r="AS1718" s="552"/>
      <c r="AT1718" s="683" t="str">
        <f t="shared" ref="AT1718:AT1723" si="2758">IF(SUM(AR1718:AS1718)=AU1718,"OK",SUM(AR1718:AS1718)-AU1718)</f>
        <v>OK</v>
      </c>
      <c r="AU1718" s="593"/>
      <c r="AV1718" s="530">
        <f t="shared" si="2731"/>
        <v>0</v>
      </c>
      <c r="AW1718" s="842">
        <f t="shared" si="2732"/>
        <v>0</v>
      </c>
      <c r="AX1718" s="115">
        <f t="shared" si="2733"/>
        <v>460</v>
      </c>
      <c r="AY1718" s="5">
        <f t="shared" si="2734"/>
        <v>0</v>
      </c>
      <c r="AZ1718" s="7">
        <f t="shared" ref="AZ1718:AZ1723" si="2759">AY1718-AX1718</f>
        <v>-460</v>
      </c>
      <c r="BA1718" s="335">
        <f t="shared" ref="BA1718:BA1723" si="2760">AZ1718/AX1718</f>
        <v>-1</v>
      </c>
      <c r="BB1718" s="23">
        <f t="shared" si="2737"/>
        <v>460</v>
      </c>
      <c r="BC1718" s="5">
        <f t="shared" ref="BC1718:BC1723" si="2761">AW1718</f>
        <v>0</v>
      </c>
      <c r="BD1718" s="7">
        <f t="shared" ref="BD1718:BD1723" si="2762">BC1718-BB1718</f>
        <v>-460</v>
      </c>
      <c r="BE1718" s="335">
        <f t="shared" ref="BE1718:BE1723" si="2763">BD1718/BB1718</f>
        <v>-1</v>
      </c>
      <c r="BG1718" s="826" t="str">
        <f t="shared" si="2741"/>
        <v>12.12</v>
      </c>
      <c r="BH1718" s="607" t="b">
        <f>COUNTIF('Codes SEC'!$B$2:$B$250,Ministres!BG1718)&gt;0</f>
        <v>1</v>
      </c>
    </row>
    <row r="1719" spans="1:66" ht="35.1" customHeight="1" x14ac:dyDescent="0.25">
      <c r="A1719" s="190" t="s">
        <v>6116</v>
      </c>
      <c r="B1719" s="603">
        <v>14</v>
      </c>
      <c r="C1719" s="120" t="s">
        <v>1714</v>
      </c>
      <c r="D1719" s="620">
        <v>1000</v>
      </c>
      <c r="E1719" s="604"/>
      <c r="F1719" s="192">
        <v>15</v>
      </c>
      <c r="G1719" s="697">
        <v>1</v>
      </c>
      <c r="H1719" s="890" t="str">
        <f t="shared" si="2720"/>
        <v>049</v>
      </c>
      <c r="I1719" s="585">
        <v>81221000</v>
      </c>
      <c r="J1719" s="380" t="s">
        <v>4236</v>
      </c>
      <c r="K1719" s="422" t="s">
        <v>4237</v>
      </c>
      <c r="L1719" s="726">
        <v>130241</v>
      </c>
      <c r="M1719" s="727">
        <v>130241</v>
      </c>
      <c r="N1719" s="931"/>
      <c r="O1719" s="530">
        <f t="shared" si="2721"/>
        <v>-130241</v>
      </c>
      <c r="P1719" s="530" t="str">
        <f t="shared" si="2722"/>
        <v xml:space="preserve">0 </v>
      </c>
      <c r="Q1719" s="646"/>
      <c r="R1719" s="536"/>
      <c r="S1719" s="536"/>
      <c r="T1719" s="536"/>
      <c r="U1719" s="536"/>
      <c r="V1719" s="536"/>
      <c r="W1719" s="683" t="str">
        <f t="shared" si="2755"/>
        <v>OK</v>
      </c>
      <c r="X1719" s="141"/>
      <c r="Y1719" s="141"/>
      <c r="Z1719" s="552"/>
      <c r="AA1719" s="552"/>
      <c r="AB1719" s="683" t="str">
        <f t="shared" si="2756"/>
        <v>OK</v>
      </c>
      <c r="AC1719" s="593"/>
      <c r="AD1719" s="530">
        <f t="shared" si="2725"/>
        <v>0</v>
      </c>
      <c r="AE1719" s="842">
        <f t="shared" si="2726"/>
        <v>0</v>
      </c>
      <c r="AF1719" s="931"/>
      <c r="AG1719" s="530">
        <f t="shared" si="2727"/>
        <v>-130241</v>
      </c>
      <c r="AH1719" s="530" t="str">
        <f t="shared" si="2728"/>
        <v xml:space="preserve">0 </v>
      </c>
      <c r="AI1719" s="641"/>
      <c r="AJ1719" s="537"/>
      <c r="AK1719" s="537"/>
      <c r="AL1719" s="537"/>
      <c r="AM1719" s="537"/>
      <c r="AN1719" s="537"/>
      <c r="AO1719" s="683" t="str">
        <f t="shared" si="2757"/>
        <v>OK</v>
      </c>
      <c r="AP1719" s="141"/>
      <c r="AQ1719" s="141"/>
      <c r="AR1719" s="552"/>
      <c r="AS1719" s="552"/>
      <c r="AT1719" s="683" t="str">
        <f t="shared" si="2758"/>
        <v>OK</v>
      </c>
      <c r="AU1719" s="593"/>
      <c r="AV1719" s="530">
        <f t="shared" si="2731"/>
        <v>0</v>
      </c>
      <c r="AW1719" s="842">
        <f t="shared" si="2732"/>
        <v>0</v>
      </c>
      <c r="AX1719" s="115">
        <f t="shared" si="2733"/>
        <v>130241</v>
      </c>
      <c r="AY1719" s="5">
        <f t="shared" si="2734"/>
        <v>0</v>
      </c>
      <c r="AZ1719" s="7">
        <f t="shared" si="2759"/>
        <v>-130241</v>
      </c>
      <c r="BA1719" s="335">
        <f t="shared" si="2760"/>
        <v>-1</v>
      </c>
      <c r="BB1719" s="23">
        <f t="shared" si="2737"/>
        <v>130241</v>
      </c>
      <c r="BC1719" s="5">
        <f t="shared" si="2761"/>
        <v>0</v>
      </c>
      <c r="BD1719" s="7">
        <f t="shared" si="2762"/>
        <v>-130241</v>
      </c>
      <c r="BE1719" s="335">
        <f t="shared" si="2763"/>
        <v>-1</v>
      </c>
      <c r="BG1719" s="826" t="str">
        <f t="shared" si="2741"/>
        <v>12.21</v>
      </c>
      <c r="BH1719" s="607" t="b">
        <f>COUNTIF('Codes SEC'!$B$2:$B$250,Ministres!BG1719)&gt;0</f>
        <v>1</v>
      </c>
    </row>
    <row r="1720" spans="1:66" ht="35.1" customHeight="1" x14ac:dyDescent="0.25">
      <c r="A1720" s="190" t="s">
        <v>6116</v>
      </c>
      <c r="B1720" s="603">
        <v>14</v>
      </c>
      <c r="C1720" s="120" t="s">
        <v>1714</v>
      </c>
      <c r="D1720" s="620">
        <v>1000</v>
      </c>
      <c r="E1720" s="604"/>
      <c r="F1720" s="192">
        <v>12</v>
      </c>
      <c r="G1720" s="697">
        <v>1</v>
      </c>
      <c r="H1720" s="890" t="str">
        <f t="shared" si="2720"/>
        <v>049</v>
      </c>
      <c r="I1720" s="585">
        <v>81221000</v>
      </c>
      <c r="J1720" s="380" t="s">
        <v>4238</v>
      </c>
      <c r="K1720" s="422" t="s">
        <v>4239</v>
      </c>
      <c r="L1720" s="726">
        <v>0</v>
      </c>
      <c r="M1720" s="727">
        <v>0</v>
      </c>
      <c r="N1720" s="931"/>
      <c r="O1720" s="530">
        <f t="shared" si="2721"/>
        <v>0</v>
      </c>
      <c r="P1720" s="530">
        <f t="shared" si="2722"/>
        <v>0</v>
      </c>
      <c r="Q1720" s="646"/>
      <c r="R1720" s="536"/>
      <c r="S1720" s="536"/>
      <c r="T1720" s="536"/>
      <c r="U1720" s="536"/>
      <c r="V1720" s="536"/>
      <c r="W1720" s="683" t="str">
        <f t="shared" si="2755"/>
        <v>OK</v>
      </c>
      <c r="X1720" s="141"/>
      <c r="Y1720" s="141"/>
      <c r="Z1720" s="552"/>
      <c r="AA1720" s="552"/>
      <c r="AB1720" s="683" t="str">
        <f t="shared" si="2756"/>
        <v>OK</v>
      </c>
      <c r="AC1720" s="593"/>
      <c r="AD1720" s="530">
        <f t="shared" si="2725"/>
        <v>0</v>
      </c>
      <c r="AE1720" s="842">
        <f t="shared" si="2726"/>
        <v>0</v>
      </c>
      <c r="AF1720" s="931"/>
      <c r="AG1720" s="530">
        <f t="shared" si="2727"/>
        <v>0</v>
      </c>
      <c r="AH1720" s="530">
        <f t="shared" si="2728"/>
        <v>0</v>
      </c>
      <c r="AI1720" s="641"/>
      <c r="AJ1720" s="537"/>
      <c r="AK1720" s="537"/>
      <c r="AL1720" s="537"/>
      <c r="AM1720" s="537"/>
      <c r="AN1720" s="537"/>
      <c r="AO1720" s="683" t="str">
        <f t="shared" si="2757"/>
        <v>OK</v>
      </c>
      <c r="AP1720" s="141"/>
      <c r="AQ1720" s="141"/>
      <c r="AR1720" s="552"/>
      <c r="AS1720" s="552"/>
      <c r="AT1720" s="683" t="str">
        <f t="shared" si="2758"/>
        <v>OK</v>
      </c>
      <c r="AU1720" s="593"/>
      <c r="AV1720" s="530">
        <f t="shared" si="2731"/>
        <v>0</v>
      </c>
      <c r="AW1720" s="842">
        <f t="shared" si="2732"/>
        <v>0</v>
      </c>
      <c r="AX1720" s="115">
        <f t="shared" si="2733"/>
        <v>0</v>
      </c>
      <c r="AY1720" s="5">
        <f t="shared" si="2734"/>
        <v>0</v>
      </c>
      <c r="AZ1720" s="7">
        <f t="shared" si="2759"/>
        <v>0</v>
      </c>
      <c r="BA1720" s="335" t="e">
        <f t="shared" si="2760"/>
        <v>#DIV/0!</v>
      </c>
      <c r="BB1720" s="23">
        <f t="shared" si="2737"/>
        <v>0</v>
      </c>
      <c r="BC1720" s="5">
        <f t="shared" si="2761"/>
        <v>0</v>
      </c>
      <c r="BD1720" s="7">
        <f t="shared" si="2762"/>
        <v>0</v>
      </c>
      <c r="BE1720" s="335" t="e">
        <f t="shared" si="2763"/>
        <v>#DIV/0!</v>
      </c>
      <c r="BG1720" s="826" t="str">
        <f t="shared" si="2741"/>
        <v>12.21</v>
      </c>
      <c r="BH1720" s="607" t="b">
        <f>COUNTIF('Codes SEC'!$B$2:$B$250,Ministres!BG1720)&gt;0</f>
        <v>1</v>
      </c>
    </row>
    <row r="1721" spans="1:66" s="4" customFormat="1" ht="35.1" customHeight="1" x14ac:dyDescent="0.25">
      <c r="A1721" s="222" t="s">
        <v>6116</v>
      </c>
      <c r="B1721" s="30">
        <v>14</v>
      </c>
      <c r="C1721" s="116" t="s">
        <v>1714</v>
      </c>
      <c r="D1721" s="620">
        <v>1000</v>
      </c>
      <c r="E1721" s="32"/>
      <c r="F1721" s="117">
        <v>12</v>
      </c>
      <c r="G1721" s="694">
        <v>1</v>
      </c>
      <c r="H1721" s="878" t="str">
        <f t="shared" si="2720"/>
        <v>049</v>
      </c>
      <c r="I1721" s="397">
        <v>81221000</v>
      </c>
      <c r="J1721" s="380" t="s">
        <v>4446</v>
      </c>
      <c r="K1721" s="494" t="s">
        <v>4619</v>
      </c>
      <c r="L1721" s="726">
        <v>570</v>
      </c>
      <c r="M1721" s="727">
        <v>417</v>
      </c>
      <c r="N1721" s="931"/>
      <c r="O1721" s="530">
        <f t="shared" si="2721"/>
        <v>-570</v>
      </c>
      <c r="P1721" s="530" t="str">
        <f t="shared" si="2722"/>
        <v xml:space="preserve">0 </v>
      </c>
      <c r="Q1721" s="646"/>
      <c r="R1721" s="536"/>
      <c r="S1721" s="536"/>
      <c r="T1721" s="536"/>
      <c r="U1721" s="536"/>
      <c r="V1721" s="536"/>
      <c r="W1721" s="683" t="str">
        <f t="shared" si="2755"/>
        <v>OK</v>
      </c>
      <c r="X1721" s="141"/>
      <c r="Y1721" s="141"/>
      <c r="Z1721" s="552"/>
      <c r="AA1721" s="552"/>
      <c r="AB1721" s="683" t="str">
        <f t="shared" si="2756"/>
        <v>OK</v>
      </c>
      <c r="AC1721" s="593"/>
      <c r="AD1721" s="530">
        <f t="shared" si="2725"/>
        <v>0</v>
      </c>
      <c r="AE1721" s="842">
        <f t="shared" si="2726"/>
        <v>0</v>
      </c>
      <c r="AF1721" s="931"/>
      <c r="AG1721" s="530">
        <f t="shared" si="2727"/>
        <v>-417</v>
      </c>
      <c r="AH1721" s="530" t="str">
        <f t="shared" si="2728"/>
        <v xml:space="preserve">0 </v>
      </c>
      <c r="AI1721" s="641"/>
      <c r="AJ1721" s="537"/>
      <c r="AK1721" s="537"/>
      <c r="AL1721" s="537"/>
      <c r="AM1721" s="537"/>
      <c r="AN1721" s="537"/>
      <c r="AO1721" s="683" t="str">
        <f t="shared" si="2757"/>
        <v>OK</v>
      </c>
      <c r="AP1721" s="141"/>
      <c r="AQ1721" s="141"/>
      <c r="AR1721" s="552"/>
      <c r="AS1721" s="552"/>
      <c r="AT1721" s="683" t="str">
        <f t="shared" si="2758"/>
        <v>OK</v>
      </c>
      <c r="AU1721" s="593"/>
      <c r="AV1721" s="530">
        <f t="shared" si="2731"/>
        <v>0</v>
      </c>
      <c r="AW1721" s="842">
        <f t="shared" si="2732"/>
        <v>0</v>
      </c>
      <c r="AX1721" s="115">
        <f t="shared" si="2733"/>
        <v>570</v>
      </c>
      <c r="AY1721" s="5">
        <f t="shared" si="2734"/>
        <v>0</v>
      </c>
      <c r="AZ1721" s="7">
        <f t="shared" si="2759"/>
        <v>-570</v>
      </c>
      <c r="BA1721" s="335">
        <f t="shared" si="2760"/>
        <v>-1</v>
      </c>
      <c r="BB1721" s="23">
        <f t="shared" si="2737"/>
        <v>417</v>
      </c>
      <c r="BC1721" s="5">
        <f t="shared" si="2761"/>
        <v>0</v>
      </c>
      <c r="BD1721" s="7">
        <f t="shared" si="2762"/>
        <v>-417</v>
      </c>
      <c r="BE1721" s="335">
        <f t="shared" si="2763"/>
        <v>-1</v>
      </c>
      <c r="BF1721" s="41"/>
      <c r="BG1721" s="826" t="str">
        <f t="shared" si="2741"/>
        <v>12.21</v>
      </c>
      <c r="BH1721" s="607" t="b">
        <f>COUNTIF('Codes SEC'!$B$2:$B$250,Ministres!BG1721)&gt;0</f>
        <v>1</v>
      </c>
      <c r="BI1721" s="41"/>
      <c r="BJ1721" s="41"/>
      <c r="BK1721" s="41"/>
      <c r="BL1721" s="41"/>
      <c r="BM1721" s="41"/>
      <c r="BN1721" s="41"/>
    </row>
    <row r="1722" spans="1:66" ht="30.6" x14ac:dyDescent="0.25">
      <c r="A1722" s="222" t="s">
        <v>6116</v>
      </c>
      <c r="B1722" s="30">
        <v>14</v>
      </c>
      <c r="C1722" s="116" t="s">
        <v>1714</v>
      </c>
      <c r="D1722" s="620">
        <v>1000</v>
      </c>
      <c r="F1722" s="117">
        <v>16</v>
      </c>
      <c r="G1722" s="694">
        <v>1</v>
      </c>
      <c r="H1722" s="878" t="str">
        <f t="shared" si="2720"/>
        <v>049</v>
      </c>
      <c r="I1722" s="397">
        <v>81221000</v>
      </c>
      <c r="J1722" s="380" t="s">
        <v>4575</v>
      </c>
      <c r="K1722" s="408" t="s">
        <v>4576</v>
      </c>
      <c r="L1722" s="726">
        <v>0</v>
      </c>
      <c r="M1722" s="727">
        <v>0</v>
      </c>
      <c r="N1722" s="931"/>
      <c r="O1722" s="530">
        <f t="shared" si="2721"/>
        <v>0</v>
      </c>
      <c r="P1722" s="530">
        <f t="shared" si="2722"/>
        <v>0</v>
      </c>
      <c r="Q1722" s="646"/>
      <c r="R1722" s="536"/>
      <c r="S1722" s="536"/>
      <c r="T1722" s="536"/>
      <c r="U1722" s="536"/>
      <c r="V1722" s="536"/>
      <c r="W1722" s="683" t="str">
        <f t="shared" si="2755"/>
        <v>OK</v>
      </c>
      <c r="X1722" s="141"/>
      <c r="Y1722" s="141"/>
      <c r="Z1722" s="552"/>
      <c r="AA1722" s="552"/>
      <c r="AB1722" s="683" t="str">
        <f t="shared" si="2756"/>
        <v>OK</v>
      </c>
      <c r="AC1722" s="593"/>
      <c r="AD1722" s="530">
        <f t="shared" si="2725"/>
        <v>0</v>
      </c>
      <c r="AE1722" s="842">
        <f t="shared" si="2726"/>
        <v>0</v>
      </c>
      <c r="AF1722" s="931"/>
      <c r="AG1722" s="530">
        <f t="shared" si="2727"/>
        <v>0</v>
      </c>
      <c r="AH1722" s="530">
        <f t="shared" si="2728"/>
        <v>0</v>
      </c>
      <c r="AI1722" s="641"/>
      <c r="AJ1722" s="537"/>
      <c r="AK1722" s="537"/>
      <c r="AL1722" s="537"/>
      <c r="AM1722" s="537"/>
      <c r="AN1722" s="537"/>
      <c r="AO1722" s="683" t="str">
        <f t="shared" si="2757"/>
        <v>OK</v>
      </c>
      <c r="AP1722" s="141"/>
      <c r="AQ1722" s="141"/>
      <c r="AR1722" s="552"/>
      <c r="AS1722" s="552"/>
      <c r="AT1722" s="683" t="str">
        <f t="shared" si="2758"/>
        <v>OK</v>
      </c>
      <c r="AU1722" s="593"/>
      <c r="AV1722" s="530">
        <f t="shared" si="2731"/>
        <v>0</v>
      </c>
      <c r="AW1722" s="842">
        <f t="shared" si="2732"/>
        <v>0</v>
      </c>
      <c r="AX1722" s="115">
        <f t="shared" si="2733"/>
        <v>0</v>
      </c>
      <c r="AY1722" s="5">
        <f t="shared" si="2734"/>
        <v>0</v>
      </c>
      <c r="AZ1722" s="7">
        <f t="shared" si="2759"/>
        <v>0</v>
      </c>
      <c r="BA1722" s="335" t="e">
        <f t="shared" si="2760"/>
        <v>#DIV/0!</v>
      </c>
      <c r="BB1722" s="23">
        <f t="shared" si="2737"/>
        <v>0</v>
      </c>
      <c r="BC1722" s="5">
        <f t="shared" si="2761"/>
        <v>0</v>
      </c>
      <c r="BD1722" s="7">
        <f t="shared" si="2762"/>
        <v>0</v>
      </c>
      <c r="BE1722" s="335" t="e">
        <f t="shared" si="2763"/>
        <v>#DIV/0!</v>
      </c>
      <c r="BG1722" s="826" t="str">
        <f t="shared" si="2741"/>
        <v>12.21</v>
      </c>
      <c r="BH1722" s="607" t="b">
        <f>COUNTIF('Codes SEC'!$B$2:$B$250,Ministres!BG1722)&gt;0</f>
        <v>1</v>
      </c>
    </row>
    <row r="1723" spans="1:66" ht="30.6" x14ac:dyDescent="0.25">
      <c r="A1723" s="222" t="s">
        <v>6116</v>
      </c>
      <c r="B1723" s="30">
        <v>14</v>
      </c>
      <c r="C1723" s="116" t="s">
        <v>1714</v>
      </c>
      <c r="D1723" s="620">
        <v>1000</v>
      </c>
      <c r="F1723" s="117">
        <v>12</v>
      </c>
      <c r="G1723" s="694">
        <v>1</v>
      </c>
      <c r="H1723" s="878" t="str">
        <f t="shared" si="2720"/>
        <v>049</v>
      </c>
      <c r="I1723" s="397" t="s">
        <v>3294</v>
      </c>
      <c r="J1723" s="380" t="s">
        <v>2155</v>
      </c>
      <c r="K1723" s="408" t="s">
        <v>3171</v>
      </c>
      <c r="L1723" s="726">
        <v>650</v>
      </c>
      <c r="M1723" s="727">
        <v>650</v>
      </c>
      <c r="N1723" s="931"/>
      <c r="O1723" s="530">
        <f t="shared" si="2721"/>
        <v>-650</v>
      </c>
      <c r="P1723" s="530" t="str">
        <f t="shared" si="2722"/>
        <v xml:space="preserve">0 </v>
      </c>
      <c r="Q1723" s="646"/>
      <c r="R1723" s="536"/>
      <c r="S1723" s="536"/>
      <c r="T1723" s="536"/>
      <c r="U1723" s="536"/>
      <c r="V1723" s="536"/>
      <c r="W1723" s="683" t="str">
        <f t="shared" si="2755"/>
        <v>OK</v>
      </c>
      <c r="X1723" s="141"/>
      <c r="Y1723" s="141"/>
      <c r="Z1723" s="552"/>
      <c r="AA1723" s="552"/>
      <c r="AB1723" s="683" t="str">
        <f t="shared" si="2756"/>
        <v>OK</v>
      </c>
      <c r="AC1723" s="593"/>
      <c r="AD1723" s="530">
        <f t="shared" si="2725"/>
        <v>0</v>
      </c>
      <c r="AE1723" s="842">
        <f t="shared" si="2726"/>
        <v>0</v>
      </c>
      <c r="AF1723" s="931"/>
      <c r="AG1723" s="530">
        <f t="shared" si="2727"/>
        <v>-650</v>
      </c>
      <c r="AH1723" s="530" t="str">
        <f t="shared" si="2728"/>
        <v xml:space="preserve">0 </v>
      </c>
      <c r="AI1723" s="641"/>
      <c r="AJ1723" s="537"/>
      <c r="AK1723" s="537"/>
      <c r="AL1723" s="537"/>
      <c r="AM1723" s="537"/>
      <c r="AN1723" s="537"/>
      <c r="AO1723" s="683" t="str">
        <f t="shared" si="2757"/>
        <v>OK</v>
      </c>
      <c r="AP1723" s="141"/>
      <c r="AQ1723" s="141"/>
      <c r="AR1723" s="552"/>
      <c r="AS1723" s="552"/>
      <c r="AT1723" s="683" t="str">
        <f t="shared" si="2758"/>
        <v>OK</v>
      </c>
      <c r="AU1723" s="593"/>
      <c r="AV1723" s="530">
        <f t="shared" si="2731"/>
        <v>0</v>
      </c>
      <c r="AW1723" s="842">
        <f t="shared" si="2732"/>
        <v>0</v>
      </c>
      <c r="AX1723" s="115">
        <f t="shared" si="2733"/>
        <v>650</v>
      </c>
      <c r="AY1723" s="5">
        <f t="shared" si="2734"/>
        <v>0</v>
      </c>
      <c r="AZ1723" s="7">
        <f t="shared" si="2759"/>
        <v>-650</v>
      </c>
      <c r="BA1723" s="335">
        <f t="shared" si="2760"/>
        <v>-1</v>
      </c>
      <c r="BB1723" s="23">
        <f t="shared" si="2737"/>
        <v>650</v>
      </c>
      <c r="BC1723" s="5">
        <f t="shared" si="2761"/>
        <v>0</v>
      </c>
      <c r="BD1723" s="7">
        <f t="shared" si="2762"/>
        <v>-650</v>
      </c>
      <c r="BE1723" s="335">
        <f t="shared" si="2763"/>
        <v>-1</v>
      </c>
      <c r="BG1723" s="826" t="str">
        <f t="shared" si="2741"/>
        <v>12.50</v>
      </c>
      <c r="BH1723" s="607" t="b">
        <f>COUNTIF('Codes SEC'!$B$2:$B$250,Ministres!BG1723)&gt;0</f>
        <v>1</v>
      </c>
    </row>
    <row r="1724" spans="1:66" ht="30.6" x14ac:dyDescent="0.25">
      <c r="A1724" s="222" t="s">
        <v>6116</v>
      </c>
      <c r="B1724" s="30">
        <v>14</v>
      </c>
      <c r="C1724" s="116" t="s">
        <v>1714</v>
      </c>
      <c r="D1724" s="620">
        <v>1000</v>
      </c>
      <c r="F1724" s="117">
        <v>12</v>
      </c>
      <c r="G1724" s="694">
        <v>1</v>
      </c>
      <c r="H1724" s="878" t="str">
        <f t="shared" si="2720"/>
        <v>049</v>
      </c>
      <c r="I1724" s="397" t="s">
        <v>3318</v>
      </c>
      <c r="J1724" s="380" t="s">
        <v>2156</v>
      </c>
      <c r="K1724" s="408" t="s">
        <v>1849</v>
      </c>
      <c r="L1724" s="726">
        <v>45184</v>
      </c>
      <c r="M1724" s="727">
        <v>31982</v>
      </c>
      <c r="N1724" s="931"/>
      <c r="O1724" s="530">
        <f t="shared" si="2721"/>
        <v>-45184</v>
      </c>
      <c r="P1724" s="530" t="str">
        <f t="shared" si="2722"/>
        <v xml:space="preserve">0 </v>
      </c>
      <c r="Q1724" s="646"/>
      <c r="R1724" s="536"/>
      <c r="S1724" s="536"/>
      <c r="T1724" s="536"/>
      <c r="U1724" s="536"/>
      <c r="V1724" s="536"/>
      <c r="W1724" s="683" t="str">
        <f t="shared" si="2723"/>
        <v>OK</v>
      </c>
      <c r="X1724" s="141"/>
      <c r="Y1724" s="141"/>
      <c r="Z1724" s="552"/>
      <c r="AA1724" s="552"/>
      <c r="AB1724" s="683" t="str">
        <f t="shared" si="2724"/>
        <v>OK</v>
      </c>
      <c r="AC1724" s="593"/>
      <c r="AD1724" s="530">
        <f t="shared" si="2725"/>
        <v>0</v>
      </c>
      <c r="AE1724" s="842">
        <f t="shared" si="2726"/>
        <v>0</v>
      </c>
      <c r="AF1724" s="931"/>
      <c r="AG1724" s="530">
        <f t="shared" si="2727"/>
        <v>-31982</v>
      </c>
      <c r="AH1724" s="530" t="str">
        <f t="shared" si="2728"/>
        <v xml:space="preserve">0 </v>
      </c>
      <c r="AI1724" s="641"/>
      <c r="AJ1724" s="537"/>
      <c r="AK1724" s="537"/>
      <c r="AL1724" s="537"/>
      <c r="AM1724" s="537"/>
      <c r="AN1724" s="537"/>
      <c r="AO1724" s="683" t="str">
        <f t="shared" si="2729"/>
        <v>OK</v>
      </c>
      <c r="AP1724" s="141"/>
      <c r="AQ1724" s="141"/>
      <c r="AR1724" s="552"/>
      <c r="AS1724" s="552"/>
      <c r="AT1724" s="683" t="str">
        <f t="shared" si="2730"/>
        <v>OK</v>
      </c>
      <c r="AU1724" s="593"/>
      <c r="AV1724" s="530">
        <f t="shared" si="2731"/>
        <v>0</v>
      </c>
      <c r="AW1724" s="842">
        <f t="shared" si="2732"/>
        <v>0</v>
      </c>
      <c r="AX1724" s="115">
        <f t="shared" si="2733"/>
        <v>45184</v>
      </c>
      <c r="AY1724" s="5">
        <f t="shared" si="2734"/>
        <v>0</v>
      </c>
      <c r="AZ1724" s="7">
        <f t="shared" si="2742"/>
        <v>-45184</v>
      </c>
      <c r="BA1724" s="335">
        <f t="shared" si="2743"/>
        <v>-1</v>
      </c>
      <c r="BB1724" s="23">
        <f t="shared" si="2737"/>
        <v>31982</v>
      </c>
      <c r="BC1724" s="5">
        <f t="shared" si="2744"/>
        <v>0</v>
      </c>
      <c r="BD1724" s="7">
        <f t="shared" si="2745"/>
        <v>-31982</v>
      </c>
      <c r="BE1724" s="335">
        <f t="shared" si="2746"/>
        <v>-1</v>
      </c>
      <c r="BG1724" s="826" t="str">
        <f t="shared" si="2741"/>
        <v>14.10</v>
      </c>
      <c r="BH1724" s="607" t="b">
        <f>COUNTIF('Codes SEC'!$B$2:$B$250,Ministres!BG1724)&gt;0</f>
        <v>1</v>
      </c>
    </row>
    <row r="1725" spans="1:66" ht="30.6" x14ac:dyDescent="0.25">
      <c r="A1725" s="222" t="s">
        <v>6116</v>
      </c>
      <c r="B1725" s="30">
        <v>14</v>
      </c>
      <c r="C1725" s="116" t="s">
        <v>1714</v>
      </c>
      <c r="D1725" s="620">
        <v>1000</v>
      </c>
      <c r="F1725" s="117">
        <v>12</v>
      </c>
      <c r="G1725" s="694">
        <v>1</v>
      </c>
      <c r="H1725" s="878" t="str">
        <f t="shared" si="2720"/>
        <v>049</v>
      </c>
      <c r="I1725" s="397" t="s">
        <v>3318</v>
      </c>
      <c r="J1725" s="380" t="s">
        <v>2158</v>
      </c>
      <c r="K1725" s="408" t="s">
        <v>4</v>
      </c>
      <c r="L1725" s="726">
        <v>6300</v>
      </c>
      <c r="M1725" s="727">
        <v>6000</v>
      </c>
      <c r="N1725" s="931"/>
      <c r="O1725" s="530">
        <f t="shared" si="2721"/>
        <v>-6300</v>
      </c>
      <c r="P1725" s="530" t="str">
        <f t="shared" si="2722"/>
        <v xml:space="preserve">0 </v>
      </c>
      <c r="Q1725" s="646"/>
      <c r="R1725" s="536"/>
      <c r="S1725" s="536"/>
      <c r="T1725" s="536"/>
      <c r="U1725" s="536"/>
      <c r="V1725" s="536"/>
      <c r="W1725" s="683" t="str">
        <f t="shared" si="2723"/>
        <v>OK</v>
      </c>
      <c r="X1725" s="141"/>
      <c r="Y1725" s="141"/>
      <c r="Z1725" s="552"/>
      <c r="AA1725" s="552"/>
      <c r="AB1725" s="683" t="str">
        <f t="shared" si="2724"/>
        <v>OK</v>
      </c>
      <c r="AC1725" s="593"/>
      <c r="AD1725" s="530">
        <f t="shared" si="2725"/>
        <v>0</v>
      </c>
      <c r="AE1725" s="842">
        <f t="shared" si="2726"/>
        <v>0</v>
      </c>
      <c r="AF1725" s="931"/>
      <c r="AG1725" s="530">
        <f t="shared" si="2727"/>
        <v>-6000</v>
      </c>
      <c r="AH1725" s="530" t="str">
        <f t="shared" si="2728"/>
        <v xml:space="preserve">0 </v>
      </c>
      <c r="AI1725" s="641"/>
      <c r="AJ1725" s="537"/>
      <c r="AK1725" s="537"/>
      <c r="AL1725" s="537"/>
      <c r="AM1725" s="537"/>
      <c r="AN1725" s="537"/>
      <c r="AO1725" s="683" t="str">
        <f t="shared" si="2729"/>
        <v>OK</v>
      </c>
      <c r="AP1725" s="141"/>
      <c r="AQ1725" s="141"/>
      <c r="AR1725" s="552"/>
      <c r="AS1725" s="552"/>
      <c r="AT1725" s="683" t="str">
        <f t="shared" si="2730"/>
        <v>OK</v>
      </c>
      <c r="AU1725" s="593"/>
      <c r="AV1725" s="530">
        <f t="shared" si="2731"/>
        <v>0</v>
      </c>
      <c r="AW1725" s="842">
        <f t="shared" si="2732"/>
        <v>0</v>
      </c>
      <c r="AX1725" s="115">
        <f t="shared" si="2733"/>
        <v>6300</v>
      </c>
      <c r="AY1725" s="5">
        <f t="shared" si="2734"/>
        <v>0</v>
      </c>
      <c r="AZ1725" s="7">
        <f t="shared" ref="AZ1725:AZ1731" si="2764">AY1725-AX1725</f>
        <v>-6300</v>
      </c>
      <c r="BA1725" s="335">
        <f t="shared" si="2743"/>
        <v>-1</v>
      </c>
      <c r="BB1725" s="23">
        <f t="shared" si="2737"/>
        <v>6000</v>
      </c>
      <c r="BC1725" s="5">
        <f t="shared" ref="BC1725:BC1731" si="2765">AW1725</f>
        <v>0</v>
      </c>
      <c r="BD1725" s="7">
        <f t="shared" ref="BD1725:BD1731" si="2766">BC1725-BB1725</f>
        <v>-6000</v>
      </c>
      <c r="BE1725" s="335">
        <f t="shared" si="2746"/>
        <v>-1</v>
      </c>
      <c r="BG1725" s="826" t="str">
        <f t="shared" si="2741"/>
        <v>14.10</v>
      </c>
      <c r="BH1725" s="607" t="b">
        <f>COUNTIF('Codes SEC'!$B$2:$B$250,Ministres!BG1725)&gt;0</f>
        <v>1</v>
      </c>
    </row>
    <row r="1726" spans="1:66" ht="30.6" x14ac:dyDescent="0.25">
      <c r="A1726" s="222" t="s">
        <v>6116</v>
      </c>
      <c r="B1726" s="30">
        <v>14</v>
      </c>
      <c r="C1726" s="116" t="s">
        <v>1714</v>
      </c>
      <c r="D1726" s="620">
        <v>1000</v>
      </c>
      <c r="F1726" s="117">
        <v>12</v>
      </c>
      <c r="G1726" s="694">
        <v>1</v>
      </c>
      <c r="H1726" s="878" t="str">
        <f t="shared" si="2720"/>
        <v>049</v>
      </c>
      <c r="I1726" s="397" t="s">
        <v>3318</v>
      </c>
      <c r="J1726" s="380" t="s">
        <v>2159</v>
      </c>
      <c r="K1726" s="408" t="s">
        <v>490</v>
      </c>
      <c r="L1726" s="726">
        <v>3889</v>
      </c>
      <c r="M1726" s="727">
        <v>4238</v>
      </c>
      <c r="N1726" s="931"/>
      <c r="O1726" s="530">
        <f t="shared" si="2721"/>
        <v>-3889</v>
      </c>
      <c r="P1726" s="530" t="str">
        <f t="shared" si="2722"/>
        <v xml:space="preserve">0 </v>
      </c>
      <c r="Q1726" s="646"/>
      <c r="R1726" s="536"/>
      <c r="S1726" s="536"/>
      <c r="T1726" s="536"/>
      <c r="U1726" s="536"/>
      <c r="V1726" s="536"/>
      <c r="W1726" s="683" t="str">
        <f t="shared" si="2723"/>
        <v>OK</v>
      </c>
      <c r="X1726" s="141"/>
      <c r="Y1726" s="141"/>
      <c r="Z1726" s="552"/>
      <c r="AA1726" s="552"/>
      <c r="AB1726" s="683" t="str">
        <f t="shared" si="2724"/>
        <v>OK</v>
      </c>
      <c r="AC1726" s="593"/>
      <c r="AD1726" s="530">
        <f t="shared" si="2725"/>
        <v>0</v>
      </c>
      <c r="AE1726" s="842">
        <f t="shared" si="2726"/>
        <v>0</v>
      </c>
      <c r="AF1726" s="931"/>
      <c r="AG1726" s="530">
        <f t="shared" si="2727"/>
        <v>-4238</v>
      </c>
      <c r="AH1726" s="530" t="str">
        <f t="shared" si="2728"/>
        <v xml:space="preserve">0 </v>
      </c>
      <c r="AI1726" s="641"/>
      <c r="AJ1726" s="537"/>
      <c r="AK1726" s="537"/>
      <c r="AL1726" s="537"/>
      <c r="AM1726" s="537"/>
      <c r="AN1726" s="537"/>
      <c r="AO1726" s="683" t="str">
        <f t="shared" si="2729"/>
        <v>OK</v>
      </c>
      <c r="AP1726" s="141"/>
      <c r="AQ1726" s="141"/>
      <c r="AR1726" s="552"/>
      <c r="AS1726" s="552"/>
      <c r="AT1726" s="683" t="str">
        <f t="shared" si="2730"/>
        <v>OK</v>
      </c>
      <c r="AU1726" s="593"/>
      <c r="AV1726" s="530">
        <f t="shared" si="2731"/>
        <v>0</v>
      </c>
      <c r="AW1726" s="842">
        <f t="shared" si="2732"/>
        <v>0</v>
      </c>
      <c r="AX1726" s="115">
        <f t="shared" si="2733"/>
        <v>3889</v>
      </c>
      <c r="AY1726" s="5">
        <f t="shared" si="2734"/>
        <v>0</v>
      </c>
      <c r="AZ1726" s="7">
        <f t="shared" si="2764"/>
        <v>-3889</v>
      </c>
      <c r="BA1726" s="335">
        <f t="shared" si="2743"/>
        <v>-1</v>
      </c>
      <c r="BB1726" s="23">
        <f t="shared" si="2737"/>
        <v>4238</v>
      </c>
      <c r="BC1726" s="5">
        <f t="shared" si="2765"/>
        <v>0</v>
      </c>
      <c r="BD1726" s="7">
        <f t="shared" si="2766"/>
        <v>-4238</v>
      </c>
      <c r="BE1726" s="335">
        <f t="shared" si="2746"/>
        <v>-1</v>
      </c>
      <c r="BG1726" s="826" t="str">
        <f t="shared" si="2741"/>
        <v>14.10</v>
      </c>
      <c r="BH1726" s="607" t="b">
        <f>COUNTIF('Codes SEC'!$B$2:$B$250,Ministres!BG1726)&gt;0</f>
        <v>1</v>
      </c>
    </row>
    <row r="1727" spans="1:66" ht="30.6" x14ac:dyDescent="0.25">
      <c r="A1727" s="222" t="s">
        <v>6116</v>
      </c>
      <c r="B1727" s="30">
        <v>14</v>
      </c>
      <c r="C1727" s="116" t="s">
        <v>1714</v>
      </c>
      <c r="D1727" s="620">
        <v>1000</v>
      </c>
      <c r="F1727" s="117">
        <v>12</v>
      </c>
      <c r="G1727" s="694">
        <v>1</v>
      </c>
      <c r="H1727" s="878" t="str">
        <f t="shared" si="2720"/>
        <v>049</v>
      </c>
      <c r="I1727" s="397" t="s">
        <v>3318</v>
      </c>
      <c r="J1727" s="380" t="s">
        <v>2160</v>
      </c>
      <c r="K1727" s="408" t="s">
        <v>1836</v>
      </c>
      <c r="L1727" s="726">
        <v>260</v>
      </c>
      <c r="M1727" s="727">
        <v>260</v>
      </c>
      <c r="N1727" s="931"/>
      <c r="O1727" s="530">
        <f t="shared" si="2721"/>
        <v>-260</v>
      </c>
      <c r="P1727" s="530" t="str">
        <f t="shared" si="2722"/>
        <v xml:space="preserve">0 </v>
      </c>
      <c r="Q1727" s="646"/>
      <c r="R1727" s="536"/>
      <c r="S1727" s="536"/>
      <c r="T1727" s="536"/>
      <c r="U1727" s="536"/>
      <c r="V1727" s="536"/>
      <c r="W1727" s="683" t="str">
        <f>IF(SUM(Q1727:V1727)=X1727,"OK",SUM(Q1727:V1727)-X1727)</f>
        <v>OK</v>
      </c>
      <c r="X1727" s="141"/>
      <c r="Y1727" s="141"/>
      <c r="Z1727" s="552"/>
      <c r="AA1727" s="552"/>
      <c r="AB1727" s="683" t="str">
        <f>IF(SUM(Z1727:AA1727)=AC1727,"OK",SUM(Z1727:AA1727)-AC1727)</f>
        <v>OK</v>
      </c>
      <c r="AC1727" s="593"/>
      <c r="AD1727" s="530">
        <f t="shared" si="2725"/>
        <v>0</v>
      </c>
      <c r="AE1727" s="842">
        <f t="shared" si="2726"/>
        <v>0</v>
      </c>
      <c r="AF1727" s="931"/>
      <c r="AG1727" s="530">
        <f t="shared" si="2727"/>
        <v>-260</v>
      </c>
      <c r="AH1727" s="530" t="str">
        <f t="shared" si="2728"/>
        <v xml:space="preserve">0 </v>
      </c>
      <c r="AI1727" s="641"/>
      <c r="AJ1727" s="537"/>
      <c r="AK1727" s="537"/>
      <c r="AL1727" s="537"/>
      <c r="AM1727" s="537"/>
      <c r="AN1727" s="537"/>
      <c r="AO1727" s="683" t="str">
        <f>IF(SUM(AI1727:AN1727)=AP1727,"OK",SUM(AI1727:AN1727)-AP1727)</f>
        <v>OK</v>
      </c>
      <c r="AP1727" s="141"/>
      <c r="AQ1727" s="141"/>
      <c r="AR1727" s="552"/>
      <c r="AS1727" s="552"/>
      <c r="AT1727" s="683" t="str">
        <f>IF(SUM(AR1727:AS1727)=AU1727,"OK",SUM(AR1727:AS1727)-AU1727)</f>
        <v>OK</v>
      </c>
      <c r="AU1727" s="593"/>
      <c r="AV1727" s="530">
        <f t="shared" si="2731"/>
        <v>0</v>
      </c>
      <c r="AW1727" s="842">
        <f t="shared" si="2732"/>
        <v>0</v>
      </c>
      <c r="AX1727" s="115">
        <f t="shared" si="2733"/>
        <v>260</v>
      </c>
      <c r="AY1727" s="5">
        <f t="shared" si="2734"/>
        <v>0</v>
      </c>
      <c r="AZ1727" s="7">
        <f t="shared" si="2764"/>
        <v>-260</v>
      </c>
      <c r="BA1727" s="335">
        <f>AZ1727/AX1727</f>
        <v>-1</v>
      </c>
      <c r="BB1727" s="23">
        <f t="shared" si="2737"/>
        <v>260</v>
      </c>
      <c r="BC1727" s="5">
        <f t="shared" si="2765"/>
        <v>0</v>
      </c>
      <c r="BD1727" s="7">
        <f t="shared" si="2766"/>
        <v>-260</v>
      </c>
      <c r="BE1727" s="335">
        <f>BD1727/BB1727</f>
        <v>-1</v>
      </c>
      <c r="BG1727" s="826" t="str">
        <f t="shared" si="2741"/>
        <v>14.10</v>
      </c>
      <c r="BH1727" s="607" t="b">
        <f>COUNTIF('Codes SEC'!$B$2:$B$250,Ministres!BG1727)&gt;0</f>
        <v>1</v>
      </c>
    </row>
    <row r="1728" spans="1:66" ht="30.6" x14ac:dyDescent="0.25">
      <c r="A1728" s="222" t="s">
        <v>6116</v>
      </c>
      <c r="B1728" s="30">
        <v>14</v>
      </c>
      <c r="C1728" s="116" t="s">
        <v>1714</v>
      </c>
      <c r="D1728" s="620">
        <v>1000</v>
      </c>
      <c r="F1728" s="117">
        <v>12</v>
      </c>
      <c r="G1728" s="694">
        <v>1</v>
      </c>
      <c r="H1728" s="878" t="str">
        <f t="shared" si="2720"/>
        <v>049</v>
      </c>
      <c r="I1728" s="397" t="s">
        <v>3318</v>
      </c>
      <c r="J1728" s="380" t="s">
        <v>2161</v>
      </c>
      <c r="K1728" s="408" t="s">
        <v>1868</v>
      </c>
      <c r="L1728" s="726">
        <v>8750</v>
      </c>
      <c r="M1728" s="727">
        <v>8250</v>
      </c>
      <c r="N1728" s="931"/>
      <c r="O1728" s="530">
        <f t="shared" si="2721"/>
        <v>-8750</v>
      </c>
      <c r="P1728" s="530" t="str">
        <f t="shared" si="2722"/>
        <v xml:space="preserve">0 </v>
      </c>
      <c r="Q1728" s="646"/>
      <c r="R1728" s="536"/>
      <c r="S1728" s="536"/>
      <c r="T1728" s="536"/>
      <c r="U1728" s="536"/>
      <c r="V1728" s="536"/>
      <c r="W1728" s="683" t="str">
        <f>IF(SUM(Q1728:V1728)=X1728,"OK",SUM(Q1728:V1728)-X1728)</f>
        <v>OK</v>
      </c>
      <c r="X1728" s="141"/>
      <c r="Y1728" s="141"/>
      <c r="Z1728" s="552"/>
      <c r="AA1728" s="552"/>
      <c r="AB1728" s="683" t="str">
        <f>IF(SUM(Z1728:AA1728)=AC1728,"OK",SUM(Z1728:AA1728)-AC1728)</f>
        <v>OK</v>
      </c>
      <c r="AC1728" s="593"/>
      <c r="AD1728" s="530">
        <f t="shared" si="2725"/>
        <v>0</v>
      </c>
      <c r="AE1728" s="842">
        <f t="shared" si="2726"/>
        <v>0</v>
      </c>
      <c r="AF1728" s="931"/>
      <c r="AG1728" s="530">
        <f t="shared" si="2727"/>
        <v>-8250</v>
      </c>
      <c r="AH1728" s="530" t="str">
        <f t="shared" si="2728"/>
        <v xml:space="preserve">0 </v>
      </c>
      <c r="AI1728" s="641"/>
      <c r="AJ1728" s="537"/>
      <c r="AK1728" s="537"/>
      <c r="AL1728" s="537"/>
      <c r="AM1728" s="537"/>
      <c r="AN1728" s="537"/>
      <c r="AO1728" s="683" t="str">
        <f>IF(SUM(AI1728:AN1728)=AP1728,"OK",SUM(AI1728:AN1728)-AP1728)</f>
        <v>OK</v>
      </c>
      <c r="AP1728" s="141"/>
      <c r="AQ1728" s="141"/>
      <c r="AR1728" s="552"/>
      <c r="AS1728" s="552"/>
      <c r="AT1728" s="683" t="str">
        <f>IF(SUM(AR1728:AS1728)=AU1728,"OK",SUM(AR1728:AS1728)-AU1728)</f>
        <v>OK</v>
      </c>
      <c r="AU1728" s="593"/>
      <c r="AV1728" s="530">
        <f t="shared" si="2731"/>
        <v>0</v>
      </c>
      <c r="AW1728" s="842">
        <f t="shared" si="2732"/>
        <v>0</v>
      </c>
      <c r="AX1728" s="115">
        <f t="shared" si="2733"/>
        <v>8750</v>
      </c>
      <c r="AY1728" s="5">
        <f t="shared" si="2734"/>
        <v>0</v>
      </c>
      <c r="AZ1728" s="7">
        <f t="shared" si="2764"/>
        <v>-8750</v>
      </c>
      <c r="BA1728" s="335">
        <f>AZ1728/AX1728</f>
        <v>-1</v>
      </c>
      <c r="BB1728" s="23">
        <f t="shared" si="2737"/>
        <v>8250</v>
      </c>
      <c r="BC1728" s="5">
        <f t="shared" si="2765"/>
        <v>0</v>
      </c>
      <c r="BD1728" s="7">
        <f t="shared" si="2766"/>
        <v>-8250</v>
      </c>
      <c r="BE1728" s="335">
        <f>BD1728/BB1728</f>
        <v>-1</v>
      </c>
      <c r="BG1728" s="826" t="str">
        <f t="shared" si="2741"/>
        <v>14.10</v>
      </c>
      <c r="BH1728" s="607" t="b">
        <f>COUNTIF('Codes SEC'!$B$2:$B$250,Ministres!BG1728)&gt;0</f>
        <v>1</v>
      </c>
    </row>
    <row r="1729" spans="1:66" ht="30.6" x14ac:dyDescent="0.25">
      <c r="A1729" s="222" t="s">
        <v>6116</v>
      </c>
      <c r="B1729" s="30">
        <v>14</v>
      </c>
      <c r="C1729" s="116" t="s">
        <v>1714</v>
      </c>
      <c r="D1729" s="620">
        <v>1000</v>
      </c>
      <c r="F1729" s="117">
        <v>12</v>
      </c>
      <c r="G1729" s="694">
        <v>1</v>
      </c>
      <c r="H1729" s="878" t="str">
        <f t="shared" si="2720"/>
        <v>049</v>
      </c>
      <c r="I1729" s="397" t="s">
        <v>3318</v>
      </c>
      <c r="J1729" s="380" t="s">
        <v>2162</v>
      </c>
      <c r="K1729" s="408" t="s">
        <v>1869</v>
      </c>
      <c r="L1729" s="726">
        <v>8506</v>
      </c>
      <c r="M1729" s="727">
        <v>8506</v>
      </c>
      <c r="N1729" s="931"/>
      <c r="O1729" s="530">
        <f t="shared" si="2721"/>
        <v>-8506</v>
      </c>
      <c r="P1729" s="530" t="str">
        <f t="shared" si="2722"/>
        <v xml:space="preserve">0 </v>
      </c>
      <c r="Q1729" s="646"/>
      <c r="R1729" s="536"/>
      <c r="S1729" s="536"/>
      <c r="T1729" s="536"/>
      <c r="U1729" s="536"/>
      <c r="V1729" s="536"/>
      <c r="W1729" s="683" t="str">
        <f>IF(SUM(Q1729:V1729)=X1729,"OK",SUM(Q1729:V1729)-X1729)</f>
        <v>OK</v>
      </c>
      <c r="X1729" s="141"/>
      <c r="Y1729" s="141"/>
      <c r="Z1729" s="552"/>
      <c r="AA1729" s="552"/>
      <c r="AB1729" s="683" t="str">
        <f>IF(SUM(Z1729:AA1729)=AC1729,"OK",SUM(Z1729:AA1729)-AC1729)</f>
        <v>OK</v>
      </c>
      <c r="AC1729" s="593"/>
      <c r="AD1729" s="530">
        <f t="shared" si="2725"/>
        <v>0</v>
      </c>
      <c r="AE1729" s="842">
        <f t="shared" si="2726"/>
        <v>0</v>
      </c>
      <c r="AF1729" s="931"/>
      <c r="AG1729" s="530">
        <f t="shared" si="2727"/>
        <v>-8506</v>
      </c>
      <c r="AH1729" s="530" t="str">
        <f t="shared" si="2728"/>
        <v xml:space="preserve">0 </v>
      </c>
      <c r="AI1729" s="641"/>
      <c r="AJ1729" s="537"/>
      <c r="AK1729" s="537"/>
      <c r="AL1729" s="537"/>
      <c r="AM1729" s="537"/>
      <c r="AN1729" s="537"/>
      <c r="AO1729" s="683" t="str">
        <f>IF(SUM(AI1729:AN1729)=AP1729,"OK",SUM(AI1729:AN1729)-AP1729)</f>
        <v>OK</v>
      </c>
      <c r="AP1729" s="141"/>
      <c r="AQ1729" s="141"/>
      <c r="AR1729" s="552"/>
      <c r="AS1729" s="552"/>
      <c r="AT1729" s="683" t="str">
        <f>IF(SUM(AR1729:AS1729)=AU1729,"OK",SUM(AR1729:AS1729)-AU1729)</f>
        <v>OK</v>
      </c>
      <c r="AU1729" s="593"/>
      <c r="AV1729" s="530">
        <f t="shared" si="2731"/>
        <v>0</v>
      </c>
      <c r="AW1729" s="842">
        <f t="shared" si="2732"/>
        <v>0</v>
      </c>
      <c r="AX1729" s="115">
        <f t="shared" si="2733"/>
        <v>8506</v>
      </c>
      <c r="AY1729" s="5">
        <f t="shared" si="2734"/>
        <v>0</v>
      </c>
      <c r="AZ1729" s="7">
        <f t="shared" si="2764"/>
        <v>-8506</v>
      </c>
      <c r="BA1729" s="335">
        <f>AZ1729/AX1729</f>
        <v>-1</v>
      </c>
      <c r="BB1729" s="23">
        <f t="shared" si="2737"/>
        <v>8506</v>
      </c>
      <c r="BC1729" s="5">
        <f t="shared" si="2765"/>
        <v>0</v>
      </c>
      <c r="BD1729" s="7">
        <f t="shared" si="2766"/>
        <v>-8506</v>
      </c>
      <c r="BE1729" s="335">
        <f>BD1729/BB1729</f>
        <v>-1</v>
      </c>
      <c r="BG1729" s="826" t="str">
        <f t="shared" si="2741"/>
        <v>14.10</v>
      </c>
      <c r="BH1729" s="607" t="b">
        <f>COUNTIF('Codes SEC'!$B$2:$B$250,Ministres!BG1729)&gt;0</f>
        <v>1</v>
      </c>
    </row>
    <row r="1730" spans="1:66" ht="30.6" x14ac:dyDescent="0.25">
      <c r="A1730" s="222" t="s">
        <v>6116</v>
      </c>
      <c r="B1730" s="30">
        <v>14</v>
      </c>
      <c r="C1730" s="116" t="s">
        <v>1714</v>
      </c>
      <c r="D1730" s="620">
        <v>1000</v>
      </c>
      <c r="F1730" s="117">
        <v>12</v>
      </c>
      <c r="G1730" s="694">
        <v>1</v>
      </c>
      <c r="H1730" s="878" t="str">
        <f t="shared" si="2720"/>
        <v>049</v>
      </c>
      <c r="I1730" s="397">
        <v>81410000</v>
      </c>
      <c r="J1730" s="380" t="s">
        <v>5455</v>
      </c>
      <c r="K1730" s="408" t="s">
        <v>5626</v>
      </c>
      <c r="L1730" s="726">
        <v>0</v>
      </c>
      <c r="M1730" s="727">
        <v>0</v>
      </c>
      <c r="N1730" s="931"/>
      <c r="O1730" s="530">
        <f t="shared" si="2721"/>
        <v>0</v>
      </c>
      <c r="P1730" s="530">
        <f t="shared" si="2722"/>
        <v>0</v>
      </c>
      <c r="Q1730" s="646"/>
      <c r="R1730" s="536"/>
      <c r="S1730" s="536"/>
      <c r="T1730" s="536"/>
      <c r="U1730" s="536"/>
      <c r="V1730" s="536"/>
      <c r="W1730" s="683" t="str">
        <f t="shared" si="2723"/>
        <v>OK</v>
      </c>
      <c r="X1730" s="141"/>
      <c r="Y1730" s="141"/>
      <c r="Z1730" s="552"/>
      <c r="AA1730" s="552"/>
      <c r="AB1730" s="683" t="str">
        <f t="shared" si="2724"/>
        <v>OK</v>
      </c>
      <c r="AC1730" s="593"/>
      <c r="AD1730" s="530">
        <f t="shared" si="2725"/>
        <v>0</v>
      </c>
      <c r="AE1730" s="842">
        <f t="shared" si="2726"/>
        <v>0</v>
      </c>
      <c r="AF1730" s="931"/>
      <c r="AG1730" s="530">
        <f t="shared" si="2727"/>
        <v>0</v>
      </c>
      <c r="AH1730" s="530">
        <f t="shared" si="2728"/>
        <v>0</v>
      </c>
      <c r="AI1730" s="641"/>
      <c r="AJ1730" s="537"/>
      <c r="AK1730" s="537"/>
      <c r="AL1730" s="537"/>
      <c r="AM1730" s="537"/>
      <c r="AN1730" s="537"/>
      <c r="AO1730" s="683" t="str">
        <f t="shared" si="2729"/>
        <v>OK</v>
      </c>
      <c r="AP1730" s="141"/>
      <c r="AQ1730" s="141"/>
      <c r="AR1730" s="552"/>
      <c r="AS1730" s="552"/>
      <c r="AT1730" s="683" t="str">
        <f t="shared" si="2730"/>
        <v>OK</v>
      </c>
      <c r="AU1730" s="593"/>
      <c r="AV1730" s="530">
        <f t="shared" si="2731"/>
        <v>0</v>
      </c>
      <c r="AW1730" s="842">
        <f t="shared" si="2732"/>
        <v>0</v>
      </c>
      <c r="AX1730" s="115">
        <f t="shared" si="2733"/>
        <v>0</v>
      </c>
      <c r="AY1730" s="5">
        <f t="shared" si="2734"/>
        <v>0</v>
      </c>
      <c r="AZ1730" s="7">
        <f t="shared" si="2764"/>
        <v>0</v>
      </c>
      <c r="BA1730" s="335" t="e">
        <f t="shared" si="2743"/>
        <v>#DIV/0!</v>
      </c>
      <c r="BB1730" s="23">
        <f t="shared" si="2737"/>
        <v>0</v>
      </c>
      <c r="BC1730" s="5">
        <f t="shared" si="2765"/>
        <v>0</v>
      </c>
      <c r="BD1730" s="7">
        <f t="shared" si="2766"/>
        <v>0</v>
      </c>
      <c r="BE1730" s="335" t="e">
        <f t="shared" si="2746"/>
        <v>#DIV/0!</v>
      </c>
      <c r="BG1730" s="826" t="str">
        <f t="shared" si="2741"/>
        <v>14.10</v>
      </c>
      <c r="BH1730" s="607" t="b">
        <f>COUNTIF('Codes SEC'!$B$2:$B$250,Ministres!BG1730)&gt;0</f>
        <v>1</v>
      </c>
    </row>
    <row r="1731" spans="1:66" ht="35.1" customHeight="1" x14ac:dyDescent="0.25">
      <c r="A1731" s="222" t="s">
        <v>6116</v>
      </c>
      <c r="B1731" s="112">
        <v>14</v>
      </c>
      <c r="C1731" s="116" t="s">
        <v>1714</v>
      </c>
      <c r="D1731" s="620">
        <v>1000</v>
      </c>
      <c r="E1731" s="278"/>
      <c r="F1731" s="116">
        <v>12</v>
      </c>
      <c r="G1731" s="700" t="s">
        <v>5613</v>
      </c>
      <c r="H1731" s="888" t="str">
        <f t="shared" si="2720"/>
        <v>049</v>
      </c>
      <c r="I1731" s="580">
        <v>81410000</v>
      </c>
      <c r="J1731" s="689" t="s">
        <v>6071</v>
      </c>
      <c r="K1731" s="411" t="s">
        <v>6072</v>
      </c>
      <c r="L1731" s="733">
        <v>0</v>
      </c>
      <c r="M1731" s="734">
        <v>0</v>
      </c>
      <c r="N1731" s="931"/>
      <c r="O1731" s="530">
        <f t="shared" si="2721"/>
        <v>0</v>
      </c>
      <c r="P1731" s="530">
        <f t="shared" si="2722"/>
        <v>0</v>
      </c>
      <c r="Q1731" s="646"/>
      <c r="R1731" s="536"/>
      <c r="S1731" s="536"/>
      <c r="T1731" s="536"/>
      <c r="U1731" s="536"/>
      <c r="V1731" s="536"/>
      <c r="W1731" s="683" t="str">
        <f t="shared" si="2723"/>
        <v>OK</v>
      </c>
      <c r="X1731" s="141"/>
      <c r="Y1731" s="141"/>
      <c r="Z1731" s="552"/>
      <c r="AA1731" s="552"/>
      <c r="AB1731" s="683" t="str">
        <f t="shared" si="2724"/>
        <v>OK</v>
      </c>
      <c r="AC1731" s="593"/>
      <c r="AD1731" s="530">
        <f t="shared" si="2725"/>
        <v>0</v>
      </c>
      <c r="AE1731" s="842">
        <f t="shared" si="2726"/>
        <v>0</v>
      </c>
      <c r="AF1731" s="931"/>
      <c r="AG1731" s="530">
        <f t="shared" si="2727"/>
        <v>0</v>
      </c>
      <c r="AH1731" s="530">
        <f t="shared" si="2728"/>
        <v>0</v>
      </c>
      <c r="AI1731" s="641"/>
      <c r="AJ1731" s="537"/>
      <c r="AK1731" s="537"/>
      <c r="AL1731" s="537"/>
      <c r="AM1731" s="537"/>
      <c r="AN1731" s="537"/>
      <c r="AO1731" s="683" t="str">
        <f t="shared" si="2729"/>
        <v>OK</v>
      </c>
      <c r="AP1731" s="141"/>
      <c r="AQ1731" s="141"/>
      <c r="AR1731" s="552"/>
      <c r="AS1731" s="552"/>
      <c r="AT1731" s="683" t="str">
        <f t="shared" si="2730"/>
        <v>OK</v>
      </c>
      <c r="AU1731" s="593"/>
      <c r="AV1731" s="530">
        <f t="shared" si="2731"/>
        <v>0</v>
      </c>
      <c r="AW1731" s="842">
        <f t="shared" si="2732"/>
        <v>0</v>
      </c>
      <c r="AX1731" s="115">
        <f t="shared" si="2733"/>
        <v>0</v>
      </c>
      <c r="AY1731" s="5">
        <f t="shared" si="2734"/>
        <v>0</v>
      </c>
      <c r="AZ1731" s="7">
        <f t="shared" si="2764"/>
        <v>0</v>
      </c>
      <c r="BA1731" s="335" t="e">
        <f>AZ1731/AX1731</f>
        <v>#DIV/0!</v>
      </c>
      <c r="BB1731" s="23">
        <f t="shared" si="2737"/>
        <v>0</v>
      </c>
      <c r="BC1731" s="5">
        <f t="shared" si="2765"/>
        <v>0</v>
      </c>
      <c r="BD1731" s="7">
        <f t="shared" si="2766"/>
        <v>0</v>
      </c>
      <c r="BE1731" s="335" t="e">
        <f>BD1731/BB1731</f>
        <v>#DIV/0!</v>
      </c>
      <c r="BG1731" s="826" t="str">
        <f t="shared" si="2741"/>
        <v>14.10</v>
      </c>
      <c r="BH1731" s="607" t="b">
        <f>COUNTIF('Codes SEC'!$B$2:$B$250,Ministres!BG1731)&gt;0</f>
        <v>1</v>
      </c>
    </row>
    <row r="1732" spans="1:66" ht="30.6" x14ac:dyDescent="0.25">
      <c r="A1732" s="222" t="s">
        <v>6116</v>
      </c>
      <c r="B1732" s="30">
        <v>14</v>
      </c>
      <c r="C1732" s="116" t="s">
        <v>1714</v>
      </c>
      <c r="D1732" s="620">
        <v>1000</v>
      </c>
      <c r="F1732" s="117">
        <v>12</v>
      </c>
      <c r="G1732" s="694">
        <v>1</v>
      </c>
      <c r="H1732" s="878" t="str">
        <f t="shared" si="2720"/>
        <v>049</v>
      </c>
      <c r="I1732" s="397">
        <v>82140000</v>
      </c>
      <c r="J1732" s="380" t="s">
        <v>3453</v>
      </c>
      <c r="K1732" s="408" t="s">
        <v>3191</v>
      </c>
      <c r="L1732" s="726">
        <v>348</v>
      </c>
      <c r="M1732" s="727">
        <v>348</v>
      </c>
      <c r="N1732" s="931"/>
      <c r="O1732" s="530">
        <f t="shared" si="2721"/>
        <v>-348</v>
      </c>
      <c r="P1732" s="530" t="str">
        <f t="shared" si="2722"/>
        <v xml:space="preserve">0 </v>
      </c>
      <c r="Q1732" s="646"/>
      <c r="R1732" s="536"/>
      <c r="S1732" s="536"/>
      <c r="T1732" s="536"/>
      <c r="U1732" s="536"/>
      <c r="V1732" s="536"/>
      <c r="W1732" s="683" t="str">
        <f t="shared" si="2723"/>
        <v>OK</v>
      </c>
      <c r="X1732" s="141"/>
      <c r="Y1732" s="141"/>
      <c r="Z1732" s="552"/>
      <c r="AA1732" s="552"/>
      <c r="AB1732" s="683" t="str">
        <f t="shared" si="2724"/>
        <v>OK</v>
      </c>
      <c r="AC1732" s="593"/>
      <c r="AD1732" s="530">
        <f t="shared" si="2725"/>
        <v>0</v>
      </c>
      <c r="AE1732" s="842">
        <f t="shared" si="2726"/>
        <v>0</v>
      </c>
      <c r="AF1732" s="931"/>
      <c r="AG1732" s="530">
        <f t="shared" si="2727"/>
        <v>-348</v>
      </c>
      <c r="AH1732" s="530" t="str">
        <f t="shared" si="2728"/>
        <v xml:space="preserve">0 </v>
      </c>
      <c r="AI1732" s="641"/>
      <c r="AJ1732" s="537"/>
      <c r="AK1732" s="537"/>
      <c r="AL1732" s="537"/>
      <c r="AM1732" s="537"/>
      <c r="AN1732" s="537"/>
      <c r="AO1732" s="683" t="str">
        <f t="shared" si="2729"/>
        <v>OK</v>
      </c>
      <c r="AP1732" s="141"/>
      <c r="AQ1732" s="141"/>
      <c r="AR1732" s="552"/>
      <c r="AS1732" s="552"/>
      <c r="AT1732" s="683" t="str">
        <f t="shared" si="2730"/>
        <v>OK</v>
      </c>
      <c r="AU1732" s="593"/>
      <c r="AV1732" s="530">
        <f t="shared" si="2731"/>
        <v>0</v>
      </c>
      <c r="AW1732" s="842">
        <f t="shared" si="2732"/>
        <v>0</v>
      </c>
      <c r="AX1732" s="115">
        <f t="shared" si="2733"/>
        <v>348</v>
      </c>
      <c r="AY1732" s="5">
        <f t="shared" si="2734"/>
        <v>0</v>
      </c>
      <c r="AZ1732" s="7">
        <f t="shared" ref="AZ1732:AZ1736" si="2767">AY1732-AX1732</f>
        <v>-348</v>
      </c>
      <c r="BA1732" s="335">
        <f t="shared" ref="BA1732:BA1736" si="2768">AZ1732/AX1732</f>
        <v>-1</v>
      </c>
      <c r="BB1732" s="23">
        <f t="shared" si="2737"/>
        <v>348</v>
      </c>
      <c r="BC1732" s="5">
        <f t="shared" ref="BC1732:BC1736" si="2769">AW1732</f>
        <v>0</v>
      </c>
      <c r="BD1732" s="7">
        <f t="shared" ref="BD1732:BD1736" si="2770">BC1732-BB1732</f>
        <v>-348</v>
      </c>
      <c r="BE1732" s="335">
        <f t="shared" ref="BE1732:BE1736" si="2771">BD1732/BB1732</f>
        <v>-1</v>
      </c>
      <c r="BG1732" s="826" t="str">
        <f t="shared" si="2741"/>
        <v>21.40</v>
      </c>
      <c r="BH1732" s="607" t="b">
        <f>COUNTIF('Codes SEC'!$B$2:$B$250,Ministres!BG1732)&gt;0</f>
        <v>1</v>
      </c>
    </row>
    <row r="1733" spans="1:66" ht="30.6" x14ac:dyDescent="0.25">
      <c r="A1733" s="222" t="s">
        <v>6116</v>
      </c>
      <c r="B1733" s="30">
        <v>14</v>
      </c>
      <c r="C1733" s="116" t="s">
        <v>1714</v>
      </c>
      <c r="D1733" s="620">
        <v>1000</v>
      </c>
      <c r="F1733" s="117">
        <v>12</v>
      </c>
      <c r="G1733" s="694">
        <v>1</v>
      </c>
      <c r="H1733" s="878" t="str">
        <f t="shared" si="2720"/>
        <v>049</v>
      </c>
      <c r="I1733" s="397">
        <v>82160000</v>
      </c>
      <c r="J1733" s="380" t="s">
        <v>3454</v>
      </c>
      <c r="K1733" s="408" t="s">
        <v>3192</v>
      </c>
      <c r="L1733" s="726">
        <v>500</v>
      </c>
      <c r="M1733" s="727">
        <v>500</v>
      </c>
      <c r="N1733" s="931"/>
      <c r="O1733" s="530">
        <f t="shared" si="2721"/>
        <v>-500</v>
      </c>
      <c r="P1733" s="530" t="str">
        <f t="shared" si="2722"/>
        <v xml:space="preserve">0 </v>
      </c>
      <c r="Q1733" s="646"/>
      <c r="R1733" s="536"/>
      <c r="S1733" s="536"/>
      <c r="T1733" s="536"/>
      <c r="U1733" s="536"/>
      <c r="V1733" s="536"/>
      <c r="W1733" s="683" t="str">
        <f t="shared" si="2723"/>
        <v>OK</v>
      </c>
      <c r="X1733" s="141"/>
      <c r="Y1733" s="141"/>
      <c r="Z1733" s="552"/>
      <c r="AA1733" s="552"/>
      <c r="AB1733" s="683" t="str">
        <f t="shared" si="2724"/>
        <v>OK</v>
      </c>
      <c r="AC1733" s="593"/>
      <c r="AD1733" s="530">
        <f t="shared" si="2725"/>
        <v>0</v>
      </c>
      <c r="AE1733" s="842">
        <f t="shared" si="2726"/>
        <v>0</v>
      </c>
      <c r="AF1733" s="931"/>
      <c r="AG1733" s="530">
        <f t="shared" si="2727"/>
        <v>-500</v>
      </c>
      <c r="AH1733" s="530" t="str">
        <f t="shared" si="2728"/>
        <v xml:space="preserve">0 </v>
      </c>
      <c r="AI1733" s="641"/>
      <c r="AJ1733" s="537"/>
      <c r="AK1733" s="537"/>
      <c r="AL1733" s="537"/>
      <c r="AM1733" s="537"/>
      <c r="AN1733" s="537"/>
      <c r="AO1733" s="683" t="str">
        <f t="shared" si="2729"/>
        <v>OK</v>
      </c>
      <c r="AP1733" s="141"/>
      <c r="AQ1733" s="141"/>
      <c r="AR1733" s="552"/>
      <c r="AS1733" s="552"/>
      <c r="AT1733" s="683" t="str">
        <f t="shared" si="2730"/>
        <v>OK</v>
      </c>
      <c r="AU1733" s="593"/>
      <c r="AV1733" s="530">
        <f t="shared" si="2731"/>
        <v>0</v>
      </c>
      <c r="AW1733" s="842">
        <f t="shared" si="2732"/>
        <v>0</v>
      </c>
      <c r="AX1733" s="115">
        <f t="shared" ref="AX1733:AX1751" si="2772">L1733</f>
        <v>500</v>
      </c>
      <c r="AY1733" s="5">
        <f t="shared" ref="AY1733:AY1751" si="2773">AE1733</f>
        <v>0</v>
      </c>
      <c r="AZ1733" s="7">
        <f t="shared" si="2767"/>
        <v>-500</v>
      </c>
      <c r="BA1733" s="335">
        <f t="shared" si="2768"/>
        <v>-1</v>
      </c>
      <c r="BB1733" s="23">
        <f t="shared" ref="BB1733:BB1751" si="2774">M1733</f>
        <v>500</v>
      </c>
      <c r="BC1733" s="5">
        <f t="shared" si="2769"/>
        <v>0</v>
      </c>
      <c r="BD1733" s="7">
        <f t="shared" si="2770"/>
        <v>-500</v>
      </c>
      <c r="BE1733" s="335">
        <f t="shared" si="2771"/>
        <v>-1</v>
      </c>
      <c r="BG1733" s="826" t="str">
        <f t="shared" ref="BG1733:BG1751" si="2775">RIGHT(LEFT(I1733,3),2)&amp;"."&amp;RIGHT(LEFT(I1733,5),2)</f>
        <v>21.60</v>
      </c>
      <c r="BH1733" s="607" t="b">
        <f>COUNTIF('Codes SEC'!$B$2:$B$250,Ministres!BG1733)&gt;0</f>
        <v>1</v>
      </c>
    </row>
    <row r="1734" spans="1:66" ht="35.1" customHeight="1" x14ac:dyDescent="0.25">
      <c r="A1734" s="190" t="s">
        <v>6116</v>
      </c>
      <c r="B1734" s="583" t="s">
        <v>826</v>
      </c>
      <c r="C1734" s="120" t="s">
        <v>1714</v>
      </c>
      <c r="D1734" s="622">
        <v>1000</v>
      </c>
      <c r="E1734" s="584"/>
      <c r="F1734" s="120">
        <v>12</v>
      </c>
      <c r="G1734" s="699">
        <v>1</v>
      </c>
      <c r="H1734" s="891" t="str">
        <f t="shared" si="2720"/>
        <v>049</v>
      </c>
      <c r="I1734" s="605">
        <v>82410000</v>
      </c>
      <c r="J1734" s="689" t="s">
        <v>5109</v>
      </c>
      <c r="K1734" s="424" t="s">
        <v>5110</v>
      </c>
      <c r="L1734" s="733">
        <v>0</v>
      </c>
      <c r="M1734" s="734">
        <v>0</v>
      </c>
      <c r="N1734" s="931"/>
      <c r="O1734" s="530">
        <f t="shared" si="2721"/>
        <v>0</v>
      </c>
      <c r="P1734" s="530">
        <f t="shared" si="2722"/>
        <v>0</v>
      </c>
      <c r="Q1734" s="646"/>
      <c r="R1734" s="536"/>
      <c r="S1734" s="536"/>
      <c r="T1734" s="536"/>
      <c r="U1734" s="536"/>
      <c r="V1734" s="536"/>
      <c r="W1734" s="683" t="str">
        <f t="shared" si="2723"/>
        <v>OK</v>
      </c>
      <c r="X1734" s="141"/>
      <c r="Y1734" s="141"/>
      <c r="Z1734" s="552"/>
      <c r="AA1734" s="552"/>
      <c r="AB1734" s="683" t="str">
        <f t="shared" si="2724"/>
        <v>OK</v>
      </c>
      <c r="AC1734" s="593"/>
      <c r="AD1734" s="530">
        <f t="shared" si="2725"/>
        <v>0</v>
      </c>
      <c r="AE1734" s="842">
        <f t="shared" si="2726"/>
        <v>0</v>
      </c>
      <c r="AF1734" s="931"/>
      <c r="AG1734" s="530">
        <f t="shared" si="2727"/>
        <v>0</v>
      </c>
      <c r="AH1734" s="530">
        <f t="shared" si="2728"/>
        <v>0</v>
      </c>
      <c r="AI1734" s="641"/>
      <c r="AJ1734" s="537"/>
      <c r="AK1734" s="537"/>
      <c r="AL1734" s="537"/>
      <c r="AM1734" s="537"/>
      <c r="AN1734" s="537"/>
      <c r="AO1734" s="683" t="str">
        <f t="shared" si="2729"/>
        <v>OK</v>
      </c>
      <c r="AP1734" s="141"/>
      <c r="AQ1734" s="141"/>
      <c r="AR1734" s="552"/>
      <c r="AS1734" s="552"/>
      <c r="AT1734" s="683" t="str">
        <f t="shared" si="2730"/>
        <v>OK</v>
      </c>
      <c r="AU1734" s="593"/>
      <c r="AV1734" s="530">
        <f t="shared" si="2731"/>
        <v>0</v>
      </c>
      <c r="AW1734" s="842">
        <f t="shared" si="2732"/>
        <v>0</v>
      </c>
      <c r="AX1734" s="115">
        <f t="shared" si="2772"/>
        <v>0</v>
      </c>
      <c r="AY1734" s="5">
        <f t="shared" si="2773"/>
        <v>0</v>
      </c>
      <c r="AZ1734" s="7">
        <f>AY1734-AX1734</f>
        <v>0</v>
      </c>
      <c r="BA1734" s="335" t="e">
        <f>AZ1734/AX1734</f>
        <v>#DIV/0!</v>
      </c>
      <c r="BB1734" s="23">
        <f t="shared" si="2774"/>
        <v>0</v>
      </c>
      <c r="BC1734" s="5">
        <f>AW1734</f>
        <v>0</v>
      </c>
      <c r="BD1734" s="7">
        <f>BC1734-BB1734</f>
        <v>0</v>
      </c>
      <c r="BE1734" s="335" t="e">
        <f>BD1734/BB1734</f>
        <v>#DIV/0!</v>
      </c>
      <c r="BG1734" s="826" t="str">
        <f t="shared" si="2775"/>
        <v>24.10</v>
      </c>
      <c r="BH1734" s="607" t="b">
        <f>COUNTIF('Codes SEC'!$B$2:$B$250,Ministres!BG1734)&gt;0</f>
        <v>1</v>
      </c>
    </row>
    <row r="1735" spans="1:66" s="203" customFormat="1" ht="35.1" customHeight="1" x14ac:dyDescent="0.25">
      <c r="A1735" s="21" t="s">
        <v>6116</v>
      </c>
      <c r="B1735" s="112" t="s">
        <v>826</v>
      </c>
      <c r="C1735" s="116" t="s">
        <v>1714</v>
      </c>
      <c r="D1735" s="620">
        <v>1000</v>
      </c>
      <c r="E1735" s="278"/>
      <c r="F1735" s="116">
        <v>12</v>
      </c>
      <c r="G1735" s="694">
        <v>1</v>
      </c>
      <c r="H1735" s="878" t="str">
        <f t="shared" si="2720"/>
        <v>049</v>
      </c>
      <c r="I1735" s="397">
        <v>83122000</v>
      </c>
      <c r="J1735" s="380" t="s">
        <v>4801</v>
      </c>
      <c r="K1735" s="408" t="s">
        <v>4802</v>
      </c>
      <c r="L1735" s="733">
        <v>0</v>
      </c>
      <c r="M1735" s="734">
        <v>0</v>
      </c>
      <c r="N1735" s="931"/>
      <c r="O1735" s="530">
        <f t="shared" si="2721"/>
        <v>0</v>
      </c>
      <c r="P1735" s="530">
        <f t="shared" si="2722"/>
        <v>0</v>
      </c>
      <c r="Q1735" s="646"/>
      <c r="R1735" s="536"/>
      <c r="S1735" s="536"/>
      <c r="T1735" s="536"/>
      <c r="U1735" s="536"/>
      <c r="V1735" s="536"/>
      <c r="W1735" s="683" t="str">
        <f>IF(SUM(Q1735:V1735)=X1735,"OK",SUM(Q1735:V1735)-X1735)</f>
        <v>OK</v>
      </c>
      <c r="X1735" s="141"/>
      <c r="Y1735" s="141"/>
      <c r="Z1735" s="552"/>
      <c r="AA1735" s="552"/>
      <c r="AB1735" s="683" t="str">
        <f>IF(SUM(Z1735:AA1735)=AC1735,"OK",SUM(Z1735:AA1735)-AC1735)</f>
        <v>OK</v>
      </c>
      <c r="AC1735" s="593"/>
      <c r="AD1735" s="530">
        <f t="shared" si="2725"/>
        <v>0</v>
      </c>
      <c r="AE1735" s="842">
        <f t="shared" si="2726"/>
        <v>0</v>
      </c>
      <c r="AF1735" s="931"/>
      <c r="AG1735" s="530">
        <f t="shared" si="2727"/>
        <v>0</v>
      </c>
      <c r="AH1735" s="530">
        <f t="shared" si="2728"/>
        <v>0</v>
      </c>
      <c r="AI1735" s="641"/>
      <c r="AJ1735" s="537"/>
      <c r="AK1735" s="537"/>
      <c r="AL1735" s="537"/>
      <c r="AM1735" s="537"/>
      <c r="AN1735" s="537"/>
      <c r="AO1735" s="683" t="str">
        <f>IF(SUM(AI1735:AN1735)=AP1735,"OK",SUM(AI1735:AN1735)-AP1735)</f>
        <v>OK</v>
      </c>
      <c r="AP1735" s="141"/>
      <c r="AQ1735" s="141"/>
      <c r="AR1735" s="552"/>
      <c r="AS1735" s="552"/>
      <c r="AT1735" s="683" t="str">
        <f>IF(SUM(AR1735:AS1735)=AU1735,"OK",SUM(AR1735:AS1735)-AU1735)</f>
        <v>OK</v>
      </c>
      <c r="AU1735" s="593"/>
      <c r="AV1735" s="530">
        <f t="shared" si="2731"/>
        <v>0</v>
      </c>
      <c r="AW1735" s="842">
        <f t="shared" si="2732"/>
        <v>0</v>
      </c>
      <c r="AX1735" s="115">
        <f t="shared" si="2772"/>
        <v>0</v>
      </c>
      <c r="AY1735" s="5">
        <f t="shared" si="2773"/>
        <v>0</v>
      </c>
      <c r="AZ1735" s="7">
        <f>AY1735-AX1735</f>
        <v>0</v>
      </c>
      <c r="BA1735" s="335" t="e">
        <f>AZ1735/AX1735</f>
        <v>#DIV/0!</v>
      </c>
      <c r="BB1735" s="23">
        <f t="shared" si="2774"/>
        <v>0</v>
      </c>
      <c r="BC1735" s="5">
        <f>AW1735</f>
        <v>0</v>
      </c>
      <c r="BD1735" s="7">
        <f>BC1735-BB1735</f>
        <v>0</v>
      </c>
      <c r="BE1735" s="335" t="e">
        <f>BD1735/BB1735</f>
        <v>#DIV/0!</v>
      </c>
      <c r="BF1735" s="667"/>
      <c r="BG1735" s="826" t="str">
        <f t="shared" si="2775"/>
        <v>31.22</v>
      </c>
      <c r="BH1735" s="668" t="b">
        <f>COUNTIF('Codes SEC'!$B$2:$B$250,Ministres!BG1735)&gt;0</f>
        <v>1</v>
      </c>
      <c r="BI1735" s="667"/>
      <c r="BJ1735" s="667"/>
      <c r="BK1735" s="667"/>
      <c r="BL1735" s="667"/>
      <c r="BM1735" s="667"/>
      <c r="BN1735" s="667"/>
    </row>
    <row r="1736" spans="1:66" ht="30.6" x14ac:dyDescent="0.25">
      <c r="A1736" s="222" t="s">
        <v>6116</v>
      </c>
      <c r="B1736" s="30">
        <v>14</v>
      </c>
      <c r="C1736" s="116" t="s">
        <v>1714</v>
      </c>
      <c r="D1736" s="620">
        <v>1000</v>
      </c>
      <c r="F1736" s="117">
        <v>12</v>
      </c>
      <c r="G1736" s="694">
        <v>1</v>
      </c>
      <c r="H1736" s="878" t="str">
        <f t="shared" si="2720"/>
        <v>049</v>
      </c>
      <c r="I1736" s="397">
        <v>83132000</v>
      </c>
      <c r="J1736" s="380" t="s">
        <v>2164</v>
      </c>
      <c r="K1736" s="408" t="s">
        <v>4733</v>
      </c>
      <c r="L1736" s="726">
        <v>85</v>
      </c>
      <c r="M1736" s="727">
        <v>85</v>
      </c>
      <c r="N1736" s="931"/>
      <c r="O1736" s="530">
        <f t="shared" si="2721"/>
        <v>-85</v>
      </c>
      <c r="P1736" s="530" t="str">
        <f t="shared" si="2722"/>
        <v xml:space="preserve">0 </v>
      </c>
      <c r="Q1736" s="646"/>
      <c r="R1736" s="536"/>
      <c r="S1736" s="536"/>
      <c r="T1736" s="536"/>
      <c r="U1736" s="536"/>
      <c r="V1736" s="536"/>
      <c r="W1736" s="683" t="str">
        <f t="shared" si="2723"/>
        <v>OK</v>
      </c>
      <c r="X1736" s="141"/>
      <c r="Y1736" s="141"/>
      <c r="Z1736" s="552"/>
      <c r="AA1736" s="552"/>
      <c r="AB1736" s="683" t="str">
        <f t="shared" si="2724"/>
        <v>OK</v>
      </c>
      <c r="AC1736" s="593"/>
      <c r="AD1736" s="530">
        <f t="shared" si="2725"/>
        <v>0</v>
      </c>
      <c r="AE1736" s="842">
        <f t="shared" si="2726"/>
        <v>0</v>
      </c>
      <c r="AF1736" s="931"/>
      <c r="AG1736" s="530">
        <f t="shared" si="2727"/>
        <v>-85</v>
      </c>
      <c r="AH1736" s="530" t="str">
        <f t="shared" si="2728"/>
        <v xml:space="preserve">0 </v>
      </c>
      <c r="AI1736" s="641"/>
      <c r="AJ1736" s="537"/>
      <c r="AK1736" s="537"/>
      <c r="AL1736" s="537"/>
      <c r="AM1736" s="537"/>
      <c r="AN1736" s="537"/>
      <c r="AO1736" s="683" t="str">
        <f t="shared" si="2729"/>
        <v>OK</v>
      </c>
      <c r="AP1736" s="141"/>
      <c r="AQ1736" s="141"/>
      <c r="AR1736" s="552"/>
      <c r="AS1736" s="552"/>
      <c r="AT1736" s="683" t="str">
        <f t="shared" si="2730"/>
        <v>OK</v>
      </c>
      <c r="AU1736" s="593"/>
      <c r="AV1736" s="530">
        <f t="shared" si="2731"/>
        <v>0</v>
      </c>
      <c r="AW1736" s="842">
        <f t="shared" si="2732"/>
        <v>0</v>
      </c>
      <c r="AX1736" s="115">
        <f t="shared" si="2772"/>
        <v>85</v>
      </c>
      <c r="AY1736" s="5">
        <f t="shared" si="2773"/>
        <v>0</v>
      </c>
      <c r="AZ1736" s="7">
        <f t="shared" si="2767"/>
        <v>-85</v>
      </c>
      <c r="BA1736" s="335">
        <f t="shared" si="2768"/>
        <v>-1</v>
      </c>
      <c r="BB1736" s="23">
        <f t="shared" si="2774"/>
        <v>85</v>
      </c>
      <c r="BC1736" s="5">
        <f t="shared" si="2769"/>
        <v>0</v>
      </c>
      <c r="BD1736" s="7">
        <f t="shared" si="2770"/>
        <v>-85</v>
      </c>
      <c r="BE1736" s="335">
        <f t="shared" si="2771"/>
        <v>-1</v>
      </c>
      <c r="BG1736" s="826" t="str">
        <f t="shared" si="2775"/>
        <v>31.32</v>
      </c>
      <c r="BH1736" s="607" t="b">
        <f>COUNTIF('Codes SEC'!$B$2:$B$250,Ministres!BG1736)&gt;0</f>
        <v>1</v>
      </c>
    </row>
    <row r="1737" spans="1:66" ht="35.1" customHeight="1" x14ac:dyDescent="0.25">
      <c r="A1737" s="190" t="s">
        <v>6116</v>
      </c>
      <c r="B1737" s="583" t="s">
        <v>826</v>
      </c>
      <c r="C1737" s="120" t="s">
        <v>1714</v>
      </c>
      <c r="D1737" s="622">
        <v>1000</v>
      </c>
      <c r="E1737" s="584"/>
      <c r="F1737" s="120">
        <v>12</v>
      </c>
      <c r="G1737" s="699">
        <v>1</v>
      </c>
      <c r="H1737" s="891" t="str">
        <f t="shared" si="2720"/>
        <v>049</v>
      </c>
      <c r="I1737" s="605">
        <v>83132000</v>
      </c>
      <c r="J1737" s="689" t="s">
        <v>5111</v>
      </c>
      <c r="K1737" s="424" t="s">
        <v>5112</v>
      </c>
      <c r="L1737" s="733">
        <v>0</v>
      </c>
      <c r="M1737" s="734">
        <v>0</v>
      </c>
      <c r="N1737" s="931"/>
      <c r="O1737" s="530">
        <f t="shared" si="2721"/>
        <v>0</v>
      </c>
      <c r="P1737" s="530">
        <f t="shared" si="2722"/>
        <v>0</v>
      </c>
      <c r="Q1737" s="646"/>
      <c r="R1737" s="536"/>
      <c r="S1737" s="536"/>
      <c r="T1737" s="536"/>
      <c r="U1737" s="536"/>
      <c r="V1737" s="536"/>
      <c r="W1737" s="683" t="str">
        <f t="shared" si="2723"/>
        <v>OK</v>
      </c>
      <c r="X1737" s="141"/>
      <c r="Y1737" s="141"/>
      <c r="Z1737" s="552"/>
      <c r="AA1737" s="552"/>
      <c r="AB1737" s="683" t="str">
        <f t="shared" si="2724"/>
        <v>OK</v>
      </c>
      <c r="AC1737" s="593"/>
      <c r="AD1737" s="530">
        <f t="shared" si="2725"/>
        <v>0</v>
      </c>
      <c r="AE1737" s="842">
        <f t="shared" si="2726"/>
        <v>0</v>
      </c>
      <c r="AF1737" s="931"/>
      <c r="AG1737" s="530">
        <f t="shared" si="2727"/>
        <v>0</v>
      </c>
      <c r="AH1737" s="530">
        <f t="shared" si="2728"/>
        <v>0</v>
      </c>
      <c r="AI1737" s="641"/>
      <c r="AJ1737" s="537"/>
      <c r="AK1737" s="537"/>
      <c r="AL1737" s="537"/>
      <c r="AM1737" s="537"/>
      <c r="AN1737" s="537"/>
      <c r="AO1737" s="683" t="str">
        <f t="shared" si="2729"/>
        <v>OK</v>
      </c>
      <c r="AP1737" s="141"/>
      <c r="AQ1737" s="141"/>
      <c r="AR1737" s="552"/>
      <c r="AS1737" s="552"/>
      <c r="AT1737" s="683" t="str">
        <f t="shared" si="2730"/>
        <v>OK</v>
      </c>
      <c r="AU1737" s="593"/>
      <c r="AV1737" s="530">
        <f t="shared" si="2731"/>
        <v>0</v>
      </c>
      <c r="AW1737" s="842">
        <f t="shared" si="2732"/>
        <v>0</v>
      </c>
      <c r="AX1737" s="115">
        <f t="shared" si="2772"/>
        <v>0</v>
      </c>
      <c r="AY1737" s="5">
        <f t="shared" si="2773"/>
        <v>0</v>
      </c>
      <c r="AZ1737" s="7">
        <f t="shared" ref="AZ1737:AZ1751" si="2776">AY1737-AX1737</f>
        <v>0</v>
      </c>
      <c r="BA1737" s="335" t="e">
        <f>AZ1737/AX1737</f>
        <v>#DIV/0!</v>
      </c>
      <c r="BB1737" s="23">
        <f t="shared" si="2774"/>
        <v>0</v>
      </c>
      <c r="BC1737" s="5">
        <f t="shared" ref="BC1737:BC1751" si="2777">AW1737</f>
        <v>0</v>
      </c>
      <c r="BD1737" s="7">
        <f t="shared" ref="BD1737:BD1751" si="2778">BC1737-BB1737</f>
        <v>0</v>
      </c>
      <c r="BE1737" s="335" t="e">
        <f>BD1737/BB1737</f>
        <v>#DIV/0!</v>
      </c>
      <c r="BG1737" s="826" t="str">
        <f t="shared" si="2775"/>
        <v>31.32</v>
      </c>
      <c r="BH1737" s="607" t="b">
        <f>COUNTIF('Codes SEC'!$B$2:$B$250,Ministres!BG1737)&gt;0</f>
        <v>1</v>
      </c>
    </row>
    <row r="1738" spans="1:66" ht="30.6" x14ac:dyDescent="0.25">
      <c r="A1738" s="222" t="s">
        <v>6116</v>
      </c>
      <c r="B1738" s="30">
        <v>14</v>
      </c>
      <c r="C1738" s="116" t="s">
        <v>1714</v>
      </c>
      <c r="D1738" s="620">
        <v>1000</v>
      </c>
      <c r="F1738" s="117">
        <v>12</v>
      </c>
      <c r="G1738" s="694">
        <v>1</v>
      </c>
      <c r="H1738" s="878" t="str">
        <f t="shared" si="2720"/>
        <v>049</v>
      </c>
      <c r="I1738" s="397" t="s">
        <v>3308</v>
      </c>
      <c r="J1738" s="380" t="s">
        <v>2163</v>
      </c>
      <c r="K1738" s="422" t="s">
        <v>1870</v>
      </c>
      <c r="L1738" s="726">
        <v>2239</v>
      </c>
      <c r="M1738" s="727">
        <v>2239</v>
      </c>
      <c r="N1738" s="931"/>
      <c r="O1738" s="530">
        <f t="shared" si="2721"/>
        <v>-2239</v>
      </c>
      <c r="P1738" s="530" t="str">
        <f t="shared" si="2722"/>
        <v xml:space="preserve">0 </v>
      </c>
      <c r="Q1738" s="646"/>
      <c r="R1738" s="536"/>
      <c r="S1738" s="536"/>
      <c r="T1738" s="536"/>
      <c r="U1738" s="536"/>
      <c r="V1738" s="536"/>
      <c r="W1738" s="683" t="str">
        <f t="shared" si="2723"/>
        <v>OK</v>
      </c>
      <c r="X1738" s="141"/>
      <c r="Y1738" s="141"/>
      <c r="Z1738" s="552"/>
      <c r="AA1738" s="552"/>
      <c r="AB1738" s="683" t="str">
        <f t="shared" si="2724"/>
        <v>OK</v>
      </c>
      <c r="AC1738" s="593"/>
      <c r="AD1738" s="530">
        <f t="shared" si="2725"/>
        <v>0</v>
      </c>
      <c r="AE1738" s="842">
        <f t="shared" si="2726"/>
        <v>0</v>
      </c>
      <c r="AF1738" s="931"/>
      <c r="AG1738" s="530">
        <f t="shared" si="2727"/>
        <v>-2239</v>
      </c>
      <c r="AH1738" s="530" t="str">
        <f t="shared" si="2728"/>
        <v xml:space="preserve">0 </v>
      </c>
      <c r="AI1738" s="641"/>
      <c r="AJ1738" s="537"/>
      <c r="AK1738" s="537"/>
      <c r="AL1738" s="537"/>
      <c r="AM1738" s="537"/>
      <c r="AN1738" s="537"/>
      <c r="AO1738" s="683" t="str">
        <f t="shared" si="2729"/>
        <v>OK</v>
      </c>
      <c r="AP1738" s="141"/>
      <c r="AQ1738" s="141"/>
      <c r="AR1738" s="552"/>
      <c r="AS1738" s="552"/>
      <c r="AT1738" s="683" t="str">
        <f t="shared" si="2730"/>
        <v>OK</v>
      </c>
      <c r="AU1738" s="593"/>
      <c r="AV1738" s="530">
        <f t="shared" si="2731"/>
        <v>0</v>
      </c>
      <c r="AW1738" s="842">
        <f t="shared" si="2732"/>
        <v>0</v>
      </c>
      <c r="AX1738" s="115">
        <f t="shared" si="2772"/>
        <v>2239</v>
      </c>
      <c r="AY1738" s="5">
        <f t="shared" si="2773"/>
        <v>0</v>
      </c>
      <c r="AZ1738" s="7">
        <f t="shared" si="2776"/>
        <v>-2239</v>
      </c>
      <c r="BA1738" s="335">
        <f>AZ1738/AX1738</f>
        <v>-1</v>
      </c>
      <c r="BB1738" s="23">
        <f t="shared" si="2774"/>
        <v>2239</v>
      </c>
      <c r="BC1738" s="5">
        <f t="shared" si="2777"/>
        <v>0</v>
      </c>
      <c r="BD1738" s="7">
        <f t="shared" si="2778"/>
        <v>-2239</v>
      </c>
      <c r="BE1738" s="335">
        <f>BD1738/BB1738</f>
        <v>-1</v>
      </c>
      <c r="BG1738" s="826" t="str">
        <f t="shared" si="2775"/>
        <v>32.00</v>
      </c>
      <c r="BH1738" s="607" t="b">
        <f>COUNTIF('Codes SEC'!$B$2:$B$250,Ministres!BG1738)&gt;0</f>
        <v>1</v>
      </c>
    </row>
    <row r="1739" spans="1:66" ht="30.6" x14ac:dyDescent="0.25">
      <c r="A1739" s="222" t="s">
        <v>6116</v>
      </c>
      <c r="B1739" s="30">
        <v>14</v>
      </c>
      <c r="C1739" s="116" t="s">
        <v>1714</v>
      </c>
      <c r="D1739" s="620">
        <v>1000</v>
      </c>
      <c r="F1739" s="117">
        <v>12</v>
      </c>
      <c r="G1739" s="694">
        <v>1</v>
      </c>
      <c r="H1739" s="878" t="str">
        <f t="shared" si="2720"/>
        <v>049</v>
      </c>
      <c r="I1739" s="397" t="s">
        <v>3264</v>
      </c>
      <c r="J1739" s="380" t="s">
        <v>2165</v>
      </c>
      <c r="K1739" s="408" t="s">
        <v>1853</v>
      </c>
      <c r="L1739" s="726">
        <v>105</v>
      </c>
      <c r="M1739" s="727">
        <v>105</v>
      </c>
      <c r="N1739" s="931"/>
      <c r="O1739" s="530">
        <f t="shared" si="2721"/>
        <v>-105</v>
      </c>
      <c r="P1739" s="530" t="str">
        <f t="shared" si="2722"/>
        <v xml:space="preserve">0 </v>
      </c>
      <c r="Q1739" s="646"/>
      <c r="R1739" s="536"/>
      <c r="S1739" s="536"/>
      <c r="T1739" s="536"/>
      <c r="U1739" s="536"/>
      <c r="V1739" s="536"/>
      <c r="W1739" s="683" t="str">
        <f t="shared" si="2723"/>
        <v>OK</v>
      </c>
      <c r="X1739" s="141"/>
      <c r="Y1739" s="141"/>
      <c r="Z1739" s="552"/>
      <c r="AA1739" s="552"/>
      <c r="AB1739" s="683" t="str">
        <f t="shared" si="2724"/>
        <v>OK</v>
      </c>
      <c r="AC1739" s="593"/>
      <c r="AD1739" s="530">
        <f t="shared" si="2725"/>
        <v>0</v>
      </c>
      <c r="AE1739" s="842">
        <f t="shared" si="2726"/>
        <v>0</v>
      </c>
      <c r="AF1739" s="931"/>
      <c r="AG1739" s="530">
        <f t="shared" si="2727"/>
        <v>-105</v>
      </c>
      <c r="AH1739" s="530" t="str">
        <f t="shared" si="2728"/>
        <v xml:space="preserve">0 </v>
      </c>
      <c r="AI1739" s="641"/>
      <c r="AJ1739" s="537"/>
      <c r="AK1739" s="537"/>
      <c r="AL1739" s="537"/>
      <c r="AM1739" s="537"/>
      <c r="AN1739" s="537"/>
      <c r="AO1739" s="683" t="str">
        <f t="shared" si="2729"/>
        <v>OK</v>
      </c>
      <c r="AP1739" s="141"/>
      <c r="AQ1739" s="141"/>
      <c r="AR1739" s="552"/>
      <c r="AS1739" s="552"/>
      <c r="AT1739" s="683" t="str">
        <f t="shared" si="2730"/>
        <v>OK</v>
      </c>
      <c r="AU1739" s="593"/>
      <c r="AV1739" s="530">
        <f t="shared" si="2731"/>
        <v>0</v>
      </c>
      <c r="AW1739" s="842">
        <f t="shared" si="2732"/>
        <v>0</v>
      </c>
      <c r="AX1739" s="115">
        <f t="shared" si="2772"/>
        <v>105</v>
      </c>
      <c r="AY1739" s="5">
        <f t="shared" si="2773"/>
        <v>0</v>
      </c>
      <c r="AZ1739" s="7">
        <f t="shared" si="2776"/>
        <v>-105</v>
      </c>
      <c r="BA1739" s="335">
        <f t="shared" ref="BA1739:BA1746" si="2779">AZ1739/AX1739</f>
        <v>-1</v>
      </c>
      <c r="BB1739" s="23">
        <f t="shared" si="2774"/>
        <v>105</v>
      </c>
      <c r="BC1739" s="5">
        <f t="shared" si="2777"/>
        <v>0</v>
      </c>
      <c r="BD1739" s="7">
        <f t="shared" si="2778"/>
        <v>-105</v>
      </c>
      <c r="BE1739" s="335">
        <f t="shared" ref="BE1739:BE1746" si="2780">BD1739/BB1739</f>
        <v>-1</v>
      </c>
      <c r="BG1739" s="826" t="str">
        <f t="shared" si="2775"/>
        <v>33.00</v>
      </c>
      <c r="BH1739" s="607" t="b">
        <f>COUNTIF('Codes SEC'!$B$2:$B$250,Ministres!BG1739)&gt;0</f>
        <v>1</v>
      </c>
    </row>
    <row r="1740" spans="1:66" ht="30.6" x14ac:dyDescent="0.25">
      <c r="A1740" s="222" t="s">
        <v>6116</v>
      </c>
      <c r="B1740" s="30">
        <v>14</v>
      </c>
      <c r="C1740" s="116" t="s">
        <v>1714</v>
      </c>
      <c r="D1740" s="620">
        <v>1000</v>
      </c>
      <c r="F1740" s="117">
        <v>12</v>
      </c>
      <c r="G1740" s="694">
        <v>1</v>
      </c>
      <c r="H1740" s="878" t="str">
        <f t="shared" si="2720"/>
        <v>049</v>
      </c>
      <c r="I1740" s="397" t="s">
        <v>3264</v>
      </c>
      <c r="J1740" s="380" t="s">
        <v>2166</v>
      </c>
      <c r="K1740" s="408" t="s">
        <v>1854</v>
      </c>
      <c r="L1740" s="726">
        <v>45</v>
      </c>
      <c r="M1740" s="727">
        <v>45</v>
      </c>
      <c r="N1740" s="931"/>
      <c r="O1740" s="530">
        <f t="shared" si="2721"/>
        <v>-45</v>
      </c>
      <c r="P1740" s="530" t="str">
        <f t="shared" si="2722"/>
        <v xml:space="preserve">0 </v>
      </c>
      <c r="Q1740" s="646"/>
      <c r="R1740" s="536"/>
      <c r="S1740" s="536"/>
      <c r="T1740" s="536"/>
      <c r="U1740" s="536"/>
      <c r="V1740" s="536"/>
      <c r="W1740" s="683" t="str">
        <f t="shared" si="2723"/>
        <v>OK</v>
      </c>
      <c r="X1740" s="141"/>
      <c r="Y1740" s="141"/>
      <c r="Z1740" s="552"/>
      <c r="AA1740" s="552"/>
      <c r="AB1740" s="683" t="str">
        <f t="shared" si="2724"/>
        <v>OK</v>
      </c>
      <c r="AC1740" s="593"/>
      <c r="AD1740" s="530">
        <f t="shared" si="2725"/>
        <v>0</v>
      </c>
      <c r="AE1740" s="842">
        <f t="shared" si="2726"/>
        <v>0</v>
      </c>
      <c r="AF1740" s="931"/>
      <c r="AG1740" s="530">
        <f t="shared" si="2727"/>
        <v>-45</v>
      </c>
      <c r="AH1740" s="530" t="str">
        <f t="shared" si="2728"/>
        <v xml:space="preserve">0 </v>
      </c>
      <c r="AI1740" s="641"/>
      <c r="AJ1740" s="537"/>
      <c r="AK1740" s="537"/>
      <c r="AL1740" s="537"/>
      <c r="AM1740" s="537"/>
      <c r="AN1740" s="537"/>
      <c r="AO1740" s="683" t="str">
        <f t="shared" si="2729"/>
        <v>OK</v>
      </c>
      <c r="AP1740" s="141"/>
      <c r="AQ1740" s="141"/>
      <c r="AR1740" s="552"/>
      <c r="AS1740" s="552"/>
      <c r="AT1740" s="683" t="str">
        <f t="shared" si="2730"/>
        <v>OK</v>
      </c>
      <c r="AU1740" s="593"/>
      <c r="AV1740" s="530">
        <f t="shared" si="2731"/>
        <v>0</v>
      </c>
      <c r="AW1740" s="842">
        <f t="shared" si="2732"/>
        <v>0</v>
      </c>
      <c r="AX1740" s="115">
        <f t="shared" si="2772"/>
        <v>45</v>
      </c>
      <c r="AY1740" s="5">
        <f t="shared" si="2773"/>
        <v>0</v>
      </c>
      <c r="AZ1740" s="7">
        <f t="shared" si="2776"/>
        <v>-45</v>
      </c>
      <c r="BA1740" s="335">
        <f t="shared" si="2779"/>
        <v>-1</v>
      </c>
      <c r="BB1740" s="23">
        <f t="shared" si="2774"/>
        <v>45</v>
      </c>
      <c r="BC1740" s="5">
        <f t="shared" si="2777"/>
        <v>0</v>
      </c>
      <c r="BD1740" s="7">
        <f t="shared" si="2778"/>
        <v>-45</v>
      </c>
      <c r="BE1740" s="335">
        <f t="shared" si="2780"/>
        <v>-1</v>
      </c>
      <c r="BG1740" s="826" t="str">
        <f t="shared" si="2775"/>
        <v>33.00</v>
      </c>
      <c r="BH1740" s="607" t="b">
        <f>COUNTIF('Codes SEC'!$B$2:$B$250,Ministres!BG1740)&gt;0</f>
        <v>1</v>
      </c>
    </row>
    <row r="1741" spans="1:66" ht="30.6" x14ac:dyDescent="0.25">
      <c r="A1741" s="222" t="s">
        <v>6116</v>
      </c>
      <c r="B1741" s="30">
        <v>14</v>
      </c>
      <c r="C1741" s="116" t="s">
        <v>1714</v>
      </c>
      <c r="D1741" s="620">
        <v>1000</v>
      </c>
      <c r="F1741" s="117">
        <v>6</v>
      </c>
      <c r="G1741" s="694">
        <v>1</v>
      </c>
      <c r="H1741" s="878" t="str">
        <f t="shared" si="2720"/>
        <v>049</v>
      </c>
      <c r="I1741" s="397" t="s">
        <v>3264</v>
      </c>
      <c r="J1741" s="380" t="s">
        <v>2167</v>
      </c>
      <c r="K1741" s="408" t="s">
        <v>4734</v>
      </c>
      <c r="L1741" s="726">
        <v>0</v>
      </c>
      <c r="M1741" s="727">
        <v>0</v>
      </c>
      <c r="N1741" s="931"/>
      <c r="O1741" s="530">
        <f t="shared" si="2721"/>
        <v>0</v>
      </c>
      <c r="P1741" s="530">
        <f t="shared" si="2722"/>
        <v>0</v>
      </c>
      <c r="Q1741" s="646"/>
      <c r="R1741" s="536"/>
      <c r="S1741" s="536"/>
      <c r="T1741" s="536"/>
      <c r="U1741" s="536"/>
      <c r="V1741" s="536"/>
      <c r="W1741" s="683" t="str">
        <f t="shared" si="2723"/>
        <v>OK</v>
      </c>
      <c r="X1741" s="141"/>
      <c r="Y1741" s="141"/>
      <c r="Z1741" s="552"/>
      <c r="AA1741" s="552"/>
      <c r="AB1741" s="683" t="str">
        <f t="shared" si="2724"/>
        <v>OK</v>
      </c>
      <c r="AC1741" s="593"/>
      <c r="AD1741" s="530">
        <f t="shared" si="2725"/>
        <v>0</v>
      </c>
      <c r="AE1741" s="842">
        <f t="shared" si="2726"/>
        <v>0</v>
      </c>
      <c r="AF1741" s="931"/>
      <c r="AG1741" s="530">
        <f t="shared" si="2727"/>
        <v>0</v>
      </c>
      <c r="AH1741" s="530">
        <f t="shared" si="2728"/>
        <v>0</v>
      </c>
      <c r="AI1741" s="641"/>
      <c r="AJ1741" s="537"/>
      <c r="AK1741" s="537"/>
      <c r="AL1741" s="537"/>
      <c r="AM1741" s="537"/>
      <c r="AN1741" s="537"/>
      <c r="AO1741" s="683" t="str">
        <f t="shared" si="2729"/>
        <v>OK</v>
      </c>
      <c r="AP1741" s="141"/>
      <c r="AQ1741" s="141"/>
      <c r="AR1741" s="552"/>
      <c r="AS1741" s="552"/>
      <c r="AT1741" s="683" t="str">
        <f t="shared" si="2730"/>
        <v>OK</v>
      </c>
      <c r="AU1741" s="593"/>
      <c r="AV1741" s="530">
        <f t="shared" si="2731"/>
        <v>0</v>
      </c>
      <c r="AW1741" s="842">
        <f t="shared" si="2732"/>
        <v>0</v>
      </c>
      <c r="AX1741" s="115">
        <f t="shared" si="2772"/>
        <v>0</v>
      </c>
      <c r="AY1741" s="5">
        <f t="shared" si="2773"/>
        <v>0</v>
      </c>
      <c r="AZ1741" s="7">
        <f t="shared" si="2776"/>
        <v>0</v>
      </c>
      <c r="BA1741" s="335" t="e">
        <f>AZ1741/AX1741</f>
        <v>#DIV/0!</v>
      </c>
      <c r="BB1741" s="23">
        <f t="shared" si="2774"/>
        <v>0</v>
      </c>
      <c r="BC1741" s="5">
        <f t="shared" si="2777"/>
        <v>0</v>
      </c>
      <c r="BD1741" s="7">
        <f t="shared" si="2778"/>
        <v>0</v>
      </c>
      <c r="BE1741" s="335" t="e">
        <f>BD1741/BB1741</f>
        <v>#DIV/0!</v>
      </c>
      <c r="BG1741" s="826" t="str">
        <f t="shared" si="2775"/>
        <v>33.00</v>
      </c>
      <c r="BH1741" s="607" t="b">
        <f>COUNTIF('Codes SEC'!$B$2:$B$250,Ministres!BG1741)&gt;0</f>
        <v>1</v>
      </c>
    </row>
    <row r="1742" spans="1:66" ht="30.6" x14ac:dyDescent="0.25">
      <c r="A1742" s="222" t="s">
        <v>6116</v>
      </c>
      <c r="B1742" s="30">
        <v>14</v>
      </c>
      <c r="C1742" s="116" t="s">
        <v>1714</v>
      </c>
      <c r="D1742" s="620">
        <v>1000</v>
      </c>
      <c r="F1742" s="117">
        <v>12</v>
      </c>
      <c r="G1742" s="694">
        <v>1</v>
      </c>
      <c r="H1742" s="878" t="str">
        <f t="shared" si="2720"/>
        <v>049</v>
      </c>
      <c r="I1742" s="397" t="s">
        <v>3280</v>
      </c>
      <c r="J1742" s="380" t="s">
        <v>2168</v>
      </c>
      <c r="K1742" s="408" t="s">
        <v>3216</v>
      </c>
      <c r="L1742" s="726">
        <v>1484</v>
      </c>
      <c r="M1742" s="727">
        <v>1484</v>
      </c>
      <c r="N1742" s="931"/>
      <c r="O1742" s="530">
        <f t="shared" si="2721"/>
        <v>-1484</v>
      </c>
      <c r="P1742" s="530" t="str">
        <f t="shared" si="2722"/>
        <v xml:space="preserve">0 </v>
      </c>
      <c r="Q1742" s="646"/>
      <c r="R1742" s="536"/>
      <c r="S1742" s="536"/>
      <c r="T1742" s="536"/>
      <c r="U1742" s="536"/>
      <c r="V1742" s="536"/>
      <c r="W1742" s="683" t="str">
        <f>IF(SUM(Q1742:V1742)=X1742,"OK",SUM(Q1742:V1742)-X1742)</f>
        <v>OK</v>
      </c>
      <c r="X1742" s="141"/>
      <c r="Y1742" s="141"/>
      <c r="Z1742" s="552"/>
      <c r="AA1742" s="552"/>
      <c r="AB1742" s="683" t="str">
        <f>IF(SUM(Z1742:AA1742)=AC1742,"OK",SUM(Z1742:AA1742)-AC1742)</f>
        <v>OK</v>
      </c>
      <c r="AC1742" s="593"/>
      <c r="AD1742" s="530">
        <f t="shared" si="2725"/>
        <v>0</v>
      </c>
      <c r="AE1742" s="842">
        <f t="shared" si="2726"/>
        <v>0</v>
      </c>
      <c r="AF1742" s="931"/>
      <c r="AG1742" s="530">
        <f t="shared" si="2727"/>
        <v>-1484</v>
      </c>
      <c r="AH1742" s="530" t="str">
        <f t="shared" si="2728"/>
        <v xml:space="preserve">0 </v>
      </c>
      <c r="AI1742" s="641"/>
      <c r="AJ1742" s="537"/>
      <c r="AK1742" s="537"/>
      <c r="AL1742" s="537"/>
      <c r="AM1742" s="537"/>
      <c r="AN1742" s="537"/>
      <c r="AO1742" s="683" t="str">
        <f>IF(SUM(AI1742:AN1742)=AP1742,"OK",SUM(AI1742:AN1742)-AP1742)</f>
        <v>OK</v>
      </c>
      <c r="AP1742" s="141"/>
      <c r="AQ1742" s="141"/>
      <c r="AR1742" s="552"/>
      <c r="AS1742" s="552"/>
      <c r="AT1742" s="683" t="str">
        <f>IF(SUM(AR1742:AS1742)=AU1742,"OK",SUM(AR1742:AS1742)-AU1742)</f>
        <v>OK</v>
      </c>
      <c r="AU1742" s="593"/>
      <c r="AV1742" s="530">
        <f t="shared" si="2731"/>
        <v>0</v>
      </c>
      <c r="AW1742" s="842">
        <f t="shared" si="2732"/>
        <v>0</v>
      </c>
      <c r="AX1742" s="115">
        <f t="shared" si="2772"/>
        <v>1484</v>
      </c>
      <c r="AY1742" s="5">
        <f t="shared" si="2773"/>
        <v>0</v>
      </c>
      <c r="AZ1742" s="7">
        <f>AY1742-AX1742</f>
        <v>-1484</v>
      </c>
      <c r="BA1742" s="335">
        <f>AZ1742/AX1742</f>
        <v>-1</v>
      </c>
      <c r="BB1742" s="23">
        <f t="shared" si="2774"/>
        <v>1484</v>
      </c>
      <c r="BC1742" s="5">
        <f>AW1742</f>
        <v>0</v>
      </c>
      <c r="BD1742" s="7">
        <f>BC1742-BB1742</f>
        <v>-1484</v>
      </c>
      <c r="BE1742" s="335">
        <f>BD1742/BB1742</f>
        <v>-1</v>
      </c>
      <c r="BG1742" s="826" t="str">
        <f t="shared" si="2775"/>
        <v>34.41</v>
      </c>
      <c r="BH1742" s="607" t="b">
        <f>COUNTIF('Codes SEC'!$B$2:$B$250,Ministres!BG1742)&gt;0</f>
        <v>1</v>
      </c>
    </row>
    <row r="1743" spans="1:66" ht="30.6" x14ac:dyDescent="0.25">
      <c r="A1743" s="190" t="s">
        <v>6116</v>
      </c>
      <c r="B1743" s="603">
        <v>14</v>
      </c>
      <c r="C1743" s="120" t="s">
        <v>1714</v>
      </c>
      <c r="D1743" s="622">
        <v>1000</v>
      </c>
      <c r="E1743" s="604"/>
      <c r="F1743" s="117">
        <v>6</v>
      </c>
      <c r="G1743" s="697">
        <v>1</v>
      </c>
      <c r="H1743" s="890" t="str">
        <f t="shared" si="2720"/>
        <v>049</v>
      </c>
      <c r="I1743" s="585">
        <v>83441000</v>
      </c>
      <c r="J1743" s="380" t="s">
        <v>4583</v>
      </c>
      <c r="K1743" s="422" t="s">
        <v>4654</v>
      </c>
      <c r="L1743" s="726">
        <v>0</v>
      </c>
      <c r="M1743" s="727">
        <v>0</v>
      </c>
      <c r="N1743" s="931"/>
      <c r="O1743" s="530">
        <f t="shared" si="2721"/>
        <v>0</v>
      </c>
      <c r="P1743" s="530">
        <f t="shared" si="2722"/>
        <v>0</v>
      </c>
      <c r="Q1743" s="646"/>
      <c r="R1743" s="536"/>
      <c r="S1743" s="536"/>
      <c r="T1743" s="536"/>
      <c r="U1743" s="536"/>
      <c r="V1743" s="536"/>
      <c r="W1743" s="683" t="str">
        <f t="shared" si="2723"/>
        <v>OK</v>
      </c>
      <c r="X1743" s="141"/>
      <c r="Y1743" s="141"/>
      <c r="Z1743" s="552"/>
      <c r="AA1743" s="552"/>
      <c r="AB1743" s="683" t="str">
        <f t="shared" si="2724"/>
        <v>OK</v>
      </c>
      <c r="AC1743" s="593"/>
      <c r="AD1743" s="530">
        <f t="shared" si="2725"/>
        <v>0</v>
      </c>
      <c r="AE1743" s="842">
        <f t="shared" si="2726"/>
        <v>0</v>
      </c>
      <c r="AF1743" s="931"/>
      <c r="AG1743" s="530">
        <f t="shared" si="2727"/>
        <v>0</v>
      </c>
      <c r="AH1743" s="530">
        <f t="shared" si="2728"/>
        <v>0</v>
      </c>
      <c r="AI1743" s="641"/>
      <c r="AJ1743" s="537"/>
      <c r="AK1743" s="537"/>
      <c r="AL1743" s="537"/>
      <c r="AM1743" s="537"/>
      <c r="AN1743" s="537"/>
      <c r="AO1743" s="683" t="str">
        <f t="shared" si="2729"/>
        <v>OK</v>
      </c>
      <c r="AP1743" s="141"/>
      <c r="AQ1743" s="141"/>
      <c r="AR1743" s="552"/>
      <c r="AS1743" s="552"/>
      <c r="AT1743" s="683" t="str">
        <f t="shared" si="2730"/>
        <v>OK</v>
      </c>
      <c r="AU1743" s="593"/>
      <c r="AV1743" s="530">
        <f t="shared" si="2731"/>
        <v>0</v>
      </c>
      <c r="AW1743" s="842">
        <f t="shared" si="2732"/>
        <v>0</v>
      </c>
      <c r="AX1743" s="121">
        <f t="shared" si="2772"/>
        <v>0</v>
      </c>
      <c r="AY1743" s="111">
        <f t="shared" si="2773"/>
        <v>0</v>
      </c>
      <c r="AZ1743" s="122">
        <f t="shared" si="2776"/>
        <v>0</v>
      </c>
      <c r="BA1743" s="343" t="e">
        <f>AZ1743/AX1743</f>
        <v>#DIV/0!</v>
      </c>
      <c r="BB1743" s="590">
        <f t="shared" si="2774"/>
        <v>0</v>
      </c>
      <c r="BC1743" s="111">
        <f t="shared" si="2777"/>
        <v>0</v>
      </c>
      <c r="BD1743" s="122">
        <f t="shared" si="2778"/>
        <v>0</v>
      </c>
      <c r="BE1743" s="343" t="e">
        <f>BD1743/BB1743</f>
        <v>#DIV/0!</v>
      </c>
      <c r="BF1743"/>
      <c r="BG1743" s="869" t="str">
        <f t="shared" si="2775"/>
        <v>34.41</v>
      </c>
      <c r="BH1743" s="607" t="b">
        <f>COUNTIF('Codes SEC'!$B$2:$B$250,Ministres!BG1743)&gt;0</f>
        <v>1</v>
      </c>
      <c r="BI1743"/>
    </row>
    <row r="1744" spans="1:66" s="203" customFormat="1" ht="35.1" customHeight="1" x14ac:dyDescent="0.25">
      <c r="A1744" s="21" t="s">
        <v>6116</v>
      </c>
      <c r="B1744" s="112">
        <v>14</v>
      </c>
      <c r="C1744" s="116" t="s">
        <v>1714</v>
      </c>
      <c r="D1744" s="620">
        <v>1000</v>
      </c>
      <c r="E1744" s="278"/>
      <c r="F1744" s="116">
        <v>12</v>
      </c>
      <c r="G1744" s="694">
        <v>1</v>
      </c>
      <c r="H1744" s="878" t="s">
        <v>3352</v>
      </c>
      <c r="I1744" s="397">
        <v>83450000</v>
      </c>
      <c r="J1744" s="712" t="s">
        <v>7186</v>
      </c>
      <c r="K1744" s="408" t="s">
        <v>7187</v>
      </c>
      <c r="L1744" s="733">
        <v>0</v>
      </c>
      <c r="M1744" s="734">
        <v>0</v>
      </c>
      <c r="N1744" s="931"/>
      <c r="O1744" s="530">
        <f>IF(N1744&gt;L1744,"0 ",N1744-L1744)</f>
        <v>0</v>
      </c>
      <c r="P1744" s="530">
        <f>IF(N1744&lt;L1744,"0 ",N1744-L1744)</f>
        <v>0</v>
      </c>
      <c r="Q1744" s="646"/>
      <c r="R1744" s="536"/>
      <c r="S1744" s="536"/>
      <c r="T1744" s="536"/>
      <c r="U1744" s="536"/>
      <c r="V1744" s="536"/>
      <c r="W1744" s="683" t="str">
        <f>IF(SUM(Q1744:V1744)=X1744,"OK",SUM(Q1744:V1744)-X1744)</f>
        <v>OK</v>
      </c>
      <c r="X1744" s="141"/>
      <c r="Y1744" s="141"/>
      <c r="Z1744" s="552"/>
      <c r="AA1744" s="552"/>
      <c r="AB1744" s="683" t="str">
        <f>IF(SUM(Z1744:AA1744)=AC1744,"OK",SUM(Z1744:AA1744)-AC1744)</f>
        <v>OK</v>
      </c>
      <c r="AC1744" s="593"/>
      <c r="AD1744" s="530">
        <f>X1744+Y1744+AC1744</f>
        <v>0</v>
      </c>
      <c r="AE1744" s="842">
        <f>N1744+AD1744</f>
        <v>0</v>
      </c>
      <c r="AF1744" s="931"/>
      <c r="AG1744" s="530">
        <f>IF(AF1744&gt;M1744,"0 ",AF1744-M1744)</f>
        <v>0</v>
      </c>
      <c r="AH1744" s="530">
        <f>IF(AF1744&lt;M1744,"0 ",AF1744-M1744)</f>
        <v>0</v>
      </c>
      <c r="AI1744" s="641"/>
      <c r="AJ1744" s="537"/>
      <c r="AK1744" s="537"/>
      <c r="AL1744" s="537"/>
      <c r="AM1744" s="537"/>
      <c r="AN1744" s="537"/>
      <c r="AO1744" s="683" t="str">
        <f>IF(SUM(AI1744:AN1744)=AP1744,"OK",SUM(AI1744:AN1744)-AP1744)</f>
        <v>OK</v>
      </c>
      <c r="AP1744" s="141"/>
      <c r="AQ1744" s="141"/>
      <c r="AR1744" s="552"/>
      <c r="AS1744" s="552"/>
      <c r="AT1744" s="683" t="str">
        <f>IF(SUM(AR1744:AS1744)=AU1744,"OK",SUM(AR1744:AS1744)-AU1744)</f>
        <v>OK</v>
      </c>
      <c r="AU1744" s="593"/>
      <c r="AV1744" s="530">
        <f>AP1744+AQ1744+AU1744</f>
        <v>0</v>
      </c>
      <c r="AW1744" s="842">
        <f>AF1744+AV1744</f>
        <v>0</v>
      </c>
      <c r="AX1744" s="115">
        <f>L1744</f>
        <v>0</v>
      </c>
      <c r="AY1744" s="5">
        <f>AE1744</f>
        <v>0</v>
      </c>
      <c r="AZ1744" s="7">
        <f>AY1744-AX1744</f>
        <v>0</v>
      </c>
      <c r="BA1744" s="335" t="e">
        <f>AZ1744/AX1744</f>
        <v>#DIV/0!</v>
      </c>
      <c r="BB1744" s="23">
        <f>M1744</f>
        <v>0</v>
      </c>
      <c r="BC1744" s="5">
        <f>AW1744</f>
        <v>0</v>
      </c>
      <c r="BD1744" s="7">
        <f>BC1744-BB1744</f>
        <v>0</v>
      </c>
      <c r="BE1744" s="335" t="e">
        <f>BD1744/BB1744</f>
        <v>#DIV/0!</v>
      </c>
      <c r="BF1744" s="667"/>
      <c r="BG1744" s="826" t="str">
        <f>RIGHT(LEFT(I1744,3),2)&amp;"."&amp;RIGHT(LEFT(I1744,5),2)</f>
        <v>34.50</v>
      </c>
      <c r="BH1744" s="668" t="b">
        <f>COUNTIF('Codes SEC'!$B$2:$B$250,Ministres!BG1744)&gt;0</f>
        <v>1</v>
      </c>
      <c r="BI1744" s="667"/>
      <c r="BJ1744" s="667"/>
      <c r="BK1744" s="667"/>
      <c r="BL1744" s="667"/>
      <c r="BM1744" s="667"/>
      <c r="BN1744" s="667"/>
    </row>
    <row r="1745" spans="1:66" s="203" customFormat="1" ht="35.1" customHeight="1" x14ac:dyDescent="0.25">
      <c r="A1745" s="21" t="s">
        <v>6116</v>
      </c>
      <c r="B1745" s="112">
        <v>14</v>
      </c>
      <c r="C1745" s="116" t="s">
        <v>1714</v>
      </c>
      <c r="D1745" s="620">
        <v>1000</v>
      </c>
      <c r="E1745" s="278"/>
      <c r="F1745" s="116">
        <v>12</v>
      </c>
      <c r="G1745" s="694">
        <v>1</v>
      </c>
      <c r="H1745" s="878" t="s">
        <v>3352</v>
      </c>
      <c r="I1745" s="397">
        <v>83810000</v>
      </c>
      <c r="J1745" s="712" t="s">
        <v>7188</v>
      </c>
      <c r="K1745" s="408" t="s">
        <v>7189</v>
      </c>
      <c r="L1745" s="733">
        <v>0</v>
      </c>
      <c r="M1745" s="734">
        <v>0</v>
      </c>
      <c r="N1745" s="931"/>
      <c r="O1745" s="530">
        <f>IF(N1745&gt;L1745,"0 ",N1745-L1745)</f>
        <v>0</v>
      </c>
      <c r="P1745" s="530">
        <f>IF(N1745&lt;L1745,"0 ",N1745-L1745)</f>
        <v>0</v>
      </c>
      <c r="Q1745" s="646"/>
      <c r="R1745" s="536"/>
      <c r="S1745" s="536"/>
      <c r="T1745" s="536"/>
      <c r="U1745" s="536"/>
      <c r="V1745" s="536"/>
      <c r="W1745" s="683" t="str">
        <f>IF(SUM(Q1745:V1745)=X1745,"OK",SUM(Q1745:V1745)-X1745)</f>
        <v>OK</v>
      </c>
      <c r="X1745" s="141"/>
      <c r="Y1745" s="141"/>
      <c r="Z1745" s="552"/>
      <c r="AA1745" s="552"/>
      <c r="AB1745" s="683" t="str">
        <f>IF(SUM(Z1745:AA1745)=AC1745,"OK",SUM(Z1745:AA1745)-AC1745)</f>
        <v>OK</v>
      </c>
      <c r="AC1745" s="593"/>
      <c r="AD1745" s="530">
        <f>X1745+Y1745+AC1745</f>
        <v>0</v>
      </c>
      <c r="AE1745" s="842">
        <f>N1745+AD1745</f>
        <v>0</v>
      </c>
      <c r="AF1745" s="931"/>
      <c r="AG1745" s="530">
        <f>IF(AF1745&gt;M1745,"0 ",AF1745-M1745)</f>
        <v>0</v>
      </c>
      <c r="AH1745" s="530">
        <f>IF(AF1745&lt;M1745,"0 ",AF1745-M1745)</f>
        <v>0</v>
      </c>
      <c r="AI1745" s="641"/>
      <c r="AJ1745" s="537"/>
      <c r="AK1745" s="537"/>
      <c r="AL1745" s="537"/>
      <c r="AM1745" s="537"/>
      <c r="AN1745" s="537"/>
      <c r="AO1745" s="683" t="str">
        <f>IF(SUM(AI1745:AN1745)=AP1745,"OK",SUM(AI1745:AN1745)-AP1745)</f>
        <v>OK</v>
      </c>
      <c r="AP1745" s="141"/>
      <c r="AQ1745" s="141"/>
      <c r="AR1745" s="552"/>
      <c r="AS1745" s="552"/>
      <c r="AT1745" s="683" t="str">
        <f>IF(SUM(AR1745:AS1745)=AU1745,"OK",SUM(AR1745:AS1745)-AU1745)</f>
        <v>OK</v>
      </c>
      <c r="AU1745" s="593"/>
      <c r="AV1745" s="530">
        <f>AP1745+AQ1745+AU1745</f>
        <v>0</v>
      </c>
      <c r="AW1745" s="842">
        <f>AF1745+AV1745</f>
        <v>0</v>
      </c>
      <c r="AX1745" s="115">
        <f>L1745</f>
        <v>0</v>
      </c>
      <c r="AY1745" s="5">
        <f>AE1745</f>
        <v>0</v>
      </c>
      <c r="AZ1745" s="7">
        <f>AY1745-AX1745</f>
        <v>0</v>
      </c>
      <c r="BA1745" s="335" t="e">
        <f>AZ1745/AX1745</f>
        <v>#DIV/0!</v>
      </c>
      <c r="BB1745" s="23">
        <f>M1745</f>
        <v>0</v>
      </c>
      <c r="BC1745" s="5">
        <f>AW1745</f>
        <v>0</v>
      </c>
      <c r="BD1745" s="7">
        <f>BC1745-BB1745</f>
        <v>0</v>
      </c>
      <c r="BE1745" s="335" t="e">
        <f>BD1745/BB1745</f>
        <v>#DIV/0!</v>
      </c>
      <c r="BF1745" s="667"/>
      <c r="BG1745" s="826" t="str">
        <f>RIGHT(LEFT(I1745,3),2)&amp;"."&amp;RIGHT(LEFT(I1745,5),2)</f>
        <v>38.10</v>
      </c>
      <c r="BH1745" s="668" t="b">
        <f>COUNTIF('Codes SEC'!$B$2:$B$250,Ministres!BG1745)&gt;0</f>
        <v>0</v>
      </c>
      <c r="BI1745" s="667"/>
      <c r="BJ1745" s="667"/>
      <c r="BK1745" s="667"/>
      <c r="BL1745" s="667"/>
      <c r="BM1745" s="667"/>
      <c r="BN1745" s="667"/>
    </row>
    <row r="1746" spans="1:66" ht="30.6" x14ac:dyDescent="0.25">
      <c r="A1746" s="222" t="s">
        <v>6116</v>
      </c>
      <c r="B1746" s="30">
        <v>14</v>
      </c>
      <c r="C1746" s="116" t="s">
        <v>1714</v>
      </c>
      <c r="D1746" s="620">
        <v>1000</v>
      </c>
      <c r="F1746" s="117">
        <v>12</v>
      </c>
      <c r="G1746" s="694">
        <v>1</v>
      </c>
      <c r="H1746" s="878" t="str">
        <f t="shared" si="2720"/>
        <v>049</v>
      </c>
      <c r="I1746" s="397" t="s">
        <v>3260</v>
      </c>
      <c r="J1746" s="380" t="s">
        <v>2169</v>
      </c>
      <c r="K1746" s="408" t="s">
        <v>5</v>
      </c>
      <c r="L1746" s="726">
        <v>1300</v>
      </c>
      <c r="M1746" s="727">
        <v>1300</v>
      </c>
      <c r="N1746" s="931"/>
      <c r="O1746" s="530">
        <f t="shared" si="2721"/>
        <v>-1300</v>
      </c>
      <c r="P1746" s="530" t="str">
        <f t="shared" si="2722"/>
        <v xml:space="preserve">0 </v>
      </c>
      <c r="Q1746" s="646"/>
      <c r="R1746" s="536"/>
      <c r="S1746" s="536"/>
      <c r="T1746" s="536"/>
      <c r="U1746" s="536"/>
      <c r="V1746" s="536"/>
      <c r="W1746" s="683" t="str">
        <f t="shared" si="2723"/>
        <v>OK</v>
      </c>
      <c r="X1746" s="141"/>
      <c r="Y1746" s="141"/>
      <c r="Z1746" s="552"/>
      <c r="AA1746" s="552"/>
      <c r="AB1746" s="683" t="str">
        <f t="shared" si="2724"/>
        <v>OK</v>
      </c>
      <c r="AC1746" s="593"/>
      <c r="AD1746" s="530">
        <f t="shared" si="2725"/>
        <v>0</v>
      </c>
      <c r="AE1746" s="842">
        <f t="shared" si="2726"/>
        <v>0</v>
      </c>
      <c r="AF1746" s="931"/>
      <c r="AG1746" s="530">
        <f t="shared" si="2727"/>
        <v>-1300</v>
      </c>
      <c r="AH1746" s="530" t="str">
        <f t="shared" si="2728"/>
        <v xml:space="preserve">0 </v>
      </c>
      <c r="AI1746" s="641"/>
      <c r="AJ1746" s="537"/>
      <c r="AK1746" s="537"/>
      <c r="AL1746" s="537"/>
      <c r="AM1746" s="537"/>
      <c r="AN1746" s="537"/>
      <c r="AO1746" s="683" t="str">
        <f t="shared" si="2729"/>
        <v>OK</v>
      </c>
      <c r="AP1746" s="141"/>
      <c r="AQ1746" s="141"/>
      <c r="AR1746" s="552"/>
      <c r="AS1746" s="552"/>
      <c r="AT1746" s="683" t="str">
        <f t="shared" si="2730"/>
        <v>OK</v>
      </c>
      <c r="AU1746" s="593"/>
      <c r="AV1746" s="530">
        <f t="shared" si="2731"/>
        <v>0</v>
      </c>
      <c r="AW1746" s="842">
        <f t="shared" si="2732"/>
        <v>0</v>
      </c>
      <c r="AX1746" s="115">
        <f t="shared" si="2772"/>
        <v>1300</v>
      </c>
      <c r="AY1746" s="5">
        <f t="shared" si="2773"/>
        <v>0</v>
      </c>
      <c r="AZ1746" s="7">
        <f t="shared" si="2776"/>
        <v>-1300</v>
      </c>
      <c r="BA1746" s="335">
        <f t="shared" si="2779"/>
        <v>-1</v>
      </c>
      <c r="BB1746" s="23">
        <f t="shared" si="2774"/>
        <v>1300</v>
      </c>
      <c r="BC1746" s="5">
        <f t="shared" si="2777"/>
        <v>0</v>
      </c>
      <c r="BD1746" s="7">
        <f t="shared" si="2778"/>
        <v>-1300</v>
      </c>
      <c r="BE1746" s="335">
        <f t="shared" si="2780"/>
        <v>-1</v>
      </c>
      <c r="BG1746" s="826" t="str">
        <f t="shared" si="2775"/>
        <v>41.40</v>
      </c>
      <c r="BH1746" s="607" t="b">
        <f>COUNTIF('Codes SEC'!$B$2:$B$250,Ministres!BG1746)&gt;0</f>
        <v>1</v>
      </c>
    </row>
    <row r="1747" spans="1:66" ht="30.6" x14ac:dyDescent="0.25">
      <c r="A1747" s="222" t="s">
        <v>6116</v>
      </c>
      <c r="B1747" s="30">
        <v>14</v>
      </c>
      <c r="C1747" s="116" t="s">
        <v>1714</v>
      </c>
      <c r="D1747" s="620">
        <v>1000</v>
      </c>
      <c r="F1747" s="117">
        <v>12</v>
      </c>
      <c r="G1747" s="694">
        <v>1</v>
      </c>
      <c r="H1747" s="878" t="str">
        <f t="shared" si="2720"/>
        <v>049</v>
      </c>
      <c r="I1747" s="397" t="s">
        <v>3260</v>
      </c>
      <c r="J1747" s="380" t="s">
        <v>2170</v>
      </c>
      <c r="K1747" s="408" t="s">
        <v>389</v>
      </c>
      <c r="L1747" s="726">
        <v>143</v>
      </c>
      <c r="M1747" s="727">
        <v>143</v>
      </c>
      <c r="N1747" s="931"/>
      <c r="O1747" s="530">
        <f t="shared" si="2721"/>
        <v>-143</v>
      </c>
      <c r="P1747" s="530" t="str">
        <f t="shared" si="2722"/>
        <v xml:space="preserve">0 </v>
      </c>
      <c r="Q1747" s="646"/>
      <c r="R1747" s="536"/>
      <c r="S1747" s="536"/>
      <c r="T1747" s="536"/>
      <c r="U1747" s="536"/>
      <c r="V1747" s="536"/>
      <c r="W1747" s="683" t="str">
        <f t="shared" si="2723"/>
        <v>OK</v>
      </c>
      <c r="X1747" s="141"/>
      <c r="Y1747" s="141"/>
      <c r="Z1747" s="552"/>
      <c r="AA1747" s="552"/>
      <c r="AB1747" s="683" t="str">
        <f t="shared" si="2724"/>
        <v>OK</v>
      </c>
      <c r="AC1747" s="593"/>
      <c r="AD1747" s="530">
        <f t="shared" si="2725"/>
        <v>0</v>
      </c>
      <c r="AE1747" s="842">
        <f t="shared" si="2726"/>
        <v>0</v>
      </c>
      <c r="AF1747" s="931"/>
      <c r="AG1747" s="530">
        <f t="shared" si="2727"/>
        <v>-143</v>
      </c>
      <c r="AH1747" s="530" t="str">
        <f t="shared" si="2728"/>
        <v xml:space="preserve">0 </v>
      </c>
      <c r="AI1747" s="641"/>
      <c r="AJ1747" s="537"/>
      <c r="AK1747" s="537"/>
      <c r="AL1747" s="537"/>
      <c r="AM1747" s="537"/>
      <c r="AN1747" s="537"/>
      <c r="AO1747" s="683" t="str">
        <f t="shared" si="2729"/>
        <v>OK</v>
      </c>
      <c r="AP1747" s="141"/>
      <c r="AQ1747" s="141"/>
      <c r="AR1747" s="552"/>
      <c r="AS1747" s="552"/>
      <c r="AT1747" s="683" t="str">
        <f t="shared" si="2730"/>
        <v>OK</v>
      </c>
      <c r="AU1747" s="593"/>
      <c r="AV1747" s="530">
        <f t="shared" si="2731"/>
        <v>0</v>
      </c>
      <c r="AW1747" s="842">
        <f t="shared" si="2732"/>
        <v>0</v>
      </c>
      <c r="AX1747" s="115">
        <f t="shared" si="2772"/>
        <v>143</v>
      </c>
      <c r="AY1747" s="5">
        <f t="shared" si="2773"/>
        <v>0</v>
      </c>
      <c r="AZ1747" s="7">
        <f t="shared" si="2776"/>
        <v>-143</v>
      </c>
      <c r="BA1747" s="335">
        <f>AZ1747/AX1747</f>
        <v>-1</v>
      </c>
      <c r="BB1747" s="23">
        <f t="shared" si="2774"/>
        <v>143</v>
      </c>
      <c r="BC1747" s="5">
        <f t="shared" si="2777"/>
        <v>0</v>
      </c>
      <c r="BD1747" s="7">
        <f t="shared" si="2778"/>
        <v>-143</v>
      </c>
      <c r="BE1747" s="335">
        <f>BD1747/BB1747</f>
        <v>-1</v>
      </c>
      <c r="BG1747" s="826" t="str">
        <f t="shared" si="2775"/>
        <v>41.40</v>
      </c>
      <c r="BH1747" s="607" t="b">
        <f>COUNTIF('Codes SEC'!$B$2:$B$250,Ministres!BG1747)&gt;0</f>
        <v>1</v>
      </c>
    </row>
    <row r="1748" spans="1:66" ht="30.6" x14ac:dyDescent="0.25">
      <c r="A1748" s="190" t="s">
        <v>6116</v>
      </c>
      <c r="B1748" s="208">
        <v>14</v>
      </c>
      <c r="C1748" s="120" t="s">
        <v>1714</v>
      </c>
      <c r="D1748" s="620">
        <v>1000</v>
      </c>
      <c r="E1748" s="281"/>
      <c r="F1748" s="192">
        <v>15</v>
      </c>
      <c r="G1748" s="697">
        <v>1</v>
      </c>
      <c r="H1748" s="890" t="str">
        <f t="shared" si="2720"/>
        <v>049</v>
      </c>
      <c r="I1748" s="397" t="s">
        <v>3260</v>
      </c>
      <c r="J1748" s="380" t="s">
        <v>2171</v>
      </c>
      <c r="K1748" s="422" t="s">
        <v>1814</v>
      </c>
      <c r="L1748" s="733">
        <v>0</v>
      </c>
      <c r="M1748" s="734">
        <v>0</v>
      </c>
      <c r="N1748" s="931"/>
      <c r="O1748" s="530">
        <f t="shared" si="2721"/>
        <v>0</v>
      </c>
      <c r="P1748" s="530">
        <f t="shared" si="2722"/>
        <v>0</v>
      </c>
      <c r="Q1748" s="646"/>
      <c r="R1748" s="536"/>
      <c r="S1748" s="536"/>
      <c r="T1748" s="536"/>
      <c r="U1748" s="536"/>
      <c r="V1748" s="536"/>
      <c r="W1748" s="683" t="str">
        <f t="shared" si="2723"/>
        <v>OK</v>
      </c>
      <c r="X1748" s="141"/>
      <c r="Y1748" s="141"/>
      <c r="Z1748" s="552"/>
      <c r="AA1748" s="552"/>
      <c r="AB1748" s="683" t="str">
        <f t="shared" si="2724"/>
        <v>OK</v>
      </c>
      <c r="AC1748" s="593"/>
      <c r="AD1748" s="530">
        <f t="shared" si="2725"/>
        <v>0</v>
      </c>
      <c r="AE1748" s="842">
        <f t="shared" si="2726"/>
        <v>0</v>
      </c>
      <c r="AF1748" s="931"/>
      <c r="AG1748" s="530">
        <f t="shared" si="2727"/>
        <v>0</v>
      </c>
      <c r="AH1748" s="530">
        <f t="shared" si="2728"/>
        <v>0</v>
      </c>
      <c r="AI1748" s="641"/>
      <c r="AJ1748" s="537"/>
      <c r="AK1748" s="537"/>
      <c r="AL1748" s="537"/>
      <c r="AM1748" s="537"/>
      <c r="AN1748" s="537"/>
      <c r="AO1748" s="683" t="str">
        <f t="shared" si="2729"/>
        <v>OK</v>
      </c>
      <c r="AP1748" s="141"/>
      <c r="AQ1748" s="141"/>
      <c r="AR1748" s="552"/>
      <c r="AS1748" s="552"/>
      <c r="AT1748" s="683" t="str">
        <f t="shared" si="2730"/>
        <v>OK</v>
      </c>
      <c r="AU1748" s="593"/>
      <c r="AV1748" s="530">
        <f t="shared" si="2731"/>
        <v>0</v>
      </c>
      <c r="AW1748" s="842">
        <f t="shared" si="2732"/>
        <v>0</v>
      </c>
      <c r="AX1748" s="115">
        <f t="shared" si="2772"/>
        <v>0</v>
      </c>
      <c r="AY1748" s="5">
        <f t="shared" si="2773"/>
        <v>0</v>
      </c>
      <c r="AZ1748" s="7">
        <f t="shared" si="2776"/>
        <v>0</v>
      </c>
      <c r="BA1748" s="335" t="e">
        <f>AZ1748/AX1748</f>
        <v>#DIV/0!</v>
      </c>
      <c r="BB1748" s="23">
        <f t="shared" si="2774"/>
        <v>0</v>
      </c>
      <c r="BC1748" s="5">
        <f t="shared" si="2777"/>
        <v>0</v>
      </c>
      <c r="BD1748" s="7">
        <f t="shared" si="2778"/>
        <v>0</v>
      </c>
      <c r="BE1748" s="335" t="e">
        <f>BD1748/BB1748</f>
        <v>#DIV/0!</v>
      </c>
      <c r="BG1748" s="826" t="str">
        <f t="shared" si="2775"/>
        <v>41.40</v>
      </c>
      <c r="BH1748" s="607" t="b">
        <f>COUNTIF('Codes SEC'!$B$2:$B$250,Ministres!BG1748)&gt;0</f>
        <v>1</v>
      </c>
    </row>
    <row r="1749" spans="1:66" ht="35.1" customHeight="1" x14ac:dyDescent="0.25">
      <c r="A1749" s="222" t="s">
        <v>6116</v>
      </c>
      <c r="B1749" s="112" t="s">
        <v>826</v>
      </c>
      <c r="C1749" s="116" t="s">
        <v>1714</v>
      </c>
      <c r="D1749" s="620">
        <v>1000</v>
      </c>
      <c r="E1749" s="278"/>
      <c r="F1749" s="116">
        <v>12</v>
      </c>
      <c r="G1749" s="700" t="s">
        <v>5613</v>
      </c>
      <c r="H1749" s="888" t="str">
        <f t="shared" si="2720"/>
        <v>049</v>
      </c>
      <c r="I1749" s="580">
        <v>84312000</v>
      </c>
      <c r="J1749" s="689" t="s">
        <v>5768</v>
      </c>
      <c r="K1749" s="411" t="s">
        <v>5769</v>
      </c>
      <c r="L1749" s="733">
        <v>0</v>
      </c>
      <c r="M1749" s="734">
        <v>0</v>
      </c>
      <c r="N1749" s="931"/>
      <c r="O1749" s="530">
        <f t="shared" si="2721"/>
        <v>0</v>
      </c>
      <c r="P1749" s="530">
        <f t="shared" si="2722"/>
        <v>0</v>
      </c>
      <c r="Q1749" s="646"/>
      <c r="R1749" s="536"/>
      <c r="S1749" s="536"/>
      <c r="T1749" s="536"/>
      <c r="U1749" s="536"/>
      <c r="V1749" s="536"/>
      <c r="W1749" s="683" t="str">
        <f t="shared" si="2723"/>
        <v>OK</v>
      </c>
      <c r="X1749" s="141"/>
      <c r="Y1749" s="141"/>
      <c r="Z1749" s="552"/>
      <c r="AA1749" s="552"/>
      <c r="AB1749" s="683" t="str">
        <f t="shared" si="2724"/>
        <v>OK</v>
      </c>
      <c r="AC1749" s="593"/>
      <c r="AD1749" s="530">
        <f t="shared" si="2725"/>
        <v>0</v>
      </c>
      <c r="AE1749" s="842">
        <f t="shared" si="2726"/>
        <v>0</v>
      </c>
      <c r="AF1749" s="931"/>
      <c r="AG1749" s="530">
        <f t="shared" si="2727"/>
        <v>0</v>
      </c>
      <c r="AH1749" s="530">
        <f t="shared" si="2728"/>
        <v>0</v>
      </c>
      <c r="AI1749" s="641"/>
      <c r="AJ1749" s="537"/>
      <c r="AK1749" s="537"/>
      <c r="AL1749" s="537"/>
      <c r="AM1749" s="537"/>
      <c r="AN1749" s="537"/>
      <c r="AO1749" s="683" t="str">
        <f t="shared" si="2729"/>
        <v>OK</v>
      </c>
      <c r="AP1749" s="141"/>
      <c r="AQ1749" s="141"/>
      <c r="AR1749" s="552"/>
      <c r="AS1749" s="552"/>
      <c r="AT1749" s="683" t="str">
        <f t="shared" si="2730"/>
        <v>OK</v>
      </c>
      <c r="AU1749" s="593"/>
      <c r="AV1749" s="530">
        <f t="shared" si="2731"/>
        <v>0</v>
      </c>
      <c r="AW1749" s="842">
        <f t="shared" si="2732"/>
        <v>0</v>
      </c>
      <c r="AX1749" s="115">
        <f t="shared" si="2772"/>
        <v>0</v>
      </c>
      <c r="AY1749" s="5">
        <f t="shared" si="2773"/>
        <v>0</v>
      </c>
      <c r="AZ1749" s="7">
        <f t="shared" ref="AZ1749" si="2781">AY1749-AX1749</f>
        <v>0</v>
      </c>
      <c r="BA1749" s="335" t="e">
        <f t="shared" ref="BA1749" si="2782">AZ1749/AX1749</f>
        <v>#DIV/0!</v>
      </c>
      <c r="BB1749" s="23">
        <f t="shared" si="2774"/>
        <v>0</v>
      </c>
      <c r="BC1749" s="5">
        <f t="shared" ref="BC1749" si="2783">AW1749</f>
        <v>0</v>
      </c>
      <c r="BD1749" s="7">
        <f t="shared" ref="BD1749" si="2784">BC1749-BB1749</f>
        <v>0</v>
      </c>
      <c r="BE1749" s="335" t="e">
        <f t="shared" ref="BE1749" si="2785">BD1749/BB1749</f>
        <v>#DIV/0!</v>
      </c>
      <c r="BG1749" s="826" t="str">
        <f t="shared" si="2775"/>
        <v>43.12</v>
      </c>
      <c r="BH1749" s="607" t="b">
        <f>COUNTIF('Codes SEC'!$B$2:$B$250,Ministres!BG1749)&gt;0</f>
        <v>1</v>
      </c>
    </row>
    <row r="1750" spans="1:66" ht="30.6" x14ac:dyDescent="0.25">
      <c r="A1750" s="222" t="s">
        <v>6116</v>
      </c>
      <c r="B1750" s="30">
        <v>14</v>
      </c>
      <c r="C1750" s="116" t="s">
        <v>1714</v>
      </c>
      <c r="D1750" s="620">
        <v>1000</v>
      </c>
      <c r="F1750" s="117">
        <v>6</v>
      </c>
      <c r="G1750" s="694">
        <v>1</v>
      </c>
      <c r="H1750" s="878" t="str">
        <f t="shared" si="2720"/>
        <v>049</v>
      </c>
      <c r="I1750" s="397">
        <v>84524000</v>
      </c>
      <c r="J1750" s="380" t="s">
        <v>2172</v>
      </c>
      <c r="K1750" s="408" t="s">
        <v>4735</v>
      </c>
      <c r="L1750" s="726">
        <v>0</v>
      </c>
      <c r="M1750" s="727">
        <v>0</v>
      </c>
      <c r="N1750" s="931"/>
      <c r="O1750" s="530">
        <f t="shared" si="2721"/>
        <v>0</v>
      </c>
      <c r="P1750" s="530">
        <f t="shared" si="2722"/>
        <v>0</v>
      </c>
      <c r="Q1750" s="646"/>
      <c r="R1750" s="536"/>
      <c r="S1750" s="536"/>
      <c r="T1750" s="536"/>
      <c r="U1750" s="536"/>
      <c r="V1750" s="536"/>
      <c r="W1750" s="683" t="str">
        <f>IF(SUM(Q1750:V1750)=X1750,"OK",SUM(Q1750:V1750)-X1750)</f>
        <v>OK</v>
      </c>
      <c r="X1750" s="141"/>
      <c r="Y1750" s="141"/>
      <c r="Z1750" s="552"/>
      <c r="AA1750" s="552"/>
      <c r="AB1750" s="683" t="str">
        <f>IF(SUM(Z1750:AA1750)=AC1750,"OK",SUM(Z1750:AA1750)-AC1750)</f>
        <v>OK</v>
      </c>
      <c r="AC1750" s="593"/>
      <c r="AD1750" s="530">
        <f t="shared" si="2725"/>
        <v>0</v>
      </c>
      <c r="AE1750" s="842">
        <f t="shared" si="2726"/>
        <v>0</v>
      </c>
      <c r="AF1750" s="931"/>
      <c r="AG1750" s="530">
        <f t="shared" si="2727"/>
        <v>0</v>
      </c>
      <c r="AH1750" s="530">
        <f t="shared" si="2728"/>
        <v>0</v>
      </c>
      <c r="AI1750" s="641"/>
      <c r="AJ1750" s="537"/>
      <c r="AK1750" s="537"/>
      <c r="AL1750" s="537"/>
      <c r="AM1750" s="537"/>
      <c r="AN1750" s="537"/>
      <c r="AO1750" s="683" t="str">
        <f>IF(SUM(AI1750:AN1750)=AP1750,"OK",SUM(AI1750:AN1750)-AP1750)</f>
        <v>OK</v>
      </c>
      <c r="AP1750" s="141"/>
      <c r="AQ1750" s="141"/>
      <c r="AR1750" s="552"/>
      <c r="AS1750" s="552"/>
      <c r="AT1750" s="683" t="str">
        <f>IF(SUM(AR1750:AS1750)=AU1750,"OK",SUM(AR1750:AS1750)-AU1750)</f>
        <v>OK</v>
      </c>
      <c r="AU1750" s="593"/>
      <c r="AV1750" s="530">
        <f t="shared" si="2731"/>
        <v>0</v>
      </c>
      <c r="AW1750" s="842">
        <f t="shared" si="2732"/>
        <v>0</v>
      </c>
      <c r="AX1750" s="115">
        <f t="shared" si="2772"/>
        <v>0</v>
      </c>
      <c r="AY1750" s="5">
        <f t="shared" si="2773"/>
        <v>0</v>
      </c>
      <c r="AZ1750" s="7">
        <f>AY1750-AX1750</f>
        <v>0</v>
      </c>
      <c r="BA1750" s="335" t="e">
        <f>AZ1750/AX1750</f>
        <v>#DIV/0!</v>
      </c>
      <c r="BB1750" s="23">
        <f t="shared" si="2774"/>
        <v>0</v>
      </c>
      <c r="BC1750" s="5">
        <f>AW1750</f>
        <v>0</v>
      </c>
      <c r="BD1750" s="7">
        <f>BC1750-BB1750</f>
        <v>0</v>
      </c>
      <c r="BE1750" s="335" t="e">
        <f>BD1750/BB1750</f>
        <v>#DIV/0!</v>
      </c>
      <c r="BG1750" s="826" t="str">
        <f t="shared" si="2775"/>
        <v>45.24</v>
      </c>
      <c r="BH1750" s="607" t="b">
        <f>COUNTIF('Codes SEC'!$B$2:$B$250,Ministres!BG1750)&gt;0</f>
        <v>1</v>
      </c>
    </row>
    <row r="1751" spans="1:66" ht="30.6" x14ac:dyDescent="0.25">
      <c r="A1751" s="222" t="s">
        <v>6116</v>
      </c>
      <c r="B1751" s="30">
        <v>14</v>
      </c>
      <c r="C1751" s="116" t="s">
        <v>1714</v>
      </c>
      <c r="D1751" s="620">
        <v>1000</v>
      </c>
      <c r="F1751" s="117">
        <v>12</v>
      </c>
      <c r="G1751" s="694">
        <v>1</v>
      </c>
      <c r="H1751" s="878" t="str">
        <f t="shared" si="2720"/>
        <v>049</v>
      </c>
      <c r="I1751" s="397" t="s">
        <v>3319</v>
      </c>
      <c r="J1751" s="380" t="s">
        <v>2173</v>
      </c>
      <c r="K1751" s="408" t="s">
        <v>3173</v>
      </c>
      <c r="L1751" s="726">
        <v>315</v>
      </c>
      <c r="M1751" s="727">
        <v>315</v>
      </c>
      <c r="N1751" s="931"/>
      <c r="O1751" s="530">
        <f t="shared" si="2721"/>
        <v>-315</v>
      </c>
      <c r="P1751" s="530" t="str">
        <f t="shared" si="2722"/>
        <v xml:space="preserve">0 </v>
      </c>
      <c r="Q1751" s="646"/>
      <c r="R1751" s="536"/>
      <c r="S1751" s="536"/>
      <c r="T1751" s="536"/>
      <c r="U1751" s="536"/>
      <c r="V1751" s="536"/>
      <c r="W1751" s="683" t="str">
        <f t="shared" si="2723"/>
        <v>OK</v>
      </c>
      <c r="X1751" s="141"/>
      <c r="Y1751" s="141"/>
      <c r="Z1751" s="552"/>
      <c r="AA1751" s="552"/>
      <c r="AB1751" s="683" t="str">
        <f t="shared" si="2724"/>
        <v>OK</v>
      </c>
      <c r="AC1751" s="593"/>
      <c r="AD1751" s="530">
        <f t="shared" si="2725"/>
        <v>0</v>
      </c>
      <c r="AE1751" s="842">
        <f t="shared" si="2726"/>
        <v>0</v>
      </c>
      <c r="AF1751" s="931"/>
      <c r="AG1751" s="530">
        <f t="shared" si="2727"/>
        <v>-315</v>
      </c>
      <c r="AH1751" s="530" t="str">
        <f t="shared" si="2728"/>
        <v xml:space="preserve">0 </v>
      </c>
      <c r="AI1751" s="641"/>
      <c r="AJ1751" s="537"/>
      <c r="AK1751" s="537"/>
      <c r="AL1751" s="537"/>
      <c r="AM1751" s="537"/>
      <c r="AN1751" s="537"/>
      <c r="AO1751" s="683" t="str">
        <f t="shared" si="2729"/>
        <v>OK</v>
      </c>
      <c r="AP1751" s="141"/>
      <c r="AQ1751" s="141"/>
      <c r="AR1751" s="552"/>
      <c r="AS1751" s="552"/>
      <c r="AT1751" s="683" t="str">
        <f t="shared" si="2730"/>
        <v>OK</v>
      </c>
      <c r="AU1751" s="593"/>
      <c r="AV1751" s="530">
        <f t="shared" si="2731"/>
        <v>0</v>
      </c>
      <c r="AW1751" s="842">
        <f t="shared" si="2732"/>
        <v>0</v>
      </c>
      <c r="AX1751" s="115">
        <f t="shared" si="2772"/>
        <v>315</v>
      </c>
      <c r="AY1751" s="5">
        <f t="shared" si="2773"/>
        <v>0</v>
      </c>
      <c r="AZ1751" s="7">
        <f t="shared" si="2776"/>
        <v>-315</v>
      </c>
      <c r="BA1751" s="335">
        <f>AZ1751/AX1751</f>
        <v>-1</v>
      </c>
      <c r="BB1751" s="23">
        <f t="shared" si="2774"/>
        <v>315</v>
      </c>
      <c r="BC1751" s="5">
        <f t="shared" si="2777"/>
        <v>0</v>
      </c>
      <c r="BD1751" s="7">
        <f t="shared" si="2778"/>
        <v>-315</v>
      </c>
      <c r="BE1751" s="335">
        <f>BD1751/BB1751</f>
        <v>-1</v>
      </c>
      <c r="BG1751" s="826" t="str">
        <f t="shared" si="2775"/>
        <v>45.50</v>
      </c>
      <c r="BH1751" s="607" t="b">
        <f>COUNTIF('Codes SEC'!$B$2:$B$250,Ministres!BG1751)&gt;0</f>
        <v>1</v>
      </c>
    </row>
    <row r="1752" spans="1:66" ht="12.75" customHeight="1" x14ac:dyDescent="0.25">
      <c r="A1752" s="227"/>
      <c r="B1752" s="209"/>
      <c r="C1752" s="253"/>
      <c r="D1752" s="625"/>
      <c r="E1752" s="280"/>
      <c r="F1752" s="253"/>
      <c r="G1752" s="695"/>
      <c r="H1752" s="886"/>
      <c r="I1752" s="403"/>
      <c r="J1752" s="381"/>
      <c r="K1752" s="514" t="s">
        <v>95</v>
      </c>
      <c r="L1752" s="313">
        <f>L1750+L1701+L1702+L1703+L1706+L1725+L1726+L1727+L1736+L1739+L1742+L1746+L1747+L1738+L1718+L1704+L1707+L1724+L1728+L1729+L1740+L1748+L1751+L1723+L1741+L1708+L1732+L1733+L1712+L1710+L1711+L1709+L1713+L1719+L1720+L1714+L1721+L1722+L1743+L1735+L1716+L1715+L1734+L1737+L1730+L1749+L1731+L1705+L1717+L1744+L1745</f>
        <v>253355</v>
      </c>
      <c r="M1752" s="744">
        <f t="shared" ref="M1752:BE1752" si="2786">M1750+M1701+M1702+M1703+M1706+M1725+M1726+M1727+M1736+M1739+M1742+M1746+M1747+M1738+M1718+M1704+M1707+M1724+M1728+M1729+M1740+M1748+M1751+M1723+M1741+M1708+M1732+M1733+M1712+M1710+M1711+M1709+M1713+M1719+M1720+M1714+M1721+M1722+M1743+M1735+M1716+M1715+M1734+M1737+M1730+M1749+M1731+M1705+M1717+M1744+M1745</f>
        <v>234597</v>
      </c>
      <c r="N1752" s="930">
        <f t="shared" si="2786"/>
        <v>0</v>
      </c>
      <c r="O1752" s="790">
        <f t="shared" si="2786"/>
        <v>-253355</v>
      </c>
      <c r="P1752" s="790">
        <f t="shared" si="2786"/>
        <v>0</v>
      </c>
      <c r="Q1752" s="787">
        <f t="shared" si="2786"/>
        <v>0</v>
      </c>
      <c r="R1752" s="648">
        <f t="shared" si="2786"/>
        <v>0</v>
      </c>
      <c r="S1752" s="648">
        <f t="shared" si="2786"/>
        <v>0</v>
      </c>
      <c r="T1752" s="648">
        <f t="shared" si="2786"/>
        <v>0</v>
      </c>
      <c r="U1752" s="648">
        <f t="shared" si="2786"/>
        <v>0</v>
      </c>
      <c r="V1752" s="648">
        <f t="shared" si="2786"/>
        <v>0</v>
      </c>
      <c r="W1752" s="790" t="e">
        <f t="shared" si="2786"/>
        <v>#VALUE!</v>
      </c>
      <c r="X1752" s="649">
        <f t="shared" si="2786"/>
        <v>0</v>
      </c>
      <c r="Y1752" s="649">
        <f t="shared" si="2786"/>
        <v>0</v>
      </c>
      <c r="Z1752" s="648">
        <f t="shared" si="2786"/>
        <v>0</v>
      </c>
      <c r="AA1752" s="648">
        <f t="shared" si="2786"/>
        <v>0</v>
      </c>
      <c r="AB1752" s="790" t="e">
        <f t="shared" si="2786"/>
        <v>#VALUE!</v>
      </c>
      <c r="AC1752" s="649">
        <f t="shared" si="2786"/>
        <v>0</v>
      </c>
      <c r="AD1752" s="790">
        <f t="shared" si="2786"/>
        <v>0</v>
      </c>
      <c r="AE1752" s="843">
        <f t="shared" si="2786"/>
        <v>0</v>
      </c>
      <c r="AF1752" s="930">
        <f t="shared" si="2786"/>
        <v>0</v>
      </c>
      <c r="AG1752" s="790">
        <f t="shared" si="2786"/>
        <v>-234597</v>
      </c>
      <c r="AH1752" s="790">
        <f t="shared" si="2786"/>
        <v>0</v>
      </c>
      <c r="AI1752" s="787">
        <f t="shared" si="2786"/>
        <v>0</v>
      </c>
      <c r="AJ1752" s="648">
        <f t="shared" si="2786"/>
        <v>0</v>
      </c>
      <c r="AK1752" s="648">
        <f t="shared" si="2786"/>
        <v>0</v>
      </c>
      <c r="AL1752" s="648">
        <f t="shared" si="2786"/>
        <v>0</v>
      </c>
      <c r="AM1752" s="648">
        <f t="shared" si="2786"/>
        <v>0</v>
      </c>
      <c r="AN1752" s="648">
        <f t="shared" si="2786"/>
        <v>0</v>
      </c>
      <c r="AO1752" s="790" t="e">
        <f t="shared" si="2786"/>
        <v>#VALUE!</v>
      </c>
      <c r="AP1752" s="649">
        <f t="shared" si="2786"/>
        <v>0</v>
      </c>
      <c r="AQ1752" s="649">
        <f t="shared" si="2786"/>
        <v>0</v>
      </c>
      <c r="AR1752" s="648">
        <f t="shared" si="2786"/>
        <v>0</v>
      </c>
      <c r="AS1752" s="648">
        <f t="shared" si="2786"/>
        <v>0</v>
      </c>
      <c r="AT1752" s="790" t="e">
        <f t="shared" si="2786"/>
        <v>#VALUE!</v>
      </c>
      <c r="AU1752" s="649">
        <f t="shared" si="2786"/>
        <v>0</v>
      </c>
      <c r="AV1752" s="790">
        <f t="shared" si="2786"/>
        <v>0</v>
      </c>
      <c r="AW1752" s="843">
        <f t="shared" si="2786"/>
        <v>0</v>
      </c>
      <c r="AX1752" s="336">
        <f t="shared" si="2786"/>
        <v>253355</v>
      </c>
      <c r="AY1752" s="337">
        <f t="shared" si="2786"/>
        <v>0</v>
      </c>
      <c r="AZ1752" s="338">
        <f t="shared" si="2786"/>
        <v>-253355</v>
      </c>
      <c r="BA1752" s="339" t="e">
        <f t="shared" si="2786"/>
        <v>#DIV/0!</v>
      </c>
      <c r="BB1752" s="322">
        <f t="shared" si="2786"/>
        <v>234597</v>
      </c>
      <c r="BC1752" s="337">
        <f t="shared" si="2786"/>
        <v>0</v>
      </c>
      <c r="BD1752" s="338">
        <f t="shared" si="2786"/>
        <v>-234597</v>
      </c>
      <c r="BE1752" s="339" t="e">
        <f t="shared" si="2786"/>
        <v>#DIV/0!</v>
      </c>
      <c r="BG1752" s="826"/>
      <c r="BH1752" s="607"/>
    </row>
    <row r="1753" spans="1:66" ht="12.75" customHeight="1" x14ac:dyDescent="0.25">
      <c r="A1753" s="21"/>
      <c r="B1753" s="112"/>
      <c r="C1753" s="116"/>
      <c r="D1753" s="623"/>
      <c r="E1753" s="278"/>
      <c r="F1753" s="116"/>
      <c r="G1753" s="694"/>
      <c r="H1753" s="878"/>
      <c r="I1753" s="397"/>
      <c r="J1753" s="380"/>
      <c r="K1753" s="409"/>
      <c r="L1753" s="731"/>
      <c r="M1753" s="732"/>
      <c r="N1753" s="931"/>
      <c r="O1753" s="923"/>
      <c r="P1753" s="923"/>
      <c r="Q1753" s="641"/>
      <c r="R1753" s="537"/>
      <c r="S1753" s="537"/>
      <c r="T1753" s="537"/>
      <c r="U1753" s="537"/>
      <c r="V1753" s="537"/>
      <c r="W1753" s="531"/>
      <c r="X1753" s="141"/>
      <c r="Y1753" s="141"/>
      <c r="Z1753" s="552"/>
      <c r="AA1753" s="552"/>
      <c r="AB1753" s="531"/>
      <c r="AC1753" s="593"/>
      <c r="AD1753" s="923"/>
      <c r="AE1753" s="846"/>
      <c r="AF1753" s="931"/>
      <c r="AG1753" s="923"/>
      <c r="AH1753" s="923"/>
      <c r="AI1753" s="641"/>
      <c r="AJ1753" s="537"/>
      <c r="AK1753" s="537"/>
      <c r="AL1753" s="537"/>
      <c r="AM1753" s="537"/>
      <c r="AN1753" s="537"/>
      <c r="AO1753" s="531"/>
      <c r="AP1753" s="141"/>
      <c r="AQ1753" s="141"/>
      <c r="AR1753" s="552"/>
      <c r="AS1753" s="552"/>
      <c r="AT1753" s="531"/>
      <c r="AU1753" s="593"/>
      <c r="AV1753" s="923"/>
      <c r="AW1753" s="846"/>
      <c r="AX1753" s="115"/>
      <c r="AY1753" s="5"/>
      <c r="AZ1753" s="5"/>
      <c r="BA1753" s="335"/>
      <c r="BC1753" s="5"/>
      <c r="BD1753" s="5"/>
      <c r="BE1753" s="335"/>
      <c r="BG1753" s="826"/>
      <c r="BH1753" s="607"/>
    </row>
    <row r="1754" spans="1:66" ht="12.75" customHeight="1" x14ac:dyDescent="0.25">
      <c r="A1754" s="21"/>
      <c r="B1754" s="112"/>
      <c r="C1754" s="116"/>
      <c r="D1754" s="623"/>
      <c r="E1754" s="278"/>
      <c r="F1754" s="116"/>
      <c r="G1754" s="694"/>
      <c r="H1754" s="878"/>
      <c r="I1754" s="397"/>
      <c r="J1754" s="380"/>
      <c r="K1754" s="410" t="s">
        <v>58</v>
      </c>
      <c r="L1754" s="731"/>
      <c r="M1754" s="732"/>
      <c r="N1754" s="931"/>
      <c r="O1754" s="923"/>
      <c r="P1754" s="923"/>
      <c r="Q1754" s="641"/>
      <c r="R1754" s="537"/>
      <c r="S1754" s="537"/>
      <c r="T1754" s="537"/>
      <c r="U1754" s="537"/>
      <c r="V1754" s="537"/>
      <c r="W1754" s="531"/>
      <c r="X1754" s="141"/>
      <c r="Y1754" s="141"/>
      <c r="Z1754" s="552"/>
      <c r="AA1754" s="552"/>
      <c r="AB1754" s="531"/>
      <c r="AC1754" s="593"/>
      <c r="AD1754" s="923"/>
      <c r="AE1754" s="846"/>
      <c r="AF1754" s="931"/>
      <c r="AG1754" s="923"/>
      <c r="AH1754" s="923"/>
      <c r="AI1754" s="641"/>
      <c r="AJ1754" s="537"/>
      <c r="AK1754" s="537"/>
      <c r="AL1754" s="537"/>
      <c r="AM1754" s="537"/>
      <c r="AN1754" s="537"/>
      <c r="AO1754" s="531"/>
      <c r="AP1754" s="141"/>
      <c r="AQ1754" s="141"/>
      <c r="AR1754" s="552"/>
      <c r="AS1754" s="552"/>
      <c r="AT1754" s="531"/>
      <c r="AU1754" s="593"/>
      <c r="AV1754" s="923"/>
      <c r="AW1754" s="846"/>
      <c r="AX1754" s="115"/>
      <c r="AY1754" s="5"/>
      <c r="AZ1754" s="5"/>
      <c r="BA1754" s="335"/>
      <c r="BC1754" s="5"/>
      <c r="BD1754" s="5"/>
      <c r="BE1754" s="335"/>
      <c r="BG1754" s="826"/>
      <c r="BH1754" s="607"/>
    </row>
    <row r="1755" spans="1:66" ht="12.75" customHeight="1" x14ac:dyDescent="0.25">
      <c r="A1755" s="21"/>
      <c r="B1755" s="112"/>
      <c r="C1755" s="116"/>
      <c r="D1755" s="623"/>
      <c r="E1755" s="278"/>
      <c r="F1755" s="116"/>
      <c r="G1755" s="694"/>
      <c r="H1755" s="878"/>
      <c r="I1755" s="397"/>
      <c r="J1755" s="380"/>
      <c r="K1755" s="408"/>
      <c r="L1755" s="731"/>
      <c r="M1755" s="732"/>
      <c r="N1755" s="931"/>
      <c r="O1755" s="923"/>
      <c r="P1755" s="923"/>
      <c r="Q1755" s="641"/>
      <c r="R1755" s="537"/>
      <c r="S1755" s="537"/>
      <c r="T1755" s="537"/>
      <c r="U1755" s="537"/>
      <c r="V1755" s="537"/>
      <c r="W1755" s="531"/>
      <c r="X1755" s="141"/>
      <c r="Y1755" s="141"/>
      <c r="Z1755" s="552"/>
      <c r="AA1755" s="552"/>
      <c r="AB1755" s="531"/>
      <c r="AC1755" s="593"/>
      <c r="AD1755" s="923"/>
      <c r="AE1755" s="846"/>
      <c r="AF1755" s="931"/>
      <c r="AG1755" s="923"/>
      <c r="AH1755" s="923"/>
      <c r="AI1755" s="641"/>
      <c r="AJ1755" s="537"/>
      <c r="AK1755" s="537"/>
      <c r="AL1755" s="537"/>
      <c r="AM1755" s="537"/>
      <c r="AN1755" s="537"/>
      <c r="AO1755" s="531"/>
      <c r="AP1755" s="141"/>
      <c r="AQ1755" s="141"/>
      <c r="AR1755" s="552"/>
      <c r="AS1755" s="552"/>
      <c r="AT1755" s="531"/>
      <c r="AU1755" s="593"/>
      <c r="AV1755" s="923"/>
      <c r="AW1755" s="846"/>
      <c r="AX1755" s="115"/>
      <c r="AY1755" s="5"/>
      <c r="AZ1755" s="5"/>
      <c r="BA1755" s="335"/>
      <c r="BC1755" s="5"/>
      <c r="BD1755" s="5"/>
      <c r="BE1755" s="335"/>
      <c r="BG1755" s="826"/>
      <c r="BH1755" s="607"/>
    </row>
    <row r="1756" spans="1:66" ht="35.1" customHeight="1" x14ac:dyDescent="0.25">
      <c r="A1756" s="190" t="s">
        <v>6116</v>
      </c>
      <c r="B1756" s="603">
        <v>14</v>
      </c>
      <c r="C1756" s="120" t="s">
        <v>1714</v>
      </c>
      <c r="D1756" s="620">
        <v>1000</v>
      </c>
      <c r="E1756" s="604"/>
      <c r="F1756" s="192">
        <v>12</v>
      </c>
      <c r="G1756" s="697">
        <v>1</v>
      </c>
      <c r="H1756" s="890" t="str">
        <f t="shared" si="2720"/>
        <v>049</v>
      </c>
      <c r="I1756" s="585">
        <v>85111000</v>
      </c>
      <c r="J1756" s="380" t="s">
        <v>4240</v>
      </c>
      <c r="K1756" s="449" t="s">
        <v>4736</v>
      </c>
      <c r="L1756" s="726">
        <v>1200</v>
      </c>
      <c r="M1756" s="727">
        <v>1200</v>
      </c>
      <c r="N1756" s="931"/>
      <c r="O1756" s="530">
        <f t="shared" ref="O1756:O1812" si="2787">IF(N1756&gt;L1756,"0 ",N1756-L1756)</f>
        <v>-1200</v>
      </c>
      <c r="P1756" s="530" t="str">
        <f t="shared" ref="P1756:P1812" si="2788">IF(N1756&lt;L1756,"0 ",N1756-L1756)</f>
        <v xml:space="preserve">0 </v>
      </c>
      <c r="Q1756" s="646"/>
      <c r="R1756" s="536"/>
      <c r="S1756" s="536"/>
      <c r="T1756" s="536"/>
      <c r="U1756" s="536"/>
      <c r="V1756" s="536"/>
      <c r="W1756" s="683" t="str">
        <f t="shared" ref="W1756:W1812" si="2789">IF(SUM(Q1756:V1756)=X1756,"OK",SUM(Q1756:V1756)-X1756)</f>
        <v>OK</v>
      </c>
      <c r="X1756" s="141"/>
      <c r="Y1756" s="141"/>
      <c r="Z1756" s="552"/>
      <c r="AA1756" s="552"/>
      <c r="AB1756" s="683" t="str">
        <f t="shared" ref="AB1756:AB1812" si="2790">IF(SUM(Z1756:AA1756)=AC1756,"OK",SUM(Z1756:AA1756)-AC1756)</f>
        <v>OK</v>
      </c>
      <c r="AC1756" s="593"/>
      <c r="AD1756" s="530">
        <f t="shared" ref="AD1756:AD1812" si="2791">X1756+Y1756+AC1756</f>
        <v>0</v>
      </c>
      <c r="AE1756" s="842">
        <f t="shared" ref="AE1756:AE1812" si="2792">N1756+AD1756</f>
        <v>0</v>
      </c>
      <c r="AF1756" s="931"/>
      <c r="AG1756" s="530">
        <f t="shared" ref="AG1756:AG1812" si="2793">IF(AF1756&gt;M1756,"0 ",AF1756-M1756)</f>
        <v>-1200</v>
      </c>
      <c r="AH1756" s="530" t="str">
        <f t="shared" ref="AH1756:AH1812" si="2794">IF(AF1756&lt;M1756,"0 ",AF1756-M1756)</f>
        <v xml:space="preserve">0 </v>
      </c>
      <c r="AI1756" s="641"/>
      <c r="AJ1756" s="537"/>
      <c r="AK1756" s="537"/>
      <c r="AL1756" s="537"/>
      <c r="AM1756" s="537"/>
      <c r="AN1756" s="537"/>
      <c r="AO1756" s="683" t="str">
        <f t="shared" ref="AO1756:AO1812" si="2795">IF(SUM(AI1756:AN1756)=AP1756,"OK",SUM(AI1756:AN1756)-AP1756)</f>
        <v>OK</v>
      </c>
      <c r="AP1756" s="141"/>
      <c r="AQ1756" s="141"/>
      <c r="AR1756" s="552"/>
      <c r="AS1756" s="552"/>
      <c r="AT1756" s="683" t="str">
        <f t="shared" ref="AT1756:AT1812" si="2796">IF(SUM(AR1756:AS1756)=AU1756,"OK",SUM(AR1756:AS1756)-AU1756)</f>
        <v>OK</v>
      </c>
      <c r="AU1756" s="593"/>
      <c r="AV1756" s="530">
        <f t="shared" ref="AV1756:AV1812" si="2797">AP1756+AQ1756+AU1756</f>
        <v>0</v>
      </c>
      <c r="AW1756" s="842">
        <f t="shared" ref="AW1756:AW1812" si="2798">AF1756+AV1756</f>
        <v>0</v>
      </c>
      <c r="AX1756" s="115">
        <f t="shared" ref="AX1756:AX1787" si="2799">L1756</f>
        <v>1200</v>
      </c>
      <c r="AY1756" s="5">
        <f t="shared" ref="AY1756:AY1787" si="2800">AE1756</f>
        <v>0</v>
      </c>
      <c r="AZ1756" s="7">
        <f t="shared" ref="AZ1756:AZ1774" si="2801">AY1756-AX1756</f>
        <v>-1200</v>
      </c>
      <c r="BA1756" s="335">
        <f t="shared" ref="BA1756:BA1774" si="2802">AZ1756/AX1756</f>
        <v>-1</v>
      </c>
      <c r="BB1756" s="23">
        <f t="shared" ref="BB1756:BB1787" si="2803">M1756</f>
        <v>1200</v>
      </c>
      <c r="BC1756" s="5">
        <f t="shared" ref="BC1756:BC1774" si="2804">AW1756</f>
        <v>0</v>
      </c>
      <c r="BD1756" s="7">
        <f t="shared" ref="BD1756:BD1774" si="2805">BC1756-BB1756</f>
        <v>-1200</v>
      </c>
      <c r="BE1756" s="335">
        <f t="shared" ref="BE1756:BE1774" si="2806">BD1756/BB1756</f>
        <v>-1</v>
      </c>
      <c r="BG1756" s="826" t="str">
        <f t="shared" ref="BG1756:BG1787" si="2807">RIGHT(LEFT(I1756,3),2)&amp;"."&amp;RIGHT(LEFT(I1756,5),2)</f>
        <v>51.11</v>
      </c>
      <c r="BH1756" s="607" t="b">
        <f>COUNTIF('Codes SEC'!$B$2:$B$250,Ministres!BG1756)&gt;0</f>
        <v>1</v>
      </c>
    </row>
    <row r="1757" spans="1:66" ht="35.1" customHeight="1" x14ac:dyDescent="0.25">
      <c r="A1757" s="190" t="s">
        <v>6116</v>
      </c>
      <c r="B1757" s="603">
        <v>14</v>
      </c>
      <c r="C1757" s="120" t="s">
        <v>1714</v>
      </c>
      <c r="D1757" s="622">
        <v>1000</v>
      </c>
      <c r="E1757" s="604"/>
      <c r="F1757" s="117">
        <v>12</v>
      </c>
      <c r="G1757" s="697" t="s">
        <v>5613</v>
      </c>
      <c r="H1757" s="890" t="str">
        <f t="shared" si="2720"/>
        <v>049</v>
      </c>
      <c r="I1757" s="585">
        <v>85111000</v>
      </c>
      <c r="J1757" s="829" t="s">
        <v>6300</v>
      </c>
      <c r="K1757" s="422" t="s">
        <v>6427</v>
      </c>
      <c r="L1757" s="733">
        <v>0</v>
      </c>
      <c r="M1757" s="734">
        <v>0</v>
      </c>
      <c r="N1757" s="931"/>
      <c r="O1757" s="530">
        <f t="shared" si="2787"/>
        <v>0</v>
      </c>
      <c r="P1757" s="530">
        <f t="shared" si="2788"/>
        <v>0</v>
      </c>
      <c r="Q1757" s="646"/>
      <c r="R1757" s="536"/>
      <c r="S1757" s="536"/>
      <c r="T1757" s="536"/>
      <c r="U1757" s="536"/>
      <c r="V1757" s="536"/>
      <c r="W1757" s="683" t="str">
        <f t="shared" si="2789"/>
        <v>OK</v>
      </c>
      <c r="X1757" s="141"/>
      <c r="Y1757" s="141"/>
      <c r="Z1757" s="552"/>
      <c r="AA1757" s="552"/>
      <c r="AB1757" s="683" t="str">
        <f t="shared" si="2790"/>
        <v>OK</v>
      </c>
      <c r="AC1757" s="593"/>
      <c r="AD1757" s="530">
        <f t="shared" si="2791"/>
        <v>0</v>
      </c>
      <c r="AE1757" s="842">
        <f t="shared" si="2792"/>
        <v>0</v>
      </c>
      <c r="AF1757" s="931"/>
      <c r="AG1757" s="530">
        <f t="shared" si="2793"/>
        <v>0</v>
      </c>
      <c r="AH1757" s="530">
        <f t="shared" si="2794"/>
        <v>0</v>
      </c>
      <c r="AI1757" s="641"/>
      <c r="AJ1757" s="537"/>
      <c r="AK1757" s="537"/>
      <c r="AL1757" s="537"/>
      <c r="AM1757" s="537"/>
      <c r="AN1757" s="537"/>
      <c r="AO1757" s="683" t="str">
        <f t="shared" si="2795"/>
        <v>OK</v>
      </c>
      <c r="AP1757" s="141"/>
      <c r="AQ1757" s="141"/>
      <c r="AR1757" s="552"/>
      <c r="AS1757" s="552"/>
      <c r="AT1757" s="683" t="str">
        <f t="shared" si="2796"/>
        <v>OK</v>
      </c>
      <c r="AU1757" s="593"/>
      <c r="AV1757" s="530">
        <f t="shared" si="2797"/>
        <v>0</v>
      </c>
      <c r="AW1757" s="842">
        <f t="shared" si="2798"/>
        <v>0</v>
      </c>
      <c r="AX1757" s="115">
        <f t="shared" si="2799"/>
        <v>0</v>
      </c>
      <c r="AY1757" s="5">
        <f t="shared" si="2800"/>
        <v>0</v>
      </c>
      <c r="AZ1757" s="7">
        <f t="shared" si="2801"/>
        <v>0</v>
      </c>
      <c r="BA1757" s="335" t="e">
        <f t="shared" si="2802"/>
        <v>#DIV/0!</v>
      </c>
      <c r="BB1757" s="23">
        <f t="shared" si="2803"/>
        <v>0</v>
      </c>
      <c r="BC1757" s="5">
        <f t="shared" si="2804"/>
        <v>0</v>
      </c>
      <c r="BD1757" s="7">
        <f t="shared" si="2805"/>
        <v>0</v>
      </c>
      <c r="BE1757" s="335" t="e">
        <f t="shared" si="2806"/>
        <v>#DIV/0!</v>
      </c>
      <c r="BG1757" s="826" t="str">
        <f t="shared" si="2807"/>
        <v>51.11</v>
      </c>
      <c r="BH1757" s="607" t="b">
        <f>COUNTIF('Codes SEC'!$B$2:$B$250,Ministres!BG1757)&gt;0</f>
        <v>1</v>
      </c>
    </row>
    <row r="1758" spans="1:66" ht="36.6" customHeight="1" x14ac:dyDescent="0.25">
      <c r="A1758" s="190" t="s">
        <v>6116</v>
      </c>
      <c r="B1758" s="583" t="s">
        <v>826</v>
      </c>
      <c r="C1758" s="120" t="s">
        <v>1714</v>
      </c>
      <c r="D1758" s="622">
        <v>1000</v>
      </c>
      <c r="E1758" s="584"/>
      <c r="F1758" s="120">
        <v>12</v>
      </c>
      <c r="G1758" s="700" t="s">
        <v>5613</v>
      </c>
      <c r="H1758" s="891" t="str">
        <f t="shared" si="2720"/>
        <v>049</v>
      </c>
      <c r="I1758" s="605">
        <v>85122000</v>
      </c>
      <c r="J1758" s="689" t="s">
        <v>5532</v>
      </c>
      <c r="K1758" s="424" t="s">
        <v>1158</v>
      </c>
      <c r="L1758" s="733">
        <v>0</v>
      </c>
      <c r="M1758" s="734">
        <v>0</v>
      </c>
      <c r="N1758" s="931"/>
      <c r="O1758" s="530">
        <f t="shared" si="2787"/>
        <v>0</v>
      </c>
      <c r="P1758" s="530">
        <f t="shared" si="2788"/>
        <v>0</v>
      </c>
      <c r="Q1758" s="646"/>
      <c r="R1758" s="536"/>
      <c r="S1758" s="536"/>
      <c r="T1758" s="536"/>
      <c r="U1758" s="536"/>
      <c r="V1758" s="536"/>
      <c r="W1758" s="683" t="str">
        <f t="shared" ref="W1758:W1765" si="2808">IF(SUM(Q1758:V1758)=X1758,"OK",SUM(Q1758:V1758)-X1758)</f>
        <v>OK</v>
      </c>
      <c r="X1758" s="141"/>
      <c r="Y1758" s="141"/>
      <c r="Z1758" s="552"/>
      <c r="AA1758" s="552"/>
      <c r="AB1758" s="683" t="str">
        <f t="shared" ref="AB1758:AB1765" si="2809">IF(SUM(Z1758:AA1758)=AC1758,"OK",SUM(Z1758:AA1758)-AC1758)</f>
        <v>OK</v>
      </c>
      <c r="AC1758" s="593"/>
      <c r="AD1758" s="530">
        <f t="shared" si="2791"/>
        <v>0</v>
      </c>
      <c r="AE1758" s="842">
        <f t="shared" si="2792"/>
        <v>0</v>
      </c>
      <c r="AF1758" s="931"/>
      <c r="AG1758" s="530">
        <f t="shared" si="2793"/>
        <v>0</v>
      </c>
      <c r="AH1758" s="530">
        <f t="shared" si="2794"/>
        <v>0</v>
      </c>
      <c r="AI1758" s="641"/>
      <c r="AJ1758" s="537"/>
      <c r="AK1758" s="537"/>
      <c r="AL1758" s="537"/>
      <c r="AM1758" s="537"/>
      <c r="AN1758" s="537"/>
      <c r="AO1758" s="683" t="str">
        <f t="shared" ref="AO1758:AO1765" si="2810">IF(SUM(AI1758:AN1758)=AP1758,"OK",SUM(AI1758:AN1758)-AP1758)</f>
        <v>OK</v>
      </c>
      <c r="AP1758" s="141"/>
      <c r="AQ1758" s="141"/>
      <c r="AR1758" s="552"/>
      <c r="AS1758" s="552"/>
      <c r="AT1758" s="683" t="str">
        <f t="shared" ref="AT1758:AT1765" si="2811">IF(SUM(AR1758:AS1758)=AU1758,"OK",SUM(AR1758:AS1758)-AU1758)</f>
        <v>OK</v>
      </c>
      <c r="AU1758" s="593"/>
      <c r="AV1758" s="530">
        <f t="shared" si="2797"/>
        <v>0</v>
      </c>
      <c r="AW1758" s="842">
        <f t="shared" si="2798"/>
        <v>0</v>
      </c>
      <c r="AX1758" s="115">
        <f t="shared" si="2799"/>
        <v>0</v>
      </c>
      <c r="AY1758" s="5">
        <f t="shared" si="2800"/>
        <v>0</v>
      </c>
      <c r="AZ1758" s="7">
        <f t="shared" ref="AZ1758:AZ1765" si="2812">AY1758-AX1758</f>
        <v>0</v>
      </c>
      <c r="BA1758" s="335" t="e">
        <f t="shared" ref="BA1758:BA1765" si="2813">AZ1758/AX1758</f>
        <v>#DIV/0!</v>
      </c>
      <c r="BB1758" s="23">
        <f t="shared" si="2803"/>
        <v>0</v>
      </c>
      <c r="BC1758" s="5">
        <f t="shared" ref="BC1758:BC1765" si="2814">AW1758</f>
        <v>0</v>
      </c>
      <c r="BD1758" s="7">
        <f t="shared" ref="BD1758:BD1765" si="2815">BC1758-BB1758</f>
        <v>0</v>
      </c>
      <c r="BE1758" s="335" t="e">
        <f t="shared" ref="BE1758:BE1765" si="2816">BD1758/BB1758</f>
        <v>#DIV/0!</v>
      </c>
      <c r="BG1758" s="826" t="str">
        <f t="shared" si="2807"/>
        <v>51.22</v>
      </c>
      <c r="BH1758" s="607" t="b">
        <f>COUNTIF('Codes SEC'!$B$2:$B$250,Ministres!BG1758)&gt;0</f>
        <v>1</v>
      </c>
    </row>
    <row r="1759" spans="1:66" ht="30.6" x14ac:dyDescent="0.25">
      <c r="A1759" s="222" t="s">
        <v>6116</v>
      </c>
      <c r="B1759" s="30">
        <v>14</v>
      </c>
      <c r="C1759" s="116" t="s">
        <v>1714</v>
      </c>
      <c r="D1759" s="620">
        <v>1000</v>
      </c>
      <c r="F1759" s="117">
        <v>15</v>
      </c>
      <c r="G1759" s="694">
        <v>1</v>
      </c>
      <c r="H1759" s="878" t="str">
        <f t="shared" si="2720"/>
        <v>049</v>
      </c>
      <c r="I1759" s="397" t="s">
        <v>3285</v>
      </c>
      <c r="J1759" s="380" t="s">
        <v>2175</v>
      </c>
      <c r="K1759" s="408" t="s">
        <v>1851</v>
      </c>
      <c r="L1759" s="726">
        <v>8400</v>
      </c>
      <c r="M1759" s="727">
        <v>8400</v>
      </c>
      <c r="N1759" s="931"/>
      <c r="O1759" s="530">
        <f t="shared" si="2787"/>
        <v>-8400</v>
      </c>
      <c r="P1759" s="530" t="str">
        <f t="shared" si="2788"/>
        <v xml:space="preserve">0 </v>
      </c>
      <c r="Q1759" s="646"/>
      <c r="R1759" s="536"/>
      <c r="S1759" s="536"/>
      <c r="T1759" s="536"/>
      <c r="U1759" s="536"/>
      <c r="V1759" s="536"/>
      <c r="W1759" s="683" t="str">
        <f t="shared" si="2808"/>
        <v>OK</v>
      </c>
      <c r="X1759" s="141"/>
      <c r="Y1759" s="141"/>
      <c r="Z1759" s="552"/>
      <c r="AA1759" s="552"/>
      <c r="AB1759" s="683" t="str">
        <f t="shared" si="2809"/>
        <v>OK</v>
      </c>
      <c r="AC1759" s="593"/>
      <c r="AD1759" s="530">
        <f t="shared" si="2791"/>
        <v>0</v>
      </c>
      <c r="AE1759" s="842">
        <f t="shared" si="2792"/>
        <v>0</v>
      </c>
      <c r="AF1759" s="931"/>
      <c r="AG1759" s="530">
        <f t="shared" si="2793"/>
        <v>-8400</v>
      </c>
      <c r="AH1759" s="530" t="str">
        <f t="shared" si="2794"/>
        <v xml:space="preserve">0 </v>
      </c>
      <c r="AI1759" s="641"/>
      <c r="AJ1759" s="537"/>
      <c r="AK1759" s="537"/>
      <c r="AL1759" s="537"/>
      <c r="AM1759" s="537"/>
      <c r="AN1759" s="537"/>
      <c r="AO1759" s="683" t="str">
        <f t="shared" si="2810"/>
        <v>OK</v>
      </c>
      <c r="AP1759" s="141"/>
      <c r="AQ1759" s="141"/>
      <c r="AR1759" s="552"/>
      <c r="AS1759" s="552"/>
      <c r="AT1759" s="683" t="str">
        <f t="shared" si="2811"/>
        <v>OK</v>
      </c>
      <c r="AU1759" s="593"/>
      <c r="AV1759" s="530">
        <f t="shared" si="2797"/>
        <v>0</v>
      </c>
      <c r="AW1759" s="842">
        <f t="shared" si="2798"/>
        <v>0</v>
      </c>
      <c r="AX1759" s="115">
        <f t="shared" si="2799"/>
        <v>8400</v>
      </c>
      <c r="AY1759" s="5">
        <f t="shared" si="2800"/>
        <v>0</v>
      </c>
      <c r="AZ1759" s="7">
        <f t="shared" si="2812"/>
        <v>-8400</v>
      </c>
      <c r="BA1759" s="335">
        <f t="shared" si="2813"/>
        <v>-1</v>
      </c>
      <c r="BB1759" s="23">
        <f t="shared" si="2803"/>
        <v>8400</v>
      </c>
      <c r="BC1759" s="5">
        <f t="shared" si="2814"/>
        <v>0</v>
      </c>
      <c r="BD1759" s="7">
        <f t="shared" si="2815"/>
        <v>-8400</v>
      </c>
      <c r="BE1759" s="335">
        <f t="shared" si="2816"/>
        <v>-1</v>
      </c>
      <c r="BG1759" s="826" t="str">
        <f t="shared" si="2807"/>
        <v>61.41</v>
      </c>
      <c r="BH1759" s="607" t="b">
        <f>COUNTIF('Codes SEC'!$B$2:$B$250,Ministres!BG1759)&gt;0</f>
        <v>1</v>
      </c>
    </row>
    <row r="1760" spans="1:66" ht="30.6" x14ac:dyDescent="0.25">
      <c r="A1760" s="222" t="s">
        <v>6116</v>
      </c>
      <c r="B1760" s="30">
        <v>14</v>
      </c>
      <c r="C1760" s="116" t="s">
        <v>1714</v>
      </c>
      <c r="D1760" s="620">
        <v>1000</v>
      </c>
      <c r="F1760" s="117">
        <v>6</v>
      </c>
      <c r="G1760" s="694">
        <v>1</v>
      </c>
      <c r="H1760" s="878" t="str">
        <f t="shared" si="2720"/>
        <v>049</v>
      </c>
      <c r="I1760" s="397" t="s">
        <v>3285</v>
      </c>
      <c r="J1760" s="380" t="s">
        <v>2176</v>
      </c>
      <c r="K1760" s="408" t="s">
        <v>4737</v>
      </c>
      <c r="L1760" s="726">
        <v>0</v>
      </c>
      <c r="M1760" s="727">
        <v>0</v>
      </c>
      <c r="N1760" s="931"/>
      <c r="O1760" s="530">
        <f t="shared" si="2787"/>
        <v>0</v>
      </c>
      <c r="P1760" s="530">
        <f t="shared" si="2788"/>
        <v>0</v>
      </c>
      <c r="Q1760" s="646"/>
      <c r="R1760" s="536"/>
      <c r="S1760" s="536"/>
      <c r="T1760" s="536"/>
      <c r="U1760" s="536"/>
      <c r="V1760" s="536"/>
      <c r="W1760" s="683" t="str">
        <f t="shared" si="2808"/>
        <v>OK</v>
      </c>
      <c r="X1760" s="141"/>
      <c r="Y1760" s="141"/>
      <c r="Z1760" s="552"/>
      <c r="AA1760" s="552"/>
      <c r="AB1760" s="683" t="str">
        <f t="shared" si="2809"/>
        <v>OK</v>
      </c>
      <c r="AC1760" s="593"/>
      <c r="AD1760" s="530">
        <f t="shared" si="2791"/>
        <v>0</v>
      </c>
      <c r="AE1760" s="842">
        <f t="shared" si="2792"/>
        <v>0</v>
      </c>
      <c r="AF1760" s="931"/>
      <c r="AG1760" s="530">
        <f t="shared" si="2793"/>
        <v>0</v>
      </c>
      <c r="AH1760" s="530">
        <f t="shared" si="2794"/>
        <v>0</v>
      </c>
      <c r="AI1760" s="641"/>
      <c r="AJ1760" s="537"/>
      <c r="AK1760" s="537"/>
      <c r="AL1760" s="537"/>
      <c r="AM1760" s="537"/>
      <c r="AN1760" s="537"/>
      <c r="AO1760" s="683" t="str">
        <f t="shared" si="2810"/>
        <v>OK</v>
      </c>
      <c r="AP1760" s="141"/>
      <c r="AQ1760" s="141"/>
      <c r="AR1760" s="552"/>
      <c r="AS1760" s="552"/>
      <c r="AT1760" s="683" t="str">
        <f t="shared" si="2811"/>
        <v>OK</v>
      </c>
      <c r="AU1760" s="593"/>
      <c r="AV1760" s="530">
        <f t="shared" si="2797"/>
        <v>0</v>
      </c>
      <c r="AW1760" s="842">
        <f t="shared" si="2798"/>
        <v>0</v>
      </c>
      <c r="AX1760" s="115">
        <f t="shared" si="2799"/>
        <v>0</v>
      </c>
      <c r="AY1760" s="5">
        <f t="shared" si="2800"/>
        <v>0</v>
      </c>
      <c r="AZ1760" s="7">
        <f t="shared" si="2812"/>
        <v>0</v>
      </c>
      <c r="BA1760" s="335" t="e">
        <f t="shared" si="2813"/>
        <v>#DIV/0!</v>
      </c>
      <c r="BB1760" s="23">
        <f t="shared" si="2803"/>
        <v>0</v>
      </c>
      <c r="BC1760" s="5">
        <f t="shared" si="2814"/>
        <v>0</v>
      </c>
      <c r="BD1760" s="7">
        <f t="shared" si="2815"/>
        <v>0</v>
      </c>
      <c r="BE1760" s="335" t="e">
        <f t="shared" si="2816"/>
        <v>#DIV/0!</v>
      </c>
      <c r="BG1760" s="826" t="str">
        <f t="shared" si="2807"/>
        <v>61.41</v>
      </c>
      <c r="BH1760" s="607" t="b">
        <f>COUNTIF('Codes SEC'!$B$2:$B$250,Ministres!BG1760)&gt;0</f>
        <v>1</v>
      </c>
    </row>
    <row r="1761" spans="1:66" ht="30.6" x14ac:dyDescent="0.25">
      <c r="A1761" s="222" t="s">
        <v>6116</v>
      </c>
      <c r="B1761" s="30">
        <v>14</v>
      </c>
      <c r="C1761" s="116" t="s">
        <v>1714</v>
      </c>
      <c r="D1761" s="620">
        <v>1000</v>
      </c>
      <c r="E1761" s="32" t="s">
        <v>69</v>
      </c>
      <c r="F1761" s="117">
        <v>10</v>
      </c>
      <c r="G1761" s="694">
        <v>1</v>
      </c>
      <c r="H1761" s="878" t="str">
        <f t="shared" si="2720"/>
        <v>049</v>
      </c>
      <c r="I1761" s="397" t="s">
        <v>3285</v>
      </c>
      <c r="J1761" s="380" t="s">
        <v>2177</v>
      </c>
      <c r="K1761" s="422" t="s">
        <v>1871</v>
      </c>
      <c r="L1761" s="726">
        <v>0</v>
      </c>
      <c r="M1761" s="727">
        <v>0</v>
      </c>
      <c r="N1761" s="931"/>
      <c r="O1761" s="530">
        <f t="shared" si="2787"/>
        <v>0</v>
      </c>
      <c r="P1761" s="530">
        <f t="shared" si="2788"/>
        <v>0</v>
      </c>
      <c r="Q1761" s="646"/>
      <c r="R1761" s="536"/>
      <c r="S1761" s="536"/>
      <c r="T1761" s="536"/>
      <c r="U1761" s="536"/>
      <c r="V1761" s="536"/>
      <c r="W1761" s="683" t="str">
        <f t="shared" si="2808"/>
        <v>OK</v>
      </c>
      <c r="X1761" s="141"/>
      <c r="Y1761" s="141"/>
      <c r="Z1761" s="552"/>
      <c r="AA1761" s="552"/>
      <c r="AB1761" s="683" t="str">
        <f t="shared" si="2809"/>
        <v>OK</v>
      </c>
      <c r="AC1761" s="593"/>
      <c r="AD1761" s="530">
        <f t="shared" si="2791"/>
        <v>0</v>
      </c>
      <c r="AE1761" s="842">
        <f t="shared" si="2792"/>
        <v>0</v>
      </c>
      <c r="AF1761" s="931"/>
      <c r="AG1761" s="530">
        <f t="shared" si="2793"/>
        <v>0</v>
      </c>
      <c r="AH1761" s="530">
        <f t="shared" si="2794"/>
        <v>0</v>
      </c>
      <c r="AI1761" s="641"/>
      <c r="AJ1761" s="537"/>
      <c r="AK1761" s="537"/>
      <c r="AL1761" s="537"/>
      <c r="AM1761" s="537"/>
      <c r="AN1761" s="537"/>
      <c r="AO1761" s="683" t="str">
        <f t="shared" si="2810"/>
        <v>OK</v>
      </c>
      <c r="AP1761" s="141"/>
      <c r="AQ1761" s="141"/>
      <c r="AR1761" s="552"/>
      <c r="AS1761" s="552"/>
      <c r="AT1761" s="683" t="str">
        <f t="shared" si="2811"/>
        <v>OK</v>
      </c>
      <c r="AU1761" s="593"/>
      <c r="AV1761" s="530">
        <f t="shared" si="2797"/>
        <v>0</v>
      </c>
      <c r="AW1761" s="842">
        <f t="shared" si="2798"/>
        <v>0</v>
      </c>
      <c r="AX1761" s="115">
        <f t="shared" si="2799"/>
        <v>0</v>
      </c>
      <c r="AY1761" s="5">
        <f t="shared" si="2800"/>
        <v>0</v>
      </c>
      <c r="AZ1761" s="7">
        <f t="shared" si="2812"/>
        <v>0</v>
      </c>
      <c r="BA1761" s="335" t="e">
        <f t="shared" si="2813"/>
        <v>#DIV/0!</v>
      </c>
      <c r="BB1761" s="23">
        <f t="shared" si="2803"/>
        <v>0</v>
      </c>
      <c r="BC1761" s="5">
        <f t="shared" si="2814"/>
        <v>0</v>
      </c>
      <c r="BD1761" s="7">
        <f t="shared" si="2815"/>
        <v>0</v>
      </c>
      <c r="BE1761" s="335" t="e">
        <f t="shared" si="2816"/>
        <v>#DIV/0!</v>
      </c>
      <c r="BG1761" s="826" t="str">
        <f t="shared" si="2807"/>
        <v>61.41</v>
      </c>
      <c r="BH1761" s="607" t="b">
        <f>COUNTIF('Codes SEC'!$B$2:$B$250,Ministres!BG1761)&gt;0</f>
        <v>1</v>
      </c>
    </row>
    <row r="1762" spans="1:66" ht="30.6" x14ac:dyDescent="0.25">
      <c r="A1762" s="222" t="s">
        <v>6116</v>
      </c>
      <c r="B1762" s="30">
        <v>14</v>
      </c>
      <c r="C1762" s="116" t="s">
        <v>1714</v>
      </c>
      <c r="D1762" s="620">
        <v>1000</v>
      </c>
      <c r="E1762" s="32" t="s">
        <v>69</v>
      </c>
      <c r="F1762" s="117">
        <v>12</v>
      </c>
      <c r="G1762" s="694">
        <v>1</v>
      </c>
      <c r="H1762" s="878" t="str">
        <f t="shared" ref="H1762:H1825" si="2817">LEFT(J1762,3)</f>
        <v>049</v>
      </c>
      <c r="I1762" s="397" t="s">
        <v>3285</v>
      </c>
      <c r="J1762" s="380" t="s">
        <v>2178</v>
      </c>
      <c r="K1762" s="422" t="s">
        <v>4276</v>
      </c>
      <c r="L1762" s="726">
        <v>1300</v>
      </c>
      <c r="M1762" s="727">
        <v>1300</v>
      </c>
      <c r="N1762" s="931"/>
      <c r="O1762" s="530">
        <f t="shared" si="2787"/>
        <v>-1300</v>
      </c>
      <c r="P1762" s="530" t="str">
        <f t="shared" si="2788"/>
        <v xml:space="preserve">0 </v>
      </c>
      <c r="Q1762" s="646"/>
      <c r="R1762" s="536"/>
      <c r="S1762" s="536"/>
      <c r="T1762" s="536"/>
      <c r="U1762" s="536"/>
      <c r="V1762" s="536"/>
      <c r="W1762" s="683" t="str">
        <f t="shared" si="2808"/>
        <v>OK</v>
      </c>
      <c r="X1762" s="141"/>
      <c r="Y1762" s="141"/>
      <c r="Z1762" s="552"/>
      <c r="AA1762" s="552"/>
      <c r="AB1762" s="683" t="str">
        <f t="shared" si="2809"/>
        <v>OK</v>
      </c>
      <c r="AC1762" s="593"/>
      <c r="AD1762" s="530">
        <f t="shared" si="2791"/>
        <v>0</v>
      </c>
      <c r="AE1762" s="842">
        <f t="shared" si="2792"/>
        <v>0</v>
      </c>
      <c r="AF1762" s="931"/>
      <c r="AG1762" s="530">
        <f t="shared" si="2793"/>
        <v>-1300</v>
      </c>
      <c r="AH1762" s="530" t="str">
        <f t="shared" si="2794"/>
        <v xml:space="preserve">0 </v>
      </c>
      <c r="AI1762" s="641"/>
      <c r="AJ1762" s="537"/>
      <c r="AK1762" s="537"/>
      <c r="AL1762" s="537"/>
      <c r="AM1762" s="537"/>
      <c r="AN1762" s="537"/>
      <c r="AO1762" s="683" t="str">
        <f t="shared" si="2810"/>
        <v>OK</v>
      </c>
      <c r="AP1762" s="141"/>
      <c r="AQ1762" s="141"/>
      <c r="AR1762" s="552"/>
      <c r="AS1762" s="552"/>
      <c r="AT1762" s="683" t="str">
        <f t="shared" si="2811"/>
        <v>OK</v>
      </c>
      <c r="AU1762" s="593"/>
      <c r="AV1762" s="530">
        <f t="shared" si="2797"/>
        <v>0</v>
      </c>
      <c r="AW1762" s="842">
        <f t="shared" si="2798"/>
        <v>0</v>
      </c>
      <c r="AX1762" s="115">
        <f t="shared" si="2799"/>
        <v>1300</v>
      </c>
      <c r="AY1762" s="5">
        <f t="shared" si="2800"/>
        <v>0</v>
      </c>
      <c r="AZ1762" s="7">
        <f t="shared" si="2812"/>
        <v>-1300</v>
      </c>
      <c r="BA1762" s="335">
        <f t="shared" si="2813"/>
        <v>-1</v>
      </c>
      <c r="BB1762" s="23">
        <f t="shared" si="2803"/>
        <v>1300</v>
      </c>
      <c r="BC1762" s="5">
        <f t="shared" si="2814"/>
        <v>0</v>
      </c>
      <c r="BD1762" s="7">
        <f t="shared" si="2815"/>
        <v>-1300</v>
      </c>
      <c r="BE1762" s="335">
        <f t="shared" si="2816"/>
        <v>-1</v>
      </c>
      <c r="BG1762" s="826" t="str">
        <f t="shared" si="2807"/>
        <v>61.41</v>
      </c>
      <c r="BH1762" s="607" t="b">
        <f>COUNTIF('Codes SEC'!$B$2:$B$250,Ministres!BG1762)&gt;0</f>
        <v>1</v>
      </c>
    </row>
    <row r="1763" spans="1:66" ht="30.6" x14ac:dyDescent="0.25">
      <c r="A1763" s="222" t="s">
        <v>6116</v>
      </c>
      <c r="B1763" s="30">
        <v>14</v>
      </c>
      <c r="C1763" s="116" t="s">
        <v>1714</v>
      </c>
      <c r="D1763" s="620">
        <v>1000</v>
      </c>
      <c r="F1763" s="117">
        <v>3</v>
      </c>
      <c r="G1763" s="694">
        <v>1</v>
      </c>
      <c r="H1763" s="878" t="str">
        <f t="shared" si="2817"/>
        <v>049</v>
      </c>
      <c r="I1763" s="397" t="s">
        <v>3285</v>
      </c>
      <c r="J1763" s="380" t="s">
        <v>2179</v>
      </c>
      <c r="K1763" s="408" t="s">
        <v>536</v>
      </c>
      <c r="L1763" s="726">
        <v>2500</v>
      </c>
      <c r="M1763" s="727">
        <v>2500</v>
      </c>
      <c r="N1763" s="931"/>
      <c r="O1763" s="530">
        <f t="shared" si="2787"/>
        <v>-2500</v>
      </c>
      <c r="P1763" s="530" t="str">
        <f t="shared" si="2788"/>
        <v xml:space="preserve">0 </v>
      </c>
      <c r="Q1763" s="646"/>
      <c r="R1763" s="536"/>
      <c r="S1763" s="536"/>
      <c r="T1763" s="536"/>
      <c r="U1763" s="536"/>
      <c r="V1763" s="536"/>
      <c r="W1763" s="683" t="str">
        <f t="shared" si="2808"/>
        <v>OK</v>
      </c>
      <c r="X1763" s="141"/>
      <c r="Y1763" s="141"/>
      <c r="Z1763" s="552"/>
      <c r="AA1763" s="552"/>
      <c r="AB1763" s="683" t="str">
        <f t="shared" si="2809"/>
        <v>OK</v>
      </c>
      <c r="AC1763" s="593"/>
      <c r="AD1763" s="530">
        <f t="shared" si="2791"/>
        <v>0</v>
      </c>
      <c r="AE1763" s="842">
        <f t="shared" si="2792"/>
        <v>0</v>
      </c>
      <c r="AF1763" s="931"/>
      <c r="AG1763" s="530">
        <f t="shared" si="2793"/>
        <v>-2500</v>
      </c>
      <c r="AH1763" s="530" t="str">
        <f t="shared" si="2794"/>
        <v xml:space="preserve">0 </v>
      </c>
      <c r="AI1763" s="641"/>
      <c r="AJ1763" s="537"/>
      <c r="AK1763" s="537"/>
      <c r="AL1763" s="537"/>
      <c r="AM1763" s="537"/>
      <c r="AN1763" s="537"/>
      <c r="AO1763" s="683" t="str">
        <f t="shared" si="2810"/>
        <v>OK</v>
      </c>
      <c r="AP1763" s="141"/>
      <c r="AQ1763" s="141"/>
      <c r="AR1763" s="552"/>
      <c r="AS1763" s="552"/>
      <c r="AT1763" s="683" t="str">
        <f t="shared" si="2811"/>
        <v>OK</v>
      </c>
      <c r="AU1763" s="593"/>
      <c r="AV1763" s="530">
        <f t="shared" si="2797"/>
        <v>0</v>
      </c>
      <c r="AW1763" s="842">
        <f t="shared" si="2798"/>
        <v>0</v>
      </c>
      <c r="AX1763" s="115">
        <f t="shared" si="2799"/>
        <v>2500</v>
      </c>
      <c r="AY1763" s="5">
        <f t="shared" si="2800"/>
        <v>0</v>
      </c>
      <c r="AZ1763" s="7">
        <f t="shared" si="2812"/>
        <v>-2500</v>
      </c>
      <c r="BA1763" s="335">
        <f t="shared" si="2813"/>
        <v>-1</v>
      </c>
      <c r="BB1763" s="23">
        <f t="shared" si="2803"/>
        <v>2500</v>
      </c>
      <c r="BC1763" s="5">
        <f t="shared" si="2814"/>
        <v>0</v>
      </c>
      <c r="BD1763" s="7">
        <f t="shared" si="2815"/>
        <v>-2500</v>
      </c>
      <c r="BE1763" s="335">
        <f t="shared" si="2816"/>
        <v>-1</v>
      </c>
      <c r="BG1763" s="826" t="str">
        <f t="shared" si="2807"/>
        <v>61.41</v>
      </c>
      <c r="BH1763" s="607" t="b">
        <f>COUNTIF('Codes SEC'!$B$2:$B$250,Ministres!BG1763)&gt;0</f>
        <v>1</v>
      </c>
    </row>
    <row r="1764" spans="1:66" s="4" customFormat="1" ht="30.6" x14ac:dyDescent="0.25">
      <c r="A1764" s="222" t="s">
        <v>6116</v>
      </c>
      <c r="B1764" s="30">
        <v>14</v>
      </c>
      <c r="C1764" s="116" t="s">
        <v>1714</v>
      </c>
      <c r="D1764" s="620">
        <v>1000</v>
      </c>
      <c r="E1764" s="32"/>
      <c r="F1764" s="117">
        <v>15</v>
      </c>
      <c r="G1764" s="694">
        <v>1</v>
      </c>
      <c r="H1764" s="878" t="str">
        <f t="shared" si="2817"/>
        <v>049</v>
      </c>
      <c r="I1764" s="397" t="s">
        <v>3285</v>
      </c>
      <c r="J1764" s="380" t="s">
        <v>2180</v>
      </c>
      <c r="K1764" s="408" t="s">
        <v>537</v>
      </c>
      <c r="L1764" s="726">
        <v>0</v>
      </c>
      <c r="M1764" s="727">
        <v>0</v>
      </c>
      <c r="N1764" s="931"/>
      <c r="O1764" s="530">
        <f t="shared" si="2787"/>
        <v>0</v>
      </c>
      <c r="P1764" s="530">
        <f t="shared" si="2788"/>
        <v>0</v>
      </c>
      <c r="Q1764" s="646"/>
      <c r="R1764" s="536"/>
      <c r="S1764" s="536"/>
      <c r="T1764" s="536"/>
      <c r="U1764" s="536"/>
      <c r="V1764" s="536"/>
      <c r="W1764" s="683" t="str">
        <f t="shared" si="2808"/>
        <v>OK</v>
      </c>
      <c r="X1764" s="141"/>
      <c r="Y1764" s="141"/>
      <c r="Z1764" s="552"/>
      <c r="AA1764" s="552"/>
      <c r="AB1764" s="683" t="str">
        <f t="shared" si="2809"/>
        <v>OK</v>
      </c>
      <c r="AC1764" s="593"/>
      <c r="AD1764" s="530">
        <f t="shared" si="2791"/>
        <v>0</v>
      </c>
      <c r="AE1764" s="842">
        <f t="shared" si="2792"/>
        <v>0</v>
      </c>
      <c r="AF1764" s="931"/>
      <c r="AG1764" s="530">
        <f t="shared" si="2793"/>
        <v>0</v>
      </c>
      <c r="AH1764" s="530">
        <f t="shared" si="2794"/>
        <v>0</v>
      </c>
      <c r="AI1764" s="641"/>
      <c r="AJ1764" s="537"/>
      <c r="AK1764" s="537"/>
      <c r="AL1764" s="537"/>
      <c r="AM1764" s="537"/>
      <c r="AN1764" s="537"/>
      <c r="AO1764" s="683" t="str">
        <f t="shared" si="2810"/>
        <v>OK</v>
      </c>
      <c r="AP1764" s="141"/>
      <c r="AQ1764" s="141"/>
      <c r="AR1764" s="552"/>
      <c r="AS1764" s="552"/>
      <c r="AT1764" s="683" t="str">
        <f t="shared" si="2811"/>
        <v>OK</v>
      </c>
      <c r="AU1764" s="593"/>
      <c r="AV1764" s="530">
        <f t="shared" si="2797"/>
        <v>0</v>
      </c>
      <c r="AW1764" s="842">
        <f t="shared" si="2798"/>
        <v>0</v>
      </c>
      <c r="AX1764" s="115">
        <f t="shared" si="2799"/>
        <v>0</v>
      </c>
      <c r="AY1764" s="5">
        <f t="shared" si="2800"/>
        <v>0</v>
      </c>
      <c r="AZ1764" s="7">
        <f t="shared" si="2812"/>
        <v>0</v>
      </c>
      <c r="BA1764" s="335" t="e">
        <f t="shared" si="2813"/>
        <v>#DIV/0!</v>
      </c>
      <c r="BB1764" s="23">
        <f t="shared" si="2803"/>
        <v>0</v>
      </c>
      <c r="BC1764" s="5">
        <f t="shared" si="2814"/>
        <v>0</v>
      </c>
      <c r="BD1764" s="7">
        <f t="shared" si="2815"/>
        <v>0</v>
      </c>
      <c r="BE1764" s="335" t="e">
        <f t="shared" si="2816"/>
        <v>#DIV/0!</v>
      </c>
      <c r="BF1764" s="41"/>
      <c r="BG1764" s="826" t="str">
        <f t="shared" si="2807"/>
        <v>61.41</v>
      </c>
      <c r="BH1764" s="607" t="b">
        <f>COUNTIF('Codes SEC'!$B$2:$B$250,Ministres!BG1764)&gt;0</f>
        <v>1</v>
      </c>
      <c r="BI1764" s="41"/>
      <c r="BJ1764" s="41"/>
      <c r="BK1764" s="41"/>
      <c r="BL1764" s="41"/>
      <c r="BM1764" s="41"/>
      <c r="BN1764" s="41"/>
    </row>
    <row r="1765" spans="1:66" s="27" customFormat="1" ht="30.6" x14ac:dyDescent="0.25">
      <c r="A1765" s="222" t="s">
        <v>6116</v>
      </c>
      <c r="B1765" s="30">
        <v>14</v>
      </c>
      <c r="C1765" s="116" t="s">
        <v>1714</v>
      </c>
      <c r="D1765" s="620">
        <v>1000</v>
      </c>
      <c r="E1765" s="32"/>
      <c r="F1765" s="117">
        <v>3</v>
      </c>
      <c r="G1765" s="694">
        <v>1</v>
      </c>
      <c r="H1765" s="878" t="str">
        <f t="shared" si="2817"/>
        <v>049</v>
      </c>
      <c r="I1765" s="397" t="s">
        <v>3285</v>
      </c>
      <c r="J1765" s="380" t="s">
        <v>2181</v>
      </c>
      <c r="K1765" s="408" t="s">
        <v>538</v>
      </c>
      <c r="L1765" s="733">
        <v>1920</v>
      </c>
      <c r="M1765" s="734">
        <v>1920</v>
      </c>
      <c r="N1765" s="931"/>
      <c r="O1765" s="530">
        <f t="shared" si="2787"/>
        <v>-1920</v>
      </c>
      <c r="P1765" s="530" t="str">
        <f t="shared" si="2788"/>
        <v xml:space="preserve">0 </v>
      </c>
      <c r="Q1765" s="646"/>
      <c r="R1765" s="536"/>
      <c r="S1765" s="536"/>
      <c r="T1765" s="536"/>
      <c r="U1765" s="536"/>
      <c r="V1765" s="536"/>
      <c r="W1765" s="683" t="str">
        <f t="shared" si="2808"/>
        <v>OK</v>
      </c>
      <c r="X1765" s="141"/>
      <c r="Y1765" s="141"/>
      <c r="Z1765" s="552"/>
      <c r="AA1765" s="552"/>
      <c r="AB1765" s="683" t="str">
        <f t="shared" si="2809"/>
        <v>OK</v>
      </c>
      <c r="AC1765" s="593"/>
      <c r="AD1765" s="530">
        <f t="shared" si="2791"/>
        <v>0</v>
      </c>
      <c r="AE1765" s="842">
        <f t="shared" si="2792"/>
        <v>0</v>
      </c>
      <c r="AF1765" s="931"/>
      <c r="AG1765" s="530">
        <f t="shared" si="2793"/>
        <v>-1920</v>
      </c>
      <c r="AH1765" s="530" t="str">
        <f t="shared" si="2794"/>
        <v xml:space="preserve">0 </v>
      </c>
      <c r="AI1765" s="641"/>
      <c r="AJ1765" s="537"/>
      <c r="AK1765" s="537"/>
      <c r="AL1765" s="537"/>
      <c r="AM1765" s="537"/>
      <c r="AN1765" s="537"/>
      <c r="AO1765" s="683" t="str">
        <f t="shared" si="2810"/>
        <v>OK</v>
      </c>
      <c r="AP1765" s="141"/>
      <c r="AQ1765" s="141"/>
      <c r="AR1765" s="552"/>
      <c r="AS1765" s="552"/>
      <c r="AT1765" s="683" t="str">
        <f t="shared" si="2811"/>
        <v>OK</v>
      </c>
      <c r="AU1765" s="593"/>
      <c r="AV1765" s="530">
        <f t="shared" si="2797"/>
        <v>0</v>
      </c>
      <c r="AW1765" s="842">
        <f t="shared" si="2798"/>
        <v>0</v>
      </c>
      <c r="AX1765" s="115">
        <f t="shared" si="2799"/>
        <v>1920</v>
      </c>
      <c r="AY1765" s="5">
        <f t="shared" si="2800"/>
        <v>0</v>
      </c>
      <c r="AZ1765" s="7">
        <f t="shared" si="2812"/>
        <v>-1920</v>
      </c>
      <c r="BA1765" s="335">
        <f t="shared" si="2813"/>
        <v>-1</v>
      </c>
      <c r="BB1765" s="23">
        <f t="shared" si="2803"/>
        <v>1920</v>
      </c>
      <c r="BC1765" s="5">
        <f t="shared" si="2814"/>
        <v>0</v>
      </c>
      <c r="BD1765" s="7">
        <f t="shared" si="2815"/>
        <v>-1920</v>
      </c>
      <c r="BE1765" s="335">
        <f t="shared" si="2816"/>
        <v>-1</v>
      </c>
      <c r="BF1765" s="41"/>
      <c r="BG1765" s="826" t="str">
        <f t="shared" si="2807"/>
        <v>61.41</v>
      </c>
      <c r="BH1765" s="607" t="b">
        <f>COUNTIF('Codes SEC'!$B$2:$B$250,Ministres!BG1765)&gt;0</f>
        <v>1</v>
      </c>
      <c r="BI1765" s="40"/>
      <c r="BJ1765" s="40"/>
      <c r="BK1765" s="40"/>
      <c r="BL1765" s="40"/>
      <c r="BM1765" s="40"/>
      <c r="BN1765" s="40"/>
    </row>
    <row r="1766" spans="1:66" ht="30.6" x14ac:dyDescent="0.25">
      <c r="A1766" s="190" t="s">
        <v>6116</v>
      </c>
      <c r="B1766" s="603">
        <v>14</v>
      </c>
      <c r="C1766" s="120" t="s">
        <v>1714</v>
      </c>
      <c r="D1766" s="622">
        <v>1000</v>
      </c>
      <c r="E1766" s="604"/>
      <c r="F1766" s="117">
        <v>6</v>
      </c>
      <c r="G1766" s="697">
        <v>1</v>
      </c>
      <c r="H1766" s="890" t="str">
        <f t="shared" si="2817"/>
        <v>049</v>
      </c>
      <c r="I1766" s="585">
        <v>86141000</v>
      </c>
      <c r="J1766" s="380" t="s">
        <v>4584</v>
      </c>
      <c r="K1766" s="422" t="s">
        <v>4655</v>
      </c>
      <c r="L1766" s="733">
        <v>0</v>
      </c>
      <c r="M1766" s="734">
        <v>0</v>
      </c>
      <c r="N1766" s="931"/>
      <c r="O1766" s="530">
        <f t="shared" si="2787"/>
        <v>0</v>
      </c>
      <c r="P1766" s="530">
        <f t="shared" si="2788"/>
        <v>0</v>
      </c>
      <c r="Q1766" s="646"/>
      <c r="R1766" s="536"/>
      <c r="S1766" s="536"/>
      <c r="T1766" s="536"/>
      <c r="U1766" s="536"/>
      <c r="V1766" s="536"/>
      <c r="W1766" s="683" t="str">
        <f t="shared" si="2789"/>
        <v>OK</v>
      </c>
      <c r="X1766" s="141"/>
      <c r="Y1766" s="141"/>
      <c r="Z1766" s="552"/>
      <c r="AA1766" s="552"/>
      <c r="AB1766" s="683" t="str">
        <f t="shared" si="2790"/>
        <v>OK</v>
      </c>
      <c r="AC1766" s="593"/>
      <c r="AD1766" s="530">
        <f t="shared" si="2791"/>
        <v>0</v>
      </c>
      <c r="AE1766" s="842">
        <f t="shared" si="2792"/>
        <v>0</v>
      </c>
      <c r="AF1766" s="931"/>
      <c r="AG1766" s="530">
        <f t="shared" si="2793"/>
        <v>0</v>
      </c>
      <c r="AH1766" s="530">
        <f t="shared" si="2794"/>
        <v>0</v>
      </c>
      <c r="AI1766" s="641"/>
      <c r="AJ1766" s="537"/>
      <c r="AK1766" s="537"/>
      <c r="AL1766" s="537"/>
      <c r="AM1766" s="537"/>
      <c r="AN1766" s="537"/>
      <c r="AO1766" s="683" t="str">
        <f t="shared" si="2795"/>
        <v>OK</v>
      </c>
      <c r="AP1766" s="141"/>
      <c r="AQ1766" s="141"/>
      <c r="AR1766" s="552"/>
      <c r="AS1766" s="552"/>
      <c r="AT1766" s="683" t="str">
        <f t="shared" si="2796"/>
        <v>OK</v>
      </c>
      <c r="AU1766" s="593"/>
      <c r="AV1766" s="530">
        <f t="shared" si="2797"/>
        <v>0</v>
      </c>
      <c r="AW1766" s="842">
        <f t="shared" si="2798"/>
        <v>0</v>
      </c>
      <c r="AX1766" s="121">
        <f t="shared" si="2799"/>
        <v>0</v>
      </c>
      <c r="AY1766" s="111">
        <f t="shared" si="2800"/>
        <v>0</v>
      </c>
      <c r="AZ1766" s="122">
        <f t="shared" si="2801"/>
        <v>0</v>
      </c>
      <c r="BA1766" s="343" t="e">
        <f t="shared" si="2802"/>
        <v>#DIV/0!</v>
      </c>
      <c r="BB1766" s="590">
        <f t="shared" si="2803"/>
        <v>0</v>
      </c>
      <c r="BC1766" s="111">
        <f t="shared" si="2804"/>
        <v>0</v>
      </c>
      <c r="BD1766" s="122">
        <f t="shared" si="2805"/>
        <v>0</v>
      </c>
      <c r="BE1766" s="343" t="e">
        <f t="shared" si="2806"/>
        <v>#DIV/0!</v>
      </c>
      <c r="BF1766"/>
      <c r="BG1766" s="869" t="str">
        <f t="shared" si="2807"/>
        <v>61.41</v>
      </c>
      <c r="BH1766" s="607" t="b">
        <f>COUNTIF('Codes SEC'!$B$2:$B$250,Ministres!BG1766)&gt;0</f>
        <v>1</v>
      </c>
      <c r="BI1766"/>
    </row>
    <row r="1767" spans="1:66" ht="35.1" customHeight="1" x14ac:dyDescent="0.25">
      <c r="A1767" s="222" t="s">
        <v>6116</v>
      </c>
      <c r="B1767" s="112">
        <v>14</v>
      </c>
      <c r="C1767" s="116" t="s">
        <v>1714</v>
      </c>
      <c r="D1767" s="620">
        <v>1000</v>
      </c>
      <c r="E1767" s="278"/>
      <c r="F1767" s="116">
        <v>6</v>
      </c>
      <c r="G1767" s="700" t="s">
        <v>5613</v>
      </c>
      <c r="H1767" s="888" t="str">
        <f t="shared" si="2817"/>
        <v>049</v>
      </c>
      <c r="I1767" s="580">
        <v>86141000</v>
      </c>
      <c r="J1767" s="689" t="s">
        <v>6093</v>
      </c>
      <c r="K1767" s="411" t="s">
        <v>6094</v>
      </c>
      <c r="L1767" s="733">
        <v>0</v>
      </c>
      <c r="M1767" s="734">
        <v>0</v>
      </c>
      <c r="N1767" s="931"/>
      <c r="O1767" s="530">
        <f t="shared" si="2787"/>
        <v>0</v>
      </c>
      <c r="P1767" s="530">
        <f t="shared" si="2788"/>
        <v>0</v>
      </c>
      <c r="Q1767" s="646"/>
      <c r="R1767" s="536"/>
      <c r="S1767" s="536"/>
      <c r="T1767" s="536"/>
      <c r="U1767" s="536"/>
      <c r="V1767" s="536"/>
      <c r="W1767" s="683" t="str">
        <f t="shared" si="2789"/>
        <v>OK</v>
      </c>
      <c r="X1767" s="141"/>
      <c r="Y1767" s="141"/>
      <c r="Z1767" s="552"/>
      <c r="AA1767" s="552"/>
      <c r="AB1767" s="683" t="str">
        <f t="shared" si="2790"/>
        <v>OK</v>
      </c>
      <c r="AC1767" s="593"/>
      <c r="AD1767" s="530">
        <f t="shared" si="2791"/>
        <v>0</v>
      </c>
      <c r="AE1767" s="842">
        <f t="shared" si="2792"/>
        <v>0</v>
      </c>
      <c r="AF1767" s="931"/>
      <c r="AG1767" s="530">
        <f t="shared" si="2793"/>
        <v>0</v>
      </c>
      <c r="AH1767" s="530">
        <f t="shared" si="2794"/>
        <v>0</v>
      </c>
      <c r="AI1767" s="641"/>
      <c r="AJ1767" s="537"/>
      <c r="AK1767" s="537"/>
      <c r="AL1767" s="537"/>
      <c r="AM1767" s="537"/>
      <c r="AN1767" s="537"/>
      <c r="AO1767" s="683" t="str">
        <f t="shared" si="2795"/>
        <v>OK</v>
      </c>
      <c r="AP1767" s="141"/>
      <c r="AQ1767" s="141"/>
      <c r="AR1767" s="552"/>
      <c r="AS1767" s="552"/>
      <c r="AT1767" s="683" t="str">
        <f t="shared" si="2796"/>
        <v>OK</v>
      </c>
      <c r="AU1767" s="593"/>
      <c r="AV1767" s="530">
        <f t="shared" si="2797"/>
        <v>0</v>
      </c>
      <c r="AW1767" s="842">
        <f t="shared" si="2798"/>
        <v>0</v>
      </c>
      <c r="AX1767" s="115">
        <f t="shared" si="2799"/>
        <v>0</v>
      </c>
      <c r="AY1767" s="5">
        <f t="shared" si="2800"/>
        <v>0</v>
      </c>
      <c r="AZ1767" s="7">
        <f>AY1767-AX1767</f>
        <v>0</v>
      </c>
      <c r="BA1767" s="335" t="e">
        <f>AZ1767/AX1767</f>
        <v>#DIV/0!</v>
      </c>
      <c r="BB1767" s="23">
        <f t="shared" si="2803"/>
        <v>0</v>
      </c>
      <c r="BC1767" s="5">
        <f>AW1767</f>
        <v>0</v>
      </c>
      <c r="BD1767" s="7">
        <f>BC1767-BB1767</f>
        <v>0</v>
      </c>
      <c r="BE1767" s="335" t="e">
        <f>BD1767/BB1767</f>
        <v>#DIV/0!</v>
      </c>
      <c r="BG1767" s="826" t="str">
        <f t="shared" si="2807"/>
        <v>61.41</v>
      </c>
      <c r="BH1767" s="607" t="b">
        <f>COUNTIF('Codes SEC'!$B$2:$B$250,Ministres!BG1767)&gt;0</f>
        <v>1</v>
      </c>
    </row>
    <row r="1768" spans="1:66" ht="35.1" customHeight="1" x14ac:dyDescent="0.25">
      <c r="A1768" s="190" t="s">
        <v>6116</v>
      </c>
      <c r="B1768" s="603">
        <v>14</v>
      </c>
      <c r="C1768" s="120" t="s">
        <v>1714</v>
      </c>
      <c r="D1768" s="622">
        <v>1000</v>
      </c>
      <c r="E1768" s="604"/>
      <c r="F1768" s="117">
        <v>15</v>
      </c>
      <c r="G1768" s="697" t="s">
        <v>5613</v>
      </c>
      <c r="H1768" s="890" t="str">
        <f t="shared" si="2817"/>
        <v>049</v>
      </c>
      <c r="I1768" s="585">
        <v>86141000</v>
      </c>
      <c r="J1768" s="380" t="s">
        <v>6260</v>
      </c>
      <c r="K1768" s="422" t="s">
        <v>6428</v>
      </c>
      <c r="L1768" s="733">
        <v>15000</v>
      </c>
      <c r="M1768" s="734">
        <v>15000</v>
      </c>
      <c r="N1768" s="931"/>
      <c r="O1768" s="530">
        <f t="shared" si="2787"/>
        <v>-15000</v>
      </c>
      <c r="P1768" s="530" t="str">
        <f t="shared" si="2788"/>
        <v xml:space="preserve">0 </v>
      </c>
      <c r="Q1768" s="646"/>
      <c r="R1768" s="536"/>
      <c r="S1768" s="536"/>
      <c r="T1768" s="536"/>
      <c r="U1768" s="536"/>
      <c r="V1768" s="536"/>
      <c r="W1768" s="683" t="str">
        <f t="shared" si="2789"/>
        <v>OK</v>
      </c>
      <c r="X1768" s="141"/>
      <c r="Y1768" s="141"/>
      <c r="Z1768" s="552"/>
      <c r="AA1768" s="552"/>
      <c r="AB1768" s="683" t="str">
        <f t="shared" si="2790"/>
        <v>OK</v>
      </c>
      <c r="AC1768" s="593"/>
      <c r="AD1768" s="530">
        <f t="shared" si="2791"/>
        <v>0</v>
      </c>
      <c r="AE1768" s="842">
        <f t="shared" si="2792"/>
        <v>0</v>
      </c>
      <c r="AF1768" s="931"/>
      <c r="AG1768" s="530">
        <f t="shared" si="2793"/>
        <v>-15000</v>
      </c>
      <c r="AH1768" s="530" t="str">
        <f t="shared" si="2794"/>
        <v xml:space="preserve">0 </v>
      </c>
      <c r="AI1768" s="641"/>
      <c r="AJ1768" s="537"/>
      <c r="AK1768" s="537"/>
      <c r="AL1768" s="537"/>
      <c r="AM1768" s="537"/>
      <c r="AN1768" s="537"/>
      <c r="AO1768" s="683" t="str">
        <f t="shared" si="2795"/>
        <v>OK</v>
      </c>
      <c r="AP1768" s="141"/>
      <c r="AQ1768" s="141"/>
      <c r="AR1768" s="552"/>
      <c r="AS1768" s="552"/>
      <c r="AT1768" s="683" t="str">
        <f t="shared" si="2796"/>
        <v>OK</v>
      </c>
      <c r="AU1768" s="593"/>
      <c r="AV1768" s="530">
        <f t="shared" si="2797"/>
        <v>0</v>
      </c>
      <c r="AW1768" s="842">
        <f t="shared" si="2798"/>
        <v>0</v>
      </c>
      <c r="AX1768" s="115">
        <f t="shared" si="2799"/>
        <v>15000</v>
      </c>
      <c r="AY1768" s="5">
        <f t="shared" si="2800"/>
        <v>0</v>
      </c>
      <c r="AZ1768" s="7">
        <f t="shared" ref="AZ1768" si="2818">AY1768-AX1768</f>
        <v>-15000</v>
      </c>
      <c r="BA1768" s="335">
        <f t="shared" ref="BA1768" si="2819">AZ1768/AX1768</f>
        <v>-1</v>
      </c>
      <c r="BB1768" s="23">
        <f t="shared" si="2803"/>
        <v>15000</v>
      </c>
      <c r="BC1768" s="5">
        <f t="shared" ref="BC1768" si="2820">AW1768</f>
        <v>0</v>
      </c>
      <c r="BD1768" s="7">
        <f t="shared" ref="BD1768" si="2821">BC1768-BB1768</f>
        <v>-15000</v>
      </c>
      <c r="BE1768" s="335">
        <f t="shared" ref="BE1768" si="2822">BD1768/BB1768</f>
        <v>-1</v>
      </c>
      <c r="BG1768" s="826" t="str">
        <f t="shared" si="2807"/>
        <v>61.41</v>
      </c>
      <c r="BH1768" s="607" t="b">
        <f>COUNTIF('Codes SEC'!$B$2:$B$250,Ministres!BG1768)&gt;0</f>
        <v>1</v>
      </c>
    </row>
    <row r="1769" spans="1:66" ht="35.1" customHeight="1" x14ac:dyDescent="0.25">
      <c r="A1769" s="190" t="s">
        <v>6116</v>
      </c>
      <c r="B1769" s="603">
        <v>14</v>
      </c>
      <c r="C1769" s="120" t="s">
        <v>1714</v>
      </c>
      <c r="D1769" s="622">
        <v>1000</v>
      </c>
      <c r="E1769" s="604" t="s">
        <v>69</v>
      </c>
      <c r="F1769" s="117">
        <v>12</v>
      </c>
      <c r="G1769" s="697" t="s">
        <v>5613</v>
      </c>
      <c r="H1769" s="890" t="str">
        <f t="shared" si="2817"/>
        <v>049</v>
      </c>
      <c r="I1769" s="585" t="s">
        <v>3285</v>
      </c>
      <c r="J1769" s="380" t="s">
        <v>6259</v>
      </c>
      <c r="K1769" s="422" t="s">
        <v>6429</v>
      </c>
      <c r="L1769" s="733">
        <v>0</v>
      </c>
      <c r="M1769" s="734">
        <v>0</v>
      </c>
      <c r="N1769" s="931"/>
      <c r="O1769" s="530">
        <f t="shared" si="2787"/>
        <v>0</v>
      </c>
      <c r="P1769" s="530">
        <f t="shared" si="2788"/>
        <v>0</v>
      </c>
      <c r="Q1769" s="646"/>
      <c r="R1769" s="536"/>
      <c r="S1769" s="536"/>
      <c r="T1769" s="536"/>
      <c r="U1769" s="536"/>
      <c r="V1769" s="536"/>
      <c r="W1769" s="683" t="str">
        <f t="shared" si="2789"/>
        <v>OK</v>
      </c>
      <c r="X1769" s="141"/>
      <c r="Y1769" s="141"/>
      <c r="Z1769" s="552"/>
      <c r="AA1769" s="552"/>
      <c r="AB1769" s="683" t="str">
        <f t="shared" si="2790"/>
        <v>OK</v>
      </c>
      <c r="AC1769" s="593"/>
      <c r="AD1769" s="530">
        <f t="shared" si="2791"/>
        <v>0</v>
      </c>
      <c r="AE1769" s="842">
        <f t="shared" si="2792"/>
        <v>0</v>
      </c>
      <c r="AF1769" s="931"/>
      <c r="AG1769" s="530">
        <f t="shared" si="2793"/>
        <v>0</v>
      </c>
      <c r="AH1769" s="530">
        <f t="shared" si="2794"/>
        <v>0</v>
      </c>
      <c r="AI1769" s="641"/>
      <c r="AJ1769" s="537"/>
      <c r="AK1769" s="537"/>
      <c r="AL1769" s="537"/>
      <c r="AM1769" s="537"/>
      <c r="AN1769" s="537"/>
      <c r="AO1769" s="683" t="str">
        <f t="shared" si="2795"/>
        <v>OK</v>
      </c>
      <c r="AP1769" s="141"/>
      <c r="AQ1769" s="141"/>
      <c r="AR1769" s="552"/>
      <c r="AS1769" s="552"/>
      <c r="AT1769" s="683" t="str">
        <f t="shared" si="2796"/>
        <v>OK</v>
      </c>
      <c r="AU1769" s="593"/>
      <c r="AV1769" s="530">
        <f t="shared" si="2797"/>
        <v>0</v>
      </c>
      <c r="AW1769" s="842">
        <f t="shared" si="2798"/>
        <v>0</v>
      </c>
      <c r="AX1769" s="115">
        <f t="shared" si="2799"/>
        <v>0</v>
      </c>
      <c r="AY1769" s="5">
        <f t="shared" si="2800"/>
        <v>0</v>
      </c>
      <c r="AZ1769" s="7">
        <f>AY1769-AX1769</f>
        <v>0</v>
      </c>
      <c r="BA1769" s="335" t="e">
        <f>AZ1769/AX1769</f>
        <v>#DIV/0!</v>
      </c>
      <c r="BB1769" s="23">
        <f t="shared" si="2803"/>
        <v>0</v>
      </c>
      <c r="BC1769" s="5">
        <f>AW1769</f>
        <v>0</v>
      </c>
      <c r="BD1769" s="7">
        <f>BC1769-BB1769</f>
        <v>0</v>
      </c>
      <c r="BE1769" s="335" t="e">
        <f>BD1769/BB1769</f>
        <v>#DIV/0!</v>
      </c>
      <c r="BG1769" s="826" t="str">
        <f t="shared" si="2807"/>
        <v>61.41</v>
      </c>
      <c r="BH1769" s="607" t="b">
        <f>COUNTIF('Codes SEC'!$B$2:$B$250,Ministres!BG1769)&gt;0</f>
        <v>1</v>
      </c>
    </row>
    <row r="1770" spans="1:66" ht="35.1" customHeight="1" x14ac:dyDescent="0.25">
      <c r="A1770" s="190" t="s">
        <v>6116</v>
      </c>
      <c r="B1770" s="603">
        <v>14</v>
      </c>
      <c r="C1770" s="120" t="s">
        <v>1714</v>
      </c>
      <c r="D1770" s="622">
        <v>1000</v>
      </c>
      <c r="E1770" s="604"/>
      <c r="F1770" s="117">
        <v>15</v>
      </c>
      <c r="G1770" s="697" t="s">
        <v>5613</v>
      </c>
      <c r="H1770" s="890" t="str">
        <f t="shared" si="2817"/>
        <v>049</v>
      </c>
      <c r="I1770" s="585" t="s">
        <v>3285</v>
      </c>
      <c r="J1770" s="380" t="s">
        <v>6261</v>
      </c>
      <c r="K1770" s="422" t="s">
        <v>6430</v>
      </c>
      <c r="L1770" s="733">
        <v>0</v>
      </c>
      <c r="M1770" s="734">
        <v>0</v>
      </c>
      <c r="N1770" s="931"/>
      <c r="O1770" s="530">
        <f t="shared" si="2787"/>
        <v>0</v>
      </c>
      <c r="P1770" s="530">
        <f t="shared" si="2788"/>
        <v>0</v>
      </c>
      <c r="Q1770" s="646"/>
      <c r="R1770" s="536"/>
      <c r="S1770" s="536"/>
      <c r="T1770" s="536"/>
      <c r="U1770" s="536"/>
      <c r="V1770" s="536"/>
      <c r="W1770" s="683" t="str">
        <f t="shared" si="2789"/>
        <v>OK</v>
      </c>
      <c r="X1770" s="141"/>
      <c r="Y1770" s="141"/>
      <c r="Z1770" s="552"/>
      <c r="AA1770" s="552"/>
      <c r="AB1770" s="683" t="str">
        <f t="shared" si="2790"/>
        <v>OK</v>
      </c>
      <c r="AC1770" s="593"/>
      <c r="AD1770" s="530">
        <f t="shared" si="2791"/>
        <v>0</v>
      </c>
      <c r="AE1770" s="842">
        <f t="shared" si="2792"/>
        <v>0</v>
      </c>
      <c r="AF1770" s="931"/>
      <c r="AG1770" s="530">
        <f t="shared" si="2793"/>
        <v>0</v>
      </c>
      <c r="AH1770" s="530">
        <f t="shared" si="2794"/>
        <v>0</v>
      </c>
      <c r="AI1770" s="641"/>
      <c r="AJ1770" s="537"/>
      <c r="AK1770" s="537"/>
      <c r="AL1770" s="537"/>
      <c r="AM1770" s="537"/>
      <c r="AN1770" s="537"/>
      <c r="AO1770" s="683" t="str">
        <f t="shared" si="2795"/>
        <v>OK</v>
      </c>
      <c r="AP1770" s="141"/>
      <c r="AQ1770" s="141"/>
      <c r="AR1770" s="552"/>
      <c r="AS1770" s="552"/>
      <c r="AT1770" s="683" t="str">
        <f t="shared" si="2796"/>
        <v>OK</v>
      </c>
      <c r="AU1770" s="593"/>
      <c r="AV1770" s="530">
        <f t="shared" si="2797"/>
        <v>0</v>
      </c>
      <c r="AW1770" s="842">
        <f t="shared" si="2798"/>
        <v>0</v>
      </c>
      <c r="AX1770" s="115">
        <f t="shared" si="2799"/>
        <v>0</v>
      </c>
      <c r="AY1770" s="5">
        <f t="shared" si="2800"/>
        <v>0</v>
      </c>
      <c r="AZ1770" s="7">
        <f t="shared" ref="AZ1770" si="2823">AY1770-AX1770</f>
        <v>0</v>
      </c>
      <c r="BA1770" s="335" t="e">
        <f t="shared" ref="BA1770" si="2824">AZ1770/AX1770</f>
        <v>#DIV/0!</v>
      </c>
      <c r="BB1770" s="23">
        <f t="shared" si="2803"/>
        <v>0</v>
      </c>
      <c r="BC1770" s="5">
        <f t="shared" ref="BC1770" si="2825">AW1770</f>
        <v>0</v>
      </c>
      <c r="BD1770" s="7">
        <f t="shared" ref="BD1770" si="2826">BC1770-BB1770</f>
        <v>0</v>
      </c>
      <c r="BE1770" s="335" t="e">
        <f t="shared" ref="BE1770" si="2827">BD1770/BB1770</f>
        <v>#DIV/0!</v>
      </c>
      <c r="BG1770" s="826" t="str">
        <f t="shared" si="2807"/>
        <v>61.41</v>
      </c>
      <c r="BH1770" s="607" t="b">
        <f>COUNTIF('Codes SEC'!$B$2:$B$250,Ministres!BG1770)&gt;0</f>
        <v>1</v>
      </c>
    </row>
    <row r="1771" spans="1:66" ht="40.799999999999997" x14ac:dyDescent="0.25">
      <c r="A1771" s="222" t="s">
        <v>6116</v>
      </c>
      <c r="B1771" s="30">
        <v>14</v>
      </c>
      <c r="C1771" s="116" t="s">
        <v>1714</v>
      </c>
      <c r="D1771" s="620">
        <v>1000</v>
      </c>
      <c r="F1771" s="117">
        <v>12</v>
      </c>
      <c r="G1771" s="694">
        <v>1</v>
      </c>
      <c r="H1771" s="878" t="str">
        <f t="shared" si="2817"/>
        <v>049</v>
      </c>
      <c r="I1771" s="397">
        <v>86311000</v>
      </c>
      <c r="J1771" s="380" t="s">
        <v>4369</v>
      </c>
      <c r="K1771" s="408" t="s">
        <v>4657</v>
      </c>
      <c r="L1771" s="726">
        <v>0</v>
      </c>
      <c r="M1771" s="727">
        <v>0</v>
      </c>
      <c r="N1771" s="931"/>
      <c r="O1771" s="530">
        <f t="shared" si="2787"/>
        <v>0</v>
      </c>
      <c r="P1771" s="530">
        <f t="shared" si="2788"/>
        <v>0</v>
      </c>
      <c r="Q1771" s="646"/>
      <c r="R1771" s="536"/>
      <c r="S1771" s="536"/>
      <c r="T1771" s="536"/>
      <c r="U1771" s="536"/>
      <c r="V1771" s="536"/>
      <c r="W1771" s="683" t="str">
        <f>IF(SUM(Q1771:V1771)=X1771,"OK",SUM(Q1771:V1771)-X1771)</f>
        <v>OK</v>
      </c>
      <c r="X1771" s="141"/>
      <c r="Y1771" s="141"/>
      <c r="Z1771" s="552"/>
      <c r="AA1771" s="552"/>
      <c r="AB1771" s="683" t="str">
        <f>IF(SUM(Z1771:AA1771)=AC1771,"OK",SUM(Z1771:AA1771)-AC1771)</f>
        <v>OK</v>
      </c>
      <c r="AC1771" s="593"/>
      <c r="AD1771" s="530">
        <f t="shared" si="2791"/>
        <v>0</v>
      </c>
      <c r="AE1771" s="842">
        <f t="shared" si="2792"/>
        <v>0</v>
      </c>
      <c r="AF1771" s="931"/>
      <c r="AG1771" s="530">
        <f t="shared" si="2793"/>
        <v>0</v>
      </c>
      <c r="AH1771" s="530">
        <f t="shared" si="2794"/>
        <v>0</v>
      </c>
      <c r="AI1771" s="641"/>
      <c r="AJ1771" s="537"/>
      <c r="AK1771" s="537"/>
      <c r="AL1771" s="537"/>
      <c r="AM1771" s="537"/>
      <c r="AN1771" s="537"/>
      <c r="AO1771" s="683" t="str">
        <f>IF(SUM(AI1771:AN1771)=AP1771,"OK",SUM(AI1771:AN1771)-AP1771)</f>
        <v>OK</v>
      </c>
      <c r="AP1771" s="141"/>
      <c r="AQ1771" s="141"/>
      <c r="AR1771" s="552"/>
      <c r="AS1771" s="552"/>
      <c r="AT1771" s="683" t="str">
        <f>IF(SUM(AR1771:AS1771)=AU1771,"OK",SUM(AR1771:AS1771)-AU1771)</f>
        <v>OK</v>
      </c>
      <c r="AU1771" s="593"/>
      <c r="AV1771" s="530">
        <f t="shared" si="2797"/>
        <v>0</v>
      </c>
      <c r="AW1771" s="842">
        <f t="shared" si="2798"/>
        <v>0</v>
      </c>
      <c r="AX1771" s="115">
        <f t="shared" si="2799"/>
        <v>0</v>
      </c>
      <c r="AY1771" s="5">
        <f t="shared" si="2800"/>
        <v>0</v>
      </c>
      <c r="AZ1771" s="7">
        <f>AY1771-AX1771</f>
        <v>0</v>
      </c>
      <c r="BA1771" s="335" t="e">
        <f>AZ1771/AX1771</f>
        <v>#DIV/0!</v>
      </c>
      <c r="BB1771" s="23">
        <f t="shared" si="2803"/>
        <v>0</v>
      </c>
      <c r="BC1771" s="5">
        <f>AW1771</f>
        <v>0</v>
      </c>
      <c r="BD1771" s="7">
        <f>BC1771-BB1771</f>
        <v>0</v>
      </c>
      <c r="BE1771" s="335" t="e">
        <f>BD1771/BB1771</f>
        <v>#DIV/0!</v>
      </c>
      <c r="BG1771" s="826" t="str">
        <f t="shared" si="2807"/>
        <v>63.11</v>
      </c>
      <c r="BH1771" s="607" t="b">
        <f>COUNTIF('Codes SEC'!$B$2:$B$250,Ministres!BG1771)&gt;0</f>
        <v>1</v>
      </c>
    </row>
    <row r="1772" spans="1:66" ht="30.6" x14ac:dyDescent="0.25">
      <c r="A1772" s="190" t="s">
        <v>6116</v>
      </c>
      <c r="B1772" s="603">
        <v>14</v>
      </c>
      <c r="C1772" s="120" t="s">
        <v>1714</v>
      </c>
      <c r="D1772" s="622">
        <v>1000</v>
      </c>
      <c r="E1772" s="604"/>
      <c r="F1772" s="117">
        <v>6</v>
      </c>
      <c r="G1772" s="697">
        <v>1</v>
      </c>
      <c r="H1772" s="890" t="str">
        <f t="shared" si="2817"/>
        <v>049</v>
      </c>
      <c r="I1772" s="585">
        <v>86311000</v>
      </c>
      <c r="J1772" s="380" t="s">
        <v>4585</v>
      </c>
      <c r="K1772" s="422" t="s">
        <v>4658</v>
      </c>
      <c r="L1772" s="726">
        <v>0</v>
      </c>
      <c r="M1772" s="727">
        <v>0</v>
      </c>
      <c r="N1772" s="931"/>
      <c r="O1772" s="530">
        <f t="shared" si="2787"/>
        <v>0</v>
      </c>
      <c r="P1772" s="530">
        <f t="shared" si="2788"/>
        <v>0</v>
      </c>
      <c r="Q1772" s="646"/>
      <c r="R1772" s="536"/>
      <c r="S1772" s="536"/>
      <c r="T1772" s="536"/>
      <c r="U1772" s="536"/>
      <c r="V1772" s="536"/>
      <c r="W1772" s="683" t="str">
        <f>IF(SUM(Q1772:V1772)=X1772,"OK",SUM(Q1772:V1772)-X1772)</f>
        <v>OK</v>
      </c>
      <c r="X1772" s="141"/>
      <c r="Y1772" s="141"/>
      <c r="Z1772" s="552"/>
      <c r="AA1772" s="552"/>
      <c r="AB1772" s="683" t="str">
        <f>IF(SUM(Z1772:AA1772)=AC1772,"OK",SUM(Z1772:AA1772)-AC1772)</f>
        <v>OK</v>
      </c>
      <c r="AC1772" s="593"/>
      <c r="AD1772" s="530">
        <f t="shared" si="2791"/>
        <v>0</v>
      </c>
      <c r="AE1772" s="842">
        <f t="shared" si="2792"/>
        <v>0</v>
      </c>
      <c r="AF1772" s="931"/>
      <c r="AG1772" s="530">
        <f t="shared" si="2793"/>
        <v>0</v>
      </c>
      <c r="AH1772" s="530">
        <f t="shared" si="2794"/>
        <v>0</v>
      </c>
      <c r="AI1772" s="641"/>
      <c r="AJ1772" s="537"/>
      <c r="AK1772" s="537"/>
      <c r="AL1772" s="537"/>
      <c r="AM1772" s="537"/>
      <c r="AN1772" s="537"/>
      <c r="AO1772" s="683" t="str">
        <f>IF(SUM(AI1772:AN1772)=AP1772,"OK",SUM(AI1772:AN1772)-AP1772)</f>
        <v>OK</v>
      </c>
      <c r="AP1772" s="141"/>
      <c r="AQ1772" s="141"/>
      <c r="AR1772" s="552"/>
      <c r="AS1772" s="552"/>
      <c r="AT1772" s="683" t="str">
        <f>IF(SUM(AR1772:AS1772)=AU1772,"OK",SUM(AR1772:AS1772)-AU1772)</f>
        <v>OK</v>
      </c>
      <c r="AU1772" s="593"/>
      <c r="AV1772" s="530">
        <f t="shared" si="2797"/>
        <v>0</v>
      </c>
      <c r="AW1772" s="842">
        <f t="shared" si="2798"/>
        <v>0</v>
      </c>
      <c r="AX1772" s="121">
        <f t="shared" si="2799"/>
        <v>0</v>
      </c>
      <c r="AY1772" s="111">
        <f t="shared" si="2800"/>
        <v>0</v>
      </c>
      <c r="AZ1772" s="122">
        <f>AY1772-AX1772</f>
        <v>0</v>
      </c>
      <c r="BA1772" s="343" t="e">
        <f>AZ1772/AX1772</f>
        <v>#DIV/0!</v>
      </c>
      <c r="BB1772" s="590">
        <f t="shared" si="2803"/>
        <v>0</v>
      </c>
      <c r="BC1772" s="111">
        <f>AW1772</f>
        <v>0</v>
      </c>
      <c r="BD1772" s="122">
        <f>BC1772-BB1772</f>
        <v>0</v>
      </c>
      <c r="BE1772" s="343" t="e">
        <f>BD1772/BB1772</f>
        <v>#DIV/0!</v>
      </c>
      <c r="BF1772"/>
      <c r="BG1772" s="869" t="str">
        <f t="shared" si="2807"/>
        <v>63.11</v>
      </c>
      <c r="BH1772" s="607" t="b">
        <f>COUNTIF('Codes SEC'!$B$2:$B$250,Ministres!BG1772)&gt;0</f>
        <v>1</v>
      </c>
      <c r="BI1772"/>
    </row>
    <row r="1773" spans="1:66" ht="40.799999999999997" x14ac:dyDescent="0.25">
      <c r="A1773" s="222" t="s">
        <v>6116</v>
      </c>
      <c r="B1773" s="30">
        <v>14</v>
      </c>
      <c r="C1773" s="116" t="s">
        <v>1714</v>
      </c>
      <c r="D1773" s="620">
        <v>1000</v>
      </c>
      <c r="F1773" s="117">
        <v>12</v>
      </c>
      <c r="G1773" s="694">
        <v>1</v>
      </c>
      <c r="H1773" s="878" t="str">
        <f t="shared" si="2817"/>
        <v>049</v>
      </c>
      <c r="I1773" s="397">
        <v>86321000</v>
      </c>
      <c r="J1773" s="380" t="s">
        <v>4368</v>
      </c>
      <c r="K1773" s="408" t="s">
        <v>4656</v>
      </c>
      <c r="L1773" s="726">
        <v>0</v>
      </c>
      <c r="M1773" s="727">
        <v>0</v>
      </c>
      <c r="N1773" s="931"/>
      <c r="O1773" s="530">
        <f t="shared" si="2787"/>
        <v>0</v>
      </c>
      <c r="P1773" s="530">
        <f t="shared" si="2788"/>
        <v>0</v>
      </c>
      <c r="Q1773" s="646"/>
      <c r="R1773" s="536"/>
      <c r="S1773" s="536"/>
      <c r="T1773" s="536"/>
      <c r="U1773" s="536"/>
      <c r="V1773" s="536"/>
      <c r="W1773" s="683" t="str">
        <f t="shared" si="2789"/>
        <v>OK</v>
      </c>
      <c r="X1773" s="141"/>
      <c r="Y1773" s="141"/>
      <c r="Z1773" s="552"/>
      <c r="AA1773" s="552"/>
      <c r="AB1773" s="683" t="str">
        <f t="shared" si="2790"/>
        <v>OK</v>
      </c>
      <c r="AC1773" s="593"/>
      <c r="AD1773" s="530">
        <f t="shared" si="2791"/>
        <v>0</v>
      </c>
      <c r="AE1773" s="842">
        <f t="shared" si="2792"/>
        <v>0</v>
      </c>
      <c r="AF1773" s="931"/>
      <c r="AG1773" s="530">
        <f t="shared" si="2793"/>
        <v>0</v>
      </c>
      <c r="AH1773" s="530">
        <f t="shared" si="2794"/>
        <v>0</v>
      </c>
      <c r="AI1773" s="641"/>
      <c r="AJ1773" s="537"/>
      <c r="AK1773" s="537"/>
      <c r="AL1773" s="537"/>
      <c r="AM1773" s="537"/>
      <c r="AN1773" s="537"/>
      <c r="AO1773" s="683" t="str">
        <f t="shared" si="2795"/>
        <v>OK</v>
      </c>
      <c r="AP1773" s="141"/>
      <c r="AQ1773" s="141"/>
      <c r="AR1773" s="552"/>
      <c r="AS1773" s="552"/>
      <c r="AT1773" s="683" t="str">
        <f t="shared" si="2796"/>
        <v>OK</v>
      </c>
      <c r="AU1773" s="593"/>
      <c r="AV1773" s="530">
        <f t="shared" si="2797"/>
        <v>0</v>
      </c>
      <c r="AW1773" s="842">
        <f t="shared" si="2798"/>
        <v>0</v>
      </c>
      <c r="AX1773" s="115">
        <f t="shared" si="2799"/>
        <v>0</v>
      </c>
      <c r="AY1773" s="5">
        <f t="shared" si="2800"/>
        <v>0</v>
      </c>
      <c r="AZ1773" s="7">
        <f t="shared" si="2801"/>
        <v>0</v>
      </c>
      <c r="BA1773" s="335" t="e">
        <f t="shared" si="2802"/>
        <v>#DIV/0!</v>
      </c>
      <c r="BB1773" s="23">
        <f t="shared" si="2803"/>
        <v>0</v>
      </c>
      <c r="BC1773" s="5">
        <f t="shared" si="2804"/>
        <v>0</v>
      </c>
      <c r="BD1773" s="7">
        <f t="shared" si="2805"/>
        <v>0</v>
      </c>
      <c r="BE1773" s="335" t="e">
        <f t="shared" si="2806"/>
        <v>#DIV/0!</v>
      </c>
      <c r="BG1773" s="826" t="str">
        <f t="shared" si="2807"/>
        <v>63.21</v>
      </c>
      <c r="BH1773" s="607" t="b">
        <f>COUNTIF('Codes SEC'!$B$2:$B$250,Ministres!BG1773)&gt;0</f>
        <v>1</v>
      </c>
    </row>
    <row r="1774" spans="1:66" ht="30.6" x14ac:dyDescent="0.25">
      <c r="A1774" s="222" t="s">
        <v>6116</v>
      </c>
      <c r="B1774" s="30">
        <v>14</v>
      </c>
      <c r="C1774" s="116" t="s">
        <v>1714</v>
      </c>
      <c r="D1774" s="620">
        <v>1000</v>
      </c>
      <c r="F1774" s="117">
        <v>6</v>
      </c>
      <c r="G1774" s="694">
        <v>1</v>
      </c>
      <c r="H1774" s="878" t="str">
        <f t="shared" si="2817"/>
        <v>049</v>
      </c>
      <c r="I1774" s="397">
        <v>86353000</v>
      </c>
      <c r="J1774" s="380" t="s">
        <v>2174</v>
      </c>
      <c r="K1774" s="456" t="s">
        <v>4738</v>
      </c>
      <c r="L1774" s="733">
        <v>0</v>
      </c>
      <c r="M1774" s="734">
        <v>0</v>
      </c>
      <c r="N1774" s="931"/>
      <c r="O1774" s="530">
        <f t="shared" si="2787"/>
        <v>0</v>
      </c>
      <c r="P1774" s="530">
        <f t="shared" si="2788"/>
        <v>0</v>
      </c>
      <c r="Q1774" s="646"/>
      <c r="R1774" s="536"/>
      <c r="S1774" s="536"/>
      <c r="T1774" s="536"/>
      <c r="U1774" s="536"/>
      <c r="V1774" s="536"/>
      <c r="W1774" s="683" t="str">
        <f t="shared" si="2789"/>
        <v>OK</v>
      </c>
      <c r="X1774" s="141"/>
      <c r="Y1774" s="141"/>
      <c r="Z1774" s="552"/>
      <c r="AA1774" s="552"/>
      <c r="AB1774" s="683" t="str">
        <f t="shared" si="2790"/>
        <v>OK</v>
      </c>
      <c r="AC1774" s="593"/>
      <c r="AD1774" s="530">
        <f t="shared" si="2791"/>
        <v>0</v>
      </c>
      <c r="AE1774" s="842">
        <f t="shared" si="2792"/>
        <v>0</v>
      </c>
      <c r="AF1774" s="931"/>
      <c r="AG1774" s="530">
        <f t="shared" si="2793"/>
        <v>0</v>
      </c>
      <c r="AH1774" s="530">
        <f t="shared" si="2794"/>
        <v>0</v>
      </c>
      <c r="AI1774" s="641"/>
      <c r="AJ1774" s="537"/>
      <c r="AK1774" s="537"/>
      <c r="AL1774" s="537"/>
      <c r="AM1774" s="537"/>
      <c r="AN1774" s="537"/>
      <c r="AO1774" s="683" t="str">
        <f t="shared" si="2795"/>
        <v>OK</v>
      </c>
      <c r="AP1774" s="141"/>
      <c r="AQ1774" s="141"/>
      <c r="AR1774" s="552"/>
      <c r="AS1774" s="552"/>
      <c r="AT1774" s="683" t="str">
        <f t="shared" si="2796"/>
        <v>OK</v>
      </c>
      <c r="AU1774" s="593"/>
      <c r="AV1774" s="530">
        <f t="shared" si="2797"/>
        <v>0</v>
      </c>
      <c r="AW1774" s="842">
        <f t="shared" si="2798"/>
        <v>0</v>
      </c>
      <c r="AX1774" s="115">
        <f t="shared" si="2799"/>
        <v>0</v>
      </c>
      <c r="AY1774" s="5">
        <f t="shared" si="2800"/>
        <v>0</v>
      </c>
      <c r="AZ1774" s="7">
        <f t="shared" si="2801"/>
        <v>0</v>
      </c>
      <c r="BA1774" s="335" t="e">
        <f t="shared" si="2802"/>
        <v>#DIV/0!</v>
      </c>
      <c r="BB1774" s="23">
        <f t="shared" si="2803"/>
        <v>0</v>
      </c>
      <c r="BC1774" s="5">
        <f t="shared" si="2804"/>
        <v>0</v>
      </c>
      <c r="BD1774" s="7">
        <f t="shared" si="2805"/>
        <v>0</v>
      </c>
      <c r="BE1774" s="335" t="e">
        <f t="shared" si="2806"/>
        <v>#DIV/0!</v>
      </c>
      <c r="BG1774" s="826" t="str">
        <f t="shared" si="2807"/>
        <v>63.53</v>
      </c>
      <c r="BH1774" s="607" t="b">
        <f>COUNTIF('Codes SEC'!$B$2:$B$250,Ministres!BG1774)&gt;0</f>
        <v>1</v>
      </c>
    </row>
    <row r="1775" spans="1:66" ht="30.6" x14ac:dyDescent="0.25">
      <c r="A1775" s="222" t="s">
        <v>6116</v>
      </c>
      <c r="B1775" s="112">
        <v>14</v>
      </c>
      <c r="C1775" s="116" t="s">
        <v>1714</v>
      </c>
      <c r="D1775" s="620">
        <v>1000</v>
      </c>
      <c r="F1775" s="117">
        <v>12</v>
      </c>
      <c r="G1775" s="694">
        <v>1</v>
      </c>
      <c r="H1775" s="878" t="str">
        <f t="shared" si="2817"/>
        <v>049</v>
      </c>
      <c r="I1775" s="397" t="s">
        <v>3320</v>
      </c>
      <c r="J1775" s="380" t="s">
        <v>2182</v>
      </c>
      <c r="K1775" s="411" t="s">
        <v>1777</v>
      </c>
      <c r="L1775" s="738">
        <v>168</v>
      </c>
      <c r="M1775" s="739">
        <v>238</v>
      </c>
      <c r="N1775" s="931"/>
      <c r="O1775" s="530">
        <f t="shared" si="2787"/>
        <v>-168</v>
      </c>
      <c r="P1775" s="530" t="str">
        <f t="shared" si="2788"/>
        <v xml:space="preserve">0 </v>
      </c>
      <c r="Q1775" s="641"/>
      <c r="R1775" s="537"/>
      <c r="S1775" s="537"/>
      <c r="T1775" s="537"/>
      <c r="U1775" s="537"/>
      <c r="V1775" s="537"/>
      <c r="W1775" s="683" t="str">
        <f t="shared" si="2789"/>
        <v>OK</v>
      </c>
      <c r="X1775" s="141"/>
      <c r="Y1775" s="141"/>
      <c r="Z1775" s="552"/>
      <c r="AA1775" s="552"/>
      <c r="AB1775" s="683" t="str">
        <f t="shared" si="2790"/>
        <v>OK</v>
      </c>
      <c r="AC1775" s="593"/>
      <c r="AD1775" s="530">
        <f t="shared" si="2791"/>
        <v>0</v>
      </c>
      <c r="AE1775" s="842">
        <f t="shared" si="2792"/>
        <v>0</v>
      </c>
      <c r="AF1775" s="931"/>
      <c r="AG1775" s="530">
        <f t="shared" si="2793"/>
        <v>-238</v>
      </c>
      <c r="AH1775" s="530" t="str">
        <f t="shared" si="2794"/>
        <v xml:space="preserve">0 </v>
      </c>
      <c r="AI1775" s="641"/>
      <c r="AJ1775" s="537"/>
      <c r="AK1775" s="537"/>
      <c r="AL1775" s="537"/>
      <c r="AM1775" s="537"/>
      <c r="AN1775" s="537"/>
      <c r="AO1775" s="683" t="str">
        <f t="shared" si="2795"/>
        <v>OK</v>
      </c>
      <c r="AP1775" s="141"/>
      <c r="AQ1775" s="141"/>
      <c r="AR1775" s="552"/>
      <c r="AS1775" s="552"/>
      <c r="AT1775" s="683" t="str">
        <f t="shared" si="2796"/>
        <v>OK</v>
      </c>
      <c r="AU1775" s="593"/>
      <c r="AV1775" s="530">
        <f t="shared" si="2797"/>
        <v>0</v>
      </c>
      <c r="AW1775" s="842">
        <f t="shared" si="2798"/>
        <v>0</v>
      </c>
      <c r="AX1775" s="115">
        <f t="shared" si="2799"/>
        <v>168</v>
      </c>
      <c r="AY1775" s="5">
        <f t="shared" si="2800"/>
        <v>0</v>
      </c>
      <c r="AZ1775" s="5">
        <f t="shared" ref="AZ1775:AZ1785" si="2828">AY1775-AX1775</f>
        <v>-168</v>
      </c>
      <c r="BA1775" s="335">
        <f t="shared" ref="BA1775:BA1785" si="2829">AZ1775/AX1775</f>
        <v>-1</v>
      </c>
      <c r="BB1775" s="23">
        <f t="shared" si="2803"/>
        <v>238</v>
      </c>
      <c r="BC1775" s="5">
        <f t="shared" ref="BC1775:BC1785" si="2830">AW1775</f>
        <v>0</v>
      </c>
      <c r="BD1775" s="5">
        <f t="shared" ref="BD1775:BD1785" si="2831">BC1775-BB1775</f>
        <v>-238</v>
      </c>
      <c r="BE1775" s="335">
        <f t="shared" ref="BE1775:BE1785" si="2832">BD1775/BB1775</f>
        <v>-1</v>
      </c>
      <c r="BG1775" s="826" t="str">
        <f t="shared" si="2807"/>
        <v>71.11</v>
      </c>
      <c r="BH1775" s="607" t="b">
        <f>COUNTIF('Codes SEC'!$B$2:$B$250,Ministres!BG1775)&gt;0</f>
        <v>1</v>
      </c>
    </row>
    <row r="1776" spans="1:66" ht="35.1" customHeight="1" x14ac:dyDescent="0.25">
      <c r="A1776" s="190" t="s">
        <v>6116</v>
      </c>
      <c r="B1776" s="583" t="s">
        <v>826</v>
      </c>
      <c r="C1776" s="120" t="s">
        <v>1714</v>
      </c>
      <c r="D1776" s="622">
        <v>1000</v>
      </c>
      <c r="E1776" s="584"/>
      <c r="F1776" s="120">
        <v>12</v>
      </c>
      <c r="G1776" s="699">
        <v>1</v>
      </c>
      <c r="H1776" s="891" t="str">
        <f t="shared" si="2817"/>
        <v>049</v>
      </c>
      <c r="I1776" s="605">
        <v>87111000</v>
      </c>
      <c r="J1776" s="689" t="s">
        <v>5113</v>
      </c>
      <c r="K1776" s="424" t="s">
        <v>5589</v>
      </c>
      <c r="L1776" s="733">
        <v>0</v>
      </c>
      <c r="M1776" s="734">
        <v>0</v>
      </c>
      <c r="N1776" s="931"/>
      <c r="O1776" s="530">
        <f t="shared" si="2787"/>
        <v>0</v>
      </c>
      <c r="P1776" s="530">
        <f t="shared" si="2788"/>
        <v>0</v>
      </c>
      <c r="Q1776" s="646"/>
      <c r="R1776" s="536"/>
      <c r="S1776" s="536"/>
      <c r="T1776" s="536"/>
      <c r="U1776" s="536"/>
      <c r="V1776" s="536"/>
      <c r="W1776" s="683" t="str">
        <f>IF(SUM(Q1776:V1776)=X1776,"OK",SUM(Q1776:V1776)-X1776)</f>
        <v>OK</v>
      </c>
      <c r="X1776" s="141"/>
      <c r="Y1776" s="141"/>
      <c r="Z1776" s="552"/>
      <c r="AA1776" s="552"/>
      <c r="AB1776" s="683" t="str">
        <f>IF(SUM(Z1776:AA1776)=AC1776,"OK",SUM(Z1776:AA1776)-AC1776)</f>
        <v>OK</v>
      </c>
      <c r="AC1776" s="593"/>
      <c r="AD1776" s="530">
        <f t="shared" si="2791"/>
        <v>0</v>
      </c>
      <c r="AE1776" s="842">
        <f t="shared" si="2792"/>
        <v>0</v>
      </c>
      <c r="AF1776" s="931"/>
      <c r="AG1776" s="530">
        <f t="shared" si="2793"/>
        <v>0</v>
      </c>
      <c r="AH1776" s="530">
        <f t="shared" si="2794"/>
        <v>0</v>
      </c>
      <c r="AI1776" s="641"/>
      <c r="AJ1776" s="537"/>
      <c r="AK1776" s="537"/>
      <c r="AL1776" s="537"/>
      <c r="AM1776" s="537"/>
      <c r="AN1776" s="537"/>
      <c r="AO1776" s="683" t="str">
        <f>IF(SUM(AI1776:AN1776)=AP1776,"OK",SUM(AI1776:AN1776)-AP1776)</f>
        <v>OK</v>
      </c>
      <c r="AP1776" s="141"/>
      <c r="AQ1776" s="141"/>
      <c r="AR1776" s="552"/>
      <c r="AS1776" s="552"/>
      <c r="AT1776" s="683" t="str">
        <f>IF(SUM(AR1776:AS1776)=AU1776,"OK",SUM(AR1776:AS1776)-AU1776)</f>
        <v>OK</v>
      </c>
      <c r="AU1776" s="593"/>
      <c r="AV1776" s="530">
        <f t="shared" si="2797"/>
        <v>0</v>
      </c>
      <c r="AW1776" s="842">
        <f t="shared" si="2798"/>
        <v>0</v>
      </c>
      <c r="AX1776" s="115">
        <f t="shared" si="2799"/>
        <v>0</v>
      </c>
      <c r="AY1776" s="5">
        <f t="shared" si="2800"/>
        <v>0</v>
      </c>
      <c r="AZ1776" s="7">
        <f>AY1776-AX1776</f>
        <v>0</v>
      </c>
      <c r="BA1776" s="335" t="e">
        <f>AZ1776/AX1776</f>
        <v>#DIV/0!</v>
      </c>
      <c r="BB1776" s="23">
        <f t="shared" si="2803"/>
        <v>0</v>
      </c>
      <c r="BC1776" s="5">
        <f>AW1776</f>
        <v>0</v>
      </c>
      <c r="BD1776" s="7">
        <f>BC1776-BB1776</f>
        <v>0</v>
      </c>
      <c r="BE1776" s="335" t="e">
        <f>BD1776/BB1776</f>
        <v>#DIV/0!</v>
      </c>
      <c r="BG1776" s="826" t="str">
        <f t="shared" si="2807"/>
        <v>71.11</v>
      </c>
      <c r="BH1776" s="607" t="b">
        <f>COUNTIF('Codes SEC'!$B$2:$B$250,Ministres!BG1776)&gt;0</f>
        <v>1</v>
      </c>
    </row>
    <row r="1777" spans="1:60" ht="35.1" customHeight="1" x14ac:dyDescent="0.25">
      <c r="A1777" s="222" t="s">
        <v>6116</v>
      </c>
      <c r="B1777" s="112" t="s">
        <v>826</v>
      </c>
      <c r="C1777" s="116" t="s">
        <v>1714</v>
      </c>
      <c r="D1777" s="620">
        <v>1000</v>
      </c>
      <c r="E1777" s="278"/>
      <c r="F1777" s="116">
        <v>15</v>
      </c>
      <c r="G1777" s="700" t="s">
        <v>5613</v>
      </c>
      <c r="H1777" s="888" t="str">
        <f t="shared" si="2817"/>
        <v>049</v>
      </c>
      <c r="I1777" s="580">
        <v>87111000</v>
      </c>
      <c r="J1777" s="689" t="s">
        <v>5948</v>
      </c>
      <c r="K1777" s="411" t="s">
        <v>5949</v>
      </c>
      <c r="L1777" s="733">
        <v>0</v>
      </c>
      <c r="M1777" s="734">
        <v>0</v>
      </c>
      <c r="N1777" s="931"/>
      <c r="O1777" s="530">
        <f t="shared" si="2787"/>
        <v>0</v>
      </c>
      <c r="P1777" s="530">
        <f t="shared" si="2788"/>
        <v>0</v>
      </c>
      <c r="Q1777" s="646"/>
      <c r="R1777" s="536"/>
      <c r="S1777" s="536"/>
      <c r="T1777" s="536"/>
      <c r="U1777" s="536"/>
      <c r="V1777" s="536"/>
      <c r="W1777" s="683" t="str">
        <f>IF(SUM(Q1777:V1777)=X1777,"OK",SUM(Q1777:V1777)-X1777)</f>
        <v>OK</v>
      </c>
      <c r="X1777" s="141"/>
      <c r="Y1777" s="141"/>
      <c r="Z1777" s="552"/>
      <c r="AA1777" s="552"/>
      <c r="AB1777" s="683" t="str">
        <f>IF(SUM(Z1777:AA1777)=AC1777,"OK",SUM(Z1777:AA1777)-AC1777)</f>
        <v>OK</v>
      </c>
      <c r="AC1777" s="593"/>
      <c r="AD1777" s="530">
        <f t="shared" si="2791"/>
        <v>0</v>
      </c>
      <c r="AE1777" s="842">
        <f t="shared" si="2792"/>
        <v>0</v>
      </c>
      <c r="AF1777" s="931"/>
      <c r="AG1777" s="530">
        <f t="shared" si="2793"/>
        <v>0</v>
      </c>
      <c r="AH1777" s="530">
        <f t="shared" si="2794"/>
        <v>0</v>
      </c>
      <c r="AI1777" s="641"/>
      <c r="AJ1777" s="537"/>
      <c r="AK1777" s="537"/>
      <c r="AL1777" s="537"/>
      <c r="AM1777" s="537"/>
      <c r="AN1777" s="537"/>
      <c r="AO1777" s="683" t="str">
        <f>IF(SUM(AI1777:AN1777)=AP1777,"OK",SUM(AI1777:AN1777)-AP1777)</f>
        <v>OK</v>
      </c>
      <c r="AP1777" s="141"/>
      <c r="AQ1777" s="141"/>
      <c r="AR1777" s="552"/>
      <c r="AS1777" s="552"/>
      <c r="AT1777" s="683" t="str">
        <f>IF(SUM(AR1777:AS1777)=AU1777,"OK",SUM(AR1777:AS1777)-AU1777)</f>
        <v>OK</v>
      </c>
      <c r="AU1777" s="593"/>
      <c r="AV1777" s="530">
        <f t="shared" si="2797"/>
        <v>0</v>
      </c>
      <c r="AW1777" s="842">
        <f t="shared" si="2798"/>
        <v>0</v>
      </c>
      <c r="AX1777" s="115">
        <f t="shared" si="2799"/>
        <v>0</v>
      </c>
      <c r="AY1777" s="5">
        <f t="shared" si="2800"/>
        <v>0</v>
      </c>
      <c r="AZ1777" s="7">
        <f>AY1777-AX1777</f>
        <v>0</v>
      </c>
      <c r="BA1777" s="335" t="e">
        <f>AZ1777/AX1777</f>
        <v>#DIV/0!</v>
      </c>
      <c r="BB1777" s="23">
        <f t="shared" si="2803"/>
        <v>0</v>
      </c>
      <c r="BC1777" s="5">
        <f>AW1777</f>
        <v>0</v>
      </c>
      <c r="BD1777" s="7">
        <f>BC1777-BB1777</f>
        <v>0</v>
      </c>
      <c r="BE1777" s="335" t="e">
        <f>BD1777/BB1777</f>
        <v>#DIV/0!</v>
      </c>
      <c r="BG1777" s="826" t="str">
        <f t="shared" si="2807"/>
        <v>71.11</v>
      </c>
      <c r="BH1777" s="607" t="b">
        <f>COUNTIF('Codes SEC'!$B$2:$B$250,Ministres!BG1777)&gt;0</f>
        <v>1</v>
      </c>
    </row>
    <row r="1778" spans="1:60" ht="30.6" x14ac:dyDescent="0.25">
      <c r="A1778" s="222" t="s">
        <v>6116</v>
      </c>
      <c r="B1778" s="112">
        <v>14</v>
      </c>
      <c r="C1778" s="116" t="s">
        <v>1714</v>
      </c>
      <c r="D1778" s="620">
        <v>1000</v>
      </c>
      <c r="F1778" s="117">
        <v>15</v>
      </c>
      <c r="G1778" s="694">
        <v>1</v>
      </c>
      <c r="H1778" s="878" t="str">
        <f t="shared" si="2817"/>
        <v>049</v>
      </c>
      <c r="I1778" s="397" t="s">
        <v>3301</v>
      </c>
      <c r="J1778" s="380" t="s">
        <v>2183</v>
      </c>
      <c r="K1778" s="411" t="s">
        <v>1778</v>
      </c>
      <c r="L1778" s="738">
        <v>638</v>
      </c>
      <c r="M1778" s="739">
        <v>638</v>
      </c>
      <c r="N1778" s="931"/>
      <c r="O1778" s="530">
        <f t="shared" si="2787"/>
        <v>-638</v>
      </c>
      <c r="P1778" s="530" t="str">
        <f t="shared" si="2788"/>
        <v xml:space="preserve">0 </v>
      </c>
      <c r="Q1778" s="641"/>
      <c r="R1778" s="537"/>
      <c r="S1778" s="537"/>
      <c r="T1778" s="537"/>
      <c r="U1778" s="537"/>
      <c r="V1778" s="537"/>
      <c r="W1778" s="683" t="str">
        <f t="shared" si="2789"/>
        <v>OK</v>
      </c>
      <c r="X1778" s="141"/>
      <c r="Y1778" s="141"/>
      <c r="Z1778" s="552"/>
      <c r="AA1778" s="552"/>
      <c r="AB1778" s="683" t="str">
        <f t="shared" si="2790"/>
        <v>OK</v>
      </c>
      <c r="AC1778" s="593"/>
      <c r="AD1778" s="530">
        <f t="shared" si="2791"/>
        <v>0</v>
      </c>
      <c r="AE1778" s="842">
        <f t="shared" si="2792"/>
        <v>0</v>
      </c>
      <c r="AF1778" s="931"/>
      <c r="AG1778" s="530">
        <f t="shared" si="2793"/>
        <v>-638</v>
      </c>
      <c r="AH1778" s="530" t="str">
        <f t="shared" si="2794"/>
        <v xml:space="preserve">0 </v>
      </c>
      <c r="AI1778" s="641"/>
      <c r="AJ1778" s="537"/>
      <c r="AK1778" s="537"/>
      <c r="AL1778" s="537"/>
      <c r="AM1778" s="537"/>
      <c r="AN1778" s="537"/>
      <c r="AO1778" s="683" t="str">
        <f t="shared" si="2795"/>
        <v>OK</v>
      </c>
      <c r="AP1778" s="141"/>
      <c r="AQ1778" s="141"/>
      <c r="AR1778" s="552"/>
      <c r="AS1778" s="552"/>
      <c r="AT1778" s="683" t="str">
        <f t="shared" si="2796"/>
        <v>OK</v>
      </c>
      <c r="AU1778" s="593"/>
      <c r="AV1778" s="530">
        <f t="shared" si="2797"/>
        <v>0</v>
      </c>
      <c r="AW1778" s="842">
        <f t="shared" si="2798"/>
        <v>0</v>
      </c>
      <c r="AX1778" s="115">
        <f t="shared" si="2799"/>
        <v>638</v>
      </c>
      <c r="AY1778" s="5">
        <f t="shared" si="2800"/>
        <v>0</v>
      </c>
      <c r="AZ1778" s="5">
        <f t="shared" si="2828"/>
        <v>-638</v>
      </c>
      <c r="BA1778" s="335">
        <f t="shared" si="2829"/>
        <v>-1</v>
      </c>
      <c r="BB1778" s="23">
        <f t="shared" si="2803"/>
        <v>638</v>
      </c>
      <c r="BC1778" s="5">
        <f t="shared" si="2830"/>
        <v>0</v>
      </c>
      <c r="BD1778" s="5">
        <f t="shared" si="2831"/>
        <v>-638</v>
      </c>
      <c r="BE1778" s="335">
        <f t="shared" si="2832"/>
        <v>-1</v>
      </c>
      <c r="BG1778" s="826" t="str">
        <f t="shared" si="2807"/>
        <v>71.12</v>
      </c>
      <c r="BH1778" s="607" t="b">
        <f>COUNTIF('Codes SEC'!$B$2:$B$250,Ministres!BG1778)&gt;0</f>
        <v>1</v>
      </c>
    </row>
    <row r="1779" spans="1:60" ht="30.6" x14ac:dyDescent="0.25">
      <c r="A1779" s="222" t="s">
        <v>6116</v>
      </c>
      <c r="B1779" s="112">
        <v>14</v>
      </c>
      <c r="C1779" s="116" t="s">
        <v>1714</v>
      </c>
      <c r="D1779" s="620">
        <v>1000</v>
      </c>
      <c r="F1779" s="117">
        <v>15</v>
      </c>
      <c r="G1779" s="694">
        <v>1</v>
      </c>
      <c r="H1779" s="878" t="str">
        <f t="shared" si="2817"/>
        <v>049</v>
      </c>
      <c r="I1779" s="397">
        <v>87112000</v>
      </c>
      <c r="J1779" s="380" t="s">
        <v>4574</v>
      </c>
      <c r="K1779" s="411" t="s">
        <v>5611</v>
      </c>
      <c r="L1779" s="738">
        <v>15800</v>
      </c>
      <c r="M1779" s="739">
        <v>15800</v>
      </c>
      <c r="N1779" s="931"/>
      <c r="O1779" s="530">
        <f t="shared" si="2787"/>
        <v>-15800</v>
      </c>
      <c r="P1779" s="530" t="str">
        <f t="shared" si="2788"/>
        <v xml:space="preserve">0 </v>
      </c>
      <c r="Q1779" s="641"/>
      <c r="R1779" s="537"/>
      <c r="S1779" s="537"/>
      <c r="T1779" s="537"/>
      <c r="U1779" s="537"/>
      <c r="V1779" s="537"/>
      <c r="W1779" s="683" t="str">
        <f>IF(SUM(Q1779:V1779)=X1779,"OK",SUM(Q1779:V1779)-X1779)</f>
        <v>OK</v>
      </c>
      <c r="X1779" s="141"/>
      <c r="Y1779" s="141"/>
      <c r="Z1779" s="552"/>
      <c r="AA1779" s="552"/>
      <c r="AB1779" s="683" t="str">
        <f>IF(SUM(Z1779:AA1779)=AC1779,"OK",SUM(Z1779:AA1779)-AC1779)</f>
        <v>OK</v>
      </c>
      <c r="AC1779" s="593"/>
      <c r="AD1779" s="530">
        <f t="shared" si="2791"/>
        <v>0</v>
      </c>
      <c r="AE1779" s="842">
        <f t="shared" si="2792"/>
        <v>0</v>
      </c>
      <c r="AF1779" s="931"/>
      <c r="AG1779" s="530">
        <f t="shared" si="2793"/>
        <v>-15800</v>
      </c>
      <c r="AH1779" s="530" t="str">
        <f t="shared" si="2794"/>
        <v xml:space="preserve">0 </v>
      </c>
      <c r="AI1779" s="641"/>
      <c r="AJ1779" s="537"/>
      <c r="AK1779" s="537"/>
      <c r="AL1779" s="537"/>
      <c r="AM1779" s="537"/>
      <c r="AN1779" s="537"/>
      <c r="AO1779" s="683" t="str">
        <f>IF(SUM(AI1779:AN1779)=AP1779,"OK",SUM(AI1779:AN1779)-AP1779)</f>
        <v>OK</v>
      </c>
      <c r="AP1779" s="141"/>
      <c r="AQ1779" s="141"/>
      <c r="AR1779" s="552"/>
      <c r="AS1779" s="552"/>
      <c r="AT1779" s="683" t="str">
        <f>IF(SUM(AR1779:AS1779)=AU1779,"OK",SUM(AR1779:AS1779)-AU1779)</f>
        <v>OK</v>
      </c>
      <c r="AU1779" s="593"/>
      <c r="AV1779" s="530">
        <f t="shared" si="2797"/>
        <v>0</v>
      </c>
      <c r="AW1779" s="842">
        <f t="shared" si="2798"/>
        <v>0</v>
      </c>
      <c r="AX1779" s="115">
        <f t="shared" si="2799"/>
        <v>15800</v>
      </c>
      <c r="AY1779" s="5">
        <f t="shared" si="2800"/>
        <v>0</v>
      </c>
      <c r="AZ1779" s="5">
        <f>AY1779-AX1779</f>
        <v>-15800</v>
      </c>
      <c r="BA1779" s="335">
        <f>AZ1779/AX1779</f>
        <v>-1</v>
      </c>
      <c r="BB1779" s="23">
        <f t="shared" si="2803"/>
        <v>15800</v>
      </c>
      <c r="BC1779" s="5">
        <f>AW1779</f>
        <v>0</v>
      </c>
      <c r="BD1779" s="5">
        <f>BC1779-BB1779</f>
        <v>-15800</v>
      </c>
      <c r="BE1779" s="335">
        <f>BD1779/BB1779</f>
        <v>-1</v>
      </c>
      <c r="BG1779" s="826" t="str">
        <f t="shared" si="2807"/>
        <v>71.12</v>
      </c>
      <c r="BH1779" s="607" t="b">
        <f>COUNTIF('Codes SEC'!$B$2:$B$250,Ministres!BG1779)&gt;0</f>
        <v>1</v>
      </c>
    </row>
    <row r="1780" spans="1:60" ht="44.4" customHeight="1" x14ac:dyDescent="0.25">
      <c r="A1780" s="222" t="s">
        <v>6116</v>
      </c>
      <c r="B1780" s="30">
        <v>14</v>
      </c>
      <c r="C1780" s="116" t="s">
        <v>1714</v>
      </c>
      <c r="D1780" s="620">
        <v>1000</v>
      </c>
      <c r="F1780" s="117">
        <v>12</v>
      </c>
      <c r="G1780" s="694">
        <v>1</v>
      </c>
      <c r="H1780" s="878" t="str">
        <f t="shared" si="2817"/>
        <v>049</v>
      </c>
      <c r="I1780" s="397">
        <v>87112000</v>
      </c>
      <c r="J1780" s="380" t="s">
        <v>5268</v>
      </c>
      <c r="K1780" s="408" t="s">
        <v>5627</v>
      </c>
      <c r="L1780" s="726">
        <v>0</v>
      </c>
      <c r="M1780" s="727">
        <v>0</v>
      </c>
      <c r="N1780" s="931"/>
      <c r="O1780" s="530">
        <f t="shared" si="2787"/>
        <v>0</v>
      </c>
      <c r="P1780" s="530">
        <f t="shared" si="2788"/>
        <v>0</v>
      </c>
      <c r="Q1780" s="646"/>
      <c r="R1780" s="536"/>
      <c r="S1780" s="536"/>
      <c r="T1780" s="536"/>
      <c r="U1780" s="536"/>
      <c r="V1780" s="536"/>
      <c r="W1780" s="683" t="str">
        <f>IF(SUM(Q1780:V1780)=X1780,"OK",SUM(Q1780:V1780)-X1780)</f>
        <v>OK</v>
      </c>
      <c r="X1780" s="141"/>
      <c r="Y1780" s="141"/>
      <c r="Z1780" s="552"/>
      <c r="AA1780" s="552"/>
      <c r="AB1780" s="683" t="str">
        <f>IF(SUM(Z1780:AA1780)=AC1780,"OK",SUM(Z1780:AA1780)-AC1780)</f>
        <v>OK</v>
      </c>
      <c r="AC1780" s="593"/>
      <c r="AD1780" s="530">
        <f t="shared" si="2791"/>
        <v>0</v>
      </c>
      <c r="AE1780" s="842">
        <f t="shared" si="2792"/>
        <v>0</v>
      </c>
      <c r="AF1780" s="931"/>
      <c r="AG1780" s="530">
        <f t="shared" si="2793"/>
        <v>0</v>
      </c>
      <c r="AH1780" s="530">
        <f t="shared" si="2794"/>
        <v>0</v>
      </c>
      <c r="AI1780" s="641"/>
      <c r="AJ1780" s="537"/>
      <c r="AK1780" s="537"/>
      <c r="AL1780" s="537"/>
      <c r="AM1780" s="537"/>
      <c r="AN1780" s="537"/>
      <c r="AO1780" s="683" t="str">
        <f>IF(SUM(AI1780:AN1780)=AP1780,"OK",SUM(AI1780:AN1780)-AP1780)</f>
        <v>OK</v>
      </c>
      <c r="AP1780" s="141"/>
      <c r="AQ1780" s="141"/>
      <c r="AR1780" s="552"/>
      <c r="AS1780" s="552"/>
      <c r="AT1780" s="683" t="str">
        <f>IF(SUM(AR1780:AS1780)=AU1780,"OK",SUM(AR1780:AS1780)-AU1780)</f>
        <v>OK</v>
      </c>
      <c r="AU1780" s="593"/>
      <c r="AV1780" s="530">
        <f t="shared" si="2797"/>
        <v>0</v>
      </c>
      <c r="AW1780" s="842">
        <f t="shared" si="2798"/>
        <v>0</v>
      </c>
      <c r="AX1780" s="115">
        <f t="shared" si="2799"/>
        <v>0</v>
      </c>
      <c r="AY1780" s="5">
        <f t="shared" si="2800"/>
        <v>0</v>
      </c>
      <c r="AZ1780" s="7">
        <f>AY1780-AX1780</f>
        <v>0</v>
      </c>
      <c r="BA1780" s="335" t="e">
        <f>AZ1780/AX1780</f>
        <v>#DIV/0!</v>
      </c>
      <c r="BB1780" s="23">
        <f t="shared" si="2803"/>
        <v>0</v>
      </c>
      <c r="BC1780" s="5">
        <f>AW1780</f>
        <v>0</v>
      </c>
      <c r="BD1780" s="7">
        <f>BC1780-BB1780</f>
        <v>0</v>
      </c>
      <c r="BE1780" s="335" t="e">
        <f>BD1780/BB1780</f>
        <v>#DIV/0!</v>
      </c>
      <c r="BG1780" s="826" t="str">
        <f t="shared" si="2807"/>
        <v>71.12</v>
      </c>
      <c r="BH1780" s="607" t="b">
        <f>COUNTIF('Codes SEC'!$B$2:$B$250,Ministres!BG1780)&gt;0</f>
        <v>1</v>
      </c>
    </row>
    <row r="1781" spans="1:60" ht="30.6" x14ac:dyDescent="0.25">
      <c r="A1781" s="222" t="s">
        <v>6116</v>
      </c>
      <c r="B1781" s="112">
        <v>14</v>
      </c>
      <c r="C1781" s="116" t="s">
        <v>1714</v>
      </c>
      <c r="D1781" s="620">
        <v>1000</v>
      </c>
      <c r="F1781" s="117">
        <v>12</v>
      </c>
      <c r="G1781" s="694">
        <v>1</v>
      </c>
      <c r="H1781" s="878" t="str">
        <f t="shared" si="2817"/>
        <v>049</v>
      </c>
      <c r="I1781" s="397" t="s">
        <v>3321</v>
      </c>
      <c r="J1781" s="380" t="s">
        <v>2184</v>
      </c>
      <c r="K1781" s="411" t="s">
        <v>1779</v>
      </c>
      <c r="L1781" s="738">
        <v>88</v>
      </c>
      <c r="M1781" s="739">
        <v>171</v>
      </c>
      <c r="N1781" s="931"/>
      <c r="O1781" s="530">
        <f t="shared" si="2787"/>
        <v>-88</v>
      </c>
      <c r="P1781" s="530" t="str">
        <f t="shared" si="2788"/>
        <v xml:space="preserve">0 </v>
      </c>
      <c r="Q1781" s="641"/>
      <c r="R1781" s="537"/>
      <c r="S1781" s="537"/>
      <c r="T1781" s="537"/>
      <c r="U1781" s="537"/>
      <c r="V1781" s="537"/>
      <c r="W1781" s="683" t="str">
        <f t="shared" si="2789"/>
        <v>OK</v>
      </c>
      <c r="X1781" s="141"/>
      <c r="Y1781" s="141"/>
      <c r="Z1781" s="552"/>
      <c r="AA1781" s="552"/>
      <c r="AB1781" s="683" t="str">
        <f t="shared" si="2790"/>
        <v>OK</v>
      </c>
      <c r="AC1781" s="593"/>
      <c r="AD1781" s="530">
        <f t="shared" si="2791"/>
        <v>0</v>
      </c>
      <c r="AE1781" s="842">
        <f t="shared" si="2792"/>
        <v>0</v>
      </c>
      <c r="AF1781" s="931"/>
      <c r="AG1781" s="530">
        <f t="shared" si="2793"/>
        <v>-171</v>
      </c>
      <c r="AH1781" s="530" t="str">
        <f t="shared" si="2794"/>
        <v xml:space="preserve">0 </v>
      </c>
      <c r="AI1781" s="641"/>
      <c r="AJ1781" s="537"/>
      <c r="AK1781" s="537"/>
      <c r="AL1781" s="537"/>
      <c r="AM1781" s="537"/>
      <c r="AN1781" s="537"/>
      <c r="AO1781" s="683" t="str">
        <f t="shared" si="2795"/>
        <v>OK</v>
      </c>
      <c r="AP1781" s="141"/>
      <c r="AQ1781" s="141"/>
      <c r="AR1781" s="552"/>
      <c r="AS1781" s="552"/>
      <c r="AT1781" s="683" t="str">
        <f t="shared" si="2796"/>
        <v>OK</v>
      </c>
      <c r="AU1781" s="593"/>
      <c r="AV1781" s="530">
        <f t="shared" si="2797"/>
        <v>0</v>
      </c>
      <c r="AW1781" s="842">
        <f t="shared" si="2798"/>
        <v>0</v>
      </c>
      <c r="AX1781" s="115">
        <f t="shared" si="2799"/>
        <v>88</v>
      </c>
      <c r="AY1781" s="5">
        <f t="shared" si="2800"/>
        <v>0</v>
      </c>
      <c r="AZ1781" s="5">
        <f t="shared" si="2828"/>
        <v>-88</v>
      </c>
      <c r="BA1781" s="335">
        <f t="shared" si="2829"/>
        <v>-1</v>
      </c>
      <c r="BB1781" s="23">
        <f t="shared" si="2803"/>
        <v>171</v>
      </c>
      <c r="BC1781" s="5">
        <f t="shared" si="2830"/>
        <v>0</v>
      </c>
      <c r="BD1781" s="5">
        <f t="shared" si="2831"/>
        <v>-171</v>
      </c>
      <c r="BE1781" s="335">
        <f t="shared" si="2832"/>
        <v>-1</v>
      </c>
      <c r="BG1781" s="826" t="str">
        <f t="shared" si="2807"/>
        <v>71.31</v>
      </c>
      <c r="BH1781" s="607" t="b">
        <f>COUNTIF('Codes SEC'!$B$2:$B$250,Ministres!BG1781)&gt;0</f>
        <v>1</v>
      </c>
    </row>
    <row r="1782" spans="1:60" ht="35.1" customHeight="1" x14ac:dyDescent="0.25">
      <c r="A1782" s="190" t="s">
        <v>6116</v>
      </c>
      <c r="B1782" s="583" t="s">
        <v>826</v>
      </c>
      <c r="C1782" s="120" t="s">
        <v>1714</v>
      </c>
      <c r="D1782" s="622">
        <v>1000</v>
      </c>
      <c r="E1782" s="584"/>
      <c r="F1782" s="120">
        <v>12</v>
      </c>
      <c r="G1782" s="699">
        <v>1</v>
      </c>
      <c r="H1782" s="891" t="str">
        <f t="shared" si="2817"/>
        <v>049</v>
      </c>
      <c r="I1782" s="605">
        <v>87131000</v>
      </c>
      <c r="J1782" s="689" t="s">
        <v>5114</v>
      </c>
      <c r="K1782" s="424" t="s">
        <v>5590</v>
      </c>
      <c r="L1782" s="733">
        <v>0</v>
      </c>
      <c r="M1782" s="734">
        <v>0</v>
      </c>
      <c r="N1782" s="931"/>
      <c r="O1782" s="530">
        <f t="shared" si="2787"/>
        <v>0</v>
      </c>
      <c r="P1782" s="530">
        <f t="shared" si="2788"/>
        <v>0</v>
      </c>
      <c r="Q1782" s="646"/>
      <c r="R1782" s="536"/>
      <c r="S1782" s="536"/>
      <c r="T1782" s="536"/>
      <c r="U1782" s="536"/>
      <c r="V1782" s="536"/>
      <c r="W1782" s="683" t="str">
        <f t="shared" si="2789"/>
        <v>OK</v>
      </c>
      <c r="X1782" s="141"/>
      <c r="Y1782" s="141"/>
      <c r="Z1782" s="552"/>
      <c r="AA1782" s="552"/>
      <c r="AB1782" s="683" t="str">
        <f t="shared" si="2790"/>
        <v>OK</v>
      </c>
      <c r="AC1782" s="593"/>
      <c r="AD1782" s="530">
        <f t="shared" si="2791"/>
        <v>0</v>
      </c>
      <c r="AE1782" s="842">
        <f t="shared" si="2792"/>
        <v>0</v>
      </c>
      <c r="AF1782" s="931"/>
      <c r="AG1782" s="530">
        <f t="shared" si="2793"/>
        <v>0</v>
      </c>
      <c r="AH1782" s="530">
        <f t="shared" si="2794"/>
        <v>0</v>
      </c>
      <c r="AI1782" s="641"/>
      <c r="AJ1782" s="537"/>
      <c r="AK1782" s="537"/>
      <c r="AL1782" s="537"/>
      <c r="AM1782" s="537"/>
      <c r="AN1782" s="537"/>
      <c r="AO1782" s="683" t="str">
        <f t="shared" si="2795"/>
        <v>OK</v>
      </c>
      <c r="AP1782" s="141"/>
      <c r="AQ1782" s="141"/>
      <c r="AR1782" s="552"/>
      <c r="AS1782" s="552"/>
      <c r="AT1782" s="683" t="str">
        <f t="shared" si="2796"/>
        <v>OK</v>
      </c>
      <c r="AU1782" s="593"/>
      <c r="AV1782" s="530">
        <f t="shared" si="2797"/>
        <v>0</v>
      </c>
      <c r="AW1782" s="842">
        <f t="shared" si="2798"/>
        <v>0</v>
      </c>
      <c r="AX1782" s="115">
        <f t="shared" si="2799"/>
        <v>0</v>
      </c>
      <c r="AY1782" s="5">
        <f t="shared" si="2800"/>
        <v>0</v>
      </c>
      <c r="AZ1782" s="7">
        <f>AY1782-AX1782</f>
        <v>0</v>
      </c>
      <c r="BA1782" s="335" t="e">
        <f>AZ1782/AX1782</f>
        <v>#DIV/0!</v>
      </c>
      <c r="BB1782" s="23">
        <f t="shared" si="2803"/>
        <v>0</v>
      </c>
      <c r="BC1782" s="5">
        <f>AW1782</f>
        <v>0</v>
      </c>
      <c r="BD1782" s="7">
        <f>BC1782-BB1782</f>
        <v>0</v>
      </c>
      <c r="BE1782" s="335" t="e">
        <f>BD1782/BB1782</f>
        <v>#DIV/0!</v>
      </c>
      <c r="BG1782" s="826" t="str">
        <f t="shared" si="2807"/>
        <v>71.31</v>
      </c>
      <c r="BH1782" s="607" t="b">
        <f>COUNTIF('Codes SEC'!$B$2:$B$250,Ministres!BG1782)&gt;0</f>
        <v>1</v>
      </c>
    </row>
    <row r="1783" spans="1:60" ht="30.6" x14ac:dyDescent="0.25">
      <c r="A1783" s="222" t="s">
        <v>6116</v>
      </c>
      <c r="B1783" s="112">
        <v>14</v>
      </c>
      <c r="C1783" s="116" t="s">
        <v>1714</v>
      </c>
      <c r="D1783" s="620">
        <v>1000</v>
      </c>
      <c r="F1783" s="117">
        <v>15</v>
      </c>
      <c r="G1783" s="694">
        <v>1</v>
      </c>
      <c r="H1783" s="878" t="str">
        <f t="shared" si="2817"/>
        <v>049</v>
      </c>
      <c r="I1783" s="397" t="s">
        <v>3300</v>
      </c>
      <c r="J1783" s="380" t="s">
        <v>2185</v>
      </c>
      <c r="K1783" s="411" t="s">
        <v>1780</v>
      </c>
      <c r="L1783" s="738">
        <v>1188</v>
      </c>
      <c r="M1783" s="739">
        <v>1188</v>
      </c>
      <c r="N1783" s="931"/>
      <c r="O1783" s="530">
        <f t="shared" si="2787"/>
        <v>-1188</v>
      </c>
      <c r="P1783" s="530" t="str">
        <f t="shared" si="2788"/>
        <v xml:space="preserve">0 </v>
      </c>
      <c r="Q1783" s="641"/>
      <c r="R1783" s="537"/>
      <c r="S1783" s="537"/>
      <c r="T1783" s="537"/>
      <c r="U1783" s="537"/>
      <c r="V1783" s="537"/>
      <c r="W1783" s="683" t="str">
        <f>IF(SUM(Q1783:V1783)=X1783,"OK",SUM(Q1783:V1783)-X1783)</f>
        <v>OK</v>
      </c>
      <c r="X1783" s="141"/>
      <c r="Y1783" s="141"/>
      <c r="Z1783" s="552"/>
      <c r="AA1783" s="552"/>
      <c r="AB1783" s="683" t="str">
        <f>IF(SUM(Z1783:AA1783)=AC1783,"OK",SUM(Z1783:AA1783)-AC1783)</f>
        <v>OK</v>
      </c>
      <c r="AC1783" s="593"/>
      <c r="AD1783" s="530">
        <f t="shared" si="2791"/>
        <v>0</v>
      </c>
      <c r="AE1783" s="842">
        <f t="shared" si="2792"/>
        <v>0</v>
      </c>
      <c r="AF1783" s="931"/>
      <c r="AG1783" s="530">
        <f t="shared" si="2793"/>
        <v>-1188</v>
      </c>
      <c r="AH1783" s="530" t="str">
        <f t="shared" si="2794"/>
        <v xml:space="preserve">0 </v>
      </c>
      <c r="AI1783" s="641"/>
      <c r="AJ1783" s="537"/>
      <c r="AK1783" s="537"/>
      <c r="AL1783" s="537"/>
      <c r="AM1783" s="537"/>
      <c r="AN1783" s="537"/>
      <c r="AO1783" s="683" t="str">
        <f>IF(SUM(AI1783:AN1783)=AP1783,"OK",SUM(AI1783:AN1783)-AP1783)</f>
        <v>OK</v>
      </c>
      <c r="AP1783" s="141"/>
      <c r="AQ1783" s="141"/>
      <c r="AR1783" s="552"/>
      <c r="AS1783" s="552"/>
      <c r="AT1783" s="683" t="str">
        <f>IF(SUM(AR1783:AS1783)=AU1783,"OK",SUM(AR1783:AS1783)-AU1783)</f>
        <v>OK</v>
      </c>
      <c r="AU1783" s="593"/>
      <c r="AV1783" s="530">
        <f t="shared" si="2797"/>
        <v>0</v>
      </c>
      <c r="AW1783" s="842">
        <f t="shared" si="2798"/>
        <v>0</v>
      </c>
      <c r="AX1783" s="115">
        <f t="shared" si="2799"/>
        <v>1188</v>
      </c>
      <c r="AY1783" s="5">
        <f t="shared" si="2800"/>
        <v>0</v>
      </c>
      <c r="AZ1783" s="5">
        <f>AY1783-AX1783</f>
        <v>-1188</v>
      </c>
      <c r="BA1783" s="335">
        <f>AZ1783/AX1783</f>
        <v>-1</v>
      </c>
      <c r="BB1783" s="23">
        <f t="shared" si="2803"/>
        <v>1188</v>
      </c>
      <c r="BC1783" s="5">
        <f>AW1783</f>
        <v>0</v>
      </c>
      <c r="BD1783" s="5">
        <f>BC1783-BB1783</f>
        <v>-1188</v>
      </c>
      <c r="BE1783" s="335">
        <f>BD1783/BB1783</f>
        <v>-1</v>
      </c>
      <c r="BG1783" s="826" t="str">
        <f t="shared" si="2807"/>
        <v>71.32</v>
      </c>
      <c r="BH1783" s="607" t="b">
        <f>COUNTIF('Codes SEC'!$B$2:$B$250,Ministres!BG1783)&gt;0</f>
        <v>1</v>
      </c>
    </row>
    <row r="1784" spans="1:60" ht="35.1" customHeight="1" x14ac:dyDescent="0.25">
      <c r="A1784" s="190" t="s">
        <v>6116</v>
      </c>
      <c r="B1784" s="583" t="s">
        <v>826</v>
      </c>
      <c r="C1784" s="120" t="s">
        <v>1714</v>
      </c>
      <c r="D1784" s="622">
        <v>1000</v>
      </c>
      <c r="E1784" s="584"/>
      <c r="F1784" s="120">
        <v>12</v>
      </c>
      <c r="G1784" s="699">
        <v>1</v>
      </c>
      <c r="H1784" s="891" t="str">
        <f t="shared" si="2817"/>
        <v>049</v>
      </c>
      <c r="I1784" s="605">
        <v>87132000</v>
      </c>
      <c r="J1784" s="689" t="s">
        <v>5115</v>
      </c>
      <c r="K1784" s="424" t="s">
        <v>5591</v>
      </c>
      <c r="L1784" s="733">
        <v>0</v>
      </c>
      <c r="M1784" s="734">
        <v>0</v>
      </c>
      <c r="N1784" s="931"/>
      <c r="O1784" s="530">
        <f t="shared" si="2787"/>
        <v>0</v>
      </c>
      <c r="P1784" s="530">
        <f t="shared" si="2788"/>
        <v>0</v>
      </c>
      <c r="Q1784" s="646"/>
      <c r="R1784" s="536"/>
      <c r="S1784" s="536"/>
      <c r="T1784" s="536"/>
      <c r="U1784" s="536"/>
      <c r="V1784" s="536"/>
      <c r="W1784" s="683" t="str">
        <f t="shared" si="2789"/>
        <v>OK</v>
      </c>
      <c r="X1784" s="141"/>
      <c r="Y1784" s="141"/>
      <c r="Z1784" s="552"/>
      <c r="AA1784" s="552"/>
      <c r="AB1784" s="683" t="str">
        <f t="shared" si="2790"/>
        <v>OK</v>
      </c>
      <c r="AC1784" s="593"/>
      <c r="AD1784" s="530">
        <f t="shared" si="2791"/>
        <v>0</v>
      </c>
      <c r="AE1784" s="842">
        <f t="shared" si="2792"/>
        <v>0</v>
      </c>
      <c r="AF1784" s="931"/>
      <c r="AG1784" s="530">
        <f t="shared" si="2793"/>
        <v>0</v>
      </c>
      <c r="AH1784" s="530">
        <f t="shared" si="2794"/>
        <v>0</v>
      </c>
      <c r="AI1784" s="641"/>
      <c r="AJ1784" s="537"/>
      <c r="AK1784" s="537"/>
      <c r="AL1784" s="537"/>
      <c r="AM1784" s="537"/>
      <c r="AN1784" s="537"/>
      <c r="AO1784" s="683" t="str">
        <f t="shared" si="2795"/>
        <v>OK</v>
      </c>
      <c r="AP1784" s="141"/>
      <c r="AQ1784" s="141"/>
      <c r="AR1784" s="552"/>
      <c r="AS1784" s="552"/>
      <c r="AT1784" s="683" t="str">
        <f t="shared" si="2796"/>
        <v>OK</v>
      </c>
      <c r="AU1784" s="593"/>
      <c r="AV1784" s="530">
        <f t="shared" si="2797"/>
        <v>0</v>
      </c>
      <c r="AW1784" s="842">
        <f t="shared" si="2798"/>
        <v>0</v>
      </c>
      <c r="AX1784" s="115">
        <f t="shared" si="2799"/>
        <v>0</v>
      </c>
      <c r="AY1784" s="5">
        <f t="shared" si="2800"/>
        <v>0</v>
      </c>
      <c r="AZ1784" s="7">
        <f>AY1784-AX1784</f>
        <v>0</v>
      </c>
      <c r="BA1784" s="335" t="e">
        <f>AZ1784/AX1784</f>
        <v>#DIV/0!</v>
      </c>
      <c r="BB1784" s="23">
        <f t="shared" si="2803"/>
        <v>0</v>
      </c>
      <c r="BC1784" s="5">
        <f>AW1784</f>
        <v>0</v>
      </c>
      <c r="BD1784" s="7">
        <f>BC1784-BB1784</f>
        <v>0</v>
      </c>
      <c r="BE1784" s="335" t="e">
        <f>BD1784/BB1784</f>
        <v>#DIV/0!</v>
      </c>
      <c r="BG1784" s="826" t="str">
        <f t="shared" si="2807"/>
        <v>71.32</v>
      </c>
      <c r="BH1784" s="607" t="b">
        <f>COUNTIF('Codes SEC'!$B$2:$B$250,Ministres!BG1784)&gt;0</f>
        <v>1</v>
      </c>
    </row>
    <row r="1785" spans="1:60" ht="30.6" x14ac:dyDescent="0.25">
      <c r="A1785" s="222" t="s">
        <v>6116</v>
      </c>
      <c r="B1785" s="112">
        <v>14</v>
      </c>
      <c r="C1785" s="116" t="s">
        <v>1714</v>
      </c>
      <c r="D1785" s="620">
        <v>1000</v>
      </c>
      <c r="F1785" s="117">
        <v>12</v>
      </c>
      <c r="G1785" s="694">
        <v>3</v>
      </c>
      <c r="H1785" s="878" t="str">
        <f t="shared" si="2817"/>
        <v>049</v>
      </c>
      <c r="I1785" s="397" t="s">
        <v>3277</v>
      </c>
      <c r="J1785" s="380" t="s">
        <v>2186</v>
      </c>
      <c r="K1785" s="411" t="s">
        <v>3174</v>
      </c>
      <c r="L1785" s="738">
        <v>2302</v>
      </c>
      <c r="M1785" s="739">
        <v>3714</v>
      </c>
      <c r="N1785" s="931"/>
      <c r="O1785" s="530">
        <f t="shared" si="2787"/>
        <v>-2302</v>
      </c>
      <c r="P1785" s="530" t="str">
        <f t="shared" si="2788"/>
        <v xml:space="preserve">0 </v>
      </c>
      <c r="Q1785" s="641"/>
      <c r="R1785" s="537"/>
      <c r="S1785" s="537"/>
      <c r="T1785" s="537"/>
      <c r="U1785" s="537"/>
      <c r="V1785" s="537"/>
      <c r="W1785" s="683" t="str">
        <f t="shared" si="2789"/>
        <v>OK</v>
      </c>
      <c r="X1785" s="141"/>
      <c r="Y1785" s="141"/>
      <c r="Z1785" s="552"/>
      <c r="AA1785" s="552"/>
      <c r="AB1785" s="683" t="str">
        <f t="shared" si="2790"/>
        <v>OK</v>
      </c>
      <c r="AC1785" s="593"/>
      <c r="AD1785" s="530">
        <f t="shared" si="2791"/>
        <v>0</v>
      </c>
      <c r="AE1785" s="842">
        <f t="shared" si="2792"/>
        <v>0</v>
      </c>
      <c r="AF1785" s="931"/>
      <c r="AG1785" s="530">
        <f t="shared" si="2793"/>
        <v>-3714</v>
      </c>
      <c r="AH1785" s="530" t="str">
        <f t="shared" si="2794"/>
        <v xml:space="preserve">0 </v>
      </c>
      <c r="AI1785" s="641"/>
      <c r="AJ1785" s="537"/>
      <c r="AK1785" s="537"/>
      <c r="AL1785" s="537"/>
      <c r="AM1785" s="537"/>
      <c r="AN1785" s="537"/>
      <c r="AO1785" s="683" t="str">
        <f t="shared" si="2795"/>
        <v>OK</v>
      </c>
      <c r="AP1785" s="141"/>
      <c r="AQ1785" s="141"/>
      <c r="AR1785" s="552"/>
      <c r="AS1785" s="552"/>
      <c r="AT1785" s="683" t="str">
        <f t="shared" si="2796"/>
        <v>OK</v>
      </c>
      <c r="AU1785" s="593"/>
      <c r="AV1785" s="530">
        <f t="shared" si="2797"/>
        <v>0</v>
      </c>
      <c r="AW1785" s="842">
        <f t="shared" si="2798"/>
        <v>0</v>
      </c>
      <c r="AX1785" s="115">
        <f t="shared" si="2799"/>
        <v>2302</v>
      </c>
      <c r="AY1785" s="5">
        <f t="shared" si="2800"/>
        <v>0</v>
      </c>
      <c r="AZ1785" s="5">
        <f t="shared" si="2828"/>
        <v>-2302</v>
      </c>
      <c r="BA1785" s="335">
        <f t="shared" si="2829"/>
        <v>-1</v>
      </c>
      <c r="BB1785" s="23">
        <f t="shared" si="2803"/>
        <v>3714</v>
      </c>
      <c r="BC1785" s="5">
        <f t="shared" si="2830"/>
        <v>0</v>
      </c>
      <c r="BD1785" s="5">
        <f t="shared" si="2831"/>
        <v>-3714</v>
      </c>
      <c r="BE1785" s="335">
        <f t="shared" si="2832"/>
        <v>-1</v>
      </c>
      <c r="BG1785" s="826" t="str">
        <f t="shared" si="2807"/>
        <v>72.00</v>
      </c>
      <c r="BH1785" s="607" t="b">
        <f>COUNTIF('Codes SEC'!$B$2:$B$250,Ministres!BG1785)&gt;0</f>
        <v>1</v>
      </c>
    </row>
    <row r="1786" spans="1:60" ht="36" customHeight="1" x14ac:dyDescent="0.25">
      <c r="A1786" s="222" t="s">
        <v>6116</v>
      </c>
      <c r="B1786" s="30">
        <v>14</v>
      </c>
      <c r="C1786" s="116" t="s">
        <v>1714</v>
      </c>
      <c r="D1786" s="620">
        <v>1000</v>
      </c>
      <c r="F1786" s="117">
        <v>6</v>
      </c>
      <c r="G1786" s="694">
        <v>1</v>
      </c>
      <c r="H1786" s="878" t="str">
        <f t="shared" si="2817"/>
        <v>049</v>
      </c>
      <c r="I1786" s="397" t="s">
        <v>3316</v>
      </c>
      <c r="J1786" s="380" t="s">
        <v>2189</v>
      </c>
      <c r="K1786" s="422" t="s">
        <v>4739</v>
      </c>
      <c r="L1786" s="726">
        <v>0</v>
      </c>
      <c r="M1786" s="727">
        <v>0</v>
      </c>
      <c r="N1786" s="931"/>
      <c r="O1786" s="530">
        <f t="shared" si="2787"/>
        <v>0</v>
      </c>
      <c r="P1786" s="530">
        <f t="shared" si="2788"/>
        <v>0</v>
      </c>
      <c r="Q1786" s="646"/>
      <c r="R1786" s="536"/>
      <c r="S1786" s="536"/>
      <c r="T1786" s="536"/>
      <c r="U1786" s="536"/>
      <c r="V1786" s="536"/>
      <c r="W1786" s="683" t="str">
        <f t="shared" si="2789"/>
        <v>OK</v>
      </c>
      <c r="X1786" s="141"/>
      <c r="Y1786" s="141"/>
      <c r="Z1786" s="552"/>
      <c r="AA1786" s="552"/>
      <c r="AB1786" s="683" t="str">
        <f t="shared" si="2790"/>
        <v>OK</v>
      </c>
      <c r="AC1786" s="593"/>
      <c r="AD1786" s="530">
        <f t="shared" si="2791"/>
        <v>0</v>
      </c>
      <c r="AE1786" s="842">
        <f t="shared" si="2792"/>
        <v>0</v>
      </c>
      <c r="AF1786" s="931"/>
      <c r="AG1786" s="530">
        <f t="shared" si="2793"/>
        <v>0</v>
      </c>
      <c r="AH1786" s="530">
        <f t="shared" si="2794"/>
        <v>0</v>
      </c>
      <c r="AI1786" s="641"/>
      <c r="AJ1786" s="537"/>
      <c r="AK1786" s="537"/>
      <c r="AL1786" s="537"/>
      <c r="AM1786" s="537"/>
      <c r="AN1786" s="537"/>
      <c r="AO1786" s="683" t="str">
        <f t="shared" si="2795"/>
        <v>OK</v>
      </c>
      <c r="AP1786" s="141"/>
      <c r="AQ1786" s="141"/>
      <c r="AR1786" s="552"/>
      <c r="AS1786" s="552"/>
      <c r="AT1786" s="683" t="str">
        <f t="shared" si="2796"/>
        <v>OK</v>
      </c>
      <c r="AU1786" s="593"/>
      <c r="AV1786" s="530">
        <f t="shared" si="2797"/>
        <v>0</v>
      </c>
      <c r="AW1786" s="842">
        <f t="shared" si="2798"/>
        <v>0</v>
      </c>
      <c r="AX1786" s="115">
        <f t="shared" si="2799"/>
        <v>0</v>
      </c>
      <c r="AY1786" s="5">
        <f t="shared" si="2800"/>
        <v>0</v>
      </c>
      <c r="AZ1786" s="7">
        <f t="shared" ref="AZ1786:AZ1809" si="2833">AY1786-AX1786</f>
        <v>0</v>
      </c>
      <c r="BA1786" s="335" t="e">
        <f t="shared" ref="BA1786:BA1809" si="2834">AZ1786/AX1786</f>
        <v>#DIV/0!</v>
      </c>
      <c r="BB1786" s="23">
        <f t="shared" si="2803"/>
        <v>0</v>
      </c>
      <c r="BC1786" s="5">
        <f t="shared" ref="BC1786:BC1809" si="2835">AW1786</f>
        <v>0</v>
      </c>
      <c r="BD1786" s="7">
        <f t="shared" ref="BD1786:BD1809" si="2836">BC1786-BB1786</f>
        <v>0</v>
      </c>
      <c r="BE1786" s="335" t="e">
        <f t="shared" ref="BE1786:BE1809" si="2837">BD1786/BB1786</f>
        <v>#DIV/0!</v>
      </c>
      <c r="BG1786" s="826" t="str">
        <f t="shared" si="2807"/>
        <v>73.10</v>
      </c>
      <c r="BH1786" s="607" t="b">
        <f>COUNTIF('Codes SEC'!$B$2:$B$250,Ministres!BG1786)&gt;0</f>
        <v>1</v>
      </c>
    </row>
    <row r="1787" spans="1:60" ht="30.6" x14ac:dyDescent="0.25">
      <c r="A1787" s="222" t="s">
        <v>6116</v>
      </c>
      <c r="B1787" s="30">
        <v>14</v>
      </c>
      <c r="C1787" s="116" t="s">
        <v>1714</v>
      </c>
      <c r="D1787" s="620">
        <v>1000</v>
      </c>
      <c r="F1787" s="117">
        <v>6</v>
      </c>
      <c r="G1787" s="694">
        <v>1</v>
      </c>
      <c r="H1787" s="878" t="str">
        <f t="shared" si="2817"/>
        <v>049</v>
      </c>
      <c r="I1787" s="397" t="s">
        <v>3316</v>
      </c>
      <c r="J1787" s="380" t="s">
        <v>2190</v>
      </c>
      <c r="K1787" s="408" t="s">
        <v>4740</v>
      </c>
      <c r="L1787" s="726">
        <v>0</v>
      </c>
      <c r="M1787" s="727">
        <v>0</v>
      </c>
      <c r="N1787" s="931"/>
      <c r="O1787" s="530">
        <f t="shared" si="2787"/>
        <v>0</v>
      </c>
      <c r="P1787" s="530">
        <f t="shared" si="2788"/>
        <v>0</v>
      </c>
      <c r="Q1787" s="646"/>
      <c r="R1787" s="536"/>
      <c r="S1787" s="536"/>
      <c r="T1787" s="536"/>
      <c r="U1787" s="536"/>
      <c r="V1787" s="536"/>
      <c r="W1787" s="683" t="str">
        <f t="shared" si="2789"/>
        <v>OK</v>
      </c>
      <c r="X1787" s="141"/>
      <c r="Y1787" s="141"/>
      <c r="Z1787" s="552"/>
      <c r="AA1787" s="552"/>
      <c r="AB1787" s="683" t="str">
        <f t="shared" si="2790"/>
        <v>OK</v>
      </c>
      <c r="AC1787" s="593"/>
      <c r="AD1787" s="530">
        <f t="shared" si="2791"/>
        <v>0</v>
      </c>
      <c r="AE1787" s="842">
        <f t="shared" si="2792"/>
        <v>0</v>
      </c>
      <c r="AF1787" s="931"/>
      <c r="AG1787" s="530">
        <f t="shared" si="2793"/>
        <v>0</v>
      </c>
      <c r="AH1787" s="530">
        <f t="shared" si="2794"/>
        <v>0</v>
      </c>
      <c r="AI1787" s="641"/>
      <c r="AJ1787" s="537"/>
      <c r="AK1787" s="537"/>
      <c r="AL1787" s="537"/>
      <c r="AM1787" s="537"/>
      <c r="AN1787" s="537"/>
      <c r="AO1787" s="683" t="str">
        <f t="shared" si="2795"/>
        <v>OK</v>
      </c>
      <c r="AP1787" s="141"/>
      <c r="AQ1787" s="141"/>
      <c r="AR1787" s="552"/>
      <c r="AS1787" s="552"/>
      <c r="AT1787" s="683" t="str">
        <f t="shared" si="2796"/>
        <v>OK</v>
      </c>
      <c r="AU1787" s="593"/>
      <c r="AV1787" s="530">
        <f t="shared" si="2797"/>
        <v>0</v>
      </c>
      <c r="AW1787" s="842">
        <f t="shared" si="2798"/>
        <v>0</v>
      </c>
      <c r="AX1787" s="115">
        <f t="shared" si="2799"/>
        <v>0</v>
      </c>
      <c r="AY1787" s="5">
        <f t="shared" si="2800"/>
        <v>0</v>
      </c>
      <c r="AZ1787" s="7">
        <f t="shared" si="2833"/>
        <v>0</v>
      </c>
      <c r="BA1787" s="335" t="e">
        <f t="shared" si="2834"/>
        <v>#DIV/0!</v>
      </c>
      <c r="BB1787" s="23">
        <f t="shared" si="2803"/>
        <v>0</v>
      </c>
      <c r="BC1787" s="5">
        <f t="shared" si="2835"/>
        <v>0</v>
      </c>
      <c r="BD1787" s="7">
        <f t="shared" si="2836"/>
        <v>0</v>
      </c>
      <c r="BE1787" s="335" t="e">
        <f t="shared" si="2837"/>
        <v>#DIV/0!</v>
      </c>
      <c r="BG1787" s="826" t="str">
        <f t="shared" si="2807"/>
        <v>73.10</v>
      </c>
      <c r="BH1787" s="607" t="b">
        <f>COUNTIF('Codes SEC'!$B$2:$B$250,Ministres!BG1787)&gt;0</f>
        <v>1</v>
      </c>
    </row>
    <row r="1788" spans="1:60" ht="30.6" x14ac:dyDescent="0.25">
      <c r="A1788" s="222" t="s">
        <v>6116</v>
      </c>
      <c r="B1788" s="30">
        <v>14</v>
      </c>
      <c r="C1788" s="116" t="s">
        <v>1714</v>
      </c>
      <c r="D1788" s="620">
        <v>1000</v>
      </c>
      <c r="F1788" s="117">
        <v>12</v>
      </c>
      <c r="G1788" s="694">
        <v>1</v>
      </c>
      <c r="H1788" s="878" t="str">
        <f t="shared" si="2817"/>
        <v>049</v>
      </c>
      <c r="I1788" s="397" t="s">
        <v>3316</v>
      </c>
      <c r="J1788" s="380" t="s">
        <v>2193</v>
      </c>
      <c r="K1788" s="408" t="s">
        <v>1872</v>
      </c>
      <c r="L1788" s="733">
        <v>100</v>
      </c>
      <c r="M1788" s="734">
        <v>98</v>
      </c>
      <c r="N1788" s="932"/>
      <c r="O1788" s="530">
        <f t="shared" si="2787"/>
        <v>-100</v>
      </c>
      <c r="P1788" s="530" t="str">
        <f t="shared" si="2788"/>
        <v xml:space="preserve">0 </v>
      </c>
      <c r="Q1788" s="660"/>
      <c r="R1788" s="545"/>
      <c r="S1788" s="545"/>
      <c r="T1788" s="545"/>
      <c r="U1788" s="545"/>
      <c r="V1788" s="545"/>
      <c r="W1788" s="683" t="str">
        <f t="shared" ref="W1788:W1799" si="2838">IF(SUM(Q1788:V1788)=X1788,"OK",SUM(Q1788:V1788)-X1788)</f>
        <v>OK</v>
      </c>
      <c r="X1788" s="143"/>
      <c r="Y1788" s="143"/>
      <c r="Z1788" s="553"/>
      <c r="AA1788" s="553"/>
      <c r="AB1788" s="683" t="str">
        <f t="shared" ref="AB1788:AB1799" si="2839">IF(SUM(Z1788:AA1788)=AC1788,"OK",SUM(Z1788:AA1788)-AC1788)</f>
        <v>OK</v>
      </c>
      <c r="AC1788" s="594"/>
      <c r="AD1788" s="530">
        <f t="shared" si="2791"/>
        <v>0</v>
      </c>
      <c r="AE1788" s="842">
        <f t="shared" si="2792"/>
        <v>0</v>
      </c>
      <c r="AF1788" s="932"/>
      <c r="AG1788" s="530">
        <f t="shared" si="2793"/>
        <v>-98</v>
      </c>
      <c r="AH1788" s="530" t="str">
        <f t="shared" si="2794"/>
        <v xml:space="preserve">0 </v>
      </c>
      <c r="AI1788" s="642"/>
      <c r="AJ1788" s="538"/>
      <c r="AK1788" s="538"/>
      <c r="AL1788" s="538"/>
      <c r="AM1788" s="538"/>
      <c r="AN1788" s="538"/>
      <c r="AO1788" s="683" t="str">
        <f t="shared" ref="AO1788:AO1799" si="2840">IF(SUM(AI1788:AN1788)=AP1788,"OK",SUM(AI1788:AN1788)-AP1788)</f>
        <v>OK</v>
      </c>
      <c r="AP1788" s="143"/>
      <c r="AQ1788" s="143"/>
      <c r="AR1788" s="553"/>
      <c r="AS1788" s="553"/>
      <c r="AT1788" s="683" t="str">
        <f t="shared" ref="AT1788:AT1799" si="2841">IF(SUM(AR1788:AS1788)=AU1788,"OK",SUM(AR1788:AS1788)-AU1788)</f>
        <v>OK</v>
      </c>
      <c r="AU1788" s="594"/>
      <c r="AV1788" s="530">
        <f t="shared" si="2797"/>
        <v>0</v>
      </c>
      <c r="AW1788" s="842">
        <f t="shared" si="2798"/>
        <v>0</v>
      </c>
      <c r="AX1788" s="124">
        <f t="shared" ref="AX1788:AX1812" si="2842">L1788</f>
        <v>100</v>
      </c>
      <c r="AY1788" s="6">
        <f t="shared" ref="AY1788:AY1812" si="2843">AE1788</f>
        <v>0</v>
      </c>
      <c r="AZ1788" s="26">
        <f t="shared" ref="AZ1788:AZ1799" si="2844">AY1788-AX1788</f>
        <v>-100</v>
      </c>
      <c r="BA1788" s="341">
        <f t="shared" ref="BA1788:BA1799" si="2845">AZ1788/AX1788</f>
        <v>-1</v>
      </c>
      <c r="BB1788" s="311">
        <f t="shared" ref="BB1788:BB1812" si="2846">M1788</f>
        <v>98</v>
      </c>
      <c r="BC1788" s="6">
        <f t="shared" ref="BC1788:BC1799" si="2847">AW1788</f>
        <v>0</v>
      </c>
      <c r="BD1788" s="26">
        <f t="shared" ref="BD1788:BD1799" si="2848">BC1788-BB1788</f>
        <v>-98</v>
      </c>
      <c r="BE1788" s="341">
        <f t="shared" ref="BE1788:BE1799" si="2849">BD1788/BB1788</f>
        <v>-1</v>
      </c>
      <c r="BG1788" s="826" t="str">
        <f t="shared" ref="BG1788:BG1812" si="2850">RIGHT(LEFT(I1788,3),2)&amp;"."&amp;RIGHT(LEFT(I1788,5),2)</f>
        <v>73.10</v>
      </c>
      <c r="BH1788" s="607" t="b">
        <f>COUNTIF('Codes SEC'!$B$2:$B$250,Ministres!BG1788)&gt;0</f>
        <v>1</v>
      </c>
    </row>
    <row r="1789" spans="1:60" ht="30.6" x14ac:dyDescent="0.25">
      <c r="A1789" s="222" t="s">
        <v>6116</v>
      </c>
      <c r="B1789" s="30">
        <v>14</v>
      </c>
      <c r="C1789" s="116" t="s">
        <v>1714</v>
      </c>
      <c r="D1789" s="620">
        <v>1000</v>
      </c>
      <c r="E1789" s="32" t="s">
        <v>69</v>
      </c>
      <c r="F1789" s="117">
        <v>12</v>
      </c>
      <c r="G1789" s="694">
        <v>1</v>
      </c>
      <c r="H1789" s="878" t="str">
        <f t="shared" si="2817"/>
        <v>049</v>
      </c>
      <c r="I1789" s="397" t="s">
        <v>3316</v>
      </c>
      <c r="J1789" s="380" t="s">
        <v>2195</v>
      </c>
      <c r="K1789" s="616" t="s">
        <v>4742</v>
      </c>
      <c r="L1789" s="726">
        <v>6500</v>
      </c>
      <c r="M1789" s="727">
        <v>6500</v>
      </c>
      <c r="N1789" s="931"/>
      <c r="O1789" s="530">
        <f t="shared" si="2787"/>
        <v>-6500</v>
      </c>
      <c r="P1789" s="530" t="str">
        <f t="shared" si="2788"/>
        <v xml:space="preserve">0 </v>
      </c>
      <c r="Q1789" s="646"/>
      <c r="R1789" s="536"/>
      <c r="S1789" s="536"/>
      <c r="T1789" s="536"/>
      <c r="U1789" s="536"/>
      <c r="V1789" s="536"/>
      <c r="W1789" s="683" t="str">
        <f t="shared" si="2838"/>
        <v>OK</v>
      </c>
      <c r="X1789" s="141"/>
      <c r="Y1789" s="141"/>
      <c r="Z1789" s="552"/>
      <c r="AA1789" s="552"/>
      <c r="AB1789" s="683" t="str">
        <f t="shared" si="2839"/>
        <v>OK</v>
      </c>
      <c r="AC1789" s="593"/>
      <c r="AD1789" s="530">
        <f t="shared" si="2791"/>
        <v>0</v>
      </c>
      <c r="AE1789" s="842">
        <f t="shared" si="2792"/>
        <v>0</v>
      </c>
      <c r="AF1789" s="931"/>
      <c r="AG1789" s="530">
        <f t="shared" si="2793"/>
        <v>-6500</v>
      </c>
      <c r="AH1789" s="530" t="str">
        <f t="shared" si="2794"/>
        <v xml:space="preserve">0 </v>
      </c>
      <c r="AI1789" s="641"/>
      <c r="AJ1789" s="537"/>
      <c r="AK1789" s="537"/>
      <c r="AL1789" s="537"/>
      <c r="AM1789" s="537"/>
      <c r="AN1789" s="537"/>
      <c r="AO1789" s="683" t="str">
        <f t="shared" si="2840"/>
        <v>OK</v>
      </c>
      <c r="AP1789" s="141"/>
      <c r="AQ1789" s="141"/>
      <c r="AR1789" s="552"/>
      <c r="AS1789" s="552"/>
      <c r="AT1789" s="683" t="str">
        <f t="shared" si="2841"/>
        <v>OK</v>
      </c>
      <c r="AU1789" s="593"/>
      <c r="AV1789" s="530">
        <f t="shared" si="2797"/>
        <v>0</v>
      </c>
      <c r="AW1789" s="842">
        <f t="shared" si="2798"/>
        <v>0</v>
      </c>
      <c r="AX1789" s="115">
        <f t="shared" si="2842"/>
        <v>6500</v>
      </c>
      <c r="AY1789" s="5">
        <f t="shared" si="2843"/>
        <v>0</v>
      </c>
      <c r="AZ1789" s="7">
        <f t="shared" si="2844"/>
        <v>-6500</v>
      </c>
      <c r="BA1789" s="335">
        <f t="shared" si="2845"/>
        <v>-1</v>
      </c>
      <c r="BB1789" s="23">
        <f t="shared" si="2846"/>
        <v>6500</v>
      </c>
      <c r="BC1789" s="5">
        <f t="shared" si="2847"/>
        <v>0</v>
      </c>
      <c r="BD1789" s="7">
        <f t="shared" si="2848"/>
        <v>-6500</v>
      </c>
      <c r="BE1789" s="335">
        <f t="shared" si="2849"/>
        <v>-1</v>
      </c>
      <c r="BG1789" s="826" t="str">
        <f t="shared" si="2850"/>
        <v>73.10</v>
      </c>
      <c r="BH1789" s="607" t="b">
        <f>COUNTIF('Codes SEC'!$B$2:$B$250,Ministres!BG1789)&gt;0</f>
        <v>1</v>
      </c>
    </row>
    <row r="1790" spans="1:60" ht="30.6" x14ac:dyDescent="0.25">
      <c r="A1790" s="222" t="s">
        <v>6116</v>
      </c>
      <c r="B1790" s="30">
        <v>14</v>
      </c>
      <c r="C1790" s="116" t="s">
        <v>1714</v>
      </c>
      <c r="D1790" s="620">
        <v>1000</v>
      </c>
      <c r="E1790" s="32" t="s">
        <v>69</v>
      </c>
      <c r="F1790" s="117">
        <v>12</v>
      </c>
      <c r="G1790" s="694">
        <v>1</v>
      </c>
      <c r="H1790" s="878" t="str">
        <f t="shared" si="2817"/>
        <v>049</v>
      </c>
      <c r="I1790" s="397" t="s">
        <v>3316</v>
      </c>
      <c r="J1790" s="380" t="s">
        <v>2198</v>
      </c>
      <c r="K1790" s="408" t="s">
        <v>1852</v>
      </c>
      <c r="L1790" s="726">
        <v>10160</v>
      </c>
      <c r="M1790" s="727">
        <v>7028</v>
      </c>
      <c r="N1790" s="931"/>
      <c r="O1790" s="530">
        <f t="shared" si="2787"/>
        <v>-10160</v>
      </c>
      <c r="P1790" s="530" t="str">
        <f t="shared" si="2788"/>
        <v xml:space="preserve">0 </v>
      </c>
      <c r="Q1790" s="646"/>
      <c r="R1790" s="536"/>
      <c r="S1790" s="536"/>
      <c r="T1790" s="536"/>
      <c r="U1790" s="536"/>
      <c r="V1790" s="536"/>
      <c r="W1790" s="683" t="str">
        <f t="shared" si="2838"/>
        <v>OK</v>
      </c>
      <c r="X1790" s="141"/>
      <c r="Y1790" s="141"/>
      <c r="Z1790" s="552"/>
      <c r="AA1790" s="552"/>
      <c r="AB1790" s="683" t="str">
        <f t="shared" si="2839"/>
        <v>OK</v>
      </c>
      <c r="AC1790" s="593"/>
      <c r="AD1790" s="530">
        <f t="shared" si="2791"/>
        <v>0</v>
      </c>
      <c r="AE1790" s="842">
        <f t="shared" si="2792"/>
        <v>0</v>
      </c>
      <c r="AF1790" s="931"/>
      <c r="AG1790" s="530">
        <f t="shared" si="2793"/>
        <v>-7028</v>
      </c>
      <c r="AH1790" s="530" t="str">
        <f t="shared" si="2794"/>
        <v xml:space="preserve">0 </v>
      </c>
      <c r="AI1790" s="641"/>
      <c r="AJ1790" s="537"/>
      <c r="AK1790" s="537"/>
      <c r="AL1790" s="537"/>
      <c r="AM1790" s="537"/>
      <c r="AN1790" s="537"/>
      <c r="AO1790" s="683" t="str">
        <f t="shared" si="2840"/>
        <v>OK</v>
      </c>
      <c r="AP1790" s="141"/>
      <c r="AQ1790" s="141"/>
      <c r="AR1790" s="552"/>
      <c r="AS1790" s="552"/>
      <c r="AT1790" s="683" t="str">
        <f t="shared" si="2841"/>
        <v>OK</v>
      </c>
      <c r="AU1790" s="593"/>
      <c r="AV1790" s="530">
        <f t="shared" si="2797"/>
        <v>0</v>
      </c>
      <c r="AW1790" s="842">
        <f t="shared" si="2798"/>
        <v>0</v>
      </c>
      <c r="AX1790" s="115">
        <f t="shared" si="2842"/>
        <v>10160</v>
      </c>
      <c r="AY1790" s="5">
        <f t="shared" si="2843"/>
        <v>0</v>
      </c>
      <c r="AZ1790" s="7">
        <f t="shared" si="2844"/>
        <v>-10160</v>
      </c>
      <c r="BA1790" s="335">
        <f t="shared" si="2845"/>
        <v>-1</v>
      </c>
      <c r="BB1790" s="23">
        <f t="shared" si="2846"/>
        <v>7028</v>
      </c>
      <c r="BC1790" s="5">
        <f t="shared" si="2847"/>
        <v>0</v>
      </c>
      <c r="BD1790" s="7">
        <f t="shared" si="2848"/>
        <v>-7028</v>
      </c>
      <c r="BE1790" s="335">
        <f t="shared" si="2849"/>
        <v>-1</v>
      </c>
      <c r="BG1790" s="826" t="str">
        <f t="shared" si="2850"/>
        <v>73.10</v>
      </c>
      <c r="BH1790" s="607" t="b">
        <f>COUNTIF('Codes SEC'!$B$2:$B$250,Ministres!BG1790)&gt;0</f>
        <v>1</v>
      </c>
    </row>
    <row r="1791" spans="1:60" ht="51" x14ac:dyDescent="0.25">
      <c r="A1791" s="222" t="s">
        <v>6116</v>
      </c>
      <c r="B1791" s="30">
        <v>14</v>
      </c>
      <c r="C1791" s="116" t="s">
        <v>1714</v>
      </c>
      <c r="D1791" s="620">
        <v>1000</v>
      </c>
      <c r="E1791" s="32" t="s">
        <v>69</v>
      </c>
      <c r="F1791" s="117">
        <v>15</v>
      </c>
      <c r="G1791" s="694">
        <v>1</v>
      </c>
      <c r="H1791" s="878" t="str">
        <f t="shared" si="2817"/>
        <v>049</v>
      </c>
      <c r="I1791" s="397" t="s">
        <v>3316</v>
      </c>
      <c r="J1791" s="380" t="s">
        <v>2199</v>
      </c>
      <c r="K1791" s="408" t="s">
        <v>3219</v>
      </c>
      <c r="L1791" s="733">
        <v>46457</v>
      </c>
      <c r="M1791" s="734">
        <v>28867</v>
      </c>
      <c r="N1791" s="932"/>
      <c r="O1791" s="530">
        <f t="shared" si="2787"/>
        <v>-46457</v>
      </c>
      <c r="P1791" s="530" t="str">
        <f t="shared" si="2788"/>
        <v xml:space="preserve">0 </v>
      </c>
      <c r="Q1791" s="660"/>
      <c r="R1791" s="545"/>
      <c r="S1791" s="545"/>
      <c r="T1791" s="545"/>
      <c r="U1791" s="545"/>
      <c r="V1791" s="545"/>
      <c r="W1791" s="683" t="str">
        <f t="shared" si="2838"/>
        <v>OK</v>
      </c>
      <c r="X1791" s="143"/>
      <c r="Y1791" s="143"/>
      <c r="Z1791" s="553"/>
      <c r="AA1791" s="553"/>
      <c r="AB1791" s="683" t="str">
        <f t="shared" si="2839"/>
        <v>OK</v>
      </c>
      <c r="AC1791" s="594"/>
      <c r="AD1791" s="530">
        <f t="shared" si="2791"/>
        <v>0</v>
      </c>
      <c r="AE1791" s="842">
        <f t="shared" si="2792"/>
        <v>0</v>
      </c>
      <c r="AF1791" s="932"/>
      <c r="AG1791" s="530">
        <f t="shared" si="2793"/>
        <v>-28867</v>
      </c>
      <c r="AH1791" s="530" t="str">
        <f t="shared" si="2794"/>
        <v xml:space="preserve">0 </v>
      </c>
      <c r="AI1791" s="642"/>
      <c r="AJ1791" s="538"/>
      <c r="AK1791" s="538"/>
      <c r="AL1791" s="538"/>
      <c r="AM1791" s="538"/>
      <c r="AN1791" s="538"/>
      <c r="AO1791" s="683" t="str">
        <f t="shared" si="2840"/>
        <v>OK</v>
      </c>
      <c r="AP1791" s="143"/>
      <c r="AQ1791" s="143"/>
      <c r="AR1791" s="553"/>
      <c r="AS1791" s="553"/>
      <c r="AT1791" s="683" t="str">
        <f t="shared" si="2841"/>
        <v>OK</v>
      </c>
      <c r="AU1791" s="594"/>
      <c r="AV1791" s="530">
        <f t="shared" si="2797"/>
        <v>0</v>
      </c>
      <c r="AW1791" s="842">
        <f t="shared" si="2798"/>
        <v>0</v>
      </c>
      <c r="AX1791" s="124">
        <f t="shared" si="2842"/>
        <v>46457</v>
      </c>
      <c r="AY1791" s="6">
        <f t="shared" si="2843"/>
        <v>0</v>
      </c>
      <c r="AZ1791" s="26">
        <f t="shared" si="2844"/>
        <v>-46457</v>
      </c>
      <c r="BA1791" s="341">
        <f t="shared" si="2845"/>
        <v>-1</v>
      </c>
      <c r="BB1791" s="311">
        <f t="shared" si="2846"/>
        <v>28867</v>
      </c>
      <c r="BC1791" s="6">
        <f t="shared" si="2847"/>
        <v>0</v>
      </c>
      <c r="BD1791" s="26">
        <f t="shared" si="2848"/>
        <v>-28867</v>
      </c>
      <c r="BE1791" s="341">
        <f t="shared" si="2849"/>
        <v>-1</v>
      </c>
      <c r="BG1791" s="826" t="str">
        <f t="shared" si="2850"/>
        <v>73.10</v>
      </c>
      <c r="BH1791" s="607" t="b">
        <f>COUNTIF('Codes SEC'!$B$2:$B$250,Ministres!BG1791)&gt;0</f>
        <v>1</v>
      </c>
    </row>
    <row r="1792" spans="1:60" ht="30.6" x14ac:dyDescent="0.25">
      <c r="A1792" s="222" t="s">
        <v>6116</v>
      </c>
      <c r="B1792" s="30">
        <v>14</v>
      </c>
      <c r="C1792" s="116" t="s">
        <v>1714</v>
      </c>
      <c r="D1792" s="620">
        <v>1000</v>
      </c>
      <c r="E1792" s="32" t="s">
        <v>69</v>
      </c>
      <c r="F1792" s="117">
        <v>12</v>
      </c>
      <c r="G1792" s="694">
        <v>1</v>
      </c>
      <c r="H1792" s="878" t="str">
        <f t="shared" si="2817"/>
        <v>049</v>
      </c>
      <c r="I1792" s="397" t="s">
        <v>3316</v>
      </c>
      <c r="J1792" s="380" t="s">
        <v>2200</v>
      </c>
      <c r="K1792" s="408" t="s">
        <v>3220</v>
      </c>
      <c r="L1792" s="726">
        <v>12686</v>
      </c>
      <c r="M1792" s="727">
        <v>10462</v>
      </c>
      <c r="N1792" s="931"/>
      <c r="O1792" s="530">
        <f t="shared" si="2787"/>
        <v>-12686</v>
      </c>
      <c r="P1792" s="530" t="str">
        <f t="shared" si="2788"/>
        <v xml:space="preserve">0 </v>
      </c>
      <c r="Q1792" s="646"/>
      <c r="R1792" s="536"/>
      <c r="S1792" s="536"/>
      <c r="T1792" s="536"/>
      <c r="U1792" s="536"/>
      <c r="V1792" s="536"/>
      <c r="W1792" s="683" t="str">
        <f t="shared" si="2838"/>
        <v>OK</v>
      </c>
      <c r="X1792" s="141"/>
      <c r="Y1792" s="141"/>
      <c r="Z1792" s="552"/>
      <c r="AA1792" s="552"/>
      <c r="AB1792" s="683" t="str">
        <f t="shared" si="2839"/>
        <v>OK</v>
      </c>
      <c r="AC1792" s="593"/>
      <c r="AD1792" s="530">
        <f t="shared" si="2791"/>
        <v>0</v>
      </c>
      <c r="AE1792" s="842">
        <f t="shared" si="2792"/>
        <v>0</v>
      </c>
      <c r="AF1792" s="931"/>
      <c r="AG1792" s="530">
        <f t="shared" si="2793"/>
        <v>-10462</v>
      </c>
      <c r="AH1792" s="530" t="str">
        <f t="shared" si="2794"/>
        <v xml:space="preserve">0 </v>
      </c>
      <c r="AI1792" s="641"/>
      <c r="AJ1792" s="537"/>
      <c r="AK1792" s="537"/>
      <c r="AL1792" s="537"/>
      <c r="AM1792" s="537"/>
      <c r="AN1792" s="537"/>
      <c r="AO1792" s="683" t="str">
        <f t="shared" si="2840"/>
        <v>OK</v>
      </c>
      <c r="AP1792" s="141"/>
      <c r="AQ1792" s="141"/>
      <c r="AR1792" s="552"/>
      <c r="AS1792" s="552"/>
      <c r="AT1792" s="683" t="str">
        <f t="shared" si="2841"/>
        <v>OK</v>
      </c>
      <c r="AU1792" s="593"/>
      <c r="AV1792" s="530">
        <f t="shared" si="2797"/>
        <v>0</v>
      </c>
      <c r="AW1792" s="842">
        <f t="shared" si="2798"/>
        <v>0</v>
      </c>
      <c r="AX1792" s="115">
        <f t="shared" si="2842"/>
        <v>12686</v>
      </c>
      <c r="AY1792" s="5">
        <f t="shared" si="2843"/>
        <v>0</v>
      </c>
      <c r="AZ1792" s="7">
        <f t="shared" si="2844"/>
        <v>-12686</v>
      </c>
      <c r="BA1792" s="335">
        <f t="shared" si="2845"/>
        <v>-1</v>
      </c>
      <c r="BB1792" s="23">
        <f t="shared" si="2846"/>
        <v>10462</v>
      </c>
      <c r="BC1792" s="5">
        <f t="shared" si="2847"/>
        <v>0</v>
      </c>
      <c r="BD1792" s="7">
        <f t="shared" si="2848"/>
        <v>-10462</v>
      </c>
      <c r="BE1792" s="335">
        <f t="shared" si="2849"/>
        <v>-1</v>
      </c>
      <c r="BG1792" s="826" t="str">
        <f t="shared" si="2850"/>
        <v>73.10</v>
      </c>
      <c r="BH1792" s="607" t="b">
        <f>COUNTIF('Codes SEC'!$B$2:$B$250,Ministres!BG1792)&gt;0</f>
        <v>1</v>
      </c>
    </row>
    <row r="1793" spans="1:66" ht="35.1" customHeight="1" x14ac:dyDescent="0.25">
      <c r="A1793" s="222" t="s">
        <v>6116</v>
      </c>
      <c r="B1793" s="30">
        <v>14</v>
      </c>
      <c r="C1793" s="116" t="s">
        <v>1714</v>
      </c>
      <c r="D1793" s="620">
        <v>1000</v>
      </c>
      <c r="E1793" s="32" t="s">
        <v>69</v>
      </c>
      <c r="F1793" s="117">
        <v>15</v>
      </c>
      <c r="G1793" s="694">
        <v>1</v>
      </c>
      <c r="H1793" s="878" t="str">
        <f t="shared" si="2817"/>
        <v>049</v>
      </c>
      <c r="I1793" s="397" t="s">
        <v>3316</v>
      </c>
      <c r="J1793" s="380" t="s">
        <v>2201</v>
      </c>
      <c r="K1793" s="569" t="s">
        <v>4278</v>
      </c>
      <c r="L1793" s="726">
        <v>5500</v>
      </c>
      <c r="M1793" s="727">
        <v>5500</v>
      </c>
      <c r="N1793" s="931"/>
      <c r="O1793" s="530">
        <f t="shared" si="2787"/>
        <v>-5500</v>
      </c>
      <c r="P1793" s="530" t="str">
        <f t="shared" si="2788"/>
        <v xml:space="preserve">0 </v>
      </c>
      <c r="Q1793" s="646"/>
      <c r="R1793" s="536"/>
      <c r="S1793" s="536"/>
      <c r="T1793" s="536"/>
      <c r="U1793" s="536"/>
      <c r="V1793" s="536"/>
      <c r="W1793" s="683" t="str">
        <f t="shared" si="2838"/>
        <v>OK</v>
      </c>
      <c r="X1793" s="141"/>
      <c r="Y1793" s="141"/>
      <c r="Z1793" s="552"/>
      <c r="AA1793" s="552"/>
      <c r="AB1793" s="683" t="str">
        <f t="shared" si="2839"/>
        <v>OK</v>
      </c>
      <c r="AC1793" s="593"/>
      <c r="AD1793" s="530">
        <f t="shared" si="2791"/>
        <v>0</v>
      </c>
      <c r="AE1793" s="842">
        <f t="shared" si="2792"/>
        <v>0</v>
      </c>
      <c r="AF1793" s="931"/>
      <c r="AG1793" s="530">
        <f t="shared" si="2793"/>
        <v>-5500</v>
      </c>
      <c r="AH1793" s="530" t="str">
        <f t="shared" si="2794"/>
        <v xml:space="preserve">0 </v>
      </c>
      <c r="AI1793" s="641"/>
      <c r="AJ1793" s="537"/>
      <c r="AK1793" s="537"/>
      <c r="AL1793" s="537"/>
      <c r="AM1793" s="537"/>
      <c r="AN1793" s="537"/>
      <c r="AO1793" s="683" t="str">
        <f t="shared" si="2840"/>
        <v>OK</v>
      </c>
      <c r="AP1793" s="141"/>
      <c r="AQ1793" s="141"/>
      <c r="AR1793" s="552"/>
      <c r="AS1793" s="552"/>
      <c r="AT1793" s="683" t="str">
        <f t="shared" si="2841"/>
        <v>OK</v>
      </c>
      <c r="AU1793" s="593"/>
      <c r="AV1793" s="530">
        <f t="shared" si="2797"/>
        <v>0</v>
      </c>
      <c r="AW1793" s="842">
        <f t="shared" si="2798"/>
        <v>0</v>
      </c>
      <c r="AX1793" s="115">
        <f t="shared" si="2842"/>
        <v>5500</v>
      </c>
      <c r="AY1793" s="5">
        <f t="shared" si="2843"/>
        <v>0</v>
      </c>
      <c r="AZ1793" s="7">
        <f t="shared" si="2844"/>
        <v>-5500</v>
      </c>
      <c r="BA1793" s="335">
        <f t="shared" si="2845"/>
        <v>-1</v>
      </c>
      <c r="BB1793" s="23">
        <f t="shared" si="2846"/>
        <v>5500</v>
      </c>
      <c r="BC1793" s="5">
        <f t="shared" si="2847"/>
        <v>0</v>
      </c>
      <c r="BD1793" s="7">
        <f t="shared" si="2848"/>
        <v>-5500</v>
      </c>
      <c r="BE1793" s="335">
        <f t="shared" si="2849"/>
        <v>-1</v>
      </c>
      <c r="BG1793" s="826" t="str">
        <f t="shared" si="2850"/>
        <v>73.10</v>
      </c>
      <c r="BH1793" s="607" t="b">
        <f>COUNTIF('Codes SEC'!$B$2:$B$250,Ministres!BG1793)&gt;0</f>
        <v>1</v>
      </c>
    </row>
    <row r="1794" spans="1:66" ht="35.1" customHeight="1" x14ac:dyDescent="0.25">
      <c r="A1794" s="222" t="s">
        <v>6116</v>
      </c>
      <c r="B1794" s="30">
        <v>14</v>
      </c>
      <c r="C1794" s="116" t="s">
        <v>1714</v>
      </c>
      <c r="D1794" s="620">
        <v>1000</v>
      </c>
      <c r="F1794" s="117">
        <v>12</v>
      </c>
      <c r="G1794" s="694">
        <v>1</v>
      </c>
      <c r="H1794" s="878" t="str">
        <f t="shared" si="2817"/>
        <v>049</v>
      </c>
      <c r="I1794" s="397">
        <v>87310000</v>
      </c>
      <c r="J1794" s="380" t="s">
        <v>3393</v>
      </c>
      <c r="K1794" s="494" t="s">
        <v>4744</v>
      </c>
      <c r="L1794" s="733">
        <v>0</v>
      </c>
      <c r="M1794" s="734">
        <v>0</v>
      </c>
      <c r="N1794" s="932"/>
      <c r="O1794" s="530">
        <f t="shared" si="2787"/>
        <v>0</v>
      </c>
      <c r="P1794" s="530">
        <f t="shared" si="2788"/>
        <v>0</v>
      </c>
      <c r="Q1794" s="660"/>
      <c r="R1794" s="545"/>
      <c r="S1794" s="545"/>
      <c r="T1794" s="545"/>
      <c r="U1794" s="545"/>
      <c r="V1794" s="545"/>
      <c r="W1794" s="683" t="str">
        <f t="shared" si="2838"/>
        <v>OK</v>
      </c>
      <c r="X1794" s="143"/>
      <c r="Y1794" s="143"/>
      <c r="Z1794" s="553"/>
      <c r="AA1794" s="553"/>
      <c r="AB1794" s="683" t="str">
        <f t="shared" si="2839"/>
        <v>OK</v>
      </c>
      <c r="AC1794" s="594"/>
      <c r="AD1794" s="530">
        <f t="shared" si="2791"/>
        <v>0</v>
      </c>
      <c r="AE1794" s="842">
        <f t="shared" si="2792"/>
        <v>0</v>
      </c>
      <c r="AF1794" s="932"/>
      <c r="AG1794" s="530">
        <f t="shared" si="2793"/>
        <v>0</v>
      </c>
      <c r="AH1794" s="530">
        <f t="shared" si="2794"/>
        <v>0</v>
      </c>
      <c r="AI1794" s="642"/>
      <c r="AJ1794" s="538"/>
      <c r="AK1794" s="538"/>
      <c r="AL1794" s="538"/>
      <c r="AM1794" s="538"/>
      <c r="AN1794" s="538"/>
      <c r="AO1794" s="683" t="str">
        <f t="shared" si="2840"/>
        <v>OK</v>
      </c>
      <c r="AP1794" s="143"/>
      <c r="AQ1794" s="143"/>
      <c r="AR1794" s="553"/>
      <c r="AS1794" s="553"/>
      <c r="AT1794" s="683" t="str">
        <f t="shared" si="2841"/>
        <v>OK</v>
      </c>
      <c r="AU1794" s="594"/>
      <c r="AV1794" s="530">
        <f t="shared" si="2797"/>
        <v>0</v>
      </c>
      <c r="AW1794" s="842">
        <f t="shared" si="2798"/>
        <v>0</v>
      </c>
      <c r="AX1794" s="124">
        <f t="shared" si="2842"/>
        <v>0</v>
      </c>
      <c r="AY1794" s="6">
        <f t="shared" si="2843"/>
        <v>0</v>
      </c>
      <c r="AZ1794" s="26">
        <f t="shared" si="2844"/>
        <v>0</v>
      </c>
      <c r="BA1794" s="341" t="e">
        <f t="shared" si="2845"/>
        <v>#DIV/0!</v>
      </c>
      <c r="BB1794" s="311">
        <f t="shared" si="2846"/>
        <v>0</v>
      </c>
      <c r="BC1794" s="6">
        <f t="shared" si="2847"/>
        <v>0</v>
      </c>
      <c r="BD1794" s="26">
        <f t="shared" si="2848"/>
        <v>0</v>
      </c>
      <c r="BE1794" s="341" t="e">
        <f t="shared" si="2849"/>
        <v>#DIV/0!</v>
      </c>
      <c r="BG1794" s="826" t="str">
        <f t="shared" si="2850"/>
        <v>73.10</v>
      </c>
      <c r="BH1794" s="607" t="b">
        <f>COUNTIF('Codes SEC'!$B$2:$B$250,Ministres!BG1794)&gt;0</f>
        <v>1</v>
      </c>
    </row>
    <row r="1795" spans="1:66" ht="35.1" customHeight="1" x14ac:dyDescent="0.25">
      <c r="A1795" s="222" t="s">
        <v>6116</v>
      </c>
      <c r="B1795" s="30">
        <v>14</v>
      </c>
      <c r="C1795" s="116" t="s">
        <v>1714</v>
      </c>
      <c r="D1795" s="620">
        <v>1000</v>
      </c>
      <c r="F1795" s="117">
        <v>15</v>
      </c>
      <c r="G1795" s="694">
        <v>1</v>
      </c>
      <c r="H1795" s="878" t="str">
        <f t="shared" si="2817"/>
        <v>049</v>
      </c>
      <c r="I1795" s="397">
        <v>87310000</v>
      </c>
      <c r="J1795" s="380" t="s">
        <v>4370</v>
      </c>
      <c r="K1795" s="408" t="s">
        <v>4659</v>
      </c>
      <c r="L1795" s="726">
        <v>16335</v>
      </c>
      <c r="M1795" s="727">
        <v>10667</v>
      </c>
      <c r="N1795" s="931"/>
      <c r="O1795" s="530">
        <f t="shared" si="2787"/>
        <v>-16335</v>
      </c>
      <c r="P1795" s="530" t="str">
        <f t="shared" si="2788"/>
        <v xml:space="preserve">0 </v>
      </c>
      <c r="Q1795" s="646"/>
      <c r="R1795" s="536"/>
      <c r="S1795" s="536"/>
      <c r="T1795" s="536"/>
      <c r="U1795" s="536"/>
      <c r="V1795" s="536"/>
      <c r="W1795" s="683" t="str">
        <f t="shared" si="2838"/>
        <v>OK</v>
      </c>
      <c r="X1795" s="141"/>
      <c r="Y1795" s="141"/>
      <c r="Z1795" s="552"/>
      <c r="AA1795" s="552"/>
      <c r="AB1795" s="683" t="str">
        <f t="shared" si="2839"/>
        <v>OK</v>
      </c>
      <c r="AC1795" s="593"/>
      <c r="AD1795" s="530">
        <f t="shared" si="2791"/>
        <v>0</v>
      </c>
      <c r="AE1795" s="842">
        <f t="shared" si="2792"/>
        <v>0</v>
      </c>
      <c r="AF1795" s="931"/>
      <c r="AG1795" s="530">
        <f t="shared" si="2793"/>
        <v>-10667</v>
      </c>
      <c r="AH1795" s="530" t="str">
        <f t="shared" si="2794"/>
        <v xml:space="preserve">0 </v>
      </c>
      <c r="AI1795" s="641"/>
      <c r="AJ1795" s="537"/>
      <c r="AK1795" s="537"/>
      <c r="AL1795" s="537"/>
      <c r="AM1795" s="537"/>
      <c r="AN1795" s="537"/>
      <c r="AO1795" s="683" t="str">
        <f t="shared" si="2840"/>
        <v>OK</v>
      </c>
      <c r="AP1795" s="141"/>
      <c r="AQ1795" s="141"/>
      <c r="AR1795" s="552"/>
      <c r="AS1795" s="552"/>
      <c r="AT1795" s="683" t="str">
        <f t="shared" si="2841"/>
        <v>OK</v>
      </c>
      <c r="AU1795" s="593"/>
      <c r="AV1795" s="530">
        <f t="shared" si="2797"/>
        <v>0</v>
      </c>
      <c r="AW1795" s="842">
        <f t="shared" si="2798"/>
        <v>0</v>
      </c>
      <c r="AX1795" s="115">
        <f t="shared" si="2842"/>
        <v>16335</v>
      </c>
      <c r="AY1795" s="5">
        <f t="shared" si="2843"/>
        <v>0</v>
      </c>
      <c r="AZ1795" s="7">
        <f t="shared" si="2844"/>
        <v>-16335</v>
      </c>
      <c r="BA1795" s="335">
        <f t="shared" si="2845"/>
        <v>-1</v>
      </c>
      <c r="BB1795" s="23">
        <f t="shared" si="2846"/>
        <v>10667</v>
      </c>
      <c r="BC1795" s="5">
        <f t="shared" si="2847"/>
        <v>0</v>
      </c>
      <c r="BD1795" s="7">
        <f t="shared" si="2848"/>
        <v>-10667</v>
      </c>
      <c r="BE1795" s="335">
        <f t="shared" si="2849"/>
        <v>-1</v>
      </c>
      <c r="BG1795" s="826" t="str">
        <f t="shared" si="2850"/>
        <v>73.10</v>
      </c>
      <c r="BH1795" s="607" t="b">
        <f>COUNTIF('Codes SEC'!$B$2:$B$250,Ministres!BG1795)&gt;0</f>
        <v>1</v>
      </c>
    </row>
    <row r="1796" spans="1:66" ht="30.6" x14ac:dyDescent="0.25">
      <c r="A1796" s="222" t="s">
        <v>6116</v>
      </c>
      <c r="B1796" s="30">
        <v>14</v>
      </c>
      <c r="C1796" s="116" t="s">
        <v>1714</v>
      </c>
      <c r="D1796" s="620">
        <v>1000</v>
      </c>
      <c r="E1796" s="32" t="s">
        <v>69</v>
      </c>
      <c r="F1796" s="117">
        <v>12</v>
      </c>
      <c r="G1796" s="694">
        <v>1</v>
      </c>
      <c r="H1796" s="878" t="str">
        <f t="shared" si="2817"/>
        <v>049</v>
      </c>
      <c r="I1796" s="397">
        <v>87310000</v>
      </c>
      <c r="J1796" s="380" t="s">
        <v>5436</v>
      </c>
      <c r="K1796" s="422" t="s">
        <v>4277</v>
      </c>
      <c r="L1796" s="726">
        <v>0</v>
      </c>
      <c r="M1796" s="727">
        <v>0</v>
      </c>
      <c r="N1796" s="931"/>
      <c r="O1796" s="530">
        <f t="shared" si="2787"/>
        <v>0</v>
      </c>
      <c r="P1796" s="530">
        <f t="shared" si="2788"/>
        <v>0</v>
      </c>
      <c r="Q1796" s="646"/>
      <c r="R1796" s="536"/>
      <c r="S1796" s="536"/>
      <c r="T1796" s="536"/>
      <c r="U1796" s="536"/>
      <c r="V1796" s="536"/>
      <c r="W1796" s="683" t="str">
        <f t="shared" si="2838"/>
        <v>OK</v>
      </c>
      <c r="X1796" s="141"/>
      <c r="Y1796" s="141"/>
      <c r="Z1796" s="552"/>
      <c r="AA1796" s="552"/>
      <c r="AB1796" s="683" t="str">
        <f t="shared" si="2839"/>
        <v>OK</v>
      </c>
      <c r="AC1796" s="593"/>
      <c r="AD1796" s="530">
        <f t="shared" si="2791"/>
        <v>0</v>
      </c>
      <c r="AE1796" s="842">
        <f t="shared" si="2792"/>
        <v>0</v>
      </c>
      <c r="AF1796" s="931"/>
      <c r="AG1796" s="530">
        <f t="shared" si="2793"/>
        <v>0</v>
      </c>
      <c r="AH1796" s="530">
        <f t="shared" si="2794"/>
        <v>0</v>
      </c>
      <c r="AI1796" s="641"/>
      <c r="AJ1796" s="537"/>
      <c r="AK1796" s="537"/>
      <c r="AL1796" s="537"/>
      <c r="AM1796" s="537"/>
      <c r="AN1796" s="537"/>
      <c r="AO1796" s="683" t="str">
        <f t="shared" si="2840"/>
        <v>OK</v>
      </c>
      <c r="AP1796" s="141"/>
      <c r="AQ1796" s="141"/>
      <c r="AR1796" s="552"/>
      <c r="AS1796" s="552"/>
      <c r="AT1796" s="683" t="str">
        <f t="shared" si="2841"/>
        <v>OK</v>
      </c>
      <c r="AU1796" s="593"/>
      <c r="AV1796" s="530">
        <f t="shared" si="2797"/>
        <v>0</v>
      </c>
      <c r="AW1796" s="842">
        <f t="shared" si="2798"/>
        <v>0</v>
      </c>
      <c r="AX1796" s="115">
        <f t="shared" si="2842"/>
        <v>0</v>
      </c>
      <c r="AY1796" s="5">
        <f t="shared" si="2843"/>
        <v>0</v>
      </c>
      <c r="AZ1796" s="7">
        <f t="shared" si="2844"/>
        <v>0</v>
      </c>
      <c r="BA1796" s="335" t="e">
        <f t="shared" si="2845"/>
        <v>#DIV/0!</v>
      </c>
      <c r="BB1796" s="23">
        <f t="shared" si="2846"/>
        <v>0</v>
      </c>
      <c r="BC1796" s="5">
        <f t="shared" si="2847"/>
        <v>0</v>
      </c>
      <c r="BD1796" s="7">
        <f t="shared" si="2848"/>
        <v>0</v>
      </c>
      <c r="BE1796" s="335" t="e">
        <f t="shared" si="2849"/>
        <v>#DIV/0!</v>
      </c>
      <c r="BG1796" s="826" t="str">
        <f t="shared" si="2850"/>
        <v>73.10</v>
      </c>
      <c r="BH1796" s="607" t="b">
        <f>COUNTIF('Codes SEC'!$B$2:$B$250,Ministres!BG1796)&gt;0</f>
        <v>1</v>
      </c>
    </row>
    <row r="1797" spans="1:66" ht="35.1" customHeight="1" x14ac:dyDescent="0.25">
      <c r="A1797" s="222" t="s">
        <v>6116</v>
      </c>
      <c r="B1797" s="30">
        <v>14</v>
      </c>
      <c r="C1797" s="116" t="s">
        <v>1714</v>
      </c>
      <c r="D1797" s="620">
        <v>1000</v>
      </c>
      <c r="F1797" s="117">
        <v>15</v>
      </c>
      <c r="G1797" s="694">
        <v>1</v>
      </c>
      <c r="H1797" s="878" t="str">
        <f t="shared" si="2817"/>
        <v>049</v>
      </c>
      <c r="I1797" s="397">
        <v>87310000</v>
      </c>
      <c r="J1797" s="380" t="s">
        <v>5267</v>
      </c>
      <c r="K1797" s="408" t="s">
        <v>6329</v>
      </c>
      <c r="L1797" s="726">
        <v>16530</v>
      </c>
      <c r="M1797" s="727">
        <v>10530</v>
      </c>
      <c r="N1797" s="931"/>
      <c r="O1797" s="530">
        <f t="shared" si="2787"/>
        <v>-16530</v>
      </c>
      <c r="P1797" s="530" t="str">
        <f t="shared" si="2788"/>
        <v xml:space="preserve">0 </v>
      </c>
      <c r="Q1797" s="646"/>
      <c r="R1797" s="536"/>
      <c r="S1797" s="536"/>
      <c r="T1797" s="536"/>
      <c r="U1797" s="536"/>
      <c r="V1797" s="536"/>
      <c r="W1797" s="683" t="str">
        <f t="shared" si="2838"/>
        <v>OK</v>
      </c>
      <c r="X1797" s="141"/>
      <c r="Y1797" s="141"/>
      <c r="Z1797" s="552"/>
      <c r="AA1797" s="552"/>
      <c r="AB1797" s="683" t="str">
        <f t="shared" si="2839"/>
        <v>OK</v>
      </c>
      <c r="AC1797" s="593"/>
      <c r="AD1797" s="530">
        <f t="shared" si="2791"/>
        <v>0</v>
      </c>
      <c r="AE1797" s="842">
        <f t="shared" si="2792"/>
        <v>0</v>
      </c>
      <c r="AF1797" s="931"/>
      <c r="AG1797" s="530">
        <f t="shared" si="2793"/>
        <v>-10530</v>
      </c>
      <c r="AH1797" s="530" t="str">
        <f t="shared" si="2794"/>
        <v xml:space="preserve">0 </v>
      </c>
      <c r="AI1797" s="641"/>
      <c r="AJ1797" s="537"/>
      <c r="AK1797" s="537"/>
      <c r="AL1797" s="537"/>
      <c r="AM1797" s="537"/>
      <c r="AN1797" s="537"/>
      <c r="AO1797" s="683" t="str">
        <f t="shared" si="2840"/>
        <v>OK</v>
      </c>
      <c r="AP1797" s="141"/>
      <c r="AQ1797" s="141"/>
      <c r="AR1797" s="552"/>
      <c r="AS1797" s="552"/>
      <c r="AT1797" s="683" t="str">
        <f t="shared" si="2841"/>
        <v>OK</v>
      </c>
      <c r="AU1797" s="593"/>
      <c r="AV1797" s="530">
        <f t="shared" si="2797"/>
        <v>0</v>
      </c>
      <c r="AW1797" s="842">
        <f t="shared" si="2798"/>
        <v>0</v>
      </c>
      <c r="AX1797" s="115">
        <f t="shared" si="2842"/>
        <v>16530</v>
      </c>
      <c r="AY1797" s="5">
        <f t="shared" si="2843"/>
        <v>0</v>
      </c>
      <c r="AZ1797" s="7">
        <f t="shared" si="2844"/>
        <v>-16530</v>
      </c>
      <c r="BA1797" s="335">
        <f t="shared" si="2845"/>
        <v>-1</v>
      </c>
      <c r="BB1797" s="23">
        <f t="shared" si="2846"/>
        <v>10530</v>
      </c>
      <c r="BC1797" s="5">
        <f t="shared" si="2847"/>
        <v>0</v>
      </c>
      <c r="BD1797" s="7">
        <f t="shared" si="2848"/>
        <v>-10530</v>
      </c>
      <c r="BE1797" s="335">
        <f t="shared" si="2849"/>
        <v>-1</v>
      </c>
      <c r="BG1797" s="826" t="str">
        <f t="shared" si="2850"/>
        <v>73.10</v>
      </c>
      <c r="BH1797" s="607" t="b">
        <f>COUNTIF('Codes SEC'!$B$2:$B$250,Ministres!BG1797)&gt;0</f>
        <v>1</v>
      </c>
    </row>
    <row r="1798" spans="1:66" s="203" customFormat="1" ht="35.1" customHeight="1" x14ac:dyDescent="0.25">
      <c r="A1798" s="21" t="s">
        <v>6116</v>
      </c>
      <c r="B1798" s="112">
        <v>14</v>
      </c>
      <c r="C1798" s="116" t="s">
        <v>1714</v>
      </c>
      <c r="D1798" s="620">
        <v>1000</v>
      </c>
      <c r="E1798" s="278"/>
      <c r="F1798" s="116">
        <v>6</v>
      </c>
      <c r="G1798" s="694">
        <v>1</v>
      </c>
      <c r="H1798" s="878" t="s">
        <v>3352</v>
      </c>
      <c r="I1798" s="397">
        <v>87310000</v>
      </c>
      <c r="J1798" s="712" t="s">
        <v>7190</v>
      </c>
      <c r="K1798" s="408" t="s">
        <v>7191</v>
      </c>
      <c r="L1798" s="733">
        <v>0</v>
      </c>
      <c r="M1798" s="734">
        <v>0</v>
      </c>
      <c r="N1798" s="931"/>
      <c r="O1798" s="530">
        <f t="shared" ref="O1798" si="2851">IF(N1798&gt;L1798,"0 ",N1798-L1798)</f>
        <v>0</v>
      </c>
      <c r="P1798" s="530">
        <f t="shared" ref="P1798" si="2852">IF(N1798&lt;L1798,"0 ",N1798-L1798)</f>
        <v>0</v>
      </c>
      <c r="Q1798" s="646"/>
      <c r="R1798" s="536"/>
      <c r="S1798" s="536"/>
      <c r="T1798" s="536"/>
      <c r="U1798" s="536"/>
      <c r="V1798" s="536"/>
      <c r="W1798" s="683" t="str">
        <f t="shared" ref="W1798" si="2853">IF(SUM(Q1798:V1798)=X1798,"OK",SUM(Q1798:V1798)-X1798)</f>
        <v>OK</v>
      </c>
      <c r="X1798" s="141"/>
      <c r="Y1798" s="141"/>
      <c r="Z1798" s="552"/>
      <c r="AA1798" s="552"/>
      <c r="AB1798" s="683" t="str">
        <f t="shared" ref="AB1798" si="2854">IF(SUM(Z1798:AA1798)=AC1798,"OK",SUM(Z1798:AA1798)-AC1798)</f>
        <v>OK</v>
      </c>
      <c r="AC1798" s="593"/>
      <c r="AD1798" s="530">
        <f t="shared" ref="AD1798" si="2855">X1798+Y1798+AC1798</f>
        <v>0</v>
      </c>
      <c r="AE1798" s="842">
        <f t="shared" ref="AE1798" si="2856">N1798+AD1798</f>
        <v>0</v>
      </c>
      <c r="AF1798" s="931"/>
      <c r="AG1798" s="530">
        <f t="shared" ref="AG1798" si="2857">IF(AF1798&gt;M1798,"0 ",AF1798-M1798)</f>
        <v>0</v>
      </c>
      <c r="AH1798" s="530">
        <f t="shared" ref="AH1798" si="2858">IF(AF1798&lt;M1798,"0 ",AF1798-M1798)</f>
        <v>0</v>
      </c>
      <c r="AI1798" s="641"/>
      <c r="AJ1798" s="537"/>
      <c r="AK1798" s="537"/>
      <c r="AL1798" s="537"/>
      <c r="AM1798" s="537"/>
      <c r="AN1798" s="537"/>
      <c r="AO1798" s="683" t="str">
        <f t="shared" ref="AO1798" si="2859">IF(SUM(AI1798:AN1798)=AP1798,"OK",SUM(AI1798:AN1798)-AP1798)</f>
        <v>OK</v>
      </c>
      <c r="AP1798" s="141"/>
      <c r="AQ1798" s="141"/>
      <c r="AR1798" s="552"/>
      <c r="AS1798" s="552"/>
      <c r="AT1798" s="683" t="str">
        <f t="shared" ref="AT1798" si="2860">IF(SUM(AR1798:AS1798)=AU1798,"OK",SUM(AR1798:AS1798)-AU1798)</f>
        <v>OK</v>
      </c>
      <c r="AU1798" s="593"/>
      <c r="AV1798" s="530">
        <f t="shared" ref="AV1798" si="2861">AP1798+AQ1798+AU1798</f>
        <v>0</v>
      </c>
      <c r="AW1798" s="842">
        <f t="shared" ref="AW1798" si="2862">AF1798+AV1798</f>
        <v>0</v>
      </c>
      <c r="AX1798" s="115">
        <f t="shared" ref="AX1798" si="2863">L1798</f>
        <v>0</v>
      </c>
      <c r="AY1798" s="5">
        <f t="shared" ref="AY1798" si="2864">AE1798</f>
        <v>0</v>
      </c>
      <c r="AZ1798" s="7">
        <f t="shared" ref="AZ1798" si="2865">AY1798-AX1798</f>
        <v>0</v>
      </c>
      <c r="BA1798" s="335" t="e">
        <f t="shared" ref="BA1798" si="2866">AZ1798/AX1798</f>
        <v>#DIV/0!</v>
      </c>
      <c r="BB1798" s="23">
        <f t="shared" ref="BB1798" si="2867">M1798</f>
        <v>0</v>
      </c>
      <c r="BC1798" s="5">
        <f t="shared" ref="BC1798" si="2868">AW1798</f>
        <v>0</v>
      </c>
      <c r="BD1798" s="7">
        <f t="shared" ref="BD1798" si="2869">BC1798-BB1798</f>
        <v>0</v>
      </c>
      <c r="BE1798" s="335" t="e">
        <f t="shared" ref="BE1798" si="2870">BD1798/BB1798</f>
        <v>#DIV/0!</v>
      </c>
      <c r="BF1798" s="667"/>
      <c r="BG1798" s="826" t="str">
        <f t="shared" ref="BG1798" si="2871">RIGHT(LEFT(I1798,3),2)&amp;"."&amp;RIGHT(LEFT(I1798,5),2)</f>
        <v>73.10</v>
      </c>
      <c r="BH1798" s="668" t="b">
        <f>COUNTIF('Codes SEC'!$B$2:$B$250,Ministres!BG1798)&gt;0</f>
        <v>1</v>
      </c>
      <c r="BI1798" s="667"/>
      <c r="BJ1798" s="667"/>
      <c r="BK1798" s="667"/>
      <c r="BL1798" s="667"/>
      <c r="BM1798" s="667"/>
      <c r="BN1798" s="667"/>
    </row>
    <row r="1799" spans="1:66" ht="30.6" x14ac:dyDescent="0.25">
      <c r="A1799" s="222" t="s">
        <v>6116</v>
      </c>
      <c r="B1799" s="30">
        <v>14</v>
      </c>
      <c r="C1799" s="116" t="s">
        <v>1714</v>
      </c>
      <c r="D1799" s="620">
        <v>1000</v>
      </c>
      <c r="F1799" s="117">
        <v>12</v>
      </c>
      <c r="G1799" s="694">
        <v>1</v>
      </c>
      <c r="H1799" s="878" t="str">
        <f t="shared" si="2817"/>
        <v>049</v>
      </c>
      <c r="I1799" s="397" t="s">
        <v>3283</v>
      </c>
      <c r="J1799" s="380" t="s">
        <v>2187</v>
      </c>
      <c r="K1799" s="408" t="s">
        <v>3217</v>
      </c>
      <c r="L1799" s="726">
        <v>11975</v>
      </c>
      <c r="M1799" s="727">
        <v>10060</v>
      </c>
      <c r="N1799" s="931"/>
      <c r="O1799" s="530">
        <f t="shared" si="2787"/>
        <v>-11975</v>
      </c>
      <c r="P1799" s="530" t="str">
        <f t="shared" si="2788"/>
        <v xml:space="preserve">0 </v>
      </c>
      <c r="Q1799" s="646"/>
      <c r="R1799" s="536"/>
      <c r="S1799" s="536"/>
      <c r="T1799" s="536"/>
      <c r="U1799" s="536"/>
      <c r="V1799" s="536"/>
      <c r="W1799" s="683" t="str">
        <f t="shared" si="2838"/>
        <v>OK</v>
      </c>
      <c r="X1799" s="141"/>
      <c r="Y1799" s="141"/>
      <c r="Z1799" s="552"/>
      <c r="AA1799" s="552"/>
      <c r="AB1799" s="683" t="str">
        <f t="shared" si="2839"/>
        <v>OK</v>
      </c>
      <c r="AC1799" s="593"/>
      <c r="AD1799" s="530">
        <f t="shared" si="2791"/>
        <v>0</v>
      </c>
      <c r="AE1799" s="842">
        <f t="shared" si="2792"/>
        <v>0</v>
      </c>
      <c r="AF1799" s="931"/>
      <c r="AG1799" s="530">
        <f t="shared" si="2793"/>
        <v>-10060</v>
      </c>
      <c r="AH1799" s="530" t="str">
        <f t="shared" si="2794"/>
        <v xml:space="preserve">0 </v>
      </c>
      <c r="AI1799" s="641"/>
      <c r="AJ1799" s="537"/>
      <c r="AK1799" s="537"/>
      <c r="AL1799" s="537"/>
      <c r="AM1799" s="537"/>
      <c r="AN1799" s="537"/>
      <c r="AO1799" s="683" t="str">
        <f t="shared" si="2840"/>
        <v>OK</v>
      </c>
      <c r="AP1799" s="141"/>
      <c r="AQ1799" s="141"/>
      <c r="AR1799" s="552"/>
      <c r="AS1799" s="552"/>
      <c r="AT1799" s="683" t="str">
        <f t="shared" si="2841"/>
        <v>OK</v>
      </c>
      <c r="AU1799" s="593"/>
      <c r="AV1799" s="530">
        <f t="shared" si="2797"/>
        <v>0</v>
      </c>
      <c r="AW1799" s="842">
        <f t="shared" si="2798"/>
        <v>0</v>
      </c>
      <c r="AX1799" s="115">
        <f t="shared" si="2842"/>
        <v>11975</v>
      </c>
      <c r="AY1799" s="5">
        <f t="shared" si="2843"/>
        <v>0</v>
      </c>
      <c r="AZ1799" s="7">
        <f t="shared" si="2844"/>
        <v>-11975</v>
      </c>
      <c r="BA1799" s="335">
        <f t="shared" si="2845"/>
        <v>-1</v>
      </c>
      <c r="BB1799" s="23">
        <f t="shared" si="2846"/>
        <v>10060</v>
      </c>
      <c r="BC1799" s="5">
        <f t="shared" si="2847"/>
        <v>0</v>
      </c>
      <c r="BD1799" s="7">
        <f t="shared" si="2848"/>
        <v>-10060</v>
      </c>
      <c r="BE1799" s="335">
        <f t="shared" si="2849"/>
        <v>-1</v>
      </c>
      <c r="BG1799" s="826" t="str">
        <f t="shared" si="2850"/>
        <v>73.20</v>
      </c>
      <c r="BH1799" s="607" t="b">
        <f>COUNTIF('Codes SEC'!$B$2:$B$250,Ministres!BG1799)&gt;0</f>
        <v>1</v>
      </c>
    </row>
    <row r="1800" spans="1:66" ht="40.799999999999997" x14ac:dyDescent="0.25">
      <c r="A1800" s="222" t="s">
        <v>6116</v>
      </c>
      <c r="B1800" s="30">
        <v>14</v>
      </c>
      <c r="C1800" s="116" t="s">
        <v>1714</v>
      </c>
      <c r="D1800" s="620">
        <v>1000</v>
      </c>
      <c r="E1800" s="32" t="s">
        <v>69</v>
      </c>
      <c r="F1800" s="117">
        <v>15</v>
      </c>
      <c r="G1800" s="694">
        <v>1</v>
      </c>
      <c r="H1800" s="878" t="str">
        <f t="shared" si="2817"/>
        <v>049</v>
      </c>
      <c r="I1800" s="397" t="s">
        <v>3283</v>
      </c>
      <c r="J1800" s="380" t="s">
        <v>2191</v>
      </c>
      <c r="K1800" s="408" t="s">
        <v>4741</v>
      </c>
      <c r="L1800" s="726">
        <v>19171</v>
      </c>
      <c r="M1800" s="727">
        <v>10834</v>
      </c>
      <c r="N1800" s="931"/>
      <c r="O1800" s="530">
        <f t="shared" si="2787"/>
        <v>-19171</v>
      </c>
      <c r="P1800" s="530" t="str">
        <f t="shared" si="2788"/>
        <v xml:space="preserve">0 </v>
      </c>
      <c r="Q1800" s="646"/>
      <c r="R1800" s="536"/>
      <c r="S1800" s="536"/>
      <c r="T1800" s="536"/>
      <c r="U1800" s="536"/>
      <c r="V1800" s="536"/>
      <c r="W1800" s="683" t="str">
        <f t="shared" si="2789"/>
        <v>OK</v>
      </c>
      <c r="X1800" s="141"/>
      <c r="Y1800" s="141"/>
      <c r="Z1800" s="552"/>
      <c r="AA1800" s="552"/>
      <c r="AB1800" s="683" t="str">
        <f t="shared" si="2790"/>
        <v>OK</v>
      </c>
      <c r="AC1800" s="593"/>
      <c r="AD1800" s="530">
        <f t="shared" si="2791"/>
        <v>0</v>
      </c>
      <c r="AE1800" s="842">
        <f t="shared" si="2792"/>
        <v>0</v>
      </c>
      <c r="AF1800" s="931"/>
      <c r="AG1800" s="530">
        <f t="shared" si="2793"/>
        <v>-10834</v>
      </c>
      <c r="AH1800" s="530" t="str">
        <f t="shared" si="2794"/>
        <v xml:space="preserve">0 </v>
      </c>
      <c r="AI1800" s="641"/>
      <c r="AJ1800" s="537"/>
      <c r="AK1800" s="537"/>
      <c r="AL1800" s="537"/>
      <c r="AM1800" s="537"/>
      <c r="AN1800" s="537"/>
      <c r="AO1800" s="683" t="str">
        <f t="shared" si="2795"/>
        <v>OK</v>
      </c>
      <c r="AP1800" s="141"/>
      <c r="AQ1800" s="141"/>
      <c r="AR1800" s="552"/>
      <c r="AS1800" s="552"/>
      <c r="AT1800" s="683" t="str">
        <f t="shared" si="2796"/>
        <v>OK</v>
      </c>
      <c r="AU1800" s="593"/>
      <c r="AV1800" s="530">
        <f t="shared" si="2797"/>
        <v>0</v>
      </c>
      <c r="AW1800" s="842">
        <f t="shared" si="2798"/>
        <v>0</v>
      </c>
      <c r="AX1800" s="115">
        <f t="shared" si="2842"/>
        <v>19171</v>
      </c>
      <c r="AY1800" s="5">
        <f t="shared" si="2843"/>
        <v>0</v>
      </c>
      <c r="AZ1800" s="7">
        <f t="shared" si="2833"/>
        <v>-19171</v>
      </c>
      <c r="BA1800" s="335">
        <f t="shared" si="2834"/>
        <v>-1</v>
      </c>
      <c r="BB1800" s="23">
        <f t="shared" si="2846"/>
        <v>10834</v>
      </c>
      <c r="BC1800" s="5">
        <f t="shared" si="2835"/>
        <v>0</v>
      </c>
      <c r="BD1800" s="7">
        <f t="shared" si="2836"/>
        <v>-10834</v>
      </c>
      <c r="BE1800" s="335">
        <f t="shared" si="2837"/>
        <v>-1</v>
      </c>
      <c r="BG1800" s="826" t="str">
        <f t="shared" si="2850"/>
        <v>73.20</v>
      </c>
      <c r="BH1800" s="607" t="b">
        <f>COUNTIF('Codes SEC'!$B$2:$B$250,Ministres!BG1800)&gt;0</f>
        <v>1</v>
      </c>
    </row>
    <row r="1801" spans="1:66" ht="35.1" customHeight="1" x14ac:dyDescent="0.25">
      <c r="A1801" s="222" t="s">
        <v>6116</v>
      </c>
      <c r="B1801" s="30">
        <v>14</v>
      </c>
      <c r="C1801" s="116" t="s">
        <v>1714</v>
      </c>
      <c r="D1801" s="620">
        <v>1000</v>
      </c>
      <c r="F1801" s="117">
        <v>15</v>
      </c>
      <c r="G1801" s="694">
        <v>1</v>
      </c>
      <c r="H1801" s="878" t="str">
        <f t="shared" si="2817"/>
        <v>049</v>
      </c>
      <c r="I1801" s="397" t="s">
        <v>3283</v>
      </c>
      <c r="J1801" s="380" t="s">
        <v>2192</v>
      </c>
      <c r="K1801" s="408" t="s">
        <v>3218</v>
      </c>
      <c r="L1801" s="733">
        <v>30032</v>
      </c>
      <c r="M1801" s="734">
        <v>18552</v>
      </c>
      <c r="N1801" s="931"/>
      <c r="O1801" s="530">
        <f t="shared" si="2787"/>
        <v>-30032</v>
      </c>
      <c r="P1801" s="530" t="str">
        <f t="shared" si="2788"/>
        <v xml:space="preserve">0 </v>
      </c>
      <c r="Q1801" s="646"/>
      <c r="R1801" s="536"/>
      <c r="S1801" s="536"/>
      <c r="T1801" s="536"/>
      <c r="U1801" s="536"/>
      <c r="V1801" s="536"/>
      <c r="W1801" s="683" t="str">
        <f t="shared" ref="W1801:W1808" si="2872">IF(SUM(Q1801:V1801)=X1801,"OK",SUM(Q1801:V1801)-X1801)</f>
        <v>OK</v>
      </c>
      <c r="X1801" s="141"/>
      <c r="Y1801" s="141"/>
      <c r="Z1801" s="552"/>
      <c r="AA1801" s="552"/>
      <c r="AB1801" s="683" t="str">
        <f t="shared" ref="AB1801:AB1808" si="2873">IF(SUM(Z1801:AA1801)=AC1801,"OK",SUM(Z1801:AA1801)-AC1801)</f>
        <v>OK</v>
      </c>
      <c r="AC1801" s="593"/>
      <c r="AD1801" s="530">
        <f t="shared" si="2791"/>
        <v>0</v>
      </c>
      <c r="AE1801" s="842">
        <f t="shared" si="2792"/>
        <v>0</v>
      </c>
      <c r="AF1801" s="931"/>
      <c r="AG1801" s="530">
        <f t="shared" si="2793"/>
        <v>-18552</v>
      </c>
      <c r="AH1801" s="530" t="str">
        <f t="shared" si="2794"/>
        <v xml:space="preserve">0 </v>
      </c>
      <c r="AI1801" s="641"/>
      <c r="AJ1801" s="537"/>
      <c r="AK1801" s="537"/>
      <c r="AL1801" s="537"/>
      <c r="AM1801" s="537"/>
      <c r="AN1801" s="537"/>
      <c r="AO1801" s="683" t="str">
        <f t="shared" ref="AO1801:AO1808" si="2874">IF(SUM(AI1801:AN1801)=AP1801,"OK",SUM(AI1801:AN1801)-AP1801)</f>
        <v>OK</v>
      </c>
      <c r="AP1801" s="141"/>
      <c r="AQ1801" s="141"/>
      <c r="AR1801" s="552"/>
      <c r="AS1801" s="552"/>
      <c r="AT1801" s="683" t="str">
        <f t="shared" ref="AT1801:AT1808" si="2875">IF(SUM(AR1801:AS1801)=AU1801,"OK",SUM(AR1801:AS1801)-AU1801)</f>
        <v>OK</v>
      </c>
      <c r="AU1801" s="593"/>
      <c r="AV1801" s="530">
        <f t="shared" si="2797"/>
        <v>0</v>
      </c>
      <c r="AW1801" s="842">
        <f t="shared" si="2798"/>
        <v>0</v>
      </c>
      <c r="AX1801" s="115">
        <f t="shared" si="2842"/>
        <v>30032</v>
      </c>
      <c r="AY1801" s="5">
        <f t="shared" si="2843"/>
        <v>0</v>
      </c>
      <c r="AZ1801" s="7">
        <f t="shared" ref="AZ1801:AZ1808" si="2876">AY1801-AX1801</f>
        <v>-30032</v>
      </c>
      <c r="BA1801" s="335">
        <f t="shared" ref="BA1801:BA1808" si="2877">AZ1801/AX1801</f>
        <v>-1</v>
      </c>
      <c r="BB1801" s="23">
        <f t="shared" si="2846"/>
        <v>18552</v>
      </c>
      <c r="BC1801" s="5">
        <f t="shared" ref="BC1801:BC1808" si="2878">AW1801</f>
        <v>0</v>
      </c>
      <c r="BD1801" s="7">
        <f t="shared" ref="BD1801:BD1808" si="2879">BC1801-BB1801</f>
        <v>-18552</v>
      </c>
      <c r="BE1801" s="335">
        <f t="shared" ref="BE1801:BE1808" si="2880">BD1801/BB1801</f>
        <v>-1</v>
      </c>
      <c r="BG1801" s="826" t="str">
        <f t="shared" si="2850"/>
        <v>73.20</v>
      </c>
      <c r="BH1801" s="607" t="b">
        <f>COUNTIF('Codes SEC'!$B$2:$B$250,Ministres!BG1801)&gt;0</f>
        <v>1</v>
      </c>
    </row>
    <row r="1802" spans="1:66" ht="30.6" x14ac:dyDescent="0.25">
      <c r="A1802" s="222" t="s">
        <v>6116</v>
      </c>
      <c r="B1802" s="30">
        <v>14</v>
      </c>
      <c r="C1802" s="116" t="s">
        <v>1714</v>
      </c>
      <c r="D1802" s="620">
        <v>1000</v>
      </c>
      <c r="E1802" s="32" t="s">
        <v>69</v>
      </c>
      <c r="F1802" s="117">
        <v>12</v>
      </c>
      <c r="G1802" s="694">
        <v>1</v>
      </c>
      <c r="H1802" s="878" t="str">
        <f t="shared" si="2817"/>
        <v>049</v>
      </c>
      <c r="I1802" s="397" t="s">
        <v>3283</v>
      </c>
      <c r="J1802" s="380" t="s">
        <v>2194</v>
      </c>
      <c r="K1802" s="422" t="s">
        <v>4277</v>
      </c>
      <c r="L1802" s="726">
        <v>2634</v>
      </c>
      <c r="M1802" s="727">
        <v>2400</v>
      </c>
      <c r="N1802" s="931"/>
      <c r="O1802" s="530">
        <f t="shared" si="2787"/>
        <v>-2634</v>
      </c>
      <c r="P1802" s="530" t="str">
        <f t="shared" si="2788"/>
        <v xml:space="preserve">0 </v>
      </c>
      <c r="Q1802" s="646"/>
      <c r="R1802" s="536"/>
      <c r="S1802" s="536"/>
      <c r="T1802" s="536"/>
      <c r="U1802" s="536"/>
      <c r="V1802" s="536"/>
      <c r="W1802" s="683" t="str">
        <f t="shared" si="2872"/>
        <v>OK</v>
      </c>
      <c r="X1802" s="141"/>
      <c r="Y1802" s="141"/>
      <c r="Z1802" s="552"/>
      <c r="AA1802" s="552"/>
      <c r="AB1802" s="683" t="str">
        <f t="shared" si="2873"/>
        <v>OK</v>
      </c>
      <c r="AC1802" s="593"/>
      <c r="AD1802" s="530">
        <f t="shared" si="2791"/>
        <v>0</v>
      </c>
      <c r="AE1802" s="842">
        <f t="shared" si="2792"/>
        <v>0</v>
      </c>
      <c r="AF1802" s="931"/>
      <c r="AG1802" s="530">
        <f t="shared" si="2793"/>
        <v>-2400</v>
      </c>
      <c r="AH1802" s="530" t="str">
        <f t="shared" si="2794"/>
        <v xml:space="preserve">0 </v>
      </c>
      <c r="AI1802" s="641"/>
      <c r="AJ1802" s="537"/>
      <c r="AK1802" s="537"/>
      <c r="AL1802" s="537"/>
      <c r="AM1802" s="537"/>
      <c r="AN1802" s="537"/>
      <c r="AO1802" s="683" t="str">
        <f t="shared" si="2874"/>
        <v>OK</v>
      </c>
      <c r="AP1802" s="141"/>
      <c r="AQ1802" s="141"/>
      <c r="AR1802" s="552"/>
      <c r="AS1802" s="552"/>
      <c r="AT1802" s="683" t="str">
        <f t="shared" si="2875"/>
        <v>OK</v>
      </c>
      <c r="AU1802" s="593"/>
      <c r="AV1802" s="530">
        <f t="shared" si="2797"/>
        <v>0</v>
      </c>
      <c r="AW1802" s="842">
        <f t="shared" si="2798"/>
        <v>0</v>
      </c>
      <c r="AX1802" s="115">
        <f t="shared" si="2842"/>
        <v>2634</v>
      </c>
      <c r="AY1802" s="5">
        <f t="shared" si="2843"/>
        <v>0</v>
      </c>
      <c r="AZ1802" s="7">
        <f t="shared" si="2876"/>
        <v>-2634</v>
      </c>
      <c r="BA1802" s="335">
        <f t="shared" si="2877"/>
        <v>-1</v>
      </c>
      <c r="BB1802" s="23">
        <f t="shared" si="2846"/>
        <v>2400</v>
      </c>
      <c r="BC1802" s="5">
        <f t="shared" si="2878"/>
        <v>0</v>
      </c>
      <c r="BD1802" s="7">
        <f t="shared" si="2879"/>
        <v>-2400</v>
      </c>
      <c r="BE1802" s="335">
        <f t="shared" si="2880"/>
        <v>-1</v>
      </c>
      <c r="BG1802" s="826" t="str">
        <f t="shared" si="2850"/>
        <v>73.20</v>
      </c>
      <c r="BH1802" s="607" t="b">
        <f>COUNTIF('Codes SEC'!$B$2:$B$250,Ministres!BG1802)&gt;0</f>
        <v>1</v>
      </c>
    </row>
    <row r="1803" spans="1:66" ht="30.6" x14ac:dyDescent="0.25">
      <c r="A1803" s="222" t="s">
        <v>6116</v>
      </c>
      <c r="B1803" s="30">
        <v>14</v>
      </c>
      <c r="C1803" s="116" t="s">
        <v>1714</v>
      </c>
      <c r="D1803" s="620">
        <v>1000</v>
      </c>
      <c r="E1803" s="32" t="s">
        <v>69</v>
      </c>
      <c r="F1803" s="117">
        <v>12</v>
      </c>
      <c r="G1803" s="694">
        <v>1</v>
      </c>
      <c r="H1803" s="878" t="str">
        <f t="shared" si="2817"/>
        <v>049</v>
      </c>
      <c r="I1803" s="397" t="s">
        <v>3283</v>
      </c>
      <c r="J1803" s="380" t="s">
        <v>2197</v>
      </c>
      <c r="K1803" s="422" t="s">
        <v>1798</v>
      </c>
      <c r="L1803" s="726">
        <v>3300</v>
      </c>
      <c r="M1803" s="727">
        <v>2471</v>
      </c>
      <c r="N1803" s="931"/>
      <c r="O1803" s="530">
        <f t="shared" si="2787"/>
        <v>-3300</v>
      </c>
      <c r="P1803" s="530" t="str">
        <f t="shared" si="2788"/>
        <v xml:space="preserve">0 </v>
      </c>
      <c r="Q1803" s="646"/>
      <c r="R1803" s="536"/>
      <c r="S1803" s="536"/>
      <c r="T1803" s="536"/>
      <c r="U1803" s="536"/>
      <c r="V1803" s="536"/>
      <c r="W1803" s="683" t="str">
        <f>IF(SUM(Q1803:V1803)=X1803,"OK",SUM(Q1803:V1803)-X1803)</f>
        <v>OK</v>
      </c>
      <c r="X1803" s="141"/>
      <c r="Y1803" s="141"/>
      <c r="Z1803" s="552"/>
      <c r="AA1803" s="552"/>
      <c r="AB1803" s="683" t="str">
        <f>IF(SUM(Z1803:AA1803)=AC1803,"OK",SUM(Z1803:AA1803)-AC1803)</f>
        <v>OK</v>
      </c>
      <c r="AC1803" s="593"/>
      <c r="AD1803" s="530">
        <f t="shared" si="2791"/>
        <v>0</v>
      </c>
      <c r="AE1803" s="842">
        <f t="shared" si="2792"/>
        <v>0</v>
      </c>
      <c r="AF1803" s="931"/>
      <c r="AG1803" s="530">
        <f t="shared" si="2793"/>
        <v>-2471</v>
      </c>
      <c r="AH1803" s="530" t="str">
        <f t="shared" si="2794"/>
        <v xml:space="preserve">0 </v>
      </c>
      <c r="AI1803" s="641"/>
      <c r="AJ1803" s="537"/>
      <c r="AK1803" s="537"/>
      <c r="AL1803" s="537"/>
      <c r="AM1803" s="537"/>
      <c r="AN1803" s="537"/>
      <c r="AO1803" s="683" t="str">
        <f>IF(SUM(AI1803:AN1803)=AP1803,"OK",SUM(AI1803:AN1803)-AP1803)</f>
        <v>OK</v>
      </c>
      <c r="AP1803" s="141"/>
      <c r="AQ1803" s="141"/>
      <c r="AR1803" s="552"/>
      <c r="AS1803" s="552"/>
      <c r="AT1803" s="683" t="str">
        <f>IF(SUM(AR1803:AS1803)=AU1803,"OK",SUM(AR1803:AS1803)-AU1803)</f>
        <v>OK</v>
      </c>
      <c r="AU1803" s="593"/>
      <c r="AV1803" s="530">
        <f t="shared" si="2797"/>
        <v>0</v>
      </c>
      <c r="AW1803" s="842">
        <f t="shared" si="2798"/>
        <v>0</v>
      </c>
      <c r="AX1803" s="115">
        <f t="shared" si="2842"/>
        <v>3300</v>
      </c>
      <c r="AY1803" s="5">
        <f t="shared" si="2843"/>
        <v>0</v>
      </c>
      <c r="AZ1803" s="7">
        <f>AY1803-AX1803</f>
        <v>-3300</v>
      </c>
      <c r="BA1803" s="335">
        <f>AZ1803/AX1803</f>
        <v>-1</v>
      </c>
      <c r="BB1803" s="23">
        <f t="shared" si="2846"/>
        <v>2471</v>
      </c>
      <c r="BC1803" s="5">
        <f>AW1803</f>
        <v>0</v>
      </c>
      <c r="BD1803" s="7">
        <f>BC1803-BB1803</f>
        <v>-2471</v>
      </c>
      <c r="BE1803" s="335">
        <f>BD1803/BB1803</f>
        <v>-1</v>
      </c>
      <c r="BG1803" s="826" t="str">
        <f t="shared" si="2850"/>
        <v>73.20</v>
      </c>
      <c r="BH1803" s="607" t="b">
        <f>COUNTIF('Codes SEC'!$B$2:$B$250,Ministres!BG1803)&gt;0</f>
        <v>1</v>
      </c>
    </row>
    <row r="1804" spans="1:66" ht="35.1" customHeight="1" x14ac:dyDescent="0.25">
      <c r="A1804" s="222" t="s">
        <v>6116</v>
      </c>
      <c r="B1804" s="30">
        <v>14</v>
      </c>
      <c r="C1804" s="116" t="s">
        <v>1714</v>
      </c>
      <c r="D1804" s="620">
        <v>1000</v>
      </c>
      <c r="E1804" s="32" t="s">
        <v>69</v>
      </c>
      <c r="F1804" s="117">
        <v>12</v>
      </c>
      <c r="G1804" s="694">
        <v>1</v>
      </c>
      <c r="H1804" s="878" t="str">
        <f t="shared" si="2817"/>
        <v>049</v>
      </c>
      <c r="I1804" s="397" t="s">
        <v>3283</v>
      </c>
      <c r="J1804" s="380" t="s">
        <v>2202</v>
      </c>
      <c r="K1804" s="408" t="s">
        <v>338</v>
      </c>
      <c r="L1804" s="726">
        <v>2800</v>
      </c>
      <c r="M1804" s="727">
        <v>2800</v>
      </c>
      <c r="N1804" s="931"/>
      <c r="O1804" s="530">
        <f t="shared" si="2787"/>
        <v>-2800</v>
      </c>
      <c r="P1804" s="530" t="str">
        <f t="shared" si="2788"/>
        <v xml:space="preserve">0 </v>
      </c>
      <c r="Q1804" s="646"/>
      <c r="R1804" s="536"/>
      <c r="S1804" s="536"/>
      <c r="T1804" s="536"/>
      <c r="U1804" s="536"/>
      <c r="V1804" s="536"/>
      <c r="W1804" s="683" t="str">
        <f t="shared" si="2872"/>
        <v>OK</v>
      </c>
      <c r="X1804" s="141"/>
      <c r="Y1804" s="141"/>
      <c r="Z1804" s="552"/>
      <c r="AA1804" s="552"/>
      <c r="AB1804" s="683" t="str">
        <f t="shared" si="2873"/>
        <v>OK</v>
      </c>
      <c r="AC1804" s="593"/>
      <c r="AD1804" s="530">
        <f t="shared" si="2791"/>
        <v>0</v>
      </c>
      <c r="AE1804" s="842">
        <f t="shared" si="2792"/>
        <v>0</v>
      </c>
      <c r="AF1804" s="931"/>
      <c r="AG1804" s="530">
        <f t="shared" si="2793"/>
        <v>-2800</v>
      </c>
      <c r="AH1804" s="530" t="str">
        <f t="shared" si="2794"/>
        <v xml:space="preserve">0 </v>
      </c>
      <c r="AI1804" s="641"/>
      <c r="AJ1804" s="537"/>
      <c r="AK1804" s="537"/>
      <c r="AL1804" s="537"/>
      <c r="AM1804" s="537"/>
      <c r="AN1804" s="537"/>
      <c r="AO1804" s="683" t="str">
        <f t="shared" si="2874"/>
        <v>OK</v>
      </c>
      <c r="AP1804" s="141"/>
      <c r="AQ1804" s="141"/>
      <c r="AR1804" s="552"/>
      <c r="AS1804" s="552"/>
      <c r="AT1804" s="683" t="str">
        <f t="shared" si="2875"/>
        <v>OK</v>
      </c>
      <c r="AU1804" s="593"/>
      <c r="AV1804" s="530">
        <f t="shared" si="2797"/>
        <v>0</v>
      </c>
      <c r="AW1804" s="842">
        <f t="shared" si="2798"/>
        <v>0</v>
      </c>
      <c r="AX1804" s="115">
        <f t="shared" si="2842"/>
        <v>2800</v>
      </c>
      <c r="AY1804" s="5">
        <f t="shared" si="2843"/>
        <v>0</v>
      </c>
      <c r="AZ1804" s="7">
        <f t="shared" si="2876"/>
        <v>-2800</v>
      </c>
      <c r="BA1804" s="335">
        <f t="shared" si="2877"/>
        <v>-1</v>
      </c>
      <c r="BB1804" s="23">
        <f t="shared" si="2846"/>
        <v>2800</v>
      </c>
      <c r="BC1804" s="5">
        <f t="shared" si="2878"/>
        <v>0</v>
      </c>
      <c r="BD1804" s="7">
        <f t="shared" si="2879"/>
        <v>-2800</v>
      </c>
      <c r="BE1804" s="335">
        <f t="shared" si="2880"/>
        <v>-1</v>
      </c>
      <c r="BG1804" s="826" t="str">
        <f t="shared" si="2850"/>
        <v>73.20</v>
      </c>
      <c r="BH1804" s="607" t="b">
        <f>COUNTIF('Codes SEC'!$B$2:$B$250,Ministres!BG1804)&gt;0</f>
        <v>1</v>
      </c>
    </row>
    <row r="1805" spans="1:66" ht="30.6" x14ac:dyDescent="0.25">
      <c r="A1805" s="222" t="s">
        <v>6116</v>
      </c>
      <c r="B1805" s="30">
        <v>14</v>
      </c>
      <c r="C1805" s="116" t="s">
        <v>1714</v>
      </c>
      <c r="D1805" s="620">
        <v>1000</v>
      </c>
      <c r="E1805" s="32" t="s">
        <v>69</v>
      </c>
      <c r="F1805" s="117">
        <v>12</v>
      </c>
      <c r="G1805" s="694">
        <v>1</v>
      </c>
      <c r="H1805" s="878" t="str">
        <f t="shared" si="2817"/>
        <v>049</v>
      </c>
      <c r="I1805" s="397" t="s">
        <v>3283</v>
      </c>
      <c r="J1805" s="380" t="s">
        <v>2203</v>
      </c>
      <c r="K1805" s="408" t="s">
        <v>318</v>
      </c>
      <c r="L1805" s="726">
        <v>7950</v>
      </c>
      <c r="M1805" s="727">
        <v>7100</v>
      </c>
      <c r="N1805" s="931"/>
      <c r="O1805" s="530">
        <f t="shared" si="2787"/>
        <v>-7950</v>
      </c>
      <c r="P1805" s="530" t="str">
        <f t="shared" si="2788"/>
        <v xml:space="preserve">0 </v>
      </c>
      <c r="Q1805" s="646"/>
      <c r="R1805" s="536"/>
      <c r="S1805" s="536"/>
      <c r="T1805" s="536"/>
      <c r="U1805" s="536"/>
      <c r="V1805" s="536"/>
      <c r="W1805" s="683" t="str">
        <f t="shared" si="2872"/>
        <v>OK</v>
      </c>
      <c r="X1805" s="141"/>
      <c r="Y1805" s="141"/>
      <c r="Z1805" s="552"/>
      <c r="AA1805" s="552"/>
      <c r="AB1805" s="683" t="str">
        <f t="shared" si="2873"/>
        <v>OK</v>
      </c>
      <c r="AC1805" s="593"/>
      <c r="AD1805" s="530">
        <f t="shared" si="2791"/>
        <v>0</v>
      </c>
      <c r="AE1805" s="842">
        <f t="shared" si="2792"/>
        <v>0</v>
      </c>
      <c r="AF1805" s="931"/>
      <c r="AG1805" s="530">
        <f t="shared" si="2793"/>
        <v>-7100</v>
      </c>
      <c r="AH1805" s="530" t="str">
        <f t="shared" si="2794"/>
        <v xml:space="preserve">0 </v>
      </c>
      <c r="AI1805" s="641"/>
      <c r="AJ1805" s="537"/>
      <c r="AK1805" s="537"/>
      <c r="AL1805" s="537"/>
      <c r="AM1805" s="537"/>
      <c r="AN1805" s="537"/>
      <c r="AO1805" s="683" t="str">
        <f t="shared" si="2874"/>
        <v>OK</v>
      </c>
      <c r="AP1805" s="141"/>
      <c r="AQ1805" s="141"/>
      <c r="AR1805" s="552"/>
      <c r="AS1805" s="552"/>
      <c r="AT1805" s="683" t="str">
        <f t="shared" si="2875"/>
        <v>OK</v>
      </c>
      <c r="AU1805" s="593"/>
      <c r="AV1805" s="530">
        <f t="shared" si="2797"/>
        <v>0</v>
      </c>
      <c r="AW1805" s="842">
        <f t="shared" si="2798"/>
        <v>0</v>
      </c>
      <c r="AX1805" s="115">
        <f t="shared" si="2842"/>
        <v>7950</v>
      </c>
      <c r="AY1805" s="5">
        <f t="shared" si="2843"/>
        <v>0</v>
      </c>
      <c r="AZ1805" s="7">
        <f t="shared" si="2876"/>
        <v>-7950</v>
      </c>
      <c r="BA1805" s="335">
        <f t="shared" si="2877"/>
        <v>-1</v>
      </c>
      <c r="BB1805" s="23">
        <f t="shared" si="2846"/>
        <v>7100</v>
      </c>
      <c r="BC1805" s="5">
        <f t="shared" si="2878"/>
        <v>0</v>
      </c>
      <c r="BD1805" s="7">
        <f t="shared" si="2879"/>
        <v>-7100</v>
      </c>
      <c r="BE1805" s="335">
        <f t="shared" si="2880"/>
        <v>-1</v>
      </c>
      <c r="BG1805" s="826" t="str">
        <f t="shared" si="2850"/>
        <v>73.20</v>
      </c>
      <c r="BH1805" s="607" t="b">
        <f>COUNTIF('Codes SEC'!$B$2:$B$250,Ministres!BG1805)&gt;0</f>
        <v>1</v>
      </c>
    </row>
    <row r="1806" spans="1:66" ht="35.1" customHeight="1" x14ac:dyDescent="0.25">
      <c r="A1806" s="190" t="s">
        <v>6116</v>
      </c>
      <c r="B1806" s="603">
        <v>14</v>
      </c>
      <c r="C1806" s="120" t="s">
        <v>1714</v>
      </c>
      <c r="D1806" s="622">
        <v>1000</v>
      </c>
      <c r="E1806" s="604"/>
      <c r="F1806" s="192">
        <v>12</v>
      </c>
      <c r="G1806" s="697">
        <v>1</v>
      </c>
      <c r="H1806" s="890" t="str">
        <f t="shared" si="2817"/>
        <v>049</v>
      </c>
      <c r="I1806" s="585" t="s">
        <v>3283</v>
      </c>
      <c r="J1806" s="380" t="s">
        <v>5043</v>
      </c>
      <c r="K1806" s="422" t="s">
        <v>5216</v>
      </c>
      <c r="L1806" s="733">
        <v>5000</v>
      </c>
      <c r="M1806" s="734">
        <v>0</v>
      </c>
      <c r="N1806" s="931"/>
      <c r="O1806" s="530">
        <f t="shared" si="2787"/>
        <v>-5000</v>
      </c>
      <c r="P1806" s="530" t="str">
        <f t="shared" si="2788"/>
        <v xml:space="preserve">0 </v>
      </c>
      <c r="Q1806" s="646"/>
      <c r="R1806" s="536"/>
      <c r="S1806" s="536"/>
      <c r="T1806" s="536"/>
      <c r="U1806" s="536"/>
      <c r="V1806" s="536"/>
      <c r="W1806" s="683" t="str">
        <f t="shared" si="2872"/>
        <v>OK</v>
      </c>
      <c r="X1806" s="141"/>
      <c r="Y1806" s="141"/>
      <c r="Z1806" s="552"/>
      <c r="AA1806" s="552"/>
      <c r="AB1806" s="683" t="str">
        <f t="shared" si="2873"/>
        <v>OK</v>
      </c>
      <c r="AC1806" s="593"/>
      <c r="AD1806" s="530">
        <f t="shared" si="2791"/>
        <v>0</v>
      </c>
      <c r="AE1806" s="842">
        <f t="shared" si="2792"/>
        <v>0</v>
      </c>
      <c r="AF1806" s="931"/>
      <c r="AG1806" s="530">
        <f t="shared" si="2793"/>
        <v>0</v>
      </c>
      <c r="AH1806" s="530">
        <f t="shared" si="2794"/>
        <v>0</v>
      </c>
      <c r="AI1806" s="641"/>
      <c r="AJ1806" s="537"/>
      <c r="AK1806" s="537"/>
      <c r="AL1806" s="537"/>
      <c r="AM1806" s="537"/>
      <c r="AN1806" s="537"/>
      <c r="AO1806" s="683" t="str">
        <f t="shared" si="2874"/>
        <v>OK</v>
      </c>
      <c r="AP1806" s="141"/>
      <c r="AQ1806" s="141"/>
      <c r="AR1806" s="552"/>
      <c r="AS1806" s="552"/>
      <c r="AT1806" s="683" t="str">
        <f t="shared" si="2875"/>
        <v>OK</v>
      </c>
      <c r="AU1806" s="593"/>
      <c r="AV1806" s="530">
        <f t="shared" si="2797"/>
        <v>0</v>
      </c>
      <c r="AW1806" s="842">
        <f t="shared" si="2798"/>
        <v>0</v>
      </c>
      <c r="AX1806" s="115">
        <f t="shared" si="2842"/>
        <v>5000</v>
      </c>
      <c r="AY1806" s="5">
        <f t="shared" si="2843"/>
        <v>0</v>
      </c>
      <c r="AZ1806" s="7">
        <f t="shared" si="2876"/>
        <v>-5000</v>
      </c>
      <c r="BA1806" s="335">
        <f t="shared" si="2877"/>
        <v>-1</v>
      </c>
      <c r="BB1806" s="23">
        <f t="shared" si="2846"/>
        <v>0</v>
      </c>
      <c r="BC1806" s="5">
        <f t="shared" si="2878"/>
        <v>0</v>
      </c>
      <c r="BD1806" s="7">
        <f t="shared" si="2879"/>
        <v>0</v>
      </c>
      <c r="BE1806" s="335" t="e">
        <f t="shared" si="2880"/>
        <v>#DIV/0!</v>
      </c>
      <c r="BG1806" s="826" t="str">
        <f t="shared" si="2850"/>
        <v>73.20</v>
      </c>
      <c r="BH1806" s="607" t="b">
        <f>COUNTIF('Codes SEC'!$B$2:$B$250,Ministres!BG1806)&gt;0</f>
        <v>1</v>
      </c>
    </row>
    <row r="1807" spans="1:66" ht="35.1" customHeight="1" x14ac:dyDescent="0.25">
      <c r="A1807" s="190" t="s">
        <v>6116</v>
      </c>
      <c r="B1807" s="603">
        <v>14</v>
      </c>
      <c r="C1807" s="120" t="s">
        <v>1714</v>
      </c>
      <c r="D1807" s="622">
        <v>1000</v>
      </c>
      <c r="E1807" s="604"/>
      <c r="F1807" s="117">
        <v>15</v>
      </c>
      <c r="G1807" s="697" t="s">
        <v>5613</v>
      </c>
      <c r="H1807" s="890" t="str">
        <f t="shared" si="2817"/>
        <v>049</v>
      </c>
      <c r="I1807" s="585" t="s">
        <v>3283</v>
      </c>
      <c r="J1807" s="829" t="s">
        <v>6299</v>
      </c>
      <c r="K1807" s="422" t="s">
        <v>6431</v>
      </c>
      <c r="L1807" s="733">
        <v>200000</v>
      </c>
      <c r="M1807" s="734">
        <v>43000</v>
      </c>
      <c r="N1807" s="931"/>
      <c r="O1807" s="530">
        <f t="shared" si="2787"/>
        <v>-200000</v>
      </c>
      <c r="P1807" s="530" t="str">
        <f t="shared" si="2788"/>
        <v xml:space="preserve">0 </v>
      </c>
      <c r="Q1807" s="646"/>
      <c r="R1807" s="536"/>
      <c r="S1807" s="536"/>
      <c r="T1807" s="536"/>
      <c r="U1807" s="536"/>
      <c r="V1807" s="536"/>
      <c r="W1807" s="683" t="str">
        <f t="shared" si="2872"/>
        <v>OK</v>
      </c>
      <c r="X1807" s="141"/>
      <c r="Y1807" s="141"/>
      <c r="Z1807" s="552"/>
      <c r="AA1807" s="552"/>
      <c r="AB1807" s="683" t="str">
        <f t="shared" si="2873"/>
        <v>OK</v>
      </c>
      <c r="AC1807" s="593"/>
      <c r="AD1807" s="530">
        <f t="shared" si="2791"/>
        <v>0</v>
      </c>
      <c r="AE1807" s="842">
        <f t="shared" si="2792"/>
        <v>0</v>
      </c>
      <c r="AF1807" s="931"/>
      <c r="AG1807" s="530">
        <f t="shared" si="2793"/>
        <v>-43000</v>
      </c>
      <c r="AH1807" s="530" t="str">
        <f t="shared" si="2794"/>
        <v xml:space="preserve">0 </v>
      </c>
      <c r="AI1807" s="641"/>
      <c r="AJ1807" s="537"/>
      <c r="AK1807" s="537"/>
      <c r="AL1807" s="537"/>
      <c r="AM1807" s="537"/>
      <c r="AN1807" s="537"/>
      <c r="AO1807" s="683" t="str">
        <f t="shared" si="2874"/>
        <v>OK</v>
      </c>
      <c r="AP1807" s="141"/>
      <c r="AQ1807" s="141"/>
      <c r="AR1807" s="552"/>
      <c r="AS1807" s="552"/>
      <c r="AT1807" s="683" t="str">
        <f t="shared" si="2875"/>
        <v>OK</v>
      </c>
      <c r="AU1807" s="593"/>
      <c r="AV1807" s="530">
        <f t="shared" si="2797"/>
        <v>0</v>
      </c>
      <c r="AW1807" s="842">
        <f t="shared" si="2798"/>
        <v>0</v>
      </c>
      <c r="AX1807" s="115">
        <f t="shared" si="2842"/>
        <v>200000</v>
      </c>
      <c r="AY1807" s="5">
        <f t="shared" si="2843"/>
        <v>0</v>
      </c>
      <c r="AZ1807" s="7">
        <f t="shared" si="2876"/>
        <v>-200000</v>
      </c>
      <c r="BA1807" s="335">
        <f t="shared" si="2877"/>
        <v>-1</v>
      </c>
      <c r="BB1807" s="23">
        <f t="shared" si="2846"/>
        <v>43000</v>
      </c>
      <c r="BC1807" s="5">
        <f t="shared" si="2878"/>
        <v>0</v>
      </c>
      <c r="BD1807" s="7">
        <f t="shared" si="2879"/>
        <v>-43000</v>
      </c>
      <c r="BE1807" s="335">
        <f t="shared" si="2880"/>
        <v>-1</v>
      </c>
      <c r="BG1807" s="826" t="str">
        <f t="shared" si="2850"/>
        <v>73.20</v>
      </c>
      <c r="BH1807" s="607" t="b">
        <f>COUNTIF('Codes SEC'!$B$2:$B$250,Ministres!BG1807)&gt;0</f>
        <v>1</v>
      </c>
    </row>
    <row r="1808" spans="1:66" ht="30.6" x14ac:dyDescent="0.25">
      <c r="A1808" s="222" t="s">
        <v>6116</v>
      </c>
      <c r="B1808" s="30">
        <v>14</v>
      </c>
      <c r="C1808" s="116" t="s">
        <v>1714</v>
      </c>
      <c r="D1808" s="620">
        <v>1000</v>
      </c>
      <c r="E1808" s="32" t="s">
        <v>69</v>
      </c>
      <c r="F1808" s="117">
        <v>6</v>
      </c>
      <c r="G1808" s="694">
        <v>1</v>
      </c>
      <c r="H1808" s="878" t="str">
        <f t="shared" si="2817"/>
        <v>049</v>
      </c>
      <c r="I1808" s="397" t="s">
        <v>3295</v>
      </c>
      <c r="J1808" s="380" t="s">
        <v>2196</v>
      </c>
      <c r="K1808" s="408" t="s">
        <v>4743</v>
      </c>
      <c r="L1808" s="726">
        <v>0</v>
      </c>
      <c r="M1808" s="727">
        <v>0</v>
      </c>
      <c r="N1808" s="931"/>
      <c r="O1808" s="530">
        <f t="shared" si="2787"/>
        <v>0</v>
      </c>
      <c r="P1808" s="530">
        <f t="shared" si="2788"/>
        <v>0</v>
      </c>
      <c r="Q1808" s="646"/>
      <c r="R1808" s="536"/>
      <c r="S1808" s="536"/>
      <c r="T1808" s="536"/>
      <c r="U1808" s="536"/>
      <c r="V1808" s="536"/>
      <c r="W1808" s="683" t="str">
        <f t="shared" si="2872"/>
        <v>OK</v>
      </c>
      <c r="X1808" s="141"/>
      <c r="Y1808" s="141"/>
      <c r="Z1808" s="552"/>
      <c r="AA1808" s="552"/>
      <c r="AB1808" s="683" t="str">
        <f t="shared" si="2873"/>
        <v>OK</v>
      </c>
      <c r="AC1808" s="593"/>
      <c r="AD1808" s="530">
        <f t="shared" si="2791"/>
        <v>0</v>
      </c>
      <c r="AE1808" s="842">
        <f t="shared" si="2792"/>
        <v>0</v>
      </c>
      <c r="AF1808" s="931"/>
      <c r="AG1808" s="530">
        <f t="shared" si="2793"/>
        <v>0</v>
      </c>
      <c r="AH1808" s="530">
        <f t="shared" si="2794"/>
        <v>0</v>
      </c>
      <c r="AI1808" s="641"/>
      <c r="AJ1808" s="537"/>
      <c r="AK1808" s="537"/>
      <c r="AL1808" s="537"/>
      <c r="AM1808" s="537"/>
      <c r="AN1808" s="537"/>
      <c r="AO1808" s="683" t="str">
        <f t="shared" si="2874"/>
        <v>OK</v>
      </c>
      <c r="AP1808" s="141"/>
      <c r="AQ1808" s="141"/>
      <c r="AR1808" s="552"/>
      <c r="AS1808" s="552"/>
      <c r="AT1808" s="683" t="str">
        <f t="shared" si="2875"/>
        <v>OK</v>
      </c>
      <c r="AU1808" s="593"/>
      <c r="AV1808" s="530">
        <f t="shared" si="2797"/>
        <v>0</v>
      </c>
      <c r="AW1808" s="842">
        <f t="shared" si="2798"/>
        <v>0</v>
      </c>
      <c r="AX1808" s="115">
        <f t="shared" si="2842"/>
        <v>0</v>
      </c>
      <c r="AY1808" s="5">
        <f t="shared" si="2843"/>
        <v>0</v>
      </c>
      <c r="AZ1808" s="7">
        <f t="shared" si="2876"/>
        <v>0</v>
      </c>
      <c r="BA1808" s="335" t="e">
        <f t="shared" si="2877"/>
        <v>#DIV/0!</v>
      </c>
      <c r="BB1808" s="23">
        <f t="shared" si="2846"/>
        <v>0</v>
      </c>
      <c r="BC1808" s="5">
        <f t="shared" si="2878"/>
        <v>0</v>
      </c>
      <c r="BD1808" s="7">
        <f t="shared" si="2879"/>
        <v>0</v>
      </c>
      <c r="BE1808" s="335" t="e">
        <f t="shared" si="2880"/>
        <v>#DIV/0!</v>
      </c>
      <c r="BG1808" s="826" t="str">
        <f t="shared" si="2850"/>
        <v>73.40</v>
      </c>
      <c r="BH1808" s="607" t="b">
        <f>COUNTIF('Codes SEC'!$B$2:$B$250,Ministres!BG1808)&gt;0</f>
        <v>1</v>
      </c>
    </row>
    <row r="1809" spans="1:66" s="4" customFormat="1" ht="35.1" customHeight="1" x14ac:dyDescent="0.25">
      <c r="A1809" s="222" t="s">
        <v>6116</v>
      </c>
      <c r="B1809" s="30">
        <v>14</v>
      </c>
      <c r="C1809" s="116" t="s">
        <v>1714</v>
      </c>
      <c r="D1809" s="620">
        <v>1000</v>
      </c>
      <c r="E1809" s="32"/>
      <c r="F1809" s="117">
        <v>15</v>
      </c>
      <c r="G1809" s="694">
        <v>1</v>
      </c>
      <c r="H1809" s="878" t="str">
        <f t="shared" si="2817"/>
        <v>049</v>
      </c>
      <c r="I1809" s="397">
        <v>87340000</v>
      </c>
      <c r="J1809" s="380" t="s">
        <v>4447</v>
      </c>
      <c r="K1809" s="494" t="s">
        <v>4448</v>
      </c>
      <c r="L1809" s="726">
        <v>0</v>
      </c>
      <c r="M1809" s="727">
        <v>0</v>
      </c>
      <c r="N1809" s="931"/>
      <c r="O1809" s="530">
        <f t="shared" si="2787"/>
        <v>0</v>
      </c>
      <c r="P1809" s="530">
        <f t="shared" si="2788"/>
        <v>0</v>
      </c>
      <c r="Q1809" s="646"/>
      <c r="R1809" s="536"/>
      <c r="S1809" s="536"/>
      <c r="T1809" s="536"/>
      <c r="U1809" s="536"/>
      <c r="V1809" s="536"/>
      <c r="W1809" s="683" t="str">
        <f t="shared" si="2789"/>
        <v>OK</v>
      </c>
      <c r="X1809" s="141"/>
      <c r="Y1809" s="141"/>
      <c r="Z1809" s="552"/>
      <c r="AA1809" s="552"/>
      <c r="AB1809" s="683" t="str">
        <f t="shared" si="2790"/>
        <v>OK</v>
      </c>
      <c r="AC1809" s="593"/>
      <c r="AD1809" s="530">
        <f t="shared" si="2791"/>
        <v>0</v>
      </c>
      <c r="AE1809" s="842">
        <f t="shared" si="2792"/>
        <v>0</v>
      </c>
      <c r="AF1809" s="931"/>
      <c r="AG1809" s="530">
        <f t="shared" si="2793"/>
        <v>0</v>
      </c>
      <c r="AH1809" s="530">
        <f t="shared" si="2794"/>
        <v>0</v>
      </c>
      <c r="AI1809" s="641"/>
      <c r="AJ1809" s="537"/>
      <c r="AK1809" s="537"/>
      <c r="AL1809" s="537"/>
      <c r="AM1809" s="537"/>
      <c r="AN1809" s="537"/>
      <c r="AO1809" s="683" t="str">
        <f t="shared" si="2795"/>
        <v>OK</v>
      </c>
      <c r="AP1809" s="141"/>
      <c r="AQ1809" s="141"/>
      <c r="AR1809" s="552"/>
      <c r="AS1809" s="552"/>
      <c r="AT1809" s="683" t="str">
        <f t="shared" si="2796"/>
        <v>OK</v>
      </c>
      <c r="AU1809" s="593"/>
      <c r="AV1809" s="530">
        <f t="shared" si="2797"/>
        <v>0</v>
      </c>
      <c r="AW1809" s="842">
        <f t="shared" si="2798"/>
        <v>0</v>
      </c>
      <c r="AX1809" s="115">
        <f t="shared" si="2842"/>
        <v>0</v>
      </c>
      <c r="AY1809" s="5">
        <f t="shared" si="2843"/>
        <v>0</v>
      </c>
      <c r="AZ1809" s="7">
        <f t="shared" si="2833"/>
        <v>0</v>
      </c>
      <c r="BA1809" s="335" t="e">
        <f t="shared" si="2834"/>
        <v>#DIV/0!</v>
      </c>
      <c r="BB1809" s="23">
        <f t="shared" si="2846"/>
        <v>0</v>
      </c>
      <c r="BC1809" s="5">
        <f t="shared" si="2835"/>
        <v>0</v>
      </c>
      <c r="BD1809" s="7">
        <f t="shared" si="2836"/>
        <v>0</v>
      </c>
      <c r="BE1809" s="335" t="e">
        <f t="shared" si="2837"/>
        <v>#DIV/0!</v>
      </c>
      <c r="BF1809" s="41"/>
      <c r="BG1809" s="826" t="str">
        <f t="shared" si="2850"/>
        <v>73.40</v>
      </c>
      <c r="BH1809" s="607" t="b">
        <f>COUNTIF('Codes SEC'!$B$2:$B$250,Ministres!BG1809)&gt;0</f>
        <v>1</v>
      </c>
      <c r="BI1809" s="41"/>
      <c r="BJ1809" s="41"/>
      <c r="BK1809" s="41"/>
      <c r="BL1809" s="41"/>
      <c r="BM1809" s="41"/>
      <c r="BN1809" s="41"/>
    </row>
    <row r="1810" spans="1:66" ht="35.1" customHeight="1" x14ac:dyDescent="0.25">
      <c r="A1810" s="222" t="s">
        <v>6116</v>
      </c>
      <c r="B1810" s="30">
        <v>14</v>
      </c>
      <c r="C1810" s="116" t="s">
        <v>1714</v>
      </c>
      <c r="D1810" s="620">
        <v>1000</v>
      </c>
      <c r="F1810" s="117">
        <v>12</v>
      </c>
      <c r="G1810" s="694">
        <v>1</v>
      </c>
      <c r="H1810" s="878" t="str">
        <f t="shared" si="2817"/>
        <v>049</v>
      </c>
      <c r="I1810" s="397" t="s">
        <v>3258</v>
      </c>
      <c r="J1810" s="380" t="s">
        <v>2204</v>
      </c>
      <c r="K1810" s="422" t="s">
        <v>4281</v>
      </c>
      <c r="L1810" s="726">
        <v>0</v>
      </c>
      <c r="M1810" s="727">
        <v>0</v>
      </c>
      <c r="N1810" s="931"/>
      <c r="O1810" s="530">
        <f t="shared" si="2787"/>
        <v>0</v>
      </c>
      <c r="P1810" s="530">
        <f t="shared" si="2788"/>
        <v>0</v>
      </c>
      <c r="Q1810" s="646"/>
      <c r="R1810" s="536"/>
      <c r="S1810" s="536"/>
      <c r="T1810" s="536"/>
      <c r="U1810" s="536"/>
      <c r="V1810" s="536"/>
      <c r="W1810" s="683" t="str">
        <f t="shared" si="2789"/>
        <v>OK</v>
      </c>
      <c r="X1810" s="141"/>
      <c r="Y1810" s="141"/>
      <c r="Z1810" s="552"/>
      <c r="AA1810" s="552"/>
      <c r="AB1810" s="683" t="str">
        <f t="shared" si="2790"/>
        <v>OK</v>
      </c>
      <c r="AC1810" s="593"/>
      <c r="AD1810" s="530">
        <f t="shared" si="2791"/>
        <v>0</v>
      </c>
      <c r="AE1810" s="842">
        <f t="shared" si="2792"/>
        <v>0</v>
      </c>
      <c r="AF1810" s="931"/>
      <c r="AG1810" s="530">
        <f t="shared" si="2793"/>
        <v>0</v>
      </c>
      <c r="AH1810" s="530">
        <f t="shared" si="2794"/>
        <v>0</v>
      </c>
      <c r="AI1810" s="641"/>
      <c r="AJ1810" s="537"/>
      <c r="AK1810" s="537"/>
      <c r="AL1810" s="537"/>
      <c r="AM1810" s="537"/>
      <c r="AN1810" s="537"/>
      <c r="AO1810" s="683" t="str">
        <f t="shared" si="2795"/>
        <v>OK</v>
      </c>
      <c r="AP1810" s="141"/>
      <c r="AQ1810" s="141"/>
      <c r="AR1810" s="552"/>
      <c r="AS1810" s="552"/>
      <c r="AT1810" s="683" t="str">
        <f t="shared" si="2796"/>
        <v>OK</v>
      </c>
      <c r="AU1810" s="593"/>
      <c r="AV1810" s="530">
        <f t="shared" si="2797"/>
        <v>0</v>
      </c>
      <c r="AW1810" s="842">
        <f t="shared" si="2798"/>
        <v>0</v>
      </c>
      <c r="AX1810" s="115">
        <f t="shared" si="2842"/>
        <v>0</v>
      </c>
      <c r="AY1810" s="5">
        <f t="shared" si="2843"/>
        <v>0</v>
      </c>
      <c r="AZ1810" s="7">
        <f>AY1810-AX1810</f>
        <v>0</v>
      </c>
      <c r="BA1810" s="335" t="e">
        <f>AZ1810/AX1810</f>
        <v>#DIV/0!</v>
      </c>
      <c r="BB1810" s="23">
        <f t="shared" si="2846"/>
        <v>0</v>
      </c>
      <c r="BC1810" s="5">
        <f>AW1810</f>
        <v>0</v>
      </c>
      <c r="BD1810" s="7">
        <f>BC1810-BB1810</f>
        <v>0</v>
      </c>
      <c r="BE1810" s="335" t="e">
        <f>BD1810/BB1810</f>
        <v>#DIV/0!</v>
      </c>
      <c r="BG1810" s="826" t="str">
        <f t="shared" si="2850"/>
        <v>74.22</v>
      </c>
      <c r="BH1810" s="607" t="b">
        <f>COUNTIF('Codes SEC'!$B$2:$B$250,Ministres!BG1810)&gt;0</f>
        <v>1</v>
      </c>
    </row>
    <row r="1811" spans="1:66" s="4" customFormat="1" ht="30.6" x14ac:dyDescent="0.25">
      <c r="A1811" s="222" t="s">
        <v>6116</v>
      </c>
      <c r="B1811" s="30">
        <v>14</v>
      </c>
      <c r="C1811" s="116" t="s">
        <v>1714</v>
      </c>
      <c r="D1811" s="620">
        <v>1000</v>
      </c>
      <c r="E1811" s="32"/>
      <c r="F1811" s="117">
        <v>12</v>
      </c>
      <c r="G1811" s="694">
        <v>1</v>
      </c>
      <c r="H1811" s="878" t="str">
        <f t="shared" si="2817"/>
        <v>049</v>
      </c>
      <c r="I1811" s="397" t="s">
        <v>3258</v>
      </c>
      <c r="J1811" s="380" t="s">
        <v>2205</v>
      </c>
      <c r="K1811" s="494" t="s">
        <v>1873</v>
      </c>
      <c r="L1811" s="726">
        <v>0</v>
      </c>
      <c r="M1811" s="727">
        <v>0</v>
      </c>
      <c r="N1811" s="931"/>
      <c r="O1811" s="530">
        <f t="shared" si="2787"/>
        <v>0</v>
      </c>
      <c r="P1811" s="530">
        <f t="shared" si="2788"/>
        <v>0</v>
      </c>
      <c r="Q1811" s="646"/>
      <c r="R1811" s="536"/>
      <c r="S1811" s="536"/>
      <c r="T1811" s="536"/>
      <c r="U1811" s="536"/>
      <c r="V1811" s="536"/>
      <c r="W1811" s="683" t="str">
        <f t="shared" si="2789"/>
        <v>OK</v>
      </c>
      <c r="X1811" s="141"/>
      <c r="Y1811" s="141"/>
      <c r="Z1811" s="552"/>
      <c r="AA1811" s="552"/>
      <c r="AB1811" s="683" t="str">
        <f t="shared" si="2790"/>
        <v>OK</v>
      </c>
      <c r="AC1811" s="593"/>
      <c r="AD1811" s="530">
        <f t="shared" si="2791"/>
        <v>0</v>
      </c>
      <c r="AE1811" s="842">
        <f t="shared" si="2792"/>
        <v>0</v>
      </c>
      <c r="AF1811" s="931"/>
      <c r="AG1811" s="530">
        <f t="shared" si="2793"/>
        <v>0</v>
      </c>
      <c r="AH1811" s="530">
        <f t="shared" si="2794"/>
        <v>0</v>
      </c>
      <c r="AI1811" s="641"/>
      <c r="AJ1811" s="537"/>
      <c r="AK1811" s="537"/>
      <c r="AL1811" s="537"/>
      <c r="AM1811" s="537"/>
      <c r="AN1811" s="537"/>
      <c r="AO1811" s="683" t="str">
        <f t="shared" si="2795"/>
        <v>OK</v>
      </c>
      <c r="AP1811" s="141"/>
      <c r="AQ1811" s="141"/>
      <c r="AR1811" s="552"/>
      <c r="AS1811" s="552"/>
      <c r="AT1811" s="683" t="str">
        <f t="shared" si="2796"/>
        <v>OK</v>
      </c>
      <c r="AU1811" s="593"/>
      <c r="AV1811" s="530">
        <f t="shared" si="2797"/>
        <v>0</v>
      </c>
      <c r="AW1811" s="842">
        <f t="shared" si="2798"/>
        <v>0</v>
      </c>
      <c r="AX1811" s="115">
        <f t="shared" si="2842"/>
        <v>0</v>
      </c>
      <c r="AY1811" s="5">
        <f t="shared" si="2843"/>
        <v>0</v>
      </c>
      <c r="AZ1811" s="7">
        <f>AY1811-AX1811</f>
        <v>0</v>
      </c>
      <c r="BA1811" s="335" t="e">
        <f>AZ1811/AX1811</f>
        <v>#DIV/0!</v>
      </c>
      <c r="BB1811" s="23">
        <f t="shared" si="2846"/>
        <v>0</v>
      </c>
      <c r="BC1811" s="5">
        <f>AW1811</f>
        <v>0</v>
      </c>
      <c r="BD1811" s="7">
        <f>BC1811-BB1811</f>
        <v>0</v>
      </c>
      <c r="BE1811" s="335" t="e">
        <f>BD1811/BB1811</f>
        <v>#DIV/0!</v>
      </c>
      <c r="BF1811" s="41"/>
      <c r="BG1811" s="826" t="str">
        <f t="shared" si="2850"/>
        <v>74.22</v>
      </c>
      <c r="BH1811" s="607" t="b">
        <f>COUNTIF('Codes SEC'!$B$2:$B$250,Ministres!BG1811)&gt;0</f>
        <v>1</v>
      </c>
      <c r="BI1811" s="41"/>
      <c r="BJ1811" s="41"/>
      <c r="BK1811" s="41"/>
      <c r="BL1811" s="41"/>
      <c r="BM1811" s="41"/>
      <c r="BN1811" s="41"/>
    </row>
    <row r="1812" spans="1:66" ht="35.1" customHeight="1" x14ac:dyDescent="0.25">
      <c r="A1812" s="21" t="s">
        <v>6116</v>
      </c>
      <c r="B1812" s="112">
        <v>14</v>
      </c>
      <c r="C1812" s="116" t="s">
        <v>1714</v>
      </c>
      <c r="D1812" s="620">
        <v>1000</v>
      </c>
      <c r="E1812" s="278"/>
      <c r="F1812" s="116">
        <v>12</v>
      </c>
      <c r="G1812" s="694">
        <v>1</v>
      </c>
      <c r="H1812" s="878" t="str">
        <f t="shared" si="2817"/>
        <v>049</v>
      </c>
      <c r="I1812" s="397" t="s">
        <v>3311</v>
      </c>
      <c r="J1812" s="380" t="s">
        <v>6298</v>
      </c>
      <c r="K1812" s="494" t="s">
        <v>6432</v>
      </c>
      <c r="L1812" s="733">
        <v>0</v>
      </c>
      <c r="M1812" s="734">
        <v>162</v>
      </c>
      <c r="N1812" s="931"/>
      <c r="O1812" s="530">
        <f t="shared" si="2787"/>
        <v>0</v>
      </c>
      <c r="P1812" s="530">
        <f t="shared" si="2788"/>
        <v>0</v>
      </c>
      <c r="Q1812" s="646"/>
      <c r="R1812" s="536"/>
      <c r="S1812" s="536"/>
      <c r="T1812" s="536"/>
      <c r="U1812" s="536"/>
      <c r="V1812" s="536"/>
      <c r="W1812" s="683" t="str">
        <f t="shared" si="2789"/>
        <v>OK</v>
      </c>
      <c r="X1812" s="141"/>
      <c r="Y1812" s="141"/>
      <c r="Z1812" s="552"/>
      <c r="AA1812" s="552"/>
      <c r="AB1812" s="683" t="str">
        <f t="shared" si="2790"/>
        <v>OK</v>
      </c>
      <c r="AC1812" s="593"/>
      <c r="AD1812" s="530">
        <f t="shared" si="2791"/>
        <v>0</v>
      </c>
      <c r="AE1812" s="842">
        <f t="shared" si="2792"/>
        <v>0</v>
      </c>
      <c r="AF1812" s="931"/>
      <c r="AG1812" s="530">
        <f t="shared" si="2793"/>
        <v>-162</v>
      </c>
      <c r="AH1812" s="530" t="str">
        <f t="shared" si="2794"/>
        <v xml:space="preserve">0 </v>
      </c>
      <c r="AI1812" s="641"/>
      <c r="AJ1812" s="537"/>
      <c r="AK1812" s="537"/>
      <c r="AL1812" s="537"/>
      <c r="AM1812" s="537"/>
      <c r="AN1812" s="537"/>
      <c r="AO1812" s="683" t="str">
        <f t="shared" si="2795"/>
        <v>OK</v>
      </c>
      <c r="AP1812" s="141"/>
      <c r="AQ1812" s="141"/>
      <c r="AR1812" s="552"/>
      <c r="AS1812" s="552"/>
      <c r="AT1812" s="683" t="str">
        <f t="shared" si="2796"/>
        <v>OK</v>
      </c>
      <c r="AU1812" s="593"/>
      <c r="AV1812" s="530">
        <f t="shared" si="2797"/>
        <v>0</v>
      </c>
      <c r="AW1812" s="842">
        <f t="shared" si="2798"/>
        <v>0</v>
      </c>
      <c r="AX1812" s="115">
        <f t="shared" si="2842"/>
        <v>0</v>
      </c>
      <c r="AY1812" s="5">
        <f t="shared" si="2843"/>
        <v>0</v>
      </c>
      <c r="AZ1812" s="7">
        <f t="shared" ref="AZ1812" si="2881">AY1812-AX1812</f>
        <v>0</v>
      </c>
      <c r="BA1812" s="335" t="e">
        <f t="shared" ref="BA1812" si="2882">AZ1812/AX1812</f>
        <v>#DIV/0!</v>
      </c>
      <c r="BB1812" s="23">
        <f t="shared" si="2846"/>
        <v>162</v>
      </c>
      <c r="BC1812" s="5">
        <f t="shared" ref="BC1812" si="2883">AW1812</f>
        <v>0</v>
      </c>
      <c r="BD1812" s="7">
        <f t="shared" ref="BD1812" si="2884">BC1812-BB1812</f>
        <v>-162</v>
      </c>
      <c r="BE1812" s="335">
        <f t="shared" ref="BE1812" si="2885">BD1812/BB1812</f>
        <v>-1</v>
      </c>
      <c r="BG1812" s="826" t="str">
        <f t="shared" si="2850"/>
        <v>81.12</v>
      </c>
      <c r="BH1812" s="607" t="b">
        <f>COUNTIF('Codes SEC'!$B$2:$B$250,Ministres!BG1812)&gt;0</f>
        <v>1</v>
      </c>
    </row>
    <row r="1813" spans="1:66" ht="12.75" customHeight="1" x14ac:dyDescent="0.25">
      <c r="A1813" s="225"/>
      <c r="B1813" s="206"/>
      <c r="C1813" s="265"/>
      <c r="D1813" s="621"/>
      <c r="E1813" s="275"/>
      <c r="F1813" s="269"/>
      <c r="G1813" s="695"/>
      <c r="H1813" s="886"/>
      <c r="I1813" s="481"/>
      <c r="J1813" s="482"/>
      <c r="K1813" s="514" t="s">
        <v>59</v>
      </c>
      <c r="L1813" s="318">
        <f>L1762+L1763+L1765+L1774+L1799+L1800+L1801+L1802+L1808+L1803+L1804+L1805+L1764+L1759+L1760+L1761+L1786+L1787+L1788+L1789+L1790+L1791+L1792+L1793+L1775+L1778+L1781+L1783+L1785+L1794+L1756+L1795+L1773+L1771+L1809+L1779+L1766+L1772+L1776+L1782+L1784+L1797+L1806+L1780+L1796+L1758+L1777+L1767+L1810+L1811+L1757+L1768+L1769+L1770+L1807+L1812+L1798</f>
        <v>447634</v>
      </c>
      <c r="M1813" s="741">
        <f t="shared" ref="M1813:BE1813" si="2886">M1762+M1763+M1765+M1774+M1799+M1800+M1801+M1802+M1808+M1803+M1804+M1805+M1764+M1759+M1760+M1761+M1786+M1787+M1788+M1789+M1790+M1791+M1792+M1793+M1775+M1778+M1781+M1783+M1785+M1794+M1756+M1795+M1773+M1771+M1809+M1779+M1766+M1772+M1776+M1782+M1784+M1797+M1806+M1780+M1796+M1758+M1777+M1767+M1810+M1811+M1757+M1768+M1769+M1770+M1807+M1812+M1798</f>
        <v>229100</v>
      </c>
      <c r="N1813" s="930">
        <f t="shared" si="2886"/>
        <v>0</v>
      </c>
      <c r="O1813" s="790">
        <f t="shared" si="2886"/>
        <v>-447634</v>
      </c>
      <c r="P1813" s="790">
        <f t="shared" si="2886"/>
        <v>0</v>
      </c>
      <c r="Q1813" s="787">
        <f t="shared" si="2886"/>
        <v>0</v>
      </c>
      <c r="R1813" s="648">
        <f t="shared" si="2886"/>
        <v>0</v>
      </c>
      <c r="S1813" s="648">
        <f t="shared" si="2886"/>
        <v>0</v>
      </c>
      <c r="T1813" s="648">
        <f t="shared" si="2886"/>
        <v>0</v>
      </c>
      <c r="U1813" s="648">
        <f t="shared" si="2886"/>
        <v>0</v>
      </c>
      <c r="V1813" s="648">
        <f t="shared" si="2886"/>
        <v>0</v>
      </c>
      <c r="W1813" s="790" t="e">
        <f t="shared" si="2886"/>
        <v>#VALUE!</v>
      </c>
      <c r="X1813" s="649">
        <f t="shared" si="2886"/>
        <v>0</v>
      </c>
      <c r="Y1813" s="649">
        <f t="shared" si="2886"/>
        <v>0</v>
      </c>
      <c r="Z1813" s="648">
        <f t="shared" si="2886"/>
        <v>0</v>
      </c>
      <c r="AA1813" s="648">
        <f t="shared" si="2886"/>
        <v>0</v>
      </c>
      <c r="AB1813" s="790" t="e">
        <f t="shared" si="2886"/>
        <v>#VALUE!</v>
      </c>
      <c r="AC1813" s="649">
        <f t="shared" si="2886"/>
        <v>0</v>
      </c>
      <c r="AD1813" s="790">
        <f t="shared" si="2886"/>
        <v>0</v>
      </c>
      <c r="AE1813" s="843">
        <f t="shared" si="2886"/>
        <v>0</v>
      </c>
      <c r="AF1813" s="930">
        <f t="shared" si="2886"/>
        <v>0</v>
      </c>
      <c r="AG1813" s="790">
        <f t="shared" si="2886"/>
        <v>-229100</v>
      </c>
      <c r="AH1813" s="790">
        <f t="shared" si="2886"/>
        <v>0</v>
      </c>
      <c r="AI1813" s="787">
        <f t="shared" si="2886"/>
        <v>0</v>
      </c>
      <c r="AJ1813" s="648">
        <f t="shared" si="2886"/>
        <v>0</v>
      </c>
      <c r="AK1813" s="648">
        <f t="shared" si="2886"/>
        <v>0</v>
      </c>
      <c r="AL1813" s="648">
        <f t="shared" si="2886"/>
        <v>0</v>
      </c>
      <c r="AM1813" s="648">
        <f t="shared" si="2886"/>
        <v>0</v>
      </c>
      <c r="AN1813" s="648">
        <f t="shared" si="2886"/>
        <v>0</v>
      </c>
      <c r="AO1813" s="790" t="e">
        <f t="shared" si="2886"/>
        <v>#VALUE!</v>
      </c>
      <c r="AP1813" s="649">
        <f t="shared" si="2886"/>
        <v>0</v>
      </c>
      <c r="AQ1813" s="649">
        <f t="shared" si="2886"/>
        <v>0</v>
      </c>
      <c r="AR1813" s="648">
        <f t="shared" si="2886"/>
        <v>0</v>
      </c>
      <c r="AS1813" s="648">
        <f t="shared" si="2886"/>
        <v>0</v>
      </c>
      <c r="AT1813" s="790" t="e">
        <f t="shared" si="2886"/>
        <v>#VALUE!</v>
      </c>
      <c r="AU1813" s="649">
        <f t="shared" si="2886"/>
        <v>0</v>
      </c>
      <c r="AV1813" s="790">
        <f t="shared" si="2886"/>
        <v>0</v>
      </c>
      <c r="AW1813" s="843">
        <f t="shared" si="2886"/>
        <v>0</v>
      </c>
      <c r="AX1813" s="336">
        <f t="shared" si="2886"/>
        <v>447634</v>
      </c>
      <c r="AY1813" s="337">
        <f t="shared" si="2886"/>
        <v>0</v>
      </c>
      <c r="AZ1813" s="338">
        <f t="shared" si="2886"/>
        <v>-447634</v>
      </c>
      <c r="BA1813" s="339" t="e">
        <f t="shared" si="2886"/>
        <v>#DIV/0!</v>
      </c>
      <c r="BB1813" s="322">
        <f t="shared" si="2886"/>
        <v>229100</v>
      </c>
      <c r="BC1813" s="337">
        <f t="shared" si="2886"/>
        <v>0</v>
      </c>
      <c r="BD1813" s="338">
        <f t="shared" si="2886"/>
        <v>-229100</v>
      </c>
      <c r="BE1813" s="339" t="e">
        <f t="shared" si="2886"/>
        <v>#DIV/0!</v>
      </c>
      <c r="BG1813" s="826"/>
      <c r="BH1813" s="607"/>
    </row>
    <row r="1814" spans="1:66" ht="12.75" customHeight="1" x14ac:dyDescent="0.25">
      <c r="A1814" s="226"/>
      <c r="B1814" s="207"/>
      <c r="C1814" s="266"/>
      <c r="D1814" s="300"/>
      <c r="E1814" s="276"/>
      <c r="F1814" s="300"/>
      <c r="G1814" s="696"/>
      <c r="H1814" s="887"/>
      <c r="I1814" s="444"/>
      <c r="J1814" s="815"/>
      <c r="K1814" s="404" t="s">
        <v>3689</v>
      </c>
      <c r="L1814" s="729">
        <f>L1813+L1752</f>
        <v>700989</v>
      </c>
      <c r="M1814" s="730">
        <f>M1813+M1752</f>
        <v>463697</v>
      </c>
      <c r="N1814" s="844">
        <f>N1813+N1752</f>
        <v>0</v>
      </c>
      <c r="O1814" s="665">
        <f>O1813+O1752</f>
        <v>-700989</v>
      </c>
      <c r="P1814" s="665">
        <f>P1813+P1752</f>
        <v>0</v>
      </c>
      <c r="Q1814" s="638">
        <f>Q1813+Q1752</f>
        <v>0</v>
      </c>
      <c r="R1814" s="130">
        <f>R1813+R1752</f>
        <v>0</v>
      </c>
      <c r="S1814" s="130">
        <f>S1813+S1752</f>
        <v>0</v>
      </c>
      <c r="T1814" s="130">
        <f>T1813+T1752</f>
        <v>0</v>
      </c>
      <c r="U1814" s="130">
        <f>U1813+U1752</f>
        <v>0</v>
      </c>
      <c r="V1814" s="130">
        <f>V1813+V1752</f>
        <v>0</v>
      </c>
      <c r="W1814" s="665"/>
      <c r="X1814" s="130">
        <f>X1813+X1752</f>
        <v>0</v>
      </c>
      <c r="Y1814" s="130">
        <f>Y1813+Y1752</f>
        <v>0</v>
      </c>
      <c r="Z1814" s="130">
        <f>Z1813+Z1752</f>
        <v>0</v>
      </c>
      <c r="AA1814" s="130">
        <f>AA1813+AA1752</f>
        <v>0</v>
      </c>
      <c r="AB1814" s="665"/>
      <c r="AC1814" s="130">
        <f>AC1813+AC1752</f>
        <v>0</v>
      </c>
      <c r="AD1814" s="665">
        <f>AD1813+AD1752</f>
        <v>0</v>
      </c>
      <c r="AE1814" s="845">
        <f>AE1813+AE1752</f>
        <v>0</v>
      </c>
      <c r="AF1814" s="844">
        <f>AF1813+AF1752</f>
        <v>0</v>
      </c>
      <c r="AG1814" s="665">
        <f>AG1813+AG1752</f>
        <v>-463697</v>
      </c>
      <c r="AH1814" s="665">
        <f>AH1813+AH1752</f>
        <v>0</v>
      </c>
      <c r="AI1814" s="638">
        <f>AI1813+AI1752</f>
        <v>0</v>
      </c>
      <c r="AJ1814" s="130">
        <f>AJ1813+AJ1752</f>
        <v>0</v>
      </c>
      <c r="AK1814" s="130">
        <f>AK1813+AK1752</f>
        <v>0</v>
      </c>
      <c r="AL1814" s="130">
        <f>AL1813+AL1752</f>
        <v>0</v>
      </c>
      <c r="AM1814" s="130">
        <f>AM1813+AM1752</f>
        <v>0</v>
      </c>
      <c r="AN1814" s="130">
        <f>AN1813+AN1752</f>
        <v>0</v>
      </c>
      <c r="AO1814" s="665"/>
      <c r="AP1814" s="130">
        <f>AP1813+AP1752</f>
        <v>0</v>
      </c>
      <c r="AQ1814" s="130">
        <f>AQ1813+AQ1752</f>
        <v>0</v>
      </c>
      <c r="AR1814" s="130">
        <f>AR1813+AR1752</f>
        <v>0</v>
      </c>
      <c r="AS1814" s="130">
        <f>AS1813+AS1752</f>
        <v>0</v>
      </c>
      <c r="AT1814" s="665"/>
      <c r="AU1814" s="130">
        <f>AU1813+AU1752</f>
        <v>0</v>
      </c>
      <c r="AV1814" s="665">
        <f>AV1813+AV1752</f>
        <v>0</v>
      </c>
      <c r="AW1814" s="845">
        <f>AW1813+AW1752</f>
        <v>0</v>
      </c>
      <c r="AX1814" s="314">
        <f>AX1813+AX1752</f>
        <v>700989</v>
      </c>
      <c r="AY1814" s="131">
        <f>AY1813+AY1752</f>
        <v>0</v>
      </c>
      <c r="AZ1814" s="132">
        <f>AZ1813+AZ1752</f>
        <v>-700989</v>
      </c>
      <c r="BA1814" s="340" t="e">
        <f>BA1813+BA1752</f>
        <v>#DIV/0!</v>
      </c>
      <c r="BB1814" s="310">
        <f>BB1813+BB1752</f>
        <v>463697</v>
      </c>
      <c r="BC1814" s="131">
        <f>BC1813+BC1752</f>
        <v>0</v>
      </c>
      <c r="BD1814" s="132">
        <f>BD1813+BD1752</f>
        <v>-463697</v>
      </c>
      <c r="BE1814" s="340" t="e">
        <f>BE1813+BE1752</f>
        <v>#DIV/0!</v>
      </c>
      <c r="BG1814" s="826"/>
      <c r="BH1814" s="607"/>
    </row>
    <row r="1815" spans="1:66" ht="12.75" customHeight="1" x14ac:dyDescent="0.25">
      <c r="A1815" s="222"/>
      <c r="C1815" s="116"/>
      <c r="D1815" s="620"/>
      <c r="F1815" s="117"/>
      <c r="G1815" s="690"/>
      <c r="H1815" s="878"/>
      <c r="I1815" s="397"/>
      <c r="J1815" s="380"/>
      <c r="K1815" s="405" t="s">
        <v>208</v>
      </c>
      <c r="L1815" s="731">
        <v>0</v>
      </c>
      <c r="M1815" s="732">
        <v>0</v>
      </c>
      <c r="N1815" s="929">
        <v>0</v>
      </c>
      <c r="O1815" s="530">
        <v>0</v>
      </c>
      <c r="P1815" s="530">
        <v>0</v>
      </c>
      <c r="Q1815" s="641">
        <v>0</v>
      </c>
      <c r="R1815" s="537">
        <v>0</v>
      </c>
      <c r="S1815" s="537">
        <v>0</v>
      </c>
      <c r="T1815" s="537">
        <v>0</v>
      </c>
      <c r="U1815" s="537">
        <v>0</v>
      </c>
      <c r="V1815" s="537">
        <v>0</v>
      </c>
      <c r="W1815" s="530"/>
      <c r="X1815" s="142">
        <v>0</v>
      </c>
      <c r="Y1815" s="142">
        <v>0</v>
      </c>
      <c r="Z1815" s="537">
        <v>0</v>
      </c>
      <c r="AA1815" s="537">
        <v>0</v>
      </c>
      <c r="AB1815" s="530"/>
      <c r="AC1815" s="142">
        <v>0</v>
      </c>
      <c r="AD1815" s="530">
        <v>0</v>
      </c>
      <c r="AE1815" s="842">
        <v>0</v>
      </c>
      <c r="AF1815" s="929">
        <v>0</v>
      </c>
      <c r="AG1815" s="530">
        <v>0</v>
      </c>
      <c r="AH1815" s="530">
        <v>0</v>
      </c>
      <c r="AI1815" s="641">
        <v>0</v>
      </c>
      <c r="AJ1815" s="537">
        <v>0</v>
      </c>
      <c r="AK1815" s="537">
        <v>0</v>
      </c>
      <c r="AL1815" s="537">
        <v>0</v>
      </c>
      <c r="AM1815" s="537">
        <v>0</v>
      </c>
      <c r="AN1815" s="537">
        <v>0</v>
      </c>
      <c r="AO1815" s="530"/>
      <c r="AP1815" s="142">
        <v>0</v>
      </c>
      <c r="AQ1815" s="142">
        <v>0</v>
      </c>
      <c r="AR1815" s="537">
        <v>0</v>
      </c>
      <c r="AS1815" s="537">
        <v>0</v>
      </c>
      <c r="AT1815" s="530"/>
      <c r="AU1815" s="142">
        <v>0</v>
      </c>
      <c r="AV1815" s="530">
        <v>0</v>
      </c>
      <c r="AW1815" s="842">
        <v>0</v>
      </c>
      <c r="AX1815" s="115">
        <v>0</v>
      </c>
      <c r="AY1815" s="5">
        <v>0</v>
      </c>
      <c r="AZ1815" s="5">
        <v>0</v>
      </c>
      <c r="BA1815" s="335">
        <v>0</v>
      </c>
      <c r="BB1815" s="23">
        <v>0</v>
      </c>
      <c r="BC1815" s="5">
        <v>0</v>
      </c>
      <c r="BD1815" s="5">
        <v>0</v>
      </c>
      <c r="BE1815" s="335">
        <v>0</v>
      </c>
      <c r="BG1815" s="826"/>
      <c r="BH1815" s="607"/>
    </row>
    <row r="1816" spans="1:66" s="28" customFormat="1" ht="12.75" customHeight="1" x14ac:dyDescent="0.25">
      <c r="A1816" s="21"/>
      <c r="B1816" s="112"/>
      <c r="C1816" s="119"/>
      <c r="D1816" s="623"/>
      <c r="E1816" s="278"/>
      <c r="F1816" s="305"/>
      <c r="G1816" s="694"/>
      <c r="H1816" s="878"/>
      <c r="I1816" s="397"/>
      <c r="J1816" s="380"/>
      <c r="K1816" s="405" t="s">
        <v>96</v>
      </c>
      <c r="L1816" s="738">
        <f t="shared" ref="L1816:V1816" si="2887">L1805+L1804+L1793+L1792+L1791+L1790+L1803+L1808+L1789+L1802+L1800+L1762+L1761+L1796+L1769</f>
        <v>118458</v>
      </c>
      <c r="M1816" s="739">
        <f t="shared" si="2887"/>
        <v>85262</v>
      </c>
      <c r="N1816" s="929">
        <f t="shared" ref="N1816:P1816" si="2888">N1805+N1804+N1793+N1792+N1791+N1790+N1803+N1808+N1789+N1802+N1800+N1762+N1761+N1796+N1769</f>
        <v>0</v>
      </c>
      <c r="O1816" s="530">
        <f t="shared" si="2888"/>
        <v>-118458</v>
      </c>
      <c r="P1816" s="530">
        <f t="shared" si="2888"/>
        <v>0</v>
      </c>
      <c r="Q1816" s="641">
        <f t="shared" si="2887"/>
        <v>0</v>
      </c>
      <c r="R1816" s="537">
        <f t="shared" si="2887"/>
        <v>0</v>
      </c>
      <c r="S1816" s="537">
        <f t="shared" si="2887"/>
        <v>0</v>
      </c>
      <c r="T1816" s="537">
        <f t="shared" si="2887"/>
        <v>0</v>
      </c>
      <c r="U1816" s="537">
        <f t="shared" si="2887"/>
        <v>0</v>
      </c>
      <c r="V1816" s="537">
        <f t="shared" si="2887"/>
        <v>0</v>
      </c>
      <c r="W1816" s="530"/>
      <c r="X1816" s="142">
        <f>X1805+X1804+X1793+X1792+X1791+X1790+X1803+X1808+X1789+X1802+X1800+X1762+X1761+X1796+X1769</f>
        <v>0</v>
      </c>
      <c r="Y1816" s="142">
        <f>Y1805+Y1804+Y1793+Y1792+Y1791+Y1790+Y1803+Y1808+Y1789+Y1802+Y1800+Y1762+Y1761+Y1796+Y1769</f>
        <v>0</v>
      </c>
      <c r="Z1816" s="537">
        <f>Z1805+Z1804+Z1793+Z1792+Z1791+Z1790+Z1803+Z1808+Z1789+Z1802+Z1800+Z1762+Z1761+Z1796+Z1769</f>
        <v>0</v>
      </c>
      <c r="AA1816" s="537">
        <f>AA1805+AA1804+AA1793+AA1792+AA1791+AA1790+AA1803+AA1808+AA1789+AA1802+AA1800+AA1762+AA1761+AA1796+AA1769</f>
        <v>0</v>
      </c>
      <c r="AB1816" s="530"/>
      <c r="AC1816" s="142">
        <f t="shared" ref="AC1816:AN1816" si="2889">AC1805+AC1804+AC1793+AC1792+AC1791+AC1790+AC1803+AC1808+AC1789+AC1802+AC1800+AC1762+AC1761+AC1796+AC1769</f>
        <v>0</v>
      </c>
      <c r="AD1816" s="530">
        <f>AD1805+AD1804+AD1793+AD1792+AD1791+AD1790+AD1803+AD1808+AD1789+AD1802+AD1800+AD1762+AD1761+AD1796+AD1769</f>
        <v>0</v>
      </c>
      <c r="AE1816" s="842">
        <f>AE1805+AE1804+AE1793+AE1792+AE1791+AE1790+AE1803+AE1808+AE1789+AE1802+AE1800+AE1762+AE1761+AE1796+AE1769</f>
        <v>0</v>
      </c>
      <c r="AF1816" s="929">
        <f t="shared" ref="AF1816:AH1816" si="2890">AF1805+AF1804+AF1793+AF1792+AF1791+AF1790+AF1803+AF1808+AF1789+AF1802+AF1800+AF1762+AF1761+AF1796+AF1769</f>
        <v>0</v>
      </c>
      <c r="AG1816" s="530">
        <f t="shared" si="2890"/>
        <v>-85262</v>
      </c>
      <c r="AH1816" s="530">
        <f t="shared" si="2890"/>
        <v>0</v>
      </c>
      <c r="AI1816" s="641">
        <f t="shared" si="2889"/>
        <v>0</v>
      </c>
      <c r="AJ1816" s="537">
        <f t="shared" si="2889"/>
        <v>0</v>
      </c>
      <c r="AK1816" s="537">
        <f t="shared" si="2889"/>
        <v>0</v>
      </c>
      <c r="AL1816" s="537">
        <f t="shared" si="2889"/>
        <v>0</v>
      </c>
      <c r="AM1816" s="537">
        <f t="shared" si="2889"/>
        <v>0</v>
      </c>
      <c r="AN1816" s="537">
        <f t="shared" si="2889"/>
        <v>0</v>
      </c>
      <c r="AO1816" s="530"/>
      <c r="AP1816" s="142">
        <f>AP1805+AP1804+AP1793+AP1792+AP1791+AP1790+AP1803+AP1808+AP1789+AP1802+AP1800+AP1762+AP1761+AP1796+AP1769</f>
        <v>0</v>
      </c>
      <c r="AQ1816" s="142">
        <f>AQ1805+AQ1804+AQ1793+AQ1792+AQ1791+AQ1790+AQ1803+AQ1808+AQ1789+AQ1802+AQ1800+AQ1762+AQ1761+AQ1796+AQ1769</f>
        <v>0</v>
      </c>
      <c r="AR1816" s="537">
        <f>AR1805+AR1804+AR1793+AR1792+AR1791+AR1790+AR1803+AR1808+AR1789+AR1802+AR1800+AR1762+AR1761+AR1796+AR1769</f>
        <v>0</v>
      </c>
      <c r="AS1816" s="537">
        <f>AS1805+AS1804+AS1793+AS1792+AS1791+AS1790+AS1803+AS1808+AS1789+AS1802+AS1800+AS1762+AS1761+AS1796+AS1769</f>
        <v>0</v>
      </c>
      <c r="AT1816" s="530"/>
      <c r="AU1816" s="142">
        <f t="shared" ref="AU1816:BE1816" si="2891">AU1805+AU1804+AU1793+AU1792+AU1791+AU1790+AU1803+AU1808+AU1789+AU1802+AU1800+AU1762+AU1761+AU1796+AU1769</f>
        <v>0</v>
      </c>
      <c r="AV1816" s="530">
        <f t="shared" ref="AV1816" si="2892">AV1805+AV1804+AV1793+AV1792+AV1791+AV1790+AV1803+AV1808+AV1789+AV1802+AV1800+AV1762+AV1761+AV1796+AV1769</f>
        <v>0</v>
      </c>
      <c r="AW1816" s="842">
        <f t="shared" si="2891"/>
        <v>0</v>
      </c>
      <c r="AX1816" s="115">
        <f t="shared" si="2891"/>
        <v>118458</v>
      </c>
      <c r="AY1816" s="5">
        <f t="shared" si="2891"/>
        <v>0</v>
      </c>
      <c r="AZ1816" s="5">
        <f t="shared" si="2891"/>
        <v>-118458</v>
      </c>
      <c r="BA1816" s="335" t="e">
        <f t="shared" si="2891"/>
        <v>#DIV/0!</v>
      </c>
      <c r="BB1816" s="23">
        <f t="shared" si="2891"/>
        <v>85262</v>
      </c>
      <c r="BC1816" s="5">
        <f t="shared" si="2891"/>
        <v>0</v>
      </c>
      <c r="BD1816" s="5">
        <f t="shared" si="2891"/>
        <v>-85262</v>
      </c>
      <c r="BE1816" s="335" t="e">
        <f t="shared" si="2891"/>
        <v>#DIV/0!</v>
      </c>
      <c r="BF1816" s="667"/>
      <c r="BG1816" s="826"/>
      <c r="BH1816" s="607"/>
      <c r="BI1816" s="41"/>
      <c r="BJ1816" s="41"/>
      <c r="BK1816" s="41"/>
      <c r="BL1816" s="41"/>
      <c r="BM1816" s="41"/>
      <c r="BN1816" s="41"/>
    </row>
    <row r="1817" spans="1:66" ht="12.75" customHeight="1" x14ac:dyDescent="0.25">
      <c r="A1817" s="21"/>
      <c r="B1817" s="112"/>
      <c r="C1817" s="119"/>
      <c r="D1817" s="623"/>
      <c r="E1817" s="278"/>
      <c r="F1817" s="305"/>
      <c r="G1817" s="694"/>
      <c r="H1817" s="878"/>
      <c r="I1817" s="397"/>
      <c r="J1817" s="380"/>
      <c r="K1817" s="405" t="s">
        <v>209</v>
      </c>
      <c r="L1817" s="738">
        <v>0</v>
      </c>
      <c r="M1817" s="739">
        <v>0</v>
      </c>
      <c r="N1817" s="929">
        <v>0</v>
      </c>
      <c r="O1817" s="530">
        <v>0</v>
      </c>
      <c r="P1817" s="530">
        <v>0</v>
      </c>
      <c r="Q1817" s="641">
        <v>0</v>
      </c>
      <c r="R1817" s="537">
        <v>0</v>
      </c>
      <c r="S1817" s="537">
        <v>0</v>
      </c>
      <c r="T1817" s="537">
        <v>0</v>
      </c>
      <c r="U1817" s="537">
        <v>0</v>
      </c>
      <c r="V1817" s="537">
        <v>0</v>
      </c>
      <c r="W1817" s="530"/>
      <c r="X1817" s="142">
        <v>0</v>
      </c>
      <c r="Y1817" s="142">
        <v>0</v>
      </c>
      <c r="Z1817" s="537">
        <v>0</v>
      </c>
      <c r="AA1817" s="537">
        <v>0</v>
      </c>
      <c r="AB1817" s="530"/>
      <c r="AC1817" s="142">
        <v>0</v>
      </c>
      <c r="AD1817" s="530">
        <v>0</v>
      </c>
      <c r="AE1817" s="842">
        <v>0</v>
      </c>
      <c r="AF1817" s="929">
        <v>0</v>
      </c>
      <c r="AG1817" s="530">
        <v>0</v>
      </c>
      <c r="AH1817" s="530">
        <v>0</v>
      </c>
      <c r="AI1817" s="641">
        <v>0</v>
      </c>
      <c r="AJ1817" s="537">
        <v>0</v>
      </c>
      <c r="AK1817" s="537">
        <v>0</v>
      </c>
      <c r="AL1817" s="537">
        <v>0</v>
      </c>
      <c r="AM1817" s="537">
        <v>0</v>
      </c>
      <c r="AN1817" s="537">
        <v>0</v>
      </c>
      <c r="AO1817" s="530"/>
      <c r="AP1817" s="142">
        <v>0</v>
      </c>
      <c r="AQ1817" s="142">
        <v>0</v>
      </c>
      <c r="AR1817" s="537">
        <v>0</v>
      </c>
      <c r="AS1817" s="537">
        <v>0</v>
      </c>
      <c r="AT1817" s="530"/>
      <c r="AU1817" s="142">
        <v>0</v>
      </c>
      <c r="AV1817" s="530">
        <v>0</v>
      </c>
      <c r="AW1817" s="842">
        <v>0</v>
      </c>
      <c r="AX1817" s="115">
        <v>0</v>
      </c>
      <c r="AY1817" s="5">
        <v>0</v>
      </c>
      <c r="AZ1817" s="5">
        <v>0</v>
      </c>
      <c r="BA1817" s="335">
        <v>0</v>
      </c>
      <c r="BB1817" s="23">
        <v>0</v>
      </c>
      <c r="BC1817" s="5">
        <v>0</v>
      </c>
      <c r="BD1817" s="5">
        <v>0</v>
      </c>
      <c r="BE1817" s="335">
        <v>0</v>
      </c>
      <c r="BG1817" s="826"/>
      <c r="BH1817" s="607"/>
    </row>
    <row r="1818" spans="1:66" ht="12.75" customHeight="1" x14ac:dyDescent="0.25">
      <c r="A1818" s="21"/>
      <c r="B1818" s="112"/>
      <c r="C1818" s="119"/>
      <c r="D1818" s="623"/>
      <c r="E1818" s="278"/>
      <c r="F1818" s="305"/>
      <c r="G1818" s="694"/>
      <c r="H1818" s="878"/>
      <c r="I1818" s="397"/>
      <c r="J1818" s="380"/>
      <c r="K1818" s="405" t="s">
        <v>210</v>
      </c>
      <c r="L1818" s="738">
        <v>0</v>
      </c>
      <c r="M1818" s="739">
        <v>0</v>
      </c>
      <c r="N1818" s="929">
        <v>0</v>
      </c>
      <c r="O1818" s="530">
        <v>0</v>
      </c>
      <c r="P1818" s="530">
        <v>0</v>
      </c>
      <c r="Q1818" s="641">
        <v>0</v>
      </c>
      <c r="R1818" s="537">
        <v>0</v>
      </c>
      <c r="S1818" s="537">
        <v>0</v>
      </c>
      <c r="T1818" s="537">
        <v>0</v>
      </c>
      <c r="U1818" s="537">
        <v>0</v>
      </c>
      <c r="V1818" s="537">
        <v>0</v>
      </c>
      <c r="W1818" s="530"/>
      <c r="X1818" s="142">
        <v>0</v>
      </c>
      <c r="Y1818" s="142">
        <v>0</v>
      </c>
      <c r="Z1818" s="537">
        <v>0</v>
      </c>
      <c r="AA1818" s="537">
        <v>0</v>
      </c>
      <c r="AB1818" s="530"/>
      <c r="AC1818" s="142">
        <v>0</v>
      </c>
      <c r="AD1818" s="530">
        <v>0</v>
      </c>
      <c r="AE1818" s="842">
        <v>0</v>
      </c>
      <c r="AF1818" s="929">
        <v>0</v>
      </c>
      <c r="AG1818" s="530">
        <v>0</v>
      </c>
      <c r="AH1818" s="530">
        <v>0</v>
      </c>
      <c r="AI1818" s="641">
        <v>0</v>
      </c>
      <c r="AJ1818" s="537">
        <v>0</v>
      </c>
      <c r="AK1818" s="537">
        <v>0</v>
      </c>
      <c r="AL1818" s="537">
        <v>0</v>
      </c>
      <c r="AM1818" s="537">
        <v>0</v>
      </c>
      <c r="AN1818" s="537">
        <v>0</v>
      </c>
      <c r="AO1818" s="530"/>
      <c r="AP1818" s="142">
        <v>0</v>
      </c>
      <c r="AQ1818" s="142">
        <v>0</v>
      </c>
      <c r="AR1818" s="537">
        <v>0</v>
      </c>
      <c r="AS1818" s="537">
        <v>0</v>
      </c>
      <c r="AT1818" s="530"/>
      <c r="AU1818" s="142">
        <v>0</v>
      </c>
      <c r="AV1818" s="530">
        <v>0</v>
      </c>
      <c r="AW1818" s="842">
        <v>0</v>
      </c>
      <c r="AX1818" s="115">
        <v>0</v>
      </c>
      <c r="AY1818" s="5">
        <v>0</v>
      </c>
      <c r="AZ1818" s="5">
        <v>0</v>
      </c>
      <c r="BA1818" s="335">
        <v>0</v>
      </c>
      <c r="BB1818" s="23">
        <v>0</v>
      </c>
      <c r="BC1818" s="5">
        <v>0</v>
      </c>
      <c r="BD1818" s="5">
        <v>0</v>
      </c>
      <c r="BE1818" s="335">
        <v>0</v>
      </c>
      <c r="BG1818" s="826"/>
      <c r="BH1818" s="607"/>
    </row>
    <row r="1819" spans="1:66" ht="12.75" customHeight="1" x14ac:dyDescent="0.25">
      <c r="A1819" s="21"/>
      <c r="B1819" s="112"/>
      <c r="C1819" s="119"/>
      <c r="D1819" s="623"/>
      <c r="E1819" s="278"/>
      <c r="F1819" s="305"/>
      <c r="G1819" s="694"/>
      <c r="H1819" s="878"/>
      <c r="I1819" s="397"/>
      <c r="J1819" s="380"/>
      <c r="K1819" s="406" t="s">
        <v>53</v>
      </c>
      <c r="L1819" s="738">
        <f>L1750+L1774+L1808+L1787+L1760+L1741+L1743+L1766+L1772+L1786</f>
        <v>0</v>
      </c>
      <c r="M1819" s="739">
        <f>M1750+M1774+M1808+M1787+M1760+M1741+M1743+M1766+M1772+M1786</f>
        <v>0</v>
      </c>
      <c r="N1819" s="929">
        <f>N1750+N1774+N1808+N1787+N1760+N1741+N1743+N1766+N1772+N1786</f>
        <v>0</v>
      </c>
      <c r="O1819" s="530">
        <f>O1750+O1774+O1808+O1787+O1760+O1741+O1743+O1766+O1772+O1786</f>
        <v>0</v>
      </c>
      <c r="P1819" s="530">
        <f>P1750+P1774+P1808+P1787+P1760+P1741+P1743+P1766+P1772+P1786</f>
        <v>0</v>
      </c>
      <c r="Q1819" s="641">
        <f>Q1750+Q1774+Q1808+Q1787+Q1760+Q1741+Q1743+Q1766+Q1772+Q1786</f>
        <v>0</v>
      </c>
      <c r="R1819" s="537">
        <f>R1750+R1774+R1808+R1787+R1760+R1741+R1743+R1766+R1772+R1786</f>
        <v>0</v>
      </c>
      <c r="S1819" s="537">
        <f>S1750+S1774+S1808+S1787+S1760+S1741+S1743+S1766+S1772+S1786</f>
        <v>0</v>
      </c>
      <c r="T1819" s="537">
        <f>T1750+T1774+T1808+T1787+T1760+T1741+T1743+T1766+T1772+T1786</f>
        <v>0</v>
      </c>
      <c r="U1819" s="537">
        <f>U1750+U1774+U1808+U1787+U1760+U1741+U1743+U1766+U1772+U1786</f>
        <v>0</v>
      </c>
      <c r="V1819" s="537">
        <f>V1750+V1774+V1808+V1787+V1760+V1741+V1743+V1766+V1772+V1786</f>
        <v>0</v>
      </c>
      <c r="W1819" s="530"/>
      <c r="X1819" s="142">
        <f>X1750+X1774+X1808+X1787+X1760+X1741+X1743+X1766+X1772+X1786</f>
        <v>0</v>
      </c>
      <c r="Y1819" s="142">
        <f>Y1750+Y1774+Y1808+Y1787+Y1760+Y1741+Y1743+Y1766+Y1772+Y1786</f>
        <v>0</v>
      </c>
      <c r="Z1819" s="537">
        <f>Z1750+Z1774+Z1808+Z1787+Z1760+Z1741+Z1743+Z1766+Z1772+Z1786</f>
        <v>0</v>
      </c>
      <c r="AA1819" s="537">
        <f>AA1750+AA1774+AA1808+AA1787+AA1760+AA1741+AA1743+AA1766+AA1772+AA1786</f>
        <v>0</v>
      </c>
      <c r="AB1819" s="530"/>
      <c r="AC1819" s="142">
        <f>AC1750+AC1774+AC1808+AC1787+AC1760+AC1741+AC1743+AC1766+AC1772+AC1786</f>
        <v>0</v>
      </c>
      <c r="AD1819" s="530">
        <f>AD1750+AD1774+AD1808+AD1787+AD1760+AD1741+AD1743+AD1766+AD1772+AD1786</f>
        <v>0</v>
      </c>
      <c r="AE1819" s="842">
        <f>AE1750+AE1774+AE1808+AE1787+AE1760+AE1741+AE1743+AE1766+AE1772+AE1786</f>
        <v>0</v>
      </c>
      <c r="AF1819" s="929">
        <f>AF1750+AF1774+AF1808+AF1787+AF1760+AF1741+AF1743+AF1766+AF1772+AF1786</f>
        <v>0</v>
      </c>
      <c r="AG1819" s="530">
        <f>AG1750+AG1774+AG1808+AG1787+AG1760+AG1741+AG1743+AG1766+AG1772+AG1786</f>
        <v>0</v>
      </c>
      <c r="AH1819" s="530">
        <f>AH1750+AH1774+AH1808+AH1787+AH1760+AH1741+AH1743+AH1766+AH1772+AH1786</f>
        <v>0</v>
      </c>
      <c r="AI1819" s="641">
        <f>AI1750+AI1774+AI1808+AI1787+AI1760+AI1741+AI1743+AI1766+AI1772+AI1786</f>
        <v>0</v>
      </c>
      <c r="AJ1819" s="537">
        <f>AJ1750+AJ1774+AJ1808+AJ1787+AJ1760+AJ1741+AJ1743+AJ1766+AJ1772+AJ1786</f>
        <v>0</v>
      </c>
      <c r="AK1819" s="537">
        <f>AK1750+AK1774+AK1808+AK1787+AK1760+AK1741+AK1743+AK1766+AK1772+AK1786</f>
        <v>0</v>
      </c>
      <c r="AL1819" s="537">
        <f>AL1750+AL1774+AL1808+AL1787+AL1760+AL1741+AL1743+AL1766+AL1772+AL1786</f>
        <v>0</v>
      </c>
      <c r="AM1819" s="537">
        <f>AM1750+AM1774+AM1808+AM1787+AM1760+AM1741+AM1743+AM1766+AM1772+AM1786</f>
        <v>0</v>
      </c>
      <c r="AN1819" s="537">
        <f>AN1750+AN1774+AN1808+AN1787+AN1760+AN1741+AN1743+AN1766+AN1772+AN1786</f>
        <v>0</v>
      </c>
      <c r="AO1819" s="530"/>
      <c r="AP1819" s="142">
        <f>AP1750+AP1774+AP1808+AP1787+AP1760+AP1741+AP1743+AP1766+AP1772+AP1786</f>
        <v>0</v>
      </c>
      <c r="AQ1819" s="142">
        <f>AQ1750+AQ1774+AQ1808+AQ1787+AQ1760+AQ1741+AQ1743+AQ1766+AQ1772+AQ1786</f>
        <v>0</v>
      </c>
      <c r="AR1819" s="537">
        <f>AR1750+AR1774+AR1808+AR1787+AR1760+AR1741+AR1743+AR1766+AR1772+AR1786</f>
        <v>0</v>
      </c>
      <c r="AS1819" s="537">
        <f>AS1750+AS1774+AS1808+AS1787+AS1760+AS1741+AS1743+AS1766+AS1772+AS1786</f>
        <v>0</v>
      </c>
      <c r="AT1819" s="530"/>
      <c r="AU1819" s="142">
        <f>AU1750+AU1774+AU1808+AU1787+AU1760+AU1741+AU1743+AU1766+AU1772+AU1786</f>
        <v>0</v>
      </c>
      <c r="AV1819" s="530">
        <f>AV1750+AV1774+AV1808+AV1787+AV1760+AV1741+AV1743+AV1766+AV1772+AV1786</f>
        <v>0</v>
      </c>
      <c r="AW1819" s="842">
        <f>AW1750+AW1774+AW1808+AW1787+AW1760+AW1741+AW1743+AW1766+AW1772+AW1786</f>
        <v>0</v>
      </c>
      <c r="AX1819" s="115">
        <f>AX1750+AX1774+AX1808+AX1787+AX1760+AX1741+AX1743+AX1766+AX1772+AX1786</f>
        <v>0</v>
      </c>
      <c r="AY1819" s="5">
        <f>AY1750+AY1774+AY1808+AY1787+AY1760+AY1741+AY1743+AY1766+AY1772+AY1786</f>
        <v>0</v>
      </c>
      <c r="AZ1819" s="5">
        <f>AZ1750+AZ1774+AZ1808+AZ1787+AZ1760+AZ1741+AZ1743+AZ1766+AZ1772+AZ1786</f>
        <v>0</v>
      </c>
      <c r="BA1819" s="335" t="e">
        <f>BA1750+BA1774+BA1808+BA1787+BA1760+BA1741+BA1743+BA1766+BA1772+BA1786</f>
        <v>#DIV/0!</v>
      </c>
      <c r="BB1819" s="23">
        <f>BB1750+BB1774+BB1808+BB1787+BB1760+BB1741+BB1743+BB1766+BB1772+BB1786</f>
        <v>0</v>
      </c>
      <c r="BC1819" s="5">
        <f>BC1750+BC1774+BC1808+BC1787+BC1760+BC1741+BC1743+BC1766+BC1772+BC1786</f>
        <v>0</v>
      </c>
      <c r="BD1819" s="5">
        <f>BD1750+BD1774+BD1808+BD1787+BD1760+BD1741+BD1743+BD1766+BD1772+BD1786</f>
        <v>0</v>
      </c>
      <c r="BE1819" s="335" t="e">
        <f>BE1750+BE1774+BE1808+BE1787+BE1760+BE1741+BE1743+BE1766+BE1772+BE1786</f>
        <v>#DIV/0!</v>
      </c>
      <c r="BF1819" s="667"/>
      <c r="BG1819" s="826"/>
      <c r="BH1819" s="607"/>
    </row>
    <row r="1820" spans="1:66" ht="12.75" customHeight="1" x14ac:dyDescent="0.25">
      <c r="A1820" s="223"/>
      <c r="B1820" s="205"/>
      <c r="C1820" s="116"/>
      <c r="D1820" s="619"/>
      <c r="F1820" s="299"/>
      <c r="G1820" s="694"/>
      <c r="H1820" s="878"/>
      <c r="I1820" s="397"/>
      <c r="J1820" s="380"/>
      <c r="K1820" s="417"/>
      <c r="L1820" s="748"/>
      <c r="M1820" s="749"/>
      <c r="N1820" s="934"/>
      <c r="O1820" s="44"/>
      <c r="P1820" s="44"/>
      <c r="Q1820" s="644"/>
      <c r="R1820" s="542"/>
      <c r="S1820" s="542"/>
      <c r="T1820" s="542"/>
      <c r="U1820" s="542"/>
      <c r="V1820" s="542"/>
      <c r="W1820" s="534"/>
      <c r="X1820" s="146"/>
      <c r="Y1820" s="146"/>
      <c r="Z1820" s="556"/>
      <c r="AA1820" s="556"/>
      <c r="AB1820" s="534"/>
      <c r="AC1820" s="597"/>
      <c r="AD1820" s="44"/>
      <c r="AE1820" s="841"/>
      <c r="AF1820" s="934"/>
      <c r="AG1820" s="44"/>
      <c r="AH1820" s="44"/>
      <c r="AI1820" s="644"/>
      <c r="AJ1820" s="542"/>
      <c r="AK1820" s="542"/>
      <c r="AL1820" s="542"/>
      <c r="AM1820" s="542"/>
      <c r="AN1820" s="542"/>
      <c r="AO1820" s="534"/>
      <c r="AP1820" s="146"/>
      <c r="AQ1820" s="146"/>
      <c r="AR1820" s="556"/>
      <c r="AS1820" s="556"/>
      <c r="AT1820" s="534"/>
      <c r="AU1820" s="597"/>
      <c r="AV1820" s="44"/>
      <c r="AW1820" s="841"/>
      <c r="AX1820" s="312"/>
      <c r="AY1820" s="14"/>
      <c r="AZ1820" s="14"/>
      <c r="BA1820" s="334"/>
      <c r="BB1820" s="309"/>
      <c r="BC1820" s="14"/>
      <c r="BD1820" s="14"/>
      <c r="BE1820" s="334"/>
      <c r="BG1820" s="826"/>
      <c r="BH1820" s="607"/>
    </row>
    <row r="1821" spans="1:66" ht="12.75" customHeight="1" x14ac:dyDescent="0.25">
      <c r="A1821" s="223"/>
      <c r="B1821" s="205"/>
      <c r="C1821" s="116"/>
      <c r="D1821" s="619"/>
      <c r="F1821" s="299"/>
      <c r="G1821" s="694"/>
      <c r="H1821" s="878"/>
      <c r="I1821" s="397"/>
      <c r="J1821" s="380"/>
      <c r="K1821" s="417"/>
      <c r="L1821" s="748"/>
      <c r="M1821" s="749"/>
      <c r="N1821" s="934"/>
      <c r="O1821" s="44"/>
      <c r="P1821" s="44"/>
      <c r="Q1821" s="644"/>
      <c r="R1821" s="542"/>
      <c r="S1821" s="542"/>
      <c r="T1821" s="542"/>
      <c r="U1821" s="542"/>
      <c r="V1821" s="542"/>
      <c r="W1821" s="534"/>
      <c r="X1821" s="146"/>
      <c r="Y1821" s="146"/>
      <c r="Z1821" s="556"/>
      <c r="AA1821" s="556"/>
      <c r="AB1821" s="534"/>
      <c r="AC1821" s="597"/>
      <c r="AD1821" s="44"/>
      <c r="AE1821" s="841"/>
      <c r="AF1821" s="934"/>
      <c r="AG1821" s="44"/>
      <c r="AH1821" s="44"/>
      <c r="AI1821" s="644"/>
      <c r="AJ1821" s="542"/>
      <c r="AK1821" s="542"/>
      <c r="AL1821" s="542"/>
      <c r="AM1821" s="542"/>
      <c r="AN1821" s="542"/>
      <c r="AO1821" s="534"/>
      <c r="AP1821" s="146"/>
      <c r="AQ1821" s="146"/>
      <c r="AR1821" s="556"/>
      <c r="AS1821" s="556"/>
      <c r="AT1821" s="534"/>
      <c r="AU1821" s="597"/>
      <c r="AV1821" s="44"/>
      <c r="AW1821" s="841"/>
      <c r="AX1821" s="312"/>
      <c r="AY1821" s="14"/>
      <c r="AZ1821" s="14"/>
      <c r="BA1821" s="334"/>
      <c r="BB1821" s="309"/>
      <c r="BC1821" s="14"/>
      <c r="BD1821" s="14"/>
      <c r="BE1821" s="334"/>
      <c r="BG1821" s="826"/>
      <c r="BH1821" s="607"/>
    </row>
    <row r="1822" spans="1:66" ht="12.75" customHeight="1" x14ac:dyDescent="0.25">
      <c r="A1822" s="222"/>
      <c r="C1822" s="116"/>
      <c r="D1822" s="620"/>
      <c r="F1822" s="117"/>
      <c r="G1822" s="694"/>
      <c r="H1822" s="878"/>
      <c r="I1822" s="397"/>
      <c r="J1822" s="380"/>
      <c r="K1822" s="450" t="s">
        <v>6595</v>
      </c>
      <c r="L1822" s="731"/>
      <c r="M1822" s="732"/>
      <c r="N1822" s="931"/>
      <c r="O1822" s="923"/>
      <c r="P1822" s="923"/>
      <c r="Q1822" s="641"/>
      <c r="R1822" s="537"/>
      <c r="S1822" s="537"/>
      <c r="T1822" s="537"/>
      <c r="U1822" s="537"/>
      <c r="V1822" s="537"/>
      <c r="W1822" s="531"/>
      <c r="X1822" s="141"/>
      <c r="Y1822" s="141"/>
      <c r="Z1822" s="552"/>
      <c r="AA1822" s="552"/>
      <c r="AB1822" s="531"/>
      <c r="AC1822" s="593"/>
      <c r="AD1822" s="923"/>
      <c r="AE1822" s="846"/>
      <c r="AF1822" s="931"/>
      <c r="AG1822" s="923"/>
      <c r="AH1822" s="923"/>
      <c r="AI1822" s="641"/>
      <c r="AJ1822" s="537"/>
      <c r="AK1822" s="537"/>
      <c r="AL1822" s="537"/>
      <c r="AM1822" s="537"/>
      <c r="AN1822" s="537"/>
      <c r="AO1822" s="531"/>
      <c r="AP1822" s="141"/>
      <c r="AQ1822" s="141"/>
      <c r="AR1822" s="552"/>
      <c r="AS1822" s="552"/>
      <c r="AT1822" s="531"/>
      <c r="AU1822" s="593"/>
      <c r="AV1822" s="923"/>
      <c r="AW1822" s="846"/>
      <c r="AX1822" s="121"/>
      <c r="AY1822" s="111"/>
      <c r="AZ1822" s="111"/>
      <c r="BA1822" s="343"/>
      <c r="BB1822" s="324"/>
      <c r="BC1822" s="111"/>
      <c r="BD1822" s="111"/>
      <c r="BE1822" s="343"/>
      <c r="BG1822" s="826"/>
      <c r="BH1822" s="607"/>
    </row>
    <row r="1823" spans="1:66" x14ac:dyDescent="0.25">
      <c r="A1823" s="222"/>
      <c r="C1823" s="116"/>
      <c r="D1823" s="620"/>
      <c r="F1823" s="117"/>
      <c r="G1823" s="694"/>
      <c r="H1823" s="878"/>
      <c r="I1823" s="397"/>
      <c r="J1823" s="380"/>
      <c r="K1823" s="451" t="s">
        <v>733</v>
      </c>
      <c r="L1823" s="731"/>
      <c r="M1823" s="732"/>
      <c r="N1823" s="931"/>
      <c r="O1823" s="923"/>
      <c r="P1823" s="923"/>
      <c r="Q1823" s="641"/>
      <c r="R1823" s="537"/>
      <c r="S1823" s="537"/>
      <c r="T1823" s="537"/>
      <c r="U1823" s="537"/>
      <c r="V1823" s="537"/>
      <c r="W1823" s="531"/>
      <c r="X1823" s="141"/>
      <c r="Y1823" s="141"/>
      <c r="Z1823" s="552"/>
      <c r="AA1823" s="552"/>
      <c r="AB1823" s="531"/>
      <c r="AC1823" s="593"/>
      <c r="AD1823" s="923"/>
      <c r="AE1823" s="846"/>
      <c r="AF1823" s="931"/>
      <c r="AG1823" s="923"/>
      <c r="AH1823" s="923"/>
      <c r="AI1823" s="641"/>
      <c r="AJ1823" s="537"/>
      <c r="AK1823" s="537"/>
      <c r="AL1823" s="537"/>
      <c r="AM1823" s="537"/>
      <c r="AN1823" s="537"/>
      <c r="AO1823" s="531"/>
      <c r="AP1823" s="141"/>
      <c r="AQ1823" s="141"/>
      <c r="AR1823" s="552"/>
      <c r="AS1823" s="552"/>
      <c r="AT1823" s="531"/>
      <c r="AU1823" s="593"/>
      <c r="AV1823" s="923"/>
      <c r="AW1823" s="846"/>
      <c r="AX1823" s="121"/>
      <c r="AY1823" s="111"/>
      <c r="AZ1823" s="111"/>
      <c r="BA1823" s="343"/>
      <c r="BB1823" s="324"/>
      <c r="BC1823" s="111"/>
      <c r="BD1823" s="111"/>
      <c r="BE1823" s="343"/>
      <c r="BG1823" s="826"/>
      <c r="BH1823" s="607"/>
    </row>
    <row r="1824" spans="1:66" ht="12.75" customHeight="1" x14ac:dyDescent="0.25">
      <c r="A1824" s="222"/>
      <c r="C1824" s="116"/>
      <c r="D1824" s="620"/>
      <c r="F1824" s="117"/>
      <c r="G1824" s="694"/>
      <c r="H1824" s="878"/>
      <c r="I1824" s="397"/>
      <c r="J1824" s="380"/>
      <c r="K1824" s="408"/>
      <c r="L1824" s="731"/>
      <c r="M1824" s="732"/>
      <c r="N1824" s="931"/>
      <c r="O1824" s="923"/>
      <c r="P1824" s="923"/>
      <c r="Q1824" s="641"/>
      <c r="R1824" s="537"/>
      <c r="S1824" s="537"/>
      <c r="T1824" s="537"/>
      <c r="U1824" s="537"/>
      <c r="V1824" s="537"/>
      <c r="W1824" s="531"/>
      <c r="X1824" s="141"/>
      <c r="Y1824" s="141"/>
      <c r="Z1824" s="552"/>
      <c r="AA1824" s="552"/>
      <c r="AB1824" s="531"/>
      <c r="AC1824" s="593"/>
      <c r="AD1824" s="923"/>
      <c r="AE1824" s="846"/>
      <c r="AF1824" s="931"/>
      <c r="AG1824" s="923"/>
      <c r="AH1824" s="923"/>
      <c r="AI1824" s="641"/>
      <c r="AJ1824" s="537"/>
      <c r="AK1824" s="537"/>
      <c r="AL1824" s="537"/>
      <c r="AM1824" s="537"/>
      <c r="AN1824" s="537"/>
      <c r="AO1824" s="531"/>
      <c r="AP1824" s="141"/>
      <c r="AQ1824" s="141"/>
      <c r="AR1824" s="552"/>
      <c r="AS1824" s="552"/>
      <c r="AT1824" s="531"/>
      <c r="AU1824" s="593"/>
      <c r="AV1824" s="923"/>
      <c r="AW1824" s="846"/>
      <c r="AX1824" s="121"/>
      <c r="AY1824" s="111"/>
      <c r="AZ1824" s="111"/>
      <c r="BA1824" s="343"/>
      <c r="BB1824" s="324"/>
      <c r="BC1824" s="111"/>
      <c r="BD1824" s="111"/>
      <c r="BE1824" s="343"/>
      <c r="BG1824" s="826"/>
      <c r="BH1824" s="607"/>
    </row>
    <row r="1825" spans="1:66" ht="35.1" customHeight="1" x14ac:dyDescent="0.25">
      <c r="A1825" s="222" t="s">
        <v>6116</v>
      </c>
      <c r="B1825" s="30">
        <v>14</v>
      </c>
      <c r="C1825" s="116" t="s">
        <v>1714</v>
      </c>
      <c r="D1825" s="620">
        <v>2003</v>
      </c>
      <c r="E1825" s="32" t="s">
        <v>69</v>
      </c>
      <c r="F1825" s="117"/>
      <c r="G1825" s="694" t="s">
        <v>5613</v>
      </c>
      <c r="H1825" s="878" t="str">
        <f t="shared" si="2817"/>
        <v>050</v>
      </c>
      <c r="I1825" s="397" t="s">
        <v>3266</v>
      </c>
      <c r="J1825" s="380" t="s">
        <v>2206</v>
      </c>
      <c r="K1825" s="408" t="s">
        <v>5463</v>
      </c>
      <c r="L1825" s="738"/>
      <c r="M1825" s="739"/>
      <c r="N1825" s="931"/>
      <c r="O1825" s="923"/>
      <c r="P1825" s="923"/>
      <c r="Q1825" s="658"/>
      <c r="R1825" s="544"/>
      <c r="S1825" s="544"/>
      <c r="T1825" s="544"/>
      <c r="U1825" s="544"/>
      <c r="V1825" s="544"/>
      <c r="W1825" s="687"/>
      <c r="X1825" s="141"/>
      <c r="Y1825" s="141"/>
      <c r="Z1825" s="552"/>
      <c r="AA1825" s="552"/>
      <c r="AB1825" s="687"/>
      <c r="AC1825" s="593"/>
      <c r="AD1825" s="923"/>
      <c r="AE1825" s="846"/>
      <c r="AF1825" s="931"/>
      <c r="AG1825" s="923"/>
      <c r="AH1825" s="923"/>
      <c r="AI1825" s="641"/>
      <c r="AJ1825" s="537"/>
      <c r="AK1825" s="537"/>
      <c r="AL1825" s="537"/>
      <c r="AM1825" s="537"/>
      <c r="AN1825" s="537"/>
      <c r="AO1825" s="687"/>
      <c r="AP1825" s="141"/>
      <c r="AQ1825" s="141"/>
      <c r="AR1825" s="552"/>
      <c r="AS1825" s="552"/>
      <c r="AT1825" s="687"/>
      <c r="AU1825" s="593"/>
      <c r="AV1825" s="923"/>
      <c r="AW1825" s="846"/>
      <c r="AX1825" s="115"/>
      <c r="AY1825" s="5"/>
      <c r="AZ1825" s="5"/>
      <c r="BA1825" s="335"/>
      <c r="BC1825" s="5"/>
      <c r="BD1825" s="5"/>
      <c r="BE1825" s="335"/>
      <c r="BG1825" s="826" t="str">
        <f>RIGHT(LEFT(I1825,3),2)&amp;"."&amp;RIGHT(LEFT(I1825,5),2)</f>
        <v>01.00</v>
      </c>
      <c r="BH1825" s="607" t="b">
        <f>COUNTIF('Codes SEC'!$B$2:$B$250,Ministres!BG1825)&gt;0</f>
        <v>1</v>
      </c>
    </row>
    <row r="1826" spans="1:66" ht="12.75" customHeight="1" x14ac:dyDescent="0.25">
      <c r="A1826" s="222"/>
      <c r="C1826" s="116"/>
      <c r="D1826" s="620"/>
      <c r="F1826" s="117"/>
      <c r="G1826" s="694"/>
      <c r="H1826" s="878"/>
      <c r="I1826" s="397"/>
      <c r="J1826" s="380"/>
      <c r="K1826" s="429" t="s">
        <v>84</v>
      </c>
      <c r="L1826" s="738">
        <v>15089</v>
      </c>
      <c r="M1826" s="739">
        <v>21177</v>
      </c>
      <c r="N1826" s="931"/>
      <c r="O1826" s="530">
        <f t="shared" ref="O1826:O1830" si="2893">IF(N1826&gt;L1826,"0 ",N1826-L1826)</f>
        <v>-15089</v>
      </c>
      <c r="P1826" s="530" t="str">
        <f t="shared" ref="P1826:P1830" si="2894">IF(N1826&lt;L1826,"0 ",N1826-L1826)</f>
        <v xml:space="preserve">0 </v>
      </c>
      <c r="Q1826" s="658"/>
      <c r="R1826" s="544"/>
      <c r="S1826" s="544"/>
      <c r="T1826" s="544"/>
      <c r="U1826" s="544"/>
      <c r="V1826" s="544"/>
      <c r="W1826" s="687"/>
      <c r="X1826" s="141"/>
      <c r="Y1826" s="141"/>
      <c r="Z1826" s="552"/>
      <c r="AA1826" s="552"/>
      <c r="AB1826" s="687"/>
      <c r="AC1826" s="593"/>
      <c r="AD1826" s="530">
        <f t="shared" ref="AD1826:AD1830" si="2895">X1826+Y1826+AC1826</f>
        <v>0</v>
      </c>
      <c r="AE1826" s="842">
        <f t="shared" ref="AE1826:AE1830" si="2896">N1826+AD1826</f>
        <v>0</v>
      </c>
      <c r="AF1826" s="931"/>
      <c r="AG1826" s="530">
        <f t="shared" ref="AG1826:AG1830" si="2897">IF(AF1826&gt;M1826,"0 ",AF1826-M1826)</f>
        <v>-21177</v>
      </c>
      <c r="AH1826" s="530" t="str">
        <f t="shared" ref="AH1826:AH1830" si="2898">IF(AF1826&lt;M1826,"0 ",AF1826-M1826)</f>
        <v xml:space="preserve">0 </v>
      </c>
      <c r="AI1826" s="641"/>
      <c r="AJ1826" s="537"/>
      <c r="AK1826" s="537"/>
      <c r="AL1826" s="537"/>
      <c r="AM1826" s="537"/>
      <c r="AN1826" s="537"/>
      <c r="AO1826" s="687"/>
      <c r="AP1826" s="141"/>
      <c r="AQ1826" s="141"/>
      <c r="AR1826" s="552"/>
      <c r="AS1826" s="552"/>
      <c r="AT1826" s="687"/>
      <c r="AU1826" s="593"/>
      <c r="AV1826" s="530">
        <f t="shared" ref="AV1826:AV1830" si="2899">AP1826+AQ1826+AU1826</f>
        <v>0</v>
      </c>
      <c r="AW1826" s="842">
        <f t="shared" ref="AW1826:AW1830" si="2900">AF1826+AV1826</f>
        <v>0</v>
      </c>
      <c r="AX1826" s="115">
        <f>L1826</f>
        <v>15089</v>
      </c>
      <c r="AY1826" s="5">
        <f>AE1826</f>
        <v>0</v>
      </c>
      <c r="AZ1826" s="7">
        <f>AY1826-AX1826</f>
        <v>-15089</v>
      </c>
      <c r="BA1826" s="335">
        <f>AZ1826/AX1826</f>
        <v>-1</v>
      </c>
      <c r="BB1826" s="23">
        <f>M1826</f>
        <v>21177</v>
      </c>
      <c r="BC1826" s="5">
        <f>AW1826</f>
        <v>0</v>
      </c>
      <c r="BD1826" s="7">
        <f>BC1826-BB1826</f>
        <v>-21177</v>
      </c>
      <c r="BE1826" s="335">
        <f>BD1826/BB1826</f>
        <v>-1</v>
      </c>
      <c r="BG1826" s="826"/>
      <c r="BH1826" s="607"/>
    </row>
    <row r="1827" spans="1:66" ht="12.75" customHeight="1" x14ac:dyDescent="0.25">
      <c r="A1827" s="222"/>
      <c r="C1827" s="116"/>
      <c r="D1827" s="620"/>
      <c r="F1827" s="117"/>
      <c r="G1827" s="694"/>
      <c r="H1827" s="878"/>
      <c r="I1827" s="397"/>
      <c r="J1827" s="380"/>
      <c r="K1827" s="429" t="s">
        <v>85</v>
      </c>
      <c r="L1827" s="738">
        <v>6800</v>
      </c>
      <c r="M1827" s="739">
        <v>6800</v>
      </c>
      <c r="N1827" s="931"/>
      <c r="O1827" s="530">
        <f t="shared" si="2893"/>
        <v>-6800</v>
      </c>
      <c r="P1827" s="530" t="str">
        <f t="shared" si="2894"/>
        <v xml:space="preserve">0 </v>
      </c>
      <c r="Q1827" s="658"/>
      <c r="R1827" s="544"/>
      <c r="S1827" s="544"/>
      <c r="T1827" s="544"/>
      <c r="U1827" s="544"/>
      <c r="V1827" s="544"/>
      <c r="W1827" s="687"/>
      <c r="X1827" s="141"/>
      <c r="Y1827" s="141"/>
      <c r="Z1827" s="552"/>
      <c r="AA1827" s="552"/>
      <c r="AB1827" s="687"/>
      <c r="AC1827" s="593"/>
      <c r="AD1827" s="530">
        <f t="shared" si="2895"/>
        <v>0</v>
      </c>
      <c r="AE1827" s="842">
        <f t="shared" si="2896"/>
        <v>0</v>
      </c>
      <c r="AF1827" s="931"/>
      <c r="AG1827" s="530">
        <f t="shared" si="2897"/>
        <v>-6800</v>
      </c>
      <c r="AH1827" s="530" t="str">
        <f t="shared" si="2898"/>
        <v xml:space="preserve">0 </v>
      </c>
      <c r="AI1827" s="641"/>
      <c r="AJ1827" s="537"/>
      <c r="AK1827" s="537"/>
      <c r="AL1827" s="537"/>
      <c r="AM1827" s="537"/>
      <c r="AN1827" s="537"/>
      <c r="AO1827" s="687"/>
      <c r="AP1827" s="141"/>
      <c r="AQ1827" s="141"/>
      <c r="AR1827" s="552"/>
      <c r="AS1827" s="552"/>
      <c r="AT1827" s="687"/>
      <c r="AU1827" s="593"/>
      <c r="AV1827" s="530">
        <f t="shared" si="2899"/>
        <v>0</v>
      </c>
      <c r="AW1827" s="842">
        <f t="shared" si="2900"/>
        <v>0</v>
      </c>
      <c r="AX1827" s="115">
        <f>L1827</f>
        <v>6800</v>
      </c>
      <c r="AY1827" s="5">
        <f>AE1827</f>
        <v>0</v>
      </c>
      <c r="AZ1827" s="7">
        <f>AY1827-AX1827</f>
        <v>-6800</v>
      </c>
      <c r="BA1827" s="335">
        <f>AZ1827/AX1827</f>
        <v>-1</v>
      </c>
      <c r="BB1827" s="23">
        <f>M1827</f>
        <v>6800</v>
      </c>
      <c r="BC1827" s="5">
        <f>AW1827</f>
        <v>0</v>
      </c>
      <c r="BD1827" s="7">
        <f>BC1827-BB1827</f>
        <v>-6800</v>
      </c>
      <c r="BE1827" s="335">
        <f>BD1827/BB1827</f>
        <v>-1</v>
      </c>
      <c r="BG1827" s="826"/>
      <c r="BH1827" s="607"/>
    </row>
    <row r="1828" spans="1:66" ht="12.75" customHeight="1" x14ac:dyDescent="0.25">
      <c r="A1828" s="222"/>
      <c r="C1828" s="116"/>
      <c r="D1828" s="620"/>
      <c r="F1828" s="117"/>
      <c r="G1828" s="694"/>
      <c r="H1828" s="878"/>
      <c r="I1828" s="397"/>
      <c r="J1828" s="380"/>
      <c r="K1828" s="429" t="s">
        <v>86</v>
      </c>
      <c r="L1828" s="738">
        <v>21889</v>
      </c>
      <c r="M1828" s="739">
        <v>27977</v>
      </c>
      <c r="N1828" s="931"/>
      <c r="O1828" s="530">
        <f t="shared" si="2893"/>
        <v>-21889</v>
      </c>
      <c r="P1828" s="530" t="str">
        <f t="shared" si="2894"/>
        <v xml:space="preserve">0 </v>
      </c>
      <c r="Q1828" s="658"/>
      <c r="R1828" s="544"/>
      <c r="S1828" s="544"/>
      <c r="T1828" s="544"/>
      <c r="U1828" s="544"/>
      <c r="V1828" s="544"/>
      <c r="W1828" s="687"/>
      <c r="X1828" s="141">
        <f t="shared" ref="X1828:AC1828" si="2901">X1826+X1827</f>
        <v>0</v>
      </c>
      <c r="Y1828" s="141">
        <f t="shared" si="2901"/>
        <v>0</v>
      </c>
      <c r="Z1828" s="552"/>
      <c r="AA1828" s="552"/>
      <c r="AB1828" s="687"/>
      <c r="AC1828" s="593">
        <f t="shared" si="2901"/>
        <v>0</v>
      </c>
      <c r="AD1828" s="530">
        <f t="shared" si="2895"/>
        <v>0</v>
      </c>
      <c r="AE1828" s="842">
        <f t="shared" si="2896"/>
        <v>0</v>
      </c>
      <c r="AF1828" s="931"/>
      <c r="AG1828" s="530">
        <f t="shared" si="2897"/>
        <v>-27977</v>
      </c>
      <c r="AH1828" s="530" t="str">
        <f t="shared" si="2898"/>
        <v xml:space="preserve">0 </v>
      </c>
      <c r="AI1828" s="641"/>
      <c r="AJ1828" s="537"/>
      <c r="AK1828" s="537"/>
      <c r="AL1828" s="537"/>
      <c r="AM1828" s="537"/>
      <c r="AN1828" s="537"/>
      <c r="AO1828" s="687"/>
      <c r="AP1828" s="141">
        <f>AP1826+AP1827</f>
        <v>0</v>
      </c>
      <c r="AQ1828" s="141">
        <f>AQ1826+AQ1827</f>
        <v>0</v>
      </c>
      <c r="AR1828" s="552"/>
      <c r="AS1828" s="552"/>
      <c r="AT1828" s="687"/>
      <c r="AU1828" s="593">
        <f>AU1826+AU1827</f>
        <v>0</v>
      </c>
      <c r="AV1828" s="530">
        <f t="shared" si="2899"/>
        <v>0</v>
      </c>
      <c r="AW1828" s="842">
        <f t="shared" si="2900"/>
        <v>0</v>
      </c>
      <c r="AX1828" s="115">
        <f>AX1826+AX1827</f>
        <v>21889</v>
      </c>
      <c r="AY1828" s="5">
        <f>AY1826+AY1827</f>
        <v>0</v>
      </c>
      <c r="AZ1828" s="7">
        <f>AZ1826+AZ1827</f>
        <v>-21889</v>
      </c>
      <c r="BA1828" s="335">
        <f>AZ1828/AX1828</f>
        <v>-1</v>
      </c>
      <c r="BB1828" s="23">
        <f>BB1826+BB1827</f>
        <v>27977</v>
      </c>
      <c r="BC1828" s="5">
        <f>BC1826+BC1827</f>
        <v>0</v>
      </c>
      <c r="BD1828" s="7">
        <f>BD1826+BD1827</f>
        <v>-27977</v>
      </c>
      <c r="BE1828" s="335">
        <f>BD1828/BB1828</f>
        <v>-1</v>
      </c>
      <c r="BG1828" s="826"/>
      <c r="BH1828" s="607"/>
    </row>
    <row r="1829" spans="1:66" ht="12.75" customHeight="1" x14ac:dyDescent="0.25">
      <c r="A1829" s="222"/>
      <c r="C1829" s="116"/>
      <c r="D1829" s="620"/>
      <c r="F1829" s="117">
        <v>13</v>
      </c>
      <c r="G1829" s="694"/>
      <c r="H1829" s="878"/>
      <c r="I1829" s="397"/>
      <c r="J1829" s="380"/>
      <c r="K1829" s="430" t="s">
        <v>87</v>
      </c>
      <c r="L1829" s="738">
        <v>5800</v>
      </c>
      <c r="M1829" s="739">
        <v>5800</v>
      </c>
      <c r="N1829" s="931"/>
      <c r="O1829" s="530">
        <f t="shared" si="2893"/>
        <v>-5800</v>
      </c>
      <c r="P1829" s="530" t="str">
        <f t="shared" si="2894"/>
        <v xml:space="preserve">0 </v>
      </c>
      <c r="Q1829" s="658"/>
      <c r="R1829" s="544"/>
      <c r="S1829" s="544"/>
      <c r="T1829" s="544"/>
      <c r="U1829" s="544"/>
      <c r="V1829" s="544"/>
      <c r="W1829" s="687" t="str">
        <f>IF(SUM(Q1829:V1829)=X1829,"OK",SUM(Q1829:V1829)-X1829)</f>
        <v>OK</v>
      </c>
      <c r="X1829" s="141"/>
      <c r="Y1829" s="141"/>
      <c r="Z1829" s="552"/>
      <c r="AA1829" s="552"/>
      <c r="AB1829" s="687" t="str">
        <f>IF(SUM(Z1829:AA1829)=AC1829,"OK",SUM(Z1829:AA1829)-AC1829)</f>
        <v>OK</v>
      </c>
      <c r="AC1829" s="593"/>
      <c r="AD1829" s="530">
        <f t="shared" si="2895"/>
        <v>0</v>
      </c>
      <c r="AE1829" s="842">
        <f t="shared" si="2896"/>
        <v>0</v>
      </c>
      <c r="AF1829" s="931"/>
      <c r="AG1829" s="530">
        <f t="shared" si="2897"/>
        <v>-5800</v>
      </c>
      <c r="AH1829" s="530" t="str">
        <f t="shared" si="2898"/>
        <v xml:space="preserve">0 </v>
      </c>
      <c r="AI1829" s="641"/>
      <c r="AJ1829" s="537"/>
      <c r="AK1829" s="537"/>
      <c r="AL1829" s="537"/>
      <c r="AM1829" s="537"/>
      <c r="AN1829" s="537"/>
      <c r="AO1829" s="687" t="str">
        <f>IF(SUM(AI1829:AN1829)=AP1829,"OK",SUM(AI1829:AN1829)-AP1829)</f>
        <v>OK</v>
      </c>
      <c r="AP1829" s="141"/>
      <c r="AQ1829" s="141"/>
      <c r="AR1829" s="552"/>
      <c r="AS1829" s="552"/>
      <c r="AT1829" s="687" t="str">
        <f>IF(SUM(AR1829:AS1829)=AU1829,"OK",SUM(AR1829:AS1829)-AU1829)</f>
        <v>OK</v>
      </c>
      <c r="AU1829" s="593"/>
      <c r="AV1829" s="530">
        <f t="shared" si="2899"/>
        <v>0</v>
      </c>
      <c r="AW1829" s="842">
        <f t="shared" si="2900"/>
        <v>0</v>
      </c>
      <c r="AX1829" s="115">
        <f>L1829</f>
        <v>5800</v>
      </c>
      <c r="AY1829" s="5">
        <f>AE1829</f>
        <v>0</v>
      </c>
      <c r="AZ1829" s="7">
        <f>AY1829-AX1829</f>
        <v>-5800</v>
      </c>
      <c r="BA1829" s="335">
        <f>AZ1829/AX1829</f>
        <v>-1</v>
      </c>
      <c r="BB1829" s="23">
        <f>M1829</f>
        <v>5800</v>
      </c>
      <c r="BC1829" s="5">
        <f>AW1829</f>
        <v>0</v>
      </c>
      <c r="BD1829" s="7">
        <f>BC1829-BB1829</f>
        <v>-5800</v>
      </c>
      <c r="BE1829" s="335">
        <f>BD1829/BB1829</f>
        <v>-1</v>
      </c>
      <c r="BG1829" s="826"/>
      <c r="BH1829" s="607"/>
    </row>
    <row r="1830" spans="1:66" ht="12.75" customHeight="1" x14ac:dyDescent="0.25">
      <c r="A1830" s="222"/>
      <c r="C1830" s="116"/>
      <c r="D1830" s="620"/>
      <c r="F1830" s="117"/>
      <c r="G1830" s="694"/>
      <c r="H1830" s="878"/>
      <c r="I1830" s="397"/>
      <c r="J1830" s="380"/>
      <c r="K1830" s="463" t="s">
        <v>214</v>
      </c>
      <c r="L1830" s="738">
        <v>16089</v>
      </c>
      <c r="M1830" s="739">
        <v>22177</v>
      </c>
      <c r="N1830" s="931"/>
      <c r="O1830" s="530">
        <f t="shared" si="2893"/>
        <v>-16089</v>
      </c>
      <c r="P1830" s="530" t="str">
        <f t="shared" si="2894"/>
        <v xml:space="preserve">0 </v>
      </c>
      <c r="Q1830" s="658"/>
      <c r="R1830" s="544"/>
      <c r="S1830" s="544"/>
      <c r="T1830" s="544"/>
      <c r="U1830" s="544"/>
      <c r="V1830" s="544"/>
      <c r="W1830" s="687"/>
      <c r="X1830" s="141">
        <f t="shared" ref="X1830:AC1830" si="2902">X1828-X1829</f>
        <v>0</v>
      </c>
      <c r="Y1830" s="141">
        <f t="shared" si="2902"/>
        <v>0</v>
      </c>
      <c r="Z1830" s="552"/>
      <c r="AA1830" s="552"/>
      <c r="AB1830" s="687"/>
      <c r="AC1830" s="593">
        <f t="shared" si="2902"/>
        <v>0</v>
      </c>
      <c r="AD1830" s="530">
        <f t="shared" si="2895"/>
        <v>0</v>
      </c>
      <c r="AE1830" s="842">
        <f t="shared" si="2896"/>
        <v>0</v>
      </c>
      <c r="AF1830" s="931"/>
      <c r="AG1830" s="530">
        <f t="shared" si="2897"/>
        <v>-22177</v>
      </c>
      <c r="AH1830" s="530" t="str">
        <f t="shared" si="2898"/>
        <v xml:space="preserve">0 </v>
      </c>
      <c r="AI1830" s="641"/>
      <c r="AJ1830" s="537"/>
      <c r="AK1830" s="537"/>
      <c r="AL1830" s="537"/>
      <c r="AM1830" s="537"/>
      <c r="AN1830" s="537"/>
      <c r="AO1830" s="687"/>
      <c r="AP1830" s="141">
        <f>AP1828-AP1829</f>
        <v>0</v>
      </c>
      <c r="AQ1830" s="141">
        <f>AQ1828-AQ1829</f>
        <v>0</v>
      </c>
      <c r="AR1830" s="552"/>
      <c r="AS1830" s="552"/>
      <c r="AT1830" s="687"/>
      <c r="AU1830" s="593">
        <f>AU1828-AU1829</f>
        <v>0</v>
      </c>
      <c r="AV1830" s="530">
        <f t="shared" si="2899"/>
        <v>0</v>
      </c>
      <c r="AW1830" s="842">
        <f t="shared" si="2900"/>
        <v>0</v>
      </c>
      <c r="AX1830" s="115">
        <f>AX1828-AX1829</f>
        <v>16089</v>
      </c>
      <c r="AY1830" s="5">
        <f>AY1828-AY1829</f>
        <v>0</v>
      </c>
      <c r="AZ1830" s="7">
        <f>AZ1828-AZ1829</f>
        <v>-16089</v>
      </c>
      <c r="BA1830" s="335">
        <f>AZ1830/AX1830</f>
        <v>-1</v>
      </c>
      <c r="BB1830" s="23">
        <f>BB1828-BB1829</f>
        <v>22177</v>
      </c>
      <c r="BC1830" s="5">
        <f>BC1828-BC1829</f>
        <v>0</v>
      </c>
      <c r="BD1830" s="7">
        <f>BD1828-BD1829</f>
        <v>-22177</v>
      </c>
      <c r="BE1830" s="335">
        <f>BD1830/BB1830</f>
        <v>-1</v>
      </c>
      <c r="BG1830" s="826"/>
      <c r="BH1830" s="607"/>
    </row>
    <row r="1831" spans="1:66" ht="12.75" customHeight="1" x14ac:dyDescent="0.25">
      <c r="A1831" s="222"/>
      <c r="C1831" s="116"/>
      <c r="D1831" s="620"/>
      <c r="F1831" s="117"/>
      <c r="G1831" s="694"/>
      <c r="H1831" s="878"/>
      <c r="I1831" s="397"/>
      <c r="J1831" s="380"/>
      <c r="K1831" s="486"/>
      <c r="L1831" s="731"/>
      <c r="M1831" s="732"/>
      <c r="N1831" s="931"/>
      <c r="O1831" s="923"/>
      <c r="P1831" s="923"/>
      <c r="Q1831" s="641"/>
      <c r="R1831" s="537"/>
      <c r="S1831" s="537"/>
      <c r="T1831" s="537"/>
      <c r="U1831" s="537"/>
      <c r="V1831" s="537"/>
      <c r="W1831" s="531"/>
      <c r="X1831" s="141"/>
      <c r="Y1831" s="141"/>
      <c r="Z1831" s="552"/>
      <c r="AA1831" s="552"/>
      <c r="AB1831" s="531"/>
      <c r="AC1831" s="593"/>
      <c r="AD1831" s="923"/>
      <c r="AE1831" s="846"/>
      <c r="AF1831" s="931"/>
      <c r="AG1831" s="923"/>
      <c r="AH1831" s="923"/>
      <c r="AI1831" s="641"/>
      <c r="AJ1831" s="537"/>
      <c r="AK1831" s="537"/>
      <c r="AL1831" s="537"/>
      <c r="AM1831" s="537"/>
      <c r="AN1831" s="537"/>
      <c r="AO1831" s="531"/>
      <c r="AP1831" s="141"/>
      <c r="AQ1831" s="141"/>
      <c r="AR1831" s="552"/>
      <c r="AS1831" s="552"/>
      <c r="AT1831" s="531"/>
      <c r="AU1831" s="593"/>
      <c r="AV1831" s="923"/>
      <c r="AW1831" s="846"/>
      <c r="AX1831" s="121"/>
      <c r="AY1831" s="111"/>
      <c r="AZ1831" s="111"/>
      <c r="BA1831" s="343"/>
      <c r="BB1831" s="324"/>
      <c r="BC1831" s="111"/>
      <c r="BD1831" s="111"/>
      <c r="BE1831" s="343"/>
      <c r="BG1831" s="826"/>
      <c r="BH1831" s="607"/>
    </row>
    <row r="1832" spans="1:66" ht="12.75" customHeight="1" x14ac:dyDescent="0.25">
      <c r="A1832" s="222"/>
      <c r="C1832" s="116"/>
      <c r="D1832" s="620"/>
      <c r="F1832" s="117"/>
      <c r="G1832" s="694"/>
      <c r="H1832" s="878"/>
      <c r="I1832" s="397"/>
      <c r="J1832" s="380"/>
      <c r="K1832" s="410" t="s">
        <v>48</v>
      </c>
      <c r="L1832" s="731"/>
      <c r="M1832" s="732"/>
      <c r="N1832" s="931"/>
      <c r="O1832" s="923"/>
      <c r="P1832" s="923"/>
      <c r="Q1832" s="641"/>
      <c r="R1832" s="537"/>
      <c r="S1832" s="537"/>
      <c r="T1832" s="537"/>
      <c r="U1832" s="537"/>
      <c r="V1832" s="537"/>
      <c r="W1832" s="531"/>
      <c r="X1832" s="141"/>
      <c r="Y1832" s="141"/>
      <c r="Z1832" s="552"/>
      <c r="AA1832" s="552"/>
      <c r="AB1832" s="531"/>
      <c r="AC1832" s="593"/>
      <c r="AD1832" s="923"/>
      <c r="AE1832" s="846"/>
      <c r="AF1832" s="931"/>
      <c r="AG1832" s="923"/>
      <c r="AH1832" s="923"/>
      <c r="AI1832" s="641"/>
      <c r="AJ1832" s="537"/>
      <c r="AK1832" s="537"/>
      <c r="AL1832" s="537"/>
      <c r="AM1832" s="537"/>
      <c r="AN1832" s="537"/>
      <c r="AO1832" s="531"/>
      <c r="AP1832" s="141"/>
      <c r="AQ1832" s="141"/>
      <c r="AR1832" s="552"/>
      <c r="AS1832" s="552"/>
      <c r="AT1832" s="531"/>
      <c r="AU1832" s="593"/>
      <c r="AV1832" s="923"/>
      <c r="AW1832" s="846"/>
      <c r="AX1832" s="121"/>
      <c r="AY1832" s="111"/>
      <c r="AZ1832" s="111"/>
      <c r="BA1832" s="343"/>
      <c r="BB1832" s="324"/>
      <c r="BC1832" s="111"/>
      <c r="BD1832" s="111"/>
      <c r="BE1832" s="343"/>
      <c r="BG1832" s="826"/>
      <c r="BH1832" s="607"/>
    </row>
    <row r="1833" spans="1:66" ht="12.75" customHeight="1" x14ac:dyDescent="0.25">
      <c r="A1833" s="222"/>
      <c r="C1833" s="116"/>
      <c r="D1833" s="620"/>
      <c r="F1833" s="117"/>
      <c r="G1833" s="694"/>
      <c r="H1833" s="878"/>
      <c r="I1833" s="397"/>
      <c r="J1833" s="380"/>
      <c r="K1833" s="408"/>
      <c r="L1833" s="731"/>
      <c r="M1833" s="732"/>
      <c r="N1833" s="931"/>
      <c r="O1833" s="923"/>
      <c r="P1833" s="923"/>
      <c r="Q1833" s="641"/>
      <c r="R1833" s="537"/>
      <c r="S1833" s="537"/>
      <c r="T1833" s="537"/>
      <c r="U1833" s="537"/>
      <c r="V1833" s="537"/>
      <c r="W1833" s="531"/>
      <c r="X1833" s="141"/>
      <c r="Y1833" s="141"/>
      <c r="Z1833" s="552"/>
      <c r="AA1833" s="552"/>
      <c r="AB1833" s="531"/>
      <c r="AC1833" s="593"/>
      <c r="AD1833" s="923"/>
      <c r="AE1833" s="846"/>
      <c r="AF1833" s="931"/>
      <c r="AG1833" s="923"/>
      <c r="AH1833" s="923"/>
      <c r="AI1833" s="641"/>
      <c r="AJ1833" s="537"/>
      <c r="AK1833" s="537"/>
      <c r="AL1833" s="537"/>
      <c r="AM1833" s="537"/>
      <c r="AN1833" s="537"/>
      <c r="AO1833" s="531"/>
      <c r="AP1833" s="141"/>
      <c r="AQ1833" s="141"/>
      <c r="AR1833" s="552"/>
      <c r="AS1833" s="552"/>
      <c r="AT1833" s="531"/>
      <c r="AU1833" s="593"/>
      <c r="AV1833" s="923"/>
      <c r="AW1833" s="846"/>
      <c r="AX1833" s="121"/>
      <c r="AY1833" s="111"/>
      <c r="AZ1833" s="111"/>
      <c r="BA1833" s="343"/>
      <c r="BB1833" s="324"/>
      <c r="BC1833" s="111"/>
      <c r="BD1833" s="111"/>
      <c r="BE1833" s="343"/>
      <c r="BG1833" s="826"/>
      <c r="BH1833" s="607"/>
    </row>
    <row r="1834" spans="1:66" ht="30.6" x14ac:dyDescent="0.25">
      <c r="A1834" s="222" t="s">
        <v>6116</v>
      </c>
      <c r="B1834" s="30">
        <v>14</v>
      </c>
      <c r="C1834" s="116" t="s">
        <v>1714</v>
      </c>
      <c r="D1834" s="620">
        <v>2003</v>
      </c>
      <c r="F1834" s="117"/>
      <c r="G1834" s="694" t="s">
        <v>4051</v>
      </c>
      <c r="H1834" s="878" t="str">
        <f t="shared" ref="H1834:H1885" si="2903">LEFT(J1834,3)</f>
        <v>050</v>
      </c>
      <c r="I1834" s="397" t="s">
        <v>3254</v>
      </c>
      <c r="J1834" s="380" t="s">
        <v>2207</v>
      </c>
      <c r="K1834" s="408" t="s">
        <v>5464</v>
      </c>
      <c r="L1834" s="731"/>
      <c r="M1834" s="732"/>
      <c r="N1834" s="931"/>
      <c r="O1834" s="923"/>
      <c r="P1834" s="923"/>
      <c r="Q1834" s="641"/>
      <c r="R1834" s="537"/>
      <c r="S1834" s="537"/>
      <c r="T1834" s="537"/>
      <c r="U1834" s="537"/>
      <c r="V1834" s="537"/>
      <c r="W1834" s="531"/>
      <c r="X1834" s="141"/>
      <c r="Y1834" s="141"/>
      <c r="Z1834" s="552"/>
      <c r="AA1834" s="552"/>
      <c r="AB1834" s="531"/>
      <c r="AC1834" s="593"/>
      <c r="AD1834" s="923"/>
      <c r="AE1834" s="846"/>
      <c r="AF1834" s="931"/>
      <c r="AG1834" s="923"/>
      <c r="AH1834" s="923"/>
      <c r="AI1834" s="641"/>
      <c r="AJ1834" s="537"/>
      <c r="AK1834" s="537"/>
      <c r="AL1834" s="537"/>
      <c r="AM1834" s="537"/>
      <c r="AN1834" s="537"/>
      <c r="AO1834" s="531"/>
      <c r="AP1834" s="141"/>
      <c r="AQ1834" s="141"/>
      <c r="AR1834" s="552"/>
      <c r="AS1834" s="552"/>
      <c r="AT1834" s="531"/>
      <c r="AU1834" s="593"/>
      <c r="AV1834" s="923"/>
      <c r="AW1834" s="846"/>
      <c r="AX1834" s="121"/>
      <c r="AY1834" s="111"/>
      <c r="AZ1834" s="111"/>
      <c r="BA1834" s="343"/>
      <c r="BB1834" s="324"/>
      <c r="BC1834" s="111"/>
      <c r="BD1834" s="111"/>
      <c r="BE1834" s="343"/>
      <c r="BG1834" s="826" t="str">
        <f>RIGHT(LEFT(I1834,3),2)&amp;"."&amp;RIGHT(LEFT(I1834,5),2)</f>
        <v>11.00</v>
      </c>
      <c r="BH1834" s="607" t="b">
        <f>COUNTIF('Codes SEC'!$B$2:$B$250,Ministres!BG1834)&gt;0</f>
        <v>1</v>
      </c>
    </row>
    <row r="1835" spans="1:66" ht="64.8" x14ac:dyDescent="0.25">
      <c r="A1835" s="222"/>
      <c r="C1835" s="116"/>
      <c r="D1835" s="620"/>
      <c r="F1835" s="117"/>
      <c r="G1835" s="694"/>
      <c r="H1835" s="878"/>
      <c r="I1835" s="591" t="s">
        <v>3755</v>
      </c>
      <c r="J1835" s="380"/>
      <c r="K1835" s="407"/>
      <c r="L1835" s="733"/>
      <c r="M1835" s="734"/>
      <c r="N1835" s="931"/>
      <c r="O1835" s="923"/>
      <c r="P1835" s="923"/>
      <c r="Q1835" s="646"/>
      <c r="R1835" s="536"/>
      <c r="S1835" s="536"/>
      <c r="T1835" s="536"/>
      <c r="U1835" s="536"/>
      <c r="V1835" s="536"/>
      <c r="W1835" s="683"/>
      <c r="X1835" s="141"/>
      <c r="Y1835" s="141"/>
      <c r="Z1835" s="552"/>
      <c r="AA1835" s="552"/>
      <c r="AB1835" s="683"/>
      <c r="AC1835" s="593"/>
      <c r="AD1835" s="923"/>
      <c r="AE1835" s="846"/>
      <c r="AF1835" s="931"/>
      <c r="AG1835" s="923"/>
      <c r="AH1835" s="923"/>
      <c r="AI1835" s="641"/>
      <c r="AJ1835" s="537"/>
      <c r="AK1835" s="537"/>
      <c r="AL1835" s="537"/>
      <c r="AM1835" s="537"/>
      <c r="AN1835" s="537"/>
      <c r="AO1835" s="683"/>
      <c r="AP1835" s="141"/>
      <c r="AQ1835" s="141"/>
      <c r="AR1835" s="552"/>
      <c r="AS1835" s="552"/>
      <c r="AT1835" s="683"/>
      <c r="AU1835" s="593"/>
      <c r="AV1835" s="923"/>
      <c r="AW1835" s="846"/>
      <c r="AX1835" s="115"/>
      <c r="AY1835" s="5"/>
      <c r="AZ1835" s="7"/>
      <c r="BA1835" s="335"/>
      <c r="BC1835" s="5"/>
      <c r="BD1835" s="7"/>
      <c r="BE1835" s="335"/>
      <c r="BG1835" s="826"/>
      <c r="BH1835" s="607"/>
    </row>
    <row r="1836" spans="1:66" ht="30.6" x14ac:dyDescent="0.25">
      <c r="A1836" s="222" t="s">
        <v>6116</v>
      </c>
      <c r="B1836" s="30">
        <v>14</v>
      </c>
      <c r="C1836" s="116" t="s">
        <v>1714</v>
      </c>
      <c r="D1836" s="620">
        <v>2003</v>
      </c>
      <c r="F1836" s="117"/>
      <c r="G1836" s="694"/>
      <c r="H1836" s="878" t="str">
        <f t="shared" si="2903"/>
        <v>050</v>
      </c>
      <c r="I1836" s="397" t="s">
        <v>3257</v>
      </c>
      <c r="J1836" s="380" t="s">
        <v>2208</v>
      </c>
      <c r="K1836" s="408" t="s">
        <v>5465</v>
      </c>
      <c r="L1836" s="731"/>
      <c r="M1836" s="732"/>
      <c r="N1836" s="931"/>
      <c r="O1836" s="923"/>
      <c r="P1836" s="923"/>
      <c r="Q1836" s="641"/>
      <c r="R1836" s="537"/>
      <c r="S1836" s="537"/>
      <c r="T1836" s="537"/>
      <c r="U1836" s="537"/>
      <c r="V1836" s="537"/>
      <c r="W1836" s="531"/>
      <c r="X1836" s="141"/>
      <c r="Y1836" s="141"/>
      <c r="Z1836" s="552"/>
      <c r="AA1836" s="552"/>
      <c r="AB1836" s="531"/>
      <c r="AC1836" s="593"/>
      <c r="AD1836" s="923"/>
      <c r="AE1836" s="846"/>
      <c r="AF1836" s="931"/>
      <c r="AG1836" s="923"/>
      <c r="AH1836" s="923"/>
      <c r="AI1836" s="641"/>
      <c r="AJ1836" s="537"/>
      <c r="AK1836" s="537"/>
      <c r="AL1836" s="537"/>
      <c r="AM1836" s="537"/>
      <c r="AN1836" s="537"/>
      <c r="AO1836" s="531"/>
      <c r="AP1836" s="141"/>
      <c r="AQ1836" s="141"/>
      <c r="AR1836" s="552"/>
      <c r="AS1836" s="552"/>
      <c r="AT1836" s="531"/>
      <c r="AU1836" s="593"/>
      <c r="AV1836" s="923"/>
      <c r="AW1836" s="846"/>
      <c r="AX1836" s="121"/>
      <c r="AY1836" s="111"/>
      <c r="AZ1836" s="111"/>
      <c r="BA1836" s="343"/>
      <c r="BB1836" s="324"/>
      <c r="BC1836" s="111"/>
      <c r="BD1836" s="111"/>
      <c r="BE1836" s="343"/>
      <c r="BG1836" s="826" t="str">
        <f t="shared" ref="BG1836:BG1853" si="2904">RIGHT(LEFT(I1836,3),2)&amp;"."&amp;RIGHT(LEFT(I1836,5),2)</f>
        <v>12.11</v>
      </c>
      <c r="BH1836" s="607" t="b">
        <f>COUNTIF('Codes SEC'!$B$2:$B$250,Ministres!BG1836)&gt;0</f>
        <v>1</v>
      </c>
    </row>
    <row r="1837" spans="1:66" ht="30.6" x14ac:dyDescent="0.25">
      <c r="A1837" s="190" t="s">
        <v>6116</v>
      </c>
      <c r="B1837" s="603">
        <v>14</v>
      </c>
      <c r="C1837" s="120" t="s">
        <v>1714</v>
      </c>
      <c r="D1837" s="620">
        <v>2003</v>
      </c>
      <c r="E1837" s="604"/>
      <c r="F1837" s="192"/>
      <c r="G1837" s="697"/>
      <c r="H1837" s="890" t="str">
        <f t="shared" si="2903"/>
        <v>050</v>
      </c>
      <c r="I1837" s="585">
        <v>81221000</v>
      </c>
      <c r="J1837" s="380" t="s">
        <v>4314</v>
      </c>
      <c r="K1837" s="422" t="s">
        <v>5466</v>
      </c>
      <c r="L1837" s="731"/>
      <c r="M1837" s="732"/>
      <c r="N1837" s="931"/>
      <c r="O1837" s="923"/>
      <c r="P1837" s="923"/>
      <c r="Q1837" s="641"/>
      <c r="R1837" s="537"/>
      <c r="S1837" s="537"/>
      <c r="T1837" s="537"/>
      <c r="U1837" s="537"/>
      <c r="V1837" s="537"/>
      <c r="W1837" s="531"/>
      <c r="X1837" s="141"/>
      <c r="Y1837" s="141"/>
      <c r="Z1837" s="552"/>
      <c r="AA1837" s="552"/>
      <c r="AB1837" s="531"/>
      <c r="AC1837" s="593"/>
      <c r="AD1837" s="923"/>
      <c r="AE1837" s="846"/>
      <c r="AF1837" s="931"/>
      <c r="AG1837" s="923"/>
      <c r="AH1837" s="923"/>
      <c r="AI1837" s="641"/>
      <c r="AJ1837" s="537"/>
      <c r="AK1837" s="537"/>
      <c r="AL1837" s="537"/>
      <c r="AM1837" s="537"/>
      <c r="AN1837" s="537"/>
      <c r="AO1837" s="531"/>
      <c r="AP1837" s="141"/>
      <c r="AQ1837" s="141"/>
      <c r="AR1837" s="552"/>
      <c r="AS1837" s="552"/>
      <c r="AT1837" s="531"/>
      <c r="AU1837" s="593"/>
      <c r="AV1837" s="923"/>
      <c r="AW1837" s="846"/>
      <c r="AX1837" s="121"/>
      <c r="AY1837" s="111"/>
      <c r="AZ1837" s="111"/>
      <c r="BA1837" s="343"/>
      <c r="BB1837" s="324"/>
      <c r="BC1837" s="111"/>
      <c r="BD1837" s="111"/>
      <c r="BE1837" s="343"/>
      <c r="BG1837" s="826" t="str">
        <f t="shared" si="2904"/>
        <v>12.21</v>
      </c>
      <c r="BH1837" s="607" t="b">
        <f>COUNTIF('Codes SEC'!$B$2:$B$250,Ministres!BG1837)&gt;0</f>
        <v>1</v>
      </c>
    </row>
    <row r="1838" spans="1:66" ht="30.6" x14ac:dyDescent="0.25">
      <c r="A1838" s="222" t="s">
        <v>6116</v>
      </c>
      <c r="B1838" s="30">
        <v>14</v>
      </c>
      <c r="C1838" s="116" t="s">
        <v>1714</v>
      </c>
      <c r="D1838" s="620">
        <v>2003</v>
      </c>
      <c r="F1838" s="117"/>
      <c r="G1838" s="694"/>
      <c r="H1838" s="878" t="str">
        <f t="shared" si="2903"/>
        <v>050</v>
      </c>
      <c r="I1838" s="397" t="s">
        <v>3270</v>
      </c>
      <c r="J1838" s="380" t="s">
        <v>2209</v>
      </c>
      <c r="K1838" s="408" t="s">
        <v>5467</v>
      </c>
      <c r="L1838" s="731"/>
      <c r="M1838" s="732"/>
      <c r="N1838" s="931"/>
      <c r="O1838" s="923"/>
      <c r="P1838" s="923"/>
      <c r="Q1838" s="641"/>
      <c r="R1838" s="537"/>
      <c r="S1838" s="537"/>
      <c r="T1838" s="537"/>
      <c r="U1838" s="537"/>
      <c r="V1838" s="537"/>
      <c r="W1838" s="531"/>
      <c r="X1838" s="141"/>
      <c r="Y1838" s="141"/>
      <c r="Z1838" s="552"/>
      <c r="AA1838" s="552"/>
      <c r="AB1838" s="531"/>
      <c r="AC1838" s="593"/>
      <c r="AD1838" s="923"/>
      <c r="AE1838" s="846"/>
      <c r="AF1838" s="931"/>
      <c r="AG1838" s="923"/>
      <c r="AH1838" s="923"/>
      <c r="AI1838" s="641"/>
      <c r="AJ1838" s="537"/>
      <c r="AK1838" s="537"/>
      <c r="AL1838" s="537"/>
      <c r="AM1838" s="537"/>
      <c r="AN1838" s="537"/>
      <c r="AO1838" s="531"/>
      <c r="AP1838" s="141"/>
      <c r="AQ1838" s="141"/>
      <c r="AR1838" s="552"/>
      <c r="AS1838" s="552"/>
      <c r="AT1838" s="531"/>
      <c r="AU1838" s="593"/>
      <c r="AV1838" s="923"/>
      <c r="AW1838" s="846"/>
      <c r="AX1838" s="121"/>
      <c r="AY1838" s="111"/>
      <c r="AZ1838" s="111"/>
      <c r="BA1838" s="343"/>
      <c r="BB1838" s="324"/>
      <c r="BC1838" s="111"/>
      <c r="BD1838" s="111"/>
      <c r="BE1838" s="343"/>
      <c r="BG1838" s="826" t="str">
        <f t="shared" si="2904"/>
        <v>31.22</v>
      </c>
      <c r="BH1838" s="607" t="b">
        <f>COUNTIF('Codes SEC'!$B$2:$B$250,Ministres!BG1838)&gt;0</f>
        <v>1</v>
      </c>
    </row>
    <row r="1839" spans="1:66" s="27" customFormat="1" ht="30.6" x14ac:dyDescent="0.25">
      <c r="A1839" s="222" t="s">
        <v>6116</v>
      </c>
      <c r="B1839" s="30">
        <v>14</v>
      </c>
      <c r="C1839" s="116" t="s">
        <v>1714</v>
      </c>
      <c r="D1839" s="620">
        <v>2003</v>
      </c>
      <c r="E1839" s="32"/>
      <c r="F1839" s="117"/>
      <c r="G1839" s="694"/>
      <c r="H1839" s="878" t="str">
        <f t="shared" si="2903"/>
        <v>050</v>
      </c>
      <c r="I1839" s="397" t="s">
        <v>3263</v>
      </c>
      <c r="J1839" s="380" t="s">
        <v>2210</v>
      </c>
      <c r="K1839" s="408" t="s">
        <v>5468</v>
      </c>
      <c r="L1839" s="731"/>
      <c r="M1839" s="732"/>
      <c r="N1839" s="931"/>
      <c r="O1839" s="923"/>
      <c r="P1839" s="923"/>
      <c r="Q1839" s="641"/>
      <c r="R1839" s="537"/>
      <c r="S1839" s="537"/>
      <c r="T1839" s="537"/>
      <c r="U1839" s="537"/>
      <c r="V1839" s="537"/>
      <c r="W1839" s="531"/>
      <c r="X1839" s="141"/>
      <c r="Y1839" s="141"/>
      <c r="Z1839" s="552"/>
      <c r="AA1839" s="552"/>
      <c r="AB1839" s="531"/>
      <c r="AC1839" s="593"/>
      <c r="AD1839" s="923"/>
      <c r="AE1839" s="846"/>
      <c r="AF1839" s="931"/>
      <c r="AG1839" s="923"/>
      <c r="AH1839" s="923"/>
      <c r="AI1839" s="641"/>
      <c r="AJ1839" s="537"/>
      <c r="AK1839" s="537"/>
      <c r="AL1839" s="537"/>
      <c r="AM1839" s="537"/>
      <c r="AN1839" s="537"/>
      <c r="AO1839" s="531"/>
      <c r="AP1839" s="141"/>
      <c r="AQ1839" s="141"/>
      <c r="AR1839" s="552"/>
      <c r="AS1839" s="552"/>
      <c r="AT1839" s="531"/>
      <c r="AU1839" s="593"/>
      <c r="AV1839" s="923"/>
      <c r="AW1839" s="846"/>
      <c r="AX1839" s="121"/>
      <c r="AY1839" s="111"/>
      <c r="AZ1839" s="111"/>
      <c r="BA1839" s="343"/>
      <c r="BB1839" s="324"/>
      <c r="BC1839" s="111"/>
      <c r="BD1839" s="111"/>
      <c r="BE1839" s="343"/>
      <c r="BF1839" s="41"/>
      <c r="BG1839" s="826" t="str">
        <f t="shared" si="2904"/>
        <v>31.32</v>
      </c>
      <c r="BH1839" s="607" t="b">
        <f>COUNTIF('Codes SEC'!$B$2:$B$250,Ministres!BG1839)&gt;0</f>
        <v>1</v>
      </c>
      <c r="BI1839" s="40"/>
      <c r="BJ1839" s="40"/>
      <c r="BK1839" s="40"/>
      <c r="BL1839" s="40"/>
      <c r="BM1839" s="40"/>
      <c r="BN1839" s="40"/>
    </row>
    <row r="1840" spans="1:66" ht="35.1" customHeight="1" x14ac:dyDescent="0.25">
      <c r="A1840" s="222" t="s">
        <v>6116</v>
      </c>
      <c r="B1840" s="112" t="s">
        <v>826</v>
      </c>
      <c r="C1840" s="116" t="s">
        <v>1714</v>
      </c>
      <c r="D1840" s="623">
        <v>2003</v>
      </c>
      <c r="F1840" s="117"/>
      <c r="G1840" s="711"/>
      <c r="H1840" s="878" t="str">
        <f t="shared" si="2903"/>
        <v>050</v>
      </c>
      <c r="I1840" s="397">
        <v>83132000</v>
      </c>
      <c r="J1840" s="380" t="s">
        <v>5550</v>
      </c>
      <c r="K1840" s="408" t="s">
        <v>5551</v>
      </c>
      <c r="L1840" s="731"/>
      <c r="M1840" s="732"/>
      <c r="N1840" s="931"/>
      <c r="O1840" s="923"/>
      <c r="P1840" s="923"/>
      <c r="Q1840" s="641"/>
      <c r="R1840" s="537"/>
      <c r="S1840" s="537"/>
      <c r="T1840" s="537"/>
      <c r="U1840" s="537"/>
      <c r="V1840" s="537"/>
      <c r="W1840" s="531"/>
      <c r="X1840" s="141"/>
      <c r="Y1840" s="141"/>
      <c r="Z1840" s="552"/>
      <c r="AA1840" s="552"/>
      <c r="AB1840" s="531"/>
      <c r="AC1840" s="593"/>
      <c r="AD1840" s="923"/>
      <c r="AE1840" s="846"/>
      <c r="AF1840" s="931"/>
      <c r="AG1840" s="923"/>
      <c r="AH1840" s="923"/>
      <c r="AI1840" s="641"/>
      <c r="AJ1840" s="537"/>
      <c r="AK1840" s="537"/>
      <c r="AL1840" s="537"/>
      <c r="AM1840" s="537"/>
      <c r="AN1840" s="537"/>
      <c r="AO1840" s="531"/>
      <c r="AP1840" s="141"/>
      <c r="AQ1840" s="141"/>
      <c r="AR1840" s="552"/>
      <c r="AS1840" s="552"/>
      <c r="AT1840" s="531"/>
      <c r="AU1840" s="593"/>
      <c r="AV1840" s="923"/>
      <c r="AW1840" s="846"/>
      <c r="AX1840" s="121"/>
      <c r="AY1840" s="111"/>
      <c r="AZ1840" s="111"/>
      <c r="BA1840" s="343"/>
      <c r="BB1840" s="324"/>
      <c r="BC1840" s="111"/>
      <c r="BD1840" s="111"/>
      <c r="BE1840" s="343"/>
      <c r="BG1840" s="826" t="str">
        <f t="shared" si="2904"/>
        <v>31.32</v>
      </c>
      <c r="BH1840" s="607" t="b">
        <f>COUNTIF('Codes SEC'!$B$2:$B$250,Ministres!BG1840)&gt;0</f>
        <v>1</v>
      </c>
    </row>
    <row r="1841" spans="1:60" ht="30.6" x14ac:dyDescent="0.25">
      <c r="A1841" s="222" t="s">
        <v>6116</v>
      </c>
      <c r="B1841" s="30">
        <v>14</v>
      </c>
      <c r="C1841" s="116" t="s">
        <v>1714</v>
      </c>
      <c r="D1841" s="620">
        <v>2003</v>
      </c>
      <c r="F1841" s="117"/>
      <c r="G1841" s="694"/>
      <c r="H1841" s="878" t="str">
        <f t="shared" si="2903"/>
        <v>050</v>
      </c>
      <c r="I1841" s="397" t="s">
        <v>3264</v>
      </c>
      <c r="J1841" s="380" t="s">
        <v>2211</v>
      </c>
      <c r="K1841" s="408" t="s">
        <v>5469</v>
      </c>
      <c r="L1841" s="731"/>
      <c r="M1841" s="732"/>
      <c r="N1841" s="931"/>
      <c r="O1841" s="923"/>
      <c r="P1841" s="923"/>
      <c r="Q1841" s="641"/>
      <c r="R1841" s="537"/>
      <c r="S1841" s="537"/>
      <c r="T1841" s="537"/>
      <c r="U1841" s="537"/>
      <c r="V1841" s="537"/>
      <c r="W1841" s="531"/>
      <c r="X1841" s="141"/>
      <c r="Y1841" s="141"/>
      <c r="Z1841" s="552"/>
      <c r="AA1841" s="552"/>
      <c r="AB1841" s="531"/>
      <c r="AC1841" s="593"/>
      <c r="AD1841" s="923"/>
      <c r="AE1841" s="846"/>
      <c r="AF1841" s="931"/>
      <c r="AG1841" s="923"/>
      <c r="AH1841" s="923"/>
      <c r="AI1841" s="641"/>
      <c r="AJ1841" s="537"/>
      <c r="AK1841" s="537"/>
      <c r="AL1841" s="537"/>
      <c r="AM1841" s="537"/>
      <c r="AN1841" s="537"/>
      <c r="AO1841" s="531"/>
      <c r="AP1841" s="141"/>
      <c r="AQ1841" s="141"/>
      <c r="AR1841" s="552"/>
      <c r="AS1841" s="552"/>
      <c r="AT1841" s="531"/>
      <c r="AU1841" s="593"/>
      <c r="AV1841" s="923"/>
      <c r="AW1841" s="846"/>
      <c r="AX1841" s="121"/>
      <c r="AY1841" s="111"/>
      <c r="AZ1841" s="111"/>
      <c r="BA1841" s="343"/>
      <c r="BB1841" s="324"/>
      <c r="BC1841" s="111"/>
      <c r="BD1841" s="111"/>
      <c r="BE1841" s="343"/>
      <c r="BG1841" s="826" t="str">
        <f t="shared" si="2904"/>
        <v>33.00</v>
      </c>
      <c r="BH1841" s="607" t="b">
        <f>COUNTIF('Codes SEC'!$B$2:$B$250,Ministres!BG1841)&gt;0</f>
        <v>1</v>
      </c>
    </row>
    <row r="1842" spans="1:60" ht="35.1" customHeight="1" x14ac:dyDescent="0.25">
      <c r="A1842" s="222" t="s">
        <v>6116</v>
      </c>
      <c r="B1842" s="112" t="s">
        <v>826</v>
      </c>
      <c r="C1842" s="116" t="s">
        <v>1714</v>
      </c>
      <c r="D1842" s="623">
        <v>2003</v>
      </c>
      <c r="F1842" s="117"/>
      <c r="G1842" s="711"/>
      <c r="H1842" s="878" t="str">
        <f t="shared" si="2903"/>
        <v>050</v>
      </c>
      <c r="I1842" s="397">
        <v>83450000</v>
      </c>
      <c r="J1842" s="380" t="s">
        <v>5552</v>
      </c>
      <c r="K1842" s="408" t="s">
        <v>5553</v>
      </c>
      <c r="L1842" s="731"/>
      <c r="M1842" s="732"/>
      <c r="N1842" s="931"/>
      <c r="O1842" s="923"/>
      <c r="P1842" s="923"/>
      <c r="Q1842" s="641"/>
      <c r="R1842" s="537"/>
      <c r="S1842" s="537"/>
      <c r="T1842" s="537"/>
      <c r="U1842" s="537"/>
      <c r="V1842" s="537"/>
      <c r="W1842" s="531"/>
      <c r="X1842" s="141"/>
      <c r="Y1842" s="141"/>
      <c r="Z1842" s="552"/>
      <c r="AA1842" s="552"/>
      <c r="AB1842" s="531"/>
      <c r="AC1842" s="593"/>
      <c r="AD1842" s="923"/>
      <c r="AE1842" s="846"/>
      <c r="AF1842" s="931"/>
      <c r="AG1842" s="923"/>
      <c r="AH1842" s="923"/>
      <c r="AI1842" s="641"/>
      <c r="AJ1842" s="537"/>
      <c r="AK1842" s="537"/>
      <c r="AL1842" s="537"/>
      <c r="AM1842" s="537"/>
      <c r="AN1842" s="537"/>
      <c r="AO1842" s="531"/>
      <c r="AP1842" s="141"/>
      <c r="AQ1842" s="141"/>
      <c r="AR1842" s="552"/>
      <c r="AS1842" s="552"/>
      <c r="AT1842" s="531"/>
      <c r="AU1842" s="593"/>
      <c r="AV1842" s="923"/>
      <c r="AW1842" s="846"/>
      <c r="AX1842" s="121"/>
      <c r="AY1842" s="111"/>
      <c r="AZ1842" s="111"/>
      <c r="BA1842" s="343"/>
      <c r="BB1842" s="324"/>
      <c r="BC1842" s="111"/>
      <c r="BD1842" s="111"/>
      <c r="BE1842" s="343"/>
      <c r="BG1842" s="826" t="str">
        <f t="shared" si="2904"/>
        <v>34.50</v>
      </c>
      <c r="BH1842" s="607" t="b">
        <f>COUNTIF('Codes SEC'!$B$2:$B$250,Ministres!BG1842)&gt;0</f>
        <v>1</v>
      </c>
    </row>
    <row r="1843" spans="1:60" ht="30.6" x14ac:dyDescent="0.25">
      <c r="A1843" s="222" t="s">
        <v>6116</v>
      </c>
      <c r="B1843" s="30">
        <v>14</v>
      </c>
      <c r="C1843" s="116" t="s">
        <v>1714</v>
      </c>
      <c r="D1843" s="620">
        <v>2003</v>
      </c>
      <c r="F1843" s="117"/>
      <c r="G1843" s="694"/>
      <c r="H1843" s="878" t="str">
        <f t="shared" si="2903"/>
        <v>050</v>
      </c>
      <c r="I1843" s="397" t="s">
        <v>3260</v>
      </c>
      <c r="J1843" s="380" t="s">
        <v>2212</v>
      </c>
      <c r="K1843" s="408" t="s">
        <v>5470</v>
      </c>
      <c r="L1843" s="731"/>
      <c r="M1843" s="732"/>
      <c r="N1843" s="931"/>
      <c r="O1843" s="923"/>
      <c r="P1843" s="923"/>
      <c r="Q1843" s="641"/>
      <c r="R1843" s="537"/>
      <c r="S1843" s="537"/>
      <c r="T1843" s="537"/>
      <c r="U1843" s="537"/>
      <c r="V1843" s="537"/>
      <c r="W1843" s="531"/>
      <c r="X1843" s="141"/>
      <c r="Y1843" s="141"/>
      <c r="Z1843" s="552"/>
      <c r="AA1843" s="552"/>
      <c r="AB1843" s="531"/>
      <c r="AC1843" s="593"/>
      <c r="AD1843" s="923"/>
      <c r="AE1843" s="846"/>
      <c r="AF1843" s="931"/>
      <c r="AG1843" s="923"/>
      <c r="AH1843" s="923"/>
      <c r="AI1843" s="641"/>
      <c r="AJ1843" s="537"/>
      <c r="AK1843" s="537"/>
      <c r="AL1843" s="537"/>
      <c r="AM1843" s="537"/>
      <c r="AN1843" s="537"/>
      <c r="AO1843" s="531"/>
      <c r="AP1843" s="141"/>
      <c r="AQ1843" s="141"/>
      <c r="AR1843" s="552"/>
      <c r="AS1843" s="552"/>
      <c r="AT1843" s="531"/>
      <c r="AU1843" s="593"/>
      <c r="AV1843" s="923"/>
      <c r="AW1843" s="846"/>
      <c r="AX1843" s="121"/>
      <c r="AY1843" s="111"/>
      <c r="AZ1843" s="111"/>
      <c r="BA1843" s="343"/>
      <c r="BB1843" s="324"/>
      <c r="BC1843" s="111"/>
      <c r="BD1843" s="111"/>
      <c r="BE1843" s="343"/>
      <c r="BG1843" s="826" t="str">
        <f t="shared" si="2904"/>
        <v>41.40</v>
      </c>
      <c r="BH1843" s="607" t="b">
        <f>COUNTIF('Codes SEC'!$B$2:$B$250,Ministres!BG1843)&gt;0</f>
        <v>1</v>
      </c>
    </row>
    <row r="1844" spans="1:60" ht="35.1" customHeight="1" x14ac:dyDescent="0.25">
      <c r="A1844" s="190" t="s">
        <v>6116</v>
      </c>
      <c r="B1844" s="583" t="s">
        <v>826</v>
      </c>
      <c r="C1844" s="116" t="s">
        <v>1714</v>
      </c>
      <c r="D1844" s="623">
        <v>2003</v>
      </c>
      <c r="E1844" s="604"/>
      <c r="F1844" s="192"/>
      <c r="G1844" s="711"/>
      <c r="H1844" s="878" t="str">
        <f t="shared" si="2903"/>
        <v>050</v>
      </c>
      <c r="I1844" s="585">
        <v>84160000</v>
      </c>
      <c r="J1844" s="380" t="s">
        <v>5554</v>
      </c>
      <c r="K1844" s="422" t="s">
        <v>5555</v>
      </c>
      <c r="L1844" s="731"/>
      <c r="M1844" s="732"/>
      <c r="N1844" s="931"/>
      <c r="O1844" s="923"/>
      <c r="P1844" s="923"/>
      <c r="Q1844" s="641"/>
      <c r="R1844" s="537"/>
      <c r="S1844" s="537"/>
      <c r="T1844" s="537"/>
      <c r="U1844" s="537"/>
      <c r="V1844" s="537"/>
      <c r="W1844" s="531"/>
      <c r="X1844" s="141"/>
      <c r="Y1844" s="141"/>
      <c r="Z1844" s="552"/>
      <c r="AA1844" s="552"/>
      <c r="AB1844" s="531"/>
      <c r="AC1844" s="593"/>
      <c r="AD1844" s="923"/>
      <c r="AE1844" s="846"/>
      <c r="AF1844" s="931"/>
      <c r="AG1844" s="923"/>
      <c r="AH1844" s="923"/>
      <c r="AI1844" s="641"/>
      <c r="AJ1844" s="537"/>
      <c r="AK1844" s="537"/>
      <c r="AL1844" s="537"/>
      <c r="AM1844" s="537"/>
      <c r="AN1844" s="537"/>
      <c r="AO1844" s="531"/>
      <c r="AP1844" s="141"/>
      <c r="AQ1844" s="141"/>
      <c r="AR1844" s="552"/>
      <c r="AS1844" s="552"/>
      <c r="AT1844" s="531"/>
      <c r="AU1844" s="593"/>
      <c r="AV1844" s="923"/>
      <c r="AW1844" s="846"/>
      <c r="AX1844" s="121"/>
      <c r="AY1844" s="111"/>
      <c r="AZ1844" s="111"/>
      <c r="BA1844" s="343"/>
      <c r="BB1844" s="324"/>
      <c r="BC1844" s="111"/>
      <c r="BD1844" s="111"/>
      <c r="BE1844" s="343"/>
      <c r="BG1844" s="826" t="str">
        <f t="shared" si="2904"/>
        <v>41.60</v>
      </c>
      <c r="BH1844" s="607" t="b">
        <f>COUNTIF('Codes SEC'!$B$2:$B$250,Ministres!BG1844)&gt;0</f>
        <v>1</v>
      </c>
    </row>
    <row r="1845" spans="1:60" ht="30.6" x14ac:dyDescent="0.25">
      <c r="A1845" s="222" t="s">
        <v>6116</v>
      </c>
      <c r="B1845" s="30">
        <v>14</v>
      </c>
      <c r="C1845" s="116" t="s">
        <v>1714</v>
      </c>
      <c r="D1845" s="620">
        <v>2003</v>
      </c>
      <c r="F1845" s="117"/>
      <c r="G1845" s="694"/>
      <c r="H1845" s="878" t="str">
        <f t="shared" si="2903"/>
        <v>050</v>
      </c>
      <c r="I1845" s="397" t="s">
        <v>3274</v>
      </c>
      <c r="J1845" s="380" t="s">
        <v>2213</v>
      </c>
      <c r="K1845" s="408" t="s">
        <v>5471</v>
      </c>
      <c r="L1845" s="731"/>
      <c r="M1845" s="732"/>
      <c r="N1845" s="931"/>
      <c r="O1845" s="923"/>
      <c r="P1845" s="923"/>
      <c r="Q1845" s="641"/>
      <c r="R1845" s="537"/>
      <c r="S1845" s="537"/>
      <c r="T1845" s="537"/>
      <c r="U1845" s="537"/>
      <c r="V1845" s="537"/>
      <c r="W1845" s="531"/>
      <c r="X1845" s="141"/>
      <c r="Y1845" s="141"/>
      <c r="Z1845" s="552"/>
      <c r="AA1845" s="552"/>
      <c r="AB1845" s="531"/>
      <c r="AC1845" s="593"/>
      <c r="AD1845" s="923"/>
      <c r="AE1845" s="846"/>
      <c r="AF1845" s="931"/>
      <c r="AG1845" s="923"/>
      <c r="AH1845" s="923"/>
      <c r="AI1845" s="641"/>
      <c r="AJ1845" s="537"/>
      <c r="AK1845" s="537"/>
      <c r="AL1845" s="537"/>
      <c r="AM1845" s="537"/>
      <c r="AN1845" s="537"/>
      <c r="AO1845" s="531"/>
      <c r="AP1845" s="141"/>
      <c r="AQ1845" s="141"/>
      <c r="AR1845" s="552"/>
      <c r="AS1845" s="552"/>
      <c r="AT1845" s="531"/>
      <c r="AU1845" s="593"/>
      <c r="AV1845" s="923"/>
      <c r="AW1845" s="846"/>
      <c r="AX1845" s="121"/>
      <c r="AY1845" s="111"/>
      <c r="AZ1845" s="111"/>
      <c r="BA1845" s="343"/>
      <c r="BB1845" s="324"/>
      <c r="BC1845" s="111"/>
      <c r="BD1845" s="111"/>
      <c r="BE1845" s="343"/>
      <c r="BG1845" s="826" t="str">
        <f t="shared" si="2904"/>
        <v>43.12</v>
      </c>
      <c r="BH1845" s="607" t="b">
        <f>COUNTIF('Codes SEC'!$B$2:$B$250,Ministres!BG1845)&gt;0</f>
        <v>1</v>
      </c>
    </row>
    <row r="1846" spans="1:60" ht="30.6" x14ac:dyDescent="0.25">
      <c r="A1846" s="222" t="s">
        <v>6116</v>
      </c>
      <c r="B1846" s="30">
        <v>14</v>
      </c>
      <c r="C1846" s="116" t="s">
        <v>1714</v>
      </c>
      <c r="D1846" s="620">
        <v>2003</v>
      </c>
      <c r="F1846" s="117"/>
      <c r="G1846" s="694"/>
      <c r="H1846" s="878" t="str">
        <f t="shared" si="2903"/>
        <v>050</v>
      </c>
      <c r="I1846" s="397" t="s">
        <v>3342</v>
      </c>
      <c r="J1846" s="380" t="s">
        <v>2214</v>
      </c>
      <c r="K1846" s="408" t="s">
        <v>5472</v>
      </c>
      <c r="L1846" s="731"/>
      <c r="M1846" s="732"/>
      <c r="N1846" s="931"/>
      <c r="O1846" s="923"/>
      <c r="P1846" s="923"/>
      <c r="Q1846" s="641"/>
      <c r="R1846" s="537"/>
      <c r="S1846" s="537"/>
      <c r="T1846" s="537"/>
      <c r="U1846" s="537"/>
      <c r="V1846" s="537"/>
      <c r="W1846" s="531"/>
      <c r="X1846" s="141"/>
      <c r="Y1846" s="141"/>
      <c r="Z1846" s="552"/>
      <c r="AA1846" s="552"/>
      <c r="AB1846" s="531"/>
      <c r="AC1846" s="593"/>
      <c r="AD1846" s="923"/>
      <c r="AE1846" s="846"/>
      <c r="AF1846" s="931"/>
      <c r="AG1846" s="923"/>
      <c r="AH1846" s="923"/>
      <c r="AI1846" s="641"/>
      <c r="AJ1846" s="537"/>
      <c r="AK1846" s="537"/>
      <c r="AL1846" s="537"/>
      <c r="AM1846" s="537"/>
      <c r="AN1846" s="537"/>
      <c r="AO1846" s="531"/>
      <c r="AP1846" s="141"/>
      <c r="AQ1846" s="141"/>
      <c r="AR1846" s="552"/>
      <c r="AS1846" s="552"/>
      <c r="AT1846" s="531"/>
      <c r="AU1846" s="593"/>
      <c r="AV1846" s="923"/>
      <c r="AW1846" s="846"/>
      <c r="AX1846" s="121"/>
      <c r="AY1846" s="111"/>
      <c r="AZ1846" s="111"/>
      <c r="BA1846" s="343"/>
      <c r="BB1846" s="324"/>
      <c r="BC1846" s="111"/>
      <c r="BD1846" s="111"/>
      <c r="BE1846" s="343"/>
      <c r="BG1846" s="826" t="str">
        <f t="shared" si="2904"/>
        <v>43.21</v>
      </c>
      <c r="BH1846" s="607" t="b">
        <f>COUNTIF('Codes SEC'!$B$2:$B$250,Ministres!BG1846)&gt;0</f>
        <v>1</v>
      </c>
    </row>
    <row r="1847" spans="1:60" ht="30.6" x14ac:dyDescent="0.25">
      <c r="A1847" s="222" t="s">
        <v>6116</v>
      </c>
      <c r="B1847" s="30">
        <v>14</v>
      </c>
      <c r="C1847" s="116" t="s">
        <v>1714</v>
      </c>
      <c r="D1847" s="620">
        <v>2003</v>
      </c>
      <c r="F1847" s="117"/>
      <c r="G1847" s="694"/>
      <c r="H1847" s="878" t="str">
        <f t="shared" si="2903"/>
        <v>050</v>
      </c>
      <c r="I1847" s="397" t="s">
        <v>3265</v>
      </c>
      <c r="J1847" s="380" t="s">
        <v>2215</v>
      </c>
      <c r="K1847" s="408" t="s">
        <v>5473</v>
      </c>
      <c r="L1847" s="731"/>
      <c r="M1847" s="732"/>
      <c r="N1847" s="931"/>
      <c r="O1847" s="923"/>
      <c r="P1847" s="923"/>
      <c r="Q1847" s="641"/>
      <c r="R1847" s="537"/>
      <c r="S1847" s="537"/>
      <c r="T1847" s="537"/>
      <c r="U1847" s="537"/>
      <c r="V1847" s="537"/>
      <c r="W1847" s="531"/>
      <c r="X1847" s="141"/>
      <c r="Y1847" s="141"/>
      <c r="Z1847" s="552"/>
      <c r="AA1847" s="552"/>
      <c r="AB1847" s="531"/>
      <c r="AC1847" s="593"/>
      <c r="AD1847" s="923"/>
      <c r="AE1847" s="846"/>
      <c r="AF1847" s="931"/>
      <c r="AG1847" s="923"/>
      <c r="AH1847" s="923"/>
      <c r="AI1847" s="641"/>
      <c r="AJ1847" s="537"/>
      <c r="AK1847" s="537"/>
      <c r="AL1847" s="537"/>
      <c r="AM1847" s="537"/>
      <c r="AN1847" s="537"/>
      <c r="AO1847" s="531"/>
      <c r="AP1847" s="141"/>
      <c r="AQ1847" s="141"/>
      <c r="AR1847" s="552"/>
      <c r="AS1847" s="552"/>
      <c r="AT1847" s="531"/>
      <c r="AU1847" s="593"/>
      <c r="AV1847" s="923"/>
      <c r="AW1847" s="846"/>
      <c r="AX1847" s="121"/>
      <c r="AY1847" s="111"/>
      <c r="AZ1847" s="111"/>
      <c r="BA1847" s="343"/>
      <c r="BB1847" s="324"/>
      <c r="BC1847" s="111"/>
      <c r="BD1847" s="111"/>
      <c r="BE1847" s="343"/>
      <c r="BG1847" s="826" t="str">
        <f t="shared" si="2904"/>
        <v>43.22</v>
      </c>
      <c r="BH1847" s="607" t="b">
        <f>COUNTIF('Codes SEC'!$B$2:$B$250,Ministres!BG1847)&gt;0</f>
        <v>1</v>
      </c>
    </row>
    <row r="1848" spans="1:60" ht="30.6" x14ac:dyDescent="0.25">
      <c r="A1848" s="222" t="s">
        <v>6116</v>
      </c>
      <c r="B1848" s="30">
        <v>14</v>
      </c>
      <c r="C1848" s="116" t="s">
        <v>1714</v>
      </c>
      <c r="D1848" s="620">
        <v>2003</v>
      </c>
      <c r="F1848" s="117"/>
      <c r="G1848" s="694"/>
      <c r="H1848" s="878" t="str">
        <f t="shared" si="2903"/>
        <v>050</v>
      </c>
      <c r="I1848" s="397" t="s">
        <v>3343</v>
      </c>
      <c r="J1848" s="380" t="s">
        <v>2216</v>
      </c>
      <c r="K1848" s="408" t="s">
        <v>5474</v>
      </c>
      <c r="L1848" s="731"/>
      <c r="M1848" s="732"/>
      <c r="N1848" s="931"/>
      <c r="O1848" s="923"/>
      <c r="P1848" s="923"/>
      <c r="Q1848" s="641"/>
      <c r="R1848" s="537"/>
      <c r="S1848" s="537"/>
      <c r="T1848" s="537"/>
      <c r="U1848" s="537"/>
      <c r="V1848" s="537"/>
      <c r="W1848" s="531"/>
      <c r="X1848" s="141"/>
      <c r="Y1848" s="141"/>
      <c r="Z1848" s="552"/>
      <c r="AA1848" s="552"/>
      <c r="AB1848" s="531"/>
      <c r="AC1848" s="593"/>
      <c r="AD1848" s="923"/>
      <c r="AE1848" s="846"/>
      <c r="AF1848" s="931"/>
      <c r="AG1848" s="923"/>
      <c r="AH1848" s="923"/>
      <c r="AI1848" s="641"/>
      <c r="AJ1848" s="537"/>
      <c r="AK1848" s="537"/>
      <c r="AL1848" s="537"/>
      <c r="AM1848" s="537"/>
      <c r="AN1848" s="537"/>
      <c r="AO1848" s="531"/>
      <c r="AP1848" s="141"/>
      <c r="AQ1848" s="141"/>
      <c r="AR1848" s="552"/>
      <c r="AS1848" s="552"/>
      <c r="AT1848" s="531"/>
      <c r="AU1848" s="593"/>
      <c r="AV1848" s="923"/>
      <c r="AW1848" s="846"/>
      <c r="AX1848" s="121"/>
      <c r="AY1848" s="111"/>
      <c r="AZ1848" s="111"/>
      <c r="BA1848" s="343"/>
      <c r="BB1848" s="324"/>
      <c r="BC1848" s="111"/>
      <c r="BD1848" s="111"/>
      <c r="BE1848" s="343"/>
      <c r="BG1848" s="826" t="str">
        <f t="shared" si="2904"/>
        <v>43.26</v>
      </c>
      <c r="BH1848" s="607" t="b">
        <f>COUNTIF('Codes SEC'!$B$2:$B$250,Ministres!BG1848)&gt;0</f>
        <v>1</v>
      </c>
    </row>
    <row r="1849" spans="1:60" ht="35.1" customHeight="1" x14ac:dyDescent="0.25">
      <c r="A1849" s="222" t="s">
        <v>6116</v>
      </c>
      <c r="B1849" s="112" t="s">
        <v>826</v>
      </c>
      <c r="C1849" s="116" t="s">
        <v>1714</v>
      </c>
      <c r="D1849" s="623">
        <v>2003</v>
      </c>
      <c r="F1849" s="117"/>
      <c r="G1849" s="711"/>
      <c r="H1849" s="878" t="str">
        <f t="shared" si="2903"/>
        <v>050</v>
      </c>
      <c r="I1849" s="397">
        <v>84351000</v>
      </c>
      <c r="J1849" s="380" t="s">
        <v>5556</v>
      </c>
      <c r="K1849" s="408" t="s">
        <v>5557</v>
      </c>
      <c r="L1849" s="731"/>
      <c r="M1849" s="732"/>
      <c r="N1849" s="931"/>
      <c r="O1849" s="923"/>
      <c r="P1849" s="923"/>
      <c r="Q1849" s="641"/>
      <c r="R1849" s="537"/>
      <c r="S1849" s="537"/>
      <c r="T1849" s="537"/>
      <c r="U1849" s="537"/>
      <c r="V1849" s="537"/>
      <c r="W1849" s="531"/>
      <c r="X1849" s="141"/>
      <c r="Y1849" s="141"/>
      <c r="Z1849" s="552"/>
      <c r="AA1849" s="552"/>
      <c r="AB1849" s="531"/>
      <c r="AC1849" s="593"/>
      <c r="AD1849" s="923"/>
      <c r="AE1849" s="846"/>
      <c r="AF1849" s="931"/>
      <c r="AG1849" s="923"/>
      <c r="AH1849" s="923"/>
      <c r="AI1849" s="641"/>
      <c r="AJ1849" s="537"/>
      <c r="AK1849" s="537"/>
      <c r="AL1849" s="537"/>
      <c r="AM1849" s="537"/>
      <c r="AN1849" s="537"/>
      <c r="AO1849" s="531"/>
      <c r="AP1849" s="141"/>
      <c r="AQ1849" s="141"/>
      <c r="AR1849" s="552"/>
      <c r="AS1849" s="552"/>
      <c r="AT1849" s="531"/>
      <c r="AU1849" s="593"/>
      <c r="AV1849" s="923"/>
      <c r="AW1849" s="846"/>
      <c r="AX1849" s="121"/>
      <c r="AY1849" s="111"/>
      <c r="AZ1849" s="111"/>
      <c r="BA1849" s="343"/>
      <c r="BB1849" s="324"/>
      <c r="BC1849" s="111"/>
      <c r="BD1849" s="111"/>
      <c r="BE1849" s="343"/>
      <c r="BG1849" s="826" t="str">
        <f t="shared" si="2904"/>
        <v>43.51</v>
      </c>
      <c r="BH1849" s="607" t="b">
        <f>COUNTIF('Codes SEC'!$B$2:$B$250,Ministres!BG1849)&gt;0</f>
        <v>1</v>
      </c>
    </row>
    <row r="1850" spans="1:60" ht="35.1" customHeight="1" x14ac:dyDescent="0.25">
      <c r="A1850" s="222" t="s">
        <v>6116</v>
      </c>
      <c r="B1850" s="112" t="s">
        <v>826</v>
      </c>
      <c r="C1850" s="116" t="s">
        <v>1714</v>
      </c>
      <c r="D1850" s="623">
        <v>2003</v>
      </c>
      <c r="F1850" s="117"/>
      <c r="G1850" s="711"/>
      <c r="H1850" s="878" t="str">
        <f t="shared" si="2903"/>
        <v>050</v>
      </c>
      <c r="I1850" s="397">
        <v>84352000</v>
      </c>
      <c r="J1850" s="380" t="s">
        <v>5558</v>
      </c>
      <c r="K1850" s="408" t="s">
        <v>5559</v>
      </c>
      <c r="L1850" s="731"/>
      <c r="M1850" s="732"/>
      <c r="N1850" s="931"/>
      <c r="O1850" s="923"/>
      <c r="P1850" s="923"/>
      <c r="Q1850" s="641"/>
      <c r="R1850" s="537"/>
      <c r="S1850" s="537"/>
      <c r="T1850" s="537"/>
      <c r="U1850" s="537"/>
      <c r="V1850" s="537"/>
      <c r="W1850" s="531"/>
      <c r="X1850" s="141"/>
      <c r="Y1850" s="141"/>
      <c r="Z1850" s="552"/>
      <c r="AA1850" s="552"/>
      <c r="AB1850" s="531"/>
      <c r="AC1850" s="593"/>
      <c r="AD1850" s="923"/>
      <c r="AE1850" s="846"/>
      <c r="AF1850" s="931"/>
      <c r="AG1850" s="923"/>
      <c r="AH1850" s="923"/>
      <c r="AI1850" s="641"/>
      <c r="AJ1850" s="537"/>
      <c r="AK1850" s="537"/>
      <c r="AL1850" s="537"/>
      <c r="AM1850" s="537"/>
      <c r="AN1850" s="537"/>
      <c r="AO1850" s="531"/>
      <c r="AP1850" s="141"/>
      <c r="AQ1850" s="141"/>
      <c r="AR1850" s="552"/>
      <c r="AS1850" s="552"/>
      <c r="AT1850" s="531"/>
      <c r="AU1850" s="593"/>
      <c r="AV1850" s="923"/>
      <c r="AW1850" s="846"/>
      <c r="AX1850" s="121"/>
      <c r="AY1850" s="111"/>
      <c r="AZ1850" s="111"/>
      <c r="BA1850" s="343"/>
      <c r="BB1850" s="324"/>
      <c r="BC1850" s="111"/>
      <c r="BD1850" s="111"/>
      <c r="BE1850" s="343"/>
      <c r="BG1850" s="826" t="str">
        <f t="shared" si="2904"/>
        <v>43.52</v>
      </c>
      <c r="BH1850" s="607" t="b">
        <f>COUNTIF('Codes SEC'!$B$2:$B$250,Ministres!BG1850)&gt;0</f>
        <v>1</v>
      </c>
    </row>
    <row r="1851" spans="1:60" ht="35.1" customHeight="1" x14ac:dyDescent="0.25">
      <c r="A1851" s="190" t="s">
        <v>6116</v>
      </c>
      <c r="B1851" s="583" t="s">
        <v>826</v>
      </c>
      <c r="C1851" s="116" t="s">
        <v>1714</v>
      </c>
      <c r="D1851" s="623">
        <v>2003</v>
      </c>
      <c r="E1851" s="604"/>
      <c r="F1851" s="192"/>
      <c r="G1851" s="711"/>
      <c r="H1851" s="878" t="str">
        <f t="shared" si="2903"/>
        <v>050</v>
      </c>
      <c r="I1851" s="585">
        <v>84353000</v>
      </c>
      <c r="J1851" s="380" t="s">
        <v>5560</v>
      </c>
      <c r="K1851" s="422" t="s">
        <v>5561</v>
      </c>
      <c r="L1851" s="731"/>
      <c r="M1851" s="732"/>
      <c r="N1851" s="931"/>
      <c r="O1851" s="923"/>
      <c r="P1851" s="923"/>
      <c r="Q1851" s="641"/>
      <c r="R1851" s="537"/>
      <c r="S1851" s="537"/>
      <c r="T1851" s="537"/>
      <c r="U1851" s="537"/>
      <c r="V1851" s="537"/>
      <c r="W1851" s="531"/>
      <c r="X1851" s="141"/>
      <c r="Y1851" s="141"/>
      <c r="Z1851" s="552"/>
      <c r="AA1851" s="552"/>
      <c r="AB1851" s="531"/>
      <c r="AC1851" s="593"/>
      <c r="AD1851" s="923"/>
      <c r="AE1851" s="846"/>
      <c r="AF1851" s="931"/>
      <c r="AG1851" s="923"/>
      <c r="AH1851" s="923"/>
      <c r="AI1851" s="641"/>
      <c r="AJ1851" s="537"/>
      <c r="AK1851" s="537"/>
      <c r="AL1851" s="537"/>
      <c r="AM1851" s="537"/>
      <c r="AN1851" s="537"/>
      <c r="AO1851" s="531"/>
      <c r="AP1851" s="141"/>
      <c r="AQ1851" s="141"/>
      <c r="AR1851" s="552"/>
      <c r="AS1851" s="552"/>
      <c r="AT1851" s="531"/>
      <c r="AU1851" s="593"/>
      <c r="AV1851" s="923"/>
      <c r="AW1851" s="846"/>
      <c r="AX1851" s="121"/>
      <c r="AY1851" s="111"/>
      <c r="AZ1851" s="111"/>
      <c r="BA1851" s="343"/>
      <c r="BB1851" s="324"/>
      <c r="BC1851" s="111"/>
      <c r="BD1851" s="111"/>
      <c r="BE1851" s="343"/>
      <c r="BG1851" s="826" t="str">
        <f t="shared" si="2904"/>
        <v>43.53</v>
      </c>
      <c r="BH1851" s="607" t="b">
        <f>COUNTIF('Codes SEC'!$B$2:$B$250,Ministres!BG1851)&gt;0</f>
        <v>1</v>
      </c>
    </row>
    <row r="1852" spans="1:60" ht="35.1" customHeight="1" x14ac:dyDescent="0.25">
      <c r="A1852" s="222" t="s">
        <v>6116</v>
      </c>
      <c r="B1852" s="112" t="s">
        <v>826</v>
      </c>
      <c r="C1852" s="116" t="s">
        <v>1714</v>
      </c>
      <c r="D1852" s="623">
        <v>2003</v>
      </c>
      <c r="F1852" s="117"/>
      <c r="G1852" s="711"/>
      <c r="H1852" s="878" t="str">
        <f t="shared" si="2903"/>
        <v>050</v>
      </c>
      <c r="I1852" s="397">
        <v>84354000</v>
      </c>
      <c r="J1852" s="380" t="s">
        <v>5562</v>
      </c>
      <c r="K1852" s="408" t="s">
        <v>5563</v>
      </c>
      <c r="L1852" s="731"/>
      <c r="M1852" s="732"/>
      <c r="N1852" s="931"/>
      <c r="O1852" s="923"/>
      <c r="P1852" s="923"/>
      <c r="Q1852" s="641"/>
      <c r="R1852" s="537"/>
      <c r="S1852" s="537"/>
      <c r="T1852" s="537"/>
      <c r="U1852" s="537"/>
      <c r="V1852" s="537"/>
      <c r="W1852" s="531"/>
      <c r="X1852" s="141"/>
      <c r="Y1852" s="141"/>
      <c r="Z1852" s="552"/>
      <c r="AA1852" s="552"/>
      <c r="AB1852" s="531"/>
      <c r="AC1852" s="593"/>
      <c r="AD1852" s="923"/>
      <c r="AE1852" s="846"/>
      <c r="AF1852" s="931"/>
      <c r="AG1852" s="923"/>
      <c r="AH1852" s="923"/>
      <c r="AI1852" s="641"/>
      <c r="AJ1852" s="537"/>
      <c r="AK1852" s="537"/>
      <c r="AL1852" s="537"/>
      <c r="AM1852" s="537"/>
      <c r="AN1852" s="537"/>
      <c r="AO1852" s="531"/>
      <c r="AP1852" s="141"/>
      <c r="AQ1852" s="141"/>
      <c r="AR1852" s="552"/>
      <c r="AS1852" s="552"/>
      <c r="AT1852" s="531"/>
      <c r="AU1852" s="593"/>
      <c r="AV1852" s="923"/>
      <c r="AW1852" s="846"/>
      <c r="AX1852" s="121"/>
      <c r="AY1852" s="111"/>
      <c r="AZ1852" s="111"/>
      <c r="BA1852" s="343"/>
      <c r="BB1852" s="324"/>
      <c r="BC1852" s="111"/>
      <c r="BD1852" s="111"/>
      <c r="BE1852" s="343"/>
      <c r="BG1852" s="826" t="str">
        <f t="shared" si="2904"/>
        <v>43.54</v>
      </c>
      <c r="BH1852" s="607" t="b">
        <f>COUNTIF('Codes SEC'!$B$2:$B$250,Ministres!BG1852)&gt;0</f>
        <v>1</v>
      </c>
    </row>
    <row r="1853" spans="1:60" ht="30.6" x14ac:dyDescent="0.25">
      <c r="A1853" s="222" t="s">
        <v>6116</v>
      </c>
      <c r="B1853" s="30">
        <v>14</v>
      </c>
      <c r="C1853" s="116" t="s">
        <v>1714</v>
      </c>
      <c r="D1853" s="620">
        <v>2003</v>
      </c>
      <c r="F1853" s="117"/>
      <c r="G1853" s="694"/>
      <c r="H1853" s="878" t="str">
        <f t="shared" si="2903"/>
        <v>050</v>
      </c>
      <c r="I1853" s="397" t="s">
        <v>3268</v>
      </c>
      <c r="J1853" s="380" t="s">
        <v>2217</v>
      </c>
      <c r="K1853" s="408" t="s">
        <v>5475</v>
      </c>
      <c r="L1853" s="731"/>
      <c r="M1853" s="732"/>
      <c r="N1853" s="931"/>
      <c r="O1853" s="923"/>
      <c r="P1853" s="923"/>
      <c r="Q1853" s="641"/>
      <c r="R1853" s="537"/>
      <c r="S1853" s="537"/>
      <c r="T1853" s="537"/>
      <c r="U1853" s="537"/>
      <c r="V1853" s="537"/>
      <c r="W1853" s="531"/>
      <c r="X1853" s="141"/>
      <c r="Y1853" s="141"/>
      <c r="Z1853" s="552"/>
      <c r="AA1853" s="552"/>
      <c r="AB1853" s="531"/>
      <c r="AC1853" s="593"/>
      <c r="AD1853" s="923"/>
      <c r="AE1853" s="846"/>
      <c r="AF1853" s="931"/>
      <c r="AG1853" s="923"/>
      <c r="AH1853" s="923"/>
      <c r="AI1853" s="641"/>
      <c r="AJ1853" s="537"/>
      <c r="AK1853" s="537"/>
      <c r="AL1853" s="537"/>
      <c r="AM1853" s="537"/>
      <c r="AN1853" s="537"/>
      <c r="AO1853" s="531"/>
      <c r="AP1853" s="141"/>
      <c r="AQ1853" s="141"/>
      <c r="AR1853" s="552"/>
      <c r="AS1853" s="552"/>
      <c r="AT1853" s="531"/>
      <c r="AU1853" s="593"/>
      <c r="AV1853" s="923"/>
      <c r="AW1853" s="846"/>
      <c r="AX1853" s="121"/>
      <c r="AY1853" s="111"/>
      <c r="AZ1853" s="111"/>
      <c r="BA1853" s="343"/>
      <c r="BB1853" s="324"/>
      <c r="BC1853" s="111"/>
      <c r="BD1853" s="111"/>
      <c r="BE1853" s="343"/>
      <c r="BG1853" s="826" t="str">
        <f t="shared" si="2904"/>
        <v>45.24</v>
      </c>
      <c r="BH1853" s="607" t="b">
        <f>COUNTIF('Codes SEC'!$B$2:$B$250,Ministres!BG1853)&gt;0</f>
        <v>1</v>
      </c>
    </row>
    <row r="1854" spans="1:60" ht="12.75" customHeight="1" x14ac:dyDescent="0.25">
      <c r="A1854" s="222"/>
      <c r="C1854" s="116"/>
      <c r="D1854" s="620"/>
      <c r="F1854" s="117"/>
      <c r="G1854" s="694"/>
      <c r="H1854" s="878"/>
      <c r="I1854" s="397"/>
      <c r="J1854" s="380"/>
      <c r="K1854" s="408"/>
      <c r="L1854" s="731"/>
      <c r="M1854" s="732"/>
      <c r="N1854" s="931"/>
      <c r="O1854" s="923"/>
      <c r="P1854" s="923"/>
      <c r="Q1854" s="641"/>
      <c r="R1854" s="537"/>
      <c r="S1854" s="537"/>
      <c r="T1854" s="537"/>
      <c r="U1854" s="537"/>
      <c r="V1854" s="537"/>
      <c r="W1854" s="531"/>
      <c r="X1854" s="141"/>
      <c r="Y1854" s="141"/>
      <c r="Z1854" s="552"/>
      <c r="AA1854" s="552"/>
      <c r="AB1854" s="531"/>
      <c r="AC1854" s="593"/>
      <c r="AD1854" s="923"/>
      <c r="AE1854" s="846"/>
      <c r="AF1854" s="931"/>
      <c r="AG1854" s="923"/>
      <c r="AH1854" s="923"/>
      <c r="AI1854" s="641"/>
      <c r="AJ1854" s="537"/>
      <c r="AK1854" s="537"/>
      <c r="AL1854" s="537"/>
      <c r="AM1854" s="537"/>
      <c r="AN1854" s="537"/>
      <c r="AO1854" s="531"/>
      <c r="AP1854" s="141"/>
      <c r="AQ1854" s="141"/>
      <c r="AR1854" s="552"/>
      <c r="AS1854" s="552"/>
      <c r="AT1854" s="531"/>
      <c r="AU1854" s="593"/>
      <c r="AV1854" s="923"/>
      <c r="AW1854" s="846"/>
      <c r="AX1854" s="121"/>
      <c r="AY1854" s="111"/>
      <c r="AZ1854" s="111"/>
      <c r="BA1854" s="343"/>
      <c r="BB1854" s="324"/>
      <c r="BC1854" s="111"/>
      <c r="BD1854" s="111"/>
      <c r="BE1854" s="343"/>
      <c r="BG1854" s="826"/>
      <c r="BH1854" s="607"/>
    </row>
    <row r="1855" spans="1:60" ht="12.75" customHeight="1" x14ac:dyDescent="0.25">
      <c r="A1855" s="222"/>
      <c r="C1855" s="116"/>
      <c r="D1855" s="620"/>
      <c r="F1855" s="117"/>
      <c r="G1855" s="694"/>
      <c r="H1855" s="878"/>
      <c r="I1855" s="397"/>
      <c r="J1855" s="380"/>
      <c r="K1855" s="410" t="s">
        <v>58</v>
      </c>
      <c r="L1855" s="731"/>
      <c r="M1855" s="732"/>
      <c r="N1855" s="931"/>
      <c r="O1855" s="923"/>
      <c r="P1855" s="923"/>
      <c r="Q1855" s="641"/>
      <c r="R1855" s="537"/>
      <c r="S1855" s="537"/>
      <c r="T1855" s="537"/>
      <c r="U1855" s="537"/>
      <c r="V1855" s="537"/>
      <c r="W1855" s="531"/>
      <c r="X1855" s="141"/>
      <c r="Y1855" s="141"/>
      <c r="Z1855" s="552"/>
      <c r="AA1855" s="552"/>
      <c r="AB1855" s="531"/>
      <c r="AC1855" s="593"/>
      <c r="AD1855" s="923"/>
      <c r="AE1855" s="846"/>
      <c r="AF1855" s="931"/>
      <c r="AG1855" s="923"/>
      <c r="AH1855" s="923"/>
      <c r="AI1855" s="641"/>
      <c r="AJ1855" s="537"/>
      <c r="AK1855" s="537"/>
      <c r="AL1855" s="537"/>
      <c r="AM1855" s="537"/>
      <c r="AN1855" s="537"/>
      <c r="AO1855" s="531"/>
      <c r="AP1855" s="141"/>
      <c r="AQ1855" s="141"/>
      <c r="AR1855" s="552"/>
      <c r="AS1855" s="552"/>
      <c r="AT1855" s="531"/>
      <c r="AU1855" s="593"/>
      <c r="AV1855" s="923"/>
      <c r="AW1855" s="846"/>
      <c r="AX1855" s="121"/>
      <c r="AY1855" s="111"/>
      <c r="AZ1855" s="111"/>
      <c r="BA1855" s="343"/>
      <c r="BB1855" s="324"/>
      <c r="BC1855" s="111"/>
      <c r="BD1855" s="111"/>
      <c r="BE1855" s="343"/>
      <c r="BG1855" s="826"/>
      <c r="BH1855" s="607"/>
    </row>
    <row r="1856" spans="1:60" ht="12.75" customHeight="1" x14ac:dyDescent="0.25">
      <c r="A1856" s="222"/>
      <c r="C1856" s="116"/>
      <c r="D1856" s="620"/>
      <c r="F1856" s="117"/>
      <c r="G1856" s="694"/>
      <c r="H1856" s="878"/>
      <c r="I1856" s="397"/>
      <c r="J1856" s="380"/>
      <c r="K1856" s="408"/>
      <c r="L1856" s="731"/>
      <c r="M1856" s="732"/>
      <c r="N1856" s="931"/>
      <c r="O1856" s="923"/>
      <c r="P1856" s="923"/>
      <c r="Q1856" s="641"/>
      <c r="R1856" s="537"/>
      <c r="S1856" s="537"/>
      <c r="T1856" s="537"/>
      <c r="U1856" s="537"/>
      <c r="V1856" s="537"/>
      <c r="W1856" s="531"/>
      <c r="X1856" s="141"/>
      <c r="Y1856" s="141"/>
      <c r="Z1856" s="552"/>
      <c r="AA1856" s="552"/>
      <c r="AB1856" s="531"/>
      <c r="AC1856" s="593"/>
      <c r="AD1856" s="923"/>
      <c r="AE1856" s="846"/>
      <c r="AF1856" s="931"/>
      <c r="AG1856" s="923"/>
      <c r="AH1856" s="923"/>
      <c r="AI1856" s="641"/>
      <c r="AJ1856" s="537"/>
      <c r="AK1856" s="537"/>
      <c r="AL1856" s="537"/>
      <c r="AM1856" s="537"/>
      <c r="AN1856" s="537"/>
      <c r="AO1856" s="531"/>
      <c r="AP1856" s="141"/>
      <c r="AQ1856" s="141"/>
      <c r="AR1856" s="552"/>
      <c r="AS1856" s="552"/>
      <c r="AT1856" s="531"/>
      <c r="AU1856" s="593"/>
      <c r="AV1856" s="923"/>
      <c r="AW1856" s="846"/>
      <c r="AX1856" s="121"/>
      <c r="AY1856" s="111"/>
      <c r="AZ1856" s="111"/>
      <c r="BA1856" s="343"/>
      <c r="BB1856" s="324"/>
      <c r="BC1856" s="111"/>
      <c r="BD1856" s="111"/>
      <c r="BE1856" s="343"/>
      <c r="BG1856" s="826"/>
      <c r="BH1856" s="607"/>
    </row>
    <row r="1857" spans="1:60" ht="35.1" customHeight="1" x14ac:dyDescent="0.25">
      <c r="A1857" s="222" t="s">
        <v>6116</v>
      </c>
      <c r="B1857" s="112" t="s">
        <v>826</v>
      </c>
      <c r="C1857" s="116" t="s">
        <v>1714</v>
      </c>
      <c r="D1857" s="623">
        <v>2003</v>
      </c>
      <c r="F1857" s="117"/>
      <c r="G1857" s="711"/>
      <c r="H1857" s="878" t="str">
        <f t="shared" si="2903"/>
        <v>050</v>
      </c>
      <c r="I1857" s="397">
        <v>85112000</v>
      </c>
      <c r="J1857" s="380" t="s">
        <v>5564</v>
      </c>
      <c r="K1857" s="408" t="s">
        <v>5565</v>
      </c>
      <c r="L1857" s="731"/>
      <c r="M1857" s="732"/>
      <c r="N1857" s="931"/>
      <c r="O1857" s="923"/>
      <c r="P1857" s="923"/>
      <c r="Q1857" s="641"/>
      <c r="R1857" s="537"/>
      <c r="S1857" s="537"/>
      <c r="T1857" s="537"/>
      <c r="U1857" s="537"/>
      <c r="V1857" s="537"/>
      <c r="W1857" s="531"/>
      <c r="X1857" s="141"/>
      <c r="Y1857" s="141"/>
      <c r="Z1857" s="552"/>
      <c r="AA1857" s="552"/>
      <c r="AB1857" s="531"/>
      <c r="AC1857" s="593"/>
      <c r="AD1857" s="923"/>
      <c r="AE1857" s="846"/>
      <c r="AF1857" s="931"/>
      <c r="AG1857" s="923"/>
      <c r="AH1857" s="923"/>
      <c r="AI1857" s="641"/>
      <c r="AJ1857" s="537"/>
      <c r="AK1857" s="537"/>
      <c r="AL1857" s="537"/>
      <c r="AM1857" s="537"/>
      <c r="AN1857" s="537"/>
      <c r="AO1857" s="531"/>
      <c r="AP1857" s="141"/>
      <c r="AQ1857" s="141"/>
      <c r="AR1857" s="552"/>
      <c r="AS1857" s="552"/>
      <c r="AT1857" s="531"/>
      <c r="AU1857" s="593"/>
      <c r="AV1857" s="923"/>
      <c r="AW1857" s="846"/>
      <c r="AX1857" s="121"/>
      <c r="AY1857" s="111"/>
      <c r="AZ1857" s="111"/>
      <c r="BA1857" s="343"/>
      <c r="BB1857" s="324"/>
      <c r="BC1857" s="111"/>
      <c r="BD1857" s="111"/>
      <c r="BE1857" s="343"/>
      <c r="BG1857" s="826" t="str">
        <f t="shared" ref="BG1857:BG1873" si="2905">RIGHT(LEFT(I1857,3),2)&amp;"."&amp;RIGHT(LEFT(I1857,5),2)</f>
        <v>51.12</v>
      </c>
      <c r="BH1857" s="607" t="b">
        <f>COUNTIF('Codes SEC'!$B$2:$B$250,Ministres!BG1857)&gt;0</f>
        <v>1</v>
      </c>
    </row>
    <row r="1858" spans="1:60" ht="35.1" customHeight="1" x14ac:dyDescent="0.25">
      <c r="A1858" s="190" t="s">
        <v>6116</v>
      </c>
      <c r="B1858" s="603">
        <v>14</v>
      </c>
      <c r="C1858" s="120" t="s">
        <v>1714</v>
      </c>
      <c r="D1858" s="620">
        <v>2003</v>
      </c>
      <c r="E1858" s="604"/>
      <c r="F1858" s="192"/>
      <c r="G1858" s="697"/>
      <c r="H1858" s="890" t="str">
        <f t="shared" si="2903"/>
        <v>050</v>
      </c>
      <c r="I1858" s="585">
        <v>85210000</v>
      </c>
      <c r="J1858" s="380" t="s">
        <v>4315</v>
      </c>
      <c r="K1858" s="422" t="s">
        <v>5476</v>
      </c>
      <c r="L1858" s="731"/>
      <c r="M1858" s="732"/>
      <c r="N1858" s="931"/>
      <c r="O1858" s="923"/>
      <c r="P1858" s="923"/>
      <c r="Q1858" s="641"/>
      <c r="R1858" s="537"/>
      <c r="S1858" s="537"/>
      <c r="T1858" s="537"/>
      <c r="U1858" s="537"/>
      <c r="V1858" s="537"/>
      <c r="W1858" s="531"/>
      <c r="X1858" s="141"/>
      <c r="Y1858" s="141"/>
      <c r="Z1858" s="552"/>
      <c r="AA1858" s="552"/>
      <c r="AB1858" s="531"/>
      <c r="AC1858" s="593"/>
      <c r="AD1858" s="923"/>
      <c r="AE1858" s="846"/>
      <c r="AF1858" s="931"/>
      <c r="AG1858" s="923"/>
      <c r="AH1858" s="923"/>
      <c r="AI1858" s="641"/>
      <c r="AJ1858" s="537"/>
      <c r="AK1858" s="537"/>
      <c r="AL1858" s="537"/>
      <c r="AM1858" s="537"/>
      <c r="AN1858" s="537"/>
      <c r="AO1858" s="531"/>
      <c r="AP1858" s="141"/>
      <c r="AQ1858" s="141"/>
      <c r="AR1858" s="552"/>
      <c r="AS1858" s="552"/>
      <c r="AT1858" s="531"/>
      <c r="AU1858" s="593"/>
      <c r="AV1858" s="923"/>
      <c r="AW1858" s="846"/>
      <c r="AX1858" s="121"/>
      <c r="AY1858" s="111"/>
      <c r="AZ1858" s="111"/>
      <c r="BA1858" s="343"/>
      <c r="BB1858" s="324"/>
      <c r="BC1858" s="111"/>
      <c r="BD1858" s="111"/>
      <c r="BE1858" s="343"/>
      <c r="BG1858" s="826" t="str">
        <f t="shared" si="2905"/>
        <v>52.10</v>
      </c>
      <c r="BH1858" s="607" t="b">
        <f>COUNTIF('Codes SEC'!$B$2:$B$250,Ministres!BG1858)&gt;0</f>
        <v>1</v>
      </c>
    </row>
    <row r="1859" spans="1:60" ht="35.1" customHeight="1" x14ac:dyDescent="0.25">
      <c r="A1859" s="190" t="s">
        <v>6116</v>
      </c>
      <c r="B1859" s="583" t="s">
        <v>826</v>
      </c>
      <c r="C1859" s="116" t="s">
        <v>1714</v>
      </c>
      <c r="D1859" s="623">
        <v>2003</v>
      </c>
      <c r="E1859" s="604"/>
      <c r="F1859" s="192"/>
      <c r="G1859" s="711"/>
      <c r="H1859" s="878" t="str">
        <f t="shared" si="2903"/>
        <v>050</v>
      </c>
      <c r="I1859" s="585">
        <v>85210000</v>
      </c>
      <c r="J1859" s="380" t="s">
        <v>5566</v>
      </c>
      <c r="K1859" s="422" t="s">
        <v>5567</v>
      </c>
      <c r="L1859" s="731"/>
      <c r="M1859" s="732"/>
      <c r="N1859" s="931"/>
      <c r="O1859" s="923"/>
      <c r="P1859" s="923"/>
      <c r="Q1859" s="641"/>
      <c r="R1859" s="537"/>
      <c r="S1859" s="537"/>
      <c r="T1859" s="537"/>
      <c r="U1859" s="537"/>
      <c r="V1859" s="537"/>
      <c r="W1859" s="531"/>
      <c r="X1859" s="141"/>
      <c r="Y1859" s="141"/>
      <c r="Z1859" s="552"/>
      <c r="AA1859" s="552"/>
      <c r="AB1859" s="531"/>
      <c r="AC1859" s="593"/>
      <c r="AD1859" s="923"/>
      <c r="AE1859" s="846"/>
      <c r="AF1859" s="931"/>
      <c r="AG1859" s="923"/>
      <c r="AH1859" s="923"/>
      <c r="AI1859" s="641"/>
      <c r="AJ1859" s="537"/>
      <c r="AK1859" s="537"/>
      <c r="AL1859" s="537"/>
      <c r="AM1859" s="537"/>
      <c r="AN1859" s="537"/>
      <c r="AO1859" s="531"/>
      <c r="AP1859" s="141"/>
      <c r="AQ1859" s="141"/>
      <c r="AR1859" s="552"/>
      <c r="AS1859" s="552"/>
      <c r="AT1859" s="531"/>
      <c r="AU1859" s="593"/>
      <c r="AV1859" s="923"/>
      <c r="AW1859" s="846"/>
      <c r="AX1859" s="121"/>
      <c r="AY1859" s="111"/>
      <c r="AZ1859" s="111"/>
      <c r="BA1859" s="343"/>
      <c r="BB1859" s="324"/>
      <c r="BC1859" s="111"/>
      <c r="BD1859" s="111"/>
      <c r="BE1859" s="343"/>
      <c r="BG1859" s="826" t="str">
        <f t="shared" si="2905"/>
        <v>52.10</v>
      </c>
      <c r="BH1859" s="607" t="b">
        <f>COUNTIF('Codes SEC'!$B$2:$B$250,Ministres!BG1859)&gt;0</f>
        <v>1</v>
      </c>
    </row>
    <row r="1860" spans="1:60" ht="35.1" customHeight="1" x14ac:dyDescent="0.25">
      <c r="A1860" s="222" t="s">
        <v>6116</v>
      </c>
      <c r="B1860" s="112" t="s">
        <v>826</v>
      </c>
      <c r="C1860" s="116" t="s">
        <v>1714</v>
      </c>
      <c r="D1860" s="623">
        <v>2003</v>
      </c>
      <c r="F1860" s="117"/>
      <c r="G1860" s="711"/>
      <c r="H1860" s="878" t="str">
        <f t="shared" si="2903"/>
        <v>050</v>
      </c>
      <c r="I1860" s="397">
        <v>85310000</v>
      </c>
      <c r="J1860" s="380" t="s">
        <v>5568</v>
      </c>
      <c r="K1860" s="408" t="s">
        <v>5569</v>
      </c>
      <c r="L1860" s="731"/>
      <c r="M1860" s="732"/>
      <c r="N1860" s="931"/>
      <c r="O1860" s="923"/>
      <c r="P1860" s="923"/>
      <c r="Q1860" s="641"/>
      <c r="R1860" s="537"/>
      <c r="S1860" s="537"/>
      <c r="T1860" s="537"/>
      <c r="U1860" s="537"/>
      <c r="V1860" s="537"/>
      <c r="W1860" s="531"/>
      <c r="X1860" s="141"/>
      <c r="Y1860" s="141"/>
      <c r="Z1860" s="552"/>
      <c r="AA1860" s="552"/>
      <c r="AB1860" s="531"/>
      <c r="AC1860" s="593"/>
      <c r="AD1860" s="923"/>
      <c r="AE1860" s="846"/>
      <c r="AF1860" s="931"/>
      <c r="AG1860" s="923"/>
      <c r="AH1860" s="923"/>
      <c r="AI1860" s="641"/>
      <c r="AJ1860" s="537"/>
      <c r="AK1860" s="537"/>
      <c r="AL1860" s="537"/>
      <c r="AM1860" s="537"/>
      <c r="AN1860" s="537"/>
      <c r="AO1860" s="531"/>
      <c r="AP1860" s="141"/>
      <c r="AQ1860" s="141"/>
      <c r="AR1860" s="552"/>
      <c r="AS1860" s="552"/>
      <c r="AT1860" s="531"/>
      <c r="AU1860" s="593"/>
      <c r="AV1860" s="923"/>
      <c r="AW1860" s="846"/>
      <c r="AX1860" s="121"/>
      <c r="AY1860" s="111"/>
      <c r="AZ1860" s="111"/>
      <c r="BA1860" s="343"/>
      <c r="BB1860" s="324"/>
      <c r="BC1860" s="111"/>
      <c r="BD1860" s="111"/>
      <c r="BE1860" s="343"/>
      <c r="BG1860" s="826" t="str">
        <f t="shared" si="2905"/>
        <v>53.10</v>
      </c>
      <c r="BH1860" s="607" t="b">
        <f>COUNTIF('Codes SEC'!$B$2:$B$250,Ministres!BG1860)&gt;0</f>
        <v>1</v>
      </c>
    </row>
    <row r="1861" spans="1:60" ht="35.1" customHeight="1" x14ac:dyDescent="0.25">
      <c r="A1861" s="222" t="s">
        <v>6116</v>
      </c>
      <c r="B1861" s="30">
        <v>14</v>
      </c>
      <c r="C1861" s="116" t="s">
        <v>1714</v>
      </c>
      <c r="D1861" s="620">
        <v>2003</v>
      </c>
      <c r="F1861" s="117"/>
      <c r="G1861" s="694"/>
      <c r="H1861" s="878" t="str">
        <f t="shared" si="2903"/>
        <v>050</v>
      </c>
      <c r="I1861" s="397" t="s">
        <v>3285</v>
      </c>
      <c r="J1861" s="380" t="s">
        <v>2218</v>
      </c>
      <c r="K1861" s="408" t="s">
        <v>5477</v>
      </c>
      <c r="L1861" s="731"/>
      <c r="M1861" s="732"/>
      <c r="N1861" s="931"/>
      <c r="O1861" s="923"/>
      <c r="P1861" s="923"/>
      <c r="Q1861" s="641"/>
      <c r="R1861" s="537"/>
      <c r="S1861" s="537"/>
      <c r="T1861" s="537"/>
      <c r="U1861" s="537"/>
      <c r="V1861" s="537"/>
      <c r="W1861" s="531"/>
      <c r="X1861" s="141"/>
      <c r="Y1861" s="141"/>
      <c r="Z1861" s="552"/>
      <c r="AA1861" s="552"/>
      <c r="AB1861" s="531"/>
      <c r="AC1861" s="593"/>
      <c r="AD1861" s="923"/>
      <c r="AE1861" s="846"/>
      <c r="AF1861" s="931"/>
      <c r="AG1861" s="923"/>
      <c r="AH1861" s="923"/>
      <c r="AI1861" s="641"/>
      <c r="AJ1861" s="537"/>
      <c r="AK1861" s="537"/>
      <c r="AL1861" s="537"/>
      <c r="AM1861" s="537"/>
      <c r="AN1861" s="537"/>
      <c r="AO1861" s="531"/>
      <c r="AP1861" s="141"/>
      <c r="AQ1861" s="141"/>
      <c r="AR1861" s="552"/>
      <c r="AS1861" s="552"/>
      <c r="AT1861" s="531"/>
      <c r="AU1861" s="593"/>
      <c r="AV1861" s="923"/>
      <c r="AW1861" s="846"/>
      <c r="AX1861" s="121"/>
      <c r="AY1861" s="111"/>
      <c r="AZ1861" s="111"/>
      <c r="BA1861" s="343"/>
      <c r="BB1861" s="324"/>
      <c r="BC1861" s="111"/>
      <c r="BD1861" s="111"/>
      <c r="BE1861" s="343"/>
      <c r="BG1861" s="826" t="str">
        <f t="shared" si="2905"/>
        <v>61.41</v>
      </c>
      <c r="BH1861" s="607" t="b">
        <f>COUNTIF('Codes SEC'!$B$2:$B$250,Ministres!BG1861)&gt;0</f>
        <v>1</v>
      </c>
    </row>
    <row r="1862" spans="1:60" ht="35.1" customHeight="1" x14ac:dyDescent="0.25">
      <c r="A1862" s="222" t="s">
        <v>6116</v>
      </c>
      <c r="B1862" s="112" t="s">
        <v>826</v>
      </c>
      <c r="C1862" s="116" t="s">
        <v>1714</v>
      </c>
      <c r="D1862" s="623">
        <v>2003</v>
      </c>
      <c r="F1862" s="117"/>
      <c r="G1862" s="711"/>
      <c r="H1862" s="878" t="str">
        <f t="shared" si="2903"/>
        <v>050</v>
      </c>
      <c r="I1862" s="397">
        <v>86161000</v>
      </c>
      <c r="J1862" s="380" t="s">
        <v>5570</v>
      </c>
      <c r="K1862" s="408" t="s">
        <v>5571</v>
      </c>
      <c r="L1862" s="731"/>
      <c r="M1862" s="732"/>
      <c r="N1862" s="931"/>
      <c r="O1862" s="923"/>
      <c r="P1862" s="923"/>
      <c r="Q1862" s="641"/>
      <c r="R1862" s="537"/>
      <c r="S1862" s="537"/>
      <c r="T1862" s="537"/>
      <c r="U1862" s="537"/>
      <c r="V1862" s="537"/>
      <c r="W1862" s="531"/>
      <c r="X1862" s="141"/>
      <c r="Y1862" s="141"/>
      <c r="Z1862" s="552"/>
      <c r="AA1862" s="552"/>
      <c r="AB1862" s="531"/>
      <c r="AC1862" s="593"/>
      <c r="AD1862" s="923"/>
      <c r="AE1862" s="846"/>
      <c r="AF1862" s="931"/>
      <c r="AG1862" s="923"/>
      <c r="AH1862" s="923"/>
      <c r="AI1862" s="641"/>
      <c r="AJ1862" s="537"/>
      <c r="AK1862" s="537"/>
      <c r="AL1862" s="537"/>
      <c r="AM1862" s="537"/>
      <c r="AN1862" s="537"/>
      <c r="AO1862" s="531"/>
      <c r="AP1862" s="141"/>
      <c r="AQ1862" s="141"/>
      <c r="AR1862" s="552"/>
      <c r="AS1862" s="552"/>
      <c r="AT1862" s="531"/>
      <c r="AU1862" s="593"/>
      <c r="AV1862" s="923"/>
      <c r="AW1862" s="846"/>
      <c r="AX1862" s="121"/>
      <c r="AY1862" s="111"/>
      <c r="AZ1862" s="111"/>
      <c r="BA1862" s="343"/>
      <c r="BB1862" s="324"/>
      <c r="BC1862" s="111"/>
      <c r="BD1862" s="111"/>
      <c r="BE1862" s="343"/>
      <c r="BG1862" s="826" t="str">
        <f t="shared" si="2905"/>
        <v>61.61</v>
      </c>
      <c r="BH1862" s="607" t="b">
        <f>COUNTIF('Codes SEC'!$B$2:$B$250,Ministres!BG1862)&gt;0</f>
        <v>1</v>
      </c>
    </row>
    <row r="1863" spans="1:60" ht="35.1" customHeight="1" x14ac:dyDescent="0.25">
      <c r="A1863" s="190" t="s">
        <v>6116</v>
      </c>
      <c r="B1863" s="603">
        <v>14</v>
      </c>
      <c r="C1863" s="120" t="s">
        <v>1714</v>
      </c>
      <c r="D1863" s="620">
        <v>2003</v>
      </c>
      <c r="E1863" s="604"/>
      <c r="F1863" s="192"/>
      <c r="G1863" s="697"/>
      <c r="H1863" s="890" t="str">
        <f t="shared" si="2903"/>
        <v>050</v>
      </c>
      <c r="I1863" s="585">
        <v>86311000</v>
      </c>
      <c r="J1863" s="380" t="s">
        <v>4316</v>
      </c>
      <c r="K1863" s="422" t="s">
        <v>5478</v>
      </c>
      <c r="L1863" s="731"/>
      <c r="M1863" s="732"/>
      <c r="N1863" s="931"/>
      <c r="O1863" s="923"/>
      <c r="P1863" s="923"/>
      <c r="Q1863" s="641"/>
      <c r="R1863" s="537"/>
      <c r="S1863" s="537"/>
      <c r="T1863" s="537"/>
      <c r="U1863" s="537"/>
      <c r="V1863" s="537"/>
      <c r="W1863" s="531"/>
      <c r="X1863" s="141"/>
      <c r="Y1863" s="141"/>
      <c r="Z1863" s="552"/>
      <c r="AA1863" s="552"/>
      <c r="AB1863" s="531"/>
      <c r="AC1863" s="593"/>
      <c r="AD1863" s="923"/>
      <c r="AE1863" s="846"/>
      <c r="AF1863" s="931"/>
      <c r="AG1863" s="923"/>
      <c r="AH1863" s="923"/>
      <c r="AI1863" s="641"/>
      <c r="AJ1863" s="537"/>
      <c r="AK1863" s="537"/>
      <c r="AL1863" s="537"/>
      <c r="AM1863" s="537"/>
      <c r="AN1863" s="537"/>
      <c r="AO1863" s="531"/>
      <c r="AP1863" s="141"/>
      <c r="AQ1863" s="141"/>
      <c r="AR1863" s="552"/>
      <c r="AS1863" s="552"/>
      <c r="AT1863" s="531"/>
      <c r="AU1863" s="593"/>
      <c r="AV1863" s="923"/>
      <c r="AW1863" s="846"/>
      <c r="AX1863" s="121"/>
      <c r="AY1863" s="111"/>
      <c r="AZ1863" s="111"/>
      <c r="BA1863" s="343"/>
      <c r="BB1863" s="324"/>
      <c r="BC1863" s="111"/>
      <c r="BD1863" s="111"/>
      <c r="BE1863" s="343"/>
      <c r="BG1863" s="826" t="str">
        <f t="shared" si="2905"/>
        <v>63.11</v>
      </c>
      <c r="BH1863" s="607" t="b">
        <f>COUNTIF('Codes SEC'!$B$2:$B$250,Ministres!BG1863)&gt;0</f>
        <v>1</v>
      </c>
    </row>
    <row r="1864" spans="1:60" ht="35.1" customHeight="1" x14ac:dyDescent="0.25">
      <c r="A1864" s="190" t="s">
        <v>6116</v>
      </c>
      <c r="B1864" s="583" t="s">
        <v>826</v>
      </c>
      <c r="C1864" s="116" t="s">
        <v>1714</v>
      </c>
      <c r="D1864" s="623">
        <v>2003</v>
      </c>
      <c r="E1864" s="604"/>
      <c r="F1864" s="192"/>
      <c r="G1864" s="711"/>
      <c r="H1864" s="878" t="str">
        <f t="shared" si="2903"/>
        <v>050</v>
      </c>
      <c r="I1864" s="585">
        <v>86321000</v>
      </c>
      <c r="J1864" s="380" t="s">
        <v>5572</v>
      </c>
      <c r="K1864" s="422" t="s">
        <v>5573</v>
      </c>
      <c r="L1864" s="731"/>
      <c r="M1864" s="732"/>
      <c r="N1864" s="931"/>
      <c r="O1864" s="923"/>
      <c r="P1864" s="923"/>
      <c r="Q1864" s="641"/>
      <c r="R1864" s="537"/>
      <c r="S1864" s="537"/>
      <c r="T1864" s="537"/>
      <c r="U1864" s="537"/>
      <c r="V1864" s="537"/>
      <c r="W1864" s="531"/>
      <c r="X1864" s="141"/>
      <c r="Y1864" s="141"/>
      <c r="Z1864" s="552"/>
      <c r="AA1864" s="552"/>
      <c r="AB1864" s="531"/>
      <c r="AC1864" s="593"/>
      <c r="AD1864" s="923"/>
      <c r="AE1864" s="846"/>
      <c r="AF1864" s="931"/>
      <c r="AG1864" s="923"/>
      <c r="AH1864" s="923"/>
      <c r="AI1864" s="641"/>
      <c r="AJ1864" s="537"/>
      <c r="AK1864" s="537"/>
      <c r="AL1864" s="537"/>
      <c r="AM1864" s="537"/>
      <c r="AN1864" s="537"/>
      <c r="AO1864" s="531"/>
      <c r="AP1864" s="141"/>
      <c r="AQ1864" s="141"/>
      <c r="AR1864" s="552"/>
      <c r="AS1864" s="552"/>
      <c r="AT1864" s="531"/>
      <c r="AU1864" s="593"/>
      <c r="AV1864" s="923"/>
      <c r="AW1864" s="846"/>
      <c r="AX1864" s="121"/>
      <c r="AY1864" s="111"/>
      <c r="AZ1864" s="111"/>
      <c r="BA1864" s="343"/>
      <c r="BB1864" s="324"/>
      <c r="BC1864" s="111"/>
      <c r="BD1864" s="111"/>
      <c r="BE1864" s="343"/>
      <c r="BG1864" s="826" t="str">
        <f t="shared" si="2905"/>
        <v>63.21</v>
      </c>
      <c r="BH1864" s="607" t="b">
        <f>COUNTIF('Codes SEC'!$B$2:$B$250,Ministres!BG1864)&gt;0</f>
        <v>1</v>
      </c>
    </row>
    <row r="1865" spans="1:60" ht="35.1" customHeight="1" x14ac:dyDescent="0.25">
      <c r="A1865" s="222" t="s">
        <v>6116</v>
      </c>
      <c r="B1865" s="112" t="s">
        <v>826</v>
      </c>
      <c r="C1865" s="116" t="s">
        <v>1714</v>
      </c>
      <c r="D1865" s="623">
        <v>2003</v>
      </c>
      <c r="F1865" s="117"/>
      <c r="G1865" s="711"/>
      <c r="H1865" s="878" t="str">
        <f t="shared" si="2903"/>
        <v>050</v>
      </c>
      <c r="I1865" s="397">
        <v>86351000</v>
      </c>
      <c r="J1865" s="380" t="s">
        <v>5574</v>
      </c>
      <c r="K1865" s="408" t="s">
        <v>5575</v>
      </c>
      <c r="L1865" s="731"/>
      <c r="M1865" s="732"/>
      <c r="N1865" s="931"/>
      <c r="O1865" s="923"/>
      <c r="P1865" s="923"/>
      <c r="Q1865" s="641"/>
      <c r="R1865" s="537"/>
      <c r="S1865" s="537"/>
      <c r="T1865" s="537"/>
      <c r="U1865" s="537"/>
      <c r="V1865" s="537"/>
      <c r="W1865" s="531"/>
      <c r="X1865" s="141"/>
      <c r="Y1865" s="141"/>
      <c r="Z1865" s="552"/>
      <c r="AA1865" s="552"/>
      <c r="AB1865" s="531"/>
      <c r="AC1865" s="593"/>
      <c r="AD1865" s="923"/>
      <c r="AE1865" s="846"/>
      <c r="AF1865" s="931"/>
      <c r="AG1865" s="923"/>
      <c r="AH1865" s="923"/>
      <c r="AI1865" s="641"/>
      <c r="AJ1865" s="537"/>
      <c r="AK1865" s="537"/>
      <c r="AL1865" s="537"/>
      <c r="AM1865" s="537"/>
      <c r="AN1865" s="537"/>
      <c r="AO1865" s="531"/>
      <c r="AP1865" s="141"/>
      <c r="AQ1865" s="141"/>
      <c r="AR1865" s="552"/>
      <c r="AS1865" s="552"/>
      <c r="AT1865" s="531"/>
      <c r="AU1865" s="593"/>
      <c r="AV1865" s="923"/>
      <c r="AW1865" s="846"/>
      <c r="AX1865" s="121"/>
      <c r="AY1865" s="111"/>
      <c r="AZ1865" s="111"/>
      <c r="BA1865" s="343"/>
      <c r="BB1865" s="324"/>
      <c r="BC1865" s="111"/>
      <c r="BD1865" s="111"/>
      <c r="BE1865" s="343"/>
      <c r="BG1865" s="826" t="str">
        <f t="shared" si="2905"/>
        <v>63.51</v>
      </c>
      <c r="BH1865" s="607" t="b">
        <f>COUNTIF('Codes SEC'!$B$2:$B$250,Ministres!BG1865)&gt;0</f>
        <v>1</v>
      </c>
    </row>
    <row r="1866" spans="1:60" ht="35.1" customHeight="1" x14ac:dyDescent="0.25">
      <c r="A1866" s="222" t="s">
        <v>6116</v>
      </c>
      <c r="B1866" s="112" t="s">
        <v>826</v>
      </c>
      <c r="C1866" s="116" t="s">
        <v>1714</v>
      </c>
      <c r="D1866" s="623">
        <v>2003</v>
      </c>
      <c r="F1866" s="117"/>
      <c r="G1866" s="711"/>
      <c r="H1866" s="878" t="str">
        <f t="shared" si="2903"/>
        <v>050</v>
      </c>
      <c r="I1866" s="397">
        <v>86352000</v>
      </c>
      <c r="J1866" s="380" t="s">
        <v>5576</v>
      </c>
      <c r="K1866" s="408" t="s">
        <v>5577</v>
      </c>
      <c r="L1866" s="731"/>
      <c r="M1866" s="732"/>
      <c r="N1866" s="931"/>
      <c r="O1866" s="923"/>
      <c r="P1866" s="923"/>
      <c r="Q1866" s="641"/>
      <c r="R1866" s="537"/>
      <c r="S1866" s="537"/>
      <c r="T1866" s="537"/>
      <c r="U1866" s="537"/>
      <c r="V1866" s="537"/>
      <c r="W1866" s="531"/>
      <c r="X1866" s="141"/>
      <c r="Y1866" s="141"/>
      <c r="Z1866" s="552"/>
      <c r="AA1866" s="552"/>
      <c r="AB1866" s="531"/>
      <c r="AC1866" s="593"/>
      <c r="AD1866" s="923"/>
      <c r="AE1866" s="846"/>
      <c r="AF1866" s="931"/>
      <c r="AG1866" s="923"/>
      <c r="AH1866" s="923"/>
      <c r="AI1866" s="641"/>
      <c r="AJ1866" s="537"/>
      <c r="AK1866" s="537"/>
      <c r="AL1866" s="537"/>
      <c r="AM1866" s="537"/>
      <c r="AN1866" s="537"/>
      <c r="AO1866" s="531"/>
      <c r="AP1866" s="141"/>
      <c r="AQ1866" s="141"/>
      <c r="AR1866" s="552"/>
      <c r="AS1866" s="552"/>
      <c r="AT1866" s="531"/>
      <c r="AU1866" s="593"/>
      <c r="AV1866" s="923"/>
      <c r="AW1866" s="846"/>
      <c r="AX1866" s="121"/>
      <c r="AY1866" s="111"/>
      <c r="AZ1866" s="111"/>
      <c r="BA1866" s="343"/>
      <c r="BB1866" s="324"/>
      <c r="BC1866" s="111"/>
      <c r="BD1866" s="111"/>
      <c r="BE1866" s="343"/>
      <c r="BG1866" s="826" t="str">
        <f t="shared" si="2905"/>
        <v>63.52</v>
      </c>
      <c r="BH1866" s="607" t="b">
        <f>COUNTIF('Codes SEC'!$B$2:$B$250,Ministres!BG1866)&gt;0</f>
        <v>1</v>
      </c>
    </row>
    <row r="1867" spans="1:60" ht="35.1" customHeight="1" x14ac:dyDescent="0.25">
      <c r="A1867" s="190" t="s">
        <v>6116</v>
      </c>
      <c r="B1867" s="583" t="s">
        <v>826</v>
      </c>
      <c r="C1867" s="116" t="s">
        <v>1714</v>
      </c>
      <c r="D1867" s="623">
        <v>2003</v>
      </c>
      <c r="E1867" s="604"/>
      <c r="F1867" s="192"/>
      <c r="G1867" s="711"/>
      <c r="H1867" s="878" t="str">
        <f t="shared" si="2903"/>
        <v>050</v>
      </c>
      <c r="I1867" s="585">
        <v>86353000</v>
      </c>
      <c r="J1867" s="380" t="s">
        <v>5578</v>
      </c>
      <c r="K1867" s="422" t="s">
        <v>5579</v>
      </c>
      <c r="L1867" s="731"/>
      <c r="M1867" s="732"/>
      <c r="N1867" s="931"/>
      <c r="O1867" s="923"/>
      <c r="P1867" s="923"/>
      <c r="Q1867" s="641"/>
      <c r="R1867" s="537"/>
      <c r="S1867" s="537"/>
      <c r="T1867" s="537"/>
      <c r="U1867" s="537"/>
      <c r="V1867" s="537"/>
      <c r="W1867" s="531"/>
      <c r="X1867" s="141"/>
      <c r="Y1867" s="141"/>
      <c r="Z1867" s="552"/>
      <c r="AA1867" s="552"/>
      <c r="AB1867" s="531"/>
      <c r="AC1867" s="593"/>
      <c r="AD1867" s="923"/>
      <c r="AE1867" s="846"/>
      <c r="AF1867" s="931"/>
      <c r="AG1867" s="923"/>
      <c r="AH1867" s="923"/>
      <c r="AI1867" s="641"/>
      <c r="AJ1867" s="537"/>
      <c r="AK1867" s="537"/>
      <c r="AL1867" s="537"/>
      <c r="AM1867" s="537"/>
      <c r="AN1867" s="537"/>
      <c r="AO1867" s="531"/>
      <c r="AP1867" s="141"/>
      <c r="AQ1867" s="141"/>
      <c r="AR1867" s="552"/>
      <c r="AS1867" s="552"/>
      <c r="AT1867" s="531"/>
      <c r="AU1867" s="593"/>
      <c r="AV1867" s="923"/>
      <c r="AW1867" s="846"/>
      <c r="AX1867" s="121"/>
      <c r="AY1867" s="111"/>
      <c r="AZ1867" s="111"/>
      <c r="BA1867" s="343"/>
      <c r="BB1867" s="324"/>
      <c r="BC1867" s="111"/>
      <c r="BD1867" s="111"/>
      <c r="BE1867" s="343"/>
      <c r="BG1867" s="826" t="str">
        <f t="shared" si="2905"/>
        <v>63.53</v>
      </c>
      <c r="BH1867" s="607" t="b">
        <f>COUNTIF('Codes SEC'!$B$2:$B$250,Ministres!BG1867)&gt;0</f>
        <v>1</v>
      </c>
    </row>
    <row r="1868" spans="1:60" ht="35.1" customHeight="1" x14ac:dyDescent="0.25">
      <c r="A1868" s="222" t="s">
        <v>6116</v>
      </c>
      <c r="B1868" s="112" t="s">
        <v>826</v>
      </c>
      <c r="C1868" s="116" t="s">
        <v>1714</v>
      </c>
      <c r="D1868" s="623">
        <v>2003</v>
      </c>
      <c r="F1868" s="117"/>
      <c r="G1868" s="711"/>
      <c r="H1868" s="878" t="str">
        <f t="shared" si="2903"/>
        <v>050</v>
      </c>
      <c r="I1868" s="397">
        <v>86354000</v>
      </c>
      <c r="J1868" s="380" t="s">
        <v>5580</v>
      </c>
      <c r="K1868" s="408" t="s">
        <v>5581</v>
      </c>
      <c r="L1868" s="731"/>
      <c r="M1868" s="732"/>
      <c r="N1868" s="931"/>
      <c r="O1868" s="923"/>
      <c r="P1868" s="923"/>
      <c r="Q1868" s="641"/>
      <c r="R1868" s="537"/>
      <c r="S1868" s="537"/>
      <c r="T1868" s="537"/>
      <c r="U1868" s="537"/>
      <c r="V1868" s="537"/>
      <c r="W1868" s="531"/>
      <c r="X1868" s="141"/>
      <c r="Y1868" s="141"/>
      <c r="Z1868" s="552"/>
      <c r="AA1868" s="552"/>
      <c r="AB1868" s="531"/>
      <c r="AC1868" s="593"/>
      <c r="AD1868" s="923"/>
      <c r="AE1868" s="846"/>
      <c r="AF1868" s="931"/>
      <c r="AG1868" s="923"/>
      <c r="AH1868" s="923"/>
      <c r="AI1868" s="641"/>
      <c r="AJ1868" s="537"/>
      <c r="AK1868" s="537"/>
      <c r="AL1868" s="537"/>
      <c r="AM1868" s="537"/>
      <c r="AN1868" s="537"/>
      <c r="AO1868" s="531"/>
      <c r="AP1868" s="141"/>
      <c r="AQ1868" s="141"/>
      <c r="AR1868" s="552"/>
      <c r="AS1868" s="552"/>
      <c r="AT1868" s="531"/>
      <c r="AU1868" s="593"/>
      <c r="AV1868" s="923"/>
      <c r="AW1868" s="846"/>
      <c r="AX1868" s="121"/>
      <c r="AY1868" s="111"/>
      <c r="AZ1868" s="111"/>
      <c r="BA1868" s="343"/>
      <c r="BB1868" s="324"/>
      <c r="BC1868" s="111"/>
      <c r="BD1868" s="111"/>
      <c r="BE1868" s="343"/>
      <c r="BG1868" s="826" t="str">
        <f t="shared" si="2905"/>
        <v>63.54</v>
      </c>
      <c r="BH1868" s="607" t="b">
        <f>COUNTIF('Codes SEC'!$B$2:$B$250,Ministres!BG1868)&gt;0</f>
        <v>1</v>
      </c>
    </row>
    <row r="1869" spans="1:60" ht="35.1" customHeight="1" x14ac:dyDescent="0.25">
      <c r="A1869" s="222" t="s">
        <v>6116</v>
      </c>
      <c r="B1869" s="112" t="s">
        <v>826</v>
      </c>
      <c r="C1869" s="116" t="s">
        <v>1714</v>
      </c>
      <c r="D1869" s="623">
        <v>2003</v>
      </c>
      <c r="F1869" s="117"/>
      <c r="G1869" s="711"/>
      <c r="H1869" s="878" t="str">
        <f t="shared" si="2903"/>
        <v>050</v>
      </c>
      <c r="I1869" s="397">
        <v>86524000</v>
      </c>
      <c r="J1869" s="380" t="s">
        <v>5582</v>
      </c>
      <c r="K1869" s="408" t="s">
        <v>5583</v>
      </c>
      <c r="L1869" s="731"/>
      <c r="M1869" s="732"/>
      <c r="N1869" s="931"/>
      <c r="O1869" s="923"/>
      <c r="P1869" s="923"/>
      <c r="Q1869" s="641"/>
      <c r="R1869" s="537"/>
      <c r="S1869" s="537"/>
      <c r="T1869" s="537"/>
      <c r="U1869" s="537"/>
      <c r="V1869" s="537"/>
      <c r="W1869" s="531"/>
      <c r="X1869" s="141"/>
      <c r="Y1869" s="141"/>
      <c r="Z1869" s="552"/>
      <c r="AA1869" s="552"/>
      <c r="AB1869" s="531"/>
      <c r="AC1869" s="593"/>
      <c r="AD1869" s="923"/>
      <c r="AE1869" s="846"/>
      <c r="AF1869" s="931"/>
      <c r="AG1869" s="923"/>
      <c r="AH1869" s="923"/>
      <c r="AI1869" s="641"/>
      <c r="AJ1869" s="537"/>
      <c r="AK1869" s="537"/>
      <c r="AL1869" s="537"/>
      <c r="AM1869" s="537"/>
      <c r="AN1869" s="537"/>
      <c r="AO1869" s="531"/>
      <c r="AP1869" s="141"/>
      <c r="AQ1869" s="141"/>
      <c r="AR1869" s="552"/>
      <c r="AS1869" s="552"/>
      <c r="AT1869" s="531"/>
      <c r="AU1869" s="593"/>
      <c r="AV1869" s="923"/>
      <c r="AW1869" s="846"/>
      <c r="AX1869" s="121"/>
      <c r="AY1869" s="111"/>
      <c r="AZ1869" s="111"/>
      <c r="BA1869" s="343"/>
      <c r="BB1869" s="324"/>
      <c r="BC1869" s="111"/>
      <c r="BD1869" s="111"/>
      <c r="BE1869" s="343"/>
      <c r="BG1869" s="826" t="str">
        <f t="shared" si="2905"/>
        <v>65.24</v>
      </c>
      <c r="BH1869" s="607" t="b">
        <f>COUNTIF('Codes SEC'!$B$2:$B$250,Ministres!BG1869)&gt;0</f>
        <v>1</v>
      </c>
    </row>
    <row r="1870" spans="1:60" ht="35.1" customHeight="1" x14ac:dyDescent="0.25">
      <c r="A1870" s="190" t="s">
        <v>6116</v>
      </c>
      <c r="B1870" s="583" t="s">
        <v>826</v>
      </c>
      <c r="C1870" s="116" t="s">
        <v>1714</v>
      </c>
      <c r="D1870" s="623">
        <v>2003</v>
      </c>
      <c r="E1870" s="604"/>
      <c r="F1870" s="192"/>
      <c r="G1870" s="711"/>
      <c r="H1870" s="878" t="str">
        <f t="shared" si="2903"/>
        <v>050</v>
      </c>
      <c r="I1870" s="585">
        <v>87200000</v>
      </c>
      <c r="J1870" s="380" t="s">
        <v>5548</v>
      </c>
      <c r="K1870" s="422" t="s">
        <v>5549</v>
      </c>
      <c r="L1870" s="731"/>
      <c r="M1870" s="732"/>
      <c r="N1870" s="931"/>
      <c r="O1870" s="923"/>
      <c r="P1870" s="923"/>
      <c r="Q1870" s="641"/>
      <c r="R1870" s="537"/>
      <c r="S1870" s="537"/>
      <c r="T1870" s="537"/>
      <c r="U1870" s="537"/>
      <c r="V1870" s="537"/>
      <c r="W1870" s="531"/>
      <c r="X1870" s="141"/>
      <c r="Y1870" s="141"/>
      <c r="Z1870" s="552"/>
      <c r="AA1870" s="552"/>
      <c r="AB1870" s="531"/>
      <c r="AC1870" s="593"/>
      <c r="AD1870" s="923"/>
      <c r="AE1870" s="846"/>
      <c r="AF1870" s="931"/>
      <c r="AG1870" s="923"/>
      <c r="AH1870" s="923"/>
      <c r="AI1870" s="641"/>
      <c r="AJ1870" s="537"/>
      <c r="AK1870" s="537"/>
      <c r="AL1870" s="537"/>
      <c r="AM1870" s="537"/>
      <c r="AN1870" s="537"/>
      <c r="AO1870" s="531"/>
      <c r="AP1870" s="141"/>
      <c r="AQ1870" s="141"/>
      <c r="AR1870" s="552"/>
      <c r="AS1870" s="552"/>
      <c r="AT1870" s="531"/>
      <c r="AU1870" s="593"/>
      <c r="AV1870" s="923"/>
      <c r="AW1870" s="846"/>
      <c r="AX1870" s="121"/>
      <c r="AY1870" s="111"/>
      <c r="AZ1870" s="111"/>
      <c r="BA1870" s="343"/>
      <c r="BB1870" s="324"/>
      <c r="BC1870" s="111"/>
      <c r="BD1870" s="111"/>
      <c r="BE1870" s="343"/>
      <c r="BG1870" s="826" t="str">
        <f t="shared" si="2905"/>
        <v>72.00</v>
      </c>
      <c r="BH1870" s="607" t="b">
        <f>COUNTIF('Codes SEC'!$B$2:$B$250,Ministres!BG1870)&gt;0</f>
        <v>1</v>
      </c>
    </row>
    <row r="1871" spans="1:60" ht="35.1" customHeight="1" x14ac:dyDescent="0.25">
      <c r="A1871" s="190" t="s">
        <v>6116</v>
      </c>
      <c r="B1871" s="583" t="s">
        <v>826</v>
      </c>
      <c r="C1871" s="116" t="s">
        <v>1714</v>
      </c>
      <c r="D1871" s="623">
        <v>2003</v>
      </c>
      <c r="E1871" s="604"/>
      <c r="F1871" s="192"/>
      <c r="G1871" s="711"/>
      <c r="H1871" s="878" t="str">
        <f t="shared" si="2903"/>
        <v>050</v>
      </c>
      <c r="I1871" s="585">
        <v>87310000</v>
      </c>
      <c r="J1871" s="380" t="s">
        <v>5584</v>
      </c>
      <c r="K1871" s="422" t="s">
        <v>5585</v>
      </c>
      <c r="L1871" s="731"/>
      <c r="M1871" s="732"/>
      <c r="N1871" s="931"/>
      <c r="O1871" s="923"/>
      <c r="P1871" s="923"/>
      <c r="Q1871" s="641"/>
      <c r="R1871" s="537"/>
      <c r="S1871" s="537"/>
      <c r="T1871" s="537"/>
      <c r="U1871" s="537"/>
      <c r="V1871" s="537"/>
      <c r="W1871" s="531"/>
      <c r="X1871" s="141"/>
      <c r="Y1871" s="141"/>
      <c r="Z1871" s="552"/>
      <c r="AA1871" s="552"/>
      <c r="AB1871" s="531"/>
      <c r="AC1871" s="593"/>
      <c r="AD1871" s="923"/>
      <c r="AE1871" s="846"/>
      <c r="AF1871" s="931"/>
      <c r="AG1871" s="923"/>
      <c r="AH1871" s="923"/>
      <c r="AI1871" s="641"/>
      <c r="AJ1871" s="537"/>
      <c r="AK1871" s="537"/>
      <c r="AL1871" s="537"/>
      <c r="AM1871" s="537"/>
      <c r="AN1871" s="537"/>
      <c r="AO1871" s="531"/>
      <c r="AP1871" s="141"/>
      <c r="AQ1871" s="141"/>
      <c r="AR1871" s="552"/>
      <c r="AS1871" s="552"/>
      <c r="AT1871" s="531"/>
      <c r="AU1871" s="593"/>
      <c r="AV1871" s="923"/>
      <c r="AW1871" s="846"/>
      <c r="AX1871" s="121"/>
      <c r="AY1871" s="111"/>
      <c r="AZ1871" s="111"/>
      <c r="BA1871" s="343"/>
      <c r="BB1871" s="324"/>
      <c r="BC1871" s="111"/>
      <c r="BD1871" s="111"/>
      <c r="BE1871" s="343"/>
      <c r="BG1871" s="826" t="str">
        <f t="shared" si="2905"/>
        <v>73.10</v>
      </c>
      <c r="BH1871" s="607" t="b">
        <f>COUNTIF('Codes SEC'!$B$2:$B$250,Ministres!BG1871)&gt;0</f>
        <v>1</v>
      </c>
    </row>
    <row r="1872" spans="1:60" ht="35.1" customHeight="1" x14ac:dyDescent="0.25">
      <c r="A1872" s="222" t="s">
        <v>6116</v>
      </c>
      <c r="B1872" s="112" t="s">
        <v>826</v>
      </c>
      <c r="C1872" s="116" t="s">
        <v>1714</v>
      </c>
      <c r="D1872" s="623">
        <v>2003</v>
      </c>
      <c r="F1872" s="117"/>
      <c r="G1872" s="711"/>
      <c r="H1872" s="878" t="str">
        <f t="shared" si="2903"/>
        <v>050</v>
      </c>
      <c r="I1872" s="397">
        <v>87340000</v>
      </c>
      <c r="J1872" s="380" t="s">
        <v>5586</v>
      </c>
      <c r="K1872" s="408" t="s">
        <v>5587</v>
      </c>
      <c r="L1872" s="731"/>
      <c r="M1872" s="732"/>
      <c r="N1872" s="931"/>
      <c r="O1872" s="923"/>
      <c r="P1872" s="923"/>
      <c r="Q1872" s="641"/>
      <c r="R1872" s="537"/>
      <c r="S1872" s="537"/>
      <c r="T1872" s="537"/>
      <c r="U1872" s="537"/>
      <c r="V1872" s="537"/>
      <c r="W1872" s="531"/>
      <c r="X1872" s="141"/>
      <c r="Y1872" s="141"/>
      <c r="Z1872" s="552"/>
      <c r="AA1872" s="552"/>
      <c r="AB1872" s="531"/>
      <c r="AC1872" s="593"/>
      <c r="AD1872" s="923"/>
      <c r="AE1872" s="846"/>
      <c r="AF1872" s="931"/>
      <c r="AG1872" s="923"/>
      <c r="AH1872" s="923"/>
      <c r="AI1872" s="641"/>
      <c r="AJ1872" s="537"/>
      <c r="AK1872" s="537"/>
      <c r="AL1872" s="537"/>
      <c r="AM1872" s="537"/>
      <c r="AN1872" s="537"/>
      <c r="AO1872" s="531"/>
      <c r="AP1872" s="141"/>
      <c r="AQ1872" s="141"/>
      <c r="AR1872" s="552"/>
      <c r="AS1872" s="552"/>
      <c r="AT1872" s="531"/>
      <c r="AU1872" s="593"/>
      <c r="AV1872" s="923"/>
      <c r="AW1872" s="846"/>
      <c r="AX1872" s="121"/>
      <c r="AY1872" s="111"/>
      <c r="AZ1872" s="111"/>
      <c r="BA1872" s="343"/>
      <c r="BB1872" s="324"/>
      <c r="BC1872" s="111"/>
      <c r="BD1872" s="111"/>
      <c r="BE1872" s="343"/>
      <c r="BG1872" s="826" t="str">
        <f t="shared" si="2905"/>
        <v>73.40</v>
      </c>
      <c r="BH1872" s="607" t="b">
        <f>COUNTIF('Codes SEC'!$B$2:$B$250,Ministres!BG1872)&gt;0</f>
        <v>1</v>
      </c>
    </row>
    <row r="1873" spans="1:66" s="4" customFormat="1" ht="30.6" x14ac:dyDescent="0.25">
      <c r="A1873" s="222" t="s">
        <v>6116</v>
      </c>
      <c r="B1873" s="30">
        <v>14</v>
      </c>
      <c r="C1873" s="116" t="s">
        <v>1714</v>
      </c>
      <c r="D1873" s="620">
        <v>2003</v>
      </c>
      <c r="E1873" s="32"/>
      <c r="F1873" s="117"/>
      <c r="G1873" s="694"/>
      <c r="H1873" s="878" t="str">
        <f t="shared" si="2903"/>
        <v>050</v>
      </c>
      <c r="I1873" s="397" t="s">
        <v>3258</v>
      </c>
      <c r="J1873" s="380" t="s">
        <v>2219</v>
      </c>
      <c r="K1873" s="408" t="s">
        <v>5479</v>
      </c>
      <c r="L1873" s="731"/>
      <c r="M1873" s="732"/>
      <c r="N1873" s="931"/>
      <c r="O1873" s="923"/>
      <c r="P1873" s="923"/>
      <c r="Q1873" s="641"/>
      <c r="R1873" s="537"/>
      <c r="S1873" s="537"/>
      <c r="T1873" s="537"/>
      <c r="U1873" s="537"/>
      <c r="V1873" s="537"/>
      <c r="W1873" s="531"/>
      <c r="X1873" s="141"/>
      <c r="Y1873" s="141"/>
      <c r="Z1873" s="552"/>
      <c r="AA1873" s="552"/>
      <c r="AB1873" s="531"/>
      <c r="AC1873" s="593"/>
      <c r="AD1873" s="923"/>
      <c r="AE1873" s="846"/>
      <c r="AF1873" s="931"/>
      <c r="AG1873" s="923"/>
      <c r="AH1873" s="923"/>
      <c r="AI1873" s="641"/>
      <c r="AJ1873" s="537"/>
      <c r="AK1873" s="537"/>
      <c r="AL1873" s="537"/>
      <c r="AM1873" s="537"/>
      <c r="AN1873" s="537"/>
      <c r="AO1873" s="531"/>
      <c r="AP1873" s="141"/>
      <c r="AQ1873" s="141"/>
      <c r="AR1873" s="552"/>
      <c r="AS1873" s="552"/>
      <c r="AT1873" s="531"/>
      <c r="AU1873" s="593"/>
      <c r="AV1873" s="923"/>
      <c r="AW1873" s="846"/>
      <c r="AX1873" s="121"/>
      <c r="AY1873" s="111"/>
      <c r="AZ1873" s="111"/>
      <c r="BA1873" s="343"/>
      <c r="BB1873" s="324"/>
      <c r="BC1873" s="111"/>
      <c r="BD1873" s="111"/>
      <c r="BE1873" s="343"/>
      <c r="BF1873" s="41"/>
      <c r="BG1873" s="826" t="str">
        <f t="shared" si="2905"/>
        <v>74.22</v>
      </c>
      <c r="BH1873" s="607" t="b">
        <f>COUNTIF('Codes SEC'!$B$2:$B$250,Ministres!BG1873)&gt;0</f>
        <v>1</v>
      </c>
      <c r="BI1873" s="41"/>
      <c r="BJ1873" s="41"/>
      <c r="BK1873" s="41"/>
      <c r="BL1873" s="41"/>
      <c r="BM1873" s="41"/>
      <c r="BN1873" s="41"/>
    </row>
    <row r="1874" spans="1:66" s="27" customFormat="1" ht="12.75" customHeight="1" x14ac:dyDescent="0.25">
      <c r="A1874" s="231"/>
      <c r="B1874" s="213"/>
      <c r="C1874" s="254"/>
      <c r="D1874" s="254"/>
      <c r="E1874" s="283"/>
      <c r="F1874" s="254"/>
      <c r="G1874" s="696"/>
      <c r="H1874" s="887"/>
      <c r="I1874" s="444"/>
      <c r="J1874" s="815"/>
      <c r="K1874" s="484" t="s">
        <v>3730</v>
      </c>
      <c r="L1874" s="729">
        <f t="shared" ref="L1874:V1874" si="2906">L1829</f>
        <v>5800</v>
      </c>
      <c r="M1874" s="730">
        <f t="shared" si="2906"/>
        <v>5800</v>
      </c>
      <c r="N1874" s="844">
        <f t="shared" ref="N1874:P1874" si="2907">N1829</f>
        <v>0</v>
      </c>
      <c r="O1874" s="665">
        <f t="shared" si="2907"/>
        <v>-5800</v>
      </c>
      <c r="P1874" s="665" t="str">
        <f t="shared" si="2907"/>
        <v xml:space="preserve">0 </v>
      </c>
      <c r="Q1874" s="638">
        <f t="shared" si="2906"/>
        <v>0</v>
      </c>
      <c r="R1874" s="130">
        <f t="shared" si="2906"/>
        <v>0</v>
      </c>
      <c r="S1874" s="130">
        <f t="shared" si="2906"/>
        <v>0</v>
      </c>
      <c r="T1874" s="130">
        <f t="shared" si="2906"/>
        <v>0</v>
      </c>
      <c r="U1874" s="130">
        <f t="shared" si="2906"/>
        <v>0</v>
      </c>
      <c r="V1874" s="130">
        <f t="shared" si="2906"/>
        <v>0</v>
      </c>
      <c r="W1874" s="665"/>
      <c r="X1874" s="130">
        <f>X1829</f>
        <v>0</v>
      </c>
      <c r="Y1874" s="130">
        <f>Y1829</f>
        <v>0</v>
      </c>
      <c r="Z1874" s="130">
        <f>Z1829</f>
        <v>0</v>
      </c>
      <c r="AA1874" s="130">
        <f>AA1829</f>
        <v>0</v>
      </c>
      <c r="AB1874" s="665"/>
      <c r="AC1874" s="130">
        <f t="shared" ref="AC1874:AN1874" si="2908">AC1829</f>
        <v>0</v>
      </c>
      <c r="AD1874" s="665">
        <f>AD1829</f>
        <v>0</v>
      </c>
      <c r="AE1874" s="845">
        <f>AE1829</f>
        <v>0</v>
      </c>
      <c r="AF1874" s="844">
        <f t="shared" ref="AF1874:AH1874" si="2909">AF1829</f>
        <v>0</v>
      </c>
      <c r="AG1874" s="665">
        <f t="shared" si="2909"/>
        <v>-5800</v>
      </c>
      <c r="AH1874" s="665" t="str">
        <f t="shared" si="2909"/>
        <v xml:space="preserve">0 </v>
      </c>
      <c r="AI1874" s="638">
        <f t="shared" si="2908"/>
        <v>0</v>
      </c>
      <c r="AJ1874" s="130">
        <f t="shared" si="2908"/>
        <v>0</v>
      </c>
      <c r="AK1874" s="130">
        <f t="shared" si="2908"/>
        <v>0</v>
      </c>
      <c r="AL1874" s="130">
        <f t="shared" si="2908"/>
        <v>0</v>
      </c>
      <c r="AM1874" s="130">
        <f t="shared" si="2908"/>
        <v>0</v>
      </c>
      <c r="AN1874" s="130">
        <f t="shared" si="2908"/>
        <v>0</v>
      </c>
      <c r="AO1874" s="665"/>
      <c r="AP1874" s="130">
        <f>AP1829</f>
        <v>0</v>
      </c>
      <c r="AQ1874" s="130">
        <f>AQ1829</f>
        <v>0</v>
      </c>
      <c r="AR1874" s="130">
        <f>AR1829</f>
        <v>0</v>
      </c>
      <c r="AS1874" s="130">
        <f>AS1829</f>
        <v>0</v>
      </c>
      <c r="AT1874" s="665"/>
      <c r="AU1874" s="130">
        <f t="shared" ref="AU1874:BE1874" si="2910">AU1829</f>
        <v>0</v>
      </c>
      <c r="AV1874" s="665">
        <f t="shared" ref="AV1874" si="2911">AV1829</f>
        <v>0</v>
      </c>
      <c r="AW1874" s="845">
        <f t="shared" si="2910"/>
        <v>0</v>
      </c>
      <c r="AX1874" s="314">
        <f t="shared" si="2910"/>
        <v>5800</v>
      </c>
      <c r="AY1874" s="131">
        <f t="shared" si="2910"/>
        <v>0</v>
      </c>
      <c r="AZ1874" s="132">
        <f t="shared" si="2910"/>
        <v>-5800</v>
      </c>
      <c r="BA1874" s="340">
        <f t="shared" si="2910"/>
        <v>-1</v>
      </c>
      <c r="BB1874" s="310">
        <f t="shared" si="2910"/>
        <v>5800</v>
      </c>
      <c r="BC1874" s="131">
        <f t="shared" si="2910"/>
        <v>0</v>
      </c>
      <c r="BD1874" s="132">
        <f t="shared" si="2910"/>
        <v>-5800</v>
      </c>
      <c r="BE1874" s="340">
        <f t="shared" si="2910"/>
        <v>-1</v>
      </c>
      <c r="BF1874" s="41"/>
      <c r="BG1874" s="826"/>
      <c r="BH1874" s="607"/>
      <c r="BI1874" s="40"/>
      <c r="BJ1874" s="40"/>
      <c r="BK1874" s="40"/>
      <c r="BL1874" s="40"/>
      <c r="BM1874" s="40"/>
      <c r="BN1874" s="40"/>
    </row>
    <row r="1875" spans="1:66" ht="12.75" customHeight="1" x14ac:dyDescent="0.25">
      <c r="A1875" s="222"/>
      <c r="C1875" s="116"/>
      <c r="D1875" s="620"/>
      <c r="F1875" s="117"/>
      <c r="G1875" s="690"/>
      <c r="H1875" s="878"/>
      <c r="I1875" s="397"/>
      <c r="J1875" s="380"/>
      <c r="K1875" s="453" t="s">
        <v>208</v>
      </c>
      <c r="L1875" s="731">
        <v>0</v>
      </c>
      <c r="M1875" s="732">
        <v>0</v>
      </c>
      <c r="N1875" s="929">
        <v>0</v>
      </c>
      <c r="O1875" s="530">
        <v>0</v>
      </c>
      <c r="P1875" s="530">
        <v>0</v>
      </c>
      <c r="Q1875" s="641">
        <v>0</v>
      </c>
      <c r="R1875" s="537">
        <v>0</v>
      </c>
      <c r="S1875" s="537">
        <v>0</v>
      </c>
      <c r="T1875" s="537">
        <v>0</v>
      </c>
      <c r="U1875" s="537">
        <v>0</v>
      </c>
      <c r="V1875" s="537">
        <v>0</v>
      </c>
      <c r="W1875" s="530"/>
      <c r="X1875" s="142">
        <v>0</v>
      </c>
      <c r="Y1875" s="142">
        <v>0</v>
      </c>
      <c r="Z1875" s="537">
        <v>0</v>
      </c>
      <c r="AA1875" s="537">
        <v>0</v>
      </c>
      <c r="AB1875" s="530"/>
      <c r="AC1875" s="142">
        <v>0</v>
      </c>
      <c r="AD1875" s="530">
        <v>0</v>
      </c>
      <c r="AE1875" s="842">
        <v>0</v>
      </c>
      <c r="AF1875" s="929">
        <v>0</v>
      </c>
      <c r="AG1875" s="530">
        <v>0</v>
      </c>
      <c r="AH1875" s="530">
        <v>0</v>
      </c>
      <c r="AI1875" s="641">
        <v>0</v>
      </c>
      <c r="AJ1875" s="537">
        <v>0</v>
      </c>
      <c r="AK1875" s="537">
        <v>0</v>
      </c>
      <c r="AL1875" s="537">
        <v>0</v>
      </c>
      <c r="AM1875" s="537">
        <v>0</v>
      </c>
      <c r="AN1875" s="537">
        <v>0</v>
      </c>
      <c r="AO1875" s="530"/>
      <c r="AP1875" s="142">
        <v>0</v>
      </c>
      <c r="AQ1875" s="142">
        <v>0</v>
      </c>
      <c r="AR1875" s="537">
        <v>0</v>
      </c>
      <c r="AS1875" s="537">
        <v>0</v>
      </c>
      <c r="AT1875" s="530"/>
      <c r="AU1875" s="142">
        <v>0</v>
      </c>
      <c r="AV1875" s="530">
        <v>0</v>
      </c>
      <c r="AW1875" s="842">
        <v>0</v>
      </c>
      <c r="AX1875" s="121">
        <v>0</v>
      </c>
      <c r="AY1875" s="111">
        <v>0</v>
      </c>
      <c r="AZ1875" s="111">
        <v>0</v>
      </c>
      <c r="BA1875" s="343">
        <v>0</v>
      </c>
      <c r="BB1875" s="324">
        <v>0</v>
      </c>
      <c r="BC1875" s="111">
        <v>0</v>
      </c>
      <c r="BD1875" s="111">
        <v>0</v>
      </c>
      <c r="BE1875" s="343">
        <v>0</v>
      </c>
      <c r="BG1875" s="826"/>
      <c r="BH1875" s="607"/>
    </row>
    <row r="1876" spans="1:66" ht="12.75" customHeight="1" x14ac:dyDescent="0.25">
      <c r="A1876" s="222"/>
      <c r="C1876" s="116"/>
      <c r="D1876" s="620"/>
      <c r="F1876" s="117"/>
      <c r="G1876" s="694"/>
      <c r="H1876" s="878"/>
      <c r="I1876" s="397"/>
      <c r="J1876" s="380"/>
      <c r="K1876" s="453" t="s">
        <v>96</v>
      </c>
      <c r="L1876" s="731">
        <f t="shared" ref="L1876:V1876" si="2912">L1829</f>
        <v>5800</v>
      </c>
      <c r="M1876" s="732">
        <f t="shared" si="2912"/>
        <v>5800</v>
      </c>
      <c r="N1876" s="929">
        <f t="shared" ref="N1876:P1876" si="2913">N1829</f>
        <v>0</v>
      </c>
      <c r="O1876" s="530">
        <f t="shared" si="2913"/>
        <v>-5800</v>
      </c>
      <c r="P1876" s="530" t="str">
        <f t="shared" si="2913"/>
        <v xml:space="preserve">0 </v>
      </c>
      <c r="Q1876" s="641">
        <f t="shared" si="2912"/>
        <v>0</v>
      </c>
      <c r="R1876" s="537">
        <f t="shared" si="2912"/>
        <v>0</v>
      </c>
      <c r="S1876" s="537">
        <f t="shared" si="2912"/>
        <v>0</v>
      </c>
      <c r="T1876" s="537">
        <f t="shared" si="2912"/>
        <v>0</v>
      </c>
      <c r="U1876" s="537">
        <f t="shared" si="2912"/>
        <v>0</v>
      </c>
      <c r="V1876" s="537">
        <f t="shared" si="2912"/>
        <v>0</v>
      </c>
      <c r="W1876" s="530"/>
      <c r="X1876" s="142">
        <f>X1829</f>
        <v>0</v>
      </c>
      <c r="Y1876" s="142">
        <f>Y1829</f>
        <v>0</v>
      </c>
      <c r="Z1876" s="537">
        <f>Z1829</f>
        <v>0</v>
      </c>
      <c r="AA1876" s="537">
        <f>AA1829</f>
        <v>0</v>
      </c>
      <c r="AB1876" s="530"/>
      <c r="AC1876" s="142">
        <f t="shared" ref="AC1876:AN1876" si="2914">AC1829</f>
        <v>0</v>
      </c>
      <c r="AD1876" s="530">
        <f>AD1829</f>
        <v>0</v>
      </c>
      <c r="AE1876" s="842">
        <f>AE1829</f>
        <v>0</v>
      </c>
      <c r="AF1876" s="929">
        <f t="shared" ref="AF1876:AH1876" si="2915">AF1829</f>
        <v>0</v>
      </c>
      <c r="AG1876" s="530">
        <f t="shared" si="2915"/>
        <v>-5800</v>
      </c>
      <c r="AH1876" s="530" t="str">
        <f t="shared" si="2915"/>
        <v xml:space="preserve">0 </v>
      </c>
      <c r="AI1876" s="641">
        <f t="shared" si="2914"/>
        <v>0</v>
      </c>
      <c r="AJ1876" s="537">
        <f t="shared" si="2914"/>
        <v>0</v>
      </c>
      <c r="AK1876" s="537">
        <f t="shared" si="2914"/>
        <v>0</v>
      </c>
      <c r="AL1876" s="537">
        <f t="shared" si="2914"/>
        <v>0</v>
      </c>
      <c r="AM1876" s="537">
        <f t="shared" si="2914"/>
        <v>0</v>
      </c>
      <c r="AN1876" s="537">
        <f t="shared" si="2914"/>
        <v>0</v>
      </c>
      <c r="AO1876" s="530"/>
      <c r="AP1876" s="142">
        <f>AP1829</f>
        <v>0</v>
      </c>
      <c r="AQ1876" s="142">
        <f>AQ1829</f>
        <v>0</v>
      </c>
      <c r="AR1876" s="537">
        <f>AR1829</f>
        <v>0</v>
      </c>
      <c r="AS1876" s="537">
        <f>AS1829</f>
        <v>0</v>
      </c>
      <c r="AT1876" s="530"/>
      <c r="AU1876" s="142">
        <f t="shared" ref="AU1876:BE1876" si="2916">AU1829</f>
        <v>0</v>
      </c>
      <c r="AV1876" s="530">
        <f t="shared" ref="AV1876" si="2917">AV1829</f>
        <v>0</v>
      </c>
      <c r="AW1876" s="842">
        <f t="shared" si="2916"/>
        <v>0</v>
      </c>
      <c r="AX1876" s="121">
        <f t="shared" si="2916"/>
        <v>5800</v>
      </c>
      <c r="AY1876" s="111">
        <f t="shared" si="2916"/>
        <v>0</v>
      </c>
      <c r="AZ1876" s="111">
        <f t="shared" si="2916"/>
        <v>-5800</v>
      </c>
      <c r="BA1876" s="343">
        <f t="shared" si="2916"/>
        <v>-1</v>
      </c>
      <c r="BB1876" s="324">
        <f t="shared" si="2916"/>
        <v>5800</v>
      </c>
      <c r="BC1876" s="111">
        <f t="shared" si="2916"/>
        <v>0</v>
      </c>
      <c r="BD1876" s="111">
        <f t="shared" si="2916"/>
        <v>-5800</v>
      </c>
      <c r="BE1876" s="343">
        <f t="shared" si="2916"/>
        <v>-1</v>
      </c>
      <c r="BF1876" s="667"/>
      <c r="BG1876" s="826"/>
      <c r="BH1876" s="607"/>
    </row>
    <row r="1877" spans="1:66" ht="12.75" customHeight="1" x14ac:dyDescent="0.25">
      <c r="A1877" s="222"/>
      <c r="C1877" s="116"/>
      <c r="D1877" s="620"/>
      <c r="F1877" s="117"/>
      <c r="G1877" s="694"/>
      <c r="H1877" s="878"/>
      <c r="I1877" s="397"/>
      <c r="J1877" s="380"/>
      <c r="K1877" s="453" t="s">
        <v>209</v>
      </c>
      <c r="L1877" s="731">
        <f t="shared" ref="L1877:V1878" si="2918">L1829</f>
        <v>5800</v>
      </c>
      <c r="M1877" s="732">
        <f t="shared" si="2918"/>
        <v>5800</v>
      </c>
      <c r="N1877" s="929">
        <f t="shared" ref="N1877:P1877" si="2919">N1829</f>
        <v>0</v>
      </c>
      <c r="O1877" s="530">
        <f t="shared" si="2919"/>
        <v>-5800</v>
      </c>
      <c r="P1877" s="530" t="str">
        <f t="shared" si="2919"/>
        <v xml:space="preserve">0 </v>
      </c>
      <c r="Q1877" s="641">
        <f t="shared" si="2918"/>
        <v>0</v>
      </c>
      <c r="R1877" s="537">
        <f t="shared" si="2918"/>
        <v>0</v>
      </c>
      <c r="S1877" s="537">
        <f t="shared" si="2918"/>
        <v>0</v>
      </c>
      <c r="T1877" s="537">
        <f t="shared" si="2918"/>
        <v>0</v>
      </c>
      <c r="U1877" s="537">
        <f t="shared" si="2918"/>
        <v>0</v>
      </c>
      <c r="V1877" s="537">
        <f t="shared" si="2918"/>
        <v>0</v>
      </c>
      <c r="W1877" s="530"/>
      <c r="X1877" s="142">
        <f t="shared" ref="X1877:AA1878" si="2920">X1829</f>
        <v>0</v>
      </c>
      <c r="Y1877" s="142">
        <f t="shared" si="2920"/>
        <v>0</v>
      </c>
      <c r="Z1877" s="537">
        <f t="shared" si="2920"/>
        <v>0</v>
      </c>
      <c r="AA1877" s="537">
        <f t="shared" si="2920"/>
        <v>0</v>
      </c>
      <c r="AB1877" s="530"/>
      <c r="AC1877" s="142">
        <f t="shared" ref="AC1877:AN1878" si="2921">AC1829</f>
        <v>0</v>
      </c>
      <c r="AD1877" s="530">
        <f>AD1829</f>
        <v>0</v>
      </c>
      <c r="AE1877" s="842">
        <f>AE1829</f>
        <v>0</v>
      </c>
      <c r="AF1877" s="929">
        <f t="shared" ref="AF1877:AH1877" si="2922">AF1829</f>
        <v>0</v>
      </c>
      <c r="AG1877" s="530">
        <f t="shared" si="2922"/>
        <v>-5800</v>
      </c>
      <c r="AH1877" s="530" t="str">
        <f t="shared" si="2922"/>
        <v xml:space="preserve">0 </v>
      </c>
      <c r="AI1877" s="641">
        <f t="shared" si="2921"/>
        <v>0</v>
      </c>
      <c r="AJ1877" s="537">
        <f t="shared" si="2921"/>
        <v>0</v>
      </c>
      <c r="AK1877" s="537">
        <f t="shared" si="2921"/>
        <v>0</v>
      </c>
      <c r="AL1877" s="537">
        <f t="shared" si="2921"/>
        <v>0</v>
      </c>
      <c r="AM1877" s="537">
        <f t="shared" si="2921"/>
        <v>0</v>
      </c>
      <c r="AN1877" s="537">
        <f t="shared" si="2921"/>
        <v>0</v>
      </c>
      <c r="AO1877" s="530"/>
      <c r="AP1877" s="142">
        <f t="shared" ref="AP1877:AS1878" si="2923">AP1829</f>
        <v>0</v>
      </c>
      <c r="AQ1877" s="142">
        <f t="shared" si="2923"/>
        <v>0</v>
      </c>
      <c r="AR1877" s="537">
        <f t="shared" si="2923"/>
        <v>0</v>
      </c>
      <c r="AS1877" s="537">
        <f t="shared" si="2923"/>
        <v>0</v>
      </c>
      <c r="AT1877" s="530"/>
      <c r="AU1877" s="142">
        <f t="shared" ref="AU1877:BE1877" si="2924">AU1829</f>
        <v>0</v>
      </c>
      <c r="AV1877" s="530">
        <f t="shared" ref="AV1877" si="2925">AV1829</f>
        <v>0</v>
      </c>
      <c r="AW1877" s="842">
        <f t="shared" si="2924"/>
        <v>0</v>
      </c>
      <c r="AX1877" s="121">
        <f t="shared" si="2924"/>
        <v>5800</v>
      </c>
      <c r="AY1877" s="111">
        <f t="shared" si="2924"/>
        <v>0</v>
      </c>
      <c r="AZ1877" s="111">
        <f t="shared" si="2924"/>
        <v>-5800</v>
      </c>
      <c r="BA1877" s="343">
        <f t="shared" si="2924"/>
        <v>-1</v>
      </c>
      <c r="BB1877" s="324">
        <f t="shared" si="2924"/>
        <v>5800</v>
      </c>
      <c r="BC1877" s="111">
        <f t="shared" si="2924"/>
        <v>0</v>
      </c>
      <c r="BD1877" s="111">
        <f t="shared" si="2924"/>
        <v>-5800</v>
      </c>
      <c r="BE1877" s="343">
        <f t="shared" si="2924"/>
        <v>-1</v>
      </c>
      <c r="BG1877" s="826"/>
      <c r="BH1877" s="607"/>
    </row>
    <row r="1878" spans="1:66" ht="12.75" customHeight="1" x14ac:dyDescent="0.25">
      <c r="A1878" s="222"/>
      <c r="C1878" s="116"/>
      <c r="D1878" s="620"/>
      <c r="F1878" s="117"/>
      <c r="G1878" s="694"/>
      <c r="H1878" s="878"/>
      <c r="I1878" s="397"/>
      <c r="J1878" s="380"/>
      <c r="K1878" s="453" t="s">
        <v>210</v>
      </c>
      <c r="L1878" s="731">
        <f t="shared" si="2918"/>
        <v>16089</v>
      </c>
      <c r="M1878" s="732">
        <f t="shared" si="2918"/>
        <v>22177</v>
      </c>
      <c r="N1878" s="929">
        <f t="shared" ref="N1878:P1878" si="2926">N1830</f>
        <v>0</v>
      </c>
      <c r="O1878" s="530">
        <f t="shared" si="2926"/>
        <v>-16089</v>
      </c>
      <c r="P1878" s="530" t="str">
        <f t="shared" si="2926"/>
        <v xml:space="preserve">0 </v>
      </c>
      <c r="Q1878" s="641">
        <f t="shared" si="2918"/>
        <v>0</v>
      </c>
      <c r="R1878" s="537">
        <f t="shared" si="2918"/>
        <v>0</v>
      </c>
      <c r="S1878" s="537">
        <f t="shared" si="2918"/>
        <v>0</v>
      </c>
      <c r="T1878" s="537">
        <f t="shared" si="2918"/>
        <v>0</v>
      </c>
      <c r="U1878" s="537">
        <f t="shared" si="2918"/>
        <v>0</v>
      </c>
      <c r="V1878" s="537">
        <f t="shared" si="2918"/>
        <v>0</v>
      </c>
      <c r="W1878" s="530"/>
      <c r="X1878" s="142">
        <f t="shared" si="2920"/>
        <v>0</v>
      </c>
      <c r="Y1878" s="142">
        <f t="shared" si="2920"/>
        <v>0</v>
      </c>
      <c r="Z1878" s="537">
        <f t="shared" si="2920"/>
        <v>0</v>
      </c>
      <c r="AA1878" s="537">
        <f t="shared" si="2920"/>
        <v>0</v>
      </c>
      <c r="AB1878" s="530"/>
      <c r="AC1878" s="142">
        <f t="shared" si="2921"/>
        <v>0</v>
      </c>
      <c r="AD1878" s="530">
        <f>AD1830</f>
        <v>0</v>
      </c>
      <c r="AE1878" s="842">
        <f>AE1830</f>
        <v>0</v>
      </c>
      <c r="AF1878" s="929">
        <f t="shared" ref="AF1878:AH1878" si="2927">AF1830</f>
        <v>0</v>
      </c>
      <c r="AG1878" s="530">
        <f t="shared" si="2927"/>
        <v>-22177</v>
      </c>
      <c r="AH1878" s="530" t="str">
        <f t="shared" si="2927"/>
        <v xml:space="preserve">0 </v>
      </c>
      <c r="AI1878" s="641">
        <f t="shared" si="2921"/>
        <v>0</v>
      </c>
      <c r="AJ1878" s="537">
        <f t="shared" si="2921"/>
        <v>0</v>
      </c>
      <c r="AK1878" s="537">
        <f t="shared" si="2921"/>
        <v>0</v>
      </c>
      <c r="AL1878" s="537">
        <f t="shared" si="2921"/>
        <v>0</v>
      </c>
      <c r="AM1878" s="537">
        <f t="shared" si="2921"/>
        <v>0</v>
      </c>
      <c r="AN1878" s="537">
        <f t="shared" si="2921"/>
        <v>0</v>
      </c>
      <c r="AO1878" s="530"/>
      <c r="AP1878" s="142">
        <f t="shared" si="2923"/>
        <v>0</v>
      </c>
      <c r="AQ1878" s="142">
        <f t="shared" si="2923"/>
        <v>0</v>
      </c>
      <c r="AR1878" s="537">
        <f t="shared" si="2923"/>
        <v>0</v>
      </c>
      <c r="AS1878" s="537">
        <f t="shared" si="2923"/>
        <v>0</v>
      </c>
      <c r="AT1878" s="530"/>
      <c r="AU1878" s="142">
        <f t="shared" ref="AU1878:BE1878" si="2928">AU1830</f>
        <v>0</v>
      </c>
      <c r="AV1878" s="530">
        <f t="shared" ref="AV1878" si="2929">AV1830</f>
        <v>0</v>
      </c>
      <c r="AW1878" s="842">
        <f t="shared" si="2928"/>
        <v>0</v>
      </c>
      <c r="AX1878" s="121">
        <f t="shared" si="2928"/>
        <v>16089</v>
      </c>
      <c r="AY1878" s="111">
        <f t="shared" si="2928"/>
        <v>0</v>
      </c>
      <c r="AZ1878" s="111">
        <f t="shared" si="2928"/>
        <v>-16089</v>
      </c>
      <c r="BA1878" s="343">
        <f t="shared" si="2928"/>
        <v>-1</v>
      </c>
      <c r="BB1878" s="324">
        <f t="shared" si="2928"/>
        <v>22177</v>
      </c>
      <c r="BC1878" s="111">
        <f t="shared" si="2928"/>
        <v>0</v>
      </c>
      <c r="BD1878" s="111">
        <f t="shared" si="2928"/>
        <v>-22177</v>
      </c>
      <c r="BE1878" s="343">
        <f t="shared" si="2928"/>
        <v>-1</v>
      </c>
      <c r="BG1878" s="826"/>
      <c r="BH1878" s="607"/>
    </row>
    <row r="1879" spans="1:66" ht="12.75" customHeight="1" x14ac:dyDescent="0.25">
      <c r="A1879" s="222"/>
      <c r="C1879" s="116"/>
      <c r="D1879" s="620"/>
      <c r="F1879" s="117"/>
      <c r="G1879" s="694"/>
      <c r="H1879" s="878"/>
      <c r="I1879" s="397"/>
      <c r="J1879" s="380"/>
      <c r="K1879" s="454" t="s">
        <v>53</v>
      </c>
      <c r="L1879" s="731">
        <v>0</v>
      </c>
      <c r="M1879" s="732">
        <v>0</v>
      </c>
      <c r="N1879" s="929">
        <v>0</v>
      </c>
      <c r="O1879" s="530">
        <v>0</v>
      </c>
      <c r="P1879" s="530">
        <v>0</v>
      </c>
      <c r="Q1879" s="641">
        <v>0</v>
      </c>
      <c r="R1879" s="537">
        <v>0</v>
      </c>
      <c r="S1879" s="537">
        <v>0</v>
      </c>
      <c r="T1879" s="537">
        <v>0</v>
      </c>
      <c r="U1879" s="537">
        <v>0</v>
      </c>
      <c r="V1879" s="537">
        <v>0</v>
      </c>
      <c r="W1879" s="530"/>
      <c r="X1879" s="142">
        <v>0</v>
      </c>
      <c r="Y1879" s="142">
        <v>0</v>
      </c>
      <c r="Z1879" s="537">
        <v>0</v>
      </c>
      <c r="AA1879" s="537">
        <v>0</v>
      </c>
      <c r="AB1879" s="530"/>
      <c r="AC1879" s="142">
        <v>0</v>
      </c>
      <c r="AD1879" s="530">
        <v>0</v>
      </c>
      <c r="AE1879" s="842">
        <v>0</v>
      </c>
      <c r="AF1879" s="929">
        <v>0</v>
      </c>
      <c r="AG1879" s="530">
        <v>0</v>
      </c>
      <c r="AH1879" s="530">
        <v>0</v>
      </c>
      <c r="AI1879" s="641">
        <v>0</v>
      </c>
      <c r="AJ1879" s="537">
        <v>0</v>
      </c>
      <c r="AK1879" s="537">
        <v>0</v>
      </c>
      <c r="AL1879" s="537">
        <v>0</v>
      </c>
      <c r="AM1879" s="537">
        <v>0</v>
      </c>
      <c r="AN1879" s="537">
        <v>0</v>
      </c>
      <c r="AO1879" s="530"/>
      <c r="AP1879" s="142">
        <v>0</v>
      </c>
      <c r="AQ1879" s="142">
        <v>0</v>
      </c>
      <c r="AR1879" s="537">
        <v>0</v>
      </c>
      <c r="AS1879" s="537">
        <v>0</v>
      </c>
      <c r="AT1879" s="530"/>
      <c r="AU1879" s="142">
        <v>0</v>
      </c>
      <c r="AV1879" s="530">
        <v>0</v>
      </c>
      <c r="AW1879" s="842">
        <v>0</v>
      </c>
      <c r="AX1879" s="121">
        <v>0</v>
      </c>
      <c r="AY1879" s="111">
        <v>0</v>
      </c>
      <c r="AZ1879" s="111">
        <v>0</v>
      </c>
      <c r="BA1879" s="343">
        <v>0</v>
      </c>
      <c r="BB1879" s="324">
        <v>0</v>
      </c>
      <c r="BC1879" s="111">
        <v>0</v>
      </c>
      <c r="BD1879" s="111">
        <v>0</v>
      </c>
      <c r="BE1879" s="343">
        <v>0</v>
      </c>
      <c r="BF1879" s="40"/>
      <c r="BG1879" s="826"/>
      <c r="BH1879" s="607"/>
    </row>
    <row r="1880" spans="1:66" ht="12.75" customHeight="1" x14ac:dyDescent="0.25">
      <c r="A1880" s="222"/>
      <c r="C1880" s="116"/>
      <c r="D1880" s="620"/>
      <c r="F1880" s="117"/>
      <c r="G1880" s="694"/>
      <c r="H1880" s="878"/>
      <c r="I1880" s="397"/>
      <c r="J1880" s="380"/>
      <c r="K1880" s="453"/>
      <c r="L1880" s="731"/>
      <c r="M1880" s="732"/>
      <c r="N1880" s="931"/>
      <c r="O1880" s="923"/>
      <c r="P1880" s="923"/>
      <c r="Q1880" s="641"/>
      <c r="R1880" s="537"/>
      <c r="S1880" s="537"/>
      <c r="T1880" s="537"/>
      <c r="U1880" s="537"/>
      <c r="V1880" s="537"/>
      <c r="W1880" s="531"/>
      <c r="X1880" s="141"/>
      <c r="Y1880" s="141"/>
      <c r="Z1880" s="552"/>
      <c r="AA1880" s="552"/>
      <c r="AB1880" s="531"/>
      <c r="AC1880" s="593"/>
      <c r="AD1880" s="923"/>
      <c r="AE1880" s="846"/>
      <c r="AF1880" s="931"/>
      <c r="AG1880" s="923"/>
      <c r="AH1880" s="923"/>
      <c r="AI1880" s="641"/>
      <c r="AJ1880" s="537"/>
      <c r="AK1880" s="537"/>
      <c r="AL1880" s="537"/>
      <c r="AM1880" s="537"/>
      <c r="AN1880" s="537"/>
      <c r="AO1880" s="531"/>
      <c r="AP1880" s="141"/>
      <c r="AQ1880" s="141"/>
      <c r="AR1880" s="552"/>
      <c r="AS1880" s="552"/>
      <c r="AT1880" s="531"/>
      <c r="AU1880" s="593"/>
      <c r="AV1880" s="923"/>
      <c r="AW1880" s="846"/>
      <c r="AX1880" s="121"/>
      <c r="AY1880" s="111"/>
      <c r="AZ1880" s="111"/>
      <c r="BA1880" s="343"/>
      <c r="BB1880" s="324"/>
      <c r="BC1880" s="111"/>
      <c r="BD1880" s="111"/>
      <c r="BE1880" s="343"/>
      <c r="BG1880" s="826"/>
      <c r="BH1880" s="607"/>
    </row>
    <row r="1881" spans="1:66" ht="12.75" customHeight="1" x14ac:dyDescent="0.25">
      <c r="A1881" s="222"/>
      <c r="C1881" s="116"/>
      <c r="D1881" s="620"/>
      <c r="F1881" s="117"/>
      <c r="G1881" s="694"/>
      <c r="H1881" s="878"/>
      <c r="I1881" s="397"/>
      <c r="J1881" s="380"/>
      <c r="K1881" s="453"/>
      <c r="L1881" s="731"/>
      <c r="M1881" s="732"/>
      <c r="N1881" s="931"/>
      <c r="O1881" s="923"/>
      <c r="P1881" s="923"/>
      <c r="Q1881" s="641"/>
      <c r="R1881" s="537"/>
      <c r="S1881" s="537"/>
      <c r="T1881" s="537"/>
      <c r="U1881" s="537"/>
      <c r="V1881" s="537"/>
      <c r="W1881" s="531"/>
      <c r="X1881" s="141"/>
      <c r="Y1881" s="141"/>
      <c r="Z1881" s="552"/>
      <c r="AA1881" s="552"/>
      <c r="AB1881" s="531"/>
      <c r="AC1881" s="593"/>
      <c r="AD1881" s="923"/>
      <c r="AE1881" s="846"/>
      <c r="AF1881" s="931"/>
      <c r="AG1881" s="923"/>
      <c r="AH1881" s="923"/>
      <c r="AI1881" s="641"/>
      <c r="AJ1881" s="537"/>
      <c r="AK1881" s="537"/>
      <c r="AL1881" s="537"/>
      <c r="AM1881" s="537"/>
      <c r="AN1881" s="537"/>
      <c r="AO1881" s="531"/>
      <c r="AP1881" s="141"/>
      <c r="AQ1881" s="141"/>
      <c r="AR1881" s="552"/>
      <c r="AS1881" s="552"/>
      <c r="AT1881" s="531"/>
      <c r="AU1881" s="593"/>
      <c r="AV1881" s="923"/>
      <c r="AW1881" s="846"/>
      <c r="AX1881" s="121"/>
      <c r="AY1881" s="111"/>
      <c r="AZ1881" s="111"/>
      <c r="BA1881" s="343"/>
      <c r="BB1881" s="324"/>
      <c r="BC1881" s="111"/>
      <c r="BD1881" s="111"/>
      <c r="BE1881" s="343"/>
      <c r="BG1881" s="826"/>
      <c r="BH1881" s="607"/>
    </row>
    <row r="1882" spans="1:66" ht="12.75" customHeight="1" x14ac:dyDescent="0.25">
      <c r="A1882" s="222"/>
      <c r="C1882" s="116"/>
      <c r="D1882" s="620"/>
      <c r="F1882" s="117"/>
      <c r="G1882" s="694"/>
      <c r="H1882" s="878"/>
      <c r="I1882" s="397"/>
      <c r="J1882" s="380"/>
      <c r="K1882" s="450" t="s">
        <v>6596</v>
      </c>
      <c r="L1882" s="731"/>
      <c r="M1882" s="732"/>
      <c r="N1882" s="931"/>
      <c r="O1882" s="923"/>
      <c r="P1882" s="923"/>
      <c r="Q1882" s="641"/>
      <c r="R1882" s="537"/>
      <c r="S1882" s="537"/>
      <c r="T1882" s="537"/>
      <c r="U1882" s="537"/>
      <c r="V1882" s="537"/>
      <c r="W1882" s="531"/>
      <c r="X1882" s="141"/>
      <c r="Y1882" s="141"/>
      <c r="Z1882" s="552"/>
      <c r="AA1882" s="552"/>
      <c r="AB1882" s="531"/>
      <c r="AC1882" s="593"/>
      <c r="AD1882" s="923"/>
      <c r="AE1882" s="846"/>
      <c r="AF1882" s="931"/>
      <c r="AG1882" s="923"/>
      <c r="AH1882" s="923"/>
      <c r="AI1882" s="641"/>
      <c r="AJ1882" s="537"/>
      <c r="AK1882" s="537"/>
      <c r="AL1882" s="537"/>
      <c r="AM1882" s="537"/>
      <c r="AN1882" s="537"/>
      <c r="AO1882" s="531"/>
      <c r="AP1882" s="141"/>
      <c r="AQ1882" s="141"/>
      <c r="AR1882" s="552"/>
      <c r="AS1882" s="552"/>
      <c r="AT1882" s="531"/>
      <c r="AU1882" s="593"/>
      <c r="AV1882" s="923"/>
      <c r="AW1882" s="846"/>
      <c r="AX1882" s="121"/>
      <c r="AY1882" s="111"/>
      <c r="AZ1882" s="111"/>
      <c r="BA1882" s="343"/>
      <c r="BB1882" s="324"/>
      <c r="BC1882" s="111"/>
      <c r="BD1882" s="111"/>
      <c r="BE1882" s="343"/>
      <c r="BG1882" s="826"/>
      <c r="BH1882" s="607"/>
    </row>
    <row r="1883" spans="1:66" x14ac:dyDescent="0.25">
      <c r="A1883" s="222"/>
      <c r="C1883" s="116"/>
      <c r="D1883" s="620"/>
      <c r="F1883" s="117"/>
      <c r="G1883" s="694"/>
      <c r="H1883" s="878"/>
      <c r="I1883" s="397"/>
      <c r="J1883" s="380"/>
      <c r="K1883" s="451" t="s">
        <v>681</v>
      </c>
      <c r="L1883" s="731"/>
      <c r="M1883" s="732"/>
      <c r="N1883" s="931"/>
      <c r="O1883" s="923"/>
      <c r="P1883" s="923"/>
      <c r="Q1883" s="641"/>
      <c r="R1883" s="537"/>
      <c r="S1883" s="537"/>
      <c r="T1883" s="537"/>
      <c r="U1883" s="537"/>
      <c r="V1883" s="537"/>
      <c r="W1883" s="531"/>
      <c r="X1883" s="141"/>
      <c r="Y1883" s="141"/>
      <c r="Z1883" s="552"/>
      <c r="AA1883" s="552"/>
      <c r="AB1883" s="531"/>
      <c r="AC1883" s="593"/>
      <c r="AD1883" s="923"/>
      <c r="AE1883" s="846"/>
      <c r="AF1883" s="931"/>
      <c r="AG1883" s="923"/>
      <c r="AH1883" s="923"/>
      <c r="AI1883" s="641"/>
      <c r="AJ1883" s="537"/>
      <c r="AK1883" s="537"/>
      <c r="AL1883" s="537"/>
      <c r="AM1883" s="537"/>
      <c r="AN1883" s="537"/>
      <c r="AO1883" s="531"/>
      <c r="AP1883" s="141"/>
      <c r="AQ1883" s="141"/>
      <c r="AR1883" s="552"/>
      <c r="AS1883" s="552"/>
      <c r="AT1883" s="531"/>
      <c r="AU1883" s="593"/>
      <c r="AV1883" s="923"/>
      <c r="AW1883" s="846"/>
      <c r="AX1883" s="121"/>
      <c r="AY1883" s="111"/>
      <c r="AZ1883" s="111"/>
      <c r="BA1883" s="343"/>
      <c r="BB1883" s="324"/>
      <c r="BC1883" s="111"/>
      <c r="BD1883" s="111"/>
      <c r="BE1883" s="343"/>
      <c r="BG1883" s="826"/>
      <c r="BH1883" s="607"/>
    </row>
    <row r="1884" spans="1:66" ht="12.75" customHeight="1" x14ac:dyDescent="0.25">
      <c r="A1884" s="222"/>
      <c r="C1884" s="116"/>
      <c r="D1884" s="620"/>
      <c r="F1884" s="117"/>
      <c r="G1884" s="694"/>
      <c r="H1884" s="878"/>
      <c r="I1884" s="397"/>
      <c r="J1884" s="380"/>
      <c r="K1884" s="408"/>
      <c r="L1884" s="731"/>
      <c r="M1884" s="732"/>
      <c r="N1884" s="931"/>
      <c r="O1884" s="923"/>
      <c r="P1884" s="923"/>
      <c r="Q1884" s="641"/>
      <c r="R1884" s="537"/>
      <c r="S1884" s="537"/>
      <c r="T1884" s="537"/>
      <c r="U1884" s="537"/>
      <c r="V1884" s="537"/>
      <c r="W1884" s="531"/>
      <c r="X1884" s="141"/>
      <c r="Y1884" s="141"/>
      <c r="Z1884" s="552"/>
      <c r="AA1884" s="552"/>
      <c r="AB1884" s="531"/>
      <c r="AC1884" s="593"/>
      <c r="AD1884" s="923"/>
      <c r="AE1884" s="846"/>
      <c r="AF1884" s="931"/>
      <c r="AG1884" s="923"/>
      <c r="AH1884" s="923"/>
      <c r="AI1884" s="641"/>
      <c r="AJ1884" s="537"/>
      <c r="AK1884" s="537"/>
      <c r="AL1884" s="537"/>
      <c r="AM1884" s="537"/>
      <c r="AN1884" s="537"/>
      <c r="AO1884" s="531"/>
      <c r="AP1884" s="141"/>
      <c r="AQ1884" s="141"/>
      <c r="AR1884" s="552"/>
      <c r="AS1884" s="552"/>
      <c r="AT1884" s="531"/>
      <c r="AU1884" s="593"/>
      <c r="AV1884" s="923"/>
      <c r="AW1884" s="846"/>
      <c r="AX1884" s="121"/>
      <c r="AY1884" s="111"/>
      <c r="AZ1884" s="111"/>
      <c r="BA1884" s="343"/>
      <c r="BB1884" s="324"/>
      <c r="BC1884" s="111"/>
      <c r="BD1884" s="111"/>
      <c r="BE1884" s="343"/>
      <c r="BG1884" s="826"/>
      <c r="BH1884" s="607"/>
    </row>
    <row r="1885" spans="1:66" ht="13.5" customHeight="1" x14ac:dyDescent="0.25">
      <c r="A1885" s="222" t="s">
        <v>6116</v>
      </c>
      <c r="B1885" s="30">
        <v>14</v>
      </c>
      <c r="C1885" s="116" t="s">
        <v>1714</v>
      </c>
      <c r="D1885" s="620">
        <v>2004</v>
      </c>
      <c r="F1885" s="117"/>
      <c r="G1885" s="694"/>
      <c r="H1885" s="878" t="str">
        <f t="shared" si="2903"/>
        <v>051</v>
      </c>
      <c r="I1885" s="397" t="s">
        <v>3266</v>
      </c>
      <c r="J1885" s="380" t="s">
        <v>2220</v>
      </c>
      <c r="K1885" s="408" t="s">
        <v>539</v>
      </c>
      <c r="L1885" s="731"/>
      <c r="M1885" s="732"/>
      <c r="N1885" s="929"/>
      <c r="O1885" s="530"/>
      <c r="P1885" s="530"/>
      <c r="Q1885" s="657"/>
      <c r="R1885" s="543"/>
      <c r="S1885" s="543"/>
      <c r="T1885" s="543"/>
      <c r="U1885" s="543"/>
      <c r="V1885" s="543"/>
      <c r="W1885" s="686"/>
      <c r="X1885" s="140"/>
      <c r="Y1885" s="140"/>
      <c r="Z1885" s="551"/>
      <c r="AA1885" s="551"/>
      <c r="AB1885" s="686"/>
      <c r="AC1885" s="142"/>
      <c r="AD1885" s="530"/>
      <c r="AE1885" s="842"/>
      <c r="AF1885" s="929"/>
      <c r="AG1885" s="530"/>
      <c r="AH1885" s="530"/>
      <c r="AI1885" s="641"/>
      <c r="AJ1885" s="537"/>
      <c r="AK1885" s="537"/>
      <c r="AL1885" s="537"/>
      <c r="AM1885" s="537"/>
      <c r="AN1885" s="537"/>
      <c r="AO1885" s="686"/>
      <c r="AP1885" s="140"/>
      <c r="AQ1885" s="140"/>
      <c r="AR1885" s="551"/>
      <c r="AS1885" s="551"/>
      <c r="AT1885" s="686"/>
      <c r="AU1885" s="142"/>
      <c r="AV1885" s="530"/>
      <c r="AW1885" s="842"/>
      <c r="AX1885" s="115"/>
      <c r="AY1885" s="5"/>
      <c r="AZ1885" s="5"/>
      <c r="BA1885" s="335"/>
      <c r="BC1885" s="5"/>
      <c r="BD1885" s="5"/>
      <c r="BE1885" s="335"/>
      <c r="BG1885" s="826" t="str">
        <f>RIGHT(LEFT(I1885,3),2)&amp;"."&amp;RIGHT(LEFT(I1885,5),2)</f>
        <v>01.00</v>
      </c>
      <c r="BH1885" s="607" t="b">
        <f>COUNTIF('Codes SEC'!$B$2:$B$250,Ministres!BG1885)&gt;0</f>
        <v>1</v>
      </c>
    </row>
    <row r="1886" spans="1:66" ht="12.75" customHeight="1" x14ac:dyDescent="0.25">
      <c r="A1886" s="222"/>
      <c r="C1886" s="116"/>
      <c r="D1886" s="620"/>
      <c r="F1886" s="117"/>
      <c r="G1886" s="694"/>
      <c r="H1886" s="878"/>
      <c r="I1886" s="397"/>
      <c r="J1886" s="380"/>
      <c r="K1886" s="463" t="s">
        <v>84</v>
      </c>
      <c r="L1886" s="769">
        <v>11188</v>
      </c>
      <c r="M1886" s="770">
        <v>12611</v>
      </c>
      <c r="N1886" s="931"/>
      <c r="O1886" s="530">
        <f t="shared" ref="O1886:O1890" si="2930">IF(N1886&gt;L1886,"0 ",N1886-L1886)</f>
        <v>-11188</v>
      </c>
      <c r="P1886" s="530" t="str">
        <f t="shared" ref="P1886:P1890" si="2931">IF(N1886&lt;L1886,"0 ",N1886-L1886)</f>
        <v xml:space="preserve">0 </v>
      </c>
      <c r="Q1886" s="658"/>
      <c r="R1886" s="544"/>
      <c r="S1886" s="544"/>
      <c r="T1886" s="544"/>
      <c r="U1886" s="544"/>
      <c r="V1886" s="544"/>
      <c r="W1886" s="687"/>
      <c r="X1886" s="141"/>
      <c r="Y1886" s="141"/>
      <c r="Z1886" s="552"/>
      <c r="AA1886" s="552"/>
      <c r="AB1886" s="687"/>
      <c r="AC1886" s="593"/>
      <c r="AD1886" s="530">
        <f t="shared" ref="AD1886:AD1890" si="2932">X1886+Y1886+AC1886</f>
        <v>0</v>
      </c>
      <c r="AE1886" s="842">
        <f t="shared" ref="AE1886:AE1890" si="2933">N1886+AD1886</f>
        <v>0</v>
      </c>
      <c r="AF1886" s="931"/>
      <c r="AG1886" s="530">
        <f t="shared" ref="AG1886:AG1890" si="2934">IF(AF1886&gt;M1886,"0 ",AF1886-M1886)</f>
        <v>-12611</v>
      </c>
      <c r="AH1886" s="530" t="str">
        <f t="shared" ref="AH1886:AH1890" si="2935">IF(AF1886&lt;M1886,"0 ",AF1886-M1886)</f>
        <v xml:space="preserve">0 </v>
      </c>
      <c r="AI1886" s="641"/>
      <c r="AJ1886" s="537"/>
      <c r="AK1886" s="537"/>
      <c r="AL1886" s="537"/>
      <c r="AM1886" s="537"/>
      <c r="AN1886" s="537"/>
      <c r="AO1886" s="687"/>
      <c r="AP1886" s="141"/>
      <c r="AQ1886" s="141"/>
      <c r="AR1886" s="552"/>
      <c r="AS1886" s="552"/>
      <c r="AT1886" s="687"/>
      <c r="AU1886" s="593"/>
      <c r="AV1886" s="530">
        <f t="shared" ref="AV1886:AV1890" si="2936">AP1886+AQ1886+AU1886</f>
        <v>0</v>
      </c>
      <c r="AW1886" s="842">
        <f t="shared" ref="AW1886:AW1890" si="2937">AF1886+AV1886</f>
        <v>0</v>
      </c>
      <c r="AX1886" s="115">
        <f>L1886</f>
        <v>11188</v>
      </c>
      <c r="AY1886" s="5">
        <f>AE1886</f>
        <v>0</v>
      </c>
      <c r="AZ1886" s="7">
        <f>AY1886-AX1886</f>
        <v>-11188</v>
      </c>
      <c r="BA1886" s="335">
        <f>AZ1886/AX1886</f>
        <v>-1</v>
      </c>
      <c r="BB1886" s="23">
        <f>M1886</f>
        <v>12611</v>
      </c>
      <c r="BC1886" s="5">
        <f>AW1886</f>
        <v>0</v>
      </c>
      <c r="BD1886" s="7">
        <f>BC1886-BB1886</f>
        <v>-12611</v>
      </c>
      <c r="BE1886" s="335">
        <f>BD1886/BB1886</f>
        <v>-1</v>
      </c>
      <c r="BG1886" s="826"/>
      <c r="BH1886" s="607"/>
    </row>
    <row r="1887" spans="1:66" ht="12.75" customHeight="1" x14ac:dyDescent="0.25">
      <c r="A1887" s="222"/>
      <c r="C1887" s="116"/>
      <c r="D1887" s="620"/>
      <c r="F1887" s="117"/>
      <c r="G1887" s="694"/>
      <c r="H1887" s="878"/>
      <c r="I1887" s="397"/>
      <c r="J1887" s="380"/>
      <c r="K1887" s="463" t="s">
        <v>85</v>
      </c>
      <c r="L1887" s="769">
        <v>2000</v>
      </c>
      <c r="M1887" s="770">
        <v>2000</v>
      </c>
      <c r="N1887" s="931"/>
      <c r="O1887" s="530">
        <f t="shared" si="2930"/>
        <v>-2000</v>
      </c>
      <c r="P1887" s="530" t="str">
        <f t="shared" si="2931"/>
        <v xml:space="preserve">0 </v>
      </c>
      <c r="Q1887" s="658"/>
      <c r="R1887" s="544"/>
      <c r="S1887" s="544"/>
      <c r="T1887" s="544"/>
      <c r="U1887" s="544"/>
      <c r="V1887" s="544"/>
      <c r="W1887" s="687"/>
      <c r="X1887" s="141"/>
      <c r="Y1887" s="141"/>
      <c r="Z1887" s="552"/>
      <c r="AA1887" s="552"/>
      <c r="AB1887" s="687"/>
      <c r="AC1887" s="593"/>
      <c r="AD1887" s="530">
        <f t="shared" si="2932"/>
        <v>0</v>
      </c>
      <c r="AE1887" s="842">
        <f t="shared" si="2933"/>
        <v>0</v>
      </c>
      <c r="AF1887" s="931"/>
      <c r="AG1887" s="530">
        <f t="shared" si="2934"/>
        <v>-2000</v>
      </c>
      <c r="AH1887" s="530" t="str">
        <f t="shared" si="2935"/>
        <v xml:space="preserve">0 </v>
      </c>
      <c r="AI1887" s="641"/>
      <c r="AJ1887" s="537"/>
      <c r="AK1887" s="537"/>
      <c r="AL1887" s="537"/>
      <c r="AM1887" s="537"/>
      <c r="AN1887" s="537"/>
      <c r="AO1887" s="687"/>
      <c r="AP1887" s="141"/>
      <c r="AQ1887" s="141"/>
      <c r="AR1887" s="552"/>
      <c r="AS1887" s="552"/>
      <c r="AT1887" s="687"/>
      <c r="AU1887" s="593"/>
      <c r="AV1887" s="530">
        <f t="shared" si="2936"/>
        <v>0</v>
      </c>
      <c r="AW1887" s="842">
        <f t="shared" si="2937"/>
        <v>0</v>
      </c>
      <c r="AX1887" s="115">
        <f>L1887</f>
        <v>2000</v>
      </c>
      <c r="AY1887" s="5">
        <f>AE1887</f>
        <v>0</v>
      </c>
      <c r="AZ1887" s="7">
        <f>AY1887-AX1887</f>
        <v>-2000</v>
      </c>
      <c r="BA1887" s="335">
        <f>AZ1887/AX1887</f>
        <v>-1</v>
      </c>
      <c r="BB1887" s="23">
        <f>M1887</f>
        <v>2000</v>
      </c>
      <c r="BC1887" s="5">
        <f>AW1887</f>
        <v>0</v>
      </c>
      <c r="BD1887" s="7">
        <f>BC1887-BB1887</f>
        <v>-2000</v>
      </c>
      <c r="BE1887" s="335">
        <f>BD1887/BB1887</f>
        <v>-1</v>
      </c>
      <c r="BG1887" s="826"/>
      <c r="BH1887" s="607"/>
    </row>
    <row r="1888" spans="1:66" ht="12.75" customHeight="1" x14ac:dyDescent="0.25">
      <c r="A1888" s="222"/>
      <c r="C1888" s="116"/>
      <c r="D1888" s="620"/>
      <c r="F1888" s="117"/>
      <c r="G1888" s="694"/>
      <c r="H1888" s="878"/>
      <c r="I1888" s="397"/>
      <c r="J1888" s="380"/>
      <c r="K1888" s="463" t="s">
        <v>86</v>
      </c>
      <c r="L1888" s="731">
        <v>13188</v>
      </c>
      <c r="M1888" s="732">
        <v>14611</v>
      </c>
      <c r="N1888" s="931"/>
      <c r="O1888" s="530">
        <f t="shared" si="2930"/>
        <v>-13188</v>
      </c>
      <c r="P1888" s="530" t="str">
        <f t="shared" si="2931"/>
        <v xml:space="preserve">0 </v>
      </c>
      <c r="Q1888" s="658"/>
      <c r="R1888" s="544"/>
      <c r="S1888" s="544"/>
      <c r="T1888" s="544"/>
      <c r="U1888" s="544"/>
      <c r="V1888" s="544"/>
      <c r="W1888" s="687"/>
      <c r="X1888" s="141">
        <f t="shared" ref="X1888:AC1888" si="2938">X1886+X1887</f>
        <v>0</v>
      </c>
      <c r="Y1888" s="141">
        <f t="shared" si="2938"/>
        <v>0</v>
      </c>
      <c r="Z1888" s="552"/>
      <c r="AA1888" s="552"/>
      <c r="AB1888" s="687"/>
      <c r="AC1888" s="593">
        <f t="shared" si="2938"/>
        <v>0</v>
      </c>
      <c r="AD1888" s="530">
        <f t="shared" si="2932"/>
        <v>0</v>
      </c>
      <c r="AE1888" s="842">
        <f t="shared" si="2933"/>
        <v>0</v>
      </c>
      <c r="AF1888" s="931"/>
      <c r="AG1888" s="530">
        <f t="shared" si="2934"/>
        <v>-14611</v>
      </c>
      <c r="AH1888" s="530" t="str">
        <f t="shared" si="2935"/>
        <v xml:space="preserve">0 </v>
      </c>
      <c r="AI1888" s="641"/>
      <c r="AJ1888" s="537"/>
      <c r="AK1888" s="537"/>
      <c r="AL1888" s="537"/>
      <c r="AM1888" s="537"/>
      <c r="AN1888" s="537"/>
      <c r="AO1888" s="687"/>
      <c r="AP1888" s="141">
        <f t="shared" ref="AP1888:AU1888" si="2939">AP1886+AP1887</f>
        <v>0</v>
      </c>
      <c r="AQ1888" s="141">
        <f t="shared" si="2939"/>
        <v>0</v>
      </c>
      <c r="AR1888" s="552"/>
      <c r="AS1888" s="552"/>
      <c r="AT1888" s="687"/>
      <c r="AU1888" s="593">
        <f t="shared" si="2939"/>
        <v>0</v>
      </c>
      <c r="AV1888" s="530">
        <f t="shared" si="2936"/>
        <v>0</v>
      </c>
      <c r="AW1888" s="842">
        <f t="shared" si="2937"/>
        <v>0</v>
      </c>
      <c r="AX1888" s="115">
        <f>AX1886+AX1887</f>
        <v>13188</v>
      </c>
      <c r="AY1888" s="5">
        <f>AY1886+AY1887</f>
        <v>0</v>
      </c>
      <c r="AZ1888" s="7">
        <f>AZ1886+AZ1887</f>
        <v>-13188</v>
      </c>
      <c r="BA1888" s="335">
        <f>AZ1888/AX1888</f>
        <v>-1</v>
      </c>
      <c r="BB1888" s="23">
        <f>BB1886+BB1887</f>
        <v>14611</v>
      </c>
      <c r="BC1888" s="5">
        <f>BC1886+BC1887</f>
        <v>0</v>
      </c>
      <c r="BD1888" s="7">
        <f>BD1886+BD1887</f>
        <v>-14611</v>
      </c>
      <c r="BE1888" s="335">
        <f>BD1888/BB1888</f>
        <v>-1</v>
      </c>
      <c r="BG1888" s="826"/>
      <c r="BH1888" s="607"/>
    </row>
    <row r="1889" spans="1:60" ht="12.75" customHeight="1" x14ac:dyDescent="0.25">
      <c r="A1889" s="222"/>
      <c r="C1889" s="116"/>
      <c r="D1889" s="620"/>
      <c r="F1889" s="117">
        <v>13</v>
      </c>
      <c r="G1889" s="694"/>
      <c r="H1889" s="878"/>
      <c r="I1889" s="397"/>
      <c r="J1889" s="380"/>
      <c r="K1889" s="487" t="s">
        <v>87</v>
      </c>
      <c r="L1889" s="726">
        <v>1956</v>
      </c>
      <c r="M1889" s="727">
        <v>1956</v>
      </c>
      <c r="N1889" s="931"/>
      <c r="O1889" s="530">
        <f t="shared" si="2930"/>
        <v>-1956</v>
      </c>
      <c r="P1889" s="530" t="str">
        <f t="shared" si="2931"/>
        <v xml:space="preserve">0 </v>
      </c>
      <c r="Q1889" s="658"/>
      <c r="R1889" s="544"/>
      <c r="S1889" s="544"/>
      <c r="T1889" s="544"/>
      <c r="U1889" s="544"/>
      <c r="V1889" s="544"/>
      <c r="W1889" s="687" t="str">
        <f>IF(SUM(Q1889:V1889)=X1889,"OK",SUM(Q1889:V1889)-X1889)</f>
        <v>OK</v>
      </c>
      <c r="X1889" s="141"/>
      <c r="Y1889" s="141"/>
      <c r="Z1889" s="552"/>
      <c r="AA1889" s="552"/>
      <c r="AB1889" s="687" t="str">
        <f>IF(SUM(Z1889:AA1889)=AC1889,"OK",SUM(Z1889:AA1889)-AC1889)</f>
        <v>OK</v>
      </c>
      <c r="AC1889" s="593"/>
      <c r="AD1889" s="530">
        <f t="shared" si="2932"/>
        <v>0</v>
      </c>
      <c r="AE1889" s="842">
        <f t="shared" si="2933"/>
        <v>0</v>
      </c>
      <c r="AF1889" s="931"/>
      <c r="AG1889" s="530">
        <f t="shared" si="2934"/>
        <v>-1956</v>
      </c>
      <c r="AH1889" s="530" t="str">
        <f t="shared" si="2935"/>
        <v xml:space="preserve">0 </v>
      </c>
      <c r="AI1889" s="641"/>
      <c r="AJ1889" s="537"/>
      <c r="AK1889" s="537"/>
      <c r="AL1889" s="537"/>
      <c r="AM1889" s="537"/>
      <c r="AN1889" s="537"/>
      <c r="AO1889" s="687" t="str">
        <f>IF(SUM(AI1889:AN1889)=AP1889,"OK",SUM(AI1889:AN1889)-AP1889)</f>
        <v>OK</v>
      </c>
      <c r="AP1889" s="141"/>
      <c r="AQ1889" s="141"/>
      <c r="AR1889" s="552"/>
      <c r="AS1889" s="552"/>
      <c r="AT1889" s="687" t="str">
        <f>IF(SUM(AR1889:AS1889)=AU1889,"OK",SUM(AR1889:AS1889)-AU1889)</f>
        <v>OK</v>
      </c>
      <c r="AU1889" s="593"/>
      <c r="AV1889" s="530">
        <f t="shared" si="2936"/>
        <v>0</v>
      </c>
      <c r="AW1889" s="842">
        <f t="shared" si="2937"/>
        <v>0</v>
      </c>
      <c r="AX1889" s="115">
        <f>L1889</f>
        <v>1956</v>
      </c>
      <c r="AY1889" s="5">
        <f>AE1889</f>
        <v>0</v>
      </c>
      <c r="AZ1889" s="7">
        <f>AY1889-AX1889</f>
        <v>-1956</v>
      </c>
      <c r="BA1889" s="335">
        <f>AZ1889/AX1889</f>
        <v>-1</v>
      </c>
      <c r="BB1889" s="23">
        <f>M1889</f>
        <v>1956</v>
      </c>
      <c r="BC1889" s="5">
        <f>AW1889</f>
        <v>0</v>
      </c>
      <c r="BD1889" s="7">
        <f>BC1889-BB1889</f>
        <v>-1956</v>
      </c>
      <c r="BE1889" s="335">
        <f>BD1889/BB1889</f>
        <v>-1</v>
      </c>
      <c r="BG1889" s="826"/>
      <c r="BH1889" s="607"/>
    </row>
    <row r="1890" spans="1:60" ht="12.75" customHeight="1" x14ac:dyDescent="0.25">
      <c r="A1890" s="222"/>
      <c r="C1890" s="116"/>
      <c r="D1890" s="620"/>
      <c r="F1890" s="117"/>
      <c r="G1890" s="694"/>
      <c r="H1890" s="878"/>
      <c r="I1890" s="397"/>
      <c r="J1890" s="380"/>
      <c r="K1890" s="463" t="s">
        <v>214</v>
      </c>
      <c r="L1890" s="731">
        <v>11232</v>
      </c>
      <c r="M1890" s="732">
        <v>12655</v>
      </c>
      <c r="N1890" s="931"/>
      <c r="O1890" s="530">
        <f t="shared" si="2930"/>
        <v>-11232</v>
      </c>
      <c r="P1890" s="530" t="str">
        <f t="shared" si="2931"/>
        <v xml:space="preserve">0 </v>
      </c>
      <c r="Q1890" s="658"/>
      <c r="R1890" s="544"/>
      <c r="S1890" s="544"/>
      <c r="T1890" s="544"/>
      <c r="U1890" s="544"/>
      <c r="V1890" s="544"/>
      <c r="W1890" s="687"/>
      <c r="X1890" s="141">
        <f t="shared" ref="X1890:AC1890" si="2940">X1888-X1889</f>
        <v>0</v>
      </c>
      <c r="Y1890" s="141">
        <f t="shared" si="2940"/>
        <v>0</v>
      </c>
      <c r="Z1890" s="552"/>
      <c r="AA1890" s="552"/>
      <c r="AB1890" s="687"/>
      <c r="AC1890" s="593">
        <f t="shared" si="2940"/>
        <v>0</v>
      </c>
      <c r="AD1890" s="530">
        <f t="shared" si="2932"/>
        <v>0</v>
      </c>
      <c r="AE1890" s="842">
        <f t="shared" si="2933"/>
        <v>0</v>
      </c>
      <c r="AF1890" s="931"/>
      <c r="AG1890" s="530">
        <f t="shared" si="2934"/>
        <v>-12655</v>
      </c>
      <c r="AH1890" s="530" t="str">
        <f t="shared" si="2935"/>
        <v xml:space="preserve">0 </v>
      </c>
      <c r="AI1890" s="641"/>
      <c r="AJ1890" s="537"/>
      <c r="AK1890" s="537"/>
      <c r="AL1890" s="537"/>
      <c r="AM1890" s="537"/>
      <c r="AN1890" s="537"/>
      <c r="AO1890" s="687"/>
      <c r="AP1890" s="141">
        <f t="shared" ref="AP1890:AU1890" si="2941">AP1888-AP1889</f>
        <v>0</v>
      </c>
      <c r="AQ1890" s="141">
        <f t="shared" si="2941"/>
        <v>0</v>
      </c>
      <c r="AR1890" s="552"/>
      <c r="AS1890" s="552"/>
      <c r="AT1890" s="687"/>
      <c r="AU1890" s="593">
        <f t="shared" si="2941"/>
        <v>0</v>
      </c>
      <c r="AV1890" s="530">
        <f t="shared" si="2936"/>
        <v>0</v>
      </c>
      <c r="AW1890" s="842">
        <f t="shared" si="2937"/>
        <v>0</v>
      </c>
      <c r="AX1890" s="115">
        <f>AX1888-AX1889</f>
        <v>11232</v>
      </c>
      <c r="AY1890" s="5">
        <f>AY1888-AY1889</f>
        <v>0</v>
      </c>
      <c r="AZ1890" s="7">
        <f>AZ1888-AZ1889</f>
        <v>-11232</v>
      </c>
      <c r="BA1890" s="335">
        <f>AZ1890/AX1890</f>
        <v>-1</v>
      </c>
      <c r="BB1890" s="23">
        <f>BB1888-BB1889</f>
        <v>12655</v>
      </c>
      <c r="BC1890" s="5">
        <f>BC1888-BC1889</f>
        <v>0</v>
      </c>
      <c r="BD1890" s="7">
        <f>BD1888-BD1889</f>
        <v>-12655</v>
      </c>
      <c r="BE1890" s="335">
        <f>BD1890/BB1890</f>
        <v>-1</v>
      </c>
      <c r="BG1890" s="826"/>
      <c r="BH1890" s="607"/>
    </row>
    <row r="1891" spans="1:60" ht="12.75" customHeight="1" x14ac:dyDescent="0.25">
      <c r="A1891" s="222"/>
      <c r="C1891" s="116"/>
      <c r="D1891" s="620"/>
      <c r="F1891" s="117"/>
      <c r="G1891" s="694"/>
      <c r="H1891" s="878"/>
      <c r="I1891" s="397"/>
      <c r="J1891" s="380"/>
      <c r="K1891" s="486"/>
      <c r="L1891" s="731"/>
      <c r="M1891" s="732"/>
      <c r="N1891" s="931"/>
      <c r="O1891" s="923"/>
      <c r="P1891" s="923"/>
      <c r="Q1891" s="641"/>
      <c r="R1891" s="537"/>
      <c r="S1891" s="537"/>
      <c r="T1891" s="537"/>
      <c r="U1891" s="537"/>
      <c r="V1891" s="537"/>
      <c r="W1891" s="531"/>
      <c r="X1891" s="141"/>
      <c r="Y1891" s="141"/>
      <c r="Z1891" s="552"/>
      <c r="AA1891" s="552"/>
      <c r="AB1891" s="531"/>
      <c r="AC1891" s="593"/>
      <c r="AD1891" s="923"/>
      <c r="AE1891" s="846"/>
      <c r="AF1891" s="931"/>
      <c r="AG1891" s="923"/>
      <c r="AH1891" s="923"/>
      <c r="AI1891" s="641"/>
      <c r="AJ1891" s="537"/>
      <c r="AK1891" s="537"/>
      <c r="AL1891" s="537"/>
      <c r="AM1891" s="537"/>
      <c r="AN1891" s="537"/>
      <c r="AO1891" s="531"/>
      <c r="AP1891" s="141"/>
      <c r="AQ1891" s="141"/>
      <c r="AR1891" s="552"/>
      <c r="AS1891" s="552"/>
      <c r="AT1891" s="531"/>
      <c r="AU1891" s="593"/>
      <c r="AV1891" s="923"/>
      <c r="AW1891" s="846"/>
      <c r="AX1891" s="121"/>
      <c r="AY1891" s="111"/>
      <c r="AZ1891" s="111"/>
      <c r="BA1891" s="343"/>
      <c r="BB1891" s="324"/>
      <c r="BC1891" s="111"/>
      <c r="BD1891" s="111"/>
      <c r="BE1891" s="343"/>
      <c r="BG1891" s="826"/>
      <c r="BH1891" s="607"/>
    </row>
    <row r="1892" spans="1:60" ht="12.75" customHeight="1" x14ac:dyDescent="0.25">
      <c r="A1892" s="222"/>
      <c r="C1892" s="116"/>
      <c r="D1892" s="620"/>
      <c r="F1892" s="117"/>
      <c r="G1892" s="694"/>
      <c r="H1892" s="878"/>
      <c r="I1892" s="397"/>
      <c r="J1892" s="380"/>
      <c r="K1892" s="410" t="s">
        <v>48</v>
      </c>
      <c r="L1892" s="731"/>
      <c r="M1892" s="732"/>
      <c r="N1892" s="931"/>
      <c r="O1892" s="923"/>
      <c r="P1892" s="923"/>
      <c r="Q1892" s="641"/>
      <c r="R1892" s="537"/>
      <c r="S1892" s="537"/>
      <c r="T1892" s="537"/>
      <c r="U1892" s="537"/>
      <c r="V1892" s="537"/>
      <c r="W1892" s="531"/>
      <c r="X1892" s="141"/>
      <c r="Y1892" s="141"/>
      <c r="Z1892" s="552"/>
      <c r="AA1892" s="552"/>
      <c r="AB1892" s="531"/>
      <c r="AC1892" s="593"/>
      <c r="AD1892" s="923"/>
      <c r="AE1892" s="846"/>
      <c r="AF1892" s="931"/>
      <c r="AG1892" s="923"/>
      <c r="AH1892" s="923"/>
      <c r="AI1892" s="641"/>
      <c r="AJ1892" s="537"/>
      <c r="AK1892" s="537"/>
      <c r="AL1892" s="537"/>
      <c r="AM1892" s="537"/>
      <c r="AN1892" s="537"/>
      <c r="AO1892" s="531"/>
      <c r="AP1892" s="141"/>
      <c r="AQ1892" s="141"/>
      <c r="AR1892" s="552"/>
      <c r="AS1892" s="552"/>
      <c r="AT1892" s="531"/>
      <c r="AU1892" s="593"/>
      <c r="AV1892" s="923"/>
      <c r="AW1892" s="846"/>
      <c r="AX1892" s="121"/>
      <c r="AY1892" s="111"/>
      <c r="AZ1892" s="111"/>
      <c r="BA1892" s="343"/>
      <c r="BB1892" s="324"/>
      <c r="BC1892" s="111"/>
      <c r="BD1892" s="111"/>
      <c r="BE1892" s="343"/>
      <c r="BG1892" s="826"/>
      <c r="BH1892" s="607"/>
    </row>
    <row r="1893" spans="1:60" ht="12.75" customHeight="1" x14ac:dyDescent="0.25">
      <c r="A1893" s="222"/>
      <c r="C1893" s="116"/>
      <c r="D1893" s="620"/>
      <c r="F1893" s="117"/>
      <c r="G1893" s="694"/>
      <c r="H1893" s="878"/>
      <c r="I1893" s="397"/>
      <c r="J1893" s="380"/>
      <c r="K1893" s="408"/>
      <c r="L1893" s="731"/>
      <c r="M1893" s="732"/>
      <c r="N1893" s="931"/>
      <c r="O1893" s="923"/>
      <c r="P1893" s="923"/>
      <c r="Q1893" s="641"/>
      <c r="R1893" s="537"/>
      <c r="S1893" s="537"/>
      <c r="T1893" s="537"/>
      <c r="U1893" s="537"/>
      <c r="V1893" s="537"/>
      <c r="W1893" s="531"/>
      <c r="X1893" s="141"/>
      <c r="Y1893" s="141"/>
      <c r="Z1893" s="552"/>
      <c r="AA1893" s="552"/>
      <c r="AB1893" s="531"/>
      <c r="AC1893" s="593"/>
      <c r="AD1893" s="923"/>
      <c r="AE1893" s="846"/>
      <c r="AF1893" s="931"/>
      <c r="AG1893" s="923"/>
      <c r="AH1893" s="923"/>
      <c r="AI1893" s="641"/>
      <c r="AJ1893" s="537"/>
      <c r="AK1893" s="537"/>
      <c r="AL1893" s="537"/>
      <c r="AM1893" s="537"/>
      <c r="AN1893" s="537"/>
      <c r="AO1893" s="531"/>
      <c r="AP1893" s="141"/>
      <c r="AQ1893" s="141"/>
      <c r="AR1893" s="552"/>
      <c r="AS1893" s="552"/>
      <c r="AT1893" s="531"/>
      <c r="AU1893" s="593"/>
      <c r="AV1893" s="923"/>
      <c r="AW1893" s="846"/>
      <c r="AX1893" s="121"/>
      <c r="AY1893" s="111"/>
      <c r="AZ1893" s="111"/>
      <c r="BA1893" s="343"/>
      <c r="BB1893" s="324"/>
      <c r="BC1893" s="111"/>
      <c r="BD1893" s="111"/>
      <c r="BE1893" s="343"/>
      <c r="BG1893" s="826"/>
      <c r="BH1893" s="607"/>
    </row>
    <row r="1894" spans="1:60" ht="30.6" x14ac:dyDescent="0.25">
      <c r="A1894" s="222" t="s">
        <v>6116</v>
      </c>
      <c r="B1894" s="30">
        <v>14</v>
      </c>
      <c r="C1894" s="116" t="s">
        <v>1714</v>
      </c>
      <c r="D1894" s="620">
        <v>2004</v>
      </c>
      <c r="F1894" s="117"/>
      <c r="G1894" s="694"/>
      <c r="H1894" s="878" t="str">
        <f t="shared" ref="H1894:H1946" si="2942">LEFT(J1894,3)</f>
        <v>051</v>
      </c>
      <c r="I1894" s="397" t="s">
        <v>3257</v>
      </c>
      <c r="J1894" s="380" t="s">
        <v>2221</v>
      </c>
      <c r="K1894" s="408" t="s">
        <v>682</v>
      </c>
      <c r="L1894" s="731"/>
      <c r="M1894" s="732"/>
      <c r="N1894" s="931"/>
      <c r="O1894" s="923"/>
      <c r="P1894" s="923"/>
      <c r="Q1894" s="641"/>
      <c r="R1894" s="537"/>
      <c r="S1894" s="537"/>
      <c r="T1894" s="537"/>
      <c r="U1894" s="537"/>
      <c r="V1894" s="537"/>
      <c r="W1894" s="531"/>
      <c r="X1894" s="141"/>
      <c r="Y1894" s="141"/>
      <c r="Z1894" s="552"/>
      <c r="AA1894" s="552"/>
      <c r="AB1894" s="531"/>
      <c r="AC1894" s="593"/>
      <c r="AD1894" s="923"/>
      <c r="AE1894" s="846"/>
      <c r="AF1894" s="931"/>
      <c r="AG1894" s="923"/>
      <c r="AH1894" s="923"/>
      <c r="AI1894" s="641"/>
      <c r="AJ1894" s="537"/>
      <c r="AK1894" s="537"/>
      <c r="AL1894" s="537"/>
      <c r="AM1894" s="537"/>
      <c r="AN1894" s="537"/>
      <c r="AO1894" s="531"/>
      <c r="AP1894" s="141"/>
      <c r="AQ1894" s="141"/>
      <c r="AR1894" s="552"/>
      <c r="AS1894" s="552"/>
      <c r="AT1894" s="531"/>
      <c r="AU1894" s="593"/>
      <c r="AV1894" s="923"/>
      <c r="AW1894" s="846"/>
      <c r="AX1894" s="121"/>
      <c r="AY1894" s="111"/>
      <c r="AZ1894" s="111"/>
      <c r="BA1894" s="343"/>
      <c r="BB1894" s="324"/>
      <c r="BC1894" s="111"/>
      <c r="BD1894" s="111"/>
      <c r="BE1894" s="343"/>
      <c r="BG1894" s="826" t="str">
        <f>RIGHT(LEFT(I1894,3),2)&amp;"."&amp;RIGHT(LEFT(I1894,5),2)</f>
        <v>12.11</v>
      </c>
      <c r="BH1894" s="607" t="b">
        <f>COUNTIF('Codes SEC'!$B$2:$B$250,Ministres!BG1894)&gt;0</f>
        <v>1</v>
      </c>
    </row>
    <row r="1895" spans="1:60" ht="30.6" x14ac:dyDescent="0.25">
      <c r="A1895" s="222" t="s">
        <v>6116</v>
      </c>
      <c r="B1895" s="30">
        <v>14</v>
      </c>
      <c r="C1895" s="116" t="s">
        <v>1714</v>
      </c>
      <c r="D1895" s="620">
        <v>2004</v>
      </c>
      <c r="F1895" s="117"/>
      <c r="G1895" s="694"/>
      <c r="H1895" s="878" t="str">
        <f t="shared" si="2942"/>
        <v>051</v>
      </c>
      <c r="I1895" s="397" t="s">
        <v>3318</v>
      </c>
      <c r="J1895" s="380" t="s">
        <v>2222</v>
      </c>
      <c r="K1895" s="408" t="s">
        <v>683</v>
      </c>
      <c r="L1895" s="731"/>
      <c r="M1895" s="732"/>
      <c r="N1895" s="931"/>
      <c r="O1895" s="923"/>
      <c r="P1895" s="923"/>
      <c r="Q1895" s="641"/>
      <c r="R1895" s="537"/>
      <c r="S1895" s="537"/>
      <c r="T1895" s="537"/>
      <c r="U1895" s="537"/>
      <c r="V1895" s="537"/>
      <c r="W1895" s="531"/>
      <c r="X1895" s="141"/>
      <c r="Y1895" s="141"/>
      <c r="Z1895" s="552"/>
      <c r="AA1895" s="552"/>
      <c r="AB1895" s="531"/>
      <c r="AC1895" s="593"/>
      <c r="AD1895" s="923"/>
      <c r="AE1895" s="846"/>
      <c r="AF1895" s="931"/>
      <c r="AG1895" s="923"/>
      <c r="AH1895" s="923"/>
      <c r="AI1895" s="641"/>
      <c r="AJ1895" s="537"/>
      <c r="AK1895" s="537"/>
      <c r="AL1895" s="537"/>
      <c r="AM1895" s="537"/>
      <c r="AN1895" s="537"/>
      <c r="AO1895" s="531"/>
      <c r="AP1895" s="141"/>
      <c r="AQ1895" s="141"/>
      <c r="AR1895" s="552"/>
      <c r="AS1895" s="552"/>
      <c r="AT1895" s="531"/>
      <c r="AU1895" s="593"/>
      <c r="AV1895" s="923"/>
      <c r="AW1895" s="846"/>
      <c r="AX1895" s="121"/>
      <c r="AY1895" s="111"/>
      <c r="AZ1895" s="111"/>
      <c r="BA1895" s="343"/>
      <c r="BB1895" s="324"/>
      <c r="BC1895" s="111"/>
      <c r="BD1895" s="111"/>
      <c r="BE1895" s="343"/>
      <c r="BG1895" s="826" t="str">
        <f>RIGHT(LEFT(I1895,3),2)&amp;"."&amp;RIGHT(LEFT(I1895,5),2)</f>
        <v>14.10</v>
      </c>
      <c r="BH1895" s="607" t="b">
        <f>COUNTIF('Codes SEC'!$B$2:$B$250,Ministres!BG1895)&gt;0</f>
        <v>1</v>
      </c>
    </row>
    <row r="1896" spans="1:60" ht="30.6" x14ac:dyDescent="0.25">
      <c r="A1896" s="222" t="s">
        <v>6116</v>
      </c>
      <c r="B1896" s="30">
        <v>14</v>
      </c>
      <c r="C1896" s="116" t="s">
        <v>1714</v>
      </c>
      <c r="D1896" s="620">
        <v>2004</v>
      </c>
      <c r="F1896" s="117"/>
      <c r="G1896" s="694"/>
      <c r="H1896" s="878" t="str">
        <f t="shared" si="2942"/>
        <v>051</v>
      </c>
      <c r="I1896" s="397" t="s">
        <v>3322</v>
      </c>
      <c r="J1896" s="380" t="s">
        <v>2223</v>
      </c>
      <c r="K1896" s="408" t="s">
        <v>684</v>
      </c>
      <c r="L1896" s="731"/>
      <c r="M1896" s="732"/>
      <c r="N1896" s="931"/>
      <c r="O1896" s="923"/>
      <c r="P1896" s="923"/>
      <c r="Q1896" s="641"/>
      <c r="R1896" s="537"/>
      <c r="S1896" s="537"/>
      <c r="T1896" s="537"/>
      <c r="U1896" s="537"/>
      <c r="V1896" s="537"/>
      <c r="W1896" s="531"/>
      <c r="X1896" s="141"/>
      <c r="Y1896" s="141"/>
      <c r="Z1896" s="552"/>
      <c r="AA1896" s="552"/>
      <c r="AB1896" s="531"/>
      <c r="AC1896" s="593"/>
      <c r="AD1896" s="923"/>
      <c r="AE1896" s="846"/>
      <c r="AF1896" s="931"/>
      <c r="AG1896" s="923"/>
      <c r="AH1896" s="923"/>
      <c r="AI1896" s="641"/>
      <c r="AJ1896" s="537"/>
      <c r="AK1896" s="537"/>
      <c r="AL1896" s="537"/>
      <c r="AM1896" s="537"/>
      <c r="AN1896" s="537"/>
      <c r="AO1896" s="531"/>
      <c r="AP1896" s="141"/>
      <c r="AQ1896" s="141"/>
      <c r="AR1896" s="552"/>
      <c r="AS1896" s="552"/>
      <c r="AT1896" s="531"/>
      <c r="AU1896" s="593"/>
      <c r="AV1896" s="923"/>
      <c r="AW1896" s="846"/>
      <c r="AX1896" s="121"/>
      <c r="AY1896" s="111"/>
      <c r="AZ1896" s="111"/>
      <c r="BA1896" s="343"/>
      <c r="BB1896" s="324"/>
      <c r="BC1896" s="111"/>
      <c r="BD1896" s="111"/>
      <c r="BE1896" s="343"/>
      <c r="BG1896" s="826" t="str">
        <f>RIGHT(LEFT(I1896,3),2)&amp;"."&amp;RIGHT(LEFT(I1896,5),2)</f>
        <v>14.20</v>
      </c>
      <c r="BH1896" s="607" t="b">
        <f>COUNTIF('Codes SEC'!$B$2:$B$250,Ministres!BG1896)&gt;0</f>
        <v>1</v>
      </c>
    </row>
    <row r="1897" spans="1:60" ht="30.6" x14ac:dyDescent="0.25">
      <c r="A1897" s="222" t="s">
        <v>6116</v>
      </c>
      <c r="B1897" s="30">
        <v>14</v>
      </c>
      <c r="C1897" s="116" t="s">
        <v>1714</v>
      </c>
      <c r="D1897" s="620">
        <v>2004</v>
      </c>
      <c r="F1897" s="117"/>
      <c r="G1897" s="694"/>
      <c r="H1897" s="878" t="str">
        <f t="shared" si="2942"/>
        <v>051</v>
      </c>
      <c r="I1897" s="397">
        <v>82140000</v>
      </c>
      <c r="J1897" s="380" t="s">
        <v>3510</v>
      </c>
      <c r="K1897" s="570" t="s">
        <v>3503</v>
      </c>
      <c r="L1897" s="731"/>
      <c r="M1897" s="732"/>
      <c r="N1897" s="931"/>
      <c r="O1897" s="923"/>
      <c r="P1897" s="923"/>
      <c r="Q1897" s="641"/>
      <c r="R1897" s="537"/>
      <c r="S1897" s="537"/>
      <c r="T1897" s="537"/>
      <c r="U1897" s="537"/>
      <c r="V1897" s="537"/>
      <c r="W1897" s="531"/>
      <c r="X1897" s="141"/>
      <c r="Y1897" s="141"/>
      <c r="Z1897" s="552"/>
      <c r="AA1897" s="552"/>
      <c r="AB1897" s="531"/>
      <c r="AC1897" s="593"/>
      <c r="AD1897" s="923"/>
      <c r="AE1897" s="846"/>
      <c r="AF1897" s="931"/>
      <c r="AG1897" s="923"/>
      <c r="AH1897" s="923"/>
      <c r="AI1897" s="641"/>
      <c r="AJ1897" s="537"/>
      <c r="AK1897" s="537"/>
      <c r="AL1897" s="537"/>
      <c r="AM1897" s="537"/>
      <c r="AN1897" s="537"/>
      <c r="AO1897" s="531"/>
      <c r="AP1897" s="141"/>
      <c r="AQ1897" s="141"/>
      <c r="AR1897" s="552"/>
      <c r="AS1897" s="552"/>
      <c r="AT1897" s="531"/>
      <c r="AU1897" s="593"/>
      <c r="AV1897" s="923"/>
      <c r="AW1897" s="846"/>
      <c r="AX1897" s="121"/>
      <c r="AY1897" s="111"/>
      <c r="AZ1897" s="111"/>
      <c r="BA1897" s="343"/>
      <c r="BB1897" s="324"/>
      <c r="BC1897" s="111"/>
      <c r="BD1897" s="111"/>
      <c r="BE1897" s="343"/>
      <c r="BG1897" s="826" t="str">
        <f>RIGHT(LEFT(I1897,3),2)&amp;"."&amp;RIGHT(LEFT(I1897,5),2)</f>
        <v>21.40</v>
      </c>
      <c r="BH1897" s="607" t="b">
        <f>COUNTIF('Codes SEC'!$B$2:$B$250,Ministres!BG1897)&gt;0</f>
        <v>1</v>
      </c>
    </row>
    <row r="1898" spans="1:60" ht="12.75" customHeight="1" x14ac:dyDescent="0.25">
      <c r="A1898" s="222"/>
      <c r="C1898" s="116"/>
      <c r="D1898" s="620"/>
      <c r="F1898" s="117"/>
      <c r="G1898" s="694"/>
      <c r="H1898" s="878"/>
      <c r="I1898" s="397"/>
      <c r="J1898" s="380"/>
      <c r="K1898" s="408"/>
      <c r="L1898" s="731"/>
      <c r="M1898" s="732"/>
      <c r="N1898" s="931"/>
      <c r="O1898" s="923"/>
      <c r="P1898" s="923"/>
      <c r="Q1898" s="641"/>
      <c r="R1898" s="537"/>
      <c r="S1898" s="537"/>
      <c r="T1898" s="537"/>
      <c r="U1898" s="537"/>
      <c r="V1898" s="537"/>
      <c r="W1898" s="531"/>
      <c r="X1898" s="141"/>
      <c r="Y1898" s="141"/>
      <c r="Z1898" s="552"/>
      <c r="AA1898" s="552"/>
      <c r="AB1898" s="531"/>
      <c r="AC1898" s="593"/>
      <c r="AD1898" s="923"/>
      <c r="AE1898" s="846"/>
      <c r="AF1898" s="931"/>
      <c r="AG1898" s="923"/>
      <c r="AH1898" s="923"/>
      <c r="AI1898" s="641"/>
      <c r="AJ1898" s="537"/>
      <c r="AK1898" s="537"/>
      <c r="AL1898" s="537"/>
      <c r="AM1898" s="537"/>
      <c r="AN1898" s="537"/>
      <c r="AO1898" s="531"/>
      <c r="AP1898" s="141"/>
      <c r="AQ1898" s="141"/>
      <c r="AR1898" s="552"/>
      <c r="AS1898" s="552"/>
      <c r="AT1898" s="531"/>
      <c r="AU1898" s="593"/>
      <c r="AV1898" s="923"/>
      <c r="AW1898" s="846"/>
      <c r="AX1898" s="121"/>
      <c r="AY1898" s="111"/>
      <c r="AZ1898" s="111"/>
      <c r="BA1898" s="343"/>
      <c r="BB1898" s="324"/>
      <c r="BC1898" s="111"/>
      <c r="BD1898" s="111"/>
      <c r="BE1898" s="343"/>
      <c r="BG1898" s="826"/>
      <c r="BH1898" s="607"/>
    </row>
    <row r="1899" spans="1:60" ht="12.75" customHeight="1" x14ac:dyDescent="0.25">
      <c r="A1899" s="222"/>
      <c r="C1899" s="116"/>
      <c r="D1899" s="620"/>
      <c r="F1899" s="117"/>
      <c r="G1899" s="694"/>
      <c r="H1899" s="878"/>
      <c r="I1899" s="397"/>
      <c r="J1899" s="380"/>
      <c r="K1899" s="410" t="s">
        <v>58</v>
      </c>
      <c r="L1899" s="731"/>
      <c r="M1899" s="732"/>
      <c r="N1899" s="931"/>
      <c r="O1899" s="923"/>
      <c r="P1899" s="923"/>
      <c r="Q1899" s="641"/>
      <c r="R1899" s="537"/>
      <c r="S1899" s="537"/>
      <c r="T1899" s="537"/>
      <c r="U1899" s="537"/>
      <c r="V1899" s="537"/>
      <c r="W1899" s="531"/>
      <c r="X1899" s="141"/>
      <c r="Y1899" s="141"/>
      <c r="Z1899" s="552"/>
      <c r="AA1899" s="552"/>
      <c r="AB1899" s="531"/>
      <c r="AC1899" s="593"/>
      <c r="AD1899" s="923"/>
      <c r="AE1899" s="846"/>
      <c r="AF1899" s="931"/>
      <c r="AG1899" s="923"/>
      <c r="AH1899" s="923"/>
      <c r="AI1899" s="641"/>
      <c r="AJ1899" s="537"/>
      <c r="AK1899" s="537"/>
      <c r="AL1899" s="537"/>
      <c r="AM1899" s="537"/>
      <c r="AN1899" s="537"/>
      <c r="AO1899" s="531"/>
      <c r="AP1899" s="141"/>
      <c r="AQ1899" s="141"/>
      <c r="AR1899" s="552"/>
      <c r="AS1899" s="552"/>
      <c r="AT1899" s="531"/>
      <c r="AU1899" s="593"/>
      <c r="AV1899" s="923"/>
      <c r="AW1899" s="846"/>
      <c r="AX1899" s="121"/>
      <c r="AY1899" s="111"/>
      <c r="AZ1899" s="111"/>
      <c r="BA1899" s="343"/>
      <c r="BB1899" s="324"/>
      <c r="BC1899" s="111"/>
      <c r="BD1899" s="111"/>
      <c r="BE1899" s="343"/>
      <c r="BG1899" s="826"/>
      <c r="BH1899" s="607"/>
    </row>
    <row r="1900" spans="1:60" ht="12.75" customHeight="1" x14ac:dyDescent="0.25">
      <c r="A1900" s="222"/>
      <c r="C1900" s="116"/>
      <c r="D1900" s="620"/>
      <c r="F1900" s="117"/>
      <c r="G1900" s="694"/>
      <c r="H1900" s="878"/>
      <c r="I1900" s="397"/>
      <c r="J1900" s="380"/>
      <c r="K1900" s="408"/>
      <c r="L1900" s="731"/>
      <c r="M1900" s="732"/>
      <c r="N1900" s="931"/>
      <c r="O1900" s="923"/>
      <c r="P1900" s="923"/>
      <c r="Q1900" s="641"/>
      <c r="R1900" s="537"/>
      <c r="S1900" s="537"/>
      <c r="T1900" s="537"/>
      <c r="U1900" s="537"/>
      <c r="V1900" s="537"/>
      <c r="W1900" s="531"/>
      <c r="X1900" s="141"/>
      <c r="Y1900" s="141"/>
      <c r="Z1900" s="552"/>
      <c r="AA1900" s="552"/>
      <c r="AB1900" s="531"/>
      <c r="AC1900" s="593"/>
      <c r="AD1900" s="923"/>
      <c r="AE1900" s="846"/>
      <c r="AF1900" s="931"/>
      <c r="AG1900" s="923"/>
      <c r="AH1900" s="923"/>
      <c r="AI1900" s="641"/>
      <c r="AJ1900" s="537"/>
      <c r="AK1900" s="537"/>
      <c r="AL1900" s="537"/>
      <c r="AM1900" s="537"/>
      <c r="AN1900" s="537"/>
      <c r="AO1900" s="531"/>
      <c r="AP1900" s="141"/>
      <c r="AQ1900" s="141"/>
      <c r="AR1900" s="552"/>
      <c r="AS1900" s="552"/>
      <c r="AT1900" s="531"/>
      <c r="AU1900" s="593"/>
      <c r="AV1900" s="923"/>
      <c r="AW1900" s="846"/>
      <c r="AX1900" s="121"/>
      <c r="AY1900" s="111"/>
      <c r="AZ1900" s="111"/>
      <c r="BA1900" s="343"/>
      <c r="BB1900" s="324"/>
      <c r="BC1900" s="111"/>
      <c r="BD1900" s="111"/>
      <c r="BE1900" s="343"/>
      <c r="BG1900" s="826"/>
      <c r="BH1900" s="607"/>
    </row>
    <row r="1901" spans="1:60" ht="30.6" x14ac:dyDescent="0.25">
      <c r="A1901" s="190" t="s">
        <v>6116</v>
      </c>
      <c r="B1901" s="208">
        <v>14</v>
      </c>
      <c r="C1901" s="120" t="s">
        <v>1714</v>
      </c>
      <c r="D1901" s="620">
        <v>2004</v>
      </c>
      <c r="E1901" s="281"/>
      <c r="F1901" s="192"/>
      <c r="G1901" s="697"/>
      <c r="H1901" s="890" t="str">
        <f t="shared" si="2942"/>
        <v>051</v>
      </c>
      <c r="I1901" s="397" t="s">
        <v>3316</v>
      </c>
      <c r="J1901" s="380" t="s">
        <v>2226</v>
      </c>
      <c r="K1901" s="422" t="s">
        <v>1815</v>
      </c>
      <c r="L1901" s="731"/>
      <c r="M1901" s="732"/>
      <c r="N1901" s="931"/>
      <c r="O1901" s="923"/>
      <c r="P1901" s="923"/>
      <c r="Q1901" s="641"/>
      <c r="R1901" s="537"/>
      <c r="S1901" s="537"/>
      <c r="T1901" s="537"/>
      <c r="U1901" s="537"/>
      <c r="V1901" s="537"/>
      <c r="W1901" s="531"/>
      <c r="X1901" s="141"/>
      <c r="Y1901" s="141"/>
      <c r="Z1901" s="552"/>
      <c r="AA1901" s="552"/>
      <c r="AB1901" s="531"/>
      <c r="AC1901" s="593"/>
      <c r="AD1901" s="923"/>
      <c r="AE1901" s="846"/>
      <c r="AF1901" s="931"/>
      <c r="AG1901" s="923"/>
      <c r="AH1901" s="923"/>
      <c r="AI1901" s="641"/>
      <c r="AJ1901" s="537"/>
      <c r="AK1901" s="537"/>
      <c r="AL1901" s="537"/>
      <c r="AM1901" s="537"/>
      <c r="AN1901" s="537"/>
      <c r="AO1901" s="531"/>
      <c r="AP1901" s="141"/>
      <c r="AQ1901" s="141"/>
      <c r="AR1901" s="552"/>
      <c r="AS1901" s="552"/>
      <c r="AT1901" s="531"/>
      <c r="AU1901" s="593"/>
      <c r="AV1901" s="923"/>
      <c r="AW1901" s="846"/>
      <c r="AX1901" s="121"/>
      <c r="AY1901" s="111"/>
      <c r="AZ1901" s="111"/>
      <c r="BA1901" s="343"/>
      <c r="BB1901" s="324"/>
      <c r="BC1901" s="111"/>
      <c r="BD1901" s="111"/>
      <c r="BE1901" s="343"/>
      <c r="BG1901" s="826" t="str">
        <f>RIGHT(LEFT(I1901,3),2)&amp;"."&amp;RIGHT(LEFT(I1901,5),2)</f>
        <v>73.10</v>
      </c>
      <c r="BH1901" s="607" t="b">
        <f>COUNTIF('Codes SEC'!$B$2:$B$250,Ministres!BG1901)&gt;0</f>
        <v>1</v>
      </c>
    </row>
    <row r="1902" spans="1:60" ht="30.6" x14ac:dyDescent="0.25">
      <c r="A1902" s="222" t="s">
        <v>6116</v>
      </c>
      <c r="B1902" s="30">
        <v>14</v>
      </c>
      <c r="C1902" s="116" t="s">
        <v>1714</v>
      </c>
      <c r="D1902" s="620">
        <v>2004</v>
      </c>
      <c r="F1902" s="117"/>
      <c r="G1902" s="694"/>
      <c r="H1902" s="878" t="str">
        <f t="shared" si="2942"/>
        <v>051</v>
      </c>
      <c r="I1902" s="397" t="s">
        <v>3283</v>
      </c>
      <c r="J1902" s="380" t="s">
        <v>2224</v>
      </c>
      <c r="K1902" s="408" t="s">
        <v>685</v>
      </c>
      <c r="L1902" s="731"/>
      <c r="M1902" s="732"/>
      <c r="N1902" s="931"/>
      <c r="O1902" s="923"/>
      <c r="P1902" s="923"/>
      <c r="Q1902" s="641"/>
      <c r="R1902" s="537"/>
      <c r="S1902" s="537"/>
      <c r="T1902" s="537"/>
      <c r="U1902" s="537"/>
      <c r="V1902" s="537"/>
      <c r="W1902" s="531"/>
      <c r="X1902" s="141"/>
      <c r="Y1902" s="141"/>
      <c r="Z1902" s="552"/>
      <c r="AA1902" s="552"/>
      <c r="AB1902" s="531"/>
      <c r="AC1902" s="593"/>
      <c r="AD1902" s="923"/>
      <c r="AE1902" s="846"/>
      <c r="AF1902" s="931"/>
      <c r="AG1902" s="923"/>
      <c r="AH1902" s="923"/>
      <c r="AI1902" s="641"/>
      <c r="AJ1902" s="537"/>
      <c r="AK1902" s="537"/>
      <c r="AL1902" s="537"/>
      <c r="AM1902" s="537"/>
      <c r="AN1902" s="537"/>
      <c r="AO1902" s="531"/>
      <c r="AP1902" s="141"/>
      <c r="AQ1902" s="141"/>
      <c r="AR1902" s="552"/>
      <c r="AS1902" s="552"/>
      <c r="AT1902" s="531"/>
      <c r="AU1902" s="593"/>
      <c r="AV1902" s="923"/>
      <c r="AW1902" s="846"/>
      <c r="AX1902" s="121"/>
      <c r="AY1902" s="111"/>
      <c r="AZ1902" s="111"/>
      <c r="BA1902" s="343"/>
      <c r="BB1902" s="324"/>
      <c r="BC1902" s="111"/>
      <c r="BD1902" s="111"/>
      <c r="BE1902" s="343"/>
      <c r="BG1902" s="826" t="str">
        <f>RIGHT(LEFT(I1902,3),2)&amp;"."&amp;RIGHT(LEFT(I1902,5),2)</f>
        <v>73.20</v>
      </c>
      <c r="BH1902" s="607" t="b">
        <f>COUNTIF('Codes SEC'!$B$2:$B$250,Ministres!BG1902)&gt;0</f>
        <v>1</v>
      </c>
    </row>
    <row r="1903" spans="1:60" ht="30.6" x14ac:dyDescent="0.25">
      <c r="A1903" s="222" t="s">
        <v>6116</v>
      </c>
      <c r="B1903" s="30">
        <v>14</v>
      </c>
      <c r="C1903" s="116" t="s">
        <v>1714</v>
      </c>
      <c r="D1903" s="620">
        <v>2004</v>
      </c>
      <c r="F1903" s="117"/>
      <c r="G1903" s="694"/>
      <c r="H1903" s="878" t="str">
        <f t="shared" si="2942"/>
        <v>051</v>
      </c>
      <c r="I1903" s="397" t="s">
        <v>3295</v>
      </c>
      <c r="J1903" s="380" t="s">
        <v>2225</v>
      </c>
      <c r="K1903" s="408" t="s">
        <v>686</v>
      </c>
      <c r="L1903" s="731"/>
      <c r="M1903" s="732"/>
      <c r="N1903" s="931"/>
      <c r="O1903" s="923"/>
      <c r="P1903" s="923"/>
      <c r="Q1903" s="641"/>
      <c r="R1903" s="537"/>
      <c r="S1903" s="537"/>
      <c r="T1903" s="537"/>
      <c r="U1903" s="537"/>
      <c r="V1903" s="537"/>
      <c r="W1903" s="531"/>
      <c r="X1903" s="141"/>
      <c r="Y1903" s="141"/>
      <c r="Z1903" s="552"/>
      <c r="AA1903" s="552"/>
      <c r="AB1903" s="531"/>
      <c r="AC1903" s="593"/>
      <c r="AD1903" s="923"/>
      <c r="AE1903" s="846"/>
      <c r="AF1903" s="931"/>
      <c r="AG1903" s="923"/>
      <c r="AH1903" s="923"/>
      <c r="AI1903" s="641"/>
      <c r="AJ1903" s="537"/>
      <c r="AK1903" s="537"/>
      <c r="AL1903" s="537"/>
      <c r="AM1903" s="537"/>
      <c r="AN1903" s="537"/>
      <c r="AO1903" s="531"/>
      <c r="AP1903" s="141"/>
      <c r="AQ1903" s="141"/>
      <c r="AR1903" s="552"/>
      <c r="AS1903" s="552"/>
      <c r="AT1903" s="531"/>
      <c r="AU1903" s="593"/>
      <c r="AV1903" s="923"/>
      <c r="AW1903" s="846"/>
      <c r="AX1903" s="121"/>
      <c r="AY1903" s="111"/>
      <c r="AZ1903" s="111"/>
      <c r="BA1903" s="343"/>
      <c r="BB1903" s="324"/>
      <c r="BC1903" s="111"/>
      <c r="BD1903" s="111"/>
      <c r="BE1903" s="343"/>
      <c r="BG1903" s="826" t="str">
        <f>RIGHT(LEFT(I1903,3),2)&amp;"."&amp;RIGHT(LEFT(I1903,5),2)</f>
        <v>73.40</v>
      </c>
      <c r="BH1903" s="607" t="b">
        <f>COUNTIF('Codes SEC'!$B$2:$B$250,Ministres!BG1903)&gt;0</f>
        <v>1</v>
      </c>
    </row>
    <row r="1904" spans="1:60" ht="30.6" x14ac:dyDescent="0.25">
      <c r="A1904" s="190" t="s">
        <v>6116</v>
      </c>
      <c r="B1904" s="208">
        <v>14</v>
      </c>
      <c r="C1904" s="120" t="s">
        <v>1714</v>
      </c>
      <c r="D1904" s="620">
        <v>2004</v>
      </c>
      <c r="E1904" s="281"/>
      <c r="F1904" s="192"/>
      <c r="G1904" s="697"/>
      <c r="H1904" s="890" t="str">
        <f t="shared" si="2942"/>
        <v>051</v>
      </c>
      <c r="I1904" s="397" t="s">
        <v>3258</v>
      </c>
      <c r="J1904" s="380" t="s">
        <v>2227</v>
      </c>
      <c r="K1904" s="422" t="s">
        <v>1837</v>
      </c>
      <c r="L1904" s="731"/>
      <c r="M1904" s="732"/>
      <c r="N1904" s="931"/>
      <c r="O1904" s="923"/>
      <c r="P1904" s="923"/>
      <c r="Q1904" s="641"/>
      <c r="R1904" s="537"/>
      <c r="S1904" s="537"/>
      <c r="T1904" s="537"/>
      <c r="U1904" s="537"/>
      <c r="V1904" s="537"/>
      <c r="W1904" s="531"/>
      <c r="X1904" s="141"/>
      <c r="Y1904" s="141"/>
      <c r="Z1904" s="552"/>
      <c r="AA1904" s="552"/>
      <c r="AB1904" s="531"/>
      <c r="AC1904" s="593"/>
      <c r="AD1904" s="923"/>
      <c r="AE1904" s="846"/>
      <c r="AF1904" s="931"/>
      <c r="AG1904" s="923"/>
      <c r="AH1904" s="923"/>
      <c r="AI1904" s="641"/>
      <c r="AJ1904" s="537"/>
      <c r="AK1904" s="537"/>
      <c r="AL1904" s="537"/>
      <c r="AM1904" s="537"/>
      <c r="AN1904" s="537"/>
      <c r="AO1904" s="531"/>
      <c r="AP1904" s="141"/>
      <c r="AQ1904" s="141"/>
      <c r="AR1904" s="552"/>
      <c r="AS1904" s="552"/>
      <c r="AT1904" s="531"/>
      <c r="AU1904" s="593"/>
      <c r="AV1904" s="923"/>
      <c r="AW1904" s="846"/>
      <c r="AX1904" s="121"/>
      <c r="AY1904" s="111"/>
      <c r="AZ1904" s="111"/>
      <c r="BA1904" s="343"/>
      <c r="BB1904" s="324"/>
      <c r="BC1904" s="111"/>
      <c r="BD1904" s="111"/>
      <c r="BE1904" s="343"/>
      <c r="BG1904" s="826" t="str">
        <f>RIGHT(LEFT(I1904,3),2)&amp;"."&amp;RIGHT(LEFT(I1904,5),2)</f>
        <v>74.22</v>
      </c>
      <c r="BH1904" s="607" t="b">
        <f>COUNTIF('Codes SEC'!$B$2:$B$250,Ministres!BG1904)&gt;0</f>
        <v>1</v>
      </c>
    </row>
    <row r="1905" spans="1:66" ht="12.75" customHeight="1" x14ac:dyDescent="0.25">
      <c r="A1905" s="231"/>
      <c r="B1905" s="213"/>
      <c r="C1905" s="254"/>
      <c r="D1905" s="254"/>
      <c r="E1905" s="283"/>
      <c r="F1905" s="254"/>
      <c r="G1905" s="696"/>
      <c r="H1905" s="887"/>
      <c r="I1905" s="444"/>
      <c r="J1905" s="815"/>
      <c r="K1905" s="484" t="s">
        <v>3690</v>
      </c>
      <c r="L1905" s="729">
        <f t="shared" ref="L1905:V1905" si="2943">L1889</f>
        <v>1956</v>
      </c>
      <c r="M1905" s="730">
        <f t="shared" si="2943"/>
        <v>1956</v>
      </c>
      <c r="N1905" s="844">
        <f t="shared" ref="N1905:P1905" si="2944">N1889</f>
        <v>0</v>
      </c>
      <c r="O1905" s="665">
        <f t="shared" si="2944"/>
        <v>-1956</v>
      </c>
      <c r="P1905" s="665" t="str">
        <f t="shared" si="2944"/>
        <v xml:space="preserve">0 </v>
      </c>
      <c r="Q1905" s="638">
        <f t="shared" si="2943"/>
        <v>0</v>
      </c>
      <c r="R1905" s="130">
        <f t="shared" si="2943"/>
        <v>0</v>
      </c>
      <c r="S1905" s="130">
        <f t="shared" si="2943"/>
        <v>0</v>
      </c>
      <c r="T1905" s="130">
        <f t="shared" si="2943"/>
        <v>0</v>
      </c>
      <c r="U1905" s="130">
        <f t="shared" si="2943"/>
        <v>0</v>
      </c>
      <c r="V1905" s="130">
        <f t="shared" si="2943"/>
        <v>0</v>
      </c>
      <c r="W1905" s="665"/>
      <c r="X1905" s="130">
        <f>X1889</f>
        <v>0</v>
      </c>
      <c r="Y1905" s="130">
        <f>Y1889</f>
        <v>0</v>
      </c>
      <c r="Z1905" s="130">
        <f>Z1889</f>
        <v>0</v>
      </c>
      <c r="AA1905" s="130">
        <f>AA1889</f>
        <v>0</v>
      </c>
      <c r="AB1905" s="665"/>
      <c r="AC1905" s="130">
        <f t="shared" ref="AC1905:AN1905" si="2945">AC1889</f>
        <v>0</v>
      </c>
      <c r="AD1905" s="665">
        <f>AD1889</f>
        <v>0</v>
      </c>
      <c r="AE1905" s="845">
        <f>AE1889</f>
        <v>0</v>
      </c>
      <c r="AF1905" s="844">
        <f t="shared" ref="AF1905:AH1905" si="2946">AF1889</f>
        <v>0</v>
      </c>
      <c r="AG1905" s="665">
        <f t="shared" si="2946"/>
        <v>-1956</v>
      </c>
      <c r="AH1905" s="665" t="str">
        <f t="shared" si="2946"/>
        <v xml:space="preserve">0 </v>
      </c>
      <c r="AI1905" s="638">
        <f t="shared" si="2945"/>
        <v>0</v>
      </c>
      <c r="AJ1905" s="130">
        <f t="shared" si="2945"/>
        <v>0</v>
      </c>
      <c r="AK1905" s="130">
        <f t="shared" si="2945"/>
        <v>0</v>
      </c>
      <c r="AL1905" s="130">
        <f t="shared" si="2945"/>
        <v>0</v>
      </c>
      <c r="AM1905" s="130">
        <f t="shared" si="2945"/>
        <v>0</v>
      </c>
      <c r="AN1905" s="130">
        <f t="shared" si="2945"/>
        <v>0</v>
      </c>
      <c r="AO1905" s="665"/>
      <c r="AP1905" s="130">
        <f>AP1889</f>
        <v>0</v>
      </c>
      <c r="AQ1905" s="130">
        <f>AQ1889</f>
        <v>0</v>
      </c>
      <c r="AR1905" s="130">
        <f>AR1889</f>
        <v>0</v>
      </c>
      <c r="AS1905" s="130">
        <f>AS1889</f>
        <v>0</v>
      </c>
      <c r="AT1905" s="665"/>
      <c r="AU1905" s="130">
        <f t="shared" ref="AU1905:BE1905" si="2947">AU1889</f>
        <v>0</v>
      </c>
      <c r="AV1905" s="665">
        <f t="shared" ref="AV1905" si="2948">AV1889</f>
        <v>0</v>
      </c>
      <c r="AW1905" s="845">
        <f t="shared" si="2947"/>
        <v>0</v>
      </c>
      <c r="AX1905" s="314">
        <f t="shared" si="2947"/>
        <v>1956</v>
      </c>
      <c r="AY1905" s="131">
        <f t="shared" si="2947"/>
        <v>0</v>
      </c>
      <c r="AZ1905" s="132">
        <f t="shared" si="2947"/>
        <v>-1956</v>
      </c>
      <c r="BA1905" s="340">
        <f t="shared" si="2947"/>
        <v>-1</v>
      </c>
      <c r="BB1905" s="310">
        <f t="shared" si="2947"/>
        <v>1956</v>
      </c>
      <c r="BC1905" s="131">
        <f t="shared" si="2947"/>
        <v>0</v>
      </c>
      <c r="BD1905" s="132">
        <f t="shared" si="2947"/>
        <v>-1956</v>
      </c>
      <c r="BE1905" s="340">
        <f t="shared" si="2947"/>
        <v>-1</v>
      </c>
      <c r="BG1905" s="826"/>
      <c r="BH1905" s="607"/>
    </row>
    <row r="1906" spans="1:66" ht="12.75" customHeight="1" x14ac:dyDescent="0.25">
      <c r="A1906" s="222"/>
      <c r="C1906" s="116"/>
      <c r="D1906" s="620"/>
      <c r="F1906" s="117"/>
      <c r="G1906" s="690"/>
      <c r="H1906" s="878"/>
      <c r="I1906" s="397"/>
      <c r="J1906" s="380"/>
      <c r="K1906" s="453" t="s">
        <v>208</v>
      </c>
      <c r="L1906" s="731">
        <v>0</v>
      </c>
      <c r="M1906" s="732">
        <v>0</v>
      </c>
      <c r="N1906" s="929">
        <v>0</v>
      </c>
      <c r="O1906" s="530">
        <v>0</v>
      </c>
      <c r="P1906" s="530">
        <v>0</v>
      </c>
      <c r="Q1906" s="641">
        <v>0</v>
      </c>
      <c r="R1906" s="537">
        <v>0</v>
      </c>
      <c r="S1906" s="537">
        <v>0</v>
      </c>
      <c r="T1906" s="537">
        <v>0</v>
      </c>
      <c r="U1906" s="537">
        <v>0</v>
      </c>
      <c r="V1906" s="537">
        <v>0</v>
      </c>
      <c r="W1906" s="530"/>
      <c r="X1906" s="142">
        <v>0</v>
      </c>
      <c r="Y1906" s="142">
        <v>0</v>
      </c>
      <c r="Z1906" s="537">
        <v>0</v>
      </c>
      <c r="AA1906" s="537">
        <v>0</v>
      </c>
      <c r="AB1906" s="530"/>
      <c r="AC1906" s="142">
        <v>0</v>
      </c>
      <c r="AD1906" s="530">
        <v>0</v>
      </c>
      <c r="AE1906" s="842">
        <v>0</v>
      </c>
      <c r="AF1906" s="929">
        <v>0</v>
      </c>
      <c r="AG1906" s="530">
        <v>0</v>
      </c>
      <c r="AH1906" s="530">
        <v>0</v>
      </c>
      <c r="AI1906" s="641">
        <v>0</v>
      </c>
      <c r="AJ1906" s="537">
        <v>0</v>
      </c>
      <c r="AK1906" s="537">
        <v>0</v>
      </c>
      <c r="AL1906" s="537">
        <v>0</v>
      </c>
      <c r="AM1906" s="537">
        <v>0</v>
      </c>
      <c r="AN1906" s="537">
        <v>0</v>
      </c>
      <c r="AO1906" s="530"/>
      <c r="AP1906" s="142">
        <v>0</v>
      </c>
      <c r="AQ1906" s="142">
        <v>0</v>
      </c>
      <c r="AR1906" s="537">
        <v>0</v>
      </c>
      <c r="AS1906" s="537">
        <v>0</v>
      </c>
      <c r="AT1906" s="530"/>
      <c r="AU1906" s="142">
        <v>0</v>
      </c>
      <c r="AV1906" s="530">
        <v>0</v>
      </c>
      <c r="AW1906" s="842">
        <v>0</v>
      </c>
      <c r="AX1906" s="121">
        <v>0</v>
      </c>
      <c r="AY1906" s="111">
        <v>0</v>
      </c>
      <c r="AZ1906" s="111">
        <v>0</v>
      </c>
      <c r="BA1906" s="343">
        <v>0</v>
      </c>
      <c r="BB1906" s="324">
        <v>0</v>
      </c>
      <c r="BC1906" s="111">
        <v>0</v>
      </c>
      <c r="BD1906" s="111">
        <v>0</v>
      </c>
      <c r="BE1906" s="343">
        <v>0</v>
      </c>
      <c r="BG1906" s="826"/>
      <c r="BH1906" s="607"/>
    </row>
    <row r="1907" spans="1:66" ht="12.75" customHeight="1" x14ac:dyDescent="0.25">
      <c r="A1907" s="222"/>
      <c r="C1907" s="116"/>
      <c r="D1907" s="620"/>
      <c r="F1907" s="117"/>
      <c r="G1907" s="694"/>
      <c r="H1907" s="878"/>
      <c r="I1907" s="397"/>
      <c r="J1907" s="380"/>
      <c r="K1907" s="453" t="s">
        <v>96</v>
      </c>
      <c r="L1907" s="731">
        <v>0</v>
      </c>
      <c r="M1907" s="732">
        <v>0</v>
      </c>
      <c r="N1907" s="929">
        <v>0</v>
      </c>
      <c r="O1907" s="530">
        <v>0</v>
      </c>
      <c r="P1907" s="530">
        <v>0</v>
      </c>
      <c r="Q1907" s="641">
        <v>0</v>
      </c>
      <c r="R1907" s="537">
        <v>0</v>
      </c>
      <c r="S1907" s="537">
        <v>0</v>
      </c>
      <c r="T1907" s="537">
        <v>0</v>
      </c>
      <c r="U1907" s="537">
        <v>0</v>
      </c>
      <c r="V1907" s="537">
        <v>0</v>
      </c>
      <c r="W1907" s="530"/>
      <c r="X1907" s="142">
        <v>0</v>
      </c>
      <c r="Y1907" s="142">
        <v>0</v>
      </c>
      <c r="Z1907" s="537">
        <v>0</v>
      </c>
      <c r="AA1907" s="537">
        <v>0</v>
      </c>
      <c r="AB1907" s="530"/>
      <c r="AC1907" s="142">
        <v>0</v>
      </c>
      <c r="AD1907" s="530">
        <v>0</v>
      </c>
      <c r="AE1907" s="842">
        <v>0</v>
      </c>
      <c r="AF1907" s="929">
        <v>0</v>
      </c>
      <c r="AG1907" s="530">
        <v>0</v>
      </c>
      <c r="AH1907" s="530">
        <v>0</v>
      </c>
      <c r="AI1907" s="641">
        <v>0</v>
      </c>
      <c r="AJ1907" s="537">
        <v>0</v>
      </c>
      <c r="AK1907" s="537">
        <v>0</v>
      </c>
      <c r="AL1907" s="537">
        <v>0</v>
      </c>
      <c r="AM1907" s="537">
        <v>0</v>
      </c>
      <c r="AN1907" s="537">
        <v>0</v>
      </c>
      <c r="AO1907" s="530"/>
      <c r="AP1907" s="142">
        <v>0</v>
      </c>
      <c r="AQ1907" s="142">
        <v>0</v>
      </c>
      <c r="AR1907" s="537">
        <v>0</v>
      </c>
      <c r="AS1907" s="537">
        <v>0</v>
      </c>
      <c r="AT1907" s="530"/>
      <c r="AU1907" s="142">
        <v>0</v>
      </c>
      <c r="AV1907" s="530">
        <v>0</v>
      </c>
      <c r="AW1907" s="842">
        <v>0</v>
      </c>
      <c r="AX1907" s="121">
        <v>0</v>
      </c>
      <c r="AY1907" s="111">
        <v>0</v>
      </c>
      <c r="AZ1907" s="111">
        <v>0</v>
      </c>
      <c r="BA1907" s="343">
        <v>0</v>
      </c>
      <c r="BB1907" s="324">
        <v>0</v>
      </c>
      <c r="BC1907" s="111">
        <v>0</v>
      </c>
      <c r="BD1907" s="111">
        <v>0</v>
      </c>
      <c r="BE1907" s="343">
        <v>0</v>
      </c>
      <c r="BG1907" s="826"/>
      <c r="BH1907" s="607"/>
    </row>
    <row r="1908" spans="1:66" ht="12.75" customHeight="1" x14ac:dyDescent="0.25">
      <c r="A1908" s="222"/>
      <c r="C1908" s="116"/>
      <c r="D1908" s="620"/>
      <c r="F1908" s="117"/>
      <c r="G1908" s="694"/>
      <c r="H1908" s="878"/>
      <c r="I1908" s="397"/>
      <c r="J1908" s="380"/>
      <c r="K1908" s="453" t="s">
        <v>209</v>
      </c>
      <c r="L1908" s="731">
        <f t="shared" ref="L1908:V1909" si="2949">L1889</f>
        <v>1956</v>
      </c>
      <c r="M1908" s="732">
        <f t="shared" si="2949"/>
        <v>1956</v>
      </c>
      <c r="N1908" s="929">
        <f t="shared" ref="N1908:P1908" si="2950">N1889</f>
        <v>0</v>
      </c>
      <c r="O1908" s="530">
        <f t="shared" si="2950"/>
        <v>-1956</v>
      </c>
      <c r="P1908" s="530" t="str">
        <f t="shared" si="2950"/>
        <v xml:space="preserve">0 </v>
      </c>
      <c r="Q1908" s="641">
        <f t="shared" si="2949"/>
        <v>0</v>
      </c>
      <c r="R1908" s="537">
        <f t="shared" si="2949"/>
        <v>0</v>
      </c>
      <c r="S1908" s="537">
        <f t="shared" si="2949"/>
        <v>0</v>
      </c>
      <c r="T1908" s="537">
        <f t="shared" si="2949"/>
        <v>0</v>
      </c>
      <c r="U1908" s="537">
        <f t="shared" si="2949"/>
        <v>0</v>
      </c>
      <c r="V1908" s="537">
        <f t="shared" si="2949"/>
        <v>0</v>
      </c>
      <c r="W1908" s="530"/>
      <c r="X1908" s="142">
        <f t="shared" ref="X1908:AA1909" si="2951">X1889</f>
        <v>0</v>
      </c>
      <c r="Y1908" s="142">
        <f t="shared" si="2951"/>
        <v>0</v>
      </c>
      <c r="Z1908" s="537">
        <f t="shared" si="2951"/>
        <v>0</v>
      </c>
      <c r="AA1908" s="537">
        <f t="shared" si="2951"/>
        <v>0</v>
      </c>
      <c r="AB1908" s="530"/>
      <c r="AC1908" s="142">
        <f t="shared" ref="AC1908:AN1909" si="2952">AC1889</f>
        <v>0</v>
      </c>
      <c r="AD1908" s="530">
        <f>AD1889</f>
        <v>0</v>
      </c>
      <c r="AE1908" s="842">
        <f>AE1889</f>
        <v>0</v>
      </c>
      <c r="AF1908" s="929">
        <f t="shared" ref="AF1908:AH1908" si="2953">AF1889</f>
        <v>0</v>
      </c>
      <c r="AG1908" s="530">
        <f t="shared" si="2953"/>
        <v>-1956</v>
      </c>
      <c r="AH1908" s="530" t="str">
        <f t="shared" si="2953"/>
        <v xml:space="preserve">0 </v>
      </c>
      <c r="AI1908" s="641">
        <f t="shared" si="2952"/>
        <v>0</v>
      </c>
      <c r="AJ1908" s="537">
        <f t="shared" si="2952"/>
        <v>0</v>
      </c>
      <c r="AK1908" s="537">
        <f t="shared" si="2952"/>
        <v>0</v>
      </c>
      <c r="AL1908" s="537">
        <f t="shared" si="2952"/>
        <v>0</v>
      </c>
      <c r="AM1908" s="537">
        <f t="shared" si="2952"/>
        <v>0</v>
      </c>
      <c r="AN1908" s="537">
        <f t="shared" si="2952"/>
        <v>0</v>
      </c>
      <c r="AO1908" s="530"/>
      <c r="AP1908" s="142">
        <f t="shared" ref="AP1908:AS1909" si="2954">AP1889</f>
        <v>0</v>
      </c>
      <c r="AQ1908" s="142">
        <f t="shared" si="2954"/>
        <v>0</v>
      </c>
      <c r="AR1908" s="537">
        <f t="shared" si="2954"/>
        <v>0</v>
      </c>
      <c r="AS1908" s="537">
        <f t="shared" si="2954"/>
        <v>0</v>
      </c>
      <c r="AT1908" s="530"/>
      <c r="AU1908" s="142">
        <f t="shared" ref="AU1908:BE1908" si="2955">AU1889</f>
        <v>0</v>
      </c>
      <c r="AV1908" s="530">
        <f t="shared" ref="AV1908" si="2956">AV1889</f>
        <v>0</v>
      </c>
      <c r="AW1908" s="842">
        <f t="shared" si="2955"/>
        <v>0</v>
      </c>
      <c r="AX1908" s="121">
        <f t="shared" si="2955"/>
        <v>1956</v>
      </c>
      <c r="AY1908" s="111">
        <f t="shared" si="2955"/>
        <v>0</v>
      </c>
      <c r="AZ1908" s="111">
        <f t="shared" si="2955"/>
        <v>-1956</v>
      </c>
      <c r="BA1908" s="343">
        <f t="shared" si="2955"/>
        <v>-1</v>
      </c>
      <c r="BB1908" s="324">
        <f t="shared" si="2955"/>
        <v>1956</v>
      </c>
      <c r="BC1908" s="111">
        <f t="shared" si="2955"/>
        <v>0</v>
      </c>
      <c r="BD1908" s="111">
        <f t="shared" si="2955"/>
        <v>-1956</v>
      </c>
      <c r="BE1908" s="343">
        <f t="shared" si="2955"/>
        <v>-1</v>
      </c>
      <c r="BG1908" s="826"/>
      <c r="BH1908" s="607"/>
    </row>
    <row r="1909" spans="1:66" ht="12.75" customHeight="1" x14ac:dyDescent="0.25">
      <c r="A1909" s="222"/>
      <c r="C1909" s="116"/>
      <c r="D1909" s="620"/>
      <c r="F1909" s="117"/>
      <c r="G1909" s="694"/>
      <c r="H1909" s="878"/>
      <c r="I1909" s="397"/>
      <c r="J1909" s="380"/>
      <c r="K1909" s="453" t="s">
        <v>210</v>
      </c>
      <c r="L1909" s="731">
        <f t="shared" si="2949"/>
        <v>11232</v>
      </c>
      <c r="M1909" s="732">
        <f t="shared" si="2949"/>
        <v>12655</v>
      </c>
      <c r="N1909" s="929">
        <f t="shared" ref="N1909:P1909" si="2957">N1890</f>
        <v>0</v>
      </c>
      <c r="O1909" s="530">
        <f t="shared" si="2957"/>
        <v>-11232</v>
      </c>
      <c r="P1909" s="530" t="str">
        <f t="shared" si="2957"/>
        <v xml:space="preserve">0 </v>
      </c>
      <c r="Q1909" s="641">
        <f t="shared" si="2949"/>
        <v>0</v>
      </c>
      <c r="R1909" s="537">
        <f t="shared" si="2949"/>
        <v>0</v>
      </c>
      <c r="S1909" s="537">
        <f t="shared" si="2949"/>
        <v>0</v>
      </c>
      <c r="T1909" s="537">
        <f t="shared" si="2949"/>
        <v>0</v>
      </c>
      <c r="U1909" s="537">
        <f t="shared" si="2949"/>
        <v>0</v>
      </c>
      <c r="V1909" s="537">
        <f t="shared" si="2949"/>
        <v>0</v>
      </c>
      <c r="W1909" s="530"/>
      <c r="X1909" s="142">
        <f t="shared" si="2951"/>
        <v>0</v>
      </c>
      <c r="Y1909" s="142">
        <f t="shared" si="2951"/>
        <v>0</v>
      </c>
      <c r="Z1909" s="537">
        <f t="shared" si="2951"/>
        <v>0</v>
      </c>
      <c r="AA1909" s="537">
        <f t="shared" si="2951"/>
        <v>0</v>
      </c>
      <c r="AB1909" s="530"/>
      <c r="AC1909" s="142">
        <f t="shared" si="2952"/>
        <v>0</v>
      </c>
      <c r="AD1909" s="530">
        <f>AD1890</f>
        <v>0</v>
      </c>
      <c r="AE1909" s="842">
        <f>AE1890</f>
        <v>0</v>
      </c>
      <c r="AF1909" s="929">
        <f t="shared" ref="AF1909:AH1909" si="2958">AF1890</f>
        <v>0</v>
      </c>
      <c r="AG1909" s="530">
        <f t="shared" si="2958"/>
        <v>-12655</v>
      </c>
      <c r="AH1909" s="530" t="str">
        <f t="shared" si="2958"/>
        <v xml:space="preserve">0 </v>
      </c>
      <c r="AI1909" s="641">
        <f t="shared" si="2952"/>
        <v>0</v>
      </c>
      <c r="AJ1909" s="537">
        <f t="shared" si="2952"/>
        <v>0</v>
      </c>
      <c r="AK1909" s="537">
        <f t="shared" si="2952"/>
        <v>0</v>
      </c>
      <c r="AL1909" s="537">
        <f t="shared" si="2952"/>
        <v>0</v>
      </c>
      <c r="AM1909" s="537">
        <f t="shared" si="2952"/>
        <v>0</v>
      </c>
      <c r="AN1909" s="537">
        <f t="shared" si="2952"/>
        <v>0</v>
      </c>
      <c r="AO1909" s="530"/>
      <c r="AP1909" s="142">
        <f t="shared" si="2954"/>
        <v>0</v>
      </c>
      <c r="AQ1909" s="142">
        <f t="shared" si="2954"/>
        <v>0</v>
      </c>
      <c r="AR1909" s="537">
        <f t="shared" si="2954"/>
        <v>0</v>
      </c>
      <c r="AS1909" s="537">
        <f t="shared" si="2954"/>
        <v>0</v>
      </c>
      <c r="AT1909" s="530"/>
      <c r="AU1909" s="142">
        <f t="shared" ref="AU1909:BE1909" si="2959">AU1890</f>
        <v>0</v>
      </c>
      <c r="AV1909" s="530">
        <f t="shared" ref="AV1909" si="2960">AV1890</f>
        <v>0</v>
      </c>
      <c r="AW1909" s="842">
        <f t="shared" si="2959"/>
        <v>0</v>
      </c>
      <c r="AX1909" s="121">
        <f t="shared" si="2959"/>
        <v>11232</v>
      </c>
      <c r="AY1909" s="111">
        <f t="shared" si="2959"/>
        <v>0</v>
      </c>
      <c r="AZ1909" s="111">
        <f t="shared" si="2959"/>
        <v>-11232</v>
      </c>
      <c r="BA1909" s="343">
        <f t="shared" si="2959"/>
        <v>-1</v>
      </c>
      <c r="BB1909" s="324">
        <f t="shared" si="2959"/>
        <v>12655</v>
      </c>
      <c r="BC1909" s="111">
        <f t="shared" si="2959"/>
        <v>0</v>
      </c>
      <c r="BD1909" s="111">
        <f t="shared" si="2959"/>
        <v>-12655</v>
      </c>
      <c r="BE1909" s="343">
        <f t="shared" si="2959"/>
        <v>-1</v>
      </c>
      <c r="BG1909" s="826"/>
      <c r="BH1909" s="607"/>
    </row>
    <row r="1910" spans="1:66" ht="12.75" customHeight="1" x14ac:dyDescent="0.25">
      <c r="A1910" s="222"/>
      <c r="C1910" s="116"/>
      <c r="D1910" s="620"/>
      <c r="F1910" s="117"/>
      <c r="G1910" s="694"/>
      <c r="H1910" s="878"/>
      <c r="I1910" s="397"/>
      <c r="J1910" s="380"/>
      <c r="K1910" s="454" t="s">
        <v>53</v>
      </c>
      <c r="L1910" s="731">
        <v>0</v>
      </c>
      <c r="M1910" s="732">
        <v>0</v>
      </c>
      <c r="N1910" s="929">
        <v>0</v>
      </c>
      <c r="O1910" s="530">
        <v>0</v>
      </c>
      <c r="P1910" s="530">
        <v>0</v>
      </c>
      <c r="Q1910" s="641">
        <v>0</v>
      </c>
      <c r="R1910" s="537">
        <v>0</v>
      </c>
      <c r="S1910" s="537">
        <v>0</v>
      </c>
      <c r="T1910" s="537">
        <v>0</v>
      </c>
      <c r="U1910" s="537">
        <v>0</v>
      </c>
      <c r="V1910" s="537">
        <v>0</v>
      </c>
      <c r="W1910" s="530"/>
      <c r="X1910" s="142">
        <v>0</v>
      </c>
      <c r="Y1910" s="142">
        <v>0</v>
      </c>
      <c r="Z1910" s="537">
        <v>0</v>
      </c>
      <c r="AA1910" s="537">
        <v>0</v>
      </c>
      <c r="AB1910" s="530"/>
      <c r="AC1910" s="142">
        <v>0</v>
      </c>
      <c r="AD1910" s="530">
        <v>0</v>
      </c>
      <c r="AE1910" s="842">
        <v>0</v>
      </c>
      <c r="AF1910" s="929">
        <v>0</v>
      </c>
      <c r="AG1910" s="530">
        <v>0</v>
      </c>
      <c r="AH1910" s="530">
        <v>0</v>
      </c>
      <c r="AI1910" s="641">
        <v>0</v>
      </c>
      <c r="AJ1910" s="537">
        <v>0</v>
      </c>
      <c r="AK1910" s="537">
        <v>0</v>
      </c>
      <c r="AL1910" s="537">
        <v>0</v>
      </c>
      <c r="AM1910" s="537">
        <v>0</v>
      </c>
      <c r="AN1910" s="537">
        <v>0</v>
      </c>
      <c r="AO1910" s="530"/>
      <c r="AP1910" s="142">
        <v>0</v>
      </c>
      <c r="AQ1910" s="142">
        <v>0</v>
      </c>
      <c r="AR1910" s="537">
        <v>0</v>
      </c>
      <c r="AS1910" s="537">
        <v>0</v>
      </c>
      <c r="AT1910" s="530"/>
      <c r="AU1910" s="142">
        <v>0</v>
      </c>
      <c r="AV1910" s="530">
        <v>0</v>
      </c>
      <c r="AW1910" s="842">
        <v>0</v>
      </c>
      <c r="AX1910" s="121">
        <v>0</v>
      </c>
      <c r="AY1910" s="111">
        <v>0</v>
      </c>
      <c r="AZ1910" s="111">
        <v>0</v>
      </c>
      <c r="BA1910" s="343">
        <v>0</v>
      </c>
      <c r="BB1910" s="324">
        <v>0</v>
      </c>
      <c r="BC1910" s="111">
        <v>0</v>
      </c>
      <c r="BD1910" s="111">
        <v>0</v>
      </c>
      <c r="BE1910" s="343">
        <v>0</v>
      </c>
      <c r="BG1910" s="826"/>
      <c r="BH1910" s="607"/>
    </row>
    <row r="1911" spans="1:66" ht="12.75" customHeight="1" x14ac:dyDescent="0.25">
      <c r="A1911" s="222"/>
      <c r="C1911" s="116"/>
      <c r="D1911" s="620"/>
      <c r="F1911" s="117"/>
      <c r="G1911" s="694"/>
      <c r="H1911" s="878"/>
      <c r="I1911" s="397"/>
      <c r="J1911" s="380"/>
      <c r="K1911" s="453"/>
      <c r="L1911" s="731"/>
      <c r="M1911" s="732"/>
      <c r="N1911" s="931"/>
      <c r="O1911" s="923"/>
      <c r="P1911" s="923"/>
      <c r="Q1911" s="641"/>
      <c r="R1911" s="537"/>
      <c r="S1911" s="537"/>
      <c r="T1911" s="537"/>
      <c r="U1911" s="537"/>
      <c r="V1911" s="537"/>
      <c r="W1911" s="531"/>
      <c r="X1911" s="141"/>
      <c r="Y1911" s="141"/>
      <c r="Z1911" s="552"/>
      <c r="AA1911" s="552"/>
      <c r="AB1911" s="531"/>
      <c r="AC1911" s="593"/>
      <c r="AD1911" s="923"/>
      <c r="AE1911" s="846"/>
      <c r="AF1911" s="931"/>
      <c r="AG1911" s="923"/>
      <c r="AH1911" s="923"/>
      <c r="AI1911" s="641"/>
      <c r="AJ1911" s="537"/>
      <c r="AK1911" s="537"/>
      <c r="AL1911" s="537"/>
      <c r="AM1911" s="537"/>
      <c r="AN1911" s="537"/>
      <c r="AO1911" s="531"/>
      <c r="AP1911" s="141"/>
      <c r="AQ1911" s="141"/>
      <c r="AR1911" s="552"/>
      <c r="AS1911" s="552"/>
      <c r="AT1911" s="531"/>
      <c r="AU1911" s="593"/>
      <c r="AV1911" s="923"/>
      <c r="AW1911" s="846"/>
      <c r="AX1911" s="121"/>
      <c r="AY1911" s="111"/>
      <c r="AZ1911" s="111"/>
      <c r="BA1911" s="343"/>
      <c r="BB1911" s="324"/>
      <c r="BC1911" s="111"/>
      <c r="BD1911" s="111"/>
      <c r="BE1911" s="343"/>
      <c r="BG1911" s="826"/>
      <c r="BH1911" s="607"/>
    </row>
    <row r="1912" spans="1:66" s="27" customFormat="1" ht="12.75" customHeight="1" x14ac:dyDescent="0.25">
      <c r="A1912" s="222"/>
      <c r="B1912" s="30"/>
      <c r="C1912" s="116"/>
      <c r="D1912" s="620"/>
      <c r="E1912" s="32"/>
      <c r="F1912" s="117"/>
      <c r="G1912" s="694"/>
      <c r="H1912" s="878"/>
      <c r="I1912" s="397"/>
      <c r="J1912" s="380"/>
      <c r="K1912" s="453"/>
      <c r="L1912" s="731"/>
      <c r="M1912" s="732"/>
      <c r="N1912" s="931"/>
      <c r="O1912" s="923"/>
      <c r="P1912" s="923"/>
      <c r="Q1912" s="641"/>
      <c r="R1912" s="537"/>
      <c r="S1912" s="537"/>
      <c r="T1912" s="537"/>
      <c r="U1912" s="537"/>
      <c r="V1912" s="537"/>
      <c r="W1912" s="531"/>
      <c r="X1912" s="141"/>
      <c r="Y1912" s="141"/>
      <c r="Z1912" s="552"/>
      <c r="AA1912" s="552"/>
      <c r="AB1912" s="531"/>
      <c r="AC1912" s="593"/>
      <c r="AD1912" s="923"/>
      <c r="AE1912" s="846"/>
      <c r="AF1912" s="931"/>
      <c r="AG1912" s="923"/>
      <c r="AH1912" s="923"/>
      <c r="AI1912" s="641"/>
      <c r="AJ1912" s="537"/>
      <c r="AK1912" s="537"/>
      <c r="AL1912" s="537"/>
      <c r="AM1912" s="537"/>
      <c r="AN1912" s="537"/>
      <c r="AO1912" s="531"/>
      <c r="AP1912" s="141"/>
      <c r="AQ1912" s="141"/>
      <c r="AR1912" s="552"/>
      <c r="AS1912" s="552"/>
      <c r="AT1912" s="531"/>
      <c r="AU1912" s="593"/>
      <c r="AV1912" s="923"/>
      <c r="AW1912" s="846"/>
      <c r="AX1912" s="121"/>
      <c r="AY1912" s="111"/>
      <c r="AZ1912" s="111"/>
      <c r="BA1912" s="343"/>
      <c r="BB1912" s="324"/>
      <c r="BC1912" s="111"/>
      <c r="BD1912" s="111"/>
      <c r="BE1912" s="343"/>
      <c r="BF1912" s="41"/>
      <c r="BG1912" s="826"/>
      <c r="BH1912" s="607"/>
      <c r="BI1912" s="40"/>
      <c r="BJ1912" s="40"/>
      <c r="BK1912" s="40"/>
      <c r="BL1912" s="40"/>
      <c r="BM1912" s="40"/>
      <c r="BN1912" s="40"/>
    </row>
    <row r="1913" spans="1:66" ht="12.75" customHeight="1" x14ac:dyDescent="0.25">
      <c r="A1913" s="222"/>
      <c r="C1913" s="116"/>
      <c r="D1913" s="620"/>
      <c r="F1913" s="117"/>
      <c r="G1913" s="694"/>
      <c r="H1913" s="878"/>
      <c r="I1913" s="397"/>
      <c r="J1913" s="380"/>
      <c r="K1913" s="425" t="s">
        <v>6597</v>
      </c>
      <c r="L1913" s="731"/>
      <c r="M1913" s="732"/>
      <c r="N1913" s="931"/>
      <c r="O1913" s="923"/>
      <c r="P1913" s="923"/>
      <c r="Q1913" s="641"/>
      <c r="R1913" s="537"/>
      <c r="S1913" s="537"/>
      <c r="T1913" s="537"/>
      <c r="U1913" s="537"/>
      <c r="V1913" s="537"/>
      <c r="W1913" s="531"/>
      <c r="X1913" s="141"/>
      <c r="Y1913" s="141"/>
      <c r="Z1913" s="552"/>
      <c r="AA1913" s="552"/>
      <c r="AB1913" s="531"/>
      <c r="AC1913" s="593"/>
      <c r="AD1913" s="923"/>
      <c r="AE1913" s="846"/>
      <c r="AF1913" s="931"/>
      <c r="AG1913" s="923"/>
      <c r="AH1913" s="923"/>
      <c r="AI1913" s="641"/>
      <c r="AJ1913" s="537"/>
      <c r="AK1913" s="537"/>
      <c r="AL1913" s="537"/>
      <c r="AM1913" s="537"/>
      <c r="AN1913" s="537"/>
      <c r="AO1913" s="531"/>
      <c r="AP1913" s="141"/>
      <c r="AQ1913" s="141"/>
      <c r="AR1913" s="552"/>
      <c r="AS1913" s="552"/>
      <c r="AT1913" s="531"/>
      <c r="AU1913" s="593"/>
      <c r="AV1913" s="923"/>
      <c r="AW1913" s="846"/>
      <c r="AX1913" s="115"/>
      <c r="AY1913" s="5"/>
      <c r="AZ1913" s="5"/>
      <c r="BA1913" s="335"/>
      <c r="BC1913" s="5"/>
      <c r="BD1913" s="5"/>
      <c r="BE1913" s="335"/>
      <c r="BG1913" s="826"/>
      <c r="BH1913" s="607"/>
    </row>
    <row r="1914" spans="1:66" ht="13.5" customHeight="1" x14ac:dyDescent="0.25">
      <c r="A1914" s="222"/>
      <c r="C1914" s="116"/>
      <c r="D1914" s="620"/>
      <c r="F1914" s="117"/>
      <c r="G1914" s="694"/>
      <c r="H1914" s="878"/>
      <c r="I1914" s="397"/>
      <c r="J1914" s="380"/>
      <c r="K1914" s="428" t="s">
        <v>687</v>
      </c>
      <c r="L1914" s="731"/>
      <c r="M1914" s="732"/>
      <c r="N1914" s="931"/>
      <c r="O1914" s="923"/>
      <c r="P1914" s="923"/>
      <c r="Q1914" s="641"/>
      <c r="R1914" s="537"/>
      <c r="S1914" s="537"/>
      <c r="T1914" s="537"/>
      <c r="U1914" s="537"/>
      <c r="V1914" s="537"/>
      <c r="W1914" s="531"/>
      <c r="X1914" s="141"/>
      <c r="Y1914" s="141"/>
      <c r="Z1914" s="552"/>
      <c r="AA1914" s="552"/>
      <c r="AB1914" s="531"/>
      <c r="AC1914" s="593"/>
      <c r="AD1914" s="923"/>
      <c r="AE1914" s="846"/>
      <c r="AF1914" s="931"/>
      <c r="AG1914" s="923"/>
      <c r="AH1914" s="923"/>
      <c r="AI1914" s="641"/>
      <c r="AJ1914" s="537"/>
      <c r="AK1914" s="537"/>
      <c r="AL1914" s="537"/>
      <c r="AM1914" s="537"/>
      <c r="AN1914" s="537"/>
      <c r="AO1914" s="531"/>
      <c r="AP1914" s="141"/>
      <c r="AQ1914" s="141"/>
      <c r="AR1914" s="552"/>
      <c r="AS1914" s="552"/>
      <c r="AT1914" s="531"/>
      <c r="AU1914" s="593"/>
      <c r="AV1914" s="923"/>
      <c r="AW1914" s="846"/>
      <c r="AX1914" s="115"/>
      <c r="AY1914" s="5"/>
      <c r="AZ1914" s="5"/>
      <c r="BA1914" s="335"/>
      <c r="BC1914" s="5"/>
      <c r="BD1914" s="5"/>
      <c r="BE1914" s="335"/>
      <c r="BG1914" s="826"/>
      <c r="BH1914" s="607"/>
    </row>
    <row r="1915" spans="1:66" ht="12.75" customHeight="1" x14ac:dyDescent="0.25">
      <c r="A1915" s="222"/>
      <c r="C1915" s="116"/>
      <c r="D1915" s="620"/>
      <c r="F1915" s="117"/>
      <c r="G1915" s="694"/>
      <c r="H1915" s="878"/>
      <c r="I1915" s="397"/>
      <c r="J1915" s="380"/>
      <c r="K1915" s="408"/>
      <c r="L1915" s="731"/>
      <c r="M1915" s="732"/>
      <c r="N1915" s="931"/>
      <c r="O1915" s="923"/>
      <c r="P1915" s="923"/>
      <c r="Q1915" s="641"/>
      <c r="R1915" s="537"/>
      <c r="S1915" s="537"/>
      <c r="T1915" s="537"/>
      <c r="U1915" s="537"/>
      <c r="V1915" s="537"/>
      <c r="W1915" s="531"/>
      <c r="X1915" s="141"/>
      <c r="Y1915" s="141"/>
      <c r="Z1915" s="552"/>
      <c r="AA1915" s="552"/>
      <c r="AB1915" s="531"/>
      <c r="AC1915" s="593"/>
      <c r="AD1915" s="923"/>
      <c r="AE1915" s="846"/>
      <c r="AF1915" s="931"/>
      <c r="AG1915" s="923"/>
      <c r="AH1915" s="923"/>
      <c r="AI1915" s="641"/>
      <c r="AJ1915" s="537"/>
      <c r="AK1915" s="537"/>
      <c r="AL1915" s="537"/>
      <c r="AM1915" s="537"/>
      <c r="AN1915" s="537"/>
      <c r="AO1915" s="531"/>
      <c r="AP1915" s="141"/>
      <c r="AQ1915" s="141"/>
      <c r="AR1915" s="552"/>
      <c r="AS1915" s="552"/>
      <c r="AT1915" s="531"/>
      <c r="AU1915" s="593"/>
      <c r="AV1915" s="923"/>
      <c r="AW1915" s="846"/>
      <c r="AX1915" s="115"/>
      <c r="AY1915" s="5"/>
      <c r="AZ1915" s="5"/>
      <c r="BA1915" s="335"/>
      <c r="BC1915" s="5"/>
      <c r="BD1915" s="5"/>
      <c r="BE1915" s="335"/>
      <c r="BG1915" s="826"/>
      <c r="BH1915" s="607"/>
    </row>
    <row r="1916" spans="1:66" ht="34.950000000000003" customHeight="1" x14ac:dyDescent="0.25">
      <c r="A1916" s="222" t="s">
        <v>6116</v>
      </c>
      <c r="B1916" s="30">
        <v>14</v>
      </c>
      <c r="C1916" s="116" t="s">
        <v>1714</v>
      </c>
      <c r="D1916" s="620">
        <v>2005</v>
      </c>
      <c r="E1916" s="32" t="s">
        <v>69</v>
      </c>
      <c r="F1916" s="117"/>
      <c r="G1916" s="694"/>
      <c r="H1916" s="878" t="str">
        <f t="shared" si="2942"/>
        <v>052</v>
      </c>
      <c r="I1916" s="397" t="s">
        <v>3266</v>
      </c>
      <c r="J1916" s="380" t="s">
        <v>2228</v>
      </c>
      <c r="K1916" s="408" t="s">
        <v>540</v>
      </c>
      <c r="L1916" s="731"/>
      <c r="M1916" s="732"/>
      <c r="N1916" s="931"/>
      <c r="O1916" s="923"/>
      <c r="P1916" s="923"/>
      <c r="Q1916" s="657"/>
      <c r="R1916" s="543"/>
      <c r="S1916" s="543"/>
      <c r="T1916" s="543"/>
      <c r="U1916" s="543"/>
      <c r="V1916" s="543"/>
      <c r="W1916" s="686"/>
      <c r="X1916" s="141"/>
      <c r="Y1916" s="141"/>
      <c r="Z1916" s="552"/>
      <c r="AA1916" s="552"/>
      <c r="AB1916" s="686"/>
      <c r="AC1916" s="593"/>
      <c r="AD1916" s="923"/>
      <c r="AE1916" s="846"/>
      <c r="AF1916" s="931"/>
      <c r="AG1916" s="923"/>
      <c r="AH1916" s="923"/>
      <c r="AI1916" s="641"/>
      <c r="AJ1916" s="537"/>
      <c r="AK1916" s="537"/>
      <c r="AL1916" s="537"/>
      <c r="AM1916" s="537"/>
      <c r="AN1916" s="537"/>
      <c r="AO1916" s="686"/>
      <c r="AP1916" s="141"/>
      <c r="AQ1916" s="141"/>
      <c r="AR1916" s="552"/>
      <c r="AS1916" s="552"/>
      <c r="AT1916" s="686"/>
      <c r="AU1916" s="593"/>
      <c r="AV1916" s="923"/>
      <c r="AW1916" s="846"/>
      <c r="AX1916" s="115"/>
      <c r="AY1916" s="5"/>
      <c r="AZ1916" s="5"/>
      <c r="BA1916" s="335"/>
      <c r="BC1916" s="5"/>
      <c r="BD1916" s="5"/>
      <c r="BE1916" s="335"/>
      <c r="BG1916" s="826" t="str">
        <f>RIGHT(LEFT(I1916,3),2)&amp;"."&amp;RIGHT(LEFT(I1916,5),2)</f>
        <v>01.00</v>
      </c>
      <c r="BH1916" s="607" t="b">
        <f>COUNTIF('Codes SEC'!$B$2:$B$250,Ministres!BG1916)&gt;0</f>
        <v>1</v>
      </c>
    </row>
    <row r="1917" spans="1:66" ht="12.75" customHeight="1" x14ac:dyDescent="0.25">
      <c r="A1917" s="222"/>
      <c r="C1917" s="116"/>
      <c r="D1917" s="620"/>
      <c r="F1917" s="117"/>
      <c r="G1917" s="694"/>
      <c r="H1917" s="878"/>
      <c r="I1917" s="397"/>
      <c r="J1917" s="380"/>
      <c r="K1917" s="429" t="s">
        <v>84</v>
      </c>
      <c r="L1917" s="731">
        <v>72766</v>
      </c>
      <c r="M1917" s="732">
        <v>85121</v>
      </c>
      <c r="N1917" s="931"/>
      <c r="O1917" s="530">
        <f t="shared" ref="O1917:O1921" si="2961">IF(N1917&gt;L1917,"0 ",N1917-L1917)</f>
        <v>-72766</v>
      </c>
      <c r="P1917" s="530" t="str">
        <f t="shared" ref="P1917:P1921" si="2962">IF(N1917&lt;L1917,"0 ",N1917-L1917)</f>
        <v xml:space="preserve">0 </v>
      </c>
      <c r="Q1917" s="658"/>
      <c r="R1917" s="544"/>
      <c r="S1917" s="544"/>
      <c r="T1917" s="544"/>
      <c r="U1917" s="544"/>
      <c r="V1917" s="544"/>
      <c r="W1917" s="687"/>
      <c r="X1917" s="141"/>
      <c r="Y1917" s="141"/>
      <c r="Z1917" s="552"/>
      <c r="AA1917" s="552"/>
      <c r="AB1917" s="687"/>
      <c r="AC1917" s="593"/>
      <c r="AD1917" s="530">
        <f t="shared" ref="AD1917:AD1921" si="2963">X1917+Y1917+AC1917</f>
        <v>0</v>
      </c>
      <c r="AE1917" s="842">
        <f t="shared" ref="AE1917:AE1921" si="2964">N1917+AD1917</f>
        <v>0</v>
      </c>
      <c r="AF1917" s="931"/>
      <c r="AG1917" s="530">
        <f t="shared" ref="AG1917:AG1921" si="2965">IF(AF1917&gt;M1917,"0 ",AF1917-M1917)</f>
        <v>-85121</v>
      </c>
      <c r="AH1917" s="530" t="str">
        <f t="shared" ref="AH1917:AH1921" si="2966">IF(AF1917&lt;M1917,"0 ",AF1917-M1917)</f>
        <v xml:space="preserve">0 </v>
      </c>
      <c r="AI1917" s="641"/>
      <c r="AJ1917" s="537"/>
      <c r="AK1917" s="537"/>
      <c r="AL1917" s="537"/>
      <c r="AM1917" s="537"/>
      <c r="AN1917" s="537"/>
      <c r="AO1917" s="687"/>
      <c r="AP1917" s="141"/>
      <c r="AQ1917" s="141"/>
      <c r="AR1917" s="552"/>
      <c r="AS1917" s="552"/>
      <c r="AT1917" s="687"/>
      <c r="AU1917" s="593"/>
      <c r="AV1917" s="530">
        <f t="shared" ref="AV1917:AV1921" si="2967">AP1917+AQ1917+AU1917</f>
        <v>0</v>
      </c>
      <c r="AW1917" s="842">
        <f t="shared" ref="AW1917:AW1921" si="2968">AF1917+AV1917</f>
        <v>0</v>
      </c>
      <c r="AX1917" s="115">
        <f>L1917</f>
        <v>72766</v>
      </c>
      <c r="AY1917" s="5">
        <f>AE1917</f>
        <v>0</v>
      </c>
      <c r="AZ1917" s="7">
        <f>AY1917-AX1917</f>
        <v>-72766</v>
      </c>
      <c r="BA1917" s="335">
        <f>AZ1917/AX1917</f>
        <v>-1</v>
      </c>
      <c r="BB1917" s="23">
        <f>M1917</f>
        <v>85121</v>
      </c>
      <c r="BC1917" s="5">
        <f>AW1917</f>
        <v>0</v>
      </c>
      <c r="BD1917" s="7">
        <f>BC1917-BB1917</f>
        <v>-85121</v>
      </c>
      <c r="BE1917" s="335">
        <f>BD1917/BB1917</f>
        <v>-1</v>
      </c>
      <c r="BG1917" s="826"/>
      <c r="BH1917" s="607"/>
    </row>
    <row r="1918" spans="1:66" ht="12.75" customHeight="1" x14ac:dyDescent="0.25">
      <c r="A1918" s="222"/>
      <c r="C1918" s="116"/>
      <c r="D1918" s="620"/>
      <c r="F1918" s="117"/>
      <c r="G1918" s="694"/>
      <c r="H1918" s="878"/>
      <c r="I1918" s="397"/>
      <c r="J1918" s="380"/>
      <c r="K1918" s="429" t="s">
        <v>85</v>
      </c>
      <c r="L1918" s="731">
        <v>14000</v>
      </c>
      <c r="M1918" s="732">
        <v>14000</v>
      </c>
      <c r="N1918" s="931"/>
      <c r="O1918" s="530">
        <f t="shared" si="2961"/>
        <v>-14000</v>
      </c>
      <c r="P1918" s="530" t="str">
        <f t="shared" si="2962"/>
        <v xml:space="preserve">0 </v>
      </c>
      <c r="Q1918" s="658"/>
      <c r="R1918" s="544"/>
      <c r="S1918" s="544"/>
      <c r="T1918" s="544"/>
      <c r="U1918" s="544"/>
      <c r="V1918" s="544"/>
      <c r="W1918" s="687"/>
      <c r="X1918" s="141"/>
      <c r="Y1918" s="141"/>
      <c r="Z1918" s="552"/>
      <c r="AA1918" s="552"/>
      <c r="AB1918" s="687"/>
      <c r="AC1918" s="593"/>
      <c r="AD1918" s="530">
        <f t="shared" si="2963"/>
        <v>0</v>
      </c>
      <c r="AE1918" s="842">
        <f t="shared" si="2964"/>
        <v>0</v>
      </c>
      <c r="AF1918" s="931"/>
      <c r="AG1918" s="530">
        <f t="shared" si="2965"/>
        <v>-14000</v>
      </c>
      <c r="AH1918" s="530" t="str">
        <f t="shared" si="2966"/>
        <v xml:space="preserve">0 </v>
      </c>
      <c r="AI1918" s="641"/>
      <c r="AJ1918" s="537"/>
      <c r="AK1918" s="537"/>
      <c r="AL1918" s="537"/>
      <c r="AM1918" s="537"/>
      <c r="AN1918" s="537"/>
      <c r="AO1918" s="687"/>
      <c r="AP1918" s="141"/>
      <c r="AQ1918" s="141"/>
      <c r="AR1918" s="552"/>
      <c r="AS1918" s="552"/>
      <c r="AT1918" s="687"/>
      <c r="AU1918" s="593"/>
      <c r="AV1918" s="530">
        <f t="shared" si="2967"/>
        <v>0</v>
      </c>
      <c r="AW1918" s="842">
        <f t="shared" si="2968"/>
        <v>0</v>
      </c>
      <c r="AX1918" s="115">
        <f>L1918</f>
        <v>14000</v>
      </c>
      <c r="AY1918" s="5">
        <f>AE1918</f>
        <v>0</v>
      </c>
      <c r="AZ1918" s="7">
        <f>AY1918-AX1918</f>
        <v>-14000</v>
      </c>
      <c r="BA1918" s="335">
        <f>AZ1918/AX1918</f>
        <v>-1</v>
      </c>
      <c r="BB1918" s="23">
        <f>M1918</f>
        <v>14000</v>
      </c>
      <c r="BC1918" s="5">
        <f>AW1918</f>
        <v>0</v>
      </c>
      <c r="BD1918" s="7">
        <f>BC1918-BB1918</f>
        <v>-14000</v>
      </c>
      <c r="BE1918" s="335">
        <f>BD1918/BB1918</f>
        <v>-1</v>
      </c>
      <c r="BG1918" s="826"/>
      <c r="BH1918" s="607"/>
    </row>
    <row r="1919" spans="1:66" ht="12.75" customHeight="1" x14ac:dyDescent="0.25">
      <c r="A1919" s="222"/>
      <c r="C1919" s="116"/>
      <c r="D1919" s="620"/>
      <c r="F1919" s="117"/>
      <c r="G1919" s="694"/>
      <c r="H1919" s="878"/>
      <c r="I1919" s="397"/>
      <c r="J1919" s="380"/>
      <c r="K1919" s="429" t="s">
        <v>86</v>
      </c>
      <c r="L1919" s="731">
        <v>86766</v>
      </c>
      <c r="M1919" s="732">
        <v>99121</v>
      </c>
      <c r="N1919" s="931"/>
      <c r="O1919" s="530">
        <f t="shared" si="2961"/>
        <v>-86766</v>
      </c>
      <c r="P1919" s="530" t="str">
        <f t="shared" si="2962"/>
        <v xml:space="preserve">0 </v>
      </c>
      <c r="Q1919" s="658"/>
      <c r="R1919" s="544"/>
      <c r="S1919" s="544"/>
      <c r="T1919" s="544"/>
      <c r="U1919" s="544"/>
      <c r="V1919" s="544"/>
      <c r="W1919" s="687"/>
      <c r="X1919" s="141">
        <f>X1917+X1918</f>
        <v>0</v>
      </c>
      <c r="Y1919" s="141">
        <f>Y1917+Y1918</f>
        <v>0</v>
      </c>
      <c r="Z1919" s="552"/>
      <c r="AA1919" s="552"/>
      <c r="AB1919" s="687"/>
      <c r="AC1919" s="593">
        <f>AC1917+AC1918</f>
        <v>0</v>
      </c>
      <c r="AD1919" s="530">
        <f t="shared" si="2963"/>
        <v>0</v>
      </c>
      <c r="AE1919" s="842">
        <f t="shared" si="2964"/>
        <v>0</v>
      </c>
      <c r="AF1919" s="931"/>
      <c r="AG1919" s="530">
        <f t="shared" si="2965"/>
        <v>-99121</v>
      </c>
      <c r="AH1919" s="530" t="str">
        <f t="shared" si="2966"/>
        <v xml:space="preserve">0 </v>
      </c>
      <c r="AI1919" s="641"/>
      <c r="AJ1919" s="537"/>
      <c r="AK1919" s="537"/>
      <c r="AL1919" s="537"/>
      <c r="AM1919" s="537"/>
      <c r="AN1919" s="537"/>
      <c r="AO1919" s="687"/>
      <c r="AP1919" s="141">
        <f t="shared" ref="AP1919:AU1919" si="2969">AP1917+AP1918</f>
        <v>0</v>
      </c>
      <c r="AQ1919" s="141">
        <f t="shared" si="2969"/>
        <v>0</v>
      </c>
      <c r="AR1919" s="552"/>
      <c r="AS1919" s="552"/>
      <c r="AT1919" s="687"/>
      <c r="AU1919" s="593">
        <f t="shared" si="2969"/>
        <v>0</v>
      </c>
      <c r="AV1919" s="530">
        <f t="shared" si="2967"/>
        <v>0</v>
      </c>
      <c r="AW1919" s="842">
        <f t="shared" si="2968"/>
        <v>0</v>
      </c>
      <c r="AX1919" s="115">
        <f>AX1917+AX1918</f>
        <v>86766</v>
      </c>
      <c r="AY1919" s="5">
        <f>AY1917+AY1918</f>
        <v>0</v>
      </c>
      <c r="AZ1919" s="7">
        <f>AZ1917+AZ1918</f>
        <v>-86766</v>
      </c>
      <c r="BA1919" s="335">
        <f>AZ1919/AX1919</f>
        <v>-1</v>
      </c>
      <c r="BB1919" s="23">
        <f>BB1917+BB1918</f>
        <v>99121</v>
      </c>
      <c r="BC1919" s="5">
        <f>BC1917+BC1918</f>
        <v>0</v>
      </c>
      <c r="BD1919" s="7">
        <f>BD1917+BD1918</f>
        <v>-99121</v>
      </c>
      <c r="BE1919" s="335">
        <f>BD1919/BB1919</f>
        <v>-1</v>
      </c>
      <c r="BG1919" s="826"/>
      <c r="BH1919" s="607"/>
    </row>
    <row r="1920" spans="1:66" ht="12.75" customHeight="1" x14ac:dyDescent="0.25">
      <c r="A1920" s="222"/>
      <c r="C1920" s="116"/>
      <c r="D1920" s="620"/>
      <c r="F1920" s="117">
        <v>13</v>
      </c>
      <c r="G1920" s="694"/>
      <c r="H1920" s="878"/>
      <c r="I1920" s="397"/>
      <c r="J1920" s="380"/>
      <c r="K1920" s="430" t="s">
        <v>87</v>
      </c>
      <c r="L1920" s="726">
        <v>7683</v>
      </c>
      <c r="M1920" s="727">
        <v>7683</v>
      </c>
      <c r="N1920" s="931"/>
      <c r="O1920" s="530">
        <f t="shared" si="2961"/>
        <v>-7683</v>
      </c>
      <c r="P1920" s="530" t="str">
        <f t="shared" si="2962"/>
        <v xml:space="preserve">0 </v>
      </c>
      <c r="Q1920" s="658"/>
      <c r="R1920" s="544"/>
      <c r="S1920" s="544"/>
      <c r="T1920" s="544"/>
      <c r="U1920" s="544"/>
      <c r="V1920" s="544"/>
      <c r="W1920" s="687" t="str">
        <f>IF(SUM(Q1920:V1920)=X1920,"OK",SUM(Q1920:V1920)-X1920)</f>
        <v>OK</v>
      </c>
      <c r="X1920" s="141"/>
      <c r="Y1920" s="141"/>
      <c r="Z1920" s="552"/>
      <c r="AA1920" s="552"/>
      <c r="AB1920" s="687" t="str">
        <f>IF(SUM(Z1920:AA1920)=AC1920,"OK",SUM(Z1920:AA1920)-AC1920)</f>
        <v>OK</v>
      </c>
      <c r="AC1920" s="593"/>
      <c r="AD1920" s="530">
        <f t="shared" si="2963"/>
        <v>0</v>
      </c>
      <c r="AE1920" s="842">
        <f t="shared" si="2964"/>
        <v>0</v>
      </c>
      <c r="AF1920" s="931"/>
      <c r="AG1920" s="530">
        <f t="shared" si="2965"/>
        <v>-7683</v>
      </c>
      <c r="AH1920" s="530" t="str">
        <f t="shared" si="2966"/>
        <v xml:space="preserve">0 </v>
      </c>
      <c r="AI1920" s="641"/>
      <c r="AJ1920" s="537"/>
      <c r="AK1920" s="537"/>
      <c r="AL1920" s="537"/>
      <c r="AM1920" s="537"/>
      <c r="AN1920" s="537"/>
      <c r="AO1920" s="687" t="str">
        <f>IF(SUM(AI1920:AN1920)=AP1920,"OK",SUM(AI1920:AN1920)-AP1920)</f>
        <v>OK</v>
      </c>
      <c r="AP1920" s="141"/>
      <c r="AQ1920" s="141"/>
      <c r="AR1920" s="552"/>
      <c r="AS1920" s="552"/>
      <c r="AT1920" s="687" t="str">
        <f>IF(SUM(AR1920:AS1920)=AU1920,"OK",SUM(AR1920:AS1920)-AU1920)</f>
        <v>OK</v>
      </c>
      <c r="AU1920" s="593"/>
      <c r="AV1920" s="530">
        <f t="shared" si="2967"/>
        <v>0</v>
      </c>
      <c r="AW1920" s="842">
        <f t="shared" si="2968"/>
        <v>0</v>
      </c>
      <c r="AX1920" s="115">
        <f>L1920</f>
        <v>7683</v>
      </c>
      <c r="AY1920" s="5">
        <f>AE1920</f>
        <v>0</v>
      </c>
      <c r="AZ1920" s="7">
        <f>AY1920-AX1920</f>
        <v>-7683</v>
      </c>
      <c r="BA1920" s="335">
        <f>AZ1920/AX1920</f>
        <v>-1</v>
      </c>
      <c r="BB1920" s="23">
        <f>M1920</f>
        <v>7683</v>
      </c>
      <c r="BC1920" s="5">
        <f>AW1920</f>
        <v>0</v>
      </c>
      <c r="BD1920" s="7">
        <f>BC1920-BB1920</f>
        <v>-7683</v>
      </c>
      <c r="BE1920" s="335">
        <f>BD1920/BB1920</f>
        <v>-1</v>
      </c>
      <c r="BF1920" s="40"/>
      <c r="BG1920" s="826"/>
      <c r="BH1920" s="607"/>
    </row>
    <row r="1921" spans="1:60" ht="12.75" customHeight="1" x14ac:dyDescent="0.25">
      <c r="A1921" s="222"/>
      <c r="C1921" s="116"/>
      <c r="D1921" s="620"/>
      <c r="F1921" s="117"/>
      <c r="G1921" s="694"/>
      <c r="H1921" s="878"/>
      <c r="I1921" s="397"/>
      <c r="J1921" s="380"/>
      <c r="K1921" s="463" t="s">
        <v>214</v>
      </c>
      <c r="L1921" s="731">
        <v>79083</v>
      </c>
      <c r="M1921" s="732">
        <v>91438</v>
      </c>
      <c r="N1921" s="931"/>
      <c r="O1921" s="530">
        <f t="shared" si="2961"/>
        <v>-79083</v>
      </c>
      <c r="P1921" s="530" t="str">
        <f t="shared" si="2962"/>
        <v xml:space="preserve">0 </v>
      </c>
      <c r="Q1921" s="658"/>
      <c r="R1921" s="544"/>
      <c r="S1921" s="544"/>
      <c r="T1921" s="544"/>
      <c r="U1921" s="544"/>
      <c r="V1921" s="544"/>
      <c r="W1921" s="687"/>
      <c r="X1921" s="141">
        <f t="shared" ref="X1921:AC1921" si="2970">X1919-X1920</f>
        <v>0</v>
      </c>
      <c r="Y1921" s="141">
        <f t="shared" si="2970"/>
        <v>0</v>
      </c>
      <c r="Z1921" s="552"/>
      <c r="AA1921" s="552"/>
      <c r="AB1921" s="687"/>
      <c r="AC1921" s="593">
        <f t="shared" si="2970"/>
        <v>0</v>
      </c>
      <c r="AD1921" s="530">
        <f t="shared" si="2963"/>
        <v>0</v>
      </c>
      <c r="AE1921" s="842">
        <f t="shared" si="2964"/>
        <v>0</v>
      </c>
      <c r="AF1921" s="931"/>
      <c r="AG1921" s="530">
        <f t="shared" si="2965"/>
        <v>-91438</v>
      </c>
      <c r="AH1921" s="530" t="str">
        <f t="shared" si="2966"/>
        <v xml:space="preserve">0 </v>
      </c>
      <c r="AI1921" s="641"/>
      <c r="AJ1921" s="537"/>
      <c r="AK1921" s="537"/>
      <c r="AL1921" s="537"/>
      <c r="AM1921" s="537"/>
      <c r="AN1921" s="537"/>
      <c r="AO1921" s="687"/>
      <c r="AP1921" s="141">
        <f t="shared" ref="AP1921:AU1921" si="2971">AP1919-AP1920</f>
        <v>0</v>
      </c>
      <c r="AQ1921" s="141">
        <f t="shared" si="2971"/>
        <v>0</v>
      </c>
      <c r="AR1921" s="552"/>
      <c r="AS1921" s="552"/>
      <c r="AT1921" s="687"/>
      <c r="AU1921" s="593">
        <f t="shared" si="2971"/>
        <v>0</v>
      </c>
      <c r="AV1921" s="530">
        <f t="shared" si="2967"/>
        <v>0</v>
      </c>
      <c r="AW1921" s="842">
        <f t="shared" si="2968"/>
        <v>0</v>
      </c>
      <c r="AX1921" s="115">
        <f>AX1919-AX1920</f>
        <v>79083</v>
      </c>
      <c r="AY1921" s="5">
        <f>AY1919-AY1920</f>
        <v>0</v>
      </c>
      <c r="AZ1921" s="7">
        <f>AZ1919-AZ1920</f>
        <v>-79083</v>
      </c>
      <c r="BA1921" s="335">
        <f>AZ1921/AX1921</f>
        <v>-1</v>
      </c>
      <c r="BB1921" s="23">
        <f>BB1919-BB1920</f>
        <v>91438</v>
      </c>
      <c r="BC1921" s="5">
        <f>BC1919-BC1920</f>
        <v>0</v>
      </c>
      <c r="BD1921" s="7">
        <f>BD1919-BD1920</f>
        <v>-91438</v>
      </c>
      <c r="BE1921" s="335">
        <f>BD1921/BB1921</f>
        <v>-1</v>
      </c>
      <c r="BG1921" s="826"/>
      <c r="BH1921" s="607"/>
    </row>
    <row r="1922" spans="1:60" ht="12.75" customHeight="1" x14ac:dyDescent="0.25">
      <c r="A1922" s="222"/>
      <c r="C1922" s="116"/>
      <c r="D1922" s="620"/>
      <c r="F1922" s="117"/>
      <c r="G1922" s="694"/>
      <c r="H1922" s="878"/>
      <c r="I1922" s="397"/>
      <c r="J1922" s="380"/>
      <c r="K1922" s="413"/>
      <c r="L1922" s="731"/>
      <c r="M1922" s="732"/>
      <c r="N1922" s="931"/>
      <c r="O1922" s="923"/>
      <c r="P1922" s="923"/>
      <c r="Q1922" s="641"/>
      <c r="R1922" s="537"/>
      <c r="S1922" s="537"/>
      <c r="T1922" s="537"/>
      <c r="U1922" s="537"/>
      <c r="V1922" s="537"/>
      <c r="W1922" s="531"/>
      <c r="X1922" s="141"/>
      <c r="Y1922" s="141"/>
      <c r="Z1922" s="552"/>
      <c r="AA1922" s="552"/>
      <c r="AB1922" s="531"/>
      <c r="AC1922" s="593"/>
      <c r="AD1922" s="923"/>
      <c r="AE1922" s="846"/>
      <c r="AF1922" s="931"/>
      <c r="AG1922" s="923"/>
      <c r="AH1922" s="923"/>
      <c r="AI1922" s="641"/>
      <c r="AJ1922" s="537"/>
      <c r="AK1922" s="537"/>
      <c r="AL1922" s="537"/>
      <c r="AM1922" s="537"/>
      <c r="AN1922" s="537"/>
      <c r="AO1922" s="531"/>
      <c r="AP1922" s="141"/>
      <c r="AQ1922" s="141"/>
      <c r="AR1922" s="552"/>
      <c r="AS1922" s="552"/>
      <c r="AT1922" s="531"/>
      <c r="AU1922" s="593"/>
      <c r="AV1922" s="923"/>
      <c r="AW1922" s="846"/>
      <c r="AX1922" s="115"/>
      <c r="AY1922" s="5"/>
      <c r="AZ1922" s="5"/>
      <c r="BA1922" s="335"/>
      <c r="BC1922" s="5"/>
      <c r="BD1922" s="5"/>
      <c r="BE1922" s="335"/>
      <c r="BG1922" s="826"/>
      <c r="BH1922" s="607"/>
    </row>
    <row r="1923" spans="1:60" ht="12.75" customHeight="1" x14ac:dyDescent="0.25">
      <c r="A1923" s="222"/>
      <c r="C1923" s="116"/>
      <c r="D1923" s="620"/>
      <c r="F1923" s="117"/>
      <c r="G1923" s="694"/>
      <c r="H1923" s="878"/>
      <c r="I1923" s="397"/>
      <c r="J1923" s="380"/>
      <c r="K1923" s="410" t="s">
        <v>48</v>
      </c>
      <c r="L1923" s="731"/>
      <c r="M1923" s="732"/>
      <c r="N1923" s="931"/>
      <c r="O1923" s="923"/>
      <c r="P1923" s="923"/>
      <c r="Q1923" s="641"/>
      <c r="R1923" s="537"/>
      <c r="S1923" s="537"/>
      <c r="T1923" s="537"/>
      <c r="U1923" s="537"/>
      <c r="V1923" s="537"/>
      <c r="W1923" s="531"/>
      <c r="X1923" s="141"/>
      <c r="Y1923" s="141"/>
      <c r="Z1923" s="552"/>
      <c r="AA1923" s="552"/>
      <c r="AB1923" s="531"/>
      <c r="AC1923" s="593"/>
      <c r="AD1923" s="923"/>
      <c r="AE1923" s="846"/>
      <c r="AF1923" s="931"/>
      <c r="AG1923" s="923"/>
      <c r="AH1923" s="923"/>
      <c r="AI1923" s="641"/>
      <c r="AJ1923" s="537"/>
      <c r="AK1923" s="537"/>
      <c r="AL1923" s="537"/>
      <c r="AM1923" s="537"/>
      <c r="AN1923" s="537"/>
      <c r="AO1923" s="531"/>
      <c r="AP1923" s="141"/>
      <c r="AQ1923" s="141"/>
      <c r="AR1923" s="552"/>
      <c r="AS1923" s="552"/>
      <c r="AT1923" s="531"/>
      <c r="AU1923" s="593"/>
      <c r="AV1923" s="923"/>
      <c r="AW1923" s="846"/>
      <c r="AX1923" s="115"/>
      <c r="AY1923" s="5"/>
      <c r="AZ1923" s="5"/>
      <c r="BA1923" s="335"/>
      <c r="BC1923" s="5"/>
      <c r="BD1923" s="5"/>
      <c r="BE1923" s="335"/>
      <c r="BG1923" s="826"/>
      <c r="BH1923" s="607"/>
    </row>
    <row r="1924" spans="1:60" ht="12.75" customHeight="1" x14ac:dyDescent="0.25">
      <c r="A1924" s="222"/>
      <c r="C1924" s="116"/>
      <c r="D1924" s="620"/>
      <c r="F1924" s="117"/>
      <c r="G1924" s="694"/>
      <c r="H1924" s="878"/>
      <c r="I1924" s="397"/>
      <c r="J1924" s="380"/>
      <c r="K1924" s="408"/>
      <c r="L1924" s="731"/>
      <c r="M1924" s="732"/>
      <c r="N1924" s="931"/>
      <c r="O1924" s="923"/>
      <c r="P1924" s="923"/>
      <c r="Q1924" s="641"/>
      <c r="R1924" s="537"/>
      <c r="S1924" s="537"/>
      <c r="T1924" s="537"/>
      <c r="U1924" s="537"/>
      <c r="V1924" s="537"/>
      <c r="W1924" s="531"/>
      <c r="X1924" s="141"/>
      <c r="Y1924" s="141"/>
      <c r="Z1924" s="552"/>
      <c r="AA1924" s="552"/>
      <c r="AB1924" s="531"/>
      <c r="AC1924" s="593"/>
      <c r="AD1924" s="923"/>
      <c r="AE1924" s="846"/>
      <c r="AF1924" s="931"/>
      <c r="AG1924" s="923"/>
      <c r="AH1924" s="923"/>
      <c r="AI1924" s="641"/>
      <c r="AJ1924" s="537"/>
      <c r="AK1924" s="537"/>
      <c r="AL1924" s="537"/>
      <c r="AM1924" s="537"/>
      <c r="AN1924" s="537"/>
      <c r="AO1924" s="531"/>
      <c r="AP1924" s="141"/>
      <c r="AQ1924" s="141"/>
      <c r="AR1924" s="552"/>
      <c r="AS1924" s="552"/>
      <c r="AT1924" s="531"/>
      <c r="AU1924" s="593"/>
      <c r="AV1924" s="923"/>
      <c r="AW1924" s="846"/>
      <c r="AX1924" s="115"/>
      <c r="AY1924" s="5"/>
      <c r="AZ1924" s="5"/>
      <c r="BA1924" s="335"/>
      <c r="BC1924" s="5"/>
      <c r="BD1924" s="5"/>
      <c r="BE1924" s="335"/>
      <c r="BG1924" s="826"/>
      <c r="BH1924" s="607"/>
    </row>
    <row r="1925" spans="1:60" ht="30.6" x14ac:dyDescent="0.25">
      <c r="A1925" s="222" t="s">
        <v>6116</v>
      </c>
      <c r="B1925" s="30">
        <v>14</v>
      </c>
      <c r="C1925" s="116" t="s">
        <v>1714</v>
      </c>
      <c r="D1925" s="620">
        <v>2005</v>
      </c>
      <c r="F1925" s="117"/>
      <c r="G1925" s="694"/>
      <c r="H1925" s="878" t="str">
        <f t="shared" si="2942"/>
        <v>052</v>
      </c>
      <c r="I1925" s="397" t="s">
        <v>3257</v>
      </c>
      <c r="J1925" s="380" t="s">
        <v>2229</v>
      </c>
      <c r="K1925" s="408" t="s">
        <v>688</v>
      </c>
      <c r="L1925" s="731"/>
      <c r="M1925" s="732"/>
      <c r="N1925" s="931"/>
      <c r="O1925" s="923"/>
      <c r="P1925" s="923"/>
      <c r="Q1925" s="641"/>
      <c r="R1925" s="537"/>
      <c r="S1925" s="537"/>
      <c r="T1925" s="537"/>
      <c r="U1925" s="537"/>
      <c r="V1925" s="537"/>
      <c r="W1925" s="531"/>
      <c r="X1925" s="141"/>
      <c r="Y1925" s="141"/>
      <c r="Z1925" s="552"/>
      <c r="AA1925" s="552"/>
      <c r="AB1925" s="531"/>
      <c r="AC1925" s="593"/>
      <c r="AD1925" s="923"/>
      <c r="AE1925" s="846"/>
      <c r="AF1925" s="931"/>
      <c r="AG1925" s="923"/>
      <c r="AH1925" s="923"/>
      <c r="AI1925" s="641"/>
      <c r="AJ1925" s="537"/>
      <c r="AK1925" s="537"/>
      <c r="AL1925" s="537"/>
      <c r="AM1925" s="537"/>
      <c r="AN1925" s="537"/>
      <c r="AO1925" s="531"/>
      <c r="AP1925" s="141"/>
      <c r="AQ1925" s="141"/>
      <c r="AR1925" s="552"/>
      <c r="AS1925" s="552"/>
      <c r="AT1925" s="531"/>
      <c r="AU1925" s="593"/>
      <c r="AV1925" s="923"/>
      <c r="AW1925" s="846"/>
      <c r="AX1925" s="115"/>
      <c r="AY1925" s="5"/>
      <c r="AZ1925" s="5"/>
      <c r="BA1925" s="335"/>
      <c r="BC1925" s="5"/>
      <c r="BD1925" s="5"/>
      <c r="BE1925" s="335"/>
      <c r="BG1925" s="826" t="str">
        <f t="shared" ref="BG1925:BG1934" si="2972">RIGHT(LEFT(I1925,3),2)&amp;"."&amp;RIGHT(LEFT(I1925,5),2)</f>
        <v>12.11</v>
      </c>
      <c r="BH1925" s="607" t="b">
        <f>COUNTIF('Codes SEC'!$B$2:$B$250,Ministres!BG1925)&gt;0</f>
        <v>1</v>
      </c>
    </row>
    <row r="1926" spans="1:60" ht="30.6" x14ac:dyDescent="0.25">
      <c r="A1926" s="222" t="s">
        <v>6116</v>
      </c>
      <c r="B1926" s="30">
        <v>14</v>
      </c>
      <c r="C1926" s="116" t="s">
        <v>1714</v>
      </c>
      <c r="D1926" s="620">
        <v>2005</v>
      </c>
      <c r="F1926" s="117"/>
      <c r="G1926" s="694"/>
      <c r="H1926" s="878" t="str">
        <f t="shared" si="2942"/>
        <v>052</v>
      </c>
      <c r="I1926" s="397">
        <v>81211000</v>
      </c>
      <c r="J1926" s="380" t="s">
        <v>3485</v>
      </c>
      <c r="K1926" s="408" t="s">
        <v>3461</v>
      </c>
      <c r="L1926" s="731"/>
      <c r="M1926" s="732"/>
      <c r="N1926" s="931"/>
      <c r="O1926" s="923"/>
      <c r="P1926" s="923"/>
      <c r="Q1926" s="641"/>
      <c r="R1926" s="537"/>
      <c r="S1926" s="537"/>
      <c r="T1926" s="537"/>
      <c r="U1926" s="537"/>
      <c r="V1926" s="537"/>
      <c r="W1926" s="531"/>
      <c r="X1926" s="141"/>
      <c r="Y1926" s="141"/>
      <c r="Z1926" s="552"/>
      <c r="AA1926" s="552"/>
      <c r="AB1926" s="531"/>
      <c r="AC1926" s="593"/>
      <c r="AD1926" s="923"/>
      <c r="AE1926" s="846"/>
      <c r="AF1926" s="931"/>
      <c r="AG1926" s="923"/>
      <c r="AH1926" s="923"/>
      <c r="AI1926" s="641"/>
      <c r="AJ1926" s="537"/>
      <c r="AK1926" s="537"/>
      <c r="AL1926" s="537"/>
      <c r="AM1926" s="537"/>
      <c r="AN1926" s="537"/>
      <c r="AO1926" s="531"/>
      <c r="AP1926" s="141"/>
      <c r="AQ1926" s="141"/>
      <c r="AR1926" s="552"/>
      <c r="AS1926" s="552"/>
      <c r="AT1926" s="531"/>
      <c r="AU1926" s="593"/>
      <c r="AV1926" s="923"/>
      <c r="AW1926" s="846"/>
      <c r="AX1926" s="115"/>
      <c r="AY1926" s="5"/>
      <c r="AZ1926" s="5"/>
      <c r="BA1926" s="335"/>
      <c r="BC1926" s="5"/>
      <c r="BD1926" s="5"/>
      <c r="BE1926" s="335"/>
      <c r="BG1926" s="826" t="str">
        <f t="shared" si="2972"/>
        <v>12.11</v>
      </c>
      <c r="BH1926" s="607" t="b">
        <f>COUNTIF('Codes SEC'!$B$2:$B$250,Ministres!BG1926)&gt;0</f>
        <v>1</v>
      </c>
    </row>
    <row r="1927" spans="1:60" ht="30.6" x14ac:dyDescent="0.25">
      <c r="A1927" s="222" t="s">
        <v>6116</v>
      </c>
      <c r="B1927" s="30">
        <v>14</v>
      </c>
      <c r="C1927" s="116" t="s">
        <v>1714</v>
      </c>
      <c r="D1927" s="620">
        <v>2005</v>
      </c>
      <c r="F1927" s="117"/>
      <c r="G1927" s="694"/>
      <c r="H1927" s="878" t="str">
        <f t="shared" si="2942"/>
        <v>052</v>
      </c>
      <c r="I1927" s="397" t="s">
        <v>3262</v>
      </c>
      <c r="J1927" s="380" t="s">
        <v>2230</v>
      </c>
      <c r="K1927" s="408" t="s">
        <v>689</v>
      </c>
      <c r="L1927" s="731"/>
      <c r="M1927" s="732"/>
      <c r="N1927" s="931"/>
      <c r="O1927" s="923"/>
      <c r="P1927" s="923"/>
      <c r="Q1927" s="641"/>
      <c r="R1927" s="537"/>
      <c r="S1927" s="537"/>
      <c r="T1927" s="537"/>
      <c r="U1927" s="537"/>
      <c r="V1927" s="537"/>
      <c r="W1927" s="531"/>
      <c r="X1927" s="141"/>
      <c r="Y1927" s="141"/>
      <c r="Z1927" s="552"/>
      <c r="AA1927" s="552"/>
      <c r="AB1927" s="531"/>
      <c r="AC1927" s="593"/>
      <c r="AD1927" s="923"/>
      <c r="AE1927" s="846"/>
      <c r="AF1927" s="931"/>
      <c r="AG1927" s="923"/>
      <c r="AH1927" s="923"/>
      <c r="AI1927" s="641"/>
      <c r="AJ1927" s="537"/>
      <c r="AK1927" s="537"/>
      <c r="AL1927" s="537"/>
      <c r="AM1927" s="537"/>
      <c r="AN1927" s="537"/>
      <c r="AO1927" s="531"/>
      <c r="AP1927" s="141"/>
      <c r="AQ1927" s="141"/>
      <c r="AR1927" s="552"/>
      <c r="AS1927" s="552"/>
      <c r="AT1927" s="531"/>
      <c r="AU1927" s="593"/>
      <c r="AV1927" s="923"/>
      <c r="AW1927" s="846"/>
      <c r="AX1927" s="115"/>
      <c r="AY1927" s="5"/>
      <c r="AZ1927" s="5"/>
      <c r="BA1927" s="335"/>
      <c r="BC1927" s="5"/>
      <c r="BD1927" s="5"/>
      <c r="BE1927" s="335"/>
      <c r="BG1927" s="826" t="str">
        <f t="shared" si="2972"/>
        <v>12.21</v>
      </c>
      <c r="BH1927" s="607" t="b">
        <f>COUNTIF('Codes SEC'!$B$2:$B$250,Ministres!BG1927)&gt;0</f>
        <v>1</v>
      </c>
    </row>
    <row r="1928" spans="1:60" ht="30.6" x14ac:dyDescent="0.25">
      <c r="A1928" s="222" t="s">
        <v>6116</v>
      </c>
      <c r="B1928" s="30">
        <v>14</v>
      </c>
      <c r="C1928" s="116" t="s">
        <v>1714</v>
      </c>
      <c r="D1928" s="620">
        <v>2005</v>
      </c>
      <c r="F1928" s="117"/>
      <c r="G1928" s="694"/>
      <c r="H1928" s="878" t="str">
        <f t="shared" si="2942"/>
        <v>052</v>
      </c>
      <c r="I1928" s="397" t="s">
        <v>3318</v>
      </c>
      <c r="J1928" s="380" t="s">
        <v>2231</v>
      </c>
      <c r="K1928" s="408" t="s">
        <v>690</v>
      </c>
      <c r="L1928" s="731"/>
      <c r="M1928" s="732"/>
      <c r="N1928" s="931"/>
      <c r="O1928" s="923"/>
      <c r="P1928" s="923"/>
      <c r="Q1928" s="641"/>
      <c r="R1928" s="537"/>
      <c r="S1928" s="537"/>
      <c r="T1928" s="537"/>
      <c r="U1928" s="537"/>
      <c r="V1928" s="537"/>
      <c r="W1928" s="531"/>
      <c r="X1928" s="141"/>
      <c r="Y1928" s="141"/>
      <c r="Z1928" s="552"/>
      <c r="AA1928" s="552"/>
      <c r="AB1928" s="531"/>
      <c r="AC1928" s="593"/>
      <c r="AD1928" s="923"/>
      <c r="AE1928" s="846"/>
      <c r="AF1928" s="931"/>
      <c r="AG1928" s="923"/>
      <c r="AH1928" s="923"/>
      <c r="AI1928" s="641"/>
      <c r="AJ1928" s="537"/>
      <c r="AK1928" s="537"/>
      <c r="AL1928" s="537"/>
      <c r="AM1928" s="537"/>
      <c r="AN1928" s="537"/>
      <c r="AO1928" s="531"/>
      <c r="AP1928" s="141"/>
      <c r="AQ1928" s="141"/>
      <c r="AR1928" s="552"/>
      <c r="AS1928" s="552"/>
      <c r="AT1928" s="531"/>
      <c r="AU1928" s="593"/>
      <c r="AV1928" s="923"/>
      <c r="AW1928" s="846"/>
      <c r="AX1928" s="115"/>
      <c r="AY1928" s="5"/>
      <c r="AZ1928" s="5"/>
      <c r="BA1928" s="335"/>
      <c r="BC1928" s="5"/>
      <c r="BD1928" s="5"/>
      <c r="BE1928" s="335"/>
      <c r="BG1928" s="826" t="str">
        <f t="shared" si="2972"/>
        <v>14.10</v>
      </c>
      <c r="BH1928" s="607" t="b">
        <f>COUNTIF('Codes SEC'!$B$2:$B$250,Ministres!BG1928)&gt;0</f>
        <v>1</v>
      </c>
    </row>
    <row r="1929" spans="1:60" ht="30.6" x14ac:dyDescent="0.25">
      <c r="A1929" s="222" t="s">
        <v>6116</v>
      </c>
      <c r="B1929" s="30">
        <v>14</v>
      </c>
      <c r="C1929" s="116" t="s">
        <v>1714</v>
      </c>
      <c r="D1929" s="620">
        <v>2005</v>
      </c>
      <c r="F1929" s="117"/>
      <c r="G1929" s="694"/>
      <c r="H1929" s="878" t="str">
        <f t="shared" si="2942"/>
        <v>052</v>
      </c>
      <c r="I1929" s="397">
        <v>82140000</v>
      </c>
      <c r="J1929" s="380" t="s">
        <v>3486</v>
      </c>
      <c r="K1929" s="570" t="s">
        <v>3462</v>
      </c>
      <c r="L1929" s="731"/>
      <c r="M1929" s="732"/>
      <c r="N1929" s="931"/>
      <c r="O1929" s="923"/>
      <c r="P1929" s="923"/>
      <c r="Q1929" s="641"/>
      <c r="R1929" s="537"/>
      <c r="S1929" s="537"/>
      <c r="T1929" s="537"/>
      <c r="U1929" s="537"/>
      <c r="V1929" s="537"/>
      <c r="W1929" s="531"/>
      <c r="X1929" s="141"/>
      <c r="Y1929" s="141"/>
      <c r="Z1929" s="552"/>
      <c r="AA1929" s="552"/>
      <c r="AB1929" s="531"/>
      <c r="AC1929" s="593"/>
      <c r="AD1929" s="923"/>
      <c r="AE1929" s="846"/>
      <c r="AF1929" s="931"/>
      <c r="AG1929" s="923"/>
      <c r="AH1929" s="923"/>
      <c r="AI1929" s="641"/>
      <c r="AJ1929" s="537"/>
      <c r="AK1929" s="537"/>
      <c r="AL1929" s="537"/>
      <c r="AM1929" s="537"/>
      <c r="AN1929" s="537"/>
      <c r="AO1929" s="531"/>
      <c r="AP1929" s="141"/>
      <c r="AQ1929" s="141"/>
      <c r="AR1929" s="552"/>
      <c r="AS1929" s="552"/>
      <c r="AT1929" s="531"/>
      <c r="AU1929" s="593"/>
      <c r="AV1929" s="923"/>
      <c r="AW1929" s="846"/>
      <c r="AX1929" s="115"/>
      <c r="AY1929" s="5"/>
      <c r="AZ1929" s="5"/>
      <c r="BA1929" s="335"/>
      <c r="BC1929" s="5"/>
      <c r="BD1929" s="5"/>
      <c r="BE1929" s="335"/>
      <c r="BG1929" s="826" t="str">
        <f t="shared" si="2972"/>
        <v>21.40</v>
      </c>
      <c r="BH1929" s="607" t="b">
        <f>COUNTIF('Codes SEC'!$B$2:$B$250,Ministres!BG1929)&gt;0</f>
        <v>1</v>
      </c>
    </row>
    <row r="1930" spans="1:60" ht="30.6" x14ac:dyDescent="0.25">
      <c r="A1930" s="222" t="s">
        <v>6116</v>
      </c>
      <c r="B1930" s="30">
        <v>14</v>
      </c>
      <c r="C1930" s="116" t="s">
        <v>1714</v>
      </c>
      <c r="D1930" s="620">
        <v>2005</v>
      </c>
      <c r="F1930" s="117"/>
      <c r="G1930" s="694"/>
      <c r="H1930" s="878" t="str">
        <f t="shared" si="2942"/>
        <v>052</v>
      </c>
      <c r="I1930" s="397">
        <v>82160000</v>
      </c>
      <c r="J1930" s="380" t="s">
        <v>3487</v>
      </c>
      <c r="K1930" s="570" t="s">
        <v>3463</v>
      </c>
      <c r="L1930" s="731"/>
      <c r="M1930" s="732"/>
      <c r="N1930" s="931"/>
      <c r="O1930" s="923"/>
      <c r="P1930" s="923"/>
      <c r="Q1930" s="641"/>
      <c r="R1930" s="537"/>
      <c r="S1930" s="537"/>
      <c r="T1930" s="537"/>
      <c r="U1930" s="537"/>
      <c r="V1930" s="537"/>
      <c r="W1930" s="531"/>
      <c r="X1930" s="141"/>
      <c r="Y1930" s="141"/>
      <c r="Z1930" s="552"/>
      <c r="AA1930" s="552"/>
      <c r="AB1930" s="531"/>
      <c r="AC1930" s="593"/>
      <c r="AD1930" s="923"/>
      <c r="AE1930" s="846"/>
      <c r="AF1930" s="931"/>
      <c r="AG1930" s="923"/>
      <c r="AH1930" s="923"/>
      <c r="AI1930" s="641"/>
      <c r="AJ1930" s="537"/>
      <c r="AK1930" s="537"/>
      <c r="AL1930" s="537"/>
      <c r="AM1930" s="537"/>
      <c r="AN1930" s="537"/>
      <c r="AO1930" s="531"/>
      <c r="AP1930" s="141"/>
      <c r="AQ1930" s="141"/>
      <c r="AR1930" s="552"/>
      <c r="AS1930" s="552"/>
      <c r="AT1930" s="531"/>
      <c r="AU1930" s="593"/>
      <c r="AV1930" s="923"/>
      <c r="AW1930" s="846"/>
      <c r="AX1930" s="115"/>
      <c r="AY1930" s="5"/>
      <c r="AZ1930" s="5"/>
      <c r="BA1930" s="335"/>
      <c r="BC1930" s="5"/>
      <c r="BD1930" s="5"/>
      <c r="BE1930" s="335"/>
      <c r="BG1930" s="826" t="str">
        <f t="shared" si="2972"/>
        <v>21.60</v>
      </c>
      <c r="BH1930" s="607" t="b">
        <f>COUNTIF('Codes SEC'!$B$2:$B$250,Ministres!BG1930)&gt;0</f>
        <v>1</v>
      </c>
    </row>
    <row r="1931" spans="1:60" ht="30.6" x14ac:dyDescent="0.25">
      <c r="A1931" s="222" t="s">
        <v>6116</v>
      </c>
      <c r="B1931" s="30">
        <v>14</v>
      </c>
      <c r="C1931" s="116" t="s">
        <v>1714</v>
      </c>
      <c r="D1931" s="620">
        <v>2005</v>
      </c>
      <c r="F1931" s="117"/>
      <c r="G1931" s="694"/>
      <c r="H1931" s="878" t="str">
        <f t="shared" si="2942"/>
        <v>052</v>
      </c>
      <c r="I1931" s="397">
        <v>83200000</v>
      </c>
      <c r="J1931" s="380" t="s">
        <v>3509</v>
      </c>
      <c r="K1931" s="570" t="s">
        <v>3504</v>
      </c>
      <c r="L1931" s="731"/>
      <c r="M1931" s="732"/>
      <c r="N1931" s="931"/>
      <c r="O1931" s="923"/>
      <c r="P1931" s="923"/>
      <c r="Q1931" s="641"/>
      <c r="R1931" s="537"/>
      <c r="S1931" s="537"/>
      <c r="T1931" s="537"/>
      <c r="U1931" s="537"/>
      <c r="V1931" s="537"/>
      <c r="W1931" s="531"/>
      <c r="X1931" s="141"/>
      <c r="Y1931" s="141"/>
      <c r="Z1931" s="552"/>
      <c r="AA1931" s="552"/>
      <c r="AB1931" s="531"/>
      <c r="AC1931" s="593"/>
      <c r="AD1931" s="923"/>
      <c r="AE1931" s="846"/>
      <c r="AF1931" s="931"/>
      <c r="AG1931" s="923"/>
      <c r="AH1931" s="923"/>
      <c r="AI1931" s="641"/>
      <c r="AJ1931" s="537"/>
      <c r="AK1931" s="537"/>
      <c r="AL1931" s="537"/>
      <c r="AM1931" s="537"/>
      <c r="AN1931" s="537"/>
      <c r="AO1931" s="531"/>
      <c r="AP1931" s="141"/>
      <c r="AQ1931" s="141"/>
      <c r="AR1931" s="552"/>
      <c r="AS1931" s="552"/>
      <c r="AT1931" s="531"/>
      <c r="AU1931" s="593"/>
      <c r="AV1931" s="923"/>
      <c r="AW1931" s="846"/>
      <c r="AX1931" s="115"/>
      <c r="AY1931" s="5"/>
      <c r="AZ1931" s="5"/>
      <c r="BA1931" s="335"/>
      <c r="BC1931" s="5"/>
      <c r="BD1931" s="5"/>
      <c r="BE1931" s="335"/>
      <c r="BG1931" s="826" t="str">
        <f t="shared" si="2972"/>
        <v>32.00</v>
      </c>
      <c r="BH1931" s="607" t="b">
        <f>COUNTIF('Codes SEC'!$B$2:$B$250,Ministres!BG1931)&gt;0</f>
        <v>1</v>
      </c>
    </row>
    <row r="1932" spans="1:60" ht="30.6" x14ac:dyDescent="0.25">
      <c r="A1932" s="222" t="s">
        <v>6116</v>
      </c>
      <c r="B1932" s="30">
        <v>14</v>
      </c>
      <c r="C1932" s="116" t="s">
        <v>1714</v>
      </c>
      <c r="D1932" s="620">
        <v>2005</v>
      </c>
      <c r="F1932" s="117"/>
      <c r="G1932" s="694"/>
      <c r="H1932" s="878" t="str">
        <f t="shared" si="2942"/>
        <v>052</v>
      </c>
      <c r="I1932" s="397" t="s">
        <v>3264</v>
      </c>
      <c r="J1932" s="380" t="s">
        <v>2232</v>
      </c>
      <c r="K1932" s="408" t="s">
        <v>691</v>
      </c>
      <c r="L1932" s="731"/>
      <c r="M1932" s="732"/>
      <c r="N1932" s="931"/>
      <c r="O1932" s="923"/>
      <c r="P1932" s="923"/>
      <c r="Q1932" s="641"/>
      <c r="R1932" s="537"/>
      <c r="S1932" s="537"/>
      <c r="T1932" s="537"/>
      <c r="U1932" s="537"/>
      <c r="V1932" s="537"/>
      <c r="W1932" s="531"/>
      <c r="X1932" s="141"/>
      <c r="Y1932" s="141"/>
      <c r="Z1932" s="552"/>
      <c r="AA1932" s="552"/>
      <c r="AB1932" s="531"/>
      <c r="AC1932" s="593"/>
      <c r="AD1932" s="923"/>
      <c r="AE1932" s="846"/>
      <c r="AF1932" s="931"/>
      <c r="AG1932" s="923"/>
      <c r="AH1932" s="923"/>
      <c r="AI1932" s="641"/>
      <c r="AJ1932" s="537"/>
      <c r="AK1932" s="537"/>
      <c r="AL1932" s="537"/>
      <c r="AM1932" s="537"/>
      <c r="AN1932" s="537"/>
      <c r="AO1932" s="531"/>
      <c r="AP1932" s="141"/>
      <c r="AQ1932" s="141"/>
      <c r="AR1932" s="552"/>
      <c r="AS1932" s="552"/>
      <c r="AT1932" s="531"/>
      <c r="AU1932" s="593"/>
      <c r="AV1932" s="923"/>
      <c r="AW1932" s="846"/>
      <c r="AX1932" s="115"/>
      <c r="AY1932" s="5"/>
      <c r="AZ1932" s="5"/>
      <c r="BA1932" s="335"/>
      <c r="BC1932" s="5"/>
      <c r="BD1932" s="5"/>
      <c r="BE1932" s="335"/>
      <c r="BG1932" s="826" t="str">
        <f t="shared" si="2972"/>
        <v>33.00</v>
      </c>
      <c r="BH1932" s="607" t="b">
        <f>COUNTIF('Codes SEC'!$B$2:$B$250,Ministres!BG1932)&gt;0</f>
        <v>1</v>
      </c>
    </row>
    <row r="1933" spans="1:60" ht="30.6" x14ac:dyDescent="0.25">
      <c r="A1933" s="222" t="s">
        <v>6116</v>
      </c>
      <c r="B1933" s="30">
        <v>14</v>
      </c>
      <c r="C1933" s="116" t="s">
        <v>1714</v>
      </c>
      <c r="D1933" s="620">
        <v>2005</v>
      </c>
      <c r="F1933" s="117"/>
      <c r="G1933" s="694"/>
      <c r="H1933" s="878" t="str">
        <f t="shared" si="2942"/>
        <v>052</v>
      </c>
      <c r="I1933" s="397">
        <v>83441000</v>
      </c>
      <c r="J1933" s="380" t="s">
        <v>3508</v>
      </c>
      <c r="K1933" s="570" t="s">
        <v>3505</v>
      </c>
      <c r="L1933" s="731"/>
      <c r="M1933" s="732"/>
      <c r="N1933" s="931"/>
      <c r="O1933" s="923"/>
      <c r="P1933" s="923"/>
      <c r="Q1933" s="641"/>
      <c r="R1933" s="537"/>
      <c r="S1933" s="537"/>
      <c r="T1933" s="537"/>
      <c r="U1933" s="537"/>
      <c r="V1933" s="537"/>
      <c r="W1933" s="531"/>
      <c r="X1933" s="141"/>
      <c r="Y1933" s="141"/>
      <c r="Z1933" s="552"/>
      <c r="AA1933" s="552"/>
      <c r="AB1933" s="531"/>
      <c r="AC1933" s="593"/>
      <c r="AD1933" s="923"/>
      <c r="AE1933" s="846"/>
      <c r="AF1933" s="931"/>
      <c r="AG1933" s="923"/>
      <c r="AH1933" s="923"/>
      <c r="AI1933" s="641"/>
      <c r="AJ1933" s="537"/>
      <c r="AK1933" s="537"/>
      <c r="AL1933" s="537"/>
      <c r="AM1933" s="537"/>
      <c r="AN1933" s="537"/>
      <c r="AO1933" s="531"/>
      <c r="AP1933" s="141"/>
      <c r="AQ1933" s="141"/>
      <c r="AR1933" s="552"/>
      <c r="AS1933" s="552"/>
      <c r="AT1933" s="531"/>
      <c r="AU1933" s="593"/>
      <c r="AV1933" s="923"/>
      <c r="AW1933" s="846"/>
      <c r="AX1933" s="115"/>
      <c r="AY1933" s="5"/>
      <c r="AZ1933" s="5"/>
      <c r="BA1933" s="335"/>
      <c r="BC1933" s="5"/>
      <c r="BD1933" s="5"/>
      <c r="BE1933" s="335"/>
      <c r="BG1933" s="826" t="str">
        <f t="shared" si="2972"/>
        <v>34.41</v>
      </c>
      <c r="BH1933" s="607" t="b">
        <f>COUNTIF('Codes SEC'!$B$2:$B$250,Ministres!BG1933)&gt;0</f>
        <v>1</v>
      </c>
    </row>
    <row r="1934" spans="1:60" ht="30.6" x14ac:dyDescent="0.25">
      <c r="A1934" s="222" t="s">
        <v>6116</v>
      </c>
      <c r="B1934" s="30">
        <v>14</v>
      </c>
      <c r="C1934" s="116" t="s">
        <v>1714</v>
      </c>
      <c r="D1934" s="620">
        <v>2005</v>
      </c>
      <c r="F1934" s="117"/>
      <c r="G1934" s="694"/>
      <c r="H1934" s="878" t="str">
        <f t="shared" si="2942"/>
        <v>052</v>
      </c>
      <c r="I1934" s="397" t="s">
        <v>3260</v>
      </c>
      <c r="J1934" s="380" t="s">
        <v>2233</v>
      </c>
      <c r="K1934" s="408" t="s">
        <v>692</v>
      </c>
      <c r="L1934" s="731"/>
      <c r="M1934" s="732"/>
      <c r="N1934" s="931"/>
      <c r="O1934" s="923"/>
      <c r="P1934" s="923"/>
      <c r="Q1934" s="641"/>
      <c r="R1934" s="537"/>
      <c r="S1934" s="537"/>
      <c r="T1934" s="537"/>
      <c r="U1934" s="537"/>
      <c r="V1934" s="537"/>
      <c r="W1934" s="531"/>
      <c r="X1934" s="141"/>
      <c r="Y1934" s="141"/>
      <c r="Z1934" s="552"/>
      <c r="AA1934" s="552"/>
      <c r="AB1934" s="531"/>
      <c r="AC1934" s="593"/>
      <c r="AD1934" s="923"/>
      <c r="AE1934" s="846"/>
      <c r="AF1934" s="931"/>
      <c r="AG1934" s="923"/>
      <c r="AH1934" s="923"/>
      <c r="AI1934" s="641"/>
      <c r="AJ1934" s="537"/>
      <c r="AK1934" s="537"/>
      <c r="AL1934" s="537"/>
      <c r="AM1934" s="537"/>
      <c r="AN1934" s="537"/>
      <c r="AO1934" s="531"/>
      <c r="AP1934" s="141"/>
      <c r="AQ1934" s="141"/>
      <c r="AR1934" s="552"/>
      <c r="AS1934" s="552"/>
      <c r="AT1934" s="531"/>
      <c r="AU1934" s="593"/>
      <c r="AV1934" s="923"/>
      <c r="AW1934" s="846"/>
      <c r="AX1934" s="115"/>
      <c r="AY1934" s="5"/>
      <c r="AZ1934" s="5"/>
      <c r="BA1934" s="335"/>
      <c r="BC1934" s="5"/>
      <c r="BD1934" s="5"/>
      <c r="BE1934" s="335"/>
      <c r="BG1934" s="826" t="str">
        <f t="shared" si="2972"/>
        <v>41.40</v>
      </c>
      <c r="BH1934" s="607" t="b">
        <f>COUNTIF('Codes SEC'!$B$2:$B$250,Ministres!BG1934)&gt;0</f>
        <v>1</v>
      </c>
    </row>
    <row r="1935" spans="1:60" ht="12.75" customHeight="1" x14ac:dyDescent="0.25">
      <c r="A1935" s="222"/>
      <c r="C1935" s="116"/>
      <c r="D1935" s="620"/>
      <c r="F1935" s="117"/>
      <c r="G1935" s="694"/>
      <c r="H1935" s="878"/>
      <c r="I1935" s="397"/>
      <c r="J1935" s="380"/>
      <c r="K1935" s="408"/>
      <c r="L1935" s="731"/>
      <c r="M1935" s="732"/>
      <c r="N1935" s="931"/>
      <c r="O1935" s="923"/>
      <c r="P1935" s="923"/>
      <c r="Q1935" s="641"/>
      <c r="R1935" s="537"/>
      <c r="S1935" s="537"/>
      <c r="T1935" s="537"/>
      <c r="U1935" s="537"/>
      <c r="V1935" s="537"/>
      <c r="W1935" s="531"/>
      <c r="X1935" s="141"/>
      <c r="Y1935" s="141"/>
      <c r="Z1935" s="552"/>
      <c r="AA1935" s="552"/>
      <c r="AB1935" s="531"/>
      <c r="AC1935" s="593"/>
      <c r="AD1935" s="923"/>
      <c r="AE1935" s="846"/>
      <c r="AF1935" s="931"/>
      <c r="AG1935" s="923"/>
      <c r="AH1935" s="923"/>
      <c r="AI1935" s="641"/>
      <c r="AJ1935" s="537"/>
      <c r="AK1935" s="537"/>
      <c r="AL1935" s="537"/>
      <c r="AM1935" s="537"/>
      <c r="AN1935" s="537"/>
      <c r="AO1935" s="531"/>
      <c r="AP1935" s="141"/>
      <c r="AQ1935" s="141"/>
      <c r="AR1935" s="552"/>
      <c r="AS1935" s="552"/>
      <c r="AT1935" s="531"/>
      <c r="AU1935" s="593"/>
      <c r="AV1935" s="923"/>
      <c r="AW1935" s="846"/>
      <c r="AX1935" s="115"/>
      <c r="AY1935" s="5"/>
      <c r="AZ1935" s="5"/>
      <c r="BA1935" s="335"/>
      <c r="BC1935" s="5"/>
      <c r="BD1935" s="5"/>
      <c r="BE1935" s="335"/>
      <c r="BG1935" s="826"/>
      <c r="BH1935" s="607"/>
    </row>
    <row r="1936" spans="1:60" ht="12.75" customHeight="1" x14ac:dyDescent="0.25">
      <c r="A1936" s="222"/>
      <c r="C1936" s="116"/>
      <c r="D1936" s="620"/>
      <c r="F1936" s="117"/>
      <c r="G1936" s="694"/>
      <c r="H1936" s="878"/>
      <c r="I1936" s="397"/>
      <c r="J1936" s="380"/>
      <c r="K1936" s="410" t="s">
        <v>58</v>
      </c>
      <c r="L1936" s="731"/>
      <c r="M1936" s="732"/>
      <c r="N1936" s="931"/>
      <c r="O1936" s="923"/>
      <c r="P1936" s="923"/>
      <c r="Q1936" s="641"/>
      <c r="R1936" s="537"/>
      <c r="S1936" s="537"/>
      <c r="T1936" s="537"/>
      <c r="U1936" s="537"/>
      <c r="V1936" s="537"/>
      <c r="W1936" s="531"/>
      <c r="X1936" s="141"/>
      <c r="Y1936" s="141"/>
      <c r="Z1936" s="552"/>
      <c r="AA1936" s="552"/>
      <c r="AB1936" s="531"/>
      <c r="AC1936" s="593"/>
      <c r="AD1936" s="923"/>
      <c r="AE1936" s="846"/>
      <c r="AF1936" s="931"/>
      <c r="AG1936" s="923"/>
      <c r="AH1936" s="923"/>
      <c r="AI1936" s="641"/>
      <c r="AJ1936" s="537"/>
      <c r="AK1936" s="537"/>
      <c r="AL1936" s="537"/>
      <c r="AM1936" s="537"/>
      <c r="AN1936" s="537"/>
      <c r="AO1936" s="531"/>
      <c r="AP1936" s="141"/>
      <c r="AQ1936" s="141"/>
      <c r="AR1936" s="552"/>
      <c r="AS1936" s="552"/>
      <c r="AT1936" s="531"/>
      <c r="AU1936" s="593"/>
      <c r="AV1936" s="923"/>
      <c r="AW1936" s="846"/>
      <c r="AX1936" s="115"/>
      <c r="AY1936" s="5"/>
      <c r="AZ1936" s="5"/>
      <c r="BA1936" s="335"/>
      <c r="BC1936" s="5"/>
      <c r="BD1936" s="5"/>
      <c r="BE1936" s="335"/>
      <c r="BG1936" s="826"/>
      <c r="BH1936" s="607"/>
    </row>
    <row r="1937" spans="1:66" ht="12.75" customHeight="1" x14ac:dyDescent="0.25">
      <c r="A1937" s="222"/>
      <c r="C1937" s="116"/>
      <c r="D1937" s="620"/>
      <c r="F1937" s="117"/>
      <c r="G1937" s="694"/>
      <c r="H1937" s="878"/>
      <c r="I1937" s="397"/>
      <c r="J1937" s="380"/>
      <c r="K1937" s="408"/>
      <c r="L1937" s="731"/>
      <c r="M1937" s="732"/>
      <c r="N1937" s="931"/>
      <c r="O1937" s="923"/>
      <c r="P1937" s="923"/>
      <c r="Q1937" s="641"/>
      <c r="R1937" s="537"/>
      <c r="S1937" s="537"/>
      <c r="T1937" s="537"/>
      <c r="U1937" s="537"/>
      <c r="V1937" s="537"/>
      <c r="W1937" s="531"/>
      <c r="X1937" s="141"/>
      <c r="Y1937" s="141"/>
      <c r="Z1937" s="552"/>
      <c r="AA1937" s="552"/>
      <c r="AB1937" s="531"/>
      <c r="AC1937" s="593"/>
      <c r="AD1937" s="923"/>
      <c r="AE1937" s="846"/>
      <c r="AF1937" s="931"/>
      <c r="AG1937" s="923"/>
      <c r="AH1937" s="923"/>
      <c r="AI1937" s="641"/>
      <c r="AJ1937" s="537"/>
      <c r="AK1937" s="537"/>
      <c r="AL1937" s="537"/>
      <c r="AM1937" s="537"/>
      <c r="AN1937" s="537"/>
      <c r="AO1937" s="531"/>
      <c r="AP1937" s="141"/>
      <c r="AQ1937" s="141"/>
      <c r="AR1937" s="552"/>
      <c r="AS1937" s="552"/>
      <c r="AT1937" s="531"/>
      <c r="AU1937" s="593"/>
      <c r="AV1937" s="923"/>
      <c r="AW1937" s="846"/>
      <c r="AX1937" s="115"/>
      <c r="AY1937" s="5"/>
      <c r="AZ1937" s="5"/>
      <c r="BA1937" s="335"/>
      <c r="BC1937" s="5"/>
      <c r="BD1937" s="5"/>
      <c r="BE1937" s="335"/>
      <c r="BG1937" s="826"/>
      <c r="BH1937" s="607"/>
    </row>
    <row r="1938" spans="1:66" ht="30.6" x14ac:dyDescent="0.25">
      <c r="A1938" s="222" t="s">
        <v>6116</v>
      </c>
      <c r="B1938" s="30">
        <v>14</v>
      </c>
      <c r="C1938" s="116" t="s">
        <v>1714</v>
      </c>
      <c r="D1938" s="620">
        <v>2005</v>
      </c>
      <c r="F1938" s="117"/>
      <c r="G1938" s="694"/>
      <c r="H1938" s="878" t="str">
        <f t="shared" si="2942"/>
        <v>052</v>
      </c>
      <c r="I1938" s="397" t="s">
        <v>3301</v>
      </c>
      <c r="J1938" s="380" t="s">
        <v>2234</v>
      </c>
      <c r="K1938" s="408" t="s">
        <v>693</v>
      </c>
      <c r="L1938" s="731"/>
      <c r="M1938" s="732"/>
      <c r="N1938" s="931"/>
      <c r="O1938" s="923"/>
      <c r="P1938" s="923"/>
      <c r="Q1938" s="641"/>
      <c r="R1938" s="537"/>
      <c r="S1938" s="537"/>
      <c r="T1938" s="537"/>
      <c r="U1938" s="537"/>
      <c r="V1938" s="537"/>
      <c r="W1938" s="531"/>
      <c r="X1938" s="141"/>
      <c r="Y1938" s="141"/>
      <c r="Z1938" s="552"/>
      <c r="AA1938" s="552"/>
      <c r="AB1938" s="531"/>
      <c r="AC1938" s="593"/>
      <c r="AD1938" s="923"/>
      <c r="AE1938" s="846"/>
      <c r="AF1938" s="931"/>
      <c r="AG1938" s="923"/>
      <c r="AH1938" s="923"/>
      <c r="AI1938" s="641"/>
      <c r="AJ1938" s="537"/>
      <c r="AK1938" s="537"/>
      <c r="AL1938" s="537"/>
      <c r="AM1938" s="537"/>
      <c r="AN1938" s="537"/>
      <c r="AO1938" s="531"/>
      <c r="AP1938" s="141"/>
      <c r="AQ1938" s="141"/>
      <c r="AR1938" s="552"/>
      <c r="AS1938" s="552"/>
      <c r="AT1938" s="531"/>
      <c r="AU1938" s="593"/>
      <c r="AV1938" s="923"/>
      <c r="AW1938" s="846"/>
      <c r="AX1938" s="115"/>
      <c r="AY1938" s="5"/>
      <c r="AZ1938" s="5"/>
      <c r="BA1938" s="335"/>
      <c r="BC1938" s="5"/>
      <c r="BD1938" s="5"/>
      <c r="BE1938" s="335"/>
      <c r="BG1938" s="826" t="str">
        <f t="shared" ref="BG1938:BG1946" si="2973">RIGHT(LEFT(I1938,3),2)&amp;"."&amp;RIGHT(LEFT(I1938,5),2)</f>
        <v>71.12</v>
      </c>
      <c r="BH1938" s="607" t="b">
        <f>COUNTIF('Codes SEC'!$B$2:$B$250,Ministres!BG1938)&gt;0</f>
        <v>1</v>
      </c>
    </row>
    <row r="1939" spans="1:66" ht="30.6" x14ac:dyDescent="0.25">
      <c r="A1939" s="190" t="s">
        <v>6116</v>
      </c>
      <c r="B1939" s="208">
        <v>14</v>
      </c>
      <c r="C1939" s="120" t="s">
        <v>1714</v>
      </c>
      <c r="D1939" s="620">
        <v>2005</v>
      </c>
      <c r="E1939" s="281"/>
      <c r="F1939" s="192"/>
      <c r="G1939" s="697"/>
      <c r="H1939" s="890" t="str">
        <f t="shared" si="2942"/>
        <v>052</v>
      </c>
      <c r="I1939" s="397" t="s">
        <v>3301</v>
      </c>
      <c r="J1939" s="380" t="s">
        <v>2235</v>
      </c>
      <c r="K1939" s="422" t="s">
        <v>3369</v>
      </c>
      <c r="L1939" s="731"/>
      <c r="M1939" s="732"/>
      <c r="N1939" s="931"/>
      <c r="O1939" s="923"/>
      <c r="P1939" s="923"/>
      <c r="Q1939" s="641"/>
      <c r="R1939" s="537"/>
      <c r="S1939" s="537"/>
      <c r="T1939" s="537"/>
      <c r="U1939" s="537"/>
      <c r="V1939" s="537"/>
      <c r="W1939" s="531"/>
      <c r="X1939" s="141"/>
      <c r="Y1939" s="141"/>
      <c r="Z1939" s="552"/>
      <c r="AA1939" s="552"/>
      <c r="AB1939" s="531"/>
      <c r="AC1939" s="593"/>
      <c r="AD1939" s="923"/>
      <c r="AE1939" s="846"/>
      <c r="AF1939" s="931"/>
      <c r="AG1939" s="923"/>
      <c r="AH1939" s="923"/>
      <c r="AI1939" s="641"/>
      <c r="AJ1939" s="537"/>
      <c r="AK1939" s="537"/>
      <c r="AL1939" s="537"/>
      <c r="AM1939" s="537"/>
      <c r="AN1939" s="537"/>
      <c r="AO1939" s="531"/>
      <c r="AP1939" s="141"/>
      <c r="AQ1939" s="141"/>
      <c r="AR1939" s="552"/>
      <c r="AS1939" s="552"/>
      <c r="AT1939" s="531"/>
      <c r="AU1939" s="593"/>
      <c r="AV1939" s="923"/>
      <c r="AW1939" s="846"/>
      <c r="AX1939" s="115"/>
      <c r="AY1939" s="5"/>
      <c r="AZ1939" s="5"/>
      <c r="BA1939" s="335"/>
      <c r="BC1939" s="5"/>
      <c r="BD1939" s="5"/>
      <c r="BE1939" s="335"/>
      <c r="BG1939" s="826" t="str">
        <f t="shared" si="2973"/>
        <v>71.12</v>
      </c>
      <c r="BH1939" s="607" t="b">
        <f>COUNTIF('Codes SEC'!$B$2:$B$250,Ministres!BG1939)&gt;0</f>
        <v>1</v>
      </c>
    </row>
    <row r="1940" spans="1:66" ht="30.6" x14ac:dyDescent="0.25">
      <c r="A1940" s="190" t="s">
        <v>6116</v>
      </c>
      <c r="B1940" s="208">
        <v>14</v>
      </c>
      <c r="C1940" s="120" t="s">
        <v>1714</v>
      </c>
      <c r="D1940" s="620">
        <v>2005</v>
      </c>
      <c r="E1940" s="281"/>
      <c r="F1940" s="192"/>
      <c r="G1940" s="697"/>
      <c r="H1940" s="890" t="str">
        <f t="shared" si="2942"/>
        <v>052</v>
      </c>
      <c r="I1940" s="397" t="s">
        <v>3301</v>
      </c>
      <c r="J1940" s="380" t="s">
        <v>2236</v>
      </c>
      <c r="K1940" s="422" t="s">
        <v>1838</v>
      </c>
      <c r="L1940" s="731"/>
      <c r="M1940" s="732"/>
      <c r="N1940" s="931"/>
      <c r="O1940" s="923"/>
      <c r="P1940" s="923"/>
      <c r="Q1940" s="641"/>
      <c r="R1940" s="537"/>
      <c r="S1940" s="537"/>
      <c r="T1940" s="537"/>
      <c r="U1940" s="537"/>
      <c r="V1940" s="537"/>
      <c r="W1940" s="531"/>
      <c r="X1940" s="141"/>
      <c r="Y1940" s="141"/>
      <c r="Z1940" s="552"/>
      <c r="AA1940" s="552"/>
      <c r="AB1940" s="531"/>
      <c r="AC1940" s="593"/>
      <c r="AD1940" s="923"/>
      <c r="AE1940" s="846"/>
      <c r="AF1940" s="931"/>
      <c r="AG1940" s="923"/>
      <c r="AH1940" s="923"/>
      <c r="AI1940" s="641"/>
      <c r="AJ1940" s="537"/>
      <c r="AK1940" s="537"/>
      <c r="AL1940" s="537"/>
      <c r="AM1940" s="537"/>
      <c r="AN1940" s="537"/>
      <c r="AO1940" s="531"/>
      <c r="AP1940" s="141"/>
      <c r="AQ1940" s="141"/>
      <c r="AR1940" s="552"/>
      <c r="AS1940" s="552"/>
      <c r="AT1940" s="531"/>
      <c r="AU1940" s="593"/>
      <c r="AV1940" s="923"/>
      <c r="AW1940" s="846"/>
      <c r="AX1940" s="115"/>
      <c r="AY1940" s="5"/>
      <c r="AZ1940" s="5"/>
      <c r="BA1940" s="335"/>
      <c r="BC1940" s="5"/>
      <c r="BD1940" s="5"/>
      <c r="BE1940" s="335"/>
      <c r="BG1940" s="826" t="str">
        <f t="shared" si="2973"/>
        <v>71.12</v>
      </c>
      <c r="BH1940" s="607" t="b">
        <f>COUNTIF('Codes SEC'!$B$2:$B$250,Ministres!BG1940)&gt;0</f>
        <v>1</v>
      </c>
    </row>
    <row r="1941" spans="1:66" ht="30.6" x14ac:dyDescent="0.25">
      <c r="A1941" s="190" t="s">
        <v>6116</v>
      </c>
      <c r="B1941" s="208">
        <v>14</v>
      </c>
      <c r="C1941" s="120" t="s">
        <v>1714</v>
      </c>
      <c r="D1941" s="620">
        <v>2005</v>
      </c>
      <c r="E1941" s="281"/>
      <c r="F1941" s="192"/>
      <c r="G1941" s="697"/>
      <c r="H1941" s="890" t="str">
        <f t="shared" si="2942"/>
        <v>052</v>
      </c>
      <c r="I1941" s="397" t="s">
        <v>3301</v>
      </c>
      <c r="J1941" s="380" t="s">
        <v>2237</v>
      </c>
      <c r="K1941" s="422" t="s">
        <v>1839</v>
      </c>
      <c r="L1941" s="731"/>
      <c r="M1941" s="732"/>
      <c r="N1941" s="931"/>
      <c r="O1941" s="923"/>
      <c r="P1941" s="923"/>
      <c r="Q1941" s="641"/>
      <c r="R1941" s="537"/>
      <c r="S1941" s="537"/>
      <c r="T1941" s="537"/>
      <c r="U1941" s="537"/>
      <c r="V1941" s="537"/>
      <c r="W1941" s="531"/>
      <c r="X1941" s="141"/>
      <c r="Y1941" s="141"/>
      <c r="Z1941" s="552"/>
      <c r="AA1941" s="552"/>
      <c r="AB1941" s="531"/>
      <c r="AC1941" s="593"/>
      <c r="AD1941" s="923"/>
      <c r="AE1941" s="846"/>
      <c r="AF1941" s="931"/>
      <c r="AG1941" s="923"/>
      <c r="AH1941" s="923"/>
      <c r="AI1941" s="641"/>
      <c r="AJ1941" s="537"/>
      <c r="AK1941" s="537"/>
      <c r="AL1941" s="537"/>
      <c r="AM1941" s="537"/>
      <c r="AN1941" s="537"/>
      <c r="AO1941" s="531"/>
      <c r="AP1941" s="141"/>
      <c r="AQ1941" s="141"/>
      <c r="AR1941" s="552"/>
      <c r="AS1941" s="552"/>
      <c r="AT1941" s="531"/>
      <c r="AU1941" s="593"/>
      <c r="AV1941" s="923"/>
      <c r="AW1941" s="846"/>
      <c r="AX1941" s="115"/>
      <c r="AY1941" s="5"/>
      <c r="AZ1941" s="5"/>
      <c r="BA1941" s="335"/>
      <c r="BC1941" s="5"/>
      <c r="BD1941" s="5"/>
      <c r="BE1941" s="335"/>
      <c r="BG1941" s="826" t="str">
        <f t="shared" si="2973"/>
        <v>71.12</v>
      </c>
      <c r="BH1941" s="607" t="b">
        <f>COUNTIF('Codes SEC'!$B$2:$B$250,Ministres!BG1941)&gt;0</f>
        <v>1</v>
      </c>
    </row>
    <row r="1942" spans="1:66" ht="30.6" x14ac:dyDescent="0.25">
      <c r="A1942" s="190" t="s">
        <v>6116</v>
      </c>
      <c r="B1942" s="603">
        <v>14</v>
      </c>
      <c r="C1942" s="120" t="s">
        <v>1714</v>
      </c>
      <c r="D1942" s="620">
        <v>2005</v>
      </c>
      <c r="E1942" s="604"/>
      <c r="F1942" s="192"/>
      <c r="G1942" s="697"/>
      <c r="H1942" s="890" t="str">
        <f t="shared" si="2942"/>
        <v>052</v>
      </c>
      <c r="I1942" s="585">
        <v>87310000</v>
      </c>
      <c r="J1942" s="380" t="s">
        <v>4305</v>
      </c>
      <c r="K1942" s="422" t="s">
        <v>4306</v>
      </c>
      <c r="L1942" s="731"/>
      <c r="M1942" s="732"/>
      <c r="N1942" s="931"/>
      <c r="O1942" s="923"/>
      <c r="P1942" s="923"/>
      <c r="Q1942" s="641"/>
      <c r="R1942" s="537"/>
      <c r="S1942" s="537"/>
      <c r="T1942" s="537"/>
      <c r="U1942" s="537"/>
      <c r="V1942" s="537"/>
      <c r="W1942" s="531"/>
      <c r="X1942" s="141"/>
      <c r="Y1942" s="141"/>
      <c r="Z1942" s="552"/>
      <c r="AA1942" s="552"/>
      <c r="AB1942" s="531"/>
      <c r="AC1942" s="593"/>
      <c r="AD1942" s="923"/>
      <c r="AE1942" s="846"/>
      <c r="AF1942" s="931"/>
      <c r="AG1942" s="923"/>
      <c r="AH1942" s="923"/>
      <c r="AI1942" s="641"/>
      <c r="AJ1942" s="537"/>
      <c r="AK1942" s="537"/>
      <c r="AL1942" s="537"/>
      <c r="AM1942" s="537"/>
      <c r="AN1942" s="537"/>
      <c r="AO1942" s="531"/>
      <c r="AP1942" s="141"/>
      <c r="AQ1942" s="141"/>
      <c r="AR1942" s="552"/>
      <c r="AS1942" s="552"/>
      <c r="AT1942" s="531"/>
      <c r="AU1942" s="593"/>
      <c r="AV1942" s="923"/>
      <c r="AW1942" s="846"/>
      <c r="AX1942" s="115"/>
      <c r="AY1942" s="5"/>
      <c r="AZ1942" s="5"/>
      <c r="BA1942" s="335"/>
      <c r="BC1942" s="5"/>
      <c r="BD1942" s="5"/>
      <c r="BE1942" s="335"/>
      <c r="BG1942" s="826" t="str">
        <f t="shared" si="2973"/>
        <v>73.10</v>
      </c>
      <c r="BH1942" s="607" t="b">
        <f>COUNTIF('Codes SEC'!$B$2:$B$250,Ministres!BG1942)&gt;0</f>
        <v>1</v>
      </c>
    </row>
    <row r="1943" spans="1:66" ht="30.6" x14ac:dyDescent="0.25">
      <c r="A1943" s="222" t="s">
        <v>6116</v>
      </c>
      <c r="B1943" s="30">
        <v>14</v>
      </c>
      <c r="C1943" s="116" t="s">
        <v>1714</v>
      </c>
      <c r="D1943" s="620">
        <v>2005</v>
      </c>
      <c r="F1943" s="117"/>
      <c r="G1943" s="694"/>
      <c r="H1943" s="878" t="str">
        <f t="shared" si="2942"/>
        <v>052</v>
      </c>
      <c r="I1943" s="397" t="s">
        <v>3295</v>
      </c>
      <c r="J1943" s="380" t="s">
        <v>2238</v>
      </c>
      <c r="K1943" s="408" t="s">
        <v>694</v>
      </c>
      <c r="L1943" s="731"/>
      <c r="M1943" s="732"/>
      <c r="N1943" s="931"/>
      <c r="O1943" s="923"/>
      <c r="P1943" s="923"/>
      <c r="Q1943" s="641"/>
      <c r="R1943" s="537"/>
      <c r="S1943" s="537"/>
      <c r="T1943" s="537"/>
      <c r="U1943" s="537"/>
      <c r="V1943" s="537"/>
      <c r="W1943" s="531"/>
      <c r="X1943" s="141"/>
      <c r="Y1943" s="141"/>
      <c r="Z1943" s="552"/>
      <c r="AA1943" s="552"/>
      <c r="AB1943" s="531"/>
      <c r="AC1943" s="593"/>
      <c r="AD1943" s="923"/>
      <c r="AE1943" s="846"/>
      <c r="AF1943" s="931"/>
      <c r="AG1943" s="923"/>
      <c r="AH1943" s="923"/>
      <c r="AI1943" s="641"/>
      <c r="AJ1943" s="537"/>
      <c r="AK1943" s="537"/>
      <c r="AL1943" s="537"/>
      <c r="AM1943" s="537"/>
      <c r="AN1943" s="537"/>
      <c r="AO1943" s="531"/>
      <c r="AP1943" s="141"/>
      <c r="AQ1943" s="141"/>
      <c r="AR1943" s="552"/>
      <c r="AS1943" s="552"/>
      <c r="AT1943" s="531"/>
      <c r="AU1943" s="593"/>
      <c r="AV1943" s="923"/>
      <c r="AW1943" s="846"/>
      <c r="AX1943" s="115"/>
      <c r="AY1943" s="5"/>
      <c r="AZ1943" s="5"/>
      <c r="BA1943" s="335"/>
      <c r="BC1943" s="5"/>
      <c r="BD1943" s="5"/>
      <c r="BE1943" s="335"/>
      <c r="BG1943" s="826" t="str">
        <f t="shared" si="2973"/>
        <v>73.40</v>
      </c>
      <c r="BH1943" s="607" t="b">
        <f>COUNTIF('Codes SEC'!$B$2:$B$250,Ministres!BG1943)&gt;0</f>
        <v>1</v>
      </c>
    </row>
    <row r="1944" spans="1:66" ht="30.6" x14ac:dyDescent="0.25">
      <c r="A1944" s="222" t="s">
        <v>6116</v>
      </c>
      <c r="B1944" s="30">
        <v>14</v>
      </c>
      <c r="C1944" s="116" t="s">
        <v>1714</v>
      </c>
      <c r="D1944" s="620">
        <v>2005</v>
      </c>
      <c r="F1944" s="117"/>
      <c r="G1944" s="694"/>
      <c r="H1944" s="878" t="str">
        <f t="shared" si="2942"/>
        <v>052</v>
      </c>
      <c r="I1944" s="397" t="s">
        <v>3259</v>
      </c>
      <c r="J1944" s="380" t="s">
        <v>2239</v>
      </c>
      <c r="K1944" s="408" t="s">
        <v>695</v>
      </c>
      <c r="L1944" s="731"/>
      <c r="M1944" s="732"/>
      <c r="N1944" s="931"/>
      <c r="O1944" s="923"/>
      <c r="P1944" s="923"/>
      <c r="Q1944" s="641"/>
      <c r="R1944" s="537"/>
      <c r="S1944" s="537"/>
      <c r="T1944" s="537"/>
      <c r="U1944" s="537"/>
      <c r="V1944" s="537"/>
      <c r="W1944" s="531"/>
      <c r="X1944" s="141"/>
      <c r="Y1944" s="141"/>
      <c r="Z1944" s="552"/>
      <c r="AA1944" s="552"/>
      <c r="AB1944" s="531"/>
      <c r="AC1944" s="593"/>
      <c r="AD1944" s="923"/>
      <c r="AE1944" s="846"/>
      <c r="AF1944" s="931"/>
      <c r="AG1944" s="923"/>
      <c r="AH1944" s="923"/>
      <c r="AI1944" s="641"/>
      <c r="AJ1944" s="537"/>
      <c r="AK1944" s="537"/>
      <c r="AL1944" s="537"/>
      <c r="AM1944" s="537"/>
      <c r="AN1944" s="537"/>
      <c r="AO1944" s="531"/>
      <c r="AP1944" s="141"/>
      <c r="AQ1944" s="141"/>
      <c r="AR1944" s="552"/>
      <c r="AS1944" s="552"/>
      <c r="AT1944" s="531"/>
      <c r="AU1944" s="593"/>
      <c r="AV1944" s="923"/>
      <c r="AW1944" s="846"/>
      <c r="AX1944" s="115"/>
      <c r="AY1944" s="5"/>
      <c r="AZ1944" s="5"/>
      <c r="BA1944" s="335"/>
      <c r="BC1944" s="5"/>
      <c r="BD1944" s="5"/>
      <c r="BE1944" s="335"/>
      <c r="BG1944" s="826" t="str">
        <f t="shared" si="2973"/>
        <v>74.10</v>
      </c>
      <c r="BH1944" s="607" t="b">
        <f>COUNTIF('Codes SEC'!$B$2:$B$250,Ministres!BG1944)&gt;0</f>
        <v>1</v>
      </c>
    </row>
    <row r="1945" spans="1:66" ht="30.6" x14ac:dyDescent="0.25">
      <c r="A1945" s="222" t="s">
        <v>6116</v>
      </c>
      <c r="B1945" s="30">
        <v>14</v>
      </c>
      <c r="C1945" s="116" t="s">
        <v>1714</v>
      </c>
      <c r="D1945" s="620">
        <v>2005</v>
      </c>
      <c r="F1945" s="117"/>
      <c r="G1945" s="694"/>
      <c r="H1945" s="878" t="str">
        <f t="shared" si="2942"/>
        <v>052</v>
      </c>
      <c r="I1945" s="397" t="s">
        <v>3258</v>
      </c>
      <c r="J1945" s="380" t="s">
        <v>2240</v>
      </c>
      <c r="K1945" s="408" t="s">
        <v>696</v>
      </c>
      <c r="L1945" s="731"/>
      <c r="M1945" s="732"/>
      <c r="N1945" s="931"/>
      <c r="O1945" s="923"/>
      <c r="P1945" s="923"/>
      <c r="Q1945" s="641"/>
      <c r="R1945" s="537"/>
      <c r="S1945" s="537"/>
      <c r="T1945" s="537"/>
      <c r="U1945" s="537"/>
      <c r="V1945" s="537"/>
      <c r="W1945" s="531"/>
      <c r="X1945" s="141"/>
      <c r="Y1945" s="141"/>
      <c r="Z1945" s="552"/>
      <c r="AA1945" s="552"/>
      <c r="AB1945" s="531"/>
      <c r="AC1945" s="593"/>
      <c r="AD1945" s="923"/>
      <c r="AE1945" s="846"/>
      <c r="AF1945" s="931"/>
      <c r="AG1945" s="923"/>
      <c r="AH1945" s="923"/>
      <c r="AI1945" s="641"/>
      <c r="AJ1945" s="537"/>
      <c r="AK1945" s="537"/>
      <c r="AL1945" s="537"/>
      <c r="AM1945" s="537"/>
      <c r="AN1945" s="537"/>
      <c r="AO1945" s="531"/>
      <c r="AP1945" s="141"/>
      <c r="AQ1945" s="141"/>
      <c r="AR1945" s="552"/>
      <c r="AS1945" s="552"/>
      <c r="AT1945" s="531"/>
      <c r="AU1945" s="593"/>
      <c r="AV1945" s="923"/>
      <c r="AW1945" s="846"/>
      <c r="AX1945" s="115"/>
      <c r="AY1945" s="5"/>
      <c r="AZ1945" s="5"/>
      <c r="BA1945" s="335"/>
      <c r="BC1945" s="5"/>
      <c r="BD1945" s="5"/>
      <c r="BE1945" s="335"/>
      <c r="BG1945" s="826" t="str">
        <f t="shared" si="2973"/>
        <v>74.22</v>
      </c>
      <c r="BH1945" s="607" t="b">
        <f>COUNTIF('Codes SEC'!$B$2:$B$250,Ministres!BG1945)&gt;0</f>
        <v>1</v>
      </c>
    </row>
    <row r="1946" spans="1:66" ht="30.6" x14ac:dyDescent="0.25">
      <c r="A1946" s="222" t="s">
        <v>6116</v>
      </c>
      <c r="B1946" s="30">
        <v>14</v>
      </c>
      <c r="C1946" s="116" t="s">
        <v>1714</v>
      </c>
      <c r="D1946" s="620">
        <v>2005</v>
      </c>
      <c r="F1946" s="117"/>
      <c r="G1946" s="694"/>
      <c r="H1946" s="878" t="str">
        <f t="shared" si="2942"/>
        <v>052</v>
      </c>
      <c r="I1946" s="397">
        <v>87422000</v>
      </c>
      <c r="J1946" s="380" t="s">
        <v>3488</v>
      </c>
      <c r="K1946" s="408" t="s">
        <v>3461</v>
      </c>
      <c r="L1946" s="731"/>
      <c r="M1946" s="732"/>
      <c r="N1946" s="931"/>
      <c r="O1946" s="923"/>
      <c r="P1946" s="923"/>
      <c r="Q1946" s="641"/>
      <c r="R1946" s="537"/>
      <c r="S1946" s="537"/>
      <c r="T1946" s="537"/>
      <c r="U1946" s="537"/>
      <c r="V1946" s="537"/>
      <c r="W1946" s="531"/>
      <c r="X1946" s="141"/>
      <c r="Y1946" s="141"/>
      <c r="Z1946" s="552"/>
      <c r="AA1946" s="552"/>
      <c r="AB1946" s="531"/>
      <c r="AC1946" s="593"/>
      <c r="AD1946" s="923"/>
      <c r="AE1946" s="846"/>
      <c r="AF1946" s="931"/>
      <c r="AG1946" s="923"/>
      <c r="AH1946" s="923"/>
      <c r="AI1946" s="641"/>
      <c r="AJ1946" s="537"/>
      <c r="AK1946" s="537"/>
      <c r="AL1946" s="537"/>
      <c r="AM1946" s="537"/>
      <c r="AN1946" s="537"/>
      <c r="AO1946" s="531"/>
      <c r="AP1946" s="141"/>
      <c r="AQ1946" s="141"/>
      <c r="AR1946" s="552"/>
      <c r="AS1946" s="552"/>
      <c r="AT1946" s="531"/>
      <c r="AU1946" s="593"/>
      <c r="AV1946" s="923"/>
      <c r="AW1946" s="846"/>
      <c r="AX1946" s="115"/>
      <c r="AY1946" s="5"/>
      <c r="AZ1946" s="5"/>
      <c r="BA1946" s="335"/>
      <c r="BC1946" s="5"/>
      <c r="BD1946" s="5"/>
      <c r="BE1946" s="335"/>
      <c r="BG1946" s="826" t="str">
        <f t="shared" si="2973"/>
        <v>74.22</v>
      </c>
      <c r="BH1946" s="607" t="b">
        <f>COUNTIF('Codes SEC'!$B$2:$B$250,Ministres!BG1946)&gt;0</f>
        <v>1</v>
      </c>
    </row>
    <row r="1947" spans="1:66" s="27" customFormat="1" ht="12.75" customHeight="1" x14ac:dyDescent="0.25">
      <c r="A1947" s="226"/>
      <c r="B1947" s="207"/>
      <c r="C1947" s="267"/>
      <c r="D1947" s="300"/>
      <c r="E1947" s="276"/>
      <c r="F1947" s="300"/>
      <c r="G1947" s="696"/>
      <c r="H1947" s="887"/>
      <c r="I1947" s="444"/>
      <c r="J1947" s="815"/>
      <c r="K1947" s="484" t="s">
        <v>3691</v>
      </c>
      <c r="L1947" s="729">
        <f t="shared" ref="L1947:V1947" si="2974">L1920</f>
        <v>7683</v>
      </c>
      <c r="M1947" s="730">
        <f t="shared" si="2974"/>
        <v>7683</v>
      </c>
      <c r="N1947" s="844">
        <f t="shared" ref="N1947:P1947" si="2975">N1920</f>
        <v>0</v>
      </c>
      <c r="O1947" s="665">
        <f t="shared" si="2975"/>
        <v>-7683</v>
      </c>
      <c r="P1947" s="665" t="str">
        <f t="shared" si="2975"/>
        <v xml:space="preserve">0 </v>
      </c>
      <c r="Q1947" s="638">
        <f t="shared" si="2974"/>
        <v>0</v>
      </c>
      <c r="R1947" s="130">
        <f t="shared" si="2974"/>
        <v>0</v>
      </c>
      <c r="S1947" s="130">
        <f t="shared" si="2974"/>
        <v>0</v>
      </c>
      <c r="T1947" s="130">
        <f t="shared" si="2974"/>
        <v>0</v>
      </c>
      <c r="U1947" s="130">
        <f t="shared" si="2974"/>
        <v>0</v>
      </c>
      <c r="V1947" s="130">
        <f t="shared" si="2974"/>
        <v>0</v>
      </c>
      <c r="W1947" s="665"/>
      <c r="X1947" s="130">
        <f>X1920</f>
        <v>0</v>
      </c>
      <c r="Y1947" s="130">
        <f>Y1920</f>
        <v>0</v>
      </c>
      <c r="Z1947" s="130">
        <f>Z1920</f>
        <v>0</v>
      </c>
      <c r="AA1947" s="130">
        <f>AA1920</f>
        <v>0</v>
      </c>
      <c r="AB1947" s="665"/>
      <c r="AC1947" s="130">
        <f t="shared" ref="AC1947:AN1947" si="2976">AC1920</f>
        <v>0</v>
      </c>
      <c r="AD1947" s="665">
        <f>AD1920</f>
        <v>0</v>
      </c>
      <c r="AE1947" s="845">
        <f>AE1920</f>
        <v>0</v>
      </c>
      <c r="AF1947" s="844">
        <f t="shared" ref="AF1947:AH1947" si="2977">AF1920</f>
        <v>0</v>
      </c>
      <c r="AG1947" s="665">
        <f t="shared" si="2977"/>
        <v>-7683</v>
      </c>
      <c r="AH1947" s="665" t="str">
        <f t="shared" si="2977"/>
        <v xml:space="preserve">0 </v>
      </c>
      <c r="AI1947" s="638">
        <f t="shared" si="2976"/>
        <v>0</v>
      </c>
      <c r="AJ1947" s="130">
        <f t="shared" si="2976"/>
        <v>0</v>
      </c>
      <c r="AK1947" s="130">
        <f t="shared" si="2976"/>
        <v>0</v>
      </c>
      <c r="AL1947" s="130">
        <f t="shared" si="2976"/>
        <v>0</v>
      </c>
      <c r="AM1947" s="130">
        <f t="shared" si="2976"/>
        <v>0</v>
      </c>
      <c r="AN1947" s="130">
        <f t="shared" si="2976"/>
        <v>0</v>
      </c>
      <c r="AO1947" s="665"/>
      <c r="AP1947" s="130">
        <f>AP1920</f>
        <v>0</v>
      </c>
      <c r="AQ1947" s="130">
        <f>AQ1920</f>
        <v>0</v>
      </c>
      <c r="AR1947" s="130">
        <f>AR1920</f>
        <v>0</v>
      </c>
      <c r="AS1947" s="130">
        <f>AS1920</f>
        <v>0</v>
      </c>
      <c r="AT1947" s="665"/>
      <c r="AU1947" s="130">
        <f t="shared" ref="AU1947:BE1947" si="2978">AU1920</f>
        <v>0</v>
      </c>
      <c r="AV1947" s="665">
        <f t="shared" ref="AV1947" si="2979">AV1920</f>
        <v>0</v>
      </c>
      <c r="AW1947" s="845">
        <f t="shared" si="2978"/>
        <v>0</v>
      </c>
      <c r="AX1947" s="314">
        <f t="shared" si="2978"/>
        <v>7683</v>
      </c>
      <c r="AY1947" s="131">
        <f t="shared" si="2978"/>
        <v>0</v>
      </c>
      <c r="AZ1947" s="132">
        <f t="shared" si="2978"/>
        <v>-7683</v>
      </c>
      <c r="BA1947" s="340">
        <f t="shared" si="2978"/>
        <v>-1</v>
      </c>
      <c r="BB1947" s="310">
        <f t="shared" si="2978"/>
        <v>7683</v>
      </c>
      <c r="BC1947" s="131">
        <f t="shared" si="2978"/>
        <v>0</v>
      </c>
      <c r="BD1947" s="132">
        <f t="shared" si="2978"/>
        <v>-7683</v>
      </c>
      <c r="BE1947" s="340">
        <f t="shared" si="2978"/>
        <v>-1</v>
      </c>
      <c r="BF1947" s="41"/>
      <c r="BG1947" s="826"/>
      <c r="BH1947" s="607"/>
      <c r="BI1947" s="40"/>
      <c r="BJ1947" s="40"/>
      <c r="BK1947" s="40"/>
      <c r="BL1947" s="40"/>
      <c r="BM1947" s="40"/>
      <c r="BN1947" s="40"/>
    </row>
    <row r="1948" spans="1:66" ht="12.75" customHeight="1" x14ac:dyDescent="0.25">
      <c r="A1948" s="222"/>
      <c r="C1948" s="116"/>
      <c r="D1948" s="620"/>
      <c r="F1948" s="117"/>
      <c r="G1948" s="690"/>
      <c r="H1948" s="878"/>
      <c r="I1948" s="397"/>
      <c r="J1948" s="380"/>
      <c r="K1948" s="405" t="s">
        <v>208</v>
      </c>
      <c r="L1948" s="731">
        <v>0</v>
      </c>
      <c r="M1948" s="732">
        <v>0</v>
      </c>
      <c r="N1948" s="929">
        <v>0</v>
      </c>
      <c r="O1948" s="530">
        <v>0</v>
      </c>
      <c r="P1948" s="530">
        <v>0</v>
      </c>
      <c r="Q1948" s="641">
        <v>0</v>
      </c>
      <c r="R1948" s="537">
        <v>0</v>
      </c>
      <c r="S1948" s="537">
        <v>0</v>
      </c>
      <c r="T1948" s="537">
        <v>0</v>
      </c>
      <c r="U1948" s="537">
        <v>0</v>
      </c>
      <c r="V1948" s="537">
        <v>0</v>
      </c>
      <c r="W1948" s="530"/>
      <c r="X1948" s="142">
        <v>0</v>
      </c>
      <c r="Y1948" s="142">
        <v>0</v>
      </c>
      <c r="Z1948" s="537">
        <v>0</v>
      </c>
      <c r="AA1948" s="537">
        <v>0</v>
      </c>
      <c r="AB1948" s="530"/>
      <c r="AC1948" s="142">
        <v>0</v>
      </c>
      <c r="AD1948" s="530">
        <v>0</v>
      </c>
      <c r="AE1948" s="842">
        <v>0</v>
      </c>
      <c r="AF1948" s="929">
        <v>0</v>
      </c>
      <c r="AG1948" s="530">
        <v>0</v>
      </c>
      <c r="AH1948" s="530">
        <v>0</v>
      </c>
      <c r="AI1948" s="641">
        <v>0</v>
      </c>
      <c r="AJ1948" s="537">
        <v>0</v>
      </c>
      <c r="AK1948" s="537">
        <v>0</v>
      </c>
      <c r="AL1948" s="537">
        <v>0</v>
      </c>
      <c r="AM1948" s="537">
        <v>0</v>
      </c>
      <c r="AN1948" s="537">
        <v>0</v>
      </c>
      <c r="AO1948" s="530"/>
      <c r="AP1948" s="142">
        <v>0</v>
      </c>
      <c r="AQ1948" s="142">
        <v>0</v>
      </c>
      <c r="AR1948" s="537">
        <v>0</v>
      </c>
      <c r="AS1948" s="537">
        <v>0</v>
      </c>
      <c r="AT1948" s="530"/>
      <c r="AU1948" s="142">
        <v>0</v>
      </c>
      <c r="AV1948" s="530">
        <v>0</v>
      </c>
      <c r="AW1948" s="842">
        <v>0</v>
      </c>
      <c r="AX1948" s="115">
        <v>0</v>
      </c>
      <c r="AY1948" s="5">
        <v>0</v>
      </c>
      <c r="AZ1948" s="5">
        <v>0</v>
      </c>
      <c r="BA1948" s="335">
        <v>0</v>
      </c>
      <c r="BB1948" s="23">
        <v>0</v>
      </c>
      <c r="BC1948" s="5">
        <v>0</v>
      </c>
      <c r="BD1948" s="5">
        <v>0</v>
      </c>
      <c r="BE1948" s="335">
        <v>0</v>
      </c>
      <c r="BG1948" s="826"/>
      <c r="BH1948" s="607"/>
    </row>
    <row r="1949" spans="1:66" ht="12.75" customHeight="1" x14ac:dyDescent="0.25">
      <c r="A1949" s="222"/>
      <c r="C1949" s="116"/>
      <c r="D1949" s="620"/>
      <c r="F1949" s="117"/>
      <c r="G1949" s="694"/>
      <c r="H1949" s="878"/>
      <c r="I1949" s="397"/>
      <c r="J1949" s="380"/>
      <c r="K1949" s="405" t="s">
        <v>96</v>
      </c>
      <c r="L1949" s="731">
        <f t="shared" ref="L1949:V1949" si="2980">L1920</f>
        <v>7683</v>
      </c>
      <c r="M1949" s="732">
        <f t="shared" si="2980"/>
        <v>7683</v>
      </c>
      <c r="N1949" s="929">
        <f t="shared" ref="N1949:P1949" si="2981">N1920</f>
        <v>0</v>
      </c>
      <c r="O1949" s="530">
        <f t="shared" si="2981"/>
        <v>-7683</v>
      </c>
      <c r="P1949" s="530" t="str">
        <f t="shared" si="2981"/>
        <v xml:space="preserve">0 </v>
      </c>
      <c r="Q1949" s="641">
        <f t="shared" si="2980"/>
        <v>0</v>
      </c>
      <c r="R1949" s="537">
        <f t="shared" si="2980"/>
        <v>0</v>
      </c>
      <c r="S1949" s="537">
        <f t="shared" si="2980"/>
        <v>0</v>
      </c>
      <c r="T1949" s="537">
        <f t="shared" si="2980"/>
        <v>0</v>
      </c>
      <c r="U1949" s="537">
        <f t="shared" si="2980"/>
        <v>0</v>
      </c>
      <c r="V1949" s="537">
        <f t="shared" si="2980"/>
        <v>0</v>
      </c>
      <c r="W1949" s="530"/>
      <c r="X1949" s="142">
        <f>X1920</f>
        <v>0</v>
      </c>
      <c r="Y1949" s="142">
        <f>Y1920</f>
        <v>0</v>
      </c>
      <c r="Z1949" s="537">
        <f>Z1920</f>
        <v>0</v>
      </c>
      <c r="AA1949" s="537">
        <f>AA1920</f>
        <v>0</v>
      </c>
      <c r="AB1949" s="530"/>
      <c r="AC1949" s="142">
        <f t="shared" ref="AC1949:AN1949" si="2982">AC1920</f>
        <v>0</v>
      </c>
      <c r="AD1949" s="530">
        <f>AD1920</f>
        <v>0</v>
      </c>
      <c r="AE1949" s="842">
        <f>AE1920</f>
        <v>0</v>
      </c>
      <c r="AF1949" s="929">
        <f t="shared" ref="AF1949:AH1949" si="2983">AF1920</f>
        <v>0</v>
      </c>
      <c r="AG1949" s="530">
        <f t="shared" si="2983"/>
        <v>-7683</v>
      </c>
      <c r="AH1949" s="530" t="str">
        <f t="shared" si="2983"/>
        <v xml:space="preserve">0 </v>
      </c>
      <c r="AI1949" s="641">
        <f t="shared" si="2982"/>
        <v>0</v>
      </c>
      <c r="AJ1949" s="537">
        <f t="shared" si="2982"/>
        <v>0</v>
      </c>
      <c r="AK1949" s="537">
        <f t="shared" si="2982"/>
        <v>0</v>
      </c>
      <c r="AL1949" s="537">
        <f t="shared" si="2982"/>
        <v>0</v>
      </c>
      <c r="AM1949" s="537">
        <f t="shared" si="2982"/>
        <v>0</v>
      </c>
      <c r="AN1949" s="537">
        <f t="shared" si="2982"/>
        <v>0</v>
      </c>
      <c r="AO1949" s="530"/>
      <c r="AP1949" s="142">
        <f>AP1920</f>
        <v>0</v>
      </c>
      <c r="AQ1949" s="142">
        <f>AQ1920</f>
        <v>0</v>
      </c>
      <c r="AR1949" s="537">
        <f>AR1920</f>
        <v>0</v>
      </c>
      <c r="AS1949" s="537">
        <f>AS1920</f>
        <v>0</v>
      </c>
      <c r="AT1949" s="530"/>
      <c r="AU1949" s="142">
        <f t="shared" ref="AU1949:BE1949" si="2984">AU1920</f>
        <v>0</v>
      </c>
      <c r="AV1949" s="530">
        <f t="shared" ref="AV1949" si="2985">AV1920</f>
        <v>0</v>
      </c>
      <c r="AW1949" s="842">
        <f t="shared" si="2984"/>
        <v>0</v>
      </c>
      <c r="AX1949" s="115">
        <f t="shared" si="2984"/>
        <v>7683</v>
      </c>
      <c r="AY1949" s="5">
        <f t="shared" si="2984"/>
        <v>0</v>
      </c>
      <c r="AZ1949" s="5">
        <f t="shared" si="2984"/>
        <v>-7683</v>
      </c>
      <c r="BA1949" s="335">
        <f t="shared" si="2984"/>
        <v>-1</v>
      </c>
      <c r="BB1949" s="23">
        <f t="shared" si="2984"/>
        <v>7683</v>
      </c>
      <c r="BC1949" s="5">
        <f t="shared" si="2984"/>
        <v>0</v>
      </c>
      <c r="BD1949" s="5">
        <f t="shared" si="2984"/>
        <v>-7683</v>
      </c>
      <c r="BE1949" s="335">
        <f t="shared" si="2984"/>
        <v>-1</v>
      </c>
      <c r="BF1949" s="667"/>
      <c r="BG1949" s="826"/>
      <c r="BH1949" s="607"/>
    </row>
    <row r="1950" spans="1:66" ht="12.75" customHeight="1" x14ac:dyDescent="0.25">
      <c r="A1950" s="222"/>
      <c r="C1950" s="116"/>
      <c r="D1950" s="620"/>
      <c r="F1950" s="117"/>
      <c r="G1950" s="694"/>
      <c r="H1950" s="878"/>
      <c r="I1950" s="397"/>
      <c r="J1950" s="380"/>
      <c r="K1950" s="405" t="s">
        <v>209</v>
      </c>
      <c r="L1950" s="731">
        <f t="shared" ref="L1950:V1951" si="2986">L1920</f>
        <v>7683</v>
      </c>
      <c r="M1950" s="732">
        <f t="shared" si="2986"/>
        <v>7683</v>
      </c>
      <c r="N1950" s="929">
        <f t="shared" ref="N1950:P1950" si="2987">N1920</f>
        <v>0</v>
      </c>
      <c r="O1950" s="530">
        <f t="shared" si="2987"/>
        <v>-7683</v>
      </c>
      <c r="P1950" s="530" t="str">
        <f t="shared" si="2987"/>
        <v xml:space="preserve">0 </v>
      </c>
      <c r="Q1950" s="641">
        <f t="shared" si="2986"/>
        <v>0</v>
      </c>
      <c r="R1950" s="537">
        <f t="shared" si="2986"/>
        <v>0</v>
      </c>
      <c r="S1950" s="537">
        <f t="shared" si="2986"/>
        <v>0</v>
      </c>
      <c r="T1950" s="537">
        <f t="shared" si="2986"/>
        <v>0</v>
      </c>
      <c r="U1950" s="537">
        <f t="shared" si="2986"/>
        <v>0</v>
      </c>
      <c r="V1950" s="537">
        <f t="shared" si="2986"/>
        <v>0</v>
      </c>
      <c r="W1950" s="530"/>
      <c r="X1950" s="142">
        <f t="shared" ref="X1950:AA1951" si="2988">X1920</f>
        <v>0</v>
      </c>
      <c r="Y1950" s="142">
        <f t="shared" si="2988"/>
        <v>0</v>
      </c>
      <c r="Z1950" s="537">
        <f t="shared" si="2988"/>
        <v>0</v>
      </c>
      <c r="AA1950" s="537">
        <f t="shared" si="2988"/>
        <v>0</v>
      </c>
      <c r="AB1950" s="530"/>
      <c r="AC1950" s="142">
        <f t="shared" ref="AC1950:AN1951" si="2989">AC1920</f>
        <v>0</v>
      </c>
      <c r="AD1950" s="530">
        <f>AD1920</f>
        <v>0</v>
      </c>
      <c r="AE1950" s="842">
        <f>AE1920</f>
        <v>0</v>
      </c>
      <c r="AF1950" s="929">
        <f t="shared" ref="AF1950:AH1950" si="2990">AF1920</f>
        <v>0</v>
      </c>
      <c r="AG1950" s="530">
        <f t="shared" si="2990"/>
        <v>-7683</v>
      </c>
      <c r="AH1950" s="530" t="str">
        <f t="shared" si="2990"/>
        <v xml:space="preserve">0 </v>
      </c>
      <c r="AI1950" s="641">
        <f t="shared" si="2989"/>
        <v>0</v>
      </c>
      <c r="AJ1950" s="537">
        <f t="shared" si="2989"/>
        <v>0</v>
      </c>
      <c r="AK1950" s="537">
        <f t="shared" si="2989"/>
        <v>0</v>
      </c>
      <c r="AL1950" s="537">
        <f t="shared" si="2989"/>
        <v>0</v>
      </c>
      <c r="AM1950" s="537">
        <f t="shared" si="2989"/>
        <v>0</v>
      </c>
      <c r="AN1950" s="537">
        <f t="shared" si="2989"/>
        <v>0</v>
      </c>
      <c r="AO1950" s="530"/>
      <c r="AP1950" s="142">
        <f t="shared" ref="AP1950:AS1951" si="2991">AP1920</f>
        <v>0</v>
      </c>
      <c r="AQ1950" s="142">
        <f t="shared" si="2991"/>
        <v>0</v>
      </c>
      <c r="AR1950" s="537">
        <f t="shared" si="2991"/>
        <v>0</v>
      </c>
      <c r="AS1950" s="537">
        <f t="shared" si="2991"/>
        <v>0</v>
      </c>
      <c r="AT1950" s="530"/>
      <c r="AU1950" s="142">
        <f t="shared" ref="AU1950:BE1950" si="2992">AU1920</f>
        <v>0</v>
      </c>
      <c r="AV1950" s="530">
        <f t="shared" ref="AV1950" si="2993">AV1920</f>
        <v>0</v>
      </c>
      <c r="AW1950" s="842">
        <f t="shared" si="2992"/>
        <v>0</v>
      </c>
      <c r="AX1950" s="115">
        <f t="shared" si="2992"/>
        <v>7683</v>
      </c>
      <c r="AY1950" s="5">
        <f t="shared" si="2992"/>
        <v>0</v>
      </c>
      <c r="AZ1950" s="5">
        <f t="shared" si="2992"/>
        <v>-7683</v>
      </c>
      <c r="BA1950" s="335">
        <f t="shared" si="2992"/>
        <v>-1</v>
      </c>
      <c r="BB1950" s="23">
        <f t="shared" si="2992"/>
        <v>7683</v>
      </c>
      <c r="BC1950" s="5">
        <f t="shared" si="2992"/>
        <v>0</v>
      </c>
      <c r="BD1950" s="5">
        <f t="shared" si="2992"/>
        <v>-7683</v>
      </c>
      <c r="BE1950" s="335">
        <f t="shared" si="2992"/>
        <v>-1</v>
      </c>
      <c r="BG1950" s="826"/>
      <c r="BH1950" s="607"/>
    </row>
    <row r="1951" spans="1:66" ht="12.75" customHeight="1" x14ac:dyDescent="0.25">
      <c r="A1951" s="222"/>
      <c r="C1951" s="116"/>
      <c r="D1951" s="620"/>
      <c r="F1951" s="117"/>
      <c r="G1951" s="694"/>
      <c r="H1951" s="878"/>
      <c r="I1951" s="397"/>
      <c r="J1951" s="380"/>
      <c r="K1951" s="405" t="s">
        <v>210</v>
      </c>
      <c r="L1951" s="731">
        <f t="shared" si="2986"/>
        <v>79083</v>
      </c>
      <c r="M1951" s="732">
        <f t="shared" si="2986"/>
        <v>91438</v>
      </c>
      <c r="N1951" s="929">
        <f t="shared" ref="N1951:P1951" si="2994">N1921</f>
        <v>0</v>
      </c>
      <c r="O1951" s="530">
        <f t="shared" si="2994"/>
        <v>-79083</v>
      </c>
      <c r="P1951" s="530" t="str">
        <f t="shared" si="2994"/>
        <v xml:space="preserve">0 </v>
      </c>
      <c r="Q1951" s="641">
        <f t="shared" si="2986"/>
        <v>0</v>
      </c>
      <c r="R1951" s="537">
        <f t="shared" si="2986"/>
        <v>0</v>
      </c>
      <c r="S1951" s="537">
        <f t="shared" si="2986"/>
        <v>0</v>
      </c>
      <c r="T1951" s="537">
        <f t="shared" si="2986"/>
        <v>0</v>
      </c>
      <c r="U1951" s="537">
        <f t="shared" si="2986"/>
        <v>0</v>
      </c>
      <c r="V1951" s="537">
        <f t="shared" si="2986"/>
        <v>0</v>
      </c>
      <c r="W1951" s="530"/>
      <c r="X1951" s="142">
        <f t="shared" si="2988"/>
        <v>0</v>
      </c>
      <c r="Y1951" s="142">
        <f t="shared" si="2988"/>
        <v>0</v>
      </c>
      <c r="Z1951" s="537">
        <f t="shared" si="2988"/>
        <v>0</v>
      </c>
      <c r="AA1951" s="537">
        <f t="shared" si="2988"/>
        <v>0</v>
      </c>
      <c r="AB1951" s="530"/>
      <c r="AC1951" s="142">
        <f t="shared" si="2989"/>
        <v>0</v>
      </c>
      <c r="AD1951" s="530">
        <f>AD1921</f>
        <v>0</v>
      </c>
      <c r="AE1951" s="842">
        <f>AE1921</f>
        <v>0</v>
      </c>
      <c r="AF1951" s="929">
        <f t="shared" ref="AF1951:AH1951" si="2995">AF1921</f>
        <v>0</v>
      </c>
      <c r="AG1951" s="530">
        <f t="shared" si="2995"/>
        <v>-91438</v>
      </c>
      <c r="AH1951" s="530" t="str">
        <f t="shared" si="2995"/>
        <v xml:space="preserve">0 </v>
      </c>
      <c r="AI1951" s="641">
        <f t="shared" si="2989"/>
        <v>0</v>
      </c>
      <c r="AJ1951" s="537">
        <f t="shared" si="2989"/>
        <v>0</v>
      </c>
      <c r="AK1951" s="537">
        <f t="shared" si="2989"/>
        <v>0</v>
      </c>
      <c r="AL1951" s="537">
        <f t="shared" si="2989"/>
        <v>0</v>
      </c>
      <c r="AM1951" s="537">
        <f t="shared" si="2989"/>
        <v>0</v>
      </c>
      <c r="AN1951" s="537">
        <f t="shared" si="2989"/>
        <v>0</v>
      </c>
      <c r="AO1951" s="530"/>
      <c r="AP1951" s="142">
        <f t="shared" si="2991"/>
        <v>0</v>
      </c>
      <c r="AQ1951" s="142">
        <f t="shared" si="2991"/>
        <v>0</v>
      </c>
      <c r="AR1951" s="537">
        <f t="shared" si="2991"/>
        <v>0</v>
      </c>
      <c r="AS1951" s="537">
        <f t="shared" si="2991"/>
        <v>0</v>
      </c>
      <c r="AT1951" s="530"/>
      <c r="AU1951" s="142">
        <f t="shared" ref="AU1951:BE1951" si="2996">AU1921</f>
        <v>0</v>
      </c>
      <c r="AV1951" s="530">
        <f t="shared" ref="AV1951" si="2997">AV1921</f>
        <v>0</v>
      </c>
      <c r="AW1951" s="842">
        <f t="shared" si="2996"/>
        <v>0</v>
      </c>
      <c r="AX1951" s="115">
        <f t="shared" si="2996"/>
        <v>79083</v>
      </c>
      <c r="AY1951" s="5">
        <f t="shared" si="2996"/>
        <v>0</v>
      </c>
      <c r="AZ1951" s="5">
        <f t="shared" si="2996"/>
        <v>-79083</v>
      </c>
      <c r="BA1951" s="335">
        <f t="shared" si="2996"/>
        <v>-1</v>
      </c>
      <c r="BB1951" s="23">
        <f t="shared" si="2996"/>
        <v>91438</v>
      </c>
      <c r="BC1951" s="5">
        <f t="shared" si="2996"/>
        <v>0</v>
      </c>
      <c r="BD1951" s="5">
        <f t="shared" si="2996"/>
        <v>-91438</v>
      </c>
      <c r="BE1951" s="335">
        <f t="shared" si="2996"/>
        <v>-1</v>
      </c>
      <c r="BG1951" s="826"/>
      <c r="BH1951" s="607"/>
    </row>
    <row r="1952" spans="1:66" ht="12.75" customHeight="1" x14ac:dyDescent="0.25">
      <c r="A1952" s="222"/>
      <c r="C1952" s="116"/>
      <c r="D1952" s="620"/>
      <c r="F1952" s="117"/>
      <c r="G1952" s="694"/>
      <c r="H1952" s="878"/>
      <c r="I1952" s="397"/>
      <c r="J1952" s="380"/>
      <c r="K1952" s="406" t="s">
        <v>53</v>
      </c>
      <c r="L1952" s="731">
        <v>0</v>
      </c>
      <c r="M1952" s="732">
        <v>0</v>
      </c>
      <c r="N1952" s="929">
        <v>0</v>
      </c>
      <c r="O1952" s="530">
        <v>0</v>
      </c>
      <c r="P1952" s="530">
        <v>0</v>
      </c>
      <c r="Q1952" s="641">
        <v>0</v>
      </c>
      <c r="R1952" s="537">
        <v>0</v>
      </c>
      <c r="S1952" s="537">
        <v>0</v>
      </c>
      <c r="T1952" s="537">
        <v>0</v>
      </c>
      <c r="U1952" s="537">
        <v>0</v>
      </c>
      <c r="V1952" s="537">
        <v>0</v>
      </c>
      <c r="W1952" s="530"/>
      <c r="X1952" s="142">
        <v>0</v>
      </c>
      <c r="Y1952" s="142">
        <v>0</v>
      </c>
      <c r="Z1952" s="537">
        <v>0</v>
      </c>
      <c r="AA1952" s="537">
        <v>0</v>
      </c>
      <c r="AB1952" s="530"/>
      <c r="AC1952" s="142">
        <v>0</v>
      </c>
      <c r="AD1952" s="530">
        <v>0</v>
      </c>
      <c r="AE1952" s="842">
        <v>0</v>
      </c>
      <c r="AF1952" s="929">
        <v>0</v>
      </c>
      <c r="AG1952" s="530">
        <v>0</v>
      </c>
      <c r="AH1952" s="530">
        <v>0</v>
      </c>
      <c r="AI1952" s="641">
        <v>0</v>
      </c>
      <c r="AJ1952" s="537">
        <v>0</v>
      </c>
      <c r="AK1952" s="537">
        <v>0</v>
      </c>
      <c r="AL1952" s="537">
        <v>0</v>
      </c>
      <c r="AM1952" s="537">
        <v>0</v>
      </c>
      <c r="AN1952" s="537">
        <v>0</v>
      </c>
      <c r="AO1952" s="530"/>
      <c r="AP1952" s="142">
        <v>0</v>
      </c>
      <c r="AQ1952" s="142">
        <v>0</v>
      </c>
      <c r="AR1952" s="537">
        <v>0</v>
      </c>
      <c r="AS1952" s="537">
        <v>0</v>
      </c>
      <c r="AT1952" s="530"/>
      <c r="AU1952" s="142">
        <v>0</v>
      </c>
      <c r="AV1952" s="530">
        <v>0</v>
      </c>
      <c r="AW1952" s="842">
        <v>0</v>
      </c>
      <c r="AX1952" s="115">
        <v>0</v>
      </c>
      <c r="AY1952" s="5">
        <v>0</v>
      </c>
      <c r="AZ1952" s="5">
        <v>0</v>
      </c>
      <c r="BA1952" s="335">
        <v>0</v>
      </c>
      <c r="BB1952" s="23">
        <v>0</v>
      </c>
      <c r="BC1952" s="5">
        <v>0</v>
      </c>
      <c r="BD1952" s="5">
        <v>0</v>
      </c>
      <c r="BE1952" s="335">
        <v>0</v>
      </c>
      <c r="BG1952" s="826"/>
      <c r="BH1952" s="607"/>
    </row>
    <row r="1953" spans="1:66" ht="12.75" customHeight="1" x14ac:dyDescent="0.25">
      <c r="A1953" s="222"/>
      <c r="C1953" s="116"/>
      <c r="D1953" s="620"/>
      <c r="F1953" s="117"/>
      <c r="G1953" s="694"/>
      <c r="H1953" s="878"/>
      <c r="I1953" s="397"/>
      <c r="J1953" s="380"/>
      <c r="K1953" s="405"/>
      <c r="L1953" s="731"/>
      <c r="M1953" s="732"/>
      <c r="N1953" s="931"/>
      <c r="O1953" s="923"/>
      <c r="P1953" s="923"/>
      <c r="Q1953" s="641"/>
      <c r="R1953" s="537"/>
      <c r="S1953" s="537"/>
      <c r="T1953" s="537"/>
      <c r="U1953" s="537"/>
      <c r="V1953" s="537"/>
      <c r="W1953" s="531"/>
      <c r="X1953" s="141"/>
      <c r="Y1953" s="141"/>
      <c r="Z1953" s="552"/>
      <c r="AA1953" s="552"/>
      <c r="AB1953" s="531"/>
      <c r="AC1953" s="593"/>
      <c r="AD1953" s="923"/>
      <c r="AE1953" s="846"/>
      <c r="AF1953" s="931"/>
      <c r="AG1953" s="923"/>
      <c r="AH1953" s="923"/>
      <c r="AI1953" s="641"/>
      <c r="AJ1953" s="537"/>
      <c r="AK1953" s="537"/>
      <c r="AL1953" s="537"/>
      <c r="AM1953" s="537"/>
      <c r="AN1953" s="537"/>
      <c r="AO1953" s="531"/>
      <c r="AP1953" s="141"/>
      <c r="AQ1953" s="141"/>
      <c r="AR1953" s="552"/>
      <c r="AS1953" s="552"/>
      <c r="AT1953" s="531"/>
      <c r="AU1953" s="593"/>
      <c r="AV1953" s="923"/>
      <c r="AW1953" s="846"/>
      <c r="AX1953" s="115"/>
      <c r="AY1953" s="5"/>
      <c r="AZ1953" s="5"/>
      <c r="BA1953" s="335"/>
      <c r="BC1953" s="5"/>
      <c r="BD1953" s="5"/>
      <c r="BE1953" s="335"/>
      <c r="BG1953" s="826"/>
      <c r="BH1953" s="607"/>
    </row>
    <row r="1954" spans="1:66" ht="12.75" customHeight="1" x14ac:dyDescent="0.25">
      <c r="A1954" s="222"/>
      <c r="C1954" s="116"/>
      <c r="D1954" s="620"/>
      <c r="F1954" s="117"/>
      <c r="G1954" s="694"/>
      <c r="H1954" s="878"/>
      <c r="I1954" s="397"/>
      <c r="J1954" s="380"/>
      <c r="K1954" s="405"/>
      <c r="L1954" s="731"/>
      <c r="M1954" s="732"/>
      <c r="N1954" s="931"/>
      <c r="O1954" s="923"/>
      <c r="P1954" s="923"/>
      <c r="Q1954" s="641"/>
      <c r="R1954" s="537"/>
      <c r="S1954" s="537"/>
      <c r="T1954" s="537"/>
      <c r="U1954" s="537"/>
      <c r="V1954" s="537"/>
      <c r="W1954" s="531"/>
      <c r="X1954" s="141"/>
      <c r="Y1954" s="141"/>
      <c r="Z1954" s="552"/>
      <c r="AA1954" s="552"/>
      <c r="AB1954" s="531"/>
      <c r="AC1954" s="593"/>
      <c r="AD1954" s="923"/>
      <c r="AE1954" s="846"/>
      <c r="AF1954" s="931"/>
      <c r="AG1954" s="923"/>
      <c r="AH1954" s="923"/>
      <c r="AI1954" s="641"/>
      <c r="AJ1954" s="537"/>
      <c r="AK1954" s="537"/>
      <c r="AL1954" s="537"/>
      <c r="AM1954" s="537"/>
      <c r="AN1954" s="537"/>
      <c r="AO1954" s="531"/>
      <c r="AP1954" s="141"/>
      <c r="AQ1954" s="141"/>
      <c r="AR1954" s="552"/>
      <c r="AS1954" s="552"/>
      <c r="AT1954" s="531"/>
      <c r="AU1954" s="593"/>
      <c r="AV1954" s="923"/>
      <c r="AW1954" s="846"/>
      <c r="AX1954" s="115"/>
      <c r="AY1954" s="5"/>
      <c r="AZ1954" s="5"/>
      <c r="BA1954" s="335"/>
      <c r="BC1954" s="5"/>
      <c r="BD1954" s="5"/>
      <c r="BE1954" s="335"/>
      <c r="BG1954" s="826"/>
      <c r="BH1954" s="607"/>
    </row>
    <row r="1955" spans="1:66" ht="12.75" customHeight="1" x14ac:dyDescent="0.25">
      <c r="A1955" s="222"/>
      <c r="C1955" s="116"/>
      <c r="D1955" s="620"/>
      <c r="F1955" s="117"/>
      <c r="G1955" s="694"/>
      <c r="H1955" s="878"/>
      <c r="I1955" s="397"/>
      <c r="J1955" s="380"/>
      <c r="K1955" s="425" t="s">
        <v>6598</v>
      </c>
      <c r="L1955" s="731"/>
      <c r="M1955" s="732"/>
      <c r="N1955" s="931"/>
      <c r="O1955" s="923"/>
      <c r="P1955" s="923"/>
      <c r="Q1955" s="641"/>
      <c r="R1955" s="537"/>
      <c r="S1955" s="537"/>
      <c r="T1955" s="537"/>
      <c r="U1955" s="537"/>
      <c r="V1955" s="537"/>
      <c r="W1955" s="531"/>
      <c r="X1955" s="141"/>
      <c r="Y1955" s="141"/>
      <c r="Z1955" s="552"/>
      <c r="AA1955" s="552"/>
      <c r="AB1955" s="531"/>
      <c r="AC1955" s="593"/>
      <c r="AD1955" s="923"/>
      <c r="AE1955" s="846"/>
      <c r="AF1955" s="931"/>
      <c r="AG1955" s="923"/>
      <c r="AH1955" s="923"/>
      <c r="AI1955" s="641"/>
      <c r="AJ1955" s="537"/>
      <c r="AK1955" s="537"/>
      <c r="AL1955" s="537"/>
      <c r="AM1955" s="537"/>
      <c r="AN1955" s="537"/>
      <c r="AO1955" s="531"/>
      <c r="AP1955" s="141"/>
      <c r="AQ1955" s="141"/>
      <c r="AR1955" s="552"/>
      <c r="AS1955" s="552"/>
      <c r="AT1955" s="531"/>
      <c r="AU1955" s="593"/>
      <c r="AV1955" s="923"/>
      <c r="AW1955" s="846"/>
      <c r="AX1955" s="115"/>
      <c r="AY1955" s="5"/>
      <c r="AZ1955" s="5"/>
      <c r="BA1955" s="335"/>
      <c r="BC1955" s="5"/>
      <c r="BD1955" s="5"/>
      <c r="BE1955" s="335"/>
      <c r="BG1955" s="826"/>
      <c r="BH1955" s="607"/>
    </row>
    <row r="1956" spans="1:66" ht="27.6" customHeight="1" x14ac:dyDescent="0.25">
      <c r="A1956" s="222"/>
      <c r="C1956" s="116"/>
      <c r="D1956" s="620"/>
      <c r="F1956" s="117"/>
      <c r="G1956" s="694"/>
      <c r="H1956" s="878"/>
      <c r="I1956" s="397"/>
      <c r="J1956" s="380"/>
      <c r="K1956" s="473" t="s">
        <v>734</v>
      </c>
      <c r="L1956" s="731"/>
      <c r="M1956" s="732"/>
      <c r="N1956" s="931"/>
      <c r="O1956" s="923"/>
      <c r="P1956" s="923"/>
      <c r="Q1956" s="641"/>
      <c r="R1956" s="537"/>
      <c r="S1956" s="537"/>
      <c r="T1956" s="537"/>
      <c r="U1956" s="537"/>
      <c r="V1956" s="537"/>
      <c r="W1956" s="531"/>
      <c r="X1956" s="141"/>
      <c r="Y1956" s="141"/>
      <c r="Z1956" s="552"/>
      <c r="AA1956" s="552"/>
      <c r="AB1956" s="531"/>
      <c r="AC1956" s="593"/>
      <c r="AD1956" s="923"/>
      <c r="AE1956" s="846"/>
      <c r="AF1956" s="931"/>
      <c r="AG1956" s="923"/>
      <c r="AH1956" s="923"/>
      <c r="AI1956" s="641"/>
      <c r="AJ1956" s="537"/>
      <c r="AK1956" s="537"/>
      <c r="AL1956" s="537"/>
      <c r="AM1956" s="537"/>
      <c r="AN1956" s="537"/>
      <c r="AO1956" s="531"/>
      <c r="AP1956" s="141"/>
      <c r="AQ1956" s="141"/>
      <c r="AR1956" s="552"/>
      <c r="AS1956" s="552"/>
      <c r="AT1956" s="531"/>
      <c r="AU1956" s="593"/>
      <c r="AV1956" s="923"/>
      <c r="AW1956" s="846"/>
      <c r="AX1956" s="115"/>
      <c r="AY1956" s="5"/>
      <c r="AZ1956" s="5"/>
      <c r="BA1956" s="335"/>
      <c r="BC1956" s="5"/>
      <c r="BD1956" s="5"/>
      <c r="BE1956" s="335"/>
      <c r="BG1956" s="826"/>
      <c r="BH1956" s="607"/>
    </row>
    <row r="1957" spans="1:66" ht="12.75" customHeight="1" x14ac:dyDescent="0.25">
      <c r="A1957" s="222"/>
      <c r="C1957" s="116"/>
      <c r="D1957" s="620"/>
      <c r="F1957" s="117"/>
      <c r="G1957" s="694"/>
      <c r="H1957" s="878"/>
      <c r="I1957" s="397"/>
      <c r="J1957" s="380"/>
      <c r="K1957" s="408"/>
      <c r="L1957" s="731"/>
      <c r="M1957" s="732"/>
      <c r="N1957" s="931"/>
      <c r="O1957" s="923"/>
      <c r="P1957" s="923"/>
      <c r="Q1957" s="641"/>
      <c r="R1957" s="537"/>
      <c r="S1957" s="537"/>
      <c r="T1957" s="537"/>
      <c r="U1957" s="537"/>
      <c r="V1957" s="537"/>
      <c r="W1957" s="531"/>
      <c r="X1957" s="141"/>
      <c r="Y1957" s="141"/>
      <c r="Z1957" s="552"/>
      <c r="AA1957" s="552"/>
      <c r="AB1957" s="531"/>
      <c r="AC1957" s="593"/>
      <c r="AD1957" s="923"/>
      <c r="AE1957" s="846"/>
      <c r="AF1957" s="931"/>
      <c r="AG1957" s="923"/>
      <c r="AH1957" s="923"/>
      <c r="AI1957" s="641"/>
      <c r="AJ1957" s="537"/>
      <c r="AK1957" s="537"/>
      <c r="AL1957" s="537"/>
      <c r="AM1957" s="537"/>
      <c r="AN1957" s="537"/>
      <c r="AO1957" s="531"/>
      <c r="AP1957" s="141"/>
      <c r="AQ1957" s="141"/>
      <c r="AR1957" s="552"/>
      <c r="AS1957" s="552"/>
      <c r="AT1957" s="531"/>
      <c r="AU1957" s="593"/>
      <c r="AV1957" s="923"/>
      <c r="AW1957" s="846"/>
      <c r="AX1957" s="115"/>
      <c r="AY1957" s="5"/>
      <c r="AZ1957" s="5"/>
      <c r="BA1957" s="335"/>
      <c r="BC1957" s="5"/>
      <c r="BD1957" s="5"/>
      <c r="BE1957" s="335"/>
      <c r="BG1957" s="826"/>
      <c r="BH1957" s="607"/>
    </row>
    <row r="1958" spans="1:66" ht="35.1" customHeight="1" x14ac:dyDescent="0.25">
      <c r="A1958" s="222" t="s">
        <v>6116</v>
      </c>
      <c r="B1958" s="30">
        <v>14</v>
      </c>
      <c r="C1958" s="116" t="s">
        <v>1714</v>
      </c>
      <c r="D1958" s="620">
        <v>2006</v>
      </c>
      <c r="F1958" s="117"/>
      <c r="G1958" s="694" t="s">
        <v>5613</v>
      </c>
      <c r="H1958" s="878" t="str">
        <f t="shared" ref="H1958:H2014" si="2998">LEFT(J1958,3)</f>
        <v>053</v>
      </c>
      <c r="I1958" s="397" t="s">
        <v>3266</v>
      </c>
      <c r="J1958" s="380" t="s">
        <v>2241</v>
      </c>
      <c r="K1958" s="408" t="s">
        <v>5480</v>
      </c>
      <c r="L1958" s="731"/>
      <c r="M1958" s="732"/>
      <c r="N1958" s="929"/>
      <c r="O1958" s="530"/>
      <c r="P1958" s="530"/>
      <c r="Q1958" s="658"/>
      <c r="R1958" s="544"/>
      <c r="S1958" s="544"/>
      <c r="T1958" s="544"/>
      <c r="U1958" s="544"/>
      <c r="V1958" s="544"/>
      <c r="W1958" s="687"/>
      <c r="X1958" s="140"/>
      <c r="Y1958" s="140"/>
      <c r="Z1958" s="551"/>
      <c r="AA1958" s="551"/>
      <c r="AB1958" s="687"/>
      <c r="AC1958" s="142"/>
      <c r="AD1958" s="530"/>
      <c r="AE1958" s="842"/>
      <c r="AF1958" s="929"/>
      <c r="AG1958" s="530"/>
      <c r="AH1958" s="530"/>
      <c r="AI1958" s="641"/>
      <c r="AJ1958" s="537"/>
      <c r="AK1958" s="537"/>
      <c r="AL1958" s="537"/>
      <c r="AM1958" s="537"/>
      <c r="AN1958" s="537"/>
      <c r="AO1958" s="687"/>
      <c r="AP1958" s="140"/>
      <c r="AQ1958" s="140"/>
      <c r="AR1958" s="551"/>
      <c r="AS1958" s="551"/>
      <c r="AT1958" s="687"/>
      <c r="AU1958" s="142"/>
      <c r="AV1958" s="530"/>
      <c r="AW1958" s="842"/>
      <c r="AX1958" s="115"/>
      <c r="AY1958" s="5"/>
      <c r="AZ1958" s="5"/>
      <c r="BA1958" s="335"/>
      <c r="BC1958" s="5"/>
      <c r="BD1958" s="5"/>
      <c r="BE1958" s="335"/>
      <c r="BG1958" s="826" t="str">
        <f>RIGHT(LEFT(I1958,3),2)&amp;"."&amp;RIGHT(LEFT(I1958,5),2)</f>
        <v>01.00</v>
      </c>
      <c r="BH1958" s="607" t="b">
        <f>COUNTIF('Codes SEC'!$B$2:$B$250,Ministres!BG1958)&gt;0</f>
        <v>1</v>
      </c>
    </row>
    <row r="1959" spans="1:66" ht="12.75" customHeight="1" x14ac:dyDescent="0.25">
      <c r="A1959" s="222"/>
      <c r="C1959" s="116"/>
      <c r="D1959" s="620"/>
      <c r="F1959" s="117"/>
      <c r="G1959" s="694"/>
      <c r="H1959" s="878"/>
      <c r="I1959" s="397"/>
      <c r="J1959" s="380"/>
      <c r="K1959" s="463" t="s">
        <v>84</v>
      </c>
      <c r="L1959" s="731">
        <v>46472</v>
      </c>
      <c r="M1959" s="732">
        <v>72125</v>
      </c>
      <c r="N1959" s="931"/>
      <c r="O1959" s="530">
        <f t="shared" ref="O1959:O1963" si="2999">IF(N1959&gt;L1959,"0 ",N1959-L1959)</f>
        <v>-46472</v>
      </c>
      <c r="P1959" s="530" t="str">
        <f t="shared" ref="P1959:P1963" si="3000">IF(N1959&lt;L1959,"0 ",N1959-L1959)</f>
        <v xml:space="preserve">0 </v>
      </c>
      <c r="Q1959" s="658"/>
      <c r="R1959" s="544"/>
      <c r="S1959" s="544"/>
      <c r="T1959" s="544"/>
      <c r="U1959" s="544"/>
      <c r="V1959" s="544"/>
      <c r="W1959" s="687"/>
      <c r="X1959" s="141"/>
      <c r="Y1959" s="141"/>
      <c r="Z1959" s="552"/>
      <c r="AA1959" s="552"/>
      <c r="AB1959" s="687"/>
      <c r="AC1959" s="593"/>
      <c r="AD1959" s="530">
        <f t="shared" ref="AD1959:AD1963" si="3001">X1959+Y1959+AC1959</f>
        <v>0</v>
      </c>
      <c r="AE1959" s="842">
        <f t="shared" ref="AE1959:AE1963" si="3002">N1959+AD1959</f>
        <v>0</v>
      </c>
      <c r="AF1959" s="931"/>
      <c r="AG1959" s="530">
        <f t="shared" ref="AG1959:AG1963" si="3003">IF(AF1959&gt;M1959,"0 ",AF1959-M1959)</f>
        <v>-72125</v>
      </c>
      <c r="AH1959" s="530" t="str">
        <f t="shared" ref="AH1959:AH1963" si="3004">IF(AF1959&lt;M1959,"0 ",AF1959-M1959)</f>
        <v xml:space="preserve">0 </v>
      </c>
      <c r="AI1959" s="641"/>
      <c r="AJ1959" s="537"/>
      <c r="AK1959" s="537"/>
      <c r="AL1959" s="537"/>
      <c r="AM1959" s="537"/>
      <c r="AN1959" s="537"/>
      <c r="AO1959" s="687"/>
      <c r="AP1959" s="141"/>
      <c r="AQ1959" s="141"/>
      <c r="AR1959" s="552"/>
      <c r="AS1959" s="552"/>
      <c r="AT1959" s="687"/>
      <c r="AU1959" s="593"/>
      <c r="AV1959" s="530">
        <f t="shared" ref="AV1959:AV1963" si="3005">AP1959+AQ1959+AU1959</f>
        <v>0</v>
      </c>
      <c r="AW1959" s="842">
        <f t="shared" ref="AW1959:AW1963" si="3006">AF1959+AV1959</f>
        <v>0</v>
      </c>
      <c r="AX1959" s="115">
        <f>L1959</f>
        <v>46472</v>
      </c>
      <c r="AY1959" s="5">
        <f>AE1959</f>
        <v>0</v>
      </c>
      <c r="AZ1959" s="7">
        <f>AY1959-AX1959</f>
        <v>-46472</v>
      </c>
      <c r="BA1959" s="335">
        <f>AZ1959/AX1959</f>
        <v>-1</v>
      </c>
      <c r="BB1959" s="23">
        <f>M1959</f>
        <v>72125</v>
      </c>
      <c r="BC1959" s="5">
        <f>AW1959</f>
        <v>0</v>
      </c>
      <c r="BD1959" s="7">
        <f>BC1959-BB1959</f>
        <v>-72125</v>
      </c>
      <c r="BE1959" s="335">
        <f>BD1959/BB1959</f>
        <v>-1</v>
      </c>
      <c r="BG1959" s="826"/>
      <c r="BH1959" s="607"/>
    </row>
    <row r="1960" spans="1:66" s="4" customFormat="1" ht="12.75" customHeight="1" x14ac:dyDescent="0.25">
      <c r="A1960" s="222"/>
      <c r="B1960" s="30"/>
      <c r="C1960" s="116"/>
      <c r="D1960" s="620"/>
      <c r="E1960" s="32"/>
      <c r="F1960" s="117"/>
      <c r="G1960" s="694"/>
      <c r="H1960" s="878"/>
      <c r="I1960" s="397"/>
      <c r="J1960" s="380"/>
      <c r="K1960" s="463" t="s">
        <v>85</v>
      </c>
      <c r="L1960" s="731">
        <v>74334</v>
      </c>
      <c r="M1960" s="732">
        <v>74334</v>
      </c>
      <c r="N1960" s="931"/>
      <c r="O1960" s="530">
        <f t="shared" si="2999"/>
        <v>-74334</v>
      </c>
      <c r="P1960" s="530" t="str">
        <f t="shared" si="3000"/>
        <v xml:space="preserve">0 </v>
      </c>
      <c r="Q1960" s="658"/>
      <c r="R1960" s="544"/>
      <c r="S1960" s="544"/>
      <c r="T1960" s="544"/>
      <c r="U1960" s="544"/>
      <c r="V1960" s="544"/>
      <c r="W1960" s="687"/>
      <c r="X1960" s="141"/>
      <c r="Y1960" s="141"/>
      <c r="Z1960" s="552"/>
      <c r="AA1960" s="552"/>
      <c r="AB1960" s="687"/>
      <c r="AC1960" s="593"/>
      <c r="AD1960" s="530">
        <f t="shared" si="3001"/>
        <v>0</v>
      </c>
      <c r="AE1960" s="842">
        <f t="shared" si="3002"/>
        <v>0</v>
      </c>
      <c r="AF1960" s="931"/>
      <c r="AG1960" s="530">
        <f t="shared" si="3003"/>
        <v>-74334</v>
      </c>
      <c r="AH1960" s="530" t="str">
        <f t="shared" si="3004"/>
        <v xml:space="preserve">0 </v>
      </c>
      <c r="AI1960" s="641"/>
      <c r="AJ1960" s="537"/>
      <c r="AK1960" s="537"/>
      <c r="AL1960" s="537"/>
      <c r="AM1960" s="537"/>
      <c r="AN1960" s="537"/>
      <c r="AO1960" s="687"/>
      <c r="AP1960" s="141"/>
      <c r="AQ1960" s="141"/>
      <c r="AR1960" s="552"/>
      <c r="AS1960" s="552"/>
      <c r="AT1960" s="687"/>
      <c r="AU1960" s="593"/>
      <c r="AV1960" s="530">
        <f t="shared" si="3005"/>
        <v>0</v>
      </c>
      <c r="AW1960" s="842">
        <f t="shared" si="3006"/>
        <v>0</v>
      </c>
      <c r="AX1960" s="115">
        <f>L1960</f>
        <v>74334</v>
      </c>
      <c r="AY1960" s="5">
        <f>AE1960</f>
        <v>0</v>
      </c>
      <c r="AZ1960" s="7">
        <f>AY1960-AX1960</f>
        <v>-74334</v>
      </c>
      <c r="BA1960" s="335">
        <f>AZ1960/AX1960</f>
        <v>-1</v>
      </c>
      <c r="BB1960" s="23">
        <f>M1960</f>
        <v>74334</v>
      </c>
      <c r="BC1960" s="5">
        <f>AW1960</f>
        <v>0</v>
      </c>
      <c r="BD1960" s="7">
        <f>BC1960-BB1960</f>
        <v>-74334</v>
      </c>
      <c r="BE1960" s="335">
        <f>BD1960/BB1960</f>
        <v>-1</v>
      </c>
      <c r="BF1960" s="41"/>
      <c r="BG1960" s="826"/>
      <c r="BH1960" s="607"/>
      <c r="BI1960" s="41"/>
      <c r="BJ1960" s="41"/>
      <c r="BK1960" s="41"/>
      <c r="BL1960" s="41"/>
      <c r="BM1960" s="41"/>
      <c r="BN1960" s="41"/>
    </row>
    <row r="1961" spans="1:66" ht="12.75" customHeight="1" x14ac:dyDescent="0.25">
      <c r="A1961" s="222"/>
      <c r="C1961" s="116"/>
      <c r="D1961" s="620"/>
      <c r="F1961" s="117"/>
      <c r="G1961" s="694"/>
      <c r="H1961" s="878"/>
      <c r="I1961" s="397"/>
      <c r="J1961" s="380"/>
      <c r="K1961" s="463" t="s">
        <v>86</v>
      </c>
      <c r="L1961" s="731">
        <v>120806</v>
      </c>
      <c r="M1961" s="732">
        <v>146459</v>
      </c>
      <c r="N1961" s="931"/>
      <c r="O1961" s="530">
        <f t="shared" si="2999"/>
        <v>-120806</v>
      </c>
      <c r="P1961" s="530" t="str">
        <f t="shared" si="3000"/>
        <v xml:space="preserve">0 </v>
      </c>
      <c r="Q1961" s="658"/>
      <c r="R1961" s="544"/>
      <c r="S1961" s="544"/>
      <c r="T1961" s="544"/>
      <c r="U1961" s="544"/>
      <c r="V1961" s="544"/>
      <c r="W1961" s="687"/>
      <c r="X1961" s="141">
        <f t="shared" ref="X1961:AC1961" si="3007">X1959+X1960</f>
        <v>0</v>
      </c>
      <c r="Y1961" s="141">
        <f t="shared" si="3007"/>
        <v>0</v>
      </c>
      <c r="Z1961" s="552"/>
      <c r="AA1961" s="552"/>
      <c r="AB1961" s="687"/>
      <c r="AC1961" s="593">
        <f t="shared" si="3007"/>
        <v>0</v>
      </c>
      <c r="AD1961" s="530">
        <f t="shared" si="3001"/>
        <v>0</v>
      </c>
      <c r="AE1961" s="842">
        <f t="shared" si="3002"/>
        <v>0</v>
      </c>
      <c r="AF1961" s="931"/>
      <c r="AG1961" s="530">
        <f t="shared" si="3003"/>
        <v>-146459</v>
      </c>
      <c r="AH1961" s="530" t="str">
        <f t="shared" si="3004"/>
        <v xml:space="preserve">0 </v>
      </c>
      <c r="AI1961" s="641"/>
      <c r="AJ1961" s="537"/>
      <c r="AK1961" s="537"/>
      <c r="AL1961" s="537"/>
      <c r="AM1961" s="537"/>
      <c r="AN1961" s="537"/>
      <c r="AO1961" s="687"/>
      <c r="AP1961" s="141">
        <f t="shared" ref="AP1961:AU1961" si="3008">AP1959+AP1960</f>
        <v>0</v>
      </c>
      <c r="AQ1961" s="141">
        <f t="shared" si="3008"/>
        <v>0</v>
      </c>
      <c r="AR1961" s="552"/>
      <c r="AS1961" s="552"/>
      <c r="AT1961" s="687"/>
      <c r="AU1961" s="593">
        <f t="shared" si="3008"/>
        <v>0</v>
      </c>
      <c r="AV1961" s="530">
        <f t="shared" si="3005"/>
        <v>0</v>
      </c>
      <c r="AW1961" s="842">
        <f t="shared" si="3006"/>
        <v>0</v>
      </c>
      <c r="AX1961" s="115">
        <f>AX1959+AX1960</f>
        <v>120806</v>
      </c>
      <c r="AY1961" s="5">
        <f>AY1959+AY1960</f>
        <v>0</v>
      </c>
      <c r="AZ1961" s="7">
        <f>AZ1959+AZ1960</f>
        <v>-120806</v>
      </c>
      <c r="BA1961" s="335">
        <f>AZ1961/AX1961</f>
        <v>-1</v>
      </c>
      <c r="BB1961" s="23">
        <f>BB1959+BB1960</f>
        <v>146459</v>
      </c>
      <c r="BC1961" s="5">
        <f>BC1959+BC1960</f>
        <v>0</v>
      </c>
      <c r="BD1961" s="7">
        <f>BD1959+BD1960</f>
        <v>-146459</v>
      </c>
      <c r="BE1961" s="335">
        <f>BD1961/BB1961</f>
        <v>-1</v>
      </c>
      <c r="BG1961" s="826"/>
      <c r="BH1961" s="607"/>
    </row>
    <row r="1962" spans="1:66" ht="12.75" customHeight="1" x14ac:dyDescent="0.25">
      <c r="A1962" s="222"/>
      <c r="C1962" s="116"/>
      <c r="D1962" s="620"/>
      <c r="F1962" s="117">
        <v>13</v>
      </c>
      <c r="G1962" s="694"/>
      <c r="H1962" s="878"/>
      <c r="I1962" s="397"/>
      <c r="J1962" s="380"/>
      <c r="K1962" s="487" t="s">
        <v>87</v>
      </c>
      <c r="L1962" s="726">
        <v>26007</v>
      </c>
      <c r="M1962" s="727">
        <v>26007</v>
      </c>
      <c r="N1962" s="931"/>
      <c r="O1962" s="530">
        <f t="shared" si="2999"/>
        <v>-26007</v>
      </c>
      <c r="P1962" s="530" t="str">
        <f t="shared" si="3000"/>
        <v xml:space="preserve">0 </v>
      </c>
      <c r="Q1962" s="658"/>
      <c r="R1962" s="544"/>
      <c r="S1962" s="544"/>
      <c r="T1962" s="544"/>
      <c r="U1962" s="544"/>
      <c r="V1962" s="544"/>
      <c r="W1962" s="687" t="str">
        <f>IF(SUM(Q1962:V1962)=X1962,"OK",SUM(Q1962:V1962)-X1962)</f>
        <v>OK</v>
      </c>
      <c r="X1962" s="141"/>
      <c r="Y1962" s="141"/>
      <c r="Z1962" s="552"/>
      <c r="AA1962" s="552"/>
      <c r="AB1962" s="687" t="str">
        <f>IF(SUM(Z1962:AA1962)=AC1962,"OK",SUM(Z1962:AA1962)-AC1962)</f>
        <v>OK</v>
      </c>
      <c r="AC1962" s="593"/>
      <c r="AD1962" s="530">
        <f t="shared" si="3001"/>
        <v>0</v>
      </c>
      <c r="AE1962" s="842">
        <f t="shared" si="3002"/>
        <v>0</v>
      </c>
      <c r="AF1962" s="931"/>
      <c r="AG1962" s="530">
        <f t="shared" si="3003"/>
        <v>-26007</v>
      </c>
      <c r="AH1962" s="530" t="str">
        <f t="shared" si="3004"/>
        <v xml:space="preserve">0 </v>
      </c>
      <c r="AI1962" s="641"/>
      <c r="AJ1962" s="537"/>
      <c r="AK1962" s="537"/>
      <c r="AL1962" s="537"/>
      <c r="AM1962" s="537"/>
      <c r="AN1962" s="537"/>
      <c r="AO1962" s="687" t="str">
        <f>IF(SUM(AI1962:AN1962)=AP1962,"OK",SUM(AI1962:AN1962)-AP1962)</f>
        <v>OK</v>
      </c>
      <c r="AP1962" s="141"/>
      <c r="AQ1962" s="141"/>
      <c r="AR1962" s="552"/>
      <c r="AS1962" s="552"/>
      <c r="AT1962" s="687" t="str">
        <f>IF(SUM(AR1962:AS1962)=AU1962,"OK",SUM(AR1962:AS1962)-AU1962)</f>
        <v>OK</v>
      </c>
      <c r="AU1962" s="593"/>
      <c r="AV1962" s="530">
        <f t="shared" si="3005"/>
        <v>0</v>
      </c>
      <c r="AW1962" s="842">
        <f t="shared" si="3006"/>
        <v>0</v>
      </c>
      <c r="AX1962" s="115">
        <f>L1962</f>
        <v>26007</v>
      </c>
      <c r="AY1962" s="5">
        <f>AE1962</f>
        <v>0</v>
      </c>
      <c r="AZ1962" s="7">
        <f>AY1962-AX1962</f>
        <v>-26007</v>
      </c>
      <c r="BA1962" s="335">
        <f>AZ1962/AX1962</f>
        <v>-1</v>
      </c>
      <c r="BB1962" s="23">
        <f>M1962</f>
        <v>26007</v>
      </c>
      <c r="BC1962" s="5">
        <f>AW1962</f>
        <v>0</v>
      </c>
      <c r="BD1962" s="7">
        <f>BC1962-BB1962</f>
        <v>-26007</v>
      </c>
      <c r="BE1962" s="335">
        <f>BD1962/BB1962</f>
        <v>-1</v>
      </c>
      <c r="BG1962" s="826"/>
      <c r="BH1962" s="607"/>
    </row>
    <row r="1963" spans="1:66" ht="12.75" customHeight="1" x14ac:dyDescent="0.25">
      <c r="A1963" s="222"/>
      <c r="C1963" s="116"/>
      <c r="D1963" s="620"/>
      <c r="F1963" s="117"/>
      <c r="G1963" s="694"/>
      <c r="H1963" s="878"/>
      <c r="I1963" s="397"/>
      <c r="J1963" s="380"/>
      <c r="K1963" s="463" t="s">
        <v>214</v>
      </c>
      <c r="L1963" s="731">
        <v>94799</v>
      </c>
      <c r="M1963" s="732">
        <v>120452</v>
      </c>
      <c r="N1963" s="931"/>
      <c r="O1963" s="530">
        <f t="shared" si="2999"/>
        <v>-94799</v>
      </c>
      <c r="P1963" s="530" t="str">
        <f t="shared" si="3000"/>
        <v xml:space="preserve">0 </v>
      </c>
      <c r="Q1963" s="658"/>
      <c r="R1963" s="544"/>
      <c r="S1963" s="544"/>
      <c r="T1963" s="544"/>
      <c r="U1963" s="544"/>
      <c r="V1963" s="544"/>
      <c r="W1963" s="687"/>
      <c r="X1963" s="141">
        <f t="shared" ref="X1963:AC1963" si="3009">X1961-X1962</f>
        <v>0</v>
      </c>
      <c r="Y1963" s="141">
        <f t="shared" si="3009"/>
        <v>0</v>
      </c>
      <c r="Z1963" s="552"/>
      <c r="AA1963" s="552"/>
      <c r="AB1963" s="687"/>
      <c r="AC1963" s="593">
        <f t="shared" si="3009"/>
        <v>0</v>
      </c>
      <c r="AD1963" s="530">
        <f t="shared" si="3001"/>
        <v>0</v>
      </c>
      <c r="AE1963" s="842">
        <f t="shared" si="3002"/>
        <v>0</v>
      </c>
      <c r="AF1963" s="931"/>
      <c r="AG1963" s="530">
        <f t="shared" si="3003"/>
        <v>-120452</v>
      </c>
      <c r="AH1963" s="530" t="str">
        <f t="shared" si="3004"/>
        <v xml:space="preserve">0 </v>
      </c>
      <c r="AI1963" s="641"/>
      <c r="AJ1963" s="537"/>
      <c r="AK1963" s="537"/>
      <c r="AL1963" s="537"/>
      <c r="AM1963" s="537"/>
      <c r="AN1963" s="537"/>
      <c r="AO1963" s="687"/>
      <c r="AP1963" s="141">
        <f t="shared" ref="AP1963:AU1963" si="3010">AP1961-AP1962</f>
        <v>0</v>
      </c>
      <c r="AQ1963" s="141">
        <f t="shared" si="3010"/>
        <v>0</v>
      </c>
      <c r="AR1963" s="552"/>
      <c r="AS1963" s="552"/>
      <c r="AT1963" s="687"/>
      <c r="AU1963" s="593">
        <f t="shared" si="3010"/>
        <v>0</v>
      </c>
      <c r="AV1963" s="530">
        <f t="shared" si="3005"/>
        <v>0</v>
      </c>
      <c r="AW1963" s="842">
        <f t="shared" si="3006"/>
        <v>0</v>
      </c>
      <c r="AX1963" s="115">
        <f>AX1961-AX1962</f>
        <v>94799</v>
      </c>
      <c r="AY1963" s="5">
        <f>AY1961-AY1962</f>
        <v>0</v>
      </c>
      <c r="AZ1963" s="7">
        <f>AZ1961-AZ1962</f>
        <v>-94799</v>
      </c>
      <c r="BA1963" s="335">
        <f>AZ1963/AX1963</f>
        <v>-1</v>
      </c>
      <c r="BB1963" s="23">
        <f>BB1961-BB1962</f>
        <v>120452</v>
      </c>
      <c r="BC1963" s="5">
        <f>BC1961-BC1962</f>
        <v>0</v>
      </c>
      <c r="BD1963" s="7">
        <f>BD1961-BD1962</f>
        <v>-120452</v>
      </c>
      <c r="BE1963" s="335">
        <f>BD1963/BB1963</f>
        <v>-1</v>
      </c>
      <c r="BG1963" s="826"/>
      <c r="BH1963" s="607"/>
    </row>
    <row r="1964" spans="1:66" ht="12.75" customHeight="1" x14ac:dyDescent="0.25">
      <c r="A1964" s="222"/>
      <c r="C1964" s="116"/>
      <c r="D1964" s="620"/>
      <c r="F1964" s="117"/>
      <c r="G1964" s="694"/>
      <c r="H1964" s="878"/>
      <c r="I1964" s="397"/>
      <c r="J1964" s="380"/>
      <c r="K1964" s="413"/>
      <c r="L1964" s="731"/>
      <c r="M1964" s="732"/>
      <c r="N1964" s="931"/>
      <c r="O1964" s="923"/>
      <c r="P1964" s="923"/>
      <c r="Q1964" s="641"/>
      <c r="R1964" s="537"/>
      <c r="S1964" s="537"/>
      <c r="T1964" s="537"/>
      <c r="U1964" s="537"/>
      <c r="V1964" s="537"/>
      <c r="W1964" s="531"/>
      <c r="X1964" s="141"/>
      <c r="Y1964" s="141"/>
      <c r="Z1964" s="552"/>
      <c r="AA1964" s="552"/>
      <c r="AB1964" s="531"/>
      <c r="AC1964" s="593"/>
      <c r="AD1964" s="923"/>
      <c r="AE1964" s="846"/>
      <c r="AF1964" s="931"/>
      <c r="AG1964" s="923"/>
      <c r="AH1964" s="923"/>
      <c r="AI1964" s="641"/>
      <c r="AJ1964" s="537"/>
      <c r="AK1964" s="537"/>
      <c r="AL1964" s="537"/>
      <c r="AM1964" s="537"/>
      <c r="AN1964" s="537"/>
      <c r="AO1964" s="531"/>
      <c r="AP1964" s="141"/>
      <c r="AQ1964" s="141"/>
      <c r="AR1964" s="552"/>
      <c r="AS1964" s="552"/>
      <c r="AT1964" s="531"/>
      <c r="AU1964" s="593"/>
      <c r="AV1964" s="923"/>
      <c r="AW1964" s="846"/>
      <c r="AX1964" s="115"/>
      <c r="AY1964" s="5"/>
      <c r="AZ1964" s="5"/>
      <c r="BA1964" s="335"/>
      <c r="BC1964" s="5"/>
      <c r="BD1964" s="5"/>
      <c r="BE1964" s="335"/>
      <c r="BG1964" s="826"/>
      <c r="BH1964" s="607"/>
    </row>
    <row r="1965" spans="1:66" s="4" customFormat="1" ht="12.75" customHeight="1" x14ac:dyDescent="0.25">
      <c r="A1965" s="222"/>
      <c r="B1965" s="30"/>
      <c r="C1965" s="116"/>
      <c r="D1965" s="620"/>
      <c r="E1965" s="32"/>
      <c r="F1965" s="117"/>
      <c r="G1965" s="694"/>
      <c r="H1965" s="878"/>
      <c r="I1965" s="397"/>
      <c r="J1965" s="380"/>
      <c r="K1965" s="410" t="s">
        <v>48</v>
      </c>
      <c r="L1965" s="731"/>
      <c r="M1965" s="732"/>
      <c r="N1965" s="931"/>
      <c r="O1965" s="923"/>
      <c r="P1965" s="923"/>
      <c r="Q1965" s="641"/>
      <c r="R1965" s="537"/>
      <c r="S1965" s="537"/>
      <c r="T1965" s="537"/>
      <c r="U1965" s="537"/>
      <c r="V1965" s="537"/>
      <c r="W1965" s="531"/>
      <c r="X1965" s="141"/>
      <c r="Y1965" s="141"/>
      <c r="Z1965" s="552"/>
      <c r="AA1965" s="552"/>
      <c r="AB1965" s="531"/>
      <c r="AC1965" s="593"/>
      <c r="AD1965" s="923"/>
      <c r="AE1965" s="846"/>
      <c r="AF1965" s="931"/>
      <c r="AG1965" s="923"/>
      <c r="AH1965" s="923"/>
      <c r="AI1965" s="641"/>
      <c r="AJ1965" s="537"/>
      <c r="AK1965" s="537"/>
      <c r="AL1965" s="537"/>
      <c r="AM1965" s="537"/>
      <c r="AN1965" s="537"/>
      <c r="AO1965" s="531"/>
      <c r="AP1965" s="141"/>
      <c r="AQ1965" s="141"/>
      <c r="AR1965" s="552"/>
      <c r="AS1965" s="552"/>
      <c r="AT1965" s="531"/>
      <c r="AU1965" s="593"/>
      <c r="AV1965" s="923"/>
      <c r="AW1965" s="846"/>
      <c r="AX1965" s="115"/>
      <c r="AY1965" s="5"/>
      <c r="AZ1965" s="5"/>
      <c r="BA1965" s="335"/>
      <c r="BB1965" s="23"/>
      <c r="BC1965" s="5"/>
      <c r="BD1965" s="5"/>
      <c r="BE1965" s="335"/>
      <c r="BF1965" s="40"/>
      <c r="BG1965" s="826"/>
      <c r="BH1965" s="607"/>
      <c r="BI1965" s="41"/>
      <c r="BJ1965" s="41"/>
      <c r="BK1965" s="41"/>
      <c r="BL1965" s="41"/>
      <c r="BM1965" s="41"/>
      <c r="BN1965" s="41"/>
    </row>
    <row r="1966" spans="1:66" s="27" customFormat="1" ht="12.75" customHeight="1" x14ac:dyDescent="0.25">
      <c r="A1966" s="222"/>
      <c r="B1966" s="30"/>
      <c r="C1966" s="116"/>
      <c r="D1966" s="620"/>
      <c r="E1966" s="32"/>
      <c r="F1966" s="117"/>
      <c r="G1966" s="694"/>
      <c r="H1966" s="878"/>
      <c r="I1966" s="397"/>
      <c r="J1966" s="380"/>
      <c r="K1966" s="408"/>
      <c r="L1966" s="731"/>
      <c r="M1966" s="732"/>
      <c r="N1966" s="931"/>
      <c r="O1966" s="923"/>
      <c r="P1966" s="923"/>
      <c r="Q1966" s="641"/>
      <c r="R1966" s="537"/>
      <c r="S1966" s="537"/>
      <c r="T1966" s="537"/>
      <c r="U1966" s="537"/>
      <c r="V1966" s="537"/>
      <c r="W1966" s="531"/>
      <c r="X1966" s="141"/>
      <c r="Y1966" s="141"/>
      <c r="Z1966" s="552"/>
      <c r="AA1966" s="552"/>
      <c r="AB1966" s="531"/>
      <c r="AC1966" s="593"/>
      <c r="AD1966" s="923"/>
      <c r="AE1966" s="846"/>
      <c r="AF1966" s="931"/>
      <c r="AG1966" s="923"/>
      <c r="AH1966" s="923"/>
      <c r="AI1966" s="641"/>
      <c r="AJ1966" s="537"/>
      <c r="AK1966" s="537"/>
      <c r="AL1966" s="537"/>
      <c r="AM1966" s="537"/>
      <c r="AN1966" s="537"/>
      <c r="AO1966" s="531"/>
      <c r="AP1966" s="141"/>
      <c r="AQ1966" s="141"/>
      <c r="AR1966" s="552"/>
      <c r="AS1966" s="552"/>
      <c r="AT1966" s="531"/>
      <c r="AU1966" s="593"/>
      <c r="AV1966" s="923"/>
      <c r="AW1966" s="846"/>
      <c r="AX1966" s="115"/>
      <c r="AY1966" s="5"/>
      <c r="AZ1966" s="5"/>
      <c r="BA1966" s="335"/>
      <c r="BB1966" s="23"/>
      <c r="BC1966" s="5"/>
      <c r="BD1966" s="5"/>
      <c r="BE1966" s="335"/>
      <c r="BF1966" s="41"/>
      <c r="BG1966" s="826"/>
      <c r="BH1966" s="607"/>
      <c r="BI1966" s="40"/>
      <c r="BJ1966" s="40"/>
      <c r="BK1966" s="40"/>
      <c r="BL1966" s="40"/>
      <c r="BM1966" s="40"/>
      <c r="BN1966" s="40"/>
    </row>
    <row r="1967" spans="1:66" ht="30.6" x14ac:dyDescent="0.25">
      <c r="A1967" s="222" t="s">
        <v>6116</v>
      </c>
      <c r="B1967" s="30">
        <v>14</v>
      </c>
      <c r="C1967" s="116" t="s">
        <v>1714</v>
      </c>
      <c r="D1967" s="620">
        <v>2006</v>
      </c>
      <c r="F1967" s="117"/>
      <c r="G1967" s="694"/>
      <c r="H1967" s="878" t="str">
        <f t="shared" si="2998"/>
        <v>053</v>
      </c>
      <c r="I1967" s="397" t="s">
        <v>3257</v>
      </c>
      <c r="J1967" s="380" t="s">
        <v>2242</v>
      </c>
      <c r="K1967" s="408" t="s">
        <v>5481</v>
      </c>
      <c r="L1967" s="731"/>
      <c r="M1967" s="732"/>
      <c r="N1967" s="931"/>
      <c r="O1967" s="923"/>
      <c r="P1967" s="923"/>
      <c r="Q1967" s="641"/>
      <c r="R1967" s="537"/>
      <c r="S1967" s="537"/>
      <c r="T1967" s="537"/>
      <c r="U1967" s="537"/>
      <c r="V1967" s="537"/>
      <c r="W1967" s="531"/>
      <c r="X1967" s="141"/>
      <c r="Y1967" s="141"/>
      <c r="Z1967" s="552"/>
      <c r="AA1967" s="552"/>
      <c r="AB1967" s="531"/>
      <c r="AC1967" s="593"/>
      <c r="AD1967" s="923"/>
      <c r="AE1967" s="846"/>
      <c r="AF1967" s="931"/>
      <c r="AG1967" s="923"/>
      <c r="AH1967" s="923"/>
      <c r="AI1967" s="641"/>
      <c r="AJ1967" s="537"/>
      <c r="AK1967" s="537"/>
      <c r="AL1967" s="537"/>
      <c r="AM1967" s="537"/>
      <c r="AN1967" s="537"/>
      <c r="AO1967" s="531"/>
      <c r="AP1967" s="141"/>
      <c r="AQ1967" s="141"/>
      <c r="AR1967" s="552"/>
      <c r="AS1967" s="552"/>
      <c r="AT1967" s="531"/>
      <c r="AU1967" s="593"/>
      <c r="AV1967" s="923"/>
      <c r="AW1967" s="846"/>
      <c r="AX1967" s="115"/>
      <c r="AY1967" s="5"/>
      <c r="AZ1967" s="5"/>
      <c r="BA1967" s="335"/>
      <c r="BC1967" s="5"/>
      <c r="BD1967" s="5"/>
      <c r="BE1967" s="335"/>
      <c r="BG1967" s="826" t="str">
        <f t="shared" ref="BG1967:BG1974" si="3011">RIGHT(LEFT(I1967,3),2)&amp;"."&amp;RIGHT(LEFT(I1967,5),2)</f>
        <v>12.11</v>
      </c>
      <c r="BH1967" s="607" t="b">
        <f>COUNTIF('Codes SEC'!$B$2:$B$250,Ministres!BG1967)&gt;0</f>
        <v>1</v>
      </c>
    </row>
    <row r="1968" spans="1:66" ht="30.6" x14ac:dyDescent="0.25">
      <c r="A1968" s="190" t="s">
        <v>6116</v>
      </c>
      <c r="B1968" s="603">
        <v>14</v>
      </c>
      <c r="C1968" s="120" t="s">
        <v>1714</v>
      </c>
      <c r="D1968" s="620">
        <v>2006</v>
      </c>
      <c r="E1968" s="604"/>
      <c r="F1968" s="192"/>
      <c r="G1968" s="697"/>
      <c r="H1968" s="890" t="str">
        <f t="shared" si="2998"/>
        <v>053</v>
      </c>
      <c r="I1968" s="585">
        <v>81410000</v>
      </c>
      <c r="J1968" s="380" t="s">
        <v>4317</v>
      </c>
      <c r="K1968" s="422" t="s">
        <v>5482</v>
      </c>
      <c r="L1968" s="731"/>
      <c r="M1968" s="732"/>
      <c r="N1968" s="931"/>
      <c r="O1968" s="923"/>
      <c r="P1968" s="923"/>
      <c r="Q1968" s="641"/>
      <c r="R1968" s="537"/>
      <c r="S1968" s="537"/>
      <c r="T1968" s="537"/>
      <c r="U1968" s="537"/>
      <c r="V1968" s="537"/>
      <c r="W1968" s="531"/>
      <c r="X1968" s="141"/>
      <c r="Y1968" s="141"/>
      <c r="Z1968" s="552"/>
      <c r="AA1968" s="552"/>
      <c r="AB1968" s="531"/>
      <c r="AC1968" s="593"/>
      <c r="AD1968" s="923"/>
      <c r="AE1968" s="846"/>
      <c r="AF1968" s="931"/>
      <c r="AG1968" s="923"/>
      <c r="AH1968" s="923"/>
      <c r="AI1968" s="641"/>
      <c r="AJ1968" s="537"/>
      <c r="AK1968" s="537"/>
      <c r="AL1968" s="537"/>
      <c r="AM1968" s="537"/>
      <c r="AN1968" s="537"/>
      <c r="AO1968" s="531"/>
      <c r="AP1968" s="141"/>
      <c r="AQ1968" s="141"/>
      <c r="AR1968" s="552"/>
      <c r="AS1968" s="552"/>
      <c r="AT1968" s="531"/>
      <c r="AU1968" s="593"/>
      <c r="AV1968" s="923"/>
      <c r="AW1968" s="846"/>
      <c r="AX1968" s="115"/>
      <c r="AY1968" s="5"/>
      <c r="AZ1968" s="5"/>
      <c r="BA1968" s="335"/>
      <c r="BC1968" s="5"/>
      <c r="BD1968" s="5"/>
      <c r="BE1968" s="335"/>
      <c r="BG1968" s="826" t="str">
        <f t="shared" si="3011"/>
        <v>14.10</v>
      </c>
      <c r="BH1968" s="607" t="b">
        <f>COUNTIF('Codes SEC'!$B$2:$B$250,Ministres!BG1968)&gt;0</f>
        <v>1</v>
      </c>
    </row>
    <row r="1969" spans="1:66" ht="30.6" x14ac:dyDescent="0.25">
      <c r="A1969" s="222" t="s">
        <v>6116</v>
      </c>
      <c r="B1969" s="30">
        <v>14</v>
      </c>
      <c r="C1969" s="116" t="s">
        <v>1714</v>
      </c>
      <c r="D1969" s="620">
        <v>2006</v>
      </c>
      <c r="F1969" s="117"/>
      <c r="G1969" s="694"/>
      <c r="H1969" s="878" t="str">
        <f t="shared" si="2998"/>
        <v>053</v>
      </c>
      <c r="I1969" s="397">
        <v>83132000</v>
      </c>
      <c r="J1969" s="380" t="s">
        <v>3489</v>
      </c>
      <c r="K1969" s="570" t="s">
        <v>5483</v>
      </c>
      <c r="L1969" s="731"/>
      <c r="M1969" s="732"/>
      <c r="N1969" s="931"/>
      <c r="O1969" s="923"/>
      <c r="P1969" s="923"/>
      <c r="Q1969" s="641"/>
      <c r="R1969" s="537"/>
      <c r="S1969" s="537"/>
      <c r="T1969" s="537"/>
      <c r="U1969" s="537"/>
      <c r="V1969" s="537"/>
      <c r="W1969" s="531"/>
      <c r="X1969" s="141"/>
      <c r="Y1969" s="141"/>
      <c r="Z1969" s="552"/>
      <c r="AA1969" s="552"/>
      <c r="AB1969" s="531"/>
      <c r="AC1969" s="593"/>
      <c r="AD1969" s="923"/>
      <c r="AE1969" s="846"/>
      <c r="AF1969" s="931"/>
      <c r="AG1969" s="923"/>
      <c r="AH1969" s="923"/>
      <c r="AI1969" s="641"/>
      <c r="AJ1969" s="537"/>
      <c r="AK1969" s="537"/>
      <c r="AL1969" s="537"/>
      <c r="AM1969" s="537"/>
      <c r="AN1969" s="537"/>
      <c r="AO1969" s="531"/>
      <c r="AP1969" s="141"/>
      <c r="AQ1969" s="141"/>
      <c r="AR1969" s="552"/>
      <c r="AS1969" s="552"/>
      <c r="AT1969" s="531"/>
      <c r="AU1969" s="593"/>
      <c r="AV1969" s="923"/>
      <c r="AW1969" s="846"/>
      <c r="AX1969" s="115"/>
      <c r="AY1969" s="5"/>
      <c r="AZ1969" s="5"/>
      <c r="BA1969" s="335"/>
      <c r="BC1969" s="5"/>
      <c r="BD1969" s="5"/>
      <c r="BE1969" s="335"/>
      <c r="BG1969" s="826" t="str">
        <f t="shared" si="3011"/>
        <v>31.32</v>
      </c>
      <c r="BH1969" s="607" t="b">
        <f>COUNTIF('Codes SEC'!$B$2:$B$250,Ministres!BG1969)&gt;0</f>
        <v>1</v>
      </c>
    </row>
    <row r="1970" spans="1:66" ht="30.6" x14ac:dyDescent="0.25">
      <c r="A1970" s="222" t="s">
        <v>6116</v>
      </c>
      <c r="B1970" s="30">
        <v>14</v>
      </c>
      <c r="C1970" s="116" t="s">
        <v>1714</v>
      </c>
      <c r="D1970" s="620">
        <v>2006</v>
      </c>
      <c r="F1970" s="117"/>
      <c r="G1970" s="694"/>
      <c r="H1970" s="878" t="str">
        <f t="shared" si="2998"/>
        <v>053</v>
      </c>
      <c r="I1970" s="397">
        <v>83132000</v>
      </c>
      <c r="J1970" s="380" t="s">
        <v>3818</v>
      </c>
      <c r="K1970" s="570" t="s">
        <v>5484</v>
      </c>
      <c r="L1970" s="731"/>
      <c r="M1970" s="732"/>
      <c r="N1970" s="931"/>
      <c r="O1970" s="923"/>
      <c r="P1970" s="923"/>
      <c r="Q1970" s="641"/>
      <c r="R1970" s="537"/>
      <c r="S1970" s="537"/>
      <c r="T1970" s="537"/>
      <c r="U1970" s="537"/>
      <c r="V1970" s="537"/>
      <c r="W1970" s="531"/>
      <c r="X1970" s="141"/>
      <c r="Y1970" s="141"/>
      <c r="Z1970" s="552"/>
      <c r="AA1970" s="552"/>
      <c r="AB1970" s="531"/>
      <c r="AC1970" s="593"/>
      <c r="AD1970" s="923"/>
      <c r="AE1970" s="846"/>
      <c r="AF1970" s="931"/>
      <c r="AG1970" s="923"/>
      <c r="AH1970" s="923"/>
      <c r="AI1970" s="641"/>
      <c r="AJ1970" s="537"/>
      <c r="AK1970" s="537"/>
      <c r="AL1970" s="537"/>
      <c r="AM1970" s="537"/>
      <c r="AN1970" s="537"/>
      <c r="AO1970" s="531"/>
      <c r="AP1970" s="141"/>
      <c r="AQ1970" s="141"/>
      <c r="AR1970" s="552"/>
      <c r="AS1970" s="552"/>
      <c r="AT1970" s="531"/>
      <c r="AU1970" s="593"/>
      <c r="AV1970" s="923"/>
      <c r="AW1970" s="846"/>
      <c r="AX1970" s="115"/>
      <c r="AY1970" s="5"/>
      <c r="AZ1970" s="5"/>
      <c r="BA1970" s="335"/>
      <c r="BC1970" s="5"/>
      <c r="BD1970" s="5"/>
      <c r="BE1970" s="335"/>
      <c r="BG1970" s="826" t="str">
        <f t="shared" si="3011"/>
        <v>31.32</v>
      </c>
      <c r="BH1970" s="607" t="b">
        <f>COUNTIF('Codes SEC'!$B$2:$B$250,Ministres!BG1970)&gt;0</f>
        <v>1</v>
      </c>
    </row>
    <row r="1971" spans="1:66" ht="30.6" x14ac:dyDescent="0.25">
      <c r="A1971" s="222" t="s">
        <v>6116</v>
      </c>
      <c r="B1971" s="30">
        <v>14</v>
      </c>
      <c r="C1971" s="116" t="s">
        <v>1714</v>
      </c>
      <c r="D1971" s="620">
        <v>2006</v>
      </c>
      <c r="F1971" s="117"/>
      <c r="G1971" s="694"/>
      <c r="H1971" s="878" t="str">
        <f t="shared" si="2998"/>
        <v>053</v>
      </c>
      <c r="I1971" s="397">
        <v>83300000</v>
      </c>
      <c r="J1971" s="380" t="s">
        <v>3585</v>
      </c>
      <c r="K1971" s="408" t="s">
        <v>5485</v>
      </c>
      <c r="L1971" s="731"/>
      <c r="M1971" s="732"/>
      <c r="N1971" s="931"/>
      <c r="O1971" s="923"/>
      <c r="P1971" s="923"/>
      <c r="Q1971" s="641"/>
      <c r="R1971" s="537"/>
      <c r="S1971" s="537"/>
      <c r="T1971" s="537"/>
      <c r="U1971" s="537"/>
      <c r="V1971" s="537"/>
      <c r="W1971" s="531"/>
      <c r="X1971" s="141"/>
      <c r="Y1971" s="141"/>
      <c r="Z1971" s="552"/>
      <c r="AA1971" s="552"/>
      <c r="AB1971" s="531"/>
      <c r="AC1971" s="593"/>
      <c r="AD1971" s="923"/>
      <c r="AE1971" s="846"/>
      <c r="AF1971" s="931"/>
      <c r="AG1971" s="923"/>
      <c r="AH1971" s="923"/>
      <c r="AI1971" s="641"/>
      <c r="AJ1971" s="537"/>
      <c r="AK1971" s="537"/>
      <c r="AL1971" s="537"/>
      <c r="AM1971" s="537"/>
      <c r="AN1971" s="537"/>
      <c r="AO1971" s="531"/>
      <c r="AP1971" s="141"/>
      <c r="AQ1971" s="141"/>
      <c r="AR1971" s="552"/>
      <c r="AS1971" s="552"/>
      <c r="AT1971" s="531"/>
      <c r="AU1971" s="593"/>
      <c r="AV1971" s="923"/>
      <c r="AW1971" s="846"/>
      <c r="AX1971" s="115"/>
      <c r="AY1971" s="5"/>
      <c r="AZ1971" s="5"/>
      <c r="BA1971" s="335"/>
      <c r="BC1971" s="5"/>
      <c r="BD1971" s="5"/>
      <c r="BE1971" s="335"/>
      <c r="BG1971" s="826" t="str">
        <f t="shared" si="3011"/>
        <v>33.00</v>
      </c>
      <c r="BH1971" s="607" t="b">
        <f>COUNTIF('Codes SEC'!$B$2:$B$250,Ministres!BG1971)&gt;0</f>
        <v>1</v>
      </c>
    </row>
    <row r="1972" spans="1:66" ht="30.6" x14ac:dyDescent="0.25">
      <c r="A1972" s="222" t="s">
        <v>6116</v>
      </c>
      <c r="B1972" s="30">
        <v>14</v>
      </c>
      <c r="C1972" s="116" t="s">
        <v>1714</v>
      </c>
      <c r="D1972" s="620">
        <v>2006</v>
      </c>
      <c r="F1972" s="117"/>
      <c r="G1972" s="694"/>
      <c r="H1972" s="878" t="str">
        <f t="shared" si="2998"/>
        <v>053</v>
      </c>
      <c r="I1972" s="397">
        <v>83300000</v>
      </c>
      <c r="J1972" s="380" t="s">
        <v>4521</v>
      </c>
      <c r="K1972" s="408" t="s">
        <v>5484</v>
      </c>
      <c r="L1972" s="731"/>
      <c r="M1972" s="732"/>
      <c r="N1972" s="931"/>
      <c r="O1972" s="923"/>
      <c r="P1972" s="923"/>
      <c r="Q1972" s="641"/>
      <c r="R1972" s="537"/>
      <c r="S1972" s="537"/>
      <c r="T1972" s="537"/>
      <c r="U1972" s="537"/>
      <c r="V1972" s="537"/>
      <c r="W1972" s="531"/>
      <c r="X1972" s="141"/>
      <c r="Y1972" s="141"/>
      <c r="Z1972" s="552"/>
      <c r="AA1972" s="552"/>
      <c r="AB1972" s="531"/>
      <c r="AC1972" s="593"/>
      <c r="AD1972" s="923"/>
      <c r="AE1972" s="846"/>
      <c r="AF1972" s="931"/>
      <c r="AG1972" s="923"/>
      <c r="AH1972" s="923"/>
      <c r="AI1972" s="641"/>
      <c r="AJ1972" s="537"/>
      <c r="AK1972" s="537"/>
      <c r="AL1972" s="537"/>
      <c r="AM1972" s="537"/>
      <c r="AN1972" s="537"/>
      <c r="AO1972" s="531"/>
      <c r="AP1972" s="141"/>
      <c r="AQ1972" s="141"/>
      <c r="AR1972" s="552"/>
      <c r="AS1972" s="552"/>
      <c r="AT1972" s="531"/>
      <c r="AU1972" s="593"/>
      <c r="AV1972" s="923"/>
      <c r="AW1972" s="846"/>
      <c r="AX1972" s="115"/>
      <c r="AY1972" s="5"/>
      <c r="AZ1972" s="5"/>
      <c r="BA1972" s="335"/>
      <c r="BC1972" s="5"/>
      <c r="BD1972" s="5"/>
      <c r="BE1972" s="335"/>
      <c r="BG1972" s="826" t="str">
        <f t="shared" si="3011"/>
        <v>33.00</v>
      </c>
      <c r="BH1972" s="607" t="b">
        <f>COUNTIF('Codes SEC'!$B$2:$B$250,Ministres!BG1972)&gt;0</f>
        <v>1</v>
      </c>
    </row>
    <row r="1973" spans="1:66" ht="35.1" customHeight="1" x14ac:dyDescent="0.25">
      <c r="A1973" s="190" t="s">
        <v>6116</v>
      </c>
      <c r="B1973" s="603">
        <v>14</v>
      </c>
      <c r="C1973" s="120" t="s">
        <v>1714</v>
      </c>
      <c r="D1973" s="622">
        <v>2006</v>
      </c>
      <c r="E1973" s="604"/>
      <c r="F1973" s="192"/>
      <c r="G1973" s="697"/>
      <c r="H1973" s="890" t="str">
        <f t="shared" si="2998"/>
        <v>053</v>
      </c>
      <c r="I1973" s="585">
        <v>84140000</v>
      </c>
      <c r="J1973" s="380" t="s">
        <v>5056</v>
      </c>
      <c r="K1973" s="422" t="s">
        <v>5486</v>
      </c>
      <c r="L1973" s="733"/>
      <c r="M1973" s="734"/>
      <c r="N1973" s="931"/>
      <c r="O1973" s="530"/>
      <c r="P1973" s="530"/>
      <c r="Q1973" s="646"/>
      <c r="R1973" s="536"/>
      <c r="S1973" s="536"/>
      <c r="T1973" s="536"/>
      <c r="U1973" s="536"/>
      <c r="V1973" s="536"/>
      <c r="W1973" s="683"/>
      <c r="X1973" s="141"/>
      <c r="Y1973" s="141"/>
      <c r="Z1973" s="552"/>
      <c r="AA1973" s="552"/>
      <c r="AB1973" s="683"/>
      <c r="AC1973" s="593"/>
      <c r="AD1973" s="530"/>
      <c r="AE1973" s="842"/>
      <c r="AF1973" s="931"/>
      <c r="AG1973" s="530"/>
      <c r="AH1973" s="530"/>
      <c r="AI1973" s="641"/>
      <c r="AJ1973" s="537"/>
      <c r="AK1973" s="537"/>
      <c r="AL1973" s="537"/>
      <c r="AM1973" s="537"/>
      <c r="AN1973" s="537"/>
      <c r="AO1973" s="683"/>
      <c r="AP1973" s="141"/>
      <c r="AQ1973" s="141"/>
      <c r="AR1973" s="552"/>
      <c r="AS1973" s="552"/>
      <c r="AT1973" s="683"/>
      <c r="AU1973" s="593"/>
      <c r="AV1973" s="530"/>
      <c r="AW1973" s="842"/>
      <c r="AX1973" s="115"/>
      <c r="AY1973" s="5"/>
      <c r="AZ1973" s="7"/>
      <c r="BA1973" s="335"/>
      <c r="BC1973" s="5"/>
      <c r="BD1973" s="7"/>
      <c r="BE1973" s="335"/>
      <c r="BG1973" s="826" t="str">
        <f t="shared" si="3011"/>
        <v>41.40</v>
      </c>
      <c r="BH1973" s="607" t="b">
        <f>COUNTIF('Codes SEC'!$B$2:$B$250,Ministres!BG1973)&gt;0</f>
        <v>1</v>
      </c>
    </row>
    <row r="1974" spans="1:66" ht="35.1" customHeight="1" x14ac:dyDescent="0.25">
      <c r="A1974" s="190" t="s">
        <v>6116</v>
      </c>
      <c r="B1974" s="603">
        <v>14</v>
      </c>
      <c r="C1974" s="120" t="s">
        <v>1714</v>
      </c>
      <c r="D1974" s="622">
        <v>2006</v>
      </c>
      <c r="E1974" s="604"/>
      <c r="F1974" s="192"/>
      <c r="G1974" s="697"/>
      <c r="H1974" s="890" t="str">
        <f t="shared" si="2998"/>
        <v>053</v>
      </c>
      <c r="I1974" s="585">
        <v>84322000</v>
      </c>
      <c r="J1974" s="380" t="s">
        <v>5057</v>
      </c>
      <c r="K1974" s="422" t="s">
        <v>5487</v>
      </c>
      <c r="L1974" s="733"/>
      <c r="M1974" s="734"/>
      <c r="N1974" s="931"/>
      <c r="O1974" s="530"/>
      <c r="P1974" s="530"/>
      <c r="Q1974" s="646"/>
      <c r="R1974" s="536"/>
      <c r="S1974" s="536"/>
      <c r="T1974" s="536"/>
      <c r="U1974" s="536"/>
      <c r="V1974" s="536"/>
      <c r="W1974" s="683"/>
      <c r="X1974" s="141"/>
      <c r="Y1974" s="141"/>
      <c r="Z1974" s="552"/>
      <c r="AA1974" s="552"/>
      <c r="AB1974" s="683"/>
      <c r="AC1974" s="593"/>
      <c r="AD1974" s="530"/>
      <c r="AE1974" s="842"/>
      <c r="AF1974" s="931"/>
      <c r="AG1974" s="530"/>
      <c r="AH1974" s="530"/>
      <c r="AI1974" s="641"/>
      <c r="AJ1974" s="537"/>
      <c r="AK1974" s="537"/>
      <c r="AL1974" s="537"/>
      <c r="AM1974" s="537"/>
      <c r="AN1974" s="537"/>
      <c r="AO1974" s="683"/>
      <c r="AP1974" s="141"/>
      <c r="AQ1974" s="141"/>
      <c r="AR1974" s="552"/>
      <c r="AS1974" s="552"/>
      <c r="AT1974" s="683"/>
      <c r="AU1974" s="593"/>
      <c r="AV1974" s="530"/>
      <c r="AW1974" s="842"/>
      <c r="AX1974" s="115"/>
      <c r="AY1974" s="5"/>
      <c r="AZ1974" s="7"/>
      <c r="BA1974" s="335"/>
      <c r="BC1974" s="5"/>
      <c r="BD1974" s="7"/>
      <c r="BE1974" s="335"/>
      <c r="BG1974" s="826" t="str">
        <f t="shared" si="3011"/>
        <v>43.22</v>
      </c>
      <c r="BH1974" s="607" t="b">
        <f>COUNTIF('Codes SEC'!$B$2:$B$250,Ministres!BG1974)&gt;0</f>
        <v>1</v>
      </c>
    </row>
    <row r="1975" spans="1:66" ht="12.75" customHeight="1" x14ac:dyDescent="0.25">
      <c r="A1975" s="222"/>
      <c r="C1975" s="116"/>
      <c r="D1975" s="620"/>
      <c r="F1975" s="117"/>
      <c r="G1975" s="694"/>
      <c r="H1975" s="878"/>
      <c r="I1975" s="397"/>
      <c r="J1975" s="380"/>
      <c r="K1975" s="408"/>
      <c r="L1975" s="731"/>
      <c r="M1975" s="732"/>
      <c r="N1975" s="931"/>
      <c r="O1975" s="923"/>
      <c r="P1975" s="923"/>
      <c r="Q1975" s="641"/>
      <c r="R1975" s="537"/>
      <c r="S1975" s="537"/>
      <c r="T1975" s="537"/>
      <c r="U1975" s="537"/>
      <c r="V1975" s="537"/>
      <c r="W1975" s="531"/>
      <c r="X1975" s="141"/>
      <c r="Y1975" s="141"/>
      <c r="Z1975" s="552"/>
      <c r="AA1975" s="552"/>
      <c r="AB1975" s="531"/>
      <c r="AC1975" s="593"/>
      <c r="AD1975" s="923"/>
      <c r="AE1975" s="846"/>
      <c r="AF1975" s="931"/>
      <c r="AG1975" s="923"/>
      <c r="AH1975" s="923"/>
      <c r="AI1975" s="641"/>
      <c r="AJ1975" s="537"/>
      <c r="AK1975" s="537"/>
      <c r="AL1975" s="537"/>
      <c r="AM1975" s="537"/>
      <c r="AN1975" s="537"/>
      <c r="AO1975" s="531"/>
      <c r="AP1975" s="141"/>
      <c r="AQ1975" s="141"/>
      <c r="AR1975" s="552"/>
      <c r="AS1975" s="552"/>
      <c r="AT1975" s="531"/>
      <c r="AU1975" s="593"/>
      <c r="AV1975" s="923"/>
      <c r="AW1975" s="846"/>
      <c r="AX1975" s="115"/>
      <c r="AY1975" s="5"/>
      <c r="AZ1975" s="5"/>
      <c r="BA1975" s="335"/>
      <c r="BC1975" s="5"/>
      <c r="BD1975" s="5"/>
      <c r="BE1975" s="335"/>
      <c r="BG1975" s="826"/>
      <c r="BH1975" s="607"/>
    </row>
    <row r="1976" spans="1:66" ht="12.75" customHeight="1" x14ac:dyDescent="0.25">
      <c r="A1976" s="222"/>
      <c r="C1976" s="116"/>
      <c r="D1976" s="620"/>
      <c r="F1976" s="117"/>
      <c r="G1976" s="694"/>
      <c r="H1976" s="878"/>
      <c r="I1976" s="397"/>
      <c r="J1976" s="380"/>
      <c r="K1976" s="410" t="s">
        <v>58</v>
      </c>
      <c r="L1976" s="731"/>
      <c r="M1976" s="732"/>
      <c r="N1976" s="931"/>
      <c r="O1976" s="923"/>
      <c r="P1976" s="923"/>
      <c r="Q1976" s="641"/>
      <c r="R1976" s="537"/>
      <c r="S1976" s="537"/>
      <c r="T1976" s="537"/>
      <c r="U1976" s="537"/>
      <c r="V1976" s="537"/>
      <c r="W1976" s="531"/>
      <c r="X1976" s="141"/>
      <c r="Y1976" s="141"/>
      <c r="Z1976" s="552"/>
      <c r="AA1976" s="552"/>
      <c r="AB1976" s="531"/>
      <c r="AC1976" s="593"/>
      <c r="AD1976" s="923"/>
      <c r="AE1976" s="846"/>
      <c r="AF1976" s="931"/>
      <c r="AG1976" s="923"/>
      <c r="AH1976" s="923"/>
      <c r="AI1976" s="641"/>
      <c r="AJ1976" s="537"/>
      <c r="AK1976" s="537"/>
      <c r="AL1976" s="537"/>
      <c r="AM1976" s="537"/>
      <c r="AN1976" s="537"/>
      <c r="AO1976" s="531"/>
      <c r="AP1976" s="141"/>
      <c r="AQ1976" s="141"/>
      <c r="AR1976" s="552"/>
      <c r="AS1976" s="552"/>
      <c r="AT1976" s="531"/>
      <c r="AU1976" s="593"/>
      <c r="AV1976" s="923"/>
      <c r="AW1976" s="846"/>
      <c r="AX1976" s="115"/>
      <c r="AY1976" s="5"/>
      <c r="AZ1976" s="5"/>
      <c r="BA1976" s="335"/>
      <c r="BC1976" s="5"/>
      <c r="BD1976" s="5"/>
      <c r="BE1976" s="335"/>
      <c r="BG1976" s="826"/>
      <c r="BH1976" s="607"/>
    </row>
    <row r="1977" spans="1:66" ht="12.75" customHeight="1" x14ac:dyDescent="0.25">
      <c r="A1977" s="222"/>
      <c r="C1977" s="116"/>
      <c r="D1977" s="620"/>
      <c r="F1977" s="117"/>
      <c r="G1977" s="694"/>
      <c r="H1977" s="878"/>
      <c r="I1977" s="397"/>
      <c r="J1977" s="380"/>
      <c r="K1977" s="408"/>
      <c r="L1977" s="731"/>
      <c r="M1977" s="732"/>
      <c r="N1977" s="931"/>
      <c r="O1977" s="923"/>
      <c r="P1977" s="923"/>
      <c r="Q1977" s="641"/>
      <c r="R1977" s="537"/>
      <c r="S1977" s="537"/>
      <c r="T1977" s="537"/>
      <c r="U1977" s="537"/>
      <c r="V1977" s="537"/>
      <c r="W1977" s="531"/>
      <c r="X1977" s="141"/>
      <c r="Y1977" s="141"/>
      <c r="Z1977" s="552"/>
      <c r="AA1977" s="552"/>
      <c r="AB1977" s="531"/>
      <c r="AC1977" s="593"/>
      <c r="AD1977" s="923"/>
      <c r="AE1977" s="846"/>
      <c r="AF1977" s="931"/>
      <c r="AG1977" s="923"/>
      <c r="AH1977" s="923"/>
      <c r="AI1977" s="641"/>
      <c r="AJ1977" s="537"/>
      <c r="AK1977" s="537"/>
      <c r="AL1977" s="537"/>
      <c r="AM1977" s="537"/>
      <c r="AN1977" s="537"/>
      <c r="AO1977" s="531"/>
      <c r="AP1977" s="141"/>
      <c r="AQ1977" s="141"/>
      <c r="AR1977" s="552"/>
      <c r="AS1977" s="552"/>
      <c r="AT1977" s="531"/>
      <c r="AU1977" s="593"/>
      <c r="AV1977" s="923"/>
      <c r="AW1977" s="846"/>
      <c r="AX1977" s="115"/>
      <c r="AY1977" s="5"/>
      <c r="AZ1977" s="5"/>
      <c r="BA1977" s="335"/>
      <c r="BC1977" s="5"/>
      <c r="BD1977" s="5"/>
      <c r="BE1977" s="335"/>
      <c r="BG1977" s="826"/>
      <c r="BH1977" s="607"/>
    </row>
    <row r="1978" spans="1:66" ht="30.6" x14ac:dyDescent="0.25">
      <c r="A1978" s="190" t="s">
        <v>6116</v>
      </c>
      <c r="B1978" s="603">
        <v>14</v>
      </c>
      <c r="C1978" s="120" t="s">
        <v>1714</v>
      </c>
      <c r="D1978" s="620">
        <v>2006</v>
      </c>
      <c r="E1978" s="604"/>
      <c r="F1978" s="192"/>
      <c r="G1978" s="697"/>
      <c r="H1978" s="890" t="str">
        <f t="shared" si="2998"/>
        <v>053</v>
      </c>
      <c r="I1978" s="585">
        <v>86321000</v>
      </c>
      <c r="J1978" s="380" t="s">
        <v>4318</v>
      </c>
      <c r="K1978" s="422" t="s">
        <v>5488</v>
      </c>
      <c r="L1978" s="731"/>
      <c r="M1978" s="732"/>
      <c r="N1978" s="931"/>
      <c r="O1978" s="923"/>
      <c r="P1978" s="923"/>
      <c r="Q1978" s="641"/>
      <c r="R1978" s="537"/>
      <c r="S1978" s="537"/>
      <c r="T1978" s="537"/>
      <c r="U1978" s="537"/>
      <c r="V1978" s="537"/>
      <c r="W1978" s="531"/>
      <c r="X1978" s="141"/>
      <c r="Y1978" s="141"/>
      <c r="Z1978" s="552"/>
      <c r="AA1978" s="552"/>
      <c r="AB1978" s="531"/>
      <c r="AC1978" s="593"/>
      <c r="AD1978" s="923"/>
      <c r="AE1978" s="846"/>
      <c r="AF1978" s="931"/>
      <c r="AG1978" s="923"/>
      <c r="AH1978" s="923"/>
      <c r="AI1978" s="641"/>
      <c r="AJ1978" s="537"/>
      <c r="AK1978" s="537"/>
      <c r="AL1978" s="537"/>
      <c r="AM1978" s="537"/>
      <c r="AN1978" s="537"/>
      <c r="AO1978" s="531"/>
      <c r="AP1978" s="141"/>
      <c r="AQ1978" s="141"/>
      <c r="AR1978" s="552"/>
      <c r="AS1978" s="552"/>
      <c r="AT1978" s="531"/>
      <c r="AU1978" s="593"/>
      <c r="AV1978" s="923"/>
      <c r="AW1978" s="846"/>
      <c r="AX1978" s="115"/>
      <c r="AY1978" s="5"/>
      <c r="AZ1978" s="5"/>
      <c r="BA1978" s="335"/>
      <c r="BC1978" s="5"/>
      <c r="BD1978" s="5"/>
      <c r="BE1978" s="335"/>
      <c r="BG1978" s="826" t="str">
        <f t="shared" ref="BG1978:BG1984" si="3012">RIGHT(LEFT(I1978,3),2)&amp;"."&amp;RIGHT(LEFT(I1978,5),2)</f>
        <v>63.21</v>
      </c>
      <c r="BH1978" s="607" t="b">
        <f>COUNTIF('Codes SEC'!$B$2:$B$250,Ministres!BG1978)&gt;0</f>
        <v>1</v>
      </c>
    </row>
    <row r="1979" spans="1:66" ht="30.6" x14ac:dyDescent="0.25">
      <c r="A1979" s="190" t="s">
        <v>6116</v>
      </c>
      <c r="B1979" s="603">
        <v>14</v>
      </c>
      <c r="C1979" s="120" t="s">
        <v>1714</v>
      </c>
      <c r="D1979" s="620">
        <v>2006</v>
      </c>
      <c r="E1979" s="604"/>
      <c r="F1979" s="192"/>
      <c r="G1979" s="697"/>
      <c r="H1979" s="890" t="str">
        <f t="shared" si="2998"/>
        <v>053</v>
      </c>
      <c r="I1979" s="585">
        <v>86321000</v>
      </c>
      <c r="J1979" s="380" t="s">
        <v>4522</v>
      </c>
      <c r="K1979" s="422" t="s">
        <v>5489</v>
      </c>
      <c r="L1979" s="731"/>
      <c r="M1979" s="732"/>
      <c r="N1979" s="931"/>
      <c r="O1979" s="923"/>
      <c r="P1979" s="923"/>
      <c r="Q1979" s="641"/>
      <c r="R1979" s="537"/>
      <c r="S1979" s="537"/>
      <c r="T1979" s="537"/>
      <c r="U1979" s="537"/>
      <c r="V1979" s="537"/>
      <c r="W1979" s="531"/>
      <c r="X1979" s="141"/>
      <c r="Y1979" s="141"/>
      <c r="Z1979" s="552"/>
      <c r="AA1979" s="552"/>
      <c r="AB1979" s="531"/>
      <c r="AC1979" s="593"/>
      <c r="AD1979" s="923"/>
      <c r="AE1979" s="846"/>
      <c r="AF1979" s="931"/>
      <c r="AG1979" s="923"/>
      <c r="AH1979" s="923"/>
      <c r="AI1979" s="641"/>
      <c r="AJ1979" s="537"/>
      <c r="AK1979" s="537"/>
      <c r="AL1979" s="537"/>
      <c r="AM1979" s="537"/>
      <c r="AN1979" s="537"/>
      <c r="AO1979" s="531"/>
      <c r="AP1979" s="141"/>
      <c r="AQ1979" s="141"/>
      <c r="AR1979" s="552"/>
      <c r="AS1979" s="552"/>
      <c r="AT1979" s="531"/>
      <c r="AU1979" s="593"/>
      <c r="AV1979" s="923"/>
      <c r="AW1979" s="846"/>
      <c r="AX1979" s="115"/>
      <c r="AY1979" s="5"/>
      <c r="AZ1979" s="5"/>
      <c r="BA1979" s="335"/>
      <c r="BC1979" s="5"/>
      <c r="BD1979" s="5"/>
      <c r="BE1979" s="335"/>
      <c r="BG1979" s="826" t="str">
        <f t="shared" si="3012"/>
        <v>63.21</v>
      </c>
      <c r="BH1979" s="607" t="b">
        <f>COUNTIF('Codes SEC'!$B$2:$B$250,Ministres!BG1979)&gt;0</f>
        <v>1</v>
      </c>
    </row>
    <row r="1980" spans="1:66" ht="30.6" x14ac:dyDescent="0.25">
      <c r="A1980" s="222" t="s">
        <v>6116</v>
      </c>
      <c r="B1980" s="30">
        <v>14</v>
      </c>
      <c r="C1980" s="116" t="s">
        <v>1714</v>
      </c>
      <c r="D1980" s="620">
        <v>2006</v>
      </c>
      <c r="F1980" s="117"/>
      <c r="G1980" s="694"/>
      <c r="H1980" s="878" t="str">
        <f t="shared" si="2998"/>
        <v>053</v>
      </c>
      <c r="I1980" s="397">
        <v>86351000</v>
      </c>
      <c r="J1980" s="380" t="s">
        <v>4523</v>
      </c>
      <c r="K1980" s="408" t="s">
        <v>5490</v>
      </c>
      <c r="L1980" s="731"/>
      <c r="M1980" s="732"/>
      <c r="N1980" s="931"/>
      <c r="O1980" s="923"/>
      <c r="P1980" s="923"/>
      <c r="Q1980" s="641"/>
      <c r="R1980" s="537"/>
      <c r="S1980" s="537"/>
      <c r="T1980" s="537"/>
      <c r="U1980" s="537"/>
      <c r="V1980" s="537"/>
      <c r="W1980" s="531"/>
      <c r="X1980" s="141"/>
      <c r="Y1980" s="141"/>
      <c r="Z1980" s="552"/>
      <c r="AA1980" s="552"/>
      <c r="AB1980" s="531"/>
      <c r="AC1980" s="593"/>
      <c r="AD1980" s="923"/>
      <c r="AE1980" s="846"/>
      <c r="AF1980" s="931"/>
      <c r="AG1980" s="923"/>
      <c r="AH1980" s="923"/>
      <c r="AI1980" s="641"/>
      <c r="AJ1980" s="537"/>
      <c r="AK1980" s="537"/>
      <c r="AL1980" s="537"/>
      <c r="AM1980" s="537"/>
      <c r="AN1980" s="537"/>
      <c r="AO1980" s="531"/>
      <c r="AP1980" s="141"/>
      <c r="AQ1980" s="141"/>
      <c r="AR1980" s="552"/>
      <c r="AS1980" s="552"/>
      <c r="AT1980" s="531"/>
      <c r="AU1980" s="593"/>
      <c r="AV1980" s="923"/>
      <c r="AW1980" s="846"/>
      <c r="AX1980" s="115"/>
      <c r="AY1980" s="5"/>
      <c r="AZ1980" s="5"/>
      <c r="BA1980" s="335"/>
      <c r="BC1980" s="5"/>
      <c r="BD1980" s="5"/>
      <c r="BE1980" s="335"/>
      <c r="BG1980" s="826" t="str">
        <f t="shared" si="3012"/>
        <v>63.51</v>
      </c>
      <c r="BH1980" s="607" t="b">
        <f>COUNTIF('Codes SEC'!$B$2:$B$250,Ministres!BG1980)&gt;0</f>
        <v>1</v>
      </c>
    </row>
    <row r="1981" spans="1:66" s="203" customFormat="1" ht="35.1" customHeight="1" x14ac:dyDescent="0.25">
      <c r="A1981" s="21" t="s">
        <v>6116</v>
      </c>
      <c r="B1981" s="112">
        <v>14</v>
      </c>
      <c r="C1981" s="116" t="s">
        <v>1714</v>
      </c>
      <c r="D1981" s="620">
        <v>2006</v>
      </c>
      <c r="E1981" s="278"/>
      <c r="F1981" s="116"/>
      <c r="G1981" s="694"/>
      <c r="H1981" s="878" t="str">
        <f t="shared" si="2998"/>
        <v>053</v>
      </c>
      <c r="I1981" s="397">
        <v>87200000</v>
      </c>
      <c r="J1981" s="380" t="s">
        <v>7192</v>
      </c>
      <c r="K1981" s="408" t="s">
        <v>7227</v>
      </c>
      <c r="L1981" s="733"/>
      <c r="M1981" s="734"/>
      <c r="N1981" s="931"/>
      <c r="O1981" s="530"/>
      <c r="P1981" s="530"/>
      <c r="Q1981" s="646"/>
      <c r="R1981" s="536"/>
      <c r="S1981" s="536"/>
      <c r="T1981" s="536"/>
      <c r="U1981" s="536"/>
      <c r="V1981" s="536"/>
      <c r="W1981" s="683"/>
      <c r="X1981" s="141"/>
      <c r="Y1981" s="141"/>
      <c r="Z1981" s="552"/>
      <c r="AA1981" s="552"/>
      <c r="AB1981" s="683"/>
      <c r="AC1981" s="593"/>
      <c r="AD1981" s="530"/>
      <c r="AE1981" s="842"/>
      <c r="AF1981" s="931"/>
      <c r="AG1981" s="530"/>
      <c r="AH1981" s="530"/>
      <c r="AI1981" s="641"/>
      <c r="AJ1981" s="537"/>
      <c r="AK1981" s="537"/>
      <c r="AL1981" s="537"/>
      <c r="AM1981" s="537"/>
      <c r="AN1981" s="537"/>
      <c r="AO1981" s="683"/>
      <c r="AP1981" s="141"/>
      <c r="AQ1981" s="141"/>
      <c r="AR1981" s="552"/>
      <c r="AS1981" s="552"/>
      <c r="AT1981" s="683"/>
      <c r="AU1981" s="593"/>
      <c r="AV1981" s="530"/>
      <c r="AW1981" s="842"/>
      <c r="AX1981" s="115"/>
      <c r="AY1981" s="5"/>
      <c r="AZ1981" s="7"/>
      <c r="BA1981" s="335"/>
      <c r="BB1981" s="23"/>
      <c r="BC1981" s="5"/>
      <c r="BD1981" s="7"/>
      <c r="BE1981" s="335"/>
      <c r="BF1981" s="667"/>
      <c r="BG1981" s="826" t="str">
        <f>RIGHT(LEFT(I1981,3),2)&amp;"."&amp;RIGHT(LEFT(I1981,5),2)</f>
        <v>72.00</v>
      </c>
      <c r="BH1981" s="668" t="b">
        <f>COUNTIF('Codes SEC'!$B$2:$B$250,Ministres!BG1981)&gt;0</f>
        <v>1</v>
      </c>
      <c r="BI1981" s="667"/>
      <c r="BJ1981" s="667"/>
      <c r="BK1981" s="667"/>
      <c r="BL1981" s="667"/>
      <c r="BM1981" s="667"/>
      <c r="BN1981" s="667"/>
    </row>
    <row r="1982" spans="1:66" ht="30.6" x14ac:dyDescent="0.25">
      <c r="A1982" s="190" t="s">
        <v>6116</v>
      </c>
      <c r="B1982" s="603">
        <v>14</v>
      </c>
      <c r="C1982" s="120" t="s">
        <v>1714</v>
      </c>
      <c r="D1982" s="620">
        <v>2006</v>
      </c>
      <c r="E1982" s="604"/>
      <c r="F1982" s="192"/>
      <c r="G1982" s="697"/>
      <c r="H1982" s="890" t="str">
        <f t="shared" si="2998"/>
        <v>053</v>
      </c>
      <c r="I1982" s="585">
        <v>87310000</v>
      </c>
      <c r="J1982" s="380" t="s">
        <v>4319</v>
      </c>
      <c r="K1982" s="422" t="s">
        <v>5491</v>
      </c>
      <c r="L1982" s="731"/>
      <c r="M1982" s="732"/>
      <c r="N1982" s="931"/>
      <c r="O1982" s="923"/>
      <c r="P1982" s="923"/>
      <c r="Q1982" s="641"/>
      <c r="R1982" s="537"/>
      <c r="S1982" s="537"/>
      <c r="T1982" s="537"/>
      <c r="U1982" s="537"/>
      <c r="V1982" s="537"/>
      <c r="W1982" s="531"/>
      <c r="X1982" s="141"/>
      <c r="Y1982" s="141"/>
      <c r="Z1982" s="552"/>
      <c r="AA1982" s="552"/>
      <c r="AB1982" s="531"/>
      <c r="AC1982" s="593"/>
      <c r="AD1982" s="923"/>
      <c r="AE1982" s="846"/>
      <c r="AF1982" s="931"/>
      <c r="AG1982" s="923"/>
      <c r="AH1982" s="923"/>
      <c r="AI1982" s="641"/>
      <c r="AJ1982" s="537"/>
      <c r="AK1982" s="537"/>
      <c r="AL1982" s="537"/>
      <c r="AM1982" s="537"/>
      <c r="AN1982" s="537"/>
      <c r="AO1982" s="531"/>
      <c r="AP1982" s="141"/>
      <c r="AQ1982" s="141"/>
      <c r="AR1982" s="552"/>
      <c r="AS1982" s="552"/>
      <c r="AT1982" s="531"/>
      <c r="AU1982" s="593"/>
      <c r="AV1982" s="923"/>
      <c r="AW1982" s="846"/>
      <c r="AX1982" s="115"/>
      <c r="AY1982" s="5"/>
      <c r="AZ1982" s="5"/>
      <c r="BA1982" s="335"/>
      <c r="BC1982" s="5"/>
      <c r="BD1982" s="5"/>
      <c r="BE1982" s="335"/>
      <c r="BG1982" s="826" t="str">
        <f t="shared" si="3012"/>
        <v>73.10</v>
      </c>
      <c r="BH1982" s="607" t="b">
        <f>COUNTIF('Codes SEC'!$B$2:$B$250,Ministres!BG1982)&gt;0</f>
        <v>1</v>
      </c>
    </row>
    <row r="1983" spans="1:66" ht="30.6" x14ac:dyDescent="0.25">
      <c r="A1983" s="190" t="s">
        <v>6116</v>
      </c>
      <c r="B1983" s="603">
        <v>14</v>
      </c>
      <c r="C1983" s="120" t="s">
        <v>1714</v>
      </c>
      <c r="D1983" s="620">
        <v>2006</v>
      </c>
      <c r="E1983" s="604"/>
      <c r="F1983" s="192"/>
      <c r="G1983" s="697"/>
      <c r="H1983" s="890" t="str">
        <f t="shared" si="2998"/>
        <v>053</v>
      </c>
      <c r="I1983" s="585">
        <v>87410000</v>
      </c>
      <c r="J1983" s="380" t="s">
        <v>6317</v>
      </c>
      <c r="K1983" s="422" t="s">
        <v>6318</v>
      </c>
      <c r="L1983" s="731"/>
      <c r="M1983" s="732"/>
      <c r="N1983" s="931"/>
      <c r="O1983" s="923"/>
      <c r="P1983" s="923"/>
      <c r="Q1983" s="641"/>
      <c r="R1983" s="537"/>
      <c r="S1983" s="537"/>
      <c r="T1983" s="537"/>
      <c r="U1983" s="537"/>
      <c r="V1983" s="537"/>
      <c r="W1983" s="531"/>
      <c r="X1983" s="141"/>
      <c r="Y1983" s="141"/>
      <c r="Z1983" s="552"/>
      <c r="AA1983" s="552"/>
      <c r="AB1983" s="531"/>
      <c r="AC1983" s="593"/>
      <c r="AD1983" s="923"/>
      <c r="AE1983" s="846"/>
      <c r="AF1983" s="931"/>
      <c r="AG1983" s="923"/>
      <c r="AH1983" s="923"/>
      <c r="AI1983" s="641"/>
      <c r="AJ1983" s="537"/>
      <c r="AK1983" s="537"/>
      <c r="AL1983" s="537"/>
      <c r="AM1983" s="537"/>
      <c r="AN1983" s="537"/>
      <c r="AO1983" s="531"/>
      <c r="AP1983" s="141"/>
      <c r="AQ1983" s="141"/>
      <c r="AR1983" s="552"/>
      <c r="AS1983" s="552"/>
      <c r="AT1983" s="531"/>
      <c r="AU1983" s="593"/>
      <c r="AV1983" s="923"/>
      <c r="AW1983" s="846"/>
      <c r="AX1983" s="115"/>
      <c r="AY1983" s="5"/>
      <c r="AZ1983" s="5"/>
      <c r="BA1983" s="335"/>
      <c r="BC1983" s="5"/>
      <c r="BD1983" s="5"/>
      <c r="BE1983" s="335"/>
      <c r="BG1983" s="826" t="str">
        <f t="shared" si="3012"/>
        <v>74.10</v>
      </c>
      <c r="BH1983" s="607" t="b">
        <f>COUNTIF('Codes SEC'!$B$2:$B$250,Ministres!BG1983)&gt;0</f>
        <v>1</v>
      </c>
    </row>
    <row r="1984" spans="1:66" ht="30.6" x14ac:dyDescent="0.25">
      <c r="A1984" s="222" t="s">
        <v>6116</v>
      </c>
      <c r="B1984" s="30">
        <v>14</v>
      </c>
      <c r="C1984" s="116" t="s">
        <v>1714</v>
      </c>
      <c r="D1984" s="620">
        <v>2006</v>
      </c>
      <c r="F1984" s="117"/>
      <c r="G1984" s="694"/>
      <c r="H1984" s="878" t="str">
        <f t="shared" si="2998"/>
        <v>053</v>
      </c>
      <c r="I1984" s="397" t="s">
        <v>3258</v>
      </c>
      <c r="J1984" s="380" t="s">
        <v>2243</v>
      </c>
      <c r="K1984" s="408" t="s">
        <v>5492</v>
      </c>
      <c r="L1984" s="731"/>
      <c r="M1984" s="732"/>
      <c r="N1984" s="931"/>
      <c r="O1984" s="923"/>
      <c r="P1984" s="923"/>
      <c r="Q1984" s="641"/>
      <c r="R1984" s="537"/>
      <c r="S1984" s="537"/>
      <c r="T1984" s="537"/>
      <c r="U1984" s="537"/>
      <c r="V1984" s="537"/>
      <c r="W1984" s="531"/>
      <c r="X1984" s="141"/>
      <c r="Y1984" s="141"/>
      <c r="Z1984" s="552"/>
      <c r="AA1984" s="552"/>
      <c r="AB1984" s="531"/>
      <c r="AC1984" s="593"/>
      <c r="AD1984" s="923"/>
      <c r="AE1984" s="846"/>
      <c r="AF1984" s="931"/>
      <c r="AG1984" s="923"/>
      <c r="AH1984" s="923"/>
      <c r="AI1984" s="641"/>
      <c r="AJ1984" s="537"/>
      <c r="AK1984" s="537"/>
      <c r="AL1984" s="537"/>
      <c r="AM1984" s="537"/>
      <c r="AN1984" s="537"/>
      <c r="AO1984" s="531"/>
      <c r="AP1984" s="141"/>
      <c r="AQ1984" s="141"/>
      <c r="AR1984" s="552"/>
      <c r="AS1984" s="552"/>
      <c r="AT1984" s="531"/>
      <c r="AU1984" s="593"/>
      <c r="AV1984" s="923"/>
      <c r="AW1984" s="846"/>
      <c r="AX1984" s="115"/>
      <c r="AY1984" s="5"/>
      <c r="AZ1984" s="5"/>
      <c r="BA1984" s="335"/>
      <c r="BC1984" s="5"/>
      <c r="BD1984" s="5"/>
      <c r="BE1984" s="335"/>
      <c r="BG1984" s="826" t="str">
        <f t="shared" si="3012"/>
        <v>74.22</v>
      </c>
      <c r="BH1984" s="607" t="b">
        <f>COUNTIF('Codes SEC'!$B$2:$B$250,Ministres!BG1984)&gt;0</f>
        <v>1</v>
      </c>
    </row>
    <row r="1985" spans="1:66" ht="12.75" customHeight="1" x14ac:dyDescent="0.25">
      <c r="A1985" s="226"/>
      <c r="B1985" s="207"/>
      <c r="C1985" s="267"/>
      <c r="D1985" s="300"/>
      <c r="E1985" s="276"/>
      <c r="F1985" s="300"/>
      <c r="G1985" s="696"/>
      <c r="H1985" s="887"/>
      <c r="I1985" s="444"/>
      <c r="J1985" s="815"/>
      <c r="K1985" s="484" t="s">
        <v>3731</v>
      </c>
      <c r="L1985" s="729">
        <f t="shared" ref="L1985:V1985" si="3013">L1962</f>
        <v>26007</v>
      </c>
      <c r="M1985" s="730">
        <f t="shared" si="3013"/>
        <v>26007</v>
      </c>
      <c r="N1985" s="844">
        <f t="shared" ref="N1985:P1985" si="3014">N1962</f>
        <v>0</v>
      </c>
      <c r="O1985" s="665">
        <f t="shared" si="3014"/>
        <v>-26007</v>
      </c>
      <c r="P1985" s="665" t="str">
        <f t="shared" si="3014"/>
        <v xml:space="preserve">0 </v>
      </c>
      <c r="Q1985" s="638">
        <f t="shared" si="3013"/>
        <v>0</v>
      </c>
      <c r="R1985" s="130">
        <f t="shared" si="3013"/>
        <v>0</v>
      </c>
      <c r="S1985" s="130">
        <f t="shared" si="3013"/>
        <v>0</v>
      </c>
      <c r="T1985" s="130">
        <f t="shared" si="3013"/>
        <v>0</v>
      </c>
      <c r="U1985" s="130">
        <f t="shared" si="3013"/>
        <v>0</v>
      </c>
      <c r="V1985" s="130">
        <f t="shared" si="3013"/>
        <v>0</v>
      </c>
      <c r="W1985" s="665"/>
      <c r="X1985" s="130">
        <f>X1962</f>
        <v>0</v>
      </c>
      <c r="Y1985" s="130">
        <f>Y1962</f>
        <v>0</v>
      </c>
      <c r="Z1985" s="130">
        <f>Z1962</f>
        <v>0</v>
      </c>
      <c r="AA1985" s="130">
        <f>AA1962</f>
        <v>0</v>
      </c>
      <c r="AB1985" s="665"/>
      <c r="AC1985" s="130">
        <f t="shared" ref="AC1985:AN1985" si="3015">AC1962</f>
        <v>0</v>
      </c>
      <c r="AD1985" s="665">
        <f>AD1962</f>
        <v>0</v>
      </c>
      <c r="AE1985" s="845">
        <f>AE1962</f>
        <v>0</v>
      </c>
      <c r="AF1985" s="844">
        <f t="shared" ref="AF1985:AH1985" si="3016">AF1962</f>
        <v>0</v>
      </c>
      <c r="AG1985" s="665">
        <f t="shared" si="3016"/>
        <v>-26007</v>
      </c>
      <c r="AH1985" s="665" t="str">
        <f t="shared" si="3016"/>
        <v xml:space="preserve">0 </v>
      </c>
      <c r="AI1985" s="638">
        <f t="shared" si="3015"/>
        <v>0</v>
      </c>
      <c r="AJ1985" s="130">
        <f t="shared" si="3015"/>
        <v>0</v>
      </c>
      <c r="AK1985" s="130">
        <f t="shared" si="3015"/>
        <v>0</v>
      </c>
      <c r="AL1985" s="130">
        <f t="shared" si="3015"/>
        <v>0</v>
      </c>
      <c r="AM1985" s="130">
        <f t="shared" si="3015"/>
        <v>0</v>
      </c>
      <c r="AN1985" s="130">
        <f t="shared" si="3015"/>
        <v>0</v>
      </c>
      <c r="AO1985" s="665"/>
      <c r="AP1985" s="130">
        <f>AP1962</f>
        <v>0</v>
      </c>
      <c r="AQ1985" s="130">
        <f>AQ1962</f>
        <v>0</v>
      </c>
      <c r="AR1985" s="130">
        <f>AR1962</f>
        <v>0</v>
      </c>
      <c r="AS1985" s="130">
        <f>AS1962</f>
        <v>0</v>
      </c>
      <c r="AT1985" s="665"/>
      <c r="AU1985" s="130">
        <f t="shared" ref="AU1985:BE1985" si="3017">AU1962</f>
        <v>0</v>
      </c>
      <c r="AV1985" s="665">
        <f t="shared" ref="AV1985" si="3018">AV1962</f>
        <v>0</v>
      </c>
      <c r="AW1985" s="845">
        <f t="shared" si="3017"/>
        <v>0</v>
      </c>
      <c r="AX1985" s="314">
        <f t="shared" si="3017"/>
        <v>26007</v>
      </c>
      <c r="AY1985" s="131">
        <f t="shared" si="3017"/>
        <v>0</v>
      </c>
      <c r="AZ1985" s="132">
        <f t="shared" si="3017"/>
        <v>-26007</v>
      </c>
      <c r="BA1985" s="340">
        <f t="shared" si="3017"/>
        <v>-1</v>
      </c>
      <c r="BB1985" s="310">
        <f t="shared" si="3017"/>
        <v>26007</v>
      </c>
      <c r="BC1985" s="131">
        <f t="shared" si="3017"/>
        <v>0</v>
      </c>
      <c r="BD1985" s="132">
        <f t="shared" si="3017"/>
        <v>-26007</v>
      </c>
      <c r="BE1985" s="340">
        <f t="shared" si="3017"/>
        <v>-1</v>
      </c>
      <c r="BG1985" s="826"/>
      <c r="BH1985" s="607"/>
    </row>
    <row r="1986" spans="1:66" ht="12.75" customHeight="1" x14ac:dyDescent="0.25">
      <c r="A1986" s="222"/>
      <c r="C1986" s="116"/>
      <c r="D1986" s="620"/>
      <c r="F1986" s="117"/>
      <c r="G1986" s="690"/>
      <c r="H1986" s="878"/>
      <c r="I1986" s="397"/>
      <c r="J1986" s="380"/>
      <c r="K1986" s="405" t="s">
        <v>208</v>
      </c>
      <c r="L1986" s="731">
        <v>0</v>
      </c>
      <c r="M1986" s="732">
        <v>0</v>
      </c>
      <c r="N1986" s="929">
        <v>0</v>
      </c>
      <c r="O1986" s="530">
        <v>0</v>
      </c>
      <c r="P1986" s="530">
        <v>0</v>
      </c>
      <c r="Q1986" s="641">
        <v>0</v>
      </c>
      <c r="R1986" s="537">
        <v>0</v>
      </c>
      <c r="S1986" s="537">
        <v>0</v>
      </c>
      <c r="T1986" s="537">
        <v>0</v>
      </c>
      <c r="U1986" s="537">
        <v>0</v>
      </c>
      <c r="V1986" s="537">
        <v>0</v>
      </c>
      <c r="W1986" s="530"/>
      <c r="X1986" s="142">
        <v>0</v>
      </c>
      <c r="Y1986" s="142">
        <v>0</v>
      </c>
      <c r="Z1986" s="537">
        <v>0</v>
      </c>
      <c r="AA1986" s="537">
        <v>0</v>
      </c>
      <c r="AB1986" s="530"/>
      <c r="AC1986" s="142">
        <v>0</v>
      </c>
      <c r="AD1986" s="530">
        <v>0</v>
      </c>
      <c r="AE1986" s="842">
        <v>0</v>
      </c>
      <c r="AF1986" s="929">
        <v>0</v>
      </c>
      <c r="AG1986" s="530">
        <v>0</v>
      </c>
      <c r="AH1986" s="530">
        <v>0</v>
      </c>
      <c r="AI1986" s="641">
        <v>0</v>
      </c>
      <c r="AJ1986" s="537">
        <v>0</v>
      </c>
      <c r="AK1986" s="537">
        <v>0</v>
      </c>
      <c r="AL1986" s="537">
        <v>0</v>
      </c>
      <c r="AM1986" s="537">
        <v>0</v>
      </c>
      <c r="AN1986" s="537">
        <v>0</v>
      </c>
      <c r="AO1986" s="530"/>
      <c r="AP1986" s="142">
        <v>0</v>
      </c>
      <c r="AQ1986" s="142">
        <v>0</v>
      </c>
      <c r="AR1986" s="537">
        <v>0</v>
      </c>
      <c r="AS1986" s="537">
        <v>0</v>
      </c>
      <c r="AT1986" s="530"/>
      <c r="AU1986" s="142">
        <v>0</v>
      </c>
      <c r="AV1986" s="530">
        <v>0</v>
      </c>
      <c r="AW1986" s="842">
        <v>0</v>
      </c>
      <c r="AX1986" s="115">
        <v>0</v>
      </c>
      <c r="AY1986" s="5">
        <v>0</v>
      </c>
      <c r="AZ1986" s="5">
        <v>0</v>
      </c>
      <c r="BA1986" s="335">
        <v>0</v>
      </c>
      <c r="BB1986" s="23">
        <v>0</v>
      </c>
      <c r="BC1986" s="5">
        <v>0</v>
      </c>
      <c r="BD1986" s="5">
        <v>0</v>
      </c>
      <c r="BE1986" s="335">
        <v>0</v>
      </c>
      <c r="BG1986" s="826"/>
      <c r="BH1986" s="607"/>
    </row>
    <row r="1987" spans="1:66" ht="12.75" customHeight="1" x14ac:dyDescent="0.25">
      <c r="A1987" s="222"/>
      <c r="C1987" s="116"/>
      <c r="D1987" s="620"/>
      <c r="F1987" s="117"/>
      <c r="G1987" s="694"/>
      <c r="H1987" s="878"/>
      <c r="I1987" s="397"/>
      <c r="J1987" s="380"/>
      <c r="K1987" s="405" t="s">
        <v>96</v>
      </c>
      <c r="L1987" s="731">
        <v>0</v>
      </c>
      <c r="M1987" s="732">
        <v>0</v>
      </c>
      <c r="N1987" s="929">
        <v>0</v>
      </c>
      <c r="O1987" s="530">
        <v>0</v>
      </c>
      <c r="P1987" s="530">
        <v>0</v>
      </c>
      <c r="Q1987" s="641">
        <v>0</v>
      </c>
      <c r="R1987" s="537">
        <v>0</v>
      </c>
      <c r="S1987" s="537">
        <v>0</v>
      </c>
      <c r="T1987" s="537">
        <v>0</v>
      </c>
      <c r="U1987" s="537">
        <v>0</v>
      </c>
      <c r="V1987" s="537">
        <v>0</v>
      </c>
      <c r="W1987" s="530"/>
      <c r="X1987" s="142">
        <v>0</v>
      </c>
      <c r="Y1987" s="142">
        <v>0</v>
      </c>
      <c r="Z1987" s="537">
        <v>0</v>
      </c>
      <c r="AA1987" s="537">
        <v>0</v>
      </c>
      <c r="AB1987" s="530"/>
      <c r="AC1987" s="142">
        <v>0</v>
      </c>
      <c r="AD1987" s="530">
        <v>0</v>
      </c>
      <c r="AE1987" s="842">
        <v>0</v>
      </c>
      <c r="AF1987" s="929">
        <v>0</v>
      </c>
      <c r="AG1987" s="530">
        <v>0</v>
      </c>
      <c r="AH1987" s="530">
        <v>0</v>
      </c>
      <c r="AI1987" s="641">
        <v>0</v>
      </c>
      <c r="AJ1987" s="537">
        <v>0</v>
      </c>
      <c r="AK1987" s="537">
        <v>0</v>
      </c>
      <c r="AL1987" s="537">
        <v>0</v>
      </c>
      <c r="AM1987" s="537">
        <v>0</v>
      </c>
      <c r="AN1987" s="537">
        <v>0</v>
      </c>
      <c r="AO1987" s="530"/>
      <c r="AP1987" s="142">
        <v>0</v>
      </c>
      <c r="AQ1987" s="142">
        <v>0</v>
      </c>
      <c r="AR1987" s="537">
        <v>0</v>
      </c>
      <c r="AS1987" s="537">
        <v>0</v>
      </c>
      <c r="AT1987" s="530"/>
      <c r="AU1987" s="142">
        <v>0</v>
      </c>
      <c r="AV1987" s="530">
        <v>0</v>
      </c>
      <c r="AW1987" s="842">
        <v>0</v>
      </c>
      <c r="AX1987" s="115">
        <v>0</v>
      </c>
      <c r="AY1987" s="5">
        <v>0</v>
      </c>
      <c r="AZ1987" s="5">
        <v>0</v>
      </c>
      <c r="BA1987" s="335">
        <v>0</v>
      </c>
      <c r="BB1987" s="23">
        <v>0</v>
      </c>
      <c r="BC1987" s="5">
        <v>0</v>
      </c>
      <c r="BD1987" s="5">
        <v>0</v>
      </c>
      <c r="BE1987" s="335">
        <v>0</v>
      </c>
      <c r="BG1987" s="826"/>
      <c r="BH1987" s="607"/>
    </row>
    <row r="1988" spans="1:66" ht="12.75" customHeight="1" x14ac:dyDescent="0.25">
      <c r="A1988" s="222"/>
      <c r="C1988" s="116"/>
      <c r="D1988" s="620"/>
      <c r="F1988" s="117"/>
      <c r="G1988" s="694"/>
      <c r="H1988" s="878"/>
      <c r="I1988" s="397"/>
      <c r="J1988" s="380"/>
      <c r="K1988" s="405" t="s">
        <v>209</v>
      </c>
      <c r="L1988" s="731">
        <f>L1962</f>
        <v>26007</v>
      </c>
      <c r="M1988" s="732">
        <f>M1962</f>
        <v>26007</v>
      </c>
      <c r="N1988" s="929">
        <f t="shared" ref="N1988:P1988" si="3019">N1962</f>
        <v>0</v>
      </c>
      <c r="O1988" s="530">
        <f t="shared" si="3019"/>
        <v>-26007</v>
      </c>
      <c r="P1988" s="530" t="str">
        <f t="shared" si="3019"/>
        <v xml:space="preserve">0 </v>
      </c>
      <c r="Q1988" s="641">
        <f>Q1962</f>
        <v>0</v>
      </c>
      <c r="R1988" s="537">
        <f>R1962</f>
        <v>0</v>
      </c>
      <c r="S1988" s="537">
        <f>S1962</f>
        <v>0</v>
      </c>
      <c r="T1988" s="537">
        <f>T1962</f>
        <v>0</v>
      </c>
      <c r="U1988" s="537">
        <f>U1962</f>
        <v>0</v>
      </c>
      <c r="V1988" s="537">
        <f>V1962</f>
        <v>0</v>
      </c>
      <c r="W1988" s="530"/>
      <c r="X1988" s="142">
        <f>X1962</f>
        <v>0</v>
      </c>
      <c r="Y1988" s="142">
        <f>Y1962</f>
        <v>0</v>
      </c>
      <c r="Z1988" s="537">
        <f>Z1962</f>
        <v>0</v>
      </c>
      <c r="AA1988" s="537">
        <f>AA1962</f>
        <v>0</v>
      </c>
      <c r="AB1988" s="530"/>
      <c r="AC1988" s="142">
        <f>AC1962</f>
        <v>0</v>
      </c>
      <c r="AD1988" s="530">
        <f>AD1962</f>
        <v>0</v>
      </c>
      <c r="AE1988" s="842">
        <f>AE1962</f>
        <v>0</v>
      </c>
      <c r="AF1988" s="929">
        <f t="shared" ref="AF1988:AH1988" si="3020">AF1962</f>
        <v>0</v>
      </c>
      <c r="AG1988" s="530">
        <f t="shared" si="3020"/>
        <v>-26007</v>
      </c>
      <c r="AH1988" s="530" t="str">
        <f t="shared" si="3020"/>
        <v xml:space="preserve">0 </v>
      </c>
      <c r="AI1988" s="641">
        <f>AI1962</f>
        <v>0</v>
      </c>
      <c r="AJ1988" s="537">
        <f>AJ1962</f>
        <v>0</v>
      </c>
      <c r="AK1988" s="537">
        <f>AK1962</f>
        <v>0</v>
      </c>
      <c r="AL1988" s="537">
        <f>AL1962</f>
        <v>0</v>
      </c>
      <c r="AM1988" s="537">
        <f>AM1962</f>
        <v>0</v>
      </c>
      <c r="AN1988" s="537">
        <f>AN1962</f>
        <v>0</v>
      </c>
      <c r="AO1988" s="530"/>
      <c r="AP1988" s="142">
        <f>AP1962</f>
        <v>0</v>
      </c>
      <c r="AQ1988" s="142">
        <f>AQ1962</f>
        <v>0</v>
      </c>
      <c r="AR1988" s="537">
        <f>AR1962</f>
        <v>0</v>
      </c>
      <c r="AS1988" s="537">
        <f>AS1962</f>
        <v>0</v>
      </c>
      <c r="AT1988" s="530"/>
      <c r="AU1988" s="142">
        <f t="shared" ref="AU1988:BE1988" si="3021">AU1962</f>
        <v>0</v>
      </c>
      <c r="AV1988" s="530">
        <f t="shared" ref="AV1988" si="3022">AV1962</f>
        <v>0</v>
      </c>
      <c r="AW1988" s="842">
        <f t="shared" si="3021"/>
        <v>0</v>
      </c>
      <c r="AX1988" s="115">
        <f t="shared" si="3021"/>
        <v>26007</v>
      </c>
      <c r="AY1988" s="5">
        <f t="shared" si="3021"/>
        <v>0</v>
      </c>
      <c r="AZ1988" s="5">
        <f t="shared" si="3021"/>
        <v>-26007</v>
      </c>
      <c r="BA1988" s="335">
        <f t="shared" si="3021"/>
        <v>-1</v>
      </c>
      <c r="BB1988" s="23">
        <f t="shared" si="3021"/>
        <v>26007</v>
      </c>
      <c r="BC1988" s="5">
        <f t="shared" si="3021"/>
        <v>0</v>
      </c>
      <c r="BD1988" s="5">
        <f t="shared" si="3021"/>
        <v>-26007</v>
      </c>
      <c r="BE1988" s="335">
        <f t="shared" si="3021"/>
        <v>-1</v>
      </c>
      <c r="BG1988" s="826"/>
      <c r="BH1988" s="607"/>
    </row>
    <row r="1989" spans="1:66" ht="12.75" customHeight="1" x14ac:dyDescent="0.25">
      <c r="A1989" s="222"/>
      <c r="C1989" s="116"/>
      <c r="D1989" s="620"/>
      <c r="F1989" s="117"/>
      <c r="G1989" s="694"/>
      <c r="H1989" s="878"/>
      <c r="I1989" s="397"/>
      <c r="J1989" s="380"/>
      <c r="K1989" s="405" t="s">
        <v>210</v>
      </c>
      <c r="L1989" s="731">
        <f>L1963</f>
        <v>94799</v>
      </c>
      <c r="M1989" s="732">
        <f>M1963</f>
        <v>120452</v>
      </c>
      <c r="N1989" s="929">
        <f t="shared" ref="N1989:P1989" si="3023">N1963</f>
        <v>0</v>
      </c>
      <c r="O1989" s="530">
        <f t="shared" si="3023"/>
        <v>-94799</v>
      </c>
      <c r="P1989" s="530" t="str">
        <f t="shared" si="3023"/>
        <v xml:space="preserve">0 </v>
      </c>
      <c r="Q1989" s="641">
        <f>Q1963</f>
        <v>0</v>
      </c>
      <c r="R1989" s="537">
        <f>R1963</f>
        <v>0</v>
      </c>
      <c r="S1989" s="537">
        <f>S1963</f>
        <v>0</v>
      </c>
      <c r="T1989" s="537">
        <f>T1963</f>
        <v>0</v>
      </c>
      <c r="U1989" s="537">
        <f>U1963</f>
        <v>0</v>
      </c>
      <c r="V1989" s="537">
        <f>V1963</f>
        <v>0</v>
      </c>
      <c r="W1989" s="530"/>
      <c r="X1989" s="142">
        <f>X1963</f>
        <v>0</v>
      </c>
      <c r="Y1989" s="142">
        <f>Y1963</f>
        <v>0</v>
      </c>
      <c r="Z1989" s="537">
        <f>Z1963</f>
        <v>0</v>
      </c>
      <c r="AA1989" s="537">
        <f>AA1963</f>
        <v>0</v>
      </c>
      <c r="AB1989" s="530"/>
      <c r="AC1989" s="142">
        <f>AC1963</f>
        <v>0</v>
      </c>
      <c r="AD1989" s="530">
        <f>AD1963</f>
        <v>0</v>
      </c>
      <c r="AE1989" s="842">
        <f>AE1963</f>
        <v>0</v>
      </c>
      <c r="AF1989" s="929">
        <f t="shared" ref="AF1989:AH1989" si="3024">AF1963</f>
        <v>0</v>
      </c>
      <c r="AG1989" s="530">
        <f t="shared" si="3024"/>
        <v>-120452</v>
      </c>
      <c r="AH1989" s="530" t="str">
        <f t="shared" si="3024"/>
        <v xml:space="preserve">0 </v>
      </c>
      <c r="AI1989" s="641">
        <f>AI1963</f>
        <v>0</v>
      </c>
      <c r="AJ1989" s="537">
        <f>AJ1963</f>
        <v>0</v>
      </c>
      <c r="AK1989" s="537">
        <f>AK1963</f>
        <v>0</v>
      </c>
      <c r="AL1989" s="537">
        <f>AL1963</f>
        <v>0</v>
      </c>
      <c r="AM1989" s="537">
        <f>AM1963</f>
        <v>0</v>
      </c>
      <c r="AN1989" s="537">
        <f>AN1963</f>
        <v>0</v>
      </c>
      <c r="AO1989" s="530"/>
      <c r="AP1989" s="142">
        <f>AP1963</f>
        <v>0</v>
      </c>
      <c r="AQ1989" s="142">
        <f>AQ1963</f>
        <v>0</v>
      </c>
      <c r="AR1989" s="537">
        <f>AR1963</f>
        <v>0</v>
      </c>
      <c r="AS1989" s="537">
        <f>AS1963</f>
        <v>0</v>
      </c>
      <c r="AT1989" s="530"/>
      <c r="AU1989" s="142">
        <f t="shared" ref="AU1989:BE1989" si="3025">AU1963</f>
        <v>0</v>
      </c>
      <c r="AV1989" s="530">
        <f t="shared" ref="AV1989" si="3026">AV1963</f>
        <v>0</v>
      </c>
      <c r="AW1989" s="842">
        <f t="shared" si="3025"/>
        <v>0</v>
      </c>
      <c r="AX1989" s="115">
        <f t="shared" si="3025"/>
        <v>94799</v>
      </c>
      <c r="AY1989" s="5">
        <f t="shared" si="3025"/>
        <v>0</v>
      </c>
      <c r="AZ1989" s="5">
        <f t="shared" si="3025"/>
        <v>-94799</v>
      </c>
      <c r="BA1989" s="335">
        <f t="shared" si="3025"/>
        <v>-1</v>
      </c>
      <c r="BB1989" s="23">
        <f t="shared" si="3025"/>
        <v>120452</v>
      </c>
      <c r="BC1989" s="5">
        <f t="shared" si="3025"/>
        <v>0</v>
      </c>
      <c r="BD1989" s="5">
        <f t="shared" si="3025"/>
        <v>-120452</v>
      </c>
      <c r="BE1989" s="335">
        <f t="shared" si="3025"/>
        <v>-1</v>
      </c>
      <c r="BG1989" s="826"/>
      <c r="BH1989" s="607"/>
    </row>
    <row r="1990" spans="1:66" ht="12.75" customHeight="1" x14ac:dyDescent="0.25">
      <c r="A1990" s="222"/>
      <c r="C1990" s="116"/>
      <c r="D1990" s="620"/>
      <c r="F1990" s="117"/>
      <c r="G1990" s="694"/>
      <c r="H1990" s="878"/>
      <c r="I1990" s="397"/>
      <c r="J1990" s="380"/>
      <c r="K1990" s="406" t="s">
        <v>53</v>
      </c>
      <c r="L1990" s="731">
        <v>0</v>
      </c>
      <c r="M1990" s="732">
        <v>0</v>
      </c>
      <c r="N1990" s="929">
        <v>0</v>
      </c>
      <c r="O1990" s="530">
        <v>0</v>
      </c>
      <c r="P1990" s="530">
        <v>0</v>
      </c>
      <c r="Q1990" s="641">
        <v>0</v>
      </c>
      <c r="R1990" s="537">
        <v>0</v>
      </c>
      <c r="S1990" s="537">
        <v>0</v>
      </c>
      <c r="T1990" s="537">
        <v>0</v>
      </c>
      <c r="U1990" s="537">
        <v>0</v>
      </c>
      <c r="V1990" s="537">
        <v>0</v>
      </c>
      <c r="W1990" s="530"/>
      <c r="X1990" s="142">
        <v>0</v>
      </c>
      <c r="Y1990" s="142">
        <v>0</v>
      </c>
      <c r="Z1990" s="537">
        <v>0</v>
      </c>
      <c r="AA1990" s="537">
        <v>0</v>
      </c>
      <c r="AB1990" s="530"/>
      <c r="AC1990" s="142">
        <v>0</v>
      </c>
      <c r="AD1990" s="530">
        <v>0</v>
      </c>
      <c r="AE1990" s="842">
        <v>0</v>
      </c>
      <c r="AF1990" s="929">
        <v>0</v>
      </c>
      <c r="AG1990" s="530">
        <v>0</v>
      </c>
      <c r="AH1990" s="530">
        <v>0</v>
      </c>
      <c r="AI1990" s="641">
        <v>0</v>
      </c>
      <c r="AJ1990" s="537">
        <v>0</v>
      </c>
      <c r="AK1990" s="537">
        <v>0</v>
      </c>
      <c r="AL1990" s="537">
        <v>0</v>
      </c>
      <c r="AM1990" s="537">
        <v>0</v>
      </c>
      <c r="AN1990" s="537">
        <v>0</v>
      </c>
      <c r="AO1990" s="530"/>
      <c r="AP1990" s="142">
        <v>0</v>
      </c>
      <c r="AQ1990" s="142">
        <v>0</v>
      </c>
      <c r="AR1990" s="537">
        <v>0</v>
      </c>
      <c r="AS1990" s="537">
        <v>0</v>
      </c>
      <c r="AT1990" s="530"/>
      <c r="AU1990" s="142">
        <v>0</v>
      </c>
      <c r="AV1990" s="530">
        <v>0</v>
      </c>
      <c r="AW1990" s="842">
        <v>0</v>
      </c>
      <c r="AX1990" s="115">
        <v>0</v>
      </c>
      <c r="AY1990" s="5">
        <v>0</v>
      </c>
      <c r="AZ1990" s="5">
        <v>0</v>
      </c>
      <c r="BA1990" s="335">
        <v>0</v>
      </c>
      <c r="BB1990" s="23">
        <v>0</v>
      </c>
      <c r="BC1990" s="5">
        <v>0</v>
      </c>
      <c r="BD1990" s="5">
        <v>0</v>
      </c>
      <c r="BE1990" s="335">
        <v>0</v>
      </c>
      <c r="BG1990" s="826"/>
      <c r="BH1990" s="607"/>
    </row>
    <row r="1991" spans="1:66" ht="12.75" customHeight="1" x14ac:dyDescent="0.25">
      <c r="A1991" s="222"/>
      <c r="C1991" s="116"/>
      <c r="D1991" s="620"/>
      <c r="F1991" s="117"/>
      <c r="G1991" s="694"/>
      <c r="H1991" s="878"/>
      <c r="I1991" s="397"/>
      <c r="J1991" s="380"/>
      <c r="K1991" s="405"/>
      <c r="L1991" s="731"/>
      <c r="M1991" s="732"/>
      <c r="N1991" s="931"/>
      <c r="O1991" s="923"/>
      <c r="P1991" s="923"/>
      <c r="Q1991" s="641"/>
      <c r="R1991" s="537"/>
      <c r="S1991" s="537"/>
      <c r="T1991" s="537"/>
      <c r="U1991" s="537"/>
      <c r="V1991" s="537"/>
      <c r="W1991" s="531"/>
      <c r="X1991" s="141"/>
      <c r="Y1991" s="141"/>
      <c r="Z1991" s="552"/>
      <c r="AA1991" s="552"/>
      <c r="AB1991" s="531"/>
      <c r="AC1991" s="593"/>
      <c r="AD1991" s="923"/>
      <c r="AE1991" s="846"/>
      <c r="AF1991" s="931"/>
      <c r="AG1991" s="923"/>
      <c r="AH1991" s="923"/>
      <c r="AI1991" s="641"/>
      <c r="AJ1991" s="537"/>
      <c r="AK1991" s="537"/>
      <c r="AL1991" s="537"/>
      <c r="AM1991" s="537"/>
      <c r="AN1991" s="537"/>
      <c r="AO1991" s="531"/>
      <c r="AP1991" s="141"/>
      <c r="AQ1991" s="141"/>
      <c r="AR1991" s="552"/>
      <c r="AS1991" s="552"/>
      <c r="AT1991" s="531"/>
      <c r="AU1991" s="593"/>
      <c r="AV1991" s="923"/>
      <c r="AW1991" s="846"/>
      <c r="AX1991" s="115"/>
      <c r="AY1991" s="5"/>
      <c r="AZ1991" s="5"/>
      <c r="BA1991" s="335"/>
      <c r="BC1991" s="5"/>
      <c r="BD1991" s="5"/>
      <c r="BE1991" s="335"/>
      <c r="BG1991" s="826"/>
      <c r="BH1991" s="607"/>
    </row>
    <row r="1992" spans="1:66" ht="12.75" customHeight="1" x14ac:dyDescent="0.25">
      <c r="A1992" s="222"/>
      <c r="C1992" s="116"/>
      <c r="D1992" s="620"/>
      <c r="F1992" s="117"/>
      <c r="G1992" s="694"/>
      <c r="H1992" s="878"/>
      <c r="I1992" s="397"/>
      <c r="J1992" s="380"/>
      <c r="K1992" s="405"/>
      <c r="L1992" s="731"/>
      <c r="M1992" s="732"/>
      <c r="N1992" s="931"/>
      <c r="O1992" s="923"/>
      <c r="P1992" s="923"/>
      <c r="Q1992" s="641"/>
      <c r="R1992" s="537"/>
      <c r="S1992" s="537"/>
      <c r="T1992" s="537"/>
      <c r="U1992" s="537"/>
      <c r="V1992" s="537"/>
      <c r="W1992" s="531"/>
      <c r="X1992" s="141"/>
      <c r="Y1992" s="141"/>
      <c r="Z1992" s="552"/>
      <c r="AA1992" s="552"/>
      <c r="AB1992" s="531"/>
      <c r="AC1992" s="593"/>
      <c r="AD1992" s="923"/>
      <c r="AE1992" s="846"/>
      <c r="AF1992" s="931"/>
      <c r="AG1992" s="923"/>
      <c r="AH1992" s="923"/>
      <c r="AI1992" s="641"/>
      <c r="AJ1992" s="537"/>
      <c r="AK1992" s="537"/>
      <c r="AL1992" s="537"/>
      <c r="AM1992" s="537"/>
      <c r="AN1992" s="537"/>
      <c r="AO1992" s="531"/>
      <c r="AP1992" s="141"/>
      <c r="AQ1992" s="141"/>
      <c r="AR1992" s="552"/>
      <c r="AS1992" s="552"/>
      <c r="AT1992" s="531"/>
      <c r="AU1992" s="593"/>
      <c r="AV1992" s="923"/>
      <c r="AW1992" s="846"/>
      <c r="AX1992" s="115"/>
      <c r="AY1992" s="5"/>
      <c r="AZ1992" s="5"/>
      <c r="BA1992" s="335"/>
      <c r="BC1992" s="5"/>
      <c r="BD1992" s="5"/>
      <c r="BE1992" s="335"/>
      <c r="BG1992" s="826"/>
      <c r="BH1992" s="607"/>
    </row>
    <row r="1993" spans="1:66" ht="12.75" customHeight="1" x14ac:dyDescent="0.25">
      <c r="A1993" s="222"/>
      <c r="C1993" s="116"/>
      <c r="D1993" s="620"/>
      <c r="F1993" s="117"/>
      <c r="G1993" s="694"/>
      <c r="H1993" s="878"/>
      <c r="I1993" s="397"/>
      <c r="J1993" s="380"/>
      <c r="K1993" s="450" t="s">
        <v>6599</v>
      </c>
      <c r="L1993" s="731"/>
      <c r="M1993" s="732"/>
      <c r="N1993" s="931"/>
      <c r="O1993" s="923"/>
      <c r="P1993" s="923"/>
      <c r="Q1993" s="641"/>
      <c r="R1993" s="537"/>
      <c r="S1993" s="537"/>
      <c r="T1993" s="537"/>
      <c r="U1993" s="537"/>
      <c r="V1993" s="537"/>
      <c r="W1993" s="531"/>
      <c r="X1993" s="141"/>
      <c r="Y1993" s="141"/>
      <c r="Z1993" s="552"/>
      <c r="AA1993" s="552"/>
      <c r="AB1993" s="531"/>
      <c r="AC1993" s="593"/>
      <c r="AD1993" s="923"/>
      <c r="AE1993" s="846"/>
      <c r="AF1993" s="931"/>
      <c r="AG1993" s="923"/>
      <c r="AH1993" s="923"/>
      <c r="AI1993" s="641"/>
      <c r="AJ1993" s="537"/>
      <c r="AK1993" s="537"/>
      <c r="AL1993" s="537"/>
      <c r="AM1993" s="537"/>
      <c r="AN1993" s="537"/>
      <c r="AO1993" s="531"/>
      <c r="AP1993" s="141"/>
      <c r="AQ1993" s="141"/>
      <c r="AR1993" s="552"/>
      <c r="AS1993" s="552"/>
      <c r="AT1993" s="531"/>
      <c r="AU1993" s="593"/>
      <c r="AV1993" s="923"/>
      <c r="AW1993" s="846"/>
      <c r="AX1993" s="121"/>
      <c r="AY1993" s="111"/>
      <c r="AZ1993" s="111"/>
      <c r="BA1993" s="343"/>
      <c r="BB1993" s="324"/>
      <c r="BC1993" s="111"/>
      <c r="BD1993" s="111"/>
      <c r="BE1993" s="343"/>
      <c r="BF1993" s="40"/>
      <c r="BG1993" s="826"/>
      <c r="BH1993" s="607"/>
    </row>
    <row r="1994" spans="1:66" x14ac:dyDescent="0.25">
      <c r="A1994" s="222"/>
      <c r="C1994" s="116"/>
      <c r="D1994" s="620"/>
      <c r="F1994" s="117"/>
      <c r="G1994" s="694"/>
      <c r="H1994" s="878"/>
      <c r="I1994" s="397"/>
      <c r="J1994" s="380"/>
      <c r="K1994" s="451" t="s">
        <v>697</v>
      </c>
      <c r="L1994" s="731"/>
      <c r="M1994" s="732"/>
      <c r="N1994" s="931"/>
      <c r="O1994" s="923"/>
      <c r="P1994" s="923"/>
      <c r="Q1994" s="641"/>
      <c r="R1994" s="537"/>
      <c r="S1994" s="537"/>
      <c r="T1994" s="537"/>
      <c r="U1994" s="537"/>
      <c r="V1994" s="537"/>
      <c r="W1994" s="531"/>
      <c r="X1994" s="141"/>
      <c r="Y1994" s="141"/>
      <c r="Z1994" s="552"/>
      <c r="AA1994" s="552"/>
      <c r="AB1994" s="531"/>
      <c r="AC1994" s="593"/>
      <c r="AD1994" s="923"/>
      <c r="AE1994" s="846"/>
      <c r="AF1994" s="931"/>
      <c r="AG1994" s="923"/>
      <c r="AH1994" s="923"/>
      <c r="AI1994" s="641"/>
      <c r="AJ1994" s="537"/>
      <c r="AK1994" s="537"/>
      <c r="AL1994" s="537"/>
      <c r="AM1994" s="537"/>
      <c r="AN1994" s="537"/>
      <c r="AO1994" s="531"/>
      <c r="AP1994" s="141"/>
      <c r="AQ1994" s="141"/>
      <c r="AR1994" s="552"/>
      <c r="AS1994" s="552"/>
      <c r="AT1994" s="531"/>
      <c r="AU1994" s="593"/>
      <c r="AV1994" s="923"/>
      <c r="AW1994" s="846"/>
      <c r="AX1994" s="121"/>
      <c r="AY1994" s="111"/>
      <c r="AZ1994" s="111"/>
      <c r="BA1994" s="343"/>
      <c r="BB1994" s="324"/>
      <c r="BC1994" s="111"/>
      <c r="BD1994" s="111"/>
      <c r="BE1994" s="343"/>
      <c r="BG1994" s="826"/>
      <c r="BH1994" s="607"/>
    </row>
    <row r="1995" spans="1:66" ht="12.75" customHeight="1" x14ac:dyDescent="0.25">
      <c r="A1995" s="222"/>
      <c r="C1995" s="116"/>
      <c r="D1995" s="620"/>
      <c r="F1995" s="117"/>
      <c r="G1995" s="694"/>
      <c r="H1995" s="878"/>
      <c r="I1995" s="397"/>
      <c r="J1995" s="380"/>
      <c r="K1995" s="408"/>
      <c r="L1995" s="731"/>
      <c r="M1995" s="732"/>
      <c r="N1995" s="931"/>
      <c r="O1995" s="923"/>
      <c r="P1995" s="923"/>
      <c r="Q1995" s="641"/>
      <c r="R1995" s="537"/>
      <c r="S1995" s="537"/>
      <c r="T1995" s="537"/>
      <c r="U1995" s="537"/>
      <c r="V1995" s="537"/>
      <c r="W1995" s="531"/>
      <c r="X1995" s="141"/>
      <c r="Y1995" s="141"/>
      <c r="Z1995" s="552"/>
      <c r="AA1995" s="552"/>
      <c r="AB1995" s="531"/>
      <c r="AC1995" s="593"/>
      <c r="AD1995" s="923"/>
      <c r="AE1995" s="846"/>
      <c r="AF1995" s="931"/>
      <c r="AG1995" s="923"/>
      <c r="AH1995" s="923"/>
      <c r="AI1995" s="641"/>
      <c r="AJ1995" s="537"/>
      <c r="AK1995" s="537"/>
      <c r="AL1995" s="537"/>
      <c r="AM1995" s="537"/>
      <c r="AN1995" s="537"/>
      <c r="AO1995" s="531"/>
      <c r="AP1995" s="141"/>
      <c r="AQ1995" s="141"/>
      <c r="AR1995" s="552"/>
      <c r="AS1995" s="552"/>
      <c r="AT1995" s="531"/>
      <c r="AU1995" s="593"/>
      <c r="AV1995" s="923"/>
      <c r="AW1995" s="846"/>
      <c r="AX1995" s="121"/>
      <c r="AY1995" s="111"/>
      <c r="AZ1995" s="111"/>
      <c r="BA1995" s="343"/>
      <c r="BB1995" s="324"/>
      <c r="BC1995" s="111"/>
      <c r="BD1995" s="111"/>
      <c r="BE1995" s="343"/>
      <c r="BG1995" s="826"/>
      <c r="BH1995" s="607"/>
    </row>
    <row r="1996" spans="1:66" ht="35.1" customHeight="1" x14ac:dyDescent="0.25">
      <c r="A1996" s="222" t="s">
        <v>6116</v>
      </c>
      <c r="B1996" s="30">
        <v>14</v>
      </c>
      <c r="C1996" s="116" t="s">
        <v>1714</v>
      </c>
      <c r="D1996" s="620">
        <v>2007</v>
      </c>
      <c r="F1996" s="117"/>
      <c r="G1996" s="694"/>
      <c r="H1996" s="878" t="str">
        <f t="shared" si="2998"/>
        <v>054</v>
      </c>
      <c r="I1996" s="397" t="s">
        <v>3266</v>
      </c>
      <c r="J1996" s="380" t="s">
        <v>2244</v>
      </c>
      <c r="K1996" s="408" t="s">
        <v>541</v>
      </c>
      <c r="L1996" s="731"/>
      <c r="M1996" s="732"/>
      <c r="N1996" s="929"/>
      <c r="O1996" s="530"/>
      <c r="P1996" s="530"/>
      <c r="Q1996" s="658"/>
      <c r="R1996" s="544"/>
      <c r="S1996" s="544"/>
      <c r="T1996" s="544"/>
      <c r="U1996" s="544"/>
      <c r="V1996" s="544"/>
      <c r="W1996" s="687"/>
      <c r="X1996" s="140"/>
      <c r="Y1996" s="140"/>
      <c r="Z1996" s="551"/>
      <c r="AA1996" s="551"/>
      <c r="AB1996" s="687"/>
      <c r="AC1996" s="142"/>
      <c r="AD1996" s="530"/>
      <c r="AE1996" s="842"/>
      <c r="AF1996" s="929"/>
      <c r="AG1996" s="530"/>
      <c r="AH1996" s="530"/>
      <c r="AI1996" s="641"/>
      <c r="AJ1996" s="537"/>
      <c r="AK1996" s="537"/>
      <c r="AL1996" s="537"/>
      <c r="AM1996" s="537"/>
      <c r="AN1996" s="537"/>
      <c r="AO1996" s="687"/>
      <c r="AP1996" s="140"/>
      <c r="AQ1996" s="140"/>
      <c r="AR1996" s="551"/>
      <c r="AS1996" s="551"/>
      <c r="AT1996" s="687"/>
      <c r="AU1996" s="142"/>
      <c r="AV1996" s="530"/>
      <c r="AW1996" s="842"/>
      <c r="AX1996" s="115"/>
      <c r="AY1996" s="5"/>
      <c r="AZ1996" s="5"/>
      <c r="BA1996" s="335"/>
      <c r="BC1996" s="5"/>
      <c r="BD1996" s="5"/>
      <c r="BE1996" s="335"/>
      <c r="BG1996" s="826" t="str">
        <f>RIGHT(LEFT(I1996,3),2)&amp;"."&amp;RIGHT(LEFT(I1996,5),2)</f>
        <v>01.00</v>
      </c>
      <c r="BH1996" s="607" t="b">
        <f>COUNTIF('Codes SEC'!$B$2:$B$250,Ministres!BG1996)&gt;0</f>
        <v>1</v>
      </c>
    </row>
    <row r="1997" spans="1:66" ht="12.75" customHeight="1" x14ac:dyDescent="0.25">
      <c r="A1997" s="222"/>
      <c r="C1997" s="116"/>
      <c r="D1997" s="620"/>
      <c r="F1997" s="117"/>
      <c r="G1997" s="694"/>
      <c r="H1997" s="878"/>
      <c r="I1997" s="397"/>
      <c r="J1997" s="380"/>
      <c r="K1997" s="463" t="s">
        <v>84</v>
      </c>
      <c r="L1997" s="731">
        <v>19437</v>
      </c>
      <c r="M1997" s="732">
        <v>20363</v>
      </c>
      <c r="N1997" s="931"/>
      <c r="O1997" s="530">
        <f t="shared" ref="O1997:O2001" si="3027">IF(N1997&gt;L1997,"0 ",N1997-L1997)</f>
        <v>-19437</v>
      </c>
      <c r="P1997" s="530" t="str">
        <f t="shared" ref="P1997:P2001" si="3028">IF(N1997&lt;L1997,"0 ",N1997-L1997)</f>
        <v xml:space="preserve">0 </v>
      </c>
      <c r="Q1997" s="658"/>
      <c r="R1997" s="544"/>
      <c r="S1997" s="544"/>
      <c r="T1997" s="544"/>
      <c r="U1997" s="544"/>
      <c r="V1997" s="544"/>
      <c r="W1997" s="687"/>
      <c r="X1997" s="141"/>
      <c r="Y1997" s="141"/>
      <c r="Z1997" s="552"/>
      <c r="AA1997" s="552"/>
      <c r="AB1997" s="687"/>
      <c r="AC1997" s="593"/>
      <c r="AD1997" s="530">
        <f t="shared" ref="AD1997:AD2001" si="3029">X1997+Y1997+AC1997</f>
        <v>0</v>
      </c>
      <c r="AE1997" s="842">
        <f t="shared" ref="AE1997:AE2001" si="3030">N1997+AD1997</f>
        <v>0</v>
      </c>
      <c r="AF1997" s="931"/>
      <c r="AG1997" s="530">
        <f t="shared" ref="AG1997:AG2001" si="3031">IF(AF1997&gt;M1997,"0 ",AF1997-M1997)</f>
        <v>-20363</v>
      </c>
      <c r="AH1997" s="530" t="str">
        <f t="shared" ref="AH1997:AH2001" si="3032">IF(AF1997&lt;M1997,"0 ",AF1997-M1997)</f>
        <v xml:space="preserve">0 </v>
      </c>
      <c r="AI1997" s="641"/>
      <c r="AJ1997" s="537"/>
      <c r="AK1997" s="537"/>
      <c r="AL1997" s="537"/>
      <c r="AM1997" s="537"/>
      <c r="AN1997" s="537"/>
      <c r="AO1997" s="687"/>
      <c r="AP1997" s="141"/>
      <c r="AQ1997" s="141"/>
      <c r="AR1997" s="552"/>
      <c r="AS1997" s="552"/>
      <c r="AT1997" s="687"/>
      <c r="AU1997" s="593"/>
      <c r="AV1997" s="530">
        <f t="shared" ref="AV1997:AV2001" si="3033">AP1997+AQ1997+AU1997</f>
        <v>0</v>
      </c>
      <c r="AW1997" s="842">
        <f t="shared" ref="AW1997:AW2001" si="3034">AF1997+AV1997</f>
        <v>0</v>
      </c>
      <c r="AX1997" s="115">
        <f>L1997</f>
        <v>19437</v>
      </c>
      <c r="AY1997" s="5">
        <f>AE1997</f>
        <v>0</v>
      </c>
      <c r="AZ1997" s="7">
        <f>AY1997-AX1997</f>
        <v>-19437</v>
      </c>
      <c r="BA1997" s="335">
        <f>AZ1997/AX1997</f>
        <v>-1</v>
      </c>
      <c r="BB1997" s="23">
        <f>M1997</f>
        <v>20363</v>
      </c>
      <c r="BC1997" s="5">
        <f>AW1997</f>
        <v>0</v>
      </c>
      <c r="BD1997" s="7">
        <f>BC1997-BB1997</f>
        <v>-20363</v>
      </c>
      <c r="BE1997" s="335">
        <f>BD1997/BB1997</f>
        <v>-1</v>
      </c>
      <c r="BG1997" s="826"/>
      <c r="BH1997" s="607"/>
    </row>
    <row r="1998" spans="1:66" s="4" customFormat="1" ht="12.75" customHeight="1" x14ac:dyDescent="0.25">
      <c r="A1998" s="222"/>
      <c r="B1998" s="30"/>
      <c r="C1998" s="116"/>
      <c r="D1998" s="620"/>
      <c r="E1998" s="32"/>
      <c r="F1998" s="117"/>
      <c r="G1998" s="694"/>
      <c r="H1998" s="878"/>
      <c r="I1998" s="397"/>
      <c r="J1998" s="380"/>
      <c r="K1998" s="463" t="s">
        <v>85</v>
      </c>
      <c r="L1998" s="731">
        <v>3000</v>
      </c>
      <c r="M1998" s="732">
        <v>3000</v>
      </c>
      <c r="N1998" s="931"/>
      <c r="O1998" s="530">
        <f t="shared" si="3027"/>
        <v>-3000</v>
      </c>
      <c r="P1998" s="530" t="str">
        <f t="shared" si="3028"/>
        <v xml:space="preserve">0 </v>
      </c>
      <c r="Q1998" s="658"/>
      <c r="R1998" s="544"/>
      <c r="S1998" s="544"/>
      <c r="T1998" s="544"/>
      <c r="U1998" s="544"/>
      <c r="V1998" s="544"/>
      <c r="W1998" s="687"/>
      <c r="X1998" s="141"/>
      <c r="Y1998" s="141"/>
      <c r="Z1998" s="552"/>
      <c r="AA1998" s="552"/>
      <c r="AB1998" s="687"/>
      <c r="AC1998" s="593"/>
      <c r="AD1998" s="530">
        <f t="shared" si="3029"/>
        <v>0</v>
      </c>
      <c r="AE1998" s="842">
        <f t="shared" si="3030"/>
        <v>0</v>
      </c>
      <c r="AF1998" s="931"/>
      <c r="AG1998" s="530">
        <f t="shared" si="3031"/>
        <v>-3000</v>
      </c>
      <c r="AH1998" s="530" t="str">
        <f t="shared" si="3032"/>
        <v xml:space="preserve">0 </v>
      </c>
      <c r="AI1998" s="641"/>
      <c r="AJ1998" s="537"/>
      <c r="AK1998" s="537"/>
      <c r="AL1998" s="537"/>
      <c r="AM1998" s="537"/>
      <c r="AN1998" s="537"/>
      <c r="AO1998" s="687"/>
      <c r="AP1998" s="141"/>
      <c r="AQ1998" s="141"/>
      <c r="AR1998" s="552"/>
      <c r="AS1998" s="552"/>
      <c r="AT1998" s="687"/>
      <c r="AU1998" s="593"/>
      <c r="AV1998" s="530">
        <f t="shared" si="3033"/>
        <v>0</v>
      </c>
      <c r="AW1998" s="842">
        <f t="shared" si="3034"/>
        <v>0</v>
      </c>
      <c r="AX1998" s="115">
        <f>L1998</f>
        <v>3000</v>
      </c>
      <c r="AY1998" s="5">
        <f>AE1998</f>
        <v>0</v>
      </c>
      <c r="AZ1998" s="7">
        <f>AY1998-AX1998</f>
        <v>-3000</v>
      </c>
      <c r="BA1998" s="335">
        <f>AZ1998/AX1998</f>
        <v>-1</v>
      </c>
      <c r="BB1998" s="23">
        <f>M1998</f>
        <v>3000</v>
      </c>
      <c r="BC1998" s="5">
        <f>AW1998</f>
        <v>0</v>
      </c>
      <c r="BD1998" s="7">
        <f>BC1998-BB1998</f>
        <v>-3000</v>
      </c>
      <c r="BE1998" s="335">
        <f>BD1998/BB1998</f>
        <v>-1</v>
      </c>
      <c r="BF1998" s="41"/>
      <c r="BG1998" s="826"/>
      <c r="BH1998" s="607"/>
      <c r="BI1998" s="41"/>
      <c r="BJ1998" s="41"/>
      <c r="BK1998" s="41"/>
      <c r="BL1998" s="41"/>
      <c r="BM1998" s="41"/>
      <c r="BN1998" s="41"/>
    </row>
    <row r="1999" spans="1:66" s="27" customFormat="1" ht="12.75" customHeight="1" x14ac:dyDescent="0.25">
      <c r="A1999" s="222"/>
      <c r="B1999" s="30"/>
      <c r="C1999" s="116"/>
      <c r="D1999" s="620"/>
      <c r="E1999" s="32"/>
      <c r="F1999" s="117"/>
      <c r="G1999" s="694"/>
      <c r="H1999" s="878"/>
      <c r="I1999" s="397"/>
      <c r="J1999" s="380"/>
      <c r="K1999" s="463" t="s">
        <v>86</v>
      </c>
      <c r="L1999" s="731">
        <v>22437</v>
      </c>
      <c r="M1999" s="732">
        <v>23363</v>
      </c>
      <c r="N1999" s="931"/>
      <c r="O1999" s="530">
        <f t="shared" si="3027"/>
        <v>-22437</v>
      </c>
      <c r="P1999" s="530" t="str">
        <f t="shared" si="3028"/>
        <v xml:space="preserve">0 </v>
      </c>
      <c r="Q1999" s="658"/>
      <c r="R1999" s="544"/>
      <c r="S1999" s="544"/>
      <c r="T1999" s="544"/>
      <c r="U1999" s="544"/>
      <c r="V1999" s="544"/>
      <c r="W1999" s="687"/>
      <c r="X1999" s="141">
        <f t="shared" ref="X1999:AC1999" si="3035">X1997+X1998</f>
        <v>0</v>
      </c>
      <c r="Y1999" s="141">
        <f t="shared" si="3035"/>
        <v>0</v>
      </c>
      <c r="Z1999" s="552"/>
      <c r="AA1999" s="552"/>
      <c r="AB1999" s="687"/>
      <c r="AC1999" s="593">
        <f t="shared" si="3035"/>
        <v>0</v>
      </c>
      <c r="AD1999" s="530">
        <f t="shared" si="3029"/>
        <v>0</v>
      </c>
      <c r="AE1999" s="842">
        <f t="shared" si="3030"/>
        <v>0</v>
      </c>
      <c r="AF1999" s="931"/>
      <c r="AG1999" s="530">
        <f t="shared" si="3031"/>
        <v>-23363</v>
      </c>
      <c r="AH1999" s="530" t="str">
        <f t="shared" si="3032"/>
        <v xml:space="preserve">0 </v>
      </c>
      <c r="AI1999" s="641"/>
      <c r="AJ1999" s="537"/>
      <c r="AK1999" s="537"/>
      <c r="AL1999" s="537"/>
      <c r="AM1999" s="537"/>
      <c r="AN1999" s="537"/>
      <c r="AO1999" s="687"/>
      <c r="AP1999" s="141">
        <f t="shared" ref="AP1999:AU1999" si="3036">AP1997+AP1998</f>
        <v>0</v>
      </c>
      <c r="AQ1999" s="141">
        <f t="shared" si="3036"/>
        <v>0</v>
      </c>
      <c r="AR1999" s="552"/>
      <c r="AS1999" s="552"/>
      <c r="AT1999" s="687"/>
      <c r="AU1999" s="593">
        <f t="shared" si="3036"/>
        <v>0</v>
      </c>
      <c r="AV1999" s="530">
        <f t="shared" si="3033"/>
        <v>0</v>
      </c>
      <c r="AW1999" s="842">
        <f t="shared" si="3034"/>
        <v>0</v>
      </c>
      <c r="AX1999" s="115">
        <f>AX1997+AX1998</f>
        <v>22437</v>
      </c>
      <c r="AY1999" s="5">
        <f>AY1997+AY1998</f>
        <v>0</v>
      </c>
      <c r="AZ1999" s="7">
        <f>AZ1997+AZ1998</f>
        <v>-22437</v>
      </c>
      <c r="BA1999" s="335">
        <f>AZ1999/AX1999</f>
        <v>-1</v>
      </c>
      <c r="BB1999" s="23">
        <f>BB1997+BB1998</f>
        <v>23363</v>
      </c>
      <c r="BC1999" s="5">
        <f>BC1997+BC1998</f>
        <v>0</v>
      </c>
      <c r="BD1999" s="7">
        <f>BD1997+BD1998</f>
        <v>-23363</v>
      </c>
      <c r="BE1999" s="335">
        <f>BD1999/BB1999</f>
        <v>-1</v>
      </c>
      <c r="BF1999" s="41"/>
      <c r="BG1999" s="826"/>
      <c r="BH1999" s="607"/>
      <c r="BI1999" s="40"/>
      <c r="BJ1999" s="40"/>
      <c r="BK1999" s="40"/>
      <c r="BL1999" s="40"/>
      <c r="BM1999" s="40"/>
      <c r="BN1999" s="40"/>
    </row>
    <row r="2000" spans="1:66" ht="12.75" customHeight="1" x14ac:dyDescent="0.25">
      <c r="A2000" s="222"/>
      <c r="C2000" s="116"/>
      <c r="D2000" s="620"/>
      <c r="F2000" s="117">
        <v>13</v>
      </c>
      <c r="G2000" s="694"/>
      <c r="H2000" s="878"/>
      <c r="I2000" s="397"/>
      <c r="J2000" s="380"/>
      <c r="K2000" s="487" t="s">
        <v>87</v>
      </c>
      <c r="L2000" s="726">
        <v>1763</v>
      </c>
      <c r="M2000" s="727">
        <v>1763</v>
      </c>
      <c r="N2000" s="931"/>
      <c r="O2000" s="530">
        <f t="shared" si="3027"/>
        <v>-1763</v>
      </c>
      <c r="P2000" s="530" t="str">
        <f t="shared" si="3028"/>
        <v xml:space="preserve">0 </v>
      </c>
      <c r="Q2000" s="658"/>
      <c r="R2000" s="544"/>
      <c r="S2000" s="544"/>
      <c r="T2000" s="544"/>
      <c r="U2000" s="544"/>
      <c r="V2000" s="544"/>
      <c r="W2000" s="687" t="str">
        <f>IF(SUM(Q2000:V2000)=X2000,"OK",SUM(Q2000:V2000)-X2000)</f>
        <v>OK</v>
      </c>
      <c r="X2000" s="141"/>
      <c r="Y2000" s="141"/>
      <c r="Z2000" s="552"/>
      <c r="AA2000" s="552"/>
      <c r="AB2000" s="687" t="str">
        <f>IF(SUM(Z2000:AA2000)=AC2000,"OK",SUM(Z2000:AA2000)-AC2000)</f>
        <v>OK</v>
      </c>
      <c r="AC2000" s="593"/>
      <c r="AD2000" s="530">
        <f t="shared" si="3029"/>
        <v>0</v>
      </c>
      <c r="AE2000" s="842">
        <f t="shared" si="3030"/>
        <v>0</v>
      </c>
      <c r="AF2000" s="931"/>
      <c r="AG2000" s="530">
        <f t="shared" si="3031"/>
        <v>-1763</v>
      </c>
      <c r="AH2000" s="530" t="str">
        <f t="shared" si="3032"/>
        <v xml:space="preserve">0 </v>
      </c>
      <c r="AI2000" s="641"/>
      <c r="AJ2000" s="537"/>
      <c r="AK2000" s="537"/>
      <c r="AL2000" s="537"/>
      <c r="AM2000" s="537"/>
      <c r="AN2000" s="537"/>
      <c r="AO2000" s="687" t="str">
        <f>IF(SUM(AI2000:AN2000)=AP2000,"OK",SUM(AI2000:AN2000)-AP2000)</f>
        <v>OK</v>
      </c>
      <c r="AP2000" s="141"/>
      <c r="AQ2000" s="141"/>
      <c r="AR2000" s="552"/>
      <c r="AS2000" s="552"/>
      <c r="AT2000" s="687" t="str">
        <f>IF(SUM(AR2000:AS2000)=AU2000,"OK",SUM(AR2000:AS2000)-AU2000)</f>
        <v>OK</v>
      </c>
      <c r="AU2000" s="593"/>
      <c r="AV2000" s="530">
        <f t="shared" si="3033"/>
        <v>0</v>
      </c>
      <c r="AW2000" s="842">
        <f t="shared" si="3034"/>
        <v>0</v>
      </c>
      <c r="AX2000" s="115">
        <f>L2000</f>
        <v>1763</v>
      </c>
      <c r="AY2000" s="5">
        <f>AE2000</f>
        <v>0</v>
      </c>
      <c r="AZ2000" s="7">
        <f>AY2000-AX2000</f>
        <v>-1763</v>
      </c>
      <c r="BA2000" s="335">
        <f>AZ2000/AX2000</f>
        <v>-1</v>
      </c>
      <c r="BB2000" s="23">
        <f>M2000</f>
        <v>1763</v>
      </c>
      <c r="BC2000" s="5">
        <f>AW2000</f>
        <v>0</v>
      </c>
      <c r="BD2000" s="7">
        <f>BC2000-BB2000</f>
        <v>-1763</v>
      </c>
      <c r="BE2000" s="335">
        <f>BD2000/BB2000</f>
        <v>-1</v>
      </c>
      <c r="BG2000" s="826"/>
      <c r="BH2000" s="607"/>
    </row>
    <row r="2001" spans="1:60" ht="12.75" customHeight="1" x14ac:dyDescent="0.25">
      <c r="A2001" s="222"/>
      <c r="C2001" s="116"/>
      <c r="D2001" s="620"/>
      <c r="F2001" s="117"/>
      <c r="G2001" s="694"/>
      <c r="H2001" s="878"/>
      <c r="I2001" s="397"/>
      <c r="J2001" s="380"/>
      <c r="K2001" s="463" t="s">
        <v>214</v>
      </c>
      <c r="L2001" s="731">
        <v>20674</v>
      </c>
      <c r="M2001" s="732">
        <v>21600</v>
      </c>
      <c r="N2001" s="931"/>
      <c r="O2001" s="530">
        <f t="shared" si="3027"/>
        <v>-20674</v>
      </c>
      <c r="P2001" s="530" t="str">
        <f t="shared" si="3028"/>
        <v xml:space="preserve">0 </v>
      </c>
      <c r="Q2001" s="658"/>
      <c r="R2001" s="544"/>
      <c r="S2001" s="544"/>
      <c r="T2001" s="544"/>
      <c r="U2001" s="544"/>
      <c r="V2001" s="544"/>
      <c r="W2001" s="687"/>
      <c r="X2001" s="141">
        <f t="shared" ref="X2001:AC2001" si="3037">X1999-X2000</f>
        <v>0</v>
      </c>
      <c r="Y2001" s="141">
        <f t="shared" si="3037"/>
        <v>0</v>
      </c>
      <c r="Z2001" s="552"/>
      <c r="AA2001" s="552"/>
      <c r="AB2001" s="687"/>
      <c r="AC2001" s="593">
        <f t="shared" si="3037"/>
        <v>0</v>
      </c>
      <c r="AD2001" s="530">
        <f t="shared" si="3029"/>
        <v>0</v>
      </c>
      <c r="AE2001" s="842">
        <f t="shared" si="3030"/>
        <v>0</v>
      </c>
      <c r="AF2001" s="931"/>
      <c r="AG2001" s="530">
        <f t="shared" si="3031"/>
        <v>-21600</v>
      </c>
      <c r="AH2001" s="530" t="str">
        <f t="shared" si="3032"/>
        <v xml:space="preserve">0 </v>
      </c>
      <c r="AI2001" s="641"/>
      <c r="AJ2001" s="537"/>
      <c r="AK2001" s="537"/>
      <c r="AL2001" s="537"/>
      <c r="AM2001" s="537"/>
      <c r="AN2001" s="537"/>
      <c r="AO2001" s="687"/>
      <c r="AP2001" s="141">
        <f t="shared" ref="AP2001:AU2001" si="3038">AP1999-AP2000</f>
        <v>0</v>
      </c>
      <c r="AQ2001" s="141">
        <f t="shared" si="3038"/>
        <v>0</v>
      </c>
      <c r="AR2001" s="552"/>
      <c r="AS2001" s="552"/>
      <c r="AT2001" s="687"/>
      <c r="AU2001" s="593">
        <f t="shared" si="3038"/>
        <v>0</v>
      </c>
      <c r="AV2001" s="530">
        <f t="shared" si="3033"/>
        <v>0</v>
      </c>
      <c r="AW2001" s="842">
        <f t="shared" si="3034"/>
        <v>0</v>
      </c>
      <c r="AX2001" s="115">
        <f>AX1999-AX2000</f>
        <v>20674</v>
      </c>
      <c r="AY2001" s="5">
        <f>AY1999-AY2000</f>
        <v>0</v>
      </c>
      <c r="AZ2001" s="7">
        <f>AZ1999-AZ2000</f>
        <v>-20674</v>
      </c>
      <c r="BA2001" s="335">
        <f>AZ2001/AX2001</f>
        <v>-1</v>
      </c>
      <c r="BB2001" s="23">
        <f>BB1999-BB2000</f>
        <v>21600</v>
      </c>
      <c r="BC2001" s="5">
        <f>BC1999-BC2000</f>
        <v>0</v>
      </c>
      <c r="BD2001" s="7">
        <f>BD1999-BD2000</f>
        <v>-21600</v>
      </c>
      <c r="BE2001" s="335">
        <f>BD2001/BB2001</f>
        <v>-1</v>
      </c>
      <c r="BG2001" s="826"/>
      <c r="BH2001" s="607"/>
    </row>
    <row r="2002" spans="1:60" ht="12.75" customHeight="1" x14ac:dyDescent="0.25">
      <c r="A2002" s="222"/>
      <c r="C2002" s="116"/>
      <c r="D2002" s="620"/>
      <c r="F2002" s="117"/>
      <c r="G2002" s="694"/>
      <c r="H2002" s="878"/>
      <c r="I2002" s="397"/>
      <c r="J2002" s="380"/>
      <c r="K2002" s="486"/>
      <c r="L2002" s="731"/>
      <c r="M2002" s="732"/>
      <c r="N2002" s="931"/>
      <c r="O2002" s="923"/>
      <c r="P2002" s="923"/>
      <c r="Q2002" s="641"/>
      <c r="R2002" s="537"/>
      <c r="S2002" s="537"/>
      <c r="T2002" s="537"/>
      <c r="U2002" s="537"/>
      <c r="V2002" s="537"/>
      <c r="W2002" s="531"/>
      <c r="X2002" s="141"/>
      <c r="Y2002" s="141"/>
      <c r="Z2002" s="552"/>
      <c r="AA2002" s="552"/>
      <c r="AB2002" s="531"/>
      <c r="AC2002" s="593"/>
      <c r="AD2002" s="923"/>
      <c r="AE2002" s="846"/>
      <c r="AF2002" s="931"/>
      <c r="AG2002" s="923"/>
      <c r="AH2002" s="923"/>
      <c r="AI2002" s="641"/>
      <c r="AJ2002" s="537"/>
      <c r="AK2002" s="537"/>
      <c r="AL2002" s="537"/>
      <c r="AM2002" s="537"/>
      <c r="AN2002" s="537"/>
      <c r="AO2002" s="531"/>
      <c r="AP2002" s="141"/>
      <c r="AQ2002" s="141"/>
      <c r="AR2002" s="552"/>
      <c r="AS2002" s="552"/>
      <c r="AT2002" s="531"/>
      <c r="AU2002" s="593"/>
      <c r="AV2002" s="923"/>
      <c r="AW2002" s="846"/>
      <c r="AX2002" s="121"/>
      <c r="AY2002" s="111"/>
      <c r="AZ2002" s="111"/>
      <c r="BA2002" s="343"/>
      <c r="BB2002" s="324"/>
      <c r="BC2002" s="111"/>
      <c r="BD2002" s="111"/>
      <c r="BE2002" s="343"/>
      <c r="BG2002" s="826"/>
      <c r="BH2002" s="607"/>
    </row>
    <row r="2003" spans="1:60" ht="12.75" customHeight="1" x14ac:dyDescent="0.25">
      <c r="A2003" s="222"/>
      <c r="C2003" s="116"/>
      <c r="D2003" s="620"/>
      <c r="F2003" s="117"/>
      <c r="G2003" s="694"/>
      <c r="H2003" s="878"/>
      <c r="I2003" s="397"/>
      <c r="J2003" s="380"/>
      <c r="K2003" s="410" t="s">
        <v>48</v>
      </c>
      <c r="L2003" s="731"/>
      <c r="M2003" s="732"/>
      <c r="N2003" s="931"/>
      <c r="O2003" s="923"/>
      <c r="P2003" s="923"/>
      <c r="Q2003" s="641"/>
      <c r="R2003" s="537"/>
      <c r="S2003" s="537"/>
      <c r="T2003" s="537"/>
      <c r="U2003" s="537"/>
      <c r="V2003" s="537"/>
      <c r="W2003" s="531"/>
      <c r="X2003" s="141"/>
      <c r="Y2003" s="141"/>
      <c r="Z2003" s="552"/>
      <c r="AA2003" s="552"/>
      <c r="AB2003" s="531"/>
      <c r="AC2003" s="593"/>
      <c r="AD2003" s="923"/>
      <c r="AE2003" s="846"/>
      <c r="AF2003" s="931"/>
      <c r="AG2003" s="923"/>
      <c r="AH2003" s="923"/>
      <c r="AI2003" s="641"/>
      <c r="AJ2003" s="537"/>
      <c r="AK2003" s="537"/>
      <c r="AL2003" s="537"/>
      <c r="AM2003" s="537"/>
      <c r="AN2003" s="537"/>
      <c r="AO2003" s="531"/>
      <c r="AP2003" s="141"/>
      <c r="AQ2003" s="141"/>
      <c r="AR2003" s="552"/>
      <c r="AS2003" s="552"/>
      <c r="AT2003" s="531"/>
      <c r="AU2003" s="593"/>
      <c r="AV2003" s="923"/>
      <c r="AW2003" s="846"/>
      <c r="AX2003" s="121"/>
      <c r="AY2003" s="111"/>
      <c r="AZ2003" s="111"/>
      <c r="BA2003" s="343"/>
      <c r="BB2003" s="324"/>
      <c r="BC2003" s="111"/>
      <c r="BD2003" s="111"/>
      <c r="BE2003" s="343"/>
      <c r="BG2003" s="826"/>
      <c r="BH2003" s="607"/>
    </row>
    <row r="2004" spans="1:60" ht="12.75" customHeight="1" x14ac:dyDescent="0.25">
      <c r="A2004" s="222"/>
      <c r="C2004" s="116"/>
      <c r="D2004" s="620"/>
      <c r="F2004" s="117"/>
      <c r="G2004" s="694"/>
      <c r="H2004" s="878"/>
      <c r="I2004" s="397"/>
      <c r="J2004" s="380"/>
      <c r="K2004" s="408"/>
      <c r="L2004" s="731"/>
      <c r="M2004" s="732"/>
      <c r="N2004" s="931"/>
      <c r="O2004" s="923"/>
      <c r="P2004" s="923"/>
      <c r="Q2004" s="641"/>
      <c r="R2004" s="537"/>
      <c r="S2004" s="537"/>
      <c r="T2004" s="537"/>
      <c r="U2004" s="537"/>
      <c r="V2004" s="537"/>
      <c r="W2004" s="531"/>
      <c r="X2004" s="141"/>
      <c r="Y2004" s="141"/>
      <c r="Z2004" s="552"/>
      <c r="AA2004" s="552"/>
      <c r="AB2004" s="531"/>
      <c r="AC2004" s="593"/>
      <c r="AD2004" s="923"/>
      <c r="AE2004" s="846"/>
      <c r="AF2004" s="931"/>
      <c r="AG2004" s="923"/>
      <c r="AH2004" s="923"/>
      <c r="AI2004" s="641"/>
      <c r="AJ2004" s="537"/>
      <c r="AK2004" s="537"/>
      <c r="AL2004" s="537"/>
      <c r="AM2004" s="537"/>
      <c r="AN2004" s="537"/>
      <c r="AO2004" s="531"/>
      <c r="AP2004" s="141"/>
      <c r="AQ2004" s="141"/>
      <c r="AR2004" s="552"/>
      <c r="AS2004" s="552"/>
      <c r="AT2004" s="531"/>
      <c r="AU2004" s="593"/>
      <c r="AV2004" s="923"/>
      <c r="AW2004" s="846"/>
      <c r="AX2004" s="121"/>
      <c r="AY2004" s="111"/>
      <c r="AZ2004" s="111"/>
      <c r="BA2004" s="343"/>
      <c r="BB2004" s="324"/>
      <c r="BC2004" s="111"/>
      <c r="BD2004" s="111"/>
      <c r="BE2004" s="343"/>
      <c r="BG2004" s="826"/>
      <c r="BH2004" s="607"/>
    </row>
    <row r="2005" spans="1:60" ht="30.6" x14ac:dyDescent="0.25">
      <c r="A2005" s="222" t="s">
        <v>6116</v>
      </c>
      <c r="B2005" s="30">
        <v>14</v>
      </c>
      <c r="C2005" s="116" t="s">
        <v>1714</v>
      </c>
      <c r="D2005" s="620">
        <v>2007</v>
      </c>
      <c r="F2005" s="117"/>
      <c r="G2005" s="694" t="s">
        <v>4051</v>
      </c>
      <c r="H2005" s="878" t="str">
        <f t="shared" si="2998"/>
        <v>054</v>
      </c>
      <c r="I2005" s="397" t="s">
        <v>3254</v>
      </c>
      <c r="J2005" s="380" t="s">
        <v>2245</v>
      </c>
      <c r="K2005" s="408" t="s">
        <v>698</v>
      </c>
      <c r="L2005" s="731"/>
      <c r="M2005" s="732"/>
      <c r="N2005" s="931"/>
      <c r="O2005" s="923"/>
      <c r="P2005" s="923"/>
      <c r="Q2005" s="641"/>
      <c r="R2005" s="537"/>
      <c r="S2005" s="537"/>
      <c r="T2005" s="537"/>
      <c r="U2005" s="537"/>
      <c r="V2005" s="537"/>
      <c r="W2005" s="531"/>
      <c r="X2005" s="141"/>
      <c r="Y2005" s="141"/>
      <c r="Z2005" s="552"/>
      <c r="AA2005" s="552"/>
      <c r="AB2005" s="531"/>
      <c r="AC2005" s="593"/>
      <c r="AD2005" s="923"/>
      <c r="AE2005" s="846"/>
      <c r="AF2005" s="931"/>
      <c r="AG2005" s="923"/>
      <c r="AH2005" s="923"/>
      <c r="AI2005" s="641"/>
      <c r="AJ2005" s="537"/>
      <c r="AK2005" s="537"/>
      <c r="AL2005" s="537"/>
      <c r="AM2005" s="537"/>
      <c r="AN2005" s="537"/>
      <c r="AO2005" s="531"/>
      <c r="AP2005" s="141"/>
      <c r="AQ2005" s="141"/>
      <c r="AR2005" s="552"/>
      <c r="AS2005" s="552"/>
      <c r="AT2005" s="531"/>
      <c r="AU2005" s="593"/>
      <c r="AV2005" s="923"/>
      <c r="AW2005" s="846"/>
      <c r="AX2005" s="121"/>
      <c r="AY2005" s="111"/>
      <c r="AZ2005" s="111"/>
      <c r="BA2005" s="343"/>
      <c r="BB2005" s="324"/>
      <c r="BC2005" s="111"/>
      <c r="BD2005" s="111"/>
      <c r="BE2005" s="343"/>
      <c r="BG2005" s="826" t="str">
        <f>RIGHT(LEFT(I2005,3),2)&amp;"."&amp;RIGHT(LEFT(I2005,5),2)</f>
        <v>11.00</v>
      </c>
      <c r="BH2005" s="607" t="b">
        <f>COUNTIF('Codes SEC'!$B$2:$B$250,Ministres!BG2005)&gt;0</f>
        <v>1</v>
      </c>
    </row>
    <row r="2006" spans="1:60" ht="64.8" x14ac:dyDescent="0.25">
      <c r="A2006" s="222"/>
      <c r="C2006" s="116"/>
      <c r="D2006" s="620"/>
      <c r="F2006" s="117"/>
      <c r="G2006" s="694"/>
      <c r="H2006" s="878"/>
      <c r="I2006" s="591" t="s">
        <v>3755</v>
      </c>
      <c r="J2006" s="380"/>
      <c r="K2006" s="407"/>
      <c r="L2006" s="733"/>
      <c r="M2006" s="734"/>
      <c r="N2006" s="931"/>
      <c r="O2006" s="923"/>
      <c r="P2006" s="923"/>
      <c r="Q2006" s="646"/>
      <c r="R2006" s="536"/>
      <c r="S2006" s="536"/>
      <c r="T2006" s="536"/>
      <c r="U2006" s="536"/>
      <c r="V2006" s="536"/>
      <c r="W2006" s="683"/>
      <c r="X2006" s="141"/>
      <c r="Y2006" s="141"/>
      <c r="Z2006" s="552"/>
      <c r="AA2006" s="552"/>
      <c r="AB2006" s="683"/>
      <c r="AC2006" s="593"/>
      <c r="AD2006" s="923"/>
      <c r="AE2006" s="846"/>
      <c r="AF2006" s="931"/>
      <c r="AG2006" s="923"/>
      <c r="AH2006" s="923"/>
      <c r="AI2006" s="641"/>
      <c r="AJ2006" s="537"/>
      <c r="AK2006" s="537"/>
      <c r="AL2006" s="537"/>
      <c r="AM2006" s="537"/>
      <c r="AN2006" s="537"/>
      <c r="AO2006" s="683"/>
      <c r="AP2006" s="141"/>
      <c r="AQ2006" s="141"/>
      <c r="AR2006" s="552"/>
      <c r="AS2006" s="552"/>
      <c r="AT2006" s="683"/>
      <c r="AU2006" s="593"/>
      <c r="AV2006" s="923"/>
      <c r="AW2006" s="846"/>
      <c r="AX2006" s="115"/>
      <c r="AY2006" s="5"/>
      <c r="AZ2006" s="7"/>
      <c r="BA2006" s="335"/>
      <c r="BC2006" s="5"/>
      <c r="BD2006" s="7"/>
      <c r="BE2006" s="335"/>
      <c r="BG2006" s="826"/>
      <c r="BH2006" s="607"/>
    </row>
    <row r="2007" spans="1:60" ht="30.6" x14ac:dyDescent="0.25">
      <c r="A2007" s="222" t="s">
        <v>6116</v>
      </c>
      <c r="B2007" s="30">
        <v>14</v>
      </c>
      <c r="C2007" s="116" t="s">
        <v>1714</v>
      </c>
      <c r="D2007" s="620">
        <v>2007</v>
      </c>
      <c r="F2007" s="117"/>
      <c r="G2007" s="694"/>
      <c r="H2007" s="878" t="str">
        <f t="shared" si="2998"/>
        <v>054</v>
      </c>
      <c r="I2007" s="397" t="s">
        <v>3257</v>
      </c>
      <c r="J2007" s="380" t="s">
        <v>2246</v>
      </c>
      <c r="K2007" s="408" t="s">
        <v>699</v>
      </c>
      <c r="L2007" s="731"/>
      <c r="M2007" s="732"/>
      <c r="N2007" s="931"/>
      <c r="O2007" s="923"/>
      <c r="P2007" s="923"/>
      <c r="Q2007" s="641"/>
      <c r="R2007" s="537"/>
      <c r="S2007" s="537"/>
      <c r="T2007" s="537"/>
      <c r="U2007" s="537"/>
      <c r="V2007" s="537"/>
      <c r="W2007" s="531"/>
      <c r="X2007" s="141"/>
      <c r="Y2007" s="141"/>
      <c r="Z2007" s="552"/>
      <c r="AA2007" s="552"/>
      <c r="AB2007" s="531"/>
      <c r="AC2007" s="593"/>
      <c r="AD2007" s="923"/>
      <c r="AE2007" s="846"/>
      <c r="AF2007" s="931"/>
      <c r="AG2007" s="923"/>
      <c r="AH2007" s="923"/>
      <c r="AI2007" s="641"/>
      <c r="AJ2007" s="537"/>
      <c r="AK2007" s="537"/>
      <c r="AL2007" s="537"/>
      <c r="AM2007" s="537"/>
      <c r="AN2007" s="537"/>
      <c r="AO2007" s="531"/>
      <c r="AP2007" s="141"/>
      <c r="AQ2007" s="141"/>
      <c r="AR2007" s="552"/>
      <c r="AS2007" s="552"/>
      <c r="AT2007" s="531"/>
      <c r="AU2007" s="593"/>
      <c r="AV2007" s="923"/>
      <c r="AW2007" s="846"/>
      <c r="AX2007" s="121"/>
      <c r="AY2007" s="111"/>
      <c r="AZ2007" s="111"/>
      <c r="BA2007" s="343"/>
      <c r="BB2007" s="324"/>
      <c r="BC2007" s="111"/>
      <c r="BD2007" s="111"/>
      <c r="BE2007" s="343"/>
      <c r="BG2007" s="826" t="str">
        <f>RIGHT(LEFT(I2007,3),2)&amp;"."&amp;RIGHT(LEFT(I2007,5),2)</f>
        <v>12.11</v>
      </c>
      <c r="BH2007" s="607" t="b">
        <f>COUNTIF('Codes SEC'!$B$2:$B$250,Ministres!BG2007)&gt;0</f>
        <v>1</v>
      </c>
    </row>
    <row r="2008" spans="1:60" ht="30.6" x14ac:dyDescent="0.25">
      <c r="A2008" s="222" t="s">
        <v>6116</v>
      </c>
      <c r="B2008" s="30">
        <v>14</v>
      </c>
      <c r="C2008" s="116" t="s">
        <v>1714</v>
      </c>
      <c r="D2008" s="620">
        <v>2007</v>
      </c>
      <c r="F2008" s="117"/>
      <c r="G2008" s="694"/>
      <c r="H2008" s="878" t="str">
        <f t="shared" si="2998"/>
        <v>054</v>
      </c>
      <c r="I2008" s="397" t="s">
        <v>3262</v>
      </c>
      <c r="J2008" s="380" t="s">
        <v>2247</v>
      </c>
      <c r="K2008" s="408" t="s">
        <v>700</v>
      </c>
      <c r="L2008" s="731"/>
      <c r="M2008" s="732"/>
      <c r="N2008" s="931"/>
      <c r="O2008" s="923"/>
      <c r="P2008" s="923"/>
      <c r="Q2008" s="641"/>
      <c r="R2008" s="537"/>
      <c r="S2008" s="537"/>
      <c r="T2008" s="537"/>
      <c r="U2008" s="537"/>
      <c r="V2008" s="537"/>
      <c r="W2008" s="531"/>
      <c r="X2008" s="141"/>
      <c r="Y2008" s="141"/>
      <c r="Z2008" s="552"/>
      <c r="AA2008" s="552"/>
      <c r="AB2008" s="531"/>
      <c r="AC2008" s="593"/>
      <c r="AD2008" s="923"/>
      <c r="AE2008" s="846"/>
      <c r="AF2008" s="931"/>
      <c r="AG2008" s="923"/>
      <c r="AH2008" s="923"/>
      <c r="AI2008" s="641"/>
      <c r="AJ2008" s="537"/>
      <c r="AK2008" s="537"/>
      <c r="AL2008" s="537"/>
      <c r="AM2008" s="537"/>
      <c r="AN2008" s="537"/>
      <c r="AO2008" s="531"/>
      <c r="AP2008" s="141"/>
      <c r="AQ2008" s="141"/>
      <c r="AR2008" s="552"/>
      <c r="AS2008" s="552"/>
      <c r="AT2008" s="531"/>
      <c r="AU2008" s="593"/>
      <c r="AV2008" s="923"/>
      <c r="AW2008" s="846"/>
      <c r="AX2008" s="121"/>
      <c r="AY2008" s="111"/>
      <c r="AZ2008" s="111"/>
      <c r="BA2008" s="343"/>
      <c r="BB2008" s="324"/>
      <c r="BC2008" s="111"/>
      <c r="BD2008" s="111"/>
      <c r="BE2008" s="343"/>
      <c r="BF2008" s="40"/>
      <c r="BG2008" s="826" t="str">
        <f>RIGHT(LEFT(I2008,3),2)&amp;"."&amp;RIGHT(LEFT(I2008,5),2)</f>
        <v>12.21</v>
      </c>
      <c r="BH2008" s="607" t="b">
        <f>COUNTIF('Codes SEC'!$B$2:$B$250,Ministres!BG2008)&gt;0</f>
        <v>1</v>
      </c>
    </row>
    <row r="2009" spans="1:60" ht="30.6" x14ac:dyDescent="0.25">
      <c r="A2009" s="222" t="s">
        <v>6116</v>
      </c>
      <c r="B2009" s="30">
        <v>14</v>
      </c>
      <c r="C2009" s="116" t="s">
        <v>1714</v>
      </c>
      <c r="D2009" s="620">
        <v>2007</v>
      </c>
      <c r="F2009" s="117"/>
      <c r="G2009" s="694"/>
      <c r="H2009" s="878" t="str">
        <f t="shared" si="2998"/>
        <v>054</v>
      </c>
      <c r="I2009" s="397" t="s">
        <v>3318</v>
      </c>
      <c r="J2009" s="380" t="s">
        <v>2248</v>
      </c>
      <c r="K2009" s="408" t="s">
        <v>701</v>
      </c>
      <c r="L2009" s="731"/>
      <c r="M2009" s="732"/>
      <c r="N2009" s="931"/>
      <c r="O2009" s="923"/>
      <c r="P2009" s="923"/>
      <c r="Q2009" s="641"/>
      <c r="R2009" s="537"/>
      <c r="S2009" s="537"/>
      <c r="T2009" s="537"/>
      <c r="U2009" s="537"/>
      <c r="V2009" s="537"/>
      <c r="W2009" s="531"/>
      <c r="X2009" s="141"/>
      <c r="Y2009" s="141"/>
      <c r="Z2009" s="552"/>
      <c r="AA2009" s="552"/>
      <c r="AB2009" s="531"/>
      <c r="AC2009" s="593"/>
      <c r="AD2009" s="923"/>
      <c r="AE2009" s="846"/>
      <c r="AF2009" s="931"/>
      <c r="AG2009" s="923"/>
      <c r="AH2009" s="923"/>
      <c r="AI2009" s="641"/>
      <c r="AJ2009" s="537"/>
      <c r="AK2009" s="537"/>
      <c r="AL2009" s="537"/>
      <c r="AM2009" s="537"/>
      <c r="AN2009" s="537"/>
      <c r="AO2009" s="531"/>
      <c r="AP2009" s="141"/>
      <c r="AQ2009" s="141"/>
      <c r="AR2009" s="552"/>
      <c r="AS2009" s="552"/>
      <c r="AT2009" s="531"/>
      <c r="AU2009" s="593"/>
      <c r="AV2009" s="923"/>
      <c r="AW2009" s="846"/>
      <c r="AX2009" s="121"/>
      <c r="AY2009" s="111"/>
      <c r="AZ2009" s="111"/>
      <c r="BA2009" s="343"/>
      <c r="BB2009" s="324"/>
      <c r="BC2009" s="111"/>
      <c r="BD2009" s="111"/>
      <c r="BE2009" s="343"/>
      <c r="BG2009" s="826" t="str">
        <f>RIGHT(LEFT(I2009,3),2)&amp;"."&amp;RIGHT(LEFT(I2009,5),2)</f>
        <v>14.10</v>
      </c>
      <c r="BH2009" s="607" t="b">
        <f>COUNTIF('Codes SEC'!$B$2:$B$250,Ministres!BG2009)&gt;0</f>
        <v>1</v>
      </c>
    </row>
    <row r="2010" spans="1:60" ht="30.6" x14ac:dyDescent="0.25">
      <c r="A2010" s="222" t="s">
        <v>6116</v>
      </c>
      <c r="B2010" s="30">
        <v>14</v>
      </c>
      <c r="C2010" s="116" t="s">
        <v>1714</v>
      </c>
      <c r="D2010" s="620">
        <v>2007</v>
      </c>
      <c r="F2010" s="117"/>
      <c r="G2010" s="694"/>
      <c r="H2010" s="878" t="str">
        <f t="shared" si="2998"/>
        <v>054</v>
      </c>
      <c r="I2010" s="397">
        <v>82140000</v>
      </c>
      <c r="J2010" s="380" t="s">
        <v>3507</v>
      </c>
      <c r="K2010" s="570" t="s">
        <v>3506</v>
      </c>
      <c r="L2010" s="731"/>
      <c r="M2010" s="732"/>
      <c r="N2010" s="931"/>
      <c r="O2010" s="923"/>
      <c r="P2010" s="923"/>
      <c r="Q2010" s="641"/>
      <c r="R2010" s="537"/>
      <c r="S2010" s="537"/>
      <c r="T2010" s="537"/>
      <c r="U2010" s="537"/>
      <c r="V2010" s="537"/>
      <c r="W2010" s="531"/>
      <c r="X2010" s="141"/>
      <c r="Y2010" s="141"/>
      <c r="Z2010" s="552"/>
      <c r="AA2010" s="552"/>
      <c r="AB2010" s="531"/>
      <c r="AC2010" s="593"/>
      <c r="AD2010" s="923"/>
      <c r="AE2010" s="846"/>
      <c r="AF2010" s="931"/>
      <c r="AG2010" s="923"/>
      <c r="AH2010" s="923"/>
      <c r="AI2010" s="641"/>
      <c r="AJ2010" s="537"/>
      <c r="AK2010" s="537"/>
      <c r="AL2010" s="537"/>
      <c r="AM2010" s="537"/>
      <c r="AN2010" s="537"/>
      <c r="AO2010" s="531"/>
      <c r="AP2010" s="141"/>
      <c r="AQ2010" s="141"/>
      <c r="AR2010" s="552"/>
      <c r="AS2010" s="552"/>
      <c r="AT2010" s="531"/>
      <c r="AU2010" s="593"/>
      <c r="AV2010" s="923"/>
      <c r="AW2010" s="846"/>
      <c r="AX2010" s="121"/>
      <c r="AY2010" s="111"/>
      <c r="AZ2010" s="111"/>
      <c r="BA2010" s="343"/>
      <c r="BB2010" s="324"/>
      <c r="BC2010" s="111"/>
      <c r="BD2010" s="111"/>
      <c r="BE2010" s="343"/>
      <c r="BG2010" s="826" t="str">
        <f>RIGHT(LEFT(I2010,3),2)&amp;"."&amp;RIGHT(LEFT(I2010,5),2)</f>
        <v>21.40</v>
      </c>
      <c r="BH2010" s="607" t="b">
        <f>COUNTIF('Codes SEC'!$B$2:$B$250,Ministres!BG2010)&gt;0</f>
        <v>1</v>
      </c>
    </row>
    <row r="2011" spans="1:60" ht="12.75" customHeight="1" x14ac:dyDescent="0.25">
      <c r="A2011" s="222"/>
      <c r="C2011" s="116"/>
      <c r="D2011" s="620"/>
      <c r="F2011" s="117"/>
      <c r="G2011" s="694"/>
      <c r="H2011" s="878"/>
      <c r="I2011" s="397"/>
      <c r="J2011" s="380"/>
      <c r="K2011" s="408"/>
      <c r="L2011" s="731"/>
      <c r="M2011" s="732"/>
      <c r="N2011" s="931"/>
      <c r="O2011" s="923"/>
      <c r="P2011" s="923"/>
      <c r="Q2011" s="641"/>
      <c r="R2011" s="537"/>
      <c r="S2011" s="537"/>
      <c r="T2011" s="537"/>
      <c r="U2011" s="537"/>
      <c r="V2011" s="537"/>
      <c r="W2011" s="531"/>
      <c r="X2011" s="141"/>
      <c r="Y2011" s="141"/>
      <c r="Z2011" s="552"/>
      <c r="AA2011" s="552"/>
      <c r="AB2011" s="531"/>
      <c r="AC2011" s="593"/>
      <c r="AD2011" s="923"/>
      <c r="AE2011" s="846"/>
      <c r="AF2011" s="931"/>
      <c r="AG2011" s="923"/>
      <c r="AH2011" s="923"/>
      <c r="AI2011" s="641"/>
      <c r="AJ2011" s="537"/>
      <c r="AK2011" s="537"/>
      <c r="AL2011" s="537"/>
      <c r="AM2011" s="537"/>
      <c r="AN2011" s="537"/>
      <c r="AO2011" s="531"/>
      <c r="AP2011" s="141"/>
      <c r="AQ2011" s="141"/>
      <c r="AR2011" s="552"/>
      <c r="AS2011" s="552"/>
      <c r="AT2011" s="531"/>
      <c r="AU2011" s="593"/>
      <c r="AV2011" s="923"/>
      <c r="AW2011" s="846"/>
      <c r="AX2011" s="121"/>
      <c r="AY2011" s="111"/>
      <c r="AZ2011" s="111"/>
      <c r="BA2011" s="343"/>
      <c r="BB2011" s="324"/>
      <c r="BC2011" s="111"/>
      <c r="BD2011" s="111"/>
      <c r="BE2011" s="343"/>
      <c r="BG2011" s="826"/>
      <c r="BH2011" s="607"/>
    </row>
    <row r="2012" spans="1:60" ht="12.75" customHeight="1" x14ac:dyDescent="0.25">
      <c r="A2012" s="222"/>
      <c r="C2012" s="116"/>
      <c r="D2012" s="620"/>
      <c r="F2012" s="117"/>
      <c r="G2012" s="694"/>
      <c r="H2012" s="878"/>
      <c r="I2012" s="397"/>
      <c r="J2012" s="380"/>
      <c r="K2012" s="410" t="s">
        <v>58</v>
      </c>
      <c r="L2012" s="731"/>
      <c r="M2012" s="732"/>
      <c r="N2012" s="931"/>
      <c r="O2012" s="923"/>
      <c r="P2012" s="923"/>
      <c r="Q2012" s="641"/>
      <c r="R2012" s="537"/>
      <c r="S2012" s="537"/>
      <c r="T2012" s="537"/>
      <c r="U2012" s="537"/>
      <c r="V2012" s="537"/>
      <c r="W2012" s="531"/>
      <c r="X2012" s="141"/>
      <c r="Y2012" s="141"/>
      <c r="Z2012" s="552"/>
      <c r="AA2012" s="552"/>
      <c r="AB2012" s="531"/>
      <c r="AC2012" s="593"/>
      <c r="AD2012" s="923"/>
      <c r="AE2012" s="846"/>
      <c r="AF2012" s="931"/>
      <c r="AG2012" s="923"/>
      <c r="AH2012" s="923"/>
      <c r="AI2012" s="641"/>
      <c r="AJ2012" s="537"/>
      <c r="AK2012" s="537"/>
      <c r="AL2012" s="537"/>
      <c r="AM2012" s="537"/>
      <c r="AN2012" s="537"/>
      <c r="AO2012" s="531"/>
      <c r="AP2012" s="141"/>
      <c r="AQ2012" s="141"/>
      <c r="AR2012" s="552"/>
      <c r="AS2012" s="552"/>
      <c r="AT2012" s="531"/>
      <c r="AU2012" s="593"/>
      <c r="AV2012" s="923"/>
      <c r="AW2012" s="846"/>
      <c r="AX2012" s="121"/>
      <c r="AY2012" s="111"/>
      <c r="AZ2012" s="111"/>
      <c r="BA2012" s="343"/>
      <c r="BB2012" s="324"/>
      <c r="BC2012" s="111"/>
      <c r="BD2012" s="111"/>
      <c r="BE2012" s="343"/>
      <c r="BG2012" s="826"/>
      <c r="BH2012" s="607"/>
    </row>
    <row r="2013" spans="1:60" ht="12.75" customHeight="1" x14ac:dyDescent="0.25">
      <c r="A2013" s="222"/>
      <c r="C2013" s="116"/>
      <c r="D2013" s="620"/>
      <c r="F2013" s="117"/>
      <c r="G2013" s="694"/>
      <c r="H2013" s="878"/>
      <c r="I2013" s="397"/>
      <c r="J2013" s="380"/>
      <c r="K2013" s="408"/>
      <c r="L2013" s="731"/>
      <c r="M2013" s="732"/>
      <c r="N2013" s="931"/>
      <c r="O2013" s="923"/>
      <c r="P2013" s="923"/>
      <c r="Q2013" s="641"/>
      <c r="R2013" s="537"/>
      <c r="S2013" s="537"/>
      <c r="T2013" s="537"/>
      <c r="U2013" s="537"/>
      <c r="V2013" s="537"/>
      <c r="W2013" s="531"/>
      <c r="X2013" s="141"/>
      <c r="Y2013" s="141"/>
      <c r="Z2013" s="552"/>
      <c r="AA2013" s="552"/>
      <c r="AB2013" s="531"/>
      <c r="AC2013" s="593"/>
      <c r="AD2013" s="923"/>
      <c r="AE2013" s="846"/>
      <c r="AF2013" s="931"/>
      <c r="AG2013" s="923"/>
      <c r="AH2013" s="923"/>
      <c r="AI2013" s="641"/>
      <c r="AJ2013" s="537"/>
      <c r="AK2013" s="537"/>
      <c r="AL2013" s="537"/>
      <c r="AM2013" s="537"/>
      <c r="AN2013" s="537"/>
      <c r="AO2013" s="531"/>
      <c r="AP2013" s="141"/>
      <c r="AQ2013" s="141"/>
      <c r="AR2013" s="552"/>
      <c r="AS2013" s="552"/>
      <c r="AT2013" s="531"/>
      <c r="AU2013" s="593"/>
      <c r="AV2013" s="923"/>
      <c r="AW2013" s="846"/>
      <c r="AX2013" s="121"/>
      <c r="AY2013" s="111"/>
      <c r="AZ2013" s="111"/>
      <c r="BA2013" s="343"/>
      <c r="BB2013" s="324"/>
      <c r="BC2013" s="111"/>
      <c r="BD2013" s="111"/>
      <c r="BE2013" s="343"/>
      <c r="BG2013" s="826"/>
      <c r="BH2013" s="607"/>
    </row>
    <row r="2014" spans="1:60" ht="30.6" x14ac:dyDescent="0.25">
      <c r="A2014" s="222" t="s">
        <v>6116</v>
      </c>
      <c r="B2014" s="30">
        <v>14</v>
      </c>
      <c r="C2014" s="116" t="s">
        <v>1714</v>
      </c>
      <c r="D2014" s="620">
        <v>2007</v>
      </c>
      <c r="F2014" s="117"/>
      <c r="G2014" s="694"/>
      <c r="H2014" s="878" t="str">
        <f t="shared" si="2998"/>
        <v>054</v>
      </c>
      <c r="I2014" s="397" t="s">
        <v>3258</v>
      </c>
      <c r="J2014" s="380" t="s">
        <v>2249</v>
      </c>
      <c r="K2014" s="408" t="s">
        <v>702</v>
      </c>
      <c r="L2014" s="731"/>
      <c r="M2014" s="732"/>
      <c r="N2014" s="931"/>
      <c r="O2014" s="923"/>
      <c r="P2014" s="923"/>
      <c r="Q2014" s="641"/>
      <c r="R2014" s="537"/>
      <c r="S2014" s="537"/>
      <c r="T2014" s="537"/>
      <c r="U2014" s="537"/>
      <c r="V2014" s="537"/>
      <c r="W2014" s="531"/>
      <c r="X2014" s="141"/>
      <c r="Y2014" s="141"/>
      <c r="Z2014" s="552"/>
      <c r="AA2014" s="552"/>
      <c r="AB2014" s="531"/>
      <c r="AC2014" s="593"/>
      <c r="AD2014" s="923"/>
      <c r="AE2014" s="846"/>
      <c r="AF2014" s="931"/>
      <c r="AG2014" s="923"/>
      <c r="AH2014" s="923"/>
      <c r="AI2014" s="641"/>
      <c r="AJ2014" s="537"/>
      <c r="AK2014" s="537"/>
      <c r="AL2014" s="537"/>
      <c r="AM2014" s="537"/>
      <c r="AN2014" s="537"/>
      <c r="AO2014" s="531"/>
      <c r="AP2014" s="141"/>
      <c r="AQ2014" s="141"/>
      <c r="AR2014" s="552"/>
      <c r="AS2014" s="552"/>
      <c r="AT2014" s="531"/>
      <c r="AU2014" s="593"/>
      <c r="AV2014" s="923"/>
      <c r="AW2014" s="846"/>
      <c r="AX2014" s="121"/>
      <c r="AY2014" s="111"/>
      <c r="AZ2014" s="111"/>
      <c r="BA2014" s="343"/>
      <c r="BB2014" s="324"/>
      <c r="BC2014" s="111"/>
      <c r="BD2014" s="111"/>
      <c r="BE2014" s="343"/>
      <c r="BG2014" s="826" t="str">
        <f>RIGHT(LEFT(I2014,3),2)&amp;"."&amp;RIGHT(LEFT(I2014,5),2)</f>
        <v>74.22</v>
      </c>
      <c r="BH2014" s="607" t="b">
        <f>COUNTIF('Codes SEC'!$B$2:$B$250,Ministres!BG2014)&gt;0</f>
        <v>1</v>
      </c>
    </row>
    <row r="2015" spans="1:60" ht="12.75" customHeight="1" x14ac:dyDescent="0.25">
      <c r="A2015" s="226"/>
      <c r="B2015" s="207"/>
      <c r="C2015" s="267"/>
      <c r="D2015" s="300"/>
      <c r="E2015" s="276"/>
      <c r="F2015" s="300"/>
      <c r="G2015" s="696"/>
      <c r="H2015" s="887"/>
      <c r="I2015" s="444"/>
      <c r="J2015" s="815"/>
      <c r="K2015" s="484" t="s">
        <v>3692</v>
      </c>
      <c r="L2015" s="729">
        <f t="shared" ref="L2015:P2015" si="3039">L2000</f>
        <v>1763</v>
      </c>
      <c r="M2015" s="730">
        <f t="shared" si="3039"/>
        <v>1763</v>
      </c>
      <c r="N2015" s="844">
        <f t="shared" si="3039"/>
        <v>0</v>
      </c>
      <c r="O2015" s="665">
        <f t="shared" si="3039"/>
        <v>-1763</v>
      </c>
      <c r="P2015" s="665" t="str">
        <f t="shared" si="3039"/>
        <v xml:space="preserve">0 </v>
      </c>
      <c r="Q2015" s="638">
        <f t="shared" ref="Q2015:AA2015" si="3040">Q2000</f>
        <v>0</v>
      </c>
      <c r="R2015" s="130">
        <f t="shared" si="3040"/>
        <v>0</v>
      </c>
      <c r="S2015" s="130">
        <f t="shared" si="3040"/>
        <v>0</v>
      </c>
      <c r="T2015" s="130">
        <f t="shared" si="3040"/>
        <v>0</v>
      </c>
      <c r="U2015" s="130">
        <f t="shared" si="3040"/>
        <v>0</v>
      </c>
      <c r="V2015" s="130">
        <f t="shared" si="3040"/>
        <v>0</v>
      </c>
      <c r="W2015" s="665"/>
      <c r="X2015" s="130">
        <f t="shared" si="3040"/>
        <v>0</v>
      </c>
      <c r="Y2015" s="130">
        <f t="shared" si="3040"/>
        <v>0</v>
      </c>
      <c r="Z2015" s="130">
        <f t="shared" si="3040"/>
        <v>0</v>
      </c>
      <c r="AA2015" s="130">
        <f t="shared" si="3040"/>
        <v>0</v>
      </c>
      <c r="AB2015" s="665"/>
      <c r="AC2015" s="130">
        <f t="shared" ref="AC2015" si="3041">AC2000</f>
        <v>0</v>
      </c>
      <c r="AD2015" s="665">
        <f>AD2000</f>
        <v>0</v>
      </c>
      <c r="AE2015" s="845">
        <f>AE2000</f>
        <v>0</v>
      </c>
      <c r="AF2015" s="844">
        <f t="shared" ref="AF2015:AH2015" si="3042">AF2000</f>
        <v>0</v>
      </c>
      <c r="AG2015" s="665">
        <f t="shared" si="3042"/>
        <v>-1763</v>
      </c>
      <c r="AH2015" s="665" t="str">
        <f t="shared" si="3042"/>
        <v xml:space="preserve">0 </v>
      </c>
      <c r="AI2015" s="638">
        <f t="shared" ref="AI2015:AS2015" si="3043">AI2000</f>
        <v>0</v>
      </c>
      <c r="AJ2015" s="130">
        <f t="shared" si="3043"/>
        <v>0</v>
      </c>
      <c r="AK2015" s="130">
        <f t="shared" si="3043"/>
        <v>0</v>
      </c>
      <c r="AL2015" s="130">
        <f t="shared" si="3043"/>
        <v>0</v>
      </c>
      <c r="AM2015" s="130">
        <f t="shared" si="3043"/>
        <v>0</v>
      </c>
      <c r="AN2015" s="130">
        <f t="shared" si="3043"/>
        <v>0</v>
      </c>
      <c r="AO2015" s="665"/>
      <c r="AP2015" s="130">
        <f t="shared" si="3043"/>
        <v>0</v>
      </c>
      <c r="AQ2015" s="130">
        <f t="shared" si="3043"/>
        <v>0</v>
      </c>
      <c r="AR2015" s="130">
        <f t="shared" si="3043"/>
        <v>0</v>
      </c>
      <c r="AS2015" s="130">
        <f t="shared" si="3043"/>
        <v>0</v>
      </c>
      <c r="AT2015" s="665"/>
      <c r="AU2015" s="130">
        <f t="shared" ref="AU2015:BE2015" si="3044">AU2000</f>
        <v>0</v>
      </c>
      <c r="AV2015" s="665">
        <f t="shared" ref="AV2015" si="3045">AV2000</f>
        <v>0</v>
      </c>
      <c r="AW2015" s="845">
        <f t="shared" si="3044"/>
        <v>0</v>
      </c>
      <c r="AX2015" s="314">
        <f t="shared" si="3044"/>
        <v>1763</v>
      </c>
      <c r="AY2015" s="131">
        <f t="shared" si="3044"/>
        <v>0</v>
      </c>
      <c r="AZ2015" s="132">
        <f t="shared" si="3044"/>
        <v>-1763</v>
      </c>
      <c r="BA2015" s="340">
        <f t="shared" si="3044"/>
        <v>-1</v>
      </c>
      <c r="BB2015" s="310">
        <f t="shared" si="3044"/>
        <v>1763</v>
      </c>
      <c r="BC2015" s="131">
        <f t="shared" si="3044"/>
        <v>0</v>
      </c>
      <c r="BD2015" s="132">
        <f t="shared" si="3044"/>
        <v>-1763</v>
      </c>
      <c r="BE2015" s="340">
        <f t="shared" si="3044"/>
        <v>-1</v>
      </c>
      <c r="BG2015" s="826"/>
      <c r="BH2015" s="607"/>
    </row>
    <row r="2016" spans="1:60" ht="12.75" customHeight="1" x14ac:dyDescent="0.25">
      <c r="A2016" s="222"/>
      <c r="C2016" s="116"/>
      <c r="D2016" s="620"/>
      <c r="F2016" s="117"/>
      <c r="G2016" s="690"/>
      <c r="H2016" s="878"/>
      <c r="I2016" s="397"/>
      <c r="J2016" s="380"/>
      <c r="K2016" s="453" t="s">
        <v>208</v>
      </c>
      <c r="L2016" s="731">
        <v>0</v>
      </c>
      <c r="M2016" s="732">
        <v>0</v>
      </c>
      <c r="N2016" s="929">
        <v>0</v>
      </c>
      <c r="O2016" s="530">
        <v>0</v>
      </c>
      <c r="P2016" s="530">
        <v>0</v>
      </c>
      <c r="Q2016" s="641">
        <v>0</v>
      </c>
      <c r="R2016" s="537">
        <v>0</v>
      </c>
      <c r="S2016" s="537">
        <v>0</v>
      </c>
      <c r="T2016" s="537">
        <v>0</v>
      </c>
      <c r="U2016" s="537">
        <v>0</v>
      </c>
      <c r="V2016" s="537">
        <v>0</v>
      </c>
      <c r="W2016" s="530"/>
      <c r="X2016" s="142">
        <v>0</v>
      </c>
      <c r="Y2016" s="142">
        <v>0</v>
      </c>
      <c r="Z2016" s="537">
        <v>0</v>
      </c>
      <c r="AA2016" s="537">
        <v>0</v>
      </c>
      <c r="AB2016" s="530"/>
      <c r="AC2016" s="142">
        <v>0</v>
      </c>
      <c r="AD2016" s="530">
        <v>0</v>
      </c>
      <c r="AE2016" s="842">
        <v>0</v>
      </c>
      <c r="AF2016" s="929">
        <v>0</v>
      </c>
      <c r="AG2016" s="530">
        <v>0</v>
      </c>
      <c r="AH2016" s="530">
        <v>0</v>
      </c>
      <c r="AI2016" s="641">
        <v>0</v>
      </c>
      <c r="AJ2016" s="537">
        <v>0</v>
      </c>
      <c r="AK2016" s="537">
        <v>0</v>
      </c>
      <c r="AL2016" s="537">
        <v>0</v>
      </c>
      <c r="AM2016" s="537">
        <v>0</v>
      </c>
      <c r="AN2016" s="537">
        <v>0</v>
      </c>
      <c r="AO2016" s="530"/>
      <c r="AP2016" s="142">
        <v>0</v>
      </c>
      <c r="AQ2016" s="142">
        <v>0</v>
      </c>
      <c r="AR2016" s="537">
        <v>0</v>
      </c>
      <c r="AS2016" s="537">
        <v>0</v>
      </c>
      <c r="AT2016" s="530"/>
      <c r="AU2016" s="142">
        <v>0</v>
      </c>
      <c r="AV2016" s="530">
        <v>0</v>
      </c>
      <c r="AW2016" s="842">
        <v>0</v>
      </c>
      <c r="AX2016" s="121">
        <v>0</v>
      </c>
      <c r="AY2016" s="111">
        <v>0</v>
      </c>
      <c r="AZ2016" s="111">
        <v>0</v>
      </c>
      <c r="BA2016" s="343">
        <v>0</v>
      </c>
      <c r="BB2016" s="324">
        <v>0</v>
      </c>
      <c r="BC2016" s="111">
        <v>0</v>
      </c>
      <c r="BD2016" s="111">
        <v>0</v>
      </c>
      <c r="BE2016" s="343">
        <v>0</v>
      </c>
      <c r="BG2016" s="826"/>
      <c r="BH2016" s="607"/>
    </row>
    <row r="2017" spans="1:60" ht="12.75" customHeight="1" x14ac:dyDescent="0.25">
      <c r="A2017" s="222"/>
      <c r="C2017" s="116"/>
      <c r="D2017" s="620"/>
      <c r="F2017" s="117"/>
      <c r="G2017" s="694"/>
      <c r="H2017" s="878"/>
      <c r="I2017" s="397"/>
      <c r="J2017" s="380"/>
      <c r="K2017" s="453" t="s">
        <v>96</v>
      </c>
      <c r="L2017" s="731">
        <v>0</v>
      </c>
      <c r="M2017" s="732">
        <v>0</v>
      </c>
      <c r="N2017" s="929">
        <v>0</v>
      </c>
      <c r="O2017" s="530">
        <v>0</v>
      </c>
      <c r="P2017" s="530">
        <v>0</v>
      </c>
      <c r="Q2017" s="641">
        <v>0</v>
      </c>
      <c r="R2017" s="537">
        <v>0</v>
      </c>
      <c r="S2017" s="537">
        <v>0</v>
      </c>
      <c r="T2017" s="537">
        <v>0</v>
      </c>
      <c r="U2017" s="537">
        <v>0</v>
      </c>
      <c r="V2017" s="537">
        <v>0</v>
      </c>
      <c r="W2017" s="530"/>
      <c r="X2017" s="142">
        <v>0</v>
      </c>
      <c r="Y2017" s="142">
        <v>0</v>
      </c>
      <c r="Z2017" s="537">
        <v>0</v>
      </c>
      <c r="AA2017" s="537">
        <v>0</v>
      </c>
      <c r="AB2017" s="530"/>
      <c r="AC2017" s="142">
        <v>0</v>
      </c>
      <c r="AD2017" s="530">
        <v>0</v>
      </c>
      <c r="AE2017" s="842">
        <v>0</v>
      </c>
      <c r="AF2017" s="929">
        <v>0</v>
      </c>
      <c r="AG2017" s="530">
        <v>0</v>
      </c>
      <c r="AH2017" s="530">
        <v>0</v>
      </c>
      <c r="AI2017" s="641">
        <v>0</v>
      </c>
      <c r="AJ2017" s="537">
        <v>0</v>
      </c>
      <c r="AK2017" s="537">
        <v>0</v>
      </c>
      <c r="AL2017" s="537">
        <v>0</v>
      </c>
      <c r="AM2017" s="537">
        <v>0</v>
      </c>
      <c r="AN2017" s="537">
        <v>0</v>
      </c>
      <c r="AO2017" s="530"/>
      <c r="AP2017" s="142">
        <v>0</v>
      </c>
      <c r="AQ2017" s="142">
        <v>0</v>
      </c>
      <c r="AR2017" s="537">
        <v>0</v>
      </c>
      <c r="AS2017" s="537">
        <v>0</v>
      </c>
      <c r="AT2017" s="530"/>
      <c r="AU2017" s="142">
        <v>0</v>
      </c>
      <c r="AV2017" s="530">
        <v>0</v>
      </c>
      <c r="AW2017" s="842">
        <v>0</v>
      </c>
      <c r="AX2017" s="121">
        <v>0</v>
      </c>
      <c r="AY2017" s="111">
        <v>0</v>
      </c>
      <c r="AZ2017" s="111">
        <v>0</v>
      </c>
      <c r="BA2017" s="343">
        <v>0</v>
      </c>
      <c r="BB2017" s="324">
        <v>0</v>
      </c>
      <c r="BC2017" s="111">
        <v>0</v>
      </c>
      <c r="BD2017" s="111">
        <v>0</v>
      </c>
      <c r="BE2017" s="343">
        <v>0</v>
      </c>
      <c r="BG2017" s="826"/>
      <c r="BH2017" s="607"/>
    </row>
    <row r="2018" spans="1:60" ht="12.75" customHeight="1" x14ac:dyDescent="0.25">
      <c r="A2018" s="222"/>
      <c r="C2018" s="116"/>
      <c r="D2018" s="620"/>
      <c r="F2018" s="117"/>
      <c r="G2018" s="694"/>
      <c r="H2018" s="878"/>
      <c r="I2018" s="397"/>
      <c r="J2018" s="380"/>
      <c r="K2018" s="453" t="s">
        <v>209</v>
      </c>
      <c r="L2018" s="731">
        <f t="shared" ref="L2018:P2018" si="3046">L2000</f>
        <v>1763</v>
      </c>
      <c r="M2018" s="732">
        <f t="shared" si="3046"/>
        <v>1763</v>
      </c>
      <c r="N2018" s="929">
        <f t="shared" si="3046"/>
        <v>0</v>
      </c>
      <c r="O2018" s="530">
        <f t="shared" si="3046"/>
        <v>-1763</v>
      </c>
      <c r="P2018" s="530" t="str">
        <f t="shared" si="3046"/>
        <v xml:space="preserve">0 </v>
      </c>
      <c r="Q2018" s="641">
        <f t="shared" ref="Q2018:AA2018" si="3047">Q2000</f>
        <v>0</v>
      </c>
      <c r="R2018" s="537">
        <f t="shared" si="3047"/>
        <v>0</v>
      </c>
      <c r="S2018" s="537">
        <f t="shared" si="3047"/>
        <v>0</v>
      </c>
      <c r="T2018" s="537">
        <f t="shared" si="3047"/>
        <v>0</v>
      </c>
      <c r="U2018" s="537">
        <f t="shared" si="3047"/>
        <v>0</v>
      </c>
      <c r="V2018" s="537">
        <f t="shared" si="3047"/>
        <v>0</v>
      </c>
      <c r="W2018" s="530"/>
      <c r="X2018" s="142">
        <f t="shared" si="3047"/>
        <v>0</v>
      </c>
      <c r="Y2018" s="142">
        <f t="shared" si="3047"/>
        <v>0</v>
      </c>
      <c r="Z2018" s="537">
        <f t="shared" si="3047"/>
        <v>0</v>
      </c>
      <c r="AA2018" s="537">
        <f t="shared" si="3047"/>
        <v>0</v>
      </c>
      <c r="AB2018" s="530"/>
      <c r="AC2018" s="142">
        <f t="shared" ref="AC2018:AC2019" si="3048">AC2000</f>
        <v>0</v>
      </c>
      <c r="AD2018" s="530">
        <f>AD2000</f>
        <v>0</v>
      </c>
      <c r="AE2018" s="842">
        <f>AE2000</f>
        <v>0</v>
      </c>
      <c r="AF2018" s="929">
        <f t="shared" ref="AF2018:AH2018" si="3049">AF2000</f>
        <v>0</v>
      </c>
      <c r="AG2018" s="530">
        <f t="shared" si="3049"/>
        <v>-1763</v>
      </c>
      <c r="AH2018" s="530" t="str">
        <f t="shared" si="3049"/>
        <v xml:space="preserve">0 </v>
      </c>
      <c r="AI2018" s="641">
        <f t="shared" ref="AI2018:AS2018" si="3050">AI2000</f>
        <v>0</v>
      </c>
      <c r="AJ2018" s="537">
        <f t="shared" si="3050"/>
        <v>0</v>
      </c>
      <c r="AK2018" s="537">
        <f t="shared" si="3050"/>
        <v>0</v>
      </c>
      <c r="AL2018" s="537">
        <f t="shared" si="3050"/>
        <v>0</v>
      </c>
      <c r="AM2018" s="537">
        <f t="shared" si="3050"/>
        <v>0</v>
      </c>
      <c r="AN2018" s="537">
        <f t="shared" si="3050"/>
        <v>0</v>
      </c>
      <c r="AO2018" s="530"/>
      <c r="AP2018" s="142">
        <f t="shared" si="3050"/>
        <v>0</v>
      </c>
      <c r="AQ2018" s="142">
        <f t="shared" si="3050"/>
        <v>0</v>
      </c>
      <c r="AR2018" s="537">
        <f t="shared" si="3050"/>
        <v>0</v>
      </c>
      <c r="AS2018" s="537">
        <f t="shared" si="3050"/>
        <v>0</v>
      </c>
      <c r="AT2018" s="530"/>
      <c r="AU2018" s="142">
        <f t="shared" ref="AU2018:BE2018" si="3051">AU2000</f>
        <v>0</v>
      </c>
      <c r="AV2018" s="530">
        <f t="shared" ref="AV2018" si="3052">AV2000</f>
        <v>0</v>
      </c>
      <c r="AW2018" s="842">
        <f t="shared" si="3051"/>
        <v>0</v>
      </c>
      <c r="AX2018" s="121">
        <f t="shared" si="3051"/>
        <v>1763</v>
      </c>
      <c r="AY2018" s="111">
        <f t="shared" si="3051"/>
        <v>0</v>
      </c>
      <c r="AZ2018" s="111">
        <f t="shared" si="3051"/>
        <v>-1763</v>
      </c>
      <c r="BA2018" s="343">
        <f t="shared" si="3051"/>
        <v>-1</v>
      </c>
      <c r="BB2018" s="324">
        <f t="shared" si="3051"/>
        <v>1763</v>
      </c>
      <c r="BC2018" s="111">
        <f t="shared" si="3051"/>
        <v>0</v>
      </c>
      <c r="BD2018" s="111">
        <f t="shared" si="3051"/>
        <v>-1763</v>
      </c>
      <c r="BE2018" s="343">
        <f t="shared" si="3051"/>
        <v>-1</v>
      </c>
      <c r="BG2018" s="826"/>
      <c r="BH2018" s="607"/>
    </row>
    <row r="2019" spans="1:60" ht="12.75" customHeight="1" x14ac:dyDescent="0.25">
      <c r="A2019" s="222"/>
      <c r="C2019" s="116"/>
      <c r="D2019" s="620"/>
      <c r="F2019" s="117"/>
      <c r="G2019" s="694"/>
      <c r="H2019" s="878"/>
      <c r="I2019" s="397"/>
      <c r="J2019" s="380"/>
      <c r="K2019" s="453" t="s">
        <v>210</v>
      </c>
      <c r="L2019" s="731">
        <f t="shared" ref="L2019:P2019" si="3053">L2001</f>
        <v>20674</v>
      </c>
      <c r="M2019" s="732">
        <f t="shared" si="3053"/>
        <v>21600</v>
      </c>
      <c r="N2019" s="929">
        <f t="shared" si="3053"/>
        <v>0</v>
      </c>
      <c r="O2019" s="530">
        <f t="shared" si="3053"/>
        <v>-20674</v>
      </c>
      <c r="P2019" s="530" t="str">
        <f t="shared" si="3053"/>
        <v xml:space="preserve">0 </v>
      </c>
      <c r="Q2019" s="641">
        <f t="shared" ref="Q2019:AA2019" si="3054">Q2001</f>
        <v>0</v>
      </c>
      <c r="R2019" s="537">
        <f t="shared" si="3054"/>
        <v>0</v>
      </c>
      <c r="S2019" s="537">
        <f t="shared" si="3054"/>
        <v>0</v>
      </c>
      <c r="T2019" s="537">
        <f t="shared" si="3054"/>
        <v>0</v>
      </c>
      <c r="U2019" s="537">
        <f t="shared" si="3054"/>
        <v>0</v>
      </c>
      <c r="V2019" s="537">
        <f t="shared" si="3054"/>
        <v>0</v>
      </c>
      <c r="W2019" s="530"/>
      <c r="X2019" s="142">
        <f t="shared" si="3054"/>
        <v>0</v>
      </c>
      <c r="Y2019" s="142">
        <f t="shared" si="3054"/>
        <v>0</v>
      </c>
      <c r="Z2019" s="537">
        <f t="shared" si="3054"/>
        <v>0</v>
      </c>
      <c r="AA2019" s="537">
        <f t="shared" si="3054"/>
        <v>0</v>
      </c>
      <c r="AB2019" s="530"/>
      <c r="AC2019" s="142">
        <f t="shared" si="3048"/>
        <v>0</v>
      </c>
      <c r="AD2019" s="530">
        <f>AD2001</f>
        <v>0</v>
      </c>
      <c r="AE2019" s="842">
        <f>AE2001</f>
        <v>0</v>
      </c>
      <c r="AF2019" s="929">
        <f t="shared" ref="AF2019:AH2019" si="3055">AF2001</f>
        <v>0</v>
      </c>
      <c r="AG2019" s="530">
        <f t="shared" si="3055"/>
        <v>-21600</v>
      </c>
      <c r="AH2019" s="530" t="str">
        <f t="shared" si="3055"/>
        <v xml:space="preserve">0 </v>
      </c>
      <c r="AI2019" s="641">
        <f t="shared" ref="AI2019:AS2019" si="3056">AI2001</f>
        <v>0</v>
      </c>
      <c r="AJ2019" s="537">
        <f t="shared" si="3056"/>
        <v>0</v>
      </c>
      <c r="AK2019" s="537">
        <f t="shared" si="3056"/>
        <v>0</v>
      </c>
      <c r="AL2019" s="537">
        <f t="shared" si="3056"/>
        <v>0</v>
      </c>
      <c r="AM2019" s="537">
        <f t="shared" si="3056"/>
        <v>0</v>
      </c>
      <c r="AN2019" s="537">
        <f t="shared" si="3056"/>
        <v>0</v>
      </c>
      <c r="AO2019" s="530"/>
      <c r="AP2019" s="142">
        <f t="shared" si="3056"/>
        <v>0</v>
      </c>
      <c r="AQ2019" s="142">
        <f t="shared" si="3056"/>
        <v>0</v>
      </c>
      <c r="AR2019" s="537">
        <f t="shared" si="3056"/>
        <v>0</v>
      </c>
      <c r="AS2019" s="537">
        <f t="shared" si="3056"/>
        <v>0</v>
      </c>
      <c r="AT2019" s="530"/>
      <c r="AU2019" s="142">
        <f t="shared" ref="AU2019:BE2019" si="3057">AU2001</f>
        <v>0</v>
      </c>
      <c r="AV2019" s="530">
        <f t="shared" ref="AV2019" si="3058">AV2001</f>
        <v>0</v>
      </c>
      <c r="AW2019" s="842">
        <f t="shared" si="3057"/>
        <v>0</v>
      </c>
      <c r="AX2019" s="121">
        <f t="shared" si="3057"/>
        <v>20674</v>
      </c>
      <c r="AY2019" s="111">
        <f t="shared" si="3057"/>
        <v>0</v>
      </c>
      <c r="AZ2019" s="111">
        <f t="shared" si="3057"/>
        <v>-20674</v>
      </c>
      <c r="BA2019" s="343">
        <f t="shared" si="3057"/>
        <v>-1</v>
      </c>
      <c r="BB2019" s="324">
        <f t="shared" si="3057"/>
        <v>21600</v>
      </c>
      <c r="BC2019" s="111">
        <f t="shared" si="3057"/>
        <v>0</v>
      </c>
      <c r="BD2019" s="111">
        <f t="shared" si="3057"/>
        <v>-21600</v>
      </c>
      <c r="BE2019" s="343">
        <f t="shared" si="3057"/>
        <v>-1</v>
      </c>
      <c r="BG2019" s="826"/>
      <c r="BH2019" s="607"/>
    </row>
    <row r="2020" spans="1:60" ht="12.75" customHeight="1" x14ac:dyDescent="0.25">
      <c r="A2020" s="222"/>
      <c r="C2020" s="116"/>
      <c r="D2020" s="620"/>
      <c r="F2020" s="117"/>
      <c r="G2020" s="694"/>
      <c r="H2020" s="878"/>
      <c r="I2020" s="397"/>
      <c r="J2020" s="380"/>
      <c r="K2020" s="454" t="s">
        <v>53</v>
      </c>
      <c r="L2020" s="731">
        <v>0</v>
      </c>
      <c r="M2020" s="732">
        <v>0</v>
      </c>
      <c r="N2020" s="929">
        <v>0</v>
      </c>
      <c r="O2020" s="530">
        <v>0</v>
      </c>
      <c r="P2020" s="530">
        <v>0</v>
      </c>
      <c r="Q2020" s="641">
        <v>0</v>
      </c>
      <c r="R2020" s="537">
        <v>0</v>
      </c>
      <c r="S2020" s="537">
        <v>0</v>
      </c>
      <c r="T2020" s="537">
        <v>0</v>
      </c>
      <c r="U2020" s="537">
        <v>0</v>
      </c>
      <c r="V2020" s="537">
        <v>0</v>
      </c>
      <c r="W2020" s="530"/>
      <c r="X2020" s="142">
        <v>0</v>
      </c>
      <c r="Y2020" s="142">
        <v>0</v>
      </c>
      <c r="Z2020" s="537">
        <v>0</v>
      </c>
      <c r="AA2020" s="537">
        <v>0</v>
      </c>
      <c r="AB2020" s="530"/>
      <c r="AC2020" s="142">
        <v>0</v>
      </c>
      <c r="AD2020" s="530">
        <v>0</v>
      </c>
      <c r="AE2020" s="842">
        <v>0</v>
      </c>
      <c r="AF2020" s="929">
        <v>0</v>
      </c>
      <c r="AG2020" s="530">
        <v>0</v>
      </c>
      <c r="AH2020" s="530">
        <v>0</v>
      </c>
      <c r="AI2020" s="641">
        <v>0</v>
      </c>
      <c r="AJ2020" s="537">
        <v>0</v>
      </c>
      <c r="AK2020" s="537">
        <v>0</v>
      </c>
      <c r="AL2020" s="537">
        <v>0</v>
      </c>
      <c r="AM2020" s="537">
        <v>0</v>
      </c>
      <c r="AN2020" s="537">
        <v>0</v>
      </c>
      <c r="AO2020" s="530"/>
      <c r="AP2020" s="142">
        <v>0</v>
      </c>
      <c r="AQ2020" s="142">
        <v>0</v>
      </c>
      <c r="AR2020" s="537">
        <v>0</v>
      </c>
      <c r="AS2020" s="537">
        <v>0</v>
      </c>
      <c r="AT2020" s="530"/>
      <c r="AU2020" s="142">
        <v>0</v>
      </c>
      <c r="AV2020" s="530">
        <v>0</v>
      </c>
      <c r="AW2020" s="842">
        <v>0</v>
      </c>
      <c r="AX2020" s="121">
        <v>0</v>
      </c>
      <c r="AY2020" s="111">
        <v>0</v>
      </c>
      <c r="AZ2020" s="111">
        <v>0</v>
      </c>
      <c r="BA2020" s="343">
        <v>0</v>
      </c>
      <c r="BB2020" s="324">
        <v>0</v>
      </c>
      <c r="BC2020" s="111">
        <v>0</v>
      </c>
      <c r="BD2020" s="111">
        <v>0</v>
      </c>
      <c r="BE2020" s="343">
        <v>0</v>
      </c>
      <c r="BG2020" s="826"/>
      <c r="BH2020" s="607"/>
    </row>
    <row r="2021" spans="1:60" ht="12.75" customHeight="1" x14ac:dyDescent="0.25">
      <c r="A2021" s="222"/>
      <c r="C2021" s="116"/>
      <c r="D2021" s="620"/>
      <c r="F2021" s="117"/>
      <c r="G2021" s="694"/>
      <c r="H2021" s="878"/>
      <c r="I2021" s="397"/>
      <c r="J2021" s="380"/>
      <c r="K2021" s="453"/>
      <c r="L2021" s="731"/>
      <c r="M2021" s="732"/>
      <c r="N2021" s="931"/>
      <c r="O2021" s="923"/>
      <c r="P2021" s="923"/>
      <c r="Q2021" s="641"/>
      <c r="R2021" s="537"/>
      <c r="S2021" s="537"/>
      <c r="T2021" s="537"/>
      <c r="U2021" s="537"/>
      <c r="V2021" s="537"/>
      <c r="W2021" s="531"/>
      <c r="X2021" s="141"/>
      <c r="Y2021" s="141"/>
      <c r="Z2021" s="552"/>
      <c r="AA2021" s="552"/>
      <c r="AB2021" s="531"/>
      <c r="AC2021" s="593"/>
      <c r="AD2021" s="923"/>
      <c r="AE2021" s="846"/>
      <c r="AF2021" s="931"/>
      <c r="AG2021" s="923"/>
      <c r="AH2021" s="923"/>
      <c r="AI2021" s="641"/>
      <c r="AJ2021" s="537"/>
      <c r="AK2021" s="537"/>
      <c r="AL2021" s="537"/>
      <c r="AM2021" s="537"/>
      <c r="AN2021" s="537"/>
      <c r="AO2021" s="531"/>
      <c r="AP2021" s="141"/>
      <c r="AQ2021" s="141"/>
      <c r="AR2021" s="552"/>
      <c r="AS2021" s="552"/>
      <c r="AT2021" s="531"/>
      <c r="AU2021" s="593"/>
      <c r="AV2021" s="923"/>
      <c r="AW2021" s="846"/>
      <c r="AX2021" s="121"/>
      <c r="AY2021" s="111"/>
      <c r="AZ2021" s="111"/>
      <c r="BA2021" s="343"/>
      <c r="BB2021" s="324"/>
      <c r="BC2021" s="111"/>
      <c r="BD2021" s="111"/>
      <c r="BE2021" s="343"/>
      <c r="BG2021" s="826"/>
      <c r="BH2021" s="607"/>
    </row>
    <row r="2022" spans="1:60" ht="12.75" customHeight="1" x14ac:dyDescent="0.25">
      <c r="A2022" s="222"/>
      <c r="C2022" s="116"/>
      <c r="D2022" s="620"/>
      <c r="F2022" s="117"/>
      <c r="G2022" s="694"/>
      <c r="H2022" s="878"/>
      <c r="I2022" s="397"/>
      <c r="J2022" s="380"/>
      <c r="K2022" s="453"/>
      <c r="L2022" s="731"/>
      <c r="M2022" s="732"/>
      <c r="N2022" s="931"/>
      <c r="O2022" s="923"/>
      <c r="P2022" s="923"/>
      <c r="Q2022" s="641"/>
      <c r="R2022" s="537"/>
      <c r="S2022" s="537"/>
      <c r="T2022" s="537"/>
      <c r="U2022" s="537"/>
      <c r="V2022" s="537"/>
      <c r="W2022" s="531"/>
      <c r="X2022" s="141"/>
      <c r="Y2022" s="141"/>
      <c r="Z2022" s="552"/>
      <c r="AA2022" s="552"/>
      <c r="AB2022" s="531"/>
      <c r="AC2022" s="593"/>
      <c r="AD2022" s="923"/>
      <c r="AE2022" s="846"/>
      <c r="AF2022" s="931"/>
      <c r="AG2022" s="923"/>
      <c r="AH2022" s="923"/>
      <c r="AI2022" s="641"/>
      <c r="AJ2022" s="537"/>
      <c r="AK2022" s="537"/>
      <c r="AL2022" s="537"/>
      <c r="AM2022" s="537"/>
      <c r="AN2022" s="537"/>
      <c r="AO2022" s="531"/>
      <c r="AP2022" s="141"/>
      <c r="AQ2022" s="141"/>
      <c r="AR2022" s="552"/>
      <c r="AS2022" s="552"/>
      <c r="AT2022" s="531"/>
      <c r="AU2022" s="593"/>
      <c r="AV2022" s="923"/>
      <c r="AW2022" s="846"/>
      <c r="AX2022" s="121"/>
      <c r="AY2022" s="111"/>
      <c r="AZ2022" s="111"/>
      <c r="BA2022" s="343"/>
      <c r="BB2022" s="324"/>
      <c r="BC2022" s="111"/>
      <c r="BD2022" s="111"/>
      <c r="BE2022" s="343"/>
      <c r="BG2022" s="826"/>
      <c r="BH2022" s="607"/>
    </row>
    <row r="2023" spans="1:60" ht="12.75" customHeight="1" x14ac:dyDescent="0.25">
      <c r="A2023" s="223"/>
      <c r="B2023" s="205"/>
      <c r="C2023" s="251"/>
      <c r="D2023" s="619"/>
      <c r="E2023" s="274"/>
      <c r="F2023" s="299"/>
      <c r="G2023" s="694"/>
      <c r="H2023" s="878"/>
      <c r="I2023" s="397"/>
      <c r="J2023" s="380"/>
      <c r="K2023" s="400" t="s">
        <v>6600</v>
      </c>
      <c r="L2023" s="748"/>
      <c r="M2023" s="749"/>
      <c r="N2023" s="934"/>
      <c r="O2023" s="44"/>
      <c r="P2023" s="44"/>
      <c r="Q2023" s="644"/>
      <c r="R2023" s="542"/>
      <c r="S2023" s="542"/>
      <c r="T2023" s="542"/>
      <c r="U2023" s="542"/>
      <c r="V2023" s="542"/>
      <c r="W2023" s="534"/>
      <c r="X2023" s="146"/>
      <c r="Y2023" s="146"/>
      <c r="Z2023" s="556"/>
      <c r="AA2023" s="556"/>
      <c r="AB2023" s="534"/>
      <c r="AC2023" s="597"/>
      <c r="AD2023" s="44"/>
      <c r="AE2023" s="841"/>
      <c r="AF2023" s="934"/>
      <c r="AG2023" s="44"/>
      <c r="AH2023" s="44"/>
      <c r="AI2023" s="644"/>
      <c r="AJ2023" s="542"/>
      <c r="AK2023" s="542"/>
      <c r="AL2023" s="542"/>
      <c r="AM2023" s="542"/>
      <c r="AN2023" s="542"/>
      <c r="AO2023" s="534"/>
      <c r="AP2023" s="146"/>
      <c r="AQ2023" s="146"/>
      <c r="AR2023" s="556"/>
      <c r="AS2023" s="556"/>
      <c r="AT2023" s="534"/>
      <c r="AU2023" s="597"/>
      <c r="AV2023" s="44"/>
      <c r="AW2023" s="841"/>
      <c r="AX2023" s="312"/>
      <c r="AY2023" s="14"/>
      <c r="AZ2023" s="14"/>
      <c r="BA2023" s="334"/>
      <c r="BB2023" s="309"/>
      <c r="BC2023" s="14"/>
      <c r="BD2023" s="14"/>
      <c r="BE2023" s="334"/>
      <c r="BG2023" s="826"/>
      <c r="BH2023" s="607"/>
    </row>
    <row r="2024" spans="1:60" ht="12.75" customHeight="1" x14ac:dyDescent="0.25">
      <c r="A2024" s="223"/>
      <c r="B2024" s="205"/>
      <c r="C2024" s="251"/>
      <c r="D2024" s="619"/>
      <c r="E2024" s="274"/>
      <c r="F2024" s="299"/>
      <c r="G2024" s="694"/>
      <c r="H2024" s="878"/>
      <c r="I2024" s="397"/>
      <c r="J2024" s="380"/>
      <c r="K2024" s="400" t="s">
        <v>165</v>
      </c>
      <c r="L2024" s="748"/>
      <c r="M2024" s="749"/>
      <c r="N2024" s="934"/>
      <c r="O2024" s="44"/>
      <c r="P2024" s="44"/>
      <c r="Q2024" s="644"/>
      <c r="R2024" s="542"/>
      <c r="S2024" s="542"/>
      <c r="T2024" s="542"/>
      <c r="U2024" s="542"/>
      <c r="V2024" s="542"/>
      <c r="W2024" s="534"/>
      <c r="X2024" s="146"/>
      <c r="Y2024" s="146"/>
      <c r="Z2024" s="556"/>
      <c r="AA2024" s="556"/>
      <c r="AB2024" s="534"/>
      <c r="AC2024" s="597"/>
      <c r="AD2024" s="44"/>
      <c r="AE2024" s="841"/>
      <c r="AF2024" s="934"/>
      <c r="AG2024" s="44"/>
      <c r="AH2024" s="44"/>
      <c r="AI2024" s="644"/>
      <c r="AJ2024" s="542"/>
      <c r="AK2024" s="542"/>
      <c r="AL2024" s="542"/>
      <c r="AM2024" s="542"/>
      <c r="AN2024" s="542"/>
      <c r="AO2024" s="534"/>
      <c r="AP2024" s="146"/>
      <c r="AQ2024" s="146"/>
      <c r="AR2024" s="556"/>
      <c r="AS2024" s="556"/>
      <c r="AT2024" s="534"/>
      <c r="AU2024" s="597"/>
      <c r="AV2024" s="44"/>
      <c r="AW2024" s="841"/>
      <c r="AX2024" s="312"/>
      <c r="AY2024" s="14"/>
      <c r="AZ2024" s="14"/>
      <c r="BA2024" s="334"/>
      <c r="BB2024" s="309"/>
      <c r="BC2024" s="14"/>
      <c r="BD2024" s="14"/>
      <c r="BE2024" s="334"/>
      <c r="BG2024" s="826"/>
      <c r="BH2024" s="607"/>
    </row>
    <row r="2025" spans="1:60" ht="12.75" customHeight="1" x14ac:dyDescent="0.25">
      <c r="A2025" s="223"/>
      <c r="B2025" s="205"/>
      <c r="C2025" s="251"/>
      <c r="D2025" s="619"/>
      <c r="E2025" s="274"/>
      <c r="F2025" s="299"/>
      <c r="G2025" s="694"/>
      <c r="H2025" s="878"/>
      <c r="I2025" s="397"/>
      <c r="J2025" s="380"/>
      <c r="K2025" s="406"/>
      <c r="L2025" s="748"/>
      <c r="M2025" s="749"/>
      <c r="N2025" s="934"/>
      <c r="O2025" s="44"/>
      <c r="P2025" s="44"/>
      <c r="Q2025" s="644"/>
      <c r="R2025" s="542"/>
      <c r="S2025" s="542"/>
      <c r="T2025" s="542"/>
      <c r="U2025" s="542"/>
      <c r="V2025" s="542"/>
      <c r="W2025" s="534"/>
      <c r="X2025" s="146"/>
      <c r="Y2025" s="146"/>
      <c r="Z2025" s="556"/>
      <c r="AA2025" s="556"/>
      <c r="AB2025" s="534"/>
      <c r="AC2025" s="597"/>
      <c r="AD2025" s="44"/>
      <c r="AE2025" s="841"/>
      <c r="AF2025" s="934"/>
      <c r="AG2025" s="44"/>
      <c r="AH2025" s="44"/>
      <c r="AI2025" s="644"/>
      <c r="AJ2025" s="542"/>
      <c r="AK2025" s="542"/>
      <c r="AL2025" s="542"/>
      <c r="AM2025" s="542"/>
      <c r="AN2025" s="542"/>
      <c r="AO2025" s="534"/>
      <c r="AP2025" s="146"/>
      <c r="AQ2025" s="146"/>
      <c r="AR2025" s="556"/>
      <c r="AS2025" s="556"/>
      <c r="AT2025" s="534"/>
      <c r="AU2025" s="597"/>
      <c r="AV2025" s="44"/>
      <c r="AW2025" s="841"/>
      <c r="AX2025" s="312"/>
      <c r="AY2025" s="14"/>
      <c r="AZ2025" s="14"/>
      <c r="BA2025" s="334"/>
      <c r="BB2025" s="309"/>
      <c r="BC2025" s="14"/>
      <c r="BD2025" s="14"/>
      <c r="BE2025" s="334"/>
      <c r="BG2025" s="826"/>
      <c r="BH2025" s="607"/>
    </row>
    <row r="2026" spans="1:60" ht="35.1" customHeight="1" x14ac:dyDescent="0.25">
      <c r="A2026" s="222" t="s">
        <v>6116</v>
      </c>
      <c r="B2026" s="205">
        <v>16</v>
      </c>
      <c r="C2026" s="251" t="s">
        <v>107</v>
      </c>
      <c r="D2026" s="620">
        <v>1000</v>
      </c>
      <c r="E2026" s="274"/>
      <c r="F2026" s="116">
        <v>12</v>
      </c>
      <c r="G2026" s="694">
        <v>1</v>
      </c>
      <c r="H2026" s="878" t="str">
        <f t="shared" ref="H2026:H2077" si="3059">LEFT(J2026,3)</f>
        <v>001</v>
      </c>
      <c r="I2026" s="580" t="s">
        <v>3257</v>
      </c>
      <c r="J2026" s="573" t="s">
        <v>2517</v>
      </c>
      <c r="K2026" s="448" t="s">
        <v>510</v>
      </c>
      <c r="L2026" s="733">
        <v>33</v>
      </c>
      <c r="M2026" s="734">
        <v>63</v>
      </c>
      <c r="N2026" s="931"/>
      <c r="O2026" s="530">
        <f t="shared" ref="O2026" si="3060">IF(N2026&gt;L2026,"0 ",N2026-L2026)</f>
        <v>-33</v>
      </c>
      <c r="P2026" s="530" t="str">
        <f t="shared" ref="P2026" si="3061">IF(N2026&lt;L2026,"0 ",N2026-L2026)</f>
        <v xml:space="preserve">0 </v>
      </c>
      <c r="Q2026" s="646"/>
      <c r="R2026" s="536"/>
      <c r="S2026" s="536"/>
      <c r="T2026" s="536"/>
      <c r="U2026" s="536"/>
      <c r="V2026" s="536"/>
      <c r="W2026" s="683" t="str">
        <f>IF(SUM(Q2026:V2026)=X2026,"OK",SUM(Q2026:V2026)-X2026)</f>
        <v>OK</v>
      </c>
      <c r="X2026" s="141"/>
      <c r="Y2026" s="141"/>
      <c r="Z2026" s="552"/>
      <c r="AA2026" s="552"/>
      <c r="AB2026" s="683" t="str">
        <f>IF(SUM(Z2026:AA2026)=AC2026,"OK",SUM(Z2026:AA2026)-AC2026)</f>
        <v>OK</v>
      </c>
      <c r="AC2026" s="593"/>
      <c r="AD2026" s="530">
        <f t="shared" ref="AD2026" si="3062">X2026+Y2026+AC2026</f>
        <v>0</v>
      </c>
      <c r="AE2026" s="842">
        <f t="shared" ref="AE2026" si="3063">N2026+AD2026</f>
        <v>0</v>
      </c>
      <c r="AF2026" s="931"/>
      <c r="AG2026" s="530">
        <f t="shared" ref="AG2026" si="3064">IF(AF2026&gt;M2026,"0 ",AF2026-M2026)</f>
        <v>-63</v>
      </c>
      <c r="AH2026" s="530" t="str">
        <f t="shared" ref="AH2026" si="3065">IF(AF2026&lt;M2026,"0 ",AF2026-M2026)</f>
        <v xml:space="preserve">0 </v>
      </c>
      <c r="AI2026" s="641"/>
      <c r="AJ2026" s="537"/>
      <c r="AK2026" s="537"/>
      <c r="AL2026" s="537"/>
      <c r="AM2026" s="537"/>
      <c r="AN2026" s="537"/>
      <c r="AO2026" s="683" t="str">
        <f>IF(SUM(AI2026:AN2026)=AP2026,"OK",SUM(AI2026:AN2026)-AP2026)</f>
        <v>OK</v>
      </c>
      <c r="AP2026" s="141"/>
      <c r="AQ2026" s="147"/>
      <c r="AR2026" s="562"/>
      <c r="AS2026" s="552"/>
      <c r="AT2026" s="683" t="str">
        <f>IF(SUM(AR2026:AS2026)=AU2026,"OK",SUM(AR2026:AS2026)-AU2026)</f>
        <v>OK</v>
      </c>
      <c r="AU2026" s="593"/>
      <c r="AV2026" s="530">
        <f t="shared" ref="AV2026" si="3066">AP2026+AQ2026+AU2026</f>
        <v>0</v>
      </c>
      <c r="AW2026" s="842">
        <f t="shared" ref="AW2026" si="3067">AF2026+AV2026</f>
        <v>0</v>
      </c>
      <c r="AX2026" s="115">
        <f>L2026</f>
        <v>33</v>
      </c>
      <c r="AY2026" s="5">
        <f>AE2026</f>
        <v>0</v>
      </c>
      <c r="AZ2026" s="7">
        <f>AY2026-AX2026</f>
        <v>-33</v>
      </c>
      <c r="BA2026" s="335">
        <f>AZ2026/AX2026</f>
        <v>-1</v>
      </c>
      <c r="BB2026" s="23">
        <f>M2026</f>
        <v>63</v>
      </c>
      <c r="BC2026" s="5">
        <f>AW2026</f>
        <v>0</v>
      </c>
      <c r="BD2026" s="7">
        <f>BC2026-BB2026</f>
        <v>-63</v>
      </c>
      <c r="BE2026" s="335">
        <f>BD2026/BB2026</f>
        <v>-1</v>
      </c>
      <c r="BG2026" s="826" t="str">
        <f>RIGHT(LEFT(I2026,3),2)&amp;"."&amp;RIGHT(LEFT(I2026,5),2)</f>
        <v>12.11</v>
      </c>
      <c r="BH2026" s="607" t="b">
        <f>COUNTIF('Codes SEC'!$B$2:$B$250,Ministres!BG2026)&gt;0</f>
        <v>1</v>
      </c>
    </row>
    <row r="2027" spans="1:60" ht="12.75" customHeight="1" x14ac:dyDescent="0.25">
      <c r="A2027" s="233"/>
      <c r="B2027" s="214"/>
      <c r="C2027" s="253"/>
      <c r="D2027" s="628"/>
      <c r="E2027" s="285"/>
      <c r="F2027" s="269"/>
      <c r="G2027" s="695"/>
      <c r="H2027" s="886"/>
      <c r="I2027" s="455"/>
      <c r="J2027" s="384"/>
      <c r="K2027" s="514" t="s">
        <v>95</v>
      </c>
      <c r="L2027" s="318">
        <f t="shared" ref="L2027:BE2027" si="3068">L2026</f>
        <v>33</v>
      </c>
      <c r="M2027" s="737">
        <f t="shared" si="3068"/>
        <v>63</v>
      </c>
      <c r="N2027" s="930">
        <f t="shared" si="3068"/>
        <v>0</v>
      </c>
      <c r="O2027" s="790">
        <f t="shared" si="3068"/>
        <v>-33</v>
      </c>
      <c r="P2027" s="790" t="str">
        <f t="shared" si="3068"/>
        <v xml:space="preserve">0 </v>
      </c>
      <c r="Q2027" s="787">
        <f t="shared" si="3068"/>
        <v>0</v>
      </c>
      <c r="R2027" s="648">
        <f t="shared" si="3068"/>
        <v>0</v>
      </c>
      <c r="S2027" s="648">
        <f t="shared" si="3068"/>
        <v>0</v>
      </c>
      <c r="T2027" s="648">
        <f t="shared" si="3068"/>
        <v>0</v>
      </c>
      <c r="U2027" s="648">
        <f t="shared" si="3068"/>
        <v>0</v>
      </c>
      <c r="V2027" s="648">
        <f t="shared" si="3068"/>
        <v>0</v>
      </c>
      <c r="W2027" s="790"/>
      <c r="X2027" s="649">
        <f t="shared" si="3068"/>
        <v>0</v>
      </c>
      <c r="Y2027" s="649">
        <f t="shared" si="3068"/>
        <v>0</v>
      </c>
      <c r="Z2027" s="648">
        <f t="shared" si="3068"/>
        <v>0</v>
      </c>
      <c r="AA2027" s="648">
        <f t="shared" si="3068"/>
        <v>0</v>
      </c>
      <c r="AB2027" s="790"/>
      <c r="AC2027" s="649">
        <f t="shared" si="3068"/>
        <v>0</v>
      </c>
      <c r="AD2027" s="790">
        <f>AD2026</f>
        <v>0</v>
      </c>
      <c r="AE2027" s="843">
        <f>AE2026</f>
        <v>0</v>
      </c>
      <c r="AF2027" s="930">
        <f t="shared" si="3068"/>
        <v>0</v>
      </c>
      <c r="AG2027" s="790">
        <f t="shared" si="3068"/>
        <v>-63</v>
      </c>
      <c r="AH2027" s="790" t="str">
        <f t="shared" si="3068"/>
        <v xml:space="preserve">0 </v>
      </c>
      <c r="AI2027" s="787">
        <f t="shared" si="3068"/>
        <v>0</v>
      </c>
      <c r="AJ2027" s="648">
        <f t="shared" si="3068"/>
        <v>0</v>
      </c>
      <c r="AK2027" s="648">
        <f t="shared" si="3068"/>
        <v>0</v>
      </c>
      <c r="AL2027" s="648">
        <f t="shared" si="3068"/>
        <v>0</v>
      </c>
      <c r="AM2027" s="648">
        <f t="shared" si="3068"/>
        <v>0</v>
      </c>
      <c r="AN2027" s="648">
        <f t="shared" si="3068"/>
        <v>0</v>
      </c>
      <c r="AO2027" s="790"/>
      <c r="AP2027" s="649">
        <f t="shared" si="3068"/>
        <v>0</v>
      </c>
      <c r="AQ2027" s="649">
        <f t="shared" si="3068"/>
        <v>0</v>
      </c>
      <c r="AR2027" s="648">
        <f t="shared" si="3068"/>
        <v>0</v>
      </c>
      <c r="AS2027" s="648">
        <f t="shared" si="3068"/>
        <v>0</v>
      </c>
      <c r="AT2027" s="790"/>
      <c r="AU2027" s="649">
        <f t="shared" si="3068"/>
        <v>0</v>
      </c>
      <c r="AV2027" s="790">
        <f t="shared" si="3068"/>
        <v>0</v>
      </c>
      <c r="AW2027" s="843">
        <f t="shared" si="3068"/>
        <v>0</v>
      </c>
      <c r="AX2027" s="336">
        <f t="shared" si="3068"/>
        <v>33</v>
      </c>
      <c r="AY2027" s="337">
        <f t="shared" si="3068"/>
        <v>0</v>
      </c>
      <c r="AZ2027" s="338">
        <f t="shared" si="3068"/>
        <v>-33</v>
      </c>
      <c r="BA2027" s="339">
        <f t="shared" si="3068"/>
        <v>-1</v>
      </c>
      <c r="BB2027" s="322">
        <f t="shared" si="3068"/>
        <v>63</v>
      </c>
      <c r="BC2027" s="337">
        <f t="shared" si="3068"/>
        <v>0</v>
      </c>
      <c r="BD2027" s="338">
        <f t="shared" si="3068"/>
        <v>-63</v>
      </c>
      <c r="BE2027" s="339">
        <f t="shared" si="3068"/>
        <v>-1</v>
      </c>
      <c r="BG2027" s="826"/>
      <c r="BH2027" s="607"/>
    </row>
    <row r="2028" spans="1:60" ht="12.75" customHeight="1" x14ac:dyDescent="0.25">
      <c r="A2028" s="21"/>
      <c r="B2028" s="112"/>
      <c r="C2028" s="116"/>
      <c r="D2028" s="623"/>
      <c r="E2028" s="278"/>
      <c r="F2028" s="116"/>
      <c r="G2028" s="694"/>
      <c r="H2028" s="878"/>
      <c r="I2028" s="397"/>
      <c r="J2028" s="380"/>
      <c r="K2028" s="409"/>
      <c r="L2028" s="738"/>
      <c r="M2028" s="739"/>
      <c r="N2028" s="931"/>
      <c r="O2028" s="923"/>
      <c r="P2028" s="923"/>
      <c r="Q2028" s="641"/>
      <c r="R2028" s="537"/>
      <c r="S2028" s="537"/>
      <c r="T2028" s="537"/>
      <c r="U2028" s="537"/>
      <c r="V2028" s="537"/>
      <c r="W2028" s="531"/>
      <c r="X2028" s="141"/>
      <c r="Y2028" s="141"/>
      <c r="Z2028" s="552"/>
      <c r="AA2028" s="552"/>
      <c r="AB2028" s="531"/>
      <c r="AC2028" s="593"/>
      <c r="AD2028" s="923"/>
      <c r="AE2028" s="846"/>
      <c r="AF2028" s="931"/>
      <c r="AG2028" s="923"/>
      <c r="AH2028" s="923"/>
      <c r="AI2028" s="641"/>
      <c r="AJ2028" s="537"/>
      <c r="AK2028" s="537"/>
      <c r="AL2028" s="537"/>
      <c r="AM2028" s="537"/>
      <c r="AN2028" s="537"/>
      <c r="AO2028" s="531"/>
      <c r="AP2028" s="141"/>
      <c r="AQ2028" s="141"/>
      <c r="AR2028" s="552"/>
      <c r="AS2028" s="552"/>
      <c r="AT2028" s="531"/>
      <c r="AU2028" s="593"/>
      <c r="AV2028" s="923"/>
      <c r="AW2028" s="846"/>
      <c r="AX2028" s="115"/>
      <c r="AY2028" s="5"/>
      <c r="AZ2028" s="5"/>
      <c r="BA2028" s="335"/>
      <c r="BC2028" s="5"/>
      <c r="BD2028" s="5"/>
      <c r="BE2028" s="335"/>
      <c r="BG2028" s="826"/>
      <c r="BH2028" s="607"/>
    </row>
    <row r="2029" spans="1:60" ht="12.75" customHeight="1" x14ac:dyDescent="0.25">
      <c r="A2029" s="21"/>
      <c r="B2029" s="112"/>
      <c r="C2029" s="116"/>
      <c r="D2029" s="623"/>
      <c r="E2029" s="278"/>
      <c r="F2029" s="116"/>
      <c r="G2029" s="694"/>
      <c r="H2029" s="878"/>
      <c r="I2029" s="397"/>
      <c r="J2029" s="380"/>
      <c r="K2029" s="410" t="s">
        <v>58</v>
      </c>
      <c r="L2029" s="738"/>
      <c r="M2029" s="739"/>
      <c r="N2029" s="931"/>
      <c r="O2029" s="923"/>
      <c r="P2029" s="923"/>
      <c r="Q2029" s="641"/>
      <c r="R2029" s="537"/>
      <c r="S2029" s="537"/>
      <c r="T2029" s="537"/>
      <c r="U2029" s="537"/>
      <c r="V2029" s="537"/>
      <c r="W2029" s="531"/>
      <c r="X2029" s="141"/>
      <c r="Y2029" s="141"/>
      <c r="Z2029" s="552"/>
      <c r="AA2029" s="552"/>
      <c r="AB2029" s="531"/>
      <c r="AC2029" s="593"/>
      <c r="AD2029" s="923"/>
      <c r="AE2029" s="846"/>
      <c r="AF2029" s="931"/>
      <c r="AG2029" s="923"/>
      <c r="AH2029" s="923"/>
      <c r="AI2029" s="641"/>
      <c r="AJ2029" s="537"/>
      <c r="AK2029" s="537"/>
      <c r="AL2029" s="537"/>
      <c r="AM2029" s="537"/>
      <c r="AN2029" s="537"/>
      <c r="AO2029" s="531"/>
      <c r="AP2029" s="141"/>
      <c r="AQ2029" s="141"/>
      <c r="AR2029" s="552"/>
      <c r="AS2029" s="552"/>
      <c r="AT2029" s="531"/>
      <c r="AU2029" s="593"/>
      <c r="AV2029" s="923"/>
      <c r="AW2029" s="846"/>
      <c r="AX2029" s="115"/>
      <c r="AY2029" s="5"/>
      <c r="AZ2029" s="5"/>
      <c r="BA2029" s="335"/>
      <c r="BC2029" s="5"/>
      <c r="BD2029" s="5"/>
      <c r="BE2029" s="335"/>
      <c r="BG2029" s="826"/>
      <c r="BH2029" s="607"/>
    </row>
    <row r="2030" spans="1:60" ht="12.75" customHeight="1" x14ac:dyDescent="0.25">
      <c r="A2030" s="21"/>
      <c r="B2030" s="112"/>
      <c r="C2030" s="116"/>
      <c r="D2030" s="623"/>
      <c r="E2030" s="278"/>
      <c r="F2030" s="116"/>
      <c r="G2030" s="694"/>
      <c r="H2030" s="878"/>
      <c r="I2030" s="397"/>
      <c r="J2030" s="380"/>
      <c r="K2030" s="408"/>
      <c r="L2030" s="738"/>
      <c r="M2030" s="739"/>
      <c r="N2030" s="931"/>
      <c r="O2030" s="923"/>
      <c r="P2030" s="923"/>
      <c r="Q2030" s="641"/>
      <c r="R2030" s="537"/>
      <c r="S2030" s="537"/>
      <c r="T2030" s="537"/>
      <c r="U2030" s="537"/>
      <c r="V2030" s="537"/>
      <c r="W2030" s="531"/>
      <c r="X2030" s="141"/>
      <c r="Y2030" s="141"/>
      <c r="Z2030" s="552"/>
      <c r="AA2030" s="552"/>
      <c r="AB2030" s="531"/>
      <c r="AC2030" s="593"/>
      <c r="AD2030" s="923"/>
      <c r="AE2030" s="846"/>
      <c r="AF2030" s="931"/>
      <c r="AG2030" s="923"/>
      <c r="AH2030" s="923"/>
      <c r="AI2030" s="641"/>
      <c r="AJ2030" s="537"/>
      <c r="AK2030" s="537"/>
      <c r="AL2030" s="537"/>
      <c r="AM2030" s="537"/>
      <c r="AN2030" s="537"/>
      <c r="AO2030" s="531"/>
      <c r="AP2030" s="141"/>
      <c r="AQ2030" s="141"/>
      <c r="AR2030" s="552"/>
      <c r="AS2030" s="552"/>
      <c r="AT2030" s="531"/>
      <c r="AU2030" s="593"/>
      <c r="AV2030" s="923"/>
      <c r="AW2030" s="846"/>
      <c r="AX2030" s="115"/>
      <c r="AY2030" s="5"/>
      <c r="AZ2030" s="5"/>
      <c r="BA2030" s="335"/>
      <c r="BC2030" s="5"/>
      <c r="BD2030" s="5"/>
      <c r="BE2030" s="335"/>
      <c r="BG2030" s="826"/>
      <c r="BH2030" s="607"/>
    </row>
    <row r="2031" spans="1:60" ht="35.1" customHeight="1" x14ac:dyDescent="0.25">
      <c r="A2031" s="190" t="s">
        <v>6116</v>
      </c>
      <c r="B2031" s="245">
        <v>16</v>
      </c>
      <c r="C2031" s="194" t="s">
        <v>107</v>
      </c>
      <c r="D2031" s="620">
        <v>1000</v>
      </c>
      <c r="E2031" s="286"/>
      <c r="F2031" s="120">
        <v>12</v>
      </c>
      <c r="G2031" s="697">
        <v>1</v>
      </c>
      <c r="H2031" s="890" t="str">
        <f t="shared" si="3059"/>
        <v>001</v>
      </c>
      <c r="I2031" s="580" t="s">
        <v>3258</v>
      </c>
      <c r="J2031" s="573" t="s">
        <v>2519</v>
      </c>
      <c r="K2031" s="506" t="s">
        <v>1812</v>
      </c>
      <c r="L2031" s="733">
        <v>61</v>
      </c>
      <c r="M2031" s="734">
        <v>351</v>
      </c>
      <c r="N2031" s="931"/>
      <c r="O2031" s="530">
        <f t="shared" ref="O2031" si="3069">IF(N2031&gt;L2031,"0 ",N2031-L2031)</f>
        <v>-61</v>
      </c>
      <c r="P2031" s="530" t="str">
        <f t="shared" ref="P2031" si="3070">IF(N2031&lt;L2031,"0 ",N2031-L2031)</f>
        <v xml:space="preserve">0 </v>
      </c>
      <c r="Q2031" s="646"/>
      <c r="R2031" s="536"/>
      <c r="S2031" s="536"/>
      <c r="T2031" s="536"/>
      <c r="U2031" s="536"/>
      <c r="V2031" s="536"/>
      <c r="W2031" s="683" t="str">
        <f>IF(SUM(Q2031:V2031)=X2031,"OK",SUM(Q2031:V2031)-X2031)</f>
        <v>OK</v>
      </c>
      <c r="X2031" s="141"/>
      <c r="Y2031" s="141"/>
      <c r="Z2031" s="552"/>
      <c r="AA2031" s="552"/>
      <c r="AB2031" s="683" t="str">
        <f>IF(SUM(Z2031:AA2031)=AC2031,"OK",SUM(Z2031:AA2031)-AC2031)</f>
        <v>OK</v>
      </c>
      <c r="AC2031" s="593"/>
      <c r="AD2031" s="530">
        <f t="shared" ref="AD2031" si="3071">X2031+Y2031+AC2031</f>
        <v>0</v>
      </c>
      <c r="AE2031" s="842">
        <f t="shared" ref="AE2031" si="3072">N2031+AD2031</f>
        <v>0</v>
      </c>
      <c r="AF2031" s="931"/>
      <c r="AG2031" s="530">
        <f t="shared" ref="AG2031" si="3073">IF(AF2031&gt;M2031,"0 ",AF2031-M2031)</f>
        <v>-351</v>
      </c>
      <c r="AH2031" s="530" t="str">
        <f t="shared" ref="AH2031" si="3074">IF(AF2031&lt;M2031,"0 ",AF2031-M2031)</f>
        <v xml:space="preserve">0 </v>
      </c>
      <c r="AI2031" s="641"/>
      <c r="AJ2031" s="537"/>
      <c r="AK2031" s="537"/>
      <c r="AL2031" s="537"/>
      <c r="AM2031" s="537"/>
      <c r="AN2031" s="537"/>
      <c r="AO2031" s="683" t="str">
        <f>IF(SUM(AI2031:AN2031)=AP2031,"OK",SUM(AI2031:AN2031)-AP2031)</f>
        <v>OK</v>
      </c>
      <c r="AP2031" s="141"/>
      <c r="AQ2031" s="141"/>
      <c r="AR2031" s="552"/>
      <c r="AS2031" s="552"/>
      <c r="AT2031" s="683" t="str">
        <f>IF(SUM(AR2031:AS2031)=AU2031,"OK",SUM(AR2031:AS2031)-AU2031)</f>
        <v>OK</v>
      </c>
      <c r="AU2031" s="593"/>
      <c r="AV2031" s="530">
        <f t="shared" ref="AV2031" si="3075">AP2031+AQ2031+AU2031</f>
        <v>0</v>
      </c>
      <c r="AW2031" s="842">
        <f t="shared" ref="AW2031" si="3076">AF2031+AV2031</f>
        <v>0</v>
      </c>
      <c r="AX2031" s="115">
        <f>L2031</f>
        <v>61</v>
      </c>
      <c r="AY2031" s="5">
        <f>AE2031</f>
        <v>0</v>
      </c>
      <c r="AZ2031" s="7">
        <f>AY2031-AX2031</f>
        <v>-61</v>
      </c>
      <c r="BA2031" s="335">
        <f>AZ2031/AX2031</f>
        <v>-1</v>
      </c>
      <c r="BB2031" s="23">
        <f>M2031</f>
        <v>351</v>
      </c>
      <c r="BC2031" s="5">
        <f>AW2031</f>
        <v>0</v>
      </c>
      <c r="BD2031" s="7">
        <f>BC2031-BB2031</f>
        <v>-351</v>
      </c>
      <c r="BE2031" s="335">
        <f>BD2031/BB2031</f>
        <v>-1</v>
      </c>
      <c r="BG2031" s="826" t="str">
        <f>RIGHT(LEFT(I2031,3),2)&amp;"."&amp;RIGHT(LEFT(I2031,5),2)</f>
        <v>74.22</v>
      </c>
      <c r="BH2031" s="607" t="b">
        <f>COUNTIF('Codes SEC'!$B$2:$B$250,Ministres!BG2031)&gt;0</f>
        <v>1</v>
      </c>
    </row>
    <row r="2032" spans="1:60" ht="12.75" customHeight="1" x14ac:dyDescent="0.25">
      <c r="A2032" s="227"/>
      <c r="B2032" s="209"/>
      <c r="C2032" s="253"/>
      <c r="D2032" s="625"/>
      <c r="E2032" s="280"/>
      <c r="F2032" s="253"/>
      <c r="G2032" s="695"/>
      <c r="H2032" s="886"/>
      <c r="I2032" s="403"/>
      <c r="J2032" s="381"/>
      <c r="K2032" s="514" t="s">
        <v>59</v>
      </c>
      <c r="L2032" s="315">
        <f t="shared" ref="L2032:P2032" si="3077">L2031</f>
        <v>61</v>
      </c>
      <c r="M2032" s="741">
        <f t="shared" si="3077"/>
        <v>351</v>
      </c>
      <c r="N2032" s="930">
        <f t="shared" si="3077"/>
        <v>0</v>
      </c>
      <c r="O2032" s="790">
        <f t="shared" si="3077"/>
        <v>-61</v>
      </c>
      <c r="P2032" s="790" t="str">
        <f t="shared" si="3077"/>
        <v xml:space="preserve">0 </v>
      </c>
      <c r="Q2032" s="787">
        <f t="shared" ref="Q2032:AA2032" si="3078">Q2031</f>
        <v>0</v>
      </c>
      <c r="R2032" s="648">
        <f t="shared" si="3078"/>
        <v>0</v>
      </c>
      <c r="S2032" s="648">
        <f t="shared" si="3078"/>
        <v>0</v>
      </c>
      <c r="T2032" s="648">
        <f t="shared" si="3078"/>
        <v>0</v>
      </c>
      <c r="U2032" s="648">
        <f t="shared" si="3078"/>
        <v>0</v>
      </c>
      <c r="V2032" s="648">
        <f t="shared" si="3078"/>
        <v>0</v>
      </c>
      <c r="W2032" s="790"/>
      <c r="X2032" s="649">
        <f t="shared" si="3078"/>
        <v>0</v>
      </c>
      <c r="Y2032" s="649">
        <f t="shared" si="3078"/>
        <v>0</v>
      </c>
      <c r="Z2032" s="648">
        <f t="shared" si="3078"/>
        <v>0</v>
      </c>
      <c r="AA2032" s="648">
        <f t="shared" si="3078"/>
        <v>0</v>
      </c>
      <c r="AB2032" s="790"/>
      <c r="AC2032" s="649">
        <f t="shared" ref="AC2032" si="3079">AC2031</f>
        <v>0</v>
      </c>
      <c r="AD2032" s="790">
        <f>AD2031</f>
        <v>0</v>
      </c>
      <c r="AE2032" s="843">
        <f>AE2031</f>
        <v>0</v>
      </c>
      <c r="AF2032" s="930">
        <f t="shared" ref="AF2032:AH2032" si="3080">AF2031</f>
        <v>0</v>
      </c>
      <c r="AG2032" s="790">
        <f t="shared" si="3080"/>
        <v>-351</v>
      </c>
      <c r="AH2032" s="790" t="str">
        <f t="shared" si="3080"/>
        <v xml:space="preserve">0 </v>
      </c>
      <c r="AI2032" s="787">
        <f t="shared" ref="AI2032:AS2032" si="3081">AI2031</f>
        <v>0</v>
      </c>
      <c r="AJ2032" s="648">
        <f t="shared" si="3081"/>
        <v>0</v>
      </c>
      <c r="AK2032" s="648">
        <f t="shared" si="3081"/>
        <v>0</v>
      </c>
      <c r="AL2032" s="648">
        <f t="shared" si="3081"/>
        <v>0</v>
      </c>
      <c r="AM2032" s="648">
        <f t="shared" si="3081"/>
        <v>0</v>
      </c>
      <c r="AN2032" s="648">
        <f t="shared" si="3081"/>
        <v>0</v>
      </c>
      <c r="AO2032" s="790"/>
      <c r="AP2032" s="649">
        <f t="shared" si="3081"/>
        <v>0</v>
      </c>
      <c r="AQ2032" s="649">
        <f t="shared" si="3081"/>
        <v>0</v>
      </c>
      <c r="AR2032" s="648">
        <f t="shared" si="3081"/>
        <v>0</v>
      </c>
      <c r="AS2032" s="648">
        <f t="shared" si="3081"/>
        <v>0</v>
      </c>
      <c r="AT2032" s="790"/>
      <c r="AU2032" s="649">
        <f t="shared" ref="AU2032:BE2032" si="3082">AU2031</f>
        <v>0</v>
      </c>
      <c r="AV2032" s="790">
        <f t="shared" ref="AV2032" si="3083">AV2031</f>
        <v>0</v>
      </c>
      <c r="AW2032" s="843">
        <f t="shared" si="3082"/>
        <v>0</v>
      </c>
      <c r="AX2032" s="336">
        <f t="shared" si="3082"/>
        <v>61</v>
      </c>
      <c r="AY2032" s="337">
        <f t="shared" si="3082"/>
        <v>0</v>
      </c>
      <c r="AZ2032" s="338">
        <f t="shared" si="3082"/>
        <v>-61</v>
      </c>
      <c r="BA2032" s="339">
        <f t="shared" si="3082"/>
        <v>-1</v>
      </c>
      <c r="BB2032" s="322">
        <f t="shared" si="3082"/>
        <v>351</v>
      </c>
      <c r="BC2032" s="337">
        <f t="shared" si="3082"/>
        <v>0</v>
      </c>
      <c r="BD2032" s="338">
        <f t="shared" si="3082"/>
        <v>-351</v>
      </c>
      <c r="BE2032" s="339">
        <f t="shared" si="3082"/>
        <v>-1</v>
      </c>
      <c r="BG2032" s="826"/>
      <c r="BH2032" s="607"/>
    </row>
    <row r="2033" spans="1:66" ht="12.75" customHeight="1" x14ac:dyDescent="0.25">
      <c r="A2033" s="226"/>
      <c r="B2033" s="207"/>
      <c r="C2033" s="254"/>
      <c r="D2033" s="300"/>
      <c r="E2033" s="276"/>
      <c r="F2033" s="300"/>
      <c r="G2033" s="696"/>
      <c r="H2033" s="887"/>
      <c r="I2033" s="444"/>
      <c r="J2033" s="815"/>
      <c r="K2033" s="404" t="s">
        <v>3671</v>
      </c>
      <c r="L2033" s="729">
        <f t="shared" ref="L2033:P2033" si="3084">L2027+L2032</f>
        <v>94</v>
      </c>
      <c r="M2033" s="730">
        <f t="shared" si="3084"/>
        <v>414</v>
      </c>
      <c r="N2033" s="844">
        <f t="shared" si="3084"/>
        <v>0</v>
      </c>
      <c r="O2033" s="665">
        <f t="shared" si="3084"/>
        <v>-94</v>
      </c>
      <c r="P2033" s="665">
        <f t="shared" si="3084"/>
        <v>0</v>
      </c>
      <c r="Q2033" s="638">
        <f t="shared" ref="Q2033:AA2033" si="3085">Q2027+Q2032</f>
        <v>0</v>
      </c>
      <c r="R2033" s="130">
        <f t="shared" si="3085"/>
        <v>0</v>
      </c>
      <c r="S2033" s="130">
        <f t="shared" si="3085"/>
        <v>0</v>
      </c>
      <c r="T2033" s="130">
        <f t="shared" si="3085"/>
        <v>0</v>
      </c>
      <c r="U2033" s="130">
        <f t="shared" si="3085"/>
        <v>0</v>
      </c>
      <c r="V2033" s="130">
        <f t="shared" si="3085"/>
        <v>0</v>
      </c>
      <c r="W2033" s="665"/>
      <c r="X2033" s="130">
        <f t="shared" si="3085"/>
        <v>0</v>
      </c>
      <c r="Y2033" s="130">
        <f t="shared" si="3085"/>
        <v>0</v>
      </c>
      <c r="Z2033" s="130">
        <f t="shared" si="3085"/>
        <v>0</v>
      </c>
      <c r="AA2033" s="130">
        <f t="shared" si="3085"/>
        <v>0</v>
      </c>
      <c r="AB2033" s="665"/>
      <c r="AC2033" s="130">
        <f t="shared" ref="AC2033" si="3086">AC2027+AC2032</f>
        <v>0</v>
      </c>
      <c r="AD2033" s="665">
        <f>AD2027+AD2032</f>
        <v>0</v>
      </c>
      <c r="AE2033" s="845">
        <f>AE2027+AE2032</f>
        <v>0</v>
      </c>
      <c r="AF2033" s="844">
        <f t="shared" ref="AF2033:AH2033" si="3087">AF2027+AF2032</f>
        <v>0</v>
      </c>
      <c r="AG2033" s="665">
        <f t="shared" si="3087"/>
        <v>-414</v>
      </c>
      <c r="AH2033" s="665">
        <f t="shared" si="3087"/>
        <v>0</v>
      </c>
      <c r="AI2033" s="638">
        <f t="shared" ref="AI2033:AS2033" si="3088">AI2027+AI2032</f>
        <v>0</v>
      </c>
      <c r="AJ2033" s="130">
        <f t="shared" si="3088"/>
        <v>0</v>
      </c>
      <c r="AK2033" s="130">
        <f t="shared" si="3088"/>
        <v>0</v>
      </c>
      <c r="AL2033" s="130">
        <f t="shared" si="3088"/>
        <v>0</v>
      </c>
      <c r="AM2033" s="130">
        <f t="shared" si="3088"/>
        <v>0</v>
      </c>
      <c r="AN2033" s="130">
        <f t="shared" si="3088"/>
        <v>0</v>
      </c>
      <c r="AO2033" s="665"/>
      <c r="AP2033" s="130">
        <f t="shared" si="3088"/>
        <v>0</v>
      </c>
      <c r="AQ2033" s="130">
        <f t="shared" si="3088"/>
        <v>0</v>
      </c>
      <c r="AR2033" s="130">
        <f t="shared" si="3088"/>
        <v>0</v>
      </c>
      <c r="AS2033" s="130">
        <f t="shared" si="3088"/>
        <v>0</v>
      </c>
      <c r="AT2033" s="665"/>
      <c r="AU2033" s="130">
        <f t="shared" ref="AU2033:BE2033" si="3089">AU2027+AU2032</f>
        <v>0</v>
      </c>
      <c r="AV2033" s="665">
        <f t="shared" ref="AV2033" si="3090">AV2027+AV2032</f>
        <v>0</v>
      </c>
      <c r="AW2033" s="845">
        <f t="shared" si="3089"/>
        <v>0</v>
      </c>
      <c r="AX2033" s="314">
        <f t="shared" si="3089"/>
        <v>94</v>
      </c>
      <c r="AY2033" s="131">
        <f t="shared" si="3089"/>
        <v>0</v>
      </c>
      <c r="AZ2033" s="132">
        <f t="shared" si="3089"/>
        <v>-94</v>
      </c>
      <c r="BA2033" s="340">
        <f t="shared" si="3089"/>
        <v>-2</v>
      </c>
      <c r="BB2033" s="310">
        <f t="shared" si="3089"/>
        <v>414</v>
      </c>
      <c r="BC2033" s="131">
        <f t="shared" si="3089"/>
        <v>0</v>
      </c>
      <c r="BD2033" s="132">
        <f t="shared" si="3089"/>
        <v>-414</v>
      </c>
      <c r="BE2033" s="340">
        <f t="shared" si="3089"/>
        <v>-2</v>
      </c>
      <c r="BG2033" s="826"/>
      <c r="BH2033" s="607"/>
    </row>
    <row r="2034" spans="1:66" ht="12.75" customHeight="1" x14ac:dyDescent="0.25">
      <c r="A2034" s="222"/>
      <c r="C2034" s="116"/>
      <c r="D2034" s="620"/>
      <c r="F2034" s="117"/>
      <c r="G2034" s="690"/>
      <c r="H2034" s="878"/>
      <c r="I2034" s="397"/>
      <c r="J2034" s="380"/>
      <c r="K2034" s="405" t="s">
        <v>208</v>
      </c>
      <c r="L2034" s="731">
        <v>0</v>
      </c>
      <c r="M2034" s="732">
        <v>0</v>
      </c>
      <c r="N2034" s="929">
        <v>0</v>
      </c>
      <c r="O2034" s="530">
        <v>0</v>
      </c>
      <c r="P2034" s="530">
        <v>0</v>
      </c>
      <c r="Q2034" s="641">
        <v>0</v>
      </c>
      <c r="R2034" s="537">
        <v>0</v>
      </c>
      <c r="S2034" s="537">
        <v>0</v>
      </c>
      <c r="T2034" s="537">
        <v>0</v>
      </c>
      <c r="U2034" s="537">
        <v>0</v>
      </c>
      <c r="V2034" s="537">
        <v>0</v>
      </c>
      <c r="W2034" s="530"/>
      <c r="X2034" s="142">
        <v>0</v>
      </c>
      <c r="Y2034" s="142">
        <v>0</v>
      </c>
      <c r="Z2034" s="537">
        <v>0</v>
      </c>
      <c r="AA2034" s="537">
        <v>0</v>
      </c>
      <c r="AB2034" s="530"/>
      <c r="AC2034" s="142">
        <v>0</v>
      </c>
      <c r="AD2034" s="530">
        <v>0</v>
      </c>
      <c r="AE2034" s="842">
        <v>0</v>
      </c>
      <c r="AF2034" s="929">
        <v>0</v>
      </c>
      <c r="AG2034" s="530">
        <v>0</v>
      </c>
      <c r="AH2034" s="530">
        <v>0</v>
      </c>
      <c r="AI2034" s="641">
        <v>0</v>
      </c>
      <c r="AJ2034" s="537">
        <v>0</v>
      </c>
      <c r="AK2034" s="537">
        <v>0</v>
      </c>
      <c r="AL2034" s="537">
        <v>0</v>
      </c>
      <c r="AM2034" s="537">
        <v>0</v>
      </c>
      <c r="AN2034" s="537">
        <v>0</v>
      </c>
      <c r="AO2034" s="530"/>
      <c r="AP2034" s="142">
        <v>0</v>
      </c>
      <c r="AQ2034" s="142">
        <v>0</v>
      </c>
      <c r="AR2034" s="537">
        <v>0</v>
      </c>
      <c r="AS2034" s="537">
        <v>0</v>
      </c>
      <c r="AT2034" s="530"/>
      <c r="AU2034" s="142">
        <v>0</v>
      </c>
      <c r="AV2034" s="530">
        <v>0</v>
      </c>
      <c r="AW2034" s="842">
        <v>0</v>
      </c>
      <c r="AX2034" s="115">
        <v>0</v>
      </c>
      <c r="AY2034" s="5">
        <v>0</v>
      </c>
      <c r="AZ2034" s="5">
        <v>0</v>
      </c>
      <c r="BA2034" s="335">
        <v>0</v>
      </c>
      <c r="BB2034" s="23">
        <v>0</v>
      </c>
      <c r="BC2034" s="5">
        <v>0</v>
      </c>
      <c r="BD2034" s="5">
        <v>0</v>
      </c>
      <c r="BE2034" s="335">
        <v>0</v>
      </c>
      <c r="BG2034" s="826"/>
      <c r="BH2034" s="607"/>
    </row>
    <row r="2035" spans="1:66" ht="12.75" customHeight="1" x14ac:dyDescent="0.3">
      <c r="A2035" s="222"/>
      <c r="B2035" s="246"/>
      <c r="C2035" s="118"/>
      <c r="D2035" s="118"/>
      <c r="E2035" s="818"/>
      <c r="F2035" s="118"/>
      <c r="G2035" s="703"/>
      <c r="H2035" s="895"/>
      <c r="I2035" s="582"/>
      <c r="J2035" s="575"/>
      <c r="K2035" s="405" t="s">
        <v>96</v>
      </c>
      <c r="L2035" s="738">
        <v>0</v>
      </c>
      <c r="M2035" s="739">
        <v>0</v>
      </c>
      <c r="N2035" s="929">
        <v>0</v>
      </c>
      <c r="O2035" s="530">
        <v>0</v>
      </c>
      <c r="P2035" s="530">
        <v>0</v>
      </c>
      <c r="Q2035" s="641">
        <v>0</v>
      </c>
      <c r="R2035" s="537">
        <v>0</v>
      </c>
      <c r="S2035" s="537">
        <v>0</v>
      </c>
      <c r="T2035" s="537">
        <v>0</v>
      </c>
      <c r="U2035" s="537">
        <v>0</v>
      </c>
      <c r="V2035" s="537">
        <v>0</v>
      </c>
      <c r="W2035" s="530"/>
      <c r="X2035" s="142">
        <v>0</v>
      </c>
      <c r="Y2035" s="142">
        <v>0</v>
      </c>
      <c r="Z2035" s="537">
        <v>0</v>
      </c>
      <c r="AA2035" s="537">
        <v>0</v>
      </c>
      <c r="AB2035" s="530"/>
      <c r="AC2035" s="142">
        <v>0</v>
      </c>
      <c r="AD2035" s="530">
        <v>0</v>
      </c>
      <c r="AE2035" s="842">
        <v>0</v>
      </c>
      <c r="AF2035" s="929">
        <v>0</v>
      </c>
      <c r="AG2035" s="530">
        <v>0</v>
      </c>
      <c r="AH2035" s="530">
        <v>0</v>
      </c>
      <c r="AI2035" s="641">
        <v>0</v>
      </c>
      <c r="AJ2035" s="537">
        <v>0</v>
      </c>
      <c r="AK2035" s="537">
        <v>0</v>
      </c>
      <c r="AL2035" s="537">
        <v>0</v>
      </c>
      <c r="AM2035" s="537">
        <v>0</v>
      </c>
      <c r="AN2035" s="537">
        <v>0</v>
      </c>
      <c r="AO2035" s="530"/>
      <c r="AP2035" s="142">
        <v>0</v>
      </c>
      <c r="AQ2035" s="142">
        <v>0</v>
      </c>
      <c r="AR2035" s="537">
        <v>0</v>
      </c>
      <c r="AS2035" s="537">
        <v>0</v>
      </c>
      <c r="AT2035" s="530"/>
      <c r="AU2035" s="142">
        <v>0</v>
      </c>
      <c r="AV2035" s="530">
        <v>0</v>
      </c>
      <c r="AW2035" s="842">
        <v>0</v>
      </c>
      <c r="AX2035" s="115">
        <v>0</v>
      </c>
      <c r="AY2035" s="5">
        <v>0</v>
      </c>
      <c r="AZ2035" s="5">
        <v>0</v>
      </c>
      <c r="BA2035" s="335">
        <v>0</v>
      </c>
      <c r="BB2035" s="23">
        <v>0</v>
      </c>
      <c r="BC2035" s="5">
        <v>0</v>
      </c>
      <c r="BD2035" s="5">
        <v>0</v>
      </c>
      <c r="BE2035" s="335">
        <v>0</v>
      </c>
      <c r="BG2035" s="826"/>
      <c r="BH2035" s="607"/>
    </row>
    <row r="2036" spans="1:66" ht="12.75" customHeight="1" x14ac:dyDescent="0.3">
      <c r="A2036" s="222"/>
      <c r="B2036" s="246"/>
      <c r="C2036" s="118"/>
      <c r="D2036" s="118"/>
      <c r="E2036" s="246"/>
      <c r="F2036" s="118"/>
      <c r="G2036" s="703"/>
      <c r="H2036" s="895"/>
      <c r="I2036" s="582"/>
      <c r="J2036" s="575"/>
      <c r="K2036" s="405" t="s">
        <v>209</v>
      </c>
      <c r="L2036" s="738">
        <v>0</v>
      </c>
      <c r="M2036" s="739">
        <v>0</v>
      </c>
      <c r="N2036" s="929">
        <v>0</v>
      </c>
      <c r="O2036" s="530">
        <v>0</v>
      </c>
      <c r="P2036" s="530">
        <v>0</v>
      </c>
      <c r="Q2036" s="641">
        <v>0</v>
      </c>
      <c r="R2036" s="537">
        <v>0</v>
      </c>
      <c r="S2036" s="537">
        <v>0</v>
      </c>
      <c r="T2036" s="537">
        <v>0</v>
      </c>
      <c r="U2036" s="537">
        <v>0</v>
      </c>
      <c r="V2036" s="537">
        <v>0</v>
      </c>
      <c r="W2036" s="530"/>
      <c r="X2036" s="142">
        <v>0</v>
      </c>
      <c r="Y2036" s="142">
        <v>0</v>
      </c>
      <c r="Z2036" s="537">
        <v>0</v>
      </c>
      <c r="AA2036" s="537">
        <v>0</v>
      </c>
      <c r="AB2036" s="530"/>
      <c r="AC2036" s="142">
        <v>0</v>
      </c>
      <c r="AD2036" s="530">
        <v>0</v>
      </c>
      <c r="AE2036" s="842">
        <v>0</v>
      </c>
      <c r="AF2036" s="929">
        <v>0</v>
      </c>
      <c r="AG2036" s="530">
        <v>0</v>
      </c>
      <c r="AH2036" s="530">
        <v>0</v>
      </c>
      <c r="AI2036" s="641">
        <v>0</v>
      </c>
      <c r="AJ2036" s="537">
        <v>0</v>
      </c>
      <c r="AK2036" s="537">
        <v>0</v>
      </c>
      <c r="AL2036" s="537">
        <v>0</v>
      </c>
      <c r="AM2036" s="537">
        <v>0</v>
      </c>
      <c r="AN2036" s="537">
        <v>0</v>
      </c>
      <c r="AO2036" s="530"/>
      <c r="AP2036" s="142">
        <v>0</v>
      </c>
      <c r="AQ2036" s="142">
        <v>0</v>
      </c>
      <c r="AR2036" s="537">
        <v>0</v>
      </c>
      <c r="AS2036" s="537">
        <v>0</v>
      </c>
      <c r="AT2036" s="530"/>
      <c r="AU2036" s="142">
        <v>0</v>
      </c>
      <c r="AV2036" s="530">
        <v>0</v>
      </c>
      <c r="AW2036" s="842">
        <v>0</v>
      </c>
      <c r="AX2036" s="115">
        <v>0</v>
      </c>
      <c r="AY2036" s="5">
        <v>0</v>
      </c>
      <c r="AZ2036" s="5">
        <v>0</v>
      </c>
      <c r="BA2036" s="335">
        <v>0</v>
      </c>
      <c r="BB2036" s="23">
        <v>0</v>
      </c>
      <c r="BC2036" s="5">
        <v>0</v>
      </c>
      <c r="BD2036" s="5">
        <v>0</v>
      </c>
      <c r="BE2036" s="335">
        <v>0</v>
      </c>
      <c r="BG2036" s="826"/>
      <c r="BH2036" s="607"/>
    </row>
    <row r="2037" spans="1:66" ht="12.75" customHeight="1" x14ac:dyDescent="0.3">
      <c r="A2037" s="222"/>
      <c r="B2037" s="246"/>
      <c r="C2037" s="118"/>
      <c r="D2037" s="118"/>
      <c r="E2037" s="246"/>
      <c r="F2037" s="118"/>
      <c r="G2037" s="703"/>
      <c r="H2037" s="895"/>
      <c r="I2037" s="582"/>
      <c r="J2037" s="575"/>
      <c r="K2037" s="405" t="s">
        <v>210</v>
      </c>
      <c r="L2037" s="738">
        <v>0</v>
      </c>
      <c r="M2037" s="739">
        <v>0</v>
      </c>
      <c r="N2037" s="929">
        <v>0</v>
      </c>
      <c r="O2037" s="530">
        <v>0</v>
      </c>
      <c r="P2037" s="530">
        <v>0</v>
      </c>
      <c r="Q2037" s="641">
        <v>0</v>
      </c>
      <c r="R2037" s="537">
        <v>0</v>
      </c>
      <c r="S2037" s="537">
        <v>0</v>
      </c>
      <c r="T2037" s="537">
        <v>0</v>
      </c>
      <c r="U2037" s="537">
        <v>0</v>
      </c>
      <c r="V2037" s="537">
        <v>0</v>
      </c>
      <c r="W2037" s="530"/>
      <c r="X2037" s="142">
        <v>0</v>
      </c>
      <c r="Y2037" s="142">
        <v>0</v>
      </c>
      <c r="Z2037" s="537">
        <v>0</v>
      </c>
      <c r="AA2037" s="537">
        <v>0</v>
      </c>
      <c r="AB2037" s="530"/>
      <c r="AC2037" s="142">
        <v>0</v>
      </c>
      <c r="AD2037" s="530">
        <v>0</v>
      </c>
      <c r="AE2037" s="842">
        <v>0</v>
      </c>
      <c r="AF2037" s="929">
        <v>0</v>
      </c>
      <c r="AG2037" s="530">
        <v>0</v>
      </c>
      <c r="AH2037" s="530">
        <v>0</v>
      </c>
      <c r="AI2037" s="641">
        <v>0</v>
      </c>
      <c r="AJ2037" s="537">
        <v>0</v>
      </c>
      <c r="AK2037" s="537">
        <v>0</v>
      </c>
      <c r="AL2037" s="537">
        <v>0</v>
      </c>
      <c r="AM2037" s="537">
        <v>0</v>
      </c>
      <c r="AN2037" s="537">
        <v>0</v>
      </c>
      <c r="AO2037" s="530"/>
      <c r="AP2037" s="142">
        <v>0</v>
      </c>
      <c r="AQ2037" s="142">
        <v>0</v>
      </c>
      <c r="AR2037" s="537">
        <v>0</v>
      </c>
      <c r="AS2037" s="537">
        <v>0</v>
      </c>
      <c r="AT2037" s="530"/>
      <c r="AU2037" s="142">
        <v>0</v>
      </c>
      <c r="AV2037" s="530">
        <v>0</v>
      </c>
      <c r="AW2037" s="842">
        <v>0</v>
      </c>
      <c r="AX2037" s="115">
        <v>0</v>
      </c>
      <c r="AY2037" s="5">
        <v>0</v>
      </c>
      <c r="AZ2037" s="5">
        <v>0</v>
      </c>
      <c r="BA2037" s="335">
        <v>0</v>
      </c>
      <c r="BB2037" s="23">
        <v>0</v>
      </c>
      <c r="BC2037" s="5">
        <v>0</v>
      </c>
      <c r="BD2037" s="5">
        <v>0</v>
      </c>
      <c r="BE2037" s="335">
        <v>0</v>
      </c>
      <c r="BG2037" s="826"/>
      <c r="BH2037" s="607"/>
    </row>
    <row r="2038" spans="1:66" ht="12.75" customHeight="1" x14ac:dyDescent="0.3">
      <c r="A2038" s="222"/>
      <c r="B2038" s="246"/>
      <c r="C2038" s="118"/>
      <c r="D2038" s="118"/>
      <c r="E2038" s="246"/>
      <c r="F2038" s="817"/>
      <c r="G2038" s="703"/>
      <c r="H2038" s="895"/>
      <c r="I2038" s="582"/>
      <c r="J2038" s="575"/>
      <c r="K2038" s="406" t="s">
        <v>53</v>
      </c>
      <c r="L2038" s="738">
        <v>0</v>
      </c>
      <c r="M2038" s="739">
        <v>0</v>
      </c>
      <c r="N2038" s="929">
        <v>0</v>
      </c>
      <c r="O2038" s="530">
        <v>0</v>
      </c>
      <c r="P2038" s="530">
        <v>0</v>
      </c>
      <c r="Q2038" s="641">
        <v>0</v>
      </c>
      <c r="R2038" s="537">
        <v>0</v>
      </c>
      <c r="S2038" s="537">
        <v>0</v>
      </c>
      <c r="T2038" s="537">
        <v>0</v>
      </c>
      <c r="U2038" s="537">
        <v>0</v>
      </c>
      <c r="V2038" s="537">
        <v>0</v>
      </c>
      <c r="W2038" s="530"/>
      <c r="X2038" s="142">
        <v>0</v>
      </c>
      <c r="Y2038" s="142">
        <v>0</v>
      </c>
      <c r="Z2038" s="537">
        <v>0</v>
      </c>
      <c r="AA2038" s="537">
        <v>0</v>
      </c>
      <c r="AB2038" s="530"/>
      <c r="AC2038" s="142">
        <v>0</v>
      </c>
      <c r="AD2038" s="530">
        <v>0</v>
      </c>
      <c r="AE2038" s="842">
        <v>0</v>
      </c>
      <c r="AF2038" s="929">
        <v>0</v>
      </c>
      <c r="AG2038" s="530">
        <v>0</v>
      </c>
      <c r="AH2038" s="530">
        <v>0</v>
      </c>
      <c r="AI2038" s="641">
        <v>0</v>
      </c>
      <c r="AJ2038" s="537">
        <v>0</v>
      </c>
      <c r="AK2038" s="537">
        <v>0</v>
      </c>
      <c r="AL2038" s="537">
        <v>0</v>
      </c>
      <c r="AM2038" s="537">
        <v>0</v>
      </c>
      <c r="AN2038" s="537">
        <v>0</v>
      </c>
      <c r="AO2038" s="530"/>
      <c r="AP2038" s="142">
        <v>0</v>
      </c>
      <c r="AQ2038" s="142">
        <v>0</v>
      </c>
      <c r="AR2038" s="537">
        <v>0</v>
      </c>
      <c r="AS2038" s="537">
        <v>0</v>
      </c>
      <c r="AT2038" s="530"/>
      <c r="AU2038" s="142">
        <v>0</v>
      </c>
      <c r="AV2038" s="530">
        <v>0</v>
      </c>
      <c r="AW2038" s="842">
        <v>0</v>
      </c>
      <c r="AX2038" s="115">
        <v>0</v>
      </c>
      <c r="AY2038" s="5">
        <v>0</v>
      </c>
      <c r="AZ2038" s="5">
        <v>0</v>
      </c>
      <c r="BA2038" s="335">
        <v>0</v>
      </c>
      <c r="BB2038" s="23">
        <v>0</v>
      </c>
      <c r="BC2038" s="5">
        <v>0</v>
      </c>
      <c r="BD2038" s="5">
        <v>0</v>
      </c>
      <c r="BE2038" s="335">
        <v>0</v>
      </c>
      <c r="BG2038" s="826"/>
      <c r="BH2038" s="607"/>
    </row>
    <row r="2039" spans="1:66" ht="12.75" customHeight="1" x14ac:dyDescent="0.25">
      <c r="A2039" s="223"/>
      <c r="B2039" s="205"/>
      <c r="C2039" s="251"/>
      <c r="D2039" s="619"/>
      <c r="E2039" s="274"/>
      <c r="F2039" s="299"/>
      <c r="G2039" s="694"/>
      <c r="H2039" s="878"/>
      <c r="I2039" s="397"/>
      <c r="J2039" s="380"/>
      <c r="K2039" s="442"/>
      <c r="L2039" s="748"/>
      <c r="M2039" s="749"/>
      <c r="N2039" s="934"/>
      <c r="O2039" s="44"/>
      <c r="P2039" s="44"/>
      <c r="Q2039" s="644"/>
      <c r="R2039" s="542"/>
      <c r="S2039" s="542"/>
      <c r="T2039" s="542"/>
      <c r="U2039" s="542"/>
      <c r="V2039" s="542"/>
      <c r="W2039" s="534"/>
      <c r="X2039" s="146"/>
      <c r="Y2039" s="146"/>
      <c r="Z2039" s="556"/>
      <c r="AA2039" s="556"/>
      <c r="AB2039" s="534"/>
      <c r="AC2039" s="597"/>
      <c r="AD2039" s="44"/>
      <c r="AE2039" s="841"/>
      <c r="AF2039" s="934"/>
      <c r="AG2039" s="44"/>
      <c r="AH2039" s="44"/>
      <c r="AI2039" s="644"/>
      <c r="AJ2039" s="542"/>
      <c r="AK2039" s="542"/>
      <c r="AL2039" s="542"/>
      <c r="AM2039" s="542"/>
      <c r="AN2039" s="542"/>
      <c r="AO2039" s="534"/>
      <c r="AP2039" s="146"/>
      <c r="AQ2039" s="146"/>
      <c r="AR2039" s="556"/>
      <c r="AS2039" s="556"/>
      <c r="AT2039" s="534"/>
      <c r="AU2039" s="597"/>
      <c r="AV2039" s="44"/>
      <c r="AW2039" s="841"/>
      <c r="AX2039" s="312"/>
      <c r="AY2039" s="14"/>
      <c r="AZ2039" s="14"/>
      <c r="BA2039" s="334"/>
      <c r="BB2039" s="309"/>
      <c r="BC2039" s="14"/>
      <c r="BD2039" s="14"/>
      <c r="BE2039" s="334"/>
      <c r="BG2039" s="826"/>
      <c r="BH2039" s="607"/>
    </row>
    <row r="2040" spans="1:66" ht="12.75" customHeight="1" x14ac:dyDescent="0.25">
      <c r="A2040" s="21"/>
      <c r="B2040" s="112"/>
      <c r="C2040" s="116"/>
      <c r="D2040" s="623"/>
      <c r="F2040" s="117"/>
      <c r="G2040" s="694"/>
      <c r="H2040" s="878"/>
      <c r="I2040" s="397"/>
      <c r="J2040" s="380"/>
      <c r="K2040" s="456"/>
      <c r="L2040" s="731"/>
      <c r="M2040" s="732"/>
      <c r="N2040" s="929"/>
      <c r="O2040" s="530"/>
      <c r="P2040" s="530"/>
      <c r="Q2040" s="641"/>
      <c r="R2040" s="537"/>
      <c r="S2040" s="537"/>
      <c r="T2040" s="537"/>
      <c r="U2040" s="537"/>
      <c r="V2040" s="537"/>
      <c r="W2040" s="531"/>
      <c r="X2040" s="140"/>
      <c r="Y2040" s="140"/>
      <c r="Z2040" s="551"/>
      <c r="AA2040" s="551"/>
      <c r="AB2040" s="531"/>
      <c r="AC2040" s="142"/>
      <c r="AD2040" s="530"/>
      <c r="AE2040" s="842"/>
      <c r="AF2040" s="929"/>
      <c r="AG2040" s="530"/>
      <c r="AH2040" s="530"/>
      <c r="AI2040" s="641"/>
      <c r="AJ2040" s="537"/>
      <c r="AK2040" s="537"/>
      <c r="AL2040" s="537"/>
      <c r="AM2040" s="537"/>
      <c r="AN2040" s="537"/>
      <c r="AO2040" s="531"/>
      <c r="AP2040" s="140"/>
      <c r="AQ2040" s="140"/>
      <c r="AR2040" s="551"/>
      <c r="AS2040" s="551"/>
      <c r="AT2040" s="531"/>
      <c r="AU2040" s="142"/>
      <c r="AV2040" s="530"/>
      <c r="AW2040" s="842"/>
      <c r="AX2040" s="115"/>
      <c r="AY2040" s="5"/>
      <c r="AZ2040" s="5"/>
      <c r="BA2040" s="335"/>
      <c r="BC2040" s="5"/>
      <c r="BD2040" s="5"/>
      <c r="BE2040" s="335"/>
      <c r="BG2040" s="826"/>
      <c r="BH2040" s="607"/>
    </row>
    <row r="2041" spans="1:66" ht="12.75" customHeight="1" x14ac:dyDescent="0.25">
      <c r="A2041" s="21"/>
      <c r="B2041" s="112"/>
      <c r="C2041" s="116"/>
      <c r="D2041" s="623"/>
      <c r="F2041" s="117"/>
      <c r="G2041" s="694"/>
      <c r="H2041" s="878"/>
      <c r="I2041" s="397"/>
      <c r="J2041" s="380"/>
      <c r="K2041" s="400" t="s">
        <v>6601</v>
      </c>
      <c r="L2041" s="731"/>
      <c r="M2041" s="732"/>
      <c r="N2041" s="929"/>
      <c r="O2041" s="530"/>
      <c r="P2041" s="530"/>
      <c r="Q2041" s="641"/>
      <c r="R2041" s="537"/>
      <c r="S2041" s="537"/>
      <c r="T2041" s="537"/>
      <c r="U2041" s="537"/>
      <c r="V2041" s="537"/>
      <c r="W2041" s="531"/>
      <c r="X2041" s="140"/>
      <c r="Y2041" s="140"/>
      <c r="Z2041" s="551"/>
      <c r="AA2041" s="551"/>
      <c r="AB2041" s="531"/>
      <c r="AC2041" s="142"/>
      <c r="AD2041" s="530"/>
      <c r="AE2041" s="842"/>
      <c r="AF2041" s="929"/>
      <c r="AG2041" s="530"/>
      <c r="AH2041" s="530"/>
      <c r="AI2041" s="641"/>
      <c r="AJ2041" s="537"/>
      <c r="AK2041" s="537"/>
      <c r="AL2041" s="537"/>
      <c r="AM2041" s="537"/>
      <c r="AN2041" s="537"/>
      <c r="AO2041" s="531"/>
      <c r="AP2041" s="140"/>
      <c r="AQ2041" s="140"/>
      <c r="AR2041" s="551"/>
      <c r="AS2041" s="551"/>
      <c r="AT2041" s="531"/>
      <c r="AU2041" s="142"/>
      <c r="AV2041" s="530"/>
      <c r="AW2041" s="842"/>
      <c r="AX2041" s="115"/>
      <c r="AY2041" s="5"/>
      <c r="AZ2041" s="5"/>
      <c r="BA2041" s="335"/>
      <c r="BC2041" s="5"/>
      <c r="BD2041" s="5"/>
      <c r="BE2041" s="335"/>
      <c r="BG2041" s="826"/>
      <c r="BH2041" s="607"/>
    </row>
    <row r="2042" spans="1:66" ht="12.75" customHeight="1" x14ac:dyDescent="0.25">
      <c r="A2042" s="21"/>
      <c r="B2042" s="112"/>
      <c r="C2042" s="116"/>
      <c r="D2042" s="623"/>
      <c r="F2042" s="117"/>
      <c r="G2042" s="694"/>
      <c r="H2042" s="878"/>
      <c r="I2042" s="397"/>
      <c r="J2042" s="380"/>
      <c r="K2042" s="400" t="s">
        <v>1</v>
      </c>
      <c r="L2042" s="731"/>
      <c r="M2042" s="732"/>
      <c r="N2042" s="929"/>
      <c r="O2042" s="530"/>
      <c r="P2042" s="530"/>
      <c r="Q2042" s="641"/>
      <c r="R2042" s="537"/>
      <c r="S2042" s="537"/>
      <c r="T2042" s="537"/>
      <c r="U2042" s="537"/>
      <c r="V2042" s="537"/>
      <c r="W2042" s="531"/>
      <c r="X2042" s="140"/>
      <c r="Y2042" s="140"/>
      <c r="Z2042" s="551"/>
      <c r="AA2042" s="551"/>
      <c r="AB2042" s="531"/>
      <c r="AC2042" s="142"/>
      <c r="AD2042" s="530"/>
      <c r="AE2042" s="842"/>
      <c r="AF2042" s="929"/>
      <c r="AG2042" s="530"/>
      <c r="AH2042" s="530"/>
      <c r="AI2042" s="641"/>
      <c r="AJ2042" s="537"/>
      <c r="AK2042" s="537"/>
      <c r="AL2042" s="537"/>
      <c r="AM2042" s="537"/>
      <c r="AN2042" s="537"/>
      <c r="AO2042" s="531"/>
      <c r="AP2042" s="140"/>
      <c r="AQ2042" s="140"/>
      <c r="AR2042" s="551"/>
      <c r="AS2042" s="551"/>
      <c r="AT2042" s="531"/>
      <c r="AU2042" s="142"/>
      <c r="AV2042" s="530"/>
      <c r="AW2042" s="842"/>
      <c r="AX2042" s="115"/>
      <c r="AY2042" s="5"/>
      <c r="AZ2042" s="5"/>
      <c r="BA2042" s="335"/>
      <c r="BC2042" s="5"/>
      <c r="BD2042" s="5"/>
      <c r="BE2042" s="335"/>
      <c r="BG2042" s="826"/>
      <c r="BH2042" s="607"/>
    </row>
    <row r="2043" spans="1:66" ht="12.75" customHeight="1" x14ac:dyDescent="0.25">
      <c r="A2043" s="21"/>
      <c r="B2043" s="112"/>
      <c r="C2043" s="116"/>
      <c r="D2043" s="623"/>
      <c r="F2043" s="117"/>
      <c r="G2043" s="694"/>
      <c r="H2043" s="878"/>
      <c r="I2043" s="397"/>
      <c r="J2043" s="380"/>
      <c r="K2043" s="456"/>
      <c r="L2043" s="731"/>
      <c r="M2043" s="732"/>
      <c r="N2043" s="929"/>
      <c r="O2043" s="530"/>
      <c r="P2043" s="530"/>
      <c r="Q2043" s="641"/>
      <c r="R2043" s="537"/>
      <c r="S2043" s="537"/>
      <c r="T2043" s="537"/>
      <c r="U2043" s="537"/>
      <c r="V2043" s="537"/>
      <c r="W2043" s="531"/>
      <c r="X2043" s="140"/>
      <c r="Y2043" s="140"/>
      <c r="Z2043" s="551"/>
      <c r="AA2043" s="551"/>
      <c r="AB2043" s="531"/>
      <c r="AC2043" s="142"/>
      <c r="AD2043" s="530"/>
      <c r="AE2043" s="842"/>
      <c r="AF2043" s="929"/>
      <c r="AG2043" s="530"/>
      <c r="AH2043" s="530"/>
      <c r="AI2043" s="641"/>
      <c r="AJ2043" s="537"/>
      <c r="AK2043" s="537"/>
      <c r="AL2043" s="537"/>
      <c r="AM2043" s="537"/>
      <c r="AN2043" s="537"/>
      <c r="AO2043" s="531"/>
      <c r="AP2043" s="140"/>
      <c r="AQ2043" s="140"/>
      <c r="AR2043" s="551"/>
      <c r="AS2043" s="551"/>
      <c r="AT2043" s="531"/>
      <c r="AU2043" s="142"/>
      <c r="AV2043" s="530"/>
      <c r="AW2043" s="842"/>
      <c r="AX2043" s="115"/>
      <c r="AY2043" s="5"/>
      <c r="AZ2043" s="5"/>
      <c r="BA2043" s="335"/>
      <c r="BC2043" s="5"/>
      <c r="BD2043" s="5"/>
      <c r="BE2043" s="335"/>
      <c r="BG2043" s="826"/>
      <c r="BH2043" s="607"/>
    </row>
    <row r="2044" spans="1:66" ht="35.1" customHeight="1" x14ac:dyDescent="0.25">
      <c r="A2044" s="222" t="s">
        <v>6116</v>
      </c>
      <c r="B2044" s="112">
        <v>16</v>
      </c>
      <c r="C2044" s="116" t="s">
        <v>107</v>
      </c>
      <c r="D2044" s="620">
        <v>1000</v>
      </c>
      <c r="E2044" s="278"/>
      <c r="F2044" s="116">
        <v>12</v>
      </c>
      <c r="G2044" s="694">
        <v>1</v>
      </c>
      <c r="H2044" s="878" t="str">
        <f t="shared" si="3059"/>
        <v>078</v>
      </c>
      <c r="I2044" s="397" t="s">
        <v>3257</v>
      </c>
      <c r="J2044" s="380" t="s">
        <v>2522</v>
      </c>
      <c r="K2044" s="408" t="s">
        <v>331</v>
      </c>
      <c r="L2044" s="733">
        <v>310</v>
      </c>
      <c r="M2044" s="734">
        <v>360</v>
      </c>
      <c r="N2044" s="931"/>
      <c r="O2044" s="530">
        <f t="shared" ref="O2044:O2070" si="3091">IF(N2044&gt;L2044,"0 ",N2044-L2044)</f>
        <v>-310</v>
      </c>
      <c r="P2044" s="530" t="str">
        <f t="shared" ref="P2044:P2070" si="3092">IF(N2044&lt;L2044,"0 ",N2044-L2044)</f>
        <v xml:space="preserve">0 </v>
      </c>
      <c r="Q2044" s="646"/>
      <c r="R2044" s="536"/>
      <c r="S2044" s="536"/>
      <c r="T2044" s="536"/>
      <c r="U2044" s="536"/>
      <c r="V2044" s="536"/>
      <c r="W2044" s="683" t="str">
        <f t="shared" ref="W2044:W2069" si="3093">IF(SUM(Q2044:V2044)=X2044,"OK",SUM(Q2044:V2044)-X2044)</f>
        <v>OK</v>
      </c>
      <c r="X2044" s="141"/>
      <c r="Y2044" s="141"/>
      <c r="Z2044" s="552"/>
      <c r="AA2044" s="552"/>
      <c r="AB2044" s="683" t="str">
        <f t="shared" ref="AB2044:AB2069" si="3094">IF(SUM(Z2044:AA2044)=AC2044,"OK",SUM(Z2044:AA2044)-AC2044)</f>
        <v>OK</v>
      </c>
      <c r="AC2044" s="593"/>
      <c r="AD2044" s="530">
        <f t="shared" ref="AD2044:AD2070" si="3095">X2044+Y2044+AC2044</f>
        <v>0</v>
      </c>
      <c r="AE2044" s="842">
        <f t="shared" ref="AE2044:AE2070" si="3096">N2044+AD2044</f>
        <v>0</v>
      </c>
      <c r="AF2044" s="931"/>
      <c r="AG2044" s="530">
        <f t="shared" ref="AG2044:AG2070" si="3097">IF(AF2044&gt;M2044,"0 ",AF2044-M2044)</f>
        <v>-360</v>
      </c>
      <c r="AH2044" s="530" t="str">
        <f t="shared" ref="AH2044:AH2070" si="3098">IF(AF2044&lt;M2044,"0 ",AF2044-M2044)</f>
        <v xml:space="preserve">0 </v>
      </c>
      <c r="AI2044" s="641"/>
      <c r="AJ2044" s="537"/>
      <c r="AK2044" s="537"/>
      <c r="AL2044" s="537"/>
      <c r="AM2044" s="537"/>
      <c r="AN2044" s="537"/>
      <c r="AO2044" s="683" t="str">
        <f t="shared" ref="AO2044:AO2069" si="3099">IF(SUM(AI2044:AN2044)=AP2044,"OK",SUM(AI2044:AN2044)-AP2044)</f>
        <v>OK</v>
      </c>
      <c r="AP2044" s="141"/>
      <c r="AQ2044" s="141"/>
      <c r="AR2044" s="552"/>
      <c r="AS2044" s="552"/>
      <c r="AT2044" s="683" t="str">
        <f t="shared" ref="AT2044:AT2069" si="3100">IF(SUM(AR2044:AS2044)=AU2044,"OK",SUM(AR2044:AS2044)-AU2044)</f>
        <v>OK</v>
      </c>
      <c r="AU2044" s="593"/>
      <c r="AV2044" s="530">
        <f t="shared" ref="AV2044:AV2070" si="3101">AP2044+AQ2044+AU2044</f>
        <v>0</v>
      </c>
      <c r="AW2044" s="842">
        <f t="shared" ref="AW2044:AW2070" si="3102">AF2044+AV2044</f>
        <v>0</v>
      </c>
      <c r="AX2044" s="115">
        <f t="shared" ref="AX2044:AX2070" si="3103">L2044</f>
        <v>310</v>
      </c>
      <c r="AY2044" s="5">
        <f t="shared" ref="AY2044:AY2070" si="3104">AE2044</f>
        <v>0</v>
      </c>
      <c r="AZ2044" s="7">
        <f t="shared" ref="AZ2044:AZ2068" si="3105">AY2044-AX2044</f>
        <v>-310</v>
      </c>
      <c r="BA2044" s="335">
        <f t="shared" ref="BA2044:BA2056" si="3106">AZ2044/AX2044</f>
        <v>-1</v>
      </c>
      <c r="BB2044" s="23">
        <f t="shared" ref="BB2044:BB2070" si="3107">M2044</f>
        <v>360</v>
      </c>
      <c r="BC2044" s="5">
        <f t="shared" ref="BC2044:BC2055" si="3108">AW2044</f>
        <v>0</v>
      </c>
      <c r="BD2044" s="7">
        <f t="shared" ref="BD2044:BD2068" si="3109">BC2044-BB2044</f>
        <v>-360</v>
      </c>
      <c r="BE2044" s="335">
        <f t="shared" ref="BE2044:BE2056" si="3110">BD2044/BB2044</f>
        <v>-1</v>
      </c>
      <c r="BG2044" s="826" t="str">
        <f t="shared" ref="BG2044:BG2070" si="3111">RIGHT(LEFT(I2044,3),2)&amp;"."&amp;RIGHT(LEFT(I2044,5),2)</f>
        <v>12.11</v>
      </c>
      <c r="BH2044" s="607" t="b">
        <f>COUNTIF('Codes SEC'!$B$2:$B$250,Ministres!BG2044)&gt;0</f>
        <v>1</v>
      </c>
    </row>
    <row r="2045" spans="1:66" ht="35.1" customHeight="1" x14ac:dyDescent="0.25">
      <c r="A2045" s="222" t="s">
        <v>6116</v>
      </c>
      <c r="B2045" s="112">
        <v>16</v>
      </c>
      <c r="C2045" s="116" t="s">
        <v>107</v>
      </c>
      <c r="D2045" s="620">
        <v>1000</v>
      </c>
      <c r="E2045" s="278"/>
      <c r="F2045" s="116">
        <v>12</v>
      </c>
      <c r="G2045" s="694">
        <v>1</v>
      </c>
      <c r="H2045" s="878" t="str">
        <f t="shared" si="3059"/>
        <v>078</v>
      </c>
      <c r="I2045" s="397" t="s">
        <v>3257</v>
      </c>
      <c r="J2045" s="380" t="s">
        <v>2523</v>
      </c>
      <c r="K2045" s="408" t="s">
        <v>409</v>
      </c>
      <c r="L2045" s="733">
        <v>1230</v>
      </c>
      <c r="M2045" s="734">
        <v>1230</v>
      </c>
      <c r="N2045" s="931"/>
      <c r="O2045" s="530">
        <f t="shared" si="3091"/>
        <v>-1230</v>
      </c>
      <c r="P2045" s="530" t="str">
        <f t="shared" si="3092"/>
        <v xml:space="preserve">0 </v>
      </c>
      <c r="Q2045" s="646"/>
      <c r="R2045" s="536"/>
      <c r="S2045" s="536"/>
      <c r="T2045" s="536"/>
      <c r="U2045" s="536"/>
      <c r="V2045" s="536"/>
      <c r="W2045" s="683" t="str">
        <f t="shared" si="3093"/>
        <v>OK</v>
      </c>
      <c r="X2045" s="141"/>
      <c r="Y2045" s="141"/>
      <c r="Z2045" s="552"/>
      <c r="AA2045" s="552"/>
      <c r="AB2045" s="683" t="str">
        <f t="shared" si="3094"/>
        <v>OK</v>
      </c>
      <c r="AC2045" s="593"/>
      <c r="AD2045" s="530">
        <f t="shared" si="3095"/>
        <v>0</v>
      </c>
      <c r="AE2045" s="842">
        <f t="shared" si="3096"/>
        <v>0</v>
      </c>
      <c r="AF2045" s="931"/>
      <c r="AG2045" s="530">
        <f t="shared" si="3097"/>
        <v>-1230</v>
      </c>
      <c r="AH2045" s="530" t="str">
        <f t="shared" si="3098"/>
        <v xml:space="preserve">0 </v>
      </c>
      <c r="AI2045" s="641"/>
      <c r="AJ2045" s="537"/>
      <c r="AK2045" s="537"/>
      <c r="AL2045" s="537"/>
      <c r="AM2045" s="537"/>
      <c r="AN2045" s="537"/>
      <c r="AO2045" s="683" t="str">
        <f t="shared" si="3099"/>
        <v>OK</v>
      </c>
      <c r="AP2045" s="141"/>
      <c r="AQ2045" s="141"/>
      <c r="AR2045" s="552"/>
      <c r="AS2045" s="552"/>
      <c r="AT2045" s="683" t="str">
        <f t="shared" si="3100"/>
        <v>OK</v>
      </c>
      <c r="AU2045" s="593"/>
      <c r="AV2045" s="530">
        <f t="shared" si="3101"/>
        <v>0</v>
      </c>
      <c r="AW2045" s="842">
        <f t="shared" si="3102"/>
        <v>0</v>
      </c>
      <c r="AX2045" s="115">
        <f t="shared" si="3103"/>
        <v>1230</v>
      </c>
      <c r="AY2045" s="5">
        <f t="shared" si="3104"/>
        <v>0</v>
      </c>
      <c r="AZ2045" s="7">
        <f t="shared" si="3105"/>
        <v>-1230</v>
      </c>
      <c r="BA2045" s="335">
        <f t="shared" si="3106"/>
        <v>-1</v>
      </c>
      <c r="BB2045" s="23">
        <f t="shared" si="3107"/>
        <v>1230</v>
      </c>
      <c r="BC2045" s="5">
        <f t="shared" si="3108"/>
        <v>0</v>
      </c>
      <c r="BD2045" s="7">
        <f t="shared" si="3109"/>
        <v>-1230</v>
      </c>
      <c r="BE2045" s="335">
        <f t="shared" si="3110"/>
        <v>-1</v>
      </c>
      <c r="BG2045" s="826" t="str">
        <f t="shared" si="3111"/>
        <v>12.11</v>
      </c>
      <c r="BH2045" s="607" t="b">
        <f>COUNTIF('Codes SEC'!$B$2:$B$250,Ministres!BG2045)&gt;0</f>
        <v>1</v>
      </c>
    </row>
    <row r="2046" spans="1:66" s="4" customFormat="1" ht="35.1" customHeight="1" x14ac:dyDescent="0.25">
      <c r="A2046" s="222" t="s">
        <v>6116</v>
      </c>
      <c r="B2046" s="112">
        <v>16</v>
      </c>
      <c r="C2046" s="116" t="s">
        <v>107</v>
      </c>
      <c r="D2046" s="620">
        <v>1000</v>
      </c>
      <c r="E2046" s="278"/>
      <c r="F2046" s="116">
        <v>6</v>
      </c>
      <c r="G2046" s="694">
        <v>1</v>
      </c>
      <c r="H2046" s="878" t="str">
        <f t="shared" si="3059"/>
        <v>078</v>
      </c>
      <c r="I2046" s="397" t="s">
        <v>3257</v>
      </c>
      <c r="J2046" s="380" t="s">
        <v>2524</v>
      </c>
      <c r="K2046" s="408" t="s">
        <v>5677</v>
      </c>
      <c r="L2046" s="733">
        <v>0</v>
      </c>
      <c r="M2046" s="734">
        <v>0</v>
      </c>
      <c r="N2046" s="931"/>
      <c r="O2046" s="530">
        <f t="shared" si="3091"/>
        <v>0</v>
      </c>
      <c r="P2046" s="530">
        <f t="shared" si="3092"/>
        <v>0</v>
      </c>
      <c r="Q2046" s="646"/>
      <c r="R2046" s="536"/>
      <c r="S2046" s="536"/>
      <c r="T2046" s="536"/>
      <c r="U2046" s="536"/>
      <c r="V2046" s="536"/>
      <c r="W2046" s="683" t="str">
        <f t="shared" si="3093"/>
        <v>OK</v>
      </c>
      <c r="X2046" s="141"/>
      <c r="Y2046" s="141"/>
      <c r="Z2046" s="552"/>
      <c r="AA2046" s="552"/>
      <c r="AB2046" s="683" t="str">
        <f t="shared" si="3094"/>
        <v>OK</v>
      </c>
      <c r="AC2046" s="593"/>
      <c r="AD2046" s="530">
        <f t="shared" si="3095"/>
        <v>0</v>
      </c>
      <c r="AE2046" s="842">
        <f t="shared" si="3096"/>
        <v>0</v>
      </c>
      <c r="AF2046" s="931"/>
      <c r="AG2046" s="530">
        <f t="shared" si="3097"/>
        <v>0</v>
      </c>
      <c r="AH2046" s="530">
        <f t="shared" si="3098"/>
        <v>0</v>
      </c>
      <c r="AI2046" s="641"/>
      <c r="AJ2046" s="537"/>
      <c r="AK2046" s="537"/>
      <c r="AL2046" s="537"/>
      <c r="AM2046" s="537"/>
      <c r="AN2046" s="537"/>
      <c r="AO2046" s="683" t="str">
        <f t="shared" si="3099"/>
        <v>OK</v>
      </c>
      <c r="AP2046" s="141"/>
      <c r="AQ2046" s="141"/>
      <c r="AR2046" s="552"/>
      <c r="AS2046" s="552"/>
      <c r="AT2046" s="683" t="str">
        <f t="shared" si="3100"/>
        <v>OK</v>
      </c>
      <c r="AU2046" s="593"/>
      <c r="AV2046" s="530">
        <f t="shared" si="3101"/>
        <v>0</v>
      </c>
      <c r="AW2046" s="842">
        <f t="shared" si="3102"/>
        <v>0</v>
      </c>
      <c r="AX2046" s="115">
        <f t="shared" si="3103"/>
        <v>0</v>
      </c>
      <c r="AY2046" s="5">
        <f t="shared" si="3104"/>
        <v>0</v>
      </c>
      <c r="AZ2046" s="7">
        <f t="shared" si="3105"/>
        <v>0</v>
      </c>
      <c r="BA2046" s="335" t="e">
        <f>AZ2046/AX2046</f>
        <v>#DIV/0!</v>
      </c>
      <c r="BB2046" s="23">
        <f t="shared" si="3107"/>
        <v>0</v>
      </c>
      <c r="BC2046" s="5">
        <f t="shared" si="3108"/>
        <v>0</v>
      </c>
      <c r="BD2046" s="7">
        <f t="shared" si="3109"/>
        <v>0</v>
      </c>
      <c r="BE2046" s="335" t="e">
        <f>BD2046/BB2046</f>
        <v>#DIV/0!</v>
      </c>
      <c r="BF2046" s="41"/>
      <c r="BG2046" s="826" t="str">
        <f t="shared" si="3111"/>
        <v>12.11</v>
      </c>
      <c r="BH2046" s="607" t="b">
        <f>COUNTIF('Codes SEC'!$B$2:$B$250,Ministres!BG2046)&gt;0</f>
        <v>1</v>
      </c>
      <c r="BI2046" s="41"/>
      <c r="BJ2046" s="41"/>
      <c r="BK2046" s="41"/>
      <c r="BL2046" s="41"/>
      <c r="BM2046" s="41"/>
      <c r="BN2046" s="41"/>
    </row>
    <row r="2047" spans="1:66" ht="35.1" customHeight="1" x14ac:dyDescent="0.25">
      <c r="A2047" s="222" t="s">
        <v>6116</v>
      </c>
      <c r="B2047" s="112">
        <v>16</v>
      </c>
      <c r="C2047" s="116" t="s">
        <v>107</v>
      </c>
      <c r="D2047" s="620">
        <v>1000</v>
      </c>
      <c r="E2047" s="278"/>
      <c r="F2047" s="116">
        <v>12</v>
      </c>
      <c r="G2047" s="694">
        <v>1</v>
      </c>
      <c r="H2047" s="878" t="str">
        <f t="shared" si="3059"/>
        <v>078</v>
      </c>
      <c r="I2047" s="397" t="s">
        <v>3257</v>
      </c>
      <c r="J2047" s="380" t="s">
        <v>2525</v>
      </c>
      <c r="K2047" s="408" t="s">
        <v>434</v>
      </c>
      <c r="L2047" s="733">
        <v>625</v>
      </c>
      <c r="M2047" s="734">
        <v>625</v>
      </c>
      <c r="N2047" s="931"/>
      <c r="O2047" s="530">
        <f t="shared" si="3091"/>
        <v>-625</v>
      </c>
      <c r="P2047" s="530" t="str">
        <f t="shared" si="3092"/>
        <v xml:space="preserve">0 </v>
      </c>
      <c r="Q2047" s="646"/>
      <c r="R2047" s="536"/>
      <c r="S2047" s="536"/>
      <c r="T2047" s="536"/>
      <c r="U2047" s="536"/>
      <c r="V2047" s="536"/>
      <c r="W2047" s="683" t="str">
        <f t="shared" si="3093"/>
        <v>OK</v>
      </c>
      <c r="X2047" s="141"/>
      <c r="Y2047" s="141"/>
      <c r="Z2047" s="552"/>
      <c r="AA2047" s="552"/>
      <c r="AB2047" s="683" t="str">
        <f t="shared" si="3094"/>
        <v>OK</v>
      </c>
      <c r="AC2047" s="593"/>
      <c r="AD2047" s="530">
        <f t="shared" si="3095"/>
        <v>0</v>
      </c>
      <c r="AE2047" s="842">
        <f t="shared" si="3096"/>
        <v>0</v>
      </c>
      <c r="AF2047" s="931"/>
      <c r="AG2047" s="530">
        <f t="shared" si="3097"/>
        <v>-625</v>
      </c>
      <c r="AH2047" s="530" t="str">
        <f t="shared" si="3098"/>
        <v xml:space="preserve">0 </v>
      </c>
      <c r="AI2047" s="641"/>
      <c r="AJ2047" s="537"/>
      <c r="AK2047" s="537"/>
      <c r="AL2047" s="537"/>
      <c r="AM2047" s="537"/>
      <c r="AN2047" s="537"/>
      <c r="AO2047" s="683" t="str">
        <f t="shared" si="3099"/>
        <v>OK</v>
      </c>
      <c r="AP2047" s="141"/>
      <c r="AQ2047" s="141"/>
      <c r="AR2047" s="552"/>
      <c r="AS2047" s="552"/>
      <c r="AT2047" s="683" t="str">
        <f t="shared" si="3100"/>
        <v>OK</v>
      </c>
      <c r="AU2047" s="593"/>
      <c r="AV2047" s="530">
        <f t="shared" si="3101"/>
        <v>0</v>
      </c>
      <c r="AW2047" s="842">
        <f t="shared" si="3102"/>
        <v>0</v>
      </c>
      <c r="AX2047" s="115">
        <f t="shared" si="3103"/>
        <v>625</v>
      </c>
      <c r="AY2047" s="5">
        <f t="shared" si="3104"/>
        <v>0</v>
      </c>
      <c r="AZ2047" s="7">
        <f t="shared" si="3105"/>
        <v>-625</v>
      </c>
      <c r="BA2047" s="335">
        <f t="shared" si="3106"/>
        <v>-1</v>
      </c>
      <c r="BB2047" s="23">
        <f t="shared" si="3107"/>
        <v>625</v>
      </c>
      <c r="BC2047" s="5">
        <f t="shared" si="3108"/>
        <v>0</v>
      </c>
      <c r="BD2047" s="7">
        <f t="shared" si="3109"/>
        <v>-625</v>
      </c>
      <c r="BE2047" s="335">
        <f t="shared" si="3110"/>
        <v>-1</v>
      </c>
      <c r="BG2047" s="826" t="str">
        <f t="shared" si="3111"/>
        <v>12.11</v>
      </c>
      <c r="BH2047" s="607" t="b">
        <f>COUNTIF('Codes SEC'!$B$2:$B$250,Ministres!BG2047)&gt;0</f>
        <v>1</v>
      </c>
    </row>
    <row r="2048" spans="1:66" ht="35.1" customHeight="1" x14ac:dyDescent="0.25">
      <c r="A2048" s="222" t="s">
        <v>6116</v>
      </c>
      <c r="B2048" s="112">
        <v>16</v>
      </c>
      <c r="C2048" s="116" t="s">
        <v>107</v>
      </c>
      <c r="D2048" s="620">
        <v>1000</v>
      </c>
      <c r="E2048" s="278"/>
      <c r="F2048" s="116">
        <v>12</v>
      </c>
      <c r="G2048" s="694">
        <v>1</v>
      </c>
      <c r="H2048" s="878" t="str">
        <f t="shared" si="3059"/>
        <v>078</v>
      </c>
      <c r="I2048" s="397" t="s">
        <v>3257</v>
      </c>
      <c r="J2048" s="380" t="s">
        <v>2527</v>
      </c>
      <c r="K2048" s="408" t="s">
        <v>258</v>
      </c>
      <c r="L2048" s="733">
        <v>225</v>
      </c>
      <c r="M2048" s="734">
        <v>225</v>
      </c>
      <c r="N2048" s="931"/>
      <c r="O2048" s="530">
        <f t="shared" si="3091"/>
        <v>-225</v>
      </c>
      <c r="P2048" s="530" t="str">
        <f t="shared" si="3092"/>
        <v xml:space="preserve">0 </v>
      </c>
      <c r="Q2048" s="646"/>
      <c r="R2048" s="536"/>
      <c r="S2048" s="536"/>
      <c r="T2048" s="536"/>
      <c r="U2048" s="536"/>
      <c r="V2048" s="536"/>
      <c r="W2048" s="683" t="str">
        <f t="shared" si="3093"/>
        <v>OK</v>
      </c>
      <c r="X2048" s="141"/>
      <c r="Y2048" s="141"/>
      <c r="Z2048" s="552"/>
      <c r="AA2048" s="552"/>
      <c r="AB2048" s="683" t="str">
        <f t="shared" si="3094"/>
        <v>OK</v>
      </c>
      <c r="AC2048" s="593"/>
      <c r="AD2048" s="530">
        <f t="shared" si="3095"/>
        <v>0</v>
      </c>
      <c r="AE2048" s="842">
        <f t="shared" si="3096"/>
        <v>0</v>
      </c>
      <c r="AF2048" s="931"/>
      <c r="AG2048" s="530">
        <f t="shared" si="3097"/>
        <v>-225</v>
      </c>
      <c r="AH2048" s="530" t="str">
        <f t="shared" si="3098"/>
        <v xml:space="preserve">0 </v>
      </c>
      <c r="AI2048" s="641"/>
      <c r="AJ2048" s="537"/>
      <c r="AK2048" s="537"/>
      <c r="AL2048" s="537"/>
      <c r="AM2048" s="537"/>
      <c r="AN2048" s="537"/>
      <c r="AO2048" s="683" t="str">
        <f t="shared" si="3099"/>
        <v>OK</v>
      </c>
      <c r="AP2048" s="141"/>
      <c r="AQ2048" s="141"/>
      <c r="AR2048" s="552"/>
      <c r="AS2048" s="552"/>
      <c r="AT2048" s="683" t="str">
        <f t="shared" si="3100"/>
        <v>OK</v>
      </c>
      <c r="AU2048" s="593"/>
      <c r="AV2048" s="530">
        <f t="shared" si="3101"/>
        <v>0</v>
      </c>
      <c r="AW2048" s="842">
        <f t="shared" si="3102"/>
        <v>0</v>
      </c>
      <c r="AX2048" s="115">
        <f t="shared" si="3103"/>
        <v>225</v>
      </c>
      <c r="AY2048" s="5">
        <f t="shared" si="3104"/>
        <v>0</v>
      </c>
      <c r="AZ2048" s="7">
        <f t="shared" si="3105"/>
        <v>-225</v>
      </c>
      <c r="BA2048" s="335">
        <f t="shared" si="3106"/>
        <v>-1</v>
      </c>
      <c r="BB2048" s="23">
        <f t="shared" si="3107"/>
        <v>225</v>
      </c>
      <c r="BC2048" s="5">
        <f t="shared" si="3108"/>
        <v>0</v>
      </c>
      <c r="BD2048" s="7">
        <f t="shared" si="3109"/>
        <v>-225</v>
      </c>
      <c r="BE2048" s="335">
        <f t="shared" si="3110"/>
        <v>-1</v>
      </c>
      <c r="BG2048" s="826" t="str">
        <f t="shared" si="3111"/>
        <v>12.11</v>
      </c>
      <c r="BH2048" s="607" t="b">
        <f>COUNTIF('Codes SEC'!$B$2:$B$250,Ministres!BG2048)&gt;0</f>
        <v>1</v>
      </c>
    </row>
    <row r="2049" spans="1:66" ht="35.1" customHeight="1" x14ac:dyDescent="0.25">
      <c r="A2049" s="222" t="s">
        <v>6116</v>
      </c>
      <c r="B2049" s="112">
        <v>16</v>
      </c>
      <c r="C2049" s="116" t="s">
        <v>107</v>
      </c>
      <c r="D2049" s="620">
        <v>1000</v>
      </c>
      <c r="E2049" s="278"/>
      <c r="F2049" s="116">
        <v>17</v>
      </c>
      <c r="G2049" s="694">
        <v>1</v>
      </c>
      <c r="H2049" s="878" t="str">
        <f t="shared" si="3059"/>
        <v>078</v>
      </c>
      <c r="I2049" s="397" t="s">
        <v>3257</v>
      </c>
      <c r="J2049" s="380" t="s">
        <v>2528</v>
      </c>
      <c r="K2049" s="408" t="s">
        <v>361</v>
      </c>
      <c r="L2049" s="733">
        <v>1410</v>
      </c>
      <c r="M2049" s="734">
        <v>1472</v>
      </c>
      <c r="N2049" s="931"/>
      <c r="O2049" s="530">
        <f t="shared" si="3091"/>
        <v>-1410</v>
      </c>
      <c r="P2049" s="530" t="str">
        <f t="shared" si="3092"/>
        <v xml:space="preserve">0 </v>
      </c>
      <c r="Q2049" s="646"/>
      <c r="R2049" s="536"/>
      <c r="S2049" s="536"/>
      <c r="T2049" s="536"/>
      <c r="U2049" s="536"/>
      <c r="V2049" s="536"/>
      <c r="W2049" s="683" t="str">
        <f t="shared" si="3093"/>
        <v>OK</v>
      </c>
      <c r="X2049" s="141"/>
      <c r="Y2049" s="141"/>
      <c r="Z2049" s="552"/>
      <c r="AA2049" s="552"/>
      <c r="AB2049" s="683" t="str">
        <f t="shared" si="3094"/>
        <v>OK</v>
      </c>
      <c r="AC2049" s="593"/>
      <c r="AD2049" s="530">
        <f t="shared" si="3095"/>
        <v>0</v>
      </c>
      <c r="AE2049" s="842">
        <f t="shared" si="3096"/>
        <v>0</v>
      </c>
      <c r="AF2049" s="931"/>
      <c r="AG2049" s="530">
        <f t="shared" si="3097"/>
        <v>-1472</v>
      </c>
      <c r="AH2049" s="530" t="str">
        <f t="shared" si="3098"/>
        <v xml:space="preserve">0 </v>
      </c>
      <c r="AI2049" s="641"/>
      <c r="AJ2049" s="537"/>
      <c r="AK2049" s="537"/>
      <c r="AL2049" s="537"/>
      <c r="AM2049" s="537"/>
      <c r="AN2049" s="537"/>
      <c r="AO2049" s="683" t="str">
        <f t="shared" si="3099"/>
        <v>OK</v>
      </c>
      <c r="AP2049" s="141"/>
      <c r="AQ2049" s="141"/>
      <c r="AR2049" s="552"/>
      <c r="AS2049" s="552"/>
      <c r="AT2049" s="683" t="str">
        <f t="shared" si="3100"/>
        <v>OK</v>
      </c>
      <c r="AU2049" s="593"/>
      <c r="AV2049" s="530">
        <f t="shared" si="3101"/>
        <v>0</v>
      </c>
      <c r="AW2049" s="842">
        <f t="shared" si="3102"/>
        <v>0</v>
      </c>
      <c r="AX2049" s="115">
        <f t="shared" si="3103"/>
        <v>1410</v>
      </c>
      <c r="AY2049" s="5">
        <f t="shared" si="3104"/>
        <v>0</v>
      </c>
      <c r="AZ2049" s="7">
        <f t="shared" si="3105"/>
        <v>-1410</v>
      </c>
      <c r="BA2049" s="335">
        <f t="shared" ref="BA2049:BA2055" si="3112">AZ2049/AX2049</f>
        <v>-1</v>
      </c>
      <c r="BB2049" s="23">
        <f t="shared" si="3107"/>
        <v>1472</v>
      </c>
      <c r="BC2049" s="5">
        <f t="shared" si="3108"/>
        <v>0</v>
      </c>
      <c r="BD2049" s="7">
        <f t="shared" si="3109"/>
        <v>-1472</v>
      </c>
      <c r="BE2049" s="335">
        <f t="shared" ref="BE2049:BE2055" si="3113">BD2049/BB2049</f>
        <v>-1</v>
      </c>
      <c r="BG2049" s="826" t="str">
        <f t="shared" si="3111"/>
        <v>12.11</v>
      </c>
      <c r="BH2049" s="607" t="b">
        <f>COUNTIF('Codes SEC'!$B$2:$B$250,Ministres!BG2049)&gt;0</f>
        <v>1</v>
      </c>
    </row>
    <row r="2050" spans="1:66" ht="35.1" customHeight="1" x14ac:dyDescent="0.25">
      <c r="A2050" s="222" t="s">
        <v>6116</v>
      </c>
      <c r="B2050" s="112">
        <v>16</v>
      </c>
      <c r="C2050" s="116" t="s">
        <v>107</v>
      </c>
      <c r="D2050" s="620">
        <v>1000</v>
      </c>
      <c r="E2050" s="278"/>
      <c r="F2050" s="116">
        <v>12</v>
      </c>
      <c r="G2050" s="694">
        <v>1</v>
      </c>
      <c r="H2050" s="878" t="str">
        <f t="shared" si="3059"/>
        <v>078</v>
      </c>
      <c r="I2050" s="397" t="s">
        <v>3257</v>
      </c>
      <c r="J2050" s="380" t="s">
        <v>2521</v>
      </c>
      <c r="K2050" s="408" t="s">
        <v>5676</v>
      </c>
      <c r="L2050" s="733">
        <v>470</v>
      </c>
      <c r="M2050" s="734">
        <v>520</v>
      </c>
      <c r="N2050" s="931"/>
      <c r="O2050" s="530">
        <f t="shared" si="3091"/>
        <v>-470</v>
      </c>
      <c r="P2050" s="530" t="str">
        <f t="shared" si="3092"/>
        <v xml:space="preserve">0 </v>
      </c>
      <c r="Q2050" s="646"/>
      <c r="R2050" s="536"/>
      <c r="S2050" s="536"/>
      <c r="T2050" s="536"/>
      <c r="U2050" s="536"/>
      <c r="V2050" s="536"/>
      <c r="W2050" s="683" t="str">
        <f>IF(SUM(Q2050:V2050)=X2050,"OK",SUM(Q2050:V2050)-X2050)</f>
        <v>OK</v>
      </c>
      <c r="X2050" s="141"/>
      <c r="Y2050" s="141"/>
      <c r="Z2050" s="552"/>
      <c r="AA2050" s="552"/>
      <c r="AB2050" s="683" t="str">
        <f>IF(SUM(Z2050:AA2050)=AC2050,"OK",SUM(Z2050:AA2050)-AC2050)</f>
        <v>OK</v>
      </c>
      <c r="AC2050" s="593"/>
      <c r="AD2050" s="530">
        <f t="shared" si="3095"/>
        <v>0</v>
      </c>
      <c r="AE2050" s="842">
        <f t="shared" si="3096"/>
        <v>0</v>
      </c>
      <c r="AF2050" s="931"/>
      <c r="AG2050" s="530">
        <f t="shared" si="3097"/>
        <v>-520</v>
      </c>
      <c r="AH2050" s="530" t="str">
        <f t="shared" si="3098"/>
        <v xml:space="preserve">0 </v>
      </c>
      <c r="AI2050" s="641"/>
      <c r="AJ2050" s="537"/>
      <c r="AK2050" s="537"/>
      <c r="AL2050" s="537"/>
      <c r="AM2050" s="537"/>
      <c r="AN2050" s="537"/>
      <c r="AO2050" s="683" t="str">
        <f>IF(SUM(AI2050:AN2050)=AP2050,"OK",SUM(AI2050:AN2050)-AP2050)</f>
        <v>OK</v>
      </c>
      <c r="AP2050" s="141"/>
      <c r="AQ2050" s="141"/>
      <c r="AR2050" s="552"/>
      <c r="AS2050" s="552"/>
      <c r="AT2050" s="683" t="str">
        <f>IF(SUM(AR2050:AS2050)=AU2050,"OK",SUM(AR2050:AS2050)-AU2050)</f>
        <v>OK</v>
      </c>
      <c r="AU2050" s="593"/>
      <c r="AV2050" s="530">
        <f t="shared" si="3101"/>
        <v>0</v>
      </c>
      <c r="AW2050" s="842">
        <f t="shared" si="3102"/>
        <v>0</v>
      </c>
      <c r="AX2050" s="115">
        <f t="shared" si="3103"/>
        <v>470</v>
      </c>
      <c r="AY2050" s="5">
        <f t="shared" si="3104"/>
        <v>0</v>
      </c>
      <c r="AZ2050" s="7">
        <f>AY2050-AX2050</f>
        <v>-470</v>
      </c>
      <c r="BA2050" s="335">
        <f t="shared" si="3112"/>
        <v>-1</v>
      </c>
      <c r="BB2050" s="23">
        <f t="shared" si="3107"/>
        <v>520</v>
      </c>
      <c r="BC2050" s="5">
        <f>AW2050</f>
        <v>0</v>
      </c>
      <c r="BD2050" s="7">
        <f>BC2050-BB2050</f>
        <v>-520</v>
      </c>
      <c r="BE2050" s="335">
        <f t="shared" si="3113"/>
        <v>-1</v>
      </c>
      <c r="BG2050" s="826" t="str">
        <f t="shared" si="3111"/>
        <v>12.11</v>
      </c>
      <c r="BH2050" s="607" t="b">
        <f>COUNTIF('Codes SEC'!$B$2:$B$250,Ministres!BG2050)&gt;0</f>
        <v>1</v>
      </c>
    </row>
    <row r="2051" spans="1:66" s="203" customFormat="1" ht="35.1" customHeight="1" x14ac:dyDescent="0.25">
      <c r="A2051" s="21" t="s">
        <v>6116</v>
      </c>
      <c r="B2051" s="112">
        <v>16</v>
      </c>
      <c r="C2051" s="116" t="s">
        <v>107</v>
      </c>
      <c r="D2051" s="620">
        <v>1000</v>
      </c>
      <c r="E2051" s="278"/>
      <c r="F2051" s="116">
        <v>12</v>
      </c>
      <c r="G2051" s="694">
        <v>1</v>
      </c>
      <c r="H2051" s="1012" t="s">
        <v>3356</v>
      </c>
      <c r="I2051" s="397">
        <v>81221000</v>
      </c>
      <c r="J2051" s="712" t="s">
        <v>7193</v>
      </c>
      <c r="K2051" s="408" t="s">
        <v>7194</v>
      </c>
      <c r="L2051" s="733">
        <v>0</v>
      </c>
      <c r="M2051" s="734">
        <v>0</v>
      </c>
      <c r="N2051" s="931"/>
      <c r="O2051" s="530">
        <f>IF(N2051&gt;L2051,"0 ",N2051-L2051)</f>
        <v>0</v>
      </c>
      <c r="P2051" s="530">
        <f>IF(N2051&lt;L2051,"0 ",N2051-L2051)</f>
        <v>0</v>
      </c>
      <c r="Q2051" s="646"/>
      <c r="R2051" s="536"/>
      <c r="S2051" s="536"/>
      <c r="T2051" s="536"/>
      <c r="U2051" s="536"/>
      <c r="V2051" s="536"/>
      <c r="W2051" s="683" t="str">
        <f>IF(SUM(Q2051:V2051)=X2051,"OK",SUM(Q2051:V2051)-X2051)</f>
        <v>OK</v>
      </c>
      <c r="X2051" s="141"/>
      <c r="Y2051" s="141"/>
      <c r="Z2051" s="552"/>
      <c r="AA2051" s="552"/>
      <c r="AB2051" s="683" t="str">
        <f>IF(SUM(Z2051:AA2051)=AC2051,"OK",SUM(Z2051:AA2051)-AC2051)</f>
        <v>OK</v>
      </c>
      <c r="AC2051" s="593"/>
      <c r="AD2051" s="530">
        <f>X2051+Y2051+AC2051</f>
        <v>0</v>
      </c>
      <c r="AE2051" s="842">
        <f>N2051+AD2051</f>
        <v>0</v>
      </c>
      <c r="AF2051" s="931"/>
      <c r="AG2051" s="530">
        <f>IF(AF2051&gt;M2051,"0 ",AF2051-M2051)</f>
        <v>0</v>
      </c>
      <c r="AH2051" s="530">
        <f>IF(AF2051&lt;M2051,"0 ",AF2051-M2051)</f>
        <v>0</v>
      </c>
      <c r="AI2051" s="641"/>
      <c r="AJ2051" s="537"/>
      <c r="AK2051" s="537"/>
      <c r="AL2051" s="537"/>
      <c r="AM2051" s="537"/>
      <c r="AN2051" s="537"/>
      <c r="AO2051" s="683" t="str">
        <f>IF(SUM(AI2051:AN2051)=AP2051,"OK",SUM(AI2051:AN2051)-AP2051)</f>
        <v>OK</v>
      </c>
      <c r="AP2051" s="141"/>
      <c r="AQ2051" s="141"/>
      <c r="AR2051" s="552"/>
      <c r="AS2051" s="552"/>
      <c r="AT2051" s="683" t="str">
        <f>IF(SUM(AR2051:AS2051)=AU2051,"OK",SUM(AR2051:AS2051)-AU2051)</f>
        <v>OK</v>
      </c>
      <c r="AU2051" s="593"/>
      <c r="AV2051" s="530">
        <f>AP2051+AQ2051+AU2051</f>
        <v>0</v>
      </c>
      <c r="AW2051" s="842">
        <f>AF2051+AV2051</f>
        <v>0</v>
      </c>
      <c r="AX2051" s="115">
        <f>L2051</f>
        <v>0</v>
      </c>
      <c r="AY2051" s="5">
        <f>AE2051</f>
        <v>0</v>
      </c>
      <c r="AZ2051" s="7">
        <f>AY2051-AX2051</f>
        <v>0</v>
      </c>
      <c r="BA2051" s="335" t="e">
        <f>AZ2051/AX2051</f>
        <v>#DIV/0!</v>
      </c>
      <c r="BB2051" s="23">
        <f>M2051</f>
        <v>0</v>
      </c>
      <c r="BC2051" s="5">
        <f>AW2051</f>
        <v>0</v>
      </c>
      <c r="BD2051" s="7">
        <f>BC2051-BB2051</f>
        <v>0</v>
      </c>
      <c r="BE2051" s="335" t="e">
        <f>BD2051/BB2051</f>
        <v>#DIV/0!</v>
      </c>
      <c r="BF2051" s="667"/>
      <c r="BG2051" s="826" t="str">
        <f>RIGHT(LEFT(I2051,3),2)&amp;"."&amp;RIGHT(LEFT(I2051,5),2)</f>
        <v>12.21</v>
      </c>
      <c r="BH2051" s="668" t="b">
        <f>COUNTIF('Codes SEC'!$B$2:$B$250,Ministres!BG2051)&gt;0</f>
        <v>1</v>
      </c>
      <c r="BI2051" s="667"/>
      <c r="BJ2051" s="667"/>
      <c r="BK2051" s="667"/>
      <c r="BL2051" s="667"/>
      <c r="BM2051" s="667"/>
      <c r="BN2051" s="667"/>
    </row>
    <row r="2052" spans="1:66" ht="35.1" customHeight="1" x14ac:dyDescent="0.25">
      <c r="A2052" s="190" t="s">
        <v>6116</v>
      </c>
      <c r="B2052" s="583">
        <v>16</v>
      </c>
      <c r="C2052" s="120" t="s">
        <v>107</v>
      </c>
      <c r="D2052" s="622">
        <v>1000</v>
      </c>
      <c r="E2052" s="584"/>
      <c r="F2052" s="120">
        <v>12</v>
      </c>
      <c r="G2052" s="697">
        <v>1</v>
      </c>
      <c r="H2052" s="890" t="str">
        <f t="shared" si="3059"/>
        <v>078</v>
      </c>
      <c r="I2052" s="585">
        <v>82140000</v>
      </c>
      <c r="J2052" s="380" t="s">
        <v>5263</v>
      </c>
      <c r="K2052" s="422" t="s">
        <v>5621</v>
      </c>
      <c r="L2052" s="733">
        <v>10</v>
      </c>
      <c r="M2052" s="734">
        <v>10</v>
      </c>
      <c r="N2052" s="931"/>
      <c r="O2052" s="530">
        <f t="shared" si="3091"/>
        <v>-10</v>
      </c>
      <c r="P2052" s="530" t="str">
        <f t="shared" si="3092"/>
        <v xml:space="preserve">0 </v>
      </c>
      <c r="Q2052" s="646"/>
      <c r="R2052" s="536"/>
      <c r="S2052" s="536"/>
      <c r="T2052" s="536"/>
      <c r="U2052" s="536"/>
      <c r="V2052" s="536"/>
      <c r="W2052" s="683" t="str">
        <f t="shared" si="3093"/>
        <v>OK</v>
      </c>
      <c r="X2052" s="141"/>
      <c r="Y2052" s="141"/>
      <c r="Z2052" s="552"/>
      <c r="AA2052" s="552"/>
      <c r="AB2052" s="683" t="str">
        <f t="shared" si="3094"/>
        <v>OK</v>
      </c>
      <c r="AC2052" s="593"/>
      <c r="AD2052" s="530">
        <f t="shared" si="3095"/>
        <v>0</v>
      </c>
      <c r="AE2052" s="842">
        <f t="shared" si="3096"/>
        <v>0</v>
      </c>
      <c r="AF2052" s="931"/>
      <c r="AG2052" s="530">
        <f t="shared" si="3097"/>
        <v>-10</v>
      </c>
      <c r="AH2052" s="530" t="str">
        <f t="shared" si="3098"/>
        <v xml:space="preserve">0 </v>
      </c>
      <c r="AI2052" s="641"/>
      <c r="AJ2052" s="537"/>
      <c r="AK2052" s="537"/>
      <c r="AL2052" s="537"/>
      <c r="AM2052" s="537"/>
      <c r="AN2052" s="537"/>
      <c r="AO2052" s="683" t="str">
        <f t="shared" si="3099"/>
        <v>OK</v>
      </c>
      <c r="AP2052" s="141"/>
      <c r="AQ2052" s="141"/>
      <c r="AR2052" s="552"/>
      <c r="AS2052" s="552"/>
      <c r="AT2052" s="683" t="str">
        <f t="shared" si="3100"/>
        <v>OK</v>
      </c>
      <c r="AU2052" s="593"/>
      <c r="AV2052" s="530">
        <f t="shared" si="3101"/>
        <v>0</v>
      </c>
      <c r="AW2052" s="842">
        <f t="shared" si="3102"/>
        <v>0</v>
      </c>
      <c r="AX2052" s="121">
        <f t="shared" si="3103"/>
        <v>10</v>
      </c>
      <c r="AY2052" s="111">
        <f t="shared" si="3104"/>
        <v>0</v>
      </c>
      <c r="AZ2052" s="122">
        <f t="shared" si="3105"/>
        <v>-10</v>
      </c>
      <c r="BA2052" s="343">
        <f t="shared" si="3112"/>
        <v>-1</v>
      </c>
      <c r="BB2052" s="590">
        <f t="shared" si="3107"/>
        <v>10</v>
      </c>
      <c r="BC2052" s="111">
        <f t="shared" si="3108"/>
        <v>0</v>
      </c>
      <c r="BD2052" s="122">
        <f t="shared" si="3109"/>
        <v>-10</v>
      </c>
      <c r="BE2052" s="343">
        <f t="shared" si="3113"/>
        <v>-1</v>
      </c>
      <c r="BF2052"/>
      <c r="BG2052" s="869" t="str">
        <f t="shared" si="3111"/>
        <v>21.40</v>
      </c>
      <c r="BH2052" s="607" t="b">
        <f>COUNTIF('Codes SEC'!$B$2:$B$250,Ministres!BG2052)&gt;0</f>
        <v>1</v>
      </c>
      <c r="BI2052"/>
    </row>
    <row r="2053" spans="1:66" ht="35.1" customHeight="1" x14ac:dyDescent="0.25">
      <c r="A2053" s="190" t="s">
        <v>6116</v>
      </c>
      <c r="B2053" s="583">
        <v>16</v>
      </c>
      <c r="C2053" s="120" t="s">
        <v>107</v>
      </c>
      <c r="D2053" s="622">
        <v>1000</v>
      </c>
      <c r="E2053" s="584"/>
      <c r="F2053" s="120">
        <v>12</v>
      </c>
      <c r="G2053" s="697">
        <v>1</v>
      </c>
      <c r="H2053" s="890" t="str">
        <f t="shared" si="3059"/>
        <v>078</v>
      </c>
      <c r="I2053" s="585">
        <v>82160000</v>
      </c>
      <c r="J2053" s="380" t="s">
        <v>5264</v>
      </c>
      <c r="K2053" s="422" t="s">
        <v>5622</v>
      </c>
      <c r="L2053" s="733">
        <v>10</v>
      </c>
      <c r="M2053" s="734">
        <v>10</v>
      </c>
      <c r="N2053" s="931"/>
      <c r="O2053" s="530">
        <f t="shared" si="3091"/>
        <v>-10</v>
      </c>
      <c r="P2053" s="530" t="str">
        <f t="shared" si="3092"/>
        <v xml:space="preserve">0 </v>
      </c>
      <c r="Q2053" s="646"/>
      <c r="R2053" s="536"/>
      <c r="S2053" s="536"/>
      <c r="T2053" s="536"/>
      <c r="U2053" s="536"/>
      <c r="V2053" s="536"/>
      <c r="W2053" s="683" t="str">
        <f t="shared" si="3093"/>
        <v>OK</v>
      </c>
      <c r="X2053" s="141"/>
      <c r="Y2053" s="141"/>
      <c r="Z2053" s="552"/>
      <c r="AA2053" s="552"/>
      <c r="AB2053" s="683" t="str">
        <f t="shared" si="3094"/>
        <v>OK</v>
      </c>
      <c r="AC2053" s="593"/>
      <c r="AD2053" s="530">
        <f t="shared" si="3095"/>
        <v>0</v>
      </c>
      <c r="AE2053" s="842">
        <f t="shared" si="3096"/>
        <v>0</v>
      </c>
      <c r="AF2053" s="931"/>
      <c r="AG2053" s="530">
        <f t="shared" si="3097"/>
        <v>-10</v>
      </c>
      <c r="AH2053" s="530" t="str">
        <f t="shared" si="3098"/>
        <v xml:space="preserve">0 </v>
      </c>
      <c r="AI2053" s="641"/>
      <c r="AJ2053" s="537"/>
      <c r="AK2053" s="537"/>
      <c r="AL2053" s="537"/>
      <c r="AM2053" s="537"/>
      <c r="AN2053" s="537"/>
      <c r="AO2053" s="683" t="str">
        <f t="shared" si="3099"/>
        <v>OK</v>
      </c>
      <c r="AP2053" s="141"/>
      <c r="AQ2053" s="141"/>
      <c r="AR2053" s="552"/>
      <c r="AS2053" s="552"/>
      <c r="AT2053" s="683" t="str">
        <f t="shared" si="3100"/>
        <v>OK</v>
      </c>
      <c r="AU2053" s="593"/>
      <c r="AV2053" s="530">
        <f t="shared" si="3101"/>
        <v>0</v>
      </c>
      <c r="AW2053" s="842">
        <f t="shared" si="3102"/>
        <v>0</v>
      </c>
      <c r="AX2053" s="121">
        <f t="shared" si="3103"/>
        <v>10</v>
      </c>
      <c r="AY2053" s="111">
        <f t="shared" si="3104"/>
        <v>0</v>
      </c>
      <c r="AZ2053" s="122">
        <f t="shared" si="3105"/>
        <v>-10</v>
      </c>
      <c r="BA2053" s="343">
        <f t="shared" si="3112"/>
        <v>-1</v>
      </c>
      <c r="BB2053" s="590">
        <f t="shared" si="3107"/>
        <v>10</v>
      </c>
      <c r="BC2053" s="111">
        <f t="shared" si="3108"/>
        <v>0</v>
      </c>
      <c r="BD2053" s="122">
        <f t="shared" si="3109"/>
        <v>-10</v>
      </c>
      <c r="BE2053" s="343">
        <f t="shared" si="3113"/>
        <v>-1</v>
      </c>
      <c r="BF2053"/>
      <c r="BG2053" s="869" t="str">
        <f t="shared" si="3111"/>
        <v>21.60</v>
      </c>
      <c r="BH2053" s="607" t="b">
        <f>COUNTIF('Codes SEC'!$B$2:$B$250,Ministres!BG2053)&gt;0</f>
        <v>1</v>
      </c>
      <c r="BI2053"/>
    </row>
    <row r="2054" spans="1:66" ht="35.1" customHeight="1" x14ac:dyDescent="0.25">
      <c r="A2054" s="222" t="s">
        <v>6116</v>
      </c>
      <c r="B2054" s="112" t="s">
        <v>5020</v>
      </c>
      <c r="C2054" s="116" t="s">
        <v>107</v>
      </c>
      <c r="D2054" s="620">
        <v>1000</v>
      </c>
      <c r="E2054" s="278"/>
      <c r="F2054" s="116">
        <v>12</v>
      </c>
      <c r="G2054" s="700" t="s">
        <v>5613</v>
      </c>
      <c r="H2054" s="888" t="str">
        <f t="shared" si="3059"/>
        <v>078</v>
      </c>
      <c r="I2054" s="580">
        <v>83132000</v>
      </c>
      <c r="J2054" s="689" t="s">
        <v>6063</v>
      </c>
      <c r="K2054" s="411" t="s">
        <v>6064</v>
      </c>
      <c r="L2054" s="733">
        <v>0</v>
      </c>
      <c r="M2054" s="734">
        <v>0</v>
      </c>
      <c r="N2054" s="931"/>
      <c r="O2054" s="530">
        <f t="shared" si="3091"/>
        <v>0</v>
      </c>
      <c r="P2054" s="530">
        <f t="shared" si="3092"/>
        <v>0</v>
      </c>
      <c r="Q2054" s="646"/>
      <c r="R2054" s="536"/>
      <c r="S2054" s="536"/>
      <c r="T2054" s="536"/>
      <c r="U2054" s="536"/>
      <c r="V2054" s="536"/>
      <c r="W2054" s="683" t="str">
        <f t="shared" si="3093"/>
        <v>OK</v>
      </c>
      <c r="X2054" s="141"/>
      <c r="Y2054" s="141"/>
      <c r="Z2054" s="552"/>
      <c r="AA2054" s="552"/>
      <c r="AB2054" s="683" t="str">
        <f t="shared" si="3094"/>
        <v>OK</v>
      </c>
      <c r="AC2054" s="593"/>
      <c r="AD2054" s="530">
        <f t="shared" si="3095"/>
        <v>0</v>
      </c>
      <c r="AE2054" s="842">
        <f t="shared" si="3096"/>
        <v>0</v>
      </c>
      <c r="AF2054" s="931"/>
      <c r="AG2054" s="530">
        <f t="shared" si="3097"/>
        <v>0</v>
      </c>
      <c r="AH2054" s="530">
        <f t="shared" si="3098"/>
        <v>0</v>
      </c>
      <c r="AI2054" s="641"/>
      <c r="AJ2054" s="537"/>
      <c r="AK2054" s="537"/>
      <c r="AL2054" s="537"/>
      <c r="AM2054" s="537"/>
      <c r="AN2054" s="537"/>
      <c r="AO2054" s="683" t="str">
        <f t="shared" si="3099"/>
        <v>OK</v>
      </c>
      <c r="AP2054" s="141"/>
      <c r="AQ2054" s="141"/>
      <c r="AR2054" s="552"/>
      <c r="AS2054" s="552"/>
      <c r="AT2054" s="683" t="str">
        <f t="shared" si="3100"/>
        <v>OK</v>
      </c>
      <c r="AU2054" s="593"/>
      <c r="AV2054" s="530">
        <f t="shared" si="3101"/>
        <v>0</v>
      </c>
      <c r="AW2054" s="842">
        <f t="shared" si="3102"/>
        <v>0</v>
      </c>
      <c r="AX2054" s="115">
        <f t="shared" si="3103"/>
        <v>0</v>
      </c>
      <c r="AY2054" s="5">
        <f t="shared" si="3104"/>
        <v>0</v>
      </c>
      <c r="AZ2054" s="7">
        <f>AY2054-AX2054</f>
        <v>0</v>
      </c>
      <c r="BA2054" s="335" t="e">
        <f t="shared" si="3112"/>
        <v>#DIV/0!</v>
      </c>
      <c r="BB2054" s="23">
        <f t="shared" si="3107"/>
        <v>0</v>
      </c>
      <c r="BC2054" s="5">
        <f>AW2054</f>
        <v>0</v>
      </c>
      <c r="BD2054" s="7">
        <f>BC2054-BB2054</f>
        <v>0</v>
      </c>
      <c r="BE2054" s="335" t="e">
        <f t="shared" si="3113"/>
        <v>#DIV/0!</v>
      </c>
      <c r="BG2054" s="826" t="str">
        <f t="shared" si="3111"/>
        <v>31.32</v>
      </c>
      <c r="BH2054" s="607" t="b">
        <f>COUNTIF('Codes SEC'!$B$2:$B$250,Ministres!BG2054)&gt;0</f>
        <v>1</v>
      </c>
    </row>
    <row r="2055" spans="1:66" ht="36.6" customHeight="1" x14ac:dyDescent="0.25">
      <c r="A2055" s="190" t="s">
        <v>6116</v>
      </c>
      <c r="B2055" s="583" t="s">
        <v>5020</v>
      </c>
      <c r="C2055" s="120" t="s">
        <v>107</v>
      </c>
      <c r="D2055" s="622">
        <v>1000</v>
      </c>
      <c r="E2055" s="584"/>
      <c r="F2055" s="120">
        <v>12</v>
      </c>
      <c r="G2055" s="700" t="s">
        <v>5613</v>
      </c>
      <c r="H2055" s="891" t="str">
        <f t="shared" si="3059"/>
        <v>078</v>
      </c>
      <c r="I2055" s="605">
        <v>83200000</v>
      </c>
      <c r="J2055" s="689" t="s">
        <v>5539</v>
      </c>
      <c r="K2055" s="424" t="s">
        <v>5540</v>
      </c>
      <c r="L2055" s="733">
        <v>0</v>
      </c>
      <c r="M2055" s="734">
        <v>0</v>
      </c>
      <c r="N2055" s="931"/>
      <c r="O2055" s="530">
        <f t="shared" si="3091"/>
        <v>0</v>
      </c>
      <c r="P2055" s="530">
        <f t="shared" si="3092"/>
        <v>0</v>
      </c>
      <c r="Q2055" s="646"/>
      <c r="R2055" s="536"/>
      <c r="S2055" s="536"/>
      <c r="T2055" s="536"/>
      <c r="U2055" s="536"/>
      <c r="V2055" s="536"/>
      <c r="W2055" s="683" t="str">
        <f t="shared" si="3093"/>
        <v>OK</v>
      </c>
      <c r="X2055" s="141"/>
      <c r="Y2055" s="141"/>
      <c r="Z2055" s="552"/>
      <c r="AA2055" s="552"/>
      <c r="AB2055" s="683" t="str">
        <f t="shared" si="3094"/>
        <v>OK</v>
      </c>
      <c r="AC2055" s="593"/>
      <c r="AD2055" s="530">
        <f t="shared" si="3095"/>
        <v>0</v>
      </c>
      <c r="AE2055" s="842">
        <f t="shared" si="3096"/>
        <v>0</v>
      </c>
      <c r="AF2055" s="931"/>
      <c r="AG2055" s="530">
        <f t="shared" si="3097"/>
        <v>0</v>
      </c>
      <c r="AH2055" s="530">
        <f t="shared" si="3098"/>
        <v>0</v>
      </c>
      <c r="AI2055" s="641"/>
      <c r="AJ2055" s="537"/>
      <c r="AK2055" s="537"/>
      <c r="AL2055" s="537"/>
      <c r="AM2055" s="537"/>
      <c r="AN2055" s="537"/>
      <c r="AO2055" s="683" t="str">
        <f t="shared" si="3099"/>
        <v>OK</v>
      </c>
      <c r="AP2055" s="141"/>
      <c r="AQ2055" s="141"/>
      <c r="AR2055" s="552"/>
      <c r="AS2055" s="552"/>
      <c r="AT2055" s="683" t="str">
        <f t="shared" si="3100"/>
        <v>OK</v>
      </c>
      <c r="AU2055" s="593"/>
      <c r="AV2055" s="530">
        <f t="shared" si="3101"/>
        <v>0</v>
      </c>
      <c r="AW2055" s="842">
        <f t="shared" si="3102"/>
        <v>0</v>
      </c>
      <c r="AX2055" s="115">
        <f t="shared" si="3103"/>
        <v>0</v>
      </c>
      <c r="AY2055" s="5">
        <f t="shared" si="3104"/>
        <v>0</v>
      </c>
      <c r="AZ2055" s="7">
        <f t="shared" si="3105"/>
        <v>0</v>
      </c>
      <c r="BA2055" s="335" t="e">
        <f t="shared" si="3112"/>
        <v>#DIV/0!</v>
      </c>
      <c r="BB2055" s="23">
        <f t="shared" si="3107"/>
        <v>0</v>
      </c>
      <c r="BC2055" s="5">
        <f t="shared" si="3108"/>
        <v>0</v>
      </c>
      <c r="BD2055" s="7">
        <f t="shared" si="3109"/>
        <v>0</v>
      </c>
      <c r="BE2055" s="335" t="e">
        <f t="shared" si="3113"/>
        <v>#DIV/0!</v>
      </c>
      <c r="BG2055" s="826" t="str">
        <f t="shared" si="3111"/>
        <v>32.00</v>
      </c>
      <c r="BH2055" s="607" t="b">
        <f>COUNTIF('Codes SEC'!$B$2:$B$250,Ministres!BG2055)&gt;0</f>
        <v>1</v>
      </c>
    </row>
    <row r="2056" spans="1:66" ht="35.1" customHeight="1" x14ac:dyDescent="0.25">
      <c r="A2056" s="222" t="s">
        <v>6116</v>
      </c>
      <c r="B2056" s="112">
        <v>16</v>
      </c>
      <c r="C2056" s="116" t="s">
        <v>107</v>
      </c>
      <c r="D2056" s="620">
        <v>1000</v>
      </c>
      <c r="E2056" s="278"/>
      <c r="F2056" s="116">
        <v>12</v>
      </c>
      <c r="G2056" s="694">
        <v>1</v>
      </c>
      <c r="H2056" s="878" t="str">
        <f t="shared" si="3059"/>
        <v>078</v>
      </c>
      <c r="I2056" s="397" t="s">
        <v>3264</v>
      </c>
      <c r="J2056" s="380" t="s">
        <v>2529</v>
      </c>
      <c r="K2056" s="408" t="s">
        <v>332</v>
      </c>
      <c r="L2056" s="733">
        <v>1001</v>
      </c>
      <c r="M2056" s="734">
        <v>992</v>
      </c>
      <c r="N2056" s="931"/>
      <c r="O2056" s="530">
        <f t="shared" si="3091"/>
        <v>-1001</v>
      </c>
      <c r="P2056" s="530" t="str">
        <f t="shared" si="3092"/>
        <v xml:space="preserve">0 </v>
      </c>
      <c r="Q2056" s="646"/>
      <c r="R2056" s="536"/>
      <c r="S2056" s="536"/>
      <c r="T2056" s="536"/>
      <c r="U2056" s="536"/>
      <c r="V2056" s="536"/>
      <c r="W2056" s="683" t="str">
        <f t="shared" si="3093"/>
        <v>OK</v>
      </c>
      <c r="X2056" s="141"/>
      <c r="Y2056" s="141"/>
      <c r="Z2056" s="552"/>
      <c r="AA2056" s="552"/>
      <c r="AB2056" s="683" t="str">
        <f t="shared" si="3094"/>
        <v>OK</v>
      </c>
      <c r="AC2056" s="593"/>
      <c r="AD2056" s="530">
        <f t="shared" si="3095"/>
        <v>0</v>
      </c>
      <c r="AE2056" s="842">
        <f t="shared" si="3096"/>
        <v>0</v>
      </c>
      <c r="AF2056" s="931"/>
      <c r="AG2056" s="530">
        <f t="shared" si="3097"/>
        <v>-992</v>
      </c>
      <c r="AH2056" s="530" t="str">
        <f t="shared" si="3098"/>
        <v xml:space="preserve">0 </v>
      </c>
      <c r="AI2056" s="641"/>
      <c r="AJ2056" s="537"/>
      <c r="AK2056" s="537"/>
      <c r="AL2056" s="537"/>
      <c r="AM2056" s="537"/>
      <c r="AN2056" s="537"/>
      <c r="AO2056" s="683" t="str">
        <f t="shared" si="3099"/>
        <v>OK</v>
      </c>
      <c r="AP2056" s="141"/>
      <c r="AQ2056" s="141"/>
      <c r="AR2056" s="552"/>
      <c r="AS2056" s="552"/>
      <c r="AT2056" s="683" t="str">
        <f t="shared" si="3100"/>
        <v>OK</v>
      </c>
      <c r="AU2056" s="593"/>
      <c r="AV2056" s="530">
        <f t="shared" si="3101"/>
        <v>0</v>
      </c>
      <c r="AW2056" s="842">
        <f t="shared" si="3102"/>
        <v>0</v>
      </c>
      <c r="AX2056" s="115">
        <f t="shared" si="3103"/>
        <v>1001</v>
      </c>
      <c r="AY2056" s="5">
        <f t="shared" si="3104"/>
        <v>0</v>
      </c>
      <c r="AZ2056" s="7">
        <f t="shared" si="3105"/>
        <v>-1001</v>
      </c>
      <c r="BA2056" s="335">
        <f t="shared" si="3106"/>
        <v>-1</v>
      </c>
      <c r="BB2056" s="23">
        <f t="shared" si="3107"/>
        <v>992</v>
      </c>
      <c r="BC2056" s="5">
        <f t="shared" ref="BC2056:BC2063" si="3114">AW2056</f>
        <v>0</v>
      </c>
      <c r="BD2056" s="7">
        <f t="shared" si="3109"/>
        <v>-992</v>
      </c>
      <c r="BE2056" s="335">
        <f t="shared" si="3110"/>
        <v>-1</v>
      </c>
      <c r="BG2056" s="826" t="str">
        <f t="shared" si="3111"/>
        <v>33.00</v>
      </c>
      <c r="BH2056" s="607" t="b">
        <f>COUNTIF('Codes SEC'!$B$2:$B$250,Ministres!BG2056)&gt;0</f>
        <v>1</v>
      </c>
    </row>
    <row r="2057" spans="1:66" s="4" customFormat="1" ht="35.1" customHeight="1" x14ac:dyDescent="0.25">
      <c r="A2057" s="222" t="s">
        <v>6116</v>
      </c>
      <c r="B2057" s="112">
        <v>16</v>
      </c>
      <c r="C2057" s="116" t="s">
        <v>107</v>
      </c>
      <c r="D2057" s="620">
        <v>1000</v>
      </c>
      <c r="E2057" s="278"/>
      <c r="F2057" s="116">
        <v>12</v>
      </c>
      <c r="G2057" s="694">
        <v>1</v>
      </c>
      <c r="H2057" s="878" t="str">
        <f t="shared" si="3059"/>
        <v>078</v>
      </c>
      <c r="I2057" s="397" t="s">
        <v>3264</v>
      </c>
      <c r="J2057" s="380" t="s">
        <v>2531</v>
      </c>
      <c r="K2057" s="408" t="s">
        <v>349</v>
      </c>
      <c r="L2057" s="733">
        <v>0</v>
      </c>
      <c r="M2057" s="734">
        <v>198</v>
      </c>
      <c r="N2057" s="931"/>
      <c r="O2057" s="530">
        <f t="shared" si="3091"/>
        <v>0</v>
      </c>
      <c r="P2057" s="530">
        <f t="shared" si="3092"/>
        <v>0</v>
      </c>
      <c r="Q2057" s="646"/>
      <c r="R2057" s="536"/>
      <c r="S2057" s="536"/>
      <c r="T2057" s="536"/>
      <c r="U2057" s="536"/>
      <c r="V2057" s="536"/>
      <c r="W2057" s="683" t="str">
        <f t="shared" si="3093"/>
        <v>OK</v>
      </c>
      <c r="X2057" s="141"/>
      <c r="Y2057" s="141"/>
      <c r="Z2057" s="552"/>
      <c r="AA2057" s="552"/>
      <c r="AB2057" s="683" t="str">
        <f t="shared" si="3094"/>
        <v>OK</v>
      </c>
      <c r="AC2057" s="593"/>
      <c r="AD2057" s="530">
        <f t="shared" si="3095"/>
        <v>0</v>
      </c>
      <c r="AE2057" s="842">
        <f t="shared" si="3096"/>
        <v>0</v>
      </c>
      <c r="AF2057" s="931"/>
      <c r="AG2057" s="530">
        <f t="shared" si="3097"/>
        <v>-198</v>
      </c>
      <c r="AH2057" s="530" t="str">
        <f t="shared" si="3098"/>
        <v xml:space="preserve">0 </v>
      </c>
      <c r="AI2057" s="641"/>
      <c r="AJ2057" s="537"/>
      <c r="AK2057" s="537"/>
      <c r="AL2057" s="537"/>
      <c r="AM2057" s="537"/>
      <c r="AN2057" s="537"/>
      <c r="AO2057" s="683" t="str">
        <f t="shared" si="3099"/>
        <v>OK</v>
      </c>
      <c r="AP2057" s="141"/>
      <c r="AQ2057" s="141"/>
      <c r="AR2057" s="552"/>
      <c r="AS2057" s="552"/>
      <c r="AT2057" s="683" t="str">
        <f t="shared" si="3100"/>
        <v>OK</v>
      </c>
      <c r="AU2057" s="593"/>
      <c r="AV2057" s="530">
        <f t="shared" si="3101"/>
        <v>0</v>
      </c>
      <c r="AW2057" s="842">
        <f t="shared" si="3102"/>
        <v>0</v>
      </c>
      <c r="AX2057" s="115">
        <f t="shared" si="3103"/>
        <v>0</v>
      </c>
      <c r="AY2057" s="5">
        <f t="shared" si="3104"/>
        <v>0</v>
      </c>
      <c r="AZ2057" s="7">
        <f t="shared" si="3105"/>
        <v>0</v>
      </c>
      <c r="BA2057" s="335" t="e">
        <f>AZ2057/AX2057</f>
        <v>#DIV/0!</v>
      </c>
      <c r="BB2057" s="23">
        <f t="shared" si="3107"/>
        <v>198</v>
      </c>
      <c r="BC2057" s="5">
        <f>AW2057</f>
        <v>0</v>
      </c>
      <c r="BD2057" s="7">
        <f t="shared" si="3109"/>
        <v>-198</v>
      </c>
      <c r="BE2057" s="335">
        <f>BD2057/BB2057</f>
        <v>-1</v>
      </c>
      <c r="BF2057" s="41"/>
      <c r="BG2057" s="826" t="str">
        <f t="shared" si="3111"/>
        <v>33.00</v>
      </c>
      <c r="BH2057" s="607" t="b">
        <f>COUNTIF('Codes SEC'!$B$2:$B$250,Ministres!BG2057)&gt;0</f>
        <v>1</v>
      </c>
      <c r="BI2057" s="41"/>
      <c r="BJ2057" s="41"/>
      <c r="BK2057" s="41"/>
      <c r="BL2057" s="41"/>
      <c r="BM2057" s="41"/>
      <c r="BN2057" s="41"/>
    </row>
    <row r="2058" spans="1:66" s="27" customFormat="1" ht="35.1" customHeight="1" x14ac:dyDescent="0.25">
      <c r="A2058" s="222" t="s">
        <v>6116</v>
      </c>
      <c r="B2058" s="112">
        <v>16</v>
      </c>
      <c r="C2058" s="116" t="s">
        <v>107</v>
      </c>
      <c r="D2058" s="620">
        <v>1000</v>
      </c>
      <c r="E2058" s="278"/>
      <c r="F2058" s="116">
        <v>6</v>
      </c>
      <c r="G2058" s="700" t="s">
        <v>5613</v>
      </c>
      <c r="H2058" s="878" t="str">
        <f t="shared" si="3059"/>
        <v>078</v>
      </c>
      <c r="I2058" s="397" t="s">
        <v>3264</v>
      </c>
      <c r="J2058" s="380" t="s">
        <v>2532</v>
      </c>
      <c r="K2058" s="408" t="s">
        <v>5517</v>
      </c>
      <c r="L2058" s="733">
        <v>0</v>
      </c>
      <c r="M2058" s="734">
        <v>0</v>
      </c>
      <c r="N2058" s="931"/>
      <c r="O2058" s="530">
        <f t="shared" si="3091"/>
        <v>0</v>
      </c>
      <c r="P2058" s="530">
        <f t="shared" si="3092"/>
        <v>0</v>
      </c>
      <c r="Q2058" s="646"/>
      <c r="R2058" s="536"/>
      <c r="S2058" s="536"/>
      <c r="T2058" s="536"/>
      <c r="U2058" s="536"/>
      <c r="V2058" s="536"/>
      <c r="W2058" s="683" t="str">
        <f t="shared" si="3093"/>
        <v>OK</v>
      </c>
      <c r="X2058" s="141"/>
      <c r="Y2058" s="141"/>
      <c r="Z2058" s="552"/>
      <c r="AA2058" s="552"/>
      <c r="AB2058" s="683" t="str">
        <f t="shared" si="3094"/>
        <v>OK</v>
      </c>
      <c r="AC2058" s="593"/>
      <c r="AD2058" s="530">
        <f t="shared" si="3095"/>
        <v>0</v>
      </c>
      <c r="AE2058" s="842">
        <f t="shared" si="3096"/>
        <v>0</v>
      </c>
      <c r="AF2058" s="931"/>
      <c r="AG2058" s="530">
        <f t="shared" si="3097"/>
        <v>0</v>
      </c>
      <c r="AH2058" s="530">
        <f t="shared" si="3098"/>
        <v>0</v>
      </c>
      <c r="AI2058" s="641"/>
      <c r="AJ2058" s="537"/>
      <c r="AK2058" s="537"/>
      <c r="AL2058" s="537"/>
      <c r="AM2058" s="537"/>
      <c r="AN2058" s="537"/>
      <c r="AO2058" s="683" t="str">
        <f t="shared" si="3099"/>
        <v>OK</v>
      </c>
      <c r="AP2058" s="141"/>
      <c r="AQ2058" s="141"/>
      <c r="AR2058" s="552"/>
      <c r="AS2058" s="552"/>
      <c r="AT2058" s="683" t="str">
        <f t="shared" si="3100"/>
        <v>OK</v>
      </c>
      <c r="AU2058" s="593"/>
      <c r="AV2058" s="530">
        <f t="shared" si="3101"/>
        <v>0</v>
      </c>
      <c r="AW2058" s="842">
        <f t="shared" si="3102"/>
        <v>0</v>
      </c>
      <c r="AX2058" s="115">
        <f t="shared" si="3103"/>
        <v>0</v>
      </c>
      <c r="AY2058" s="5">
        <f t="shared" si="3104"/>
        <v>0</v>
      </c>
      <c r="AZ2058" s="7">
        <f t="shared" si="3105"/>
        <v>0</v>
      </c>
      <c r="BA2058" s="335" t="e">
        <f>AZ2058/AX2058</f>
        <v>#DIV/0!</v>
      </c>
      <c r="BB2058" s="23">
        <f t="shared" si="3107"/>
        <v>0</v>
      </c>
      <c r="BC2058" s="5">
        <f>AW2058</f>
        <v>0</v>
      </c>
      <c r="BD2058" s="7">
        <f t="shared" si="3109"/>
        <v>0</v>
      </c>
      <c r="BE2058" s="335" t="e">
        <f>BD2058/BB2058</f>
        <v>#DIV/0!</v>
      </c>
      <c r="BF2058" s="41"/>
      <c r="BG2058" s="826" t="str">
        <f t="shared" si="3111"/>
        <v>33.00</v>
      </c>
      <c r="BH2058" s="607" t="b">
        <f>COUNTIF('Codes SEC'!$B$2:$B$250,Ministres!BG2058)&gt;0</f>
        <v>1</v>
      </c>
      <c r="BI2058" s="40"/>
      <c r="BJ2058" s="40"/>
      <c r="BK2058" s="40"/>
      <c r="BL2058" s="40"/>
      <c r="BM2058" s="40"/>
      <c r="BN2058" s="40"/>
    </row>
    <row r="2059" spans="1:66" ht="35.1" customHeight="1" x14ac:dyDescent="0.25">
      <c r="A2059" s="222" t="s">
        <v>6116</v>
      </c>
      <c r="B2059" s="112">
        <v>16</v>
      </c>
      <c r="C2059" s="116" t="s">
        <v>107</v>
      </c>
      <c r="D2059" s="620">
        <v>1000</v>
      </c>
      <c r="E2059" s="278"/>
      <c r="F2059" s="116">
        <v>12</v>
      </c>
      <c r="G2059" s="694">
        <v>1</v>
      </c>
      <c r="H2059" s="878" t="str">
        <f t="shared" si="3059"/>
        <v>078</v>
      </c>
      <c r="I2059" s="397" t="s">
        <v>3280</v>
      </c>
      <c r="J2059" s="380" t="s">
        <v>2533</v>
      </c>
      <c r="K2059" s="408" t="s">
        <v>435</v>
      </c>
      <c r="L2059" s="733">
        <v>125</v>
      </c>
      <c r="M2059" s="734">
        <v>125</v>
      </c>
      <c r="N2059" s="931"/>
      <c r="O2059" s="530">
        <f t="shared" si="3091"/>
        <v>-125</v>
      </c>
      <c r="P2059" s="530" t="str">
        <f t="shared" si="3092"/>
        <v xml:space="preserve">0 </v>
      </c>
      <c r="Q2059" s="646"/>
      <c r="R2059" s="536"/>
      <c r="S2059" s="536"/>
      <c r="T2059" s="536"/>
      <c r="U2059" s="536"/>
      <c r="V2059" s="536"/>
      <c r="W2059" s="683" t="str">
        <f t="shared" si="3093"/>
        <v>OK</v>
      </c>
      <c r="X2059" s="141"/>
      <c r="Y2059" s="141"/>
      <c r="Z2059" s="552"/>
      <c r="AA2059" s="552"/>
      <c r="AB2059" s="683" t="str">
        <f t="shared" si="3094"/>
        <v>OK</v>
      </c>
      <c r="AC2059" s="593"/>
      <c r="AD2059" s="530">
        <f t="shared" si="3095"/>
        <v>0</v>
      </c>
      <c r="AE2059" s="842">
        <f t="shared" si="3096"/>
        <v>0</v>
      </c>
      <c r="AF2059" s="931"/>
      <c r="AG2059" s="530">
        <f t="shared" si="3097"/>
        <v>-125</v>
      </c>
      <c r="AH2059" s="530" t="str">
        <f t="shared" si="3098"/>
        <v xml:space="preserve">0 </v>
      </c>
      <c r="AI2059" s="641"/>
      <c r="AJ2059" s="537"/>
      <c r="AK2059" s="537"/>
      <c r="AL2059" s="537"/>
      <c r="AM2059" s="537"/>
      <c r="AN2059" s="537"/>
      <c r="AO2059" s="683" t="str">
        <f t="shared" si="3099"/>
        <v>OK</v>
      </c>
      <c r="AP2059" s="141"/>
      <c r="AQ2059" s="141"/>
      <c r="AR2059" s="552"/>
      <c r="AS2059" s="552"/>
      <c r="AT2059" s="683" t="str">
        <f t="shared" si="3100"/>
        <v>OK</v>
      </c>
      <c r="AU2059" s="593"/>
      <c r="AV2059" s="530">
        <f t="shared" si="3101"/>
        <v>0</v>
      </c>
      <c r="AW2059" s="842">
        <f t="shared" si="3102"/>
        <v>0</v>
      </c>
      <c r="AX2059" s="115">
        <f t="shared" si="3103"/>
        <v>125</v>
      </c>
      <c r="AY2059" s="5">
        <f t="shared" si="3104"/>
        <v>0</v>
      </c>
      <c r="AZ2059" s="7">
        <f t="shared" si="3105"/>
        <v>-125</v>
      </c>
      <c r="BA2059" s="335">
        <f t="shared" ref="BA2059:BA2063" si="3115">AZ2059/AX2059</f>
        <v>-1</v>
      </c>
      <c r="BB2059" s="23">
        <f t="shared" si="3107"/>
        <v>125</v>
      </c>
      <c r="BC2059" s="5">
        <f>AW2059</f>
        <v>0</v>
      </c>
      <c r="BD2059" s="7">
        <f t="shared" si="3109"/>
        <v>-125</v>
      </c>
      <c r="BE2059" s="335">
        <f t="shared" ref="BE2059:BE2063" si="3116">BD2059/BB2059</f>
        <v>-1</v>
      </c>
      <c r="BG2059" s="826" t="str">
        <f t="shared" si="3111"/>
        <v>34.41</v>
      </c>
      <c r="BH2059" s="607" t="b">
        <f>COUNTIF('Codes SEC'!$B$2:$B$250,Ministres!BG2059)&gt;0</f>
        <v>1</v>
      </c>
    </row>
    <row r="2060" spans="1:66" ht="35.1" customHeight="1" x14ac:dyDescent="0.25">
      <c r="A2060" s="222" t="s">
        <v>6116</v>
      </c>
      <c r="B2060" s="112">
        <v>16</v>
      </c>
      <c r="C2060" s="116" t="s">
        <v>107</v>
      </c>
      <c r="D2060" s="620">
        <v>1000</v>
      </c>
      <c r="E2060" s="278"/>
      <c r="F2060" s="116">
        <v>6</v>
      </c>
      <c r="G2060" s="694">
        <v>1</v>
      </c>
      <c r="H2060" s="878" t="str">
        <f t="shared" si="3059"/>
        <v>078</v>
      </c>
      <c r="I2060" s="397" t="s">
        <v>3297</v>
      </c>
      <c r="J2060" s="380" t="s">
        <v>2534</v>
      </c>
      <c r="K2060" s="422" t="s">
        <v>5457</v>
      </c>
      <c r="L2060" s="733">
        <v>0</v>
      </c>
      <c r="M2060" s="734">
        <v>0</v>
      </c>
      <c r="N2060" s="931"/>
      <c r="O2060" s="530">
        <f t="shared" si="3091"/>
        <v>0</v>
      </c>
      <c r="P2060" s="530">
        <f t="shared" si="3092"/>
        <v>0</v>
      </c>
      <c r="Q2060" s="646"/>
      <c r="R2060" s="536"/>
      <c r="S2060" s="536"/>
      <c r="T2060" s="536"/>
      <c r="U2060" s="536"/>
      <c r="V2060" s="536"/>
      <c r="W2060" s="683" t="str">
        <f t="shared" si="3093"/>
        <v>OK</v>
      </c>
      <c r="X2060" s="141"/>
      <c r="Y2060" s="141"/>
      <c r="Z2060" s="552"/>
      <c r="AA2060" s="552"/>
      <c r="AB2060" s="683" t="str">
        <f t="shared" si="3094"/>
        <v>OK</v>
      </c>
      <c r="AC2060" s="593"/>
      <c r="AD2060" s="530">
        <f t="shared" si="3095"/>
        <v>0</v>
      </c>
      <c r="AE2060" s="842">
        <f t="shared" si="3096"/>
        <v>0</v>
      </c>
      <c r="AF2060" s="931"/>
      <c r="AG2060" s="530">
        <f t="shared" si="3097"/>
        <v>0</v>
      </c>
      <c r="AH2060" s="530">
        <f t="shared" si="3098"/>
        <v>0</v>
      </c>
      <c r="AI2060" s="641"/>
      <c r="AJ2060" s="537"/>
      <c r="AK2060" s="537"/>
      <c r="AL2060" s="537"/>
      <c r="AM2060" s="537"/>
      <c r="AN2060" s="537"/>
      <c r="AO2060" s="683" t="str">
        <f t="shared" si="3099"/>
        <v>OK</v>
      </c>
      <c r="AP2060" s="141"/>
      <c r="AQ2060" s="141"/>
      <c r="AR2060" s="552"/>
      <c r="AS2060" s="552"/>
      <c r="AT2060" s="683" t="str">
        <f t="shared" si="3100"/>
        <v>OK</v>
      </c>
      <c r="AU2060" s="593"/>
      <c r="AV2060" s="530">
        <f t="shared" si="3101"/>
        <v>0</v>
      </c>
      <c r="AW2060" s="842">
        <f t="shared" si="3102"/>
        <v>0</v>
      </c>
      <c r="AX2060" s="115">
        <f t="shared" si="3103"/>
        <v>0</v>
      </c>
      <c r="AY2060" s="5">
        <f t="shared" si="3104"/>
        <v>0</v>
      </c>
      <c r="AZ2060" s="7">
        <f t="shared" si="3105"/>
        <v>0</v>
      </c>
      <c r="BA2060" s="335" t="e">
        <f t="shared" si="3115"/>
        <v>#DIV/0!</v>
      </c>
      <c r="BB2060" s="23">
        <f t="shared" si="3107"/>
        <v>0</v>
      </c>
      <c r="BC2060" s="5">
        <f>AW2060</f>
        <v>0</v>
      </c>
      <c r="BD2060" s="7">
        <f t="shared" si="3109"/>
        <v>0</v>
      </c>
      <c r="BE2060" s="335" t="e">
        <f t="shared" si="3116"/>
        <v>#DIV/0!</v>
      </c>
      <c r="BG2060" s="826" t="str">
        <f t="shared" si="3111"/>
        <v>35.20</v>
      </c>
      <c r="BH2060" s="607" t="b">
        <f>COUNTIF('Codes SEC'!$B$2:$B$250,Ministres!BG2060)&gt;0</f>
        <v>1</v>
      </c>
    </row>
    <row r="2061" spans="1:66" ht="35.1" customHeight="1" x14ac:dyDescent="0.25">
      <c r="A2061" s="222" t="s">
        <v>6116</v>
      </c>
      <c r="B2061" s="112">
        <v>16</v>
      </c>
      <c r="C2061" s="116" t="s">
        <v>107</v>
      </c>
      <c r="D2061" s="620">
        <v>1000</v>
      </c>
      <c r="E2061" s="278"/>
      <c r="F2061" s="116">
        <v>12</v>
      </c>
      <c r="G2061" s="694">
        <v>1</v>
      </c>
      <c r="H2061" s="878" t="str">
        <f t="shared" si="3059"/>
        <v>078</v>
      </c>
      <c r="I2061" s="397" t="s">
        <v>3260</v>
      </c>
      <c r="J2061" s="380" t="s">
        <v>2535</v>
      </c>
      <c r="K2061" s="408" t="s">
        <v>202</v>
      </c>
      <c r="L2061" s="726">
        <v>103</v>
      </c>
      <c r="M2061" s="727">
        <v>103</v>
      </c>
      <c r="N2061" s="931"/>
      <c r="O2061" s="530">
        <f t="shared" si="3091"/>
        <v>-103</v>
      </c>
      <c r="P2061" s="530" t="str">
        <f t="shared" si="3092"/>
        <v xml:space="preserve">0 </v>
      </c>
      <c r="Q2061" s="646"/>
      <c r="R2061" s="536"/>
      <c r="S2061" s="536"/>
      <c r="T2061" s="536"/>
      <c r="U2061" s="536"/>
      <c r="V2061" s="536"/>
      <c r="W2061" s="683" t="str">
        <f t="shared" si="3093"/>
        <v>OK</v>
      </c>
      <c r="X2061" s="141"/>
      <c r="Y2061" s="141"/>
      <c r="Z2061" s="552"/>
      <c r="AA2061" s="552"/>
      <c r="AB2061" s="683" t="str">
        <f t="shared" si="3094"/>
        <v>OK</v>
      </c>
      <c r="AC2061" s="593"/>
      <c r="AD2061" s="530">
        <f t="shared" si="3095"/>
        <v>0</v>
      </c>
      <c r="AE2061" s="842">
        <f t="shared" si="3096"/>
        <v>0</v>
      </c>
      <c r="AF2061" s="931"/>
      <c r="AG2061" s="530">
        <f t="shared" si="3097"/>
        <v>-103</v>
      </c>
      <c r="AH2061" s="530" t="str">
        <f t="shared" si="3098"/>
        <v xml:space="preserve">0 </v>
      </c>
      <c r="AI2061" s="641"/>
      <c r="AJ2061" s="537"/>
      <c r="AK2061" s="537"/>
      <c r="AL2061" s="537"/>
      <c r="AM2061" s="537"/>
      <c r="AN2061" s="537"/>
      <c r="AO2061" s="683" t="str">
        <f t="shared" si="3099"/>
        <v>OK</v>
      </c>
      <c r="AP2061" s="141"/>
      <c r="AQ2061" s="141"/>
      <c r="AR2061" s="552"/>
      <c r="AS2061" s="552"/>
      <c r="AT2061" s="683" t="str">
        <f t="shared" si="3100"/>
        <v>OK</v>
      </c>
      <c r="AU2061" s="593"/>
      <c r="AV2061" s="530">
        <f t="shared" si="3101"/>
        <v>0</v>
      </c>
      <c r="AW2061" s="842">
        <f t="shared" si="3102"/>
        <v>0</v>
      </c>
      <c r="AX2061" s="115">
        <f t="shared" si="3103"/>
        <v>103</v>
      </c>
      <c r="AY2061" s="5">
        <f t="shared" si="3104"/>
        <v>0</v>
      </c>
      <c r="AZ2061" s="7">
        <f t="shared" si="3105"/>
        <v>-103</v>
      </c>
      <c r="BA2061" s="335">
        <f t="shared" si="3115"/>
        <v>-1</v>
      </c>
      <c r="BB2061" s="23">
        <f t="shared" si="3107"/>
        <v>103</v>
      </c>
      <c r="BC2061" s="5">
        <f t="shared" si="3114"/>
        <v>0</v>
      </c>
      <c r="BD2061" s="7">
        <f t="shared" si="3109"/>
        <v>-103</v>
      </c>
      <c r="BE2061" s="335">
        <f t="shared" si="3116"/>
        <v>-1</v>
      </c>
      <c r="BG2061" s="826" t="str">
        <f t="shared" si="3111"/>
        <v>41.40</v>
      </c>
      <c r="BH2061" s="607" t="b">
        <f>COUNTIF('Codes SEC'!$B$2:$B$250,Ministres!BG2061)&gt;0</f>
        <v>1</v>
      </c>
    </row>
    <row r="2062" spans="1:66" ht="35.1" customHeight="1" x14ac:dyDescent="0.25">
      <c r="A2062" s="222" t="s">
        <v>6116</v>
      </c>
      <c r="B2062" s="112">
        <v>16</v>
      </c>
      <c r="C2062" s="116" t="s">
        <v>107</v>
      </c>
      <c r="D2062" s="620">
        <v>1000</v>
      </c>
      <c r="E2062" s="278"/>
      <c r="F2062" s="116">
        <v>12</v>
      </c>
      <c r="G2062" s="694">
        <v>1</v>
      </c>
      <c r="H2062" s="878" t="str">
        <f t="shared" si="3059"/>
        <v>078</v>
      </c>
      <c r="I2062" s="397" t="s">
        <v>3265</v>
      </c>
      <c r="J2062" s="380" t="s">
        <v>2536</v>
      </c>
      <c r="K2062" s="408" t="s">
        <v>333</v>
      </c>
      <c r="L2062" s="733">
        <v>3836</v>
      </c>
      <c r="M2062" s="734">
        <v>1710</v>
      </c>
      <c r="N2062" s="931"/>
      <c r="O2062" s="530">
        <f t="shared" si="3091"/>
        <v>-3836</v>
      </c>
      <c r="P2062" s="530" t="str">
        <f t="shared" si="3092"/>
        <v xml:space="preserve">0 </v>
      </c>
      <c r="Q2062" s="646"/>
      <c r="R2062" s="536"/>
      <c r="S2062" s="536"/>
      <c r="T2062" s="536"/>
      <c r="U2062" s="536"/>
      <c r="V2062" s="536"/>
      <c r="W2062" s="683" t="str">
        <f t="shared" si="3093"/>
        <v>OK</v>
      </c>
      <c r="X2062" s="141"/>
      <c r="Y2062" s="141"/>
      <c r="Z2062" s="552"/>
      <c r="AA2062" s="552"/>
      <c r="AB2062" s="683" t="str">
        <f t="shared" si="3094"/>
        <v>OK</v>
      </c>
      <c r="AC2062" s="593"/>
      <c r="AD2062" s="530">
        <f t="shared" si="3095"/>
        <v>0</v>
      </c>
      <c r="AE2062" s="842">
        <f t="shared" si="3096"/>
        <v>0</v>
      </c>
      <c r="AF2062" s="931"/>
      <c r="AG2062" s="530">
        <f t="shared" si="3097"/>
        <v>-1710</v>
      </c>
      <c r="AH2062" s="530" t="str">
        <f t="shared" si="3098"/>
        <v xml:space="preserve">0 </v>
      </c>
      <c r="AI2062" s="641"/>
      <c r="AJ2062" s="537"/>
      <c r="AK2062" s="537"/>
      <c r="AL2062" s="537"/>
      <c r="AM2062" s="537"/>
      <c r="AN2062" s="537"/>
      <c r="AO2062" s="683" t="str">
        <f t="shared" si="3099"/>
        <v>OK</v>
      </c>
      <c r="AP2062" s="141"/>
      <c r="AQ2062" s="141"/>
      <c r="AR2062" s="552"/>
      <c r="AS2062" s="552"/>
      <c r="AT2062" s="683" t="str">
        <f t="shared" si="3100"/>
        <v>OK</v>
      </c>
      <c r="AU2062" s="593"/>
      <c r="AV2062" s="530">
        <f t="shared" si="3101"/>
        <v>0</v>
      </c>
      <c r="AW2062" s="842">
        <f t="shared" si="3102"/>
        <v>0</v>
      </c>
      <c r="AX2062" s="115">
        <f t="shared" si="3103"/>
        <v>3836</v>
      </c>
      <c r="AY2062" s="5">
        <f t="shared" si="3104"/>
        <v>0</v>
      </c>
      <c r="AZ2062" s="7">
        <f t="shared" si="3105"/>
        <v>-3836</v>
      </c>
      <c r="BA2062" s="335">
        <f t="shared" si="3115"/>
        <v>-1</v>
      </c>
      <c r="BB2062" s="23">
        <f t="shared" si="3107"/>
        <v>1710</v>
      </c>
      <c r="BC2062" s="5">
        <f t="shared" si="3114"/>
        <v>0</v>
      </c>
      <c r="BD2062" s="7">
        <f t="shared" si="3109"/>
        <v>-1710</v>
      </c>
      <c r="BE2062" s="335">
        <f t="shared" si="3116"/>
        <v>-1</v>
      </c>
      <c r="BG2062" s="826" t="str">
        <f t="shared" si="3111"/>
        <v>43.22</v>
      </c>
      <c r="BH2062" s="607" t="b">
        <f>COUNTIF('Codes SEC'!$B$2:$B$250,Ministres!BG2062)&gt;0</f>
        <v>1</v>
      </c>
    </row>
    <row r="2063" spans="1:66" ht="35.1" customHeight="1" x14ac:dyDescent="0.25">
      <c r="A2063" s="222" t="s">
        <v>6116</v>
      </c>
      <c r="B2063" s="112">
        <v>16</v>
      </c>
      <c r="C2063" s="116" t="s">
        <v>107</v>
      </c>
      <c r="D2063" s="620">
        <v>1000</v>
      </c>
      <c r="E2063" s="278"/>
      <c r="F2063" s="116">
        <v>12</v>
      </c>
      <c r="G2063" s="694">
        <v>1</v>
      </c>
      <c r="H2063" s="878" t="str">
        <f t="shared" si="3059"/>
        <v>078</v>
      </c>
      <c r="I2063" s="397" t="s">
        <v>3265</v>
      </c>
      <c r="J2063" s="380" t="s">
        <v>2537</v>
      </c>
      <c r="K2063" s="408" t="s">
        <v>203</v>
      </c>
      <c r="L2063" s="733">
        <v>6000</v>
      </c>
      <c r="M2063" s="734">
        <v>6000</v>
      </c>
      <c r="N2063" s="931"/>
      <c r="O2063" s="530">
        <f t="shared" si="3091"/>
        <v>-6000</v>
      </c>
      <c r="P2063" s="530" t="str">
        <f t="shared" si="3092"/>
        <v xml:space="preserve">0 </v>
      </c>
      <c r="Q2063" s="646"/>
      <c r="R2063" s="536"/>
      <c r="S2063" s="536"/>
      <c r="T2063" s="536"/>
      <c r="U2063" s="536"/>
      <c r="V2063" s="536"/>
      <c r="W2063" s="683" t="str">
        <f t="shared" si="3093"/>
        <v>OK</v>
      </c>
      <c r="X2063" s="141"/>
      <c r="Y2063" s="141"/>
      <c r="Z2063" s="552"/>
      <c r="AA2063" s="552"/>
      <c r="AB2063" s="683" t="str">
        <f t="shared" si="3094"/>
        <v>OK</v>
      </c>
      <c r="AC2063" s="593"/>
      <c r="AD2063" s="530">
        <f t="shared" si="3095"/>
        <v>0</v>
      </c>
      <c r="AE2063" s="842">
        <f t="shared" si="3096"/>
        <v>0</v>
      </c>
      <c r="AF2063" s="931"/>
      <c r="AG2063" s="530">
        <f t="shared" si="3097"/>
        <v>-6000</v>
      </c>
      <c r="AH2063" s="530" t="str">
        <f t="shared" si="3098"/>
        <v xml:space="preserve">0 </v>
      </c>
      <c r="AI2063" s="641"/>
      <c r="AJ2063" s="537"/>
      <c r="AK2063" s="537"/>
      <c r="AL2063" s="537"/>
      <c r="AM2063" s="537"/>
      <c r="AN2063" s="537"/>
      <c r="AO2063" s="683" t="str">
        <f t="shared" si="3099"/>
        <v>OK</v>
      </c>
      <c r="AP2063" s="141"/>
      <c r="AQ2063" s="141"/>
      <c r="AR2063" s="552"/>
      <c r="AS2063" s="552"/>
      <c r="AT2063" s="683" t="str">
        <f t="shared" si="3100"/>
        <v>OK</v>
      </c>
      <c r="AU2063" s="593"/>
      <c r="AV2063" s="530">
        <f t="shared" si="3101"/>
        <v>0</v>
      </c>
      <c r="AW2063" s="842">
        <f t="shared" si="3102"/>
        <v>0</v>
      </c>
      <c r="AX2063" s="115">
        <f t="shared" si="3103"/>
        <v>6000</v>
      </c>
      <c r="AY2063" s="5">
        <f t="shared" si="3104"/>
        <v>0</v>
      </c>
      <c r="AZ2063" s="7">
        <f t="shared" si="3105"/>
        <v>-6000</v>
      </c>
      <c r="BA2063" s="335">
        <f t="shared" si="3115"/>
        <v>-1</v>
      </c>
      <c r="BB2063" s="23">
        <f t="shared" si="3107"/>
        <v>6000</v>
      </c>
      <c r="BC2063" s="5">
        <f t="shared" si="3114"/>
        <v>0</v>
      </c>
      <c r="BD2063" s="7">
        <f t="shared" si="3109"/>
        <v>-6000</v>
      </c>
      <c r="BE2063" s="335">
        <f t="shared" si="3116"/>
        <v>-1</v>
      </c>
      <c r="BG2063" s="826" t="str">
        <f t="shared" si="3111"/>
        <v>43.22</v>
      </c>
      <c r="BH2063" s="607" t="b">
        <f>COUNTIF('Codes SEC'!$B$2:$B$250,Ministres!BG2063)&gt;0</f>
        <v>1</v>
      </c>
    </row>
    <row r="2064" spans="1:66" ht="61.2" x14ac:dyDescent="0.25">
      <c r="A2064" s="222" t="s">
        <v>6116</v>
      </c>
      <c r="B2064" s="112">
        <v>16</v>
      </c>
      <c r="C2064" s="116" t="s">
        <v>107</v>
      </c>
      <c r="D2064" s="620">
        <v>1000</v>
      </c>
      <c r="E2064" s="278"/>
      <c r="F2064" s="116">
        <v>12</v>
      </c>
      <c r="G2064" s="694">
        <v>1</v>
      </c>
      <c r="H2064" s="878" t="str">
        <f t="shared" si="3059"/>
        <v>078</v>
      </c>
      <c r="I2064" s="397" t="s">
        <v>3265</v>
      </c>
      <c r="J2064" s="380" t="s">
        <v>2538</v>
      </c>
      <c r="K2064" s="408" t="s">
        <v>436</v>
      </c>
      <c r="L2064" s="733">
        <v>1052</v>
      </c>
      <c r="M2064" s="734">
        <v>846</v>
      </c>
      <c r="N2064" s="931"/>
      <c r="O2064" s="530">
        <f t="shared" si="3091"/>
        <v>-1052</v>
      </c>
      <c r="P2064" s="530" t="str">
        <f t="shared" si="3092"/>
        <v xml:space="preserve">0 </v>
      </c>
      <c r="Q2064" s="646"/>
      <c r="R2064" s="536"/>
      <c r="S2064" s="536"/>
      <c r="T2064" s="536"/>
      <c r="U2064" s="536"/>
      <c r="V2064" s="536"/>
      <c r="W2064" s="683" t="str">
        <f>IF(SUM(Q2064:V2064)=X2064,"OK",SUM(Q2064:V2064)-X2064)</f>
        <v>OK</v>
      </c>
      <c r="X2064" s="141"/>
      <c r="Y2064" s="141"/>
      <c r="Z2064" s="552"/>
      <c r="AA2064" s="552"/>
      <c r="AB2064" s="683" t="str">
        <f>IF(SUM(Z2064:AA2064)=AC2064,"OK",SUM(Z2064:AA2064)-AC2064)</f>
        <v>OK</v>
      </c>
      <c r="AC2064" s="593"/>
      <c r="AD2064" s="530">
        <f t="shared" si="3095"/>
        <v>0</v>
      </c>
      <c r="AE2064" s="842">
        <f t="shared" si="3096"/>
        <v>0</v>
      </c>
      <c r="AF2064" s="931"/>
      <c r="AG2064" s="530">
        <f t="shared" si="3097"/>
        <v>-846</v>
      </c>
      <c r="AH2064" s="530" t="str">
        <f t="shared" si="3098"/>
        <v xml:space="preserve">0 </v>
      </c>
      <c r="AI2064" s="641"/>
      <c r="AJ2064" s="537"/>
      <c r="AK2064" s="537"/>
      <c r="AL2064" s="537"/>
      <c r="AM2064" s="537"/>
      <c r="AN2064" s="537"/>
      <c r="AO2064" s="683" t="str">
        <f>IF(SUM(AI2064:AN2064)=AP2064,"OK",SUM(AI2064:AN2064)-AP2064)</f>
        <v>OK</v>
      </c>
      <c r="AP2064" s="141"/>
      <c r="AQ2064" s="141"/>
      <c r="AR2064" s="552"/>
      <c r="AS2064" s="552"/>
      <c r="AT2064" s="683" t="str">
        <f>IF(SUM(AR2064:AS2064)=AU2064,"OK",SUM(AR2064:AS2064)-AU2064)</f>
        <v>OK</v>
      </c>
      <c r="AU2064" s="593"/>
      <c r="AV2064" s="530">
        <f t="shared" si="3101"/>
        <v>0</v>
      </c>
      <c r="AW2064" s="842">
        <f t="shared" si="3102"/>
        <v>0</v>
      </c>
      <c r="AX2064" s="115">
        <f t="shared" si="3103"/>
        <v>1052</v>
      </c>
      <c r="AY2064" s="5">
        <f t="shared" si="3104"/>
        <v>0</v>
      </c>
      <c r="AZ2064" s="7">
        <f>AY2064-AX2064</f>
        <v>-1052</v>
      </c>
      <c r="BA2064" s="335">
        <f>AZ2064/AX2064</f>
        <v>-1</v>
      </c>
      <c r="BB2064" s="23">
        <f t="shared" si="3107"/>
        <v>846</v>
      </c>
      <c r="BC2064" s="5">
        <f>AW2064</f>
        <v>0</v>
      </c>
      <c r="BD2064" s="7">
        <f>BC2064-BB2064</f>
        <v>-846</v>
      </c>
      <c r="BE2064" s="335">
        <f>BD2064/BB2064</f>
        <v>-1</v>
      </c>
      <c r="BG2064" s="826" t="str">
        <f t="shared" si="3111"/>
        <v>43.22</v>
      </c>
      <c r="BH2064" s="607" t="b">
        <f>COUNTIF('Codes SEC'!$B$2:$B$250,Ministres!BG2064)&gt;0</f>
        <v>1</v>
      </c>
    </row>
    <row r="2065" spans="1:66" ht="35.1" customHeight="1" x14ac:dyDescent="0.25">
      <c r="A2065" s="222" t="s">
        <v>6116</v>
      </c>
      <c r="B2065" s="112">
        <v>16</v>
      </c>
      <c r="C2065" s="116" t="s">
        <v>107</v>
      </c>
      <c r="D2065" s="620">
        <v>1000</v>
      </c>
      <c r="E2065" s="278"/>
      <c r="F2065" s="116">
        <v>12</v>
      </c>
      <c r="G2065" s="694">
        <v>1</v>
      </c>
      <c r="H2065" s="878" t="str">
        <f t="shared" si="3059"/>
        <v>078</v>
      </c>
      <c r="I2065" s="397">
        <v>84340000</v>
      </c>
      <c r="J2065" s="380" t="s">
        <v>2530</v>
      </c>
      <c r="K2065" s="408" t="s">
        <v>5678</v>
      </c>
      <c r="L2065" s="733">
        <v>570</v>
      </c>
      <c r="M2065" s="734">
        <v>570</v>
      </c>
      <c r="N2065" s="931"/>
      <c r="O2065" s="530">
        <f t="shared" si="3091"/>
        <v>-570</v>
      </c>
      <c r="P2065" s="530" t="str">
        <f t="shared" si="3092"/>
        <v xml:space="preserve">0 </v>
      </c>
      <c r="Q2065" s="646"/>
      <c r="R2065" s="536"/>
      <c r="S2065" s="536"/>
      <c r="T2065" s="536"/>
      <c r="U2065" s="536"/>
      <c r="V2065" s="536"/>
      <c r="W2065" s="683" t="str">
        <f>IF(SUM(Q2065:V2065)=X2065,"OK",SUM(Q2065:V2065)-X2065)</f>
        <v>OK</v>
      </c>
      <c r="X2065" s="141"/>
      <c r="Y2065" s="141"/>
      <c r="Z2065" s="552"/>
      <c r="AA2065" s="552"/>
      <c r="AB2065" s="683" t="str">
        <f>IF(SUM(Z2065:AA2065)=AC2065,"OK",SUM(Z2065:AA2065)-AC2065)</f>
        <v>OK</v>
      </c>
      <c r="AC2065" s="593"/>
      <c r="AD2065" s="530">
        <f t="shared" si="3095"/>
        <v>0</v>
      </c>
      <c r="AE2065" s="842">
        <f t="shared" si="3096"/>
        <v>0</v>
      </c>
      <c r="AF2065" s="931"/>
      <c r="AG2065" s="530">
        <f t="shared" si="3097"/>
        <v>-570</v>
      </c>
      <c r="AH2065" s="530" t="str">
        <f t="shared" si="3098"/>
        <v xml:space="preserve">0 </v>
      </c>
      <c r="AI2065" s="641"/>
      <c r="AJ2065" s="537"/>
      <c r="AK2065" s="537"/>
      <c r="AL2065" s="537"/>
      <c r="AM2065" s="537"/>
      <c r="AN2065" s="537"/>
      <c r="AO2065" s="683" t="str">
        <f>IF(SUM(AI2065:AN2065)=AP2065,"OK",SUM(AI2065:AN2065)-AP2065)</f>
        <v>OK</v>
      </c>
      <c r="AP2065" s="141"/>
      <c r="AQ2065" s="141"/>
      <c r="AR2065" s="552"/>
      <c r="AS2065" s="552"/>
      <c r="AT2065" s="683" t="str">
        <f>IF(SUM(AR2065:AS2065)=AU2065,"OK",SUM(AR2065:AS2065)-AU2065)</f>
        <v>OK</v>
      </c>
      <c r="AU2065" s="593"/>
      <c r="AV2065" s="530">
        <f t="shared" si="3101"/>
        <v>0</v>
      </c>
      <c r="AW2065" s="842">
        <f t="shared" si="3102"/>
        <v>0</v>
      </c>
      <c r="AX2065" s="115">
        <f t="shared" si="3103"/>
        <v>570</v>
      </c>
      <c r="AY2065" s="5">
        <f t="shared" si="3104"/>
        <v>0</v>
      </c>
      <c r="AZ2065" s="7">
        <f>AY2065-AX2065</f>
        <v>-570</v>
      </c>
      <c r="BA2065" s="335">
        <f>AZ2065/AX2065</f>
        <v>-1</v>
      </c>
      <c r="BB2065" s="23">
        <f t="shared" si="3107"/>
        <v>570</v>
      </c>
      <c r="BC2065" s="5">
        <f>AW2065</f>
        <v>0</v>
      </c>
      <c r="BD2065" s="7">
        <f>BC2065-BB2065</f>
        <v>-570</v>
      </c>
      <c r="BE2065" s="335">
        <f>BD2065/BB2065</f>
        <v>-1</v>
      </c>
      <c r="BG2065" s="826" t="str">
        <f t="shared" si="3111"/>
        <v>43.40</v>
      </c>
      <c r="BH2065" s="607" t="b">
        <f>COUNTIF('Codes SEC'!$B$2:$B$250,Ministres!BG2065)&gt;0</f>
        <v>1</v>
      </c>
    </row>
    <row r="2066" spans="1:66" ht="35.1" customHeight="1" x14ac:dyDescent="0.25">
      <c r="A2066" s="190" t="s">
        <v>6116</v>
      </c>
      <c r="B2066" s="583" t="s">
        <v>5020</v>
      </c>
      <c r="C2066" s="120" t="s">
        <v>107</v>
      </c>
      <c r="D2066" s="622">
        <v>1000</v>
      </c>
      <c r="E2066" s="584"/>
      <c r="F2066" s="120">
        <v>12</v>
      </c>
      <c r="G2066" s="699">
        <v>1</v>
      </c>
      <c r="H2066" s="891" t="str">
        <f t="shared" si="3059"/>
        <v>078</v>
      </c>
      <c r="I2066" s="605">
        <v>84340000</v>
      </c>
      <c r="J2066" s="689" t="s">
        <v>5088</v>
      </c>
      <c r="K2066" s="424" t="s">
        <v>3957</v>
      </c>
      <c r="L2066" s="733">
        <v>0</v>
      </c>
      <c r="M2066" s="734">
        <v>0</v>
      </c>
      <c r="N2066" s="931"/>
      <c r="O2066" s="530">
        <f t="shared" si="3091"/>
        <v>0</v>
      </c>
      <c r="P2066" s="530">
        <f t="shared" si="3092"/>
        <v>0</v>
      </c>
      <c r="Q2066" s="646"/>
      <c r="R2066" s="536"/>
      <c r="S2066" s="536"/>
      <c r="T2066" s="536"/>
      <c r="U2066" s="536"/>
      <c r="V2066" s="536"/>
      <c r="W2066" s="683" t="str">
        <f t="shared" si="3093"/>
        <v>OK</v>
      </c>
      <c r="X2066" s="141"/>
      <c r="Y2066" s="141"/>
      <c r="Z2066" s="552"/>
      <c r="AA2066" s="552"/>
      <c r="AB2066" s="683" t="str">
        <f t="shared" si="3094"/>
        <v>OK</v>
      </c>
      <c r="AC2066" s="593"/>
      <c r="AD2066" s="530">
        <f t="shared" si="3095"/>
        <v>0</v>
      </c>
      <c r="AE2066" s="842">
        <f t="shared" si="3096"/>
        <v>0</v>
      </c>
      <c r="AF2066" s="931"/>
      <c r="AG2066" s="530">
        <f t="shared" si="3097"/>
        <v>0</v>
      </c>
      <c r="AH2066" s="530">
        <f t="shared" si="3098"/>
        <v>0</v>
      </c>
      <c r="AI2066" s="641"/>
      <c r="AJ2066" s="537"/>
      <c r="AK2066" s="537"/>
      <c r="AL2066" s="537"/>
      <c r="AM2066" s="537"/>
      <c r="AN2066" s="537"/>
      <c r="AO2066" s="683" t="str">
        <f t="shared" si="3099"/>
        <v>OK</v>
      </c>
      <c r="AP2066" s="141"/>
      <c r="AQ2066" s="141"/>
      <c r="AR2066" s="552"/>
      <c r="AS2066" s="552"/>
      <c r="AT2066" s="683" t="str">
        <f t="shared" si="3100"/>
        <v>OK</v>
      </c>
      <c r="AU2066" s="593"/>
      <c r="AV2066" s="530">
        <f t="shared" si="3101"/>
        <v>0</v>
      </c>
      <c r="AW2066" s="842">
        <f t="shared" si="3102"/>
        <v>0</v>
      </c>
      <c r="AX2066" s="115">
        <f t="shared" si="3103"/>
        <v>0</v>
      </c>
      <c r="AY2066" s="5">
        <f t="shared" si="3104"/>
        <v>0</v>
      </c>
      <c r="AZ2066" s="7">
        <f t="shared" si="3105"/>
        <v>0</v>
      </c>
      <c r="BA2066" s="335" t="e">
        <f t="shared" ref="BA2066:BA2068" si="3117">AZ2066/AX2066</f>
        <v>#DIV/0!</v>
      </c>
      <c r="BB2066" s="23">
        <f t="shared" si="3107"/>
        <v>0</v>
      </c>
      <c r="BC2066" s="5">
        <f t="shared" ref="BC2066:BC2068" si="3118">AW2066</f>
        <v>0</v>
      </c>
      <c r="BD2066" s="7">
        <f t="shared" si="3109"/>
        <v>0</v>
      </c>
      <c r="BE2066" s="335" t="e">
        <f t="shared" ref="BE2066:BE2068" si="3119">BD2066/BB2066</f>
        <v>#DIV/0!</v>
      </c>
      <c r="BG2066" s="826" t="str">
        <f t="shared" si="3111"/>
        <v>43.40</v>
      </c>
      <c r="BH2066" s="607" t="b">
        <f>COUNTIF('Codes SEC'!$B$2:$B$250,Ministres!BG2066)&gt;0</f>
        <v>1</v>
      </c>
    </row>
    <row r="2067" spans="1:66" s="4" customFormat="1" ht="35.1" customHeight="1" x14ac:dyDescent="0.25">
      <c r="A2067" s="222" t="s">
        <v>6116</v>
      </c>
      <c r="B2067" s="583">
        <v>16</v>
      </c>
      <c r="C2067" s="120" t="s">
        <v>107</v>
      </c>
      <c r="D2067" s="620">
        <v>1000</v>
      </c>
      <c r="E2067" s="32"/>
      <c r="F2067" s="117">
        <v>12</v>
      </c>
      <c r="G2067" s="694">
        <v>1</v>
      </c>
      <c r="H2067" s="878" t="str">
        <f t="shared" si="3059"/>
        <v>078</v>
      </c>
      <c r="I2067" s="397">
        <v>84353000</v>
      </c>
      <c r="J2067" s="380" t="s">
        <v>4604</v>
      </c>
      <c r="K2067" s="494" t="s">
        <v>4605</v>
      </c>
      <c r="L2067" s="726">
        <v>51</v>
      </c>
      <c r="M2067" s="727">
        <v>51</v>
      </c>
      <c r="N2067" s="931"/>
      <c r="O2067" s="530">
        <f t="shared" si="3091"/>
        <v>-51</v>
      </c>
      <c r="P2067" s="530" t="str">
        <f t="shared" si="3092"/>
        <v xml:space="preserve">0 </v>
      </c>
      <c r="Q2067" s="646"/>
      <c r="R2067" s="536"/>
      <c r="S2067" s="536"/>
      <c r="T2067" s="536"/>
      <c r="U2067" s="536"/>
      <c r="V2067" s="536"/>
      <c r="W2067" s="683" t="str">
        <f>IF(SUM(Q2067:V2067)=X2067,"OK",SUM(Q2067:V2067)-X2067)</f>
        <v>OK</v>
      </c>
      <c r="X2067" s="141"/>
      <c r="Y2067" s="141"/>
      <c r="Z2067" s="552"/>
      <c r="AA2067" s="552"/>
      <c r="AB2067" s="683" t="str">
        <f>IF(SUM(Z2067:AA2067)=AC2067,"OK",SUM(Z2067:AA2067)-AC2067)</f>
        <v>OK</v>
      </c>
      <c r="AC2067" s="593"/>
      <c r="AD2067" s="530">
        <f t="shared" si="3095"/>
        <v>0</v>
      </c>
      <c r="AE2067" s="842">
        <f t="shared" si="3096"/>
        <v>0</v>
      </c>
      <c r="AF2067" s="931"/>
      <c r="AG2067" s="530">
        <f t="shared" si="3097"/>
        <v>-51</v>
      </c>
      <c r="AH2067" s="530" t="str">
        <f t="shared" si="3098"/>
        <v xml:space="preserve">0 </v>
      </c>
      <c r="AI2067" s="641"/>
      <c r="AJ2067" s="537"/>
      <c r="AK2067" s="537"/>
      <c r="AL2067" s="537"/>
      <c r="AM2067" s="537"/>
      <c r="AN2067" s="537"/>
      <c r="AO2067" s="683" t="str">
        <f>IF(SUM(AI2067:AN2067)=AP2067,"OK",SUM(AI2067:AN2067)-AP2067)</f>
        <v>OK</v>
      </c>
      <c r="AP2067" s="141"/>
      <c r="AQ2067" s="141"/>
      <c r="AR2067" s="552"/>
      <c r="AS2067" s="552"/>
      <c r="AT2067" s="683" t="str">
        <f>IF(SUM(AR2067:AS2067)=AU2067,"OK",SUM(AR2067:AS2067)-AU2067)</f>
        <v>OK</v>
      </c>
      <c r="AU2067" s="593"/>
      <c r="AV2067" s="530">
        <f t="shared" si="3101"/>
        <v>0</v>
      </c>
      <c r="AW2067" s="842">
        <f t="shared" si="3102"/>
        <v>0</v>
      </c>
      <c r="AX2067" s="115">
        <f t="shared" si="3103"/>
        <v>51</v>
      </c>
      <c r="AY2067" s="5">
        <f t="shared" si="3104"/>
        <v>0</v>
      </c>
      <c r="AZ2067" s="7">
        <f>AY2067-AX2067</f>
        <v>-51</v>
      </c>
      <c r="BA2067" s="335">
        <f>AZ2067/AX2067</f>
        <v>-1</v>
      </c>
      <c r="BB2067" s="23">
        <f t="shared" si="3107"/>
        <v>51</v>
      </c>
      <c r="BC2067" s="5">
        <f>AW2067</f>
        <v>0</v>
      </c>
      <c r="BD2067" s="7">
        <f>BC2067-BB2067</f>
        <v>-51</v>
      </c>
      <c r="BE2067" s="335">
        <f>BD2067/BB2067</f>
        <v>-1</v>
      </c>
      <c r="BF2067" s="41"/>
      <c r="BG2067" s="826" t="str">
        <f t="shared" si="3111"/>
        <v>43.53</v>
      </c>
      <c r="BH2067" s="607" t="b">
        <f>COUNTIF('Codes SEC'!$B$2:$B$250,Ministres!BG2067)&gt;0</f>
        <v>1</v>
      </c>
      <c r="BI2067" s="41"/>
      <c r="BJ2067" s="41"/>
      <c r="BK2067" s="41"/>
      <c r="BL2067" s="41"/>
      <c r="BM2067" s="41"/>
      <c r="BN2067" s="41"/>
    </row>
    <row r="2068" spans="1:66" ht="35.1" customHeight="1" x14ac:dyDescent="0.25">
      <c r="A2068" s="222" t="s">
        <v>6116</v>
      </c>
      <c r="B2068" s="112">
        <v>16</v>
      </c>
      <c r="C2068" s="116" t="s">
        <v>107</v>
      </c>
      <c r="D2068" s="620">
        <v>1000</v>
      </c>
      <c r="E2068" s="278"/>
      <c r="F2068" s="116">
        <v>12</v>
      </c>
      <c r="G2068" s="694">
        <v>1</v>
      </c>
      <c r="H2068" s="878" t="str">
        <f t="shared" si="3059"/>
        <v>078</v>
      </c>
      <c r="I2068" s="397" t="s">
        <v>3268</v>
      </c>
      <c r="J2068" s="380" t="s">
        <v>2539</v>
      </c>
      <c r="K2068" s="408" t="s">
        <v>82</v>
      </c>
      <c r="L2068" s="733">
        <v>2000</v>
      </c>
      <c r="M2068" s="734">
        <v>2000</v>
      </c>
      <c r="N2068" s="931"/>
      <c r="O2068" s="530">
        <f t="shared" si="3091"/>
        <v>-2000</v>
      </c>
      <c r="P2068" s="530" t="str">
        <f t="shared" si="3092"/>
        <v xml:space="preserve">0 </v>
      </c>
      <c r="Q2068" s="646"/>
      <c r="R2068" s="536"/>
      <c r="S2068" s="536"/>
      <c r="T2068" s="536"/>
      <c r="U2068" s="536"/>
      <c r="V2068" s="536"/>
      <c r="W2068" s="683" t="str">
        <f t="shared" si="3093"/>
        <v>OK</v>
      </c>
      <c r="X2068" s="141"/>
      <c r="Y2068" s="141"/>
      <c r="Z2068" s="552"/>
      <c r="AA2068" s="552"/>
      <c r="AB2068" s="683" t="str">
        <f t="shared" si="3094"/>
        <v>OK</v>
      </c>
      <c r="AC2068" s="593"/>
      <c r="AD2068" s="530">
        <f t="shared" si="3095"/>
        <v>0</v>
      </c>
      <c r="AE2068" s="842">
        <f t="shared" si="3096"/>
        <v>0</v>
      </c>
      <c r="AF2068" s="931"/>
      <c r="AG2068" s="530">
        <f t="shared" si="3097"/>
        <v>-2000</v>
      </c>
      <c r="AH2068" s="530" t="str">
        <f t="shared" si="3098"/>
        <v xml:space="preserve">0 </v>
      </c>
      <c r="AI2068" s="641"/>
      <c r="AJ2068" s="537"/>
      <c r="AK2068" s="537"/>
      <c r="AL2068" s="537"/>
      <c r="AM2068" s="537"/>
      <c r="AN2068" s="537"/>
      <c r="AO2068" s="683" t="str">
        <f t="shared" si="3099"/>
        <v>OK</v>
      </c>
      <c r="AP2068" s="141"/>
      <c r="AQ2068" s="141"/>
      <c r="AR2068" s="552"/>
      <c r="AS2068" s="552"/>
      <c r="AT2068" s="683" t="str">
        <f t="shared" si="3100"/>
        <v>OK</v>
      </c>
      <c r="AU2068" s="593"/>
      <c r="AV2068" s="530">
        <f t="shared" si="3101"/>
        <v>0</v>
      </c>
      <c r="AW2068" s="842">
        <f t="shared" si="3102"/>
        <v>0</v>
      </c>
      <c r="AX2068" s="115">
        <f t="shared" si="3103"/>
        <v>2000</v>
      </c>
      <c r="AY2068" s="5">
        <f t="shared" si="3104"/>
        <v>0</v>
      </c>
      <c r="AZ2068" s="7">
        <f t="shared" si="3105"/>
        <v>-2000</v>
      </c>
      <c r="BA2068" s="335">
        <f t="shared" si="3117"/>
        <v>-1</v>
      </c>
      <c r="BB2068" s="23">
        <f t="shared" si="3107"/>
        <v>2000</v>
      </c>
      <c r="BC2068" s="5">
        <f t="shared" si="3118"/>
        <v>0</v>
      </c>
      <c r="BD2068" s="7">
        <f t="shared" si="3109"/>
        <v>-2000</v>
      </c>
      <c r="BE2068" s="335">
        <f t="shared" si="3119"/>
        <v>-1</v>
      </c>
      <c r="BG2068" s="826" t="str">
        <f t="shared" si="3111"/>
        <v>45.24</v>
      </c>
      <c r="BH2068" s="607" t="b">
        <f>COUNTIF('Codes SEC'!$B$2:$B$250,Ministres!BG2068)&gt;0</f>
        <v>1</v>
      </c>
    </row>
    <row r="2069" spans="1:66" ht="35.1" customHeight="1" x14ac:dyDescent="0.25">
      <c r="A2069" s="222" t="s">
        <v>6116</v>
      </c>
      <c r="B2069" s="112">
        <v>16</v>
      </c>
      <c r="C2069" s="116" t="s">
        <v>107</v>
      </c>
      <c r="D2069" s="620">
        <v>1000</v>
      </c>
      <c r="E2069" s="278"/>
      <c r="F2069" s="116">
        <v>6</v>
      </c>
      <c r="G2069" s="700" t="s">
        <v>5613</v>
      </c>
      <c r="H2069" s="888" t="str">
        <f t="shared" si="3059"/>
        <v>078</v>
      </c>
      <c r="I2069" s="580">
        <v>84524000</v>
      </c>
      <c r="J2069" s="689" t="s">
        <v>6069</v>
      </c>
      <c r="K2069" s="411" t="s">
        <v>6070</v>
      </c>
      <c r="L2069" s="733">
        <v>0</v>
      </c>
      <c r="M2069" s="734">
        <v>0</v>
      </c>
      <c r="N2069" s="931"/>
      <c r="O2069" s="530">
        <f t="shared" si="3091"/>
        <v>0</v>
      </c>
      <c r="P2069" s="530">
        <f t="shared" si="3092"/>
        <v>0</v>
      </c>
      <c r="Q2069" s="646"/>
      <c r="R2069" s="536"/>
      <c r="S2069" s="536"/>
      <c r="T2069" s="536"/>
      <c r="U2069" s="536"/>
      <c r="V2069" s="536"/>
      <c r="W2069" s="683" t="str">
        <f t="shared" si="3093"/>
        <v>OK</v>
      </c>
      <c r="X2069" s="141"/>
      <c r="Y2069" s="141"/>
      <c r="Z2069" s="552"/>
      <c r="AA2069" s="552"/>
      <c r="AB2069" s="683" t="str">
        <f t="shared" si="3094"/>
        <v>OK</v>
      </c>
      <c r="AC2069" s="593"/>
      <c r="AD2069" s="530">
        <f t="shared" si="3095"/>
        <v>0</v>
      </c>
      <c r="AE2069" s="842">
        <f t="shared" si="3096"/>
        <v>0</v>
      </c>
      <c r="AF2069" s="931"/>
      <c r="AG2069" s="530">
        <f t="shared" si="3097"/>
        <v>0</v>
      </c>
      <c r="AH2069" s="530">
        <f t="shared" si="3098"/>
        <v>0</v>
      </c>
      <c r="AI2069" s="641"/>
      <c r="AJ2069" s="537"/>
      <c r="AK2069" s="537"/>
      <c r="AL2069" s="537"/>
      <c r="AM2069" s="537"/>
      <c r="AN2069" s="537"/>
      <c r="AO2069" s="683" t="str">
        <f t="shared" si="3099"/>
        <v>OK</v>
      </c>
      <c r="AP2069" s="141"/>
      <c r="AQ2069" s="141"/>
      <c r="AR2069" s="552"/>
      <c r="AS2069" s="552"/>
      <c r="AT2069" s="683" t="str">
        <f t="shared" si="3100"/>
        <v>OK</v>
      </c>
      <c r="AU2069" s="593"/>
      <c r="AV2069" s="530">
        <f t="shared" si="3101"/>
        <v>0</v>
      </c>
      <c r="AW2069" s="842">
        <f t="shared" si="3102"/>
        <v>0</v>
      </c>
      <c r="AX2069" s="115">
        <f t="shared" si="3103"/>
        <v>0</v>
      </c>
      <c r="AY2069" s="5">
        <f t="shared" si="3104"/>
        <v>0</v>
      </c>
      <c r="AZ2069" s="7">
        <f>AY2069-AX2069</f>
        <v>0</v>
      </c>
      <c r="BA2069" s="335" t="e">
        <f>AZ2069/AX2069</f>
        <v>#DIV/0!</v>
      </c>
      <c r="BB2069" s="23">
        <f t="shared" si="3107"/>
        <v>0</v>
      </c>
      <c r="BC2069" s="5">
        <f>AW2069</f>
        <v>0</v>
      </c>
      <c r="BD2069" s="7">
        <f>BC2069-BB2069</f>
        <v>0</v>
      </c>
      <c r="BE2069" s="335" t="e">
        <f>BD2069/BB2069</f>
        <v>#DIV/0!</v>
      </c>
      <c r="BG2069" s="826" t="str">
        <f t="shared" si="3111"/>
        <v>45.24</v>
      </c>
      <c r="BH2069" s="607" t="b">
        <f>COUNTIF('Codes SEC'!$B$2:$B$250,Ministres!BG2069)&gt;0</f>
        <v>1</v>
      </c>
    </row>
    <row r="2070" spans="1:66" ht="35.1" customHeight="1" x14ac:dyDescent="0.25">
      <c r="A2070" s="222" t="s">
        <v>6116</v>
      </c>
      <c r="B2070" s="112">
        <v>16</v>
      </c>
      <c r="C2070" s="116" t="s">
        <v>107</v>
      </c>
      <c r="D2070" s="620">
        <v>1000</v>
      </c>
      <c r="E2070" s="278"/>
      <c r="F2070" s="116">
        <v>4</v>
      </c>
      <c r="G2070" s="694">
        <v>1</v>
      </c>
      <c r="H2070" s="878" t="str">
        <f t="shared" si="3059"/>
        <v>078</v>
      </c>
      <c r="I2070" s="397">
        <v>84526000</v>
      </c>
      <c r="J2070" s="380" t="s">
        <v>3392</v>
      </c>
      <c r="K2070" s="494" t="s">
        <v>3383</v>
      </c>
      <c r="L2070" s="726">
        <v>1836</v>
      </c>
      <c r="M2070" s="727">
        <v>1836</v>
      </c>
      <c r="N2070" s="931"/>
      <c r="O2070" s="530">
        <f t="shared" si="3091"/>
        <v>-1836</v>
      </c>
      <c r="P2070" s="530" t="str">
        <f t="shared" si="3092"/>
        <v xml:space="preserve">0 </v>
      </c>
      <c r="Q2070" s="646"/>
      <c r="R2070" s="536"/>
      <c r="S2070" s="536"/>
      <c r="T2070" s="536"/>
      <c r="U2070" s="536"/>
      <c r="V2070" s="536"/>
      <c r="W2070" s="683" t="str">
        <f>IF(SUM(Q2070:V2070)=X2070,"OK",SUM(Q2070:V2070)-X2070)</f>
        <v>OK</v>
      </c>
      <c r="X2070" s="141"/>
      <c r="Y2070" s="141"/>
      <c r="Z2070" s="552"/>
      <c r="AA2070" s="552"/>
      <c r="AB2070" s="683" t="str">
        <f>IF(SUM(Z2070:AA2070)=AC2070,"OK",SUM(Z2070:AA2070)-AC2070)</f>
        <v>OK</v>
      </c>
      <c r="AC2070" s="593"/>
      <c r="AD2070" s="530">
        <f t="shared" si="3095"/>
        <v>0</v>
      </c>
      <c r="AE2070" s="842">
        <f t="shared" si="3096"/>
        <v>0</v>
      </c>
      <c r="AF2070" s="931"/>
      <c r="AG2070" s="530">
        <f t="shared" si="3097"/>
        <v>-1836</v>
      </c>
      <c r="AH2070" s="530" t="str">
        <f t="shared" si="3098"/>
        <v xml:space="preserve">0 </v>
      </c>
      <c r="AI2070" s="641"/>
      <c r="AJ2070" s="537"/>
      <c r="AK2070" s="537"/>
      <c r="AL2070" s="537"/>
      <c r="AM2070" s="537"/>
      <c r="AN2070" s="537"/>
      <c r="AO2070" s="683" t="str">
        <f>IF(SUM(AI2070:AN2070)=AP2070,"OK",SUM(AI2070:AN2070)-AP2070)</f>
        <v>OK</v>
      </c>
      <c r="AP2070" s="141"/>
      <c r="AQ2070" s="141"/>
      <c r="AR2070" s="552"/>
      <c r="AS2070" s="552"/>
      <c r="AT2070" s="683" t="str">
        <f>IF(SUM(AR2070:AS2070)=AU2070,"OK",SUM(AR2070:AS2070)-AU2070)</f>
        <v>OK</v>
      </c>
      <c r="AU2070" s="593"/>
      <c r="AV2070" s="530">
        <f t="shared" si="3101"/>
        <v>0</v>
      </c>
      <c r="AW2070" s="842">
        <f t="shared" si="3102"/>
        <v>0</v>
      </c>
      <c r="AX2070" s="115">
        <f t="shared" si="3103"/>
        <v>1836</v>
      </c>
      <c r="AY2070" s="5">
        <f t="shared" si="3104"/>
        <v>0</v>
      </c>
      <c r="AZ2070" s="7">
        <f>AY2070-AX2070</f>
        <v>-1836</v>
      </c>
      <c r="BA2070" s="335">
        <f>AZ2070/AX2070</f>
        <v>-1</v>
      </c>
      <c r="BB2070" s="23">
        <f t="shared" si="3107"/>
        <v>1836</v>
      </c>
      <c r="BC2070" s="5">
        <f>AW2070</f>
        <v>0</v>
      </c>
      <c r="BD2070" s="7">
        <f>BC2070-BB2070</f>
        <v>-1836</v>
      </c>
      <c r="BE2070" s="335">
        <f>BD2070/BB2070</f>
        <v>-1</v>
      </c>
      <c r="BG2070" s="826" t="str">
        <f t="shared" si="3111"/>
        <v>45.26</v>
      </c>
      <c r="BH2070" s="607" t="b">
        <f>COUNTIF('Codes SEC'!$B$2:$B$250,Ministres!BG2070)&gt;0</f>
        <v>1</v>
      </c>
    </row>
    <row r="2071" spans="1:66" ht="12.75" customHeight="1" x14ac:dyDescent="0.25">
      <c r="A2071" s="227"/>
      <c r="B2071" s="209"/>
      <c r="C2071" s="253"/>
      <c r="D2071" s="625"/>
      <c r="E2071" s="280"/>
      <c r="F2071" s="253"/>
      <c r="G2071" s="695"/>
      <c r="H2071" s="886"/>
      <c r="I2071" s="403"/>
      <c r="J2071" s="381"/>
      <c r="K2071" s="514" t="s">
        <v>95</v>
      </c>
      <c r="L2071" s="315">
        <f>L2044+L2045+L2046+L2047+L2048+L2049+L2056+L2065+L2057+L2058+L2059+L2060+L2061+L2062+L2063+L2064+L2068+L2050+L2070+L2067+L2052+L2053+L2066+L2055+L2054+L2069+L2051</f>
        <v>20864</v>
      </c>
      <c r="M2071" s="741">
        <f t="shared" ref="M2071:BE2071" si="3120">M2044+M2045+M2046+M2047+M2048+M2049+M2056+M2065+M2057+M2058+M2059+M2060+M2061+M2062+M2063+M2064+M2068+M2050+M2070+M2067+M2052+M2053+M2066+M2055+M2054+M2069+M2051</f>
        <v>18883</v>
      </c>
      <c r="N2071" s="930">
        <f t="shared" si="3120"/>
        <v>0</v>
      </c>
      <c r="O2071" s="790">
        <f t="shared" si="3120"/>
        <v>-20864</v>
      </c>
      <c r="P2071" s="790">
        <f t="shared" si="3120"/>
        <v>0</v>
      </c>
      <c r="Q2071" s="787">
        <f t="shared" si="3120"/>
        <v>0</v>
      </c>
      <c r="R2071" s="648">
        <f t="shared" si="3120"/>
        <v>0</v>
      </c>
      <c r="S2071" s="648">
        <f t="shared" si="3120"/>
        <v>0</v>
      </c>
      <c r="T2071" s="648">
        <f t="shared" si="3120"/>
        <v>0</v>
      </c>
      <c r="U2071" s="648">
        <f t="shared" si="3120"/>
        <v>0</v>
      </c>
      <c r="V2071" s="648">
        <f t="shared" si="3120"/>
        <v>0</v>
      </c>
      <c r="W2071" s="790" t="e">
        <f t="shared" si="3120"/>
        <v>#VALUE!</v>
      </c>
      <c r="X2071" s="649">
        <f t="shared" si="3120"/>
        <v>0</v>
      </c>
      <c r="Y2071" s="649">
        <f t="shared" si="3120"/>
        <v>0</v>
      </c>
      <c r="Z2071" s="648">
        <f t="shared" si="3120"/>
        <v>0</v>
      </c>
      <c r="AA2071" s="648">
        <f t="shared" si="3120"/>
        <v>0</v>
      </c>
      <c r="AB2071" s="790" t="e">
        <f t="shared" si="3120"/>
        <v>#VALUE!</v>
      </c>
      <c r="AC2071" s="649">
        <f t="shared" si="3120"/>
        <v>0</v>
      </c>
      <c r="AD2071" s="790">
        <f t="shared" si="3120"/>
        <v>0</v>
      </c>
      <c r="AE2071" s="843">
        <f t="shared" si="3120"/>
        <v>0</v>
      </c>
      <c r="AF2071" s="930">
        <f t="shared" si="3120"/>
        <v>0</v>
      </c>
      <c r="AG2071" s="790">
        <f t="shared" si="3120"/>
        <v>-18883</v>
      </c>
      <c r="AH2071" s="790">
        <f t="shared" si="3120"/>
        <v>0</v>
      </c>
      <c r="AI2071" s="787">
        <f t="shared" si="3120"/>
        <v>0</v>
      </c>
      <c r="AJ2071" s="648">
        <f t="shared" si="3120"/>
        <v>0</v>
      </c>
      <c r="AK2071" s="648">
        <f t="shared" si="3120"/>
        <v>0</v>
      </c>
      <c r="AL2071" s="648">
        <f t="shared" si="3120"/>
        <v>0</v>
      </c>
      <c r="AM2071" s="648">
        <f t="shared" si="3120"/>
        <v>0</v>
      </c>
      <c r="AN2071" s="648">
        <f t="shared" si="3120"/>
        <v>0</v>
      </c>
      <c r="AO2071" s="790" t="e">
        <f t="shared" si="3120"/>
        <v>#VALUE!</v>
      </c>
      <c r="AP2071" s="649">
        <f t="shared" si="3120"/>
        <v>0</v>
      </c>
      <c r="AQ2071" s="649">
        <f t="shared" si="3120"/>
        <v>0</v>
      </c>
      <c r="AR2071" s="648">
        <f t="shared" si="3120"/>
        <v>0</v>
      </c>
      <c r="AS2071" s="648">
        <f t="shared" si="3120"/>
        <v>0</v>
      </c>
      <c r="AT2071" s="790" t="e">
        <f t="shared" si="3120"/>
        <v>#VALUE!</v>
      </c>
      <c r="AU2071" s="649">
        <f t="shared" si="3120"/>
        <v>0</v>
      </c>
      <c r="AV2071" s="790">
        <f t="shared" si="3120"/>
        <v>0</v>
      </c>
      <c r="AW2071" s="843">
        <f t="shared" si="3120"/>
        <v>0</v>
      </c>
      <c r="AX2071" s="336">
        <f t="shared" si="3120"/>
        <v>20864</v>
      </c>
      <c r="AY2071" s="337">
        <f t="shared" si="3120"/>
        <v>0</v>
      </c>
      <c r="AZ2071" s="338">
        <f t="shared" si="3120"/>
        <v>-20864</v>
      </c>
      <c r="BA2071" s="339" t="e">
        <f t="shared" si="3120"/>
        <v>#DIV/0!</v>
      </c>
      <c r="BB2071" s="322">
        <f t="shared" si="3120"/>
        <v>18883</v>
      </c>
      <c r="BC2071" s="337">
        <f t="shared" si="3120"/>
        <v>0</v>
      </c>
      <c r="BD2071" s="338">
        <f t="shared" si="3120"/>
        <v>-18883</v>
      </c>
      <c r="BE2071" s="339" t="e">
        <f t="shared" si="3120"/>
        <v>#DIV/0!</v>
      </c>
      <c r="BG2071" s="826"/>
      <c r="BH2071" s="607"/>
    </row>
    <row r="2072" spans="1:66" ht="12.75" customHeight="1" x14ac:dyDescent="0.25">
      <c r="A2072" s="21"/>
      <c r="B2072" s="112"/>
      <c r="C2072" s="116"/>
      <c r="D2072" s="623"/>
      <c r="E2072" s="278"/>
      <c r="F2072" s="116"/>
      <c r="G2072" s="694"/>
      <c r="H2072" s="878"/>
      <c r="I2072" s="397"/>
      <c r="J2072" s="380"/>
      <c r="K2072" s="409"/>
      <c r="L2072" s="738"/>
      <c r="M2072" s="739"/>
      <c r="N2072" s="931"/>
      <c r="O2072" s="923"/>
      <c r="P2072" s="923"/>
      <c r="Q2072" s="641"/>
      <c r="R2072" s="537"/>
      <c r="S2072" s="537"/>
      <c r="T2072" s="537"/>
      <c r="U2072" s="537"/>
      <c r="V2072" s="537"/>
      <c r="W2072" s="531"/>
      <c r="X2072" s="141"/>
      <c r="Y2072" s="141"/>
      <c r="Z2072" s="552"/>
      <c r="AA2072" s="552"/>
      <c r="AB2072" s="531"/>
      <c r="AC2072" s="593"/>
      <c r="AD2072" s="923"/>
      <c r="AE2072" s="846"/>
      <c r="AF2072" s="931"/>
      <c r="AG2072" s="923"/>
      <c r="AH2072" s="923"/>
      <c r="AI2072" s="641"/>
      <c r="AJ2072" s="537"/>
      <c r="AK2072" s="537"/>
      <c r="AL2072" s="537"/>
      <c r="AM2072" s="537"/>
      <c r="AN2072" s="537"/>
      <c r="AO2072" s="531"/>
      <c r="AP2072" s="141"/>
      <c r="AQ2072" s="141"/>
      <c r="AR2072" s="552"/>
      <c r="AS2072" s="552"/>
      <c r="AT2072" s="531"/>
      <c r="AU2072" s="593"/>
      <c r="AV2072" s="923"/>
      <c r="AW2072" s="846"/>
      <c r="AX2072" s="115"/>
      <c r="AY2072" s="5"/>
      <c r="AZ2072" s="5"/>
      <c r="BA2072" s="335"/>
      <c r="BC2072" s="5"/>
      <c r="BD2072" s="5"/>
      <c r="BE2072" s="335"/>
      <c r="BG2072" s="826"/>
      <c r="BH2072" s="607"/>
    </row>
    <row r="2073" spans="1:66" ht="12.75" customHeight="1" x14ac:dyDescent="0.25">
      <c r="A2073" s="21"/>
      <c r="B2073" s="112"/>
      <c r="C2073" s="116"/>
      <c r="D2073" s="623"/>
      <c r="E2073" s="278"/>
      <c r="F2073" s="116"/>
      <c r="G2073" s="694"/>
      <c r="H2073" s="878"/>
      <c r="I2073" s="397"/>
      <c r="J2073" s="380"/>
      <c r="K2073" s="410" t="s">
        <v>58</v>
      </c>
      <c r="L2073" s="738"/>
      <c r="M2073" s="739"/>
      <c r="N2073" s="931"/>
      <c r="O2073" s="923"/>
      <c r="P2073" s="923"/>
      <c r="Q2073" s="641"/>
      <c r="R2073" s="537"/>
      <c r="S2073" s="537"/>
      <c r="T2073" s="537"/>
      <c r="U2073" s="537"/>
      <c r="V2073" s="537"/>
      <c r="W2073" s="531"/>
      <c r="X2073" s="141"/>
      <c r="Y2073" s="141"/>
      <c r="Z2073" s="552"/>
      <c r="AA2073" s="552"/>
      <c r="AB2073" s="531"/>
      <c r="AC2073" s="593"/>
      <c r="AD2073" s="923"/>
      <c r="AE2073" s="846"/>
      <c r="AF2073" s="931"/>
      <c r="AG2073" s="923"/>
      <c r="AH2073" s="923"/>
      <c r="AI2073" s="641"/>
      <c r="AJ2073" s="537"/>
      <c r="AK2073" s="537"/>
      <c r="AL2073" s="537"/>
      <c r="AM2073" s="537"/>
      <c r="AN2073" s="537"/>
      <c r="AO2073" s="531"/>
      <c r="AP2073" s="141"/>
      <c r="AQ2073" s="141"/>
      <c r="AR2073" s="552"/>
      <c r="AS2073" s="552"/>
      <c r="AT2073" s="531"/>
      <c r="AU2073" s="593"/>
      <c r="AV2073" s="923"/>
      <c r="AW2073" s="846"/>
      <c r="AX2073" s="115"/>
      <c r="AY2073" s="5"/>
      <c r="AZ2073" s="5"/>
      <c r="BA2073" s="335"/>
      <c r="BC2073" s="5"/>
      <c r="BD2073" s="5"/>
      <c r="BE2073" s="335"/>
      <c r="BG2073" s="826"/>
      <c r="BH2073" s="607"/>
    </row>
    <row r="2074" spans="1:66" ht="12.75" customHeight="1" x14ac:dyDescent="0.25">
      <c r="A2074" s="21"/>
      <c r="B2074" s="112"/>
      <c r="C2074" s="116"/>
      <c r="D2074" s="623"/>
      <c r="E2074" s="278"/>
      <c r="F2074" s="116"/>
      <c r="G2074" s="694"/>
      <c r="H2074" s="878"/>
      <c r="I2074" s="397"/>
      <c r="J2074" s="380"/>
      <c r="K2074" s="408"/>
      <c r="L2074" s="738"/>
      <c r="M2074" s="739"/>
      <c r="N2074" s="931"/>
      <c r="O2074" s="923"/>
      <c r="P2074" s="923"/>
      <c r="Q2074" s="641"/>
      <c r="R2074" s="537"/>
      <c r="S2074" s="537"/>
      <c r="T2074" s="537"/>
      <c r="U2074" s="537"/>
      <c r="V2074" s="537"/>
      <c r="W2074" s="531"/>
      <c r="X2074" s="141"/>
      <c r="Y2074" s="141"/>
      <c r="Z2074" s="552"/>
      <c r="AA2074" s="552"/>
      <c r="AB2074" s="531"/>
      <c r="AC2074" s="593"/>
      <c r="AD2074" s="923"/>
      <c r="AE2074" s="846"/>
      <c r="AF2074" s="931"/>
      <c r="AG2074" s="923"/>
      <c r="AH2074" s="923"/>
      <c r="AI2074" s="641"/>
      <c r="AJ2074" s="537"/>
      <c r="AK2074" s="537"/>
      <c r="AL2074" s="537"/>
      <c r="AM2074" s="537"/>
      <c r="AN2074" s="537"/>
      <c r="AO2074" s="531"/>
      <c r="AP2074" s="141"/>
      <c r="AQ2074" s="141"/>
      <c r="AR2074" s="552"/>
      <c r="AS2074" s="552"/>
      <c r="AT2074" s="531"/>
      <c r="AU2074" s="593"/>
      <c r="AV2074" s="923"/>
      <c r="AW2074" s="846"/>
      <c r="AX2074" s="115"/>
      <c r="AY2074" s="5"/>
      <c r="AZ2074" s="5"/>
      <c r="BA2074" s="335"/>
      <c r="BC2074" s="5"/>
      <c r="BD2074" s="5"/>
      <c r="BE2074" s="335"/>
      <c r="BG2074" s="826"/>
      <c r="BH2074" s="607"/>
    </row>
    <row r="2075" spans="1:66" s="203" customFormat="1" ht="35.1" customHeight="1" x14ac:dyDescent="0.25">
      <c r="A2075" s="21" t="s">
        <v>6116</v>
      </c>
      <c r="B2075" s="112" t="s">
        <v>5020</v>
      </c>
      <c r="C2075" s="116" t="s">
        <v>107</v>
      </c>
      <c r="D2075" s="620">
        <v>1000</v>
      </c>
      <c r="E2075" s="278"/>
      <c r="F2075" s="116">
        <v>12</v>
      </c>
      <c r="G2075" s="694">
        <v>1</v>
      </c>
      <c r="H2075" s="878" t="str">
        <f t="shared" si="3059"/>
        <v>078</v>
      </c>
      <c r="I2075" s="397">
        <v>86321000</v>
      </c>
      <c r="J2075" s="380" t="s">
        <v>4816</v>
      </c>
      <c r="K2075" s="408" t="s">
        <v>4817</v>
      </c>
      <c r="L2075" s="733">
        <v>0</v>
      </c>
      <c r="M2075" s="734">
        <v>0</v>
      </c>
      <c r="N2075" s="931"/>
      <c r="O2075" s="530">
        <f t="shared" ref="O2075:O2077" si="3121">IF(N2075&gt;L2075,"0 ",N2075-L2075)</f>
        <v>0</v>
      </c>
      <c r="P2075" s="530">
        <f t="shared" ref="P2075:P2077" si="3122">IF(N2075&lt;L2075,"0 ",N2075-L2075)</f>
        <v>0</v>
      </c>
      <c r="Q2075" s="646"/>
      <c r="R2075" s="536"/>
      <c r="S2075" s="536"/>
      <c r="T2075" s="536"/>
      <c r="U2075" s="536"/>
      <c r="V2075" s="536"/>
      <c r="W2075" s="683" t="str">
        <f t="shared" ref="W2075:W2077" si="3123">IF(SUM(Q2075:V2075)=X2075,"OK",SUM(Q2075:V2075)-X2075)</f>
        <v>OK</v>
      </c>
      <c r="X2075" s="141"/>
      <c r="Y2075" s="141"/>
      <c r="Z2075" s="552"/>
      <c r="AA2075" s="552"/>
      <c r="AB2075" s="683" t="str">
        <f t="shared" ref="AB2075:AB2077" si="3124">IF(SUM(Z2075:AA2075)=AC2075,"OK",SUM(Z2075:AA2075)-AC2075)</f>
        <v>OK</v>
      </c>
      <c r="AC2075" s="593"/>
      <c r="AD2075" s="530">
        <f t="shared" ref="AD2075:AD2077" si="3125">X2075+Y2075+AC2075</f>
        <v>0</v>
      </c>
      <c r="AE2075" s="842">
        <f t="shared" ref="AE2075:AE2077" si="3126">N2075+AD2075</f>
        <v>0</v>
      </c>
      <c r="AF2075" s="931"/>
      <c r="AG2075" s="530">
        <f t="shared" ref="AG2075:AG2077" si="3127">IF(AF2075&gt;M2075,"0 ",AF2075-M2075)</f>
        <v>0</v>
      </c>
      <c r="AH2075" s="530">
        <f t="shared" ref="AH2075:AH2077" si="3128">IF(AF2075&lt;M2075,"0 ",AF2075-M2075)</f>
        <v>0</v>
      </c>
      <c r="AI2075" s="641"/>
      <c r="AJ2075" s="537"/>
      <c r="AK2075" s="537"/>
      <c r="AL2075" s="537"/>
      <c r="AM2075" s="537"/>
      <c r="AN2075" s="537"/>
      <c r="AO2075" s="683" t="str">
        <f t="shared" ref="AO2075:AO2077" si="3129">IF(SUM(AI2075:AN2075)=AP2075,"OK",SUM(AI2075:AN2075)-AP2075)</f>
        <v>OK</v>
      </c>
      <c r="AP2075" s="141"/>
      <c r="AQ2075" s="141"/>
      <c r="AR2075" s="552"/>
      <c r="AS2075" s="552"/>
      <c r="AT2075" s="683" t="str">
        <f t="shared" ref="AT2075:AT2077" si="3130">IF(SUM(AR2075:AS2075)=AU2075,"OK",SUM(AR2075:AS2075)-AU2075)</f>
        <v>OK</v>
      </c>
      <c r="AU2075" s="593"/>
      <c r="AV2075" s="530">
        <f t="shared" ref="AV2075:AV2077" si="3131">AP2075+AQ2075+AU2075</f>
        <v>0</v>
      </c>
      <c r="AW2075" s="842">
        <f t="shared" ref="AW2075:AW2077" si="3132">AF2075+AV2075</f>
        <v>0</v>
      </c>
      <c r="AX2075" s="115">
        <f>L2075</f>
        <v>0</v>
      </c>
      <c r="AY2075" s="5">
        <f>AE2075</f>
        <v>0</v>
      </c>
      <c r="AZ2075" s="7">
        <f>AY2075-AX2075</f>
        <v>0</v>
      </c>
      <c r="BA2075" s="335" t="e">
        <f>AZ2075/AX2075</f>
        <v>#DIV/0!</v>
      </c>
      <c r="BB2075" s="23">
        <f>M2075</f>
        <v>0</v>
      </c>
      <c r="BC2075" s="5">
        <f>AW2075</f>
        <v>0</v>
      </c>
      <c r="BD2075" s="7">
        <f>BC2075-BB2075</f>
        <v>0</v>
      </c>
      <c r="BE2075" s="335" t="e">
        <f>BD2075/BB2075</f>
        <v>#DIV/0!</v>
      </c>
      <c r="BF2075" s="667"/>
      <c r="BG2075" s="826" t="str">
        <f>RIGHT(LEFT(I2075,3),2)&amp;"."&amp;RIGHT(LEFT(I2075,5),2)</f>
        <v>63.21</v>
      </c>
      <c r="BH2075" s="668" t="b">
        <f>COUNTIF('Codes SEC'!$B$2:$B$250,Ministres!BG2075)&gt;0</f>
        <v>1</v>
      </c>
      <c r="BI2075" s="667"/>
      <c r="BJ2075" s="667"/>
      <c r="BK2075" s="667"/>
      <c r="BL2075" s="667"/>
      <c r="BM2075" s="667"/>
      <c r="BN2075" s="667"/>
    </row>
    <row r="2076" spans="1:66" s="203" customFormat="1" ht="35.1" customHeight="1" x14ac:dyDescent="0.25">
      <c r="A2076" s="21" t="s">
        <v>6116</v>
      </c>
      <c r="B2076" s="112" t="s">
        <v>5020</v>
      </c>
      <c r="C2076" s="116" t="s">
        <v>107</v>
      </c>
      <c r="D2076" s="620">
        <v>1000</v>
      </c>
      <c r="E2076" s="278"/>
      <c r="F2076" s="116" t="s">
        <v>805</v>
      </c>
      <c r="G2076" s="694" t="s">
        <v>5613</v>
      </c>
      <c r="H2076" s="1012" t="s">
        <v>3356</v>
      </c>
      <c r="I2076" s="397">
        <v>87422000</v>
      </c>
      <c r="J2076" s="712" t="s">
        <v>7195</v>
      </c>
      <c r="K2076" s="408" t="s">
        <v>7196</v>
      </c>
      <c r="L2076" s="733">
        <v>0</v>
      </c>
      <c r="M2076" s="734">
        <v>0</v>
      </c>
      <c r="N2076" s="931"/>
      <c r="O2076" s="530">
        <f>IF(N2076&gt;L2076,"0 ",N2076-L2076)</f>
        <v>0</v>
      </c>
      <c r="P2076" s="530">
        <f>IF(N2076&lt;L2076,"0 ",N2076-L2076)</f>
        <v>0</v>
      </c>
      <c r="Q2076" s="646"/>
      <c r="R2076" s="536"/>
      <c r="S2076" s="536"/>
      <c r="T2076" s="536"/>
      <c r="U2076" s="536"/>
      <c r="V2076" s="536"/>
      <c r="W2076" s="683" t="str">
        <f>IF(SUM(Q2076:V2076)=X2076,"OK",SUM(Q2076:V2076)-X2076)</f>
        <v>OK</v>
      </c>
      <c r="X2076" s="141"/>
      <c r="Y2076" s="141"/>
      <c r="Z2076" s="552"/>
      <c r="AA2076" s="552"/>
      <c r="AB2076" s="683" t="str">
        <f>IF(SUM(Z2076:AA2076)=AC2076,"OK",SUM(Z2076:AA2076)-AC2076)</f>
        <v>OK</v>
      </c>
      <c r="AC2076" s="593"/>
      <c r="AD2076" s="530">
        <f>X2076+Y2076+AC2076</f>
        <v>0</v>
      </c>
      <c r="AE2076" s="842">
        <f>N2076+AD2076</f>
        <v>0</v>
      </c>
      <c r="AF2076" s="931"/>
      <c r="AG2076" s="530">
        <f>IF(AF2076&gt;M2076,"0 ",AF2076-M2076)</f>
        <v>0</v>
      </c>
      <c r="AH2076" s="530">
        <f>IF(AF2076&lt;M2076,"0 ",AF2076-M2076)</f>
        <v>0</v>
      </c>
      <c r="AI2076" s="641"/>
      <c r="AJ2076" s="537"/>
      <c r="AK2076" s="537"/>
      <c r="AL2076" s="537"/>
      <c r="AM2076" s="537"/>
      <c r="AN2076" s="537"/>
      <c r="AO2076" s="683" t="str">
        <f>IF(SUM(AI2076:AN2076)=AP2076,"OK",SUM(AI2076:AN2076)-AP2076)</f>
        <v>OK</v>
      </c>
      <c r="AP2076" s="141"/>
      <c r="AQ2076" s="141"/>
      <c r="AR2076" s="552"/>
      <c r="AS2076" s="552"/>
      <c r="AT2076" s="683" t="str">
        <f>IF(SUM(AR2076:AS2076)=AU2076,"OK",SUM(AR2076:AS2076)-AU2076)</f>
        <v>OK</v>
      </c>
      <c r="AU2076" s="593"/>
      <c r="AV2076" s="530">
        <f>AP2076+AQ2076+AU2076</f>
        <v>0</v>
      </c>
      <c r="AW2076" s="842">
        <f>AF2076+AV2076</f>
        <v>0</v>
      </c>
      <c r="AX2076" s="115">
        <f>L2076</f>
        <v>0</v>
      </c>
      <c r="AY2076" s="5">
        <f>AE2076</f>
        <v>0</v>
      </c>
      <c r="AZ2076" s="7">
        <f>AY2076-AX2076</f>
        <v>0</v>
      </c>
      <c r="BA2076" s="335" t="e">
        <f>AZ2076/AX2076</f>
        <v>#DIV/0!</v>
      </c>
      <c r="BB2076" s="23">
        <f>M2076</f>
        <v>0</v>
      </c>
      <c r="BC2076" s="5">
        <f>AW2076</f>
        <v>0</v>
      </c>
      <c r="BD2076" s="7">
        <f>BC2076-BB2076</f>
        <v>0</v>
      </c>
      <c r="BE2076" s="335" t="e">
        <f>BD2076/BB2076</f>
        <v>#DIV/0!</v>
      </c>
      <c r="BF2076" s="667"/>
      <c r="BG2076" s="826" t="str">
        <f>RIGHT(LEFT(I2076,3),2)&amp;"."&amp;RIGHT(LEFT(I2076,5),2)</f>
        <v>74.22</v>
      </c>
      <c r="BH2076" s="668" t="b">
        <f>COUNTIF('Codes SEC'!$B$2:$B$250,Ministres!BG2076)&gt;0</f>
        <v>1</v>
      </c>
      <c r="BI2076" s="667"/>
      <c r="BJ2076" s="667"/>
      <c r="BK2076" s="667"/>
      <c r="BL2076" s="667"/>
      <c r="BM2076" s="667"/>
      <c r="BN2076" s="667"/>
    </row>
    <row r="2077" spans="1:66" ht="35.1" customHeight="1" x14ac:dyDescent="0.25">
      <c r="A2077" s="222" t="s">
        <v>6116</v>
      </c>
      <c r="B2077" s="112">
        <v>16</v>
      </c>
      <c r="C2077" s="116" t="s">
        <v>107</v>
      </c>
      <c r="D2077" s="620">
        <v>1000</v>
      </c>
      <c r="E2077" s="278"/>
      <c r="F2077" s="116">
        <v>12</v>
      </c>
      <c r="G2077" s="694">
        <v>1</v>
      </c>
      <c r="H2077" s="878" t="str">
        <f t="shared" si="3059"/>
        <v>078</v>
      </c>
      <c r="I2077" s="397" t="s">
        <v>3298</v>
      </c>
      <c r="J2077" s="380" t="s">
        <v>2541</v>
      </c>
      <c r="K2077" s="494" t="s">
        <v>3205</v>
      </c>
      <c r="L2077" s="733">
        <v>140</v>
      </c>
      <c r="M2077" s="734">
        <v>140</v>
      </c>
      <c r="N2077" s="931"/>
      <c r="O2077" s="530">
        <f t="shared" si="3121"/>
        <v>-140</v>
      </c>
      <c r="P2077" s="530" t="str">
        <f t="shared" si="3122"/>
        <v xml:space="preserve">0 </v>
      </c>
      <c r="Q2077" s="646"/>
      <c r="R2077" s="536"/>
      <c r="S2077" s="536"/>
      <c r="T2077" s="536"/>
      <c r="U2077" s="536"/>
      <c r="V2077" s="536"/>
      <c r="W2077" s="683" t="str">
        <f t="shared" si="3123"/>
        <v>OK</v>
      </c>
      <c r="X2077" s="141"/>
      <c r="Y2077" s="141"/>
      <c r="Z2077" s="552"/>
      <c r="AA2077" s="552"/>
      <c r="AB2077" s="683" t="str">
        <f t="shared" si="3124"/>
        <v>OK</v>
      </c>
      <c r="AC2077" s="593"/>
      <c r="AD2077" s="530">
        <f t="shared" si="3125"/>
        <v>0</v>
      </c>
      <c r="AE2077" s="842">
        <f t="shared" si="3126"/>
        <v>0</v>
      </c>
      <c r="AF2077" s="931"/>
      <c r="AG2077" s="530">
        <f t="shared" si="3127"/>
        <v>-140</v>
      </c>
      <c r="AH2077" s="530" t="str">
        <f t="shared" si="3128"/>
        <v xml:space="preserve">0 </v>
      </c>
      <c r="AI2077" s="641"/>
      <c r="AJ2077" s="537"/>
      <c r="AK2077" s="537"/>
      <c r="AL2077" s="537"/>
      <c r="AM2077" s="537"/>
      <c r="AN2077" s="537"/>
      <c r="AO2077" s="683" t="str">
        <f t="shared" si="3129"/>
        <v>OK</v>
      </c>
      <c r="AP2077" s="141"/>
      <c r="AQ2077" s="141"/>
      <c r="AR2077" s="552"/>
      <c r="AS2077" s="552"/>
      <c r="AT2077" s="683" t="str">
        <f t="shared" si="3130"/>
        <v>OK</v>
      </c>
      <c r="AU2077" s="593"/>
      <c r="AV2077" s="530">
        <f t="shared" si="3131"/>
        <v>0</v>
      </c>
      <c r="AW2077" s="842">
        <f t="shared" si="3132"/>
        <v>0</v>
      </c>
      <c r="AX2077" s="115">
        <f>L2077</f>
        <v>140</v>
      </c>
      <c r="AY2077" s="5">
        <f>AE2077</f>
        <v>0</v>
      </c>
      <c r="AZ2077" s="7">
        <f>AY2077-AX2077</f>
        <v>-140</v>
      </c>
      <c r="BA2077" s="335">
        <f>AZ2077/AX2077</f>
        <v>-1</v>
      </c>
      <c r="BB2077" s="23">
        <f>M2077</f>
        <v>140</v>
      </c>
      <c r="BC2077" s="5">
        <f>AW2077</f>
        <v>0</v>
      </c>
      <c r="BD2077" s="7">
        <f>BC2077-BB2077</f>
        <v>-140</v>
      </c>
      <c r="BE2077" s="335">
        <f>BD2077/BB2077</f>
        <v>-1</v>
      </c>
      <c r="BG2077" s="826" t="str">
        <f>RIGHT(LEFT(I2077,3),2)&amp;"."&amp;RIGHT(LEFT(I2077,5),2)</f>
        <v>81.80</v>
      </c>
      <c r="BH2077" s="607" t="b">
        <f>COUNTIF('Codes SEC'!$B$2:$B$250,Ministres!BG2077)&gt;0</f>
        <v>1</v>
      </c>
    </row>
    <row r="2078" spans="1:66" s="4" customFormat="1" ht="12.75" customHeight="1" x14ac:dyDescent="0.25">
      <c r="A2078" s="227"/>
      <c r="B2078" s="209"/>
      <c r="C2078" s="253"/>
      <c r="D2078" s="625"/>
      <c r="E2078" s="280"/>
      <c r="F2078" s="253"/>
      <c r="G2078" s="695"/>
      <c r="H2078" s="886"/>
      <c r="I2078" s="403"/>
      <c r="J2078" s="381"/>
      <c r="K2078" s="514" t="s">
        <v>59</v>
      </c>
      <c r="L2078" s="315">
        <f>L2077+L2075+L2076</f>
        <v>140</v>
      </c>
      <c r="M2078" s="741">
        <f t="shared" ref="M2078:BE2078" si="3133">M2077+M2075+M2076</f>
        <v>140</v>
      </c>
      <c r="N2078" s="930">
        <f t="shared" si="3133"/>
        <v>0</v>
      </c>
      <c r="O2078" s="790">
        <f t="shared" si="3133"/>
        <v>-140</v>
      </c>
      <c r="P2078" s="790">
        <f t="shared" si="3133"/>
        <v>0</v>
      </c>
      <c r="Q2078" s="787">
        <f t="shared" si="3133"/>
        <v>0</v>
      </c>
      <c r="R2078" s="648">
        <f t="shared" si="3133"/>
        <v>0</v>
      </c>
      <c r="S2078" s="648">
        <f t="shared" si="3133"/>
        <v>0</v>
      </c>
      <c r="T2078" s="648">
        <f t="shared" si="3133"/>
        <v>0</v>
      </c>
      <c r="U2078" s="648">
        <f t="shared" si="3133"/>
        <v>0</v>
      </c>
      <c r="V2078" s="648">
        <f t="shared" si="3133"/>
        <v>0</v>
      </c>
      <c r="W2078" s="790" t="e">
        <f t="shared" si="3133"/>
        <v>#VALUE!</v>
      </c>
      <c r="X2078" s="649">
        <f t="shared" si="3133"/>
        <v>0</v>
      </c>
      <c r="Y2078" s="649">
        <f t="shared" si="3133"/>
        <v>0</v>
      </c>
      <c r="Z2078" s="648">
        <f t="shared" si="3133"/>
        <v>0</v>
      </c>
      <c r="AA2078" s="648">
        <f t="shared" si="3133"/>
        <v>0</v>
      </c>
      <c r="AB2078" s="790" t="e">
        <f t="shared" si="3133"/>
        <v>#VALUE!</v>
      </c>
      <c r="AC2078" s="649">
        <f t="shared" si="3133"/>
        <v>0</v>
      </c>
      <c r="AD2078" s="790">
        <f t="shared" si="3133"/>
        <v>0</v>
      </c>
      <c r="AE2078" s="843">
        <f t="shared" si="3133"/>
        <v>0</v>
      </c>
      <c r="AF2078" s="930">
        <f t="shared" si="3133"/>
        <v>0</v>
      </c>
      <c r="AG2078" s="790">
        <f t="shared" si="3133"/>
        <v>-140</v>
      </c>
      <c r="AH2078" s="790">
        <f t="shared" si="3133"/>
        <v>0</v>
      </c>
      <c r="AI2078" s="787">
        <f t="shared" si="3133"/>
        <v>0</v>
      </c>
      <c r="AJ2078" s="648">
        <f t="shared" si="3133"/>
        <v>0</v>
      </c>
      <c r="AK2078" s="648">
        <f t="shared" si="3133"/>
        <v>0</v>
      </c>
      <c r="AL2078" s="648">
        <f t="shared" si="3133"/>
        <v>0</v>
      </c>
      <c r="AM2078" s="648">
        <f t="shared" si="3133"/>
        <v>0</v>
      </c>
      <c r="AN2078" s="648">
        <f t="shared" si="3133"/>
        <v>0</v>
      </c>
      <c r="AO2078" s="790" t="e">
        <f t="shared" si="3133"/>
        <v>#VALUE!</v>
      </c>
      <c r="AP2078" s="649">
        <f t="shared" si="3133"/>
        <v>0</v>
      </c>
      <c r="AQ2078" s="649">
        <f t="shared" si="3133"/>
        <v>0</v>
      </c>
      <c r="AR2078" s="648">
        <f t="shared" si="3133"/>
        <v>0</v>
      </c>
      <c r="AS2078" s="648">
        <f t="shared" si="3133"/>
        <v>0</v>
      </c>
      <c r="AT2078" s="790" t="e">
        <f t="shared" si="3133"/>
        <v>#VALUE!</v>
      </c>
      <c r="AU2078" s="649">
        <f t="shared" si="3133"/>
        <v>0</v>
      </c>
      <c r="AV2078" s="790">
        <f t="shared" si="3133"/>
        <v>0</v>
      </c>
      <c r="AW2078" s="843">
        <f t="shared" si="3133"/>
        <v>0</v>
      </c>
      <c r="AX2078" s="336">
        <f t="shared" si="3133"/>
        <v>140</v>
      </c>
      <c r="AY2078" s="337">
        <f t="shared" si="3133"/>
        <v>0</v>
      </c>
      <c r="AZ2078" s="338">
        <f t="shared" si="3133"/>
        <v>-140</v>
      </c>
      <c r="BA2078" s="339" t="e">
        <f t="shared" si="3133"/>
        <v>#DIV/0!</v>
      </c>
      <c r="BB2078" s="322">
        <f t="shared" si="3133"/>
        <v>140</v>
      </c>
      <c r="BC2078" s="337">
        <f t="shared" si="3133"/>
        <v>0</v>
      </c>
      <c r="BD2078" s="338">
        <f t="shared" si="3133"/>
        <v>-140</v>
      </c>
      <c r="BE2078" s="339" t="e">
        <f t="shared" si="3133"/>
        <v>#DIV/0!</v>
      </c>
      <c r="BF2078" s="41"/>
      <c r="BG2078" s="826"/>
      <c r="BH2078" s="607"/>
      <c r="BI2078" s="41"/>
      <c r="BJ2078" s="41"/>
      <c r="BK2078" s="41"/>
      <c r="BL2078" s="41"/>
      <c r="BM2078" s="41"/>
      <c r="BN2078" s="41"/>
    </row>
    <row r="2079" spans="1:66" ht="12.75" customHeight="1" x14ac:dyDescent="0.25">
      <c r="A2079" s="226"/>
      <c r="B2079" s="207"/>
      <c r="C2079" s="254"/>
      <c r="D2079" s="300"/>
      <c r="E2079" s="276"/>
      <c r="F2079" s="300"/>
      <c r="G2079" s="696"/>
      <c r="H2079" s="887"/>
      <c r="I2079" s="444"/>
      <c r="J2079" s="815"/>
      <c r="K2079" s="404" t="s">
        <v>3672</v>
      </c>
      <c r="L2079" s="729">
        <f t="shared" ref="L2079:P2079" si="3134">L2078+L2071</f>
        <v>21004</v>
      </c>
      <c r="M2079" s="730">
        <f t="shared" si="3134"/>
        <v>19023</v>
      </c>
      <c r="N2079" s="844">
        <f t="shared" si="3134"/>
        <v>0</v>
      </c>
      <c r="O2079" s="665">
        <f t="shared" si="3134"/>
        <v>-21004</v>
      </c>
      <c r="P2079" s="665">
        <f t="shared" si="3134"/>
        <v>0</v>
      </c>
      <c r="Q2079" s="638">
        <f t="shared" ref="Q2079:V2079" si="3135">Q2078+Q2071</f>
        <v>0</v>
      </c>
      <c r="R2079" s="130">
        <f t="shared" si="3135"/>
        <v>0</v>
      </c>
      <c r="S2079" s="130">
        <f t="shared" si="3135"/>
        <v>0</v>
      </c>
      <c r="T2079" s="130">
        <f t="shared" si="3135"/>
        <v>0</v>
      </c>
      <c r="U2079" s="130">
        <f t="shared" si="3135"/>
        <v>0</v>
      </c>
      <c r="V2079" s="130">
        <f t="shared" si="3135"/>
        <v>0</v>
      </c>
      <c r="W2079" s="665"/>
      <c r="X2079" s="130">
        <f>X2078+X2071</f>
        <v>0</v>
      </c>
      <c r="Y2079" s="130">
        <f>Y2078+Y2071</f>
        <v>0</v>
      </c>
      <c r="Z2079" s="130">
        <f>Z2078+Z2071</f>
        <v>0</v>
      </c>
      <c r="AA2079" s="130">
        <f>AA2078+AA2071</f>
        <v>0</v>
      </c>
      <c r="AB2079" s="665"/>
      <c r="AC2079" s="130">
        <f t="shared" ref="AC2079:AN2079" si="3136">AC2078+AC2071</f>
        <v>0</v>
      </c>
      <c r="AD2079" s="665">
        <f>AD2078+AD2071</f>
        <v>0</v>
      </c>
      <c r="AE2079" s="845">
        <f>AE2078+AE2071</f>
        <v>0</v>
      </c>
      <c r="AF2079" s="844">
        <f t="shared" ref="AF2079:AH2079" si="3137">AF2078+AF2071</f>
        <v>0</v>
      </c>
      <c r="AG2079" s="665">
        <f t="shared" si="3137"/>
        <v>-19023</v>
      </c>
      <c r="AH2079" s="665">
        <f t="shared" si="3137"/>
        <v>0</v>
      </c>
      <c r="AI2079" s="638">
        <f t="shared" si="3136"/>
        <v>0</v>
      </c>
      <c r="AJ2079" s="130">
        <f t="shared" si="3136"/>
        <v>0</v>
      </c>
      <c r="AK2079" s="130">
        <f t="shared" si="3136"/>
        <v>0</v>
      </c>
      <c r="AL2079" s="130">
        <f t="shared" si="3136"/>
        <v>0</v>
      </c>
      <c r="AM2079" s="130">
        <f t="shared" si="3136"/>
        <v>0</v>
      </c>
      <c r="AN2079" s="130">
        <f t="shared" si="3136"/>
        <v>0</v>
      </c>
      <c r="AO2079" s="665"/>
      <c r="AP2079" s="130">
        <f>AP2078+AP2071</f>
        <v>0</v>
      </c>
      <c r="AQ2079" s="130">
        <f>AQ2078+AQ2071</f>
        <v>0</v>
      </c>
      <c r="AR2079" s="130">
        <f>AR2078+AR2071</f>
        <v>0</v>
      </c>
      <c r="AS2079" s="130">
        <f>AS2078+AS2071</f>
        <v>0</v>
      </c>
      <c r="AT2079" s="665"/>
      <c r="AU2079" s="130">
        <f t="shared" ref="AU2079:BE2079" si="3138">AU2078+AU2071</f>
        <v>0</v>
      </c>
      <c r="AV2079" s="665">
        <f t="shared" ref="AV2079" si="3139">AV2078+AV2071</f>
        <v>0</v>
      </c>
      <c r="AW2079" s="845">
        <f t="shared" si="3138"/>
        <v>0</v>
      </c>
      <c r="AX2079" s="314">
        <f t="shared" si="3138"/>
        <v>21004</v>
      </c>
      <c r="AY2079" s="131">
        <f t="shared" si="3138"/>
        <v>0</v>
      </c>
      <c r="AZ2079" s="132">
        <f t="shared" si="3138"/>
        <v>-21004</v>
      </c>
      <c r="BA2079" s="340" t="e">
        <f t="shared" si="3138"/>
        <v>#DIV/0!</v>
      </c>
      <c r="BB2079" s="310">
        <f t="shared" si="3138"/>
        <v>19023</v>
      </c>
      <c r="BC2079" s="131">
        <f t="shared" si="3138"/>
        <v>0</v>
      </c>
      <c r="BD2079" s="132">
        <f t="shared" si="3138"/>
        <v>-19023</v>
      </c>
      <c r="BE2079" s="340" t="e">
        <f t="shared" si="3138"/>
        <v>#DIV/0!</v>
      </c>
      <c r="BG2079" s="826"/>
      <c r="BH2079" s="607"/>
    </row>
    <row r="2080" spans="1:66" ht="12.75" customHeight="1" x14ac:dyDescent="0.25">
      <c r="A2080" s="222"/>
      <c r="C2080" s="116"/>
      <c r="D2080" s="620"/>
      <c r="F2080" s="117"/>
      <c r="G2080" s="690"/>
      <c r="H2080" s="878"/>
      <c r="I2080" s="397"/>
      <c r="J2080" s="380"/>
      <c r="K2080" s="405" t="s">
        <v>208</v>
      </c>
      <c r="L2080" s="731">
        <v>0</v>
      </c>
      <c r="M2080" s="732">
        <v>0</v>
      </c>
      <c r="N2080" s="929">
        <v>0</v>
      </c>
      <c r="O2080" s="530">
        <v>0</v>
      </c>
      <c r="P2080" s="530">
        <v>0</v>
      </c>
      <c r="Q2080" s="641">
        <v>0</v>
      </c>
      <c r="R2080" s="537">
        <v>0</v>
      </c>
      <c r="S2080" s="537">
        <v>0</v>
      </c>
      <c r="T2080" s="537">
        <v>0</v>
      </c>
      <c r="U2080" s="537">
        <v>0</v>
      </c>
      <c r="V2080" s="537">
        <v>0</v>
      </c>
      <c r="W2080" s="530"/>
      <c r="X2080" s="142">
        <v>0</v>
      </c>
      <c r="Y2080" s="142">
        <v>0</v>
      </c>
      <c r="Z2080" s="537">
        <v>0</v>
      </c>
      <c r="AA2080" s="537">
        <v>0</v>
      </c>
      <c r="AB2080" s="530"/>
      <c r="AC2080" s="142">
        <v>0</v>
      </c>
      <c r="AD2080" s="530">
        <v>0</v>
      </c>
      <c r="AE2080" s="842">
        <v>0</v>
      </c>
      <c r="AF2080" s="929">
        <v>0</v>
      </c>
      <c r="AG2080" s="530">
        <v>0</v>
      </c>
      <c r="AH2080" s="530">
        <v>0</v>
      </c>
      <c r="AI2080" s="641">
        <v>0</v>
      </c>
      <c r="AJ2080" s="537">
        <v>0</v>
      </c>
      <c r="AK2080" s="537">
        <v>0</v>
      </c>
      <c r="AL2080" s="537">
        <v>0</v>
      </c>
      <c r="AM2080" s="537">
        <v>0</v>
      </c>
      <c r="AN2080" s="537">
        <v>0</v>
      </c>
      <c r="AO2080" s="530"/>
      <c r="AP2080" s="142">
        <v>0</v>
      </c>
      <c r="AQ2080" s="142">
        <v>0</v>
      </c>
      <c r="AR2080" s="537">
        <v>0</v>
      </c>
      <c r="AS2080" s="537">
        <v>0</v>
      </c>
      <c r="AT2080" s="530"/>
      <c r="AU2080" s="142">
        <v>0</v>
      </c>
      <c r="AV2080" s="530">
        <v>0</v>
      </c>
      <c r="AW2080" s="842">
        <v>0</v>
      </c>
      <c r="AX2080" s="115">
        <v>0</v>
      </c>
      <c r="AY2080" s="5">
        <v>0</v>
      </c>
      <c r="AZ2080" s="5">
        <v>0</v>
      </c>
      <c r="BA2080" s="335">
        <v>0</v>
      </c>
      <c r="BB2080" s="23">
        <v>0</v>
      </c>
      <c r="BC2080" s="5">
        <v>0</v>
      </c>
      <c r="BD2080" s="5">
        <v>0</v>
      </c>
      <c r="BE2080" s="335">
        <v>0</v>
      </c>
      <c r="BG2080" s="826"/>
      <c r="BH2080" s="607"/>
    </row>
    <row r="2081" spans="1:60" ht="12.75" customHeight="1" x14ac:dyDescent="0.25">
      <c r="A2081" s="21"/>
      <c r="B2081" s="112"/>
      <c r="C2081" s="116"/>
      <c r="D2081" s="623"/>
      <c r="E2081" s="278"/>
      <c r="F2081" s="116"/>
      <c r="G2081" s="694"/>
      <c r="H2081" s="878"/>
      <c r="I2081" s="397"/>
      <c r="J2081" s="380"/>
      <c r="K2081" s="405" t="s">
        <v>96</v>
      </c>
      <c r="L2081" s="738">
        <v>0</v>
      </c>
      <c r="M2081" s="739">
        <v>0</v>
      </c>
      <c r="N2081" s="929">
        <v>0</v>
      </c>
      <c r="O2081" s="530">
        <v>0</v>
      </c>
      <c r="P2081" s="530">
        <v>0</v>
      </c>
      <c r="Q2081" s="641">
        <v>0</v>
      </c>
      <c r="R2081" s="537">
        <v>0</v>
      </c>
      <c r="S2081" s="537">
        <v>0</v>
      </c>
      <c r="T2081" s="537">
        <v>0</v>
      </c>
      <c r="U2081" s="537">
        <v>0</v>
      </c>
      <c r="V2081" s="537">
        <v>0</v>
      </c>
      <c r="W2081" s="530"/>
      <c r="X2081" s="142">
        <v>0</v>
      </c>
      <c r="Y2081" s="142">
        <v>0</v>
      </c>
      <c r="Z2081" s="537">
        <v>0</v>
      </c>
      <c r="AA2081" s="537">
        <v>0</v>
      </c>
      <c r="AB2081" s="530"/>
      <c r="AC2081" s="142">
        <v>0</v>
      </c>
      <c r="AD2081" s="530">
        <v>0</v>
      </c>
      <c r="AE2081" s="842">
        <v>0</v>
      </c>
      <c r="AF2081" s="929">
        <v>0</v>
      </c>
      <c r="AG2081" s="530">
        <v>0</v>
      </c>
      <c r="AH2081" s="530">
        <v>0</v>
      </c>
      <c r="AI2081" s="641">
        <v>0</v>
      </c>
      <c r="AJ2081" s="537">
        <v>0</v>
      </c>
      <c r="AK2081" s="537">
        <v>0</v>
      </c>
      <c r="AL2081" s="537">
        <v>0</v>
      </c>
      <c r="AM2081" s="537">
        <v>0</v>
      </c>
      <c r="AN2081" s="537">
        <v>0</v>
      </c>
      <c r="AO2081" s="530"/>
      <c r="AP2081" s="142">
        <v>0</v>
      </c>
      <c r="AQ2081" s="142">
        <v>0</v>
      </c>
      <c r="AR2081" s="537">
        <v>0</v>
      </c>
      <c r="AS2081" s="537">
        <v>0</v>
      </c>
      <c r="AT2081" s="530"/>
      <c r="AU2081" s="142">
        <v>0</v>
      </c>
      <c r="AV2081" s="530">
        <v>0</v>
      </c>
      <c r="AW2081" s="842">
        <v>0</v>
      </c>
      <c r="AX2081" s="115">
        <v>0</v>
      </c>
      <c r="AY2081" s="5">
        <v>0</v>
      </c>
      <c r="AZ2081" s="5">
        <v>0</v>
      </c>
      <c r="BA2081" s="335">
        <v>0</v>
      </c>
      <c r="BB2081" s="23">
        <v>0</v>
      </c>
      <c r="BC2081" s="5">
        <v>0</v>
      </c>
      <c r="BD2081" s="5">
        <v>0</v>
      </c>
      <c r="BE2081" s="335">
        <v>0</v>
      </c>
      <c r="BG2081" s="826"/>
      <c r="BH2081" s="607"/>
    </row>
    <row r="2082" spans="1:60" ht="12.75" customHeight="1" x14ac:dyDescent="0.25">
      <c r="A2082" s="21"/>
      <c r="B2082" s="112"/>
      <c r="C2082" s="116"/>
      <c r="D2082" s="623"/>
      <c r="E2082" s="278"/>
      <c r="F2082" s="116"/>
      <c r="G2082" s="694"/>
      <c r="H2082" s="878"/>
      <c r="I2082" s="397"/>
      <c r="J2082" s="380"/>
      <c r="K2082" s="405" t="s">
        <v>209</v>
      </c>
      <c r="L2082" s="738">
        <v>0</v>
      </c>
      <c r="M2082" s="739">
        <v>0</v>
      </c>
      <c r="N2082" s="929">
        <v>0</v>
      </c>
      <c r="O2082" s="530">
        <v>0</v>
      </c>
      <c r="P2082" s="530">
        <v>0</v>
      </c>
      <c r="Q2082" s="641">
        <v>0</v>
      </c>
      <c r="R2082" s="537">
        <v>0</v>
      </c>
      <c r="S2082" s="537">
        <v>0</v>
      </c>
      <c r="T2082" s="537">
        <v>0</v>
      </c>
      <c r="U2082" s="537">
        <v>0</v>
      </c>
      <c r="V2082" s="537">
        <v>0</v>
      </c>
      <c r="W2082" s="530"/>
      <c r="X2082" s="142">
        <v>0</v>
      </c>
      <c r="Y2082" s="142">
        <v>0</v>
      </c>
      <c r="Z2082" s="537">
        <v>0</v>
      </c>
      <c r="AA2082" s="537">
        <v>0</v>
      </c>
      <c r="AB2082" s="530"/>
      <c r="AC2082" s="142">
        <v>0</v>
      </c>
      <c r="AD2082" s="530">
        <v>0</v>
      </c>
      <c r="AE2082" s="842">
        <v>0</v>
      </c>
      <c r="AF2082" s="929">
        <v>0</v>
      </c>
      <c r="AG2082" s="530">
        <v>0</v>
      </c>
      <c r="AH2082" s="530">
        <v>0</v>
      </c>
      <c r="AI2082" s="641">
        <v>0</v>
      </c>
      <c r="AJ2082" s="537">
        <v>0</v>
      </c>
      <c r="AK2082" s="537">
        <v>0</v>
      </c>
      <c r="AL2082" s="537">
        <v>0</v>
      </c>
      <c r="AM2082" s="537">
        <v>0</v>
      </c>
      <c r="AN2082" s="537">
        <v>0</v>
      </c>
      <c r="AO2082" s="530"/>
      <c r="AP2082" s="142">
        <v>0</v>
      </c>
      <c r="AQ2082" s="142">
        <v>0</v>
      </c>
      <c r="AR2082" s="537">
        <v>0</v>
      </c>
      <c r="AS2082" s="537">
        <v>0</v>
      </c>
      <c r="AT2082" s="530"/>
      <c r="AU2082" s="142">
        <v>0</v>
      </c>
      <c r="AV2082" s="530">
        <v>0</v>
      </c>
      <c r="AW2082" s="842">
        <v>0</v>
      </c>
      <c r="AX2082" s="115">
        <v>0</v>
      </c>
      <c r="AY2082" s="5">
        <v>0</v>
      </c>
      <c r="AZ2082" s="5">
        <v>0</v>
      </c>
      <c r="BA2082" s="335">
        <v>0</v>
      </c>
      <c r="BB2082" s="23">
        <v>0</v>
      </c>
      <c r="BC2082" s="5">
        <v>0</v>
      </c>
      <c r="BD2082" s="5">
        <v>0</v>
      </c>
      <c r="BE2082" s="335">
        <v>0</v>
      </c>
      <c r="BG2082" s="826"/>
      <c r="BH2082" s="607"/>
    </row>
    <row r="2083" spans="1:60" ht="12.75" customHeight="1" x14ac:dyDescent="0.25">
      <c r="A2083" s="21"/>
      <c r="B2083" s="112"/>
      <c r="C2083" s="116"/>
      <c r="D2083" s="623"/>
      <c r="E2083" s="278"/>
      <c r="F2083" s="116"/>
      <c r="G2083" s="694"/>
      <c r="H2083" s="878"/>
      <c r="I2083" s="397"/>
      <c r="J2083" s="380"/>
      <c r="K2083" s="405" t="s">
        <v>210</v>
      </c>
      <c r="L2083" s="738">
        <v>0</v>
      </c>
      <c r="M2083" s="739">
        <v>0</v>
      </c>
      <c r="N2083" s="929">
        <v>0</v>
      </c>
      <c r="O2083" s="530">
        <v>0</v>
      </c>
      <c r="P2083" s="530">
        <v>0</v>
      </c>
      <c r="Q2083" s="641">
        <v>0</v>
      </c>
      <c r="R2083" s="537">
        <v>0</v>
      </c>
      <c r="S2083" s="537">
        <v>0</v>
      </c>
      <c r="T2083" s="537">
        <v>0</v>
      </c>
      <c r="U2083" s="537">
        <v>0</v>
      </c>
      <c r="V2083" s="537">
        <v>0</v>
      </c>
      <c r="W2083" s="530"/>
      <c r="X2083" s="142">
        <v>0</v>
      </c>
      <c r="Y2083" s="142">
        <v>0</v>
      </c>
      <c r="Z2083" s="537">
        <v>0</v>
      </c>
      <c r="AA2083" s="537">
        <v>0</v>
      </c>
      <c r="AB2083" s="530"/>
      <c r="AC2083" s="142">
        <v>0</v>
      </c>
      <c r="AD2083" s="530">
        <v>0</v>
      </c>
      <c r="AE2083" s="842">
        <v>0</v>
      </c>
      <c r="AF2083" s="929">
        <v>0</v>
      </c>
      <c r="AG2083" s="530">
        <v>0</v>
      </c>
      <c r="AH2083" s="530">
        <v>0</v>
      </c>
      <c r="AI2083" s="641">
        <v>0</v>
      </c>
      <c r="AJ2083" s="537">
        <v>0</v>
      </c>
      <c r="AK2083" s="537">
        <v>0</v>
      </c>
      <c r="AL2083" s="537">
        <v>0</v>
      </c>
      <c r="AM2083" s="537">
        <v>0</v>
      </c>
      <c r="AN2083" s="537">
        <v>0</v>
      </c>
      <c r="AO2083" s="530"/>
      <c r="AP2083" s="142">
        <v>0</v>
      </c>
      <c r="AQ2083" s="142">
        <v>0</v>
      </c>
      <c r="AR2083" s="537">
        <v>0</v>
      </c>
      <c r="AS2083" s="537">
        <v>0</v>
      </c>
      <c r="AT2083" s="530"/>
      <c r="AU2083" s="142">
        <v>0</v>
      </c>
      <c r="AV2083" s="530">
        <v>0</v>
      </c>
      <c r="AW2083" s="842">
        <v>0</v>
      </c>
      <c r="AX2083" s="115">
        <v>0</v>
      </c>
      <c r="AY2083" s="5">
        <v>0</v>
      </c>
      <c r="AZ2083" s="5">
        <v>0</v>
      </c>
      <c r="BA2083" s="335">
        <v>0</v>
      </c>
      <c r="BB2083" s="23">
        <v>0</v>
      </c>
      <c r="BC2083" s="5">
        <v>0</v>
      </c>
      <c r="BD2083" s="5">
        <v>0</v>
      </c>
      <c r="BE2083" s="335">
        <v>0</v>
      </c>
      <c r="BG2083" s="826"/>
      <c r="BH2083" s="607"/>
    </row>
    <row r="2084" spans="1:60" ht="12.75" customHeight="1" x14ac:dyDescent="0.25">
      <c r="A2084" s="21"/>
      <c r="B2084" s="112"/>
      <c r="C2084" s="116"/>
      <c r="D2084" s="623"/>
      <c r="E2084" s="278"/>
      <c r="F2084" s="116"/>
      <c r="G2084" s="694"/>
      <c r="H2084" s="878"/>
      <c r="I2084" s="397"/>
      <c r="J2084" s="380"/>
      <c r="K2084" s="406" t="s">
        <v>53</v>
      </c>
      <c r="L2084" s="738">
        <f>L2046+L2058+L2060</f>
        <v>0</v>
      </c>
      <c r="M2084" s="739">
        <f>M2046+M2058+M2060</f>
        <v>0</v>
      </c>
      <c r="N2084" s="929">
        <f>N2046+N2058+N2060</f>
        <v>0</v>
      </c>
      <c r="O2084" s="530">
        <f>O2046+O2058+O2060</f>
        <v>0</v>
      </c>
      <c r="P2084" s="530">
        <f>P2046+P2058+P2060</f>
        <v>0</v>
      </c>
      <c r="Q2084" s="641">
        <f>Q2046+Q2058+Q2060</f>
        <v>0</v>
      </c>
      <c r="R2084" s="537">
        <f>R2046+R2058+R2060</f>
        <v>0</v>
      </c>
      <c r="S2084" s="537">
        <f>S2046+S2058+S2060</f>
        <v>0</v>
      </c>
      <c r="T2084" s="537">
        <f>T2046+T2058+T2060</f>
        <v>0</v>
      </c>
      <c r="U2084" s="537">
        <f>U2046+U2058+U2060</f>
        <v>0</v>
      </c>
      <c r="V2084" s="537">
        <f>V2046+V2058+V2060</f>
        <v>0</v>
      </c>
      <c r="W2084" s="530"/>
      <c r="X2084" s="142">
        <f>X2046+X2058+X2060</f>
        <v>0</v>
      </c>
      <c r="Y2084" s="142">
        <f>Y2046+Y2058+Y2060</f>
        <v>0</v>
      </c>
      <c r="Z2084" s="537">
        <f>Z2046+Z2058+Z2060</f>
        <v>0</v>
      </c>
      <c r="AA2084" s="537">
        <f>AA2046+AA2058+AA2060</f>
        <v>0</v>
      </c>
      <c r="AB2084" s="530"/>
      <c r="AC2084" s="142">
        <f>AC2046+AC2058+AC2060</f>
        <v>0</v>
      </c>
      <c r="AD2084" s="530">
        <f>AD2046+AD2058+AD2060</f>
        <v>0</v>
      </c>
      <c r="AE2084" s="842">
        <f>AE2046+AE2058+AE2060</f>
        <v>0</v>
      </c>
      <c r="AF2084" s="929">
        <f>AF2046+AF2058+AF2060</f>
        <v>0</v>
      </c>
      <c r="AG2084" s="530">
        <f>AG2046+AG2058+AG2060</f>
        <v>0</v>
      </c>
      <c r="AH2084" s="530">
        <f>AH2046+AH2058+AH2060</f>
        <v>0</v>
      </c>
      <c r="AI2084" s="641">
        <f>AI2046+AI2058+AI2060</f>
        <v>0</v>
      </c>
      <c r="AJ2084" s="537">
        <f>AJ2046+AJ2058+AJ2060</f>
        <v>0</v>
      </c>
      <c r="AK2084" s="537">
        <f>AK2046+AK2058+AK2060</f>
        <v>0</v>
      </c>
      <c r="AL2084" s="537">
        <f>AL2046+AL2058+AL2060</f>
        <v>0</v>
      </c>
      <c r="AM2084" s="537">
        <f>AM2046+AM2058+AM2060</f>
        <v>0</v>
      </c>
      <c r="AN2084" s="537">
        <f>AN2046+AN2058+AN2060</f>
        <v>0</v>
      </c>
      <c r="AO2084" s="530"/>
      <c r="AP2084" s="142">
        <f>AP2046+AP2058+AP2060</f>
        <v>0</v>
      </c>
      <c r="AQ2084" s="142">
        <f>AQ2046+AQ2058+AQ2060</f>
        <v>0</v>
      </c>
      <c r="AR2084" s="537">
        <f>AR2046+AR2058+AR2060</f>
        <v>0</v>
      </c>
      <c r="AS2084" s="537">
        <f>AS2046+AS2058+AS2060</f>
        <v>0</v>
      </c>
      <c r="AT2084" s="530"/>
      <c r="AU2084" s="142">
        <f>AU2046+AU2058+AU2060</f>
        <v>0</v>
      </c>
      <c r="AV2084" s="530">
        <f>AV2046+AV2058+AV2060</f>
        <v>0</v>
      </c>
      <c r="AW2084" s="842">
        <f>AW2046+AW2058+AW2060</f>
        <v>0</v>
      </c>
      <c r="AX2084" s="115">
        <f>AX2046+AX2058+AX2060</f>
        <v>0</v>
      </c>
      <c r="AY2084" s="5">
        <f>AY2046+AY2058+AY2060</f>
        <v>0</v>
      </c>
      <c r="AZ2084" s="5">
        <f>AZ2046+AZ2058+AZ2060</f>
        <v>0</v>
      </c>
      <c r="BA2084" s="335" t="e">
        <f>BA2046+BA2058+BA2060</f>
        <v>#DIV/0!</v>
      </c>
      <c r="BB2084" s="23">
        <f>BB2046+BB2058+BB2060</f>
        <v>0</v>
      </c>
      <c r="BC2084" s="5">
        <f>BC2046+BC2058+BC2060</f>
        <v>0</v>
      </c>
      <c r="BD2084" s="5">
        <f>BD2046+BD2058+BD2060</f>
        <v>0</v>
      </c>
      <c r="BE2084" s="335" t="e">
        <f>BE2046+BE2058+BE2060</f>
        <v>#DIV/0!</v>
      </c>
      <c r="BG2084" s="826"/>
      <c r="BH2084" s="607"/>
    </row>
    <row r="2085" spans="1:60" ht="12.75" customHeight="1" x14ac:dyDescent="0.25">
      <c r="A2085" s="21"/>
      <c r="B2085" s="112"/>
      <c r="C2085" s="116"/>
      <c r="D2085" s="623"/>
      <c r="E2085" s="278"/>
      <c r="F2085" s="116"/>
      <c r="G2085" s="694"/>
      <c r="H2085" s="878"/>
      <c r="I2085" s="397"/>
      <c r="J2085" s="380"/>
      <c r="K2085" s="406"/>
      <c r="L2085" s="738"/>
      <c r="M2085" s="739"/>
      <c r="N2085" s="929"/>
      <c r="O2085" s="530"/>
      <c r="P2085" s="530"/>
      <c r="Q2085" s="641"/>
      <c r="R2085" s="537"/>
      <c r="S2085" s="537"/>
      <c r="T2085" s="537"/>
      <c r="U2085" s="537"/>
      <c r="V2085" s="537"/>
      <c r="W2085" s="531"/>
      <c r="X2085" s="140"/>
      <c r="Y2085" s="140"/>
      <c r="Z2085" s="551"/>
      <c r="AA2085" s="551"/>
      <c r="AB2085" s="531"/>
      <c r="AC2085" s="142"/>
      <c r="AD2085" s="530"/>
      <c r="AE2085" s="842"/>
      <c r="AF2085" s="929"/>
      <c r="AG2085" s="530"/>
      <c r="AH2085" s="530"/>
      <c r="AI2085" s="641"/>
      <c r="AJ2085" s="537"/>
      <c r="AK2085" s="537"/>
      <c r="AL2085" s="537"/>
      <c r="AM2085" s="537"/>
      <c r="AN2085" s="537"/>
      <c r="AO2085" s="531"/>
      <c r="AP2085" s="140"/>
      <c r="AQ2085" s="140"/>
      <c r="AR2085" s="551"/>
      <c r="AS2085" s="551"/>
      <c r="AT2085" s="531"/>
      <c r="AU2085" s="142"/>
      <c r="AV2085" s="530"/>
      <c r="AW2085" s="842"/>
      <c r="AX2085" s="115"/>
      <c r="AY2085" s="5"/>
      <c r="AZ2085" s="5"/>
      <c r="BA2085" s="335"/>
      <c r="BC2085" s="5"/>
      <c r="BD2085" s="5"/>
      <c r="BE2085" s="335"/>
      <c r="BG2085" s="826"/>
      <c r="BH2085" s="607"/>
    </row>
    <row r="2086" spans="1:60" ht="12.75" customHeight="1" x14ac:dyDescent="0.25">
      <c r="A2086" s="21"/>
      <c r="B2086" s="112"/>
      <c r="C2086" s="116"/>
      <c r="D2086" s="623"/>
      <c r="E2086" s="278"/>
      <c r="F2086" s="116"/>
      <c r="G2086" s="694"/>
      <c r="H2086" s="878"/>
      <c r="I2086" s="397"/>
      <c r="J2086" s="380"/>
      <c r="K2086" s="406"/>
      <c r="L2086" s="738"/>
      <c r="M2086" s="739"/>
      <c r="N2086" s="932"/>
      <c r="O2086" s="125"/>
      <c r="P2086" s="125"/>
      <c r="Q2086" s="642"/>
      <c r="R2086" s="538"/>
      <c r="S2086" s="538"/>
      <c r="T2086" s="538"/>
      <c r="U2086" s="538"/>
      <c r="V2086" s="538"/>
      <c r="W2086" s="532"/>
      <c r="X2086" s="143"/>
      <c r="Y2086" s="143"/>
      <c r="Z2086" s="553"/>
      <c r="AA2086" s="553"/>
      <c r="AB2086" s="532"/>
      <c r="AC2086" s="594"/>
      <c r="AD2086" s="125"/>
      <c r="AE2086" s="848"/>
      <c r="AF2086" s="932"/>
      <c r="AG2086" s="125"/>
      <c r="AH2086" s="125"/>
      <c r="AI2086" s="642"/>
      <c r="AJ2086" s="538"/>
      <c r="AK2086" s="538"/>
      <c r="AL2086" s="538"/>
      <c r="AM2086" s="538"/>
      <c r="AN2086" s="538"/>
      <c r="AO2086" s="532"/>
      <c r="AP2086" s="143"/>
      <c r="AQ2086" s="143"/>
      <c r="AR2086" s="553"/>
      <c r="AS2086" s="553"/>
      <c r="AT2086" s="532"/>
      <c r="AU2086" s="594"/>
      <c r="AV2086" s="125"/>
      <c r="AW2086" s="848"/>
      <c r="AX2086" s="124"/>
      <c r="AY2086" s="6"/>
      <c r="AZ2086" s="6"/>
      <c r="BA2086" s="341"/>
      <c r="BB2086" s="311"/>
      <c r="BC2086" s="6"/>
      <c r="BD2086" s="6"/>
      <c r="BE2086" s="341"/>
      <c r="BG2086" s="826"/>
      <c r="BH2086" s="607"/>
    </row>
    <row r="2087" spans="1:60" ht="12.75" customHeight="1" x14ac:dyDescent="0.25">
      <c r="A2087" s="222"/>
      <c r="C2087" s="116"/>
      <c r="D2087" s="620"/>
      <c r="F2087" s="117"/>
      <c r="G2087" s="694"/>
      <c r="H2087" s="878"/>
      <c r="I2087" s="397"/>
      <c r="J2087" s="380"/>
      <c r="K2087" s="400" t="s">
        <v>6602</v>
      </c>
      <c r="L2087" s="731"/>
      <c r="M2087" s="732"/>
      <c r="N2087" s="931"/>
      <c r="O2087" s="923"/>
      <c r="P2087" s="923"/>
      <c r="Q2087" s="641"/>
      <c r="R2087" s="537"/>
      <c r="S2087" s="537"/>
      <c r="T2087" s="537"/>
      <c r="U2087" s="537"/>
      <c r="V2087" s="537"/>
      <c r="W2087" s="531"/>
      <c r="X2087" s="141"/>
      <c r="Y2087" s="141"/>
      <c r="Z2087" s="552"/>
      <c r="AA2087" s="552"/>
      <c r="AB2087" s="531"/>
      <c r="AC2087" s="593"/>
      <c r="AD2087" s="923"/>
      <c r="AE2087" s="846"/>
      <c r="AF2087" s="931"/>
      <c r="AG2087" s="923"/>
      <c r="AH2087" s="923"/>
      <c r="AI2087" s="641"/>
      <c r="AJ2087" s="537"/>
      <c r="AK2087" s="537"/>
      <c r="AL2087" s="537"/>
      <c r="AM2087" s="537"/>
      <c r="AN2087" s="537"/>
      <c r="AO2087" s="531"/>
      <c r="AP2087" s="141"/>
      <c r="AQ2087" s="141"/>
      <c r="AR2087" s="552"/>
      <c r="AS2087" s="552"/>
      <c r="AT2087" s="531"/>
      <c r="AU2087" s="593"/>
      <c r="AV2087" s="923"/>
      <c r="AW2087" s="846"/>
      <c r="AX2087" s="115"/>
      <c r="AY2087" s="5"/>
      <c r="AZ2087" s="5"/>
      <c r="BA2087" s="335"/>
      <c r="BC2087" s="5"/>
      <c r="BD2087" s="5"/>
      <c r="BE2087" s="335"/>
      <c r="BG2087" s="826"/>
      <c r="BH2087" s="607"/>
    </row>
    <row r="2088" spans="1:60" ht="20.399999999999999" x14ac:dyDescent="0.25">
      <c r="A2088" s="222"/>
      <c r="C2088" s="116"/>
      <c r="D2088" s="620"/>
      <c r="F2088" s="117"/>
      <c r="G2088" s="694"/>
      <c r="H2088" s="878"/>
      <c r="I2088" s="397"/>
      <c r="J2088" s="380"/>
      <c r="K2088" s="400" t="s">
        <v>326</v>
      </c>
      <c r="L2088" s="731"/>
      <c r="M2088" s="732"/>
      <c r="N2088" s="931"/>
      <c r="O2088" s="923"/>
      <c r="P2088" s="923"/>
      <c r="Q2088" s="641"/>
      <c r="R2088" s="537"/>
      <c r="S2088" s="537"/>
      <c r="T2088" s="537"/>
      <c r="U2088" s="537"/>
      <c r="V2088" s="537"/>
      <c r="W2088" s="531"/>
      <c r="X2088" s="141"/>
      <c r="Y2088" s="141"/>
      <c r="Z2088" s="552"/>
      <c r="AA2088" s="552"/>
      <c r="AB2088" s="531"/>
      <c r="AC2088" s="593"/>
      <c r="AD2088" s="923"/>
      <c r="AE2088" s="846"/>
      <c r="AF2088" s="931"/>
      <c r="AG2088" s="923"/>
      <c r="AH2088" s="923"/>
      <c r="AI2088" s="641"/>
      <c r="AJ2088" s="537"/>
      <c r="AK2088" s="537"/>
      <c r="AL2088" s="537"/>
      <c r="AM2088" s="537"/>
      <c r="AN2088" s="537"/>
      <c r="AO2088" s="531"/>
      <c r="AP2088" s="141"/>
      <c r="AQ2088" s="141"/>
      <c r="AR2088" s="552"/>
      <c r="AS2088" s="552"/>
      <c r="AT2088" s="531"/>
      <c r="AU2088" s="593"/>
      <c r="AV2088" s="923"/>
      <c r="AW2088" s="846"/>
      <c r="AX2088" s="115"/>
      <c r="AY2088" s="5"/>
      <c r="AZ2088" s="5"/>
      <c r="BA2088" s="335"/>
      <c r="BC2088" s="5"/>
      <c r="BD2088" s="5"/>
      <c r="BE2088" s="335"/>
      <c r="BG2088" s="826"/>
      <c r="BH2088" s="607"/>
    </row>
    <row r="2089" spans="1:60" ht="12.75" customHeight="1" x14ac:dyDescent="0.25">
      <c r="A2089" s="222"/>
      <c r="C2089" s="116"/>
      <c r="D2089" s="620"/>
      <c r="F2089" s="117"/>
      <c r="G2089" s="694"/>
      <c r="H2089" s="878"/>
      <c r="I2089" s="397"/>
      <c r="J2089" s="380"/>
      <c r="K2089" s="408"/>
      <c r="L2089" s="731"/>
      <c r="M2089" s="732"/>
      <c r="N2089" s="931"/>
      <c r="O2089" s="923"/>
      <c r="P2089" s="923"/>
      <c r="Q2089" s="641"/>
      <c r="R2089" s="537"/>
      <c r="S2089" s="537"/>
      <c r="T2089" s="537"/>
      <c r="U2089" s="537"/>
      <c r="V2089" s="537"/>
      <c r="W2089" s="531"/>
      <c r="X2089" s="141"/>
      <c r="Y2089" s="141"/>
      <c r="Z2089" s="552"/>
      <c r="AA2089" s="552"/>
      <c r="AB2089" s="531"/>
      <c r="AC2089" s="593"/>
      <c r="AD2089" s="923"/>
      <c r="AE2089" s="846"/>
      <c r="AF2089" s="931"/>
      <c r="AG2089" s="923"/>
      <c r="AH2089" s="923"/>
      <c r="AI2089" s="641"/>
      <c r="AJ2089" s="537"/>
      <c r="AK2089" s="537"/>
      <c r="AL2089" s="537"/>
      <c r="AM2089" s="537"/>
      <c r="AN2089" s="537"/>
      <c r="AO2089" s="531"/>
      <c r="AP2089" s="141"/>
      <c r="AQ2089" s="141"/>
      <c r="AR2089" s="552"/>
      <c r="AS2089" s="552"/>
      <c r="AT2089" s="531"/>
      <c r="AU2089" s="593"/>
      <c r="AV2089" s="923"/>
      <c r="AW2089" s="846"/>
      <c r="AX2089" s="115"/>
      <c r="AY2089" s="5"/>
      <c r="AZ2089" s="5"/>
      <c r="BA2089" s="335"/>
      <c r="BC2089" s="5"/>
      <c r="BD2089" s="5"/>
      <c r="BE2089" s="335"/>
      <c r="BG2089" s="826"/>
      <c r="BH2089" s="607"/>
    </row>
    <row r="2090" spans="1:60" ht="35.1" customHeight="1" x14ac:dyDescent="0.25">
      <c r="A2090" s="222" t="s">
        <v>6116</v>
      </c>
      <c r="B2090" s="112">
        <v>16</v>
      </c>
      <c r="C2090" s="116" t="s">
        <v>107</v>
      </c>
      <c r="D2090" s="620">
        <v>1000</v>
      </c>
      <c r="E2090" s="278"/>
      <c r="F2090" s="116">
        <v>12</v>
      </c>
      <c r="G2090" s="694">
        <v>1</v>
      </c>
      <c r="H2090" s="878" t="str">
        <f t="shared" ref="H2090:H2149" si="3140">LEFT(J2090,3)</f>
        <v>079</v>
      </c>
      <c r="I2090" s="397" t="s">
        <v>3257</v>
      </c>
      <c r="J2090" s="380" t="s">
        <v>2544</v>
      </c>
      <c r="K2090" s="408" t="s">
        <v>136</v>
      </c>
      <c r="L2090" s="733">
        <v>45</v>
      </c>
      <c r="M2090" s="734">
        <v>45</v>
      </c>
      <c r="N2090" s="931"/>
      <c r="O2090" s="530">
        <f t="shared" ref="O2090:O2112" si="3141">IF(N2090&gt;L2090,"0 ",N2090-L2090)</f>
        <v>-45</v>
      </c>
      <c r="P2090" s="530" t="str">
        <f t="shared" ref="P2090:P2112" si="3142">IF(N2090&lt;L2090,"0 ",N2090-L2090)</f>
        <v xml:space="preserve">0 </v>
      </c>
      <c r="Q2090" s="646"/>
      <c r="R2090" s="536"/>
      <c r="S2090" s="536"/>
      <c r="T2090" s="536"/>
      <c r="U2090" s="536"/>
      <c r="V2090" s="536"/>
      <c r="W2090" s="683" t="str">
        <f t="shared" ref="W2090:W2112" si="3143">IF(SUM(Q2090:V2090)=X2090,"OK",SUM(Q2090:V2090)-X2090)</f>
        <v>OK</v>
      </c>
      <c r="X2090" s="141"/>
      <c r="Y2090" s="141"/>
      <c r="Z2090" s="552"/>
      <c r="AA2090" s="552"/>
      <c r="AB2090" s="683" t="str">
        <f t="shared" ref="AB2090:AB2112" si="3144">IF(SUM(Z2090:AA2090)=AC2090,"OK",SUM(Z2090:AA2090)-AC2090)</f>
        <v>OK</v>
      </c>
      <c r="AC2090" s="593"/>
      <c r="AD2090" s="530">
        <f t="shared" ref="AD2090:AD2112" si="3145">X2090+Y2090+AC2090</f>
        <v>0</v>
      </c>
      <c r="AE2090" s="842">
        <f t="shared" ref="AE2090:AE2112" si="3146">N2090+AD2090</f>
        <v>0</v>
      </c>
      <c r="AF2090" s="931"/>
      <c r="AG2090" s="530">
        <f t="shared" ref="AG2090:AG2112" si="3147">IF(AF2090&gt;M2090,"0 ",AF2090-M2090)</f>
        <v>-45</v>
      </c>
      <c r="AH2090" s="530" t="str">
        <f t="shared" ref="AH2090:AH2112" si="3148">IF(AF2090&lt;M2090,"0 ",AF2090-M2090)</f>
        <v xml:space="preserve">0 </v>
      </c>
      <c r="AI2090" s="641"/>
      <c r="AJ2090" s="537"/>
      <c r="AK2090" s="537"/>
      <c r="AL2090" s="537"/>
      <c r="AM2090" s="537"/>
      <c r="AN2090" s="537"/>
      <c r="AO2090" s="683" t="str">
        <f t="shared" ref="AO2090:AO2112" si="3149">IF(SUM(AI2090:AN2090)=AP2090,"OK",SUM(AI2090:AN2090)-AP2090)</f>
        <v>OK</v>
      </c>
      <c r="AP2090" s="141"/>
      <c r="AQ2090" s="141"/>
      <c r="AR2090" s="552"/>
      <c r="AS2090" s="552"/>
      <c r="AT2090" s="683" t="str">
        <f t="shared" ref="AT2090:AT2112" si="3150">IF(SUM(AR2090:AS2090)=AU2090,"OK",SUM(AR2090:AS2090)-AU2090)</f>
        <v>OK</v>
      </c>
      <c r="AU2090" s="593"/>
      <c r="AV2090" s="530">
        <f t="shared" ref="AV2090:AV2112" si="3151">AP2090+AQ2090+AU2090</f>
        <v>0</v>
      </c>
      <c r="AW2090" s="842">
        <f t="shared" ref="AW2090:AW2112" si="3152">AF2090+AV2090</f>
        <v>0</v>
      </c>
      <c r="AX2090" s="115">
        <f t="shared" ref="AX2090:AX2112" si="3153">L2090</f>
        <v>45</v>
      </c>
      <c r="AY2090" s="5">
        <f t="shared" ref="AY2090:AY2112" si="3154">AE2090</f>
        <v>0</v>
      </c>
      <c r="AZ2090" s="7">
        <f>AY2090-AX2090</f>
        <v>-45</v>
      </c>
      <c r="BA2090" s="335">
        <f>AZ2090/AX2090</f>
        <v>-1</v>
      </c>
      <c r="BB2090" s="23">
        <f t="shared" ref="BB2090:BB2112" si="3155">M2090</f>
        <v>45</v>
      </c>
      <c r="BC2090" s="5">
        <f>AW2090</f>
        <v>0</v>
      </c>
      <c r="BD2090" s="7">
        <f>BC2090-BB2090</f>
        <v>-45</v>
      </c>
      <c r="BE2090" s="335">
        <f>BD2090/BB2090</f>
        <v>-1</v>
      </c>
      <c r="BG2090" s="826" t="str">
        <f t="shared" ref="BG2090:BG2112" si="3156">RIGHT(LEFT(I2090,3),2)&amp;"."&amp;RIGHT(LEFT(I2090,5),2)</f>
        <v>12.11</v>
      </c>
      <c r="BH2090" s="607" t="b">
        <f>COUNTIF('Codes SEC'!$B$2:$B$250,Ministres!BG2090)&gt;0</f>
        <v>1</v>
      </c>
    </row>
    <row r="2091" spans="1:60" ht="35.1" customHeight="1" x14ac:dyDescent="0.25">
      <c r="A2091" s="222" t="s">
        <v>6116</v>
      </c>
      <c r="B2091" s="112">
        <v>16</v>
      </c>
      <c r="C2091" s="116" t="s">
        <v>107</v>
      </c>
      <c r="D2091" s="620">
        <v>1000</v>
      </c>
      <c r="E2091" s="278"/>
      <c r="F2091" s="116">
        <v>12</v>
      </c>
      <c r="G2091" s="694">
        <v>1</v>
      </c>
      <c r="H2091" s="878" t="str">
        <f t="shared" si="3140"/>
        <v>079</v>
      </c>
      <c r="I2091" s="397" t="s">
        <v>3257</v>
      </c>
      <c r="J2091" s="380" t="s">
        <v>2545</v>
      </c>
      <c r="K2091" s="408" t="s">
        <v>127</v>
      </c>
      <c r="L2091" s="733">
        <v>31</v>
      </c>
      <c r="M2091" s="734">
        <v>31</v>
      </c>
      <c r="N2091" s="931"/>
      <c r="O2091" s="530">
        <f t="shared" si="3141"/>
        <v>-31</v>
      </c>
      <c r="P2091" s="530" t="str">
        <f t="shared" si="3142"/>
        <v xml:space="preserve">0 </v>
      </c>
      <c r="Q2091" s="646"/>
      <c r="R2091" s="536"/>
      <c r="S2091" s="536"/>
      <c r="T2091" s="536"/>
      <c r="U2091" s="536"/>
      <c r="V2091" s="536"/>
      <c r="W2091" s="683" t="str">
        <f t="shared" si="3143"/>
        <v>OK</v>
      </c>
      <c r="X2091" s="141"/>
      <c r="Y2091" s="141"/>
      <c r="Z2091" s="552"/>
      <c r="AA2091" s="552"/>
      <c r="AB2091" s="683" t="str">
        <f t="shared" si="3144"/>
        <v>OK</v>
      </c>
      <c r="AC2091" s="593"/>
      <c r="AD2091" s="530">
        <f t="shared" si="3145"/>
        <v>0</v>
      </c>
      <c r="AE2091" s="842">
        <f t="shared" si="3146"/>
        <v>0</v>
      </c>
      <c r="AF2091" s="931"/>
      <c r="AG2091" s="530">
        <f t="shared" si="3147"/>
        <v>-31</v>
      </c>
      <c r="AH2091" s="530" t="str">
        <f t="shared" si="3148"/>
        <v xml:space="preserve">0 </v>
      </c>
      <c r="AI2091" s="641"/>
      <c r="AJ2091" s="537"/>
      <c r="AK2091" s="537"/>
      <c r="AL2091" s="537"/>
      <c r="AM2091" s="537"/>
      <c r="AN2091" s="537"/>
      <c r="AO2091" s="683" t="str">
        <f t="shared" si="3149"/>
        <v>OK</v>
      </c>
      <c r="AP2091" s="141"/>
      <c r="AQ2091" s="141"/>
      <c r="AR2091" s="552"/>
      <c r="AS2091" s="552"/>
      <c r="AT2091" s="683" t="str">
        <f t="shared" si="3150"/>
        <v>OK</v>
      </c>
      <c r="AU2091" s="593"/>
      <c r="AV2091" s="530">
        <f t="shared" si="3151"/>
        <v>0</v>
      </c>
      <c r="AW2091" s="842">
        <f t="shared" si="3152"/>
        <v>0</v>
      </c>
      <c r="AX2091" s="115">
        <f t="shared" si="3153"/>
        <v>31</v>
      </c>
      <c r="AY2091" s="5">
        <f t="shared" si="3154"/>
        <v>0</v>
      </c>
      <c r="AZ2091" s="7">
        <f>AY2091-AX2091</f>
        <v>-31</v>
      </c>
      <c r="BA2091" s="335">
        <f>AZ2091/AX2091</f>
        <v>-1</v>
      </c>
      <c r="BB2091" s="23">
        <f t="shared" si="3155"/>
        <v>31</v>
      </c>
      <c r="BC2091" s="5">
        <f>AW2091</f>
        <v>0</v>
      </c>
      <c r="BD2091" s="7">
        <f>BC2091-BB2091</f>
        <v>-31</v>
      </c>
      <c r="BE2091" s="335">
        <f>BD2091/BB2091</f>
        <v>-1</v>
      </c>
      <c r="BG2091" s="826" t="str">
        <f t="shared" si="3156"/>
        <v>12.11</v>
      </c>
      <c r="BH2091" s="607" t="b">
        <f>COUNTIF('Codes SEC'!$B$2:$B$250,Ministres!BG2091)&gt;0</f>
        <v>1</v>
      </c>
    </row>
    <row r="2092" spans="1:60" ht="35.1" customHeight="1" x14ac:dyDescent="0.25">
      <c r="A2092" s="222" t="s">
        <v>6116</v>
      </c>
      <c r="B2092" s="112">
        <v>16</v>
      </c>
      <c r="C2092" s="116" t="s">
        <v>107</v>
      </c>
      <c r="D2092" s="620">
        <v>1000</v>
      </c>
      <c r="E2092" s="278"/>
      <c r="F2092" s="116">
        <v>12</v>
      </c>
      <c r="G2092" s="700" t="s">
        <v>5613</v>
      </c>
      <c r="H2092" s="878" t="str">
        <f t="shared" si="3140"/>
        <v>079</v>
      </c>
      <c r="I2092" s="397" t="s">
        <v>3257</v>
      </c>
      <c r="J2092" s="380" t="s">
        <v>2546</v>
      </c>
      <c r="K2092" s="408" t="s">
        <v>81</v>
      </c>
      <c r="L2092" s="733">
        <v>90</v>
      </c>
      <c r="M2092" s="734">
        <v>90</v>
      </c>
      <c r="N2092" s="931"/>
      <c r="O2092" s="530">
        <f t="shared" si="3141"/>
        <v>-90</v>
      </c>
      <c r="P2092" s="530" t="str">
        <f t="shared" si="3142"/>
        <v xml:space="preserve">0 </v>
      </c>
      <c r="Q2092" s="646"/>
      <c r="R2092" s="536"/>
      <c r="S2092" s="536"/>
      <c r="T2092" s="536"/>
      <c r="U2092" s="536"/>
      <c r="V2092" s="536"/>
      <c r="W2092" s="683" t="str">
        <f t="shared" si="3143"/>
        <v>OK</v>
      </c>
      <c r="X2092" s="141"/>
      <c r="Y2092" s="141"/>
      <c r="Z2092" s="552"/>
      <c r="AA2092" s="552"/>
      <c r="AB2092" s="683" t="str">
        <f t="shared" si="3144"/>
        <v>OK</v>
      </c>
      <c r="AC2092" s="593"/>
      <c r="AD2092" s="530">
        <f t="shared" si="3145"/>
        <v>0</v>
      </c>
      <c r="AE2092" s="842">
        <f t="shared" si="3146"/>
        <v>0</v>
      </c>
      <c r="AF2092" s="931"/>
      <c r="AG2092" s="530">
        <f t="shared" si="3147"/>
        <v>-90</v>
      </c>
      <c r="AH2092" s="530" t="str">
        <f t="shared" si="3148"/>
        <v xml:space="preserve">0 </v>
      </c>
      <c r="AI2092" s="641"/>
      <c r="AJ2092" s="537"/>
      <c r="AK2092" s="537"/>
      <c r="AL2092" s="537"/>
      <c r="AM2092" s="537"/>
      <c r="AN2092" s="537"/>
      <c r="AO2092" s="683" t="str">
        <f t="shared" si="3149"/>
        <v>OK</v>
      </c>
      <c r="AP2092" s="141"/>
      <c r="AQ2092" s="141"/>
      <c r="AR2092" s="552"/>
      <c r="AS2092" s="552"/>
      <c r="AT2092" s="683" t="str">
        <f t="shared" si="3150"/>
        <v>OK</v>
      </c>
      <c r="AU2092" s="593"/>
      <c r="AV2092" s="530">
        <f t="shared" si="3151"/>
        <v>0</v>
      </c>
      <c r="AW2092" s="842">
        <f t="shared" si="3152"/>
        <v>0</v>
      </c>
      <c r="AX2092" s="115">
        <f t="shared" si="3153"/>
        <v>90</v>
      </c>
      <c r="AY2092" s="5">
        <f t="shared" si="3154"/>
        <v>0</v>
      </c>
      <c r="AZ2092" s="7">
        <f t="shared" ref="AZ2092:AZ2106" si="3157">AY2092-AX2092</f>
        <v>-90</v>
      </c>
      <c r="BA2092" s="335">
        <f t="shared" ref="BA2092:BA2106" si="3158">AZ2092/AX2092</f>
        <v>-1</v>
      </c>
      <c r="BB2092" s="23">
        <f t="shared" si="3155"/>
        <v>90</v>
      </c>
      <c r="BC2092" s="5">
        <f t="shared" ref="BC2092:BC2106" si="3159">AW2092</f>
        <v>0</v>
      </c>
      <c r="BD2092" s="7">
        <f t="shared" ref="BD2092:BD2106" si="3160">BC2092-BB2092</f>
        <v>-90</v>
      </c>
      <c r="BE2092" s="335">
        <f t="shared" ref="BE2092:BE2106" si="3161">BD2092/BB2092</f>
        <v>-1</v>
      </c>
      <c r="BG2092" s="826" t="str">
        <f t="shared" si="3156"/>
        <v>12.11</v>
      </c>
      <c r="BH2092" s="607" t="b">
        <f>COUNTIF('Codes SEC'!$B$2:$B$250,Ministres!BG2092)&gt;0</f>
        <v>1</v>
      </c>
    </row>
    <row r="2093" spans="1:60" ht="35.1" customHeight="1" x14ac:dyDescent="0.25">
      <c r="A2093" s="222" t="s">
        <v>6116</v>
      </c>
      <c r="B2093" s="112">
        <v>16</v>
      </c>
      <c r="C2093" s="116" t="s">
        <v>107</v>
      </c>
      <c r="D2093" s="620">
        <v>1000</v>
      </c>
      <c r="E2093" s="278"/>
      <c r="F2093" s="116">
        <v>12</v>
      </c>
      <c r="G2093" s="700" t="s">
        <v>5613</v>
      </c>
      <c r="H2093" s="878" t="str">
        <f t="shared" si="3140"/>
        <v>079</v>
      </c>
      <c r="I2093" s="397" t="s">
        <v>3257</v>
      </c>
      <c r="J2093" s="380" t="s">
        <v>2547</v>
      </c>
      <c r="K2093" s="408" t="s">
        <v>205</v>
      </c>
      <c r="L2093" s="733">
        <v>90</v>
      </c>
      <c r="M2093" s="734">
        <v>90</v>
      </c>
      <c r="N2093" s="931"/>
      <c r="O2093" s="530">
        <f t="shared" si="3141"/>
        <v>-90</v>
      </c>
      <c r="P2093" s="530" t="str">
        <f t="shared" si="3142"/>
        <v xml:space="preserve">0 </v>
      </c>
      <c r="Q2093" s="646"/>
      <c r="R2093" s="536"/>
      <c r="S2093" s="536"/>
      <c r="T2093" s="536"/>
      <c r="U2093" s="536"/>
      <c r="V2093" s="536"/>
      <c r="W2093" s="683" t="str">
        <f t="shared" si="3143"/>
        <v>OK</v>
      </c>
      <c r="X2093" s="141"/>
      <c r="Y2093" s="141"/>
      <c r="Z2093" s="552"/>
      <c r="AA2093" s="552"/>
      <c r="AB2093" s="683" t="str">
        <f t="shared" si="3144"/>
        <v>OK</v>
      </c>
      <c r="AC2093" s="593"/>
      <c r="AD2093" s="530">
        <f t="shared" si="3145"/>
        <v>0</v>
      </c>
      <c r="AE2093" s="842">
        <f t="shared" si="3146"/>
        <v>0</v>
      </c>
      <c r="AF2093" s="931"/>
      <c r="AG2093" s="530">
        <f t="shared" si="3147"/>
        <v>-90</v>
      </c>
      <c r="AH2093" s="530" t="str">
        <f t="shared" si="3148"/>
        <v xml:space="preserve">0 </v>
      </c>
      <c r="AI2093" s="641"/>
      <c r="AJ2093" s="537"/>
      <c r="AK2093" s="537"/>
      <c r="AL2093" s="537"/>
      <c r="AM2093" s="537"/>
      <c r="AN2093" s="537"/>
      <c r="AO2093" s="683" t="str">
        <f t="shared" si="3149"/>
        <v>OK</v>
      </c>
      <c r="AP2093" s="141"/>
      <c r="AQ2093" s="141"/>
      <c r="AR2093" s="552"/>
      <c r="AS2093" s="552"/>
      <c r="AT2093" s="683" t="str">
        <f t="shared" si="3150"/>
        <v>OK</v>
      </c>
      <c r="AU2093" s="593"/>
      <c r="AV2093" s="530">
        <f t="shared" si="3151"/>
        <v>0</v>
      </c>
      <c r="AW2093" s="842">
        <f t="shared" si="3152"/>
        <v>0</v>
      </c>
      <c r="AX2093" s="115">
        <f t="shared" si="3153"/>
        <v>90</v>
      </c>
      <c r="AY2093" s="5">
        <f t="shared" si="3154"/>
        <v>0</v>
      </c>
      <c r="AZ2093" s="7">
        <f t="shared" si="3157"/>
        <v>-90</v>
      </c>
      <c r="BA2093" s="335">
        <f t="shared" si="3158"/>
        <v>-1</v>
      </c>
      <c r="BB2093" s="23">
        <f t="shared" si="3155"/>
        <v>90</v>
      </c>
      <c r="BC2093" s="5">
        <f t="shared" si="3159"/>
        <v>0</v>
      </c>
      <c r="BD2093" s="7">
        <f t="shared" si="3160"/>
        <v>-90</v>
      </c>
      <c r="BE2093" s="335">
        <f t="shared" si="3161"/>
        <v>-1</v>
      </c>
      <c r="BG2093" s="826" t="str">
        <f t="shared" si="3156"/>
        <v>12.11</v>
      </c>
      <c r="BH2093" s="607" t="b">
        <f>COUNTIF('Codes SEC'!$B$2:$B$250,Ministres!BG2093)&gt;0</f>
        <v>1</v>
      </c>
    </row>
    <row r="2094" spans="1:60" ht="35.1" customHeight="1" x14ac:dyDescent="0.25">
      <c r="A2094" s="222" t="s">
        <v>6116</v>
      </c>
      <c r="B2094" s="112">
        <v>16</v>
      </c>
      <c r="C2094" s="116" t="s">
        <v>107</v>
      </c>
      <c r="D2094" s="620">
        <v>1000</v>
      </c>
      <c r="E2094" s="278"/>
      <c r="F2094" s="116">
        <v>12</v>
      </c>
      <c r="G2094" s="700" t="s">
        <v>5613</v>
      </c>
      <c r="H2094" s="878" t="str">
        <f t="shared" si="3140"/>
        <v>079</v>
      </c>
      <c r="I2094" s="397" t="s">
        <v>3257</v>
      </c>
      <c r="J2094" s="380" t="s">
        <v>2548</v>
      </c>
      <c r="K2094" s="408" t="s">
        <v>102</v>
      </c>
      <c r="L2094" s="733">
        <v>22</v>
      </c>
      <c r="M2094" s="734">
        <v>22</v>
      </c>
      <c r="N2094" s="931"/>
      <c r="O2094" s="530">
        <f t="shared" si="3141"/>
        <v>-22</v>
      </c>
      <c r="P2094" s="530" t="str">
        <f t="shared" si="3142"/>
        <v xml:space="preserve">0 </v>
      </c>
      <c r="Q2094" s="646"/>
      <c r="R2094" s="536"/>
      <c r="S2094" s="536"/>
      <c r="T2094" s="536"/>
      <c r="U2094" s="536"/>
      <c r="V2094" s="536"/>
      <c r="W2094" s="683" t="str">
        <f t="shared" si="3143"/>
        <v>OK</v>
      </c>
      <c r="X2094" s="141"/>
      <c r="Y2094" s="141"/>
      <c r="Z2094" s="552"/>
      <c r="AA2094" s="552"/>
      <c r="AB2094" s="683" t="str">
        <f t="shared" si="3144"/>
        <v>OK</v>
      </c>
      <c r="AC2094" s="593"/>
      <c r="AD2094" s="530">
        <f t="shared" si="3145"/>
        <v>0</v>
      </c>
      <c r="AE2094" s="842">
        <f t="shared" si="3146"/>
        <v>0</v>
      </c>
      <c r="AF2094" s="931"/>
      <c r="AG2094" s="530">
        <f t="shared" si="3147"/>
        <v>-22</v>
      </c>
      <c r="AH2094" s="530" t="str">
        <f t="shared" si="3148"/>
        <v xml:space="preserve">0 </v>
      </c>
      <c r="AI2094" s="641"/>
      <c r="AJ2094" s="537"/>
      <c r="AK2094" s="537"/>
      <c r="AL2094" s="537"/>
      <c r="AM2094" s="537"/>
      <c r="AN2094" s="537"/>
      <c r="AO2094" s="683" t="str">
        <f t="shared" si="3149"/>
        <v>OK</v>
      </c>
      <c r="AP2094" s="141"/>
      <c r="AQ2094" s="141"/>
      <c r="AR2094" s="552"/>
      <c r="AS2094" s="552"/>
      <c r="AT2094" s="683" t="str">
        <f t="shared" si="3150"/>
        <v>OK</v>
      </c>
      <c r="AU2094" s="593"/>
      <c r="AV2094" s="530">
        <f t="shared" si="3151"/>
        <v>0</v>
      </c>
      <c r="AW2094" s="842">
        <f t="shared" si="3152"/>
        <v>0</v>
      </c>
      <c r="AX2094" s="115">
        <f t="shared" si="3153"/>
        <v>22</v>
      </c>
      <c r="AY2094" s="5">
        <f t="shared" si="3154"/>
        <v>0</v>
      </c>
      <c r="AZ2094" s="7">
        <f t="shared" si="3157"/>
        <v>-22</v>
      </c>
      <c r="BA2094" s="335">
        <f t="shared" si="3158"/>
        <v>-1</v>
      </c>
      <c r="BB2094" s="23">
        <f t="shared" si="3155"/>
        <v>22</v>
      </c>
      <c r="BC2094" s="5">
        <f t="shared" si="3159"/>
        <v>0</v>
      </c>
      <c r="BD2094" s="7">
        <f t="shared" si="3160"/>
        <v>-22</v>
      </c>
      <c r="BE2094" s="335">
        <f t="shared" si="3161"/>
        <v>-1</v>
      </c>
      <c r="BG2094" s="826" t="str">
        <f t="shared" si="3156"/>
        <v>12.11</v>
      </c>
      <c r="BH2094" s="607" t="b">
        <f>COUNTIF('Codes SEC'!$B$2:$B$250,Ministres!BG2094)&gt;0</f>
        <v>1</v>
      </c>
    </row>
    <row r="2095" spans="1:60" ht="35.1" customHeight="1" x14ac:dyDescent="0.25">
      <c r="A2095" s="222" t="s">
        <v>6116</v>
      </c>
      <c r="B2095" s="112">
        <v>16</v>
      </c>
      <c r="C2095" s="116" t="s">
        <v>107</v>
      </c>
      <c r="D2095" s="620">
        <v>1000</v>
      </c>
      <c r="E2095" s="278"/>
      <c r="F2095" s="116">
        <v>12</v>
      </c>
      <c r="G2095" s="694">
        <v>1</v>
      </c>
      <c r="H2095" s="878" t="str">
        <f t="shared" si="3140"/>
        <v>079</v>
      </c>
      <c r="I2095" s="397" t="s">
        <v>3257</v>
      </c>
      <c r="J2095" s="380" t="s">
        <v>2549</v>
      </c>
      <c r="K2095" s="408" t="s">
        <v>102</v>
      </c>
      <c r="L2095" s="733">
        <v>22</v>
      </c>
      <c r="M2095" s="734">
        <v>22</v>
      </c>
      <c r="N2095" s="931"/>
      <c r="O2095" s="530">
        <f t="shared" si="3141"/>
        <v>-22</v>
      </c>
      <c r="P2095" s="530" t="str">
        <f t="shared" si="3142"/>
        <v xml:space="preserve">0 </v>
      </c>
      <c r="Q2095" s="646"/>
      <c r="R2095" s="536"/>
      <c r="S2095" s="536"/>
      <c r="T2095" s="536"/>
      <c r="U2095" s="536"/>
      <c r="V2095" s="536"/>
      <c r="W2095" s="683" t="str">
        <f t="shared" si="3143"/>
        <v>OK</v>
      </c>
      <c r="X2095" s="141"/>
      <c r="Y2095" s="141"/>
      <c r="Z2095" s="552"/>
      <c r="AA2095" s="552"/>
      <c r="AB2095" s="683" t="str">
        <f t="shared" si="3144"/>
        <v>OK</v>
      </c>
      <c r="AC2095" s="593"/>
      <c r="AD2095" s="530">
        <f t="shared" si="3145"/>
        <v>0</v>
      </c>
      <c r="AE2095" s="842">
        <f t="shared" si="3146"/>
        <v>0</v>
      </c>
      <c r="AF2095" s="931"/>
      <c r="AG2095" s="530">
        <f t="shared" si="3147"/>
        <v>-22</v>
      </c>
      <c r="AH2095" s="530" t="str">
        <f t="shared" si="3148"/>
        <v xml:space="preserve">0 </v>
      </c>
      <c r="AI2095" s="641"/>
      <c r="AJ2095" s="537"/>
      <c r="AK2095" s="537"/>
      <c r="AL2095" s="537"/>
      <c r="AM2095" s="537"/>
      <c r="AN2095" s="537"/>
      <c r="AO2095" s="683" t="str">
        <f t="shared" si="3149"/>
        <v>OK</v>
      </c>
      <c r="AP2095" s="141"/>
      <c r="AQ2095" s="141"/>
      <c r="AR2095" s="552"/>
      <c r="AS2095" s="552"/>
      <c r="AT2095" s="683" t="str">
        <f t="shared" si="3150"/>
        <v>OK</v>
      </c>
      <c r="AU2095" s="593"/>
      <c r="AV2095" s="530">
        <f t="shared" si="3151"/>
        <v>0</v>
      </c>
      <c r="AW2095" s="842">
        <f t="shared" si="3152"/>
        <v>0</v>
      </c>
      <c r="AX2095" s="115">
        <f t="shared" si="3153"/>
        <v>22</v>
      </c>
      <c r="AY2095" s="5">
        <f t="shared" si="3154"/>
        <v>0</v>
      </c>
      <c r="AZ2095" s="7">
        <f>AY2095-AX2095</f>
        <v>-22</v>
      </c>
      <c r="BA2095" s="335">
        <f>AZ2095/AX2095</f>
        <v>-1</v>
      </c>
      <c r="BB2095" s="23">
        <f t="shared" si="3155"/>
        <v>22</v>
      </c>
      <c r="BC2095" s="5">
        <f>AW2095</f>
        <v>0</v>
      </c>
      <c r="BD2095" s="7">
        <f>BC2095-BB2095</f>
        <v>-22</v>
      </c>
      <c r="BE2095" s="335">
        <f>BD2095/BB2095</f>
        <v>-1</v>
      </c>
      <c r="BG2095" s="826" t="str">
        <f t="shared" si="3156"/>
        <v>12.11</v>
      </c>
      <c r="BH2095" s="607" t="b">
        <f>COUNTIF('Codes SEC'!$B$2:$B$250,Ministres!BG2095)&gt;0</f>
        <v>1</v>
      </c>
    </row>
    <row r="2096" spans="1:60" ht="35.1" customHeight="1" x14ac:dyDescent="0.25">
      <c r="A2096" s="222" t="s">
        <v>6116</v>
      </c>
      <c r="B2096" s="112">
        <v>16</v>
      </c>
      <c r="C2096" s="116" t="s">
        <v>107</v>
      </c>
      <c r="D2096" s="620">
        <v>1000</v>
      </c>
      <c r="E2096" s="278"/>
      <c r="F2096" s="116">
        <v>12</v>
      </c>
      <c r="G2096" s="700" t="s">
        <v>5613</v>
      </c>
      <c r="H2096" s="878" t="str">
        <f t="shared" si="3140"/>
        <v>079</v>
      </c>
      <c r="I2096" s="397" t="s">
        <v>3257</v>
      </c>
      <c r="J2096" s="380" t="s">
        <v>2550</v>
      </c>
      <c r="K2096" s="408" t="s">
        <v>252</v>
      </c>
      <c r="L2096" s="733">
        <v>85</v>
      </c>
      <c r="M2096" s="734">
        <v>85</v>
      </c>
      <c r="N2096" s="931"/>
      <c r="O2096" s="530">
        <f t="shared" si="3141"/>
        <v>-85</v>
      </c>
      <c r="P2096" s="530" t="str">
        <f t="shared" si="3142"/>
        <v xml:space="preserve">0 </v>
      </c>
      <c r="Q2096" s="646"/>
      <c r="R2096" s="536"/>
      <c r="S2096" s="536"/>
      <c r="T2096" s="536"/>
      <c r="U2096" s="536"/>
      <c r="V2096" s="536"/>
      <c r="W2096" s="683" t="str">
        <f t="shared" si="3143"/>
        <v>OK</v>
      </c>
      <c r="X2096" s="141"/>
      <c r="Y2096" s="141"/>
      <c r="Z2096" s="552"/>
      <c r="AA2096" s="552"/>
      <c r="AB2096" s="683" t="str">
        <f t="shared" si="3144"/>
        <v>OK</v>
      </c>
      <c r="AC2096" s="593"/>
      <c r="AD2096" s="530">
        <f t="shared" si="3145"/>
        <v>0</v>
      </c>
      <c r="AE2096" s="842">
        <f t="shared" si="3146"/>
        <v>0</v>
      </c>
      <c r="AF2096" s="931"/>
      <c r="AG2096" s="530">
        <f t="shared" si="3147"/>
        <v>-85</v>
      </c>
      <c r="AH2096" s="530" t="str">
        <f t="shared" si="3148"/>
        <v xml:space="preserve">0 </v>
      </c>
      <c r="AI2096" s="641"/>
      <c r="AJ2096" s="537"/>
      <c r="AK2096" s="537"/>
      <c r="AL2096" s="537"/>
      <c r="AM2096" s="537"/>
      <c r="AN2096" s="537"/>
      <c r="AO2096" s="683" t="str">
        <f t="shared" si="3149"/>
        <v>OK</v>
      </c>
      <c r="AP2096" s="141"/>
      <c r="AQ2096" s="141"/>
      <c r="AR2096" s="552"/>
      <c r="AS2096" s="552"/>
      <c r="AT2096" s="683" t="str">
        <f t="shared" si="3150"/>
        <v>OK</v>
      </c>
      <c r="AU2096" s="593"/>
      <c r="AV2096" s="530">
        <f t="shared" si="3151"/>
        <v>0</v>
      </c>
      <c r="AW2096" s="842">
        <f t="shared" si="3152"/>
        <v>0</v>
      </c>
      <c r="AX2096" s="115">
        <f t="shared" si="3153"/>
        <v>85</v>
      </c>
      <c r="AY2096" s="5">
        <f t="shared" si="3154"/>
        <v>0</v>
      </c>
      <c r="AZ2096" s="7">
        <f t="shared" si="3157"/>
        <v>-85</v>
      </c>
      <c r="BA2096" s="335">
        <f t="shared" si="3158"/>
        <v>-1</v>
      </c>
      <c r="BB2096" s="23">
        <f t="shared" si="3155"/>
        <v>85</v>
      </c>
      <c r="BC2096" s="5">
        <f t="shared" si="3159"/>
        <v>0</v>
      </c>
      <c r="BD2096" s="7">
        <f t="shared" si="3160"/>
        <v>-85</v>
      </c>
      <c r="BE2096" s="335">
        <f t="shared" si="3161"/>
        <v>-1</v>
      </c>
      <c r="BG2096" s="826" t="str">
        <f t="shared" si="3156"/>
        <v>12.11</v>
      </c>
      <c r="BH2096" s="607" t="b">
        <f>COUNTIF('Codes SEC'!$B$2:$B$250,Ministres!BG2096)&gt;0</f>
        <v>1</v>
      </c>
    </row>
    <row r="2097" spans="1:66" ht="35.1" customHeight="1" x14ac:dyDescent="0.25">
      <c r="A2097" s="222" t="s">
        <v>6116</v>
      </c>
      <c r="B2097" s="112">
        <v>16</v>
      </c>
      <c r="C2097" s="116" t="s">
        <v>107</v>
      </c>
      <c r="D2097" s="620">
        <v>1000</v>
      </c>
      <c r="E2097" s="278"/>
      <c r="F2097" s="116">
        <v>12</v>
      </c>
      <c r="G2097" s="694">
        <v>1</v>
      </c>
      <c r="H2097" s="878" t="str">
        <f t="shared" si="3140"/>
        <v>079</v>
      </c>
      <c r="I2097" s="397" t="s">
        <v>3294</v>
      </c>
      <c r="J2097" s="380" t="s">
        <v>2543</v>
      </c>
      <c r="K2097" s="408" t="s">
        <v>397</v>
      </c>
      <c r="L2097" s="733">
        <v>85</v>
      </c>
      <c r="M2097" s="734">
        <v>85</v>
      </c>
      <c r="N2097" s="931"/>
      <c r="O2097" s="530">
        <f t="shared" si="3141"/>
        <v>-85</v>
      </c>
      <c r="P2097" s="530" t="str">
        <f t="shared" si="3142"/>
        <v xml:space="preserve">0 </v>
      </c>
      <c r="Q2097" s="646"/>
      <c r="R2097" s="536"/>
      <c r="S2097" s="536"/>
      <c r="T2097" s="536"/>
      <c r="U2097" s="536"/>
      <c r="V2097" s="536"/>
      <c r="W2097" s="683" t="str">
        <f>IF(SUM(Q2097:V2097)=X2097,"OK",SUM(Q2097:V2097)-X2097)</f>
        <v>OK</v>
      </c>
      <c r="X2097" s="141"/>
      <c r="Y2097" s="141"/>
      <c r="Z2097" s="552"/>
      <c r="AA2097" s="552"/>
      <c r="AB2097" s="683" t="str">
        <f>IF(SUM(Z2097:AA2097)=AC2097,"OK",SUM(Z2097:AA2097)-AC2097)</f>
        <v>OK</v>
      </c>
      <c r="AC2097" s="593"/>
      <c r="AD2097" s="530">
        <f t="shared" si="3145"/>
        <v>0</v>
      </c>
      <c r="AE2097" s="842">
        <f t="shared" si="3146"/>
        <v>0</v>
      </c>
      <c r="AF2097" s="931"/>
      <c r="AG2097" s="530">
        <f t="shared" si="3147"/>
        <v>-85</v>
      </c>
      <c r="AH2097" s="530" t="str">
        <f t="shared" si="3148"/>
        <v xml:space="preserve">0 </v>
      </c>
      <c r="AI2097" s="641"/>
      <c r="AJ2097" s="537"/>
      <c r="AK2097" s="537"/>
      <c r="AL2097" s="537"/>
      <c r="AM2097" s="537"/>
      <c r="AN2097" s="537"/>
      <c r="AO2097" s="683" t="str">
        <f>IF(SUM(AI2097:AN2097)=AP2097,"OK",SUM(AI2097:AN2097)-AP2097)</f>
        <v>OK</v>
      </c>
      <c r="AP2097" s="141"/>
      <c r="AQ2097" s="141"/>
      <c r="AR2097" s="552"/>
      <c r="AS2097" s="552"/>
      <c r="AT2097" s="683" t="str">
        <f>IF(SUM(AR2097:AS2097)=AU2097,"OK",SUM(AR2097:AS2097)-AU2097)</f>
        <v>OK</v>
      </c>
      <c r="AU2097" s="593"/>
      <c r="AV2097" s="530">
        <f t="shared" si="3151"/>
        <v>0</v>
      </c>
      <c r="AW2097" s="842">
        <f t="shared" si="3152"/>
        <v>0</v>
      </c>
      <c r="AX2097" s="115">
        <f t="shared" si="3153"/>
        <v>85</v>
      </c>
      <c r="AY2097" s="5">
        <f t="shared" si="3154"/>
        <v>0</v>
      </c>
      <c r="AZ2097" s="7">
        <f>AY2097-AX2097</f>
        <v>-85</v>
      </c>
      <c r="BA2097" s="335">
        <f>AZ2097/AX2097</f>
        <v>-1</v>
      </c>
      <c r="BB2097" s="23">
        <f t="shared" si="3155"/>
        <v>85</v>
      </c>
      <c r="BC2097" s="5">
        <f>AW2097</f>
        <v>0</v>
      </c>
      <c r="BD2097" s="7">
        <f>BC2097-BB2097</f>
        <v>-85</v>
      </c>
      <c r="BE2097" s="335">
        <f>BD2097/BB2097</f>
        <v>-1</v>
      </c>
      <c r="BG2097" s="826" t="str">
        <f t="shared" si="3156"/>
        <v>12.50</v>
      </c>
      <c r="BH2097" s="607" t="b">
        <f>COUNTIF('Codes SEC'!$B$2:$B$250,Ministres!BG2097)&gt;0</f>
        <v>1</v>
      </c>
    </row>
    <row r="2098" spans="1:66" ht="35.1" customHeight="1" x14ac:dyDescent="0.25">
      <c r="A2098" s="222" t="s">
        <v>6116</v>
      </c>
      <c r="B2098" s="112">
        <v>16</v>
      </c>
      <c r="C2098" s="116" t="s">
        <v>107</v>
      </c>
      <c r="D2098" s="620">
        <v>1000</v>
      </c>
      <c r="E2098" s="278"/>
      <c r="F2098" s="116">
        <v>12</v>
      </c>
      <c r="G2098" s="694">
        <v>1</v>
      </c>
      <c r="H2098" s="878" t="str">
        <f t="shared" si="3140"/>
        <v>079</v>
      </c>
      <c r="I2098" s="397">
        <v>81410000</v>
      </c>
      <c r="J2098" s="380" t="s">
        <v>3448</v>
      </c>
      <c r="K2098" s="422" t="s">
        <v>3905</v>
      </c>
      <c r="L2098" s="733">
        <v>100</v>
      </c>
      <c r="M2098" s="734">
        <v>100</v>
      </c>
      <c r="N2098" s="931"/>
      <c r="O2098" s="530">
        <f t="shared" si="3141"/>
        <v>-100</v>
      </c>
      <c r="P2098" s="530" t="str">
        <f t="shared" si="3142"/>
        <v xml:space="preserve">0 </v>
      </c>
      <c r="Q2098" s="646"/>
      <c r="R2098" s="536"/>
      <c r="S2098" s="536"/>
      <c r="T2098" s="536"/>
      <c r="U2098" s="536"/>
      <c r="V2098" s="536"/>
      <c r="W2098" s="683" t="str">
        <f t="shared" si="3143"/>
        <v>OK</v>
      </c>
      <c r="X2098" s="141"/>
      <c r="Y2098" s="141"/>
      <c r="Z2098" s="552"/>
      <c r="AA2098" s="552"/>
      <c r="AB2098" s="683" t="str">
        <f t="shared" si="3144"/>
        <v>OK</v>
      </c>
      <c r="AC2098" s="593"/>
      <c r="AD2098" s="530">
        <f t="shared" si="3145"/>
        <v>0</v>
      </c>
      <c r="AE2098" s="842">
        <f t="shared" si="3146"/>
        <v>0</v>
      </c>
      <c r="AF2098" s="931"/>
      <c r="AG2098" s="530">
        <f t="shared" si="3147"/>
        <v>-100</v>
      </c>
      <c r="AH2098" s="530" t="str">
        <f t="shared" si="3148"/>
        <v xml:space="preserve">0 </v>
      </c>
      <c r="AI2098" s="641"/>
      <c r="AJ2098" s="537"/>
      <c r="AK2098" s="537"/>
      <c r="AL2098" s="537"/>
      <c r="AM2098" s="537"/>
      <c r="AN2098" s="537"/>
      <c r="AO2098" s="683" t="str">
        <f t="shared" si="3149"/>
        <v>OK</v>
      </c>
      <c r="AP2098" s="141"/>
      <c r="AQ2098" s="141"/>
      <c r="AR2098" s="552"/>
      <c r="AS2098" s="552"/>
      <c r="AT2098" s="683" t="str">
        <f t="shared" si="3150"/>
        <v>OK</v>
      </c>
      <c r="AU2098" s="593"/>
      <c r="AV2098" s="530">
        <f t="shared" si="3151"/>
        <v>0</v>
      </c>
      <c r="AW2098" s="842">
        <f t="shared" si="3152"/>
        <v>0</v>
      </c>
      <c r="AX2098" s="115">
        <f t="shared" si="3153"/>
        <v>100</v>
      </c>
      <c r="AY2098" s="5">
        <f t="shared" si="3154"/>
        <v>0</v>
      </c>
      <c r="AZ2098" s="7">
        <f t="shared" ref="AZ2098:AZ2103" si="3162">AY2098-AX2098</f>
        <v>-100</v>
      </c>
      <c r="BA2098" s="335">
        <f>AZ2098/AX2098</f>
        <v>-1</v>
      </c>
      <c r="BB2098" s="23">
        <f t="shared" si="3155"/>
        <v>100</v>
      </c>
      <c r="BC2098" s="5">
        <f>AW2098</f>
        <v>0</v>
      </c>
      <c r="BD2098" s="7">
        <f t="shared" ref="BD2098:BD2103" si="3163">BC2098-BB2098</f>
        <v>-100</v>
      </c>
      <c r="BE2098" s="335">
        <f>BD2098/BB2098</f>
        <v>-1</v>
      </c>
      <c r="BG2098" s="826" t="str">
        <f t="shared" si="3156"/>
        <v>14.10</v>
      </c>
      <c r="BH2098" s="607" t="b">
        <f>COUNTIF('Codes SEC'!$B$2:$B$250,Ministres!BG2098)&gt;0</f>
        <v>1</v>
      </c>
    </row>
    <row r="2099" spans="1:66" ht="35.1" customHeight="1" x14ac:dyDescent="0.25">
      <c r="A2099" s="222" t="s">
        <v>6116</v>
      </c>
      <c r="B2099" s="112">
        <v>16</v>
      </c>
      <c r="C2099" s="116" t="s">
        <v>107</v>
      </c>
      <c r="D2099" s="620">
        <v>1000</v>
      </c>
      <c r="E2099" s="278"/>
      <c r="F2099" s="116">
        <v>12</v>
      </c>
      <c r="G2099" s="694">
        <v>1</v>
      </c>
      <c r="H2099" s="878" t="str">
        <f t="shared" si="3140"/>
        <v>079</v>
      </c>
      <c r="I2099" s="397" t="s">
        <v>3263</v>
      </c>
      <c r="J2099" s="380" t="s">
        <v>2551</v>
      </c>
      <c r="K2099" s="408" t="s">
        <v>6216</v>
      </c>
      <c r="L2099" s="733">
        <v>0</v>
      </c>
      <c r="M2099" s="734">
        <v>0</v>
      </c>
      <c r="N2099" s="931"/>
      <c r="O2099" s="530">
        <f t="shared" si="3141"/>
        <v>0</v>
      </c>
      <c r="P2099" s="530">
        <f t="shared" si="3142"/>
        <v>0</v>
      </c>
      <c r="Q2099" s="646"/>
      <c r="R2099" s="536"/>
      <c r="S2099" s="536"/>
      <c r="T2099" s="536"/>
      <c r="U2099" s="536"/>
      <c r="V2099" s="536"/>
      <c r="W2099" s="683" t="str">
        <f t="shared" si="3143"/>
        <v>OK</v>
      </c>
      <c r="X2099" s="141"/>
      <c r="Y2099" s="141"/>
      <c r="Z2099" s="552"/>
      <c r="AA2099" s="552"/>
      <c r="AB2099" s="683" t="str">
        <f t="shared" si="3144"/>
        <v>OK</v>
      </c>
      <c r="AC2099" s="593"/>
      <c r="AD2099" s="530">
        <f t="shared" si="3145"/>
        <v>0</v>
      </c>
      <c r="AE2099" s="842">
        <f t="shared" si="3146"/>
        <v>0</v>
      </c>
      <c r="AF2099" s="931"/>
      <c r="AG2099" s="530">
        <f t="shared" si="3147"/>
        <v>0</v>
      </c>
      <c r="AH2099" s="530">
        <f t="shared" si="3148"/>
        <v>0</v>
      </c>
      <c r="AI2099" s="641"/>
      <c r="AJ2099" s="537"/>
      <c r="AK2099" s="537"/>
      <c r="AL2099" s="537"/>
      <c r="AM2099" s="537"/>
      <c r="AN2099" s="537"/>
      <c r="AO2099" s="683" t="str">
        <f t="shared" si="3149"/>
        <v>OK</v>
      </c>
      <c r="AP2099" s="141"/>
      <c r="AQ2099" s="141"/>
      <c r="AR2099" s="552"/>
      <c r="AS2099" s="552"/>
      <c r="AT2099" s="683" t="str">
        <f t="shared" si="3150"/>
        <v>OK</v>
      </c>
      <c r="AU2099" s="593"/>
      <c r="AV2099" s="530">
        <f t="shared" si="3151"/>
        <v>0</v>
      </c>
      <c r="AW2099" s="842">
        <f t="shared" si="3152"/>
        <v>0</v>
      </c>
      <c r="AX2099" s="115">
        <f t="shared" si="3153"/>
        <v>0</v>
      </c>
      <c r="AY2099" s="5">
        <f t="shared" si="3154"/>
        <v>0</v>
      </c>
      <c r="AZ2099" s="7">
        <f t="shared" si="3162"/>
        <v>0</v>
      </c>
      <c r="BA2099" s="335" t="e">
        <f>AZ2099/AX2099</f>
        <v>#DIV/0!</v>
      </c>
      <c r="BB2099" s="23">
        <f t="shared" si="3155"/>
        <v>0</v>
      </c>
      <c r="BC2099" s="5">
        <f>AW2099</f>
        <v>0</v>
      </c>
      <c r="BD2099" s="7">
        <f t="shared" si="3163"/>
        <v>0</v>
      </c>
      <c r="BE2099" s="335" t="e">
        <f>BD2099/BB2099</f>
        <v>#DIV/0!</v>
      </c>
      <c r="BG2099" s="826" t="str">
        <f t="shared" si="3156"/>
        <v>31.32</v>
      </c>
      <c r="BH2099" s="607" t="b">
        <f>COUNTIF('Codes SEC'!$B$2:$B$250,Ministres!BG2099)&gt;0</f>
        <v>1</v>
      </c>
    </row>
    <row r="2100" spans="1:66" ht="35.1" customHeight="1" x14ac:dyDescent="0.25">
      <c r="A2100" s="222" t="s">
        <v>6116</v>
      </c>
      <c r="B2100" s="112">
        <v>16</v>
      </c>
      <c r="C2100" s="116" t="s">
        <v>107</v>
      </c>
      <c r="D2100" s="620">
        <v>1000</v>
      </c>
      <c r="E2100" s="278"/>
      <c r="F2100" s="116">
        <v>12</v>
      </c>
      <c r="G2100" s="700" t="s">
        <v>5613</v>
      </c>
      <c r="H2100" s="878" t="str">
        <f t="shared" si="3140"/>
        <v>079</v>
      </c>
      <c r="I2100" s="397" t="s">
        <v>3264</v>
      </c>
      <c r="J2100" s="380" t="s">
        <v>2552</v>
      </c>
      <c r="K2100" s="408" t="s">
        <v>263</v>
      </c>
      <c r="L2100" s="733">
        <v>56</v>
      </c>
      <c r="M2100" s="734">
        <v>56</v>
      </c>
      <c r="N2100" s="931"/>
      <c r="O2100" s="530">
        <f t="shared" si="3141"/>
        <v>-56</v>
      </c>
      <c r="P2100" s="530" t="str">
        <f t="shared" si="3142"/>
        <v xml:space="preserve">0 </v>
      </c>
      <c r="Q2100" s="646"/>
      <c r="R2100" s="536"/>
      <c r="S2100" s="536"/>
      <c r="T2100" s="536"/>
      <c r="U2100" s="536"/>
      <c r="V2100" s="536"/>
      <c r="W2100" s="683" t="str">
        <f t="shared" si="3143"/>
        <v>OK</v>
      </c>
      <c r="X2100" s="141"/>
      <c r="Y2100" s="141"/>
      <c r="Z2100" s="552"/>
      <c r="AA2100" s="552"/>
      <c r="AB2100" s="683" t="str">
        <f t="shared" si="3144"/>
        <v>OK</v>
      </c>
      <c r="AC2100" s="593"/>
      <c r="AD2100" s="530">
        <f t="shared" si="3145"/>
        <v>0</v>
      </c>
      <c r="AE2100" s="842">
        <f t="shared" si="3146"/>
        <v>0</v>
      </c>
      <c r="AF2100" s="931"/>
      <c r="AG2100" s="530">
        <f t="shared" si="3147"/>
        <v>-56</v>
      </c>
      <c r="AH2100" s="530" t="str">
        <f t="shared" si="3148"/>
        <v xml:space="preserve">0 </v>
      </c>
      <c r="AI2100" s="641"/>
      <c r="AJ2100" s="537"/>
      <c r="AK2100" s="537"/>
      <c r="AL2100" s="537"/>
      <c r="AM2100" s="537"/>
      <c r="AN2100" s="537"/>
      <c r="AO2100" s="683" t="str">
        <f t="shared" si="3149"/>
        <v>OK</v>
      </c>
      <c r="AP2100" s="141"/>
      <c r="AQ2100" s="141"/>
      <c r="AR2100" s="552"/>
      <c r="AS2100" s="552"/>
      <c r="AT2100" s="683" t="str">
        <f t="shared" si="3150"/>
        <v>OK</v>
      </c>
      <c r="AU2100" s="593"/>
      <c r="AV2100" s="530">
        <f t="shared" si="3151"/>
        <v>0</v>
      </c>
      <c r="AW2100" s="842">
        <f t="shared" si="3152"/>
        <v>0</v>
      </c>
      <c r="AX2100" s="115">
        <f t="shared" si="3153"/>
        <v>56</v>
      </c>
      <c r="AY2100" s="5">
        <f t="shared" si="3154"/>
        <v>0</v>
      </c>
      <c r="AZ2100" s="7">
        <f t="shared" si="3162"/>
        <v>-56</v>
      </c>
      <c r="BA2100" s="335">
        <f t="shared" si="3158"/>
        <v>-1</v>
      </c>
      <c r="BB2100" s="23">
        <f t="shared" si="3155"/>
        <v>56</v>
      </c>
      <c r="BC2100" s="5">
        <f t="shared" si="3159"/>
        <v>0</v>
      </c>
      <c r="BD2100" s="7">
        <f t="shared" si="3163"/>
        <v>-56</v>
      </c>
      <c r="BE2100" s="335">
        <f t="shared" si="3161"/>
        <v>-1</v>
      </c>
      <c r="BG2100" s="826" t="str">
        <f t="shared" si="3156"/>
        <v>33.00</v>
      </c>
      <c r="BH2100" s="607" t="b">
        <f>COUNTIF('Codes SEC'!$B$2:$B$250,Ministres!BG2100)&gt;0</f>
        <v>1</v>
      </c>
    </row>
    <row r="2101" spans="1:66" ht="35.1" customHeight="1" x14ac:dyDescent="0.25">
      <c r="A2101" s="222" t="s">
        <v>6116</v>
      </c>
      <c r="B2101" s="112">
        <v>16</v>
      </c>
      <c r="C2101" s="116" t="s">
        <v>107</v>
      </c>
      <c r="D2101" s="620">
        <v>1000</v>
      </c>
      <c r="E2101" s="278"/>
      <c r="F2101" s="116">
        <v>12</v>
      </c>
      <c r="G2101" s="694">
        <v>1</v>
      </c>
      <c r="H2101" s="878" t="str">
        <f t="shared" si="3140"/>
        <v>079</v>
      </c>
      <c r="I2101" s="397" t="s">
        <v>3264</v>
      </c>
      <c r="J2101" s="380" t="s">
        <v>2553</v>
      </c>
      <c r="K2101" s="408" t="s">
        <v>474</v>
      </c>
      <c r="L2101" s="733">
        <v>0</v>
      </c>
      <c r="M2101" s="734">
        <v>0</v>
      </c>
      <c r="N2101" s="931"/>
      <c r="O2101" s="530">
        <f t="shared" si="3141"/>
        <v>0</v>
      </c>
      <c r="P2101" s="530">
        <f t="shared" si="3142"/>
        <v>0</v>
      </c>
      <c r="Q2101" s="646"/>
      <c r="R2101" s="536"/>
      <c r="S2101" s="536"/>
      <c r="T2101" s="536"/>
      <c r="U2101" s="536"/>
      <c r="V2101" s="536"/>
      <c r="W2101" s="683" t="str">
        <f t="shared" si="3143"/>
        <v>OK</v>
      </c>
      <c r="X2101" s="141"/>
      <c r="Y2101" s="141"/>
      <c r="Z2101" s="552"/>
      <c r="AA2101" s="552"/>
      <c r="AB2101" s="683" t="str">
        <f t="shared" si="3144"/>
        <v>OK</v>
      </c>
      <c r="AC2101" s="593"/>
      <c r="AD2101" s="530">
        <f t="shared" si="3145"/>
        <v>0</v>
      </c>
      <c r="AE2101" s="842">
        <f t="shared" si="3146"/>
        <v>0</v>
      </c>
      <c r="AF2101" s="931"/>
      <c r="AG2101" s="530">
        <f t="shared" si="3147"/>
        <v>0</v>
      </c>
      <c r="AH2101" s="530">
        <f t="shared" si="3148"/>
        <v>0</v>
      </c>
      <c r="AI2101" s="641"/>
      <c r="AJ2101" s="537"/>
      <c r="AK2101" s="537"/>
      <c r="AL2101" s="537"/>
      <c r="AM2101" s="537"/>
      <c r="AN2101" s="537"/>
      <c r="AO2101" s="683" t="str">
        <f t="shared" si="3149"/>
        <v>OK</v>
      </c>
      <c r="AP2101" s="141"/>
      <c r="AQ2101" s="141"/>
      <c r="AR2101" s="552"/>
      <c r="AS2101" s="552"/>
      <c r="AT2101" s="683" t="str">
        <f t="shared" si="3150"/>
        <v>OK</v>
      </c>
      <c r="AU2101" s="593"/>
      <c r="AV2101" s="530">
        <f t="shared" si="3151"/>
        <v>0</v>
      </c>
      <c r="AW2101" s="842">
        <f t="shared" si="3152"/>
        <v>0</v>
      </c>
      <c r="AX2101" s="115">
        <f t="shared" si="3153"/>
        <v>0</v>
      </c>
      <c r="AY2101" s="5">
        <f t="shared" si="3154"/>
        <v>0</v>
      </c>
      <c r="AZ2101" s="7">
        <f t="shared" si="3162"/>
        <v>0</v>
      </c>
      <c r="BA2101" s="335" t="e">
        <f>AZ2101/AX2101</f>
        <v>#DIV/0!</v>
      </c>
      <c r="BB2101" s="23">
        <f t="shared" si="3155"/>
        <v>0</v>
      </c>
      <c r="BC2101" s="5">
        <f>AW2101</f>
        <v>0</v>
      </c>
      <c r="BD2101" s="7">
        <f t="shared" si="3163"/>
        <v>0</v>
      </c>
      <c r="BE2101" s="335" t="e">
        <f>BD2101/BB2101</f>
        <v>#DIV/0!</v>
      </c>
      <c r="BG2101" s="826" t="str">
        <f t="shared" si="3156"/>
        <v>33.00</v>
      </c>
      <c r="BH2101" s="607" t="b">
        <f>COUNTIF('Codes SEC'!$B$2:$B$250,Ministres!BG2101)&gt;0</f>
        <v>1</v>
      </c>
    </row>
    <row r="2102" spans="1:66" s="4" customFormat="1" ht="35.1" customHeight="1" x14ac:dyDescent="0.25">
      <c r="A2102" s="222" t="s">
        <v>6116</v>
      </c>
      <c r="B2102" s="112">
        <v>16</v>
      </c>
      <c r="C2102" s="116" t="s">
        <v>107</v>
      </c>
      <c r="D2102" s="620">
        <v>1000</v>
      </c>
      <c r="E2102" s="278"/>
      <c r="F2102" s="116">
        <v>12</v>
      </c>
      <c r="G2102" s="694">
        <v>1</v>
      </c>
      <c r="H2102" s="878" t="str">
        <f t="shared" si="3140"/>
        <v>079</v>
      </c>
      <c r="I2102" s="397" t="s">
        <v>3260</v>
      </c>
      <c r="J2102" s="380" t="s">
        <v>2554</v>
      </c>
      <c r="K2102" s="408" t="s">
        <v>362</v>
      </c>
      <c r="L2102" s="733">
        <v>400</v>
      </c>
      <c r="M2102" s="734">
        <v>400</v>
      </c>
      <c r="N2102" s="931"/>
      <c r="O2102" s="530">
        <f t="shared" si="3141"/>
        <v>-400</v>
      </c>
      <c r="P2102" s="530" t="str">
        <f t="shared" si="3142"/>
        <v xml:space="preserve">0 </v>
      </c>
      <c r="Q2102" s="646"/>
      <c r="R2102" s="536"/>
      <c r="S2102" s="536"/>
      <c r="T2102" s="536"/>
      <c r="U2102" s="536"/>
      <c r="V2102" s="536"/>
      <c r="W2102" s="683" t="str">
        <f t="shared" si="3143"/>
        <v>OK</v>
      </c>
      <c r="X2102" s="141"/>
      <c r="Y2102" s="141"/>
      <c r="Z2102" s="552"/>
      <c r="AA2102" s="552"/>
      <c r="AB2102" s="683" t="str">
        <f t="shared" si="3144"/>
        <v>OK</v>
      </c>
      <c r="AC2102" s="593"/>
      <c r="AD2102" s="530">
        <f t="shared" si="3145"/>
        <v>0</v>
      </c>
      <c r="AE2102" s="842">
        <f t="shared" si="3146"/>
        <v>0</v>
      </c>
      <c r="AF2102" s="931"/>
      <c r="AG2102" s="530">
        <f t="shared" si="3147"/>
        <v>-400</v>
      </c>
      <c r="AH2102" s="530" t="str">
        <f t="shared" si="3148"/>
        <v xml:space="preserve">0 </v>
      </c>
      <c r="AI2102" s="641"/>
      <c r="AJ2102" s="537"/>
      <c r="AK2102" s="537"/>
      <c r="AL2102" s="537"/>
      <c r="AM2102" s="537"/>
      <c r="AN2102" s="537"/>
      <c r="AO2102" s="683" t="str">
        <f t="shared" si="3149"/>
        <v>OK</v>
      </c>
      <c r="AP2102" s="141"/>
      <c r="AQ2102" s="141"/>
      <c r="AR2102" s="552"/>
      <c r="AS2102" s="552"/>
      <c r="AT2102" s="683" t="str">
        <f t="shared" si="3150"/>
        <v>OK</v>
      </c>
      <c r="AU2102" s="593"/>
      <c r="AV2102" s="530">
        <f t="shared" si="3151"/>
        <v>0</v>
      </c>
      <c r="AW2102" s="842">
        <f t="shared" si="3152"/>
        <v>0</v>
      </c>
      <c r="AX2102" s="115">
        <f t="shared" si="3153"/>
        <v>400</v>
      </c>
      <c r="AY2102" s="5">
        <f t="shared" si="3154"/>
        <v>0</v>
      </c>
      <c r="AZ2102" s="7">
        <f t="shared" si="3162"/>
        <v>-400</v>
      </c>
      <c r="BA2102" s="335">
        <f t="shared" ref="BA2102:BA2104" si="3164">AZ2102/AX2102</f>
        <v>-1</v>
      </c>
      <c r="BB2102" s="23">
        <f t="shared" si="3155"/>
        <v>400</v>
      </c>
      <c r="BC2102" s="5">
        <f t="shared" ref="BC2102:BC2104" si="3165">AW2102</f>
        <v>0</v>
      </c>
      <c r="BD2102" s="7">
        <f t="shared" si="3163"/>
        <v>-400</v>
      </c>
      <c r="BE2102" s="335">
        <f t="shared" ref="BE2102:BE2104" si="3166">BD2102/BB2102</f>
        <v>-1</v>
      </c>
      <c r="BF2102" s="41"/>
      <c r="BG2102" s="826" t="str">
        <f t="shared" si="3156"/>
        <v>41.40</v>
      </c>
      <c r="BH2102" s="607" t="b">
        <f>COUNTIF('Codes SEC'!$B$2:$B$250,Ministres!BG2102)&gt;0</f>
        <v>1</v>
      </c>
      <c r="BI2102" s="41"/>
      <c r="BJ2102" s="41"/>
      <c r="BK2102" s="41"/>
      <c r="BL2102" s="41"/>
      <c r="BM2102" s="41"/>
      <c r="BN2102" s="41"/>
    </row>
    <row r="2103" spans="1:66" ht="35.1" customHeight="1" x14ac:dyDescent="0.25">
      <c r="A2103" s="222" t="s">
        <v>6116</v>
      </c>
      <c r="B2103" s="112">
        <v>16</v>
      </c>
      <c r="C2103" s="116" t="s">
        <v>107</v>
      </c>
      <c r="D2103" s="620">
        <v>1000</v>
      </c>
      <c r="E2103" s="278"/>
      <c r="F2103" s="116">
        <v>12</v>
      </c>
      <c r="G2103" s="694">
        <v>1</v>
      </c>
      <c r="H2103" s="878" t="str">
        <f t="shared" si="3140"/>
        <v>079</v>
      </c>
      <c r="I2103" s="397" t="s">
        <v>3260</v>
      </c>
      <c r="J2103" s="380" t="s">
        <v>2555</v>
      </c>
      <c r="K2103" s="408" t="s">
        <v>5458</v>
      </c>
      <c r="L2103" s="733">
        <v>0</v>
      </c>
      <c r="M2103" s="734">
        <v>0</v>
      </c>
      <c r="N2103" s="931"/>
      <c r="O2103" s="530">
        <f t="shared" si="3141"/>
        <v>0</v>
      </c>
      <c r="P2103" s="530">
        <f t="shared" si="3142"/>
        <v>0</v>
      </c>
      <c r="Q2103" s="646"/>
      <c r="R2103" s="536"/>
      <c r="S2103" s="536"/>
      <c r="T2103" s="536"/>
      <c r="U2103" s="536"/>
      <c r="V2103" s="536"/>
      <c r="W2103" s="683" t="str">
        <f t="shared" si="3143"/>
        <v>OK</v>
      </c>
      <c r="X2103" s="141"/>
      <c r="Y2103" s="141"/>
      <c r="Z2103" s="552"/>
      <c r="AA2103" s="552"/>
      <c r="AB2103" s="683" t="str">
        <f t="shared" si="3144"/>
        <v>OK</v>
      </c>
      <c r="AC2103" s="593"/>
      <c r="AD2103" s="530">
        <f t="shared" si="3145"/>
        <v>0</v>
      </c>
      <c r="AE2103" s="842">
        <f t="shared" si="3146"/>
        <v>0</v>
      </c>
      <c r="AF2103" s="931"/>
      <c r="AG2103" s="530">
        <f t="shared" si="3147"/>
        <v>0</v>
      </c>
      <c r="AH2103" s="530">
        <f t="shared" si="3148"/>
        <v>0</v>
      </c>
      <c r="AI2103" s="641"/>
      <c r="AJ2103" s="537"/>
      <c r="AK2103" s="537"/>
      <c r="AL2103" s="537"/>
      <c r="AM2103" s="537"/>
      <c r="AN2103" s="537"/>
      <c r="AO2103" s="683" t="str">
        <f t="shared" si="3149"/>
        <v>OK</v>
      </c>
      <c r="AP2103" s="141"/>
      <c r="AQ2103" s="141"/>
      <c r="AR2103" s="552"/>
      <c r="AS2103" s="552"/>
      <c r="AT2103" s="683" t="str">
        <f t="shared" si="3150"/>
        <v>OK</v>
      </c>
      <c r="AU2103" s="593"/>
      <c r="AV2103" s="530">
        <f t="shared" si="3151"/>
        <v>0</v>
      </c>
      <c r="AW2103" s="842">
        <f t="shared" si="3152"/>
        <v>0</v>
      </c>
      <c r="AX2103" s="115">
        <f t="shared" si="3153"/>
        <v>0</v>
      </c>
      <c r="AY2103" s="5">
        <f t="shared" si="3154"/>
        <v>0</v>
      </c>
      <c r="AZ2103" s="7">
        <f t="shared" si="3162"/>
        <v>0</v>
      </c>
      <c r="BA2103" s="335" t="e">
        <f t="shared" si="3164"/>
        <v>#DIV/0!</v>
      </c>
      <c r="BB2103" s="23">
        <f t="shared" si="3155"/>
        <v>0</v>
      </c>
      <c r="BC2103" s="5">
        <f t="shared" si="3165"/>
        <v>0</v>
      </c>
      <c r="BD2103" s="7">
        <f t="shared" si="3163"/>
        <v>0</v>
      </c>
      <c r="BE2103" s="335" t="e">
        <f t="shared" si="3166"/>
        <v>#DIV/0!</v>
      </c>
      <c r="BG2103" s="826" t="str">
        <f t="shared" si="3156"/>
        <v>41.40</v>
      </c>
      <c r="BH2103" s="607" t="b">
        <f>COUNTIF('Codes SEC'!$B$2:$B$250,Ministres!BG2103)&gt;0</f>
        <v>1</v>
      </c>
    </row>
    <row r="2104" spans="1:66" ht="35.1" customHeight="1" x14ac:dyDescent="0.25">
      <c r="A2104" s="222" t="s">
        <v>6116</v>
      </c>
      <c r="B2104" s="112">
        <v>16</v>
      </c>
      <c r="C2104" s="116" t="s">
        <v>107</v>
      </c>
      <c r="D2104" s="620">
        <v>1000</v>
      </c>
      <c r="E2104" s="278"/>
      <c r="F2104" s="116">
        <v>12</v>
      </c>
      <c r="G2104" s="694">
        <v>1</v>
      </c>
      <c r="H2104" s="878" t="str">
        <f t="shared" si="3140"/>
        <v>079</v>
      </c>
      <c r="I2104" s="397" t="s">
        <v>3265</v>
      </c>
      <c r="J2104" s="380" t="s">
        <v>2556</v>
      </c>
      <c r="K2104" s="494" t="s">
        <v>93</v>
      </c>
      <c r="L2104" s="733">
        <v>294</v>
      </c>
      <c r="M2104" s="734">
        <v>294</v>
      </c>
      <c r="N2104" s="931"/>
      <c r="O2104" s="530">
        <f t="shared" si="3141"/>
        <v>-294</v>
      </c>
      <c r="P2104" s="530" t="str">
        <f t="shared" si="3142"/>
        <v xml:space="preserve">0 </v>
      </c>
      <c r="Q2104" s="646"/>
      <c r="R2104" s="536"/>
      <c r="S2104" s="536"/>
      <c r="T2104" s="536"/>
      <c r="U2104" s="536"/>
      <c r="V2104" s="536"/>
      <c r="W2104" s="683" t="str">
        <f t="shared" si="3143"/>
        <v>OK</v>
      </c>
      <c r="X2104" s="141"/>
      <c r="Y2104" s="141"/>
      <c r="Z2104" s="552"/>
      <c r="AA2104" s="552"/>
      <c r="AB2104" s="683" t="str">
        <f t="shared" si="3144"/>
        <v>OK</v>
      </c>
      <c r="AC2104" s="593"/>
      <c r="AD2104" s="530">
        <f t="shared" si="3145"/>
        <v>0</v>
      </c>
      <c r="AE2104" s="842">
        <f t="shared" si="3146"/>
        <v>0</v>
      </c>
      <c r="AF2104" s="931"/>
      <c r="AG2104" s="530">
        <f t="shared" si="3147"/>
        <v>-294</v>
      </c>
      <c r="AH2104" s="530" t="str">
        <f t="shared" si="3148"/>
        <v xml:space="preserve">0 </v>
      </c>
      <c r="AI2104" s="641"/>
      <c r="AJ2104" s="537"/>
      <c r="AK2104" s="537"/>
      <c r="AL2104" s="537"/>
      <c r="AM2104" s="537"/>
      <c r="AN2104" s="537"/>
      <c r="AO2104" s="683" t="str">
        <f t="shared" si="3149"/>
        <v>OK</v>
      </c>
      <c r="AP2104" s="141"/>
      <c r="AQ2104" s="141"/>
      <c r="AR2104" s="552"/>
      <c r="AS2104" s="552"/>
      <c r="AT2104" s="683" t="str">
        <f t="shared" si="3150"/>
        <v>OK</v>
      </c>
      <c r="AU2104" s="593"/>
      <c r="AV2104" s="530">
        <f t="shared" si="3151"/>
        <v>0</v>
      </c>
      <c r="AW2104" s="842">
        <f t="shared" si="3152"/>
        <v>0</v>
      </c>
      <c r="AX2104" s="115">
        <f t="shared" si="3153"/>
        <v>294</v>
      </c>
      <c r="AY2104" s="5">
        <f t="shared" si="3154"/>
        <v>0</v>
      </c>
      <c r="AZ2104" s="7">
        <f t="shared" ref="AZ2104" si="3167">AY2104-AX2104</f>
        <v>-294</v>
      </c>
      <c r="BA2104" s="335">
        <f t="shared" si="3164"/>
        <v>-1</v>
      </c>
      <c r="BB2104" s="23">
        <f t="shared" si="3155"/>
        <v>294</v>
      </c>
      <c r="BC2104" s="5">
        <f t="shared" si="3165"/>
        <v>0</v>
      </c>
      <c r="BD2104" s="7">
        <f t="shared" ref="BD2104" si="3168">BC2104-BB2104</f>
        <v>-294</v>
      </c>
      <c r="BE2104" s="335">
        <f t="shared" si="3166"/>
        <v>-1</v>
      </c>
      <c r="BG2104" s="826" t="str">
        <f t="shared" si="3156"/>
        <v>43.22</v>
      </c>
      <c r="BH2104" s="607" t="b">
        <f>COUNTIF('Codes SEC'!$B$2:$B$250,Ministres!BG2104)&gt;0</f>
        <v>1</v>
      </c>
    </row>
    <row r="2105" spans="1:66" ht="35.1" customHeight="1" x14ac:dyDescent="0.25">
      <c r="A2105" s="222" t="s">
        <v>6116</v>
      </c>
      <c r="B2105" s="112">
        <v>16</v>
      </c>
      <c r="C2105" s="116" t="s">
        <v>107</v>
      </c>
      <c r="D2105" s="620">
        <v>1000</v>
      </c>
      <c r="E2105" s="278"/>
      <c r="F2105" s="116">
        <v>12</v>
      </c>
      <c r="G2105" s="700" t="s">
        <v>5613</v>
      </c>
      <c r="H2105" s="878" t="str">
        <f t="shared" si="3140"/>
        <v>079</v>
      </c>
      <c r="I2105" s="397" t="s">
        <v>3265</v>
      </c>
      <c r="J2105" s="380" t="s">
        <v>2557</v>
      </c>
      <c r="K2105" s="408" t="s">
        <v>97</v>
      </c>
      <c r="L2105" s="733">
        <v>50</v>
      </c>
      <c r="M2105" s="734">
        <v>50</v>
      </c>
      <c r="N2105" s="931"/>
      <c r="O2105" s="530">
        <f t="shared" si="3141"/>
        <v>-50</v>
      </c>
      <c r="P2105" s="530" t="str">
        <f t="shared" si="3142"/>
        <v xml:space="preserve">0 </v>
      </c>
      <c r="Q2105" s="646"/>
      <c r="R2105" s="536"/>
      <c r="S2105" s="536"/>
      <c r="T2105" s="536"/>
      <c r="U2105" s="536"/>
      <c r="V2105" s="536"/>
      <c r="W2105" s="683" t="str">
        <f t="shared" si="3143"/>
        <v>OK</v>
      </c>
      <c r="X2105" s="141"/>
      <c r="Y2105" s="141"/>
      <c r="Z2105" s="552"/>
      <c r="AA2105" s="552"/>
      <c r="AB2105" s="683" t="str">
        <f t="shared" si="3144"/>
        <v>OK</v>
      </c>
      <c r="AC2105" s="593"/>
      <c r="AD2105" s="530">
        <f t="shared" si="3145"/>
        <v>0</v>
      </c>
      <c r="AE2105" s="842">
        <f t="shared" si="3146"/>
        <v>0</v>
      </c>
      <c r="AF2105" s="931"/>
      <c r="AG2105" s="530">
        <f t="shared" si="3147"/>
        <v>-50</v>
      </c>
      <c r="AH2105" s="530" t="str">
        <f t="shared" si="3148"/>
        <v xml:space="preserve">0 </v>
      </c>
      <c r="AI2105" s="641"/>
      <c r="AJ2105" s="537"/>
      <c r="AK2105" s="537"/>
      <c r="AL2105" s="537"/>
      <c r="AM2105" s="537"/>
      <c r="AN2105" s="537"/>
      <c r="AO2105" s="683" t="str">
        <f t="shared" si="3149"/>
        <v>OK</v>
      </c>
      <c r="AP2105" s="141"/>
      <c r="AQ2105" s="141"/>
      <c r="AR2105" s="552"/>
      <c r="AS2105" s="552"/>
      <c r="AT2105" s="683" t="str">
        <f t="shared" si="3150"/>
        <v>OK</v>
      </c>
      <c r="AU2105" s="593"/>
      <c r="AV2105" s="530">
        <f t="shared" si="3151"/>
        <v>0</v>
      </c>
      <c r="AW2105" s="842">
        <f t="shared" si="3152"/>
        <v>0</v>
      </c>
      <c r="AX2105" s="115">
        <f t="shared" si="3153"/>
        <v>50</v>
      </c>
      <c r="AY2105" s="5">
        <f t="shared" si="3154"/>
        <v>0</v>
      </c>
      <c r="AZ2105" s="7">
        <f t="shared" si="3157"/>
        <v>-50</v>
      </c>
      <c r="BA2105" s="335">
        <f t="shared" si="3158"/>
        <v>-1</v>
      </c>
      <c r="BB2105" s="23">
        <f t="shared" si="3155"/>
        <v>50</v>
      </c>
      <c r="BC2105" s="5">
        <f t="shared" si="3159"/>
        <v>0</v>
      </c>
      <c r="BD2105" s="7">
        <f t="shared" si="3160"/>
        <v>-50</v>
      </c>
      <c r="BE2105" s="335">
        <f t="shared" si="3161"/>
        <v>-1</v>
      </c>
      <c r="BG2105" s="826" t="str">
        <f t="shared" si="3156"/>
        <v>43.22</v>
      </c>
      <c r="BH2105" s="607" t="b">
        <f>COUNTIF('Codes SEC'!$B$2:$B$250,Ministres!BG2105)&gt;0</f>
        <v>1</v>
      </c>
    </row>
    <row r="2106" spans="1:66" ht="61.2" x14ac:dyDescent="0.25">
      <c r="A2106" s="222" t="s">
        <v>6116</v>
      </c>
      <c r="B2106" s="112">
        <v>16</v>
      </c>
      <c r="C2106" s="116" t="s">
        <v>107</v>
      </c>
      <c r="D2106" s="620">
        <v>1000</v>
      </c>
      <c r="E2106" s="278"/>
      <c r="F2106" s="116">
        <v>12</v>
      </c>
      <c r="G2106" s="700" t="s">
        <v>5613</v>
      </c>
      <c r="H2106" s="878" t="str">
        <f t="shared" si="3140"/>
        <v>079</v>
      </c>
      <c r="I2106" s="397" t="s">
        <v>3265</v>
      </c>
      <c r="J2106" s="380" t="s">
        <v>2558</v>
      </c>
      <c r="K2106" s="408" t="s">
        <v>253</v>
      </c>
      <c r="L2106" s="733">
        <v>0</v>
      </c>
      <c r="M2106" s="734">
        <v>0</v>
      </c>
      <c r="N2106" s="931"/>
      <c r="O2106" s="530">
        <f t="shared" si="3141"/>
        <v>0</v>
      </c>
      <c r="P2106" s="530">
        <f t="shared" si="3142"/>
        <v>0</v>
      </c>
      <c r="Q2106" s="646"/>
      <c r="R2106" s="536"/>
      <c r="S2106" s="536"/>
      <c r="T2106" s="536"/>
      <c r="U2106" s="536"/>
      <c r="V2106" s="536"/>
      <c r="W2106" s="683" t="str">
        <f t="shared" si="3143"/>
        <v>OK</v>
      </c>
      <c r="X2106" s="141"/>
      <c r="Y2106" s="141"/>
      <c r="Z2106" s="552"/>
      <c r="AA2106" s="552"/>
      <c r="AB2106" s="683" t="str">
        <f t="shared" si="3144"/>
        <v>OK</v>
      </c>
      <c r="AC2106" s="593"/>
      <c r="AD2106" s="530">
        <f t="shared" si="3145"/>
        <v>0</v>
      </c>
      <c r="AE2106" s="842">
        <f t="shared" si="3146"/>
        <v>0</v>
      </c>
      <c r="AF2106" s="931"/>
      <c r="AG2106" s="530">
        <f t="shared" si="3147"/>
        <v>0</v>
      </c>
      <c r="AH2106" s="530">
        <f t="shared" si="3148"/>
        <v>0</v>
      </c>
      <c r="AI2106" s="641"/>
      <c r="AJ2106" s="537"/>
      <c r="AK2106" s="537"/>
      <c r="AL2106" s="537"/>
      <c r="AM2106" s="537"/>
      <c r="AN2106" s="537"/>
      <c r="AO2106" s="683" t="str">
        <f t="shared" si="3149"/>
        <v>OK</v>
      </c>
      <c r="AP2106" s="141"/>
      <c r="AQ2106" s="141"/>
      <c r="AR2106" s="552"/>
      <c r="AS2106" s="552"/>
      <c r="AT2106" s="683" t="str">
        <f t="shared" si="3150"/>
        <v>OK</v>
      </c>
      <c r="AU2106" s="593"/>
      <c r="AV2106" s="530">
        <f t="shared" si="3151"/>
        <v>0</v>
      </c>
      <c r="AW2106" s="842">
        <f t="shared" si="3152"/>
        <v>0</v>
      </c>
      <c r="AX2106" s="115">
        <f t="shared" si="3153"/>
        <v>0</v>
      </c>
      <c r="AY2106" s="5">
        <f t="shared" si="3154"/>
        <v>0</v>
      </c>
      <c r="AZ2106" s="7">
        <f t="shared" si="3157"/>
        <v>0</v>
      </c>
      <c r="BA2106" s="335" t="e">
        <f t="shared" si="3158"/>
        <v>#DIV/0!</v>
      </c>
      <c r="BB2106" s="23">
        <f t="shared" si="3155"/>
        <v>0</v>
      </c>
      <c r="BC2106" s="5">
        <f t="shared" si="3159"/>
        <v>0</v>
      </c>
      <c r="BD2106" s="7">
        <f t="shared" si="3160"/>
        <v>0</v>
      </c>
      <c r="BE2106" s="335" t="e">
        <f t="shared" si="3161"/>
        <v>#DIV/0!</v>
      </c>
      <c r="BG2106" s="826" t="str">
        <f t="shared" si="3156"/>
        <v>43.22</v>
      </c>
      <c r="BH2106" s="607" t="b">
        <f>COUNTIF('Codes SEC'!$B$2:$B$250,Ministres!BG2106)&gt;0</f>
        <v>1</v>
      </c>
    </row>
    <row r="2107" spans="1:66" ht="35.1" customHeight="1" x14ac:dyDescent="0.25">
      <c r="A2107" s="222" t="s">
        <v>6116</v>
      </c>
      <c r="B2107" s="112">
        <v>16</v>
      </c>
      <c r="C2107" s="116" t="s">
        <v>107</v>
      </c>
      <c r="D2107" s="620">
        <v>1000</v>
      </c>
      <c r="E2107" s="278"/>
      <c r="F2107" s="116">
        <v>16</v>
      </c>
      <c r="G2107" s="700" t="s">
        <v>5613</v>
      </c>
      <c r="H2107" s="878" t="str">
        <f t="shared" si="3140"/>
        <v>079</v>
      </c>
      <c r="I2107" s="397" t="s">
        <v>3265</v>
      </c>
      <c r="J2107" s="380" t="s">
        <v>2559</v>
      </c>
      <c r="K2107" s="494" t="s">
        <v>440</v>
      </c>
      <c r="L2107" s="733">
        <v>6132</v>
      </c>
      <c r="M2107" s="734">
        <v>6132</v>
      </c>
      <c r="N2107" s="931"/>
      <c r="O2107" s="530">
        <f t="shared" si="3141"/>
        <v>-6132</v>
      </c>
      <c r="P2107" s="530" t="str">
        <f t="shared" si="3142"/>
        <v xml:space="preserve">0 </v>
      </c>
      <c r="Q2107" s="646"/>
      <c r="R2107" s="536"/>
      <c r="S2107" s="536"/>
      <c r="T2107" s="536"/>
      <c r="U2107" s="536"/>
      <c r="V2107" s="536"/>
      <c r="W2107" s="683" t="str">
        <f t="shared" si="3143"/>
        <v>OK</v>
      </c>
      <c r="X2107" s="141"/>
      <c r="Y2107" s="141"/>
      <c r="Z2107" s="552"/>
      <c r="AA2107" s="552"/>
      <c r="AB2107" s="683" t="str">
        <f t="shared" si="3144"/>
        <v>OK</v>
      </c>
      <c r="AC2107" s="593"/>
      <c r="AD2107" s="530">
        <f t="shared" si="3145"/>
        <v>0</v>
      </c>
      <c r="AE2107" s="842">
        <f t="shared" si="3146"/>
        <v>0</v>
      </c>
      <c r="AF2107" s="931"/>
      <c r="AG2107" s="530">
        <f t="shared" si="3147"/>
        <v>-6132</v>
      </c>
      <c r="AH2107" s="530" t="str">
        <f t="shared" si="3148"/>
        <v xml:space="preserve">0 </v>
      </c>
      <c r="AI2107" s="641"/>
      <c r="AJ2107" s="537"/>
      <c r="AK2107" s="537"/>
      <c r="AL2107" s="537"/>
      <c r="AM2107" s="537"/>
      <c r="AN2107" s="537"/>
      <c r="AO2107" s="683" t="str">
        <f t="shared" si="3149"/>
        <v>OK</v>
      </c>
      <c r="AP2107" s="141"/>
      <c r="AQ2107" s="141"/>
      <c r="AR2107" s="552"/>
      <c r="AS2107" s="552"/>
      <c r="AT2107" s="683" t="str">
        <f t="shared" si="3150"/>
        <v>OK</v>
      </c>
      <c r="AU2107" s="593"/>
      <c r="AV2107" s="530">
        <f t="shared" si="3151"/>
        <v>0</v>
      </c>
      <c r="AW2107" s="842">
        <f t="shared" si="3152"/>
        <v>0</v>
      </c>
      <c r="AX2107" s="115">
        <f t="shared" si="3153"/>
        <v>6132</v>
      </c>
      <c r="AY2107" s="5">
        <f t="shared" si="3154"/>
        <v>0</v>
      </c>
      <c r="AZ2107" s="7">
        <f t="shared" ref="AZ2107:AZ2112" si="3169">AY2107-AX2107</f>
        <v>-6132</v>
      </c>
      <c r="BA2107" s="335">
        <f t="shared" ref="BA2107:BA2112" si="3170">AZ2107/AX2107</f>
        <v>-1</v>
      </c>
      <c r="BB2107" s="23">
        <f t="shared" si="3155"/>
        <v>6132</v>
      </c>
      <c r="BC2107" s="5">
        <f t="shared" ref="BC2107:BC2112" si="3171">AW2107</f>
        <v>0</v>
      </c>
      <c r="BD2107" s="7">
        <f t="shared" ref="BD2107:BD2112" si="3172">BC2107-BB2107</f>
        <v>-6132</v>
      </c>
      <c r="BE2107" s="335">
        <f t="shared" ref="BE2107:BE2112" si="3173">BD2107/BB2107</f>
        <v>-1</v>
      </c>
      <c r="BG2107" s="826" t="str">
        <f t="shared" si="3156"/>
        <v>43.22</v>
      </c>
      <c r="BH2107" s="607" t="b">
        <f>COUNTIF('Codes SEC'!$B$2:$B$250,Ministres!BG2107)&gt;0</f>
        <v>1</v>
      </c>
    </row>
    <row r="2108" spans="1:66" ht="35.1" customHeight="1" x14ac:dyDescent="0.25">
      <c r="A2108" s="190" t="s">
        <v>6116</v>
      </c>
      <c r="B2108" s="583">
        <v>16</v>
      </c>
      <c r="C2108" s="120" t="s">
        <v>107</v>
      </c>
      <c r="D2108" s="620">
        <v>1000</v>
      </c>
      <c r="E2108" s="584"/>
      <c r="F2108" s="116">
        <v>6</v>
      </c>
      <c r="G2108" s="700" t="s">
        <v>5613</v>
      </c>
      <c r="H2108" s="890" t="str">
        <f t="shared" si="3140"/>
        <v>079</v>
      </c>
      <c r="I2108" s="585">
        <v>84322000</v>
      </c>
      <c r="J2108" s="380" t="s">
        <v>4254</v>
      </c>
      <c r="K2108" s="422" t="s">
        <v>4255</v>
      </c>
      <c r="L2108" s="726">
        <v>0</v>
      </c>
      <c r="M2108" s="727">
        <v>0</v>
      </c>
      <c r="N2108" s="931"/>
      <c r="O2108" s="530">
        <f t="shared" si="3141"/>
        <v>0</v>
      </c>
      <c r="P2108" s="530">
        <f t="shared" si="3142"/>
        <v>0</v>
      </c>
      <c r="Q2108" s="646"/>
      <c r="R2108" s="536"/>
      <c r="S2108" s="536"/>
      <c r="T2108" s="536"/>
      <c r="U2108" s="536"/>
      <c r="V2108" s="536"/>
      <c r="W2108" s="683" t="str">
        <f>IF(SUM(Q2108:V2108)=X2108,"OK",SUM(Q2108:V2108)-X2108)</f>
        <v>OK</v>
      </c>
      <c r="X2108" s="141"/>
      <c r="Y2108" s="141"/>
      <c r="Z2108" s="552"/>
      <c r="AA2108" s="552"/>
      <c r="AB2108" s="683" t="str">
        <f>IF(SUM(Z2108:AA2108)=AC2108,"OK",SUM(Z2108:AA2108)-AC2108)</f>
        <v>OK</v>
      </c>
      <c r="AC2108" s="593"/>
      <c r="AD2108" s="530">
        <f t="shared" si="3145"/>
        <v>0</v>
      </c>
      <c r="AE2108" s="842">
        <f t="shared" si="3146"/>
        <v>0</v>
      </c>
      <c r="AF2108" s="931"/>
      <c r="AG2108" s="530">
        <f t="shared" si="3147"/>
        <v>0</v>
      </c>
      <c r="AH2108" s="530">
        <f t="shared" si="3148"/>
        <v>0</v>
      </c>
      <c r="AI2108" s="641"/>
      <c r="AJ2108" s="537"/>
      <c r="AK2108" s="537"/>
      <c r="AL2108" s="537"/>
      <c r="AM2108" s="537"/>
      <c r="AN2108" s="537"/>
      <c r="AO2108" s="683" t="str">
        <f>IF(SUM(AI2108:AN2108)=AP2108,"OK",SUM(AI2108:AN2108)-AP2108)</f>
        <v>OK</v>
      </c>
      <c r="AP2108" s="141"/>
      <c r="AQ2108" s="141"/>
      <c r="AR2108" s="552"/>
      <c r="AS2108" s="552"/>
      <c r="AT2108" s="683" t="str">
        <f>IF(SUM(AR2108:AS2108)=AU2108,"OK",SUM(AR2108:AS2108)-AU2108)</f>
        <v>OK</v>
      </c>
      <c r="AU2108" s="593"/>
      <c r="AV2108" s="530">
        <f t="shared" si="3151"/>
        <v>0</v>
      </c>
      <c r="AW2108" s="842">
        <f t="shared" si="3152"/>
        <v>0</v>
      </c>
      <c r="AX2108" s="115">
        <f t="shared" si="3153"/>
        <v>0</v>
      </c>
      <c r="AY2108" s="5">
        <f t="shared" si="3154"/>
        <v>0</v>
      </c>
      <c r="AZ2108" s="7">
        <f t="shared" si="3169"/>
        <v>0</v>
      </c>
      <c r="BA2108" s="335" t="e">
        <f t="shared" si="3170"/>
        <v>#DIV/0!</v>
      </c>
      <c r="BB2108" s="23">
        <f t="shared" si="3155"/>
        <v>0</v>
      </c>
      <c r="BC2108" s="5">
        <f t="shared" si="3171"/>
        <v>0</v>
      </c>
      <c r="BD2108" s="7">
        <f t="shared" si="3172"/>
        <v>0</v>
      </c>
      <c r="BE2108" s="335" t="e">
        <f t="shared" si="3173"/>
        <v>#DIV/0!</v>
      </c>
      <c r="BG2108" s="826" t="str">
        <f t="shared" si="3156"/>
        <v>43.22</v>
      </c>
      <c r="BH2108" s="607" t="b">
        <f>COUNTIF('Codes SEC'!$B$2:$B$250,Ministres!BG2108)&gt;0</f>
        <v>1</v>
      </c>
    </row>
    <row r="2109" spans="1:66" ht="35.1" customHeight="1" x14ac:dyDescent="0.25">
      <c r="A2109" s="222" t="s">
        <v>6116</v>
      </c>
      <c r="B2109" s="112">
        <v>16</v>
      </c>
      <c r="C2109" s="116" t="s">
        <v>107</v>
      </c>
      <c r="D2109" s="620">
        <v>1000</v>
      </c>
      <c r="E2109" s="278"/>
      <c r="F2109" s="116">
        <v>6</v>
      </c>
      <c r="G2109" s="700" t="s">
        <v>5613</v>
      </c>
      <c r="H2109" s="888" t="str">
        <f t="shared" si="3140"/>
        <v>079</v>
      </c>
      <c r="I2109" s="580">
        <v>84322000</v>
      </c>
      <c r="J2109" s="689" t="s">
        <v>6083</v>
      </c>
      <c r="K2109" s="411" t="s">
        <v>6084</v>
      </c>
      <c r="L2109" s="733">
        <v>0</v>
      </c>
      <c r="M2109" s="734">
        <v>0</v>
      </c>
      <c r="N2109" s="931"/>
      <c r="O2109" s="530">
        <f t="shared" si="3141"/>
        <v>0</v>
      </c>
      <c r="P2109" s="530">
        <f t="shared" si="3142"/>
        <v>0</v>
      </c>
      <c r="Q2109" s="646"/>
      <c r="R2109" s="536"/>
      <c r="S2109" s="536"/>
      <c r="T2109" s="536"/>
      <c r="U2109" s="536"/>
      <c r="V2109" s="536"/>
      <c r="W2109" s="683" t="str">
        <f>IF(SUM(Q2109:V2109)=X2109,"OK",SUM(Q2109:V2109)-X2109)</f>
        <v>OK</v>
      </c>
      <c r="X2109" s="141"/>
      <c r="Y2109" s="141"/>
      <c r="Z2109" s="552"/>
      <c r="AA2109" s="552"/>
      <c r="AB2109" s="683" t="str">
        <f>IF(SUM(Z2109:AA2109)=AC2109,"OK",SUM(Z2109:AA2109)-AC2109)</f>
        <v>OK</v>
      </c>
      <c r="AC2109" s="593"/>
      <c r="AD2109" s="530">
        <f t="shared" si="3145"/>
        <v>0</v>
      </c>
      <c r="AE2109" s="842">
        <f t="shared" si="3146"/>
        <v>0</v>
      </c>
      <c r="AF2109" s="931"/>
      <c r="AG2109" s="530">
        <f t="shared" si="3147"/>
        <v>0</v>
      </c>
      <c r="AH2109" s="530">
        <f t="shared" si="3148"/>
        <v>0</v>
      </c>
      <c r="AI2109" s="641"/>
      <c r="AJ2109" s="537"/>
      <c r="AK2109" s="537"/>
      <c r="AL2109" s="537"/>
      <c r="AM2109" s="537"/>
      <c r="AN2109" s="537"/>
      <c r="AO2109" s="683" t="str">
        <f>IF(SUM(AI2109:AN2109)=AP2109,"OK",SUM(AI2109:AN2109)-AP2109)</f>
        <v>OK</v>
      </c>
      <c r="AP2109" s="141"/>
      <c r="AQ2109" s="141"/>
      <c r="AR2109" s="552"/>
      <c r="AS2109" s="552"/>
      <c r="AT2109" s="683" t="str">
        <f>IF(SUM(AR2109:AS2109)=AU2109,"OK",SUM(AR2109:AS2109)-AU2109)</f>
        <v>OK</v>
      </c>
      <c r="AU2109" s="593"/>
      <c r="AV2109" s="530">
        <f t="shared" si="3151"/>
        <v>0</v>
      </c>
      <c r="AW2109" s="842">
        <f t="shared" si="3152"/>
        <v>0</v>
      </c>
      <c r="AX2109" s="115">
        <f t="shared" si="3153"/>
        <v>0</v>
      </c>
      <c r="AY2109" s="5">
        <f t="shared" si="3154"/>
        <v>0</v>
      </c>
      <c r="AZ2109" s="7">
        <f t="shared" si="3169"/>
        <v>0</v>
      </c>
      <c r="BA2109" s="335" t="e">
        <f t="shared" si="3170"/>
        <v>#DIV/0!</v>
      </c>
      <c r="BB2109" s="23">
        <f t="shared" si="3155"/>
        <v>0</v>
      </c>
      <c r="BC2109" s="5">
        <f t="shared" si="3171"/>
        <v>0</v>
      </c>
      <c r="BD2109" s="7">
        <f t="shared" si="3172"/>
        <v>0</v>
      </c>
      <c r="BE2109" s="335" t="e">
        <f t="shared" si="3173"/>
        <v>#DIV/0!</v>
      </c>
      <c r="BG2109" s="826" t="str">
        <f t="shared" si="3156"/>
        <v>43.22</v>
      </c>
      <c r="BH2109" s="607" t="b">
        <f>COUNTIF('Codes SEC'!$B$2:$B$250,Ministres!BG2109)&gt;0</f>
        <v>1</v>
      </c>
    </row>
    <row r="2110" spans="1:66" ht="35.1" customHeight="1" x14ac:dyDescent="0.25">
      <c r="A2110" s="190" t="s">
        <v>6116</v>
      </c>
      <c r="B2110" s="583">
        <v>16</v>
      </c>
      <c r="C2110" s="120" t="s">
        <v>107</v>
      </c>
      <c r="D2110" s="622">
        <v>1000</v>
      </c>
      <c r="E2110" s="584"/>
      <c r="F2110" s="120">
        <v>12</v>
      </c>
      <c r="G2110" s="700" t="s">
        <v>5613</v>
      </c>
      <c r="H2110" s="890" t="str">
        <f t="shared" si="3140"/>
        <v>079</v>
      </c>
      <c r="I2110" s="585">
        <v>84524000</v>
      </c>
      <c r="J2110" s="380" t="s">
        <v>5270</v>
      </c>
      <c r="K2110" s="422" t="s">
        <v>5639</v>
      </c>
      <c r="L2110" s="733">
        <v>69</v>
      </c>
      <c r="M2110" s="734">
        <v>69</v>
      </c>
      <c r="N2110" s="931"/>
      <c r="O2110" s="530">
        <f t="shared" si="3141"/>
        <v>-69</v>
      </c>
      <c r="P2110" s="530" t="str">
        <f t="shared" si="3142"/>
        <v xml:space="preserve">0 </v>
      </c>
      <c r="Q2110" s="646"/>
      <c r="R2110" s="536"/>
      <c r="S2110" s="536"/>
      <c r="T2110" s="536"/>
      <c r="U2110" s="536"/>
      <c r="V2110" s="536"/>
      <c r="W2110" s="683" t="str">
        <f t="shared" si="3143"/>
        <v>OK</v>
      </c>
      <c r="X2110" s="141"/>
      <c r="Y2110" s="141"/>
      <c r="Z2110" s="552"/>
      <c r="AA2110" s="552"/>
      <c r="AB2110" s="683" t="str">
        <f t="shared" si="3144"/>
        <v>OK</v>
      </c>
      <c r="AC2110" s="593"/>
      <c r="AD2110" s="530">
        <f t="shared" si="3145"/>
        <v>0</v>
      </c>
      <c r="AE2110" s="842">
        <f t="shared" si="3146"/>
        <v>0</v>
      </c>
      <c r="AF2110" s="931"/>
      <c r="AG2110" s="530">
        <f t="shared" si="3147"/>
        <v>-69</v>
      </c>
      <c r="AH2110" s="530" t="str">
        <f t="shared" si="3148"/>
        <v xml:space="preserve">0 </v>
      </c>
      <c r="AI2110" s="641"/>
      <c r="AJ2110" s="537"/>
      <c r="AK2110" s="537"/>
      <c r="AL2110" s="537"/>
      <c r="AM2110" s="537"/>
      <c r="AN2110" s="537"/>
      <c r="AO2110" s="683" t="str">
        <f t="shared" si="3149"/>
        <v>OK</v>
      </c>
      <c r="AP2110" s="141"/>
      <c r="AQ2110" s="141"/>
      <c r="AR2110" s="552"/>
      <c r="AS2110" s="552"/>
      <c r="AT2110" s="683" t="str">
        <f t="shared" si="3150"/>
        <v>OK</v>
      </c>
      <c r="AU2110" s="593"/>
      <c r="AV2110" s="530">
        <f t="shared" si="3151"/>
        <v>0</v>
      </c>
      <c r="AW2110" s="842">
        <f t="shared" si="3152"/>
        <v>0</v>
      </c>
      <c r="AX2110" s="121">
        <f t="shared" si="3153"/>
        <v>69</v>
      </c>
      <c r="AY2110" s="111">
        <f t="shared" si="3154"/>
        <v>0</v>
      </c>
      <c r="AZ2110" s="122">
        <f t="shared" si="3169"/>
        <v>-69</v>
      </c>
      <c r="BA2110" s="343">
        <f t="shared" si="3170"/>
        <v>-1</v>
      </c>
      <c r="BB2110" s="590">
        <f t="shared" si="3155"/>
        <v>69</v>
      </c>
      <c r="BC2110" s="111">
        <f t="shared" si="3171"/>
        <v>0</v>
      </c>
      <c r="BD2110" s="122">
        <f t="shared" si="3172"/>
        <v>-69</v>
      </c>
      <c r="BE2110" s="343">
        <f t="shared" si="3173"/>
        <v>-1</v>
      </c>
      <c r="BF2110"/>
      <c r="BG2110" s="869" t="str">
        <f t="shared" si="3156"/>
        <v>45.24</v>
      </c>
      <c r="BH2110" s="607" t="b">
        <f>COUNTIF('Codes SEC'!$B$2:$B$250,Ministres!BG2110)&gt;0</f>
        <v>1</v>
      </c>
      <c r="BI2110"/>
    </row>
    <row r="2111" spans="1:66" ht="35.1" customHeight="1" x14ac:dyDescent="0.25">
      <c r="A2111" s="222" t="s">
        <v>6116</v>
      </c>
      <c r="B2111" s="112" t="s">
        <v>5020</v>
      </c>
      <c r="C2111" s="120" t="s">
        <v>107</v>
      </c>
      <c r="D2111" s="620">
        <v>1000</v>
      </c>
      <c r="E2111" s="278"/>
      <c r="F2111" s="116">
        <v>12</v>
      </c>
      <c r="G2111" s="700" t="s">
        <v>5613</v>
      </c>
      <c r="H2111" s="888" t="str">
        <f t="shared" si="3140"/>
        <v>079</v>
      </c>
      <c r="I2111" s="580">
        <v>84524000</v>
      </c>
      <c r="J2111" s="689" t="s">
        <v>5787</v>
      </c>
      <c r="K2111" s="411" t="s">
        <v>5788</v>
      </c>
      <c r="L2111" s="733">
        <v>0</v>
      </c>
      <c r="M2111" s="734">
        <v>0</v>
      </c>
      <c r="N2111" s="931"/>
      <c r="O2111" s="530">
        <f t="shared" si="3141"/>
        <v>0</v>
      </c>
      <c r="P2111" s="530">
        <f t="shared" si="3142"/>
        <v>0</v>
      </c>
      <c r="Q2111" s="646"/>
      <c r="R2111" s="536"/>
      <c r="S2111" s="536"/>
      <c r="T2111" s="536"/>
      <c r="U2111" s="536"/>
      <c r="V2111" s="536"/>
      <c r="W2111" s="683" t="str">
        <f t="shared" si="3143"/>
        <v>OK</v>
      </c>
      <c r="X2111" s="141"/>
      <c r="Y2111" s="141"/>
      <c r="Z2111" s="552"/>
      <c r="AA2111" s="552"/>
      <c r="AB2111" s="683" t="str">
        <f t="shared" si="3144"/>
        <v>OK</v>
      </c>
      <c r="AC2111" s="593"/>
      <c r="AD2111" s="530">
        <f t="shared" si="3145"/>
        <v>0</v>
      </c>
      <c r="AE2111" s="842">
        <f t="shared" si="3146"/>
        <v>0</v>
      </c>
      <c r="AF2111" s="931"/>
      <c r="AG2111" s="530">
        <f t="shared" si="3147"/>
        <v>0</v>
      </c>
      <c r="AH2111" s="530">
        <f t="shared" si="3148"/>
        <v>0</v>
      </c>
      <c r="AI2111" s="641"/>
      <c r="AJ2111" s="537"/>
      <c r="AK2111" s="537"/>
      <c r="AL2111" s="537"/>
      <c r="AM2111" s="537"/>
      <c r="AN2111" s="537"/>
      <c r="AO2111" s="683" t="str">
        <f t="shared" si="3149"/>
        <v>OK</v>
      </c>
      <c r="AP2111" s="141"/>
      <c r="AQ2111" s="141"/>
      <c r="AR2111" s="552"/>
      <c r="AS2111" s="552"/>
      <c r="AT2111" s="683" t="str">
        <f t="shared" si="3150"/>
        <v>OK</v>
      </c>
      <c r="AU2111" s="593"/>
      <c r="AV2111" s="530">
        <f t="shared" si="3151"/>
        <v>0</v>
      </c>
      <c r="AW2111" s="842">
        <f t="shared" si="3152"/>
        <v>0</v>
      </c>
      <c r="AX2111" s="115">
        <f t="shared" si="3153"/>
        <v>0</v>
      </c>
      <c r="AY2111" s="5">
        <f t="shared" si="3154"/>
        <v>0</v>
      </c>
      <c r="AZ2111" s="7">
        <f t="shared" si="3169"/>
        <v>0</v>
      </c>
      <c r="BA2111" s="335" t="e">
        <f t="shared" si="3170"/>
        <v>#DIV/0!</v>
      </c>
      <c r="BB2111" s="23">
        <f t="shared" si="3155"/>
        <v>0</v>
      </c>
      <c r="BC2111" s="5">
        <f t="shared" si="3171"/>
        <v>0</v>
      </c>
      <c r="BD2111" s="7">
        <f t="shared" si="3172"/>
        <v>0</v>
      </c>
      <c r="BE2111" s="335" t="e">
        <f t="shared" si="3173"/>
        <v>#DIV/0!</v>
      </c>
      <c r="BG2111" s="826" t="str">
        <f t="shared" si="3156"/>
        <v>45.24</v>
      </c>
      <c r="BH2111" s="607" t="b">
        <f>COUNTIF('Codes SEC'!$B$2:$B$250,Ministres!BG2111)&gt;0</f>
        <v>1</v>
      </c>
    </row>
    <row r="2112" spans="1:66" ht="35.1" customHeight="1" x14ac:dyDescent="0.25">
      <c r="A2112" s="222" t="s">
        <v>6116</v>
      </c>
      <c r="B2112" s="112">
        <v>16</v>
      </c>
      <c r="C2112" s="116" t="s">
        <v>107</v>
      </c>
      <c r="D2112" s="620">
        <v>1000</v>
      </c>
      <c r="E2112" s="278"/>
      <c r="F2112" s="116">
        <v>6</v>
      </c>
      <c r="G2112" s="700" t="s">
        <v>5613</v>
      </c>
      <c r="H2112" s="888" t="str">
        <f t="shared" si="3140"/>
        <v>079</v>
      </c>
      <c r="I2112" s="580">
        <v>84524000</v>
      </c>
      <c r="J2112" s="689" t="s">
        <v>6085</v>
      </c>
      <c r="K2112" s="411" t="s">
        <v>6086</v>
      </c>
      <c r="L2112" s="733">
        <v>0</v>
      </c>
      <c r="M2112" s="734">
        <v>0</v>
      </c>
      <c r="N2112" s="931"/>
      <c r="O2112" s="530">
        <f t="shared" si="3141"/>
        <v>0</v>
      </c>
      <c r="P2112" s="530">
        <f t="shared" si="3142"/>
        <v>0</v>
      </c>
      <c r="Q2112" s="646"/>
      <c r="R2112" s="536"/>
      <c r="S2112" s="536"/>
      <c r="T2112" s="536"/>
      <c r="U2112" s="536"/>
      <c r="V2112" s="536"/>
      <c r="W2112" s="683" t="str">
        <f t="shared" si="3143"/>
        <v>OK</v>
      </c>
      <c r="X2112" s="141"/>
      <c r="Y2112" s="141"/>
      <c r="Z2112" s="552"/>
      <c r="AA2112" s="552"/>
      <c r="AB2112" s="683" t="str">
        <f t="shared" si="3144"/>
        <v>OK</v>
      </c>
      <c r="AC2112" s="593"/>
      <c r="AD2112" s="530">
        <f t="shared" si="3145"/>
        <v>0</v>
      </c>
      <c r="AE2112" s="842">
        <f t="shared" si="3146"/>
        <v>0</v>
      </c>
      <c r="AF2112" s="931"/>
      <c r="AG2112" s="530">
        <f t="shared" si="3147"/>
        <v>0</v>
      </c>
      <c r="AH2112" s="530">
        <f t="shared" si="3148"/>
        <v>0</v>
      </c>
      <c r="AI2112" s="641"/>
      <c r="AJ2112" s="537"/>
      <c r="AK2112" s="537"/>
      <c r="AL2112" s="537"/>
      <c r="AM2112" s="537"/>
      <c r="AN2112" s="537"/>
      <c r="AO2112" s="683" t="str">
        <f t="shared" si="3149"/>
        <v>OK</v>
      </c>
      <c r="AP2112" s="141"/>
      <c r="AQ2112" s="141"/>
      <c r="AR2112" s="552"/>
      <c r="AS2112" s="552"/>
      <c r="AT2112" s="683" t="str">
        <f t="shared" si="3150"/>
        <v>OK</v>
      </c>
      <c r="AU2112" s="593"/>
      <c r="AV2112" s="530">
        <f t="shared" si="3151"/>
        <v>0</v>
      </c>
      <c r="AW2112" s="842">
        <f t="shared" si="3152"/>
        <v>0</v>
      </c>
      <c r="AX2112" s="115">
        <f t="shared" si="3153"/>
        <v>0</v>
      </c>
      <c r="AY2112" s="5">
        <f t="shared" si="3154"/>
        <v>0</v>
      </c>
      <c r="AZ2112" s="7">
        <f t="shared" si="3169"/>
        <v>0</v>
      </c>
      <c r="BA2112" s="335" t="e">
        <f t="shared" si="3170"/>
        <v>#DIV/0!</v>
      </c>
      <c r="BB2112" s="23">
        <f t="shared" si="3155"/>
        <v>0</v>
      </c>
      <c r="BC2112" s="5">
        <f t="shared" si="3171"/>
        <v>0</v>
      </c>
      <c r="BD2112" s="7">
        <f t="shared" si="3172"/>
        <v>0</v>
      </c>
      <c r="BE2112" s="335" t="e">
        <f t="shared" si="3173"/>
        <v>#DIV/0!</v>
      </c>
      <c r="BG2112" s="826" t="str">
        <f t="shared" si="3156"/>
        <v>45.24</v>
      </c>
      <c r="BH2112" s="607" t="b">
        <f>COUNTIF('Codes SEC'!$B$2:$B$250,Ministres!BG2112)&gt;0</f>
        <v>1</v>
      </c>
    </row>
    <row r="2113" spans="1:66" ht="12.75" customHeight="1" x14ac:dyDescent="0.25">
      <c r="A2113" s="227"/>
      <c r="B2113" s="209"/>
      <c r="C2113" s="253"/>
      <c r="D2113" s="625"/>
      <c r="E2113" s="280"/>
      <c r="F2113" s="253"/>
      <c r="G2113" s="695"/>
      <c r="H2113" s="886"/>
      <c r="I2113" s="403"/>
      <c r="J2113" s="381"/>
      <c r="K2113" s="514" t="s">
        <v>95</v>
      </c>
      <c r="L2113" s="315">
        <f t="shared" ref="L2113:V2113" si="3174">L2092+L2093+L2094+L2096+L2100+L2105+L2106+L2107+L2108+L2110+L2109+L2112+L2097+L2090+L2091+L2095+L2098+L2099+L2101+L2102+L2103+L2104+L2111</f>
        <v>7571</v>
      </c>
      <c r="M2113" s="741">
        <f t="shared" si="3174"/>
        <v>7571</v>
      </c>
      <c r="N2113" s="930">
        <f t="shared" si="3174"/>
        <v>0</v>
      </c>
      <c r="O2113" s="790">
        <f t="shared" si="3174"/>
        <v>-7571</v>
      </c>
      <c r="P2113" s="790">
        <f t="shared" si="3174"/>
        <v>0</v>
      </c>
      <c r="Q2113" s="787">
        <f t="shared" si="3174"/>
        <v>0</v>
      </c>
      <c r="R2113" s="648">
        <f t="shared" si="3174"/>
        <v>0</v>
      </c>
      <c r="S2113" s="648">
        <f t="shared" si="3174"/>
        <v>0</v>
      </c>
      <c r="T2113" s="648">
        <f t="shared" si="3174"/>
        <v>0</v>
      </c>
      <c r="U2113" s="648">
        <f t="shared" si="3174"/>
        <v>0</v>
      </c>
      <c r="V2113" s="648">
        <f t="shared" si="3174"/>
        <v>0</v>
      </c>
      <c r="W2113" s="790"/>
      <c r="X2113" s="649">
        <f>X2092+X2093+X2094+X2096+X2100+X2105+X2106+X2107+X2108+X2110+X2109+X2112+X2097+X2090+X2091+X2095+X2098+X2099+X2101+X2102+X2103+X2104+X2111</f>
        <v>0</v>
      </c>
      <c r="Y2113" s="649">
        <f>Y2092+Y2093+Y2094+Y2096+Y2100+Y2105+Y2106+Y2107+Y2108+Y2110+Y2109+Y2112+Y2097+Y2090+Y2091+Y2095+Y2098+Y2099+Y2101+Y2102+Y2103+Y2104+Y2111</f>
        <v>0</v>
      </c>
      <c r="Z2113" s="648">
        <f>Z2092+Z2093+Z2094+Z2096+Z2100+Z2105+Z2106+Z2107+Z2108+Z2110+Z2109+Z2112+Z2097+Z2090+Z2091+Z2095+Z2098+Z2099+Z2101+Z2102+Z2103+Z2104+Z2111</f>
        <v>0</v>
      </c>
      <c r="AA2113" s="648">
        <f>AA2092+AA2093+AA2094+AA2096+AA2100+AA2105+AA2106+AA2107+AA2108+AA2110+AA2109+AA2112+AA2097+AA2090+AA2091+AA2095+AA2098+AA2099+AA2101+AA2102+AA2103+AA2104+AA2111</f>
        <v>0</v>
      </c>
      <c r="AB2113" s="790"/>
      <c r="AC2113" s="649">
        <f t="shared" ref="AC2113:AN2113" si="3175">AC2092+AC2093+AC2094+AC2096+AC2100+AC2105+AC2106+AC2107+AC2108+AC2110+AC2109+AC2112+AC2097+AC2090+AC2091+AC2095+AC2098+AC2099+AC2101+AC2102+AC2103+AC2104+AC2111</f>
        <v>0</v>
      </c>
      <c r="AD2113" s="790">
        <f>AD2092+AD2093+AD2094+AD2096+AD2100+AD2105+AD2106+AD2107+AD2108+AD2110+AD2109+AD2112+AD2097+AD2090+AD2091+AD2095+AD2098+AD2099+AD2101+AD2102+AD2103+AD2104+AD2111</f>
        <v>0</v>
      </c>
      <c r="AE2113" s="843">
        <f>AE2092+AE2093+AE2094+AE2096+AE2100+AE2105+AE2106+AE2107+AE2108+AE2110+AE2109+AE2112+AE2097+AE2090+AE2091+AE2095+AE2098+AE2099+AE2101+AE2102+AE2103+AE2104+AE2111</f>
        <v>0</v>
      </c>
      <c r="AF2113" s="930">
        <f t="shared" si="3175"/>
        <v>0</v>
      </c>
      <c r="AG2113" s="790">
        <f t="shared" si="3175"/>
        <v>-7571</v>
      </c>
      <c r="AH2113" s="790">
        <f t="shared" si="3175"/>
        <v>0</v>
      </c>
      <c r="AI2113" s="787">
        <f t="shared" si="3175"/>
        <v>0</v>
      </c>
      <c r="AJ2113" s="648">
        <f t="shared" si="3175"/>
        <v>0</v>
      </c>
      <c r="AK2113" s="648">
        <f t="shared" si="3175"/>
        <v>0</v>
      </c>
      <c r="AL2113" s="648">
        <f t="shared" si="3175"/>
        <v>0</v>
      </c>
      <c r="AM2113" s="648">
        <f t="shared" si="3175"/>
        <v>0</v>
      </c>
      <c r="AN2113" s="648">
        <f t="shared" si="3175"/>
        <v>0</v>
      </c>
      <c r="AO2113" s="790"/>
      <c r="AP2113" s="649">
        <f>AP2092+AP2093+AP2094+AP2096+AP2100+AP2105+AP2106+AP2107+AP2108+AP2110+AP2109+AP2112+AP2097+AP2090+AP2091+AP2095+AP2098+AP2099+AP2101+AP2102+AP2103+AP2104+AP2111</f>
        <v>0</v>
      </c>
      <c r="AQ2113" s="649">
        <f>AQ2092+AQ2093+AQ2094+AQ2096+AQ2100+AQ2105+AQ2106+AQ2107+AQ2108+AQ2110+AQ2109+AQ2112+AQ2097+AQ2090+AQ2091+AQ2095+AQ2098+AQ2099+AQ2101+AQ2102+AQ2103+AQ2104+AQ2111</f>
        <v>0</v>
      </c>
      <c r="AR2113" s="648">
        <f>AR2092+AR2093+AR2094+AR2096+AR2100+AR2105+AR2106+AR2107+AR2108+AR2110+AR2109+AR2112+AR2097+AR2090+AR2091+AR2095+AR2098+AR2099+AR2101+AR2102+AR2103+AR2104+AR2111</f>
        <v>0</v>
      </c>
      <c r="AS2113" s="648">
        <f>AS2092+AS2093+AS2094+AS2096+AS2100+AS2105+AS2106+AS2107+AS2108+AS2110+AS2109+AS2112+AS2097+AS2090+AS2091+AS2095+AS2098+AS2099+AS2101+AS2102+AS2103+AS2104+AS2111</f>
        <v>0</v>
      </c>
      <c r="AT2113" s="790"/>
      <c r="AU2113" s="649">
        <f t="shared" ref="AU2113:BE2113" si="3176">AU2092+AU2093+AU2094+AU2096+AU2100+AU2105+AU2106+AU2107+AU2108+AU2110+AU2109+AU2112+AU2097+AU2090+AU2091+AU2095+AU2098+AU2099+AU2101+AU2102+AU2103+AU2104+AU2111</f>
        <v>0</v>
      </c>
      <c r="AV2113" s="790">
        <f t="shared" si="3176"/>
        <v>0</v>
      </c>
      <c r="AW2113" s="843">
        <f t="shared" si="3176"/>
        <v>0</v>
      </c>
      <c r="AX2113" s="336">
        <f t="shared" si="3176"/>
        <v>7571</v>
      </c>
      <c r="AY2113" s="337">
        <f t="shared" si="3176"/>
        <v>0</v>
      </c>
      <c r="AZ2113" s="338">
        <f t="shared" si="3176"/>
        <v>-7571</v>
      </c>
      <c r="BA2113" s="339" t="e">
        <f t="shared" si="3176"/>
        <v>#DIV/0!</v>
      </c>
      <c r="BB2113" s="322">
        <f t="shared" si="3176"/>
        <v>7571</v>
      </c>
      <c r="BC2113" s="337">
        <f t="shared" si="3176"/>
        <v>0</v>
      </c>
      <c r="BD2113" s="338">
        <f t="shared" si="3176"/>
        <v>-7571</v>
      </c>
      <c r="BE2113" s="339" t="e">
        <f t="shared" si="3176"/>
        <v>#DIV/0!</v>
      </c>
      <c r="BF2113" s="40"/>
      <c r="BG2113" s="826"/>
      <c r="BH2113" s="607"/>
    </row>
    <row r="2114" spans="1:66" ht="12.75" customHeight="1" x14ac:dyDescent="0.25">
      <c r="A2114" s="21"/>
      <c r="B2114" s="112"/>
      <c r="C2114" s="116"/>
      <c r="D2114" s="623"/>
      <c r="E2114" s="278"/>
      <c r="F2114" s="116"/>
      <c r="G2114" s="694"/>
      <c r="H2114" s="878"/>
      <c r="I2114" s="397"/>
      <c r="J2114" s="380"/>
      <c r="K2114" s="409"/>
      <c r="L2114" s="738"/>
      <c r="M2114" s="739"/>
      <c r="N2114" s="931"/>
      <c r="O2114" s="923"/>
      <c r="P2114" s="923"/>
      <c r="Q2114" s="641"/>
      <c r="R2114" s="537"/>
      <c r="S2114" s="537"/>
      <c r="T2114" s="537"/>
      <c r="U2114" s="537"/>
      <c r="V2114" s="537"/>
      <c r="W2114" s="531"/>
      <c r="X2114" s="141"/>
      <c r="Y2114" s="141"/>
      <c r="Z2114" s="552"/>
      <c r="AA2114" s="552"/>
      <c r="AB2114" s="531"/>
      <c r="AC2114" s="593"/>
      <c r="AD2114" s="923"/>
      <c r="AE2114" s="846"/>
      <c r="AF2114" s="931"/>
      <c r="AG2114" s="923"/>
      <c r="AH2114" s="923"/>
      <c r="AI2114" s="641"/>
      <c r="AJ2114" s="537"/>
      <c r="AK2114" s="537"/>
      <c r="AL2114" s="537"/>
      <c r="AM2114" s="537"/>
      <c r="AN2114" s="537"/>
      <c r="AO2114" s="531"/>
      <c r="AP2114" s="141"/>
      <c r="AQ2114" s="141"/>
      <c r="AR2114" s="552"/>
      <c r="AS2114" s="552"/>
      <c r="AT2114" s="531"/>
      <c r="AU2114" s="593"/>
      <c r="AV2114" s="923"/>
      <c r="AW2114" s="846"/>
      <c r="AX2114" s="115"/>
      <c r="AY2114" s="5"/>
      <c r="AZ2114" s="5"/>
      <c r="BA2114" s="335"/>
      <c r="BC2114" s="5"/>
      <c r="BD2114" s="5"/>
      <c r="BE2114" s="335"/>
      <c r="BG2114" s="826"/>
      <c r="BH2114" s="607"/>
    </row>
    <row r="2115" spans="1:66" ht="12.75" customHeight="1" x14ac:dyDescent="0.25">
      <c r="A2115" s="21"/>
      <c r="B2115" s="112"/>
      <c r="C2115" s="116"/>
      <c r="D2115" s="623"/>
      <c r="E2115" s="278"/>
      <c r="F2115" s="116"/>
      <c r="G2115" s="694"/>
      <c r="H2115" s="878"/>
      <c r="I2115" s="397"/>
      <c r="J2115" s="380"/>
      <c r="K2115" s="410" t="s">
        <v>58</v>
      </c>
      <c r="L2115" s="738"/>
      <c r="M2115" s="739"/>
      <c r="N2115" s="931"/>
      <c r="O2115" s="923"/>
      <c r="P2115" s="923"/>
      <c r="Q2115" s="641"/>
      <c r="R2115" s="537"/>
      <c r="S2115" s="537"/>
      <c r="T2115" s="537"/>
      <c r="U2115" s="537"/>
      <c r="V2115" s="537"/>
      <c r="W2115" s="531"/>
      <c r="X2115" s="141"/>
      <c r="Y2115" s="141"/>
      <c r="Z2115" s="552"/>
      <c r="AA2115" s="552"/>
      <c r="AB2115" s="531"/>
      <c r="AC2115" s="593"/>
      <c r="AD2115" s="923"/>
      <c r="AE2115" s="846"/>
      <c r="AF2115" s="931"/>
      <c r="AG2115" s="923"/>
      <c r="AH2115" s="923"/>
      <c r="AI2115" s="641"/>
      <c r="AJ2115" s="537"/>
      <c r="AK2115" s="537"/>
      <c r="AL2115" s="537"/>
      <c r="AM2115" s="537"/>
      <c r="AN2115" s="537"/>
      <c r="AO2115" s="531"/>
      <c r="AP2115" s="141"/>
      <c r="AQ2115" s="141"/>
      <c r="AR2115" s="552"/>
      <c r="AS2115" s="552"/>
      <c r="AT2115" s="531"/>
      <c r="AU2115" s="593"/>
      <c r="AV2115" s="923"/>
      <c r="AW2115" s="846"/>
      <c r="AX2115" s="115"/>
      <c r="AY2115" s="5"/>
      <c r="AZ2115" s="5"/>
      <c r="BA2115" s="335"/>
      <c r="BC2115" s="5"/>
      <c r="BD2115" s="5"/>
      <c r="BE2115" s="335"/>
      <c r="BG2115" s="826"/>
      <c r="BH2115" s="607"/>
    </row>
    <row r="2116" spans="1:66" ht="12.75" customHeight="1" x14ac:dyDescent="0.25">
      <c r="A2116" s="21"/>
      <c r="B2116" s="112"/>
      <c r="C2116" s="116"/>
      <c r="D2116" s="623"/>
      <c r="E2116" s="278"/>
      <c r="F2116" s="116"/>
      <c r="G2116" s="694"/>
      <c r="H2116" s="878"/>
      <c r="I2116" s="397"/>
      <c r="J2116" s="380"/>
      <c r="K2116" s="408"/>
      <c r="L2116" s="738"/>
      <c r="M2116" s="739"/>
      <c r="N2116" s="931"/>
      <c r="O2116" s="923"/>
      <c r="P2116" s="923"/>
      <c r="Q2116" s="641"/>
      <c r="R2116" s="537"/>
      <c r="S2116" s="537"/>
      <c r="T2116" s="537"/>
      <c r="U2116" s="537"/>
      <c r="V2116" s="537"/>
      <c r="W2116" s="531"/>
      <c r="X2116" s="141"/>
      <c r="Y2116" s="141"/>
      <c r="Z2116" s="552"/>
      <c r="AA2116" s="552"/>
      <c r="AB2116" s="531"/>
      <c r="AC2116" s="593"/>
      <c r="AD2116" s="923"/>
      <c r="AE2116" s="846"/>
      <c r="AF2116" s="931"/>
      <c r="AG2116" s="923"/>
      <c r="AH2116" s="923"/>
      <c r="AI2116" s="641"/>
      <c r="AJ2116" s="537"/>
      <c r="AK2116" s="537"/>
      <c r="AL2116" s="537"/>
      <c r="AM2116" s="537"/>
      <c r="AN2116" s="537"/>
      <c r="AO2116" s="531"/>
      <c r="AP2116" s="141"/>
      <c r="AQ2116" s="141"/>
      <c r="AR2116" s="552"/>
      <c r="AS2116" s="552"/>
      <c r="AT2116" s="531"/>
      <c r="AU2116" s="593"/>
      <c r="AV2116" s="923"/>
      <c r="AW2116" s="846"/>
      <c r="AX2116" s="115"/>
      <c r="AY2116" s="5"/>
      <c r="AZ2116" s="5"/>
      <c r="BA2116" s="335"/>
      <c r="BC2116" s="5"/>
      <c r="BD2116" s="5"/>
      <c r="BE2116" s="335"/>
      <c r="BG2116" s="826"/>
      <c r="BH2116" s="607"/>
    </row>
    <row r="2117" spans="1:66" ht="35.1" customHeight="1" x14ac:dyDescent="0.25">
      <c r="A2117" s="222" t="s">
        <v>6116</v>
      </c>
      <c r="B2117" s="112">
        <v>16</v>
      </c>
      <c r="C2117" s="116" t="s">
        <v>107</v>
      </c>
      <c r="D2117" s="620">
        <v>1000</v>
      </c>
      <c r="E2117" s="278" t="s">
        <v>69</v>
      </c>
      <c r="F2117" s="116">
        <v>12</v>
      </c>
      <c r="G2117" s="694">
        <v>1</v>
      </c>
      <c r="H2117" s="878" t="str">
        <f t="shared" si="3140"/>
        <v>079</v>
      </c>
      <c r="I2117" s="397" t="s">
        <v>3299</v>
      </c>
      <c r="J2117" s="380" t="s">
        <v>2560</v>
      </c>
      <c r="K2117" s="408" t="s">
        <v>334</v>
      </c>
      <c r="L2117" s="733">
        <v>0</v>
      </c>
      <c r="M2117" s="734">
        <v>1200</v>
      </c>
      <c r="N2117" s="931"/>
      <c r="O2117" s="530">
        <f t="shared" ref="O2117:O2151" si="3177">IF(N2117&gt;L2117,"0 ",N2117-L2117)</f>
        <v>0</v>
      </c>
      <c r="P2117" s="530">
        <f t="shared" ref="P2117:P2151" si="3178">IF(N2117&lt;L2117,"0 ",N2117-L2117)</f>
        <v>0</v>
      </c>
      <c r="Q2117" s="646"/>
      <c r="R2117" s="536"/>
      <c r="S2117" s="536"/>
      <c r="T2117" s="536"/>
      <c r="U2117" s="536"/>
      <c r="V2117" s="536"/>
      <c r="W2117" s="683" t="str">
        <f>IF(SUM(Q2117:V2117)=X2117,"OK",SUM(Q2117:V2117)-X2117)</f>
        <v>OK</v>
      </c>
      <c r="X2117" s="141"/>
      <c r="Y2117" s="141"/>
      <c r="Z2117" s="552"/>
      <c r="AA2117" s="552"/>
      <c r="AB2117" s="683" t="str">
        <f>IF(SUM(Z2117:AA2117)=AC2117,"OK",SUM(Z2117:AA2117)-AC2117)</f>
        <v>OK</v>
      </c>
      <c r="AC2117" s="593"/>
      <c r="AD2117" s="530">
        <f t="shared" ref="AD2117:AD2151" si="3179">X2117+Y2117+AC2117</f>
        <v>0</v>
      </c>
      <c r="AE2117" s="842">
        <f t="shared" ref="AE2117:AE2151" si="3180">N2117+AD2117</f>
        <v>0</v>
      </c>
      <c r="AF2117" s="931"/>
      <c r="AG2117" s="530">
        <f t="shared" ref="AG2117:AG2151" si="3181">IF(AF2117&gt;M2117,"0 ",AF2117-M2117)</f>
        <v>-1200</v>
      </c>
      <c r="AH2117" s="530" t="str">
        <f t="shared" ref="AH2117:AH2151" si="3182">IF(AF2117&lt;M2117,"0 ",AF2117-M2117)</f>
        <v xml:space="preserve">0 </v>
      </c>
      <c r="AI2117" s="641"/>
      <c r="AJ2117" s="537"/>
      <c r="AK2117" s="537"/>
      <c r="AL2117" s="537"/>
      <c r="AM2117" s="537"/>
      <c r="AN2117" s="537"/>
      <c r="AO2117" s="683" t="str">
        <f>IF(SUM(AI2117:AN2117)=AP2117,"OK",SUM(AI2117:AN2117)-AP2117)</f>
        <v>OK</v>
      </c>
      <c r="AP2117" s="141"/>
      <c r="AQ2117" s="141"/>
      <c r="AR2117" s="552"/>
      <c r="AS2117" s="552"/>
      <c r="AT2117" s="683" t="str">
        <f>IF(SUM(AR2117:AS2117)=AU2117,"OK",SUM(AR2117:AS2117)-AU2117)</f>
        <v>OK</v>
      </c>
      <c r="AU2117" s="593"/>
      <c r="AV2117" s="530">
        <f t="shared" ref="AV2117:AV2151" si="3183">AP2117+AQ2117+AU2117</f>
        <v>0</v>
      </c>
      <c r="AW2117" s="842">
        <f t="shared" ref="AW2117:AW2151" si="3184">AF2117+AV2117</f>
        <v>0</v>
      </c>
      <c r="AX2117" s="115">
        <f t="shared" ref="AX2117:AX2151" si="3185">L2117</f>
        <v>0</v>
      </c>
      <c r="AY2117" s="5">
        <f t="shared" ref="AY2117:AY2151" si="3186">AE2117</f>
        <v>0</v>
      </c>
      <c r="AZ2117" s="7">
        <f>AY2117-AX2117</f>
        <v>0</v>
      </c>
      <c r="BA2117" s="335" t="e">
        <f>AZ2117/AX2117</f>
        <v>#DIV/0!</v>
      </c>
      <c r="BB2117" s="23">
        <f t="shared" ref="BB2117:BB2151" si="3187">M2117</f>
        <v>1200</v>
      </c>
      <c r="BC2117" s="5">
        <f>AW2117</f>
        <v>0</v>
      </c>
      <c r="BD2117" s="7">
        <f>BC2117-BB2117</f>
        <v>-1200</v>
      </c>
      <c r="BE2117" s="335">
        <f>BD2117/BB2117</f>
        <v>-1</v>
      </c>
      <c r="BG2117" s="826" t="str">
        <f t="shared" ref="BG2117:BG2151" si="3188">RIGHT(LEFT(I2117,3),2)&amp;"."&amp;RIGHT(LEFT(I2117,5),2)</f>
        <v>51.11</v>
      </c>
      <c r="BH2117" s="607" t="b">
        <f>COUNTIF('Codes SEC'!$B$2:$B$250,Ministres!BG2117)&gt;0</f>
        <v>1</v>
      </c>
    </row>
    <row r="2118" spans="1:66" s="4" customFormat="1" ht="35.1" customHeight="1" x14ac:dyDescent="0.25">
      <c r="A2118" s="222" t="s">
        <v>6116</v>
      </c>
      <c r="B2118" s="583">
        <v>16</v>
      </c>
      <c r="C2118" s="120" t="s">
        <v>107</v>
      </c>
      <c r="D2118" s="620">
        <v>1000</v>
      </c>
      <c r="E2118" s="32"/>
      <c r="F2118" s="117">
        <v>12</v>
      </c>
      <c r="G2118" s="694">
        <v>1</v>
      </c>
      <c r="H2118" s="878" t="str">
        <f t="shared" si="3140"/>
        <v>079</v>
      </c>
      <c r="I2118" s="397">
        <v>85111000</v>
      </c>
      <c r="J2118" s="380" t="s">
        <v>4608</v>
      </c>
      <c r="K2118" s="494" t="s">
        <v>4609</v>
      </c>
      <c r="L2118" s="726">
        <v>0</v>
      </c>
      <c r="M2118" s="727">
        <v>0</v>
      </c>
      <c r="N2118" s="931"/>
      <c r="O2118" s="530">
        <f t="shared" si="3177"/>
        <v>0</v>
      </c>
      <c r="P2118" s="530">
        <f t="shared" si="3178"/>
        <v>0</v>
      </c>
      <c r="Q2118" s="646"/>
      <c r="R2118" s="536"/>
      <c r="S2118" s="536"/>
      <c r="T2118" s="536"/>
      <c r="U2118" s="536"/>
      <c r="V2118" s="536"/>
      <c r="W2118" s="683" t="str">
        <f t="shared" ref="W2118:W2151" si="3189">IF(SUM(Q2118:V2118)=X2118,"OK",SUM(Q2118:V2118)-X2118)</f>
        <v>OK</v>
      </c>
      <c r="X2118" s="141"/>
      <c r="Y2118" s="141"/>
      <c r="Z2118" s="552"/>
      <c r="AA2118" s="552"/>
      <c r="AB2118" s="683" t="str">
        <f t="shared" ref="AB2118:AB2151" si="3190">IF(SUM(Z2118:AA2118)=AC2118,"OK",SUM(Z2118:AA2118)-AC2118)</f>
        <v>OK</v>
      </c>
      <c r="AC2118" s="593"/>
      <c r="AD2118" s="530">
        <f t="shared" si="3179"/>
        <v>0</v>
      </c>
      <c r="AE2118" s="842">
        <f t="shared" si="3180"/>
        <v>0</v>
      </c>
      <c r="AF2118" s="931"/>
      <c r="AG2118" s="530">
        <f t="shared" si="3181"/>
        <v>0</v>
      </c>
      <c r="AH2118" s="530">
        <f t="shared" si="3182"/>
        <v>0</v>
      </c>
      <c r="AI2118" s="641"/>
      <c r="AJ2118" s="537"/>
      <c r="AK2118" s="537"/>
      <c r="AL2118" s="537"/>
      <c r="AM2118" s="537"/>
      <c r="AN2118" s="537"/>
      <c r="AO2118" s="683" t="str">
        <f t="shared" ref="AO2118:AO2151" si="3191">IF(SUM(AI2118:AN2118)=AP2118,"OK",SUM(AI2118:AN2118)-AP2118)</f>
        <v>OK</v>
      </c>
      <c r="AP2118" s="141"/>
      <c r="AQ2118" s="141"/>
      <c r="AR2118" s="552"/>
      <c r="AS2118" s="552"/>
      <c r="AT2118" s="683" t="str">
        <f t="shared" ref="AT2118:AT2151" si="3192">IF(SUM(AR2118:AS2118)=AU2118,"OK",SUM(AR2118:AS2118)-AU2118)</f>
        <v>OK</v>
      </c>
      <c r="AU2118" s="593"/>
      <c r="AV2118" s="530">
        <f t="shared" si="3183"/>
        <v>0</v>
      </c>
      <c r="AW2118" s="842">
        <f t="shared" si="3184"/>
        <v>0</v>
      </c>
      <c r="AX2118" s="115">
        <f t="shared" si="3185"/>
        <v>0</v>
      </c>
      <c r="AY2118" s="5">
        <f t="shared" si="3186"/>
        <v>0</v>
      </c>
      <c r="AZ2118" s="7">
        <f>AY2118-AX2118</f>
        <v>0</v>
      </c>
      <c r="BA2118" s="335" t="e">
        <f t="shared" ref="BA2118:BA2122" si="3193">AZ2118/AX2118</f>
        <v>#DIV/0!</v>
      </c>
      <c r="BB2118" s="23">
        <f t="shared" si="3187"/>
        <v>0</v>
      </c>
      <c r="BC2118" s="5">
        <f t="shared" ref="BC2118:BC2122" si="3194">AW2118</f>
        <v>0</v>
      </c>
      <c r="BD2118" s="7">
        <f>BC2118-BB2118</f>
        <v>0</v>
      </c>
      <c r="BE2118" s="335" t="e">
        <f t="shared" ref="BE2118:BE2122" si="3195">BD2118/BB2118</f>
        <v>#DIV/0!</v>
      </c>
      <c r="BF2118" s="41"/>
      <c r="BG2118" s="826" t="str">
        <f t="shared" si="3188"/>
        <v>51.11</v>
      </c>
      <c r="BH2118" s="607" t="b">
        <f>COUNTIF('Codes SEC'!$B$2:$B$250,Ministres!BG2118)&gt;0</f>
        <v>1</v>
      </c>
      <c r="BI2118" s="41"/>
      <c r="BJ2118" s="41"/>
      <c r="BK2118" s="41"/>
      <c r="BL2118" s="41"/>
      <c r="BM2118" s="41"/>
      <c r="BN2118" s="41"/>
    </row>
    <row r="2119" spans="1:66" ht="35.1" customHeight="1" x14ac:dyDescent="0.25">
      <c r="A2119" s="190" t="s">
        <v>6116</v>
      </c>
      <c r="B2119" s="583">
        <v>16</v>
      </c>
      <c r="C2119" s="120" t="s">
        <v>107</v>
      </c>
      <c r="D2119" s="620">
        <v>1000</v>
      </c>
      <c r="E2119" s="584"/>
      <c r="F2119" s="116">
        <v>6</v>
      </c>
      <c r="G2119" s="700" t="s">
        <v>5613</v>
      </c>
      <c r="H2119" s="890" t="str">
        <f t="shared" si="3140"/>
        <v>079</v>
      </c>
      <c r="I2119" s="585">
        <v>85112000</v>
      </c>
      <c r="J2119" s="380" t="s">
        <v>4256</v>
      </c>
      <c r="K2119" s="422" t="s">
        <v>4257</v>
      </c>
      <c r="L2119" s="726">
        <v>0</v>
      </c>
      <c r="M2119" s="727">
        <v>0</v>
      </c>
      <c r="N2119" s="931"/>
      <c r="O2119" s="530">
        <f t="shared" si="3177"/>
        <v>0</v>
      </c>
      <c r="P2119" s="530">
        <f t="shared" si="3178"/>
        <v>0</v>
      </c>
      <c r="Q2119" s="646"/>
      <c r="R2119" s="536"/>
      <c r="S2119" s="536"/>
      <c r="T2119" s="536"/>
      <c r="U2119" s="536"/>
      <c r="V2119" s="536"/>
      <c r="W2119" s="683" t="str">
        <f>IF(SUM(Q2119:V2119)=X2119,"OK",SUM(Q2119:V2119)-X2119)</f>
        <v>OK</v>
      </c>
      <c r="X2119" s="141"/>
      <c r="Y2119" s="141"/>
      <c r="Z2119" s="552"/>
      <c r="AA2119" s="552"/>
      <c r="AB2119" s="683" t="str">
        <f>IF(SUM(Z2119:AA2119)=AC2119,"OK",SUM(Z2119:AA2119)-AC2119)</f>
        <v>OK</v>
      </c>
      <c r="AC2119" s="593"/>
      <c r="AD2119" s="530">
        <f t="shared" si="3179"/>
        <v>0</v>
      </c>
      <c r="AE2119" s="842">
        <f t="shared" si="3180"/>
        <v>0</v>
      </c>
      <c r="AF2119" s="931"/>
      <c r="AG2119" s="530">
        <f t="shared" si="3181"/>
        <v>0</v>
      </c>
      <c r="AH2119" s="530">
        <f t="shared" si="3182"/>
        <v>0</v>
      </c>
      <c r="AI2119" s="641"/>
      <c r="AJ2119" s="537"/>
      <c r="AK2119" s="537"/>
      <c r="AL2119" s="537"/>
      <c r="AM2119" s="537"/>
      <c r="AN2119" s="537"/>
      <c r="AO2119" s="683" t="str">
        <f>IF(SUM(AI2119:AN2119)=AP2119,"OK",SUM(AI2119:AN2119)-AP2119)</f>
        <v>OK</v>
      </c>
      <c r="AP2119" s="141"/>
      <c r="AQ2119" s="141"/>
      <c r="AR2119" s="552"/>
      <c r="AS2119" s="552"/>
      <c r="AT2119" s="683" t="str">
        <f>IF(SUM(AR2119:AS2119)=AU2119,"OK",SUM(AR2119:AS2119)-AU2119)</f>
        <v>OK</v>
      </c>
      <c r="AU2119" s="593"/>
      <c r="AV2119" s="530">
        <f t="shared" si="3183"/>
        <v>0</v>
      </c>
      <c r="AW2119" s="842">
        <f t="shared" si="3184"/>
        <v>0</v>
      </c>
      <c r="AX2119" s="115">
        <f t="shared" si="3185"/>
        <v>0</v>
      </c>
      <c r="AY2119" s="5">
        <f t="shared" si="3186"/>
        <v>0</v>
      </c>
      <c r="AZ2119" s="7">
        <f>AY2119-AX2119</f>
        <v>0</v>
      </c>
      <c r="BA2119" s="335" t="e">
        <f>AZ2119/AX2119</f>
        <v>#DIV/0!</v>
      </c>
      <c r="BB2119" s="23">
        <f t="shared" si="3187"/>
        <v>0</v>
      </c>
      <c r="BC2119" s="5">
        <f>AW2119</f>
        <v>0</v>
      </c>
      <c r="BD2119" s="7">
        <f>BC2119-BB2119</f>
        <v>0</v>
      </c>
      <c r="BE2119" s="335" t="e">
        <f>BD2119/BB2119</f>
        <v>#DIV/0!</v>
      </c>
      <c r="BG2119" s="826" t="str">
        <f t="shared" si="3188"/>
        <v>51.12</v>
      </c>
      <c r="BH2119" s="607" t="b">
        <f>COUNTIF('Codes SEC'!$B$2:$B$250,Ministres!BG2119)&gt;0</f>
        <v>1</v>
      </c>
    </row>
    <row r="2120" spans="1:66" ht="35.1" customHeight="1" x14ac:dyDescent="0.25">
      <c r="A2120" s="190" t="s">
        <v>6116</v>
      </c>
      <c r="B2120" s="583" t="s">
        <v>5020</v>
      </c>
      <c r="C2120" s="120" t="s">
        <v>107</v>
      </c>
      <c r="D2120" s="622">
        <v>1000</v>
      </c>
      <c r="E2120" s="584"/>
      <c r="F2120" s="116">
        <v>6</v>
      </c>
      <c r="G2120" s="700" t="s">
        <v>5613</v>
      </c>
      <c r="H2120" s="891" t="str">
        <f t="shared" si="3140"/>
        <v>079</v>
      </c>
      <c r="I2120" s="605">
        <v>85112000</v>
      </c>
      <c r="J2120" s="689" t="s">
        <v>5153</v>
      </c>
      <c r="K2120" s="424" t="s">
        <v>5154</v>
      </c>
      <c r="L2120" s="733">
        <v>0</v>
      </c>
      <c r="M2120" s="734">
        <v>0</v>
      </c>
      <c r="N2120" s="931"/>
      <c r="O2120" s="530">
        <f t="shared" si="3177"/>
        <v>0</v>
      </c>
      <c r="P2120" s="530">
        <f t="shared" si="3178"/>
        <v>0</v>
      </c>
      <c r="Q2120" s="646"/>
      <c r="R2120" s="536"/>
      <c r="S2120" s="536"/>
      <c r="T2120" s="536"/>
      <c r="U2120" s="536"/>
      <c r="V2120" s="536"/>
      <c r="W2120" s="683" t="str">
        <f t="shared" si="3189"/>
        <v>OK</v>
      </c>
      <c r="X2120" s="141"/>
      <c r="Y2120" s="141"/>
      <c r="Z2120" s="552"/>
      <c r="AA2120" s="552"/>
      <c r="AB2120" s="683" t="str">
        <f t="shared" si="3190"/>
        <v>OK</v>
      </c>
      <c r="AC2120" s="593"/>
      <c r="AD2120" s="530">
        <f t="shared" si="3179"/>
        <v>0</v>
      </c>
      <c r="AE2120" s="842">
        <f t="shared" si="3180"/>
        <v>0</v>
      </c>
      <c r="AF2120" s="931"/>
      <c r="AG2120" s="530">
        <f t="shared" si="3181"/>
        <v>0</v>
      </c>
      <c r="AH2120" s="530">
        <f t="shared" si="3182"/>
        <v>0</v>
      </c>
      <c r="AI2120" s="641"/>
      <c r="AJ2120" s="537"/>
      <c r="AK2120" s="537"/>
      <c r="AL2120" s="537"/>
      <c r="AM2120" s="537"/>
      <c r="AN2120" s="537"/>
      <c r="AO2120" s="683" t="str">
        <f t="shared" si="3191"/>
        <v>OK</v>
      </c>
      <c r="AP2120" s="141"/>
      <c r="AQ2120" s="141"/>
      <c r="AR2120" s="552"/>
      <c r="AS2120" s="552"/>
      <c r="AT2120" s="683" t="str">
        <f t="shared" si="3192"/>
        <v>OK</v>
      </c>
      <c r="AU2120" s="593"/>
      <c r="AV2120" s="530">
        <f t="shared" si="3183"/>
        <v>0</v>
      </c>
      <c r="AW2120" s="842">
        <f t="shared" si="3184"/>
        <v>0</v>
      </c>
      <c r="AX2120" s="115">
        <f t="shared" si="3185"/>
        <v>0</v>
      </c>
      <c r="AY2120" s="5">
        <f t="shared" si="3186"/>
        <v>0</v>
      </c>
      <c r="AZ2120" s="7">
        <f t="shared" ref="AZ2120:AZ2151" si="3196">AY2120-AX2120</f>
        <v>0</v>
      </c>
      <c r="BA2120" s="335" t="e">
        <f t="shared" si="3193"/>
        <v>#DIV/0!</v>
      </c>
      <c r="BB2120" s="23">
        <f t="shared" si="3187"/>
        <v>0</v>
      </c>
      <c r="BC2120" s="5">
        <f t="shared" si="3194"/>
        <v>0</v>
      </c>
      <c r="BD2120" s="7">
        <f t="shared" ref="BD2120:BD2151" si="3197">BC2120-BB2120</f>
        <v>0</v>
      </c>
      <c r="BE2120" s="335" t="e">
        <f t="shared" si="3195"/>
        <v>#DIV/0!</v>
      </c>
      <c r="BG2120" s="826" t="str">
        <f t="shared" si="3188"/>
        <v>51.12</v>
      </c>
      <c r="BH2120" s="607" t="b">
        <f>COUNTIF('Codes SEC'!$B$2:$B$250,Ministres!BG2120)&gt;0</f>
        <v>1</v>
      </c>
    </row>
    <row r="2121" spans="1:66" ht="61.2" x14ac:dyDescent="0.25">
      <c r="A2121" s="222" t="s">
        <v>6116</v>
      </c>
      <c r="B2121" s="112">
        <v>16</v>
      </c>
      <c r="C2121" s="116" t="s">
        <v>107</v>
      </c>
      <c r="D2121" s="620">
        <v>1000</v>
      </c>
      <c r="E2121" s="278"/>
      <c r="F2121" s="116">
        <v>3</v>
      </c>
      <c r="G2121" s="694">
        <v>1</v>
      </c>
      <c r="H2121" s="878" t="str">
        <f t="shared" si="3140"/>
        <v>079</v>
      </c>
      <c r="I2121" s="397" t="s">
        <v>3285</v>
      </c>
      <c r="J2121" s="380" t="s">
        <v>2561</v>
      </c>
      <c r="K2121" s="408" t="s">
        <v>512</v>
      </c>
      <c r="L2121" s="733">
        <v>27150</v>
      </c>
      <c r="M2121" s="734">
        <v>27150</v>
      </c>
      <c r="N2121" s="931"/>
      <c r="O2121" s="530">
        <f t="shared" si="3177"/>
        <v>-27150</v>
      </c>
      <c r="P2121" s="530" t="str">
        <f t="shared" si="3178"/>
        <v xml:space="preserve">0 </v>
      </c>
      <c r="Q2121" s="646"/>
      <c r="R2121" s="536"/>
      <c r="S2121" s="536"/>
      <c r="T2121" s="536"/>
      <c r="U2121" s="536"/>
      <c r="V2121" s="536"/>
      <c r="W2121" s="683" t="str">
        <f t="shared" si="3189"/>
        <v>OK</v>
      </c>
      <c r="X2121" s="141"/>
      <c r="Y2121" s="141"/>
      <c r="Z2121" s="552"/>
      <c r="AA2121" s="552"/>
      <c r="AB2121" s="683" t="str">
        <f t="shared" si="3190"/>
        <v>OK</v>
      </c>
      <c r="AC2121" s="593"/>
      <c r="AD2121" s="530">
        <f t="shared" si="3179"/>
        <v>0</v>
      </c>
      <c r="AE2121" s="842">
        <f t="shared" si="3180"/>
        <v>0</v>
      </c>
      <c r="AF2121" s="931"/>
      <c r="AG2121" s="530">
        <f t="shared" si="3181"/>
        <v>-27150</v>
      </c>
      <c r="AH2121" s="530" t="str">
        <f t="shared" si="3182"/>
        <v xml:space="preserve">0 </v>
      </c>
      <c r="AI2121" s="641"/>
      <c r="AJ2121" s="537"/>
      <c r="AK2121" s="537"/>
      <c r="AL2121" s="537"/>
      <c r="AM2121" s="537"/>
      <c r="AN2121" s="537"/>
      <c r="AO2121" s="683" t="str">
        <f t="shared" si="3191"/>
        <v>OK</v>
      </c>
      <c r="AP2121" s="141"/>
      <c r="AQ2121" s="141"/>
      <c r="AR2121" s="552"/>
      <c r="AS2121" s="552"/>
      <c r="AT2121" s="683" t="str">
        <f t="shared" si="3192"/>
        <v>OK</v>
      </c>
      <c r="AU2121" s="593"/>
      <c r="AV2121" s="530">
        <f t="shared" si="3183"/>
        <v>0</v>
      </c>
      <c r="AW2121" s="842">
        <f t="shared" si="3184"/>
        <v>0</v>
      </c>
      <c r="AX2121" s="115">
        <f t="shared" si="3185"/>
        <v>27150</v>
      </c>
      <c r="AY2121" s="5">
        <f t="shared" si="3186"/>
        <v>0</v>
      </c>
      <c r="AZ2121" s="7">
        <f>AY2121-AX2121</f>
        <v>-27150</v>
      </c>
      <c r="BA2121" s="335">
        <f t="shared" si="3193"/>
        <v>-1</v>
      </c>
      <c r="BB2121" s="23">
        <f t="shared" si="3187"/>
        <v>27150</v>
      </c>
      <c r="BC2121" s="5">
        <f t="shared" si="3194"/>
        <v>0</v>
      </c>
      <c r="BD2121" s="7">
        <f>BC2121-BB2121</f>
        <v>-27150</v>
      </c>
      <c r="BE2121" s="335">
        <f t="shared" si="3195"/>
        <v>-1</v>
      </c>
      <c r="BG2121" s="826" t="str">
        <f t="shared" si="3188"/>
        <v>61.41</v>
      </c>
      <c r="BH2121" s="607" t="b">
        <f>COUNTIF('Codes SEC'!$B$2:$B$250,Ministres!BG2121)&gt;0</f>
        <v>1</v>
      </c>
    </row>
    <row r="2122" spans="1:66" ht="35.1" customHeight="1" x14ac:dyDescent="0.25">
      <c r="A2122" s="222" t="s">
        <v>6116</v>
      </c>
      <c r="B2122" s="112">
        <v>16</v>
      </c>
      <c r="C2122" s="116" t="s">
        <v>107</v>
      </c>
      <c r="D2122" s="620">
        <v>1000</v>
      </c>
      <c r="E2122" s="278"/>
      <c r="F2122" s="116">
        <v>3</v>
      </c>
      <c r="G2122" s="694">
        <v>1</v>
      </c>
      <c r="H2122" s="878" t="str">
        <f t="shared" si="3140"/>
        <v>079</v>
      </c>
      <c r="I2122" s="397" t="s">
        <v>3285</v>
      </c>
      <c r="J2122" s="380" t="s">
        <v>2562</v>
      </c>
      <c r="K2122" s="408" t="s">
        <v>513</v>
      </c>
      <c r="L2122" s="733">
        <v>14011</v>
      </c>
      <c r="M2122" s="734">
        <v>14011</v>
      </c>
      <c r="N2122" s="931"/>
      <c r="O2122" s="530">
        <f t="shared" si="3177"/>
        <v>-14011</v>
      </c>
      <c r="P2122" s="530" t="str">
        <f t="shared" si="3178"/>
        <v xml:space="preserve">0 </v>
      </c>
      <c r="Q2122" s="646"/>
      <c r="R2122" s="536"/>
      <c r="S2122" s="536"/>
      <c r="T2122" s="536"/>
      <c r="U2122" s="536"/>
      <c r="V2122" s="536"/>
      <c r="W2122" s="683" t="str">
        <f t="shared" si="3189"/>
        <v>OK</v>
      </c>
      <c r="X2122" s="141"/>
      <c r="Y2122" s="141"/>
      <c r="Z2122" s="552"/>
      <c r="AA2122" s="552"/>
      <c r="AB2122" s="683" t="str">
        <f t="shared" si="3190"/>
        <v>OK</v>
      </c>
      <c r="AC2122" s="593"/>
      <c r="AD2122" s="530">
        <f t="shared" si="3179"/>
        <v>0</v>
      </c>
      <c r="AE2122" s="842">
        <f t="shared" si="3180"/>
        <v>0</v>
      </c>
      <c r="AF2122" s="931"/>
      <c r="AG2122" s="530">
        <f t="shared" si="3181"/>
        <v>-14011</v>
      </c>
      <c r="AH2122" s="530" t="str">
        <f t="shared" si="3182"/>
        <v xml:space="preserve">0 </v>
      </c>
      <c r="AI2122" s="641"/>
      <c r="AJ2122" s="537"/>
      <c r="AK2122" s="537"/>
      <c r="AL2122" s="537"/>
      <c r="AM2122" s="537"/>
      <c r="AN2122" s="537"/>
      <c r="AO2122" s="683" t="str">
        <f t="shared" si="3191"/>
        <v>OK</v>
      </c>
      <c r="AP2122" s="141"/>
      <c r="AQ2122" s="141"/>
      <c r="AR2122" s="552"/>
      <c r="AS2122" s="552"/>
      <c r="AT2122" s="683" t="str">
        <f t="shared" si="3192"/>
        <v>OK</v>
      </c>
      <c r="AU2122" s="593"/>
      <c r="AV2122" s="530">
        <f t="shared" si="3183"/>
        <v>0</v>
      </c>
      <c r="AW2122" s="842">
        <f t="shared" si="3184"/>
        <v>0</v>
      </c>
      <c r="AX2122" s="115">
        <f t="shared" si="3185"/>
        <v>14011</v>
      </c>
      <c r="AY2122" s="5">
        <f t="shared" si="3186"/>
        <v>0</v>
      </c>
      <c r="AZ2122" s="7">
        <f>AY2122-AX2122</f>
        <v>-14011</v>
      </c>
      <c r="BA2122" s="335">
        <f t="shared" si="3193"/>
        <v>-1</v>
      </c>
      <c r="BB2122" s="23">
        <f t="shared" si="3187"/>
        <v>14011</v>
      </c>
      <c r="BC2122" s="5">
        <f t="shared" si="3194"/>
        <v>0</v>
      </c>
      <c r="BD2122" s="7">
        <f>BC2122-BB2122</f>
        <v>-14011</v>
      </c>
      <c r="BE2122" s="335">
        <f t="shared" si="3195"/>
        <v>-1</v>
      </c>
      <c r="BG2122" s="826" t="str">
        <f t="shared" si="3188"/>
        <v>61.41</v>
      </c>
      <c r="BH2122" s="607" t="b">
        <f>COUNTIF('Codes SEC'!$B$2:$B$250,Ministres!BG2122)&gt;0</f>
        <v>1</v>
      </c>
    </row>
    <row r="2123" spans="1:66" s="1" customFormat="1" ht="35.1" customHeight="1" x14ac:dyDescent="0.25">
      <c r="A2123" s="222" t="s">
        <v>6116</v>
      </c>
      <c r="B2123" s="112">
        <v>16</v>
      </c>
      <c r="C2123" s="116" t="s">
        <v>107</v>
      </c>
      <c r="D2123" s="620">
        <v>1000</v>
      </c>
      <c r="E2123" s="278" t="s">
        <v>69</v>
      </c>
      <c r="F2123" s="116">
        <v>12</v>
      </c>
      <c r="G2123" s="700" t="s">
        <v>5613</v>
      </c>
      <c r="H2123" s="878" t="str">
        <f t="shared" si="3140"/>
        <v>079</v>
      </c>
      <c r="I2123" s="397" t="s">
        <v>3269</v>
      </c>
      <c r="J2123" s="380" t="s">
        <v>2563</v>
      </c>
      <c r="K2123" s="408" t="s">
        <v>5723</v>
      </c>
      <c r="L2123" s="733">
        <v>18671</v>
      </c>
      <c r="M2123" s="734">
        <v>14951</v>
      </c>
      <c r="N2123" s="931"/>
      <c r="O2123" s="530">
        <f t="shared" si="3177"/>
        <v>-18671</v>
      </c>
      <c r="P2123" s="530" t="str">
        <f t="shared" si="3178"/>
        <v xml:space="preserve">0 </v>
      </c>
      <c r="Q2123" s="646"/>
      <c r="R2123" s="536"/>
      <c r="S2123" s="536"/>
      <c r="T2123" s="536"/>
      <c r="U2123" s="536"/>
      <c r="V2123" s="536"/>
      <c r="W2123" s="683" t="str">
        <f t="shared" si="3189"/>
        <v>OK</v>
      </c>
      <c r="X2123" s="141"/>
      <c r="Y2123" s="141"/>
      <c r="Z2123" s="552"/>
      <c r="AA2123" s="552"/>
      <c r="AB2123" s="683" t="str">
        <f t="shared" si="3190"/>
        <v>OK</v>
      </c>
      <c r="AC2123" s="593"/>
      <c r="AD2123" s="530">
        <f t="shared" si="3179"/>
        <v>0</v>
      </c>
      <c r="AE2123" s="842">
        <f t="shared" si="3180"/>
        <v>0</v>
      </c>
      <c r="AF2123" s="931"/>
      <c r="AG2123" s="530">
        <f t="shared" si="3181"/>
        <v>-14951</v>
      </c>
      <c r="AH2123" s="530" t="str">
        <f t="shared" si="3182"/>
        <v xml:space="preserve">0 </v>
      </c>
      <c r="AI2123" s="641"/>
      <c r="AJ2123" s="537"/>
      <c r="AK2123" s="537"/>
      <c r="AL2123" s="537"/>
      <c r="AM2123" s="537"/>
      <c r="AN2123" s="537"/>
      <c r="AO2123" s="683" t="str">
        <f t="shared" si="3191"/>
        <v>OK</v>
      </c>
      <c r="AP2123" s="141"/>
      <c r="AQ2123" s="141"/>
      <c r="AR2123" s="552"/>
      <c r="AS2123" s="552"/>
      <c r="AT2123" s="683" t="str">
        <f t="shared" si="3192"/>
        <v>OK</v>
      </c>
      <c r="AU2123" s="593"/>
      <c r="AV2123" s="530">
        <f t="shared" si="3183"/>
        <v>0</v>
      </c>
      <c r="AW2123" s="842">
        <f t="shared" si="3184"/>
        <v>0</v>
      </c>
      <c r="AX2123" s="115">
        <f t="shared" si="3185"/>
        <v>18671</v>
      </c>
      <c r="AY2123" s="5">
        <f t="shared" si="3186"/>
        <v>0</v>
      </c>
      <c r="AZ2123" s="7">
        <f t="shared" si="3196"/>
        <v>-18671</v>
      </c>
      <c r="BA2123" s="335">
        <f t="shared" ref="BA2123:BA2129" si="3198">AZ2123/AX2123</f>
        <v>-1</v>
      </c>
      <c r="BB2123" s="23">
        <f t="shared" si="3187"/>
        <v>14951</v>
      </c>
      <c r="BC2123" s="5">
        <f t="shared" ref="BC2123:BC2129" si="3199">AW2123</f>
        <v>0</v>
      </c>
      <c r="BD2123" s="7">
        <f t="shared" si="3197"/>
        <v>-14951</v>
      </c>
      <c r="BE2123" s="335">
        <f t="shared" ref="BE2123:BE2129" si="3200">BD2123/BB2123</f>
        <v>-1</v>
      </c>
      <c r="BF2123" s="41"/>
      <c r="BG2123" s="826" t="str">
        <f t="shared" si="3188"/>
        <v>63.21</v>
      </c>
      <c r="BH2123" s="607" t="b">
        <f>COUNTIF('Codes SEC'!$B$2:$B$250,Ministres!BG2123)&gt;0</f>
        <v>1</v>
      </c>
      <c r="BI2123" s="41"/>
      <c r="BJ2123" s="41"/>
      <c r="BK2123" s="41"/>
      <c r="BL2123" s="41"/>
      <c r="BM2123" s="41"/>
      <c r="BN2123" s="41"/>
    </row>
    <row r="2124" spans="1:66" ht="35.1" customHeight="1" x14ac:dyDescent="0.25">
      <c r="A2124" s="222" t="s">
        <v>6116</v>
      </c>
      <c r="B2124" s="112">
        <v>16</v>
      </c>
      <c r="C2124" s="116" t="s">
        <v>107</v>
      </c>
      <c r="D2124" s="620">
        <v>1000</v>
      </c>
      <c r="E2124" s="278" t="s">
        <v>69</v>
      </c>
      <c r="F2124" s="116">
        <v>12</v>
      </c>
      <c r="G2124" s="700" t="s">
        <v>5613</v>
      </c>
      <c r="H2124" s="878" t="str">
        <f t="shared" si="3140"/>
        <v>079</v>
      </c>
      <c r="I2124" s="397" t="s">
        <v>3269</v>
      </c>
      <c r="J2124" s="380" t="s">
        <v>2564</v>
      </c>
      <c r="K2124" s="408" t="s">
        <v>134</v>
      </c>
      <c r="L2124" s="733">
        <v>0</v>
      </c>
      <c r="M2124" s="734">
        <v>2196</v>
      </c>
      <c r="N2124" s="931"/>
      <c r="O2124" s="530">
        <f t="shared" si="3177"/>
        <v>0</v>
      </c>
      <c r="P2124" s="530">
        <f t="shared" si="3178"/>
        <v>0</v>
      </c>
      <c r="Q2124" s="646"/>
      <c r="R2124" s="536"/>
      <c r="S2124" s="536"/>
      <c r="T2124" s="536"/>
      <c r="U2124" s="536"/>
      <c r="V2124" s="536"/>
      <c r="W2124" s="683" t="str">
        <f t="shared" si="3189"/>
        <v>OK</v>
      </c>
      <c r="X2124" s="141"/>
      <c r="Y2124" s="141"/>
      <c r="Z2124" s="552"/>
      <c r="AA2124" s="552"/>
      <c r="AB2124" s="683" t="str">
        <f t="shared" si="3190"/>
        <v>OK</v>
      </c>
      <c r="AC2124" s="593"/>
      <c r="AD2124" s="530">
        <f t="shared" si="3179"/>
        <v>0</v>
      </c>
      <c r="AE2124" s="842">
        <f t="shared" si="3180"/>
        <v>0</v>
      </c>
      <c r="AF2124" s="931"/>
      <c r="AG2124" s="530">
        <f t="shared" si="3181"/>
        <v>-2196</v>
      </c>
      <c r="AH2124" s="530" t="str">
        <f t="shared" si="3182"/>
        <v xml:space="preserve">0 </v>
      </c>
      <c r="AI2124" s="641"/>
      <c r="AJ2124" s="537"/>
      <c r="AK2124" s="537"/>
      <c r="AL2124" s="537"/>
      <c r="AM2124" s="537"/>
      <c r="AN2124" s="537"/>
      <c r="AO2124" s="683" t="str">
        <f t="shared" si="3191"/>
        <v>OK</v>
      </c>
      <c r="AP2124" s="141"/>
      <c r="AQ2124" s="141"/>
      <c r="AR2124" s="552"/>
      <c r="AS2124" s="552"/>
      <c r="AT2124" s="683" t="str">
        <f t="shared" si="3192"/>
        <v>OK</v>
      </c>
      <c r="AU2124" s="593"/>
      <c r="AV2124" s="530">
        <f t="shared" si="3183"/>
        <v>0</v>
      </c>
      <c r="AW2124" s="842">
        <f t="shared" si="3184"/>
        <v>0</v>
      </c>
      <c r="AX2124" s="115">
        <f t="shared" si="3185"/>
        <v>0</v>
      </c>
      <c r="AY2124" s="5">
        <f t="shared" si="3186"/>
        <v>0</v>
      </c>
      <c r="AZ2124" s="7">
        <f t="shared" si="3196"/>
        <v>0</v>
      </c>
      <c r="BA2124" s="335" t="e">
        <f t="shared" si="3198"/>
        <v>#DIV/0!</v>
      </c>
      <c r="BB2124" s="23">
        <f t="shared" si="3187"/>
        <v>2196</v>
      </c>
      <c r="BC2124" s="5">
        <f t="shared" si="3199"/>
        <v>0</v>
      </c>
      <c r="BD2124" s="7">
        <f t="shared" si="3197"/>
        <v>-2196</v>
      </c>
      <c r="BE2124" s="335">
        <f t="shared" si="3200"/>
        <v>-1</v>
      </c>
      <c r="BG2124" s="826" t="str">
        <f t="shared" si="3188"/>
        <v>63.21</v>
      </c>
      <c r="BH2124" s="607" t="b">
        <f>COUNTIF('Codes SEC'!$B$2:$B$250,Ministres!BG2124)&gt;0</f>
        <v>1</v>
      </c>
    </row>
    <row r="2125" spans="1:66" ht="35.1" customHeight="1" x14ac:dyDescent="0.25">
      <c r="A2125" s="222" t="s">
        <v>6116</v>
      </c>
      <c r="B2125" s="112">
        <v>16</v>
      </c>
      <c r="C2125" s="116" t="s">
        <v>107</v>
      </c>
      <c r="D2125" s="620">
        <v>1000</v>
      </c>
      <c r="E2125" s="278"/>
      <c r="F2125" s="116">
        <v>12</v>
      </c>
      <c r="G2125" s="694">
        <v>1</v>
      </c>
      <c r="H2125" s="878" t="str">
        <f t="shared" si="3140"/>
        <v>079</v>
      </c>
      <c r="I2125" s="397" t="s">
        <v>3269</v>
      </c>
      <c r="J2125" s="380" t="s">
        <v>2565</v>
      </c>
      <c r="K2125" s="408" t="s">
        <v>5679</v>
      </c>
      <c r="L2125" s="733">
        <v>850</v>
      </c>
      <c r="M2125" s="734">
        <v>850</v>
      </c>
      <c r="N2125" s="931"/>
      <c r="O2125" s="530">
        <f t="shared" si="3177"/>
        <v>-850</v>
      </c>
      <c r="P2125" s="530" t="str">
        <f t="shared" si="3178"/>
        <v xml:space="preserve">0 </v>
      </c>
      <c r="Q2125" s="646"/>
      <c r="R2125" s="536"/>
      <c r="S2125" s="536"/>
      <c r="T2125" s="536"/>
      <c r="U2125" s="536"/>
      <c r="V2125" s="536"/>
      <c r="W2125" s="683" t="str">
        <f t="shared" si="3189"/>
        <v>OK</v>
      </c>
      <c r="X2125" s="141"/>
      <c r="Y2125" s="141"/>
      <c r="Z2125" s="552"/>
      <c r="AA2125" s="552"/>
      <c r="AB2125" s="683" t="str">
        <f t="shared" si="3190"/>
        <v>OK</v>
      </c>
      <c r="AC2125" s="593"/>
      <c r="AD2125" s="530">
        <f t="shared" si="3179"/>
        <v>0</v>
      </c>
      <c r="AE2125" s="842">
        <f t="shared" si="3180"/>
        <v>0</v>
      </c>
      <c r="AF2125" s="931"/>
      <c r="AG2125" s="530">
        <f t="shared" si="3181"/>
        <v>-850</v>
      </c>
      <c r="AH2125" s="530" t="str">
        <f t="shared" si="3182"/>
        <v xml:space="preserve">0 </v>
      </c>
      <c r="AI2125" s="641"/>
      <c r="AJ2125" s="537"/>
      <c r="AK2125" s="537"/>
      <c r="AL2125" s="537"/>
      <c r="AM2125" s="537"/>
      <c r="AN2125" s="537"/>
      <c r="AO2125" s="683" t="str">
        <f t="shared" si="3191"/>
        <v>OK</v>
      </c>
      <c r="AP2125" s="141"/>
      <c r="AQ2125" s="141"/>
      <c r="AR2125" s="552"/>
      <c r="AS2125" s="552"/>
      <c r="AT2125" s="683" t="str">
        <f t="shared" si="3192"/>
        <v>OK</v>
      </c>
      <c r="AU2125" s="593"/>
      <c r="AV2125" s="530">
        <f t="shared" si="3183"/>
        <v>0</v>
      </c>
      <c r="AW2125" s="842">
        <f t="shared" si="3184"/>
        <v>0</v>
      </c>
      <c r="AX2125" s="115">
        <f t="shared" si="3185"/>
        <v>850</v>
      </c>
      <c r="AY2125" s="5">
        <f t="shared" si="3186"/>
        <v>0</v>
      </c>
      <c r="AZ2125" s="7">
        <f t="shared" ref="AZ2125" si="3201">AY2125-AX2125</f>
        <v>-850</v>
      </c>
      <c r="BA2125" s="335">
        <f t="shared" ref="BA2125" si="3202">AZ2125/AX2125</f>
        <v>-1</v>
      </c>
      <c r="BB2125" s="23">
        <f t="shared" si="3187"/>
        <v>850</v>
      </c>
      <c r="BC2125" s="5">
        <f t="shared" ref="BC2125" si="3203">AW2125</f>
        <v>0</v>
      </c>
      <c r="BD2125" s="7">
        <f t="shared" ref="BD2125" si="3204">BC2125-BB2125</f>
        <v>-850</v>
      </c>
      <c r="BE2125" s="335">
        <f t="shared" ref="BE2125" si="3205">BD2125/BB2125</f>
        <v>-1</v>
      </c>
      <c r="BG2125" s="826" t="str">
        <f t="shared" si="3188"/>
        <v>63.21</v>
      </c>
      <c r="BH2125" s="607" t="b">
        <f>COUNTIF('Codes SEC'!$B$2:$B$250,Ministres!BG2125)&gt;0</f>
        <v>1</v>
      </c>
    </row>
    <row r="2126" spans="1:66" ht="35.1" customHeight="1" x14ac:dyDescent="0.25">
      <c r="A2126" s="222" t="s">
        <v>6116</v>
      </c>
      <c r="B2126" s="112">
        <v>16</v>
      </c>
      <c r="C2126" s="116" t="s">
        <v>107</v>
      </c>
      <c r="D2126" s="620">
        <v>1000</v>
      </c>
      <c r="E2126" s="278"/>
      <c r="F2126" s="116">
        <v>16</v>
      </c>
      <c r="G2126" s="700" t="s">
        <v>5613</v>
      </c>
      <c r="H2126" s="878" t="str">
        <f t="shared" si="3140"/>
        <v>079</v>
      </c>
      <c r="I2126" s="397" t="s">
        <v>3269</v>
      </c>
      <c r="J2126" s="380" t="s">
        <v>2566</v>
      </c>
      <c r="K2126" s="415" t="s">
        <v>485</v>
      </c>
      <c r="L2126" s="733">
        <v>6132</v>
      </c>
      <c r="M2126" s="734">
        <v>6132</v>
      </c>
      <c r="N2126" s="931"/>
      <c r="O2126" s="530">
        <f t="shared" si="3177"/>
        <v>-6132</v>
      </c>
      <c r="P2126" s="530" t="str">
        <f t="shared" si="3178"/>
        <v xml:space="preserve">0 </v>
      </c>
      <c r="Q2126" s="646"/>
      <c r="R2126" s="536"/>
      <c r="S2126" s="536"/>
      <c r="T2126" s="536"/>
      <c r="U2126" s="536"/>
      <c r="V2126" s="536"/>
      <c r="W2126" s="683" t="str">
        <f t="shared" si="3189"/>
        <v>OK</v>
      </c>
      <c r="X2126" s="141"/>
      <c r="Y2126" s="141"/>
      <c r="Z2126" s="552"/>
      <c r="AA2126" s="552"/>
      <c r="AB2126" s="683" t="str">
        <f t="shared" si="3190"/>
        <v>OK</v>
      </c>
      <c r="AC2126" s="593"/>
      <c r="AD2126" s="530">
        <f t="shared" si="3179"/>
        <v>0</v>
      </c>
      <c r="AE2126" s="842">
        <f t="shared" si="3180"/>
        <v>0</v>
      </c>
      <c r="AF2126" s="931"/>
      <c r="AG2126" s="530">
        <f t="shared" si="3181"/>
        <v>-6132</v>
      </c>
      <c r="AH2126" s="530" t="str">
        <f t="shared" si="3182"/>
        <v xml:space="preserve">0 </v>
      </c>
      <c r="AI2126" s="641"/>
      <c r="AJ2126" s="537"/>
      <c r="AK2126" s="537"/>
      <c r="AL2126" s="537"/>
      <c r="AM2126" s="537"/>
      <c r="AN2126" s="537"/>
      <c r="AO2126" s="683" t="str">
        <f t="shared" si="3191"/>
        <v>OK</v>
      </c>
      <c r="AP2126" s="141"/>
      <c r="AQ2126" s="141"/>
      <c r="AR2126" s="552"/>
      <c r="AS2126" s="552"/>
      <c r="AT2126" s="683" t="str">
        <f t="shared" si="3192"/>
        <v>OK</v>
      </c>
      <c r="AU2126" s="593"/>
      <c r="AV2126" s="530">
        <f t="shared" si="3183"/>
        <v>0</v>
      </c>
      <c r="AW2126" s="842">
        <f t="shared" si="3184"/>
        <v>0</v>
      </c>
      <c r="AX2126" s="115">
        <f t="shared" si="3185"/>
        <v>6132</v>
      </c>
      <c r="AY2126" s="5">
        <f t="shared" si="3186"/>
        <v>0</v>
      </c>
      <c r="AZ2126" s="7">
        <f t="shared" si="3196"/>
        <v>-6132</v>
      </c>
      <c r="BA2126" s="335">
        <f>AZ2126/AX2126</f>
        <v>-1</v>
      </c>
      <c r="BB2126" s="23">
        <f t="shared" si="3187"/>
        <v>6132</v>
      </c>
      <c r="BC2126" s="5">
        <f>AW2126</f>
        <v>0</v>
      </c>
      <c r="BD2126" s="7">
        <f t="shared" si="3197"/>
        <v>-6132</v>
      </c>
      <c r="BE2126" s="335">
        <f>BD2126/BB2126</f>
        <v>-1</v>
      </c>
      <c r="BG2126" s="826" t="str">
        <f t="shared" si="3188"/>
        <v>63.21</v>
      </c>
      <c r="BH2126" s="607" t="b">
        <f>COUNTIF('Codes SEC'!$B$2:$B$250,Ministres!BG2126)&gt;0</f>
        <v>1</v>
      </c>
    </row>
    <row r="2127" spans="1:66" s="1" customFormat="1" ht="35.1" customHeight="1" x14ac:dyDescent="0.25">
      <c r="A2127" s="222" t="s">
        <v>6116</v>
      </c>
      <c r="B2127" s="112">
        <v>16</v>
      </c>
      <c r="C2127" s="116" t="s">
        <v>107</v>
      </c>
      <c r="D2127" s="620">
        <v>1000</v>
      </c>
      <c r="E2127" s="278"/>
      <c r="F2127" s="116">
        <v>15</v>
      </c>
      <c r="G2127" s="700" t="s">
        <v>5613</v>
      </c>
      <c r="H2127" s="878" t="str">
        <f t="shared" si="3140"/>
        <v>079</v>
      </c>
      <c r="I2127" s="397" t="s">
        <v>3269</v>
      </c>
      <c r="J2127" s="380" t="s">
        <v>2567</v>
      </c>
      <c r="K2127" s="408" t="s">
        <v>272</v>
      </c>
      <c r="L2127" s="733">
        <v>1500</v>
      </c>
      <c r="M2127" s="734">
        <v>1500</v>
      </c>
      <c r="N2127" s="931"/>
      <c r="O2127" s="530">
        <f t="shared" si="3177"/>
        <v>-1500</v>
      </c>
      <c r="P2127" s="530" t="str">
        <f t="shared" si="3178"/>
        <v xml:space="preserve">0 </v>
      </c>
      <c r="Q2127" s="646"/>
      <c r="R2127" s="536"/>
      <c r="S2127" s="536"/>
      <c r="T2127" s="536"/>
      <c r="U2127" s="536"/>
      <c r="V2127" s="536"/>
      <c r="W2127" s="683" t="str">
        <f t="shared" si="3189"/>
        <v>OK</v>
      </c>
      <c r="X2127" s="141"/>
      <c r="Y2127" s="141"/>
      <c r="Z2127" s="552"/>
      <c r="AA2127" s="552"/>
      <c r="AB2127" s="683" t="str">
        <f t="shared" si="3190"/>
        <v>OK</v>
      </c>
      <c r="AC2127" s="593"/>
      <c r="AD2127" s="530">
        <f t="shared" si="3179"/>
        <v>0</v>
      </c>
      <c r="AE2127" s="842">
        <f t="shared" si="3180"/>
        <v>0</v>
      </c>
      <c r="AF2127" s="931"/>
      <c r="AG2127" s="530">
        <f t="shared" si="3181"/>
        <v>-1500</v>
      </c>
      <c r="AH2127" s="530" t="str">
        <f t="shared" si="3182"/>
        <v xml:space="preserve">0 </v>
      </c>
      <c r="AI2127" s="641"/>
      <c r="AJ2127" s="537"/>
      <c r="AK2127" s="537"/>
      <c r="AL2127" s="537"/>
      <c r="AM2127" s="537"/>
      <c r="AN2127" s="537"/>
      <c r="AO2127" s="683" t="str">
        <f t="shared" si="3191"/>
        <v>OK</v>
      </c>
      <c r="AP2127" s="141"/>
      <c r="AQ2127" s="141"/>
      <c r="AR2127" s="552"/>
      <c r="AS2127" s="552"/>
      <c r="AT2127" s="683" t="str">
        <f t="shared" si="3192"/>
        <v>OK</v>
      </c>
      <c r="AU2127" s="593"/>
      <c r="AV2127" s="530">
        <f t="shared" si="3183"/>
        <v>0</v>
      </c>
      <c r="AW2127" s="842">
        <f t="shared" si="3184"/>
        <v>0</v>
      </c>
      <c r="AX2127" s="115">
        <f t="shared" si="3185"/>
        <v>1500</v>
      </c>
      <c r="AY2127" s="5">
        <f t="shared" si="3186"/>
        <v>0</v>
      </c>
      <c r="AZ2127" s="7">
        <f t="shared" si="3196"/>
        <v>-1500</v>
      </c>
      <c r="BA2127" s="335">
        <f t="shared" si="3198"/>
        <v>-1</v>
      </c>
      <c r="BB2127" s="23">
        <f t="shared" si="3187"/>
        <v>1500</v>
      </c>
      <c r="BC2127" s="5">
        <f t="shared" si="3199"/>
        <v>0</v>
      </c>
      <c r="BD2127" s="7">
        <f t="shared" si="3197"/>
        <v>-1500</v>
      </c>
      <c r="BE2127" s="335">
        <f t="shared" si="3200"/>
        <v>-1</v>
      </c>
      <c r="BF2127" s="41"/>
      <c r="BG2127" s="826" t="str">
        <f t="shared" si="3188"/>
        <v>63.21</v>
      </c>
      <c r="BH2127" s="607" t="b">
        <f>COUNTIF('Codes SEC'!$B$2:$B$250,Ministres!BG2127)&gt;0</f>
        <v>1</v>
      </c>
      <c r="BI2127" s="41"/>
      <c r="BJ2127" s="41"/>
      <c r="BK2127" s="41"/>
      <c r="BL2127" s="41"/>
      <c r="BM2127" s="41"/>
      <c r="BN2127" s="41"/>
    </row>
    <row r="2128" spans="1:66" s="1" customFormat="1" ht="35.1" customHeight="1" x14ac:dyDescent="0.25">
      <c r="A2128" s="222" t="s">
        <v>6116</v>
      </c>
      <c r="B2128" s="112">
        <v>16</v>
      </c>
      <c r="C2128" s="116" t="s">
        <v>107</v>
      </c>
      <c r="D2128" s="620">
        <v>1000</v>
      </c>
      <c r="E2128" s="278"/>
      <c r="F2128" s="116">
        <v>15</v>
      </c>
      <c r="G2128" s="700" t="s">
        <v>5613</v>
      </c>
      <c r="H2128" s="878" t="str">
        <f t="shared" si="3140"/>
        <v>079</v>
      </c>
      <c r="I2128" s="397" t="s">
        <v>3269</v>
      </c>
      <c r="J2128" s="380" t="s">
        <v>2568</v>
      </c>
      <c r="K2128" s="408" t="s">
        <v>273</v>
      </c>
      <c r="L2128" s="733">
        <v>1500</v>
      </c>
      <c r="M2128" s="734">
        <v>1500</v>
      </c>
      <c r="N2128" s="931"/>
      <c r="O2128" s="530">
        <f t="shared" si="3177"/>
        <v>-1500</v>
      </c>
      <c r="P2128" s="530" t="str">
        <f t="shared" si="3178"/>
        <v xml:space="preserve">0 </v>
      </c>
      <c r="Q2128" s="646"/>
      <c r="R2128" s="536"/>
      <c r="S2128" s="536"/>
      <c r="T2128" s="536"/>
      <c r="U2128" s="536"/>
      <c r="V2128" s="536"/>
      <c r="W2128" s="683" t="str">
        <f t="shared" si="3189"/>
        <v>OK</v>
      </c>
      <c r="X2128" s="141"/>
      <c r="Y2128" s="141"/>
      <c r="Z2128" s="552"/>
      <c r="AA2128" s="552"/>
      <c r="AB2128" s="683" t="str">
        <f t="shared" si="3190"/>
        <v>OK</v>
      </c>
      <c r="AC2128" s="593"/>
      <c r="AD2128" s="530">
        <f t="shared" si="3179"/>
        <v>0</v>
      </c>
      <c r="AE2128" s="842">
        <f t="shared" si="3180"/>
        <v>0</v>
      </c>
      <c r="AF2128" s="931"/>
      <c r="AG2128" s="530">
        <f t="shared" si="3181"/>
        <v>-1500</v>
      </c>
      <c r="AH2128" s="530" t="str">
        <f t="shared" si="3182"/>
        <v xml:space="preserve">0 </v>
      </c>
      <c r="AI2128" s="641"/>
      <c r="AJ2128" s="537"/>
      <c r="AK2128" s="537"/>
      <c r="AL2128" s="537"/>
      <c r="AM2128" s="537"/>
      <c r="AN2128" s="537"/>
      <c r="AO2128" s="683" t="str">
        <f t="shared" si="3191"/>
        <v>OK</v>
      </c>
      <c r="AP2128" s="141"/>
      <c r="AQ2128" s="141"/>
      <c r="AR2128" s="552"/>
      <c r="AS2128" s="552"/>
      <c r="AT2128" s="683" t="str">
        <f t="shared" si="3192"/>
        <v>OK</v>
      </c>
      <c r="AU2128" s="593"/>
      <c r="AV2128" s="530">
        <f t="shared" si="3183"/>
        <v>0</v>
      </c>
      <c r="AW2128" s="842">
        <f t="shared" si="3184"/>
        <v>0</v>
      </c>
      <c r="AX2128" s="115">
        <f t="shared" si="3185"/>
        <v>1500</v>
      </c>
      <c r="AY2128" s="5">
        <f t="shared" si="3186"/>
        <v>0</v>
      </c>
      <c r="AZ2128" s="7">
        <f t="shared" si="3196"/>
        <v>-1500</v>
      </c>
      <c r="BA2128" s="335">
        <f t="shared" si="3198"/>
        <v>-1</v>
      </c>
      <c r="BB2128" s="23">
        <f t="shared" si="3187"/>
        <v>1500</v>
      </c>
      <c r="BC2128" s="5">
        <f t="shared" si="3199"/>
        <v>0</v>
      </c>
      <c r="BD2128" s="7">
        <f t="shared" si="3197"/>
        <v>-1500</v>
      </c>
      <c r="BE2128" s="335">
        <f t="shared" si="3200"/>
        <v>-1</v>
      </c>
      <c r="BF2128" s="41"/>
      <c r="BG2128" s="826" t="str">
        <f t="shared" si="3188"/>
        <v>63.21</v>
      </c>
      <c r="BH2128" s="607" t="b">
        <f>COUNTIF('Codes SEC'!$B$2:$B$250,Ministres!BG2128)&gt;0</f>
        <v>1</v>
      </c>
      <c r="BI2128" s="41"/>
      <c r="BJ2128" s="41"/>
      <c r="BK2128" s="41"/>
      <c r="BL2128" s="41"/>
      <c r="BM2128" s="41"/>
      <c r="BN2128" s="41"/>
    </row>
    <row r="2129" spans="1:66" ht="35.1" customHeight="1" x14ac:dyDescent="0.25">
      <c r="A2129" s="222" t="s">
        <v>6116</v>
      </c>
      <c r="B2129" s="112">
        <v>16</v>
      </c>
      <c r="C2129" s="116" t="s">
        <v>107</v>
      </c>
      <c r="D2129" s="620">
        <v>1000</v>
      </c>
      <c r="E2129" s="278"/>
      <c r="F2129" s="116">
        <v>12</v>
      </c>
      <c r="G2129" s="700" t="s">
        <v>5613</v>
      </c>
      <c r="H2129" s="878" t="str">
        <f t="shared" si="3140"/>
        <v>079</v>
      </c>
      <c r="I2129" s="397" t="s">
        <v>3269</v>
      </c>
      <c r="J2129" s="380" t="s">
        <v>2569</v>
      </c>
      <c r="K2129" s="408" t="s">
        <v>5724</v>
      </c>
      <c r="L2129" s="733">
        <v>0</v>
      </c>
      <c r="M2129" s="734">
        <v>0</v>
      </c>
      <c r="N2129" s="931"/>
      <c r="O2129" s="530">
        <f t="shared" si="3177"/>
        <v>0</v>
      </c>
      <c r="P2129" s="530">
        <f t="shared" si="3178"/>
        <v>0</v>
      </c>
      <c r="Q2129" s="646"/>
      <c r="R2129" s="536"/>
      <c r="S2129" s="536"/>
      <c r="T2129" s="536"/>
      <c r="U2129" s="536"/>
      <c r="V2129" s="536"/>
      <c r="W2129" s="683" t="str">
        <f t="shared" si="3189"/>
        <v>OK</v>
      </c>
      <c r="X2129" s="141"/>
      <c r="Y2129" s="141"/>
      <c r="Z2129" s="552"/>
      <c r="AA2129" s="552"/>
      <c r="AB2129" s="683" t="str">
        <f t="shared" si="3190"/>
        <v>OK</v>
      </c>
      <c r="AC2129" s="593"/>
      <c r="AD2129" s="530">
        <f t="shared" si="3179"/>
        <v>0</v>
      </c>
      <c r="AE2129" s="842">
        <f t="shared" si="3180"/>
        <v>0</v>
      </c>
      <c r="AF2129" s="931"/>
      <c r="AG2129" s="530">
        <f t="shared" si="3181"/>
        <v>0</v>
      </c>
      <c r="AH2129" s="530">
        <f t="shared" si="3182"/>
        <v>0</v>
      </c>
      <c r="AI2129" s="641"/>
      <c r="AJ2129" s="537"/>
      <c r="AK2129" s="537"/>
      <c r="AL2129" s="537"/>
      <c r="AM2129" s="537"/>
      <c r="AN2129" s="537"/>
      <c r="AO2129" s="683" t="str">
        <f t="shared" si="3191"/>
        <v>OK</v>
      </c>
      <c r="AP2129" s="141"/>
      <c r="AQ2129" s="141"/>
      <c r="AR2129" s="552"/>
      <c r="AS2129" s="552"/>
      <c r="AT2129" s="683" t="str">
        <f t="shared" si="3192"/>
        <v>OK</v>
      </c>
      <c r="AU2129" s="593"/>
      <c r="AV2129" s="530">
        <f t="shared" si="3183"/>
        <v>0</v>
      </c>
      <c r="AW2129" s="842">
        <f t="shared" si="3184"/>
        <v>0</v>
      </c>
      <c r="AX2129" s="115">
        <f t="shared" si="3185"/>
        <v>0</v>
      </c>
      <c r="AY2129" s="5">
        <f t="shared" si="3186"/>
        <v>0</v>
      </c>
      <c r="AZ2129" s="7">
        <f t="shared" si="3196"/>
        <v>0</v>
      </c>
      <c r="BA2129" s="335" t="e">
        <f t="shared" si="3198"/>
        <v>#DIV/0!</v>
      </c>
      <c r="BB2129" s="23">
        <f t="shared" si="3187"/>
        <v>0</v>
      </c>
      <c r="BC2129" s="5">
        <f t="shared" si="3199"/>
        <v>0</v>
      </c>
      <c r="BD2129" s="7">
        <f t="shared" si="3197"/>
        <v>0</v>
      </c>
      <c r="BE2129" s="335" t="e">
        <f t="shared" si="3200"/>
        <v>#DIV/0!</v>
      </c>
      <c r="BG2129" s="826" t="str">
        <f t="shared" si="3188"/>
        <v>63.21</v>
      </c>
      <c r="BH2129" s="607" t="b">
        <f>COUNTIF('Codes SEC'!$B$2:$B$250,Ministres!BG2129)&gt;0</f>
        <v>1</v>
      </c>
    </row>
    <row r="2130" spans="1:66" s="1" customFormat="1" ht="35.1" customHeight="1" x14ac:dyDescent="0.25">
      <c r="A2130" s="222" t="s">
        <v>6116</v>
      </c>
      <c r="B2130" s="112">
        <v>16</v>
      </c>
      <c r="C2130" s="116" t="s">
        <v>107</v>
      </c>
      <c r="D2130" s="620">
        <v>1000</v>
      </c>
      <c r="E2130" s="278"/>
      <c r="F2130" s="116">
        <v>12</v>
      </c>
      <c r="G2130" s="700" t="s">
        <v>5613</v>
      </c>
      <c r="H2130" s="878" t="str">
        <f t="shared" si="3140"/>
        <v>079</v>
      </c>
      <c r="I2130" s="397" t="s">
        <v>3269</v>
      </c>
      <c r="J2130" s="380" t="s">
        <v>2570</v>
      </c>
      <c r="K2130" s="408" t="s">
        <v>358</v>
      </c>
      <c r="L2130" s="733">
        <v>0</v>
      </c>
      <c r="M2130" s="734">
        <v>300</v>
      </c>
      <c r="N2130" s="931"/>
      <c r="O2130" s="530">
        <f t="shared" si="3177"/>
        <v>0</v>
      </c>
      <c r="P2130" s="530">
        <f t="shared" si="3178"/>
        <v>0</v>
      </c>
      <c r="Q2130" s="646"/>
      <c r="R2130" s="536"/>
      <c r="S2130" s="536"/>
      <c r="T2130" s="536"/>
      <c r="U2130" s="536"/>
      <c r="V2130" s="536"/>
      <c r="W2130" s="683" t="str">
        <f t="shared" si="3189"/>
        <v>OK</v>
      </c>
      <c r="X2130" s="141"/>
      <c r="Y2130" s="141"/>
      <c r="Z2130" s="552"/>
      <c r="AA2130" s="552"/>
      <c r="AB2130" s="683" t="str">
        <f t="shared" si="3190"/>
        <v>OK</v>
      </c>
      <c r="AC2130" s="593"/>
      <c r="AD2130" s="530">
        <f t="shared" si="3179"/>
        <v>0</v>
      </c>
      <c r="AE2130" s="842">
        <f t="shared" si="3180"/>
        <v>0</v>
      </c>
      <c r="AF2130" s="931"/>
      <c r="AG2130" s="530">
        <f t="shared" si="3181"/>
        <v>-300</v>
      </c>
      <c r="AH2130" s="530" t="str">
        <f t="shared" si="3182"/>
        <v xml:space="preserve">0 </v>
      </c>
      <c r="AI2130" s="641"/>
      <c r="AJ2130" s="537"/>
      <c r="AK2130" s="537"/>
      <c r="AL2130" s="537"/>
      <c r="AM2130" s="537"/>
      <c r="AN2130" s="537"/>
      <c r="AO2130" s="683" t="str">
        <f t="shared" si="3191"/>
        <v>OK</v>
      </c>
      <c r="AP2130" s="141"/>
      <c r="AQ2130" s="141"/>
      <c r="AR2130" s="552"/>
      <c r="AS2130" s="552"/>
      <c r="AT2130" s="683" t="str">
        <f t="shared" si="3192"/>
        <v>OK</v>
      </c>
      <c r="AU2130" s="593"/>
      <c r="AV2130" s="530">
        <f t="shared" si="3183"/>
        <v>0</v>
      </c>
      <c r="AW2130" s="842">
        <f t="shared" si="3184"/>
        <v>0</v>
      </c>
      <c r="AX2130" s="115">
        <f t="shared" si="3185"/>
        <v>0</v>
      </c>
      <c r="AY2130" s="5">
        <f t="shared" si="3186"/>
        <v>0</v>
      </c>
      <c r="AZ2130" s="7">
        <f t="shared" si="3196"/>
        <v>0</v>
      </c>
      <c r="BA2130" s="335" t="e">
        <f t="shared" ref="BA2130:BA2151" si="3206">AZ2130/AX2130</f>
        <v>#DIV/0!</v>
      </c>
      <c r="BB2130" s="23">
        <f t="shared" si="3187"/>
        <v>300</v>
      </c>
      <c r="BC2130" s="5">
        <f t="shared" ref="BC2130:BC2151" si="3207">AW2130</f>
        <v>0</v>
      </c>
      <c r="BD2130" s="7">
        <f t="shared" si="3197"/>
        <v>-300</v>
      </c>
      <c r="BE2130" s="335">
        <f t="shared" ref="BE2130:BE2151" si="3208">BD2130/BB2130</f>
        <v>-1</v>
      </c>
      <c r="BF2130" s="41"/>
      <c r="BG2130" s="826" t="str">
        <f t="shared" si="3188"/>
        <v>63.21</v>
      </c>
      <c r="BH2130" s="607" t="b">
        <f>COUNTIF('Codes SEC'!$B$2:$B$250,Ministres!BG2130)&gt;0</f>
        <v>1</v>
      </c>
      <c r="BI2130" s="41"/>
      <c r="BJ2130" s="41"/>
      <c r="BK2130" s="41"/>
      <c r="BL2130" s="41"/>
      <c r="BM2130" s="41"/>
      <c r="BN2130" s="41"/>
    </row>
    <row r="2131" spans="1:66" ht="35.1" customHeight="1" x14ac:dyDescent="0.25">
      <c r="A2131" s="222" t="s">
        <v>6116</v>
      </c>
      <c r="B2131" s="112">
        <v>16</v>
      </c>
      <c r="C2131" s="116" t="s">
        <v>107</v>
      </c>
      <c r="D2131" s="620">
        <v>1000</v>
      </c>
      <c r="E2131" s="278"/>
      <c r="F2131" s="116">
        <v>6</v>
      </c>
      <c r="G2131" s="694">
        <v>1</v>
      </c>
      <c r="H2131" s="878" t="str">
        <f t="shared" si="3140"/>
        <v>079</v>
      </c>
      <c r="I2131" s="397" t="s">
        <v>3269</v>
      </c>
      <c r="J2131" s="380" t="s">
        <v>2571</v>
      </c>
      <c r="K2131" s="415" t="s">
        <v>5390</v>
      </c>
      <c r="L2131" s="726">
        <v>0</v>
      </c>
      <c r="M2131" s="727">
        <v>0</v>
      </c>
      <c r="N2131" s="931"/>
      <c r="O2131" s="530">
        <f t="shared" si="3177"/>
        <v>0</v>
      </c>
      <c r="P2131" s="530">
        <f t="shared" si="3178"/>
        <v>0</v>
      </c>
      <c r="Q2131" s="646"/>
      <c r="R2131" s="536"/>
      <c r="S2131" s="536"/>
      <c r="T2131" s="536"/>
      <c r="U2131" s="536"/>
      <c r="V2131" s="536"/>
      <c r="W2131" s="683" t="str">
        <f t="shared" si="3189"/>
        <v>OK</v>
      </c>
      <c r="X2131" s="141"/>
      <c r="Y2131" s="141"/>
      <c r="Z2131" s="552"/>
      <c r="AA2131" s="552"/>
      <c r="AB2131" s="683" t="str">
        <f t="shared" si="3190"/>
        <v>OK</v>
      </c>
      <c r="AC2131" s="593"/>
      <c r="AD2131" s="530">
        <f t="shared" si="3179"/>
        <v>0</v>
      </c>
      <c r="AE2131" s="842">
        <f t="shared" si="3180"/>
        <v>0</v>
      </c>
      <c r="AF2131" s="931"/>
      <c r="AG2131" s="530">
        <f t="shared" si="3181"/>
        <v>0</v>
      </c>
      <c r="AH2131" s="530">
        <f t="shared" si="3182"/>
        <v>0</v>
      </c>
      <c r="AI2131" s="641"/>
      <c r="AJ2131" s="537"/>
      <c r="AK2131" s="537"/>
      <c r="AL2131" s="537"/>
      <c r="AM2131" s="537"/>
      <c r="AN2131" s="537"/>
      <c r="AO2131" s="683" t="str">
        <f t="shared" si="3191"/>
        <v>OK</v>
      </c>
      <c r="AP2131" s="141"/>
      <c r="AQ2131" s="141"/>
      <c r="AR2131" s="552"/>
      <c r="AS2131" s="552"/>
      <c r="AT2131" s="683" t="str">
        <f t="shared" si="3192"/>
        <v>OK</v>
      </c>
      <c r="AU2131" s="593"/>
      <c r="AV2131" s="530">
        <f t="shared" si="3183"/>
        <v>0</v>
      </c>
      <c r="AW2131" s="842">
        <f t="shared" si="3184"/>
        <v>0</v>
      </c>
      <c r="AX2131" s="115">
        <f t="shared" si="3185"/>
        <v>0</v>
      </c>
      <c r="AY2131" s="5">
        <f t="shared" si="3186"/>
        <v>0</v>
      </c>
      <c r="AZ2131" s="7">
        <f>AY2131-AX2131</f>
        <v>0</v>
      </c>
      <c r="BA2131" s="335" t="e">
        <f>AZ2131/AX2131</f>
        <v>#DIV/0!</v>
      </c>
      <c r="BB2131" s="23">
        <f t="shared" si="3187"/>
        <v>0</v>
      </c>
      <c r="BC2131" s="5">
        <f>AW2131</f>
        <v>0</v>
      </c>
      <c r="BD2131" s="7">
        <f>BC2131-BB2131</f>
        <v>0</v>
      </c>
      <c r="BE2131" s="335" t="e">
        <f>BD2131/BB2131</f>
        <v>#DIV/0!</v>
      </c>
      <c r="BG2131" s="826" t="str">
        <f t="shared" si="3188"/>
        <v>63.21</v>
      </c>
      <c r="BH2131" s="607" t="b">
        <f>COUNTIF('Codes SEC'!$B$2:$B$250,Ministres!BG2131)&gt;0</f>
        <v>1</v>
      </c>
    </row>
    <row r="2132" spans="1:66" s="4" customFormat="1" ht="35.1" customHeight="1" x14ac:dyDescent="0.25">
      <c r="A2132" s="222" t="s">
        <v>6116</v>
      </c>
      <c r="B2132" s="112">
        <v>16</v>
      </c>
      <c r="C2132" s="116" t="s">
        <v>107</v>
      </c>
      <c r="D2132" s="620">
        <v>1000</v>
      </c>
      <c r="E2132" s="278"/>
      <c r="F2132" s="116">
        <v>6</v>
      </c>
      <c r="G2132" s="700" t="s">
        <v>5613</v>
      </c>
      <c r="H2132" s="878" t="str">
        <f t="shared" si="3140"/>
        <v>079</v>
      </c>
      <c r="I2132" s="397" t="s">
        <v>3269</v>
      </c>
      <c r="J2132" s="380" t="s">
        <v>2572</v>
      </c>
      <c r="K2132" s="415" t="s">
        <v>315</v>
      </c>
      <c r="L2132" s="733">
        <v>0</v>
      </c>
      <c r="M2132" s="734">
        <v>0</v>
      </c>
      <c r="N2132" s="931"/>
      <c r="O2132" s="530">
        <f t="shared" si="3177"/>
        <v>0</v>
      </c>
      <c r="P2132" s="530">
        <f t="shared" si="3178"/>
        <v>0</v>
      </c>
      <c r="Q2132" s="646"/>
      <c r="R2132" s="536"/>
      <c r="S2132" s="536"/>
      <c r="T2132" s="536"/>
      <c r="U2132" s="536"/>
      <c r="V2132" s="536"/>
      <c r="W2132" s="683" t="str">
        <f t="shared" si="3189"/>
        <v>OK</v>
      </c>
      <c r="X2132" s="141"/>
      <c r="Y2132" s="141"/>
      <c r="Z2132" s="552"/>
      <c r="AA2132" s="552"/>
      <c r="AB2132" s="683" t="str">
        <f t="shared" si="3190"/>
        <v>OK</v>
      </c>
      <c r="AC2132" s="593"/>
      <c r="AD2132" s="530">
        <f t="shared" si="3179"/>
        <v>0</v>
      </c>
      <c r="AE2132" s="842">
        <f t="shared" si="3180"/>
        <v>0</v>
      </c>
      <c r="AF2132" s="931"/>
      <c r="AG2132" s="530">
        <f t="shared" si="3181"/>
        <v>0</v>
      </c>
      <c r="AH2132" s="530">
        <f t="shared" si="3182"/>
        <v>0</v>
      </c>
      <c r="AI2132" s="641"/>
      <c r="AJ2132" s="537"/>
      <c r="AK2132" s="537"/>
      <c r="AL2132" s="537"/>
      <c r="AM2132" s="537"/>
      <c r="AN2132" s="537"/>
      <c r="AO2132" s="683" t="str">
        <f t="shared" si="3191"/>
        <v>OK</v>
      </c>
      <c r="AP2132" s="141"/>
      <c r="AQ2132" s="141"/>
      <c r="AR2132" s="552"/>
      <c r="AS2132" s="552"/>
      <c r="AT2132" s="683" t="str">
        <f t="shared" si="3192"/>
        <v>OK</v>
      </c>
      <c r="AU2132" s="593"/>
      <c r="AV2132" s="530">
        <f t="shared" si="3183"/>
        <v>0</v>
      </c>
      <c r="AW2132" s="842">
        <f t="shared" si="3184"/>
        <v>0</v>
      </c>
      <c r="AX2132" s="115">
        <f t="shared" si="3185"/>
        <v>0</v>
      </c>
      <c r="AY2132" s="5">
        <f t="shared" si="3186"/>
        <v>0</v>
      </c>
      <c r="AZ2132" s="7">
        <f t="shared" si="3196"/>
        <v>0</v>
      </c>
      <c r="BA2132" s="335" t="e">
        <f t="shared" si="3206"/>
        <v>#DIV/0!</v>
      </c>
      <c r="BB2132" s="23">
        <f t="shared" si="3187"/>
        <v>0</v>
      </c>
      <c r="BC2132" s="5">
        <f t="shared" si="3207"/>
        <v>0</v>
      </c>
      <c r="BD2132" s="7">
        <f t="shared" si="3197"/>
        <v>0</v>
      </c>
      <c r="BE2132" s="335" t="e">
        <f t="shared" si="3208"/>
        <v>#DIV/0!</v>
      </c>
      <c r="BF2132" s="41"/>
      <c r="BG2132" s="826" t="str">
        <f t="shared" si="3188"/>
        <v>63.21</v>
      </c>
      <c r="BH2132" s="607" t="b">
        <f>COUNTIF('Codes SEC'!$B$2:$B$250,Ministres!BG2132)&gt;0</f>
        <v>1</v>
      </c>
      <c r="BI2132" s="41"/>
      <c r="BJ2132" s="41"/>
      <c r="BK2132" s="41"/>
      <c r="BL2132" s="41"/>
      <c r="BM2132" s="41"/>
      <c r="BN2132" s="41"/>
    </row>
    <row r="2133" spans="1:66" ht="35.1" customHeight="1" x14ac:dyDescent="0.25">
      <c r="A2133" s="222" t="s">
        <v>6116</v>
      </c>
      <c r="B2133" s="112">
        <v>16</v>
      </c>
      <c r="C2133" s="116" t="s">
        <v>107</v>
      </c>
      <c r="D2133" s="620">
        <v>1000</v>
      </c>
      <c r="E2133" s="278"/>
      <c r="F2133" s="116">
        <v>6</v>
      </c>
      <c r="G2133" s="700" t="s">
        <v>5613</v>
      </c>
      <c r="H2133" s="878" t="str">
        <f t="shared" si="3140"/>
        <v>079</v>
      </c>
      <c r="I2133" s="397" t="s">
        <v>3269</v>
      </c>
      <c r="J2133" s="380" t="s">
        <v>2573</v>
      </c>
      <c r="K2133" s="408" t="s">
        <v>316</v>
      </c>
      <c r="L2133" s="733">
        <v>0</v>
      </c>
      <c r="M2133" s="734">
        <v>0</v>
      </c>
      <c r="N2133" s="931"/>
      <c r="O2133" s="530">
        <f t="shared" si="3177"/>
        <v>0</v>
      </c>
      <c r="P2133" s="530">
        <f t="shared" si="3178"/>
        <v>0</v>
      </c>
      <c r="Q2133" s="646"/>
      <c r="R2133" s="536"/>
      <c r="S2133" s="536"/>
      <c r="T2133" s="536"/>
      <c r="U2133" s="536"/>
      <c r="V2133" s="536"/>
      <c r="W2133" s="683" t="str">
        <f t="shared" si="3189"/>
        <v>OK</v>
      </c>
      <c r="X2133" s="141"/>
      <c r="Y2133" s="141"/>
      <c r="Z2133" s="552"/>
      <c r="AA2133" s="552"/>
      <c r="AB2133" s="683" t="str">
        <f t="shared" si="3190"/>
        <v>OK</v>
      </c>
      <c r="AC2133" s="593"/>
      <c r="AD2133" s="530">
        <f t="shared" si="3179"/>
        <v>0</v>
      </c>
      <c r="AE2133" s="842">
        <f t="shared" si="3180"/>
        <v>0</v>
      </c>
      <c r="AF2133" s="931"/>
      <c r="AG2133" s="530">
        <f t="shared" si="3181"/>
        <v>0</v>
      </c>
      <c r="AH2133" s="530">
        <f t="shared" si="3182"/>
        <v>0</v>
      </c>
      <c r="AI2133" s="641"/>
      <c r="AJ2133" s="537"/>
      <c r="AK2133" s="537"/>
      <c r="AL2133" s="537"/>
      <c r="AM2133" s="537"/>
      <c r="AN2133" s="537"/>
      <c r="AO2133" s="683" t="str">
        <f t="shared" si="3191"/>
        <v>OK</v>
      </c>
      <c r="AP2133" s="141"/>
      <c r="AQ2133" s="141"/>
      <c r="AR2133" s="552"/>
      <c r="AS2133" s="552"/>
      <c r="AT2133" s="683" t="str">
        <f t="shared" si="3192"/>
        <v>OK</v>
      </c>
      <c r="AU2133" s="593"/>
      <c r="AV2133" s="530">
        <f t="shared" si="3183"/>
        <v>0</v>
      </c>
      <c r="AW2133" s="842">
        <f t="shared" si="3184"/>
        <v>0</v>
      </c>
      <c r="AX2133" s="115">
        <f t="shared" si="3185"/>
        <v>0</v>
      </c>
      <c r="AY2133" s="5">
        <f t="shared" si="3186"/>
        <v>0</v>
      </c>
      <c r="AZ2133" s="7">
        <f t="shared" si="3196"/>
        <v>0</v>
      </c>
      <c r="BA2133" s="335" t="e">
        <f t="shared" si="3206"/>
        <v>#DIV/0!</v>
      </c>
      <c r="BB2133" s="23">
        <f t="shared" si="3187"/>
        <v>0</v>
      </c>
      <c r="BC2133" s="5">
        <f t="shared" si="3207"/>
        <v>0</v>
      </c>
      <c r="BD2133" s="7">
        <f t="shared" si="3197"/>
        <v>0</v>
      </c>
      <c r="BE2133" s="335" t="e">
        <f t="shared" si="3208"/>
        <v>#DIV/0!</v>
      </c>
      <c r="BG2133" s="826" t="str">
        <f t="shared" si="3188"/>
        <v>63.21</v>
      </c>
      <c r="BH2133" s="607" t="b">
        <f>COUNTIF('Codes SEC'!$B$2:$B$250,Ministres!BG2133)&gt;0</f>
        <v>1</v>
      </c>
    </row>
    <row r="2134" spans="1:66" ht="35.1" customHeight="1" x14ac:dyDescent="0.25">
      <c r="A2134" s="222" t="s">
        <v>6116</v>
      </c>
      <c r="B2134" s="112">
        <v>16</v>
      </c>
      <c r="C2134" s="116" t="s">
        <v>107</v>
      </c>
      <c r="D2134" s="620">
        <v>1000</v>
      </c>
      <c r="E2134" s="278"/>
      <c r="F2134" s="116">
        <v>6</v>
      </c>
      <c r="G2134" s="700" t="s">
        <v>5613</v>
      </c>
      <c r="H2134" s="878" t="str">
        <f t="shared" si="3140"/>
        <v>079</v>
      </c>
      <c r="I2134" s="397" t="s">
        <v>3269</v>
      </c>
      <c r="J2134" s="380" t="s">
        <v>2574</v>
      </c>
      <c r="K2134" s="415" t="s">
        <v>343</v>
      </c>
      <c r="L2134" s="733">
        <v>0</v>
      </c>
      <c r="M2134" s="734">
        <v>0</v>
      </c>
      <c r="N2134" s="931"/>
      <c r="O2134" s="530">
        <f t="shared" si="3177"/>
        <v>0</v>
      </c>
      <c r="P2134" s="530">
        <f t="shared" si="3178"/>
        <v>0</v>
      </c>
      <c r="Q2134" s="646"/>
      <c r="R2134" s="536"/>
      <c r="S2134" s="536"/>
      <c r="T2134" s="536"/>
      <c r="U2134" s="536"/>
      <c r="V2134" s="536"/>
      <c r="W2134" s="683" t="str">
        <f t="shared" si="3189"/>
        <v>OK</v>
      </c>
      <c r="X2134" s="141"/>
      <c r="Y2134" s="141"/>
      <c r="Z2134" s="552"/>
      <c r="AA2134" s="552"/>
      <c r="AB2134" s="683" t="str">
        <f t="shared" si="3190"/>
        <v>OK</v>
      </c>
      <c r="AC2134" s="593"/>
      <c r="AD2134" s="530">
        <f t="shared" si="3179"/>
        <v>0</v>
      </c>
      <c r="AE2134" s="842">
        <f t="shared" si="3180"/>
        <v>0</v>
      </c>
      <c r="AF2134" s="931"/>
      <c r="AG2134" s="530">
        <f t="shared" si="3181"/>
        <v>0</v>
      </c>
      <c r="AH2134" s="530">
        <f t="shared" si="3182"/>
        <v>0</v>
      </c>
      <c r="AI2134" s="641"/>
      <c r="AJ2134" s="537"/>
      <c r="AK2134" s="537"/>
      <c r="AL2134" s="537"/>
      <c r="AM2134" s="537"/>
      <c r="AN2134" s="537"/>
      <c r="AO2134" s="683" t="str">
        <f t="shared" si="3191"/>
        <v>OK</v>
      </c>
      <c r="AP2134" s="141"/>
      <c r="AQ2134" s="141"/>
      <c r="AR2134" s="552"/>
      <c r="AS2134" s="552"/>
      <c r="AT2134" s="683" t="str">
        <f t="shared" si="3192"/>
        <v>OK</v>
      </c>
      <c r="AU2134" s="593"/>
      <c r="AV2134" s="530">
        <f t="shared" si="3183"/>
        <v>0</v>
      </c>
      <c r="AW2134" s="842">
        <f t="shared" si="3184"/>
        <v>0</v>
      </c>
      <c r="AX2134" s="115">
        <f t="shared" si="3185"/>
        <v>0</v>
      </c>
      <c r="AY2134" s="5">
        <f t="shared" si="3186"/>
        <v>0</v>
      </c>
      <c r="AZ2134" s="7">
        <f t="shared" si="3196"/>
        <v>0</v>
      </c>
      <c r="BA2134" s="335" t="e">
        <f t="shared" si="3206"/>
        <v>#DIV/0!</v>
      </c>
      <c r="BB2134" s="23">
        <f t="shared" si="3187"/>
        <v>0</v>
      </c>
      <c r="BC2134" s="5">
        <f t="shared" si="3207"/>
        <v>0</v>
      </c>
      <c r="BD2134" s="7">
        <f t="shared" si="3197"/>
        <v>0</v>
      </c>
      <c r="BE2134" s="335" t="e">
        <f t="shared" si="3208"/>
        <v>#DIV/0!</v>
      </c>
      <c r="BG2134" s="826" t="str">
        <f t="shared" si="3188"/>
        <v>63.21</v>
      </c>
      <c r="BH2134" s="607" t="b">
        <f>COUNTIF('Codes SEC'!$B$2:$B$250,Ministres!BG2134)&gt;0</f>
        <v>1</v>
      </c>
    </row>
    <row r="2135" spans="1:66" ht="35.1" customHeight="1" x14ac:dyDescent="0.25">
      <c r="A2135" s="222" t="s">
        <v>6116</v>
      </c>
      <c r="B2135" s="112">
        <v>16</v>
      </c>
      <c r="C2135" s="116" t="s">
        <v>107</v>
      </c>
      <c r="D2135" s="620">
        <v>1000</v>
      </c>
      <c r="E2135" s="278"/>
      <c r="F2135" s="116">
        <v>6</v>
      </c>
      <c r="G2135" s="700" t="s">
        <v>5613</v>
      </c>
      <c r="H2135" s="878" t="str">
        <f t="shared" si="3140"/>
        <v>079</v>
      </c>
      <c r="I2135" s="397" t="s">
        <v>3269</v>
      </c>
      <c r="J2135" s="380" t="s">
        <v>2575</v>
      </c>
      <c r="K2135" s="415" t="s">
        <v>344</v>
      </c>
      <c r="L2135" s="733">
        <v>0</v>
      </c>
      <c r="M2135" s="734">
        <v>0</v>
      </c>
      <c r="N2135" s="931"/>
      <c r="O2135" s="530">
        <f t="shared" si="3177"/>
        <v>0</v>
      </c>
      <c r="P2135" s="530">
        <f t="shared" si="3178"/>
        <v>0</v>
      </c>
      <c r="Q2135" s="646"/>
      <c r="R2135" s="536"/>
      <c r="S2135" s="536"/>
      <c r="T2135" s="536"/>
      <c r="U2135" s="536"/>
      <c r="V2135" s="536"/>
      <c r="W2135" s="683" t="str">
        <f t="shared" si="3189"/>
        <v>OK</v>
      </c>
      <c r="X2135" s="141"/>
      <c r="Y2135" s="141"/>
      <c r="Z2135" s="552"/>
      <c r="AA2135" s="552"/>
      <c r="AB2135" s="683" t="str">
        <f t="shared" si="3190"/>
        <v>OK</v>
      </c>
      <c r="AC2135" s="593"/>
      <c r="AD2135" s="530">
        <f t="shared" si="3179"/>
        <v>0</v>
      </c>
      <c r="AE2135" s="842">
        <f t="shared" si="3180"/>
        <v>0</v>
      </c>
      <c r="AF2135" s="931"/>
      <c r="AG2135" s="530">
        <f t="shared" si="3181"/>
        <v>0</v>
      </c>
      <c r="AH2135" s="530">
        <f t="shared" si="3182"/>
        <v>0</v>
      </c>
      <c r="AI2135" s="641"/>
      <c r="AJ2135" s="537"/>
      <c r="AK2135" s="537"/>
      <c r="AL2135" s="537"/>
      <c r="AM2135" s="537"/>
      <c r="AN2135" s="537"/>
      <c r="AO2135" s="683" t="str">
        <f t="shared" si="3191"/>
        <v>OK</v>
      </c>
      <c r="AP2135" s="141"/>
      <c r="AQ2135" s="141"/>
      <c r="AR2135" s="552"/>
      <c r="AS2135" s="552"/>
      <c r="AT2135" s="683" t="str">
        <f t="shared" si="3192"/>
        <v>OK</v>
      </c>
      <c r="AU2135" s="593"/>
      <c r="AV2135" s="530">
        <f t="shared" si="3183"/>
        <v>0</v>
      </c>
      <c r="AW2135" s="842">
        <f t="shared" si="3184"/>
        <v>0</v>
      </c>
      <c r="AX2135" s="115">
        <f t="shared" si="3185"/>
        <v>0</v>
      </c>
      <c r="AY2135" s="5">
        <f t="shared" si="3186"/>
        <v>0</v>
      </c>
      <c r="AZ2135" s="7">
        <f t="shared" si="3196"/>
        <v>0</v>
      </c>
      <c r="BA2135" s="335" t="e">
        <f t="shared" si="3206"/>
        <v>#DIV/0!</v>
      </c>
      <c r="BB2135" s="23">
        <f t="shared" si="3187"/>
        <v>0</v>
      </c>
      <c r="BC2135" s="5">
        <f t="shared" si="3207"/>
        <v>0</v>
      </c>
      <c r="BD2135" s="7">
        <f t="shared" si="3197"/>
        <v>0</v>
      </c>
      <c r="BE2135" s="335" t="e">
        <f t="shared" si="3208"/>
        <v>#DIV/0!</v>
      </c>
      <c r="BG2135" s="826" t="str">
        <f t="shared" si="3188"/>
        <v>63.21</v>
      </c>
      <c r="BH2135" s="607" t="b">
        <f>COUNTIF('Codes SEC'!$B$2:$B$250,Ministres!BG2135)&gt;0</f>
        <v>1</v>
      </c>
    </row>
    <row r="2136" spans="1:66" s="1" customFormat="1" ht="35.1" customHeight="1" x14ac:dyDescent="0.25">
      <c r="A2136" s="190" t="s">
        <v>6116</v>
      </c>
      <c r="B2136" s="210">
        <v>16</v>
      </c>
      <c r="C2136" s="120" t="s">
        <v>107</v>
      </c>
      <c r="D2136" s="620">
        <v>1000</v>
      </c>
      <c r="E2136" s="278" t="s">
        <v>69</v>
      </c>
      <c r="F2136" s="120">
        <v>19</v>
      </c>
      <c r="G2136" s="700" t="s">
        <v>5613</v>
      </c>
      <c r="H2136" s="890" t="str">
        <f t="shared" si="3140"/>
        <v>079</v>
      </c>
      <c r="I2136" s="397">
        <v>86321000</v>
      </c>
      <c r="J2136" s="380" t="s">
        <v>3567</v>
      </c>
      <c r="K2136" s="422" t="s">
        <v>3890</v>
      </c>
      <c r="L2136" s="733">
        <v>0</v>
      </c>
      <c r="M2136" s="734">
        <v>0</v>
      </c>
      <c r="N2136" s="931"/>
      <c r="O2136" s="530">
        <f t="shared" si="3177"/>
        <v>0</v>
      </c>
      <c r="P2136" s="530">
        <f t="shared" si="3178"/>
        <v>0</v>
      </c>
      <c r="Q2136" s="646"/>
      <c r="R2136" s="536"/>
      <c r="S2136" s="536"/>
      <c r="T2136" s="536"/>
      <c r="U2136" s="536"/>
      <c r="V2136" s="536"/>
      <c r="W2136" s="683" t="str">
        <f t="shared" si="3189"/>
        <v>OK</v>
      </c>
      <c r="X2136" s="141"/>
      <c r="Y2136" s="141"/>
      <c r="Z2136" s="552"/>
      <c r="AA2136" s="552"/>
      <c r="AB2136" s="683" t="str">
        <f t="shared" si="3190"/>
        <v>OK</v>
      </c>
      <c r="AC2136" s="593"/>
      <c r="AD2136" s="530">
        <f t="shared" si="3179"/>
        <v>0</v>
      </c>
      <c r="AE2136" s="842">
        <f t="shared" si="3180"/>
        <v>0</v>
      </c>
      <c r="AF2136" s="931"/>
      <c r="AG2136" s="530">
        <f t="shared" si="3181"/>
        <v>0</v>
      </c>
      <c r="AH2136" s="530">
        <f t="shared" si="3182"/>
        <v>0</v>
      </c>
      <c r="AI2136" s="641"/>
      <c r="AJ2136" s="537"/>
      <c r="AK2136" s="537"/>
      <c r="AL2136" s="537"/>
      <c r="AM2136" s="537"/>
      <c r="AN2136" s="537"/>
      <c r="AO2136" s="683" t="str">
        <f t="shared" si="3191"/>
        <v>OK</v>
      </c>
      <c r="AP2136" s="141"/>
      <c r="AQ2136" s="141"/>
      <c r="AR2136" s="552"/>
      <c r="AS2136" s="552"/>
      <c r="AT2136" s="683" t="str">
        <f t="shared" si="3192"/>
        <v>OK</v>
      </c>
      <c r="AU2136" s="593"/>
      <c r="AV2136" s="530">
        <f t="shared" si="3183"/>
        <v>0</v>
      </c>
      <c r="AW2136" s="842">
        <f t="shared" si="3184"/>
        <v>0</v>
      </c>
      <c r="AX2136" s="115">
        <f t="shared" si="3185"/>
        <v>0</v>
      </c>
      <c r="AY2136" s="5">
        <f t="shared" si="3186"/>
        <v>0</v>
      </c>
      <c r="AZ2136" s="7">
        <f t="shared" si="3196"/>
        <v>0</v>
      </c>
      <c r="BA2136" s="335" t="e">
        <f t="shared" si="3206"/>
        <v>#DIV/0!</v>
      </c>
      <c r="BB2136" s="23">
        <f t="shared" si="3187"/>
        <v>0</v>
      </c>
      <c r="BC2136" s="5">
        <f t="shared" si="3207"/>
        <v>0</v>
      </c>
      <c r="BD2136" s="7">
        <f t="shared" si="3197"/>
        <v>0</v>
      </c>
      <c r="BE2136" s="335" t="e">
        <f t="shared" si="3208"/>
        <v>#DIV/0!</v>
      </c>
      <c r="BF2136" s="41"/>
      <c r="BG2136" s="826" t="str">
        <f t="shared" si="3188"/>
        <v>63.21</v>
      </c>
      <c r="BH2136" s="607" t="b">
        <f>COUNTIF('Codes SEC'!$B$2:$B$250,Ministres!BG2136)&gt;0</f>
        <v>1</v>
      </c>
      <c r="BI2136" s="41"/>
      <c r="BJ2136" s="41"/>
      <c r="BK2136" s="41"/>
      <c r="BL2136" s="41"/>
      <c r="BM2136" s="41"/>
      <c r="BN2136" s="41"/>
    </row>
    <row r="2137" spans="1:66" s="1" customFormat="1" ht="35.1" customHeight="1" x14ac:dyDescent="0.25">
      <c r="A2137" s="190" t="s">
        <v>6116</v>
      </c>
      <c r="B2137" s="210">
        <v>16</v>
      </c>
      <c r="C2137" s="120" t="s">
        <v>107</v>
      </c>
      <c r="D2137" s="620">
        <v>1000</v>
      </c>
      <c r="E2137" s="278" t="s">
        <v>69</v>
      </c>
      <c r="F2137" s="120">
        <v>19</v>
      </c>
      <c r="G2137" s="700" t="s">
        <v>5613</v>
      </c>
      <c r="H2137" s="890" t="str">
        <f t="shared" si="3140"/>
        <v>079</v>
      </c>
      <c r="I2137" s="397">
        <v>86321000</v>
      </c>
      <c r="J2137" s="380" t="s">
        <v>3568</v>
      </c>
      <c r="K2137" s="422" t="s">
        <v>3891</v>
      </c>
      <c r="L2137" s="733">
        <v>0</v>
      </c>
      <c r="M2137" s="734">
        <v>0</v>
      </c>
      <c r="N2137" s="931"/>
      <c r="O2137" s="530">
        <f t="shared" si="3177"/>
        <v>0</v>
      </c>
      <c r="P2137" s="530">
        <f t="shared" si="3178"/>
        <v>0</v>
      </c>
      <c r="Q2137" s="646"/>
      <c r="R2137" s="536"/>
      <c r="S2137" s="536"/>
      <c r="T2137" s="536"/>
      <c r="U2137" s="536"/>
      <c r="V2137" s="536"/>
      <c r="W2137" s="683" t="str">
        <f t="shared" si="3189"/>
        <v>OK</v>
      </c>
      <c r="X2137" s="141"/>
      <c r="Y2137" s="141"/>
      <c r="Z2137" s="552"/>
      <c r="AA2137" s="552"/>
      <c r="AB2137" s="683" t="str">
        <f t="shared" si="3190"/>
        <v>OK</v>
      </c>
      <c r="AC2137" s="593"/>
      <c r="AD2137" s="530">
        <f t="shared" si="3179"/>
        <v>0</v>
      </c>
      <c r="AE2137" s="842">
        <f t="shared" si="3180"/>
        <v>0</v>
      </c>
      <c r="AF2137" s="931"/>
      <c r="AG2137" s="530">
        <f t="shared" si="3181"/>
        <v>0</v>
      </c>
      <c r="AH2137" s="530">
        <f t="shared" si="3182"/>
        <v>0</v>
      </c>
      <c r="AI2137" s="641"/>
      <c r="AJ2137" s="537"/>
      <c r="AK2137" s="537"/>
      <c r="AL2137" s="537"/>
      <c r="AM2137" s="537"/>
      <c r="AN2137" s="537"/>
      <c r="AO2137" s="683" t="str">
        <f t="shared" si="3191"/>
        <v>OK</v>
      </c>
      <c r="AP2137" s="141"/>
      <c r="AQ2137" s="141"/>
      <c r="AR2137" s="552"/>
      <c r="AS2137" s="552"/>
      <c r="AT2137" s="683" t="str">
        <f t="shared" si="3192"/>
        <v>OK</v>
      </c>
      <c r="AU2137" s="593"/>
      <c r="AV2137" s="530">
        <f t="shared" si="3183"/>
        <v>0</v>
      </c>
      <c r="AW2137" s="842">
        <f t="shared" si="3184"/>
        <v>0</v>
      </c>
      <c r="AX2137" s="115">
        <f t="shared" si="3185"/>
        <v>0</v>
      </c>
      <c r="AY2137" s="5">
        <f t="shared" si="3186"/>
        <v>0</v>
      </c>
      <c r="AZ2137" s="7">
        <f t="shared" si="3196"/>
        <v>0</v>
      </c>
      <c r="BA2137" s="335" t="e">
        <f t="shared" si="3206"/>
        <v>#DIV/0!</v>
      </c>
      <c r="BB2137" s="23">
        <f t="shared" si="3187"/>
        <v>0</v>
      </c>
      <c r="BC2137" s="5">
        <f t="shared" si="3207"/>
        <v>0</v>
      </c>
      <c r="BD2137" s="7">
        <f t="shared" si="3197"/>
        <v>0</v>
      </c>
      <c r="BE2137" s="335" t="e">
        <f t="shared" si="3208"/>
        <v>#DIV/0!</v>
      </c>
      <c r="BF2137" s="41"/>
      <c r="BG2137" s="826" t="str">
        <f t="shared" si="3188"/>
        <v>63.21</v>
      </c>
      <c r="BH2137" s="607" t="b">
        <f>COUNTIF('Codes SEC'!$B$2:$B$250,Ministres!BG2137)&gt;0</f>
        <v>1</v>
      </c>
      <c r="BI2137" s="41"/>
      <c r="BJ2137" s="41"/>
      <c r="BK2137" s="41"/>
      <c r="BL2137" s="41"/>
      <c r="BM2137" s="41"/>
      <c r="BN2137" s="41"/>
    </row>
    <row r="2138" spans="1:66" s="1" customFormat="1" ht="35.1" customHeight="1" x14ac:dyDescent="0.25">
      <c r="A2138" s="190" t="s">
        <v>6116</v>
      </c>
      <c r="B2138" s="210">
        <v>16</v>
      </c>
      <c r="C2138" s="120" t="s">
        <v>107</v>
      </c>
      <c r="D2138" s="620">
        <v>1000</v>
      </c>
      <c r="E2138" s="278" t="s">
        <v>69</v>
      </c>
      <c r="F2138" s="120">
        <v>19</v>
      </c>
      <c r="G2138" s="700" t="s">
        <v>5613</v>
      </c>
      <c r="H2138" s="890" t="str">
        <f t="shared" si="3140"/>
        <v>079</v>
      </c>
      <c r="I2138" s="397">
        <v>86321000</v>
      </c>
      <c r="J2138" s="380" t="s">
        <v>3569</v>
      </c>
      <c r="K2138" s="422" t="s">
        <v>3892</v>
      </c>
      <c r="L2138" s="733">
        <v>0</v>
      </c>
      <c r="M2138" s="734">
        <v>0</v>
      </c>
      <c r="N2138" s="931"/>
      <c r="O2138" s="530">
        <f t="shared" si="3177"/>
        <v>0</v>
      </c>
      <c r="P2138" s="530">
        <f t="shared" si="3178"/>
        <v>0</v>
      </c>
      <c r="Q2138" s="646"/>
      <c r="R2138" s="536"/>
      <c r="S2138" s="536"/>
      <c r="T2138" s="536"/>
      <c r="U2138" s="536"/>
      <c r="V2138" s="536"/>
      <c r="W2138" s="683" t="str">
        <f t="shared" si="3189"/>
        <v>OK</v>
      </c>
      <c r="X2138" s="141"/>
      <c r="Y2138" s="141"/>
      <c r="Z2138" s="552"/>
      <c r="AA2138" s="552"/>
      <c r="AB2138" s="683" t="str">
        <f t="shared" si="3190"/>
        <v>OK</v>
      </c>
      <c r="AC2138" s="593"/>
      <c r="AD2138" s="530">
        <f t="shared" si="3179"/>
        <v>0</v>
      </c>
      <c r="AE2138" s="842">
        <f t="shared" si="3180"/>
        <v>0</v>
      </c>
      <c r="AF2138" s="931"/>
      <c r="AG2138" s="530">
        <f t="shared" si="3181"/>
        <v>0</v>
      </c>
      <c r="AH2138" s="530">
        <f t="shared" si="3182"/>
        <v>0</v>
      </c>
      <c r="AI2138" s="641"/>
      <c r="AJ2138" s="537"/>
      <c r="AK2138" s="537"/>
      <c r="AL2138" s="537"/>
      <c r="AM2138" s="537"/>
      <c r="AN2138" s="537"/>
      <c r="AO2138" s="683" t="str">
        <f t="shared" si="3191"/>
        <v>OK</v>
      </c>
      <c r="AP2138" s="141"/>
      <c r="AQ2138" s="141"/>
      <c r="AR2138" s="552"/>
      <c r="AS2138" s="552"/>
      <c r="AT2138" s="683" t="str">
        <f t="shared" si="3192"/>
        <v>OK</v>
      </c>
      <c r="AU2138" s="593"/>
      <c r="AV2138" s="530">
        <f t="shared" si="3183"/>
        <v>0</v>
      </c>
      <c r="AW2138" s="842">
        <f t="shared" si="3184"/>
        <v>0</v>
      </c>
      <c r="AX2138" s="115">
        <f t="shared" si="3185"/>
        <v>0</v>
      </c>
      <c r="AY2138" s="5">
        <f t="shared" si="3186"/>
        <v>0</v>
      </c>
      <c r="AZ2138" s="7">
        <f t="shared" si="3196"/>
        <v>0</v>
      </c>
      <c r="BA2138" s="335" t="e">
        <f t="shared" si="3206"/>
        <v>#DIV/0!</v>
      </c>
      <c r="BB2138" s="23">
        <f t="shared" si="3187"/>
        <v>0</v>
      </c>
      <c r="BC2138" s="5">
        <f t="shared" si="3207"/>
        <v>0</v>
      </c>
      <c r="BD2138" s="7">
        <f t="shared" si="3197"/>
        <v>0</v>
      </c>
      <c r="BE2138" s="335" t="e">
        <f t="shared" si="3208"/>
        <v>#DIV/0!</v>
      </c>
      <c r="BF2138" s="41"/>
      <c r="BG2138" s="826" t="str">
        <f t="shared" si="3188"/>
        <v>63.21</v>
      </c>
      <c r="BH2138" s="607" t="b">
        <f>COUNTIF('Codes SEC'!$B$2:$B$250,Ministres!BG2138)&gt;0</f>
        <v>1</v>
      </c>
      <c r="BI2138" s="41"/>
      <c r="BJ2138" s="41"/>
      <c r="BK2138" s="41"/>
      <c r="BL2138" s="41"/>
      <c r="BM2138" s="41"/>
      <c r="BN2138" s="41"/>
    </row>
    <row r="2139" spans="1:66" s="1" customFormat="1" ht="35.1" customHeight="1" x14ac:dyDescent="0.25">
      <c r="A2139" s="190" t="s">
        <v>6116</v>
      </c>
      <c r="B2139" s="210">
        <v>16</v>
      </c>
      <c r="C2139" s="120" t="s">
        <v>107</v>
      </c>
      <c r="D2139" s="620">
        <v>1000</v>
      </c>
      <c r="E2139" s="278" t="s">
        <v>69</v>
      </c>
      <c r="F2139" s="120">
        <v>19</v>
      </c>
      <c r="G2139" s="700" t="s">
        <v>5613</v>
      </c>
      <c r="H2139" s="890" t="str">
        <f t="shared" si="3140"/>
        <v>079</v>
      </c>
      <c r="I2139" s="397">
        <v>86321000</v>
      </c>
      <c r="J2139" s="380" t="s">
        <v>3570</v>
      </c>
      <c r="K2139" s="422" t="s">
        <v>3893</v>
      </c>
      <c r="L2139" s="733">
        <v>0</v>
      </c>
      <c r="M2139" s="734">
        <v>0</v>
      </c>
      <c r="N2139" s="931"/>
      <c r="O2139" s="530">
        <f t="shared" si="3177"/>
        <v>0</v>
      </c>
      <c r="P2139" s="530">
        <f t="shared" si="3178"/>
        <v>0</v>
      </c>
      <c r="Q2139" s="646"/>
      <c r="R2139" s="536"/>
      <c r="S2139" s="536"/>
      <c r="T2139" s="536"/>
      <c r="U2139" s="536"/>
      <c r="V2139" s="536"/>
      <c r="W2139" s="683" t="str">
        <f t="shared" si="3189"/>
        <v>OK</v>
      </c>
      <c r="X2139" s="141"/>
      <c r="Y2139" s="141"/>
      <c r="Z2139" s="552"/>
      <c r="AA2139" s="552"/>
      <c r="AB2139" s="683" t="str">
        <f t="shared" si="3190"/>
        <v>OK</v>
      </c>
      <c r="AC2139" s="593"/>
      <c r="AD2139" s="530">
        <f t="shared" si="3179"/>
        <v>0</v>
      </c>
      <c r="AE2139" s="842">
        <f t="shared" si="3180"/>
        <v>0</v>
      </c>
      <c r="AF2139" s="931"/>
      <c r="AG2139" s="530">
        <f t="shared" si="3181"/>
        <v>0</v>
      </c>
      <c r="AH2139" s="530">
        <f t="shared" si="3182"/>
        <v>0</v>
      </c>
      <c r="AI2139" s="641"/>
      <c r="AJ2139" s="537"/>
      <c r="AK2139" s="537"/>
      <c r="AL2139" s="537"/>
      <c r="AM2139" s="537"/>
      <c r="AN2139" s="537"/>
      <c r="AO2139" s="683" t="str">
        <f t="shared" si="3191"/>
        <v>OK</v>
      </c>
      <c r="AP2139" s="141"/>
      <c r="AQ2139" s="141"/>
      <c r="AR2139" s="552"/>
      <c r="AS2139" s="552"/>
      <c r="AT2139" s="683" t="str">
        <f t="shared" si="3192"/>
        <v>OK</v>
      </c>
      <c r="AU2139" s="593"/>
      <c r="AV2139" s="530">
        <f t="shared" si="3183"/>
        <v>0</v>
      </c>
      <c r="AW2139" s="842">
        <f t="shared" si="3184"/>
        <v>0</v>
      </c>
      <c r="AX2139" s="115">
        <f t="shared" si="3185"/>
        <v>0</v>
      </c>
      <c r="AY2139" s="5">
        <f t="shared" si="3186"/>
        <v>0</v>
      </c>
      <c r="AZ2139" s="7">
        <f t="shared" si="3196"/>
        <v>0</v>
      </c>
      <c r="BA2139" s="335" t="e">
        <f t="shared" si="3206"/>
        <v>#DIV/0!</v>
      </c>
      <c r="BB2139" s="23">
        <f t="shared" si="3187"/>
        <v>0</v>
      </c>
      <c r="BC2139" s="5">
        <f t="shared" si="3207"/>
        <v>0</v>
      </c>
      <c r="BD2139" s="7">
        <f t="shared" si="3197"/>
        <v>0</v>
      </c>
      <c r="BE2139" s="335" t="e">
        <f t="shared" si="3208"/>
        <v>#DIV/0!</v>
      </c>
      <c r="BF2139" s="41"/>
      <c r="BG2139" s="826" t="str">
        <f t="shared" si="3188"/>
        <v>63.21</v>
      </c>
      <c r="BH2139" s="607" t="b">
        <f>COUNTIF('Codes SEC'!$B$2:$B$250,Ministres!BG2139)&gt;0</f>
        <v>1</v>
      </c>
      <c r="BI2139" s="41"/>
      <c r="BJ2139" s="41"/>
      <c r="BK2139" s="41"/>
      <c r="BL2139" s="41"/>
      <c r="BM2139" s="41"/>
      <c r="BN2139" s="41"/>
    </row>
    <row r="2140" spans="1:66" s="1" customFormat="1" ht="35.1" customHeight="1" x14ac:dyDescent="0.25">
      <c r="A2140" s="190" t="s">
        <v>6116</v>
      </c>
      <c r="B2140" s="210">
        <v>16</v>
      </c>
      <c r="C2140" s="120" t="s">
        <v>107</v>
      </c>
      <c r="D2140" s="620">
        <v>1000</v>
      </c>
      <c r="E2140" s="278" t="s">
        <v>69</v>
      </c>
      <c r="F2140" s="120">
        <v>19</v>
      </c>
      <c r="G2140" s="700" t="s">
        <v>5613</v>
      </c>
      <c r="H2140" s="890" t="str">
        <f t="shared" si="3140"/>
        <v>079</v>
      </c>
      <c r="I2140" s="397">
        <v>86321000</v>
      </c>
      <c r="J2140" s="380" t="s">
        <v>3571</v>
      </c>
      <c r="K2140" s="422" t="s">
        <v>3894</v>
      </c>
      <c r="L2140" s="733">
        <v>0</v>
      </c>
      <c r="M2140" s="734">
        <v>0</v>
      </c>
      <c r="N2140" s="931"/>
      <c r="O2140" s="530">
        <f t="shared" si="3177"/>
        <v>0</v>
      </c>
      <c r="P2140" s="530">
        <f t="shared" si="3178"/>
        <v>0</v>
      </c>
      <c r="Q2140" s="646"/>
      <c r="R2140" s="536"/>
      <c r="S2140" s="536"/>
      <c r="T2140" s="536"/>
      <c r="U2140" s="536"/>
      <c r="V2140" s="536"/>
      <c r="W2140" s="683" t="str">
        <f t="shared" si="3189"/>
        <v>OK</v>
      </c>
      <c r="X2140" s="141"/>
      <c r="Y2140" s="141"/>
      <c r="Z2140" s="552"/>
      <c r="AA2140" s="552"/>
      <c r="AB2140" s="683" t="str">
        <f t="shared" si="3190"/>
        <v>OK</v>
      </c>
      <c r="AC2140" s="593"/>
      <c r="AD2140" s="530">
        <f t="shared" si="3179"/>
        <v>0</v>
      </c>
      <c r="AE2140" s="842">
        <f t="shared" si="3180"/>
        <v>0</v>
      </c>
      <c r="AF2140" s="931"/>
      <c r="AG2140" s="530">
        <f t="shared" si="3181"/>
        <v>0</v>
      </c>
      <c r="AH2140" s="530">
        <f t="shared" si="3182"/>
        <v>0</v>
      </c>
      <c r="AI2140" s="641"/>
      <c r="AJ2140" s="537"/>
      <c r="AK2140" s="537"/>
      <c r="AL2140" s="537"/>
      <c r="AM2140" s="537"/>
      <c r="AN2140" s="537"/>
      <c r="AO2140" s="683" t="str">
        <f t="shared" si="3191"/>
        <v>OK</v>
      </c>
      <c r="AP2140" s="141"/>
      <c r="AQ2140" s="141"/>
      <c r="AR2140" s="552"/>
      <c r="AS2140" s="552"/>
      <c r="AT2140" s="683" t="str">
        <f t="shared" si="3192"/>
        <v>OK</v>
      </c>
      <c r="AU2140" s="593"/>
      <c r="AV2140" s="530">
        <f t="shared" si="3183"/>
        <v>0</v>
      </c>
      <c r="AW2140" s="842">
        <f t="shared" si="3184"/>
        <v>0</v>
      </c>
      <c r="AX2140" s="115">
        <f t="shared" si="3185"/>
        <v>0</v>
      </c>
      <c r="AY2140" s="5">
        <f t="shared" si="3186"/>
        <v>0</v>
      </c>
      <c r="AZ2140" s="7">
        <f t="shared" si="3196"/>
        <v>0</v>
      </c>
      <c r="BA2140" s="335" t="e">
        <f t="shared" si="3206"/>
        <v>#DIV/0!</v>
      </c>
      <c r="BB2140" s="23">
        <f t="shared" si="3187"/>
        <v>0</v>
      </c>
      <c r="BC2140" s="5">
        <f t="shared" si="3207"/>
        <v>0</v>
      </c>
      <c r="BD2140" s="7">
        <f t="shared" si="3197"/>
        <v>0</v>
      </c>
      <c r="BE2140" s="335" t="e">
        <f t="shared" si="3208"/>
        <v>#DIV/0!</v>
      </c>
      <c r="BF2140" s="41"/>
      <c r="BG2140" s="826" t="str">
        <f t="shared" si="3188"/>
        <v>63.21</v>
      </c>
      <c r="BH2140" s="607" t="b">
        <f>COUNTIF('Codes SEC'!$B$2:$B$250,Ministres!BG2140)&gt;0</f>
        <v>1</v>
      </c>
      <c r="BI2140" s="41"/>
      <c r="BJ2140" s="41"/>
      <c r="BK2140" s="41"/>
      <c r="BL2140" s="41"/>
      <c r="BM2140" s="41"/>
      <c r="BN2140" s="41"/>
    </row>
    <row r="2141" spans="1:66" s="1" customFormat="1" ht="35.1" customHeight="1" x14ac:dyDescent="0.25">
      <c r="A2141" s="190" t="s">
        <v>6116</v>
      </c>
      <c r="B2141" s="210">
        <v>16</v>
      </c>
      <c r="C2141" s="120" t="s">
        <v>107</v>
      </c>
      <c r="D2141" s="620">
        <v>1000</v>
      </c>
      <c r="E2141" s="278" t="s">
        <v>69</v>
      </c>
      <c r="F2141" s="120">
        <v>19</v>
      </c>
      <c r="G2141" s="700" t="s">
        <v>5613</v>
      </c>
      <c r="H2141" s="890" t="str">
        <f t="shared" si="3140"/>
        <v>079</v>
      </c>
      <c r="I2141" s="397">
        <v>86321000</v>
      </c>
      <c r="J2141" s="380" t="s">
        <v>3572</v>
      </c>
      <c r="K2141" s="422" t="s">
        <v>3895</v>
      </c>
      <c r="L2141" s="733">
        <v>0</v>
      </c>
      <c r="M2141" s="734">
        <v>0</v>
      </c>
      <c r="N2141" s="931"/>
      <c r="O2141" s="530">
        <f t="shared" si="3177"/>
        <v>0</v>
      </c>
      <c r="P2141" s="530">
        <f t="shared" si="3178"/>
        <v>0</v>
      </c>
      <c r="Q2141" s="646"/>
      <c r="R2141" s="536"/>
      <c r="S2141" s="536"/>
      <c r="T2141" s="536"/>
      <c r="U2141" s="536"/>
      <c r="V2141" s="536"/>
      <c r="W2141" s="683" t="str">
        <f t="shared" si="3189"/>
        <v>OK</v>
      </c>
      <c r="X2141" s="141"/>
      <c r="Y2141" s="141"/>
      <c r="Z2141" s="552"/>
      <c r="AA2141" s="552"/>
      <c r="AB2141" s="683" t="str">
        <f t="shared" si="3190"/>
        <v>OK</v>
      </c>
      <c r="AC2141" s="593"/>
      <c r="AD2141" s="530">
        <f t="shared" si="3179"/>
        <v>0</v>
      </c>
      <c r="AE2141" s="842">
        <f t="shared" si="3180"/>
        <v>0</v>
      </c>
      <c r="AF2141" s="931"/>
      <c r="AG2141" s="530">
        <f t="shared" si="3181"/>
        <v>0</v>
      </c>
      <c r="AH2141" s="530">
        <f t="shared" si="3182"/>
        <v>0</v>
      </c>
      <c r="AI2141" s="641"/>
      <c r="AJ2141" s="537"/>
      <c r="AK2141" s="537"/>
      <c r="AL2141" s="537"/>
      <c r="AM2141" s="537"/>
      <c r="AN2141" s="537"/>
      <c r="AO2141" s="683" t="str">
        <f t="shared" si="3191"/>
        <v>OK</v>
      </c>
      <c r="AP2141" s="141"/>
      <c r="AQ2141" s="141"/>
      <c r="AR2141" s="552"/>
      <c r="AS2141" s="552"/>
      <c r="AT2141" s="683" t="str">
        <f t="shared" si="3192"/>
        <v>OK</v>
      </c>
      <c r="AU2141" s="593"/>
      <c r="AV2141" s="530">
        <f t="shared" si="3183"/>
        <v>0</v>
      </c>
      <c r="AW2141" s="842">
        <f t="shared" si="3184"/>
        <v>0</v>
      </c>
      <c r="AX2141" s="115">
        <f t="shared" si="3185"/>
        <v>0</v>
      </c>
      <c r="AY2141" s="5">
        <f t="shared" si="3186"/>
        <v>0</v>
      </c>
      <c r="AZ2141" s="7">
        <f t="shared" si="3196"/>
        <v>0</v>
      </c>
      <c r="BA2141" s="335" t="e">
        <f t="shared" si="3206"/>
        <v>#DIV/0!</v>
      </c>
      <c r="BB2141" s="23">
        <f t="shared" si="3187"/>
        <v>0</v>
      </c>
      <c r="BC2141" s="5">
        <f t="shared" si="3207"/>
        <v>0</v>
      </c>
      <c r="BD2141" s="7">
        <f t="shared" si="3197"/>
        <v>0</v>
      </c>
      <c r="BE2141" s="335" t="e">
        <f t="shared" si="3208"/>
        <v>#DIV/0!</v>
      </c>
      <c r="BF2141" s="41"/>
      <c r="BG2141" s="826" t="str">
        <f t="shared" si="3188"/>
        <v>63.21</v>
      </c>
      <c r="BH2141" s="607" t="b">
        <f>COUNTIF('Codes SEC'!$B$2:$B$250,Ministres!BG2141)&gt;0</f>
        <v>1</v>
      </c>
      <c r="BI2141" s="41"/>
      <c r="BJ2141" s="41"/>
      <c r="BK2141" s="41"/>
      <c r="BL2141" s="41"/>
      <c r="BM2141" s="41"/>
      <c r="BN2141" s="41"/>
    </row>
    <row r="2142" spans="1:66" s="1" customFormat="1" ht="35.1" customHeight="1" x14ac:dyDescent="0.25">
      <c r="A2142" s="190" t="s">
        <v>6116</v>
      </c>
      <c r="B2142" s="210">
        <v>16</v>
      </c>
      <c r="C2142" s="120" t="s">
        <v>107</v>
      </c>
      <c r="D2142" s="620">
        <v>1000</v>
      </c>
      <c r="E2142" s="278" t="s">
        <v>69</v>
      </c>
      <c r="F2142" s="120">
        <v>19</v>
      </c>
      <c r="G2142" s="700" t="s">
        <v>5613</v>
      </c>
      <c r="H2142" s="890" t="str">
        <f t="shared" si="3140"/>
        <v>079</v>
      </c>
      <c r="I2142" s="397">
        <v>86321000</v>
      </c>
      <c r="J2142" s="380" t="s">
        <v>3573</v>
      </c>
      <c r="K2142" s="422" t="s">
        <v>3896</v>
      </c>
      <c r="L2142" s="733">
        <v>0</v>
      </c>
      <c r="M2142" s="734">
        <v>0</v>
      </c>
      <c r="N2142" s="931"/>
      <c r="O2142" s="530">
        <f t="shared" si="3177"/>
        <v>0</v>
      </c>
      <c r="P2142" s="530">
        <f t="shared" si="3178"/>
        <v>0</v>
      </c>
      <c r="Q2142" s="646"/>
      <c r="R2142" s="536"/>
      <c r="S2142" s="536"/>
      <c r="T2142" s="536"/>
      <c r="U2142" s="536"/>
      <c r="V2142" s="536"/>
      <c r="W2142" s="683" t="str">
        <f t="shared" si="3189"/>
        <v>OK</v>
      </c>
      <c r="X2142" s="141"/>
      <c r="Y2142" s="141"/>
      <c r="Z2142" s="552"/>
      <c r="AA2142" s="552"/>
      <c r="AB2142" s="683" t="str">
        <f t="shared" si="3190"/>
        <v>OK</v>
      </c>
      <c r="AC2142" s="593"/>
      <c r="AD2142" s="530">
        <f t="shared" si="3179"/>
        <v>0</v>
      </c>
      <c r="AE2142" s="842">
        <f t="shared" si="3180"/>
        <v>0</v>
      </c>
      <c r="AF2142" s="931"/>
      <c r="AG2142" s="530">
        <f t="shared" si="3181"/>
        <v>0</v>
      </c>
      <c r="AH2142" s="530">
        <f t="shared" si="3182"/>
        <v>0</v>
      </c>
      <c r="AI2142" s="641"/>
      <c r="AJ2142" s="537"/>
      <c r="AK2142" s="537"/>
      <c r="AL2142" s="537"/>
      <c r="AM2142" s="537"/>
      <c r="AN2142" s="537"/>
      <c r="AO2142" s="683" t="str">
        <f t="shared" si="3191"/>
        <v>OK</v>
      </c>
      <c r="AP2142" s="141"/>
      <c r="AQ2142" s="141"/>
      <c r="AR2142" s="552"/>
      <c r="AS2142" s="552"/>
      <c r="AT2142" s="683" t="str">
        <f t="shared" si="3192"/>
        <v>OK</v>
      </c>
      <c r="AU2142" s="593"/>
      <c r="AV2142" s="530">
        <f t="shared" si="3183"/>
        <v>0</v>
      </c>
      <c r="AW2142" s="842">
        <f t="shared" si="3184"/>
        <v>0</v>
      </c>
      <c r="AX2142" s="115">
        <f t="shared" si="3185"/>
        <v>0</v>
      </c>
      <c r="AY2142" s="5">
        <f t="shared" si="3186"/>
        <v>0</v>
      </c>
      <c r="AZ2142" s="7">
        <f t="shared" si="3196"/>
        <v>0</v>
      </c>
      <c r="BA2142" s="335" t="e">
        <f t="shared" si="3206"/>
        <v>#DIV/0!</v>
      </c>
      <c r="BB2142" s="23">
        <f t="shared" si="3187"/>
        <v>0</v>
      </c>
      <c r="BC2142" s="5">
        <f t="shared" si="3207"/>
        <v>0</v>
      </c>
      <c r="BD2142" s="7">
        <f t="shared" si="3197"/>
        <v>0</v>
      </c>
      <c r="BE2142" s="335" t="e">
        <f t="shared" si="3208"/>
        <v>#DIV/0!</v>
      </c>
      <c r="BF2142" s="41"/>
      <c r="BG2142" s="826" t="str">
        <f t="shared" si="3188"/>
        <v>63.21</v>
      </c>
      <c r="BH2142" s="607" t="b">
        <f>COUNTIF('Codes SEC'!$B$2:$B$250,Ministres!BG2142)&gt;0</f>
        <v>1</v>
      </c>
      <c r="BI2142" s="41"/>
      <c r="BJ2142" s="41"/>
      <c r="BK2142" s="41"/>
      <c r="BL2142" s="41"/>
      <c r="BM2142" s="41"/>
      <c r="BN2142" s="41"/>
    </row>
    <row r="2143" spans="1:66" s="1" customFormat="1" ht="35.1" customHeight="1" x14ac:dyDescent="0.25">
      <c r="A2143" s="190" t="s">
        <v>6116</v>
      </c>
      <c r="B2143" s="210">
        <v>16</v>
      </c>
      <c r="C2143" s="120" t="s">
        <v>107</v>
      </c>
      <c r="D2143" s="620">
        <v>1000</v>
      </c>
      <c r="E2143" s="278" t="s">
        <v>69</v>
      </c>
      <c r="F2143" s="120">
        <v>19</v>
      </c>
      <c r="G2143" s="700" t="s">
        <v>5613</v>
      </c>
      <c r="H2143" s="890" t="str">
        <f t="shared" si="3140"/>
        <v>079</v>
      </c>
      <c r="I2143" s="397">
        <v>86321000</v>
      </c>
      <c r="J2143" s="380" t="s">
        <v>3574</v>
      </c>
      <c r="K2143" s="422" t="s">
        <v>3897</v>
      </c>
      <c r="L2143" s="733">
        <v>0</v>
      </c>
      <c r="M2143" s="734">
        <v>0</v>
      </c>
      <c r="N2143" s="931"/>
      <c r="O2143" s="530">
        <f t="shared" si="3177"/>
        <v>0</v>
      </c>
      <c r="P2143" s="530">
        <f t="shared" si="3178"/>
        <v>0</v>
      </c>
      <c r="Q2143" s="646"/>
      <c r="R2143" s="536"/>
      <c r="S2143" s="536"/>
      <c r="T2143" s="536"/>
      <c r="U2143" s="536"/>
      <c r="V2143" s="536"/>
      <c r="W2143" s="683" t="str">
        <f t="shared" si="3189"/>
        <v>OK</v>
      </c>
      <c r="X2143" s="141"/>
      <c r="Y2143" s="141"/>
      <c r="Z2143" s="552"/>
      <c r="AA2143" s="552"/>
      <c r="AB2143" s="683" t="str">
        <f t="shared" si="3190"/>
        <v>OK</v>
      </c>
      <c r="AC2143" s="593"/>
      <c r="AD2143" s="530">
        <f t="shared" si="3179"/>
        <v>0</v>
      </c>
      <c r="AE2143" s="842">
        <f t="shared" si="3180"/>
        <v>0</v>
      </c>
      <c r="AF2143" s="931"/>
      <c r="AG2143" s="530">
        <f t="shared" si="3181"/>
        <v>0</v>
      </c>
      <c r="AH2143" s="530">
        <f t="shared" si="3182"/>
        <v>0</v>
      </c>
      <c r="AI2143" s="641"/>
      <c r="AJ2143" s="537"/>
      <c r="AK2143" s="537"/>
      <c r="AL2143" s="537"/>
      <c r="AM2143" s="537"/>
      <c r="AN2143" s="537"/>
      <c r="AO2143" s="683" t="str">
        <f t="shared" si="3191"/>
        <v>OK</v>
      </c>
      <c r="AP2143" s="141"/>
      <c r="AQ2143" s="141"/>
      <c r="AR2143" s="552"/>
      <c r="AS2143" s="552"/>
      <c r="AT2143" s="683" t="str">
        <f t="shared" si="3192"/>
        <v>OK</v>
      </c>
      <c r="AU2143" s="593"/>
      <c r="AV2143" s="530">
        <f t="shared" si="3183"/>
        <v>0</v>
      </c>
      <c r="AW2143" s="842">
        <f t="shared" si="3184"/>
        <v>0</v>
      </c>
      <c r="AX2143" s="115">
        <f t="shared" si="3185"/>
        <v>0</v>
      </c>
      <c r="AY2143" s="5">
        <f t="shared" si="3186"/>
        <v>0</v>
      </c>
      <c r="AZ2143" s="7">
        <f t="shared" si="3196"/>
        <v>0</v>
      </c>
      <c r="BA2143" s="335" t="e">
        <f t="shared" si="3206"/>
        <v>#DIV/0!</v>
      </c>
      <c r="BB2143" s="23">
        <f t="shared" si="3187"/>
        <v>0</v>
      </c>
      <c r="BC2143" s="5">
        <f t="shared" si="3207"/>
        <v>0</v>
      </c>
      <c r="BD2143" s="7">
        <f t="shared" si="3197"/>
        <v>0</v>
      </c>
      <c r="BE2143" s="335" t="e">
        <f t="shared" si="3208"/>
        <v>#DIV/0!</v>
      </c>
      <c r="BF2143" s="41"/>
      <c r="BG2143" s="826" t="str">
        <f t="shared" si="3188"/>
        <v>63.21</v>
      </c>
      <c r="BH2143" s="607" t="b">
        <f>COUNTIF('Codes SEC'!$B$2:$B$250,Ministres!BG2143)&gt;0</f>
        <v>1</v>
      </c>
      <c r="BI2143" s="41"/>
      <c r="BJ2143" s="41"/>
      <c r="BK2143" s="41"/>
      <c r="BL2143" s="41"/>
      <c r="BM2143" s="41"/>
      <c r="BN2143" s="41"/>
    </row>
    <row r="2144" spans="1:66" s="1" customFormat="1" ht="35.1" customHeight="1" x14ac:dyDescent="0.25">
      <c r="A2144" s="190" t="s">
        <v>6116</v>
      </c>
      <c r="B2144" s="210">
        <v>16</v>
      </c>
      <c r="C2144" s="120" t="s">
        <v>107</v>
      </c>
      <c r="D2144" s="620">
        <v>1000</v>
      </c>
      <c r="E2144" s="278" t="s">
        <v>69</v>
      </c>
      <c r="F2144" s="120">
        <v>19</v>
      </c>
      <c r="G2144" s="700" t="s">
        <v>5613</v>
      </c>
      <c r="H2144" s="890" t="str">
        <f t="shared" si="3140"/>
        <v>079</v>
      </c>
      <c r="I2144" s="397">
        <v>86321000</v>
      </c>
      <c r="J2144" s="380" t="s">
        <v>3575</v>
      </c>
      <c r="K2144" s="422" t="s">
        <v>3898</v>
      </c>
      <c r="L2144" s="733">
        <v>0</v>
      </c>
      <c r="M2144" s="734">
        <v>0</v>
      </c>
      <c r="N2144" s="931"/>
      <c r="O2144" s="530">
        <f t="shared" si="3177"/>
        <v>0</v>
      </c>
      <c r="P2144" s="530">
        <f t="shared" si="3178"/>
        <v>0</v>
      </c>
      <c r="Q2144" s="646"/>
      <c r="R2144" s="536"/>
      <c r="S2144" s="536"/>
      <c r="T2144" s="536"/>
      <c r="U2144" s="536"/>
      <c r="V2144" s="536"/>
      <c r="W2144" s="683" t="str">
        <f t="shared" si="3189"/>
        <v>OK</v>
      </c>
      <c r="X2144" s="141"/>
      <c r="Y2144" s="141"/>
      <c r="Z2144" s="552"/>
      <c r="AA2144" s="552"/>
      <c r="AB2144" s="683" t="str">
        <f t="shared" si="3190"/>
        <v>OK</v>
      </c>
      <c r="AC2144" s="593"/>
      <c r="AD2144" s="530">
        <f t="shared" si="3179"/>
        <v>0</v>
      </c>
      <c r="AE2144" s="842">
        <f t="shared" si="3180"/>
        <v>0</v>
      </c>
      <c r="AF2144" s="931"/>
      <c r="AG2144" s="530">
        <f t="shared" si="3181"/>
        <v>0</v>
      </c>
      <c r="AH2144" s="530">
        <f t="shared" si="3182"/>
        <v>0</v>
      </c>
      <c r="AI2144" s="641"/>
      <c r="AJ2144" s="537"/>
      <c r="AK2144" s="537"/>
      <c r="AL2144" s="537"/>
      <c r="AM2144" s="537"/>
      <c r="AN2144" s="537"/>
      <c r="AO2144" s="683" t="str">
        <f t="shared" si="3191"/>
        <v>OK</v>
      </c>
      <c r="AP2144" s="141"/>
      <c r="AQ2144" s="141"/>
      <c r="AR2144" s="552"/>
      <c r="AS2144" s="552"/>
      <c r="AT2144" s="683" t="str">
        <f t="shared" si="3192"/>
        <v>OK</v>
      </c>
      <c r="AU2144" s="593"/>
      <c r="AV2144" s="530">
        <f t="shared" si="3183"/>
        <v>0</v>
      </c>
      <c r="AW2144" s="842">
        <f t="shared" si="3184"/>
        <v>0</v>
      </c>
      <c r="AX2144" s="115">
        <f t="shared" si="3185"/>
        <v>0</v>
      </c>
      <c r="AY2144" s="5">
        <f t="shared" si="3186"/>
        <v>0</v>
      </c>
      <c r="AZ2144" s="7">
        <f t="shared" si="3196"/>
        <v>0</v>
      </c>
      <c r="BA2144" s="335" t="e">
        <f t="shared" si="3206"/>
        <v>#DIV/0!</v>
      </c>
      <c r="BB2144" s="23">
        <f t="shared" si="3187"/>
        <v>0</v>
      </c>
      <c r="BC2144" s="5">
        <f t="shared" si="3207"/>
        <v>0</v>
      </c>
      <c r="BD2144" s="7">
        <f t="shared" si="3197"/>
        <v>0</v>
      </c>
      <c r="BE2144" s="335" t="e">
        <f t="shared" si="3208"/>
        <v>#DIV/0!</v>
      </c>
      <c r="BF2144" s="41"/>
      <c r="BG2144" s="826" t="str">
        <f t="shared" si="3188"/>
        <v>63.21</v>
      </c>
      <c r="BH2144" s="607" t="b">
        <f>COUNTIF('Codes SEC'!$B$2:$B$250,Ministres!BG2144)&gt;0</f>
        <v>1</v>
      </c>
      <c r="BI2144" s="41"/>
      <c r="BJ2144" s="41"/>
      <c r="BK2144" s="41"/>
      <c r="BL2144" s="41"/>
      <c r="BM2144" s="41"/>
      <c r="BN2144" s="41"/>
    </row>
    <row r="2145" spans="1:66" ht="35.1" customHeight="1" x14ac:dyDescent="0.25">
      <c r="A2145" s="222" t="s">
        <v>6116</v>
      </c>
      <c r="B2145" s="112">
        <v>16</v>
      </c>
      <c r="C2145" s="116" t="s">
        <v>107</v>
      </c>
      <c r="D2145" s="620">
        <v>1000</v>
      </c>
      <c r="E2145" s="278"/>
      <c r="F2145" s="116">
        <v>12</v>
      </c>
      <c r="G2145" s="694">
        <v>1</v>
      </c>
      <c r="H2145" s="878" t="str">
        <f t="shared" si="3140"/>
        <v>079</v>
      </c>
      <c r="I2145" s="397">
        <v>86321000</v>
      </c>
      <c r="J2145" s="380" t="s">
        <v>3548</v>
      </c>
      <c r="K2145" s="408" t="s">
        <v>3872</v>
      </c>
      <c r="L2145" s="733">
        <v>60000</v>
      </c>
      <c r="M2145" s="734">
        <v>30000</v>
      </c>
      <c r="N2145" s="931"/>
      <c r="O2145" s="530">
        <f t="shared" si="3177"/>
        <v>-60000</v>
      </c>
      <c r="P2145" s="530" t="str">
        <f t="shared" si="3178"/>
        <v xml:space="preserve">0 </v>
      </c>
      <c r="Q2145" s="646"/>
      <c r="R2145" s="536"/>
      <c r="S2145" s="536"/>
      <c r="T2145" s="536"/>
      <c r="U2145" s="536"/>
      <c r="V2145" s="536"/>
      <c r="W2145" s="683" t="str">
        <f>IF(SUM(Q2145:V2145)=X2145,"OK",SUM(Q2145:V2145)-X2145)</f>
        <v>OK</v>
      </c>
      <c r="X2145" s="141"/>
      <c r="Y2145" s="141"/>
      <c r="Z2145" s="552"/>
      <c r="AA2145" s="552"/>
      <c r="AB2145" s="683" t="str">
        <f>IF(SUM(Z2145:AA2145)=AC2145,"OK",SUM(Z2145:AA2145)-AC2145)</f>
        <v>OK</v>
      </c>
      <c r="AC2145" s="593"/>
      <c r="AD2145" s="530">
        <f t="shared" si="3179"/>
        <v>0</v>
      </c>
      <c r="AE2145" s="842">
        <f t="shared" si="3180"/>
        <v>0</v>
      </c>
      <c r="AF2145" s="931"/>
      <c r="AG2145" s="530">
        <f t="shared" si="3181"/>
        <v>-30000</v>
      </c>
      <c r="AH2145" s="530" t="str">
        <f t="shared" si="3182"/>
        <v xml:space="preserve">0 </v>
      </c>
      <c r="AI2145" s="641"/>
      <c r="AJ2145" s="537"/>
      <c r="AK2145" s="537"/>
      <c r="AL2145" s="537"/>
      <c r="AM2145" s="537"/>
      <c r="AN2145" s="537"/>
      <c r="AO2145" s="683" t="str">
        <f>IF(SUM(AI2145:AN2145)=AP2145,"OK",SUM(AI2145:AN2145)-AP2145)</f>
        <v>OK</v>
      </c>
      <c r="AP2145" s="141"/>
      <c r="AQ2145" s="141"/>
      <c r="AR2145" s="552"/>
      <c r="AS2145" s="552"/>
      <c r="AT2145" s="683" t="str">
        <f>IF(SUM(AR2145:AS2145)=AU2145,"OK",SUM(AR2145:AS2145)-AU2145)</f>
        <v>OK</v>
      </c>
      <c r="AU2145" s="593"/>
      <c r="AV2145" s="530">
        <f t="shared" si="3183"/>
        <v>0</v>
      </c>
      <c r="AW2145" s="842">
        <f t="shared" si="3184"/>
        <v>0</v>
      </c>
      <c r="AX2145" s="115">
        <f t="shared" si="3185"/>
        <v>60000</v>
      </c>
      <c r="AY2145" s="5">
        <f t="shared" si="3186"/>
        <v>0</v>
      </c>
      <c r="AZ2145" s="7">
        <f t="shared" ref="AZ2145:AZ2150" si="3209">AY2145-AX2145</f>
        <v>-60000</v>
      </c>
      <c r="BA2145" s="335">
        <f t="shared" ref="BA2145:BA2150" si="3210">AZ2145/AX2145</f>
        <v>-1</v>
      </c>
      <c r="BB2145" s="23">
        <f t="shared" si="3187"/>
        <v>30000</v>
      </c>
      <c r="BC2145" s="5">
        <f t="shared" ref="BC2145:BC2150" si="3211">AW2145</f>
        <v>0</v>
      </c>
      <c r="BD2145" s="7">
        <f t="shared" ref="BD2145:BD2150" si="3212">BC2145-BB2145</f>
        <v>-30000</v>
      </c>
      <c r="BE2145" s="335">
        <f t="shared" ref="BE2145:BE2150" si="3213">BD2145/BB2145</f>
        <v>-1</v>
      </c>
      <c r="BG2145" s="826" t="str">
        <f t="shared" si="3188"/>
        <v>63.21</v>
      </c>
      <c r="BH2145" s="607" t="b">
        <f>COUNTIF('Codes SEC'!$B$2:$B$250,Ministres!BG2145)&gt;0</f>
        <v>1</v>
      </c>
    </row>
    <row r="2146" spans="1:66" ht="35.1" customHeight="1" x14ac:dyDescent="0.25">
      <c r="A2146" s="222" t="s">
        <v>6116</v>
      </c>
      <c r="B2146" s="112" t="s">
        <v>5020</v>
      </c>
      <c r="C2146" s="116" t="s">
        <v>107</v>
      </c>
      <c r="D2146" s="620">
        <v>1000</v>
      </c>
      <c r="E2146" s="278"/>
      <c r="F2146" s="116" t="s">
        <v>5306</v>
      </c>
      <c r="G2146" s="700" t="s">
        <v>5613</v>
      </c>
      <c r="H2146" s="888" t="str">
        <f t="shared" si="3140"/>
        <v>079</v>
      </c>
      <c r="I2146" s="580">
        <v>86321000</v>
      </c>
      <c r="J2146" s="689" t="s">
        <v>6507</v>
      </c>
      <c r="K2146" s="411" t="s">
        <v>6484</v>
      </c>
      <c r="L2146" s="733">
        <v>0</v>
      </c>
      <c r="M2146" s="734">
        <v>0</v>
      </c>
      <c r="N2146" s="931"/>
      <c r="O2146" s="530">
        <f t="shared" si="3177"/>
        <v>0</v>
      </c>
      <c r="P2146" s="530">
        <f t="shared" si="3178"/>
        <v>0</v>
      </c>
      <c r="Q2146" s="646"/>
      <c r="R2146" s="536"/>
      <c r="S2146" s="536"/>
      <c r="T2146" s="536"/>
      <c r="U2146" s="536"/>
      <c r="V2146" s="536"/>
      <c r="W2146" s="683" t="str">
        <f>IF(SUM(Q2146:V2146)=X2146,"OK",SUM(Q2146:V2146)-X2146)</f>
        <v>OK</v>
      </c>
      <c r="X2146" s="141"/>
      <c r="Y2146" s="141"/>
      <c r="Z2146" s="552"/>
      <c r="AA2146" s="552"/>
      <c r="AB2146" s="683" t="str">
        <f>IF(SUM(Z2146:AA2146)=AC2146,"OK",SUM(Z2146:AA2146)-AC2146)</f>
        <v>OK</v>
      </c>
      <c r="AC2146" s="593"/>
      <c r="AD2146" s="530">
        <f t="shared" si="3179"/>
        <v>0</v>
      </c>
      <c r="AE2146" s="842">
        <f t="shared" si="3180"/>
        <v>0</v>
      </c>
      <c r="AF2146" s="931"/>
      <c r="AG2146" s="530">
        <f t="shared" si="3181"/>
        <v>0</v>
      </c>
      <c r="AH2146" s="530">
        <f t="shared" si="3182"/>
        <v>0</v>
      </c>
      <c r="AI2146" s="641"/>
      <c r="AJ2146" s="537"/>
      <c r="AK2146" s="537"/>
      <c r="AL2146" s="537"/>
      <c r="AM2146" s="537"/>
      <c r="AN2146" s="537"/>
      <c r="AO2146" s="683" t="str">
        <f>IF(SUM(AI2146:AN2146)=AP2146,"OK",SUM(AI2146:AN2146)-AP2146)</f>
        <v>OK</v>
      </c>
      <c r="AP2146" s="141"/>
      <c r="AQ2146" s="141"/>
      <c r="AR2146" s="552"/>
      <c r="AS2146" s="552"/>
      <c r="AT2146" s="683" t="str">
        <f>IF(SUM(AR2146:AS2146)=AU2146,"OK",SUM(AR2146:AS2146)-AU2146)</f>
        <v>OK</v>
      </c>
      <c r="AU2146" s="593"/>
      <c r="AV2146" s="530">
        <f t="shared" si="3183"/>
        <v>0</v>
      </c>
      <c r="AW2146" s="842">
        <f t="shared" si="3184"/>
        <v>0</v>
      </c>
      <c r="AX2146" s="115">
        <f t="shared" si="3185"/>
        <v>0</v>
      </c>
      <c r="AY2146" s="5">
        <f t="shared" si="3186"/>
        <v>0</v>
      </c>
      <c r="AZ2146" s="7">
        <f t="shared" si="3209"/>
        <v>0</v>
      </c>
      <c r="BA2146" s="335" t="e">
        <f t="shared" si="3210"/>
        <v>#DIV/0!</v>
      </c>
      <c r="BB2146" s="23">
        <f t="shared" si="3187"/>
        <v>0</v>
      </c>
      <c r="BC2146" s="5">
        <f t="shared" si="3211"/>
        <v>0</v>
      </c>
      <c r="BD2146" s="7">
        <f t="shared" si="3212"/>
        <v>0</v>
      </c>
      <c r="BE2146" s="335" t="e">
        <f t="shared" si="3213"/>
        <v>#DIV/0!</v>
      </c>
      <c r="BG2146" s="826" t="str">
        <f t="shared" si="3188"/>
        <v>63.21</v>
      </c>
      <c r="BH2146" s="607" t="b">
        <f>COUNTIF('Codes SEC'!$B$2:$B$250,Ministres!BG2146)&gt;0</f>
        <v>1</v>
      </c>
    </row>
    <row r="2147" spans="1:66" s="4" customFormat="1" ht="35.1" customHeight="1" x14ac:dyDescent="0.25">
      <c r="A2147" s="222" t="s">
        <v>6116</v>
      </c>
      <c r="B2147" s="583">
        <v>16</v>
      </c>
      <c r="C2147" s="120" t="s">
        <v>107</v>
      </c>
      <c r="D2147" s="620">
        <v>1000</v>
      </c>
      <c r="E2147" s="32"/>
      <c r="F2147" s="117">
        <v>12</v>
      </c>
      <c r="G2147" s="694">
        <v>1</v>
      </c>
      <c r="H2147" s="878" t="str">
        <f t="shared" si="3140"/>
        <v>079</v>
      </c>
      <c r="I2147" s="397">
        <v>86352000</v>
      </c>
      <c r="J2147" s="380" t="s">
        <v>4606</v>
      </c>
      <c r="K2147" s="494" t="s">
        <v>4607</v>
      </c>
      <c r="L2147" s="726">
        <v>0</v>
      </c>
      <c r="M2147" s="727">
        <v>0</v>
      </c>
      <c r="N2147" s="931"/>
      <c r="O2147" s="530">
        <f t="shared" si="3177"/>
        <v>0</v>
      </c>
      <c r="P2147" s="530">
        <f t="shared" si="3178"/>
        <v>0</v>
      </c>
      <c r="Q2147" s="646"/>
      <c r="R2147" s="536"/>
      <c r="S2147" s="536"/>
      <c r="T2147" s="536"/>
      <c r="U2147" s="536"/>
      <c r="V2147" s="536"/>
      <c r="W2147" s="683" t="str">
        <f>IF(SUM(Q2147:V2147)=X2147,"OK",SUM(Q2147:V2147)-X2147)</f>
        <v>OK</v>
      </c>
      <c r="X2147" s="141"/>
      <c r="Y2147" s="141"/>
      <c r="Z2147" s="552"/>
      <c r="AA2147" s="552"/>
      <c r="AB2147" s="683" t="str">
        <f>IF(SUM(Z2147:AA2147)=AC2147,"OK",SUM(Z2147:AA2147)-AC2147)</f>
        <v>OK</v>
      </c>
      <c r="AC2147" s="593"/>
      <c r="AD2147" s="530">
        <f t="shared" si="3179"/>
        <v>0</v>
      </c>
      <c r="AE2147" s="842">
        <f t="shared" si="3180"/>
        <v>0</v>
      </c>
      <c r="AF2147" s="931"/>
      <c r="AG2147" s="530">
        <f t="shared" si="3181"/>
        <v>0</v>
      </c>
      <c r="AH2147" s="530">
        <f t="shared" si="3182"/>
        <v>0</v>
      </c>
      <c r="AI2147" s="641"/>
      <c r="AJ2147" s="537"/>
      <c r="AK2147" s="537"/>
      <c r="AL2147" s="537"/>
      <c r="AM2147" s="537"/>
      <c r="AN2147" s="537"/>
      <c r="AO2147" s="683" t="str">
        <f>IF(SUM(AI2147:AN2147)=AP2147,"OK",SUM(AI2147:AN2147)-AP2147)</f>
        <v>OK</v>
      </c>
      <c r="AP2147" s="141"/>
      <c r="AQ2147" s="141"/>
      <c r="AR2147" s="552"/>
      <c r="AS2147" s="552"/>
      <c r="AT2147" s="683" t="str">
        <f>IF(SUM(AR2147:AS2147)=AU2147,"OK",SUM(AR2147:AS2147)-AU2147)</f>
        <v>OK</v>
      </c>
      <c r="AU2147" s="593"/>
      <c r="AV2147" s="530">
        <f t="shared" si="3183"/>
        <v>0</v>
      </c>
      <c r="AW2147" s="842">
        <f t="shared" si="3184"/>
        <v>0</v>
      </c>
      <c r="AX2147" s="115">
        <f t="shared" si="3185"/>
        <v>0</v>
      </c>
      <c r="AY2147" s="5">
        <f t="shared" si="3186"/>
        <v>0</v>
      </c>
      <c r="AZ2147" s="7">
        <f t="shared" si="3209"/>
        <v>0</v>
      </c>
      <c r="BA2147" s="335" t="e">
        <f t="shared" si="3210"/>
        <v>#DIV/0!</v>
      </c>
      <c r="BB2147" s="23">
        <f t="shared" si="3187"/>
        <v>0</v>
      </c>
      <c r="BC2147" s="5">
        <f t="shared" si="3211"/>
        <v>0</v>
      </c>
      <c r="BD2147" s="7">
        <f t="shared" si="3212"/>
        <v>0</v>
      </c>
      <c r="BE2147" s="335" t="e">
        <f t="shared" si="3213"/>
        <v>#DIV/0!</v>
      </c>
      <c r="BF2147" s="41"/>
      <c r="BG2147" s="826" t="str">
        <f t="shared" si="3188"/>
        <v>63.52</v>
      </c>
      <c r="BH2147" s="607" t="b">
        <f>COUNTIF('Codes SEC'!$B$2:$B$250,Ministres!BG2147)&gt;0</f>
        <v>1</v>
      </c>
      <c r="BI2147" s="41"/>
      <c r="BJ2147" s="41"/>
      <c r="BK2147" s="41"/>
      <c r="BL2147" s="41"/>
      <c r="BM2147" s="41"/>
      <c r="BN2147" s="41"/>
    </row>
    <row r="2148" spans="1:66" ht="35.1" customHeight="1" x14ac:dyDescent="0.25">
      <c r="A2148" s="190" t="s">
        <v>6116</v>
      </c>
      <c r="B2148" s="583" t="s">
        <v>5020</v>
      </c>
      <c r="C2148" s="120" t="s">
        <v>107</v>
      </c>
      <c r="D2148" s="622">
        <v>1000</v>
      </c>
      <c r="E2148" s="584"/>
      <c r="F2148" s="116">
        <v>6</v>
      </c>
      <c r="G2148" s="700" t="s">
        <v>5613</v>
      </c>
      <c r="H2148" s="891" t="str">
        <f t="shared" si="3140"/>
        <v>079</v>
      </c>
      <c r="I2148" s="605">
        <v>86352000</v>
      </c>
      <c r="J2148" s="689" t="s">
        <v>5155</v>
      </c>
      <c r="K2148" s="424" t="s">
        <v>5156</v>
      </c>
      <c r="L2148" s="733">
        <v>0</v>
      </c>
      <c r="M2148" s="734">
        <v>0</v>
      </c>
      <c r="N2148" s="931"/>
      <c r="O2148" s="530">
        <f t="shared" si="3177"/>
        <v>0</v>
      </c>
      <c r="P2148" s="530">
        <f t="shared" si="3178"/>
        <v>0</v>
      </c>
      <c r="Q2148" s="646"/>
      <c r="R2148" s="536"/>
      <c r="S2148" s="536"/>
      <c r="T2148" s="536"/>
      <c r="U2148" s="536"/>
      <c r="V2148" s="536"/>
      <c r="W2148" s="683" t="str">
        <f>IF(SUM(Q2148:V2148)=X2148,"OK",SUM(Q2148:V2148)-X2148)</f>
        <v>OK</v>
      </c>
      <c r="X2148" s="141"/>
      <c r="Y2148" s="141"/>
      <c r="Z2148" s="552"/>
      <c r="AA2148" s="552"/>
      <c r="AB2148" s="683" t="str">
        <f>IF(SUM(Z2148:AA2148)=AC2148,"OK",SUM(Z2148:AA2148)-AC2148)</f>
        <v>OK</v>
      </c>
      <c r="AC2148" s="593"/>
      <c r="AD2148" s="530">
        <f t="shared" si="3179"/>
        <v>0</v>
      </c>
      <c r="AE2148" s="842">
        <f t="shared" si="3180"/>
        <v>0</v>
      </c>
      <c r="AF2148" s="931"/>
      <c r="AG2148" s="530">
        <f t="shared" si="3181"/>
        <v>0</v>
      </c>
      <c r="AH2148" s="530">
        <f t="shared" si="3182"/>
        <v>0</v>
      </c>
      <c r="AI2148" s="641"/>
      <c r="AJ2148" s="537"/>
      <c r="AK2148" s="537"/>
      <c r="AL2148" s="537"/>
      <c r="AM2148" s="537"/>
      <c r="AN2148" s="537"/>
      <c r="AO2148" s="683" t="str">
        <f>IF(SUM(AI2148:AN2148)=AP2148,"OK",SUM(AI2148:AN2148)-AP2148)</f>
        <v>OK</v>
      </c>
      <c r="AP2148" s="141"/>
      <c r="AQ2148" s="141"/>
      <c r="AR2148" s="552"/>
      <c r="AS2148" s="552"/>
      <c r="AT2148" s="683" t="str">
        <f>IF(SUM(AR2148:AS2148)=AU2148,"OK",SUM(AR2148:AS2148)-AU2148)</f>
        <v>OK</v>
      </c>
      <c r="AU2148" s="593"/>
      <c r="AV2148" s="530">
        <f t="shared" si="3183"/>
        <v>0</v>
      </c>
      <c r="AW2148" s="842">
        <f t="shared" si="3184"/>
        <v>0</v>
      </c>
      <c r="AX2148" s="115">
        <f t="shared" si="3185"/>
        <v>0</v>
      </c>
      <c r="AY2148" s="5">
        <f t="shared" si="3186"/>
        <v>0</v>
      </c>
      <c r="AZ2148" s="7">
        <f t="shared" si="3209"/>
        <v>0</v>
      </c>
      <c r="BA2148" s="335" t="e">
        <f t="shared" si="3210"/>
        <v>#DIV/0!</v>
      </c>
      <c r="BB2148" s="23">
        <f t="shared" si="3187"/>
        <v>0</v>
      </c>
      <c r="BC2148" s="5">
        <f t="shared" si="3211"/>
        <v>0</v>
      </c>
      <c r="BD2148" s="7">
        <f t="shared" si="3212"/>
        <v>0</v>
      </c>
      <c r="BE2148" s="335" t="e">
        <f t="shared" si="3213"/>
        <v>#DIV/0!</v>
      </c>
      <c r="BG2148" s="826" t="str">
        <f t="shared" si="3188"/>
        <v>63.52</v>
      </c>
      <c r="BH2148" s="607" t="b">
        <f>COUNTIF('Codes SEC'!$B$2:$B$250,Ministres!BG2148)&gt;0</f>
        <v>1</v>
      </c>
    </row>
    <row r="2149" spans="1:66" ht="35.1" customHeight="1" x14ac:dyDescent="0.25">
      <c r="A2149" s="190" t="s">
        <v>6116</v>
      </c>
      <c r="B2149" s="583" t="s">
        <v>5020</v>
      </c>
      <c r="C2149" s="120" t="s">
        <v>107</v>
      </c>
      <c r="D2149" s="622">
        <v>1000</v>
      </c>
      <c r="E2149" s="584"/>
      <c r="F2149" s="120">
        <v>12</v>
      </c>
      <c r="G2149" s="699">
        <v>1</v>
      </c>
      <c r="H2149" s="891" t="str">
        <f t="shared" si="3140"/>
        <v>079</v>
      </c>
      <c r="I2149" s="605">
        <v>86353000</v>
      </c>
      <c r="J2149" s="689" t="s">
        <v>5089</v>
      </c>
      <c r="K2149" s="424" t="s">
        <v>5090</v>
      </c>
      <c r="L2149" s="733">
        <v>0</v>
      </c>
      <c r="M2149" s="734">
        <v>0</v>
      </c>
      <c r="N2149" s="931"/>
      <c r="O2149" s="530">
        <f t="shared" si="3177"/>
        <v>0</v>
      </c>
      <c r="P2149" s="530">
        <f t="shared" si="3178"/>
        <v>0</v>
      </c>
      <c r="Q2149" s="646"/>
      <c r="R2149" s="536"/>
      <c r="S2149" s="536"/>
      <c r="T2149" s="536"/>
      <c r="U2149" s="536"/>
      <c r="V2149" s="536"/>
      <c r="W2149" s="683" t="str">
        <f>IF(SUM(Q2149:V2149)=X2149,"OK",SUM(Q2149:V2149)-X2149)</f>
        <v>OK</v>
      </c>
      <c r="X2149" s="141"/>
      <c r="Y2149" s="141"/>
      <c r="Z2149" s="552"/>
      <c r="AA2149" s="552"/>
      <c r="AB2149" s="683" t="str">
        <f>IF(SUM(Z2149:AA2149)=AC2149,"OK",SUM(Z2149:AA2149)-AC2149)</f>
        <v>OK</v>
      </c>
      <c r="AC2149" s="593"/>
      <c r="AD2149" s="530">
        <f t="shared" si="3179"/>
        <v>0</v>
      </c>
      <c r="AE2149" s="842">
        <f t="shared" si="3180"/>
        <v>0</v>
      </c>
      <c r="AF2149" s="931"/>
      <c r="AG2149" s="530">
        <f t="shared" si="3181"/>
        <v>0</v>
      </c>
      <c r="AH2149" s="530">
        <f t="shared" si="3182"/>
        <v>0</v>
      </c>
      <c r="AI2149" s="641"/>
      <c r="AJ2149" s="537"/>
      <c r="AK2149" s="537"/>
      <c r="AL2149" s="537"/>
      <c r="AM2149" s="537"/>
      <c r="AN2149" s="537"/>
      <c r="AO2149" s="683" t="str">
        <f>IF(SUM(AI2149:AN2149)=AP2149,"OK",SUM(AI2149:AN2149)-AP2149)</f>
        <v>OK</v>
      </c>
      <c r="AP2149" s="141"/>
      <c r="AQ2149" s="141"/>
      <c r="AR2149" s="552"/>
      <c r="AS2149" s="552"/>
      <c r="AT2149" s="683" t="str">
        <f>IF(SUM(AR2149:AS2149)=AU2149,"OK",SUM(AR2149:AS2149)-AU2149)</f>
        <v>OK</v>
      </c>
      <c r="AU2149" s="593"/>
      <c r="AV2149" s="530">
        <f t="shared" si="3183"/>
        <v>0</v>
      </c>
      <c r="AW2149" s="842">
        <f t="shared" si="3184"/>
        <v>0</v>
      </c>
      <c r="AX2149" s="115">
        <f t="shared" si="3185"/>
        <v>0</v>
      </c>
      <c r="AY2149" s="5">
        <f t="shared" si="3186"/>
        <v>0</v>
      </c>
      <c r="AZ2149" s="7">
        <f t="shared" si="3209"/>
        <v>0</v>
      </c>
      <c r="BA2149" s="335" t="e">
        <f t="shared" si="3210"/>
        <v>#DIV/0!</v>
      </c>
      <c r="BB2149" s="23">
        <f t="shared" si="3187"/>
        <v>0</v>
      </c>
      <c r="BC2149" s="5">
        <f t="shared" si="3211"/>
        <v>0</v>
      </c>
      <c r="BD2149" s="7">
        <f t="shared" si="3212"/>
        <v>0</v>
      </c>
      <c r="BE2149" s="335" t="e">
        <f t="shared" si="3213"/>
        <v>#DIV/0!</v>
      </c>
      <c r="BG2149" s="826" t="str">
        <f t="shared" si="3188"/>
        <v>63.53</v>
      </c>
      <c r="BH2149" s="607" t="b">
        <f>COUNTIF('Codes SEC'!$B$2:$B$250,Ministres!BG2149)&gt;0</f>
        <v>1</v>
      </c>
    </row>
    <row r="2150" spans="1:66" ht="35.1" customHeight="1" x14ac:dyDescent="0.25">
      <c r="A2150" s="222" t="s">
        <v>6116</v>
      </c>
      <c r="B2150" s="112">
        <v>16</v>
      </c>
      <c r="C2150" s="116" t="s">
        <v>107</v>
      </c>
      <c r="D2150" s="620">
        <v>1000</v>
      </c>
      <c r="E2150" s="278"/>
      <c r="F2150" s="116">
        <v>12</v>
      </c>
      <c r="G2150" s="694">
        <v>1</v>
      </c>
      <c r="H2150" s="878" t="str">
        <f t="shared" ref="H2150:H2213" si="3214">LEFT(J2150,3)</f>
        <v>079</v>
      </c>
      <c r="I2150" s="397">
        <v>87340000</v>
      </c>
      <c r="J2150" s="380" t="s">
        <v>3449</v>
      </c>
      <c r="K2150" s="494" t="s">
        <v>3433</v>
      </c>
      <c r="L2150" s="733">
        <v>85</v>
      </c>
      <c r="M2150" s="734">
        <v>85</v>
      </c>
      <c r="N2150" s="931"/>
      <c r="O2150" s="530">
        <f t="shared" si="3177"/>
        <v>-85</v>
      </c>
      <c r="P2150" s="530" t="str">
        <f t="shared" si="3178"/>
        <v xml:space="preserve">0 </v>
      </c>
      <c r="Q2150" s="646"/>
      <c r="R2150" s="536"/>
      <c r="S2150" s="536"/>
      <c r="T2150" s="536"/>
      <c r="U2150" s="536"/>
      <c r="V2150" s="536"/>
      <c r="W2150" s="683" t="str">
        <f t="shared" si="3189"/>
        <v>OK</v>
      </c>
      <c r="X2150" s="141"/>
      <c r="Y2150" s="141"/>
      <c r="Z2150" s="552"/>
      <c r="AA2150" s="552"/>
      <c r="AB2150" s="683" t="str">
        <f t="shared" si="3190"/>
        <v>OK</v>
      </c>
      <c r="AC2150" s="593"/>
      <c r="AD2150" s="530">
        <f t="shared" si="3179"/>
        <v>0</v>
      </c>
      <c r="AE2150" s="842">
        <f t="shared" si="3180"/>
        <v>0</v>
      </c>
      <c r="AF2150" s="931"/>
      <c r="AG2150" s="530">
        <f t="shared" si="3181"/>
        <v>-85</v>
      </c>
      <c r="AH2150" s="530" t="str">
        <f t="shared" si="3182"/>
        <v xml:space="preserve">0 </v>
      </c>
      <c r="AI2150" s="641"/>
      <c r="AJ2150" s="537"/>
      <c r="AK2150" s="537"/>
      <c r="AL2150" s="537"/>
      <c r="AM2150" s="537"/>
      <c r="AN2150" s="537"/>
      <c r="AO2150" s="683" t="str">
        <f t="shared" si="3191"/>
        <v>OK</v>
      </c>
      <c r="AP2150" s="141"/>
      <c r="AQ2150" s="141"/>
      <c r="AR2150" s="552"/>
      <c r="AS2150" s="552"/>
      <c r="AT2150" s="683" t="str">
        <f t="shared" si="3192"/>
        <v>OK</v>
      </c>
      <c r="AU2150" s="593"/>
      <c r="AV2150" s="530">
        <f t="shared" si="3183"/>
        <v>0</v>
      </c>
      <c r="AW2150" s="842">
        <f t="shared" si="3184"/>
        <v>0</v>
      </c>
      <c r="AX2150" s="115">
        <f t="shared" si="3185"/>
        <v>85</v>
      </c>
      <c r="AY2150" s="5">
        <f t="shared" si="3186"/>
        <v>0</v>
      </c>
      <c r="AZ2150" s="7">
        <f t="shared" si="3209"/>
        <v>-85</v>
      </c>
      <c r="BA2150" s="335">
        <f t="shared" si="3210"/>
        <v>-1</v>
      </c>
      <c r="BB2150" s="23">
        <f t="shared" si="3187"/>
        <v>85</v>
      </c>
      <c r="BC2150" s="5">
        <f t="shared" si="3211"/>
        <v>0</v>
      </c>
      <c r="BD2150" s="7">
        <f t="shared" si="3212"/>
        <v>-85</v>
      </c>
      <c r="BE2150" s="335">
        <f t="shared" si="3213"/>
        <v>-1</v>
      </c>
      <c r="BG2150" s="826" t="str">
        <f t="shared" si="3188"/>
        <v>73.40</v>
      </c>
      <c r="BH2150" s="607" t="b">
        <f>COUNTIF('Codes SEC'!$B$2:$B$250,Ministres!BG2150)&gt;0</f>
        <v>1</v>
      </c>
    </row>
    <row r="2151" spans="1:66" ht="35.1" customHeight="1" x14ac:dyDescent="0.25">
      <c r="A2151" s="222" t="s">
        <v>6116</v>
      </c>
      <c r="B2151" s="112">
        <v>16</v>
      </c>
      <c r="C2151" s="116" t="s">
        <v>107</v>
      </c>
      <c r="D2151" s="620">
        <v>1000</v>
      </c>
      <c r="E2151" s="278"/>
      <c r="F2151" s="116">
        <v>12</v>
      </c>
      <c r="G2151" s="700" t="s">
        <v>5613</v>
      </c>
      <c r="H2151" s="878" t="str">
        <f t="shared" si="3214"/>
        <v>079</v>
      </c>
      <c r="I2151" s="397" t="s">
        <v>3258</v>
      </c>
      <c r="J2151" s="380" t="s">
        <v>2576</v>
      </c>
      <c r="K2151" s="494" t="s">
        <v>254</v>
      </c>
      <c r="L2151" s="733">
        <v>20</v>
      </c>
      <c r="M2151" s="734">
        <v>20</v>
      </c>
      <c r="N2151" s="931"/>
      <c r="O2151" s="530">
        <f t="shared" si="3177"/>
        <v>-20</v>
      </c>
      <c r="P2151" s="530" t="str">
        <f t="shared" si="3178"/>
        <v xml:space="preserve">0 </v>
      </c>
      <c r="Q2151" s="646"/>
      <c r="R2151" s="536"/>
      <c r="S2151" s="536"/>
      <c r="T2151" s="536"/>
      <c r="U2151" s="536"/>
      <c r="V2151" s="536"/>
      <c r="W2151" s="683" t="str">
        <f t="shared" si="3189"/>
        <v>OK</v>
      </c>
      <c r="X2151" s="141"/>
      <c r="Y2151" s="141"/>
      <c r="Z2151" s="552"/>
      <c r="AA2151" s="552"/>
      <c r="AB2151" s="683" t="str">
        <f t="shared" si="3190"/>
        <v>OK</v>
      </c>
      <c r="AC2151" s="593"/>
      <c r="AD2151" s="530">
        <f t="shared" si="3179"/>
        <v>0</v>
      </c>
      <c r="AE2151" s="842">
        <f t="shared" si="3180"/>
        <v>0</v>
      </c>
      <c r="AF2151" s="931"/>
      <c r="AG2151" s="530">
        <f t="shared" si="3181"/>
        <v>-20</v>
      </c>
      <c r="AH2151" s="530" t="str">
        <f t="shared" si="3182"/>
        <v xml:space="preserve">0 </v>
      </c>
      <c r="AI2151" s="641"/>
      <c r="AJ2151" s="537"/>
      <c r="AK2151" s="537"/>
      <c r="AL2151" s="537"/>
      <c r="AM2151" s="537"/>
      <c r="AN2151" s="537"/>
      <c r="AO2151" s="683" t="str">
        <f t="shared" si="3191"/>
        <v>OK</v>
      </c>
      <c r="AP2151" s="141"/>
      <c r="AQ2151" s="141"/>
      <c r="AR2151" s="552"/>
      <c r="AS2151" s="552"/>
      <c r="AT2151" s="683" t="str">
        <f t="shared" si="3192"/>
        <v>OK</v>
      </c>
      <c r="AU2151" s="593"/>
      <c r="AV2151" s="530">
        <f t="shared" si="3183"/>
        <v>0</v>
      </c>
      <c r="AW2151" s="842">
        <f t="shared" si="3184"/>
        <v>0</v>
      </c>
      <c r="AX2151" s="115">
        <f t="shared" si="3185"/>
        <v>20</v>
      </c>
      <c r="AY2151" s="5">
        <f t="shared" si="3186"/>
        <v>0</v>
      </c>
      <c r="AZ2151" s="7">
        <f t="shared" si="3196"/>
        <v>-20</v>
      </c>
      <c r="BA2151" s="335">
        <f t="shared" si="3206"/>
        <v>-1</v>
      </c>
      <c r="BB2151" s="23">
        <f t="shared" si="3187"/>
        <v>20</v>
      </c>
      <c r="BC2151" s="5">
        <f t="shared" si="3207"/>
        <v>0</v>
      </c>
      <c r="BD2151" s="7">
        <f t="shared" si="3197"/>
        <v>-20</v>
      </c>
      <c r="BE2151" s="335">
        <f t="shared" si="3208"/>
        <v>-1</v>
      </c>
      <c r="BG2151" s="826" t="str">
        <f t="shared" si="3188"/>
        <v>74.22</v>
      </c>
      <c r="BH2151" s="607" t="b">
        <f>COUNTIF('Codes SEC'!$B$2:$B$250,Ministres!BG2151)&gt;0</f>
        <v>1</v>
      </c>
    </row>
    <row r="2152" spans="1:66" ht="12.75" customHeight="1" x14ac:dyDescent="0.25">
      <c r="A2152" s="227"/>
      <c r="B2152" s="209"/>
      <c r="C2152" s="253"/>
      <c r="D2152" s="625"/>
      <c r="E2152" s="280"/>
      <c r="F2152" s="253"/>
      <c r="G2152" s="695"/>
      <c r="H2152" s="886"/>
      <c r="I2152" s="403"/>
      <c r="J2152" s="381"/>
      <c r="K2152" s="514" t="s">
        <v>59</v>
      </c>
      <c r="L2152" s="315">
        <f>L2123+L2124+L2127+L2128+L2129+L2130+L2132+L2133+L2134+L2135+L2151+L2126+L2136+L2137+L2138+L2139+L2140+L2141+L2142+L2143+L2144+L2119+L2118+L2117+L2120+L2121+L2122+L2125+L2147+L2149+L2148+L2145+L2131+L2150+L2146</f>
        <v>129919</v>
      </c>
      <c r="M2152" s="741">
        <f t="shared" ref="M2152:BE2152" si="3215">M2123+M2124+M2127+M2128+M2129+M2130+M2132+M2133+M2134+M2135+M2151+M2126+M2136+M2137+M2138+M2139+M2140+M2141+M2142+M2143+M2144+M2119+M2118+M2117+M2120+M2121+M2122+M2125+M2147+M2149+M2148+M2145+M2131+M2150+M2146</f>
        <v>99895</v>
      </c>
      <c r="N2152" s="930">
        <f t="shared" ref="N2152:P2152" si="3216">N2123+N2124+N2127+N2128+N2129+N2130+N2132+N2133+N2134+N2135+N2151+N2126+N2136+N2137+N2138+N2139+N2140+N2141+N2142+N2143+N2144+N2119+N2118+N2117+N2120+N2121+N2122+N2125+N2147+N2149+N2148+N2145+N2131+N2150+N2146</f>
        <v>0</v>
      </c>
      <c r="O2152" s="790">
        <f t="shared" si="3216"/>
        <v>-129919</v>
      </c>
      <c r="P2152" s="790">
        <f t="shared" si="3216"/>
        <v>0</v>
      </c>
      <c r="Q2152" s="787">
        <f t="shared" si="3215"/>
        <v>0</v>
      </c>
      <c r="R2152" s="648">
        <f t="shared" si="3215"/>
        <v>0</v>
      </c>
      <c r="S2152" s="648">
        <f t="shared" si="3215"/>
        <v>0</v>
      </c>
      <c r="T2152" s="648">
        <f t="shared" si="3215"/>
        <v>0</v>
      </c>
      <c r="U2152" s="648">
        <f t="shared" si="3215"/>
        <v>0</v>
      </c>
      <c r="V2152" s="648">
        <f t="shared" si="3215"/>
        <v>0</v>
      </c>
      <c r="W2152" s="790"/>
      <c r="X2152" s="649">
        <f t="shared" si="3215"/>
        <v>0</v>
      </c>
      <c r="Y2152" s="649">
        <f t="shared" si="3215"/>
        <v>0</v>
      </c>
      <c r="Z2152" s="648">
        <f t="shared" si="3215"/>
        <v>0</v>
      </c>
      <c r="AA2152" s="648">
        <f t="shared" si="3215"/>
        <v>0</v>
      </c>
      <c r="AB2152" s="790"/>
      <c r="AC2152" s="649">
        <f t="shared" si="3215"/>
        <v>0</v>
      </c>
      <c r="AD2152" s="790">
        <f>AD2123+AD2124+AD2127+AD2128+AD2129+AD2130+AD2132+AD2133+AD2134+AD2135+AD2151+AD2126+AD2136+AD2137+AD2138+AD2139+AD2140+AD2141+AD2142+AD2143+AD2144+AD2119+AD2118+AD2117+AD2120+AD2121+AD2122+AD2125+AD2147+AD2149+AD2148+AD2145+AD2131+AD2150+AD2146</f>
        <v>0</v>
      </c>
      <c r="AE2152" s="843">
        <f>AE2123+AE2124+AE2127+AE2128+AE2129+AE2130+AE2132+AE2133+AE2134+AE2135+AE2151+AE2126+AE2136+AE2137+AE2138+AE2139+AE2140+AE2141+AE2142+AE2143+AE2144+AE2119+AE2118+AE2117+AE2120+AE2121+AE2122+AE2125+AE2147+AE2149+AE2148+AE2145+AE2131+AE2150+AE2146</f>
        <v>0</v>
      </c>
      <c r="AF2152" s="930">
        <f t="shared" ref="AF2152:AH2152" si="3217">AF2123+AF2124+AF2127+AF2128+AF2129+AF2130+AF2132+AF2133+AF2134+AF2135+AF2151+AF2126+AF2136+AF2137+AF2138+AF2139+AF2140+AF2141+AF2142+AF2143+AF2144+AF2119+AF2118+AF2117+AF2120+AF2121+AF2122+AF2125+AF2147+AF2149+AF2148+AF2145+AF2131+AF2150+AF2146</f>
        <v>0</v>
      </c>
      <c r="AG2152" s="790">
        <f t="shared" si="3217"/>
        <v>-99895</v>
      </c>
      <c r="AH2152" s="790">
        <f t="shared" si="3217"/>
        <v>0</v>
      </c>
      <c r="AI2152" s="787">
        <f t="shared" si="3215"/>
        <v>0</v>
      </c>
      <c r="AJ2152" s="648">
        <f t="shared" si="3215"/>
        <v>0</v>
      </c>
      <c r="AK2152" s="648">
        <f t="shared" si="3215"/>
        <v>0</v>
      </c>
      <c r="AL2152" s="648">
        <f t="shared" si="3215"/>
        <v>0</v>
      </c>
      <c r="AM2152" s="648">
        <f t="shared" si="3215"/>
        <v>0</v>
      </c>
      <c r="AN2152" s="648">
        <f t="shared" si="3215"/>
        <v>0</v>
      </c>
      <c r="AO2152" s="790"/>
      <c r="AP2152" s="649">
        <f t="shared" si="3215"/>
        <v>0</v>
      </c>
      <c r="AQ2152" s="649">
        <f t="shared" si="3215"/>
        <v>0</v>
      </c>
      <c r="AR2152" s="648">
        <f t="shared" si="3215"/>
        <v>0</v>
      </c>
      <c r="AS2152" s="648">
        <f t="shared" si="3215"/>
        <v>0</v>
      </c>
      <c r="AT2152" s="790"/>
      <c r="AU2152" s="649">
        <f t="shared" si="3215"/>
        <v>0</v>
      </c>
      <c r="AV2152" s="790">
        <f t="shared" ref="AV2152" si="3218">AV2123+AV2124+AV2127+AV2128+AV2129+AV2130+AV2132+AV2133+AV2134+AV2135+AV2151+AV2126+AV2136+AV2137+AV2138+AV2139+AV2140+AV2141+AV2142+AV2143+AV2144+AV2119+AV2118+AV2117+AV2120+AV2121+AV2122+AV2125+AV2147+AV2149+AV2148+AV2145+AV2131+AV2150+AV2146</f>
        <v>0</v>
      </c>
      <c r="AW2152" s="843">
        <f t="shared" si="3215"/>
        <v>0</v>
      </c>
      <c r="AX2152" s="336">
        <f t="shared" si="3215"/>
        <v>129919</v>
      </c>
      <c r="AY2152" s="337">
        <f t="shared" si="3215"/>
        <v>0</v>
      </c>
      <c r="AZ2152" s="338">
        <f t="shared" si="3215"/>
        <v>-129919</v>
      </c>
      <c r="BA2152" s="339" t="e">
        <f t="shared" si="3215"/>
        <v>#DIV/0!</v>
      </c>
      <c r="BB2152" s="322">
        <f t="shared" si="3215"/>
        <v>99895</v>
      </c>
      <c r="BC2152" s="337">
        <f t="shared" si="3215"/>
        <v>0</v>
      </c>
      <c r="BD2152" s="338">
        <f t="shared" si="3215"/>
        <v>-99895</v>
      </c>
      <c r="BE2152" s="339" t="e">
        <f t="shared" si="3215"/>
        <v>#DIV/0!</v>
      </c>
      <c r="BG2152" s="826"/>
      <c r="BH2152" s="607"/>
    </row>
    <row r="2153" spans="1:66" ht="12.75" customHeight="1" x14ac:dyDescent="0.25">
      <c r="A2153" s="226"/>
      <c r="B2153" s="207"/>
      <c r="C2153" s="254"/>
      <c r="D2153" s="300"/>
      <c r="E2153" s="276"/>
      <c r="F2153" s="300"/>
      <c r="G2153" s="696"/>
      <c r="H2153" s="887"/>
      <c r="I2153" s="444"/>
      <c r="J2153" s="815"/>
      <c r="K2153" s="404" t="s">
        <v>3673</v>
      </c>
      <c r="L2153" s="729">
        <f t="shared" ref="L2153:V2153" si="3219">L2152+L2113</f>
        <v>137490</v>
      </c>
      <c r="M2153" s="730">
        <f t="shared" si="3219"/>
        <v>107466</v>
      </c>
      <c r="N2153" s="844">
        <f t="shared" ref="N2153:P2153" si="3220">N2152+N2113</f>
        <v>0</v>
      </c>
      <c r="O2153" s="665">
        <f t="shared" si="3220"/>
        <v>-137490</v>
      </c>
      <c r="P2153" s="665">
        <f t="shared" si="3220"/>
        <v>0</v>
      </c>
      <c r="Q2153" s="638">
        <f t="shared" si="3219"/>
        <v>0</v>
      </c>
      <c r="R2153" s="130">
        <f t="shared" si="3219"/>
        <v>0</v>
      </c>
      <c r="S2153" s="130">
        <f t="shared" si="3219"/>
        <v>0</v>
      </c>
      <c r="T2153" s="130">
        <f t="shared" si="3219"/>
        <v>0</v>
      </c>
      <c r="U2153" s="130">
        <f t="shared" si="3219"/>
        <v>0</v>
      </c>
      <c r="V2153" s="130">
        <f t="shared" si="3219"/>
        <v>0</v>
      </c>
      <c r="W2153" s="665"/>
      <c r="X2153" s="130">
        <f>X2152+X2113</f>
        <v>0</v>
      </c>
      <c r="Y2153" s="130">
        <f>Y2152+Y2113</f>
        <v>0</v>
      </c>
      <c r="Z2153" s="130">
        <f>Z2152+Z2113</f>
        <v>0</v>
      </c>
      <c r="AA2153" s="130">
        <f>AA2152+AA2113</f>
        <v>0</v>
      </c>
      <c r="AB2153" s="665"/>
      <c r="AC2153" s="130">
        <f t="shared" ref="AC2153:AN2153" si="3221">AC2152+AC2113</f>
        <v>0</v>
      </c>
      <c r="AD2153" s="665">
        <f>AD2152+AD2113</f>
        <v>0</v>
      </c>
      <c r="AE2153" s="845">
        <f>AE2152+AE2113</f>
        <v>0</v>
      </c>
      <c r="AF2153" s="844">
        <f t="shared" ref="AF2153:AH2153" si="3222">AF2152+AF2113</f>
        <v>0</v>
      </c>
      <c r="AG2153" s="665">
        <f t="shared" si="3222"/>
        <v>-107466</v>
      </c>
      <c r="AH2153" s="665">
        <f t="shared" si="3222"/>
        <v>0</v>
      </c>
      <c r="AI2153" s="638">
        <f t="shared" si="3221"/>
        <v>0</v>
      </c>
      <c r="AJ2153" s="130">
        <f t="shared" si="3221"/>
        <v>0</v>
      </c>
      <c r="AK2153" s="130">
        <f t="shared" si="3221"/>
        <v>0</v>
      </c>
      <c r="AL2153" s="130">
        <f t="shared" si="3221"/>
        <v>0</v>
      </c>
      <c r="AM2153" s="130">
        <f t="shared" si="3221"/>
        <v>0</v>
      </c>
      <c r="AN2153" s="130">
        <f t="shared" si="3221"/>
        <v>0</v>
      </c>
      <c r="AO2153" s="665"/>
      <c r="AP2153" s="130">
        <f>AP2152+AP2113</f>
        <v>0</v>
      </c>
      <c r="AQ2153" s="130">
        <f>AQ2152+AQ2113</f>
        <v>0</v>
      </c>
      <c r="AR2153" s="130">
        <f>AR2152+AR2113</f>
        <v>0</v>
      </c>
      <c r="AS2153" s="130">
        <f>AS2152+AS2113</f>
        <v>0</v>
      </c>
      <c r="AT2153" s="665"/>
      <c r="AU2153" s="130">
        <f t="shared" ref="AU2153:BE2153" si="3223">AU2152+AU2113</f>
        <v>0</v>
      </c>
      <c r="AV2153" s="665">
        <f t="shared" ref="AV2153" si="3224">AV2152+AV2113</f>
        <v>0</v>
      </c>
      <c r="AW2153" s="845">
        <f t="shared" si="3223"/>
        <v>0</v>
      </c>
      <c r="AX2153" s="314">
        <f t="shared" si="3223"/>
        <v>137490</v>
      </c>
      <c r="AY2153" s="131">
        <f t="shared" si="3223"/>
        <v>0</v>
      </c>
      <c r="AZ2153" s="132">
        <f t="shared" si="3223"/>
        <v>-137490</v>
      </c>
      <c r="BA2153" s="340" t="e">
        <f t="shared" si="3223"/>
        <v>#DIV/0!</v>
      </c>
      <c r="BB2153" s="310">
        <f t="shared" si="3223"/>
        <v>107466</v>
      </c>
      <c r="BC2153" s="131">
        <f t="shared" si="3223"/>
        <v>0</v>
      </c>
      <c r="BD2153" s="132">
        <f t="shared" si="3223"/>
        <v>-107466</v>
      </c>
      <c r="BE2153" s="340" t="e">
        <f t="shared" si="3223"/>
        <v>#DIV/0!</v>
      </c>
      <c r="BG2153" s="826"/>
      <c r="BH2153" s="607"/>
    </row>
    <row r="2154" spans="1:66" ht="12.75" customHeight="1" x14ac:dyDescent="0.25">
      <c r="A2154" s="222"/>
      <c r="C2154" s="116"/>
      <c r="D2154" s="620"/>
      <c r="F2154" s="117"/>
      <c r="G2154" s="690"/>
      <c r="H2154" s="878"/>
      <c r="I2154" s="397"/>
      <c r="J2154" s="380"/>
      <c r="K2154" s="405" t="s">
        <v>208</v>
      </c>
      <c r="L2154" s="731">
        <v>0</v>
      </c>
      <c r="M2154" s="732">
        <v>0</v>
      </c>
      <c r="N2154" s="929">
        <v>0</v>
      </c>
      <c r="O2154" s="530">
        <v>0</v>
      </c>
      <c r="P2154" s="530">
        <v>0</v>
      </c>
      <c r="Q2154" s="641">
        <v>0</v>
      </c>
      <c r="R2154" s="537">
        <v>0</v>
      </c>
      <c r="S2154" s="537">
        <v>0</v>
      </c>
      <c r="T2154" s="537">
        <v>0</v>
      </c>
      <c r="U2154" s="537">
        <v>0</v>
      </c>
      <c r="V2154" s="537">
        <v>0</v>
      </c>
      <c r="W2154" s="530"/>
      <c r="X2154" s="142">
        <v>0</v>
      </c>
      <c r="Y2154" s="142">
        <v>0</v>
      </c>
      <c r="Z2154" s="537">
        <v>0</v>
      </c>
      <c r="AA2154" s="537">
        <v>0</v>
      </c>
      <c r="AB2154" s="530"/>
      <c r="AC2154" s="142">
        <v>0</v>
      </c>
      <c r="AD2154" s="530">
        <v>0</v>
      </c>
      <c r="AE2154" s="842">
        <v>0</v>
      </c>
      <c r="AF2154" s="929">
        <v>0</v>
      </c>
      <c r="AG2154" s="530">
        <v>0</v>
      </c>
      <c r="AH2154" s="530">
        <v>0</v>
      </c>
      <c r="AI2154" s="641">
        <v>0</v>
      </c>
      <c r="AJ2154" s="537">
        <v>0</v>
      </c>
      <c r="AK2154" s="537">
        <v>0</v>
      </c>
      <c r="AL2154" s="537">
        <v>0</v>
      </c>
      <c r="AM2154" s="537">
        <v>0</v>
      </c>
      <c r="AN2154" s="537">
        <v>0</v>
      </c>
      <c r="AO2154" s="530"/>
      <c r="AP2154" s="142">
        <v>0</v>
      </c>
      <c r="AQ2154" s="142">
        <v>0</v>
      </c>
      <c r="AR2154" s="537">
        <v>0</v>
      </c>
      <c r="AS2154" s="537">
        <v>0</v>
      </c>
      <c r="AT2154" s="530"/>
      <c r="AU2154" s="142">
        <v>0</v>
      </c>
      <c r="AV2154" s="530">
        <v>0</v>
      </c>
      <c r="AW2154" s="842">
        <v>0</v>
      </c>
      <c r="AX2154" s="115">
        <v>0</v>
      </c>
      <c r="AY2154" s="5">
        <v>0</v>
      </c>
      <c r="AZ2154" s="5">
        <v>0</v>
      </c>
      <c r="BA2154" s="335">
        <v>0</v>
      </c>
      <c r="BB2154" s="23">
        <v>0</v>
      </c>
      <c r="BC2154" s="5">
        <v>0</v>
      </c>
      <c r="BD2154" s="5">
        <v>0</v>
      </c>
      <c r="BE2154" s="335">
        <v>0</v>
      </c>
      <c r="BG2154" s="826"/>
      <c r="BH2154" s="607"/>
    </row>
    <row r="2155" spans="1:66" ht="12.75" customHeight="1" x14ac:dyDescent="0.25">
      <c r="A2155" s="21"/>
      <c r="B2155" s="112"/>
      <c r="C2155" s="116"/>
      <c r="D2155" s="623"/>
      <c r="E2155" s="278"/>
      <c r="F2155" s="116"/>
      <c r="G2155" s="694"/>
      <c r="H2155" s="878"/>
      <c r="I2155" s="397"/>
      <c r="J2155" s="380"/>
      <c r="K2155" s="405" t="s">
        <v>96</v>
      </c>
      <c r="L2155" s="738">
        <f t="shared" ref="L2155:V2155" si="3225">L2123+L2124+L2117+L2136+L2137+L2138+L2139+L2140+L2141+L2142+L2143+L2144</f>
        <v>18671</v>
      </c>
      <c r="M2155" s="739">
        <f t="shared" si="3225"/>
        <v>18347</v>
      </c>
      <c r="N2155" s="929">
        <f t="shared" ref="N2155:P2155" si="3226">N2123+N2124+N2117+N2136+N2137+N2138+N2139+N2140+N2141+N2142+N2143+N2144</f>
        <v>0</v>
      </c>
      <c r="O2155" s="530">
        <f t="shared" si="3226"/>
        <v>-18671</v>
      </c>
      <c r="P2155" s="530">
        <f t="shared" si="3226"/>
        <v>0</v>
      </c>
      <c r="Q2155" s="641">
        <f t="shared" si="3225"/>
        <v>0</v>
      </c>
      <c r="R2155" s="537">
        <f t="shared" si="3225"/>
        <v>0</v>
      </c>
      <c r="S2155" s="537">
        <f t="shared" si="3225"/>
        <v>0</v>
      </c>
      <c r="T2155" s="537">
        <f t="shared" si="3225"/>
        <v>0</v>
      </c>
      <c r="U2155" s="537">
        <f t="shared" si="3225"/>
        <v>0</v>
      </c>
      <c r="V2155" s="537">
        <f t="shared" si="3225"/>
        <v>0</v>
      </c>
      <c r="W2155" s="530"/>
      <c r="X2155" s="142">
        <f>X2123+X2124+X2117+X2136+X2137+X2138+X2139+X2140+X2141+X2142+X2143+X2144</f>
        <v>0</v>
      </c>
      <c r="Y2155" s="142">
        <f>Y2123+Y2124+Y2117+Y2136+Y2137+Y2138+Y2139+Y2140+Y2141+Y2142+Y2143+Y2144</f>
        <v>0</v>
      </c>
      <c r="Z2155" s="537">
        <f>Z2123+Z2124+Z2117+Z2136+Z2137+Z2138+Z2139+Z2140+Z2141+Z2142+Z2143+Z2144</f>
        <v>0</v>
      </c>
      <c r="AA2155" s="537">
        <f>AA2123+AA2124+AA2117+AA2136+AA2137+AA2138+AA2139+AA2140+AA2141+AA2142+AA2143+AA2144</f>
        <v>0</v>
      </c>
      <c r="AB2155" s="530"/>
      <c r="AC2155" s="142">
        <f t="shared" ref="AC2155:AN2155" si="3227">AC2123+AC2124+AC2117+AC2136+AC2137+AC2138+AC2139+AC2140+AC2141+AC2142+AC2143+AC2144</f>
        <v>0</v>
      </c>
      <c r="AD2155" s="530">
        <f>AD2123+AD2124+AD2117+AD2136+AD2137+AD2138+AD2139+AD2140+AD2141+AD2142+AD2143+AD2144</f>
        <v>0</v>
      </c>
      <c r="AE2155" s="842">
        <f>AE2123+AE2124+AE2117+AE2136+AE2137+AE2138+AE2139+AE2140+AE2141+AE2142+AE2143+AE2144</f>
        <v>0</v>
      </c>
      <c r="AF2155" s="929">
        <f t="shared" ref="AF2155:AH2155" si="3228">AF2123+AF2124+AF2117+AF2136+AF2137+AF2138+AF2139+AF2140+AF2141+AF2142+AF2143+AF2144</f>
        <v>0</v>
      </c>
      <c r="AG2155" s="530">
        <f t="shared" si="3228"/>
        <v>-18347</v>
      </c>
      <c r="AH2155" s="530">
        <f t="shared" si="3228"/>
        <v>0</v>
      </c>
      <c r="AI2155" s="641">
        <f t="shared" si="3227"/>
        <v>0</v>
      </c>
      <c r="AJ2155" s="537">
        <f t="shared" si="3227"/>
        <v>0</v>
      </c>
      <c r="AK2155" s="537">
        <f t="shared" si="3227"/>
        <v>0</v>
      </c>
      <c r="AL2155" s="537">
        <f t="shared" si="3227"/>
        <v>0</v>
      </c>
      <c r="AM2155" s="537">
        <f t="shared" si="3227"/>
        <v>0</v>
      </c>
      <c r="AN2155" s="537">
        <f t="shared" si="3227"/>
        <v>0</v>
      </c>
      <c r="AO2155" s="530"/>
      <c r="AP2155" s="142">
        <f>AP2123+AP2124+AP2117+AP2136+AP2137+AP2138+AP2139+AP2140+AP2141+AP2142+AP2143+AP2144</f>
        <v>0</v>
      </c>
      <c r="AQ2155" s="142">
        <f>AQ2123+AQ2124+AQ2117+AQ2136+AQ2137+AQ2138+AQ2139+AQ2140+AQ2141+AQ2142+AQ2143+AQ2144</f>
        <v>0</v>
      </c>
      <c r="AR2155" s="537">
        <f>AR2123+AR2124+AR2117+AR2136+AR2137+AR2138+AR2139+AR2140+AR2141+AR2142+AR2143+AR2144</f>
        <v>0</v>
      </c>
      <c r="AS2155" s="537">
        <f>AS2123+AS2124+AS2117+AS2136+AS2137+AS2138+AS2139+AS2140+AS2141+AS2142+AS2143+AS2144</f>
        <v>0</v>
      </c>
      <c r="AT2155" s="530"/>
      <c r="AU2155" s="142">
        <f t="shared" ref="AU2155:BE2155" si="3229">AU2123+AU2124+AU2117+AU2136+AU2137+AU2138+AU2139+AU2140+AU2141+AU2142+AU2143+AU2144</f>
        <v>0</v>
      </c>
      <c r="AV2155" s="530">
        <f t="shared" ref="AV2155" si="3230">AV2123+AV2124+AV2117+AV2136+AV2137+AV2138+AV2139+AV2140+AV2141+AV2142+AV2143+AV2144</f>
        <v>0</v>
      </c>
      <c r="AW2155" s="842">
        <f t="shared" si="3229"/>
        <v>0</v>
      </c>
      <c r="AX2155" s="115">
        <f t="shared" si="3229"/>
        <v>18671</v>
      </c>
      <c r="AY2155" s="5">
        <f t="shared" si="3229"/>
        <v>0</v>
      </c>
      <c r="AZ2155" s="5">
        <f t="shared" si="3229"/>
        <v>-18671</v>
      </c>
      <c r="BA2155" s="335" t="e">
        <f t="shared" si="3229"/>
        <v>#DIV/0!</v>
      </c>
      <c r="BB2155" s="23">
        <f t="shared" si="3229"/>
        <v>18347</v>
      </c>
      <c r="BC2155" s="5">
        <f t="shared" si="3229"/>
        <v>0</v>
      </c>
      <c r="BD2155" s="5">
        <f t="shared" si="3229"/>
        <v>-18347</v>
      </c>
      <c r="BE2155" s="335" t="e">
        <f t="shared" si="3229"/>
        <v>#DIV/0!</v>
      </c>
      <c r="BF2155" s="667"/>
      <c r="BG2155" s="826"/>
      <c r="BH2155" s="607"/>
    </row>
    <row r="2156" spans="1:66" ht="12.75" customHeight="1" x14ac:dyDescent="0.25">
      <c r="A2156" s="21"/>
      <c r="B2156" s="112"/>
      <c r="C2156" s="116"/>
      <c r="D2156" s="623"/>
      <c r="E2156" s="278"/>
      <c r="F2156" s="116"/>
      <c r="G2156" s="694"/>
      <c r="H2156" s="878"/>
      <c r="I2156" s="397"/>
      <c r="J2156" s="380"/>
      <c r="K2156" s="405" t="s">
        <v>209</v>
      </c>
      <c r="L2156" s="738">
        <v>0</v>
      </c>
      <c r="M2156" s="739">
        <v>0</v>
      </c>
      <c r="N2156" s="929">
        <v>0</v>
      </c>
      <c r="O2156" s="530">
        <v>0</v>
      </c>
      <c r="P2156" s="530">
        <v>0</v>
      </c>
      <c r="Q2156" s="641">
        <v>0</v>
      </c>
      <c r="R2156" s="537">
        <v>0</v>
      </c>
      <c r="S2156" s="537">
        <v>0</v>
      </c>
      <c r="T2156" s="537">
        <v>0</v>
      </c>
      <c r="U2156" s="537">
        <v>0</v>
      </c>
      <c r="V2156" s="537">
        <v>0</v>
      </c>
      <c r="W2156" s="530"/>
      <c r="X2156" s="142">
        <v>0</v>
      </c>
      <c r="Y2156" s="142">
        <v>0</v>
      </c>
      <c r="Z2156" s="537">
        <v>0</v>
      </c>
      <c r="AA2156" s="537">
        <v>0</v>
      </c>
      <c r="AB2156" s="530"/>
      <c r="AC2156" s="142">
        <v>0</v>
      </c>
      <c r="AD2156" s="530">
        <v>0</v>
      </c>
      <c r="AE2156" s="842">
        <v>0</v>
      </c>
      <c r="AF2156" s="929">
        <v>0</v>
      </c>
      <c r="AG2156" s="530">
        <v>0</v>
      </c>
      <c r="AH2156" s="530">
        <v>0</v>
      </c>
      <c r="AI2156" s="641">
        <v>0</v>
      </c>
      <c r="AJ2156" s="537">
        <v>0</v>
      </c>
      <c r="AK2156" s="537">
        <v>0</v>
      </c>
      <c r="AL2156" s="537">
        <v>0</v>
      </c>
      <c r="AM2156" s="537">
        <v>0</v>
      </c>
      <c r="AN2156" s="537">
        <v>0</v>
      </c>
      <c r="AO2156" s="530"/>
      <c r="AP2156" s="142">
        <v>0</v>
      </c>
      <c r="AQ2156" s="142">
        <v>0</v>
      </c>
      <c r="AR2156" s="537">
        <v>0</v>
      </c>
      <c r="AS2156" s="537">
        <v>0</v>
      </c>
      <c r="AT2156" s="530"/>
      <c r="AU2156" s="142">
        <v>0</v>
      </c>
      <c r="AV2156" s="530">
        <v>0</v>
      </c>
      <c r="AW2156" s="842">
        <v>0</v>
      </c>
      <c r="AX2156" s="115">
        <v>0</v>
      </c>
      <c r="AY2156" s="5">
        <v>0</v>
      </c>
      <c r="AZ2156" s="5">
        <v>0</v>
      </c>
      <c r="BA2156" s="335">
        <v>0</v>
      </c>
      <c r="BB2156" s="23">
        <v>0</v>
      </c>
      <c r="BC2156" s="5">
        <v>0</v>
      </c>
      <c r="BD2156" s="5">
        <v>0</v>
      </c>
      <c r="BE2156" s="335">
        <v>0</v>
      </c>
      <c r="BG2156" s="826"/>
      <c r="BH2156" s="607"/>
    </row>
    <row r="2157" spans="1:66" ht="12.75" customHeight="1" x14ac:dyDescent="0.25">
      <c r="A2157" s="21"/>
      <c r="B2157" s="112"/>
      <c r="C2157" s="116"/>
      <c r="D2157" s="623"/>
      <c r="E2157" s="278"/>
      <c r="F2157" s="116"/>
      <c r="G2157" s="694"/>
      <c r="H2157" s="878"/>
      <c r="I2157" s="397"/>
      <c r="J2157" s="380"/>
      <c r="K2157" s="405" t="s">
        <v>210</v>
      </c>
      <c r="L2157" s="738">
        <v>0</v>
      </c>
      <c r="M2157" s="739">
        <v>0</v>
      </c>
      <c r="N2157" s="929">
        <v>0</v>
      </c>
      <c r="O2157" s="530">
        <v>0</v>
      </c>
      <c r="P2157" s="530">
        <v>0</v>
      </c>
      <c r="Q2157" s="641">
        <v>0</v>
      </c>
      <c r="R2157" s="537">
        <v>0</v>
      </c>
      <c r="S2157" s="537">
        <v>0</v>
      </c>
      <c r="T2157" s="537">
        <v>0</v>
      </c>
      <c r="U2157" s="537">
        <v>0</v>
      </c>
      <c r="V2157" s="537">
        <v>0</v>
      </c>
      <c r="W2157" s="530"/>
      <c r="X2157" s="142">
        <v>0</v>
      </c>
      <c r="Y2157" s="142">
        <v>0</v>
      </c>
      <c r="Z2157" s="537">
        <v>0</v>
      </c>
      <c r="AA2157" s="537">
        <v>0</v>
      </c>
      <c r="AB2157" s="530"/>
      <c r="AC2157" s="142">
        <v>0</v>
      </c>
      <c r="AD2157" s="530">
        <v>0</v>
      </c>
      <c r="AE2157" s="842">
        <v>0</v>
      </c>
      <c r="AF2157" s="929">
        <v>0</v>
      </c>
      <c r="AG2157" s="530">
        <v>0</v>
      </c>
      <c r="AH2157" s="530">
        <v>0</v>
      </c>
      <c r="AI2157" s="641">
        <v>0</v>
      </c>
      <c r="AJ2157" s="537">
        <v>0</v>
      </c>
      <c r="AK2157" s="537">
        <v>0</v>
      </c>
      <c r="AL2157" s="537">
        <v>0</v>
      </c>
      <c r="AM2157" s="537">
        <v>0</v>
      </c>
      <c r="AN2157" s="537">
        <v>0</v>
      </c>
      <c r="AO2157" s="530"/>
      <c r="AP2157" s="142">
        <v>0</v>
      </c>
      <c r="AQ2157" s="142">
        <v>0</v>
      </c>
      <c r="AR2157" s="537">
        <v>0</v>
      </c>
      <c r="AS2157" s="537">
        <v>0</v>
      </c>
      <c r="AT2157" s="530"/>
      <c r="AU2157" s="142">
        <v>0</v>
      </c>
      <c r="AV2157" s="530">
        <v>0</v>
      </c>
      <c r="AW2157" s="842">
        <v>0</v>
      </c>
      <c r="AX2157" s="115">
        <v>0</v>
      </c>
      <c r="AY2157" s="5">
        <v>0</v>
      </c>
      <c r="AZ2157" s="5">
        <v>0</v>
      </c>
      <c r="BA2157" s="335">
        <v>0</v>
      </c>
      <c r="BB2157" s="23">
        <v>0</v>
      </c>
      <c r="BC2157" s="5">
        <v>0</v>
      </c>
      <c r="BD2157" s="5">
        <v>0</v>
      </c>
      <c r="BE2157" s="335">
        <v>0</v>
      </c>
      <c r="BG2157" s="826"/>
      <c r="BH2157" s="607"/>
    </row>
    <row r="2158" spans="1:66" ht="12.75" customHeight="1" x14ac:dyDescent="0.25">
      <c r="A2158" s="21"/>
      <c r="B2158" s="112"/>
      <c r="C2158" s="116"/>
      <c r="D2158" s="623"/>
      <c r="E2158" s="278"/>
      <c r="F2158" s="116"/>
      <c r="G2158" s="694"/>
      <c r="H2158" s="878"/>
      <c r="I2158" s="397"/>
      <c r="J2158" s="380"/>
      <c r="K2158" s="406" t="s">
        <v>53</v>
      </c>
      <c r="L2158" s="738">
        <f t="shared" ref="L2158:V2158" si="3231">L2132+L2133+L2134+L2135+L2131+L2148+L2120+L2119+L2108+L2112+L2109</f>
        <v>0</v>
      </c>
      <c r="M2158" s="739">
        <f t="shared" si="3231"/>
        <v>0</v>
      </c>
      <c r="N2158" s="929">
        <f t="shared" ref="N2158:P2158" si="3232">N2132+N2133+N2134+N2135+N2131+N2148+N2120+N2119+N2108+N2112+N2109</f>
        <v>0</v>
      </c>
      <c r="O2158" s="530">
        <f t="shared" si="3232"/>
        <v>0</v>
      </c>
      <c r="P2158" s="530">
        <f t="shared" si="3232"/>
        <v>0</v>
      </c>
      <c r="Q2158" s="641">
        <f t="shared" si="3231"/>
        <v>0</v>
      </c>
      <c r="R2158" s="537">
        <f t="shared" si="3231"/>
        <v>0</v>
      </c>
      <c r="S2158" s="537">
        <f t="shared" si="3231"/>
        <v>0</v>
      </c>
      <c r="T2158" s="537">
        <f t="shared" si="3231"/>
        <v>0</v>
      </c>
      <c r="U2158" s="537">
        <f t="shared" si="3231"/>
        <v>0</v>
      </c>
      <c r="V2158" s="537">
        <f t="shared" si="3231"/>
        <v>0</v>
      </c>
      <c r="W2158" s="530"/>
      <c r="X2158" s="142">
        <f>X2132+X2133+X2134+X2135+X2131+X2148+X2120+X2119+X2108+X2112+X2109</f>
        <v>0</v>
      </c>
      <c r="Y2158" s="142">
        <f>Y2132+Y2133+Y2134+Y2135+Y2131+Y2148+Y2120+Y2119+Y2108+Y2112+Y2109</f>
        <v>0</v>
      </c>
      <c r="Z2158" s="537">
        <f>Z2132+Z2133+Z2134+Z2135+Z2131+Z2148+Z2120+Z2119+Z2108+Z2112+Z2109</f>
        <v>0</v>
      </c>
      <c r="AA2158" s="537">
        <f>AA2132+AA2133+AA2134+AA2135+AA2131+AA2148+AA2120+AA2119+AA2108+AA2112+AA2109</f>
        <v>0</v>
      </c>
      <c r="AB2158" s="530"/>
      <c r="AC2158" s="142">
        <f t="shared" ref="AC2158:AN2158" si="3233">AC2132+AC2133+AC2134+AC2135+AC2131+AC2148+AC2120+AC2119+AC2108+AC2112+AC2109</f>
        <v>0</v>
      </c>
      <c r="AD2158" s="530">
        <f>AD2132+AD2133+AD2134+AD2135+AD2131+AD2148+AD2120+AD2119+AD2108+AD2112+AD2109</f>
        <v>0</v>
      </c>
      <c r="AE2158" s="842">
        <f>AE2132+AE2133+AE2134+AE2135+AE2131+AE2148+AE2120+AE2119+AE2108+AE2112+AE2109</f>
        <v>0</v>
      </c>
      <c r="AF2158" s="929">
        <f t="shared" ref="AF2158:AH2158" si="3234">AF2132+AF2133+AF2134+AF2135+AF2131+AF2148+AF2120+AF2119+AF2108+AF2112+AF2109</f>
        <v>0</v>
      </c>
      <c r="AG2158" s="530">
        <f t="shared" si="3234"/>
        <v>0</v>
      </c>
      <c r="AH2158" s="530">
        <f t="shared" si="3234"/>
        <v>0</v>
      </c>
      <c r="AI2158" s="641">
        <f t="shared" si="3233"/>
        <v>0</v>
      </c>
      <c r="AJ2158" s="537">
        <f t="shared" si="3233"/>
        <v>0</v>
      </c>
      <c r="AK2158" s="537">
        <f t="shared" si="3233"/>
        <v>0</v>
      </c>
      <c r="AL2158" s="537">
        <f t="shared" si="3233"/>
        <v>0</v>
      </c>
      <c r="AM2158" s="537">
        <f t="shared" si="3233"/>
        <v>0</v>
      </c>
      <c r="AN2158" s="537">
        <f t="shared" si="3233"/>
        <v>0</v>
      </c>
      <c r="AO2158" s="530"/>
      <c r="AP2158" s="142">
        <f>AP2132+AP2133+AP2134+AP2135+AP2131+AP2148+AP2120+AP2119+AP2108+AP2112+AP2109</f>
        <v>0</v>
      </c>
      <c r="AQ2158" s="142">
        <f>AQ2132+AQ2133+AQ2134+AQ2135+AQ2131+AQ2148+AQ2120+AQ2119+AQ2108+AQ2112+AQ2109</f>
        <v>0</v>
      </c>
      <c r="AR2158" s="537">
        <f>AR2132+AR2133+AR2134+AR2135+AR2131+AR2148+AR2120+AR2119+AR2108+AR2112+AR2109</f>
        <v>0</v>
      </c>
      <c r="AS2158" s="537">
        <f>AS2132+AS2133+AS2134+AS2135+AS2131+AS2148+AS2120+AS2119+AS2108+AS2112+AS2109</f>
        <v>0</v>
      </c>
      <c r="AT2158" s="530"/>
      <c r="AU2158" s="142">
        <f t="shared" ref="AU2158:BE2158" si="3235">AU2132+AU2133+AU2134+AU2135+AU2131+AU2148+AU2120+AU2119+AU2108+AU2112+AU2109</f>
        <v>0</v>
      </c>
      <c r="AV2158" s="530">
        <f t="shared" ref="AV2158" si="3236">AV2132+AV2133+AV2134+AV2135+AV2131+AV2148+AV2120+AV2119+AV2108+AV2112+AV2109</f>
        <v>0</v>
      </c>
      <c r="AW2158" s="842">
        <f t="shared" si="3235"/>
        <v>0</v>
      </c>
      <c r="AX2158" s="115">
        <f t="shared" si="3235"/>
        <v>0</v>
      </c>
      <c r="AY2158" s="5">
        <f t="shared" si="3235"/>
        <v>0</v>
      </c>
      <c r="AZ2158" s="5">
        <f t="shared" si="3235"/>
        <v>0</v>
      </c>
      <c r="BA2158" s="335" t="e">
        <f t="shared" si="3235"/>
        <v>#DIV/0!</v>
      </c>
      <c r="BB2158" s="23">
        <f t="shared" si="3235"/>
        <v>0</v>
      </c>
      <c r="BC2158" s="5">
        <f t="shared" si="3235"/>
        <v>0</v>
      </c>
      <c r="BD2158" s="5">
        <f t="shared" si="3235"/>
        <v>0</v>
      </c>
      <c r="BE2158" s="335" t="e">
        <f t="shared" si="3235"/>
        <v>#DIV/0!</v>
      </c>
      <c r="BF2158" s="667"/>
      <c r="BG2158" s="826"/>
      <c r="BH2158" s="607"/>
    </row>
    <row r="2159" spans="1:66" ht="12.75" customHeight="1" x14ac:dyDescent="0.25">
      <c r="A2159" s="21"/>
      <c r="B2159" s="112"/>
      <c r="C2159" s="116"/>
      <c r="D2159" s="623"/>
      <c r="E2159" s="278"/>
      <c r="F2159" s="116"/>
      <c r="G2159" s="694"/>
      <c r="H2159" s="878"/>
      <c r="I2159" s="397"/>
      <c r="J2159" s="380"/>
      <c r="K2159" s="408"/>
      <c r="L2159" s="738"/>
      <c r="M2159" s="739"/>
      <c r="N2159" s="931"/>
      <c r="O2159" s="923"/>
      <c r="P2159" s="923"/>
      <c r="Q2159" s="641"/>
      <c r="R2159" s="537"/>
      <c r="S2159" s="537"/>
      <c r="T2159" s="537"/>
      <c r="U2159" s="537"/>
      <c r="V2159" s="537"/>
      <c r="W2159" s="531"/>
      <c r="X2159" s="141"/>
      <c r="Y2159" s="141"/>
      <c r="Z2159" s="552"/>
      <c r="AA2159" s="552"/>
      <c r="AB2159" s="531"/>
      <c r="AC2159" s="593"/>
      <c r="AD2159" s="923"/>
      <c r="AE2159" s="846"/>
      <c r="AF2159" s="931"/>
      <c r="AG2159" s="923"/>
      <c r="AH2159" s="923"/>
      <c r="AI2159" s="641"/>
      <c r="AJ2159" s="537"/>
      <c r="AK2159" s="537"/>
      <c r="AL2159" s="537"/>
      <c r="AM2159" s="537"/>
      <c r="AN2159" s="537"/>
      <c r="AO2159" s="531"/>
      <c r="AP2159" s="141"/>
      <c r="AQ2159" s="141"/>
      <c r="AR2159" s="552"/>
      <c r="AS2159" s="552"/>
      <c r="AT2159" s="531"/>
      <c r="AU2159" s="593"/>
      <c r="AV2159" s="923"/>
      <c r="AW2159" s="846"/>
      <c r="AX2159" s="115"/>
      <c r="AY2159" s="5"/>
      <c r="AZ2159" s="5"/>
      <c r="BA2159" s="335"/>
      <c r="BC2159" s="5"/>
      <c r="BD2159" s="5"/>
      <c r="BE2159" s="335"/>
      <c r="BG2159" s="826"/>
      <c r="BH2159" s="607"/>
    </row>
    <row r="2160" spans="1:66" ht="12.75" customHeight="1" x14ac:dyDescent="0.25">
      <c r="A2160" s="21"/>
      <c r="B2160" s="112"/>
      <c r="C2160" s="116"/>
      <c r="D2160" s="623"/>
      <c r="E2160" s="278"/>
      <c r="F2160" s="116"/>
      <c r="G2160" s="694"/>
      <c r="H2160" s="878"/>
      <c r="I2160" s="397"/>
      <c r="J2160" s="380"/>
      <c r="K2160" s="408"/>
      <c r="L2160" s="738"/>
      <c r="M2160" s="739"/>
      <c r="N2160" s="931"/>
      <c r="O2160" s="923"/>
      <c r="P2160" s="923"/>
      <c r="Q2160" s="641"/>
      <c r="R2160" s="537"/>
      <c r="S2160" s="537"/>
      <c r="T2160" s="537"/>
      <c r="U2160" s="537"/>
      <c r="V2160" s="537"/>
      <c r="W2160" s="531"/>
      <c r="X2160" s="141"/>
      <c r="Y2160" s="141"/>
      <c r="Z2160" s="552"/>
      <c r="AA2160" s="552"/>
      <c r="AB2160" s="531"/>
      <c r="AC2160" s="593"/>
      <c r="AD2160" s="923"/>
      <c r="AE2160" s="846"/>
      <c r="AF2160" s="931"/>
      <c r="AG2160" s="923"/>
      <c r="AH2160" s="923"/>
      <c r="AI2160" s="641"/>
      <c r="AJ2160" s="537"/>
      <c r="AK2160" s="537"/>
      <c r="AL2160" s="537"/>
      <c r="AM2160" s="537"/>
      <c r="AN2160" s="537"/>
      <c r="AO2160" s="531"/>
      <c r="AP2160" s="141"/>
      <c r="AQ2160" s="141"/>
      <c r="AR2160" s="552"/>
      <c r="AS2160" s="552"/>
      <c r="AT2160" s="531"/>
      <c r="AU2160" s="593"/>
      <c r="AV2160" s="923"/>
      <c r="AW2160" s="846"/>
      <c r="AX2160" s="115"/>
      <c r="AY2160" s="5"/>
      <c r="AZ2160" s="5"/>
      <c r="BA2160" s="335"/>
      <c r="BC2160" s="5"/>
      <c r="BD2160" s="5"/>
      <c r="BE2160" s="335"/>
      <c r="BG2160" s="826"/>
      <c r="BH2160" s="607"/>
    </row>
    <row r="2161" spans="1:61" ht="12.75" customHeight="1" x14ac:dyDescent="0.25">
      <c r="A2161" s="21"/>
      <c r="B2161" s="112"/>
      <c r="C2161" s="116"/>
      <c r="D2161" s="623"/>
      <c r="E2161" s="278"/>
      <c r="F2161" s="116"/>
      <c r="G2161" s="694"/>
      <c r="H2161" s="878"/>
      <c r="I2161" s="397"/>
      <c r="J2161" s="380"/>
      <c r="K2161" s="400" t="s">
        <v>6572</v>
      </c>
      <c r="L2161" s="738"/>
      <c r="M2161" s="739"/>
      <c r="N2161" s="931"/>
      <c r="O2161" s="923"/>
      <c r="P2161" s="923"/>
      <c r="Q2161" s="641"/>
      <c r="R2161" s="537"/>
      <c r="S2161" s="537"/>
      <c r="T2161" s="537"/>
      <c r="U2161" s="537"/>
      <c r="V2161" s="537"/>
      <c r="W2161" s="531"/>
      <c r="X2161" s="141"/>
      <c r="Y2161" s="141"/>
      <c r="Z2161" s="552"/>
      <c r="AA2161" s="552"/>
      <c r="AB2161" s="531"/>
      <c r="AC2161" s="593"/>
      <c r="AD2161" s="923"/>
      <c r="AE2161" s="846"/>
      <c r="AF2161" s="931"/>
      <c r="AG2161" s="923"/>
      <c r="AH2161" s="923"/>
      <c r="AI2161" s="641"/>
      <c r="AJ2161" s="537"/>
      <c r="AK2161" s="537"/>
      <c r="AL2161" s="537"/>
      <c r="AM2161" s="537"/>
      <c r="AN2161" s="537"/>
      <c r="AO2161" s="531"/>
      <c r="AP2161" s="141"/>
      <c r="AQ2161" s="141"/>
      <c r="AR2161" s="552"/>
      <c r="AS2161" s="552"/>
      <c r="AT2161" s="531"/>
      <c r="AU2161" s="593"/>
      <c r="AV2161" s="923"/>
      <c r="AW2161" s="846"/>
      <c r="AX2161" s="115"/>
      <c r="AY2161" s="5"/>
      <c r="AZ2161" s="5"/>
      <c r="BA2161" s="335"/>
      <c r="BC2161" s="5"/>
      <c r="BD2161" s="5"/>
      <c r="BE2161" s="335"/>
      <c r="BG2161" s="826"/>
      <c r="BH2161" s="607"/>
    </row>
    <row r="2162" spans="1:61" x14ac:dyDescent="0.25">
      <c r="A2162" s="21"/>
      <c r="B2162" s="112"/>
      <c r="C2162" s="116"/>
      <c r="D2162" s="623"/>
      <c r="E2162" s="278"/>
      <c r="F2162" s="116"/>
      <c r="G2162" s="694"/>
      <c r="H2162" s="878"/>
      <c r="I2162" s="397"/>
      <c r="J2162" s="380"/>
      <c r="K2162" s="400" t="s">
        <v>165</v>
      </c>
      <c r="L2162" s="738"/>
      <c r="M2162" s="739"/>
      <c r="N2162" s="931"/>
      <c r="O2162" s="923"/>
      <c r="P2162" s="923"/>
      <c r="Q2162" s="641"/>
      <c r="R2162" s="537"/>
      <c r="S2162" s="537"/>
      <c r="T2162" s="537"/>
      <c r="U2162" s="537"/>
      <c r="V2162" s="537"/>
      <c r="W2162" s="531"/>
      <c r="X2162" s="141"/>
      <c r="Y2162" s="141"/>
      <c r="Z2162" s="552"/>
      <c r="AA2162" s="552"/>
      <c r="AB2162" s="531"/>
      <c r="AC2162" s="593"/>
      <c r="AD2162" s="923"/>
      <c r="AE2162" s="846"/>
      <c r="AF2162" s="931"/>
      <c r="AG2162" s="923"/>
      <c r="AH2162" s="923"/>
      <c r="AI2162" s="641"/>
      <c r="AJ2162" s="537"/>
      <c r="AK2162" s="537"/>
      <c r="AL2162" s="537"/>
      <c r="AM2162" s="537"/>
      <c r="AN2162" s="537"/>
      <c r="AO2162" s="531"/>
      <c r="AP2162" s="141"/>
      <c r="AQ2162" s="141"/>
      <c r="AR2162" s="552"/>
      <c r="AS2162" s="552"/>
      <c r="AT2162" s="531"/>
      <c r="AU2162" s="593"/>
      <c r="AV2162" s="923"/>
      <c r="AW2162" s="846"/>
      <c r="AX2162" s="115"/>
      <c r="AY2162" s="5"/>
      <c r="AZ2162" s="5"/>
      <c r="BA2162" s="335"/>
      <c r="BC2162" s="5"/>
      <c r="BD2162" s="5"/>
      <c r="BE2162" s="335"/>
      <c r="BG2162" s="826"/>
      <c r="BH2162" s="607"/>
    </row>
    <row r="2163" spans="1:61" ht="12.75" customHeight="1" x14ac:dyDescent="0.25">
      <c r="A2163" s="21"/>
      <c r="B2163" s="112"/>
      <c r="C2163" s="116"/>
      <c r="D2163" s="623"/>
      <c r="E2163" s="278"/>
      <c r="F2163" s="116"/>
      <c r="G2163" s="694"/>
      <c r="H2163" s="878"/>
      <c r="I2163" s="397"/>
      <c r="J2163" s="380"/>
      <c r="K2163" s="408"/>
      <c r="L2163" s="738"/>
      <c r="M2163" s="739"/>
      <c r="N2163" s="931"/>
      <c r="O2163" s="923"/>
      <c r="P2163" s="923"/>
      <c r="Q2163" s="641"/>
      <c r="R2163" s="537"/>
      <c r="S2163" s="537"/>
      <c r="T2163" s="537"/>
      <c r="U2163" s="537"/>
      <c r="V2163" s="537"/>
      <c r="W2163" s="531"/>
      <c r="X2163" s="141"/>
      <c r="Y2163" s="141"/>
      <c r="Z2163" s="552"/>
      <c r="AA2163" s="552"/>
      <c r="AB2163" s="531"/>
      <c r="AC2163" s="593"/>
      <c r="AD2163" s="923"/>
      <c r="AE2163" s="846"/>
      <c r="AF2163" s="931"/>
      <c r="AG2163" s="923"/>
      <c r="AH2163" s="923"/>
      <c r="AI2163" s="641"/>
      <c r="AJ2163" s="537"/>
      <c r="AK2163" s="537"/>
      <c r="AL2163" s="537"/>
      <c r="AM2163" s="537"/>
      <c r="AN2163" s="537"/>
      <c r="AO2163" s="531"/>
      <c r="AP2163" s="141"/>
      <c r="AQ2163" s="141"/>
      <c r="AR2163" s="552"/>
      <c r="AS2163" s="552"/>
      <c r="AT2163" s="531"/>
      <c r="AU2163" s="593"/>
      <c r="AV2163" s="923"/>
      <c r="AW2163" s="846"/>
      <c r="AX2163" s="115"/>
      <c r="AY2163" s="5"/>
      <c r="AZ2163" s="5"/>
      <c r="BA2163" s="335"/>
      <c r="BC2163" s="5"/>
      <c r="BD2163" s="5"/>
      <c r="BE2163" s="335"/>
      <c r="BG2163" s="826"/>
      <c r="BH2163" s="607"/>
    </row>
    <row r="2164" spans="1:61" ht="35.1" customHeight="1" x14ac:dyDescent="0.25">
      <c r="A2164" s="222" t="s">
        <v>6116</v>
      </c>
      <c r="B2164" s="112">
        <v>17</v>
      </c>
      <c r="C2164" s="116" t="s">
        <v>419</v>
      </c>
      <c r="D2164" s="620">
        <v>1000</v>
      </c>
      <c r="E2164" s="278"/>
      <c r="F2164" s="116">
        <v>12</v>
      </c>
      <c r="G2164" s="700" t="s">
        <v>5613</v>
      </c>
      <c r="H2164" s="878" t="str">
        <f t="shared" si="3214"/>
        <v>001</v>
      </c>
      <c r="I2164" s="397" t="s">
        <v>3257</v>
      </c>
      <c r="J2164" s="380" t="s">
        <v>2700</v>
      </c>
      <c r="K2164" s="408" t="s">
        <v>499</v>
      </c>
      <c r="L2164" s="733">
        <v>50</v>
      </c>
      <c r="M2164" s="734">
        <v>50</v>
      </c>
      <c r="N2164" s="931"/>
      <c r="O2164" s="530">
        <f t="shared" ref="O2164:O2165" si="3237">IF(N2164&gt;L2164,"0 ",N2164-L2164)</f>
        <v>-50</v>
      </c>
      <c r="P2164" s="530" t="str">
        <f t="shared" ref="P2164:P2165" si="3238">IF(N2164&lt;L2164,"0 ",N2164-L2164)</f>
        <v xml:space="preserve">0 </v>
      </c>
      <c r="Q2164" s="646"/>
      <c r="R2164" s="536"/>
      <c r="S2164" s="536"/>
      <c r="T2164" s="536"/>
      <c r="U2164" s="536"/>
      <c r="V2164" s="536"/>
      <c r="W2164" s="683" t="str">
        <f>IF(SUM(Q2164:V2164)=X2164,"OK",SUM(Q2164:V2164)-X2164)</f>
        <v>OK</v>
      </c>
      <c r="X2164" s="141"/>
      <c r="Y2164" s="141"/>
      <c r="Z2164" s="552"/>
      <c r="AA2164" s="552"/>
      <c r="AB2164" s="683" t="str">
        <f>IF(SUM(Z2164:AA2164)=AC2164,"OK",SUM(Z2164:AA2164)-AC2164)</f>
        <v>OK</v>
      </c>
      <c r="AC2164" s="593"/>
      <c r="AD2164" s="530">
        <f t="shared" ref="AD2164:AD2165" si="3239">X2164+Y2164+AC2164</f>
        <v>0</v>
      </c>
      <c r="AE2164" s="842">
        <f t="shared" ref="AE2164:AE2165" si="3240">N2164+AD2164</f>
        <v>0</v>
      </c>
      <c r="AF2164" s="931"/>
      <c r="AG2164" s="530">
        <f t="shared" ref="AG2164:AG2165" si="3241">IF(AF2164&gt;M2164,"0 ",AF2164-M2164)</f>
        <v>-50</v>
      </c>
      <c r="AH2164" s="530" t="str">
        <f t="shared" ref="AH2164:AH2165" si="3242">IF(AF2164&lt;M2164,"0 ",AF2164-M2164)</f>
        <v xml:space="preserve">0 </v>
      </c>
      <c r="AI2164" s="641"/>
      <c r="AJ2164" s="537"/>
      <c r="AK2164" s="537"/>
      <c r="AL2164" s="537"/>
      <c r="AM2164" s="537"/>
      <c r="AN2164" s="537"/>
      <c r="AO2164" s="683" t="str">
        <f>IF(SUM(AI2164:AN2164)=AP2164,"OK",SUM(AI2164:AN2164)-AP2164)</f>
        <v>OK</v>
      </c>
      <c r="AP2164" s="141"/>
      <c r="AQ2164" s="141"/>
      <c r="AR2164" s="552"/>
      <c r="AS2164" s="552"/>
      <c r="AT2164" s="683" t="str">
        <f>IF(SUM(AR2164:AS2164)=AU2164,"OK",SUM(AR2164:AS2164)-AU2164)</f>
        <v>OK</v>
      </c>
      <c r="AU2164" s="593"/>
      <c r="AV2164" s="530">
        <f t="shared" ref="AV2164:AV2165" si="3243">AP2164+AQ2164+AU2164</f>
        <v>0</v>
      </c>
      <c r="AW2164" s="842">
        <f t="shared" ref="AW2164:AW2165" si="3244">AF2164+AV2164</f>
        <v>0</v>
      </c>
      <c r="AX2164" s="115">
        <f>L2164</f>
        <v>50</v>
      </c>
      <c r="AY2164" s="5">
        <f>AE2164</f>
        <v>0</v>
      </c>
      <c r="AZ2164" s="7">
        <f>AY2164-AX2164</f>
        <v>-50</v>
      </c>
      <c r="BA2164" s="335">
        <f>AZ2164/AX2164</f>
        <v>-1</v>
      </c>
      <c r="BB2164" s="23">
        <f>M2164</f>
        <v>50</v>
      </c>
      <c r="BC2164" s="5">
        <f>AW2164</f>
        <v>0</v>
      </c>
      <c r="BD2164" s="7">
        <f>BC2164-BB2164</f>
        <v>-50</v>
      </c>
      <c r="BE2164" s="335">
        <f>BD2164/BB2164</f>
        <v>-1</v>
      </c>
      <c r="BG2164" s="826" t="str">
        <f>RIGHT(LEFT(I2164,3),2)&amp;"."&amp;RIGHT(LEFT(I2164,5),2)</f>
        <v>12.11</v>
      </c>
      <c r="BH2164" s="607" t="b">
        <f>COUNTIF('Codes SEC'!$B$2:$B$250,Ministres!BG2164)&gt;0</f>
        <v>1</v>
      </c>
    </row>
    <row r="2165" spans="1:61" ht="35.1" customHeight="1" x14ac:dyDescent="0.25">
      <c r="A2165" s="21" t="s">
        <v>6116</v>
      </c>
      <c r="B2165" s="112">
        <v>17</v>
      </c>
      <c r="C2165" s="116" t="s">
        <v>419</v>
      </c>
      <c r="D2165" s="620">
        <v>1000</v>
      </c>
      <c r="E2165" s="278"/>
      <c r="F2165" s="116">
        <v>12</v>
      </c>
      <c r="G2165" s="700" t="s">
        <v>5613</v>
      </c>
      <c r="H2165" s="878" t="str">
        <f t="shared" si="3214"/>
        <v>001</v>
      </c>
      <c r="I2165" s="397" t="s">
        <v>3257</v>
      </c>
      <c r="J2165" s="380" t="s">
        <v>2699</v>
      </c>
      <c r="K2165" s="408" t="s">
        <v>3840</v>
      </c>
      <c r="L2165" s="733">
        <v>67</v>
      </c>
      <c r="M2165" s="734">
        <v>67</v>
      </c>
      <c r="N2165" s="931"/>
      <c r="O2165" s="530">
        <f t="shared" si="3237"/>
        <v>-67</v>
      </c>
      <c r="P2165" s="530" t="str">
        <f t="shared" si="3238"/>
        <v xml:space="preserve">0 </v>
      </c>
      <c r="Q2165" s="646"/>
      <c r="R2165" s="536"/>
      <c r="S2165" s="536"/>
      <c r="T2165" s="536"/>
      <c r="U2165" s="536"/>
      <c r="V2165" s="536"/>
      <c r="W2165" s="683" t="str">
        <f t="shared" ref="W2165" si="3245">IF(SUM(Q2165:V2165)=X2165,"OK",SUM(Q2165:V2165)-X2165)</f>
        <v>OK</v>
      </c>
      <c r="X2165" s="141"/>
      <c r="Y2165" s="141"/>
      <c r="Z2165" s="552"/>
      <c r="AA2165" s="552"/>
      <c r="AB2165" s="683" t="str">
        <f t="shared" ref="AB2165" si="3246">IF(SUM(Z2165:AA2165)=AC2165,"OK",SUM(Z2165:AA2165)-AC2165)</f>
        <v>OK</v>
      </c>
      <c r="AC2165" s="593"/>
      <c r="AD2165" s="530">
        <f t="shared" si="3239"/>
        <v>0</v>
      </c>
      <c r="AE2165" s="842">
        <f t="shared" si="3240"/>
        <v>0</v>
      </c>
      <c r="AF2165" s="931"/>
      <c r="AG2165" s="530">
        <f t="shared" si="3241"/>
        <v>-67</v>
      </c>
      <c r="AH2165" s="530" t="str">
        <f t="shared" si="3242"/>
        <v xml:space="preserve">0 </v>
      </c>
      <c r="AI2165" s="641"/>
      <c r="AJ2165" s="537"/>
      <c r="AK2165" s="537"/>
      <c r="AL2165" s="537"/>
      <c r="AM2165" s="537"/>
      <c r="AN2165" s="537"/>
      <c r="AO2165" s="683" t="str">
        <f t="shared" ref="AO2165" si="3247">IF(SUM(AI2165:AN2165)=AP2165,"OK",SUM(AI2165:AN2165)-AP2165)</f>
        <v>OK</v>
      </c>
      <c r="AP2165" s="141"/>
      <c r="AQ2165" s="141"/>
      <c r="AR2165" s="552"/>
      <c r="AS2165" s="552"/>
      <c r="AT2165" s="683" t="str">
        <f t="shared" ref="AT2165" si="3248">IF(SUM(AR2165:AS2165)=AU2165,"OK",SUM(AR2165:AS2165)-AU2165)</f>
        <v>OK</v>
      </c>
      <c r="AU2165" s="593"/>
      <c r="AV2165" s="530">
        <f t="shared" si="3243"/>
        <v>0</v>
      </c>
      <c r="AW2165" s="842">
        <f t="shared" si="3244"/>
        <v>0</v>
      </c>
      <c r="AX2165" s="115">
        <f>L2165</f>
        <v>67</v>
      </c>
      <c r="AY2165" s="5">
        <f>AE2165</f>
        <v>0</v>
      </c>
      <c r="AZ2165" s="7">
        <f>AY2165-AX2165</f>
        <v>-67</v>
      </c>
      <c r="BA2165" s="335">
        <f>AZ2165/AX2165</f>
        <v>-1</v>
      </c>
      <c r="BB2165" s="23">
        <f>M2165</f>
        <v>67</v>
      </c>
      <c r="BC2165" s="5">
        <f>AW2165</f>
        <v>0</v>
      </c>
      <c r="BD2165" s="7">
        <f>BC2165-BB2165</f>
        <v>-67</v>
      </c>
      <c r="BE2165" s="335">
        <f>BD2165/BB2165</f>
        <v>-1</v>
      </c>
      <c r="BG2165" s="826" t="str">
        <f>RIGHT(LEFT(I2165,3),2)&amp;"."&amp;RIGHT(LEFT(I2165,5),2)</f>
        <v>12.11</v>
      </c>
      <c r="BH2165" s="607" t="b">
        <f>COUNTIF('Codes SEC'!$B$2:$B$250,Ministres!BG2165)&gt;0</f>
        <v>1</v>
      </c>
    </row>
    <row r="2166" spans="1:61" ht="12.75" customHeight="1" x14ac:dyDescent="0.25">
      <c r="A2166" s="227"/>
      <c r="B2166" s="209"/>
      <c r="C2166" s="253"/>
      <c r="D2166" s="625"/>
      <c r="E2166" s="280"/>
      <c r="F2166" s="253"/>
      <c r="G2166" s="695"/>
      <c r="H2166" s="886"/>
      <c r="I2166" s="403"/>
      <c r="J2166" s="381"/>
      <c r="K2166" s="514" t="s">
        <v>95</v>
      </c>
      <c r="L2166" s="315">
        <f t="shared" ref="L2166:V2166" si="3249">L2165+L2164</f>
        <v>117</v>
      </c>
      <c r="M2166" s="737">
        <f t="shared" si="3249"/>
        <v>117</v>
      </c>
      <c r="N2166" s="930">
        <f t="shared" si="3249"/>
        <v>0</v>
      </c>
      <c r="O2166" s="790">
        <f t="shared" si="3249"/>
        <v>-117</v>
      </c>
      <c r="P2166" s="790">
        <f t="shared" si="3249"/>
        <v>0</v>
      </c>
      <c r="Q2166" s="787">
        <f t="shared" si="3249"/>
        <v>0</v>
      </c>
      <c r="R2166" s="648">
        <f t="shared" si="3249"/>
        <v>0</v>
      </c>
      <c r="S2166" s="648">
        <f t="shared" si="3249"/>
        <v>0</v>
      </c>
      <c r="T2166" s="648">
        <f t="shared" si="3249"/>
        <v>0</v>
      </c>
      <c r="U2166" s="648">
        <f t="shared" si="3249"/>
        <v>0</v>
      </c>
      <c r="V2166" s="648">
        <f t="shared" si="3249"/>
        <v>0</v>
      </c>
      <c r="W2166" s="790"/>
      <c r="X2166" s="649">
        <f>X2165+X2164</f>
        <v>0</v>
      </c>
      <c r="Y2166" s="649">
        <f>Y2165+Y2164</f>
        <v>0</v>
      </c>
      <c r="Z2166" s="648">
        <f>Z2165+Z2164</f>
        <v>0</v>
      </c>
      <c r="AA2166" s="648">
        <f>AA2165+AA2164</f>
        <v>0</v>
      </c>
      <c r="AB2166" s="790"/>
      <c r="AC2166" s="649">
        <f t="shared" ref="AC2166:AN2166" si="3250">AC2165+AC2164</f>
        <v>0</v>
      </c>
      <c r="AD2166" s="790">
        <f>AD2165+AD2164</f>
        <v>0</v>
      </c>
      <c r="AE2166" s="843">
        <f>AE2165+AE2164</f>
        <v>0</v>
      </c>
      <c r="AF2166" s="930">
        <f t="shared" si="3250"/>
        <v>0</v>
      </c>
      <c r="AG2166" s="790">
        <f t="shared" si="3250"/>
        <v>-117</v>
      </c>
      <c r="AH2166" s="790">
        <f t="shared" si="3250"/>
        <v>0</v>
      </c>
      <c r="AI2166" s="787">
        <f t="shared" si="3250"/>
        <v>0</v>
      </c>
      <c r="AJ2166" s="648">
        <f t="shared" si="3250"/>
        <v>0</v>
      </c>
      <c r="AK2166" s="648">
        <f t="shared" si="3250"/>
        <v>0</v>
      </c>
      <c r="AL2166" s="648">
        <f t="shared" si="3250"/>
        <v>0</v>
      </c>
      <c r="AM2166" s="648">
        <f t="shared" si="3250"/>
        <v>0</v>
      </c>
      <c r="AN2166" s="648">
        <f t="shared" si="3250"/>
        <v>0</v>
      </c>
      <c r="AO2166" s="790"/>
      <c r="AP2166" s="649">
        <f>AP2165+AP2164</f>
        <v>0</v>
      </c>
      <c r="AQ2166" s="649">
        <f>AQ2165+AQ2164</f>
        <v>0</v>
      </c>
      <c r="AR2166" s="648">
        <f>AR2165+AR2164</f>
        <v>0</v>
      </c>
      <c r="AS2166" s="648">
        <f>AS2165+AS2164</f>
        <v>0</v>
      </c>
      <c r="AT2166" s="790"/>
      <c r="AU2166" s="649">
        <f t="shared" ref="AU2166:BE2166" si="3251">AU2165+AU2164</f>
        <v>0</v>
      </c>
      <c r="AV2166" s="790">
        <f t="shared" si="3251"/>
        <v>0</v>
      </c>
      <c r="AW2166" s="843">
        <f t="shared" si="3251"/>
        <v>0</v>
      </c>
      <c r="AX2166" s="352">
        <f t="shared" si="3251"/>
        <v>117</v>
      </c>
      <c r="AY2166" s="353">
        <f t="shared" si="3251"/>
        <v>0</v>
      </c>
      <c r="AZ2166" s="353">
        <f t="shared" si="3251"/>
        <v>-117</v>
      </c>
      <c r="BA2166" s="354">
        <f t="shared" si="3251"/>
        <v>-2</v>
      </c>
      <c r="BB2166" s="327">
        <f t="shared" si="3251"/>
        <v>117</v>
      </c>
      <c r="BC2166" s="353">
        <f t="shared" si="3251"/>
        <v>0</v>
      </c>
      <c r="BD2166" s="353">
        <f t="shared" si="3251"/>
        <v>-117</v>
      </c>
      <c r="BE2166" s="354">
        <f t="shared" si="3251"/>
        <v>-2</v>
      </c>
      <c r="BG2166" s="826"/>
      <c r="BH2166" s="607"/>
    </row>
    <row r="2167" spans="1:61" ht="12.75" customHeight="1" x14ac:dyDescent="0.25">
      <c r="A2167" s="21"/>
      <c r="B2167" s="112"/>
      <c r="C2167" s="116"/>
      <c r="D2167" s="623"/>
      <c r="E2167" s="278"/>
      <c r="F2167" s="116"/>
      <c r="G2167" s="694"/>
      <c r="H2167" s="878"/>
      <c r="I2167" s="397"/>
      <c r="J2167" s="380"/>
      <c r="K2167" s="461"/>
      <c r="L2167" s="738"/>
      <c r="M2167" s="776"/>
      <c r="N2167" s="929"/>
      <c r="O2167" s="530"/>
      <c r="P2167" s="530"/>
      <c r="Q2167" s="641"/>
      <c r="R2167" s="537"/>
      <c r="S2167" s="537"/>
      <c r="T2167" s="537"/>
      <c r="U2167" s="537"/>
      <c r="V2167" s="537"/>
      <c r="W2167" s="531"/>
      <c r="X2167" s="140"/>
      <c r="Y2167" s="140"/>
      <c r="Z2167" s="551"/>
      <c r="AA2167" s="551"/>
      <c r="AB2167" s="531"/>
      <c r="AC2167" s="142"/>
      <c r="AD2167" s="530"/>
      <c r="AE2167" s="842"/>
      <c r="AF2167" s="929"/>
      <c r="AG2167" s="530"/>
      <c r="AH2167" s="530"/>
      <c r="AI2167" s="641"/>
      <c r="AJ2167" s="537"/>
      <c r="AK2167" s="537"/>
      <c r="AL2167" s="537"/>
      <c r="AM2167" s="537"/>
      <c r="AN2167" s="537"/>
      <c r="AO2167" s="531"/>
      <c r="AP2167" s="140"/>
      <c r="AQ2167" s="140"/>
      <c r="AR2167" s="551"/>
      <c r="AS2167" s="551"/>
      <c r="AT2167" s="531"/>
      <c r="AU2167" s="142"/>
      <c r="AV2167" s="530"/>
      <c r="AW2167" s="842"/>
      <c r="AX2167" s="115"/>
      <c r="AY2167" s="5"/>
      <c r="AZ2167" s="7"/>
      <c r="BA2167" s="335"/>
      <c r="BC2167" s="5"/>
      <c r="BD2167" s="7"/>
      <c r="BE2167" s="335"/>
      <c r="BG2167" s="826"/>
      <c r="BH2167" s="607"/>
    </row>
    <row r="2168" spans="1:61" ht="12.75" customHeight="1" x14ac:dyDescent="0.25">
      <c r="A2168" s="21"/>
      <c r="B2168" s="112"/>
      <c r="C2168" s="116"/>
      <c r="D2168" s="623"/>
      <c r="F2168" s="117"/>
      <c r="G2168" s="694"/>
      <c r="H2168" s="878"/>
      <c r="I2168" s="397"/>
      <c r="J2168" s="380"/>
      <c r="K2168" s="410" t="s">
        <v>58</v>
      </c>
      <c r="L2168" s="738"/>
      <c r="M2168" s="739"/>
      <c r="N2168" s="932"/>
      <c r="O2168" s="125"/>
      <c r="P2168" s="125"/>
      <c r="Q2168" s="642"/>
      <c r="R2168" s="538"/>
      <c r="S2168" s="538"/>
      <c r="T2168" s="538"/>
      <c r="U2168" s="538"/>
      <c r="V2168" s="538"/>
      <c r="W2168" s="532"/>
      <c r="X2168" s="143"/>
      <c r="Y2168" s="143"/>
      <c r="Z2168" s="553"/>
      <c r="AA2168" s="553"/>
      <c r="AB2168" s="532"/>
      <c r="AC2168" s="594"/>
      <c r="AD2168" s="125"/>
      <c r="AE2168" s="848"/>
      <c r="AF2168" s="932"/>
      <c r="AG2168" s="125"/>
      <c r="AH2168" s="125"/>
      <c r="AI2168" s="642"/>
      <c r="AJ2168" s="538"/>
      <c r="AK2168" s="538"/>
      <c r="AL2168" s="538"/>
      <c r="AM2168" s="538"/>
      <c r="AN2168" s="538"/>
      <c r="AO2168" s="532"/>
      <c r="AP2168" s="143"/>
      <c r="AQ2168" s="143"/>
      <c r="AR2168" s="553"/>
      <c r="AS2168" s="553"/>
      <c r="AT2168" s="532"/>
      <c r="AU2168" s="594"/>
      <c r="AV2168" s="125"/>
      <c r="AW2168" s="848"/>
      <c r="AX2168" s="124"/>
      <c r="AY2168" s="6"/>
      <c r="AZ2168" s="6"/>
      <c r="BA2168" s="341"/>
      <c r="BB2168" s="311"/>
      <c r="BC2168" s="6"/>
      <c r="BD2168" s="6"/>
      <c r="BE2168" s="341"/>
      <c r="BG2168" s="826"/>
      <c r="BH2168" s="607"/>
    </row>
    <row r="2169" spans="1:61" ht="12.75" customHeight="1" x14ac:dyDescent="0.25">
      <c r="A2169" s="21"/>
      <c r="B2169" s="112"/>
      <c r="C2169" s="116"/>
      <c r="D2169" s="623"/>
      <c r="F2169" s="117"/>
      <c r="G2169" s="694"/>
      <c r="H2169" s="878"/>
      <c r="I2169" s="397"/>
      <c r="J2169" s="380"/>
      <c r="K2169" s="410"/>
      <c r="L2169" s="738"/>
      <c r="M2169" s="739"/>
      <c r="N2169" s="932"/>
      <c r="O2169" s="125"/>
      <c r="P2169" s="125"/>
      <c r="Q2169" s="642"/>
      <c r="R2169" s="538"/>
      <c r="S2169" s="538"/>
      <c r="T2169" s="538"/>
      <c r="U2169" s="538"/>
      <c r="V2169" s="538"/>
      <c r="W2169" s="532"/>
      <c r="X2169" s="143"/>
      <c r="Y2169" s="143"/>
      <c r="Z2169" s="553"/>
      <c r="AA2169" s="553"/>
      <c r="AB2169" s="532"/>
      <c r="AC2169" s="594"/>
      <c r="AD2169" s="125"/>
      <c r="AE2169" s="848"/>
      <c r="AF2169" s="932"/>
      <c r="AG2169" s="125"/>
      <c r="AH2169" s="125"/>
      <c r="AI2169" s="642"/>
      <c r="AJ2169" s="538"/>
      <c r="AK2169" s="538"/>
      <c r="AL2169" s="538"/>
      <c r="AM2169" s="538"/>
      <c r="AN2169" s="538"/>
      <c r="AO2169" s="532"/>
      <c r="AP2169" s="143"/>
      <c r="AQ2169" s="143"/>
      <c r="AR2169" s="553"/>
      <c r="AS2169" s="553"/>
      <c r="AT2169" s="532"/>
      <c r="AU2169" s="594"/>
      <c r="AV2169" s="125"/>
      <c r="AW2169" s="848"/>
      <c r="AX2169" s="124"/>
      <c r="AY2169" s="6"/>
      <c r="AZ2169" s="6"/>
      <c r="BA2169" s="341"/>
      <c r="BB2169" s="311"/>
      <c r="BC2169" s="6"/>
      <c r="BD2169" s="6"/>
      <c r="BE2169" s="341"/>
      <c r="BG2169" s="826"/>
      <c r="BH2169" s="607"/>
    </row>
    <row r="2170" spans="1:61" ht="51" x14ac:dyDescent="0.25">
      <c r="A2170" s="21" t="s">
        <v>6116</v>
      </c>
      <c r="B2170" s="112">
        <v>17</v>
      </c>
      <c r="C2170" s="116" t="s">
        <v>419</v>
      </c>
      <c r="D2170" s="620">
        <v>1000</v>
      </c>
      <c r="E2170" s="278"/>
      <c r="F2170" s="116">
        <v>12</v>
      </c>
      <c r="G2170" s="700" t="s">
        <v>5613</v>
      </c>
      <c r="H2170" s="878" t="str">
        <f t="shared" si="3214"/>
        <v>001</v>
      </c>
      <c r="I2170" s="397" t="s">
        <v>3258</v>
      </c>
      <c r="J2170" s="380" t="s">
        <v>2704</v>
      </c>
      <c r="K2170" s="417" t="s">
        <v>500</v>
      </c>
      <c r="L2170" s="726">
        <v>300</v>
      </c>
      <c r="M2170" s="727">
        <v>300</v>
      </c>
      <c r="N2170" s="931"/>
      <c r="O2170" s="530">
        <f t="shared" ref="O2170" si="3252">IF(N2170&gt;L2170,"0 ",N2170-L2170)</f>
        <v>-300</v>
      </c>
      <c r="P2170" s="530" t="str">
        <f t="shared" ref="P2170" si="3253">IF(N2170&lt;L2170,"0 ",N2170-L2170)</f>
        <v xml:space="preserve">0 </v>
      </c>
      <c r="Q2170" s="646"/>
      <c r="R2170" s="536"/>
      <c r="S2170" s="536"/>
      <c r="T2170" s="536"/>
      <c r="U2170" s="536"/>
      <c r="V2170" s="536"/>
      <c r="W2170" s="683" t="str">
        <f>IF(SUM(Q2170:V2170)=X2170,"OK",SUM(Q2170:V2170)-X2170)</f>
        <v>OK</v>
      </c>
      <c r="X2170" s="141"/>
      <c r="Y2170" s="141"/>
      <c r="Z2170" s="552"/>
      <c r="AA2170" s="552"/>
      <c r="AB2170" s="683" t="str">
        <f>IF(SUM(Z2170:AA2170)=AC2170,"OK",SUM(Z2170:AA2170)-AC2170)</f>
        <v>OK</v>
      </c>
      <c r="AC2170" s="593"/>
      <c r="AD2170" s="530">
        <f t="shared" ref="AD2170" si="3254">X2170+Y2170+AC2170</f>
        <v>0</v>
      </c>
      <c r="AE2170" s="842">
        <f t="shared" ref="AE2170" si="3255">N2170+AD2170</f>
        <v>0</v>
      </c>
      <c r="AF2170" s="931"/>
      <c r="AG2170" s="530">
        <f t="shared" ref="AG2170" si="3256">IF(AF2170&gt;M2170,"0 ",AF2170-M2170)</f>
        <v>-300</v>
      </c>
      <c r="AH2170" s="530" t="str">
        <f t="shared" ref="AH2170" si="3257">IF(AF2170&lt;M2170,"0 ",AF2170-M2170)</f>
        <v xml:space="preserve">0 </v>
      </c>
      <c r="AI2170" s="641"/>
      <c r="AJ2170" s="537"/>
      <c r="AK2170" s="537"/>
      <c r="AL2170" s="537"/>
      <c r="AM2170" s="537"/>
      <c r="AN2170" s="537"/>
      <c r="AO2170" s="683" t="str">
        <f>IF(SUM(AI2170:AN2170)=AP2170,"OK",SUM(AI2170:AN2170)-AP2170)</f>
        <v>OK</v>
      </c>
      <c r="AP2170" s="141"/>
      <c r="AQ2170" s="141"/>
      <c r="AR2170" s="552"/>
      <c r="AS2170" s="552"/>
      <c r="AT2170" s="683" t="str">
        <f>IF(SUM(AR2170:AS2170)=AU2170,"OK",SUM(AR2170:AS2170)-AU2170)</f>
        <v>OK</v>
      </c>
      <c r="AU2170" s="593"/>
      <c r="AV2170" s="530">
        <f t="shared" ref="AV2170" si="3258">AP2170+AQ2170+AU2170</f>
        <v>0</v>
      </c>
      <c r="AW2170" s="842">
        <f t="shared" ref="AW2170" si="3259">AF2170+AV2170</f>
        <v>0</v>
      </c>
      <c r="AX2170" s="115">
        <f>L2170</f>
        <v>300</v>
      </c>
      <c r="AY2170" s="5">
        <f>AE2170</f>
        <v>0</v>
      </c>
      <c r="AZ2170" s="7">
        <f>AY2170-AX2170</f>
        <v>-300</v>
      </c>
      <c r="BA2170" s="335">
        <f>AZ2170/AX2170</f>
        <v>-1</v>
      </c>
      <c r="BB2170" s="23">
        <f>M2170</f>
        <v>300</v>
      </c>
      <c r="BC2170" s="5">
        <f>AW2170</f>
        <v>0</v>
      </c>
      <c r="BD2170" s="7">
        <f>BC2170-BB2170</f>
        <v>-300</v>
      </c>
      <c r="BE2170" s="335">
        <f>BD2170/BB2170</f>
        <v>-1</v>
      </c>
      <c r="BG2170" s="826" t="str">
        <f>RIGHT(LEFT(I2170,3),2)&amp;"."&amp;RIGHT(LEFT(I2170,5),2)</f>
        <v>74.22</v>
      </c>
      <c r="BH2170" s="607" t="b">
        <f>COUNTIF('Codes SEC'!$B$2:$B$250,Ministres!BG2170)&gt;0</f>
        <v>1</v>
      </c>
    </row>
    <row r="2171" spans="1:61" ht="12.75" customHeight="1" x14ac:dyDescent="0.25">
      <c r="A2171" s="227"/>
      <c r="B2171" s="209"/>
      <c r="C2171" s="253"/>
      <c r="D2171" s="625"/>
      <c r="E2171" s="275"/>
      <c r="F2171" s="269"/>
      <c r="G2171" s="695"/>
      <c r="H2171" s="886"/>
      <c r="I2171" s="403"/>
      <c r="J2171" s="381"/>
      <c r="K2171" s="514" t="s">
        <v>59</v>
      </c>
      <c r="L2171" s="318">
        <f t="shared" ref="L2171:P2171" si="3260">L2170</f>
        <v>300</v>
      </c>
      <c r="M2171" s="737">
        <f t="shared" si="3260"/>
        <v>300</v>
      </c>
      <c r="N2171" s="930">
        <f t="shared" si="3260"/>
        <v>0</v>
      </c>
      <c r="O2171" s="790">
        <f t="shared" si="3260"/>
        <v>-300</v>
      </c>
      <c r="P2171" s="790" t="str">
        <f t="shared" si="3260"/>
        <v xml:space="preserve">0 </v>
      </c>
      <c r="Q2171" s="787">
        <f t="shared" ref="Q2171:V2171" si="3261">Q2170</f>
        <v>0</v>
      </c>
      <c r="R2171" s="648">
        <f t="shared" si="3261"/>
        <v>0</v>
      </c>
      <c r="S2171" s="648">
        <f t="shared" si="3261"/>
        <v>0</v>
      </c>
      <c r="T2171" s="648">
        <f t="shared" si="3261"/>
        <v>0</v>
      </c>
      <c r="U2171" s="648">
        <f t="shared" si="3261"/>
        <v>0</v>
      </c>
      <c r="V2171" s="648">
        <f t="shared" si="3261"/>
        <v>0</v>
      </c>
      <c r="W2171" s="790"/>
      <c r="X2171" s="649">
        <f>X2170</f>
        <v>0</v>
      </c>
      <c r="Y2171" s="649">
        <f>Y2170</f>
        <v>0</v>
      </c>
      <c r="Z2171" s="648">
        <f>Z2170</f>
        <v>0</v>
      </c>
      <c r="AA2171" s="648">
        <f>AA2170</f>
        <v>0</v>
      </c>
      <c r="AB2171" s="790"/>
      <c r="AC2171" s="649">
        <f t="shared" ref="AC2171:AN2171" si="3262">AC2170</f>
        <v>0</v>
      </c>
      <c r="AD2171" s="790">
        <f>AD2170</f>
        <v>0</v>
      </c>
      <c r="AE2171" s="843">
        <f>AE2170</f>
        <v>0</v>
      </c>
      <c r="AF2171" s="930">
        <f t="shared" ref="AF2171:AH2171" si="3263">AF2170</f>
        <v>0</v>
      </c>
      <c r="AG2171" s="790">
        <f t="shared" si="3263"/>
        <v>-300</v>
      </c>
      <c r="AH2171" s="790" t="str">
        <f t="shared" si="3263"/>
        <v xml:space="preserve">0 </v>
      </c>
      <c r="AI2171" s="787">
        <f t="shared" si="3262"/>
        <v>0</v>
      </c>
      <c r="AJ2171" s="648">
        <f t="shared" si="3262"/>
        <v>0</v>
      </c>
      <c r="AK2171" s="648">
        <f t="shared" si="3262"/>
        <v>0</v>
      </c>
      <c r="AL2171" s="648">
        <f t="shared" si="3262"/>
        <v>0</v>
      </c>
      <c r="AM2171" s="648">
        <f t="shared" si="3262"/>
        <v>0</v>
      </c>
      <c r="AN2171" s="648">
        <f t="shared" si="3262"/>
        <v>0</v>
      </c>
      <c r="AO2171" s="790"/>
      <c r="AP2171" s="649">
        <f>AP2170</f>
        <v>0</v>
      </c>
      <c r="AQ2171" s="649">
        <f>AQ2170</f>
        <v>0</v>
      </c>
      <c r="AR2171" s="648">
        <f>AR2170</f>
        <v>0</v>
      </c>
      <c r="AS2171" s="648">
        <f>AS2170</f>
        <v>0</v>
      </c>
      <c r="AT2171" s="790"/>
      <c r="AU2171" s="649">
        <f t="shared" ref="AU2171:BE2171" si="3264">AU2170</f>
        <v>0</v>
      </c>
      <c r="AV2171" s="790">
        <f>AV2170</f>
        <v>0</v>
      </c>
      <c r="AW2171" s="843">
        <f>AW2170</f>
        <v>0</v>
      </c>
      <c r="AX2171" s="352">
        <f t="shared" si="3264"/>
        <v>300</v>
      </c>
      <c r="AY2171" s="353">
        <f t="shared" si="3264"/>
        <v>0</v>
      </c>
      <c r="AZ2171" s="353">
        <f t="shared" si="3264"/>
        <v>-300</v>
      </c>
      <c r="BA2171" s="354">
        <f t="shared" si="3264"/>
        <v>-1</v>
      </c>
      <c r="BB2171" s="327">
        <f t="shared" si="3264"/>
        <v>300</v>
      </c>
      <c r="BC2171" s="353">
        <f t="shared" si="3264"/>
        <v>0</v>
      </c>
      <c r="BD2171" s="353">
        <f t="shared" si="3264"/>
        <v>-300</v>
      </c>
      <c r="BE2171" s="354">
        <f t="shared" si="3264"/>
        <v>-1</v>
      </c>
      <c r="BG2171" s="826"/>
      <c r="BH2171" s="607"/>
    </row>
    <row r="2172" spans="1:61" ht="12.75" customHeight="1" x14ac:dyDescent="0.25">
      <c r="A2172" s="226"/>
      <c r="B2172" s="207"/>
      <c r="C2172" s="254"/>
      <c r="D2172" s="300"/>
      <c r="E2172" s="276"/>
      <c r="F2172" s="300"/>
      <c r="G2172" s="696"/>
      <c r="H2172" s="887"/>
      <c r="I2172" s="444"/>
      <c r="J2172" s="815"/>
      <c r="K2172" s="404" t="s">
        <v>3652</v>
      </c>
      <c r="L2172" s="729">
        <f t="shared" ref="L2172:P2172" si="3265">L2166+L2171</f>
        <v>417</v>
      </c>
      <c r="M2172" s="730">
        <f t="shared" si="3265"/>
        <v>417</v>
      </c>
      <c r="N2172" s="844">
        <f t="shared" si="3265"/>
        <v>0</v>
      </c>
      <c r="O2172" s="665">
        <f t="shared" si="3265"/>
        <v>-417</v>
      </c>
      <c r="P2172" s="665">
        <f t="shared" si="3265"/>
        <v>0</v>
      </c>
      <c r="Q2172" s="638">
        <f t="shared" ref="Q2172:V2172" si="3266">Q2166+Q2171</f>
        <v>0</v>
      </c>
      <c r="R2172" s="130">
        <f t="shared" si="3266"/>
        <v>0</v>
      </c>
      <c r="S2172" s="130">
        <f t="shared" si="3266"/>
        <v>0</v>
      </c>
      <c r="T2172" s="130">
        <f t="shared" si="3266"/>
        <v>0</v>
      </c>
      <c r="U2172" s="130">
        <f t="shared" si="3266"/>
        <v>0</v>
      </c>
      <c r="V2172" s="130">
        <f t="shared" si="3266"/>
        <v>0</v>
      </c>
      <c r="W2172" s="665"/>
      <c r="X2172" s="130">
        <f>X2166+X2171</f>
        <v>0</v>
      </c>
      <c r="Y2172" s="130">
        <f>Y2166+Y2171</f>
        <v>0</v>
      </c>
      <c r="Z2172" s="130">
        <f>Z2166+Z2171</f>
        <v>0</v>
      </c>
      <c r="AA2172" s="130">
        <f>AA2166+AA2171</f>
        <v>0</v>
      </c>
      <c r="AB2172" s="665"/>
      <c r="AC2172" s="130">
        <f t="shared" ref="AC2172:AN2172" si="3267">AC2166+AC2171</f>
        <v>0</v>
      </c>
      <c r="AD2172" s="665">
        <f>AD2166+AD2171</f>
        <v>0</v>
      </c>
      <c r="AE2172" s="845">
        <f>AE2166+AE2171</f>
        <v>0</v>
      </c>
      <c r="AF2172" s="844">
        <f t="shared" ref="AF2172:AH2172" si="3268">AF2166+AF2171</f>
        <v>0</v>
      </c>
      <c r="AG2172" s="665">
        <f t="shared" si="3268"/>
        <v>-417</v>
      </c>
      <c r="AH2172" s="665">
        <f t="shared" si="3268"/>
        <v>0</v>
      </c>
      <c r="AI2172" s="638">
        <f t="shared" si="3267"/>
        <v>0</v>
      </c>
      <c r="AJ2172" s="130">
        <f t="shared" si="3267"/>
        <v>0</v>
      </c>
      <c r="AK2172" s="130">
        <f t="shared" si="3267"/>
        <v>0</v>
      </c>
      <c r="AL2172" s="130">
        <f t="shared" si="3267"/>
        <v>0</v>
      </c>
      <c r="AM2172" s="130">
        <f t="shared" si="3267"/>
        <v>0</v>
      </c>
      <c r="AN2172" s="130">
        <f t="shared" si="3267"/>
        <v>0</v>
      </c>
      <c r="AO2172" s="665"/>
      <c r="AP2172" s="130">
        <f>AP2166+AP2171</f>
        <v>0</v>
      </c>
      <c r="AQ2172" s="130">
        <f>AQ2166+AQ2171</f>
        <v>0</v>
      </c>
      <c r="AR2172" s="130">
        <f>AR2166+AR2171</f>
        <v>0</v>
      </c>
      <c r="AS2172" s="130">
        <f>AS2166+AS2171</f>
        <v>0</v>
      </c>
      <c r="AT2172" s="665"/>
      <c r="AU2172" s="130">
        <f t="shared" ref="AU2172:BE2172" si="3269">AU2166+AU2171</f>
        <v>0</v>
      </c>
      <c r="AV2172" s="665">
        <f>AV2166+AV2171</f>
        <v>0</v>
      </c>
      <c r="AW2172" s="845">
        <f>AW2166+AW2171</f>
        <v>0</v>
      </c>
      <c r="AX2172" s="314">
        <f t="shared" si="3269"/>
        <v>417</v>
      </c>
      <c r="AY2172" s="131">
        <f t="shared" si="3269"/>
        <v>0</v>
      </c>
      <c r="AZ2172" s="132">
        <f t="shared" si="3269"/>
        <v>-417</v>
      </c>
      <c r="BA2172" s="340">
        <f t="shared" si="3269"/>
        <v>-3</v>
      </c>
      <c r="BB2172" s="310">
        <f t="shared" si="3269"/>
        <v>417</v>
      </c>
      <c r="BC2172" s="131">
        <f t="shared" si="3269"/>
        <v>0</v>
      </c>
      <c r="BD2172" s="132">
        <f t="shared" si="3269"/>
        <v>-417</v>
      </c>
      <c r="BE2172" s="340">
        <f t="shared" si="3269"/>
        <v>-3</v>
      </c>
      <c r="BG2172" s="826"/>
      <c r="BH2172" s="607"/>
    </row>
    <row r="2173" spans="1:61" ht="12.75" customHeight="1" x14ac:dyDescent="0.25">
      <c r="A2173" s="222"/>
      <c r="C2173" s="116"/>
      <c r="D2173" s="620"/>
      <c r="F2173" s="117"/>
      <c r="G2173" s="690"/>
      <c r="H2173" s="878"/>
      <c r="I2173" s="397"/>
      <c r="J2173" s="380"/>
      <c r="K2173" s="405" t="s">
        <v>208</v>
      </c>
      <c r="L2173" s="731">
        <v>0</v>
      </c>
      <c r="M2173" s="732">
        <v>0</v>
      </c>
      <c r="N2173" s="929">
        <v>0</v>
      </c>
      <c r="O2173" s="530">
        <v>0</v>
      </c>
      <c r="P2173" s="530">
        <v>0</v>
      </c>
      <c r="Q2173" s="641">
        <v>0</v>
      </c>
      <c r="R2173" s="537">
        <v>0</v>
      </c>
      <c r="S2173" s="537">
        <v>0</v>
      </c>
      <c r="T2173" s="537">
        <v>0</v>
      </c>
      <c r="U2173" s="537">
        <v>0</v>
      </c>
      <c r="V2173" s="537">
        <v>0</v>
      </c>
      <c r="W2173" s="530"/>
      <c r="X2173" s="142">
        <v>0</v>
      </c>
      <c r="Y2173" s="142">
        <v>0</v>
      </c>
      <c r="Z2173" s="537">
        <v>0</v>
      </c>
      <c r="AA2173" s="537">
        <v>0</v>
      </c>
      <c r="AB2173" s="530"/>
      <c r="AC2173" s="142">
        <v>0</v>
      </c>
      <c r="AD2173" s="530">
        <v>0</v>
      </c>
      <c r="AE2173" s="842">
        <v>0</v>
      </c>
      <c r="AF2173" s="929">
        <v>0</v>
      </c>
      <c r="AG2173" s="530">
        <v>0</v>
      </c>
      <c r="AH2173" s="530">
        <v>0</v>
      </c>
      <c r="AI2173" s="641">
        <v>0</v>
      </c>
      <c r="AJ2173" s="537">
        <v>0</v>
      </c>
      <c r="AK2173" s="537">
        <v>0</v>
      </c>
      <c r="AL2173" s="537">
        <v>0</v>
      </c>
      <c r="AM2173" s="537">
        <v>0</v>
      </c>
      <c r="AN2173" s="537">
        <v>0</v>
      </c>
      <c r="AO2173" s="530"/>
      <c r="AP2173" s="142">
        <v>0</v>
      </c>
      <c r="AQ2173" s="142">
        <v>0</v>
      </c>
      <c r="AR2173" s="537">
        <v>0</v>
      </c>
      <c r="AS2173" s="537">
        <v>0</v>
      </c>
      <c r="AT2173" s="530"/>
      <c r="AU2173" s="142">
        <v>0</v>
      </c>
      <c r="AV2173" s="530">
        <v>0</v>
      </c>
      <c r="AW2173" s="842">
        <v>0</v>
      </c>
      <c r="AX2173" s="115">
        <v>0</v>
      </c>
      <c r="AY2173" s="5">
        <v>0</v>
      </c>
      <c r="AZ2173" s="5">
        <v>0</v>
      </c>
      <c r="BA2173" s="335">
        <v>0</v>
      </c>
      <c r="BB2173" s="23">
        <v>0</v>
      </c>
      <c r="BC2173" s="5">
        <v>0</v>
      </c>
      <c r="BD2173" s="5">
        <v>0</v>
      </c>
      <c r="BE2173" s="335">
        <v>0</v>
      </c>
      <c r="BG2173" s="826"/>
      <c r="BH2173" s="607"/>
    </row>
    <row r="2174" spans="1:61" ht="12.75" customHeight="1" x14ac:dyDescent="0.25">
      <c r="A2174" s="21"/>
      <c r="B2174" s="112"/>
      <c r="C2174" s="116"/>
      <c r="D2174" s="623"/>
      <c r="E2174" s="278"/>
      <c r="F2174" s="116"/>
      <c r="G2174" s="694"/>
      <c r="H2174" s="878"/>
      <c r="I2174" s="397"/>
      <c r="J2174" s="380"/>
      <c r="K2174" s="405" t="s">
        <v>96</v>
      </c>
      <c r="L2174" s="738">
        <v>0</v>
      </c>
      <c r="M2174" s="739">
        <v>0</v>
      </c>
      <c r="N2174" s="929">
        <v>0</v>
      </c>
      <c r="O2174" s="530">
        <v>0</v>
      </c>
      <c r="P2174" s="530">
        <v>0</v>
      </c>
      <c r="Q2174" s="641">
        <v>0</v>
      </c>
      <c r="R2174" s="537">
        <v>0</v>
      </c>
      <c r="S2174" s="537">
        <v>0</v>
      </c>
      <c r="T2174" s="537">
        <v>0</v>
      </c>
      <c r="U2174" s="537">
        <v>0</v>
      </c>
      <c r="V2174" s="537">
        <v>0</v>
      </c>
      <c r="W2174" s="530"/>
      <c r="X2174" s="142">
        <v>0</v>
      </c>
      <c r="Y2174" s="142">
        <v>0</v>
      </c>
      <c r="Z2174" s="537">
        <v>0</v>
      </c>
      <c r="AA2174" s="537">
        <v>0</v>
      </c>
      <c r="AB2174" s="530"/>
      <c r="AC2174" s="142">
        <v>0</v>
      </c>
      <c r="AD2174" s="530">
        <v>0</v>
      </c>
      <c r="AE2174" s="842">
        <v>0</v>
      </c>
      <c r="AF2174" s="929">
        <v>0</v>
      </c>
      <c r="AG2174" s="530">
        <v>0</v>
      </c>
      <c r="AH2174" s="530">
        <v>0</v>
      </c>
      <c r="AI2174" s="641">
        <v>0</v>
      </c>
      <c r="AJ2174" s="537">
        <v>0</v>
      </c>
      <c r="AK2174" s="537">
        <v>0</v>
      </c>
      <c r="AL2174" s="537">
        <v>0</v>
      </c>
      <c r="AM2174" s="537">
        <v>0</v>
      </c>
      <c r="AN2174" s="537">
        <v>0</v>
      </c>
      <c r="AO2174" s="530"/>
      <c r="AP2174" s="142">
        <v>0</v>
      </c>
      <c r="AQ2174" s="142">
        <v>0</v>
      </c>
      <c r="AR2174" s="537">
        <v>0</v>
      </c>
      <c r="AS2174" s="537">
        <v>0</v>
      </c>
      <c r="AT2174" s="530"/>
      <c r="AU2174" s="142">
        <v>0</v>
      </c>
      <c r="AV2174" s="530">
        <v>0</v>
      </c>
      <c r="AW2174" s="842">
        <v>0</v>
      </c>
      <c r="AX2174" s="115">
        <v>0</v>
      </c>
      <c r="AY2174" s="5">
        <v>0</v>
      </c>
      <c r="AZ2174" s="5">
        <v>0</v>
      </c>
      <c r="BA2174" s="335">
        <v>0</v>
      </c>
      <c r="BB2174" s="23">
        <v>0</v>
      </c>
      <c r="BC2174" s="5">
        <v>0</v>
      </c>
      <c r="BD2174" s="5">
        <v>0</v>
      </c>
      <c r="BE2174" s="335">
        <v>0</v>
      </c>
      <c r="BG2174" s="826"/>
      <c r="BH2174" s="607"/>
      <c r="BI2174"/>
    </row>
    <row r="2175" spans="1:61" ht="12.75" customHeight="1" x14ac:dyDescent="0.25">
      <c r="A2175" s="21"/>
      <c r="B2175" s="112"/>
      <c r="C2175" s="116"/>
      <c r="D2175" s="623"/>
      <c r="E2175" s="278"/>
      <c r="F2175" s="116"/>
      <c r="G2175" s="694"/>
      <c r="H2175" s="878"/>
      <c r="I2175" s="397"/>
      <c r="J2175" s="380"/>
      <c r="K2175" s="405" t="s">
        <v>209</v>
      </c>
      <c r="L2175" s="738">
        <v>0</v>
      </c>
      <c r="M2175" s="739">
        <v>0</v>
      </c>
      <c r="N2175" s="929">
        <v>0</v>
      </c>
      <c r="O2175" s="530">
        <v>0</v>
      </c>
      <c r="P2175" s="530">
        <v>0</v>
      </c>
      <c r="Q2175" s="641">
        <v>0</v>
      </c>
      <c r="R2175" s="537">
        <v>0</v>
      </c>
      <c r="S2175" s="537">
        <v>0</v>
      </c>
      <c r="T2175" s="537">
        <v>0</v>
      </c>
      <c r="U2175" s="537">
        <v>0</v>
      </c>
      <c r="V2175" s="537">
        <v>0</v>
      </c>
      <c r="W2175" s="530"/>
      <c r="X2175" s="142">
        <v>0</v>
      </c>
      <c r="Y2175" s="142">
        <v>0</v>
      </c>
      <c r="Z2175" s="537">
        <v>0</v>
      </c>
      <c r="AA2175" s="537">
        <v>0</v>
      </c>
      <c r="AB2175" s="530"/>
      <c r="AC2175" s="142">
        <v>0</v>
      </c>
      <c r="AD2175" s="530">
        <v>0</v>
      </c>
      <c r="AE2175" s="842">
        <v>0</v>
      </c>
      <c r="AF2175" s="929">
        <v>0</v>
      </c>
      <c r="AG2175" s="530">
        <v>0</v>
      </c>
      <c r="AH2175" s="530">
        <v>0</v>
      </c>
      <c r="AI2175" s="641">
        <v>0</v>
      </c>
      <c r="AJ2175" s="537">
        <v>0</v>
      </c>
      <c r="AK2175" s="537">
        <v>0</v>
      </c>
      <c r="AL2175" s="537">
        <v>0</v>
      </c>
      <c r="AM2175" s="537">
        <v>0</v>
      </c>
      <c r="AN2175" s="537">
        <v>0</v>
      </c>
      <c r="AO2175" s="530"/>
      <c r="AP2175" s="142">
        <v>0</v>
      </c>
      <c r="AQ2175" s="142">
        <v>0</v>
      </c>
      <c r="AR2175" s="537">
        <v>0</v>
      </c>
      <c r="AS2175" s="537">
        <v>0</v>
      </c>
      <c r="AT2175" s="530"/>
      <c r="AU2175" s="142">
        <v>0</v>
      </c>
      <c r="AV2175" s="530">
        <v>0</v>
      </c>
      <c r="AW2175" s="842">
        <v>0</v>
      </c>
      <c r="AX2175" s="115">
        <v>0</v>
      </c>
      <c r="AY2175" s="5">
        <v>0</v>
      </c>
      <c r="AZ2175" s="5">
        <v>0</v>
      </c>
      <c r="BA2175" s="335">
        <v>0</v>
      </c>
      <c r="BB2175" s="23">
        <v>0</v>
      </c>
      <c r="BC2175" s="5">
        <v>0</v>
      </c>
      <c r="BD2175" s="5">
        <v>0</v>
      </c>
      <c r="BE2175" s="335">
        <v>0</v>
      </c>
      <c r="BG2175" s="826"/>
      <c r="BH2175" s="607"/>
    </row>
    <row r="2176" spans="1:61" ht="12.75" customHeight="1" x14ac:dyDescent="0.25">
      <c r="A2176" s="21"/>
      <c r="B2176" s="112"/>
      <c r="C2176" s="116"/>
      <c r="D2176" s="623"/>
      <c r="E2176" s="278"/>
      <c r="F2176" s="116"/>
      <c r="G2176" s="694"/>
      <c r="H2176" s="878"/>
      <c r="I2176" s="397"/>
      <c r="J2176" s="380"/>
      <c r="K2176" s="405" t="s">
        <v>210</v>
      </c>
      <c r="L2176" s="738">
        <v>0</v>
      </c>
      <c r="M2176" s="739">
        <v>0</v>
      </c>
      <c r="N2176" s="929">
        <v>0</v>
      </c>
      <c r="O2176" s="530">
        <v>0</v>
      </c>
      <c r="P2176" s="530">
        <v>0</v>
      </c>
      <c r="Q2176" s="641">
        <v>0</v>
      </c>
      <c r="R2176" s="537">
        <v>0</v>
      </c>
      <c r="S2176" s="537">
        <v>0</v>
      </c>
      <c r="T2176" s="537">
        <v>0</v>
      </c>
      <c r="U2176" s="537">
        <v>0</v>
      </c>
      <c r="V2176" s="537">
        <v>0</v>
      </c>
      <c r="W2176" s="530"/>
      <c r="X2176" s="142">
        <v>0</v>
      </c>
      <c r="Y2176" s="142">
        <v>0</v>
      </c>
      <c r="Z2176" s="537">
        <v>0</v>
      </c>
      <c r="AA2176" s="537">
        <v>0</v>
      </c>
      <c r="AB2176" s="530"/>
      <c r="AC2176" s="142">
        <v>0</v>
      </c>
      <c r="AD2176" s="530">
        <v>0</v>
      </c>
      <c r="AE2176" s="842">
        <v>0</v>
      </c>
      <c r="AF2176" s="929">
        <v>0</v>
      </c>
      <c r="AG2176" s="530">
        <v>0</v>
      </c>
      <c r="AH2176" s="530">
        <v>0</v>
      </c>
      <c r="AI2176" s="641">
        <v>0</v>
      </c>
      <c r="AJ2176" s="537">
        <v>0</v>
      </c>
      <c r="AK2176" s="537">
        <v>0</v>
      </c>
      <c r="AL2176" s="537">
        <v>0</v>
      </c>
      <c r="AM2176" s="537">
        <v>0</v>
      </c>
      <c r="AN2176" s="537">
        <v>0</v>
      </c>
      <c r="AO2176" s="530"/>
      <c r="AP2176" s="142">
        <v>0</v>
      </c>
      <c r="AQ2176" s="142">
        <v>0</v>
      </c>
      <c r="AR2176" s="537">
        <v>0</v>
      </c>
      <c r="AS2176" s="537">
        <v>0</v>
      </c>
      <c r="AT2176" s="530"/>
      <c r="AU2176" s="142">
        <v>0</v>
      </c>
      <c r="AV2176" s="530">
        <v>0</v>
      </c>
      <c r="AW2176" s="842">
        <v>0</v>
      </c>
      <c r="AX2176" s="115">
        <v>0</v>
      </c>
      <c r="AY2176" s="5">
        <v>0</v>
      </c>
      <c r="AZ2176" s="5">
        <v>0</v>
      </c>
      <c r="BA2176" s="335">
        <v>0</v>
      </c>
      <c r="BB2176" s="23">
        <v>0</v>
      </c>
      <c r="BC2176" s="5">
        <v>0</v>
      </c>
      <c r="BD2176" s="5">
        <v>0</v>
      </c>
      <c r="BE2176" s="335">
        <v>0</v>
      </c>
      <c r="BG2176" s="826"/>
      <c r="BH2176" s="607"/>
    </row>
    <row r="2177" spans="1:60" ht="12.75" customHeight="1" x14ac:dyDescent="0.25">
      <c r="A2177" s="21"/>
      <c r="B2177" s="112"/>
      <c r="C2177" s="116"/>
      <c r="D2177" s="623"/>
      <c r="E2177" s="278"/>
      <c r="F2177" s="116"/>
      <c r="G2177" s="694"/>
      <c r="H2177" s="878"/>
      <c r="I2177" s="397"/>
      <c r="J2177" s="380"/>
      <c r="K2177" s="406" t="s">
        <v>53</v>
      </c>
      <c r="L2177" s="738">
        <v>0</v>
      </c>
      <c r="M2177" s="739">
        <v>0</v>
      </c>
      <c r="N2177" s="929">
        <v>0</v>
      </c>
      <c r="O2177" s="530">
        <v>0</v>
      </c>
      <c r="P2177" s="530">
        <v>0</v>
      </c>
      <c r="Q2177" s="641">
        <v>0</v>
      </c>
      <c r="R2177" s="537">
        <v>0</v>
      </c>
      <c r="S2177" s="537">
        <v>0</v>
      </c>
      <c r="T2177" s="537">
        <v>0</v>
      </c>
      <c r="U2177" s="537">
        <v>0</v>
      </c>
      <c r="V2177" s="537">
        <v>0</v>
      </c>
      <c r="W2177" s="530"/>
      <c r="X2177" s="142">
        <v>0</v>
      </c>
      <c r="Y2177" s="142">
        <v>0</v>
      </c>
      <c r="Z2177" s="537">
        <v>0</v>
      </c>
      <c r="AA2177" s="537">
        <v>0</v>
      </c>
      <c r="AB2177" s="530"/>
      <c r="AC2177" s="142">
        <v>0</v>
      </c>
      <c r="AD2177" s="530">
        <v>0</v>
      </c>
      <c r="AE2177" s="842">
        <v>0</v>
      </c>
      <c r="AF2177" s="929">
        <v>0</v>
      </c>
      <c r="AG2177" s="530">
        <v>0</v>
      </c>
      <c r="AH2177" s="530">
        <v>0</v>
      </c>
      <c r="AI2177" s="641">
        <v>0</v>
      </c>
      <c r="AJ2177" s="537">
        <v>0</v>
      </c>
      <c r="AK2177" s="537">
        <v>0</v>
      </c>
      <c r="AL2177" s="537">
        <v>0</v>
      </c>
      <c r="AM2177" s="537">
        <v>0</v>
      </c>
      <c r="AN2177" s="537">
        <v>0</v>
      </c>
      <c r="AO2177" s="530"/>
      <c r="AP2177" s="142">
        <v>0</v>
      </c>
      <c r="AQ2177" s="142">
        <v>0</v>
      </c>
      <c r="AR2177" s="537">
        <v>0</v>
      </c>
      <c r="AS2177" s="537">
        <v>0</v>
      </c>
      <c r="AT2177" s="530"/>
      <c r="AU2177" s="142">
        <v>0</v>
      </c>
      <c r="AV2177" s="530">
        <v>0</v>
      </c>
      <c r="AW2177" s="842">
        <v>0</v>
      </c>
      <c r="AX2177" s="115">
        <v>0</v>
      </c>
      <c r="AY2177" s="5">
        <v>0</v>
      </c>
      <c r="AZ2177" s="5">
        <v>0</v>
      </c>
      <c r="BA2177" s="335">
        <v>0</v>
      </c>
      <c r="BB2177" s="23">
        <v>0</v>
      </c>
      <c r="BC2177" s="5">
        <v>0</v>
      </c>
      <c r="BD2177" s="5">
        <v>0</v>
      </c>
      <c r="BE2177" s="335">
        <v>0</v>
      </c>
      <c r="BG2177" s="826"/>
      <c r="BH2177" s="607"/>
    </row>
    <row r="2178" spans="1:60" ht="12.75" customHeight="1" x14ac:dyDescent="0.25">
      <c r="A2178" s="21"/>
      <c r="B2178" s="112"/>
      <c r="C2178" s="116"/>
      <c r="D2178" s="623"/>
      <c r="E2178" s="278"/>
      <c r="F2178" s="116"/>
      <c r="G2178" s="694"/>
      <c r="H2178" s="878"/>
      <c r="I2178" s="397"/>
      <c r="J2178" s="380"/>
      <c r="K2178" s="408"/>
      <c r="L2178" s="738"/>
      <c r="M2178" s="739"/>
      <c r="N2178" s="931"/>
      <c r="O2178" s="923"/>
      <c r="P2178" s="923"/>
      <c r="Q2178" s="641"/>
      <c r="R2178" s="537"/>
      <c r="S2178" s="537"/>
      <c r="T2178" s="537"/>
      <c r="U2178" s="537"/>
      <c r="V2178" s="537"/>
      <c r="W2178" s="531"/>
      <c r="X2178" s="141"/>
      <c r="Y2178" s="141"/>
      <c r="Z2178" s="552"/>
      <c r="AA2178" s="552"/>
      <c r="AB2178" s="531"/>
      <c r="AC2178" s="593"/>
      <c r="AD2178" s="923"/>
      <c r="AE2178" s="846"/>
      <c r="AF2178" s="931"/>
      <c r="AG2178" s="923"/>
      <c r="AH2178" s="923"/>
      <c r="AI2178" s="641"/>
      <c r="AJ2178" s="537"/>
      <c r="AK2178" s="537"/>
      <c r="AL2178" s="537"/>
      <c r="AM2178" s="537"/>
      <c r="AN2178" s="537"/>
      <c r="AO2178" s="531"/>
      <c r="AP2178" s="141"/>
      <c r="AQ2178" s="141"/>
      <c r="AR2178" s="552"/>
      <c r="AS2178" s="552"/>
      <c r="AT2178" s="531"/>
      <c r="AU2178" s="593"/>
      <c r="AV2178" s="923"/>
      <c r="AW2178" s="846"/>
      <c r="AX2178" s="115"/>
      <c r="AY2178" s="5"/>
      <c r="AZ2178" s="5"/>
      <c r="BA2178" s="335"/>
      <c r="BC2178" s="5"/>
      <c r="BD2178" s="5"/>
      <c r="BE2178" s="335"/>
      <c r="BG2178" s="826"/>
      <c r="BH2178" s="607"/>
    </row>
    <row r="2179" spans="1:60" ht="12.75" customHeight="1" x14ac:dyDescent="0.25">
      <c r="A2179" s="21"/>
      <c r="B2179" s="112"/>
      <c r="C2179" s="116"/>
      <c r="D2179" s="623"/>
      <c r="E2179" s="278"/>
      <c r="F2179" s="116"/>
      <c r="G2179" s="694"/>
      <c r="H2179" s="878"/>
      <c r="I2179" s="397"/>
      <c r="J2179" s="380"/>
      <c r="K2179" s="408"/>
      <c r="L2179" s="738"/>
      <c r="M2179" s="739"/>
      <c r="N2179" s="931"/>
      <c r="O2179" s="923"/>
      <c r="P2179" s="923"/>
      <c r="Q2179" s="641"/>
      <c r="R2179" s="537"/>
      <c r="S2179" s="537"/>
      <c r="T2179" s="537"/>
      <c r="U2179" s="537"/>
      <c r="V2179" s="537"/>
      <c r="W2179" s="531"/>
      <c r="X2179" s="141"/>
      <c r="Y2179" s="141"/>
      <c r="Z2179" s="552"/>
      <c r="AA2179" s="552"/>
      <c r="AB2179" s="531"/>
      <c r="AC2179" s="593"/>
      <c r="AD2179" s="923"/>
      <c r="AE2179" s="846"/>
      <c r="AF2179" s="931"/>
      <c r="AG2179" s="923"/>
      <c r="AH2179" s="923"/>
      <c r="AI2179" s="641"/>
      <c r="AJ2179" s="537"/>
      <c r="AK2179" s="537"/>
      <c r="AL2179" s="537"/>
      <c r="AM2179" s="537"/>
      <c r="AN2179" s="537"/>
      <c r="AO2179" s="531"/>
      <c r="AP2179" s="141"/>
      <c r="AQ2179" s="141"/>
      <c r="AR2179" s="552"/>
      <c r="AS2179" s="552"/>
      <c r="AT2179" s="531"/>
      <c r="AU2179" s="593"/>
      <c r="AV2179" s="923"/>
      <c r="AW2179" s="846"/>
      <c r="AX2179" s="115"/>
      <c r="AY2179" s="5"/>
      <c r="AZ2179" s="5"/>
      <c r="BA2179" s="335"/>
      <c r="BC2179" s="5"/>
      <c r="BD2179" s="5"/>
      <c r="BE2179" s="335"/>
      <c r="BG2179" s="826"/>
      <c r="BH2179" s="607"/>
    </row>
    <row r="2180" spans="1:60" ht="12.75" customHeight="1" x14ac:dyDescent="0.25">
      <c r="A2180" s="21"/>
      <c r="B2180" s="112"/>
      <c r="C2180" s="116"/>
      <c r="D2180" s="623"/>
      <c r="F2180" s="117"/>
      <c r="G2180" s="694"/>
      <c r="H2180" s="878"/>
      <c r="I2180" s="397"/>
      <c r="J2180" s="380"/>
      <c r="K2180" s="400" t="s">
        <v>6573</v>
      </c>
      <c r="L2180" s="738"/>
      <c r="M2180" s="739"/>
      <c r="N2180" s="931"/>
      <c r="O2180" s="923"/>
      <c r="P2180" s="923"/>
      <c r="Q2180" s="641"/>
      <c r="R2180" s="537"/>
      <c r="S2180" s="537"/>
      <c r="T2180" s="537"/>
      <c r="U2180" s="537"/>
      <c r="V2180" s="537"/>
      <c r="W2180" s="531"/>
      <c r="X2180" s="141"/>
      <c r="Y2180" s="141"/>
      <c r="Z2180" s="552"/>
      <c r="AA2180" s="552"/>
      <c r="AB2180" s="531"/>
      <c r="AC2180" s="593"/>
      <c r="AD2180" s="923"/>
      <c r="AE2180" s="846"/>
      <c r="AF2180" s="931"/>
      <c r="AG2180" s="923"/>
      <c r="AH2180" s="923"/>
      <c r="AI2180" s="641"/>
      <c r="AJ2180" s="537"/>
      <c r="AK2180" s="537"/>
      <c r="AL2180" s="537"/>
      <c r="AM2180" s="537"/>
      <c r="AN2180" s="537"/>
      <c r="AO2180" s="531"/>
      <c r="AP2180" s="141"/>
      <c r="AQ2180" s="141"/>
      <c r="AR2180" s="552"/>
      <c r="AS2180" s="552"/>
      <c r="AT2180" s="531"/>
      <c r="AU2180" s="593"/>
      <c r="AV2180" s="923"/>
      <c r="AW2180" s="846"/>
      <c r="AX2180" s="115"/>
      <c r="AY2180" s="5"/>
      <c r="AZ2180" s="5"/>
      <c r="BA2180" s="335"/>
      <c r="BC2180" s="5"/>
      <c r="BD2180" s="5"/>
      <c r="BE2180" s="335"/>
      <c r="BG2180" s="826"/>
      <c r="BH2180" s="607"/>
    </row>
    <row r="2181" spans="1:60" x14ac:dyDescent="0.25">
      <c r="A2181" s="21"/>
      <c r="B2181" s="112"/>
      <c r="C2181" s="116"/>
      <c r="D2181" s="623"/>
      <c r="F2181" s="117"/>
      <c r="G2181" s="694"/>
      <c r="H2181" s="878"/>
      <c r="I2181" s="397"/>
      <c r="J2181" s="380"/>
      <c r="K2181" s="400" t="s">
        <v>152</v>
      </c>
      <c r="L2181" s="738"/>
      <c r="M2181" s="739"/>
      <c r="N2181" s="931"/>
      <c r="O2181" s="923"/>
      <c r="P2181" s="923"/>
      <c r="Q2181" s="641"/>
      <c r="R2181" s="537"/>
      <c r="S2181" s="537"/>
      <c r="T2181" s="537"/>
      <c r="U2181" s="537"/>
      <c r="V2181" s="537"/>
      <c r="W2181" s="531"/>
      <c r="X2181" s="141"/>
      <c r="Y2181" s="141"/>
      <c r="Z2181" s="552"/>
      <c r="AA2181" s="552"/>
      <c r="AB2181" s="531"/>
      <c r="AC2181" s="593"/>
      <c r="AD2181" s="923"/>
      <c r="AE2181" s="846"/>
      <c r="AF2181" s="931"/>
      <c r="AG2181" s="923"/>
      <c r="AH2181" s="923"/>
      <c r="AI2181" s="641"/>
      <c r="AJ2181" s="537"/>
      <c r="AK2181" s="537"/>
      <c r="AL2181" s="537"/>
      <c r="AM2181" s="537"/>
      <c r="AN2181" s="537"/>
      <c r="AO2181" s="531"/>
      <c r="AP2181" s="141"/>
      <c r="AQ2181" s="141"/>
      <c r="AR2181" s="552"/>
      <c r="AS2181" s="552"/>
      <c r="AT2181" s="531"/>
      <c r="AU2181" s="593"/>
      <c r="AV2181" s="923"/>
      <c r="AW2181" s="846"/>
      <c r="AX2181" s="115"/>
      <c r="AY2181" s="5"/>
      <c r="AZ2181" s="5"/>
      <c r="BA2181" s="335"/>
      <c r="BC2181" s="5"/>
      <c r="BD2181" s="5"/>
      <c r="BE2181" s="335"/>
      <c r="BG2181" s="826"/>
      <c r="BH2181" s="607"/>
    </row>
    <row r="2182" spans="1:60" ht="12.75" customHeight="1" x14ac:dyDescent="0.25">
      <c r="A2182" s="21"/>
      <c r="B2182" s="112"/>
      <c r="C2182" s="116"/>
      <c r="D2182" s="623"/>
      <c r="F2182" s="117"/>
      <c r="G2182" s="694"/>
      <c r="H2182" s="878"/>
      <c r="I2182" s="397"/>
      <c r="J2182" s="380"/>
      <c r="K2182" s="418"/>
      <c r="L2182" s="738"/>
      <c r="M2182" s="739"/>
      <c r="N2182" s="931"/>
      <c r="O2182" s="923"/>
      <c r="P2182" s="923"/>
      <c r="Q2182" s="641"/>
      <c r="R2182" s="537"/>
      <c r="S2182" s="537"/>
      <c r="T2182" s="537"/>
      <c r="U2182" s="537"/>
      <c r="V2182" s="537"/>
      <c r="W2182" s="531"/>
      <c r="X2182" s="141"/>
      <c r="Y2182" s="141"/>
      <c r="Z2182" s="552"/>
      <c r="AA2182" s="552"/>
      <c r="AB2182" s="531"/>
      <c r="AC2182" s="593"/>
      <c r="AD2182" s="923"/>
      <c r="AE2182" s="846"/>
      <c r="AF2182" s="931"/>
      <c r="AG2182" s="923"/>
      <c r="AH2182" s="923"/>
      <c r="AI2182" s="641"/>
      <c r="AJ2182" s="537"/>
      <c r="AK2182" s="537"/>
      <c r="AL2182" s="537"/>
      <c r="AM2182" s="537"/>
      <c r="AN2182" s="537"/>
      <c r="AO2182" s="531"/>
      <c r="AP2182" s="141"/>
      <c r="AQ2182" s="141"/>
      <c r="AR2182" s="552"/>
      <c r="AS2182" s="552"/>
      <c r="AT2182" s="531"/>
      <c r="AU2182" s="593"/>
      <c r="AV2182" s="923"/>
      <c r="AW2182" s="846"/>
      <c r="AX2182" s="115"/>
      <c r="AY2182" s="5"/>
      <c r="AZ2182" s="5"/>
      <c r="BA2182" s="335"/>
      <c r="BC2182" s="5"/>
      <c r="BD2182" s="5"/>
      <c r="BE2182" s="335"/>
      <c r="BG2182" s="826"/>
      <c r="BH2182" s="607"/>
    </row>
    <row r="2183" spans="1:60" ht="35.1" customHeight="1" x14ac:dyDescent="0.25">
      <c r="A2183" s="222" t="s">
        <v>6116</v>
      </c>
      <c r="B2183" s="112">
        <v>17</v>
      </c>
      <c r="C2183" s="116" t="s">
        <v>419</v>
      </c>
      <c r="D2183" s="620">
        <v>1000</v>
      </c>
      <c r="E2183" s="278"/>
      <c r="F2183" s="116">
        <v>12</v>
      </c>
      <c r="G2183" s="700" t="s">
        <v>5613</v>
      </c>
      <c r="H2183" s="878" t="str">
        <f t="shared" si="3214"/>
        <v>091</v>
      </c>
      <c r="I2183" s="397">
        <v>80100001</v>
      </c>
      <c r="J2183" s="380" t="s">
        <v>3578</v>
      </c>
      <c r="K2183" s="408" t="s">
        <v>3763</v>
      </c>
      <c r="L2183" s="733">
        <v>0</v>
      </c>
      <c r="M2183" s="734">
        <v>0</v>
      </c>
      <c r="N2183" s="931"/>
      <c r="O2183" s="530">
        <f t="shared" ref="O2183:O2248" si="3270">IF(N2183&gt;L2183,"0 ",N2183-L2183)</f>
        <v>0</v>
      </c>
      <c r="P2183" s="530">
        <f t="shared" ref="P2183:P2248" si="3271">IF(N2183&lt;L2183,"0 ",N2183-L2183)</f>
        <v>0</v>
      </c>
      <c r="Q2183" s="646"/>
      <c r="R2183" s="536"/>
      <c r="S2183" s="536"/>
      <c r="T2183" s="536"/>
      <c r="U2183" s="536"/>
      <c r="V2183" s="536"/>
      <c r="W2183" s="683" t="str">
        <f t="shared" ref="W2183:W2257" si="3272">IF(SUM(Q2183:V2183)=X2183,"OK",SUM(Q2183:V2183)-X2183)</f>
        <v>OK</v>
      </c>
      <c r="X2183" s="141"/>
      <c r="Y2183" s="141"/>
      <c r="Z2183" s="552"/>
      <c r="AA2183" s="552"/>
      <c r="AB2183" s="683" t="str">
        <f t="shared" ref="AB2183:AB2257" si="3273">IF(SUM(Z2183:AA2183)=AC2183,"OK",SUM(Z2183:AA2183)-AC2183)</f>
        <v>OK</v>
      </c>
      <c r="AC2183" s="593"/>
      <c r="AD2183" s="530">
        <f t="shared" ref="AD2183:AD2248" si="3274">X2183+Y2183+AC2183</f>
        <v>0</v>
      </c>
      <c r="AE2183" s="842">
        <f t="shared" ref="AE2183:AE2248" si="3275">N2183+AD2183</f>
        <v>0</v>
      </c>
      <c r="AF2183" s="931"/>
      <c r="AG2183" s="530">
        <f t="shared" ref="AG2183:AG2248" si="3276">IF(AF2183&gt;M2183,"0 ",AF2183-M2183)</f>
        <v>0</v>
      </c>
      <c r="AH2183" s="530">
        <f t="shared" ref="AH2183:AH2248" si="3277">IF(AF2183&lt;M2183,"0 ",AF2183-M2183)</f>
        <v>0</v>
      </c>
      <c r="AI2183" s="641"/>
      <c r="AJ2183" s="537"/>
      <c r="AK2183" s="537"/>
      <c r="AL2183" s="537"/>
      <c r="AM2183" s="537"/>
      <c r="AN2183" s="537"/>
      <c r="AO2183" s="683" t="str">
        <f t="shared" ref="AO2183:AO2257" si="3278">IF(SUM(AI2183:AN2183)=AP2183,"OK",SUM(AI2183:AN2183)-AP2183)</f>
        <v>OK</v>
      </c>
      <c r="AP2183" s="141"/>
      <c r="AQ2183" s="141"/>
      <c r="AR2183" s="552"/>
      <c r="AS2183" s="552"/>
      <c r="AT2183" s="683" t="str">
        <f t="shared" ref="AT2183:AT2257" si="3279">IF(SUM(AR2183:AS2183)=AU2183,"OK",SUM(AR2183:AS2183)-AU2183)</f>
        <v>OK</v>
      </c>
      <c r="AU2183" s="593"/>
      <c r="AV2183" s="530">
        <f t="shared" ref="AV2183:AV2248" si="3280">AP2183+AQ2183+AU2183</f>
        <v>0</v>
      </c>
      <c r="AW2183" s="842">
        <f t="shared" ref="AW2183:AW2248" si="3281">AF2183+AV2183</f>
        <v>0</v>
      </c>
      <c r="AX2183" s="115">
        <f t="shared" ref="AX2183:AX2214" si="3282">L2183</f>
        <v>0</v>
      </c>
      <c r="AY2183" s="5">
        <f t="shared" ref="AY2183:AY2214" si="3283">AE2183</f>
        <v>0</v>
      </c>
      <c r="AZ2183" s="7">
        <f>AY2183-AX2183</f>
        <v>0</v>
      </c>
      <c r="BA2183" s="335" t="e">
        <f>AZ2183/AX2183</f>
        <v>#DIV/0!</v>
      </c>
      <c r="BB2183" s="23">
        <f t="shared" ref="BB2183:BB2214" si="3284">M2183</f>
        <v>0</v>
      </c>
      <c r="BC2183" s="5">
        <f>AW2183</f>
        <v>0</v>
      </c>
      <c r="BD2183" s="7">
        <f>BC2183-BB2183</f>
        <v>0</v>
      </c>
      <c r="BE2183" s="335" t="e">
        <f>BD2183/BB2183</f>
        <v>#DIV/0!</v>
      </c>
      <c r="BG2183" s="826" t="str">
        <f t="shared" ref="BG2183:BG2214" si="3285">RIGHT(LEFT(I2183,3),2)&amp;"."&amp;RIGHT(LEFT(I2183,5),2)</f>
        <v>01.00</v>
      </c>
      <c r="BH2183" s="607" t="b">
        <f>COUNTIF('Codes SEC'!$B$2:$B$250,Ministres!BG2183)&gt;0</f>
        <v>1</v>
      </c>
    </row>
    <row r="2184" spans="1:60" ht="35.1" customHeight="1" x14ac:dyDescent="0.25">
      <c r="A2184" s="222" t="s">
        <v>6116</v>
      </c>
      <c r="B2184" s="112">
        <v>17</v>
      </c>
      <c r="C2184" s="116" t="s">
        <v>419</v>
      </c>
      <c r="D2184" s="620">
        <v>1000</v>
      </c>
      <c r="E2184" s="278"/>
      <c r="F2184" s="116">
        <v>12</v>
      </c>
      <c r="G2184" s="700" t="s">
        <v>5613</v>
      </c>
      <c r="H2184" s="878" t="str">
        <f t="shared" si="3214"/>
        <v>091</v>
      </c>
      <c r="I2184" s="397" t="s">
        <v>3257</v>
      </c>
      <c r="J2184" s="380" t="s">
        <v>2705</v>
      </c>
      <c r="K2184" s="408" t="s">
        <v>728</v>
      </c>
      <c r="L2184" s="733">
        <v>0</v>
      </c>
      <c r="M2184" s="734">
        <v>0</v>
      </c>
      <c r="N2184" s="931"/>
      <c r="O2184" s="530">
        <f t="shared" si="3270"/>
        <v>0</v>
      </c>
      <c r="P2184" s="530">
        <f t="shared" si="3271"/>
        <v>0</v>
      </c>
      <c r="Q2184" s="646"/>
      <c r="R2184" s="536"/>
      <c r="S2184" s="536"/>
      <c r="T2184" s="536"/>
      <c r="U2184" s="536"/>
      <c r="V2184" s="536"/>
      <c r="W2184" s="683" t="str">
        <f t="shared" si="3272"/>
        <v>OK</v>
      </c>
      <c r="X2184" s="141"/>
      <c r="Y2184" s="141"/>
      <c r="Z2184" s="552"/>
      <c r="AA2184" s="552"/>
      <c r="AB2184" s="683" t="str">
        <f t="shared" si="3273"/>
        <v>OK</v>
      </c>
      <c r="AC2184" s="593"/>
      <c r="AD2184" s="530">
        <f t="shared" si="3274"/>
        <v>0</v>
      </c>
      <c r="AE2184" s="842">
        <f t="shared" si="3275"/>
        <v>0</v>
      </c>
      <c r="AF2184" s="931"/>
      <c r="AG2184" s="530">
        <f t="shared" si="3276"/>
        <v>0</v>
      </c>
      <c r="AH2184" s="530">
        <f t="shared" si="3277"/>
        <v>0</v>
      </c>
      <c r="AI2184" s="641"/>
      <c r="AJ2184" s="537"/>
      <c r="AK2184" s="537"/>
      <c r="AL2184" s="537"/>
      <c r="AM2184" s="537"/>
      <c r="AN2184" s="537"/>
      <c r="AO2184" s="683" t="str">
        <f t="shared" si="3278"/>
        <v>OK</v>
      </c>
      <c r="AP2184" s="141"/>
      <c r="AQ2184" s="141"/>
      <c r="AR2184" s="552"/>
      <c r="AS2184" s="552"/>
      <c r="AT2184" s="683" t="str">
        <f t="shared" si="3279"/>
        <v>OK</v>
      </c>
      <c r="AU2184" s="593"/>
      <c r="AV2184" s="530">
        <f t="shared" si="3280"/>
        <v>0</v>
      </c>
      <c r="AW2184" s="842">
        <f t="shared" si="3281"/>
        <v>0</v>
      </c>
      <c r="AX2184" s="115">
        <f t="shared" si="3282"/>
        <v>0</v>
      </c>
      <c r="AY2184" s="5">
        <f t="shared" si="3283"/>
        <v>0</v>
      </c>
      <c r="AZ2184" s="7">
        <f>AY2184-AX2184</f>
        <v>0</v>
      </c>
      <c r="BA2184" s="335" t="e">
        <f>AZ2184/AX2184</f>
        <v>#DIV/0!</v>
      </c>
      <c r="BB2184" s="23">
        <f t="shared" si="3284"/>
        <v>0</v>
      </c>
      <c r="BC2184" s="5">
        <f>AW2184</f>
        <v>0</v>
      </c>
      <c r="BD2184" s="7">
        <f>BC2184-BB2184</f>
        <v>0</v>
      </c>
      <c r="BE2184" s="335" t="e">
        <f>BD2184/BB2184</f>
        <v>#DIV/0!</v>
      </c>
      <c r="BG2184" s="826" t="str">
        <f t="shared" si="3285"/>
        <v>12.11</v>
      </c>
      <c r="BH2184" s="607" t="b">
        <f>COUNTIF('Codes SEC'!$B$2:$B$250,Ministres!BG2184)&gt;0</f>
        <v>1</v>
      </c>
    </row>
    <row r="2185" spans="1:60" ht="35.1" customHeight="1" x14ac:dyDescent="0.25">
      <c r="A2185" s="222" t="s">
        <v>6116</v>
      </c>
      <c r="B2185" s="112">
        <v>17</v>
      </c>
      <c r="C2185" s="116" t="s">
        <v>419</v>
      </c>
      <c r="D2185" s="620">
        <v>1000</v>
      </c>
      <c r="E2185" s="278"/>
      <c r="F2185" s="116">
        <v>12</v>
      </c>
      <c r="G2185" s="700" t="s">
        <v>5613</v>
      </c>
      <c r="H2185" s="878" t="str">
        <f t="shared" si="3214"/>
        <v>091</v>
      </c>
      <c r="I2185" s="397" t="s">
        <v>3257</v>
      </c>
      <c r="J2185" s="380" t="s">
        <v>2706</v>
      </c>
      <c r="K2185" s="408" t="s">
        <v>88</v>
      </c>
      <c r="L2185" s="733">
        <v>481</v>
      </c>
      <c r="M2185" s="734">
        <v>481</v>
      </c>
      <c r="N2185" s="931"/>
      <c r="O2185" s="530">
        <f t="shared" si="3270"/>
        <v>-481</v>
      </c>
      <c r="P2185" s="530" t="str">
        <f t="shared" si="3271"/>
        <v xml:space="preserve">0 </v>
      </c>
      <c r="Q2185" s="646"/>
      <c r="R2185" s="536"/>
      <c r="S2185" s="536"/>
      <c r="T2185" s="536"/>
      <c r="U2185" s="536"/>
      <c r="V2185" s="536"/>
      <c r="W2185" s="683" t="str">
        <f t="shared" si="3272"/>
        <v>OK</v>
      </c>
      <c r="X2185" s="141"/>
      <c r="Y2185" s="141"/>
      <c r="Z2185" s="552"/>
      <c r="AA2185" s="552"/>
      <c r="AB2185" s="683" t="str">
        <f t="shared" si="3273"/>
        <v>OK</v>
      </c>
      <c r="AC2185" s="593"/>
      <c r="AD2185" s="530">
        <f t="shared" si="3274"/>
        <v>0</v>
      </c>
      <c r="AE2185" s="842">
        <f t="shared" si="3275"/>
        <v>0</v>
      </c>
      <c r="AF2185" s="931"/>
      <c r="AG2185" s="530">
        <f t="shared" si="3276"/>
        <v>-481</v>
      </c>
      <c r="AH2185" s="530" t="str">
        <f t="shared" si="3277"/>
        <v xml:space="preserve">0 </v>
      </c>
      <c r="AI2185" s="641"/>
      <c r="AJ2185" s="537"/>
      <c r="AK2185" s="537"/>
      <c r="AL2185" s="537"/>
      <c r="AM2185" s="537"/>
      <c r="AN2185" s="537"/>
      <c r="AO2185" s="683" t="str">
        <f t="shared" si="3278"/>
        <v>OK</v>
      </c>
      <c r="AP2185" s="141"/>
      <c r="AQ2185" s="141"/>
      <c r="AR2185" s="552"/>
      <c r="AS2185" s="552"/>
      <c r="AT2185" s="683" t="str">
        <f t="shared" si="3279"/>
        <v>OK</v>
      </c>
      <c r="AU2185" s="593"/>
      <c r="AV2185" s="530">
        <f t="shared" si="3280"/>
        <v>0</v>
      </c>
      <c r="AW2185" s="842">
        <f t="shared" si="3281"/>
        <v>0</v>
      </c>
      <c r="AX2185" s="115">
        <f t="shared" si="3282"/>
        <v>481</v>
      </c>
      <c r="AY2185" s="5">
        <f t="shared" si="3283"/>
        <v>0</v>
      </c>
      <c r="AZ2185" s="7">
        <f t="shared" ref="AZ2185:AZ2197" si="3286">AY2185-AX2185</f>
        <v>-481</v>
      </c>
      <c r="BA2185" s="335">
        <f t="shared" ref="BA2185:BA2198" si="3287">AZ2185/AX2185</f>
        <v>-1</v>
      </c>
      <c r="BB2185" s="23">
        <f t="shared" si="3284"/>
        <v>481</v>
      </c>
      <c r="BC2185" s="5">
        <f t="shared" ref="BC2185:BC2196" si="3288">AW2185</f>
        <v>0</v>
      </c>
      <c r="BD2185" s="7">
        <f t="shared" ref="BD2185:BD2197" si="3289">BC2185-BB2185</f>
        <v>-481</v>
      </c>
      <c r="BE2185" s="335">
        <f t="shared" ref="BE2185:BE2198" si="3290">BD2185/BB2185</f>
        <v>-1</v>
      </c>
      <c r="BG2185" s="826" t="str">
        <f t="shared" si="3285"/>
        <v>12.11</v>
      </c>
      <c r="BH2185" s="607" t="b">
        <f>COUNTIF('Codes SEC'!$B$2:$B$250,Ministres!BG2185)&gt;0</f>
        <v>1</v>
      </c>
    </row>
    <row r="2186" spans="1:60" ht="35.1" customHeight="1" x14ac:dyDescent="0.25">
      <c r="A2186" s="222" t="s">
        <v>6116</v>
      </c>
      <c r="B2186" s="112">
        <v>17</v>
      </c>
      <c r="C2186" s="116" t="s">
        <v>419</v>
      </c>
      <c r="D2186" s="620">
        <v>1000</v>
      </c>
      <c r="E2186" s="278"/>
      <c r="F2186" s="116">
        <v>12</v>
      </c>
      <c r="G2186" s="700" t="s">
        <v>5613</v>
      </c>
      <c r="H2186" s="878" t="str">
        <f t="shared" si="3214"/>
        <v>091</v>
      </c>
      <c r="I2186" s="397" t="s">
        <v>3257</v>
      </c>
      <c r="J2186" s="380" t="s">
        <v>2707</v>
      </c>
      <c r="K2186" s="408" t="s">
        <v>174</v>
      </c>
      <c r="L2186" s="733">
        <v>180</v>
      </c>
      <c r="M2186" s="734">
        <v>180</v>
      </c>
      <c r="N2186" s="931"/>
      <c r="O2186" s="530">
        <f t="shared" si="3270"/>
        <v>-180</v>
      </c>
      <c r="P2186" s="530" t="str">
        <f t="shared" si="3271"/>
        <v xml:space="preserve">0 </v>
      </c>
      <c r="Q2186" s="646"/>
      <c r="R2186" s="536"/>
      <c r="S2186" s="536"/>
      <c r="T2186" s="536"/>
      <c r="U2186" s="536"/>
      <c r="V2186" s="536"/>
      <c r="W2186" s="683" t="str">
        <f t="shared" si="3272"/>
        <v>OK</v>
      </c>
      <c r="X2186" s="141"/>
      <c r="Y2186" s="141"/>
      <c r="Z2186" s="552"/>
      <c r="AA2186" s="552"/>
      <c r="AB2186" s="683" t="str">
        <f t="shared" si="3273"/>
        <v>OK</v>
      </c>
      <c r="AC2186" s="593"/>
      <c r="AD2186" s="530">
        <f t="shared" si="3274"/>
        <v>0</v>
      </c>
      <c r="AE2186" s="842">
        <f t="shared" si="3275"/>
        <v>0</v>
      </c>
      <c r="AF2186" s="931"/>
      <c r="AG2186" s="530">
        <f t="shared" si="3276"/>
        <v>-180</v>
      </c>
      <c r="AH2186" s="530" t="str">
        <f t="shared" si="3277"/>
        <v xml:space="preserve">0 </v>
      </c>
      <c r="AI2186" s="641"/>
      <c r="AJ2186" s="537"/>
      <c r="AK2186" s="537"/>
      <c r="AL2186" s="537"/>
      <c r="AM2186" s="537"/>
      <c r="AN2186" s="537"/>
      <c r="AO2186" s="683" t="str">
        <f t="shared" si="3278"/>
        <v>OK</v>
      </c>
      <c r="AP2186" s="141"/>
      <c r="AQ2186" s="141"/>
      <c r="AR2186" s="552"/>
      <c r="AS2186" s="552"/>
      <c r="AT2186" s="683" t="str">
        <f t="shared" si="3279"/>
        <v>OK</v>
      </c>
      <c r="AU2186" s="593"/>
      <c r="AV2186" s="530">
        <f t="shared" si="3280"/>
        <v>0</v>
      </c>
      <c r="AW2186" s="842">
        <f t="shared" si="3281"/>
        <v>0</v>
      </c>
      <c r="AX2186" s="115">
        <f t="shared" si="3282"/>
        <v>180</v>
      </c>
      <c r="AY2186" s="5">
        <f t="shared" si="3283"/>
        <v>0</v>
      </c>
      <c r="AZ2186" s="7">
        <f t="shared" si="3286"/>
        <v>-180</v>
      </c>
      <c r="BA2186" s="335">
        <f t="shared" si="3287"/>
        <v>-1</v>
      </c>
      <c r="BB2186" s="23">
        <f t="shared" si="3284"/>
        <v>180</v>
      </c>
      <c r="BC2186" s="5">
        <f t="shared" si="3288"/>
        <v>0</v>
      </c>
      <c r="BD2186" s="7">
        <f t="shared" si="3289"/>
        <v>-180</v>
      </c>
      <c r="BE2186" s="335">
        <f t="shared" si="3290"/>
        <v>-1</v>
      </c>
      <c r="BG2186" s="826" t="str">
        <f t="shared" si="3285"/>
        <v>12.11</v>
      </c>
      <c r="BH2186" s="607" t="b">
        <f>COUNTIF('Codes SEC'!$B$2:$B$250,Ministres!BG2186)&gt;0</f>
        <v>1</v>
      </c>
    </row>
    <row r="2187" spans="1:60" ht="35.1" customHeight="1" x14ac:dyDescent="0.25">
      <c r="A2187" s="222" t="s">
        <v>6116</v>
      </c>
      <c r="B2187" s="112">
        <v>17</v>
      </c>
      <c r="C2187" s="116" t="s">
        <v>419</v>
      </c>
      <c r="D2187" s="620">
        <v>1000</v>
      </c>
      <c r="E2187" s="278"/>
      <c r="F2187" s="116">
        <v>12</v>
      </c>
      <c r="G2187" s="700" t="s">
        <v>5613</v>
      </c>
      <c r="H2187" s="878" t="str">
        <f t="shared" si="3214"/>
        <v>091</v>
      </c>
      <c r="I2187" s="397" t="s">
        <v>3257</v>
      </c>
      <c r="J2187" s="380" t="s">
        <v>2708</v>
      </c>
      <c r="K2187" s="408" t="s">
        <v>153</v>
      </c>
      <c r="L2187" s="733">
        <v>280</v>
      </c>
      <c r="M2187" s="734">
        <v>280</v>
      </c>
      <c r="N2187" s="931"/>
      <c r="O2187" s="530">
        <f t="shared" si="3270"/>
        <v>-280</v>
      </c>
      <c r="P2187" s="530" t="str">
        <f t="shared" si="3271"/>
        <v xml:space="preserve">0 </v>
      </c>
      <c r="Q2187" s="646"/>
      <c r="R2187" s="536"/>
      <c r="S2187" s="536"/>
      <c r="T2187" s="536"/>
      <c r="U2187" s="536"/>
      <c r="V2187" s="536"/>
      <c r="W2187" s="683" t="str">
        <f t="shared" si="3272"/>
        <v>OK</v>
      </c>
      <c r="X2187" s="141"/>
      <c r="Y2187" s="141"/>
      <c r="Z2187" s="552"/>
      <c r="AA2187" s="552"/>
      <c r="AB2187" s="683" t="str">
        <f t="shared" si="3273"/>
        <v>OK</v>
      </c>
      <c r="AC2187" s="593"/>
      <c r="AD2187" s="530">
        <f t="shared" si="3274"/>
        <v>0</v>
      </c>
      <c r="AE2187" s="842">
        <f t="shared" si="3275"/>
        <v>0</v>
      </c>
      <c r="AF2187" s="931"/>
      <c r="AG2187" s="530">
        <f t="shared" si="3276"/>
        <v>-280</v>
      </c>
      <c r="AH2187" s="530" t="str">
        <f t="shared" si="3277"/>
        <v xml:space="preserve">0 </v>
      </c>
      <c r="AI2187" s="641"/>
      <c r="AJ2187" s="537"/>
      <c r="AK2187" s="537"/>
      <c r="AL2187" s="537"/>
      <c r="AM2187" s="537"/>
      <c r="AN2187" s="537"/>
      <c r="AO2187" s="683" t="str">
        <f t="shared" si="3278"/>
        <v>OK</v>
      </c>
      <c r="AP2187" s="141"/>
      <c r="AQ2187" s="141"/>
      <c r="AR2187" s="552"/>
      <c r="AS2187" s="552"/>
      <c r="AT2187" s="683" t="str">
        <f t="shared" si="3279"/>
        <v>OK</v>
      </c>
      <c r="AU2187" s="593"/>
      <c r="AV2187" s="530">
        <f t="shared" si="3280"/>
        <v>0</v>
      </c>
      <c r="AW2187" s="842">
        <f t="shared" si="3281"/>
        <v>0</v>
      </c>
      <c r="AX2187" s="115">
        <f t="shared" si="3282"/>
        <v>280</v>
      </c>
      <c r="AY2187" s="5">
        <f t="shared" si="3283"/>
        <v>0</v>
      </c>
      <c r="AZ2187" s="7">
        <f t="shared" si="3286"/>
        <v>-280</v>
      </c>
      <c r="BA2187" s="335">
        <f t="shared" si="3287"/>
        <v>-1</v>
      </c>
      <c r="BB2187" s="23">
        <f t="shared" si="3284"/>
        <v>280</v>
      </c>
      <c r="BC2187" s="5">
        <f t="shared" si="3288"/>
        <v>0</v>
      </c>
      <c r="BD2187" s="7">
        <f t="shared" si="3289"/>
        <v>-280</v>
      </c>
      <c r="BE2187" s="335">
        <f t="shared" si="3290"/>
        <v>-1</v>
      </c>
      <c r="BG2187" s="826" t="str">
        <f t="shared" si="3285"/>
        <v>12.11</v>
      </c>
      <c r="BH2187" s="607" t="b">
        <f>COUNTIF('Codes SEC'!$B$2:$B$250,Ministres!BG2187)&gt;0</f>
        <v>1</v>
      </c>
    </row>
    <row r="2188" spans="1:60" ht="35.1" customHeight="1" x14ac:dyDescent="0.25">
      <c r="A2188" s="222" t="s">
        <v>6116</v>
      </c>
      <c r="B2188" s="112">
        <v>17</v>
      </c>
      <c r="C2188" s="116" t="s">
        <v>419</v>
      </c>
      <c r="D2188" s="620">
        <v>1000</v>
      </c>
      <c r="E2188" s="278"/>
      <c r="F2188" s="116">
        <v>12</v>
      </c>
      <c r="G2188" s="700" t="s">
        <v>5613</v>
      </c>
      <c r="H2188" s="878" t="str">
        <f t="shared" si="3214"/>
        <v>091</v>
      </c>
      <c r="I2188" s="397" t="s">
        <v>3257</v>
      </c>
      <c r="J2188" s="380" t="s">
        <v>2709</v>
      </c>
      <c r="K2188" s="408" t="s">
        <v>160</v>
      </c>
      <c r="L2188" s="733">
        <v>0</v>
      </c>
      <c r="M2188" s="734">
        <v>0</v>
      </c>
      <c r="N2188" s="931"/>
      <c r="O2188" s="530">
        <f t="shared" si="3270"/>
        <v>0</v>
      </c>
      <c r="P2188" s="530">
        <f t="shared" si="3271"/>
        <v>0</v>
      </c>
      <c r="Q2188" s="646"/>
      <c r="R2188" s="536"/>
      <c r="S2188" s="536"/>
      <c r="T2188" s="536"/>
      <c r="U2188" s="536"/>
      <c r="V2188" s="536"/>
      <c r="W2188" s="683" t="str">
        <f t="shared" si="3272"/>
        <v>OK</v>
      </c>
      <c r="X2188" s="141"/>
      <c r="Y2188" s="141"/>
      <c r="Z2188" s="552"/>
      <c r="AA2188" s="552"/>
      <c r="AB2188" s="683" t="str">
        <f t="shared" si="3273"/>
        <v>OK</v>
      </c>
      <c r="AC2188" s="593"/>
      <c r="AD2188" s="530">
        <f t="shared" si="3274"/>
        <v>0</v>
      </c>
      <c r="AE2188" s="842">
        <f t="shared" si="3275"/>
        <v>0</v>
      </c>
      <c r="AF2188" s="931"/>
      <c r="AG2188" s="530">
        <f t="shared" si="3276"/>
        <v>0</v>
      </c>
      <c r="AH2188" s="530">
        <f t="shared" si="3277"/>
        <v>0</v>
      </c>
      <c r="AI2188" s="641"/>
      <c r="AJ2188" s="537"/>
      <c r="AK2188" s="537"/>
      <c r="AL2188" s="537"/>
      <c r="AM2188" s="537"/>
      <c r="AN2188" s="537"/>
      <c r="AO2188" s="683" t="str">
        <f t="shared" si="3278"/>
        <v>OK</v>
      </c>
      <c r="AP2188" s="141"/>
      <c r="AQ2188" s="141"/>
      <c r="AR2188" s="552"/>
      <c r="AS2188" s="552"/>
      <c r="AT2188" s="683" t="str">
        <f t="shared" si="3279"/>
        <v>OK</v>
      </c>
      <c r="AU2188" s="593"/>
      <c r="AV2188" s="530">
        <f t="shared" si="3280"/>
        <v>0</v>
      </c>
      <c r="AW2188" s="842">
        <f t="shared" si="3281"/>
        <v>0</v>
      </c>
      <c r="AX2188" s="115">
        <f t="shared" si="3282"/>
        <v>0</v>
      </c>
      <c r="AY2188" s="5">
        <f t="shared" si="3283"/>
        <v>0</v>
      </c>
      <c r="AZ2188" s="7">
        <f t="shared" si="3286"/>
        <v>0</v>
      </c>
      <c r="BA2188" s="335" t="e">
        <f t="shared" si="3287"/>
        <v>#DIV/0!</v>
      </c>
      <c r="BB2188" s="23">
        <f t="shared" si="3284"/>
        <v>0</v>
      </c>
      <c r="BC2188" s="5">
        <f t="shared" si="3288"/>
        <v>0</v>
      </c>
      <c r="BD2188" s="7">
        <f t="shared" si="3289"/>
        <v>0</v>
      </c>
      <c r="BE2188" s="335" t="e">
        <f t="shared" si="3290"/>
        <v>#DIV/0!</v>
      </c>
      <c r="BG2188" s="826" t="str">
        <f t="shared" si="3285"/>
        <v>12.11</v>
      </c>
      <c r="BH2188" s="607" t="b">
        <f>COUNTIF('Codes SEC'!$B$2:$B$250,Ministres!BG2188)&gt;0</f>
        <v>1</v>
      </c>
    </row>
    <row r="2189" spans="1:60" ht="35.1" customHeight="1" x14ac:dyDescent="0.25">
      <c r="A2189" s="222" t="s">
        <v>6116</v>
      </c>
      <c r="B2189" s="112">
        <v>17</v>
      </c>
      <c r="C2189" s="116" t="s">
        <v>419</v>
      </c>
      <c r="D2189" s="620">
        <v>1000</v>
      </c>
      <c r="E2189" s="278"/>
      <c r="F2189" s="116">
        <v>12</v>
      </c>
      <c r="G2189" s="700" t="s">
        <v>5613</v>
      </c>
      <c r="H2189" s="878" t="str">
        <f t="shared" si="3214"/>
        <v>091</v>
      </c>
      <c r="I2189" s="397" t="s">
        <v>3257</v>
      </c>
      <c r="J2189" s="380" t="s">
        <v>2710</v>
      </c>
      <c r="K2189" s="408" t="s">
        <v>5730</v>
      </c>
      <c r="L2189" s="733">
        <v>1190</v>
      </c>
      <c r="M2189" s="734">
        <v>700</v>
      </c>
      <c r="N2189" s="931"/>
      <c r="O2189" s="530">
        <f t="shared" si="3270"/>
        <v>-1190</v>
      </c>
      <c r="P2189" s="530" t="str">
        <f t="shared" si="3271"/>
        <v xml:space="preserve">0 </v>
      </c>
      <c r="Q2189" s="646"/>
      <c r="R2189" s="536"/>
      <c r="S2189" s="536"/>
      <c r="T2189" s="536"/>
      <c r="U2189" s="536"/>
      <c r="V2189" s="536"/>
      <c r="W2189" s="683" t="str">
        <f t="shared" si="3272"/>
        <v>OK</v>
      </c>
      <c r="X2189" s="141"/>
      <c r="Y2189" s="141"/>
      <c r="Z2189" s="552"/>
      <c r="AA2189" s="552"/>
      <c r="AB2189" s="683" t="str">
        <f t="shared" si="3273"/>
        <v>OK</v>
      </c>
      <c r="AC2189" s="593"/>
      <c r="AD2189" s="530">
        <f t="shared" si="3274"/>
        <v>0</v>
      </c>
      <c r="AE2189" s="842">
        <f t="shared" si="3275"/>
        <v>0</v>
      </c>
      <c r="AF2189" s="931"/>
      <c r="AG2189" s="530">
        <f t="shared" si="3276"/>
        <v>-700</v>
      </c>
      <c r="AH2189" s="530" t="str">
        <f t="shared" si="3277"/>
        <v xml:space="preserve">0 </v>
      </c>
      <c r="AI2189" s="641"/>
      <c r="AJ2189" s="537"/>
      <c r="AK2189" s="537"/>
      <c r="AL2189" s="537"/>
      <c r="AM2189" s="537"/>
      <c r="AN2189" s="537"/>
      <c r="AO2189" s="683" t="str">
        <f t="shared" si="3278"/>
        <v>OK</v>
      </c>
      <c r="AP2189" s="141"/>
      <c r="AQ2189" s="141"/>
      <c r="AR2189" s="552"/>
      <c r="AS2189" s="552"/>
      <c r="AT2189" s="683" t="str">
        <f t="shared" si="3279"/>
        <v>OK</v>
      </c>
      <c r="AU2189" s="593"/>
      <c r="AV2189" s="530">
        <f t="shared" si="3280"/>
        <v>0</v>
      </c>
      <c r="AW2189" s="842">
        <f t="shared" si="3281"/>
        <v>0</v>
      </c>
      <c r="AX2189" s="115">
        <f t="shared" si="3282"/>
        <v>1190</v>
      </c>
      <c r="AY2189" s="5">
        <f t="shared" si="3283"/>
        <v>0</v>
      </c>
      <c r="AZ2189" s="7">
        <f t="shared" si="3286"/>
        <v>-1190</v>
      </c>
      <c r="BA2189" s="335">
        <f t="shared" si="3287"/>
        <v>-1</v>
      </c>
      <c r="BB2189" s="23">
        <f t="shared" si="3284"/>
        <v>700</v>
      </c>
      <c r="BC2189" s="5">
        <f t="shared" si="3288"/>
        <v>0</v>
      </c>
      <c r="BD2189" s="7">
        <f t="shared" si="3289"/>
        <v>-700</v>
      </c>
      <c r="BE2189" s="335">
        <f t="shared" si="3290"/>
        <v>-1</v>
      </c>
      <c r="BG2189" s="826" t="str">
        <f t="shared" si="3285"/>
        <v>12.11</v>
      </c>
      <c r="BH2189" s="607" t="b">
        <f>COUNTIF('Codes SEC'!$B$2:$B$250,Ministres!BG2189)&gt;0</f>
        <v>1</v>
      </c>
    </row>
    <row r="2190" spans="1:60" ht="35.1" customHeight="1" x14ac:dyDescent="0.25">
      <c r="A2190" s="222" t="s">
        <v>6116</v>
      </c>
      <c r="B2190" s="112">
        <v>17</v>
      </c>
      <c r="C2190" s="116" t="s">
        <v>419</v>
      </c>
      <c r="D2190" s="620">
        <v>1000</v>
      </c>
      <c r="E2190" s="278"/>
      <c r="F2190" s="116">
        <v>12</v>
      </c>
      <c r="G2190" s="700" t="s">
        <v>5613</v>
      </c>
      <c r="H2190" s="878" t="str">
        <f t="shared" si="3214"/>
        <v>091</v>
      </c>
      <c r="I2190" s="397" t="s">
        <v>3257</v>
      </c>
      <c r="J2190" s="380" t="s">
        <v>2712</v>
      </c>
      <c r="K2190" s="408" t="s">
        <v>401</v>
      </c>
      <c r="L2190" s="733">
        <v>350</v>
      </c>
      <c r="M2190" s="734">
        <v>650</v>
      </c>
      <c r="N2190" s="931"/>
      <c r="O2190" s="530">
        <f t="shared" si="3270"/>
        <v>-350</v>
      </c>
      <c r="P2190" s="530" t="str">
        <f t="shared" si="3271"/>
        <v xml:space="preserve">0 </v>
      </c>
      <c r="Q2190" s="646"/>
      <c r="R2190" s="536"/>
      <c r="S2190" s="536"/>
      <c r="T2190" s="536"/>
      <c r="U2190" s="536"/>
      <c r="V2190" s="536"/>
      <c r="W2190" s="683" t="str">
        <f t="shared" si="3272"/>
        <v>OK</v>
      </c>
      <c r="X2190" s="141"/>
      <c r="Y2190" s="141"/>
      <c r="Z2190" s="552"/>
      <c r="AA2190" s="552"/>
      <c r="AB2190" s="683" t="str">
        <f t="shared" si="3273"/>
        <v>OK</v>
      </c>
      <c r="AC2190" s="593"/>
      <c r="AD2190" s="530">
        <f t="shared" si="3274"/>
        <v>0</v>
      </c>
      <c r="AE2190" s="842">
        <f t="shared" si="3275"/>
        <v>0</v>
      </c>
      <c r="AF2190" s="931"/>
      <c r="AG2190" s="530">
        <f t="shared" si="3276"/>
        <v>-650</v>
      </c>
      <c r="AH2190" s="530" t="str">
        <f t="shared" si="3277"/>
        <v xml:space="preserve">0 </v>
      </c>
      <c r="AI2190" s="641"/>
      <c r="AJ2190" s="537"/>
      <c r="AK2190" s="537"/>
      <c r="AL2190" s="537"/>
      <c r="AM2190" s="537"/>
      <c r="AN2190" s="537"/>
      <c r="AO2190" s="683" t="str">
        <f t="shared" si="3278"/>
        <v>OK</v>
      </c>
      <c r="AP2190" s="141"/>
      <c r="AQ2190" s="141"/>
      <c r="AR2190" s="552"/>
      <c r="AS2190" s="552"/>
      <c r="AT2190" s="683" t="str">
        <f t="shared" si="3279"/>
        <v>OK</v>
      </c>
      <c r="AU2190" s="593"/>
      <c r="AV2190" s="530">
        <f t="shared" si="3280"/>
        <v>0</v>
      </c>
      <c r="AW2190" s="842">
        <f t="shared" si="3281"/>
        <v>0</v>
      </c>
      <c r="AX2190" s="115">
        <f t="shared" si="3282"/>
        <v>350</v>
      </c>
      <c r="AY2190" s="5">
        <f t="shared" si="3283"/>
        <v>0</v>
      </c>
      <c r="AZ2190" s="7">
        <f t="shared" ref="AZ2190:AZ2195" si="3291">AY2190-AX2190</f>
        <v>-350</v>
      </c>
      <c r="BA2190" s="335">
        <f t="shared" ref="BA2190:BA2195" si="3292">AZ2190/AX2190</f>
        <v>-1</v>
      </c>
      <c r="BB2190" s="23">
        <f t="shared" si="3284"/>
        <v>650</v>
      </c>
      <c r="BC2190" s="5">
        <f t="shared" ref="BC2190:BC2195" si="3293">AW2190</f>
        <v>0</v>
      </c>
      <c r="BD2190" s="7">
        <f t="shared" ref="BD2190:BD2195" si="3294">BC2190-BB2190</f>
        <v>-650</v>
      </c>
      <c r="BE2190" s="335">
        <f t="shared" ref="BE2190:BE2195" si="3295">BD2190/BB2190</f>
        <v>-1</v>
      </c>
      <c r="BG2190" s="826" t="str">
        <f t="shared" si="3285"/>
        <v>12.11</v>
      </c>
      <c r="BH2190" s="607" t="b">
        <f>COUNTIF('Codes SEC'!$B$2:$B$250,Ministres!BG2190)&gt;0</f>
        <v>1</v>
      </c>
    </row>
    <row r="2191" spans="1:60" ht="35.1" customHeight="1" x14ac:dyDescent="0.25">
      <c r="A2191" s="222" t="s">
        <v>6116</v>
      </c>
      <c r="B2191" s="112" t="s">
        <v>5021</v>
      </c>
      <c r="C2191" s="116" t="s">
        <v>419</v>
      </c>
      <c r="D2191" s="620">
        <v>1000</v>
      </c>
      <c r="E2191" s="278"/>
      <c r="F2191" s="116">
        <v>12</v>
      </c>
      <c r="G2191" s="700" t="s">
        <v>5613</v>
      </c>
      <c r="H2191" s="888" t="str">
        <f t="shared" si="3214"/>
        <v>091</v>
      </c>
      <c r="I2191" s="580">
        <v>83122000</v>
      </c>
      <c r="J2191" s="689" t="s">
        <v>6005</v>
      </c>
      <c r="K2191" s="411" t="s">
        <v>6006</v>
      </c>
      <c r="L2191" s="733">
        <v>0</v>
      </c>
      <c r="M2191" s="734">
        <v>0</v>
      </c>
      <c r="N2191" s="931"/>
      <c r="O2191" s="530">
        <f t="shared" si="3270"/>
        <v>0</v>
      </c>
      <c r="P2191" s="530">
        <f t="shared" si="3271"/>
        <v>0</v>
      </c>
      <c r="Q2191" s="646"/>
      <c r="R2191" s="536"/>
      <c r="S2191" s="536"/>
      <c r="T2191" s="536"/>
      <c r="U2191" s="536"/>
      <c r="V2191" s="536"/>
      <c r="W2191" s="683" t="str">
        <f>IF(SUM(Q2191:V2191)=X2191,"OK",SUM(Q2191:V2191)-X2191)</f>
        <v>OK</v>
      </c>
      <c r="X2191" s="141"/>
      <c r="Y2191" s="141"/>
      <c r="Z2191" s="552"/>
      <c r="AA2191" s="552"/>
      <c r="AB2191" s="683" t="str">
        <f>IF(SUM(Z2191:AA2191)=AC2191,"OK",SUM(Z2191:AA2191)-AC2191)</f>
        <v>OK</v>
      </c>
      <c r="AC2191" s="593"/>
      <c r="AD2191" s="530">
        <f t="shared" si="3274"/>
        <v>0</v>
      </c>
      <c r="AE2191" s="842">
        <f t="shared" si="3275"/>
        <v>0</v>
      </c>
      <c r="AF2191" s="931"/>
      <c r="AG2191" s="530">
        <f t="shared" si="3276"/>
        <v>0</v>
      </c>
      <c r="AH2191" s="530">
        <f t="shared" si="3277"/>
        <v>0</v>
      </c>
      <c r="AI2191" s="641"/>
      <c r="AJ2191" s="537"/>
      <c r="AK2191" s="537"/>
      <c r="AL2191" s="537"/>
      <c r="AM2191" s="537"/>
      <c r="AN2191" s="537"/>
      <c r="AO2191" s="683" t="str">
        <f>IF(SUM(AI2191:AN2191)=AP2191,"OK",SUM(AI2191:AN2191)-AP2191)</f>
        <v>OK</v>
      </c>
      <c r="AP2191" s="141"/>
      <c r="AQ2191" s="141"/>
      <c r="AR2191" s="552"/>
      <c r="AS2191" s="552"/>
      <c r="AT2191" s="683" t="str">
        <f>IF(SUM(AR2191:AS2191)=AU2191,"OK",SUM(AR2191:AS2191)-AU2191)</f>
        <v>OK</v>
      </c>
      <c r="AU2191" s="593"/>
      <c r="AV2191" s="530">
        <f t="shared" si="3280"/>
        <v>0</v>
      </c>
      <c r="AW2191" s="842">
        <f t="shared" si="3281"/>
        <v>0</v>
      </c>
      <c r="AX2191" s="115">
        <f t="shared" si="3282"/>
        <v>0</v>
      </c>
      <c r="AY2191" s="5">
        <f t="shared" si="3283"/>
        <v>0</v>
      </c>
      <c r="AZ2191" s="7">
        <f>AY2191-AX2191</f>
        <v>0</v>
      </c>
      <c r="BA2191" s="335" t="e">
        <f>AZ2191/AX2191</f>
        <v>#DIV/0!</v>
      </c>
      <c r="BB2191" s="23">
        <f t="shared" si="3284"/>
        <v>0</v>
      </c>
      <c r="BC2191" s="5">
        <f>AW2191</f>
        <v>0</v>
      </c>
      <c r="BD2191" s="7">
        <f>BC2191-BB2191</f>
        <v>0</v>
      </c>
      <c r="BE2191" s="335" t="e">
        <f>BD2191/BB2191</f>
        <v>#DIV/0!</v>
      </c>
      <c r="BG2191" s="826" t="str">
        <f t="shared" si="3285"/>
        <v>31.22</v>
      </c>
      <c r="BH2191" s="607" t="b">
        <f>COUNTIF('Codes SEC'!$B$2:$B$250,Ministres!BG2191)&gt;0</f>
        <v>1</v>
      </c>
    </row>
    <row r="2192" spans="1:60" ht="35.1" customHeight="1" x14ac:dyDescent="0.25">
      <c r="A2192" s="190" t="s">
        <v>6116</v>
      </c>
      <c r="B2192" s="583" t="s">
        <v>5021</v>
      </c>
      <c r="C2192" s="120" t="s">
        <v>419</v>
      </c>
      <c r="D2192" s="622">
        <v>1000</v>
      </c>
      <c r="E2192" s="584"/>
      <c r="F2192" s="120">
        <v>12</v>
      </c>
      <c r="G2192" s="700" t="s">
        <v>5613</v>
      </c>
      <c r="H2192" s="891" t="str">
        <f t="shared" si="3214"/>
        <v>091</v>
      </c>
      <c r="I2192" s="605">
        <v>83132000</v>
      </c>
      <c r="J2192" s="689" t="s">
        <v>5161</v>
      </c>
      <c r="K2192" s="424" t="s">
        <v>5731</v>
      </c>
      <c r="L2192" s="733">
        <v>210</v>
      </c>
      <c r="M2192" s="734">
        <v>210</v>
      </c>
      <c r="N2192" s="931"/>
      <c r="O2192" s="530">
        <f t="shared" si="3270"/>
        <v>-210</v>
      </c>
      <c r="P2192" s="530" t="str">
        <f t="shared" si="3271"/>
        <v xml:space="preserve">0 </v>
      </c>
      <c r="Q2192" s="646"/>
      <c r="R2192" s="536"/>
      <c r="S2192" s="536"/>
      <c r="T2192" s="536"/>
      <c r="U2192" s="536"/>
      <c r="V2192" s="536"/>
      <c r="W2192" s="683" t="str">
        <f t="shared" si="3272"/>
        <v>OK</v>
      </c>
      <c r="X2192" s="141"/>
      <c r="Y2192" s="141"/>
      <c r="Z2192" s="552"/>
      <c r="AA2192" s="552"/>
      <c r="AB2192" s="683" t="str">
        <f t="shared" si="3273"/>
        <v>OK</v>
      </c>
      <c r="AC2192" s="593"/>
      <c r="AD2192" s="530">
        <f t="shared" si="3274"/>
        <v>0</v>
      </c>
      <c r="AE2192" s="842">
        <f t="shared" si="3275"/>
        <v>0</v>
      </c>
      <c r="AF2192" s="931"/>
      <c r="AG2192" s="530">
        <f t="shared" si="3276"/>
        <v>-210</v>
      </c>
      <c r="AH2192" s="530" t="str">
        <f t="shared" si="3277"/>
        <v xml:space="preserve">0 </v>
      </c>
      <c r="AI2192" s="641"/>
      <c r="AJ2192" s="537"/>
      <c r="AK2192" s="537"/>
      <c r="AL2192" s="537"/>
      <c r="AM2192" s="537"/>
      <c r="AN2192" s="537"/>
      <c r="AO2192" s="683" t="str">
        <f t="shared" si="3278"/>
        <v>OK</v>
      </c>
      <c r="AP2192" s="141"/>
      <c r="AQ2192" s="141"/>
      <c r="AR2192" s="552"/>
      <c r="AS2192" s="552"/>
      <c r="AT2192" s="683" t="str">
        <f t="shared" si="3279"/>
        <v>OK</v>
      </c>
      <c r="AU2192" s="593"/>
      <c r="AV2192" s="530">
        <f t="shared" si="3280"/>
        <v>0</v>
      </c>
      <c r="AW2192" s="842">
        <f t="shared" si="3281"/>
        <v>0</v>
      </c>
      <c r="AX2192" s="115">
        <f t="shared" si="3282"/>
        <v>210</v>
      </c>
      <c r="AY2192" s="5">
        <f t="shared" si="3283"/>
        <v>0</v>
      </c>
      <c r="AZ2192" s="7">
        <f t="shared" si="3291"/>
        <v>-210</v>
      </c>
      <c r="BA2192" s="335">
        <f t="shared" si="3292"/>
        <v>-1</v>
      </c>
      <c r="BB2192" s="23">
        <f t="shared" si="3284"/>
        <v>210</v>
      </c>
      <c r="BC2192" s="5">
        <f t="shared" si="3293"/>
        <v>0</v>
      </c>
      <c r="BD2192" s="7">
        <f t="shared" si="3294"/>
        <v>-210</v>
      </c>
      <c r="BE2192" s="335">
        <f t="shared" si="3295"/>
        <v>-1</v>
      </c>
      <c r="BG2192" s="826" t="str">
        <f t="shared" si="3285"/>
        <v>31.32</v>
      </c>
      <c r="BH2192" s="607" t="b">
        <f>COUNTIF('Codes SEC'!$B$2:$B$250,Ministres!BG2192)&gt;0</f>
        <v>1</v>
      </c>
    </row>
    <row r="2193" spans="1:61" ht="35.1" customHeight="1" x14ac:dyDescent="0.25">
      <c r="A2193" s="190" t="s">
        <v>6116</v>
      </c>
      <c r="B2193" s="583" t="s">
        <v>5021</v>
      </c>
      <c r="C2193" s="120" t="s">
        <v>419</v>
      </c>
      <c r="D2193" s="622">
        <v>1000</v>
      </c>
      <c r="E2193" s="584"/>
      <c r="F2193" s="120">
        <v>12</v>
      </c>
      <c r="G2193" s="700" t="s">
        <v>5613</v>
      </c>
      <c r="H2193" s="891" t="str">
        <f t="shared" si="3214"/>
        <v>091</v>
      </c>
      <c r="I2193" s="605">
        <v>83132000</v>
      </c>
      <c r="J2193" s="689" t="s">
        <v>5162</v>
      </c>
      <c r="K2193" s="424" t="s">
        <v>5163</v>
      </c>
      <c r="L2193" s="733">
        <v>300</v>
      </c>
      <c r="M2193" s="734">
        <v>300</v>
      </c>
      <c r="N2193" s="931"/>
      <c r="O2193" s="530">
        <f t="shared" si="3270"/>
        <v>-300</v>
      </c>
      <c r="P2193" s="530" t="str">
        <f t="shared" si="3271"/>
        <v xml:space="preserve">0 </v>
      </c>
      <c r="Q2193" s="646"/>
      <c r="R2193" s="536"/>
      <c r="S2193" s="536"/>
      <c r="T2193" s="536"/>
      <c r="U2193" s="536"/>
      <c r="V2193" s="536"/>
      <c r="W2193" s="683" t="str">
        <f t="shared" si="3272"/>
        <v>OK</v>
      </c>
      <c r="X2193" s="141"/>
      <c r="Y2193" s="141"/>
      <c r="Z2193" s="552"/>
      <c r="AA2193" s="552"/>
      <c r="AB2193" s="683" t="str">
        <f t="shared" si="3273"/>
        <v>OK</v>
      </c>
      <c r="AC2193" s="593"/>
      <c r="AD2193" s="530">
        <f t="shared" si="3274"/>
        <v>0</v>
      </c>
      <c r="AE2193" s="842">
        <f t="shared" si="3275"/>
        <v>0</v>
      </c>
      <c r="AF2193" s="931"/>
      <c r="AG2193" s="530">
        <f t="shared" si="3276"/>
        <v>-300</v>
      </c>
      <c r="AH2193" s="530" t="str">
        <f t="shared" si="3277"/>
        <v xml:space="preserve">0 </v>
      </c>
      <c r="AI2193" s="641"/>
      <c r="AJ2193" s="537"/>
      <c r="AK2193" s="537"/>
      <c r="AL2193" s="537"/>
      <c r="AM2193" s="537"/>
      <c r="AN2193" s="537"/>
      <c r="AO2193" s="683" t="str">
        <f t="shared" si="3278"/>
        <v>OK</v>
      </c>
      <c r="AP2193" s="141"/>
      <c r="AQ2193" s="141"/>
      <c r="AR2193" s="552"/>
      <c r="AS2193" s="552"/>
      <c r="AT2193" s="683" t="str">
        <f t="shared" si="3279"/>
        <v>OK</v>
      </c>
      <c r="AU2193" s="593"/>
      <c r="AV2193" s="530">
        <f t="shared" si="3280"/>
        <v>0</v>
      </c>
      <c r="AW2193" s="842">
        <f t="shared" si="3281"/>
        <v>0</v>
      </c>
      <c r="AX2193" s="115">
        <f t="shared" si="3282"/>
        <v>300</v>
      </c>
      <c r="AY2193" s="5">
        <f t="shared" si="3283"/>
        <v>0</v>
      </c>
      <c r="AZ2193" s="7">
        <f t="shared" si="3291"/>
        <v>-300</v>
      </c>
      <c r="BA2193" s="335">
        <f t="shared" si="3292"/>
        <v>-1</v>
      </c>
      <c r="BB2193" s="23">
        <f t="shared" si="3284"/>
        <v>300</v>
      </c>
      <c r="BC2193" s="5">
        <f t="shared" si="3293"/>
        <v>0</v>
      </c>
      <c r="BD2193" s="7">
        <f t="shared" si="3294"/>
        <v>-300</v>
      </c>
      <c r="BE2193" s="335">
        <f t="shared" si="3295"/>
        <v>-1</v>
      </c>
      <c r="BG2193" s="826" t="str">
        <f t="shared" si="3285"/>
        <v>31.32</v>
      </c>
      <c r="BH2193" s="607" t="b">
        <f>COUNTIF('Codes SEC'!$B$2:$B$250,Ministres!BG2193)&gt;0</f>
        <v>1</v>
      </c>
    </row>
    <row r="2194" spans="1:61" ht="35.1" customHeight="1" x14ac:dyDescent="0.25">
      <c r="A2194" s="222" t="s">
        <v>6116</v>
      </c>
      <c r="B2194" s="112" t="s">
        <v>5021</v>
      </c>
      <c r="C2194" s="120" t="s">
        <v>419</v>
      </c>
      <c r="D2194" s="620">
        <v>1000</v>
      </c>
      <c r="E2194" s="278"/>
      <c r="F2194" s="116">
        <v>12</v>
      </c>
      <c r="G2194" s="700" t="s">
        <v>5613</v>
      </c>
      <c r="H2194" s="888" t="str">
        <f t="shared" si="3214"/>
        <v>091</v>
      </c>
      <c r="I2194" s="580">
        <v>83132000</v>
      </c>
      <c r="J2194" s="689" t="s">
        <v>5813</v>
      </c>
      <c r="K2194" s="411" t="s">
        <v>5814</v>
      </c>
      <c r="L2194" s="733">
        <v>0</v>
      </c>
      <c r="M2194" s="734">
        <v>0</v>
      </c>
      <c r="N2194" s="931"/>
      <c r="O2194" s="530">
        <f t="shared" si="3270"/>
        <v>0</v>
      </c>
      <c r="P2194" s="530">
        <f t="shared" si="3271"/>
        <v>0</v>
      </c>
      <c r="Q2194" s="646"/>
      <c r="R2194" s="536"/>
      <c r="S2194" s="536"/>
      <c r="T2194" s="536"/>
      <c r="U2194" s="536"/>
      <c r="V2194" s="536"/>
      <c r="W2194" s="683" t="str">
        <f>IF(SUM(Q2194:V2194)=X2194,"OK",SUM(Q2194:V2194)-X2194)</f>
        <v>OK</v>
      </c>
      <c r="X2194" s="141"/>
      <c r="Y2194" s="141"/>
      <c r="Z2194" s="552"/>
      <c r="AA2194" s="552"/>
      <c r="AB2194" s="683" t="str">
        <f>IF(SUM(Z2194:AA2194)=AC2194,"OK",SUM(Z2194:AA2194)-AC2194)</f>
        <v>OK</v>
      </c>
      <c r="AC2194" s="593"/>
      <c r="AD2194" s="530">
        <f t="shared" si="3274"/>
        <v>0</v>
      </c>
      <c r="AE2194" s="842">
        <f t="shared" si="3275"/>
        <v>0</v>
      </c>
      <c r="AF2194" s="931"/>
      <c r="AG2194" s="530">
        <f t="shared" si="3276"/>
        <v>0</v>
      </c>
      <c r="AH2194" s="530">
        <f t="shared" si="3277"/>
        <v>0</v>
      </c>
      <c r="AI2194" s="641"/>
      <c r="AJ2194" s="537"/>
      <c r="AK2194" s="537"/>
      <c r="AL2194" s="537"/>
      <c r="AM2194" s="537"/>
      <c r="AN2194" s="537"/>
      <c r="AO2194" s="683" t="str">
        <f>IF(SUM(AI2194:AN2194)=AP2194,"OK",SUM(AI2194:AN2194)-AP2194)</f>
        <v>OK</v>
      </c>
      <c r="AP2194" s="141"/>
      <c r="AQ2194" s="141"/>
      <c r="AR2194" s="552"/>
      <c r="AS2194" s="552"/>
      <c r="AT2194" s="683" t="str">
        <f>IF(SUM(AR2194:AS2194)=AU2194,"OK",SUM(AR2194:AS2194)-AU2194)</f>
        <v>OK</v>
      </c>
      <c r="AU2194" s="593"/>
      <c r="AV2194" s="530">
        <f t="shared" si="3280"/>
        <v>0</v>
      </c>
      <c r="AW2194" s="842">
        <f t="shared" si="3281"/>
        <v>0</v>
      </c>
      <c r="AX2194" s="115">
        <f t="shared" si="3282"/>
        <v>0</v>
      </c>
      <c r="AY2194" s="5">
        <f t="shared" si="3283"/>
        <v>0</v>
      </c>
      <c r="AZ2194" s="7">
        <f>AY2194-AX2194</f>
        <v>0</v>
      </c>
      <c r="BA2194" s="335" t="e">
        <f>AZ2194/AX2194</f>
        <v>#DIV/0!</v>
      </c>
      <c r="BB2194" s="23">
        <f t="shared" si="3284"/>
        <v>0</v>
      </c>
      <c r="BC2194" s="5">
        <f>AW2194</f>
        <v>0</v>
      </c>
      <c r="BD2194" s="7">
        <f>BC2194-BB2194</f>
        <v>0</v>
      </c>
      <c r="BE2194" s="335" t="e">
        <f>BD2194/BB2194</f>
        <v>#DIV/0!</v>
      </c>
      <c r="BG2194" s="826" t="str">
        <f t="shared" si="3285"/>
        <v>31.32</v>
      </c>
      <c r="BH2194" s="607" t="b">
        <f>COUNTIF('Codes SEC'!$B$2:$B$250,Ministres!BG2194)&gt;0</f>
        <v>1</v>
      </c>
    </row>
    <row r="2195" spans="1:61" ht="35.1" customHeight="1" x14ac:dyDescent="0.25">
      <c r="A2195" s="222" t="s">
        <v>6116</v>
      </c>
      <c r="B2195" s="112">
        <v>17</v>
      </c>
      <c r="C2195" s="116" t="s">
        <v>419</v>
      </c>
      <c r="D2195" s="620">
        <v>1000</v>
      </c>
      <c r="E2195" s="278"/>
      <c r="F2195" s="116">
        <v>12</v>
      </c>
      <c r="G2195" s="700" t="s">
        <v>5613</v>
      </c>
      <c r="H2195" s="888" t="str">
        <f t="shared" si="3214"/>
        <v>091</v>
      </c>
      <c r="I2195" s="580">
        <v>83132000</v>
      </c>
      <c r="J2195" s="689" t="s">
        <v>6075</v>
      </c>
      <c r="K2195" s="411" t="s">
        <v>6076</v>
      </c>
      <c r="L2195" s="733">
        <v>0</v>
      </c>
      <c r="M2195" s="734">
        <v>0</v>
      </c>
      <c r="N2195" s="931"/>
      <c r="O2195" s="530">
        <f t="shared" si="3270"/>
        <v>0</v>
      </c>
      <c r="P2195" s="530">
        <f t="shared" si="3271"/>
        <v>0</v>
      </c>
      <c r="Q2195" s="646"/>
      <c r="R2195" s="536"/>
      <c r="S2195" s="536"/>
      <c r="T2195" s="536"/>
      <c r="U2195" s="536"/>
      <c r="V2195" s="536"/>
      <c r="W2195" s="683" t="str">
        <f t="shared" si="3272"/>
        <v>OK</v>
      </c>
      <c r="X2195" s="141"/>
      <c r="Y2195" s="141"/>
      <c r="Z2195" s="552"/>
      <c r="AA2195" s="552"/>
      <c r="AB2195" s="683" t="str">
        <f t="shared" si="3273"/>
        <v>OK</v>
      </c>
      <c r="AC2195" s="593"/>
      <c r="AD2195" s="530">
        <f t="shared" si="3274"/>
        <v>0</v>
      </c>
      <c r="AE2195" s="842">
        <f t="shared" si="3275"/>
        <v>0</v>
      </c>
      <c r="AF2195" s="931"/>
      <c r="AG2195" s="530">
        <f t="shared" si="3276"/>
        <v>0</v>
      </c>
      <c r="AH2195" s="530">
        <f t="shared" si="3277"/>
        <v>0</v>
      </c>
      <c r="AI2195" s="641"/>
      <c r="AJ2195" s="537"/>
      <c r="AK2195" s="537"/>
      <c r="AL2195" s="537"/>
      <c r="AM2195" s="537"/>
      <c r="AN2195" s="537"/>
      <c r="AO2195" s="683" t="str">
        <f t="shared" si="3278"/>
        <v>OK</v>
      </c>
      <c r="AP2195" s="141"/>
      <c r="AQ2195" s="141"/>
      <c r="AR2195" s="552"/>
      <c r="AS2195" s="552"/>
      <c r="AT2195" s="683" t="str">
        <f t="shared" si="3279"/>
        <v>OK</v>
      </c>
      <c r="AU2195" s="593"/>
      <c r="AV2195" s="530">
        <f t="shared" si="3280"/>
        <v>0</v>
      </c>
      <c r="AW2195" s="842">
        <f t="shared" si="3281"/>
        <v>0</v>
      </c>
      <c r="AX2195" s="115">
        <f t="shared" si="3282"/>
        <v>0</v>
      </c>
      <c r="AY2195" s="5">
        <f t="shared" si="3283"/>
        <v>0</v>
      </c>
      <c r="AZ2195" s="7">
        <f t="shared" si="3291"/>
        <v>0</v>
      </c>
      <c r="BA2195" s="335" t="e">
        <f t="shared" si="3292"/>
        <v>#DIV/0!</v>
      </c>
      <c r="BB2195" s="23">
        <f t="shared" si="3284"/>
        <v>0</v>
      </c>
      <c r="BC2195" s="5">
        <f t="shared" si="3293"/>
        <v>0</v>
      </c>
      <c r="BD2195" s="7">
        <f t="shared" si="3294"/>
        <v>0</v>
      </c>
      <c r="BE2195" s="335" t="e">
        <f t="shared" si="3295"/>
        <v>#DIV/0!</v>
      </c>
      <c r="BG2195" s="826" t="str">
        <f t="shared" si="3285"/>
        <v>31.32</v>
      </c>
      <c r="BH2195" s="607" t="b">
        <f>COUNTIF('Codes SEC'!$B$2:$B$250,Ministres!BG2195)&gt;0</f>
        <v>1</v>
      </c>
    </row>
    <row r="2196" spans="1:61" ht="35.1" customHeight="1" x14ac:dyDescent="0.25">
      <c r="A2196" s="222" t="s">
        <v>6116</v>
      </c>
      <c r="B2196" s="112">
        <v>17</v>
      </c>
      <c r="C2196" s="116" t="s">
        <v>419</v>
      </c>
      <c r="D2196" s="620">
        <v>1000</v>
      </c>
      <c r="E2196" s="278"/>
      <c r="F2196" s="116">
        <v>12</v>
      </c>
      <c r="G2196" s="700" t="s">
        <v>5613</v>
      </c>
      <c r="H2196" s="878" t="str">
        <f t="shared" si="3214"/>
        <v>091</v>
      </c>
      <c r="I2196" s="397" t="s">
        <v>3264</v>
      </c>
      <c r="J2196" s="380" t="s">
        <v>2713</v>
      </c>
      <c r="K2196" s="408" t="s">
        <v>3235</v>
      </c>
      <c r="L2196" s="733">
        <v>631</v>
      </c>
      <c r="M2196" s="734">
        <v>631</v>
      </c>
      <c r="N2196" s="931"/>
      <c r="O2196" s="530">
        <f t="shared" si="3270"/>
        <v>-631</v>
      </c>
      <c r="P2196" s="530" t="str">
        <f t="shared" si="3271"/>
        <v xml:space="preserve">0 </v>
      </c>
      <c r="Q2196" s="646"/>
      <c r="R2196" s="536"/>
      <c r="S2196" s="536"/>
      <c r="T2196" s="536"/>
      <c r="U2196" s="536"/>
      <c r="V2196" s="536"/>
      <c r="W2196" s="683" t="str">
        <f t="shared" si="3272"/>
        <v>OK</v>
      </c>
      <c r="X2196" s="141"/>
      <c r="Y2196" s="141"/>
      <c r="Z2196" s="552"/>
      <c r="AA2196" s="552"/>
      <c r="AB2196" s="683" t="str">
        <f t="shared" si="3273"/>
        <v>OK</v>
      </c>
      <c r="AC2196" s="593"/>
      <c r="AD2196" s="530">
        <f t="shared" si="3274"/>
        <v>0</v>
      </c>
      <c r="AE2196" s="842">
        <f t="shared" si="3275"/>
        <v>0</v>
      </c>
      <c r="AF2196" s="931"/>
      <c r="AG2196" s="530">
        <f t="shared" si="3276"/>
        <v>-631</v>
      </c>
      <c r="AH2196" s="530" t="str">
        <f t="shared" si="3277"/>
        <v xml:space="preserve">0 </v>
      </c>
      <c r="AI2196" s="641"/>
      <c r="AJ2196" s="537"/>
      <c r="AK2196" s="537"/>
      <c r="AL2196" s="537"/>
      <c r="AM2196" s="537"/>
      <c r="AN2196" s="537"/>
      <c r="AO2196" s="683" t="str">
        <f t="shared" si="3278"/>
        <v>OK</v>
      </c>
      <c r="AP2196" s="141"/>
      <c r="AQ2196" s="141"/>
      <c r="AR2196" s="552"/>
      <c r="AS2196" s="552"/>
      <c r="AT2196" s="683" t="str">
        <f t="shared" si="3279"/>
        <v>OK</v>
      </c>
      <c r="AU2196" s="593"/>
      <c r="AV2196" s="530">
        <f t="shared" si="3280"/>
        <v>0</v>
      </c>
      <c r="AW2196" s="842">
        <f t="shared" si="3281"/>
        <v>0</v>
      </c>
      <c r="AX2196" s="115">
        <f t="shared" si="3282"/>
        <v>631</v>
      </c>
      <c r="AY2196" s="5">
        <f t="shared" si="3283"/>
        <v>0</v>
      </c>
      <c r="AZ2196" s="7">
        <f t="shared" si="3286"/>
        <v>-631</v>
      </c>
      <c r="BA2196" s="335">
        <f t="shared" si="3287"/>
        <v>-1</v>
      </c>
      <c r="BB2196" s="23">
        <f t="shared" si="3284"/>
        <v>631</v>
      </c>
      <c r="BC2196" s="5">
        <f t="shared" si="3288"/>
        <v>0</v>
      </c>
      <c r="BD2196" s="7">
        <f t="shared" si="3289"/>
        <v>-631</v>
      </c>
      <c r="BE2196" s="335">
        <f t="shared" si="3290"/>
        <v>-1</v>
      </c>
      <c r="BG2196" s="826" t="str">
        <f t="shared" si="3285"/>
        <v>33.00</v>
      </c>
      <c r="BH2196" s="607" t="b">
        <f>COUNTIF('Codes SEC'!$B$2:$B$250,Ministres!BG2196)&gt;0</f>
        <v>1</v>
      </c>
    </row>
    <row r="2197" spans="1:61" ht="35.1" customHeight="1" x14ac:dyDescent="0.25">
      <c r="A2197" s="222" t="s">
        <v>6116</v>
      </c>
      <c r="B2197" s="112">
        <v>17</v>
      </c>
      <c r="C2197" s="116" t="s">
        <v>419</v>
      </c>
      <c r="D2197" s="620">
        <v>1000</v>
      </c>
      <c r="E2197" s="278"/>
      <c r="F2197" s="116">
        <v>12</v>
      </c>
      <c r="G2197" s="700" t="s">
        <v>5613</v>
      </c>
      <c r="H2197" s="878" t="str">
        <f t="shared" si="3214"/>
        <v>091</v>
      </c>
      <c r="I2197" s="397" t="s">
        <v>3264</v>
      </c>
      <c r="J2197" s="380" t="s">
        <v>2714</v>
      </c>
      <c r="K2197" s="408" t="s">
        <v>5732</v>
      </c>
      <c r="L2197" s="733">
        <v>390</v>
      </c>
      <c r="M2197" s="734">
        <v>390</v>
      </c>
      <c r="N2197" s="931"/>
      <c r="O2197" s="530">
        <f t="shared" si="3270"/>
        <v>-390</v>
      </c>
      <c r="P2197" s="530" t="str">
        <f t="shared" si="3271"/>
        <v xml:space="preserve">0 </v>
      </c>
      <c r="Q2197" s="646"/>
      <c r="R2197" s="536"/>
      <c r="S2197" s="536"/>
      <c r="T2197" s="536"/>
      <c r="U2197" s="536"/>
      <c r="V2197" s="536"/>
      <c r="W2197" s="683" t="str">
        <f t="shared" si="3272"/>
        <v>OK</v>
      </c>
      <c r="X2197" s="141"/>
      <c r="Y2197" s="141"/>
      <c r="Z2197" s="552"/>
      <c r="AA2197" s="552"/>
      <c r="AB2197" s="683" t="str">
        <f t="shared" si="3273"/>
        <v>OK</v>
      </c>
      <c r="AC2197" s="593"/>
      <c r="AD2197" s="530">
        <f t="shared" si="3274"/>
        <v>0</v>
      </c>
      <c r="AE2197" s="842">
        <f t="shared" si="3275"/>
        <v>0</v>
      </c>
      <c r="AF2197" s="931"/>
      <c r="AG2197" s="530">
        <f t="shared" si="3276"/>
        <v>-390</v>
      </c>
      <c r="AH2197" s="530" t="str">
        <f t="shared" si="3277"/>
        <v xml:space="preserve">0 </v>
      </c>
      <c r="AI2197" s="641"/>
      <c r="AJ2197" s="537"/>
      <c r="AK2197" s="537"/>
      <c r="AL2197" s="537"/>
      <c r="AM2197" s="537"/>
      <c r="AN2197" s="537"/>
      <c r="AO2197" s="683" t="str">
        <f t="shared" si="3278"/>
        <v>OK</v>
      </c>
      <c r="AP2197" s="141"/>
      <c r="AQ2197" s="141"/>
      <c r="AR2197" s="552"/>
      <c r="AS2197" s="552"/>
      <c r="AT2197" s="683" t="str">
        <f t="shared" si="3279"/>
        <v>OK</v>
      </c>
      <c r="AU2197" s="593"/>
      <c r="AV2197" s="530">
        <f t="shared" si="3280"/>
        <v>0</v>
      </c>
      <c r="AW2197" s="842">
        <f t="shared" si="3281"/>
        <v>0</v>
      </c>
      <c r="AX2197" s="115">
        <f t="shared" si="3282"/>
        <v>390</v>
      </c>
      <c r="AY2197" s="5">
        <f t="shared" si="3283"/>
        <v>0</v>
      </c>
      <c r="AZ2197" s="7">
        <f t="shared" si="3286"/>
        <v>-390</v>
      </c>
      <c r="BA2197" s="335">
        <f t="shared" si="3287"/>
        <v>-1</v>
      </c>
      <c r="BB2197" s="23">
        <f t="shared" si="3284"/>
        <v>390</v>
      </c>
      <c r="BC2197" s="5">
        <f t="shared" ref="BC2197:BC2208" si="3296">AW2197</f>
        <v>0</v>
      </c>
      <c r="BD2197" s="7">
        <f t="shared" si="3289"/>
        <v>-390</v>
      </c>
      <c r="BE2197" s="335">
        <f t="shared" si="3290"/>
        <v>-1</v>
      </c>
      <c r="BG2197" s="826" t="str">
        <f t="shared" si="3285"/>
        <v>33.00</v>
      </c>
      <c r="BH2197" s="607" t="b">
        <f>COUNTIF('Codes SEC'!$B$2:$B$250,Ministres!BG2197)&gt;0</f>
        <v>1</v>
      </c>
    </row>
    <row r="2198" spans="1:61" ht="35.1" customHeight="1" x14ac:dyDescent="0.25">
      <c r="A2198" s="222" t="s">
        <v>6116</v>
      </c>
      <c r="B2198" s="112">
        <v>17</v>
      </c>
      <c r="C2198" s="116" t="s">
        <v>419</v>
      </c>
      <c r="D2198" s="620">
        <v>1000</v>
      </c>
      <c r="E2198" s="278"/>
      <c r="F2198" s="116">
        <v>4</v>
      </c>
      <c r="G2198" s="700" t="s">
        <v>5613</v>
      </c>
      <c r="H2198" s="878" t="str">
        <f t="shared" si="3214"/>
        <v>091</v>
      </c>
      <c r="I2198" s="397" t="s">
        <v>3264</v>
      </c>
      <c r="J2198" s="380" t="s">
        <v>2715</v>
      </c>
      <c r="K2198" s="402" t="s">
        <v>275</v>
      </c>
      <c r="L2198" s="733">
        <v>0</v>
      </c>
      <c r="M2198" s="734">
        <v>0</v>
      </c>
      <c r="N2198" s="931"/>
      <c r="O2198" s="530">
        <f t="shared" si="3270"/>
        <v>0</v>
      </c>
      <c r="P2198" s="530">
        <f t="shared" si="3271"/>
        <v>0</v>
      </c>
      <c r="Q2198" s="646"/>
      <c r="R2198" s="536"/>
      <c r="S2198" s="536"/>
      <c r="T2198" s="536"/>
      <c r="U2198" s="536"/>
      <c r="V2198" s="536"/>
      <c r="W2198" s="683" t="str">
        <f t="shared" si="3272"/>
        <v>OK</v>
      </c>
      <c r="X2198" s="141"/>
      <c r="Y2198" s="141"/>
      <c r="Z2198" s="552"/>
      <c r="AA2198" s="552"/>
      <c r="AB2198" s="683" t="str">
        <f t="shared" si="3273"/>
        <v>OK</v>
      </c>
      <c r="AC2198" s="593"/>
      <c r="AD2198" s="530">
        <f t="shared" si="3274"/>
        <v>0</v>
      </c>
      <c r="AE2198" s="842">
        <f t="shared" si="3275"/>
        <v>0</v>
      </c>
      <c r="AF2198" s="931"/>
      <c r="AG2198" s="530">
        <f t="shared" si="3276"/>
        <v>0</v>
      </c>
      <c r="AH2198" s="530">
        <f t="shared" si="3277"/>
        <v>0</v>
      </c>
      <c r="AI2198" s="641"/>
      <c r="AJ2198" s="537"/>
      <c r="AK2198" s="537"/>
      <c r="AL2198" s="537"/>
      <c r="AM2198" s="537"/>
      <c r="AN2198" s="537"/>
      <c r="AO2198" s="683" t="str">
        <f t="shared" si="3278"/>
        <v>OK</v>
      </c>
      <c r="AP2198" s="141"/>
      <c r="AQ2198" s="141"/>
      <c r="AR2198" s="552"/>
      <c r="AS2198" s="552"/>
      <c r="AT2198" s="683" t="str">
        <f t="shared" si="3279"/>
        <v>OK</v>
      </c>
      <c r="AU2198" s="593"/>
      <c r="AV2198" s="530">
        <f t="shared" si="3280"/>
        <v>0</v>
      </c>
      <c r="AW2198" s="842">
        <f t="shared" si="3281"/>
        <v>0</v>
      </c>
      <c r="AX2198" s="115">
        <f t="shared" si="3282"/>
        <v>0</v>
      </c>
      <c r="AY2198" s="5">
        <f t="shared" si="3283"/>
        <v>0</v>
      </c>
      <c r="AZ2198" s="7">
        <f t="shared" ref="AZ2198:AZ2206" si="3297">AY2198-AX2198</f>
        <v>0</v>
      </c>
      <c r="BA2198" s="335" t="e">
        <f t="shared" si="3287"/>
        <v>#DIV/0!</v>
      </c>
      <c r="BB2198" s="23">
        <f t="shared" si="3284"/>
        <v>0</v>
      </c>
      <c r="BC2198" s="5">
        <f t="shared" ref="BC2198:BC2206" si="3298">AW2198</f>
        <v>0</v>
      </c>
      <c r="BD2198" s="7">
        <f t="shared" ref="BD2198:BD2206" si="3299">BC2198-BB2198</f>
        <v>0</v>
      </c>
      <c r="BE2198" s="335" t="e">
        <f t="shared" si="3290"/>
        <v>#DIV/0!</v>
      </c>
      <c r="BG2198" s="826" t="str">
        <f t="shared" si="3285"/>
        <v>33.00</v>
      </c>
      <c r="BH2198" s="607" t="b">
        <f>COUNTIF('Codes SEC'!$B$2:$B$250,Ministres!BG2198)&gt;0</f>
        <v>1</v>
      </c>
    </row>
    <row r="2199" spans="1:61" ht="35.1" customHeight="1" x14ac:dyDescent="0.25">
      <c r="A2199" s="222" t="s">
        <v>6116</v>
      </c>
      <c r="B2199" s="112">
        <v>17</v>
      </c>
      <c r="C2199" s="116" t="s">
        <v>419</v>
      </c>
      <c r="D2199" s="620">
        <v>1000</v>
      </c>
      <c r="E2199" s="278"/>
      <c r="F2199" s="116">
        <v>12</v>
      </c>
      <c r="G2199" s="700" t="s">
        <v>5613</v>
      </c>
      <c r="H2199" s="878" t="str">
        <f t="shared" si="3214"/>
        <v>091</v>
      </c>
      <c r="I2199" s="397" t="s">
        <v>3264</v>
      </c>
      <c r="J2199" s="380" t="s">
        <v>2716</v>
      </c>
      <c r="K2199" s="408" t="s">
        <v>379</v>
      </c>
      <c r="L2199" s="726">
        <v>0</v>
      </c>
      <c r="M2199" s="727">
        <v>0</v>
      </c>
      <c r="N2199" s="931"/>
      <c r="O2199" s="530">
        <f t="shared" si="3270"/>
        <v>0</v>
      </c>
      <c r="P2199" s="530">
        <f t="shared" si="3271"/>
        <v>0</v>
      </c>
      <c r="Q2199" s="646"/>
      <c r="R2199" s="536"/>
      <c r="S2199" s="536"/>
      <c r="T2199" s="536"/>
      <c r="U2199" s="536"/>
      <c r="V2199" s="536"/>
      <c r="W2199" s="683" t="str">
        <f>IF(SUM(Q2199:V2199)=X2199,"OK",SUM(Q2199:V2199)-X2199)</f>
        <v>OK</v>
      </c>
      <c r="X2199" s="141"/>
      <c r="Y2199" s="141"/>
      <c r="Z2199" s="552"/>
      <c r="AA2199" s="552"/>
      <c r="AB2199" s="683" t="str">
        <f>IF(SUM(Z2199:AA2199)=AC2199,"OK",SUM(Z2199:AA2199)-AC2199)</f>
        <v>OK</v>
      </c>
      <c r="AC2199" s="593"/>
      <c r="AD2199" s="530">
        <f t="shared" si="3274"/>
        <v>0</v>
      </c>
      <c r="AE2199" s="842">
        <f t="shared" si="3275"/>
        <v>0</v>
      </c>
      <c r="AF2199" s="931"/>
      <c r="AG2199" s="530">
        <f t="shared" si="3276"/>
        <v>0</v>
      </c>
      <c r="AH2199" s="530">
        <f t="shared" si="3277"/>
        <v>0</v>
      </c>
      <c r="AI2199" s="641"/>
      <c r="AJ2199" s="537"/>
      <c r="AK2199" s="537"/>
      <c r="AL2199" s="537"/>
      <c r="AM2199" s="537"/>
      <c r="AN2199" s="537"/>
      <c r="AO2199" s="683" t="str">
        <f>IF(SUM(AI2199:AN2199)=AP2199,"OK",SUM(AI2199:AN2199)-AP2199)</f>
        <v>OK</v>
      </c>
      <c r="AP2199" s="141"/>
      <c r="AQ2199" s="141"/>
      <c r="AR2199" s="552"/>
      <c r="AS2199" s="552"/>
      <c r="AT2199" s="683" t="str">
        <f>IF(SUM(AR2199:AS2199)=AU2199,"OK",SUM(AR2199:AS2199)-AU2199)</f>
        <v>OK</v>
      </c>
      <c r="AU2199" s="593"/>
      <c r="AV2199" s="530">
        <f t="shared" si="3280"/>
        <v>0</v>
      </c>
      <c r="AW2199" s="842">
        <f t="shared" si="3281"/>
        <v>0</v>
      </c>
      <c r="AX2199" s="115">
        <f t="shared" si="3282"/>
        <v>0</v>
      </c>
      <c r="AY2199" s="5">
        <f t="shared" si="3283"/>
        <v>0</v>
      </c>
      <c r="AZ2199" s="7">
        <f>AY2199-AX2199</f>
        <v>0</v>
      </c>
      <c r="BA2199" s="335" t="e">
        <f>AZ2199/AX2199</f>
        <v>#DIV/0!</v>
      </c>
      <c r="BB2199" s="23">
        <f t="shared" si="3284"/>
        <v>0</v>
      </c>
      <c r="BC2199" s="5">
        <f>AW2199</f>
        <v>0</v>
      </c>
      <c r="BD2199" s="7">
        <f>BC2199-BB2199</f>
        <v>0</v>
      </c>
      <c r="BE2199" s="335" t="e">
        <f>BD2199/BB2199</f>
        <v>#DIV/0!</v>
      </c>
      <c r="BG2199" s="826" t="str">
        <f t="shared" si="3285"/>
        <v>33.00</v>
      </c>
      <c r="BH2199" s="607" t="b">
        <f>COUNTIF('Codes SEC'!$B$2:$B$250,Ministres!BG2199)&gt;0</f>
        <v>1</v>
      </c>
    </row>
    <row r="2200" spans="1:61" ht="35.1" customHeight="1" x14ac:dyDescent="0.25">
      <c r="A2200" s="222" t="s">
        <v>6116</v>
      </c>
      <c r="B2200" s="112">
        <v>17</v>
      </c>
      <c r="C2200" s="116" t="s">
        <v>419</v>
      </c>
      <c r="D2200" s="620">
        <v>1000</v>
      </c>
      <c r="E2200" s="278"/>
      <c r="F2200" s="116">
        <v>12</v>
      </c>
      <c r="G2200" s="700" t="s">
        <v>5613</v>
      </c>
      <c r="H2200" s="878" t="str">
        <f t="shared" si="3214"/>
        <v>091</v>
      </c>
      <c r="I2200" s="397" t="s">
        <v>3264</v>
      </c>
      <c r="J2200" s="380" t="s">
        <v>2717</v>
      </c>
      <c r="K2200" s="408" t="s">
        <v>248</v>
      </c>
      <c r="L2200" s="726">
        <v>0</v>
      </c>
      <c r="M2200" s="727">
        <v>0</v>
      </c>
      <c r="N2200" s="931"/>
      <c r="O2200" s="530">
        <f t="shared" si="3270"/>
        <v>0</v>
      </c>
      <c r="P2200" s="530">
        <f t="shared" si="3271"/>
        <v>0</v>
      </c>
      <c r="Q2200" s="646"/>
      <c r="R2200" s="536"/>
      <c r="S2200" s="536"/>
      <c r="T2200" s="536"/>
      <c r="U2200" s="536"/>
      <c r="V2200" s="536"/>
      <c r="W2200" s="683" t="str">
        <f>IF(SUM(Q2200:V2200)=X2200,"OK",SUM(Q2200:V2200)-X2200)</f>
        <v>OK</v>
      </c>
      <c r="X2200" s="141"/>
      <c r="Y2200" s="141"/>
      <c r="Z2200" s="552"/>
      <c r="AA2200" s="552"/>
      <c r="AB2200" s="683" t="str">
        <f>IF(SUM(Z2200:AA2200)=AC2200,"OK",SUM(Z2200:AA2200)-AC2200)</f>
        <v>OK</v>
      </c>
      <c r="AC2200" s="593"/>
      <c r="AD2200" s="530">
        <f t="shared" si="3274"/>
        <v>0</v>
      </c>
      <c r="AE2200" s="842">
        <f t="shared" si="3275"/>
        <v>0</v>
      </c>
      <c r="AF2200" s="931"/>
      <c r="AG2200" s="530">
        <f t="shared" si="3276"/>
        <v>0</v>
      </c>
      <c r="AH2200" s="530">
        <f t="shared" si="3277"/>
        <v>0</v>
      </c>
      <c r="AI2200" s="641"/>
      <c r="AJ2200" s="537"/>
      <c r="AK2200" s="537"/>
      <c r="AL2200" s="537"/>
      <c r="AM2200" s="537"/>
      <c r="AN2200" s="537"/>
      <c r="AO2200" s="683" t="str">
        <f>IF(SUM(AI2200:AN2200)=AP2200,"OK",SUM(AI2200:AN2200)-AP2200)</f>
        <v>OK</v>
      </c>
      <c r="AP2200" s="141"/>
      <c r="AQ2200" s="141"/>
      <c r="AR2200" s="552"/>
      <c r="AS2200" s="552"/>
      <c r="AT2200" s="683" t="str">
        <f>IF(SUM(AR2200:AS2200)=AU2200,"OK",SUM(AR2200:AS2200)-AU2200)</f>
        <v>OK</v>
      </c>
      <c r="AU2200" s="593"/>
      <c r="AV2200" s="530">
        <f t="shared" si="3280"/>
        <v>0</v>
      </c>
      <c r="AW2200" s="842">
        <f t="shared" si="3281"/>
        <v>0</v>
      </c>
      <c r="AX2200" s="115">
        <f t="shared" si="3282"/>
        <v>0</v>
      </c>
      <c r="AY2200" s="5">
        <f t="shared" si="3283"/>
        <v>0</v>
      </c>
      <c r="AZ2200" s="7">
        <f>AY2200-AX2200</f>
        <v>0</v>
      </c>
      <c r="BA2200" s="335" t="e">
        <f>AZ2200/AX2200</f>
        <v>#DIV/0!</v>
      </c>
      <c r="BB2200" s="23">
        <f t="shared" si="3284"/>
        <v>0</v>
      </c>
      <c r="BC2200" s="5">
        <f>AW2200</f>
        <v>0</v>
      </c>
      <c r="BD2200" s="7">
        <f>BC2200-BB2200</f>
        <v>0</v>
      </c>
      <c r="BE2200" s="335" t="e">
        <f>BD2200/BB2200</f>
        <v>#DIV/0!</v>
      </c>
      <c r="BG2200" s="826" t="str">
        <f t="shared" si="3285"/>
        <v>33.00</v>
      </c>
      <c r="BH2200" s="607" t="b">
        <f>COUNTIF('Codes SEC'!$B$2:$B$250,Ministres!BG2200)&gt;0</f>
        <v>1</v>
      </c>
    </row>
    <row r="2201" spans="1:61" ht="35.1" customHeight="1" x14ac:dyDescent="0.25">
      <c r="A2201" s="190" t="s">
        <v>6116</v>
      </c>
      <c r="B2201" s="583">
        <v>17</v>
      </c>
      <c r="C2201" s="120" t="s">
        <v>419</v>
      </c>
      <c r="D2201" s="620">
        <v>1000</v>
      </c>
      <c r="E2201" s="584"/>
      <c r="F2201" s="116">
        <v>6</v>
      </c>
      <c r="G2201" s="700" t="s">
        <v>5613</v>
      </c>
      <c r="H2201" s="890" t="str">
        <f t="shared" si="3214"/>
        <v>091</v>
      </c>
      <c r="I2201" s="585">
        <v>83300000</v>
      </c>
      <c r="J2201" s="380" t="s">
        <v>4264</v>
      </c>
      <c r="K2201" s="424" t="s">
        <v>4265</v>
      </c>
      <c r="L2201" s="726">
        <v>0</v>
      </c>
      <c r="M2201" s="727">
        <v>0</v>
      </c>
      <c r="N2201" s="931"/>
      <c r="O2201" s="530">
        <f t="shared" si="3270"/>
        <v>0</v>
      </c>
      <c r="P2201" s="530">
        <f t="shared" si="3271"/>
        <v>0</v>
      </c>
      <c r="Q2201" s="646"/>
      <c r="R2201" s="536"/>
      <c r="S2201" s="536"/>
      <c r="T2201" s="536"/>
      <c r="U2201" s="536"/>
      <c r="V2201" s="536"/>
      <c r="W2201" s="683" t="str">
        <f t="shared" si="3272"/>
        <v>OK</v>
      </c>
      <c r="X2201" s="141"/>
      <c r="Y2201" s="141"/>
      <c r="Z2201" s="552"/>
      <c r="AA2201" s="552"/>
      <c r="AB2201" s="683" t="str">
        <f t="shared" si="3273"/>
        <v>OK</v>
      </c>
      <c r="AC2201" s="593"/>
      <c r="AD2201" s="530">
        <f t="shared" si="3274"/>
        <v>0</v>
      </c>
      <c r="AE2201" s="842">
        <f t="shared" si="3275"/>
        <v>0</v>
      </c>
      <c r="AF2201" s="931"/>
      <c r="AG2201" s="530">
        <f t="shared" si="3276"/>
        <v>0</v>
      </c>
      <c r="AH2201" s="530">
        <f t="shared" si="3277"/>
        <v>0</v>
      </c>
      <c r="AI2201" s="641"/>
      <c r="AJ2201" s="537"/>
      <c r="AK2201" s="537"/>
      <c r="AL2201" s="537"/>
      <c r="AM2201" s="537"/>
      <c r="AN2201" s="537"/>
      <c r="AO2201" s="683" t="str">
        <f t="shared" si="3278"/>
        <v>OK</v>
      </c>
      <c r="AP2201" s="141"/>
      <c r="AQ2201" s="141"/>
      <c r="AR2201" s="552"/>
      <c r="AS2201" s="552"/>
      <c r="AT2201" s="683" t="str">
        <f t="shared" si="3279"/>
        <v>OK</v>
      </c>
      <c r="AU2201" s="593"/>
      <c r="AV2201" s="530">
        <f t="shared" si="3280"/>
        <v>0</v>
      </c>
      <c r="AW2201" s="842">
        <f t="shared" si="3281"/>
        <v>0</v>
      </c>
      <c r="AX2201" s="115">
        <f t="shared" si="3282"/>
        <v>0</v>
      </c>
      <c r="AY2201" s="5">
        <f t="shared" si="3283"/>
        <v>0</v>
      </c>
      <c r="AZ2201" s="7">
        <f t="shared" si="3297"/>
        <v>0</v>
      </c>
      <c r="BA2201" s="335" t="e">
        <f t="shared" ref="BA2201:BA2205" si="3300">AZ2201/AX2201</f>
        <v>#DIV/0!</v>
      </c>
      <c r="BB2201" s="23">
        <f t="shared" si="3284"/>
        <v>0</v>
      </c>
      <c r="BC2201" s="5">
        <f t="shared" si="3298"/>
        <v>0</v>
      </c>
      <c r="BD2201" s="7">
        <f t="shared" si="3299"/>
        <v>0</v>
      </c>
      <c r="BE2201" s="335" t="e">
        <f t="shared" ref="BE2201:BE2205" si="3301">BD2201/BB2201</f>
        <v>#DIV/0!</v>
      </c>
      <c r="BG2201" s="826" t="str">
        <f t="shared" si="3285"/>
        <v>33.00</v>
      </c>
      <c r="BH2201" s="607" t="b">
        <f>COUNTIF('Codes SEC'!$B$2:$B$250,Ministres!BG2201)&gt;0</f>
        <v>1</v>
      </c>
    </row>
    <row r="2202" spans="1:61" ht="35.1" customHeight="1" x14ac:dyDescent="0.25">
      <c r="A2202" s="190" t="s">
        <v>6116</v>
      </c>
      <c r="B2202" s="583">
        <v>17</v>
      </c>
      <c r="C2202" s="120" t="s">
        <v>419</v>
      </c>
      <c r="D2202" s="620">
        <v>1000</v>
      </c>
      <c r="E2202" s="584"/>
      <c r="F2202" s="120">
        <v>12</v>
      </c>
      <c r="G2202" s="700" t="s">
        <v>5613</v>
      </c>
      <c r="H2202" s="890" t="str">
        <f t="shared" si="3214"/>
        <v>091</v>
      </c>
      <c r="I2202" s="585">
        <v>83300000</v>
      </c>
      <c r="J2202" s="380" t="s">
        <v>4266</v>
      </c>
      <c r="K2202" s="424" t="s">
        <v>4267</v>
      </c>
      <c r="L2202" s="726">
        <v>135</v>
      </c>
      <c r="M2202" s="727">
        <v>135</v>
      </c>
      <c r="N2202" s="931"/>
      <c r="O2202" s="530">
        <f t="shared" si="3270"/>
        <v>-135</v>
      </c>
      <c r="P2202" s="530" t="str">
        <f t="shared" si="3271"/>
        <v xml:space="preserve">0 </v>
      </c>
      <c r="Q2202" s="646"/>
      <c r="R2202" s="536"/>
      <c r="S2202" s="536"/>
      <c r="T2202" s="536"/>
      <c r="U2202" s="536"/>
      <c r="V2202" s="536"/>
      <c r="W2202" s="683" t="str">
        <f t="shared" si="3272"/>
        <v>OK</v>
      </c>
      <c r="X2202" s="141"/>
      <c r="Y2202" s="141"/>
      <c r="Z2202" s="552"/>
      <c r="AA2202" s="552"/>
      <c r="AB2202" s="683" t="str">
        <f t="shared" si="3273"/>
        <v>OK</v>
      </c>
      <c r="AC2202" s="593"/>
      <c r="AD2202" s="530">
        <f t="shared" si="3274"/>
        <v>0</v>
      </c>
      <c r="AE2202" s="842">
        <f t="shared" si="3275"/>
        <v>0</v>
      </c>
      <c r="AF2202" s="931"/>
      <c r="AG2202" s="530">
        <f t="shared" si="3276"/>
        <v>-135</v>
      </c>
      <c r="AH2202" s="530" t="str">
        <f t="shared" si="3277"/>
        <v xml:space="preserve">0 </v>
      </c>
      <c r="AI2202" s="641"/>
      <c r="AJ2202" s="537"/>
      <c r="AK2202" s="537"/>
      <c r="AL2202" s="537"/>
      <c r="AM2202" s="537"/>
      <c r="AN2202" s="537"/>
      <c r="AO2202" s="683" t="str">
        <f t="shared" si="3278"/>
        <v>OK</v>
      </c>
      <c r="AP2202" s="141"/>
      <c r="AQ2202" s="141"/>
      <c r="AR2202" s="552"/>
      <c r="AS2202" s="552"/>
      <c r="AT2202" s="683" t="str">
        <f t="shared" si="3279"/>
        <v>OK</v>
      </c>
      <c r="AU2202" s="593"/>
      <c r="AV2202" s="530">
        <f t="shared" si="3280"/>
        <v>0</v>
      </c>
      <c r="AW2202" s="842">
        <f t="shared" si="3281"/>
        <v>0</v>
      </c>
      <c r="AX2202" s="115">
        <f t="shared" si="3282"/>
        <v>135</v>
      </c>
      <c r="AY2202" s="5">
        <f t="shared" si="3283"/>
        <v>0</v>
      </c>
      <c r="AZ2202" s="7">
        <f t="shared" si="3297"/>
        <v>-135</v>
      </c>
      <c r="BA2202" s="335">
        <f t="shared" si="3300"/>
        <v>-1</v>
      </c>
      <c r="BB2202" s="23">
        <f t="shared" si="3284"/>
        <v>135</v>
      </c>
      <c r="BC2202" s="5">
        <f t="shared" si="3298"/>
        <v>0</v>
      </c>
      <c r="BD2202" s="7">
        <f t="shared" si="3299"/>
        <v>-135</v>
      </c>
      <c r="BE2202" s="335">
        <f t="shared" si="3301"/>
        <v>-1</v>
      </c>
      <c r="BG2202" s="826" t="str">
        <f t="shared" si="3285"/>
        <v>33.00</v>
      </c>
      <c r="BH2202" s="607" t="b">
        <f>COUNTIF('Codes SEC'!$B$2:$B$250,Ministres!BG2202)&gt;0</f>
        <v>1</v>
      </c>
    </row>
    <row r="2203" spans="1:61" ht="35.1" customHeight="1" x14ac:dyDescent="0.25">
      <c r="A2203" s="190" t="s">
        <v>6116</v>
      </c>
      <c r="B2203" s="583">
        <v>17</v>
      </c>
      <c r="C2203" s="120" t="s">
        <v>419</v>
      </c>
      <c r="D2203" s="622">
        <v>1000</v>
      </c>
      <c r="E2203" s="584"/>
      <c r="F2203" s="120">
        <v>12</v>
      </c>
      <c r="G2203" s="700" t="s">
        <v>5613</v>
      </c>
      <c r="H2203" s="890" t="str">
        <f t="shared" si="3214"/>
        <v>091</v>
      </c>
      <c r="I2203" s="585" t="s">
        <v>3264</v>
      </c>
      <c r="J2203" s="380" t="s">
        <v>5275</v>
      </c>
      <c r="K2203" s="422" t="s">
        <v>5645</v>
      </c>
      <c r="L2203" s="726">
        <v>0</v>
      </c>
      <c r="M2203" s="727">
        <v>0</v>
      </c>
      <c r="N2203" s="931"/>
      <c r="O2203" s="530">
        <f t="shared" si="3270"/>
        <v>0</v>
      </c>
      <c r="P2203" s="530">
        <f t="shared" si="3271"/>
        <v>0</v>
      </c>
      <c r="Q2203" s="646"/>
      <c r="R2203" s="536"/>
      <c r="S2203" s="536"/>
      <c r="T2203" s="536"/>
      <c r="U2203" s="536"/>
      <c r="V2203" s="536"/>
      <c r="W2203" s="683" t="str">
        <f t="shared" si="3272"/>
        <v>OK</v>
      </c>
      <c r="X2203" s="141"/>
      <c r="Y2203" s="141"/>
      <c r="Z2203" s="552"/>
      <c r="AA2203" s="552"/>
      <c r="AB2203" s="683" t="str">
        <f t="shared" si="3273"/>
        <v>OK</v>
      </c>
      <c r="AC2203" s="593"/>
      <c r="AD2203" s="530">
        <f t="shared" si="3274"/>
        <v>0</v>
      </c>
      <c r="AE2203" s="842">
        <f t="shared" si="3275"/>
        <v>0</v>
      </c>
      <c r="AF2203" s="931"/>
      <c r="AG2203" s="530">
        <f t="shared" si="3276"/>
        <v>0</v>
      </c>
      <c r="AH2203" s="530">
        <f t="shared" si="3277"/>
        <v>0</v>
      </c>
      <c r="AI2203" s="641"/>
      <c r="AJ2203" s="537"/>
      <c r="AK2203" s="537"/>
      <c r="AL2203" s="537"/>
      <c r="AM2203" s="537"/>
      <c r="AN2203" s="537"/>
      <c r="AO2203" s="683" t="str">
        <f t="shared" si="3278"/>
        <v>OK</v>
      </c>
      <c r="AP2203" s="141"/>
      <c r="AQ2203" s="141"/>
      <c r="AR2203" s="552"/>
      <c r="AS2203" s="552"/>
      <c r="AT2203" s="683" t="str">
        <f t="shared" si="3279"/>
        <v>OK</v>
      </c>
      <c r="AU2203" s="593"/>
      <c r="AV2203" s="530">
        <f t="shared" si="3280"/>
        <v>0</v>
      </c>
      <c r="AW2203" s="842">
        <f t="shared" si="3281"/>
        <v>0</v>
      </c>
      <c r="AX2203" s="121">
        <f t="shared" si="3282"/>
        <v>0</v>
      </c>
      <c r="AY2203" s="111">
        <f t="shared" si="3283"/>
        <v>0</v>
      </c>
      <c r="AZ2203" s="122">
        <f t="shared" si="3297"/>
        <v>0</v>
      </c>
      <c r="BA2203" s="343" t="e">
        <f t="shared" si="3300"/>
        <v>#DIV/0!</v>
      </c>
      <c r="BB2203" s="590">
        <f t="shared" si="3284"/>
        <v>0</v>
      </c>
      <c r="BC2203" s="111">
        <f t="shared" si="3298"/>
        <v>0</v>
      </c>
      <c r="BD2203" s="122">
        <f t="shared" si="3299"/>
        <v>0</v>
      </c>
      <c r="BE2203" s="343" t="e">
        <f t="shared" si="3301"/>
        <v>#DIV/0!</v>
      </c>
      <c r="BF2203"/>
      <c r="BG2203" s="869" t="str">
        <f t="shared" si="3285"/>
        <v>33.00</v>
      </c>
      <c r="BH2203" s="607" t="b">
        <f>COUNTIF('Codes SEC'!$B$2:$B$250,Ministres!BG2203)&gt;0</f>
        <v>1</v>
      </c>
      <c r="BI2203"/>
    </row>
    <row r="2204" spans="1:61" ht="35.1" customHeight="1" x14ac:dyDescent="0.25">
      <c r="A2204" s="222" t="s">
        <v>6116</v>
      </c>
      <c r="B2204" s="112">
        <v>17</v>
      </c>
      <c r="C2204" s="116" t="s">
        <v>419</v>
      </c>
      <c r="D2204" s="620">
        <v>1000</v>
      </c>
      <c r="E2204" s="278"/>
      <c r="F2204" s="116">
        <v>12</v>
      </c>
      <c r="G2204" s="700" t="s">
        <v>5613</v>
      </c>
      <c r="H2204" s="888" t="str">
        <f t="shared" si="3214"/>
        <v>091</v>
      </c>
      <c r="I2204" s="580">
        <v>83300000</v>
      </c>
      <c r="J2204" s="689" t="s">
        <v>6077</v>
      </c>
      <c r="K2204" s="411" t="s">
        <v>6078</v>
      </c>
      <c r="L2204" s="733">
        <v>0</v>
      </c>
      <c r="M2204" s="734">
        <v>26</v>
      </c>
      <c r="N2204" s="931"/>
      <c r="O2204" s="530">
        <f t="shared" si="3270"/>
        <v>0</v>
      </c>
      <c r="P2204" s="530">
        <f t="shared" si="3271"/>
        <v>0</v>
      </c>
      <c r="Q2204" s="646"/>
      <c r="R2204" s="536"/>
      <c r="S2204" s="536"/>
      <c r="T2204" s="536"/>
      <c r="U2204" s="536"/>
      <c r="V2204" s="536"/>
      <c r="W2204" s="683" t="str">
        <f t="shared" si="3272"/>
        <v>OK</v>
      </c>
      <c r="X2204" s="141"/>
      <c r="Y2204" s="141"/>
      <c r="Z2204" s="552"/>
      <c r="AA2204" s="552"/>
      <c r="AB2204" s="683" t="str">
        <f t="shared" si="3273"/>
        <v>OK</v>
      </c>
      <c r="AC2204" s="593"/>
      <c r="AD2204" s="530">
        <f t="shared" si="3274"/>
        <v>0</v>
      </c>
      <c r="AE2204" s="842">
        <f t="shared" si="3275"/>
        <v>0</v>
      </c>
      <c r="AF2204" s="931"/>
      <c r="AG2204" s="530">
        <f t="shared" si="3276"/>
        <v>-26</v>
      </c>
      <c r="AH2204" s="530" t="str">
        <f t="shared" si="3277"/>
        <v xml:space="preserve">0 </v>
      </c>
      <c r="AI2204" s="641"/>
      <c r="AJ2204" s="537"/>
      <c r="AK2204" s="537"/>
      <c r="AL2204" s="537"/>
      <c r="AM2204" s="537"/>
      <c r="AN2204" s="537"/>
      <c r="AO2204" s="683" t="str">
        <f t="shared" si="3278"/>
        <v>OK</v>
      </c>
      <c r="AP2204" s="141"/>
      <c r="AQ2204" s="141"/>
      <c r="AR2204" s="552"/>
      <c r="AS2204" s="552"/>
      <c r="AT2204" s="683" t="str">
        <f t="shared" si="3279"/>
        <v>OK</v>
      </c>
      <c r="AU2204" s="593"/>
      <c r="AV2204" s="530">
        <f t="shared" si="3280"/>
        <v>0</v>
      </c>
      <c r="AW2204" s="842">
        <f t="shared" si="3281"/>
        <v>0</v>
      </c>
      <c r="AX2204" s="115">
        <f t="shared" si="3282"/>
        <v>0</v>
      </c>
      <c r="AY2204" s="5">
        <f t="shared" si="3283"/>
        <v>0</v>
      </c>
      <c r="AZ2204" s="7">
        <f t="shared" si="3297"/>
        <v>0</v>
      </c>
      <c r="BA2204" s="335" t="e">
        <f t="shared" si="3300"/>
        <v>#DIV/0!</v>
      </c>
      <c r="BB2204" s="23">
        <f t="shared" si="3284"/>
        <v>26</v>
      </c>
      <c r="BC2204" s="5">
        <f t="shared" si="3298"/>
        <v>0</v>
      </c>
      <c r="BD2204" s="7">
        <f t="shared" si="3299"/>
        <v>-26</v>
      </c>
      <c r="BE2204" s="335">
        <f t="shared" si="3301"/>
        <v>-1</v>
      </c>
      <c r="BG2204" s="826" t="str">
        <f t="shared" si="3285"/>
        <v>33.00</v>
      </c>
      <c r="BH2204" s="607" t="b">
        <f>COUNTIF('Codes SEC'!$B$2:$B$250,Ministres!BG2204)&gt;0</f>
        <v>1</v>
      </c>
    </row>
    <row r="2205" spans="1:61" ht="35.1" customHeight="1" x14ac:dyDescent="0.25">
      <c r="A2205" s="222" t="s">
        <v>6116</v>
      </c>
      <c r="B2205" s="112" t="s">
        <v>5021</v>
      </c>
      <c r="C2205" s="116" t="s">
        <v>419</v>
      </c>
      <c r="D2205" s="620">
        <v>1000</v>
      </c>
      <c r="E2205" s="278"/>
      <c r="F2205" s="116">
        <v>12</v>
      </c>
      <c r="G2205" s="700" t="s">
        <v>5613</v>
      </c>
      <c r="H2205" s="888" t="str">
        <f t="shared" si="3214"/>
        <v>091</v>
      </c>
      <c r="I2205" s="580">
        <v>83450000</v>
      </c>
      <c r="J2205" s="689" t="s">
        <v>6007</v>
      </c>
      <c r="K2205" s="411" t="s">
        <v>6008</v>
      </c>
      <c r="L2205" s="733">
        <v>0</v>
      </c>
      <c r="M2205" s="734">
        <v>0</v>
      </c>
      <c r="N2205" s="931"/>
      <c r="O2205" s="530">
        <f t="shared" si="3270"/>
        <v>0</v>
      </c>
      <c r="P2205" s="530">
        <f t="shared" si="3271"/>
        <v>0</v>
      </c>
      <c r="Q2205" s="646"/>
      <c r="R2205" s="536"/>
      <c r="S2205" s="536"/>
      <c r="T2205" s="536"/>
      <c r="U2205" s="536"/>
      <c r="V2205" s="536"/>
      <c r="W2205" s="683" t="str">
        <f t="shared" si="3272"/>
        <v>OK</v>
      </c>
      <c r="X2205" s="141"/>
      <c r="Y2205" s="141"/>
      <c r="Z2205" s="552"/>
      <c r="AA2205" s="552"/>
      <c r="AB2205" s="683" t="str">
        <f t="shared" si="3273"/>
        <v>OK</v>
      </c>
      <c r="AC2205" s="593"/>
      <c r="AD2205" s="530">
        <f t="shared" si="3274"/>
        <v>0</v>
      </c>
      <c r="AE2205" s="842">
        <f t="shared" si="3275"/>
        <v>0</v>
      </c>
      <c r="AF2205" s="931"/>
      <c r="AG2205" s="530">
        <f t="shared" si="3276"/>
        <v>0</v>
      </c>
      <c r="AH2205" s="530">
        <f t="shared" si="3277"/>
        <v>0</v>
      </c>
      <c r="AI2205" s="641"/>
      <c r="AJ2205" s="537"/>
      <c r="AK2205" s="537"/>
      <c r="AL2205" s="537"/>
      <c r="AM2205" s="537"/>
      <c r="AN2205" s="537"/>
      <c r="AO2205" s="683" t="str">
        <f t="shared" si="3278"/>
        <v>OK</v>
      </c>
      <c r="AP2205" s="141"/>
      <c r="AQ2205" s="141"/>
      <c r="AR2205" s="552"/>
      <c r="AS2205" s="552"/>
      <c r="AT2205" s="683" t="str">
        <f t="shared" si="3279"/>
        <v>OK</v>
      </c>
      <c r="AU2205" s="593"/>
      <c r="AV2205" s="530">
        <f t="shared" si="3280"/>
        <v>0</v>
      </c>
      <c r="AW2205" s="842">
        <f t="shared" si="3281"/>
        <v>0</v>
      </c>
      <c r="AX2205" s="115">
        <f t="shared" si="3282"/>
        <v>0</v>
      </c>
      <c r="AY2205" s="5">
        <f t="shared" si="3283"/>
        <v>0</v>
      </c>
      <c r="AZ2205" s="7">
        <f t="shared" si="3297"/>
        <v>0</v>
      </c>
      <c r="BA2205" s="335" t="e">
        <f t="shared" si="3300"/>
        <v>#DIV/0!</v>
      </c>
      <c r="BB2205" s="23">
        <f t="shared" si="3284"/>
        <v>0</v>
      </c>
      <c r="BC2205" s="5">
        <f t="shared" si="3298"/>
        <v>0</v>
      </c>
      <c r="BD2205" s="7">
        <f t="shared" si="3299"/>
        <v>0</v>
      </c>
      <c r="BE2205" s="335" t="e">
        <f t="shared" si="3301"/>
        <v>#DIV/0!</v>
      </c>
      <c r="BG2205" s="826" t="str">
        <f t="shared" si="3285"/>
        <v>34.50</v>
      </c>
      <c r="BH2205" s="607" t="b">
        <f>COUNTIF('Codes SEC'!$B$2:$B$250,Ministres!BG2205)&gt;0</f>
        <v>1</v>
      </c>
    </row>
    <row r="2206" spans="1:61" ht="35.1" customHeight="1" x14ac:dyDescent="0.25">
      <c r="A2206" s="222" t="s">
        <v>6116</v>
      </c>
      <c r="B2206" s="112">
        <v>17</v>
      </c>
      <c r="C2206" s="116" t="s">
        <v>419</v>
      </c>
      <c r="D2206" s="620">
        <v>1000</v>
      </c>
      <c r="E2206" s="278"/>
      <c r="F2206" s="116">
        <v>6</v>
      </c>
      <c r="G2206" s="700" t="s">
        <v>5613</v>
      </c>
      <c r="H2206" s="878" t="str">
        <f t="shared" si="3214"/>
        <v>091</v>
      </c>
      <c r="I2206" s="397" t="s">
        <v>3341</v>
      </c>
      <c r="J2206" s="380" t="s">
        <v>2718</v>
      </c>
      <c r="K2206" s="408" t="s">
        <v>1883</v>
      </c>
      <c r="L2206" s="726">
        <v>0</v>
      </c>
      <c r="M2206" s="727">
        <v>0</v>
      </c>
      <c r="N2206" s="931"/>
      <c r="O2206" s="530">
        <f t="shared" si="3270"/>
        <v>0</v>
      </c>
      <c r="P2206" s="530">
        <f t="shared" si="3271"/>
        <v>0</v>
      </c>
      <c r="Q2206" s="646"/>
      <c r="R2206" s="536"/>
      <c r="S2206" s="536"/>
      <c r="T2206" s="536"/>
      <c r="U2206" s="536"/>
      <c r="V2206" s="536"/>
      <c r="W2206" s="683" t="str">
        <f t="shared" si="3272"/>
        <v>OK</v>
      </c>
      <c r="X2206" s="141"/>
      <c r="Y2206" s="141"/>
      <c r="Z2206" s="552"/>
      <c r="AA2206" s="552"/>
      <c r="AB2206" s="683" t="str">
        <f t="shared" si="3273"/>
        <v>OK</v>
      </c>
      <c r="AC2206" s="593"/>
      <c r="AD2206" s="530">
        <f t="shared" si="3274"/>
        <v>0</v>
      </c>
      <c r="AE2206" s="842">
        <f t="shared" si="3275"/>
        <v>0</v>
      </c>
      <c r="AF2206" s="931"/>
      <c r="AG2206" s="530">
        <f t="shared" si="3276"/>
        <v>0</v>
      </c>
      <c r="AH2206" s="530">
        <f t="shared" si="3277"/>
        <v>0</v>
      </c>
      <c r="AI2206" s="641"/>
      <c r="AJ2206" s="537"/>
      <c r="AK2206" s="537"/>
      <c r="AL2206" s="537"/>
      <c r="AM2206" s="537"/>
      <c r="AN2206" s="537"/>
      <c r="AO2206" s="683" t="str">
        <f t="shared" si="3278"/>
        <v>OK</v>
      </c>
      <c r="AP2206" s="141"/>
      <c r="AQ2206" s="141"/>
      <c r="AR2206" s="552"/>
      <c r="AS2206" s="552"/>
      <c r="AT2206" s="683" t="str">
        <f t="shared" si="3279"/>
        <v>OK</v>
      </c>
      <c r="AU2206" s="593"/>
      <c r="AV2206" s="530">
        <f t="shared" si="3280"/>
        <v>0</v>
      </c>
      <c r="AW2206" s="842">
        <f t="shared" si="3281"/>
        <v>0</v>
      </c>
      <c r="AX2206" s="115">
        <f t="shared" si="3282"/>
        <v>0</v>
      </c>
      <c r="AY2206" s="5">
        <f t="shared" si="3283"/>
        <v>0</v>
      </c>
      <c r="AZ2206" s="7">
        <f t="shared" si="3297"/>
        <v>0</v>
      </c>
      <c r="BA2206" s="335" t="e">
        <f t="shared" ref="BA2206:BA2214" si="3302">AZ2206/AX2206</f>
        <v>#DIV/0!</v>
      </c>
      <c r="BB2206" s="23">
        <f t="shared" si="3284"/>
        <v>0</v>
      </c>
      <c r="BC2206" s="5">
        <f t="shared" si="3298"/>
        <v>0</v>
      </c>
      <c r="BD2206" s="7">
        <f t="shared" si="3299"/>
        <v>0</v>
      </c>
      <c r="BE2206" s="335" t="e">
        <f t="shared" ref="BE2206:BE2214" si="3303">BD2206/BB2206</f>
        <v>#DIV/0!</v>
      </c>
      <c r="BG2206" s="826" t="str">
        <f t="shared" si="3285"/>
        <v>35.30</v>
      </c>
      <c r="BH2206" s="607" t="b">
        <f>COUNTIF('Codes SEC'!$B$2:$B$250,Ministres!BG2206)&gt;0</f>
        <v>1</v>
      </c>
    </row>
    <row r="2207" spans="1:61" ht="35.1" customHeight="1" x14ac:dyDescent="0.25">
      <c r="A2207" s="222" t="s">
        <v>6116</v>
      </c>
      <c r="B2207" s="112">
        <v>17</v>
      </c>
      <c r="C2207" s="116" t="s">
        <v>419</v>
      </c>
      <c r="D2207" s="620">
        <v>1000</v>
      </c>
      <c r="E2207" s="278"/>
      <c r="F2207" s="116">
        <v>5</v>
      </c>
      <c r="G2207" s="700" t="s">
        <v>5613</v>
      </c>
      <c r="H2207" s="878" t="str">
        <f t="shared" si="3214"/>
        <v>091</v>
      </c>
      <c r="I2207" s="397" t="s">
        <v>3260</v>
      </c>
      <c r="J2207" s="380" t="s">
        <v>2720</v>
      </c>
      <c r="K2207" s="408" t="s">
        <v>135</v>
      </c>
      <c r="L2207" s="733">
        <v>5543</v>
      </c>
      <c r="M2207" s="734">
        <v>5543</v>
      </c>
      <c r="N2207" s="931"/>
      <c r="O2207" s="530">
        <f t="shared" si="3270"/>
        <v>-5543</v>
      </c>
      <c r="P2207" s="530" t="str">
        <f t="shared" si="3271"/>
        <v xml:space="preserve">0 </v>
      </c>
      <c r="Q2207" s="646"/>
      <c r="R2207" s="536"/>
      <c r="S2207" s="536"/>
      <c r="T2207" s="536"/>
      <c r="U2207" s="536"/>
      <c r="V2207" s="536"/>
      <c r="W2207" s="683" t="str">
        <f t="shared" si="3272"/>
        <v>OK</v>
      </c>
      <c r="X2207" s="141"/>
      <c r="Y2207" s="141"/>
      <c r="Z2207" s="552"/>
      <c r="AA2207" s="552"/>
      <c r="AB2207" s="683" t="str">
        <f t="shared" si="3273"/>
        <v>OK</v>
      </c>
      <c r="AC2207" s="593"/>
      <c r="AD2207" s="530">
        <f t="shared" si="3274"/>
        <v>0</v>
      </c>
      <c r="AE2207" s="842">
        <f t="shared" si="3275"/>
        <v>0</v>
      </c>
      <c r="AF2207" s="931"/>
      <c r="AG2207" s="530">
        <f t="shared" si="3276"/>
        <v>-5543</v>
      </c>
      <c r="AH2207" s="530" t="str">
        <f t="shared" si="3277"/>
        <v xml:space="preserve">0 </v>
      </c>
      <c r="AI2207" s="641"/>
      <c r="AJ2207" s="537"/>
      <c r="AK2207" s="537"/>
      <c r="AL2207" s="537"/>
      <c r="AM2207" s="537"/>
      <c r="AN2207" s="537"/>
      <c r="AO2207" s="683" t="str">
        <f t="shared" si="3278"/>
        <v>OK</v>
      </c>
      <c r="AP2207" s="141"/>
      <c r="AQ2207" s="141"/>
      <c r="AR2207" s="552"/>
      <c r="AS2207" s="552"/>
      <c r="AT2207" s="683" t="str">
        <f t="shared" si="3279"/>
        <v>OK</v>
      </c>
      <c r="AU2207" s="593"/>
      <c r="AV2207" s="530">
        <f t="shared" si="3280"/>
        <v>0</v>
      </c>
      <c r="AW2207" s="842">
        <f t="shared" si="3281"/>
        <v>0</v>
      </c>
      <c r="AX2207" s="115">
        <f t="shared" si="3282"/>
        <v>5543</v>
      </c>
      <c r="AY2207" s="5">
        <f t="shared" si="3283"/>
        <v>0</v>
      </c>
      <c r="AZ2207" s="7">
        <f t="shared" ref="AZ2207:AZ2230" si="3304">AY2207-AX2207</f>
        <v>-5543</v>
      </c>
      <c r="BA2207" s="335">
        <f t="shared" si="3302"/>
        <v>-1</v>
      </c>
      <c r="BB2207" s="23">
        <f t="shared" si="3284"/>
        <v>5543</v>
      </c>
      <c r="BC2207" s="5">
        <f t="shared" si="3296"/>
        <v>0</v>
      </c>
      <c r="BD2207" s="7">
        <f t="shared" ref="BD2207:BD2230" si="3305">BC2207-BB2207</f>
        <v>-5543</v>
      </c>
      <c r="BE2207" s="335">
        <f t="shared" si="3303"/>
        <v>-1</v>
      </c>
      <c r="BG2207" s="826" t="str">
        <f t="shared" si="3285"/>
        <v>41.40</v>
      </c>
      <c r="BH2207" s="607" t="b">
        <f>COUNTIF('Codes SEC'!$B$2:$B$250,Ministres!BG2207)&gt;0</f>
        <v>1</v>
      </c>
    </row>
    <row r="2208" spans="1:61" ht="35.1" customHeight="1" x14ac:dyDescent="0.25">
      <c r="A2208" s="222" t="s">
        <v>6116</v>
      </c>
      <c r="B2208" s="112">
        <v>17</v>
      </c>
      <c r="C2208" s="116" t="s">
        <v>419</v>
      </c>
      <c r="D2208" s="620">
        <v>1000</v>
      </c>
      <c r="E2208" s="278"/>
      <c r="F2208" s="116">
        <v>5</v>
      </c>
      <c r="G2208" s="700" t="s">
        <v>5613</v>
      </c>
      <c r="H2208" s="878" t="str">
        <f t="shared" si="3214"/>
        <v>091</v>
      </c>
      <c r="I2208" s="397" t="s">
        <v>3260</v>
      </c>
      <c r="J2208" s="380" t="s">
        <v>2721</v>
      </c>
      <c r="K2208" s="408" t="s">
        <v>139</v>
      </c>
      <c r="L2208" s="733">
        <v>1291</v>
      </c>
      <c r="M2208" s="734">
        <v>1291</v>
      </c>
      <c r="N2208" s="931"/>
      <c r="O2208" s="530">
        <f t="shared" si="3270"/>
        <v>-1291</v>
      </c>
      <c r="P2208" s="530" t="str">
        <f t="shared" si="3271"/>
        <v xml:space="preserve">0 </v>
      </c>
      <c r="Q2208" s="646"/>
      <c r="R2208" s="536"/>
      <c r="S2208" s="536"/>
      <c r="T2208" s="536"/>
      <c r="U2208" s="536"/>
      <c r="V2208" s="536"/>
      <c r="W2208" s="683" t="str">
        <f t="shared" si="3272"/>
        <v>OK</v>
      </c>
      <c r="X2208" s="141"/>
      <c r="Y2208" s="141"/>
      <c r="Z2208" s="552"/>
      <c r="AA2208" s="552"/>
      <c r="AB2208" s="683" t="str">
        <f t="shared" si="3273"/>
        <v>OK</v>
      </c>
      <c r="AC2208" s="593"/>
      <c r="AD2208" s="530">
        <f t="shared" si="3274"/>
        <v>0</v>
      </c>
      <c r="AE2208" s="842">
        <f t="shared" si="3275"/>
        <v>0</v>
      </c>
      <c r="AF2208" s="931"/>
      <c r="AG2208" s="530">
        <f t="shared" si="3276"/>
        <v>-1291</v>
      </c>
      <c r="AH2208" s="530" t="str">
        <f t="shared" si="3277"/>
        <v xml:space="preserve">0 </v>
      </c>
      <c r="AI2208" s="641"/>
      <c r="AJ2208" s="537"/>
      <c r="AK2208" s="537"/>
      <c r="AL2208" s="537"/>
      <c r="AM2208" s="537"/>
      <c r="AN2208" s="537"/>
      <c r="AO2208" s="683" t="str">
        <f t="shared" si="3278"/>
        <v>OK</v>
      </c>
      <c r="AP2208" s="141"/>
      <c r="AQ2208" s="141"/>
      <c r="AR2208" s="552"/>
      <c r="AS2208" s="552"/>
      <c r="AT2208" s="683" t="str">
        <f t="shared" si="3279"/>
        <v>OK</v>
      </c>
      <c r="AU2208" s="593"/>
      <c r="AV2208" s="530">
        <f t="shared" si="3280"/>
        <v>0</v>
      </c>
      <c r="AW2208" s="842">
        <f t="shared" si="3281"/>
        <v>0</v>
      </c>
      <c r="AX2208" s="115">
        <f t="shared" si="3282"/>
        <v>1291</v>
      </c>
      <c r="AY2208" s="5">
        <f t="shared" si="3283"/>
        <v>0</v>
      </c>
      <c r="AZ2208" s="7">
        <f t="shared" si="3304"/>
        <v>-1291</v>
      </c>
      <c r="BA2208" s="335">
        <f t="shared" si="3302"/>
        <v>-1</v>
      </c>
      <c r="BB2208" s="23">
        <f t="shared" si="3284"/>
        <v>1291</v>
      </c>
      <c r="BC2208" s="5">
        <f t="shared" si="3296"/>
        <v>0</v>
      </c>
      <c r="BD2208" s="7">
        <f t="shared" si="3305"/>
        <v>-1291</v>
      </c>
      <c r="BE2208" s="335">
        <f t="shared" si="3303"/>
        <v>-1</v>
      </c>
      <c r="BG2208" s="826" t="str">
        <f t="shared" si="3285"/>
        <v>41.40</v>
      </c>
      <c r="BH2208" s="607" t="b">
        <f>COUNTIF('Codes SEC'!$B$2:$B$250,Ministres!BG2208)&gt;0</f>
        <v>1</v>
      </c>
    </row>
    <row r="2209" spans="1:66" ht="35.1" customHeight="1" x14ac:dyDescent="0.25">
      <c r="A2209" s="222" t="s">
        <v>6116</v>
      </c>
      <c r="B2209" s="112">
        <v>17</v>
      </c>
      <c r="C2209" s="116" t="s">
        <v>419</v>
      </c>
      <c r="D2209" s="620">
        <v>1000</v>
      </c>
      <c r="E2209" s="278"/>
      <c r="F2209" s="116">
        <v>4</v>
      </c>
      <c r="G2209" s="700" t="s">
        <v>5613</v>
      </c>
      <c r="H2209" s="878" t="str">
        <f t="shared" si="3214"/>
        <v>091</v>
      </c>
      <c r="I2209" s="397" t="s">
        <v>3260</v>
      </c>
      <c r="J2209" s="380" t="s">
        <v>2722</v>
      </c>
      <c r="K2209" s="408" t="s">
        <v>585</v>
      </c>
      <c r="L2209" s="733">
        <v>74897</v>
      </c>
      <c r="M2209" s="734">
        <v>74897</v>
      </c>
      <c r="N2209" s="931"/>
      <c r="O2209" s="530">
        <f t="shared" si="3270"/>
        <v>-74897</v>
      </c>
      <c r="P2209" s="530" t="str">
        <f t="shared" si="3271"/>
        <v xml:space="preserve">0 </v>
      </c>
      <c r="Q2209" s="646"/>
      <c r="R2209" s="536"/>
      <c r="S2209" s="536"/>
      <c r="T2209" s="536"/>
      <c r="U2209" s="536"/>
      <c r="V2209" s="536"/>
      <c r="W2209" s="683" t="str">
        <f t="shared" si="3272"/>
        <v>OK</v>
      </c>
      <c r="X2209" s="141"/>
      <c r="Y2209" s="141"/>
      <c r="Z2209" s="552"/>
      <c r="AA2209" s="552"/>
      <c r="AB2209" s="683" t="str">
        <f t="shared" si="3273"/>
        <v>OK</v>
      </c>
      <c r="AC2209" s="593"/>
      <c r="AD2209" s="530">
        <f t="shared" si="3274"/>
        <v>0</v>
      </c>
      <c r="AE2209" s="842">
        <f t="shared" si="3275"/>
        <v>0</v>
      </c>
      <c r="AF2209" s="931"/>
      <c r="AG2209" s="530">
        <f t="shared" si="3276"/>
        <v>-74897</v>
      </c>
      <c r="AH2209" s="530" t="str">
        <f t="shared" si="3277"/>
        <v xml:space="preserve">0 </v>
      </c>
      <c r="AI2209" s="641"/>
      <c r="AJ2209" s="537"/>
      <c r="AK2209" s="537"/>
      <c r="AL2209" s="537"/>
      <c r="AM2209" s="537"/>
      <c r="AN2209" s="537"/>
      <c r="AO2209" s="683" t="str">
        <f t="shared" si="3278"/>
        <v>OK</v>
      </c>
      <c r="AP2209" s="141"/>
      <c r="AQ2209" s="141"/>
      <c r="AR2209" s="552"/>
      <c r="AS2209" s="552"/>
      <c r="AT2209" s="683" t="str">
        <f t="shared" si="3279"/>
        <v>OK</v>
      </c>
      <c r="AU2209" s="593"/>
      <c r="AV2209" s="530">
        <f t="shared" si="3280"/>
        <v>0</v>
      </c>
      <c r="AW2209" s="842">
        <f t="shared" si="3281"/>
        <v>0</v>
      </c>
      <c r="AX2209" s="115">
        <f t="shared" si="3282"/>
        <v>74897</v>
      </c>
      <c r="AY2209" s="5">
        <f t="shared" si="3283"/>
        <v>0</v>
      </c>
      <c r="AZ2209" s="7">
        <f t="shared" ref="AZ2209:AZ2214" si="3306">AY2209-AX2209</f>
        <v>-74897</v>
      </c>
      <c r="BA2209" s="335">
        <f t="shared" si="3302"/>
        <v>-1</v>
      </c>
      <c r="BB2209" s="23">
        <f t="shared" si="3284"/>
        <v>74897</v>
      </c>
      <c r="BC2209" s="5">
        <f t="shared" ref="BC2209:BC2214" si="3307">AW2209</f>
        <v>0</v>
      </c>
      <c r="BD2209" s="7">
        <f t="shared" ref="BD2209:BD2214" si="3308">BC2209-BB2209</f>
        <v>-74897</v>
      </c>
      <c r="BE2209" s="335">
        <f t="shared" si="3303"/>
        <v>-1</v>
      </c>
      <c r="BG2209" s="826" t="str">
        <f t="shared" si="3285"/>
        <v>41.40</v>
      </c>
      <c r="BH2209" s="607" t="b">
        <f>COUNTIF('Codes SEC'!$B$2:$B$250,Ministres!BG2209)&gt;0</f>
        <v>1</v>
      </c>
    </row>
    <row r="2210" spans="1:66" ht="35.1" customHeight="1" x14ac:dyDescent="0.25">
      <c r="A2210" s="222" t="s">
        <v>6116</v>
      </c>
      <c r="B2210" s="112">
        <v>17</v>
      </c>
      <c r="C2210" s="116" t="s">
        <v>419</v>
      </c>
      <c r="D2210" s="620">
        <v>1000</v>
      </c>
      <c r="E2210" s="278"/>
      <c r="F2210" s="116">
        <v>4</v>
      </c>
      <c r="G2210" s="700" t="s">
        <v>5613</v>
      </c>
      <c r="H2210" s="878" t="str">
        <f t="shared" si="3214"/>
        <v>091</v>
      </c>
      <c r="I2210" s="397" t="s">
        <v>3260</v>
      </c>
      <c r="J2210" s="380" t="s">
        <v>2723</v>
      </c>
      <c r="K2210" s="411" t="s">
        <v>586</v>
      </c>
      <c r="L2210" s="733">
        <v>38329</v>
      </c>
      <c r="M2210" s="734">
        <v>38329</v>
      </c>
      <c r="N2210" s="931"/>
      <c r="O2210" s="530">
        <f t="shared" si="3270"/>
        <v>-38329</v>
      </c>
      <c r="P2210" s="530" t="str">
        <f t="shared" si="3271"/>
        <v xml:space="preserve">0 </v>
      </c>
      <c r="Q2210" s="646"/>
      <c r="R2210" s="536"/>
      <c r="S2210" s="536"/>
      <c r="T2210" s="536"/>
      <c r="U2210" s="536"/>
      <c r="V2210" s="536"/>
      <c r="W2210" s="683" t="str">
        <f t="shared" si="3272"/>
        <v>OK</v>
      </c>
      <c r="X2210" s="141"/>
      <c r="Y2210" s="141"/>
      <c r="Z2210" s="552"/>
      <c r="AA2210" s="552"/>
      <c r="AB2210" s="683" t="str">
        <f t="shared" si="3273"/>
        <v>OK</v>
      </c>
      <c r="AC2210" s="593"/>
      <c r="AD2210" s="530">
        <f t="shared" si="3274"/>
        <v>0</v>
      </c>
      <c r="AE2210" s="842">
        <f t="shared" si="3275"/>
        <v>0</v>
      </c>
      <c r="AF2210" s="931"/>
      <c r="AG2210" s="530">
        <f t="shared" si="3276"/>
        <v>-38329</v>
      </c>
      <c r="AH2210" s="530" t="str">
        <f t="shared" si="3277"/>
        <v xml:space="preserve">0 </v>
      </c>
      <c r="AI2210" s="641"/>
      <c r="AJ2210" s="537"/>
      <c r="AK2210" s="537"/>
      <c r="AL2210" s="537"/>
      <c r="AM2210" s="537"/>
      <c r="AN2210" s="537"/>
      <c r="AO2210" s="683" t="str">
        <f t="shared" si="3278"/>
        <v>OK</v>
      </c>
      <c r="AP2210" s="141"/>
      <c r="AQ2210" s="141"/>
      <c r="AR2210" s="552"/>
      <c r="AS2210" s="552"/>
      <c r="AT2210" s="683" t="str">
        <f t="shared" si="3279"/>
        <v>OK</v>
      </c>
      <c r="AU2210" s="593"/>
      <c r="AV2210" s="530">
        <f t="shared" si="3280"/>
        <v>0</v>
      </c>
      <c r="AW2210" s="842">
        <f t="shared" si="3281"/>
        <v>0</v>
      </c>
      <c r="AX2210" s="115">
        <f t="shared" si="3282"/>
        <v>38329</v>
      </c>
      <c r="AY2210" s="5">
        <f t="shared" si="3283"/>
        <v>0</v>
      </c>
      <c r="AZ2210" s="7">
        <f t="shared" si="3306"/>
        <v>-38329</v>
      </c>
      <c r="BA2210" s="335">
        <f t="shared" si="3302"/>
        <v>-1</v>
      </c>
      <c r="BB2210" s="23">
        <f t="shared" si="3284"/>
        <v>38329</v>
      </c>
      <c r="BC2210" s="5">
        <f t="shared" si="3307"/>
        <v>0</v>
      </c>
      <c r="BD2210" s="7">
        <f t="shared" si="3308"/>
        <v>-38329</v>
      </c>
      <c r="BE2210" s="335">
        <f t="shared" si="3303"/>
        <v>-1</v>
      </c>
      <c r="BG2210" s="826" t="str">
        <f t="shared" si="3285"/>
        <v>41.40</v>
      </c>
      <c r="BH2210" s="607" t="b">
        <f>COUNTIF('Codes SEC'!$B$2:$B$250,Ministres!BG2210)&gt;0</f>
        <v>1</v>
      </c>
    </row>
    <row r="2211" spans="1:66" ht="35.1" customHeight="1" x14ac:dyDescent="0.25">
      <c r="A2211" s="190" t="s">
        <v>6116</v>
      </c>
      <c r="B2211" s="210">
        <v>17</v>
      </c>
      <c r="C2211" s="120" t="s">
        <v>419</v>
      </c>
      <c r="D2211" s="620">
        <v>1000</v>
      </c>
      <c r="E2211" s="279"/>
      <c r="F2211" s="120">
        <v>12</v>
      </c>
      <c r="G2211" s="700" t="s">
        <v>5613</v>
      </c>
      <c r="H2211" s="890" t="str">
        <f t="shared" si="3214"/>
        <v>091</v>
      </c>
      <c r="I2211" s="397" t="s">
        <v>3260</v>
      </c>
      <c r="J2211" s="380" t="s">
        <v>2724</v>
      </c>
      <c r="K2211" s="422" t="s">
        <v>1831</v>
      </c>
      <c r="L2211" s="733">
        <v>20000</v>
      </c>
      <c r="M2211" s="734">
        <v>20000</v>
      </c>
      <c r="N2211" s="931"/>
      <c r="O2211" s="530">
        <f t="shared" si="3270"/>
        <v>-20000</v>
      </c>
      <c r="P2211" s="530" t="str">
        <f t="shared" si="3271"/>
        <v xml:space="preserve">0 </v>
      </c>
      <c r="Q2211" s="646"/>
      <c r="R2211" s="536"/>
      <c r="S2211" s="536"/>
      <c r="T2211" s="536"/>
      <c r="U2211" s="536"/>
      <c r="V2211" s="536"/>
      <c r="W2211" s="683" t="str">
        <f t="shared" si="3272"/>
        <v>OK</v>
      </c>
      <c r="X2211" s="141"/>
      <c r="Y2211" s="141"/>
      <c r="Z2211" s="552"/>
      <c r="AA2211" s="552"/>
      <c r="AB2211" s="683" t="str">
        <f t="shared" si="3273"/>
        <v>OK</v>
      </c>
      <c r="AC2211" s="593"/>
      <c r="AD2211" s="530">
        <f t="shared" si="3274"/>
        <v>0</v>
      </c>
      <c r="AE2211" s="842">
        <f t="shared" si="3275"/>
        <v>0</v>
      </c>
      <c r="AF2211" s="931"/>
      <c r="AG2211" s="530">
        <f t="shared" si="3276"/>
        <v>-20000</v>
      </c>
      <c r="AH2211" s="530" t="str">
        <f t="shared" si="3277"/>
        <v xml:space="preserve">0 </v>
      </c>
      <c r="AI2211" s="641"/>
      <c r="AJ2211" s="537"/>
      <c r="AK2211" s="537"/>
      <c r="AL2211" s="537"/>
      <c r="AM2211" s="537"/>
      <c r="AN2211" s="537"/>
      <c r="AO2211" s="683" t="str">
        <f t="shared" si="3278"/>
        <v>OK</v>
      </c>
      <c r="AP2211" s="141"/>
      <c r="AQ2211" s="141"/>
      <c r="AR2211" s="552"/>
      <c r="AS2211" s="552"/>
      <c r="AT2211" s="683" t="str">
        <f t="shared" si="3279"/>
        <v>OK</v>
      </c>
      <c r="AU2211" s="593"/>
      <c r="AV2211" s="530">
        <f t="shared" si="3280"/>
        <v>0</v>
      </c>
      <c r="AW2211" s="842">
        <f t="shared" si="3281"/>
        <v>0</v>
      </c>
      <c r="AX2211" s="115">
        <f t="shared" si="3282"/>
        <v>20000</v>
      </c>
      <c r="AY2211" s="5">
        <f t="shared" si="3283"/>
        <v>0</v>
      </c>
      <c r="AZ2211" s="7">
        <f t="shared" si="3306"/>
        <v>-20000</v>
      </c>
      <c r="BA2211" s="335">
        <f t="shared" si="3302"/>
        <v>-1</v>
      </c>
      <c r="BB2211" s="23">
        <f t="shared" si="3284"/>
        <v>20000</v>
      </c>
      <c r="BC2211" s="5">
        <f t="shared" si="3307"/>
        <v>0</v>
      </c>
      <c r="BD2211" s="7">
        <f t="shared" si="3308"/>
        <v>-20000</v>
      </c>
      <c r="BE2211" s="335">
        <f t="shared" si="3303"/>
        <v>-1</v>
      </c>
      <c r="BG2211" s="826" t="str">
        <f t="shared" si="3285"/>
        <v>41.40</v>
      </c>
      <c r="BH2211" s="607" t="b">
        <f>COUNTIF('Codes SEC'!$B$2:$B$250,Ministres!BG2211)&gt;0</f>
        <v>1</v>
      </c>
    </row>
    <row r="2212" spans="1:66" ht="35.1" customHeight="1" x14ac:dyDescent="0.25">
      <c r="A2212" s="190" t="s">
        <v>6116</v>
      </c>
      <c r="B2212" s="210">
        <v>17</v>
      </c>
      <c r="C2212" s="120" t="s">
        <v>419</v>
      </c>
      <c r="D2212" s="620">
        <v>1000</v>
      </c>
      <c r="E2212" s="279"/>
      <c r="F2212" s="116">
        <v>6</v>
      </c>
      <c r="G2212" s="700" t="s">
        <v>5613</v>
      </c>
      <c r="H2212" s="890" t="str">
        <f t="shared" si="3214"/>
        <v>091</v>
      </c>
      <c r="I2212" s="397" t="s">
        <v>3260</v>
      </c>
      <c r="J2212" s="380" t="s">
        <v>2725</v>
      </c>
      <c r="K2212" s="422" t="s">
        <v>1884</v>
      </c>
      <c r="L2212" s="733">
        <v>0</v>
      </c>
      <c r="M2212" s="734">
        <v>0</v>
      </c>
      <c r="N2212" s="931"/>
      <c r="O2212" s="530">
        <f t="shared" si="3270"/>
        <v>0</v>
      </c>
      <c r="P2212" s="530">
        <f t="shared" si="3271"/>
        <v>0</v>
      </c>
      <c r="Q2212" s="646"/>
      <c r="R2212" s="536"/>
      <c r="S2212" s="536"/>
      <c r="T2212" s="536"/>
      <c r="U2212" s="536"/>
      <c r="V2212" s="536"/>
      <c r="W2212" s="683" t="str">
        <f t="shared" si="3272"/>
        <v>OK</v>
      </c>
      <c r="X2212" s="141"/>
      <c r="Y2212" s="141"/>
      <c r="Z2212" s="552"/>
      <c r="AA2212" s="552"/>
      <c r="AB2212" s="683" t="str">
        <f t="shared" si="3273"/>
        <v>OK</v>
      </c>
      <c r="AC2212" s="593"/>
      <c r="AD2212" s="530">
        <f t="shared" si="3274"/>
        <v>0</v>
      </c>
      <c r="AE2212" s="842">
        <f t="shared" si="3275"/>
        <v>0</v>
      </c>
      <c r="AF2212" s="931"/>
      <c r="AG2212" s="530">
        <f t="shared" si="3276"/>
        <v>0</v>
      </c>
      <c r="AH2212" s="530">
        <f t="shared" si="3277"/>
        <v>0</v>
      </c>
      <c r="AI2212" s="641"/>
      <c r="AJ2212" s="537"/>
      <c r="AK2212" s="537"/>
      <c r="AL2212" s="537"/>
      <c r="AM2212" s="537"/>
      <c r="AN2212" s="537"/>
      <c r="AO2212" s="683" t="str">
        <f t="shared" si="3278"/>
        <v>OK</v>
      </c>
      <c r="AP2212" s="141"/>
      <c r="AQ2212" s="141"/>
      <c r="AR2212" s="552"/>
      <c r="AS2212" s="552"/>
      <c r="AT2212" s="683" t="str">
        <f t="shared" si="3279"/>
        <v>OK</v>
      </c>
      <c r="AU2212" s="593"/>
      <c r="AV2212" s="530">
        <f t="shared" si="3280"/>
        <v>0</v>
      </c>
      <c r="AW2212" s="842">
        <f t="shared" si="3281"/>
        <v>0</v>
      </c>
      <c r="AX2212" s="115">
        <f t="shared" si="3282"/>
        <v>0</v>
      </c>
      <c r="AY2212" s="5">
        <f t="shared" si="3283"/>
        <v>0</v>
      </c>
      <c r="AZ2212" s="7">
        <f t="shared" si="3306"/>
        <v>0</v>
      </c>
      <c r="BA2212" s="335" t="e">
        <f t="shared" si="3302"/>
        <v>#DIV/0!</v>
      </c>
      <c r="BB2212" s="23">
        <f t="shared" si="3284"/>
        <v>0</v>
      </c>
      <c r="BC2212" s="5">
        <f t="shared" si="3307"/>
        <v>0</v>
      </c>
      <c r="BD2212" s="7">
        <f t="shared" si="3308"/>
        <v>0</v>
      </c>
      <c r="BE2212" s="335" t="e">
        <f t="shared" si="3303"/>
        <v>#DIV/0!</v>
      </c>
      <c r="BG2212" s="826" t="str">
        <f t="shared" si="3285"/>
        <v>41.40</v>
      </c>
      <c r="BH2212" s="607" t="b">
        <f>COUNTIF('Codes SEC'!$B$2:$B$250,Ministres!BG2212)&gt;0</f>
        <v>1</v>
      </c>
    </row>
    <row r="2213" spans="1:66" ht="35.1" customHeight="1" x14ac:dyDescent="0.25">
      <c r="A2213" s="190" t="s">
        <v>6116</v>
      </c>
      <c r="B2213" s="210">
        <v>17</v>
      </c>
      <c r="C2213" s="120" t="s">
        <v>419</v>
      </c>
      <c r="D2213" s="620">
        <v>1000</v>
      </c>
      <c r="E2213" s="279"/>
      <c r="F2213" s="120">
        <v>12</v>
      </c>
      <c r="G2213" s="700" t="s">
        <v>5613</v>
      </c>
      <c r="H2213" s="890" t="str">
        <f t="shared" si="3214"/>
        <v>091</v>
      </c>
      <c r="I2213" s="397">
        <v>84140000</v>
      </c>
      <c r="J2213" s="380" t="s">
        <v>3404</v>
      </c>
      <c r="K2213" s="422" t="s">
        <v>3390</v>
      </c>
      <c r="L2213" s="733">
        <v>0</v>
      </c>
      <c r="M2213" s="734">
        <v>0</v>
      </c>
      <c r="N2213" s="931"/>
      <c r="O2213" s="530">
        <f t="shared" si="3270"/>
        <v>0</v>
      </c>
      <c r="P2213" s="530">
        <f t="shared" si="3271"/>
        <v>0</v>
      </c>
      <c r="Q2213" s="646"/>
      <c r="R2213" s="536"/>
      <c r="S2213" s="536"/>
      <c r="T2213" s="536"/>
      <c r="U2213" s="536"/>
      <c r="V2213" s="536"/>
      <c r="W2213" s="683" t="str">
        <f t="shared" si="3272"/>
        <v>OK</v>
      </c>
      <c r="X2213" s="141"/>
      <c r="Y2213" s="141"/>
      <c r="Z2213" s="552"/>
      <c r="AA2213" s="552"/>
      <c r="AB2213" s="683" t="str">
        <f t="shared" si="3273"/>
        <v>OK</v>
      </c>
      <c r="AC2213" s="593"/>
      <c r="AD2213" s="530">
        <f t="shared" si="3274"/>
        <v>0</v>
      </c>
      <c r="AE2213" s="842">
        <f t="shared" si="3275"/>
        <v>0</v>
      </c>
      <c r="AF2213" s="931"/>
      <c r="AG2213" s="530">
        <f t="shared" si="3276"/>
        <v>0</v>
      </c>
      <c r="AH2213" s="530">
        <f t="shared" si="3277"/>
        <v>0</v>
      </c>
      <c r="AI2213" s="641"/>
      <c r="AJ2213" s="537"/>
      <c r="AK2213" s="537"/>
      <c r="AL2213" s="537"/>
      <c r="AM2213" s="537"/>
      <c r="AN2213" s="537"/>
      <c r="AO2213" s="683" t="str">
        <f t="shared" si="3278"/>
        <v>OK</v>
      </c>
      <c r="AP2213" s="141"/>
      <c r="AQ2213" s="141"/>
      <c r="AR2213" s="552"/>
      <c r="AS2213" s="552"/>
      <c r="AT2213" s="683" t="str">
        <f t="shared" si="3279"/>
        <v>OK</v>
      </c>
      <c r="AU2213" s="593"/>
      <c r="AV2213" s="530">
        <f t="shared" si="3280"/>
        <v>0</v>
      </c>
      <c r="AW2213" s="842">
        <f t="shared" si="3281"/>
        <v>0</v>
      </c>
      <c r="AX2213" s="115">
        <f t="shared" si="3282"/>
        <v>0</v>
      </c>
      <c r="AY2213" s="5">
        <f t="shared" si="3283"/>
        <v>0</v>
      </c>
      <c r="AZ2213" s="7">
        <f t="shared" si="3306"/>
        <v>0</v>
      </c>
      <c r="BA2213" s="335" t="e">
        <f t="shared" si="3302"/>
        <v>#DIV/0!</v>
      </c>
      <c r="BB2213" s="23">
        <f t="shared" si="3284"/>
        <v>0</v>
      </c>
      <c r="BC2213" s="5">
        <f t="shared" si="3307"/>
        <v>0</v>
      </c>
      <c r="BD2213" s="7">
        <f t="shared" si="3308"/>
        <v>0</v>
      </c>
      <c r="BE2213" s="335" t="e">
        <f t="shared" si="3303"/>
        <v>#DIV/0!</v>
      </c>
      <c r="BG2213" s="826" t="str">
        <f t="shared" si="3285"/>
        <v>41.40</v>
      </c>
      <c r="BH2213" s="607" t="b">
        <f>COUNTIF('Codes SEC'!$B$2:$B$250,Ministres!BG2213)&gt;0</f>
        <v>1</v>
      </c>
    </row>
    <row r="2214" spans="1:66" ht="35.1" customHeight="1" x14ac:dyDescent="0.25">
      <c r="A2214" s="222" t="s">
        <v>6116</v>
      </c>
      <c r="B2214" s="210">
        <v>17</v>
      </c>
      <c r="C2214" s="120" t="s">
        <v>419</v>
      </c>
      <c r="D2214" s="620">
        <v>1000</v>
      </c>
      <c r="E2214" s="279"/>
      <c r="F2214" s="120">
        <v>12</v>
      </c>
      <c r="G2214" s="700" t="s">
        <v>5613</v>
      </c>
      <c r="H2214" s="878" t="str">
        <f t="shared" ref="H2214:H2275" si="3309">LEFT(J2214,3)</f>
        <v>091</v>
      </c>
      <c r="I2214" s="397">
        <v>84140000</v>
      </c>
      <c r="J2214" s="380" t="s">
        <v>4012</v>
      </c>
      <c r="K2214" s="411" t="s">
        <v>3946</v>
      </c>
      <c r="L2214" s="738">
        <v>350</v>
      </c>
      <c r="M2214" s="739">
        <v>350</v>
      </c>
      <c r="N2214" s="931"/>
      <c r="O2214" s="530">
        <f t="shared" si="3270"/>
        <v>-350</v>
      </c>
      <c r="P2214" s="530" t="str">
        <f t="shared" si="3271"/>
        <v xml:space="preserve">0 </v>
      </c>
      <c r="Q2214" s="641"/>
      <c r="R2214" s="537"/>
      <c r="S2214" s="537"/>
      <c r="T2214" s="537"/>
      <c r="U2214" s="537"/>
      <c r="V2214" s="537"/>
      <c r="W2214" s="683" t="str">
        <f t="shared" si="3272"/>
        <v>OK</v>
      </c>
      <c r="X2214" s="141"/>
      <c r="Y2214" s="141"/>
      <c r="Z2214" s="552"/>
      <c r="AA2214" s="552"/>
      <c r="AB2214" s="683" t="str">
        <f t="shared" si="3273"/>
        <v>OK</v>
      </c>
      <c r="AC2214" s="593"/>
      <c r="AD2214" s="530">
        <f t="shared" si="3274"/>
        <v>0</v>
      </c>
      <c r="AE2214" s="842">
        <f t="shared" si="3275"/>
        <v>0</v>
      </c>
      <c r="AF2214" s="931"/>
      <c r="AG2214" s="530">
        <f t="shared" si="3276"/>
        <v>-350</v>
      </c>
      <c r="AH2214" s="530" t="str">
        <f t="shared" si="3277"/>
        <v xml:space="preserve">0 </v>
      </c>
      <c r="AI2214" s="641"/>
      <c r="AJ2214" s="537"/>
      <c r="AK2214" s="537"/>
      <c r="AL2214" s="537"/>
      <c r="AM2214" s="537"/>
      <c r="AN2214" s="537"/>
      <c r="AO2214" s="683" t="str">
        <f t="shared" si="3278"/>
        <v>OK</v>
      </c>
      <c r="AP2214" s="141"/>
      <c r="AQ2214" s="141"/>
      <c r="AR2214" s="552"/>
      <c r="AS2214" s="552"/>
      <c r="AT2214" s="683" t="str">
        <f t="shared" si="3279"/>
        <v>OK</v>
      </c>
      <c r="AU2214" s="593"/>
      <c r="AV2214" s="530">
        <f t="shared" si="3280"/>
        <v>0</v>
      </c>
      <c r="AW2214" s="842">
        <f t="shared" si="3281"/>
        <v>0</v>
      </c>
      <c r="AX2214" s="115">
        <f t="shared" si="3282"/>
        <v>350</v>
      </c>
      <c r="AY2214" s="5">
        <f t="shared" si="3283"/>
        <v>0</v>
      </c>
      <c r="AZ2214" s="5">
        <f t="shared" si="3306"/>
        <v>-350</v>
      </c>
      <c r="BA2214" s="335">
        <f t="shared" si="3302"/>
        <v>-1</v>
      </c>
      <c r="BB2214" s="23">
        <f t="shared" si="3284"/>
        <v>350</v>
      </c>
      <c r="BC2214" s="5">
        <f t="shared" si="3307"/>
        <v>0</v>
      </c>
      <c r="BD2214" s="5">
        <f t="shared" si="3308"/>
        <v>-350</v>
      </c>
      <c r="BE2214" s="335">
        <f t="shared" si="3303"/>
        <v>-1</v>
      </c>
      <c r="BG2214" s="826" t="str">
        <f t="shared" si="3285"/>
        <v>41.40</v>
      </c>
      <c r="BH2214" s="607" t="b">
        <f>COUNTIF('Codes SEC'!$B$2:$B$250,Ministres!BG2214)&gt;0</f>
        <v>1</v>
      </c>
    </row>
    <row r="2215" spans="1:66" ht="35.1" customHeight="1" x14ac:dyDescent="0.25">
      <c r="A2215" s="222" t="s">
        <v>6116</v>
      </c>
      <c r="B2215" s="112">
        <v>17</v>
      </c>
      <c r="C2215" s="116" t="s">
        <v>419</v>
      </c>
      <c r="D2215" s="620">
        <v>1000</v>
      </c>
      <c r="E2215" s="278"/>
      <c r="F2215" s="116">
        <v>4</v>
      </c>
      <c r="G2215" s="700" t="s">
        <v>5613</v>
      </c>
      <c r="H2215" s="878" t="str">
        <f t="shared" si="3309"/>
        <v>091</v>
      </c>
      <c r="I2215" s="397" t="s">
        <v>3338</v>
      </c>
      <c r="J2215" s="380" t="s">
        <v>2727</v>
      </c>
      <c r="K2215" s="408" t="s">
        <v>140</v>
      </c>
      <c r="L2215" s="733">
        <v>162522</v>
      </c>
      <c r="M2215" s="734">
        <v>162522</v>
      </c>
      <c r="N2215" s="931"/>
      <c r="O2215" s="530">
        <f t="shared" si="3270"/>
        <v>-162522</v>
      </c>
      <c r="P2215" s="530" t="str">
        <f t="shared" si="3271"/>
        <v xml:space="preserve">0 </v>
      </c>
      <c r="Q2215" s="646"/>
      <c r="R2215" s="536"/>
      <c r="S2215" s="536"/>
      <c r="T2215" s="536"/>
      <c r="U2215" s="536"/>
      <c r="V2215" s="536"/>
      <c r="W2215" s="683" t="str">
        <f t="shared" si="3272"/>
        <v>OK</v>
      </c>
      <c r="X2215" s="141"/>
      <c r="Y2215" s="141"/>
      <c r="Z2215" s="552"/>
      <c r="AA2215" s="552"/>
      <c r="AB2215" s="683" t="str">
        <f t="shared" si="3273"/>
        <v>OK</v>
      </c>
      <c r="AC2215" s="593"/>
      <c r="AD2215" s="530">
        <f t="shared" si="3274"/>
        <v>0</v>
      </c>
      <c r="AE2215" s="842">
        <f t="shared" si="3275"/>
        <v>0</v>
      </c>
      <c r="AF2215" s="931"/>
      <c r="AG2215" s="530">
        <f t="shared" si="3276"/>
        <v>-162522</v>
      </c>
      <c r="AH2215" s="530" t="str">
        <f t="shared" si="3277"/>
        <v xml:space="preserve">0 </v>
      </c>
      <c r="AI2215" s="641"/>
      <c r="AJ2215" s="537"/>
      <c r="AK2215" s="537"/>
      <c r="AL2215" s="537"/>
      <c r="AM2215" s="537"/>
      <c r="AN2215" s="537"/>
      <c r="AO2215" s="683" t="str">
        <f t="shared" si="3278"/>
        <v>OK</v>
      </c>
      <c r="AP2215" s="141"/>
      <c r="AQ2215" s="141"/>
      <c r="AR2215" s="552"/>
      <c r="AS2215" s="552"/>
      <c r="AT2215" s="683" t="str">
        <f t="shared" si="3279"/>
        <v>OK</v>
      </c>
      <c r="AU2215" s="593"/>
      <c r="AV2215" s="530">
        <f t="shared" si="3280"/>
        <v>0</v>
      </c>
      <c r="AW2215" s="842">
        <f t="shared" si="3281"/>
        <v>0</v>
      </c>
      <c r="AX2215" s="115">
        <f t="shared" ref="AX2215:AX2248" si="3310">L2215</f>
        <v>162522</v>
      </c>
      <c r="AY2215" s="5">
        <f t="shared" ref="AY2215:AY2248" si="3311">AE2215</f>
        <v>0</v>
      </c>
      <c r="AZ2215" s="7">
        <f t="shared" si="3304"/>
        <v>-162522</v>
      </c>
      <c r="BA2215" s="335">
        <f t="shared" ref="BA2215:BA2230" si="3312">AZ2215/AX2215</f>
        <v>-1</v>
      </c>
      <c r="BB2215" s="23">
        <f t="shared" ref="BB2215:BB2248" si="3313">M2215</f>
        <v>162522</v>
      </c>
      <c r="BC2215" s="5">
        <f t="shared" ref="BC2215:BC2230" si="3314">AW2215</f>
        <v>0</v>
      </c>
      <c r="BD2215" s="7">
        <f t="shared" si="3305"/>
        <v>-162522</v>
      </c>
      <c r="BE2215" s="335">
        <f t="shared" ref="BE2215:BE2230" si="3315">BD2215/BB2215</f>
        <v>-1</v>
      </c>
      <c r="BG2215" s="826" t="str">
        <f t="shared" ref="BG2215:BG2248" si="3316">RIGHT(LEFT(I2215,3),2)&amp;"."&amp;RIGHT(LEFT(I2215,5),2)</f>
        <v>43.11</v>
      </c>
      <c r="BH2215" s="607" t="b">
        <f>COUNTIF('Codes SEC'!$B$2:$B$250,Ministres!BG2215)&gt;0</f>
        <v>1</v>
      </c>
    </row>
    <row r="2216" spans="1:66" ht="35.1" customHeight="1" x14ac:dyDescent="0.25">
      <c r="A2216" s="222" t="s">
        <v>6116</v>
      </c>
      <c r="B2216" s="112">
        <v>17</v>
      </c>
      <c r="C2216" s="116" t="s">
        <v>419</v>
      </c>
      <c r="D2216" s="620">
        <v>1000</v>
      </c>
      <c r="E2216" s="278"/>
      <c r="F2216" s="116">
        <v>12</v>
      </c>
      <c r="G2216" s="700" t="s">
        <v>5613</v>
      </c>
      <c r="H2216" s="878" t="str">
        <f t="shared" si="3309"/>
        <v>091</v>
      </c>
      <c r="I2216" s="397" t="s">
        <v>3274</v>
      </c>
      <c r="J2216" s="380" t="s">
        <v>2734</v>
      </c>
      <c r="K2216" s="411" t="s">
        <v>729</v>
      </c>
      <c r="L2216" s="733">
        <v>33703</v>
      </c>
      <c r="M2216" s="734">
        <v>33703</v>
      </c>
      <c r="N2216" s="931"/>
      <c r="O2216" s="530">
        <f t="shared" si="3270"/>
        <v>-33703</v>
      </c>
      <c r="P2216" s="530" t="str">
        <f t="shared" si="3271"/>
        <v xml:space="preserve">0 </v>
      </c>
      <c r="Q2216" s="646"/>
      <c r="R2216" s="536"/>
      <c r="S2216" s="536"/>
      <c r="T2216" s="536"/>
      <c r="U2216" s="536"/>
      <c r="V2216" s="536"/>
      <c r="W2216" s="683" t="str">
        <f t="shared" ref="W2216:W2221" si="3317">IF(SUM(Q2216:V2216)=X2216,"OK",SUM(Q2216:V2216)-X2216)</f>
        <v>OK</v>
      </c>
      <c r="X2216" s="141"/>
      <c r="Y2216" s="141"/>
      <c r="Z2216" s="552"/>
      <c r="AA2216" s="552"/>
      <c r="AB2216" s="683" t="str">
        <f t="shared" ref="AB2216:AB2221" si="3318">IF(SUM(Z2216:AA2216)=AC2216,"OK",SUM(Z2216:AA2216)-AC2216)</f>
        <v>OK</v>
      </c>
      <c r="AC2216" s="593"/>
      <c r="AD2216" s="530">
        <f t="shared" si="3274"/>
        <v>0</v>
      </c>
      <c r="AE2216" s="842">
        <f t="shared" si="3275"/>
        <v>0</v>
      </c>
      <c r="AF2216" s="931"/>
      <c r="AG2216" s="530">
        <f t="shared" si="3276"/>
        <v>-33703</v>
      </c>
      <c r="AH2216" s="530" t="str">
        <f t="shared" si="3277"/>
        <v xml:space="preserve">0 </v>
      </c>
      <c r="AI2216" s="641"/>
      <c r="AJ2216" s="537"/>
      <c r="AK2216" s="537"/>
      <c r="AL2216" s="537"/>
      <c r="AM2216" s="537"/>
      <c r="AN2216" s="537"/>
      <c r="AO2216" s="683" t="str">
        <f t="shared" ref="AO2216:AO2221" si="3319">IF(SUM(AI2216:AN2216)=AP2216,"OK",SUM(AI2216:AN2216)-AP2216)</f>
        <v>OK</v>
      </c>
      <c r="AP2216" s="141"/>
      <c r="AQ2216" s="141"/>
      <c r="AR2216" s="552"/>
      <c r="AS2216" s="552"/>
      <c r="AT2216" s="683" t="str">
        <f t="shared" ref="AT2216:AT2221" si="3320">IF(SUM(AR2216:AS2216)=AU2216,"OK",SUM(AR2216:AS2216)-AU2216)</f>
        <v>OK</v>
      </c>
      <c r="AU2216" s="593"/>
      <c r="AV2216" s="530">
        <f t="shared" si="3280"/>
        <v>0</v>
      </c>
      <c r="AW2216" s="842">
        <f t="shared" si="3281"/>
        <v>0</v>
      </c>
      <c r="AX2216" s="115">
        <f t="shared" si="3310"/>
        <v>33703</v>
      </c>
      <c r="AY2216" s="5">
        <f t="shared" si="3311"/>
        <v>0</v>
      </c>
      <c r="AZ2216" s="7">
        <f t="shared" ref="AZ2216:AZ2221" si="3321">AY2216-AX2216</f>
        <v>-33703</v>
      </c>
      <c r="BA2216" s="335">
        <f t="shared" ref="BA2216:BA2221" si="3322">AZ2216/AX2216</f>
        <v>-1</v>
      </c>
      <c r="BB2216" s="23">
        <f t="shared" si="3313"/>
        <v>33703</v>
      </c>
      <c r="BC2216" s="5">
        <f t="shared" ref="BC2216:BC2221" si="3323">AW2216</f>
        <v>0</v>
      </c>
      <c r="BD2216" s="7">
        <f t="shared" ref="BD2216:BD2221" si="3324">BC2216-BB2216</f>
        <v>-33703</v>
      </c>
      <c r="BE2216" s="335">
        <f t="shared" ref="BE2216:BE2221" si="3325">BD2216/BB2216</f>
        <v>-1</v>
      </c>
      <c r="BG2216" s="826" t="str">
        <f t="shared" si="3316"/>
        <v>43.12</v>
      </c>
      <c r="BH2216" s="607" t="b">
        <f>COUNTIF('Codes SEC'!$B$2:$B$250,Ministres!BG2216)&gt;0</f>
        <v>1</v>
      </c>
    </row>
    <row r="2217" spans="1:66" ht="35.1" customHeight="1" x14ac:dyDescent="0.25">
      <c r="A2217" s="190" t="s">
        <v>6116</v>
      </c>
      <c r="B2217" s="210">
        <v>17</v>
      </c>
      <c r="C2217" s="120" t="s">
        <v>419</v>
      </c>
      <c r="D2217" s="620">
        <v>1000</v>
      </c>
      <c r="E2217" s="279"/>
      <c r="F2217" s="120">
        <v>12</v>
      </c>
      <c r="G2217" s="700" t="s">
        <v>5613</v>
      </c>
      <c r="H2217" s="890" t="str">
        <f t="shared" si="3309"/>
        <v>091</v>
      </c>
      <c r="I2217" s="397" t="s">
        <v>3274</v>
      </c>
      <c r="J2217" s="380" t="s">
        <v>2740</v>
      </c>
      <c r="K2217" s="424" t="s">
        <v>3841</v>
      </c>
      <c r="L2217" s="733">
        <v>11624</v>
      </c>
      <c r="M2217" s="734">
        <v>11624</v>
      </c>
      <c r="N2217" s="931"/>
      <c r="O2217" s="530">
        <f t="shared" si="3270"/>
        <v>-11624</v>
      </c>
      <c r="P2217" s="530" t="str">
        <f t="shared" si="3271"/>
        <v xml:space="preserve">0 </v>
      </c>
      <c r="Q2217" s="646"/>
      <c r="R2217" s="536"/>
      <c r="S2217" s="536"/>
      <c r="T2217" s="536"/>
      <c r="U2217" s="536"/>
      <c r="V2217" s="536"/>
      <c r="W2217" s="683" t="str">
        <f t="shared" si="3317"/>
        <v>OK</v>
      </c>
      <c r="X2217" s="141"/>
      <c r="Y2217" s="141"/>
      <c r="Z2217" s="552"/>
      <c r="AA2217" s="552"/>
      <c r="AB2217" s="683" t="str">
        <f t="shared" si="3318"/>
        <v>OK</v>
      </c>
      <c r="AC2217" s="593"/>
      <c r="AD2217" s="530">
        <f t="shared" si="3274"/>
        <v>0</v>
      </c>
      <c r="AE2217" s="842">
        <f t="shared" si="3275"/>
        <v>0</v>
      </c>
      <c r="AF2217" s="931"/>
      <c r="AG2217" s="530">
        <f t="shared" si="3276"/>
        <v>-11624</v>
      </c>
      <c r="AH2217" s="530" t="str">
        <f t="shared" si="3277"/>
        <v xml:space="preserve">0 </v>
      </c>
      <c r="AI2217" s="641"/>
      <c r="AJ2217" s="537"/>
      <c r="AK2217" s="537"/>
      <c r="AL2217" s="537"/>
      <c r="AM2217" s="537"/>
      <c r="AN2217" s="537"/>
      <c r="AO2217" s="683" t="str">
        <f t="shared" si="3319"/>
        <v>OK</v>
      </c>
      <c r="AP2217" s="141"/>
      <c r="AQ2217" s="141"/>
      <c r="AR2217" s="552"/>
      <c r="AS2217" s="552"/>
      <c r="AT2217" s="683" t="str">
        <f t="shared" si="3320"/>
        <v>OK</v>
      </c>
      <c r="AU2217" s="593"/>
      <c r="AV2217" s="530">
        <f t="shared" si="3280"/>
        <v>0</v>
      </c>
      <c r="AW2217" s="842">
        <f t="shared" si="3281"/>
        <v>0</v>
      </c>
      <c r="AX2217" s="115">
        <f t="shared" si="3310"/>
        <v>11624</v>
      </c>
      <c r="AY2217" s="5">
        <f t="shared" si="3311"/>
        <v>0</v>
      </c>
      <c r="AZ2217" s="7">
        <f t="shared" si="3321"/>
        <v>-11624</v>
      </c>
      <c r="BA2217" s="335">
        <f t="shared" si="3322"/>
        <v>-1</v>
      </c>
      <c r="BB2217" s="23">
        <f t="shared" si="3313"/>
        <v>11624</v>
      </c>
      <c r="BC2217" s="5">
        <f t="shared" si="3323"/>
        <v>0</v>
      </c>
      <c r="BD2217" s="7">
        <f t="shared" si="3324"/>
        <v>-11624</v>
      </c>
      <c r="BE2217" s="335">
        <f t="shared" si="3325"/>
        <v>-1</v>
      </c>
      <c r="BG2217" s="826" t="str">
        <f t="shared" si="3316"/>
        <v>43.12</v>
      </c>
      <c r="BH2217" s="607" t="b">
        <f>COUNTIF('Codes SEC'!$B$2:$B$250,Ministres!BG2217)&gt;0</f>
        <v>1</v>
      </c>
    </row>
    <row r="2218" spans="1:66" ht="35.1" customHeight="1" x14ac:dyDescent="0.25">
      <c r="A2218" s="190" t="s">
        <v>6116</v>
      </c>
      <c r="B2218" s="210">
        <v>17</v>
      </c>
      <c r="C2218" s="120" t="s">
        <v>419</v>
      </c>
      <c r="D2218" s="620">
        <v>1000</v>
      </c>
      <c r="E2218" s="279"/>
      <c r="F2218" s="120">
        <v>12</v>
      </c>
      <c r="G2218" s="700" t="s">
        <v>5613</v>
      </c>
      <c r="H2218" s="890" t="str">
        <f t="shared" si="3309"/>
        <v>091</v>
      </c>
      <c r="I2218" s="397" t="s">
        <v>3274</v>
      </c>
      <c r="J2218" s="380" t="s">
        <v>2743</v>
      </c>
      <c r="K2218" s="422" t="s">
        <v>1832</v>
      </c>
      <c r="L2218" s="733">
        <v>6227</v>
      </c>
      <c r="M2218" s="734">
        <v>6227</v>
      </c>
      <c r="N2218" s="931"/>
      <c r="O2218" s="530">
        <f t="shared" si="3270"/>
        <v>-6227</v>
      </c>
      <c r="P2218" s="530" t="str">
        <f t="shared" si="3271"/>
        <v xml:space="preserve">0 </v>
      </c>
      <c r="Q2218" s="646"/>
      <c r="R2218" s="536"/>
      <c r="S2218" s="536"/>
      <c r="T2218" s="536"/>
      <c r="U2218" s="536"/>
      <c r="V2218" s="536"/>
      <c r="W2218" s="683" t="str">
        <f t="shared" si="3317"/>
        <v>OK</v>
      </c>
      <c r="X2218" s="141"/>
      <c r="Y2218" s="141"/>
      <c r="Z2218" s="552"/>
      <c r="AA2218" s="552"/>
      <c r="AB2218" s="683" t="str">
        <f t="shared" si="3318"/>
        <v>OK</v>
      </c>
      <c r="AC2218" s="593"/>
      <c r="AD2218" s="530">
        <f t="shared" si="3274"/>
        <v>0</v>
      </c>
      <c r="AE2218" s="842">
        <f t="shared" si="3275"/>
        <v>0</v>
      </c>
      <c r="AF2218" s="931"/>
      <c r="AG2218" s="530">
        <f t="shared" si="3276"/>
        <v>-6227</v>
      </c>
      <c r="AH2218" s="530" t="str">
        <f t="shared" si="3277"/>
        <v xml:space="preserve">0 </v>
      </c>
      <c r="AI2218" s="641"/>
      <c r="AJ2218" s="537"/>
      <c r="AK2218" s="537"/>
      <c r="AL2218" s="537"/>
      <c r="AM2218" s="537"/>
      <c r="AN2218" s="537"/>
      <c r="AO2218" s="683" t="str">
        <f t="shared" si="3319"/>
        <v>OK</v>
      </c>
      <c r="AP2218" s="141"/>
      <c r="AQ2218" s="141"/>
      <c r="AR2218" s="552"/>
      <c r="AS2218" s="552"/>
      <c r="AT2218" s="683" t="str">
        <f t="shared" si="3320"/>
        <v>OK</v>
      </c>
      <c r="AU2218" s="593"/>
      <c r="AV2218" s="530">
        <f t="shared" si="3280"/>
        <v>0</v>
      </c>
      <c r="AW2218" s="842">
        <f t="shared" si="3281"/>
        <v>0</v>
      </c>
      <c r="AX2218" s="115">
        <f t="shared" si="3310"/>
        <v>6227</v>
      </c>
      <c r="AY2218" s="5">
        <f t="shared" si="3311"/>
        <v>0</v>
      </c>
      <c r="AZ2218" s="7">
        <f t="shared" si="3321"/>
        <v>-6227</v>
      </c>
      <c r="BA2218" s="335">
        <f t="shared" si="3322"/>
        <v>-1</v>
      </c>
      <c r="BB2218" s="23">
        <f t="shared" si="3313"/>
        <v>6227</v>
      </c>
      <c r="BC2218" s="5">
        <f t="shared" si="3323"/>
        <v>0</v>
      </c>
      <c r="BD2218" s="7">
        <f t="shared" si="3324"/>
        <v>-6227</v>
      </c>
      <c r="BE2218" s="335">
        <f t="shared" si="3325"/>
        <v>-1</v>
      </c>
      <c r="BG2218" s="826" t="str">
        <f t="shared" si="3316"/>
        <v>43.12</v>
      </c>
      <c r="BH2218" s="607" t="b">
        <f>COUNTIF('Codes SEC'!$B$2:$B$250,Ministres!BG2218)&gt;0</f>
        <v>1</v>
      </c>
    </row>
    <row r="2219" spans="1:66" ht="35.1" customHeight="1" x14ac:dyDescent="0.25">
      <c r="A2219" s="190" t="s">
        <v>6116</v>
      </c>
      <c r="B2219" s="210">
        <v>17</v>
      </c>
      <c r="C2219" s="120" t="s">
        <v>419</v>
      </c>
      <c r="D2219" s="620">
        <v>1000</v>
      </c>
      <c r="E2219" s="279"/>
      <c r="F2219" s="120">
        <v>12</v>
      </c>
      <c r="G2219" s="700" t="s">
        <v>5613</v>
      </c>
      <c r="H2219" s="890" t="str">
        <f t="shared" si="3309"/>
        <v>091</v>
      </c>
      <c r="I2219" s="397" t="s">
        <v>3274</v>
      </c>
      <c r="J2219" s="380" t="s">
        <v>2744</v>
      </c>
      <c r="K2219" s="422" t="s">
        <v>1863</v>
      </c>
      <c r="L2219" s="733">
        <v>0</v>
      </c>
      <c r="M2219" s="734">
        <v>0</v>
      </c>
      <c r="N2219" s="931"/>
      <c r="O2219" s="530">
        <f t="shared" si="3270"/>
        <v>0</v>
      </c>
      <c r="P2219" s="530">
        <f t="shared" si="3271"/>
        <v>0</v>
      </c>
      <c r="Q2219" s="646"/>
      <c r="R2219" s="536"/>
      <c r="S2219" s="536"/>
      <c r="T2219" s="536"/>
      <c r="U2219" s="536"/>
      <c r="V2219" s="536"/>
      <c r="W2219" s="683" t="str">
        <f t="shared" si="3317"/>
        <v>OK</v>
      </c>
      <c r="X2219" s="141"/>
      <c r="Y2219" s="141"/>
      <c r="Z2219" s="552"/>
      <c r="AA2219" s="552"/>
      <c r="AB2219" s="683" t="str">
        <f t="shared" si="3318"/>
        <v>OK</v>
      </c>
      <c r="AC2219" s="593"/>
      <c r="AD2219" s="530">
        <f t="shared" si="3274"/>
        <v>0</v>
      </c>
      <c r="AE2219" s="842">
        <f t="shared" si="3275"/>
        <v>0</v>
      </c>
      <c r="AF2219" s="931"/>
      <c r="AG2219" s="530">
        <f t="shared" si="3276"/>
        <v>0</v>
      </c>
      <c r="AH2219" s="530">
        <f t="shared" si="3277"/>
        <v>0</v>
      </c>
      <c r="AI2219" s="641"/>
      <c r="AJ2219" s="537"/>
      <c r="AK2219" s="537"/>
      <c r="AL2219" s="537"/>
      <c r="AM2219" s="537"/>
      <c r="AN2219" s="537"/>
      <c r="AO2219" s="683" t="str">
        <f t="shared" si="3319"/>
        <v>OK</v>
      </c>
      <c r="AP2219" s="141"/>
      <c r="AQ2219" s="141"/>
      <c r="AR2219" s="552"/>
      <c r="AS2219" s="552"/>
      <c r="AT2219" s="683" t="str">
        <f t="shared" si="3320"/>
        <v>OK</v>
      </c>
      <c r="AU2219" s="593"/>
      <c r="AV2219" s="530">
        <f t="shared" si="3280"/>
        <v>0</v>
      </c>
      <c r="AW2219" s="842">
        <f t="shared" si="3281"/>
        <v>0</v>
      </c>
      <c r="AX2219" s="115">
        <f t="shared" si="3310"/>
        <v>0</v>
      </c>
      <c r="AY2219" s="5">
        <f t="shared" si="3311"/>
        <v>0</v>
      </c>
      <c r="AZ2219" s="7">
        <f t="shared" si="3321"/>
        <v>0</v>
      </c>
      <c r="BA2219" s="335" t="e">
        <f t="shared" si="3322"/>
        <v>#DIV/0!</v>
      </c>
      <c r="BB2219" s="23">
        <f t="shared" si="3313"/>
        <v>0</v>
      </c>
      <c r="BC2219" s="5">
        <f t="shared" si="3323"/>
        <v>0</v>
      </c>
      <c r="BD2219" s="7">
        <f t="shared" si="3324"/>
        <v>0</v>
      </c>
      <c r="BE2219" s="335" t="e">
        <f t="shared" si="3325"/>
        <v>#DIV/0!</v>
      </c>
      <c r="BG2219" s="826" t="str">
        <f t="shared" si="3316"/>
        <v>43.12</v>
      </c>
      <c r="BH2219" s="607" t="b">
        <f>COUNTIF('Codes SEC'!$B$2:$B$250,Ministres!BG2219)&gt;0</f>
        <v>1</v>
      </c>
    </row>
    <row r="2220" spans="1:66" ht="35.1" customHeight="1" x14ac:dyDescent="0.25">
      <c r="A2220" s="190" t="s">
        <v>6116</v>
      </c>
      <c r="B2220" s="210">
        <v>17</v>
      </c>
      <c r="C2220" s="120" t="s">
        <v>419</v>
      </c>
      <c r="D2220" s="620">
        <v>1000</v>
      </c>
      <c r="E2220" s="279"/>
      <c r="F2220" s="120">
        <v>12</v>
      </c>
      <c r="G2220" s="700" t="s">
        <v>5613</v>
      </c>
      <c r="H2220" s="890" t="str">
        <f t="shared" si="3309"/>
        <v>091</v>
      </c>
      <c r="I2220" s="397" t="s">
        <v>3274</v>
      </c>
      <c r="J2220" s="380" t="s">
        <v>2730</v>
      </c>
      <c r="K2220" s="422" t="s">
        <v>3195</v>
      </c>
      <c r="L2220" s="733">
        <v>0</v>
      </c>
      <c r="M2220" s="734">
        <v>0</v>
      </c>
      <c r="N2220" s="931"/>
      <c r="O2220" s="530">
        <f t="shared" si="3270"/>
        <v>0</v>
      </c>
      <c r="P2220" s="530">
        <f t="shared" si="3271"/>
        <v>0</v>
      </c>
      <c r="Q2220" s="646"/>
      <c r="R2220" s="536"/>
      <c r="S2220" s="536"/>
      <c r="T2220" s="536"/>
      <c r="U2220" s="536"/>
      <c r="V2220" s="536"/>
      <c r="W2220" s="683" t="str">
        <f t="shared" si="3317"/>
        <v>OK</v>
      </c>
      <c r="X2220" s="141"/>
      <c r="Y2220" s="141"/>
      <c r="Z2220" s="552"/>
      <c r="AA2220" s="552"/>
      <c r="AB2220" s="683" t="str">
        <f t="shared" si="3318"/>
        <v>OK</v>
      </c>
      <c r="AC2220" s="593"/>
      <c r="AD2220" s="530">
        <f t="shared" si="3274"/>
        <v>0</v>
      </c>
      <c r="AE2220" s="842">
        <f t="shared" si="3275"/>
        <v>0</v>
      </c>
      <c r="AF2220" s="931"/>
      <c r="AG2220" s="530">
        <f t="shared" si="3276"/>
        <v>0</v>
      </c>
      <c r="AH2220" s="530">
        <f t="shared" si="3277"/>
        <v>0</v>
      </c>
      <c r="AI2220" s="641"/>
      <c r="AJ2220" s="537"/>
      <c r="AK2220" s="537"/>
      <c r="AL2220" s="537"/>
      <c r="AM2220" s="537"/>
      <c r="AN2220" s="537"/>
      <c r="AO2220" s="683" t="str">
        <f t="shared" si="3319"/>
        <v>OK</v>
      </c>
      <c r="AP2220" s="141"/>
      <c r="AQ2220" s="141"/>
      <c r="AR2220" s="552"/>
      <c r="AS2220" s="552"/>
      <c r="AT2220" s="683" t="str">
        <f t="shared" si="3320"/>
        <v>OK</v>
      </c>
      <c r="AU2220" s="593"/>
      <c r="AV2220" s="530">
        <f t="shared" si="3280"/>
        <v>0</v>
      </c>
      <c r="AW2220" s="842">
        <f t="shared" si="3281"/>
        <v>0</v>
      </c>
      <c r="AX2220" s="115">
        <f t="shared" si="3310"/>
        <v>0</v>
      </c>
      <c r="AY2220" s="5">
        <f t="shared" si="3311"/>
        <v>0</v>
      </c>
      <c r="AZ2220" s="7">
        <f t="shared" si="3321"/>
        <v>0</v>
      </c>
      <c r="BA2220" s="335" t="e">
        <f t="shared" si="3322"/>
        <v>#DIV/0!</v>
      </c>
      <c r="BB2220" s="23">
        <f t="shared" si="3313"/>
        <v>0</v>
      </c>
      <c r="BC2220" s="5">
        <f t="shared" si="3323"/>
        <v>0</v>
      </c>
      <c r="BD2220" s="7">
        <f t="shared" si="3324"/>
        <v>0</v>
      </c>
      <c r="BE2220" s="335" t="e">
        <f t="shared" si="3325"/>
        <v>#DIV/0!</v>
      </c>
      <c r="BG2220" s="826" t="str">
        <f t="shared" si="3316"/>
        <v>43.12</v>
      </c>
      <c r="BH2220" s="607" t="b">
        <f>COUNTIF('Codes SEC'!$B$2:$B$250,Ministres!BG2220)&gt;0</f>
        <v>1</v>
      </c>
    </row>
    <row r="2221" spans="1:66" ht="35.1" customHeight="1" x14ac:dyDescent="0.25">
      <c r="A2221" s="190" t="s">
        <v>6116</v>
      </c>
      <c r="B2221" s="583">
        <v>17</v>
      </c>
      <c r="C2221" s="120" t="s">
        <v>419</v>
      </c>
      <c r="D2221" s="620">
        <v>1000</v>
      </c>
      <c r="E2221" s="584"/>
      <c r="F2221" s="116">
        <v>6</v>
      </c>
      <c r="G2221" s="700" t="s">
        <v>5613</v>
      </c>
      <c r="H2221" s="890" t="str">
        <f t="shared" si="3309"/>
        <v>091</v>
      </c>
      <c r="I2221" s="585">
        <v>84312000</v>
      </c>
      <c r="J2221" s="380" t="s">
        <v>4268</v>
      </c>
      <c r="K2221" s="424" t="s">
        <v>4269</v>
      </c>
      <c r="L2221" s="726">
        <v>0</v>
      </c>
      <c r="M2221" s="727">
        <v>0</v>
      </c>
      <c r="N2221" s="931"/>
      <c r="O2221" s="530">
        <f t="shared" si="3270"/>
        <v>0</v>
      </c>
      <c r="P2221" s="530">
        <f t="shared" si="3271"/>
        <v>0</v>
      </c>
      <c r="Q2221" s="646"/>
      <c r="R2221" s="536"/>
      <c r="S2221" s="536"/>
      <c r="T2221" s="536"/>
      <c r="U2221" s="536"/>
      <c r="V2221" s="536"/>
      <c r="W2221" s="683" t="str">
        <f t="shared" si="3317"/>
        <v>OK</v>
      </c>
      <c r="X2221" s="141"/>
      <c r="Y2221" s="141"/>
      <c r="Z2221" s="552"/>
      <c r="AA2221" s="552"/>
      <c r="AB2221" s="683" t="str">
        <f t="shared" si="3318"/>
        <v>OK</v>
      </c>
      <c r="AC2221" s="593"/>
      <c r="AD2221" s="530">
        <f t="shared" si="3274"/>
        <v>0</v>
      </c>
      <c r="AE2221" s="842">
        <f t="shared" si="3275"/>
        <v>0</v>
      </c>
      <c r="AF2221" s="931"/>
      <c r="AG2221" s="530">
        <f t="shared" si="3276"/>
        <v>0</v>
      </c>
      <c r="AH2221" s="530">
        <f t="shared" si="3277"/>
        <v>0</v>
      </c>
      <c r="AI2221" s="641"/>
      <c r="AJ2221" s="537"/>
      <c r="AK2221" s="537"/>
      <c r="AL2221" s="537"/>
      <c r="AM2221" s="537"/>
      <c r="AN2221" s="537"/>
      <c r="AO2221" s="683" t="str">
        <f t="shared" si="3319"/>
        <v>OK</v>
      </c>
      <c r="AP2221" s="141"/>
      <c r="AQ2221" s="141"/>
      <c r="AR2221" s="552"/>
      <c r="AS2221" s="552"/>
      <c r="AT2221" s="683" t="str">
        <f t="shared" si="3320"/>
        <v>OK</v>
      </c>
      <c r="AU2221" s="593"/>
      <c r="AV2221" s="530">
        <f t="shared" si="3280"/>
        <v>0</v>
      </c>
      <c r="AW2221" s="842">
        <f t="shared" si="3281"/>
        <v>0</v>
      </c>
      <c r="AX2221" s="115">
        <f t="shared" si="3310"/>
        <v>0</v>
      </c>
      <c r="AY2221" s="5">
        <f t="shared" si="3311"/>
        <v>0</v>
      </c>
      <c r="AZ2221" s="7">
        <f t="shared" si="3321"/>
        <v>0</v>
      </c>
      <c r="BA2221" s="335" t="e">
        <f t="shared" si="3322"/>
        <v>#DIV/0!</v>
      </c>
      <c r="BB2221" s="23">
        <f t="shared" si="3313"/>
        <v>0</v>
      </c>
      <c r="BC2221" s="5">
        <f t="shared" si="3323"/>
        <v>0</v>
      </c>
      <c r="BD2221" s="7">
        <f t="shared" si="3324"/>
        <v>0</v>
      </c>
      <c r="BE2221" s="335" t="e">
        <f t="shared" si="3325"/>
        <v>#DIV/0!</v>
      </c>
      <c r="BG2221" s="826" t="str">
        <f t="shared" si="3316"/>
        <v>43.12</v>
      </c>
      <c r="BH2221" s="607" t="b">
        <f>COUNTIF('Codes SEC'!$B$2:$B$250,Ministres!BG2221)&gt;0</f>
        <v>1</v>
      </c>
    </row>
    <row r="2222" spans="1:66" ht="35.1" customHeight="1" x14ac:dyDescent="0.25">
      <c r="A2222" s="222" t="s">
        <v>6116</v>
      </c>
      <c r="B2222" s="112" t="s">
        <v>5021</v>
      </c>
      <c r="C2222" s="120" t="s">
        <v>419</v>
      </c>
      <c r="D2222" s="620">
        <v>1000</v>
      </c>
      <c r="E2222" s="278"/>
      <c r="F2222" s="116">
        <v>12</v>
      </c>
      <c r="G2222" s="700" t="s">
        <v>5613</v>
      </c>
      <c r="H2222" s="888" t="str">
        <f t="shared" si="3309"/>
        <v>091</v>
      </c>
      <c r="I2222" s="580">
        <v>84312000</v>
      </c>
      <c r="J2222" s="689" t="s">
        <v>5810</v>
      </c>
      <c r="K2222" s="411" t="s">
        <v>5811</v>
      </c>
      <c r="L2222" s="733">
        <v>10</v>
      </c>
      <c r="M2222" s="734">
        <v>0</v>
      </c>
      <c r="N2222" s="931"/>
      <c r="O2222" s="530">
        <f t="shared" si="3270"/>
        <v>-10</v>
      </c>
      <c r="P2222" s="530" t="str">
        <f t="shared" si="3271"/>
        <v xml:space="preserve">0 </v>
      </c>
      <c r="Q2222" s="646"/>
      <c r="R2222" s="536"/>
      <c r="S2222" s="536"/>
      <c r="T2222" s="536"/>
      <c r="U2222" s="536"/>
      <c r="V2222" s="536"/>
      <c r="W2222" s="683" t="str">
        <f t="shared" si="3272"/>
        <v>OK</v>
      </c>
      <c r="X2222" s="141"/>
      <c r="Y2222" s="141"/>
      <c r="Z2222" s="552"/>
      <c r="AA2222" s="552"/>
      <c r="AB2222" s="683" t="str">
        <f t="shared" si="3273"/>
        <v>OK</v>
      </c>
      <c r="AC2222" s="593"/>
      <c r="AD2222" s="530">
        <f t="shared" si="3274"/>
        <v>0</v>
      </c>
      <c r="AE2222" s="842">
        <f t="shared" si="3275"/>
        <v>0</v>
      </c>
      <c r="AF2222" s="931"/>
      <c r="AG2222" s="530">
        <f t="shared" si="3276"/>
        <v>0</v>
      </c>
      <c r="AH2222" s="530">
        <f t="shared" si="3277"/>
        <v>0</v>
      </c>
      <c r="AI2222" s="641"/>
      <c r="AJ2222" s="537"/>
      <c r="AK2222" s="537"/>
      <c r="AL2222" s="537"/>
      <c r="AM2222" s="537"/>
      <c r="AN2222" s="537"/>
      <c r="AO2222" s="683" t="str">
        <f t="shared" si="3278"/>
        <v>OK</v>
      </c>
      <c r="AP2222" s="141"/>
      <c r="AQ2222" s="141"/>
      <c r="AR2222" s="552"/>
      <c r="AS2222" s="552"/>
      <c r="AT2222" s="683" t="str">
        <f t="shared" si="3279"/>
        <v>OK</v>
      </c>
      <c r="AU2222" s="593"/>
      <c r="AV2222" s="530">
        <f t="shared" si="3280"/>
        <v>0</v>
      </c>
      <c r="AW2222" s="842">
        <f t="shared" si="3281"/>
        <v>0</v>
      </c>
      <c r="AX2222" s="115">
        <f t="shared" si="3310"/>
        <v>10</v>
      </c>
      <c r="AY2222" s="5">
        <f t="shared" si="3311"/>
        <v>0</v>
      </c>
      <c r="AZ2222" s="7">
        <f t="shared" ref="AZ2222" si="3326">AY2222-AX2222</f>
        <v>-10</v>
      </c>
      <c r="BA2222" s="335">
        <f t="shared" ref="BA2222" si="3327">AZ2222/AX2222</f>
        <v>-1</v>
      </c>
      <c r="BB2222" s="23">
        <f t="shared" si="3313"/>
        <v>0</v>
      </c>
      <c r="BC2222" s="5">
        <f t="shared" ref="BC2222" si="3328">AW2222</f>
        <v>0</v>
      </c>
      <c r="BD2222" s="7">
        <f t="shared" ref="BD2222" si="3329">BC2222-BB2222</f>
        <v>0</v>
      </c>
      <c r="BE2222" s="335" t="e">
        <f t="shared" ref="BE2222" si="3330">BD2222/BB2222</f>
        <v>#DIV/0!</v>
      </c>
      <c r="BG2222" s="826" t="str">
        <f t="shared" si="3316"/>
        <v>43.12</v>
      </c>
      <c r="BH2222" s="607" t="b">
        <f>COUNTIF('Codes SEC'!$B$2:$B$250,Ministres!BG2222)&gt;0</f>
        <v>1</v>
      </c>
    </row>
    <row r="2223" spans="1:66" s="203" customFormat="1" ht="35.1" customHeight="1" x14ac:dyDescent="0.25">
      <c r="A2223" s="21" t="s">
        <v>6116</v>
      </c>
      <c r="B2223" s="112" t="s">
        <v>5021</v>
      </c>
      <c r="C2223" s="116" t="s">
        <v>419</v>
      </c>
      <c r="D2223" s="620">
        <v>1000</v>
      </c>
      <c r="E2223" s="278"/>
      <c r="F2223" s="116" t="s">
        <v>805</v>
      </c>
      <c r="G2223" s="694" t="s">
        <v>5613</v>
      </c>
      <c r="H2223" s="1012" t="s">
        <v>3359</v>
      </c>
      <c r="I2223" s="397">
        <v>84312000</v>
      </c>
      <c r="J2223" s="712" t="s">
        <v>7197</v>
      </c>
      <c r="K2223" s="408" t="s">
        <v>7198</v>
      </c>
      <c r="L2223" s="733">
        <v>0</v>
      </c>
      <c r="M2223" s="734">
        <v>0</v>
      </c>
      <c r="N2223" s="931"/>
      <c r="O2223" s="530">
        <f>IF(N2223&gt;L2223,"0 ",N2223-L2223)</f>
        <v>0</v>
      </c>
      <c r="P2223" s="530">
        <f>IF(N2223&lt;L2223,"0 ",N2223-L2223)</f>
        <v>0</v>
      </c>
      <c r="Q2223" s="646"/>
      <c r="R2223" s="536"/>
      <c r="S2223" s="536"/>
      <c r="T2223" s="536"/>
      <c r="U2223" s="536"/>
      <c r="V2223" s="536"/>
      <c r="W2223" s="683" t="str">
        <f>IF(SUM(Q2223:V2223)=X2223,"OK",SUM(Q2223:V2223)-X2223)</f>
        <v>OK</v>
      </c>
      <c r="X2223" s="141"/>
      <c r="Y2223" s="141"/>
      <c r="Z2223" s="552"/>
      <c r="AA2223" s="552"/>
      <c r="AB2223" s="683" t="str">
        <f>IF(SUM(Z2223:AA2223)=AC2223,"OK",SUM(Z2223:AA2223)-AC2223)</f>
        <v>OK</v>
      </c>
      <c r="AC2223" s="593"/>
      <c r="AD2223" s="530">
        <f>X2223+Y2223+AC2223</f>
        <v>0</v>
      </c>
      <c r="AE2223" s="842">
        <f>N2223+AD2223</f>
        <v>0</v>
      </c>
      <c r="AF2223" s="931"/>
      <c r="AG2223" s="530">
        <f>IF(AF2223&gt;M2223,"0 ",AF2223-M2223)</f>
        <v>0</v>
      </c>
      <c r="AH2223" s="530">
        <f>IF(AF2223&lt;M2223,"0 ",AF2223-M2223)</f>
        <v>0</v>
      </c>
      <c r="AI2223" s="641"/>
      <c r="AJ2223" s="537"/>
      <c r="AK2223" s="537"/>
      <c r="AL2223" s="537"/>
      <c r="AM2223" s="537"/>
      <c r="AN2223" s="537"/>
      <c r="AO2223" s="683" t="str">
        <f>IF(SUM(AI2223:AN2223)=AP2223,"OK",SUM(AI2223:AN2223)-AP2223)</f>
        <v>OK</v>
      </c>
      <c r="AP2223" s="141"/>
      <c r="AQ2223" s="141"/>
      <c r="AR2223" s="552"/>
      <c r="AS2223" s="552"/>
      <c r="AT2223" s="683" t="str">
        <f>IF(SUM(AR2223:AS2223)=AU2223,"OK",SUM(AR2223:AS2223)-AU2223)</f>
        <v>OK</v>
      </c>
      <c r="AU2223" s="593"/>
      <c r="AV2223" s="530">
        <f>AP2223+AQ2223+AU2223</f>
        <v>0</v>
      </c>
      <c r="AW2223" s="842">
        <f>AF2223+AV2223</f>
        <v>0</v>
      </c>
      <c r="AX2223" s="115">
        <f>L2223</f>
        <v>0</v>
      </c>
      <c r="AY2223" s="5">
        <f>AE2223</f>
        <v>0</v>
      </c>
      <c r="AZ2223" s="7">
        <f>AY2223-AX2223</f>
        <v>0</v>
      </c>
      <c r="BA2223" s="335" t="e">
        <f>AZ2223/AX2223</f>
        <v>#DIV/0!</v>
      </c>
      <c r="BB2223" s="23">
        <f>M2223</f>
        <v>0</v>
      </c>
      <c r="BC2223" s="5">
        <f>AW2223</f>
        <v>0</v>
      </c>
      <c r="BD2223" s="7">
        <f>BC2223-BB2223</f>
        <v>0</v>
      </c>
      <c r="BE2223" s="335" t="e">
        <f>BD2223/BB2223</f>
        <v>#DIV/0!</v>
      </c>
      <c r="BF2223" s="667"/>
      <c r="BG2223" s="826" t="str">
        <f>RIGHT(LEFT(I2223,3),2)&amp;"."&amp;RIGHT(LEFT(I2223,5),2)</f>
        <v>43.12</v>
      </c>
      <c r="BH2223" s="668" t="b">
        <f>COUNTIF('Codes SEC'!$B$2:$B$250,Ministres!BG2223)&gt;0</f>
        <v>1</v>
      </c>
      <c r="BI2223" s="667"/>
      <c r="BJ2223" s="667"/>
      <c r="BK2223" s="667"/>
      <c r="BL2223" s="667"/>
      <c r="BM2223" s="667"/>
      <c r="BN2223" s="667"/>
    </row>
    <row r="2224" spans="1:66" ht="35.1" customHeight="1" x14ac:dyDescent="0.25">
      <c r="A2224" s="222" t="s">
        <v>6116</v>
      </c>
      <c r="B2224" s="112">
        <v>17</v>
      </c>
      <c r="C2224" s="116" t="s">
        <v>419</v>
      </c>
      <c r="D2224" s="620">
        <v>1000</v>
      </c>
      <c r="E2224" s="278"/>
      <c r="F2224" s="116">
        <v>4</v>
      </c>
      <c r="G2224" s="700" t="s">
        <v>5613</v>
      </c>
      <c r="H2224" s="878" t="str">
        <f t="shared" si="3309"/>
        <v>091</v>
      </c>
      <c r="I2224" s="397" t="s">
        <v>3342</v>
      </c>
      <c r="J2224" s="380" t="s">
        <v>2728</v>
      </c>
      <c r="K2224" s="408" t="s">
        <v>141</v>
      </c>
      <c r="L2224" s="733">
        <v>1605316</v>
      </c>
      <c r="M2224" s="734">
        <v>1605316</v>
      </c>
      <c r="N2224" s="931"/>
      <c r="O2224" s="530">
        <f t="shared" si="3270"/>
        <v>-1605316</v>
      </c>
      <c r="P2224" s="530" t="str">
        <f t="shared" si="3271"/>
        <v xml:space="preserve">0 </v>
      </c>
      <c r="Q2224" s="646"/>
      <c r="R2224" s="536"/>
      <c r="S2224" s="536"/>
      <c r="T2224" s="536"/>
      <c r="U2224" s="536"/>
      <c r="V2224" s="536"/>
      <c r="W2224" s="683" t="str">
        <f t="shared" si="3272"/>
        <v>OK</v>
      </c>
      <c r="X2224" s="141"/>
      <c r="Y2224" s="141"/>
      <c r="Z2224" s="552"/>
      <c r="AA2224" s="552"/>
      <c r="AB2224" s="683" t="str">
        <f t="shared" si="3273"/>
        <v>OK</v>
      </c>
      <c r="AC2224" s="593"/>
      <c r="AD2224" s="530">
        <f t="shared" si="3274"/>
        <v>0</v>
      </c>
      <c r="AE2224" s="842">
        <f t="shared" si="3275"/>
        <v>0</v>
      </c>
      <c r="AF2224" s="931"/>
      <c r="AG2224" s="530">
        <f t="shared" si="3276"/>
        <v>-1605316</v>
      </c>
      <c r="AH2224" s="530" t="str">
        <f t="shared" si="3277"/>
        <v xml:space="preserve">0 </v>
      </c>
      <c r="AI2224" s="641"/>
      <c r="AJ2224" s="537"/>
      <c r="AK2224" s="537"/>
      <c r="AL2224" s="537"/>
      <c r="AM2224" s="537"/>
      <c r="AN2224" s="537"/>
      <c r="AO2224" s="683" t="str">
        <f t="shared" si="3278"/>
        <v>OK</v>
      </c>
      <c r="AP2224" s="141"/>
      <c r="AQ2224" s="141"/>
      <c r="AR2224" s="552"/>
      <c r="AS2224" s="552"/>
      <c r="AT2224" s="683" t="str">
        <f t="shared" si="3279"/>
        <v>OK</v>
      </c>
      <c r="AU2224" s="593"/>
      <c r="AV2224" s="530">
        <f t="shared" si="3280"/>
        <v>0</v>
      </c>
      <c r="AW2224" s="842">
        <f t="shared" si="3281"/>
        <v>0</v>
      </c>
      <c r="AX2224" s="115">
        <f t="shared" si="3310"/>
        <v>1605316</v>
      </c>
      <c r="AY2224" s="5">
        <f t="shared" si="3311"/>
        <v>0</v>
      </c>
      <c r="AZ2224" s="7">
        <f t="shared" si="3304"/>
        <v>-1605316</v>
      </c>
      <c r="BA2224" s="335">
        <f t="shared" si="3312"/>
        <v>-1</v>
      </c>
      <c r="BB2224" s="23">
        <f t="shared" si="3313"/>
        <v>1605316</v>
      </c>
      <c r="BC2224" s="5">
        <f t="shared" si="3314"/>
        <v>0</v>
      </c>
      <c r="BD2224" s="7">
        <f t="shared" si="3305"/>
        <v>-1605316</v>
      </c>
      <c r="BE2224" s="335">
        <f t="shared" si="3315"/>
        <v>-1</v>
      </c>
      <c r="BG2224" s="826" t="str">
        <f t="shared" si="3316"/>
        <v>43.21</v>
      </c>
      <c r="BH2224" s="607" t="b">
        <f>COUNTIF('Codes SEC'!$B$2:$B$250,Ministres!BG2224)&gt;0</f>
        <v>1</v>
      </c>
    </row>
    <row r="2225" spans="1:66" s="203" customFormat="1" ht="35.1" customHeight="1" x14ac:dyDescent="0.25">
      <c r="A2225" s="21" t="s">
        <v>6116</v>
      </c>
      <c r="B2225" s="112">
        <v>17</v>
      </c>
      <c r="C2225" s="116" t="s">
        <v>419</v>
      </c>
      <c r="D2225" s="620">
        <v>1000</v>
      </c>
      <c r="E2225" s="278"/>
      <c r="F2225" s="116">
        <v>12</v>
      </c>
      <c r="G2225" s="694" t="s">
        <v>5613</v>
      </c>
      <c r="H2225" s="1012" t="s">
        <v>3359</v>
      </c>
      <c r="I2225" s="397">
        <v>84321000</v>
      </c>
      <c r="J2225" s="380" t="s">
        <v>7199</v>
      </c>
      <c r="K2225" s="408" t="s">
        <v>7234</v>
      </c>
      <c r="L2225" s="733">
        <v>0</v>
      </c>
      <c r="M2225" s="734">
        <v>0</v>
      </c>
      <c r="N2225" s="931"/>
      <c r="O2225" s="530">
        <f>IF(N2225&gt;L2225,"0 ",N2225-L2225)</f>
        <v>0</v>
      </c>
      <c r="P2225" s="530">
        <f>IF(N2225&lt;L2225,"0 ",N2225-L2225)</f>
        <v>0</v>
      </c>
      <c r="Q2225" s="646"/>
      <c r="R2225" s="536"/>
      <c r="S2225" s="536"/>
      <c r="T2225" s="536"/>
      <c r="U2225" s="536"/>
      <c r="V2225" s="536"/>
      <c r="W2225" s="683" t="str">
        <f>IF(SUM(Q2225:V2225)=X2225,"OK",SUM(Q2225:V2225)-X2225)</f>
        <v>OK</v>
      </c>
      <c r="X2225" s="141"/>
      <c r="Y2225" s="141"/>
      <c r="Z2225" s="552"/>
      <c r="AA2225" s="552"/>
      <c r="AB2225" s="683" t="str">
        <f>IF(SUM(Z2225:AA2225)=AC2225,"OK",SUM(Z2225:AA2225)-AC2225)</f>
        <v>OK</v>
      </c>
      <c r="AC2225" s="593"/>
      <c r="AD2225" s="530">
        <f>X2225+Y2225+AC2225</f>
        <v>0</v>
      </c>
      <c r="AE2225" s="842">
        <f>N2225+AD2225</f>
        <v>0</v>
      </c>
      <c r="AF2225" s="931"/>
      <c r="AG2225" s="530">
        <f>IF(AF2225&gt;M2225,"0 ",AF2225-M2225)</f>
        <v>0</v>
      </c>
      <c r="AH2225" s="530">
        <f>IF(AF2225&lt;M2225,"0 ",AF2225-M2225)</f>
        <v>0</v>
      </c>
      <c r="AI2225" s="641"/>
      <c r="AJ2225" s="537"/>
      <c r="AK2225" s="537"/>
      <c r="AL2225" s="537"/>
      <c r="AM2225" s="537"/>
      <c r="AN2225" s="537"/>
      <c r="AO2225" s="683" t="str">
        <f>IF(SUM(AI2225:AN2225)=AP2225,"OK",SUM(AI2225:AN2225)-AP2225)</f>
        <v>OK</v>
      </c>
      <c r="AP2225" s="141"/>
      <c r="AQ2225" s="141"/>
      <c r="AR2225" s="552"/>
      <c r="AS2225" s="552"/>
      <c r="AT2225" s="683" t="str">
        <f>IF(SUM(AR2225:AS2225)=AU2225,"OK",SUM(AR2225:AS2225)-AU2225)</f>
        <v>OK</v>
      </c>
      <c r="AU2225" s="593"/>
      <c r="AV2225" s="530">
        <f>AP2225+AQ2225+AU2225</f>
        <v>0</v>
      </c>
      <c r="AW2225" s="842">
        <f>AF2225+AV2225</f>
        <v>0</v>
      </c>
      <c r="AX2225" s="115">
        <f>L2225</f>
        <v>0</v>
      </c>
      <c r="AY2225" s="5">
        <f>AE2225</f>
        <v>0</v>
      </c>
      <c r="AZ2225" s="7">
        <f>AY2225-AX2225</f>
        <v>0</v>
      </c>
      <c r="BA2225" s="335" t="e">
        <f>AZ2225/AX2225</f>
        <v>#DIV/0!</v>
      </c>
      <c r="BB2225" s="23">
        <f>M2225</f>
        <v>0</v>
      </c>
      <c r="BC2225" s="5">
        <f>AW2225</f>
        <v>0</v>
      </c>
      <c r="BD2225" s="7">
        <f>BC2225-BB2225</f>
        <v>0</v>
      </c>
      <c r="BE2225" s="335" t="e">
        <f>BD2225/BB2225</f>
        <v>#DIV/0!</v>
      </c>
      <c r="BF2225" s="667"/>
      <c r="BG2225" s="826" t="str">
        <f>RIGHT(LEFT(I2225,3),2)&amp;"."&amp;RIGHT(LEFT(I2225,5),2)</f>
        <v>43.21</v>
      </c>
      <c r="BH2225" s="668" t="b">
        <f>COUNTIF('Codes SEC'!$B$2:$B$250,Ministres!BG2225)&gt;0</f>
        <v>1</v>
      </c>
      <c r="BI2225" s="667"/>
      <c r="BJ2225" s="667"/>
      <c r="BK2225" s="667"/>
      <c r="BL2225" s="667"/>
      <c r="BM2225" s="667"/>
      <c r="BN2225" s="667"/>
    </row>
    <row r="2226" spans="1:66" ht="35.1" customHeight="1" x14ac:dyDescent="0.25">
      <c r="A2226" s="222" t="s">
        <v>6116</v>
      </c>
      <c r="B2226" s="112">
        <v>17</v>
      </c>
      <c r="C2226" s="116" t="s">
        <v>419</v>
      </c>
      <c r="D2226" s="620">
        <v>1000</v>
      </c>
      <c r="E2226" s="278"/>
      <c r="F2226" s="116">
        <v>12</v>
      </c>
      <c r="G2226" s="700" t="s">
        <v>5613</v>
      </c>
      <c r="H2226" s="878" t="str">
        <f t="shared" si="3309"/>
        <v>091</v>
      </c>
      <c r="I2226" s="397" t="s">
        <v>3265</v>
      </c>
      <c r="J2226" s="380" t="s">
        <v>2726</v>
      </c>
      <c r="K2226" s="422" t="s">
        <v>3236</v>
      </c>
      <c r="L2226" s="733">
        <v>11181</v>
      </c>
      <c r="M2226" s="734">
        <v>2754</v>
      </c>
      <c r="N2226" s="931"/>
      <c r="O2226" s="530">
        <f t="shared" si="3270"/>
        <v>-11181</v>
      </c>
      <c r="P2226" s="530" t="str">
        <f t="shared" si="3271"/>
        <v xml:space="preserve">0 </v>
      </c>
      <c r="Q2226" s="646"/>
      <c r="R2226" s="536"/>
      <c r="S2226" s="536"/>
      <c r="T2226" s="536"/>
      <c r="U2226" s="536"/>
      <c r="V2226" s="536"/>
      <c r="W2226" s="683" t="str">
        <f>IF(SUM(Q2226:V2226)=X2226,"OK",SUM(Q2226:V2226)-X2226)</f>
        <v>OK</v>
      </c>
      <c r="X2226" s="141"/>
      <c r="Y2226" s="141"/>
      <c r="Z2226" s="552"/>
      <c r="AA2226" s="552"/>
      <c r="AB2226" s="683" t="str">
        <f>IF(SUM(Z2226:AA2226)=AC2226,"OK",SUM(Z2226:AA2226)-AC2226)</f>
        <v>OK</v>
      </c>
      <c r="AC2226" s="593"/>
      <c r="AD2226" s="530">
        <f t="shared" si="3274"/>
        <v>0</v>
      </c>
      <c r="AE2226" s="842">
        <f t="shared" si="3275"/>
        <v>0</v>
      </c>
      <c r="AF2226" s="931"/>
      <c r="AG2226" s="530">
        <f t="shared" si="3276"/>
        <v>-2754</v>
      </c>
      <c r="AH2226" s="530" t="str">
        <f t="shared" si="3277"/>
        <v xml:space="preserve">0 </v>
      </c>
      <c r="AI2226" s="641"/>
      <c r="AJ2226" s="537"/>
      <c r="AK2226" s="537"/>
      <c r="AL2226" s="537"/>
      <c r="AM2226" s="537"/>
      <c r="AN2226" s="537"/>
      <c r="AO2226" s="683" t="str">
        <f>IF(SUM(AI2226:AN2226)=AP2226,"OK",SUM(AI2226:AN2226)-AP2226)</f>
        <v>OK</v>
      </c>
      <c r="AP2226" s="141"/>
      <c r="AQ2226" s="141"/>
      <c r="AR2226" s="552"/>
      <c r="AS2226" s="552"/>
      <c r="AT2226" s="683" t="str">
        <f>IF(SUM(AR2226:AS2226)=AU2226,"OK",SUM(AR2226:AS2226)-AU2226)</f>
        <v>OK</v>
      </c>
      <c r="AU2226" s="593"/>
      <c r="AV2226" s="530">
        <f t="shared" si="3280"/>
        <v>0</v>
      </c>
      <c r="AW2226" s="842">
        <f t="shared" si="3281"/>
        <v>0</v>
      </c>
      <c r="AX2226" s="115">
        <f t="shared" si="3310"/>
        <v>11181</v>
      </c>
      <c r="AY2226" s="5">
        <f t="shared" si="3311"/>
        <v>0</v>
      </c>
      <c r="AZ2226" s="7">
        <f>AY2226-AX2226</f>
        <v>-11181</v>
      </c>
      <c r="BA2226" s="335">
        <f>AZ2226/AX2226</f>
        <v>-1</v>
      </c>
      <c r="BB2226" s="23">
        <f t="shared" si="3313"/>
        <v>2754</v>
      </c>
      <c r="BC2226" s="5">
        <f>AW2226</f>
        <v>0</v>
      </c>
      <c r="BD2226" s="7">
        <f>BC2226-BB2226</f>
        <v>-2754</v>
      </c>
      <c r="BE2226" s="335">
        <f>BD2226/BB2226</f>
        <v>-1</v>
      </c>
      <c r="BG2226" s="826" t="str">
        <f t="shared" si="3316"/>
        <v>43.22</v>
      </c>
      <c r="BH2226" s="607" t="b">
        <f>COUNTIF('Codes SEC'!$B$2:$B$250,Ministres!BG2226)&gt;0</f>
        <v>1</v>
      </c>
    </row>
    <row r="2227" spans="1:66" s="4" customFormat="1" ht="35.1" customHeight="1" x14ac:dyDescent="0.25">
      <c r="A2227" s="222" t="s">
        <v>6116</v>
      </c>
      <c r="B2227" s="112">
        <v>17</v>
      </c>
      <c r="C2227" s="116" t="s">
        <v>419</v>
      </c>
      <c r="D2227" s="620">
        <v>1000</v>
      </c>
      <c r="E2227" s="278"/>
      <c r="F2227" s="116">
        <v>4</v>
      </c>
      <c r="G2227" s="700" t="s">
        <v>5613</v>
      </c>
      <c r="H2227" s="878" t="str">
        <f t="shared" si="3309"/>
        <v>091</v>
      </c>
      <c r="I2227" s="397" t="s">
        <v>3265</v>
      </c>
      <c r="J2227" s="380" t="s">
        <v>2729</v>
      </c>
      <c r="K2227" s="408" t="s">
        <v>142</v>
      </c>
      <c r="L2227" s="733">
        <v>7174</v>
      </c>
      <c r="M2227" s="734">
        <v>7021</v>
      </c>
      <c r="N2227" s="931"/>
      <c r="O2227" s="530">
        <f t="shared" si="3270"/>
        <v>-7174</v>
      </c>
      <c r="P2227" s="530" t="str">
        <f t="shared" si="3271"/>
        <v xml:space="preserve">0 </v>
      </c>
      <c r="Q2227" s="646"/>
      <c r="R2227" s="536"/>
      <c r="S2227" s="536"/>
      <c r="T2227" s="536"/>
      <c r="U2227" s="536"/>
      <c r="V2227" s="536"/>
      <c r="W2227" s="683" t="str">
        <f t="shared" si="3272"/>
        <v>OK</v>
      </c>
      <c r="X2227" s="141"/>
      <c r="Y2227" s="141"/>
      <c r="Z2227" s="552"/>
      <c r="AA2227" s="552"/>
      <c r="AB2227" s="683" t="str">
        <f t="shared" si="3273"/>
        <v>OK</v>
      </c>
      <c r="AC2227" s="593"/>
      <c r="AD2227" s="530">
        <f t="shared" si="3274"/>
        <v>0</v>
      </c>
      <c r="AE2227" s="842">
        <f t="shared" si="3275"/>
        <v>0</v>
      </c>
      <c r="AF2227" s="931"/>
      <c r="AG2227" s="530">
        <f t="shared" si="3276"/>
        <v>-7021</v>
      </c>
      <c r="AH2227" s="530" t="str">
        <f t="shared" si="3277"/>
        <v xml:space="preserve">0 </v>
      </c>
      <c r="AI2227" s="641"/>
      <c r="AJ2227" s="537"/>
      <c r="AK2227" s="537"/>
      <c r="AL2227" s="537"/>
      <c r="AM2227" s="537"/>
      <c r="AN2227" s="537"/>
      <c r="AO2227" s="683" t="str">
        <f t="shared" si="3278"/>
        <v>OK</v>
      </c>
      <c r="AP2227" s="141"/>
      <c r="AQ2227" s="141"/>
      <c r="AR2227" s="552"/>
      <c r="AS2227" s="552"/>
      <c r="AT2227" s="683" t="str">
        <f t="shared" si="3279"/>
        <v>OK</v>
      </c>
      <c r="AU2227" s="593"/>
      <c r="AV2227" s="530">
        <f t="shared" si="3280"/>
        <v>0</v>
      </c>
      <c r="AW2227" s="842">
        <f t="shared" si="3281"/>
        <v>0</v>
      </c>
      <c r="AX2227" s="115">
        <f t="shared" si="3310"/>
        <v>7174</v>
      </c>
      <c r="AY2227" s="5">
        <f t="shared" si="3311"/>
        <v>0</v>
      </c>
      <c r="AZ2227" s="7">
        <f t="shared" si="3304"/>
        <v>-7174</v>
      </c>
      <c r="BA2227" s="335">
        <f t="shared" si="3312"/>
        <v>-1</v>
      </c>
      <c r="BB2227" s="23">
        <f t="shared" si="3313"/>
        <v>7021</v>
      </c>
      <c r="BC2227" s="5">
        <f t="shared" si="3314"/>
        <v>0</v>
      </c>
      <c r="BD2227" s="7">
        <f t="shared" si="3305"/>
        <v>-7021</v>
      </c>
      <c r="BE2227" s="335">
        <f t="shared" si="3315"/>
        <v>-1</v>
      </c>
      <c r="BF2227" s="41"/>
      <c r="BG2227" s="826" t="str">
        <f t="shared" si="3316"/>
        <v>43.22</v>
      </c>
      <c r="BH2227" s="607" t="b">
        <f>COUNTIF('Codes SEC'!$B$2:$B$250,Ministres!BG2227)&gt;0</f>
        <v>1</v>
      </c>
      <c r="BI2227" s="41"/>
      <c r="BJ2227" s="41"/>
      <c r="BK2227" s="41"/>
      <c r="BL2227" s="41"/>
      <c r="BM2227" s="41"/>
      <c r="BN2227" s="41"/>
    </row>
    <row r="2228" spans="1:66" ht="35.1" customHeight="1" x14ac:dyDescent="0.25">
      <c r="A2228" s="222" t="s">
        <v>6116</v>
      </c>
      <c r="B2228" s="112">
        <v>17</v>
      </c>
      <c r="C2228" s="116" t="s">
        <v>419</v>
      </c>
      <c r="D2228" s="620">
        <v>1000</v>
      </c>
      <c r="E2228" s="278"/>
      <c r="F2228" s="116">
        <v>12</v>
      </c>
      <c r="G2228" s="700" t="s">
        <v>5613</v>
      </c>
      <c r="H2228" s="878" t="str">
        <f t="shared" si="3309"/>
        <v>091</v>
      </c>
      <c r="I2228" s="397" t="s">
        <v>3265</v>
      </c>
      <c r="J2228" s="380" t="s">
        <v>2731</v>
      </c>
      <c r="K2228" s="422" t="s">
        <v>5733</v>
      </c>
      <c r="L2228" s="733">
        <v>21600</v>
      </c>
      <c r="M2228" s="734">
        <v>21600</v>
      </c>
      <c r="N2228" s="931"/>
      <c r="O2228" s="530">
        <f t="shared" si="3270"/>
        <v>-21600</v>
      </c>
      <c r="P2228" s="530" t="str">
        <f t="shared" si="3271"/>
        <v xml:space="preserve">0 </v>
      </c>
      <c r="Q2228" s="646"/>
      <c r="R2228" s="536"/>
      <c r="S2228" s="536"/>
      <c r="T2228" s="536"/>
      <c r="U2228" s="536"/>
      <c r="V2228" s="536"/>
      <c r="W2228" s="683" t="str">
        <f t="shared" si="3272"/>
        <v>OK</v>
      </c>
      <c r="X2228" s="141"/>
      <c r="Y2228" s="141"/>
      <c r="Z2228" s="552"/>
      <c r="AA2228" s="552"/>
      <c r="AB2228" s="683" t="str">
        <f t="shared" si="3273"/>
        <v>OK</v>
      </c>
      <c r="AC2228" s="593"/>
      <c r="AD2228" s="530">
        <f t="shared" si="3274"/>
        <v>0</v>
      </c>
      <c r="AE2228" s="842">
        <f t="shared" si="3275"/>
        <v>0</v>
      </c>
      <c r="AF2228" s="931"/>
      <c r="AG2228" s="530">
        <f t="shared" si="3276"/>
        <v>-21600</v>
      </c>
      <c r="AH2228" s="530" t="str">
        <f t="shared" si="3277"/>
        <v xml:space="preserve">0 </v>
      </c>
      <c r="AI2228" s="641"/>
      <c r="AJ2228" s="537"/>
      <c r="AK2228" s="537"/>
      <c r="AL2228" s="537"/>
      <c r="AM2228" s="537"/>
      <c r="AN2228" s="537"/>
      <c r="AO2228" s="683" t="str">
        <f t="shared" si="3278"/>
        <v>OK</v>
      </c>
      <c r="AP2228" s="141"/>
      <c r="AQ2228" s="141"/>
      <c r="AR2228" s="552"/>
      <c r="AS2228" s="552"/>
      <c r="AT2228" s="683" t="str">
        <f t="shared" si="3279"/>
        <v>OK</v>
      </c>
      <c r="AU2228" s="593"/>
      <c r="AV2228" s="530">
        <f t="shared" si="3280"/>
        <v>0</v>
      </c>
      <c r="AW2228" s="842">
        <f t="shared" si="3281"/>
        <v>0</v>
      </c>
      <c r="AX2228" s="115">
        <f t="shared" si="3310"/>
        <v>21600</v>
      </c>
      <c r="AY2228" s="5">
        <f t="shared" si="3311"/>
        <v>0</v>
      </c>
      <c r="AZ2228" s="7">
        <f>AY2228-AX2228</f>
        <v>-21600</v>
      </c>
      <c r="BA2228" s="335">
        <f>AZ2228/AX2228</f>
        <v>-1</v>
      </c>
      <c r="BB2228" s="23">
        <f t="shared" si="3313"/>
        <v>21600</v>
      </c>
      <c r="BC2228" s="5">
        <f>AW2228</f>
        <v>0</v>
      </c>
      <c r="BD2228" s="7">
        <f>BC2228-BB2228</f>
        <v>-21600</v>
      </c>
      <c r="BE2228" s="335">
        <f>BD2228/BB2228</f>
        <v>-1</v>
      </c>
      <c r="BG2228" s="826" t="str">
        <f t="shared" si="3316"/>
        <v>43.22</v>
      </c>
      <c r="BH2228" s="607" t="b">
        <f>COUNTIF('Codes SEC'!$B$2:$B$250,Ministres!BG2228)&gt;0</f>
        <v>1</v>
      </c>
    </row>
    <row r="2229" spans="1:66" ht="35.1" customHeight="1" x14ac:dyDescent="0.25">
      <c r="A2229" s="222" t="s">
        <v>6116</v>
      </c>
      <c r="B2229" s="112">
        <v>17</v>
      </c>
      <c r="C2229" s="116" t="s">
        <v>419</v>
      </c>
      <c r="D2229" s="620">
        <v>1000</v>
      </c>
      <c r="E2229" s="278"/>
      <c r="F2229" s="116">
        <v>12</v>
      </c>
      <c r="G2229" s="700" t="s">
        <v>5613</v>
      </c>
      <c r="H2229" s="878" t="str">
        <f t="shared" si="3309"/>
        <v>091</v>
      </c>
      <c r="I2229" s="397" t="s">
        <v>3265</v>
      </c>
      <c r="J2229" s="380" t="s">
        <v>2732</v>
      </c>
      <c r="K2229" s="408" t="s">
        <v>3237</v>
      </c>
      <c r="L2229" s="733">
        <v>7600</v>
      </c>
      <c r="M2229" s="734">
        <v>7600</v>
      </c>
      <c r="N2229" s="931"/>
      <c r="O2229" s="530">
        <f t="shared" si="3270"/>
        <v>-7600</v>
      </c>
      <c r="P2229" s="530" t="str">
        <f t="shared" si="3271"/>
        <v xml:space="preserve">0 </v>
      </c>
      <c r="Q2229" s="646"/>
      <c r="R2229" s="536"/>
      <c r="S2229" s="536"/>
      <c r="T2229" s="536"/>
      <c r="U2229" s="536"/>
      <c r="V2229" s="536"/>
      <c r="W2229" s="683" t="str">
        <f t="shared" si="3272"/>
        <v>OK</v>
      </c>
      <c r="X2229" s="141"/>
      <c r="Y2229" s="141"/>
      <c r="Z2229" s="552"/>
      <c r="AA2229" s="552"/>
      <c r="AB2229" s="683" t="str">
        <f t="shared" si="3273"/>
        <v>OK</v>
      </c>
      <c r="AC2229" s="593"/>
      <c r="AD2229" s="530">
        <f t="shared" si="3274"/>
        <v>0</v>
      </c>
      <c r="AE2229" s="842">
        <f t="shared" si="3275"/>
        <v>0</v>
      </c>
      <c r="AF2229" s="931"/>
      <c r="AG2229" s="530">
        <f t="shared" si="3276"/>
        <v>-7600</v>
      </c>
      <c r="AH2229" s="530" t="str">
        <f t="shared" si="3277"/>
        <v xml:space="preserve">0 </v>
      </c>
      <c r="AI2229" s="641"/>
      <c r="AJ2229" s="537"/>
      <c r="AK2229" s="537"/>
      <c r="AL2229" s="537"/>
      <c r="AM2229" s="537"/>
      <c r="AN2229" s="537"/>
      <c r="AO2229" s="683" t="str">
        <f t="shared" si="3278"/>
        <v>OK</v>
      </c>
      <c r="AP2229" s="141"/>
      <c r="AQ2229" s="141"/>
      <c r="AR2229" s="552"/>
      <c r="AS2229" s="552"/>
      <c r="AT2229" s="683" t="str">
        <f t="shared" si="3279"/>
        <v>OK</v>
      </c>
      <c r="AU2229" s="593"/>
      <c r="AV2229" s="530">
        <f t="shared" si="3280"/>
        <v>0</v>
      </c>
      <c r="AW2229" s="842">
        <f t="shared" si="3281"/>
        <v>0</v>
      </c>
      <c r="AX2229" s="115">
        <f t="shared" si="3310"/>
        <v>7600</v>
      </c>
      <c r="AY2229" s="5">
        <f t="shared" si="3311"/>
        <v>0</v>
      </c>
      <c r="AZ2229" s="7">
        <f t="shared" si="3304"/>
        <v>-7600</v>
      </c>
      <c r="BA2229" s="335">
        <f t="shared" si="3312"/>
        <v>-1</v>
      </c>
      <c r="BB2229" s="23">
        <f t="shared" si="3313"/>
        <v>7600</v>
      </c>
      <c r="BC2229" s="5">
        <f t="shared" si="3314"/>
        <v>0</v>
      </c>
      <c r="BD2229" s="7">
        <f t="shared" si="3305"/>
        <v>-7600</v>
      </c>
      <c r="BE2229" s="335">
        <f t="shared" si="3315"/>
        <v>-1</v>
      </c>
      <c r="BG2229" s="826" t="str">
        <f t="shared" si="3316"/>
        <v>43.22</v>
      </c>
      <c r="BH2229" s="607" t="b">
        <f>COUNTIF('Codes SEC'!$B$2:$B$250,Ministres!BG2229)&gt;0</f>
        <v>1</v>
      </c>
    </row>
    <row r="2230" spans="1:66" ht="35.1" customHeight="1" x14ac:dyDescent="0.25">
      <c r="A2230" s="222" t="s">
        <v>6116</v>
      </c>
      <c r="B2230" s="112">
        <v>17</v>
      </c>
      <c r="C2230" s="116" t="s">
        <v>419</v>
      </c>
      <c r="D2230" s="620">
        <v>1000</v>
      </c>
      <c r="E2230" s="278"/>
      <c r="F2230" s="116">
        <v>12</v>
      </c>
      <c r="G2230" s="700" t="s">
        <v>5613</v>
      </c>
      <c r="H2230" s="878" t="str">
        <f t="shared" si="3309"/>
        <v>091</v>
      </c>
      <c r="I2230" s="397" t="s">
        <v>3265</v>
      </c>
      <c r="J2230" s="380" t="s">
        <v>2733</v>
      </c>
      <c r="K2230" s="422" t="s">
        <v>5734</v>
      </c>
      <c r="L2230" s="733">
        <v>0</v>
      </c>
      <c r="M2230" s="734">
        <v>204</v>
      </c>
      <c r="N2230" s="931"/>
      <c r="O2230" s="530">
        <f t="shared" si="3270"/>
        <v>0</v>
      </c>
      <c r="P2230" s="530">
        <f t="shared" si="3271"/>
        <v>0</v>
      </c>
      <c r="Q2230" s="646"/>
      <c r="R2230" s="536"/>
      <c r="S2230" s="536"/>
      <c r="T2230" s="536"/>
      <c r="U2230" s="536"/>
      <c r="V2230" s="536"/>
      <c r="W2230" s="683" t="str">
        <f t="shared" si="3272"/>
        <v>OK</v>
      </c>
      <c r="X2230" s="141"/>
      <c r="Y2230" s="141"/>
      <c r="Z2230" s="552"/>
      <c r="AA2230" s="552"/>
      <c r="AB2230" s="683" t="str">
        <f t="shared" si="3273"/>
        <v>OK</v>
      </c>
      <c r="AC2230" s="593"/>
      <c r="AD2230" s="530">
        <f t="shared" si="3274"/>
        <v>0</v>
      </c>
      <c r="AE2230" s="842">
        <f t="shared" si="3275"/>
        <v>0</v>
      </c>
      <c r="AF2230" s="931"/>
      <c r="AG2230" s="530">
        <f t="shared" si="3276"/>
        <v>-204</v>
      </c>
      <c r="AH2230" s="530" t="str">
        <f t="shared" si="3277"/>
        <v xml:space="preserve">0 </v>
      </c>
      <c r="AI2230" s="641"/>
      <c r="AJ2230" s="537"/>
      <c r="AK2230" s="537"/>
      <c r="AL2230" s="537"/>
      <c r="AM2230" s="537"/>
      <c r="AN2230" s="537"/>
      <c r="AO2230" s="683" t="str">
        <f t="shared" si="3278"/>
        <v>OK</v>
      </c>
      <c r="AP2230" s="141"/>
      <c r="AQ2230" s="141"/>
      <c r="AR2230" s="552"/>
      <c r="AS2230" s="552"/>
      <c r="AT2230" s="683" t="str">
        <f t="shared" si="3279"/>
        <v>OK</v>
      </c>
      <c r="AU2230" s="593"/>
      <c r="AV2230" s="530">
        <f t="shared" si="3280"/>
        <v>0</v>
      </c>
      <c r="AW2230" s="842">
        <f t="shared" si="3281"/>
        <v>0</v>
      </c>
      <c r="AX2230" s="115">
        <f t="shared" si="3310"/>
        <v>0</v>
      </c>
      <c r="AY2230" s="5">
        <f t="shared" si="3311"/>
        <v>0</v>
      </c>
      <c r="AZ2230" s="7">
        <f t="shared" si="3304"/>
        <v>0</v>
      </c>
      <c r="BA2230" s="335" t="e">
        <f t="shared" si="3312"/>
        <v>#DIV/0!</v>
      </c>
      <c r="BB2230" s="23">
        <f t="shared" si="3313"/>
        <v>204</v>
      </c>
      <c r="BC2230" s="5">
        <f t="shared" si="3314"/>
        <v>0</v>
      </c>
      <c r="BD2230" s="7">
        <f t="shared" si="3305"/>
        <v>-204</v>
      </c>
      <c r="BE2230" s="335">
        <f t="shared" si="3315"/>
        <v>-1</v>
      </c>
      <c r="BG2230" s="826" t="str">
        <f t="shared" si="3316"/>
        <v>43.22</v>
      </c>
      <c r="BH2230" s="607" t="b">
        <f>COUNTIF('Codes SEC'!$B$2:$B$250,Ministres!BG2230)&gt;0</f>
        <v>1</v>
      </c>
    </row>
    <row r="2231" spans="1:66" ht="35.1" customHeight="1" x14ac:dyDescent="0.25">
      <c r="A2231" s="222" t="s">
        <v>6116</v>
      </c>
      <c r="B2231" s="112">
        <v>17</v>
      </c>
      <c r="C2231" s="116" t="s">
        <v>419</v>
      </c>
      <c r="D2231" s="620">
        <v>1000</v>
      </c>
      <c r="E2231" s="278"/>
      <c r="F2231" s="116">
        <v>6</v>
      </c>
      <c r="G2231" s="700" t="s">
        <v>5613</v>
      </c>
      <c r="H2231" s="878" t="str">
        <f t="shared" si="3309"/>
        <v>091</v>
      </c>
      <c r="I2231" s="397" t="s">
        <v>3265</v>
      </c>
      <c r="J2231" s="380" t="s">
        <v>2735</v>
      </c>
      <c r="K2231" s="408" t="s">
        <v>200</v>
      </c>
      <c r="L2231" s="733">
        <v>0</v>
      </c>
      <c r="M2231" s="734">
        <v>0</v>
      </c>
      <c r="N2231" s="931"/>
      <c r="O2231" s="530">
        <f t="shared" si="3270"/>
        <v>0</v>
      </c>
      <c r="P2231" s="530">
        <f t="shared" si="3271"/>
        <v>0</v>
      </c>
      <c r="Q2231" s="646"/>
      <c r="R2231" s="536"/>
      <c r="S2231" s="536"/>
      <c r="T2231" s="536"/>
      <c r="U2231" s="536"/>
      <c r="V2231" s="536"/>
      <c r="W2231" s="683" t="str">
        <f t="shared" si="3272"/>
        <v>OK</v>
      </c>
      <c r="X2231" s="141"/>
      <c r="Y2231" s="141"/>
      <c r="Z2231" s="552"/>
      <c r="AA2231" s="552"/>
      <c r="AB2231" s="683" t="str">
        <f t="shared" si="3273"/>
        <v>OK</v>
      </c>
      <c r="AC2231" s="593"/>
      <c r="AD2231" s="530">
        <f t="shared" si="3274"/>
        <v>0</v>
      </c>
      <c r="AE2231" s="842">
        <f t="shared" si="3275"/>
        <v>0</v>
      </c>
      <c r="AF2231" s="931"/>
      <c r="AG2231" s="530">
        <f t="shared" si="3276"/>
        <v>0</v>
      </c>
      <c r="AH2231" s="530">
        <f t="shared" si="3277"/>
        <v>0</v>
      </c>
      <c r="AI2231" s="641"/>
      <c r="AJ2231" s="537"/>
      <c r="AK2231" s="537"/>
      <c r="AL2231" s="537"/>
      <c r="AM2231" s="537"/>
      <c r="AN2231" s="537"/>
      <c r="AO2231" s="683" t="str">
        <f t="shared" si="3278"/>
        <v>OK</v>
      </c>
      <c r="AP2231" s="141"/>
      <c r="AQ2231" s="141"/>
      <c r="AR2231" s="552"/>
      <c r="AS2231" s="552"/>
      <c r="AT2231" s="683" t="str">
        <f t="shared" si="3279"/>
        <v>OK</v>
      </c>
      <c r="AU2231" s="593"/>
      <c r="AV2231" s="530">
        <f t="shared" si="3280"/>
        <v>0</v>
      </c>
      <c r="AW2231" s="842">
        <f t="shared" si="3281"/>
        <v>0</v>
      </c>
      <c r="AX2231" s="115">
        <f t="shared" si="3310"/>
        <v>0</v>
      </c>
      <c r="AY2231" s="5">
        <f t="shared" si="3311"/>
        <v>0</v>
      </c>
      <c r="AZ2231" s="7">
        <f t="shared" ref="AZ2231:AZ2253" si="3331">AY2231-AX2231</f>
        <v>0</v>
      </c>
      <c r="BA2231" s="335" t="e">
        <f>AZ2231/AX2231</f>
        <v>#DIV/0!</v>
      </c>
      <c r="BB2231" s="23">
        <f t="shared" si="3313"/>
        <v>0</v>
      </c>
      <c r="BC2231" s="5">
        <f>AW2231</f>
        <v>0</v>
      </c>
      <c r="BD2231" s="7">
        <f t="shared" ref="BD2231:BD2253" si="3332">BC2231-BB2231</f>
        <v>0</v>
      </c>
      <c r="BE2231" s="335" t="e">
        <f>BD2231/BB2231</f>
        <v>#DIV/0!</v>
      </c>
      <c r="BG2231" s="826" t="str">
        <f t="shared" si="3316"/>
        <v>43.22</v>
      </c>
      <c r="BH2231" s="607" t="b">
        <f>COUNTIF('Codes SEC'!$B$2:$B$250,Ministres!BG2231)&gt;0</f>
        <v>1</v>
      </c>
    </row>
    <row r="2232" spans="1:66" ht="35.1" customHeight="1" x14ac:dyDescent="0.25">
      <c r="A2232" s="222" t="s">
        <v>6116</v>
      </c>
      <c r="B2232" s="112">
        <v>17</v>
      </c>
      <c r="C2232" s="116" t="s">
        <v>419</v>
      </c>
      <c r="D2232" s="620">
        <v>1000</v>
      </c>
      <c r="E2232" s="278"/>
      <c r="F2232" s="116">
        <v>12</v>
      </c>
      <c r="G2232" s="700" t="s">
        <v>5613</v>
      </c>
      <c r="H2232" s="878" t="str">
        <f t="shared" si="3309"/>
        <v>091</v>
      </c>
      <c r="I2232" s="397" t="s">
        <v>3265</v>
      </c>
      <c r="J2232" s="380" t="s">
        <v>2736</v>
      </c>
      <c r="K2232" s="408" t="s">
        <v>5735</v>
      </c>
      <c r="L2232" s="733">
        <v>1700</v>
      </c>
      <c r="M2232" s="734">
        <v>1700</v>
      </c>
      <c r="N2232" s="931"/>
      <c r="O2232" s="530">
        <f t="shared" si="3270"/>
        <v>-1700</v>
      </c>
      <c r="P2232" s="530" t="str">
        <f t="shared" si="3271"/>
        <v xml:space="preserve">0 </v>
      </c>
      <c r="Q2232" s="646"/>
      <c r="R2232" s="536"/>
      <c r="S2232" s="536"/>
      <c r="T2232" s="536"/>
      <c r="U2232" s="536"/>
      <c r="V2232" s="536"/>
      <c r="W2232" s="683" t="str">
        <f t="shared" si="3272"/>
        <v>OK</v>
      </c>
      <c r="X2232" s="141"/>
      <c r="Y2232" s="141"/>
      <c r="Z2232" s="552"/>
      <c r="AA2232" s="552"/>
      <c r="AB2232" s="683" t="str">
        <f t="shared" si="3273"/>
        <v>OK</v>
      </c>
      <c r="AC2232" s="593"/>
      <c r="AD2232" s="530">
        <f t="shared" si="3274"/>
        <v>0</v>
      </c>
      <c r="AE2232" s="842">
        <f t="shared" si="3275"/>
        <v>0</v>
      </c>
      <c r="AF2232" s="931"/>
      <c r="AG2232" s="530">
        <f t="shared" si="3276"/>
        <v>-1700</v>
      </c>
      <c r="AH2232" s="530" t="str">
        <f t="shared" si="3277"/>
        <v xml:space="preserve">0 </v>
      </c>
      <c r="AI2232" s="641"/>
      <c r="AJ2232" s="537"/>
      <c r="AK2232" s="537"/>
      <c r="AL2232" s="537"/>
      <c r="AM2232" s="537"/>
      <c r="AN2232" s="537"/>
      <c r="AO2232" s="683" t="str">
        <f t="shared" si="3278"/>
        <v>OK</v>
      </c>
      <c r="AP2232" s="141"/>
      <c r="AQ2232" s="141"/>
      <c r="AR2232" s="552"/>
      <c r="AS2232" s="552"/>
      <c r="AT2232" s="683" t="str">
        <f t="shared" si="3279"/>
        <v>OK</v>
      </c>
      <c r="AU2232" s="593"/>
      <c r="AV2232" s="530">
        <f t="shared" si="3280"/>
        <v>0</v>
      </c>
      <c r="AW2232" s="842">
        <f t="shared" si="3281"/>
        <v>0</v>
      </c>
      <c r="AX2232" s="115">
        <f t="shared" si="3310"/>
        <v>1700</v>
      </c>
      <c r="AY2232" s="5">
        <f t="shared" si="3311"/>
        <v>0</v>
      </c>
      <c r="AZ2232" s="7">
        <f t="shared" si="3331"/>
        <v>-1700</v>
      </c>
      <c r="BA2232" s="335">
        <f>AZ2232/AX2232</f>
        <v>-1</v>
      </c>
      <c r="BB2232" s="23">
        <f t="shared" si="3313"/>
        <v>1700</v>
      </c>
      <c r="BC2232" s="5">
        <f>AW2232</f>
        <v>0</v>
      </c>
      <c r="BD2232" s="7">
        <f t="shared" si="3332"/>
        <v>-1700</v>
      </c>
      <c r="BE2232" s="335">
        <f>BD2232/BB2232</f>
        <v>-1</v>
      </c>
      <c r="BG2232" s="826" t="str">
        <f t="shared" si="3316"/>
        <v>43.22</v>
      </c>
      <c r="BH2232" s="607" t="b">
        <f>COUNTIF('Codes SEC'!$B$2:$B$250,Ministres!BG2232)&gt;0</f>
        <v>1</v>
      </c>
    </row>
    <row r="2233" spans="1:66" s="4" customFormat="1" ht="35.1" customHeight="1" x14ac:dyDescent="0.25">
      <c r="A2233" s="222" t="s">
        <v>6116</v>
      </c>
      <c r="B2233" s="112">
        <v>17</v>
      </c>
      <c r="C2233" s="116" t="s">
        <v>419</v>
      </c>
      <c r="D2233" s="620">
        <v>1000</v>
      </c>
      <c r="E2233" s="278"/>
      <c r="F2233" s="116">
        <v>12</v>
      </c>
      <c r="G2233" s="700" t="s">
        <v>5613</v>
      </c>
      <c r="H2233" s="878" t="str">
        <f t="shared" si="3309"/>
        <v>091</v>
      </c>
      <c r="I2233" s="397" t="s">
        <v>3265</v>
      </c>
      <c r="J2233" s="380" t="s">
        <v>2737</v>
      </c>
      <c r="K2233" s="408" t="s">
        <v>3238</v>
      </c>
      <c r="L2233" s="733">
        <v>17029</v>
      </c>
      <c r="M2233" s="734">
        <v>17029</v>
      </c>
      <c r="N2233" s="931"/>
      <c r="O2233" s="530">
        <f t="shared" si="3270"/>
        <v>-17029</v>
      </c>
      <c r="P2233" s="530" t="str">
        <f t="shared" si="3271"/>
        <v xml:space="preserve">0 </v>
      </c>
      <c r="Q2233" s="646"/>
      <c r="R2233" s="536"/>
      <c r="S2233" s="536"/>
      <c r="T2233" s="536"/>
      <c r="U2233" s="536"/>
      <c r="V2233" s="536"/>
      <c r="W2233" s="683" t="str">
        <f t="shared" si="3272"/>
        <v>OK</v>
      </c>
      <c r="X2233" s="141"/>
      <c r="Y2233" s="141"/>
      <c r="Z2233" s="552"/>
      <c r="AA2233" s="552"/>
      <c r="AB2233" s="683" t="str">
        <f t="shared" si="3273"/>
        <v>OK</v>
      </c>
      <c r="AC2233" s="593"/>
      <c r="AD2233" s="530">
        <f t="shared" si="3274"/>
        <v>0</v>
      </c>
      <c r="AE2233" s="842">
        <f t="shared" si="3275"/>
        <v>0</v>
      </c>
      <c r="AF2233" s="931"/>
      <c r="AG2233" s="530">
        <f t="shared" si="3276"/>
        <v>-17029</v>
      </c>
      <c r="AH2233" s="530" t="str">
        <f t="shared" si="3277"/>
        <v xml:space="preserve">0 </v>
      </c>
      <c r="AI2233" s="641"/>
      <c r="AJ2233" s="537"/>
      <c r="AK2233" s="537"/>
      <c r="AL2233" s="537"/>
      <c r="AM2233" s="537"/>
      <c r="AN2233" s="537"/>
      <c r="AO2233" s="683" t="str">
        <f t="shared" si="3278"/>
        <v>OK</v>
      </c>
      <c r="AP2233" s="141"/>
      <c r="AQ2233" s="141"/>
      <c r="AR2233" s="552"/>
      <c r="AS2233" s="552"/>
      <c r="AT2233" s="683" t="str">
        <f t="shared" si="3279"/>
        <v>OK</v>
      </c>
      <c r="AU2233" s="593"/>
      <c r="AV2233" s="530">
        <f t="shared" si="3280"/>
        <v>0</v>
      </c>
      <c r="AW2233" s="842">
        <f t="shared" si="3281"/>
        <v>0</v>
      </c>
      <c r="AX2233" s="115">
        <f t="shared" si="3310"/>
        <v>17029</v>
      </c>
      <c r="AY2233" s="5">
        <f t="shared" si="3311"/>
        <v>0</v>
      </c>
      <c r="AZ2233" s="7">
        <f t="shared" si="3331"/>
        <v>-17029</v>
      </c>
      <c r="BA2233" s="335">
        <f t="shared" ref="BA2233:BA2253" si="3333">AZ2233/AX2233</f>
        <v>-1</v>
      </c>
      <c r="BB2233" s="23">
        <f t="shared" si="3313"/>
        <v>17029</v>
      </c>
      <c r="BC2233" s="5">
        <f t="shared" ref="BC2233:BC2253" si="3334">AW2233</f>
        <v>0</v>
      </c>
      <c r="BD2233" s="7">
        <f t="shared" si="3332"/>
        <v>-17029</v>
      </c>
      <c r="BE2233" s="335">
        <f t="shared" ref="BE2233:BE2253" si="3335">BD2233/BB2233</f>
        <v>-1</v>
      </c>
      <c r="BF2233" s="41"/>
      <c r="BG2233" s="826" t="str">
        <f t="shared" si="3316"/>
        <v>43.22</v>
      </c>
      <c r="BH2233" s="607" t="b">
        <f>COUNTIF('Codes SEC'!$B$2:$B$250,Ministres!BG2233)&gt;0</f>
        <v>1</v>
      </c>
      <c r="BI2233" s="41"/>
      <c r="BJ2233" s="41"/>
      <c r="BK2233" s="41"/>
      <c r="BL2233" s="41"/>
      <c r="BM2233" s="41"/>
      <c r="BN2233" s="41"/>
    </row>
    <row r="2234" spans="1:66" ht="35.1" customHeight="1" x14ac:dyDescent="0.25">
      <c r="A2234" s="222" t="s">
        <v>6116</v>
      </c>
      <c r="B2234" s="112">
        <v>17</v>
      </c>
      <c r="C2234" s="116" t="s">
        <v>419</v>
      </c>
      <c r="D2234" s="620">
        <v>1000</v>
      </c>
      <c r="E2234" s="278"/>
      <c r="F2234" s="116">
        <v>12</v>
      </c>
      <c r="G2234" s="700" t="s">
        <v>5613</v>
      </c>
      <c r="H2234" s="878" t="str">
        <f t="shared" si="3309"/>
        <v>091</v>
      </c>
      <c r="I2234" s="397" t="s">
        <v>3265</v>
      </c>
      <c r="J2234" s="380" t="s">
        <v>2738</v>
      </c>
      <c r="K2234" s="408" t="s">
        <v>143</v>
      </c>
      <c r="L2234" s="733">
        <v>0</v>
      </c>
      <c r="M2234" s="734">
        <v>0</v>
      </c>
      <c r="N2234" s="931"/>
      <c r="O2234" s="530">
        <f t="shared" si="3270"/>
        <v>0</v>
      </c>
      <c r="P2234" s="530">
        <f t="shared" si="3271"/>
        <v>0</v>
      </c>
      <c r="Q2234" s="646"/>
      <c r="R2234" s="536"/>
      <c r="S2234" s="536"/>
      <c r="T2234" s="536"/>
      <c r="U2234" s="536"/>
      <c r="V2234" s="536"/>
      <c r="W2234" s="683" t="str">
        <f t="shared" si="3272"/>
        <v>OK</v>
      </c>
      <c r="X2234" s="141"/>
      <c r="Y2234" s="141"/>
      <c r="Z2234" s="552"/>
      <c r="AA2234" s="552"/>
      <c r="AB2234" s="683" t="str">
        <f t="shared" si="3273"/>
        <v>OK</v>
      </c>
      <c r="AC2234" s="593"/>
      <c r="AD2234" s="530">
        <f t="shared" si="3274"/>
        <v>0</v>
      </c>
      <c r="AE2234" s="842">
        <f t="shared" si="3275"/>
        <v>0</v>
      </c>
      <c r="AF2234" s="931"/>
      <c r="AG2234" s="530">
        <f t="shared" si="3276"/>
        <v>0</v>
      </c>
      <c r="AH2234" s="530">
        <f t="shared" si="3277"/>
        <v>0</v>
      </c>
      <c r="AI2234" s="641"/>
      <c r="AJ2234" s="537"/>
      <c r="AK2234" s="537"/>
      <c r="AL2234" s="537"/>
      <c r="AM2234" s="537"/>
      <c r="AN2234" s="537"/>
      <c r="AO2234" s="683" t="str">
        <f t="shared" si="3278"/>
        <v>OK</v>
      </c>
      <c r="AP2234" s="141"/>
      <c r="AQ2234" s="141"/>
      <c r="AR2234" s="552"/>
      <c r="AS2234" s="552"/>
      <c r="AT2234" s="683" t="str">
        <f t="shared" si="3279"/>
        <v>OK</v>
      </c>
      <c r="AU2234" s="593"/>
      <c r="AV2234" s="530">
        <f t="shared" si="3280"/>
        <v>0</v>
      </c>
      <c r="AW2234" s="842">
        <f t="shared" si="3281"/>
        <v>0</v>
      </c>
      <c r="AX2234" s="115">
        <f t="shared" si="3310"/>
        <v>0</v>
      </c>
      <c r="AY2234" s="5">
        <f t="shared" si="3311"/>
        <v>0</v>
      </c>
      <c r="AZ2234" s="7">
        <f t="shared" ref="AZ2234:AZ2245" si="3336">AY2234-AX2234</f>
        <v>0</v>
      </c>
      <c r="BA2234" s="335" t="e">
        <f t="shared" ref="BA2234:BA2245" si="3337">AZ2234/AX2234</f>
        <v>#DIV/0!</v>
      </c>
      <c r="BB2234" s="23">
        <f t="shared" si="3313"/>
        <v>0</v>
      </c>
      <c r="BC2234" s="5">
        <f t="shared" ref="BC2234:BC2245" si="3338">AW2234</f>
        <v>0</v>
      </c>
      <c r="BD2234" s="7">
        <f t="shared" ref="BD2234:BD2245" si="3339">BC2234-BB2234</f>
        <v>0</v>
      </c>
      <c r="BE2234" s="335" t="e">
        <f t="shared" ref="BE2234:BE2245" si="3340">BD2234/BB2234</f>
        <v>#DIV/0!</v>
      </c>
      <c r="BG2234" s="826" t="str">
        <f t="shared" si="3316"/>
        <v>43.22</v>
      </c>
      <c r="BH2234" s="607" t="b">
        <f>COUNTIF('Codes SEC'!$B$2:$B$250,Ministres!BG2234)&gt;0</f>
        <v>1</v>
      </c>
    </row>
    <row r="2235" spans="1:66" ht="35.1" customHeight="1" x14ac:dyDescent="0.25">
      <c r="A2235" s="222" t="s">
        <v>6116</v>
      </c>
      <c r="B2235" s="112">
        <v>17</v>
      </c>
      <c r="C2235" s="116" t="s">
        <v>419</v>
      </c>
      <c r="D2235" s="620">
        <v>1000</v>
      </c>
      <c r="E2235" s="278"/>
      <c r="F2235" s="116">
        <v>12</v>
      </c>
      <c r="G2235" s="700" t="s">
        <v>5613</v>
      </c>
      <c r="H2235" s="878" t="str">
        <f t="shared" si="3309"/>
        <v>091</v>
      </c>
      <c r="I2235" s="397" t="s">
        <v>3265</v>
      </c>
      <c r="J2235" s="380" t="s">
        <v>2739</v>
      </c>
      <c r="K2235" s="408" t="s">
        <v>3239</v>
      </c>
      <c r="L2235" s="733">
        <v>102445</v>
      </c>
      <c r="M2235" s="734">
        <v>102445</v>
      </c>
      <c r="N2235" s="931"/>
      <c r="O2235" s="530">
        <f t="shared" si="3270"/>
        <v>-102445</v>
      </c>
      <c r="P2235" s="530" t="str">
        <f t="shared" si="3271"/>
        <v xml:space="preserve">0 </v>
      </c>
      <c r="Q2235" s="646"/>
      <c r="R2235" s="536"/>
      <c r="S2235" s="536"/>
      <c r="T2235" s="536"/>
      <c r="U2235" s="536"/>
      <c r="V2235" s="536"/>
      <c r="W2235" s="683" t="str">
        <f t="shared" ref="W2235:W2246" si="3341">IF(SUM(Q2235:V2235)=X2235,"OK",SUM(Q2235:V2235)-X2235)</f>
        <v>OK</v>
      </c>
      <c r="X2235" s="141"/>
      <c r="Y2235" s="141"/>
      <c r="Z2235" s="552"/>
      <c r="AA2235" s="552"/>
      <c r="AB2235" s="683" t="str">
        <f t="shared" ref="AB2235:AB2246" si="3342">IF(SUM(Z2235:AA2235)=AC2235,"OK",SUM(Z2235:AA2235)-AC2235)</f>
        <v>OK</v>
      </c>
      <c r="AC2235" s="593"/>
      <c r="AD2235" s="530">
        <f t="shared" si="3274"/>
        <v>0</v>
      </c>
      <c r="AE2235" s="842">
        <f t="shared" si="3275"/>
        <v>0</v>
      </c>
      <c r="AF2235" s="931"/>
      <c r="AG2235" s="530">
        <f t="shared" si="3276"/>
        <v>-102445</v>
      </c>
      <c r="AH2235" s="530" t="str">
        <f t="shared" si="3277"/>
        <v xml:space="preserve">0 </v>
      </c>
      <c r="AI2235" s="641"/>
      <c r="AJ2235" s="537"/>
      <c r="AK2235" s="537"/>
      <c r="AL2235" s="537"/>
      <c r="AM2235" s="537"/>
      <c r="AN2235" s="537"/>
      <c r="AO2235" s="683" t="str">
        <f t="shared" ref="AO2235:AO2246" si="3343">IF(SUM(AI2235:AN2235)=AP2235,"OK",SUM(AI2235:AN2235)-AP2235)</f>
        <v>OK</v>
      </c>
      <c r="AP2235" s="141"/>
      <c r="AQ2235" s="141"/>
      <c r="AR2235" s="552"/>
      <c r="AS2235" s="552"/>
      <c r="AT2235" s="683" t="str">
        <f t="shared" ref="AT2235:AT2246" si="3344">IF(SUM(AR2235:AS2235)=AU2235,"OK",SUM(AR2235:AS2235)-AU2235)</f>
        <v>OK</v>
      </c>
      <c r="AU2235" s="593"/>
      <c r="AV2235" s="530">
        <f t="shared" si="3280"/>
        <v>0</v>
      </c>
      <c r="AW2235" s="842">
        <f t="shared" si="3281"/>
        <v>0</v>
      </c>
      <c r="AX2235" s="115">
        <f t="shared" si="3310"/>
        <v>102445</v>
      </c>
      <c r="AY2235" s="5">
        <f t="shared" si="3311"/>
        <v>0</v>
      </c>
      <c r="AZ2235" s="7">
        <f t="shared" si="3336"/>
        <v>-102445</v>
      </c>
      <c r="BA2235" s="335">
        <f t="shared" si="3337"/>
        <v>-1</v>
      </c>
      <c r="BB2235" s="23">
        <f t="shared" si="3313"/>
        <v>102445</v>
      </c>
      <c r="BC2235" s="5">
        <f t="shared" si="3338"/>
        <v>0</v>
      </c>
      <c r="BD2235" s="7">
        <f t="shared" si="3339"/>
        <v>-102445</v>
      </c>
      <c r="BE2235" s="335">
        <f t="shared" si="3340"/>
        <v>-1</v>
      </c>
      <c r="BG2235" s="826" t="str">
        <f t="shared" si="3316"/>
        <v>43.22</v>
      </c>
      <c r="BH2235" s="607" t="b">
        <f>COUNTIF('Codes SEC'!$B$2:$B$250,Ministres!BG2235)&gt;0</f>
        <v>1</v>
      </c>
    </row>
    <row r="2236" spans="1:66" ht="35.1" customHeight="1" x14ac:dyDescent="0.25">
      <c r="A2236" s="222" t="s">
        <v>6116</v>
      </c>
      <c r="B2236" s="112">
        <v>17</v>
      </c>
      <c r="C2236" s="116" t="s">
        <v>419</v>
      </c>
      <c r="D2236" s="620">
        <v>1000</v>
      </c>
      <c r="E2236" s="278"/>
      <c r="F2236" s="116">
        <v>4</v>
      </c>
      <c r="G2236" s="700" t="s">
        <v>5613</v>
      </c>
      <c r="H2236" s="878" t="str">
        <f t="shared" si="3309"/>
        <v>091</v>
      </c>
      <c r="I2236" s="397" t="s">
        <v>3265</v>
      </c>
      <c r="J2236" s="380" t="s">
        <v>2742</v>
      </c>
      <c r="K2236" s="411" t="s">
        <v>167</v>
      </c>
      <c r="L2236" s="733">
        <v>24136</v>
      </c>
      <c r="M2236" s="734">
        <v>24136</v>
      </c>
      <c r="N2236" s="931"/>
      <c r="O2236" s="530">
        <f t="shared" si="3270"/>
        <v>-24136</v>
      </c>
      <c r="P2236" s="530" t="str">
        <f t="shared" si="3271"/>
        <v xml:space="preserve">0 </v>
      </c>
      <c r="Q2236" s="646"/>
      <c r="R2236" s="536"/>
      <c r="S2236" s="536"/>
      <c r="T2236" s="536"/>
      <c r="U2236" s="536"/>
      <c r="V2236" s="536"/>
      <c r="W2236" s="683" t="str">
        <f t="shared" si="3341"/>
        <v>OK</v>
      </c>
      <c r="X2236" s="141"/>
      <c r="Y2236" s="141"/>
      <c r="Z2236" s="552"/>
      <c r="AA2236" s="552"/>
      <c r="AB2236" s="683" t="str">
        <f t="shared" si="3342"/>
        <v>OK</v>
      </c>
      <c r="AC2236" s="593"/>
      <c r="AD2236" s="530">
        <f t="shared" si="3274"/>
        <v>0</v>
      </c>
      <c r="AE2236" s="842">
        <f t="shared" si="3275"/>
        <v>0</v>
      </c>
      <c r="AF2236" s="931"/>
      <c r="AG2236" s="530">
        <f t="shared" si="3276"/>
        <v>-24136</v>
      </c>
      <c r="AH2236" s="530" t="str">
        <f t="shared" si="3277"/>
        <v xml:space="preserve">0 </v>
      </c>
      <c r="AI2236" s="641"/>
      <c r="AJ2236" s="537"/>
      <c r="AK2236" s="537"/>
      <c r="AL2236" s="537"/>
      <c r="AM2236" s="537"/>
      <c r="AN2236" s="537"/>
      <c r="AO2236" s="683" t="str">
        <f t="shared" si="3343"/>
        <v>OK</v>
      </c>
      <c r="AP2236" s="141"/>
      <c r="AQ2236" s="141"/>
      <c r="AR2236" s="552"/>
      <c r="AS2236" s="552"/>
      <c r="AT2236" s="683" t="str">
        <f t="shared" si="3344"/>
        <v>OK</v>
      </c>
      <c r="AU2236" s="593"/>
      <c r="AV2236" s="530">
        <f t="shared" si="3280"/>
        <v>0</v>
      </c>
      <c r="AW2236" s="842">
        <f t="shared" si="3281"/>
        <v>0</v>
      </c>
      <c r="AX2236" s="115">
        <f t="shared" si="3310"/>
        <v>24136</v>
      </c>
      <c r="AY2236" s="5">
        <f t="shared" si="3311"/>
        <v>0</v>
      </c>
      <c r="AZ2236" s="7">
        <f t="shared" si="3336"/>
        <v>-24136</v>
      </c>
      <c r="BA2236" s="335">
        <f t="shared" si="3337"/>
        <v>-1</v>
      </c>
      <c r="BB2236" s="23">
        <f t="shared" si="3313"/>
        <v>24136</v>
      </c>
      <c r="BC2236" s="5">
        <f t="shared" si="3338"/>
        <v>0</v>
      </c>
      <c r="BD2236" s="7">
        <f t="shared" si="3339"/>
        <v>-24136</v>
      </c>
      <c r="BE2236" s="335">
        <f t="shared" si="3340"/>
        <v>-1</v>
      </c>
      <c r="BG2236" s="826" t="str">
        <f t="shared" si="3316"/>
        <v>43.22</v>
      </c>
      <c r="BH2236" s="607" t="b">
        <f>COUNTIF('Codes SEC'!$B$2:$B$250,Ministres!BG2236)&gt;0</f>
        <v>1</v>
      </c>
      <c r="BI2236" s="106"/>
    </row>
    <row r="2237" spans="1:66" ht="35.1" customHeight="1" x14ac:dyDescent="0.25">
      <c r="A2237" s="222" t="s">
        <v>6116</v>
      </c>
      <c r="B2237" s="112">
        <v>17</v>
      </c>
      <c r="C2237" s="116" t="s">
        <v>419</v>
      </c>
      <c r="D2237" s="620">
        <v>1000</v>
      </c>
      <c r="E2237" s="278"/>
      <c r="F2237" s="116">
        <v>12</v>
      </c>
      <c r="G2237" s="700" t="s">
        <v>5613</v>
      </c>
      <c r="H2237" s="878" t="str">
        <f t="shared" si="3309"/>
        <v>091</v>
      </c>
      <c r="I2237" s="397">
        <v>84322000</v>
      </c>
      <c r="J2237" s="380" t="s">
        <v>3579</v>
      </c>
      <c r="K2237" s="408" t="s">
        <v>5738</v>
      </c>
      <c r="L2237" s="733">
        <v>420</v>
      </c>
      <c r="M2237" s="734">
        <v>420</v>
      </c>
      <c r="N2237" s="931"/>
      <c r="O2237" s="530">
        <f t="shared" si="3270"/>
        <v>-420</v>
      </c>
      <c r="P2237" s="530" t="str">
        <f t="shared" si="3271"/>
        <v xml:space="preserve">0 </v>
      </c>
      <c r="Q2237" s="646"/>
      <c r="R2237" s="536"/>
      <c r="S2237" s="536"/>
      <c r="T2237" s="536"/>
      <c r="U2237" s="536"/>
      <c r="V2237" s="536"/>
      <c r="W2237" s="683" t="str">
        <f t="shared" si="3341"/>
        <v>OK</v>
      </c>
      <c r="X2237" s="141"/>
      <c r="Y2237" s="141"/>
      <c r="Z2237" s="552"/>
      <c r="AA2237" s="552"/>
      <c r="AB2237" s="683" t="str">
        <f t="shared" si="3342"/>
        <v>OK</v>
      </c>
      <c r="AC2237" s="593"/>
      <c r="AD2237" s="530">
        <f t="shared" si="3274"/>
        <v>0</v>
      </c>
      <c r="AE2237" s="842">
        <f t="shared" si="3275"/>
        <v>0</v>
      </c>
      <c r="AF2237" s="931"/>
      <c r="AG2237" s="530">
        <f t="shared" si="3276"/>
        <v>-420</v>
      </c>
      <c r="AH2237" s="530" t="str">
        <f t="shared" si="3277"/>
        <v xml:space="preserve">0 </v>
      </c>
      <c r="AI2237" s="641"/>
      <c r="AJ2237" s="537"/>
      <c r="AK2237" s="537"/>
      <c r="AL2237" s="537"/>
      <c r="AM2237" s="537"/>
      <c r="AN2237" s="537"/>
      <c r="AO2237" s="683" t="str">
        <f t="shared" si="3343"/>
        <v>OK</v>
      </c>
      <c r="AP2237" s="141"/>
      <c r="AQ2237" s="141"/>
      <c r="AR2237" s="552"/>
      <c r="AS2237" s="552"/>
      <c r="AT2237" s="683" t="str">
        <f t="shared" si="3344"/>
        <v>OK</v>
      </c>
      <c r="AU2237" s="593"/>
      <c r="AV2237" s="530">
        <f t="shared" si="3280"/>
        <v>0</v>
      </c>
      <c r="AW2237" s="842">
        <f t="shared" si="3281"/>
        <v>0</v>
      </c>
      <c r="AX2237" s="115">
        <f t="shared" si="3310"/>
        <v>420</v>
      </c>
      <c r="AY2237" s="5">
        <f t="shared" si="3311"/>
        <v>0</v>
      </c>
      <c r="AZ2237" s="7">
        <f t="shared" si="3336"/>
        <v>-420</v>
      </c>
      <c r="BA2237" s="335">
        <f t="shared" si="3337"/>
        <v>-1</v>
      </c>
      <c r="BB2237" s="23">
        <f t="shared" si="3313"/>
        <v>420</v>
      </c>
      <c r="BC2237" s="5">
        <f t="shared" si="3338"/>
        <v>0</v>
      </c>
      <c r="BD2237" s="7">
        <f t="shared" si="3339"/>
        <v>-420</v>
      </c>
      <c r="BE2237" s="335">
        <f t="shared" si="3340"/>
        <v>-1</v>
      </c>
      <c r="BG2237" s="826" t="str">
        <f t="shared" si="3316"/>
        <v>43.22</v>
      </c>
      <c r="BH2237" s="607" t="b">
        <f>COUNTIF('Codes SEC'!$B$2:$B$250,Ministres!BG2237)&gt;0</f>
        <v>1</v>
      </c>
    </row>
    <row r="2238" spans="1:66" ht="35.1" customHeight="1" x14ac:dyDescent="0.25">
      <c r="A2238" s="190" t="s">
        <v>6116</v>
      </c>
      <c r="B2238" s="583">
        <v>17</v>
      </c>
      <c r="C2238" s="120" t="s">
        <v>419</v>
      </c>
      <c r="D2238" s="622">
        <v>1000</v>
      </c>
      <c r="E2238" s="584"/>
      <c r="F2238" s="120">
        <v>12</v>
      </c>
      <c r="G2238" s="700" t="s">
        <v>5613</v>
      </c>
      <c r="H2238" s="890" t="str">
        <f t="shared" si="3309"/>
        <v>091</v>
      </c>
      <c r="I2238" s="585">
        <v>84322000</v>
      </c>
      <c r="J2238" s="380" t="s">
        <v>5061</v>
      </c>
      <c r="K2238" s="500" t="s">
        <v>5229</v>
      </c>
      <c r="L2238" s="733">
        <v>0</v>
      </c>
      <c r="M2238" s="734">
        <v>0</v>
      </c>
      <c r="N2238" s="931"/>
      <c r="O2238" s="530">
        <f t="shared" si="3270"/>
        <v>0</v>
      </c>
      <c r="P2238" s="530">
        <f t="shared" si="3271"/>
        <v>0</v>
      </c>
      <c r="Q2238" s="646"/>
      <c r="R2238" s="536"/>
      <c r="S2238" s="536"/>
      <c r="T2238" s="536"/>
      <c r="U2238" s="536"/>
      <c r="V2238" s="536"/>
      <c r="W2238" s="683" t="str">
        <f t="shared" si="3341"/>
        <v>OK</v>
      </c>
      <c r="X2238" s="141"/>
      <c r="Y2238" s="141"/>
      <c r="Z2238" s="552"/>
      <c r="AA2238" s="552"/>
      <c r="AB2238" s="683" t="str">
        <f t="shared" si="3342"/>
        <v>OK</v>
      </c>
      <c r="AC2238" s="593"/>
      <c r="AD2238" s="530">
        <f t="shared" si="3274"/>
        <v>0</v>
      </c>
      <c r="AE2238" s="842">
        <f t="shared" si="3275"/>
        <v>0</v>
      </c>
      <c r="AF2238" s="931"/>
      <c r="AG2238" s="530">
        <f t="shared" si="3276"/>
        <v>0</v>
      </c>
      <c r="AH2238" s="530">
        <f t="shared" si="3277"/>
        <v>0</v>
      </c>
      <c r="AI2238" s="641"/>
      <c r="AJ2238" s="537"/>
      <c r="AK2238" s="537"/>
      <c r="AL2238" s="537"/>
      <c r="AM2238" s="537"/>
      <c r="AN2238" s="537"/>
      <c r="AO2238" s="683" t="str">
        <f t="shared" si="3343"/>
        <v>OK</v>
      </c>
      <c r="AP2238" s="141"/>
      <c r="AQ2238" s="141"/>
      <c r="AR2238" s="552"/>
      <c r="AS2238" s="552"/>
      <c r="AT2238" s="683" t="str">
        <f t="shared" si="3344"/>
        <v>OK</v>
      </c>
      <c r="AU2238" s="593"/>
      <c r="AV2238" s="530">
        <f t="shared" si="3280"/>
        <v>0</v>
      </c>
      <c r="AW2238" s="842">
        <f t="shared" si="3281"/>
        <v>0</v>
      </c>
      <c r="AX2238" s="115">
        <f t="shared" si="3310"/>
        <v>0</v>
      </c>
      <c r="AY2238" s="5">
        <f t="shared" si="3311"/>
        <v>0</v>
      </c>
      <c r="AZ2238" s="7">
        <f t="shared" si="3336"/>
        <v>0</v>
      </c>
      <c r="BA2238" s="335" t="e">
        <f t="shared" si="3337"/>
        <v>#DIV/0!</v>
      </c>
      <c r="BB2238" s="23">
        <f t="shared" si="3313"/>
        <v>0</v>
      </c>
      <c r="BC2238" s="5">
        <f t="shared" si="3338"/>
        <v>0</v>
      </c>
      <c r="BD2238" s="7">
        <f t="shared" si="3339"/>
        <v>0</v>
      </c>
      <c r="BE2238" s="335" t="e">
        <f t="shared" si="3340"/>
        <v>#DIV/0!</v>
      </c>
      <c r="BG2238" s="826" t="str">
        <f t="shared" si="3316"/>
        <v>43.22</v>
      </c>
      <c r="BH2238" s="607" t="b">
        <f>COUNTIF('Codes SEC'!$B$2:$B$250,Ministres!BG2238)&gt;0</f>
        <v>1</v>
      </c>
    </row>
    <row r="2239" spans="1:66" ht="35.1" customHeight="1" x14ac:dyDescent="0.25">
      <c r="A2239" s="222" t="s">
        <v>6116</v>
      </c>
      <c r="B2239" s="112" t="s">
        <v>5021</v>
      </c>
      <c r="C2239" s="120" t="s">
        <v>419</v>
      </c>
      <c r="D2239" s="620">
        <v>1000</v>
      </c>
      <c r="E2239" s="278"/>
      <c r="F2239" s="116">
        <v>12</v>
      </c>
      <c r="G2239" s="700" t="s">
        <v>5613</v>
      </c>
      <c r="H2239" s="888" t="str">
        <f t="shared" si="3309"/>
        <v>091</v>
      </c>
      <c r="I2239" s="580">
        <v>84322000</v>
      </c>
      <c r="J2239" s="689" t="s">
        <v>5812</v>
      </c>
      <c r="K2239" s="411" t="s">
        <v>6342</v>
      </c>
      <c r="L2239" s="733">
        <v>0</v>
      </c>
      <c r="M2239" s="734">
        <v>0</v>
      </c>
      <c r="N2239" s="931"/>
      <c r="O2239" s="530">
        <f t="shared" si="3270"/>
        <v>0</v>
      </c>
      <c r="P2239" s="530">
        <f t="shared" si="3271"/>
        <v>0</v>
      </c>
      <c r="Q2239" s="646"/>
      <c r="R2239" s="536"/>
      <c r="S2239" s="536"/>
      <c r="T2239" s="536"/>
      <c r="U2239" s="536"/>
      <c r="V2239" s="536"/>
      <c r="W2239" s="683" t="str">
        <f t="shared" si="3341"/>
        <v>OK</v>
      </c>
      <c r="X2239" s="141"/>
      <c r="Y2239" s="141"/>
      <c r="Z2239" s="552"/>
      <c r="AA2239" s="552"/>
      <c r="AB2239" s="683" t="str">
        <f t="shared" si="3342"/>
        <v>OK</v>
      </c>
      <c r="AC2239" s="593"/>
      <c r="AD2239" s="530">
        <f t="shared" si="3274"/>
        <v>0</v>
      </c>
      <c r="AE2239" s="842">
        <f t="shared" si="3275"/>
        <v>0</v>
      </c>
      <c r="AF2239" s="931"/>
      <c r="AG2239" s="530">
        <f t="shared" si="3276"/>
        <v>0</v>
      </c>
      <c r="AH2239" s="530">
        <f t="shared" si="3277"/>
        <v>0</v>
      </c>
      <c r="AI2239" s="641"/>
      <c r="AJ2239" s="537"/>
      <c r="AK2239" s="537"/>
      <c r="AL2239" s="537"/>
      <c r="AM2239" s="537"/>
      <c r="AN2239" s="537"/>
      <c r="AO2239" s="683" t="str">
        <f t="shared" si="3343"/>
        <v>OK</v>
      </c>
      <c r="AP2239" s="141"/>
      <c r="AQ2239" s="141"/>
      <c r="AR2239" s="552"/>
      <c r="AS2239" s="552"/>
      <c r="AT2239" s="683" t="str">
        <f t="shared" si="3344"/>
        <v>OK</v>
      </c>
      <c r="AU2239" s="593"/>
      <c r="AV2239" s="530">
        <f t="shared" si="3280"/>
        <v>0</v>
      </c>
      <c r="AW2239" s="842">
        <f t="shared" si="3281"/>
        <v>0</v>
      </c>
      <c r="AX2239" s="115">
        <f t="shared" si="3310"/>
        <v>0</v>
      </c>
      <c r="AY2239" s="5">
        <f t="shared" si="3311"/>
        <v>0</v>
      </c>
      <c r="AZ2239" s="7">
        <f t="shared" si="3336"/>
        <v>0</v>
      </c>
      <c r="BA2239" s="335" t="e">
        <f t="shared" si="3337"/>
        <v>#DIV/0!</v>
      </c>
      <c r="BB2239" s="23">
        <f t="shared" si="3313"/>
        <v>0</v>
      </c>
      <c r="BC2239" s="5">
        <f t="shared" si="3338"/>
        <v>0</v>
      </c>
      <c r="BD2239" s="7">
        <f t="shared" si="3339"/>
        <v>0</v>
      </c>
      <c r="BE2239" s="335" t="e">
        <f t="shared" si="3340"/>
        <v>#DIV/0!</v>
      </c>
      <c r="BG2239" s="826" t="str">
        <f t="shared" si="3316"/>
        <v>43.22</v>
      </c>
      <c r="BH2239" s="607" t="b">
        <f>COUNTIF('Codes SEC'!$B$2:$B$250,Ministres!BG2239)&gt;0</f>
        <v>1</v>
      </c>
    </row>
    <row r="2240" spans="1:66" s="10" customFormat="1" ht="35.1" customHeight="1" x14ac:dyDescent="0.25">
      <c r="A2240" s="190" t="s">
        <v>6116</v>
      </c>
      <c r="B2240" s="210">
        <v>17</v>
      </c>
      <c r="C2240" s="120" t="s">
        <v>419</v>
      </c>
      <c r="D2240" s="620">
        <v>1000</v>
      </c>
      <c r="E2240" s="279"/>
      <c r="F2240" s="120">
        <v>12</v>
      </c>
      <c r="G2240" s="700" t="s">
        <v>5613</v>
      </c>
      <c r="H2240" s="890" t="str">
        <f t="shared" si="3309"/>
        <v>091</v>
      </c>
      <c r="I2240" s="397" t="s">
        <v>3275</v>
      </c>
      <c r="J2240" s="380" t="s">
        <v>2749</v>
      </c>
      <c r="K2240" s="408" t="s">
        <v>1859</v>
      </c>
      <c r="L2240" s="733">
        <v>400</v>
      </c>
      <c r="M2240" s="734">
        <v>400</v>
      </c>
      <c r="N2240" s="931"/>
      <c r="O2240" s="530">
        <f t="shared" si="3270"/>
        <v>-400</v>
      </c>
      <c r="P2240" s="530" t="str">
        <f t="shared" si="3271"/>
        <v xml:space="preserve">0 </v>
      </c>
      <c r="Q2240" s="646"/>
      <c r="R2240" s="536"/>
      <c r="S2240" s="536"/>
      <c r="T2240" s="536"/>
      <c r="U2240" s="536"/>
      <c r="V2240" s="536"/>
      <c r="W2240" s="683" t="str">
        <f t="shared" si="3341"/>
        <v>OK</v>
      </c>
      <c r="X2240" s="141"/>
      <c r="Y2240" s="141"/>
      <c r="Z2240" s="552"/>
      <c r="AA2240" s="552"/>
      <c r="AB2240" s="683" t="str">
        <f t="shared" si="3342"/>
        <v>OK</v>
      </c>
      <c r="AC2240" s="593"/>
      <c r="AD2240" s="530">
        <f t="shared" si="3274"/>
        <v>0</v>
      </c>
      <c r="AE2240" s="842">
        <f t="shared" si="3275"/>
        <v>0</v>
      </c>
      <c r="AF2240" s="931"/>
      <c r="AG2240" s="530">
        <f t="shared" si="3276"/>
        <v>-400</v>
      </c>
      <c r="AH2240" s="530" t="str">
        <f t="shared" si="3277"/>
        <v xml:space="preserve">0 </v>
      </c>
      <c r="AI2240" s="641"/>
      <c r="AJ2240" s="537"/>
      <c r="AK2240" s="537"/>
      <c r="AL2240" s="537"/>
      <c r="AM2240" s="537"/>
      <c r="AN2240" s="537"/>
      <c r="AO2240" s="683" t="str">
        <f t="shared" si="3343"/>
        <v>OK</v>
      </c>
      <c r="AP2240" s="141"/>
      <c r="AQ2240" s="141"/>
      <c r="AR2240" s="552"/>
      <c r="AS2240" s="552"/>
      <c r="AT2240" s="683" t="str">
        <f t="shared" si="3344"/>
        <v>OK</v>
      </c>
      <c r="AU2240" s="593"/>
      <c r="AV2240" s="530">
        <f t="shared" si="3280"/>
        <v>0</v>
      </c>
      <c r="AW2240" s="842">
        <f t="shared" si="3281"/>
        <v>0</v>
      </c>
      <c r="AX2240" s="115">
        <f t="shared" si="3310"/>
        <v>400</v>
      </c>
      <c r="AY2240" s="5">
        <f t="shared" si="3311"/>
        <v>0</v>
      </c>
      <c r="AZ2240" s="7">
        <f t="shared" si="3336"/>
        <v>-400</v>
      </c>
      <c r="BA2240" s="335">
        <f t="shared" si="3337"/>
        <v>-1</v>
      </c>
      <c r="BB2240" s="23">
        <f t="shared" si="3313"/>
        <v>400</v>
      </c>
      <c r="BC2240" s="5">
        <f t="shared" si="3338"/>
        <v>0</v>
      </c>
      <c r="BD2240" s="7">
        <f t="shared" si="3339"/>
        <v>-400</v>
      </c>
      <c r="BE2240" s="335">
        <f t="shared" si="3340"/>
        <v>-1</v>
      </c>
      <c r="BF2240" s="41"/>
      <c r="BG2240" s="826" t="str">
        <f t="shared" si="3316"/>
        <v>43.40</v>
      </c>
      <c r="BH2240" s="607" t="b">
        <f>COUNTIF('Codes SEC'!$B$2:$B$250,Ministres!BG2240)&gt;0</f>
        <v>1</v>
      </c>
      <c r="BI2240" s="40"/>
      <c r="BJ2240" s="40"/>
      <c r="BK2240" s="40"/>
      <c r="BL2240" s="40"/>
      <c r="BM2240" s="40"/>
      <c r="BN2240" s="40"/>
    </row>
    <row r="2241" spans="1:66" s="4" customFormat="1" ht="35.1" customHeight="1" x14ac:dyDescent="0.25">
      <c r="A2241" s="222" t="s">
        <v>6116</v>
      </c>
      <c r="B2241" s="112">
        <v>17</v>
      </c>
      <c r="C2241" s="116" t="s">
        <v>419</v>
      </c>
      <c r="D2241" s="620">
        <v>1000</v>
      </c>
      <c r="E2241" s="278"/>
      <c r="F2241" s="116">
        <v>12</v>
      </c>
      <c r="G2241" s="700" t="s">
        <v>5613</v>
      </c>
      <c r="H2241" s="878" t="str">
        <f t="shared" si="3309"/>
        <v>091</v>
      </c>
      <c r="I2241" s="397">
        <v>84340000</v>
      </c>
      <c r="J2241" s="380" t="s">
        <v>3817</v>
      </c>
      <c r="K2241" s="494" t="s">
        <v>3750</v>
      </c>
      <c r="L2241" s="726">
        <v>106</v>
      </c>
      <c r="M2241" s="727">
        <v>106</v>
      </c>
      <c r="N2241" s="931"/>
      <c r="O2241" s="530">
        <f t="shared" si="3270"/>
        <v>-106</v>
      </c>
      <c r="P2241" s="530" t="str">
        <f t="shared" si="3271"/>
        <v xml:space="preserve">0 </v>
      </c>
      <c r="Q2241" s="646"/>
      <c r="R2241" s="536"/>
      <c r="S2241" s="536"/>
      <c r="T2241" s="536"/>
      <c r="U2241" s="536"/>
      <c r="V2241" s="536"/>
      <c r="W2241" s="683" t="str">
        <f t="shared" si="3341"/>
        <v>OK</v>
      </c>
      <c r="X2241" s="141"/>
      <c r="Y2241" s="141"/>
      <c r="Z2241" s="552"/>
      <c r="AA2241" s="552"/>
      <c r="AB2241" s="683" t="str">
        <f t="shared" si="3342"/>
        <v>OK</v>
      </c>
      <c r="AC2241" s="593"/>
      <c r="AD2241" s="530">
        <f t="shared" si="3274"/>
        <v>0</v>
      </c>
      <c r="AE2241" s="842">
        <f t="shared" si="3275"/>
        <v>0</v>
      </c>
      <c r="AF2241" s="931"/>
      <c r="AG2241" s="530">
        <f t="shared" si="3276"/>
        <v>-106</v>
      </c>
      <c r="AH2241" s="530" t="str">
        <f t="shared" si="3277"/>
        <v xml:space="preserve">0 </v>
      </c>
      <c r="AI2241" s="641"/>
      <c r="AJ2241" s="537"/>
      <c r="AK2241" s="537"/>
      <c r="AL2241" s="537"/>
      <c r="AM2241" s="537"/>
      <c r="AN2241" s="537"/>
      <c r="AO2241" s="683" t="str">
        <f t="shared" si="3343"/>
        <v>OK</v>
      </c>
      <c r="AP2241" s="141"/>
      <c r="AQ2241" s="141"/>
      <c r="AR2241" s="552"/>
      <c r="AS2241" s="552"/>
      <c r="AT2241" s="683" t="str">
        <f t="shared" si="3344"/>
        <v>OK</v>
      </c>
      <c r="AU2241" s="593"/>
      <c r="AV2241" s="530">
        <f t="shared" si="3280"/>
        <v>0</v>
      </c>
      <c r="AW2241" s="842">
        <f t="shared" si="3281"/>
        <v>0</v>
      </c>
      <c r="AX2241" s="115">
        <f t="shared" si="3310"/>
        <v>106</v>
      </c>
      <c r="AY2241" s="5">
        <f t="shared" si="3311"/>
        <v>0</v>
      </c>
      <c r="AZ2241" s="7">
        <f t="shared" si="3336"/>
        <v>-106</v>
      </c>
      <c r="BA2241" s="335">
        <f t="shared" si="3337"/>
        <v>-1</v>
      </c>
      <c r="BB2241" s="23">
        <f t="shared" si="3313"/>
        <v>106</v>
      </c>
      <c r="BC2241" s="5">
        <f t="shared" si="3338"/>
        <v>0</v>
      </c>
      <c r="BD2241" s="7">
        <f t="shared" si="3339"/>
        <v>-106</v>
      </c>
      <c r="BE2241" s="335">
        <f t="shared" si="3340"/>
        <v>-1</v>
      </c>
      <c r="BF2241" s="41"/>
      <c r="BG2241" s="826" t="str">
        <f t="shared" si="3316"/>
        <v>43.40</v>
      </c>
      <c r="BH2241" s="607" t="b">
        <f>COUNTIF('Codes SEC'!$B$2:$B$250,Ministres!BG2241)&gt;0</f>
        <v>1</v>
      </c>
      <c r="BI2241" s="41"/>
      <c r="BJ2241" s="41"/>
      <c r="BK2241" s="41"/>
      <c r="BL2241" s="41"/>
      <c r="BM2241" s="41"/>
      <c r="BN2241" s="41"/>
    </row>
    <row r="2242" spans="1:66" s="4" customFormat="1" ht="35.1" customHeight="1" x14ac:dyDescent="0.25">
      <c r="A2242" s="222" t="s">
        <v>6116</v>
      </c>
      <c r="B2242" s="112">
        <v>17</v>
      </c>
      <c r="C2242" s="116" t="s">
        <v>419</v>
      </c>
      <c r="D2242" s="620">
        <v>1000</v>
      </c>
      <c r="E2242" s="278"/>
      <c r="F2242" s="116">
        <v>12</v>
      </c>
      <c r="G2242" s="700" t="s">
        <v>5613</v>
      </c>
      <c r="H2242" s="878" t="str">
        <f t="shared" si="3309"/>
        <v>091</v>
      </c>
      <c r="I2242" s="397">
        <v>84340000</v>
      </c>
      <c r="J2242" s="380" t="s">
        <v>3804</v>
      </c>
      <c r="K2242" s="494" t="s">
        <v>5494</v>
      </c>
      <c r="L2242" s="726">
        <v>180</v>
      </c>
      <c r="M2242" s="727">
        <v>180</v>
      </c>
      <c r="N2242" s="931"/>
      <c r="O2242" s="530">
        <f t="shared" si="3270"/>
        <v>-180</v>
      </c>
      <c r="P2242" s="530" t="str">
        <f t="shared" si="3271"/>
        <v xml:space="preserve">0 </v>
      </c>
      <c r="Q2242" s="646"/>
      <c r="R2242" s="536"/>
      <c r="S2242" s="536"/>
      <c r="T2242" s="536"/>
      <c r="U2242" s="536"/>
      <c r="V2242" s="536"/>
      <c r="W2242" s="683" t="str">
        <f t="shared" si="3341"/>
        <v>OK</v>
      </c>
      <c r="X2242" s="141"/>
      <c r="Y2242" s="141"/>
      <c r="Z2242" s="552"/>
      <c r="AA2242" s="552"/>
      <c r="AB2242" s="683" t="str">
        <f t="shared" si="3342"/>
        <v>OK</v>
      </c>
      <c r="AC2242" s="593"/>
      <c r="AD2242" s="530">
        <f t="shared" si="3274"/>
        <v>0</v>
      </c>
      <c r="AE2242" s="842">
        <f t="shared" si="3275"/>
        <v>0</v>
      </c>
      <c r="AF2242" s="931"/>
      <c r="AG2242" s="530">
        <f t="shared" si="3276"/>
        <v>-180</v>
      </c>
      <c r="AH2242" s="530" t="str">
        <f t="shared" si="3277"/>
        <v xml:space="preserve">0 </v>
      </c>
      <c r="AI2242" s="641"/>
      <c r="AJ2242" s="537"/>
      <c r="AK2242" s="537"/>
      <c r="AL2242" s="537"/>
      <c r="AM2242" s="537"/>
      <c r="AN2242" s="537"/>
      <c r="AO2242" s="683" t="str">
        <f t="shared" si="3343"/>
        <v>OK</v>
      </c>
      <c r="AP2242" s="141"/>
      <c r="AQ2242" s="141"/>
      <c r="AR2242" s="552"/>
      <c r="AS2242" s="552"/>
      <c r="AT2242" s="683" t="str">
        <f t="shared" si="3344"/>
        <v>OK</v>
      </c>
      <c r="AU2242" s="593"/>
      <c r="AV2242" s="530">
        <f t="shared" si="3280"/>
        <v>0</v>
      </c>
      <c r="AW2242" s="842">
        <f t="shared" si="3281"/>
        <v>0</v>
      </c>
      <c r="AX2242" s="115">
        <f t="shared" si="3310"/>
        <v>180</v>
      </c>
      <c r="AY2242" s="5">
        <f t="shared" si="3311"/>
        <v>0</v>
      </c>
      <c r="AZ2242" s="7">
        <f t="shared" si="3336"/>
        <v>-180</v>
      </c>
      <c r="BA2242" s="335">
        <f t="shared" si="3337"/>
        <v>-1</v>
      </c>
      <c r="BB2242" s="23">
        <f t="shared" si="3313"/>
        <v>180</v>
      </c>
      <c r="BC2242" s="5">
        <f t="shared" si="3338"/>
        <v>0</v>
      </c>
      <c r="BD2242" s="7">
        <f t="shared" si="3339"/>
        <v>-180</v>
      </c>
      <c r="BE2242" s="335">
        <f t="shared" si="3340"/>
        <v>-1</v>
      </c>
      <c r="BF2242" s="41"/>
      <c r="BG2242" s="826" t="str">
        <f t="shared" si="3316"/>
        <v>43.40</v>
      </c>
      <c r="BH2242" s="607" t="b">
        <f>COUNTIF('Codes SEC'!$B$2:$B$250,Ministres!BG2242)&gt;0</f>
        <v>1</v>
      </c>
      <c r="BI2242" s="41"/>
      <c r="BJ2242" s="41"/>
      <c r="BK2242" s="41"/>
      <c r="BL2242" s="41"/>
      <c r="BM2242" s="41"/>
      <c r="BN2242" s="41"/>
    </row>
    <row r="2243" spans="1:66" ht="35.1" customHeight="1" x14ac:dyDescent="0.25">
      <c r="A2243" s="190" t="s">
        <v>6116</v>
      </c>
      <c r="B2243" s="583">
        <v>17</v>
      </c>
      <c r="C2243" s="120" t="s">
        <v>419</v>
      </c>
      <c r="D2243" s="620">
        <v>1000</v>
      </c>
      <c r="E2243" s="584"/>
      <c r="F2243" s="116">
        <v>6</v>
      </c>
      <c r="G2243" s="700" t="s">
        <v>5613</v>
      </c>
      <c r="H2243" s="890" t="str">
        <f t="shared" si="3309"/>
        <v>091</v>
      </c>
      <c r="I2243" s="585">
        <v>84340000</v>
      </c>
      <c r="J2243" s="380" t="s">
        <v>4272</v>
      </c>
      <c r="K2243" s="424" t="s">
        <v>4273</v>
      </c>
      <c r="L2243" s="726">
        <v>0</v>
      </c>
      <c r="M2243" s="727">
        <v>0</v>
      </c>
      <c r="N2243" s="931"/>
      <c r="O2243" s="530">
        <f t="shared" si="3270"/>
        <v>0</v>
      </c>
      <c r="P2243" s="530">
        <f t="shared" si="3271"/>
        <v>0</v>
      </c>
      <c r="Q2243" s="646"/>
      <c r="R2243" s="536"/>
      <c r="S2243" s="536"/>
      <c r="T2243" s="536"/>
      <c r="U2243" s="536"/>
      <c r="V2243" s="536"/>
      <c r="W2243" s="683" t="str">
        <f t="shared" si="3341"/>
        <v>OK</v>
      </c>
      <c r="X2243" s="141"/>
      <c r="Y2243" s="141"/>
      <c r="Z2243" s="552"/>
      <c r="AA2243" s="552"/>
      <c r="AB2243" s="683" t="str">
        <f t="shared" si="3342"/>
        <v>OK</v>
      </c>
      <c r="AC2243" s="593"/>
      <c r="AD2243" s="530">
        <f t="shared" si="3274"/>
        <v>0</v>
      </c>
      <c r="AE2243" s="842">
        <f t="shared" si="3275"/>
        <v>0</v>
      </c>
      <c r="AF2243" s="931"/>
      <c r="AG2243" s="530">
        <f t="shared" si="3276"/>
        <v>0</v>
      </c>
      <c r="AH2243" s="530">
        <f t="shared" si="3277"/>
        <v>0</v>
      </c>
      <c r="AI2243" s="641"/>
      <c r="AJ2243" s="537"/>
      <c r="AK2243" s="537"/>
      <c r="AL2243" s="537"/>
      <c r="AM2243" s="537"/>
      <c r="AN2243" s="537"/>
      <c r="AO2243" s="683" t="str">
        <f t="shared" si="3343"/>
        <v>OK</v>
      </c>
      <c r="AP2243" s="141"/>
      <c r="AQ2243" s="141"/>
      <c r="AR2243" s="552"/>
      <c r="AS2243" s="552"/>
      <c r="AT2243" s="683" t="str">
        <f t="shared" si="3344"/>
        <v>OK</v>
      </c>
      <c r="AU2243" s="593"/>
      <c r="AV2243" s="530">
        <f t="shared" si="3280"/>
        <v>0</v>
      </c>
      <c r="AW2243" s="842">
        <f t="shared" si="3281"/>
        <v>0</v>
      </c>
      <c r="AX2243" s="115">
        <f t="shared" si="3310"/>
        <v>0</v>
      </c>
      <c r="AY2243" s="5">
        <f t="shared" si="3311"/>
        <v>0</v>
      </c>
      <c r="AZ2243" s="7">
        <f t="shared" si="3336"/>
        <v>0</v>
      </c>
      <c r="BA2243" s="335" t="e">
        <f t="shared" si="3337"/>
        <v>#DIV/0!</v>
      </c>
      <c r="BB2243" s="23">
        <f t="shared" si="3313"/>
        <v>0</v>
      </c>
      <c r="BC2243" s="5">
        <f t="shared" si="3338"/>
        <v>0</v>
      </c>
      <c r="BD2243" s="7">
        <f t="shared" si="3339"/>
        <v>0</v>
      </c>
      <c r="BE2243" s="335" t="e">
        <f t="shared" si="3340"/>
        <v>#DIV/0!</v>
      </c>
      <c r="BG2243" s="826" t="str">
        <f t="shared" si="3316"/>
        <v>43.40</v>
      </c>
      <c r="BH2243" s="607" t="b">
        <f>COUNTIF('Codes SEC'!$B$2:$B$250,Ministres!BG2243)&gt;0</f>
        <v>1</v>
      </c>
    </row>
    <row r="2244" spans="1:66" ht="35.1" customHeight="1" x14ac:dyDescent="0.25">
      <c r="A2244" s="190" t="s">
        <v>6116</v>
      </c>
      <c r="B2244" s="583">
        <v>17</v>
      </c>
      <c r="C2244" s="120" t="s">
        <v>419</v>
      </c>
      <c r="D2244" s="622">
        <v>1000</v>
      </c>
      <c r="E2244" s="584"/>
      <c r="F2244" s="120">
        <v>12</v>
      </c>
      <c r="G2244" s="700" t="s">
        <v>5613</v>
      </c>
      <c r="H2244" s="890" t="str">
        <f t="shared" si="3309"/>
        <v>091</v>
      </c>
      <c r="I2244" s="585">
        <v>84340000</v>
      </c>
      <c r="J2244" s="380" t="s">
        <v>5060</v>
      </c>
      <c r="K2244" s="500" t="s">
        <v>5228</v>
      </c>
      <c r="L2244" s="733">
        <v>0</v>
      </c>
      <c r="M2244" s="734">
        <v>0</v>
      </c>
      <c r="N2244" s="931"/>
      <c r="O2244" s="530">
        <f t="shared" si="3270"/>
        <v>0</v>
      </c>
      <c r="P2244" s="530">
        <f t="shared" si="3271"/>
        <v>0</v>
      </c>
      <c r="Q2244" s="646"/>
      <c r="R2244" s="536"/>
      <c r="S2244" s="536"/>
      <c r="T2244" s="536"/>
      <c r="U2244" s="536"/>
      <c r="V2244" s="536"/>
      <c r="W2244" s="683" t="str">
        <f t="shared" si="3341"/>
        <v>OK</v>
      </c>
      <c r="X2244" s="141"/>
      <c r="Y2244" s="141"/>
      <c r="Z2244" s="552"/>
      <c r="AA2244" s="552"/>
      <c r="AB2244" s="683" t="str">
        <f t="shared" si="3342"/>
        <v>OK</v>
      </c>
      <c r="AC2244" s="593"/>
      <c r="AD2244" s="530">
        <f t="shared" si="3274"/>
        <v>0</v>
      </c>
      <c r="AE2244" s="842">
        <f t="shared" si="3275"/>
        <v>0</v>
      </c>
      <c r="AF2244" s="931"/>
      <c r="AG2244" s="530">
        <f t="shared" si="3276"/>
        <v>0</v>
      </c>
      <c r="AH2244" s="530">
        <f t="shared" si="3277"/>
        <v>0</v>
      </c>
      <c r="AI2244" s="641"/>
      <c r="AJ2244" s="537"/>
      <c r="AK2244" s="537"/>
      <c r="AL2244" s="537"/>
      <c r="AM2244" s="537"/>
      <c r="AN2244" s="537"/>
      <c r="AO2244" s="683" t="str">
        <f t="shared" si="3343"/>
        <v>OK</v>
      </c>
      <c r="AP2244" s="141"/>
      <c r="AQ2244" s="141"/>
      <c r="AR2244" s="552"/>
      <c r="AS2244" s="552"/>
      <c r="AT2244" s="683" t="str">
        <f t="shared" si="3344"/>
        <v>OK</v>
      </c>
      <c r="AU2244" s="593"/>
      <c r="AV2244" s="530">
        <f t="shared" si="3280"/>
        <v>0</v>
      </c>
      <c r="AW2244" s="842">
        <f t="shared" si="3281"/>
        <v>0</v>
      </c>
      <c r="AX2244" s="115">
        <f t="shared" si="3310"/>
        <v>0</v>
      </c>
      <c r="AY2244" s="5">
        <f t="shared" si="3311"/>
        <v>0</v>
      </c>
      <c r="AZ2244" s="7">
        <f t="shared" si="3336"/>
        <v>0</v>
      </c>
      <c r="BA2244" s="335" t="e">
        <f t="shared" si="3337"/>
        <v>#DIV/0!</v>
      </c>
      <c r="BB2244" s="23">
        <f t="shared" si="3313"/>
        <v>0</v>
      </c>
      <c r="BC2244" s="5">
        <f t="shared" si="3338"/>
        <v>0</v>
      </c>
      <c r="BD2244" s="7">
        <f t="shared" si="3339"/>
        <v>0</v>
      </c>
      <c r="BE2244" s="335" t="e">
        <f t="shared" si="3340"/>
        <v>#DIV/0!</v>
      </c>
      <c r="BG2244" s="826" t="str">
        <f t="shared" si="3316"/>
        <v>43.40</v>
      </c>
      <c r="BH2244" s="607" t="b">
        <f>COUNTIF('Codes SEC'!$B$2:$B$250,Ministres!BG2244)&gt;0</f>
        <v>1</v>
      </c>
    </row>
    <row r="2245" spans="1:66" ht="35.1" customHeight="1" x14ac:dyDescent="0.25">
      <c r="A2245" s="222" t="s">
        <v>6116</v>
      </c>
      <c r="B2245" s="112">
        <v>17</v>
      </c>
      <c r="C2245" s="116" t="s">
        <v>419</v>
      </c>
      <c r="D2245" s="620">
        <v>1000</v>
      </c>
      <c r="E2245" s="278"/>
      <c r="F2245" s="116">
        <v>12</v>
      </c>
      <c r="G2245" s="700" t="s">
        <v>5613</v>
      </c>
      <c r="H2245" s="888" t="str">
        <f t="shared" si="3309"/>
        <v>091</v>
      </c>
      <c r="I2245" s="580">
        <v>84340000</v>
      </c>
      <c r="J2245" s="689" t="s">
        <v>6059</v>
      </c>
      <c r="K2245" s="411" t="s">
        <v>6060</v>
      </c>
      <c r="L2245" s="733">
        <v>0</v>
      </c>
      <c r="M2245" s="734">
        <v>0</v>
      </c>
      <c r="N2245" s="931"/>
      <c r="O2245" s="530">
        <f t="shared" si="3270"/>
        <v>0</v>
      </c>
      <c r="P2245" s="530">
        <f t="shared" si="3271"/>
        <v>0</v>
      </c>
      <c r="Q2245" s="646"/>
      <c r="R2245" s="536"/>
      <c r="S2245" s="536"/>
      <c r="T2245" s="536"/>
      <c r="U2245" s="536"/>
      <c r="V2245" s="536"/>
      <c r="W2245" s="683" t="str">
        <f t="shared" si="3341"/>
        <v>OK</v>
      </c>
      <c r="X2245" s="141"/>
      <c r="Y2245" s="141"/>
      <c r="Z2245" s="552"/>
      <c r="AA2245" s="552"/>
      <c r="AB2245" s="683" t="str">
        <f t="shared" si="3342"/>
        <v>OK</v>
      </c>
      <c r="AC2245" s="593"/>
      <c r="AD2245" s="530">
        <f t="shared" si="3274"/>
        <v>0</v>
      </c>
      <c r="AE2245" s="842">
        <f t="shared" si="3275"/>
        <v>0</v>
      </c>
      <c r="AF2245" s="931"/>
      <c r="AG2245" s="530">
        <f t="shared" si="3276"/>
        <v>0</v>
      </c>
      <c r="AH2245" s="530">
        <f t="shared" si="3277"/>
        <v>0</v>
      </c>
      <c r="AI2245" s="641"/>
      <c r="AJ2245" s="537"/>
      <c r="AK2245" s="537"/>
      <c r="AL2245" s="537"/>
      <c r="AM2245" s="537"/>
      <c r="AN2245" s="537"/>
      <c r="AO2245" s="683" t="str">
        <f t="shared" si="3343"/>
        <v>OK</v>
      </c>
      <c r="AP2245" s="141"/>
      <c r="AQ2245" s="141"/>
      <c r="AR2245" s="552"/>
      <c r="AS2245" s="552"/>
      <c r="AT2245" s="683" t="str">
        <f t="shared" si="3344"/>
        <v>OK</v>
      </c>
      <c r="AU2245" s="593"/>
      <c r="AV2245" s="530">
        <f t="shared" si="3280"/>
        <v>0</v>
      </c>
      <c r="AW2245" s="842">
        <f t="shared" si="3281"/>
        <v>0</v>
      </c>
      <c r="AX2245" s="115">
        <f t="shared" si="3310"/>
        <v>0</v>
      </c>
      <c r="AY2245" s="5">
        <f t="shared" si="3311"/>
        <v>0</v>
      </c>
      <c r="AZ2245" s="7">
        <f t="shared" si="3336"/>
        <v>0</v>
      </c>
      <c r="BA2245" s="335" t="e">
        <f t="shared" si="3337"/>
        <v>#DIV/0!</v>
      </c>
      <c r="BB2245" s="23">
        <f t="shared" si="3313"/>
        <v>0</v>
      </c>
      <c r="BC2245" s="5">
        <f t="shared" si="3338"/>
        <v>0</v>
      </c>
      <c r="BD2245" s="7">
        <f t="shared" si="3339"/>
        <v>0</v>
      </c>
      <c r="BE2245" s="335" t="e">
        <f t="shared" si="3340"/>
        <v>#DIV/0!</v>
      </c>
      <c r="BG2245" s="826" t="str">
        <f t="shared" si="3316"/>
        <v>43.40</v>
      </c>
      <c r="BH2245" s="607" t="b">
        <f>COUNTIF('Codes SEC'!$B$2:$B$250,Ministres!BG2245)&gt;0</f>
        <v>1</v>
      </c>
    </row>
    <row r="2246" spans="1:66" ht="35.1" customHeight="1" x14ac:dyDescent="0.25">
      <c r="A2246" s="190" t="s">
        <v>6116</v>
      </c>
      <c r="B2246" s="583">
        <v>17</v>
      </c>
      <c r="C2246" s="120" t="s">
        <v>419</v>
      </c>
      <c r="D2246" s="620">
        <v>1000</v>
      </c>
      <c r="E2246" s="584"/>
      <c r="F2246" s="116">
        <v>12</v>
      </c>
      <c r="G2246" s="700" t="s">
        <v>5613</v>
      </c>
      <c r="H2246" s="890" t="str">
        <f t="shared" si="3309"/>
        <v>091</v>
      </c>
      <c r="I2246" s="585">
        <v>84340000</v>
      </c>
      <c r="J2246" s="380" t="s">
        <v>6208</v>
      </c>
      <c r="K2246" s="424" t="s">
        <v>6433</v>
      </c>
      <c r="L2246" s="726">
        <v>62</v>
      </c>
      <c r="M2246" s="727">
        <v>62</v>
      </c>
      <c r="N2246" s="931"/>
      <c r="O2246" s="530">
        <f t="shared" si="3270"/>
        <v>-62</v>
      </c>
      <c r="P2246" s="530" t="str">
        <f t="shared" si="3271"/>
        <v xml:space="preserve">0 </v>
      </c>
      <c r="Q2246" s="646"/>
      <c r="R2246" s="536"/>
      <c r="S2246" s="536"/>
      <c r="T2246" s="536"/>
      <c r="U2246" s="536"/>
      <c r="V2246" s="536"/>
      <c r="W2246" s="683" t="str">
        <f t="shared" si="3341"/>
        <v>OK</v>
      </c>
      <c r="X2246" s="141"/>
      <c r="Y2246" s="141"/>
      <c r="Z2246" s="552"/>
      <c r="AA2246" s="552"/>
      <c r="AB2246" s="683" t="str">
        <f t="shared" si="3342"/>
        <v>OK</v>
      </c>
      <c r="AC2246" s="593"/>
      <c r="AD2246" s="530">
        <f t="shared" si="3274"/>
        <v>0</v>
      </c>
      <c r="AE2246" s="842">
        <f t="shared" si="3275"/>
        <v>0</v>
      </c>
      <c r="AF2246" s="931"/>
      <c r="AG2246" s="530">
        <f t="shared" si="3276"/>
        <v>-62</v>
      </c>
      <c r="AH2246" s="530" t="str">
        <f t="shared" si="3277"/>
        <v xml:space="preserve">0 </v>
      </c>
      <c r="AI2246" s="641"/>
      <c r="AJ2246" s="537"/>
      <c r="AK2246" s="537"/>
      <c r="AL2246" s="537"/>
      <c r="AM2246" s="537"/>
      <c r="AN2246" s="537"/>
      <c r="AO2246" s="683" t="str">
        <f t="shared" si="3343"/>
        <v>OK</v>
      </c>
      <c r="AP2246" s="141"/>
      <c r="AQ2246" s="141"/>
      <c r="AR2246" s="552"/>
      <c r="AS2246" s="552"/>
      <c r="AT2246" s="683" t="str">
        <f t="shared" si="3344"/>
        <v>OK</v>
      </c>
      <c r="AU2246" s="593"/>
      <c r="AV2246" s="530">
        <f t="shared" si="3280"/>
        <v>0</v>
      </c>
      <c r="AW2246" s="842">
        <f t="shared" si="3281"/>
        <v>0</v>
      </c>
      <c r="AX2246" s="115">
        <f t="shared" si="3310"/>
        <v>62</v>
      </c>
      <c r="AY2246" s="5">
        <f t="shared" si="3311"/>
        <v>0</v>
      </c>
      <c r="AZ2246" s="7">
        <f t="shared" ref="AZ2246" si="3345">AY2246-AX2246</f>
        <v>-62</v>
      </c>
      <c r="BA2246" s="335">
        <f t="shared" ref="BA2246" si="3346">AZ2246/AX2246</f>
        <v>-1</v>
      </c>
      <c r="BB2246" s="23">
        <f t="shared" si="3313"/>
        <v>62</v>
      </c>
      <c r="BC2246" s="5">
        <f t="shared" ref="BC2246" si="3347">AW2246</f>
        <v>0</v>
      </c>
      <c r="BD2246" s="7">
        <f t="shared" ref="BD2246" si="3348">BC2246-BB2246</f>
        <v>-62</v>
      </c>
      <c r="BE2246" s="335">
        <f t="shared" ref="BE2246" si="3349">BD2246/BB2246</f>
        <v>-1</v>
      </c>
      <c r="BG2246" s="826" t="str">
        <f t="shared" si="3316"/>
        <v>43.40</v>
      </c>
      <c r="BH2246" s="607" t="b">
        <f>COUNTIF('Codes SEC'!$B$2:$B$250,Ministres!BG2246)&gt;0</f>
        <v>1</v>
      </c>
    </row>
    <row r="2247" spans="1:66" ht="35.1" customHeight="1" x14ac:dyDescent="0.25">
      <c r="A2247" s="222" t="s">
        <v>6116</v>
      </c>
      <c r="B2247" s="112">
        <v>17</v>
      </c>
      <c r="C2247" s="116" t="s">
        <v>419</v>
      </c>
      <c r="D2247" s="620">
        <v>1000</v>
      </c>
      <c r="E2247" s="278"/>
      <c r="F2247" s="116">
        <v>4</v>
      </c>
      <c r="G2247" s="700" t="s">
        <v>5613</v>
      </c>
      <c r="H2247" s="878" t="str">
        <f t="shared" si="3309"/>
        <v>091</v>
      </c>
      <c r="I2247" s="397" t="s">
        <v>3273</v>
      </c>
      <c r="J2247" s="380" t="s">
        <v>2741</v>
      </c>
      <c r="K2247" s="411" t="s">
        <v>166</v>
      </c>
      <c r="L2247" s="733">
        <v>89562</v>
      </c>
      <c r="M2247" s="734">
        <v>89562</v>
      </c>
      <c r="N2247" s="931"/>
      <c r="O2247" s="530">
        <f t="shared" si="3270"/>
        <v>-89562</v>
      </c>
      <c r="P2247" s="530" t="str">
        <f t="shared" si="3271"/>
        <v xml:space="preserve">0 </v>
      </c>
      <c r="Q2247" s="646"/>
      <c r="R2247" s="536"/>
      <c r="S2247" s="536"/>
      <c r="T2247" s="536"/>
      <c r="U2247" s="536"/>
      <c r="V2247" s="536"/>
      <c r="W2247" s="683" t="str">
        <f t="shared" si="3272"/>
        <v>OK</v>
      </c>
      <c r="X2247" s="141"/>
      <c r="Y2247" s="141"/>
      <c r="Z2247" s="552"/>
      <c r="AA2247" s="552"/>
      <c r="AB2247" s="683" t="str">
        <f t="shared" si="3273"/>
        <v>OK</v>
      </c>
      <c r="AC2247" s="593"/>
      <c r="AD2247" s="530">
        <f t="shared" si="3274"/>
        <v>0</v>
      </c>
      <c r="AE2247" s="842">
        <f t="shared" si="3275"/>
        <v>0</v>
      </c>
      <c r="AF2247" s="931"/>
      <c r="AG2247" s="530">
        <f t="shared" si="3276"/>
        <v>-89562</v>
      </c>
      <c r="AH2247" s="530" t="str">
        <f t="shared" si="3277"/>
        <v xml:space="preserve">0 </v>
      </c>
      <c r="AI2247" s="641"/>
      <c r="AJ2247" s="537"/>
      <c r="AK2247" s="537"/>
      <c r="AL2247" s="537"/>
      <c r="AM2247" s="537"/>
      <c r="AN2247" s="537"/>
      <c r="AO2247" s="683" t="str">
        <f t="shared" si="3278"/>
        <v>OK</v>
      </c>
      <c r="AP2247" s="141"/>
      <c r="AQ2247" s="141"/>
      <c r="AR2247" s="552"/>
      <c r="AS2247" s="552"/>
      <c r="AT2247" s="683" t="str">
        <f t="shared" si="3279"/>
        <v>OK</v>
      </c>
      <c r="AU2247" s="593"/>
      <c r="AV2247" s="530">
        <f t="shared" si="3280"/>
        <v>0</v>
      </c>
      <c r="AW2247" s="842">
        <f t="shared" si="3281"/>
        <v>0</v>
      </c>
      <c r="AX2247" s="115">
        <f t="shared" si="3310"/>
        <v>89562</v>
      </c>
      <c r="AY2247" s="5">
        <f t="shared" si="3311"/>
        <v>0</v>
      </c>
      <c r="AZ2247" s="7">
        <f t="shared" si="3331"/>
        <v>-89562</v>
      </c>
      <c r="BA2247" s="335">
        <f t="shared" si="3333"/>
        <v>-1</v>
      </c>
      <c r="BB2247" s="23">
        <f t="shared" si="3313"/>
        <v>89562</v>
      </c>
      <c r="BC2247" s="5">
        <f t="shared" si="3334"/>
        <v>0</v>
      </c>
      <c r="BD2247" s="7">
        <f t="shared" si="3332"/>
        <v>-89562</v>
      </c>
      <c r="BE2247" s="335">
        <f t="shared" si="3335"/>
        <v>-1</v>
      </c>
      <c r="BG2247" s="826" t="str">
        <f t="shared" si="3316"/>
        <v>43.52</v>
      </c>
      <c r="BH2247" s="607" t="b">
        <f>COUNTIF('Codes SEC'!$B$2:$B$250,Ministres!BG2247)&gt;0</f>
        <v>1</v>
      </c>
      <c r="BI2247" s="106"/>
    </row>
    <row r="2248" spans="1:66" ht="35.1" customHeight="1" x14ac:dyDescent="0.25">
      <c r="A2248" s="190" t="s">
        <v>6116</v>
      </c>
      <c r="B2248" s="210">
        <v>17</v>
      </c>
      <c r="C2248" s="120" t="s">
        <v>419</v>
      </c>
      <c r="D2248" s="620">
        <v>1000</v>
      </c>
      <c r="E2248" s="279"/>
      <c r="F2248" s="120">
        <v>12</v>
      </c>
      <c r="G2248" s="700" t="s">
        <v>5613</v>
      </c>
      <c r="H2248" s="890" t="str">
        <f t="shared" si="3309"/>
        <v>091</v>
      </c>
      <c r="I2248" s="397" t="s">
        <v>3273</v>
      </c>
      <c r="J2248" s="380" t="s">
        <v>2745</v>
      </c>
      <c r="K2248" s="422" t="s">
        <v>1864</v>
      </c>
      <c r="L2248" s="733">
        <v>0</v>
      </c>
      <c r="M2248" s="734">
        <v>0</v>
      </c>
      <c r="N2248" s="931"/>
      <c r="O2248" s="530">
        <f t="shared" si="3270"/>
        <v>0</v>
      </c>
      <c r="P2248" s="530">
        <f t="shared" si="3271"/>
        <v>0</v>
      </c>
      <c r="Q2248" s="646"/>
      <c r="R2248" s="536"/>
      <c r="S2248" s="536"/>
      <c r="T2248" s="536"/>
      <c r="U2248" s="536"/>
      <c r="V2248" s="536"/>
      <c r="W2248" s="683" t="str">
        <f t="shared" si="3272"/>
        <v>OK</v>
      </c>
      <c r="X2248" s="141"/>
      <c r="Y2248" s="141"/>
      <c r="Z2248" s="552"/>
      <c r="AA2248" s="552"/>
      <c r="AB2248" s="683" t="str">
        <f t="shared" si="3273"/>
        <v>OK</v>
      </c>
      <c r="AC2248" s="593"/>
      <c r="AD2248" s="530">
        <f t="shared" si="3274"/>
        <v>0</v>
      </c>
      <c r="AE2248" s="842">
        <f t="shared" si="3275"/>
        <v>0</v>
      </c>
      <c r="AF2248" s="931"/>
      <c r="AG2248" s="530">
        <f t="shared" si="3276"/>
        <v>0</v>
      </c>
      <c r="AH2248" s="530">
        <f t="shared" si="3277"/>
        <v>0</v>
      </c>
      <c r="AI2248" s="641"/>
      <c r="AJ2248" s="537"/>
      <c r="AK2248" s="537"/>
      <c r="AL2248" s="537"/>
      <c r="AM2248" s="537"/>
      <c r="AN2248" s="537"/>
      <c r="AO2248" s="683" t="str">
        <f t="shared" si="3278"/>
        <v>OK</v>
      </c>
      <c r="AP2248" s="141"/>
      <c r="AQ2248" s="141"/>
      <c r="AR2248" s="552"/>
      <c r="AS2248" s="552"/>
      <c r="AT2248" s="683" t="str">
        <f t="shared" si="3279"/>
        <v>OK</v>
      </c>
      <c r="AU2248" s="593"/>
      <c r="AV2248" s="530">
        <f t="shared" si="3280"/>
        <v>0</v>
      </c>
      <c r="AW2248" s="842">
        <f t="shared" si="3281"/>
        <v>0</v>
      </c>
      <c r="AX2248" s="115">
        <f t="shared" si="3310"/>
        <v>0</v>
      </c>
      <c r="AY2248" s="5">
        <f t="shared" si="3311"/>
        <v>0</v>
      </c>
      <c r="AZ2248" s="7">
        <f t="shared" si="3331"/>
        <v>0</v>
      </c>
      <c r="BA2248" s="335" t="e">
        <f t="shared" si="3333"/>
        <v>#DIV/0!</v>
      </c>
      <c r="BB2248" s="23">
        <f t="shared" si="3313"/>
        <v>0</v>
      </c>
      <c r="BC2248" s="5">
        <f t="shared" si="3334"/>
        <v>0</v>
      </c>
      <c r="BD2248" s="7">
        <f t="shared" si="3332"/>
        <v>0</v>
      </c>
      <c r="BE2248" s="335" t="e">
        <f t="shared" si="3335"/>
        <v>#DIV/0!</v>
      </c>
      <c r="BF2248" s="40"/>
      <c r="BG2248" s="826" t="str">
        <f t="shared" si="3316"/>
        <v>43.52</v>
      </c>
      <c r="BH2248" s="607" t="b">
        <f>COUNTIF('Codes SEC'!$B$2:$B$250,Ministres!BG2248)&gt;0</f>
        <v>1</v>
      </c>
    </row>
    <row r="2249" spans="1:66" ht="35.1" customHeight="1" x14ac:dyDescent="0.25">
      <c r="A2249" s="222" t="s">
        <v>6116</v>
      </c>
      <c r="B2249" s="112">
        <v>17</v>
      </c>
      <c r="C2249" s="116" t="s">
        <v>419</v>
      </c>
      <c r="D2249" s="620">
        <v>1000</v>
      </c>
      <c r="E2249" s="278"/>
      <c r="F2249" s="116">
        <v>12</v>
      </c>
      <c r="G2249" s="700" t="s">
        <v>5613</v>
      </c>
      <c r="H2249" s="878" t="str">
        <f t="shared" si="3309"/>
        <v>091</v>
      </c>
      <c r="I2249" s="397">
        <v>84352000</v>
      </c>
      <c r="J2249" s="380" t="s">
        <v>4013</v>
      </c>
      <c r="K2249" s="411" t="s">
        <v>5739</v>
      </c>
      <c r="L2249" s="738">
        <v>0</v>
      </c>
      <c r="M2249" s="739">
        <v>61</v>
      </c>
      <c r="N2249" s="931"/>
      <c r="O2249" s="530">
        <f t="shared" ref="O2249:O2263" si="3350">IF(N2249&gt;L2249,"0 ",N2249-L2249)</f>
        <v>0</v>
      </c>
      <c r="P2249" s="530">
        <f t="shared" ref="P2249:P2263" si="3351">IF(N2249&lt;L2249,"0 ",N2249-L2249)</f>
        <v>0</v>
      </c>
      <c r="Q2249" s="641"/>
      <c r="R2249" s="537"/>
      <c r="S2249" s="537"/>
      <c r="T2249" s="537"/>
      <c r="U2249" s="537"/>
      <c r="V2249" s="537"/>
      <c r="W2249" s="683" t="str">
        <f>IF(SUM(Q2249:V2249)=X2249,"OK",SUM(Q2249:V2249)-X2249)</f>
        <v>OK</v>
      </c>
      <c r="X2249" s="141"/>
      <c r="Y2249" s="141"/>
      <c r="Z2249" s="552"/>
      <c r="AA2249" s="552"/>
      <c r="AB2249" s="683" t="str">
        <f>IF(SUM(Z2249:AA2249)=AC2249,"OK",SUM(Z2249:AA2249)-AC2249)</f>
        <v>OK</v>
      </c>
      <c r="AC2249" s="593"/>
      <c r="AD2249" s="530">
        <f t="shared" ref="AD2249:AD2263" si="3352">X2249+Y2249+AC2249</f>
        <v>0</v>
      </c>
      <c r="AE2249" s="842">
        <f t="shared" ref="AE2249:AE2263" si="3353">N2249+AD2249</f>
        <v>0</v>
      </c>
      <c r="AF2249" s="931"/>
      <c r="AG2249" s="530">
        <f t="shared" ref="AG2249:AG2263" si="3354">IF(AF2249&gt;M2249,"0 ",AF2249-M2249)</f>
        <v>-61</v>
      </c>
      <c r="AH2249" s="530" t="str">
        <f t="shared" ref="AH2249:AH2263" si="3355">IF(AF2249&lt;M2249,"0 ",AF2249-M2249)</f>
        <v xml:space="preserve">0 </v>
      </c>
      <c r="AI2249" s="641"/>
      <c r="AJ2249" s="537"/>
      <c r="AK2249" s="537"/>
      <c r="AL2249" s="537"/>
      <c r="AM2249" s="537"/>
      <c r="AN2249" s="537"/>
      <c r="AO2249" s="683" t="str">
        <f>IF(SUM(AI2249:AN2249)=AP2249,"OK",SUM(AI2249:AN2249)-AP2249)</f>
        <v>OK</v>
      </c>
      <c r="AP2249" s="141"/>
      <c r="AQ2249" s="141"/>
      <c r="AR2249" s="552"/>
      <c r="AS2249" s="552"/>
      <c r="AT2249" s="683" t="str">
        <f>IF(SUM(AR2249:AS2249)=AU2249,"OK",SUM(AR2249:AS2249)-AU2249)</f>
        <v>OK</v>
      </c>
      <c r="AU2249" s="593"/>
      <c r="AV2249" s="530">
        <f t="shared" ref="AV2249:AV2263" si="3356">AP2249+AQ2249+AU2249</f>
        <v>0</v>
      </c>
      <c r="AW2249" s="842">
        <f t="shared" ref="AW2249:AW2263" si="3357">AF2249+AV2249</f>
        <v>0</v>
      </c>
      <c r="AX2249" s="115">
        <f t="shared" ref="AX2249:AX2263" si="3358">L2249</f>
        <v>0</v>
      </c>
      <c r="AY2249" s="5">
        <f t="shared" ref="AY2249:AY2263" si="3359">AE2249</f>
        <v>0</v>
      </c>
      <c r="AZ2249" s="5">
        <f>AY2249-AX2249</f>
        <v>0</v>
      </c>
      <c r="BA2249" s="335" t="e">
        <f>AZ2249/AX2249</f>
        <v>#DIV/0!</v>
      </c>
      <c r="BB2249" s="23">
        <f t="shared" ref="BB2249:BB2263" si="3360">M2249</f>
        <v>61</v>
      </c>
      <c r="BC2249" s="5">
        <f>AW2249</f>
        <v>0</v>
      </c>
      <c r="BD2249" s="5">
        <f>BC2249-BB2249</f>
        <v>-61</v>
      </c>
      <c r="BE2249" s="335">
        <f>BD2249/BB2249</f>
        <v>-1</v>
      </c>
      <c r="BG2249" s="826" t="str">
        <f t="shared" ref="BG2249:BG2263" si="3361">RIGHT(LEFT(I2249,3),2)&amp;"."&amp;RIGHT(LEFT(I2249,5),2)</f>
        <v>43.52</v>
      </c>
      <c r="BH2249" s="607" t="b">
        <f>COUNTIF('Codes SEC'!$B$2:$B$250,Ministres!BG2249)&gt;0</f>
        <v>1</v>
      </c>
    </row>
    <row r="2250" spans="1:66" s="4" customFormat="1" ht="35.1" customHeight="1" x14ac:dyDescent="0.25">
      <c r="A2250" s="222" t="s">
        <v>6116</v>
      </c>
      <c r="B2250" s="30">
        <v>17</v>
      </c>
      <c r="C2250" s="116" t="s">
        <v>419</v>
      </c>
      <c r="D2250" s="620">
        <v>1000</v>
      </c>
      <c r="E2250" s="32"/>
      <c r="F2250" s="117">
        <v>12</v>
      </c>
      <c r="G2250" s="700" t="s">
        <v>5613</v>
      </c>
      <c r="H2250" s="878" t="str">
        <f t="shared" si="3309"/>
        <v>091</v>
      </c>
      <c r="I2250" s="397">
        <v>84352000</v>
      </c>
      <c r="J2250" s="380" t="s">
        <v>4469</v>
      </c>
      <c r="K2250" s="494" t="s">
        <v>4470</v>
      </c>
      <c r="L2250" s="726">
        <v>5278</v>
      </c>
      <c r="M2250" s="727">
        <v>5278</v>
      </c>
      <c r="N2250" s="931"/>
      <c r="O2250" s="530">
        <f t="shared" si="3350"/>
        <v>-5278</v>
      </c>
      <c r="P2250" s="530" t="str">
        <f t="shared" si="3351"/>
        <v xml:space="preserve">0 </v>
      </c>
      <c r="Q2250" s="646"/>
      <c r="R2250" s="536"/>
      <c r="S2250" s="536"/>
      <c r="T2250" s="536"/>
      <c r="U2250" s="536"/>
      <c r="V2250" s="536"/>
      <c r="W2250" s="683" t="str">
        <f>IF(SUM(Q2250:V2250)=X2250,"OK",SUM(Q2250:V2250)-X2250)</f>
        <v>OK</v>
      </c>
      <c r="X2250" s="141"/>
      <c r="Y2250" s="141"/>
      <c r="Z2250" s="552"/>
      <c r="AA2250" s="552"/>
      <c r="AB2250" s="683" t="str">
        <f>IF(SUM(Z2250:AA2250)=AC2250,"OK",SUM(Z2250:AA2250)-AC2250)</f>
        <v>OK</v>
      </c>
      <c r="AC2250" s="593"/>
      <c r="AD2250" s="530">
        <f t="shared" si="3352"/>
        <v>0</v>
      </c>
      <c r="AE2250" s="842">
        <f t="shared" si="3353"/>
        <v>0</v>
      </c>
      <c r="AF2250" s="931"/>
      <c r="AG2250" s="530">
        <f t="shared" si="3354"/>
        <v>-5278</v>
      </c>
      <c r="AH2250" s="530" t="str">
        <f t="shared" si="3355"/>
        <v xml:space="preserve">0 </v>
      </c>
      <c r="AI2250" s="641"/>
      <c r="AJ2250" s="537"/>
      <c r="AK2250" s="537"/>
      <c r="AL2250" s="537"/>
      <c r="AM2250" s="537"/>
      <c r="AN2250" s="537"/>
      <c r="AO2250" s="683" t="str">
        <f>IF(SUM(AI2250:AN2250)=AP2250,"OK",SUM(AI2250:AN2250)-AP2250)</f>
        <v>OK</v>
      </c>
      <c r="AP2250" s="141"/>
      <c r="AQ2250" s="141"/>
      <c r="AR2250" s="552"/>
      <c r="AS2250" s="552"/>
      <c r="AT2250" s="683" t="str">
        <f>IF(SUM(AR2250:AS2250)=AU2250,"OK",SUM(AR2250:AS2250)-AU2250)</f>
        <v>OK</v>
      </c>
      <c r="AU2250" s="593"/>
      <c r="AV2250" s="530">
        <f t="shared" si="3356"/>
        <v>0</v>
      </c>
      <c r="AW2250" s="842">
        <f t="shared" si="3357"/>
        <v>0</v>
      </c>
      <c r="AX2250" s="115">
        <f t="shared" si="3358"/>
        <v>5278</v>
      </c>
      <c r="AY2250" s="5">
        <f t="shared" si="3359"/>
        <v>0</v>
      </c>
      <c r="AZ2250" s="7">
        <f>AY2250-AX2250</f>
        <v>-5278</v>
      </c>
      <c r="BA2250" s="335">
        <f>AZ2250/AX2250</f>
        <v>-1</v>
      </c>
      <c r="BB2250" s="23">
        <f t="shared" si="3360"/>
        <v>5278</v>
      </c>
      <c r="BC2250" s="5">
        <f>AW2250</f>
        <v>0</v>
      </c>
      <c r="BD2250" s="7">
        <f>BC2250-BB2250</f>
        <v>-5278</v>
      </c>
      <c r="BE2250" s="335">
        <f>BD2250/BB2250</f>
        <v>-1</v>
      </c>
      <c r="BF2250" s="41"/>
      <c r="BG2250" s="826" t="str">
        <f t="shared" si="3361"/>
        <v>43.52</v>
      </c>
      <c r="BH2250" s="607" t="b">
        <f>COUNTIF('Codes SEC'!$B$2:$B$250,Ministres!BG2250)&gt;0</f>
        <v>1</v>
      </c>
      <c r="BI2250" s="41"/>
      <c r="BJ2250" s="41"/>
      <c r="BK2250" s="41"/>
      <c r="BL2250" s="41"/>
      <c r="BM2250" s="41"/>
      <c r="BN2250" s="41"/>
    </row>
    <row r="2251" spans="1:66" s="203" customFormat="1" ht="35.1" customHeight="1" x14ac:dyDescent="0.25">
      <c r="A2251" s="21" t="s">
        <v>6116</v>
      </c>
      <c r="B2251" s="112">
        <v>17</v>
      </c>
      <c r="C2251" s="116" t="s">
        <v>419</v>
      </c>
      <c r="D2251" s="620">
        <v>1000</v>
      </c>
      <c r="E2251" s="278"/>
      <c r="F2251" s="116">
        <v>12</v>
      </c>
      <c r="G2251" s="700" t="s">
        <v>5613</v>
      </c>
      <c r="H2251" s="878" t="str">
        <f t="shared" si="3309"/>
        <v>091</v>
      </c>
      <c r="I2251" s="397">
        <v>84352000</v>
      </c>
      <c r="J2251" s="380" t="s">
        <v>5022</v>
      </c>
      <c r="K2251" s="422" t="s">
        <v>5736</v>
      </c>
      <c r="L2251" s="733">
        <v>1402</v>
      </c>
      <c r="M2251" s="734">
        <v>1402</v>
      </c>
      <c r="N2251" s="931"/>
      <c r="O2251" s="530">
        <f t="shared" si="3350"/>
        <v>-1402</v>
      </c>
      <c r="P2251" s="530" t="str">
        <f t="shared" si="3351"/>
        <v xml:space="preserve">0 </v>
      </c>
      <c r="Q2251" s="646"/>
      <c r="R2251" s="536"/>
      <c r="S2251" s="536"/>
      <c r="T2251" s="536"/>
      <c r="U2251" s="536"/>
      <c r="V2251" s="536"/>
      <c r="W2251" s="683" t="str">
        <f>IF(SUM(Q2251:V2251)=X2251,"OK",SUM(Q2251:V2251)-X2251)</f>
        <v>OK</v>
      </c>
      <c r="X2251" s="141"/>
      <c r="Y2251" s="141"/>
      <c r="Z2251" s="552"/>
      <c r="AA2251" s="552"/>
      <c r="AB2251" s="683" t="str">
        <f>IF(SUM(Z2251:AA2251)=AC2251,"OK",SUM(Z2251:AA2251)-AC2251)</f>
        <v>OK</v>
      </c>
      <c r="AC2251" s="593"/>
      <c r="AD2251" s="530">
        <f t="shared" si="3352"/>
        <v>0</v>
      </c>
      <c r="AE2251" s="842">
        <f t="shared" si="3353"/>
        <v>0</v>
      </c>
      <c r="AF2251" s="931"/>
      <c r="AG2251" s="530">
        <f t="shared" si="3354"/>
        <v>-1402</v>
      </c>
      <c r="AH2251" s="530" t="str">
        <f t="shared" si="3355"/>
        <v xml:space="preserve">0 </v>
      </c>
      <c r="AI2251" s="641"/>
      <c r="AJ2251" s="537"/>
      <c r="AK2251" s="537"/>
      <c r="AL2251" s="537"/>
      <c r="AM2251" s="537"/>
      <c r="AN2251" s="537"/>
      <c r="AO2251" s="683" t="str">
        <f>IF(SUM(AI2251:AN2251)=AP2251,"OK",SUM(AI2251:AN2251)-AP2251)</f>
        <v>OK</v>
      </c>
      <c r="AP2251" s="141"/>
      <c r="AQ2251" s="141"/>
      <c r="AR2251" s="552"/>
      <c r="AS2251" s="552"/>
      <c r="AT2251" s="683" t="str">
        <f>IF(SUM(AR2251:AS2251)=AU2251,"OK",SUM(AR2251:AS2251)-AU2251)</f>
        <v>OK</v>
      </c>
      <c r="AU2251" s="593"/>
      <c r="AV2251" s="530">
        <f t="shared" si="3356"/>
        <v>0</v>
      </c>
      <c r="AW2251" s="842">
        <f t="shared" si="3357"/>
        <v>0</v>
      </c>
      <c r="AX2251" s="115">
        <f t="shared" si="3358"/>
        <v>1402</v>
      </c>
      <c r="AY2251" s="5">
        <f t="shared" si="3359"/>
        <v>0</v>
      </c>
      <c r="AZ2251" s="7">
        <f>AY2251-AX2251</f>
        <v>-1402</v>
      </c>
      <c r="BA2251" s="335">
        <f>AZ2251/AX2251</f>
        <v>-1</v>
      </c>
      <c r="BB2251" s="23">
        <f t="shared" si="3360"/>
        <v>1402</v>
      </c>
      <c r="BC2251" s="5">
        <f>AW2251</f>
        <v>0</v>
      </c>
      <c r="BD2251" s="7">
        <f>BC2251-BB2251</f>
        <v>-1402</v>
      </c>
      <c r="BE2251" s="335">
        <f>BD2251/BB2251</f>
        <v>-1</v>
      </c>
      <c r="BF2251" s="667"/>
      <c r="BG2251" s="826" t="str">
        <f t="shared" si="3361"/>
        <v>43.52</v>
      </c>
      <c r="BH2251" s="668" t="b">
        <f>COUNTIF('Codes SEC'!$B$2:$B$250,Ministres!BG2251)&gt;0</f>
        <v>1</v>
      </c>
      <c r="BI2251" s="667"/>
      <c r="BJ2251" s="667"/>
      <c r="BK2251" s="667"/>
      <c r="BL2251" s="667"/>
      <c r="BM2251" s="667"/>
      <c r="BN2251" s="667"/>
    </row>
    <row r="2252" spans="1:66" ht="35.1" customHeight="1" x14ac:dyDescent="0.25">
      <c r="A2252" s="190" t="s">
        <v>6116</v>
      </c>
      <c r="B2252" s="583">
        <v>17</v>
      </c>
      <c r="C2252" s="120" t="s">
        <v>419</v>
      </c>
      <c r="D2252" s="622">
        <v>1000</v>
      </c>
      <c r="E2252" s="584"/>
      <c r="F2252" s="120">
        <v>12</v>
      </c>
      <c r="G2252" s="700" t="s">
        <v>5613</v>
      </c>
      <c r="H2252" s="890" t="str">
        <f t="shared" si="3309"/>
        <v>091</v>
      </c>
      <c r="I2252" s="585">
        <v>84352000</v>
      </c>
      <c r="J2252" s="380" t="s">
        <v>5062</v>
      </c>
      <c r="K2252" s="500" t="s">
        <v>5230</v>
      </c>
      <c r="L2252" s="733">
        <v>0</v>
      </c>
      <c r="M2252" s="734">
        <v>0</v>
      </c>
      <c r="N2252" s="931"/>
      <c r="O2252" s="530">
        <f t="shared" si="3350"/>
        <v>0</v>
      </c>
      <c r="P2252" s="530">
        <f t="shared" si="3351"/>
        <v>0</v>
      </c>
      <c r="Q2252" s="646"/>
      <c r="R2252" s="536"/>
      <c r="S2252" s="536"/>
      <c r="T2252" s="536"/>
      <c r="U2252" s="536"/>
      <c r="V2252" s="536"/>
      <c r="W2252" s="683" t="str">
        <f>IF(SUM(Q2252:V2252)=X2252,"OK",SUM(Q2252:V2252)-X2252)</f>
        <v>OK</v>
      </c>
      <c r="X2252" s="141"/>
      <c r="Y2252" s="141"/>
      <c r="Z2252" s="552"/>
      <c r="AA2252" s="552"/>
      <c r="AB2252" s="683" t="str">
        <f>IF(SUM(Z2252:AA2252)=AC2252,"OK",SUM(Z2252:AA2252)-AC2252)</f>
        <v>OK</v>
      </c>
      <c r="AC2252" s="593"/>
      <c r="AD2252" s="530">
        <f t="shared" si="3352"/>
        <v>0</v>
      </c>
      <c r="AE2252" s="842">
        <f t="shared" si="3353"/>
        <v>0</v>
      </c>
      <c r="AF2252" s="931"/>
      <c r="AG2252" s="530">
        <f t="shared" si="3354"/>
        <v>0</v>
      </c>
      <c r="AH2252" s="530">
        <f t="shared" si="3355"/>
        <v>0</v>
      </c>
      <c r="AI2252" s="641"/>
      <c r="AJ2252" s="537"/>
      <c r="AK2252" s="537"/>
      <c r="AL2252" s="537"/>
      <c r="AM2252" s="537"/>
      <c r="AN2252" s="537"/>
      <c r="AO2252" s="683" t="str">
        <f>IF(SUM(AI2252:AN2252)=AP2252,"OK",SUM(AI2252:AN2252)-AP2252)</f>
        <v>OK</v>
      </c>
      <c r="AP2252" s="141"/>
      <c r="AQ2252" s="141"/>
      <c r="AR2252" s="552"/>
      <c r="AS2252" s="552"/>
      <c r="AT2252" s="683" t="str">
        <f>IF(SUM(AR2252:AS2252)=AU2252,"OK",SUM(AR2252:AS2252)-AU2252)</f>
        <v>OK</v>
      </c>
      <c r="AU2252" s="593"/>
      <c r="AV2252" s="530">
        <f t="shared" si="3356"/>
        <v>0</v>
      </c>
      <c r="AW2252" s="842">
        <f t="shared" si="3357"/>
        <v>0</v>
      </c>
      <c r="AX2252" s="115">
        <f t="shared" si="3358"/>
        <v>0</v>
      </c>
      <c r="AY2252" s="5">
        <f t="shared" si="3359"/>
        <v>0</v>
      </c>
      <c r="AZ2252" s="7">
        <f>AY2252-AX2252</f>
        <v>0</v>
      </c>
      <c r="BA2252" s="335" t="e">
        <f>AZ2252/AX2252</f>
        <v>#DIV/0!</v>
      </c>
      <c r="BB2252" s="23">
        <f t="shared" si="3360"/>
        <v>0</v>
      </c>
      <c r="BC2252" s="5">
        <f>AW2252</f>
        <v>0</v>
      </c>
      <c r="BD2252" s="7">
        <f>BC2252-BB2252</f>
        <v>0</v>
      </c>
      <c r="BE2252" s="335" t="e">
        <f>BD2252/BB2252</f>
        <v>#DIV/0!</v>
      </c>
      <c r="BG2252" s="826" t="str">
        <f t="shared" si="3361"/>
        <v>43.52</v>
      </c>
      <c r="BH2252" s="607" t="b">
        <f>COUNTIF('Codes SEC'!$B$2:$B$250,Ministres!BG2252)&gt;0</f>
        <v>1</v>
      </c>
    </row>
    <row r="2253" spans="1:66" ht="35.1" customHeight="1" x14ac:dyDescent="0.25">
      <c r="A2253" s="190" t="s">
        <v>6116</v>
      </c>
      <c r="B2253" s="210">
        <v>17</v>
      </c>
      <c r="C2253" s="120" t="s">
        <v>419</v>
      </c>
      <c r="D2253" s="620">
        <v>1000</v>
      </c>
      <c r="E2253" s="279"/>
      <c r="F2253" s="120">
        <v>12</v>
      </c>
      <c r="G2253" s="700" t="s">
        <v>5613</v>
      </c>
      <c r="H2253" s="890" t="str">
        <f t="shared" si="3309"/>
        <v>091</v>
      </c>
      <c r="I2253" s="397" t="s">
        <v>3304</v>
      </c>
      <c r="J2253" s="380" t="s">
        <v>2746</v>
      </c>
      <c r="K2253" s="422" t="s">
        <v>1865</v>
      </c>
      <c r="L2253" s="733">
        <v>0</v>
      </c>
      <c r="M2253" s="734">
        <v>0</v>
      </c>
      <c r="N2253" s="931"/>
      <c r="O2253" s="530">
        <f t="shared" si="3350"/>
        <v>0</v>
      </c>
      <c r="P2253" s="530">
        <f t="shared" si="3351"/>
        <v>0</v>
      </c>
      <c r="Q2253" s="646"/>
      <c r="R2253" s="536"/>
      <c r="S2253" s="536"/>
      <c r="T2253" s="536"/>
      <c r="U2253" s="536"/>
      <c r="V2253" s="536"/>
      <c r="W2253" s="683" t="str">
        <f t="shared" si="3272"/>
        <v>OK</v>
      </c>
      <c r="X2253" s="141"/>
      <c r="Y2253" s="141"/>
      <c r="Z2253" s="552"/>
      <c r="AA2253" s="552"/>
      <c r="AB2253" s="683" t="str">
        <f t="shared" si="3273"/>
        <v>OK</v>
      </c>
      <c r="AC2253" s="593"/>
      <c r="AD2253" s="530">
        <f t="shared" si="3352"/>
        <v>0</v>
      </c>
      <c r="AE2253" s="842">
        <f t="shared" si="3353"/>
        <v>0</v>
      </c>
      <c r="AF2253" s="931"/>
      <c r="AG2253" s="530">
        <f t="shared" si="3354"/>
        <v>0</v>
      </c>
      <c r="AH2253" s="530">
        <f t="shared" si="3355"/>
        <v>0</v>
      </c>
      <c r="AI2253" s="641"/>
      <c r="AJ2253" s="537"/>
      <c r="AK2253" s="537"/>
      <c r="AL2253" s="537"/>
      <c r="AM2253" s="537"/>
      <c r="AN2253" s="537"/>
      <c r="AO2253" s="683" t="str">
        <f t="shared" si="3278"/>
        <v>OK</v>
      </c>
      <c r="AP2253" s="141"/>
      <c r="AQ2253" s="141"/>
      <c r="AR2253" s="552"/>
      <c r="AS2253" s="552"/>
      <c r="AT2253" s="683" t="str">
        <f t="shared" si="3279"/>
        <v>OK</v>
      </c>
      <c r="AU2253" s="593"/>
      <c r="AV2253" s="530">
        <f t="shared" si="3356"/>
        <v>0</v>
      </c>
      <c r="AW2253" s="842">
        <f t="shared" si="3357"/>
        <v>0</v>
      </c>
      <c r="AX2253" s="115">
        <f t="shared" si="3358"/>
        <v>0</v>
      </c>
      <c r="AY2253" s="5">
        <f t="shared" si="3359"/>
        <v>0</v>
      </c>
      <c r="AZ2253" s="7">
        <f t="shared" si="3331"/>
        <v>0</v>
      </c>
      <c r="BA2253" s="335" t="e">
        <f t="shared" si="3333"/>
        <v>#DIV/0!</v>
      </c>
      <c r="BB2253" s="23">
        <f t="shared" si="3360"/>
        <v>0</v>
      </c>
      <c r="BC2253" s="5">
        <f t="shared" si="3334"/>
        <v>0</v>
      </c>
      <c r="BD2253" s="7">
        <f t="shared" si="3332"/>
        <v>0</v>
      </c>
      <c r="BE2253" s="335" t="e">
        <f t="shared" si="3335"/>
        <v>#DIV/0!</v>
      </c>
      <c r="BG2253" s="826" t="str">
        <f t="shared" si="3361"/>
        <v>43.53</v>
      </c>
      <c r="BH2253" s="607" t="b">
        <f>COUNTIF('Codes SEC'!$B$2:$B$250,Ministres!BG2253)&gt;0</f>
        <v>1</v>
      </c>
    </row>
    <row r="2254" spans="1:66" s="203" customFormat="1" ht="35.1" customHeight="1" x14ac:dyDescent="0.25">
      <c r="A2254" s="21" t="s">
        <v>6116</v>
      </c>
      <c r="B2254" s="112" t="s">
        <v>5021</v>
      </c>
      <c r="C2254" s="116" t="s">
        <v>419</v>
      </c>
      <c r="D2254" s="620">
        <v>1000</v>
      </c>
      <c r="E2254" s="278"/>
      <c r="F2254" s="116">
        <v>12</v>
      </c>
      <c r="G2254" s="700" t="s">
        <v>5613</v>
      </c>
      <c r="H2254" s="878" t="str">
        <f t="shared" si="3309"/>
        <v>091</v>
      </c>
      <c r="I2254" s="397">
        <v>84353000</v>
      </c>
      <c r="J2254" s="380" t="s">
        <v>4823</v>
      </c>
      <c r="K2254" s="408" t="s">
        <v>5737</v>
      </c>
      <c r="L2254" s="733">
        <v>0</v>
      </c>
      <c r="M2254" s="734">
        <v>5</v>
      </c>
      <c r="N2254" s="931"/>
      <c r="O2254" s="530">
        <f t="shared" si="3350"/>
        <v>0</v>
      </c>
      <c r="P2254" s="530">
        <f t="shared" si="3351"/>
        <v>0</v>
      </c>
      <c r="Q2254" s="646"/>
      <c r="R2254" s="536"/>
      <c r="S2254" s="536"/>
      <c r="T2254" s="536"/>
      <c r="U2254" s="536"/>
      <c r="V2254" s="536"/>
      <c r="W2254" s="683" t="str">
        <f>IF(SUM(Q2254:V2254)=X2254,"OK",SUM(Q2254:V2254)-X2254)</f>
        <v>OK</v>
      </c>
      <c r="X2254" s="141"/>
      <c r="Y2254" s="141"/>
      <c r="Z2254" s="552"/>
      <c r="AA2254" s="552"/>
      <c r="AB2254" s="683" t="str">
        <f>IF(SUM(Z2254:AA2254)=AC2254,"OK",SUM(Z2254:AA2254)-AC2254)</f>
        <v>OK</v>
      </c>
      <c r="AC2254" s="593"/>
      <c r="AD2254" s="530">
        <f t="shared" si="3352"/>
        <v>0</v>
      </c>
      <c r="AE2254" s="842">
        <f t="shared" si="3353"/>
        <v>0</v>
      </c>
      <c r="AF2254" s="931"/>
      <c r="AG2254" s="530">
        <f t="shared" si="3354"/>
        <v>-5</v>
      </c>
      <c r="AH2254" s="530" t="str">
        <f t="shared" si="3355"/>
        <v xml:space="preserve">0 </v>
      </c>
      <c r="AI2254" s="641"/>
      <c r="AJ2254" s="537"/>
      <c r="AK2254" s="537"/>
      <c r="AL2254" s="537"/>
      <c r="AM2254" s="537"/>
      <c r="AN2254" s="537"/>
      <c r="AO2254" s="683" t="str">
        <f>IF(SUM(AI2254:AN2254)=AP2254,"OK",SUM(AI2254:AN2254)-AP2254)</f>
        <v>OK</v>
      </c>
      <c r="AP2254" s="141"/>
      <c r="AQ2254" s="141"/>
      <c r="AR2254" s="552"/>
      <c r="AS2254" s="552"/>
      <c r="AT2254" s="683" t="str">
        <f>IF(SUM(AR2254:AS2254)=AU2254,"OK",SUM(AR2254:AS2254)-AU2254)</f>
        <v>OK</v>
      </c>
      <c r="AU2254" s="593"/>
      <c r="AV2254" s="530">
        <f t="shared" si="3356"/>
        <v>0</v>
      </c>
      <c r="AW2254" s="842">
        <f t="shared" si="3357"/>
        <v>0</v>
      </c>
      <c r="AX2254" s="115">
        <f t="shared" si="3358"/>
        <v>0</v>
      </c>
      <c r="AY2254" s="5">
        <f t="shared" si="3359"/>
        <v>0</v>
      </c>
      <c r="AZ2254" s="7">
        <f>AY2254-AX2254</f>
        <v>0</v>
      </c>
      <c r="BA2254" s="335" t="e">
        <f>AZ2254/AX2254</f>
        <v>#DIV/0!</v>
      </c>
      <c r="BB2254" s="23">
        <f t="shared" si="3360"/>
        <v>5</v>
      </c>
      <c r="BC2254" s="5">
        <f>AW2254</f>
        <v>0</v>
      </c>
      <c r="BD2254" s="7">
        <f>BC2254-BB2254</f>
        <v>-5</v>
      </c>
      <c r="BE2254" s="335">
        <f>BD2254/BB2254</f>
        <v>-1</v>
      </c>
      <c r="BF2254" s="667"/>
      <c r="BG2254" s="826" t="str">
        <f t="shared" si="3361"/>
        <v>43.53</v>
      </c>
      <c r="BH2254" s="668" t="b">
        <f>COUNTIF('Codes SEC'!$B$2:$B$250,Ministres!BG2254)&gt;0</f>
        <v>1</v>
      </c>
      <c r="BI2254" s="667"/>
      <c r="BJ2254" s="667"/>
      <c r="BK2254" s="667"/>
      <c r="BL2254" s="667"/>
      <c r="BM2254" s="667"/>
      <c r="BN2254" s="667"/>
    </row>
    <row r="2255" spans="1:66" ht="35.1" customHeight="1" x14ac:dyDescent="0.25">
      <c r="A2255" s="190" t="s">
        <v>6116</v>
      </c>
      <c r="B2255" s="583">
        <v>17</v>
      </c>
      <c r="C2255" s="120" t="s">
        <v>419</v>
      </c>
      <c r="D2255" s="620">
        <v>1000</v>
      </c>
      <c r="E2255" s="584"/>
      <c r="F2255" s="116">
        <v>6</v>
      </c>
      <c r="G2255" s="700" t="s">
        <v>5613</v>
      </c>
      <c r="H2255" s="890" t="str">
        <f t="shared" si="3309"/>
        <v>091</v>
      </c>
      <c r="I2255" s="585">
        <v>84354000</v>
      </c>
      <c r="J2255" s="380" t="s">
        <v>4270</v>
      </c>
      <c r="K2255" s="424" t="s">
        <v>4271</v>
      </c>
      <c r="L2255" s="726">
        <v>0</v>
      </c>
      <c r="M2255" s="727">
        <v>0</v>
      </c>
      <c r="N2255" s="931"/>
      <c r="O2255" s="530">
        <f t="shared" si="3350"/>
        <v>0</v>
      </c>
      <c r="P2255" s="530">
        <f t="shared" si="3351"/>
        <v>0</v>
      </c>
      <c r="Q2255" s="646"/>
      <c r="R2255" s="536"/>
      <c r="S2255" s="536"/>
      <c r="T2255" s="536"/>
      <c r="U2255" s="536"/>
      <c r="V2255" s="536"/>
      <c r="W2255" s="683" t="str">
        <f>IF(SUM(Q2255:V2255)=X2255,"OK",SUM(Q2255:V2255)-X2255)</f>
        <v>OK</v>
      </c>
      <c r="X2255" s="141"/>
      <c r="Y2255" s="141"/>
      <c r="Z2255" s="552"/>
      <c r="AA2255" s="552"/>
      <c r="AB2255" s="683" t="str">
        <f>IF(SUM(Z2255:AA2255)=AC2255,"OK",SUM(Z2255:AA2255)-AC2255)</f>
        <v>OK</v>
      </c>
      <c r="AC2255" s="593"/>
      <c r="AD2255" s="530">
        <f t="shared" si="3352"/>
        <v>0</v>
      </c>
      <c r="AE2255" s="842">
        <f t="shared" si="3353"/>
        <v>0</v>
      </c>
      <c r="AF2255" s="931"/>
      <c r="AG2255" s="530">
        <f t="shared" si="3354"/>
        <v>0</v>
      </c>
      <c r="AH2255" s="530">
        <f t="shared" si="3355"/>
        <v>0</v>
      </c>
      <c r="AI2255" s="641"/>
      <c r="AJ2255" s="537"/>
      <c r="AK2255" s="537"/>
      <c r="AL2255" s="537"/>
      <c r="AM2255" s="537"/>
      <c r="AN2255" s="537"/>
      <c r="AO2255" s="683" t="str">
        <f>IF(SUM(AI2255:AN2255)=AP2255,"OK",SUM(AI2255:AN2255)-AP2255)</f>
        <v>OK</v>
      </c>
      <c r="AP2255" s="141"/>
      <c r="AQ2255" s="141"/>
      <c r="AR2255" s="552"/>
      <c r="AS2255" s="552"/>
      <c r="AT2255" s="683" t="str">
        <f>IF(SUM(AR2255:AS2255)=AU2255,"OK",SUM(AR2255:AS2255)-AU2255)</f>
        <v>OK</v>
      </c>
      <c r="AU2255" s="593"/>
      <c r="AV2255" s="530">
        <f t="shared" si="3356"/>
        <v>0</v>
      </c>
      <c r="AW2255" s="842">
        <f t="shared" si="3357"/>
        <v>0</v>
      </c>
      <c r="AX2255" s="115">
        <f t="shared" si="3358"/>
        <v>0</v>
      </c>
      <c r="AY2255" s="5">
        <f t="shared" si="3359"/>
        <v>0</v>
      </c>
      <c r="AZ2255" s="7">
        <f>AY2255-AX2255</f>
        <v>0</v>
      </c>
      <c r="BA2255" s="335" t="e">
        <f>AZ2255/AX2255</f>
        <v>#DIV/0!</v>
      </c>
      <c r="BB2255" s="23">
        <f t="shared" si="3360"/>
        <v>0</v>
      </c>
      <c r="BC2255" s="5">
        <f>AW2255</f>
        <v>0</v>
      </c>
      <c r="BD2255" s="7">
        <f>BC2255-BB2255</f>
        <v>0</v>
      </c>
      <c r="BE2255" s="335" t="e">
        <f>BD2255/BB2255</f>
        <v>#DIV/0!</v>
      </c>
      <c r="BG2255" s="826" t="str">
        <f t="shared" si="3361"/>
        <v>43.54</v>
      </c>
      <c r="BH2255" s="607" t="b">
        <f>COUNTIF('Codes SEC'!$B$2:$B$250,Ministres!BG2255)&gt;0</f>
        <v>1</v>
      </c>
    </row>
    <row r="2256" spans="1:66" ht="35.1" customHeight="1" x14ac:dyDescent="0.25">
      <c r="A2256" s="190" t="s">
        <v>6116</v>
      </c>
      <c r="B2256" s="210">
        <v>17</v>
      </c>
      <c r="C2256" s="120" t="s">
        <v>419</v>
      </c>
      <c r="D2256" s="620">
        <v>1000</v>
      </c>
      <c r="E2256" s="279"/>
      <c r="F2256" s="120">
        <v>12</v>
      </c>
      <c r="G2256" s="700" t="s">
        <v>5613</v>
      </c>
      <c r="H2256" s="890" t="str">
        <f t="shared" si="3309"/>
        <v>091</v>
      </c>
      <c r="I2256" s="397" t="s">
        <v>3287</v>
      </c>
      <c r="J2256" s="380" t="s">
        <v>2747</v>
      </c>
      <c r="K2256" s="422" t="s">
        <v>1866</v>
      </c>
      <c r="L2256" s="733">
        <v>0</v>
      </c>
      <c r="M2256" s="734">
        <v>0</v>
      </c>
      <c r="N2256" s="931"/>
      <c r="O2256" s="530">
        <f t="shared" si="3350"/>
        <v>0</v>
      </c>
      <c r="P2256" s="530">
        <f t="shared" si="3351"/>
        <v>0</v>
      </c>
      <c r="Q2256" s="646"/>
      <c r="R2256" s="536"/>
      <c r="S2256" s="536"/>
      <c r="T2256" s="536"/>
      <c r="U2256" s="536"/>
      <c r="V2256" s="536"/>
      <c r="W2256" s="683" t="str">
        <f t="shared" si="3272"/>
        <v>OK</v>
      </c>
      <c r="X2256" s="141"/>
      <c r="Y2256" s="141"/>
      <c r="Z2256" s="552"/>
      <c r="AA2256" s="552"/>
      <c r="AB2256" s="683" t="str">
        <f t="shared" si="3273"/>
        <v>OK</v>
      </c>
      <c r="AC2256" s="593"/>
      <c r="AD2256" s="530">
        <f t="shared" si="3352"/>
        <v>0</v>
      </c>
      <c r="AE2256" s="842">
        <f t="shared" si="3353"/>
        <v>0</v>
      </c>
      <c r="AF2256" s="931"/>
      <c r="AG2256" s="530">
        <f t="shared" si="3354"/>
        <v>0</v>
      </c>
      <c r="AH2256" s="530">
        <f t="shared" si="3355"/>
        <v>0</v>
      </c>
      <c r="AI2256" s="641"/>
      <c r="AJ2256" s="537"/>
      <c r="AK2256" s="537"/>
      <c r="AL2256" s="537"/>
      <c r="AM2256" s="537"/>
      <c r="AN2256" s="537"/>
      <c r="AO2256" s="683" t="str">
        <f t="shared" si="3278"/>
        <v>OK</v>
      </c>
      <c r="AP2256" s="141"/>
      <c r="AQ2256" s="141"/>
      <c r="AR2256" s="552"/>
      <c r="AS2256" s="552"/>
      <c r="AT2256" s="683" t="str">
        <f t="shared" si="3279"/>
        <v>OK</v>
      </c>
      <c r="AU2256" s="593"/>
      <c r="AV2256" s="530">
        <f t="shared" si="3356"/>
        <v>0</v>
      </c>
      <c r="AW2256" s="842">
        <f t="shared" si="3357"/>
        <v>0</v>
      </c>
      <c r="AX2256" s="115">
        <f t="shared" si="3358"/>
        <v>0</v>
      </c>
      <c r="AY2256" s="5">
        <f t="shared" si="3359"/>
        <v>0</v>
      </c>
      <c r="AZ2256" s="7">
        <f t="shared" ref="AZ2256:AZ2257" si="3362">AY2256-AX2256</f>
        <v>0</v>
      </c>
      <c r="BA2256" s="335" t="e">
        <f t="shared" ref="BA2256:BA2257" si="3363">AZ2256/AX2256</f>
        <v>#DIV/0!</v>
      </c>
      <c r="BB2256" s="23">
        <f t="shared" si="3360"/>
        <v>0</v>
      </c>
      <c r="BC2256" s="5">
        <f t="shared" ref="BC2256:BC2257" si="3364">AW2256</f>
        <v>0</v>
      </c>
      <c r="BD2256" s="7">
        <f t="shared" ref="BD2256:BD2257" si="3365">BC2256-BB2256</f>
        <v>0</v>
      </c>
      <c r="BE2256" s="335" t="e">
        <f t="shared" ref="BE2256:BE2257" si="3366">BD2256/BB2256</f>
        <v>#DIV/0!</v>
      </c>
      <c r="BG2256" s="826" t="str">
        <f t="shared" si="3361"/>
        <v>43.59</v>
      </c>
      <c r="BH2256" s="607" t="b">
        <f>COUNTIF('Codes SEC'!$B$2:$B$250,Ministres!BG2256)&gt;0</f>
        <v>1</v>
      </c>
    </row>
    <row r="2257" spans="1:66" ht="35.1" customHeight="1" x14ac:dyDescent="0.25">
      <c r="A2257" s="190" t="s">
        <v>6116</v>
      </c>
      <c r="B2257" s="210">
        <v>17</v>
      </c>
      <c r="C2257" s="120" t="s">
        <v>419</v>
      </c>
      <c r="D2257" s="620">
        <v>1000</v>
      </c>
      <c r="E2257" s="279"/>
      <c r="F2257" s="116">
        <v>6</v>
      </c>
      <c r="G2257" s="700" t="s">
        <v>5613</v>
      </c>
      <c r="H2257" s="890" t="str">
        <f t="shared" si="3309"/>
        <v>091</v>
      </c>
      <c r="I2257" s="397" t="s">
        <v>3287</v>
      </c>
      <c r="J2257" s="380" t="s">
        <v>2748</v>
      </c>
      <c r="K2257" s="422" t="s">
        <v>1885</v>
      </c>
      <c r="L2257" s="733">
        <v>0</v>
      </c>
      <c r="M2257" s="734">
        <v>0</v>
      </c>
      <c r="N2257" s="931"/>
      <c r="O2257" s="530">
        <f t="shared" si="3350"/>
        <v>0</v>
      </c>
      <c r="P2257" s="530">
        <f t="shared" si="3351"/>
        <v>0</v>
      </c>
      <c r="Q2257" s="646"/>
      <c r="R2257" s="536"/>
      <c r="S2257" s="536"/>
      <c r="T2257" s="536"/>
      <c r="U2257" s="536"/>
      <c r="V2257" s="536"/>
      <c r="W2257" s="683" t="str">
        <f t="shared" si="3272"/>
        <v>OK</v>
      </c>
      <c r="X2257" s="141"/>
      <c r="Y2257" s="141"/>
      <c r="Z2257" s="552"/>
      <c r="AA2257" s="552"/>
      <c r="AB2257" s="683" t="str">
        <f t="shared" si="3273"/>
        <v>OK</v>
      </c>
      <c r="AC2257" s="593"/>
      <c r="AD2257" s="530">
        <f t="shared" si="3352"/>
        <v>0</v>
      </c>
      <c r="AE2257" s="842">
        <f t="shared" si="3353"/>
        <v>0</v>
      </c>
      <c r="AF2257" s="931"/>
      <c r="AG2257" s="530">
        <f t="shared" si="3354"/>
        <v>0</v>
      </c>
      <c r="AH2257" s="530">
        <f t="shared" si="3355"/>
        <v>0</v>
      </c>
      <c r="AI2257" s="641"/>
      <c r="AJ2257" s="537"/>
      <c r="AK2257" s="537"/>
      <c r="AL2257" s="537"/>
      <c r="AM2257" s="537"/>
      <c r="AN2257" s="537"/>
      <c r="AO2257" s="683" t="str">
        <f t="shared" si="3278"/>
        <v>OK</v>
      </c>
      <c r="AP2257" s="141"/>
      <c r="AQ2257" s="141"/>
      <c r="AR2257" s="552"/>
      <c r="AS2257" s="552"/>
      <c r="AT2257" s="683" t="str">
        <f t="shared" si="3279"/>
        <v>OK</v>
      </c>
      <c r="AU2257" s="593"/>
      <c r="AV2257" s="530">
        <f t="shared" si="3356"/>
        <v>0</v>
      </c>
      <c r="AW2257" s="842">
        <f t="shared" si="3357"/>
        <v>0</v>
      </c>
      <c r="AX2257" s="115">
        <f t="shared" si="3358"/>
        <v>0</v>
      </c>
      <c r="AY2257" s="5">
        <f t="shared" si="3359"/>
        <v>0</v>
      </c>
      <c r="AZ2257" s="7">
        <f t="shared" si="3362"/>
        <v>0</v>
      </c>
      <c r="BA2257" s="335" t="e">
        <f t="shared" si="3363"/>
        <v>#DIV/0!</v>
      </c>
      <c r="BB2257" s="23">
        <f t="shared" si="3360"/>
        <v>0</v>
      </c>
      <c r="BC2257" s="5">
        <f t="shared" si="3364"/>
        <v>0</v>
      </c>
      <c r="BD2257" s="7">
        <f t="shared" si="3365"/>
        <v>0</v>
      </c>
      <c r="BE2257" s="335" t="e">
        <f t="shared" si="3366"/>
        <v>#DIV/0!</v>
      </c>
      <c r="BG2257" s="826" t="str">
        <f t="shared" si="3361"/>
        <v>43.59</v>
      </c>
      <c r="BH2257" s="607" t="b">
        <f>COUNTIF('Codes SEC'!$B$2:$B$250,Ministres!BG2257)&gt;0</f>
        <v>1</v>
      </c>
    </row>
    <row r="2258" spans="1:66" ht="35.1" customHeight="1" x14ac:dyDescent="0.25">
      <c r="A2258" s="222" t="s">
        <v>6116</v>
      </c>
      <c r="B2258" s="112">
        <v>17</v>
      </c>
      <c r="C2258" s="116" t="s">
        <v>419</v>
      </c>
      <c r="D2258" s="620">
        <v>1000</v>
      </c>
      <c r="E2258" s="278"/>
      <c r="F2258" s="116">
        <v>12</v>
      </c>
      <c r="G2258" s="700" t="s">
        <v>5613</v>
      </c>
      <c r="H2258" s="878" t="str">
        <f t="shared" si="3309"/>
        <v>091</v>
      </c>
      <c r="I2258" s="397" t="s">
        <v>3268</v>
      </c>
      <c r="J2258" s="380" t="s">
        <v>2751</v>
      </c>
      <c r="K2258" s="408" t="s">
        <v>353</v>
      </c>
      <c r="L2258" s="733">
        <v>0</v>
      </c>
      <c r="M2258" s="734">
        <v>0</v>
      </c>
      <c r="N2258" s="931"/>
      <c r="O2258" s="530">
        <f t="shared" si="3350"/>
        <v>0</v>
      </c>
      <c r="P2258" s="530">
        <f t="shared" si="3351"/>
        <v>0</v>
      </c>
      <c r="Q2258" s="646"/>
      <c r="R2258" s="536"/>
      <c r="S2258" s="536"/>
      <c r="T2258" s="536"/>
      <c r="U2258" s="536"/>
      <c r="V2258" s="536"/>
      <c r="W2258" s="683" t="str">
        <f>IF(SUM(Q2258:V2258)=X2258,"OK",SUM(Q2258:V2258)-X2258)</f>
        <v>OK</v>
      </c>
      <c r="X2258" s="141"/>
      <c r="Y2258" s="141"/>
      <c r="Z2258" s="552"/>
      <c r="AA2258" s="552"/>
      <c r="AB2258" s="683" t="str">
        <f>IF(SUM(Z2258:AA2258)=AC2258,"OK",SUM(Z2258:AA2258)-AC2258)</f>
        <v>OK</v>
      </c>
      <c r="AC2258" s="593"/>
      <c r="AD2258" s="530">
        <f t="shared" si="3352"/>
        <v>0</v>
      </c>
      <c r="AE2258" s="842">
        <f t="shared" si="3353"/>
        <v>0</v>
      </c>
      <c r="AF2258" s="931"/>
      <c r="AG2258" s="530">
        <f t="shared" si="3354"/>
        <v>0</v>
      </c>
      <c r="AH2258" s="530">
        <f t="shared" si="3355"/>
        <v>0</v>
      </c>
      <c r="AI2258" s="641"/>
      <c r="AJ2258" s="537"/>
      <c r="AK2258" s="537"/>
      <c r="AL2258" s="537"/>
      <c r="AM2258" s="537"/>
      <c r="AN2258" s="537"/>
      <c r="AO2258" s="683" t="str">
        <f>IF(SUM(AI2258:AN2258)=AP2258,"OK",SUM(AI2258:AN2258)-AP2258)</f>
        <v>OK</v>
      </c>
      <c r="AP2258" s="141"/>
      <c r="AQ2258" s="141"/>
      <c r="AR2258" s="552"/>
      <c r="AS2258" s="552"/>
      <c r="AT2258" s="683" t="str">
        <f>IF(SUM(AR2258:AS2258)=AU2258,"OK",SUM(AR2258:AS2258)-AU2258)</f>
        <v>OK</v>
      </c>
      <c r="AU2258" s="593"/>
      <c r="AV2258" s="530">
        <f t="shared" si="3356"/>
        <v>0</v>
      </c>
      <c r="AW2258" s="842">
        <f t="shared" si="3357"/>
        <v>0</v>
      </c>
      <c r="AX2258" s="115">
        <f t="shared" si="3358"/>
        <v>0</v>
      </c>
      <c r="AY2258" s="5">
        <f t="shared" si="3359"/>
        <v>0</v>
      </c>
      <c r="AZ2258" s="7">
        <f>AY2258-AX2258</f>
        <v>0</v>
      </c>
      <c r="BA2258" s="335" t="e">
        <f>AZ2258/AX2258</f>
        <v>#DIV/0!</v>
      </c>
      <c r="BB2258" s="23">
        <f t="shared" si="3360"/>
        <v>0</v>
      </c>
      <c r="BC2258" s="5">
        <f>AW2258</f>
        <v>0</v>
      </c>
      <c r="BD2258" s="7">
        <f>BC2258-BB2258</f>
        <v>0</v>
      </c>
      <c r="BE2258" s="335" t="e">
        <f>BD2258/BB2258</f>
        <v>#DIV/0!</v>
      </c>
      <c r="BG2258" s="826" t="str">
        <f t="shared" si="3361"/>
        <v>45.24</v>
      </c>
      <c r="BH2258" s="607" t="b">
        <f>COUNTIF('Codes SEC'!$B$2:$B$250,Ministres!BG2258)&gt;0</f>
        <v>1</v>
      </c>
    </row>
    <row r="2259" spans="1:66" ht="35.1" customHeight="1" x14ac:dyDescent="0.25">
      <c r="A2259" s="190" t="s">
        <v>6116</v>
      </c>
      <c r="B2259" s="583">
        <v>17</v>
      </c>
      <c r="C2259" s="120" t="s">
        <v>419</v>
      </c>
      <c r="D2259" s="620">
        <v>1000</v>
      </c>
      <c r="E2259" s="584"/>
      <c r="F2259" s="116">
        <v>6</v>
      </c>
      <c r="G2259" s="700" t="s">
        <v>5613</v>
      </c>
      <c r="H2259" s="890" t="str">
        <f t="shared" si="3309"/>
        <v>091</v>
      </c>
      <c r="I2259" s="585">
        <v>84524000</v>
      </c>
      <c r="J2259" s="380" t="s">
        <v>4274</v>
      </c>
      <c r="K2259" s="424" t="s">
        <v>4275</v>
      </c>
      <c r="L2259" s="726">
        <v>0</v>
      </c>
      <c r="M2259" s="727">
        <v>0</v>
      </c>
      <c r="N2259" s="931"/>
      <c r="O2259" s="530">
        <f t="shared" si="3350"/>
        <v>0</v>
      </c>
      <c r="P2259" s="530">
        <f t="shared" si="3351"/>
        <v>0</v>
      </c>
      <c r="Q2259" s="646"/>
      <c r="R2259" s="536"/>
      <c r="S2259" s="536"/>
      <c r="T2259" s="536"/>
      <c r="U2259" s="536"/>
      <c r="V2259" s="536"/>
      <c r="W2259" s="683" t="str">
        <f t="shared" ref="W2259:W2262" si="3367">IF(SUM(Q2259:V2259)=X2259,"OK",SUM(Q2259:V2259)-X2259)</f>
        <v>OK</v>
      </c>
      <c r="X2259" s="141"/>
      <c r="Y2259" s="141"/>
      <c r="Z2259" s="552"/>
      <c r="AA2259" s="552"/>
      <c r="AB2259" s="683" t="str">
        <f t="shared" ref="AB2259:AB2262" si="3368">IF(SUM(Z2259:AA2259)=AC2259,"OK",SUM(Z2259:AA2259)-AC2259)</f>
        <v>OK</v>
      </c>
      <c r="AC2259" s="593"/>
      <c r="AD2259" s="530">
        <f t="shared" si="3352"/>
        <v>0</v>
      </c>
      <c r="AE2259" s="842">
        <f t="shared" si="3353"/>
        <v>0</v>
      </c>
      <c r="AF2259" s="931"/>
      <c r="AG2259" s="530">
        <f t="shared" si="3354"/>
        <v>0</v>
      </c>
      <c r="AH2259" s="530">
        <f t="shared" si="3355"/>
        <v>0</v>
      </c>
      <c r="AI2259" s="641"/>
      <c r="AJ2259" s="537"/>
      <c r="AK2259" s="537"/>
      <c r="AL2259" s="537"/>
      <c r="AM2259" s="537"/>
      <c r="AN2259" s="537"/>
      <c r="AO2259" s="683" t="str">
        <f t="shared" ref="AO2259:AO2262" si="3369">IF(SUM(AI2259:AN2259)=AP2259,"OK",SUM(AI2259:AN2259)-AP2259)</f>
        <v>OK</v>
      </c>
      <c r="AP2259" s="141"/>
      <c r="AQ2259" s="141"/>
      <c r="AR2259" s="552"/>
      <c r="AS2259" s="552"/>
      <c r="AT2259" s="683" t="str">
        <f t="shared" ref="AT2259:AT2262" si="3370">IF(SUM(AR2259:AS2259)=AU2259,"OK",SUM(AR2259:AS2259)-AU2259)</f>
        <v>OK</v>
      </c>
      <c r="AU2259" s="593"/>
      <c r="AV2259" s="530">
        <f t="shared" si="3356"/>
        <v>0</v>
      </c>
      <c r="AW2259" s="842">
        <f t="shared" si="3357"/>
        <v>0</v>
      </c>
      <c r="AX2259" s="115">
        <f t="shared" si="3358"/>
        <v>0</v>
      </c>
      <c r="AY2259" s="5">
        <f t="shared" si="3359"/>
        <v>0</v>
      </c>
      <c r="AZ2259" s="7">
        <f t="shared" ref="AZ2259" si="3371">AY2259-AX2259</f>
        <v>0</v>
      </c>
      <c r="BA2259" s="335" t="e">
        <f t="shared" ref="BA2259" si="3372">AZ2259/AX2259</f>
        <v>#DIV/0!</v>
      </c>
      <c r="BB2259" s="23">
        <f t="shared" si="3360"/>
        <v>0</v>
      </c>
      <c r="BC2259" s="5">
        <f t="shared" ref="BC2259" si="3373">AW2259</f>
        <v>0</v>
      </c>
      <c r="BD2259" s="7">
        <f t="shared" ref="BD2259" si="3374">BC2259-BB2259</f>
        <v>0</v>
      </c>
      <c r="BE2259" s="335" t="e">
        <f t="shared" ref="BE2259" si="3375">BD2259/BB2259</f>
        <v>#DIV/0!</v>
      </c>
      <c r="BG2259" s="826" t="str">
        <f t="shared" si="3361"/>
        <v>45.24</v>
      </c>
      <c r="BH2259" s="607" t="b">
        <f>COUNTIF('Codes SEC'!$B$2:$B$250,Ministres!BG2259)&gt;0</f>
        <v>1</v>
      </c>
    </row>
    <row r="2260" spans="1:66" ht="34.950000000000003" customHeight="1" x14ac:dyDescent="0.25">
      <c r="A2260" s="190" t="s">
        <v>6116</v>
      </c>
      <c r="B2260" s="583">
        <v>17</v>
      </c>
      <c r="C2260" s="120" t="s">
        <v>419</v>
      </c>
      <c r="D2260" s="622">
        <v>1000</v>
      </c>
      <c r="E2260" s="584"/>
      <c r="F2260" s="120">
        <v>12</v>
      </c>
      <c r="G2260" s="700" t="s">
        <v>5613</v>
      </c>
      <c r="H2260" s="890" t="str">
        <f t="shared" si="3309"/>
        <v>091</v>
      </c>
      <c r="I2260" s="585">
        <v>84524000</v>
      </c>
      <c r="J2260" s="380" t="s">
        <v>5276</v>
      </c>
      <c r="K2260" s="422" t="s">
        <v>5646</v>
      </c>
      <c r="L2260" s="733">
        <v>0</v>
      </c>
      <c r="M2260" s="734">
        <v>0</v>
      </c>
      <c r="N2260" s="931"/>
      <c r="O2260" s="530">
        <f t="shared" si="3350"/>
        <v>0</v>
      </c>
      <c r="P2260" s="530">
        <f t="shared" si="3351"/>
        <v>0</v>
      </c>
      <c r="Q2260" s="646"/>
      <c r="R2260" s="536"/>
      <c r="S2260" s="536"/>
      <c r="T2260" s="536"/>
      <c r="U2260" s="536"/>
      <c r="V2260" s="536"/>
      <c r="W2260" s="683" t="str">
        <f>IF(SUM(Q2260:V2260)=X2260,"OK",SUM(Q2260:V2260)-X2260)</f>
        <v>OK</v>
      </c>
      <c r="X2260" s="141"/>
      <c r="Y2260" s="141"/>
      <c r="Z2260" s="552"/>
      <c r="AA2260" s="552"/>
      <c r="AB2260" s="683" t="str">
        <f>IF(SUM(Z2260:AA2260)=AC2260,"OK",SUM(Z2260:AA2260)-AC2260)</f>
        <v>OK</v>
      </c>
      <c r="AC2260" s="593"/>
      <c r="AD2260" s="530">
        <f t="shared" si="3352"/>
        <v>0</v>
      </c>
      <c r="AE2260" s="842">
        <f t="shared" si="3353"/>
        <v>0</v>
      </c>
      <c r="AF2260" s="931"/>
      <c r="AG2260" s="530">
        <f t="shared" si="3354"/>
        <v>0</v>
      </c>
      <c r="AH2260" s="530">
        <f t="shared" si="3355"/>
        <v>0</v>
      </c>
      <c r="AI2260" s="641"/>
      <c r="AJ2260" s="537"/>
      <c r="AK2260" s="537"/>
      <c r="AL2260" s="537"/>
      <c r="AM2260" s="537"/>
      <c r="AN2260" s="537"/>
      <c r="AO2260" s="683" t="str">
        <f>IF(SUM(AI2260:AN2260)=AP2260,"OK",SUM(AI2260:AN2260)-AP2260)</f>
        <v>OK</v>
      </c>
      <c r="AP2260" s="141"/>
      <c r="AQ2260" s="141"/>
      <c r="AR2260" s="552"/>
      <c r="AS2260" s="552"/>
      <c r="AT2260" s="683" t="str">
        <f>IF(SUM(AR2260:AS2260)=AU2260,"OK",SUM(AR2260:AS2260)-AU2260)</f>
        <v>OK</v>
      </c>
      <c r="AU2260" s="593"/>
      <c r="AV2260" s="530">
        <f t="shared" si="3356"/>
        <v>0</v>
      </c>
      <c r="AW2260" s="842">
        <f t="shared" si="3357"/>
        <v>0</v>
      </c>
      <c r="AX2260" s="121">
        <f t="shared" si="3358"/>
        <v>0</v>
      </c>
      <c r="AY2260" s="111">
        <f t="shared" si="3359"/>
        <v>0</v>
      </c>
      <c r="AZ2260" s="122">
        <f>AY2260-AX2260</f>
        <v>0</v>
      </c>
      <c r="BA2260" s="343" t="e">
        <f>AZ2260/AX2260</f>
        <v>#DIV/0!</v>
      </c>
      <c r="BB2260" s="590">
        <f t="shared" si="3360"/>
        <v>0</v>
      </c>
      <c r="BC2260" s="111">
        <f>AW2260</f>
        <v>0</v>
      </c>
      <c r="BD2260" s="122">
        <f>BC2260-BB2260</f>
        <v>0</v>
      </c>
      <c r="BE2260" s="343" t="e">
        <f>BD2260/BB2260</f>
        <v>#DIV/0!</v>
      </c>
      <c r="BF2260"/>
      <c r="BG2260" s="869" t="str">
        <f t="shared" si="3361"/>
        <v>45.24</v>
      </c>
      <c r="BH2260" s="607" t="b">
        <f>COUNTIF('Codes SEC'!$B$2:$B$250,Ministres!BG2260)&gt;0</f>
        <v>1</v>
      </c>
      <c r="BI2260"/>
    </row>
    <row r="2261" spans="1:66" ht="35.1" customHeight="1" x14ac:dyDescent="0.25">
      <c r="A2261" s="222" t="s">
        <v>6116</v>
      </c>
      <c r="B2261" s="112">
        <v>17</v>
      </c>
      <c r="C2261" s="116" t="s">
        <v>419</v>
      </c>
      <c r="D2261" s="620">
        <v>1000</v>
      </c>
      <c r="E2261" s="278"/>
      <c r="F2261" s="116">
        <v>4</v>
      </c>
      <c r="G2261" s="700" t="s">
        <v>5613</v>
      </c>
      <c r="H2261" s="878" t="str">
        <f t="shared" si="3309"/>
        <v>091</v>
      </c>
      <c r="I2261" s="397" t="s">
        <v>3271</v>
      </c>
      <c r="J2261" s="380" t="s">
        <v>2750</v>
      </c>
      <c r="K2261" s="408" t="s">
        <v>168</v>
      </c>
      <c r="L2261" s="733">
        <v>35706</v>
      </c>
      <c r="M2261" s="734">
        <v>35706</v>
      </c>
      <c r="N2261" s="931"/>
      <c r="O2261" s="530">
        <f t="shared" si="3350"/>
        <v>-35706</v>
      </c>
      <c r="P2261" s="530" t="str">
        <f t="shared" si="3351"/>
        <v xml:space="preserve">0 </v>
      </c>
      <c r="Q2261" s="646"/>
      <c r="R2261" s="536"/>
      <c r="S2261" s="536"/>
      <c r="T2261" s="536"/>
      <c r="U2261" s="536"/>
      <c r="V2261" s="536"/>
      <c r="W2261" s="683" t="str">
        <f t="shared" si="3367"/>
        <v>OK</v>
      </c>
      <c r="X2261" s="141"/>
      <c r="Y2261" s="141"/>
      <c r="Z2261" s="552"/>
      <c r="AA2261" s="552"/>
      <c r="AB2261" s="683" t="str">
        <f t="shared" si="3368"/>
        <v>OK</v>
      </c>
      <c r="AC2261" s="593"/>
      <c r="AD2261" s="530">
        <f t="shared" si="3352"/>
        <v>0</v>
      </c>
      <c r="AE2261" s="842">
        <f t="shared" si="3353"/>
        <v>0</v>
      </c>
      <c r="AF2261" s="931"/>
      <c r="AG2261" s="530">
        <f t="shared" si="3354"/>
        <v>-35706</v>
      </c>
      <c r="AH2261" s="530" t="str">
        <f t="shared" si="3355"/>
        <v xml:space="preserve">0 </v>
      </c>
      <c r="AI2261" s="641"/>
      <c r="AJ2261" s="537"/>
      <c r="AK2261" s="537"/>
      <c r="AL2261" s="537"/>
      <c r="AM2261" s="537"/>
      <c r="AN2261" s="537"/>
      <c r="AO2261" s="683" t="str">
        <f t="shared" si="3369"/>
        <v>OK</v>
      </c>
      <c r="AP2261" s="141"/>
      <c r="AQ2261" s="141"/>
      <c r="AR2261" s="552"/>
      <c r="AS2261" s="552"/>
      <c r="AT2261" s="683" t="str">
        <f t="shared" si="3370"/>
        <v>OK</v>
      </c>
      <c r="AU2261" s="593"/>
      <c r="AV2261" s="530">
        <f t="shared" si="3356"/>
        <v>0</v>
      </c>
      <c r="AW2261" s="842">
        <f t="shared" si="3357"/>
        <v>0</v>
      </c>
      <c r="AX2261" s="115">
        <f t="shared" si="3358"/>
        <v>35706</v>
      </c>
      <c r="AY2261" s="5">
        <f t="shared" si="3359"/>
        <v>0</v>
      </c>
      <c r="AZ2261" s="7">
        <f t="shared" ref="AZ2261" si="3376">AY2261-AX2261</f>
        <v>-35706</v>
      </c>
      <c r="BA2261" s="335">
        <f t="shared" ref="BA2261" si="3377">AZ2261/AX2261</f>
        <v>-1</v>
      </c>
      <c r="BB2261" s="23">
        <f t="shared" si="3360"/>
        <v>35706</v>
      </c>
      <c r="BC2261" s="5">
        <f t="shared" ref="BC2261" si="3378">AW2261</f>
        <v>0</v>
      </c>
      <c r="BD2261" s="7">
        <f t="shared" ref="BD2261" si="3379">BC2261-BB2261</f>
        <v>-35706</v>
      </c>
      <c r="BE2261" s="335">
        <f t="shared" ref="BE2261" si="3380">BD2261/BB2261</f>
        <v>-1</v>
      </c>
      <c r="BG2261" s="826" t="str">
        <f t="shared" si="3361"/>
        <v>45.26</v>
      </c>
      <c r="BH2261" s="607" t="b">
        <f>COUNTIF('Codes SEC'!$B$2:$B$250,Ministres!BG2261)&gt;0</f>
        <v>1</v>
      </c>
    </row>
    <row r="2262" spans="1:66" ht="34.950000000000003" customHeight="1" x14ac:dyDescent="0.25">
      <c r="A2262" s="190" t="s">
        <v>6116</v>
      </c>
      <c r="B2262" s="583">
        <v>17</v>
      </c>
      <c r="C2262" s="120" t="s">
        <v>419</v>
      </c>
      <c r="D2262" s="622">
        <v>1000</v>
      </c>
      <c r="E2262" s="584"/>
      <c r="F2262" s="120">
        <v>12</v>
      </c>
      <c r="G2262" s="700" t="s">
        <v>5613</v>
      </c>
      <c r="H2262" s="890" t="str">
        <f t="shared" si="3309"/>
        <v>091</v>
      </c>
      <c r="I2262" s="585">
        <v>84526000</v>
      </c>
      <c r="J2262" s="380" t="s">
        <v>5277</v>
      </c>
      <c r="K2262" s="422" t="s">
        <v>5647</v>
      </c>
      <c r="L2262" s="733">
        <v>0</v>
      </c>
      <c r="M2262" s="734">
        <v>0</v>
      </c>
      <c r="N2262" s="931"/>
      <c r="O2262" s="530">
        <f t="shared" si="3350"/>
        <v>0</v>
      </c>
      <c r="P2262" s="530">
        <f t="shared" si="3351"/>
        <v>0</v>
      </c>
      <c r="Q2262" s="646"/>
      <c r="R2262" s="536"/>
      <c r="S2262" s="536"/>
      <c r="T2262" s="536"/>
      <c r="U2262" s="536"/>
      <c r="V2262" s="536"/>
      <c r="W2262" s="683" t="str">
        <f t="shared" si="3367"/>
        <v>OK</v>
      </c>
      <c r="X2262" s="141"/>
      <c r="Y2262" s="141"/>
      <c r="Z2262" s="552"/>
      <c r="AA2262" s="552"/>
      <c r="AB2262" s="683" t="str">
        <f t="shared" si="3368"/>
        <v>OK</v>
      </c>
      <c r="AC2262" s="593"/>
      <c r="AD2262" s="530">
        <f t="shared" si="3352"/>
        <v>0</v>
      </c>
      <c r="AE2262" s="842">
        <f t="shared" si="3353"/>
        <v>0</v>
      </c>
      <c r="AF2262" s="931"/>
      <c r="AG2262" s="530">
        <f t="shared" si="3354"/>
        <v>0</v>
      </c>
      <c r="AH2262" s="530">
        <f t="shared" si="3355"/>
        <v>0</v>
      </c>
      <c r="AI2262" s="641"/>
      <c r="AJ2262" s="537"/>
      <c r="AK2262" s="537"/>
      <c r="AL2262" s="537"/>
      <c r="AM2262" s="537"/>
      <c r="AN2262" s="537"/>
      <c r="AO2262" s="683" t="str">
        <f t="shared" si="3369"/>
        <v>OK</v>
      </c>
      <c r="AP2262" s="141"/>
      <c r="AQ2262" s="141"/>
      <c r="AR2262" s="552"/>
      <c r="AS2262" s="552"/>
      <c r="AT2262" s="683" t="str">
        <f t="shared" si="3370"/>
        <v>OK</v>
      </c>
      <c r="AU2262" s="593"/>
      <c r="AV2262" s="530">
        <f t="shared" si="3356"/>
        <v>0</v>
      </c>
      <c r="AW2262" s="842">
        <f t="shared" si="3357"/>
        <v>0</v>
      </c>
      <c r="AX2262" s="121">
        <f t="shared" si="3358"/>
        <v>0</v>
      </c>
      <c r="AY2262" s="111">
        <f t="shared" si="3359"/>
        <v>0</v>
      </c>
      <c r="AZ2262" s="122">
        <f>AY2262-AX2262</f>
        <v>0</v>
      </c>
      <c r="BA2262" s="343" t="e">
        <f>AZ2262/AX2262</f>
        <v>#DIV/0!</v>
      </c>
      <c r="BB2262" s="590">
        <f t="shared" si="3360"/>
        <v>0</v>
      </c>
      <c r="BC2262" s="111">
        <f>AW2262</f>
        <v>0</v>
      </c>
      <c r="BD2262" s="122">
        <f>BC2262-BB2262</f>
        <v>0</v>
      </c>
      <c r="BE2262" s="343" t="e">
        <f>BD2262/BB2262</f>
        <v>#DIV/0!</v>
      </c>
      <c r="BF2262"/>
      <c r="BG2262" s="869" t="str">
        <f t="shared" si="3361"/>
        <v>45.26</v>
      </c>
      <c r="BH2262" s="607" t="b">
        <f>COUNTIF('Codes SEC'!$B$2:$B$250,Ministres!BG2262)&gt;0</f>
        <v>1</v>
      </c>
      <c r="BI2262"/>
    </row>
    <row r="2263" spans="1:66" ht="35.1" customHeight="1" x14ac:dyDescent="0.25">
      <c r="A2263" s="222" t="s">
        <v>6116</v>
      </c>
      <c r="B2263" s="112">
        <v>17</v>
      </c>
      <c r="C2263" s="116" t="s">
        <v>419</v>
      </c>
      <c r="D2263" s="620">
        <v>1000</v>
      </c>
      <c r="E2263" s="278"/>
      <c r="F2263" s="116">
        <v>12</v>
      </c>
      <c r="G2263" s="700" t="s">
        <v>5613</v>
      </c>
      <c r="H2263" s="878" t="str">
        <f t="shared" si="3309"/>
        <v>091</v>
      </c>
      <c r="I2263" s="397" t="s">
        <v>3276</v>
      </c>
      <c r="J2263" s="380" t="s">
        <v>2752</v>
      </c>
      <c r="K2263" s="494" t="s">
        <v>414</v>
      </c>
      <c r="L2263" s="733">
        <v>120</v>
      </c>
      <c r="M2263" s="734">
        <v>120</v>
      </c>
      <c r="N2263" s="931"/>
      <c r="O2263" s="530">
        <f t="shared" si="3350"/>
        <v>-120</v>
      </c>
      <c r="P2263" s="530" t="str">
        <f t="shared" si="3351"/>
        <v xml:space="preserve">0 </v>
      </c>
      <c r="Q2263" s="646"/>
      <c r="R2263" s="536"/>
      <c r="S2263" s="536"/>
      <c r="T2263" s="536"/>
      <c r="U2263" s="536"/>
      <c r="V2263" s="536"/>
      <c r="W2263" s="683" t="str">
        <f>IF(SUM(Q2263:V2263)=X2263,"OK",SUM(Q2263:V2263)-X2263)</f>
        <v>OK</v>
      </c>
      <c r="X2263" s="141"/>
      <c r="Y2263" s="141"/>
      <c r="Z2263" s="552"/>
      <c r="AA2263" s="552"/>
      <c r="AB2263" s="683" t="str">
        <f>IF(SUM(Z2263:AA2263)=AC2263,"OK",SUM(Z2263:AA2263)-AC2263)</f>
        <v>OK</v>
      </c>
      <c r="AC2263" s="593"/>
      <c r="AD2263" s="530">
        <f t="shared" si="3352"/>
        <v>0</v>
      </c>
      <c r="AE2263" s="842">
        <f t="shared" si="3353"/>
        <v>0</v>
      </c>
      <c r="AF2263" s="931"/>
      <c r="AG2263" s="530">
        <f t="shared" si="3354"/>
        <v>-120</v>
      </c>
      <c r="AH2263" s="530" t="str">
        <f t="shared" si="3355"/>
        <v xml:space="preserve">0 </v>
      </c>
      <c r="AI2263" s="641"/>
      <c r="AJ2263" s="537"/>
      <c r="AK2263" s="537"/>
      <c r="AL2263" s="537"/>
      <c r="AM2263" s="537"/>
      <c r="AN2263" s="537"/>
      <c r="AO2263" s="683" t="str">
        <f>IF(SUM(AI2263:AN2263)=AP2263,"OK",SUM(AI2263:AN2263)-AP2263)</f>
        <v>OK</v>
      </c>
      <c r="AP2263" s="141"/>
      <c r="AQ2263" s="141"/>
      <c r="AR2263" s="552"/>
      <c r="AS2263" s="552"/>
      <c r="AT2263" s="683" t="str">
        <f>IF(SUM(AR2263:AS2263)=AU2263,"OK",SUM(AR2263:AS2263)-AU2263)</f>
        <v>OK</v>
      </c>
      <c r="AU2263" s="593"/>
      <c r="AV2263" s="530">
        <f t="shared" si="3356"/>
        <v>0</v>
      </c>
      <c r="AW2263" s="842">
        <f t="shared" si="3357"/>
        <v>0</v>
      </c>
      <c r="AX2263" s="115">
        <f t="shared" si="3358"/>
        <v>120</v>
      </c>
      <c r="AY2263" s="5">
        <f t="shared" si="3359"/>
        <v>0</v>
      </c>
      <c r="AZ2263" s="7">
        <f>AY2263-AX2263</f>
        <v>-120</v>
      </c>
      <c r="BA2263" s="335">
        <f>AZ2263/AX2263</f>
        <v>-1</v>
      </c>
      <c r="BB2263" s="23">
        <f t="shared" si="3360"/>
        <v>120</v>
      </c>
      <c r="BC2263" s="5">
        <f>AW2263</f>
        <v>0</v>
      </c>
      <c r="BD2263" s="7">
        <f>BC2263-BB2263</f>
        <v>-120</v>
      </c>
      <c r="BE2263" s="335">
        <f>BD2263/BB2263</f>
        <v>-1</v>
      </c>
      <c r="BG2263" s="826" t="str">
        <f t="shared" si="3361"/>
        <v>45.40</v>
      </c>
      <c r="BH2263" s="607" t="b">
        <f>COUNTIF('Codes SEC'!$B$2:$B$250,Ministres!BG2263)&gt;0</f>
        <v>1</v>
      </c>
    </row>
    <row r="2264" spans="1:66" ht="12.75" customHeight="1" x14ac:dyDescent="0.25">
      <c r="A2264" s="227"/>
      <c r="B2264" s="209"/>
      <c r="C2264" s="253"/>
      <c r="D2264" s="625"/>
      <c r="E2264" s="280"/>
      <c r="F2264" s="253"/>
      <c r="G2264" s="695"/>
      <c r="H2264" s="886"/>
      <c r="I2264" s="403"/>
      <c r="J2264" s="381"/>
      <c r="K2264" s="514" t="s">
        <v>95</v>
      </c>
      <c r="L2264" s="315">
        <f>L2185+L2186+L2187+L2188+L2189+L2190+L2196+L2197+L2198+L2199+L2200+L2207+L2208+L2226+L2215+L2224+L2227+L2209+L2229+L2230+L2231+L2232+L2233+L2234+L2235+L2210+L2247+L2236+L2261+L2258+L2263+L2184+L2228+L2216+L2211+L2217+L2218+L2220+L2219+L2248+L2253+L2256+L2240+L2206+L2212+L2257+L2213+L2237+L2183+L2241+L2242+L2214+L2249+L2201+L2202+L2221+L2255+L2243+L2259+L2250+L2251+L2254+L2262+L2260+L2252+L2238+L2244+L2203+L2193+L2192+L2222+L2239+L2194+L2191+L2205+L2245+L2195+L2204+L2246+L2223+L2225</f>
        <v>2290060</v>
      </c>
      <c r="M2264" s="741">
        <f>M2185+M2186+M2187+M2188+M2189+M2190+M2196+M2197+M2198+M2199+M2200+M2207+M2208+M2226+M2215+M2224+M2227+M2209+M2229+M2230+M2231+M2232+M2233+M2234+M2235+M2210+M2247+M2236+M2261+M2258+M2263+M2184+M2228+M2216+M2211+M2217+M2218+M2220+M2219+M2248+M2253+M2256+M2240+M2206+M2212+M2257+M2213+M2237+M2183+M2241+M2242+M2214+M2249+M2201+M2202+M2221+M2255+M2243+M2259+M2250+M2251+M2254+M2262+M2260+M2252+M2238+M2244+M2203+M2193+M2192+M2222+M2239+M2194+M2191+M2205+M2245+M2195+M2204+M2246+M2223+M2225</f>
        <v>2281576</v>
      </c>
      <c r="N2264" s="930">
        <f>N2185+N2186+N2187+N2188+N2189+N2190+N2196+N2197+N2198+N2199+N2200+N2207+N2208+N2226+N2215+N2224+N2227+N2209+N2229+N2230+N2231+N2232+N2233+N2234+N2235+N2210+N2247+N2236+N2261+N2258+N2263+N2184+N2228+N2216+N2211+N2217+N2218+N2220+N2219+N2248+N2253+N2256+N2240+N2206+N2212+N2257+N2213+N2237+N2183+N2241+N2242+N2214+N2249+N2201+N2202+N2221+N2255+N2243+N2259+N2250+N2251+N2254+N2262+N2260+N2252+N2238+N2244+N2203+N2193+N2192+N2222+N2239+N2194+N2191+N2205+N2245+N2195+N2204+N2246+N2223+N2225</f>
        <v>0</v>
      </c>
      <c r="O2264" s="790">
        <f>O2185+O2186+O2187+O2188+O2189+O2190+O2196+O2197+O2198+O2199+O2200+O2207+O2208+O2226+O2215+O2224+O2227+O2209+O2229+O2230+O2231+O2232+O2233+O2234+O2235+O2210+O2247+O2236+O2261+O2258+O2263+O2184+O2228+O2216+O2211+O2217+O2218+O2220+O2219+O2248+O2253+O2256+O2240+O2206+O2212+O2257+O2213+O2237+O2183+O2241+O2242+O2214+O2249+O2201+O2202+O2221+O2255+O2243+O2259+O2250+O2251+O2254+O2262+O2260+O2252+O2238+O2244+O2203+O2193+O2192+O2222+O2239+O2194+O2191+O2205+O2245+O2195+O2204+O2246+O2223+O2225</f>
        <v>-2290060</v>
      </c>
      <c r="P2264" s="790">
        <f>P2185+P2186+P2187+P2188+P2189+P2190+P2196+P2197+P2198+P2199+P2200+P2207+P2208+P2226+P2215+P2224+P2227+P2209+P2229+P2230+P2231+P2232+P2233+P2234+P2235+P2210+P2247+P2236+P2261+P2258+P2263+P2184+P2228+P2216+P2211+P2217+P2218+P2220+P2219+P2248+P2253+P2256+P2240+P2206+P2212+P2257+P2213+P2237+P2183+P2241+P2242+P2214+P2249+P2201+P2202+P2221+P2255+P2243+P2259+P2250+P2251+P2254+P2262+P2260+P2252+P2238+P2244+P2203+P2193+P2192+P2222+P2239+P2194+P2191+P2205+P2245+P2195+P2204+P2246+P2223+P2225</f>
        <v>0</v>
      </c>
      <c r="Q2264" s="787">
        <f>Q2185+Q2186+Q2187+Q2188+Q2189+Q2190+Q2196+Q2197+Q2198+Q2199+Q2200+Q2207+Q2208+Q2226+Q2215+Q2224+Q2227+Q2209+Q2229+Q2230+Q2231+Q2232+Q2233+Q2234+Q2235+Q2210+Q2247+Q2236+Q2261+Q2258+Q2263+Q2184+Q2228+Q2216+Q2211+Q2217+Q2218+Q2220+Q2219+Q2248+Q2253+Q2256+Q2240+Q2206+Q2212+Q2257+Q2213+Q2237+Q2183+Q2241+Q2242+Q2214+Q2249+Q2201+Q2202+Q2221+Q2255+Q2243+Q2259+Q2250+Q2251+Q2254+Q2262+Q2260+Q2252+Q2238+Q2244+Q2203+Q2193+Q2192+Q2222+Q2239+Q2194+Q2191+Q2205+Q2245+Q2195+Q2204+Q2246+Q2223+Q2225</f>
        <v>0</v>
      </c>
      <c r="R2264" s="648">
        <f>R2185+R2186+R2187+R2188+R2189+R2190+R2196+R2197+R2198+R2199+R2200+R2207+R2208+R2226+R2215+R2224+R2227+R2209+R2229+R2230+R2231+R2232+R2233+R2234+R2235+R2210+R2247+R2236+R2261+R2258+R2263+R2184+R2228+R2216+R2211+R2217+R2218+R2220+R2219+R2248+R2253+R2256+R2240+R2206+R2212+R2257+R2213+R2237+R2183+R2241+R2242+R2214+R2249+R2201+R2202+R2221+R2255+R2243+R2259+R2250+R2251+R2254+R2262+R2260+R2252+R2238+R2244+R2203+R2193+R2192+R2222+R2239+R2194+R2191+R2205+R2245+R2195+R2204+R2246+R2223+R2225</f>
        <v>0</v>
      </c>
      <c r="S2264" s="648">
        <f>S2185+S2186+S2187+S2188+S2189+S2190+S2196+S2197+S2198+S2199+S2200+S2207+S2208+S2226+S2215+S2224+S2227+S2209+S2229+S2230+S2231+S2232+S2233+S2234+S2235+S2210+S2247+S2236+S2261+S2258+S2263+S2184+S2228+S2216+S2211+S2217+S2218+S2220+S2219+S2248+S2253+S2256+S2240+S2206+S2212+S2257+S2213+S2237+S2183+S2241+S2242+S2214+S2249+S2201+S2202+S2221+S2255+S2243+S2259+S2250+S2251+S2254+S2262+S2260+S2252+S2238+S2244+S2203+S2193+S2192+S2222+S2239+S2194+S2191+S2205+S2245+S2195+S2204+S2246+S2223+S2225</f>
        <v>0</v>
      </c>
      <c r="T2264" s="648">
        <f>T2185+T2186+T2187+T2188+T2189+T2190+T2196+T2197+T2198+T2199+T2200+T2207+T2208+T2226+T2215+T2224+T2227+T2209+T2229+T2230+T2231+T2232+T2233+T2234+T2235+T2210+T2247+T2236+T2261+T2258+T2263+T2184+T2228+T2216+T2211+T2217+T2218+T2220+T2219+T2248+T2253+T2256+T2240+T2206+T2212+T2257+T2213+T2237+T2183+T2241+T2242+T2214+T2249+T2201+T2202+T2221+T2255+T2243+T2259+T2250+T2251+T2254+T2262+T2260+T2252+T2238+T2244+T2203+T2193+T2192+T2222+T2239+T2194+T2191+T2205+T2245+T2195+T2204+T2246+T2223+T2225</f>
        <v>0</v>
      </c>
      <c r="U2264" s="648">
        <f>U2185+U2186+U2187+U2188+U2189+U2190+U2196+U2197+U2198+U2199+U2200+U2207+U2208+U2226+U2215+U2224+U2227+U2209+U2229+U2230+U2231+U2232+U2233+U2234+U2235+U2210+U2247+U2236+U2261+U2258+U2263+U2184+U2228+U2216+U2211+U2217+U2218+U2220+U2219+U2248+U2253+U2256+U2240+U2206+U2212+U2257+U2213+U2237+U2183+U2241+U2242+U2214+U2249+U2201+U2202+U2221+U2255+U2243+U2259+U2250+U2251+U2254+U2262+U2260+U2252+U2238+U2244+U2203+U2193+U2192+U2222+U2239+U2194+U2191+U2205+U2245+U2195+U2204+U2246+U2223+U2225</f>
        <v>0</v>
      </c>
      <c r="V2264" s="648">
        <f>V2185+V2186+V2187+V2188+V2189+V2190+V2196+V2197+V2198+V2199+V2200+V2207+V2208+V2226+V2215+V2224+V2227+V2209+V2229+V2230+V2231+V2232+V2233+V2234+V2235+V2210+V2247+V2236+V2261+V2258+V2263+V2184+V2228+V2216+V2211+V2217+V2218+V2220+V2219+V2248+V2253+V2256+V2240+V2206+V2212+V2257+V2213+V2237+V2183+V2241+V2242+V2214+V2249+V2201+V2202+V2221+V2255+V2243+V2259+V2250+V2251+V2254+V2262+V2260+V2252+V2238+V2244+V2203+V2193+V2192+V2222+V2239+V2194+V2191+V2205+V2245+V2195+V2204+V2246+V2223+V2225</f>
        <v>0</v>
      </c>
      <c r="W2264" s="790" t="e">
        <f>W2185+W2186+W2187+W2188+W2189+W2190+W2196+W2197+W2198+W2199+W2200+W2207+W2208+W2226+W2215+W2224+W2227+W2209+W2229+W2230+W2231+W2232+W2233+W2234+W2235+W2210+W2247+W2236+W2261+W2258+W2263+W2184+W2228+W2216+W2211+W2217+W2218+W2220+W2219+W2248+W2253+W2256+W2240+W2206+W2212+W2257+W2213+W2237+W2183+W2241+W2242+W2214+W2249+W2201+W2202+W2221+W2255+W2243+W2259+W2250+W2251+W2254+W2262+W2260+W2252+W2238+W2244+W2203+W2193+W2192+W2222+W2239+W2194+W2191+W2205+W2245+W2195+W2204+W2246+W2223+W2225</f>
        <v>#VALUE!</v>
      </c>
      <c r="X2264" s="649">
        <f>X2185+X2186+X2187+X2188+X2189+X2190+X2196+X2197+X2198+X2199+X2200+X2207+X2208+X2226+X2215+X2224+X2227+X2209+X2229+X2230+X2231+X2232+X2233+X2234+X2235+X2210+X2247+X2236+X2261+X2258+X2263+X2184+X2228+X2216+X2211+X2217+X2218+X2220+X2219+X2248+X2253+X2256+X2240+X2206+X2212+X2257+X2213+X2237+X2183+X2241+X2242+X2214+X2249+X2201+X2202+X2221+X2255+X2243+X2259+X2250+X2251+X2254+X2262+X2260+X2252+X2238+X2244+X2203+X2193+X2192+X2222+X2239+X2194+X2191+X2205+X2245+X2195+X2204+X2246+X2223+X2225</f>
        <v>0</v>
      </c>
      <c r="Y2264" s="649">
        <f>Y2185+Y2186+Y2187+Y2188+Y2189+Y2190+Y2196+Y2197+Y2198+Y2199+Y2200+Y2207+Y2208+Y2226+Y2215+Y2224+Y2227+Y2209+Y2229+Y2230+Y2231+Y2232+Y2233+Y2234+Y2235+Y2210+Y2247+Y2236+Y2261+Y2258+Y2263+Y2184+Y2228+Y2216+Y2211+Y2217+Y2218+Y2220+Y2219+Y2248+Y2253+Y2256+Y2240+Y2206+Y2212+Y2257+Y2213+Y2237+Y2183+Y2241+Y2242+Y2214+Y2249+Y2201+Y2202+Y2221+Y2255+Y2243+Y2259+Y2250+Y2251+Y2254+Y2262+Y2260+Y2252+Y2238+Y2244+Y2203+Y2193+Y2192+Y2222+Y2239+Y2194+Y2191+Y2205+Y2245+Y2195+Y2204+Y2246+Y2223+Y2225</f>
        <v>0</v>
      </c>
      <c r="Z2264" s="648">
        <f>Z2185+Z2186+Z2187+Z2188+Z2189+Z2190+Z2196+Z2197+Z2198+Z2199+Z2200+Z2207+Z2208+Z2226+Z2215+Z2224+Z2227+Z2209+Z2229+Z2230+Z2231+Z2232+Z2233+Z2234+Z2235+Z2210+Z2247+Z2236+Z2261+Z2258+Z2263+Z2184+Z2228+Z2216+Z2211+Z2217+Z2218+Z2220+Z2219+Z2248+Z2253+Z2256+Z2240+Z2206+Z2212+Z2257+Z2213+Z2237+Z2183+Z2241+Z2242+Z2214+Z2249+Z2201+Z2202+Z2221+Z2255+Z2243+Z2259+Z2250+Z2251+Z2254+Z2262+Z2260+Z2252+Z2238+Z2244+Z2203+Z2193+Z2192+Z2222+Z2239+Z2194+Z2191+Z2205+Z2245+Z2195+Z2204+Z2246+Z2223+Z2225</f>
        <v>0</v>
      </c>
      <c r="AA2264" s="648">
        <f>AA2185+AA2186+AA2187+AA2188+AA2189+AA2190+AA2196+AA2197+AA2198+AA2199+AA2200+AA2207+AA2208+AA2226+AA2215+AA2224+AA2227+AA2209+AA2229+AA2230+AA2231+AA2232+AA2233+AA2234+AA2235+AA2210+AA2247+AA2236+AA2261+AA2258+AA2263+AA2184+AA2228+AA2216+AA2211+AA2217+AA2218+AA2220+AA2219+AA2248+AA2253+AA2256+AA2240+AA2206+AA2212+AA2257+AA2213+AA2237+AA2183+AA2241+AA2242+AA2214+AA2249+AA2201+AA2202+AA2221+AA2255+AA2243+AA2259+AA2250+AA2251+AA2254+AA2262+AA2260+AA2252+AA2238+AA2244+AA2203+AA2193+AA2192+AA2222+AA2239+AA2194+AA2191+AA2205+AA2245+AA2195+AA2204+AA2246+AA2223+AA2225</f>
        <v>0</v>
      </c>
      <c r="AB2264" s="790" t="e">
        <f>AB2185+AB2186+AB2187+AB2188+AB2189+AB2190+AB2196+AB2197+AB2198+AB2199+AB2200+AB2207+AB2208+AB2226+AB2215+AB2224+AB2227+AB2209+AB2229+AB2230+AB2231+AB2232+AB2233+AB2234+AB2235+AB2210+AB2247+AB2236+AB2261+AB2258+AB2263+AB2184+AB2228+AB2216+AB2211+AB2217+AB2218+AB2220+AB2219+AB2248+AB2253+AB2256+AB2240+AB2206+AB2212+AB2257+AB2213+AB2237+AB2183+AB2241+AB2242+AB2214+AB2249+AB2201+AB2202+AB2221+AB2255+AB2243+AB2259+AB2250+AB2251+AB2254+AB2262+AB2260+AB2252+AB2238+AB2244+AB2203+AB2193+AB2192+AB2222+AB2239+AB2194+AB2191+AB2205+AB2245+AB2195+AB2204+AB2246+AB2223+AB2225</f>
        <v>#VALUE!</v>
      </c>
      <c r="AC2264" s="649">
        <f>AC2185+AC2186+AC2187+AC2188+AC2189+AC2190+AC2196+AC2197+AC2198+AC2199+AC2200+AC2207+AC2208+AC2226+AC2215+AC2224+AC2227+AC2209+AC2229+AC2230+AC2231+AC2232+AC2233+AC2234+AC2235+AC2210+AC2247+AC2236+AC2261+AC2258+AC2263+AC2184+AC2228+AC2216+AC2211+AC2217+AC2218+AC2220+AC2219+AC2248+AC2253+AC2256+AC2240+AC2206+AC2212+AC2257+AC2213+AC2237+AC2183+AC2241+AC2242+AC2214+AC2249+AC2201+AC2202+AC2221+AC2255+AC2243+AC2259+AC2250+AC2251+AC2254+AC2262+AC2260+AC2252+AC2238+AC2244+AC2203+AC2193+AC2192+AC2222+AC2239+AC2194+AC2191+AC2205+AC2245+AC2195+AC2204+AC2246+AC2223+AC2225</f>
        <v>0</v>
      </c>
      <c r="AD2264" s="790">
        <f>AD2185+AD2186+AD2187+AD2188+AD2189+AD2190+AD2196+AD2197+AD2198+AD2199+AD2200+AD2207+AD2208+AD2226+AD2215+AD2224+AD2227+AD2209+AD2229+AD2230+AD2231+AD2232+AD2233+AD2234+AD2235+AD2210+AD2247+AD2236+AD2261+AD2258+AD2263+AD2184+AD2228+AD2216+AD2211+AD2217+AD2218+AD2220+AD2219+AD2248+AD2253+AD2256+AD2240+AD2206+AD2212+AD2257+AD2213+AD2237+AD2183+AD2241+AD2242+AD2214+AD2249+AD2201+AD2202+AD2221+AD2255+AD2243+AD2259+AD2250+AD2251+AD2254+AD2262+AD2260+AD2252+AD2238+AD2244+AD2203+AD2193+AD2192+AD2222+AD2239+AD2194+AD2191+AD2205+AD2245+AD2195+AD2204+AD2246+AD2223+AD2225</f>
        <v>0</v>
      </c>
      <c r="AE2264" s="843">
        <f>AE2185+AE2186+AE2187+AE2188+AE2189+AE2190+AE2196+AE2197+AE2198+AE2199+AE2200+AE2207+AE2208+AE2226+AE2215+AE2224+AE2227+AE2209+AE2229+AE2230+AE2231+AE2232+AE2233+AE2234+AE2235+AE2210+AE2247+AE2236+AE2261+AE2258+AE2263+AE2184+AE2228+AE2216+AE2211+AE2217+AE2218+AE2220+AE2219+AE2248+AE2253+AE2256+AE2240+AE2206+AE2212+AE2257+AE2213+AE2237+AE2183+AE2241+AE2242+AE2214+AE2249+AE2201+AE2202+AE2221+AE2255+AE2243+AE2259+AE2250+AE2251+AE2254+AE2262+AE2260+AE2252+AE2238+AE2244+AE2203+AE2193+AE2192+AE2222+AE2239+AE2194+AE2191+AE2205+AE2245+AE2195+AE2204+AE2246+AE2223+AE2225</f>
        <v>0</v>
      </c>
      <c r="AF2264" s="930">
        <f>AF2185+AF2186+AF2187+AF2188+AF2189+AF2190+AF2196+AF2197+AF2198+AF2199+AF2200+AF2207+AF2208+AF2226+AF2215+AF2224+AF2227+AF2209+AF2229+AF2230+AF2231+AF2232+AF2233+AF2234+AF2235+AF2210+AF2247+AF2236+AF2261+AF2258+AF2263+AF2184+AF2228+AF2216+AF2211+AF2217+AF2218+AF2220+AF2219+AF2248+AF2253+AF2256+AF2240+AF2206+AF2212+AF2257+AF2213+AF2237+AF2183+AF2241+AF2242+AF2214+AF2249+AF2201+AF2202+AF2221+AF2255+AF2243+AF2259+AF2250+AF2251+AF2254+AF2262+AF2260+AF2252+AF2238+AF2244+AF2203+AF2193+AF2192+AF2222+AF2239+AF2194+AF2191+AF2205+AF2245+AF2195+AF2204+AF2246+AF2223+AF2225</f>
        <v>0</v>
      </c>
      <c r="AG2264" s="790">
        <f>AG2185+AG2186+AG2187+AG2188+AG2189+AG2190+AG2196+AG2197+AG2198+AG2199+AG2200+AG2207+AG2208+AG2226+AG2215+AG2224+AG2227+AG2209+AG2229+AG2230+AG2231+AG2232+AG2233+AG2234+AG2235+AG2210+AG2247+AG2236+AG2261+AG2258+AG2263+AG2184+AG2228+AG2216+AG2211+AG2217+AG2218+AG2220+AG2219+AG2248+AG2253+AG2256+AG2240+AG2206+AG2212+AG2257+AG2213+AG2237+AG2183+AG2241+AG2242+AG2214+AG2249+AG2201+AG2202+AG2221+AG2255+AG2243+AG2259+AG2250+AG2251+AG2254+AG2262+AG2260+AG2252+AG2238+AG2244+AG2203+AG2193+AG2192+AG2222+AG2239+AG2194+AG2191+AG2205+AG2245+AG2195+AG2204+AG2246+AG2223+AG2225</f>
        <v>-2281576</v>
      </c>
      <c r="AH2264" s="790">
        <f>AH2185+AH2186+AH2187+AH2188+AH2189+AH2190+AH2196+AH2197+AH2198+AH2199+AH2200+AH2207+AH2208+AH2226+AH2215+AH2224+AH2227+AH2209+AH2229+AH2230+AH2231+AH2232+AH2233+AH2234+AH2235+AH2210+AH2247+AH2236+AH2261+AH2258+AH2263+AH2184+AH2228+AH2216+AH2211+AH2217+AH2218+AH2220+AH2219+AH2248+AH2253+AH2256+AH2240+AH2206+AH2212+AH2257+AH2213+AH2237+AH2183+AH2241+AH2242+AH2214+AH2249+AH2201+AH2202+AH2221+AH2255+AH2243+AH2259+AH2250+AH2251+AH2254+AH2262+AH2260+AH2252+AH2238+AH2244+AH2203+AH2193+AH2192+AH2222+AH2239+AH2194+AH2191+AH2205+AH2245+AH2195+AH2204+AH2246+AH2223+AH2225</f>
        <v>0</v>
      </c>
      <c r="AI2264" s="787">
        <f>AI2185+AI2186+AI2187+AI2188+AI2189+AI2190+AI2196+AI2197+AI2198+AI2199+AI2200+AI2207+AI2208+AI2226+AI2215+AI2224+AI2227+AI2209+AI2229+AI2230+AI2231+AI2232+AI2233+AI2234+AI2235+AI2210+AI2247+AI2236+AI2261+AI2258+AI2263+AI2184+AI2228+AI2216+AI2211+AI2217+AI2218+AI2220+AI2219+AI2248+AI2253+AI2256+AI2240+AI2206+AI2212+AI2257+AI2213+AI2237+AI2183+AI2241+AI2242+AI2214+AI2249+AI2201+AI2202+AI2221+AI2255+AI2243+AI2259+AI2250+AI2251+AI2254+AI2262+AI2260+AI2252+AI2238+AI2244+AI2203+AI2193+AI2192+AI2222+AI2239+AI2194+AI2191+AI2205+AI2245+AI2195+AI2204+AI2246+AI2223+AI2225</f>
        <v>0</v>
      </c>
      <c r="AJ2264" s="648">
        <f>AJ2185+AJ2186+AJ2187+AJ2188+AJ2189+AJ2190+AJ2196+AJ2197+AJ2198+AJ2199+AJ2200+AJ2207+AJ2208+AJ2226+AJ2215+AJ2224+AJ2227+AJ2209+AJ2229+AJ2230+AJ2231+AJ2232+AJ2233+AJ2234+AJ2235+AJ2210+AJ2247+AJ2236+AJ2261+AJ2258+AJ2263+AJ2184+AJ2228+AJ2216+AJ2211+AJ2217+AJ2218+AJ2220+AJ2219+AJ2248+AJ2253+AJ2256+AJ2240+AJ2206+AJ2212+AJ2257+AJ2213+AJ2237+AJ2183+AJ2241+AJ2242+AJ2214+AJ2249+AJ2201+AJ2202+AJ2221+AJ2255+AJ2243+AJ2259+AJ2250+AJ2251+AJ2254+AJ2262+AJ2260+AJ2252+AJ2238+AJ2244+AJ2203+AJ2193+AJ2192+AJ2222+AJ2239+AJ2194+AJ2191+AJ2205+AJ2245+AJ2195+AJ2204+AJ2246+AJ2223+AJ2225</f>
        <v>0</v>
      </c>
      <c r="AK2264" s="648">
        <f>AK2185+AK2186+AK2187+AK2188+AK2189+AK2190+AK2196+AK2197+AK2198+AK2199+AK2200+AK2207+AK2208+AK2226+AK2215+AK2224+AK2227+AK2209+AK2229+AK2230+AK2231+AK2232+AK2233+AK2234+AK2235+AK2210+AK2247+AK2236+AK2261+AK2258+AK2263+AK2184+AK2228+AK2216+AK2211+AK2217+AK2218+AK2220+AK2219+AK2248+AK2253+AK2256+AK2240+AK2206+AK2212+AK2257+AK2213+AK2237+AK2183+AK2241+AK2242+AK2214+AK2249+AK2201+AK2202+AK2221+AK2255+AK2243+AK2259+AK2250+AK2251+AK2254+AK2262+AK2260+AK2252+AK2238+AK2244+AK2203+AK2193+AK2192+AK2222+AK2239+AK2194+AK2191+AK2205+AK2245+AK2195+AK2204+AK2246+AK2223+AK2225</f>
        <v>0</v>
      </c>
      <c r="AL2264" s="648">
        <f>AL2185+AL2186+AL2187+AL2188+AL2189+AL2190+AL2196+AL2197+AL2198+AL2199+AL2200+AL2207+AL2208+AL2226+AL2215+AL2224+AL2227+AL2209+AL2229+AL2230+AL2231+AL2232+AL2233+AL2234+AL2235+AL2210+AL2247+AL2236+AL2261+AL2258+AL2263+AL2184+AL2228+AL2216+AL2211+AL2217+AL2218+AL2220+AL2219+AL2248+AL2253+AL2256+AL2240+AL2206+AL2212+AL2257+AL2213+AL2237+AL2183+AL2241+AL2242+AL2214+AL2249+AL2201+AL2202+AL2221+AL2255+AL2243+AL2259+AL2250+AL2251+AL2254+AL2262+AL2260+AL2252+AL2238+AL2244+AL2203+AL2193+AL2192+AL2222+AL2239+AL2194+AL2191+AL2205+AL2245+AL2195+AL2204+AL2246+AL2223+AL2225</f>
        <v>0</v>
      </c>
      <c r="AM2264" s="648">
        <f>AM2185+AM2186+AM2187+AM2188+AM2189+AM2190+AM2196+AM2197+AM2198+AM2199+AM2200+AM2207+AM2208+AM2226+AM2215+AM2224+AM2227+AM2209+AM2229+AM2230+AM2231+AM2232+AM2233+AM2234+AM2235+AM2210+AM2247+AM2236+AM2261+AM2258+AM2263+AM2184+AM2228+AM2216+AM2211+AM2217+AM2218+AM2220+AM2219+AM2248+AM2253+AM2256+AM2240+AM2206+AM2212+AM2257+AM2213+AM2237+AM2183+AM2241+AM2242+AM2214+AM2249+AM2201+AM2202+AM2221+AM2255+AM2243+AM2259+AM2250+AM2251+AM2254+AM2262+AM2260+AM2252+AM2238+AM2244+AM2203+AM2193+AM2192+AM2222+AM2239+AM2194+AM2191+AM2205+AM2245+AM2195+AM2204+AM2246+AM2223+AM2225</f>
        <v>0</v>
      </c>
      <c r="AN2264" s="648">
        <f>AN2185+AN2186+AN2187+AN2188+AN2189+AN2190+AN2196+AN2197+AN2198+AN2199+AN2200+AN2207+AN2208+AN2226+AN2215+AN2224+AN2227+AN2209+AN2229+AN2230+AN2231+AN2232+AN2233+AN2234+AN2235+AN2210+AN2247+AN2236+AN2261+AN2258+AN2263+AN2184+AN2228+AN2216+AN2211+AN2217+AN2218+AN2220+AN2219+AN2248+AN2253+AN2256+AN2240+AN2206+AN2212+AN2257+AN2213+AN2237+AN2183+AN2241+AN2242+AN2214+AN2249+AN2201+AN2202+AN2221+AN2255+AN2243+AN2259+AN2250+AN2251+AN2254+AN2262+AN2260+AN2252+AN2238+AN2244+AN2203+AN2193+AN2192+AN2222+AN2239+AN2194+AN2191+AN2205+AN2245+AN2195+AN2204+AN2246+AN2223+AN2225</f>
        <v>0</v>
      </c>
      <c r="AO2264" s="790" t="e">
        <f>AO2185+AO2186+AO2187+AO2188+AO2189+AO2190+AO2196+AO2197+AO2198+AO2199+AO2200+AO2207+AO2208+AO2226+AO2215+AO2224+AO2227+AO2209+AO2229+AO2230+AO2231+AO2232+AO2233+AO2234+AO2235+AO2210+AO2247+AO2236+AO2261+AO2258+AO2263+AO2184+AO2228+AO2216+AO2211+AO2217+AO2218+AO2220+AO2219+AO2248+AO2253+AO2256+AO2240+AO2206+AO2212+AO2257+AO2213+AO2237+AO2183+AO2241+AO2242+AO2214+AO2249+AO2201+AO2202+AO2221+AO2255+AO2243+AO2259+AO2250+AO2251+AO2254+AO2262+AO2260+AO2252+AO2238+AO2244+AO2203+AO2193+AO2192+AO2222+AO2239+AO2194+AO2191+AO2205+AO2245+AO2195+AO2204+AO2246+AO2223+AO2225</f>
        <v>#VALUE!</v>
      </c>
      <c r="AP2264" s="649">
        <f>AP2185+AP2186+AP2187+AP2188+AP2189+AP2190+AP2196+AP2197+AP2198+AP2199+AP2200+AP2207+AP2208+AP2226+AP2215+AP2224+AP2227+AP2209+AP2229+AP2230+AP2231+AP2232+AP2233+AP2234+AP2235+AP2210+AP2247+AP2236+AP2261+AP2258+AP2263+AP2184+AP2228+AP2216+AP2211+AP2217+AP2218+AP2220+AP2219+AP2248+AP2253+AP2256+AP2240+AP2206+AP2212+AP2257+AP2213+AP2237+AP2183+AP2241+AP2242+AP2214+AP2249+AP2201+AP2202+AP2221+AP2255+AP2243+AP2259+AP2250+AP2251+AP2254+AP2262+AP2260+AP2252+AP2238+AP2244+AP2203+AP2193+AP2192+AP2222+AP2239+AP2194+AP2191+AP2205+AP2245+AP2195+AP2204+AP2246+AP2223+AP2225</f>
        <v>0</v>
      </c>
      <c r="AQ2264" s="649">
        <f>AQ2185+AQ2186+AQ2187+AQ2188+AQ2189+AQ2190+AQ2196+AQ2197+AQ2198+AQ2199+AQ2200+AQ2207+AQ2208+AQ2226+AQ2215+AQ2224+AQ2227+AQ2209+AQ2229+AQ2230+AQ2231+AQ2232+AQ2233+AQ2234+AQ2235+AQ2210+AQ2247+AQ2236+AQ2261+AQ2258+AQ2263+AQ2184+AQ2228+AQ2216+AQ2211+AQ2217+AQ2218+AQ2220+AQ2219+AQ2248+AQ2253+AQ2256+AQ2240+AQ2206+AQ2212+AQ2257+AQ2213+AQ2237+AQ2183+AQ2241+AQ2242+AQ2214+AQ2249+AQ2201+AQ2202+AQ2221+AQ2255+AQ2243+AQ2259+AQ2250+AQ2251+AQ2254+AQ2262+AQ2260+AQ2252+AQ2238+AQ2244+AQ2203+AQ2193+AQ2192+AQ2222+AQ2239+AQ2194+AQ2191+AQ2205+AQ2245+AQ2195+AQ2204+AQ2246+AQ2223+AQ2225</f>
        <v>0</v>
      </c>
      <c r="AR2264" s="648">
        <f>AR2185+AR2186+AR2187+AR2188+AR2189+AR2190+AR2196+AR2197+AR2198+AR2199+AR2200+AR2207+AR2208+AR2226+AR2215+AR2224+AR2227+AR2209+AR2229+AR2230+AR2231+AR2232+AR2233+AR2234+AR2235+AR2210+AR2247+AR2236+AR2261+AR2258+AR2263+AR2184+AR2228+AR2216+AR2211+AR2217+AR2218+AR2220+AR2219+AR2248+AR2253+AR2256+AR2240+AR2206+AR2212+AR2257+AR2213+AR2237+AR2183+AR2241+AR2242+AR2214+AR2249+AR2201+AR2202+AR2221+AR2255+AR2243+AR2259+AR2250+AR2251+AR2254+AR2262+AR2260+AR2252+AR2238+AR2244+AR2203+AR2193+AR2192+AR2222+AR2239+AR2194+AR2191+AR2205+AR2245+AR2195+AR2204+AR2246+AR2223+AR2225</f>
        <v>0</v>
      </c>
      <c r="AS2264" s="648">
        <f>AS2185+AS2186+AS2187+AS2188+AS2189+AS2190+AS2196+AS2197+AS2198+AS2199+AS2200+AS2207+AS2208+AS2226+AS2215+AS2224+AS2227+AS2209+AS2229+AS2230+AS2231+AS2232+AS2233+AS2234+AS2235+AS2210+AS2247+AS2236+AS2261+AS2258+AS2263+AS2184+AS2228+AS2216+AS2211+AS2217+AS2218+AS2220+AS2219+AS2248+AS2253+AS2256+AS2240+AS2206+AS2212+AS2257+AS2213+AS2237+AS2183+AS2241+AS2242+AS2214+AS2249+AS2201+AS2202+AS2221+AS2255+AS2243+AS2259+AS2250+AS2251+AS2254+AS2262+AS2260+AS2252+AS2238+AS2244+AS2203+AS2193+AS2192+AS2222+AS2239+AS2194+AS2191+AS2205+AS2245+AS2195+AS2204+AS2246+AS2223+AS2225</f>
        <v>0</v>
      </c>
      <c r="AT2264" s="790" t="e">
        <f>AT2185+AT2186+AT2187+AT2188+AT2189+AT2190+AT2196+AT2197+AT2198+AT2199+AT2200+AT2207+AT2208+AT2226+AT2215+AT2224+AT2227+AT2209+AT2229+AT2230+AT2231+AT2232+AT2233+AT2234+AT2235+AT2210+AT2247+AT2236+AT2261+AT2258+AT2263+AT2184+AT2228+AT2216+AT2211+AT2217+AT2218+AT2220+AT2219+AT2248+AT2253+AT2256+AT2240+AT2206+AT2212+AT2257+AT2213+AT2237+AT2183+AT2241+AT2242+AT2214+AT2249+AT2201+AT2202+AT2221+AT2255+AT2243+AT2259+AT2250+AT2251+AT2254+AT2262+AT2260+AT2252+AT2238+AT2244+AT2203+AT2193+AT2192+AT2222+AT2239+AT2194+AT2191+AT2205+AT2245+AT2195+AT2204+AT2246+AT2223+AT2225</f>
        <v>#VALUE!</v>
      </c>
      <c r="AU2264" s="649">
        <f>AU2185+AU2186+AU2187+AU2188+AU2189+AU2190+AU2196+AU2197+AU2198+AU2199+AU2200+AU2207+AU2208+AU2226+AU2215+AU2224+AU2227+AU2209+AU2229+AU2230+AU2231+AU2232+AU2233+AU2234+AU2235+AU2210+AU2247+AU2236+AU2261+AU2258+AU2263+AU2184+AU2228+AU2216+AU2211+AU2217+AU2218+AU2220+AU2219+AU2248+AU2253+AU2256+AU2240+AU2206+AU2212+AU2257+AU2213+AU2237+AU2183+AU2241+AU2242+AU2214+AU2249+AU2201+AU2202+AU2221+AU2255+AU2243+AU2259+AU2250+AU2251+AU2254+AU2262+AU2260+AU2252+AU2238+AU2244+AU2203+AU2193+AU2192+AU2222+AU2239+AU2194+AU2191+AU2205+AU2245+AU2195+AU2204+AU2246+AU2223+AU2225</f>
        <v>0</v>
      </c>
      <c r="AV2264" s="790">
        <f>AV2185+AV2186+AV2187+AV2188+AV2189+AV2190+AV2196+AV2197+AV2198+AV2199+AV2200+AV2207+AV2208+AV2226+AV2215+AV2224+AV2227+AV2209+AV2229+AV2230+AV2231+AV2232+AV2233+AV2234+AV2235+AV2210+AV2247+AV2236+AV2261+AV2258+AV2263+AV2184+AV2228+AV2216+AV2211+AV2217+AV2218+AV2220+AV2219+AV2248+AV2253+AV2256+AV2240+AV2206+AV2212+AV2257+AV2213+AV2237+AV2183+AV2241+AV2242+AV2214+AV2249+AV2201+AV2202+AV2221+AV2255+AV2243+AV2259+AV2250+AV2251+AV2254+AV2262+AV2260+AV2252+AV2238+AV2244+AV2203+AV2193+AV2192+AV2222+AV2239+AV2194+AV2191+AV2205+AV2245+AV2195+AV2204+AV2246+AV2223+AV2225</f>
        <v>0</v>
      </c>
      <c r="AW2264" s="843">
        <f>AW2185+AW2186+AW2187+AW2188+AW2189+AW2190+AW2196+AW2197+AW2198+AW2199+AW2200+AW2207+AW2208+AW2226+AW2215+AW2224+AW2227+AW2209+AW2229+AW2230+AW2231+AW2232+AW2233+AW2234+AW2235+AW2210+AW2247+AW2236+AW2261+AW2258+AW2263+AW2184+AW2228+AW2216+AW2211+AW2217+AW2218+AW2220+AW2219+AW2248+AW2253+AW2256+AW2240+AW2206+AW2212+AW2257+AW2213+AW2237+AW2183+AW2241+AW2242+AW2214+AW2249+AW2201+AW2202+AW2221+AW2255+AW2243+AW2259+AW2250+AW2251+AW2254+AW2262+AW2260+AW2252+AW2238+AW2244+AW2203+AW2193+AW2192+AW2222+AW2239+AW2194+AW2191+AW2205+AW2245+AW2195+AW2204+AW2246+AW2223+AW2225</f>
        <v>0</v>
      </c>
      <c r="AX2264" s="336">
        <f>AX2185+AX2186+AX2187+AX2188+AX2189+AX2190+AX2196+AX2197+AX2198+AX2199+AX2200+AX2207+AX2208+AX2226+AX2215+AX2224+AX2227+AX2209+AX2229+AX2230+AX2231+AX2232+AX2233+AX2234+AX2235+AX2210+AX2247+AX2236+AX2261+AX2258+AX2263+AX2184+AX2228+AX2216+AX2211+AX2217+AX2218+AX2220+AX2219+AX2248+AX2253+AX2256+AX2240+AX2206+AX2212+AX2257+AX2213+AX2237+AX2183+AX2241+AX2242+AX2214+AX2249+AX2201+AX2202+AX2221+AX2255+AX2243+AX2259+AX2250+AX2251+AX2254+AX2262+AX2260+AX2252+AX2238+AX2244+AX2203+AX2193+AX2192+AX2222+AX2239+AX2194+AX2191+AX2205+AX2245+AX2195+AX2204+AX2246+AX2223+AX2225</f>
        <v>2290060</v>
      </c>
      <c r="AY2264" s="337">
        <f>AY2185+AY2186+AY2187+AY2188+AY2189+AY2190+AY2196+AY2197+AY2198+AY2199+AY2200+AY2207+AY2208+AY2226+AY2215+AY2224+AY2227+AY2209+AY2229+AY2230+AY2231+AY2232+AY2233+AY2234+AY2235+AY2210+AY2247+AY2236+AY2261+AY2258+AY2263+AY2184+AY2228+AY2216+AY2211+AY2217+AY2218+AY2220+AY2219+AY2248+AY2253+AY2256+AY2240+AY2206+AY2212+AY2257+AY2213+AY2237+AY2183+AY2241+AY2242+AY2214+AY2249+AY2201+AY2202+AY2221+AY2255+AY2243+AY2259+AY2250+AY2251+AY2254+AY2262+AY2260+AY2252+AY2238+AY2244+AY2203+AY2193+AY2192+AY2222+AY2239+AY2194+AY2191+AY2205+AY2245+AY2195+AY2204+AY2246+AY2223+AY2225</f>
        <v>0</v>
      </c>
      <c r="AZ2264" s="338">
        <f>AZ2185+AZ2186+AZ2187+AZ2188+AZ2189+AZ2190+AZ2196+AZ2197+AZ2198+AZ2199+AZ2200+AZ2207+AZ2208+AZ2226+AZ2215+AZ2224+AZ2227+AZ2209+AZ2229+AZ2230+AZ2231+AZ2232+AZ2233+AZ2234+AZ2235+AZ2210+AZ2247+AZ2236+AZ2261+AZ2258+AZ2263+AZ2184+AZ2228+AZ2216+AZ2211+AZ2217+AZ2218+AZ2220+AZ2219+AZ2248+AZ2253+AZ2256+AZ2240+AZ2206+AZ2212+AZ2257+AZ2213+AZ2237+AZ2183+AZ2241+AZ2242+AZ2214+AZ2249+AZ2201+AZ2202+AZ2221+AZ2255+AZ2243+AZ2259+AZ2250+AZ2251+AZ2254+AZ2262+AZ2260+AZ2252+AZ2238+AZ2244+AZ2203+AZ2193+AZ2192+AZ2222+AZ2239+AZ2194+AZ2191+AZ2205+AZ2245+AZ2195+AZ2204+AZ2246+AZ2223+AZ2225</f>
        <v>-2290060</v>
      </c>
      <c r="BA2264" s="339" t="e">
        <f>BA2185+BA2186+BA2187+BA2188+BA2189+BA2190+BA2196+BA2197+BA2198+BA2199+BA2200+BA2207+BA2208+BA2226+BA2215+BA2224+BA2227+BA2209+BA2229+BA2230+BA2231+BA2232+BA2233+BA2234+BA2235+BA2210+BA2247+BA2236+BA2261+BA2258+BA2263+BA2184+BA2228+BA2216+BA2211+BA2217+BA2218+BA2220+BA2219+BA2248+BA2253+BA2256+BA2240+BA2206+BA2212+BA2257+BA2213+BA2237+BA2183+BA2241+BA2242+BA2214+BA2249+BA2201+BA2202+BA2221+BA2255+BA2243+BA2259+BA2250+BA2251+BA2254+BA2262+BA2260+BA2252+BA2238+BA2244+BA2203+BA2193+BA2192+BA2222+BA2239+BA2194+BA2191+BA2205+BA2245+BA2195+BA2204+BA2246+BA2223+BA2225</f>
        <v>#DIV/0!</v>
      </c>
      <c r="BB2264" s="322">
        <f>BB2185+BB2186+BB2187+BB2188+BB2189+BB2190+BB2196+BB2197+BB2198+BB2199+BB2200+BB2207+BB2208+BB2226+BB2215+BB2224+BB2227+BB2209+BB2229+BB2230+BB2231+BB2232+BB2233+BB2234+BB2235+BB2210+BB2247+BB2236+BB2261+BB2258+BB2263+BB2184+BB2228+BB2216+BB2211+BB2217+BB2218+BB2220+BB2219+BB2248+BB2253+BB2256+BB2240+BB2206+BB2212+BB2257+BB2213+BB2237+BB2183+BB2241+BB2242+BB2214+BB2249+BB2201+BB2202+BB2221+BB2255+BB2243+BB2259+BB2250+BB2251+BB2254+BB2262+BB2260+BB2252+BB2238+BB2244+BB2203+BB2193+BB2192+BB2222+BB2239+BB2194+BB2191+BB2205+BB2245+BB2195+BB2204+BB2246+BB2223+BB2225</f>
        <v>2281576</v>
      </c>
      <c r="BC2264" s="337">
        <f>BC2185+BC2186+BC2187+BC2188+BC2189+BC2190+BC2196+BC2197+BC2198+BC2199+BC2200+BC2207+BC2208+BC2226+BC2215+BC2224+BC2227+BC2209+BC2229+BC2230+BC2231+BC2232+BC2233+BC2234+BC2235+BC2210+BC2247+BC2236+BC2261+BC2258+BC2263+BC2184+BC2228+BC2216+BC2211+BC2217+BC2218+BC2220+BC2219+BC2248+BC2253+BC2256+BC2240+BC2206+BC2212+BC2257+BC2213+BC2237+BC2183+BC2241+BC2242+BC2214+BC2249+BC2201+BC2202+BC2221+BC2255+BC2243+BC2259+BC2250+BC2251+BC2254+BC2262+BC2260+BC2252+BC2238+BC2244+BC2203+BC2193+BC2192+BC2222+BC2239+BC2194+BC2191+BC2205+BC2245+BC2195+BC2204+BC2246+BC2223+BC2225</f>
        <v>0</v>
      </c>
      <c r="BD2264" s="338">
        <f>BD2185+BD2186+BD2187+BD2188+BD2189+BD2190+BD2196+BD2197+BD2198+BD2199+BD2200+BD2207+BD2208+BD2226+BD2215+BD2224+BD2227+BD2209+BD2229+BD2230+BD2231+BD2232+BD2233+BD2234+BD2235+BD2210+BD2247+BD2236+BD2261+BD2258+BD2263+BD2184+BD2228+BD2216+BD2211+BD2217+BD2218+BD2220+BD2219+BD2248+BD2253+BD2256+BD2240+BD2206+BD2212+BD2257+BD2213+BD2237+BD2183+BD2241+BD2242+BD2214+BD2249+BD2201+BD2202+BD2221+BD2255+BD2243+BD2259+BD2250+BD2251+BD2254+BD2262+BD2260+BD2252+BD2238+BD2244+BD2203+BD2193+BD2192+BD2222+BD2239+BD2194+BD2191+BD2205+BD2245+BD2195+BD2204+BD2246+BD2223+BD2225</f>
        <v>-2281576</v>
      </c>
      <c r="BE2264" s="339" t="e">
        <f>BE2185+BE2186+BE2187+BE2188+BE2189+BE2190+BE2196+BE2197+BE2198+BE2199+BE2200+BE2207+BE2208+BE2226+BE2215+BE2224+BE2227+BE2209+BE2229+BE2230+BE2231+BE2232+BE2233+BE2234+BE2235+BE2210+BE2247+BE2236+BE2261+BE2258+BE2263+BE2184+BE2228+BE2216+BE2211+BE2217+BE2218+BE2220+BE2219+BE2248+BE2253+BE2256+BE2240+BE2206+BE2212+BE2257+BE2213+BE2237+BE2183+BE2241+BE2242+BE2214+BE2249+BE2201+BE2202+BE2221+BE2255+BE2243+BE2259+BE2250+BE2251+BE2254+BE2262+BE2260+BE2252+BE2238+BE2244+BE2203+BE2193+BE2192+BE2222+BE2239+BE2194+BE2191+BE2205+BE2245+BE2195+BE2204+BE2246+BE2223+BE2225</f>
        <v>#DIV/0!</v>
      </c>
      <c r="BF2264" s="106"/>
      <c r="BG2264" s="826"/>
      <c r="BH2264" s="607"/>
    </row>
    <row r="2265" spans="1:66" ht="12.75" customHeight="1" x14ac:dyDescent="0.25">
      <c r="A2265" s="21"/>
      <c r="B2265" s="112"/>
      <c r="C2265" s="116"/>
      <c r="D2265" s="623"/>
      <c r="E2265" s="278"/>
      <c r="F2265" s="116"/>
      <c r="G2265" s="694"/>
      <c r="H2265" s="878"/>
      <c r="I2265" s="397"/>
      <c r="J2265" s="380"/>
      <c r="K2265" s="409"/>
      <c r="L2265" s="738"/>
      <c r="M2265" s="739"/>
      <c r="N2265" s="931"/>
      <c r="O2265" s="923"/>
      <c r="P2265" s="923"/>
      <c r="Q2265" s="641"/>
      <c r="R2265" s="537"/>
      <c r="S2265" s="537"/>
      <c r="T2265" s="537"/>
      <c r="U2265" s="537"/>
      <c r="V2265" s="537"/>
      <c r="W2265" s="531"/>
      <c r="X2265" s="141"/>
      <c r="Y2265" s="141"/>
      <c r="Z2265" s="552"/>
      <c r="AA2265" s="552"/>
      <c r="AB2265" s="531"/>
      <c r="AC2265" s="593"/>
      <c r="AD2265" s="923"/>
      <c r="AE2265" s="846"/>
      <c r="AF2265" s="931"/>
      <c r="AG2265" s="923"/>
      <c r="AH2265" s="923"/>
      <c r="AI2265" s="641"/>
      <c r="AJ2265" s="537"/>
      <c r="AK2265" s="537"/>
      <c r="AL2265" s="537"/>
      <c r="AM2265" s="537"/>
      <c r="AN2265" s="537"/>
      <c r="AO2265" s="531"/>
      <c r="AP2265" s="141"/>
      <c r="AQ2265" s="141"/>
      <c r="AR2265" s="552"/>
      <c r="AS2265" s="552"/>
      <c r="AT2265" s="531"/>
      <c r="AU2265" s="593"/>
      <c r="AV2265" s="923"/>
      <c r="AW2265" s="846"/>
      <c r="AX2265" s="115"/>
      <c r="AY2265" s="5"/>
      <c r="AZ2265" s="5"/>
      <c r="BA2265" s="335"/>
      <c r="BC2265" s="5"/>
      <c r="BD2265" s="5"/>
      <c r="BE2265" s="335"/>
      <c r="BF2265" s="106"/>
      <c r="BG2265" s="826"/>
      <c r="BH2265" s="607"/>
    </row>
    <row r="2266" spans="1:66" ht="12.75" customHeight="1" x14ac:dyDescent="0.25">
      <c r="A2266" s="21"/>
      <c r="B2266" s="112"/>
      <c r="C2266" s="116"/>
      <c r="D2266" s="623"/>
      <c r="E2266" s="278"/>
      <c r="F2266" s="116"/>
      <c r="G2266" s="694"/>
      <c r="H2266" s="878"/>
      <c r="I2266" s="397"/>
      <c r="J2266" s="380"/>
      <c r="K2266" s="410" t="s">
        <v>58</v>
      </c>
      <c r="L2266" s="738"/>
      <c r="M2266" s="739"/>
      <c r="N2266" s="931"/>
      <c r="O2266" s="923"/>
      <c r="P2266" s="923"/>
      <c r="Q2266" s="641"/>
      <c r="R2266" s="537"/>
      <c r="S2266" s="537"/>
      <c r="T2266" s="537"/>
      <c r="U2266" s="537"/>
      <c r="V2266" s="537"/>
      <c r="W2266" s="531"/>
      <c r="X2266" s="141"/>
      <c r="Y2266" s="141"/>
      <c r="Z2266" s="552"/>
      <c r="AA2266" s="552"/>
      <c r="AB2266" s="531"/>
      <c r="AC2266" s="593"/>
      <c r="AD2266" s="923"/>
      <c r="AE2266" s="846"/>
      <c r="AF2266" s="931"/>
      <c r="AG2266" s="923"/>
      <c r="AH2266" s="923"/>
      <c r="AI2266" s="641"/>
      <c r="AJ2266" s="537"/>
      <c r="AK2266" s="537"/>
      <c r="AL2266" s="537"/>
      <c r="AM2266" s="537"/>
      <c r="AN2266" s="537"/>
      <c r="AO2266" s="531"/>
      <c r="AP2266" s="141"/>
      <c r="AQ2266" s="141"/>
      <c r="AR2266" s="552"/>
      <c r="AS2266" s="552"/>
      <c r="AT2266" s="531"/>
      <c r="AU2266" s="593"/>
      <c r="AV2266" s="923"/>
      <c r="AW2266" s="846"/>
      <c r="AX2266" s="115"/>
      <c r="AY2266" s="5"/>
      <c r="AZ2266" s="5"/>
      <c r="BA2266" s="335"/>
      <c r="BC2266" s="5"/>
      <c r="BD2266" s="5"/>
      <c r="BE2266" s="335"/>
      <c r="BF2266" s="106"/>
      <c r="BG2266" s="826"/>
      <c r="BH2266" s="607"/>
    </row>
    <row r="2267" spans="1:66" ht="12.75" customHeight="1" x14ac:dyDescent="0.25">
      <c r="A2267" s="21"/>
      <c r="B2267" s="112"/>
      <c r="C2267" s="116"/>
      <c r="D2267" s="623"/>
      <c r="E2267" s="278"/>
      <c r="F2267" s="116"/>
      <c r="G2267" s="694"/>
      <c r="H2267" s="878"/>
      <c r="I2267" s="397"/>
      <c r="J2267" s="380"/>
      <c r="K2267" s="408"/>
      <c r="L2267" s="738"/>
      <c r="M2267" s="739"/>
      <c r="N2267" s="931"/>
      <c r="O2267" s="923"/>
      <c r="P2267" s="923"/>
      <c r="Q2267" s="641"/>
      <c r="R2267" s="537"/>
      <c r="S2267" s="537"/>
      <c r="T2267" s="537"/>
      <c r="U2267" s="537"/>
      <c r="V2267" s="537"/>
      <c r="W2267" s="531"/>
      <c r="X2267" s="141"/>
      <c r="Y2267" s="141"/>
      <c r="Z2267" s="552"/>
      <c r="AA2267" s="552"/>
      <c r="AB2267" s="531"/>
      <c r="AC2267" s="593"/>
      <c r="AD2267" s="923"/>
      <c r="AE2267" s="846"/>
      <c r="AF2267" s="931"/>
      <c r="AG2267" s="923"/>
      <c r="AH2267" s="923"/>
      <c r="AI2267" s="641"/>
      <c r="AJ2267" s="537"/>
      <c r="AK2267" s="537"/>
      <c r="AL2267" s="537"/>
      <c r="AM2267" s="537"/>
      <c r="AN2267" s="537"/>
      <c r="AO2267" s="531"/>
      <c r="AP2267" s="141"/>
      <c r="AQ2267" s="141"/>
      <c r="AR2267" s="552"/>
      <c r="AS2267" s="552"/>
      <c r="AT2267" s="531"/>
      <c r="AU2267" s="593"/>
      <c r="AV2267" s="923"/>
      <c r="AW2267" s="846"/>
      <c r="AX2267" s="115"/>
      <c r="AY2267" s="5"/>
      <c r="AZ2267" s="5"/>
      <c r="BA2267" s="335"/>
      <c r="BC2267" s="5"/>
      <c r="BD2267" s="5"/>
      <c r="BE2267" s="335"/>
      <c r="BG2267" s="826"/>
      <c r="BH2267" s="607"/>
    </row>
    <row r="2268" spans="1:66" ht="35.1" customHeight="1" x14ac:dyDescent="0.25">
      <c r="A2268" s="222" t="s">
        <v>6116</v>
      </c>
      <c r="B2268" s="112">
        <v>17</v>
      </c>
      <c r="C2268" s="116" t="s">
        <v>419</v>
      </c>
      <c r="D2268" s="620">
        <v>1000</v>
      </c>
      <c r="E2268" s="278"/>
      <c r="F2268" s="116">
        <v>5</v>
      </c>
      <c r="G2268" s="700" t="s">
        <v>5613</v>
      </c>
      <c r="H2268" s="878" t="str">
        <f t="shared" si="3309"/>
        <v>091</v>
      </c>
      <c r="I2268" s="397" t="s">
        <v>3285</v>
      </c>
      <c r="J2268" s="380" t="s">
        <v>2753</v>
      </c>
      <c r="K2268" s="408" t="s">
        <v>169</v>
      </c>
      <c r="L2268" s="733">
        <v>32</v>
      </c>
      <c r="M2268" s="734">
        <v>32</v>
      </c>
      <c r="N2268" s="931"/>
      <c r="O2268" s="530">
        <f t="shared" ref="O2268:O2275" si="3381">IF(N2268&gt;L2268,"0 ",N2268-L2268)</f>
        <v>-32</v>
      </c>
      <c r="P2268" s="530" t="str">
        <f t="shared" ref="P2268:P2275" si="3382">IF(N2268&lt;L2268,"0 ",N2268-L2268)</f>
        <v xml:space="preserve">0 </v>
      </c>
      <c r="Q2268" s="646"/>
      <c r="R2268" s="536"/>
      <c r="S2268" s="536"/>
      <c r="T2268" s="536"/>
      <c r="U2268" s="536"/>
      <c r="V2268" s="536"/>
      <c r="W2268" s="683" t="str">
        <f t="shared" ref="W2268:W2275" si="3383">IF(SUM(Q2268:V2268)=X2268,"OK",SUM(Q2268:V2268)-X2268)</f>
        <v>OK</v>
      </c>
      <c r="X2268" s="141"/>
      <c r="Y2268" s="141"/>
      <c r="Z2268" s="552"/>
      <c r="AA2268" s="552"/>
      <c r="AB2268" s="683" t="str">
        <f t="shared" ref="AB2268:AB2275" si="3384">IF(SUM(Z2268:AA2268)=AC2268,"OK",SUM(Z2268:AA2268)-AC2268)</f>
        <v>OK</v>
      </c>
      <c r="AC2268" s="593"/>
      <c r="AD2268" s="530">
        <f t="shared" ref="AD2268:AD2275" si="3385">X2268+Y2268+AC2268</f>
        <v>0</v>
      </c>
      <c r="AE2268" s="842">
        <f t="shared" ref="AE2268:AE2275" si="3386">N2268+AD2268</f>
        <v>0</v>
      </c>
      <c r="AF2268" s="931"/>
      <c r="AG2268" s="530">
        <f t="shared" ref="AG2268:AG2275" si="3387">IF(AF2268&gt;M2268,"0 ",AF2268-M2268)</f>
        <v>-32</v>
      </c>
      <c r="AH2268" s="530" t="str">
        <f t="shared" ref="AH2268:AH2275" si="3388">IF(AF2268&lt;M2268,"0 ",AF2268-M2268)</f>
        <v xml:space="preserve">0 </v>
      </c>
      <c r="AI2268" s="641"/>
      <c r="AJ2268" s="537"/>
      <c r="AK2268" s="537"/>
      <c r="AL2268" s="537"/>
      <c r="AM2268" s="537"/>
      <c r="AN2268" s="537"/>
      <c r="AO2268" s="683" t="str">
        <f t="shared" ref="AO2268:AO2275" si="3389">IF(SUM(AI2268:AN2268)=AP2268,"OK",SUM(AI2268:AN2268)-AP2268)</f>
        <v>OK</v>
      </c>
      <c r="AP2268" s="141"/>
      <c r="AQ2268" s="141"/>
      <c r="AR2268" s="552"/>
      <c r="AS2268" s="552"/>
      <c r="AT2268" s="683" t="str">
        <f t="shared" ref="AT2268:AT2275" si="3390">IF(SUM(AR2268:AS2268)=AU2268,"OK",SUM(AR2268:AS2268)-AU2268)</f>
        <v>OK</v>
      </c>
      <c r="AU2268" s="593"/>
      <c r="AV2268" s="530">
        <f t="shared" ref="AV2268:AV2275" si="3391">AP2268+AQ2268+AU2268</f>
        <v>0</v>
      </c>
      <c r="AW2268" s="842">
        <f t="shared" ref="AW2268:AW2275" si="3392">AF2268+AV2268</f>
        <v>0</v>
      </c>
      <c r="AX2268" s="115">
        <f t="shared" ref="AX2268:AX2275" si="3393">L2268</f>
        <v>32</v>
      </c>
      <c r="AY2268" s="5">
        <f t="shared" ref="AY2268:AY2275" si="3394">AE2268</f>
        <v>0</v>
      </c>
      <c r="AZ2268" s="7">
        <f t="shared" ref="AZ2268:AZ2275" si="3395">AY2268-AX2268</f>
        <v>-32</v>
      </c>
      <c r="BA2268" s="335">
        <f t="shared" ref="BA2268:BA2275" si="3396">AZ2268/AX2268</f>
        <v>-1</v>
      </c>
      <c r="BB2268" s="23">
        <f t="shared" ref="BB2268:BB2275" si="3397">M2268</f>
        <v>32</v>
      </c>
      <c r="BC2268" s="5">
        <f t="shared" ref="BC2268:BC2275" si="3398">AW2268</f>
        <v>0</v>
      </c>
      <c r="BD2268" s="7">
        <f t="shared" ref="BD2268:BD2275" si="3399">BC2268-BB2268</f>
        <v>-32</v>
      </c>
      <c r="BE2268" s="335">
        <f t="shared" ref="BE2268:BE2275" si="3400">BD2268/BB2268</f>
        <v>-1</v>
      </c>
      <c r="BF2268" s="40"/>
      <c r="BG2268" s="826" t="str">
        <f t="shared" ref="BG2268:BG2275" si="3401">RIGHT(LEFT(I2268,3),2)&amp;"."&amp;RIGHT(LEFT(I2268,5),2)</f>
        <v>61.41</v>
      </c>
      <c r="BH2268" s="607" t="b">
        <f>COUNTIF('Codes SEC'!$B$2:$B$250,Ministres!BG2268)&gt;0</f>
        <v>1</v>
      </c>
    </row>
    <row r="2269" spans="1:66" ht="35.1" customHeight="1" x14ac:dyDescent="0.25">
      <c r="A2269" s="222" t="s">
        <v>6116</v>
      </c>
      <c r="B2269" s="112">
        <v>17</v>
      </c>
      <c r="C2269" s="116" t="s">
        <v>419</v>
      </c>
      <c r="D2269" s="620">
        <v>1000</v>
      </c>
      <c r="E2269" s="278"/>
      <c r="F2269" s="116">
        <v>5</v>
      </c>
      <c r="G2269" s="700" t="s">
        <v>5613</v>
      </c>
      <c r="H2269" s="878" t="str">
        <f t="shared" si="3309"/>
        <v>091</v>
      </c>
      <c r="I2269" s="397" t="s">
        <v>3285</v>
      </c>
      <c r="J2269" s="380" t="s">
        <v>2754</v>
      </c>
      <c r="K2269" s="408" t="s">
        <v>170</v>
      </c>
      <c r="L2269" s="733">
        <v>32</v>
      </c>
      <c r="M2269" s="734">
        <v>32</v>
      </c>
      <c r="N2269" s="931"/>
      <c r="O2269" s="530">
        <f t="shared" si="3381"/>
        <v>-32</v>
      </c>
      <c r="P2269" s="530" t="str">
        <f t="shared" si="3382"/>
        <v xml:space="preserve">0 </v>
      </c>
      <c r="Q2269" s="646"/>
      <c r="R2269" s="536"/>
      <c r="S2269" s="536"/>
      <c r="T2269" s="536"/>
      <c r="U2269" s="536"/>
      <c r="V2269" s="536"/>
      <c r="W2269" s="683" t="str">
        <f t="shared" si="3383"/>
        <v>OK</v>
      </c>
      <c r="X2269" s="141"/>
      <c r="Y2269" s="141"/>
      <c r="Z2269" s="552"/>
      <c r="AA2269" s="552"/>
      <c r="AB2269" s="683" t="str">
        <f t="shared" si="3384"/>
        <v>OK</v>
      </c>
      <c r="AC2269" s="593"/>
      <c r="AD2269" s="530">
        <f t="shared" si="3385"/>
        <v>0</v>
      </c>
      <c r="AE2269" s="842">
        <f t="shared" si="3386"/>
        <v>0</v>
      </c>
      <c r="AF2269" s="931"/>
      <c r="AG2269" s="530">
        <f t="shared" si="3387"/>
        <v>-32</v>
      </c>
      <c r="AH2269" s="530" t="str">
        <f t="shared" si="3388"/>
        <v xml:space="preserve">0 </v>
      </c>
      <c r="AI2269" s="641"/>
      <c r="AJ2269" s="537"/>
      <c r="AK2269" s="537"/>
      <c r="AL2269" s="537"/>
      <c r="AM2269" s="537"/>
      <c r="AN2269" s="537"/>
      <c r="AO2269" s="683" t="str">
        <f t="shared" si="3389"/>
        <v>OK</v>
      </c>
      <c r="AP2269" s="141"/>
      <c r="AQ2269" s="141"/>
      <c r="AR2269" s="552"/>
      <c r="AS2269" s="552"/>
      <c r="AT2269" s="683" t="str">
        <f t="shared" si="3390"/>
        <v>OK</v>
      </c>
      <c r="AU2269" s="593"/>
      <c r="AV2269" s="530">
        <f t="shared" si="3391"/>
        <v>0</v>
      </c>
      <c r="AW2269" s="842">
        <f t="shared" si="3392"/>
        <v>0</v>
      </c>
      <c r="AX2269" s="115">
        <f t="shared" si="3393"/>
        <v>32</v>
      </c>
      <c r="AY2269" s="5">
        <f t="shared" si="3394"/>
        <v>0</v>
      </c>
      <c r="AZ2269" s="7">
        <f t="shared" si="3395"/>
        <v>-32</v>
      </c>
      <c r="BA2269" s="335">
        <f t="shared" si="3396"/>
        <v>-1</v>
      </c>
      <c r="BB2269" s="23">
        <f t="shared" si="3397"/>
        <v>32</v>
      </c>
      <c r="BC2269" s="5">
        <f t="shared" si="3398"/>
        <v>0</v>
      </c>
      <c r="BD2269" s="7">
        <f t="shared" si="3399"/>
        <v>-32</v>
      </c>
      <c r="BE2269" s="335">
        <f t="shared" si="3400"/>
        <v>-1</v>
      </c>
      <c r="BG2269" s="826" t="str">
        <f t="shared" si="3401"/>
        <v>61.41</v>
      </c>
      <c r="BH2269" s="607" t="b">
        <f>COUNTIF('Codes SEC'!$B$2:$B$250,Ministres!BG2269)&gt;0</f>
        <v>1</v>
      </c>
    </row>
    <row r="2270" spans="1:66" ht="35.1" customHeight="1" x14ac:dyDescent="0.25">
      <c r="A2270" s="193" t="s">
        <v>6116</v>
      </c>
      <c r="B2270" s="583" t="s">
        <v>5021</v>
      </c>
      <c r="C2270" s="120" t="s">
        <v>419</v>
      </c>
      <c r="D2270" s="622">
        <v>1000</v>
      </c>
      <c r="E2270" s="584"/>
      <c r="F2270" s="120">
        <v>12</v>
      </c>
      <c r="G2270" s="700" t="s">
        <v>5613</v>
      </c>
      <c r="H2270" s="890" t="str">
        <f t="shared" si="3309"/>
        <v>091</v>
      </c>
      <c r="I2270" s="585">
        <v>86311000</v>
      </c>
      <c r="J2270" s="380" t="s">
        <v>5063</v>
      </c>
      <c r="K2270" s="422" t="s">
        <v>5231</v>
      </c>
      <c r="L2270" s="733">
        <v>0</v>
      </c>
      <c r="M2270" s="734">
        <v>0</v>
      </c>
      <c r="N2270" s="931"/>
      <c r="O2270" s="530">
        <f t="shared" si="3381"/>
        <v>0</v>
      </c>
      <c r="P2270" s="530">
        <f t="shared" si="3382"/>
        <v>0</v>
      </c>
      <c r="Q2270" s="646"/>
      <c r="R2270" s="536"/>
      <c r="S2270" s="536"/>
      <c r="T2270" s="536"/>
      <c r="U2270" s="536"/>
      <c r="V2270" s="536"/>
      <c r="W2270" s="683" t="str">
        <f t="shared" si="3383"/>
        <v>OK</v>
      </c>
      <c r="X2270" s="141"/>
      <c r="Y2270" s="141"/>
      <c r="Z2270" s="552"/>
      <c r="AA2270" s="552"/>
      <c r="AB2270" s="683" t="str">
        <f t="shared" si="3384"/>
        <v>OK</v>
      </c>
      <c r="AC2270" s="593"/>
      <c r="AD2270" s="530">
        <f t="shared" si="3385"/>
        <v>0</v>
      </c>
      <c r="AE2270" s="842">
        <f t="shared" si="3386"/>
        <v>0</v>
      </c>
      <c r="AF2270" s="931"/>
      <c r="AG2270" s="530">
        <f t="shared" si="3387"/>
        <v>0</v>
      </c>
      <c r="AH2270" s="530">
        <f t="shared" si="3388"/>
        <v>0</v>
      </c>
      <c r="AI2270" s="641"/>
      <c r="AJ2270" s="537"/>
      <c r="AK2270" s="537"/>
      <c r="AL2270" s="537"/>
      <c r="AM2270" s="537"/>
      <c r="AN2270" s="537"/>
      <c r="AO2270" s="683" t="str">
        <f t="shared" si="3389"/>
        <v>OK</v>
      </c>
      <c r="AP2270" s="141"/>
      <c r="AQ2270" s="141"/>
      <c r="AR2270" s="552"/>
      <c r="AS2270" s="552"/>
      <c r="AT2270" s="683" t="str">
        <f t="shared" si="3390"/>
        <v>OK</v>
      </c>
      <c r="AU2270" s="593"/>
      <c r="AV2270" s="530">
        <f t="shared" si="3391"/>
        <v>0</v>
      </c>
      <c r="AW2270" s="842">
        <f t="shared" si="3392"/>
        <v>0</v>
      </c>
      <c r="AX2270" s="115">
        <f t="shared" si="3393"/>
        <v>0</v>
      </c>
      <c r="AY2270" s="5">
        <f t="shared" si="3394"/>
        <v>0</v>
      </c>
      <c r="AZ2270" s="7">
        <f t="shared" si="3395"/>
        <v>0</v>
      </c>
      <c r="BA2270" s="335" t="e">
        <f t="shared" si="3396"/>
        <v>#DIV/0!</v>
      </c>
      <c r="BB2270" s="23">
        <f t="shared" si="3397"/>
        <v>0</v>
      </c>
      <c r="BC2270" s="5">
        <f t="shared" si="3398"/>
        <v>0</v>
      </c>
      <c r="BD2270" s="7">
        <f t="shared" si="3399"/>
        <v>0</v>
      </c>
      <c r="BE2270" s="335" t="e">
        <f t="shared" si="3400"/>
        <v>#DIV/0!</v>
      </c>
      <c r="BG2270" s="826" t="str">
        <f t="shared" si="3401"/>
        <v>63.11</v>
      </c>
      <c r="BH2270" s="607" t="b">
        <f>COUNTIF('Codes SEC'!$B$2:$B$250,Ministres!BG2270)&gt;0</f>
        <v>1</v>
      </c>
    </row>
    <row r="2271" spans="1:66" s="203" customFormat="1" ht="35.1" customHeight="1" x14ac:dyDescent="0.25">
      <c r="A2271" s="193" t="s">
        <v>6116</v>
      </c>
      <c r="B2271" s="583" t="s">
        <v>5021</v>
      </c>
      <c r="C2271" s="120" t="s">
        <v>419</v>
      </c>
      <c r="D2271" s="622">
        <v>1000</v>
      </c>
      <c r="E2271" s="584"/>
      <c r="F2271" s="120">
        <v>12</v>
      </c>
      <c r="G2271" s="700" t="s">
        <v>5613</v>
      </c>
      <c r="H2271" s="890" t="str">
        <f t="shared" si="3309"/>
        <v>091</v>
      </c>
      <c r="I2271" s="585">
        <v>86311000</v>
      </c>
      <c r="J2271" s="380" t="s">
        <v>5278</v>
      </c>
      <c r="K2271" s="422" t="s">
        <v>5648</v>
      </c>
      <c r="L2271" s="733">
        <v>0</v>
      </c>
      <c r="M2271" s="734">
        <v>0</v>
      </c>
      <c r="N2271" s="931"/>
      <c r="O2271" s="530">
        <f t="shared" si="3381"/>
        <v>0</v>
      </c>
      <c r="P2271" s="530">
        <f t="shared" si="3382"/>
        <v>0</v>
      </c>
      <c r="Q2271" s="646"/>
      <c r="R2271" s="536"/>
      <c r="S2271" s="536"/>
      <c r="T2271" s="536"/>
      <c r="U2271" s="536"/>
      <c r="V2271" s="536"/>
      <c r="W2271" s="683" t="str">
        <f t="shared" si="3383"/>
        <v>OK</v>
      </c>
      <c r="X2271" s="141"/>
      <c r="Y2271" s="141"/>
      <c r="Z2271" s="552"/>
      <c r="AA2271" s="552"/>
      <c r="AB2271" s="683" t="str">
        <f t="shared" si="3384"/>
        <v>OK</v>
      </c>
      <c r="AC2271" s="593"/>
      <c r="AD2271" s="530">
        <f t="shared" si="3385"/>
        <v>0</v>
      </c>
      <c r="AE2271" s="842">
        <f t="shared" si="3386"/>
        <v>0</v>
      </c>
      <c r="AF2271" s="931"/>
      <c r="AG2271" s="530">
        <f t="shared" si="3387"/>
        <v>0</v>
      </c>
      <c r="AH2271" s="530">
        <f t="shared" si="3388"/>
        <v>0</v>
      </c>
      <c r="AI2271" s="641"/>
      <c r="AJ2271" s="537"/>
      <c r="AK2271" s="537"/>
      <c r="AL2271" s="537"/>
      <c r="AM2271" s="537"/>
      <c r="AN2271" s="537"/>
      <c r="AO2271" s="683" t="str">
        <f t="shared" si="3389"/>
        <v>OK</v>
      </c>
      <c r="AP2271" s="141"/>
      <c r="AQ2271" s="141"/>
      <c r="AR2271" s="552"/>
      <c r="AS2271" s="552"/>
      <c r="AT2271" s="683" t="str">
        <f t="shared" si="3390"/>
        <v>OK</v>
      </c>
      <c r="AU2271" s="593"/>
      <c r="AV2271" s="530">
        <f t="shared" si="3391"/>
        <v>0</v>
      </c>
      <c r="AW2271" s="842">
        <f t="shared" si="3392"/>
        <v>0</v>
      </c>
      <c r="AX2271" s="121">
        <f t="shared" si="3393"/>
        <v>0</v>
      </c>
      <c r="AY2271" s="111">
        <f t="shared" si="3394"/>
        <v>0</v>
      </c>
      <c r="AZ2271" s="122">
        <f t="shared" si="3395"/>
        <v>0</v>
      </c>
      <c r="BA2271" s="343" t="e">
        <f t="shared" si="3396"/>
        <v>#DIV/0!</v>
      </c>
      <c r="BB2271" s="590">
        <f t="shared" si="3397"/>
        <v>0</v>
      </c>
      <c r="BC2271" s="111">
        <f t="shared" si="3398"/>
        <v>0</v>
      </c>
      <c r="BD2271" s="122">
        <f t="shared" si="3399"/>
        <v>0</v>
      </c>
      <c r="BE2271" s="343" t="e">
        <f t="shared" si="3400"/>
        <v>#DIV/0!</v>
      </c>
      <c r="BG2271" s="869" t="str">
        <f t="shared" si="3401"/>
        <v>63.11</v>
      </c>
      <c r="BH2271" s="607" t="b">
        <f>COUNTIF('Codes SEC'!$B$2:$B$250,Ministres!BG2271)&gt;0</f>
        <v>1</v>
      </c>
      <c r="BJ2271" s="667"/>
      <c r="BK2271" s="667"/>
      <c r="BL2271" s="667"/>
      <c r="BM2271" s="667"/>
      <c r="BN2271" s="667"/>
    </row>
    <row r="2272" spans="1:66" s="203" customFormat="1" ht="35.1" customHeight="1" x14ac:dyDescent="0.25">
      <c r="A2272" s="193" t="s">
        <v>6116</v>
      </c>
      <c r="B2272" s="583" t="s">
        <v>5021</v>
      </c>
      <c r="C2272" s="120" t="s">
        <v>419</v>
      </c>
      <c r="D2272" s="622">
        <v>1000</v>
      </c>
      <c r="E2272" s="584"/>
      <c r="F2272" s="120">
        <v>12</v>
      </c>
      <c r="G2272" s="700" t="s">
        <v>5613</v>
      </c>
      <c r="H2272" s="890" t="str">
        <f t="shared" si="3309"/>
        <v>091</v>
      </c>
      <c r="I2272" s="585">
        <v>86321000</v>
      </c>
      <c r="J2272" s="712" t="s">
        <v>5279</v>
      </c>
      <c r="K2272" s="422" t="s">
        <v>5593</v>
      </c>
      <c r="L2272" s="733">
        <v>0</v>
      </c>
      <c r="M2272" s="734">
        <v>0</v>
      </c>
      <c r="N2272" s="931"/>
      <c r="O2272" s="530">
        <f t="shared" si="3381"/>
        <v>0</v>
      </c>
      <c r="P2272" s="530">
        <f t="shared" si="3382"/>
        <v>0</v>
      </c>
      <c r="Q2272" s="646"/>
      <c r="R2272" s="536"/>
      <c r="S2272" s="536"/>
      <c r="T2272" s="536"/>
      <c r="U2272" s="536"/>
      <c r="V2272" s="536"/>
      <c r="W2272" s="683" t="str">
        <f t="shared" si="3383"/>
        <v>OK</v>
      </c>
      <c r="X2272" s="141"/>
      <c r="Y2272" s="141"/>
      <c r="Z2272" s="552"/>
      <c r="AA2272" s="552"/>
      <c r="AB2272" s="683" t="str">
        <f t="shared" si="3384"/>
        <v>OK</v>
      </c>
      <c r="AC2272" s="593"/>
      <c r="AD2272" s="530">
        <f t="shared" si="3385"/>
        <v>0</v>
      </c>
      <c r="AE2272" s="842">
        <f t="shared" si="3386"/>
        <v>0</v>
      </c>
      <c r="AF2272" s="931"/>
      <c r="AG2272" s="530">
        <f t="shared" si="3387"/>
        <v>0</v>
      </c>
      <c r="AH2272" s="530">
        <f t="shared" si="3388"/>
        <v>0</v>
      </c>
      <c r="AI2272" s="641"/>
      <c r="AJ2272" s="537"/>
      <c r="AK2272" s="537"/>
      <c r="AL2272" s="537"/>
      <c r="AM2272" s="537"/>
      <c r="AN2272" s="537"/>
      <c r="AO2272" s="683" t="str">
        <f t="shared" si="3389"/>
        <v>OK</v>
      </c>
      <c r="AP2272" s="141"/>
      <c r="AQ2272" s="141"/>
      <c r="AR2272" s="552"/>
      <c r="AS2272" s="552"/>
      <c r="AT2272" s="683" t="str">
        <f t="shared" si="3390"/>
        <v>OK</v>
      </c>
      <c r="AU2272" s="593"/>
      <c r="AV2272" s="530">
        <f t="shared" si="3391"/>
        <v>0</v>
      </c>
      <c r="AW2272" s="842">
        <f t="shared" si="3392"/>
        <v>0</v>
      </c>
      <c r="AX2272" s="121">
        <f t="shared" si="3393"/>
        <v>0</v>
      </c>
      <c r="AY2272" s="111">
        <f t="shared" si="3394"/>
        <v>0</v>
      </c>
      <c r="AZ2272" s="122">
        <f t="shared" si="3395"/>
        <v>0</v>
      </c>
      <c r="BA2272" s="343" t="e">
        <f t="shared" si="3396"/>
        <v>#DIV/0!</v>
      </c>
      <c r="BB2272" s="590">
        <f t="shared" si="3397"/>
        <v>0</v>
      </c>
      <c r="BC2272" s="111">
        <f t="shared" si="3398"/>
        <v>0</v>
      </c>
      <c r="BD2272" s="122">
        <f t="shared" si="3399"/>
        <v>0</v>
      </c>
      <c r="BE2272" s="343" t="e">
        <f t="shared" si="3400"/>
        <v>#DIV/0!</v>
      </c>
      <c r="BG2272" s="869" t="str">
        <f t="shared" si="3401"/>
        <v>63.21</v>
      </c>
      <c r="BH2272" s="607" t="b">
        <f>COUNTIF('Codes SEC'!$B$2:$B$250,Ministres!BG2272)&gt;0</f>
        <v>1</v>
      </c>
      <c r="BJ2272" s="667"/>
      <c r="BK2272" s="667"/>
      <c r="BL2272" s="667"/>
      <c r="BM2272" s="667"/>
      <c r="BN2272" s="667"/>
    </row>
    <row r="2273" spans="1:66" s="203" customFormat="1" ht="35.1" customHeight="1" x14ac:dyDescent="0.25">
      <c r="A2273" s="21" t="s">
        <v>6116</v>
      </c>
      <c r="B2273" s="112" t="s">
        <v>5021</v>
      </c>
      <c r="C2273" s="116" t="s">
        <v>419</v>
      </c>
      <c r="D2273" s="620">
        <v>1000</v>
      </c>
      <c r="E2273" s="278"/>
      <c r="F2273" s="116">
        <v>12</v>
      </c>
      <c r="G2273" s="694" t="s">
        <v>5613</v>
      </c>
      <c r="H2273" s="1012" t="s">
        <v>3359</v>
      </c>
      <c r="I2273" s="397">
        <v>86321000</v>
      </c>
      <c r="J2273" s="380" t="s">
        <v>7200</v>
      </c>
      <c r="K2273" s="408" t="s">
        <v>7234</v>
      </c>
      <c r="L2273" s="733">
        <v>0</v>
      </c>
      <c r="M2273" s="734">
        <v>0</v>
      </c>
      <c r="N2273" s="931"/>
      <c r="O2273" s="530">
        <f>IF(N2273&gt;L2273,"0 ",N2273-L2273)</f>
        <v>0</v>
      </c>
      <c r="P2273" s="530">
        <f>IF(N2273&lt;L2273,"0 ",N2273-L2273)</f>
        <v>0</v>
      </c>
      <c r="Q2273" s="646"/>
      <c r="R2273" s="536"/>
      <c r="S2273" s="536"/>
      <c r="T2273" s="536"/>
      <c r="U2273" s="536"/>
      <c r="V2273" s="536"/>
      <c r="W2273" s="683" t="str">
        <f>IF(SUM(Q2273:V2273)=X2273,"OK",SUM(Q2273:V2273)-X2273)</f>
        <v>OK</v>
      </c>
      <c r="X2273" s="141"/>
      <c r="Y2273" s="141"/>
      <c r="Z2273" s="552"/>
      <c r="AA2273" s="552"/>
      <c r="AB2273" s="683" t="str">
        <f>IF(SUM(Z2273:AA2273)=AC2273,"OK",SUM(Z2273:AA2273)-AC2273)</f>
        <v>OK</v>
      </c>
      <c r="AC2273" s="593"/>
      <c r="AD2273" s="530">
        <f>X2273+Y2273+AC2273</f>
        <v>0</v>
      </c>
      <c r="AE2273" s="842">
        <f>N2273+AD2273</f>
        <v>0</v>
      </c>
      <c r="AF2273" s="931"/>
      <c r="AG2273" s="530">
        <f>IF(AF2273&gt;M2273,"0 ",AF2273-M2273)</f>
        <v>0</v>
      </c>
      <c r="AH2273" s="530">
        <f>IF(AF2273&lt;M2273,"0 ",AF2273-M2273)</f>
        <v>0</v>
      </c>
      <c r="AI2273" s="641"/>
      <c r="AJ2273" s="537"/>
      <c r="AK2273" s="537"/>
      <c r="AL2273" s="537"/>
      <c r="AM2273" s="537"/>
      <c r="AN2273" s="537"/>
      <c r="AO2273" s="683" t="str">
        <f>IF(SUM(AI2273:AN2273)=AP2273,"OK",SUM(AI2273:AN2273)-AP2273)</f>
        <v>OK</v>
      </c>
      <c r="AP2273" s="141"/>
      <c r="AQ2273" s="141"/>
      <c r="AR2273" s="552"/>
      <c r="AS2273" s="552"/>
      <c r="AT2273" s="683" t="str">
        <f>IF(SUM(AR2273:AS2273)=AU2273,"OK",SUM(AR2273:AS2273)-AU2273)</f>
        <v>OK</v>
      </c>
      <c r="AU2273" s="593"/>
      <c r="AV2273" s="530">
        <f>AP2273+AQ2273+AU2273</f>
        <v>0</v>
      </c>
      <c r="AW2273" s="842">
        <f>AF2273+AV2273</f>
        <v>0</v>
      </c>
      <c r="AX2273" s="115">
        <f>L2273</f>
        <v>0</v>
      </c>
      <c r="AY2273" s="5">
        <f>AE2273</f>
        <v>0</v>
      </c>
      <c r="AZ2273" s="7">
        <f>AY2273-AX2273</f>
        <v>0</v>
      </c>
      <c r="BA2273" s="335" t="e">
        <f>AZ2273/AX2273</f>
        <v>#DIV/0!</v>
      </c>
      <c r="BB2273" s="23">
        <f>M2273</f>
        <v>0</v>
      </c>
      <c r="BC2273" s="5">
        <f>AW2273</f>
        <v>0</v>
      </c>
      <c r="BD2273" s="7">
        <f>BC2273-BB2273</f>
        <v>0</v>
      </c>
      <c r="BE2273" s="335" t="e">
        <f>BD2273/BB2273</f>
        <v>#DIV/0!</v>
      </c>
      <c r="BF2273" s="667"/>
      <c r="BG2273" s="826" t="str">
        <f>RIGHT(LEFT(I2273,3),2)&amp;"."&amp;RIGHT(LEFT(I2273,5),2)</f>
        <v>63.21</v>
      </c>
      <c r="BH2273" s="668" t="b">
        <f>COUNTIF('Codes SEC'!$B$2:$B$250,Ministres!BG2273)&gt;0</f>
        <v>1</v>
      </c>
      <c r="BI2273" s="667"/>
      <c r="BJ2273" s="667"/>
      <c r="BK2273" s="667"/>
      <c r="BL2273" s="667"/>
      <c r="BM2273" s="667"/>
      <c r="BN2273" s="667"/>
    </row>
    <row r="2274" spans="1:66" s="203" customFormat="1" ht="35.1" customHeight="1" x14ac:dyDescent="0.25">
      <c r="A2274" s="21" t="s">
        <v>6116</v>
      </c>
      <c r="B2274" s="112" t="s">
        <v>5021</v>
      </c>
      <c r="C2274" s="116" t="s">
        <v>419</v>
      </c>
      <c r="D2274" s="620">
        <v>1000</v>
      </c>
      <c r="E2274" s="278"/>
      <c r="F2274" s="116">
        <v>12</v>
      </c>
      <c r="G2274" s="700" t="s">
        <v>5613</v>
      </c>
      <c r="H2274" s="878" t="str">
        <f t="shared" si="3309"/>
        <v>091</v>
      </c>
      <c r="I2274" s="397">
        <v>87422000</v>
      </c>
      <c r="J2274" s="380" t="s">
        <v>4822</v>
      </c>
      <c r="K2274" s="408" t="s">
        <v>5740</v>
      </c>
      <c r="L2274" s="733">
        <v>0</v>
      </c>
      <c r="M2274" s="734">
        <v>0</v>
      </c>
      <c r="N2274" s="931"/>
      <c r="O2274" s="530">
        <f t="shared" si="3381"/>
        <v>0</v>
      </c>
      <c r="P2274" s="530">
        <f t="shared" si="3382"/>
        <v>0</v>
      </c>
      <c r="Q2274" s="646"/>
      <c r="R2274" s="536"/>
      <c r="S2274" s="536"/>
      <c r="T2274" s="536"/>
      <c r="U2274" s="536"/>
      <c r="V2274" s="536"/>
      <c r="W2274" s="683" t="str">
        <f t="shared" si="3383"/>
        <v>OK</v>
      </c>
      <c r="X2274" s="141"/>
      <c r="Y2274" s="141"/>
      <c r="Z2274" s="552"/>
      <c r="AA2274" s="552"/>
      <c r="AB2274" s="683" t="str">
        <f t="shared" si="3384"/>
        <v>OK</v>
      </c>
      <c r="AC2274" s="593"/>
      <c r="AD2274" s="530">
        <f t="shared" si="3385"/>
        <v>0</v>
      </c>
      <c r="AE2274" s="842">
        <f t="shared" si="3386"/>
        <v>0</v>
      </c>
      <c r="AF2274" s="931"/>
      <c r="AG2274" s="530">
        <f t="shared" si="3387"/>
        <v>0</v>
      </c>
      <c r="AH2274" s="530">
        <f t="shared" si="3388"/>
        <v>0</v>
      </c>
      <c r="AI2274" s="641"/>
      <c r="AJ2274" s="537"/>
      <c r="AK2274" s="537"/>
      <c r="AL2274" s="537"/>
      <c r="AM2274" s="537"/>
      <c r="AN2274" s="537"/>
      <c r="AO2274" s="683" t="str">
        <f t="shared" si="3389"/>
        <v>OK</v>
      </c>
      <c r="AP2274" s="141"/>
      <c r="AQ2274" s="141"/>
      <c r="AR2274" s="552"/>
      <c r="AS2274" s="552"/>
      <c r="AT2274" s="683" t="str">
        <f t="shared" si="3390"/>
        <v>OK</v>
      </c>
      <c r="AU2274" s="593"/>
      <c r="AV2274" s="530">
        <f t="shared" si="3391"/>
        <v>0</v>
      </c>
      <c r="AW2274" s="842">
        <f t="shared" si="3392"/>
        <v>0</v>
      </c>
      <c r="AX2274" s="115">
        <f t="shared" si="3393"/>
        <v>0</v>
      </c>
      <c r="AY2274" s="5">
        <f t="shared" si="3394"/>
        <v>0</v>
      </c>
      <c r="AZ2274" s="7">
        <f t="shared" si="3395"/>
        <v>0</v>
      </c>
      <c r="BA2274" s="335" t="e">
        <f t="shared" si="3396"/>
        <v>#DIV/0!</v>
      </c>
      <c r="BB2274" s="23">
        <f t="shared" si="3397"/>
        <v>0</v>
      </c>
      <c r="BC2274" s="5">
        <f t="shared" si="3398"/>
        <v>0</v>
      </c>
      <c r="BD2274" s="7">
        <f t="shared" si="3399"/>
        <v>0</v>
      </c>
      <c r="BE2274" s="335" t="e">
        <f t="shared" si="3400"/>
        <v>#DIV/0!</v>
      </c>
      <c r="BF2274" s="667"/>
      <c r="BG2274" s="826" t="str">
        <f t="shared" si="3401"/>
        <v>74.22</v>
      </c>
      <c r="BH2274" s="668" t="b">
        <f>COUNTIF('Codes SEC'!$B$2:$B$250,Ministres!BG2274)&gt;0</f>
        <v>1</v>
      </c>
      <c r="BI2274" s="667"/>
      <c r="BJ2274" s="667"/>
      <c r="BK2274" s="667"/>
      <c r="BL2274" s="667"/>
      <c r="BM2274" s="667"/>
      <c r="BN2274" s="667"/>
    </row>
    <row r="2275" spans="1:66" ht="35.1" customHeight="1" x14ac:dyDescent="0.25">
      <c r="A2275" s="222" t="s">
        <v>6116</v>
      </c>
      <c r="B2275" s="112" t="s">
        <v>5021</v>
      </c>
      <c r="C2275" s="116" t="s">
        <v>419</v>
      </c>
      <c r="D2275" s="620">
        <v>1000</v>
      </c>
      <c r="E2275" s="278"/>
      <c r="F2275" s="116">
        <v>12</v>
      </c>
      <c r="G2275" s="700" t="s">
        <v>5613</v>
      </c>
      <c r="H2275" s="888" t="str">
        <f t="shared" si="3309"/>
        <v>091</v>
      </c>
      <c r="I2275" s="580">
        <v>87422000</v>
      </c>
      <c r="J2275" s="689" t="s">
        <v>5304</v>
      </c>
      <c r="K2275" s="411" t="s">
        <v>5305</v>
      </c>
      <c r="L2275" s="733">
        <v>0</v>
      </c>
      <c r="M2275" s="734">
        <v>0</v>
      </c>
      <c r="N2275" s="931"/>
      <c r="O2275" s="530">
        <f t="shared" si="3381"/>
        <v>0</v>
      </c>
      <c r="P2275" s="530">
        <f t="shared" si="3382"/>
        <v>0</v>
      </c>
      <c r="Q2275" s="646"/>
      <c r="R2275" s="536"/>
      <c r="S2275" s="536"/>
      <c r="T2275" s="536"/>
      <c r="U2275" s="536"/>
      <c r="V2275" s="536"/>
      <c r="W2275" s="683" t="str">
        <f t="shared" si="3383"/>
        <v>OK</v>
      </c>
      <c r="X2275" s="141"/>
      <c r="Y2275" s="141"/>
      <c r="Z2275" s="552"/>
      <c r="AA2275" s="552"/>
      <c r="AB2275" s="683" t="str">
        <f t="shared" si="3384"/>
        <v>OK</v>
      </c>
      <c r="AC2275" s="593"/>
      <c r="AD2275" s="530">
        <f t="shared" si="3385"/>
        <v>0</v>
      </c>
      <c r="AE2275" s="842">
        <f t="shared" si="3386"/>
        <v>0</v>
      </c>
      <c r="AF2275" s="931"/>
      <c r="AG2275" s="530">
        <f t="shared" si="3387"/>
        <v>0</v>
      </c>
      <c r="AH2275" s="530">
        <f t="shared" si="3388"/>
        <v>0</v>
      </c>
      <c r="AI2275" s="641"/>
      <c r="AJ2275" s="537"/>
      <c r="AK2275" s="537"/>
      <c r="AL2275" s="537"/>
      <c r="AM2275" s="537"/>
      <c r="AN2275" s="537"/>
      <c r="AO2275" s="683" t="str">
        <f t="shared" si="3389"/>
        <v>OK</v>
      </c>
      <c r="AP2275" s="141"/>
      <c r="AQ2275" s="141"/>
      <c r="AR2275" s="552"/>
      <c r="AS2275" s="552"/>
      <c r="AT2275" s="683" t="str">
        <f t="shared" si="3390"/>
        <v>OK</v>
      </c>
      <c r="AU2275" s="593"/>
      <c r="AV2275" s="530">
        <f t="shared" si="3391"/>
        <v>0</v>
      </c>
      <c r="AW2275" s="842">
        <f t="shared" si="3392"/>
        <v>0</v>
      </c>
      <c r="AX2275" s="115">
        <f t="shared" si="3393"/>
        <v>0</v>
      </c>
      <c r="AY2275" s="5">
        <f t="shared" si="3394"/>
        <v>0</v>
      </c>
      <c r="AZ2275" s="7">
        <f t="shared" si="3395"/>
        <v>0</v>
      </c>
      <c r="BA2275" s="335" t="e">
        <f t="shared" si="3396"/>
        <v>#DIV/0!</v>
      </c>
      <c r="BB2275" s="23">
        <f t="shared" si="3397"/>
        <v>0</v>
      </c>
      <c r="BC2275" s="5">
        <f t="shared" si="3398"/>
        <v>0</v>
      </c>
      <c r="BD2275" s="7">
        <f t="shared" si="3399"/>
        <v>0</v>
      </c>
      <c r="BE2275" s="335" t="e">
        <f t="shared" si="3400"/>
        <v>#DIV/0!</v>
      </c>
      <c r="BG2275" s="826" t="str">
        <f t="shared" si="3401"/>
        <v>74.22</v>
      </c>
      <c r="BH2275" s="607" t="b">
        <f>COUNTIF('Codes SEC'!$B$2:$B$250,Ministres!BG2275)&gt;0</f>
        <v>1</v>
      </c>
    </row>
    <row r="2276" spans="1:66" ht="12.75" customHeight="1" x14ac:dyDescent="0.25">
      <c r="A2276" s="227"/>
      <c r="B2276" s="209"/>
      <c r="C2276" s="253"/>
      <c r="D2276" s="625"/>
      <c r="E2276" s="280"/>
      <c r="F2276" s="253"/>
      <c r="G2276" s="695"/>
      <c r="H2276" s="886"/>
      <c r="I2276" s="403"/>
      <c r="J2276" s="381"/>
      <c r="K2276" s="514" t="s">
        <v>59</v>
      </c>
      <c r="L2276" s="315">
        <f>L2268+L2269+L2274+L2270+L2271+L2272+L2275+L2273</f>
        <v>64</v>
      </c>
      <c r="M2276" s="737">
        <f t="shared" ref="M2276:BE2276" si="3402">M2268+M2269+M2274+M2270+M2271+M2272+M2275+M2273</f>
        <v>64</v>
      </c>
      <c r="N2276" s="930">
        <f t="shared" si="3402"/>
        <v>0</v>
      </c>
      <c r="O2276" s="790">
        <f t="shared" si="3402"/>
        <v>-64</v>
      </c>
      <c r="P2276" s="790">
        <f t="shared" si="3402"/>
        <v>0</v>
      </c>
      <c r="Q2276" s="787">
        <f t="shared" si="3402"/>
        <v>0</v>
      </c>
      <c r="R2276" s="648">
        <f t="shared" si="3402"/>
        <v>0</v>
      </c>
      <c r="S2276" s="648">
        <f t="shared" si="3402"/>
        <v>0</v>
      </c>
      <c r="T2276" s="648">
        <f t="shared" si="3402"/>
        <v>0</v>
      </c>
      <c r="U2276" s="648">
        <f t="shared" si="3402"/>
        <v>0</v>
      </c>
      <c r="V2276" s="648">
        <f t="shared" si="3402"/>
        <v>0</v>
      </c>
      <c r="W2276" s="790" t="e">
        <f t="shared" si="3402"/>
        <v>#VALUE!</v>
      </c>
      <c r="X2276" s="649">
        <f t="shared" si="3402"/>
        <v>0</v>
      </c>
      <c r="Y2276" s="649">
        <f t="shared" si="3402"/>
        <v>0</v>
      </c>
      <c r="Z2276" s="648">
        <f t="shared" si="3402"/>
        <v>0</v>
      </c>
      <c r="AA2276" s="648">
        <f t="shared" si="3402"/>
        <v>0</v>
      </c>
      <c r="AB2276" s="790" t="e">
        <f t="shared" si="3402"/>
        <v>#VALUE!</v>
      </c>
      <c r="AC2276" s="649">
        <f t="shared" si="3402"/>
        <v>0</v>
      </c>
      <c r="AD2276" s="790">
        <f t="shared" si="3402"/>
        <v>0</v>
      </c>
      <c r="AE2276" s="843">
        <f t="shared" si="3402"/>
        <v>0</v>
      </c>
      <c r="AF2276" s="930">
        <f t="shared" si="3402"/>
        <v>0</v>
      </c>
      <c r="AG2276" s="790">
        <f t="shared" si="3402"/>
        <v>-64</v>
      </c>
      <c r="AH2276" s="790">
        <f t="shared" si="3402"/>
        <v>0</v>
      </c>
      <c r="AI2276" s="787">
        <f t="shared" si="3402"/>
        <v>0</v>
      </c>
      <c r="AJ2276" s="648">
        <f t="shared" si="3402"/>
        <v>0</v>
      </c>
      <c r="AK2276" s="648">
        <f t="shared" si="3402"/>
        <v>0</v>
      </c>
      <c r="AL2276" s="648">
        <f t="shared" si="3402"/>
        <v>0</v>
      </c>
      <c r="AM2276" s="648">
        <f t="shared" si="3402"/>
        <v>0</v>
      </c>
      <c r="AN2276" s="648">
        <f t="shared" si="3402"/>
        <v>0</v>
      </c>
      <c r="AO2276" s="790" t="e">
        <f t="shared" si="3402"/>
        <v>#VALUE!</v>
      </c>
      <c r="AP2276" s="649">
        <f t="shared" si="3402"/>
        <v>0</v>
      </c>
      <c r="AQ2276" s="649">
        <f t="shared" si="3402"/>
        <v>0</v>
      </c>
      <c r="AR2276" s="648">
        <f t="shared" si="3402"/>
        <v>0</v>
      </c>
      <c r="AS2276" s="648">
        <f t="shared" si="3402"/>
        <v>0</v>
      </c>
      <c r="AT2276" s="790" t="e">
        <f t="shared" si="3402"/>
        <v>#VALUE!</v>
      </c>
      <c r="AU2276" s="649">
        <f t="shared" si="3402"/>
        <v>0</v>
      </c>
      <c r="AV2276" s="790">
        <f t="shared" si="3402"/>
        <v>0</v>
      </c>
      <c r="AW2276" s="843">
        <f t="shared" si="3402"/>
        <v>0</v>
      </c>
      <c r="AX2276" s="336">
        <f t="shared" si="3402"/>
        <v>64</v>
      </c>
      <c r="AY2276" s="337">
        <f t="shared" si="3402"/>
        <v>0</v>
      </c>
      <c r="AZ2276" s="338">
        <f t="shared" si="3402"/>
        <v>-64</v>
      </c>
      <c r="BA2276" s="339" t="e">
        <f t="shared" si="3402"/>
        <v>#DIV/0!</v>
      </c>
      <c r="BB2276" s="322">
        <f t="shared" si="3402"/>
        <v>64</v>
      </c>
      <c r="BC2276" s="337">
        <f t="shared" si="3402"/>
        <v>0</v>
      </c>
      <c r="BD2276" s="338">
        <f t="shared" si="3402"/>
        <v>-64</v>
      </c>
      <c r="BE2276" s="339" t="e">
        <f t="shared" si="3402"/>
        <v>#DIV/0!</v>
      </c>
      <c r="BG2276" s="826"/>
      <c r="BH2276" s="607"/>
    </row>
    <row r="2277" spans="1:66" ht="12.75" customHeight="1" x14ac:dyDescent="0.25">
      <c r="A2277" s="226"/>
      <c r="B2277" s="207"/>
      <c r="C2277" s="254"/>
      <c r="D2277" s="300"/>
      <c r="E2277" s="276"/>
      <c r="F2277" s="300"/>
      <c r="G2277" s="696"/>
      <c r="H2277" s="887"/>
      <c r="I2277" s="444"/>
      <c r="J2277" s="815"/>
      <c r="K2277" s="404" t="s">
        <v>3653</v>
      </c>
      <c r="L2277" s="729">
        <f t="shared" ref="L2277:P2277" si="3403">L2276+L2264</f>
        <v>2290124</v>
      </c>
      <c r="M2277" s="730">
        <f t="shared" si="3403"/>
        <v>2281640</v>
      </c>
      <c r="N2277" s="844">
        <f t="shared" si="3403"/>
        <v>0</v>
      </c>
      <c r="O2277" s="665">
        <f t="shared" si="3403"/>
        <v>-2290124</v>
      </c>
      <c r="P2277" s="665">
        <f t="shared" si="3403"/>
        <v>0</v>
      </c>
      <c r="Q2277" s="638">
        <f t="shared" ref="Q2277:V2277" si="3404">Q2276+Q2264</f>
        <v>0</v>
      </c>
      <c r="R2277" s="130">
        <f t="shared" si="3404"/>
        <v>0</v>
      </c>
      <c r="S2277" s="130">
        <f t="shared" si="3404"/>
        <v>0</v>
      </c>
      <c r="T2277" s="130">
        <f t="shared" si="3404"/>
        <v>0</v>
      </c>
      <c r="U2277" s="130">
        <f t="shared" si="3404"/>
        <v>0</v>
      </c>
      <c r="V2277" s="130">
        <f t="shared" si="3404"/>
        <v>0</v>
      </c>
      <c r="W2277" s="665"/>
      <c r="X2277" s="130">
        <f>X2276+X2264</f>
        <v>0</v>
      </c>
      <c r="Y2277" s="130">
        <f>Y2276+Y2264</f>
        <v>0</v>
      </c>
      <c r="Z2277" s="130">
        <f>Z2276+Z2264</f>
        <v>0</v>
      </c>
      <c r="AA2277" s="130">
        <f>AA2276+AA2264</f>
        <v>0</v>
      </c>
      <c r="AB2277" s="665"/>
      <c r="AC2277" s="130">
        <f t="shared" ref="AC2277:AN2277" si="3405">AC2276+AC2264</f>
        <v>0</v>
      </c>
      <c r="AD2277" s="665">
        <f>AD2276+AD2264</f>
        <v>0</v>
      </c>
      <c r="AE2277" s="845">
        <f>AE2276+AE2264</f>
        <v>0</v>
      </c>
      <c r="AF2277" s="844">
        <f t="shared" ref="AF2277:AH2277" si="3406">AF2276+AF2264</f>
        <v>0</v>
      </c>
      <c r="AG2277" s="665">
        <f t="shared" si="3406"/>
        <v>-2281640</v>
      </c>
      <c r="AH2277" s="665">
        <f t="shared" si="3406"/>
        <v>0</v>
      </c>
      <c r="AI2277" s="638">
        <f t="shared" si="3405"/>
        <v>0</v>
      </c>
      <c r="AJ2277" s="130">
        <f t="shared" si="3405"/>
        <v>0</v>
      </c>
      <c r="AK2277" s="130">
        <f t="shared" si="3405"/>
        <v>0</v>
      </c>
      <c r="AL2277" s="130">
        <f t="shared" si="3405"/>
        <v>0</v>
      </c>
      <c r="AM2277" s="130">
        <f t="shared" si="3405"/>
        <v>0</v>
      </c>
      <c r="AN2277" s="130">
        <f t="shared" si="3405"/>
        <v>0</v>
      </c>
      <c r="AO2277" s="665"/>
      <c r="AP2277" s="130">
        <f>AP2276+AP2264</f>
        <v>0</v>
      </c>
      <c r="AQ2277" s="130">
        <f>AQ2276+AQ2264</f>
        <v>0</v>
      </c>
      <c r="AR2277" s="130">
        <f>AR2276+AR2264</f>
        <v>0</v>
      </c>
      <c r="AS2277" s="130">
        <f>AS2276+AS2264</f>
        <v>0</v>
      </c>
      <c r="AT2277" s="665"/>
      <c r="AU2277" s="130">
        <f t="shared" ref="AU2277:BE2277" si="3407">AU2276+AU2264</f>
        <v>0</v>
      </c>
      <c r="AV2277" s="665">
        <f t="shared" ref="AV2277" si="3408">AV2276+AV2264</f>
        <v>0</v>
      </c>
      <c r="AW2277" s="845">
        <f t="shared" si="3407"/>
        <v>0</v>
      </c>
      <c r="AX2277" s="314">
        <f t="shared" si="3407"/>
        <v>2290124</v>
      </c>
      <c r="AY2277" s="131">
        <f t="shared" si="3407"/>
        <v>0</v>
      </c>
      <c r="AZ2277" s="132">
        <f t="shared" si="3407"/>
        <v>-2290124</v>
      </c>
      <c r="BA2277" s="340" t="e">
        <f t="shared" si="3407"/>
        <v>#DIV/0!</v>
      </c>
      <c r="BB2277" s="310">
        <f t="shared" si="3407"/>
        <v>2281640</v>
      </c>
      <c r="BC2277" s="131">
        <f t="shared" si="3407"/>
        <v>0</v>
      </c>
      <c r="BD2277" s="132">
        <f t="shared" si="3407"/>
        <v>-2281640</v>
      </c>
      <c r="BE2277" s="340" t="e">
        <f t="shared" si="3407"/>
        <v>#DIV/0!</v>
      </c>
      <c r="BG2277" s="826"/>
      <c r="BH2277" s="607"/>
    </row>
    <row r="2278" spans="1:66" s="4" customFormat="1" ht="12.75" customHeight="1" x14ac:dyDescent="0.25">
      <c r="A2278" s="222"/>
      <c r="B2278" s="30"/>
      <c r="C2278" s="116"/>
      <c r="D2278" s="620"/>
      <c r="E2278" s="32"/>
      <c r="F2278" s="117"/>
      <c r="G2278" s="690"/>
      <c r="H2278" s="878"/>
      <c r="I2278" s="397"/>
      <c r="J2278" s="380"/>
      <c r="K2278" s="405" t="s">
        <v>208</v>
      </c>
      <c r="L2278" s="731">
        <v>0</v>
      </c>
      <c r="M2278" s="732">
        <v>0</v>
      </c>
      <c r="N2278" s="929">
        <v>0</v>
      </c>
      <c r="O2278" s="530">
        <v>0</v>
      </c>
      <c r="P2278" s="530">
        <v>0</v>
      </c>
      <c r="Q2278" s="641">
        <v>0</v>
      </c>
      <c r="R2278" s="537">
        <v>0</v>
      </c>
      <c r="S2278" s="537">
        <v>0</v>
      </c>
      <c r="T2278" s="537">
        <v>0</v>
      </c>
      <c r="U2278" s="537">
        <v>0</v>
      </c>
      <c r="V2278" s="537">
        <v>0</v>
      </c>
      <c r="W2278" s="530"/>
      <c r="X2278" s="142">
        <v>0</v>
      </c>
      <c r="Y2278" s="142">
        <v>0</v>
      </c>
      <c r="Z2278" s="537">
        <v>0</v>
      </c>
      <c r="AA2278" s="537">
        <v>0</v>
      </c>
      <c r="AB2278" s="530"/>
      <c r="AC2278" s="142">
        <v>0</v>
      </c>
      <c r="AD2278" s="530">
        <v>0</v>
      </c>
      <c r="AE2278" s="842">
        <v>0</v>
      </c>
      <c r="AF2278" s="929">
        <v>0</v>
      </c>
      <c r="AG2278" s="530">
        <v>0</v>
      </c>
      <c r="AH2278" s="530">
        <v>0</v>
      </c>
      <c r="AI2278" s="641">
        <v>0</v>
      </c>
      <c r="AJ2278" s="537">
        <v>0</v>
      </c>
      <c r="AK2278" s="537">
        <v>0</v>
      </c>
      <c r="AL2278" s="537">
        <v>0</v>
      </c>
      <c r="AM2278" s="537">
        <v>0</v>
      </c>
      <c r="AN2278" s="537">
        <v>0</v>
      </c>
      <c r="AO2278" s="530"/>
      <c r="AP2278" s="142">
        <v>0</v>
      </c>
      <c r="AQ2278" s="142">
        <v>0</v>
      </c>
      <c r="AR2278" s="537">
        <v>0</v>
      </c>
      <c r="AS2278" s="537">
        <v>0</v>
      </c>
      <c r="AT2278" s="530"/>
      <c r="AU2278" s="142">
        <v>0</v>
      </c>
      <c r="AV2278" s="530">
        <v>0</v>
      </c>
      <c r="AW2278" s="842">
        <v>0</v>
      </c>
      <c r="AX2278" s="115">
        <v>0</v>
      </c>
      <c r="AY2278" s="5">
        <v>0</v>
      </c>
      <c r="AZ2278" s="5">
        <v>0</v>
      </c>
      <c r="BA2278" s="335">
        <v>0</v>
      </c>
      <c r="BB2278" s="23">
        <v>0</v>
      </c>
      <c r="BC2278" s="5">
        <v>0</v>
      </c>
      <c r="BD2278" s="5">
        <v>0</v>
      </c>
      <c r="BE2278" s="335">
        <v>0</v>
      </c>
      <c r="BF2278" s="41"/>
      <c r="BG2278" s="826"/>
      <c r="BH2278" s="607"/>
      <c r="BI2278" s="41"/>
      <c r="BJ2278" s="41"/>
      <c r="BK2278" s="41"/>
      <c r="BL2278" s="41"/>
      <c r="BM2278" s="41"/>
      <c r="BN2278" s="41"/>
    </row>
    <row r="2279" spans="1:66" ht="12.75" customHeight="1" x14ac:dyDescent="0.25">
      <c r="A2279" s="21"/>
      <c r="B2279" s="112"/>
      <c r="C2279" s="116"/>
      <c r="D2279" s="623"/>
      <c r="E2279" s="278"/>
      <c r="F2279" s="116"/>
      <c r="G2279" s="694"/>
      <c r="H2279" s="878"/>
      <c r="I2279" s="397"/>
      <c r="J2279" s="380"/>
      <c r="K2279" s="405" t="s">
        <v>96</v>
      </c>
      <c r="L2279" s="738">
        <v>0</v>
      </c>
      <c r="M2279" s="739">
        <v>0</v>
      </c>
      <c r="N2279" s="929">
        <v>0</v>
      </c>
      <c r="O2279" s="530">
        <v>0</v>
      </c>
      <c r="P2279" s="530">
        <v>0</v>
      </c>
      <c r="Q2279" s="641">
        <v>0</v>
      </c>
      <c r="R2279" s="537">
        <v>0</v>
      </c>
      <c r="S2279" s="537">
        <v>0</v>
      </c>
      <c r="T2279" s="537">
        <v>0</v>
      </c>
      <c r="U2279" s="537">
        <v>0</v>
      </c>
      <c r="V2279" s="537">
        <v>0</v>
      </c>
      <c r="W2279" s="530"/>
      <c r="X2279" s="142">
        <v>0</v>
      </c>
      <c r="Y2279" s="142">
        <v>0</v>
      </c>
      <c r="Z2279" s="537">
        <v>0</v>
      </c>
      <c r="AA2279" s="537">
        <v>0</v>
      </c>
      <c r="AB2279" s="530"/>
      <c r="AC2279" s="142">
        <v>0</v>
      </c>
      <c r="AD2279" s="530">
        <v>0</v>
      </c>
      <c r="AE2279" s="842">
        <v>0</v>
      </c>
      <c r="AF2279" s="929">
        <v>0</v>
      </c>
      <c r="AG2279" s="530">
        <v>0</v>
      </c>
      <c r="AH2279" s="530">
        <v>0</v>
      </c>
      <c r="AI2279" s="641">
        <v>0</v>
      </c>
      <c r="AJ2279" s="537">
        <v>0</v>
      </c>
      <c r="AK2279" s="537">
        <v>0</v>
      </c>
      <c r="AL2279" s="537">
        <v>0</v>
      </c>
      <c r="AM2279" s="537">
        <v>0</v>
      </c>
      <c r="AN2279" s="537">
        <v>0</v>
      </c>
      <c r="AO2279" s="530"/>
      <c r="AP2279" s="142">
        <v>0</v>
      </c>
      <c r="AQ2279" s="142">
        <v>0</v>
      </c>
      <c r="AR2279" s="537">
        <v>0</v>
      </c>
      <c r="AS2279" s="537">
        <v>0</v>
      </c>
      <c r="AT2279" s="530"/>
      <c r="AU2279" s="142">
        <v>0</v>
      </c>
      <c r="AV2279" s="530">
        <v>0</v>
      </c>
      <c r="AW2279" s="842">
        <v>0</v>
      </c>
      <c r="AX2279" s="115">
        <v>0</v>
      </c>
      <c r="AY2279" s="5">
        <v>0</v>
      </c>
      <c r="AZ2279" s="5">
        <v>0</v>
      </c>
      <c r="BA2279" s="335">
        <v>0</v>
      </c>
      <c r="BB2279" s="23">
        <v>0</v>
      </c>
      <c r="BC2279" s="5">
        <v>0</v>
      </c>
      <c r="BD2279" s="5">
        <v>0</v>
      </c>
      <c r="BE2279" s="335">
        <v>0</v>
      </c>
      <c r="BF2279" s="40"/>
      <c r="BG2279" s="826"/>
      <c r="BH2279" s="607"/>
    </row>
    <row r="2280" spans="1:66" ht="12.75" customHeight="1" x14ac:dyDescent="0.25">
      <c r="A2280" s="21"/>
      <c r="B2280" s="112"/>
      <c r="C2280" s="116"/>
      <c r="D2280" s="623"/>
      <c r="E2280" s="278"/>
      <c r="F2280" s="116"/>
      <c r="G2280" s="694"/>
      <c r="H2280" s="878"/>
      <c r="I2280" s="397"/>
      <c r="J2280" s="380"/>
      <c r="K2280" s="405" t="s">
        <v>209</v>
      </c>
      <c r="L2280" s="738">
        <v>0</v>
      </c>
      <c r="M2280" s="739">
        <v>0</v>
      </c>
      <c r="N2280" s="929">
        <v>0</v>
      </c>
      <c r="O2280" s="530">
        <v>0</v>
      </c>
      <c r="P2280" s="530">
        <v>0</v>
      </c>
      <c r="Q2280" s="641">
        <v>0</v>
      </c>
      <c r="R2280" s="537">
        <v>0</v>
      </c>
      <c r="S2280" s="537">
        <v>0</v>
      </c>
      <c r="T2280" s="537">
        <v>0</v>
      </c>
      <c r="U2280" s="537">
        <v>0</v>
      </c>
      <c r="V2280" s="537">
        <v>0</v>
      </c>
      <c r="W2280" s="530"/>
      <c r="X2280" s="142">
        <v>0</v>
      </c>
      <c r="Y2280" s="142">
        <v>0</v>
      </c>
      <c r="Z2280" s="537">
        <v>0</v>
      </c>
      <c r="AA2280" s="537">
        <v>0</v>
      </c>
      <c r="AB2280" s="530"/>
      <c r="AC2280" s="142">
        <v>0</v>
      </c>
      <c r="AD2280" s="530">
        <v>0</v>
      </c>
      <c r="AE2280" s="842">
        <v>0</v>
      </c>
      <c r="AF2280" s="929">
        <v>0</v>
      </c>
      <c r="AG2280" s="530">
        <v>0</v>
      </c>
      <c r="AH2280" s="530">
        <v>0</v>
      </c>
      <c r="AI2280" s="641">
        <v>0</v>
      </c>
      <c r="AJ2280" s="537">
        <v>0</v>
      </c>
      <c r="AK2280" s="537">
        <v>0</v>
      </c>
      <c r="AL2280" s="537">
        <v>0</v>
      </c>
      <c r="AM2280" s="537">
        <v>0</v>
      </c>
      <c r="AN2280" s="537">
        <v>0</v>
      </c>
      <c r="AO2280" s="530"/>
      <c r="AP2280" s="142">
        <v>0</v>
      </c>
      <c r="AQ2280" s="142">
        <v>0</v>
      </c>
      <c r="AR2280" s="537">
        <v>0</v>
      </c>
      <c r="AS2280" s="537">
        <v>0</v>
      </c>
      <c r="AT2280" s="530"/>
      <c r="AU2280" s="142">
        <v>0</v>
      </c>
      <c r="AV2280" s="530">
        <v>0</v>
      </c>
      <c r="AW2280" s="842">
        <v>0</v>
      </c>
      <c r="AX2280" s="115">
        <v>0</v>
      </c>
      <c r="AY2280" s="5">
        <v>0</v>
      </c>
      <c r="AZ2280" s="5">
        <v>0</v>
      </c>
      <c r="BA2280" s="335">
        <v>0</v>
      </c>
      <c r="BB2280" s="23">
        <v>0</v>
      </c>
      <c r="BC2280" s="5">
        <v>0</v>
      </c>
      <c r="BD2280" s="5">
        <v>0</v>
      </c>
      <c r="BE2280" s="335">
        <v>0</v>
      </c>
      <c r="BG2280" s="826"/>
      <c r="BH2280" s="607"/>
    </row>
    <row r="2281" spans="1:66" ht="12.75" customHeight="1" x14ac:dyDescent="0.25">
      <c r="A2281" s="21"/>
      <c r="B2281" s="112"/>
      <c r="C2281" s="116"/>
      <c r="D2281" s="623"/>
      <c r="E2281" s="278"/>
      <c r="F2281" s="116"/>
      <c r="G2281" s="694"/>
      <c r="H2281" s="878"/>
      <c r="I2281" s="397"/>
      <c r="J2281" s="380"/>
      <c r="K2281" s="405" t="s">
        <v>210</v>
      </c>
      <c r="L2281" s="738">
        <v>0</v>
      </c>
      <c r="M2281" s="739">
        <v>0</v>
      </c>
      <c r="N2281" s="929">
        <v>0</v>
      </c>
      <c r="O2281" s="530">
        <v>0</v>
      </c>
      <c r="P2281" s="530">
        <v>0</v>
      </c>
      <c r="Q2281" s="641">
        <v>0</v>
      </c>
      <c r="R2281" s="537">
        <v>0</v>
      </c>
      <c r="S2281" s="537">
        <v>0</v>
      </c>
      <c r="T2281" s="537">
        <v>0</v>
      </c>
      <c r="U2281" s="537">
        <v>0</v>
      </c>
      <c r="V2281" s="537">
        <v>0</v>
      </c>
      <c r="W2281" s="530"/>
      <c r="X2281" s="142">
        <v>0</v>
      </c>
      <c r="Y2281" s="142">
        <v>0</v>
      </c>
      <c r="Z2281" s="537">
        <v>0</v>
      </c>
      <c r="AA2281" s="537">
        <v>0</v>
      </c>
      <c r="AB2281" s="530"/>
      <c r="AC2281" s="142">
        <v>0</v>
      </c>
      <c r="AD2281" s="530">
        <v>0</v>
      </c>
      <c r="AE2281" s="842">
        <v>0</v>
      </c>
      <c r="AF2281" s="929">
        <v>0</v>
      </c>
      <c r="AG2281" s="530">
        <v>0</v>
      </c>
      <c r="AH2281" s="530">
        <v>0</v>
      </c>
      <c r="AI2281" s="641">
        <v>0</v>
      </c>
      <c r="AJ2281" s="537">
        <v>0</v>
      </c>
      <c r="AK2281" s="537">
        <v>0</v>
      </c>
      <c r="AL2281" s="537">
        <v>0</v>
      </c>
      <c r="AM2281" s="537">
        <v>0</v>
      </c>
      <c r="AN2281" s="537">
        <v>0</v>
      </c>
      <c r="AO2281" s="530"/>
      <c r="AP2281" s="142">
        <v>0</v>
      </c>
      <c r="AQ2281" s="142">
        <v>0</v>
      </c>
      <c r="AR2281" s="537">
        <v>0</v>
      </c>
      <c r="AS2281" s="537">
        <v>0</v>
      </c>
      <c r="AT2281" s="530"/>
      <c r="AU2281" s="142">
        <v>0</v>
      </c>
      <c r="AV2281" s="530">
        <v>0</v>
      </c>
      <c r="AW2281" s="842">
        <v>0</v>
      </c>
      <c r="AX2281" s="115">
        <v>0</v>
      </c>
      <c r="AY2281" s="5">
        <v>0</v>
      </c>
      <c r="AZ2281" s="5">
        <v>0</v>
      </c>
      <c r="BA2281" s="335">
        <v>0</v>
      </c>
      <c r="BB2281" s="23">
        <v>0</v>
      </c>
      <c r="BC2281" s="5">
        <v>0</v>
      </c>
      <c r="BD2281" s="5">
        <v>0</v>
      </c>
      <c r="BE2281" s="335">
        <v>0</v>
      </c>
      <c r="BG2281" s="826"/>
      <c r="BH2281" s="607"/>
    </row>
    <row r="2282" spans="1:66" ht="12.75" customHeight="1" x14ac:dyDescent="0.25">
      <c r="A2282" s="21"/>
      <c r="B2282" s="112"/>
      <c r="C2282" s="116"/>
      <c r="D2282" s="623"/>
      <c r="E2282" s="278"/>
      <c r="F2282" s="116"/>
      <c r="G2282" s="694"/>
      <c r="H2282" s="878"/>
      <c r="I2282" s="397"/>
      <c r="J2282" s="380"/>
      <c r="K2282" s="406" t="s">
        <v>53</v>
      </c>
      <c r="L2282" s="738">
        <f>L2231+L2206+L2212+L2257+L2201+L2221+L2255+L2243+L2259</f>
        <v>0</v>
      </c>
      <c r="M2282" s="739">
        <f>M2231+M2206+M2212+M2257+M2201+M2221+M2255+M2243+M2259</f>
        <v>0</v>
      </c>
      <c r="N2282" s="929">
        <f>N2231+N2206+N2212+N2257+N2201+N2221+N2255+N2243+N2259</f>
        <v>0</v>
      </c>
      <c r="O2282" s="530">
        <f>O2231+O2206+O2212+O2257+O2201+O2221+O2255+O2243+O2259</f>
        <v>0</v>
      </c>
      <c r="P2282" s="530">
        <f>P2231+P2206+P2212+P2257+P2201+P2221+P2255+P2243+P2259</f>
        <v>0</v>
      </c>
      <c r="Q2282" s="641">
        <f>Q2231+Q2206+Q2212+Q2257+Q2201+Q2221+Q2255+Q2243+Q2259</f>
        <v>0</v>
      </c>
      <c r="R2282" s="537">
        <f>R2231+R2206+R2212+R2257+R2201+R2221+R2255+R2243+R2259</f>
        <v>0</v>
      </c>
      <c r="S2282" s="537">
        <f>S2231+S2206+S2212+S2257+S2201+S2221+S2255+S2243+S2259</f>
        <v>0</v>
      </c>
      <c r="T2282" s="537">
        <f>T2231+T2206+T2212+T2257+T2201+T2221+T2255+T2243+T2259</f>
        <v>0</v>
      </c>
      <c r="U2282" s="537">
        <f>U2231+U2206+U2212+U2257+U2201+U2221+U2255+U2243+U2259</f>
        <v>0</v>
      </c>
      <c r="V2282" s="537">
        <f>V2231+V2206+V2212+V2257+V2201+V2221+V2255+V2243+V2259</f>
        <v>0</v>
      </c>
      <c r="W2282" s="530"/>
      <c r="X2282" s="142">
        <f>X2231+X2206+X2212+X2257+X2201+X2221+X2255+X2243+X2259</f>
        <v>0</v>
      </c>
      <c r="Y2282" s="142">
        <f>Y2231+Y2206+Y2212+Y2257+Y2201+Y2221+Y2255+Y2243+Y2259</f>
        <v>0</v>
      </c>
      <c r="Z2282" s="537">
        <f>Z2231+Z2206+Z2212+Z2257+Z2201+Z2221+Z2255+Z2243+Z2259</f>
        <v>0</v>
      </c>
      <c r="AA2282" s="537">
        <f>AA2231+AA2206+AA2212+AA2257+AA2201+AA2221+AA2255+AA2243+AA2259</f>
        <v>0</v>
      </c>
      <c r="AB2282" s="530"/>
      <c r="AC2282" s="142">
        <f>AC2231+AC2206+AC2212+AC2257+AC2201+AC2221+AC2255+AC2243+AC2259</f>
        <v>0</v>
      </c>
      <c r="AD2282" s="530">
        <f>AD2231+AD2206+AD2212+AD2257+AD2201+AD2221+AD2255+AD2243+AD2259</f>
        <v>0</v>
      </c>
      <c r="AE2282" s="842">
        <f>AE2231+AE2206+AE2212+AE2257+AE2201+AE2221+AE2255+AE2243+AE2259</f>
        <v>0</v>
      </c>
      <c r="AF2282" s="929">
        <f>AF2231+AF2206+AF2212+AF2257+AF2201+AF2221+AF2255+AF2243+AF2259</f>
        <v>0</v>
      </c>
      <c r="AG2282" s="530">
        <f>AG2231+AG2206+AG2212+AG2257+AG2201+AG2221+AG2255+AG2243+AG2259</f>
        <v>0</v>
      </c>
      <c r="AH2282" s="530">
        <f>AH2231+AH2206+AH2212+AH2257+AH2201+AH2221+AH2255+AH2243+AH2259</f>
        <v>0</v>
      </c>
      <c r="AI2282" s="641">
        <f>AI2231+AI2206+AI2212+AI2257+AI2201+AI2221+AI2255+AI2243+AI2259</f>
        <v>0</v>
      </c>
      <c r="AJ2282" s="537">
        <f>AJ2231+AJ2206+AJ2212+AJ2257+AJ2201+AJ2221+AJ2255+AJ2243+AJ2259</f>
        <v>0</v>
      </c>
      <c r="AK2282" s="537">
        <f>AK2231+AK2206+AK2212+AK2257+AK2201+AK2221+AK2255+AK2243+AK2259</f>
        <v>0</v>
      </c>
      <c r="AL2282" s="537">
        <f>AL2231+AL2206+AL2212+AL2257+AL2201+AL2221+AL2255+AL2243+AL2259</f>
        <v>0</v>
      </c>
      <c r="AM2282" s="537">
        <f>AM2231+AM2206+AM2212+AM2257+AM2201+AM2221+AM2255+AM2243+AM2259</f>
        <v>0</v>
      </c>
      <c r="AN2282" s="537">
        <f>AN2231+AN2206+AN2212+AN2257+AN2201+AN2221+AN2255+AN2243+AN2259</f>
        <v>0</v>
      </c>
      <c r="AO2282" s="530"/>
      <c r="AP2282" s="142">
        <f>AP2231+AP2206+AP2212+AP2257+AP2201+AP2221+AP2255+AP2243+AP2259</f>
        <v>0</v>
      </c>
      <c r="AQ2282" s="142">
        <f>AQ2231+AQ2206+AQ2212+AQ2257+AQ2201+AQ2221+AQ2255+AQ2243+AQ2259</f>
        <v>0</v>
      </c>
      <c r="AR2282" s="537">
        <f>AR2231+AR2206+AR2212+AR2257+AR2201+AR2221+AR2255+AR2243+AR2259</f>
        <v>0</v>
      </c>
      <c r="AS2282" s="537">
        <f>AS2231+AS2206+AS2212+AS2257+AS2201+AS2221+AS2255+AS2243+AS2259</f>
        <v>0</v>
      </c>
      <c r="AT2282" s="530"/>
      <c r="AU2282" s="142">
        <f>AU2231+AU2206+AU2212+AU2257+AU2201+AU2221+AU2255+AU2243+AU2259</f>
        <v>0</v>
      </c>
      <c r="AV2282" s="530">
        <f>AV2231+AV2206+AV2212+AV2257+AV2201+AV2221+AV2255+AV2243+AV2259</f>
        <v>0</v>
      </c>
      <c r="AW2282" s="842">
        <f>AW2231+AW2206+AW2212+AW2257+AW2201+AW2221+AW2255+AW2243+AW2259</f>
        <v>0</v>
      </c>
      <c r="AX2282" s="115">
        <f>AX2231+AX2206+AX2212+AX2257+AX2201+AX2221+AX2255+AX2243+AX2259</f>
        <v>0</v>
      </c>
      <c r="AY2282" s="5">
        <f>AY2231+AY2206+AY2212+AY2257+AY2201+AY2221+AY2255+AY2243+AY2259</f>
        <v>0</v>
      </c>
      <c r="AZ2282" s="5">
        <f>AZ2231+AZ2206+AZ2212+AZ2257+AZ2201+AZ2221+AZ2255+AZ2243+AZ2259</f>
        <v>0</v>
      </c>
      <c r="BA2282" s="335" t="e">
        <f>BA2231+BA2206+BA2212+BA2257+BA2201+BA2221+BA2255+BA2243+BA2259</f>
        <v>#DIV/0!</v>
      </c>
      <c r="BB2282" s="23">
        <f>BB2231+BB2206+BB2212+BB2257+BB2201+BB2221+BB2255+BB2243+BB2259</f>
        <v>0</v>
      </c>
      <c r="BC2282" s="5">
        <f>BC2231+BC2206+BC2212+BC2257+BC2201+BC2221+BC2255+BC2243+BC2259</f>
        <v>0</v>
      </c>
      <c r="BD2282" s="5">
        <f>BD2231+BD2206+BD2212+BD2257+BD2201+BD2221+BD2255+BD2243+BD2259</f>
        <v>0</v>
      </c>
      <c r="BE2282" s="335" t="e">
        <f>BE2231+BE2206+BE2212+BE2257+BE2201+BE2221+BE2255+BE2243+BE2259</f>
        <v>#DIV/0!</v>
      </c>
      <c r="BF2282" s="667"/>
      <c r="BG2282" s="826"/>
      <c r="BH2282" s="607"/>
    </row>
    <row r="2283" spans="1:66" ht="12.75" customHeight="1" x14ac:dyDescent="0.25">
      <c r="A2283" s="21"/>
      <c r="B2283" s="112"/>
      <c r="C2283" s="116"/>
      <c r="D2283" s="623"/>
      <c r="E2283" s="278"/>
      <c r="F2283" s="116"/>
      <c r="G2283" s="694"/>
      <c r="H2283" s="878"/>
      <c r="I2283" s="397"/>
      <c r="J2283" s="380"/>
      <c r="K2283" s="406"/>
      <c r="L2283" s="738"/>
      <c r="M2283" s="739"/>
      <c r="N2283" s="929"/>
      <c r="O2283" s="530"/>
      <c r="P2283" s="530"/>
      <c r="Q2283" s="641"/>
      <c r="R2283" s="537"/>
      <c r="S2283" s="537"/>
      <c r="T2283" s="537"/>
      <c r="U2283" s="537"/>
      <c r="V2283" s="537"/>
      <c r="W2283" s="531"/>
      <c r="X2283" s="140"/>
      <c r="Y2283" s="140"/>
      <c r="Z2283" s="551"/>
      <c r="AA2283" s="551"/>
      <c r="AB2283" s="531"/>
      <c r="AC2283" s="142"/>
      <c r="AD2283" s="530"/>
      <c r="AE2283" s="842"/>
      <c r="AF2283" s="929"/>
      <c r="AG2283" s="530"/>
      <c r="AH2283" s="530"/>
      <c r="AI2283" s="641"/>
      <c r="AJ2283" s="537"/>
      <c r="AK2283" s="537"/>
      <c r="AL2283" s="537"/>
      <c r="AM2283" s="537"/>
      <c r="AN2283" s="537"/>
      <c r="AO2283" s="531"/>
      <c r="AP2283" s="140"/>
      <c r="AQ2283" s="140"/>
      <c r="AR2283" s="551"/>
      <c r="AS2283" s="551"/>
      <c r="AT2283" s="531"/>
      <c r="AU2283" s="142"/>
      <c r="AV2283" s="530"/>
      <c r="AW2283" s="842"/>
      <c r="AX2283" s="115"/>
      <c r="AY2283" s="5"/>
      <c r="AZ2283" s="5"/>
      <c r="BA2283" s="335"/>
      <c r="BC2283" s="5"/>
      <c r="BD2283" s="5"/>
      <c r="BE2283" s="335"/>
      <c r="BG2283" s="826"/>
      <c r="BH2283" s="607"/>
    </row>
    <row r="2284" spans="1:66" s="4" customFormat="1" ht="12.75" customHeight="1" x14ac:dyDescent="0.25">
      <c r="A2284" s="21"/>
      <c r="B2284" s="112"/>
      <c r="C2284" s="116"/>
      <c r="D2284" s="623"/>
      <c r="E2284" s="278"/>
      <c r="F2284" s="116"/>
      <c r="G2284" s="694"/>
      <c r="H2284" s="878"/>
      <c r="I2284" s="397"/>
      <c r="J2284" s="380"/>
      <c r="K2284" s="406"/>
      <c r="L2284" s="738"/>
      <c r="M2284" s="739"/>
      <c r="N2284" s="929"/>
      <c r="O2284" s="530"/>
      <c r="P2284" s="530"/>
      <c r="Q2284" s="641"/>
      <c r="R2284" s="537"/>
      <c r="S2284" s="537"/>
      <c r="T2284" s="537"/>
      <c r="U2284" s="537"/>
      <c r="V2284" s="537"/>
      <c r="W2284" s="531"/>
      <c r="X2284" s="140"/>
      <c r="Y2284" s="140"/>
      <c r="Z2284" s="551"/>
      <c r="AA2284" s="551"/>
      <c r="AB2284" s="531"/>
      <c r="AC2284" s="142"/>
      <c r="AD2284" s="530"/>
      <c r="AE2284" s="842"/>
      <c r="AF2284" s="929"/>
      <c r="AG2284" s="530"/>
      <c r="AH2284" s="530"/>
      <c r="AI2284" s="641"/>
      <c r="AJ2284" s="537"/>
      <c r="AK2284" s="537"/>
      <c r="AL2284" s="537"/>
      <c r="AM2284" s="537"/>
      <c r="AN2284" s="537"/>
      <c r="AO2284" s="531"/>
      <c r="AP2284" s="140"/>
      <c r="AQ2284" s="140"/>
      <c r="AR2284" s="551"/>
      <c r="AS2284" s="551"/>
      <c r="AT2284" s="531"/>
      <c r="AU2284" s="142"/>
      <c r="AV2284" s="530"/>
      <c r="AW2284" s="842"/>
      <c r="AX2284" s="115"/>
      <c r="AY2284" s="5"/>
      <c r="AZ2284" s="5"/>
      <c r="BA2284" s="335"/>
      <c r="BB2284" s="23"/>
      <c r="BC2284" s="5"/>
      <c r="BD2284" s="5"/>
      <c r="BE2284" s="335"/>
      <c r="BF2284" s="41"/>
      <c r="BG2284" s="826"/>
      <c r="BH2284" s="607"/>
      <c r="BI2284" s="41"/>
      <c r="BJ2284" s="41"/>
      <c r="BK2284" s="41"/>
      <c r="BL2284" s="41"/>
      <c r="BM2284" s="41"/>
      <c r="BN2284" s="41"/>
    </row>
    <row r="2285" spans="1:66" ht="12.75" customHeight="1" x14ac:dyDescent="0.25">
      <c r="A2285" s="21"/>
      <c r="B2285" s="112"/>
      <c r="C2285" s="116"/>
      <c r="D2285" s="623"/>
      <c r="E2285" s="278"/>
      <c r="F2285" s="116"/>
      <c r="G2285" s="694"/>
      <c r="H2285" s="878"/>
      <c r="I2285" s="397"/>
      <c r="J2285" s="380"/>
      <c r="K2285" s="400" t="s">
        <v>6576</v>
      </c>
      <c r="L2285" s="738"/>
      <c r="M2285" s="739"/>
      <c r="N2285" s="931"/>
      <c r="O2285" s="923"/>
      <c r="P2285" s="923"/>
      <c r="Q2285" s="641"/>
      <c r="R2285" s="537"/>
      <c r="S2285" s="537"/>
      <c r="T2285" s="537"/>
      <c r="U2285" s="537"/>
      <c r="V2285" s="537"/>
      <c r="W2285" s="531"/>
      <c r="X2285" s="141"/>
      <c r="Y2285" s="141"/>
      <c r="Z2285" s="552"/>
      <c r="AA2285" s="552"/>
      <c r="AB2285" s="531"/>
      <c r="AC2285" s="593"/>
      <c r="AD2285" s="923"/>
      <c r="AE2285" s="846"/>
      <c r="AF2285" s="931"/>
      <c r="AG2285" s="923"/>
      <c r="AH2285" s="923"/>
      <c r="AI2285" s="641"/>
      <c r="AJ2285" s="537"/>
      <c r="AK2285" s="537"/>
      <c r="AL2285" s="537"/>
      <c r="AM2285" s="537"/>
      <c r="AN2285" s="537"/>
      <c r="AO2285" s="531"/>
      <c r="AP2285" s="141"/>
      <c r="AQ2285" s="141"/>
      <c r="AR2285" s="552"/>
      <c r="AS2285" s="552"/>
      <c r="AT2285" s="531"/>
      <c r="AU2285" s="593"/>
      <c r="AV2285" s="923"/>
      <c r="AW2285" s="846"/>
      <c r="AX2285" s="115"/>
      <c r="AY2285" s="5"/>
      <c r="AZ2285" s="5"/>
      <c r="BA2285" s="335"/>
      <c r="BC2285" s="5"/>
      <c r="BD2285" s="5"/>
      <c r="BE2285" s="335"/>
      <c r="BG2285" s="826"/>
      <c r="BH2285" s="607"/>
    </row>
    <row r="2286" spans="1:66" x14ac:dyDescent="0.25">
      <c r="A2286" s="21"/>
      <c r="B2286" s="112"/>
      <c r="C2286" s="116"/>
      <c r="D2286" s="623"/>
      <c r="E2286" s="278"/>
      <c r="F2286" s="116"/>
      <c r="G2286" s="694"/>
      <c r="H2286" s="878"/>
      <c r="I2286" s="397"/>
      <c r="J2286" s="380"/>
      <c r="K2286" s="418" t="s">
        <v>165</v>
      </c>
      <c r="L2286" s="738"/>
      <c r="M2286" s="739"/>
      <c r="N2286" s="931"/>
      <c r="O2286" s="923"/>
      <c r="P2286" s="923"/>
      <c r="Q2286" s="641"/>
      <c r="R2286" s="537"/>
      <c r="S2286" s="537"/>
      <c r="T2286" s="537"/>
      <c r="U2286" s="537"/>
      <c r="V2286" s="537"/>
      <c r="W2286" s="531"/>
      <c r="X2286" s="141"/>
      <c r="Y2286" s="141"/>
      <c r="Z2286" s="552"/>
      <c r="AA2286" s="552"/>
      <c r="AB2286" s="531"/>
      <c r="AC2286" s="593"/>
      <c r="AD2286" s="923"/>
      <c r="AE2286" s="846"/>
      <c r="AF2286" s="931"/>
      <c r="AG2286" s="923"/>
      <c r="AH2286" s="923"/>
      <c r="AI2286" s="641"/>
      <c r="AJ2286" s="537"/>
      <c r="AK2286" s="537"/>
      <c r="AL2286" s="537"/>
      <c r="AM2286" s="537"/>
      <c r="AN2286" s="537"/>
      <c r="AO2286" s="531"/>
      <c r="AP2286" s="141"/>
      <c r="AQ2286" s="141"/>
      <c r="AR2286" s="552"/>
      <c r="AS2286" s="552"/>
      <c r="AT2286" s="531"/>
      <c r="AU2286" s="593"/>
      <c r="AV2286" s="923"/>
      <c r="AW2286" s="846"/>
      <c r="AX2286" s="115"/>
      <c r="AY2286" s="5"/>
      <c r="AZ2286" s="5"/>
      <c r="BA2286" s="335"/>
      <c r="BC2286" s="5"/>
      <c r="BD2286" s="5"/>
      <c r="BE2286" s="335"/>
      <c r="BG2286" s="826"/>
      <c r="BH2286" s="607"/>
    </row>
    <row r="2287" spans="1:66" ht="12.75" customHeight="1" x14ac:dyDescent="0.25">
      <c r="A2287" s="21"/>
      <c r="B2287" s="112"/>
      <c r="C2287" s="116"/>
      <c r="D2287" s="623"/>
      <c r="E2287" s="278"/>
      <c r="F2287" s="116"/>
      <c r="G2287" s="694"/>
      <c r="H2287" s="878"/>
      <c r="I2287" s="397"/>
      <c r="J2287" s="380"/>
      <c r="K2287" s="418"/>
      <c r="L2287" s="738"/>
      <c r="M2287" s="739"/>
      <c r="N2287" s="931"/>
      <c r="O2287" s="923"/>
      <c r="P2287" s="923"/>
      <c r="Q2287" s="641"/>
      <c r="R2287" s="537"/>
      <c r="S2287" s="537"/>
      <c r="T2287" s="537"/>
      <c r="U2287" s="537"/>
      <c r="V2287" s="537"/>
      <c r="W2287" s="531"/>
      <c r="X2287" s="141"/>
      <c r="Y2287" s="141"/>
      <c r="Z2287" s="552"/>
      <c r="AA2287" s="552"/>
      <c r="AB2287" s="531"/>
      <c r="AC2287" s="593"/>
      <c r="AD2287" s="923"/>
      <c r="AE2287" s="846"/>
      <c r="AF2287" s="931"/>
      <c r="AG2287" s="923"/>
      <c r="AH2287" s="923"/>
      <c r="AI2287" s="641"/>
      <c r="AJ2287" s="537"/>
      <c r="AK2287" s="537"/>
      <c r="AL2287" s="537"/>
      <c r="AM2287" s="537"/>
      <c r="AN2287" s="537"/>
      <c r="AO2287" s="531"/>
      <c r="AP2287" s="141"/>
      <c r="AQ2287" s="141"/>
      <c r="AR2287" s="552"/>
      <c r="AS2287" s="552"/>
      <c r="AT2287" s="531"/>
      <c r="AU2287" s="593"/>
      <c r="AV2287" s="923"/>
      <c r="AW2287" s="846"/>
      <c r="AX2287" s="115"/>
      <c r="AY2287" s="5"/>
      <c r="AZ2287" s="5"/>
      <c r="BA2287" s="335"/>
      <c r="BC2287" s="5"/>
      <c r="BD2287" s="5"/>
      <c r="BE2287" s="335"/>
      <c r="BG2287" s="826"/>
      <c r="BH2287" s="607"/>
    </row>
    <row r="2288" spans="1:66" s="203" customFormat="1" ht="35.1" customHeight="1" x14ac:dyDescent="0.25">
      <c r="A2288" s="21" t="s">
        <v>6116</v>
      </c>
      <c r="B2288" s="112" t="s">
        <v>5015</v>
      </c>
      <c r="C2288" s="116" t="s">
        <v>0</v>
      </c>
      <c r="D2288" s="620">
        <v>1000</v>
      </c>
      <c r="E2288" s="278"/>
      <c r="F2288" s="116">
        <v>12</v>
      </c>
      <c r="G2288" s="694">
        <v>1</v>
      </c>
      <c r="H2288" s="878" t="str">
        <f t="shared" ref="H2288:H2332" si="3409">LEFT(J2288,3)</f>
        <v>001</v>
      </c>
      <c r="I2288" s="397">
        <v>81250000</v>
      </c>
      <c r="J2288" s="380" t="s">
        <v>4790</v>
      </c>
      <c r="K2288" s="408" t="s">
        <v>4791</v>
      </c>
      <c r="L2288" s="733">
        <v>3</v>
      </c>
      <c r="M2288" s="734">
        <v>3</v>
      </c>
      <c r="N2288" s="931"/>
      <c r="O2288" s="530">
        <f t="shared" ref="O2288" si="3410">IF(N2288&gt;L2288,"0 ",N2288-L2288)</f>
        <v>-3</v>
      </c>
      <c r="P2288" s="530" t="str">
        <f t="shared" ref="P2288" si="3411">IF(N2288&lt;L2288,"0 ",N2288-L2288)</f>
        <v xml:space="preserve">0 </v>
      </c>
      <c r="Q2288" s="646"/>
      <c r="R2288" s="536"/>
      <c r="S2288" s="536"/>
      <c r="T2288" s="536"/>
      <c r="U2288" s="536"/>
      <c r="V2288" s="536"/>
      <c r="W2288" s="683" t="str">
        <f t="shared" ref="W2288" si="3412">IF(SUM(Q2288:V2288)=X2288,"OK",SUM(Q2288:V2288)-X2288)</f>
        <v>OK</v>
      </c>
      <c r="X2288" s="141"/>
      <c r="Y2288" s="141"/>
      <c r="Z2288" s="552"/>
      <c r="AA2288" s="552"/>
      <c r="AB2288" s="683" t="str">
        <f t="shared" ref="AB2288" si="3413">IF(SUM(Z2288:AA2288)=AC2288,"OK",SUM(Z2288:AA2288)-AC2288)</f>
        <v>OK</v>
      </c>
      <c r="AC2288" s="593"/>
      <c r="AD2288" s="530">
        <f t="shared" ref="AD2288" si="3414">X2288+Y2288+AC2288</f>
        <v>0</v>
      </c>
      <c r="AE2288" s="842">
        <f t="shared" ref="AE2288" si="3415">N2288+AD2288</f>
        <v>0</v>
      </c>
      <c r="AF2288" s="931"/>
      <c r="AG2288" s="530">
        <f t="shared" ref="AG2288" si="3416">IF(AF2288&gt;M2288,"0 ",AF2288-M2288)</f>
        <v>-3</v>
      </c>
      <c r="AH2288" s="530" t="str">
        <f t="shared" ref="AH2288" si="3417">IF(AF2288&lt;M2288,"0 ",AF2288-M2288)</f>
        <v xml:space="preserve">0 </v>
      </c>
      <c r="AI2288" s="641"/>
      <c r="AJ2288" s="537"/>
      <c r="AK2288" s="537"/>
      <c r="AL2288" s="537"/>
      <c r="AM2288" s="537"/>
      <c r="AN2288" s="537"/>
      <c r="AO2288" s="683" t="str">
        <f t="shared" ref="AO2288" si="3418">IF(SUM(AI2288:AN2288)=AP2288,"OK",SUM(AI2288:AN2288)-AP2288)</f>
        <v>OK</v>
      </c>
      <c r="AP2288" s="141"/>
      <c r="AQ2288" s="141"/>
      <c r="AR2288" s="552"/>
      <c r="AS2288" s="552"/>
      <c r="AT2288" s="683" t="str">
        <f t="shared" ref="AT2288" si="3419">IF(SUM(AR2288:AS2288)=AU2288,"OK",SUM(AR2288:AS2288)-AU2288)</f>
        <v>OK</v>
      </c>
      <c r="AU2288" s="593"/>
      <c r="AV2288" s="530">
        <f t="shared" ref="AV2288" si="3420">AP2288+AQ2288+AU2288</f>
        <v>0</v>
      </c>
      <c r="AW2288" s="842">
        <f t="shared" ref="AW2288" si="3421">AF2288+AV2288</f>
        <v>0</v>
      </c>
      <c r="AX2288" s="115">
        <f>L2288</f>
        <v>3</v>
      </c>
      <c r="AY2288" s="5">
        <f>AE2288</f>
        <v>0</v>
      </c>
      <c r="AZ2288" s="7">
        <f t="shared" ref="AZ2288" si="3422">AY2288-AX2288</f>
        <v>-3</v>
      </c>
      <c r="BA2288" s="335">
        <f t="shared" ref="BA2288" si="3423">AZ2288/AX2288</f>
        <v>-1</v>
      </c>
      <c r="BB2288" s="23">
        <f>M2288</f>
        <v>3</v>
      </c>
      <c r="BC2288" s="5">
        <f t="shared" ref="BC2288" si="3424">AW2288</f>
        <v>0</v>
      </c>
      <c r="BD2288" s="7">
        <f t="shared" ref="BD2288" si="3425">BC2288-BB2288</f>
        <v>-3</v>
      </c>
      <c r="BE2288" s="335">
        <f t="shared" ref="BE2288" si="3426">BD2288/BB2288</f>
        <v>-1</v>
      </c>
      <c r="BF2288" s="667"/>
      <c r="BG2288" s="826" t="str">
        <f>RIGHT(LEFT(I2288,3),2)&amp;"."&amp;RIGHT(LEFT(I2288,5),2)</f>
        <v>12.50</v>
      </c>
      <c r="BH2288" s="668" t="b">
        <f>COUNTIF('Codes SEC'!$B$2:$B$250,Ministres!BG2288)&gt;0</f>
        <v>1</v>
      </c>
      <c r="BI2288" s="667"/>
      <c r="BJ2288" s="667"/>
      <c r="BK2288" s="667"/>
      <c r="BL2288" s="667"/>
      <c r="BM2288" s="667"/>
      <c r="BN2288" s="667"/>
    </row>
    <row r="2289" spans="1:66" ht="12.75" customHeight="1" x14ac:dyDescent="0.25">
      <c r="A2289" s="227"/>
      <c r="B2289" s="209"/>
      <c r="C2289" s="253"/>
      <c r="D2289" s="625"/>
      <c r="E2289" s="280"/>
      <c r="F2289" s="253"/>
      <c r="G2289" s="695"/>
      <c r="H2289" s="886"/>
      <c r="I2289" s="403"/>
      <c r="J2289" s="381"/>
      <c r="K2289" s="514" t="s">
        <v>95</v>
      </c>
      <c r="L2289" s="315">
        <f t="shared" ref="L2289:P2289" si="3427">L2288</f>
        <v>3</v>
      </c>
      <c r="M2289" s="737">
        <f t="shared" si="3427"/>
        <v>3</v>
      </c>
      <c r="N2289" s="930">
        <f t="shared" si="3427"/>
        <v>0</v>
      </c>
      <c r="O2289" s="790">
        <f t="shared" si="3427"/>
        <v>-3</v>
      </c>
      <c r="P2289" s="790" t="str">
        <f t="shared" si="3427"/>
        <v xml:space="preserve">0 </v>
      </c>
      <c r="Q2289" s="787">
        <f t="shared" ref="Q2289:V2289" si="3428">Q2288</f>
        <v>0</v>
      </c>
      <c r="R2289" s="648">
        <f t="shared" si="3428"/>
        <v>0</v>
      </c>
      <c r="S2289" s="648">
        <f t="shared" si="3428"/>
        <v>0</v>
      </c>
      <c r="T2289" s="648">
        <f t="shared" si="3428"/>
        <v>0</v>
      </c>
      <c r="U2289" s="648">
        <f t="shared" si="3428"/>
        <v>0</v>
      </c>
      <c r="V2289" s="648">
        <f t="shared" si="3428"/>
        <v>0</v>
      </c>
      <c r="W2289" s="790"/>
      <c r="X2289" s="649">
        <f>X2288</f>
        <v>0</v>
      </c>
      <c r="Y2289" s="649">
        <f>Y2288</f>
        <v>0</v>
      </c>
      <c r="Z2289" s="648">
        <f>Z2288</f>
        <v>0</v>
      </c>
      <c r="AA2289" s="648">
        <f>AA2288</f>
        <v>0</v>
      </c>
      <c r="AB2289" s="790"/>
      <c r="AC2289" s="649">
        <f t="shared" ref="AC2289:AN2289" si="3429">AC2288</f>
        <v>0</v>
      </c>
      <c r="AD2289" s="790">
        <f>AD2288</f>
        <v>0</v>
      </c>
      <c r="AE2289" s="843">
        <f>AE2288</f>
        <v>0</v>
      </c>
      <c r="AF2289" s="930">
        <f t="shared" ref="AF2289:AH2289" si="3430">AF2288</f>
        <v>0</v>
      </c>
      <c r="AG2289" s="790">
        <f t="shared" si="3430"/>
        <v>-3</v>
      </c>
      <c r="AH2289" s="790" t="str">
        <f t="shared" si="3430"/>
        <v xml:space="preserve">0 </v>
      </c>
      <c r="AI2289" s="787">
        <f t="shared" si="3429"/>
        <v>0</v>
      </c>
      <c r="AJ2289" s="648">
        <f t="shared" si="3429"/>
        <v>0</v>
      </c>
      <c r="AK2289" s="648">
        <f t="shared" si="3429"/>
        <v>0</v>
      </c>
      <c r="AL2289" s="648">
        <f t="shared" si="3429"/>
        <v>0</v>
      </c>
      <c r="AM2289" s="648">
        <f t="shared" si="3429"/>
        <v>0</v>
      </c>
      <c r="AN2289" s="648">
        <f t="shared" si="3429"/>
        <v>0</v>
      </c>
      <c r="AO2289" s="790"/>
      <c r="AP2289" s="649">
        <f>AP2288</f>
        <v>0</v>
      </c>
      <c r="AQ2289" s="649">
        <f>AQ2288</f>
        <v>0</v>
      </c>
      <c r="AR2289" s="648">
        <f>AR2288</f>
        <v>0</v>
      </c>
      <c r="AS2289" s="648">
        <f>AS2288</f>
        <v>0</v>
      </c>
      <c r="AT2289" s="790"/>
      <c r="AU2289" s="649">
        <f t="shared" ref="AU2289:BE2289" si="3431">AU2288</f>
        <v>0</v>
      </c>
      <c r="AV2289" s="790">
        <f t="shared" ref="AV2289" si="3432">AV2288</f>
        <v>0</v>
      </c>
      <c r="AW2289" s="843">
        <f t="shared" si="3431"/>
        <v>0</v>
      </c>
      <c r="AX2289" s="336">
        <f t="shared" si="3431"/>
        <v>3</v>
      </c>
      <c r="AY2289" s="337">
        <f t="shared" si="3431"/>
        <v>0</v>
      </c>
      <c r="AZ2289" s="338">
        <f t="shared" si="3431"/>
        <v>-3</v>
      </c>
      <c r="BA2289" s="339">
        <f t="shared" si="3431"/>
        <v>-1</v>
      </c>
      <c r="BB2289" s="322">
        <f t="shared" si="3431"/>
        <v>3</v>
      </c>
      <c r="BC2289" s="337">
        <f t="shared" si="3431"/>
        <v>0</v>
      </c>
      <c r="BD2289" s="338">
        <f t="shared" si="3431"/>
        <v>-3</v>
      </c>
      <c r="BE2289" s="339">
        <f t="shared" si="3431"/>
        <v>-1</v>
      </c>
      <c r="BG2289" s="826"/>
      <c r="BH2289" s="607"/>
    </row>
    <row r="2290" spans="1:66" ht="12.75" customHeight="1" x14ac:dyDescent="0.25">
      <c r="A2290" s="226"/>
      <c r="B2290" s="207"/>
      <c r="C2290" s="254"/>
      <c r="D2290" s="300"/>
      <c r="E2290" s="276"/>
      <c r="F2290" s="300"/>
      <c r="G2290" s="696"/>
      <c r="H2290" s="887"/>
      <c r="I2290" s="444"/>
      <c r="J2290" s="815"/>
      <c r="K2290" s="404" t="s">
        <v>3656</v>
      </c>
      <c r="L2290" s="729">
        <f t="shared" ref="L2290:P2290" si="3433">L2289</f>
        <v>3</v>
      </c>
      <c r="M2290" s="730">
        <f t="shared" si="3433"/>
        <v>3</v>
      </c>
      <c r="N2290" s="844">
        <f t="shared" si="3433"/>
        <v>0</v>
      </c>
      <c r="O2290" s="665">
        <f t="shared" si="3433"/>
        <v>-3</v>
      </c>
      <c r="P2290" s="665" t="str">
        <f t="shared" si="3433"/>
        <v xml:space="preserve">0 </v>
      </c>
      <c r="Q2290" s="638">
        <f t="shared" ref="Q2290:BE2290" si="3434">Q2289</f>
        <v>0</v>
      </c>
      <c r="R2290" s="130">
        <f t="shared" si="3434"/>
        <v>0</v>
      </c>
      <c r="S2290" s="130">
        <f t="shared" si="3434"/>
        <v>0</v>
      </c>
      <c r="T2290" s="130">
        <f t="shared" si="3434"/>
        <v>0</v>
      </c>
      <c r="U2290" s="130">
        <f t="shared" si="3434"/>
        <v>0</v>
      </c>
      <c r="V2290" s="130">
        <f t="shared" si="3434"/>
        <v>0</v>
      </c>
      <c r="W2290" s="665"/>
      <c r="X2290" s="130">
        <f t="shared" si="3434"/>
        <v>0</v>
      </c>
      <c r="Y2290" s="130">
        <f t="shared" si="3434"/>
        <v>0</v>
      </c>
      <c r="Z2290" s="130">
        <f t="shared" si="3434"/>
        <v>0</v>
      </c>
      <c r="AA2290" s="130">
        <f t="shared" si="3434"/>
        <v>0</v>
      </c>
      <c r="AB2290" s="665"/>
      <c r="AC2290" s="130">
        <f t="shared" si="3434"/>
        <v>0</v>
      </c>
      <c r="AD2290" s="665">
        <f>AD2289</f>
        <v>0</v>
      </c>
      <c r="AE2290" s="845">
        <f>AE2289</f>
        <v>0</v>
      </c>
      <c r="AF2290" s="844">
        <f t="shared" ref="AF2290:AH2290" si="3435">AF2289</f>
        <v>0</v>
      </c>
      <c r="AG2290" s="665">
        <f t="shared" si="3435"/>
        <v>-3</v>
      </c>
      <c r="AH2290" s="665" t="str">
        <f t="shared" si="3435"/>
        <v xml:space="preserve">0 </v>
      </c>
      <c r="AI2290" s="638">
        <f t="shared" si="3434"/>
        <v>0</v>
      </c>
      <c r="AJ2290" s="130">
        <f t="shared" si="3434"/>
        <v>0</v>
      </c>
      <c r="AK2290" s="130">
        <f t="shared" si="3434"/>
        <v>0</v>
      </c>
      <c r="AL2290" s="130">
        <f t="shared" si="3434"/>
        <v>0</v>
      </c>
      <c r="AM2290" s="130">
        <f t="shared" si="3434"/>
        <v>0</v>
      </c>
      <c r="AN2290" s="130">
        <f t="shared" si="3434"/>
        <v>0</v>
      </c>
      <c r="AO2290" s="665"/>
      <c r="AP2290" s="130">
        <f t="shared" si="3434"/>
        <v>0</v>
      </c>
      <c r="AQ2290" s="130">
        <f t="shared" si="3434"/>
        <v>0</v>
      </c>
      <c r="AR2290" s="130">
        <f t="shared" si="3434"/>
        <v>0</v>
      </c>
      <c r="AS2290" s="130">
        <f t="shared" si="3434"/>
        <v>0</v>
      </c>
      <c r="AT2290" s="665"/>
      <c r="AU2290" s="130">
        <f t="shared" si="3434"/>
        <v>0</v>
      </c>
      <c r="AV2290" s="665">
        <f t="shared" ref="AV2290" si="3436">AV2289</f>
        <v>0</v>
      </c>
      <c r="AW2290" s="845">
        <f t="shared" si="3434"/>
        <v>0</v>
      </c>
      <c r="AX2290" s="314">
        <f t="shared" si="3434"/>
        <v>3</v>
      </c>
      <c r="AY2290" s="131">
        <f t="shared" si="3434"/>
        <v>0</v>
      </c>
      <c r="AZ2290" s="132">
        <f t="shared" si="3434"/>
        <v>-3</v>
      </c>
      <c r="BA2290" s="340">
        <f t="shared" si="3434"/>
        <v>-1</v>
      </c>
      <c r="BB2290" s="310">
        <f t="shared" si="3434"/>
        <v>3</v>
      </c>
      <c r="BC2290" s="131">
        <f t="shared" si="3434"/>
        <v>0</v>
      </c>
      <c r="BD2290" s="132">
        <f t="shared" si="3434"/>
        <v>-3</v>
      </c>
      <c r="BE2290" s="340">
        <f t="shared" si="3434"/>
        <v>-1</v>
      </c>
      <c r="BG2290" s="826"/>
      <c r="BH2290" s="607"/>
    </row>
    <row r="2291" spans="1:66" ht="12.75" customHeight="1" x14ac:dyDescent="0.25">
      <c r="A2291" s="222"/>
      <c r="C2291" s="116"/>
      <c r="D2291" s="620"/>
      <c r="F2291" s="117"/>
      <c r="G2291" s="690"/>
      <c r="H2291" s="878"/>
      <c r="I2291" s="397"/>
      <c r="J2291" s="380"/>
      <c r="K2291" s="405" t="s">
        <v>208</v>
      </c>
      <c r="L2291" s="731">
        <v>0</v>
      </c>
      <c r="M2291" s="732">
        <v>0</v>
      </c>
      <c r="N2291" s="929">
        <v>0</v>
      </c>
      <c r="O2291" s="530">
        <v>0</v>
      </c>
      <c r="P2291" s="530">
        <v>0</v>
      </c>
      <c r="Q2291" s="641">
        <v>0</v>
      </c>
      <c r="R2291" s="537">
        <v>0</v>
      </c>
      <c r="S2291" s="537">
        <v>0</v>
      </c>
      <c r="T2291" s="537">
        <v>0</v>
      </c>
      <c r="U2291" s="537">
        <v>0</v>
      </c>
      <c r="V2291" s="537">
        <v>0</v>
      </c>
      <c r="W2291" s="530"/>
      <c r="X2291" s="142">
        <v>0</v>
      </c>
      <c r="Y2291" s="142">
        <v>0</v>
      </c>
      <c r="Z2291" s="537">
        <v>0</v>
      </c>
      <c r="AA2291" s="537">
        <v>0</v>
      </c>
      <c r="AB2291" s="530"/>
      <c r="AC2291" s="142">
        <v>0</v>
      </c>
      <c r="AD2291" s="530">
        <v>0</v>
      </c>
      <c r="AE2291" s="842">
        <v>0</v>
      </c>
      <c r="AF2291" s="929">
        <v>0</v>
      </c>
      <c r="AG2291" s="530">
        <v>0</v>
      </c>
      <c r="AH2291" s="530">
        <v>0</v>
      </c>
      <c r="AI2291" s="641">
        <v>0</v>
      </c>
      <c r="AJ2291" s="537">
        <v>0</v>
      </c>
      <c r="AK2291" s="537">
        <v>0</v>
      </c>
      <c r="AL2291" s="537">
        <v>0</v>
      </c>
      <c r="AM2291" s="537">
        <v>0</v>
      </c>
      <c r="AN2291" s="537">
        <v>0</v>
      </c>
      <c r="AO2291" s="530"/>
      <c r="AP2291" s="142">
        <v>0</v>
      </c>
      <c r="AQ2291" s="142">
        <v>0</v>
      </c>
      <c r="AR2291" s="537">
        <v>0</v>
      </c>
      <c r="AS2291" s="537">
        <v>0</v>
      </c>
      <c r="AT2291" s="530"/>
      <c r="AU2291" s="142">
        <v>0</v>
      </c>
      <c r="AV2291" s="530">
        <v>0</v>
      </c>
      <c r="AW2291" s="842">
        <v>0</v>
      </c>
      <c r="AX2291" s="115">
        <v>0</v>
      </c>
      <c r="AY2291" s="5">
        <v>0</v>
      </c>
      <c r="AZ2291" s="5">
        <v>0</v>
      </c>
      <c r="BA2291" s="335">
        <v>0</v>
      </c>
      <c r="BB2291" s="23">
        <v>0</v>
      </c>
      <c r="BC2291" s="5">
        <v>0</v>
      </c>
      <c r="BD2291" s="5">
        <v>0</v>
      </c>
      <c r="BE2291" s="335">
        <v>0</v>
      </c>
      <c r="BG2291" s="826"/>
      <c r="BH2291" s="607"/>
    </row>
    <row r="2292" spans="1:66" ht="12.75" customHeight="1" x14ac:dyDescent="0.25">
      <c r="A2292" s="21"/>
      <c r="B2292" s="112"/>
      <c r="C2292" s="116"/>
      <c r="D2292" s="623"/>
      <c r="F2292" s="117"/>
      <c r="G2292" s="694"/>
      <c r="H2292" s="878"/>
      <c r="I2292" s="397"/>
      <c r="J2292" s="380"/>
      <c r="K2292" s="405" t="s">
        <v>96</v>
      </c>
      <c r="L2292" s="738">
        <v>0</v>
      </c>
      <c r="M2292" s="739">
        <v>0</v>
      </c>
      <c r="N2292" s="929">
        <v>0</v>
      </c>
      <c r="O2292" s="530">
        <v>0</v>
      </c>
      <c r="P2292" s="530">
        <v>0</v>
      </c>
      <c r="Q2292" s="641">
        <v>0</v>
      </c>
      <c r="R2292" s="537">
        <v>0</v>
      </c>
      <c r="S2292" s="537">
        <v>0</v>
      </c>
      <c r="T2292" s="537">
        <v>0</v>
      </c>
      <c r="U2292" s="537">
        <v>0</v>
      </c>
      <c r="V2292" s="537">
        <v>0</v>
      </c>
      <c r="W2292" s="530"/>
      <c r="X2292" s="142">
        <v>0</v>
      </c>
      <c r="Y2292" s="142">
        <v>0</v>
      </c>
      <c r="Z2292" s="537">
        <v>0</v>
      </c>
      <c r="AA2292" s="537">
        <v>0</v>
      </c>
      <c r="AB2292" s="530"/>
      <c r="AC2292" s="142">
        <v>0</v>
      </c>
      <c r="AD2292" s="530">
        <v>0</v>
      </c>
      <c r="AE2292" s="842">
        <v>0</v>
      </c>
      <c r="AF2292" s="929">
        <v>0</v>
      </c>
      <c r="AG2292" s="530">
        <v>0</v>
      </c>
      <c r="AH2292" s="530">
        <v>0</v>
      </c>
      <c r="AI2292" s="641">
        <v>0</v>
      </c>
      <c r="AJ2292" s="537">
        <v>0</v>
      </c>
      <c r="AK2292" s="537">
        <v>0</v>
      </c>
      <c r="AL2292" s="537">
        <v>0</v>
      </c>
      <c r="AM2292" s="537">
        <v>0</v>
      </c>
      <c r="AN2292" s="537">
        <v>0</v>
      </c>
      <c r="AO2292" s="530"/>
      <c r="AP2292" s="142">
        <v>0</v>
      </c>
      <c r="AQ2292" s="142">
        <v>0</v>
      </c>
      <c r="AR2292" s="537">
        <v>0</v>
      </c>
      <c r="AS2292" s="537">
        <v>0</v>
      </c>
      <c r="AT2292" s="530"/>
      <c r="AU2292" s="142">
        <v>0</v>
      </c>
      <c r="AV2292" s="530">
        <v>0</v>
      </c>
      <c r="AW2292" s="842">
        <v>0</v>
      </c>
      <c r="AX2292" s="115">
        <v>0</v>
      </c>
      <c r="AY2292" s="5">
        <v>0</v>
      </c>
      <c r="AZ2292" s="5">
        <v>0</v>
      </c>
      <c r="BA2292" s="335">
        <v>0</v>
      </c>
      <c r="BB2292" s="23">
        <v>0</v>
      </c>
      <c r="BC2292" s="5">
        <v>0</v>
      </c>
      <c r="BD2292" s="5">
        <v>0</v>
      </c>
      <c r="BE2292" s="335">
        <v>0</v>
      </c>
      <c r="BF2292" s="40"/>
      <c r="BG2292" s="826"/>
      <c r="BH2292" s="607"/>
    </row>
    <row r="2293" spans="1:66" ht="12.75" customHeight="1" x14ac:dyDescent="0.25">
      <c r="A2293" s="21"/>
      <c r="B2293" s="112"/>
      <c r="C2293" s="116"/>
      <c r="D2293" s="623"/>
      <c r="F2293" s="117"/>
      <c r="G2293" s="694"/>
      <c r="H2293" s="878"/>
      <c r="I2293" s="397"/>
      <c r="J2293" s="380"/>
      <c r="K2293" s="405" t="s">
        <v>209</v>
      </c>
      <c r="L2293" s="738">
        <v>0</v>
      </c>
      <c r="M2293" s="739">
        <v>0</v>
      </c>
      <c r="N2293" s="929">
        <v>0</v>
      </c>
      <c r="O2293" s="530">
        <v>0</v>
      </c>
      <c r="P2293" s="530">
        <v>0</v>
      </c>
      <c r="Q2293" s="641">
        <v>0</v>
      </c>
      <c r="R2293" s="537">
        <v>0</v>
      </c>
      <c r="S2293" s="537">
        <v>0</v>
      </c>
      <c r="T2293" s="537">
        <v>0</v>
      </c>
      <c r="U2293" s="537">
        <v>0</v>
      </c>
      <c r="V2293" s="537">
        <v>0</v>
      </c>
      <c r="W2293" s="530"/>
      <c r="X2293" s="142">
        <v>0</v>
      </c>
      <c r="Y2293" s="142">
        <v>0</v>
      </c>
      <c r="Z2293" s="537">
        <v>0</v>
      </c>
      <c r="AA2293" s="537">
        <v>0</v>
      </c>
      <c r="AB2293" s="530"/>
      <c r="AC2293" s="142">
        <v>0</v>
      </c>
      <c r="AD2293" s="530">
        <v>0</v>
      </c>
      <c r="AE2293" s="842">
        <v>0</v>
      </c>
      <c r="AF2293" s="929">
        <v>0</v>
      </c>
      <c r="AG2293" s="530">
        <v>0</v>
      </c>
      <c r="AH2293" s="530">
        <v>0</v>
      </c>
      <c r="AI2293" s="641">
        <v>0</v>
      </c>
      <c r="AJ2293" s="537">
        <v>0</v>
      </c>
      <c r="AK2293" s="537">
        <v>0</v>
      </c>
      <c r="AL2293" s="537">
        <v>0</v>
      </c>
      <c r="AM2293" s="537">
        <v>0</v>
      </c>
      <c r="AN2293" s="537">
        <v>0</v>
      </c>
      <c r="AO2293" s="530"/>
      <c r="AP2293" s="142">
        <v>0</v>
      </c>
      <c r="AQ2293" s="142">
        <v>0</v>
      </c>
      <c r="AR2293" s="537">
        <v>0</v>
      </c>
      <c r="AS2293" s="537">
        <v>0</v>
      </c>
      <c r="AT2293" s="530"/>
      <c r="AU2293" s="142">
        <v>0</v>
      </c>
      <c r="AV2293" s="530">
        <v>0</v>
      </c>
      <c r="AW2293" s="842">
        <v>0</v>
      </c>
      <c r="AX2293" s="115">
        <v>0</v>
      </c>
      <c r="AY2293" s="5">
        <v>0</v>
      </c>
      <c r="AZ2293" s="5">
        <v>0</v>
      </c>
      <c r="BA2293" s="335">
        <v>0</v>
      </c>
      <c r="BB2293" s="23">
        <v>0</v>
      </c>
      <c r="BC2293" s="5">
        <v>0</v>
      </c>
      <c r="BD2293" s="5">
        <v>0</v>
      </c>
      <c r="BE2293" s="335">
        <v>0</v>
      </c>
      <c r="BG2293" s="826"/>
      <c r="BH2293" s="607"/>
    </row>
    <row r="2294" spans="1:66" ht="12.75" customHeight="1" x14ac:dyDescent="0.25">
      <c r="A2294" s="21"/>
      <c r="B2294" s="112"/>
      <c r="C2294" s="116"/>
      <c r="D2294" s="623"/>
      <c r="F2294" s="117"/>
      <c r="G2294" s="694"/>
      <c r="H2294" s="878"/>
      <c r="I2294" s="397"/>
      <c r="J2294" s="380"/>
      <c r="K2294" s="405" t="s">
        <v>210</v>
      </c>
      <c r="L2294" s="738">
        <v>0</v>
      </c>
      <c r="M2294" s="739">
        <v>0</v>
      </c>
      <c r="N2294" s="929">
        <v>0</v>
      </c>
      <c r="O2294" s="530">
        <v>0</v>
      </c>
      <c r="P2294" s="530">
        <v>0</v>
      </c>
      <c r="Q2294" s="641">
        <v>0</v>
      </c>
      <c r="R2294" s="537">
        <v>0</v>
      </c>
      <c r="S2294" s="537">
        <v>0</v>
      </c>
      <c r="T2294" s="537">
        <v>0</v>
      </c>
      <c r="U2294" s="537">
        <v>0</v>
      </c>
      <c r="V2294" s="537">
        <v>0</v>
      </c>
      <c r="W2294" s="530"/>
      <c r="X2294" s="142">
        <v>0</v>
      </c>
      <c r="Y2294" s="142">
        <v>0</v>
      </c>
      <c r="Z2294" s="537">
        <v>0</v>
      </c>
      <c r="AA2294" s="537">
        <v>0</v>
      </c>
      <c r="AB2294" s="530"/>
      <c r="AC2294" s="142">
        <v>0</v>
      </c>
      <c r="AD2294" s="530">
        <v>0</v>
      </c>
      <c r="AE2294" s="842">
        <v>0</v>
      </c>
      <c r="AF2294" s="929">
        <v>0</v>
      </c>
      <c r="AG2294" s="530">
        <v>0</v>
      </c>
      <c r="AH2294" s="530">
        <v>0</v>
      </c>
      <c r="AI2294" s="641">
        <v>0</v>
      </c>
      <c r="AJ2294" s="537">
        <v>0</v>
      </c>
      <c r="AK2294" s="537">
        <v>0</v>
      </c>
      <c r="AL2294" s="537">
        <v>0</v>
      </c>
      <c r="AM2294" s="537">
        <v>0</v>
      </c>
      <c r="AN2294" s="537">
        <v>0</v>
      </c>
      <c r="AO2294" s="530"/>
      <c r="AP2294" s="142">
        <v>0</v>
      </c>
      <c r="AQ2294" s="142">
        <v>0</v>
      </c>
      <c r="AR2294" s="537">
        <v>0</v>
      </c>
      <c r="AS2294" s="537">
        <v>0</v>
      </c>
      <c r="AT2294" s="530"/>
      <c r="AU2294" s="142">
        <v>0</v>
      </c>
      <c r="AV2294" s="530">
        <v>0</v>
      </c>
      <c r="AW2294" s="842">
        <v>0</v>
      </c>
      <c r="AX2294" s="115">
        <v>0</v>
      </c>
      <c r="AY2294" s="5">
        <v>0</v>
      </c>
      <c r="AZ2294" s="5">
        <v>0</v>
      </c>
      <c r="BA2294" s="335">
        <v>0</v>
      </c>
      <c r="BB2294" s="23">
        <v>0</v>
      </c>
      <c r="BC2294" s="5">
        <v>0</v>
      </c>
      <c r="BD2294" s="5">
        <v>0</v>
      </c>
      <c r="BE2294" s="335">
        <v>0</v>
      </c>
      <c r="BG2294" s="826"/>
      <c r="BH2294" s="607"/>
    </row>
    <row r="2295" spans="1:66" ht="12.75" customHeight="1" x14ac:dyDescent="0.25">
      <c r="A2295" s="21"/>
      <c r="B2295" s="112"/>
      <c r="C2295" s="116"/>
      <c r="D2295" s="623"/>
      <c r="F2295" s="117"/>
      <c r="G2295" s="694"/>
      <c r="H2295" s="878"/>
      <c r="I2295" s="397"/>
      <c r="J2295" s="380"/>
      <c r="K2295" s="406" t="s">
        <v>53</v>
      </c>
      <c r="L2295" s="738">
        <v>0</v>
      </c>
      <c r="M2295" s="739">
        <v>0</v>
      </c>
      <c r="N2295" s="929">
        <v>0</v>
      </c>
      <c r="O2295" s="530">
        <v>0</v>
      </c>
      <c r="P2295" s="530">
        <v>0</v>
      </c>
      <c r="Q2295" s="641">
        <v>0</v>
      </c>
      <c r="R2295" s="537">
        <v>0</v>
      </c>
      <c r="S2295" s="537">
        <v>0</v>
      </c>
      <c r="T2295" s="537">
        <v>0</v>
      </c>
      <c r="U2295" s="537">
        <v>0</v>
      </c>
      <c r="V2295" s="537">
        <v>0</v>
      </c>
      <c r="W2295" s="530"/>
      <c r="X2295" s="142">
        <v>0</v>
      </c>
      <c r="Y2295" s="142">
        <v>0</v>
      </c>
      <c r="Z2295" s="537">
        <v>0</v>
      </c>
      <c r="AA2295" s="537">
        <v>0</v>
      </c>
      <c r="AB2295" s="530"/>
      <c r="AC2295" s="142">
        <v>0</v>
      </c>
      <c r="AD2295" s="530">
        <v>0</v>
      </c>
      <c r="AE2295" s="842">
        <v>0</v>
      </c>
      <c r="AF2295" s="929">
        <v>0</v>
      </c>
      <c r="AG2295" s="530">
        <v>0</v>
      </c>
      <c r="AH2295" s="530">
        <v>0</v>
      </c>
      <c r="AI2295" s="641">
        <v>0</v>
      </c>
      <c r="AJ2295" s="537">
        <v>0</v>
      </c>
      <c r="AK2295" s="537">
        <v>0</v>
      </c>
      <c r="AL2295" s="537">
        <v>0</v>
      </c>
      <c r="AM2295" s="537">
        <v>0</v>
      </c>
      <c r="AN2295" s="537">
        <v>0</v>
      </c>
      <c r="AO2295" s="530"/>
      <c r="AP2295" s="142">
        <v>0</v>
      </c>
      <c r="AQ2295" s="142">
        <v>0</v>
      </c>
      <c r="AR2295" s="537">
        <v>0</v>
      </c>
      <c r="AS2295" s="537">
        <v>0</v>
      </c>
      <c r="AT2295" s="530"/>
      <c r="AU2295" s="142">
        <v>0</v>
      </c>
      <c r="AV2295" s="530">
        <v>0</v>
      </c>
      <c r="AW2295" s="842">
        <v>0</v>
      </c>
      <c r="AX2295" s="115">
        <v>0</v>
      </c>
      <c r="AY2295" s="5">
        <v>0</v>
      </c>
      <c r="AZ2295" s="5">
        <v>0</v>
      </c>
      <c r="BA2295" s="335">
        <v>0</v>
      </c>
      <c r="BB2295" s="23">
        <v>0</v>
      </c>
      <c r="BC2295" s="5">
        <v>0</v>
      </c>
      <c r="BD2295" s="5">
        <v>0</v>
      </c>
      <c r="BE2295" s="335">
        <v>0</v>
      </c>
      <c r="BG2295" s="826"/>
      <c r="BH2295" s="607"/>
    </row>
    <row r="2296" spans="1:66" ht="12.75" customHeight="1" x14ac:dyDescent="0.25">
      <c r="A2296" s="223"/>
      <c r="B2296" s="205"/>
      <c r="C2296" s="251"/>
      <c r="D2296" s="619"/>
      <c r="E2296" s="274"/>
      <c r="F2296" s="299"/>
      <c r="G2296" s="694"/>
      <c r="H2296" s="878"/>
      <c r="I2296" s="397"/>
      <c r="J2296" s="380"/>
      <c r="K2296" s="442"/>
      <c r="L2296" s="748"/>
      <c r="M2296" s="749"/>
      <c r="N2296" s="934"/>
      <c r="O2296" s="44"/>
      <c r="P2296" s="44"/>
      <c r="Q2296" s="644"/>
      <c r="R2296" s="542"/>
      <c r="S2296" s="542"/>
      <c r="T2296" s="542"/>
      <c r="U2296" s="542"/>
      <c r="V2296" s="542"/>
      <c r="W2296" s="534"/>
      <c r="X2296" s="146"/>
      <c r="Y2296" s="146"/>
      <c r="Z2296" s="556"/>
      <c r="AA2296" s="556"/>
      <c r="AB2296" s="534"/>
      <c r="AC2296" s="597"/>
      <c r="AD2296" s="44"/>
      <c r="AE2296" s="841"/>
      <c r="AF2296" s="934"/>
      <c r="AG2296" s="44"/>
      <c r="AH2296" s="44"/>
      <c r="AI2296" s="644"/>
      <c r="AJ2296" s="542"/>
      <c r="AK2296" s="542"/>
      <c r="AL2296" s="542"/>
      <c r="AM2296" s="542"/>
      <c r="AN2296" s="542"/>
      <c r="AO2296" s="534"/>
      <c r="AP2296" s="146"/>
      <c r="AQ2296" s="146"/>
      <c r="AR2296" s="556"/>
      <c r="AS2296" s="556"/>
      <c r="AT2296" s="534"/>
      <c r="AU2296" s="597"/>
      <c r="AV2296" s="44"/>
      <c r="AW2296" s="841"/>
      <c r="AX2296" s="312"/>
      <c r="AY2296" s="14"/>
      <c r="AZ2296" s="14"/>
      <c r="BA2296" s="334"/>
      <c r="BB2296" s="309"/>
      <c r="BC2296" s="14"/>
      <c r="BD2296" s="14"/>
      <c r="BE2296" s="334"/>
      <c r="BG2296" s="826"/>
      <c r="BH2296" s="607"/>
    </row>
    <row r="2297" spans="1:66" ht="12.75" customHeight="1" x14ac:dyDescent="0.25">
      <c r="A2297" s="21"/>
      <c r="B2297" s="112"/>
      <c r="C2297" s="116"/>
      <c r="D2297" s="623"/>
      <c r="E2297" s="278"/>
      <c r="F2297" s="116"/>
      <c r="G2297" s="700"/>
      <c r="H2297" s="888"/>
      <c r="I2297" s="580"/>
      <c r="J2297" s="573"/>
      <c r="K2297" s="415"/>
      <c r="L2297" s="738"/>
      <c r="M2297" s="739"/>
      <c r="N2297" s="931"/>
      <c r="O2297" s="923"/>
      <c r="P2297" s="923"/>
      <c r="Q2297" s="641"/>
      <c r="R2297" s="537"/>
      <c r="S2297" s="537"/>
      <c r="T2297" s="537"/>
      <c r="U2297" s="537"/>
      <c r="V2297" s="537"/>
      <c r="W2297" s="531"/>
      <c r="X2297" s="141"/>
      <c r="Y2297" s="141"/>
      <c r="Z2297" s="552"/>
      <c r="AA2297" s="552"/>
      <c r="AB2297" s="531"/>
      <c r="AC2297" s="593"/>
      <c r="AD2297" s="923"/>
      <c r="AE2297" s="846"/>
      <c r="AF2297" s="931"/>
      <c r="AG2297" s="923"/>
      <c r="AH2297" s="923"/>
      <c r="AI2297" s="641"/>
      <c r="AJ2297" s="537"/>
      <c r="AK2297" s="537"/>
      <c r="AL2297" s="537"/>
      <c r="AM2297" s="537"/>
      <c r="AN2297" s="537"/>
      <c r="AO2297" s="531"/>
      <c r="AP2297" s="141"/>
      <c r="AQ2297" s="141"/>
      <c r="AR2297" s="552"/>
      <c r="AS2297" s="552"/>
      <c r="AT2297" s="531"/>
      <c r="AU2297" s="593"/>
      <c r="AV2297" s="923"/>
      <c r="AW2297" s="846"/>
      <c r="AX2297" s="115"/>
      <c r="AY2297" s="5"/>
      <c r="AZ2297" s="5"/>
      <c r="BA2297" s="335"/>
      <c r="BC2297" s="5"/>
      <c r="BD2297" s="5"/>
      <c r="BE2297" s="335"/>
      <c r="BG2297" s="826"/>
      <c r="BH2297" s="607"/>
    </row>
    <row r="2298" spans="1:66" s="4" customFormat="1" ht="12.75" customHeight="1" x14ac:dyDescent="0.25">
      <c r="A2298" s="21"/>
      <c r="B2298" s="112"/>
      <c r="C2298" s="116"/>
      <c r="D2298" s="623"/>
      <c r="E2298" s="278"/>
      <c r="F2298" s="116"/>
      <c r="G2298" s="694"/>
      <c r="H2298" s="878"/>
      <c r="I2298" s="397"/>
      <c r="J2298" s="380"/>
      <c r="K2298" s="400" t="s">
        <v>6603</v>
      </c>
      <c r="L2298" s="738"/>
      <c r="M2298" s="739"/>
      <c r="N2298" s="931"/>
      <c r="O2298" s="923"/>
      <c r="P2298" s="923"/>
      <c r="Q2298" s="641"/>
      <c r="R2298" s="537"/>
      <c r="S2298" s="537"/>
      <c r="T2298" s="537"/>
      <c r="U2298" s="537"/>
      <c r="V2298" s="537"/>
      <c r="W2298" s="531"/>
      <c r="X2298" s="141"/>
      <c r="Y2298" s="141"/>
      <c r="Z2298" s="552"/>
      <c r="AA2298" s="552"/>
      <c r="AB2298" s="531"/>
      <c r="AC2298" s="593"/>
      <c r="AD2298" s="923"/>
      <c r="AE2298" s="846"/>
      <c r="AF2298" s="931"/>
      <c r="AG2298" s="923"/>
      <c r="AH2298" s="923"/>
      <c r="AI2298" s="641"/>
      <c r="AJ2298" s="537"/>
      <c r="AK2298" s="537"/>
      <c r="AL2298" s="537"/>
      <c r="AM2298" s="537"/>
      <c r="AN2298" s="537"/>
      <c r="AO2298" s="531"/>
      <c r="AP2298" s="141"/>
      <c r="AQ2298" s="141"/>
      <c r="AR2298" s="552"/>
      <c r="AS2298" s="552"/>
      <c r="AT2298" s="531"/>
      <c r="AU2298" s="593"/>
      <c r="AV2298" s="923"/>
      <c r="AW2298" s="846"/>
      <c r="AX2298" s="115"/>
      <c r="AY2298" s="5"/>
      <c r="AZ2298" s="5"/>
      <c r="BA2298" s="335"/>
      <c r="BB2298" s="23"/>
      <c r="BC2298" s="5"/>
      <c r="BD2298" s="5"/>
      <c r="BE2298" s="335"/>
      <c r="BF2298" s="41"/>
      <c r="BG2298" s="826"/>
      <c r="BH2298" s="607"/>
      <c r="BI2298" s="41"/>
      <c r="BJ2298" s="41"/>
      <c r="BK2298" s="41"/>
      <c r="BL2298" s="41"/>
      <c r="BM2298" s="41"/>
      <c r="BN2298" s="41"/>
    </row>
    <row r="2299" spans="1:66" s="27" customFormat="1" x14ac:dyDescent="0.25">
      <c r="A2299" s="21"/>
      <c r="B2299" s="112"/>
      <c r="C2299" s="116"/>
      <c r="D2299" s="623"/>
      <c r="E2299" s="278"/>
      <c r="F2299" s="116"/>
      <c r="G2299" s="694"/>
      <c r="H2299" s="878"/>
      <c r="I2299" s="397"/>
      <c r="J2299" s="380"/>
      <c r="K2299" s="400" t="s">
        <v>516</v>
      </c>
      <c r="L2299" s="738"/>
      <c r="M2299" s="739"/>
      <c r="N2299" s="931"/>
      <c r="O2299" s="923"/>
      <c r="P2299" s="923"/>
      <c r="Q2299" s="641"/>
      <c r="R2299" s="537"/>
      <c r="S2299" s="537"/>
      <c r="T2299" s="537"/>
      <c r="U2299" s="537"/>
      <c r="V2299" s="537"/>
      <c r="W2299" s="531"/>
      <c r="X2299" s="141"/>
      <c r="Y2299" s="141"/>
      <c r="Z2299" s="552"/>
      <c r="AA2299" s="552"/>
      <c r="AB2299" s="531"/>
      <c r="AC2299" s="593"/>
      <c r="AD2299" s="923"/>
      <c r="AE2299" s="846"/>
      <c r="AF2299" s="931"/>
      <c r="AG2299" s="923"/>
      <c r="AH2299" s="923"/>
      <c r="AI2299" s="641"/>
      <c r="AJ2299" s="537"/>
      <c r="AK2299" s="537"/>
      <c r="AL2299" s="537"/>
      <c r="AM2299" s="537"/>
      <c r="AN2299" s="537"/>
      <c r="AO2299" s="531"/>
      <c r="AP2299" s="141"/>
      <c r="AQ2299" s="141"/>
      <c r="AR2299" s="552"/>
      <c r="AS2299" s="552"/>
      <c r="AT2299" s="531"/>
      <c r="AU2299" s="593"/>
      <c r="AV2299" s="923"/>
      <c r="AW2299" s="846"/>
      <c r="AX2299" s="115"/>
      <c r="AY2299" s="5"/>
      <c r="AZ2299" s="5"/>
      <c r="BA2299" s="335"/>
      <c r="BB2299" s="23"/>
      <c r="BC2299" s="5"/>
      <c r="BD2299" s="5"/>
      <c r="BE2299" s="335"/>
      <c r="BF2299" s="41"/>
      <c r="BG2299" s="826"/>
      <c r="BH2299" s="607"/>
      <c r="BI2299" s="40"/>
      <c r="BJ2299" s="40"/>
      <c r="BK2299" s="40"/>
      <c r="BL2299" s="40"/>
      <c r="BM2299" s="40"/>
      <c r="BN2299" s="40"/>
    </row>
    <row r="2300" spans="1:66" ht="12.75" customHeight="1" x14ac:dyDescent="0.25">
      <c r="A2300" s="21"/>
      <c r="B2300" s="112"/>
      <c r="C2300" s="116"/>
      <c r="D2300" s="623"/>
      <c r="E2300" s="278"/>
      <c r="F2300" s="116"/>
      <c r="G2300" s="694"/>
      <c r="H2300" s="878"/>
      <c r="I2300" s="397"/>
      <c r="J2300" s="380"/>
      <c r="K2300" s="408"/>
      <c r="L2300" s="738"/>
      <c r="M2300" s="739"/>
      <c r="N2300" s="931"/>
      <c r="O2300" s="923"/>
      <c r="P2300" s="923"/>
      <c r="Q2300" s="641"/>
      <c r="R2300" s="537"/>
      <c r="S2300" s="537"/>
      <c r="T2300" s="537"/>
      <c r="U2300" s="537"/>
      <c r="V2300" s="537"/>
      <c r="W2300" s="531"/>
      <c r="X2300" s="141"/>
      <c r="Y2300" s="141"/>
      <c r="Z2300" s="552"/>
      <c r="AA2300" s="552"/>
      <c r="AB2300" s="531"/>
      <c r="AC2300" s="593"/>
      <c r="AD2300" s="923"/>
      <c r="AE2300" s="846"/>
      <c r="AF2300" s="931"/>
      <c r="AG2300" s="923"/>
      <c r="AH2300" s="923"/>
      <c r="AI2300" s="641"/>
      <c r="AJ2300" s="537"/>
      <c r="AK2300" s="537"/>
      <c r="AL2300" s="537"/>
      <c r="AM2300" s="537"/>
      <c r="AN2300" s="537"/>
      <c r="AO2300" s="531"/>
      <c r="AP2300" s="141"/>
      <c r="AQ2300" s="141"/>
      <c r="AR2300" s="552"/>
      <c r="AS2300" s="552"/>
      <c r="AT2300" s="531"/>
      <c r="AU2300" s="593"/>
      <c r="AV2300" s="923"/>
      <c r="AW2300" s="846"/>
      <c r="AX2300" s="115"/>
      <c r="AY2300" s="5"/>
      <c r="AZ2300" s="5"/>
      <c r="BA2300" s="335"/>
      <c r="BC2300" s="5"/>
      <c r="BD2300" s="5"/>
      <c r="BE2300" s="335"/>
      <c r="BG2300" s="826"/>
      <c r="BH2300" s="607"/>
    </row>
    <row r="2301" spans="1:66" ht="35.1" customHeight="1" x14ac:dyDescent="0.25">
      <c r="A2301" s="21" t="s">
        <v>6116</v>
      </c>
      <c r="B2301" s="112">
        <v>18</v>
      </c>
      <c r="C2301" s="116" t="s">
        <v>0</v>
      </c>
      <c r="D2301" s="620">
        <v>1000</v>
      </c>
      <c r="E2301" s="278"/>
      <c r="F2301" s="116">
        <v>12</v>
      </c>
      <c r="G2301" s="700" t="s">
        <v>5613</v>
      </c>
      <c r="H2301" s="878" t="str">
        <f t="shared" si="3409"/>
        <v>098</v>
      </c>
      <c r="I2301" s="397">
        <v>81211000</v>
      </c>
      <c r="J2301" s="380" t="s">
        <v>6209</v>
      </c>
      <c r="K2301" s="408" t="s">
        <v>6434</v>
      </c>
      <c r="L2301" s="733">
        <v>170</v>
      </c>
      <c r="M2301" s="734">
        <v>120</v>
      </c>
      <c r="N2301" s="931"/>
      <c r="O2301" s="530">
        <f t="shared" ref="O2301:O2305" si="3437">IF(N2301&gt;L2301,"0 ",N2301-L2301)</f>
        <v>-170</v>
      </c>
      <c r="P2301" s="530" t="str">
        <f t="shared" ref="P2301:P2305" si="3438">IF(N2301&lt;L2301,"0 ",N2301-L2301)</f>
        <v xml:space="preserve">0 </v>
      </c>
      <c r="Q2301" s="646"/>
      <c r="R2301" s="536"/>
      <c r="S2301" s="536"/>
      <c r="T2301" s="536"/>
      <c r="U2301" s="536"/>
      <c r="V2301" s="536"/>
      <c r="W2301" s="683" t="str">
        <f t="shared" ref="W2301:W2305" si="3439">IF(SUM(Q2301:V2301)=X2301,"OK",SUM(Q2301:V2301)-X2301)</f>
        <v>OK</v>
      </c>
      <c r="X2301" s="141"/>
      <c r="Y2301" s="141"/>
      <c r="Z2301" s="552"/>
      <c r="AA2301" s="552"/>
      <c r="AB2301" s="683" t="str">
        <f t="shared" ref="AB2301:AB2305" si="3440">IF(SUM(Z2301:AA2301)=AC2301,"OK",SUM(Z2301:AA2301)-AC2301)</f>
        <v>OK</v>
      </c>
      <c r="AC2301" s="593"/>
      <c r="AD2301" s="530">
        <f t="shared" ref="AD2301:AD2305" si="3441">X2301+Y2301+AC2301</f>
        <v>0</v>
      </c>
      <c r="AE2301" s="842">
        <f t="shared" ref="AE2301:AE2305" si="3442">N2301+AD2301</f>
        <v>0</v>
      </c>
      <c r="AF2301" s="931"/>
      <c r="AG2301" s="530">
        <f t="shared" ref="AG2301:AG2305" si="3443">IF(AF2301&gt;M2301,"0 ",AF2301-M2301)</f>
        <v>-120</v>
      </c>
      <c r="AH2301" s="530" t="str">
        <f t="shared" ref="AH2301:AH2305" si="3444">IF(AF2301&lt;M2301,"0 ",AF2301-M2301)</f>
        <v xml:space="preserve">0 </v>
      </c>
      <c r="AI2301" s="641"/>
      <c r="AJ2301" s="537"/>
      <c r="AK2301" s="537"/>
      <c r="AL2301" s="537"/>
      <c r="AM2301" s="537"/>
      <c r="AN2301" s="537"/>
      <c r="AO2301" s="683" t="str">
        <f t="shared" ref="AO2301:AO2305" si="3445">IF(SUM(AI2301:AN2301)=AP2301,"OK",SUM(AI2301:AN2301)-AP2301)</f>
        <v>OK</v>
      </c>
      <c r="AP2301" s="141"/>
      <c r="AQ2301" s="141"/>
      <c r="AR2301" s="552"/>
      <c r="AS2301" s="552"/>
      <c r="AT2301" s="683" t="str">
        <f t="shared" ref="AT2301:AT2305" si="3446">IF(SUM(AR2301:AS2301)=AU2301,"OK",SUM(AR2301:AS2301)-AU2301)</f>
        <v>OK</v>
      </c>
      <c r="AU2301" s="593"/>
      <c r="AV2301" s="530">
        <f t="shared" ref="AV2301:AV2305" si="3447">AP2301+AQ2301+AU2301</f>
        <v>0</v>
      </c>
      <c r="AW2301" s="842">
        <f t="shared" ref="AW2301:AW2305" si="3448">AF2301+AV2301</f>
        <v>0</v>
      </c>
      <c r="AX2301" s="115">
        <f>L2301</f>
        <v>170</v>
      </c>
      <c r="AY2301" s="5">
        <f>AE2301</f>
        <v>0</v>
      </c>
      <c r="AZ2301" s="7">
        <f t="shared" ref="AZ2301:AZ2305" si="3449">AY2301-AX2301</f>
        <v>-170</v>
      </c>
      <c r="BA2301" s="335">
        <f t="shared" ref="BA2301:BA2305" si="3450">AZ2301/AX2301</f>
        <v>-1</v>
      </c>
      <c r="BB2301" s="23">
        <f>M2301</f>
        <v>120</v>
      </c>
      <c r="BC2301" s="5">
        <f t="shared" ref="BC2301:BC2305" si="3451">AW2301</f>
        <v>0</v>
      </c>
      <c r="BD2301" s="7">
        <f t="shared" ref="BD2301:BD2305" si="3452">BC2301-BB2301</f>
        <v>-120</v>
      </c>
      <c r="BE2301" s="335">
        <f t="shared" ref="BE2301:BE2305" si="3453">BD2301/BB2301</f>
        <v>-1</v>
      </c>
      <c r="BG2301" s="826" t="str">
        <f>RIGHT(LEFT(I2301,3),2)&amp;"."&amp;RIGHT(LEFT(I2301,5),2)</f>
        <v>12.11</v>
      </c>
      <c r="BH2301" s="607" t="b">
        <f>COUNTIF('Codes SEC'!$B$2:$B$250,Ministres!BG2301)&gt;0</f>
        <v>1</v>
      </c>
    </row>
    <row r="2302" spans="1:66" ht="35.1" customHeight="1" x14ac:dyDescent="0.25">
      <c r="A2302" s="21" t="s">
        <v>6116</v>
      </c>
      <c r="B2302" s="112">
        <v>18</v>
      </c>
      <c r="C2302" s="116" t="s">
        <v>0</v>
      </c>
      <c r="D2302" s="620">
        <v>1000</v>
      </c>
      <c r="E2302" s="278"/>
      <c r="F2302" s="116">
        <v>12</v>
      </c>
      <c r="G2302" s="700" t="s">
        <v>5613</v>
      </c>
      <c r="H2302" s="878" t="str">
        <f t="shared" si="3409"/>
        <v>098</v>
      </c>
      <c r="I2302" s="397">
        <v>81211000</v>
      </c>
      <c r="J2302" s="380" t="s">
        <v>6210</v>
      </c>
      <c r="K2302" s="408" t="s">
        <v>6435</v>
      </c>
      <c r="L2302" s="733">
        <v>0</v>
      </c>
      <c r="M2302" s="734">
        <v>0</v>
      </c>
      <c r="N2302" s="931"/>
      <c r="O2302" s="530">
        <f t="shared" si="3437"/>
        <v>0</v>
      </c>
      <c r="P2302" s="530">
        <f t="shared" si="3438"/>
        <v>0</v>
      </c>
      <c r="Q2302" s="646"/>
      <c r="R2302" s="536"/>
      <c r="S2302" s="536"/>
      <c r="T2302" s="536"/>
      <c r="U2302" s="536"/>
      <c r="V2302" s="536"/>
      <c r="W2302" s="683" t="str">
        <f t="shared" si="3439"/>
        <v>OK</v>
      </c>
      <c r="X2302" s="141"/>
      <c r="Y2302" s="141"/>
      <c r="Z2302" s="552"/>
      <c r="AA2302" s="552"/>
      <c r="AB2302" s="683" t="str">
        <f t="shared" si="3440"/>
        <v>OK</v>
      </c>
      <c r="AC2302" s="593"/>
      <c r="AD2302" s="530">
        <f t="shared" si="3441"/>
        <v>0</v>
      </c>
      <c r="AE2302" s="842">
        <f t="shared" si="3442"/>
        <v>0</v>
      </c>
      <c r="AF2302" s="931"/>
      <c r="AG2302" s="530">
        <f t="shared" si="3443"/>
        <v>0</v>
      </c>
      <c r="AH2302" s="530">
        <f t="shared" si="3444"/>
        <v>0</v>
      </c>
      <c r="AI2302" s="641"/>
      <c r="AJ2302" s="537"/>
      <c r="AK2302" s="537"/>
      <c r="AL2302" s="537"/>
      <c r="AM2302" s="537"/>
      <c r="AN2302" s="537"/>
      <c r="AO2302" s="683" t="str">
        <f t="shared" si="3445"/>
        <v>OK</v>
      </c>
      <c r="AP2302" s="141"/>
      <c r="AQ2302" s="141"/>
      <c r="AR2302" s="552"/>
      <c r="AS2302" s="552"/>
      <c r="AT2302" s="683" t="str">
        <f t="shared" si="3446"/>
        <v>OK</v>
      </c>
      <c r="AU2302" s="593"/>
      <c r="AV2302" s="530">
        <f t="shared" si="3447"/>
        <v>0</v>
      </c>
      <c r="AW2302" s="842">
        <f t="shared" si="3448"/>
        <v>0</v>
      </c>
      <c r="AX2302" s="115">
        <f>L2302</f>
        <v>0</v>
      </c>
      <c r="AY2302" s="5">
        <f>AE2302</f>
        <v>0</v>
      </c>
      <c r="AZ2302" s="7">
        <f t="shared" si="3449"/>
        <v>0</v>
      </c>
      <c r="BA2302" s="335" t="e">
        <f t="shared" si="3450"/>
        <v>#DIV/0!</v>
      </c>
      <c r="BB2302" s="23">
        <f>M2302</f>
        <v>0</v>
      </c>
      <c r="BC2302" s="5">
        <f t="shared" si="3451"/>
        <v>0</v>
      </c>
      <c r="BD2302" s="7">
        <f t="shared" si="3452"/>
        <v>0</v>
      </c>
      <c r="BE2302" s="335" t="e">
        <f t="shared" si="3453"/>
        <v>#DIV/0!</v>
      </c>
      <c r="BG2302" s="826" t="str">
        <f>RIGHT(LEFT(I2302,3),2)&amp;"."&amp;RIGHT(LEFT(I2302,5),2)</f>
        <v>12.11</v>
      </c>
      <c r="BH2302" s="607" t="b">
        <f>COUNTIF('Codes SEC'!$B$2:$B$250,Ministres!BG2302)&gt;0</f>
        <v>1</v>
      </c>
    </row>
    <row r="2303" spans="1:66" ht="35.1" customHeight="1" x14ac:dyDescent="0.25">
      <c r="A2303" s="21" t="s">
        <v>6116</v>
      </c>
      <c r="B2303" s="112">
        <v>18</v>
      </c>
      <c r="C2303" s="116" t="s">
        <v>0</v>
      </c>
      <c r="D2303" s="620">
        <v>1000</v>
      </c>
      <c r="E2303" s="278"/>
      <c r="F2303" s="116">
        <v>12</v>
      </c>
      <c r="G2303" s="694">
        <v>1</v>
      </c>
      <c r="H2303" s="878" t="str">
        <f t="shared" si="3409"/>
        <v>098</v>
      </c>
      <c r="I2303" s="397" t="s">
        <v>3263</v>
      </c>
      <c r="J2303" s="380" t="s">
        <v>2869</v>
      </c>
      <c r="K2303" s="408" t="s">
        <v>312</v>
      </c>
      <c r="L2303" s="733">
        <v>0</v>
      </c>
      <c r="M2303" s="734">
        <v>68</v>
      </c>
      <c r="N2303" s="931"/>
      <c r="O2303" s="530">
        <f t="shared" si="3437"/>
        <v>0</v>
      </c>
      <c r="P2303" s="530">
        <f t="shared" si="3438"/>
        <v>0</v>
      </c>
      <c r="Q2303" s="646"/>
      <c r="R2303" s="536"/>
      <c r="S2303" s="536"/>
      <c r="T2303" s="536"/>
      <c r="U2303" s="536"/>
      <c r="V2303" s="536"/>
      <c r="W2303" s="683" t="str">
        <f t="shared" si="3439"/>
        <v>OK</v>
      </c>
      <c r="X2303" s="141"/>
      <c r="Y2303" s="141"/>
      <c r="Z2303" s="552"/>
      <c r="AA2303" s="552"/>
      <c r="AB2303" s="683" t="str">
        <f t="shared" si="3440"/>
        <v>OK</v>
      </c>
      <c r="AC2303" s="593"/>
      <c r="AD2303" s="530">
        <f t="shared" si="3441"/>
        <v>0</v>
      </c>
      <c r="AE2303" s="842">
        <f t="shared" si="3442"/>
        <v>0</v>
      </c>
      <c r="AF2303" s="931"/>
      <c r="AG2303" s="530">
        <f t="shared" si="3443"/>
        <v>-68</v>
      </c>
      <c r="AH2303" s="530" t="str">
        <f t="shared" si="3444"/>
        <v xml:space="preserve">0 </v>
      </c>
      <c r="AI2303" s="641"/>
      <c r="AJ2303" s="537"/>
      <c r="AK2303" s="537"/>
      <c r="AL2303" s="537"/>
      <c r="AM2303" s="537"/>
      <c r="AN2303" s="537"/>
      <c r="AO2303" s="683" t="str">
        <f t="shared" si="3445"/>
        <v>OK</v>
      </c>
      <c r="AP2303" s="141"/>
      <c r="AQ2303" s="141"/>
      <c r="AR2303" s="552"/>
      <c r="AS2303" s="552"/>
      <c r="AT2303" s="683" t="str">
        <f t="shared" si="3446"/>
        <v>OK</v>
      </c>
      <c r="AU2303" s="593"/>
      <c r="AV2303" s="530">
        <f t="shared" si="3447"/>
        <v>0</v>
      </c>
      <c r="AW2303" s="842">
        <f t="shared" si="3448"/>
        <v>0</v>
      </c>
      <c r="AX2303" s="115">
        <f>L2303</f>
        <v>0</v>
      </c>
      <c r="AY2303" s="5">
        <f>AE2303</f>
        <v>0</v>
      </c>
      <c r="AZ2303" s="7">
        <f t="shared" si="3449"/>
        <v>0</v>
      </c>
      <c r="BA2303" s="335" t="e">
        <f t="shared" si="3450"/>
        <v>#DIV/0!</v>
      </c>
      <c r="BB2303" s="23">
        <f>M2303</f>
        <v>68</v>
      </c>
      <c r="BC2303" s="5">
        <f t="shared" si="3451"/>
        <v>0</v>
      </c>
      <c r="BD2303" s="7">
        <f t="shared" si="3452"/>
        <v>-68</v>
      </c>
      <c r="BE2303" s="335">
        <f t="shared" si="3453"/>
        <v>-1</v>
      </c>
      <c r="BG2303" s="826" t="str">
        <f>RIGHT(LEFT(I2303,3),2)&amp;"."&amp;RIGHT(LEFT(I2303,5),2)</f>
        <v>31.32</v>
      </c>
      <c r="BH2303" s="607" t="b">
        <f>COUNTIF('Codes SEC'!$B$2:$B$250,Ministres!BG2303)&gt;0</f>
        <v>1</v>
      </c>
    </row>
    <row r="2304" spans="1:66" ht="35.1" customHeight="1" x14ac:dyDescent="0.25">
      <c r="A2304" s="21" t="s">
        <v>6116</v>
      </c>
      <c r="B2304" s="112">
        <v>18</v>
      </c>
      <c r="C2304" s="116" t="s">
        <v>0</v>
      </c>
      <c r="D2304" s="620">
        <v>1000</v>
      </c>
      <c r="E2304" s="278"/>
      <c r="F2304" s="116">
        <v>12</v>
      </c>
      <c r="G2304" s="694">
        <v>1</v>
      </c>
      <c r="H2304" s="878" t="str">
        <f t="shared" si="3409"/>
        <v>098</v>
      </c>
      <c r="I2304" s="397" t="s">
        <v>3304</v>
      </c>
      <c r="J2304" s="380" t="s">
        <v>2870</v>
      </c>
      <c r="K2304" s="408" t="s">
        <v>469</v>
      </c>
      <c r="L2304" s="733">
        <v>150</v>
      </c>
      <c r="M2304" s="734">
        <v>0</v>
      </c>
      <c r="N2304" s="931"/>
      <c r="O2304" s="530">
        <f t="shared" si="3437"/>
        <v>-150</v>
      </c>
      <c r="P2304" s="530" t="str">
        <f t="shared" si="3438"/>
        <v xml:space="preserve">0 </v>
      </c>
      <c r="Q2304" s="646"/>
      <c r="R2304" s="536"/>
      <c r="S2304" s="536"/>
      <c r="T2304" s="536"/>
      <c r="U2304" s="536"/>
      <c r="V2304" s="536"/>
      <c r="W2304" s="683" t="str">
        <f t="shared" si="3439"/>
        <v>OK</v>
      </c>
      <c r="X2304" s="141"/>
      <c r="Y2304" s="141"/>
      <c r="Z2304" s="552"/>
      <c r="AA2304" s="552"/>
      <c r="AB2304" s="683" t="str">
        <f t="shared" si="3440"/>
        <v>OK</v>
      </c>
      <c r="AC2304" s="593"/>
      <c r="AD2304" s="530">
        <f t="shared" si="3441"/>
        <v>0</v>
      </c>
      <c r="AE2304" s="842">
        <f t="shared" si="3442"/>
        <v>0</v>
      </c>
      <c r="AF2304" s="931"/>
      <c r="AG2304" s="530">
        <f t="shared" si="3443"/>
        <v>0</v>
      </c>
      <c r="AH2304" s="530">
        <f t="shared" si="3444"/>
        <v>0</v>
      </c>
      <c r="AI2304" s="641"/>
      <c r="AJ2304" s="537"/>
      <c r="AK2304" s="537"/>
      <c r="AL2304" s="537"/>
      <c r="AM2304" s="537"/>
      <c r="AN2304" s="537"/>
      <c r="AO2304" s="683" t="str">
        <f t="shared" si="3445"/>
        <v>OK</v>
      </c>
      <c r="AP2304" s="141"/>
      <c r="AQ2304" s="141"/>
      <c r="AR2304" s="552"/>
      <c r="AS2304" s="552"/>
      <c r="AT2304" s="683" t="str">
        <f t="shared" si="3446"/>
        <v>OK</v>
      </c>
      <c r="AU2304" s="593"/>
      <c r="AV2304" s="530">
        <f t="shared" si="3447"/>
        <v>0</v>
      </c>
      <c r="AW2304" s="842">
        <f t="shared" si="3448"/>
        <v>0</v>
      </c>
      <c r="AX2304" s="115">
        <f>L2304</f>
        <v>150</v>
      </c>
      <c r="AY2304" s="5">
        <f>AE2304</f>
        <v>0</v>
      </c>
      <c r="AZ2304" s="7">
        <f t="shared" si="3449"/>
        <v>-150</v>
      </c>
      <c r="BA2304" s="335">
        <f t="shared" si="3450"/>
        <v>-1</v>
      </c>
      <c r="BB2304" s="23">
        <f>M2304</f>
        <v>0</v>
      </c>
      <c r="BC2304" s="5">
        <f t="shared" si="3451"/>
        <v>0</v>
      </c>
      <c r="BD2304" s="7">
        <f t="shared" si="3452"/>
        <v>0</v>
      </c>
      <c r="BE2304" s="335" t="e">
        <f t="shared" si="3453"/>
        <v>#DIV/0!</v>
      </c>
      <c r="BG2304" s="826" t="str">
        <f>RIGHT(LEFT(I2304,3),2)&amp;"."&amp;RIGHT(LEFT(I2304,5),2)</f>
        <v>43.53</v>
      </c>
      <c r="BH2304" s="607" t="b">
        <f>COUNTIF('Codes SEC'!$B$2:$B$250,Ministres!BG2304)&gt;0</f>
        <v>1</v>
      </c>
    </row>
    <row r="2305" spans="1:66" ht="35.1" customHeight="1" x14ac:dyDescent="0.25">
      <c r="A2305" s="21" t="s">
        <v>6116</v>
      </c>
      <c r="B2305" s="112">
        <v>18</v>
      </c>
      <c r="C2305" s="116" t="s">
        <v>0</v>
      </c>
      <c r="D2305" s="620">
        <v>1000</v>
      </c>
      <c r="E2305" s="278"/>
      <c r="F2305" s="116">
        <v>12</v>
      </c>
      <c r="G2305" s="694">
        <v>1</v>
      </c>
      <c r="H2305" s="878" t="str">
        <f t="shared" si="3409"/>
        <v>098</v>
      </c>
      <c r="I2305" s="397" t="s">
        <v>3268</v>
      </c>
      <c r="J2305" s="380" t="s">
        <v>2871</v>
      </c>
      <c r="K2305" s="494" t="s">
        <v>5426</v>
      </c>
      <c r="L2305" s="733">
        <v>0</v>
      </c>
      <c r="M2305" s="734">
        <v>0</v>
      </c>
      <c r="N2305" s="931"/>
      <c r="O2305" s="530">
        <f t="shared" si="3437"/>
        <v>0</v>
      </c>
      <c r="P2305" s="530">
        <f t="shared" si="3438"/>
        <v>0</v>
      </c>
      <c r="Q2305" s="646"/>
      <c r="R2305" s="536"/>
      <c r="S2305" s="536"/>
      <c r="T2305" s="536"/>
      <c r="U2305" s="536"/>
      <c r="V2305" s="536"/>
      <c r="W2305" s="683" t="str">
        <f t="shared" si="3439"/>
        <v>OK</v>
      </c>
      <c r="X2305" s="141"/>
      <c r="Y2305" s="141"/>
      <c r="Z2305" s="552"/>
      <c r="AA2305" s="552"/>
      <c r="AB2305" s="683" t="str">
        <f t="shared" si="3440"/>
        <v>OK</v>
      </c>
      <c r="AC2305" s="593"/>
      <c r="AD2305" s="530">
        <f t="shared" si="3441"/>
        <v>0</v>
      </c>
      <c r="AE2305" s="842">
        <f t="shared" si="3442"/>
        <v>0</v>
      </c>
      <c r="AF2305" s="931"/>
      <c r="AG2305" s="530">
        <f t="shared" si="3443"/>
        <v>0</v>
      </c>
      <c r="AH2305" s="530">
        <f t="shared" si="3444"/>
        <v>0</v>
      </c>
      <c r="AI2305" s="641"/>
      <c r="AJ2305" s="537"/>
      <c r="AK2305" s="537"/>
      <c r="AL2305" s="537"/>
      <c r="AM2305" s="537"/>
      <c r="AN2305" s="537"/>
      <c r="AO2305" s="683" t="str">
        <f t="shared" si="3445"/>
        <v>OK</v>
      </c>
      <c r="AP2305" s="141"/>
      <c r="AQ2305" s="141"/>
      <c r="AR2305" s="552"/>
      <c r="AS2305" s="552"/>
      <c r="AT2305" s="683" t="str">
        <f t="shared" si="3446"/>
        <v>OK</v>
      </c>
      <c r="AU2305" s="593"/>
      <c r="AV2305" s="530">
        <f t="shared" si="3447"/>
        <v>0</v>
      </c>
      <c r="AW2305" s="842">
        <f t="shared" si="3448"/>
        <v>0</v>
      </c>
      <c r="AX2305" s="115">
        <f>L2305</f>
        <v>0</v>
      </c>
      <c r="AY2305" s="5">
        <f>AE2305</f>
        <v>0</v>
      </c>
      <c r="AZ2305" s="7">
        <f t="shared" si="3449"/>
        <v>0</v>
      </c>
      <c r="BA2305" s="335" t="e">
        <f t="shared" si="3450"/>
        <v>#DIV/0!</v>
      </c>
      <c r="BB2305" s="23">
        <f>M2305</f>
        <v>0</v>
      </c>
      <c r="BC2305" s="5">
        <f t="shared" si="3451"/>
        <v>0</v>
      </c>
      <c r="BD2305" s="7">
        <f t="shared" si="3452"/>
        <v>0</v>
      </c>
      <c r="BE2305" s="335" t="e">
        <f t="shared" si="3453"/>
        <v>#DIV/0!</v>
      </c>
      <c r="BG2305" s="826" t="str">
        <f>RIGHT(LEFT(I2305,3),2)&amp;"."&amp;RIGHT(LEFT(I2305,5),2)</f>
        <v>45.24</v>
      </c>
      <c r="BH2305" s="607" t="b">
        <f>COUNTIF('Codes SEC'!$B$2:$B$250,Ministres!BG2305)&gt;0</f>
        <v>1</v>
      </c>
    </row>
    <row r="2306" spans="1:66" ht="12.75" customHeight="1" x14ac:dyDescent="0.25">
      <c r="A2306" s="227"/>
      <c r="B2306" s="209"/>
      <c r="C2306" s="253"/>
      <c r="D2306" s="625"/>
      <c r="E2306" s="280"/>
      <c r="F2306" s="253"/>
      <c r="G2306" s="695"/>
      <c r="H2306" s="886"/>
      <c r="I2306" s="403"/>
      <c r="J2306" s="381"/>
      <c r="K2306" s="514" t="s">
        <v>95</v>
      </c>
      <c r="L2306" s="315">
        <f t="shared" ref="L2306:P2306" si="3454">L2303+L2304+L2305+L2301+L2302</f>
        <v>320</v>
      </c>
      <c r="M2306" s="741">
        <f t="shared" si="3454"/>
        <v>188</v>
      </c>
      <c r="N2306" s="930">
        <f t="shared" si="3454"/>
        <v>0</v>
      </c>
      <c r="O2306" s="790">
        <f t="shared" si="3454"/>
        <v>-320</v>
      </c>
      <c r="P2306" s="790">
        <f t="shared" si="3454"/>
        <v>0</v>
      </c>
      <c r="Q2306" s="787">
        <f t="shared" ref="Q2306:V2306" si="3455">Q2303+Q2304+Q2305+Q2301+Q2302</f>
        <v>0</v>
      </c>
      <c r="R2306" s="648">
        <f t="shared" si="3455"/>
        <v>0</v>
      </c>
      <c r="S2306" s="648">
        <f t="shared" si="3455"/>
        <v>0</v>
      </c>
      <c r="T2306" s="648">
        <f t="shared" si="3455"/>
        <v>0</v>
      </c>
      <c r="U2306" s="648">
        <f t="shared" si="3455"/>
        <v>0</v>
      </c>
      <c r="V2306" s="648">
        <f t="shared" si="3455"/>
        <v>0</v>
      </c>
      <c r="W2306" s="790"/>
      <c r="X2306" s="649">
        <f>X2303+X2304+X2305+X2301+X2302</f>
        <v>0</v>
      </c>
      <c r="Y2306" s="649">
        <f>Y2303+Y2304+Y2305+Y2301+Y2302</f>
        <v>0</v>
      </c>
      <c r="Z2306" s="648">
        <f>Z2303+Z2304+Z2305+Z2301+Z2302</f>
        <v>0</v>
      </c>
      <c r="AA2306" s="648">
        <f>AA2303+AA2304+AA2305+AA2301+AA2302</f>
        <v>0</v>
      </c>
      <c r="AB2306" s="790"/>
      <c r="AC2306" s="649">
        <f t="shared" ref="AC2306:AN2306" si="3456">AC2303+AC2304+AC2305+AC2301+AC2302</f>
        <v>0</v>
      </c>
      <c r="AD2306" s="790">
        <f>AD2303+AD2304+AD2305+AD2301+AD2302</f>
        <v>0</v>
      </c>
      <c r="AE2306" s="843">
        <f>AE2303+AE2304+AE2305+AE2301+AE2302</f>
        <v>0</v>
      </c>
      <c r="AF2306" s="930">
        <f t="shared" si="3456"/>
        <v>0</v>
      </c>
      <c r="AG2306" s="790">
        <f t="shared" si="3456"/>
        <v>-188</v>
      </c>
      <c r="AH2306" s="790">
        <f t="shared" si="3456"/>
        <v>0</v>
      </c>
      <c r="AI2306" s="787">
        <f t="shared" si="3456"/>
        <v>0</v>
      </c>
      <c r="AJ2306" s="648">
        <f t="shared" si="3456"/>
        <v>0</v>
      </c>
      <c r="AK2306" s="648">
        <f t="shared" si="3456"/>
        <v>0</v>
      </c>
      <c r="AL2306" s="648">
        <f t="shared" si="3456"/>
        <v>0</v>
      </c>
      <c r="AM2306" s="648">
        <f t="shared" si="3456"/>
        <v>0</v>
      </c>
      <c r="AN2306" s="648">
        <f t="shared" si="3456"/>
        <v>0</v>
      </c>
      <c r="AO2306" s="790"/>
      <c r="AP2306" s="649">
        <f>AP2303+AP2304+AP2305+AP2301+AP2302</f>
        <v>0</v>
      </c>
      <c r="AQ2306" s="649">
        <f>AQ2303+AQ2304+AQ2305+AQ2301+AQ2302</f>
        <v>0</v>
      </c>
      <c r="AR2306" s="648">
        <f>AR2303+AR2304+AR2305+AR2301+AR2302</f>
        <v>0</v>
      </c>
      <c r="AS2306" s="648">
        <f>AS2303+AS2304+AS2305+AS2301+AS2302</f>
        <v>0</v>
      </c>
      <c r="AT2306" s="790"/>
      <c r="AU2306" s="649">
        <f t="shared" ref="AU2306:BE2306" si="3457">AU2303+AU2304+AU2305+AU2301+AU2302</f>
        <v>0</v>
      </c>
      <c r="AV2306" s="790">
        <f t="shared" si="3457"/>
        <v>0</v>
      </c>
      <c r="AW2306" s="843">
        <f t="shared" si="3457"/>
        <v>0</v>
      </c>
      <c r="AX2306" s="336">
        <f t="shared" si="3457"/>
        <v>320</v>
      </c>
      <c r="AY2306" s="337">
        <f t="shared" si="3457"/>
        <v>0</v>
      </c>
      <c r="AZ2306" s="337">
        <f t="shared" si="3457"/>
        <v>-320</v>
      </c>
      <c r="BA2306" s="351" t="e">
        <f t="shared" si="3457"/>
        <v>#DIV/0!</v>
      </c>
      <c r="BB2306" s="322">
        <f t="shared" si="3457"/>
        <v>188</v>
      </c>
      <c r="BC2306" s="337">
        <f t="shared" si="3457"/>
        <v>0</v>
      </c>
      <c r="BD2306" s="337">
        <f t="shared" si="3457"/>
        <v>-188</v>
      </c>
      <c r="BE2306" s="351" t="e">
        <f t="shared" si="3457"/>
        <v>#DIV/0!</v>
      </c>
      <c r="BF2306" s="40"/>
      <c r="BG2306" s="826"/>
      <c r="BH2306" s="607"/>
    </row>
    <row r="2307" spans="1:66" ht="12.75" customHeight="1" x14ac:dyDescent="0.25">
      <c r="A2307" s="21"/>
      <c r="B2307" s="112"/>
      <c r="C2307" s="116"/>
      <c r="D2307" s="623"/>
      <c r="E2307" s="278"/>
      <c r="F2307" s="116"/>
      <c r="G2307" s="694"/>
      <c r="H2307" s="878"/>
      <c r="I2307" s="397"/>
      <c r="J2307" s="380"/>
      <c r="K2307" s="409"/>
      <c r="L2307" s="738"/>
      <c r="M2307" s="739"/>
      <c r="N2307" s="931"/>
      <c r="O2307" s="923"/>
      <c r="P2307" s="923"/>
      <c r="Q2307" s="641"/>
      <c r="R2307" s="537"/>
      <c r="S2307" s="537"/>
      <c r="T2307" s="537"/>
      <c r="U2307" s="537"/>
      <c r="V2307" s="537"/>
      <c r="W2307" s="531"/>
      <c r="X2307" s="141"/>
      <c r="Y2307" s="141"/>
      <c r="Z2307" s="552"/>
      <c r="AA2307" s="552"/>
      <c r="AB2307" s="531"/>
      <c r="AC2307" s="593"/>
      <c r="AD2307" s="923"/>
      <c r="AE2307" s="846"/>
      <c r="AF2307" s="931"/>
      <c r="AG2307" s="923"/>
      <c r="AH2307" s="923"/>
      <c r="AI2307" s="641"/>
      <c r="AJ2307" s="537"/>
      <c r="AK2307" s="537"/>
      <c r="AL2307" s="537"/>
      <c r="AM2307" s="537"/>
      <c r="AN2307" s="537"/>
      <c r="AO2307" s="531"/>
      <c r="AP2307" s="141"/>
      <c r="AQ2307" s="141"/>
      <c r="AR2307" s="552"/>
      <c r="AS2307" s="552"/>
      <c r="AT2307" s="531"/>
      <c r="AU2307" s="593"/>
      <c r="AV2307" s="923"/>
      <c r="AW2307" s="846"/>
      <c r="AX2307" s="115"/>
      <c r="AY2307" s="5"/>
      <c r="AZ2307" s="5"/>
      <c r="BA2307" s="335"/>
      <c r="BC2307" s="5"/>
      <c r="BD2307" s="5"/>
      <c r="BE2307" s="335"/>
      <c r="BG2307" s="826"/>
      <c r="BH2307" s="607"/>
    </row>
    <row r="2308" spans="1:66" ht="12.75" customHeight="1" x14ac:dyDescent="0.25">
      <c r="A2308" s="21"/>
      <c r="B2308" s="112"/>
      <c r="C2308" s="116"/>
      <c r="D2308" s="623"/>
      <c r="E2308" s="278"/>
      <c r="F2308" s="116"/>
      <c r="G2308" s="694"/>
      <c r="H2308" s="878"/>
      <c r="I2308" s="397"/>
      <c r="J2308" s="380"/>
      <c r="K2308" s="410" t="s">
        <v>58</v>
      </c>
      <c r="L2308" s="738"/>
      <c r="M2308" s="739"/>
      <c r="N2308" s="931"/>
      <c r="O2308" s="923"/>
      <c r="P2308" s="923"/>
      <c r="Q2308" s="641"/>
      <c r="R2308" s="537"/>
      <c r="S2308" s="537"/>
      <c r="T2308" s="537"/>
      <c r="U2308" s="537"/>
      <c r="V2308" s="537"/>
      <c r="W2308" s="531"/>
      <c r="X2308" s="141"/>
      <c r="Y2308" s="141"/>
      <c r="Z2308" s="552"/>
      <c r="AA2308" s="552"/>
      <c r="AB2308" s="531"/>
      <c r="AC2308" s="593"/>
      <c r="AD2308" s="923"/>
      <c r="AE2308" s="846"/>
      <c r="AF2308" s="931"/>
      <c r="AG2308" s="923"/>
      <c r="AH2308" s="923"/>
      <c r="AI2308" s="641"/>
      <c r="AJ2308" s="537"/>
      <c r="AK2308" s="537"/>
      <c r="AL2308" s="537"/>
      <c r="AM2308" s="537"/>
      <c r="AN2308" s="537"/>
      <c r="AO2308" s="531"/>
      <c r="AP2308" s="141"/>
      <c r="AQ2308" s="141"/>
      <c r="AR2308" s="552"/>
      <c r="AS2308" s="552"/>
      <c r="AT2308" s="531"/>
      <c r="AU2308" s="593"/>
      <c r="AV2308" s="923"/>
      <c r="AW2308" s="846"/>
      <c r="AX2308" s="115"/>
      <c r="AY2308" s="5"/>
      <c r="AZ2308" s="5"/>
      <c r="BA2308" s="335"/>
      <c r="BC2308" s="5"/>
      <c r="BD2308" s="5"/>
      <c r="BE2308" s="335"/>
      <c r="BG2308" s="826"/>
      <c r="BH2308" s="607"/>
    </row>
    <row r="2309" spans="1:66" ht="12.75" customHeight="1" x14ac:dyDescent="0.25">
      <c r="A2309" s="21"/>
      <c r="B2309" s="112"/>
      <c r="C2309" s="116"/>
      <c r="D2309" s="623"/>
      <c r="E2309" s="278"/>
      <c r="F2309" s="116"/>
      <c r="G2309" s="694"/>
      <c r="H2309" s="878"/>
      <c r="I2309" s="397"/>
      <c r="J2309" s="380"/>
      <c r="K2309" s="408"/>
      <c r="L2309" s="738"/>
      <c r="M2309" s="739"/>
      <c r="N2309" s="931"/>
      <c r="O2309" s="923"/>
      <c r="P2309" s="923"/>
      <c r="Q2309" s="641"/>
      <c r="R2309" s="537"/>
      <c r="S2309" s="537"/>
      <c r="T2309" s="537"/>
      <c r="U2309" s="537"/>
      <c r="V2309" s="537"/>
      <c r="W2309" s="531"/>
      <c r="X2309" s="141"/>
      <c r="Y2309" s="141"/>
      <c r="Z2309" s="552"/>
      <c r="AA2309" s="552"/>
      <c r="AB2309" s="531"/>
      <c r="AC2309" s="593"/>
      <c r="AD2309" s="923"/>
      <c r="AE2309" s="846"/>
      <c r="AF2309" s="931"/>
      <c r="AG2309" s="923"/>
      <c r="AH2309" s="923"/>
      <c r="AI2309" s="641"/>
      <c r="AJ2309" s="537"/>
      <c r="AK2309" s="537"/>
      <c r="AL2309" s="537"/>
      <c r="AM2309" s="537"/>
      <c r="AN2309" s="537"/>
      <c r="AO2309" s="531"/>
      <c r="AP2309" s="141"/>
      <c r="AQ2309" s="141"/>
      <c r="AR2309" s="552"/>
      <c r="AS2309" s="552"/>
      <c r="AT2309" s="531"/>
      <c r="AU2309" s="593"/>
      <c r="AV2309" s="923"/>
      <c r="AW2309" s="846"/>
      <c r="AX2309" s="115"/>
      <c r="AY2309" s="5"/>
      <c r="AZ2309" s="5"/>
      <c r="BA2309" s="335"/>
      <c r="BC2309" s="5"/>
      <c r="BD2309" s="5"/>
      <c r="BE2309" s="335"/>
      <c r="BG2309" s="826"/>
      <c r="BH2309" s="607"/>
    </row>
    <row r="2310" spans="1:66" s="203" customFormat="1" ht="55.5" customHeight="1" x14ac:dyDescent="0.25">
      <c r="A2310" s="193" t="s">
        <v>6116</v>
      </c>
      <c r="B2310" s="583">
        <v>18</v>
      </c>
      <c r="C2310" s="120" t="s">
        <v>0</v>
      </c>
      <c r="D2310" s="620">
        <v>1000</v>
      </c>
      <c r="E2310" s="584"/>
      <c r="F2310" s="120">
        <v>12</v>
      </c>
      <c r="G2310" s="697">
        <v>1</v>
      </c>
      <c r="H2310" s="890" t="str">
        <f t="shared" si="3409"/>
        <v>098</v>
      </c>
      <c r="I2310" s="585">
        <v>85121000</v>
      </c>
      <c r="J2310" s="380" t="s">
        <v>3788</v>
      </c>
      <c r="K2310" s="422" t="s">
        <v>4716</v>
      </c>
      <c r="L2310" s="758">
        <v>0</v>
      </c>
      <c r="M2310" s="759">
        <v>0</v>
      </c>
      <c r="N2310" s="937"/>
      <c r="O2310" s="530">
        <f t="shared" ref="O2310:O2332" si="3458">IF(N2310&gt;L2310,"0 ",N2310-L2310)</f>
        <v>0</v>
      </c>
      <c r="P2310" s="530">
        <f t="shared" ref="P2310:P2332" si="3459">IF(N2310&lt;L2310,"0 ",N2310-L2310)</f>
        <v>0</v>
      </c>
      <c r="Q2310" s="659"/>
      <c r="R2310" s="586"/>
      <c r="S2310" s="586"/>
      <c r="T2310" s="586"/>
      <c r="U2310" s="586"/>
      <c r="V2310" s="586"/>
      <c r="W2310" s="683" t="str">
        <f t="shared" ref="W2310:W2332" si="3460">IF(SUM(Q2310:V2310)=X2310,"OK",SUM(Q2310:V2310)-X2310)</f>
        <v>OK</v>
      </c>
      <c r="X2310" s="587"/>
      <c r="Y2310" s="587"/>
      <c r="Z2310" s="588"/>
      <c r="AA2310" s="588"/>
      <c r="AB2310" s="683" t="str">
        <f t="shared" ref="AB2310:AB2332" si="3461">IF(SUM(Z2310:AA2310)=AC2310,"OK",SUM(Z2310:AA2310)-AC2310)</f>
        <v>OK</v>
      </c>
      <c r="AC2310" s="598"/>
      <c r="AD2310" s="530">
        <f t="shared" ref="AD2310:AD2332" si="3462">X2310+Y2310+AC2310</f>
        <v>0</v>
      </c>
      <c r="AE2310" s="842">
        <f t="shared" ref="AE2310:AE2332" si="3463">N2310+AD2310</f>
        <v>0</v>
      </c>
      <c r="AF2310" s="937"/>
      <c r="AG2310" s="530">
        <f t="shared" ref="AG2310:AG2332" si="3464">IF(AF2310&gt;M2310,"0 ",AF2310-M2310)</f>
        <v>0</v>
      </c>
      <c r="AH2310" s="530">
        <f t="shared" ref="AH2310:AH2332" si="3465">IF(AF2310&lt;M2310,"0 ",AF2310-M2310)</f>
        <v>0</v>
      </c>
      <c r="AI2310" s="928"/>
      <c r="AJ2310" s="589"/>
      <c r="AK2310" s="589"/>
      <c r="AL2310" s="589"/>
      <c r="AM2310" s="589"/>
      <c r="AN2310" s="589"/>
      <c r="AO2310" s="683" t="str">
        <f t="shared" ref="AO2310:AO2332" si="3466">IF(SUM(AI2310:AN2310)=AP2310,"OK",SUM(AI2310:AN2310)-AP2310)</f>
        <v>OK</v>
      </c>
      <c r="AP2310" s="587"/>
      <c r="AQ2310" s="587"/>
      <c r="AR2310" s="588"/>
      <c r="AS2310" s="588"/>
      <c r="AT2310" s="683" t="str">
        <f t="shared" ref="AT2310:AT2332" si="3467">IF(SUM(AR2310:AS2310)=AU2310,"OK",SUM(AR2310:AS2310)-AU2310)</f>
        <v>OK</v>
      </c>
      <c r="AU2310" s="598"/>
      <c r="AV2310" s="530">
        <f t="shared" ref="AV2310:AV2332" si="3468">AP2310+AQ2310+AU2310</f>
        <v>0</v>
      </c>
      <c r="AW2310" s="842">
        <f t="shared" ref="AW2310:AW2332" si="3469">AF2310+AV2310</f>
        <v>0</v>
      </c>
      <c r="AX2310" s="121">
        <f t="shared" ref="AX2310:AX2332" si="3470">L2310</f>
        <v>0</v>
      </c>
      <c r="AY2310" s="111">
        <f t="shared" ref="AY2310:AY2332" si="3471">AE2310</f>
        <v>0</v>
      </c>
      <c r="AZ2310" s="122">
        <f t="shared" ref="AZ2310:AZ2331" si="3472">AY2310-AX2310</f>
        <v>0</v>
      </c>
      <c r="BA2310" s="343" t="e">
        <f t="shared" ref="BA2310:BA2314" si="3473">AZ2310/AX2310</f>
        <v>#DIV/0!</v>
      </c>
      <c r="BB2310" s="590">
        <f t="shared" ref="BB2310:BB2332" si="3474">M2310</f>
        <v>0</v>
      </c>
      <c r="BC2310" s="111">
        <f t="shared" ref="BC2310:BC2314" si="3475">AW2310</f>
        <v>0</v>
      </c>
      <c r="BD2310" s="122">
        <f t="shared" ref="BD2310:BD2331" si="3476">BC2310-BB2310</f>
        <v>0</v>
      </c>
      <c r="BE2310" s="343" t="e">
        <f t="shared" ref="BE2310:BE2314" si="3477">BD2310/BB2310</f>
        <v>#DIV/0!</v>
      </c>
      <c r="BG2310" s="869" t="str">
        <f t="shared" ref="BG2310:BG2332" si="3478">RIGHT(LEFT(I2310,3),2)&amp;"."&amp;RIGHT(LEFT(I2310,5),2)</f>
        <v>51.21</v>
      </c>
      <c r="BH2310" s="607" t="b">
        <f>COUNTIF('Codes SEC'!$B$2:$B$250,Ministres!BG2310)&gt;0</f>
        <v>1</v>
      </c>
      <c r="BJ2310" s="667"/>
      <c r="BK2310" s="667"/>
      <c r="BL2310" s="667"/>
      <c r="BM2310" s="667"/>
      <c r="BN2310" s="667"/>
    </row>
    <row r="2311" spans="1:66" ht="35.1" customHeight="1" x14ac:dyDescent="0.25">
      <c r="A2311" s="222" t="s">
        <v>6116</v>
      </c>
      <c r="B2311" s="583">
        <v>18</v>
      </c>
      <c r="C2311" s="120" t="s">
        <v>0</v>
      </c>
      <c r="D2311" s="620">
        <v>1000</v>
      </c>
      <c r="E2311" s="584"/>
      <c r="F2311" s="120">
        <v>6</v>
      </c>
      <c r="G2311" s="694">
        <v>1</v>
      </c>
      <c r="H2311" s="878" t="str">
        <f t="shared" si="3409"/>
        <v>098</v>
      </c>
      <c r="I2311" s="397">
        <v>85121000</v>
      </c>
      <c r="J2311" s="380" t="s">
        <v>3977</v>
      </c>
      <c r="K2311" s="443" t="s">
        <v>5395</v>
      </c>
      <c r="L2311" s="733">
        <v>0</v>
      </c>
      <c r="M2311" s="734">
        <v>0</v>
      </c>
      <c r="N2311" s="931"/>
      <c r="O2311" s="530">
        <f t="shared" si="3458"/>
        <v>0</v>
      </c>
      <c r="P2311" s="530">
        <f t="shared" si="3459"/>
        <v>0</v>
      </c>
      <c r="Q2311" s="646"/>
      <c r="R2311" s="536"/>
      <c r="S2311" s="536"/>
      <c r="T2311" s="536"/>
      <c r="U2311" s="536"/>
      <c r="V2311" s="536"/>
      <c r="W2311" s="683" t="str">
        <f t="shared" si="3460"/>
        <v>OK</v>
      </c>
      <c r="X2311" s="141"/>
      <c r="Y2311" s="141"/>
      <c r="Z2311" s="552"/>
      <c r="AA2311" s="552"/>
      <c r="AB2311" s="683" t="str">
        <f t="shared" si="3461"/>
        <v>OK</v>
      </c>
      <c r="AC2311" s="593"/>
      <c r="AD2311" s="530">
        <f t="shared" si="3462"/>
        <v>0</v>
      </c>
      <c r="AE2311" s="842">
        <f t="shared" si="3463"/>
        <v>0</v>
      </c>
      <c r="AF2311" s="931"/>
      <c r="AG2311" s="530">
        <f t="shared" si="3464"/>
        <v>0</v>
      </c>
      <c r="AH2311" s="530">
        <f t="shared" si="3465"/>
        <v>0</v>
      </c>
      <c r="AI2311" s="641"/>
      <c r="AJ2311" s="537"/>
      <c r="AK2311" s="537"/>
      <c r="AL2311" s="537"/>
      <c r="AM2311" s="537"/>
      <c r="AN2311" s="537"/>
      <c r="AO2311" s="683" t="str">
        <f t="shared" si="3466"/>
        <v>OK</v>
      </c>
      <c r="AP2311" s="141"/>
      <c r="AQ2311" s="141"/>
      <c r="AR2311" s="552"/>
      <c r="AS2311" s="552"/>
      <c r="AT2311" s="683" t="str">
        <f t="shared" si="3467"/>
        <v>OK</v>
      </c>
      <c r="AU2311" s="593"/>
      <c r="AV2311" s="530">
        <f t="shared" si="3468"/>
        <v>0</v>
      </c>
      <c r="AW2311" s="842">
        <f t="shared" si="3469"/>
        <v>0</v>
      </c>
      <c r="AX2311" s="115">
        <f t="shared" si="3470"/>
        <v>0</v>
      </c>
      <c r="AY2311" s="5">
        <f t="shared" si="3471"/>
        <v>0</v>
      </c>
      <c r="AZ2311" s="7">
        <f t="shared" si="3472"/>
        <v>0</v>
      </c>
      <c r="BA2311" s="335" t="e">
        <f t="shared" si="3473"/>
        <v>#DIV/0!</v>
      </c>
      <c r="BB2311" s="23">
        <f t="shared" si="3474"/>
        <v>0</v>
      </c>
      <c r="BC2311" s="5">
        <f t="shared" si="3475"/>
        <v>0</v>
      </c>
      <c r="BD2311" s="7">
        <f t="shared" si="3476"/>
        <v>0</v>
      </c>
      <c r="BE2311" s="335" t="e">
        <f t="shared" si="3477"/>
        <v>#DIV/0!</v>
      </c>
      <c r="BG2311" s="826" t="str">
        <f t="shared" si="3478"/>
        <v>51.21</v>
      </c>
      <c r="BH2311" s="607" t="b">
        <f>COUNTIF('Codes SEC'!$B$2:$B$250,Ministres!BG2311)&gt;0</f>
        <v>1</v>
      </c>
    </row>
    <row r="2312" spans="1:66" ht="35.1" customHeight="1" x14ac:dyDescent="0.25">
      <c r="A2312" s="21" t="s">
        <v>6116</v>
      </c>
      <c r="B2312" s="112">
        <v>18</v>
      </c>
      <c r="C2312" s="116" t="s">
        <v>0</v>
      </c>
      <c r="D2312" s="620">
        <v>1000</v>
      </c>
      <c r="E2312" s="278"/>
      <c r="F2312" s="116">
        <v>12</v>
      </c>
      <c r="G2312" s="694">
        <v>1</v>
      </c>
      <c r="H2312" s="878" t="str">
        <f t="shared" si="3409"/>
        <v>098</v>
      </c>
      <c r="I2312" s="397">
        <v>86141000</v>
      </c>
      <c r="J2312" s="380" t="s">
        <v>2872</v>
      </c>
      <c r="K2312" s="408" t="s">
        <v>4717</v>
      </c>
      <c r="L2312" s="726">
        <v>3275</v>
      </c>
      <c r="M2312" s="727">
        <v>3700</v>
      </c>
      <c r="N2312" s="931"/>
      <c r="O2312" s="530">
        <f t="shared" si="3458"/>
        <v>-3275</v>
      </c>
      <c r="P2312" s="530" t="str">
        <f t="shared" si="3459"/>
        <v xml:space="preserve">0 </v>
      </c>
      <c r="Q2312" s="646"/>
      <c r="R2312" s="536"/>
      <c r="S2312" s="536"/>
      <c r="T2312" s="536"/>
      <c r="U2312" s="536"/>
      <c r="V2312" s="536"/>
      <c r="W2312" s="683" t="str">
        <f t="shared" si="3460"/>
        <v>OK</v>
      </c>
      <c r="X2312" s="141"/>
      <c r="Y2312" s="141"/>
      <c r="Z2312" s="552"/>
      <c r="AA2312" s="552"/>
      <c r="AB2312" s="683" t="str">
        <f t="shared" si="3461"/>
        <v>OK</v>
      </c>
      <c r="AC2312" s="593"/>
      <c r="AD2312" s="530">
        <f t="shared" si="3462"/>
        <v>0</v>
      </c>
      <c r="AE2312" s="842">
        <f t="shared" si="3463"/>
        <v>0</v>
      </c>
      <c r="AF2312" s="931"/>
      <c r="AG2312" s="530">
        <f t="shared" si="3464"/>
        <v>-3700</v>
      </c>
      <c r="AH2312" s="530" t="str">
        <f t="shared" si="3465"/>
        <v xml:space="preserve">0 </v>
      </c>
      <c r="AI2312" s="641"/>
      <c r="AJ2312" s="537"/>
      <c r="AK2312" s="537"/>
      <c r="AL2312" s="537"/>
      <c r="AM2312" s="537"/>
      <c r="AN2312" s="537"/>
      <c r="AO2312" s="683" t="str">
        <f t="shared" si="3466"/>
        <v>OK</v>
      </c>
      <c r="AP2312" s="141"/>
      <c r="AQ2312" s="141"/>
      <c r="AR2312" s="552"/>
      <c r="AS2312" s="552"/>
      <c r="AT2312" s="683" t="str">
        <f t="shared" si="3467"/>
        <v>OK</v>
      </c>
      <c r="AU2312" s="593"/>
      <c r="AV2312" s="530">
        <f t="shared" si="3468"/>
        <v>0</v>
      </c>
      <c r="AW2312" s="842">
        <f t="shared" si="3469"/>
        <v>0</v>
      </c>
      <c r="AX2312" s="115">
        <f t="shared" si="3470"/>
        <v>3275</v>
      </c>
      <c r="AY2312" s="5">
        <f t="shared" si="3471"/>
        <v>0</v>
      </c>
      <c r="AZ2312" s="7">
        <f t="shared" si="3472"/>
        <v>-3275</v>
      </c>
      <c r="BA2312" s="335">
        <f t="shared" si="3473"/>
        <v>-1</v>
      </c>
      <c r="BB2312" s="23">
        <f t="shared" si="3474"/>
        <v>3700</v>
      </c>
      <c r="BC2312" s="5">
        <f t="shared" si="3475"/>
        <v>0</v>
      </c>
      <c r="BD2312" s="7">
        <f t="shared" si="3476"/>
        <v>-3700</v>
      </c>
      <c r="BE2312" s="335">
        <f t="shared" si="3477"/>
        <v>-1</v>
      </c>
      <c r="BG2312" s="826" t="str">
        <f t="shared" si="3478"/>
        <v>61.41</v>
      </c>
      <c r="BH2312" s="607" t="b">
        <f>COUNTIF('Codes SEC'!$B$2:$B$250,Ministres!BG2312)&gt;0</f>
        <v>1</v>
      </c>
    </row>
    <row r="2313" spans="1:66" ht="47.25" customHeight="1" x14ac:dyDescent="0.25">
      <c r="A2313" s="21" t="s">
        <v>6116</v>
      </c>
      <c r="B2313" s="112">
        <v>18</v>
      </c>
      <c r="C2313" s="116" t="s">
        <v>0</v>
      </c>
      <c r="D2313" s="620">
        <v>1000</v>
      </c>
      <c r="E2313" s="278"/>
      <c r="F2313" s="116">
        <v>3</v>
      </c>
      <c r="G2313" s="694">
        <v>1</v>
      </c>
      <c r="H2313" s="878" t="str">
        <f t="shared" si="3409"/>
        <v>098</v>
      </c>
      <c r="I2313" s="397" t="s">
        <v>3285</v>
      </c>
      <c r="J2313" s="380" t="s">
        <v>2873</v>
      </c>
      <c r="K2313" s="408" t="s">
        <v>517</v>
      </c>
      <c r="L2313" s="733">
        <v>13800</v>
      </c>
      <c r="M2313" s="734">
        <v>13800</v>
      </c>
      <c r="N2313" s="931"/>
      <c r="O2313" s="530">
        <f t="shared" si="3458"/>
        <v>-13800</v>
      </c>
      <c r="P2313" s="530" t="str">
        <f t="shared" si="3459"/>
        <v xml:space="preserve">0 </v>
      </c>
      <c r="Q2313" s="646"/>
      <c r="R2313" s="536"/>
      <c r="S2313" s="536"/>
      <c r="T2313" s="536"/>
      <c r="U2313" s="536"/>
      <c r="V2313" s="536"/>
      <c r="W2313" s="683" t="str">
        <f t="shared" si="3460"/>
        <v>OK</v>
      </c>
      <c r="X2313" s="141"/>
      <c r="Y2313" s="141"/>
      <c r="Z2313" s="552"/>
      <c r="AA2313" s="552"/>
      <c r="AB2313" s="683" t="str">
        <f t="shared" si="3461"/>
        <v>OK</v>
      </c>
      <c r="AC2313" s="593"/>
      <c r="AD2313" s="530">
        <f t="shared" si="3462"/>
        <v>0</v>
      </c>
      <c r="AE2313" s="842">
        <f t="shared" si="3463"/>
        <v>0</v>
      </c>
      <c r="AF2313" s="931"/>
      <c r="AG2313" s="530">
        <f t="shared" si="3464"/>
        <v>-13800</v>
      </c>
      <c r="AH2313" s="530" t="str">
        <f t="shared" si="3465"/>
        <v xml:space="preserve">0 </v>
      </c>
      <c r="AI2313" s="641"/>
      <c r="AJ2313" s="537"/>
      <c r="AK2313" s="537"/>
      <c r="AL2313" s="537"/>
      <c r="AM2313" s="537"/>
      <c r="AN2313" s="537"/>
      <c r="AO2313" s="683" t="str">
        <f t="shared" si="3466"/>
        <v>OK</v>
      </c>
      <c r="AP2313" s="141"/>
      <c r="AQ2313" s="141"/>
      <c r="AR2313" s="552"/>
      <c r="AS2313" s="552"/>
      <c r="AT2313" s="683" t="str">
        <f t="shared" si="3467"/>
        <v>OK</v>
      </c>
      <c r="AU2313" s="593"/>
      <c r="AV2313" s="530">
        <f t="shared" si="3468"/>
        <v>0</v>
      </c>
      <c r="AW2313" s="842">
        <f t="shared" si="3469"/>
        <v>0</v>
      </c>
      <c r="AX2313" s="115">
        <f t="shared" si="3470"/>
        <v>13800</v>
      </c>
      <c r="AY2313" s="5">
        <f t="shared" si="3471"/>
        <v>0</v>
      </c>
      <c r="AZ2313" s="7">
        <f t="shared" si="3472"/>
        <v>-13800</v>
      </c>
      <c r="BA2313" s="335">
        <f t="shared" si="3473"/>
        <v>-1</v>
      </c>
      <c r="BB2313" s="23">
        <f t="shared" si="3474"/>
        <v>13800</v>
      </c>
      <c r="BC2313" s="5">
        <f t="shared" si="3475"/>
        <v>0</v>
      </c>
      <c r="BD2313" s="7">
        <f t="shared" si="3476"/>
        <v>-13800</v>
      </c>
      <c r="BE2313" s="335">
        <f t="shared" si="3477"/>
        <v>-1</v>
      </c>
      <c r="BG2313" s="826" t="str">
        <f t="shared" si="3478"/>
        <v>61.41</v>
      </c>
      <c r="BH2313" s="607" t="b">
        <f>COUNTIF('Codes SEC'!$B$2:$B$250,Ministres!BG2313)&gt;0</f>
        <v>1</v>
      </c>
    </row>
    <row r="2314" spans="1:66" ht="35.1" customHeight="1" x14ac:dyDescent="0.25">
      <c r="A2314" s="21" t="s">
        <v>6116</v>
      </c>
      <c r="B2314" s="112">
        <v>18</v>
      </c>
      <c r="C2314" s="116" t="s">
        <v>0</v>
      </c>
      <c r="D2314" s="620">
        <v>1000</v>
      </c>
      <c r="E2314" s="278"/>
      <c r="F2314" s="116">
        <v>3</v>
      </c>
      <c r="G2314" s="694">
        <v>1</v>
      </c>
      <c r="H2314" s="878" t="str">
        <f t="shared" si="3409"/>
        <v>098</v>
      </c>
      <c r="I2314" s="397" t="s">
        <v>3285</v>
      </c>
      <c r="J2314" s="380" t="s">
        <v>2874</v>
      </c>
      <c r="K2314" s="408" t="s">
        <v>518</v>
      </c>
      <c r="L2314" s="733">
        <v>14006</v>
      </c>
      <c r="M2314" s="734">
        <v>14006</v>
      </c>
      <c r="N2314" s="931"/>
      <c r="O2314" s="530">
        <f t="shared" si="3458"/>
        <v>-14006</v>
      </c>
      <c r="P2314" s="530" t="str">
        <f t="shared" si="3459"/>
        <v xml:space="preserve">0 </v>
      </c>
      <c r="Q2314" s="646"/>
      <c r="R2314" s="536"/>
      <c r="S2314" s="536"/>
      <c r="T2314" s="536"/>
      <c r="U2314" s="536"/>
      <c r="V2314" s="536"/>
      <c r="W2314" s="683" t="str">
        <f t="shared" si="3460"/>
        <v>OK</v>
      </c>
      <c r="X2314" s="141"/>
      <c r="Y2314" s="141"/>
      <c r="Z2314" s="552"/>
      <c r="AA2314" s="552"/>
      <c r="AB2314" s="683" t="str">
        <f t="shared" si="3461"/>
        <v>OK</v>
      </c>
      <c r="AC2314" s="593"/>
      <c r="AD2314" s="530">
        <f t="shared" si="3462"/>
        <v>0</v>
      </c>
      <c r="AE2314" s="842">
        <f t="shared" si="3463"/>
        <v>0</v>
      </c>
      <c r="AF2314" s="931"/>
      <c r="AG2314" s="530">
        <f t="shared" si="3464"/>
        <v>-14006</v>
      </c>
      <c r="AH2314" s="530" t="str">
        <f t="shared" si="3465"/>
        <v xml:space="preserve">0 </v>
      </c>
      <c r="AI2314" s="641"/>
      <c r="AJ2314" s="537"/>
      <c r="AK2314" s="537"/>
      <c r="AL2314" s="537"/>
      <c r="AM2314" s="537"/>
      <c r="AN2314" s="537"/>
      <c r="AO2314" s="683" t="str">
        <f t="shared" si="3466"/>
        <v>OK</v>
      </c>
      <c r="AP2314" s="141"/>
      <c r="AQ2314" s="141"/>
      <c r="AR2314" s="552"/>
      <c r="AS2314" s="552"/>
      <c r="AT2314" s="683" t="str">
        <f t="shared" si="3467"/>
        <v>OK</v>
      </c>
      <c r="AU2314" s="593"/>
      <c r="AV2314" s="530">
        <f t="shared" si="3468"/>
        <v>0</v>
      </c>
      <c r="AW2314" s="842">
        <f t="shared" si="3469"/>
        <v>0</v>
      </c>
      <c r="AX2314" s="115">
        <f t="shared" si="3470"/>
        <v>14006</v>
      </c>
      <c r="AY2314" s="5">
        <f t="shared" si="3471"/>
        <v>0</v>
      </c>
      <c r="AZ2314" s="7">
        <f t="shared" si="3472"/>
        <v>-14006</v>
      </c>
      <c r="BA2314" s="335">
        <f t="shared" si="3473"/>
        <v>-1</v>
      </c>
      <c r="BB2314" s="23">
        <f t="shared" si="3474"/>
        <v>14006</v>
      </c>
      <c r="BC2314" s="5">
        <f t="shared" si="3475"/>
        <v>0</v>
      </c>
      <c r="BD2314" s="7">
        <f t="shared" si="3476"/>
        <v>-14006</v>
      </c>
      <c r="BE2314" s="335">
        <f t="shared" si="3477"/>
        <v>-1</v>
      </c>
      <c r="BG2314" s="826" t="str">
        <f t="shared" si="3478"/>
        <v>61.41</v>
      </c>
      <c r="BH2314" s="607" t="b">
        <f>COUNTIF('Codes SEC'!$B$2:$B$250,Ministres!BG2314)&gt;0</f>
        <v>1</v>
      </c>
    </row>
    <row r="2315" spans="1:66" ht="35.1" customHeight="1" x14ac:dyDescent="0.25">
      <c r="A2315" s="21" t="s">
        <v>6116</v>
      </c>
      <c r="B2315" s="112">
        <v>18</v>
      </c>
      <c r="C2315" s="116" t="s">
        <v>0</v>
      </c>
      <c r="D2315" s="620">
        <v>1000</v>
      </c>
      <c r="E2315" s="278"/>
      <c r="F2315" s="116">
        <v>12</v>
      </c>
      <c r="G2315" s="694">
        <v>1</v>
      </c>
      <c r="H2315" s="878" t="str">
        <f t="shared" si="3409"/>
        <v>098</v>
      </c>
      <c r="I2315" s="397">
        <v>86141000</v>
      </c>
      <c r="J2315" s="380" t="s">
        <v>2875</v>
      </c>
      <c r="K2315" s="408" t="s">
        <v>4718</v>
      </c>
      <c r="L2315" s="726">
        <v>50</v>
      </c>
      <c r="M2315" s="727">
        <v>400</v>
      </c>
      <c r="N2315" s="931"/>
      <c r="O2315" s="530">
        <f t="shared" si="3458"/>
        <v>-50</v>
      </c>
      <c r="P2315" s="530" t="str">
        <f t="shared" si="3459"/>
        <v xml:space="preserve">0 </v>
      </c>
      <c r="Q2315" s="646"/>
      <c r="R2315" s="536"/>
      <c r="S2315" s="536"/>
      <c r="T2315" s="536"/>
      <c r="U2315" s="536"/>
      <c r="V2315" s="536"/>
      <c r="W2315" s="683" t="str">
        <f t="shared" si="3460"/>
        <v>OK</v>
      </c>
      <c r="X2315" s="141"/>
      <c r="Y2315" s="141"/>
      <c r="Z2315" s="552"/>
      <c r="AA2315" s="552"/>
      <c r="AB2315" s="683" t="str">
        <f t="shared" si="3461"/>
        <v>OK</v>
      </c>
      <c r="AC2315" s="593"/>
      <c r="AD2315" s="530">
        <f t="shared" si="3462"/>
        <v>0</v>
      </c>
      <c r="AE2315" s="842">
        <f t="shared" si="3463"/>
        <v>0</v>
      </c>
      <c r="AF2315" s="931"/>
      <c r="AG2315" s="530">
        <f t="shared" si="3464"/>
        <v>-400</v>
      </c>
      <c r="AH2315" s="530" t="str">
        <f t="shared" si="3465"/>
        <v xml:space="preserve">0 </v>
      </c>
      <c r="AI2315" s="641"/>
      <c r="AJ2315" s="537"/>
      <c r="AK2315" s="537"/>
      <c r="AL2315" s="537"/>
      <c r="AM2315" s="537"/>
      <c r="AN2315" s="537"/>
      <c r="AO2315" s="683" t="str">
        <f t="shared" si="3466"/>
        <v>OK</v>
      </c>
      <c r="AP2315" s="141"/>
      <c r="AQ2315" s="141"/>
      <c r="AR2315" s="552"/>
      <c r="AS2315" s="552"/>
      <c r="AT2315" s="683" t="str">
        <f t="shared" si="3467"/>
        <v>OK</v>
      </c>
      <c r="AU2315" s="593"/>
      <c r="AV2315" s="530">
        <f t="shared" si="3468"/>
        <v>0</v>
      </c>
      <c r="AW2315" s="842">
        <f t="shared" si="3469"/>
        <v>0</v>
      </c>
      <c r="AX2315" s="115">
        <f t="shared" si="3470"/>
        <v>50</v>
      </c>
      <c r="AY2315" s="5">
        <f t="shared" si="3471"/>
        <v>0</v>
      </c>
      <c r="AZ2315" s="7">
        <f t="shared" si="3472"/>
        <v>-50</v>
      </c>
      <c r="BA2315" s="335">
        <f t="shared" ref="BA2315:BA2322" si="3479">AZ2315/AX2315</f>
        <v>-1</v>
      </c>
      <c r="BB2315" s="23">
        <f t="shared" si="3474"/>
        <v>400</v>
      </c>
      <c r="BC2315" s="5">
        <f t="shared" ref="BC2315:BC2322" si="3480">AW2315</f>
        <v>0</v>
      </c>
      <c r="BD2315" s="7">
        <f t="shared" si="3476"/>
        <v>-400</v>
      </c>
      <c r="BE2315" s="335">
        <f t="shared" ref="BE2315:BE2322" si="3481">BD2315/BB2315</f>
        <v>-1</v>
      </c>
      <c r="BG2315" s="826" t="str">
        <f t="shared" si="3478"/>
        <v>61.41</v>
      </c>
      <c r="BH2315" s="607" t="b">
        <f>COUNTIF('Codes SEC'!$B$2:$B$250,Ministres!BG2315)&gt;0</f>
        <v>1</v>
      </c>
    </row>
    <row r="2316" spans="1:66" ht="35.1" customHeight="1" x14ac:dyDescent="0.25">
      <c r="A2316" s="21" t="s">
        <v>6116</v>
      </c>
      <c r="B2316" s="112">
        <v>18</v>
      </c>
      <c r="C2316" s="116" t="s">
        <v>0</v>
      </c>
      <c r="D2316" s="620">
        <v>1000</v>
      </c>
      <c r="E2316" s="278"/>
      <c r="F2316" s="116">
        <v>6</v>
      </c>
      <c r="G2316" s="694">
        <v>1</v>
      </c>
      <c r="H2316" s="878" t="str">
        <f t="shared" si="3409"/>
        <v>098</v>
      </c>
      <c r="I2316" s="397">
        <v>86141000</v>
      </c>
      <c r="J2316" s="380" t="s">
        <v>2876</v>
      </c>
      <c r="K2316" s="408" t="s">
        <v>5459</v>
      </c>
      <c r="L2316" s="726">
        <v>0</v>
      </c>
      <c r="M2316" s="727">
        <v>0</v>
      </c>
      <c r="N2316" s="931"/>
      <c r="O2316" s="530">
        <f t="shared" si="3458"/>
        <v>0</v>
      </c>
      <c r="P2316" s="530">
        <f t="shared" si="3459"/>
        <v>0</v>
      </c>
      <c r="Q2316" s="646"/>
      <c r="R2316" s="536"/>
      <c r="S2316" s="536"/>
      <c r="T2316" s="536"/>
      <c r="U2316" s="536"/>
      <c r="V2316" s="536"/>
      <c r="W2316" s="683" t="str">
        <f t="shared" si="3460"/>
        <v>OK</v>
      </c>
      <c r="X2316" s="141"/>
      <c r="Y2316" s="141"/>
      <c r="Z2316" s="552"/>
      <c r="AA2316" s="552"/>
      <c r="AB2316" s="683" t="str">
        <f t="shared" si="3461"/>
        <v>OK</v>
      </c>
      <c r="AC2316" s="593"/>
      <c r="AD2316" s="530">
        <f t="shared" si="3462"/>
        <v>0</v>
      </c>
      <c r="AE2316" s="842">
        <f t="shared" si="3463"/>
        <v>0</v>
      </c>
      <c r="AF2316" s="931"/>
      <c r="AG2316" s="530">
        <f t="shared" si="3464"/>
        <v>0</v>
      </c>
      <c r="AH2316" s="530">
        <f t="shared" si="3465"/>
        <v>0</v>
      </c>
      <c r="AI2316" s="641"/>
      <c r="AJ2316" s="537"/>
      <c r="AK2316" s="537"/>
      <c r="AL2316" s="537"/>
      <c r="AM2316" s="537"/>
      <c r="AN2316" s="537"/>
      <c r="AO2316" s="683" t="str">
        <f t="shared" si="3466"/>
        <v>OK</v>
      </c>
      <c r="AP2316" s="141"/>
      <c r="AQ2316" s="141"/>
      <c r="AR2316" s="552"/>
      <c r="AS2316" s="552"/>
      <c r="AT2316" s="683" t="str">
        <f t="shared" si="3467"/>
        <v>OK</v>
      </c>
      <c r="AU2316" s="593"/>
      <c r="AV2316" s="530">
        <f t="shared" si="3468"/>
        <v>0</v>
      </c>
      <c r="AW2316" s="842">
        <f t="shared" si="3469"/>
        <v>0</v>
      </c>
      <c r="AX2316" s="115">
        <f t="shared" si="3470"/>
        <v>0</v>
      </c>
      <c r="AY2316" s="5">
        <f t="shared" si="3471"/>
        <v>0</v>
      </c>
      <c r="AZ2316" s="7">
        <f t="shared" si="3472"/>
        <v>0</v>
      </c>
      <c r="BA2316" s="335" t="e">
        <f t="shared" si="3479"/>
        <v>#DIV/0!</v>
      </c>
      <c r="BB2316" s="23">
        <f t="shared" si="3474"/>
        <v>0</v>
      </c>
      <c r="BC2316" s="5">
        <f t="shared" si="3480"/>
        <v>0</v>
      </c>
      <c r="BD2316" s="7">
        <f t="shared" si="3476"/>
        <v>0</v>
      </c>
      <c r="BE2316" s="335" t="e">
        <f t="shared" si="3481"/>
        <v>#DIV/0!</v>
      </c>
      <c r="BG2316" s="826" t="str">
        <f t="shared" si="3478"/>
        <v>61.41</v>
      </c>
      <c r="BH2316" s="607" t="b">
        <f>COUNTIF('Codes SEC'!$B$2:$B$250,Ministres!BG2316)&gt;0</f>
        <v>1</v>
      </c>
    </row>
    <row r="2317" spans="1:66" ht="35.1" customHeight="1" x14ac:dyDescent="0.25">
      <c r="A2317" s="21" t="s">
        <v>6116</v>
      </c>
      <c r="B2317" s="112">
        <v>18</v>
      </c>
      <c r="C2317" s="116" t="s">
        <v>0</v>
      </c>
      <c r="D2317" s="620">
        <v>1000</v>
      </c>
      <c r="E2317" s="278"/>
      <c r="F2317" s="116">
        <v>12</v>
      </c>
      <c r="G2317" s="694">
        <v>1</v>
      </c>
      <c r="H2317" s="878" t="str">
        <f t="shared" si="3409"/>
        <v>098</v>
      </c>
      <c r="I2317" s="397">
        <v>86141000</v>
      </c>
      <c r="J2317" s="380" t="s">
        <v>3549</v>
      </c>
      <c r="K2317" s="422" t="s">
        <v>3874</v>
      </c>
      <c r="L2317" s="733">
        <v>0</v>
      </c>
      <c r="M2317" s="734">
        <v>0</v>
      </c>
      <c r="N2317" s="931"/>
      <c r="O2317" s="530">
        <f t="shared" si="3458"/>
        <v>0</v>
      </c>
      <c r="P2317" s="530">
        <f t="shared" si="3459"/>
        <v>0</v>
      </c>
      <c r="Q2317" s="646"/>
      <c r="R2317" s="536"/>
      <c r="S2317" s="536"/>
      <c r="T2317" s="536"/>
      <c r="U2317" s="536"/>
      <c r="V2317" s="536"/>
      <c r="W2317" s="683" t="str">
        <f t="shared" si="3460"/>
        <v>OK</v>
      </c>
      <c r="X2317" s="141"/>
      <c r="Y2317" s="141"/>
      <c r="Z2317" s="552"/>
      <c r="AA2317" s="552"/>
      <c r="AB2317" s="683" t="str">
        <f t="shared" si="3461"/>
        <v>OK</v>
      </c>
      <c r="AC2317" s="593"/>
      <c r="AD2317" s="530">
        <f t="shared" si="3462"/>
        <v>0</v>
      </c>
      <c r="AE2317" s="842">
        <f t="shared" si="3463"/>
        <v>0</v>
      </c>
      <c r="AF2317" s="931"/>
      <c r="AG2317" s="530">
        <f t="shared" si="3464"/>
        <v>0</v>
      </c>
      <c r="AH2317" s="530">
        <f t="shared" si="3465"/>
        <v>0</v>
      </c>
      <c r="AI2317" s="641"/>
      <c r="AJ2317" s="537"/>
      <c r="AK2317" s="537"/>
      <c r="AL2317" s="537"/>
      <c r="AM2317" s="537"/>
      <c r="AN2317" s="537"/>
      <c r="AO2317" s="683" t="str">
        <f t="shared" si="3466"/>
        <v>OK</v>
      </c>
      <c r="AP2317" s="141"/>
      <c r="AQ2317" s="141"/>
      <c r="AR2317" s="552"/>
      <c r="AS2317" s="552"/>
      <c r="AT2317" s="683" t="str">
        <f t="shared" si="3467"/>
        <v>OK</v>
      </c>
      <c r="AU2317" s="593"/>
      <c r="AV2317" s="530">
        <f t="shared" si="3468"/>
        <v>0</v>
      </c>
      <c r="AW2317" s="842">
        <f t="shared" si="3469"/>
        <v>0</v>
      </c>
      <c r="AX2317" s="115">
        <f t="shared" si="3470"/>
        <v>0</v>
      </c>
      <c r="AY2317" s="5">
        <f t="shared" si="3471"/>
        <v>0</v>
      </c>
      <c r="AZ2317" s="7">
        <f t="shared" si="3472"/>
        <v>0</v>
      </c>
      <c r="BA2317" s="335" t="e">
        <f t="shared" si="3479"/>
        <v>#DIV/0!</v>
      </c>
      <c r="BB2317" s="23">
        <f t="shared" si="3474"/>
        <v>0</v>
      </c>
      <c r="BC2317" s="5">
        <f t="shared" si="3480"/>
        <v>0</v>
      </c>
      <c r="BD2317" s="7">
        <f t="shared" si="3476"/>
        <v>0</v>
      </c>
      <c r="BE2317" s="335" t="e">
        <f t="shared" si="3481"/>
        <v>#DIV/0!</v>
      </c>
      <c r="BG2317" s="826" t="str">
        <f t="shared" si="3478"/>
        <v>61.41</v>
      </c>
      <c r="BH2317" s="607" t="b">
        <f>COUNTIF('Codes SEC'!$B$2:$B$250,Ministres!BG2317)&gt;0</f>
        <v>1</v>
      </c>
    </row>
    <row r="2318" spans="1:66" ht="35.1" customHeight="1" x14ac:dyDescent="0.25">
      <c r="A2318" s="193" t="s">
        <v>6116</v>
      </c>
      <c r="B2318" s="583">
        <v>18</v>
      </c>
      <c r="C2318" s="120" t="s">
        <v>0</v>
      </c>
      <c r="D2318" s="622">
        <v>1000</v>
      </c>
      <c r="E2318" s="584"/>
      <c r="F2318" s="120">
        <v>12</v>
      </c>
      <c r="G2318" s="697">
        <v>1</v>
      </c>
      <c r="H2318" s="890" t="str">
        <f t="shared" si="3409"/>
        <v>098</v>
      </c>
      <c r="I2318" s="585">
        <v>86141000</v>
      </c>
      <c r="J2318" s="380" t="s">
        <v>5248</v>
      </c>
      <c r="K2318" s="715" t="s">
        <v>5623</v>
      </c>
      <c r="L2318" s="733">
        <v>469</v>
      </c>
      <c r="M2318" s="734">
        <v>1717</v>
      </c>
      <c r="N2318" s="931"/>
      <c r="O2318" s="530">
        <f t="shared" si="3458"/>
        <v>-469</v>
      </c>
      <c r="P2318" s="530" t="str">
        <f t="shared" si="3459"/>
        <v xml:space="preserve">0 </v>
      </c>
      <c r="Q2318" s="646"/>
      <c r="R2318" s="536"/>
      <c r="S2318" s="536"/>
      <c r="T2318" s="536"/>
      <c r="U2318" s="536"/>
      <c r="V2318" s="536"/>
      <c r="W2318" s="683" t="str">
        <f>IF(SUM(Q2318:V2318)=X2318,"OK",SUM(Q2318:V2318)-X2318)</f>
        <v>OK</v>
      </c>
      <c r="X2318" s="141"/>
      <c r="Y2318" s="141"/>
      <c r="Z2318" s="552"/>
      <c r="AA2318" s="552"/>
      <c r="AB2318" s="683" t="str">
        <f>IF(SUM(Z2318:AA2318)=AC2318,"OK",SUM(Z2318:AA2318)-AC2318)</f>
        <v>OK</v>
      </c>
      <c r="AC2318" s="593"/>
      <c r="AD2318" s="530">
        <f t="shared" si="3462"/>
        <v>0</v>
      </c>
      <c r="AE2318" s="842">
        <f t="shared" si="3463"/>
        <v>0</v>
      </c>
      <c r="AF2318" s="931"/>
      <c r="AG2318" s="530">
        <f t="shared" si="3464"/>
        <v>-1717</v>
      </c>
      <c r="AH2318" s="530" t="str">
        <f t="shared" si="3465"/>
        <v xml:space="preserve">0 </v>
      </c>
      <c r="AI2318" s="641"/>
      <c r="AJ2318" s="537"/>
      <c r="AK2318" s="537"/>
      <c r="AL2318" s="537"/>
      <c r="AM2318" s="537"/>
      <c r="AN2318" s="537"/>
      <c r="AO2318" s="683" t="str">
        <f>IF(SUM(AI2318:AN2318)=AP2318,"OK",SUM(AI2318:AN2318)-AP2318)</f>
        <v>OK</v>
      </c>
      <c r="AP2318" s="141"/>
      <c r="AQ2318" s="141"/>
      <c r="AR2318" s="552"/>
      <c r="AS2318" s="552"/>
      <c r="AT2318" s="683" t="str">
        <f>IF(SUM(AR2318:AS2318)=AU2318,"OK",SUM(AR2318:AS2318)-AU2318)</f>
        <v>OK</v>
      </c>
      <c r="AU2318" s="593"/>
      <c r="AV2318" s="530">
        <f t="shared" si="3468"/>
        <v>0</v>
      </c>
      <c r="AW2318" s="842">
        <f t="shared" si="3469"/>
        <v>0</v>
      </c>
      <c r="AX2318" s="121">
        <f t="shared" si="3470"/>
        <v>469</v>
      </c>
      <c r="AY2318" s="111">
        <f t="shared" si="3471"/>
        <v>0</v>
      </c>
      <c r="AZ2318" s="122">
        <f>AY2318-AX2318</f>
        <v>-469</v>
      </c>
      <c r="BA2318" s="343">
        <f>AZ2318/AX2318</f>
        <v>-1</v>
      </c>
      <c r="BB2318" s="590">
        <f t="shared" si="3474"/>
        <v>1717</v>
      </c>
      <c r="BC2318" s="111">
        <f>AW2318</f>
        <v>0</v>
      </c>
      <c r="BD2318" s="122">
        <f>BC2318-BB2318</f>
        <v>-1717</v>
      </c>
      <c r="BE2318" s="343">
        <f>BD2318/BB2318</f>
        <v>-1</v>
      </c>
      <c r="BF2318"/>
      <c r="BG2318" s="869" t="str">
        <f t="shared" si="3478"/>
        <v>61.41</v>
      </c>
      <c r="BH2318" s="607" t="b">
        <f>COUNTIF('Codes SEC'!$B$2:$B$250,Ministres!BG2318)&gt;0</f>
        <v>1</v>
      </c>
      <c r="BI2318"/>
    </row>
    <row r="2319" spans="1:66" ht="35.1" customHeight="1" x14ac:dyDescent="0.25">
      <c r="A2319" s="222" t="s">
        <v>6116</v>
      </c>
      <c r="B2319" s="112" t="s">
        <v>5015</v>
      </c>
      <c r="C2319" s="116" t="s">
        <v>0</v>
      </c>
      <c r="D2319" s="620">
        <v>1000</v>
      </c>
      <c r="E2319" s="278"/>
      <c r="F2319" s="116" t="s">
        <v>5306</v>
      </c>
      <c r="G2319" s="700">
        <v>1</v>
      </c>
      <c r="H2319" s="888" t="str">
        <f t="shared" si="3409"/>
        <v>098</v>
      </c>
      <c r="I2319" s="580">
        <v>86141000</v>
      </c>
      <c r="J2319" s="689" t="s">
        <v>5311</v>
      </c>
      <c r="K2319" s="411" t="s">
        <v>5312</v>
      </c>
      <c r="L2319" s="733">
        <v>0</v>
      </c>
      <c r="M2319" s="734">
        <v>0</v>
      </c>
      <c r="N2319" s="931"/>
      <c r="O2319" s="530">
        <f t="shared" si="3458"/>
        <v>0</v>
      </c>
      <c r="P2319" s="530">
        <f t="shared" si="3459"/>
        <v>0</v>
      </c>
      <c r="Q2319" s="646"/>
      <c r="R2319" s="536"/>
      <c r="S2319" s="536"/>
      <c r="T2319" s="536"/>
      <c r="U2319" s="536"/>
      <c r="V2319" s="536"/>
      <c r="W2319" s="683" t="str">
        <f>IF(SUM(Q2319:V2319)=X2319,"OK",SUM(Q2319:V2319)-X2319)</f>
        <v>OK</v>
      </c>
      <c r="X2319" s="141"/>
      <c r="Y2319" s="141"/>
      <c r="Z2319" s="552"/>
      <c r="AA2319" s="552"/>
      <c r="AB2319" s="683" t="str">
        <f>IF(SUM(Z2319:AA2319)=AC2319,"OK",SUM(Z2319:AA2319)-AC2319)</f>
        <v>OK</v>
      </c>
      <c r="AC2319" s="593"/>
      <c r="AD2319" s="530">
        <f t="shared" si="3462"/>
        <v>0</v>
      </c>
      <c r="AE2319" s="842">
        <f t="shared" si="3463"/>
        <v>0</v>
      </c>
      <c r="AF2319" s="931"/>
      <c r="AG2319" s="530">
        <f t="shared" si="3464"/>
        <v>0</v>
      </c>
      <c r="AH2319" s="530">
        <f t="shared" si="3465"/>
        <v>0</v>
      </c>
      <c r="AI2319" s="641"/>
      <c r="AJ2319" s="537"/>
      <c r="AK2319" s="537"/>
      <c r="AL2319" s="537"/>
      <c r="AM2319" s="537"/>
      <c r="AN2319" s="537"/>
      <c r="AO2319" s="683" t="str">
        <f>IF(SUM(AI2319:AN2319)=AP2319,"OK",SUM(AI2319:AN2319)-AP2319)</f>
        <v>OK</v>
      </c>
      <c r="AP2319" s="141"/>
      <c r="AQ2319" s="141"/>
      <c r="AR2319" s="552"/>
      <c r="AS2319" s="552"/>
      <c r="AT2319" s="683" t="str">
        <f>IF(SUM(AR2319:AS2319)=AU2319,"OK",SUM(AR2319:AS2319)-AU2319)</f>
        <v>OK</v>
      </c>
      <c r="AU2319" s="593"/>
      <c r="AV2319" s="530">
        <f t="shared" si="3468"/>
        <v>0</v>
      </c>
      <c r="AW2319" s="842">
        <f t="shared" si="3469"/>
        <v>0</v>
      </c>
      <c r="AX2319" s="115">
        <f t="shared" si="3470"/>
        <v>0</v>
      </c>
      <c r="AY2319" s="5">
        <f t="shared" si="3471"/>
        <v>0</v>
      </c>
      <c r="AZ2319" s="7">
        <f>AY2319-AX2319</f>
        <v>0</v>
      </c>
      <c r="BA2319" s="335" t="e">
        <f>AZ2319/AX2319</f>
        <v>#DIV/0!</v>
      </c>
      <c r="BB2319" s="23">
        <f t="shared" si="3474"/>
        <v>0</v>
      </c>
      <c r="BC2319" s="5">
        <f>AW2319</f>
        <v>0</v>
      </c>
      <c r="BD2319" s="7">
        <f>BC2319-BB2319</f>
        <v>0</v>
      </c>
      <c r="BE2319" s="335" t="e">
        <f>BD2319/BB2319</f>
        <v>#DIV/0!</v>
      </c>
      <c r="BG2319" s="826" t="str">
        <f t="shared" si="3478"/>
        <v>61.41</v>
      </c>
      <c r="BH2319" s="607" t="b">
        <f>COUNTIF('Codes SEC'!$B$2:$B$250,Ministres!BG2319)&gt;0</f>
        <v>1</v>
      </c>
    </row>
    <row r="2320" spans="1:66" ht="35.1" customHeight="1" x14ac:dyDescent="0.25">
      <c r="A2320" s="222" t="s">
        <v>6116</v>
      </c>
      <c r="B2320" s="112" t="s">
        <v>5015</v>
      </c>
      <c r="C2320" s="116" t="s">
        <v>0</v>
      </c>
      <c r="D2320" s="620">
        <v>1000</v>
      </c>
      <c r="E2320" s="278"/>
      <c r="F2320" s="116" t="s">
        <v>5306</v>
      </c>
      <c r="G2320" s="700">
        <v>1</v>
      </c>
      <c r="H2320" s="888" t="str">
        <f t="shared" si="3409"/>
        <v>098</v>
      </c>
      <c r="I2320" s="580">
        <v>86311000</v>
      </c>
      <c r="J2320" s="689" t="s">
        <v>5313</v>
      </c>
      <c r="K2320" s="411" t="s">
        <v>5314</v>
      </c>
      <c r="L2320" s="733">
        <v>0</v>
      </c>
      <c r="M2320" s="734">
        <v>0</v>
      </c>
      <c r="N2320" s="931"/>
      <c r="O2320" s="530">
        <f t="shared" si="3458"/>
        <v>0</v>
      </c>
      <c r="P2320" s="530">
        <f t="shared" si="3459"/>
        <v>0</v>
      </c>
      <c r="Q2320" s="646"/>
      <c r="R2320" s="536"/>
      <c r="S2320" s="536"/>
      <c r="T2320" s="536"/>
      <c r="U2320" s="536"/>
      <c r="V2320" s="536"/>
      <c r="W2320" s="683" t="str">
        <f t="shared" si="3460"/>
        <v>OK</v>
      </c>
      <c r="X2320" s="141"/>
      <c r="Y2320" s="141"/>
      <c r="Z2320" s="552"/>
      <c r="AA2320" s="552"/>
      <c r="AB2320" s="683" t="str">
        <f t="shared" si="3461"/>
        <v>OK</v>
      </c>
      <c r="AC2320" s="593"/>
      <c r="AD2320" s="530">
        <f t="shared" si="3462"/>
        <v>0</v>
      </c>
      <c r="AE2320" s="842">
        <f t="shared" si="3463"/>
        <v>0</v>
      </c>
      <c r="AF2320" s="931"/>
      <c r="AG2320" s="530">
        <f t="shared" si="3464"/>
        <v>0</v>
      </c>
      <c r="AH2320" s="530">
        <f t="shared" si="3465"/>
        <v>0</v>
      </c>
      <c r="AI2320" s="641"/>
      <c r="AJ2320" s="537"/>
      <c r="AK2320" s="537"/>
      <c r="AL2320" s="537"/>
      <c r="AM2320" s="537"/>
      <c r="AN2320" s="537"/>
      <c r="AO2320" s="683" t="str">
        <f t="shared" si="3466"/>
        <v>OK</v>
      </c>
      <c r="AP2320" s="141"/>
      <c r="AQ2320" s="141"/>
      <c r="AR2320" s="552"/>
      <c r="AS2320" s="552"/>
      <c r="AT2320" s="683" t="str">
        <f t="shared" si="3467"/>
        <v>OK</v>
      </c>
      <c r="AU2320" s="593"/>
      <c r="AV2320" s="530">
        <f t="shared" si="3468"/>
        <v>0</v>
      </c>
      <c r="AW2320" s="842">
        <f t="shared" si="3469"/>
        <v>0</v>
      </c>
      <c r="AX2320" s="115">
        <f t="shared" si="3470"/>
        <v>0</v>
      </c>
      <c r="AY2320" s="5">
        <f t="shared" si="3471"/>
        <v>0</v>
      </c>
      <c r="AZ2320" s="7">
        <f t="shared" si="3472"/>
        <v>0</v>
      </c>
      <c r="BA2320" s="335" t="e">
        <f t="shared" si="3479"/>
        <v>#DIV/0!</v>
      </c>
      <c r="BB2320" s="23">
        <f t="shared" si="3474"/>
        <v>0</v>
      </c>
      <c r="BC2320" s="5">
        <f t="shared" si="3480"/>
        <v>0</v>
      </c>
      <c r="BD2320" s="7">
        <f t="shared" si="3476"/>
        <v>0</v>
      </c>
      <c r="BE2320" s="335" t="e">
        <f t="shared" si="3481"/>
        <v>#DIV/0!</v>
      </c>
      <c r="BG2320" s="826" t="str">
        <f t="shared" si="3478"/>
        <v>63.11</v>
      </c>
      <c r="BH2320" s="607" t="b">
        <f>COUNTIF('Codes SEC'!$B$2:$B$250,Ministres!BG2320)&gt;0</f>
        <v>1</v>
      </c>
    </row>
    <row r="2321" spans="1:66" ht="35.1" customHeight="1" x14ac:dyDescent="0.25">
      <c r="A2321" s="21" t="s">
        <v>6116</v>
      </c>
      <c r="B2321" s="112">
        <v>18</v>
      </c>
      <c r="C2321" s="116" t="s">
        <v>0</v>
      </c>
      <c r="D2321" s="620">
        <v>1000</v>
      </c>
      <c r="E2321" s="278"/>
      <c r="F2321" s="116">
        <v>6</v>
      </c>
      <c r="G2321" s="694">
        <v>1</v>
      </c>
      <c r="H2321" s="878" t="str">
        <f t="shared" si="3409"/>
        <v>098</v>
      </c>
      <c r="I2321" s="397" t="s">
        <v>3307</v>
      </c>
      <c r="J2321" s="380" t="s">
        <v>2883</v>
      </c>
      <c r="K2321" s="422" t="s">
        <v>5398</v>
      </c>
      <c r="L2321" s="726">
        <v>0</v>
      </c>
      <c r="M2321" s="727">
        <v>0</v>
      </c>
      <c r="N2321" s="931"/>
      <c r="O2321" s="530">
        <f t="shared" si="3458"/>
        <v>0</v>
      </c>
      <c r="P2321" s="530">
        <f t="shared" si="3459"/>
        <v>0</v>
      </c>
      <c r="Q2321" s="646"/>
      <c r="R2321" s="536"/>
      <c r="S2321" s="536"/>
      <c r="T2321" s="536"/>
      <c r="U2321" s="536"/>
      <c r="V2321" s="536"/>
      <c r="W2321" s="683" t="str">
        <f>IF(SUM(Q2321:V2321)=X2321,"OK",SUM(Q2321:V2321)-X2321)</f>
        <v>OK</v>
      </c>
      <c r="X2321" s="141"/>
      <c r="Y2321" s="141"/>
      <c r="Z2321" s="552"/>
      <c r="AA2321" s="552"/>
      <c r="AB2321" s="683" t="str">
        <f>IF(SUM(Z2321:AA2321)=AC2321,"OK",SUM(Z2321:AA2321)-AC2321)</f>
        <v>OK</v>
      </c>
      <c r="AC2321" s="593"/>
      <c r="AD2321" s="530">
        <f t="shared" si="3462"/>
        <v>0</v>
      </c>
      <c r="AE2321" s="842">
        <f t="shared" si="3463"/>
        <v>0</v>
      </c>
      <c r="AF2321" s="931"/>
      <c r="AG2321" s="530">
        <f t="shared" si="3464"/>
        <v>0</v>
      </c>
      <c r="AH2321" s="530">
        <f t="shared" si="3465"/>
        <v>0</v>
      </c>
      <c r="AI2321" s="641"/>
      <c r="AJ2321" s="537"/>
      <c r="AK2321" s="537"/>
      <c r="AL2321" s="537"/>
      <c r="AM2321" s="537"/>
      <c r="AN2321" s="537"/>
      <c r="AO2321" s="683" t="str">
        <f>IF(SUM(AI2321:AN2321)=AP2321,"OK",SUM(AI2321:AN2321)-AP2321)</f>
        <v>OK</v>
      </c>
      <c r="AP2321" s="141"/>
      <c r="AQ2321" s="141"/>
      <c r="AR2321" s="552"/>
      <c r="AS2321" s="552"/>
      <c r="AT2321" s="683" t="str">
        <f>IF(SUM(AR2321:AS2321)=AU2321,"OK",SUM(AR2321:AS2321)-AU2321)</f>
        <v>OK</v>
      </c>
      <c r="AU2321" s="593"/>
      <c r="AV2321" s="530">
        <f t="shared" si="3468"/>
        <v>0</v>
      </c>
      <c r="AW2321" s="842">
        <f t="shared" si="3469"/>
        <v>0</v>
      </c>
      <c r="AX2321" s="115">
        <f t="shared" si="3470"/>
        <v>0</v>
      </c>
      <c r="AY2321" s="5">
        <f t="shared" si="3471"/>
        <v>0</v>
      </c>
      <c r="AZ2321" s="7">
        <f>AY2321-AX2321</f>
        <v>0</v>
      </c>
      <c r="BA2321" s="335" t="e">
        <f>AZ2321/AX2321</f>
        <v>#DIV/0!</v>
      </c>
      <c r="BB2321" s="23">
        <f t="shared" si="3474"/>
        <v>0</v>
      </c>
      <c r="BC2321" s="5">
        <f>AW2321</f>
        <v>0</v>
      </c>
      <c r="BD2321" s="7">
        <f>BC2321-BB2321</f>
        <v>0</v>
      </c>
      <c r="BE2321" s="335" t="e">
        <f>BD2321/BB2321</f>
        <v>#DIV/0!</v>
      </c>
      <c r="BG2321" s="826" t="str">
        <f t="shared" si="3478"/>
        <v>63.12</v>
      </c>
      <c r="BH2321" s="607" t="b">
        <f>COUNTIF('Codes SEC'!$B$2:$B$250,Ministres!BG2321)&gt;0</f>
        <v>1</v>
      </c>
    </row>
    <row r="2322" spans="1:66" ht="35.1" customHeight="1" x14ac:dyDescent="0.25">
      <c r="A2322" s="222" t="s">
        <v>6116</v>
      </c>
      <c r="B2322" s="112" t="s">
        <v>5015</v>
      </c>
      <c r="C2322" s="116" t="s">
        <v>0</v>
      </c>
      <c r="D2322" s="620">
        <v>1000</v>
      </c>
      <c r="E2322" s="278"/>
      <c r="F2322" s="116" t="s">
        <v>5306</v>
      </c>
      <c r="G2322" s="700">
        <v>1</v>
      </c>
      <c r="H2322" s="888" t="str">
        <f t="shared" si="3409"/>
        <v>098</v>
      </c>
      <c r="I2322" s="580">
        <v>86321000</v>
      </c>
      <c r="J2322" s="689" t="s">
        <v>5315</v>
      </c>
      <c r="K2322" s="411" t="s">
        <v>5316</v>
      </c>
      <c r="L2322" s="733">
        <v>0</v>
      </c>
      <c r="M2322" s="734">
        <v>0</v>
      </c>
      <c r="N2322" s="931"/>
      <c r="O2322" s="530">
        <f t="shared" si="3458"/>
        <v>0</v>
      </c>
      <c r="P2322" s="530">
        <f t="shared" si="3459"/>
        <v>0</v>
      </c>
      <c r="Q2322" s="646"/>
      <c r="R2322" s="536"/>
      <c r="S2322" s="536"/>
      <c r="T2322" s="536"/>
      <c r="U2322" s="536"/>
      <c r="V2322" s="536"/>
      <c r="W2322" s="683" t="str">
        <f t="shared" si="3460"/>
        <v>OK</v>
      </c>
      <c r="X2322" s="141"/>
      <c r="Y2322" s="141"/>
      <c r="Z2322" s="552"/>
      <c r="AA2322" s="552"/>
      <c r="AB2322" s="683" t="str">
        <f t="shared" si="3461"/>
        <v>OK</v>
      </c>
      <c r="AC2322" s="593"/>
      <c r="AD2322" s="530">
        <f t="shared" si="3462"/>
        <v>0</v>
      </c>
      <c r="AE2322" s="842">
        <f t="shared" si="3463"/>
        <v>0</v>
      </c>
      <c r="AF2322" s="931"/>
      <c r="AG2322" s="530">
        <f t="shared" si="3464"/>
        <v>0</v>
      </c>
      <c r="AH2322" s="530">
        <f t="shared" si="3465"/>
        <v>0</v>
      </c>
      <c r="AI2322" s="641"/>
      <c r="AJ2322" s="537"/>
      <c r="AK2322" s="537"/>
      <c r="AL2322" s="537"/>
      <c r="AM2322" s="537"/>
      <c r="AN2322" s="537"/>
      <c r="AO2322" s="683" t="str">
        <f t="shared" si="3466"/>
        <v>OK</v>
      </c>
      <c r="AP2322" s="141"/>
      <c r="AQ2322" s="141"/>
      <c r="AR2322" s="552"/>
      <c r="AS2322" s="552"/>
      <c r="AT2322" s="683" t="str">
        <f t="shared" si="3467"/>
        <v>OK</v>
      </c>
      <c r="AU2322" s="593"/>
      <c r="AV2322" s="530">
        <f t="shared" si="3468"/>
        <v>0</v>
      </c>
      <c r="AW2322" s="842">
        <f t="shared" si="3469"/>
        <v>0</v>
      </c>
      <c r="AX2322" s="115">
        <f t="shared" si="3470"/>
        <v>0</v>
      </c>
      <c r="AY2322" s="5">
        <f t="shared" si="3471"/>
        <v>0</v>
      </c>
      <c r="AZ2322" s="7">
        <f t="shared" si="3472"/>
        <v>0</v>
      </c>
      <c r="BA2322" s="335" t="e">
        <f t="shared" si="3479"/>
        <v>#DIV/0!</v>
      </c>
      <c r="BB2322" s="23">
        <f t="shared" si="3474"/>
        <v>0</v>
      </c>
      <c r="BC2322" s="5">
        <f t="shared" si="3480"/>
        <v>0</v>
      </c>
      <c r="BD2322" s="7">
        <f t="shared" si="3476"/>
        <v>0</v>
      </c>
      <c r="BE2322" s="335" t="e">
        <f t="shared" si="3481"/>
        <v>#DIV/0!</v>
      </c>
      <c r="BG2322" s="826" t="str">
        <f t="shared" si="3478"/>
        <v>63.21</v>
      </c>
      <c r="BH2322" s="607" t="b">
        <f>COUNTIF('Codes SEC'!$B$2:$B$250,Ministres!BG2322)&gt;0</f>
        <v>1</v>
      </c>
    </row>
    <row r="2323" spans="1:66" ht="35.1" customHeight="1" x14ac:dyDescent="0.25">
      <c r="A2323" s="21" t="s">
        <v>6116</v>
      </c>
      <c r="B2323" s="112">
        <v>18</v>
      </c>
      <c r="C2323" s="116" t="s">
        <v>0</v>
      </c>
      <c r="D2323" s="620">
        <v>1000</v>
      </c>
      <c r="E2323" s="278"/>
      <c r="F2323" s="116">
        <v>6</v>
      </c>
      <c r="G2323" s="694">
        <v>1</v>
      </c>
      <c r="H2323" s="878" t="str">
        <f t="shared" si="3409"/>
        <v>098</v>
      </c>
      <c r="I2323" s="397" t="s">
        <v>3290</v>
      </c>
      <c r="J2323" s="380" t="s">
        <v>2882</v>
      </c>
      <c r="K2323" s="422" t="s">
        <v>5397</v>
      </c>
      <c r="L2323" s="726">
        <v>0</v>
      </c>
      <c r="M2323" s="727">
        <v>0</v>
      </c>
      <c r="N2323" s="931"/>
      <c r="O2323" s="530">
        <f t="shared" si="3458"/>
        <v>0</v>
      </c>
      <c r="P2323" s="530">
        <f t="shared" si="3459"/>
        <v>0</v>
      </c>
      <c r="Q2323" s="646"/>
      <c r="R2323" s="536"/>
      <c r="S2323" s="536"/>
      <c r="T2323" s="536"/>
      <c r="U2323" s="536"/>
      <c r="V2323" s="536"/>
      <c r="W2323" s="683" t="str">
        <f>IF(SUM(Q2323:V2323)=X2323,"OK",SUM(Q2323:V2323)-X2323)</f>
        <v>OK</v>
      </c>
      <c r="X2323" s="141"/>
      <c r="Y2323" s="141"/>
      <c r="Z2323" s="552"/>
      <c r="AA2323" s="552"/>
      <c r="AB2323" s="683" t="str">
        <f>IF(SUM(Z2323:AA2323)=AC2323,"OK",SUM(Z2323:AA2323)-AC2323)</f>
        <v>OK</v>
      </c>
      <c r="AC2323" s="593"/>
      <c r="AD2323" s="530">
        <f t="shared" si="3462"/>
        <v>0</v>
      </c>
      <c r="AE2323" s="842">
        <f t="shared" si="3463"/>
        <v>0</v>
      </c>
      <c r="AF2323" s="931"/>
      <c r="AG2323" s="530">
        <f t="shared" si="3464"/>
        <v>0</v>
      </c>
      <c r="AH2323" s="530">
        <f t="shared" si="3465"/>
        <v>0</v>
      </c>
      <c r="AI2323" s="641"/>
      <c r="AJ2323" s="537"/>
      <c r="AK2323" s="537"/>
      <c r="AL2323" s="537"/>
      <c r="AM2323" s="537"/>
      <c r="AN2323" s="537"/>
      <c r="AO2323" s="683" t="str">
        <f>IF(SUM(AI2323:AN2323)=AP2323,"OK",SUM(AI2323:AN2323)-AP2323)</f>
        <v>OK</v>
      </c>
      <c r="AP2323" s="141"/>
      <c r="AQ2323" s="141"/>
      <c r="AR2323" s="552"/>
      <c r="AS2323" s="552"/>
      <c r="AT2323" s="683" t="str">
        <f>IF(SUM(AR2323:AS2323)=AU2323,"OK",SUM(AR2323:AS2323)-AU2323)</f>
        <v>OK</v>
      </c>
      <c r="AU2323" s="593"/>
      <c r="AV2323" s="530">
        <f t="shared" si="3468"/>
        <v>0</v>
      </c>
      <c r="AW2323" s="842">
        <f t="shared" si="3469"/>
        <v>0</v>
      </c>
      <c r="AX2323" s="115">
        <f t="shared" si="3470"/>
        <v>0</v>
      </c>
      <c r="AY2323" s="5">
        <f t="shared" si="3471"/>
        <v>0</v>
      </c>
      <c r="AZ2323" s="7">
        <f>AY2323-AX2323</f>
        <v>0</v>
      </c>
      <c r="BA2323" s="335" t="e">
        <f>AZ2323/AX2323</f>
        <v>#DIV/0!</v>
      </c>
      <c r="BB2323" s="23">
        <f t="shared" si="3474"/>
        <v>0</v>
      </c>
      <c r="BC2323" s="5">
        <f>AW2323</f>
        <v>0</v>
      </c>
      <c r="BD2323" s="7">
        <f>BC2323-BB2323</f>
        <v>0</v>
      </c>
      <c r="BE2323" s="335" t="e">
        <f>BD2323/BB2323</f>
        <v>#DIV/0!</v>
      </c>
      <c r="BG2323" s="826" t="str">
        <f t="shared" si="3478"/>
        <v>63.22</v>
      </c>
      <c r="BH2323" s="607" t="b">
        <f>COUNTIF('Codes SEC'!$B$2:$B$250,Ministres!BG2323)&gt;0</f>
        <v>1</v>
      </c>
    </row>
    <row r="2324" spans="1:66" ht="35.1" customHeight="1" x14ac:dyDescent="0.25">
      <c r="A2324" s="21" t="s">
        <v>6116</v>
      </c>
      <c r="B2324" s="112">
        <v>18</v>
      </c>
      <c r="C2324" s="116" t="s">
        <v>0</v>
      </c>
      <c r="D2324" s="620">
        <v>1000</v>
      </c>
      <c r="E2324" s="278"/>
      <c r="F2324" s="116">
        <v>12</v>
      </c>
      <c r="G2324" s="694">
        <v>1</v>
      </c>
      <c r="H2324" s="878" t="str">
        <f t="shared" si="3409"/>
        <v>098</v>
      </c>
      <c r="I2324" s="397" t="s">
        <v>3306</v>
      </c>
      <c r="J2324" s="380" t="s">
        <v>2877</v>
      </c>
      <c r="K2324" s="408" t="s">
        <v>437</v>
      </c>
      <c r="L2324" s="726">
        <v>13256</v>
      </c>
      <c r="M2324" s="727">
        <v>9550</v>
      </c>
      <c r="N2324" s="931"/>
      <c r="O2324" s="530">
        <f t="shared" si="3458"/>
        <v>-13256</v>
      </c>
      <c r="P2324" s="530" t="str">
        <f t="shared" si="3459"/>
        <v xml:space="preserve">0 </v>
      </c>
      <c r="Q2324" s="646"/>
      <c r="R2324" s="536"/>
      <c r="S2324" s="536"/>
      <c r="T2324" s="536"/>
      <c r="U2324" s="536"/>
      <c r="V2324" s="536"/>
      <c r="W2324" s="683" t="str">
        <f>IF(SUM(Q2324:V2324)=X2324,"OK",SUM(Q2324:V2324)-X2324)</f>
        <v>OK</v>
      </c>
      <c r="X2324" s="141"/>
      <c r="Y2324" s="141"/>
      <c r="Z2324" s="552"/>
      <c r="AA2324" s="552"/>
      <c r="AB2324" s="683" t="str">
        <f>IF(SUM(Z2324:AA2324)=AC2324,"OK",SUM(Z2324:AA2324)-AC2324)</f>
        <v>OK</v>
      </c>
      <c r="AC2324" s="593"/>
      <c r="AD2324" s="530">
        <f t="shared" si="3462"/>
        <v>0</v>
      </c>
      <c r="AE2324" s="842">
        <f t="shared" si="3463"/>
        <v>0</v>
      </c>
      <c r="AF2324" s="931"/>
      <c r="AG2324" s="530">
        <f t="shared" si="3464"/>
        <v>-9550</v>
      </c>
      <c r="AH2324" s="530" t="str">
        <f t="shared" si="3465"/>
        <v xml:space="preserve">0 </v>
      </c>
      <c r="AI2324" s="641"/>
      <c r="AJ2324" s="537"/>
      <c r="AK2324" s="537"/>
      <c r="AL2324" s="537"/>
      <c r="AM2324" s="537"/>
      <c r="AN2324" s="537"/>
      <c r="AO2324" s="683" t="str">
        <f>IF(SUM(AI2324:AN2324)=AP2324,"OK",SUM(AI2324:AN2324)-AP2324)</f>
        <v>OK</v>
      </c>
      <c r="AP2324" s="141"/>
      <c r="AQ2324" s="141"/>
      <c r="AR2324" s="552"/>
      <c r="AS2324" s="552"/>
      <c r="AT2324" s="683" t="str">
        <f>IF(SUM(AR2324:AS2324)=AU2324,"OK",SUM(AR2324:AS2324)-AU2324)</f>
        <v>OK</v>
      </c>
      <c r="AU2324" s="593"/>
      <c r="AV2324" s="530">
        <f t="shared" si="3468"/>
        <v>0</v>
      </c>
      <c r="AW2324" s="842">
        <f t="shared" si="3469"/>
        <v>0</v>
      </c>
      <c r="AX2324" s="115">
        <f t="shared" si="3470"/>
        <v>13256</v>
      </c>
      <c r="AY2324" s="5">
        <f t="shared" si="3471"/>
        <v>0</v>
      </c>
      <c r="AZ2324" s="7">
        <f>AY2324-AX2324</f>
        <v>-13256</v>
      </c>
      <c r="BA2324" s="335">
        <f>AZ2324/AX2324</f>
        <v>-1</v>
      </c>
      <c r="BB2324" s="23">
        <f t="shared" si="3474"/>
        <v>9550</v>
      </c>
      <c r="BC2324" s="5">
        <f>AW2324</f>
        <v>0</v>
      </c>
      <c r="BD2324" s="7">
        <f>BC2324-BB2324</f>
        <v>-9550</v>
      </c>
      <c r="BE2324" s="335">
        <f>BD2324/BB2324</f>
        <v>-1</v>
      </c>
      <c r="BG2324" s="826" t="str">
        <f t="shared" si="3478"/>
        <v>63.53</v>
      </c>
      <c r="BH2324" s="607" t="b">
        <f>COUNTIF('Codes SEC'!$B$2:$B$250,Ministres!BG2324)&gt;0</f>
        <v>1</v>
      </c>
    </row>
    <row r="2325" spans="1:66" ht="35.1" customHeight="1" x14ac:dyDescent="0.25">
      <c r="A2325" s="21" t="s">
        <v>6116</v>
      </c>
      <c r="B2325" s="112">
        <v>18</v>
      </c>
      <c r="C2325" s="116" t="s">
        <v>0</v>
      </c>
      <c r="D2325" s="620">
        <v>1000</v>
      </c>
      <c r="E2325" s="278" t="s">
        <v>69</v>
      </c>
      <c r="F2325" s="116">
        <v>12</v>
      </c>
      <c r="G2325" s="694">
        <v>1</v>
      </c>
      <c r="H2325" s="878" t="str">
        <f t="shared" si="3409"/>
        <v>098</v>
      </c>
      <c r="I2325" s="397" t="s">
        <v>3306</v>
      </c>
      <c r="J2325" s="380" t="s">
        <v>2878</v>
      </c>
      <c r="K2325" s="408" t="s">
        <v>6217</v>
      </c>
      <c r="L2325" s="733">
        <v>0</v>
      </c>
      <c r="M2325" s="734">
        <v>0</v>
      </c>
      <c r="N2325" s="931"/>
      <c r="O2325" s="530">
        <f t="shared" si="3458"/>
        <v>0</v>
      </c>
      <c r="P2325" s="530">
        <f t="shared" si="3459"/>
        <v>0</v>
      </c>
      <c r="Q2325" s="646"/>
      <c r="R2325" s="536"/>
      <c r="S2325" s="536"/>
      <c r="T2325" s="536"/>
      <c r="U2325" s="536"/>
      <c r="V2325" s="536"/>
      <c r="W2325" s="683" t="str">
        <f t="shared" si="3460"/>
        <v>OK</v>
      </c>
      <c r="X2325" s="141"/>
      <c r="Y2325" s="141"/>
      <c r="Z2325" s="552"/>
      <c r="AA2325" s="552"/>
      <c r="AB2325" s="683" t="str">
        <f t="shared" si="3461"/>
        <v>OK</v>
      </c>
      <c r="AC2325" s="593"/>
      <c r="AD2325" s="530">
        <f t="shared" si="3462"/>
        <v>0</v>
      </c>
      <c r="AE2325" s="842">
        <f t="shared" si="3463"/>
        <v>0</v>
      </c>
      <c r="AF2325" s="931"/>
      <c r="AG2325" s="530">
        <f t="shared" si="3464"/>
        <v>0</v>
      </c>
      <c r="AH2325" s="530">
        <f t="shared" si="3465"/>
        <v>0</v>
      </c>
      <c r="AI2325" s="641"/>
      <c r="AJ2325" s="537"/>
      <c r="AK2325" s="537"/>
      <c r="AL2325" s="537"/>
      <c r="AM2325" s="537"/>
      <c r="AN2325" s="537"/>
      <c r="AO2325" s="683" t="str">
        <f t="shared" si="3466"/>
        <v>OK</v>
      </c>
      <c r="AP2325" s="141"/>
      <c r="AQ2325" s="141"/>
      <c r="AR2325" s="552"/>
      <c r="AS2325" s="552"/>
      <c r="AT2325" s="683" t="str">
        <f t="shared" si="3467"/>
        <v>OK</v>
      </c>
      <c r="AU2325" s="593"/>
      <c r="AV2325" s="530">
        <f t="shared" si="3468"/>
        <v>0</v>
      </c>
      <c r="AW2325" s="842">
        <f t="shared" si="3469"/>
        <v>0</v>
      </c>
      <c r="AX2325" s="115">
        <f t="shared" si="3470"/>
        <v>0</v>
      </c>
      <c r="AY2325" s="5">
        <f t="shared" si="3471"/>
        <v>0</v>
      </c>
      <c r="AZ2325" s="7">
        <f t="shared" si="3472"/>
        <v>0</v>
      </c>
      <c r="BA2325" s="335" t="e">
        <f t="shared" ref="BA2325:BA2331" si="3482">AZ2325/AX2325</f>
        <v>#DIV/0!</v>
      </c>
      <c r="BB2325" s="23">
        <f t="shared" si="3474"/>
        <v>0</v>
      </c>
      <c r="BC2325" s="5">
        <f t="shared" ref="BC2325:BC2331" si="3483">AW2325</f>
        <v>0</v>
      </c>
      <c r="BD2325" s="7">
        <f t="shared" si="3476"/>
        <v>0</v>
      </c>
      <c r="BE2325" s="335" t="e">
        <f t="shared" ref="BE2325:BE2331" si="3484">BD2325/BB2325</f>
        <v>#DIV/0!</v>
      </c>
      <c r="BG2325" s="826" t="str">
        <f t="shared" si="3478"/>
        <v>63.53</v>
      </c>
      <c r="BH2325" s="607" t="b">
        <f>COUNTIF('Codes SEC'!$B$2:$B$250,Ministres!BG2325)&gt;0</f>
        <v>1</v>
      </c>
    </row>
    <row r="2326" spans="1:66" ht="35.1" customHeight="1" x14ac:dyDescent="0.25">
      <c r="A2326" s="21" t="s">
        <v>6116</v>
      </c>
      <c r="B2326" s="30">
        <v>18</v>
      </c>
      <c r="C2326" s="116" t="s">
        <v>0</v>
      </c>
      <c r="D2326" s="620">
        <v>1000</v>
      </c>
      <c r="F2326" s="117">
        <v>12</v>
      </c>
      <c r="G2326" s="694">
        <v>1</v>
      </c>
      <c r="H2326" s="878" t="str">
        <f t="shared" si="3409"/>
        <v>098</v>
      </c>
      <c r="I2326" s="397" t="s">
        <v>3306</v>
      </c>
      <c r="J2326" s="380" t="s">
        <v>2879</v>
      </c>
      <c r="K2326" s="402" t="s">
        <v>519</v>
      </c>
      <c r="L2326" s="726">
        <v>0</v>
      </c>
      <c r="M2326" s="727">
        <v>100</v>
      </c>
      <c r="N2326" s="931"/>
      <c r="O2326" s="530">
        <f t="shared" si="3458"/>
        <v>0</v>
      </c>
      <c r="P2326" s="530">
        <f t="shared" si="3459"/>
        <v>0</v>
      </c>
      <c r="Q2326" s="646"/>
      <c r="R2326" s="536"/>
      <c r="S2326" s="536"/>
      <c r="T2326" s="536"/>
      <c r="U2326" s="536"/>
      <c r="V2326" s="536"/>
      <c r="W2326" s="683" t="str">
        <f t="shared" si="3460"/>
        <v>OK</v>
      </c>
      <c r="X2326" s="141"/>
      <c r="Y2326" s="141"/>
      <c r="Z2326" s="552"/>
      <c r="AA2326" s="552"/>
      <c r="AB2326" s="683" t="str">
        <f t="shared" si="3461"/>
        <v>OK</v>
      </c>
      <c r="AC2326" s="593"/>
      <c r="AD2326" s="530">
        <f t="shared" si="3462"/>
        <v>0</v>
      </c>
      <c r="AE2326" s="842">
        <f t="shared" si="3463"/>
        <v>0</v>
      </c>
      <c r="AF2326" s="931"/>
      <c r="AG2326" s="530">
        <f t="shared" si="3464"/>
        <v>-100</v>
      </c>
      <c r="AH2326" s="530" t="str">
        <f t="shared" si="3465"/>
        <v xml:space="preserve">0 </v>
      </c>
      <c r="AI2326" s="641"/>
      <c r="AJ2326" s="537"/>
      <c r="AK2326" s="537"/>
      <c r="AL2326" s="537"/>
      <c r="AM2326" s="537"/>
      <c r="AN2326" s="537"/>
      <c r="AO2326" s="683" t="str">
        <f t="shared" si="3466"/>
        <v>OK</v>
      </c>
      <c r="AP2326" s="141"/>
      <c r="AQ2326" s="141"/>
      <c r="AR2326" s="552"/>
      <c r="AS2326" s="552"/>
      <c r="AT2326" s="683" t="str">
        <f t="shared" si="3467"/>
        <v>OK</v>
      </c>
      <c r="AU2326" s="593"/>
      <c r="AV2326" s="530">
        <f t="shared" si="3468"/>
        <v>0</v>
      </c>
      <c r="AW2326" s="842">
        <f t="shared" si="3469"/>
        <v>0</v>
      </c>
      <c r="AX2326" s="115">
        <f t="shared" si="3470"/>
        <v>0</v>
      </c>
      <c r="AY2326" s="5">
        <f t="shared" si="3471"/>
        <v>0</v>
      </c>
      <c r="AZ2326" s="7">
        <f t="shared" si="3472"/>
        <v>0</v>
      </c>
      <c r="BA2326" s="335" t="e">
        <f t="shared" si="3482"/>
        <v>#DIV/0!</v>
      </c>
      <c r="BB2326" s="23">
        <f t="shared" si="3474"/>
        <v>100</v>
      </c>
      <c r="BC2326" s="5">
        <f t="shared" si="3483"/>
        <v>0</v>
      </c>
      <c r="BD2326" s="7">
        <f t="shared" si="3476"/>
        <v>-100</v>
      </c>
      <c r="BE2326" s="335">
        <f t="shared" si="3484"/>
        <v>-1</v>
      </c>
      <c r="BG2326" s="826" t="str">
        <f t="shared" si="3478"/>
        <v>63.53</v>
      </c>
      <c r="BH2326" s="607" t="b">
        <f>COUNTIF('Codes SEC'!$B$2:$B$250,Ministres!BG2326)&gt;0</f>
        <v>1</v>
      </c>
    </row>
    <row r="2327" spans="1:66" ht="35.1" customHeight="1" x14ac:dyDescent="0.25">
      <c r="A2327" s="21" t="s">
        <v>6116</v>
      </c>
      <c r="B2327" s="112">
        <v>18</v>
      </c>
      <c r="C2327" s="116" t="s">
        <v>0</v>
      </c>
      <c r="D2327" s="620">
        <v>1000</v>
      </c>
      <c r="E2327" s="278"/>
      <c r="F2327" s="116">
        <v>12</v>
      </c>
      <c r="G2327" s="694">
        <v>1</v>
      </c>
      <c r="H2327" s="878" t="str">
        <f t="shared" si="3409"/>
        <v>098</v>
      </c>
      <c r="I2327" s="397" t="s">
        <v>3306</v>
      </c>
      <c r="J2327" s="380" t="s">
        <v>2880</v>
      </c>
      <c r="K2327" s="422" t="s">
        <v>635</v>
      </c>
      <c r="L2327" s="726">
        <v>2500</v>
      </c>
      <c r="M2327" s="727">
        <v>4500</v>
      </c>
      <c r="N2327" s="931"/>
      <c r="O2327" s="530">
        <f t="shared" si="3458"/>
        <v>-2500</v>
      </c>
      <c r="P2327" s="530" t="str">
        <f t="shared" si="3459"/>
        <v xml:space="preserve">0 </v>
      </c>
      <c r="Q2327" s="646"/>
      <c r="R2327" s="536"/>
      <c r="S2327" s="536"/>
      <c r="T2327" s="536"/>
      <c r="U2327" s="536"/>
      <c r="V2327" s="536"/>
      <c r="W2327" s="683" t="str">
        <f t="shared" si="3460"/>
        <v>OK</v>
      </c>
      <c r="X2327" s="141"/>
      <c r="Y2327" s="141"/>
      <c r="Z2327" s="552"/>
      <c r="AA2327" s="552"/>
      <c r="AB2327" s="683" t="str">
        <f t="shared" si="3461"/>
        <v>OK</v>
      </c>
      <c r="AC2327" s="593"/>
      <c r="AD2327" s="530">
        <f t="shared" si="3462"/>
        <v>0</v>
      </c>
      <c r="AE2327" s="842">
        <f t="shared" si="3463"/>
        <v>0</v>
      </c>
      <c r="AF2327" s="931"/>
      <c r="AG2327" s="530">
        <f t="shared" si="3464"/>
        <v>-4500</v>
      </c>
      <c r="AH2327" s="530" t="str">
        <f t="shared" si="3465"/>
        <v xml:space="preserve">0 </v>
      </c>
      <c r="AI2327" s="641"/>
      <c r="AJ2327" s="537"/>
      <c r="AK2327" s="537"/>
      <c r="AL2327" s="537"/>
      <c r="AM2327" s="537"/>
      <c r="AN2327" s="537"/>
      <c r="AO2327" s="683" t="str">
        <f t="shared" si="3466"/>
        <v>OK</v>
      </c>
      <c r="AP2327" s="141"/>
      <c r="AQ2327" s="141"/>
      <c r="AR2327" s="552"/>
      <c r="AS2327" s="552"/>
      <c r="AT2327" s="683" t="str">
        <f t="shared" si="3467"/>
        <v>OK</v>
      </c>
      <c r="AU2327" s="593"/>
      <c r="AV2327" s="530">
        <f t="shared" si="3468"/>
        <v>0</v>
      </c>
      <c r="AW2327" s="842">
        <f t="shared" si="3469"/>
        <v>0</v>
      </c>
      <c r="AX2327" s="115">
        <f t="shared" si="3470"/>
        <v>2500</v>
      </c>
      <c r="AY2327" s="5">
        <f t="shared" si="3471"/>
        <v>0</v>
      </c>
      <c r="AZ2327" s="7">
        <f t="shared" si="3472"/>
        <v>-2500</v>
      </c>
      <c r="BA2327" s="335">
        <f t="shared" si="3482"/>
        <v>-1</v>
      </c>
      <c r="BB2327" s="23">
        <f t="shared" si="3474"/>
        <v>4500</v>
      </c>
      <c r="BC2327" s="5">
        <f t="shared" si="3483"/>
        <v>0</v>
      </c>
      <c r="BD2327" s="7">
        <f t="shared" si="3476"/>
        <v>-4500</v>
      </c>
      <c r="BE2327" s="335">
        <f t="shared" si="3484"/>
        <v>-1</v>
      </c>
      <c r="BG2327" s="826" t="str">
        <f t="shared" si="3478"/>
        <v>63.53</v>
      </c>
      <c r="BH2327" s="607" t="b">
        <f>COUNTIF('Codes SEC'!$B$2:$B$250,Ministres!BG2327)&gt;0</f>
        <v>1</v>
      </c>
    </row>
    <row r="2328" spans="1:66" ht="35.1" customHeight="1" x14ac:dyDescent="0.25">
      <c r="A2328" s="21" t="s">
        <v>6116</v>
      </c>
      <c r="B2328" s="112">
        <v>18</v>
      </c>
      <c r="C2328" s="116" t="s">
        <v>0</v>
      </c>
      <c r="D2328" s="620">
        <v>1000</v>
      </c>
      <c r="E2328" s="278"/>
      <c r="F2328" s="116">
        <v>6</v>
      </c>
      <c r="G2328" s="694">
        <v>1</v>
      </c>
      <c r="H2328" s="878" t="str">
        <f t="shared" si="3409"/>
        <v>098</v>
      </c>
      <c r="I2328" s="397" t="s">
        <v>3306</v>
      </c>
      <c r="J2328" s="380" t="s">
        <v>2881</v>
      </c>
      <c r="K2328" s="422" t="s">
        <v>5396</v>
      </c>
      <c r="L2328" s="726">
        <v>0</v>
      </c>
      <c r="M2328" s="727">
        <v>0</v>
      </c>
      <c r="N2328" s="931"/>
      <c r="O2328" s="530">
        <f t="shared" si="3458"/>
        <v>0</v>
      </c>
      <c r="P2328" s="530">
        <f t="shared" si="3459"/>
        <v>0</v>
      </c>
      <c r="Q2328" s="646"/>
      <c r="R2328" s="536"/>
      <c r="S2328" s="536"/>
      <c r="T2328" s="536"/>
      <c r="U2328" s="536"/>
      <c r="V2328" s="536"/>
      <c r="W2328" s="683" t="str">
        <f t="shared" si="3460"/>
        <v>OK</v>
      </c>
      <c r="X2328" s="141"/>
      <c r="Y2328" s="141"/>
      <c r="Z2328" s="552"/>
      <c r="AA2328" s="552"/>
      <c r="AB2328" s="683" t="str">
        <f t="shared" si="3461"/>
        <v>OK</v>
      </c>
      <c r="AC2328" s="593"/>
      <c r="AD2328" s="530">
        <f t="shared" si="3462"/>
        <v>0</v>
      </c>
      <c r="AE2328" s="842">
        <f t="shared" si="3463"/>
        <v>0</v>
      </c>
      <c r="AF2328" s="931"/>
      <c r="AG2328" s="530">
        <f t="shared" si="3464"/>
        <v>0</v>
      </c>
      <c r="AH2328" s="530">
        <f t="shared" si="3465"/>
        <v>0</v>
      </c>
      <c r="AI2328" s="641"/>
      <c r="AJ2328" s="537"/>
      <c r="AK2328" s="537"/>
      <c r="AL2328" s="537"/>
      <c r="AM2328" s="537"/>
      <c r="AN2328" s="537"/>
      <c r="AO2328" s="683" t="str">
        <f t="shared" si="3466"/>
        <v>OK</v>
      </c>
      <c r="AP2328" s="141"/>
      <c r="AQ2328" s="141"/>
      <c r="AR2328" s="552"/>
      <c r="AS2328" s="552"/>
      <c r="AT2328" s="683" t="str">
        <f t="shared" si="3467"/>
        <v>OK</v>
      </c>
      <c r="AU2328" s="593"/>
      <c r="AV2328" s="530">
        <f t="shared" si="3468"/>
        <v>0</v>
      </c>
      <c r="AW2328" s="842">
        <f t="shared" si="3469"/>
        <v>0</v>
      </c>
      <c r="AX2328" s="115">
        <f t="shared" si="3470"/>
        <v>0</v>
      </c>
      <c r="AY2328" s="5">
        <f t="shared" si="3471"/>
        <v>0</v>
      </c>
      <c r="AZ2328" s="7">
        <f t="shared" si="3472"/>
        <v>0</v>
      </c>
      <c r="BA2328" s="335" t="e">
        <f t="shared" si="3482"/>
        <v>#DIV/0!</v>
      </c>
      <c r="BB2328" s="23">
        <f t="shared" si="3474"/>
        <v>0</v>
      </c>
      <c r="BC2328" s="5">
        <f t="shared" si="3483"/>
        <v>0</v>
      </c>
      <c r="BD2328" s="7">
        <f t="shared" si="3476"/>
        <v>0</v>
      </c>
      <c r="BE2328" s="335" t="e">
        <f t="shared" si="3484"/>
        <v>#DIV/0!</v>
      </c>
      <c r="BG2328" s="826" t="str">
        <f t="shared" si="3478"/>
        <v>63.53</v>
      </c>
      <c r="BH2328" s="607" t="b">
        <f>COUNTIF('Codes SEC'!$B$2:$B$250,Ministres!BG2328)&gt;0</f>
        <v>1</v>
      </c>
    </row>
    <row r="2329" spans="1:66" ht="35.1" customHeight="1" x14ac:dyDescent="0.25">
      <c r="A2329" s="21" t="s">
        <v>6116</v>
      </c>
      <c r="B2329" s="112">
        <v>18</v>
      </c>
      <c r="C2329" s="116" t="s">
        <v>0</v>
      </c>
      <c r="D2329" s="620">
        <v>1000</v>
      </c>
      <c r="E2329" s="278"/>
      <c r="F2329" s="116">
        <v>12</v>
      </c>
      <c r="G2329" s="694">
        <v>1</v>
      </c>
      <c r="H2329" s="878" t="str">
        <f t="shared" si="3409"/>
        <v>098</v>
      </c>
      <c r="I2329" s="397">
        <v>86353000</v>
      </c>
      <c r="J2329" s="380" t="s">
        <v>3550</v>
      </c>
      <c r="K2329" s="571" t="s">
        <v>3875</v>
      </c>
      <c r="L2329" s="733">
        <v>0</v>
      </c>
      <c r="M2329" s="734">
        <v>0</v>
      </c>
      <c r="N2329" s="931"/>
      <c r="O2329" s="530">
        <f t="shared" si="3458"/>
        <v>0</v>
      </c>
      <c r="P2329" s="530">
        <f t="shared" si="3459"/>
        <v>0</v>
      </c>
      <c r="Q2329" s="646"/>
      <c r="R2329" s="536"/>
      <c r="S2329" s="536"/>
      <c r="T2329" s="536"/>
      <c r="U2329" s="536"/>
      <c r="V2329" s="536"/>
      <c r="W2329" s="683" t="str">
        <f t="shared" si="3460"/>
        <v>OK</v>
      </c>
      <c r="X2329" s="141"/>
      <c r="Y2329" s="141"/>
      <c r="Z2329" s="552"/>
      <c r="AA2329" s="552"/>
      <c r="AB2329" s="683" t="str">
        <f t="shared" si="3461"/>
        <v>OK</v>
      </c>
      <c r="AC2329" s="593"/>
      <c r="AD2329" s="530">
        <f t="shared" si="3462"/>
        <v>0</v>
      </c>
      <c r="AE2329" s="842">
        <f t="shared" si="3463"/>
        <v>0</v>
      </c>
      <c r="AF2329" s="931"/>
      <c r="AG2329" s="530">
        <f t="shared" si="3464"/>
        <v>0</v>
      </c>
      <c r="AH2329" s="530">
        <f t="shared" si="3465"/>
        <v>0</v>
      </c>
      <c r="AI2329" s="641"/>
      <c r="AJ2329" s="537"/>
      <c r="AK2329" s="537"/>
      <c r="AL2329" s="537"/>
      <c r="AM2329" s="537"/>
      <c r="AN2329" s="537"/>
      <c r="AO2329" s="683" t="str">
        <f t="shared" si="3466"/>
        <v>OK</v>
      </c>
      <c r="AP2329" s="141"/>
      <c r="AQ2329" s="141"/>
      <c r="AR2329" s="552"/>
      <c r="AS2329" s="552"/>
      <c r="AT2329" s="683" t="str">
        <f t="shared" si="3467"/>
        <v>OK</v>
      </c>
      <c r="AU2329" s="593"/>
      <c r="AV2329" s="530">
        <f t="shared" si="3468"/>
        <v>0</v>
      </c>
      <c r="AW2329" s="842">
        <f t="shared" si="3469"/>
        <v>0</v>
      </c>
      <c r="AX2329" s="115">
        <f t="shared" si="3470"/>
        <v>0</v>
      </c>
      <c r="AY2329" s="5">
        <f t="shared" si="3471"/>
        <v>0</v>
      </c>
      <c r="AZ2329" s="7">
        <f t="shared" si="3472"/>
        <v>0</v>
      </c>
      <c r="BA2329" s="335" t="e">
        <f t="shared" si="3482"/>
        <v>#DIV/0!</v>
      </c>
      <c r="BB2329" s="23">
        <f t="shared" si="3474"/>
        <v>0</v>
      </c>
      <c r="BC2329" s="5">
        <f t="shared" si="3483"/>
        <v>0</v>
      </c>
      <c r="BD2329" s="7">
        <f t="shared" si="3476"/>
        <v>0</v>
      </c>
      <c r="BE2329" s="335" t="e">
        <f t="shared" si="3484"/>
        <v>#DIV/0!</v>
      </c>
      <c r="BG2329" s="826" t="str">
        <f t="shared" si="3478"/>
        <v>63.53</v>
      </c>
      <c r="BH2329" s="607" t="b">
        <f>COUNTIF('Codes SEC'!$B$2:$B$250,Ministres!BG2329)&gt;0</f>
        <v>1</v>
      </c>
    </row>
    <row r="2330" spans="1:66" s="203" customFormat="1" ht="35.1" customHeight="1" x14ac:dyDescent="0.25">
      <c r="A2330" s="193" t="s">
        <v>6116</v>
      </c>
      <c r="B2330" s="583">
        <v>18</v>
      </c>
      <c r="C2330" s="120" t="s">
        <v>0</v>
      </c>
      <c r="D2330" s="620">
        <v>1000</v>
      </c>
      <c r="E2330" s="584"/>
      <c r="F2330" s="120">
        <v>12</v>
      </c>
      <c r="G2330" s="697">
        <v>1</v>
      </c>
      <c r="H2330" s="890" t="str">
        <f t="shared" si="3409"/>
        <v>098</v>
      </c>
      <c r="I2330" s="585">
        <v>86353000</v>
      </c>
      <c r="J2330" s="380" t="s">
        <v>3787</v>
      </c>
      <c r="K2330" s="422" t="s">
        <v>5680</v>
      </c>
      <c r="L2330" s="760">
        <v>11550</v>
      </c>
      <c r="M2330" s="761">
        <v>23783</v>
      </c>
      <c r="N2330" s="937"/>
      <c r="O2330" s="530">
        <f t="shared" si="3458"/>
        <v>-11550</v>
      </c>
      <c r="P2330" s="530" t="str">
        <f t="shared" si="3459"/>
        <v xml:space="preserve">0 </v>
      </c>
      <c r="Q2330" s="659"/>
      <c r="R2330" s="586"/>
      <c r="S2330" s="586"/>
      <c r="T2330" s="586"/>
      <c r="U2330" s="586"/>
      <c r="V2330" s="586"/>
      <c r="W2330" s="683" t="str">
        <f t="shared" si="3460"/>
        <v>OK</v>
      </c>
      <c r="X2330" s="587"/>
      <c r="Y2330" s="587"/>
      <c r="Z2330" s="588"/>
      <c r="AA2330" s="588"/>
      <c r="AB2330" s="683" t="str">
        <f t="shared" si="3461"/>
        <v>OK</v>
      </c>
      <c r="AC2330" s="598"/>
      <c r="AD2330" s="530">
        <f t="shared" si="3462"/>
        <v>0</v>
      </c>
      <c r="AE2330" s="842">
        <f t="shared" si="3463"/>
        <v>0</v>
      </c>
      <c r="AF2330" s="937"/>
      <c r="AG2330" s="530">
        <f t="shared" si="3464"/>
        <v>-23783</v>
      </c>
      <c r="AH2330" s="530" t="str">
        <f t="shared" si="3465"/>
        <v xml:space="preserve">0 </v>
      </c>
      <c r="AI2330" s="928"/>
      <c r="AJ2330" s="589"/>
      <c r="AK2330" s="589"/>
      <c r="AL2330" s="589"/>
      <c r="AM2330" s="589"/>
      <c r="AN2330" s="589"/>
      <c r="AO2330" s="683" t="str">
        <f t="shared" si="3466"/>
        <v>OK</v>
      </c>
      <c r="AP2330" s="587"/>
      <c r="AQ2330" s="587"/>
      <c r="AR2330" s="588"/>
      <c r="AS2330" s="588"/>
      <c r="AT2330" s="683" t="str">
        <f t="shared" si="3467"/>
        <v>OK</v>
      </c>
      <c r="AU2330" s="598"/>
      <c r="AV2330" s="530">
        <f t="shared" si="3468"/>
        <v>0</v>
      </c>
      <c r="AW2330" s="842">
        <f t="shared" si="3469"/>
        <v>0</v>
      </c>
      <c r="AX2330" s="121">
        <f t="shared" si="3470"/>
        <v>11550</v>
      </c>
      <c r="AY2330" s="111">
        <f t="shared" si="3471"/>
        <v>0</v>
      </c>
      <c r="AZ2330" s="122">
        <f t="shared" si="3472"/>
        <v>-11550</v>
      </c>
      <c r="BA2330" s="343">
        <f t="shared" si="3482"/>
        <v>-1</v>
      </c>
      <c r="BB2330" s="590">
        <f t="shared" si="3474"/>
        <v>23783</v>
      </c>
      <c r="BC2330" s="111">
        <f t="shared" si="3483"/>
        <v>0</v>
      </c>
      <c r="BD2330" s="122">
        <f t="shared" si="3476"/>
        <v>-23783</v>
      </c>
      <c r="BE2330" s="343">
        <f t="shared" si="3484"/>
        <v>-1</v>
      </c>
      <c r="BG2330" s="869" t="str">
        <f t="shared" si="3478"/>
        <v>63.53</v>
      </c>
      <c r="BH2330" s="607" t="b">
        <f>COUNTIF('Codes SEC'!$B$2:$B$250,Ministres!BG2330)&gt;0</f>
        <v>1</v>
      </c>
      <c r="BJ2330" s="667"/>
      <c r="BK2330" s="667"/>
      <c r="BL2330" s="667"/>
      <c r="BM2330" s="667"/>
      <c r="BN2330" s="667"/>
    </row>
    <row r="2331" spans="1:66" ht="35.1" customHeight="1" x14ac:dyDescent="0.25">
      <c r="A2331" s="222" t="s">
        <v>6116</v>
      </c>
      <c r="B2331" s="112" t="s">
        <v>5015</v>
      </c>
      <c r="C2331" s="116" t="s">
        <v>0</v>
      </c>
      <c r="D2331" s="620">
        <v>1000</v>
      </c>
      <c r="E2331" s="278"/>
      <c r="F2331" s="116" t="s">
        <v>5306</v>
      </c>
      <c r="G2331" s="700">
        <v>1</v>
      </c>
      <c r="H2331" s="888" t="str">
        <f t="shared" si="3409"/>
        <v>098</v>
      </c>
      <c r="I2331" s="580">
        <v>86353000</v>
      </c>
      <c r="J2331" s="689" t="s">
        <v>5317</v>
      </c>
      <c r="K2331" s="411" t="s">
        <v>5318</v>
      </c>
      <c r="L2331" s="733">
        <v>0</v>
      </c>
      <c r="M2331" s="734">
        <v>0</v>
      </c>
      <c r="N2331" s="931"/>
      <c r="O2331" s="530">
        <f t="shared" si="3458"/>
        <v>0</v>
      </c>
      <c r="P2331" s="530">
        <f t="shared" si="3459"/>
        <v>0</v>
      </c>
      <c r="Q2331" s="646"/>
      <c r="R2331" s="536"/>
      <c r="S2331" s="536"/>
      <c r="T2331" s="536"/>
      <c r="U2331" s="536"/>
      <c r="V2331" s="536"/>
      <c r="W2331" s="683" t="str">
        <f t="shared" si="3460"/>
        <v>OK</v>
      </c>
      <c r="X2331" s="141"/>
      <c r="Y2331" s="141"/>
      <c r="Z2331" s="552"/>
      <c r="AA2331" s="552"/>
      <c r="AB2331" s="683" t="str">
        <f t="shared" si="3461"/>
        <v>OK</v>
      </c>
      <c r="AC2331" s="593"/>
      <c r="AD2331" s="530">
        <f t="shared" si="3462"/>
        <v>0</v>
      </c>
      <c r="AE2331" s="842">
        <f t="shared" si="3463"/>
        <v>0</v>
      </c>
      <c r="AF2331" s="931"/>
      <c r="AG2331" s="530">
        <f t="shared" si="3464"/>
        <v>0</v>
      </c>
      <c r="AH2331" s="530">
        <f t="shared" si="3465"/>
        <v>0</v>
      </c>
      <c r="AI2331" s="641"/>
      <c r="AJ2331" s="537"/>
      <c r="AK2331" s="537"/>
      <c r="AL2331" s="537"/>
      <c r="AM2331" s="537"/>
      <c r="AN2331" s="537"/>
      <c r="AO2331" s="683" t="str">
        <f t="shared" si="3466"/>
        <v>OK</v>
      </c>
      <c r="AP2331" s="141"/>
      <c r="AQ2331" s="141"/>
      <c r="AR2331" s="552"/>
      <c r="AS2331" s="552"/>
      <c r="AT2331" s="683" t="str">
        <f t="shared" si="3467"/>
        <v>OK</v>
      </c>
      <c r="AU2331" s="593"/>
      <c r="AV2331" s="530">
        <f t="shared" si="3468"/>
        <v>0</v>
      </c>
      <c r="AW2331" s="842">
        <f t="shared" si="3469"/>
        <v>0</v>
      </c>
      <c r="AX2331" s="115">
        <f t="shared" si="3470"/>
        <v>0</v>
      </c>
      <c r="AY2331" s="5">
        <f t="shared" si="3471"/>
        <v>0</v>
      </c>
      <c r="AZ2331" s="7">
        <f t="shared" si="3472"/>
        <v>0</v>
      </c>
      <c r="BA2331" s="335" t="e">
        <f t="shared" si="3482"/>
        <v>#DIV/0!</v>
      </c>
      <c r="BB2331" s="23">
        <f t="shared" si="3474"/>
        <v>0</v>
      </c>
      <c r="BC2331" s="5">
        <f t="shared" si="3483"/>
        <v>0</v>
      </c>
      <c r="BD2331" s="7">
        <f t="shared" si="3476"/>
        <v>0</v>
      </c>
      <c r="BE2331" s="335" t="e">
        <f t="shared" si="3484"/>
        <v>#DIV/0!</v>
      </c>
      <c r="BG2331" s="826" t="str">
        <f t="shared" si="3478"/>
        <v>63.53</v>
      </c>
      <c r="BH2331" s="607" t="b">
        <f>COUNTIF('Codes SEC'!$B$2:$B$250,Ministres!BG2331)&gt;0</f>
        <v>1</v>
      </c>
    </row>
    <row r="2332" spans="1:66" ht="45" customHeight="1" x14ac:dyDescent="0.25">
      <c r="A2332" s="21" t="s">
        <v>6116</v>
      </c>
      <c r="B2332" s="112">
        <v>18</v>
      </c>
      <c r="C2332" s="116" t="s">
        <v>0</v>
      </c>
      <c r="D2332" s="620">
        <v>1000</v>
      </c>
      <c r="E2332" s="278"/>
      <c r="F2332" s="116">
        <v>12</v>
      </c>
      <c r="G2332" s="700" t="s">
        <v>5613</v>
      </c>
      <c r="H2332" s="878" t="str">
        <f t="shared" si="3409"/>
        <v>098</v>
      </c>
      <c r="I2332" s="397">
        <v>87422000</v>
      </c>
      <c r="J2332" s="380" t="s">
        <v>6211</v>
      </c>
      <c r="K2332" s="408" t="s">
        <v>6436</v>
      </c>
      <c r="L2332" s="733">
        <v>0</v>
      </c>
      <c r="M2332" s="734">
        <v>0</v>
      </c>
      <c r="N2332" s="931"/>
      <c r="O2332" s="530">
        <f t="shared" si="3458"/>
        <v>0</v>
      </c>
      <c r="P2332" s="530">
        <f t="shared" si="3459"/>
        <v>0</v>
      </c>
      <c r="Q2332" s="646"/>
      <c r="R2332" s="536"/>
      <c r="S2332" s="536"/>
      <c r="T2332" s="536"/>
      <c r="U2332" s="536"/>
      <c r="V2332" s="536"/>
      <c r="W2332" s="683" t="str">
        <f t="shared" si="3460"/>
        <v>OK</v>
      </c>
      <c r="X2332" s="141"/>
      <c r="Y2332" s="141"/>
      <c r="Z2332" s="552"/>
      <c r="AA2332" s="552"/>
      <c r="AB2332" s="683" t="str">
        <f t="shared" si="3461"/>
        <v>OK</v>
      </c>
      <c r="AC2332" s="593"/>
      <c r="AD2332" s="530">
        <f t="shared" si="3462"/>
        <v>0</v>
      </c>
      <c r="AE2332" s="842">
        <f t="shared" si="3463"/>
        <v>0</v>
      </c>
      <c r="AF2332" s="931"/>
      <c r="AG2332" s="530">
        <f t="shared" si="3464"/>
        <v>0</v>
      </c>
      <c r="AH2332" s="530">
        <f t="shared" si="3465"/>
        <v>0</v>
      </c>
      <c r="AI2332" s="641"/>
      <c r="AJ2332" s="537"/>
      <c r="AK2332" s="537"/>
      <c r="AL2332" s="537"/>
      <c r="AM2332" s="537"/>
      <c r="AN2332" s="537"/>
      <c r="AO2332" s="683" t="str">
        <f t="shared" si="3466"/>
        <v>OK</v>
      </c>
      <c r="AP2332" s="141"/>
      <c r="AQ2332" s="141"/>
      <c r="AR2332" s="552"/>
      <c r="AS2332" s="552"/>
      <c r="AT2332" s="683" t="str">
        <f t="shared" si="3467"/>
        <v>OK</v>
      </c>
      <c r="AU2332" s="593"/>
      <c r="AV2332" s="530">
        <f t="shared" si="3468"/>
        <v>0</v>
      </c>
      <c r="AW2332" s="842">
        <f t="shared" si="3469"/>
        <v>0</v>
      </c>
      <c r="AX2332" s="115">
        <f t="shared" si="3470"/>
        <v>0</v>
      </c>
      <c r="AY2332" s="5">
        <f t="shared" si="3471"/>
        <v>0</v>
      </c>
      <c r="AZ2332" s="7">
        <f>AY2332-AX2332</f>
        <v>0</v>
      </c>
      <c r="BA2332" s="335" t="e">
        <f>AZ2332/AX2332</f>
        <v>#DIV/0!</v>
      </c>
      <c r="BB2332" s="23">
        <f t="shared" si="3474"/>
        <v>0</v>
      </c>
      <c r="BC2332" s="5">
        <f>AW2332</f>
        <v>0</v>
      </c>
      <c r="BD2332" s="7">
        <f>BC2332-BB2332</f>
        <v>0</v>
      </c>
      <c r="BE2332" s="335" t="e">
        <f>BD2332/BB2332</f>
        <v>#DIV/0!</v>
      </c>
      <c r="BG2332" s="826" t="str">
        <f t="shared" si="3478"/>
        <v>74.22</v>
      </c>
      <c r="BH2332" s="607" t="b">
        <f>COUNTIF('Codes SEC'!$B$2:$B$250,Ministres!BG2332)&gt;0</f>
        <v>1</v>
      </c>
    </row>
    <row r="2333" spans="1:66" ht="12.75" customHeight="1" x14ac:dyDescent="0.25">
      <c r="A2333" s="227"/>
      <c r="B2333" s="209"/>
      <c r="C2333" s="253"/>
      <c r="D2333" s="625"/>
      <c r="E2333" s="280"/>
      <c r="F2333" s="253"/>
      <c r="G2333" s="695"/>
      <c r="H2333" s="886"/>
      <c r="I2333" s="403"/>
      <c r="J2333" s="381"/>
      <c r="K2333" s="514" t="s">
        <v>59</v>
      </c>
      <c r="L2333" s="318">
        <f t="shared" ref="L2333:V2333" si="3485">L2313+L2314+L2325+L2326+L2312+L2324+L2315+L2316+L2327+L2328+L2323+L2321+L2317+L2329+L2310+L2330+L2311+L2318+L2319+L2320+L2322+L2331+L2332</f>
        <v>58906</v>
      </c>
      <c r="M2333" s="741">
        <f t="shared" si="3485"/>
        <v>71556</v>
      </c>
      <c r="N2333" s="938">
        <f t="shared" ref="N2333:P2333" si="3486">N2313+N2314+N2325+N2326+N2312+N2324+N2315+N2316+N2327+N2328+N2323+N2321+N2317+N2329+N2310+N2330+N2311+N2318+N2319+N2320+N2322+N2331+N2332</f>
        <v>0</v>
      </c>
      <c r="O2333" s="792">
        <f t="shared" si="3486"/>
        <v>-58906</v>
      </c>
      <c r="P2333" s="792">
        <f t="shared" si="3486"/>
        <v>0</v>
      </c>
      <c r="Q2333" s="788">
        <f t="shared" si="3485"/>
        <v>0</v>
      </c>
      <c r="R2333" s="651">
        <f t="shared" si="3485"/>
        <v>0</v>
      </c>
      <c r="S2333" s="651">
        <f t="shared" si="3485"/>
        <v>0</v>
      </c>
      <c r="T2333" s="651">
        <f t="shared" si="3485"/>
        <v>0</v>
      </c>
      <c r="U2333" s="651">
        <f t="shared" si="3485"/>
        <v>0</v>
      </c>
      <c r="V2333" s="651">
        <f t="shared" si="3485"/>
        <v>0</v>
      </c>
      <c r="W2333" s="792"/>
      <c r="X2333" s="652">
        <f>X2313+X2314+X2325+X2326+X2312+X2324+X2315+X2316+X2327+X2328+X2323+X2321+X2317+X2329+X2310+X2330+X2311+X2318+X2319+X2320+X2322+X2331+X2332</f>
        <v>0</v>
      </c>
      <c r="Y2333" s="652">
        <f>Y2313+Y2314+Y2325+Y2326+Y2312+Y2324+Y2315+Y2316+Y2327+Y2328+Y2323+Y2321+Y2317+Y2329+Y2310+Y2330+Y2311+Y2318+Y2319+Y2320+Y2322+Y2331+Y2332</f>
        <v>0</v>
      </c>
      <c r="Z2333" s="651">
        <f>Z2313+Z2314+Z2325+Z2326+Z2312+Z2324+Z2315+Z2316+Z2327+Z2328+Z2323+Z2321+Z2317+Z2329+Z2310+Z2330+Z2311+Z2318+Z2319+Z2320+Z2322+Z2331+Z2332</f>
        <v>0</v>
      </c>
      <c r="AA2333" s="651">
        <f>AA2313+AA2314+AA2325+AA2326+AA2312+AA2324+AA2315+AA2316+AA2327+AA2328+AA2323+AA2321+AA2317+AA2329+AA2310+AA2330+AA2311+AA2318+AA2319+AA2320+AA2322+AA2331+AA2332</f>
        <v>0</v>
      </c>
      <c r="AB2333" s="792"/>
      <c r="AC2333" s="652">
        <f t="shared" ref="AC2333:AN2333" si="3487">AC2313+AC2314+AC2325+AC2326+AC2312+AC2324+AC2315+AC2316+AC2327+AC2328+AC2323+AC2321+AC2317+AC2329+AC2310+AC2330+AC2311+AC2318+AC2319+AC2320+AC2322+AC2331+AC2332</f>
        <v>0</v>
      </c>
      <c r="AD2333" s="792">
        <f>AD2313+AD2314+AD2325+AD2326+AD2312+AD2324+AD2315+AD2316+AD2327+AD2328+AD2323+AD2321+AD2317+AD2329+AD2310+AD2330+AD2311+AD2318+AD2319+AD2320+AD2322+AD2331+AD2332</f>
        <v>0</v>
      </c>
      <c r="AE2333" s="854">
        <f>AE2313+AE2314+AE2325+AE2326+AE2312+AE2324+AE2315+AE2316+AE2327+AE2328+AE2323+AE2321+AE2317+AE2329+AE2310+AE2330+AE2311+AE2318+AE2319+AE2320+AE2322+AE2331+AE2332</f>
        <v>0</v>
      </c>
      <c r="AF2333" s="938">
        <f t="shared" ref="AF2333:AH2333" si="3488">AF2313+AF2314+AF2325+AF2326+AF2312+AF2324+AF2315+AF2316+AF2327+AF2328+AF2323+AF2321+AF2317+AF2329+AF2310+AF2330+AF2311+AF2318+AF2319+AF2320+AF2322+AF2331+AF2332</f>
        <v>0</v>
      </c>
      <c r="AG2333" s="792">
        <f t="shared" si="3488"/>
        <v>-71556</v>
      </c>
      <c r="AH2333" s="792">
        <f t="shared" si="3488"/>
        <v>0</v>
      </c>
      <c r="AI2333" s="788">
        <f t="shared" si="3487"/>
        <v>0</v>
      </c>
      <c r="AJ2333" s="651">
        <f t="shared" si="3487"/>
        <v>0</v>
      </c>
      <c r="AK2333" s="651">
        <f t="shared" si="3487"/>
        <v>0</v>
      </c>
      <c r="AL2333" s="651">
        <f t="shared" si="3487"/>
        <v>0</v>
      </c>
      <c r="AM2333" s="651">
        <f t="shared" si="3487"/>
        <v>0</v>
      </c>
      <c r="AN2333" s="651">
        <f t="shared" si="3487"/>
        <v>0</v>
      </c>
      <c r="AO2333" s="792"/>
      <c r="AP2333" s="652">
        <f>AP2313+AP2314+AP2325+AP2326+AP2312+AP2324+AP2315+AP2316+AP2327+AP2328+AP2323+AP2321+AP2317+AP2329+AP2310+AP2330+AP2311+AP2318+AP2319+AP2320+AP2322+AP2331+AP2332</f>
        <v>0</v>
      </c>
      <c r="AQ2333" s="652">
        <f>AQ2313+AQ2314+AQ2325+AQ2326+AQ2312+AQ2324+AQ2315+AQ2316+AQ2327+AQ2328+AQ2323+AQ2321+AQ2317+AQ2329+AQ2310+AQ2330+AQ2311+AQ2318+AQ2319+AQ2320+AQ2322+AQ2331+AQ2332</f>
        <v>0</v>
      </c>
      <c r="AR2333" s="651">
        <f>AR2313+AR2314+AR2325+AR2326+AR2312+AR2324+AR2315+AR2316+AR2327+AR2328+AR2323+AR2321+AR2317+AR2329+AR2310+AR2330+AR2311+AR2318+AR2319+AR2320+AR2322+AR2331+AR2332</f>
        <v>0</v>
      </c>
      <c r="AS2333" s="651">
        <f>AS2313+AS2314+AS2325+AS2326+AS2312+AS2324+AS2315+AS2316+AS2327+AS2328+AS2323+AS2321+AS2317+AS2329+AS2310+AS2330+AS2311+AS2318+AS2319+AS2320+AS2322+AS2331+AS2332</f>
        <v>0</v>
      </c>
      <c r="AT2333" s="792"/>
      <c r="AU2333" s="652">
        <f t="shared" ref="AU2333:BE2333" si="3489">AU2313+AU2314+AU2325+AU2326+AU2312+AU2324+AU2315+AU2316+AU2327+AU2328+AU2323+AU2321+AU2317+AU2329+AU2310+AU2330+AU2311+AU2318+AU2319+AU2320+AU2322+AU2331+AU2332</f>
        <v>0</v>
      </c>
      <c r="AV2333" s="792">
        <f t="shared" ref="AV2333" si="3490">AV2313+AV2314+AV2325+AV2326+AV2312+AV2324+AV2315+AV2316+AV2327+AV2328+AV2323+AV2321+AV2317+AV2329+AV2310+AV2330+AV2311+AV2318+AV2319+AV2320+AV2322+AV2331+AV2332</f>
        <v>0</v>
      </c>
      <c r="AW2333" s="854">
        <f t="shared" si="3489"/>
        <v>0</v>
      </c>
      <c r="AX2333" s="355">
        <f t="shared" si="3489"/>
        <v>58906</v>
      </c>
      <c r="AY2333" s="356">
        <f t="shared" si="3489"/>
        <v>0</v>
      </c>
      <c r="AZ2333" s="356">
        <f t="shared" si="3489"/>
        <v>-58906</v>
      </c>
      <c r="BA2333" s="357" t="e">
        <f t="shared" si="3489"/>
        <v>#DIV/0!</v>
      </c>
      <c r="BB2333" s="328">
        <f t="shared" si="3489"/>
        <v>71556</v>
      </c>
      <c r="BC2333" s="356">
        <f t="shared" si="3489"/>
        <v>0</v>
      </c>
      <c r="BD2333" s="356">
        <f t="shared" si="3489"/>
        <v>-71556</v>
      </c>
      <c r="BE2333" s="357" t="e">
        <f t="shared" si="3489"/>
        <v>#DIV/0!</v>
      </c>
      <c r="BG2333" s="826"/>
      <c r="BH2333" s="607"/>
    </row>
    <row r="2334" spans="1:66" ht="12.75" customHeight="1" x14ac:dyDescent="0.25">
      <c r="A2334" s="226"/>
      <c r="B2334" s="207"/>
      <c r="C2334" s="254"/>
      <c r="D2334" s="300"/>
      <c r="E2334" s="276"/>
      <c r="F2334" s="300"/>
      <c r="G2334" s="696"/>
      <c r="H2334" s="887"/>
      <c r="I2334" s="444"/>
      <c r="J2334" s="815"/>
      <c r="K2334" s="404" t="s">
        <v>3676</v>
      </c>
      <c r="L2334" s="729">
        <f t="shared" ref="L2334:V2334" si="3491">L2333+L2306</f>
        <v>59226</v>
      </c>
      <c r="M2334" s="730">
        <f t="shared" si="3491"/>
        <v>71744</v>
      </c>
      <c r="N2334" s="844">
        <f t="shared" ref="N2334:P2334" si="3492">N2333+N2306</f>
        <v>0</v>
      </c>
      <c r="O2334" s="665">
        <f t="shared" si="3492"/>
        <v>-59226</v>
      </c>
      <c r="P2334" s="665">
        <f t="shared" si="3492"/>
        <v>0</v>
      </c>
      <c r="Q2334" s="638">
        <f t="shared" si="3491"/>
        <v>0</v>
      </c>
      <c r="R2334" s="130">
        <f t="shared" si="3491"/>
        <v>0</v>
      </c>
      <c r="S2334" s="130">
        <f t="shared" si="3491"/>
        <v>0</v>
      </c>
      <c r="T2334" s="130">
        <f t="shared" si="3491"/>
        <v>0</v>
      </c>
      <c r="U2334" s="130">
        <f t="shared" si="3491"/>
        <v>0</v>
      </c>
      <c r="V2334" s="130">
        <f t="shared" si="3491"/>
        <v>0</v>
      </c>
      <c r="W2334" s="665"/>
      <c r="X2334" s="130">
        <f>X2333+X2306</f>
        <v>0</v>
      </c>
      <c r="Y2334" s="130">
        <f>Y2333+Y2306</f>
        <v>0</v>
      </c>
      <c r="Z2334" s="130">
        <f>Z2333+Z2306</f>
        <v>0</v>
      </c>
      <c r="AA2334" s="130">
        <f>AA2333+AA2306</f>
        <v>0</v>
      </c>
      <c r="AB2334" s="665"/>
      <c r="AC2334" s="130">
        <f t="shared" ref="AC2334:AN2334" si="3493">AC2333+AC2306</f>
        <v>0</v>
      </c>
      <c r="AD2334" s="665">
        <f>AD2333+AD2306</f>
        <v>0</v>
      </c>
      <c r="AE2334" s="845">
        <f>AE2333+AE2306</f>
        <v>0</v>
      </c>
      <c r="AF2334" s="844">
        <f t="shared" ref="AF2334:AH2334" si="3494">AF2333+AF2306</f>
        <v>0</v>
      </c>
      <c r="AG2334" s="665">
        <f t="shared" si="3494"/>
        <v>-71744</v>
      </c>
      <c r="AH2334" s="665">
        <f t="shared" si="3494"/>
        <v>0</v>
      </c>
      <c r="AI2334" s="638">
        <f t="shared" si="3493"/>
        <v>0</v>
      </c>
      <c r="AJ2334" s="130">
        <f t="shared" si="3493"/>
        <v>0</v>
      </c>
      <c r="AK2334" s="130">
        <f t="shared" si="3493"/>
        <v>0</v>
      </c>
      <c r="AL2334" s="130">
        <f t="shared" si="3493"/>
        <v>0</v>
      </c>
      <c r="AM2334" s="130">
        <f t="shared" si="3493"/>
        <v>0</v>
      </c>
      <c r="AN2334" s="130">
        <f t="shared" si="3493"/>
        <v>0</v>
      </c>
      <c r="AO2334" s="665"/>
      <c r="AP2334" s="130">
        <f>AP2333+AP2306</f>
        <v>0</v>
      </c>
      <c r="AQ2334" s="130">
        <f>AQ2333+AQ2306</f>
        <v>0</v>
      </c>
      <c r="AR2334" s="130">
        <f>AR2333+AR2306</f>
        <v>0</v>
      </c>
      <c r="AS2334" s="130">
        <f>AS2333+AS2306</f>
        <v>0</v>
      </c>
      <c r="AT2334" s="665"/>
      <c r="AU2334" s="130">
        <f t="shared" ref="AU2334:BE2334" si="3495">AU2333+AU2306</f>
        <v>0</v>
      </c>
      <c r="AV2334" s="665">
        <f t="shared" ref="AV2334" si="3496">AV2333+AV2306</f>
        <v>0</v>
      </c>
      <c r="AW2334" s="845">
        <f t="shared" si="3495"/>
        <v>0</v>
      </c>
      <c r="AX2334" s="314">
        <f t="shared" si="3495"/>
        <v>59226</v>
      </c>
      <c r="AY2334" s="131">
        <f t="shared" si="3495"/>
        <v>0</v>
      </c>
      <c r="AZ2334" s="132">
        <f t="shared" si="3495"/>
        <v>-59226</v>
      </c>
      <c r="BA2334" s="340" t="e">
        <f t="shared" si="3495"/>
        <v>#DIV/0!</v>
      </c>
      <c r="BB2334" s="310">
        <f t="shared" si="3495"/>
        <v>71744</v>
      </c>
      <c r="BC2334" s="131">
        <f t="shared" si="3495"/>
        <v>0</v>
      </c>
      <c r="BD2334" s="132">
        <f t="shared" si="3495"/>
        <v>-71744</v>
      </c>
      <c r="BE2334" s="340" t="e">
        <f t="shared" si="3495"/>
        <v>#DIV/0!</v>
      </c>
      <c r="BG2334" s="826"/>
      <c r="BH2334" s="607"/>
    </row>
    <row r="2335" spans="1:66" ht="12.75" customHeight="1" x14ac:dyDescent="0.25">
      <c r="A2335" s="222"/>
      <c r="C2335" s="116"/>
      <c r="D2335" s="620"/>
      <c r="F2335" s="117"/>
      <c r="G2335" s="690"/>
      <c r="H2335" s="878"/>
      <c r="I2335" s="397"/>
      <c r="J2335" s="380"/>
      <c r="K2335" s="405" t="s">
        <v>208</v>
      </c>
      <c r="L2335" s="731">
        <v>0</v>
      </c>
      <c r="M2335" s="732">
        <v>0</v>
      </c>
      <c r="N2335" s="929">
        <v>0</v>
      </c>
      <c r="O2335" s="530">
        <v>0</v>
      </c>
      <c r="P2335" s="530">
        <v>0</v>
      </c>
      <c r="Q2335" s="641">
        <v>0</v>
      </c>
      <c r="R2335" s="537">
        <v>0</v>
      </c>
      <c r="S2335" s="537">
        <v>0</v>
      </c>
      <c r="T2335" s="537">
        <v>0</v>
      </c>
      <c r="U2335" s="537">
        <v>0</v>
      </c>
      <c r="V2335" s="537">
        <v>0</v>
      </c>
      <c r="W2335" s="530"/>
      <c r="X2335" s="142">
        <v>0</v>
      </c>
      <c r="Y2335" s="142">
        <v>0</v>
      </c>
      <c r="Z2335" s="537">
        <v>0</v>
      </c>
      <c r="AA2335" s="537">
        <v>0</v>
      </c>
      <c r="AB2335" s="530"/>
      <c r="AC2335" s="142">
        <v>0</v>
      </c>
      <c r="AD2335" s="530">
        <v>0</v>
      </c>
      <c r="AE2335" s="842">
        <v>0</v>
      </c>
      <c r="AF2335" s="929">
        <v>0</v>
      </c>
      <c r="AG2335" s="530">
        <v>0</v>
      </c>
      <c r="AH2335" s="530">
        <v>0</v>
      </c>
      <c r="AI2335" s="641">
        <v>0</v>
      </c>
      <c r="AJ2335" s="537">
        <v>0</v>
      </c>
      <c r="AK2335" s="537">
        <v>0</v>
      </c>
      <c r="AL2335" s="537">
        <v>0</v>
      </c>
      <c r="AM2335" s="537">
        <v>0</v>
      </c>
      <c r="AN2335" s="537">
        <v>0</v>
      </c>
      <c r="AO2335" s="530"/>
      <c r="AP2335" s="142">
        <v>0</v>
      </c>
      <c r="AQ2335" s="142">
        <v>0</v>
      </c>
      <c r="AR2335" s="537">
        <v>0</v>
      </c>
      <c r="AS2335" s="537">
        <v>0</v>
      </c>
      <c r="AT2335" s="530"/>
      <c r="AU2335" s="142">
        <v>0</v>
      </c>
      <c r="AV2335" s="530">
        <v>0</v>
      </c>
      <c r="AW2335" s="842">
        <v>0</v>
      </c>
      <c r="AX2335" s="115">
        <v>0</v>
      </c>
      <c r="AY2335" s="5">
        <v>0</v>
      </c>
      <c r="AZ2335" s="5">
        <v>0</v>
      </c>
      <c r="BA2335" s="335">
        <v>0</v>
      </c>
      <c r="BB2335" s="23">
        <v>0</v>
      </c>
      <c r="BC2335" s="5">
        <v>0</v>
      </c>
      <c r="BD2335" s="5">
        <v>0</v>
      </c>
      <c r="BE2335" s="335">
        <v>0</v>
      </c>
      <c r="BG2335" s="826"/>
      <c r="BH2335" s="607"/>
    </row>
    <row r="2336" spans="1:66" ht="12.75" customHeight="1" x14ac:dyDescent="0.25">
      <c r="A2336" s="21"/>
      <c r="B2336" s="112"/>
      <c r="C2336" s="116"/>
      <c r="D2336" s="623"/>
      <c r="E2336" s="278"/>
      <c r="F2336" s="116"/>
      <c r="G2336" s="694"/>
      <c r="H2336" s="878"/>
      <c r="I2336" s="397"/>
      <c r="J2336" s="380"/>
      <c r="K2336" s="405" t="s">
        <v>96</v>
      </c>
      <c r="L2336" s="738">
        <f t="shared" ref="L2336:V2336" si="3497">L2325</f>
        <v>0</v>
      </c>
      <c r="M2336" s="739">
        <f t="shared" si="3497"/>
        <v>0</v>
      </c>
      <c r="N2336" s="929">
        <f t="shared" ref="N2336:P2336" si="3498">N2325</f>
        <v>0</v>
      </c>
      <c r="O2336" s="530">
        <f t="shared" si="3498"/>
        <v>0</v>
      </c>
      <c r="P2336" s="530">
        <f t="shared" si="3498"/>
        <v>0</v>
      </c>
      <c r="Q2336" s="641">
        <f t="shared" si="3497"/>
        <v>0</v>
      </c>
      <c r="R2336" s="537">
        <f t="shared" si="3497"/>
        <v>0</v>
      </c>
      <c r="S2336" s="537">
        <f t="shared" si="3497"/>
        <v>0</v>
      </c>
      <c r="T2336" s="537">
        <f t="shared" si="3497"/>
        <v>0</v>
      </c>
      <c r="U2336" s="537">
        <f t="shared" si="3497"/>
        <v>0</v>
      </c>
      <c r="V2336" s="537">
        <f t="shared" si="3497"/>
        <v>0</v>
      </c>
      <c r="W2336" s="530"/>
      <c r="X2336" s="142">
        <f>X2325</f>
        <v>0</v>
      </c>
      <c r="Y2336" s="142">
        <f>Y2325</f>
        <v>0</v>
      </c>
      <c r="Z2336" s="537">
        <f>Z2325</f>
        <v>0</v>
      </c>
      <c r="AA2336" s="537">
        <f>AA2325</f>
        <v>0</v>
      </c>
      <c r="AB2336" s="530"/>
      <c r="AC2336" s="142">
        <f t="shared" ref="AC2336:AN2336" si="3499">AC2325</f>
        <v>0</v>
      </c>
      <c r="AD2336" s="530">
        <f>AD2325</f>
        <v>0</v>
      </c>
      <c r="AE2336" s="842">
        <f>AE2325</f>
        <v>0</v>
      </c>
      <c r="AF2336" s="929">
        <f t="shared" ref="AF2336:AH2336" si="3500">AF2325</f>
        <v>0</v>
      </c>
      <c r="AG2336" s="530">
        <f t="shared" si="3500"/>
        <v>0</v>
      </c>
      <c r="AH2336" s="530">
        <f t="shared" si="3500"/>
        <v>0</v>
      </c>
      <c r="AI2336" s="641">
        <f t="shared" si="3499"/>
        <v>0</v>
      </c>
      <c r="AJ2336" s="537">
        <f t="shared" si="3499"/>
        <v>0</v>
      </c>
      <c r="AK2336" s="537">
        <f t="shared" si="3499"/>
        <v>0</v>
      </c>
      <c r="AL2336" s="537">
        <f t="shared" si="3499"/>
        <v>0</v>
      </c>
      <c r="AM2336" s="537">
        <f t="shared" si="3499"/>
        <v>0</v>
      </c>
      <c r="AN2336" s="537">
        <f t="shared" si="3499"/>
        <v>0</v>
      </c>
      <c r="AO2336" s="530"/>
      <c r="AP2336" s="142">
        <f>AP2325</f>
        <v>0</v>
      </c>
      <c r="AQ2336" s="142">
        <f>AQ2325</f>
        <v>0</v>
      </c>
      <c r="AR2336" s="537">
        <f>AR2325</f>
        <v>0</v>
      </c>
      <c r="AS2336" s="537">
        <f>AS2325</f>
        <v>0</v>
      </c>
      <c r="AT2336" s="530"/>
      <c r="AU2336" s="142">
        <f t="shared" ref="AU2336:BE2336" si="3501">AU2325</f>
        <v>0</v>
      </c>
      <c r="AV2336" s="530">
        <f t="shared" ref="AV2336" si="3502">AV2325</f>
        <v>0</v>
      </c>
      <c r="AW2336" s="842">
        <f t="shared" si="3501"/>
        <v>0</v>
      </c>
      <c r="AX2336" s="115">
        <f t="shared" si="3501"/>
        <v>0</v>
      </c>
      <c r="AY2336" s="5">
        <f t="shared" si="3501"/>
        <v>0</v>
      </c>
      <c r="AZ2336" s="5">
        <f t="shared" si="3501"/>
        <v>0</v>
      </c>
      <c r="BA2336" s="335" t="e">
        <f t="shared" si="3501"/>
        <v>#DIV/0!</v>
      </c>
      <c r="BB2336" s="23">
        <f t="shared" si="3501"/>
        <v>0</v>
      </c>
      <c r="BC2336" s="5">
        <f t="shared" si="3501"/>
        <v>0</v>
      </c>
      <c r="BD2336" s="5">
        <f t="shared" si="3501"/>
        <v>0</v>
      </c>
      <c r="BE2336" s="335" t="e">
        <f t="shared" si="3501"/>
        <v>#DIV/0!</v>
      </c>
      <c r="BG2336" s="826"/>
      <c r="BH2336" s="607"/>
    </row>
    <row r="2337" spans="1:66" ht="12.75" customHeight="1" x14ac:dyDescent="0.25">
      <c r="A2337" s="21"/>
      <c r="B2337" s="112"/>
      <c r="C2337" s="116"/>
      <c r="D2337" s="623"/>
      <c r="E2337" s="278"/>
      <c r="F2337" s="116"/>
      <c r="G2337" s="694"/>
      <c r="H2337" s="878"/>
      <c r="I2337" s="397"/>
      <c r="J2337" s="380"/>
      <c r="K2337" s="405" t="s">
        <v>209</v>
      </c>
      <c r="L2337" s="738">
        <v>0</v>
      </c>
      <c r="M2337" s="739">
        <v>0</v>
      </c>
      <c r="N2337" s="929">
        <v>0</v>
      </c>
      <c r="O2337" s="530">
        <v>0</v>
      </c>
      <c r="P2337" s="530">
        <v>0</v>
      </c>
      <c r="Q2337" s="641">
        <v>0</v>
      </c>
      <c r="R2337" s="537">
        <v>0</v>
      </c>
      <c r="S2337" s="537">
        <v>0</v>
      </c>
      <c r="T2337" s="537">
        <v>0</v>
      </c>
      <c r="U2337" s="537">
        <v>0</v>
      </c>
      <c r="V2337" s="537">
        <v>0</v>
      </c>
      <c r="W2337" s="530"/>
      <c r="X2337" s="142">
        <v>0</v>
      </c>
      <c r="Y2337" s="142">
        <v>0</v>
      </c>
      <c r="Z2337" s="537">
        <v>0</v>
      </c>
      <c r="AA2337" s="537">
        <v>0</v>
      </c>
      <c r="AB2337" s="530"/>
      <c r="AC2337" s="142">
        <v>0</v>
      </c>
      <c r="AD2337" s="530">
        <v>0</v>
      </c>
      <c r="AE2337" s="842">
        <v>0</v>
      </c>
      <c r="AF2337" s="929">
        <v>0</v>
      </c>
      <c r="AG2337" s="530">
        <v>0</v>
      </c>
      <c r="AH2337" s="530">
        <v>0</v>
      </c>
      <c r="AI2337" s="641">
        <v>0</v>
      </c>
      <c r="AJ2337" s="537">
        <v>0</v>
      </c>
      <c r="AK2337" s="537">
        <v>0</v>
      </c>
      <c r="AL2337" s="537">
        <v>0</v>
      </c>
      <c r="AM2337" s="537">
        <v>0</v>
      </c>
      <c r="AN2337" s="537">
        <v>0</v>
      </c>
      <c r="AO2337" s="530"/>
      <c r="AP2337" s="142">
        <v>0</v>
      </c>
      <c r="AQ2337" s="142">
        <v>0</v>
      </c>
      <c r="AR2337" s="537">
        <v>0</v>
      </c>
      <c r="AS2337" s="537">
        <v>0</v>
      </c>
      <c r="AT2337" s="530"/>
      <c r="AU2337" s="142">
        <v>0</v>
      </c>
      <c r="AV2337" s="530">
        <v>0</v>
      </c>
      <c r="AW2337" s="842">
        <v>0</v>
      </c>
      <c r="AX2337" s="115">
        <v>0</v>
      </c>
      <c r="AY2337" s="5">
        <v>0</v>
      </c>
      <c r="AZ2337" s="5">
        <v>0</v>
      </c>
      <c r="BA2337" s="335">
        <v>0</v>
      </c>
      <c r="BB2337" s="23">
        <v>0</v>
      </c>
      <c r="BC2337" s="5">
        <v>0</v>
      </c>
      <c r="BD2337" s="5">
        <v>0</v>
      </c>
      <c r="BE2337" s="335">
        <v>0</v>
      </c>
      <c r="BG2337" s="826"/>
      <c r="BH2337" s="607"/>
    </row>
    <row r="2338" spans="1:66" ht="12.75" customHeight="1" x14ac:dyDescent="0.25">
      <c r="A2338" s="21"/>
      <c r="B2338" s="112"/>
      <c r="C2338" s="116"/>
      <c r="D2338" s="623"/>
      <c r="E2338" s="278"/>
      <c r="F2338" s="116"/>
      <c r="G2338" s="694"/>
      <c r="H2338" s="878"/>
      <c r="I2338" s="397"/>
      <c r="J2338" s="380"/>
      <c r="K2338" s="405" t="s">
        <v>210</v>
      </c>
      <c r="L2338" s="738">
        <v>0</v>
      </c>
      <c r="M2338" s="739">
        <v>0</v>
      </c>
      <c r="N2338" s="929">
        <v>0</v>
      </c>
      <c r="O2338" s="530">
        <v>0</v>
      </c>
      <c r="P2338" s="530">
        <v>0</v>
      </c>
      <c r="Q2338" s="641">
        <v>0</v>
      </c>
      <c r="R2338" s="537">
        <v>0</v>
      </c>
      <c r="S2338" s="537">
        <v>0</v>
      </c>
      <c r="T2338" s="537">
        <v>0</v>
      </c>
      <c r="U2338" s="537">
        <v>0</v>
      </c>
      <c r="V2338" s="537">
        <v>0</v>
      </c>
      <c r="W2338" s="530"/>
      <c r="X2338" s="142">
        <v>0</v>
      </c>
      <c r="Y2338" s="142">
        <v>0</v>
      </c>
      <c r="Z2338" s="537">
        <v>0</v>
      </c>
      <c r="AA2338" s="537">
        <v>0</v>
      </c>
      <c r="AB2338" s="530"/>
      <c r="AC2338" s="142">
        <v>0</v>
      </c>
      <c r="AD2338" s="530">
        <v>0</v>
      </c>
      <c r="AE2338" s="842">
        <v>0</v>
      </c>
      <c r="AF2338" s="929">
        <v>0</v>
      </c>
      <c r="AG2338" s="530">
        <v>0</v>
      </c>
      <c r="AH2338" s="530">
        <v>0</v>
      </c>
      <c r="AI2338" s="641">
        <v>0</v>
      </c>
      <c r="AJ2338" s="537">
        <v>0</v>
      </c>
      <c r="AK2338" s="537">
        <v>0</v>
      </c>
      <c r="AL2338" s="537">
        <v>0</v>
      </c>
      <c r="AM2338" s="537">
        <v>0</v>
      </c>
      <c r="AN2338" s="537">
        <v>0</v>
      </c>
      <c r="AO2338" s="530"/>
      <c r="AP2338" s="142">
        <v>0</v>
      </c>
      <c r="AQ2338" s="142">
        <v>0</v>
      </c>
      <c r="AR2338" s="537">
        <v>0</v>
      </c>
      <c r="AS2338" s="537">
        <v>0</v>
      </c>
      <c r="AT2338" s="530"/>
      <c r="AU2338" s="142">
        <v>0</v>
      </c>
      <c r="AV2338" s="530">
        <v>0</v>
      </c>
      <c r="AW2338" s="842">
        <v>0</v>
      </c>
      <c r="AX2338" s="115">
        <v>0</v>
      </c>
      <c r="AY2338" s="5">
        <v>0</v>
      </c>
      <c r="AZ2338" s="5">
        <v>0</v>
      </c>
      <c r="BA2338" s="335">
        <v>0</v>
      </c>
      <c r="BB2338" s="23">
        <v>0</v>
      </c>
      <c r="BC2338" s="5">
        <v>0</v>
      </c>
      <c r="BD2338" s="5">
        <v>0</v>
      </c>
      <c r="BE2338" s="335">
        <v>0</v>
      </c>
      <c r="BG2338" s="826"/>
      <c r="BH2338" s="607"/>
    </row>
    <row r="2339" spans="1:66" ht="12.75" customHeight="1" x14ac:dyDescent="0.25">
      <c r="A2339" s="21"/>
      <c r="B2339" s="112"/>
      <c r="C2339" s="116"/>
      <c r="D2339" s="623"/>
      <c r="E2339" s="278"/>
      <c r="F2339" s="116"/>
      <c r="G2339" s="694"/>
      <c r="H2339" s="878"/>
      <c r="I2339" s="397"/>
      <c r="J2339" s="380"/>
      <c r="K2339" s="406" t="s">
        <v>53</v>
      </c>
      <c r="L2339" s="738">
        <f t="shared" ref="L2339:V2339" si="3503">L2316+L2328+L2323+L2321+L2319+L2320+L2322+L2331</f>
        <v>0</v>
      </c>
      <c r="M2339" s="739">
        <f t="shared" si="3503"/>
        <v>0</v>
      </c>
      <c r="N2339" s="929">
        <f t="shared" ref="N2339:P2339" si="3504">N2316+N2328+N2323+N2321+N2319+N2320+N2322+N2331</f>
        <v>0</v>
      </c>
      <c r="O2339" s="530">
        <f t="shared" si="3504"/>
        <v>0</v>
      </c>
      <c r="P2339" s="530">
        <f t="shared" si="3504"/>
        <v>0</v>
      </c>
      <c r="Q2339" s="641">
        <f t="shared" si="3503"/>
        <v>0</v>
      </c>
      <c r="R2339" s="537">
        <f t="shared" si="3503"/>
        <v>0</v>
      </c>
      <c r="S2339" s="537">
        <f t="shared" si="3503"/>
        <v>0</v>
      </c>
      <c r="T2339" s="537">
        <f t="shared" si="3503"/>
        <v>0</v>
      </c>
      <c r="U2339" s="537">
        <f t="shared" si="3503"/>
        <v>0</v>
      </c>
      <c r="V2339" s="537">
        <f t="shared" si="3503"/>
        <v>0</v>
      </c>
      <c r="W2339" s="530"/>
      <c r="X2339" s="142">
        <f>X2316+X2328+X2323+X2321+X2319+X2320+X2322+X2331</f>
        <v>0</v>
      </c>
      <c r="Y2339" s="142">
        <f>Y2316+Y2328+Y2323+Y2321+Y2319+Y2320+Y2322+Y2331</f>
        <v>0</v>
      </c>
      <c r="Z2339" s="537">
        <f>Z2316+Z2328+Z2323+Z2321+Z2319+Z2320+Z2322+Z2331</f>
        <v>0</v>
      </c>
      <c r="AA2339" s="537">
        <f>AA2316+AA2328+AA2323+AA2321+AA2319+AA2320+AA2322+AA2331</f>
        <v>0</v>
      </c>
      <c r="AB2339" s="530"/>
      <c r="AC2339" s="142">
        <f t="shared" ref="AC2339:AN2339" si="3505">AC2316+AC2328+AC2323+AC2321+AC2319+AC2320+AC2322+AC2331</f>
        <v>0</v>
      </c>
      <c r="AD2339" s="530">
        <f>AD2316+AD2328+AD2323+AD2321+AD2319+AD2320+AD2322+AD2331</f>
        <v>0</v>
      </c>
      <c r="AE2339" s="842">
        <f>AE2316+AE2328+AE2323+AE2321+AE2319+AE2320+AE2322+AE2331</f>
        <v>0</v>
      </c>
      <c r="AF2339" s="929">
        <f t="shared" ref="AF2339:AH2339" si="3506">AF2316+AF2328+AF2323+AF2321+AF2319+AF2320+AF2322+AF2331</f>
        <v>0</v>
      </c>
      <c r="AG2339" s="530">
        <f t="shared" si="3506"/>
        <v>0</v>
      </c>
      <c r="AH2339" s="530">
        <f t="shared" si="3506"/>
        <v>0</v>
      </c>
      <c r="AI2339" s="641">
        <f t="shared" si="3505"/>
        <v>0</v>
      </c>
      <c r="AJ2339" s="537">
        <f t="shared" si="3505"/>
        <v>0</v>
      </c>
      <c r="AK2339" s="537">
        <f t="shared" si="3505"/>
        <v>0</v>
      </c>
      <c r="AL2339" s="537">
        <f t="shared" si="3505"/>
        <v>0</v>
      </c>
      <c r="AM2339" s="537">
        <f t="shared" si="3505"/>
        <v>0</v>
      </c>
      <c r="AN2339" s="537">
        <f t="shared" si="3505"/>
        <v>0</v>
      </c>
      <c r="AO2339" s="530"/>
      <c r="AP2339" s="142">
        <f>AP2316+AP2328+AP2323+AP2321+AP2319+AP2320+AP2322+AP2331</f>
        <v>0</v>
      </c>
      <c r="AQ2339" s="142">
        <f>AQ2316+AQ2328+AQ2323+AQ2321+AQ2319+AQ2320+AQ2322+AQ2331</f>
        <v>0</v>
      </c>
      <c r="AR2339" s="537">
        <f>AR2316+AR2328+AR2323+AR2321+AR2319+AR2320+AR2322+AR2331</f>
        <v>0</v>
      </c>
      <c r="AS2339" s="537">
        <f>AS2316+AS2328+AS2323+AS2321+AS2319+AS2320+AS2322+AS2331</f>
        <v>0</v>
      </c>
      <c r="AT2339" s="530"/>
      <c r="AU2339" s="142">
        <f t="shared" ref="AU2339:BE2339" si="3507">AU2316+AU2328+AU2323+AU2321+AU2319+AU2320+AU2322+AU2331</f>
        <v>0</v>
      </c>
      <c r="AV2339" s="530">
        <f t="shared" ref="AV2339" si="3508">AV2316+AV2328+AV2323+AV2321+AV2319+AV2320+AV2322+AV2331</f>
        <v>0</v>
      </c>
      <c r="AW2339" s="842">
        <f t="shared" si="3507"/>
        <v>0</v>
      </c>
      <c r="AX2339" s="358">
        <f t="shared" si="3507"/>
        <v>0</v>
      </c>
      <c r="AY2339" s="103">
        <f t="shared" si="3507"/>
        <v>0</v>
      </c>
      <c r="AZ2339" s="103">
        <f t="shared" si="3507"/>
        <v>0</v>
      </c>
      <c r="BA2339" s="104" t="e">
        <f t="shared" si="3507"/>
        <v>#DIV/0!</v>
      </c>
      <c r="BB2339" s="329">
        <f t="shared" si="3507"/>
        <v>0</v>
      </c>
      <c r="BC2339" s="103">
        <f t="shared" si="3507"/>
        <v>0</v>
      </c>
      <c r="BD2339" s="103">
        <f t="shared" si="3507"/>
        <v>0</v>
      </c>
      <c r="BE2339" s="104" t="e">
        <f t="shared" si="3507"/>
        <v>#DIV/0!</v>
      </c>
      <c r="BF2339" s="667"/>
      <c r="BG2339" s="826"/>
      <c r="BH2339" s="607"/>
    </row>
    <row r="2340" spans="1:66" ht="12.75" customHeight="1" x14ac:dyDescent="0.25">
      <c r="A2340" s="21"/>
      <c r="B2340" s="112"/>
      <c r="C2340" s="116"/>
      <c r="D2340" s="623"/>
      <c r="E2340" s="278"/>
      <c r="F2340" s="116"/>
      <c r="G2340" s="694"/>
      <c r="H2340" s="878"/>
      <c r="I2340" s="397"/>
      <c r="J2340" s="380"/>
      <c r="K2340" s="406"/>
      <c r="L2340" s="738"/>
      <c r="M2340" s="739"/>
      <c r="N2340" s="929"/>
      <c r="O2340" s="530"/>
      <c r="P2340" s="530"/>
      <c r="Q2340" s="641"/>
      <c r="R2340" s="537"/>
      <c r="S2340" s="537"/>
      <c r="T2340" s="537"/>
      <c r="U2340" s="537"/>
      <c r="V2340" s="537"/>
      <c r="W2340" s="530"/>
      <c r="X2340" s="142"/>
      <c r="Y2340" s="142"/>
      <c r="Z2340" s="537"/>
      <c r="AA2340" s="537"/>
      <c r="AB2340" s="530"/>
      <c r="AC2340" s="142"/>
      <c r="AD2340" s="530"/>
      <c r="AE2340" s="842"/>
      <c r="AF2340" s="929"/>
      <c r="AG2340" s="530"/>
      <c r="AH2340" s="530"/>
      <c r="AI2340" s="641"/>
      <c r="AJ2340" s="537"/>
      <c r="AK2340" s="537"/>
      <c r="AL2340" s="537"/>
      <c r="AM2340" s="537"/>
      <c r="AN2340" s="537"/>
      <c r="AO2340" s="530"/>
      <c r="AP2340" s="142"/>
      <c r="AQ2340" s="142"/>
      <c r="AR2340" s="537"/>
      <c r="AS2340" s="537"/>
      <c r="AT2340" s="530"/>
      <c r="AU2340" s="142"/>
      <c r="AV2340" s="530"/>
      <c r="AW2340" s="842"/>
      <c r="AX2340" s="821"/>
      <c r="AY2340" s="103"/>
      <c r="AZ2340" s="103"/>
      <c r="BA2340" s="104"/>
      <c r="BB2340" s="329"/>
      <c r="BC2340" s="103"/>
      <c r="BD2340" s="103"/>
      <c r="BE2340" s="104"/>
      <c r="BF2340" s="667"/>
      <c r="BG2340" s="826"/>
      <c r="BH2340" s="607"/>
    </row>
    <row r="2341" spans="1:66" ht="12.75" customHeight="1" x14ac:dyDescent="0.25">
      <c r="A2341" s="21"/>
      <c r="B2341" s="112"/>
      <c r="C2341" s="116"/>
      <c r="D2341" s="623"/>
      <c r="E2341" s="278"/>
      <c r="F2341" s="116"/>
      <c r="G2341" s="694"/>
      <c r="H2341" s="878"/>
      <c r="I2341" s="397"/>
      <c r="J2341" s="380"/>
      <c r="K2341" s="406"/>
      <c r="L2341" s="738"/>
      <c r="M2341" s="739"/>
      <c r="N2341" s="929"/>
      <c r="O2341" s="530"/>
      <c r="P2341" s="530"/>
      <c r="Q2341" s="641"/>
      <c r="R2341" s="537"/>
      <c r="S2341" s="537"/>
      <c r="T2341" s="537"/>
      <c r="U2341" s="537"/>
      <c r="V2341" s="537"/>
      <c r="W2341" s="530"/>
      <c r="X2341" s="142"/>
      <c r="Y2341" s="142"/>
      <c r="Z2341" s="537"/>
      <c r="AA2341" s="537"/>
      <c r="AB2341" s="530"/>
      <c r="AC2341" s="142"/>
      <c r="AD2341" s="530"/>
      <c r="AE2341" s="842"/>
      <c r="AF2341" s="929"/>
      <c r="AG2341" s="530"/>
      <c r="AH2341" s="530"/>
      <c r="AI2341" s="641"/>
      <c r="AJ2341" s="537"/>
      <c r="AK2341" s="537"/>
      <c r="AL2341" s="537"/>
      <c r="AM2341" s="537"/>
      <c r="AN2341" s="537"/>
      <c r="AO2341" s="530"/>
      <c r="AP2341" s="142"/>
      <c r="AQ2341" s="142"/>
      <c r="AR2341" s="537"/>
      <c r="AS2341" s="537"/>
      <c r="AT2341" s="530"/>
      <c r="AU2341" s="142"/>
      <c r="AV2341" s="530"/>
      <c r="AW2341" s="842"/>
      <c r="AX2341" s="821"/>
      <c r="AY2341" s="103"/>
      <c r="AZ2341" s="103"/>
      <c r="BA2341" s="104"/>
      <c r="BB2341" s="329"/>
      <c r="BC2341" s="103"/>
      <c r="BD2341" s="103"/>
      <c r="BE2341" s="104"/>
      <c r="BF2341" s="667"/>
      <c r="BG2341" s="826"/>
      <c r="BH2341" s="607"/>
    </row>
    <row r="2342" spans="1:66" ht="12.75" customHeight="1" x14ac:dyDescent="0.25">
      <c r="A2342" s="223"/>
      <c r="B2342" s="205"/>
      <c r="C2342" s="116"/>
      <c r="D2342" s="619"/>
      <c r="F2342" s="299"/>
      <c r="G2342" s="694"/>
      <c r="H2342" s="878"/>
      <c r="I2342" s="397"/>
      <c r="J2342" s="380"/>
      <c r="K2342" s="400" t="s">
        <v>6580</v>
      </c>
      <c r="L2342" s="748"/>
      <c r="M2342" s="749"/>
      <c r="N2342" s="934"/>
      <c r="O2342" s="44"/>
      <c r="P2342" s="44"/>
      <c r="Q2342" s="644"/>
      <c r="R2342" s="542"/>
      <c r="S2342" s="542"/>
      <c r="T2342" s="542"/>
      <c r="U2342" s="542"/>
      <c r="V2342" s="542"/>
      <c r="W2342" s="534"/>
      <c r="X2342" s="146"/>
      <c r="Y2342" s="146"/>
      <c r="Z2342" s="556"/>
      <c r="AA2342" s="556"/>
      <c r="AB2342" s="534"/>
      <c r="AC2342" s="597"/>
      <c r="AD2342" s="44"/>
      <c r="AE2342" s="841"/>
      <c r="AF2342" s="934"/>
      <c r="AG2342" s="44"/>
      <c r="AH2342" s="44"/>
      <c r="AI2342" s="644"/>
      <c r="AJ2342" s="542"/>
      <c r="AK2342" s="542"/>
      <c r="AL2342" s="542"/>
      <c r="AM2342" s="542"/>
      <c r="AN2342" s="542"/>
      <c r="AO2342" s="534"/>
      <c r="AP2342" s="146"/>
      <c r="AQ2342" s="146"/>
      <c r="AR2342" s="556"/>
      <c r="AS2342" s="556"/>
      <c r="AT2342" s="534"/>
      <c r="AU2342" s="597"/>
      <c r="AV2342" s="44"/>
      <c r="AW2342" s="841"/>
      <c r="AX2342" s="312"/>
      <c r="AY2342" s="14"/>
      <c r="AZ2342" s="14"/>
      <c r="BA2342" s="334"/>
      <c r="BB2342" s="309"/>
      <c r="BC2342" s="14"/>
      <c r="BD2342" s="14"/>
      <c r="BE2342" s="334"/>
      <c r="BG2342" s="826"/>
      <c r="BH2342" s="607"/>
    </row>
    <row r="2343" spans="1:66" ht="12.75" customHeight="1" x14ac:dyDescent="0.25">
      <c r="A2343" s="223"/>
      <c r="B2343" s="205"/>
      <c r="C2343" s="116"/>
      <c r="D2343" s="619"/>
      <c r="F2343" s="299"/>
      <c r="G2343" s="694"/>
      <c r="H2343" s="878"/>
      <c r="I2343" s="397"/>
      <c r="J2343" s="380"/>
      <c r="K2343" s="418" t="s">
        <v>165</v>
      </c>
      <c r="L2343" s="748"/>
      <c r="M2343" s="749"/>
      <c r="N2343" s="934"/>
      <c r="O2343" s="44"/>
      <c r="P2343" s="44"/>
      <c r="Q2343" s="644"/>
      <c r="R2343" s="542"/>
      <c r="S2343" s="542"/>
      <c r="T2343" s="542"/>
      <c r="U2343" s="542"/>
      <c r="V2343" s="542"/>
      <c r="W2343" s="534"/>
      <c r="X2343" s="146"/>
      <c r="Y2343" s="146"/>
      <c r="Z2343" s="556"/>
      <c r="AA2343" s="556"/>
      <c r="AB2343" s="534"/>
      <c r="AC2343" s="597"/>
      <c r="AD2343" s="44"/>
      <c r="AE2343" s="841"/>
      <c r="AF2343" s="934"/>
      <c r="AG2343" s="44"/>
      <c r="AH2343" s="44"/>
      <c r="AI2343" s="644"/>
      <c r="AJ2343" s="542"/>
      <c r="AK2343" s="542"/>
      <c r="AL2343" s="542"/>
      <c r="AM2343" s="542"/>
      <c r="AN2343" s="542"/>
      <c r="AO2343" s="534"/>
      <c r="AP2343" s="146"/>
      <c r="AQ2343" s="146"/>
      <c r="AR2343" s="556"/>
      <c r="AS2343" s="556"/>
      <c r="AT2343" s="534"/>
      <c r="AU2343" s="597"/>
      <c r="AV2343" s="44"/>
      <c r="AW2343" s="841"/>
      <c r="AX2343" s="312"/>
      <c r="AY2343" s="14"/>
      <c r="AZ2343" s="14"/>
      <c r="BA2343" s="334"/>
      <c r="BB2343" s="309"/>
      <c r="BC2343" s="14"/>
      <c r="BD2343" s="14"/>
      <c r="BE2343" s="334"/>
      <c r="BG2343" s="826"/>
      <c r="BH2343" s="607"/>
    </row>
    <row r="2344" spans="1:66" ht="12.75" customHeight="1" x14ac:dyDescent="0.25">
      <c r="A2344" s="222"/>
      <c r="C2344" s="116"/>
      <c r="D2344" s="620"/>
      <c r="F2344" s="117"/>
      <c r="G2344" s="694"/>
      <c r="H2344" s="878"/>
      <c r="I2344" s="397"/>
      <c r="J2344" s="380"/>
      <c r="K2344" s="402"/>
      <c r="L2344" s="731"/>
      <c r="M2344" s="732"/>
      <c r="N2344" s="931"/>
      <c r="O2344" s="923"/>
      <c r="P2344" s="923"/>
      <c r="Q2344" s="641"/>
      <c r="R2344" s="537"/>
      <c r="S2344" s="537"/>
      <c r="T2344" s="537"/>
      <c r="U2344" s="537"/>
      <c r="V2344" s="537"/>
      <c r="W2344" s="531"/>
      <c r="X2344" s="141"/>
      <c r="Y2344" s="141"/>
      <c r="Z2344" s="552"/>
      <c r="AA2344" s="552"/>
      <c r="AB2344" s="531"/>
      <c r="AC2344" s="593"/>
      <c r="AD2344" s="923"/>
      <c r="AE2344" s="846"/>
      <c r="AF2344" s="931"/>
      <c r="AG2344" s="923"/>
      <c r="AH2344" s="923"/>
      <c r="AI2344" s="641"/>
      <c r="AJ2344" s="537"/>
      <c r="AK2344" s="537"/>
      <c r="AL2344" s="537"/>
      <c r="AM2344" s="537"/>
      <c r="AN2344" s="537"/>
      <c r="AO2344" s="531"/>
      <c r="AP2344" s="141"/>
      <c r="AQ2344" s="141"/>
      <c r="AR2344" s="552"/>
      <c r="AS2344" s="552"/>
      <c r="AT2344" s="531"/>
      <c r="AU2344" s="593"/>
      <c r="AV2344" s="923"/>
      <c r="AW2344" s="846"/>
      <c r="AX2344" s="115"/>
      <c r="AY2344" s="5"/>
      <c r="AZ2344" s="5"/>
      <c r="BA2344" s="335"/>
      <c r="BC2344" s="5"/>
      <c r="BD2344" s="5"/>
      <c r="BE2344" s="335"/>
      <c r="BG2344" s="826"/>
      <c r="BH2344" s="607"/>
    </row>
    <row r="2345" spans="1:66" s="4" customFormat="1" ht="12.75" customHeight="1" x14ac:dyDescent="0.25">
      <c r="A2345" s="222"/>
      <c r="B2345" s="30"/>
      <c r="C2345" s="116"/>
      <c r="D2345" s="620"/>
      <c r="E2345" s="32"/>
      <c r="F2345" s="117"/>
      <c r="G2345" s="694"/>
      <c r="H2345" s="878"/>
      <c r="I2345" s="397"/>
      <c r="J2345" s="380"/>
      <c r="K2345" s="401" t="s">
        <v>48</v>
      </c>
      <c r="L2345" s="731"/>
      <c r="M2345" s="732"/>
      <c r="N2345" s="931"/>
      <c r="O2345" s="923"/>
      <c r="P2345" s="923"/>
      <c r="Q2345" s="641"/>
      <c r="R2345" s="537"/>
      <c r="S2345" s="537"/>
      <c r="T2345" s="537"/>
      <c r="U2345" s="537"/>
      <c r="V2345" s="537"/>
      <c r="W2345" s="531"/>
      <c r="X2345" s="141"/>
      <c r="Y2345" s="141"/>
      <c r="Z2345" s="552"/>
      <c r="AA2345" s="552"/>
      <c r="AB2345" s="531"/>
      <c r="AC2345" s="593"/>
      <c r="AD2345" s="923"/>
      <c r="AE2345" s="846"/>
      <c r="AF2345" s="931"/>
      <c r="AG2345" s="923"/>
      <c r="AH2345" s="923"/>
      <c r="AI2345" s="641"/>
      <c r="AJ2345" s="537"/>
      <c r="AK2345" s="537"/>
      <c r="AL2345" s="537"/>
      <c r="AM2345" s="537"/>
      <c r="AN2345" s="537"/>
      <c r="AO2345" s="531"/>
      <c r="AP2345" s="141"/>
      <c r="AQ2345" s="141"/>
      <c r="AR2345" s="552"/>
      <c r="AS2345" s="552"/>
      <c r="AT2345" s="531"/>
      <c r="AU2345" s="593"/>
      <c r="AV2345" s="923"/>
      <c r="AW2345" s="846"/>
      <c r="AX2345" s="115"/>
      <c r="AY2345" s="5"/>
      <c r="AZ2345" s="5"/>
      <c r="BA2345" s="335"/>
      <c r="BB2345" s="23"/>
      <c r="BC2345" s="5"/>
      <c r="BD2345" s="5"/>
      <c r="BE2345" s="335"/>
      <c r="BF2345" s="41"/>
      <c r="BG2345" s="826"/>
      <c r="BH2345" s="607"/>
      <c r="BI2345" s="41"/>
      <c r="BJ2345" s="41"/>
      <c r="BK2345" s="41"/>
      <c r="BL2345" s="41"/>
      <c r="BM2345" s="41"/>
      <c r="BN2345" s="41"/>
    </row>
    <row r="2346" spans="1:66" ht="12.75" customHeight="1" x14ac:dyDescent="0.25">
      <c r="A2346" s="222"/>
      <c r="C2346" s="116"/>
      <c r="D2346" s="620"/>
      <c r="F2346" s="117"/>
      <c r="G2346" s="694"/>
      <c r="H2346" s="878"/>
      <c r="I2346" s="397"/>
      <c r="J2346" s="380"/>
      <c r="K2346" s="401"/>
      <c r="L2346" s="731"/>
      <c r="M2346" s="732"/>
      <c r="N2346" s="931"/>
      <c r="O2346" s="923"/>
      <c r="P2346" s="923"/>
      <c r="Q2346" s="641"/>
      <c r="R2346" s="537"/>
      <c r="S2346" s="537"/>
      <c r="T2346" s="537"/>
      <c r="U2346" s="537"/>
      <c r="V2346" s="537"/>
      <c r="W2346" s="531"/>
      <c r="X2346" s="141"/>
      <c r="Y2346" s="141"/>
      <c r="Z2346" s="552"/>
      <c r="AA2346" s="552"/>
      <c r="AB2346" s="531"/>
      <c r="AC2346" s="593"/>
      <c r="AD2346" s="923"/>
      <c r="AE2346" s="846"/>
      <c r="AF2346" s="931"/>
      <c r="AG2346" s="923"/>
      <c r="AH2346" s="923"/>
      <c r="AI2346" s="641"/>
      <c r="AJ2346" s="537"/>
      <c r="AK2346" s="537"/>
      <c r="AL2346" s="537"/>
      <c r="AM2346" s="537"/>
      <c r="AN2346" s="537"/>
      <c r="AO2346" s="531"/>
      <c r="AP2346" s="141"/>
      <c r="AQ2346" s="141"/>
      <c r="AR2346" s="552"/>
      <c r="AS2346" s="552"/>
      <c r="AT2346" s="531"/>
      <c r="AU2346" s="593"/>
      <c r="AV2346" s="923"/>
      <c r="AW2346" s="846"/>
      <c r="AX2346" s="115"/>
      <c r="AY2346" s="5"/>
      <c r="AZ2346" s="5"/>
      <c r="BA2346" s="335"/>
      <c r="BC2346" s="5"/>
      <c r="BD2346" s="5"/>
      <c r="BE2346" s="335"/>
      <c r="BG2346" s="826"/>
      <c r="BH2346" s="607"/>
    </row>
    <row r="2347" spans="1:66" ht="35.1" customHeight="1" x14ac:dyDescent="0.25">
      <c r="A2347" s="21" t="s">
        <v>6116</v>
      </c>
      <c r="B2347" s="112">
        <v>19</v>
      </c>
      <c r="C2347" s="116" t="s">
        <v>1845</v>
      </c>
      <c r="D2347" s="620">
        <v>1000</v>
      </c>
      <c r="E2347" s="278"/>
      <c r="F2347" s="116">
        <v>12</v>
      </c>
      <c r="G2347" s="694">
        <v>1</v>
      </c>
      <c r="H2347" s="878" t="str">
        <f t="shared" ref="H2347:H2400" si="3509">LEFT(J2347,3)</f>
        <v>001</v>
      </c>
      <c r="I2347" s="397" t="s">
        <v>3257</v>
      </c>
      <c r="J2347" s="380" t="s">
        <v>6213</v>
      </c>
      <c r="K2347" s="443" t="s">
        <v>6437</v>
      </c>
      <c r="L2347" s="733">
        <v>250</v>
      </c>
      <c r="M2347" s="734">
        <v>250</v>
      </c>
      <c r="N2347" s="935"/>
      <c r="O2347" s="530">
        <f t="shared" ref="O2347" si="3510">IF(N2347&gt;L2347,"0 ",N2347-L2347)</f>
        <v>-250</v>
      </c>
      <c r="P2347" s="530" t="str">
        <f t="shared" ref="P2347" si="3511">IF(N2347&lt;L2347,"0 ",N2347-L2347)</f>
        <v xml:space="preserve">0 </v>
      </c>
      <c r="Q2347" s="661"/>
      <c r="R2347" s="549"/>
      <c r="S2347" s="549"/>
      <c r="T2347" s="549"/>
      <c r="U2347" s="549"/>
      <c r="V2347" s="549"/>
      <c r="W2347" s="683" t="str">
        <f>IF(SUM(Q2347:V2347)=X2347,"OK",SUM(Q2347:V2347)-X2347)</f>
        <v>OK</v>
      </c>
      <c r="X2347" s="202"/>
      <c r="Y2347" s="202"/>
      <c r="Z2347" s="560"/>
      <c r="AA2347" s="560"/>
      <c r="AB2347" s="683" t="str">
        <f>IF(SUM(Z2347:AA2347)=AC2347,"OK",SUM(Z2347:AA2347)-AC2347)</f>
        <v>OK</v>
      </c>
      <c r="AC2347" s="602"/>
      <c r="AD2347" s="530">
        <f t="shared" ref="AD2347" si="3512">X2347+Y2347+AC2347</f>
        <v>0</v>
      </c>
      <c r="AE2347" s="842">
        <f t="shared" ref="AE2347" si="3513">N2347+AD2347</f>
        <v>0</v>
      </c>
      <c r="AF2347" s="935"/>
      <c r="AG2347" s="530">
        <f t="shared" ref="AG2347" si="3514">IF(AF2347&gt;M2347,"0 ",AF2347-M2347)</f>
        <v>-250</v>
      </c>
      <c r="AH2347" s="530" t="str">
        <f t="shared" ref="AH2347" si="3515">IF(AF2347&lt;M2347,"0 ",AF2347-M2347)</f>
        <v xml:space="preserve">0 </v>
      </c>
      <c r="AI2347" s="927"/>
      <c r="AJ2347" s="550"/>
      <c r="AK2347" s="550"/>
      <c r="AL2347" s="550"/>
      <c r="AM2347" s="550"/>
      <c r="AN2347" s="550"/>
      <c r="AO2347" s="683" t="str">
        <f>IF(SUM(AI2347:AN2347)=AP2347,"OK",SUM(AI2347:AN2347)-AP2347)</f>
        <v>OK</v>
      </c>
      <c r="AP2347" s="202"/>
      <c r="AQ2347" s="202"/>
      <c r="AR2347" s="560"/>
      <c r="AS2347" s="560"/>
      <c r="AT2347" s="683" t="str">
        <f>IF(SUM(AR2347:AS2347)=AU2347,"OK",SUM(AR2347:AS2347)-AU2347)</f>
        <v>OK</v>
      </c>
      <c r="AU2347" s="602"/>
      <c r="AV2347" s="530">
        <f t="shared" ref="AV2347" si="3516">AP2347+AQ2347+AU2347</f>
        <v>0</v>
      </c>
      <c r="AW2347" s="842">
        <f t="shared" ref="AW2347" si="3517">AF2347+AV2347</f>
        <v>0</v>
      </c>
      <c r="AX2347" s="115">
        <f>L2347</f>
        <v>250</v>
      </c>
      <c r="AY2347" s="5">
        <f>AE2347</f>
        <v>0</v>
      </c>
      <c r="AZ2347" s="7">
        <f>AY2347-AX2347</f>
        <v>-250</v>
      </c>
      <c r="BA2347" s="335">
        <f>AZ2347/AX2347</f>
        <v>-1</v>
      </c>
      <c r="BB2347" s="23">
        <f>M2347</f>
        <v>250</v>
      </c>
      <c r="BC2347" s="5">
        <f>AW2347</f>
        <v>0</v>
      </c>
      <c r="BD2347" s="7">
        <f>BC2347-BB2347</f>
        <v>-250</v>
      </c>
      <c r="BE2347" s="335">
        <f>BD2347/BB2347</f>
        <v>-1</v>
      </c>
      <c r="BG2347" s="826" t="str">
        <f>RIGHT(LEFT(I2347,3),2)&amp;"."&amp;RIGHT(LEFT(I2347,5),2)</f>
        <v>12.11</v>
      </c>
      <c r="BH2347" s="607" t="b">
        <f>COUNTIF('Codes SEC'!$B$2:$B$250,Ministres!BG2347)&gt;0</f>
        <v>1</v>
      </c>
    </row>
    <row r="2348" spans="1:66" ht="12.75" customHeight="1" x14ac:dyDescent="0.25">
      <c r="A2348" s="225"/>
      <c r="B2348" s="206"/>
      <c r="C2348" s="253"/>
      <c r="D2348" s="621"/>
      <c r="E2348" s="275"/>
      <c r="F2348" s="269"/>
      <c r="G2348" s="695"/>
      <c r="H2348" s="886"/>
      <c r="I2348" s="403"/>
      <c r="J2348" s="381"/>
      <c r="K2348" s="514" t="s">
        <v>95</v>
      </c>
      <c r="L2348" s="315">
        <f t="shared" ref="L2348:P2348" si="3518">L2347</f>
        <v>250</v>
      </c>
      <c r="M2348" s="737">
        <f t="shared" si="3518"/>
        <v>250</v>
      </c>
      <c r="N2348" s="930">
        <f t="shared" si="3518"/>
        <v>0</v>
      </c>
      <c r="O2348" s="790">
        <f t="shared" si="3518"/>
        <v>-250</v>
      </c>
      <c r="P2348" s="790" t="str">
        <f t="shared" si="3518"/>
        <v xml:space="preserve">0 </v>
      </c>
      <c r="Q2348" s="787">
        <f t="shared" ref="Q2348:BE2349" si="3519">Q2347</f>
        <v>0</v>
      </c>
      <c r="R2348" s="648">
        <f t="shared" si="3519"/>
        <v>0</v>
      </c>
      <c r="S2348" s="648">
        <f t="shared" si="3519"/>
        <v>0</v>
      </c>
      <c r="T2348" s="648">
        <f t="shared" si="3519"/>
        <v>0</v>
      </c>
      <c r="U2348" s="648">
        <f t="shared" si="3519"/>
        <v>0</v>
      </c>
      <c r="V2348" s="648">
        <f t="shared" si="3519"/>
        <v>0</v>
      </c>
      <c r="W2348" s="790"/>
      <c r="X2348" s="649">
        <f t="shared" si="3519"/>
        <v>0</v>
      </c>
      <c r="Y2348" s="649">
        <f t="shared" si="3519"/>
        <v>0</v>
      </c>
      <c r="Z2348" s="648">
        <f t="shared" si="3519"/>
        <v>0</v>
      </c>
      <c r="AA2348" s="648">
        <f t="shared" si="3519"/>
        <v>0</v>
      </c>
      <c r="AB2348" s="790"/>
      <c r="AC2348" s="649">
        <f t="shared" si="3519"/>
        <v>0</v>
      </c>
      <c r="AD2348" s="790">
        <f>AD2347</f>
        <v>0</v>
      </c>
      <c r="AE2348" s="843">
        <f>AE2347</f>
        <v>0</v>
      </c>
      <c r="AF2348" s="930">
        <f t="shared" ref="AF2348:AH2348" si="3520">AF2347</f>
        <v>0</v>
      </c>
      <c r="AG2348" s="790">
        <f t="shared" si="3520"/>
        <v>-250</v>
      </c>
      <c r="AH2348" s="790" t="str">
        <f t="shared" si="3520"/>
        <v xml:space="preserve">0 </v>
      </c>
      <c r="AI2348" s="787">
        <f t="shared" si="3519"/>
        <v>0</v>
      </c>
      <c r="AJ2348" s="648">
        <f t="shared" si="3519"/>
        <v>0</v>
      </c>
      <c r="AK2348" s="648">
        <f t="shared" si="3519"/>
        <v>0</v>
      </c>
      <c r="AL2348" s="648">
        <f t="shared" si="3519"/>
        <v>0</v>
      </c>
      <c r="AM2348" s="648">
        <f t="shared" si="3519"/>
        <v>0</v>
      </c>
      <c r="AN2348" s="648">
        <f t="shared" si="3519"/>
        <v>0</v>
      </c>
      <c r="AO2348" s="790"/>
      <c r="AP2348" s="649">
        <f t="shared" si="3519"/>
        <v>0</v>
      </c>
      <c r="AQ2348" s="649">
        <f t="shared" si="3519"/>
        <v>0</v>
      </c>
      <c r="AR2348" s="648">
        <f t="shared" si="3519"/>
        <v>0</v>
      </c>
      <c r="AS2348" s="648">
        <f t="shared" si="3519"/>
        <v>0</v>
      </c>
      <c r="AT2348" s="790"/>
      <c r="AU2348" s="649">
        <f t="shared" si="3519"/>
        <v>0</v>
      </c>
      <c r="AV2348" s="790">
        <f t="shared" ref="AV2348" si="3521">AV2347</f>
        <v>0</v>
      </c>
      <c r="AW2348" s="843">
        <f t="shared" si="3519"/>
        <v>0</v>
      </c>
      <c r="AX2348" s="336">
        <f t="shared" si="3519"/>
        <v>250</v>
      </c>
      <c r="AY2348" s="337">
        <f t="shared" si="3519"/>
        <v>0</v>
      </c>
      <c r="AZ2348" s="338">
        <f t="shared" si="3519"/>
        <v>-250</v>
      </c>
      <c r="BA2348" s="339">
        <f t="shared" si="3519"/>
        <v>-1</v>
      </c>
      <c r="BB2348" s="322">
        <f t="shared" si="3519"/>
        <v>250</v>
      </c>
      <c r="BC2348" s="337">
        <f t="shared" si="3519"/>
        <v>0</v>
      </c>
      <c r="BD2348" s="338">
        <f t="shared" si="3519"/>
        <v>-250</v>
      </c>
      <c r="BE2348" s="339">
        <f t="shared" si="3519"/>
        <v>-1</v>
      </c>
      <c r="BG2348" s="826"/>
      <c r="BH2348" s="607"/>
    </row>
    <row r="2349" spans="1:66" ht="12.75" customHeight="1" x14ac:dyDescent="0.25">
      <c r="A2349" s="226"/>
      <c r="B2349" s="207"/>
      <c r="C2349" s="254"/>
      <c r="D2349" s="300"/>
      <c r="E2349" s="276"/>
      <c r="F2349" s="300"/>
      <c r="G2349" s="696"/>
      <c r="H2349" s="887"/>
      <c r="I2349" s="444"/>
      <c r="J2349" s="393"/>
      <c r="K2349" s="404" t="s">
        <v>3714</v>
      </c>
      <c r="L2349" s="729">
        <f t="shared" ref="L2349:P2349" si="3522">L2348</f>
        <v>250</v>
      </c>
      <c r="M2349" s="730">
        <f t="shared" si="3522"/>
        <v>250</v>
      </c>
      <c r="N2349" s="844">
        <f t="shared" si="3522"/>
        <v>0</v>
      </c>
      <c r="O2349" s="665">
        <f t="shared" si="3522"/>
        <v>-250</v>
      </c>
      <c r="P2349" s="665" t="str">
        <f t="shared" si="3522"/>
        <v xml:space="preserve">0 </v>
      </c>
      <c r="Q2349" s="638">
        <f t="shared" si="3519"/>
        <v>0</v>
      </c>
      <c r="R2349" s="130">
        <f t="shared" si="3519"/>
        <v>0</v>
      </c>
      <c r="S2349" s="130">
        <f t="shared" si="3519"/>
        <v>0</v>
      </c>
      <c r="T2349" s="130">
        <f t="shared" si="3519"/>
        <v>0</v>
      </c>
      <c r="U2349" s="130">
        <f t="shared" si="3519"/>
        <v>0</v>
      </c>
      <c r="V2349" s="130">
        <f t="shared" si="3519"/>
        <v>0</v>
      </c>
      <c r="W2349" s="665"/>
      <c r="X2349" s="130">
        <f t="shared" si="3519"/>
        <v>0</v>
      </c>
      <c r="Y2349" s="130">
        <f t="shared" si="3519"/>
        <v>0</v>
      </c>
      <c r="Z2349" s="130">
        <f t="shared" si="3519"/>
        <v>0</v>
      </c>
      <c r="AA2349" s="130">
        <f t="shared" si="3519"/>
        <v>0</v>
      </c>
      <c r="AB2349" s="665"/>
      <c r="AC2349" s="130">
        <f t="shared" si="3519"/>
        <v>0</v>
      </c>
      <c r="AD2349" s="665">
        <f>AD2348</f>
        <v>0</v>
      </c>
      <c r="AE2349" s="845">
        <f>AE2348</f>
        <v>0</v>
      </c>
      <c r="AF2349" s="844">
        <f t="shared" ref="AF2349:AH2349" si="3523">AF2348</f>
        <v>0</v>
      </c>
      <c r="AG2349" s="665">
        <f t="shared" si="3523"/>
        <v>-250</v>
      </c>
      <c r="AH2349" s="665" t="str">
        <f t="shared" si="3523"/>
        <v xml:space="preserve">0 </v>
      </c>
      <c r="AI2349" s="638">
        <f t="shared" si="3519"/>
        <v>0</v>
      </c>
      <c r="AJ2349" s="130">
        <f t="shared" si="3519"/>
        <v>0</v>
      </c>
      <c r="AK2349" s="130">
        <f t="shared" si="3519"/>
        <v>0</v>
      </c>
      <c r="AL2349" s="130">
        <f t="shared" si="3519"/>
        <v>0</v>
      </c>
      <c r="AM2349" s="130">
        <f t="shared" si="3519"/>
        <v>0</v>
      </c>
      <c r="AN2349" s="130">
        <f t="shared" si="3519"/>
        <v>0</v>
      </c>
      <c r="AO2349" s="665"/>
      <c r="AP2349" s="130">
        <f t="shared" si="3519"/>
        <v>0</v>
      </c>
      <c r="AQ2349" s="130">
        <f t="shared" si="3519"/>
        <v>0</v>
      </c>
      <c r="AR2349" s="130">
        <f t="shared" si="3519"/>
        <v>0</v>
      </c>
      <c r="AS2349" s="130">
        <f t="shared" si="3519"/>
        <v>0</v>
      </c>
      <c r="AT2349" s="665"/>
      <c r="AU2349" s="130">
        <f t="shared" si="3519"/>
        <v>0</v>
      </c>
      <c r="AV2349" s="665">
        <f t="shared" ref="AV2349" si="3524">AV2348</f>
        <v>0</v>
      </c>
      <c r="AW2349" s="845">
        <f t="shared" si="3519"/>
        <v>0</v>
      </c>
      <c r="AX2349" s="314">
        <f t="shared" si="3519"/>
        <v>250</v>
      </c>
      <c r="AY2349" s="131">
        <f t="shared" si="3519"/>
        <v>0</v>
      </c>
      <c r="AZ2349" s="132">
        <f t="shared" si="3519"/>
        <v>-250</v>
      </c>
      <c r="BA2349" s="340">
        <f t="shared" si="3519"/>
        <v>-1</v>
      </c>
      <c r="BB2349" s="310">
        <f t="shared" si="3519"/>
        <v>250</v>
      </c>
      <c r="BC2349" s="131">
        <f t="shared" si="3519"/>
        <v>0</v>
      </c>
      <c r="BD2349" s="132">
        <f t="shared" si="3519"/>
        <v>-250</v>
      </c>
      <c r="BE2349" s="340">
        <f t="shared" si="3519"/>
        <v>-1</v>
      </c>
      <c r="BG2349" s="826"/>
      <c r="BH2349" s="607"/>
    </row>
    <row r="2350" spans="1:66" ht="12.75" customHeight="1" x14ac:dyDescent="0.25">
      <c r="A2350" s="222"/>
      <c r="C2350" s="116"/>
      <c r="D2350" s="620"/>
      <c r="F2350" s="117"/>
      <c r="G2350" s="690"/>
      <c r="H2350" s="878"/>
      <c r="I2350" s="397"/>
      <c r="J2350" s="380"/>
      <c r="K2350" s="405" t="s">
        <v>208</v>
      </c>
      <c r="L2350" s="731">
        <v>0</v>
      </c>
      <c r="M2350" s="732">
        <v>0</v>
      </c>
      <c r="N2350" s="929">
        <v>0</v>
      </c>
      <c r="O2350" s="530">
        <v>0</v>
      </c>
      <c r="P2350" s="530">
        <v>0</v>
      </c>
      <c r="Q2350" s="641">
        <v>0</v>
      </c>
      <c r="R2350" s="537">
        <v>0</v>
      </c>
      <c r="S2350" s="537">
        <v>0</v>
      </c>
      <c r="T2350" s="537">
        <v>0</v>
      </c>
      <c r="U2350" s="537">
        <v>0</v>
      </c>
      <c r="V2350" s="537">
        <v>0</v>
      </c>
      <c r="W2350" s="530"/>
      <c r="X2350" s="142">
        <v>0</v>
      </c>
      <c r="Y2350" s="142">
        <v>0</v>
      </c>
      <c r="Z2350" s="537">
        <v>0</v>
      </c>
      <c r="AA2350" s="537">
        <v>0</v>
      </c>
      <c r="AB2350" s="530"/>
      <c r="AC2350" s="142">
        <v>0</v>
      </c>
      <c r="AD2350" s="530">
        <v>0</v>
      </c>
      <c r="AE2350" s="842">
        <v>0</v>
      </c>
      <c r="AF2350" s="929">
        <v>0</v>
      </c>
      <c r="AG2350" s="530">
        <v>0</v>
      </c>
      <c r="AH2350" s="530">
        <v>0</v>
      </c>
      <c r="AI2350" s="641">
        <v>0</v>
      </c>
      <c r="AJ2350" s="537">
        <v>0</v>
      </c>
      <c r="AK2350" s="537">
        <v>0</v>
      </c>
      <c r="AL2350" s="537">
        <v>0</v>
      </c>
      <c r="AM2350" s="537">
        <v>0</v>
      </c>
      <c r="AN2350" s="537">
        <v>0</v>
      </c>
      <c r="AO2350" s="530"/>
      <c r="AP2350" s="142">
        <v>0</v>
      </c>
      <c r="AQ2350" s="142">
        <v>0</v>
      </c>
      <c r="AR2350" s="537">
        <v>0</v>
      </c>
      <c r="AS2350" s="537">
        <v>0</v>
      </c>
      <c r="AT2350" s="530"/>
      <c r="AU2350" s="142">
        <v>0</v>
      </c>
      <c r="AV2350" s="530">
        <v>0</v>
      </c>
      <c r="AW2350" s="842">
        <v>0</v>
      </c>
      <c r="AX2350" s="115">
        <v>0</v>
      </c>
      <c r="AY2350" s="5">
        <v>0</v>
      </c>
      <c r="AZ2350" s="5">
        <v>0</v>
      </c>
      <c r="BA2350" s="335">
        <v>0</v>
      </c>
      <c r="BB2350" s="23">
        <v>0</v>
      </c>
      <c r="BC2350" s="5">
        <v>0</v>
      </c>
      <c r="BD2350" s="5">
        <v>0</v>
      </c>
      <c r="BE2350" s="335">
        <v>0</v>
      </c>
      <c r="BG2350" s="826"/>
      <c r="BH2350" s="607"/>
    </row>
    <row r="2351" spans="1:66" ht="12.75" customHeight="1" x14ac:dyDescent="0.25">
      <c r="A2351" s="222"/>
      <c r="C2351" s="116"/>
      <c r="D2351" s="620"/>
      <c r="F2351" s="117"/>
      <c r="G2351" s="694"/>
      <c r="H2351" s="878"/>
      <c r="I2351" s="397"/>
      <c r="J2351" s="380"/>
      <c r="K2351" s="405" t="s">
        <v>96</v>
      </c>
      <c r="L2351" s="738">
        <v>0</v>
      </c>
      <c r="M2351" s="739">
        <v>0</v>
      </c>
      <c r="N2351" s="929">
        <v>0</v>
      </c>
      <c r="O2351" s="530">
        <v>0</v>
      </c>
      <c r="P2351" s="530">
        <v>0</v>
      </c>
      <c r="Q2351" s="641">
        <v>0</v>
      </c>
      <c r="R2351" s="537">
        <v>0</v>
      </c>
      <c r="S2351" s="537">
        <v>0</v>
      </c>
      <c r="T2351" s="537">
        <v>0</v>
      </c>
      <c r="U2351" s="537">
        <v>0</v>
      </c>
      <c r="V2351" s="537">
        <v>0</v>
      </c>
      <c r="W2351" s="530"/>
      <c r="X2351" s="142">
        <v>0</v>
      </c>
      <c r="Y2351" s="142">
        <v>0</v>
      </c>
      <c r="Z2351" s="537">
        <v>0</v>
      </c>
      <c r="AA2351" s="537">
        <v>0</v>
      </c>
      <c r="AB2351" s="530"/>
      <c r="AC2351" s="142">
        <v>0</v>
      </c>
      <c r="AD2351" s="530">
        <v>0</v>
      </c>
      <c r="AE2351" s="842">
        <v>0</v>
      </c>
      <c r="AF2351" s="929">
        <v>0</v>
      </c>
      <c r="AG2351" s="530">
        <v>0</v>
      </c>
      <c r="AH2351" s="530">
        <v>0</v>
      </c>
      <c r="AI2351" s="641">
        <v>0</v>
      </c>
      <c r="AJ2351" s="537">
        <v>0</v>
      </c>
      <c r="AK2351" s="537">
        <v>0</v>
      </c>
      <c r="AL2351" s="537">
        <v>0</v>
      </c>
      <c r="AM2351" s="537">
        <v>0</v>
      </c>
      <c r="AN2351" s="537">
        <v>0</v>
      </c>
      <c r="AO2351" s="530"/>
      <c r="AP2351" s="142">
        <v>0</v>
      </c>
      <c r="AQ2351" s="142">
        <v>0</v>
      </c>
      <c r="AR2351" s="537">
        <v>0</v>
      </c>
      <c r="AS2351" s="537">
        <v>0</v>
      </c>
      <c r="AT2351" s="530"/>
      <c r="AU2351" s="142">
        <v>0</v>
      </c>
      <c r="AV2351" s="530">
        <v>0</v>
      </c>
      <c r="AW2351" s="842">
        <v>0</v>
      </c>
      <c r="AX2351" s="115">
        <v>0</v>
      </c>
      <c r="AY2351" s="5">
        <v>0</v>
      </c>
      <c r="AZ2351" s="5">
        <v>0</v>
      </c>
      <c r="BA2351" s="335">
        <v>0</v>
      </c>
      <c r="BB2351" s="23">
        <v>0</v>
      </c>
      <c r="BC2351" s="5">
        <v>0</v>
      </c>
      <c r="BD2351" s="5">
        <v>0</v>
      </c>
      <c r="BE2351" s="335">
        <v>0</v>
      </c>
      <c r="BG2351" s="826"/>
      <c r="BH2351" s="607"/>
    </row>
    <row r="2352" spans="1:66" ht="12.75" customHeight="1" x14ac:dyDescent="0.25">
      <c r="A2352" s="222"/>
      <c r="C2352" s="116"/>
      <c r="D2352" s="620"/>
      <c r="F2352" s="117"/>
      <c r="G2352" s="694"/>
      <c r="H2352" s="878"/>
      <c r="I2352" s="397"/>
      <c r="J2352" s="380"/>
      <c r="K2352" s="405" t="s">
        <v>209</v>
      </c>
      <c r="L2352" s="738">
        <v>0</v>
      </c>
      <c r="M2352" s="739">
        <v>0</v>
      </c>
      <c r="N2352" s="929">
        <v>0</v>
      </c>
      <c r="O2352" s="530">
        <v>0</v>
      </c>
      <c r="P2352" s="530">
        <v>0</v>
      </c>
      <c r="Q2352" s="641">
        <v>0</v>
      </c>
      <c r="R2352" s="537">
        <v>0</v>
      </c>
      <c r="S2352" s="537">
        <v>0</v>
      </c>
      <c r="T2352" s="537">
        <v>0</v>
      </c>
      <c r="U2352" s="537">
        <v>0</v>
      </c>
      <c r="V2352" s="537">
        <v>0</v>
      </c>
      <c r="W2352" s="530"/>
      <c r="X2352" s="142">
        <v>0</v>
      </c>
      <c r="Y2352" s="142">
        <v>0</v>
      </c>
      <c r="Z2352" s="537">
        <v>0</v>
      </c>
      <c r="AA2352" s="537">
        <v>0</v>
      </c>
      <c r="AB2352" s="530"/>
      <c r="AC2352" s="142">
        <v>0</v>
      </c>
      <c r="AD2352" s="530">
        <v>0</v>
      </c>
      <c r="AE2352" s="842">
        <v>0</v>
      </c>
      <c r="AF2352" s="929">
        <v>0</v>
      </c>
      <c r="AG2352" s="530">
        <v>0</v>
      </c>
      <c r="AH2352" s="530">
        <v>0</v>
      </c>
      <c r="AI2352" s="641">
        <v>0</v>
      </c>
      <c r="AJ2352" s="537">
        <v>0</v>
      </c>
      <c r="AK2352" s="537">
        <v>0</v>
      </c>
      <c r="AL2352" s="537">
        <v>0</v>
      </c>
      <c r="AM2352" s="537">
        <v>0</v>
      </c>
      <c r="AN2352" s="537">
        <v>0</v>
      </c>
      <c r="AO2352" s="530"/>
      <c r="AP2352" s="142">
        <v>0</v>
      </c>
      <c r="AQ2352" s="142">
        <v>0</v>
      </c>
      <c r="AR2352" s="537">
        <v>0</v>
      </c>
      <c r="AS2352" s="537">
        <v>0</v>
      </c>
      <c r="AT2352" s="530"/>
      <c r="AU2352" s="142">
        <v>0</v>
      </c>
      <c r="AV2352" s="530">
        <v>0</v>
      </c>
      <c r="AW2352" s="842">
        <v>0</v>
      </c>
      <c r="AX2352" s="115">
        <v>0</v>
      </c>
      <c r="AY2352" s="5">
        <v>0</v>
      </c>
      <c r="AZ2352" s="5">
        <v>0</v>
      </c>
      <c r="BA2352" s="335">
        <v>0</v>
      </c>
      <c r="BB2352" s="23">
        <v>0</v>
      </c>
      <c r="BC2352" s="5">
        <v>0</v>
      </c>
      <c r="BD2352" s="5">
        <v>0</v>
      </c>
      <c r="BE2352" s="335">
        <v>0</v>
      </c>
      <c r="BG2352" s="826"/>
      <c r="BH2352" s="607"/>
    </row>
    <row r="2353" spans="1:66" ht="12.75" customHeight="1" x14ac:dyDescent="0.25">
      <c r="A2353" s="222"/>
      <c r="C2353" s="116"/>
      <c r="D2353" s="620"/>
      <c r="F2353" s="117"/>
      <c r="G2353" s="694"/>
      <c r="H2353" s="878"/>
      <c r="I2353" s="397"/>
      <c r="J2353" s="380"/>
      <c r="K2353" s="405" t="s">
        <v>210</v>
      </c>
      <c r="L2353" s="738">
        <v>0</v>
      </c>
      <c r="M2353" s="739">
        <v>0</v>
      </c>
      <c r="N2353" s="929">
        <v>0</v>
      </c>
      <c r="O2353" s="530">
        <v>0</v>
      </c>
      <c r="P2353" s="530">
        <v>0</v>
      </c>
      <c r="Q2353" s="641">
        <v>0</v>
      </c>
      <c r="R2353" s="537">
        <v>0</v>
      </c>
      <c r="S2353" s="537">
        <v>0</v>
      </c>
      <c r="T2353" s="537">
        <v>0</v>
      </c>
      <c r="U2353" s="537">
        <v>0</v>
      </c>
      <c r="V2353" s="537">
        <v>0</v>
      </c>
      <c r="W2353" s="530"/>
      <c r="X2353" s="142">
        <v>0</v>
      </c>
      <c r="Y2353" s="142">
        <v>0</v>
      </c>
      <c r="Z2353" s="537">
        <v>0</v>
      </c>
      <c r="AA2353" s="537">
        <v>0</v>
      </c>
      <c r="AB2353" s="530"/>
      <c r="AC2353" s="142">
        <v>0</v>
      </c>
      <c r="AD2353" s="530">
        <v>0</v>
      </c>
      <c r="AE2353" s="842">
        <v>0</v>
      </c>
      <c r="AF2353" s="929">
        <v>0</v>
      </c>
      <c r="AG2353" s="530">
        <v>0</v>
      </c>
      <c r="AH2353" s="530">
        <v>0</v>
      </c>
      <c r="AI2353" s="641">
        <v>0</v>
      </c>
      <c r="AJ2353" s="537">
        <v>0</v>
      </c>
      <c r="AK2353" s="537">
        <v>0</v>
      </c>
      <c r="AL2353" s="537">
        <v>0</v>
      </c>
      <c r="AM2353" s="537">
        <v>0</v>
      </c>
      <c r="AN2353" s="537">
        <v>0</v>
      </c>
      <c r="AO2353" s="530"/>
      <c r="AP2353" s="142">
        <v>0</v>
      </c>
      <c r="AQ2353" s="142">
        <v>0</v>
      </c>
      <c r="AR2353" s="537">
        <v>0</v>
      </c>
      <c r="AS2353" s="537">
        <v>0</v>
      </c>
      <c r="AT2353" s="530"/>
      <c r="AU2353" s="142">
        <v>0</v>
      </c>
      <c r="AV2353" s="530">
        <v>0</v>
      </c>
      <c r="AW2353" s="842">
        <v>0</v>
      </c>
      <c r="AX2353" s="115">
        <v>0</v>
      </c>
      <c r="AY2353" s="5">
        <v>0</v>
      </c>
      <c r="AZ2353" s="5">
        <v>0</v>
      </c>
      <c r="BA2353" s="335">
        <v>0</v>
      </c>
      <c r="BB2353" s="23">
        <v>0</v>
      </c>
      <c r="BC2353" s="5">
        <v>0</v>
      </c>
      <c r="BD2353" s="5">
        <v>0</v>
      </c>
      <c r="BE2353" s="335">
        <v>0</v>
      </c>
      <c r="BG2353" s="826"/>
      <c r="BH2353" s="607"/>
    </row>
    <row r="2354" spans="1:66" ht="12.75" customHeight="1" x14ac:dyDescent="0.25">
      <c r="A2354" s="222"/>
      <c r="C2354" s="116"/>
      <c r="D2354" s="620"/>
      <c r="F2354" s="117"/>
      <c r="G2354" s="694"/>
      <c r="H2354" s="878"/>
      <c r="I2354" s="397"/>
      <c r="J2354" s="380"/>
      <c r="K2354" s="406" t="s">
        <v>53</v>
      </c>
      <c r="L2354" s="738">
        <v>0</v>
      </c>
      <c r="M2354" s="739">
        <v>0</v>
      </c>
      <c r="N2354" s="929">
        <v>0</v>
      </c>
      <c r="O2354" s="530">
        <v>0</v>
      </c>
      <c r="P2354" s="530">
        <v>0</v>
      </c>
      <c r="Q2354" s="641">
        <v>0</v>
      </c>
      <c r="R2354" s="537">
        <v>0</v>
      </c>
      <c r="S2354" s="537">
        <v>0</v>
      </c>
      <c r="T2354" s="537">
        <v>0</v>
      </c>
      <c r="U2354" s="537">
        <v>0</v>
      </c>
      <c r="V2354" s="537">
        <v>0</v>
      </c>
      <c r="W2354" s="530"/>
      <c r="X2354" s="142">
        <v>0</v>
      </c>
      <c r="Y2354" s="142">
        <v>0</v>
      </c>
      <c r="Z2354" s="537">
        <v>0</v>
      </c>
      <c r="AA2354" s="537">
        <v>0</v>
      </c>
      <c r="AB2354" s="530"/>
      <c r="AC2354" s="142">
        <v>0</v>
      </c>
      <c r="AD2354" s="530">
        <v>0</v>
      </c>
      <c r="AE2354" s="842">
        <v>0</v>
      </c>
      <c r="AF2354" s="929">
        <v>0</v>
      </c>
      <c r="AG2354" s="530">
        <v>0</v>
      </c>
      <c r="AH2354" s="530">
        <v>0</v>
      </c>
      <c r="AI2354" s="641">
        <v>0</v>
      </c>
      <c r="AJ2354" s="537">
        <v>0</v>
      </c>
      <c r="AK2354" s="537">
        <v>0</v>
      </c>
      <c r="AL2354" s="537">
        <v>0</v>
      </c>
      <c r="AM2354" s="537">
        <v>0</v>
      </c>
      <c r="AN2354" s="537">
        <v>0</v>
      </c>
      <c r="AO2354" s="530"/>
      <c r="AP2354" s="142">
        <v>0</v>
      </c>
      <c r="AQ2354" s="142">
        <v>0</v>
      </c>
      <c r="AR2354" s="537">
        <v>0</v>
      </c>
      <c r="AS2354" s="537">
        <v>0</v>
      </c>
      <c r="AT2354" s="530"/>
      <c r="AU2354" s="142">
        <v>0</v>
      </c>
      <c r="AV2354" s="530">
        <v>0</v>
      </c>
      <c r="AW2354" s="842">
        <v>0</v>
      </c>
      <c r="AX2354" s="115">
        <v>0</v>
      </c>
      <c r="AY2354" s="5">
        <v>0</v>
      </c>
      <c r="AZ2354" s="5">
        <v>0</v>
      </c>
      <c r="BA2354" s="335">
        <v>0</v>
      </c>
      <c r="BB2354" s="23">
        <v>0</v>
      </c>
      <c r="BC2354" s="5">
        <v>0</v>
      </c>
      <c r="BD2354" s="5">
        <v>0</v>
      </c>
      <c r="BE2354" s="335">
        <v>0</v>
      </c>
      <c r="BG2354" s="826"/>
      <c r="BH2354" s="607"/>
    </row>
    <row r="2355" spans="1:66" ht="12.75" customHeight="1" x14ac:dyDescent="0.25">
      <c r="A2355" s="21"/>
      <c r="B2355" s="112"/>
      <c r="C2355" s="116"/>
      <c r="D2355" s="623"/>
      <c r="E2355" s="278"/>
      <c r="F2355" s="116"/>
      <c r="G2355" s="694"/>
      <c r="H2355" s="878"/>
      <c r="I2355" s="397"/>
      <c r="J2355" s="380"/>
      <c r="K2355" s="406"/>
      <c r="L2355" s="738"/>
      <c r="M2355" s="739"/>
      <c r="N2355" s="929"/>
      <c r="O2355" s="530"/>
      <c r="P2355" s="530"/>
      <c r="Q2355" s="641"/>
      <c r="R2355" s="537"/>
      <c r="S2355" s="537"/>
      <c r="T2355" s="537"/>
      <c r="U2355" s="537"/>
      <c r="V2355" s="537"/>
      <c r="W2355" s="531"/>
      <c r="X2355" s="140"/>
      <c r="Y2355" s="140"/>
      <c r="Z2355" s="551"/>
      <c r="AA2355" s="551"/>
      <c r="AB2355" s="531"/>
      <c r="AC2355" s="142"/>
      <c r="AD2355" s="530"/>
      <c r="AE2355" s="842"/>
      <c r="AF2355" s="929"/>
      <c r="AG2355" s="530"/>
      <c r="AH2355" s="530"/>
      <c r="AI2355" s="641"/>
      <c r="AJ2355" s="537"/>
      <c r="AK2355" s="537"/>
      <c r="AL2355" s="537"/>
      <c r="AM2355" s="537"/>
      <c r="AN2355" s="537"/>
      <c r="AO2355" s="531"/>
      <c r="AP2355" s="140"/>
      <c r="AQ2355" s="140"/>
      <c r="AR2355" s="551"/>
      <c r="AS2355" s="551"/>
      <c r="AT2355" s="531"/>
      <c r="AU2355" s="142"/>
      <c r="AV2355" s="530"/>
      <c r="AW2355" s="842"/>
      <c r="AX2355" s="115"/>
      <c r="AY2355" s="5"/>
      <c r="AZ2355" s="5"/>
      <c r="BA2355" s="335"/>
      <c r="BC2355" s="5"/>
      <c r="BD2355" s="5"/>
      <c r="BE2355" s="335"/>
      <c r="BG2355" s="826"/>
      <c r="BH2355" s="607"/>
    </row>
    <row r="2356" spans="1:66" s="4" customFormat="1" ht="12.75" customHeight="1" x14ac:dyDescent="0.25">
      <c r="A2356" s="21"/>
      <c r="B2356" s="112"/>
      <c r="C2356" s="116"/>
      <c r="D2356" s="623"/>
      <c r="E2356" s="278"/>
      <c r="F2356" s="116"/>
      <c r="G2356" s="694"/>
      <c r="H2356" s="878"/>
      <c r="I2356" s="397"/>
      <c r="J2356" s="380"/>
      <c r="K2356" s="406"/>
      <c r="L2356" s="738"/>
      <c r="M2356" s="739"/>
      <c r="N2356" s="929"/>
      <c r="O2356" s="530"/>
      <c r="P2356" s="530"/>
      <c r="Q2356" s="641"/>
      <c r="R2356" s="537"/>
      <c r="S2356" s="537"/>
      <c r="T2356" s="537"/>
      <c r="U2356" s="537"/>
      <c r="V2356" s="537"/>
      <c r="W2356" s="531"/>
      <c r="X2356" s="140"/>
      <c r="Y2356" s="140"/>
      <c r="Z2356" s="551"/>
      <c r="AA2356" s="551"/>
      <c r="AB2356" s="531"/>
      <c r="AC2356" s="142"/>
      <c r="AD2356" s="530"/>
      <c r="AE2356" s="842"/>
      <c r="AF2356" s="929"/>
      <c r="AG2356" s="530"/>
      <c r="AH2356" s="530"/>
      <c r="AI2356" s="641"/>
      <c r="AJ2356" s="537"/>
      <c r="AK2356" s="537"/>
      <c r="AL2356" s="537"/>
      <c r="AM2356" s="537"/>
      <c r="AN2356" s="537"/>
      <c r="AO2356" s="531"/>
      <c r="AP2356" s="140"/>
      <c r="AQ2356" s="140"/>
      <c r="AR2356" s="551"/>
      <c r="AS2356" s="551"/>
      <c r="AT2356" s="531"/>
      <c r="AU2356" s="142"/>
      <c r="AV2356" s="530"/>
      <c r="AW2356" s="842"/>
      <c r="AX2356" s="115"/>
      <c r="AY2356" s="5"/>
      <c r="AZ2356" s="5"/>
      <c r="BA2356" s="335"/>
      <c r="BB2356" s="23"/>
      <c r="BC2356" s="5"/>
      <c r="BD2356" s="5"/>
      <c r="BE2356" s="335"/>
      <c r="BF2356" s="41"/>
      <c r="BG2356" s="826"/>
      <c r="BH2356" s="607"/>
      <c r="BI2356" s="41"/>
      <c r="BJ2356" s="41"/>
      <c r="BK2356" s="41"/>
      <c r="BL2356" s="41"/>
      <c r="BM2356" s="41"/>
      <c r="BN2356" s="41"/>
    </row>
    <row r="2357" spans="1:66" ht="12.75" customHeight="1" x14ac:dyDescent="0.25">
      <c r="A2357" s="236"/>
      <c r="B2357" s="217"/>
      <c r="C2357" s="264"/>
      <c r="D2357" s="631"/>
      <c r="E2357" s="289"/>
      <c r="F2357" s="304"/>
      <c r="G2357" s="705"/>
      <c r="H2357" s="896"/>
      <c r="I2357" s="244"/>
      <c r="J2357" s="814"/>
      <c r="K2357" s="523" t="s">
        <v>181</v>
      </c>
      <c r="L2357" s="317">
        <f>L1481+L1540+L1604+L1653+L1690+L1814+L1874+L1905+L1947+L1985+L2015+L2033+L2079+L2153+L2172+L2277+L2290+L2334+L2349+L1520</f>
        <v>4246146</v>
      </c>
      <c r="M2357" s="747">
        <f>M1481+M1540+M1604+M1653+M1690+M1814+M1874+M1905+M1947+M1985+M2015+M2033+M2079+M2153+M2172+M2277+M2290+M2334+M2349+M1520</f>
        <v>3964980</v>
      </c>
      <c r="N2357" s="851">
        <f>N1481+N1540+N1604+N1653+N1690+N1814+N1874+N1905+N1947+N1985+N2015+N2033+N2079+N2153+N2172+N2277+N2290+N2334+N2349+N1520</f>
        <v>0</v>
      </c>
      <c r="O2357" s="791">
        <f>O1481+O1540+O1604+O1653+O1690+O1814+O1874+O1905+O1947+O1985+O2015+O2033+O2079+O2153+O2172+O2277+O2290+O2334+O2349+O1520</f>
        <v>-4246146</v>
      </c>
      <c r="P2357" s="791">
        <f>P1481+P1540+P1604+P1653+P1690+P1814+P1874+P1905+P1947+P1985+P2015+P2033+P2079+P2153+P2172+P2277+P2290+P2334+P2349+P1520</f>
        <v>0</v>
      </c>
      <c r="Q2357" s="786">
        <f>Q1481+Q1540+Q1604+Q1653+Q1690+Q1814+Q1874+Q1905+Q1947+Q1985+Q2015+Q2033+Q2079+Q2153+Q2172+Q2277+Q2290+Q2334+Q2349+Q1520</f>
        <v>0</v>
      </c>
      <c r="R2357" s="650">
        <f>R1481+R1540+R1604+R1653+R1690+R1814+R1874+R1905+R1947+R1985+R2015+R2033+R2079+R2153+R2172+R2277+R2290+R2334+R2349+R1520</f>
        <v>0</v>
      </c>
      <c r="S2357" s="650">
        <f>S1481+S1540+S1604+S1653+S1690+S1814+S1874+S1905+S1947+S1985+S2015+S2033+S2079+S2153+S2172+S2277+S2290+S2334+S2349+S1520</f>
        <v>0</v>
      </c>
      <c r="T2357" s="650">
        <f>T1481+T1540+T1604+T1653+T1690+T1814+T1874+T1905+T1947+T1985+T2015+T2033+T2079+T2153+T2172+T2277+T2290+T2334+T2349+T1520</f>
        <v>0</v>
      </c>
      <c r="U2357" s="650">
        <f>U1481+U1540+U1604+U1653+U1690+U1814+U1874+U1905+U1947+U1985+U2015+U2033+U2079+U2153+U2172+U2277+U2290+U2334+U2349+U1520</f>
        <v>0</v>
      </c>
      <c r="V2357" s="650">
        <f>V1481+V1540+V1604+V1653+V1690+V1814+V1874+V1905+V1947+V1985+V2015+V2033+V2079+V2153+V2172+V2277+V2290+V2334+V2349+V1520</f>
        <v>0</v>
      </c>
      <c r="W2357" s="791"/>
      <c r="X2357" s="650">
        <f>X1481+X1540+X1604+X1653+X1690+X1814+X1874+X1905+X1947+X1985+X2015+X2033+X2079+X2153+X2172+X2277+X2290+X2334+X2349+X1520</f>
        <v>0</v>
      </c>
      <c r="Y2357" s="650">
        <f>Y1481+Y1540+Y1604+Y1653+Y1690+Y1814+Y1874+Y1905+Y1947+Y1985+Y2015+Y2033+Y2079+Y2153+Y2172+Y2277+Y2290+Y2334+Y2349+Y1520</f>
        <v>0</v>
      </c>
      <c r="Z2357" s="650">
        <f>Z1481+Z1540+Z1604+Z1653+Z1690+Z1814+Z1874+Z1905+Z1947+Z1985+Z2015+Z2033+Z2079+Z2153+Z2172+Z2277+Z2290+Z2334+Z2349+Z1520</f>
        <v>0</v>
      </c>
      <c r="AA2357" s="650">
        <f>AA1481+AA1540+AA1604+AA1653+AA1690+AA1814+AA1874+AA1905+AA1947+AA1985+AA2015+AA2033+AA2079+AA2153+AA2172+AA2277+AA2290+AA2334+AA2349+AA1520</f>
        <v>0</v>
      </c>
      <c r="AB2357" s="791"/>
      <c r="AC2357" s="650">
        <f>AC1481+AC1540+AC1604+AC1653+AC1690+AC1814+AC1874+AC1905+AC1947+AC1985+AC2015+AC2033+AC2079+AC2153+AC2172+AC2277+AC2290+AC2334+AC2349+AC1520</f>
        <v>0</v>
      </c>
      <c r="AD2357" s="791">
        <f>AD1481+AD1540+AD1604+AD1653+AD1690+AD1814+AD1874+AD1905+AD1947+AD1985+AD2015+AD2033+AD2079+AD2153+AD2172+AD2277+AD2290+AD2334+AD2349+AD1520</f>
        <v>0</v>
      </c>
      <c r="AE2357" s="852">
        <f>AE1481+AE1540+AE1604+AE1653+AE1690+AE1814+AE1874+AE1905+AE1947+AE1985+AE2015+AE2033+AE2079+AE2153+AE2172+AE2277+AE2290+AE2334+AE2349+AE1520</f>
        <v>0</v>
      </c>
      <c r="AF2357" s="851">
        <f>AF1481+AF1540+AF1604+AF1653+AF1690+AF1814+AF1874+AF1905+AF1947+AF1985+AF2015+AF2033+AF2079+AF2153+AF2172+AF2277+AF2290+AF2334+AF2349+AF1520</f>
        <v>0</v>
      </c>
      <c r="AG2357" s="791">
        <f>AG1481+AG1540+AG1604+AG1653+AG1690+AG1814+AG1874+AG1905+AG1947+AG1985+AG2015+AG2033+AG2079+AG2153+AG2172+AG2277+AG2290+AG2334+AG2349+AG1520</f>
        <v>-3964980</v>
      </c>
      <c r="AH2357" s="791">
        <f>AH1481+AH1540+AH1604+AH1653+AH1690+AH1814+AH1874+AH1905+AH1947+AH1985+AH2015+AH2033+AH2079+AH2153+AH2172+AH2277+AH2290+AH2334+AH2349+AH1520</f>
        <v>0</v>
      </c>
      <c r="AI2357" s="786">
        <f>AI1481+AI1540+AI1604+AI1653+AI1690+AI1814+AI1874+AI1905+AI1947+AI1985+AI2015+AI2033+AI2079+AI2153+AI2172+AI2277+AI2290+AI2334+AI2349+AI1520</f>
        <v>0</v>
      </c>
      <c r="AJ2357" s="650">
        <f>AJ1481+AJ1540+AJ1604+AJ1653+AJ1690+AJ1814+AJ1874+AJ1905+AJ1947+AJ1985+AJ2015+AJ2033+AJ2079+AJ2153+AJ2172+AJ2277+AJ2290+AJ2334+AJ2349+AJ1520</f>
        <v>0</v>
      </c>
      <c r="AK2357" s="650">
        <f>AK1481+AK1540+AK1604+AK1653+AK1690+AK1814+AK1874+AK1905+AK1947+AK1985+AK2015+AK2033+AK2079+AK2153+AK2172+AK2277+AK2290+AK2334+AK2349+AK1520</f>
        <v>0</v>
      </c>
      <c r="AL2357" s="650">
        <f>AL1481+AL1540+AL1604+AL1653+AL1690+AL1814+AL1874+AL1905+AL1947+AL1985+AL2015+AL2033+AL2079+AL2153+AL2172+AL2277+AL2290+AL2334+AL2349+AL1520</f>
        <v>0</v>
      </c>
      <c r="AM2357" s="650">
        <f>AM1481+AM1540+AM1604+AM1653+AM1690+AM1814+AM1874+AM1905+AM1947+AM1985+AM2015+AM2033+AM2079+AM2153+AM2172+AM2277+AM2290+AM2334+AM2349+AM1520</f>
        <v>0</v>
      </c>
      <c r="AN2357" s="650">
        <f>AN1481+AN1540+AN1604+AN1653+AN1690+AN1814+AN1874+AN1905+AN1947+AN1985+AN2015+AN2033+AN2079+AN2153+AN2172+AN2277+AN2290+AN2334+AN2349+AN1520</f>
        <v>0</v>
      </c>
      <c r="AO2357" s="791"/>
      <c r="AP2357" s="650">
        <f>AP1481+AP1540+AP1604+AP1653+AP1690+AP1814+AP1874+AP1905+AP1947+AP1985+AP2015+AP2033+AP2079+AP2153+AP2172+AP2277+AP2290+AP2334+AP2349+AP1520</f>
        <v>0</v>
      </c>
      <c r="AQ2357" s="650">
        <f>AQ1481+AQ1540+AQ1604+AQ1653+AQ1690+AQ1814+AQ1874+AQ1905+AQ1947+AQ1985+AQ2015+AQ2033+AQ2079+AQ2153+AQ2172+AQ2277+AQ2290+AQ2334+AQ2349+AQ1520</f>
        <v>0</v>
      </c>
      <c r="AR2357" s="650">
        <f>AR1481+AR1540+AR1604+AR1653+AR1690+AR1814+AR1874+AR1905+AR1947+AR1985+AR2015+AR2033+AR2079+AR2153+AR2172+AR2277+AR2290+AR2334+AR2349+AR1520</f>
        <v>0</v>
      </c>
      <c r="AS2357" s="650">
        <f>AS1481+AS1540+AS1604+AS1653+AS1690+AS1814+AS1874+AS1905+AS1947+AS1985+AS2015+AS2033+AS2079+AS2153+AS2172+AS2277+AS2290+AS2334+AS2349+AS1520</f>
        <v>0</v>
      </c>
      <c r="AT2357" s="791"/>
      <c r="AU2357" s="650">
        <f>AU1481+AU1540+AU1604+AU1653+AU1690+AU1814+AU1874+AU1905+AU1947+AU1985+AU2015+AU2033+AU2079+AU2153+AU2172+AU2277+AU2290+AU2334+AU2349+AU1520</f>
        <v>0</v>
      </c>
      <c r="AV2357" s="791">
        <f>AV1481+AV1540+AV1604+AV1653+AV1690+AV1814+AV1874+AV1905+AV1947+AV1985+AV2015+AV2033+AV2079+AV2153+AV2172+AV2277+AV2290+AV2334+AV2349+AV1520</f>
        <v>0</v>
      </c>
      <c r="AW2357" s="852">
        <f>AW1481+AW1540+AW1604+AW1653+AW1690+AW1814+AW1874+AW1905+AW1947+AW1985+AW2015+AW2033+AW2079+AW2153+AW2172+AW2277+AW2290+AW2334+AW2349+AW1520</f>
        <v>0</v>
      </c>
      <c r="AX2357" s="346">
        <f>AX1481+AX1540+AX1604+AX1653+AX1690+AX1814+AX1874+AX1905+AX1947+AX1985+AX2015+AX2033+AX2079+AX2153+AX2172+AX2277+AX2290+AX2334+AX2349+AX1520</f>
        <v>4246146</v>
      </c>
      <c r="AY2357" s="347">
        <f>AY1481+AY1540+AY1604+AY1653+AY1690+AY1814+AY1874+AY1905+AY1947+AY1985+AY2015+AY2033+AY2079+AY2153+AY2172+AY2277+AY2290+AY2334+AY2349+AY1520</f>
        <v>0</v>
      </c>
      <c r="AZ2357" s="348">
        <f>AZ1481+AZ1540+AZ1604+AZ1653+AZ1690+AZ1814+AZ1874+AZ1905+AZ1947+AZ1985+AZ2015+AZ2033+AZ2079+AZ2153+AZ2172+AZ2277+AZ2290+AZ2334+AZ2349+AZ1520</f>
        <v>-4246146</v>
      </c>
      <c r="BA2357" s="349" t="e">
        <f>BA1481+BA1540+BA1604+BA1653+BA1690+BA1814+BA1874+BA1905+BA1947+BA1985+BA2015+BA2033+BA2079+BA2153+BA2172+BA2277+BA2290+BA2334+BA2349+BA1520</f>
        <v>#DIV/0!</v>
      </c>
      <c r="BB2357" s="326">
        <f>BB1481+BB1540+BB1604+BB1653+BB1690+BB1814+BB1874+BB1905+BB1947+BB1985+BB2015+BB2033+BB2079+BB2153+BB2172+BB2277+BB2290+BB2334+BB2349+BB1520</f>
        <v>3964980</v>
      </c>
      <c r="BC2357" s="347">
        <f>BC1481+BC1540+BC1604+BC1653+BC1690+BC1814+BC1874+BC1905+BC1947+BC1985+BC2015+BC2033+BC2079+BC2153+BC2172+BC2277+BC2290+BC2334+BC2349+BC1520</f>
        <v>0</v>
      </c>
      <c r="BD2357" s="348">
        <f>BD1481+BD1540+BD1604+BD1653+BD1690+BD1814+BD1874+BD1905+BD1947+BD1985+BD2015+BD2033+BD2079+BD2153+BD2172+BD2277+BD2290+BD2334+BD2349+BD1520</f>
        <v>-3964980</v>
      </c>
      <c r="BE2357" s="349" t="e">
        <f>BE1481+BE1540+BE1604+BE1653+BE1690+BE1814+BE1874+BE1905+BE1947+BE1985+BE2015+BE2033+BE2079+BE2153+BE2172+BE2277+BE2290+BE2334+BE2349+BE1520</f>
        <v>#DIV/0!</v>
      </c>
      <c r="BG2357" s="826"/>
      <c r="BH2357" s="607"/>
    </row>
    <row r="2358" spans="1:66" ht="12.75" customHeight="1" x14ac:dyDescent="0.25">
      <c r="A2358" s="222"/>
      <c r="C2358" s="258"/>
      <c r="D2358" s="620"/>
      <c r="F2358" s="117"/>
      <c r="G2358" s="694"/>
      <c r="H2358" s="878"/>
      <c r="I2358" s="397"/>
      <c r="J2358" s="380"/>
      <c r="K2358" s="522" t="s">
        <v>208</v>
      </c>
      <c r="L2358" s="738">
        <f>L1482+L1541+L1605+L1654+L1691+L1815+L1875+L1906+L1948+L1986+L2016+L2034+L2080+L2154+L2173+L2278+L2291+L2335+L2350+L1521</f>
        <v>0</v>
      </c>
      <c r="M2358" s="739">
        <f>M1482+M1541+M1605+M1654+M1691+M1815+M1875+M1906+M1948+M1986+M2016+M2034+M2080+M2154+M2173+M2278+M2291+M2335+M2350+M1521</f>
        <v>0</v>
      </c>
      <c r="N2358" s="822">
        <f>N1482+N1541+N1605+N1654+N1691+N1815+N1875+N1906+N1948+N1986+N2016+N2034+N2080+N2154+N2173+N2278+N2291+N2335+N2350+N1521</f>
        <v>0</v>
      </c>
      <c r="O2358" s="666">
        <f>O1482+O1541+O1605+O1654+O1691+O1815+O1875+O1906+O1948+O1986+O2016+O2034+O2080+O2154+O2173+O2278+O2291+O2335+O2350+O1521</f>
        <v>0</v>
      </c>
      <c r="P2358" s="666">
        <f>P1482+P1541+P1605+P1654+P1691+P1815+P1875+P1906+P1948+P1986+P2016+P2034+P2080+P2154+P2173+P2278+P2291+P2335+P2350+P1521</f>
        <v>0</v>
      </c>
      <c r="Q2358" s="137">
        <f>Q1482+Q1541+Q1605+Q1654+Q1691+Q1815+Q1875+Q1906+Q1948+Q1986+Q2016+Q2034+Q2080+Q2154+Q2173+Q2278+Q2291+Q2335+Q2350+Q1521</f>
        <v>0</v>
      </c>
      <c r="R2358" s="138">
        <f>R1482+R1541+R1605+R1654+R1691+R1815+R1875+R1906+R1948+R1986+R2016+R2034+R2080+R2154+R2173+R2278+R2291+R2335+R2350+R1521</f>
        <v>0</v>
      </c>
      <c r="S2358" s="138">
        <f>S1482+S1541+S1605+S1654+S1691+S1815+S1875+S1906+S1948+S1986+S2016+S2034+S2080+S2154+S2173+S2278+S2291+S2335+S2350+S1521</f>
        <v>0</v>
      </c>
      <c r="T2358" s="138">
        <f>T1482+T1541+T1605+T1654+T1691+T1815+T1875+T1906+T1948+T1986+T2016+T2034+T2080+T2154+T2173+T2278+T2291+T2335+T2350+T1521</f>
        <v>0</v>
      </c>
      <c r="U2358" s="138">
        <f>U1482+U1541+U1605+U1654+U1691+U1815+U1875+U1906+U1948+U1986+U2016+U2034+U2080+U2154+U2173+U2278+U2291+U2335+U2350+U1521</f>
        <v>0</v>
      </c>
      <c r="V2358" s="138">
        <f>V1482+V1541+V1605+V1654+V1691+V1815+V1875+V1906+V1948+V1986+V2016+V2034+V2080+V2154+V2173+V2278+V2291+V2335+V2350+V1521</f>
        <v>0</v>
      </c>
      <c r="W2358" s="666"/>
      <c r="X2358" s="138">
        <f>X1482+X1541+X1605+X1654+X1691+X1815+X1875+X1906+X1948+X1986+X2016+X2034+X2080+X2154+X2173+X2278+X2291+X2335+X2350+X1521</f>
        <v>0</v>
      </c>
      <c r="Y2358" s="138">
        <f>Y1482+Y1541+Y1605+Y1654+Y1691+Y1815+Y1875+Y1906+Y1948+Y1986+Y2016+Y2034+Y2080+Y2154+Y2173+Y2278+Y2291+Y2335+Y2350+Y1521</f>
        <v>0</v>
      </c>
      <c r="Z2358" s="138">
        <f>Z1482+Z1541+Z1605+Z1654+Z1691+Z1815+Z1875+Z1906+Z1948+Z1986+Z2016+Z2034+Z2080+Z2154+Z2173+Z2278+Z2291+Z2335+Z2350+Z1521</f>
        <v>0</v>
      </c>
      <c r="AA2358" s="138">
        <f>AA1482+AA1541+AA1605+AA1654+AA1691+AA1815+AA1875+AA1906+AA1948+AA1986+AA2016+AA2034+AA2080+AA2154+AA2173+AA2278+AA2291+AA2335+AA2350+AA1521</f>
        <v>0</v>
      </c>
      <c r="AB2358" s="666"/>
      <c r="AC2358" s="138">
        <f>AC1482+AC1541+AC1605+AC1654+AC1691+AC1815+AC1875+AC1906+AC1948+AC1986+AC2016+AC2034+AC2080+AC2154+AC2173+AC2278+AC2291+AC2335+AC2350+AC1521</f>
        <v>0</v>
      </c>
      <c r="AD2358" s="666">
        <f>AD1482+AD1541+AD1605+AD1654+AD1691+AD1815+AD1875+AD1906+AD1948+AD1986+AD2016+AD2034+AD2080+AD2154+AD2173+AD2278+AD2291+AD2335+AD2350+AD1521</f>
        <v>0</v>
      </c>
      <c r="AE2358" s="853">
        <f>AE1482+AE1541+AE1605+AE1654+AE1691+AE1815+AE1875+AE1906+AE1948+AE1986+AE2016+AE2034+AE2080+AE2154+AE2173+AE2278+AE2291+AE2335+AE2350+AE1521</f>
        <v>0</v>
      </c>
      <c r="AF2358" s="822">
        <f>AF1482+AF1541+AF1605+AF1654+AF1691+AF1815+AF1875+AF1906+AF1948+AF1986+AF2016+AF2034+AF2080+AF2154+AF2173+AF2278+AF2291+AF2335+AF2350+AF1521</f>
        <v>0</v>
      </c>
      <c r="AG2358" s="666">
        <f>AG1482+AG1541+AG1605+AG1654+AG1691+AG1815+AG1875+AG1906+AG1948+AG1986+AG2016+AG2034+AG2080+AG2154+AG2173+AG2278+AG2291+AG2335+AG2350+AG1521</f>
        <v>0</v>
      </c>
      <c r="AH2358" s="666">
        <f>AH1482+AH1541+AH1605+AH1654+AH1691+AH1815+AH1875+AH1906+AH1948+AH1986+AH2016+AH2034+AH2080+AH2154+AH2173+AH2278+AH2291+AH2335+AH2350+AH1521</f>
        <v>0</v>
      </c>
      <c r="AI2358" s="137">
        <f>AI1482+AI1541+AI1605+AI1654+AI1691+AI1815+AI1875+AI1906+AI1948+AI1986+AI2016+AI2034+AI2080+AI2154+AI2173+AI2278+AI2291+AI2335+AI2350+AI1521</f>
        <v>0</v>
      </c>
      <c r="AJ2358" s="138">
        <f>AJ1482+AJ1541+AJ1605+AJ1654+AJ1691+AJ1815+AJ1875+AJ1906+AJ1948+AJ1986+AJ2016+AJ2034+AJ2080+AJ2154+AJ2173+AJ2278+AJ2291+AJ2335+AJ2350+AJ1521</f>
        <v>0</v>
      </c>
      <c r="AK2358" s="138">
        <f>AK1482+AK1541+AK1605+AK1654+AK1691+AK1815+AK1875+AK1906+AK1948+AK1986+AK2016+AK2034+AK2080+AK2154+AK2173+AK2278+AK2291+AK2335+AK2350+AK1521</f>
        <v>0</v>
      </c>
      <c r="AL2358" s="138">
        <f>AL1482+AL1541+AL1605+AL1654+AL1691+AL1815+AL1875+AL1906+AL1948+AL1986+AL2016+AL2034+AL2080+AL2154+AL2173+AL2278+AL2291+AL2335+AL2350+AL1521</f>
        <v>0</v>
      </c>
      <c r="AM2358" s="138">
        <f>AM1482+AM1541+AM1605+AM1654+AM1691+AM1815+AM1875+AM1906+AM1948+AM1986+AM2016+AM2034+AM2080+AM2154+AM2173+AM2278+AM2291+AM2335+AM2350+AM1521</f>
        <v>0</v>
      </c>
      <c r="AN2358" s="138">
        <f>AN1482+AN1541+AN1605+AN1654+AN1691+AN1815+AN1875+AN1906+AN1948+AN1986+AN2016+AN2034+AN2080+AN2154+AN2173+AN2278+AN2291+AN2335+AN2350+AN1521</f>
        <v>0</v>
      </c>
      <c r="AO2358" s="666"/>
      <c r="AP2358" s="138">
        <f>AP1482+AP1541+AP1605+AP1654+AP1691+AP1815+AP1875+AP1906+AP1948+AP1986+AP2016+AP2034+AP2080+AP2154+AP2173+AP2278+AP2291+AP2335+AP2350+AP1521</f>
        <v>0</v>
      </c>
      <c r="AQ2358" s="138">
        <f>AQ1482+AQ1541+AQ1605+AQ1654+AQ1691+AQ1815+AQ1875+AQ1906+AQ1948+AQ1986+AQ2016+AQ2034+AQ2080+AQ2154+AQ2173+AQ2278+AQ2291+AQ2335+AQ2350+AQ1521</f>
        <v>0</v>
      </c>
      <c r="AR2358" s="138">
        <f>AR1482+AR1541+AR1605+AR1654+AR1691+AR1815+AR1875+AR1906+AR1948+AR1986+AR2016+AR2034+AR2080+AR2154+AR2173+AR2278+AR2291+AR2335+AR2350+AR1521</f>
        <v>0</v>
      </c>
      <c r="AS2358" s="138">
        <f>AS1482+AS1541+AS1605+AS1654+AS1691+AS1815+AS1875+AS1906+AS1948+AS1986+AS2016+AS2034+AS2080+AS2154+AS2173+AS2278+AS2291+AS2335+AS2350+AS1521</f>
        <v>0</v>
      </c>
      <c r="AT2358" s="666"/>
      <c r="AU2358" s="138">
        <f>AU1482+AU1541+AU1605+AU1654+AU1691+AU1815+AU1875+AU1906+AU1948+AU1986+AU2016+AU2034+AU2080+AU2154+AU2173+AU2278+AU2291+AU2335+AU2350+AU1521</f>
        <v>0</v>
      </c>
      <c r="AV2358" s="666">
        <f>AV1482+AV1541+AV1605+AV1654+AV1691+AV1815+AV1875+AV1906+AV1948+AV1986+AV2016+AV2034+AV2080+AV2154+AV2173+AV2278+AV2291+AV2335+AV2350+AV1521</f>
        <v>0</v>
      </c>
      <c r="AW2358" s="853">
        <f>AW1482+AW1541+AW1605+AW1654+AW1691+AW1815+AW1875+AW1906+AW1948+AW1986+AW2016+AW2034+AW2080+AW2154+AW2173+AW2278+AW2291+AW2335+AW2350+AW1521</f>
        <v>0</v>
      </c>
      <c r="AX2358" s="136">
        <f>AX1482+AX1541+AX1605+AX1654+AX1691+AX1815+AX1875+AX1906+AX1948+AX1986+AX2016+AX2034+AX2080+AX2154+AX2173+AX2278+AX2291+AX2335+AX2350+AX1521</f>
        <v>0</v>
      </c>
      <c r="AY2358" s="134">
        <f>AY1482+AY1541+AY1605+AY1654+AY1691+AY1815+AY1875+AY1906+AY1948+AY1986+AY2016+AY2034+AY2080+AY2154+AY2173+AY2278+AY2291+AY2335+AY2350+AY1521</f>
        <v>0</v>
      </c>
      <c r="AZ2358" s="135">
        <f>AZ1482+AZ1541+AZ1605+AZ1654+AZ1691+AZ1815+AZ1875+AZ1906+AZ1948+AZ1986+AZ2016+AZ2034+AZ2080+AZ2154+AZ2173+AZ2278+AZ2291+AZ2335+AZ2350+AZ1521</f>
        <v>0</v>
      </c>
      <c r="BA2358" s="350">
        <f>BA1482+BA1541+BA1605+BA1654+BA1691+BA1815+BA1875+BA1906+BA1948+BA1986+BA2016+BA2034+BA2080+BA2154+BA2173+BA2278+BA2291+BA2335+BA2350+BA1521</f>
        <v>0</v>
      </c>
      <c r="BB2358" s="139">
        <f>BB1482+BB1541+BB1605+BB1654+BB1691+BB1815+BB1875+BB1906+BB1948+BB1986+BB2016+BB2034+BB2080+BB2154+BB2173+BB2278+BB2291+BB2335+BB2350+BB1521</f>
        <v>0</v>
      </c>
      <c r="BC2358" s="134">
        <f>BC1482+BC1541+BC1605+BC1654+BC1691+BC1815+BC1875+BC1906+BC1948+BC1986+BC2016+BC2034+BC2080+BC2154+BC2173+BC2278+BC2291+BC2335+BC2350+BC1521</f>
        <v>0</v>
      </c>
      <c r="BD2358" s="135">
        <f>BD1482+BD1541+BD1605+BD1654+BD1691+BD1815+BD1875+BD1906+BD1948+BD1986+BD2016+BD2034+BD2080+BD2154+BD2173+BD2278+BD2291+BD2335+BD2350+BD1521</f>
        <v>0</v>
      </c>
      <c r="BE2358" s="350">
        <f>BE1482+BE1541+BE1605+BE1654+BE1691+BE1815+BE1875+BE1906+BE1948+BE1986+BE2016+BE2034+BE2080+BE2154+BE2173+BE2278+BE2291+BE2335+BE2350+BE1521</f>
        <v>0</v>
      </c>
      <c r="BG2358" s="826"/>
      <c r="BH2358" s="607"/>
    </row>
    <row r="2359" spans="1:66" ht="12.75" customHeight="1" x14ac:dyDescent="0.25">
      <c r="A2359" s="222"/>
      <c r="C2359" s="258"/>
      <c r="D2359" s="620"/>
      <c r="F2359" s="117"/>
      <c r="G2359" s="694"/>
      <c r="H2359" s="878"/>
      <c r="I2359" s="397"/>
      <c r="J2359" s="380"/>
      <c r="K2359" s="440" t="s">
        <v>96</v>
      </c>
      <c r="L2359" s="738">
        <f>L1483+L1542+L1606+L1655+L1692+L1816+L1876+L1907+L1949+L1987+L2017+L2035+L2081+L2155+L2174+L2279+L2292+L2336+L2351+L1522</f>
        <v>243425</v>
      </c>
      <c r="M2359" s="739">
        <f>M1483+M1542+M1606+M1655+M1692+M1816+M1876+M1907+M1949+M1987+M2017+M2035+M2081+M2155+M2174+M2279+M2292+M2336+M2351+M1522</f>
        <v>204023</v>
      </c>
      <c r="N2359" s="822">
        <f>N1483+N1542+N1606+N1655+N1692+N1816+N1876+N1907+N1949+N1987+N2017+N2035+N2081+N2155+N2174+N2279+N2292+N2336+N2351+N1522</f>
        <v>0</v>
      </c>
      <c r="O2359" s="666">
        <f>O1483+O1542+O1606+O1655+O1692+O1816+O1876+O1907+O1949+O1987+O2017+O2035+O2081+O2155+O2174+O2279+O2292+O2336+O2351+O1522</f>
        <v>-243425</v>
      </c>
      <c r="P2359" s="666">
        <f>P1483+P1542+P1606+P1655+P1692+P1816+P1876+P1907+P1949+P1987+P2017+P2035+P2081+P2155+P2174+P2279+P2292+P2336+P2351+P1522</f>
        <v>0</v>
      </c>
      <c r="Q2359" s="137">
        <f>Q1483+Q1542+Q1606+Q1655+Q1692+Q1816+Q1876+Q1907+Q1949+Q1987+Q2017+Q2035+Q2081+Q2155+Q2174+Q2279+Q2292+Q2336+Q2351+Q1522</f>
        <v>0</v>
      </c>
      <c r="R2359" s="138">
        <f>R1483+R1542+R1606+R1655+R1692+R1816+R1876+R1907+R1949+R1987+R2017+R2035+R2081+R2155+R2174+R2279+R2292+R2336+R2351+R1522</f>
        <v>0</v>
      </c>
      <c r="S2359" s="138">
        <f>S1483+S1542+S1606+S1655+S1692+S1816+S1876+S1907+S1949+S1987+S2017+S2035+S2081+S2155+S2174+S2279+S2292+S2336+S2351+S1522</f>
        <v>0</v>
      </c>
      <c r="T2359" s="138">
        <f>T1483+T1542+T1606+T1655+T1692+T1816+T1876+T1907+T1949+T1987+T2017+T2035+T2081+T2155+T2174+T2279+T2292+T2336+T2351+T1522</f>
        <v>0</v>
      </c>
      <c r="U2359" s="138">
        <f>U1483+U1542+U1606+U1655+U1692+U1816+U1876+U1907+U1949+U1987+U2017+U2035+U2081+U2155+U2174+U2279+U2292+U2336+U2351+U1522</f>
        <v>0</v>
      </c>
      <c r="V2359" s="138">
        <f>V1483+V1542+V1606+V1655+V1692+V1816+V1876+V1907+V1949+V1987+V2017+V2035+V2081+V2155+V2174+V2279+V2292+V2336+V2351+V1522</f>
        <v>0</v>
      </c>
      <c r="W2359" s="666"/>
      <c r="X2359" s="138">
        <f>X1483+X1542+X1606+X1655+X1692+X1816+X1876+X1907+X1949+X1987+X2017+X2035+X2081+X2155+X2174+X2279+X2292+X2336+X2351+X1522</f>
        <v>0</v>
      </c>
      <c r="Y2359" s="138">
        <f>Y1483+Y1542+Y1606+Y1655+Y1692+Y1816+Y1876+Y1907+Y1949+Y1987+Y2017+Y2035+Y2081+Y2155+Y2174+Y2279+Y2292+Y2336+Y2351+Y1522</f>
        <v>0</v>
      </c>
      <c r="Z2359" s="138">
        <f>Z1483+Z1542+Z1606+Z1655+Z1692+Z1816+Z1876+Z1907+Z1949+Z1987+Z2017+Z2035+Z2081+Z2155+Z2174+Z2279+Z2292+Z2336+Z2351+Z1522</f>
        <v>0</v>
      </c>
      <c r="AA2359" s="138">
        <f>AA1483+AA1542+AA1606+AA1655+AA1692+AA1816+AA1876+AA1907+AA1949+AA1987+AA2017+AA2035+AA2081+AA2155+AA2174+AA2279+AA2292+AA2336+AA2351+AA1522</f>
        <v>0</v>
      </c>
      <c r="AB2359" s="666"/>
      <c r="AC2359" s="138">
        <f>AC1483+AC1542+AC1606+AC1655+AC1692+AC1816+AC1876+AC1907+AC1949+AC1987+AC2017+AC2035+AC2081+AC2155+AC2174+AC2279+AC2292+AC2336+AC2351+AC1522</f>
        <v>0</v>
      </c>
      <c r="AD2359" s="666">
        <f>AD1483+AD1542+AD1606+AD1655+AD1692+AD1816+AD1876+AD1907+AD1949+AD1987+AD2017+AD2035+AD2081+AD2155+AD2174+AD2279+AD2292+AD2336+AD2351+AD1522</f>
        <v>0</v>
      </c>
      <c r="AE2359" s="853">
        <f>AE1483+AE1542+AE1606+AE1655+AE1692+AE1816+AE1876+AE1907+AE1949+AE1987+AE2017+AE2035+AE2081+AE2155+AE2174+AE2279+AE2292+AE2336+AE2351+AE1522</f>
        <v>0</v>
      </c>
      <c r="AF2359" s="822">
        <f>AF1483+AF1542+AF1606+AF1655+AF1692+AF1816+AF1876+AF1907+AF1949+AF1987+AF2017+AF2035+AF2081+AF2155+AF2174+AF2279+AF2292+AF2336+AF2351+AF1522</f>
        <v>0</v>
      </c>
      <c r="AG2359" s="666">
        <f>AG1483+AG1542+AG1606+AG1655+AG1692+AG1816+AG1876+AG1907+AG1949+AG1987+AG2017+AG2035+AG2081+AG2155+AG2174+AG2279+AG2292+AG2336+AG2351+AG1522</f>
        <v>-204023</v>
      </c>
      <c r="AH2359" s="666">
        <f>AH1483+AH1542+AH1606+AH1655+AH1692+AH1816+AH1876+AH1907+AH1949+AH1987+AH2017+AH2035+AH2081+AH2155+AH2174+AH2279+AH2292+AH2336+AH2351+AH1522</f>
        <v>0</v>
      </c>
      <c r="AI2359" s="137">
        <f>AI1483+AI1542+AI1606+AI1655+AI1692+AI1816+AI1876+AI1907+AI1949+AI1987+AI2017+AI2035+AI2081+AI2155+AI2174+AI2279+AI2292+AI2336+AI2351+AI1522</f>
        <v>0</v>
      </c>
      <c r="AJ2359" s="138">
        <f>AJ1483+AJ1542+AJ1606+AJ1655+AJ1692+AJ1816+AJ1876+AJ1907+AJ1949+AJ1987+AJ2017+AJ2035+AJ2081+AJ2155+AJ2174+AJ2279+AJ2292+AJ2336+AJ2351+AJ1522</f>
        <v>0</v>
      </c>
      <c r="AK2359" s="138">
        <f>AK1483+AK1542+AK1606+AK1655+AK1692+AK1816+AK1876+AK1907+AK1949+AK1987+AK2017+AK2035+AK2081+AK2155+AK2174+AK2279+AK2292+AK2336+AK2351+AK1522</f>
        <v>0</v>
      </c>
      <c r="AL2359" s="138">
        <f>AL1483+AL1542+AL1606+AL1655+AL1692+AL1816+AL1876+AL1907+AL1949+AL1987+AL2017+AL2035+AL2081+AL2155+AL2174+AL2279+AL2292+AL2336+AL2351+AL1522</f>
        <v>0</v>
      </c>
      <c r="AM2359" s="138">
        <f>AM1483+AM1542+AM1606+AM1655+AM1692+AM1816+AM1876+AM1907+AM1949+AM1987+AM2017+AM2035+AM2081+AM2155+AM2174+AM2279+AM2292+AM2336+AM2351+AM1522</f>
        <v>0</v>
      </c>
      <c r="AN2359" s="138">
        <f>AN1483+AN1542+AN1606+AN1655+AN1692+AN1816+AN1876+AN1907+AN1949+AN1987+AN2017+AN2035+AN2081+AN2155+AN2174+AN2279+AN2292+AN2336+AN2351+AN1522</f>
        <v>0</v>
      </c>
      <c r="AO2359" s="666"/>
      <c r="AP2359" s="138">
        <f>AP1483+AP1542+AP1606+AP1655+AP1692+AP1816+AP1876+AP1907+AP1949+AP1987+AP2017+AP2035+AP2081+AP2155+AP2174+AP2279+AP2292+AP2336+AP2351+AP1522</f>
        <v>0</v>
      </c>
      <c r="AQ2359" s="138">
        <f>AQ1483+AQ1542+AQ1606+AQ1655+AQ1692+AQ1816+AQ1876+AQ1907+AQ1949+AQ1987+AQ2017+AQ2035+AQ2081+AQ2155+AQ2174+AQ2279+AQ2292+AQ2336+AQ2351+AQ1522</f>
        <v>0</v>
      </c>
      <c r="AR2359" s="138">
        <f>AR1483+AR1542+AR1606+AR1655+AR1692+AR1816+AR1876+AR1907+AR1949+AR1987+AR2017+AR2035+AR2081+AR2155+AR2174+AR2279+AR2292+AR2336+AR2351+AR1522</f>
        <v>0</v>
      </c>
      <c r="AS2359" s="138">
        <f>AS1483+AS1542+AS1606+AS1655+AS1692+AS1816+AS1876+AS1907+AS1949+AS1987+AS2017+AS2035+AS2081+AS2155+AS2174+AS2279+AS2292+AS2336+AS2351+AS1522</f>
        <v>0</v>
      </c>
      <c r="AT2359" s="666"/>
      <c r="AU2359" s="138">
        <f>AU1483+AU1542+AU1606+AU1655+AU1692+AU1816+AU1876+AU1907+AU1949+AU1987+AU2017+AU2035+AU2081+AU2155+AU2174+AU2279+AU2292+AU2336+AU2351+AU1522</f>
        <v>0</v>
      </c>
      <c r="AV2359" s="666">
        <f>AV1483+AV1542+AV1606+AV1655+AV1692+AV1816+AV1876+AV1907+AV1949+AV1987+AV2017+AV2035+AV2081+AV2155+AV2174+AV2279+AV2292+AV2336+AV2351+AV1522</f>
        <v>0</v>
      </c>
      <c r="AW2359" s="853">
        <f>AW1483+AW1542+AW1606+AW1655+AW1692+AW1816+AW1876+AW1907+AW1949+AW1987+AW2017+AW2035+AW2081+AW2155+AW2174+AW2279+AW2292+AW2336+AW2351+AW1522</f>
        <v>0</v>
      </c>
      <c r="AX2359" s="136">
        <f>AX1483+AX1542+AX1606+AX1655+AX1692+AX1816+AX1876+AX1907+AX1949+AX1987+AX2017+AX2035+AX2081+AX2155+AX2174+AX2279+AX2292+AX2336+AX2351+AX1522</f>
        <v>243425</v>
      </c>
      <c r="AY2359" s="134">
        <f>AY1483+AY1542+AY1606+AY1655+AY1692+AY1816+AY1876+AY1907+AY1949+AY1987+AY2017+AY2035+AY2081+AY2155+AY2174+AY2279+AY2292+AY2336+AY2351+AY1522</f>
        <v>0</v>
      </c>
      <c r="AZ2359" s="135">
        <f>AZ1483+AZ1542+AZ1606+AZ1655+AZ1692+AZ1816+AZ1876+AZ1907+AZ1949+AZ1987+AZ2017+AZ2035+AZ2081+AZ2155+AZ2174+AZ2279+AZ2292+AZ2336+AZ2351+AZ1522</f>
        <v>-243425</v>
      </c>
      <c r="BA2359" s="350" t="e">
        <f>BA1483+BA1542+BA1606+BA1655+BA1692+BA1816+BA1876+BA1907+BA1949+BA1987+BA2017+BA2035+BA2081+BA2155+BA2174+BA2279+BA2292+BA2336+BA2351+BA1522</f>
        <v>#DIV/0!</v>
      </c>
      <c r="BB2359" s="139">
        <f>BB1483+BB1542+BB1606+BB1655+BB1692+BB1816+BB1876+BB1907+BB1949+BB1987+BB2017+BB2035+BB2081+BB2155+BB2174+BB2279+BB2292+BB2336+BB2351+BB1522</f>
        <v>204023</v>
      </c>
      <c r="BC2359" s="134">
        <f>BC1483+BC1542+BC1606+BC1655+BC1692+BC1816+BC1876+BC1907+BC1949+BC1987+BC2017+BC2035+BC2081+BC2155+BC2174+BC2279+BC2292+BC2336+BC2351+BC1522</f>
        <v>0</v>
      </c>
      <c r="BD2359" s="135">
        <f>BD1483+BD1542+BD1606+BD1655+BD1692+BD1816+BD1876+BD1907+BD1949+BD1987+BD2017+BD2035+BD2081+BD2155+BD2174+BD2279+BD2292+BD2336+BD2351+BD1522</f>
        <v>-204023</v>
      </c>
      <c r="BE2359" s="350" t="e">
        <f>BE1483+BE1542+BE1606+BE1655+BE1692+BE1816+BE1876+BE1907+BE1949+BE1987+BE2017+BE2035+BE2081+BE2155+BE2174+BE2279+BE2292+BE2336+BE2351+BE1522</f>
        <v>#DIV/0!</v>
      </c>
      <c r="BG2359" s="826"/>
      <c r="BH2359" s="607"/>
    </row>
    <row r="2360" spans="1:66" ht="12.75" customHeight="1" x14ac:dyDescent="0.25">
      <c r="A2360" s="222"/>
      <c r="C2360" s="258"/>
      <c r="D2360" s="620"/>
      <c r="F2360" s="117"/>
      <c r="G2360" s="694"/>
      <c r="H2360" s="878"/>
      <c r="I2360" s="397"/>
      <c r="J2360" s="380"/>
      <c r="K2360" s="440" t="s">
        <v>209</v>
      </c>
      <c r="L2360" s="738">
        <f>L1484+L1543+L1607+L1656+L1693+L1817+L1877+L1908+L1950+L1988+L2018+L2036+L2082+L2156+L2175+L2280+L2293+L2337+L2352+L1523</f>
        <v>43209</v>
      </c>
      <c r="M2360" s="739">
        <f>M1484+M1543+M1607+M1656+M1693+M1817+M1877+M1908+M1950+M1988+M2018+M2036+M2082+M2156+M2175+M2280+M2293+M2337+M2352+M1523</f>
        <v>43209</v>
      </c>
      <c r="N2360" s="822">
        <f>N1484+N1543+N1607+N1656+N1693+N1817+N1877+N1908+N1950+N1988+N2018+N2036+N2082+N2156+N2175+N2280+N2293+N2337+N2352+N1523</f>
        <v>0</v>
      </c>
      <c r="O2360" s="666">
        <f>O1484+O1543+O1607+O1656+O1693+O1817+O1877+O1908+O1950+O1988+O2018+O2036+O2082+O2156+O2175+O2280+O2293+O2337+O2352+O1523</f>
        <v>-43209</v>
      </c>
      <c r="P2360" s="666">
        <f>P1484+P1543+P1607+P1656+P1693+P1817+P1877+P1908+P1950+P1988+P2018+P2036+P2082+P2156+P2175+P2280+P2293+P2337+P2352+P1523</f>
        <v>0</v>
      </c>
      <c r="Q2360" s="137">
        <f>Q1484+Q1543+Q1607+Q1656+Q1693+Q1817+Q1877+Q1908+Q1950+Q1988+Q2018+Q2036+Q2082+Q2156+Q2175+Q2280+Q2293+Q2337+Q2352+Q1523</f>
        <v>0</v>
      </c>
      <c r="R2360" s="138">
        <f>R1484+R1543+R1607+R1656+R1693+R1817+R1877+R1908+R1950+R1988+R2018+R2036+R2082+R2156+R2175+R2280+R2293+R2337+R2352+R1523</f>
        <v>0</v>
      </c>
      <c r="S2360" s="138">
        <f>S1484+S1543+S1607+S1656+S1693+S1817+S1877+S1908+S1950+S1988+S2018+S2036+S2082+S2156+S2175+S2280+S2293+S2337+S2352+S1523</f>
        <v>0</v>
      </c>
      <c r="T2360" s="138">
        <f>T1484+T1543+T1607+T1656+T1693+T1817+T1877+T1908+T1950+T1988+T2018+T2036+T2082+T2156+T2175+T2280+T2293+T2337+T2352+T1523</f>
        <v>0</v>
      </c>
      <c r="U2360" s="138">
        <f>U1484+U1543+U1607+U1656+U1693+U1817+U1877+U1908+U1950+U1988+U2018+U2036+U2082+U2156+U2175+U2280+U2293+U2337+U2352+U1523</f>
        <v>0</v>
      </c>
      <c r="V2360" s="138">
        <f>V1484+V1543+V1607+V1656+V1693+V1817+V1877+V1908+V1950+V1988+V2018+V2036+V2082+V2156+V2175+V2280+V2293+V2337+V2352+V1523</f>
        <v>0</v>
      </c>
      <c r="W2360" s="666"/>
      <c r="X2360" s="138">
        <f>X1484+X1543+X1607+X1656+X1693+X1817+X1877+X1908+X1950+X1988+X2018+X2036+X2082+X2156+X2175+X2280+X2293+X2337+X2352+X1523</f>
        <v>0</v>
      </c>
      <c r="Y2360" s="138">
        <f>Y1484+Y1543+Y1607+Y1656+Y1693+Y1817+Y1877+Y1908+Y1950+Y1988+Y2018+Y2036+Y2082+Y2156+Y2175+Y2280+Y2293+Y2337+Y2352+Y1523</f>
        <v>0</v>
      </c>
      <c r="Z2360" s="138">
        <f>Z1484+Z1543+Z1607+Z1656+Z1693+Z1817+Z1877+Z1908+Z1950+Z1988+Z2018+Z2036+Z2082+Z2156+Z2175+Z2280+Z2293+Z2337+Z2352+Z1523</f>
        <v>0</v>
      </c>
      <c r="AA2360" s="138">
        <f>AA1484+AA1543+AA1607+AA1656+AA1693+AA1817+AA1877+AA1908+AA1950+AA1988+AA2018+AA2036+AA2082+AA2156+AA2175+AA2280+AA2293+AA2337+AA2352+AA1523</f>
        <v>0</v>
      </c>
      <c r="AB2360" s="666"/>
      <c r="AC2360" s="138">
        <f>AC1484+AC1543+AC1607+AC1656+AC1693+AC1817+AC1877+AC1908+AC1950+AC1988+AC2018+AC2036+AC2082+AC2156+AC2175+AC2280+AC2293+AC2337+AC2352+AC1523</f>
        <v>0</v>
      </c>
      <c r="AD2360" s="666">
        <f>AD1484+AD1543+AD1607+AD1656+AD1693+AD1817+AD1877+AD1908+AD1950+AD1988+AD2018+AD2036+AD2082+AD2156+AD2175+AD2280+AD2293+AD2337+AD2352+AD1523</f>
        <v>0</v>
      </c>
      <c r="AE2360" s="853">
        <f>AE1484+AE1543+AE1607+AE1656+AE1693+AE1817+AE1877+AE1908+AE1950+AE1988+AE2018+AE2036+AE2082+AE2156+AE2175+AE2280+AE2293+AE2337+AE2352+AE1523</f>
        <v>0</v>
      </c>
      <c r="AF2360" s="822">
        <f>AF1484+AF1543+AF1607+AF1656+AF1693+AF1817+AF1877+AF1908+AF1950+AF1988+AF2018+AF2036+AF2082+AF2156+AF2175+AF2280+AF2293+AF2337+AF2352+AF1523</f>
        <v>0</v>
      </c>
      <c r="AG2360" s="666">
        <f>AG1484+AG1543+AG1607+AG1656+AG1693+AG1817+AG1877+AG1908+AG1950+AG1988+AG2018+AG2036+AG2082+AG2156+AG2175+AG2280+AG2293+AG2337+AG2352+AG1523</f>
        <v>-43209</v>
      </c>
      <c r="AH2360" s="666">
        <f>AH1484+AH1543+AH1607+AH1656+AH1693+AH1817+AH1877+AH1908+AH1950+AH1988+AH2018+AH2036+AH2082+AH2156+AH2175+AH2280+AH2293+AH2337+AH2352+AH1523</f>
        <v>0</v>
      </c>
      <c r="AI2360" s="137">
        <f>AI1484+AI1543+AI1607+AI1656+AI1693+AI1817+AI1877+AI1908+AI1950+AI1988+AI2018+AI2036+AI2082+AI2156+AI2175+AI2280+AI2293+AI2337+AI2352+AI1523</f>
        <v>0</v>
      </c>
      <c r="AJ2360" s="138">
        <f>AJ1484+AJ1543+AJ1607+AJ1656+AJ1693+AJ1817+AJ1877+AJ1908+AJ1950+AJ1988+AJ2018+AJ2036+AJ2082+AJ2156+AJ2175+AJ2280+AJ2293+AJ2337+AJ2352+AJ1523</f>
        <v>0</v>
      </c>
      <c r="AK2360" s="138">
        <f>AK1484+AK1543+AK1607+AK1656+AK1693+AK1817+AK1877+AK1908+AK1950+AK1988+AK2018+AK2036+AK2082+AK2156+AK2175+AK2280+AK2293+AK2337+AK2352+AK1523</f>
        <v>0</v>
      </c>
      <c r="AL2360" s="138">
        <f>AL1484+AL1543+AL1607+AL1656+AL1693+AL1817+AL1877+AL1908+AL1950+AL1988+AL2018+AL2036+AL2082+AL2156+AL2175+AL2280+AL2293+AL2337+AL2352+AL1523</f>
        <v>0</v>
      </c>
      <c r="AM2360" s="138">
        <f>AM1484+AM1543+AM1607+AM1656+AM1693+AM1817+AM1877+AM1908+AM1950+AM1988+AM2018+AM2036+AM2082+AM2156+AM2175+AM2280+AM2293+AM2337+AM2352+AM1523</f>
        <v>0</v>
      </c>
      <c r="AN2360" s="138">
        <f>AN1484+AN1543+AN1607+AN1656+AN1693+AN1817+AN1877+AN1908+AN1950+AN1988+AN2018+AN2036+AN2082+AN2156+AN2175+AN2280+AN2293+AN2337+AN2352+AN1523</f>
        <v>0</v>
      </c>
      <c r="AO2360" s="666"/>
      <c r="AP2360" s="138">
        <f>AP1484+AP1543+AP1607+AP1656+AP1693+AP1817+AP1877+AP1908+AP1950+AP1988+AP2018+AP2036+AP2082+AP2156+AP2175+AP2280+AP2293+AP2337+AP2352+AP1523</f>
        <v>0</v>
      </c>
      <c r="AQ2360" s="138">
        <f>AQ1484+AQ1543+AQ1607+AQ1656+AQ1693+AQ1817+AQ1877+AQ1908+AQ1950+AQ1988+AQ2018+AQ2036+AQ2082+AQ2156+AQ2175+AQ2280+AQ2293+AQ2337+AQ2352+AQ1523</f>
        <v>0</v>
      </c>
      <c r="AR2360" s="138">
        <f>AR1484+AR1543+AR1607+AR1656+AR1693+AR1817+AR1877+AR1908+AR1950+AR1988+AR2018+AR2036+AR2082+AR2156+AR2175+AR2280+AR2293+AR2337+AR2352+AR1523</f>
        <v>0</v>
      </c>
      <c r="AS2360" s="138">
        <f>AS1484+AS1543+AS1607+AS1656+AS1693+AS1817+AS1877+AS1908+AS1950+AS1988+AS2018+AS2036+AS2082+AS2156+AS2175+AS2280+AS2293+AS2337+AS2352+AS1523</f>
        <v>0</v>
      </c>
      <c r="AT2360" s="666"/>
      <c r="AU2360" s="138">
        <f>AU1484+AU1543+AU1607+AU1656+AU1693+AU1817+AU1877+AU1908+AU1950+AU1988+AU2018+AU2036+AU2082+AU2156+AU2175+AU2280+AU2293+AU2337+AU2352+AU1523</f>
        <v>0</v>
      </c>
      <c r="AV2360" s="666">
        <f>AV1484+AV1543+AV1607+AV1656+AV1693+AV1817+AV1877+AV1908+AV1950+AV1988+AV2018+AV2036+AV2082+AV2156+AV2175+AV2280+AV2293+AV2337+AV2352+AV1523</f>
        <v>0</v>
      </c>
      <c r="AW2360" s="853">
        <f>AW1484+AW1543+AW1607+AW1656+AW1693+AW1817+AW1877+AW1908+AW1950+AW1988+AW2018+AW2036+AW2082+AW2156+AW2175+AW2280+AW2293+AW2337+AW2352+AW1523</f>
        <v>0</v>
      </c>
      <c r="AX2360" s="136">
        <f>AX1484+AX1543+AX1607+AX1656+AX1693+AX1817+AX1877+AX1908+AX1950+AX1988+AX2018+AX2036+AX2082+AX2156+AX2175+AX2280+AX2293+AX2337+AX2352+AX1523</f>
        <v>43209</v>
      </c>
      <c r="AY2360" s="134">
        <f>AY1484+AY1543+AY1607+AY1656+AY1693+AY1817+AY1877+AY1908+AY1950+AY1988+AY2018+AY2036+AY2082+AY2156+AY2175+AY2280+AY2293+AY2337+AY2352+AY1523</f>
        <v>0</v>
      </c>
      <c r="AZ2360" s="135">
        <f>AZ1484+AZ1543+AZ1607+AZ1656+AZ1693+AZ1817+AZ1877+AZ1908+AZ1950+AZ1988+AZ2018+AZ2036+AZ2082+AZ2156+AZ2175+AZ2280+AZ2293+AZ2337+AZ2352+AZ1523</f>
        <v>-43209</v>
      </c>
      <c r="BA2360" s="350">
        <f>BA1484+BA1543+BA1607+BA1656+BA1693+BA1817+BA1877+BA1908+BA1950+BA1988+BA2018+BA2036+BA2082+BA2156+BA2175+BA2280+BA2293+BA2337+BA2352+BA1523</f>
        <v>-5</v>
      </c>
      <c r="BB2360" s="139">
        <f>BB1484+BB1543+BB1607+BB1656+BB1693+BB1817+BB1877+BB1908+BB1950+BB1988+BB2018+BB2036+BB2082+BB2156+BB2175+BB2280+BB2293+BB2337+BB2352+BB1523</f>
        <v>43209</v>
      </c>
      <c r="BC2360" s="134">
        <f>BC1484+BC1543+BC1607+BC1656+BC1693+BC1817+BC1877+BC1908+BC1950+BC1988+BC2018+BC2036+BC2082+BC2156+BC2175+BC2280+BC2293+BC2337+BC2352+BC1523</f>
        <v>0</v>
      </c>
      <c r="BD2360" s="135">
        <f>BD1484+BD1543+BD1607+BD1656+BD1693+BD1817+BD1877+BD1908+BD1950+BD1988+BD2018+BD2036+BD2082+BD2156+BD2175+BD2280+BD2293+BD2337+BD2352+BD1523</f>
        <v>-43209</v>
      </c>
      <c r="BE2360" s="350">
        <f>BE1484+BE1543+BE1607+BE1656+BE1693+BE1817+BE1877+BE1908+BE1950+BE1988+BE2018+BE2036+BE2082+BE2156+BE2175+BE2280+BE2293+BE2337+BE2352+BE1523</f>
        <v>-5</v>
      </c>
      <c r="BG2360" s="826"/>
      <c r="BH2360" s="607"/>
    </row>
    <row r="2361" spans="1:66" ht="12.75" customHeight="1" x14ac:dyDescent="0.25">
      <c r="A2361" s="222"/>
      <c r="C2361" s="258"/>
      <c r="D2361" s="620"/>
      <c r="F2361" s="117"/>
      <c r="G2361" s="694"/>
      <c r="H2361" s="878"/>
      <c r="I2361" s="397"/>
      <c r="J2361" s="380"/>
      <c r="K2361" s="441" t="s">
        <v>210</v>
      </c>
      <c r="L2361" s="738">
        <f>L1485+L1544+L1608+L1657+L1694+L1818+L1878+L1909+L1951+L1989+L2019+L2037+L2083+L2157+L2176+L2281+L2294+L2338+L2353+L1524</f>
        <v>221877</v>
      </c>
      <c r="M2361" s="739">
        <f>M1485+M1544+M1608+M1657+M1694+M1818+M1878+M1909+M1951+M1989+M2019+M2037+M2083+M2157+M2176+M2281+M2294+M2338+M2353+M1524</f>
        <v>268322</v>
      </c>
      <c r="N2361" s="822">
        <f>N1485+N1544+N1608+N1657+N1694+N1818+N1878+N1909+N1951+N1989+N2019+N2037+N2083+N2157+N2176+N2281+N2294+N2338+N2353+N1524</f>
        <v>0</v>
      </c>
      <c r="O2361" s="666">
        <f>O1485+O1544+O1608+O1657+O1694+O1818+O1878+O1909+O1951+O1989+O2019+O2037+O2083+O2157+O2176+O2281+O2294+O2338+O2353+O1524</f>
        <v>-221877</v>
      </c>
      <c r="P2361" s="666">
        <f>P1485+P1544+P1608+P1657+P1694+P1818+P1878+P1909+P1951+P1989+P2019+P2037+P2083+P2157+P2176+P2281+P2294+P2338+P2353+P1524</f>
        <v>0</v>
      </c>
      <c r="Q2361" s="137">
        <f>Q1485+Q1544+Q1608+Q1657+Q1694+Q1818+Q1878+Q1909+Q1951+Q1989+Q2019+Q2037+Q2083+Q2157+Q2176+Q2281+Q2294+Q2338+Q2353+Q1524</f>
        <v>0</v>
      </c>
      <c r="R2361" s="138">
        <f>R1485+R1544+R1608+R1657+R1694+R1818+R1878+R1909+R1951+R1989+R2019+R2037+R2083+R2157+R2176+R2281+R2294+R2338+R2353+R1524</f>
        <v>0</v>
      </c>
      <c r="S2361" s="138">
        <f>S1485+S1544+S1608+S1657+S1694+S1818+S1878+S1909+S1951+S1989+S2019+S2037+S2083+S2157+S2176+S2281+S2294+S2338+S2353+S1524</f>
        <v>0</v>
      </c>
      <c r="T2361" s="138">
        <f>T1485+T1544+T1608+T1657+T1694+T1818+T1878+T1909+T1951+T1989+T2019+T2037+T2083+T2157+T2176+T2281+T2294+T2338+T2353+T1524</f>
        <v>0</v>
      </c>
      <c r="U2361" s="138">
        <f>U1485+U1544+U1608+U1657+U1694+U1818+U1878+U1909+U1951+U1989+U2019+U2037+U2083+U2157+U2176+U2281+U2294+U2338+U2353+U1524</f>
        <v>0</v>
      </c>
      <c r="V2361" s="138">
        <f>V1485+V1544+V1608+V1657+V1694+V1818+V1878+V1909+V1951+V1989+V2019+V2037+V2083+V2157+V2176+V2281+V2294+V2338+V2353+V1524</f>
        <v>0</v>
      </c>
      <c r="W2361" s="666"/>
      <c r="X2361" s="138">
        <f>X1485+X1544+X1608+X1657+X1694+X1818+X1878+X1909+X1951+X1989+X2019+X2037+X2083+X2157+X2176+X2281+X2294+X2338+X2353+X1524</f>
        <v>0</v>
      </c>
      <c r="Y2361" s="138">
        <f>Y1485+Y1544+Y1608+Y1657+Y1694+Y1818+Y1878+Y1909+Y1951+Y1989+Y2019+Y2037+Y2083+Y2157+Y2176+Y2281+Y2294+Y2338+Y2353+Y1524</f>
        <v>0</v>
      </c>
      <c r="Z2361" s="138">
        <f>Z1485+Z1544+Z1608+Z1657+Z1694+Z1818+Z1878+Z1909+Z1951+Z1989+Z2019+Z2037+Z2083+Z2157+Z2176+Z2281+Z2294+Z2338+Z2353+Z1524</f>
        <v>0</v>
      </c>
      <c r="AA2361" s="138">
        <f>AA1485+AA1544+AA1608+AA1657+AA1694+AA1818+AA1878+AA1909+AA1951+AA1989+AA2019+AA2037+AA2083+AA2157+AA2176+AA2281+AA2294+AA2338+AA2353+AA1524</f>
        <v>0</v>
      </c>
      <c r="AB2361" s="666"/>
      <c r="AC2361" s="138">
        <f>AC1485+AC1544+AC1608+AC1657+AC1694+AC1818+AC1878+AC1909+AC1951+AC1989+AC2019+AC2037+AC2083+AC2157+AC2176+AC2281+AC2294+AC2338+AC2353+AC1524</f>
        <v>0</v>
      </c>
      <c r="AD2361" s="666">
        <f>AD1485+AD1544+AD1608+AD1657+AD1694+AD1818+AD1878+AD1909+AD1951+AD1989+AD2019+AD2037+AD2083+AD2157+AD2176+AD2281+AD2294+AD2338+AD2353+AD1524</f>
        <v>0</v>
      </c>
      <c r="AE2361" s="853">
        <f>AE1485+AE1544+AE1608+AE1657+AE1694+AE1818+AE1878+AE1909+AE1951+AE1989+AE2019+AE2037+AE2083+AE2157+AE2176+AE2281+AE2294+AE2338+AE2353+AE1524</f>
        <v>0</v>
      </c>
      <c r="AF2361" s="822">
        <f>AF1485+AF1544+AF1608+AF1657+AF1694+AF1818+AF1878+AF1909+AF1951+AF1989+AF2019+AF2037+AF2083+AF2157+AF2176+AF2281+AF2294+AF2338+AF2353+AF1524</f>
        <v>0</v>
      </c>
      <c r="AG2361" s="666">
        <f>AG1485+AG1544+AG1608+AG1657+AG1694+AG1818+AG1878+AG1909+AG1951+AG1989+AG2019+AG2037+AG2083+AG2157+AG2176+AG2281+AG2294+AG2338+AG2353+AG1524</f>
        <v>-268322</v>
      </c>
      <c r="AH2361" s="666">
        <f>AH1485+AH1544+AH1608+AH1657+AH1694+AH1818+AH1878+AH1909+AH1951+AH1989+AH2019+AH2037+AH2083+AH2157+AH2176+AH2281+AH2294+AH2338+AH2353+AH1524</f>
        <v>0</v>
      </c>
      <c r="AI2361" s="137">
        <f>AI1485+AI1544+AI1608+AI1657+AI1694+AI1818+AI1878+AI1909+AI1951+AI1989+AI2019+AI2037+AI2083+AI2157+AI2176+AI2281+AI2294+AI2338+AI2353+AI1524</f>
        <v>0</v>
      </c>
      <c r="AJ2361" s="138">
        <f>AJ1485+AJ1544+AJ1608+AJ1657+AJ1694+AJ1818+AJ1878+AJ1909+AJ1951+AJ1989+AJ2019+AJ2037+AJ2083+AJ2157+AJ2176+AJ2281+AJ2294+AJ2338+AJ2353+AJ1524</f>
        <v>0</v>
      </c>
      <c r="AK2361" s="138">
        <f>AK1485+AK1544+AK1608+AK1657+AK1694+AK1818+AK1878+AK1909+AK1951+AK1989+AK2019+AK2037+AK2083+AK2157+AK2176+AK2281+AK2294+AK2338+AK2353+AK1524</f>
        <v>0</v>
      </c>
      <c r="AL2361" s="138">
        <f>AL1485+AL1544+AL1608+AL1657+AL1694+AL1818+AL1878+AL1909+AL1951+AL1989+AL2019+AL2037+AL2083+AL2157+AL2176+AL2281+AL2294+AL2338+AL2353+AL1524</f>
        <v>0</v>
      </c>
      <c r="AM2361" s="138">
        <f>AM1485+AM1544+AM1608+AM1657+AM1694+AM1818+AM1878+AM1909+AM1951+AM1989+AM2019+AM2037+AM2083+AM2157+AM2176+AM2281+AM2294+AM2338+AM2353+AM1524</f>
        <v>0</v>
      </c>
      <c r="AN2361" s="138">
        <f>AN1485+AN1544+AN1608+AN1657+AN1694+AN1818+AN1878+AN1909+AN1951+AN1989+AN2019+AN2037+AN2083+AN2157+AN2176+AN2281+AN2294+AN2338+AN2353+AN1524</f>
        <v>0</v>
      </c>
      <c r="AO2361" s="666"/>
      <c r="AP2361" s="138">
        <f>AP1485+AP1544+AP1608+AP1657+AP1694+AP1818+AP1878+AP1909+AP1951+AP1989+AP2019+AP2037+AP2083+AP2157+AP2176+AP2281+AP2294+AP2338+AP2353+AP1524</f>
        <v>0</v>
      </c>
      <c r="AQ2361" s="138">
        <f>AQ1485+AQ1544+AQ1608+AQ1657+AQ1694+AQ1818+AQ1878+AQ1909+AQ1951+AQ1989+AQ2019+AQ2037+AQ2083+AQ2157+AQ2176+AQ2281+AQ2294+AQ2338+AQ2353+AQ1524</f>
        <v>0</v>
      </c>
      <c r="AR2361" s="138">
        <f>AR1485+AR1544+AR1608+AR1657+AR1694+AR1818+AR1878+AR1909+AR1951+AR1989+AR2019+AR2037+AR2083+AR2157+AR2176+AR2281+AR2294+AR2338+AR2353+AR1524</f>
        <v>0</v>
      </c>
      <c r="AS2361" s="138">
        <f>AS1485+AS1544+AS1608+AS1657+AS1694+AS1818+AS1878+AS1909+AS1951+AS1989+AS2019+AS2037+AS2083+AS2157+AS2176+AS2281+AS2294+AS2338+AS2353+AS1524</f>
        <v>0</v>
      </c>
      <c r="AT2361" s="666"/>
      <c r="AU2361" s="138">
        <f>AU1485+AU1544+AU1608+AU1657+AU1694+AU1818+AU1878+AU1909+AU1951+AU1989+AU2019+AU2037+AU2083+AU2157+AU2176+AU2281+AU2294+AU2338+AU2353+AU1524</f>
        <v>0</v>
      </c>
      <c r="AV2361" s="666">
        <f>AV1485+AV1544+AV1608+AV1657+AV1694+AV1818+AV1878+AV1909+AV1951+AV1989+AV2019+AV2037+AV2083+AV2157+AV2176+AV2281+AV2294+AV2338+AV2353+AV1524</f>
        <v>0</v>
      </c>
      <c r="AW2361" s="853">
        <f>AW1485+AW1544+AW1608+AW1657+AW1694+AW1818+AW1878+AW1909+AW1951+AW1989+AW2019+AW2037+AW2083+AW2157+AW2176+AW2281+AW2294+AW2338+AW2353+AW1524</f>
        <v>0</v>
      </c>
      <c r="AX2361" s="136">
        <f>AX1485+AX1544+AX1608+AX1657+AX1694+AX1818+AX1878+AX1909+AX1951+AX1989+AX2019+AX2037+AX2083+AX2157+AX2176+AX2281+AX2294+AX2338+AX2353+AX1524</f>
        <v>221877</v>
      </c>
      <c r="AY2361" s="134">
        <f>AY1485+AY1544+AY1608+AY1657+AY1694+AY1818+AY1878+AY1909+AY1951+AY1989+AY2019+AY2037+AY2083+AY2157+AY2176+AY2281+AY2294+AY2338+AY2353+AY1524</f>
        <v>0</v>
      </c>
      <c r="AZ2361" s="135">
        <f>AZ1485+AZ1544+AZ1608+AZ1657+AZ1694+AZ1818+AZ1878+AZ1909+AZ1951+AZ1989+AZ2019+AZ2037+AZ2083+AZ2157+AZ2176+AZ2281+AZ2294+AZ2338+AZ2353+AZ1524</f>
        <v>-221877</v>
      </c>
      <c r="BA2361" s="350">
        <f>BA1485+BA1544+BA1608+BA1657+BA1694+BA1818+BA1878+BA1909+BA1951+BA1989+BA2019+BA2037+BA2083+BA2157+BA2176+BA2281+BA2294+BA2338+BA2353+BA1524</f>
        <v>-5</v>
      </c>
      <c r="BB2361" s="139">
        <f>BB1485+BB1544+BB1608+BB1657+BB1694+BB1818+BB1878+BB1909+BB1951+BB1989+BB2019+BB2037+BB2083+BB2157+BB2176+BB2281+BB2294+BB2338+BB2353+BB1524</f>
        <v>268322</v>
      </c>
      <c r="BC2361" s="134">
        <f>BC1485+BC1544+BC1608+BC1657+BC1694+BC1818+BC1878+BC1909+BC1951+BC1989+BC2019+BC2037+BC2083+BC2157+BC2176+BC2281+BC2294+BC2338+BC2353+BC1524</f>
        <v>0</v>
      </c>
      <c r="BD2361" s="135">
        <f>BD1485+BD1544+BD1608+BD1657+BD1694+BD1818+BD1878+BD1909+BD1951+BD1989+BD2019+BD2037+BD2083+BD2157+BD2176+BD2281+BD2294+BD2338+BD2353+BD1524</f>
        <v>-268322</v>
      </c>
      <c r="BE2361" s="350">
        <f>BE1485+BE1544+BE1608+BE1657+BE1694+BE1818+BE1878+BE1909+BE1951+BE1989+BE2019+BE2037+BE2083+BE2157+BE2176+BE2281+BE2294+BE2338+BE2353+BE1524</f>
        <v>-5</v>
      </c>
      <c r="BF2361" s="40"/>
      <c r="BG2361" s="826"/>
      <c r="BH2361" s="607"/>
    </row>
    <row r="2362" spans="1:66" ht="12.75" customHeight="1" x14ac:dyDescent="0.25">
      <c r="A2362" s="237"/>
      <c r="B2362" s="33"/>
      <c r="C2362" s="258"/>
      <c r="D2362" s="117"/>
      <c r="E2362" s="290"/>
      <c r="F2362" s="117"/>
      <c r="G2362" s="694"/>
      <c r="H2362" s="878"/>
      <c r="I2362" s="439"/>
      <c r="J2362" s="383"/>
      <c r="K2362" s="440" t="s">
        <v>53</v>
      </c>
      <c r="L2362" s="738">
        <f>L1486+L1545+L1609+L1658+L1695+L1819+L1879+L1910+L1952+L1990+L2020+L2038+L2084+L2158+L2177+L2282+L2295+L2339+L2354+L1525</f>
        <v>0</v>
      </c>
      <c r="M2362" s="739">
        <f>M1486+M1545+M1609+M1658+M1695+M1819+M1879+M1910+M1952+M1990+M2020+M2038+M2084+M2158+M2177+M2282+M2295+M2339+M2354+M1525</f>
        <v>0</v>
      </c>
      <c r="N2362" s="822">
        <f>N1486+N1545+N1609+N1658+N1695+N1819+N1879+N1910+N1952+N1990+N2020+N2038+N2084+N2158+N2177+N2282+N2295+N2339+N2354+N1525</f>
        <v>0</v>
      </c>
      <c r="O2362" s="666">
        <f>O1486+O1545+O1609+O1658+O1695+O1819+O1879+O1910+O1952+O1990+O2020+O2038+O2084+O2158+O2177+O2282+O2295+O2339+O2354+O1525</f>
        <v>0</v>
      </c>
      <c r="P2362" s="666">
        <f>P1486+P1545+P1609+P1658+P1695+P1819+P1879+P1910+P1952+P1990+P2020+P2038+P2084+P2158+P2177+P2282+P2295+P2339+P2354+P1525</f>
        <v>0</v>
      </c>
      <c r="Q2362" s="137">
        <f>Q1486+Q1545+Q1609+Q1658+Q1695+Q1819+Q1879+Q1910+Q1952+Q1990+Q2020+Q2038+Q2084+Q2158+Q2177+Q2282+Q2295+Q2339+Q2354+Q1525</f>
        <v>0</v>
      </c>
      <c r="R2362" s="138">
        <f>R1486+R1545+R1609+R1658+R1695+R1819+R1879+R1910+R1952+R1990+R2020+R2038+R2084+R2158+R2177+R2282+R2295+R2339+R2354+R1525</f>
        <v>0</v>
      </c>
      <c r="S2362" s="138">
        <f>S1486+S1545+S1609+S1658+S1695+S1819+S1879+S1910+S1952+S1990+S2020+S2038+S2084+S2158+S2177+S2282+S2295+S2339+S2354+S1525</f>
        <v>0</v>
      </c>
      <c r="T2362" s="138">
        <f>T1486+T1545+T1609+T1658+T1695+T1819+T1879+T1910+T1952+T1990+T2020+T2038+T2084+T2158+T2177+T2282+T2295+T2339+T2354+T1525</f>
        <v>0</v>
      </c>
      <c r="U2362" s="138">
        <f>U1486+U1545+U1609+U1658+U1695+U1819+U1879+U1910+U1952+U1990+U2020+U2038+U2084+U2158+U2177+U2282+U2295+U2339+U2354+U1525</f>
        <v>0</v>
      </c>
      <c r="V2362" s="138">
        <f>V1486+V1545+V1609+V1658+V1695+V1819+V1879+V1910+V1952+V1990+V2020+V2038+V2084+V2158+V2177+V2282+V2295+V2339+V2354+V1525</f>
        <v>0</v>
      </c>
      <c r="W2362" s="666"/>
      <c r="X2362" s="138">
        <f>X1486+X1545+X1609+X1658+X1695+X1819+X1879+X1910+X1952+X1990+X2020+X2038+X2084+X2158+X2177+X2282+X2295+X2339+X2354+X1525</f>
        <v>0</v>
      </c>
      <c r="Y2362" s="138">
        <f>Y1486+Y1545+Y1609+Y1658+Y1695+Y1819+Y1879+Y1910+Y1952+Y1990+Y2020+Y2038+Y2084+Y2158+Y2177+Y2282+Y2295+Y2339+Y2354+Y1525</f>
        <v>0</v>
      </c>
      <c r="Z2362" s="138">
        <f>Z1486+Z1545+Z1609+Z1658+Z1695+Z1819+Z1879+Z1910+Z1952+Z1990+Z2020+Z2038+Z2084+Z2158+Z2177+Z2282+Z2295+Z2339+Z2354+Z1525</f>
        <v>0</v>
      </c>
      <c r="AA2362" s="138">
        <f>AA1486+AA1545+AA1609+AA1658+AA1695+AA1819+AA1879+AA1910+AA1952+AA1990+AA2020+AA2038+AA2084+AA2158+AA2177+AA2282+AA2295+AA2339+AA2354+AA1525</f>
        <v>0</v>
      </c>
      <c r="AB2362" s="666"/>
      <c r="AC2362" s="138">
        <f>AC1486+AC1545+AC1609+AC1658+AC1695+AC1819+AC1879+AC1910+AC1952+AC1990+AC2020+AC2038+AC2084+AC2158+AC2177+AC2282+AC2295+AC2339+AC2354+AC1525</f>
        <v>0</v>
      </c>
      <c r="AD2362" s="666">
        <f>AD1486+AD1545+AD1609+AD1658+AD1695+AD1819+AD1879+AD1910+AD1952+AD1990+AD2020+AD2038+AD2084+AD2158+AD2177+AD2282+AD2295+AD2339+AD2354+AD1525</f>
        <v>0</v>
      </c>
      <c r="AE2362" s="853">
        <f>AE1486+AE1545+AE1609+AE1658+AE1695+AE1819+AE1879+AE1910+AE1952+AE1990+AE2020+AE2038+AE2084+AE2158+AE2177+AE2282+AE2295+AE2339+AE2354+AE1525</f>
        <v>0</v>
      </c>
      <c r="AF2362" s="822">
        <f>AF1486+AF1545+AF1609+AF1658+AF1695+AF1819+AF1879+AF1910+AF1952+AF1990+AF2020+AF2038+AF2084+AF2158+AF2177+AF2282+AF2295+AF2339+AF2354+AF1525</f>
        <v>0</v>
      </c>
      <c r="AG2362" s="666">
        <f>AG1486+AG1545+AG1609+AG1658+AG1695+AG1819+AG1879+AG1910+AG1952+AG1990+AG2020+AG2038+AG2084+AG2158+AG2177+AG2282+AG2295+AG2339+AG2354+AG1525</f>
        <v>0</v>
      </c>
      <c r="AH2362" s="666">
        <f>AH1486+AH1545+AH1609+AH1658+AH1695+AH1819+AH1879+AH1910+AH1952+AH1990+AH2020+AH2038+AH2084+AH2158+AH2177+AH2282+AH2295+AH2339+AH2354+AH1525</f>
        <v>0</v>
      </c>
      <c r="AI2362" s="137">
        <f>AI1486+AI1545+AI1609+AI1658+AI1695+AI1819+AI1879+AI1910+AI1952+AI1990+AI2020+AI2038+AI2084+AI2158+AI2177+AI2282+AI2295+AI2339+AI2354+AI1525</f>
        <v>0</v>
      </c>
      <c r="AJ2362" s="138">
        <f>AJ1486+AJ1545+AJ1609+AJ1658+AJ1695+AJ1819+AJ1879+AJ1910+AJ1952+AJ1990+AJ2020+AJ2038+AJ2084+AJ2158+AJ2177+AJ2282+AJ2295+AJ2339+AJ2354+AJ1525</f>
        <v>0</v>
      </c>
      <c r="AK2362" s="138">
        <f>AK1486+AK1545+AK1609+AK1658+AK1695+AK1819+AK1879+AK1910+AK1952+AK1990+AK2020+AK2038+AK2084+AK2158+AK2177+AK2282+AK2295+AK2339+AK2354+AK1525</f>
        <v>0</v>
      </c>
      <c r="AL2362" s="138">
        <f>AL1486+AL1545+AL1609+AL1658+AL1695+AL1819+AL1879+AL1910+AL1952+AL1990+AL2020+AL2038+AL2084+AL2158+AL2177+AL2282+AL2295+AL2339+AL2354+AL1525</f>
        <v>0</v>
      </c>
      <c r="AM2362" s="138">
        <f>AM1486+AM1545+AM1609+AM1658+AM1695+AM1819+AM1879+AM1910+AM1952+AM1990+AM2020+AM2038+AM2084+AM2158+AM2177+AM2282+AM2295+AM2339+AM2354+AM1525</f>
        <v>0</v>
      </c>
      <c r="AN2362" s="138">
        <f>AN1486+AN1545+AN1609+AN1658+AN1695+AN1819+AN1879+AN1910+AN1952+AN1990+AN2020+AN2038+AN2084+AN2158+AN2177+AN2282+AN2295+AN2339+AN2354+AN1525</f>
        <v>0</v>
      </c>
      <c r="AO2362" s="666"/>
      <c r="AP2362" s="138">
        <f>AP1486+AP1545+AP1609+AP1658+AP1695+AP1819+AP1879+AP1910+AP1952+AP1990+AP2020+AP2038+AP2084+AP2158+AP2177+AP2282+AP2295+AP2339+AP2354+AP1525</f>
        <v>0</v>
      </c>
      <c r="AQ2362" s="138">
        <f>AQ1486+AQ1545+AQ1609+AQ1658+AQ1695+AQ1819+AQ1879+AQ1910+AQ1952+AQ1990+AQ2020+AQ2038+AQ2084+AQ2158+AQ2177+AQ2282+AQ2295+AQ2339+AQ2354+AQ1525</f>
        <v>0</v>
      </c>
      <c r="AR2362" s="138">
        <f>AR1486+AR1545+AR1609+AR1658+AR1695+AR1819+AR1879+AR1910+AR1952+AR1990+AR2020+AR2038+AR2084+AR2158+AR2177+AR2282+AR2295+AR2339+AR2354+AR1525</f>
        <v>0</v>
      </c>
      <c r="AS2362" s="138">
        <f>AS1486+AS1545+AS1609+AS1658+AS1695+AS1819+AS1879+AS1910+AS1952+AS1990+AS2020+AS2038+AS2084+AS2158+AS2177+AS2282+AS2295+AS2339+AS2354+AS1525</f>
        <v>0</v>
      </c>
      <c r="AT2362" s="666"/>
      <c r="AU2362" s="138">
        <f>AU1486+AU1545+AU1609+AU1658+AU1695+AU1819+AU1879+AU1910+AU1952+AU1990+AU2020+AU2038+AU2084+AU2158+AU2177+AU2282+AU2295+AU2339+AU2354+AU1525</f>
        <v>0</v>
      </c>
      <c r="AV2362" s="666">
        <f>AV1486+AV1545+AV1609+AV1658+AV1695+AV1819+AV1879+AV1910+AV1952+AV1990+AV2020+AV2038+AV2084+AV2158+AV2177+AV2282+AV2295+AV2339+AV2354+AV1525</f>
        <v>0</v>
      </c>
      <c r="AW2362" s="853">
        <f>AW1486+AW1545+AW1609+AW1658+AW1695+AW1819+AW1879+AW1910+AW1952+AW1990+AW2020+AW2038+AW2084+AW2158+AW2177+AW2282+AW2295+AW2339+AW2354+AW1525</f>
        <v>0</v>
      </c>
      <c r="AX2362" s="136">
        <f>AX1486+AX1545+AX1609+AX1658+AX1695+AX1819+AX1879+AX1910+AX1952+AX1990+AX2020+AX2038+AX2084+AX2158+AX2177+AX2282+AX2295+AX2339+AX2354+AX1525</f>
        <v>0</v>
      </c>
      <c r="AY2362" s="134">
        <f>AY1486+AY1545+AY1609+AY1658+AY1695+AY1819+AY1879+AY1910+AY1952+AY1990+AY2020+AY2038+AY2084+AY2158+AY2177+AY2282+AY2295+AY2339+AY2354+AY1525</f>
        <v>0</v>
      </c>
      <c r="AZ2362" s="135">
        <f>AZ1486+AZ1545+AZ1609+AZ1658+AZ1695+AZ1819+AZ1879+AZ1910+AZ1952+AZ1990+AZ2020+AZ2038+AZ2084+AZ2158+AZ2177+AZ2282+AZ2295+AZ2339+AZ2354+AZ1525</f>
        <v>0</v>
      </c>
      <c r="BA2362" s="350" t="e">
        <f>BA1486+BA1545+BA1609+BA1658+BA1695+BA1819+BA1879+BA1910+BA1952+BA1990+BA2020+BA2038+BA2084+BA2158+BA2177+BA2282+BA2295+BA2339+BA2354+BA1525</f>
        <v>#DIV/0!</v>
      </c>
      <c r="BB2362" s="139">
        <f>BB1486+BB1545+BB1609+BB1658+BB1695+BB1819+BB1879+BB1910+BB1952+BB1990+BB2020+BB2038+BB2084+BB2158+BB2177+BB2282+BB2295+BB2339+BB2354+BB1525</f>
        <v>0</v>
      </c>
      <c r="BC2362" s="134">
        <f>BC1486+BC1545+BC1609+BC1658+BC1695+BC1819+BC1879+BC1910+BC1952+BC1990+BC2020+BC2038+BC2084+BC2158+BC2177+BC2282+BC2295+BC2339+BC2354+BC1525</f>
        <v>0</v>
      </c>
      <c r="BD2362" s="135">
        <f>BD1486+BD1545+BD1609+BD1658+BD1695+BD1819+BD1879+BD1910+BD1952+BD1990+BD2020+BD2038+BD2084+BD2158+BD2177+BD2282+BD2295+BD2339+BD2354+BD1525</f>
        <v>0</v>
      </c>
      <c r="BE2362" s="350" t="e">
        <f>BE1486+BE1545+BE1609+BE1658+BE1695+BE1819+BE1879+BE1910+BE1952+BE1990+BE2020+BE2038+BE2084+BE2158+BE2177+BE2282+BE2295+BE2339+BE2354+BE1525</f>
        <v>#DIV/0!</v>
      </c>
      <c r="BG2362" s="826"/>
      <c r="BH2362" s="607"/>
    </row>
    <row r="2363" spans="1:66" ht="12.75" customHeight="1" x14ac:dyDescent="0.25">
      <c r="A2363" s="222"/>
      <c r="C2363" s="258"/>
      <c r="D2363" s="620"/>
      <c r="F2363" s="117"/>
      <c r="G2363" s="694"/>
      <c r="H2363" s="878"/>
      <c r="I2363" s="397"/>
      <c r="J2363" s="380"/>
      <c r="K2363" s="441" t="s">
        <v>211</v>
      </c>
      <c r="L2363" s="738">
        <f t="shared" ref="L2363:P2363" si="3525">L2357-L2360</f>
        <v>4202937</v>
      </c>
      <c r="M2363" s="739">
        <f t="shared" si="3525"/>
        <v>3921771</v>
      </c>
      <c r="N2363" s="822">
        <f t="shared" si="3525"/>
        <v>0</v>
      </c>
      <c r="O2363" s="666">
        <f t="shared" si="3525"/>
        <v>-4202937</v>
      </c>
      <c r="P2363" s="666">
        <f t="shared" si="3525"/>
        <v>0</v>
      </c>
      <c r="Q2363" s="137">
        <f t="shared" ref="Q2363:BE2363" si="3526">Q2357-Q2360</f>
        <v>0</v>
      </c>
      <c r="R2363" s="138">
        <f t="shared" si="3526"/>
        <v>0</v>
      </c>
      <c r="S2363" s="138">
        <f t="shared" si="3526"/>
        <v>0</v>
      </c>
      <c r="T2363" s="138">
        <f t="shared" si="3526"/>
        <v>0</v>
      </c>
      <c r="U2363" s="138">
        <f t="shared" si="3526"/>
        <v>0</v>
      </c>
      <c r="V2363" s="138">
        <f t="shared" si="3526"/>
        <v>0</v>
      </c>
      <c r="W2363" s="666"/>
      <c r="X2363" s="138">
        <f t="shared" si="3526"/>
        <v>0</v>
      </c>
      <c r="Y2363" s="138">
        <f t="shared" si="3526"/>
        <v>0</v>
      </c>
      <c r="Z2363" s="138">
        <f t="shared" si="3526"/>
        <v>0</v>
      </c>
      <c r="AA2363" s="138">
        <f t="shared" si="3526"/>
        <v>0</v>
      </c>
      <c r="AB2363" s="666"/>
      <c r="AC2363" s="138">
        <f t="shared" si="3526"/>
        <v>0</v>
      </c>
      <c r="AD2363" s="666">
        <f>AD2357-AD2360</f>
        <v>0</v>
      </c>
      <c r="AE2363" s="853">
        <f>AE2357-AE2360</f>
        <v>0</v>
      </c>
      <c r="AF2363" s="822">
        <f t="shared" ref="AF2363:AH2363" si="3527">AF2357-AF2360</f>
        <v>0</v>
      </c>
      <c r="AG2363" s="666">
        <f t="shared" si="3527"/>
        <v>-3921771</v>
      </c>
      <c r="AH2363" s="666">
        <f t="shared" si="3527"/>
        <v>0</v>
      </c>
      <c r="AI2363" s="137">
        <f t="shared" si="3526"/>
        <v>0</v>
      </c>
      <c r="AJ2363" s="138">
        <f t="shared" si="3526"/>
        <v>0</v>
      </c>
      <c r="AK2363" s="138">
        <f t="shared" si="3526"/>
        <v>0</v>
      </c>
      <c r="AL2363" s="138">
        <f t="shared" si="3526"/>
        <v>0</v>
      </c>
      <c r="AM2363" s="138">
        <f t="shared" si="3526"/>
        <v>0</v>
      </c>
      <c r="AN2363" s="138">
        <f t="shared" si="3526"/>
        <v>0</v>
      </c>
      <c r="AO2363" s="666"/>
      <c r="AP2363" s="138">
        <f t="shared" si="3526"/>
        <v>0</v>
      </c>
      <c r="AQ2363" s="138">
        <f t="shared" si="3526"/>
        <v>0</v>
      </c>
      <c r="AR2363" s="138">
        <f t="shared" si="3526"/>
        <v>0</v>
      </c>
      <c r="AS2363" s="138">
        <f t="shared" si="3526"/>
        <v>0</v>
      </c>
      <c r="AT2363" s="666"/>
      <c r="AU2363" s="138">
        <f t="shared" si="3526"/>
        <v>0</v>
      </c>
      <c r="AV2363" s="666">
        <f t="shared" ref="AV2363" si="3528">AV2357-AV2360</f>
        <v>0</v>
      </c>
      <c r="AW2363" s="853">
        <f t="shared" si="3526"/>
        <v>0</v>
      </c>
      <c r="AX2363" s="136">
        <f t="shared" si="3526"/>
        <v>4202937</v>
      </c>
      <c r="AY2363" s="134">
        <f t="shared" si="3526"/>
        <v>0</v>
      </c>
      <c r="AZ2363" s="135">
        <f t="shared" si="3526"/>
        <v>-4202937</v>
      </c>
      <c r="BA2363" s="350" t="e">
        <f t="shared" si="3526"/>
        <v>#DIV/0!</v>
      </c>
      <c r="BB2363" s="139">
        <f t="shared" si="3526"/>
        <v>3921771</v>
      </c>
      <c r="BC2363" s="134">
        <f t="shared" si="3526"/>
        <v>0</v>
      </c>
      <c r="BD2363" s="135">
        <f t="shared" si="3526"/>
        <v>-3921771</v>
      </c>
      <c r="BE2363" s="350" t="e">
        <f t="shared" si="3526"/>
        <v>#DIV/0!</v>
      </c>
      <c r="BG2363" s="826"/>
      <c r="BH2363" s="607"/>
    </row>
    <row r="2364" spans="1:66" ht="12.75" customHeight="1" x14ac:dyDescent="0.25">
      <c r="A2364" s="222"/>
      <c r="C2364" s="258"/>
      <c r="D2364" s="620"/>
      <c r="F2364" s="117"/>
      <c r="G2364" s="694"/>
      <c r="H2364" s="878"/>
      <c r="I2364" s="397"/>
      <c r="J2364" s="380"/>
      <c r="K2364" s="406"/>
      <c r="L2364" s="762"/>
      <c r="M2364" s="763"/>
      <c r="N2364" s="932"/>
      <c r="O2364" s="125"/>
      <c r="P2364" s="125"/>
      <c r="Q2364" s="642"/>
      <c r="R2364" s="538"/>
      <c r="S2364" s="538"/>
      <c r="T2364" s="538"/>
      <c r="U2364" s="538"/>
      <c r="V2364" s="538"/>
      <c r="W2364" s="532"/>
      <c r="X2364" s="143"/>
      <c r="Y2364" s="143"/>
      <c r="Z2364" s="553"/>
      <c r="AA2364" s="553"/>
      <c r="AB2364" s="532"/>
      <c r="AC2364" s="594"/>
      <c r="AD2364" s="125"/>
      <c r="AE2364" s="848"/>
      <c r="AF2364" s="932"/>
      <c r="AG2364" s="125"/>
      <c r="AH2364" s="125"/>
      <c r="AI2364" s="642"/>
      <c r="AJ2364" s="538"/>
      <c r="AK2364" s="538"/>
      <c r="AL2364" s="538"/>
      <c r="AM2364" s="538"/>
      <c r="AN2364" s="538"/>
      <c r="AO2364" s="532"/>
      <c r="AP2364" s="143"/>
      <c r="AQ2364" s="143"/>
      <c r="AR2364" s="553"/>
      <c r="AS2364" s="553"/>
      <c r="AT2364" s="532"/>
      <c r="AU2364" s="594"/>
      <c r="AV2364" s="125"/>
      <c r="AW2364" s="848"/>
      <c r="AX2364" s="124"/>
      <c r="AY2364" s="6"/>
      <c r="AZ2364" s="6"/>
      <c r="BA2364" s="341"/>
      <c r="BB2364" s="311"/>
      <c r="BC2364" s="6"/>
      <c r="BD2364" s="6"/>
      <c r="BE2364" s="341"/>
      <c r="BG2364" s="826"/>
      <c r="BH2364" s="607"/>
    </row>
    <row r="2365" spans="1:66" ht="12.75" customHeight="1" x14ac:dyDescent="0.25">
      <c r="A2365" s="222"/>
      <c r="C2365" s="258"/>
      <c r="D2365" s="620"/>
      <c r="F2365" s="117"/>
      <c r="G2365" s="694"/>
      <c r="H2365" s="878"/>
      <c r="I2365" s="397"/>
      <c r="J2365" s="380"/>
      <c r="K2365" s="406"/>
      <c r="L2365" s="762"/>
      <c r="M2365" s="763"/>
      <c r="N2365" s="932"/>
      <c r="O2365" s="125"/>
      <c r="P2365" s="125"/>
      <c r="Q2365" s="642"/>
      <c r="R2365" s="538"/>
      <c r="S2365" s="538"/>
      <c r="T2365" s="538"/>
      <c r="U2365" s="538"/>
      <c r="V2365" s="538"/>
      <c r="W2365" s="532"/>
      <c r="X2365" s="143"/>
      <c r="Y2365" s="143"/>
      <c r="Z2365" s="553"/>
      <c r="AA2365" s="553"/>
      <c r="AB2365" s="532"/>
      <c r="AC2365" s="594"/>
      <c r="AD2365" s="125"/>
      <c r="AE2365" s="848"/>
      <c r="AF2365" s="932"/>
      <c r="AG2365" s="125"/>
      <c r="AH2365" s="125"/>
      <c r="AI2365" s="642"/>
      <c r="AJ2365" s="538"/>
      <c r="AK2365" s="538"/>
      <c r="AL2365" s="538"/>
      <c r="AM2365" s="538"/>
      <c r="AN2365" s="538"/>
      <c r="AO2365" s="532"/>
      <c r="AP2365" s="143"/>
      <c r="AQ2365" s="143"/>
      <c r="AR2365" s="553"/>
      <c r="AS2365" s="553"/>
      <c r="AT2365" s="532"/>
      <c r="AU2365" s="594"/>
      <c r="AV2365" s="125"/>
      <c r="AW2365" s="848"/>
      <c r="AX2365" s="124"/>
      <c r="AY2365" s="6"/>
      <c r="AZ2365" s="6"/>
      <c r="BA2365" s="341"/>
      <c r="BB2365" s="311"/>
      <c r="BC2365" s="6"/>
      <c r="BD2365" s="6"/>
      <c r="BE2365" s="341"/>
      <c r="BG2365" s="826"/>
      <c r="BH2365" s="607"/>
    </row>
    <row r="2366" spans="1:66" ht="12.75" customHeight="1" x14ac:dyDescent="0.25">
      <c r="A2366" s="222"/>
      <c r="C2366" s="116"/>
      <c r="D2366" s="620"/>
      <c r="F2366" s="117"/>
      <c r="G2366" s="694"/>
      <c r="H2366" s="878"/>
      <c r="I2366" s="397"/>
      <c r="J2366" s="380"/>
      <c r="K2366" s="445"/>
      <c r="L2366" s="731"/>
      <c r="M2366" s="732"/>
      <c r="N2366" s="929"/>
      <c r="O2366" s="530"/>
      <c r="P2366" s="530"/>
      <c r="Q2366" s="641"/>
      <c r="R2366" s="537"/>
      <c r="S2366" s="537"/>
      <c r="T2366" s="537"/>
      <c r="U2366" s="537"/>
      <c r="V2366" s="537"/>
      <c r="W2366" s="531"/>
      <c r="X2366" s="140"/>
      <c r="Y2366" s="140"/>
      <c r="Z2366" s="551"/>
      <c r="AA2366" s="551"/>
      <c r="AB2366" s="531"/>
      <c r="AC2366" s="142"/>
      <c r="AD2366" s="530"/>
      <c r="AE2366" s="842"/>
      <c r="AF2366" s="929"/>
      <c r="AG2366" s="530"/>
      <c r="AH2366" s="530"/>
      <c r="AI2366" s="641"/>
      <c r="AJ2366" s="537"/>
      <c r="AK2366" s="537"/>
      <c r="AL2366" s="537"/>
      <c r="AM2366" s="537"/>
      <c r="AN2366" s="537"/>
      <c r="AO2366" s="531"/>
      <c r="AP2366" s="140"/>
      <c r="AQ2366" s="140"/>
      <c r="AR2366" s="551"/>
      <c r="AS2366" s="551"/>
      <c r="AT2366" s="531"/>
      <c r="AU2366" s="142"/>
      <c r="AV2366" s="530"/>
      <c r="AW2366" s="842"/>
      <c r="AX2366" s="115"/>
      <c r="AY2366" s="5"/>
      <c r="AZ2366" s="5"/>
      <c r="BA2366" s="335"/>
      <c r="BC2366" s="5"/>
      <c r="BD2366" s="5"/>
      <c r="BE2366" s="335"/>
      <c r="BG2366" s="826"/>
      <c r="BH2366" s="607"/>
    </row>
    <row r="2367" spans="1:66" ht="12.75" customHeight="1" x14ac:dyDescent="0.25">
      <c r="A2367" s="222"/>
      <c r="C2367" s="258"/>
      <c r="D2367" s="620"/>
      <c r="F2367" s="117"/>
      <c r="G2367" s="694"/>
      <c r="H2367" s="878"/>
      <c r="I2367" s="397"/>
      <c r="J2367" s="380"/>
      <c r="K2367" s="400" t="s">
        <v>6604</v>
      </c>
      <c r="L2367" s="731"/>
      <c r="M2367" s="732"/>
      <c r="N2367" s="931"/>
      <c r="O2367" s="923"/>
      <c r="P2367" s="923"/>
      <c r="Q2367" s="641"/>
      <c r="R2367" s="537"/>
      <c r="S2367" s="537"/>
      <c r="T2367" s="537"/>
      <c r="U2367" s="537"/>
      <c r="V2367" s="537"/>
      <c r="W2367" s="531"/>
      <c r="X2367" s="141"/>
      <c r="Y2367" s="141"/>
      <c r="Z2367" s="552"/>
      <c r="AA2367" s="552"/>
      <c r="AB2367" s="531"/>
      <c r="AC2367" s="593"/>
      <c r="AD2367" s="923"/>
      <c r="AE2367" s="846"/>
      <c r="AF2367" s="931"/>
      <c r="AG2367" s="923"/>
      <c r="AH2367" s="923"/>
      <c r="AI2367" s="641"/>
      <c r="AJ2367" s="537"/>
      <c r="AK2367" s="537"/>
      <c r="AL2367" s="537"/>
      <c r="AM2367" s="537"/>
      <c r="AN2367" s="537"/>
      <c r="AO2367" s="531"/>
      <c r="AP2367" s="141"/>
      <c r="AQ2367" s="141"/>
      <c r="AR2367" s="552"/>
      <c r="AS2367" s="552"/>
      <c r="AT2367" s="531"/>
      <c r="AU2367" s="593"/>
      <c r="AV2367" s="923"/>
      <c r="AW2367" s="846"/>
      <c r="AX2367" s="115"/>
      <c r="AY2367" s="5"/>
      <c r="AZ2367" s="5"/>
      <c r="BA2367" s="335"/>
      <c r="BC2367" s="5"/>
      <c r="BD2367" s="5"/>
      <c r="BE2367" s="335"/>
      <c r="BG2367" s="826"/>
      <c r="BH2367" s="607"/>
    </row>
    <row r="2368" spans="1:66" s="4" customFormat="1" x14ac:dyDescent="0.25">
      <c r="A2368" s="222"/>
      <c r="B2368" s="30"/>
      <c r="C2368" s="258"/>
      <c r="D2368" s="620"/>
      <c r="E2368" s="32"/>
      <c r="F2368" s="117"/>
      <c r="G2368" s="694"/>
      <c r="H2368" s="878"/>
      <c r="I2368" s="397"/>
      <c r="J2368" s="380"/>
      <c r="K2368" s="400" t="s">
        <v>55</v>
      </c>
      <c r="L2368" s="731"/>
      <c r="M2368" s="732"/>
      <c r="N2368" s="931"/>
      <c r="O2368" s="923"/>
      <c r="P2368" s="923"/>
      <c r="Q2368" s="641"/>
      <c r="R2368" s="537"/>
      <c r="S2368" s="537"/>
      <c r="T2368" s="537"/>
      <c r="U2368" s="537"/>
      <c r="V2368" s="537"/>
      <c r="W2368" s="531"/>
      <c r="X2368" s="141"/>
      <c r="Y2368" s="141"/>
      <c r="Z2368" s="552"/>
      <c r="AA2368" s="552"/>
      <c r="AB2368" s="531"/>
      <c r="AC2368" s="593"/>
      <c r="AD2368" s="923"/>
      <c r="AE2368" s="846"/>
      <c r="AF2368" s="931"/>
      <c r="AG2368" s="923"/>
      <c r="AH2368" s="923"/>
      <c r="AI2368" s="641"/>
      <c r="AJ2368" s="537"/>
      <c r="AK2368" s="537"/>
      <c r="AL2368" s="537"/>
      <c r="AM2368" s="537"/>
      <c r="AN2368" s="537"/>
      <c r="AO2368" s="531"/>
      <c r="AP2368" s="141"/>
      <c r="AQ2368" s="141"/>
      <c r="AR2368" s="552"/>
      <c r="AS2368" s="552"/>
      <c r="AT2368" s="531"/>
      <c r="AU2368" s="593"/>
      <c r="AV2368" s="923"/>
      <c r="AW2368" s="846"/>
      <c r="AX2368" s="115"/>
      <c r="AY2368" s="5"/>
      <c r="AZ2368" s="5"/>
      <c r="BA2368" s="335"/>
      <c r="BB2368" s="23"/>
      <c r="BC2368" s="5"/>
      <c r="BD2368" s="5"/>
      <c r="BE2368" s="335"/>
      <c r="BF2368" s="41"/>
      <c r="BG2368" s="826"/>
      <c r="BH2368" s="607"/>
      <c r="BI2368" s="41"/>
      <c r="BJ2368" s="41"/>
      <c r="BK2368" s="41"/>
      <c r="BL2368" s="41"/>
      <c r="BM2368" s="41"/>
      <c r="BN2368" s="41"/>
    </row>
    <row r="2369" spans="1:66" s="27" customFormat="1" ht="12.75" customHeight="1" x14ac:dyDescent="0.25">
      <c r="A2369" s="222"/>
      <c r="B2369" s="30"/>
      <c r="C2369" s="258"/>
      <c r="D2369" s="620"/>
      <c r="E2369" s="32"/>
      <c r="F2369" s="117"/>
      <c r="G2369" s="694"/>
      <c r="H2369" s="878"/>
      <c r="I2369" s="397"/>
      <c r="J2369" s="380"/>
      <c r="K2369" s="415"/>
      <c r="L2369" s="738"/>
      <c r="M2369" s="739"/>
      <c r="N2369" s="932"/>
      <c r="O2369" s="125"/>
      <c r="P2369" s="125"/>
      <c r="Q2369" s="642"/>
      <c r="R2369" s="538"/>
      <c r="S2369" s="538"/>
      <c r="T2369" s="538"/>
      <c r="U2369" s="538"/>
      <c r="V2369" s="538"/>
      <c r="W2369" s="532"/>
      <c r="X2369" s="143"/>
      <c r="Y2369" s="143"/>
      <c r="Z2369" s="553"/>
      <c r="AA2369" s="553"/>
      <c r="AB2369" s="532"/>
      <c r="AC2369" s="594"/>
      <c r="AD2369" s="125"/>
      <c r="AE2369" s="848"/>
      <c r="AF2369" s="932"/>
      <c r="AG2369" s="125"/>
      <c r="AH2369" s="125"/>
      <c r="AI2369" s="642"/>
      <c r="AJ2369" s="538"/>
      <c r="AK2369" s="538"/>
      <c r="AL2369" s="538"/>
      <c r="AM2369" s="538"/>
      <c r="AN2369" s="538"/>
      <c r="AO2369" s="532"/>
      <c r="AP2369" s="143"/>
      <c r="AQ2369" s="143"/>
      <c r="AR2369" s="553"/>
      <c r="AS2369" s="553"/>
      <c r="AT2369" s="532"/>
      <c r="AU2369" s="594"/>
      <c r="AV2369" s="125"/>
      <c r="AW2369" s="848"/>
      <c r="AX2369" s="124"/>
      <c r="AY2369" s="6"/>
      <c r="AZ2369" s="6"/>
      <c r="BA2369" s="341"/>
      <c r="BB2369" s="311"/>
      <c r="BC2369" s="6"/>
      <c r="BD2369" s="6"/>
      <c r="BE2369" s="341"/>
      <c r="BF2369" s="41"/>
      <c r="BG2369" s="826"/>
      <c r="BH2369" s="607"/>
      <c r="BI2369" s="40"/>
      <c r="BJ2369" s="40"/>
      <c r="BK2369" s="40"/>
      <c r="BL2369" s="40"/>
      <c r="BM2369" s="40"/>
      <c r="BN2369" s="40"/>
    </row>
    <row r="2370" spans="1:66" ht="35.1" customHeight="1" x14ac:dyDescent="0.25">
      <c r="A2370" s="222" t="s">
        <v>6127</v>
      </c>
      <c r="B2370" s="112">
        <v>2</v>
      </c>
      <c r="C2370" s="116" t="s">
        <v>56</v>
      </c>
      <c r="D2370" s="620">
        <v>1000</v>
      </c>
      <c r="E2370" s="278"/>
      <c r="F2370" s="116">
        <v>2</v>
      </c>
      <c r="G2370" s="700"/>
      <c r="H2370" s="888" t="str">
        <f t="shared" si="3509"/>
        <v>006</v>
      </c>
      <c r="I2370" s="580" t="s">
        <v>3254</v>
      </c>
      <c r="J2370" s="689" t="s">
        <v>6129</v>
      </c>
      <c r="K2370" s="411" t="s">
        <v>6096</v>
      </c>
      <c r="L2370" s="733">
        <v>129</v>
      </c>
      <c r="M2370" s="734">
        <v>129</v>
      </c>
      <c r="N2370" s="931"/>
      <c r="O2370" s="530">
        <f t="shared" ref="O2370" si="3529">IF(N2370&gt;L2370,"0 ",N2370-L2370)</f>
        <v>-129</v>
      </c>
      <c r="P2370" s="530" t="str">
        <f t="shared" ref="P2370" si="3530">IF(N2370&lt;L2370,"0 ",N2370-L2370)</f>
        <v xml:space="preserve">0 </v>
      </c>
      <c r="Q2370" s="646"/>
      <c r="R2370" s="536"/>
      <c r="S2370" s="536"/>
      <c r="T2370" s="536"/>
      <c r="U2370" s="536"/>
      <c r="V2370" s="536"/>
      <c r="W2370" s="683" t="str">
        <f>IF(SUM(Q2370:V2370)=X2370,"OK",SUM(Q2370:V2370)-X2370)</f>
        <v>OK</v>
      </c>
      <c r="X2370" s="141"/>
      <c r="Y2370" s="141"/>
      <c r="Z2370" s="552"/>
      <c r="AA2370" s="552"/>
      <c r="AB2370" s="683" t="str">
        <f>IF(SUM(Z2370:AA2370)=AC2370,"OK",SUM(Z2370:AA2370)-AC2370)</f>
        <v>OK</v>
      </c>
      <c r="AC2370" s="593"/>
      <c r="AD2370" s="530">
        <f t="shared" ref="AD2370" si="3531">X2370+Y2370+AC2370</f>
        <v>0</v>
      </c>
      <c r="AE2370" s="842">
        <f t="shared" ref="AE2370" si="3532">N2370+AD2370</f>
        <v>0</v>
      </c>
      <c r="AF2370" s="931"/>
      <c r="AG2370" s="530">
        <f t="shared" ref="AG2370" si="3533">IF(AF2370&gt;M2370,"0 ",AF2370-M2370)</f>
        <v>-129</v>
      </c>
      <c r="AH2370" s="530" t="str">
        <f t="shared" ref="AH2370" si="3534">IF(AF2370&lt;M2370,"0 ",AF2370-M2370)</f>
        <v xml:space="preserve">0 </v>
      </c>
      <c r="AI2370" s="641"/>
      <c r="AJ2370" s="537"/>
      <c r="AK2370" s="537"/>
      <c r="AL2370" s="537"/>
      <c r="AM2370" s="537"/>
      <c r="AN2370" s="537"/>
      <c r="AO2370" s="683" t="str">
        <f>IF(SUM(AI2370:AN2370)=AP2370,"OK",SUM(AI2370:AN2370)-AP2370)</f>
        <v>OK</v>
      </c>
      <c r="AP2370" s="141"/>
      <c r="AQ2370" s="141"/>
      <c r="AR2370" s="552"/>
      <c r="AS2370" s="552"/>
      <c r="AT2370" s="683" t="str">
        <f>IF(SUM(AR2370:AS2370)=AU2370,"OK",SUM(AR2370:AS2370)-AU2370)</f>
        <v>OK</v>
      </c>
      <c r="AU2370" s="593"/>
      <c r="AV2370" s="530">
        <f t="shared" ref="AV2370" si="3535">AP2370+AQ2370+AU2370</f>
        <v>0</v>
      </c>
      <c r="AW2370" s="842">
        <f t="shared" ref="AW2370" si="3536">AF2370+AV2370</f>
        <v>0</v>
      </c>
      <c r="AX2370" s="115">
        <f>L2370</f>
        <v>129</v>
      </c>
      <c r="AY2370" s="5">
        <f>AE2370</f>
        <v>0</v>
      </c>
      <c r="AZ2370" s="7">
        <f>AY2370-AX2370</f>
        <v>-129</v>
      </c>
      <c r="BA2370" s="335">
        <f>AZ2370/AX2370</f>
        <v>-1</v>
      </c>
      <c r="BB2370" s="23">
        <f>M2370</f>
        <v>129</v>
      </c>
      <c r="BC2370" s="5">
        <f>AW2370</f>
        <v>0</v>
      </c>
      <c r="BD2370" s="7">
        <f>BC2370-BB2370</f>
        <v>-129</v>
      </c>
      <c r="BE2370" s="335">
        <f>BD2370/BB2370</f>
        <v>-1</v>
      </c>
      <c r="BG2370" s="826" t="str">
        <f>RIGHT(LEFT(I2370,3),2)&amp;"."&amp;RIGHT(LEFT(I2370,5),2)</f>
        <v>11.00</v>
      </c>
      <c r="BH2370" s="607" t="b">
        <f>COUNTIF('Codes SEC'!$B$2:$B$250,Ministres!BG2370)&gt;0</f>
        <v>1</v>
      </c>
    </row>
    <row r="2371" spans="1:66" ht="64.8" x14ac:dyDescent="0.25">
      <c r="A2371" s="222"/>
      <c r="C2371" s="116"/>
      <c r="D2371" s="620"/>
      <c r="F2371" s="117"/>
      <c r="G2371" s="694"/>
      <c r="H2371" s="878"/>
      <c r="I2371" s="591" t="s">
        <v>3755</v>
      </c>
      <c r="J2371" s="380"/>
      <c r="K2371" s="407"/>
      <c r="L2371" s="733"/>
      <c r="M2371" s="734"/>
      <c r="N2371" s="931"/>
      <c r="O2371" s="923"/>
      <c r="P2371" s="923"/>
      <c r="Q2371" s="646"/>
      <c r="R2371" s="536"/>
      <c r="S2371" s="536"/>
      <c r="T2371" s="536"/>
      <c r="U2371" s="536"/>
      <c r="V2371" s="536"/>
      <c r="W2371" s="683"/>
      <c r="X2371" s="141"/>
      <c r="Y2371" s="141"/>
      <c r="Z2371" s="552"/>
      <c r="AA2371" s="552"/>
      <c r="AB2371" s="683"/>
      <c r="AC2371" s="593"/>
      <c r="AD2371" s="923"/>
      <c r="AE2371" s="846"/>
      <c r="AF2371" s="931"/>
      <c r="AG2371" s="923"/>
      <c r="AH2371" s="923"/>
      <c r="AI2371" s="641"/>
      <c r="AJ2371" s="537"/>
      <c r="AK2371" s="537"/>
      <c r="AL2371" s="537"/>
      <c r="AM2371" s="537"/>
      <c r="AN2371" s="537"/>
      <c r="AO2371" s="683"/>
      <c r="AP2371" s="141"/>
      <c r="AQ2371" s="141"/>
      <c r="AR2371" s="552"/>
      <c r="AS2371" s="552"/>
      <c r="AT2371" s="683"/>
      <c r="AU2371" s="593">
        <v>0</v>
      </c>
      <c r="AV2371" s="923"/>
      <c r="AW2371" s="846"/>
      <c r="AX2371" s="115"/>
      <c r="AY2371" s="5"/>
      <c r="AZ2371" s="7"/>
      <c r="BA2371" s="335"/>
      <c r="BC2371" s="5"/>
      <c r="BD2371" s="7"/>
      <c r="BE2371" s="335"/>
      <c r="BG2371" s="826"/>
      <c r="BH2371" s="607"/>
    </row>
    <row r="2372" spans="1:66" ht="35.1" customHeight="1" x14ac:dyDescent="0.25">
      <c r="A2372" s="222" t="s">
        <v>6127</v>
      </c>
      <c r="B2372" s="112">
        <v>2</v>
      </c>
      <c r="C2372" s="116" t="s">
        <v>56</v>
      </c>
      <c r="D2372" s="620">
        <v>1000</v>
      </c>
      <c r="E2372" s="278"/>
      <c r="F2372" s="116">
        <v>2</v>
      </c>
      <c r="G2372" s="700"/>
      <c r="H2372" s="888" t="str">
        <f t="shared" si="3509"/>
        <v>006</v>
      </c>
      <c r="I2372" s="580" t="s">
        <v>3254</v>
      </c>
      <c r="J2372" s="689" t="s">
        <v>6130</v>
      </c>
      <c r="K2372" s="411" t="s">
        <v>6098</v>
      </c>
      <c r="L2372" s="733">
        <v>4000</v>
      </c>
      <c r="M2372" s="734">
        <v>4000</v>
      </c>
      <c r="N2372" s="931"/>
      <c r="O2372" s="530">
        <f t="shared" ref="O2372" si="3537">IF(N2372&gt;L2372,"0 ",N2372-L2372)</f>
        <v>-4000</v>
      </c>
      <c r="P2372" s="530" t="str">
        <f t="shared" ref="P2372" si="3538">IF(N2372&lt;L2372,"0 ",N2372-L2372)</f>
        <v xml:space="preserve">0 </v>
      </c>
      <c r="Q2372" s="646"/>
      <c r="R2372" s="536"/>
      <c r="S2372" s="536"/>
      <c r="T2372" s="536"/>
      <c r="U2372" s="536"/>
      <c r="V2372" s="536"/>
      <c r="W2372" s="683" t="str">
        <f>IF(SUM(Q2372:V2372)=X2372,"OK",SUM(Q2372:V2372)-X2372)</f>
        <v>OK</v>
      </c>
      <c r="X2372" s="141"/>
      <c r="Y2372" s="141"/>
      <c r="Z2372" s="552"/>
      <c r="AA2372" s="552"/>
      <c r="AB2372" s="683" t="str">
        <f>IF(SUM(Z2372:AA2372)=AC2372,"OK",SUM(Z2372:AA2372)-AC2372)</f>
        <v>OK</v>
      </c>
      <c r="AC2372" s="593"/>
      <c r="AD2372" s="530">
        <f t="shared" ref="AD2372" si="3539">X2372+Y2372+AC2372</f>
        <v>0</v>
      </c>
      <c r="AE2372" s="842">
        <f t="shared" ref="AE2372" si="3540">N2372+AD2372</f>
        <v>0</v>
      </c>
      <c r="AF2372" s="931"/>
      <c r="AG2372" s="530">
        <f t="shared" ref="AG2372" si="3541">IF(AF2372&gt;M2372,"0 ",AF2372-M2372)</f>
        <v>-4000</v>
      </c>
      <c r="AH2372" s="530" t="str">
        <f t="shared" ref="AH2372" si="3542">IF(AF2372&lt;M2372,"0 ",AF2372-M2372)</f>
        <v xml:space="preserve">0 </v>
      </c>
      <c r="AI2372" s="641"/>
      <c r="AJ2372" s="537"/>
      <c r="AK2372" s="537"/>
      <c r="AL2372" s="537"/>
      <c r="AM2372" s="537"/>
      <c r="AN2372" s="537"/>
      <c r="AO2372" s="683" t="str">
        <f>IF(SUM(AI2372:AN2372)=AP2372,"OK",SUM(AI2372:AN2372)-AP2372)</f>
        <v>OK</v>
      </c>
      <c r="AP2372" s="141"/>
      <c r="AQ2372" s="141"/>
      <c r="AR2372" s="552"/>
      <c r="AS2372" s="552"/>
      <c r="AT2372" s="683" t="str">
        <f>IF(SUM(AR2372:AS2372)=AU2372,"OK",SUM(AR2372:AS2372)-AU2372)</f>
        <v>OK</v>
      </c>
      <c r="AU2372" s="593"/>
      <c r="AV2372" s="530">
        <f t="shared" ref="AV2372" si="3543">AP2372+AQ2372+AU2372</f>
        <v>0</v>
      </c>
      <c r="AW2372" s="842">
        <f t="shared" ref="AW2372" si="3544">AF2372+AV2372</f>
        <v>0</v>
      </c>
      <c r="AX2372" s="115">
        <f>L2372</f>
        <v>4000</v>
      </c>
      <c r="AY2372" s="5">
        <f>AE2372</f>
        <v>0</v>
      </c>
      <c r="AZ2372" s="7">
        <f t="shared" ref="AZ2372:AZ2379" si="3545">AY2372-AX2372</f>
        <v>-4000</v>
      </c>
      <c r="BA2372" s="335">
        <f t="shared" ref="BA2372:BA2379" si="3546">AZ2372/AX2372</f>
        <v>-1</v>
      </c>
      <c r="BB2372" s="23">
        <f>M2372</f>
        <v>4000</v>
      </c>
      <c r="BC2372" s="5">
        <f t="shared" ref="BC2372:BC2379" si="3547">AW2372</f>
        <v>0</v>
      </c>
      <c r="BD2372" s="7">
        <f t="shared" ref="BD2372:BD2379" si="3548">BC2372-BB2372</f>
        <v>-4000</v>
      </c>
      <c r="BE2372" s="335">
        <f t="shared" ref="BE2372:BE2379" si="3549">BD2372/BB2372</f>
        <v>-1</v>
      </c>
      <c r="BG2372" s="826" t="str">
        <f>RIGHT(LEFT(I2372,3),2)&amp;"."&amp;RIGHT(LEFT(I2372,5),2)</f>
        <v>11.00</v>
      </c>
      <c r="BH2372" s="607" t="b">
        <f>COUNTIF('Codes SEC'!$B$2:$B$250,Ministres!BG2372)&gt;0</f>
        <v>1</v>
      </c>
    </row>
    <row r="2373" spans="1:66" ht="64.8" x14ac:dyDescent="0.25">
      <c r="A2373" s="222"/>
      <c r="C2373" s="116"/>
      <c r="D2373" s="620"/>
      <c r="F2373" s="117"/>
      <c r="G2373" s="694"/>
      <c r="H2373" s="878"/>
      <c r="I2373" s="591" t="s">
        <v>3755</v>
      </c>
      <c r="J2373" s="380"/>
      <c r="K2373" s="407"/>
      <c r="L2373" s="733"/>
      <c r="M2373" s="734"/>
      <c r="N2373" s="931"/>
      <c r="O2373" s="923"/>
      <c r="P2373" s="923"/>
      <c r="Q2373" s="646"/>
      <c r="R2373" s="536"/>
      <c r="S2373" s="536"/>
      <c r="T2373" s="536"/>
      <c r="U2373" s="536"/>
      <c r="V2373" s="536"/>
      <c r="W2373" s="683"/>
      <c r="X2373" s="141"/>
      <c r="Y2373" s="141"/>
      <c r="Z2373" s="552"/>
      <c r="AA2373" s="552"/>
      <c r="AB2373" s="683"/>
      <c r="AC2373" s="593"/>
      <c r="AD2373" s="923"/>
      <c r="AE2373" s="846"/>
      <c r="AF2373" s="931"/>
      <c r="AG2373" s="923"/>
      <c r="AH2373" s="923"/>
      <c r="AI2373" s="641"/>
      <c r="AJ2373" s="537"/>
      <c r="AK2373" s="537"/>
      <c r="AL2373" s="537"/>
      <c r="AM2373" s="537"/>
      <c r="AN2373" s="537"/>
      <c r="AO2373" s="683"/>
      <c r="AP2373" s="141"/>
      <c r="AQ2373" s="141"/>
      <c r="AR2373" s="552"/>
      <c r="AS2373" s="552"/>
      <c r="AT2373" s="683"/>
      <c r="AU2373" s="593">
        <v>0</v>
      </c>
      <c r="AV2373" s="923"/>
      <c r="AW2373" s="846"/>
      <c r="AX2373" s="115"/>
      <c r="AY2373" s="5"/>
      <c r="AZ2373" s="7"/>
      <c r="BA2373" s="335"/>
      <c r="BC2373" s="5"/>
      <c r="BD2373" s="7"/>
      <c r="BE2373" s="335"/>
      <c r="BG2373" s="826"/>
      <c r="BH2373" s="607"/>
    </row>
    <row r="2374" spans="1:66" ht="35.1" customHeight="1" x14ac:dyDescent="0.25">
      <c r="A2374" s="222" t="s">
        <v>6127</v>
      </c>
      <c r="B2374" s="112">
        <v>2</v>
      </c>
      <c r="C2374" s="116" t="s">
        <v>56</v>
      </c>
      <c r="D2374" s="620">
        <v>1000</v>
      </c>
      <c r="E2374" s="278"/>
      <c r="F2374" s="116">
        <v>2</v>
      </c>
      <c r="G2374" s="700"/>
      <c r="H2374" s="888" t="str">
        <f t="shared" si="3509"/>
        <v>006</v>
      </c>
      <c r="I2374" s="580">
        <v>81112000</v>
      </c>
      <c r="J2374" s="689" t="s">
        <v>6132</v>
      </c>
      <c r="K2374" s="411" t="s">
        <v>788</v>
      </c>
      <c r="L2374" s="733">
        <v>40</v>
      </c>
      <c r="M2374" s="734">
        <v>40</v>
      </c>
      <c r="N2374" s="931"/>
      <c r="O2374" s="530">
        <f t="shared" ref="O2374:O2379" si="3550">IF(N2374&gt;L2374,"0 ",N2374-L2374)</f>
        <v>-40</v>
      </c>
      <c r="P2374" s="530" t="str">
        <f t="shared" ref="P2374:P2379" si="3551">IF(N2374&lt;L2374,"0 ",N2374-L2374)</f>
        <v xml:space="preserve">0 </v>
      </c>
      <c r="Q2374" s="646"/>
      <c r="R2374" s="536"/>
      <c r="S2374" s="536"/>
      <c r="T2374" s="536"/>
      <c r="U2374" s="536"/>
      <c r="V2374" s="536"/>
      <c r="W2374" s="683" t="str">
        <f t="shared" ref="W2374:W2379" si="3552">IF(SUM(Q2374:V2374)=X2374,"OK",SUM(Q2374:V2374)-X2374)</f>
        <v>OK</v>
      </c>
      <c r="X2374" s="141"/>
      <c r="Y2374" s="141"/>
      <c r="Z2374" s="552"/>
      <c r="AA2374" s="552"/>
      <c r="AB2374" s="683" t="str">
        <f t="shared" ref="AB2374:AB2379" si="3553">IF(SUM(Z2374:AA2374)=AC2374,"OK",SUM(Z2374:AA2374)-AC2374)</f>
        <v>OK</v>
      </c>
      <c r="AC2374" s="593"/>
      <c r="AD2374" s="530">
        <f t="shared" ref="AD2374:AD2379" si="3554">X2374+Y2374+AC2374</f>
        <v>0</v>
      </c>
      <c r="AE2374" s="842">
        <f t="shared" ref="AE2374:AE2379" si="3555">N2374+AD2374</f>
        <v>0</v>
      </c>
      <c r="AF2374" s="931"/>
      <c r="AG2374" s="530">
        <f t="shared" ref="AG2374:AG2379" si="3556">IF(AF2374&gt;M2374,"0 ",AF2374-M2374)</f>
        <v>-40</v>
      </c>
      <c r="AH2374" s="530" t="str">
        <f t="shared" ref="AH2374:AH2379" si="3557">IF(AF2374&lt;M2374,"0 ",AF2374-M2374)</f>
        <v xml:space="preserve">0 </v>
      </c>
      <c r="AI2374" s="641"/>
      <c r="AJ2374" s="537"/>
      <c r="AK2374" s="537"/>
      <c r="AL2374" s="537"/>
      <c r="AM2374" s="537"/>
      <c r="AN2374" s="537"/>
      <c r="AO2374" s="683" t="str">
        <f t="shared" ref="AO2374:AO2379" si="3558">IF(SUM(AI2374:AN2374)=AP2374,"OK",SUM(AI2374:AN2374)-AP2374)</f>
        <v>OK</v>
      </c>
      <c r="AP2374" s="141"/>
      <c r="AQ2374" s="141"/>
      <c r="AR2374" s="552"/>
      <c r="AS2374" s="552"/>
      <c r="AT2374" s="683" t="str">
        <f t="shared" ref="AT2374:AT2379" si="3559">IF(SUM(AR2374:AS2374)=AU2374,"OK",SUM(AR2374:AS2374)-AU2374)</f>
        <v>OK</v>
      </c>
      <c r="AU2374" s="593"/>
      <c r="AV2374" s="530">
        <f t="shared" ref="AV2374:AV2379" si="3560">AP2374+AQ2374+AU2374</f>
        <v>0</v>
      </c>
      <c r="AW2374" s="842">
        <f t="shared" ref="AW2374:AW2379" si="3561">AF2374+AV2374</f>
        <v>0</v>
      </c>
      <c r="AX2374" s="115">
        <f t="shared" ref="AX2374:AX2379" si="3562">L2374</f>
        <v>40</v>
      </c>
      <c r="AY2374" s="5">
        <f t="shared" ref="AY2374:AY2379" si="3563">AE2374</f>
        <v>0</v>
      </c>
      <c r="AZ2374" s="7">
        <f t="shared" si="3545"/>
        <v>-40</v>
      </c>
      <c r="BA2374" s="335">
        <f t="shared" si="3546"/>
        <v>-1</v>
      </c>
      <c r="BB2374" s="23">
        <f t="shared" ref="BB2374:BB2379" si="3564">M2374</f>
        <v>40</v>
      </c>
      <c r="BC2374" s="5">
        <f t="shared" si="3547"/>
        <v>0</v>
      </c>
      <c r="BD2374" s="7">
        <f t="shared" si="3548"/>
        <v>-40</v>
      </c>
      <c r="BE2374" s="335">
        <f t="shared" si="3549"/>
        <v>-1</v>
      </c>
      <c r="BG2374" s="826" t="str">
        <f t="shared" ref="BG2374:BG2379" si="3565">RIGHT(LEFT(I2374,3),2)&amp;"."&amp;RIGHT(LEFT(I2374,5),2)</f>
        <v>11.12</v>
      </c>
      <c r="BH2374" s="607" t="b">
        <f>COUNTIF('Codes SEC'!$B$2:$B$250,Ministres!BG2374)&gt;0</f>
        <v>1</v>
      </c>
    </row>
    <row r="2375" spans="1:66" ht="35.1" customHeight="1" x14ac:dyDescent="0.25">
      <c r="A2375" s="222" t="s">
        <v>6127</v>
      </c>
      <c r="B2375" s="112">
        <v>2</v>
      </c>
      <c r="C2375" s="116" t="s">
        <v>56</v>
      </c>
      <c r="D2375" s="620">
        <v>1000</v>
      </c>
      <c r="E2375" s="278"/>
      <c r="F2375" s="116">
        <v>2</v>
      </c>
      <c r="G2375" s="700"/>
      <c r="H2375" s="888" t="str">
        <f t="shared" si="3509"/>
        <v>006</v>
      </c>
      <c r="I2375" s="580" t="s">
        <v>3255</v>
      </c>
      <c r="J2375" s="689" t="s">
        <v>6131</v>
      </c>
      <c r="K2375" s="411" t="s">
        <v>6100</v>
      </c>
      <c r="L2375" s="733">
        <v>45</v>
      </c>
      <c r="M2375" s="734">
        <v>45</v>
      </c>
      <c r="N2375" s="931"/>
      <c r="O2375" s="530">
        <f t="shared" si="3550"/>
        <v>-45</v>
      </c>
      <c r="P2375" s="530" t="str">
        <f t="shared" si="3551"/>
        <v xml:space="preserve">0 </v>
      </c>
      <c r="Q2375" s="646"/>
      <c r="R2375" s="536"/>
      <c r="S2375" s="536"/>
      <c r="T2375" s="536"/>
      <c r="U2375" s="536"/>
      <c r="V2375" s="536"/>
      <c r="W2375" s="683" t="str">
        <f>IF(SUM(Q2375:V2375)=X2375,"OK",SUM(Q2375:V2375)-X2375)</f>
        <v>OK</v>
      </c>
      <c r="X2375" s="141"/>
      <c r="Y2375" s="141"/>
      <c r="Z2375" s="552"/>
      <c r="AA2375" s="552"/>
      <c r="AB2375" s="683" t="str">
        <f>IF(SUM(Z2375:AA2375)=AC2375,"OK",SUM(Z2375:AA2375)-AC2375)</f>
        <v>OK</v>
      </c>
      <c r="AC2375" s="593"/>
      <c r="AD2375" s="530">
        <f t="shared" si="3554"/>
        <v>0</v>
      </c>
      <c r="AE2375" s="842">
        <f t="shared" si="3555"/>
        <v>0</v>
      </c>
      <c r="AF2375" s="931"/>
      <c r="AG2375" s="530">
        <f t="shared" si="3556"/>
        <v>-45</v>
      </c>
      <c r="AH2375" s="530" t="str">
        <f t="shared" si="3557"/>
        <v xml:space="preserve">0 </v>
      </c>
      <c r="AI2375" s="641"/>
      <c r="AJ2375" s="537"/>
      <c r="AK2375" s="537"/>
      <c r="AL2375" s="537"/>
      <c r="AM2375" s="537"/>
      <c r="AN2375" s="537"/>
      <c r="AO2375" s="683" t="str">
        <f>IF(SUM(AI2375:AN2375)=AP2375,"OK",SUM(AI2375:AN2375)-AP2375)</f>
        <v>OK</v>
      </c>
      <c r="AP2375" s="141"/>
      <c r="AQ2375" s="141"/>
      <c r="AR2375" s="552"/>
      <c r="AS2375" s="552"/>
      <c r="AT2375" s="683" t="str">
        <f>IF(SUM(AR2375:AS2375)=AU2375,"OK",SUM(AR2375:AS2375)-AU2375)</f>
        <v>OK</v>
      </c>
      <c r="AU2375" s="593"/>
      <c r="AV2375" s="530">
        <f t="shared" si="3560"/>
        <v>0</v>
      </c>
      <c r="AW2375" s="842">
        <f t="shared" si="3561"/>
        <v>0</v>
      </c>
      <c r="AX2375" s="115">
        <f t="shared" si="3562"/>
        <v>45</v>
      </c>
      <c r="AY2375" s="5">
        <f t="shared" si="3563"/>
        <v>0</v>
      </c>
      <c r="AZ2375" s="7">
        <f>AY2375-AX2375</f>
        <v>-45</v>
      </c>
      <c r="BA2375" s="335">
        <f>AZ2375/AX2375</f>
        <v>-1</v>
      </c>
      <c r="BB2375" s="23">
        <f t="shared" si="3564"/>
        <v>45</v>
      </c>
      <c r="BC2375" s="5">
        <f>AW2375</f>
        <v>0</v>
      </c>
      <c r="BD2375" s="7">
        <f>BC2375-BB2375</f>
        <v>-45</v>
      </c>
      <c r="BE2375" s="335">
        <f>BD2375/BB2375</f>
        <v>-1</v>
      </c>
      <c r="BG2375" s="826" t="str">
        <f t="shared" si="3565"/>
        <v>11.40</v>
      </c>
      <c r="BH2375" s="607" t="b">
        <f>COUNTIF('Codes SEC'!$B$2:$B$250,Ministres!BG2375)&gt;0</f>
        <v>1</v>
      </c>
    </row>
    <row r="2376" spans="1:66" ht="35.1" customHeight="1" x14ac:dyDescent="0.25">
      <c r="A2376" s="222" t="s">
        <v>6127</v>
      </c>
      <c r="B2376" s="112">
        <v>2</v>
      </c>
      <c r="C2376" s="116" t="s">
        <v>56</v>
      </c>
      <c r="D2376" s="620">
        <v>1000</v>
      </c>
      <c r="E2376" s="278"/>
      <c r="F2376" s="116">
        <v>2</v>
      </c>
      <c r="G2376" s="700"/>
      <c r="H2376" s="888" t="str">
        <f t="shared" si="3509"/>
        <v>006</v>
      </c>
      <c r="I2376" s="580" t="s">
        <v>3257</v>
      </c>
      <c r="J2376" s="689" t="s">
        <v>6133</v>
      </c>
      <c r="K2376" s="411" t="s">
        <v>6103</v>
      </c>
      <c r="L2376" s="733">
        <v>594</v>
      </c>
      <c r="M2376" s="734">
        <v>594</v>
      </c>
      <c r="N2376" s="931"/>
      <c r="O2376" s="530">
        <f t="shared" si="3550"/>
        <v>-594</v>
      </c>
      <c r="P2376" s="530" t="str">
        <f t="shared" si="3551"/>
        <v xml:space="preserve">0 </v>
      </c>
      <c r="Q2376" s="646"/>
      <c r="R2376" s="536"/>
      <c r="S2376" s="536"/>
      <c r="T2376" s="536"/>
      <c r="U2376" s="536"/>
      <c r="V2376" s="536"/>
      <c r="W2376" s="683" t="str">
        <f t="shared" si="3552"/>
        <v>OK</v>
      </c>
      <c r="X2376" s="141"/>
      <c r="Y2376" s="141"/>
      <c r="Z2376" s="552"/>
      <c r="AA2376" s="552"/>
      <c r="AB2376" s="683" t="str">
        <f t="shared" si="3553"/>
        <v>OK</v>
      </c>
      <c r="AC2376" s="593"/>
      <c r="AD2376" s="530">
        <f t="shared" si="3554"/>
        <v>0</v>
      </c>
      <c r="AE2376" s="842">
        <f t="shared" si="3555"/>
        <v>0</v>
      </c>
      <c r="AF2376" s="931"/>
      <c r="AG2376" s="530">
        <f t="shared" si="3556"/>
        <v>-594</v>
      </c>
      <c r="AH2376" s="530" t="str">
        <f t="shared" si="3557"/>
        <v xml:space="preserve">0 </v>
      </c>
      <c r="AI2376" s="641"/>
      <c r="AJ2376" s="537"/>
      <c r="AK2376" s="537"/>
      <c r="AL2376" s="537"/>
      <c r="AM2376" s="537"/>
      <c r="AN2376" s="537"/>
      <c r="AO2376" s="683" t="str">
        <f t="shared" si="3558"/>
        <v>OK</v>
      </c>
      <c r="AP2376" s="141"/>
      <c r="AQ2376" s="141"/>
      <c r="AR2376" s="552"/>
      <c r="AS2376" s="552"/>
      <c r="AT2376" s="683" t="str">
        <f t="shared" si="3559"/>
        <v>OK</v>
      </c>
      <c r="AU2376" s="593"/>
      <c r="AV2376" s="530">
        <f t="shared" si="3560"/>
        <v>0</v>
      </c>
      <c r="AW2376" s="842">
        <f t="shared" si="3561"/>
        <v>0</v>
      </c>
      <c r="AX2376" s="115">
        <f t="shared" si="3562"/>
        <v>594</v>
      </c>
      <c r="AY2376" s="5">
        <f t="shared" si="3563"/>
        <v>0</v>
      </c>
      <c r="AZ2376" s="7">
        <f t="shared" si="3545"/>
        <v>-594</v>
      </c>
      <c r="BA2376" s="335">
        <f t="shared" si="3546"/>
        <v>-1</v>
      </c>
      <c r="BB2376" s="23">
        <f t="shared" si="3564"/>
        <v>594</v>
      </c>
      <c r="BC2376" s="5">
        <f t="shared" si="3547"/>
        <v>0</v>
      </c>
      <c r="BD2376" s="7">
        <f t="shared" si="3548"/>
        <v>-594</v>
      </c>
      <c r="BE2376" s="335">
        <f t="shared" si="3549"/>
        <v>-1</v>
      </c>
      <c r="BG2376" s="826" t="str">
        <f t="shared" si="3565"/>
        <v>12.11</v>
      </c>
      <c r="BH2376" s="607" t="b">
        <f>COUNTIF('Codes SEC'!$B$2:$B$250,Ministres!BG2376)&gt;0</f>
        <v>1</v>
      </c>
    </row>
    <row r="2377" spans="1:66" ht="35.1" customHeight="1" x14ac:dyDescent="0.25">
      <c r="A2377" s="222" t="s">
        <v>6127</v>
      </c>
      <c r="B2377" s="112">
        <v>2</v>
      </c>
      <c r="C2377" s="116" t="s">
        <v>56</v>
      </c>
      <c r="D2377" s="620">
        <v>1000</v>
      </c>
      <c r="E2377" s="278"/>
      <c r="F2377" s="116">
        <v>2</v>
      </c>
      <c r="G2377" s="700"/>
      <c r="H2377" s="888" t="str">
        <f t="shared" si="3509"/>
        <v>006</v>
      </c>
      <c r="I2377" s="580" t="s">
        <v>3256</v>
      </c>
      <c r="J2377" s="689" t="s">
        <v>6134</v>
      </c>
      <c r="K2377" s="411" t="s">
        <v>6105</v>
      </c>
      <c r="L2377" s="733">
        <v>10</v>
      </c>
      <c r="M2377" s="734">
        <v>10</v>
      </c>
      <c r="N2377" s="931"/>
      <c r="O2377" s="530">
        <f t="shared" si="3550"/>
        <v>-10</v>
      </c>
      <c r="P2377" s="530" t="str">
        <f t="shared" si="3551"/>
        <v xml:space="preserve">0 </v>
      </c>
      <c r="Q2377" s="646"/>
      <c r="R2377" s="536"/>
      <c r="S2377" s="536"/>
      <c r="T2377" s="536"/>
      <c r="U2377" s="536"/>
      <c r="V2377" s="536"/>
      <c r="W2377" s="683" t="str">
        <f t="shared" si="3552"/>
        <v>OK</v>
      </c>
      <c r="X2377" s="141"/>
      <c r="Y2377" s="141"/>
      <c r="Z2377" s="552"/>
      <c r="AA2377" s="552"/>
      <c r="AB2377" s="683" t="str">
        <f t="shared" si="3553"/>
        <v>OK</v>
      </c>
      <c r="AC2377" s="593"/>
      <c r="AD2377" s="530">
        <f t="shared" si="3554"/>
        <v>0</v>
      </c>
      <c r="AE2377" s="842">
        <f t="shared" si="3555"/>
        <v>0</v>
      </c>
      <c r="AF2377" s="931"/>
      <c r="AG2377" s="530">
        <f t="shared" si="3556"/>
        <v>-10</v>
      </c>
      <c r="AH2377" s="530" t="str">
        <f t="shared" si="3557"/>
        <v xml:space="preserve">0 </v>
      </c>
      <c r="AI2377" s="641"/>
      <c r="AJ2377" s="537"/>
      <c r="AK2377" s="537"/>
      <c r="AL2377" s="537"/>
      <c r="AM2377" s="537"/>
      <c r="AN2377" s="537"/>
      <c r="AO2377" s="683" t="str">
        <f t="shared" si="3558"/>
        <v>OK</v>
      </c>
      <c r="AP2377" s="141"/>
      <c r="AQ2377" s="141"/>
      <c r="AR2377" s="552"/>
      <c r="AS2377" s="552"/>
      <c r="AT2377" s="683" t="str">
        <f t="shared" si="3559"/>
        <v>OK</v>
      </c>
      <c r="AU2377" s="593"/>
      <c r="AV2377" s="530">
        <f t="shared" si="3560"/>
        <v>0</v>
      </c>
      <c r="AW2377" s="842">
        <f t="shared" si="3561"/>
        <v>0</v>
      </c>
      <c r="AX2377" s="115">
        <f t="shared" si="3562"/>
        <v>10</v>
      </c>
      <c r="AY2377" s="5">
        <f t="shared" si="3563"/>
        <v>0</v>
      </c>
      <c r="AZ2377" s="7">
        <f t="shared" si="3545"/>
        <v>-10</v>
      </c>
      <c r="BA2377" s="335">
        <f t="shared" si="3546"/>
        <v>-1</v>
      </c>
      <c r="BB2377" s="23">
        <f t="shared" si="3564"/>
        <v>10</v>
      </c>
      <c r="BC2377" s="5">
        <f t="shared" si="3547"/>
        <v>0</v>
      </c>
      <c r="BD2377" s="7">
        <f t="shared" si="3548"/>
        <v>-10</v>
      </c>
      <c r="BE2377" s="335">
        <f t="shared" si="3549"/>
        <v>-1</v>
      </c>
      <c r="BG2377" s="826" t="str">
        <f t="shared" si="3565"/>
        <v>12.12</v>
      </c>
      <c r="BH2377" s="607" t="b">
        <f>COUNTIF('Codes SEC'!$B$2:$B$250,Ministres!BG2377)&gt;0</f>
        <v>1</v>
      </c>
    </row>
    <row r="2378" spans="1:66" ht="35.1" customHeight="1" x14ac:dyDescent="0.25">
      <c r="A2378" s="222" t="s">
        <v>6127</v>
      </c>
      <c r="B2378" s="112">
        <v>2</v>
      </c>
      <c r="C2378" s="116" t="s">
        <v>56</v>
      </c>
      <c r="D2378" s="620">
        <v>1000</v>
      </c>
      <c r="E2378" s="278"/>
      <c r="F2378" s="116">
        <v>2</v>
      </c>
      <c r="G2378" s="700"/>
      <c r="H2378" s="888" t="str">
        <f t="shared" si="3509"/>
        <v>006</v>
      </c>
      <c r="I2378" s="580">
        <v>81221000</v>
      </c>
      <c r="J2378" s="689" t="s">
        <v>6135</v>
      </c>
      <c r="K2378" s="411" t="s">
        <v>6107</v>
      </c>
      <c r="L2378" s="733">
        <v>311</v>
      </c>
      <c r="M2378" s="734">
        <v>311</v>
      </c>
      <c r="N2378" s="931"/>
      <c r="O2378" s="530">
        <f t="shared" si="3550"/>
        <v>-311</v>
      </c>
      <c r="P2378" s="530" t="str">
        <f t="shared" si="3551"/>
        <v xml:space="preserve">0 </v>
      </c>
      <c r="Q2378" s="646"/>
      <c r="R2378" s="536"/>
      <c r="S2378" s="536"/>
      <c r="T2378" s="536"/>
      <c r="U2378" s="536"/>
      <c r="V2378" s="536"/>
      <c r="W2378" s="683" t="str">
        <f t="shared" si="3552"/>
        <v>OK</v>
      </c>
      <c r="X2378" s="141"/>
      <c r="Y2378" s="141"/>
      <c r="Z2378" s="552"/>
      <c r="AA2378" s="552"/>
      <c r="AB2378" s="683" t="str">
        <f t="shared" si="3553"/>
        <v>OK</v>
      </c>
      <c r="AC2378" s="593"/>
      <c r="AD2378" s="530">
        <f t="shared" si="3554"/>
        <v>0</v>
      </c>
      <c r="AE2378" s="842">
        <f t="shared" si="3555"/>
        <v>0</v>
      </c>
      <c r="AF2378" s="931"/>
      <c r="AG2378" s="530">
        <f t="shared" si="3556"/>
        <v>-311</v>
      </c>
      <c r="AH2378" s="530" t="str">
        <f t="shared" si="3557"/>
        <v xml:space="preserve">0 </v>
      </c>
      <c r="AI2378" s="641"/>
      <c r="AJ2378" s="537"/>
      <c r="AK2378" s="537"/>
      <c r="AL2378" s="537"/>
      <c r="AM2378" s="537"/>
      <c r="AN2378" s="537"/>
      <c r="AO2378" s="683" t="str">
        <f t="shared" si="3558"/>
        <v>OK</v>
      </c>
      <c r="AP2378" s="141"/>
      <c r="AQ2378" s="141"/>
      <c r="AR2378" s="552"/>
      <c r="AS2378" s="552"/>
      <c r="AT2378" s="683" t="str">
        <f t="shared" si="3559"/>
        <v>OK</v>
      </c>
      <c r="AU2378" s="593"/>
      <c r="AV2378" s="530">
        <f t="shared" si="3560"/>
        <v>0</v>
      </c>
      <c r="AW2378" s="842">
        <f t="shared" si="3561"/>
        <v>0</v>
      </c>
      <c r="AX2378" s="115">
        <f t="shared" si="3562"/>
        <v>311</v>
      </c>
      <c r="AY2378" s="5">
        <f t="shared" si="3563"/>
        <v>0</v>
      </c>
      <c r="AZ2378" s="7">
        <f t="shared" si="3545"/>
        <v>-311</v>
      </c>
      <c r="BA2378" s="335">
        <f t="shared" si="3546"/>
        <v>-1</v>
      </c>
      <c r="BB2378" s="23">
        <f t="shared" si="3564"/>
        <v>311</v>
      </c>
      <c r="BC2378" s="5">
        <f t="shared" si="3547"/>
        <v>0</v>
      </c>
      <c r="BD2378" s="7">
        <f t="shared" si="3548"/>
        <v>-311</v>
      </c>
      <c r="BE2378" s="335">
        <f t="shared" si="3549"/>
        <v>-1</v>
      </c>
      <c r="BG2378" s="826" t="str">
        <f t="shared" si="3565"/>
        <v>12.21</v>
      </c>
      <c r="BH2378" s="607" t="b">
        <f>COUNTIF('Codes SEC'!$B$2:$B$250,Ministres!BG2378)&gt;0</f>
        <v>1</v>
      </c>
    </row>
    <row r="2379" spans="1:66" ht="35.1" customHeight="1" x14ac:dyDescent="0.25">
      <c r="A2379" s="222" t="s">
        <v>6127</v>
      </c>
      <c r="B2379" s="112" t="s">
        <v>5017</v>
      </c>
      <c r="C2379" s="116" t="s">
        <v>56</v>
      </c>
      <c r="D2379" s="620">
        <v>1000</v>
      </c>
      <c r="E2379" s="278"/>
      <c r="F2379" s="116" t="s">
        <v>5017</v>
      </c>
      <c r="G2379" s="700"/>
      <c r="H2379" s="888" t="str">
        <f t="shared" si="3509"/>
        <v>006</v>
      </c>
      <c r="I2379" s="580">
        <v>81250000</v>
      </c>
      <c r="J2379" s="689" t="s">
        <v>6136</v>
      </c>
      <c r="K2379" s="411" t="s">
        <v>4031</v>
      </c>
      <c r="L2379" s="733">
        <v>41</v>
      </c>
      <c r="M2379" s="734">
        <v>41</v>
      </c>
      <c r="N2379" s="931"/>
      <c r="O2379" s="530">
        <f t="shared" si="3550"/>
        <v>-41</v>
      </c>
      <c r="P2379" s="530" t="str">
        <f t="shared" si="3551"/>
        <v xml:space="preserve">0 </v>
      </c>
      <c r="Q2379" s="646"/>
      <c r="R2379" s="536"/>
      <c r="S2379" s="536"/>
      <c r="T2379" s="536"/>
      <c r="U2379" s="536"/>
      <c r="V2379" s="536"/>
      <c r="W2379" s="683" t="str">
        <f t="shared" si="3552"/>
        <v>OK</v>
      </c>
      <c r="X2379" s="141"/>
      <c r="Y2379" s="141"/>
      <c r="Z2379" s="552"/>
      <c r="AA2379" s="552"/>
      <c r="AB2379" s="683" t="str">
        <f t="shared" si="3553"/>
        <v>OK</v>
      </c>
      <c r="AC2379" s="593"/>
      <c r="AD2379" s="530">
        <f t="shared" si="3554"/>
        <v>0</v>
      </c>
      <c r="AE2379" s="842">
        <f t="shared" si="3555"/>
        <v>0</v>
      </c>
      <c r="AF2379" s="931"/>
      <c r="AG2379" s="530">
        <f t="shared" si="3556"/>
        <v>-41</v>
      </c>
      <c r="AH2379" s="530" t="str">
        <f t="shared" si="3557"/>
        <v xml:space="preserve">0 </v>
      </c>
      <c r="AI2379" s="641"/>
      <c r="AJ2379" s="537"/>
      <c r="AK2379" s="537"/>
      <c r="AL2379" s="537"/>
      <c r="AM2379" s="537"/>
      <c r="AN2379" s="537"/>
      <c r="AO2379" s="683" t="str">
        <f t="shared" si="3558"/>
        <v>OK</v>
      </c>
      <c r="AP2379" s="141"/>
      <c r="AQ2379" s="141"/>
      <c r="AR2379" s="552"/>
      <c r="AS2379" s="552"/>
      <c r="AT2379" s="683" t="str">
        <f t="shared" si="3559"/>
        <v>OK</v>
      </c>
      <c r="AU2379" s="593"/>
      <c r="AV2379" s="530">
        <f t="shared" si="3560"/>
        <v>0</v>
      </c>
      <c r="AW2379" s="842">
        <f t="shared" si="3561"/>
        <v>0</v>
      </c>
      <c r="AX2379" s="115">
        <f t="shared" si="3562"/>
        <v>41</v>
      </c>
      <c r="AY2379" s="5">
        <f t="shared" si="3563"/>
        <v>0</v>
      </c>
      <c r="AZ2379" s="7">
        <f t="shared" si="3545"/>
        <v>-41</v>
      </c>
      <c r="BA2379" s="335">
        <f t="shared" si="3546"/>
        <v>-1</v>
      </c>
      <c r="BB2379" s="23">
        <f t="shared" si="3564"/>
        <v>41</v>
      </c>
      <c r="BC2379" s="5">
        <f t="shared" si="3547"/>
        <v>0</v>
      </c>
      <c r="BD2379" s="7">
        <f t="shared" si="3548"/>
        <v>-41</v>
      </c>
      <c r="BE2379" s="335">
        <f t="shared" si="3549"/>
        <v>-1</v>
      </c>
      <c r="BG2379" s="826" t="str">
        <f t="shared" si="3565"/>
        <v>12.50</v>
      </c>
      <c r="BH2379" s="607" t="b">
        <f>COUNTIF('Codes SEC'!$B$2:$B$250,Ministres!BG2379)&gt;0</f>
        <v>1</v>
      </c>
    </row>
    <row r="2380" spans="1:66" ht="12.75" customHeight="1" x14ac:dyDescent="0.25">
      <c r="A2380" s="225"/>
      <c r="B2380" s="206"/>
      <c r="C2380" s="253"/>
      <c r="D2380" s="621"/>
      <c r="E2380" s="275"/>
      <c r="F2380" s="269"/>
      <c r="G2380" s="695"/>
      <c r="H2380" s="886"/>
      <c r="I2380" s="403"/>
      <c r="J2380" s="381"/>
      <c r="K2380" s="514" t="s">
        <v>95</v>
      </c>
      <c r="L2380" s="315">
        <f t="shared" ref="L2380:V2380" si="3566">L2370+L2372+L2375+L2374+L2376+L2377+L2378+L2379</f>
        <v>5170</v>
      </c>
      <c r="M2380" s="737">
        <f t="shared" si="3566"/>
        <v>5170</v>
      </c>
      <c r="N2380" s="930">
        <f t="shared" si="3566"/>
        <v>0</v>
      </c>
      <c r="O2380" s="790">
        <f t="shared" si="3566"/>
        <v>-5170</v>
      </c>
      <c r="P2380" s="790">
        <f t="shared" si="3566"/>
        <v>0</v>
      </c>
      <c r="Q2380" s="787">
        <f t="shared" si="3566"/>
        <v>0</v>
      </c>
      <c r="R2380" s="648">
        <f t="shared" si="3566"/>
        <v>0</v>
      </c>
      <c r="S2380" s="648">
        <f t="shared" si="3566"/>
        <v>0</v>
      </c>
      <c r="T2380" s="648">
        <f t="shared" si="3566"/>
        <v>0</v>
      </c>
      <c r="U2380" s="648">
        <f t="shared" si="3566"/>
        <v>0</v>
      </c>
      <c r="V2380" s="648">
        <f t="shared" si="3566"/>
        <v>0</v>
      </c>
      <c r="W2380" s="790"/>
      <c r="X2380" s="649">
        <f>X2370+X2372+X2375+X2374+X2376+X2377+X2378+X2379</f>
        <v>0</v>
      </c>
      <c r="Y2380" s="649">
        <f>Y2370+Y2372+Y2375+Y2374+Y2376+Y2377+Y2378+Y2379</f>
        <v>0</v>
      </c>
      <c r="Z2380" s="648">
        <f>Z2370+Z2372+Z2375+Z2374+Z2376+Z2377+Z2378+Z2379</f>
        <v>0</v>
      </c>
      <c r="AA2380" s="648">
        <f>AA2370+AA2372+AA2375+AA2374+AA2376+AA2377+AA2378+AA2379</f>
        <v>0</v>
      </c>
      <c r="AB2380" s="790"/>
      <c r="AC2380" s="649">
        <f t="shared" ref="AC2380:AN2380" si="3567">AC2370+AC2372+AC2375+AC2374+AC2376+AC2377+AC2378+AC2379</f>
        <v>0</v>
      </c>
      <c r="AD2380" s="790">
        <f>AD2370+AD2372+AD2375+AD2374+AD2376+AD2377+AD2378+AD2379</f>
        <v>0</v>
      </c>
      <c r="AE2380" s="843">
        <f>AE2370+AE2372+AE2375+AE2374+AE2376+AE2377+AE2378+AE2379</f>
        <v>0</v>
      </c>
      <c r="AF2380" s="930">
        <f t="shared" si="3567"/>
        <v>0</v>
      </c>
      <c r="AG2380" s="790">
        <f t="shared" si="3567"/>
        <v>-5170</v>
      </c>
      <c r="AH2380" s="790">
        <f t="shared" si="3567"/>
        <v>0</v>
      </c>
      <c r="AI2380" s="787">
        <f t="shared" si="3567"/>
        <v>0</v>
      </c>
      <c r="AJ2380" s="648">
        <f t="shared" si="3567"/>
        <v>0</v>
      </c>
      <c r="AK2380" s="648">
        <f t="shared" si="3567"/>
        <v>0</v>
      </c>
      <c r="AL2380" s="648">
        <f t="shared" si="3567"/>
        <v>0</v>
      </c>
      <c r="AM2380" s="648">
        <f t="shared" si="3567"/>
        <v>0</v>
      </c>
      <c r="AN2380" s="648">
        <f t="shared" si="3567"/>
        <v>0</v>
      </c>
      <c r="AO2380" s="790"/>
      <c r="AP2380" s="649">
        <f>AP2370+AP2372+AP2375+AP2374+AP2376+AP2377+AP2378+AP2379</f>
        <v>0</v>
      </c>
      <c r="AQ2380" s="649">
        <f>AQ2370+AQ2372+AQ2375+AQ2374+AQ2376+AQ2377+AQ2378+AQ2379</f>
        <v>0</v>
      </c>
      <c r="AR2380" s="648">
        <f>AR2370+AR2372+AR2375+AR2374+AR2376+AR2377+AR2378+AR2379</f>
        <v>0</v>
      </c>
      <c r="AS2380" s="648">
        <f>AS2370+AS2372+AS2375+AS2374+AS2376+AS2377+AS2378+AS2379</f>
        <v>0</v>
      </c>
      <c r="AT2380" s="790"/>
      <c r="AU2380" s="649">
        <f t="shared" ref="AU2380:BE2380" si="3568">AU2370+AU2372+AU2375+AU2374+AU2376+AU2377+AU2378+AU2379</f>
        <v>0</v>
      </c>
      <c r="AV2380" s="790">
        <f t="shared" si="3568"/>
        <v>0</v>
      </c>
      <c r="AW2380" s="843">
        <f t="shared" si="3568"/>
        <v>0</v>
      </c>
      <c r="AX2380" s="336">
        <f t="shared" si="3568"/>
        <v>5170</v>
      </c>
      <c r="AY2380" s="337">
        <f t="shared" si="3568"/>
        <v>0</v>
      </c>
      <c r="AZ2380" s="338">
        <f t="shared" si="3568"/>
        <v>-5170</v>
      </c>
      <c r="BA2380" s="339">
        <f t="shared" si="3568"/>
        <v>-8</v>
      </c>
      <c r="BB2380" s="322">
        <f t="shared" si="3568"/>
        <v>5170</v>
      </c>
      <c r="BC2380" s="337">
        <f t="shared" si="3568"/>
        <v>0</v>
      </c>
      <c r="BD2380" s="338">
        <f t="shared" si="3568"/>
        <v>-5170</v>
      </c>
      <c r="BE2380" s="339">
        <f t="shared" si="3568"/>
        <v>-8</v>
      </c>
      <c r="BG2380" s="826"/>
      <c r="BH2380" s="607"/>
    </row>
    <row r="2381" spans="1:66" ht="12.75" customHeight="1" x14ac:dyDescent="0.25">
      <c r="A2381" s="222"/>
      <c r="C2381" s="116"/>
      <c r="D2381" s="620"/>
      <c r="F2381" s="117"/>
      <c r="G2381" s="694"/>
      <c r="H2381" s="878"/>
      <c r="I2381" s="397"/>
      <c r="J2381" s="380"/>
      <c r="K2381" s="409"/>
      <c r="L2381" s="738"/>
      <c r="M2381" s="739"/>
      <c r="N2381" s="931"/>
      <c r="O2381" s="923"/>
      <c r="P2381" s="923"/>
      <c r="Q2381" s="641"/>
      <c r="R2381" s="537"/>
      <c r="S2381" s="537"/>
      <c r="T2381" s="537"/>
      <c r="U2381" s="537"/>
      <c r="V2381" s="537"/>
      <c r="W2381" s="531"/>
      <c r="X2381" s="141"/>
      <c r="Y2381" s="141"/>
      <c r="Z2381" s="552"/>
      <c r="AA2381" s="552"/>
      <c r="AB2381" s="531"/>
      <c r="AC2381" s="593"/>
      <c r="AD2381" s="923"/>
      <c r="AE2381" s="846"/>
      <c r="AF2381" s="931"/>
      <c r="AG2381" s="923"/>
      <c r="AH2381" s="923"/>
      <c r="AI2381" s="641"/>
      <c r="AJ2381" s="537"/>
      <c r="AK2381" s="537"/>
      <c r="AL2381" s="537"/>
      <c r="AM2381" s="537"/>
      <c r="AN2381" s="537"/>
      <c r="AO2381" s="531"/>
      <c r="AP2381" s="141"/>
      <c r="AQ2381" s="141"/>
      <c r="AR2381" s="552"/>
      <c r="AS2381" s="552"/>
      <c r="AT2381" s="531"/>
      <c r="AU2381" s="593"/>
      <c r="AV2381" s="923"/>
      <c r="AW2381" s="846"/>
      <c r="AX2381" s="115"/>
      <c r="AY2381" s="5"/>
      <c r="AZ2381" s="5"/>
      <c r="BA2381" s="335"/>
      <c r="BC2381" s="5"/>
      <c r="BD2381" s="5"/>
      <c r="BE2381" s="335"/>
      <c r="BF2381" s="40"/>
      <c r="BG2381" s="826"/>
      <c r="BH2381" s="607"/>
    </row>
    <row r="2382" spans="1:66" ht="12.75" customHeight="1" x14ac:dyDescent="0.25">
      <c r="A2382" s="222"/>
      <c r="C2382" s="116"/>
      <c r="D2382" s="620"/>
      <c r="F2382" s="117"/>
      <c r="G2382" s="694"/>
      <c r="H2382" s="878"/>
      <c r="I2382" s="397"/>
      <c r="J2382" s="380"/>
      <c r="K2382" s="410" t="s">
        <v>58</v>
      </c>
      <c r="L2382" s="738"/>
      <c r="M2382" s="739"/>
      <c r="N2382" s="931"/>
      <c r="O2382" s="923"/>
      <c r="P2382" s="923"/>
      <c r="Q2382" s="641"/>
      <c r="R2382" s="537"/>
      <c r="S2382" s="537"/>
      <c r="T2382" s="537"/>
      <c r="U2382" s="537"/>
      <c r="V2382" s="537"/>
      <c r="W2382" s="531"/>
      <c r="X2382" s="141"/>
      <c r="Y2382" s="141"/>
      <c r="Z2382" s="552"/>
      <c r="AA2382" s="552"/>
      <c r="AB2382" s="531"/>
      <c r="AC2382" s="593"/>
      <c r="AD2382" s="923"/>
      <c r="AE2382" s="846"/>
      <c r="AF2382" s="931"/>
      <c r="AG2382" s="923"/>
      <c r="AH2382" s="923"/>
      <c r="AI2382" s="641"/>
      <c r="AJ2382" s="537"/>
      <c r="AK2382" s="537"/>
      <c r="AL2382" s="537"/>
      <c r="AM2382" s="537"/>
      <c r="AN2382" s="537"/>
      <c r="AO2382" s="531"/>
      <c r="AP2382" s="141"/>
      <c r="AQ2382" s="141"/>
      <c r="AR2382" s="552"/>
      <c r="AS2382" s="552"/>
      <c r="AT2382" s="531"/>
      <c r="AU2382" s="593"/>
      <c r="AV2382" s="923"/>
      <c r="AW2382" s="846"/>
      <c r="AX2382" s="115"/>
      <c r="AY2382" s="5"/>
      <c r="AZ2382" s="5"/>
      <c r="BA2382" s="335"/>
      <c r="BC2382" s="5"/>
      <c r="BD2382" s="5"/>
      <c r="BE2382" s="335"/>
      <c r="BG2382" s="826"/>
      <c r="BH2382" s="607"/>
    </row>
    <row r="2383" spans="1:66" ht="12.75" customHeight="1" x14ac:dyDescent="0.25">
      <c r="A2383" s="222"/>
      <c r="C2383" s="116"/>
      <c r="D2383" s="620"/>
      <c r="F2383" s="117"/>
      <c r="G2383" s="694"/>
      <c r="H2383" s="878"/>
      <c r="I2383" s="397"/>
      <c r="J2383" s="380"/>
      <c r="K2383" s="408"/>
      <c r="L2383" s="738"/>
      <c r="M2383" s="739"/>
      <c r="N2383" s="931"/>
      <c r="O2383" s="923"/>
      <c r="P2383" s="923"/>
      <c r="Q2383" s="641"/>
      <c r="R2383" s="537"/>
      <c r="S2383" s="537"/>
      <c r="T2383" s="537"/>
      <c r="U2383" s="537"/>
      <c r="V2383" s="537"/>
      <c r="W2383" s="531"/>
      <c r="X2383" s="141"/>
      <c r="Y2383" s="141"/>
      <c r="Z2383" s="552"/>
      <c r="AA2383" s="552"/>
      <c r="AB2383" s="531"/>
      <c r="AC2383" s="593"/>
      <c r="AD2383" s="923"/>
      <c r="AE2383" s="846"/>
      <c r="AF2383" s="931"/>
      <c r="AG2383" s="923"/>
      <c r="AH2383" s="923"/>
      <c r="AI2383" s="641"/>
      <c r="AJ2383" s="537"/>
      <c r="AK2383" s="537"/>
      <c r="AL2383" s="537"/>
      <c r="AM2383" s="537"/>
      <c r="AN2383" s="537"/>
      <c r="AO2383" s="531"/>
      <c r="AP2383" s="141"/>
      <c r="AQ2383" s="141"/>
      <c r="AR2383" s="552"/>
      <c r="AS2383" s="552"/>
      <c r="AT2383" s="531"/>
      <c r="AU2383" s="593"/>
      <c r="AV2383" s="923"/>
      <c r="AW2383" s="846"/>
      <c r="AX2383" s="115"/>
      <c r="AY2383" s="5"/>
      <c r="AZ2383" s="5"/>
      <c r="BA2383" s="335"/>
      <c r="BC2383" s="5"/>
      <c r="BD2383" s="5"/>
      <c r="BE2383" s="335"/>
      <c r="BG2383" s="826"/>
      <c r="BH2383" s="607"/>
    </row>
    <row r="2384" spans="1:66" ht="35.1" customHeight="1" x14ac:dyDescent="0.25">
      <c r="A2384" s="222" t="s">
        <v>6127</v>
      </c>
      <c r="B2384" s="112">
        <v>2</v>
      </c>
      <c r="C2384" s="116" t="s">
        <v>56</v>
      </c>
      <c r="D2384" s="620">
        <v>1000</v>
      </c>
      <c r="E2384" s="278"/>
      <c r="F2384" s="116">
        <v>2</v>
      </c>
      <c r="G2384" s="700"/>
      <c r="H2384" s="888" t="str">
        <f t="shared" si="3509"/>
        <v>006</v>
      </c>
      <c r="I2384" s="580" t="s">
        <v>3259</v>
      </c>
      <c r="J2384" s="689" t="s">
        <v>6138</v>
      </c>
      <c r="K2384" s="411" t="s">
        <v>6112</v>
      </c>
      <c r="L2384" s="733">
        <v>52</v>
      </c>
      <c r="M2384" s="734">
        <v>52</v>
      </c>
      <c r="N2384" s="931"/>
      <c r="O2384" s="530">
        <f t="shared" ref="O2384:O2385" si="3569">IF(N2384&gt;L2384,"0 ",N2384-L2384)</f>
        <v>-52</v>
      </c>
      <c r="P2384" s="530" t="str">
        <f t="shared" ref="P2384:P2385" si="3570">IF(N2384&lt;L2384,"0 ",N2384-L2384)</f>
        <v xml:space="preserve">0 </v>
      </c>
      <c r="Q2384" s="646"/>
      <c r="R2384" s="536"/>
      <c r="S2384" s="536"/>
      <c r="T2384" s="536"/>
      <c r="U2384" s="536"/>
      <c r="V2384" s="536"/>
      <c r="W2384" s="683" t="str">
        <f>IF(SUM(Q2384:V2384)=X2384,"OK",SUM(Q2384:V2384)-X2384)</f>
        <v>OK</v>
      </c>
      <c r="X2384" s="141"/>
      <c r="Y2384" s="141"/>
      <c r="Z2384" s="552"/>
      <c r="AA2384" s="552"/>
      <c r="AB2384" s="683" t="str">
        <f>IF(SUM(Z2384:AA2384)=AC2384,"OK",SUM(Z2384:AA2384)-AC2384)</f>
        <v>OK</v>
      </c>
      <c r="AC2384" s="593"/>
      <c r="AD2384" s="530">
        <f t="shared" ref="AD2384:AD2385" si="3571">X2384+Y2384+AC2384</f>
        <v>0</v>
      </c>
      <c r="AE2384" s="842">
        <f t="shared" ref="AE2384:AE2385" si="3572">N2384+AD2384</f>
        <v>0</v>
      </c>
      <c r="AF2384" s="931"/>
      <c r="AG2384" s="530">
        <f t="shared" ref="AG2384:AG2385" si="3573">IF(AF2384&gt;M2384,"0 ",AF2384-M2384)</f>
        <v>-52</v>
      </c>
      <c r="AH2384" s="530" t="str">
        <f t="shared" ref="AH2384:AH2385" si="3574">IF(AF2384&lt;M2384,"0 ",AF2384-M2384)</f>
        <v xml:space="preserve">0 </v>
      </c>
      <c r="AI2384" s="641"/>
      <c r="AJ2384" s="537"/>
      <c r="AK2384" s="537"/>
      <c r="AL2384" s="537"/>
      <c r="AM2384" s="537"/>
      <c r="AN2384" s="537"/>
      <c r="AO2384" s="683" t="str">
        <f>IF(SUM(AI2384:AN2384)=AP2384,"OK",SUM(AI2384:AN2384)-AP2384)</f>
        <v>OK</v>
      </c>
      <c r="AP2384" s="141"/>
      <c r="AQ2384" s="141"/>
      <c r="AR2384" s="552"/>
      <c r="AS2384" s="552"/>
      <c r="AT2384" s="683" t="str">
        <f>IF(SUM(AR2384:AS2384)=AU2384,"OK",SUM(AR2384:AS2384)-AU2384)</f>
        <v>OK</v>
      </c>
      <c r="AU2384" s="593"/>
      <c r="AV2384" s="530">
        <f t="shared" ref="AV2384:AV2385" si="3575">AP2384+AQ2384+AU2384</f>
        <v>0</v>
      </c>
      <c r="AW2384" s="842">
        <f t="shared" ref="AW2384:AW2385" si="3576">AF2384+AV2384</f>
        <v>0</v>
      </c>
      <c r="AX2384" s="115">
        <f>L2384</f>
        <v>52</v>
      </c>
      <c r="AY2384" s="5">
        <f>AE2384</f>
        <v>0</v>
      </c>
      <c r="AZ2384" s="7">
        <f>AY2384-AX2384</f>
        <v>-52</v>
      </c>
      <c r="BA2384" s="335">
        <f>AZ2384/AX2384</f>
        <v>-1</v>
      </c>
      <c r="BB2384" s="23">
        <f>M2384</f>
        <v>52</v>
      </c>
      <c r="BC2384" s="5">
        <f>AW2384</f>
        <v>0</v>
      </c>
      <c r="BD2384" s="7">
        <f>BC2384-BB2384</f>
        <v>-52</v>
      </c>
      <c r="BE2384" s="335">
        <f>BD2384/BB2384</f>
        <v>-1</v>
      </c>
      <c r="BG2384" s="826" t="str">
        <f>RIGHT(LEFT(I2384,3),2)&amp;"."&amp;RIGHT(LEFT(I2384,5),2)</f>
        <v>74.10</v>
      </c>
      <c r="BH2384" s="607" t="b">
        <f>COUNTIF('Codes SEC'!$B$2:$B$250,Ministres!BG2384)&gt;0</f>
        <v>1</v>
      </c>
    </row>
    <row r="2385" spans="1:66" ht="35.1" customHeight="1" x14ac:dyDescent="0.25">
      <c r="A2385" s="222" t="s">
        <v>6127</v>
      </c>
      <c r="B2385" s="112">
        <v>2</v>
      </c>
      <c r="C2385" s="116" t="s">
        <v>56</v>
      </c>
      <c r="D2385" s="620">
        <v>1000</v>
      </c>
      <c r="E2385" s="278"/>
      <c r="F2385" s="116">
        <v>2</v>
      </c>
      <c r="G2385" s="700"/>
      <c r="H2385" s="888" t="str">
        <f t="shared" si="3509"/>
        <v>006</v>
      </c>
      <c r="I2385" s="580" t="s">
        <v>3258</v>
      </c>
      <c r="J2385" s="689" t="s">
        <v>6137</v>
      </c>
      <c r="K2385" s="411" t="s">
        <v>6110</v>
      </c>
      <c r="L2385" s="733">
        <v>103</v>
      </c>
      <c r="M2385" s="734">
        <v>103</v>
      </c>
      <c r="N2385" s="931"/>
      <c r="O2385" s="530">
        <f t="shared" si="3569"/>
        <v>-103</v>
      </c>
      <c r="P2385" s="530" t="str">
        <f t="shared" si="3570"/>
        <v xml:space="preserve">0 </v>
      </c>
      <c r="Q2385" s="646"/>
      <c r="R2385" s="536"/>
      <c r="S2385" s="536"/>
      <c r="T2385" s="536"/>
      <c r="U2385" s="536"/>
      <c r="V2385" s="536"/>
      <c r="W2385" s="683" t="str">
        <f t="shared" ref="W2385" si="3577">IF(SUM(Q2385:V2385)=X2385,"OK",SUM(Q2385:V2385)-X2385)</f>
        <v>OK</v>
      </c>
      <c r="X2385" s="141"/>
      <c r="Y2385" s="141"/>
      <c r="Z2385" s="552"/>
      <c r="AA2385" s="552"/>
      <c r="AB2385" s="683" t="str">
        <f t="shared" ref="AB2385" si="3578">IF(SUM(Z2385:AA2385)=AC2385,"OK",SUM(Z2385:AA2385)-AC2385)</f>
        <v>OK</v>
      </c>
      <c r="AC2385" s="593"/>
      <c r="AD2385" s="530">
        <f t="shared" si="3571"/>
        <v>0</v>
      </c>
      <c r="AE2385" s="842">
        <f t="shared" si="3572"/>
        <v>0</v>
      </c>
      <c r="AF2385" s="931"/>
      <c r="AG2385" s="530">
        <f t="shared" si="3573"/>
        <v>-103</v>
      </c>
      <c r="AH2385" s="530" t="str">
        <f t="shared" si="3574"/>
        <v xml:space="preserve">0 </v>
      </c>
      <c r="AI2385" s="641"/>
      <c r="AJ2385" s="537"/>
      <c r="AK2385" s="537"/>
      <c r="AL2385" s="537"/>
      <c r="AM2385" s="537"/>
      <c r="AN2385" s="537"/>
      <c r="AO2385" s="683" t="str">
        <f t="shared" ref="AO2385" si="3579">IF(SUM(AI2385:AN2385)=AP2385,"OK",SUM(AI2385:AN2385)-AP2385)</f>
        <v>OK</v>
      </c>
      <c r="AP2385" s="141"/>
      <c r="AQ2385" s="141"/>
      <c r="AR2385" s="552"/>
      <c r="AS2385" s="552"/>
      <c r="AT2385" s="683" t="str">
        <f t="shared" ref="AT2385" si="3580">IF(SUM(AR2385:AS2385)=AU2385,"OK",SUM(AR2385:AS2385)-AU2385)</f>
        <v>OK</v>
      </c>
      <c r="AU2385" s="593"/>
      <c r="AV2385" s="530">
        <f t="shared" si="3575"/>
        <v>0</v>
      </c>
      <c r="AW2385" s="842">
        <f t="shared" si="3576"/>
        <v>0</v>
      </c>
      <c r="AX2385" s="115">
        <f>L2385</f>
        <v>103</v>
      </c>
      <c r="AY2385" s="5">
        <f>AE2385</f>
        <v>0</v>
      </c>
      <c r="AZ2385" s="7">
        <f>AY2385-AX2385</f>
        <v>-103</v>
      </c>
      <c r="BA2385" s="335">
        <f>AZ2385/AX2385</f>
        <v>-1</v>
      </c>
      <c r="BB2385" s="23">
        <f>M2385</f>
        <v>103</v>
      </c>
      <c r="BC2385" s="5">
        <f>AW2385</f>
        <v>0</v>
      </c>
      <c r="BD2385" s="7">
        <f>BC2385-BB2385</f>
        <v>-103</v>
      </c>
      <c r="BE2385" s="335">
        <f>BD2385/BB2385</f>
        <v>-1</v>
      </c>
      <c r="BG2385" s="826" t="str">
        <f>RIGHT(LEFT(I2385,3),2)&amp;"."&amp;RIGHT(LEFT(I2385,5),2)</f>
        <v>74.22</v>
      </c>
      <c r="BH2385" s="607" t="b">
        <f>COUNTIF('Codes SEC'!$B$2:$B$250,Ministres!BG2385)&gt;0</f>
        <v>1</v>
      </c>
    </row>
    <row r="2386" spans="1:66" ht="12.75" customHeight="1" x14ac:dyDescent="0.25">
      <c r="A2386" s="225"/>
      <c r="B2386" s="206"/>
      <c r="C2386" s="253"/>
      <c r="D2386" s="621"/>
      <c r="E2386" s="275"/>
      <c r="F2386" s="269"/>
      <c r="G2386" s="695"/>
      <c r="H2386" s="886"/>
      <c r="I2386" s="403"/>
      <c r="J2386" s="381"/>
      <c r="K2386" s="514" t="s">
        <v>59</v>
      </c>
      <c r="L2386" s="315">
        <f t="shared" ref="L2386:V2386" si="3581">L2385+L2384</f>
        <v>155</v>
      </c>
      <c r="M2386" s="737">
        <f t="shared" si="3581"/>
        <v>155</v>
      </c>
      <c r="N2386" s="930">
        <f t="shared" ref="N2386:P2386" si="3582">N2385+N2384</f>
        <v>0</v>
      </c>
      <c r="O2386" s="790">
        <f t="shared" si="3582"/>
        <v>-155</v>
      </c>
      <c r="P2386" s="790">
        <f t="shared" si="3582"/>
        <v>0</v>
      </c>
      <c r="Q2386" s="787">
        <f t="shared" si="3581"/>
        <v>0</v>
      </c>
      <c r="R2386" s="648">
        <f t="shared" si="3581"/>
        <v>0</v>
      </c>
      <c r="S2386" s="648">
        <f t="shared" si="3581"/>
        <v>0</v>
      </c>
      <c r="T2386" s="648">
        <f t="shared" si="3581"/>
        <v>0</v>
      </c>
      <c r="U2386" s="648">
        <f t="shared" si="3581"/>
        <v>0</v>
      </c>
      <c r="V2386" s="648">
        <f t="shared" si="3581"/>
        <v>0</v>
      </c>
      <c r="W2386" s="790"/>
      <c r="X2386" s="649">
        <f>X2385+X2384</f>
        <v>0</v>
      </c>
      <c r="Y2386" s="649">
        <f>Y2385+Y2384</f>
        <v>0</v>
      </c>
      <c r="Z2386" s="648">
        <f>Z2385+Z2384</f>
        <v>0</v>
      </c>
      <c r="AA2386" s="648">
        <f>AA2385+AA2384</f>
        <v>0</v>
      </c>
      <c r="AB2386" s="790"/>
      <c r="AC2386" s="649">
        <f t="shared" ref="AC2386:AN2386" si="3583">AC2385+AC2384</f>
        <v>0</v>
      </c>
      <c r="AD2386" s="790">
        <f>AD2385+AD2384</f>
        <v>0</v>
      </c>
      <c r="AE2386" s="843">
        <f>AE2385+AE2384</f>
        <v>0</v>
      </c>
      <c r="AF2386" s="930">
        <f t="shared" ref="AF2386:AH2386" si="3584">AF2385+AF2384</f>
        <v>0</v>
      </c>
      <c r="AG2386" s="790">
        <f t="shared" si="3584"/>
        <v>-155</v>
      </c>
      <c r="AH2386" s="790">
        <f t="shared" si="3584"/>
        <v>0</v>
      </c>
      <c r="AI2386" s="787">
        <f t="shared" si="3583"/>
        <v>0</v>
      </c>
      <c r="AJ2386" s="648">
        <f t="shared" si="3583"/>
        <v>0</v>
      </c>
      <c r="AK2386" s="648">
        <f t="shared" si="3583"/>
        <v>0</v>
      </c>
      <c r="AL2386" s="648">
        <f t="shared" si="3583"/>
        <v>0</v>
      </c>
      <c r="AM2386" s="648">
        <f t="shared" si="3583"/>
        <v>0</v>
      </c>
      <c r="AN2386" s="648">
        <f t="shared" si="3583"/>
        <v>0</v>
      </c>
      <c r="AO2386" s="790"/>
      <c r="AP2386" s="649">
        <f>AP2385+AP2384</f>
        <v>0</v>
      </c>
      <c r="AQ2386" s="649">
        <f>AQ2385+AQ2384</f>
        <v>0</v>
      </c>
      <c r="AR2386" s="648">
        <f>AR2385+AR2384</f>
        <v>0</v>
      </c>
      <c r="AS2386" s="648">
        <f>AS2385+AS2384</f>
        <v>0</v>
      </c>
      <c r="AT2386" s="790"/>
      <c r="AU2386" s="649">
        <f t="shared" ref="AU2386:BE2386" si="3585">AU2385+AU2384</f>
        <v>0</v>
      </c>
      <c r="AV2386" s="790">
        <f t="shared" ref="AV2386" si="3586">AV2385+AV2384</f>
        <v>0</v>
      </c>
      <c r="AW2386" s="843">
        <f t="shared" si="3585"/>
        <v>0</v>
      </c>
      <c r="AX2386" s="336">
        <f t="shared" si="3585"/>
        <v>155</v>
      </c>
      <c r="AY2386" s="337">
        <f t="shared" si="3585"/>
        <v>0</v>
      </c>
      <c r="AZ2386" s="338">
        <f t="shared" si="3585"/>
        <v>-155</v>
      </c>
      <c r="BA2386" s="339">
        <f t="shared" si="3585"/>
        <v>-2</v>
      </c>
      <c r="BB2386" s="322">
        <f t="shared" si="3585"/>
        <v>155</v>
      </c>
      <c r="BC2386" s="337">
        <f t="shared" si="3585"/>
        <v>0</v>
      </c>
      <c r="BD2386" s="338">
        <f t="shared" si="3585"/>
        <v>-155</v>
      </c>
      <c r="BE2386" s="339">
        <f t="shared" si="3585"/>
        <v>-2</v>
      </c>
      <c r="BG2386" s="826"/>
      <c r="BH2386" s="607"/>
    </row>
    <row r="2387" spans="1:66" ht="12.75" customHeight="1" x14ac:dyDescent="0.25">
      <c r="A2387" s="226"/>
      <c r="B2387" s="207"/>
      <c r="C2387" s="254"/>
      <c r="D2387" s="300"/>
      <c r="E2387" s="276"/>
      <c r="F2387" s="300"/>
      <c r="G2387" s="696"/>
      <c r="H2387" s="887"/>
      <c r="I2387" s="444"/>
      <c r="J2387" s="393"/>
      <c r="K2387" s="404" t="s">
        <v>3685</v>
      </c>
      <c r="L2387" s="729">
        <f t="shared" ref="L2387:V2387" si="3587">L2386+L2380</f>
        <v>5325</v>
      </c>
      <c r="M2387" s="730">
        <f t="shared" si="3587"/>
        <v>5325</v>
      </c>
      <c r="N2387" s="844">
        <f t="shared" ref="N2387:P2387" si="3588">N2386+N2380</f>
        <v>0</v>
      </c>
      <c r="O2387" s="665">
        <f t="shared" si="3588"/>
        <v>-5325</v>
      </c>
      <c r="P2387" s="665">
        <f t="shared" si="3588"/>
        <v>0</v>
      </c>
      <c r="Q2387" s="638">
        <f t="shared" si="3587"/>
        <v>0</v>
      </c>
      <c r="R2387" s="130">
        <f t="shared" si="3587"/>
        <v>0</v>
      </c>
      <c r="S2387" s="130">
        <f t="shared" si="3587"/>
        <v>0</v>
      </c>
      <c r="T2387" s="130">
        <f t="shared" si="3587"/>
        <v>0</v>
      </c>
      <c r="U2387" s="130">
        <f t="shared" si="3587"/>
        <v>0</v>
      </c>
      <c r="V2387" s="130">
        <f t="shared" si="3587"/>
        <v>0</v>
      </c>
      <c r="W2387" s="665"/>
      <c r="X2387" s="130">
        <f>X2386+X2380</f>
        <v>0</v>
      </c>
      <c r="Y2387" s="130">
        <f>Y2386+Y2380</f>
        <v>0</v>
      </c>
      <c r="Z2387" s="130">
        <f>Z2386+Z2380</f>
        <v>0</v>
      </c>
      <c r="AA2387" s="130">
        <f>AA2386+AA2380</f>
        <v>0</v>
      </c>
      <c r="AB2387" s="665"/>
      <c r="AC2387" s="130">
        <f t="shared" ref="AC2387:AN2387" si="3589">AC2386+AC2380</f>
        <v>0</v>
      </c>
      <c r="AD2387" s="665">
        <f>AD2386+AD2380</f>
        <v>0</v>
      </c>
      <c r="AE2387" s="845">
        <f>AE2386+AE2380</f>
        <v>0</v>
      </c>
      <c r="AF2387" s="844">
        <f t="shared" ref="AF2387:AH2387" si="3590">AF2386+AF2380</f>
        <v>0</v>
      </c>
      <c r="AG2387" s="665">
        <f t="shared" si="3590"/>
        <v>-5325</v>
      </c>
      <c r="AH2387" s="665">
        <f t="shared" si="3590"/>
        <v>0</v>
      </c>
      <c r="AI2387" s="638">
        <f t="shared" si="3589"/>
        <v>0</v>
      </c>
      <c r="AJ2387" s="130">
        <f t="shared" si="3589"/>
        <v>0</v>
      </c>
      <c r="AK2387" s="130">
        <f t="shared" si="3589"/>
        <v>0</v>
      </c>
      <c r="AL2387" s="130">
        <f t="shared" si="3589"/>
        <v>0</v>
      </c>
      <c r="AM2387" s="130">
        <f t="shared" si="3589"/>
        <v>0</v>
      </c>
      <c r="AN2387" s="130">
        <f t="shared" si="3589"/>
        <v>0</v>
      </c>
      <c r="AO2387" s="665"/>
      <c r="AP2387" s="130">
        <f>AP2386+AP2380</f>
        <v>0</v>
      </c>
      <c r="AQ2387" s="130">
        <f>AQ2386+AQ2380</f>
        <v>0</v>
      </c>
      <c r="AR2387" s="130">
        <f>AR2386+AR2380</f>
        <v>0</v>
      </c>
      <c r="AS2387" s="130">
        <f>AS2386+AS2380</f>
        <v>0</v>
      </c>
      <c r="AT2387" s="665"/>
      <c r="AU2387" s="130">
        <f t="shared" ref="AU2387:BE2387" si="3591">AU2386+AU2380</f>
        <v>0</v>
      </c>
      <c r="AV2387" s="665">
        <f t="shared" ref="AV2387" si="3592">AV2386+AV2380</f>
        <v>0</v>
      </c>
      <c r="AW2387" s="845">
        <f t="shared" si="3591"/>
        <v>0</v>
      </c>
      <c r="AX2387" s="314">
        <f t="shared" si="3591"/>
        <v>5325</v>
      </c>
      <c r="AY2387" s="131">
        <f t="shared" si="3591"/>
        <v>0</v>
      </c>
      <c r="AZ2387" s="132">
        <f t="shared" si="3591"/>
        <v>-5325</v>
      </c>
      <c r="BA2387" s="340">
        <f t="shared" si="3591"/>
        <v>-10</v>
      </c>
      <c r="BB2387" s="310">
        <f t="shared" si="3591"/>
        <v>5325</v>
      </c>
      <c r="BC2387" s="131">
        <f t="shared" si="3591"/>
        <v>0</v>
      </c>
      <c r="BD2387" s="132">
        <f t="shared" si="3591"/>
        <v>-5325</v>
      </c>
      <c r="BE2387" s="340">
        <f t="shared" si="3591"/>
        <v>-10</v>
      </c>
      <c r="BG2387" s="826"/>
      <c r="BH2387" s="607"/>
    </row>
    <row r="2388" spans="1:66" ht="12.75" customHeight="1" x14ac:dyDescent="0.25">
      <c r="A2388" s="222"/>
      <c r="C2388" s="116"/>
      <c r="D2388" s="620"/>
      <c r="F2388" s="117"/>
      <c r="G2388" s="690"/>
      <c r="H2388" s="878"/>
      <c r="I2388" s="397"/>
      <c r="J2388" s="380"/>
      <c r="K2388" s="405" t="s">
        <v>208</v>
      </c>
      <c r="L2388" s="731">
        <v>0</v>
      </c>
      <c r="M2388" s="732">
        <v>0</v>
      </c>
      <c r="N2388" s="929">
        <v>0</v>
      </c>
      <c r="O2388" s="530">
        <v>0</v>
      </c>
      <c r="P2388" s="530">
        <v>0</v>
      </c>
      <c r="Q2388" s="641">
        <v>0</v>
      </c>
      <c r="R2388" s="537">
        <v>0</v>
      </c>
      <c r="S2388" s="537">
        <v>0</v>
      </c>
      <c r="T2388" s="537">
        <v>0</v>
      </c>
      <c r="U2388" s="537">
        <v>0</v>
      </c>
      <c r="V2388" s="537">
        <v>0</v>
      </c>
      <c r="W2388" s="530"/>
      <c r="X2388" s="142">
        <v>0</v>
      </c>
      <c r="Y2388" s="142">
        <v>0</v>
      </c>
      <c r="Z2388" s="537">
        <v>0</v>
      </c>
      <c r="AA2388" s="537">
        <v>0</v>
      </c>
      <c r="AB2388" s="530"/>
      <c r="AC2388" s="142">
        <v>0</v>
      </c>
      <c r="AD2388" s="530">
        <v>0</v>
      </c>
      <c r="AE2388" s="842">
        <v>0</v>
      </c>
      <c r="AF2388" s="929">
        <v>0</v>
      </c>
      <c r="AG2388" s="530">
        <v>0</v>
      </c>
      <c r="AH2388" s="530">
        <v>0</v>
      </c>
      <c r="AI2388" s="641">
        <v>0</v>
      </c>
      <c r="AJ2388" s="537">
        <v>0</v>
      </c>
      <c r="AK2388" s="537">
        <v>0</v>
      </c>
      <c r="AL2388" s="537">
        <v>0</v>
      </c>
      <c r="AM2388" s="537">
        <v>0</v>
      </c>
      <c r="AN2388" s="537">
        <v>0</v>
      </c>
      <c r="AO2388" s="530"/>
      <c r="AP2388" s="142">
        <v>0</v>
      </c>
      <c r="AQ2388" s="142">
        <v>0</v>
      </c>
      <c r="AR2388" s="537">
        <v>0</v>
      </c>
      <c r="AS2388" s="537">
        <v>0</v>
      </c>
      <c r="AT2388" s="530"/>
      <c r="AU2388" s="142">
        <v>0</v>
      </c>
      <c r="AV2388" s="530">
        <v>0</v>
      </c>
      <c r="AW2388" s="842">
        <v>0</v>
      </c>
      <c r="AX2388" s="115">
        <v>0</v>
      </c>
      <c r="AY2388" s="5">
        <v>0</v>
      </c>
      <c r="AZ2388" s="5">
        <v>0</v>
      </c>
      <c r="BA2388" s="335">
        <v>0</v>
      </c>
      <c r="BB2388" s="23">
        <v>0</v>
      </c>
      <c r="BC2388" s="5">
        <v>0</v>
      </c>
      <c r="BD2388" s="5">
        <v>0</v>
      </c>
      <c r="BE2388" s="335">
        <v>0</v>
      </c>
      <c r="BG2388" s="826"/>
      <c r="BH2388" s="607"/>
    </row>
    <row r="2389" spans="1:66" s="4" customFormat="1" ht="12.75" customHeight="1" x14ac:dyDescent="0.25">
      <c r="A2389" s="222"/>
      <c r="B2389" s="30"/>
      <c r="C2389" s="116"/>
      <c r="D2389" s="620"/>
      <c r="E2389" s="32"/>
      <c r="F2389" s="117"/>
      <c r="G2389" s="694"/>
      <c r="H2389" s="878"/>
      <c r="I2389" s="397"/>
      <c r="J2389" s="380"/>
      <c r="K2389" s="405" t="s">
        <v>96</v>
      </c>
      <c r="L2389" s="738">
        <v>0</v>
      </c>
      <c r="M2389" s="739">
        <v>0</v>
      </c>
      <c r="N2389" s="929">
        <v>0</v>
      </c>
      <c r="O2389" s="530">
        <v>0</v>
      </c>
      <c r="P2389" s="530">
        <v>0</v>
      </c>
      <c r="Q2389" s="641">
        <v>0</v>
      </c>
      <c r="R2389" s="537">
        <v>0</v>
      </c>
      <c r="S2389" s="537">
        <v>0</v>
      </c>
      <c r="T2389" s="537">
        <v>0</v>
      </c>
      <c r="U2389" s="537">
        <v>0</v>
      </c>
      <c r="V2389" s="537">
        <v>0</v>
      </c>
      <c r="W2389" s="530"/>
      <c r="X2389" s="142">
        <v>0</v>
      </c>
      <c r="Y2389" s="142">
        <v>0</v>
      </c>
      <c r="Z2389" s="537">
        <v>0</v>
      </c>
      <c r="AA2389" s="537">
        <v>0</v>
      </c>
      <c r="AB2389" s="530"/>
      <c r="AC2389" s="142">
        <v>0</v>
      </c>
      <c r="AD2389" s="530">
        <v>0</v>
      </c>
      <c r="AE2389" s="842">
        <v>0</v>
      </c>
      <c r="AF2389" s="929">
        <v>0</v>
      </c>
      <c r="AG2389" s="530">
        <v>0</v>
      </c>
      <c r="AH2389" s="530">
        <v>0</v>
      </c>
      <c r="AI2389" s="641">
        <v>0</v>
      </c>
      <c r="AJ2389" s="537">
        <v>0</v>
      </c>
      <c r="AK2389" s="537">
        <v>0</v>
      </c>
      <c r="AL2389" s="537">
        <v>0</v>
      </c>
      <c r="AM2389" s="537">
        <v>0</v>
      </c>
      <c r="AN2389" s="537">
        <v>0</v>
      </c>
      <c r="AO2389" s="530"/>
      <c r="AP2389" s="142">
        <v>0</v>
      </c>
      <c r="AQ2389" s="142">
        <v>0</v>
      </c>
      <c r="AR2389" s="537">
        <v>0</v>
      </c>
      <c r="AS2389" s="537">
        <v>0</v>
      </c>
      <c r="AT2389" s="530"/>
      <c r="AU2389" s="142">
        <v>0</v>
      </c>
      <c r="AV2389" s="530">
        <v>0</v>
      </c>
      <c r="AW2389" s="842">
        <v>0</v>
      </c>
      <c r="AX2389" s="115">
        <v>0</v>
      </c>
      <c r="AY2389" s="5">
        <v>0</v>
      </c>
      <c r="AZ2389" s="5">
        <v>0</v>
      </c>
      <c r="BA2389" s="335">
        <v>0</v>
      </c>
      <c r="BB2389" s="23">
        <v>0</v>
      </c>
      <c r="BC2389" s="5">
        <v>0</v>
      </c>
      <c r="BD2389" s="5">
        <v>0</v>
      </c>
      <c r="BE2389" s="335">
        <v>0</v>
      </c>
      <c r="BF2389" s="41"/>
      <c r="BG2389" s="826"/>
      <c r="BH2389" s="607"/>
      <c r="BI2389" s="41"/>
      <c r="BJ2389" s="41"/>
      <c r="BK2389" s="41"/>
      <c r="BL2389" s="41"/>
      <c r="BM2389" s="41"/>
      <c r="BN2389" s="41"/>
    </row>
    <row r="2390" spans="1:66" s="1" customFormat="1" ht="12.75" customHeight="1" x14ac:dyDescent="0.25">
      <c r="A2390" s="222"/>
      <c r="B2390" s="30"/>
      <c r="C2390" s="116"/>
      <c r="D2390" s="620"/>
      <c r="E2390" s="32"/>
      <c r="F2390" s="117"/>
      <c r="G2390" s="694"/>
      <c r="H2390" s="878"/>
      <c r="I2390" s="397"/>
      <c r="J2390" s="380"/>
      <c r="K2390" s="405" t="s">
        <v>209</v>
      </c>
      <c r="L2390" s="738">
        <v>0</v>
      </c>
      <c r="M2390" s="739">
        <v>0</v>
      </c>
      <c r="N2390" s="929">
        <v>0</v>
      </c>
      <c r="O2390" s="530">
        <v>0</v>
      </c>
      <c r="P2390" s="530">
        <v>0</v>
      </c>
      <c r="Q2390" s="641">
        <v>0</v>
      </c>
      <c r="R2390" s="537">
        <v>0</v>
      </c>
      <c r="S2390" s="537">
        <v>0</v>
      </c>
      <c r="T2390" s="537">
        <v>0</v>
      </c>
      <c r="U2390" s="537">
        <v>0</v>
      </c>
      <c r="V2390" s="537">
        <v>0</v>
      </c>
      <c r="W2390" s="530"/>
      <c r="X2390" s="142">
        <v>0</v>
      </c>
      <c r="Y2390" s="142">
        <v>0</v>
      </c>
      <c r="Z2390" s="537">
        <v>0</v>
      </c>
      <c r="AA2390" s="537">
        <v>0</v>
      </c>
      <c r="AB2390" s="530"/>
      <c r="AC2390" s="142">
        <v>0</v>
      </c>
      <c r="AD2390" s="530">
        <v>0</v>
      </c>
      <c r="AE2390" s="842">
        <v>0</v>
      </c>
      <c r="AF2390" s="929">
        <v>0</v>
      </c>
      <c r="AG2390" s="530">
        <v>0</v>
      </c>
      <c r="AH2390" s="530">
        <v>0</v>
      </c>
      <c r="AI2390" s="641">
        <v>0</v>
      </c>
      <c r="AJ2390" s="537">
        <v>0</v>
      </c>
      <c r="AK2390" s="537">
        <v>0</v>
      </c>
      <c r="AL2390" s="537">
        <v>0</v>
      </c>
      <c r="AM2390" s="537">
        <v>0</v>
      </c>
      <c r="AN2390" s="537">
        <v>0</v>
      </c>
      <c r="AO2390" s="530"/>
      <c r="AP2390" s="142">
        <v>0</v>
      </c>
      <c r="AQ2390" s="142">
        <v>0</v>
      </c>
      <c r="AR2390" s="537">
        <v>0</v>
      </c>
      <c r="AS2390" s="537">
        <v>0</v>
      </c>
      <c r="AT2390" s="530"/>
      <c r="AU2390" s="142">
        <v>0</v>
      </c>
      <c r="AV2390" s="530">
        <v>0</v>
      </c>
      <c r="AW2390" s="842">
        <v>0</v>
      </c>
      <c r="AX2390" s="115">
        <v>0</v>
      </c>
      <c r="AY2390" s="5">
        <v>0</v>
      </c>
      <c r="AZ2390" s="5">
        <v>0</v>
      </c>
      <c r="BA2390" s="335">
        <v>0</v>
      </c>
      <c r="BB2390" s="23">
        <v>0</v>
      </c>
      <c r="BC2390" s="5">
        <v>0</v>
      </c>
      <c r="BD2390" s="5">
        <v>0</v>
      </c>
      <c r="BE2390" s="335">
        <v>0</v>
      </c>
      <c r="BF2390" s="41"/>
      <c r="BG2390" s="826"/>
      <c r="BH2390" s="607"/>
      <c r="BI2390" s="41"/>
      <c r="BJ2390" s="41"/>
      <c r="BK2390" s="41"/>
      <c r="BL2390" s="41"/>
      <c r="BM2390" s="41"/>
      <c r="BN2390" s="41"/>
    </row>
    <row r="2391" spans="1:66" s="1" customFormat="1" ht="12.75" customHeight="1" x14ac:dyDescent="0.25">
      <c r="A2391" s="222"/>
      <c r="B2391" s="30"/>
      <c r="C2391" s="116"/>
      <c r="D2391" s="620"/>
      <c r="E2391" s="32"/>
      <c r="F2391" s="117"/>
      <c r="G2391" s="694"/>
      <c r="H2391" s="878"/>
      <c r="I2391" s="397"/>
      <c r="J2391" s="380"/>
      <c r="K2391" s="405" t="s">
        <v>210</v>
      </c>
      <c r="L2391" s="738">
        <v>0</v>
      </c>
      <c r="M2391" s="739">
        <v>0</v>
      </c>
      <c r="N2391" s="929">
        <v>0</v>
      </c>
      <c r="O2391" s="530">
        <v>0</v>
      </c>
      <c r="P2391" s="530">
        <v>0</v>
      </c>
      <c r="Q2391" s="641">
        <v>0</v>
      </c>
      <c r="R2391" s="537">
        <v>0</v>
      </c>
      <c r="S2391" s="537">
        <v>0</v>
      </c>
      <c r="T2391" s="537">
        <v>0</v>
      </c>
      <c r="U2391" s="537">
        <v>0</v>
      </c>
      <c r="V2391" s="537">
        <v>0</v>
      </c>
      <c r="W2391" s="530"/>
      <c r="X2391" s="142">
        <v>0</v>
      </c>
      <c r="Y2391" s="142">
        <v>0</v>
      </c>
      <c r="Z2391" s="537">
        <v>0</v>
      </c>
      <c r="AA2391" s="537">
        <v>0</v>
      </c>
      <c r="AB2391" s="530"/>
      <c r="AC2391" s="142">
        <v>0</v>
      </c>
      <c r="AD2391" s="530">
        <v>0</v>
      </c>
      <c r="AE2391" s="842">
        <v>0</v>
      </c>
      <c r="AF2391" s="929">
        <v>0</v>
      </c>
      <c r="AG2391" s="530">
        <v>0</v>
      </c>
      <c r="AH2391" s="530">
        <v>0</v>
      </c>
      <c r="AI2391" s="641">
        <v>0</v>
      </c>
      <c r="AJ2391" s="537">
        <v>0</v>
      </c>
      <c r="AK2391" s="537">
        <v>0</v>
      </c>
      <c r="AL2391" s="537">
        <v>0</v>
      </c>
      <c r="AM2391" s="537">
        <v>0</v>
      </c>
      <c r="AN2391" s="537">
        <v>0</v>
      </c>
      <c r="AO2391" s="530"/>
      <c r="AP2391" s="142">
        <v>0</v>
      </c>
      <c r="AQ2391" s="142">
        <v>0</v>
      </c>
      <c r="AR2391" s="537">
        <v>0</v>
      </c>
      <c r="AS2391" s="537">
        <v>0</v>
      </c>
      <c r="AT2391" s="530"/>
      <c r="AU2391" s="142">
        <v>0</v>
      </c>
      <c r="AV2391" s="530">
        <v>0</v>
      </c>
      <c r="AW2391" s="842">
        <v>0</v>
      </c>
      <c r="AX2391" s="115">
        <v>0</v>
      </c>
      <c r="AY2391" s="5">
        <v>0</v>
      </c>
      <c r="AZ2391" s="5">
        <v>0</v>
      </c>
      <c r="BA2391" s="335">
        <v>0</v>
      </c>
      <c r="BB2391" s="23">
        <v>0</v>
      </c>
      <c r="BC2391" s="5">
        <v>0</v>
      </c>
      <c r="BD2391" s="5">
        <v>0</v>
      </c>
      <c r="BE2391" s="335">
        <v>0</v>
      </c>
      <c r="BF2391" s="41"/>
      <c r="BG2391" s="826"/>
      <c r="BH2391" s="607"/>
      <c r="BI2391" s="41"/>
      <c r="BJ2391" s="41"/>
      <c r="BK2391" s="41"/>
      <c r="BL2391" s="41"/>
      <c r="BM2391" s="41"/>
      <c r="BN2391" s="41"/>
    </row>
    <row r="2392" spans="1:66" s="1" customFormat="1" ht="12.75" customHeight="1" x14ac:dyDescent="0.25">
      <c r="A2392" s="222"/>
      <c r="B2392" s="30"/>
      <c r="C2392" s="116"/>
      <c r="D2392" s="620"/>
      <c r="E2392" s="32"/>
      <c r="F2392" s="117"/>
      <c r="G2392" s="694"/>
      <c r="H2392" s="878"/>
      <c r="I2392" s="397"/>
      <c r="J2392" s="380"/>
      <c r="K2392" s="406" t="s">
        <v>53</v>
      </c>
      <c r="L2392" s="738">
        <v>0</v>
      </c>
      <c r="M2392" s="739">
        <v>0</v>
      </c>
      <c r="N2392" s="929">
        <v>0</v>
      </c>
      <c r="O2392" s="530">
        <v>0</v>
      </c>
      <c r="P2392" s="530">
        <v>0</v>
      </c>
      <c r="Q2392" s="641">
        <v>0</v>
      </c>
      <c r="R2392" s="537">
        <v>0</v>
      </c>
      <c r="S2392" s="537">
        <v>0</v>
      </c>
      <c r="T2392" s="537">
        <v>0</v>
      </c>
      <c r="U2392" s="537">
        <v>0</v>
      </c>
      <c r="V2392" s="537">
        <v>0</v>
      </c>
      <c r="W2392" s="530"/>
      <c r="X2392" s="142">
        <v>0</v>
      </c>
      <c r="Y2392" s="142">
        <v>0</v>
      </c>
      <c r="Z2392" s="537">
        <v>0</v>
      </c>
      <c r="AA2392" s="537">
        <v>0</v>
      </c>
      <c r="AB2392" s="530"/>
      <c r="AC2392" s="142">
        <v>0</v>
      </c>
      <c r="AD2392" s="530">
        <v>0</v>
      </c>
      <c r="AE2392" s="842">
        <v>0</v>
      </c>
      <c r="AF2392" s="929">
        <v>0</v>
      </c>
      <c r="AG2392" s="530">
        <v>0</v>
      </c>
      <c r="AH2392" s="530">
        <v>0</v>
      </c>
      <c r="AI2392" s="641">
        <v>0</v>
      </c>
      <c r="AJ2392" s="537">
        <v>0</v>
      </c>
      <c r="AK2392" s="537">
        <v>0</v>
      </c>
      <c r="AL2392" s="537">
        <v>0</v>
      </c>
      <c r="AM2392" s="537">
        <v>0</v>
      </c>
      <c r="AN2392" s="537">
        <v>0</v>
      </c>
      <c r="AO2392" s="530"/>
      <c r="AP2392" s="142">
        <v>0</v>
      </c>
      <c r="AQ2392" s="142">
        <v>0</v>
      </c>
      <c r="AR2392" s="537">
        <v>0</v>
      </c>
      <c r="AS2392" s="537">
        <v>0</v>
      </c>
      <c r="AT2392" s="530"/>
      <c r="AU2392" s="142">
        <v>0</v>
      </c>
      <c r="AV2392" s="530">
        <v>0</v>
      </c>
      <c r="AW2392" s="842">
        <v>0</v>
      </c>
      <c r="AX2392" s="115">
        <v>0</v>
      </c>
      <c r="AY2392" s="5">
        <v>0</v>
      </c>
      <c r="AZ2392" s="5">
        <v>0</v>
      </c>
      <c r="BA2392" s="335">
        <v>0</v>
      </c>
      <c r="BB2392" s="23">
        <v>0</v>
      </c>
      <c r="BC2392" s="5">
        <v>0</v>
      </c>
      <c r="BD2392" s="5">
        <v>0</v>
      </c>
      <c r="BE2392" s="335">
        <v>0</v>
      </c>
      <c r="BF2392" s="41"/>
      <c r="BG2392" s="826"/>
      <c r="BH2392" s="607"/>
      <c r="BI2392" s="41"/>
      <c r="BJ2392" s="41"/>
      <c r="BK2392" s="41"/>
      <c r="BL2392" s="41"/>
      <c r="BM2392" s="41"/>
      <c r="BN2392" s="41"/>
    </row>
    <row r="2393" spans="1:66" ht="12.75" customHeight="1" x14ac:dyDescent="0.25">
      <c r="A2393" s="222"/>
      <c r="C2393" s="258"/>
      <c r="D2393" s="620"/>
      <c r="F2393" s="117"/>
      <c r="G2393" s="694"/>
      <c r="H2393" s="878"/>
      <c r="I2393" s="397"/>
      <c r="J2393" s="380"/>
      <c r="K2393" s="415"/>
      <c r="L2393" s="731"/>
      <c r="M2393" s="732"/>
      <c r="N2393" s="931"/>
      <c r="O2393" s="923"/>
      <c r="P2393" s="923"/>
      <c r="Q2393" s="641"/>
      <c r="R2393" s="537"/>
      <c r="S2393" s="537"/>
      <c r="T2393" s="537"/>
      <c r="U2393" s="537"/>
      <c r="V2393" s="537"/>
      <c r="W2393" s="531"/>
      <c r="X2393" s="141"/>
      <c r="Y2393" s="141"/>
      <c r="Z2393" s="552"/>
      <c r="AA2393" s="552"/>
      <c r="AB2393" s="531"/>
      <c r="AC2393" s="593"/>
      <c r="AD2393" s="923"/>
      <c r="AE2393" s="846"/>
      <c r="AF2393" s="931"/>
      <c r="AG2393" s="923"/>
      <c r="AH2393" s="923"/>
      <c r="AI2393" s="641"/>
      <c r="AJ2393" s="537"/>
      <c r="AK2393" s="537"/>
      <c r="AL2393" s="537"/>
      <c r="AM2393" s="537"/>
      <c r="AN2393" s="537"/>
      <c r="AO2393" s="531"/>
      <c r="AP2393" s="141"/>
      <c r="AQ2393" s="141"/>
      <c r="AR2393" s="552"/>
      <c r="AS2393" s="552"/>
      <c r="AT2393" s="531"/>
      <c r="AU2393" s="593"/>
      <c r="AV2393" s="923"/>
      <c r="AW2393" s="846"/>
      <c r="AX2393" s="115"/>
      <c r="AY2393" s="5"/>
      <c r="AZ2393" s="5"/>
      <c r="BA2393" s="335"/>
      <c r="BC2393" s="5"/>
      <c r="BD2393" s="5"/>
      <c r="BE2393" s="335"/>
      <c r="BG2393" s="826"/>
      <c r="BH2393" s="607"/>
    </row>
    <row r="2394" spans="1:66" ht="12.75" customHeight="1" x14ac:dyDescent="0.25">
      <c r="A2394" s="222"/>
      <c r="C2394" s="116"/>
      <c r="D2394" s="620"/>
      <c r="F2394" s="117"/>
      <c r="G2394" s="694"/>
      <c r="H2394" s="878"/>
      <c r="I2394" s="397"/>
      <c r="J2394" s="380"/>
      <c r="K2394" s="415"/>
      <c r="L2394" s="738"/>
      <c r="M2394" s="739"/>
      <c r="N2394" s="931"/>
      <c r="O2394" s="923"/>
      <c r="P2394" s="923"/>
      <c r="Q2394" s="641"/>
      <c r="R2394" s="537"/>
      <c r="S2394" s="537"/>
      <c r="T2394" s="537"/>
      <c r="U2394" s="537"/>
      <c r="V2394" s="537"/>
      <c r="W2394" s="531"/>
      <c r="X2394" s="141"/>
      <c r="Y2394" s="141"/>
      <c r="Z2394" s="552"/>
      <c r="AA2394" s="552"/>
      <c r="AB2394" s="531"/>
      <c r="AC2394" s="593"/>
      <c r="AD2394" s="923"/>
      <c r="AE2394" s="846"/>
      <c r="AF2394" s="931"/>
      <c r="AG2394" s="923"/>
      <c r="AH2394" s="923"/>
      <c r="AI2394" s="641"/>
      <c r="AJ2394" s="537"/>
      <c r="AK2394" s="537"/>
      <c r="AL2394" s="537"/>
      <c r="AM2394" s="537"/>
      <c r="AN2394" s="537"/>
      <c r="AO2394" s="531"/>
      <c r="AP2394" s="141"/>
      <c r="AQ2394" s="141"/>
      <c r="AR2394" s="552"/>
      <c r="AS2394" s="552"/>
      <c r="AT2394" s="531"/>
      <c r="AU2394" s="593"/>
      <c r="AV2394" s="923"/>
      <c r="AW2394" s="846"/>
      <c r="AX2394" s="115"/>
      <c r="AY2394" s="5"/>
      <c r="AZ2394" s="5"/>
      <c r="BA2394" s="335"/>
      <c r="BC2394" s="5"/>
      <c r="BD2394" s="5"/>
      <c r="BE2394" s="335"/>
      <c r="BG2394" s="826"/>
      <c r="BH2394" s="607"/>
    </row>
    <row r="2395" spans="1:66" ht="12.75" customHeight="1" x14ac:dyDescent="0.25">
      <c r="A2395" s="222"/>
      <c r="C2395" s="116"/>
      <c r="D2395" s="620"/>
      <c r="F2395" s="117"/>
      <c r="G2395" s="694"/>
      <c r="H2395" s="878"/>
      <c r="I2395" s="397"/>
      <c r="J2395" s="380"/>
      <c r="K2395" s="400" t="s">
        <v>6605</v>
      </c>
      <c r="L2395" s="738"/>
      <c r="M2395" s="739"/>
      <c r="N2395" s="931"/>
      <c r="O2395" s="923"/>
      <c r="P2395" s="923"/>
      <c r="Q2395" s="641"/>
      <c r="R2395" s="537"/>
      <c r="S2395" s="537"/>
      <c r="T2395" s="537"/>
      <c r="U2395" s="537"/>
      <c r="V2395" s="537"/>
      <c r="W2395" s="531"/>
      <c r="X2395" s="141"/>
      <c r="Y2395" s="141"/>
      <c r="Z2395" s="552"/>
      <c r="AA2395" s="552"/>
      <c r="AB2395" s="531"/>
      <c r="AC2395" s="593"/>
      <c r="AD2395" s="923"/>
      <c r="AE2395" s="846"/>
      <c r="AF2395" s="931"/>
      <c r="AG2395" s="923"/>
      <c r="AH2395" s="923"/>
      <c r="AI2395" s="641"/>
      <c r="AJ2395" s="537"/>
      <c r="AK2395" s="537"/>
      <c r="AL2395" s="537"/>
      <c r="AM2395" s="537"/>
      <c r="AN2395" s="537"/>
      <c r="AO2395" s="531"/>
      <c r="AP2395" s="141"/>
      <c r="AQ2395" s="141"/>
      <c r="AR2395" s="552"/>
      <c r="AS2395" s="552"/>
      <c r="AT2395" s="531"/>
      <c r="AU2395" s="593"/>
      <c r="AV2395" s="923"/>
      <c r="AW2395" s="846"/>
      <c r="AX2395" s="115"/>
      <c r="AY2395" s="5"/>
      <c r="AZ2395" s="5"/>
      <c r="BA2395" s="335"/>
      <c r="BC2395" s="5"/>
      <c r="BD2395" s="5"/>
      <c r="BE2395" s="335"/>
      <c r="BG2395" s="826"/>
      <c r="BH2395" s="607"/>
    </row>
    <row r="2396" spans="1:66" x14ac:dyDescent="0.25">
      <c r="A2396" s="222"/>
      <c r="C2396" s="116"/>
      <c r="D2396" s="620"/>
      <c r="F2396" s="117"/>
      <c r="G2396" s="694"/>
      <c r="H2396" s="878"/>
      <c r="I2396" s="397"/>
      <c r="J2396" s="380"/>
      <c r="K2396" s="418" t="s">
        <v>182</v>
      </c>
      <c r="L2396" s="738"/>
      <c r="M2396" s="739"/>
      <c r="N2396" s="931"/>
      <c r="O2396" s="923"/>
      <c r="P2396" s="923"/>
      <c r="Q2396" s="641"/>
      <c r="R2396" s="537"/>
      <c r="S2396" s="537"/>
      <c r="T2396" s="537"/>
      <c r="U2396" s="537"/>
      <c r="V2396" s="537"/>
      <c r="W2396" s="531"/>
      <c r="X2396" s="141"/>
      <c r="Y2396" s="141"/>
      <c r="Z2396" s="552"/>
      <c r="AA2396" s="552"/>
      <c r="AB2396" s="531"/>
      <c r="AC2396" s="593"/>
      <c r="AD2396" s="923"/>
      <c r="AE2396" s="846"/>
      <c r="AF2396" s="931"/>
      <c r="AG2396" s="923"/>
      <c r="AH2396" s="923"/>
      <c r="AI2396" s="641"/>
      <c r="AJ2396" s="537"/>
      <c r="AK2396" s="537"/>
      <c r="AL2396" s="537"/>
      <c r="AM2396" s="537"/>
      <c r="AN2396" s="537"/>
      <c r="AO2396" s="531"/>
      <c r="AP2396" s="141"/>
      <c r="AQ2396" s="141"/>
      <c r="AR2396" s="552"/>
      <c r="AS2396" s="552"/>
      <c r="AT2396" s="531"/>
      <c r="AU2396" s="593"/>
      <c r="AV2396" s="923"/>
      <c r="AW2396" s="846"/>
      <c r="AX2396" s="115"/>
      <c r="AY2396" s="5"/>
      <c r="AZ2396" s="5"/>
      <c r="BA2396" s="335"/>
      <c r="BC2396" s="5"/>
      <c r="BD2396" s="5"/>
      <c r="BE2396" s="335"/>
      <c r="BG2396" s="826"/>
      <c r="BH2396" s="607"/>
    </row>
    <row r="2397" spans="1:66" ht="12.75" customHeight="1" x14ac:dyDescent="0.25">
      <c r="A2397" s="222"/>
      <c r="C2397" s="116"/>
      <c r="D2397" s="620"/>
      <c r="F2397" s="117"/>
      <c r="G2397" s="694"/>
      <c r="H2397" s="878"/>
      <c r="I2397" s="397"/>
      <c r="J2397" s="380"/>
      <c r="K2397" s="415"/>
      <c r="L2397" s="738"/>
      <c r="M2397" s="739"/>
      <c r="N2397" s="931"/>
      <c r="O2397" s="923"/>
      <c r="P2397" s="923"/>
      <c r="Q2397" s="641"/>
      <c r="R2397" s="537"/>
      <c r="S2397" s="537"/>
      <c r="T2397" s="537"/>
      <c r="U2397" s="537"/>
      <c r="V2397" s="537"/>
      <c r="W2397" s="531"/>
      <c r="X2397" s="141"/>
      <c r="Y2397" s="141"/>
      <c r="Z2397" s="552"/>
      <c r="AA2397" s="552"/>
      <c r="AB2397" s="531"/>
      <c r="AC2397" s="593"/>
      <c r="AD2397" s="923"/>
      <c r="AE2397" s="846"/>
      <c r="AF2397" s="931"/>
      <c r="AG2397" s="923"/>
      <c r="AH2397" s="923"/>
      <c r="AI2397" s="641"/>
      <c r="AJ2397" s="537"/>
      <c r="AK2397" s="537"/>
      <c r="AL2397" s="537"/>
      <c r="AM2397" s="537"/>
      <c r="AN2397" s="537"/>
      <c r="AO2397" s="531"/>
      <c r="AP2397" s="141"/>
      <c r="AQ2397" s="141"/>
      <c r="AR2397" s="552"/>
      <c r="AS2397" s="552"/>
      <c r="AT2397" s="531"/>
      <c r="AU2397" s="593"/>
      <c r="AV2397" s="923"/>
      <c r="AW2397" s="846"/>
      <c r="AX2397" s="115"/>
      <c r="AY2397" s="5"/>
      <c r="AZ2397" s="5"/>
      <c r="BA2397" s="335"/>
      <c r="BC2397" s="5"/>
      <c r="BD2397" s="5"/>
      <c r="BE2397" s="335"/>
      <c r="BG2397" s="826"/>
      <c r="BH2397" s="607"/>
    </row>
    <row r="2398" spans="1:66" ht="35.1" customHeight="1" x14ac:dyDescent="0.25">
      <c r="A2398" s="222" t="s">
        <v>6127</v>
      </c>
      <c r="B2398" s="112">
        <v>9</v>
      </c>
      <c r="C2398" s="119" t="s">
        <v>60</v>
      </c>
      <c r="D2398" s="620">
        <v>1000</v>
      </c>
      <c r="E2398" s="278"/>
      <c r="F2398" s="116">
        <v>5</v>
      </c>
      <c r="G2398" s="694">
        <v>1</v>
      </c>
      <c r="H2398" s="878" t="str">
        <f t="shared" si="3509"/>
        <v>020</v>
      </c>
      <c r="I2398" s="397" t="s">
        <v>3260</v>
      </c>
      <c r="J2398" s="380" t="s">
        <v>1924</v>
      </c>
      <c r="K2398" s="443" t="s">
        <v>407</v>
      </c>
      <c r="L2398" s="733">
        <v>66664</v>
      </c>
      <c r="M2398" s="734">
        <v>66664</v>
      </c>
      <c r="N2398" s="931"/>
      <c r="O2398" s="530">
        <f t="shared" ref="O2398:O2400" si="3593">IF(N2398&gt;L2398,"0 ",N2398-L2398)</f>
        <v>-66664</v>
      </c>
      <c r="P2398" s="530" t="str">
        <f t="shared" ref="P2398:P2400" si="3594">IF(N2398&lt;L2398,"0 ",N2398-L2398)</f>
        <v xml:space="preserve">0 </v>
      </c>
      <c r="Q2398" s="646"/>
      <c r="R2398" s="536"/>
      <c r="S2398" s="536"/>
      <c r="T2398" s="536"/>
      <c r="U2398" s="536"/>
      <c r="V2398" s="536"/>
      <c r="W2398" s="683" t="str">
        <f t="shared" ref="W2398:W2400" si="3595">IF(SUM(Q2398:V2398)=X2398,"OK",SUM(Q2398:V2398)-X2398)</f>
        <v>OK</v>
      </c>
      <c r="X2398" s="141"/>
      <c r="Y2398" s="141"/>
      <c r="Z2398" s="552"/>
      <c r="AA2398" s="552"/>
      <c r="AB2398" s="683" t="str">
        <f t="shared" ref="AB2398:AB2400" si="3596">IF(SUM(Z2398:AA2398)=AC2398,"OK",SUM(Z2398:AA2398)-AC2398)</f>
        <v>OK</v>
      </c>
      <c r="AC2398" s="593"/>
      <c r="AD2398" s="530">
        <f t="shared" ref="AD2398:AD2400" si="3597">X2398+Y2398+AC2398</f>
        <v>0</v>
      </c>
      <c r="AE2398" s="842">
        <f t="shared" ref="AE2398:AE2400" si="3598">N2398+AD2398</f>
        <v>0</v>
      </c>
      <c r="AF2398" s="931"/>
      <c r="AG2398" s="530">
        <f t="shared" ref="AG2398:AG2400" si="3599">IF(AF2398&gt;M2398,"0 ",AF2398-M2398)</f>
        <v>-66664</v>
      </c>
      <c r="AH2398" s="530" t="str">
        <f t="shared" ref="AH2398:AH2400" si="3600">IF(AF2398&lt;M2398,"0 ",AF2398-M2398)</f>
        <v xml:space="preserve">0 </v>
      </c>
      <c r="AI2398" s="641"/>
      <c r="AJ2398" s="537"/>
      <c r="AK2398" s="537"/>
      <c r="AL2398" s="537"/>
      <c r="AM2398" s="537"/>
      <c r="AN2398" s="537"/>
      <c r="AO2398" s="683" t="str">
        <f t="shared" ref="AO2398:AO2400" si="3601">IF(SUM(AI2398:AN2398)=AP2398,"OK",SUM(AI2398:AN2398)-AP2398)</f>
        <v>OK</v>
      </c>
      <c r="AP2398" s="141"/>
      <c r="AQ2398" s="141"/>
      <c r="AR2398" s="552"/>
      <c r="AS2398" s="552"/>
      <c r="AT2398" s="683" t="str">
        <f t="shared" ref="AT2398:AT2400" si="3602">IF(SUM(AR2398:AS2398)=AU2398,"OK",SUM(AR2398:AS2398)-AU2398)</f>
        <v>OK</v>
      </c>
      <c r="AU2398" s="593"/>
      <c r="AV2398" s="530">
        <f t="shared" ref="AV2398:AV2400" si="3603">AP2398+AQ2398+AU2398</f>
        <v>0</v>
      </c>
      <c r="AW2398" s="842">
        <f t="shared" ref="AW2398:AW2400" si="3604">AF2398+AV2398</f>
        <v>0</v>
      </c>
      <c r="AX2398" s="115">
        <f>L2398</f>
        <v>66664</v>
      </c>
      <c r="AY2398" s="5">
        <f>AE2398</f>
        <v>0</v>
      </c>
      <c r="AZ2398" s="7">
        <f>AY2398-AX2398</f>
        <v>-66664</v>
      </c>
      <c r="BA2398" s="335">
        <f>AZ2398/AX2398</f>
        <v>-1</v>
      </c>
      <c r="BB2398" s="23">
        <f>M2398</f>
        <v>66664</v>
      </c>
      <c r="BC2398" s="5">
        <f>AW2398</f>
        <v>0</v>
      </c>
      <c r="BD2398" s="7">
        <f>BC2398-BB2398</f>
        <v>-66664</v>
      </c>
      <c r="BE2398" s="335">
        <f>BD2398/BB2398</f>
        <v>-1</v>
      </c>
      <c r="BG2398" s="826" t="str">
        <f>RIGHT(LEFT(I2398,3),2)&amp;"."&amp;RIGHT(LEFT(I2398,5),2)</f>
        <v>41.40</v>
      </c>
      <c r="BH2398" s="607" t="b">
        <f>COUNTIF('Codes SEC'!$B$2:$B$250,Ministres!BG2398)&gt;0</f>
        <v>1</v>
      </c>
    </row>
    <row r="2399" spans="1:66" s="4" customFormat="1" ht="35.1" customHeight="1" x14ac:dyDescent="0.25">
      <c r="A2399" s="222" t="s">
        <v>6127</v>
      </c>
      <c r="B2399" s="112">
        <v>9</v>
      </c>
      <c r="C2399" s="119" t="s">
        <v>60</v>
      </c>
      <c r="D2399" s="620">
        <v>1000</v>
      </c>
      <c r="E2399" s="278"/>
      <c r="F2399" s="116">
        <v>12</v>
      </c>
      <c r="G2399" s="694">
        <v>1</v>
      </c>
      <c r="H2399" s="878" t="str">
        <f t="shared" si="3509"/>
        <v>020</v>
      </c>
      <c r="I2399" s="397" t="s">
        <v>3260</v>
      </c>
      <c r="J2399" s="380" t="s">
        <v>1925</v>
      </c>
      <c r="K2399" s="408" t="s">
        <v>3860</v>
      </c>
      <c r="L2399" s="733">
        <v>455</v>
      </c>
      <c r="M2399" s="734">
        <v>455</v>
      </c>
      <c r="N2399" s="931"/>
      <c r="O2399" s="530">
        <f t="shared" si="3593"/>
        <v>-455</v>
      </c>
      <c r="P2399" s="530" t="str">
        <f t="shared" si="3594"/>
        <v xml:space="preserve">0 </v>
      </c>
      <c r="Q2399" s="646"/>
      <c r="R2399" s="536"/>
      <c r="S2399" s="536"/>
      <c r="T2399" s="536"/>
      <c r="U2399" s="536"/>
      <c r="V2399" s="536"/>
      <c r="W2399" s="683" t="str">
        <f t="shared" si="3595"/>
        <v>OK</v>
      </c>
      <c r="X2399" s="141"/>
      <c r="Y2399" s="141"/>
      <c r="Z2399" s="552"/>
      <c r="AA2399" s="552"/>
      <c r="AB2399" s="683" t="str">
        <f t="shared" si="3596"/>
        <v>OK</v>
      </c>
      <c r="AC2399" s="593"/>
      <c r="AD2399" s="530">
        <f t="shared" si="3597"/>
        <v>0</v>
      </c>
      <c r="AE2399" s="842">
        <f t="shared" si="3598"/>
        <v>0</v>
      </c>
      <c r="AF2399" s="931"/>
      <c r="AG2399" s="530">
        <f t="shared" si="3599"/>
        <v>-455</v>
      </c>
      <c r="AH2399" s="530" t="str">
        <f t="shared" si="3600"/>
        <v xml:space="preserve">0 </v>
      </c>
      <c r="AI2399" s="641"/>
      <c r="AJ2399" s="537"/>
      <c r="AK2399" s="537"/>
      <c r="AL2399" s="537"/>
      <c r="AM2399" s="537"/>
      <c r="AN2399" s="537"/>
      <c r="AO2399" s="683" t="str">
        <f t="shared" si="3601"/>
        <v>OK</v>
      </c>
      <c r="AP2399" s="141"/>
      <c r="AQ2399" s="141"/>
      <c r="AR2399" s="552"/>
      <c r="AS2399" s="552"/>
      <c r="AT2399" s="683" t="str">
        <f t="shared" si="3602"/>
        <v>OK</v>
      </c>
      <c r="AU2399" s="593"/>
      <c r="AV2399" s="530">
        <f t="shared" si="3603"/>
        <v>0</v>
      </c>
      <c r="AW2399" s="842">
        <f t="shared" si="3604"/>
        <v>0</v>
      </c>
      <c r="AX2399" s="115">
        <f>L2399</f>
        <v>455</v>
      </c>
      <c r="AY2399" s="5">
        <f>AE2399</f>
        <v>0</v>
      </c>
      <c r="AZ2399" s="7">
        <f>AY2399-AX2399</f>
        <v>-455</v>
      </c>
      <c r="BA2399" s="335">
        <f>AZ2399/AX2399</f>
        <v>-1</v>
      </c>
      <c r="BB2399" s="23">
        <f>M2399</f>
        <v>455</v>
      </c>
      <c r="BC2399" s="5">
        <f>AW2399</f>
        <v>0</v>
      </c>
      <c r="BD2399" s="7">
        <f>BC2399-BB2399</f>
        <v>-455</v>
      </c>
      <c r="BE2399" s="335">
        <f>BD2399/BB2399</f>
        <v>-1</v>
      </c>
      <c r="BF2399" s="41"/>
      <c r="BG2399" s="826" t="str">
        <f>RIGHT(LEFT(I2399,3),2)&amp;"."&amp;RIGHT(LEFT(I2399,5),2)</f>
        <v>41.40</v>
      </c>
      <c r="BH2399" s="607" t="b">
        <f>COUNTIF('Codes SEC'!$B$2:$B$250,Ministres!BG2399)&gt;0</f>
        <v>1</v>
      </c>
      <c r="BI2399" s="41"/>
      <c r="BJ2399" s="41"/>
      <c r="BK2399" s="41"/>
      <c r="BL2399" s="41"/>
      <c r="BM2399" s="41"/>
      <c r="BN2399" s="41"/>
    </row>
    <row r="2400" spans="1:66" ht="35.1" customHeight="1" x14ac:dyDescent="0.25">
      <c r="A2400" s="222" t="s">
        <v>6127</v>
      </c>
      <c r="B2400" s="112">
        <v>9</v>
      </c>
      <c r="C2400" s="119" t="s">
        <v>60</v>
      </c>
      <c r="D2400" s="620">
        <v>1000</v>
      </c>
      <c r="E2400" s="278"/>
      <c r="F2400" s="302">
        <v>12</v>
      </c>
      <c r="G2400" s="694">
        <v>1</v>
      </c>
      <c r="H2400" s="878" t="str">
        <f t="shared" si="3509"/>
        <v>020</v>
      </c>
      <c r="I2400" s="397" t="s">
        <v>3276</v>
      </c>
      <c r="J2400" s="380" t="s">
        <v>1926</v>
      </c>
      <c r="K2400" s="494" t="s">
        <v>183</v>
      </c>
      <c r="L2400" s="733">
        <v>428</v>
      </c>
      <c r="M2400" s="734">
        <v>428</v>
      </c>
      <c r="N2400" s="931"/>
      <c r="O2400" s="530">
        <f t="shared" si="3593"/>
        <v>-428</v>
      </c>
      <c r="P2400" s="530" t="str">
        <f t="shared" si="3594"/>
        <v xml:space="preserve">0 </v>
      </c>
      <c r="Q2400" s="646"/>
      <c r="R2400" s="536"/>
      <c r="S2400" s="536"/>
      <c r="T2400" s="536"/>
      <c r="U2400" s="536"/>
      <c r="V2400" s="536"/>
      <c r="W2400" s="683" t="str">
        <f t="shared" si="3595"/>
        <v>OK</v>
      </c>
      <c r="X2400" s="141"/>
      <c r="Y2400" s="141"/>
      <c r="Z2400" s="552"/>
      <c r="AA2400" s="552"/>
      <c r="AB2400" s="683" t="str">
        <f t="shared" si="3596"/>
        <v>OK</v>
      </c>
      <c r="AC2400" s="593"/>
      <c r="AD2400" s="530">
        <f t="shared" si="3597"/>
        <v>0</v>
      </c>
      <c r="AE2400" s="842">
        <f t="shared" si="3598"/>
        <v>0</v>
      </c>
      <c r="AF2400" s="931"/>
      <c r="AG2400" s="530">
        <f t="shared" si="3599"/>
        <v>-428</v>
      </c>
      <c r="AH2400" s="530" t="str">
        <f t="shared" si="3600"/>
        <v xml:space="preserve">0 </v>
      </c>
      <c r="AI2400" s="641"/>
      <c r="AJ2400" s="537"/>
      <c r="AK2400" s="537"/>
      <c r="AL2400" s="537"/>
      <c r="AM2400" s="537"/>
      <c r="AN2400" s="537"/>
      <c r="AO2400" s="683" t="str">
        <f t="shared" si="3601"/>
        <v>OK</v>
      </c>
      <c r="AP2400" s="141"/>
      <c r="AQ2400" s="141"/>
      <c r="AR2400" s="552"/>
      <c r="AS2400" s="552"/>
      <c r="AT2400" s="683" t="str">
        <f t="shared" si="3602"/>
        <v>OK</v>
      </c>
      <c r="AU2400" s="593"/>
      <c r="AV2400" s="530">
        <f t="shared" si="3603"/>
        <v>0</v>
      </c>
      <c r="AW2400" s="842">
        <f t="shared" si="3604"/>
        <v>0</v>
      </c>
      <c r="AX2400" s="115">
        <f>L2400</f>
        <v>428</v>
      </c>
      <c r="AY2400" s="5">
        <f>AE2400</f>
        <v>0</v>
      </c>
      <c r="AZ2400" s="7">
        <f>AY2400-AX2400</f>
        <v>-428</v>
      </c>
      <c r="BA2400" s="335">
        <f>AZ2400/AX2400</f>
        <v>-1</v>
      </c>
      <c r="BB2400" s="23">
        <f>M2400</f>
        <v>428</v>
      </c>
      <c r="BC2400" s="5">
        <f>AW2400</f>
        <v>0</v>
      </c>
      <c r="BD2400" s="7">
        <f>BC2400-BB2400</f>
        <v>-428</v>
      </c>
      <c r="BE2400" s="335">
        <f>BD2400/BB2400</f>
        <v>-1</v>
      </c>
      <c r="BG2400" s="826" t="str">
        <f>RIGHT(LEFT(I2400,3),2)&amp;"."&amp;RIGHT(LEFT(I2400,5),2)</f>
        <v>45.40</v>
      </c>
      <c r="BH2400" s="607" t="b">
        <f>COUNTIF('Codes SEC'!$B$2:$B$250,Ministres!BG2400)&gt;0</f>
        <v>1</v>
      </c>
    </row>
    <row r="2401" spans="1:66" s="4" customFormat="1" ht="12.75" customHeight="1" x14ac:dyDescent="0.25">
      <c r="A2401" s="227"/>
      <c r="B2401" s="209"/>
      <c r="C2401" s="256"/>
      <c r="D2401" s="625"/>
      <c r="E2401" s="280"/>
      <c r="F2401" s="253"/>
      <c r="G2401" s="695"/>
      <c r="H2401" s="886"/>
      <c r="I2401" s="403"/>
      <c r="J2401" s="381"/>
      <c r="K2401" s="514" t="s">
        <v>95</v>
      </c>
      <c r="L2401" s="318">
        <f t="shared" ref="L2401:P2401" si="3605">L2400+L2398+L2399</f>
        <v>67547</v>
      </c>
      <c r="M2401" s="741">
        <f t="shared" si="3605"/>
        <v>67547</v>
      </c>
      <c r="N2401" s="930">
        <f t="shared" si="3605"/>
        <v>0</v>
      </c>
      <c r="O2401" s="790">
        <f t="shared" si="3605"/>
        <v>-67547</v>
      </c>
      <c r="P2401" s="790">
        <f t="shared" si="3605"/>
        <v>0</v>
      </c>
      <c r="Q2401" s="787">
        <f t="shared" ref="Q2401:V2401" si="3606">Q2400+Q2398+Q2399</f>
        <v>0</v>
      </c>
      <c r="R2401" s="648">
        <f t="shared" si="3606"/>
        <v>0</v>
      </c>
      <c r="S2401" s="648">
        <f t="shared" si="3606"/>
        <v>0</v>
      </c>
      <c r="T2401" s="648">
        <f t="shared" si="3606"/>
        <v>0</v>
      </c>
      <c r="U2401" s="648">
        <f t="shared" si="3606"/>
        <v>0</v>
      </c>
      <c r="V2401" s="648">
        <f t="shared" si="3606"/>
        <v>0</v>
      </c>
      <c r="W2401" s="790"/>
      <c r="X2401" s="649">
        <f>X2400+X2398+X2399</f>
        <v>0</v>
      </c>
      <c r="Y2401" s="649">
        <f>Y2400+Y2398+Y2399</f>
        <v>0</v>
      </c>
      <c r="Z2401" s="648">
        <f>Z2400+Z2398+Z2399</f>
        <v>0</v>
      </c>
      <c r="AA2401" s="648">
        <f>AA2400+AA2398+AA2399</f>
        <v>0</v>
      </c>
      <c r="AB2401" s="790"/>
      <c r="AC2401" s="649">
        <f t="shared" ref="AC2401:AN2401" si="3607">AC2400+AC2398+AC2399</f>
        <v>0</v>
      </c>
      <c r="AD2401" s="790">
        <f>AD2400+AD2398+AD2399</f>
        <v>0</v>
      </c>
      <c r="AE2401" s="843">
        <f>AE2400+AE2398+AE2399</f>
        <v>0</v>
      </c>
      <c r="AF2401" s="930">
        <f t="shared" ref="AF2401:AH2401" si="3608">AF2400+AF2398+AF2399</f>
        <v>0</v>
      </c>
      <c r="AG2401" s="790">
        <f t="shared" si="3608"/>
        <v>-67547</v>
      </c>
      <c r="AH2401" s="790">
        <f t="shared" si="3608"/>
        <v>0</v>
      </c>
      <c r="AI2401" s="787">
        <f t="shared" si="3607"/>
        <v>0</v>
      </c>
      <c r="AJ2401" s="648">
        <f t="shared" si="3607"/>
        <v>0</v>
      </c>
      <c r="AK2401" s="648">
        <f t="shared" si="3607"/>
        <v>0</v>
      </c>
      <c r="AL2401" s="648">
        <f t="shared" si="3607"/>
        <v>0</v>
      </c>
      <c r="AM2401" s="648">
        <f t="shared" si="3607"/>
        <v>0</v>
      </c>
      <c r="AN2401" s="648">
        <f t="shared" si="3607"/>
        <v>0</v>
      </c>
      <c r="AO2401" s="790"/>
      <c r="AP2401" s="649">
        <f>AP2400+AP2398+AP2399</f>
        <v>0</v>
      </c>
      <c r="AQ2401" s="649">
        <f>AQ2400+AQ2398+AQ2399</f>
        <v>0</v>
      </c>
      <c r="AR2401" s="648">
        <f>AR2400+AR2398+AR2399</f>
        <v>0</v>
      </c>
      <c r="AS2401" s="648">
        <f>AS2400+AS2398+AS2399</f>
        <v>0</v>
      </c>
      <c r="AT2401" s="790"/>
      <c r="AU2401" s="649">
        <f t="shared" ref="AU2401:BE2401" si="3609">AU2400+AU2398+AU2399</f>
        <v>0</v>
      </c>
      <c r="AV2401" s="790">
        <f t="shared" ref="AV2401" si="3610">AV2400+AV2398+AV2399</f>
        <v>0</v>
      </c>
      <c r="AW2401" s="843">
        <f t="shared" si="3609"/>
        <v>0</v>
      </c>
      <c r="AX2401" s="336">
        <f t="shared" si="3609"/>
        <v>67547</v>
      </c>
      <c r="AY2401" s="337">
        <f t="shared" si="3609"/>
        <v>0</v>
      </c>
      <c r="AZ2401" s="338">
        <f t="shared" si="3609"/>
        <v>-67547</v>
      </c>
      <c r="BA2401" s="339">
        <f t="shared" si="3609"/>
        <v>-3</v>
      </c>
      <c r="BB2401" s="322">
        <f t="shared" si="3609"/>
        <v>67547</v>
      </c>
      <c r="BC2401" s="337">
        <f t="shared" si="3609"/>
        <v>0</v>
      </c>
      <c r="BD2401" s="338">
        <f t="shared" si="3609"/>
        <v>-67547</v>
      </c>
      <c r="BE2401" s="339">
        <f t="shared" si="3609"/>
        <v>-3</v>
      </c>
      <c r="BF2401" s="41"/>
      <c r="BG2401" s="826"/>
      <c r="BH2401" s="607"/>
      <c r="BI2401" s="41"/>
      <c r="BJ2401" s="41"/>
      <c r="BK2401" s="41"/>
      <c r="BL2401" s="41"/>
      <c r="BM2401" s="41"/>
      <c r="BN2401" s="41"/>
    </row>
    <row r="2402" spans="1:66" s="27" customFormat="1" ht="12.75" customHeight="1" x14ac:dyDescent="0.25">
      <c r="A2402" s="231"/>
      <c r="B2402" s="213"/>
      <c r="C2402" s="257"/>
      <c r="D2402" s="254"/>
      <c r="E2402" s="283"/>
      <c r="F2402" s="254"/>
      <c r="G2402" s="696"/>
      <c r="H2402" s="887"/>
      <c r="I2402" s="444"/>
      <c r="J2402" s="393"/>
      <c r="K2402" s="404" t="s">
        <v>3661</v>
      </c>
      <c r="L2402" s="729">
        <f t="shared" ref="L2402:P2402" si="3611">L2401</f>
        <v>67547</v>
      </c>
      <c r="M2402" s="730">
        <f t="shared" si="3611"/>
        <v>67547</v>
      </c>
      <c r="N2402" s="844">
        <f t="shared" si="3611"/>
        <v>0</v>
      </c>
      <c r="O2402" s="665">
        <f t="shared" si="3611"/>
        <v>-67547</v>
      </c>
      <c r="P2402" s="665">
        <f t="shared" si="3611"/>
        <v>0</v>
      </c>
      <c r="Q2402" s="638">
        <f t="shared" ref="Q2402:AA2402" si="3612">Q2401</f>
        <v>0</v>
      </c>
      <c r="R2402" s="130">
        <f t="shared" si="3612"/>
        <v>0</v>
      </c>
      <c r="S2402" s="130">
        <f t="shared" si="3612"/>
        <v>0</v>
      </c>
      <c r="T2402" s="130">
        <f t="shared" si="3612"/>
        <v>0</v>
      </c>
      <c r="U2402" s="130">
        <f t="shared" si="3612"/>
        <v>0</v>
      </c>
      <c r="V2402" s="130">
        <f t="shared" si="3612"/>
        <v>0</v>
      </c>
      <c r="W2402" s="665"/>
      <c r="X2402" s="130">
        <f t="shared" si="3612"/>
        <v>0</v>
      </c>
      <c r="Y2402" s="130">
        <f t="shared" si="3612"/>
        <v>0</v>
      </c>
      <c r="Z2402" s="130">
        <f t="shared" si="3612"/>
        <v>0</v>
      </c>
      <c r="AA2402" s="130">
        <f t="shared" si="3612"/>
        <v>0</v>
      </c>
      <c r="AB2402" s="665"/>
      <c r="AC2402" s="130">
        <f t="shared" ref="AC2402" si="3613">AC2401</f>
        <v>0</v>
      </c>
      <c r="AD2402" s="665">
        <f>AD2401</f>
        <v>0</v>
      </c>
      <c r="AE2402" s="845">
        <f>AE2401</f>
        <v>0</v>
      </c>
      <c r="AF2402" s="844">
        <f t="shared" ref="AF2402:AH2402" si="3614">AF2401</f>
        <v>0</v>
      </c>
      <c r="AG2402" s="665">
        <f t="shared" si="3614"/>
        <v>-67547</v>
      </c>
      <c r="AH2402" s="665">
        <f t="shared" si="3614"/>
        <v>0</v>
      </c>
      <c r="AI2402" s="638">
        <f t="shared" ref="AI2402:AS2402" si="3615">AI2401</f>
        <v>0</v>
      </c>
      <c r="AJ2402" s="130">
        <f t="shared" si="3615"/>
        <v>0</v>
      </c>
      <c r="AK2402" s="130">
        <f t="shared" si="3615"/>
        <v>0</v>
      </c>
      <c r="AL2402" s="130">
        <f t="shared" si="3615"/>
        <v>0</v>
      </c>
      <c r="AM2402" s="130">
        <f t="shared" si="3615"/>
        <v>0</v>
      </c>
      <c r="AN2402" s="130">
        <f t="shared" si="3615"/>
        <v>0</v>
      </c>
      <c r="AO2402" s="665"/>
      <c r="AP2402" s="130">
        <f t="shared" si="3615"/>
        <v>0</v>
      </c>
      <c r="AQ2402" s="130">
        <f t="shared" si="3615"/>
        <v>0</v>
      </c>
      <c r="AR2402" s="130">
        <f t="shared" si="3615"/>
        <v>0</v>
      </c>
      <c r="AS2402" s="130">
        <f t="shared" si="3615"/>
        <v>0</v>
      </c>
      <c r="AT2402" s="665"/>
      <c r="AU2402" s="130">
        <f t="shared" ref="AU2402:BE2402" si="3616">AU2401</f>
        <v>0</v>
      </c>
      <c r="AV2402" s="665">
        <f t="shared" ref="AV2402" si="3617">AV2401</f>
        <v>0</v>
      </c>
      <c r="AW2402" s="845">
        <f t="shared" si="3616"/>
        <v>0</v>
      </c>
      <c r="AX2402" s="314">
        <f t="shared" si="3616"/>
        <v>67547</v>
      </c>
      <c r="AY2402" s="131">
        <f t="shared" si="3616"/>
        <v>0</v>
      </c>
      <c r="AZ2402" s="132">
        <f t="shared" si="3616"/>
        <v>-67547</v>
      </c>
      <c r="BA2402" s="340">
        <f t="shared" si="3616"/>
        <v>-3</v>
      </c>
      <c r="BB2402" s="310">
        <f t="shared" si="3616"/>
        <v>67547</v>
      </c>
      <c r="BC2402" s="131">
        <f t="shared" si="3616"/>
        <v>0</v>
      </c>
      <c r="BD2402" s="132">
        <f t="shared" si="3616"/>
        <v>-67547</v>
      </c>
      <c r="BE2402" s="340">
        <f t="shared" si="3616"/>
        <v>-3</v>
      </c>
      <c r="BF2402" s="41"/>
      <c r="BG2402" s="826"/>
      <c r="BH2402" s="607"/>
      <c r="BI2402" s="40"/>
      <c r="BJ2402" s="40"/>
      <c r="BK2402" s="40"/>
      <c r="BL2402" s="40"/>
      <c r="BM2402" s="40"/>
      <c r="BN2402" s="40"/>
    </row>
    <row r="2403" spans="1:66" ht="12.75" customHeight="1" x14ac:dyDescent="0.25">
      <c r="A2403" s="222"/>
      <c r="C2403" s="116"/>
      <c r="D2403" s="620"/>
      <c r="F2403" s="117"/>
      <c r="G2403" s="690"/>
      <c r="H2403" s="878"/>
      <c r="I2403" s="397"/>
      <c r="J2403" s="380"/>
      <c r="K2403" s="405" t="s">
        <v>208</v>
      </c>
      <c r="L2403" s="731">
        <v>0</v>
      </c>
      <c r="M2403" s="732">
        <v>0</v>
      </c>
      <c r="N2403" s="929">
        <v>0</v>
      </c>
      <c r="O2403" s="530">
        <v>0</v>
      </c>
      <c r="P2403" s="530">
        <v>0</v>
      </c>
      <c r="Q2403" s="641">
        <v>0</v>
      </c>
      <c r="R2403" s="537">
        <v>0</v>
      </c>
      <c r="S2403" s="537">
        <v>0</v>
      </c>
      <c r="T2403" s="537">
        <v>0</v>
      </c>
      <c r="U2403" s="537">
        <v>0</v>
      </c>
      <c r="V2403" s="537">
        <v>0</v>
      </c>
      <c r="W2403" s="530"/>
      <c r="X2403" s="142">
        <v>0</v>
      </c>
      <c r="Y2403" s="142">
        <v>0</v>
      </c>
      <c r="Z2403" s="537">
        <v>0</v>
      </c>
      <c r="AA2403" s="537">
        <v>0</v>
      </c>
      <c r="AB2403" s="530"/>
      <c r="AC2403" s="142">
        <v>0</v>
      </c>
      <c r="AD2403" s="530">
        <v>0</v>
      </c>
      <c r="AE2403" s="842">
        <v>0</v>
      </c>
      <c r="AF2403" s="929">
        <v>0</v>
      </c>
      <c r="AG2403" s="530">
        <v>0</v>
      </c>
      <c r="AH2403" s="530">
        <v>0</v>
      </c>
      <c r="AI2403" s="641">
        <v>0</v>
      </c>
      <c r="AJ2403" s="537">
        <v>0</v>
      </c>
      <c r="AK2403" s="537">
        <v>0</v>
      </c>
      <c r="AL2403" s="537">
        <v>0</v>
      </c>
      <c r="AM2403" s="537">
        <v>0</v>
      </c>
      <c r="AN2403" s="537">
        <v>0</v>
      </c>
      <c r="AO2403" s="530"/>
      <c r="AP2403" s="142">
        <v>0</v>
      </c>
      <c r="AQ2403" s="142">
        <v>0</v>
      </c>
      <c r="AR2403" s="537">
        <v>0</v>
      </c>
      <c r="AS2403" s="537">
        <v>0</v>
      </c>
      <c r="AT2403" s="530"/>
      <c r="AU2403" s="142">
        <v>0</v>
      </c>
      <c r="AV2403" s="530">
        <v>0</v>
      </c>
      <c r="AW2403" s="842">
        <v>0</v>
      </c>
      <c r="AX2403" s="115">
        <v>0</v>
      </c>
      <c r="AY2403" s="5">
        <v>0</v>
      </c>
      <c r="AZ2403" s="5">
        <v>0</v>
      </c>
      <c r="BA2403" s="335">
        <v>0</v>
      </c>
      <c r="BB2403" s="23">
        <v>0</v>
      </c>
      <c r="BC2403" s="5">
        <v>0</v>
      </c>
      <c r="BD2403" s="5">
        <v>0</v>
      </c>
      <c r="BE2403" s="335">
        <v>0</v>
      </c>
      <c r="BF2403" s="40"/>
      <c r="BG2403" s="826"/>
      <c r="BH2403" s="607"/>
    </row>
    <row r="2404" spans="1:66" ht="12.75" customHeight="1" x14ac:dyDescent="0.25">
      <c r="A2404" s="21"/>
      <c r="B2404" s="112"/>
      <c r="C2404" s="119"/>
      <c r="D2404" s="623"/>
      <c r="E2404" s="278"/>
      <c r="F2404" s="116"/>
      <c r="G2404" s="694"/>
      <c r="H2404" s="878"/>
      <c r="I2404" s="397"/>
      <c r="J2404" s="380"/>
      <c r="K2404" s="405" t="s">
        <v>96</v>
      </c>
      <c r="L2404" s="738">
        <v>0</v>
      </c>
      <c r="M2404" s="739">
        <v>0</v>
      </c>
      <c r="N2404" s="929">
        <v>0</v>
      </c>
      <c r="O2404" s="530">
        <v>0</v>
      </c>
      <c r="P2404" s="530">
        <v>0</v>
      </c>
      <c r="Q2404" s="641">
        <v>0</v>
      </c>
      <c r="R2404" s="537">
        <v>0</v>
      </c>
      <c r="S2404" s="537">
        <v>0</v>
      </c>
      <c r="T2404" s="537">
        <v>0</v>
      </c>
      <c r="U2404" s="537">
        <v>0</v>
      </c>
      <c r="V2404" s="537">
        <v>0</v>
      </c>
      <c r="W2404" s="530"/>
      <c r="X2404" s="142">
        <v>0</v>
      </c>
      <c r="Y2404" s="142">
        <v>0</v>
      </c>
      <c r="Z2404" s="537">
        <v>0</v>
      </c>
      <c r="AA2404" s="537">
        <v>0</v>
      </c>
      <c r="AB2404" s="530"/>
      <c r="AC2404" s="142">
        <v>0</v>
      </c>
      <c r="AD2404" s="530">
        <v>0</v>
      </c>
      <c r="AE2404" s="842">
        <v>0</v>
      </c>
      <c r="AF2404" s="929">
        <v>0</v>
      </c>
      <c r="AG2404" s="530">
        <v>0</v>
      </c>
      <c r="AH2404" s="530">
        <v>0</v>
      </c>
      <c r="AI2404" s="641">
        <v>0</v>
      </c>
      <c r="AJ2404" s="537">
        <v>0</v>
      </c>
      <c r="AK2404" s="537">
        <v>0</v>
      </c>
      <c r="AL2404" s="537">
        <v>0</v>
      </c>
      <c r="AM2404" s="537">
        <v>0</v>
      </c>
      <c r="AN2404" s="537">
        <v>0</v>
      </c>
      <c r="AO2404" s="530"/>
      <c r="AP2404" s="142">
        <v>0</v>
      </c>
      <c r="AQ2404" s="142">
        <v>0</v>
      </c>
      <c r="AR2404" s="537">
        <v>0</v>
      </c>
      <c r="AS2404" s="537">
        <v>0</v>
      </c>
      <c r="AT2404" s="530"/>
      <c r="AU2404" s="142">
        <v>0</v>
      </c>
      <c r="AV2404" s="530">
        <v>0</v>
      </c>
      <c r="AW2404" s="842">
        <v>0</v>
      </c>
      <c r="AX2404" s="115">
        <v>0</v>
      </c>
      <c r="AY2404" s="5">
        <v>0</v>
      </c>
      <c r="AZ2404" s="5">
        <v>0</v>
      </c>
      <c r="BA2404" s="335">
        <v>0</v>
      </c>
      <c r="BB2404" s="23">
        <v>0</v>
      </c>
      <c r="BC2404" s="5">
        <v>0</v>
      </c>
      <c r="BD2404" s="5">
        <v>0</v>
      </c>
      <c r="BE2404" s="335">
        <v>0</v>
      </c>
      <c r="BG2404" s="826"/>
      <c r="BH2404" s="607"/>
    </row>
    <row r="2405" spans="1:66" ht="12.75" customHeight="1" x14ac:dyDescent="0.25">
      <c r="A2405" s="21"/>
      <c r="B2405" s="112"/>
      <c r="C2405" s="119"/>
      <c r="D2405" s="623"/>
      <c r="E2405" s="278"/>
      <c r="F2405" s="116"/>
      <c r="G2405" s="694"/>
      <c r="H2405" s="878"/>
      <c r="I2405" s="397"/>
      <c r="J2405" s="380"/>
      <c r="K2405" s="405" t="s">
        <v>209</v>
      </c>
      <c r="L2405" s="738">
        <v>0</v>
      </c>
      <c r="M2405" s="739">
        <v>0</v>
      </c>
      <c r="N2405" s="929">
        <v>0</v>
      </c>
      <c r="O2405" s="530">
        <v>0</v>
      </c>
      <c r="P2405" s="530">
        <v>0</v>
      </c>
      <c r="Q2405" s="641">
        <v>0</v>
      </c>
      <c r="R2405" s="537">
        <v>0</v>
      </c>
      <c r="S2405" s="537">
        <v>0</v>
      </c>
      <c r="T2405" s="537">
        <v>0</v>
      </c>
      <c r="U2405" s="537">
        <v>0</v>
      </c>
      <c r="V2405" s="537">
        <v>0</v>
      </c>
      <c r="W2405" s="530"/>
      <c r="X2405" s="142">
        <v>0</v>
      </c>
      <c r="Y2405" s="142">
        <v>0</v>
      </c>
      <c r="Z2405" s="537">
        <v>0</v>
      </c>
      <c r="AA2405" s="537">
        <v>0</v>
      </c>
      <c r="AB2405" s="530"/>
      <c r="AC2405" s="142">
        <v>0</v>
      </c>
      <c r="AD2405" s="530">
        <v>0</v>
      </c>
      <c r="AE2405" s="842">
        <v>0</v>
      </c>
      <c r="AF2405" s="929">
        <v>0</v>
      </c>
      <c r="AG2405" s="530">
        <v>0</v>
      </c>
      <c r="AH2405" s="530">
        <v>0</v>
      </c>
      <c r="AI2405" s="641">
        <v>0</v>
      </c>
      <c r="AJ2405" s="537">
        <v>0</v>
      </c>
      <c r="AK2405" s="537">
        <v>0</v>
      </c>
      <c r="AL2405" s="537">
        <v>0</v>
      </c>
      <c r="AM2405" s="537">
        <v>0</v>
      </c>
      <c r="AN2405" s="537">
        <v>0</v>
      </c>
      <c r="AO2405" s="530"/>
      <c r="AP2405" s="142">
        <v>0</v>
      </c>
      <c r="AQ2405" s="142">
        <v>0</v>
      </c>
      <c r="AR2405" s="537">
        <v>0</v>
      </c>
      <c r="AS2405" s="537">
        <v>0</v>
      </c>
      <c r="AT2405" s="530"/>
      <c r="AU2405" s="142">
        <v>0</v>
      </c>
      <c r="AV2405" s="530">
        <v>0</v>
      </c>
      <c r="AW2405" s="842">
        <v>0</v>
      </c>
      <c r="AX2405" s="115">
        <v>0</v>
      </c>
      <c r="AY2405" s="5">
        <v>0</v>
      </c>
      <c r="AZ2405" s="5">
        <v>0</v>
      </c>
      <c r="BA2405" s="335">
        <v>0</v>
      </c>
      <c r="BB2405" s="23">
        <v>0</v>
      </c>
      <c r="BC2405" s="5">
        <v>0</v>
      </c>
      <c r="BD2405" s="5">
        <v>0</v>
      </c>
      <c r="BE2405" s="335">
        <v>0</v>
      </c>
      <c r="BG2405" s="826"/>
      <c r="BH2405" s="607"/>
    </row>
    <row r="2406" spans="1:66" ht="12.75" customHeight="1" x14ac:dyDescent="0.25">
      <c r="A2406" s="21"/>
      <c r="B2406" s="112"/>
      <c r="C2406" s="119"/>
      <c r="D2406" s="623"/>
      <c r="E2406" s="278"/>
      <c r="F2406" s="116"/>
      <c r="G2406" s="694"/>
      <c r="H2406" s="878"/>
      <c r="I2406" s="397"/>
      <c r="J2406" s="380"/>
      <c r="K2406" s="405" t="s">
        <v>210</v>
      </c>
      <c r="L2406" s="738">
        <v>0</v>
      </c>
      <c r="M2406" s="739">
        <v>0</v>
      </c>
      <c r="N2406" s="929">
        <v>0</v>
      </c>
      <c r="O2406" s="530">
        <v>0</v>
      </c>
      <c r="P2406" s="530">
        <v>0</v>
      </c>
      <c r="Q2406" s="641">
        <v>0</v>
      </c>
      <c r="R2406" s="537">
        <v>0</v>
      </c>
      <c r="S2406" s="537">
        <v>0</v>
      </c>
      <c r="T2406" s="537">
        <v>0</v>
      </c>
      <c r="U2406" s="537">
        <v>0</v>
      </c>
      <c r="V2406" s="537">
        <v>0</v>
      </c>
      <c r="W2406" s="530"/>
      <c r="X2406" s="142">
        <v>0</v>
      </c>
      <c r="Y2406" s="142">
        <v>0</v>
      </c>
      <c r="Z2406" s="537">
        <v>0</v>
      </c>
      <c r="AA2406" s="537">
        <v>0</v>
      </c>
      <c r="AB2406" s="530"/>
      <c r="AC2406" s="142">
        <v>0</v>
      </c>
      <c r="AD2406" s="530">
        <v>0</v>
      </c>
      <c r="AE2406" s="842">
        <v>0</v>
      </c>
      <c r="AF2406" s="929">
        <v>0</v>
      </c>
      <c r="AG2406" s="530">
        <v>0</v>
      </c>
      <c r="AH2406" s="530">
        <v>0</v>
      </c>
      <c r="AI2406" s="641">
        <v>0</v>
      </c>
      <c r="AJ2406" s="537">
        <v>0</v>
      </c>
      <c r="AK2406" s="537">
        <v>0</v>
      </c>
      <c r="AL2406" s="537">
        <v>0</v>
      </c>
      <c r="AM2406" s="537">
        <v>0</v>
      </c>
      <c r="AN2406" s="537">
        <v>0</v>
      </c>
      <c r="AO2406" s="530"/>
      <c r="AP2406" s="142">
        <v>0</v>
      </c>
      <c r="AQ2406" s="142">
        <v>0</v>
      </c>
      <c r="AR2406" s="537">
        <v>0</v>
      </c>
      <c r="AS2406" s="537">
        <v>0</v>
      </c>
      <c r="AT2406" s="530"/>
      <c r="AU2406" s="142">
        <v>0</v>
      </c>
      <c r="AV2406" s="530">
        <v>0</v>
      </c>
      <c r="AW2406" s="842">
        <v>0</v>
      </c>
      <c r="AX2406" s="115">
        <v>0</v>
      </c>
      <c r="AY2406" s="5">
        <v>0</v>
      </c>
      <c r="AZ2406" s="5">
        <v>0</v>
      </c>
      <c r="BA2406" s="335">
        <v>0</v>
      </c>
      <c r="BB2406" s="23">
        <v>0</v>
      </c>
      <c r="BC2406" s="5">
        <v>0</v>
      </c>
      <c r="BD2406" s="5">
        <v>0</v>
      </c>
      <c r="BE2406" s="335">
        <v>0</v>
      </c>
      <c r="BG2406" s="826"/>
      <c r="BH2406" s="607"/>
    </row>
    <row r="2407" spans="1:66" ht="12.75" customHeight="1" x14ac:dyDescent="0.25">
      <c r="A2407" s="21"/>
      <c r="B2407" s="112"/>
      <c r="C2407" s="119"/>
      <c r="D2407" s="623"/>
      <c r="E2407" s="278"/>
      <c r="F2407" s="116"/>
      <c r="G2407" s="694"/>
      <c r="H2407" s="878"/>
      <c r="I2407" s="397"/>
      <c r="J2407" s="380"/>
      <c r="K2407" s="406" t="s">
        <v>53</v>
      </c>
      <c r="L2407" s="738">
        <v>0</v>
      </c>
      <c r="M2407" s="739">
        <v>0</v>
      </c>
      <c r="N2407" s="929">
        <v>0</v>
      </c>
      <c r="O2407" s="530">
        <v>0</v>
      </c>
      <c r="P2407" s="530">
        <v>0</v>
      </c>
      <c r="Q2407" s="641">
        <v>0</v>
      </c>
      <c r="R2407" s="537">
        <v>0</v>
      </c>
      <c r="S2407" s="537">
        <v>0</v>
      </c>
      <c r="T2407" s="537">
        <v>0</v>
      </c>
      <c r="U2407" s="537">
        <v>0</v>
      </c>
      <c r="V2407" s="537">
        <v>0</v>
      </c>
      <c r="W2407" s="530"/>
      <c r="X2407" s="142">
        <v>0</v>
      </c>
      <c r="Y2407" s="142">
        <v>0</v>
      </c>
      <c r="Z2407" s="537">
        <v>0</v>
      </c>
      <c r="AA2407" s="537">
        <v>0</v>
      </c>
      <c r="AB2407" s="530"/>
      <c r="AC2407" s="142">
        <v>0</v>
      </c>
      <c r="AD2407" s="530">
        <v>0</v>
      </c>
      <c r="AE2407" s="842">
        <v>0</v>
      </c>
      <c r="AF2407" s="929">
        <v>0</v>
      </c>
      <c r="AG2407" s="530">
        <v>0</v>
      </c>
      <c r="AH2407" s="530">
        <v>0</v>
      </c>
      <c r="AI2407" s="641">
        <v>0</v>
      </c>
      <c r="AJ2407" s="537">
        <v>0</v>
      </c>
      <c r="AK2407" s="537">
        <v>0</v>
      </c>
      <c r="AL2407" s="537">
        <v>0</v>
      </c>
      <c r="AM2407" s="537">
        <v>0</v>
      </c>
      <c r="AN2407" s="537">
        <v>0</v>
      </c>
      <c r="AO2407" s="530"/>
      <c r="AP2407" s="142">
        <v>0</v>
      </c>
      <c r="AQ2407" s="142">
        <v>0</v>
      </c>
      <c r="AR2407" s="537">
        <v>0</v>
      </c>
      <c r="AS2407" s="537">
        <v>0</v>
      </c>
      <c r="AT2407" s="530"/>
      <c r="AU2407" s="142">
        <v>0</v>
      </c>
      <c r="AV2407" s="530">
        <v>0</v>
      </c>
      <c r="AW2407" s="842">
        <v>0</v>
      </c>
      <c r="AX2407" s="115">
        <v>0</v>
      </c>
      <c r="AY2407" s="5">
        <v>0</v>
      </c>
      <c r="AZ2407" s="5">
        <v>0</v>
      </c>
      <c r="BA2407" s="335">
        <v>0</v>
      </c>
      <c r="BB2407" s="23">
        <v>0</v>
      </c>
      <c r="BC2407" s="5">
        <v>0</v>
      </c>
      <c r="BD2407" s="5">
        <v>0</v>
      </c>
      <c r="BE2407" s="335">
        <v>0</v>
      </c>
      <c r="BG2407" s="826"/>
      <c r="BH2407" s="607"/>
    </row>
    <row r="2408" spans="1:66" ht="12.75" customHeight="1" x14ac:dyDescent="0.25">
      <c r="A2408" s="222"/>
      <c r="C2408" s="258"/>
      <c r="D2408" s="620"/>
      <c r="F2408" s="117"/>
      <c r="G2408" s="694"/>
      <c r="H2408" s="878"/>
      <c r="I2408" s="397"/>
      <c r="J2408" s="380"/>
      <c r="K2408" s="445"/>
      <c r="L2408" s="731"/>
      <c r="M2408" s="732"/>
      <c r="N2408" s="931"/>
      <c r="O2408" s="923"/>
      <c r="P2408" s="923"/>
      <c r="Q2408" s="641"/>
      <c r="R2408" s="537"/>
      <c r="S2408" s="537"/>
      <c r="T2408" s="537"/>
      <c r="U2408" s="537"/>
      <c r="V2408" s="537"/>
      <c r="W2408" s="531"/>
      <c r="X2408" s="141"/>
      <c r="Y2408" s="141"/>
      <c r="Z2408" s="552"/>
      <c r="AA2408" s="552"/>
      <c r="AB2408" s="531"/>
      <c r="AC2408" s="593"/>
      <c r="AD2408" s="923"/>
      <c r="AE2408" s="846"/>
      <c r="AF2408" s="931"/>
      <c r="AG2408" s="923"/>
      <c r="AH2408" s="923"/>
      <c r="AI2408" s="641"/>
      <c r="AJ2408" s="537"/>
      <c r="AK2408" s="537"/>
      <c r="AL2408" s="537"/>
      <c r="AM2408" s="537"/>
      <c r="AN2408" s="537"/>
      <c r="AO2408" s="531"/>
      <c r="AP2408" s="141"/>
      <c r="AQ2408" s="141"/>
      <c r="AR2408" s="552"/>
      <c r="AS2408" s="552"/>
      <c r="AT2408" s="531"/>
      <c r="AU2408" s="593"/>
      <c r="AV2408" s="923"/>
      <c r="AW2408" s="846"/>
      <c r="AX2408" s="115"/>
      <c r="AY2408" s="5"/>
      <c r="AZ2408" s="5"/>
      <c r="BA2408" s="335"/>
      <c r="BC2408" s="5"/>
      <c r="BD2408" s="5"/>
      <c r="BE2408" s="335"/>
      <c r="BG2408" s="826"/>
      <c r="BH2408" s="607"/>
    </row>
    <row r="2409" spans="1:66" s="1" customFormat="1" ht="12.75" customHeight="1" x14ac:dyDescent="0.25">
      <c r="A2409" s="222"/>
      <c r="B2409" s="30"/>
      <c r="C2409" s="258"/>
      <c r="D2409" s="620"/>
      <c r="E2409" s="32"/>
      <c r="F2409" s="117"/>
      <c r="G2409" s="694"/>
      <c r="H2409" s="878"/>
      <c r="I2409" s="397"/>
      <c r="J2409" s="380"/>
      <c r="K2409" s="425" t="s">
        <v>6564</v>
      </c>
      <c r="L2409" s="731"/>
      <c r="M2409" s="732"/>
      <c r="N2409" s="931"/>
      <c r="O2409" s="923"/>
      <c r="P2409" s="923"/>
      <c r="Q2409" s="641"/>
      <c r="R2409" s="537"/>
      <c r="S2409" s="537"/>
      <c r="T2409" s="537"/>
      <c r="U2409" s="537"/>
      <c r="V2409" s="537"/>
      <c r="W2409" s="531"/>
      <c r="X2409" s="141"/>
      <c r="Y2409" s="141"/>
      <c r="Z2409" s="552"/>
      <c r="AA2409" s="552"/>
      <c r="AB2409" s="531"/>
      <c r="AC2409" s="593"/>
      <c r="AD2409" s="923"/>
      <c r="AE2409" s="846"/>
      <c r="AF2409" s="931"/>
      <c r="AG2409" s="923"/>
      <c r="AH2409" s="923"/>
      <c r="AI2409" s="641"/>
      <c r="AJ2409" s="537"/>
      <c r="AK2409" s="537"/>
      <c r="AL2409" s="537"/>
      <c r="AM2409" s="537"/>
      <c r="AN2409" s="537"/>
      <c r="AO2409" s="531"/>
      <c r="AP2409" s="141"/>
      <c r="AQ2409" s="141"/>
      <c r="AR2409" s="552"/>
      <c r="AS2409" s="552"/>
      <c r="AT2409" s="531"/>
      <c r="AU2409" s="593"/>
      <c r="AV2409" s="923"/>
      <c r="AW2409" s="846"/>
      <c r="AX2409" s="115"/>
      <c r="AY2409" s="5"/>
      <c r="AZ2409" s="5"/>
      <c r="BA2409" s="335"/>
      <c r="BB2409" s="23"/>
      <c r="BC2409" s="5"/>
      <c r="BD2409" s="5"/>
      <c r="BE2409" s="335"/>
      <c r="BF2409" s="41"/>
      <c r="BG2409" s="826"/>
      <c r="BH2409" s="607"/>
      <c r="BI2409" s="41"/>
      <c r="BJ2409" s="41"/>
      <c r="BK2409" s="41"/>
      <c r="BL2409" s="41"/>
      <c r="BM2409" s="41"/>
      <c r="BN2409" s="41"/>
    </row>
    <row r="2410" spans="1:66" s="1" customFormat="1" x14ac:dyDescent="0.25">
      <c r="A2410" s="222"/>
      <c r="B2410" s="30"/>
      <c r="C2410" s="258"/>
      <c r="D2410" s="620"/>
      <c r="E2410" s="32"/>
      <c r="F2410" s="117"/>
      <c r="G2410" s="694"/>
      <c r="H2410" s="878"/>
      <c r="I2410" s="397"/>
      <c r="J2410" s="380"/>
      <c r="K2410" s="427" t="s">
        <v>184</v>
      </c>
      <c r="L2410" s="731"/>
      <c r="M2410" s="732"/>
      <c r="N2410" s="931"/>
      <c r="O2410" s="923"/>
      <c r="P2410" s="923"/>
      <c r="Q2410" s="641"/>
      <c r="R2410" s="537"/>
      <c r="S2410" s="537"/>
      <c r="T2410" s="537"/>
      <c r="U2410" s="537"/>
      <c r="V2410" s="537"/>
      <c r="W2410" s="531"/>
      <c r="X2410" s="141"/>
      <c r="Y2410" s="141"/>
      <c r="Z2410" s="552"/>
      <c r="AA2410" s="552"/>
      <c r="AB2410" s="531"/>
      <c r="AC2410" s="593"/>
      <c r="AD2410" s="923"/>
      <c r="AE2410" s="846"/>
      <c r="AF2410" s="931"/>
      <c r="AG2410" s="923"/>
      <c r="AH2410" s="923"/>
      <c r="AI2410" s="641"/>
      <c r="AJ2410" s="537"/>
      <c r="AK2410" s="537"/>
      <c r="AL2410" s="537"/>
      <c r="AM2410" s="537"/>
      <c r="AN2410" s="537"/>
      <c r="AO2410" s="531"/>
      <c r="AP2410" s="141"/>
      <c r="AQ2410" s="141"/>
      <c r="AR2410" s="552"/>
      <c r="AS2410" s="552"/>
      <c r="AT2410" s="531"/>
      <c r="AU2410" s="593"/>
      <c r="AV2410" s="923"/>
      <c r="AW2410" s="846"/>
      <c r="AX2410" s="115"/>
      <c r="AY2410" s="5"/>
      <c r="AZ2410" s="5"/>
      <c r="BA2410" s="335"/>
      <c r="BB2410" s="23"/>
      <c r="BC2410" s="5"/>
      <c r="BD2410" s="5"/>
      <c r="BE2410" s="335"/>
      <c r="BF2410" s="41"/>
      <c r="BG2410" s="826"/>
      <c r="BH2410" s="607"/>
      <c r="BI2410" s="41"/>
      <c r="BJ2410" s="41"/>
      <c r="BK2410" s="41"/>
      <c r="BL2410" s="41"/>
      <c r="BM2410" s="41"/>
      <c r="BN2410" s="41"/>
    </row>
    <row r="2411" spans="1:66" s="1" customFormat="1" ht="12.75" customHeight="1" x14ac:dyDescent="0.25">
      <c r="A2411" s="222"/>
      <c r="B2411" s="30"/>
      <c r="C2411" s="116"/>
      <c r="D2411" s="620"/>
      <c r="E2411" s="32"/>
      <c r="F2411" s="117"/>
      <c r="G2411" s="694"/>
      <c r="H2411" s="878"/>
      <c r="I2411" s="397"/>
      <c r="J2411" s="380"/>
      <c r="K2411" s="406"/>
      <c r="L2411" s="731"/>
      <c r="M2411" s="732"/>
      <c r="N2411" s="929"/>
      <c r="O2411" s="530"/>
      <c r="P2411" s="530"/>
      <c r="Q2411" s="641"/>
      <c r="R2411" s="537"/>
      <c r="S2411" s="537"/>
      <c r="T2411" s="537"/>
      <c r="U2411" s="537"/>
      <c r="V2411" s="537"/>
      <c r="W2411" s="531"/>
      <c r="X2411" s="140"/>
      <c r="Y2411" s="140"/>
      <c r="Z2411" s="551"/>
      <c r="AA2411" s="551"/>
      <c r="AB2411" s="531"/>
      <c r="AC2411" s="142"/>
      <c r="AD2411" s="530"/>
      <c r="AE2411" s="842"/>
      <c r="AF2411" s="929"/>
      <c r="AG2411" s="530"/>
      <c r="AH2411" s="530"/>
      <c r="AI2411" s="641"/>
      <c r="AJ2411" s="537"/>
      <c r="AK2411" s="537"/>
      <c r="AL2411" s="537"/>
      <c r="AM2411" s="537"/>
      <c r="AN2411" s="537"/>
      <c r="AO2411" s="531"/>
      <c r="AP2411" s="140"/>
      <c r="AQ2411" s="140"/>
      <c r="AR2411" s="551"/>
      <c r="AS2411" s="551"/>
      <c r="AT2411" s="531"/>
      <c r="AU2411" s="142"/>
      <c r="AV2411" s="530"/>
      <c r="AW2411" s="842"/>
      <c r="AX2411" s="115"/>
      <c r="AY2411" s="5"/>
      <c r="AZ2411" s="5"/>
      <c r="BA2411" s="335"/>
      <c r="BB2411" s="23"/>
      <c r="BC2411" s="5"/>
      <c r="BD2411" s="5"/>
      <c r="BE2411" s="335"/>
      <c r="BF2411" s="41"/>
      <c r="BG2411" s="826"/>
      <c r="BH2411" s="607"/>
      <c r="BI2411" s="41"/>
      <c r="BJ2411" s="41"/>
      <c r="BK2411" s="41"/>
      <c r="BL2411" s="41"/>
      <c r="BM2411" s="41"/>
      <c r="BN2411" s="41"/>
    </row>
    <row r="2412" spans="1:66" ht="35.1" customHeight="1" x14ac:dyDescent="0.25">
      <c r="A2412" s="193" t="s">
        <v>6127</v>
      </c>
      <c r="B2412" s="210">
        <v>10</v>
      </c>
      <c r="C2412" s="120" t="s">
        <v>196</v>
      </c>
      <c r="D2412" s="620">
        <v>1000</v>
      </c>
      <c r="E2412" s="279"/>
      <c r="F2412" s="120">
        <v>12</v>
      </c>
      <c r="G2412" s="697">
        <v>1</v>
      </c>
      <c r="H2412" s="890" t="str">
        <f t="shared" ref="H2412:H2529" si="3618">LEFT(J2412,3)</f>
        <v>085</v>
      </c>
      <c r="I2412" s="397" t="s">
        <v>3257</v>
      </c>
      <c r="J2412" s="380" t="s">
        <v>1986</v>
      </c>
      <c r="K2412" s="505" t="s">
        <v>3163</v>
      </c>
      <c r="L2412" s="733">
        <v>178</v>
      </c>
      <c r="M2412" s="734">
        <v>177</v>
      </c>
      <c r="N2412" s="931"/>
      <c r="O2412" s="530">
        <f t="shared" ref="O2412:O2415" si="3619">IF(N2412&gt;L2412,"0 ",N2412-L2412)</f>
        <v>-178</v>
      </c>
      <c r="P2412" s="530" t="str">
        <f t="shared" ref="P2412:P2415" si="3620">IF(N2412&lt;L2412,"0 ",N2412-L2412)</f>
        <v xml:space="preserve">0 </v>
      </c>
      <c r="Q2412" s="646"/>
      <c r="R2412" s="536"/>
      <c r="S2412" s="536"/>
      <c r="T2412" s="536"/>
      <c r="U2412" s="536"/>
      <c r="V2412" s="536"/>
      <c r="W2412" s="683" t="str">
        <f t="shared" ref="W2412:W2415" si="3621">IF(SUM(Q2412:V2412)=X2412,"OK",SUM(Q2412:V2412)-X2412)</f>
        <v>OK</v>
      </c>
      <c r="X2412" s="141"/>
      <c r="Y2412" s="141"/>
      <c r="Z2412" s="552"/>
      <c r="AA2412" s="552"/>
      <c r="AB2412" s="683" t="str">
        <f t="shared" ref="AB2412:AB2415" si="3622">IF(SUM(Z2412:AA2412)=AC2412,"OK",SUM(Z2412:AA2412)-AC2412)</f>
        <v>OK</v>
      </c>
      <c r="AC2412" s="593"/>
      <c r="AD2412" s="530">
        <f t="shared" ref="AD2412:AD2415" si="3623">X2412+Y2412+AC2412</f>
        <v>0</v>
      </c>
      <c r="AE2412" s="842">
        <f t="shared" ref="AE2412:AE2415" si="3624">N2412+AD2412</f>
        <v>0</v>
      </c>
      <c r="AF2412" s="931"/>
      <c r="AG2412" s="530">
        <f t="shared" ref="AG2412:AG2415" si="3625">IF(AF2412&gt;M2412,"0 ",AF2412-M2412)</f>
        <v>-177</v>
      </c>
      <c r="AH2412" s="530" t="str">
        <f t="shared" ref="AH2412:AH2415" si="3626">IF(AF2412&lt;M2412,"0 ",AF2412-M2412)</f>
        <v xml:space="preserve">0 </v>
      </c>
      <c r="AI2412" s="641"/>
      <c r="AJ2412" s="537"/>
      <c r="AK2412" s="537"/>
      <c r="AL2412" s="537"/>
      <c r="AM2412" s="537"/>
      <c r="AN2412" s="537"/>
      <c r="AO2412" s="683" t="str">
        <f t="shared" ref="AO2412:AO2415" si="3627">IF(SUM(AI2412:AN2412)=AP2412,"OK",SUM(AI2412:AN2412)-AP2412)</f>
        <v>OK</v>
      </c>
      <c r="AP2412" s="141"/>
      <c r="AQ2412" s="141"/>
      <c r="AR2412" s="552"/>
      <c r="AS2412" s="552"/>
      <c r="AT2412" s="683" t="str">
        <f t="shared" ref="AT2412:AT2415" si="3628">IF(SUM(AR2412:AS2412)=AU2412,"OK",SUM(AR2412:AS2412)-AU2412)</f>
        <v>OK</v>
      </c>
      <c r="AU2412" s="593"/>
      <c r="AV2412" s="530">
        <f t="shared" ref="AV2412:AV2415" si="3629">AP2412+AQ2412+AU2412</f>
        <v>0</v>
      </c>
      <c r="AW2412" s="842">
        <f t="shared" ref="AW2412:AW2415" si="3630">AF2412+AV2412</f>
        <v>0</v>
      </c>
      <c r="AX2412" s="115">
        <f>L2412</f>
        <v>178</v>
      </c>
      <c r="AY2412" s="5">
        <f>AE2412</f>
        <v>0</v>
      </c>
      <c r="AZ2412" s="7">
        <f t="shared" ref="AZ2412:AZ2415" si="3631">AY2412-AX2412</f>
        <v>-178</v>
      </c>
      <c r="BA2412" s="335">
        <f t="shared" ref="BA2412:BA2415" si="3632">AZ2412/AX2412</f>
        <v>-1</v>
      </c>
      <c r="BB2412" s="23">
        <f>M2412</f>
        <v>177</v>
      </c>
      <c r="BC2412" s="5">
        <f t="shared" ref="BC2412:BC2415" si="3633">AW2412</f>
        <v>0</v>
      </c>
      <c r="BD2412" s="7">
        <f t="shared" ref="BD2412:BD2415" si="3634">BC2412-BB2412</f>
        <v>-177</v>
      </c>
      <c r="BE2412" s="335">
        <f t="shared" ref="BE2412:BE2415" si="3635">BD2412/BB2412</f>
        <v>-1</v>
      </c>
      <c r="BG2412" s="826" t="str">
        <f>RIGHT(LEFT(I2412,3),2)&amp;"."&amp;RIGHT(LEFT(I2412,5),2)</f>
        <v>12.11</v>
      </c>
      <c r="BH2412" s="607" t="b">
        <f>COUNTIF('Codes SEC'!$B$2:$B$250,Ministres!BG2412)&gt;0</f>
        <v>1</v>
      </c>
    </row>
    <row r="2413" spans="1:66" ht="35.1" customHeight="1" x14ac:dyDescent="0.25">
      <c r="A2413" s="222" t="s">
        <v>6127</v>
      </c>
      <c r="B2413" s="210">
        <v>10</v>
      </c>
      <c r="C2413" s="120" t="s">
        <v>196</v>
      </c>
      <c r="D2413" s="620">
        <v>1000</v>
      </c>
      <c r="E2413" s="279"/>
      <c r="F2413" s="120">
        <v>12</v>
      </c>
      <c r="G2413" s="694">
        <v>1</v>
      </c>
      <c r="H2413" s="878" t="str">
        <f t="shared" si="3618"/>
        <v>085</v>
      </c>
      <c r="I2413" s="397">
        <v>83132000</v>
      </c>
      <c r="J2413" s="380" t="s">
        <v>3970</v>
      </c>
      <c r="K2413" s="443" t="s">
        <v>3960</v>
      </c>
      <c r="L2413" s="733">
        <v>0</v>
      </c>
      <c r="M2413" s="734">
        <v>75</v>
      </c>
      <c r="N2413" s="931"/>
      <c r="O2413" s="530">
        <f t="shared" si="3619"/>
        <v>0</v>
      </c>
      <c r="P2413" s="530">
        <f t="shared" si="3620"/>
        <v>0</v>
      </c>
      <c r="Q2413" s="646"/>
      <c r="R2413" s="536"/>
      <c r="S2413" s="536"/>
      <c r="T2413" s="536"/>
      <c r="U2413" s="536"/>
      <c r="V2413" s="536"/>
      <c r="W2413" s="683" t="str">
        <f t="shared" si="3621"/>
        <v>OK</v>
      </c>
      <c r="X2413" s="141"/>
      <c r="Y2413" s="141"/>
      <c r="Z2413" s="552"/>
      <c r="AA2413" s="552"/>
      <c r="AB2413" s="683" t="str">
        <f t="shared" si="3622"/>
        <v>OK</v>
      </c>
      <c r="AC2413" s="593"/>
      <c r="AD2413" s="530">
        <f t="shared" si="3623"/>
        <v>0</v>
      </c>
      <c r="AE2413" s="842">
        <f t="shared" si="3624"/>
        <v>0</v>
      </c>
      <c r="AF2413" s="931"/>
      <c r="AG2413" s="530">
        <f t="shared" si="3625"/>
        <v>-75</v>
      </c>
      <c r="AH2413" s="530" t="str">
        <f t="shared" si="3626"/>
        <v xml:space="preserve">0 </v>
      </c>
      <c r="AI2413" s="641"/>
      <c r="AJ2413" s="537"/>
      <c r="AK2413" s="537"/>
      <c r="AL2413" s="537"/>
      <c r="AM2413" s="537"/>
      <c r="AN2413" s="537"/>
      <c r="AO2413" s="683" t="str">
        <f t="shared" si="3627"/>
        <v>OK</v>
      </c>
      <c r="AP2413" s="141"/>
      <c r="AQ2413" s="141"/>
      <c r="AR2413" s="552"/>
      <c r="AS2413" s="552"/>
      <c r="AT2413" s="683" t="str">
        <f t="shared" si="3628"/>
        <v>OK</v>
      </c>
      <c r="AU2413" s="593"/>
      <c r="AV2413" s="530">
        <f t="shared" si="3629"/>
        <v>0</v>
      </c>
      <c r="AW2413" s="842">
        <f t="shared" si="3630"/>
        <v>0</v>
      </c>
      <c r="AX2413" s="115">
        <f>L2413</f>
        <v>0</v>
      </c>
      <c r="AY2413" s="5">
        <f>AE2413</f>
        <v>0</v>
      </c>
      <c r="AZ2413" s="7">
        <f t="shared" si="3631"/>
        <v>0</v>
      </c>
      <c r="BA2413" s="335" t="e">
        <f t="shared" si="3632"/>
        <v>#DIV/0!</v>
      </c>
      <c r="BB2413" s="23">
        <f>M2413</f>
        <v>75</v>
      </c>
      <c r="BC2413" s="5">
        <f t="shared" si="3633"/>
        <v>0</v>
      </c>
      <c r="BD2413" s="7">
        <f t="shared" si="3634"/>
        <v>-75</v>
      </c>
      <c r="BE2413" s="335">
        <f t="shared" si="3635"/>
        <v>-1</v>
      </c>
      <c r="BG2413" s="826" t="str">
        <f>RIGHT(LEFT(I2413,3),2)&amp;"."&amp;RIGHT(LEFT(I2413,5),2)</f>
        <v>31.32</v>
      </c>
      <c r="BH2413" s="607" t="b">
        <f>COUNTIF('Codes SEC'!$B$2:$B$250,Ministres!BG2413)&gt;0</f>
        <v>1</v>
      </c>
    </row>
    <row r="2414" spans="1:66" ht="35.1" customHeight="1" x14ac:dyDescent="0.25">
      <c r="A2414" s="222" t="s">
        <v>6127</v>
      </c>
      <c r="B2414" s="210">
        <v>10</v>
      </c>
      <c r="C2414" s="120" t="s">
        <v>196</v>
      </c>
      <c r="D2414" s="620">
        <v>1000</v>
      </c>
      <c r="E2414" s="279"/>
      <c r="F2414" s="120">
        <v>12</v>
      </c>
      <c r="G2414" s="694">
        <v>1</v>
      </c>
      <c r="H2414" s="878" t="str">
        <f t="shared" si="3618"/>
        <v>085</v>
      </c>
      <c r="I2414" s="397">
        <v>83300000</v>
      </c>
      <c r="J2414" s="380" t="s">
        <v>3971</v>
      </c>
      <c r="K2414" s="443" t="s">
        <v>3958</v>
      </c>
      <c r="L2414" s="733">
        <v>0</v>
      </c>
      <c r="M2414" s="734">
        <v>20</v>
      </c>
      <c r="N2414" s="931"/>
      <c r="O2414" s="530">
        <f t="shared" si="3619"/>
        <v>0</v>
      </c>
      <c r="P2414" s="530">
        <f t="shared" si="3620"/>
        <v>0</v>
      </c>
      <c r="Q2414" s="646"/>
      <c r="R2414" s="536"/>
      <c r="S2414" s="536"/>
      <c r="T2414" s="536"/>
      <c r="U2414" s="536"/>
      <c r="V2414" s="536"/>
      <c r="W2414" s="683" t="str">
        <f t="shared" si="3621"/>
        <v>OK</v>
      </c>
      <c r="X2414" s="141"/>
      <c r="Y2414" s="141"/>
      <c r="Z2414" s="552"/>
      <c r="AA2414" s="552"/>
      <c r="AB2414" s="683" t="str">
        <f t="shared" si="3622"/>
        <v>OK</v>
      </c>
      <c r="AC2414" s="593"/>
      <c r="AD2414" s="530">
        <f t="shared" si="3623"/>
        <v>0</v>
      </c>
      <c r="AE2414" s="842">
        <f t="shared" si="3624"/>
        <v>0</v>
      </c>
      <c r="AF2414" s="931"/>
      <c r="AG2414" s="530">
        <f t="shared" si="3625"/>
        <v>-20</v>
      </c>
      <c r="AH2414" s="530" t="str">
        <f t="shared" si="3626"/>
        <v xml:space="preserve">0 </v>
      </c>
      <c r="AI2414" s="641"/>
      <c r="AJ2414" s="537"/>
      <c r="AK2414" s="537"/>
      <c r="AL2414" s="537"/>
      <c r="AM2414" s="537"/>
      <c r="AN2414" s="537"/>
      <c r="AO2414" s="683" t="str">
        <f t="shared" si="3627"/>
        <v>OK</v>
      </c>
      <c r="AP2414" s="141"/>
      <c r="AQ2414" s="141"/>
      <c r="AR2414" s="552"/>
      <c r="AS2414" s="552"/>
      <c r="AT2414" s="683" t="str">
        <f t="shared" si="3628"/>
        <v>OK</v>
      </c>
      <c r="AU2414" s="593"/>
      <c r="AV2414" s="530">
        <f t="shared" si="3629"/>
        <v>0</v>
      </c>
      <c r="AW2414" s="842">
        <f t="shared" si="3630"/>
        <v>0</v>
      </c>
      <c r="AX2414" s="115">
        <f>L2414</f>
        <v>0</v>
      </c>
      <c r="AY2414" s="5">
        <f>AE2414</f>
        <v>0</v>
      </c>
      <c r="AZ2414" s="7">
        <f t="shared" si="3631"/>
        <v>0</v>
      </c>
      <c r="BA2414" s="335" t="e">
        <f t="shared" si="3632"/>
        <v>#DIV/0!</v>
      </c>
      <c r="BB2414" s="23">
        <f>M2414</f>
        <v>20</v>
      </c>
      <c r="BC2414" s="5">
        <f t="shared" si="3633"/>
        <v>0</v>
      </c>
      <c r="BD2414" s="7">
        <f t="shared" si="3634"/>
        <v>-20</v>
      </c>
      <c r="BE2414" s="335">
        <f t="shared" si="3635"/>
        <v>-1</v>
      </c>
      <c r="BG2414" s="826" t="str">
        <f>RIGHT(LEFT(I2414,3),2)&amp;"."&amp;RIGHT(LEFT(I2414,5),2)</f>
        <v>33.00</v>
      </c>
      <c r="BH2414" s="607" t="b">
        <f>COUNTIF('Codes SEC'!$B$2:$B$250,Ministres!BG2414)&gt;0</f>
        <v>1</v>
      </c>
    </row>
    <row r="2415" spans="1:66" ht="35.1" customHeight="1" x14ac:dyDescent="0.25">
      <c r="A2415" s="222" t="s">
        <v>6127</v>
      </c>
      <c r="B2415" s="210">
        <v>10</v>
      </c>
      <c r="C2415" s="120" t="s">
        <v>196</v>
      </c>
      <c r="D2415" s="620">
        <v>1000</v>
      </c>
      <c r="E2415" s="279"/>
      <c r="F2415" s="120">
        <v>12</v>
      </c>
      <c r="G2415" s="694">
        <v>1</v>
      </c>
      <c r="H2415" s="878" t="str">
        <f t="shared" si="3618"/>
        <v>085</v>
      </c>
      <c r="I2415" s="397">
        <v>83441000</v>
      </c>
      <c r="J2415" s="380" t="s">
        <v>3972</v>
      </c>
      <c r="K2415" s="443" t="s">
        <v>3959</v>
      </c>
      <c r="L2415" s="733">
        <v>0</v>
      </c>
      <c r="M2415" s="734">
        <v>5</v>
      </c>
      <c r="N2415" s="931"/>
      <c r="O2415" s="530">
        <f t="shared" si="3619"/>
        <v>0</v>
      </c>
      <c r="P2415" s="530">
        <f t="shared" si="3620"/>
        <v>0</v>
      </c>
      <c r="Q2415" s="646"/>
      <c r="R2415" s="536"/>
      <c r="S2415" s="536"/>
      <c r="T2415" s="536"/>
      <c r="U2415" s="536"/>
      <c r="V2415" s="536"/>
      <c r="W2415" s="683" t="str">
        <f t="shared" si="3621"/>
        <v>OK</v>
      </c>
      <c r="X2415" s="141"/>
      <c r="Y2415" s="141"/>
      <c r="Z2415" s="552"/>
      <c r="AA2415" s="552"/>
      <c r="AB2415" s="683" t="str">
        <f t="shared" si="3622"/>
        <v>OK</v>
      </c>
      <c r="AC2415" s="593"/>
      <c r="AD2415" s="530">
        <f t="shared" si="3623"/>
        <v>0</v>
      </c>
      <c r="AE2415" s="842">
        <f t="shared" si="3624"/>
        <v>0</v>
      </c>
      <c r="AF2415" s="931"/>
      <c r="AG2415" s="530">
        <f t="shared" si="3625"/>
        <v>-5</v>
      </c>
      <c r="AH2415" s="530" t="str">
        <f t="shared" si="3626"/>
        <v xml:space="preserve">0 </v>
      </c>
      <c r="AI2415" s="641"/>
      <c r="AJ2415" s="537"/>
      <c r="AK2415" s="537"/>
      <c r="AL2415" s="537"/>
      <c r="AM2415" s="537"/>
      <c r="AN2415" s="537"/>
      <c r="AO2415" s="683" t="str">
        <f t="shared" si="3627"/>
        <v>OK</v>
      </c>
      <c r="AP2415" s="141"/>
      <c r="AQ2415" s="141"/>
      <c r="AR2415" s="552"/>
      <c r="AS2415" s="552"/>
      <c r="AT2415" s="683" t="str">
        <f t="shared" si="3628"/>
        <v>OK</v>
      </c>
      <c r="AU2415" s="593"/>
      <c r="AV2415" s="530">
        <f t="shared" si="3629"/>
        <v>0</v>
      </c>
      <c r="AW2415" s="842">
        <f t="shared" si="3630"/>
        <v>0</v>
      </c>
      <c r="AX2415" s="115">
        <f>L2415</f>
        <v>0</v>
      </c>
      <c r="AY2415" s="5">
        <f>AE2415</f>
        <v>0</v>
      </c>
      <c r="AZ2415" s="7">
        <f t="shared" si="3631"/>
        <v>0</v>
      </c>
      <c r="BA2415" s="335" t="e">
        <f t="shared" si="3632"/>
        <v>#DIV/0!</v>
      </c>
      <c r="BB2415" s="23">
        <f>M2415</f>
        <v>5</v>
      </c>
      <c r="BC2415" s="5">
        <f t="shared" si="3633"/>
        <v>0</v>
      </c>
      <c r="BD2415" s="7">
        <f t="shared" si="3634"/>
        <v>-5</v>
      </c>
      <c r="BE2415" s="335">
        <f t="shared" si="3635"/>
        <v>-1</v>
      </c>
      <c r="BG2415" s="826" t="str">
        <f>RIGHT(LEFT(I2415,3),2)&amp;"."&amp;RIGHT(LEFT(I2415,5),2)</f>
        <v>34.41</v>
      </c>
      <c r="BH2415" s="607" t="b">
        <f>COUNTIF('Codes SEC'!$B$2:$B$250,Ministres!BG2415)&gt;0</f>
        <v>1</v>
      </c>
    </row>
    <row r="2416" spans="1:66" ht="12.75" customHeight="1" x14ac:dyDescent="0.25">
      <c r="A2416" s="227"/>
      <c r="B2416" s="209"/>
      <c r="C2416" s="253"/>
      <c r="D2416" s="625"/>
      <c r="E2416" s="280"/>
      <c r="F2416" s="253"/>
      <c r="G2416" s="695"/>
      <c r="H2416" s="886"/>
      <c r="I2416" s="403"/>
      <c r="J2416" s="381"/>
      <c r="K2416" s="514" t="s">
        <v>95</v>
      </c>
      <c r="L2416" s="315">
        <f t="shared" ref="L2416:V2416" si="3636">L2415+L2412+L2413+L2414</f>
        <v>178</v>
      </c>
      <c r="M2416" s="737">
        <f t="shared" si="3636"/>
        <v>277</v>
      </c>
      <c r="N2416" s="930">
        <f t="shared" si="3636"/>
        <v>0</v>
      </c>
      <c r="O2416" s="790">
        <f t="shared" si="3636"/>
        <v>-178</v>
      </c>
      <c r="P2416" s="790">
        <f t="shared" si="3636"/>
        <v>0</v>
      </c>
      <c r="Q2416" s="787">
        <f t="shared" si="3636"/>
        <v>0</v>
      </c>
      <c r="R2416" s="648">
        <f t="shared" si="3636"/>
        <v>0</v>
      </c>
      <c r="S2416" s="648">
        <f t="shared" si="3636"/>
        <v>0</v>
      </c>
      <c r="T2416" s="648">
        <f t="shared" si="3636"/>
        <v>0</v>
      </c>
      <c r="U2416" s="648">
        <f t="shared" si="3636"/>
        <v>0</v>
      </c>
      <c r="V2416" s="648">
        <f t="shared" si="3636"/>
        <v>0</v>
      </c>
      <c r="W2416" s="790"/>
      <c r="X2416" s="649">
        <f>X2415+X2412+X2413+X2414</f>
        <v>0</v>
      </c>
      <c r="Y2416" s="649">
        <f>Y2415+Y2412+Y2413+Y2414</f>
        <v>0</v>
      </c>
      <c r="Z2416" s="648">
        <f>Z2415+Z2412+Z2413+Z2414</f>
        <v>0</v>
      </c>
      <c r="AA2416" s="648">
        <f>AA2415+AA2412+AA2413+AA2414</f>
        <v>0</v>
      </c>
      <c r="AB2416" s="790"/>
      <c r="AC2416" s="649">
        <f t="shared" ref="AC2416:AN2416" si="3637">AC2415+AC2412+AC2413+AC2414</f>
        <v>0</v>
      </c>
      <c r="AD2416" s="790">
        <f>AD2415+AD2412+AD2413+AD2414</f>
        <v>0</v>
      </c>
      <c r="AE2416" s="843">
        <f>AE2415+AE2412+AE2413+AE2414</f>
        <v>0</v>
      </c>
      <c r="AF2416" s="930">
        <f t="shared" si="3637"/>
        <v>0</v>
      </c>
      <c r="AG2416" s="790">
        <f t="shared" si="3637"/>
        <v>-277</v>
      </c>
      <c r="AH2416" s="790">
        <f t="shared" si="3637"/>
        <v>0</v>
      </c>
      <c r="AI2416" s="787">
        <f t="shared" si="3637"/>
        <v>0</v>
      </c>
      <c r="AJ2416" s="648">
        <f t="shared" si="3637"/>
        <v>0</v>
      </c>
      <c r="AK2416" s="648">
        <f t="shared" si="3637"/>
        <v>0</v>
      </c>
      <c r="AL2416" s="648">
        <f t="shared" si="3637"/>
        <v>0</v>
      </c>
      <c r="AM2416" s="648">
        <f t="shared" si="3637"/>
        <v>0</v>
      </c>
      <c r="AN2416" s="648">
        <f t="shared" si="3637"/>
        <v>0</v>
      </c>
      <c r="AO2416" s="790"/>
      <c r="AP2416" s="649">
        <f>AP2415+AP2412+AP2413+AP2414</f>
        <v>0</v>
      </c>
      <c r="AQ2416" s="649">
        <f>AQ2415+AQ2412+AQ2413+AQ2414</f>
        <v>0</v>
      </c>
      <c r="AR2416" s="648">
        <f>AR2415+AR2412+AR2413+AR2414</f>
        <v>0</v>
      </c>
      <c r="AS2416" s="648">
        <f>AS2415+AS2412+AS2413+AS2414</f>
        <v>0</v>
      </c>
      <c r="AT2416" s="790"/>
      <c r="AU2416" s="649">
        <f t="shared" ref="AU2416:BE2416" si="3638">AU2415+AU2412+AU2413+AU2414</f>
        <v>0</v>
      </c>
      <c r="AV2416" s="790">
        <f t="shared" si="3638"/>
        <v>0</v>
      </c>
      <c r="AW2416" s="843">
        <f t="shared" si="3638"/>
        <v>0</v>
      </c>
      <c r="AX2416" s="336">
        <f t="shared" si="3638"/>
        <v>178</v>
      </c>
      <c r="AY2416" s="337">
        <f t="shared" si="3638"/>
        <v>0</v>
      </c>
      <c r="AZ2416" s="338">
        <f t="shared" si="3638"/>
        <v>-178</v>
      </c>
      <c r="BA2416" s="339" t="e">
        <f t="shared" si="3638"/>
        <v>#DIV/0!</v>
      </c>
      <c r="BB2416" s="322">
        <f t="shared" si="3638"/>
        <v>277</v>
      </c>
      <c r="BC2416" s="337">
        <f t="shared" si="3638"/>
        <v>0</v>
      </c>
      <c r="BD2416" s="338">
        <f t="shared" si="3638"/>
        <v>-277</v>
      </c>
      <c r="BE2416" s="339">
        <f t="shared" si="3638"/>
        <v>-4</v>
      </c>
      <c r="BG2416" s="826"/>
      <c r="BH2416" s="607"/>
    </row>
    <row r="2417" spans="1:66" ht="12.75" customHeight="1" x14ac:dyDescent="0.25">
      <c r="A2417" s="21"/>
      <c r="B2417" s="112"/>
      <c r="C2417" s="116"/>
      <c r="D2417" s="623"/>
      <c r="E2417" s="278"/>
      <c r="F2417" s="116"/>
      <c r="G2417" s="694"/>
      <c r="H2417" s="878"/>
      <c r="I2417" s="397"/>
      <c r="J2417" s="380"/>
      <c r="K2417" s="461"/>
      <c r="L2417" s="738"/>
      <c r="M2417" s="739"/>
      <c r="N2417" s="932"/>
      <c r="O2417" s="125"/>
      <c r="P2417" s="125"/>
      <c r="Q2417" s="642"/>
      <c r="R2417" s="538"/>
      <c r="S2417" s="538"/>
      <c r="T2417" s="538"/>
      <c r="U2417" s="538"/>
      <c r="V2417" s="538"/>
      <c r="W2417" s="532"/>
      <c r="X2417" s="143"/>
      <c r="Y2417" s="143"/>
      <c r="Z2417" s="553"/>
      <c r="AA2417" s="553"/>
      <c r="AB2417" s="532"/>
      <c r="AC2417" s="594"/>
      <c r="AD2417" s="125"/>
      <c r="AE2417" s="848"/>
      <c r="AF2417" s="932"/>
      <c r="AG2417" s="125"/>
      <c r="AH2417" s="125"/>
      <c r="AI2417" s="642"/>
      <c r="AJ2417" s="538"/>
      <c r="AK2417" s="538"/>
      <c r="AL2417" s="538"/>
      <c r="AM2417" s="538"/>
      <c r="AN2417" s="538"/>
      <c r="AO2417" s="532"/>
      <c r="AP2417" s="143"/>
      <c r="AQ2417" s="143"/>
      <c r="AR2417" s="553"/>
      <c r="AS2417" s="553"/>
      <c r="AT2417" s="532"/>
      <c r="AU2417" s="594"/>
      <c r="AV2417" s="125"/>
      <c r="AW2417" s="848"/>
      <c r="AX2417" s="124"/>
      <c r="AY2417" s="6"/>
      <c r="AZ2417" s="6"/>
      <c r="BA2417" s="341"/>
      <c r="BB2417" s="311"/>
      <c r="BC2417" s="6"/>
      <c r="BD2417" s="6"/>
      <c r="BE2417" s="341"/>
      <c r="BG2417" s="826"/>
      <c r="BH2417" s="607"/>
    </row>
    <row r="2418" spans="1:66" ht="12.75" customHeight="1" x14ac:dyDescent="0.25">
      <c r="A2418" s="21"/>
      <c r="B2418" s="112"/>
      <c r="C2418" s="116"/>
      <c r="D2418" s="623"/>
      <c r="E2418" s="278"/>
      <c r="F2418" s="116"/>
      <c r="G2418" s="694"/>
      <c r="H2418" s="878"/>
      <c r="I2418" s="397"/>
      <c r="J2418" s="380"/>
      <c r="K2418" s="410" t="s">
        <v>58</v>
      </c>
      <c r="L2418" s="738"/>
      <c r="M2418" s="739"/>
      <c r="N2418" s="932"/>
      <c r="O2418" s="125"/>
      <c r="P2418" s="125"/>
      <c r="Q2418" s="642"/>
      <c r="R2418" s="538"/>
      <c r="S2418" s="538"/>
      <c r="T2418" s="538"/>
      <c r="U2418" s="538"/>
      <c r="V2418" s="538"/>
      <c r="W2418" s="532"/>
      <c r="X2418" s="143"/>
      <c r="Y2418" s="143"/>
      <c r="Z2418" s="553"/>
      <c r="AA2418" s="553"/>
      <c r="AB2418" s="532"/>
      <c r="AC2418" s="594"/>
      <c r="AD2418" s="125"/>
      <c r="AE2418" s="848"/>
      <c r="AF2418" s="932"/>
      <c r="AG2418" s="125"/>
      <c r="AH2418" s="125"/>
      <c r="AI2418" s="642"/>
      <c r="AJ2418" s="538"/>
      <c r="AK2418" s="538"/>
      <c r="AL2418" s="538"/>
      <c r="AM2418" s="538"/>
      <c r="AN2418" s="538"/>
      <c r="AO2418" s="532"/>
      <c r="AP2418" s="143"/>
      <c r="AQ2418" s="143"/>
      <c r="AR2418" s="553"/>
      <c r="AS2418" s="553"/>
      <c r="AT2418" s="532"/>
      <c r="AU2418" s="594"/>
      <c r="AV2418" s="125"/>
      <c r="AW2418" s="848"/>
      <c r="AX2418" s="124"/>
      <c r="AY2418" s="6"/>
      <c r="AZ2418" s="6"/>
      <c r="BA2418" s="341"/>
      <c r="BB2418" s="311"/>
      <c r="BC2418" s="6"/>
      <c r="BD2418" s="6"/>
      <c r="BE2418" s="341"/>
      <c r="BG2418" s="826"/>
      <c r="BH2418" s="607"/>
    </row>
    <row r="2419" spans="1:66" ht="12.75" customHeight="1" x14ac:dyDescent="0.25">
      <c r="A2419" s="21"/>
      <c r="B2419" s="112"/>
      <c r="C2419" s="116"/>
      <c r="D2419" s="623"/>
      <c r="E2419" s="278"/>
      <c r="F2419" s="116"/>
      <c r="G2419" s="694"/>
      <c r="H2419" s="878"/>
      <c r="I2419" s="397"/>
      <c r="J2419" s="380"/>
      <c r="K2419" s="410"/>
      <c r="L2419" s="738"/>
      <c r="M2419" s="739"/>
      <c r="N2419" s="932"/>
      <c r="O2419" s="125"/>
      <c r="P2419" s="125"/>
      <c r="Q2419" s="642"/>
      <c r="R2419" s="538"/>
      <c r="S2419" s="538"/>
      <c r="T2419" s="538"/>
      <c r="U2419" s="538"/>
      <c r="V2419" s="538"/>
      <c r="W2419" s="532"/>
      <c r="X2419" s="143"/>
      <c r="Y2419" s="143"/>
      <c r="Z2419" s="553"/>
      <c r="AA2419" s="553"/>
      <c r="AB2419" s="532"/>
      <c r="AC2419" s="594"/>
      <c r="AD2419" s="125"/>
      <c r="AE2419" s="848"/>
      <c r="AF2419" s="932"/>
      <c r="AG2419" s="125"/>
      <c r="AH2419" s="125"/>
      <c r="AI2419" s="642"/>
      <c r="AJ2419" s="538"/>
      <c r="AK2419" s="538"/>
      <c r="AL2419" s="538"/>
      <c r="AM2419" s="538"/>
      <c r="AN2419" s="538"/>
      <c r="AO2419" s="532"/>
      <c r="AP2419" s="143"/>
      <c r="AQ2419" s="143"/>
      <c r="AR2419" s="553"/>
      <c r="AS2419" s="553"/>
      <c r="AT2419" s="532"/>
      <c r="AU2419" s="594"/>
      <c r="AV2419" s="125"/>
      <c r="AW2419" s="848"/>
      <c r="AX2419" s="124"/>
      <c r="AY2419" s="6"/>
      <c r="AZ2419" s="6"/>
      <c r="BA2419" s="341"/>
      <c r="BB2419" s="311"/>
      <c r="BC2419" s="6"/>
      <c r="BD2419" s="6"/>
      <c r="BE2419" s="341"/>
      <c r="BG2419" s="826"/>
      <c r="BH2419" s="607"/>
    </row>
    <row r="2420" spans="1:66" ht="35.1" customHeight="1" x14ac:dyDescent="0.25">
      <c r="A2420" s="222" t="s">
        <v>6127</v>
      </c>
      <c r="B2420" s="210">
        <v>10</v>
      </c>
      <c r="C2420" s="120" t="s">
        <v>196</v>
      </c>
      <c r="D2420" s="620">
        <v>1000</v>
      </c>
      <c r="E2420" s="279"/>
      <c r="F2420" s="120">
        <v>12</v>
      </c>
      <c r="G2420" s="694">
        <v>1</v>
      </c>
      <c r="H2420" s="878" t="str">
        <f t="shared" si="3618"/>
        <v>085</v>
      </c>
      <c r="I2420" s="397">
        <v>85112000</v>
      </c>
      <c r="J2420" s="380" t="s">
        <v>3973</v>
      </c>
      <c r="K2420" s="443" t="s">
        <v>3960</v>
      </c>
      <c r="L2420" s="733">
        <v>0</v>
      </c>
      <c r="M2420" s="734">
        <v>15</v>
      </c>
      <c r="N2420" s="931"/>
      <c r="O2420" s="530">
        <f t="shared" ref="O2420:O2421" si="3639">IF(N2420&gt;L2420,"0 ",N2420-L2420)</f>
        <v>0</v>
      </c>
      <c r="P2420" s="530">
        <f t="shared" ref="P2420:P2421" si="3640">IF(N2420&lt;L2420,"0 ",N2420-L2420)</f>
        <v>0</v>
      </c>
      <c r="Q2420" s="646"/>
      <c r="R2420" s="536"/>
      <c r="S2420" s="536"/>
      <c r="T2420" s="536"/>
      <c r="U2420" s="536"/>
      <c r="V2420" s="536"/>
      <c r="W2420" s="683" t="str">
        <f t="shared" ref="W2420:W2421" si="3641">IF(SUM(Q2420:V2420)=X2420,"OK",SUM(Q2420:V2420)-X2420)</f>
        <v>OK</v>
      </c>
      <c r="X2420" s="141"/>
      <c r="Y2420" s="141"/>
      <c r="Z2420" s="552"/>
      <c r="AA2420" s="552"/>
      <c r="AB2420" s="683" t="str">
        <f t="shared" ref="AB2420:AB2421" si="3642">IF(SUM(Z2420:AA2420)=AC2420,"OK",SUM(Z2420:AA2420)-AC2420)</f>
        <v>OK</v>
      </c>
      <c r="AC2420" s="593"/>
      <c r="AD2420" s="530">
        <f t="shared" ref="AD2420:AD2421" si="3643">X2420+Y2420+AC2420</f>
        <v>0</v>
      </c>
      <c r="AE2420" s="842">
        <f t="shared" ref="AE2420:AE2421" si="3644">N2420+AD2420</f>
        <v>0</v>
      </c>
      <c r="AF2420" s="931"/>
      <c r="AG2420" s="530">
        <f t="shared" ref="AG2420:AG2421" si="3645">IF(AF2420&gt;M2420,"0 ",AF2420-M2420)</f>
        <v>-15</v>
      </c>
      <c r="AH2420" s="530" t="str">
        <f t="shared" ref="AH2420:AH2421" si="3646">IF(AF2420&lt;M2420,"0 ",AF2420-M2420)</f>
        <v xml:space="preserve">0 </v>
      </c>
      <c r="AI2420" s="641"/>
      <c r="AJ2420" s="537"/>
      <c r="AK2420" s="537"/>
      <c r="AL2420" s="537"/>
      <c r="AM2420" s="537"/>
      <c r="AN2420" s="537"/>
      <c r="AO2420" s="683" t="str">
        <f t="shared" ref="AO2420:AO2421" si="3647">IF(SUM(AI2420:AN2420)=AP2420,"OK",SUM(AI2420:AN2420)-AP2420)</f>
        <v>OK</v>
      </c>
      <c r="AP2420" s="141"/>
      <c r="AQ2420" s="141"/>
      <c r="AR2420" s="552"/>
      <c r="AS2420" s="552"/>
      <c r="AT2420" s="683" t="str">
        <f t="shared" ref="AT2420:AT2421" si="3648">IF(SUM(AR2420:AS2420)=AU2420,"OK",SUM(AR2420:AS2420)-AU2420)</f>
        <v>OK</v>
      </c>
      <c r="AU2420" s="593"/>
      <c r="AV2420" s="530">
        <f t="shared" ref="AV2420:AV2421" si="3649">AP2420+AQ2420+AU2420</f>
        <v>0</v>
      </c>
      <c r="AW2420" s="842">
        <f t="shared" ref="AW2420:AW2421" si="3650">AF2420+AV2420</f>
        <v>0</v>
      </c>
      <c r="AX2420" s="115">
        <f>L2420</f>
        <v>0</v>
      </c>
      <c r="AY2420" s="5">
        <f>AE2420</f>
        <v>0</v>
      </c>
      <c r="AZ2420" s="7">
        <f>AY2420-AX2420</f>
        <v>0</v>
      </c>
      <c r="BA2420" s="335" t="e">
        <f>AZ2420/AX2420</f>
        <v>#DIV/0!</v>
      </c>
      <c r="BB2420" s="23">
        <f>M2420</f>
        <v>15</v>
      </c>
      <c r="BC2420" s="5">
        <f>AW2420</f>
        <v>0</v>
      </c>
      <c r="BD2420" s="7">
        <f>BC2420-BB2420</f>
        <v>-15</v>
      </c>
      <c r="BE2420" s="335">
        <f>BD2420/BB2420</f>
        <v>-1</v>
      </c>
      <c r="BG2420" s="826" t="str">
        <f>RIGHT(LEFT(I2420,3),2)&amp;"."&amp;RIGHT(LEFT(I2420,5),2)</f>
        <v>51.12</v>
      </c>
      <c r="BH2420" s="607" t="b">
        <f>COUNTIF('Codes SEC'!$B$2:$B$250,Ministres!BG2420)&gt;0</f>
        <v>1</v>
      </c>
    </row>
    <row r="2421" spans="1:66" ht="35.1" customHeight="1" x14ac:dyDescent="0.25">
      <c r="A2421" s="222" t="s">
        <v>6127</v>
      </c>
      <c r="B2421" s="210">
        <v>10</v>
      </c>
      <c r="C2421" s="120" t="s">
        <v>196</v>
      </c>
      <c r="D2421" s="620">
        <v>1000</v>
      </c>
      <c r="E2421" s="279"/>
      <c r="F2421" s="120">
        <v>12</v>
      </c>
      <c r="G2421" s="694">
        <v>1</v>
      </c>
      <c r="H2421" s="878" t="str">
        <f t="shared" si="3618"/>
        <v>085</v>
      </c>
      <c r="I2421" s="397">
        <v>85210000</v>
      </c>
      <c r="J2421" s="380" t="s">
        <v>3974</v>
      </c>
      <c r="K2421" s="443" t="s">
        <v>3958</v>
      </c>
      <c r="L2421" s="733">
        <v>0</v>
      </c>
      <c r="M2421" s="734">
        <v>15</v>
      </c>
      <c r="N2421" s="931"/>
      <c r="O2421" s="530">
        <f t="shared" si="3639"/>
        <v>0</v>
      </c>
      <c r="P2421" s="530">
        <f t="shared" si="3640"/>
        <v>0</v>
      </c>
      <c r="Q2421" s="646"/>
      <c r="R2421" s="536"/>
      <c r="S2421" s="536"/>
      <c r="T2421" s="536"/>
      <c r="U2421" s="536"/>
      <c r="V2421" s="536"/>
      <c r="W2421" s="683" t="str">
        <f t="shared" si="3641"/>
        <v>OK</v>
      </c>
      <c r="X2421" s="141"/>
      <c r="Y2421" s="141"/>
      <c r="Z2421" s="552"/>
      <c r="AA2421" s="552"/>
      <c r="AB2421" s="683" t="str">
        <f t="shared" si="3642"/>
        <v>OK</v>
      </c>
      <c r="AC2421" s="593"/>
      <c r="AD2421" s="530">
        <f t="shared" si="3643"/>
        <v>0</v>
      </c>
      <c r="AE2421" s="842">
        <f t="shared" si="3644"/>
        <v>0</v>
      </c>
      <c r="AF2421" s="931"/>
      <c r="AG2421" s="530">
        <f t="shared" si="3645"/>
        <v>-15</v>
      </c>
      <c r="AH2421" s="530" t="str">
        <f t="shared" si="3646"/>
        <v xml:space="preserve">0 </v>
      </c>
      <c r="AI2421" s="641"/>
      <c r="AJ2421" s="537"/>
      <c r="AK2421" s="537"/>
      <c r="AL2421" s="537"/>
      <c r="AM2421" s="537"/>
      <c r="AN2421" s="537"/>
      <c r="AO2421" s="683" t="str">
        <f t="shared" si="3647"/>
        <v>OK</v>
      </c>
      <c r="AP2421" s="141"/>
      <c r="AQ2421" s="141"/>
      <c r="AR2421" s="552"/>
      <c r="AS2421" s="552"/>
      <c r="AT2421" s="683" t="str">
        <f t="shared" si="3648"/>
        <v>OK</v>
      </c>
      <c r="AU2421" s="593"/>
      <c r="AV2421" s="530">
        <f t="shared" si="3649"/>
        <v>0</v>
      </c>
      <c r="AW2421" s="842">
        <f t="shared" si="3650"/>
        <v>0</v>
      </c>
      <c r="AX2421" s="115">
        <f>L2421</f>
        <v>0</v>
      </c>
      <c r="AY2421" s="5">
        <f>AE2421</f>
        <v>0</v>
      </c>
      <c r="AZ2421" s="7">
        <f>AY2421-AX2421</f>
        <v>0</v>
      </c>
      <c r="BA2421" s="335" t="e">
        <f>AZ2421/AX2421</f>
        <v>#DIV/0!</v>
      </c>
      <c r="BB2421" s="23">
        <f>M2421</f>
        <v>15</v>
      </c>
      <c r="BC2421" s="5">
        <f>AW2421</f>
        <v>0</v>
      </c>
      <c r="BD2421" s="7">
        <f>BC2421-BB2421</f>
        <v>-15</v>
      </c>
      <c r="BE2421" s="335">
        <f>BD2421/BB2421</f>
        <v>-1</v>
      </c>
      <c r="BG2421" s="826" t="str">
        <f>RIGHT(LEFT(I2421,3),2)&amp;"."&amp;RIGHT(LEFT(I2421,5),2)</f>
        <v>52.10</v>
      </c>
      <c r="BH2421" s="607" t="b">
        <f>COUNTIF('Codes SEC'!$B$2:$B$250,Ministres!BG2421)&gt;0</f>
        <v>1</v>
      </c>
    </row>
    <row r="2422" spans="1:66" s="4" customFormat="1" ht="12.75" customHeight="1" x14ac:dyDescent="0.25">
      <c r="A2422" s="227"/>
      <c r="B2422" s="209"/>
      <c r="C2422" s="253"/>
      <c r="D2422" s="625"/>
      <c r="E2422" s="280"/>
      <c r="F2422" s="253"/>
      <c r="G2422" s="695"/>
      <c r="H2422" s="886"/>
      <c r="I2422" s="403"/>
      <c r="J2422" s="381"/>
      <c r="K2422" s="514" t="s">
        <v>95</v>
      </c>
      <c r="L2422" s="316">
        <f t="shared" ref="L2422:P2422" si="3651">L2420+L2421</f>
        <v>0</v>
      </c>
      <c r="M2422" s="744">
        <f t="shared" si="3651"/>
        <v>30</v>
      </c>
      <c r="N2422" s="930">
        <f t="shared" si="3651"/>
        <v>0</v>
      </c>
      <c r="O2422" s="790">
        <f t="shared" si="3651"/>
        <v>0</v>
      </c>
      <c r="P2422" s="790">
        <f t="shared" si="3651"/>
        <v>0</v>
      </c>
      <c r="Q2422" s="787">
        <f t="shared" ref="Q2422:V2422" si="3652">Q2420+Q2421</f>
        <v>0</v>
      </c>
      <c r="R2422" s="648">
        <f t="shared" si="3652"/>
        <v>0</v>
      </c>
      <c r="S2422" s="648">
        <f t="shared" si="3652"/>
        <v>0</v>
      </c>
      <c r="T2422" s="648">
        <f t="shared" si="3652"/>
        <v>0</v>
      </c>
      <c r="U2422" s="648">
        <f t="shared" si="3652"/>
        <v>0</v>
      </c>
      <c r="V2422" s="648">
        <f t="shared" si="3652"/>
        <v>0</v>
      </c>
      <c r="W2422" s="790"/>
      <c r="X2422" s="649">
        <f>X2420+X2421</f>
        <v>0</v>
      </c>
      <c r="Y2422" s="649">
        <f>Y2420+Y2421</f>
        <v>0</v>
      </c>
      <c r="Z2422" s="648">
        <f>Z2420+Z2421</f>
        <v>0</v>
      </c>
      <c r="AA2422" s="648">
        <f>AA2420+AA2421</f>
        <v>0</v>
      </c>
      <c r="AB2422" s="790"/>
      <c r="AC2422" s="649">
        <f t="shared" ref="AC2422:AN2422" si="3653">AC2420+AC2421</f>
        <v>0</v>
      </c>
      <c r="AD2422" s="790">
        <f>AD2420+AD2421</f>
        <v>0</v>
      </c>
      <c r="AE2422" s="843">
        <f>AE2420+AE2421</f>
        <v>0</v>
      </c>
      <c r="AF2422" s="930">
        <f t="shared" ref="AF2422:AH2422" si="3654">AF2420+AF2421</f>
        <v>0</v>
      </c>
      <c r="AG2422" s="790">
        <f t="shared" si="3654"/>
        <v>-30</v>
      </c>
      <c r="AH2422" s="790">
        <f t="shared" si="3654"/>
        <v>0</v>
      </c>
      <c r="AI2422" s="787">
        <f t="shared" si="3653"/>
        <v>0</v>
      </c>
      <c r="AJ2422" s="648">
        <f t="shared" si="3653"/>
        <v>0</v>
      </c>
      <c r="AK2422" s="648">
        <f t="shared" si="3653"/>
        <v>0</v>
      </c>
      <c r="AL2422" s="648">
        <f t="shared" si="3653"/>
        <v>0</v>
      </c>
      <c r="AM2422" s="648">
        <f t="shared" si="3653"/>
        <v>0</v>
      </c>
      <c r="AN2422" s="648">
        <f t="shared" si="3653"/>
        <v>0</v>
      </c>
      <c r="AO2422" s="790"/>
      <c r="AP2422" s="649">
        <f>AP2420+AP2421</f>
        <v>0</v>
      </c>
      <c r="AQ2422" s="649">
        <f>AQ2420+AQ2421</f>
        <v>0</v>
      </c>
      <c r="AR2422" s="648">
        <f>AR2420+AR2421</f>
        <v>0</v>
      </c>
      <c r="AS2422" s="648">
        <f>AS2420+AS2421</f>
        <v>0</v>
      </c>
      <c r="AT2422" s="790"/>
      <c r="AU2422" s="649">
        <f t="shared" ref="AU2422:BE2422" si="3655">AU2420+AU2421</f>
        <v>0</v>
      </c>
      <c r="AV2422" s="790">
        <f t="shared" ref="AV2422" si="3656">AV2420+AV2421</f>
        <v>0</v>
      </c>
      <c r="AW2422" s="843">
        <f t="shared" si="3655"/>
        <v>0</v>
      </c>
      <c r="AX2422" s="336">
        <f t="shared" si="3655"/>
        <v>0</v>
      </c>
      <c r="AY2422" s="337">
        <f t="shared" si="3655"/>
        <v>0</v>
      </c>
      <c r="AZ2422" s="337">
        <f t="shared" si="3655"/>
        <v>0</v>
      </c>
      <c r="BA2422" s="351" t="e">
        <f t="shared" si="3655"/>
        <v>#DIV/0!</v>
      </c>
      <c r="BB2422" s="322">
        <f t="shared" si="3655"/>
        <v>30</v>
      </c>
      <c r="BC2422" s="337">
        <f t="shared" si="3655"/>
        <v>0</v>
      </c>
      <c r="BD2422" s="337">
        <f t="shared" si="3655"/>
        <v>-30</v>
      </c>
      <c r="BE2422" s="351">
        <f t="shared" si="3655"/>
        <v>-2</v>
      </c>
      <c r="BF2422" s="41"/>
      <c r="BG2422" s="826"/>
      <c r="BH2422" s="607"/>
      <c r="BI2422" s="41"/>
      <c r="BJ2422" s="41"/>
      <c r="BK2422" s="41"/>
      <c r="BL2422" s="41"/>
      <c r="BM2422" s="41"/>
      <c r="BN2422" s="41"/>
    </row>
    <row r="2423" spans="1:66" s="27" customFormat="1" ht="12.75" customHeight="1" x14ac:dyDescent="0.25">
      <c r="A2423" s="226"/>
      <c r="B2423" s="207"/>
      <c r="C2423" s="254"/>
      <c r="D2423" s="300"/>
      <c r="E2423" s="276"/>
      <c r="F2423" s="300"/>
      <c r="G2423" s="696"/>
      <c r="H2423" s="887"/>
      <c r="I2423" s="444"/>
      <c r="J2423" s="393"/>
      <c r="K2423" s="404" t="s">
        <v>3649</v>
      </c>
      <c r="L2423" s="729">
        <f t="shared" ref="L2423:P2423" si="3657">L2416+L2422</f>
        <v>178</v>
      </c>
      <c r="M2423" s="730">
        <f t="shared" si="3657"/>
        <v>307</v>
      </c>
      <c r="N2423" s="844">
        <f t="shared" si="3657"/>
        <v>0</v>
      </c>
      <c r="O2423" s="665">
        <f t="shared" si="3657"/>
        <v>-178</v>
      </c>
      <c r="P2423" s="665">
        <f t="shared" si="3657"/>
        <v>0</v>
      </c>
      <c r="Q2423" s="638">
        <f t="shared" ref="Q2423:V2423" si="3658">Q2416+Q2422</f>
        <v>0</v>
      </c>
      <c r="R2423" s="130">
        <f t="shared" si="3658"/>
        <v>0</v>
      </c>
      <c r="S2423" s="130">
        <f t="shared" si="3658"/>
        <v>0</v>
      </c>
      <c r="T2423" s="130">
        <f t="shared" si="3658"/>
        <v>0</v>
      </c>
      <c r="U2423" s="130">
        <f t="shared" si="3658"/>
        <v>0</v>
      </c>
      <c r="V2423" s="130">
        <f t="shared" si="3658"/>
        <v>0</v>
      </c>
      <c r="W2423" s="665"/>
      <c r="X2423" s="130">
        <f>X2416+X2422</f>
        <v>0</v>
      </c>
      <c r="Y2423" s="130">
        <f>Y2416+Y2422</f>
        <v>0</v>
      </c>
      <c r="Z2423" s="130">
        <f>Z2416+Z2422</f>
        <v>0</v>
      </c>
      <c r="AA2423" s="130">
        <f>AA2416+AA2422</f>
        <v>0</v>
      </c>
      <c r="AB2423" s="665"/>
      <c r="AC2423" s="130">
        <f t="shared" ref="AC2423:AN2423" si="3659">AC2416+AC2422</f>
        <v>0</v>
      </c>
      <c r="AD2423" s="665">
        <f>AD2416+AD2422</f>
        <v>0</v>
      </c>
      <c r="AE2423" s="845">
        <f>AE2416+AE2422</f>
        <v>0</v>
      </c>
      <c r="AF2423" s="844">
        <f t="shared" ref="AF2423:AH2423" si="3660">AF2416+AF2422</f>
        <v>0</v>
      </c>
      <c r="AG2423" s="665">
        <f t="shared" si="3660"/>
        <v>-307</v>
      </c>
      <c r="AH2423" s="665">
        <f t="shared" si="3660"/>
        <v>0</v>
      </c>
      <c r="AI2423" s="638">
        <f t="shared" si="3659"/>
        <v>0</v>
      </c>
      <c r="AJ2423" s="130">
        <f t="shared" si="3659"/>
        <v>0</v>
      </c>
      <c r="AK2423" s="130">
        <f t="shared" si="3659"/>
        <v>0</v>
      </c>
      <c r="AL2423" s="130">
        <f t="shared" si="3659"/>
        <v>0</v>
      </c>
      <c r="AM2423" s="130">
        <f t="shared" si="3659"/>
        <v>0</v>
      </c>
      <c r="AN2423" s="130">
        <f t="shared" si="3659"/>
        <v>0</v>
      </c>
      <c r="AO2423" s="665"/>
      <c r="AP2423" s="130">
        <f>AP2416+AP2422</f>
        <v>0</v>
      </c>
      <c r="AQ2423" s="130">
        <f>AQ2416+AQ2422</f>
        <v>0</v>
      </c>
      <c r="AR2423" s="130">
        <f>AR2416+AR2422</f>
        <v>0</v>
      </c>
      <c r="AS2423" s="130">
        <f>AS2416+AS2422</f>
        <v>0</v>
      </c>
      <c r="AT2423" s="665"/>
      <c r="AU2423" s="130">
        <f t="shared" ref="AU2423:BE2423" si="3661">AU2416+AU2422</f>
        <v>0</v>
      </c>
      <c r="AV2423" s="665">
        <f t="shared" ref="AV2423" si="3662">AV2416+AV2422</f>
        <v>0</v>
      </c>
      <c r="AW2423" s="845">
        <f t="shared" si="3661"/>
        <v>0</v>
      </c>
      <c r="AX2423" s="314">
        <f t="shared" si="3661"/>
        <v>178</v>
      </c>
      <c r="AY2423" s="131">
        <f t="shared" si="3661"/>
        <v>0</v>
      </c>
      <c r="AZ2423" s="132">
        <f t="shared" si="3661"/>
        <v>-178</v>
      </c>
      <c r="BA2423" s="340" t="e">
        <f t="shared" si="3661"/>
        <v>#DIV/0!</v>
      </c>
      <c r="BB2423" s="310">
        <f t="shared" si="3661"/>
        <v>307</v>
      </c>
      <c r="BC2423" s="131">
        <f t="shared" si="3661"/>
        <v>0</v>
      </c>
      <c r="BD2423" s="132">
        <f t="shared" si="3661"/>
        <v>-307</v>
      </c>
      <c r="BE2423" s="340">
        <f t="shared" si="3661"/>
        <v>-6</v>
      </c>
      <c r="BF2423" s="41"/>
      <c r="BG2423" s="826"/>
      <c r="BH2423" s="607"/>
      <c r="BI2423" s="40"/>
      <c r="BJ2423" s="40"/>
      <c r="BK2423" s="40"/>
      <c r="BL2423" s="40"/>
      <c r="BM2423" s="40"/>
      <c r="BN2423" s="40"/>
    </row>
    <row r="2424" spans="1:66" ht="12.75" customHeight="1" x14ac:dyDescent="0.25">
      <c r="A2424" s="222"/>
      <c r="C2424" s="116"/>
      <c r="D2424" s="620"/>
      <c r="F2424" s="117"/>
      <c r="G2424" s="690"/>
      <c r="H2424" s="878"/>
      <c r="I2424" s="397"/>
      <c r="J2424" s="380"/>
      <c r="K2424" s="405" t="s">
        <v>208</v>
      </c>
      <c r="L2424" s="731">
        <v>0</v>
      </c>
      <c r="M2424" s="732">
        <v>0</v>
      </c>
      <c r="N2424" s="929">
        <v>0</v>
      </c>
      <c r="O2424" s="530">
        <v>0</v>
      </c>
      <c r="P2424" s="530">
        <v>0</v>
      </c>
      <c r="Q2424" s="641">
        <v>0</v>
      </c>
      <c r="R2424" s="537">
        <v>0</v>
      </c>
      <c r="S2424" s="537">
        <v>0</v>
      </c>
      <c r="T2424" s="537">
        <v>0</v>
      </c>
      <c r="U2424" s="537">
        <v>0</v>
      </c>
      <c r="V2424" s="537">
        <v>0</v>
      </c>
      <c r="W2424" s="530"/>
      <c r="X2424" s="142">
        <v>0</v>
      </c>
      <c r="Y2424" s="142">
        <v>0</v>
      </c>
      <c r="Z2424" s="537">
        <v>0</v>
      </c>
      <c r="AA2424" s="537">
        <v>0</v>
      </c>
      <c r="AB2424" s="530"/>
      <c r="AC2424" s="142">
        <v>0</v>
      </c>
      <c r="AD2424" s="530">
        <v>0</v>
      </c>
      <c r="AE2424" s="842">
        <v>0</v>
      </c>
      <c r="AF2424" s="929">
        <v>0</v>
      </c>
      <c r="AG2424" s="530">
        <v>0</v>
      </c>
      <c r="AH2424" s="530">
        <v>0</v>
      </c>
      <c r="AI2424" s="641">
        <v>0</v>
      </c>
      <c r="AJ2424" s="537">
        <v>0</v>
      </c>
      <c r="AK2424" s="537">
        <v>0</v>
      </c>
      <c r="AL2424" s="537">
        <v>0</v>
      </c>
      <c r="AM2424" s="537">
        <v>0</v>
      </c>
      <c r="AN2424" s="537">
        <v>0</v>
      </c>
      <c r="AO2424" s="530"/>
      <c r="AP2424" s="142">
        <v>0</v>
      </c>
      <c r="AQ2424" s="142">
        <v>0</v>
      </c>
      <c r="AR2424" s="537">
        <v>0</v>
      </c>
      <c r="AS2424" s="537">
        <v>0</v>
      </c>
      <c r="AT2424" s="530"/>
      <c r="AU2424" s="142">
        <v>0</v>
      </c>
      <c r="AV2424" s="530">
        <v>0</v>
      </c>
      <c r="AW2424" s="842">
        <v>0</v>
      </c>
      <c r="AX2424" s="115">
        <v>0</v>
      </c>
      <c r="AY2424" s="5">
        <v>0</v>
      </c>
      <c r="AZ2424" s="5">
        <v>0</v>
      </c>
      <c r="BA2424" s="335">
        <v>0</v>
      </c>
      <c r="BB2424" s="23">
        <v>0</v>
      </c>
      <c r="BC2424" s="5">
        <v>0</v>
      </c>
      <c r="BD2424" s="5">
        <v>0</v>
      </c>
      <c r="BE2424" s="335">
        <v>0</v>
      </c>
      <c r="BF2424" s="40"/>
      <c r="BG2424" s="826"/>
      <c r="BH2424" s="607"/>
    </row>
    <row r="2425" spans="1:66" ht="12.75" customHeight="1" x14ac:dyDescent="0.25">
      <c r="A2425" s="21"/>
      <c r="B2425" s="112"/>
      <c r="C2425" s="116"/>
      <c r="D2425" s="623"/>
      <c r="E2425" s="278"/>
      <c r="F2425" s="116"/>
      <c r="G2425" s="694"/>
      <c r="H2425" s="878"/>
      <c r="I2425" s="397"/>
      <c r="J2425" s="380"/>
      <c r="K2425" s="405" t="s">
        <v>96</v>
      </c>
      <c r="L2425" s="731">
        <v>0</v>
      </c>
      <c r="M2425" s="732">
        <v>0</v>
      </c>
      <c r="N2425" s="929">
        <v>0</v>
      </c>
      <c r="O2425" s="530">
        <v>0</v>
      </c>
      <c r="P2425" s="530">
        <v>0</v>
      </c>
      <c r="Q2425" s="641">
        <v>0</v>
      </c>
      <c r="R2425" s="537">
        <v>0</v>
      </c>
      <c r="S2425" s="537">
        <v>0</v>
      </c>
      <c r="T2425" s="537">
        <v>0</v>
      </c>
      <c r="U2425" s="537">
        <v>0</v>
      </c>
      <c r="V2425" s="537">
        <v>0</v>
      </c>
      <c r="W2425" s="530"/>
      <c r="X2425" s="142">
        <v>0</v>
      </c>
      <c r="Y2425" s="142">
        <v>0</v>
      </c>
      <c r="Z2425" s="537">
        <v>0</v>
      </c>
      <c r="AA2425" s="537">
        <v>0</v>
      </c>
      <c r="AB2425" s="530"/>
      <c r="AC2425" s="142">
        <v>0</v>
      </c>
      <c r="AD2425" s="530">
        <v>0</v>
      </c>
      <c r="AE2425" s="842">
        <v>0</v>
      </c>
      <c r="AF2425" s="929">
        <v>0</v>
      </c>
      <c r="AG2425" s="530">
        <v>0</v>
      </c>
      <c r="AH2425" s="530">
        <v>0</v>
      </c>
      <c r="AI2425" s="641">
        <v>0</v>
      </c>
      <c r="AJ2425" s="537">
        <v>0</v>
      </c>
      <c r="AK2425" s="537">
        <v>0</v>
      </c>
      <c r="AL2425" s="537">
        <v>0</v>
      </c>
      <c r="AM2425" s="537">
        <v>0</v>
      </c>
      <c r="AN2425" s="537">
        <v>0</v>
      </c>
      <c r="AO2425" s="530"/>
      <c r="AP2425" s="142">
        <v>0</v>
      </c>
      <c r="AQ2425" s="142">
        <v>0</v>
      </c>
      <c r="AR2425" s="537">
        <v>0</v>
      </c>
      <c r="AS2425" s="537">
        <v>0</v>
      </c>
      <c r="AT2425" s="530"/>
      <c r="AU2425" s="142">
        <v>0</v>
      </c>
      <c r="AV2425" s="530">
        <v>0</v>
      </c>
      <c r="AW2425" s="842">
        <v>0</v>
      </c>
      <c r="AX2425" s="115">
        <v>0</v>
      </c>
      <c r="AY2425" s="5">
        <v>0</v>
      </c>
      <c r="AZ2425" s="5">
        <v>0</v>
      </c>
      <c r="BA2425" s="335">
        <v>0</v>
      </c>
      <c r="BB2425" s="23">
        <v>0</v>
      </c>
      <c r="BC2425" s="5">
        <v>0</v>
      </c>
      <c r="BD2425" s="5">
        <v>0</v>
      </c>
      <c r="BE2425" s="335">
        <v>0</v>
      </c>
      <c r="BG2425" s="826"/>
      <c r="BH2425" s="607"/>
    </row>
    <row r="2426" spans="1:66" ht="12.75" customHeight="1" x14ac:dyDescent="0.25">
      <c r="A2426" s="21"/>
      <c r="B2426" s="112"/>
      <c r="C2426" s="116"/>
      <c r="D2426" s="623"/>
      <c r="E2426" s="278"/>
      <c r="F2426" s="116"/>
      <c r="G2426" s="694"/>
      <c r="H2426" s="878"/>
      <c r="I2426" s="397"/>
      <c r="J2426" s="380"/>
      <c r="K2426" s="405" t="s">
        <v>209</v>
      </c>
      <c r="L2426" s="731">
        <v>0</v>
      </c>
      <c r="M2426" s="732">
        <v>0</v>
      </c>
      <c r="N2426" s="929">
        <v>0</v>
      </c>
      <c r="O2426" s="530">
        <v>0</v>
      </c>
      <c r="P2426" s="530">
        <v>0</v>
      </c>
      <c r="Q2426" s="641">
        <v>0</v>
      </c>
      <c r="R2426" s="537">
        <v>0</v>
      </c>
      <c r="S2426" s="537">
        <v>0</v>
      </c>
      <c r="T2426" s="537">
        <v>0</v>
      </c>
      <c r="U2426" s="537">
        <v>0</v>
      </c>
      <c r="V2426" s="537">
        <v>0</v>
      </c>
      <c r="W2426" s="530"/>
      <c r="X2426" s="142">
        <v>0</v>
      </c>
      <c r="Y2426" s="142">
        <v>0</v>
      </c>
      <c r="Z2426" s="537">
        <v>0</v>
      </c>
      <c r="AA2426" s="537">
        <v>0</v>
      </c>
      <c r="AB2426" s="530"/>
      <c r="AC2426" s="142">
        <v>0</v>
      </c>
      <c r="AD2426" s="530">
        <v>0</v>
      </c>
      <c r="AE2426" s="842">
        <v>0</v>
      </c>
      <c r="AF2426" s="929">
        <v>0</v>
      </c>
      <c r="AG2426" s="530">
        <v>0</v>
      </c>
      <c r="AH2426" s="530">
        <v>0</v>
      </c>
      <c r="AI2426" s="641">
        <v>0</v>
      </c>
      <c r="AJ2426" s="537">
        <v>0</v>
      </c>
      <c r="AK2426" s="537">
        <v>0</v>
      </c>
      <c r="AL2426" s="537">
        <v>0</v>
      </c>
      <c r="AM2426" s="537">
        <v>0</v>
      </c>
      <c r="AN2426" s="537">
        <v>0</v>
      </c>
      <c r="AO2426" s="530"/>
      <c r="AP2426" s="142">
        <v>0</v>
      </c>
      <c r="AQ2426" s="142">
        <v>0</v>
      </c>
      <c r="AR2426" s="537">
        <v>0</v>
      </c>
      <c r="AS2426" s="537">
        <v>0</v>
      </c>
      <c r="AT2426" s="530"/>
      <c r="AU2426" s="142">
        <v>0</v>
      </c>
      <c r="AV2426" s="530">
        <v>0</v>
      </c>
      <c r="AW2426" s="842">
        <v>0</v>
      </c>
      <c r="AX2426" s="115">
        <v>0</v>
      </c>
      <c r="AY2426" s="5">
        <v>0</v>
      </c>
      <c r="AZ2426" s="5">
        <v>0</v>
      </c>
      <c r="BA2426" s="335">
        <v>0</v>
      </c>
      <c r="BB2426" s="23">
        <v>0</v>
      </c>
      <c r="BC2426" s="5">
        <v>0</v>
      </c>
      <c r="BD2426" s="5">
        <v>0</v>
      </c>
      <c r="BE2426" s="335">
        <v>0</v>
      </c>
      <c r="BG2426" s="826"/>
      <c r="BH2426" s="607"/>
    </row>
    <row r="2427" spans="1:66" ht="12.75" customHeight="1" x14ac:dyDescent="0.25">
      <c r="A2427" s="21"/>
      <c r="B2427" s="112"/>
      <c r="C2427" s="116"/>
      <c r="D2427" s="623"/>
      <c r="E2427" s="278"/>
      <c r="F2427" s="116"/>
      <c r="G2427" s="694"/>
      <c r="H2427" s="878"/>
      <c r="I2427" s="397"/>
      <c r="J2427" s="380"/>
      <c r="K2427" s="405" t="s">
        <v>210</v>
      </c>
      <c r="L2427" s="731">
        <v>0</v>
      </c>
      <c r="M2427" s="732">
        <v>0</v>
      </c>
      <c r="N2427" s="929">
        <v>0</v>
      </c>
      <c r="O2427" s="530">
        <v>0</v>
      </c>
      <c r="P2427" s="530">
        <v>0</v>
      </c>
      <c r="Q2427" s="641">
        <v>0</v>
      </c>
      <c r="R2427" s="537">
        <v>0</v>
      </c>
      <c r="S2427" s="537">
        <v>0</v>
      </c>
      <c r="T2427" s="537">
        <v>0</v>
      </c>
      <c r="U2427" s="537">
        <v>0</v>
      </c>
      <c r="V2427" s="537">
        <v>0</v>
      </c>
      <c r="W2427" s="530"/>
      <c r="X2427" s="142">
        <v>0</v>
      </c>
      <c r="Y2427" s="142">
        <v>0</v>
      </c>
      <c r="Z2427" s="537">
        <v>0</v>
      </c>
      <c r="AA2427" s="537">
        <v>0</v>
      </c>
      <c r="AB2427" s="530"/>
      <c r="AC2427" s="142">
        <v>0</v>
      </c>
      <c r="AD2427" s="530">
        <v>0</v>
      </c>
      <c r="AE2427" s="842">
        <v>0</v>
      </c>
      <c r="AF2427" s="929">
        <v>0</v>
      </c>
      <c r="AG2427" s="530">
        <v>0</v>
      </c>
      <c r="AH2427" s="530">
        <v>0</v>
      </c>
      <c r="AI2427" s="641">
        <v>0</v>
      </c>
      <c r="AJ2427" s="537">
        <v>0</v>
      </c>
      <c r="AK2427" s="537">
        <v>0</v>
      </c>
      <c r="AL2427" s="537">
        <v>0</v>
      </c>
      <c r="AM2427" s="537">
        <v>0</v>
      </c>
      <c r="AN2427" s="537">
        <v>0</v>
      </c>
      <c r="AO2427" s="530"/>
      <c r="AP2427" s="142">
        <v>0</v>
      </c>
      <c r="AQ2427" s="142">
        <v>0</v>
      </c>
      <c r="AR2427" s="537">
        <v>0</v>
      </c>
      <c r="AS2427" s="537">
        <v>0</v>
      </c>
      <c r="AT2427" s="530"/>
      <c r="AU2427" s="142">
        <v>0</v>
      </c>
      <c r="AV2427" s="530">
        <v>0</v>
      </c>
      <c r="AW2427" s="842">
        <v>0</v>
      </c>
      <c r="AX2427" s="115">
        <v>0</v>
      </c>
      <c r="AY2427" s="5">
        <v>0</v>
      </c>
      <c r="AZ2427" s="5">
        <v>0</v>
      </c>
      <c r="BA2427" s="335">
        <v>0</v>
      </c>
      <c r="BB2427" s="23">
        <v>0</v>
      </c>
      <c r="BC2427" s="5">
        <v>0</v>
      </c>
      <c r="BD2427" s="5">
        <v>0</v>
      </c>
      <c r="BE2427" s="335">
        <v>0</v>
      </c>
      <c r="BG2427" s="826"/>
      <c r="BH2427" s="607"/>
    </row>
    <row r="2428" spans="1:66" ht="12.75" customHeight="1" x14ac:dyDescent="0.25">
      <c r="A2428" s="21"/>
      <c r="B2428" s="112"/>
      <c r="C2428" s="116"/>
      <c r="D2428" s="623"/>
      <c r="E2428" s="278"/>
      <c r="F2428" s="116"/>
      <c r="G2428" s="694"/>
      <c r="H2428" s="878"/>
      <c r="I2428" s="397"/>
      <c r="J2428" s="380"/>
      <c r="K2428" s="406" t="s">
        <v>53</v>
      </c>
      <c r="L2428" s="731">
        <v>0</v>
      </c>
      <c r="M2428" s="732">
        <v>0</v>
      </c>
      <c r="N2428" s="929">
        <v>0</v>
      </c>
      <c r="O2428" s="530">
        <v>0</v>
      </c>
      <c r="P2428" s="530">
        <v>0</v>
      </c>
      <c r="Q2428" s="641">
        <v>0</v>
      </c>
      <c r="R2428" s="537">
        <v>0</v>
      </c>
      <c r="S2428" s="537">
        <v>0</v>
      </c>
      <c r="T2428" s="537">
        <v>0</v>
      </c>
      <c r="U2428" s="537">
        <v>0</v>
      </c>
      <c r="V2428" s="537">
        <v>0</v>
      </c>
      <c r="W2428" s="530"/>
      <c r="X2428" s="142">
        <v>0</v>
      </c>
      <c r="Y2428" s="142">
        <v>0</v>
      </c>
      <c r="Z2428" s="537">
        <v>0</v>
      </c>
      <c r="AA2428" s="537">
        <v>0</v>
      </c>
      <c r="AB2428" s="530"/>
      <c r="AC2428" s="142">
        <v>0</v>
      </c>
      <c r="AD2428" s="530">
        <v>0</v>
      </c>
      <c r="AE2428" s="842">
        <v>0</v>
      </c>
      <c r="AF2428" s="929">
        <v>0</v>
      </c>
      <c r="AG2428" s="530">
        <v>0</v>
      </c>
      <c r="AH2428" s="530">
        <v>0</v>
      </c>
      <c r="AI2428" s="641">
        <v>0</v>
      </c>
      <c r="AJ2428" s="537">
        <v>0</v>
      </c>
      <c r="AK2428" s="537">
        <v>0</v>
      </c>
      <c r="AL2428" s="537">
        <v>0</v>
      </c>
      <c r="AM2428" s="537">
        <v>0</v>
      </c>
      <c r="AN2428" s="537">
        <v>0</v>
      </c>
      <c r="AO2428" s="530"/>
      <c r="AP2428" s="142">
        <v>0</v>
      </c>
      <c r="AQ2428" s="142">
        <v>0</v>
      </c>
      <c r="AR2428" s="537">
        <v>0</v>
      </c>
      <c r="AS2428" s="537">
        <v>0</v>
      </c>
      <c r="AT2428" s="530"/>
      <c r="AU2428" s="142">
        <v>0</v>
      </c>
      <c r="AV2428" s="530">
        <v>0</v>
      </c>
      <c r="AW2428" s="842">
        <v>0</v>
      </c>
      <c r="AX2428" s="115">
        <v>0</v>
      </c>
      <c r="AY2428" s="5">
        <v>0</v>
      </c>
      <c r="AZ2428" s="5">
        <v>0</v>
      </c>
      <c r="BA2428" s="335">
        <v>0</v>
      </c>
      <c r="BB2428" s="23">
        <v>0</v>
      </c>
      <c r="BC2428" s="5">
        <v>0</v>
      </c>
      <c r="BD2428" s="5">
        <v>0</v>
      </c>
      <c r="BE2428" s="335">
        <v>0</v>
      </c>
      <c r="BG2428" s="826"/>
      <c r="BH2428" s="607"/>
    </row>
    <row r="2429" spans="1:66" ht="12.75" customHeight="1" x14ac:dyDescent="0.25">
      <c r="A2429" s="222"/>
      <c r="C2429" s="116"/>
      <c r="D2429" s="620"/>
      <c r="F2429" s="117"/>
      <c r="G2429" s="694"/>
      <c r="H2429" s="878"/>
      <c r="I2429" s="397"/>
      <c r="J2429" s="380"/>
      <c r="K2429" s="406"/>
      <c r="L2429" s="731"/>
      <c r="M2429" s="732"/>
      <c r="N2429" s="929"/>
      <c r="O2429" s="530"/>
      <c r="P2429" s="530"/>
      <c r="Q2429" s="641"/>
      <c r="R2429" s="537"/>
      <c r="S2429" s="537"/>
      <c r="T2429" s="537"/>
      <c r="U2429" s="537"/>
      <c r="V2429" s="537"/>
      <c r="W2429" s="531"/>
      <c r="X2429" s="140"/>
      <c r="Y2429" s="140"/>
      <c r="Z2429" s="551"/>
      <c r="AA2429" s="551"/>
      <c r="AB2429" s="531"/>
      <c r="AC2429" s="142"/>
      <c r="AD2429" s="530"/>
      <c r="AE2429" s="842"/>
      <c r="AF2429" s="929"/>
      <c r="AG2429" s="530"/>
      <c r="AH2429" s="530"/>
      <c r="AI2429" s="641"/>
      <c r="AJ2429" s="537"/>
      <c r="AK2429" s="537"/>
      <c r="AL2429" s="537"/>
      <c r="AM2429" s="537"/>
      <c r="AN2429" s="537"/>
      <c r="AO2429" s="531"/>
      <c r="AP2429" s="140"/>
      <c r="AQ2429" s="140"/>
      <c r="AR2429" s="551"/>
      <c r="AS2429" s="551"/>
      <c r="AT2429" s="531"/>
      <c r="AU2429" s="142"/>
      <c r="AV2429" s="530"/>
      <c r="AW2429" s="842"/>
      <c r="AX2429" s="115"/>
      <c r="AY2429" s="5"/>
      <c r="AZ2429" s="5"/>
      <c r="BA2429" s="335"/>
      <c r="BC2429" s="5"/>
      <c r="BD2429" s="5"/>
      <c r="BE2429" s="335"/>
      <c r="BG2429" s="826"/>
      <c r="BH2429" s="607"/>
    </row>
    <row r="2430" spans="1:66" ht="12.75" customHeight="1" x14ac:dyDescent="0.25">
      <c r="A2430" s="21"/>
      <c r="B2430" s="112"/>
      <c r="C2430" s="116"/>
      <c r="D2430" s="623"/>
      <c r="E2430" s="278"/>
      <c r="F2430" s="116"/>
      <c r="G2430" s="694"/>
      <c r="H2430" s="878"/>
      <c r="I2430" s="397"/>
      <c r="J2430" s="380"/>
      <c r="K2430" s="408"/>
      <c r="L2430" s="738"/>
      <c r="M2430" s="739"/>
      <c r="N2430" s="931"/>
      <c r="O2430" s="923"/>
      <c r="P2430" s="923"/>
      <c r="Q2430" s="641"/>
      <c r="R2430" s="537"/>
      <c r="S2430" s="537"/>
      <c r="T2430" s="537"/>
      <c r="U2430" s="537"/>
      <c r="V2430" s="537"/>
      <c r="W2430" s="531"/>
      <c r="X2430" s="141"/>
      <c r="Y2430" s="141"/>
      <c r="Z2430" s="552"/>
      <c r="AA2430" s="552"/>
      <c r="AB2430" s="531"/>
      <c r="AC2430" s="593"/>
      <c r="AD2430" s="923"/>
      <c r="AE2430" s="846"/>
      <c r="AF2430" s="931"/>
      <c r="AG2430" s="923"/>
      <c r="AH2430" s="923"/>
      <c r="AI2430" s="641"/>
      <c r="AJ2430" s="537"/>
      <c r="AK2430" s="537"/>
      <c r="AL2430" s="537"/>
      <c r="AM2430" s="537"/>
      <c r="AN2430" s="537"/>
      <c r="AO2430" s="531"/>
      <c r="AP2430" s="141"/>
      <c r="AQ2430" s="141"/>
      <c r="AR2430" s="552"/>
      <c r="AS2430" s="552"/>
      <c r="AT2430" s="531"/>
      <c r="AU2430" s="593"/>
      <c r="AV2430" s="923"/>
      <c r="AW2430" s="846"/>
      <c r="AX2430" s="115"/>
      <c r="AY2430" s="5"/>
      <c r="AZ2430" s="5"/>
      <c r="BA2430" s="335"/>
      <c r="BC2430" s="5"/>
      <c r="BD2430" s="5"/>
      <c r="BE2430" s="335"/>
      <c r="BG2430" s="826"/>
      <c r="BH2430" s="607"/>
    </row>
    <row r="2431" spans="1:66" ht="12.75" customHeight="1" x14ac:dyDescent="0.25">
      <c r="A2431" s="222"/>
      <c r="C2431" s="116"/>
      <c r="D2431" s="620"/>
      <c r="F2431" s="117"/>
      <c r="G2431" s="694"/>
      <c r="H2431" s="878"/>
      <c r="I2431" s="397"/>
      <c r="J2431" s="380"/>
      <c r="K2431" s="425" t="s">
        <v>6565</v>
      </c>
      <c r="L2431" s="731"/>
      <c r="M2431" s="732"/>
      <c r="N2431" s="931"/>
      <c r="O2431" s="923"/>
      <c r="P2431" s="923"/>
      <c r="Q2431" s="641"/>
      <c r="R2431" s="537"/>
      <c r="S2431" s="537"/>
      <c r="T2431" s="537"/>
      <c r="U2431" s="537"/>
      <c r="V2431" s="537"/>
      <c r="W2431" s="531"/>
      <c r="X2431" s="141"/>
      <c r="Y2431" s="141"/>
      <c r="Z2431" s="552"/>
      <c r="AA2431" s="552"/>
      <c r="AB2431" s="531"/>
      <c r="AC2431" s="593"/>
      <c r="AD2431" s="923"/>
      <c r="AE2431" s="846"/>
      <c r="AF2431" s="931"/>
      <c r="AG2431" s="923"/>
      <c r="AH2431" s="923"/>
      <c r="AI2431" s="641"/>
      <c r="AJ2431" s="537"/>
      <c r="AK2431" s="537"/>
      <c r="AL2431" s="537"/>
      <c r="AM2431" s="537"/>
      <c r="AN2431" s="537"/>
      <c r="AO2431" s="531"/>
      <c r="AP2431" s="141"/>
      <c r="AQ2431" s="141"/>
      <c r="AR2431" s="552"/>
      <c r="AS2431" s="552"/>
      <c r="AT2431" s="531"/>
      <c r="AU2431" s="593"/>
      <c r="AV2431" s="923"/>
      <c r="AW2431" s="846"/>
      <c r="AX2431" s="115"/>
      <c r="AY2431" s="5"/>
      <c r="AZ2431" s="5"/>
      <c r="BA2431" s="335"/>
      <c r="BC2431" s="5"/>
      <c r="BD2431" s="5"/>
      <c r="BE2431" s="335"/>
      <c r="BG2431" s="826"/>
      <c r="BH2431" s="607"/>
    </row>
    <row r="2432" spans="1:66" ht="20.399999999999999" x14ac:dyDescent="0.25">
      <c r="A2432" s="222"/>
      <c r="C2432" s="116"/>
      <c r="D2432" s="620"/>
      <c r="F2432" s="117"/>
      <c r="G2432" s="694"/>
      <c r="H2432" s="878"/>
      <c r="I2432" s="397"/>
      <c r="J2432" s="380"/>
      <c r="K2432" s="426" t="s">
        <v>3866</v>
      </c>
      <c r="L2432" s="731"/>
      <c r="M2432" s="732"/>
      <c r="N2432" s="931"/>
      <c r="O2432" s="923"/>
      <c r="P2432" s="923"/>
      <c r="Q2432" s="641"/>
      <c r="R2432" s="537"/>
      <c r="S2432" s="537"/>
      <c r="T2432" s="537"/>
      <c r="U2432" s="537"/>
      <c r="V2432" s="537"/>
      <c r="W2432" s="531"/>
      <c r="X2432" s="141"/>
      <c r="Y2432" s="141"/>
      <c r="Z2432" s="552"/>
      <c r="AA2432" s="552"/>
      <c r="AB2432" s="531"/>
      <c r="AC2432" s="593"/>
      <c r="AD2432" s="923"/>
      <c r="AE2432" s="846"/>
      <c r="AF2432" s="931"/>
      <c r="AG2432" s="923"/>
      <c r="AH2432" s="923"/>
      <c r="AI2432" s="641"/>
      <c r="AJ2432" s="537"/>
      <c r="AK2432" s="537"/>
      <c r="AL2432" s="537"/>
      <c r="AM2432" s="537"/>
      <c r="AN2432" s="537"/>
      <c r="AO2432" s="531"/>
      <c r="AP2432" s="141"/>
      <c r="AQ2432" s="141"/>
      <c r="AR2432" s="552"/>
      <c r="AS2432" s="552"/>
      <c r="AT2432" s="531"/>
      <c r="AU2432" s="593"/>
      <c r="AV2432" s="923"/>
      <c r="AW2432" s="846"/>
      <c r="AX2432" s="115"/>
      <c r="AY2432" s="5"/>
      <c r="AZ2432" s="5"/>
      <c r="BA2432" s="335"/>
      <c r="BC2432" s="5"/>
      <c r="BD2432" s="5"/>
      <c r="BE2432" s="335"/>
      <c r="BG2432" s="826"/>
      <c r="BH2432" s="607"/>
    </row>
    <row r="2433" spans="1:60" ht="12.75" customHeight="1" x14ac:dyDescent="0.25">
      <c r="A2433" s="222"/>
      <c r="C2433" s="116"/>
      <c r="D2433" s="620"/>
      <c r="F2433" s="117"/>
      <c r="G2433" s="694"/>
      <c r="H2433" s="878"/>
      <c r="I2433" s="397"/>
      <c r="J2433" s="380"/>
      <c r="K2433" s="408"/>
      <c r="L2433" s="731"/>
      <c r="M2433" s="732"/>
      <c r="N2433" s="931"/>
      <c r="O2433" s="923"/>
      <c r="P2433" s="923"/>
      <c r="Q2433" s="641"/>
      <c r="R2433" s="537"/>
      <c r="S2433" s="537"/>
      <c r="T2433" s="537"/>
      <c r="U2433" s="537"/>
      <c r="V2433" s="537"/>
      <c r="W2433" s="531"/>
      <c r="X2433" s="141"/>
      <c r="Y2433" s="141"/>
      <c r="Z2433" s="552"/>
      <c r="AA2433" s="552"/>
      <c r="AB2433" s="531"/>
      <c r="AC2433" s="593"/>
      <c r="AD2433" s="923"/>
      <c r="AE2433" s="846"/>
      <c r="AF2433" s="931"/>
      <c r="AG2433" s="923"/>
      <c r="AH2433" s="923"/>
      <c r="AI2433" s="641"/>
      <c r="AJ2433" s="537"/>
      <c r="AK2433" s="537"/>
      <c r="AL2433" s="537"/>
      <c r="AM2433" s="537"/>
      <c r="AN2433" s="537"/>
      <c r="AO2433" s="531"/>
      <c r="AP2433" s="141"/>
      <c r="AQ2433" s="141"/>
      <c r="AR2433" s="552"/>
      <c r="AS2433" s="552"/>
      <c r="AT2433" s="531"/>
      <c r="AU2433" s="593"/>
      <c r="AV2433" s="923"/>
      <c r="AW2433" s="846"/>
      <c r="AX2433" s="115"/>
      <c r="AY2433" s="5"/>
      <c r="AZ2433" s="5"/>
      <c r="BA2433" s="335"/>
      <c r="BC2433" s="5"/>
      <c r="BD2433" s="5"/>
      <c r="BE2433" s="335"/>
      <c r="BG2433" s="826"/>
      <c r="BH2433" s="607"/>
    </row>
    <row r="2434" spans="1:60" ht="35.1" customHeight="1" x14ac:dyDescent="0.25">
      <c r="A2434" s="222" t="s">
        <v>6127</v>
      </c>
      <c r="B2434" s="112" t="s">
        <v>5018</v>
      </c>
      <c r="C2434" s="116" t="s">
        <v>149</v>
      </c>
      <c r="D2434" s="620">
        <v>1000</v>
      </c>
      <c r="E2434" s="278"/>
      <c r="F2434" s="116" t="s">
        <v>6671</v>
      </c>
      <c r="G2434" s="700"/>
      <c r="H2434" s="900">
        <v>122</v>
      </c>
      <c r="I2434" s="580">
        <v>81211000</v>
      </c>
      <c r="J2434" s="689" t="s">
        <v>6858</v>
      </c>
      <c r="K2434" s="411" t="s">
        <v>6859</v>
      </c>
      <c r="L2434" s="733">
        <v>0</v>
      </c>
      <c r="M2434" s="734">
        <v>0</v>
      </c>
      <c r="N2434" s="931"/>
      <c r="O2434" s="530">
        <f t="shared" ref="O2434:O2454" si="3663">IF(N2434&gt;L2434,"0 ",N2434-L2434)</f>
        <v>0</v>
      </c>
      <c r="P2434" s="530">
        <f t="shared" ref="P2434:P2454" si="3664">IF(N2434&lt;L2434,"0 ",N2434-L2434)</f>
        <v>0</v>
      </c>
      <c r="Q2434" s="646"/>
      <c r="R2434" s="536"/>
      <c r="S2434" s="536"/>
      <c r="T2434" s="536"/>
      <c r="U2434" s="536"/>
      <c r="V2434" s="536"/>
      <c r="W2434" s="683" t="str">
        <f>IF(SUM(Q2434:V2434)=X2434,"OK",SUM(Q2434:V2434)-X2434)</f>
        <v>OK</v>
      </c>
      <c r="X2434" s="141"/>
      <c r="Y2434" s="141"/>
      <c r="Z2434" s="552"/>
      <c r="AA2434" s="552"/>
      <c r="AB2434" s="683" t="str">
        <f>IF(SUM(Z2434:AA2434)=AC2434,"OK",SUM(Z2434:AA2434)-AC2434)</f>
        <v>OK</v>
      </c>
      <c r="AC2434" s="593"/>
      <c r="AD2434" s="530">
        <f t="shared" ref="AD2434:AD2454" si="3665">X2434+Y2434+AC2434</f>
        <v>0</v>
      </c>
      <c r="AE2434" s="842">
        <f t="shared" ref="AE2434:AE2454" si="3666">N2434+AD2434</f>
        <v>0</v>
      </c>
      <c r="AF2434" s="931"/>
      <c r="AG2434" s="530">
        <f t="shared" ref="AG2434:AG2454" si="3667">IF(AF2434&gt;M2434,"0 ",AF2434-M2434)</f>
        <v>0</v>
      </c>
      <c r="AH2434" s="530">
        <f t="shared" ref="AH2434:AH2454" si="3668">IF(AF2434&lt;M2434,"0 ",AF2434-M2434)</f>
        <v>0</v>
      </c>
      <c r="AI2434" s="641"/>
      <c r="AJ2434" s="537"/>
      <c r="AK2434" s="537"/>
      <c r="AL2434" s="537"/>
      <c r="AM2434" s="537"/>
      <c r="AN2434" s="537"/>
      <c r="AO2434" s="683" t="str">
        <f>IF(SUM(AI2434:AN2434)=AP2434,"OK",SUM(AI2434:AN2434)-AP2434)</f>
        <v>OK</v>
      </c>
      <c r="AP2434" s="141"/>
      <c r="AQ2434" s="141"/>
      <c r="AR2434" s="552"/>
      <c r="AS2434" s="552"/>
      <c r="AT2434" s="683" t="str">
        <f>IF(SUM(AR2434:AS2434)=AU2434,"OK",SUM(AR2434:AS2434)-AU2434)</f>
        <v>OK</v>
      </c>
      <c r="AU2434" s="593"/>
      <c r="AV2434" s="530">
        <f t="shared" ref="AV2434:AV2454" si="3669">AP2434+AQ2434+AU2434</f>
        <v>0</v>
      </c>
      <c r="AW2434" s="842">
        <f t="shared" ref="AW2434:AW2454" si="3670">AF2434+AV2434</f>
        <v>0</v>
      </c>
      <c r="AX2434" s="115">
        <f t="shared" ref="AX2434:AX2454" si="3671">L2434</f>
        <v>0</v>
      </c>
      <c r="AY2434" s="5">
        <f t="shared" ref="AY2434:AY2454" si="3672">AE2434</f>
        <v>0</v>
      </c>
      <c r="AZ2434" s="7">
        <f>AY2434-AX2434</f>
        <v>0</v>
      </c>
      <c r="BA2434" s="335" t="e">
        <f>AZ2434/AX2434</f>
        <v>#DIV/0!</v>
      </c>
      <c r="BB2434" s="23">
        <f t="shared" ref="BB2434:BB2454" si="3673">M2434</f>
        <v>0</v>
      </c>
      <c r="BC2434" s="5">
        <f>AW2434</f>
        <v>0</v>
      </c>
      <c r="BD2434" s="7">
        <f>BC2434-BB2434</f>
        <v>0</v>
      </c>
      <c r="BE2434" s="335" t="e">
        <f>BD2434/BB2434</f>
        <v>#DIV/0!</v>
      </c>
      <c r="BG2434" s="826" t="str">
        <f t="shared" ref="BG2434:BG2454" si="3674">RIGHT(LEFT(I2434,3),2)&amp;"."&amp;RIGHT(LEFT(I2434,5),2)</f>
        <v>12.11</v>
      </c>
      <c r="BH2434" s="607" t="b">
        <f>COUNTIF('Codes SEC'!$B$2:$B$250,Ministres!BG2434)&gt;0</f>
        <v>1</v>
      </c>
    </row>
    <row r="2435" spans="1:60" ht="35.1" customHeight="1" x14ac:dyDescent="0.25">
      <c r="A2435" s="222" t="s">
        <v>6127</v>
      </c>
      <c r="B2435" s="112" t="s">
        <v>5018</v>
      </c>
      <c r="C2435" s="116" t="s">
        <v>149</v>
      </c>
      <c r="D2435" s="620">
        <v>1000</v>
      </c>
      <c r="E2435" s="278"/>
      <c r="F2435" s="116" t="s">
        <v>5016</v>
      </c>
      <c r="G2435" s="700"/>
      <c r="H2435" s="900">
        <v>122</v>
      </c>
      <c r="I2435" s="580">
        <v>81211000</v>
      </c>
      <c r="J2435" s="689" t="s">
        <v>6866</v>
      </c>
      <c r="K2435" s="411" t="s">
        <v>6867</v>
      </c>
      <c r="L2435" s="733">
        <v>0</v>
      </c>
      <c r="M2435" s="734">
        <v>0</v>
      </c>
      <c r="N2435" s="931"/>
      <c r="O2435" s="530">
        <f t="shared" si="3663"/>
        <v>0</v>
      </c>
      <c r="P2435" s="530">
        <f t="shared" si="3664"/>
        <v>0</v>
      </c>
      <c r="Q2435" s="646"/>
      <c r="R2435" s="536"/>
      <c r="S2435" s="536"/>
      <c r="T2435" s="536"/>
      <c r="U2435" s="536"/>
      <c r="V2435" s="536"/>
      <c r="W2435" s="683" t="str">
        <f>IF(SUM(Q2435:V2435)=X2435,"OK",SUM(Q2435:V2435)-X2435)</f>
        <v>OK</v>
      </c>
      <c r="X2435" s="141"/>
      <c r="Y2435" s="141"/>
      <c r="Z2435" s="552"/>
      <c r="AA2435" s="552"/>
      <c r="AB2435" s="683" t="str">
        <f>IF(SUM(Z2435:AA2435)=AC2435,"OK",SUM(Z2435:AA2435)-AC2435)</f>
        <v>OK</v>
      </c>
      <c r="AC2435" s="593"/>
      <c r="AD2435" s="530">
        <f t="shared" si="3665"/>
        <v>0</v>
      </c>
      <c r="AE2435" s="842">
        <f t="shared" si="3666"/>
        <v>0</v>
      </c>
      <c r="AF2435" s="931"/>
      <c r="AG2435" s="530">
        <f t="shared" si="3667"/>
        <v>0</v>
      </c>
      <c r="AH2435" s="530">
        <f t="shared" si="3668"/>
        <v>0</v>
      </c>
      <c r="AI2435" s="641"/>
      <c r="AJ2435" s="537"/>
      <c r="AK2435" s="537"/>
      <c r="AL2435" s="537"/>
      <c r="AM2435" s="537"/>
      <c r="AN2435" s="537"/>
      <c r="AO2435" s="683" t="str">
        <f>IF(SUM(AI2435:AN2435)=AP2435,"OK",SUM(AI2435:AN2435)-AP2435)</f>
        <v>OK</v>
      </c>
      <c r="AP2435" s="141"/>
      <c r="AQ2435" s="141"/>
      <c r="AR2435" s="552"/>
      <c r="AS2435" s="552"/>
      <c r="AT2435" s="683" t="str">
        <f>IF(SUM(AR2435:AS2435)=AU2435,"OK",SUM(AR2435:AS2435)-AU2435)</f>
        <v>OK</v>
      </c>
      <c r="AU2435" s="593"/>
      <c r="AV2435" s="530">
        <f t="shared" si="3669"/>
        <v>0</v>
      </c>
      <c r="AW2435" s="842">
        <f t="shared" si="3670"/>
        <v>0</v>
      </c>
      <c r="AX2435" s="115">
        <f t="shared" si="3671"/>
        <v>0</v>
      </c>
      <c r="AY2435" s="5">
        <f t="shared" si="3672"/>
        <v>0</v>
      </c>
      <c r="AZ2435" s="7">
        <f>AY2435-AX2435</f>
        <v>0</v>
      </c>
      <c r="BA2435" s="335" t="e">
        <f>AZ2435/AX2435</f>
        <v>#DIV/0!</v>
      </c>
      <c r="BB2435" s="23">
        <f t="shared" si="3673"/>
        <v>0</v>
      </c>
      <c r="BC2435" s="5">
        <f>AW2435</f>
        <v>0</v>
      </c>
      <c r="BD2435" s="7">
        <f>BC2435-BB2435</f>
        <v>0</v>
      </c>
      <c r="BE2435" s="335" t="e">
        <f>BD2435/BB2435</f>
        <v>#DIV/0!</v>
      </c>
      <c r="BG2435" s="826" t="str">
        <f t="shared" si="3674"/>
        <v>12.11</v>
      </c>
      <c r="BH2435" s="607" t="b">
        <f>COUNTIF('Codes SEC'!$B$2:$B$250,Ministres!BG2435)&gt;0</f>
        <v>1</v>
      </c>
    </row>
    <row r="2436" spans="1:60" ht="35.1" customHeight="1" x14ac:dyDescent="0.25">
      <c r="A2436" s="222" t="s">
        <v>6127</v>
      </c>
      <c r="B2436" s="112" t="s">
        <v>5018</v>
      </c>
      <c r="C2436" s="116" t="s">
        <v>149</v>
      </c>
      <c r="D2436" s="620">
        <v>1000</v>
      </c>
      <c r="E2436" s="278"/>
      <c r="F2436" s="116">
        <v>19</v>
      </c>
      <c r="G2436" s="700"/>
      <c r="H2436" s="900">
        <v>122</v>
      </c>
      <c r="I2436" s="580">
        <v>82150000</v>
      </c>
      <c r="J2436" s="689" t="s">
        <v>7030</v>
      </c>
      <c r="K2436" s="411" t="s">
        <v>7031</v>
      </c>
      <c r="L2436" s="733">
        <v>0</v>
      </c>
      <c r="M2436" s="734">
        <v>0</v>
      </c>
      <c r="N2436" s="931"/>
      <c r="O2436" s="530">
        <f t="shared" si="3663"/>
        <v>0</v>
      </c>
      <c r="P2436" s="530">
        <f t="shared" si="3664"/>
        <v>0</v>
      </c>
      <c r="Q2436" s="646"/>
      <c r="R2436" s="536"/>
      <c r="S2436" s="536"/>
      <c r="T2436" s="536"/>
      <c r="U2436" s="536"/>
      <c r="V2436" s="536"/>
      <c r="W2436" s="683" t="str">
        <f>IF(SUM(Q2436:V2436)=X2436,"OK",SUM(Q2436:V2436)-X2436)</f>
        <v>OK</v>
      </c>
      <c r="X2436" s="141"/>
      <c r="Y2436" s="141"/>
      <c r="Z2436" s="552"/>
      <c r="AA2436" s="552"/>
      <c r="AB2436" s="683" t="str">
        <f>IF(SUM(Z2436:AA2436)=AC2436,"OK",SUM(Z2436:AA2436)-AC2436)</f>
        <v>OK</v>
      </c>
      <c r="AC2436" s="593"/>
      <c r="AD2436" s="530">
        <f t="shared" si="3665"/>
        <v>0</v>
      </c>
      <c r="AE2436" s="842">
        <f t="shared" si="3666"/>
        <v>0</v>
      </c>
      <c r="AF2436" s="931"/>
      <c r="AG2436" s="530">
        <f t="shared" si="3667"/>
        <v>0</v>
      </c>
      <c r="AH2436" s="530">
        <f t="shared" si="3668"/>
        <v>0</v>
      </c>
      <c r="AI2436" s="641"/>
      <c r="AJ2436" s="537"/>
      <c r="AK2436" s="537"/>
      <c r="AL2436" s="537"/>
      <c r="AM2436" s="537"/>
      <c r="AN2436" s="537"/>
      <c r="AO2436" s="683" t="str">
        <f>IF(SUM(AI2436:AN2436)=AP2436,"OK",SUM(AI2436:AN2436)-AP2436)</f>
        <v>OK</v>
      </c>
      <c r="AP2436" s="141"/>
      <c r="AQ2436" s="141"/>
      <c r="AR2436" s="552"/>
      <c r="AS2436" s="552"/>
      <c r="AT2436" s="683" t="str">
        <f>IF(SUM(AR2436:AS2436)=AU2436,"OK",SUM(AR2436:AS2436)-AU2436)</f>
        <v>OK</v>
      </c>
      <c r="AU2436" s="593"/>
      <c r="AV2436" s="530">
        <f t="shared" si="3669"/>
        <v>0</v>
      </c>
      <c r="AW2436" s="842">
        <f t="shared" si="3670"/>
        <v>0</v>
      </c>
      <c r="AX2436" s="115">
        <f t="shared" si="3671"/>
        <v>0</v>
      </c>
      <c r="AY2436" s="5">
        <f t="shared" si="3672"/>
        <v>0</v>
      </c>
      <c r="AZ2436" s="7">
        <f>AY2436-AX2436</f>
        <v>0</v>
      </c>
      <c r="BA2436" s="335" t="e">
        <f>AZ2436/AX2436</f>
        <v>#DIV/0!</v>
      </c>
      <c r="BB2436" s="23">
        <f t="shared" si="3673"/>
        <v>0</v>
      </c>
      <c r="BC2436" s="5">
        <f>AW2436</f>
        <v>0</v>
      </c>
      <c r="BD2436" s="7">
        <f>BC2436-BB2436</f>
        <v>0</v>
      </c>
      <c r="BE2436" s="335" t="e">
        <f>BD2436/BB2436</f>
        <v>#DIV/0!</v>
      </c>
      <c r="BG2436" s="826" t="str">
        <f t="shared" si="3674"/>
        <v>21.50</v>
      </c>
      <c r="BH2436" s="607" t="b">
        <f>COUNTIF('Codes SEC'!$B$2:$B$250,Ministres!BG2436)&gt;0</f>
        <v>1</v>
      </c>
    </row>
    <row r="2437" spans="1:60" ht="35.1" customHeight="1" x14ac:dyDescent="0.25">
      <c r="A2437" s="222" t="s">
        <v>6127</v>
      </c>
      <c r="B2437" s="112" t="s">
        <v>5018</v>
      </c>
      <c r="C2437" s="116" t="s">
        <v>149</v>
      </c>
      <c r="D2437" s="620">
        <v>1000</v>
      </c>
      <c r="E2437" s="278"/>
      <c r="F2437" s="116">
        <v>19</v>
      </c>
      <c r="G2437" s="700"/>
      <c r="H2437" s="900">
        <v>122</v>
      </c>
      <c r="I2437" s="580">
        <v>83122000</v>
      </c>
      <c r="J2437" s="689" t="s">
        <v>7038</v>
      </c>
      <c r="K2437" s="411" t="s">
        <v>7039</v>
      </c>
      <c r="L2437" s="733">
        <v>0</v>
      </c>
      <c r="M2437" s="734">
        <v>0</v>
      </c>
      <c r="N2437" s="931"/>
      <c r="O2437" s="530">
        <f t="shared" si="3663"/>
        <v>0</v>
      </c>
      <c r="P2437" s="530">
        <f t="shared" si="3664"/>
        <v>0</v>
      </c>
      <c r="Q2437" s="646"/>
      <c r="R2437" s="536"/>
      <c r="S2437" s="536"/>
      <c r="T2437" s="536"/>
      <c r="U2437" s="536"/>
      <c r="V2437" s="536"/>
      <c r="W2437" s="683" t="str">
        <f>IF(SUM(Q2437:V2437)=X2437,"OK",SUM(Q2437:V2437)-X2437)</f>
        <v>OK</v>
      </c>
      <c r="X2437" s="141"/>
      <c r="Y2437" s="141"/>
      <c r="Z2437" s="552"/>
      <c r="AA2437" s="552"/>
      <c r="AB2437" s="683" t="str">
        <f>IF(SUM(Z2437:AA2437)=AC2437,"OK",SUM(Z2437:AA2437)-AC2437)</f>
        <v>OK</v>
      </c>
      <c r="AC2437" s="593"/>
      <c r="AD2437" s="530">
        <f t="shared" si="3665"/>
        <v>0</v>
      </c>
      <c r="AE2437" s="842">
        <f t="shared" si="3666"/>
        <v>0</v>
      </c>
      <c r="AF2437" s="931"/>
      <c r="AG2437" s="530">
        <f t="shared" si="3667"/>
        <v>0</v>
      </c>
      <c r="AH2437" s="530">
        <f t="shared" si="3668"/>
        <v>0</v>
      </c>
      <c r="AI2437" s="641"/>
      <c r="AJ2437" s="537"/>
      <c r="AK2437" s="537"/>
      <c r="AL2437" s="537"/>
      <c r="AM2437" s="537"/>
      <c r="AN2437" s="537"/>
      <c r="AO2437" s="683" t="str">
        <f>IF(SUM(AI2437:AN2437)=AP2437,"OK",SUM(AI2437:AN2437)-AP2437)</f>
        <v>OK</v>
      </c>
      <c r="AP2437" s="141"/>
      <c r="AQ2437" s="141"/>
      <c r="AR2437" s="552"/>
      <c r="AS2437" s="552"/>
      <c r="AT2437" s="683" t="str">
        <f>IF(SUM(AR2437:AS2437)=AU2437,"OK",SUM(AR2437:AS2437)-AU2437)</f>
        <v>OK</v>
      </c>
      <c r="AU2437" s="593"/>
      <c r="AV2437" s="530">
        <f t="shared" si="3669"/>
        <v>0</v>
      </c>
      <c r="AW2437" s="842">
        <f t="shared" si="3670"/>
        <v>0</v>
      </c>
      <c r="AX2437" s="115">
        <f t="shared" si="3671"/>
        <v>0</v>
      </c>
      <c r="AY2437" s="5">
        <f t="shared" si="3672"/>
        <v>0</v>
      </c>
      <c r="AZ2437" s="7">
        <f>AY2437-AX2437</f>
        <v>0</v>
      </c>
      <c r="BA2437" s="335" t="e">
        <f>AZ2437/AX2437</f>
        <v>#DIV/0!</v>
      </c>
      <c r="BB2437" s="23">
        <f t="shared" si="3673"/>
        <v>0</v>
      </c>
      <c r="BC2437" s="5">
        <f>AW2437</f>
        <v>0</v>
      </c>
      <c r="BD2437" s="7">
        <f>BC2437-BB2437</f>
        <v>0</v>
      </c>
      <c r="BE2437" s="335" t="e">
        <f>BD2437/BB2437</f>
        <v>#DIV/0!</v>
      </c>
      <c r="BG2437" s="826" t="str">
        <f t="shared" si="3674"/>
        <v>31.22</v>
      </c>
      <c r="BH2437" s="607" t="b">
        <f>COUNTIF('Codes SEC'!$B$2:$B$250,Ministres!BG2437)&gt;0</f>
        <v>1</v>
      </c>
    </row>
    <row r="2438" spans="1:60" ht="35.1" customHeight="1" x14ac:dyDescent="0.25">
      <c r="A2438" s="222" t="s">
        <v>6127</v>
      </c>
      <c r="B2438" s="112" t="s">
        <v>5018</v>
      </c>
      <c r="C2438" s="116" t="s">
        <v>149</v>
      </c>
      <c r="D2438" s="620">
        <v>1000</v>
      </c>
      <c r="E2438" s="278"/>
      <c r="F2438" s="116" t="s">
        <v>5016</v>
      </c>
      <c r="G2438" s="700"/>
      <c r="H2438" s="900">
        <v>122</v>
      </c>
      <c r="I2438" s="580">
        <v>83132000</v>
      </c>
      <c r="J2438" s="689" t="s">
        <v>6736</v>
      </c>
      <c r="K2438" s="411" t="s">
        <v>6737</v>
      </c>
      <c r="L2438" s="733">
        <v>0</v>
      </c>
      <c r="M2438" s="734">
        <v>0</v>
      </c>
      <c r="N2438" s="931"/>
      <c r="O2438" s="530">
        <f t="shared" si="3663"/>
        <v>0</v>
      </c>
      <c r="P2438" s="530">
        <f t="shared" si="3664"/>
        <v>0</v>
      </c>
      <c r="Q2438" s="646"/>
      <c r="R2438" s="536"/>
      <c r="S2438" s="536"/>
      <c r="T2438" s="536"/>
      <c r="U2438" s="536"/>
      <c r="V2438" s="536"/>
      <c r="W2438" s="683" t="str">
        <f t="shared" ref="W2438:W2448" si="3675">IF(SUM(Q2438:V2438)=X2438,"OK",SUM(Q2438:V2438)-X2438)</f>
        <v>OK</v>
      </c>
      <c r="X2438" s="141"/>
      <c r="Y2438" s="141"/>
      <c r="Z2438" s="552"/>
      <c r="AA2438" s="552"/>
      <c r="AB2438" s="683" t="str">
        <f t="shared" ref="AB2438:AB2448" si="3676">IF(SUM(Z2438:AA2438)=AC2438,"OK",SUM(Z2438:AA2438)-AC2438)</f>
        <v>OK</v>
      </c>
      <c r="AC2438" s="593"/>
      <c r="AD2438" s="530">
        <f t="shared" si="3665"/>
        <v>0</v>
      </c>
      <c r="AE2438" s="842">
        <f t="shared" si="3666"/>
        <v>0</v>
      </c>
      <c r="AF2438" s="931"/>
      <c r="AG2438" s="530">
        <f t="shared" si="3667"/>
        <v>0</v>
      </c>
      <c r="AH2438" s="530">
        <f t="shared" si="3668"/>
        <v>0</v>
      </c>
      <c r="AI2438" s="641"/>
      <c r="AJ2438" s="537"/>
      <c r="AK2438" s="537"/>
      <c r="AL2438" s="537"/>
      <c r="AM2438" s="537"/>
      <c r="AN2438" s="537"/>
      <c r="AO2438" s="683" t="str">
        <f t="shared" ref="AO2438:AO2448" si="3677">IF(SUM(AI2438:AN2438)=AP2438,"OK",SUM(AI2438:AN2438)-AP2438)</f>
        <v>OK</v>
      </c>
      <c r="AP2438" s="141"/>
      <c r="AQ2438" s="141"/>
      <c r="AR2438" s="552"/>
      <c r="AS2438" s="552"/>
      <c r="AT2438" s="683" t="str">
        <f t="shared" ref="AT2438:AT2448" si="3678">IF(SUM(AR2438:AS2438)=AU2438,"OK",SUM(AR2438:AS2438)-AU2438)</f>
        <v>OK</v>
      </c>
      <c r="AU2438" s="593"/>
      <c r="AV2438" s="530">
        <f t="shared" si="3669"/>
        <v>0</v>
      </c>
      <c r="AW2438" s="842">
        <f t="shared" si="3670"/>
        <v>0</v>
      </c>
      <c r="AX2438" s="115">
        <f t="shared" si="3671"/>
        <v>0</v>
      </c>
      <c r="AY2438" s="5">
        <f t="shared" si="3672"/>
        <v>0</v>
      </c>
      <c r="AZ2438" s="7">
        <f t="shared" ref="AZ2438:AZ2448" si="3679">AY2438-AX2438</f>
        <v>0</v>
      </c>
      <c r="BA2438" s="335" t="e">
        <f t="shared" ref="BA2438:BA2448" si="3680">AZ2438/AX2438</f>
        <v>#DIV/0!</v>
      </c>
      <c r="BB2438" s="23">
        <f t="shared" si="3673"/>
        <v>0</v>
      </c>
      <c r="BC2438" s="5">
        <f t="shared" ref="BC2438:BC2448" si="3681">AW2438</f>
        <v>0</v>
      </c>
      <c r="BD2438" s="7">
        <f t="shared" ref="BD2438:BD2448" si="3682">BC2438-BB2438</f>
        <v>0</v>
      </c>
      <c r="BE2438" s="335" t="e">
        <f t="shared" ref="BE2438:BE2448" si="3683">BD2438/BB2438</f>
        <v>#DIV/0!</v>
      </c>
      <c r="BG2438" s="826" t="str">
        <f t="shared" si="3674"/>
        <v>31.32</v>
      </c>
      <c r="BH2438" s="607" t="b">
        <f>COUNTIF('Codes SEC'!$B$2:$B$250,Ministres!BG2438)&gt;0</f>
        <v>1</v>
      </c>
    </row>
    <row r="2439" spans="1:60" ht="35.1" customHeight="1" x14ac:dyDescent="0.25">
      <c r="A2439" s="222" t="s">
        <v>6127</v>
      </c>
      <c r="B2439" s="112" t="s">
        <v>5018</v>
      </c>
      <c r="C2439" s="116" t="s">
        <v>149</v>
      </c>
      <c r="D2439" s="620">
        <v>1000</v>
      </c>
      <c r="E2439" s="278"/>
      <c r="F2439" s="116" t="s">
        <v>6671</v>
      </c>
      <c r="G2439" s="700"/>
      <c r="H2439" s="900">
        <v>122</v>
      </c>
      <c r="I2439" s="580">
        <v>83132000</v>
      </c>
      <c r="J2439" s="689" t="s">
        <v>6920</v>
      </c>
      <c r="K2439" s="411" t="s">
        <v>6921</v>
      </c>
      <c r="L2439" s="733">
        <v>0</v>
      </c>
      <c r="M2439" s="734">
        <v>0</v>
      </c>
      <c r="N2439" s="931"/>
      <c r="O2439" s="530">
        <f t="shared" si="3663"/>
        <v>0</v>
      </c>
      <c r="P2439" s="530">
        <f t="shared" si="3664"/>
        <v>0</v>
      </c>
      <c r="Q2439" s="646"/>
      <c r="R2439" s="536"/>
      <c r="S2439" s="536"/>
      <c r="T2439" s="536"/>
      <c r="U2439" s="536"/>
      <c r="V2439" s="536"/>
      <c r="W2439" s="683" t="str">
        <f t="shared" ref="W2439:W2444" si="3684">IF(SUM(Q2439:V2439)=X2439,"OK",SUM(Q2439:V2439)-X2439)</f>
        <v>OK</v>
      </c>
      <c r="X2439" s="141"/>
      <c r="Y2439" s="141"/>
      <c r="Z2439" s="552"/>
      <c r="AA2439" s="552"/>
      <c r="AB2439" s="683" t="str">
        <f t="shared" ref="AB2439:AB2444" si="3685">IF(SUM(Z2439:AA2439)=AC2439,"OK",SUM(Z2439:AA2439)-AC2439)</f>
        <v>OK</v>
      </c>
      <c r="AC2439" s="593"/>
      <c r="AD2439" s="530">
        <f t="shared" si="3665"/>
        <v>0</v>
      </c>
      <c r="AE2439" s="842">
        <f t="shared" si="3666"/>
        <v>0</v>
      </c>
      <c r="AF2439" s="931"/>
      <c r="AG2439" s="530">
        <f t="shared" si="3667"/>
        <v>0</v>
      </c>
      <c r="AH2439" s="530">
        <f t="shared" si="3668"/>
        <v>0</v>
      </c>
      <c r="AI2439" s="641"/>
      <c r="AJ2439" s="537"/>
      <c r="AK2439" s="537"/>
      <c r="AL2439" s="537"/>
      <c r="AM2439" s="537"/>
      <c r="AN2439" s="537"/>
      <c r="AO2439" s="683" t="str">
        <f t="shared" ref="AO2439:AO2444" si="3686">IF(SUM(AI2439:AN2439)=AP2439,"OK",SUM(AI2439:AN2439)-AP2439)</f>
        <v>OK</v>
      </c>
      <c r="AP2439" s="141"/>
      <c r="AQ2439" s="141"/>
      <c r="AR2439" s="552"/>
      <c r="AS2439" s="552"/>
      <c r="AT2439" s="683" t="str">
        <f t="shared" ref="AT2439:AT2444" si="3687">IF(SUM(AR2439:AS2439)=AU2439,"OK",SUM(AR2439:AS2439)-AU2439)</f>
        <v>OK</v>
      </c>
      <c r="AU2439" s="593"/>
      <c r="AV2439" s="530">
        <f t="shared" si="3669"/>
        <v>0</v>
      </c>
      <c r="AW2439" s="842">
        <f t="shared" si="3670"/>
        <v>0</v>
      </c>
      <c r="AX2439" s="115">
        <f t="shared" si="3671"/>
        <v>0</v>
      </c>
      <c r="AY2439" s="5">
        <f t="shared" si="3672"/>
        <v>0</v>
      </c>
      <c r="AZ2439" s="7">
        <f t="shared" ref="AZ2439:AZ2444" si="3688">AY2439-AX2439</f>
        <v>0</v>
      </c>
      <c r="BA2439" s="335" t="e">
        <f t="shared" ref="BA2439:BA2444" si="3689">AZ2439/AX2439</f>
        <v>#DIV/0!</v>
      </c>
      <c r="BB2439" s="23">
        <f t="shared" si="3673"/>
        <v>0</v>
      </c>
      <c r="BC2439" s="5">
        <f t="shared" ref="BC2439:BC2444" si="3690">AW2439</f>
        <v>0</v>
      </c>
      <c r="BD2439" s="7">
        <f t="shared" ref="BD2439:BD2444" si="3691">BC2439-BB2439</f>
        <v>0</v>
      </c>
      <c r="BE2439" s="335" t="e">
        <f t="shared" ref="BE2439:BE2444" si="3692">BD2439/BB2439</f>
        <v>#DIV/0!</v>
      </c>
      <c r="BG2439" s="826" t="str">
        <f t="shared" si="3674"/>
        <v>31.32</v>
      </c>
      <c r="BH2439" s="607" t="b">
        <f>COUNTIF('Codes SEC'!$B$2:$B$250,Ministres!BG2439)&gt;0</f>
        <v>1</v>
      </c>
    </row>
    <row r="2440" spans="1:60" ht="35.1" customHeight="1" x14ac:dyDescent="0.25">
      <c r="A2440" s="222" t="s">
        <v>6127</v>
      </c>
      <c r="B2440" s="112" t="s">
        <v>5018</v>
      </c>
      <c r="C2440" s="116" t="s">
        <v>149</v>
      </c>
      <c r="D2440" s="620">
        <v>1000</v>
      </c>
      <c r="E2440" s="278"/>
      <c r="F2440" s="116">
        <v>19</v>
      </c>
      <c r="G2440" s="700"/>
      <c r="H2440" s="900">
        <v>122</v>
      </c>
      <c r="I2440" s="580">
        <v>83200000</v>
      </c>
      <c r="J2440" s="689" t="s">
        <v>7036</v>
      </c>
      <c r="K2440" s="411" t="s">
        <v>7037</v>
      </c>
      <c r="L2440" s="733">
        <v>0</v>
      </c>
      <c r="M2440" s="734">
        <v>0</v>
      </c>
      <c r="N2440" s="931"/>
      <c r="O2440" s="530">
        <f t="shared" si="3663"/>
        <v>0</v>
      </c>
      <c r="P2440" s="530">
        <f t="shared" si="3664"/>
        <v>0</v>
      </c>
      <c r="Q2440" s="646"/>
      <c r="R2440" s="536"/>
      <c r="S2440" s="536"/>
      <c r="T2440" s="536"/>
      <c r="U2440" s="536"/>
      <c r="V2440" s="536"/>
      <c r="W2440" s="683" t="str">
        <f t="shared" si="3684"/>
        <v>OK</v>
      </c>
      <c r="X2440" s="141"/>
      <c r="Y2440" s="141"/>
      <c r="Z2440" s="552"/>
      <c r="AA2440" s="552"/>
      <c r="AB2440" s="683" t="str">
        <f t="shared" si="3685"/>
        <v>OK</v>
      </c>
      <c r="AC2440" s="593"/>
      <c r="AD2440" s="530">
        <f t="shared" si="3665"/>
        <v>0</v>
      </c>
      <c r="AE2440" s="842">
        <f t="shared" si="3666"/>
        <v>0</v>
      </c>
      <c r="AF2440" s="931"/>
      <c r="AG2440" s="530">
        <f t="shared" si="3667"/>
        <v>0</v>
      </c>
      <c r="AH2440" s="530">
        <f t="shared" si="3668"/>
        <v>0</v>
      </c>
      <c r="AI2440" s="641"/>
      <c r="AJ2440" s="537"/>
      <c r="AK2440" s="537"/>
      <c r="AL2440" s="537"/>
      <c r="AM2440" s="537"/>
      <c r="AN2440" s="537"/>
      <c r="AO2440" s="683" t="str">
        <f t="shared" si="3686"/>
        <v>OK</v>
      </c>
      <c r="AP2440" s="141"/>
      <c r="AQ2440" s="141"/>
      <c r="AR2440" s="552"/>
      <c r="AS2440" s="552"/>
      <c r="AT2440" s="683" t="str">
        <f t="shared" si="3687"/>
        <v>OK</v>
      </c>
      <c r="AU2440" s="593"/>
      <c r="AV2440" s="530">
        <f t="shared" si="3669"/>
        <v>0</v>
      </c>
      <c r="AW2440" s="842">
        <f t="shared" si="3670"/>
        <v>0</v>
      </c>
      <c r="AX2440" s="115">
        <f t="shared" si="3671"/>
        <v>0</v>
      </c>
      <c r="AY2440" s="5">
        <f t="shared" si="3672"/>
        <v>0</v>
      </c>
      <c r="AZ2440" s="7">
        <f t="shared" si="3688"/>
        <v>0</v>
      </c>
      <c r="BA2440" s="335" t="e">
        <f t="shared" si="3689"/>
        <v>#DIV/0!</v>
      </c>
      <c r="BB2440" s="23">
        <f t="shared" si="3673"/>
        <v>0</v>
      </c>
      <c r="BC2440" s="5">
        <f t="shared" si="3690"/>
        <v>0</v>
      </c>
      <c r="BD2440" s="7">
        <f t="shared" si="3691"/>
        <v>0</v>
      </c>
      <c r="BE2440" s="335" t="e">
        <f t="shared" si="3692"/>
        <v>#DIV/0!</v>
      </c>
      <c r="BG2440" s="826" t="str">
        <f t="shared" si="3674"/>
        <v>32.00</v>
      </c>
      <c r="BH2440" s="607" t="b">
        <f>COUNTIF('Codes SEC'!$B$2:$B$250,Ministres!BG2440)&gt;0</f>
        <v>1</v>
      </c>
    </row>
    <row r="2441" spans="1:60" ht="35.1" customHeight="1" x14ac:dyDescent="0.25">
      <c r="A2441" s="222" t="s">
        <v>6127</v>
      </c>
      <c r="B2441" s="112" t="s">
        <v>5018</v>
      </c>
      <c r="C2441" s="116" t="s">
        <v>149</v>
      </c>
      <c r="D2441" s="620">
        <v>1000</v>
      </c>
      <c r="E2441" s="278"/>
      <c r="F2441" s="116" t="s">
        <v>5016</v>
      </c>
      <c r="G2441" s="700"/>
      <c r="H2441" s="900">
        <v>122</v>
      </c>
      <c r="I2441" s="580">
        <v>83300000</v>
      </c>
      <c r="J2441" s="689" t="s">
        <v>6876</v>
      </c>
      <c r="K2441" s="411" t="s">
        <v>6877</v>
      </c>
      <c r="L2441" s="733">
        <v>0</v>
      </c>
      <c r="M2441" s="734">
        <v>0</v>
      </c>
      <c r="N2441" s="931"/>
      <c r="O2441" s="530">
        <f t="shared" si="3663"/>
        <v>0</v>
      </c>
      <c r="P2441" s="530">
        <f t="shared" si="3664"/>
        <v>0</v>
      </c>
      <c r="Q2441" s="646"/>
      <c r="R2441" s="536"/>
      <c r="S2441" s="536"/>
      <c r="T2441" s="536"/>
      <c r="U2441" s="536"/>
      <c r="V2441" s="536"/>
      <c r="W2441" s="683" t="str">
        <f t="shared" si="3684"/>
        <v>OK</v>
      </c>
      <c r="X2441" s="141"/>
      <c r="Y2441" s="141"/>
      <c r="Z2441" s="552"/>
      <c r="AA2441" s="552"/>
      <c r="AB2441" s="683" t="str">
        <f t="shared" si="3685"/>
        <v>OK</v>
      </c>
      <c r="AC2441" s="593"/>
      <c r="AD2441" s="530">
        <f t="shared" si="3665"/>
        <v>0</v>
      </c>
      <c r="AE2441" s="842">
        <f t="shared" si="3666"/>
        <v>0</v>
      </c>
      <c r="AF2441" s="931"/>
      <c r="AG2441" s="530">
        <f t="shared" si="3667"/>
        <v>0</v>
      </c>
      <c r="AH2441" s="530">
        <f t="shared" si="3668"/>
        <v>0</v>
      </c>
      <c r="AI2441" s="641"/>
      <c r="AJ2441" s="537"/>
      <c r="AK2441" s="537"/>
      <c r="AL2441" s="537"/>
      <c r="AM2441" s="537"/>
      <c r="AN2441" s="537"/>
      <c r="AO2441" s="683" t="str">
        <f t="shared" si="3686"/>
        <v>OK</v>
      </c>
      <c r="AP2441" s="141"/>
      <c r="AQ2441" s="141"/>
      <c r="AR2441" s="552"/>
      <c r="AS2441" s="552"/>
      <c r="AT2441" s="683" t="str">
        <f t="shared" si="3687"/>
        <v>OK</v>
      </c>
      <c r="AU2441" s="593"/>
      <c r="AV2441" s="530">
        <f t="shared" si="3669"/>
        <v>0</v>
      </c>
      <c r="AW2441" s="842">
        <f t="shared" si="3670"/>
        <v>0</v>
      </c>
      <c r="AX2441" s="115">
        <f t="shared" si="3671"/>
        <v>0</v>
      </c>
      <c r="AY2441" s="5">
        <f t="shared" si="3672"/>
        <v>0</v>
      </c>
      <c r="AZ2441" s="7">
        <f t="shared" si="3688"/>
        <v>0</v>
      </c>
      <c r="BA2441" s="335" t="e">
        <f t="shared" si="3689"/>
        <v>#DIV/0!</v>
      </c>
      <c r="BB2441" s="23">
        <f t="shared" si="3673"/>
        <v>0</v>
      </c>
      <c r="BC2441" s="5">
        <f t="shared" si="3690"/>
        <v>0</v>
      </c>
      <c r="BD2441" s="7">
        <f t="shared" si="3691"/>
        <v>0</v>
      </c>
      <c r="BE2441" s="335" t="e">
        <f t="shared" si="3692"/>
        <v>#DIV/0!</v>
      </c>
      <c r="BG2441" s="826" t="str">
        <f t="shared" si="3674"/>
        <v>33.00</v>
      </c>
      <c r="BH2441" s="607" t="b">
        <f>COUNTIF('Codes SEC'!$B$2:$B$250,Ministres!BG2441)&gt;0</f>
        <v>1</v>
      </c>
    </row>
    <row r="2442" spans="1:60" ht="35.1" customHeight="1" x14ac:dyDescent="0.25">
      <c r="A2442" s="222" t="s">
        <v>6127</v>
      </c>
      <c r="B2442" s="112" t="s">
        <v>5018</v>
      </c>
      <c r="C2442" s="116" t="s">
        <v>149</v>
      </c>
      <c r="D2442" s="620">
        <v>1000</v>
      </c>
      <c r="E2442" s="278"/>
      <c r="F2442" s="116" t="s">
        <v>5016</v>
      </c>
      <c r="G2442" s="700"/>
      <c r="H2442" s="900">
        <v>122</v>
      </c>
      <c r="I2442" s="580">
        <v>83441000</v>
      </c>
      <c r="J2442" s="689" t="s">
        <v>6872</v>
      </c>
      <c r="K2442" s="411" t="s">
        <v>6873</v>
      </c>
      <c r="L2442" s="733">
        <v>0</v>
      </c>
      <c r="M2442" s="734">
        <v>0</v>
      </c>
      <c r="N2442" s="931"/>
      <c r="O2442" s="530">
        <f t="shared" si="3663"/>
        <v>0</v>
      </c>
      <c r="P2442" s="530">
        <f t="shared" si="3664"/>
        <v>0</v>
      </c>
      <c r="Q2442" s="646"/>
      <c r="R2442" s="536"/>
      <c r="S2442" s="536"/>
      <c r="T2442" s="536"/>
      <c r="U2442" s="536"/>
      <c r="V2442" s="536"/>
      <c r="W2442" s="683" t="str">
        <f t="shared" si="3684"/>
        <v>OK</v>
      </c>
      <c r="X2442" s="141"/>
      <c r="Y2442" s="141"/>
      <c r="Z2442" s="552"/>
      <c r="AA2442" s="552"/>
      <c r="AB2442" s="683" t="str">
        <f t="shared" si="3685"/>
        <v>OK</v>
      </c>
      <c r="AC2442" s="593"/>
      <c r="AD2442" s="530">
        <f t="shared" si="3665"/>
        <v>0</v>
      </c>
      <c r="AE2442" s="842">
        <f t="shared" si="3666"/>
        <v>0</v>
      </c>
      <c r="AF2442" s="931"/>
      <c r="AG2442" s="530">
        <f t="shared" si="3667"/>
        <v>0</v>
      </c>
      <c r="AH2442" s="530">
        <f t="shared" si="3668"/>
        <v>0</v>
      </c>
      <c r="AI2442" s="641"/>
      <c r="AJ2442" s="537"/>
      <c r="AK2442" s="537"/>
      <c r="AL2442" s="537"/>
      <c r="AM2442" s="537"/>
      <c r="AN2442" s="537"/>
      <c r="AO2442" s="683" t="str">
        <f t="shared" si="3686"/>
        <v>OK</v>
      </c>
      <c r="AP2442" s="141"/>
      <c r="AQ2442" s="141"/>
      <c r="AR2442" s="552"/>
      <c r="AS2442" s="552"/>
      <c r="AT2442" s="683" t="str">
        <f t="shared" si="3687"/>
        <v>OK</v>
      </c>
      <c r="AU2442" s="593"/>
      <c r="AV2442" s="530">
        <f t="shared" si="3669"/>
        <v>0</v>
      </c>
      <c r="AW2442" s="842">
        <f t="shared" si="3670"/>
        <v>0</v>
      </c>
      <c r="AX2442" s="115">
        <f t="shared" si="3671"/>
        <v>0</v>
      </c>
      <c r="AY2442" s="5">
        <f t="shared" si="3672"/>
        <v>0</v>
      </c>
      <c r="AZ2442" s="7">
        <f t="shared" si="3688"/>
        <v>0</v>
      </c>
      <c r="BA2442" s="335" t="e">
        <f t="shared" si="3689"/>
        <v>#DIV/0!</v>
      </c>
      <c r="BB2442" s="23">
        <f t="shared" si="3673"/>
        <v>0</v>
      </c>
      <c r="BC2442" s="5">
        <f t="shared" si="3690"/>
        <v>0</v>
      </c>
      <c r="BD2442" s="7">
        <f t="shared" si="3691"/>
        <v>0</v>
      </c>
      <c r="BE2442" s="335" t="e">
        <f t="shared" si="3692"/>
        <v>#DIV/0!</v>
      </c>
      <c r="BG2442" s="826" t="str">
        <f t="shared" si="3674"/>
        <v>34.41</v>
      </c>
      <c r="BH2442" s="607" t="b">
        <f>COUNTIF('Codes SEC'!$B$2:$B$250,Ministres!BG2442)&gt;0</f>
        <v>1</v>
      </c>
    </row>
    <row r="2443" spans="1:60" ht="35.1" customHeight="1" x14ac:dyDescent="0.25">
      <c r="A2443" s="222" t="s">
        <v>6127</v>
      </c>
      <c r="B2443" s="112" t="s">
        <v>5018</v>
      </c>
      <c r="C2443" s="116" t="s">
        <v>149</v>
      </c>
      <c r="D2443" s="620">
        <v>1000</v>
      </c>
      <c r="E2443" s="278"/>
      <c r="F2443" s="116" t="s">
        <v>5016</v>
      </c>
      <c r="G2443" s="700"/>
      <c r="H2443" s="900">
        <v>122</v>
      </c>
      <c r="I2443" s="580">
        <v>84140000</v>
      </c>
      <c r="J2443" s="689" t="s">
        <v>6826</v>
      </c>
      <c r="K2443" s="411" t="s">
        <v>6827</v>
      </c>
      <c r="L2443" s="733">
        <v>0</v>
      </c>
      <c r="M2443" s="734">
        <v>0</v>
      </c>
      <c r="N2443" s="931"/>
      <c r="O2443" s="530">
        <f t="shared" si="3663"/>
        <v>0</v>
      </c>
      <c r="P2443" s="530">
        <f t="shared" si="3664"/>
        <v>0</v>
      </c>
      <c r="Q2443" s="646"/>
      <c r="R2443" s="536"/>
      <c r="S2443" s="536"/>
      <c r="T2443" s="536"/>
      <c r="U2443" s="536"/>
      <c r="V2443" s="536"/>
      <c r="W2443" s="683" t="str">
        <f t="shared" si="3684"/>
        <v>OK</v>
      </c>
      <c r="X2443" s="141"/>
      <c r="Y2443" s="141"/>
      <c r="Z2443" s="552"/>
      <c r="AA2443" s="552"/>
      <c r="AB2443" s="683" t="str">
        <f t="shared" si="3685"/>
        <v>OK</v>
      </c>
      <c r="AC2443" s="593"/>
      <c r="AD2443" s="530">
        <f t="shared" si="3665"/>
        <v>0</v>
      </c>
      <c r="AE2443" s="842">
        <f t="shared" si="3666"/>
        <v>0</v>
      </c>
      <c r="AF2443" s="931"/>
      <c r="AG2443" s="530">
        <f t="shared" si="3667"/>
        <v>0</v>
      </c>
      <c r="AH2443" s="530">
        <f t="shared" si="3668"/>
        <v>0</v>
      </c>
      <c r="AI2443" s="641"/>
      <c r="AJ2443" s="537"/>
      <c r="AK2443" s="537"/>
      <c r="AL2443" s="537"/>
      <c r="AM2443" s="537"/>
      <c r="AN2443" s="537"/>
      <c r="AO2443" s="683" t="str">
        <f t="shared" si="3686"/>
        <v>OK</v>
      </c>
      <c r="AP2443" s="141"/>
      <c r="AQ2443" s="141"/>
      <c r="AR2443" s="552"/>
      <c r="AS2443" s="552"/>
      <c r="AT2443" s="683" t="str">
        <f t="shared" si="3687"/>
        <v>OK</v>
      </c>
      <c r="AU2443" s="593"/>
      <c r="AV2443" s="530">
        <f t="shared" si="3669"/>
        <v>0</v>
      </c>
      <c r="AW2443" s="842">
        <f t="shared" si="3670"/>
        <v>0</v>
      </c>
      <c r="AX2443" s="115">
        <f t="shared" si="3671"/>
        <v>0</v>
      </c>
      <c r="AY2443" s="5">
        <f t="shared" si="3672"/>
        <v>0</v>
      </c>
      <c r="AZ2443" s="7">
        <f t="shared" si="3688"/>
        <v>0</v>
      </c>
      <c r="BA2443" s="335" t="e">
        <f t="shared" si="3689"/>
        <v>#DIV/0!</v>
      </c>
      <c r="BB2443" s="23">
        <f t="shared" si="3673"/>
        <v>0</v>
      </c>
      <c r="BC2443" s="5">
        <f t="shared" si="3690"/>
        <v>0</v>
      </c>
      <c r="BD2443" s="7">
        <f t="shared" si="3691"/>
        <v>0</v>
      </c>
      <c r="BE2443" s="335" t="e">
        <f t="shared" si="3692"/>
        <v>#DIV/0!</v>
      </c>
      <c r="BG2443" s="826" t="str">
        <f t="shared" si="3674"/>
        <v>41.40</v>
      </c>
      <c r="BH2443" s="607" t="b">
        <f>COUNTIF('Codes SEC'!$B$2:$B$250,Ministres!BG2443)&gt;0</f>
        <v>1</v>
      </c>
    </row>
    <row r="2444" spans="1:60" ht="35.1" customHeight="1" x14ac:dyDescent="0.25">
      <c r="A2444" s="222" t="s">
        <v>6127</v>
      </c>
      <c r="B2444" s="112" t="s">
        <v>5018</v>
      </c>
      <c r="C2444" s="116" t="s">
        <v>149</v>
      </c>
      <c r="D2444" s="620">
        <v>1000</v>
      </c>
      <c r="E2444" s="278"/>
      <c r="F2444" s="116" t="s">
        <v>6671</v>
      </c>
      <c r="G2444" s="700"/>
      <c r="H2444" s="900">
        <v>122</v>
      </c>
      <c r="I2444" s="580">
        <v>84140000</v>
      </c>
      <c r="J2444" s="689" t="s">
        <v>6890</v>
      </c>
      <c r="K2444" s="411" t="s">
        <v>6891</v>
      </c>
      <c r="L2444" s="733">
        <v>0</v>
      </c>
      <c r="M2444" s="734">
        <v>0</v>
      </c>
      <c r="N2444" s="931"/>
      <c r="O2444" s="530">
        <f t="shared" si="3663"/>
        <v>0</v>
      </c>
      <c r="P2444" s="530">
        <f t="shared" si="3664"/>
        <v>0</v>
      </c>
      <c r="Q2444" s="646"/>
      <c r="R2444" s="536"/>
      <c r="S2444" s="536"/>
      <c r="T2444" s="536"/>
      <c r="U2444" s="536"/>
      <c r="V2444" s="536"/>
      <c r="W2444" s="683" t="str">
        <f t="shared" si="3684"/>
        <v>OK</v>
      </c>
      <c r="X2444" s="141"/>
      <c r="Y2444" s="141"/>
      <c r="Z2444" s="552"/>
      <c r="AA2444" s="552"/>
      <c r="AB2444" s="683" t="str">
        <f t="shared" si="3685"/>
        <v>OK</v>
      </c>
      <c r="AC2444" s="593"/>
      <c r="AD2444" s="530">
        <f t="shared" si="3665"/>
        <v>0</v>
      </c>
      <c r="AE2444" s="842">
        <f t="shared" si="3666"/>
        <v>0</v>
      </c>
      <c r="AF2444" s="931"/>
      <c r="AG2444" s="530">
        <f t="shared" si="3667"/>
        <v>0</v>
      </c>
      <c r="AH2444" s="530">
        <f t="shared" si="3668"/>
        <v>0</v>
      </c>
      <c r="AI2444" s="641"/>
      <c r="AJ2444" s="537"/>
      <c r="AK2444" s="537"/>
      <c r="AL2444" s="537"/>
      <c r="AM2444" s="537"/>
      <c r="AN2444" s="537"/>
      <c r="AO2444" s="683" t="str">
        <f t="shared" si="3686"/>
        <v>OK</v>
      </c>
      <c r="AP2444" s="141"/>
      <c r="AQ2444" s="141"/>
      <c r="AR2444" s="552"/>
      <c r="AS2444" s="552"/>
      <c r="AT2444" s="683" t="str">
        <f t="shared" si="3687"/>
        <v>OK</v>
      </c>
      <c r="AU2444" s="593"/>
      <c r="AV2444" s="530">
        <f t="shared" si="3669"/>
        <v>0</v>
      </c>
      <c r="AW2444" s="842">
        <f t="shared" si="3670"/>
        <v>0</v>
      </c>
      <c r="AX2444" s="115">
        <f t="shared" si="3671"/>
        <v>0</v>
      </c>
      <c r="AY2444" s="5">
        <f t="shared" si="3672"/>
        <v>0</v>
      </c>
      <c r="AZ2444" s="7">
        <f t="shared" si="3688"/>
        <v>0</v>
      </c>
      <c r="BA2444" s="335" t="e">
        <f t="shared" si="3689"/>
        <v>#DIV/0!</v>
      </c>
      <c r="BB2444" s="23">
        <f t="shared" si="3673"/>
        <v>0</v>
      </c>
      <c r="BC2444" s="5">
        <f t="shared" si="3690"/>
        <v>0</v>
      </c>
      <c r="BD2444" s="7">
        <f t="shared" si="3691"/>
        <v>0</v>
      </c>
      <c r="BE2444" s="335" t="e">
        <f t="shared" si="3692"/>
        <v>#DIV/0!</v>
      </c>
      <c r="BG2444" s="826" t="str">
        <f t="shared" si="3674"/>
        <v>41.40</v>
      </c>
      <c r="BH2444" s="607" t="b">
        <f>COUNTIF('Codes SEC'!$B$2:$B$250,Ministres!BG2444)&gt;0</f>
        <v>1</v>
      </c>
    </row>
    <row r="2445" spans="1:60" ht="35.1" customHeight="1" x14ac:dyDescent="0.25">
      <c r="A2445" s="222" t="s">
        <v>6127</v>
      </c>
      <c r="B2445" s="112" t="s">
        <v>5018</v>
      </c>
      <c r="C2445" s="116" t="s">
        <v>149</v>
      </c>
      <c r="D2445" s="620">
        <v>1000</v>
      </c>
      <c r="E2445" s="278"/>
      <c r="F2445" s="116" t="s">
        <v>5016</v>
      </c>
      <c r="G2445" s="700"/>
      <c r="H2445" s="900">
        <v>122</v>
      </c>
      <c r="I2445" s="580">
        <v>84312000</v>
      </c>
      <c r="J2445" s="689" t="s">
        <v>6742</v>
      </c>
      <c r="K2445" s="411" t="s">
        <v>6743</v>
      </c>
      <c r="L2445" s="733">
        <v>0</v>
      </c>
      <c r="M2445" s="734">
        <v>0</v>
      </c>
      <c r="N2445" s="931"/>
      <c r="O2445" s="530">
        <f t="shared" si="3663"/>
        <v>0</v>
      </c>
      <c r="P2445" s="530">
        <f t="shared" si="3664"/>
        <v>0</v>
      </c>
      <c r="Q2445" s="646"/>
      <c r="R2445" s="536"/>
      <c r="S2445" s="536"/>
      <c r="T2445" s="536"/>
      <c r="U2445" s="536"/>
      <c r="V2445" s="536"/>
      <c r="W2445" s="683" t="str">
        <f t="shared" si="3675"/>
        <v>OK</v>
      </c>
      <c r="X2445" s="141"/>
      <c r="Y2445" s="141"/>
      <c r="Z2445" s="552"/>
      <c r="AA2445" s="552"/>
      <c r="AB2445" s="683" t="str">
        <f t="shared" si="3676"/>
        <v>OK</v>
      </c>
      <c r="AC2445" s="593"/>
      <c r="AD2445" s="530">
        <f t="shared" si="3665"/>
        <v>0</v>
      </c>
      <c r="AE2445" s="842">
        <f t="shared" si="3666"/>
        <v>0</v>
      </c>
      <c r="AF2445" s="931"/>
      <c r="AG2445" s="530">
        <f t="shared" si="3667"/>
        <v>0</v>
      </c>
      <c r="AH2445" s="530">
        <f t="shared" si="3668"/>
        <v>0</v>
      </c>
      <c r="AI2445" s="641"/>
      <c r="AJ2445" s="537"/>
      <c r="AK2445" s="537"/>
      <c r="AL2445" s="537"/>
      <c r="AM2445" s="537"/>
      <c r="AN2445" s="537"/>
      <c r="AO2445" s="683" t="str">
        <f t="shared" si="3677"/>
        <v>OK</v>
      </c>
      <c r="AP2445" s="141"/>
      <c r="AQ2445" s="141"/>
      <c r="AR2445" s="552"/>
      <c r="AS2445" s="552"/>
      <c r="AT2445" s="683" t="str">
        <f t="shared" si="3678"/>
        <v>OK</v>
      </c>
      <c r="AU2445" s="593"/>
      <c r="AV2445" s="530">
        <f t="shared" si="3669"/>
        <v>0</v>
      </c>
      <c r="AW2445" s="842">
        <f t="shared" si="3670"/>
        <v>0</v>
      </c>
      <c r="AX2445" s="115">
        <f t="shared" si="3671"/>
        <v>0</v>
      </c>
      <c r="AY2445" s="5">
        <f t="shared" si="3672"/>
        <v>0</v>
      </c>
      <c r="AZ2445" s="7">
        <f t="shared" si="3679"/>
        <v>0</v>
      </c>
      <c r="BA2445" s="335" t="e">
        <f t="shared" si="3680"/>
        <v>#DIV/0!</v>
      </c>
      <c r="BB2445" s="23">
        <f t="shared" si="3673"/>
        <v>0</v>
      </c>
      <c r="BC2445" s="5">
        <f t="shared" si="3681"/>
        <v>0</v>
      </c>
      <c r="BD2445" s="7">
        <f t="shared" si="3682"/>
        <v>0</v>
      </c>
      <c r="BE2445" s="335" t="e">
        <f t="shared" si="3683"/>
        <v>#DIV/0!</v>
      </c>
      <c r="BG2445" s="826" t="str">
        <f t="shared" si="3674"/>
        <v>43.12</v>
      </c>
      <c r="BH2445" s="607" t="b">
        <f>COUNTIF('Codes SEC'!$B$2:$B$250,Ministres!BG2445)&gt;0</f>
        <v>1</v>
      </c>
    </row>
    <row r="2446" spans="1:60" ht="35.1" customHeight="1" x14ac:dyDescent="0.25">
      <c r="A2446" s="222" t="s">
        <v>6127</v>
      </c>
      <c r="B2446" s="112" t="s">
        <v>5018</v>
      </c>
      <c r="C2446" s="116" t="s">
        <v>149</v>
      </c>
      <c r="D2446" s="620">
        <v>1000</v>
      </c>
      <c r="E2446" s="278"/>
      <c r="F2446" s="116" t="s">
        <v>5016</v>
      </c>
      <c r="G2446" s="700"/>
      <c r="H2446" s="900">
        <v>122</v>
      </c>
      <c r="I2446" s="580">
        <v>84316000</v>
      </c>
      <c r="J2446" s="689" t="s">
        <v>6788</v>
      </c>
      <c r="K2446" s="411" t="s">
        <v>6789</v>
      </c>
      <c r="L2446" s="733">
        <v>0</v>
      </c>
      <c r="M2446" s="734">
        <v>0</v>
      </c>
      <c r="N2446" s="931"/>
      <c r="O2446" s="530">
        <f t="shared" si="3663"/>
        <v>0</v>
      </c>
      <c r="P2446" s="530">
        <f t="shared" si="3664"/>
        <v>0</v>
      </c>
      <c r="Q2446" s="646"/>
      <c r="R2446" s="536"/>
      <c r="S2446" s="536"/>
      <c r="T2446" s="536"/>
      <c r="U2446" s="536"/>
      <c r="V2446" s="536"/>
      <c r="W2446" s="683" t="str">
        <f t="shared" si="3675"/>
        <v>OK</v>
      </c>
      <c r="X2446" s="141"/>
      <c r="Y2446" s="141"/>
      <c r="Z2446" s="552"/>
      <c r="AA2446" s="552"/>
      <c r="AB2446" s="683" t="str">
        <f t="shared" si="3676"/>
        <v>OK</v>
      </c>
      <c r="AC2446" s="593"/>
      <c r="AD2446" s="530">
        <f t="shared" si="3665"/>
        <v>0</v>
      </c>
      <c r="AE2446" s="842">
        <f t="shared" si="3666"/>
        <v>0</v>
      </c>
      <c r="AF2446" s="931"/>
      <c r="AG2446" s="530">
        <f t="shared" si="3667"/>
        <v>0</v>
      </c>
      <c r="AH2446" s="530">
        <f t="shared" si="3668"/>
        <v>0</v>
      </c>
      <c r="AI2446" s="641"/>
      <c r="AJ2446" s="537"/>
      <c r="AK2446" s="537"/>
      <c r="AL2446" s="537"/>
      <c r="AM2446" s="537"/>
      <c r="AN2446" s="537"/>
      <c r="AO2446" s="683" t="str">
        <f t="shared" si="3677"/>
        <v>OK</v>
      </c>
      <c r="AP2446" s="141"/>
      <c r="AQ2446" s="141"/>
      <c r="AR2446" s="552"/>
      <c r="AS2446" s="552"/>
      <c r="AT2446" s="683" t="str">
        <f t="shared" si="3678"/>
        <v>OK</v>
      </c>
      <c r="AU2446" s="593"/>
      <c r="AV2446" s="530">
        <f t="shared" si="3669"/>
        <v>0</v>
      </c>
      <c r="AW2446" s="842">
        <f t="shared" si="3670"/>
        <v>0</v>
      </c>
      <c r="AX2446" s="115">
        <f t="shared" si="3671"/>
        <v>0</v>
      </c>
      <c r="AY2446" s="5">
        <f t="shared" si="3672"/>
        <v>0</v>
      </c>
      <c r="AZ2446" s="7">
        <f t="shared" si="3679"/>
        <v>0</v>
      </c>
      <c r="BA2446" s="335" t="e">
        <f t="shared" si="3680"/>
        <v>#DIV/0!</v>
      </c>
      <c r="BB2446" s="23">
        <f t="shared" si="3673"/>
        <v>0</v>
      </c>
      <c r="BC2446" s="5">
        <f t="shared" si="3681"/>
        <v>0</v>
      </c>
      <c r="BD2446" s="7">
        <f t="shared" si="3682"/>
        <v>0</v>
      </c>
      <c r="BE2446" s="335" t="e">
        <f t="shared" si="3683"/>
        <v>#DIV/0!</v>
      </c>
      <c r="BG2446" s="826" t="str">
        <f t="shared" si="3674"/>
        <v>43.16</v>
      </c>
      <c r="BH2446" s="607" t="b">
        <f>COUNTIF('Codes SEC'!$B$2:$B$250,Ministres!BG2446)&gt;0</f>
        <v>1</v>
      </c>
    </row>
    <row r="2447" spans="1:60" ht="35.1" customHeight="1" x14ac:dyDescent="0.25">
      <c r="A2447" s="222" t="s">
        <v>6127</v>
      </c>
      <c r="B2447" s="112" t="s">
        <v>5018</v>
      </c>
      <c r="C2447" s="116" t="s">
        <v>149</v>
      </c>
      <c r="D2447" s="620">
        <v>1000</v>
      </c>
      <c r="E2447" s="278"/>
      <c r="F2447" s="116" t="s">
        <v>5016</v>
      </c>
      <c r="G2447" s="700"/>
      <c r="H2447" s="900">
        <v>122</v>
      </c>
      <c r="I2447" s="580">
        <v>84322000</v>
      </c>
      <c r="J2447" s="689" t="s">
        <v>6804</v>
      </c>
      <c r="K2447" s="411" t="s">
        <v>6805</v>
      </c>
      <c r="L2447" s="733">
        <v>0</v>
      </c>
      <c r="M2447" s="734">
        <v>0</v>
      </c>
      <c r="N2447" s="931"/>
      <c r="O2447" s="530">
        <f t="shared" si="3663"/>
        <v>0</v>
      </c>
      <c r="P2447" s="530">
        <f t="shared" si="3664"/>
        <v>0</v>
      </c>
      <c r="Q2447" s="646"/>
      <c r="R2447" s="536"/>
      <c r="S2447" s="536"/>
      <c r="T2447" s="536"/>
      <c r="U2447" s="536"/>
      <c r="V2447" s="536"/>
      <c r="W2447" s="683" t="str">
        <f>IF(SUM(Q2447:V2447)=X2447,"OK",SUM(Q2447:V2447)-X2447)</f>
        <v>OK</v>
      </c>
      <c r="X2447" s="141"/>
      <c r="Y2447" s="141"/>
      <c r="Z2447" s="552"/>
      <c r="AA2447" s="552"/>
      <c r="AB2447" s="683" t="str">
        <f>IF(SUM(Z2447:AA2447)=AC2447,"OK",SUM(Z2447:AA2447)-AC2447)</f>
        <v>OK</v>
      </c>
      <c r="AC2447" s="593"/>
      <c r="AD2447" s="530">
        <f t="shared" si="3665"/>
        <v>0</v>
      </c>
      <c r="AE2447" s="842">
        <f t="shared" si="3666"/>
        <v>0</v>
      </c>
      <c r="AF2447" s="931"/>
      <c r="AG2447" s="530">
        <f t="shared" si="3667"/>
        <v>0</v>
      </c>
      <c r="AH2447" s="530">
        <f t="shared" si="3668"/>
        <v>0</v>
      </c>
      <c r="AI2447" s="641"/>
      <c r="AJ2447" s="537"/>
      <c r="AK2447" s="537"/>
      <c r="AL2447" s="537"/>
      <c r="AM2447" s="537"/>
      <c r="AN2447" s="537"/>
      <c r="AO2447" s="683" t="str">
        <f>IF(SUM(AI2447:AN2447)=AP2447,"OK",SUM(AI2447:AN2447)-AP2447)</f>
        <v>OK</v>
      </c>
      <c r="AP2447" s="141"/>
      <c r="AQ2447" s="141"/>
      <c r="AR2447" s="552"/>
      <c r="AS2447" s="552"/>
      <c r="AT2447" s="683" t="str">
        <f>IF(SUM(AR2447:AS2447)=AU2447,"OK",SUM(AR2447:AS2447)-AU2447)</f>
        <v>OK</v>
      </c>
      <c r="AU2447" s="593"/>
      <c r="AV2447" s="530">
        <f t="shared" si="3669"/>
        <v>0</v>
      </c>
      <c r="AW2447" s="842">
        <f t="shared" si="3670"/>
        <v>0</v>
      </c>
      <c r="AX2447" s="115">
        <f t="shared" si="3671"/>
        <v>0</v>
      </c>
      <c r="AY2447" s="5">
        <f t="shared" si="3672"/>
        <v>0</v>
      </c>
      <c r="AZ2447" s="7">
        <f>AY2447-AX2447</f>
        <v>0</v>
      </c>
      <c r="BA2447" s="335" t="e">
        <f>AZ2447/AX2447</f>
        <v>#DIV/0!</v>
      </c>
      <c r="BB2447" s="23">
        <f t="shared" si="3673"/>
        <v>0</v>
      </c>
      <c r="BC2447" s="5">
        <f>AW2447</f>
        <v>0</v>
      </c>
      <c r="BD2447" s="7">
        <f>BC2447-BB2447</f>
        <v>0</v>
      </c>
      <c r="BE2447" s="335" t="e">
        <f>BD2447/BB2447</f>
        <v>#DIV/0!</v>
      </c>
      <c r="BG2447" s="826" t="str">
        <f t="shared" si="3674"/>
        <v>43.22</v>
      </c>
      <c r="BH2447" s="607" t="b">
        <f>COUNTIF('Codes SEC'!$B$2:$B$250,Ministres!BG2447)&gt;0</f>
        <v>1</v>
      </c>
    </row>
    <row r="2448" spans="1:60" ht="35.1" customHeight="1" x14ac:dyDescent="0.25">
      <c r="A2448" s="222" t="s">
        <v>6127</v>
      </c>
      <c r="B2448" s="112" t="s">
        <v>5018</v>
      </c>
      <c r="C2448" s="116" t="s">
        <v>149</v>
      </c>
      <c r="D2448" s="620">
        <v>1000</v>
      </c>
      <c r="E2448" s="278"/>
      <c r="F2448" s="116" t="s">
        <v>5016</v>
      </c>
      <c r="G2448" s="700"/>
      <c r="H2448" s="900">
        <v>122</v>
      </c>
      <c r="I2448" s="580">
        <v>84326000</v>
      </c>
      <c r="J2448" s="689" t="s">
        <v>6790</v>
      </c>
      <c r="K2448" s="411" t="s">
        <v>6791</v>
      </c>
      <c r="L2448" s="733">
        <v>0</v>
      </c>
      <c r="M2448" s="734">
        <v>0</v>
      </c>
      <c r="N2448" s="931"/>
      <c r="O2448" s="530">
        <f t="shared" si="3663"/>
        <v>0</v>
      </c>
      <c r="P2448" s="530">
        <f t="shared" si="3664"/>
        <v>0</v>
      </c>
      <c r="Q2448" s="646"/>
      <c r="R2448" s="536"/>
      <c r="S2448" s="536"/>
      <c r="T2448" s="536"/>
      <c r="U2448" s="536"/>
      <c r="V2448" s="536"/>
      <c r="W2448" s="683" t="str">
        <f t="shared" si="3675"/>
        <v>OK</v>
      </c>
      <c r="X2448" s="141"/>
      <c r="Y2448" s="141"/>
      <c r="Z2448" s="552"/>
      <c r="AA2448" s="552"/>
      <c r="AB2448" s="683" t="str">
        <f t="shared" si="3676"/>
        <v>OK</v>
      </c>
      <c r="AC2448" s="593"/>
      <c r="AD2448" s="530">
        <f t="shared" si="3665"/>
        <v>0</v>
      </c>
      <c r="AE2448" s="842">
        <f t="shared" si="3666"/>
        <v>0</v>
      </c>
      <c r="AF2448" s="931"/>
      <c r="AG2448" s="530">
        <f t="shared" si="3667"/>
        <v>0</v>
      </c>
      <c r="AH2448" s="530">
        <f t="shared" si="3668"/>
        <v>0</v>
      </c>
      <c r="AI2448" s="641"/>
      <c r="AJ2448" s="537"/>
      <c r="AK2448" s="537"/>
      <c r="AL2448" s="537"/>
      <c r="AM2448" s="537"/>
      <c r="AN2448" s="537"/>
      <c r="AO2448" s="683" t="str">
        <f t="shared" si="3677"/>
        <v>OK</v>
      </c>
      <c r="AP2448" s="141"/>
      <c r="AQ2448" s="141"/>
      <c r="AR2448" s="552"/>
      <c r="AS2448" s="552"/>
      <c r="AT2448" s="683" t="str">
        <f t="shared" si="3678"/>
        <v>OK</v>
      </c>
      <c r="AU2448" s="593"/>
      <c r="AV2448" s="530">
        <f t="shared" si="3669"/>
        <v>0</v>
      </c>
      <c r="AW2448" s="842">
        <f t="shared" si="3670"/>
        <v>0</v>
      </c>
      <c r="AX2448" s="115">
        <f t="shared" si="3671"/>
        <v>0</v>
      </c>
      <c r="AY2448" s="5">
        <f t="shared" si="3672"/>
        <v>0</v>
      </c>
      <c r="AZ2448" s="7">
        <f t="shared" si="3679"/>
        <v>0</v>
      </c>
      <c r="BA2448" s="335" t="e">
        <f t="shared" si="3680"/>
        <v>#DIV/0!</v>
      </c>
      <c r="BB2448" s="23">
        <f t="shared" si="3673"/>
        <v>0</v>
      </c>
      <c r="BC2448" s="5">
        <f t="shared" si="3681"/>
        <v>0</v>
      </c>
      <c r="BD2448" s="7">
        <f t="shared" si="3682"/>
        <v>0</v>
      </c>
      <c r="BE2448" s="335" t="e">
        <f t="shared" si="3683"/>
        <v>#DIV/0!</v>
      </c>
      <c r="BG2448" s="826" t="str">
        <f t="shared" si="3674"/>
        <v>43.26</v>
      </c>
      <c r="BH2448" s="607" t="b">
        <f>COUNTIF('Codes SEC'!$B$2:$B$250,Ministres!BG2448)&gt;0</f>
        <v>1</v>
      </c>
    </row>
    <row r="2449" spans="1:60" ht="35.1" customHeight="1" x14ac:dyDescent="0.25">
      <c r="A2449" s="222" t="s">
        <v>6127</v>
      </c>
      <c r="B2449" s="112" t="s">
        <v>5018</v>
      </c>
      <c r="C2449" s="116" t="s">
        <v>149</v>
      </c>
      <c r="D2449" s="620">
        <v>1000</v>
      </c>
      <c r="E2449" s="278"/>
      <c r="F2449" s="116" t="s">
        <v>5016</v>
      </c>
      <c r="G2449" s="700"/>
      <c r="H2449" s="900">
        <v>122</v>
      </c>
      <c r="I2449" s="580">
        <v>84340000</v>
      </c>
      <c r="J2449" s="689" t="s">
        <v>6958</v>
      </c>
      <c r="K2449" s="411" t="s">
        <v>6959</v>
      </c>
      <c r="L2449" s="733">
        <v>0</v>
      </c>
      <c r="M2449" s="734">
        <v>0</v>
      </c>
      <c r="N2449" s="931"/>
      <c r="O2449" s="530">
        <f t="shared" si="3663"/>
        <v>0</v>
      </c>
      <c r="P2449" s="530">
        <f t="shared" si="3664"/>
        <v>0</v>
      </c>
      <c r="Q2449" s="646"/>
      <c r="R2449" s="536"/>
      <c r="S2449" s="536"/>
      <c r="T2449" s="536"/>
      <c r="U2449" s="536"/>
      <c r="V2449" s="536"/>
      <c r="W2449" s="683" t="str">
        <f t="shared" ref="W2449:W2454" si="3693">IF(SUM(Q2449:V2449)=X2449,"OK",SUM(Q2449:V2449)-X2449)</f>
        <v>OK</v>
      </c>
      <c r="X2449" s="141"/>
      <c r="Y2449" s="141"/>
      <c r="Z2449" s="552"/>
      <c r="AA2449" s="552"/>
      <c r="AB2449" s="683" t="str">
        <f t="shared" ref="AB2449:AB2454" si="3694">IF(SUM(Z2449:AA2449)=AC2449,"OK",SUM(Z2449:AA2449)-AC2449)</f>
        <v>OK</v>
      </c>
      <c r="AC2449" s="593"/>
      <c r="AD2449" s="530">
        <f t="shared" si="3665"/>
        <v>0</v>
      </c>
      <c r="AE2449" s="842">
        <f t="shared" si="3666"/>
        <v>0</v>
      </c>
      <c r="AF2449" s="931"/>
      <c r="AG2449" s="530">
        <f t="shared" si="3667"/>
        <v>0</v>
      </c>
      <c r="AH2449" s="530">
        <f t="shared" si="3668"/>
        <v>0</v>
      </c>
      <c r="AI2449" s="641"/>
      <c r="AJ2449" s="537"/>
      <c r="AK2449" s="537"/>
      <c r="AL2449" s="537"/>
      <c r="AM2449" s="537"/>
      <c r="AN2449" s="537"/>
      <c r="AO2449" s="683" t="str">
        <f t="shared" ref="AO2449:AO2454" si="3695">IF(SUM(AI2449:AN2449)=AP2449,"OK",SUM(AI2449:AN2449)-AP2449)</f>
        <v>OK</v>
      </c>
      <c r="AP2449" s="141"/>
      <c r="AQ2449" s="141"/>
      <c r="AR2449" s="552"/>
      <c r="AS2449" s="552"/>
      <c r="AT2449" s="683" t="str">
        <f t="shared" ref="AT2449:AT2454" si="3696">IF(SUM(AR2449:AS2449)=AU2449,"OK",SUM(AR2449:AS2449)-AU2449)</f>
        <v>OK</v>
      </c>
      <c r="AU2449" s="593"/>
      <c r="AV2449" s="530">
        <f t="shared" si="3669"/>
        <v>0</v>
      </c>
      <c r="AW2449" s="842">
        <f t="shared" si="3670"/>
        <v>0</v>
      </c>
      <c r="AX2449" s="115">
        <f t="shared" si="3671"/>
        <v>0</v>
      </c>
      <c r="AY2449" s="5">
        <f t="shared" si="3672"/>
        <v>0</v>
      </c>
      <c r="AZ2449" s="7">
        <f t="shared" ref="AZ2449:AZ2454" si="3697">AY2449-AX2449</f>
        <v>0</v>
      </c>
      <c r="BA2449" s="335" t="e">
        <f t="shared" ref="BA2449:BA2454" si="3698">AZ2449/AX2449</f>
        <v>#DIV/0!</v>
      </c>
      <c r="BB2449" s="23">
        <f t="shared" si="3673"/>
        <v>0</v>
      </c>
      <c r="BC2449" s="5">
        <f t="shared" ref="BC2449:BC2454" si="3699">AW2449</f>
        <v>0</v>
      </c>
      <c r="BD2449" s="7">
        <f t="shared" ref="BD2449:BD2454" si="3700">BC2449-BB2449</f>
        <v>0</v>
      </c>
      <c r="BE2449" s="335" t="e">
        <f t="shared" ref="BE2449:BE2454" si="3701">BD2449/BB2449</f>
        <v>#DIV/0!</v>
      </c>
      <c r="BG2449" s="826" t="str">
        <f t="shared" si="3674"/>
        <v>43.40</v>
      </c>
      <c r="BH2449" s="607" t="b">
        <f>COUNTIF('Codes SEC'!$B$2:$B$250,Ministres!BG2449)&gt;0</f>
        <v>1</v>
      </c>
    </row>
    <row r="2450" spans="1:60" ht="35.1" customHeight="1" x14ac:dyDescent="0.25">
      <c r="A2450" s="222" t="s">
        <v>6127</v>
      </c>
      <c r="B2450" s="112" t="s">
        <v>5018</v>
      </c>
      <c r="C2450" s="116" t="s">
        <v>149</v>
      </c>
      <c r="D2450" s="620">
        <v>1000</v>
      </c>
      <c r="E2450" s="278"/>
      <c r="F2450" s="116" t="s">
        <v>5016</v>
      </c>
      <c r="G2450" s="700"/>
      <c r="H2450" s="900">
        <v>122</v>
      </c>
      <c r="I2450" s="580">
        <v>84352000</v>
      </c>
      <c r="J2450" s="689" t="s">
        <v>6878</v>
      </c>
      <c r="K2450" s="411" t="s">
        <v>6879</v>
      </c>
      <c r="L2450" s="733">
        <v>0</v>
      </c>
      <c r="M2450" s="734">
        <v>0</v>
      </c>
      <c r="N2450" s="931"/>
      <c r="O2450" s="530">
        <f t="shared" si="3663"/>
        <v>0</v>
      </c>
      <c r="P2450" s="530">
        <f t="shared" si="3664"/>
        <v>0</v>
      </c>
      <c r="Q2450" s="646"/>
      <c r="R2450" s="536"/>
      <c r="S2450" s="536"/>
      <c r="T2450" s="536"/>
      <c r="U2450" s="536"/>
      <c r="V2450" s="536"/>
      <c r="W2450" s="683" t="str">
        <f t="shared" si="3693"/>
        <v>OK</v>
      </c>
      <c r="X2450" s="141"/>
      <c r="Y2450" s="141"/>
      <c r="Z2450" s="552"/>
      <c r="AA2450" s="552"/>
      <c r="AB2450" s="683" t="str">
        <f t="shared" si="3694"/>
        <v>OK</v>
      </c>
      <c r="AC2450" s="593"/>
      <c r="AD2450" s="530">
        <f t="shared" si="3665"/>
        <v>0</v>
      </c>
      <c r="AE2450" s="842">
        <f t="shared" si="3666"/>
        <v>0</v>
      </c>
      <c r="AF2450" s="931"/>
      <c r="AG2450" s="530">
        <f t="shared" si="3667"/>
        <v>0</v>
      </c>
      <c r="AH2450" s="530">
        <f t="shared" si="3668"/>
        <v>0</v>
      </c>
      <c r="AI2450" s="641"/>
      <c r="AJ2450" s="537"/>
      <c r="AK2450" s="537"/>
      <c r="AL2450" s="537"/>
      <c r="AM2450" s="537"/>
      <c r="AN2450" s="537"/>
      <c r="AO2450" s="683" t="str">
        <f t="shared" si="3695"/>
        <v>OK</v>
      </c>
      <c r="AP2450" s="141"/>
      <c r="AQ2450" s="141"/>
      <c r="AR2450" s="552"/>
      <c r="AS2450" s="552"/>
      <c r="AT2450" s="683" t="str">
        <f t="shared" si="3696"/>
        <v>OK</v>
      </c>
      <c r="AU2450" s="593"/>
      <c r="AV2450" s="530">
        <f t="shared" si="3669"/>
        <v>0</v>
      </c>
      <c r="AW2450" s="842">
        <f t="shared" si="3670"/>
        <v>0</v>
      </c>
      <c r="AX2450" s="115">
        <f t="shared" si="3671"/>
        <v>0</v>
      </c>
      <c r="AY2450" s="5">
        <f t="shared" si="3672"/>
        <v>0</v>
      </c>
      <c r="AZ2450" s="7">
        <f t="shared" si="3697"/>
        <v>0</v>
      </c>
      <c r="BA2450" s="335" t="e">
        <f t="shared" si="3698"/>
        <v>#DIV/0!</v>
      </c>
      <c r="BB2450" s="23">
        <f t="shared" si="3673"/>
        <v>0</v>
      </c>
      <c r="BC2450" s="5">
        <f t="shared" si="3699"/>
        <v>0</v>
      </c>
      <c r="BD2450" s="7">
        <f t="shared" si="3700"/>
        <v>0</v>
      </c>
      <c r="BE2450" s="335" t="e">
        <f t="shared" si="3701"/>
        <v>#DIV/0!</v>
      </c>
      <c r="BG2450" s="826" t="str">
        <f t="shared" si="3674"/>
        <v>43.52</v>
      </c>
      <c r="BH2450" s="607" t="b">
        <f>COUNTIF('Codes SEC'!$B$2:$B$250,Ministres!BG2450)&gt;0</f>
        <v>1</v>
      </c>
    </row>
    <row r="2451" spans="1:60" ht="35.1" customHeight="1" x14ac:dyDescent="0.25">
      <c r="A2451" s="222" t="s">
        <v>6127</v>
      </c>
      <c r="B2451" s="112" t="s">
        <v>5018</v>
      </c>
      <c r="C2451" s="116" t="s">
        <v>149</v>
      </c>
      <c r="D2451" s="620">
        <v>1000</v>
      </c>
      <c r="E2451" s="278"/>
      <c r="F2451" s="116" t="s">
        <v>5016</v>
      </c>
      <c r="G2451" s="700"/>
      <c r="H2451" s="900">
        <v>122</v>
      </c>
      <c r="I2451" s="580">
        <v>84353000</v>
      </c>
      <c r="J2451" s="689" t="s">
        <v>6970</v>
      </c>
      <c r="K2451" s="411" t="s">
        <v>6971</v>
      </c>
      <c r="L2451" s="733">
        <v>0</v>
      </c>
      <c r="M2451" s="734">
        <v>0</v>
      </c>
      <c r="N2451" s="931"/>
      <c r="O2451" s="530">
        <f t="shared" si="3663"/>
        <v>0</v>
      </c>
      <c r="P2451" s="530">
        <f t="shared" si="3664"/>
        <v>0</v>
      </c>
      <c r="Q2451" s="646"/>
      <c r="R2451" s="536"/>
      <c r="S2451" s="536"/>
      <c r="T2451" s="536"/>
      <c r="U2451" s="536"/>
      <c r="V2451" s="536"/>
      <c r="W2451" s="683" t="str">
        <f t="shared" si="3693"/>
        <v>OK</v>
      </c>
      <c r="X2451" s="141"/>
      <c r="Y2451" s="141"/>
      <c r="Z2451" s="552"/>
      <c r="AA2451" s="552"/>
      <c r="AB2451" s="683" t="str">
        <f t="shared" si="3694"/>
        <v>OK</v>
      </c>
      <c r="AC2451" s="593"/>
      <c r="AD2451" s="530">
        <f t="shared" si="3665"/>
        <v>0</v>
      </c>
      <c r="AE2451" s="842">
        <f t="shared" si="3666"/>
        <v>0</v>
      </c>
      <c r="AF2451" s="931"/>
      <c r="AG2451" s="530">
        <f t="shared" si="3667"/>
        <v>0</v>
      </c>
      <c r="AH2451" s="530">
        <f t="shared" si="3668"/>
        <v>0</v>
      </c>
      <c r="AI2451" s="641"/>
      <c r="AJ2451" s="537"/>
      <c r="AK2451" s="537"/>
      <c r="AL2451" s="537"/>
      <c r="AM2451" s="537"/>
      <c r="AN2451" s="537"/>
      <c r="AO2451" s="683" t="str">
        <f t="shared" si="3695"/>
        <v>OK</v>
      </c>
      <c r="AP2451" s="141"/>
      <c r="AQ2451" s="141"/>
      <c r="AR2451" s="552"/>
      <c r="AS2451" s="552"/>
      <c r="AT2451" s="683" t="str">
        <f t="shared" si="3696"/>
        <v>OK</v>
      </c>
      <c r="AU2451" s="593"/>
      <c r="AV2451" s="530">
        <f t="shared" si="3669"/>
        <v>0</v>
      </c>
      <c r="AW2451" s="842">
        <f t="shared" si="3670"/>
        <v>0</v>
      </c>
      <c r="AX2451" s="115">
        <f t="shared" si="3671"/>
        <v>0</v>
      </c>
      <c r="AY2451" s="5">
        <f t="shared" si="3672"/>
        <v>0</v>
      </c>
      <c r="AZ2451" s="7">
        <f t="shared" si="3697"/>
        <v>0</v>
      </c>
      <c r="BA2451" s="335" t="e">
        <f t="shared" si="3698"/>
        <v>#DIV/0!</v>
      </c>
      <c r="BB2451" s="23">
        <f t="shared" si="3673"/>
        <v>0</v>
      </c>
      <c r="BC2451" s="5">
        <f t="shared" si="3699"/>
        <v>0</v>
      </c>
      <c r="BD2451" s="7">
        <f t="shared" si="3700"/>
        <v>0</v>
      </c>
      <c r="BE2451" s="335" t="e">
        <f t="shared" si="3701"/>
        <v>#DIV/0!</v>
      </c>
      <c r="BG2451" s="826" t="str">
        <f t="shared" si="3674"/>
        <v>43.53</v>
      </c>
      <c r="BH2451" s="607" t="b">
        <f>COUNTIF('Codes SEC'!$B$2:$B$250,Ministres!BG2451)&gt;0</f>
        <v>1</v>
      </c>
    </row>
    <row r="2452" spans="1:60" ht="35.1" customHeight="1" x14ac:dyDescent="0.25">
      <c r="A2452" s="222" t="s">
        <v>6127</v>
      </c>
      <c r="B2452" s="112" t="s">
        <v>5018</v>
      </c>
      <c r="C2452" s="116" t="s">
        <v>149</v>
      </c>
      <c r="D2452" s="620">
        <v>1000</v>
      </c>
      <c r="E2452" s="278"/>
      <c r="F2452" s="116" t="s">
        <v>5016</v>
      </c>
      <c r="G2452" s="700"/>
      <c r="H2452" s="900">
        <v>122</v>
      </c>
      <c r="I2452" s="580">
        <v>84359000</v>
      </c>
      <c r="J2452" s="689" t="s">
        <v>6748</v>
      </c>
      <c r="K2452" s="411" t="s">
        <v>6749</v>
      </c>
      <c r="L2452" s="733">
        <v>0</v>
      </c>
      <c r="M2452" s="734">
        <v>0</v>
      </c>
      <c r="N2452" s="931"/>
      <c r="O2452" s="530">
        <f t="shared" si="3663"/>
        <v>0</v>
      </c>
      <c r="P2452" s="530">
        <f t="shared" si="3664"/>
        <v>0</v>
      </c>
      <c r="Q2452" s="646"/>
      <c r="R2452" s="536"/>
      <c r="S2452" s="536"/>
      <c r="T2452" s="536"/>
      <c r="U2452" s="536"/>
      <c r="V2452" s="536"/>
      <c r="W2452" s="683" t="str">
        <f t="shared" si="3693"/>
        <v>OK</v>
      </c>
      <c r="X2452" s="141"/>
      <c r="Y2452" s="141"/>
      <c r="Z2452" s="552"/>
      <c r="AA2452" s="552"/>
      <c r="AB2452" s="683" t="str">
        <f t="shared" si="3694"/>
        <v>OK</v>
      </c>
      <c r="AC2452" s="593"/>
      <c r="AD2452" s="530">
        <f t="shared" si="3665"/>
        <v>0</v>
      </c>
      <c r="AE2452" s="842">
        <f t="shared" si="3666"/>
        <v>0</v>
      </c>
      <c r="AF2452" s="931"/>
      <c r="AG2452" s="530">
        <f t="shared" si="3667"/>
        <v>0</v>
      </c>
      <c r="AH2452" s="530">
        <f t="shared" si="3668"/>
        <v>0</v>
      </c>
      <c r="AI2452" s="641"/>
      <c r="AJ2452" s="537"/>
      <c r="AK2452" s="537"/>
      <c r="AL2452" s="537"/>
      <c r="AM2452" s="537"/>
      <c r="AN2452" s="537"/>
      <c r="AO2452" s="683" t="str">
        <f t="shared" si="3695"/>
        <v>OK</v>
      </c>
      <c r="AP2452" s="141"/>
      <c r="AQ2452" s="141"/>
      <c r="AR2452" s="552"/>
      <c r="AS2452" s="552"/>
      <c r="AT2452" s="683" t="str">
        <f t="shared" si="3696"/>
        <v>OK</v>
      </c>
      <c r="AU2452" s="593"/>
      <c r="AV2452" s="530">
        <f t="shared" si="3669"/>
        <v>0</v>
      </c>
      <c r="AW2452" s="842">
        <f t="shared" si="3670"/>
        <v>0</v>
      </c>
      <c r="AX2452" s="115">
        <f t="shared" si="3671"/>
        <v>0</v>
      </c>
      <c r="AY2452" s="5">
        <f t="shared" si="3672"/>
        <v>0</v>
      </c>
      <c r="AZ2452" s="7">
        <f t="shared" si="3697"/>
        <v>0</v>
      </c>
      <c r="BA2452" s="335" t="e">
        <f t="shared" si="3698"/>
        <v>#DIV/0!</v>
      </c>
      <c r="BB2452" s="23">
        <f t="shared" si="3673"/>
        <v>0</v>
      </c>
      <c r="BC2452" s="5">
        <f t="shared" si="3699"/>
        <v>0</v>
      </c>
      <c r="BD2452" s="7">
        <f t="shared" si="3700"/>
        <v>0</v>
      </c>
      <c r="BE2452" s="335" t="e">
        <f t="shared" si="3701"/>
        <v>#DIV/0!</v>
      </c>
      <c r="BG2452" s="826" t="str">
        <f t="shared" si="3674"/>
        <v>43.59</v>
      </c>
      <c r="BH2452" s="607" t="b">
        <f>COUNTIF('Codes SEC'!$B$2:$B$250,Ministres!BG2452)&gt;0</f>
        <v>1</v>
      </c>
    </row>
    <row r="2453" spans="1:60" ht="35.1" customHeight="1" x14ac:dyDescent="0.25">
      <c r="A2453" s="222" t="s">
        <v>6127</v>
      </c>
      <c r="B2453" s="112" t="s">
        <v>5018</v>
      </c>
      <c r="C2453" s="116" t="s">
        <v>149</v>
      </c>
      <c r="D2453" s="620">
        <v>1000</v>
      </c>
      <c r="E2453" s="278"/>
      <c r="F2453" s="116" t="s">
        <v>5016</v>
      </c>
      <c r="G2453" s="700"/>
      <c r="H2453" s="900">
        <v>122</v>
      </c>
      <c r="I2453" s="580">
        <v>84524000</v>
      </c>
      <c r="J2453" s="689" t="s">
        <v>6830</v>
      </c>
      <c r="K2453" s="411" t="s">
        <v>6831</v>
      </c>
      <c r="L2453" s="733">
        <v>0</v>
      </c>
      <c r="M2453" s="734">
        <v>0</v>
      </c>
      <c r="N2453" s="931"/>
      <c r="O2453" s="530">
        <f t="shared" si="3663"/>
        <v>0</v>
      </c>
      <c r="P2453" s="530">
        <f t="shared" si="3664"/>
        <v>0</v>
      </c>
      <c r="Q2453" s="646"/>
      <c r="R2453" s="536"/>
      <c r="S2453" s="536"/>
      <c r="T2453" s="536"/>
      <c r="U2453" s="536"/>
      <c r="V2453" s="536"/>
      <c r="W2453" s="683" t="str">
        <f t="shared" si="3693"/>
        <v>OK</v>
      </c>
      <c r="X2453" s="141"/>
      <c r="Y2453" s="141"/>
      <c r="Z2453" s="552"/>
      <c r="AA2453" s="552"/>
      <c r="AB2453" s="683" t="str">
        <f t="shared" si="3694"/>
        <v>OK</v>
      </c>
      <c r="AC2453" s="593"/>
      <c r="AD2453" s="530">
        <f t="shared" si="3665"/>
        <v>0</v>
      </c>
      <c r="AE2453" s="842">
        <f t="shared" si="3666"/>
        <v>0</v>
      </c>
      <c r="AF2453" s="931"/>
      <c r="AG2453" s="530">
        <f t="shared" si="3667"/>
        <v>0</v>
      </c>
      <c r="AH2453" s="530">
        <f t="shared" si="3668"/>
        <v>0</v>
      </c>
      <c r="AI2453" s="641"/>
      <c r="AJ2453" s="537"/>
      <c r="AK2453" s="537"/>
      <c r="AL2453" s="537"/>
      <c r="AM2453" s="537"/>
      <c r="AN2453" s="537"/>
      <c r="AO2453" s="683" t="str">
        <f t="shared" si="3695"/>
        <v>OK</v>
      </c>
      <c r="AP2453" s="141"/>
      <c r="AQ2453" s="141"/>
      <c r="AR2453" s="552"/>
      <c r="AS2453" s="552"/>
      <c r="AT2453" s="683" t="str">
        <f t="shared" si="3696"/>
        <v>OK</v>
      </c>
      <c r="AU2453" s="593"/>
      <c r="AV2453" s="530">
        <f t="shared" si="3669"/>
        <v>0</v>
      </c>
      <c r="AW2453" s="842">
        <f t="shared" si="3670"/>
        <v>0</v>
      </c>
      <c r="AX2453" s="115">
        <f t="shared" si="3671"/>
        <v>0</v>
      </c>
      <c r="AY2453" s="5">
        <f t="shared" si="3672"/>
        <v>0</v>
      </c>
      <c r="AZ2453" s="7">
        <f t="shared" si="3697"/>
        <v>0</v>
      </c>
      <c r="BA2453" s="335" t="e">
        <f t="shared" si="3698"/>
        <v>#DIV/0!</v>
      </c>
      <c r="BB2453" s="23">
        <f t="shared" si="3673"/>
        <v>0</v>
      </c>
      <c r="BC2453" s="5">
        <f t="shared" si="3699"/>
        <v>0</v>
      </c>
      <c r="BD2453" s="7">
        <f t="shared" si="3700"/>
        <v>0</v>
      </c>
      <c r="BE2453" s="335" t="e">
        <f t="shared" si="3701"/>
        <v>#DIV/0!</v>
      </c>
      <c r="BG2453" s="826" t="str">
        <f t="shared" si="3674"/>
        <v>45.24</v>
      </c>
      <c r="BH2453" s="607" t="b">
        <f>COUNTIF('Codes SEC'!$B$2:$B$250,Ministres!BG2453)&gt;0</f>
        <v>1</v>
      </c>
    </row>
    <row r="2454" spans="1:60" ht="35.1" customHeight="1" x14ac:dyDescent="0.25">
      <c r="A2454" s="222" t="s">
        <v>6127</v>
      </c>
      <c r="B2454" s="112" t="s">
        <v>5018</v>
      </c>
      <c r="C2454" s="116" t="s">
        <v>149</v>
      </c>
      <c r="D2454" s="620">
        <v>1000</v>
      </c>
      <c r="E2454" s="278"/>
      <c r="F2454" s="116" t="s">
        <v>5016</v>
      </c>
      <c r="G2454" s="700"/>
      <c r="H2454" s="900">
        <v>122</v>
      </c>
      <c r="I2454" s="580">
        <v>84550000</v>
      </c>
      <c r="J2454" s="689" t="s">
        <v>6884</v>
      </c>
      <c r="K2454" s="411" t="s">
        <v>6885</v>
      </c>
      <c r="L2454" s="733">
        <v>0</v>
      </c>
      <c r="M2454" s="734">
        <v>0</v>
      </c>
      <c r="N2454" s="931"/>
      <c r="O2454" s="530">
        <f t="shared" si="3663"/>
        <v>0</v>
      </c>
      <c r="P2454" s="530">
        <f t="shared" si="3664"/>
        <v>0</v>
      </c>
      <c r="Q2454" s="646"/>
      <c r="R2454" s="536"/>
      <c r="S2454" s="536"/>
      <c r="T2454" s="536"/>
      <c r="U2454" s="536"/>
      <c r="V2454" s="536"/>
      <c r="W2454" s="683" t="str">
        <f t="shared" si="3693"/>
        <v>OK</v>
      </c>
      <c r="X2454" s="141"/>
      <c r="Y2454" s="141"/>
      <c r="Z2454" s="552"/>
      <c r="AA2454" s="552"/>
      <c r="AB2454" s="683" t="str">
        <f t="shared" si="3694"/>
        <v>OK</v>
      </c>
      <c r="AC2454" s="593"/>
      <c r="AD2454" s="530">
        <f t="shared" si="3665"/>
        <v>0</v>
      </c>
      <c r="AE2454" s="842">
        <f t="shared" si="3666"/>
        <v>0</v>
      </c>
      <c r="AF2454" s="931"/>
      <c r="AG2454" s="530">
        <f t="shared" si="3667"/>
        <v>0</v>
      </c>
      <c r="AH2454" s="530">
        <f t="shared" si="3668"/>
        <v>0</v>
      </c>
      <c r="AI2454" s="641"/>
      <c r="AJ2454" s="537"/>
      <c r="AK2454" s="537"/>
      <c r="AL2454" s="537"/>
      <c r="AM2454" s="537"/>
      <c r="AN2454" s="537"/>
      <c r="AO2454" s="683" t="str">
        <f t="shared" si="3695"/>
        <v>OK</v>
      </c>
      <c r="AP2454" s="141"/>
      <c r="AQ2454" s="141"/>
      <c r="AR2454" s="552"/>
      <c r="AS2454" s="552"/>
      <c r="AT2454" s="683" t="str">
        <f t="shared" si="3696"/>
        <v>OK</v>
      </c>
      <c r="AU2454" s="593"/>
      <c r="AV2454" s="530">
        <f t="shared" si="3669"/>
        <v>0</v>
      </c>
      <c r="AW2454" s="842">
        <f t="shared" si="3670"/>
        <v>0</v>
      </c>
      <c r="AX2454" s="115">
        <f t="shared" si="3671"/>
        <v>0</v>
      </c>
      <c r="AY2454" s="5">
        <f t="shared" si="3672"/>
        <v>0</v>
      </c>
      <c r="AZ2454" s="7">
        <f t="shared" si="3697"/>
        <v>0</v>
      </c>
      <c r="BA2454" s="335" t="e">
        <f t="shared" si="3698"/>
        <v>#DIV/0!</v>
      </c>
      <c r="BB2454" s="23">
        <f t="shared" si="3673"/>
        <v>0</v>
      </c>
      <c r="BC2454" s="5">
        <f t="shared" si="3699"/>
        <v>0</v>
      </c>
      <c r="BD2454" s="7">
        <f t="shared" si="3700"/>
        <v>0</v>
      </c>
      <c r="BE2454" s="335" t="e">
        <f t="shared" si="3701"/>
        <v>#DIV/0!</v>
      </c>
      <c r="BG2454" s="826" t="str">
        <f t="shared" si="3674"/>
        <v>45.50</v>
      </c>
      <c r="BH2454" s="607" t="b">
        <f>COUNTIF('Codes SEC'!$B$2:$B$250,Ministres!BG2454)&gt;0</f>
        <v>1</v>
      </c>
    </row>
    <row r="2455" spans="1:60" ht="12.75" customHeight="1" x14ac:dyDescent="0.25">
      <c r="A2455" s="225"/>
      <c r="B2455" s="206"/>
      <c r="C2455" s="253"/>
      <c r="D2455" s="621"/>
      <c r="E2455" s="275"/>
      <c r="F2455" s="269"/>
      <c r="G2455" s="695"/>
      <c r="H2455" s="886"/>
      <c r="I2455" s="403"/>
      <c r="J2455" s="381"/>
      <c r="K2455" s="514" t="s">
        <v>95</v>
      </c>
      <c r="L2455" s="313">
        <f>L2434+L2435+L2436+L2437+L2438+L2439+L2440+L2441+L2442+L2443+L2444+L2445+L2446+L2447+L2448+L2449+L2450+L2451+L2452+L2453+L2454</f>
        <v>0</v>
      </c>
      <c r="M2455" s="744">
        <f t="shared" ref="M2455:BE2455" si="3702">M2434+M2435+M2436+M2437+M2438+M2439+M2440+M2441+M2442+M2443+M2444+M2445+M2446+M2447+M2448+M2449+M2450+M2451+M2452+M2453+M2454</f>
        <v>0</v>
      </c>
      <c r="N2455" s="930">
        <f t="shared" si="3702"/>
        <v>0</v>
      </c>
      <c r="O2455" s="790">
        <f t="shared" si="3702"/>
        <v>0</v>
      </c>
      <c r="P2455" s="790">
        <f t="shared" si="3702"/>
        <v>0</v>
      </c>
      <c r="Q2455" s="787">
        <f t="shared" si="3702"/>
        <v>0</v>
      </c>
      <c r="R2455" s="648">
        <f t="shared" si="3702"/>
        <v>0</v>
      </c>
      <c r="S2455" s="648">
        <f t="shared" si="3702"/>
        <v>0</v>
      </c>
      <c r="T2455" s="648">
        <f t="shared" si="3702"/>
        <v>0</v>
      </c>
      <c r="U2455" s="648">
        <f t="shared" si="3702"/>
        <v>0</v>
      </c>
      <c r="V2455" s="648">
        <f t="shared" si="3702"/>
        <v>0</v>
      </c>
      <c r="W2455" s="790"/>
      <c r="X2455" s="649">
        <f t="shared" si="3702"/>
        <v>0</v>
      </c>
      <c r="Y2455" s="649">
        <f t="shared" si="3702"/>
        <v>0</v>
      </c>
      <c r="Z2455" s="648">
        <f t="shared" si="3702"/>
        <v>0</v>
      </c>
      <c r="AA2455" s="648">
        <f t="shared" si="3702"/>
        <v>0</v>
      </c>
      <c r="AB2455" s="790"/>
      <c r="AC2455" s="649">
        <f t="shared" si="3702"/>
        <v>0</v>
      </c>
      <c r="AD2455" s="790">
        <f>AD2434+AD2435+AD2436+AD2437+AD2438+AD2439+AD2440+AD2441+AD2442+AD2443+AD2444+AD2445+AD2446+AD2447+AD2448+AD2449+AD2450+AD2451+AD2452+AD2453+AD2454</f>
        <v>0</v>
      </c>
      <c r="AE2455" s="843">
        <f>AE2434+AE2435+AE2436+AE2437+AE2438+AE2439+AE2440+AE2441+AE2442+AE2443+AE2444+AE2445+AE2446+AE2447+AE2448+AE2449+AE2450+AE2451+AE2452+AE2453+AE2454</f>
        <v>0</v>
      </c>
      <c r="AF2455" s="930">
        <f t="shared" si="3702"/>
        <v>0</v>
      </c>
      <c r="AG2455" s="790">
        <f t="shared" si="3702"/>
        <v>0</v>
      </c>
      <c r="AH2455" s="790">
        <f t="shared" si="3702"/>
        <v>0</v>
      </c>
      <c r="AI2455" s="787">
        <f t="shared" si="3702"/>
        <v>0</v>
      </c>
      <c r="AJ2455" s="648">
        <f t="shared" si="3702"/>
        <v>0</v>
      </c>
      <c r="AK2455" s="648">
        <f t="shared" si="3702"/>
        <v>0</v>
      </c>
      <c r="AL2455" s="648">
        <f t="shared" si="3702"/>
        <v>0</v>
      </c>
      <c r="AM2455" s="648">
        <f t="shared" si="3702"/>
        <v>0</v>
      </c>
      <c r="AN2455" s="648">
        <f t="shared" si="3702"/>
        <v>0</v>
      </c>
      <c r="AO2455" s="790"/>
      <c r="AP2455" s="649">
        <f t="shared" si="3702"/>
        <v>0</v>
      </c>
      <c r="AQ2455" s="649">
        <f t="shared" si="3702"/>
        <v>0</v>
      </c>
      <c r="AR2455" s="648">
        <f t="shared" si="3702"/>
        <v>0</v>
      </c>
      <c r="AS2455" s="648">
        <f t="shared" si="3702"/>
        <v>0</v>
      </c>
      <c r="AT2455" s="790"/>
      <c r="AU2455" s="649">
        <f t="shared" si="3702"/>
        <v>0</v>
      </c>
      <c r="AV2455" s="790">
        <f t="shared" si="3702"/>
        <v>0</v>
      </c>
      <c r="AW2455" s="843">
        <f t="shared" si="3702"/>
        <v>0</v>
      </c>
      <c r="AX2455" s="336">
        <f t="shared" si="3702"/>
        <v>0</v>
      </c>
      <c r="AY2455" s="337">
        <f t="shared" si="3702"/>
        <v>0</v>
      </c>
      <c r="AZ2455" s="338">
        <f t="shared" si="3702"/>
        <v>0</v>
      </c>
      <c r="BA2455" s="339" t="e">
        <f t="shared" si="3702"/>
        <v>#DIV/0!</v>
      </c>
      <c r="BB2455" s="322">
        <f t="shared" si="3702"/>
        <v>0</v>
      </c>
      <c r="BC2455" s="337">
        <f t="shared" si="3702"/>
        <v>0</v>
      </c>
      <c r="BD2455" s="338">
        <f t="shared" si="3702"/>
        <v>0</v>
      </c>
      <c r="BE2455" s="339" t="e">
        <f t="shared" si="3702"/>
        <v>#DIV/0!</v>
      </c>
      <c r="BG2455" s="826"/>
      <c r="BH2455" s="607"/>
    </row>
    <row r="2456" spans="1:60" ht="12.75" customHeight="1" x14ac:dyDescent="0.25">
      <c r="A2456" s="222"/>
      <c r="C2456" s="116"/>
      <c r="D2456" s="620"/>
      <c r="F2456" s="117"/>
      <c r="G2456" s="694"/>
      <c r="H2456" s="878"/>
      <c r="I2456" s="397"/>
      <c r="J2456" s="380"/>
      <c r="K2456" s="409"/>
      <c r="L2456" s="731"/>
      <c r="M2456" s="732"/>
      <c r="N2456" s="931"/>
      <c r="O2456" s="923"/>
      <c r="P2456" s="923"/>
      <c r="Q2456" s="641"/>
      <c r="R2456" s="537"/>
      <c r="S2456" s="537"/>
      <c r="T2456" s="537"/>
      <c r="U2456" s="537"/>
      <c r="V2456" s="537"/>
      <c r="W2456" s="531"/>
      <c r="X2456" s="141"/>
      <c r="Y2456" s="141"/>
      <c r="Z2456" s="552"/>
      <c r="AA2456" s="552"/>
      <c r="AB2456" s="531"/>
      <c r="AC2456" s="593"/>
      <c r="AD2456" s="923"/>
      <c r="AE2456" s="846"/>
      <c r="AF2456" s="931"/>
      <c r="AG2456" s="923"/>
      <c r="AH2456" s="923"/>
      <c r="AI2456" s="641"/>
      <c r="AJ2456" s="537"/>
      <c r="AK2456" s="537"/>
      <c r="AL2456" s="537"/>
      <c r="AM2456" s="537"/>
      <c r="AN2456" s="537"/>
      <c r="AO2456" s="531"/>
      <c r="AP2456" s="141"/>
      <c r="AQ2456" s="141"/>
      <c r="AR2456" s="552"/>
      <c r="AS2456" s="552"/>
      <c r="AT2456" s="531"/>
      <c r="AU2456" s="593"/>
      <c r="AV2456" s="923"/>
      <c r="AW2456" s="846"/>
      <c r="AX2456" s="115"/>
      <c r="AY2456" s="5"/>
      <c r="AZ2456" s="5"/>
      <c r="BA2456" s="335"/>
      <c r="BC2456" s="5"/>
      <c r="BD2456" s="5"/>
      <c r="BE2456" s="335"/>
      <c r="BG2456" s="826"/>
      <c r="BH2456" s="607"/>
    </row>
    <row r="2457" spans="1:60" ht="12.75" customHeight="1" x14ac:dyDescent="0.25">
      <c r="A2457" s="222"/>
      <c r="C2457" s="116"/>
      <c r="D2457" s="620"/>
      <c r="F2457" s="117"/>
      <c r="G2457" s="694"/>
      <c r="H2457" s="878"/>
      <c r="I2457" s="397"/>
      <c r="J2457" s="380"/>
      <c r="K2457" s="410" t="s">
        <v>58</v>
      </c>
      <c r="L2457" s="731"/>
      <c r="M2457" s="732"/>
      <c r="N2457" s="931"/>
      <c r="O2457" s="923"/>
      <c r="P2457" s="923"/>
      <c r="Q2457" s="641"/>
      <c r="R2457" s="537"/>
      <c r="S2457" s="537"/>
      <c r="T2457" s="537"/>
      <c r="U2457" s="537"/>
      <c r="V2457" s="537"/>
      <c r="W2457" s="531"/>
      <c r="X2457" s="141"/>
      <c r="Y2457" s="141"/>
      <c r="Z2457" s="552"/>
      <c r="AA2457" s="552"/>
      <c r="AB2457" s="531"/>
      <c r="AC2457" s="593"/>
      <c r="AD2457" s="923"/>
      <c r="AE2457" s="846"/>
      <c r="AF2457" s="931"/>
      <c r="AG2457" s="923"/>
      <c r="AH2457" s="923"/>
      <c r="AI2457" s="641"/>
      <c r="AJ2457" s="537"/>
      <c r="AK2457" s="537"/>
      <c r="AL2457" s="537"/>
      <c r="AM2457" s="537"/>
      <c r="AN2457" s="537"/>
      <c r="AO2457" s="531"/>
      <c r="AP2457" s="141"/>
      <c r="AQ2457" s="141"/>
      <c r="AR2457" s="552"/>
      <c r="AS2457" s="552"/>
      <c r="AT2457" s="531"/>
      <c r="AU2457" s="593"/>
      <c r="AV2457" s="923"/>
      <c r="AW2457" s="846"/>
      <c r="AX2457" s="115"/>
      <c r="AY2457" s="5"/>
      <c r="AZ2457" s="5"/>
      <c r="BA2457" s="335"/>
      <c r="BC2457" s="5"/>
      <c r="BD2457" s="5"/>
      <c r="BE2457" s="335"/>
      <c r="BG2457" s="826"/>
      <c r="BH2457" s="607"/>
    </row>
    <row r="2458" spans="1:60" ht="12.75" customHeight="1" x14ac:dyDescent="0.25">
      <c r="A2458" s="222"/>
      <c r="C2458" s="116"/>
      <c r="D2458" s="620"/>
      <c r="F2458" s="117"/>
      <c r="G2458" s="694"/>
      <c r="H2458" s="878"/>
      <c r="I2458" s="397"/>
      <c r="J2458" s="380"/>
      <c r="K2458" s="408"/>
      <c r="L2458" s="731"/>
      <c r="M2458" s="732"/>
      <c r="N2458" s="931"/>
      <c r="O2458" s="923"/>
      <c r="P2458" s="923"/>
      <c r="Q2458" s="641"/>
      <c r="R2458" s="537"/>
      <c r="S2458" s="537"/>
      <c r="T2458" s="537"/>
      <c r="U2458" s="537"/>
      <c r="V2458" s="537"/>
      <c r="W2458" s="531"/>
      <c r="X2458" s="141"/>
      <c r="Y2458" s="141"/>
      <c r="Z2458" s="552"/>
      <c r="AA2458" s="552"/>
      <c r="AB2458" s="531"/>
      <c r="AC2458" s="593"/>
      <c r="AD2458" s="923"/>
      <c r="AE2458" s="846"/>
      <c r="AF2458" s="931"/>
      <c r="AG2458" s="923"/>
      <c r="AH2458" s="923"/>
      <c r="AI2458" s="641"/>
      <c r="AJ2458" s="537"/>
      <c r="AK2458" s="537"/>
      <c r="AL2458" s="537"/>
      <c r="AM2458" s="537"/>
      <c r="AN2458" s="537"/>
      <c r="AO2458" s="531"/>
      <c r="AP2458" s="141"/>
      <c r="AQ2458" s="141"/>
      <c r="AR2458" s="552"/>
      <c r="AS2458" s="552"/>
      <c r="AT2458" s="531"/>
      <c r="AU2458" s="593"/>
      <c r="AV2458" s="923"/>
      <c r="AW2458" s="846"/>
      <c r="AX2458" s="115"/>
      <c r="AY2458" s="5"/>
      <c r="AZ2458" s="5"/>
      <c r="BA2458" s="335"/>
      <c r="BC2458" s="5"/>
      <c r="BD2458" s="5"/>
      <c r="BE2458" s="335"/>
      <c r="BG2458" s="826"/>
      <c r="BH2458" s="607"/>
    </row>
    <row r="2459" spans="1:60" ht="35.1" customHeight="1" x14ac:dyDescent="0.25">
      <c r="A2459" s="222" t="s">
        <v>6127</v>
      </c>
      <c r="B2459" s="112" t="s">
        <v>5018</v>
      </c>
      <c r="C2459" s="116" t="s">
        <v>149</v>
      </c>
      <c r="D2459" s="620">
        <v>1000</v>
      </c>
      <c r="E2459" s="278"/>
      <c r="F2459" s="116" t="s">
        <v>6671</v>
      </c>
      <c r="G2459" s="700"/>
      <c r="H2459" s="900">
        <v>122</v>
      </c>
      <c r="I2459" s="580">
        <v>85111000</v>
      </c>
      <c r="J2459" s="689" t="s">
        <v>6918</v>
      </c>
      <c r="K2459" s="411" t="s">
        <v>6919</v>
      </c>
      <c r="L2459" s="733">
        <v>0</v>
      </c>
      <c r="M2459" s="734">
        <v>0</v>
      </c>
      <c r="N2459" s="931"/>
      <c r="O2459" s="530">
        <f t="shared" ref="O2459:O2479" si="3703">IF(N2459&gt;L2459,"0 ",N2459-L2459)</f>
        <v>0</v>
      </c>
      <c r="P2459" s="530">
        <f t="shared" ref="P2459:P2479" si="3704">IF(N2459&lt;L2459,"0 ",N2459-L2459)</f>
        <v>0</v>
      </c>
      <c r="Q2459" s="646"/>
      <c r="R2459" s="536"/>
      <c r="S2459" s="536"/>
      <c r="T2459" s="536"/>
      <c r="U2459" s="536"/>
      <c r="V2459" s="536"/>
      <c r="W2459" s="683" t="str">
        <f t="shared" ref="W2459:W2465" si="3705">IF(SUM(Q2459:V2459)=X2459,"OK",SUM(Q2459:V2459)-X2459)</f>
        <v>OK</v>
      </c>
      <c r="X2459" s="141"/>
      <c r="Y2459" s="141"/>
      <c r="Z2459" s="552"/>
      <c r="AA2459" s="552"/>
      <c r="AB2459" s="683" t="str">
        <f t="shared" ref="AB2459:AB2465" si="3706">IF(SUM(Z2459:AA2459)=AC2459,"OK",SUM(Z2459:AA2459)-AC2459)</f>
        <v>OK</v>
      </c>
      <c r="AC2459" s="593"/>
      <c r="AD2459" s="530">
        <f t="shared" ref="AD2459:AD2479" si="3707">X2459+Y2459+AC2459</f>
        <v>0</v>
      </c>
      <c r="AE2459" s="842">
        <f t="shared" ref="AE2459:AE2479" si="3708">N2459+AD2459</f>
        <v>0</v>
      </c>
      <c r="AF2459" s="931"/>
      <c r="AG2459" s="530">
        <f t="shared" ref="AG2459:AG2479" si="3709">IF(AF2459&gt;M2459,"0 ",AF2459-M2459)</f>
        <v>0</v>
      </c>
      <c r="AH2459" s="530">
        <f t="shared" ref="AH2459:AH2479" si="3710">IF(AF2459&lt;M2459,"0 ",AF2459-M2459)</f>
        <v>0</v>
      </c>
      <c r="AI2459" s="641"/>
      <c r="AJ2459" s="537"/>
      <c r="AK2459" s="537"/>
      <c r="AL2459" s="537"/>
      <c r="AM2459" s="537"/>
      <c r="AN2459" s="537"/>
      <c r="AO2459" s="683" t="str">
        <f t="shared" ref="AO2459:AO2465" si="3711">IF(SUM(AI2459:AN2459)=AP2459,"OK",SUM(AI2459:AN2459)-AP2459)</f>
        <v>OK</v>
      </c>
      <c r="AP2459" s="141"/>
      <c r="AQ2459" s="141"/>
      <c r="AR2459" s="552"/>
      <c r="AS2459" s="552"/>
      <c r="AT2459" s="683" t="str">
        <f t="shared" ref="AT2459:AT2465" si="3712">IF(SUM(AR2459:AS2459)=AU2459,"OK",SUM(AR2459:AS2459)-AU2459)</f>
        <v>OK</v>
      </c>
      <c r="AU2459" s="593"/>
      <c r="AV2459" s="530">
        <f t="shared" ref="AV2459:AV2479" si="3713">AP2459+AQ2459+AU2459</f>
        <v>0</v>
      </c>
      <c r="AW2459" s="842">
        <f t="shared" ref="AW2459:AW2479" si="3714">AF2459+AV2459</f>
        <v>0</v>
      </c>
      <c r="AX2459" s="115">
        <f t="shared" ref="AX2459:AX2479" si="3715">L2459</f>
        <v>0</v>
      </c>
      <c r="AY2459" s="5">
        <f t="shared" ref="AY2459:AY2479" si="3716">AE2459</f>
        <v>0</v>
      </c>
      <c r="AZ2459" s="7">
        <f t="shared" ref="AZ2459:AZ2465" si="3717">AY2459-AX2459</f>
        <v>0</v>
      </c>
      <c r="BA2459" s="335" t="e">
        <f t="shared" ref="BA2459:BA2465" si="3718">AZ2459/AX2459</f>
        <v>#DIV/0!</v>
      </c>
      <c r="BB2459" s="23">
        <f t="shared" ref="BB2459:BB2479" si="3719">M2459</f>
        <v>0</v>
      </c>
      <c r="BC2459" s="5">
        <f t="shared" ref="BC2459:BC2465" si="3720">AW2459</f>
        <v>0</v>
      </c>
      <c r="BD2459" s="7">
        <f t="shared" ref="BD2459:BD2465" si="3721">BC2459-BB2459</f>
        <v>0</v>
      </c>
      <c r="BE2459" s="335" t="e">
        <f t="shared" ref="BE2459:BE2465" si="3722">BD2459/BB2459</f>
        <v>#DIV/0!</v>
      </c>
      <c r="BG2459" s="826" t="str">
        <f t="shared" ref="BG2459:BG2479" si="3723">RIGHT(LEFT(I2459,3),2)&amp;"."&amp;RIGHT(LEFT(I2459,5),2)</f>
        <v>51.11</v>
      </c>
      <c r="BH2459" s="607" t="b">
        <f>COUNTIF('Codes SEC'!$B$2:$B$250,Ministres!BG2459)&gt;0</f>
        <v>1</v>
      </c>
    </row>
    <row r="2460" spans="1:60" ht="35.1" customHeight="1" x14ac:dyDescent="0.25">
      <c r="A2460" s="222" t="s">
        <v>6127</v>
      </c>
      <c r="B2460" s="112" t="s">
        <v>5018</v>
      </c>
      <c r="C2460" s="116" t="s">
        <v>149</v>
      </c>
      <c r="D2460" s="620">
        <v>1000</v>
      </c>
      <c r="E2460" s="278"/>
      <c r="F2460" s="116">
        <v>19</v>
      </c>
      <c r="G2460" s="700"/>
      <c r="H2460" s="900">
        <v>122</v>
      </c>
      <c r="I2460" s="580">
        <v>85111000</v>
      </c>
      <c r="J2460" s="689" t="s">
        <v>7034</v>
      </c>
      <c r="K2460" s="411" t="s">
        <v>7035</v>
      </c>
      <c r="L2460" s="733">
        <v>0</v>
      </c>
      <c r="M2460" s="734">
        <v>0</v>
      </c>
      <c r="N2460" s="931"/>
      <c r="O2460" s="530">
        <f t="shared" si="3703"/>
        <v>0</v>
      </c>
      <c r="P2460" s="530">
        <f t="shared" si="3704"/>
        <v>0</v>
      </c>
      <c r="Q2460" s="646"/>
      <c r="R2460" s="536"/>
      <c r="S2460" s="536"/>
      <c r="T2460" s="536"/>
      <c r="U2460" s="536"/>
      <c r="V2460" s="536"/>
      <c r="W2460" s="683" t="str">
        <f t="shared" si="3705"/>
        <v>OK</v>
      </c>
      <c r="X2460" s="141"/>
      <c r="Y2460" s="141"/>
      <c r="Z2460" s="552"/>
      <c r="AA2460" s="552"/>
      <c r="AB2460" s="683" t="str">
        <f t="shared" si="3706"/>
        <v>OK</v>
      </c>
      <c r="AC2460" s="593"/>
      <c r="AD2460" s="530">
        <f t="shared" si="3707"/>
        <v>0</v>
      </c>
      <c r="AE2460" s="842">
        <f t="shared" si="3708"/>
        <v>0</v>
      </c>
      <c r="AF2460" s="931"/>
      <c r="AG2460" s="530">
        <f t="shared" si="3709"/>
        <v>0</v>
      </c>
      <c r="AH2460" s="530">
        <f t="shared" si="3710"/>
        <v>0</v>
      </c>
      <c r="AI2460" s="641"/>
      <c r="AJ2460" s="537"/>
      <c r="AK2460" s="537"/>
      <c r="AL2460" s="537"/>
      <c r="AM2460" s="537"/>
      <c r="AN2460" s="537"/>
      <c r="AO2460" s="683" t="str">
        <f t="shared" si="3711"/>
        <v>OK</v>
      </c>
      <c r="AP2460" s="141"/>
      <c r="AQ2460" s="141"/>
      <c r="AR2460" s="552"/>
      <c r="AS2460" s="552"/>
      <c r="AT2460" s="683" t="str">
        <f t="shared" si="3712"/>
        <v>OK</v>
      </c>
      <c r="AU2460" s="593"/>
      <c r="AV2460" s="530">
        <f t="shared" si="3713"/>
        <v>0</v>
      </c>
      <c r="AW2460" s="842">
        <f t="shared" si="3714"/>
        <v>0</v>
      </c>
      <c r="AX2460" s="115">
        <f t="shared" si="3715"/>
        <v>0</v>
      </c>
      <c r="AY2460" s="5">
        <f t="shared" si="3716"/>
        <v>0</v>
      </c>
      <c r="AZ2460" s="7">
        <f t="shared" si="3717"/>
        <v>0</v>
      </c>
      <c r="BA2460" s="335" t="e">
        <f t="shared" si="3718"/>
        <v>#DIV/0!</v>
      </c>
      <c r="BB2460" s="23">
        <f t="shared" si="3719"/>
        <v>0</v>
      </c>
      <c r="BC2460" s="5">
        <f t="shared" si="3720"/>
        <v>0</v>
      </c>
      <c r="BD2460" s="7">
        <f t="shared" si="3721"/>
        <v>0</v>
      </c>
      <c r="BE2460" s="335" t="e">
        <f t="shared" si="3722"/>
        <v>#DIV/0!</v>
      </c>
      <c r="BG2460" s="826" t="str">
        <f t="shared" si="3723"/>
        <v>51.11</v>
      </c>
      <c r="BH2460" s="607" t="b">
        <f>COUNTIF('Codes SEC'!$B$2:$B$250,Ministres!BG2460)&gt;0</f>
        <v>1</v>
      </c>
    </row>
    <row r="2461" spans="1:60" ht="35.1" customHeight="1" x14ac:dyDescent="0.25">
      <c r="A2461" s="222" t="s">
        <v>6127</v>
      </c>
      <c r="B2461" s="112" t="s">
        <v>5018</v>
      </c>
      <c r="C2461" s="116" t="s">
        <v>149</v>
      </c>
      <c r="D2461" s="620">
        <v>1000</v>
      </c>
      <c r="E2461" s="278"/>
      <c r="F2461" s="116" t="s">
        <v>5016</v>
      </c>
      <c r="G2461" s="700"/>
      <c r="H2461" s="900">
        <v>122</v>
      </c>
      <c r="I2461" s="580">
        <v>85112000</v>
      </c>
      <c r="J2461" s="689" t="s">
        <v>6836</v>
      </c>
      <c r="K2461" s="411" t="s">
        <v>6837</v>
      </c>
      <c r="L2461" s="733">
        <v>0</v>
      </c>
      <c r="M2461" s="734">
        <v>0</v>
      </c>
      <c r="N2461" s="931"/>
      <c r="O2461" s="530">
        <f t="shared" si="3703"/>
        <v>0</v>
      </c>
      <c r="P2461" s="530">
        <f t="shared" si="3704"/>
        <v>0</v>
      </c>
      <c r="Q2461" s="646"/>
      <c r="R2461" s="536"/>
      <c r="S2461" s="536"/>
      <c r="T2461" s="536"/>
      <c r="U2461" s="536"/>
      <c r="V2461" s="536"/>
      <c r="W2461" s="683" t="str">
        <f t="shared" si="3705"/>
        <v>OK</v>
      </c>
      <c r="X2461" s="141"/>
      <c r="Y2461" s="141"/>
      <c r="Z2461" s="552"/>
      <c r="AA2461" s="552"/>
      <c r="AB2461" s="683" t="str">
        <f t="shared" si="3706"/>
        <v>OK</v>
      </c>
      <c r="AC2461" s="593"/>
      <c r="AD2461" s="530">
        <f t="shared" si="3707"/>
        <v>0</v>
      </c>
      <c r="AE2461" s="842">
        <f t="shared" si="3708"/>
        <v>0</v>
      </c>
      <c r="AF2461" s="931"/>
      <c r="AG2461" s="530">
        <f t="shared" si="3709"/>
        <v>0</v>
      </c>
      <c r="AH2461" s="530">
        <f t="shared" si="3710"/>
        <v>0</v>
      </c>
      <c r="AI2461" s="641"/>
      <c r="AJ2461" s="537"/>
      <c r="AK2461" s="537"/>
      <c r="AL2461" s="537"/>
      <c r="AM2461" s="537"/>
      <c r="AN2461" s="537"/>
      <c r="AO2461" s="683" t="str">
        <f t="shared" si="3711"/>
        <v>OK</v>
      </c>
      <c r="AP2461" s="141"/>
      <c r="AQ2461" s="141"/>
      <c r="AR2461" s="552"/>
      <c r="AS2461" s="552"/>
      <c r="AT2461" s="683" t="str">
        <f t="shared" si="3712"/>
        <v>OK</v>
      </c>
      <c r="AU2461" s="593"/>
      <c r="AV2461" s="530">
        <f t="shared" si="3713"/>
        <v>0</v>
      </c>
      <c r="AW2461" s="842">
        <f t="shared" si="3714"/>
        <v>0</v>
      </c>
      <c r="AX2461" s="115">
        <f t="shared" si="3715"/>
        <v>0</v>
      </c>
      <c r="AY2461" s="5">
        <f t="shared" si="3716"/>
        <v>0</v>
      </c>
      <c r="AZ2461" s="7">
        <f t="shared" si="3717"/>
        <v>0</v>
      </c>
      <c r="BA2461" s="335" t="e">
        <f t="shared" si="3718"/>
        <v>#DIV/0!</v>
      </c>
      <c r="BB2461" s="23">
        <f t="shared" si="3719"/>
        <v>0</v>
      </c>
      <c r="BC2461" s="5">
        <f t="shared" si="3720"/>
        <v>0</v>
      </c>
      <c r="BD2461" s="7">
        <f t="shared" si="3721"/>
        <v>0</v>
      </c>
      <c r="BE2461" s="335" t="e">
        <f t="shared" si="3722"/>
        <v>#DIV/0!</v>
      </c>
      <c r="BG2461" s="826" t="str">
        <f t="shared" si="3723"/>
        <v>51.12</v>
      </c>
      <c r="BH2461" s="607" t="b">
        <f>COUNTIF('Codes SEC'!$B$2:$B$250,Ministres!BG2461)&gt;0</f>
        <v>1</v>
      </c>
    </row>
    <row r="2462" spans="1:60" ht="35.1" customHeight="1" x14ac:dyDescent="0.25">
      <c r="A2462" s="222" t="s">
        <v>6127</v>
      </c>
      <c r="B2462" s="112" t="s">
        <v>5018</v>
      </c>
      <c r="C2462" s="116" t="s">
        <v>149</v>
      </c>
      <c r="D2462" s="620">
        <v>1000</v>
      </c>
      <c r="E2462" s="278"/>
      <c r="F2462" s="116" t="s">
        <v>6671</v>
      </c>
      <c r="G2462" s="700"/>
      <c r="H2462" s="900">
        <v>122</v>
      </c>
      <c r="I2462" s="580">
        <v>85210000</v>
      </c>
      <c r="J2462" s="689" t="s">
        <v>6672</v>
      </c>
      <c r="K2462" s="411" t="s">
        <v>6673</v>
      </c>
      <c r="L2462" s="733">
        <v>0</v>
      </c>
      <c r="M2462" s="734">
        <v>0</v>
      </c>
      <c r="N2462" s="931"/>
      <c r="O2462" s="530">
        <f t="shared" si="3703"/>
        <v>0</v>
      </c>
      <c r="P2462" s="530">
        <f t="shared" si="3704"/>
        <v>0</v>
      </c>
      <c r="Q2462" s="646"/>
      <c r="R2462" s="536"/>
      <c r="S2462" s="536"/>
      <c r="T2462" s="536"/>
      <c r="U2462" s="536"/>
      <c r="V2462" s="536"/>
      <c r="W2462" s="683" t="str">
        <f t="shared" si="3705"/>
        <v>OK</v>
      </c>
      <c r="X2462" s="141"/>
      <c r="Y2462" s="141"/>
      <c r="Z2462" s="552"/>
      <c r="AA2462" s="552"/>
      <c r="AB2462" s="683" t="str">
        <f t="shared" si="3706"/>
        <v>OK</v>
      </c>
      <c r="AC2462" s="593"/>
      <c r="AD2462" s="530">
        <f t="shared" si="3707"/>
        <v>0</v>
      </c>
      <c r="AE2462" s="842">
        <f t="shared" si="3708"/>
        <v>0</v>
      </c>
      <c r="AF2462" s="931"/>
      <c r="AG2462" s="530">
        <f t="shared" si="3709"/>
        <v>0</v>
      </c>
      <c r="AH2462" s="530">
        <f t="shared" si="3710"/>
        <v>0</v>
      </c>
      <c r="AI2462" s="641"/>
      <c r="AJ2462" s="537"/>
      <c r="AK2462" s="537"/>
      <c r="AL2462" s="537"/>
      <c r="AM2462" s="537"/>
      <c r="AN2462" s="537"/>
      <c r="AO2462" s="683" t="str">
        <f t="shared" si="3711"/>
        <v>OK</v>
      </c>
      <c r="AP2462" s="141"/>
      <c r="AQ2462" s="141"/>
      <c r="AR2462" s="552"/>
      <c r="AS2462" s="552"/>
      <c r="AT2462" s="683" t="str">
        <f t="shared" si="3712"/>
        <v>OK</v>
      </c>
      <c r="AU2462" s="593"/>
      <c r="AV2462" s="530">
        <f t="shared" si="3713"/>
        <v>0</v>
      </c>
      <c r="AW2462" s="842">
        <f t="shared" si="3714"/>
        <v>0</v>
      </c>
      <c r="AX2462" s="115">
        <f t="shared" si="3715"/>
        <v>0</v>
      </c>
      <c r="AY2462" s="5">
        <f t="shared" si="3716"/>
        <v>0</v>
      </c>
      <c r="AZ2462" s="7">
        <f t="shared" si="3717"/>
        <v>0</v>
      </c>
      <c r="BA2462" s="335" t="e">
        <f t="shared" si="3718"/>
        <v>#DIV/0!</v>
      </c>
      <c r="BB2462" s="23">
        <f t="shared" si="3719"/>
        <v>0</v>
      </c>
      <c r="BC2462" s="5">
        <f t="shared" si="3720"/>
        <v>0</v>
      </c>
      <c r="BD2462" s="7">
        <f t="shared" si="3721"/>
        <v>0</v>
      </c>
      <c r="BE2462" s="335" t="e">
        <f t="shared" si="3722"/>
        <v>#DIV/0!</v>
      </c>
      <c r="BG2462" s="826" t="str">
        <f t="shared" si="3723"/>
        <v>52.10</v>
      </c>
      <c r="BH2462" s="607" t="b">
        <f>COUNTIF('Codes SEC'!$B$2:$B$250,Ministres!BG2462)&gt;0</f>
        <v>1</v>
      </c>
    </row>
    <row r="2463" spans="1:60" ht="35.1" customHeight="1" x14ac:dyDescent="0.25">
      <c r="A2463" s="222" t="s">
        <v>6127</v>
      </c>
      <c r="B2463" s="112" t="s">
        <v>5018</v>
      </c>
      <c r="C2463" s="116" t="s">
        <v>149</v>
      </c>
      <c r="D2463" s="620">
        <v>1000</v>
      </c>
      <c r="E2463" s="278"/>
      <c r="F2463" s="116" t="s">
        <v>5016</v>
      </c>
      <c r="G2463" s="700"/>
      <c r="H2463" s="900">
        <v>122</v>
      </c>
      <c r="I2463" s="580">
        <v>85210000</v>
      </c>
      <c r="J2463" s="689" t="s">
        <v>6774</v>
      </c>
      <c r="K2463" s="411" t="s">
        <v>6775</v>
      </c>
      <c r="L2463" s="733">
        <v>0</v>
      </c>
      <c r="M2463" s="734">
        <v>0</v>
      </c>
      <c r="N2463" s="931"/>
      <c r="O2463" s="530">
        <f t="shared" si="3703"/>
        <v>0</v>
      </c>
      <c r="P2463" s="530">
        <f t="shared" si="3704"/>
        <v>0</v>
      </c>
      <c r="Q2463" s="646"/>
      <c r="R2463" s="536"/>
      <c r="S2463" s="536"/>
      <c r="T2463" s="536"/>
      <c r="U2463" s="536"/>
      <c r="V2463" s="536"/>
      <c r="W2463" s="683" t="str">
        <f t="shared" si="3705"/>
        <v>OK</v>
      </c>
      <c r="X2463" s="141"/>
      <c r="Y2463" s="141"/>
      <c r="Z2463" s="552"/>
      <c r="AA2463" s="552"/>
      <c r="AB2463" s="683" t="str">
        <f t="shared" si="3706"/>
        <v>OK</v>
      </c>
      <c r="AC2463" s="593"/>
      <c r="AD2463" s="530">
        <f t="shared" si="3707"/>
        <v>0</v>
      </c>
      <c r="AE2463" s="842">
        <f t="shared" si="3708"/>
        <v>0</v>
      </c>
      <c r="AF2463" s="931"/>
      <c r="AG2463" s="530">
        <f t="shared" si="3709"/>
        <v>0</v>
      </c>
      <c r="AH2463" s="530">
        <f t="shared" si="3710"/>
        <v>0</v>
      </c>
      <c r="AI2463" s="641"/>
      <c r="AJ2463" s="537"/>
      <c r="AK2463" s="537"/>
      <c r="AL2463" s="537"/>
      <c r="AM2463" s="537"/>
      <c r="AN2463" s="537"/>
      <c r="AO2463" s="683" t="str">
        <f t="shared" si="3711"/>
        <v>OK</v>
      </c>
      <c r="AP2463" s="141"/>
      <c r="AQ2463" s="141"/>
      <c r="AR2463" s="552"/>
      <c r="AS2463" s="552"/>
      <c r="AT2463" s="683" t="str">
        <f t="shared" si="3712"/>
        <v>OK</v>
      </c>
      <c r="AU2463" s="593"/>
      <c r="AV2463" s="530">
        <f t="shared" si="3713"/>
        <v>0</v>
      </c>
      <c r="AW2463" s="842">
        <f t="shared" si="3714"/>
        <v>0</v>
      </c>
      <c r="AX2463" s="115">
        <f t="shared" si="3715"/>
        <v>0</v>
      </c>
      <c r="AY2463" s="5">
        <f t="shared" si="3716"/>
        <v>0</v>
      </c>
      <c r="AZ2463" s="7">
        <f t="shared" si="3717"/>
        <v>0</v>
      </c>
      <c r="BA2463" s="335" t="e">
        <f t="shared" si="3718"/>
        <v>#DIV/0!</v>
      </c>
      <c r="BB2463" s="23">
        <f t="shared" si="3719"/>
        <v>0</v>
      </c>
      <c r="BC2463" s="5">
        <f t="shared" si="3720"/>
        <v>0</v>
      </c>
      <c r="BD2463" s="7">
        <f t="shared" si="3721"/>
        <v>0</v>
      </c>
      <c r="BE2463" s="335" t="e">
        <f t="shared" si="3722"/>
        <v>#DIV/0!</v>
      </c>
      <c r="BG2463" s="826" t="str">
        <f t="shared" si="3723"/>
        <v>52.10</v>
      </c>
      <c r="BH2463" s="607" t="b">
        <f>COUNTIF('Codes SEC'!$B$2:$B$250,Ministres!BG2463)&gt;0</f>
        <v>1</v>
      </c>
    </row>
    <row r="2464" spans="1:60" ht="35.1" customHeight="1" x14ac:dyDescent="0.25">
      <c r="A2464" s="222" t="s">
        <v>6127</v>
      </c>
      <c r="B2464" s="112" t="s">
        <v>5018</v>
      </c>
      <c r="C2464" s="116" t="s">
        <v>149</v>
      </c>
      <c r="D2464" s="620">
        <v>1000</v>
      </c>
      <c r="E2464" s="278"/>
      <c r="F2464" s="116" t="s">
        <v>5016</v>
      </c>
      <c r="G2464" s="700"/>
      <c r="H2464" s="900">
        <v>122</v>
      </c>
      <c r="I2464" s="580">
        <v>85310000</v>
      </c>
      <c r="J2464" s="689" t="s">
        <v>7112</v>
      </c>
      <c r="K2464" s="411" t="s">
        <v>7113</v>
      </c>
      <c r="L2464" s="733">
        <v>0</v>
      </c>
      <c r="M2464" s="734">
        <v>0</v>
      </c>
      <c r="N2464" s="931"/>
      <c r="O2464" s="530">
        <f t="shared" si="3703"/>
        <v>0</v>
      </c>
      <c r="P2464" s="530">
        <f t="shared" si="3704"/>
        <v>0</v>
      </c>
      <c r="Q2464" s="646"/>
      <c r="R2464" s="536"/>
      <c r="S2464" s="536"/>
      <c r="T2464" s="536"/>
      <c r="U2464" s="536"/>
      <c r="V2464" s="536"/>
      <c r="W2464" s="683" t="str">
        <f t="shared" ref="W2464" si="3724">IF(SUM(Q2464:V2464)=X2464,"OK",SUM(Q2464:V2464)-X2464)</f>
        <v>OK</v>
      </c>
      <c r="X2464" s="141"/>
      <c r="Y2464" s="141"/>
      <c r="Z2464" s="552"/>
      <c r="AA2464" s="552"/>
      <c r="AB2464" s="683" t="str">
        <f t="shared" ref="AB2464" si="3725">IF(SUM(Z2464:AA2464)=AC2464,"OK",SUM(Z2464:AA2464)-AC2464)</f>
        <v>OK</v>
      </c>
      <c r="AC2464" s="593"/>
      <c r="AD2464" s="530">
        <f t="shared" si="3707"/>
        <v>0</v>
      </c>
      <c r="AE2464" s="842">
        <f t="shared" si="3708"/>
        <v>0</v>
      </c>
      <c r="AF2464" s="931"/>
      <c r="AG2464" s="530">
        <f t="shared" si="3709"/>
        <v>0</v>
      </c>
      <c r="AH2464" s="530">
        <f t="shared" si="3710"/>
        <v>0</v>
      </c>
      <c r="AI2464" s="641"/>
      <c r="AJ2464" s="537"/>
      <c r="AK2464" s="537"/>
      <c r="AL2464" s="537"/>
      <c r="AM2464" s="537"/>
      <c r="AN2464" s="537"/>
      <c r="AO2464" s="683" t="str">
        <f t="shared" ref="AO2464" si="3726">IF(SUM(AI2464:AN2464)=AP2464,"OK",SUM(AI2464:AN2464)-AP2464)</f>
        <v>OK</v>
      </c>
      <c r="AP2464" s="141"/>
      <c r="AQ2464" s="141"/>
      <c r="AR2464" s="552"/>
      <c r="AS2464" s="552"/>
      <c r="AT2464" s="683" t="str">
        <f t="shared" ref="AT2464" si="3727">IF(SUM(AR2464:AS2464)=AU2464,"OK",SUM(AR2464:AS2464)-AU2464)</f>
        <v>OK</v>
      </c>
      <c r="AU2464" s="593"/>
      <c r="AV2464" s="530">
        <f t="shared" si="3713"/>
        <v>0</v>
      </c>
      <c r="AW2464" s="842">
        <f t="shared" si="3714"/>
        <v>0</v>
      </c>
      <c r="AX2464" s="115">
        <f t="shared" si="3715"/>
        <v>0</v>
      </c>
      <c r="AY2464" s="5">
        <f t="shared" si="3716"/>
        <v>0</v>
      </c>
      <c r="AZ2464" s="7">
        <f t="shared" ref="AZ2464" si="3728">AY2464-AX2464</f>
        <v>0</v>
      </c>
      <c r="BA2464" s="335" t="e">
        <f t="shared" ref="BA2464" si="3729">AZ2464/AX2464</f>
        <v>#DIV/0!</v>
      </c>
      <c r="BB2464" s="23">
        <f t="shared" si="3719"/>
        <v>0</v>
      </c>
      <c r="BC2464" s="5">
        <f t="shared" ref="BC2464" si="3730">AW2464</f>
        <v>0</v>
      </c>
      <c r="BD2464" s="7">
        <f t="shared" ref="BD2464" si="3731">BC2464-BB2464</f>
        <v>0</v>
      </c>
      <c r="BE2464" s="335" t="e">
        <f t="shared" ref="BE2464" si="3732">BD2464/BB2464</f>
        <v>#DIV/0!</v>
      </c>
      <c r="BG2464" s="826" t="str">
        <f t="shared" si="3723"/>
        <v>53.10</v>
      </c>
      <c r="BH2464" s="607" t="b">
        <f>COUNTIF('Codes SEC'!$B$2:$B$250,Ministres!BG2464)&gt;0</f>
        <v>1</v>
      </c>
    </row>
    <row r="2465" spans="1:60" ht="35.1" customHeight="1" x14ac:dyDescent="0.25">
      <c r="A2465" s="222" t="s">
        <v>6127</v>
      </c>
      <c r="B2465" s="112" t="s">
        <v>5018</v>
      </c>
      <c r="C2465" s="116" t="s">
        <v>149</v>
      </c>
      <c r="D2465" s="620">
        <v>1000</v>
      </c>
      <c r="E2465" s="278"/>
      <c r="F2465" s="116" t="s">
        <v>5016</v>
      </c>
      <c r="G2465" s="700"/>
      <c r="H2465" s="900">
        <v>122</v>
      </c>
      <c r="I2465" s="580">
        <v>86141000</v>
      </c>
      <c r="J2465" s="689" t="s">
        <v>6870</v>
      </c>
      <c r="K2465" s="411" t="s">
        <v>6871</v>
      </c>
      <c r="L2465" s="733">
        <v>0</v>
      </c>
      <c r="M2465" s="734">
        <v>0</v>
      </c>
      <c r="N2465" s="931"/>
      <c r="O2465" s="530">
        <f t="shared" si="3703"/>
        <v>0</v>
      </c>
      <c r="P2465" s="530">
        <f t="shared" si="3704"/>
        <v>0</v>
      </c>
      <c r="Q2465" s="646"/>
      <c r="R2465" s="536"/>
      <c r="S2465" s="536"/>
      <c r="T2465" s="536"/>
      <c r="U2465" s="536"/>
      <c r="V2465" s="536"/>
      <c r="W2465" s="683" t="str">
        <f t="shared" si="3705"/>
        <v>OK</v>
      </c>
      <c r="X2465" s="141"/>
      <c r="Y2465" s="141"/>
      <c r="Z2465" s="552"/>
      <c r="AA2465" s="552"/>
      <c r="AB2465" s="683" t="str">
        <f t="shared" si="3706"/>
        <v>OK</v>
      </c>
      <c r="AC2465" s="593"/>
      <c r="AD2465" s="530">
        <f t="shared" si="3707"/>
        <v>0</v>
      </c>
      <c r="AE2465" s="842">
        <f t="shared" si="3708"/>
        <v>0</v>
      </c>
      <c r="AF2465" s="931"/>
      <c r="AG2465" s="530">
        <f t="shared" si="3709"/>
        <v>0</v>
      </c>
      <c r="AH2465" s="530">
        <f t="shared" si="3710"/>
        <v>0</v>
      </c>
      <c r="AI2465" s="641"/>
      <c r="AJ2465" s="537"/>
      <c r="AK2465" s="537"/>
      <c r="AL2465" s="537"/>
      <c r="AM2465" s="537"/>
      <c r="AN2465" s="537"/>
      <c r="AO2465" s="683" t="str">
        <f t="shared" si="3711"/>
        <v>OK</v>
      </c>
      <c r="AP2465" s="141"/>
      <c r="AQ2465" s="141"/>
      <c r="AR2465" s="552"/>
      <c r="AS2465" s="552"/>
      <c r="AT2465" s="683" t="str">
        <f t="shared" si="3712"/>
        <v>OK</v>
      </c>
      <c r="AU2465" s="593"/>
      <c r="AV2465" s="530">
        <f t="shared" si="3713"/>
        <v>0</v>
      </c>
      <c r="AW2465" s="842">
        <f t="shared" si="3714"/>
        <v>0</v>
      </c>
      <c r="AX2465" s="115">
        <f t="shared" si="3715"/>
        <v>0</v>
      </c>
      <c r="AY2465" s="5">
        <f t="shared" si="3716"/>
        <v>0</v>
      </c>
      <c r="AZ2465" s="7">
        <f t="shared" si="3717"/>
        <v>0</v>
      </c>
      <c r="BA2465" s="335" t="e">
        <f t="shared" si="3718"/>
        <v>#DIV/0!</v>
      </c>
      <c r="BB2465" s="23">
        <f t="shared" si="3719"/>
        <v>0</v>
      </c>
      <c r="BC2465" s="5">
        <f t="shared" si="3720"/>
        <v>0</v>
      </c>
      <c r="BD2465" s="7">
        <f t="shared" si="3721"/>
        <v>0</v>
      </c>
      <c r="BE2465" s="335" t="e">
        <f t="shared" si="3722"/>
        <v>#DIV/0!</v>
      </c>
      <c r="BG2465" s="826" t="str">
        <f t="shared" si="3723"/>
        <v>61.41</v>
      </c>
      <c r="BH2465" s="607" t="b">
        <f>COUNTIF('Codes SEC'!$B$2:$B$250,Ministres!BG2465)&gt;0</f>
        <v>1</v>
      </c>
    </row>
    <row r="2466" spans="1:60" ht="35.1" customHeight="1" x14ac:dyDescent="0.25">
      <c r="A2466" s="222" t="s">
        <v>6127</v>
      </c>
      <c r="B2466" s="112" t="s">
        <v>5018</v>
      </c>
      <c r="C2466" s="116" t="s">
        <v>149</v>
      </c>
      <c r="D2466" s="620">
        <v>1000</v>
      </c>
      <c r="E2466" s="278"/>
      <c r="F2466" s="116" t="s">
        <v>6671</v>
      </c>
      <c r="G2466" s="700"/>
      <c r="H2466" s="900">
        <v>122</v>
      </c>
      <c r="I2466" s="580">
        <v>86141000</v>
      </c>
      <c r="J2466" s="689" t="s">
        <v>6978</v>
      </c>
      <c r="K2466" s="411" t="s">
        <v>6979</v>
      </c>
      <c r="L2466" s="733">
        <v>0</v>
      </c>
      <c r="M2466" s="734">
        <v>0</v>
      </c>
      <c r="N2466" s="931"/>
      <c r="O2466" s="530">
        <f t="shared" si="3703"/>
        <v>0</v>
      </c>
      <c r="P2466" s="530">
        <f t="shared" si="3704"/>
        <v>0</v>
      </c>
      <c r="Q2466" s="646"/>
      <c r="R2466" s="536"/>
      <c r="S2466" s="536"/>
      <c r="T2466" s="536"/>
      <c r="U2466" s="536"/>
      <c r="V2466" s="536"/>
      <c r="W2466" s="683" t="str">
        <f t="shared" ref="W2466:W2478" si="3733">IF(SUM(Q2466:V2466)=X2466,"OK",SUM(Q2466:V2466)-X2466)</f>
        <v>OK</v>
      </c>
      <c r="X2466" s="141"/>
      <c r="Y2466" s="141"/>
      <c r="Z2466" s="552"/>
      <c r="AA2466" s="552"/>
      <c r="AB2466" s="683" t="str">
        <f t="shared" ref="AB2466:AB2478" si="3734">IF(SUM(Z2466:AA2466)=AC2466,"OK",SUM(Z2466:AA2466)-AC2466)</f>
        <v>OK</v>
      </c>
      <c r="AC2466" s="593"/>
      <c r="AD2466" s="530">
        <f t="shared" si="3707"/>
        <v>0</v>
      </c>
      <c r="AE2466" s="842">
        <f t="shared" si="3708"/>
        <v>0</v>
      </c>
      <c r="AF2466" s="931"/>
      <c r="AG2466" s="530">
        <f t="shared" si="3709"/>
        <v>0</v>
      </c>
      <c r="AH2466" s="530">
        <f t="shared" si="3710"/>
        <v>0</v>
      </c>
      <c r="AI2466" s="641"/>
      <c r="AJ2466" s="537"/>
      <c r="AK2466" s="537"/>
      <c r="AL2466" s="537"/>
      <c r="AM2466" s="537"/>
      <c r="AN2466" s="537"/>
      <c r="AO2466" s="683" t="str">
        <f t="shared" ref="AO2466:AO2478" si="3735">IF(SUM(AI2466:AN2466)=AP2466,"OK",SUM(AI2466:AN2466)-AP2466)</f>
        <v>OK</v>
      </c>
      <c r="AP2466" s="141"/>
      <c r="AQ2466" s="141"/>
      <c r="AR2466" s="552"/>
      <c r="AS2466" s="552"/>
      <c r="AT2466" s="683" t="str">
        <f t="shared" ref="AT2466:AT2478" si="3736">IF(SUM(AR2466:AS2466)=AU2466,"OK",SUM(AR2466:AS2466)-AU2466)</f>
        <v>OK</v>
      </c>
      <c r="AU2466" s="593"/>
      <c r="AV2466" s="530">
        <f t="shared" si="3713"/>
        <v>0</v>
      </c>
      <c r="AW2466" s="842">
        <f t="shared" si="3714"/>
        <v>0</v>
      </c>
      <c r="AX2466" s="115">
        <f t="shared" si="3715"/>
        <v>0</v>
      </c>
      <c r="AY2466" s="5">
        <f t="shared" si="3716"/>
        <v>0</v>
      </c>
      <c r="AZ2466" s="7">
        <f t="shared" ref="AZ2466:AZ2478" si="3737">AY2466-AX2466</f>
        <v>0</v>
      </c>
      <c r="BA2466" s="335" t="e">
        <f t="shared" ref="BA2466:BA2478" si="3738">AZ2466/AX2466</f>
        <v>#DIV/0!</v>
      </c>
      <c r="BB2466" s="23">
        <f t="shared" si="3719"/>
        <v>0</v>
      </c>
      <c r="BC2466" s="5">
        <f t="shared" ref="BC2466:BC2478" si="3739">AW2466</f>
        <v>0</v>
      </c>
      <c r="BD2466" s="7">
        <f t="shared" ref="BD2466:BD2478" si="3740">BC2466-BB2466</f>
        <v>0</v>
      </c>
      <c r="BE2466" s="335" t="e">
        <f t="shared" ref="BE2466:BE2478" si="3741">BD2466/BB2466</f>
        <v>#DIV/0!</v>
      </c>
      <c r="BG2466" s="826" t="str">
        <f t="shared" si="3723"/>
        <v>61.41</v>
      </c>
      <c r="BH2466" s="607" t="b">
        <f>COUNTIF('Codes SEC'!$B$2:$B$250,Ministres!BG2466)&gt;0</f>
        <v>1</v>
      </c>
    </row>
    <row r="2467" spans="1:60" ht="35.1" customHeight="1" x14ac:dyDescent="0.25">
      <c r="A2467" s="222" t="s">
        <v>6127</v>
      </c>
      <c r="B2467" s="112" t="s">
        <v>5018</v>
      </c>
      <c r="C2467" s="116" t="s">
        <v>149</v>
      </c>
      <c r="D2467" s="620">
        <v>1000</v>
      </c>
      <c r="E2467" s="278"/>
      <c r="F2467" s="116" t="s">
        <v>6671</v>
      </c>
      <c r="G2467" s="700"/>
      <c r="H2467" s="900">
        <v>122</v>
      </c>
      <c r="I2467" s="580">
        <v>86161000</v>
      </c>
      <c r="J2467" s="689" t="s">
        <v>6990</v>
      </c>
      <c r="K2467" s="411" t="s">
        <v>6991</v>
      </c>
      <c r="L2467" s="733">
        <v>0</v>
      </c>
      <c r="M2467" s="734">
        <v>0</v>
      </c>
      <c r="N2467" s="931"/>
      <c r="O2467" s="530">
        <f t="shared" si="3703"/>
        <v>0</v>
      </c>
      <c r="P2467" s="530">
        <f t="shared" si="3704"/>
        <v>0</v>
      </c>
      <c r="Q2467" s="646"/>
      <c r="R2467" s="536"/>
      <c r="S2467" s="536"/>
      <c r="T2467" s="536"/>
      <c r="U2467" s="536"/>
      <c r="V2467" s="536"/>
      <c r="W2467" s="683" t="str">
        <f t="shared" ref="W2467:W2474" si="3742">IF(SUM(Q2467:V2467)=X2467,"OK",SUM(Q2467:V2467)-X2467)</f>
        <v>OK</v>
      </c>
      <c r="X2467" s="141"/>
      <c r="Y2467" s="141"/>
      <c r="Z2467" s="552"/>
      <c r="AA2467" s="552"/>
      <c r="AB2467" s="683" t="str">
        <f t="shared" ref="AB2467:AB2474" si="3743">IF(SUM(Z2467:AA2467)=AC2467,"OK",SUM(Z2467:AA2467)-AC2467)</f>
        <v>OK</v>
      </c>
      <c r="AC2467" s="593"/>
      <c r="AD2467" s="530">
        <f t="shared" si="3707"/>
        <v>0</v>
      </c>
      <c r="AE2467" s="842">
        <f t="shared" si="3708"/>
        <v>0</v>
      </c>
      <c r="AF2467" s="931"/>
      <c r="AG2467" s="530">
        <f t="shared" si="3709"/>
        <v>0</v>
      </c>
      <c r="AH2467" s="530">
        <f t="shared" si="3710"/>
        <v>0</v>
      </c>
      <c r="AI2467" s="641"/>
      <c r="AJ2467" s="537"/>
      <c r="AK2467" s="537"/>
      <c r="AL2467" s="537"/>
      <c r="AM2467" s="537"/>
      <c r="AN2467" s="537"/>
      <c r="AO2467" s="683" t="str">
        <f t="shared" ref="AO2467:AO2474" si="3744">IF(SUM(AI2467:AN2467)=AP2467,"OK",SUM(AI2467:AN2467)-AP2467)</f>
        <v>OK</v>
      </c>
      <c r="AP2467" s="141"/>
      <c r="AQ2467" s="141"/>
      <c r="AR2467" s="552"/>
      <c r="AS2467" s="552"/>
      <c r="AT2467" s="683" t="str">
        <f t="shared" ref="AT2467:AT2474" si="3745">IF(SUM(AR2467:AS2467)=AU2467,"OK",SUM(AR2467:AS2467)-AU2467)</f>
        <v>OK</v>
      </c>
      <c r="AU2467" s="593"/>
      <c r="AV2467" s="530">
        <f t="shared" si="3713"/>
        <v>0</v>
      </c>
      <c r="AW2467" s="842">
        <f t="shared" si="3714"/>
        <v>0</v>
      </c>
      <c r="AX2467" s="115">
        <f t="shared" si="3715"/>
        <v>0</v>
      </c>
      <c r="AY2467" s="5">
        <f t="shared" si="3716"/>
        <v>0</v>
      </c>
      <c r="AZ2467" s="7">
        <f t="shared" ref="AZ2467:AZ2474" si="3746">AY2467-AX2467</f>
        <v>0</v>
      </c>
      <c r="BA2467" s="335" t="e">
        <f t="shared" ref="BA2467:BA2474" si="3747">AZ2467/AX2467</f>
        <v>#DIV/0!</v>
      </c>
      <c r="BB2467" s="23">
        <f t="shared" si="3719"/>
        <v>0</v>
      </c>
      <c r="BC2467" s="5">
        <f t="shared" ref="BC2467:BC2474" si="3748">AW2467</f>
        <v>0</v>
      </c>
      <c r="BD2467" s="7">
        <f t="shared" ref="BD2467:BD2474" si="3749">BC2467-BB2467</f>
        <v>0</v>
      </c>
      <c r="BE2467" s="335" t="e">
        <f t="shared" ref="BE2467:BE2474" si="3750">BD2467/BB2467</f>
        <v>#DIV/0!</v>
      </c>
      <c r="BG2467" s="826" t="str">
        <f t="shared" si="3723"/>
        <v>61.61</v>
      </c>
      <c r="BH2467" s="607" t="b">
        <f>COUNTIF('Codes SEC'!$B$2:$B$250,Ministres!BG2467)&gt;0</f>
        <v>1</v>
      </c>
    </row>
    <row r="2468" spans="1:60" ht="35.1" customHeight="1" x14ac:dyDescent="0.25">
      <c r="A2468" s="222" t="s">
        <v>6127</v>
      </c>
      <c r="B2468" s="112" t="s">
        <v>5018</v>
      </c>
      <c r="C2468" s="116" t="s">
        <v>149</v>
      </c>
      <c r="D2468" s="620">
        <v>1000</v>
      </c>
      <c r="E2468" s="278"/>
      <c r="F2468" s="116" t="s">
        <v>5016</v>
      </c>
      <c r="G2468" s="700"/>
      <c r="H2468" s="900">
        <v>122</v>
      </c>
      <c r="I2468" s="580">
        <v>86311000</v>
      </c>
      <c r="J2468" s="689" t="s">
        <v>6800</v>
      </c>
      <c r="K2468" s="411" t="s">
        <v>6801</v>
      </c>
      <c r="L2468" s="733">
        <v>0</v>
      </c>
      <c r="M2468" s="734">
        <v>0</v>
      </c>
      <c r="N2468" s="931"/>
      <c r="O2468" s="530">
        <f t="shared" si="3703"/>
        <v>0</v>
      </c>
      <c r="P2468" s="530">
        <f t="shared" si="3704"/>
        <v>0</v>
      </c>
      <c r="Q2468" s="646"/>
      <c r="R2468" s="536"/>
      <c r="S2468" s="536"/>
      <c r="T2468" s="536"/>
      <c r="U2468" s="536"/>
      <c r="V2468" s="536"/>
      <c r="W2468" s="683" t="str">
        <f t="shared" si="3742"/>
        <v>OK</v>
      </c>
      <c r="X2468" s="141"/>
      <c r="Y2468" s="141"/>
      <c r="Z2468" s="552"/>
      <c r="AA2468" s="552"/>
      <c r="AB2468" s="683" t="str">
        <f t="shared" si="3743"/>
        <v>OK</v>
      </c>
      <c r="AC2468" s="593"/>
      <c r="AD2468" s="530">
        <f t="shared" si="3707"/>
        <v>0</v>
      </c>
      <c r="AE2468" s="842">
        <f t="shared" si="3708"/>
        <v>0</v>
      </c>
      <c r="AF2468" s="931"/>
      <c r="AG2468" s="530">
        <f t="shared" si="3709"/>
        <v>0</v>
      </c>
      <c r="AH2468" s="530">
        <f t="shared" si="3710"/>
        <v>0</v>
      </c>
      <c r="AI2468" s="641"/>
      <c r="AJ2468" s="537"/>
      <c r="AK2468" s="537"/>
      <c r="AL2468" s="537"/>
      <c r="AM2468" s="537"/>
      <c r="AN2468" s="537"/>
      <c r="AO2468" s="683" t="str">
        <f t="shared" si="3744"/>
        <v>OK</v>
      </c>
      <c r="AP2468" s="141"/>
      <c r="AQ2468" s="141"/>
      <c r="AR2468" s="552"/>
      <c r="AS2468" s="552"/>
      <c r="AT2468" s="683" t="str">
        <f t="shared" si="3745"/>
        <v>OK</v>
      </c>
      <c r="AU2468" s="593"/>
      <c r="AV2468" s="530">
        <f t="shared" si="3713"/>
        <v>0</v>
      </c>
      <c r="AW2468" s="842">
        <f t="shared" si="3714"/>
        <v>0</v>
      </c>
      <c r="AX2468" s="115">
        <f t="shared" si="3715"/>
        <v>0</v>
      </c>
      <c r="AY2468" s="5">
        <f t="shared" si="3716"/>
        <v>0</v>
      </c>
      <c r="AZ2468" s="7">
        <f t="shared" si="3746"/>
        <v>0</v>
      </c>
      <c r="BA2468" s="335" t="e">
        <f t="shared" si="3747"/>
        <v>#DIV/0!</v>
      </c>
      <c r="BB2468" s="23">
        <f t="shared" si="3719"/>
        <v>0</v>
      </c>
      <c r="BC2468" s="5">
        <f t="shared" si="3748"/>
        <v>0</v>
      </c>
      <c r="BD2468" s="7">
        <f t="shared" si="3749"/>
        <v>0</v>
      </c>
      <c r="BE2468" s="335" t="e">
        <f t="shared" si="3750"/>
        <v>#DIV/0!</v>
      </c>
      <c r="BG2468" s="826" t="str">
        <f t="shared" si="3723"/>
        <v>63.11</v>
      </c>
      <c r="BH2468" s="607" t="b">
        <f>COUNTIF('Codes SEC'!$B$2:$B$250,Ministres!BG2468)&gt;0</f>
        <v>1</v>
      </c>
    </row>
    <row r="2469" spans="1:60" ht="35.1" customHeight="1" x14ac:dyDescent="0.25">
      <c r="A2469" s="222" t="s">
        <v>6127</v>
      </c>
      <c r="B2469" s="112" t="s">
        <v>5018</v>
      </c>
      <c r="C2469" s="116" t="s">
        <v>149</v>
      </c>
      <c r="D2469" s="620">
        <v>1000</v>
      </c>
      <c r="E2469" s="278"/>
      <c r="F2469" s="116" t="s">
        <v>5016</v>
      </c>
      <c r="G2469" s="700"/>
      <c r="H2469" s="900">
        <v>122</v>
      </c>
      <c r="I2469" s="580">
        <v>86321000</v>
      </c>
      <c r="J2469" s="689" t="s">
        <v>6798</v>
      </c>
      <c r="K2469" s="411" t="s">
        <v>6799</v>
      </c>
      <c r="L2469" s="733">
        <v>0</v>
      </c>
      <c r="M2469" s="734">
        <v>0</v>
      </c>
      <c r="N2469" s="931"/>
      <c r="O2469" s="530">
        <f t="shared" si="3703"/>
        <v>0</v>
      </c>
      <c r="P2469" s="530">
        <f t="shared" si="3704"/>
        <v>0</v>
      </c>
      <c r="Q2469" s="646"/>
      <c r="R2469" s="536"/>
      <c r="S2469" s="536"/>
      <c r="T2469" s="536"/>
      <c r="U2469" s="536"/>
      <c r="V2469" s="536"/>
      <c r="W2469" s="683" t="str">
        <f t="shared" si="3742"/>
        <v>OK</v>
      </c>
      <c r="X2469" s="141"/>
      <c r="Y2469" s="141"/>
      <c r="Z2469" s="552"/>
      <c r="AA2469" s="552"/>
      <c r="AB2469" s="683" t="str">
        <f t="shared" si="3743"/>
        <v>OK</v>
      </c>
      <c r="AC2469" s="593"/>
      <c r="AD2469" s="530">
        <f t="shared" si="3707"/>
        <v>0</v>
      </c>
      <c r="AE2469" s="842">
        <f t="shared" si="3708"/>
        <v>0</v>
      </c>
      <c r="AF2469" s="931"/>
      <c r="AG2469" s="530">
        <f t="shared" si="3709"/>
        <v>0</v>
      </c>
      <c r="AH2469" s="530">
        <f t="shared" si="3710"/>
        <v>0</v>
      </c>
      <c r="AI2469" s="641"/>
      <c r="AJ2469" s="537"/>
      <c r="AK2469" s="537"/>
      <c r="AL2469" s="537"/>
      <c r="AM2469" s="537"/>
      <c r="AN2469" s="537"/>
      <c r="AO2469" s="683" t="str">
        <f t="shared" si="3744"/>
        <v>OK</v>
      </c>
      <c r="AP2469" s="141"/>
      <c r="AQ2469" s="141"/>
      <c r="AR2469" s="552"/>
      <c r="AS2469" s="552"/>
      <c r="AT2469" s="683" t="str">
        <f t="shared" si="3745"/>
        <v>OK</v>
      </c>
      <c r="AU2469" s="593"/>
      <c r="AV2469" s="530">
        <f t="shared" si="3713"/>
        <v>0</v>
      </c>
      <c r="AW2469" s="842">
        <f t="shared" si="3714"/>
        <v>0</v>
      </c>
      <c r="AX2469" s="115">
        <f t="shared" si="3715"/>
        <v>0</v>
      </c>
      <c r="AY2469" s="5">
        <f t="shared" si="3716"/>
        <v>0</v>
      </c>
      <c r="AZ2469" s="7">
        <f t="shared" si="3746"/>
        <v>0</v>
      </c>
      <c r="BA2469" s="335" t="e">
        <f t="shared" si="3747"/>
        <v>#DIV/0!</v>
      </c>
      <c r="BB2469" s="23">
        <f t="shared" si="3719"/>
        <v>0</v>
      </c>
      <c r="BC2469" s="5">
        <f t="shared" si="3748"/>
        <v>0</v>
      </c>
      <c r="BD2469" s="7">
        <f t="shared" si="3749"/>
        <v>0</v>
      </c>
      <c r="BE2469" s="335" t="e">
        <f t="shared" si="3750"/>
        <v>#DIV/0!</v>
      </c>
      <c r="BG2469" s="826" t="str">
        <f t="shared" si="3723"/>
        <v>63.21</v>
      </c>
      <c r="BH2469" s="607" t="b">
        <f>COUNTIF('Codes SEC'!$B$2:$B$250,Ministres!BG2469)&gt;0</f>
        <v>1</v>
      </c>
    </row>
    <row r="2470" spans="1:60" ht="35.1" customHeight="1" x14ac:dyDescent="0.25">
      <c r="A2470" s="222" t="s">
        <v>6127</v>
      </c>
      <c r="B2470" s="112" t="s">
        <v>5018</v>
      </c>
      <c r="C2470" s="116" t="s">
        <v>149</v>
      </c>
      <c r="D2470" s="620">
        <v>1000</v>
      </c>
      <c r="E2470" s="278"/>
      <c r="F2470" s="116" t="s">
        <v>5016</v>
      </c>
      <c r="G2470" s="700"/>
      <c r="H2470" s="900">
        <v>122</v>
      </c>
      <c r="I2470" s="580">
        <v>86341000</v>
      </c>
      <c r="J2470" s="689" t="s">
        <v>6786</v>
      </c>
      <c r="K2470" s="411" t="s">
        <v>6787</v>
      </c>
      <c r="L2470" s="733">
        <v>0</v>
      </c>
      <c r="M2470" s="734">
        <v>0</v>
      </c>
      <c r="N2470" s="931"/>
      <c r="O2470" s="530">
        <f t="shared" si="3703"/>
        <v>0</v>
      </c>
      <c r="P2470" s="530">
        <f t="shared" si="3704"/>
        <v>0</v>
      </c>
      <c r="Q2470" s="646"/>
      <c r="R2470" s="536"/>
      <c r="S2470" s="536"/>
      <c r="T2470" s="536"/>
      <c r="U2470" s="536"/>
      <c r="V2470" s="536"/>
      <c r="W2470" s="683" t="str">
        <f t="shared" si="3742"/>
        <v>OK</v>
      </c>
      <c r="X2470" s="141"/>
      <c r="Y2470" s="141"/>
      <c r="Z2470" s="552"/>
      <c r="AA2470" s="552"/>
      <c r="AB2470" s="683" t="str">
        <f t="shared" si="3743"/>
        <v>OK</v>
      </c>
      <c r="AC2470" s="593"/>
      <c r="AD2470" s="530">
        <f t="shared" si="3707"/>
        <v>0</v>
      </c>
      <c r="AE2470" s="842">
        <f t="shared" si="3708"/>
        <v>0</v>
      </c>
      <c r="AF2470" s="931"/>
      <c r="AG2470" s="530">
        <f t="shared" si="3709"/>
        <v>0</v>
      </c>
      <c r="AH2470" s="530">
        <f t="shared" si="3710"/>
        <v>0</v>
      </c>
      <c r="AI2470" s="641"/>
      <c r="AJ2470" s="537"/>
      <c r="AK2470" s="537"/>
      <c r="AL2470" s="537"/>
      <c r="AM2470" s="537"/>
      <c r="AN2470" s="537"/>
      <c r="AO2470" s="683" t="str">
        <f t="shared" si="3744"/>
        <v>OK</v>
      </c>
      <c r="AP2470" s="141"/>
      <c r="AQ2470" s="141"/>
      <c r="AR2470" s="552"/>
      <c r="AS2470" s="552"/>
      <c r="AT2470" s="683" t="str">
        <f t="shared" si="3745"/>
        <v>OK</v>
      </c>
      <c r="AU2470" s="593"/>
      <c r="AV2470" s="530">
        <f t="shared" si="3713"/>
        <v>0</v>
      </c>
      <c r="AW2470" s="842">
        <f t="shared" si="3714"/>
        <v>0</v>
      </c>
      <c r="AX2470" s="115">
        <f t="shared" si="3715"/>
        <v>0</v>
      </c>
      <c r="AY2470" s="5">
        <f t="shared" si="3716"/>
        <v>0</v>
      </c>
      <c r="AZ2470" s="7">
        <f t="shared" si="3746"/>
        <v>0</v>
      </c>
      <c r="BA2470" s="335" t="e">
        <f t="shared" si="3747"/>
        <v>#DIV/0!</v>
      </c>
      <c r="BB2470" s="23">
        <f t="shared" si="3719"/>
        <v>0</v>
      </c>
      <c r="BC2470" s="5">
        <f t="shared" si="3748"/>
        <v>0</v>
      </c>
      <c r="BD2470" s="7">
        <f t="shared" si="3749"/>
        <v>0</v>
      </c>
      <c r="BE2470" s="335" t="e">
        <f t="shared" si="3750"/>
        <v>#DIV/0!</v>
      </c>
      <c r="BG2470" s="826" t="str">
        <f t="shared" si="3723"/>
        <v>63.41</v>
      </c>
      <c r="BH2470" s="607" t="b">
        <f>COUNTIF('Codes SEC'!$B$2:$B$250,Ministres!BG2470)&gt;0</f>
        <v>1</v>
      </c>
    </row>
    <row r="2471" spans="1:60" ht="35.1" customHeight="1" x14ac:dyDescent="0.25">
      <c r="A2471" s="222" t="s">
        <v>6127</v>
      </c>
      <c r="B2471" s="112" t="s">
        <v>5018</v>
      </c>
      <c r="C2471" s="116" t="s">
        <v>149</v>
      </c>
      <c r="D2471" s="620">
        <v>1000</v>
      </c>
      <c r="E2471" s="278"/>
      <c r="F2471" s="116" t="s">
        <v>6671</v>
      </c>
      <c r="G2471" s="700"/>
      <c r="H2471" s="900">
        <v>122</v>
      </c>
      <c r="I2471" s="580">
        <v>86341000</v>
      </c>
      <c r="J2471" s="689" t="s">
        <v>6988</v>
      </c>
      <c r="K2471" s="411" t="s">
        <v>6989</v>
      </c>
      <c r="L2471" s="733">
        <v>0</v>
      </c>
      <c r="M2471" s="734">
        <v>0</v>
      </c>
      <c r="N2471" s="931"/>
      <c r="O2471" s="530">
        <f t="shared" si="3703"/>
        <v>0</v>
      </c>
      <c r="P2471" s="530">
        <f t="shared" si="3704"/>
        <v>0</v>
      </c>
      <c r="Q2471" s="646"/>
      <c r="R2471" s="536"/>
      <c r="S2471" s="536"/>
      <c r="T2471" s="536"/>
      <c r="U2471" s="536"/>
      <c r="V2471" s="536"/>
      <c r="W2471" s="683" t="str">
        <f t="shared" si="3742"/>
        <v>OK</v>
      </c>
      <c r="X2471" s="141"/>
      <c r="Y2471" s="141"/>
      <c r="Z2471" s="552"/>
      <c r="AA2471" s="552"/>
      <c r="AB2471" s="683" t="str">
        <f t="shared" si="3743"/>
        <v>OK</v>
      </c>
      <c r="AC2471" s="593"/>
      <c r="AD2471" s="530">
        <f t="shared" si="3707"/>
        <v>0</v>
      </c>
      <c r="AE2471" s="842">
        <f t="shared" si="3708"/>
        <v>0</v>
      </c>
      <c r="AF2471" s="931"/>
      <c r="AG2471" s="530">
        <f t="shared" si="3709"/>
        <v>0</v>
      </c>
      <c r="AH2471" s="530">
        <f t="shared" si="3710"/>
        <v>0</v>
      </c>
      <c r="AI2471" s="641"/>
      <c r="AJ2471" s="537"/>
      <c r="AK2471" s="537"/>
      <c r="AL2471" s="537"/>
      <c r="AM2471" s="537"/>
      <c r="AN2471" s="537"/>
      <c r="AO2471" s="683" t="str">
        <f t="shared" si="3744"/>
        <v>OK</v>
      </c>
      <c r="AP2471" s="141"/>
      <c r="AQ2471" s="141"/>
      <c r="AR2471" s="552"/>
      <c r="AS2471" s="552"/>
      <c r="AT2471" s="683" t="str">
        <f t="shared" si="3745"/>
        <v>OK</v>
      </c>
      <c r="AU2471" s="593"/>
      <c r="AV2471" s="530">
        <f t="shared" si="3713"/>
        <v>0</v>
      </c>
      <c r="AW2471" s="842">
        <f t="shared" si="3714"/>
        <v>0</v>
      </c>
      <c r="AX2471" s="115">
        <f t="shared" si="3715"/>
        <v>0</v>
      </c>
      <c r="AY2471" s="5">
        <f t="shared" si="3716"/>
        <v>0</v>
      </c>
      <c r="AZ2471" s="7">
        <f t="shared" si="3746"/>
        <v>0</v>
      </c>
      <c r="BA2471" s="335" t="e">
        <f t="shared" si="3747"/>
        <v>#DIV/0!</v>
      </c>
      <c r="BB2471" s="23">
        <f t="shared" si="3719"/>
        <v>0</v>
      </c>
      <c r="BC2471" s="5">
        <f t="shared" si="3748"/>
        <v>0</v>
      </c>
      <c r="BD2471" s="7">
        <f t="shared" si="3749"/>
        <v>0</v>
      </c>
      <c r="BE2471" s="335" t="e">
        <f t="shared" si="3750"/>
        <v>#DIV/0!</v>
      </c>
      <c r="BG2471" s="826" t="str">
        <f t="shared" si="3723"/>
        <v>63.41</v>
      </c>
      <c r="BH2471" s="607" t="b">
        <f>COUNTIF('Codes SEC'!$B$2:$B$250,Ministres!BG2471)&gt;0</f>
        <v>1</v>
      </c>
    </row>
    <row r="2472" spans="1:60" ht="35.1" customHeight="1" x14ac:dyDescent="0.25">
      <c r="A2472" s="222" t="s">
        <v>6127</v>
      </c>
      <c r="B2472" s="112" t="s">
        <v>5018</v>
      </c>
      <c r="C2472" s="116" t="s">
        <v>149</v>
      </c>
      <c r="D2472" s="620">
        <v>1000</v>
      </c>
      <c r="E2472" s="278"/>
      <c r="F2472" s="116" t="s">
        <v>5016</v>
      </c>
      <c r="G2472" s="700"/>
      <c r="H2472" s="900">
        <v>122</v>
      </c>
      <c r="I2472" s="580">
        <v>86352000</v>
      </c>
      <c r="J2472" s="689" t="s">
        <v>6784</v>
      </c>
      <c r="K2472" s="411" t="s">
        <v>6785</v>
      </c>
      <c r="L2472" s="733">
        <v>0</v>
      </c>
      <c r="M2472" s="734">
        <v>0</v>
      </c>
      <c r="N2472" s="931"/>
      <c r="O2472" s="530">
        <f t="shared" si="3703"/>
        <v>0</v>
      </c>
      <c r="P2472" s="530">
        <f t="shared" si="3704"/>
        <v>0</v>
      </c>
      <c r="Q2472" s="646"/>
      <c r="R2472" s="536"/>
      <c r="S2472" s="536"/>
      <c r="T2472" s="536"/>
      <c r="U2472" s="536"/>
      <c r="V2472" s="536"/>
      <c r="W2472" s="683" t="str">
        <f t="shared" si="3742"/>
        <v>OK</v>
      </c>
      <c r="X2472" s="141"/>
      <c r="Y2472" s="141"/>
      <c r="Z2472" s="552"/>
      <c r="AA2472" s="552"/>
      <c r="AB2472" s="683" t="str">
        <f t="shared" si="3743"/>
        <v>OK</v>
      </c>
      <c r="AC2472" s="593"/>
      <c r="AD2472" s="530">
        <f t="shared" si="3707"/>
        <v>0</v>
      </c>
      <c r="AE2472" s="842">
        <f t="shared" si="3708"/>
        <v>0</v>
      </c>
      <c r="AF2472" s="931"/>
      <c r="AG2472" s="530">
        <f t="shared" si="3709"/>
        <v>0</v>
      </c>
      <c r="AH2472" s="530">
        <f t="shared" si="3710"/>
        <v>0</v>
      </c>
      <c r="AI2472" s="641"/>
      <c r="AJ2472" s="537"/>
      <c r="AK2472" s="537"/>
      <c r="AL2472" s="537"/>
      <c r="AM2472" s="537"/>
      <c r="AN2472" s="537"/>
      <c r="AO2472" s="683" t="str">
        <f t="shared" si="3744"/>
        <v>OK</v>
      </c>
      <c r="AP2472" s="141"/>
      <c r="AQ2472" s="141"/>
      <c r="AR2472" s="552"/>
      <c r="AS2472" s="552"/>
      <c r="AT2472" s="683" t="str">
        <f t="shared" si="3745"/>
        <v>OK</v>
      </c>
      <c r="AU2472" s="593"/>
      <c r="AV2472" s="530">
        <f t="shared" si="3713"/>
        <v>0</v>
      </c>
      <c r="AW2472" s="842">
        <f t="shared" si="3714"/>
        <v>0</v>
      </c>
      <c r="AX2472" s="115">
        <f t="shared" si="3715"/>
        <v>0</v>
      </c>
      <c r="AY2472" s="5">
        <f t="shared" si="3716"/>
        <v>0</v>
      </c>
      <c r="AZ2472" s="7">
        <f t="shared" si="3746"/>
        <v>0</v>
      </c>
      <c r="BA2472" s="335" t="e">
        <f t="shared" si="3747"/>
        <v>#DIV/0!</v>
      </c>
      <c r="BB2472" s="23">
        <f t="shared" si="3719"/>
        <v>0</v>
      </c>
      <c r="BC2472" s="5">
        <f t="shared" si="3748"/>
        <v>0</v>
      </c>
      <c r="BD2472" s="7">
        <f t="shared" si="3749"/>
        <v>0</v>
      </c>
      <c r="BE2472" s="335" t="e">
        <f t="shared" si="3750"/>
        <v>#DIV/0!</v>
      </c>
      <c r="BG2472" s="826" t="str">
        <f t="shared" si="3723"/>
        <v>63.52</v>
      </c>
      <c r="BH2472" s="607" t="b">
        <f>COUNTIF('Codes SEC'!$B$2:$B$250,Ministres!BG2472)&gt;0</f>
        <v>1</v>
      </c>
    </row>
    <row r="2473" spans="1:60" ht="35.1" customHeight="1" x14ac:dyDescent="0.25">
      <c r="A2473" s="222" t="s">
        <v>6127</v>
      </c>
      <c r="B2473" s="112" t="s">
        <v>5018</v>
      </c>
      <c r="C2473" s="116" t="s">
        <v>149</v>
      </c>
      <c r="D2473" s="620">
        <v>1000</v>
      </c>
      <c r="E2473" s="278"/>
      <c r="F2473" s="116" t="s">
        <v>5016</v>
      </c>
      <c r="G2473" s="700"/>
      <c r="H2473" s="900">
        <v>122</v>
      </c>
      <c r="I2473" s="580">
        <v>86353000</v>
      </c>
      <c r="J2473" s="689" t="s">
        <v>6754</v>
      </c>
      <c r="K2473" s="411" t="s">
        <v>6755</v>
      </c>
      <c r="L2473" s="733">
        <v>0</v>
      </c>
      <c r="M2473" s="734">
        <v>0</v>
      </c>
      <c r="N2473" s="931"/>
      <c r="O2473" s="530">
        <f t="shared" si="3703"/>
        <v>0</v>
      </c>
      <c r="P2473" s="530">
        <f t="shared" si="3704"/>
        <v>0</v>
      </c>
      <c r="Q2473" s="646"/>
      <c r="R2473" s="536"/>
      <c r="S2473" s="536"/>
      <c r="T2473" s="536"/>
      <c r="U2473" s="536"/>
      <c r="V2473" s="536"/>
      <c r="W2473" s="683" t="str">
        <f t="shared" si="3742"/>
        <v>OK</v>
      </c>
      <c r="X2473" s="141"/>
      <c r="Y2473" s="141"/>
      <c r="Z2473" s="552"/>
      <c r="AA2473" s="552"/>
      <c r="AB2473" s="683" t="str">
        <f t="shared" si="3743"/>
        <v>OK</v>
      </c>
      <c r="AC2473" s="593"/>
      <c r="AD2473" s="530">
        <f t="shared" si="3707"/>
        <v>0</v>
      </c>
      <c r="AE2473" s="842">
        <f t="shared" si="3708"/>
        <v>0</v>
      </c>
      <c r="AF2473" s="931"/>
      <c r="AG2473" s="530">
        <f t="shared" si="3709"/>
        <v>0</v>
      </c>
      <c r="AH2473" s="530">
        <f t="shared" si="3710"/>
        <v>0</v>
      </c>
      <c r="AI2473" s="641"/>
      <c r="AJ2473" s="537"/>
      <c r="AK2473" s="537"/>
      <c r="AL2473" s="537"/>
      <c r="AM2473" s="537"/>
      <c r="AN2473" s="537"/>
      <c r="AO2473" s="683" t="str">
        <f t="shared" si="3744"/>
        <v>OK</v>
      </c>
      <c r="AP2473" s="141"/>
      <c r="AQ2473" s="141"/>
      <c r="AR2473" s="552"/>
      <c r="AS2473" s="552"/>
      <c r="AT2473" s="683" t="str">
        <f t="shared" si="3745"/>
        <v>OK</v>
      </c>
      <c r="AU2473" s="593"/>
      <c r="AV2473" s="530">
        <f t="shared" si="3713"/>
        <v>0</v>
      </c>
      <c r="AW2473" s="842">
        <f t="shared" si="3714"/>
        <v>0</v>
      </c>
      <c r="AX2473" s="115">
        <f t="shared" si="3715"/>
        <v>0</v>
      </c>
      <c r="AY2473" s="5">
        <f t="shared" si="3716"/>
        <v>0</v>
      </c>
      <c r="AZ2473" s="7">
        <f t="shared" si="3746"/>
        <v>0</v>
      </c>
      <c r="BA2473" s="335" t="e">
        <f t="shared" si="3747"/>
        <v>#DIV/0!</v>
      </c>
      <c r="BB2473" s="23">
        <f t="shared" si="3719"/>
        <v>0</v>
      </c>
      <c r="BC2473" s="5">
        <f t="shared" si="3748"/>
        <v>0</v>
      </c>
      <c r="BD2473" s="7">
        <f t="shared" si="3749"/>
        <v>0</v>
      </c>
      <c r="BE2473" s="335" t="e">
        <f t="shared" si="3750"/>
        <v>#DIV/0!</v>
      </c>
      <c r="BG2473" s="826" t="str">
        <f t="shared" si="3723"/>
        <v>63.53</v>
      </c>
      <c r="BH2473" s="607" t="b">
        <f>COUNTIF('Codes SEC'!$B$2:$B$250,Ministres!BG2473)&gt;0</f>
        <v>1</v>
      </c>
    </row>
    <row r="2474" spans="1:60" ht="35.1" customHeight="1" x14ac:dyDescent="0.25">
      <c r="A2474" s="222" t="s">
        <v>6127</v>
      </c>
      <c r="B2474" s="112" t="s">
        <v>5018</v>
      </c>
      <c r="C2474" s="116" t="s">
        <v>149</v>
      </c>
      <c r="D2474" s="620">
        <v>1000</v>
      </c>
      <c r="E2474" s="278"/>
      <c r="F2474" s="116" t="s">
        <v>5016</v>
      </c>
      <c r="G2474" s="700"/>
      <c r="H2474" s="900">
        <v>122</v>
      </c>
      <c r="I2474" s="580">
        <v>86524000</v>
      </c>
      <c r="J2474" s="689" t="s">
        <v>6846</v>
      </c>
      <c r="K2474" s="411" t="s">
        <v>6847</v>
      </c>
      <c r="L2474" s="733">
        <v>0</v>
      </c>
      <c r="M2474" s="734">
        <v>0</v>
      </c>
      <c r="N2474" s="931"/>
      <c r="O2474" s="530">
        <f t="shared" si="3703"/>
        <v>0</v>
      </c>
      <c r="P2474" s="530">
        <f t="shared" si="3704"/>
        <v>0</v>
      </c>
      <c r="Q2474" s="646"/>
      <c r="R2474" s="536"/>
      <c r="S2474" s="536"/>
      <c r="T2474" s="536"/>
      <c r="U2474" s="536"/>
      <c r="V2474" s="536"/>
      <c r="W2474" s="683" t="str">
        <f t="shared" si="3742"/>
        <v>OK</v>
      </c>
      <c r="X2474" s="141"/>
      <c r="Y2474" s="141"/>
      <c r="Z2474" s="552"/>
      <c r="AA2474" s="552"/>
      <c r="AB2474" s="683" t="str">
        <f t="shared" si="3743"/>
        <v>OK</v>
      </c>
      <c r="AC2474" s="593"/>
      <c r="AD2474" s="530">
        <f t="shared" si="3707"/>
        <v>0</v>
      </c>
      <c r="AE2474" s="842">
        <f t="shared" si="3708"/>
        <v>0</v>
      </c>
      <c r="AF2474" s="931"/>
      <c r="AG2474" s="530">
        <f t="shared" si="3709"/>
        <v>0</v>
      </c>
      <c r="AH2474" s="530">
        <f t="shared" si="3710"/>
        <v>0</v>
      </c>
      <c r="AI2474" s="641"/>
      <c r="AJ2474" s="537"/>
      <c r="AK2474" s="537"/>
      <c r="AL2474" s="537"/>
      <c r="AM2474" s="537"/>
      <c r="AN2474" s="537"/>
      <c r="AO2474" s="683" t="str">
        <f t="shared" si="3744"/>
        <v>OK</v>
      </c>
      <c r="AP2474" s="141"/>
      <c r="AQ2474" s="141"/>
      <c r="AR2474" s="552"/>
      <c r="AS2474" s="552"/>
      <c r="AT2474" s="683" t="str">
        <f t="shared" si="3745"/>
        <v>OK</v>
      </c>
      <c r="AU2474" s="593"/>
      <c r="AV2474" s="530">
        <f t="shared" si="3713"/>
        <v>0</v>
      </c>
      <c r="AW2474" s="842">
        <f t="shared" si="3714"/>
        <v>0</v>
      </c>
      <c r="AX2474" s="115">
        <f t="shared" si="3715"/>
        <v>0</v>
      </c>
      <c r="AY2474" s="5">
        <f t="shared" si="3716"/>
        <v>0</v>
      </c>
      <c r="AZ2474" s="7">
        <f t="shared" si="3746"/>
        <v>0</v>
      </c>
      <c r="BA2474" s="335" t="e">
        <f t="shared" si="3747"/>
        <v>#DIV/0!</v>
      </c>
      <c r="BB2474" s="23">
        <f t="shared" si="3719"/>
        <v>0</v>
      </c>
      <c r="BC2474" s="5">
        <f t="shared" si="3748"/>
        <v>0</v>
      </c>
      <c r="BD2474" s="7">
        <f t="shared" si="3749"/>
        <v>0</v>
      </c>
      <c r="BE2474" s="335" t="e">
        <f t="shared" si="3750"/>
        <v>#DIV/0!</v>
      </c>
      <c r="BG2474" s="826" t="str">
        <f t="shared" si="3723"/>
        <v>65.24</v>
      </c>
      <c r="BH2474" s="607" t="b">
        <f>COUNTIF('Codes SEC'!$B$2:$B$250,Ministres!BG2474)&gt;0</f>
        <v>1</v>
      </c>
    </row>
    <row r="2475" spans="1:60" ht="35.1" customHeight="1" x14ac:dyDescent="0.25">
      <c r="A2475" s="222" t="s">
        <v>6127</v>
      </c>
      <c r="B2475" s="112" t="s">
        <v>5018</v>
      </c>
      <c r="C2475" s="116" t="s">
        <v>149</v>
      </c>
      <c r="D2475" s="620">
        <v>1000</v>
      </c>
      <c r="E2475" s="278"/>
      <c r="F2475" s="116" t="s">
        <v>6671</v>
      </c>
      <c r="G2475" s="700"/>
      <c r="H2475" s="900">
        <v>122</v>
      </c>
      <c r="I2475" s="580">
        <v>86524000</v>
      </c>
      <c r="J2475" s="689" t="s">
        <v>6980</v>
      </c>
      <c r="K2475" s="411" t="s">
        <v>6981</v>
      </c>
      <c r="L2475" s="733">
        <v>0</v>
      </c>
      <c r="M2475" s="734">
        <v>0</v>
      </c>
      <c r="N2475" s="931"/>
      <c r="O2475" s="530">
        <f t="shared" si="3703"/>
        <v>0</v>
      </c>
      <c r="P2475" s="530">
        <f t="shared" si="3704"/>
        <v>0</v>
      </c>
      <c r="Q2475" s="646"/>
      <c r="R2475" s="536"/>
      <c r="S2475" s="536"/>
      <c r="T2475" s="536"/>
      <c r="U2475" s="536"/>
      <c r="V2475" s="536"/>
      <c r="W2475" s="683" t="str">
        <f t="shared" si="3733"/>
        <v>OK</v>
      </c>
      <c r="X2475" s="141"/>
      <c r="Y2475" s="141"/>
      <c r="Z2475" s="552"/>
      <c r="AA2475" s="552"/>
      <c r="AB2475" s="683" t="str">
        <f t="shared" si="3734"/>
        <v>OK</v>
      </c>
      <c r="AC2475" s="593"/>
      <c r="AD2475" s="530">
        <f t="shared" si="3707"/>
        <v>0</v>
      </c>
      <c r="AE2475" s="842">
        <f t="shared" si="3708"/>
        <v>0</v>
      </c>
      <c r="AF2475" s="931"/>
      <c r="AG2475" s="530">
        <f t="shared" si="3709"/>
        <v>0</v>
      </c>
      <c r="AH2475" s="530">
        <f t="shared" si="3710"/>
        <v>0</v>
      </c>
      <c r="AI2475" s="641"/>
      <c r="AJ2475" s="537"/>
      <c r="AK2475" s="537"/>
      <c r="AL2475" s="537"/>
      <c r="AM2475" s="537"/>
      <c r="AN2475" s="537"/>
      <c r="AO2475" s="683" t="str">
        <f t="shared" si="3735"/>
        <v>OK</v>
      </c>
      <c r="AP2475" s="141"/>
      <c r="AQ2475" s="141"/>
      <c r="AR2475" s="552"/>
      <c r="AS2475" s="552"/>
      <c r="AT2475" s="683" t="str">
        <f t="shared" si="3736"/>
        <v>OK</v>
      </c>
      <c r="AU2475" s="593"/>
      <c r="AV2475" s="530">
        <f t="shared" si="3713"/>
        <v>0</v>
      </c>
      <c r="AW2475" s="842">
        <f t="shared" si="3714"/>
        <v>0</v>
      </c>
      <c r="AX2475" s="115">
        <f t="shared" si="3715"/>
        <v>0</v>
      </c>
      <c r="AY2475" s="5">
        <f t="shared" si="3716"/>
        <v>0</v>
      </c>
      <c r="AZ2475" s="7">
        <f t="shared" si="3737"/>
        <v>0</v>
      </c>
      <c r="BA2475" s="335" t="e">
        <f t="shared" si="3738"/>
        <v>#DIV/0!</v>
      </c>
      <c r="BB2475" s="23">
        <f t="shared" si="3719"/>
        <v>0</v>
      </c>
      <c r="BC2475" s="5">
        <f t="shared" si="3739"/>
        <v>0</v>
      </c>
      <c r="BD2475" s="7">
        <f t="shared" si="3740"/>
        <v>0</v>
      </c>
      <c r="BE2475" s="335" t="e">
        <f t="shared" si="3741"/>
        <v>#DIV/0!</v>
      </c>
      <c r="BG2475" s="826" t="str">
        <f t="shared" si="3723"/>
        <v>65.24</v>
      </c>
      <c r="BH2475" s="607" t="b">
        <f>COUNTIF('Codes SEC'!$B$2:$B$250,Ministres!BG2475)&gt;0</f>
        <v>1</v>
      </c>
    </row>
    <row r="2476" spans="1:60" ht="35.1" customHeight="1" x14ac:dyDescent="0.25">
      <c r="A2476" s="222" t="s">
        <v>6127</v>
      </c>
      <c r="B2476" s="112" t="s">
        <v>5018</v>
      </c>
      <c r="C2476" s="116" t="s">
        <v>149</v>
      </c>
      <c r="D2476" s="620">
        <v>1000</v>
      </c>
      <c r="E2476" s="278"/>
      <c r="F2476" s="116">
        <v>19</v>
      </c>
      <c r="G2476" s="700"/>
      <c r="H2476" s="900">
        <v>122</v>
      </c>
      <c r="I2476" s="580">
        <v>86550000</v>
      </c>
      <c r="J2476" s="689" t="s">
        <v>7016</v>
      </c>
      <c r="K2476" s="411" t="s">
        <v>7017</v>
      </c>
      <c r="L2476" s="733">
        <v>0</v>
      </c>
      <c r="M2476" s="734">
        <v>0</v>
      </c>
      <c r="N2476" s="931"/>
      <c r="O2476" s="530">
        <f t="shared" si="3703"/>
        <v>0</v>
      </c>
      <c r="P2476" s="530">
        <f t="shared" si="3704"/>
        <v>0</v>
      </c>
      <c r="Q2476" s="646"/>
      <c r="R2476" s="536"/>
      <c r="S2476" s="536"/>
      <c r="T2476" s="536"/>
      <c r="U2476" s="536"/>
      <c r="V2476" s="536"/>
      <c r="W2476" s="683" t="str">
        <f>IF(SUM(Q2476:V2476)=X2476,"OK",SUM(Q2476:V2476)-X2476)</f>
        <v>OK</v>
      </c>
      <c r="X2476" s="141"/>
      <c r="Y2476" s="141"/>
      <c r="Z2476" s="552"/>
      <c r="AA2476" s="552"/>
      <c r="AB2476" s="683" t="str">
        <f>IF(SUM(Z2476:AA2476)=AC2476,"OK",SUM(Z2476:AA2476)-AC2476)</f>
        <v>OK</v>
      </c>
      <c r="AC2476" s="593"/>
      <c r="AD2476" s="530">
        <f t="shared" si="3707"/>
        <v>0</v>
      </c>
      <c r="AE2476" s="842">
        <f t="shared" si="3708"/>
        <v>0</v>
      </c>
      <c r="AF2476" s="931"/>
      <c r="AG2476" s="530">
        <f t="shared" si="3709"/>
        <v>0</v>
      </c>
      <c r="AH2476" s="530">
        <f t="shared" si="3710"/>
        <v>0</v>
      </c>
      <c r="AI2476" s="641"/>
      <c r="AJ2476" s="537"/>
      <c r="AK2476" s="537"/>
      <c r="AL2476" s="537"/>
      <c r="AM2476" s="537"/>
      <c r="AN2476" s="537"/>
      <c r="AO2476" s="683" t="str">
        <f>IF(SUM(AI2476:AN2476)=AP2476,"OK",SUM(AI2476:AN2476)-AP2476)</f>
        <v>OK</v>
      </c>
      <c r="AP2476" s="141"/>
      <c r="AQ2476" s="141"/>
      <c r="AR2476" s="552"/>
      <c r="AS2476" s="552"/>
      <c r="AT2476" s="683" t="str">
        <f>IF(SUM(AR2476:AS2476)=AU2476,"OK",SUM(AR2476:AS2476)-AU2476)</f>
        <v>OK</v>
      </c>
      <c r="AU2476" s="593"/>
      <c r="AV2476" s="530">
        <f t="shared" si="3713"/>
        <v>0</v>
      </c>
      <c r="AW2476" s="842">
        <f t="shared" si="3714"/>
        <v>0</v>
      </c>
      <c r="AX2476" s="115">
        <f t="shared" si="3715"/>
        <v>0</v>
      </c>
      <c r="AY2476" s="5">
        <f t="shared" si="3716"/>
        <v>0</v>
      </c>
      <c r="AZ2476" s="7">
        <f>AY2476-AX2476</f>
        <v>0</v>
      </c>
      <c r="BA2476" s="335" t="e">
        <f>AZ2476/AX2476</f>
        <v>#DIV/0!</v>
      </c>
      <c r="BB2476" s="23">
        <f t="shared" si="3719"/>
        <v>0</v>
      </c>
      <c r="BC2476" s="5">
        <f>AW2476</f>
        <v>0</v>
      </c>
      <c r="BD2476" s="7">
        <f>BC2476-BB2476</f>
        <v>0</v>
      </c>
      <c r="BE2476" s="335" t="e">
        <f>BD2476/BB2476</f>
        <v>#DIV/0!</v>
      </c>
      <c r="BG2476" s="826" t="str">
        <f t="shared" si="3723"/>
        <v>65.50</v>
      </c>
      <c r="BH2476" s="607" t="b">
        <f>COUNTIF('Codes SEC'!$B$2:$B$250,Ministres!BG2476)&gt;0</f>
        <v>1</v>
      </c>
    </row>
    <row r="2477" spans="1:60" ht="35.1" customHeight="1" x14ac:dyDescent="0.25">
      <c r="A2477" s="222" t="s">
        <v>6127</v>
      </c>
      <c r="B2477" s="112" t="s">
        <v>5018</v>
      </c>
      <c r="C2477" s="116" t="s">
        <v>149</v>
      </c>
      <c r="D2477" s="620">
        <v>1000</v>
      </c>
      <c r="E2477" s="278"/>
      <c r="F2477" s="116" t="s">
        <v>5016</v>
      </c>
      <c r="G2477" s="700"/>
      <c r="H2477" s="900">
        <v>122</v>
      </c>
      <c r="I2477" s="580">
        <v>87422000</v>
      </c>
      <c r="J2477" s="689" t="s">
        <v>6940</v>
      </c>
      <c r="K2477" s="411" t="s">
        <v>6941</v>
      </c>
      <c r="L2477" s="733">
        <v>0</v>
      </c>
      <c r="M2477" s="734">
        <v>0</v>
      </c>
      <c r="N2477" s="931"/>
      <c r="O2477" s="530">
        <f t="shared" si="3703"/>
        <v>0</v>
      </c>
      <c r="P2477" s="530">
        <f t="shared" si="3704"/>
        <v>0</v>
      </c>
      <c r="Q2477" s="646"/>
      <c r="R2477" s="536"/>
      <c r="S2477" s="536"/>
      <c r="T2477" s="536"/>
      <c r="U2477" s="536"/>
      <c r="V2477" s="536"/>
      <c r="W2477" s="683" t="str">
        <f>IF(SUM(Q2477:V2477)=X2477,"OK",SUM(Q2477:V2477)-X2477)</f>
        <v>OK</v>
      </c>
      <c r="X2477" s="141"/>
      <c r="Y2477" s="141"/>
      <c r="Z2477" s="552"/>
      <c r="AA2477" s="552"/>
      <c r="AB2477" s="683" t="str">
        <f>IF(SUM(Z2477:AA2477)=AC2477,"OK",SUM(Z2477:AA2477)-AC2477)</f>
        <v>OK</v>
      </c>
      <c r="AC2477" s="593"/>
      <c r="AD2477" s="530">
        <f t="shared" si="3707"/>
        <v>0</v>
      </c>
      <c r="AE2477" s="842">
        <f t="shared" si="3708"/>
        <v>0</v>
      </c>
      <c r="AF2477" s="931"/>
      <c r="AG2477" s="530">
        <f t="shared" si="3709"/>
        <v>0</v>
      </c>
      <c r="AH2477" s="530">
        <f t="shared" si="3710"/>
        <v>0</v>
      </c>
      <c r="AI2477" s="641"/>
      <c r="AJ2477" s="537"/>
      <c r="AK2477" s="537"/>
      <c r="AL2477" s="537"/>
      <c r="AM2477" s="537"/>
      <c r="AN2477" s="537"/>
      <c r="AO2477" s="683" t="str">
        <f>IF(SUM(AI2477:AN2477)=AP2477,"OK",SUM(AI2477:AN2477)-AP2477)</f>
        <v>OK</v>
      </c>
      <c r="AP2477" s="141"/>
      <c r="AQ2477" s="141"/>
      <c r="AR2477" s="552"/>
      <c r="AS2477" s="552"/>
      <c r="AT2477" s="683" t="str">
        <f>IF(SUM(AR2477:AS2477)=AU2477,"OK",SUM(AR2477:AS2477)-AU2477)</f>
        <v>OK</v>
      </c>
      <c r="AU2477" s="593"/>
      <c r="AV2477" s="530">
        <f t="shared" si="3713"/>
        <v>0</v>
      </c>
      <c r="AW2477" s="842">
        <f t="shared" si="3714"/>
        <v>0</v>
      </c>
      <c r="AX2477" s="115">
        <f t="shared" si="3715"/>
        <v>0</v>
      </c>
      <c r="AY2477" s="5">
        <f t="shared" si="3716"/>
        <v>0</v>
      </c>
      <c r="AZ2477" s="7">
        <f>AY2477-AX2477</f>
        <v>0</v>
      </c>
      <c r="BA2477" s="335" t="e">
        <f>AZ2477/AX2477</f>
        <v>#DIV/0!</v>
      </c>
      <c r="BB2477" s="23">
        <f t="shared" si="3719"/>
        <v>0</v>
      </c>
      <c r="BC2477" s="5">
        <f>AW2477</f>
        <v>0</v>
      </c>
      <c r="BD2477" s="7">
        <f>BC2477-BB2477</f>
        <v>0</v>
      </c>
      <c r="BE2477" s="335" t="e">
        <f>BD2477/BB2477</f>
        <v>#DIV/0!</v>
      </c>
      <c r="BG2477" s="826" t="str">
        <f t="shared" si="3723"/>
        <v>74.22</v>
      </c>
      <c r="BH2477" s="607" t="b">
        <f>COUNTIF('Codes SEC'!$B$2:$B$250,Ministres!BG2477)&gt;0</f>
        <v>1</v>
      </c>
    </row>
    <row r="2478" spans="1:60" ht="35.1" customHeight="1" x14ac:dyDescent="0.25">
      <c r="A2478" s="222" t="s">
        <v>6127</v>
      </c>
      <c r="B2478" s="112" t="s">
        <v>5018</v>
      </c>
      <c r="C2478" s="116" t="s">
        <v>149</v>
      </c>
      <c r="D2478" s="620">
        <v>1000</v>
      </c>
      <c r="E2478" s="278"/>
      <c r="F2478" s="116">
        <v>19</v>
      </c>
      <c r="G2478" s="700"/>
      <c r="H2478" s="900">
        <v>122</v>
      </c>
      <c r="I2478" s="580">
        <v>88561000</v>
      </c>
      <c r="J2478" s="689" t="s">
        <v>7054</v>
      </c>
      <c r="K2478" s="411" t="s">
        <v>7055</v>
      </c>
      <c r="L2478" s="733">
        <v>0</v>
      </c>
      <c r="M2478" s="734">
        <v>0</v>
      </c>
      <c r="N2478" s="931"/>
      <c r="O2478" s="530">
        <f t="shared" si="3703"/>
        <v>0</v>
      </c>
      <c r="P2478" s="530">
        <f t="shared" si="3704"/>
        <v>0</v>
      </c>
      <c r="Q2478" s="646"/>
      <c r="R2478" s="536"/>
      <c r="S2478" s="536"/>
      <c r="T2478" s="536"/>
      <c r="U2478" s="536"/>
      <c r="V2478" s="536"/>
      <c r="W2478" s="683" t="str">
        <f t="shared" si="3733"/>
        <v>OK</v>
      </c>
      <c r="X2478" s="141"/>
      <c r="Y2478" s="141"/>
      <c r="Z2478" s="552"/>
      <c r="AA2478" s="552"/>
      <c r="AB2478" s="683" t="str">
        <f t="shared" si="3734"/>
        <v>OK</v>
      </c>
      <c r="AC2478" s="593"/>
      <c r="AD2478" s="530">
        <f t="shared" si="3707"/>
        <v>0</v>
      </c>
      <c r="AE2478" s="842">
        <f t="shared" si="3708"/>
        <v>0</v>
      </c>
      <c r="AF2478" s="931"/>
      <c r="AG2478" s="530">
        <f t="shared" si="3709"/>
        <v>0</v>
      </c>
      <c r="AH2478" s="530">
        <f t="shared" si="3710"/>
        <v>0</v>
      </c>
      <c r="AI2478" s="641"/>
      <c r="AJ2478" s="537"/>
      <c r="AK2478" s="537"/>
      <c r="AL2478" s="537"/>
      <c r="AM2478" s="537"/>
      <c r="AN2478" s="537"/>
      <c r="AO2478" s="683" t="str">
        <f t="shared" si="3735"/>
        <v>OK</v>
      </c>
      <c r="AP2478" s="141"/>
      <c r="AQ2478" s="141"/>
      <c r="AR2478" s="552"/>
      <c r="AS2478" s="552"/>
      <c r="AT2478" s="683" t="str">
        <f t="shared" si="3736"/>
        <v>OK</v>
      </c>
      <c r="AU2478" s="593"/>
      <c r="AV2478" s="530">
        <f t="shared" si="3713"/>
        <v>0</v>
      </c>
      <c r="AW2478" s="842">
        <f t="shared" si="3714"/>
        <v>0</v>
      </c>
      <c r="AX2478" s="115">
        <f t="shared" si="3715"/>
        <v>0</v>
      </c>
      <c r="AY2478" s="5">
        <f t="shared" si="3716"/>
        <v>0</v>
      </c>
      <c r="AZ2478" s="7">
        <f t="shared" si="3737"/>
        <v>0</v>
      </c>
      <c r="BA2478" s="335" t="e">
        <f t="shared" si="3738"/>
        <v>#DIV/0!</v>
      </c>
      <c r="BB2478" s="23">
        <f t="shared" si="3719"/>
        <v>0</v>
      </c>
      <c r="BC2478" s="5">
        <f t="shared" si="3739"/>
        <v>0</v>
      </c>
      <c r="BD2478" s="7">
        <f t="shared" si="3740"/>
        <v>0</v>
      </c>
      <c r="BE2478" s="335" t="e">
        <f t="shared" si="3741"/>
        <v>#DIV/0!</v>
      </c>
      <c r="BG2478" s="826" t="str">
        <f t="shared" si="3723"/>
        <v>85.61</v>
      </c>
      <c r="BH2478" s="607" t="b">
        <f>COUNTIF('Codes SEC'!$B$2:$B$250,Ministres!BG2478)&gt;0</f>
        <v>1</v>
      </c>
    </row>
    <row r="2479" spans="1:60" ht="35.1" customHeight="1" x14ac:dyDescent="0.25">
      <c r="A2479" s="222" t="s">
        <v>6127</v>
      </c>
      <c r="B2479" s="112" t="s">
        <v>5018</v>
      </c>
      <c r="C2479" s="116" t="s">
        <v>149</v>
      </c>
      <c r="D2479" s="620">
        <v>1000</v>
      </c>
      <c r="E2479" s="278"/>
      <c r="F2479" s="116">
        <v>19</v>
      </c>
      <c r="G2479" s="700"/>
      <c r="H2479" s="900">
        <v>122</v>
      </c>
      <c r="I2479" s="580">
        <v>89170000</v>
      </c>
      <c r="J2479" s="689" t="s">
        <v>7028</v>
      </c>
      <c r="K2479" s="411" t="s">
        <v>7029</v>
      </c>
      <c r="L2479" s="733">
        <v>0</v>
      </c>
      <c r="M2479" s="734">
        <v>0</v>
      </c>
      <c r="N2479" s="931"/>
      <c r="O2479" s="530">
        <f t="shared" si="3703"/>
        <v>0</v>
      </c>
      <c r="P2479" s="530">
        <f t="shared" si="3704"/>
        <v>0</v>
      </c>
      <c r="Q2479" s="646"/>
      <c r="R2479" s="536"/>
      <c r="S2479" s="536"/>
      <c r="T2479" s="536"/>
      <c r="U2479" s="536"/>
      <c r="V2479" s="536"/>
      <c r="W2479" s="683" t="str">
        <f>IF(SUM(Q2479:V2479)=X2479,"OK",SUM(Q2479:V2479)-X2479)</f>
        <v>OK</v>
      </c>
      <c r="X2479" s="141"/>
      <c r="Y2479" s="141"/>
      <c r="Z2479" s="552"/>
      <c r="AA2479" s="552"/>
      <c r="AB2479" s="683" t="str">
        <f>IF(SUM(Z2479:AA2479)=AC2479,"OK",SUM(Z2479:AA2479)-AC2479)</f>
        <v>OK</v>
      </c>
      <c r="AC2479" s="593"/>
      <c r="AD2479" s="530">
        <f t="shared" si="3707"/>
        <v>0</v>
      </c>
      <c r="AE2479" s="842">
        <f t="shared" si="3708"/>
        <v>0</v>
      </c>
      <c r="AF2479" s="931"/>
      <c r="AG2479" s="530">
        <f t="shared" si="3709"/>
        <v>0</v>
      </c>
      <c r="AH2479" s="530">
        <f t="shared" si="3710"/>
        <v>0</v>
      </c>
      <c r="AI2479" s="641"/>
      <c r="AJ2479" s="537"/>
      <c r="AK2479" s="537"/>
      <c r="AL2479" s="537"/>
      <c r="AM2479" s="537"/>
      <c r="AN2479" s="537"/>
      <c r="AO2479" s="683" t="str">
        <f>IF(SUM(AI2479:AN2479)=AP2479,"OK",SUM(AI2479:AN2479)-AP2479)</f>
        <v>OK</v>
      </c>
      <c r="AP2479" s="141"/>
      <c r="AQ2479" s="141"/>
      <c r="AR2479" s="552"/>
      <c r="AS2479" s="552"/>
      <c r="AT2479" s="683" t="str">
        <f>IF(SUM(AR2479:AS2479)=AU2479,"OK",SUM(AR2479:AS2479)-AU2479)</f>
        <v>OK</v>
      </c>
      <c r="AU2479" s="593"/>
      <c r="AV2479" s="530">
        <f t="shared" si="3713"/>
        <v>0</v>
      </c>
      <c r="AW2479" s="842">
        <f t="shared" si="3714"/>
        <v>0</v>
      </c>
      <c r="AX2479" s="115">
        <f t="shared" si="3715"/>
        <v>0</v>
      </c>
      <c r="AY2479" s="5">
        <f t="shared" si="3716"/>
        <v>0</v>
      </c>
      <c r="AZ2479" s="7">
        <f>AY2479-AX2479</f>
        <v>0</v>
      </c>
      <c r="BA2479" s="335" t="e">
        <f>AZ2479/AX2479</f>
        <v>#DIV/0!</v>
      </c>
      <c r="BB2479" s="23">
        <f t="shared" si="3719"/>
        <v>0</v>
      </c>
      <c r="BC2479" s="5">
        <f>AW2479</f>
        <v>0</v>
      </c>
      <c r="BD2479" s="7">
        <f>BC2479-BB2479</f>
        <v>0</v>
      </c>
      <c r="BE2479" s="335" t="e">
        <f>BD2479/BB2479</f>
        <v>#DIV/0!</v>
      </c>
      <c r="BG2479" s="826" t="str">
        <f t="shared" si="3723"/>
        <v>91.70</v>
      </c>
      <c r="BH2479" s="607" t="b">
        <f>COUNTIF('Codes SEC'!$B$2:$B$250,Ministres!BG2479)&gt;0</f>
        <v>1</v>
      </c>
    </row>
    <row r="2480" spans="1:60" ht="12.75" customHeight="1" x14ac:dyDescent="0.25">
      <c r="A2480" s="225"/>
      <c r="B2480" s="206"/>
      <c r="C2480" s="253"/>
      <c r="D2480" s="621"/>
      <c r="E2480" s="275"/>
      <c r="F2480" s="269"/>
      <c r="G2480" s="695"/>
      <c r="H2480" s="886"/>
      <c r="I2480" s="403"/>
      <c r="J2480" s="381"/>
      <c r="K2480" s="514" t="s">
        <v>59</v>
      </c>
      <c r="L2480" s="313">
        <f>L2459+L2460+L2461+L2462+L2463+L2465+L2466+L2467+L2468+L2469+L2470+L2471+L2472+L2473+L2474+L2475+L2476+L2477+L2478+L2479+L2464</f>
        <v>0</v>
      </c>
      <c r="M2480" s="744">
        <f t="shared" ref="M2480:BE2480" si="3751">M2459+M2460+M2461+M2462+M2463+M2465+M2466+M2467+M2468+M2469+M2470+M2471+M2472+M2473+M2474+M2475+M2476+M2477+M2478+M2479+M2464</f>
        <v>0</v>
      </c>
      <c r="N2480" s="930">
        <f t="shared" ref="N2480:P2480" si="3752">N2459+N2460+N2461+N2462+N2463+N2465+N2466+N2467+N2468+N2469+N2470+N2471+N2472+N2473+N2474+N2475+N2476+N2477+N2478+N2479+N2464</f>
        <v>0</v>
      </c>
      <c r="O2480" s="790">
        <f t="shared" si="3752"/>
        <v>0</v>
      </c>
      <c r="P2480" s="790">
        <f t="shared" si="3752"/>
        <v>0</v>
      </c>
      <c r="Q2480" s="787">
        <f t="shared" si="3751"/>
        <v>0</v>
      </c>
      <c r="R2480" s="648">
        <f t="shared" si="3751"/>
        <v>0</v>
      </c>
      <c r="S2480" s="648">
        <f t="shared" si="3751"/>
        <v>0</v>
      </c>
      <c r="T2480" s="648">
        <f t="shared" si="3751"/>
        <v>0</v>
      </c>
      <c r="U2480" s="648">
        <f t="shared" si="3751"/>
        <v>0</v>
      </c>
      <c r="V2480" s="648">
        <f t="shared" si="3751"/>
        <v>0</v>
      </c>
      <c r="W2480" s="790"/>
      <c r="X2480" s="649">
        <f t="shared" si="3751"/>
        <v>0</v>
      </c>
      <c r="Y2480" s="649">
        <f t="shared" si="3751"/>
        <v>0</v>
      </c>
      <c r="Z2480" s="648">
        <f t="shared" si="3751"/>
        <v>0</v>
      </c>
      <c r="AA2480" s="648">
        <f t="shared" si="3751"/>
        <v>0</v>
      </c>
      <c r="AB2480" s="790"/>
      <c r="AC2480" s="649">
        <f t="shared" si="3751"/>
        <v>0</v>
      </c>
      <c r="AD2480" s="790">
        <f>AD2459+AD2460+AD2461+AD2462+AD2463+AD2465+AD2466+AD2467+AD2468+AD2469+AD2470+AD2471+AD2472+AD2473+AD2474+AD2475+AD2476+AD2477+AD2478+AD2479+AD2464</f>
        <v>0</v>
      </c>
      <c r="AE2480" s="843">
        <f>AE2459+AE2460+AE2461+AE2462+AE2463+AE2465+AE2466+AE2467+AE2468+AE2469+AE2470+AE2471+AE2472+AE2473+AE2474+AE2475+AE2476+AE2477+AE2478+AE2479+AE2464</f>
        <v>0</v>
      </c>
      <c r="AF2480" s="930">
        <f t="shared" ref="AF2480:AH2480" si="3753">AF2459+AF2460+AF2461+AF2462+AF2463+AF2465+AF2466+AF2467+AF2468+AF2469+AF2470+AF2471+AF2472+AF2473+AF2474+AF2475+AF2476+AF2477+AF2478+AF2479+AF2464</f>
        <v>0</v>
      </c>
      <c r="AG2480" s="790">
        <f t="shared" si="3753"/>
        <v>0</v>
      </c>
      <c r="AH2480" s="790">
        <f t="shared" si="3753"/>
        <v>0</v>
      </c>
      <c r="AI2480" s="787">
        <f t="shared" si="3751"/>
        <v>0</v>
      </c>
      <c r="AJ2480" s="648">
        <f t="shared" si="3751"/>
        <v>0</v>
      </c>
      <c r="AK2480" s="648">
        <f t="shared" si="3751"/>
        <v>0</v>
      </c>
      <c r="AL2480" s="648">
        <f t="shared" si="3751"/>
        <v>0</v>
      </c>
      <c r="AM2480" s="648">
        <f t="shared" si="3751"/>
        <v>0</v>
      </c>
      <c r="AN2480" s="648">
        <f t="shared" si="3751"/>
        <v>0</v>
      </c>
      <c r="AO2480" s="790"/>
      <c r="AP2480" s="649">
        <f t="shared" si="3751"/>
        <v>0</v>
      </c>
      <c r="AQ2480" s="649">
        <f t="shared" si="3751"/>
        <v>0</v>
      </c>
      <c r="AR2480" s="648">
        <f t="shared" si="3751"/>
        <v>0</v>
      </c>
      <c r="AS2480" s="648">
        <f t="shared" si="3751"/>
        <v>0</v>
      </c>
      <c r="AT2480" s="790"/>
      <c r="AU2480" s="649">
        <f t="shared" si="3751"/>
        <v>0</v>
      </c>
      <c r="AV2480" s="790">
        <f t="shared" ref="AV2480" si="3754">AV2459+AV2460+AV2461+AV2462+AV2463+AV2465+AV2466+AV2467+AV2468+AV2469+AV2470+AV2471+AV2472+AV2473+AV2474+AV2475+AV2476+AV2477+AV2478+AV2479+AV2464</f>
        <v>0</v>
      </c>
      <c r="AW2480" s="843">
        <f t="shared" si="3751"/>
        <v>0</v>
      </c>
      <c r="AX2480" s="336">
        <f t="shared" si="3751"/>
        <v>0</v>
      </c>
      <c r="AY2480" s="337">
        <f t="shared" si="3751"/>
        <v>0</v>
      </c>
      <c r="AZ2480" s="338">
        <f t="shared" si="3751"/>
        <v>0</v>
      </c>
      <c r="BA2480" s="339" t="e">
        <f t="shared" si="3751"/>
        <v>#DIV/0!</v>
      </c>
      <c r="BB2480" s="322">
        <f t="shared" si="3751"/>
        <v>0</v>
      </c>
      <c r="BC2480" s="337">
        <f t="shared" si="3751"/>
        <v>0</v>
      </c>
      <c r="BD2480" s="338">
        <f t="shared" si="3751"/>
        <v>0</v>
      </c>
      <c r="BE2480" s="339" t="e">
        <f t="shared" si="3751"/>
        <v>#DIV/0!</v>
      </c>
      <c r="BG2480" s="826"/>
      <c r="BH2480" s="607"/>
    </row>
    <row r="2481" spans="1:60" ht="12.75" customHeight="1" x14ac:dyDescent="0.25">
      <c r="A2481" s="226"/>
      <c r="B2481" s="207"/>
      <c r="C2481" s="254"/>
      <c r="D2481" s="300"/>
      <c r="E2481" s="276"/>
      <c r="F2481" s="300"/>
      <c r="G2481" s="696"/>
      <c r="H2481" s="887"/>
      <c r="I2481" s="444"/>
      <c r="J2481" s="393"/>
      <c r="K2481" s="404" t="s">
        <v>3768</v>
      </c>
      <c r="L2481" s="729">
        <f t="shared" ref="L2481:V2481" si="3755">L2455+L2480</f>
        <v>0</v>
      </c>
      <c r="M2481" s="742">
        <f t="shared" si="3755"/>
        <v>0</v>
      </c>
      <c r="N2481" s="844">
        <f t="shared" ref="N2481:P2481" si="3756">N2455+N2480</f>
        <v>0</v>
      </c>
      <c r="O2481" s="665">
        <f t="shared" si="3756"/>
        <v>0</v>
      </c>
      <c r="P2481" s="665">
        <f t="shared" si="3756"/>
        <v>0</v>
      </c>
      <c r="Q2481" s="638">
        <f t="shared" si="3755"/>
        <v>0</v>
      </c>
      <c r="R2481" s="130">
        <f t="shared" si="3755"/>
        <v>0</v>
      </c>
      <c r="S2481" s="130">
        <f t="shared" si="3755"/>
        <v>0</v>
      </c>
      <c r="T2481" s="130">
        <f t="shared" si="3755"/>
        <v>0</v>
      </c>
      <c r="U2481" s="130">
        <f t="shared" si="3755"/>
        <v>0</v>
      </c>
      <c r="V2481" s="130">
        <f t="shared" si="3755"/>
        <v>0</v>
      </c>
      <c r="W2481" s="665"/>
      <c r="X2481" s="130">
        <f>X2455+X2480</f>
        <v>0</v>
      </c>
      <c r="Y2481" s="130">
        <f>Y2455+Y2480</f>
        <v>0</v>
      </c>
      <c r="Z2481" s="130">
        <f>Z2455+Z2480</f>
        <v>0</v>
      </c>
      <c r="AA2481" s="130">
        <f>AA2455+AA2480</f>
        <v>0</v>
      </c>
      <c r="AB2481" s="665"/>
      <c r="AC2481" s="130">
        <f t="shared" ref="AC2481:AN2481" si="3757">AC2455+AC2480</f>
        <v>0</v>
      </c>
      <c r="AD2481" s="665">
        <f>AD2455+AD2480</f>
        <v>0</v>
      </c>
      <c r="AE2481" s="845">
        <f>AE2455+AE2480</f>
        <v>0</v>
      </c>
      <c r="AF2481" s="844">
        <f t="shared" ref="AF2481:AH2481" si="3758">AF2455+AF2480</f>
        <v>0</v>
      </c>
      <c r="AG2481" s="665">
        <f t="shared" si="3758"/>
        <v>0</v>
      </c>
      <c r="AH2481" s="665">
        <f t="shared" si="3758"/>
        <v>0</v>
      </c>
      <c r="AI2481" s="638">
        <f t="shared" si="3757"/>
        <v>0</v>
      </c>
      <c r="AJ2481" s="130">
        <f t="shared" si="3757"/>
        <v>0</v>
      </c>
      <c r="AK2481" s="130">
        <f t="shared" si="3757"/>
        <v>0</v>
      </c>
      <c r="AL2481" s="130">
        <f t="shared" si="3757"/>
        <v>0</v>
      </c>
      <c r="AM2481" s="130">
        <f t="shared" si="3757"/>
        <v>0</v>
      </c>
      <c r="AN2481" s="130">
        <f t="shared" si="3757"/>
        <v>0</v>
      </c>
      <c r="AO2481" s="665"/>
      <c r="AP2481" s="130">
        <f>AP2455+AP2480</f>
        <v>0</v>
      </c>
      <c r="AQ2481" s="130">
        <f>AQ2455+AQ2480</f>
        <v>0</v>
      </c>
      <c r="AR2481" s="130">
        <f>AR2455+AR2480</f>
        <v>0</v>
      </c>
      <c r="AS2481" s="130">
        <f>AS2455+AS2480</f>
        <v>0</v>
      </c>
      <c r="AT2481" s="665"/>
      <c r="AU2481" s="130">
        <f t="shared" ref="AU2481:BE2481" si="3759">AU2455+AU2480</f>
        <v>0</v>
      </c>
      <c r="AV2481" s="665">
        <f t="shared" ref="AV2481" si="3760">AV2455+AV2480</f>
        <v>0</v>
      </c>
      <c r="AW2481" s="845">
        <f t="shared" si="3759"/>
        <v>0</v>
      </c>
      <c r="AX2481" s="314">
        <f t="shared" si="3759"/>
        <v>0</v>
      </c>
      <c r="AY2481" s="131">
        <f t="shared" si="3759"/>
        <v>0</v>
      </c>
      <c r="AZ2481" s="132">
        <f t="shared" si="3759"/>
        <v>0</v>
      </c>
      <c r="BA2481" s="340" t="e">
        <f t="shared" si="3759"/>
        <v>#DIV/0!</v>
      </c>
      <c r="BB2481" s="310">
        <f t="shared" si="3759"/>
        <v>0</v>
      </c>
      <c r="BC2481" s="131">
        <f t="shared" si="3759"/>
        <v>0</v>
      </c>
      <c r="BD2481" s="132">
        <f t="shared" si="3759"/>
        <v>0</v>
      </c>
      <c r="BE2481" s="340" t="e">
        <f t="shared" si="3759"/>
        <v>#DIV/0!</v>
      </c>
      <c r="BF2481" s="40"/>
      <c r="BG2481" s="826"/>
      <c r="BH2481" s="607"/>
    </row>
    <row r="2482" spans="1:60" ht="12.75" customHeight="1" x14ac:dyDescent="0.25">
      <c r="A2482" s="222"/>
      <c r="C2482" s="116"/>
      <c r="D2482" s="620"/>
      <c r="F2482" s="117"/>
      <c r="G2482" s="690"/>
      <c r="H2482" s="878"/>
      <c r="I2482" s="397"/>
      <c r="J2482" s="380"/>
      <c r="K2482" s="405" t="s">
        <v>208</v>
      </c>
      <c r="L2482" s="731">
        <v>0</v>
      </c>
      <c r="M2482" s="732">
        <v>0</v>
      </c>
      <c r="N2482" s="929">
        <v>0</v>
      </c>
      <c r="O2482" s="530">
        <v>0</v>
      </c>
      <c r="P2482" s="530">
        <v>0</v>
      </c>
      <c r="Q2482" s="641">
        <v>0</v>
      </c>
      <c r="R2482" s="537">
        <v>0</v>
      </c>
      <c r="S2482" s="537">
        <v>0</v>
      </c>
      <c r="T2482" s="537">
        <v>0</v>
      </c>
      <c r="U2482" s="537">
        <v>0</v>
      </c>
      <c r="V2482" s="537">
        <v>0</v>
      </c>
      <c r="W2482" s="530"/>
      <c r="X2482" s="142">
        <v>0</v>
      </c>
      <c r="Y2482" s="142">
        <v>0</v>
      </c>
      <c r="Z2482" s="537">
        <v>0</v>
      </c>
      <c r="AA2482" s="537">
        <v>0</v>
      </c>
      <c r="AB2482" s="530"/>
      <c r="AC2482" s="142">
        <v>0</v>
      </c>
      <c r="AD2482" s="530">
        <v>0</v>
      </c>
      <c r="AE2482" s="842">
        <v>0</v>
      </c>
      <c r="AF2482" s="929">
        <v>0</v>
      </c>
      <c r="AG2482" s="530">
        <v>0</v>
      </c>
      <c r="AH2482" s="530">
        <v>0</v>
      </c>
      <c r="AI2482" s="641">
        <v>0</v>
      </c>
      <c r="AJ2482" s="537">
        <v>0</v>
      </c>
      <c r="AK2482" s="537">
        <v>0</v>
      </c>
      <c r="AL2482" s="537">
        <v>0</v>
      </c>
      <c r="AM2482" s="537">
        <v>0</v>
      </c>
      <c r="AN2482" s="537">
        <v>0</v>
      </c>
      <c r="AO2482" s="530"/>
      <c r="AP2482" s="142">
        <v>0</v>
      </c>
      <c r="AQ2482" s="142">
        <v>0</v>
      </c>
      <c r="AR2482" s="537">
        <v>0</v>
      </c>
      <c r="AS2482" s="537">
        <v>0</v>
      </c>
      <c r="AT2482" s="530"/>
      <c r="AU2482" s="142">
        <v>0</v>
      </c>
      <c r="AV2482" s="530">
        <v>0</v>
      </c>
      <c r="AW2482" s="842">
        <v>0</v>
      </c>
      <c r="AX2482" s="115">
        <v>0</v>
      </c>
      <c r="AY2482" s="5">
        <v>0</v>
      </c>
      <c r="AZ2482" s="5">
        <v>0</v>
      </c>
      <c r="BA2482" s="335">
        <v>0</v>
      </c>
      <c r="BB2482" s="23">
        <v>0</v>
      </c>
      <c r="BC2482" s="5">
        <v>0</v>
      </c>
      <c r="BD2482" s="5">
        <v>0</v>
      </c>
      <c r="BE2482" s="335">
        <v>0</v>
      </c>
      <c r="BG2482" s="826"/>
      <c r="BH2482" s="607"/>
    </row>
    <row r="2483" spans="1:60" ht="12.75" customHeight="1" x14ac:dyDescent="0.25">
      <c r="A2483" s="222"/>
      <c r="C2483" s="116"/>
      <c r="D2483" s="620"/>
      <c r="F2483" s="117"/>
      <c r="G2483" s="694"/>
      <c r="H2483" s="878"/>
      <c r="I2483" s="397"/>
      <c r="J2483" s="380"/>
      <c r="K2483" s="405" t="s">
        <v>96</v>
      </c>
      <c r="L2483" s="731">
        <v>0</v>
      </c>
      <c r="M2483" s="732">
        <v>0</v>
      </c>
      <c r="N2483" s="929">
        <v>0</v>
      </c>
      <c r="O2483" s="530">
        <v>0</v>
      </c>
      <c r="P2483" s="530">
        <v>0</v>
      </c>
      <c r="Q2483" s="641">
        <v>0</v>
      </c>
      <c r="R2483" s="537">
        <v>0</v>
      </c>
      <c r="S2483" s="537">
        <v>0</v>
      </c>
      <c r="T2483" s="537">
        <v>0</v>
      </c>
      <c r="U2483" s="537">
        <v>0</v>
      </c>
      <c r="V2483" s="537">
        <v>0</v>
      </c>
      <c r="W2483" s="530"/>
      <c r="X2483" s="142">
        <v>0</v>
      </c>
      <c r="Y2483" s="142">
        <v>0</v>
      </c>
      <c r="Z2483" s="537">
        <v>0</v>
      </c>
      <c r="AA2483" s="537">
        <v>0</v>
      </c>
      <c r="AB2483" s="530"/>
      <c r="AC2483" s="142">
        <v>0</v>
      </c>
      <c r="AD2483" s="530">
        <v>0</v>
      </c>
      <c r="AE2483" s="842">
        <v>0</v>
      </c>
      <c r="AF2483" s="929">
        <v>0</v>
      </c>
      <c r="AG2483" s="530">
        <v>0</v>
      </c>
      <c r="AH2483" s="530">
        <v>0</v>
      </c>
      <c r="AI2483" s="641">
        <v>0</v>
      </c>
      <c r="AJ2483" s="537">
        <v>0</v>
      </c>
      <c r="AK2483" s="537">
        <v>0</v>
      </c>
      <c r="AL2483" s="537">
        <v>0</v>
      </c>
      <c r="AM2483" s="537">
        <v>0</v>
      </c>
      <c r="AN2483" s="537">
        <v>0</v>
      </c>
      <c r="AO2483" s="530"/>
      <c r="AP2483" s="142">
        <v>0</v>
      </c>
      <c r="AQ2483" s="142">
        <v>0</v>
      </c>
      <c r="AR2483" s="537">
        <v>0</v>
      </c>
      <c r="AS2483" s="537">
        <v>0</v>
      </c>
      <c r="AT2483" s="530"/>
      <c r="AU2483" s="142">
        <v>0</v>
      </c>
      <c r="AV2483" s="530">
        <v>0</v>
      </c>
      <c r="AW2483" s="842">
        <v>0</v>
      </c>
      <c r="AX2483" s="115">
        <v>0</v>
      </c>
      <c r="AY2483" s="5">
        <v>0</v>
      </c>
      <c r="AZ2483" s="5">
        <v>0</v>
      </c>
      <c r="BA2483" s="335">
        <v>0</v>
      </c>
      <c r="BB2483" s="23">
        <v>0</v>
      </c>
      <c r="BC2483" s="5">
        <v>0</v>
      </c>
      <c r="BD2483" s="5">
        <v>0</v>
      </c>
      <c r="BE2483" s="335">
        <v>0</v>
      </c>
      <c r="BG2483" s="826"/>
      <c r="BH2483" s="607"/>
    </row>
    <row r="2484" spans="1:60" ht="12.75" customHeight="1" x14ac:dyDescent="0.25">
      <c r="A2484" s="222"/>
      <c r="C2484" s="116"/>
      <c r="D2484" s="620"/>
      <c r="F2484" s="117"/>
      <c r="G2484" s="694"/>
      <c r="H2484" s="878"/>
      <c r="I2484" s="397"/>
      <c r="J2484" s="380"/>
      <c r="K2484" s="405" t="s">
        <v>209</v>
      </c>
      <c r="L2484" s="731">
        <v>0</v>
      </c>
      <c r="M2484" s="732">
        <v>0</v>
      </c>
      <c r="N2484" s="929">
        <v>0</v>
      </c>
      <c r="O2484" s="530">
        <v>0</v>
      </c>
      <c r="P2484" s="530">
        <v>0</v>
      </c>
      <c r="Q2484" s="641">
        <v>0</v>
      </c>
      <c r="R2484" s="537">
        <v>0</v>
      </c>
      <c r="S2484" s="537">
        <v>0</v>
      </c>
      <c r="T2484" s="537">
        <v>0</v>
      </c>
      <c r="U2484" s="537">
        <v>0</v>
      </c>
      <c r="V2484" s="537">
        <v>0</v>
      </c>
      <c r="W2484" s="530"/>
      <c r="X2484" s="142">
        <v>0</v>
      </c>
      <c r="Y2484" s="142">
        <v>0</v>
      </c>
      <c r="Z2484" s="537">
        <v>0</v>
      </c>
      <c r="AA2484" s="537">
        <v>0</v>
      </c>
      <c r="AB2484" s="530"/>
      <c r="AC2484" s="142">
        <v>0</v>
      </c>
      <c r="AD2484" s="530">
        <v>0</v>
      </c>
      <c r="AE2484" s="842">
        <v>0</v>
      </c>
      <c r="AF2484" s="929">
        <v>0</v>
      </c>
      <c r="AG2484" s="530">
        <v>0</v>
      </c>
      <c r="AH2484" s="530">
        <v>0</v>
      </c>
      <c r="AI2484" s="641">
        <v>0</v>
      </c>
      <c r="AJ2484" s="537">
        <v>0</v>
      </c>
      <c r="AK2484" s="537">
        <v>0</v>
      </c>
      <c r="AL2484" s="537">
        <v>0</v>
      </c>
      <c r="AM2484" s="537">
        <v>0</v>
      </c>
      <c r="AN2484" s="537">
        <v>0</v>
      </c>
      <c r="AO2484" s="530"/>
      <c r="AP2484" s="142">
        <v>0</v>
      </c>
      <c r="AQ2484" s="142">
        <v>0</v>
      </c>
      <c r="AR2484" s="537">
        <v>0</v>
      </c>
      <c r="AS2484" s="537">
        <v>0</v>
      </c>
      <c r="AT2484" s="530"/>
      <c r="AU2484" s="142">
        <v>0</v>
      </c>
      <c r="AV2484" s="530">
        <v>0</v>
      </c>
      <c r="AW2484" s="842">
        <v>0</v>
      </c>
      <c r="AX2484" s="115">
        <v>0</v>
      </c>
      <c r="AY2484" s="5">
        <v>0</v>
      </c>
      <c r="AZ2484" s="5">
        <v>0</v>
      </c>
      <c r="BA2484" s="335">
        <v>0</v>
      </c>
      <c r="BB2484" s="23">
        <v>0</v>
      </c>
      <c r="BC2484" s="5">
        <v>0</v>
      </c>
      <c r="BD2484" s="5">
        <v>0</v>
      </c>
      <c r="BE2484" s="335">
        <v>0</v>
      </c>
      <c r="BG2484" s="826"/>
      <c r="BH2484" s="607"/>
    </row>
    <row r="2485" spans="1:60" ht="12.75" customHeight="1" x14ac:dyDescent="0.25">
      <c r="A2485" s="222"/>
      <c r="C2485" s="116"/>
      <c r="D2485" s="620"/>
      <c r="F2485" s="117"/>
      <c r="G2485" s="694"/>
      <c r="H2485" s="878"/>
      <c r="I2485" s="397"/>
      <c r="J2485" s="380"/>
      <c r="K2485" s="405" t="s">
        <v>210</v>
      </c>
      <c r="L2485" s="731">
        <v>0</v>
      </c>
      <c r="M2485" s="732">
        <v>0</v>
      </c>
      <c r="N2485" s="929">
        <v>0</v>
      </c>
      <c r="O2485" s="530">
        <v>0</v>
      </c>
      <c r="P2485" s="530">
        <v>0</v>
      </c>
      <c r="Q2485" s="641">
        <v>0</v>
      </c>
      <c r="R2485" s="537">
        <v>0</v>
      </c>
      <c r="S2485" s="537">
        <v>0</v>
      </c>
      <c r="T2485" s="537">
        <v>0</v>
      </c>
      <c r="U2485" s="537">
        <v>0</v>
      </c>
      <c r="V2485" s="537">
        <v>0</v>
      </c>
      <c r="W2485" s="530"/>
      <c r="X2485" s="142">
        <v>0</v>
      </c>
      <c r="Y2485" s="142">
        <v>0</v>
      </c>
      <c r="Z2485" s="537">
        <v>0</v>
      </c>
      <c r="AA2485" s="537">
        <v>0</v>
      </c>
      <c r="AB2485" s="530"/>
      <c r="AC2485" s="142">
        <v>0</v>
      </c>
      <c r="AD2485" s="530">
        <v>0</v>
      </c>
      <c r="AE2485" s="842">
        <v>0</v>
      </c>
      <c r="AF2485" s="929">
        <v>0</v>
      </c>
      <c r="AG2485" s="530">
        <v>0</v>
      </c>
      <c r="AH2485" s="530">
        <v>0</v>
      </c>
      <c r="AI2485" s="641">
        <v>0</v>
      </c>
      <c r="AJ2485" s="537">
        <v>0</v>
      </c>
      <c r="AK2485" s="537">
        <v>0</v>
      </c>
      <c r="AL2485" s="537">
        <v>0</v>
      </c>
      <c r="AM2485" s="537">
        <v>0</v>
      </c>
      <c r="AN2485" s="537">
        <v>0</v>
      </c>
      <c r="AO2485" s="530"/>
      <c r="AP2485" s="142">
        <v>0</v>
      </c>
      <c r="AQ2485" s="142">
        <v>0</v>
      </c>
      <c r="AR2485" s="537">
        <v>0</v>
      </c>
      <c r="AS2485" s="537">
        <v>0</v>
      </c>
      <c r="AT2485" s="530"/>
      <c r="AU2485" s="142">
        <v>0</v>
      </c>
      <c r="AV2485" s="530">
        <v>0</v>
      </c>
      <c r="AW2485" s="842">
        <v>0</v>
      </c>
      <c r="AX2485" s="115">
        <v>0</v>
      </c>
      <c r="AY2485" s="5">
        <v>0</v>
      </c>
      <c r="AZ2485" s="5">
        <v>0</v>
      </c>
      <c r="BA2485" s="335">
        <v>0</v>
      </c>
      <c r="BB2485" s="23">
        <v>0</v>
      </c>
      <c r="BC2485" s="5">
        <v>0</v>
      </c>
      <c r="BD2485" s="5">
        <v>0</v>
      </c>
      <c r="BE2485" s="335">
        <v>0</v>
      </c>
      <c r="BG2485" s="826"/>
      <c r="BH2485" s="607"/>
    </row>
    <row r="2486" spans="1:60" ht="12.75" customHeight="1" x14ac:dyDescent="0.25">
      <c r="A2486" s="222"/>
      <c r="C2486" s="116"/>
      <c r="D2486" s="620"/>
      <c r="F2486" s="117"/>
      <c r="G2486" s="694"/>
      <c r="H2486" s="878"/>
      <c r="I2486" s="397"/>
      <c r="J2486" s="380"/>
      <c r="K2486" s="406" t="s">
        <v>53</v>
      </c>
      <c r="L2486" s="731">
        <v>0</v>
      </c>
      <c r="M2486" s="732">
        <v>0</v>
      </c>
      <c r="N2486" s="929">
        <v>0</v>
      </c>
      <c r="O2486" s="530">
        <v>0</v>
      </c>
      <c r="P2486" s="530">
        <v>0</v>
      </c>
      <c r="Q2486" s="641">
        <v>0</v>
      </c>
      <c r="R2486" s="537">
        <v>0</v>
      </c>
      <c r="S2486" s="537">
        <v>0</v>
      </c>
      <c r="T2486" s="537">
        <v>0</v>
      </c>
      <c r="U2486" s="537">
        <v>0</v>
      </c>
      <c r="V2486" s="537">
        <v>0</v>
      </c>
      <c r="W2486" s="530"/>
      <c r="X2486" s="142">
        <v>0</v>
      </c>
      <c r="Y2486" s="142">
        <v>0</v>
      </c>
      <c r="Z2486" s="537">
        <v>0</v>
      </c>
      <c r="AA2486" s="537">
        <v>0</v>
      </c>
      <c r="AB2486" s="530"/>
      <c r="AC2486" s="142">
        <v>0</v>
      </c>
      <c r="AD2486" s="530">
        <v>0</v>
      </c>
      <c r="AE2486" s="842">
        <v>0</v>
      </c>
      <c r="AF2486" s="929">
        <v>0</v>
      </c>
      <c r="AG2486" s="530">
        <v>0</v>
      </c>
      <c r="AH2486" s="530">
        <v>0</v>
      </c>
      <c r="AI2486" s="641">
        <v>0</v>
      </c>
      <c r="AJ2486" s="537">
        <v>0</v>
      </c>
      <c r="AK2486" s="537">
        <v>0</v>
      </c>
      <c r="AL2486" s="537">
        <v>0</v>
      </c>
      <c r="AM2486" s="537">
        <v>0</v>
      </c>
      <c r="AN2486" s="537">
        <v>0</v>
      </c>
      <c r="AO2486" s="530"/>
      <c r="AP2486" s="142">
        <v>0</v>
      </c>
      <c r="AQ2486" s="142">
        <v>0</v>
      </c>
      <c r="AR2486" s="537">
        <v>0</v>
      </c>
      <c r="AS2486" s="537">
        <v>0</v>
      </c>
      <c r="AT2486" s="530"/>
      <c r="AU2486" s="142">
        <v>0</v>
      </c>
      <c r="AV2486" s="530">
        <v>0</v>
      </c>
      <c r="AW2486" s="842">
        <v>0</v>
      </c>
      <c r="AX2486" s="115">
        <v>0</v>
      </c>
      <c r="AY2486" s="5">
        <v>0</v>
      </c>
      <c r="AZ2486" s="5">
        <v>0</v>
      </c>
      <c r="BA2486" s="335">
        <v>0</v>
      </c>
      <c r="BB2486" s="23">
        <v>0</v>
      </c>
      <c r="BC2486" s="5">
        <v>0</v>
      </c>
      <c r="BD2486" s="5">
        <v>0</v>
      </c>
      <c r="BE2486" s="335">
        <v>0</v>
      </c>
      <c r="BG2486" s="826"/>
      <c r="BH2486" s="607"/>
    </row>
    <row r="2487" spans="1:60" ht="12.75" customHeight="1" x14ac:dyDescent="0.25">
      <c r="A2487" s="222"/>
      <c r="C2487" s="116"/>
      <c r="D2487" s="620"/>
      <c r="F2487" s="117"/>
      <c r="G2487" s="694"/>
      <c r="H2487" s="878"/>
      <c r="I2487" s="397"/>
      <c r="J2487" s="380"/>
      <c r="K2487" s="405"/>
      <c r="L2487" s="731"/>
      <c r="M2487" s="732"/>
      <c r="N2487" s="931"/>
      <c r="O2487" s="923"/>
      <c r="P2487" s="923"/>
      <c r="Q2487" s="641"/>
      <c r="R2487" s="537"/>
      <c r="S2487" s="537"/>
      <c r="T2487" s="537"/>
      <c r="U2487" s="537"/>
      <c r="V2487" s="537"/>
      <c r="W2487" s="531"/>
      <c r="X2487" s="141"/>
      <c r="Y2487" s="141"/>
      <c r="Z2487" s="552"/>
      <c r="AA2487" s="552"/>
      <c r="AB2487" s="531"/>
      <c r="AC2487" s="593"/>
      <c r="AD2487" s="923"/>
      <c r="AE2487" s="846"/>
      <c r="AF2487" s="931"/>
      <c r="AG2487" s="923"/>
      <c r="AH2487" s="923"/>
      <c r="AI2487" s="641"/>
      <c r="AJ2487" s="537"/>
      <c r="AK2487" s="537"/>
      <c r="AL2487" s="537"/>
      <c r="AM2487" s="537"/>
      <c r="AN2487" s="537"/>
      <c r="AO2487" s="531"/>
      <c r="AP2487" s="141"/>
      <c r="AQ2487" s="141"/>
      <c r="AR2487" s="552"/>
      <c r="AS2487" s="552"/>
      <c r="AT2487" s="531"/>
      <c r="AU2487" s="593"/>
      <c r="AV2487" s="923"/>
      <c r="AW2487" s="846"/>
      <c r="AX2487" s="115"/>
      <c r="AY2487" s="5"/>
      <c r="AZ2487" s="5"/>
      <c r="BA2487" s="335"/>
      <c r="BC2487" s="5"/>
      <c r="BD2487" s="5"/>
      <c r="BE2487" s="335"/>
      <c r="BG2487" s="826"/>
      <c r="BH2487" s="607"/>
    </row>
    <row r="2488" spans="1:60" ht="12.75" customHeight="1" x14ac:dyDescent="0.25">
      <c r="A2488" s="222"/>
      <c r="C2488" s="116"/>
      <c r="D2488" s="620"/>
      <c r="F2488" s="117"/>
      <c r="G2488" s="694"/>
      <c r="H2488" s="878"/>
      <c r="I2488" s="397"/>
      <c r="J2488" s="380"/>
      <c r="K2488" s="405"/>
      <c r="L2488" s="731"/>
      <c r="M2488" s="732"/>
      <c r="N2488" s="931"/>
      <c r="O2488" s="923"/>
      <c r="P2488" s="923"/>
      <c r="Q2488" s="641"/>
      <c r="R2488" s="537"/>
      <c r="S2488" s="537"/>
      <c r="T2488" s="537"/>
      <c r="U2488" s="537"/>
      <c r="V2488" s="537"/>
      <c r="W2488" s="531"/>
      <c r="X2488" s="141"/>
      <c r="Y2488" s="141"/>
      <c r="Z2488" s="552"/>
      <c r="AA2488" s="552"/>
      <c r="AB2488" s="531"/>
      <c r="AC2488" s="593"/>
      <c r="AD2488" s="923"/>
      <c r="AE2488" s="846"/>
      <c r="AF2488" s="931"/>
      <c r="AG2488" s="923"/>
      <c r="AH2488" s="923"/>
      <c r="AI2488" s="641"/>
      <c r="AJ2488" s="537"/>
      <c r="AK2488" s="537"/>
      <c r="AL2488" s="537"/>
      <c r="AM2488" s="537"/>
      <c r="AN2488" s="537"/>
      <c r="AO2488" s="531"/>
      <c r="AP2488" s="141"/>
      <c r="AQ2488" s="141"/>
      <c r="AR2488" s="552"/>
      <c r="AS2488" s="552"/>
      <c r="AT2488" s="531"/>
      <c r="AU2488" s="593"/>
      <c r="AV2488" s="923"/>
      <c r="AW2488" s="846"/>
      <c r="AX2488" s="115"/>
      <c r="AY2488" s="5"/>
      <c r="AZ2488" s="5"/>
      <c r="BA2488" s="335"/>
      <c r="BC2488" s="5"/>
      <c r="BD2488" s="5"/>
      <c r="BE2488" s="335"/>
      <c r="BG2488" s="826"/>
      <c r="BH2488" s="607"/>
    </row>
    <row r="2489" spans="1:60" ht="12.75" customHeight="1" x14ac:dyDescent="0.25">
      <c r="A2489" s="21"/>
      <c r="B2489" s="112"/>
      <c r="C2489" s="116"/>
      <c r="D2489" s="623"/>
      <c r="E2489" s="278"/>
      <c r="F2489" s="116"/>
      <c r="G2489" s="694"/>
      <c r="H2489" s="878"/>
      <c r="I2489" s="397"/>
      <c r="J2489" s="380"/>
      <c r="K2489" s="400" t="s">
        <v>6606</v>
      </c>
      <c r="L2489" s="738"/>
      <c r="M2489" s="739"/>
      <c r="N2489" s="932"/>
      <c r="O2489" s="125"/>
      <c r="P2489" s="125"/>
      <c r="Q2489" s="642"/>
      <c r="R2489" s="538"/>
      <c r="S2489" s="538"/>
      <c r="T2489" s="538"/>
      <c r="U2489" s="538"/>
      <c r="V2489" s="538"/>
      <c r="W2489" s="532"/>
      <c r="X2489" s="143"/>
      <c r="Y2489" s="143"/>
      <c r="Z2489" s="553"/>
      <c r="AA2489" s="553"/>
      <c r="AB2489" s="532"/>
      <c r="AC2489" s="594"/>
      <c r="AD2489" s="125"/>
      <c r="AE2489" s="848"/>
      <c r="AF2489" s="932"/>
      <c r="AG2489" s="125"/>
      <c r="AH2489" s="125"/>
      <c r="AI2489" s="642"/>
      <c r="AJ2489" s="538"/>
      <c r="AK2489" s="538"/>
      <c r="AL2489" s="538"/>
      <c r="AM2489" s="538"/>
      <c r="AN2489" s="538"/>
      <c r="AO2489" s="532"/>
      <c r="AP2489" s="143"/>
      <c r="AQ2489" s="143"/>
      <c r="AR2489" s="553"/>
      <c r="AS2489" s="553"/>
      <c r="AT2489" s="532"/>
      <c r="AU2489" s="594"/>
      <c r="AV2489" s="125"/>
      <c r="AW2489" s="848"/>
      <c r="AX2489" s="124"/>
      <c r="AY2489" s="6"/>
      <c r="AZ2489" s="6"/>
      <c r="BA2489" s="341"/>
      <c r="BB2489" s="311"/>
      <c r="BC2489" s="6"/>
      <c r="BD2489" s="6"/>
      <c r="BE2489" s="341"/>
      <c r="BG2489" s="826"/>
      <c r="BH2489" s="607"/>
    </row>
    <row r="2490" spans="1:60" ht="12.75" customHeight="1" x14ac:dyDescent="0.25">
      <c r="A2490" s="21"/>
      <c r="B2490" s="112"/>
      <c r="C2490" s="116"/>
      <c r="D2490" s="623"/>
      <c r="E2490" s="278"/>
      <c r="F2490" s="116"/>
      <c r="G2490" s="694"/>
      <c r="H2490" s="878"/>
      <c r="I2490" s="397"/>
      <c r="J2490" s="380"/>
      <c r="K2490" s="418" t="s">
        <v>184</v>
      </c>
      <c r="L2490" s="738"/>
      <c r="M2490" s="739"/>
      <c r="N2490" s="932"/>
      <c r="O2490" s="125"/>
      <c r="P2490" s="125"/>
      <c r="Q2490" s="642"/>
      <c r="R2490" s="538"/>
      <c r="S2490" s="538"/>
      <c r="T2490" s="538"/>
      <c r="U2490" s="538"/>
      <c r="V2490" s="538"/>
      <c r="W2490" s="532"/>
      <c r="X2490" s="143"/>
      <c r="Y2490" s="143"/>
      <c r="Z2490" s="553"/>
      <c r="AA2490" s="553"/>
      <c r="AB2490" s="532"/>
      <c r="AC2490" s="594"/>
      <c r="AD2490" s="125"/>
      <c r="AE2490" s="848"/>
      <c r="AF2490" s="932"/>
      <c r="AG2490" s="125"/>
      <c r="AH2490" s="125"/>
      <c r="AI2490" s="642"/>
      <c r="AJ2490" s="538"/>
      <c r="AK2490" s="538"/>
      <c r="AL2490" s="538"/>
      <c r="AM2490" s="538"/>
      <c r="AN2490" s="538"/>
      <c r="AO2490" s="532"/>
      <c r="AP2490" s="143"/>
      <c r="AQ2490" s="143"/>
      <c r="AR2490" s="553"/>
      <c r="AS2490" s="553"/>
      <c r="AT2490" s="532"/>
      <c r="AU2490" s="594"/>
      <c r="AV2490" s="125"/>
      <c r="AW2490" s="848"/>
      <c r="AX2490" s="124"/>
      <c r="AY2490" s="6"/>
      <c r="AZ2490" s="6"/>
      <c r="BA2490" s="341"/>
      <c r="BB2490" s="311"/>
      <c r="BC2490" s="6"/>
      <c r="BD2490" s="6"/>
      <c r="BE2490" s="341"/>
      <c r="BG2490" s="826"/>
      <c r="BH2490" s="607"/>
    </row>
    <row r="2491" spans="1:60" ht="12.75" customHeight="1" x14ac:dyDescent="0.25">
      <c r="A2491" s="21"/>
      <c r="B2491" s="112"/>
      <c r="C2491" s="116"/>
      <c r="D2491" s="623"/>
      <c r="E2491" s="278"/>
      <c r="F2491" s="116"/>
      <c r="G2491" s="694"/>
      <c r="H2491" s="878"/>
      <c r="I2491" s="397"/>
      <c r="J2491" s="380"/>
      <c r="K2491" s="408"/>
      <c r="L2491" s="738"/>
      <c r="M2491" s="739"/>
      <c r="N2491" s="931"/>
      <c r="O2491" s="923"/>
      <c r="P2491" s="923"/>
      <c r="Q2491" s="641"/>
      <c r="R2491" s="537"/>
      <c r="S2491" s="537"/>
      <c r="T2491" s="537"/>
      <c r="U2491" s="537"/>
      <c r="V2491" s="537"/>
      <c r="W2491" s="531"/>
      <c r="X2491" s="141"/>
      <c r="Y2491" s="141"/>
      <c r="Z2491" s="552"/>
      <c r="AA2491" s="552"/>
      <c r="AB2491" s="531"/>
      <c r="AC2491" s="593"/>
      <c r="AD2491" s="923"/>
      <c r="AE2491" s="846"/>
      <c r="AF2491" s="931"/>
      <c r="AG2491" s="923"/>
      <c r="AH2491" s="923"/>
      <c r="AI2491" s="641"/>
      <c r="AJ2491" s="537"/>
      <c r="AK2491" s="537"/>
      <c r="AL2491" s="537"/>
      <c r="AM2491" s="537"/>
      <c r="AN2491" s="537"/>
      <c r="AO2491" s="531"/>
      <c r="AP2491" s="141"/>
      <c r="AQ2491" s="141"/>
      <c r="AR2491" s="552"/>
      <c r="AS2491" s="552"/>
      <c r="AT2491" s="531"/>
      <c r="AU2491" s="593"/>
      <c r="AV2491" s="923"/>
      <c r="AW2491" s="846"/>
      <c r="AX2491" s="115"/>
      <c r="AY2491" s="5"/>
      <c r="AZ2491" s="5"/>
      <c r="BA2491" s="335"/>
      <c r="BC2491" s="5"/>
      <c r="BD2491" s="5"/>
      <c r="BE2491" s="335"/>
      <c r="BG2491" s="826"/>
      <c r="BH2491" s="607"/>
    </row>
    <row r="2492" spans="1:60" ht="35.1" customHeight="1" x14ac:dyDescent="0.25">
      <c r="A2492" s="222" t="s">
        <v>6127</v>
      </c>
      <c r="B2492" s="112">
        <v>16</v>
      </c>
      <c r="C2492" s="116" t="s">
        <v>107</v>
      </c>
      <c r="D2492" s="620">
        <v>1000</v>
      </c>
      <c r="E2492" s="278"/>
      <c r="F2492" s="116">
        <v>12</v>
      </c>
      <c r="G2492" s="694">
        <v>1</v>
      </c>
      <c r="H2492" s="878" t="str">
        <f t="shared" si="3618"/>
        <v>085</v>
      </c>
      <c r="I2492" s="397" t="s">
        <v>3264</v>
      </c>
      <c r="J2492" s="380" t="s">
        <v>2674</v>
      </c>
      <c r="K2492" s="408" t="s">
        <v>424</v>
      </c>
      <c r="L2492" s="733">
        <v>15</v>
      </c>
      <c r="M2492" s="734">
        <v>20</v>
      </c>
      <c r="N2492" s="931"/>
      <c r="O2492" s="530">
        <f t="shared" ref="O2492:O2493" si="3761">IF(N2492&gt;L2492,"0 ",N2492-L2492)</f>
        <v>-15</v>
      </c>
      <c r="P2492" s="530" t="str">
        <f t="shared" ref="P2492:P2493" si="3762">IF(N2492&lt;L2492,"0 ",N2492-L2492)</f>
        <v xml:space="preserve">0 </v>
      </c>
      <c r="Q2492" s="646"/>
      <c r="R2492" s="536"/>
      <c r="S2492" s="536"/>
      <c r="T2492" s="536"/>
      <c r="U2492" s="536"/>
      <c r="V2492" s="536"/>
      <c r="W2492" s="683" t="str">
        <f t="shared" ref="W2492:W2493" si="3763">IF(SUM(Q2492:V2492)=X2492,"OK",SUM(Q2492:V2492)-X2492)</f>
        <v>OK</v>
      </c>
      <c r="X2492" s="141"/>
      <c r="Y2492" s="141"/>
      <c r="Z2492" s="552"/>
      <c r="AA2492" s="552"/>
      <c r="AB2492" s="683" t="str">
        <f t="shared" ref="AB2492:AB2493" si="3764">IF(SUM(Z2492:AA2492)=AC2492,"OK",SUM(Z2492:AA2492)-AC2492)</f>
        <v>OK</v>
      </c>
      <c r="AC2492" s="593"/>
      <c r="AD2492" s="530">
        <f t="shared" ref="AD2492:AD2493" si="3765">X2492+Y2492+AC2492</f>
        <v>0</v>
      </c>
      <c r="AE2492" s="842">
        <f t="shared" ref="AE2492:AE2493" si="3766">N2492+AD2492</f>
        <v>0</v>
      </c>
      <c r="AF2492" s="931"/>
      <c r="AG2492" s="530">
        <f t="shared" ref="AG2492:AG2493" si="3767">IF(AF2492&gt;M2492,"0 ",AF2492-M2492)</f>
        <v>-20</v>
      </c>
      <c r="AH2492" s="530" t="str">
        <f t="shared" ref="AH2492:AH2493" si="3768">IF(AF2492&lt;M2492,"0 ",AF2492-M2492)</f>
        <v xml:space="preserve">0 </v>
      </c>
      <c r="AI2492" s="641"/>
      <c r="AJ2492" s="537"/>
      <c r="AK2492" s="537"/>
      <c r="AL2492" s="537"/>
      <c r="AM2492" s="537"/>
      <c r="AN2492" s="537"/>
      <c r="AO2492" s="683" t="str">
        <f t="shared" ref="AO2492:AO2493" si="3769">IF(SUM(AI2492:AN2492)=AP2492,"OK",SUM(AI2492:AN2492)-AP2492)</f>
        <v>OK</v>
      </c>
      <c r="AP2492" s="141"/>
      <c r="AQ2492" s="141"/>
      <c r="AR2492" s="552"/>
      <c r="AS2492" s="552"/>
      <c r="AT2492" s="683" t="str">
        <f t="shared" ref="AT2492:AT2493" si="3770">IF(SUM(AR2492:AS2492)=AU2492,"OK",SUM(AR2492:AS2492)-AU2492)</f>
        <v>OK</v>
      </c>
      <c r="AU2492" s="593"/>
      <c r="AV2492" s="530">
        <f t="shared" ref="AV2492:AV2493" si="3771">AP2492+AQ2492+AU2492</f>
        <v>0</v>
      </c>
      <c r="AW2492" s="842">
        <f t="shared" ref="AW2492:AW2493" si="3772">AF2492+AV2492</f>
        <v>0</v>
      </c>
      <c r="AX2492" s="115">
        <f>L2492</f>
        <v>15</v>
      </c>
      <c r="AY2492" s="5">
        <f>AE2492</f>
        <v>0</v>
      </c>
      <c r="AZ2492" s="7">
        <f>AY2492-AX2492</f>
        <v>-15</v>
      </c>
      <c r="BA2492" s="335">
        <f>AZ2492/AX2492</f>
        <v>-1</v>
      </c>
      <c r="BB2492" s="23">
        <f>M2492</f>
        <v>20</v>
      </c>
      <c r="BC2492" s="5">
        <f>AW2492</f>
        <v>0</v>
      </c>
      <c r="BD2492" s="7">
        <f>BC2492-BB2492</f>
        <v>-20</v>
      </c>
      <c r="BE2492" s="335">
        <f>BD2492/BB2492</f>
        <v>-1</v>
      </c>
      <c r="BG2492" s="826" t="str">
        <f>RIGHT(LEFT(I2492,3),2)&amp;"."&amp;RIGHT(LEFT(I2492,5),2)</f>
        <v>33.00</v>
      </c>
      <c r="BH2492" s="607" t="b">
        <f>COUNTIF('Codes SEC'!$B$2:$B$250,Ministres!BG2492)&gt;0</f>
        <v>1</v>
      </c>
    </row>
    <row r="2493" spans="1:60" ht="35.1" customHeight="1" x14ac:dyDescent="0.25">
      <c r="A2493" s="222" t="s">
        <v>6127</v>
      </c>
      <c r="B2493" s="112">
        <v>16</v>
      </c>
      <c r="C2493" s="116" t="s">
        <v>107</v>
      </c>
      <c r="D2493" s="620">
        <v>1000</v>
      </c>
      <c r="E2493" s="278"/>
      <c r="F2493" s="116">
        <v>12</v>
      </c>
      <c r="G2493" s="694">
        <v>1</v>
      </c>
      <c r="H2493" s="878" t="str">
        <f t="shared" si="3618"/>
        <v>085</v>
      </c>
      <c r="I2493" s="397" t="s">
        <v>3268</v>
      </c>
      <c r="J2493" s="380" t="s">
        <v>2675</v>
      </c>
      <c r="K2493" s="494" t="s">
        <v>395</v>
      </c>
      <c r="L2493" s="733">
        <v>0</v>
      </c>
      <c r="M2493" s="734">
        <v>0</v>
      </c>
      <c r="N2493" s="931"/>
      <c r="O2493" s="530">
        <f t="shared" si="3761"/>
        <v>0</v>
      </c>
      <c r="P2493" s="530">
        <f t="shared" si="3762"/>
        <v>0</v>
      </c>
      <c r="Q2493" s="646"/>
      <c r="R2493" s="536"/>
      <c r="S2493" s="536"/>
      <c r="T2493" s="536"/>
      <c r="U2493" s="536"/>
      <c r="V2493" s="536"/>
      <c r="W2493" s="683" t="str">
        <f t="shared" si="3763"/>
        <v>OK</v>
      </c>
      <c r="X2493" s="141"/>
      <c r="Y2493" s="141"/>
      <c r="Z2493" s="552"/>
      <c r="AA2493" s="552"/>
      <c r="AB2493" s="683" t="str">
        <f t="shared" si="3764"/>
        <v>OK</v>
      </c>
      <c r="AC2493" s="593"/>
      <c r="AD2493" s="530">
        <f t="shared" si="3765"/>
        <v>0</v>
      </c>
      <c r="AE2493" s="842">
        <f t="shared" si="3766"/>
        <v>0</v>
      </c>
      <c r="AF2493" s="931"/>
      <c r="AG2493" s="530">
        <f t="shared" si="3767"/>
        <v>0</v>
      </c>
      <c r="AH2493" s="530">
        <f t="shared" si="3768"/>
        <v>0</v>
      </c>
      <c r="AI2493" s="641"/>
      <c r="AJ2493" s="537"/>
      <c r="AK2493" s="537"/>
      <c r="AL2493" s="537"/>
      <c r="AM2493" s="537"/>
      <c r="AN2493" s="537"/>
      <c r="AO2493" s="683" t="str">
        <f t="shared" si="3769"/>
        <v>OK</v>
      </c>
      <c r="AP2493" s="141"/>
      <c r="AQ2493" s="141"/>
      <c r="AR2493" s="552"/>
      <c r="AS2493" s="552"/>
      <c r="AT2493" s="683" t="str">
        <f t="shared" si="3770"/>
        <v>OK</v>
      </c>
      <c r="AU2493" s="593"/>
      <c r="AV2493" s="530">
        <f t="shared" si="3771"/>
        <v>0</v>
      </c>
      <c r="AW2493" s="842">
        <f t="shared" si="3772"/>
        <v>0</v>
      </c>
      <c r="AX2493" s="115">
        <f>L2493</f>
        <v>0</v>
      </c>
      <c r="AY2493" s="5">
        <f>AE2493</f>
        <v>0</v>
      </c>
      <c r="AZ2493" s="7">
        <f>AY2493-AX2493</f>
        <v>0</v>
      </c>
      <c r="BA2493" s="335" t="e">
        <f>AZ2493/AX2493</f>
        <v>#DIV/0!</v>
      </c>
      <c r="BB2493" s="23">
        <f>M2493</f>
        <v>0</v>
      </c>
      <c r="BC2493" s="5">
        <f>AW2493</f>
        <v>0</v>
      </c>
      <c r="BD2493" s="7">
        <f>BC2493-BB2493</f>
        <v>0</v>
      </c>
      <c r="BE2493" s="335" t="e">
        <f>BD2493/BB2493</f>
        <v>#DIV/0!</v>
      </c>
      <c r="BF2493" s="40"/>
      <c r="BG2493" s="826" t="str">
        <f>RIGHT(LEFT(I2493,3),2)&amp;"."&amp;RIGHT(LEFT(I2493,5),2)</f>
        <v>45.24</v>
      </c>
      <c r="BH2493" s="607" t="b">
        <f>COUNTIF('Codes SEC'!$B$2:$B$250,Ministres!BG2493)&gt;0</f>
        <v>1</v>
      </c>
    </row>
    <row r="2494" spans="1:60" ht="12.75" customHeight="1" x14ac:dyDescent="0.25">
      <c r="A2494" s="227"/>
      <c r="B2494" s="209"/>
      <c r="C2494" s="253"/>
      <c r="D2494" s="625"/>
      <c r="E2494" s="280"/>
      <c r="F2494" s="253"/>
      <c r="G2494" s="695"/>
      <c r="H2494" s="886"/>
      <c r="I2494" s="403"/>
      <c r="J2494" s="381"/>
      <c r="K2494" s="514" t="s">
        <v>95</v>
      </c>
      <c r="L2494" s="318">
        <f t="shared" ref="L2494:P2494" si="3773">L2492+L2493</f>
        <v>15</v>
      </c>
      <c r="M2494" s="737">
        <f t="shared" si="3773"/>
        <v>20</v>
      </c>
      <c r="N2494" s="930">
        <f t="shared" si="3773"/>
        <v>0</v>
      </c>
      <c r="O2494" s="790">
        <f t="shared" si="3773"/>
        <v>-15</v>
      </c>
      <c r="P2494" s="790">
        <f t="shared" si="3773"/>
        <v>0</v>
      </c>
      <c r="Q2494" s="787">
        <f t="shared" ref="Q2494:AA2494" si="3774">Q2492+Q2493</f>
        <v>0</v>
      </c>
      <c r="R2494" s="648">
        <f t="shared" si="3774"/>
        <v>0</v>
      </c>
      <c r="S2494" s="648">
        <f t="shared" si="3774"/>
        <v>0</v>
      </c>
      <c r="T2494" s="648">
        <f t="shared" si="3774"/>
        <v>0</v>
      </c>
      <c r="U2494" s="648">
        <f t="shared" si="3774"/>
        <v>0</v>
      </c>
      <c r="V2494" s="648">
        <f t="shared" si="3774"/>
        <v>0</v>
      </c>
      <c r="W2494" s="790"/>
      <c r="X2494" s="649">
        <f t="shared" si="3774"/>
        <v>0</v>
      </c>
      <c r="Y2494" s="649">
        <f t="shared" si="3774"/>
        <v>0</v>
      </c>
      <c r="Z2494" s="648">
        <f t="shared" si="3774"/>
        <v>0</v>
      </c>
      <c r="AA2494" s="648">
        <f t="shared" si="3774"/>
        <v>0</v>
      </c>
      <c r="AB2494" s="790"/>
      <c r="AC2494" s="649">
        <f t="shared" ref="AC2494" si="3775">AC2492+AC2493</f>
        <v>0</v>
      </c>
      <c r="AD2494" s="790">
        <f>AD2492+AD2493</f>
        <v>0</v>
      </c>
      <c r="AE2494" s="843">
        <f>AE2492+AE2493</f>
        <v>0</v>
      </c>
      <c r="AF2494" s="930">
        <f t="shared" ref="AF2494:AH2494" si="3776">AF2492+AF2493</f>
        <v>0</v>
      </c>
      <c r="AG2494" s="790">
        <f t="shared" si="3776"/>
        <v>-20</v>
      </c>
      <c r="AH2494" s="790">
        <f t="shared" si="3776"/>
        <v>0</v>
      </c>
      <c r="AI2494" s="787">
        <f t="shared" ref="AI2494:AS2494" si="3777">AI2492+AI2493</f>
        <v>0</v>
      </c>
      <c r="AJ2494" s="648">
        <f t="shared" si="3777"/>
        <v>0</v>
      </c>
      <c r="AK2494" s="648">
        <f t="shared" si="3777"/>
        <v>0</v>
      </c>
      <c r="AL2494" s="648">
        <f t="shared" si="3777"/>
        <v>0</v>
      </c>
      <c r="AM2494" s="648">
        <f t="shared" si="3777"/>
        <v>0</v>
      </c>
      <c r="AN2494" s="648">
        <f t="shared" si="3777"/>
        <v>0</v>
      </c>
      <c r="AO2494" s="790"/>
      <c r="AP2494" s="649">
        <f t="shared" si="3777"/>
        <v>0</v>
      </c>
      <c r="AQ2494" s="649">
        <f t="shared" si="3777"/>
        <v>0</v>
      </c>
      <c r="AR2494" s="648">
        <f t="shared" si="3777"/>
        <v>0</v>
      </c>
      <c r="AS2494" s="648">
        <f t="shared" si="3777"/>
        <v>0</v>
      </c>
      <c r="AT2494" s="790"/>
      <c r="AU2494" s="649">
        <f t="shared" ref="AU2494:BE2494" si="3778">AU2492+AU2493</f>
        <v>0</v>
      </c>
      <c r="AV2494" s="790">
        <f t="shared" ref="AV2494" si="3779">AV2492+AV2493</f>
        <v>0</v>
      </c>
      <c r="AW2494" s="843">
        <f t="shared" si="3778"/>
        <v>0</v>
      </c>
      <c r="AX2494" s="336">
        <f t="shared" si="3778"/>
        <v>15</v>
      </c>
      <c r="AY2494" s="337">
        <f t="shared" si="3778"/>
        <v>0</v>
      </c>
      <c r="AZ2494" s="338">
        <f t="shared" si="3778"/>
        <v>-15</v>
      </c>
      <c r="BA2494" s="339" t="e">
        <f t="shared" si="3778"/>
        <v>#DIV/0!</v>
      </c>
      <c r="BB2494" s="322">
        <f t="shared" si="3778"/>
        <v>20</v>
      </c>
      <c r="BC2494" s="337">
        <f t="shared" si="3778"/>
        <v>0</v>
      </c>
      <c r="BD2494" s="338">
        <f t="shared" si="3778"/>
        <v>-20</v>
      </c>
      <c r="BE2494" s="339" t="e">
        <f t="shared" si="3778"/>
        <v>#DIV/0!</v>
      </c>
      <c r="BG2494" s="826"/>
      <c r="BH2494" s="607"/>
    </row>
    <row r="2495" spans="1:60" ht="12.75" customHeight="1" x14ac:dyDescent="0.25">
      <c r="A2495" s="231"/>
      <c r="B2495" s="213"/>
      <c r="C2495" s="254"/>
      <c r="D2495" s="254"/>
      <c r="E2495" s="283"/>
      <c r="F2495" s="254"/>
      <c r="G2495" s="696"/>
      <c r="H2495" s="887"/>
      <c r="I2495" s="444"/>
      <c r="J2495" s="393"/>
      <c r="K2495" s="404" t="s">
        <v>3699</v>
      </c>
      <c r="L2495" s="729">
        <f t="shared" ref="L2495:P2495" si="3780">L2494</f>
        <v>15</v>
      </c>
      <c r="M2495" s="730">
        <f t="shared" si="3780"/>
        <v>20</v>
      </c>
      <c r="N2495" s="844">
        <f t="shared" si="3780"/>
        <v>0</v>
      </c>
      <c r="O2495" s="665">
        <f t="shared" si="3780"/>
        <v>-15</v>
      </c>
      <c r="P2495" s="665">
        <f t="shared" si="3780"/>
        <v>0</v>
      </c>
      <c r="Q2495" s="638">
        <f t="shared" ref="Q2495:AA2495" si="3781">Q2494</f>
        <v>0</v>
      </c>
      <c r="R2495" s="130">
        <f t="shared" si="3781"/>
        <v>0</v>
      </c>
      <c r="S2495" s="130">
        <f t="shared" si="3781"/>
        <v>0</v>
      </c>
      <c r="T2495" s="130">
        <f t="shared" si="3781"/>
        <v>0</v>
      </c>
      <c r="U2495" s="130">
        <f t="shared" si="3781"/>
        <v>0</v>
      </c>
      <c r="V2495" s="130">
        <f t="shared" si="3781"/>
        <v>0</v>
      </c>
      <c r="W2495" s="665"/>
      <c r="X2495" s="130">
        <f t="shared" si="3781"/>
        <v>0</v>
      </c>
      <c r="Y2495" s="130">
        <f t="shared" si="3781"/>
        <v>0</v>
      </c>
      <c r="Z2495" s="130">
        <f t="shared" si="3781"/>
        <v>0</v>
      </c>
      <c r="AA2495" s="130">
        <f t="shared" si="3781"/>
        <v>0</v>
      </c>
      <c r="AB2495" s="665"/>
      <c r="AC2495" s="130">
        <f t="shared" ref="AC2495" si="3782">AC2494</f>
        <v>0</v>
      </c>
      <c r="AD2495" s="665">
        <f>AD2494</f>
        <v>0</v>
      </c>
      <c r="AE2495" s="845">
        <f>AE2494</f>
        <v>0</v>
      </c>
      <c r="AF2495" s="844">
        <f t="shared" ref="AF2495:AH2495" si="3783">AF2494</f>
        <v>0</v>
      </c>
      <c r="AG2495" s="665">
        <f t="shared" si="3783"/>
        <v>-20</v>
      </c>
      <c r="AH2495" s="665">
        <f t="shared" si="3783"/>
        <v>0</v>
      </c>
      <c r="AI2495" s="638">
        <f t="shared" ref="AI2495:AS2495" si="3784">AI2494</f>
        <v>0</v>
      </c>
      <c r="AJ2495" s="130">
        <f t="shared" si="3784"/>
        <v>0</v>
      </c>
      <c r="AK2495" s="130">
        <f t="shared" si="3784"/>
        <v>0</v>
      </c>
      <c r="AL2495" s="130">
        <f t="shared" si="3784"/>
        <v>0</v>
      </c>
      <c r="AM2495" s="130">
        <f t="shared" si="3784"/>
        <v>0</v>
      </c>
      <c r="AN2495" s="130">
        <f t="shared" si="3784"/>
        <v>0</v>
      </c>
      <c r="AO2495" s="665"/>
      <c r="AP2495" s="130">
        <f t="shared" si="3784"/>
        <v>0</v>
      </c>
      <c r="AQ2495" s="130">
        <f t="shared" si="3784"/>
        <v>0</v>
      </c>
      <c r="AR2495" s="130">
        <f t="shared" si="3784"/>
        <v>0</v>
      </c>
      <c r="AS2495" s="130">
        <f t="shared" si="3784"/>
        <v>0</v>
      </c>
      <c r="AT2495" s="665"/>
      <c r="AU2495" s="130">
        <f t="shared" ref="AU2495:BE2495" si="3785">AU2494</f>
        <v>0</v>
      </c>
      <c r="AV2495" s="665">
        <f t="shared" ref="AV2495" si="3786">AV2494</f>
        <v>0</v>
      </c>
      <c r="AW2495" s="845">
        <f t="shared" si="3785"/>
        <v>0</v>
      </c>
      <c r="AX2495" s="314">
        <f t="shared" si="3785"/>
        <v>15</v>
      </c>
      <c r="AY2495" s="131">
        <f t="shared" si="3785"/>
        <v>0</v>
      </c>
      <c r="AZ2495" s="132">
        <f t="shared" si="3785"/>
        <v>-15</v>
      </c>
      <c r="BA2495" s="340" t="e">
        <f t="shared" si="3785"/>
        <v>#DIV/0!</v>
      </c>
      <c r="BB2495" s="310">
        <f t="shared" si="3785"/>
        <v>20</v>
      </c>
      <c r="BC2495" s="131">
        <f t="shared" si="3785"/>
        <v>0</v>
      </c>
      <c r="BD2495" s="132">
        <f t="shared" si="3785"/>
        <v>-20</v>
      </c>
      <c r="BE2495" s="340" t="e">
        <f t="shared" si="3785"/>
        <v>#DIV/0!</v>
      </c>
      <c r="BG2495" s="826"/>
      <c r="BH2495" s="607"/>
    </row>
    <row r="2496" spans="1:60" ht="12.75" customHeight="1" x14ac:dyDescent="0.25">
      <c r="A2496" s="222"/>
      <c r="C2496" s="116"/>
      <c r="D2496" s="620"/>
      <c r="F2496" s="117"/>
      <c r="G2496" s="690"/>
      <c r="H2496" s="878"/>
      <c r="I2496" s="397"/>
      <c r="J2496" s="380"/>
      <c r="K2496" s="405" t="s">
        <v>208</v>
      </c>
      <c r="L2496" s="731">
        <v>0</v>
      </c>
      <c r="M2496" s="732">
        <v>0</v>
      </c>
      <c r="N2496" s="929">
        <v>0</v>
      </c>
      <c r="O2496" s="530">
        <v>0</v>
      </c>
      <c r="P2496" s="530">
        <v>0</v>
      </c>
      <c r="Q2496" s="641">
        <v>0</v>
      </c>
      <c r="R2496" s="537">
        <v>0</v>
      </c>
      <c r="S2496" s="537">
        <v>0</v>
      </c>
      <c r="T2496" s="537">
        <v>0</v>
      </c>
      <c r="U2496" s="537">
        <v>0</v>
      </c>
      <c r="V2496" s="537">
        <v>0</v>
      </c>
      <c r="W2496" s="530"/>
      <c r="X2496" s="142">
        <v>0</v>
      </c>
      <c r="Y2496" s="142">
        <v>0</v>
      </c>
      <c r="Z2496" s="537">
        <v>0</v>
      </c>
      <c r="AA2496" s="537">
        <v>0</v>
      </c>
      <c r="AB2496" s="530"/>
      <c r="AC2496" s="142">
        <v>0</v>
      </c>
      <c r="AD2496" s="530">
        <v>0</v>
      </c>
      <c r="AE2496" s="842">
        <v>0</v>
      </c>
      <c r="AF2496" s="929">
        <v>0</v>
      </c>
      <c r="AG2496" s="530">
        <v>0</v>
      </c>
      <c r="AH2496" s="530">
        <v>0</v>
      </c>
      <c r="AI2496" s="641">
        <v>0</v>
      </c>
      <c r="AJ2496" s="537">
        <v>0</v>
      </c>
      <c r="AK2496" s="537">
        <v>0</v>
      </c>
      <c r="AL2496" s="537">
        <v>0</v>
      </c>
      <c r="AM2496" s="537">
        <v>0</v>
      </c>
      <c r="AN2496" s="537">
        <v>0</v>
      </c>
      <c r="AO2496" s="530"/>
      <c r="AP2496" s="142">
        <v>0</v>
      </c>
      <c r="AQ2496" s="142">
        <v>0</v>
      </c>
      <c r="AR2496" s="537">
        <v>0</v>
      </c>
      <c r="AS2496" s="537">
        <v>0</v>
      </c>
      <c r="AT2496" s="530"/>
      <c r="AU2496" s="142">
        <v>0</v>
      </c>
      <c r="AV2496" s="530">
        <v>0</v>
      </c>
      <c r="AW2496" s="842">
        <v>0</v>
      </c>
      <c r="AX2496" s="115">
        <v>0</v>
      </c>
      <c r="AY2496" s="5">
        <v>0</v>
      </c>
      <c r="AZ2496" s="5">
        <v>0</v>
      </c>
      <c r="BA2496" s="335">
        <v>0</v>
      </c>
      <c r="BB2496" s="23">
        <v>0</v>
      </c>
      <c r="BC2496" s="5">
        <v>0</v>
      </c>
      <c r="BD2496" s="5">
        <v>0</v>
      </c>
      <c r="BE2496" s="335">
        <v>0</v>
      </c>
      <c r="BG2496" s="826"/>
      <c r="BH2496" s="607"/>
    </row>
    <row r="2497" spans="1:66" ht="12.75" customHeight="1" x14ac:dyDescent="0.25">
      <c r="A2497" s="21"/>
      <c r="B2497" s="112"/>
      <c r="C2497" s="116"/>
      <c r="D2497" s="623"/>
      <c r="E2497" s="278"/>
      <c r="F2497" s="116"/>
      <c r="G2497" s="694"/>
      <c r="H2497" s="878"/>
      <c r="I2497" s="397"/>
      <c r="J2497" s="380"/>
      <c r="K2497" s="405" t="s">
        <v>96</v>
      </c>
      <c r="L2497" s="738">
        <v>0</v>
      </c>
      <c r="M2497" s="739">
        <v>0</v>
      </c>
      <c r="N2497" s="929">
        <v>0</v>
      </c>
      <c r="O2497" s="530">
        <v>0</v>
      </c>
      <c r="P2497" s="530">
        <v>0</v>
      </c>
      <c r="Q2497" s="641">
        <v>0</v>
      </c>
      <c r="R2497" s="537">
        <v>0</v>
      </c>
      <c r="S2497" s="537">
        <v>0</v>
      </c>
      <c r="T2497" s="537">
        <v>0</v>
      </c>
      <c r="U2497" s="537">
        <v>0</v>
      </c>
      <c r="V2497" s="537">
        <v>0</v>
      </c>
      <c r="W2497" s="530"/>
      <c r="X2497" s="142">
        <v>0</v>
      </c>
      <c r="Y2497" s="142">
        <v>0</v>
      </c>
      <c r="Z2497" s="537">
        <v>0</v>
      </c>
      <c r="AA2497" s="537">
        <v>0</v>
      </c>
      <c r="AB2497" s="530"/>
      <c r="AC2497" s="142">
        <v>0</v>
      </c>
      <c r="AD2497" s="530">
        <v>0</v>
      </c>
      <c r="AE2497" s="842">
        <v>0</v>
      </c>
      <c r="AF2497" s="929">
        <v>0</v>
      </c>
      <c r="AG2497" s="530">
        <v>0</v>
      </c>
      <c r="AH2497" s="530">
        <v>0</v>
      </c>
      <c r="AI2497" s="641">
        <v>0</v>
      </c>
      <c r="AJ2497" s="537">
        <v>0</v>
      </c>
      <c r="AK2497" s="537">
        <v>0</v>
      </c>
      <c r="AL2497" s="537">
        <v>0</v>
      </c>
      <c r="AM2497" s="537">
        <v>0</v>
      </c>
      <c r="AN2497" s="537">
        <v>0</v>
      </c>
      <c r="AO2497" s="530"/>
      <c r="AP2497" s="142">
        <v>0</v>
      </c>
      <c r="AQ2497" s="142">
        <v>0</v>
      </c>
      <c r="AR2497" s="537">
        <v>0</v>
      </c>
      <c r="AS2497" s="537">
        <v>0</v>
      </c>
      <c r="AT2497" s="530"/>
      <c r="AU2497" s="142">
        <v>0</v>
      </c>
      <c r="AV2497" s="530">
        <v>0</v>
      </c>
      <c r="AW2497" s="842">
        <v>0</v>
      </c>
      <c r="AX2497" s="115">
        <v>0</v>
      </c>
      <c r="AY2497" s="5">
        <v>0</v>
      </c>
      <c r="AZ2497" s="5">
        <v>0</v>
      </c>
      <c r="BA2497" s="335">
        <v>0</v>
      </c>
      <c r="BB2497" s="23">
        <v>0</v>
      </c>
      <c r="BC2497" s="5">
        <v>0</v>
      </c>
      <c r="BD2497" s="5">
        <v>0</v>
      </c>
      <c r="BE2497" s="335">
        <v>0</v>
      </c>
      <c r="BG2497" s="826"/>
      <c r="BH2497" s="607"/>
    </row>
    <row r="2498" spans="1:66" ht="12.75" customHeight="1" x14ac:dyDescent="0.25">
      <c r="A2498" s="21"/>
      <c r="B2498" s="112"/>
      <c r="C2498" s="116"/>
      <c r="D2498" s="623"/>
      <c r="E2498" s="278"/>
      <c r="F2498" s="116"/>
      <c r="G2498" s="694"/>
      <c r="H2498" s="878"/>
      <c r="I2498" s="397"/>
      <c r="J2498" s="380"/>
      <c r="K2498" s="405" t="s">
        <v>209</v>
      </c>
      <c r="L2498" s="738">
        <v>0</v>
      </c>
      <c r="M2498" s="739">
        <v>0</v>
      </c>
      <c r="N2498" s="929">
        <v>0</v>
      </c>
      <c r="O2498" s="530">
        <v>0</v>
      </c>
      <c r="P2498" s="530">
        <v>0</v>
      </c>
      <c r="Q2498" s="641">
        <v>0</v>
      </c>
      <c r="R2498" s="537">
        <v>0</v>
      </c>
      <c r="S2498" s="537">
        <v>0</v>
      </c>
      <c r="T2498" s="537">
        <v>0</v>
      </c>
      <c r="U2498" s="537">
        <v>0</v>
      </c>
      <c r="V2498" s="537">
        <v>0</v>
      </c>
      <c r="W2498" s="530"/>
      <c r="X2498" s="142">
        <v>0</v>
      </c>
      <c r="Y2498" s="142">
        <v>0</v>
      </c>
      <c r="Z2498" s="537">
        <v>0</v>
      </c>
      <c r="AA2498" s="537">
        <v>0</v>
      </c>
      <c r="AB2498" s="530"/>
      <c r="AC2498" s="142">
        <v>0</v>
      </c>
      <c r="AD2498" s="530">
        <v>0</v>
      </c>
      <c r="AE2498" s="842">
        <v>0</v>
      </c>
      <c r="AF2498" s="929">
        <v>0</v>
      </c>
      <c r="AG2498" s="530">
        <v>0</v>
      </c>
      <c r="AH2498" s="530">
        <v>0</v>
      </c>
      <c r="AI2498" s="641">
        <v>0</v>
      </c>
      <c r="AJ2498" s="537">
        <v>0</v>
      </c>
      <c r="AK2498" s="537">
        <v>0</v>
      </c>
      <c r="AL2498" s="537">
        <v>0</v>
      </c>
      <c r="AM2498" s="537">
        <v>0</v>
      </c>
      <c r="AN2498" s="537">
        <v>0</v>
      </c>
      <c r="AO2498" s="530"/>
      <c r="AP2498" s="142">
        <v>0</v>
      </c>
      <c r="AQ2498" s="142">
        <v>0</v>
      </c>
      <c r="AR2498" s="537">
        <v>0</v>
      </c>
      <c r="AS2498" s="537">
        <v>0</v>
      </c>
      <c r="AT2498" s="530"/>
      <c r="AU2498" s="142">
        <v>0</v>
      </c>
      <c r="AV2498" s="530">
        <v>0</v>
      </c>
      <c r="AW2498" s="842">
        <v>0</v>
      </c>
      <c r="AX2498" s="115">
        <v>0</v>
      </c>
      <c r="AY2498" s="5">
        <v>0</v>
      </c>
      <c r="AZ2498" s="5">
        <v>0</v>
      </c>
      <c r="BA2498" s="335">
        <v>0</v>
      </c>
      <c r="BB2498" s="23">
        <v>0</v>
      </c>
      <c r="BC2498" s="5">
        <v>0</v>
      </c>
      <c r="BD2498" s="5">
        <v>0</v>
      </c>
      <c r="BE2498" s="335">
        <v>0</v>
      </c>
      <c r="BG2498" s="826"/>
      <c r="BH2498" s="607"/>
    </row>
    <row r="2499" spans="1:66" ht="12.75" customHeight="1" x14ac:dyDescent="0.25">
      <c r="A2499" s="21"/>
      <c r="B2499" s="112"/>
      <c r="C2499" s="116"/>
      <c r="D2499" s="623"/>
      <c r="E2499" s="278"/>
      <c r="F2499" s="116"/>
      <c r="G2499" s="694"/>
      <c r="H2499" s="878"/>
      <c r="I2499" s="397"/>
      <c r="J2499" s="380"/>
      <c r="K2499" s="405" t="s">
        <v>210</v>
      </c>
      <c r="L2499" s="738">
        <v>0</v>
      </c>
      <c r="M2499" s="739">
        <v>0</v>
      </c>
      <c r="N2499" s="929">
        <v>0</v>
      </c>
      <c r="O2499" s="530">
        <v>0</v>
      </c>
      <c r="P2499" s="530">
        <v>0</v>
      </c>
      <c r="Q2499" s="641">
        <v>0</v>
      </c>
      <c r="R2499" s="537">
        <v>0</v>
      </c>
      <c r="S2499" s="537">
        <v>0</v>
      </c>
      <c r="T2499" s="537">
        <v>0</v>
      </c>
      <c r="U2499" s="537">
        <v>0</v>
      </c>
      <c r="V2499" s="537">
        <v>0</v>
      </c>
      <c r="W2499" s="530"/>
      <c r="X2499" s="142">
        <v>0</v>
      </c>
      <c r="Y2499" s="142">
        <v>0</v>
      </c>
      <c r="Z2499" s="537">
        <v>0</v>
      </c>
      <c r="AA2499" s="537">
        <v>0</v>
      </c>
      <c r="AB2499" s="530"/>
      <c r="AC2499" s="142">
        <v>0</v>
      </c>
      <c r="AD2499" s="530">
        <v>0</v>
      </c>
      <c r="AE2499" s="842">
        <v>0</v>
      </c>
      <c r="AF2499" s="929">
        <v>0</v>
      </c>
      <c r="AG2499" s="530">
        <v>0</v>
      </c>
      <c r="AH2499" s="530">
        <v>0</v>
      </c>
      <c r="AI2499" s="641">
        <v>0</v>
      </c>
      <c r="AJ2499" s="537">
        <v>0</v>
      </c>
      <c r="AK2499" s="537">
        <v>0</v>
      </c>
      <c r="AL2499" s="537">
        <v>0</v>
      </c>
      <c r="AM2499" s="537">
        <v>0</v>
      </c>
      <c r="AN2499" s="537">
        <v>0</v>
      </c>
      <c r="AO2499" s="530"/>
      <c r="AP2499" s="142">
        <v>0</v>
      </c>
      <c r="AQ2499" s="142">
        <v>0</v>
      </c>
      <c r="AR2499" s="537">
        <v>0</v>
      </c>
      <c r="AS2499" s="537">
        <v>0</v>
      </c>
      <c r="AT2499" s="530"/>
      <c r="AU2499" s="142">
        <v>0</v>
      </c>
      <c r="AV2499" s="530">
        <v>0</v>
      </c>
      <c r="AW2499" s="842">
        <v>0</v>
      </c>
      <c r="AX2499" s="115">
        <v>0</v>
      </c>
      <c r="AY2499" s="5">
        <v>0</v>
      </c>
      <c r="AZ2499" s="5">
        <v>0</v>
      </c>
      <c r="BA2499" s="335">
        <v>0</v>
      </c>
      <c r="BB2499" s="23">
        <v>0</v>
      </c>
      <c r="BC2499" s="5">
        <v>0</v>
      </c>
      <c r="BD2499" s="5">
        <v>0</v>
      </c>
      <c r="BE2499" s="335">
        <v>0</v>
      </c>
      <c r="BG2499" s="826"/>
      <c r="BH2499" s="607"/>
    </row>
    <row r="2500" spans="1:66" ht="12.75" customHeight="1" x14ac:dyDescent="0.25">
      <c r="A2500" s="21"/>
      <c r="B2500" s="112"/>
      <c r="C2500" s="116"/>
      <c r="D2500" s="623"/>
      <c r="E2500" s="278"/>
      <c r="F2500" s="116"/>
      <c r="G2500" s="694"/>
      <c r="H2500" s="878"/>
      <c r="I2500" s="397"/>
      <c r="J2500" s="380"/>
      <c r="K2500" s="406" t="s">
        <v>53</v>
      </c>
      <c r="L2500" s="738">
        <v>0</v>
      </c>
      <c r="M2500" s="739">
        <v>0</v>
      </c>
      <c r="N2500" s="929">
        <v>0</v>
      </c>
      <c r="O2500" s="530">
        <v>0</v>
      </c>
      <c r="P2500" s="530">
        <v>0</v>
      </c>
      <c r="Q2500" s="641">
        <v>0</v>
      </c>
      <c r="R2500" s="537">
        <v>0</v>
      </c>
      <c r="S2500" s="537">
        <v>0</v>
      </c>
      <c r="T2500" s="537">
        <v>0</v>
      </c>
      <c r="U2500" s="537">
        <v>0</v>
      </c>
      <c r="V2500" s="537">
        <v>0</v>
      </c>
      <c r="W2500" s="530"/>
      <c r="X2500" s="142">
        <v>0</v>
      </c>
      <c r="Y2500" s="142">
        <v>0</v>
      </c>
      <c r="Z2500" s="537">
        <v>0</v>
      </c>
      <c r="AA2500" s="537">
        <v>0</v>
      </c>
      <c r="AB2500" s="530"/>
      <c r="AC2500" s="142">
        <v>0</v>
      </c>
      <c r="AD2500" s="530">
        <v>0</v>
      </c>
      <c r="AE2500" s="842">
        <v>0</v>
      </c>
      <c r="AF2500" s="929">
        <v>0</v>
      </c>
      <c r="AG2500" s="530">
        <v>0</v>
      </c>
      <c r="AH2500" s="530">
        <v>0</v>
      </c>
      <c r="AI2500" s="641">
        <v>0</v>
      </c>
      <c r="AJ2500" s="537">
        <v>0</v>
      </c>
      <c r="AK2500" s="537">
        <v>0</v>
      </c>
      <c r="AL2500" s="537">
        <v>0</v>
      </c>
      <c r="AM2500" s="537">
        <v>0</v>
      </c>
      <c r="AN2500" s="537">
        <v>0</v>
      </c>
      <c r="AO2500" s="530"/>
      <c r="AP2500" s="142">
        <v>0</v>
      </c>
      <c r="AQ2500" s="142">
        <v>0</v>
      </c>
      <c r="AR2500" s="537">
        <v>0</v>
      </c>
      <c r="AS2500" s="537">
        <v>0</v>
      </c>
      <c r="AT2500" s="530"/>
      <c r="AU2500" s="142">
        <v>0</v>
      </c>
      <c r="AV2500" s="530">
        <v>0</v>
      </c>
      <c r="AW2500" s="842">
        <v>0</v>
      </c>
      <c r="AX2500" s="115">
        <v>0</v>
      </c>
      <c r="AY2500" s="5">
        <v>0</v>
      </c>
      <c r="AZ2500" s="5">
        <v>0</v>
      </c>
      <c r="BA2500" s="335">
        <v>0</v>
      </c>
      <c r="BB2500" s="23">
        <v>0</v>
      </c>
      <c r="BC2500" s="5">
        <v>0</v>
      </c>
      <c r="BD2500" s="5">
        <v>0</v>
      </c>
      <c r="BE2500" s="335">
        <v>0</v>
      </c>
      <c r="BG2500" s="826"/>
      <c r="BH2500" s="607"/>
    </row>
    <row r="2501" spans="1:66" ht="12.75" customHeight="1" x14ac:dyDescent="0.25">
      <c r="A2501" s="222"/>
      <c r="C2501" s="258"/>
      <c r="D2501" s="620"/>
      <c r="F2501" s="117"/>
      <c r="G2501" s="694"/>
      <c r="H2501" s="878"/>
      <c r="I2501" s="397"/>
      <c r="J2501" s="380"/>
      <c r="K2501" s="415"/>
      <c r="L2501" s="731"/>
      <c r="M2501" s="732"/>
      <c r="N2501" s="931"/>
      <c r="O2501" s="923"/>
      <c r="P2501" s="923"/>
      <c r="Q2501" s="641"/>
      <c r="R2501" s="537"/>
      <c r="S2501" s="537"/>
      <c r="T2501" s="537"/>
      <c r="U2501" s="537"/>
      <c r="V2501" s="537"/>
      <c r="W2501" s="531"/>
      <c r="X2501" s="141"/>
      <c r="Y2501" s="141"/>
      <c r="Z2501" s="552"/>
      <c r="AA2501" s="552"/>
      <c r="AB2501" s="531"/>
      <c r="AC2501" s="593"/>
      <c r="AD2501" s="923"/>
      <c r="AE2501" s="846"/>
      <c r="AF2501" s="931"/>
      <c r="AG2501" s="923"/>
      <c r="AH2501" s="923"/>
      <c r="AI2501" s="641"/>
      <c r="AJ2501" s="537"/>
      <c r="AK2501" s="537"/>
      <c r="AL2501" s="537"/>
      <c r="AM2501" s="537"/>
      <c r="AN2501" s="537"/>
      <c r="AO2501" s="531"/>
      <c r="AP2501" s="141"/>
      <c r="AQ2501" s="141"/>
      <c r="AR2501" s="552"/>
      <c r="AS2501" s="552"/>
      <c r="AT2501" s="531"/>
      <c r="AU2501" s="593"/>
      <c r="AV2501" s="923"/>
      <c r="AW2501" s="846"/>
      <c r="AX2501" s="115"/>
      <c r="AY2501" s="5"/>
      <c r="AZ2501" s="5"/>
      <c r="BA2501" s="335"/>
      <c r="BC2501" s="5"/>
      <c r="BD2501" s="5"/>
      <c r="BE2501" s="335"/>
      <c r="BG2501" s="826"/>
      <c r="BH2501" s="607"/>
    </row>
    <row r="2502" spans="1:66" ht="12.75" customHeight="1" x14ac:dyDescent="0.25">
      <c r="A2502" s="222"/>
      <c r="C2502" s="836"/>
      <c r="D2502" s="831"/>
      <c r="F2502" s="832"/>
      <c r="G2502" s="694"/>
      <c r="H2502" s="878"/>
      <c r="I2502" s="833"/>
      <c r="J2502" s="834"/>
      <c r="K2502" s="415"/>
      <c r="L2502" s="835"/>
      <c r="M2502" s="732"/>
      <c r="N2502" s="931"/>
      <c r="O2502" s="923"/>
      <c r="P2502" s="923"/>
      <c r="Q2502" s="641"/>
      <c r="R2502" s="537"/>
      <c r="S2502" s="537"/>
      <c r="T2502" s="537"/>
      <c r="U2502" s="537"/>
      <c r="V2502" s="537"/>
      <c r="W2502" s="531"/>
      <c r="X2502" s="141"/>
      <c r="Y2502" s="141"/>
      <c r="Z2502" s="552"/>
      <c r="AA2502" s="552"/>
      <c r="AB2502" s="531"/>
      <c r="AC2502" s="593"/>
      <c r="AD2502" s="923"/>
      <c r="AE2502" s="846"/>
      <c r="AF2502" s="931"/>
      <c r="AG2502" s="923"/>
      <c r="AH2502" s="923"/>
      <c r="AI2502" s="641"/>
      <c r="AJ2502" s="537"/>
      <c r="AK2502" s="537"/>
      <c r="AL2502" s="537"/>
      <c r="AM2502" s="537"/>
      <c r="AN2502" s="537"/>
      <c r="AO2502" s="531"/>
      <c r="AP2502" s="141"/>
      <c r="AQ2502" s="141"/>
      <c r="AR2502" s="552"/>
      <c r="AS2502" s="552"/>
      <c r="AT2502" s="531"/>
      <c r="AU2502" s="593"/>
      <c r="AV2502" s="923"/>
      <c r="AW2502" s="846"/>
      <c r="AX2502" s="827"/>
      <c r="AY2502" s="5"/>
      <c r="AZ2502" s="5"/>
      <c r="BA2502" s="335"/>
      <c r="BC2502" s="5"/>
      <c r="BD2502" s="5"/>
      <c r="BE2502" s="335"/>
      <c r="BG2502" s="826"/>
      <c r="BH2502" s="607"/>
    </row>
    <row r="2503" spans="1:66" ht="12.75" customHeight="1" x14ac:dyDescent="0.25">
      <c r="A2503" s="21"/>
      <c r="B2503" s="112"/>
      <c r="C2503" s="116"/>
      <c r="D2503" s="623"/>
      <c r="E2503" s="278"/>
      <c r="F2503" s="116"/>
      <c r="G2503" s="694"/>
      <c r="H2503" s="878"/>
      <c r="I2503" s="397"/>
      <c r="J2503" s="380"/>
      <c r="K2503" s="400" t="s">
        <v>6575</v>
      </c>
      <c r="L2503" s="738"/>
      <c r="M2503" s="739"/>
      <c r="N2503" s="932"/>
      <c r="O2503" s="125"/>
      <c r="P2503" s="125"/>
      <c r="Q2503" s="642"/>
      <c r="R2503" s="538"/>
      <c r="S2503" s="538"/>
      <c r="T2503" s="538"/>
      <c r="U2503" s="538"/>
      <c r="V2503" s="538"/>
      <c r="W2503" s="532"/>
      <c r="X2503" s="143"/>
      <c r="Y2503" s="143"/>
      <c r="Z2503" s="553"/>
      <c r="AA2503" s="553"/>
      <c r="AB2503" s="532"/>
      <c r="AC2503" s="594"/>
      <c r="AD2503" s="125"/>
      <c r="AE2503" s="848"/>
      <c r="AF2503" s="932"/>
      <c r="AG2503" s="125"/>
      <c r="AH2503" s="125"/>
      <c r="AI2503" s="642"/>
      <c r="AJ2503" s="538"/>
      <c r="AK2503" s="538"/>
      <c r="AL2503" s="538"/>
      <c r="AM2503" s="538"/>
      <c r="AN2503" s="538"/>
      <c r="AO2503" s="532"/>
      <c r="AP2503" s="143"/>
      <c r="AQ2503" s="143"/>
      <c r="AR2503" s="553"/>
      <c r="AS2503" s="553"/>
      <c r="AT2503" s="532"/>
      <c r="AU2503" s="594"/>
      <c r="AV2503" s="125"/>
      <c r="AW2503" s="848"/>
      <c r="AX2503" s="124"/>
      <c r="AY2503" s="6"/>
      <c r="AZ2503" s="6"/>
      <c r="BA2503" s="341"/>
      <c r="BB2503" s="311"/>
      <c r="BC2503" s="6"/>
      <c r="BD2503" s="6"/>
      <c r="BE2503" s="341"/>
      <c r="BG2503" s="826"/>
      <c r="BH2503" s="607"/>
    </row>
    <row r="2504" spans="1:66" ht="12.75" customHeight="1" x14ac:dyDescent="0.25">
      <c r="A2504" s="21"/>
      <c r="B2504" s="112"/>
      <c r="C2504" s="116"/>
      <c r="D2504" s="623"/>
      <c r="E2504" s="278"/>
      <c r="F2504" s="116"/>
      <c r="G2504" s="694"/>
      <c r="H2504" s="878"/>
      <c r="I2504" s="397"/>
      <c r="J2504" s="380"/>
      <c r="K2504" s="432" t="s">
        <v>417</v>
      </c>
      <c r="L2504" s="738"/>
      <c r="M2504" s="739"/>
      <c r="N2504" s="932"/>
      <c r="O2504" s="125"/>
      <c r="P2504" s="125"/>
      <c r="Q2504" s="642"/>
      <c r="R2504" s="538"/>
      <c r="S2504" s="538"/>
      <c r="T2504" s="538"/>
      <c r="U2504" s="538"/>
      <c r="V2504" s="538"/>
      <c r="W2504" s="532"/>
      <c r="X2504" s="143"/>
      <c r="Y2504" s="143"/>
      <c r="Z2504" s="553"/>
      <c r="AA2504" s="553"/>
      <c r="AB2504" s="532"/>
      <c r="AC2504" s="594"/>
      <c r="AD2504" s="125"/>
      <c r="AE2504" s="848"/>
      <c r="AF2504" s="932"/>
      <c r="AG2504" s="125"/>
      <c r="AH2504" s="125"/>
      <c r="AI2504" s="642"/>
      <c r="AJ2504" s="538"/>
      <c r="AK2504" s="538"/>
      <c r="AL2504" s="538"/>
      <c r="AM2504" s="538"/>
      <c r="AN2504" s="538"/>
      <c r="AO2504" s="532"/>
      <c r="AP2504" s="143"/>
      <c r="AQ2504" s="143"/>
      <c r="AR2504" s="553"/>
      <c r="AS2504" s="553"/>
      <c r="AT2504" s="532"/>
      <c r="AU2504" s="594"/>
      <c r="AV2504" s="125"/>
      <c r="AW2504" s="848"/>
      <c r="AX2504" s="124"/>
      <c r="AY2504" s="6"/>
      <c r="AZ2504" s="6"/>
      <c r="BA2504" s="341"/>
      <c r="BB2504" s="311"/>
      <c r="BC2504" s="6"/>
      <c r="BD2504" s="6"/>
      <c r="BE2504" s="341"/>
      <c r="BG2504" s="826"/>
      <c r="BH2504" s="607"/>
    </row>
    <row r="2505" spans="1:66" ht="12.75" customHeight="1" x14ac:dyDescent="0.25">
      <c r="A2505" s="21"/>
      <c r="B2505" s="112"/>
      <c r="C2505" s="116"/>
      <c r="D2505" s="623"/>
      <c r="E2505" s="278"/>
      <c r="F2505" s="116"/>
      <c r="G2505" s="694"/>
      <c r="H2505" s="878"/>
      <c r="I2505" s="397"/>
      <c r="J2505" s="380"/>
      <c r="K2505" s="408"/>
      <c r="L2505" s="738"/>
      <c r="M2505" s="739"/>
      <c r="N2505" s="931"/>
      <c r="O2505" s="923"/>
      <c r="P2505" s="923"/>
      <c r="Q2505" s="641"/>
      <c r="R2505" s="537"/>
      <c r="S2505" s="537"/>
      <c r="T2505" s="537"/>
      <c r="U2505" s="537"/>
      <c r="V2505" s="537"/>
      <c r="W2505" s="531"/>
      <c r="X2505" s="141"/>
      <c r="Y2505" s="141"/>
      <c r="Z2505" s="552"/>
      <c r="AA2505" s="552"/>
      <c r="AB2505" s="531"/>
      <c r="AC2505" s="593"/>
      <c r="AD2505" s="923"/>
      <c r="AE2505" s="846"/>
      <c r="AF2505" s="931"/>
      <c r="AG2505" s="923"/>
      <c r="AH2505" s="923"/>
      <c r="AI2505" s="641"/>
      <c r="AJ2505" s="537"/>
      <c r="AK2505" s="537"/>
      <c r="AL2505" s="537"/>
      <c r="AM2505" s="537"/>
      <c r="AN2505" s="537"/>
      <c r="AO2505" s="531"/>
      <c r="AP2505" s="141"/>
      <c r="AQ2505" s="141"/>
      <c r="AR2505" s="552"/>
      <c r="AS2505" s="552"/>
      <c r="AT2505" s="531"/>
      <c r="AU2505" s="593"/>
      <c r="AV2505" s="923"/>
      <c r="AW2505" s="846"/>
      <c r="AX2505" s="115"/>
      <c r="AY2505" s="5"/>
      <c r="AZ2505" s="5"/>
      <c r="BA2505" s="335"/>
      <c r="BC2505" s="5"/>
      <c r="BD2505" s="5"/>
      <c r="BE2505" s="335"/>
      <c r="BG2505" s="826"/>
      <c r="BH2505" s="607"/>
    </row>
    <row r="2506" spans="1:66" s="203" customFormat="1" ht="35.1" customHeight="1" x14ac:dyDescent="0.25">
      <c r="A2506" s="21" t="s">
        <v>6127</v>
      </c>
      <c r="B2506" s="112">
        <v>17</v>
      </c>
      <c r="C2506" s="116" t="s">
        <v>419</v>
      </c>
      <c r="D2506" s="620">
        <v>1000</v>
      </c>
      <c r="E2506" s="278"/>
      <c r="F2506" s="116">
        <v>12</v>
      </c>
      <c r="G2506" s="694"/>
      <c r="H2506" s="1012" t="s">
        <v>3360</v>
      </c>
      <c r="I2506" s="397">
        <v>81211000</v>
      </c>
      <c r="J2506" s="712" t="s">
        <v>7201</v>
      </c>
      <c r="K2506" s="408" t="s">
        <v>174</v>
      </c>
      <c r="L2506" s="733">
        <v>0</v>
      </c>
      <c r="M2506" s="734">
        <v>0</v>
      </c>
      <c r="N2506" s="931"/>
      <c r="O2506" s="530">
        <f>IF(N2506&gt;L2506,"0 ",N2506-L2506)</f>
        <v>0</v>
      </c>
      <c r="P2506" s="530">
        <f>IF(N2506&lt;L2506,"0 ",N2506-L2506)</f>
        <v>0</v>
      </c>
      <c r="Q2506" s="646"/>
      <c r="R2506" s="536"/>
      <c r="S2506" s="536"/>
      <c r="T2506" s="536"/>
      <c r="U2506" s="536"/>
      <c r="V2506" s="536"/>
      <c r="W2506" s="683" t="str">
        <f>IF(SUM(Q2506:V2506)=X2506,"OK",SUM(Q2506:V2506)-X2506)</f>
        <v>OK</v>
      </c>
      <c r="X2506" s="141"/>
      <c r="Y2506" s="141"/>
      <c r="Z2506" s="552"/>
      <c r="AA2506" s="552"/>
      <c r="AB2506" s="683" t="str">
        <f>IF(SUM(Z2506:AA2506)=AC2506,"OK",SUM(Z2506:AA2506)-AC2506)</f>
        <v>OK</v>
      </c>
      <c r="AC2506" s="593"/>
      <c r="AD2506" s="530">
        <f>X2506+Y2506+AC2506</f>
        <v>0</v>
      </c>
      <c r="AE2506" s="842">
        <f>N2506+AD2506</f>
        <v>0</v>
      </c>
      <c r="AF2506" s="931"/>
      <c r="AG2506" s="530">
        <f>IF(AF2506&gt;M2506,"0 ",AF2506-M2506)</f>
        <v>0</v>
      </c>
      <c r="AH2506" s="530">
        <f>IF(AF2506&lt;M2506,"0 ",AF2506-M2506)</f>
        <v>0</v>
      </c>
      <c r="AI2506" s="641"/>
      <c r="AJ2506" s="537"/>
      <c r="AK2506" s="537"/>
      <c r="AL2506" s="537"/>
      <c r="AM2506" s="537"/>
      <c r="AN2506" s="537"/>
      <c r="AO2506" s="683" t="str">
        <f>IF(SUM(AI2506:AN2506)=AP2506,"OK",SUM(AI2506:AN2506)-AP2506)</f>
        <v>OK</v>
      </c>
      <c r="AP2506" s="141"/>
      <c r="AQ2506" s="141"/>
      <c r="AR2506" s="552"/>
      <c r="AS2506" s="552"/>
      <c r="AT2506" s="683" t="str">
        <f>IF(SUM(AR2506:AS2506)=AU2506,"OK",SUM(AR2506:AS2506)-AU2506)</f>
        <v>OK</v>
      </c>
      <c r="AU2506" s="593"/>
      <c r="AV2506" s="530">
        <f>AP2506+AQ2506+AU2506</f>
        <v>0</v>
      </c>
      <c r="AW2506" s="842">
        <f>AF2506+AV2506</f>
        <v>0</v>
      </c>
      <c r="AX2506" s="115">
        <f>L2506</f>
        <v>0</v>
      </c>
      <c r="AY2506" s="5">
        <f>AE2506</f>
        <v>0</v>
      </c>
      <c r="AZ2506" s="7">
        <f>AY2506-AX2506</f>
        <v>0</v>
      </c>
      <c r="BA2506" s="335" t="e">
        <f>AZ2506/AX2506</f>
        <v>#DIV/0!</v>
      </c>
      <c r="BB2506" s="23">
        <f>M2506</f>
        <v>0</v>
      </c>
      <c r="BC2506" s="5">
        <f>AW2506</f>
        <v>0</v>
      </c>
      <c r="BD2506" s="7">
        <f>BC2506-BB2506</f>
        <v>0</v>
      </c>
      <c r="BE2506" s="335" t="e">
        <f>BD2506/BB2506</f>
        <v>#DIV/0!</v>
      </c>
      <c r="BF2506" s="667"/>
      <c r="BG2506" s="826" t="str">
        <f>RIGHT(LEFT(I2506,3),2)&amp;"."&amp;RIGHT(LEFT(I2506,5),2)</f>
        <v>12.11</v>
      </c>
      <c r="BH2506" s="668" t="b">
        <f>COUNTIF('Codes SEC'!$B$2:$B$250,Ministres!BG2506)&gt;0</f>
        <v>1</v>
      </c>
      <c r="BI2506" s="667"/>
      <c r="BJ2506" s="667"/>
      <c r="BK2506" s="667"/>
      <c r="BL2506" s="667"/>
      <c r="BM2506" s="667"/>
      <c r="BN2506" s="667"/>
    </row>
    <row r="2507" spans="1:66" ht="35.1" customHeight="1" x14ac:dyDescent="0.25">
      <c r="A2507" s="222" t="s">
        <v>6127</v>
      </c>
      <c r="B2507" s="112">
        <v>17</v>
      </c>
      <c r="C2507" s="116" t="s">
        <v>419</v>
      </c>
      <c r="D2507" s="620">
        <v>1000</v>
      </c>
      <c r="E2507" s="278"/>
      <c r="F2507" s="116">
        <v>12</v>
      </c>
      <c r="G2507" s="694">
        <v>3</v>
      </c>
      <c r="H2507" s="878" t="str">
        <f t="shared" si="3618"/>
        <v>094</v>
      </c>
      <c r="I2507" s="397" t="s">
        <v>3273</v>
      </c>
      <c r="J2507" s="380" t="s">
        <v>2820</v>
      </c>
      <c r="K2507" s="408" t="s">
        <v>6275</v>
      </c>
      <c r="L2507" s="733">
        <v>13177</v>
      </c>
      <c r="M2507" s="734">
        <v>13177</v>
      </c>
      <c r="N2507" s="931"/>
      <c r="O2507" s="530">
        <f t="shared" ref="O2507:O2509" si="3787">IF(N2507&gt;L2507,"0 ",N2507-L2507)</f>
        <v>-13177</v>
      </c>
      <c r="P2507" s="530" t="str">
        <f t="shared" ref="P2507:P2509" si="3788">IF(N2507&lt;L2507,"0 ",N2507-L2507)</f>
        <v xml:space="preserve">0 </v>
      </c>
      <c r="Q2507" s="646"/>
      <c r="R2507" s="536"/>
      <c r="S2507" s="536"/>
      <c r="T2507" s="536"/>
      <c r="U2507" s="536"/>
      <c r="V2507" s="536"/>
      <c r="W2507" s="683" t="str">
        <f t="shared" ref="W2507:W2509" si="3789">IF(SUM(Q2507:V2507)=X2507,"OK",SUM(Q2507:V2507)-X2507)</f>
        <v>OK</v>
      </c>
      <c r="X2507" s="141"/>
      <c r="Y2507" s="141"/>
      <c r="Z2507" s="552"/>
      <c r="AA2507" s="552"/>
      <c r="AB2507" s="683" t="str">
        <f t="shared" ref="AB2507:AB2509" si="3790">IF(SUM(Z2507:AA2507)=AC2507,"OK",SUM(Z2507:AA2507)-AC2507)</f>
        <v>OK</v>
      </c>
      <c r="AC2507" s="593"/>
      <c r="AD2507" s="530">
        <f t="shared" ref="AD2507:AD2509" si="3791">X2507+Y2507+AC2507</f>
        <v>0</v>
      </c>
      <c r="AE2507" s="842">
        <f t="shared" ref="AE2507:AE2509" si="3792">N2507+AD2507</f>
        <v>0</v>
      </c>
      <c r="AF2507" s="931"/>
      <c r="AG2507" s="530">
        <f t="shared" ref="AG2507:AG2509" si="3793">IF(AF2507&gt;M2507,"0 ",AF2507-M2507)</f>
        <v>-13177</v>
      </c>
      <c r="AH2507" s="530" t="str">
        <f t="shared" ref="AH2507:AH2509" si="3794">IF(AF2507&lt;M2507,"0 ",AF2507-M2507)</f>
        <v xml:space="preserve">0 </v>
      </c>
      <c r="AI2507" s="641"/>
      <c r="AJ2507" s="537"/>
      <c r="AK2507" s="537"/>
      <c r="AL2507" s="537"/>
      <c r="AM2507" s="537"/>
      <c r="AN2507" s="537"/>
      <c r="AO2507" s="683" t="str">
        <f t="shared" ref="AO2507:AO2509" si="3795">IF(SUM(AI2507:AN2507)=AP2507,"OK",SUM(AI2507:AN2507)-AP2507)</f>
        <v>OK</v>
      </c>
      <c r="AP2507" s="141"/>
      <c r="AQ2507" s="141"/>
      <c r="AR2507" s="552"/>
      <c r="AS2507" s="552"/>
      <c r="AT2507" s="683" t="str">
        <f t="shared" ref="AT2507:AT2509" si="3796">IF(SUM(AR2507:AS2507)=AU2507,"OK",SUM(AR2507:AS2507)-AU2507)</f>
        <v>OK</v>
      </c>
      <c r="AU2507" s="593"/>
      <c r="AV2507" s="530">
        <f t="shared" ref="AV2507:AV2509" si="3797">AP2507+AQ2507+AU2507</f>
        <v>0</v>
      </c>
      <c r="AW2507" s="842">
        <f t="shared" ref="AW2507:AW2509" si="3798">AF2507+AV2507</f>
        <v>0</v>
      </c>
      <c r="AX2507" s="115">
        <f>L2507</f>
        <v>13177</v>
      </c>
      <c r="AY2507" s="5">
        <f>AE2507</f>
        <v>0</v>
      </c>
      <c r="AZ2507" s="7">
        <f>AY2507-AX2507</f>
        <v>-13177</v>
      </c>
      <c r="BA2507" s="335">
        <f>AZ2507/AX2507</f>
        <v>-1</v>
      </c>
      <c r="BB2507" s="23">
        <f>M2507</f>
        <v>13177</v>
      </c>
      <c r="BC2507" s="5">
        <f>AW2507</f>
        <v>0</v>
      </c>
      <c r="BD2507" s="7">
        <f>BC2507-BB2507</f>
        <v>-13177</v>
      </c>
      <c r="BE2507" s="335">
        <f>BD2507/BB2507</f>
        <v>-1</v>
      </c>
      <c r="BG2507" s="826" t="str">
        <f>RIGHT(LEFT(I2507,3),2)&amp;"."&amp;RIGHT(LEFT(I2507,5),2)</f>
        <v>43.52</v>
      </c>
      <c r="BH2507" s="607" t="b">
        <f>COUNTIF('Codes SEC'!$B$2:$B$250,Ministres!BG2507)&gt;0</f>
        <v>1</v>
      </c>
    </row>
    <row r="2508" spans="1:66" ht="35.1" customHeight="1" x14ac:dyDescent="0.25">
      <c r="A2508" s="222" t="s">
        <v>6127</v>
      </c>
      <c r="B2508" s="112">
        <v>17</v>
      </c>
      <c r="C2508" s="116" t="s">
        <v>419</v>
      </c>
      <c r="D2508" s="620">
        <v>1000</v>
      </c>
      <c r="E2508" s="278"/>
      <c r="F2508" s="116">
        <v>16</v>
      </c>
      <c r="G2508" s="694">
        <v>3</v>
      </c>
      <c r="H2508" s="878" t="str">
        <f t="shared" si="3618"/>
        <v>094</v>
      </c>
      <c r="I2508" s="397" t="s">
        <v>3273</v>
      </c>
      <c r="J2508" s="380" t="s">
        <v>2823</v>
      </c>
      <c r="K2508" s="408" t="s">
        <v>6276</v>
      </c>
      <c r="L2508" s="733">
        <v>5772</v>
      </c>
      <c r="M2508" s="734">
        <v>5772</v>
      </c>
      <c r="N2508" s="931"/>
      <c r="O2508" s="530">
        <f t="shared" si="3787"/>
        <v>-5772</v>
      </c>
      <c r="P2508" s="530" t="str">
        <f t="shared" si="3788"/>
        <v xml:space="preserve">0 </v>
      </c>
      <c r="Q2508" s="646"/>
      <c r="R2508" s="536"/>
      <c r="S2508" s="536"/>
      <c r="T2508" s="536"/>
      <c r="U2508" s="536"/>
      <c r="V2508" s="536"/>
      <c r="W2508" s="683" t="str">
        <f t="shared" si="3789"/>
        <v>OK</v>
      </c>
      <c r="X2508" s="141"/>
      <c r="Y2508" s="141"/>
      <c r="Z2508" s="552"/>
      <c r="AA2508" s="552"/>
      <c r="AB2508" s="683" t="str">
        <f t="shared" si="3790"/>
        <v>OK</v>
      </c>
      <c r="AC2508" s="593"/>
      <c r="AD2508" s="530">
        <f t="shared" si="3791"/>
        <v>0</v>
      </c>
      <c r="AE2508" s="842">
        <f t="shared" si="3792"/>
        <v>0</v>
      </c>
      <c r="AF2508" s="931"/>
      <c r="AG2508" s="530">
        <f t="shared" si="3793"/>
        <v>-5772</v>
      </c>
      <c r="AH2508" s="530" t="str">
        <f t="shared" si="3794"/>
        <v xml:space="preserve">0 </v>
      </c>
      <c r="AI2508" s="641"/>
      <c r="AJ2508" s="537"/>
      <c r="AK2508" s="537"/>
      <c r="AL2508" s="537"/>
      <c r="AM2508" s="537"/>
      <c r="AN2508" s="537"/>
      <c r="AO2508" s="683" t="str">
        <f t="shared" si="3795"/>
        <v>OK</v>
      </c>
      <c r="AP2508" s="141"/>
      <c r="AQ2508" s="141"/>
      <c r="AR2508" s="552"/>
      <c r="AS2508" s="552"/>
      <c r="AT2508" s="683" t="str">
        <f t="shared" si="3796"/>
        <v>OK</v>
      </c>
      <c r="AU2508" s="593"/>
      <c r="AV2508" s="530">
        <f t="shared" si="3797"/>
        <v>0</v>
      </c>
      <c r="AW2508" s="842">
        <f t="shared" si="3798"/>
        <v>0</v>
      </c>
      <c r="AX2508" s="115">
        <f>L2508</f>
        <v>5772</v>
      </c>
      <c r="AY2508" s="5">
        <f>AE2508</f>
        <v>0</v>
      </c>
      <c r="AZ2508" s="7">
        <f>AY2508-AX2508</f>
        <v>-5772</v>
      </c>
      <c r="BA2508" s="335">
        <f>AZ2508/AX2508</f>
        <v>-1</v>
      </c>
      <c r="BB2508" s="23">
        <f>M2508</f>
        <v>5772</v>
      </c>
      <c r="BC2508" s="5">
        <f>AW2508</f>
        <v>0</v>
      </c>
      <c r="BD2508" s="7">
        <f>BC2508-BB2508</f>
        <v>-5772</v>
      </c>
      <c r="BE2508" s="335">
        <f>BD2508/BB2508</f>
        <v>-1</v>
      </c>
      <c r="BG2508" s="826" t="str">
        <f>RIGHT(LEFT(I2508,3),2)&amp;"."&amp;RIGHT(LEFT(I2508,5),2)</f>
        <v>43.52</v>
      </c>
      <c r="BH2508" s="607" t="b">
        <f>COUNTIF('Codes SEC'!$B$2:$B$250,Ministres!BG2508)&gt;0</f>
        <v>1</v>
      </c>
    </row>
    <row r="2509" spans="1:66" ht="35.1" customHeight="1" x14ac:dyDescent="0.25">
      <c r="A2509" s="222" t="s">
        <v>6127</v>
      </c>
      <c r="B2509" s="112">
        <v>17</v>
      </c>
      <c r="C2509" s="116" t="s">
        <v>419</v>
      </c>
      <c r="D2509" s="620">
        <v>1000</v>
      </c>
      <c r="E2509" s="278"/>
      <c r="F2509" s="116">
        <v>16</v>
      </c>
      <c r="G2509" s="694">
        <v>3</v>
      </c>
      <c r="H2509" s="878" t="str">
        <f t="shared" si="3618"/>
        <v>094</v>
      </c>
      <c r="I2509" s="397" t="s">
        <v>3273</v>
      </c>
      <c r="J2509" s="380" t="s">
        <v>2825</v>
      </c>
      <c r="K2509" s="408" t="s">
        <v>6277</v>
      </c>
      <c r="L2509" s="733">
        <v>109961</v>
      </c>
      <c r="M2509" s="734">
        <v>109961</v>
      </c>
      <c r="N2509" s="931"/>
      <c r="O2509" s="530">
        <f t="shared" si="3787"/>
        <v>-109961</v>
      </c>
      <c r="P2509" s="530" t="str">
        <f t="shared" si="3788"/>
        <v xml:space="preserve">0 </v>
      </c>
      <c r="Q2509" s="646"/>
      <c r="R2509" s="536"/>
      <c r="S2509" s="536"/>
      <c r="T2509" s="536"/>
      <c r="U2509" s="536"/>
      <c r="V2509" s="536"/>
      <c r="W2509" s="683" t="str">
        <f t="shared" si="3789"/>
        <v>OK</v>
      </c>
      <c r="X2509" s="141"/>
      <c r="Y2509" s="141"/>
      <c r="Z2509" s="552"/>
      <c r="AA2509" s="552"/>
      <c r="AB2509" s="683" t="str">
        <f t="shared" si="3790"/>
        <v>OK</v>
      </c>
      <c r="AC2509" s="593"/>
      <c r="AD2509" s="530">
        <f t="shared" si="3791"/>
        <v>0</v>
      </c>
      <c r="AE2509" s="842">
        <f t="shared" si="3792"/>
        <v>0</v>
      </c>
      <c r="AF2509" s="931"/>
      <c r="AG2509" s="530">
        <f t="shared" si="3793"/>
        <v>-109961</v>
      </c>
      <c r="AH2509" s="530" t="str">
        <f t="shared" si="3794"/>
        <v xml:space="preserve">0 </v>
      </c>
      <c r="AI2509" s="641"/>
      <c r="AJ2509" s="537"/>
      <c r="AK2509" s="537"/>
      <c r="AL2509" s="537"/>
      <c r="AM2509" s="537"/>
      <c r="AN2509" s="537"/>
      <c r="AO2509" s="683" t="str">
        <f t="shared" si="3795"/>
        <v>OK</v>
      </c>
      <c r="AP2509" s="141"/>
      <c r="AQ2509" s="141"/>
      <c r="AR2509" s="552"/>
      <c r="AS2509" s="552"/>
      <c r="AT2509" s="683" t="str">
        <f t="shared" si="3796"/>
        <v>OK</v>
      </c>
      <c r="AU2509" s="593"/>
      <c r="AV2509" s="530">
        <f t="shared" si="3797"/>
        <v>0</v>
      </c>
      <c r="AW2509" s="842">
        <f t="shared" si="3798"/>
        <v>0</v>
      </c>
      <c r="AX2509" s="115">
        <f>L2509</f>
        <v>109961</v>
      </c>
      <c r="AY2509" s="5">
        <f>AE2509</f>
        <v>0</v>
      </c>
      <c r="AZ2509" s="7">
        <f>AY2509-AX2509</f>
        <v>-109961</v>
      </c>
      <c r="BA2509" s="335">
        <f>AZ2509/AX2509</f>
        <v>-1</v>
      </c>
      <c r="BB2509" s="23">
        <f>M2509</f>
        <v>109961</v>
      </c>
      <c r="BC2509" s="5">
        <f>AW2509</f>
        <v>0</v>
      </c>
      <c r="BD2509" s="7">
        <f>BC2509-BB2509</f>
        <v>-109961</v>
      </c>
      <c r="BE2509" s="335">
        <f>BD2509/BB2509</f>
        <v>-1</v>
      </c>
      <c r="BG2509" s="826" t="str">
        <f>RIGHT(LEFT(I2509,3),2)&amp;"."&amp;RIGHT(LEFT(I2509,5),2)</f>
        <v>43.52</v>
      </c>
      <c r="BH2509" s="607" t="b">
        <f>COUNTIF('Codes SEC'!$B$2:$B$250,Ministres!BG2509)&gt;0</f>
        <v>1</v>
      </c>
    </row>
    <row r="2510" spans="1:66" ht="12.75" customHeight="1" x14ac:dyDescent="0.25">
      <c r="A2510" s="227"/>
      <c r="B2510" s="209"/>
      <c r="C2510" s="253"/>
      <c r="D2510" s="625"/>
      <c r="E2510" s="280"/>
      <c r="F2510" s="253"/>
      <c r="G2510" s="695"/>
      <c r="H2510" s="886"/>
      <c r="I2510" s="403"/>
      <c r="J2510" s="381"/>
      <c r="K2510" s="514" t="s">
        <v>95</v>
      </c>
      <c r="L2510" s="318">
        <f>L2507+L2508+L2509+L2506</f>
        <v>128910</v>
      </c>
      <c r="M2510" s="737">
        <f t="shared" ref="M2510:BE2510" si="3799">M2507+M2508+M2509+M2506</f>
        <v>128910</v>
      </c>
      <c r="N2510" s="930">
        <f t="shared" si="3799"/>
        <v>0</v>
      </c>
      <c r="O2510" s="790">
        <f t="shared" si="3799"/>
        <v>-128910</v>
      </c>
      <c r="P2510" s="790">
        <f t="shared" si="3799"/>
        <v>0</v>
      </c>
      <c r="Q2510" s="787">
        <f t="shared" si="3799"/>
        <v>0</v>
      </c>
      <c r="R2510" s="648">
        <f t="shared" si="3799"/>
        <v>0</v>
      </c>
      <c r="S2510" s="648">
        <f t="shared" si="3799"/>
        <v>0</v>
      </c>
      <c r="T2510" s="648">
        <f t="shared" si="3799"/>
        <v>0</v>
      </c>
      <c r="U2510" s="648">
        <f t="shared" si="3799"/>
        <v>0</v>
      </c>
      <c r="V2510" s="648">
        <f t="shared" si="3799"/>
        <v>0</v>
      </c>
      <c r="W2510" s="790" t="e">
        <f t="shared" si="3799"/>
        <v>#VALUE!</v>
      </c>
      <c r="X2510" s="649">
        <f t="shared" si="3799"/>
        <v>0</v>
      </c>
      <c r="Y2510" s="649">
        <f t="shared" si="3799"/>
        <v>0</v>
      </c>
      <c r="Z2510" s="648">
        <f t="shared" si="3799"/>
        <v>0</v>
      </c>
      <c r="AA2510" s="648">
        <f t="shared" si="3799"/>
        <v>0</v>
      </c>
      <c r="AB2510" s="790" t="e">
        <f t="shared" si="3799"/>
        <v>#VALUE!</v>
      </c>
      <c r="AC2510" s="649">
        <f t="shared" si="3799"/>
        <v>0</v>
      </c>
      <c r="AD2510" s="790">
        <f t="shared" si="3799"/>
        <v>0</v>
      </c>
      <c r="AE2510" s="843">
        <f t="shared" si="3799"/>
        <v>0</v>
      </c>
      <c r="AF2510" s="930">
        <f t="shared" si="3799"/>
        <v>0</v>
      </c>
      <c r="AG2510" s="790">
        <f t="shared" si="3799"/>
        <v>-128910</v>
      </c>
      <c r="AH2510" s="790">
        <f t="shared" si="3799"/>
        <v>0</v>
      </c>
      <c r="AI2510" s="787">
        <f t="shared" si="3799"/>
        <v>0</v>
      </c>
      <c r="AJ2510" s="648">
        <f t="shared" si="3799"/>
        <v>0</v>
      </c>
      <c r="AK2510" s="648">
        <f t="shared" si="3799"/>
        <v>0</v>
      </c>
      <c r="AL2510" s="648">
        <f t="shared" si="3799"/>
        <v>0</v>
      </c>
      <c r="AM2510" s="648">
        <f t="shared" si="3799"/>
        <v>0</v>
      </c>
      <c r="AN2510" s="648">
        <f t="shared" si="3799"/>
        <v>0</v>
      </c>
      <c r="AO2510" s="790" t="e">
        <f t="shared" si="3799"/>
        <v>#VALUE!</v>
      </c>
      <c r="AP2510" s="649">
        <f t="shared" si="3799"/>
        <v>0</v>
      </c>
      <c r="AQ2510" s="649">
        <f t="shared" si="3799"/>
        <v>0</v>
      </c>
      <c r="AR2510" s="648">
        <f t="shared" si="3799"/>
        <v>0</v>
      </c>
      <c r="AS2510" s="648">
        <f t="shared" si="3799"/>
        <v>0</v>
      </c>
      <c r="AT2510" s="790" t="e">
        <f t="shared" si="3799"/>
        <v>#VALUE!</v>
      </c>
      <c r="AU2510" s="649">
        <f t="shared" si="3799"/>
        <v>0</v>
      </c>
      <c r="AV2510" s="790">
        <f t="shared" si="3799"/>
        <v>0</v>
      </c>
      <c r="AW2510" s="843">
        <f t="shared" si="3799"/>
        <v>0</v>
      </c>
      <c r="AX2510" s="336">
        <f t="shared" si="3799"/>
        <v>128910</v>
      </c>
      <c r="AY2510" s="337">
        <f t="shared" si="3799"/>
        <v>0</v>
      </c>
      <c r="AZ2510" s="338">
        <f t="shared" si="3799"/>
        <v>-128910</v>
      </c>
      <c r="BA2510" s="339" t="e">
        <f t="shared" si="3799"/>
        <v>#DIV/0!</v>
      </c>
      <c r="BB2510" s="322">
        <f t="shared" si="3799"/>
        <v>128910</v>
      </c>
      <c r="BC2510" s="337">
        <f t="shared" si="3799"/>
        <v>0</v>
      </c>
      <c r="BD2510" s="338">
        <f t="shared" si="3799"/>
        <v>-128910</v>
      </c>
      <c r="BE2510" s="339" t="e">
        <f t="shared" si="3799"/>
        <v>#DIV/0!</v>
      </c>
      <c r="BG2510" s="826"/>
      <c r="BH2510" s="607"/>
    </row>
    <row r="2511" spans="1:66" ht="12.75" customHeight="1" x14ac:dyDescent="0.25">
      <c r="A2511" s="231"/>
      <c r="B2511" s="213"/>
      <c r="C2511" s="254"/>
      <c r="D2511" s="254"/>
      <c r="E2511" s="283"/>
      <c r="F2511" s="254"/>
      <c r="G2511" s="696"/>
      <c r="H2511" s="887"/>
      <c r="I2511" s="444"/>
      <c r="J2511" s="393"/>
      <c r="K2511" s="404" t="s">
        <v>3655</v>
      </c>
      <c r="L2511" s="729">
        <f t="shared" ref="L2511:P2511" si="3800">L2510</f>
        <v>128910</v>
      </c>
      <c r="M2511" s="730">
        <f t="shared" si="3800"/>
        <v>128910</v>
      </c>
      <c r="N2511" s="844">
        <f t="shared" si="3800"/>
        <v>0</v>
      </c>
      <c r="O2511" s="665">
        <f t="shared" si="3800"/>
        <v>-128910</v>
      </c>
      <c r="P2511" s="665">
        <f t="shared" si="3800"/>
        <v>0</v>
      </c>
      <c r="Q2511" s="638">
        <f t="shared" ref="Q2511:V2511" si="3801">Q2510</f>
        <v>0</v>
      </c>
      <c r="R2511" s="130">
        <f t="shared" si="3801"/>
        <v>0</v>
      </c>
      <c r="S2511" s="130">
        <f t="shared" si="3801"/>
        <v>0</v>
      </c>
      <c r="T2511" s="130">
        <f t="shared" si="3801"/>
        <v>0</v>
      </c>
      <c r="U2511" s="130">
        <f t="shared" si="3801"/>
        <v>0</v>
      </c>
      <c r="V2511" s="130">
        <f t="shared" si="3801"/>
        <v>0</v>
      </c>
      <c r="W2511" s="665"/>
      <c r="X2511" s="130">
        <f t="shared" ref="X2511:AA2511" si="3802">X2510</f>
        <v>0</v>
      </c>
      <c r="Y2511" s="130">
        <f t="shared" si="3802"/>
        <v>0</v>
      </c>
      <c r="Z2511" s="130">
        <f t="shared" si="3802"/>
        <v>0</v>
      </c>
      <c r="AA2511" s="130">
        <f t="shared" si="3802"/>
        <v>0</v>
      </c>
      <c r="AB2511" s="665"/>
      <c r="AC2511" s="130">
        <f t="shared" ref="AC2511" si="3803">AC2510</f>
        <v>0</v>
      </c>
      <c r="AD2511" s="665">
        <f>AD2510</f>
        <v>0</v>
      </c>
      <c r="AE2511" s="845">
        <f>AE2510</f>
        <v>0</v>
      </c>
      <c r="AF2511" s="844">
        <f t="shared" ref="AF2511:AH2511" si="3804">AF2510</f>
        <v>0</v>
      </c>
      <c r="AG2511" s="665">
        <f t="shared" si="3804"/>
        <v>-128910</v>
      </c>
      <c r="AH2511" s="665">
        <f t="shared" si="3804"/>
        <v>0</v>
      </c>
      <c r="AI2511" s="638">
        <f t="shared" ref="AI2511:AN2511" si="3805">AI2510</f>
        <v>0</v>
      </c>
      <c r="AJ2511" s="130">
        <f t="shared" si="3805"/>
        <v>0</v>
      </c>
      <c r="AK2511" s="130">
        <f t="shared" si="3805"/>
        <v>0</v>
      </c>
      <c r="AL2511" s="130">
        <f t="shared" si="3805"/>
        <v>0</v>
      </c>
      <c r="AM2511" s="130">
        <f t="shared" si="3805"/>
        <v>0</v>
      </c>
      <c r="AN2511" s="130">
        <f t="shared" si="3805"/>
        <v>0</v>
      </c>
      <c r="AO2511" s="665"/>
      <c r="AP2511" s="130">
        <f t="shared" ref="AP2511:AS2511" si="3806">AP2510</f>
        <v>0</v>
      </c>
      <c r="AQ2511" s="130">
        <f t="shared" si="3806"/>
        <v>0</v>
      </c>
      <c r="AR2511" s="130">
        <f t="shared" si="3806"/>
        <v>0</v>
      </c>
      <c r="AS2511" s="130">
        <f t="shared" si="3806"/>
        <v>0</v>
      </c>
      <c r="AT2511" s="665"/>
      <c r="AU2511" s="130">
        <f t="shared" ref="AU2511:AV2511" si="3807">AU2510</f>
        <v>0</v>
      </c>
      <c r="AV2511" s="665">
        <f t="shared" si="3807"/>
        <v>0</v>
      </c>
      <c r="AW2511" s="845">
        <f t="shared" ref="AW2511:BE2511" si="3808">AW2510</f>
        <v>0</v>
      </c>
      <c r="AX2511" s="314">
        <f t="shared" si="3808"/>
        <v>128910</v>
      </c>
      <c r="AY2511" s="131">
        <f t="shared" si="3808"/>
        <v>0</v>
      </c>
      <c r="AZ2511" s="132">
        <f t="shared" si="3808"/>
        <v>-128910</v>
      </c>
      <c r="BA2511" s="340" t="e">
        <f t="shared" si="3808"/>
        <v>#DIV/0!</v>
      </c>
      <c r="BB2511" s="310">
        <f t="shared" si="3808"/>
        <v>128910</v>
      </c>
      <c r="BC2511" s="131">
        <f t="shared" si="3808"/>
        <v>0</v>
      </c>
      <c r="BD2511" s="132">
        <f t="shared" si="3808"/>
        <v>-128910</v>
      </c>
      <c r="BE2511" s="340" t="e">
        <f t="shared" si="3808"/>
        <v>#DIV/0!</v>
      </c>
      <c r="BG2511" s="826"/>
      <c r="BH2511" s="607"/>
    </row>
    <row r="2512" spans="1:66" ht="12.75" customHeight="1" x14ac:dyDescent="0.25">
      <c r="A2512" s="222"/>
      <c r="C2512" s="116"/>
      <c r="D2512" s="620"/>
      <c r="F2512" s="117"/>
      <c r="G2512" s="690"/>
      <c r="H2512" s="878"/>
      <c r="I2512" s="397"/>
      <c r="J2512" s="380"/>
      <c r="K2512" s="405" t="s">
        <v>208</v>
      </c>
      <c r="L2512" s="731">
        <v>0</v>
      </c>
      <c r="M2512" s="732">
        <v>0</v>
      </c>
      <c r="N2512" s="929">
        <v>0</v>
      </c>
      <c r="O2512" s="530">
        <v>0</v>
      </c>
      <c r="P2512" s="530">
        <v>0</v>
      </c>
      <c r="Q2512" s="641">
        <v>0</v>
      </c>
      <c r="R2512" s="537">
        <v>0</v>
      </c>
      <c r="S2512" s="537">
        <v>0</v>
      </c>
      <c r="T2512" s="537">
        <v>0</v>
      </c>
      <c r="U2512" s="537">
        <v>0</v>
      </c>
      <c r="V2512" s="537">
        <v>0</v>
      </c>
      <c r="W2512" s="530"/>
      <c r="X2512" s="142">
        <v>0</v>
      </c>
      <c r="Y2512" s="142">
        <v>0</v>
      </c>
      <c r="Z2512" s="537">
        <v>0</v>
      </c>
      <c r="AA2512" s="537">
        <v>0</v>
      </c>
      <c r="AB2512" s="530"/>
      <c r="AC2512" s="142">
        <v>0</v>
      </c>
      <c r="AD2512" s="530">
        <v>0</v>
      </c>
      <c r="AE2512" s="842">
        <v>0</v>
      </c>
      <c r="AF2512" s="929">
        <v>0</v>
      </c>
      <c r="AG2512" s="530">
        <v>0</v>
      </c>
      <c r="AH2512" s="530">
        <v>0</v>
      </c>
      <c r="AI2512" s="641">
        <v>0</v>
      </c>
      <c r="AJ2512" s="537">
        <v>0</v>
      </c>
      <c r="AK2512" s="537">
        <v>0</v>
      </c>
      <c r="AL2512" s="537">
        <v>0</v>
      </c>
      <c r="AM2512" s="537">
        <v>0</v>
      </c>
      <c r="AN2512" s="537">
        <v>0</v>
      </c>
      <c r="AO2512" s="530"/>
      <c r="AP2512" s="142">
        <v>0</v>
      </c>
      <c r="AQ2512" s="142">
        <v>0</v>
      </c>
      <c r="AR2512" s="537">
        <v>0</v>
      </c>
      <c r="AS2512" s="537">
        <v>0</v>
      </c>
      <c r="AT2512" s="530"/>
      <c r="AU2512" s="142">
        <v>0</v>
      </c>
      <c r="AV2512" s="530">
        <v>0</v>
      </c>
      <c r="AW2512" s="842">
        <v>0</v>
      </c>
      <c r="AX2512" s="115">
        <v>0</v>
      </c>
      <c r="AY2512" s="5">
        <v>0</v>
      </c>
      <c r="AZ2512" s="5">
        <v>0</v>
      </c>
      <c r="BA2512" s="335">
        <v>0</v>
      </c>
      <c r="BB2512" s="23">
        <v>0</v>
      </c>
      <c r="BC2512" s="5">
        <v>0</v>
      </c>
      <c r="BD2512" s="5">
        <v>0</v>
      </c>
      <c r="BE2512" s="335">
        <v>0</v>
      </c>
      <c r="BG2512" s="826"/>
      <c r="BH2512" s="607"/>
    </row>
    <row r="2513" spans="1:66" ht="12.75" customHeight="1" x14ac:dyDescent="0.25">
      <c r="A2513" s="21"/>
      <c r="B2513" s="112"/>
      <c r="C2513" s="116"/>
      <c r="D2513" s="623"/>
      <c r="E2513" s="278"/>
      <c r="F2513" s="116"/>
      <c r="G2513" s="694"/>
      <c r="H2513" s="878"/>
      <c r="I2513" s="397"/>
      <c r="J2513" s="380"/>
      <c r="K2513" s="405" t="s">
        <v>96</v>
      </c>
      <c r="L2513" s="738">
        <v>0</v>
      </c>
      <c r="M2513" s="739">
        <v>0</v>
      </c>
      <c r="N2513" s="929">
        <v>0</v>
      </c>
      <c r="O2513" s="530">
        <v>0</v>
      </c>
      <c r="P2513" s="530">
        <v>0</v>
      </c>
      <c r="Q2513" s="641">
        <v>0</v>
      </c>
      <c r="R2513" s="537">
        <v>0</v>
      </c>
      <c r="S2513" s="537">
        <v>0</v>
      </c>
      <c r="T2513" s="537">
        <v>0</v>
      </c>
      <c r="U2513" s="537">
        <v>0</v>
      </c>
      <c r="V2513" s="537">
        <v>0</v>
      </c>
      <c r="W2513" s="530"/>
      <c r="X2513" s="142">
        <v>0</v>
      </c>
      <c r="Y2513" s="142">
        <v>0</v>
      </c>
      <c r="Z2513" s="537">
        <v>0</v>
      </c>
      <c r="AA2513" s="537">
        <v>0</v>
      </c>
      <c r="AB2513" s="530"/>
      <c r="AC2513" s="142">
        <v>0</v>
      </c>
      <c r="AD2513" s="530">
        <v>0</v>
      </c>
      <c r="AE2513" s="842">
        <v>0</v>
      </c>
      <c r="AF2513" s="929">
        <v>0</v>
      </c>
      <c r="AG2513" s="530">
        <v>0</v>
      </c>
      <c r="AH2513" s="530">
        <v>0</v>
      </c>
      <c r="AI2513" s="641">
        <v>0</v>
      </c>
      <c r="AJ2513" s="537">
        <v>0</v>
      </c>
      <c r="AK2513" s="537">
        <v>0</v>
      </c>
      <c r="AL2513" s="537">
        <v>0</v>
      </c>
      <c r="AM2513" s="537">
        <v>0</v>
      </c>
      <c r="AN2513" s="537">
        <v>0</v>
      </c>
      <c r="AO2513" s="530"/>
      <c r="AP2513" s="142">
        <v>0</v>
      </c>
      <c r="AQ2513" s="142">
        <v>0</v>
      </c>
      <c r="AR2513" s="537">
        <v>0</v>
      </c>
      <c r="AS2513" s="537">
        <v>0</v>
      </c>
      <c r="AT2513" s="530"/>
      <c r="AU2513" s="142">
        <v>0</v>
      </c>
      <c r="AV2513" s="530">
        <v>0</v>
      </c>
      <c r="AW2513" s="842">
        <v>0</v>
      </c>
      <c r="AX2513" s="115">
        <v>0</v>
      </c>
      <c r="AY2513" s="5">
        <v>0</v>
      </c>
      <c r="AZ2513" s="5">
        <v>0</v>
      </c>
      <c r="BA2513" s="335">
        <v>0</v>
      </c>
      <c r="BB2513" s="23">
        <v>0</v>
      </c>
      <c r="BC2513" s="5">
        <v>0</v>
      </c>
      <c r="BD2513" s="5">
        <v>0</v>
      </c>
      <c r="BE2513" s="335">
        <v>0</v>
      </c>
      <c r="BG2513" s="826"/>
      <c r="BH2513" s="607"/>
    </row>
    <row r="2514" spans="1:66" ht="12.75" customHeight="1" x14ac:dyDescent="0.25">
      <c r="A2514" s="21"/>
      <c r="B2514" s="112"/>
      <c r="C2514" s="116"/>
      <c r="D2514" s="623"/>
      <c r="E2514" s="278"/>
      <c r="F2514" s="116"/>
      <c r="G2514" s="694"/>
      <c r="H2514" s="878"/>
      <c r="I2514" s="397"/>
      <c r="J2514" s="380"/>
      <c r="K2514" s="405" t="s">
        <v>209</v>
      </c>
      <c r="L2514" s="738">
        <v>0</v>
      </c>
      <c r="M2514" s="739">
        <v>0</v>
      </c>
      <c r="N2514" s="929">
        <v>0</v>
      </c>
      <c r="O2514" s="530">
        <v>0</v>
      </c>
      <c r="P2514" s="530">
        <v>0</v>
      </c>
      <c r="Q2514" s="641">
        <v>0</v>
      </c>
      <c r="R2514" s="537">
        <v>0</v>
      </c>
      <c r="S2514" s="537">
        <v>0</v>
      </c>
      <c r="T2514" s="537">
        <v>0</v>
      </c>
      <c r="U2514" s="537">
        <v>0</v>
      </c>
      <c r="V2514" s="537">
        <v>0</v>
      </c>
      <c r="W2514" s="530"/>
      <c r="X2514" s="142">
        <v>0</v>
      </c>
      <c r="Y2514" s="142">
        <v>0</v>
      </c>
      <c r="Z2514" s="537">
        <v>0</v>
      </c>
      <c r="AA2514" s="537">
        <v>0</v>
      </c>
      <c r="AB2514" s="530"/>
      <c r="AC2514" s="142">
        <v>0</v>
      </c>
      <c r="AD2514" s="530">
        <v>0</v>
      </c>
      <c r="AE2514" s="842">
        <v>0</v>
      </c>
      <c r="AF2514" s="929">
        <v>0</v>
      </c>
      <c r="AG2514" s="530">
        <v>0</v>
      </c>
      <c r="AH2514" s="530">
        <v>0</v>
      </c>
      <c r="AI2514" s="641">
        <v>0</v>
      </c>
      <c r="AJ2514" s="537">
        <v>0</v>
      </c>
      <c r="AK2514" s="537">
        <v>0</v>
      </c>
      <c r="AL2514" s="537">
        <v>0</v>
      </c>
      <c r="AM2514" s="537">
        <v>0</v>
      </c>
      <c r="AN2514" s="537">
        <v>0</v>
      </c>
      <c r="AO2514" s="530"/>
      <c r="AP2514" s="142">
        <v>0</v>
      </c>
      <c r="AQ2514" s="142">
        <v>0</v>
      </c>
      <c r="AR2514" s="537">
        <v>0</v>
      </c>
      <c r="AS2514" s="537">
        <v>0</v>
      </c>
      <c r="AT2514" s="530"/>
      <c r="AU2514" s="142">
        <v>0</v>
      </c>
      <c r="AV2514" s="530">
        <v>0</v>
      </c>
      <c r="AW2514" s="842">
        <v>0</v>
      </c>
      <c r="AX2514" s="115">
        <v>0</v>
      </c>
      <c r="AY2514" s="5">
        <v>0</v>
      </c>
      <c r="AZ2514" s="5">
        <v>0</v>
      </c>
      <c r="BA2514" s="335">
        <v>0</v>
      </c>
      <c r="BB2514" s="23">
        <v>0</v>
      </c>
      <c r="BC2514" s="5">
        <v>0</v>
      </c>
      <c r="BD2514" s="5">
        <v>0</v>
      </c>
      <c r="BE2514" s="335">
        <v>0</v>
      </c>
      <c r="BG2514" s="826"/>
      <c r="BH2514" s="607"/>
    </row>
    <row r="2515" spans="1:66" ht="12.75" customHeight="1" x14ac:dyDescent="0.25">
      <c r="A2515" s="21"/>
      <c r="B2515" s="112"/>
      <c r="C2515" s="116"/>
      <c r="D2515" s="623"/>
      <c r="E2515" s="278"/>
      <c r="F2515" s="116"/>
      <c r="G2515" s="694"/>
      <c r="H2515" s="878"/>
      <c r="I2515" s="397"/>
      <c r="J2515" s="380"/>
      <c r="K2515" s="405" t="s">
        <v>210</v>
      </c>
      <c r="L2515" s="738">
        <v>0</v>
      </c>
      <c r="M2515" s="739">
        <v>0</v>
      </c>
      <c r="N2515" s="929">
        <v>0</v>
      </c>
      <c r="O2515" s="530">
        <v>0</v>
      </c>
      <c r="P2515" s="530">
        <v>0</v>
      </c>
      <c r="Q2515" s="641">
        <v>0</v>
      </c>
      <c r="R2515" s="537">
        <v>0</v>
      </c>
      <c r="S2515" s="537">
        <v>0</v>
      </c>
      <c r="T2515" s="537">
        <v>0</v>
      </c>
      <c r="U2515" s="537">
        <v>0</v>
      </c>
      <c r="V2515" s="537">
        <v>0</v>
      </c>
      <c r="W2515" s="530"/>
      <c r="X2515" s="142">
        <v>0</v>
      </c>
      <c r="Y2515" s="142">
        <v>0</v>
      </c>
      <c r="Z2515" s="537">
        <v>0</v>
      </c>
      <c r="AA2515" s="537">
        <v>0</v>
      </c>
      <c r="AB2515" s="530"/>
      <c r="AC2515" s="142">
        <v>0</v>
      </c>
      <c r="AD2515" s="530">
        <v>0</v>
      </c>
      <c r="AE2515" s="842">
        <v>0</v>
      </c>
      <c r="AF2515" s="929">
        <v>0</v>
      </c>
      <c r="AG2515" s="530">
        <v>0</v>
      </c>
      <c r="AH2515" s="530">
        <v>0</v>
      </c>
      <c r="AI2515" s="641">
        <v>0</v>
      </c>
      <c r="AJ2515" s="537">
        <v>0</v>
      </c>
      <c r="AK2515" s="537">
        <v>0</v>
      </c>
      <c r="AL2515" s="537">
        <v>0</v>
      </c>
      <c r="AM2515" s="537">
        <v>0</v>
      </c>
      <c r="AN2515" s="537">
        <v>0</v>
      </c>
      <c r="AO2515" s="530"/>
      <c r="AP2515" s="142">
        <v>0</v>
      </c>
      <c r="AQ2515" s="142">
        <v>0</v>
      </c>
      <c r="AR2515" s="537">
        <v>0</v>
      </c>
      <c r="AS2515" s="537">
        <v>0</v>
      </c>
      <c r="AT2515" s="530"/>
      <c r="AU2515" s="142">
        <v>0</v>
      </c>
      <c r="AV2515" s="530">
        <v>0</v>
      </c>
      <c r="AW2515" s="842">
        <v>0</v>
      </c>
      <c r="AX2515" s="115">
        <v>0</v>
      </c>
      <c r="AY2515" s="5">
        <v>0</v>
      </c>
      <c r="AZ2515" s="5">
        <v>0</v>
      </c>
      <c r="BA2515" s="335">
        <v>0</v>
      </c>
      <c r="BB2515" s="23">
        <v>0</v>
      </c>
      <c r="BC2515" s="5">
        <v>0</v>
      </c>
      <c r="BD2515" s="5">
        <v>0</v>
      </c>
      <c r="BE2515" s="335">
        <v>0</v>
      </c>
      <c r="BG2515" s="826"/>
      <c r="BH2515" s="607"/>
    </row>
    <row r="2516" spans="1:66" ht="12.75" customHeight="1" x14ac:dyDescent="0.25">
      <c r="A2516" s="21"/>
      <c r="B2516" s="112"/>
      <c r="C2516" s="116"/>
      <c r="D2516" s="623"/>
      <c r="E2516" s="278"/>
      <c r="F2516" s="116"/>
      <c r="G2516" s="694"/>
      <c r="H2516" s="878"/>
      <c r="I2516" s="397"/>
      <c r="J2516" s="380"/>
      <c r="K2516" s="406" t="s">
        <v>53</v>
      </c>
      <c r="L2516" s="738">
        <v>0</v>
      </c>
      <c r="M2516" s="739">
        <v>0</v>
      </c>
      <c r="N2516" s="929">
        <v>0</v>
      </c>
      <c r="O2516" s="530">
        <v>0</v>
      </c>
      <c r="P2516" s="530">
        <v>0</v>
      </c>
      <c r="Q2516" s="641">
        <v>0</v>
      </c>
      <c r="R2516" s="537">
        <v>0</v>
      </c>
      <c r="S2516" s="537">
        <v>0</v>
      </c>
      <c r="T2516" s="537">
        <v>0</v>
      </c>
      <c r="U2516" s="537">
        <v>0</v>
      </c>
      <c r="V2516" s="537">
        <v>0</v>
      </c>
      <c r="W2516" s="530"/>
      <c r="X2516" s="142">
        <v>0</v>
      </c>
      <c r="Y2516" s="142">
        <v>0</v>
      </c>
      <c r="Z2516" s="537">
        <v>0</v>
      </c>
      <c r="AA2516" s="537">
        <v>0</v>
      </c>
      <c r="AB2516" s="530"/>
      <c r="AC2516" s="142">
        <v>0</v>
      </c>
      <c r="AD2516" s="530">
        <v>0</v>
      </c>
      <c r="AE2516" s="842">
        <v>0</v>
      </c>
      <c r="AF2516" s="929">
        <v>0</v>
      </c>
      <c r="AG2516" s="530">
        <v>0</v>
      </c>
      <c r="AH2516" s="530">
        <v>0</v>
      </c>
      <c r="AI2516" s="641">
        <v>0</v>
      </c>
      <c r="AJ2516" s="537">
        <v>0</v>
      </c>
      <c r="AK2516" s="537">
        <v>0</v>
      </c>
      <c r="AL2516" s="537">
        <v>0</v>
      </c>
      <c r="AM2516" s="537">
        <v>0</v>
      </c>
      <c r="AN2516" s="537">
        <v>0</v>
      </c>
      <c r="AO2516" s="530"/>
      <c r="AP2516" s="142">
        <v>0</v>
      </c>
      <c r="AQ2516" s="142">
        <v>0</v>
      </c>
      <c r="AR2516" s="537">
        <v>0</v>
      </c>
      <c r="AS2516" s="537">
        <v>0</v>
      </c>
      <c r="AT2516" s="530"/>
      <c r="AU2516" s="142">
        <v>0</v>
      </c>
      <c r="AV2516" s="530">
        <v>0</v>
      </c>
      <c r="AW2516" s="842">
        <v>0</v>
      </c>
      <c r="AX2516" s="115">
        <v>0</v>
      </c>
      <c r="AY2516" s="5">
        <v>0</v>
      </c>
      <c r="AZ2516" s="5">
        <v>0</v>
      </c>
      <c r="BA2516" s="335">
        <v>0</v>
      </c>
      <c r="BB2516" s="23">
        <v>0</v>
      </c>
      <c r="BC2516" s="5">
        <v>0</v>
      </c>
      <c r="BD2516" s="5">
        <v>0</v>
      </c>
      <c r="BE2516" s="335">
        <v>0</v>
      </c>
      <c r="BG2516" s="826"/>
      <c r="BH2516" s="607"/>
    </row>
    <row r="2517" spans="1:66" ht="12.75" customHeight="1" x14ac:dyDescent="0.25">
      <c r="A2517" s="222"/>
      <c r="C2517" s="258"/>
      <c r="D2517" s="620"/>
      <c r="F2517" s="117"/>
      <c r="G2517" s="694"/>
      <c r="H2517" s="878"/>
      <c r="I2517" s="397"/>
      <c r="J2517" s="380"/>
      <c r="K2517" s="415"/>
      <c r="L2517" s="731"/>
      <c r="M2517" s="732"/>
      <c r="N2517" s="931"/>
      <c r="O2517" s="923"/>
      <c r="P2517" s="923"/>
      <c r="Q2517" s="641"/>
      <c r="R2517" s="537"/>
      <c r="S2517" s="537"/>
      <c r="T2517" s="537"/>
      <c r="U2517" s="537"/>
      <c r="V2517" s="537"/>
      <c r="W2517" s="531"/>
      <c r="X2517" s="141"/>
      <c r="Y2517" s="141"/>
      <c r="Z2517" s="552"/>
      <c r="AA2517" s="552"/>
      <c r="AB2517" s="531"/>
      <c r="AC2517" s="593"/>
      <c r="AD2517" s="923"/>
      <c r="AE2517" s="846"/>
      <c r="AF2517" s="931"/>
      <c r="AG2517" s="923"/>
      <c r="AH2517" s="923"/>
      <c r="AI2517" s="641"/>
      <c r="AJ2517" s="537"/>
      <c r="AK2517" s="537"/>
      <c r="AL2517" s="537"/>
      <c r="AM2517" s="537"/>
      <c r="AN2517" s="537"/>
      <c r="AO2517" s="531"/>
      <c r="AP2517" s="141"/>
      <c r="AQ2517" s="141"/>
      <c r="AR2517" s="552"/>
      <c r="AS2517" s="552"/>
      <c r="AT2517" s="531"/>
      <c r="AU2517" s="593"/>
      <c r="AV2517" s="923"/>
      <c r="AW2517" s="846"/>
      <c r="AX2517" s="115"/>
      <c r="AY2517" s="5"/>
      <c r="AZ2517" s="5"/>
      <c r="BA2517" s="335"/>
      <c r="BC2517" s="5"/>
      <c r="BD2517" s="5"/>
      <c r="BE2517" s="335"/>
      <c r="BG2517" s="826"/>
      <c r="BH2517" s="607"/>
    </row>
    <row r="2518" spans="1:66" ht="12.75" customHeight="1" x14ac:dyDescent="0.25">
      <c r="A2518" s="222"/>
      <c r="C2518" s="258"/>
      <c r="D2518" s="620"/>
      <c r="F2518" s="117"/>
      <c r="G2518" s="694"/>
      <c r="H2518" s="878"/>
      <c r="I2518" s="397"/>
      <c r="J2518" s="380"/>
      <c r="K2518" s="415"/>
      <c r="L2518" s="731"/>
      <c r="M2518" s="732"/>
      <c r="N2518" s="931"/>
      <c r="O2518" s="923"/>
      <c r="P2518" s="923"/>
      <c r="Q2518" s="641"/>
      <c r="R2518" s="537"/>
      <c r="S2518" s="537"/>
      <c r="T2518" s="537"/>
      <c r="U2518" s="537"/>
      <c r="V2518" s="537"/>
      <c r="W2518" s="531"/>
      <c r="X2518" s="141"/>
      <c r="Y2518" s="141"/>
      <c r="Z2518" s="552"/>
      <c r="AA2518" s="552"/>
      <c r="AB2518" s="531"/>
      <c r="AC2518" s="593"/>
      <c r="AD2518" s="923"/>
      <c r="AE2518" s="846"/>
      <c r="AF2518" s="931"/>
      <c r="AG2518" s="923"/>
      <c r="AH2518" s="923"/>
      <c r="AI2518" s="641"/>
      <c r="AJ2518" s="537"/>
      <c r="AK2518" s="537"/>
      <c r="AL2518" s="537"/>
      <c r="AM2518" s="537"/>
      <c r="AN2518" s="537"/>
      <c r="AO2518" s="531"/>
      <c r="AP2518" s="141"/>
      <c r="AQ2518" s="141"/>
      <c r="AR2518" s="552"/>
      <c r="AS2518" s="552"/>
      <c r="AT2518" s="531"/>
      <c r="AU2518" s="593"/>
      <c r="AV2518" s="923"/>
      <c r="AW2518" s="846"/>
      <c r="AX2518" s="718"/>
      <c r="AY2518" s="5"/>
      <c r="AZ2518" s="5"/>
      <c r="BA2518" s="335"/>
      <c r="BC2518" s="5"/>
      <c r="BD2518" s="5"/>
      <c r="BE2518" s="335"/>
      <c r="BG2518" s="826"/>
      <c r="BH2518" s="607"/>
    </row>
    <row r="2519" spans="1:66" ht="12.75" customHeight="1" x14ac:dyDescent="0.25">
      <c r="A2519" s="21"/>
      <c r="B2519" s="112"/>
      <c r="C2519" s="116"/>
      <c r="D2519" s="623"/>
      <c r="E2519" s="278"/>
      <c r="F2519" s="116"/>
      <c r="G2519" s="694"/>
      <c r="H2519" s="878"/>
      <c r="I2519" s="397"/>
      <c r="J2519" s="380"/>
      <c r="K2519" s="400" t="s">
        <v>6576</v>
      </c>
      <c r="L2519" s="738"/>
      <c r="M2519" s="739"/>
      <c r="N2519" s="931"/>
      <c r="O2519" s="923"/>
      <c r="P2519" s="923"/>
      <c r="Q2519" s="641"/>
      <c r="R2519" s="537"/>
      <c r="S2519" s="537"/>
      <c r="T2519" s="537"/>
      <c r="U2519" s="537"/>
      <c r="V2519" s="537"/>
      <c r="W2519" s="531"/>
      <c r="X2519" s="141"/>
      <c r="Y2519" s="141"/>
      <c r="Z2519" s="552"/>
      <c r="AA2519" s="552"/>
      <c r="AB2519" s="531"/>
      <c r="AC2519" s="593"/>
      <c r="AD2519" s="923"/>
      <c r="AE2519" s="846"/>
      <c r="AF2519" s="931"/>
      <c r="AG2519" s="923"/>
      <c r="AH2519" s="923"/>
      <c r="AI2519" s="641"/>
      <c r="AJ2519" s="537"/>
      <c r="AK2519" s="537"/>
      <c r="AL2519" s="537"/>
      <c r="AM2519" s="537"/>
      <c r="AN2519" s="537"/>
      <c r="AO2519" s="531"/>
      <c r="AP2519" s="141"/>
      <c r="AQ2519" s="141"/>
      <c r="AR2519" s="552"/>
      <c r="AS2519" s="552"/>
      <c r="AT2519" s="531"/>
      <c r="AU2519" s="593"/>
      <c r="AV2519" s="923"/>
      <c r="AW2519" s="846"/>
      <c r="AX2519" s="115"/>
      <c r="AY2519" s="5"/>
      <c r="AZ2519" s="5"/>
      <c r="BA2519" s="335"/>
      <c r="BC2519" s="5"/>
      <c r="BD2519" s="5"/>
      <c r="BE2519" s="335"/>
      <c r="BG2519" s="826"/>
      <c r="BH2519" s="607"/>
    </row>
    <row r="2520" spans="1:66" ht="12.75" customHeight="1" x14ac:dyDescent="0.25">
      <c r="A2520" s="21"/>
      <c r="B2520" s="112"/>
      <c r="C2520" s="116"/>
      <c r="D2520" s="623"/>
      <c r="E2520" s="278"/>
      <c r="F2520" s="116"/>
      <c r="G2520" s="694"/>
      <c r="H2520" s="878"/>
      <c r="I2520" s="397"/>
      <c r="J2520" s="380"/>
      <c r="K2520" s="418" t="s">
        <v>165</v>
      </c>
      <c r="L2520" s="738"/>
      <c r="M2520" s="739"/>
      <c r="N2520" s="931"/>
      <c r="O2520" s="923"/>
      <c r="P2520" s="923"/>
      <c r="Q2520" s="641"/>
      <c r="R2520" s="537"/>
      <c r="S2520" s="537"/>
      <c r="T2520" s="537"/>
      <c r="U2520" s="537"/>
      <c r="V2520" s="537"/>
      <c r="W2520" s="531"/>
      <c r="X2520" s="141"/>
      <c r="Y2520" s="141"/>
      <c r="Z2520" s="552"/>
      <c r="AA2520" s="552"/>
      <c r="AB2520" s="531"/>
      <c r="AC2520" s="593"/>
      <c r="AD2520" s="923"/>
      <c r="AE2520" s="846"/>
      <c r="AF2520" s="931"/>
      <c r="AG2520" s="923"/>
      <c r="AH2520" s="923"/>
      <c r="AI2520" s="641"/>
      <c r="AJ2520" s="537"/>
      <c r="AK2520" s="537"/>
      <c r="AL2520" s="537"/>
      <c r="AM2520" s="537"/>
      <c r="AN2520" s="537"/>
      <c r="AO2520" s="531"/>
      <c r="AP2520" s="141"/>
      <c r="AQ2520" s="141"/>
      <c r="AR2520" s="552"/>
      <c r="AS2520" s="552"/>
      <c r="AT2520" s="531"/>
      <c r="AU2520" s="593"/>
      <c r="AV2520" s="923"/>
      <c r="AW2520" s="846"/>
      <c r="AX2520" s="115"/>
      <c r="AY2520" s="5"/>
      <c r="AZ2520" s="5"/>
      <c r="BA2520" s="335"/>
      <c r="BC2520" s="5"/>
      <c r="BD2520" s="5"/>
      <c r="BE2520" s="335"/>
      <c r="BG2520" s="826"/>
      <c r="BH2520" s="607"/>
    </row>
    <row r="2521" spans="1:66" ht="12.75" customHeight="1" x14ac:dyDescent="0.25">
      <c r="A2521" s="21"/>
      <c r="B2521" s="112"/>
      <c r="C2521" s="116"/>
      <c r="D2521" s="623"/>
      <c r="E2521" s="278"/>
      <c r="F2521" s="116"/>
      <c r="G2521" s="694"/>
      <c r="H2521" s="878"/>
      <c r="I2521" s="397"/>
      <c r="J2521" s="380"/>
      <c r="K2521" s="418"/>
      <c r="L2521" s="738"/>
      <c r="M2521" s="739"/>
      <c r="N2521" s="931"/>
      <c r="O2521" s="923"/>
      <c r="P2521" s="923"/>
      <c r="Q2521" s="641"/>
      <c r="R2521" s="537"/>
      <c r="S2521" s="537"/>
      <c r="T2521" s="537"/>
      <c r="U2521" s="537"/>
      <c r="V2521" s="537"/>
      <c r="W2521" s="531"/>
      <c r="X2521" s="141"/>
      <c r="Y2521" s="141"/>
      <c r="Z2521" s="552"/>
      <c r="AA2521" s="552"/>
      <c r="AB2521" s="531"/>
      <c r="AC2521" s="593"/>
      <c r="AD2521" s="923"/>
      <c r="AE2521" s="846"/>
      <c r="AF2521" s="931"/>
      <c r="AG2521" s="923"/>
      <c r="AH2521" s="923"/>
      <c r="AI2521" s="641"/>
      <c r="AJ2521" s="537"/>
      <c r="AK2521" s="537"/>
      <c r="AL2521" s="537"/>
      <c r="AM2521" s="537"/>
      <c r="AN2521" s="537"/>
      <c r="AO2521" s="531"/>
      <c r="AP2521" s="141"/>
      <c r="AQ2521" s="141"/>
      <c r="AR2521" s="552"/>
      <c r="AS2521" s="552"/>
      <c r="AT2521" s="531"/>
      <c r="AU2521" s="593"/>
      <c r="AV2521" s="923"/>
      <c r="AW2521" s="846"/>
      <c r="AX2521" s="115"/>
      <c r="AY2521" s="5"/>
      <c r="AZ2521" s="5"/>
      <c r="BA2521" s="335"/>
      <c r="BC2521" s="5"/>
      <c r="BD2521" s="5"/>
      <c r="BE2521" s="335"/>
      <c r="BG2521" s="826"/>
      <c r="BH2521" s="607"/>
    </row>
    <row r="2522" spans="1:66" s="4" customFormat="1" ht="30.6" x14ac:dyDescent="0.25">
      <c r="A2522" s="222" t="s">
        <v>6127</v>
      </c>
      <c r="B2522" s="112">
        <v>18</v>
      </c>
      <c r="C2522" s="116" t="s">
        <v>0</v>
      </c>
      <c r="D2522" s="620">
        <v>1000</v>
      </c>
      <c r="E2522" s="278"/>
      <c r="F2522" s="116">
        <v>12</v>
      </c>
      <c r="G2522" s="694">
        <v>3</v>
      </c>
      <c r="H2522" s="878" t="str">
        <f t="shared" si="3618"/>
        <v>001</v>
      </c>
      <c r="I2522" s="397" t="s">
        <v>3257</v>
      </c>
      <c r="J2522" s="380" t="s">
        <v>2850</v>
      </c>
      <c r="K2522" s="494" t="s">
        <v>450</v>
      </c>
      <c r="L2522" s="733">
        <v>140</v>
      </c>
      <c r="M2522" s="734">
        <v>120</v>
      </c>
      <c r="N2522" s="931"/>
      <c r="O2522" s="530">
        <f t="shared" ref="O2522:O2529" si="3809">IF(N2522&gt;L2522,"0 ",N2522-L2522)</f>
        <v>-140</v>
      </c>
      <c r="P2522" s="530" t="str">
        <f t="shared" ref="P2522:P2529" si="3810">IF(N2522&lt;L2522,"0 ",N2522-L2522)</f>
        <v xml:space="preserve">0 </v>
      </c>
      <c r="Q2522" s="646"/>
      <c r="R2522" s="536"/>
      <c r="S2522" s="536"/>
      <c r="T2522" s="536"/>
      <c r="U2522" s="536"/>
      <c r="V2522" s="536"/>
      <c r="W2522" s="683" t="str">
        <f t="shared" ref="W2522:W2529" si="3811">IF(SUM(Q2522:V2522)=X2522,"OK",SUM(Q2522:V2522)-X2522)</f>
        <v>OK</v>
      </c>
      <c r="X2522" s="141"/>
      <c r="Y2522" s="141"/>
      <c r="Z2522" s="552"/>
      <c r="AA2522" s="552"/>
      <c r="AB2522" s="683" t="str">
        <f t="shared" ref="AB2522:AB2529" si="3812">IF(SUM(Z2522:AA2522)=AC2522,"OK",SUM(Z2522:AA2522)-AC2522)</f>
        <v>OK</v>
      </c>
      <c r="AC2522" s="593"/>
      <c r="AD2522" s="530">
        <f t="shared" ref="AD2522:AD2529" si="3813">X2522+Y2522+AC2522</f>
        <v>0</v>
      </c>
      <c r="AE2522" s="842">
        <f t="shared" ref="AE2522:AE2529" si="3814">N2522+AD2522</f>
        <v>0</v>
      </c>
      <c r="AF2522" s="931"/>
      <c r="AG2522" s="530">
        <f t="shared" ref="AG2522:AG2529" si="3815">IF(AF2522&gt;M2522,"0 ",AF2522-M2522)</f>
        <v>-120</v>
      </c>
      <c r="AH2522" s="530" t="str">
        <f t="shared" ref="AH2522:AH2529" si="3816">IF(AF2522&lt;M2522,"0 ",AF2522-M2522)</f>
        <v xml:space="preserve">0 </v>
      </c>
      <c r="AI2522" s="641"/>
      <c r="AJ2522" s="537"/>
      <c r="AK2522" s="537"/>
      <c r="AL2522" s="537"/>
      <c r="AM2522" s="537"/>
      <c r="AN2522" s="537"/>
      <c r="AO2522" s="683" t="str">
        <f t="shared" ref="AO2522:AO2529" si="3817">IF(SUM(AI2522:AN2522)=AP2522,"OK",SUM(AI2522:AN2522)-AP2522)</f>
        <v>OK</v>
      </c>
      <c r="AP2522" s="141"/>
      <c r="AQ2522" s="141"/>
      <c r="AR2522" s="552"/>
      <c r="AS2522" s="552"/>
      <c r="AT2522" s="683" t="str">
        <f t="shared" ref="AT2522:AT2529" si="3818">IF(SUM(AR2522:AS2522)=AU2522,"OK",SUM(AR2522:AS2522)-AU2522)</f>
        <v>OK</v>
      </c>
      <c r="AU2522" s="593"/>
      <c r="AV2522" s="530">
        <f t="shared" ref="AV2522:AV2529" si="3819">AP2522+AQ2522+AU2522</f>
        <v>0</v>
      </c>
      <c r="AW2522" s="842">
        <f t="shared" ref="AW2522:AW2529" si="3820">AF2522+AV2522</f>
        <v>0</v>
      </c>
      <c r="AX2522" s="115">
        <f t="shared" ref="AX2522:AX2529" si="3821">L2522</f>
        <v>140</v>
      </c>
      <c r="AY2522" s="5">
        <f t="shared" ref="AY2522:AY2529" si="3822">AE2522</f>
        <v>0</v>
      </c>
      <c r="AZ2522" s="7">
        <f t="shared" ref="AZ2522:AZ2529" si="3823">AY2522-AX2522</f>
        <v>-140</v>
      </c>
      <c r="BA2522" s="335">
        <f t="shared" ref="BA2522:BA2529" si="3824">AZ2522/AX2522</f>
        <v>-1</v>
      </c>
      <c r="BB2522" s="23">
        <f t="shared" ref="BB2522:BB2529" si="3825">M2522</f>
        <v>120</v>
      </c>
      <c r="BC2522" s="5">
        <f t="shared" ref="BC2522:BC2529" si="3826">AW2522</f>
        <v>0</v>
      </c>
      <c r="BD2522" s="7">
        <f t="shared" ref="BD2522:BD2529" si="3827">BC2522-BB2522</f>
        <v>-120</v>
      </c>
      <c r="BE2522" s="335">
        <f t="shared" ref="BE2522:BE2529" si="3828">BD2522/BB2522</f>
        <v>-1</v>
      </c>
      <c r="BF2522" s="41"/>
      <c r="BG2522" s="826" t="str">
        <f t="shared" ref="BG2522:BG2529" si="3829">RIGHT(LEFT(I2522,3),2)&amp;"."&amp;RIGHT(LEFT(I2522,5),2)</f>
        <v>12.11</v>
      </c>
      <c r="BH2522" s="607" t="b">
        <f>COUNTIF('Codes SEC'!$B$2:$B$250,Ministres!BG2522)&gt;0</f>
        <v>1</v>
      </c>
      <c r="BI2522" s="41"/>
      <c r="BJ2522" s="41"/>
      <c r="BK2522" s="41"/>
      <c r="BL2522" s="41"/>
      <c r="BM2522" s="41"/>
      <c r="BN2522" s="41"/>
    </row>
    <row r="2523" spans="1:66" ht="35.1" customHeight="1" x14ac:dyDescent="0.25">
      <c r="A2523" s="21" t="s">
        <v>6127</v>
      </c>
      <c r="B2523" s="112">
        <v>18</v>
      </c>
      <c r="C2523" s="116" t="s">
        <v>0</v>
      </c>
      <c r="D2523" s="620">
        <v>1000</v>
      </c>
      <c r="E2523" s="278"/>
      <c r="F2523" s="116">
        <v>12</v>
      </c>
      <c r="G2523" s="694">
        <v>1</v>
      </c>
      <c r="H2523" s="878" t="str">
        <f t="shared" si="3618"/>
        <v>001</v>
      </c>
      <c r="I2523" s="397" t="s">
        <v>3257</v>
      </c>
      <c r="J2523" s="380" t="s">
        <v>2849</v>
      </c>
      <c r="K2523" s="408" t="s">
        <v>3922</v>
      </c>
      <c r="L2523" s="733">
        <v>918</v>
      </c>
      <c r="M2523" s="734">
        <v>822</v>
      </c>
      <c r="N2523" s="931"/>
      <c r="O2523" s="530">
        <f t="shared" si="3809"/>
        <v>-918</v>
      </c>
      <c r="P2523" s="530" t="str">
        <f t="shared" si="3810"/>
        <v xml:space="preserve">0 </v>
      </c>
      <c r="Q2523" s="646"/>
      <c r="R2523" s="536"/>
      <c r="S2523" s="536"/>
      <c r="T2523" s="536"/>
      <c r="U2523" s="536"/>
      <c r="V2523" s="536"/>
      <c r="W2523" s="683" t="str">
        <f>IF(SUM(Q2523:V2523)=X2523,"OK",SUM(Q2523:V2523)-X2523)</f>
        <v>OK</v>
      </c>
      <c r="X2523" s="141"/>
      <c r="Y2523" s="141"/>
      <c r="Z2523" s="552"/>
      <c r="AA2523" s="552"/>
      <c r="AB2523" s="683" t="str">
        <f>IF(SUM(Z2523:AA2523)=AC2523,"OK",SUM(Z2523:AA2523)-AC2523)</f>
        <v>OK</v>
      </c>
      <c r="AC2523" s="593"/>
      <c r="AD2523" s="530">
        <f t="shared" si="3813"/>
        <v>0</v>
      </c>
      <c r="AE2523" s="842">
        <f t="shared" si="3814"/>
        <v>0</v>
      </c>
      <c r="AF2523" s="931"/>
      <c r="AG2523" s="530">
        <f t="shared" si="3815"/>
        <v>-822</v>
      </c>
      <c r="AH2523" s="530" t="str">
        <f t="shared" si="3816"/>
        <v xml:space="preserve">0 </v>
      </c>
      <c r="AI2523" s="641"/>
      <c r="AJ2523" s="537"/>
      <c r="AK2523" s="537"/>
      <c r="AL2523" s="537"/>
      <c r="AM2523" s="537"/>
      <c r="AN2523" s="537"/>
      <c r="AO2523" s="683" t="str">
        <f>IF(SUM(AI2523:AN2523)=AP2523,"OK",SUM(AI2523:AN2523)-AP2523)</f>
        <v>OK</v>
      </c>
      <c r="AP2523" s="141"/>
      <c r="AQ2523" s="141"/>
      <c r="AR2523" s="552"/>
      <c r="AS2523" s="552"/>
      <c r="AT2523" s="683" t="str">
        <f>IF(SUM(AR2523:AS2523)=AU2523,"OK",SUM(AR2523:AS2523)-AU2523)</f>
        <v>OK</v>
      </c>
      <c r="AU2523" s="593"/>
      <c r="AV2523" s="530">
        <f t="shared" si="3819"/>
        <v>0</v>
      </c>
      <c r="AW2523" s="842">
        <f t="shared" si="3820"/>
        <v>0</v>
      </c>
      <c r="AX2523" s="115">
        <f t="shared" si="3821"/>
        <v>918</v>
      </c>
      <c r="AY2523" s="5">
        <f t="shared" si="3822"/>
        <v>0</v>
      </c>
      <c r="AZ2523" s="7">
        <f>AY2523-AX2523</f>
        <v>-918</v>
      </c>
      <c r="BA2523" s="335">
        <f>AZ2523/AX2523</f>
        <v>-1</v>
      </c>
      <c r="BB2523" s="23">
        <f t="shared" si="3825"/>
        <v>822</v>
      </c>
      <c r="BC2523" s="5">
        <f>AW2523</f>
        <v>0</v>
      </c>
      <c r="BD2523" s="7">
        <f>BC2523-BB2523</f>
        <v>-822</v>
      </c>
      <c r="BE2523" s="335">
        <f>BD2523/BB2523</f>
        <v>-1</v>
      </c>
      <c r="BG2523" s="826" t="str">
        <f t="shared" si="3829"/>
        <v>12.11</v>
      </c>
      <c r="BH2523" s="607" t="b">
        <f>COUNTIF('Codes SEC'!$B$2:$B$250,Ministres!BG2523)&gt;0</f>
        <v>1</v>
      </c>
    </row>
    <row r="2524" spans="1:66" ht="35.1" customHeight="1" x14ac:dyDescent="0.25">
      <c r="A2524" s="21" t="s">
        <v>6127</v>
      </c>
      <c r="B2524" s="112">
        <v>18</v>
      </c>
      <c r="C2524" s="116" t="s">
        <v>0</v>
      </c>
      <c r="D2524" s="620">
        <v>1000</v>
      </c>
      <c r="E2524" s="278"/>
      <c r="F2524" s="116">
        <v>12</v>
      </c>
      <c r="G2524" s="694">
        <v>1</v>
      </c>
      <c r="H2524" s="878" t="str">
        <f t="shared" si="3618"/>
        <v>001</v>
      </c>
      <c r="I2524" s="397" t="s">
        <v>3257</v>
      </c>
      <c r="J2524" s="380" t="s">
        <v>2851</v>
      </c>
      <c r="K2524" s="408" t="s">
        <v>514</v>
      </c>
      <c r="L2524" s="733">
        <v>4203</v>
      </c>
      <c r="M2524" s="734">
        <v>2954</v>
      </c>
      <c r="N2524" s="931"/>
      <c r="O2524" s="530">
        <f t="shared" si="3809"/>
        <v>-4203</v>
      </c>
      <c r="P2524" s="530" t="str">
        <f t="shared" si="3810"/>
        <v xml:space="preserve">0 </v>
      </c>
      <c r="Q2524" s="646"/>
      <c r="R2524" s="536"/>
      <c r="S2524" s="536"/>
      <c r="T2524" s="536"/>
      <c r="U2524" s="536"/>
      <c r="V2524" s="536"/>
      <c r="W2524" s="683" t="str">
        <f t="shared" si="3811"/>
        <v>OK</v>
      </c>
      <c r="X2524" s="141"/>
      <c r="Y2524" s="141"/>
      <c r="Z2524" s="552"/>
      <c r="AA2524" s="552"/>
      <c r="AB2524" s="683" t="str">
        <f t="shared" si="3812"/>
        <v>OK</v>
      </c>
      <c r="AC2524" s="593"/>
      <c r="AD2524" s="530">
        <f t="shared" si="3813"/>
        <v>0</v>
      </c>
      <c r="AE2524" s="842">
        <f t="shared" si="3814"/>
        <v>0</v>
      </c>
      <c r="AF2524" s="931"/>
      <c r="AG2524" s="530">
        <f t="shared" si="3815"/>
        <v>-2954</v>
      </c>
      <c r="AH2524" s="530" t="str">
        <f t="shared" si="3816"/>
        <v xml:space="preserve">0 </v>
      </c>
      <c r="AI2524" s="641"/>
      <c r="AJ2524" s="537"/>
      <c r="AK2524" s="537"/>
      <c r="AL2524" s="537"/>
      <c r="AM2524" s="537"/>
      <c r="AN2524" s="537"/>
      <c r="AO2524" s="683" t="str">
        <f t="shared" si="3817"/>
        <v>OK</v>
      </c>
      <c r="AP2524" s="141"/>
      <c r="AQ2524" s="141"/>
      <c r="AR2524" s="552"/>
      <c r="AS2524" s="552"/>
      <c r="AT2524" s="683" t="str">
        <f t="shared" si="3818"/>
        <v>OK</v>
      </c>
      <c r="AU2524" s="593"/>
      <c r="AV2524" s="530">
        <f t="shared" si="3819"/>
        <v>0</v>
      </c>
      <c r="AW2524" s="842">
        <f t="shared" si="3820"/>
        <v>0</v>
      </c>
      <c r="AX2524" s="115">
        <f t="shared" si="3821"/>
        <v>4203</v>
      </c>
      <c r="AY2524" s="5">
        <f t="shared" si="3822"/>
        <v>0</v>
      </c>
      <c r="AZ2524" s="7">
        <f t="shared" si="3823"/>
        <v>-4203</v>
      </c>
      <c r="BA2524" s="335">
        <f t="shared" si="3824"/>
        <v>-1</v>
      </c>
      <c r="BB2524" s="23">
        <f t="shared" si="3825"/>
        <v>2954</v>
      </c>
      <c r="BC2524" s="5">
        <f t="shared" si="3826"/>
        <v>0</v>
      </c>
      <c r="BD2524" s="7">
        <f t="shared" si="3827"/>
        <v>-2954</v>
      </c>
      <c r="BE2524" s="335">
        <f t="shared" si="3828"/>
        <v>-1</v>
      </c>
      <c r="BG2524" s="826" t="str">
        <f t="shared" si="3829"/>
        <v>12.11</v>
      </c>
      <c r="BH2524" s="607" t="b">
        <f>COUNTIF('Codes SEC'!$B$2:$B$250,Ministres!BG2524)&gt;0</f>
        <v>1</v>
      </c>
    </row>
    <row r="2525" spans="1:66" ht="35.1" customHeight="1" x14ac:dyDescent="0.25">
      <c r="A2525" s="222" t="s">
        <v>6127</v>
      </c>
      <c r="B2525" s="112">
        <v>18</v>
      </c>
      <c r="C2525" s="116" t="s">
        <v>0</v>
      </c>
      <c r="D2525" s="620">
        <v>1000</v>
      </c>
      <c r="E2525" s="278"/>
      <c r="F2525" s="116">
        <v>12</v>
      </c>
      <c r="G2525" s="694">
        <v>1</v>
      </c>
      <c r="H2525" s="878" t="str">
        <f t="shared" si="3618"/>
        <v>001</v>
      </c>
      <c r="I2525" s="397" t="s">
        <v>3257</v>
      </c>
      <c r="J2525" s="380" t="s">
        <v>3593</v>
      </c>
      <c r="K2525" s="408" t="s">
        <v>499</v>
      </c>
      <c r="L2525" s="733">
        <v>280</v>
      </c>
      <c r="M2525" s="734">
        <v>180</v>
      </c>
      <c r="N2525" s="931"/>
      <c r="O2525" s="530">
        <f t="shared" si="3809"/>
        <v>-280</v>
      </c>
      <c r="P2525" s="530" t="str">
        <f t="shared" si="3810"/>
        <v xml:space="preserve">0 </v>
      </c>
      <c r="Q2525" s="646"/>
      <c r="R2525" s="536"/>
      <c r="S2525" s="536"/>
      <c r="T2525" s="536"/>
      <c r="U2525" s="536"/>
      <c r="V2525" s="536"/>
      <c r="W2525" s="683" t="str">
        <f>IF(SUM(Q2525:V2525)=X2525,"OK",SUM(Q2525:V2525)-X2525)</f>
        <v>OK</v>
      </c>
      <c r="X2525" s="141"/>
      <c r="Y2525" s="141"/>
      <c r="Z2525" s="552"/>
      <c r="AA2525" s="552"/>
      <c r="AB2525" s="683" t="str">
        <f>IF(SUM(Z2525:AA2525)=AC2525,"OK",SUM(Z2525:AA2525)-AC2525)</f>
        <v>OK</v>
      </c>
      <c r="AC2525" s="593"/>
      <c r="AD2525" s="530">
        <f t="shared" si="3813"/>
        <v>0</v>
      </c>
      <c r="AE2525" s="842">
        <f t="shared" si="3814"/>
        <v>0</v>
      </c>
      <c r="AF2525" s="931"/>
      <c r="AG2525" s="530">
        <f t="shared" si="3815"/>
        <v>-180</v>
      </c>
      <c r="AH2525" s="530" t="str">
        <f t="shared" si="3816"/>
        <v xml:space="preserve">0 </v>
      </c>
      <c r="AI2525" s="641"/>
      <c r="AJ2525" s="537"/>
      <c r="AK2525" s="537"/>
      <c r="AL2525" s="537"/>
      <c r="AM2525" s="537"/>
      <c r="AN2525" s="537"/>
      <c r="AO2525" s="683" t="str">
        <f>IF(SUM(AI2525:AN2525)=AP2525,"OK",SUM(AI2525:AN2525)-AP2525)</f>
        <v>OK</v>
      </c>
      <c r="AP2525" s="141"/>
      <c r="AQ2525" s="141"/>
      <c r="AR2525" s="552"/>
      <c r="AS2525" s="552"/>
      <c r="AT2525" s="683" t="str">
        <f>IF(SUM(AR2525:AS2525)=AU2525,"OK",SUM(AR2525:AS2525)-AU2525)</f>
        <v>OK</v>
      </c>
      <c r="AU2525" s="593"/>
      <c r="AV2525" s="530">
        <f t="shared" si="3819"/>
        <v>0</v>
      </c>
      <c r="AW2525" s="842">
        <f t="shared" si="3820"/>
        <v>0</v>
      </c>
      <c r="AX2525" s="115">
        <f t="shared" si="3821"/>
        <v>280</v>
      </c>
      <c r="AY2525" s="5">
        <f t="shared" si="3822"/>
        <v>0</v>
      </c>
      <c r="AZ2525" s="7">
        <f>AY2525-AX2525</f>
        <v>-280</v>
      </c>
      <c r="BA2525" s="335">
        <f>AZ2525/AX2525</f>
        <v>-1</v>
      </c>
      <c r="BB2525" s="23">
        <f t="shared" si="3825"/>
        <v>180</v>
      </c>
      <c r="BC2525" s="5">
        <f>AW2525</f>
        <v>0</v>
      </c>
      <c r="BD2525" s="7">
        <f>BC2525-BB2525</f>
        <v>-180</v>
      </c>
      <c r="BE2525" s="335">
        <f>BD2525/BB2525</f>
        <v>-1</v>
      </c>
      <c r="BG2525" s="826" t="str">
        <f t="shared" si="3829"/>
        <v>12.11</v>
      </c>
      <c r="BH2525" s="607" t="b">
        <f>COUNTIF('Codes SEC'!$B$2:$B$250,Ministres!BG2525)&gt;0</f>
        <v>1</v>
      </c>
    </row>
    <row r="2526" spans="1:66" ht="35.1" customHeight="1" x14ac:dyDescent="0.25">
      <c r="A2526" s="21" t="s">
        <v>6127</v>
      </c>
      <c r="B2526" s="112">
        <v>18</v>
      </c>
      <c r="C2526" s="116" t="s">
        <v>0</v>
      </c>
      <c r="D2526" s="620">
        <v>1000</v>
      </c>
      <c r="E2526" s="278"/>
      <c r="F2526" s="116">
        <v>12</v>
      </c>
      <c r="G2526" s="694">
        <v>1</v>
      </c>
      <c r="H2526" s="878" t="str">
        <f t="shared" si="3618"/>
        <v>001</v>
      </c>
      <c r="I2526" s="397" t="s">
        <v>3257</v>
      </c>
      <c r="J2526" s="380" t="s">
        <v>3595</v>
      </c>
      <c r="K2526" s="408" t="s">
        <v>499</v>
      </c>
      <c r="L2526" s="733">
        <v>489</v>
      </c>
      <c r="M2526" s="734">
        <v>409</v>
      </c>
      <c r="N2526" s="931"/>
      <c r="O2526" s="530">
        <f t="shared" si="3809"/>
        <v>-489</v>
      </c>
      <c r="P2526" s="530" t="str">
        <f t="shared" si="3810"/>
        <v xml:space="preserve">0 </v>
      </c>
      <c r="Q2526" s="646"/>
      <c r="R2526" s="536"/>
      <c r="S2526" s="536"/>
      <c r="T2526" s="536"/>
      <c r="U2526" s="536"/>
      <c r="V2526" s="536"/>
      <c r="W2526" s="683" t="str">
        <f t="shared" si="3811"/>
        <v>OK</v>
      </c>
      <c r="X2526" s="141"/>
      <c r="Y2526" s="141"/>
      <c r="Z2526" s="552"/>
      <c r="AA2526" s="552"/>
      <c r="AB2526" s="683" t="str">
        <f t="shared" si="3812"/>
        <v>OK</v>
      </c>
      <c r="AC2526" s="593"/>
      <c r="AD2526" s="530">
        <f t="shared" si="3813"/>
        <v>0</v>
      </c>
      <c r="AE2526" s="842">
        <f t="shared" si="3814"/>
        <v>0</v>
      </c>
      <c r="AF2526" s="931"/>
      <c r="AG2526" s="530">
        <f t="shared" si="3815"/>
        <v>-409</v>
      </c>
      <c r="AH2526" s="530" t="str">
        <f t="shared" si="3816"/>
        <v xml:space="preserve">0 </v>
      </c>
      <c r="AI2526" s="641"/>
      <c r="AJ2526" s="537"/>
      <c r="AK2526" s="537"/>
      <c r="AL2526" s="537"/>
      <c r="AM2526" s="537"/>
      <c r="AN2526" s="537"/>
      <c r="AO2526" s="683" t="str">
        <f t="shared" si="3817"/>
        <v>OK</v>
      </c>
      <c r="AP2526" s="141"/>
      <c r="AQ2526" s="141"/>
      <c r="AR2526" s="552"/>
      <c r="AS2526" s="552"/>
      <c r="AT2526" s="683" t="str">
        <f t="shared" si="3818"/>
        <v>OK</v>
      </c>
      <c r="AU2526" s="593"/>
      <c r="AV2526" s="530">
        <f t="shared" si="3819"/>
        <v>0</v>
      </c>
      <c r="AW2526" s="842">
        <f t="shared" si="3820"/>
        <v>0</v>
      </c>
      <c r="AX2526" s="115">
        <f t="shared" si="3821"/>
        <v>489</v>
      </c>
      <c r="AY2526" s="5">
        <f t="shared" si="3822"/>
        <v>0</v>
      </c>
      <c r="AZ2526" s="7">
        <f t="shared" si="3823"/>
        <v>-489</v>
      </c>
      <c r="BA2526" s="335">
        <f t="shared" si="3824"/>
        <v>-1</v>
      </c>
      <c r="BB2526" s="23">
        <f t="shared" si="3825"/>
        <v>409</v>
      </c>
      <c r="BC2526" s="5">
        <f t="shared" si="3826"/>
        <v>0</v>
      </c>
      <c r="BD2526" s="7">
        <f t="shared" si="3827"/>
        <v>-409</v>
      </c>
      <c r="BE2526" s="335">
        <f t="shared" si="3828"/>
        <v>-1</v>
      </c>
      <c r="BG2526" s="826" t="str">
        <f t="shared" si="3829"/>
        <v>12.11</v>
      </c>
      <c r="BH2526" s="607" t="b">
        <f>COUNTIF('Codes SEC'!$B$2:$B$250,Ministres!BG2526)&gt;0</f>
        <v>1</v>
      </c>
    </row>
    <row r="2527" spans="1:66" ht="35.1" customHeight="1" x14ac:dyDescent="0.25">
      <c r="A2527" s="222" t="s">
        <v>6127</v>
      </c>
      <c r="B2527" s="112" t="s">
        <v>5015</v>
      </c>
      <c r="C2527" s="116" t="s">
        <v>0</v>
      </c>
      <c r="D2527" s="620">
        <v>1000</v>
      </c>
      <c r="E2527" s="278"/>
      <c r="F2527" s="116">
        <v>12</v>
      </c>
      <c r="G2527" s="700"/>
      <c r="H2527" s="888" t="str">
        <f t="shared" si="3618"/>
        <v>001</v>
      </c>
      <c r="I2527" s="580">
        <v>81221000</v>
      </c>
      <c r="J2527" s="689" t="s">
        <v>5756</v>
      </c>
      <c r="K2527" s="411" t="s">
        <v>5757</v>
      </c>
      <c r="L2527" s="733">
        <v>0</v>
      </c>
      <c r="M2527" s="734">
        <v>0</v>
      </c>
      <c r="N2527" s="931"/>
      <c r="O2527" s="530">
        <f t="shared" si="3809"/>
        <v>0</v>
      </c>
      <c r="P2527" s="530">
        <f t="shared" si="3810"/>
        <v>0</v>
      </c>
      <c r="Q2527" s="646"/>
      <c r="R2527" s="536"/>
      <c r="S2527" s="536"/>
      <c r="T2527" s="536"/>
      <c r="U2527" s="536"/>
      <c r="V2527" s="536"/>
      <c r="W2527" s="683" t="str">
        <f t="shared" si="3811"/>
        <v>OK</v>
      </c>
      <c r="X2527" s="141"/>
      <c r="Y2527" s="141"/>
      <c r="Z2527" s="552"/>
      <c r="AA2527" s="552"/>
      <c r="AB2527" s="683" t="str">
        <f t="shared" si="3812"/>
        <v>OK</v>
      </c>
      <c r="AC2527" s="593"/>
      <c r="AD2527" s="530">
        <f t="shared" si="3813"/>
        <v>0</v>
      </c>
      <c r="AE2527" s="842">
        <f t="shared" si="3814"/>
        <v>0</v>
      </c>
      <c r="AF2527" s="931"/>
      <c r="AG2527" s="530">
        <f t="shared" si="3815"/>
        <v>0</v>
      </c>
      <c r="AH2527" s="530">
        <f t="shared" si="3816"/>
        <v>0</v>
      </c>
      <c r="AI2527" s="641"/>
      <c r="AJ2527" s="537"/>
      <c r="AK2527" s="537"/>
      <c r="AL2527" s="537"/>
      <c r="AM2527" s="537"/>
      <c r="AN2527" s="537"/>
      <c r="AO2527" s="683" t="str">
        <f t="shared" si="3817"/>
        <v>OK</v>
      </c>
      <c r="AP2527" s="141"/>
      <c r="AQ2527" s="141"/>
      <c r="AR2527" s="552"/>
      <c r="AS2527" s="552"/>
      <c r="AT2527" s="683" t="str">
        <f t="shared" si="3818"/>
        <v>OK</v>
      </c>
      <c r="AU2527" s="593"/>
      <c r="AV2527" s="530">
        <f t="shared" si="3819"/>
        <v>0</v>
      </c>
      <c r="AW2527" s="842">
        <f t="shared" si="3820"/>
        <v>0</v>
      </c>
      <c r="AX2527" s="115">
        <f t="shared" si="3821"/>
        <v>0</v>
      </c>
      <c r="AY2527" s="5">
        <f t="shared" si="3822"/>
        <v>0</v>
      </c>
      <c r="AZ2527" s="7">
        <f t="shared" si="3823"/>
        <v>0</v>
      </c>
      <c r="BA2527" s="335" t="e">
        <f t="shared" si="3824"/>
        <v>#DIV/0!</v>
      </c>
      <c r="BB2527" s="23">
        <f t="shared" si="3825"/>
        <v>0</v>
      </c>
      <c r="BC2527" s="5">
        <f t="shared" si="3826"/>
        <v>0</v>
      </c>
      <c r="BD2527" s="7">
        <f t="shared" si="3827"/>
        <v>0</v>
      </c>
      <c r="BE2527" s="335" t="e">
        <f t="shared" si="3828"/>
        <v>#DIV/0!</v>
      </c>
      <c r="BG2527" s="826" t="str">
        <f t="shared" si="3829"/>
        <v>12.21</v>
      </c>
      <c r="BH2527" s="607" t="b">
        <f>COUNTIF('Codes SEC'!$B$2:$B$250,Ministres!BG2527)&gt;0</f>
        <v>1</v>
      </c>
    </row>
    <row r="2528" spans="1:66" ht="35.1" customHeight="1" x14ac:dyDescent="0.25">
      <c r="A2528" s="190" t="s">
        <v>6127</v>
      </c>
      <c r="B2528" s="583" t="s">
        <v>5015</v>
      </c>
      <c r="C2528" s="120" t="s">
        <v>0</v>
      </c>
      <c r="D2528" s="622">
        <v>1000</v>
      </c>
      <c r="E2528" s="584"/>
      <c r="F2528" s="120">
        <v>12</v>
      </c>
      <c r="G2528" s="699">
        <v>1</v>
      </c>
      <c r="H2528" s="891" t="str">
        <f t="shared" si="3618"/>
        <v>001</v>
      </c>
      <c r="I2528" s="605">
        <v>82140000</v>
      </c>
      <c r="J2528" s="689" t="s">
        <v>5091</v>
      </c>
      <c r="K2528" s="424" t="s">
        <v>5092</v>
      </c>
      <c r="L2528" s="733">
        <v>0</v>
      </c>
      <c r="M2528" s="734">
        <v>0</v>
      </c>
      <c r="N2528" s="931"/>
      <c r="O2528" s="530">
        <f t="shared" si="3809"/>
        <v>0</v>
      </c>
      <c r="P2528" s="530">
        <f t="shared" si="3810"/>
        <v>0</v>
      </c>
      <c r="Q2528" s="646"/>
      <c r="R2528" s="536"/>
      <c r="S2528" s="536"/>
      <c r="T2528" s="536"/>
      <c r="U2528" s="536"/>
      <c r="V2528" s="536"/>
      <c r="W2528" s="683" t="str">
        <f t="shared" si="3811"/>
        <v>OK</v>
      </c>
      <c r="X2528" s="141"/>
      <c r="Y2528" s="141"/>
      <c r="Z2528" s="552"/>
      <c r="AA2528" s="552"/>
      <c r="AB2528" s="683" t="str">
        <f t="shared" si="3812"/>
        <v>OK</v>
      </c>
      <c r="AC2528" s="593"/>
      <c r="AD2528" s="530">
        <f t="shared" si="3813"/>
        <v>0</v>
      </c>
      <c r="AE2528" s="842">
        <f t="shared" si="3814"/>
        <v>0</v>
      </c>
      <c r="AF2528" s="931"/>
      <c r="AG2528" s="530">
        <f t="shared" si="3815"/>
        <v>0</v>
      </c>
      <c r="AH2528" s="530">
        <f t="shared" si="3816"/>
        <v>0</v>
      </c>
      <c r="AI2528" s="641"/>
      <c r="AJ2528" s="537"/>
      <c r="AK2528" s="537"/>
      <c r="AL2528" s="537"/>
      <c r="AM2528" s="537"/>
      <c r="AN2528" s="537"/>
      <c r="AO2528" s="683" t="str">
        <f t="shared" si="3817"/>
        <v>OK</v>
      </c>
      <c r="AP2528" s="141"/>
      <c r="AQ2528" s="141"/>
      <c r="AR2528" s="552"/>
      <c r="AS2528" s="552"/>
      <c r="AT2528" s="683" t="str">
        <f t="shared" si="3818"/>
        <v>OK</v>
      </c>
      <c r="AU2528" s="593"/>
      <c r="AV2528" s="530">
        <f t="shared" si="3819"/>
        <v>0</v>
      </c>
      <c r="AW2528" s="842">
        <f t="shared" si="3820"/>
        <v>0</v>
      </c>
      <c r="AX2528" s="115">
        <f t="shared" si="3821"/>
        <v>0</v>
      </c>
      <c r="AY2528" s="5">
        <f t="shared" si="3822"/>
        <v>0</v>
      </c>
      <c r="AZ2528" s="7">
        <f t="shared" si="3823"/>
        <v>0</v>
      </c>
      <c r="BA2528" s="335" t="e">
        <f t="shared" si="3824"/>
        <v>#DIV/0!</v>
      </c>
      <c r="BB2528" s="23">
        <f t="shared" si="3825"/>
        <v>0</v>
      </c>
      <c r="BC2528" s="5">
        <f t="shared" si="3826"/>
        <v>0</v>
      </c>
      <c r="BD2528" s="7">
        <f t="shared" si="3827"/>
        <v>0</v>
      </c>
      <c r="BE2528" s="335" t="e">
        <f t="shared" si="3828"/>
        <v>#DIV/0!</v>
      </c>
      <c r="BG2528" s="826" t="str">
        <f t="shared" si="3829"/>
        <v>21.40</v>
      </c>
      <c r="BH2528" s="607" t="b">
        <f>COUNTIF('Codes SEC'!$B$2:$B$250,Ministres!BG2528)&gt;0</f>
        <v>1</v>
      </c>
    </row>
    <row r="2529" spans="1:66" ht="35.1" customHeight="1" x14ac:dyDescent="0.25">
      <c r="A2529" s="190" t="s">
        <v>6127</v>
      </c>
      <c r="B2529" s="583" t="s">
        <v>5015</v>
      </c>
      <c r="C2529" s="120" t="s">
        <v>0</v>
      </c>
      <c r="D2529" s="622">
        <v>1000</v>
      </c>
      <c r="E2529" s="584"/>
      <c r="F2529" s="120">
        <v>12</v>
      </c>
      <c r="G2529" s="699">
        <v>1</v>
      </c>
      <c r="H2529" s="891" t="str">
        <f t="shared" si="3618"/>
        <v>001</v>
      </c>
      <c r="I2529" s="605">
        <v>82160000</v>
      </c>
      <c r="J2529" s="689" t="s">
        <v>5093</v>
      </c>
      <c r="K2529" s="424" t="s">
        <v>3192</v>
      </c>
      <c r="L2529" s="733">
        <v>0</v>
      </c>
      <c r="M2529" s="734">
        <v>0</v>
      </c>
      <c r="N2529" s="931"/>
      <c r="O2529" s="530">
        <f t="shared" si="3809"/>
        <v>0</v>
      </c>
      <c r="P2529" s="530">
        <f t="shared" si="3810"/>
        <v>0</v>
      </c>
      <c r="Q2529" s="646"/>
      <c r="R2529" s="536"/>
      <c r="S2529" s="536"/>
      <c r="T2529" s="536"/>
      <c r="U2529" s="536"/>
      <c r="V2529" s="536"/>
      <c r="W2529" s="683" t="str">
        <f t="shared" si="3811"/>
        <v>OK</v>
      </c>
      <c r="X2529" s="141"/>
      <c r="Y2529" s="141"/>
      <c r="Z2529" s="552"/>
      <c r="AA2529" s="552"/>
      <c r="AB2529" s="683" t="str">
        <f t="shared" si="3812"/>
        <v>OK</v>
      </c>
      <c r="AC2529" s="593"/>
      <c r="AD2529" s="530">
        <f t="shared" si="3813"/>
        <v>0</v>
      </c>
      <c r="AE2529" s="842">
        <f t="shared" si="3814"/>
        <v>0</v>
      </c>
      <c r="AF2529" s="931"/>
      <c r="AG2529" s="530">
        <f t="shared" si="3815"/>
        <v>0</v>
      </c>
      <c r="AH2529" s="530">
        <f t="shared" si="3816"/>
        <v>0</v>
      </c>
      <c r="AI2529" s="641"/>
      <c r="AJ2529" s="537"/>
      <c r="AK2529" s="537"/>
      <c r="AL2529" s="537"/>
      <c r="AM2529" s="537"/>
      <c r="AN2529" s="537"/>
      <c r="AO2529" s="683" t="str">
        <f t="shared" si="3817"/>
        <v>OK</v>
      </c>
      <c r="AP2529" s="141"/>
      <c r="AQ2529" s="141"/>
      <c r="AR2529" s="552"/>
      <c r="AS2529" s="552"/>
      <c r="AT2529" s="683" t="str">
        <f t="shared" si="3818"/>
        <v>OK</v>
      </c>
      <c r="AU2529" s="593"/>
      <c r="AV2529" s="530">
        <f t="shared" si="3819"/>
        <v>0</v>
      </c>
      <c r="AW2529" s="842">
        <f t="shared" si="3820"/>
        <v>0</v>
      </c>
      <c r="AX2529" s="115">
        <f t="shared" si="3821"/>
        <v>0</v>
      </c>
      <c r="AY2529" s="5">
        <f t="shared" si="3822"/>
        <v>0</v>
      </c>
      <c r="AZ2529" s="7">
        <f t="shared" si="3823"/>
        <v>0</v>
      </c>
      <c r="BA2529" s="335" t="e">
        <f t="shared" si="3824"/>
        <v>#DIV/0!</v>
      </c>
      <c r="BB2529" s="23">
        <f t="shared" si="3825"/>
        <v>0</v>
      </c>
      <c r="BC2529" s="5">
        <f t="shared" si="3826"/>
        <v>0</v>
      </c>
      <c r="BD2529" s="7">
        <f t="shared" si="3827"/>
        <v>0</v>
      </c>
      <c r="BE2529" s="335" t="e">
        <f t="shared" si="3828"/>
        <v>#DIV/0!</v>
      </c>
      <c r="BG2529" s="826" t="str">
        <f t="shared" si="3829"/>
        <v>21.60</v>
      </c>
      <c r="BH2529" s="607" t="b">
        <f>COUNTIF('Codes SEC'!$B$2:$B$250,Ministres!BG2529)&gt;0</f>
        <v>1</v>
      </c>
    </row>
    <row r="2530" spans="1:66" s="27" customFormat="1" ht="12.75" customHeight="1" x14ac:dyDescent="0.25">
      <c r="A2530" s="227"/>
      <c r="B2530" s="209"/>
      <c r="C2530" s="253"/>
      <c r="D2530" s="625"/>
      <c r="E2530" s="280"/>
      <c r="F2530" s="253"/>
      <c r="G2530" s="695"/>
      <c r="H2530" s="886"/>
      <c r="I2530" s="403"/>
      <c r="J2530" s="381"/>
      <c r="K2530" s="514" t="s">
        <v>95</v>
      </c>
      <c r="L2530" s="318">
        <f t="shared" ref="L2530:V2530" si="3830">L2523+L2525+L2522+L2524+L2526+L2527+L2528+L2529</f>
        <v>6030</v>
      </c>
      <c r="M2530" s="737">
        <f t="shared" si="3830"/>
        <v>4485</v>
      </c>
      <c r="N2530" s="930">
        <f t="shared" si="3830"/>
        <v>0</v>
      </c>
      <c r="O2530" s="790">
        <f t="shared" si="3830"/>
        <v>-6030</v>
      </c>
      <c r="P2530" s="790">
        <f t="shared" si="3830"/>
        <v>0</v>
      </c>
      <c r="Q2530" s="787">
        <f t="shared" si="3830"/>
        <v>0</v>
      </c>
      <c r="R2530" s="648">
        <f t="shared" si="3830"/>
        <v>0</v>
      </c>
      <c r="S2530" s="648">
        <f t="shared" si="3830"/>
        <v>0</v>
      </c>
      <c r="T2530" s="648">
        <f t="shared" si="3830"/>
        <v>0</v>
      </c>
      <c r="U2530" s="648">
        <f t="shared" si="3830"/>
        <v>0</v>
      </c>
      <c r="V2530" s="648">
        <f t="shared" si="3830"/>
        <v>0</v>
      </c>
      <c r="W2530" s="790"/>
      <c r="X2530" s="649">
        <f>X2523+X2525+X2522+X2524+X2526+X2527+X2528+X2529</f>
        <v>0</v>
      </c>
      <c r="Y2530" s="649">
        <f>Y2523+Y2525+Y2522+Y2524+Y2526+Y2527+Y2528+Y2529</f>
        <v>0</v>
      </c>
      <c r="Z2530" s="648">
        <f>Z2523+Z2525+Z2522+Z2524+Z2526+Z2527+Z2528+Z2529</f>
        <v>0</v>
      </c>
      <c r="AA2530" s="648">
        <f>AA2523+AA2525+AA2522+AA2524+AA2526+AA2527+AA2528+AA2529</f>
        <v>0</v>
      </c>
      <c r="AB2530" s="790"/>
      <c r="AC2530" s="649">
        <f t="shared" ref="AC2530:AN2530" si="3831">AC2523+AC2525+AC2522+AC2524+AC2526+AC2527+AC2528+AC2529</f>
        <v>0</v>
      </c>
      <c r="AD2530" s="790">
        <f>AD2523+AD2525+AD2522+AD2524+AD2526+AD2527+AD2528+AD2529</f>
        <v>0</v>
      </c>
      <c r="AE2530" s="843">
        <f>AE2523+AE2525+AE2522+AE2524+AE2526+AE2527+AE2528+AE2529</f>
        <v>0</v>
      </c>
      <c r="AF2530" s="930">
        <f t="shared" si="3831"/>
        <v>0</v>
      </c>
      <c r="AG2530" s="790">
        <f t="shared" si="3831"/>
        <v>-4485</v>
      </c>
      <c r="AH2530" s="790">
        <f t="shared" si="3831"/>
        <v>0</v>
      </c>
      <c r="AI2530" s="787">
        <f t="shared" si="3831"/>
        <v>0</v>
      </c>
      <c r="AJ2530" s="648">
        <f t="shared" si="3831"/>
        <v>0</v>
      </c>
      <c r="AK2530" s="648">
        <f t="shared" si="3831"/>
        <v>0</v>
      </c>
      <c r="AL2530" s="648">
        <f t="shared" si="3831"/>
        <v>0</v>
      </c>
      <c r="AM2530" s="648">
        <f t="shared" si="3831"/>
        <v>0</v>
      </c>
      <c r="AN2530" s="648">
        <f t="shared" si="3831"/>
        <v>0</v>
      </c>
      <c r="AO2530" s="790"/>
      <c r="AP2530" s="649">
        <f>AP2523+AP2525+AP2522+AP2524+AP2526+AP2527+AP2528+AP2529</f>
        <v>0</v>
      </c>
      <c r="AQ2530" s="649">
        <f>AQ2523+AQ2525+AQ2522+AQ2524+AQ2526+AQ2527+AQ2528+AQ2529</f>
        <v>0</v>
      </c>
      <c r="AR2530" s="648">
        <f>AR2523+AR2525+AR2522+AR2524+AR2526+AR2527+AR2528+AR2529</f>
        <v>0</v>
      </c>
      <c r="AS2530" s="648">
        <f>AS2523+AS2525+AS2522+AS2524+AS2526+AS2527+AS2528+AS2529</f>
        <v>0</v>
      </c>
      <c r="AT2530" s="790"/>
      <c r="AU2530" s="649">
        <f t="shared" ref="AU2530:BE2530" si="3832">AU2523+AU2525+AU2522+AU2524+AU2526+AU2527+AU2528+AU2529</f>
        <v>0</v>
      </c>
      <c r="AV2530" s="790">
        <f t="shared" si="3832"/>
        <v>0</v>
      </c>
      <c r="AW2530" s="843">
        <f t="shared" si="3832"/>
        <v>0</v>
      </c>
      <c r="AX2530" s="336">
        <f t="shared" si="3832"/>
        <v>6030</v>
      </c>
      <c r="AY2530" s="337">
        <f t="shared" si="3832"/>
        <v>0</v>
      </c>
      <c r="AZ2530" s="338">
        <f t="shared" si="3832"/>
        <v>-6030</v>
      </c>
      <c r="BA2530" s="339" t="e">
        <f t="shared" si="3832"/>
        <v>#DIV/0!</v>
      </c>
      <c r="BB2530" s="322">
        <f t="shared" si="3832"/>
        <v>4485</v>
      </c>
      <c r="BC2530" s="337">
        <f t="shared" si="3832"/>
        <v>0</v>
      </c>
      <c r="BD2530" s="338">
        <f t="shared" si="3832"/>
        <v>-4485</v>
      </c>
      <c r="BE2530" s="339" t="e">
        <f t="shared" si="3832"/>
        <v>#DIV/0!</v>
      </c>
      <c r="BF2530" s="41"/>
      <c r="BG2530" s="826"/>
      <c r="BH2530" s="607"/>
      <c r="BI2530" s="40"/>
      <c r="BJ2530" s="40"/>
      <c r="BK2530" s="40"/>
      <c r="BL2530" s="40"/>
      <c r="BM2530" s="40"/>
      <c r="BN2530" s="40"/>
    </row>
    <row r="2531" spans="1:66" ht="12.75" customHeight="1" x14ac:dyDescent="0.25">
      <c r="A2531" s="21"/>
      <c r="B2531" s="112"/>
      <c r="C2531" s="116"/>
      <c r="D2531" s="623"/>
      <c r="E2531" s="278"/>
      <c r="F2531" s="116"/>
      <c r="G2531" s="694"/>
      <c r="H2531" s="878"/>
      <c r="I2531" s="397"/>
      <c r="J2531" s="380"/>
      <c r="K2531" s="461"/>
      <c r="L2531" s="738"/>
      <c r="M2531" s="739"/>
      <c r="N2531" s="932"/>
      <c r="O2531" s="125"/>
      <c r="P2531" s="125"/>
      <c r="Q2531" s="642"/>
      <c r="R2531" s="538"/>
      <c r="S2531" s="538"/>
      <c r="T2531" s="538"/>
      <c r="U2531" s="538"/>
      <c r="V2531" s="538"/>
      <c r="W2531" s="532"/>
      <c r="X2531" s="143"/>
      <c r="Y2531" s="143"/>
      <c r="Z2531" s="553"/>
      <c r="AA2531" s="553"/>
      <c r="AB2531" s="532"/>
      <c r="AC2531" s="594"/>
      <c r="AD2531" s="125"/>
      <c r="AE2531" s="848"/>
      <c r="AF2531" s="932"/>
      <c r="AG2531" s="125"/>
      <c r="AH2531" s="125"/>
      <c r="AI2531" s="642"/>
      <c r="AJ2531" s="538"/>
      <c r="AK2531" s="538"/>
      <c r="AL2531" s="538"/>
      <c r="AM2531" s="538"/>
      <c r="AN2531" s="538"/>
      <c r="AO2531" s="532"/>
      <c r="AP2531" s="143"/>
      <c r="AQ2531" s="143"/>
      <c r="AR2531" s="553"/>
      <c r="AS2531" s="553"/>
      <c r="AT2531" s="532"/>
      <c r="AU2531" s="594"/>
      <c r="AV2531" s="125"/>
      <c r="AW2531" s="848"/>
      <c r="AX2531" s="124"/>
      <c r="AY2531" s="6"/>
      <c r="AZ2531" s="6"/>
      <c r="BA2531" s="341"/>
      <c r="BB2531" s="311"/>
      <c r="BC2531" s="6"/>
      <c r="BD2531" s="6"/>
      <c r="BE2531" s="341"/>
      <c r="BG2531" s="826"/>
      <c r="BH2531" s="607"/>
    </row>
    <row r="2532" spans="1:66" ht="12.75" customHeight="1" x14ac:dyDescent="0.25">
      <c r="A2532" s="21"/>
      <c r="B2532" s="112"/>
      <c r="C2532" s="116"/>
      <c r="D2532" s="623"/>
      <c r="E2532" s="278"/>
      <c r="F2532" s="116"/>
      <c r="G2532" s="694"/>
      <c r="H2532" s="878"/>
      <c r="I2532" s="397"/>
      <c r="J2532" s="380"/>
      <c r="K2532" s="410" t="s">
        <v>58</v>
      </c>
      <c r="L2532" s="738"/>
      <c r="M2532" s="739"/>
      <c r="N2532" s="932"/>
      <c r="O2532" s="125"/>
      <c r="P2532" s="125"/>
      <c r="Q2532" s="642"/>
      <c r="R2532" s="538"/>
      <c r="S2532" s="538"/>
      <c r="T2532" s="538"/>
      <c r="U2532" s="538"/>
      <c r="V2532" s="538"/>
      <c r="W2532" s="532"/>
      <c r="X2532" s="143"/>
      <c r="Y2532" s="143"/>
      <c r="Z2532" s="553"/>
      <c r="AA2532" s="553"/>
      <c r="AB2532" s="532"/>
      <c r="AC2532" s="594"/>
      <c r="AD2532" s="125"/>
      <c r="AE2532" s="848"/>
      <c r="AF2532" s="932"/>
      <c r="AG2532" s="125"/>
      <c r="AH2532" s="125"/>
      <c r="AI2532" s="642"/>
      <c r="AJ2532" s="538"/>
      <c r="AK2532" s="538"/>
      <c r="AL2532" s="538"/>
      <c r="AM2532" s="538"/>
      <c r="AN2532" s="538"/>
      <c r="AO2532" s="532"/>
      <c r="AP2532" s="143"/>
      <c r="AQ2532" s="143"/>
      <c r="AR2532" s="553"/>
      <c r="AS2532" s="553"/>
      <c r="AT2532" s="532"/>
      <c r="AU2532" s="594"/>
      <c r="AV2532" s="125"/>
      <c r="AW2532" s="848"/>
      <c r="AX2532" s="124"/>
      <c r="AY2532" s="6"/>
      <c r="AZ2532" s="6"/>
      <c r="BA2532" s="341"/>
      <c r="BB2532" s="311"/>
      <c r="BC2532" s="6"/>
      <c r="BD2532" s="6"/>
      <c r="BE2532" s="341"/>
      <c r="BG2532" s="826"/>
      <c r="BH2532" s="607"/>
    </row>
    <row r="2533" spans="1:66" ht="12.75" customHeight="1" x14ac:dyDescent="0.25">
      <c r="A2533" s="21"/>
      <c r="B2533" s="112"/>
      <c r="C2533" s="116"/>
      <c r="D2533" s="623"/>
      <c r="E2533" s="278"/>
      <c r="F2533" s="116"/>
      <c r="G2533" s="694"/>
      <c r="H2533" s="878"/>
      <c r="I2533" s="397"/>
      <c r="J2533" s="380"/>
      <c r="K2533" s="408"/>
      <c r="L2533" s="738"/>
      <c r="M2533" s="739"/>
      <c r="N2533" s="932"/>
      <c r="O2533" s="125"/>
      <c r="P2533" s="125"/>
      <c r="Q2533" s="642"/>
      <c r="R2533" s="538"/>
      <c r="S2533" s="538"/>
      <c r="T2533" s="538"/>
      <c r="U2533" s="538"/>
      <c r="V2533" s="538"/>
      <c r="W2533" s="532"/>
      <c r="X2533" s="143"/>
      <c r="Y2533" s="143"/>
      <c r="Z2533" s="553"/>
      <c r="AA2533" s="553"/>
      <c r="AB2533" s="532"/>
      <c r="AC2533" s="594"/>
      <c r="AD2533" s="125"/>
      <c r="AE2533" s="848"/>
      <c r="AF2533" s="932"/>
      <c r="AG2533" s="125"/>
      <c r="AH2533" s="125"/>
      <c r="AI2533" s="642"/>
      <c r="AJ2533" s="538"/>
      <c r="AK2533" s="538"/>
      <c r="AL2533" s="538"/>
      <c r="AM2533" s="538"/>
      <c r="AN2533" s="538"/>
      <c r="AO2533" s="532"/>
      <c r="AP2533" s="143"/>
      <c r="AQ2533" s="143"/>
      <c r="AR2533" s="553"/>
      <c r="AS2533" s="553"/>
      <c r="AT2533" s="532"/>
      <c r="AU2533" s="594"/>
      <c r="AV2533" s="125"/>
      <c r="AW2533" s="848"/>
      <c r="AX2533" s="124"/>
      <c r="AY2533" s="6"/>
      <c r="AZ2533" s="6"/>
      <c r="BA2533" s="341"/>
      <c r="BB2533" s="311"/>
      <c r="BC2533" s="6"/>
      <c r="BD2533" s="6"/>
      <c r="BE2533" s="341"/>
      <c r="BG2533" s="826"/>
      <c r="BH2533" s="607"/>
    </row>
    <row r="2534" spans="1:66" ht="30.6" x14ac:dyDescent="0.25">
      <c r="A2534" s="222" t="s">
        <v>6127</v>
      </c>
      <c r="B2534" s="112">
        <v>18</v>
      </c>
      <c r="C2534" s="116" t="s">
        <v>0</v>
      </c>
      <c r="D2534" s="620">
        <v>1000</v>
      </c>
      <c r="E2534" s="278"/>
      <c r="F2534" s="116">
        <v>12</v>
      </c>
      <c r="G2534" s="694">
        <v>1</v>
      </c>
      <c r="H2534" s="878" t="str">
        <f t="shared" ref="H2534:H2593" si="3833">LEFT(J2534,3)</f>
        <v>001</v>
      </c>
      <c r="I2534" s="397" t="s">
        <v>3258</v>
      </c>
      <c r="J2534" s="380" t="s">
        <v>3594</v>
      </c>
      <c r="K2534" s="494" t="s">
        <v>511</v>
      </c>
      <c r="L2534" s="733">
        <v>576</v>
      </c>
      <c r="M2534" s="734">
        <v>533</v>
      </c>
      <c r="N2534" s="931"/>
      <c r="O2534" s="530">
        <f t="shared" ref="O2534:O2535" si="3834">IF(N2534&gt;L2534,"0 ",N2534-L2534)</f>
        <v>-576</v>
      </c>
      <c r="P2534" s="530" t="str">
        <f t="shared" ref="P2534:P2535" si="3835">IF(N2534&lt;L2534,"0 ",N2534-L2534)</f>
        <v xml:space="preserve">0 </v>
      </c>
      <c r="Q2534" s="646"/>
      <c r="R2534" s="536"/>
      <c r="S2534" s="536"/>
      <c r="T2534" s="536"/>
      <c r="U2534" s="536"/>
      <c r="V2534" s="536"/>
      <c r="W2534" s="683" t="str">
        <f>IF(SUM(Q2534:V2534)=X2534,"OK",SUM(Q2534:V2534)-X2534)</f>
        <v>OK</v>
      </c>
      <c r="X2534" s="141"/>
      <c r="Y2534" s="141"/>
      <c r="Z2534" s="552"/>
      <c r="AA2534" s="552"/>
      <c r="AB2534" s="683" t="str">
        <f>IF(SUM(Z2534:AA2534)=AC2534,"OK",SUM(Z2534:AA2534)-AC2534)</f>
        <v>OK</v>
      </c>
      <c r="AC2534" s="593"/>
      <c r="AD2534" s="530">
        <f t="shared" ref="AD2534:AD2535" si="3836">X2534+Y2534+AC2534</f>
        <v>0</v>
      </c>
      <c r="AE2534" s="842">
        <f t="shared" ref="AE2534:AE2535" si="3837">N2534+AD2534</f>
        <v>0</v>
      </c>
      <c r="AF2534" s="931"/>
      <c r="AG2534" s="530">
        <f t="shared" ref="AG2534:AG2535" si="3838">IF(AF2534&gt;M2534,"0 ",AF2534-M2534)</f>
        <v>-533</v>
      </c>
      <c r="AH2534" s="530" t="str">
        <f t="shared" ref="AH2534:AH2535" si="3839">IF(AF2534&lt;M2534,"0 ",AF2534-M2534)</f>
        <v xml:space="preserve">0 </v>
      </c>
      <c r="AI2534" s="641"/>
      <c r="AJ2534" s="537"/>
      <c r="AK2534" s="537"/>
      <c r="AL2534" s="537"/>
      <c r="AM2534" s="537"/>
      <c r="AN2534" s="537"/>
      <c r="AO2534" s="683" t="str">
        <f>IF(SUM(AI2534:AN2534)=AP2534,"OK",SUM(AI2534:AN2534)-AP2534)</f>
        <v>OK</v>
      </c>
      <c r="AP2534" s="141"/>
      <c r="AQ2534" s="141"/>
      <c r="AR2534" s="552"/>
      <c r="AS2534" s="552"/>
      <c r="AT2534" s="683" t="str">
        <f>IF(SUM(AR2534:AS2534)=AU2534,"OK",SUM(AR2534:AS2534)-AU2534)</f>
        <v>OK</v>
      </c>
      <c r="AU2534" s="593"/>
      <c r="AV2534" s="530">
        <f t="shared" ref="AV2534:AV2535" si="3840">AP2534+AQ2534+AU2534</f>
        <v>0</v>
      </c>
      <c r="AW2534" s="842">
        <f t="shared" ref="AW2534:AW2535" si="3841">AF2534+AV2534</f>
        <v>0</v>
      </c>
      <c r="AX2534" s="115">
        <f>L2534</f>
        <v>576</v>
      </c>
      <c r="AY2534" s="5">
        <f>AE2534</f>
        <v>0</v>
      </c>
      <c r="AZ2534" s="7">
        <f>AY2534-AX2534</f>
        <v>-576</v>
      </c>
      <c r="BA2534" s="335">
        <f>AZ2534/AX2534</f>
        <v>-1</v>
      </c>
      <c r="BB2534" s="23">
        <f>M2534</f>
        <v>533</v>
      </c>
      <c r="BC2534" s="5">
        <f>AW2534</f>
        <v>0</v>
      </c>
      <c r="BD2534" s="7">
        <f>BC2534-BB2534</f>
        <v>-533</v>
      </c>
      <c r="BE2534" s="335">
        <f>BD2534/BB2534</f>
        <v>-1</v>
      </c>
      <c r="BG2534" s="826" t="str">
        <f>RIGHT(LEFT(I2534,3),2)&amp;"."&amp;RIGHT(LEFT(I2534,5),2)</f>
        <v>74.22</v>
      </c>
      <c r="BH2534" s="607" t="b">
        <f>COUNTIF('Codes SEC'!$B$2:$B$250,Ministres!BG2534)&gt;0</f>
        <v>1</v>
      </c>
    </row>
    <row r="2535" spans="1:66" ht="30.6" x14ac:dyDescent="0.25">
      <c r="A2535" s="21" t="s">
        <v>6127</v>
      </c>
      <c r="B2535" s="112">
        <v>18</v>
      </c>
      <c r="C2535" s="116" t="s">
        <v>0</v>
      </c>
      <c r="D2535" s="620">
        <v>1000</v>
      </c>
      <c r="E2535" s="278"/>
      <c r="F2535" s="116">
        <v>12</v>
      </c>
      <c r="G2535" s="694">
        <v>1</v>
      </c>
      <c r="H2535" s="878" t="str">
        <f t="shared" si="3833"/>
        <v>001</v>
      </c>
      <c r="I2535" s="397" t="s">
        <v>3258</v>
      </c>
      <c r="J2535" s="380" t="s">
        <v>3596</v>
      </c>
      <c r="K2535" s="494" t="s">
        <v>511</v>
      </c>
      <c r="L2535" s="733">
        <v>344</v>
      </c>
      <c r="M2535" s="734">
        <v>317</v>
      </c>
      <c r="N2535" s="931"/>
      <c r="O2535" s="530">
        <f t="shared" si="3834"/>
        <v>-344</v>
      </c>
      <c r="P2535" s="530" t="str">
        <f t="shared" si="3835"/>
        <v xml:space="preserve">0 </v>
      </c>
      <c r="Q2535" s="646"/>
      <c r="R2535" s="536"/>
      <c r="S2535" s="536"/>
      <c r="T2535" s="536"/>
      <c r="U2535" s="536"/>
      <c r="V2535" s="536"/>
      <c r="W2535" s="683" t="str">
        <f t="shared" ref="W2535" si="3842">IF(SUM(Q2535:V2535)=X2535,"OK",SUM(Q2535:V2535)-X2535)</f>
        <v>OK</v>
      </c>
      <c r="X2535" s="141"/>
      <c r="Y2535" s="141"/>
      <c r="Z2535" s="552"/>
      <c r="AA2535" s="552"/>
      <c r="AB2535" s="683" t="str">
        <f t="shared" ref="AB2535" si="3843">IF(SUM(Z2535:AA2535)=AC2535,"OK",SUM(Z2535:AA2535)-AC2535)</f>
        <v>OK</v>
      </c>
      <c r="AC2535" s="593"/>
      <c r="AD2535" s="530">
        <f t="shared" si="3836"/>
        <v>0</v>
      </c>
      <c r="AE2535" s="842">
        <f t="shared" si="3837"/>
        <v>0</v>
      </c>
      <c r="AF2535" s="931"/>
      <c r="AG2535" s="530">
        <f t="shared" si="3838"/>
        <v>-317</v>
      </c>
      <c r="AH2535" s="530" t="str">
        <f t="shared" si="3839"/>
        <v xml:space="preserve">0 </v>
      </c>
      <c r="AI2535" s="641"/>
      <c r="AJ2535" s="537"/>
      <c r="AK2535" s="537"/>
      <c r="AL2535" s="537"/>
      <c r="AM2535" s="537"/>
      <c r="AN2535" s="537"/>
      <c r="AO2535" s="683" t="str">
        <f t="shared" ref="AO2535" si="3844">IF(SUM(AI2535:AN2535)=AP2535,"OK",SUM(AI2535:AN2535)-AP2535)</f>
        <v>OK</v>
      </c>
      <c r="AP2535" s="141"/>
      <c r="AQ2535" s="141"/>
      <c r="AR2535" s="552"/>
      <c r="AS2535" s="552"/>
      <c r="AT2535" s="683" t="str">
        <f t="shared" ref="AT2535" si="3845">IF(SUM(AR2535:AS2535)=AU2535,"OK",SUM(AR2535:AS2535)-AU2535)</f>
        <v>OK</v>
      </c>
      <c r="AU2535" s="593"/>
      <c r="AV2535" s="530">
        <f t="shared" si="3840"/>
        <v>0</v>
      </c>
      <c r="AW2535" s="842">
        <f t="shared" si="3841"/>
        <v>0</v>
      </c>
      <c r="AX2535" s="115">
        <f>L2535</f>
        <v>344</v>
      </c>
      <c r="AY2535" s="5">
        <f>AE2535</f>
        <v>0</v>
      </c>
      <c r="AZ2535" s="7">
        <f>AY2535-AX2535</f>
        <v>-344</v>
      </c>
      <c r="BA2535" s="335">
        <f>AZ2535/AX2535</f>
        <v>-1</v>
      </c>
      <c r="BB2535" s="23">
        <f>M2535</f>
        <v>317</v>
      </c>
      <c r="BC2535" s="5">
        <f>AW2535</f>
        <v>0</v>
      </c>
      <c r="BD2535" s="7">
        <f>BC2535-BB2535</f>
        <v>-317</v>
      </c>
      <c r="BE2535" s="335">
        <f>BD2535/BB2535</f>
        <v>-1</v>
      </c>
      <c r="BG2535" s="826" t="str">
        <f>RIGHT(LEFT(I2535,3),2)&amp;"."&amp;RIGHT(LEFT(I2535,5),2)</f>
        <v>74.22</v>
      </c>
      <c r="BH2535" s="607" t="b">
        <f>COUNTIF('Codes SEC'!$B$2:$B$250,Ministres!BG2535)&gt;0</f>
        <v>1</v>
      </c>
    </row>
    <row r="2536" spans="1:66" ht="12.75" customHeight="1" x14ac:dyDescent="0.25">
      <c r="A2536" s="227"/>
      <c r="B2536" s="209"/>
      <c r="C2536" s="253"/>
      <c r="D2536" s="625"/>
      <c r="E2536" s="280"/>
      <c r="F2536" s="253"/>
      <c r="G2536" s="695"/>
      <c r="H2536" s="886"/>
      <c r="I2536" s="403"/>
      <c r="J2536" s="381"/>
      <c r="K2536" s="514" t="s">
        <v>59</v>
      </c>
      <c r="L2536" s="318">
        <f t="shared" ref="L2536:V2536" si="3846">L2534+L2535</f>
        <v>920</v>
      </c>
      <c r="M2536" s="737">
        <f t="shared" si="3846"/>
        <v>850</v>
      </c>
      <c r="N2536" s="930">
        <f t="shared" ref="N2536:P2536" si="3847">N2534+N2535</f>
        <v>0</v>
      </c>
      <c r="O2536" s="790">
        <f t="shared" si="3847"/>
        <v>-920</v>
      </c>
      <c r="P2536" s="790">
        <f t="shared" si="3847"/>
        <v>0</v>
      </c>
      <c r="Q2536" s="787">
        <f t="shared" si="3846"/>
        <v>0</v>
      </c>
      <c r="R2536" s="648">
        <f t="shared" si="3846"/>
        <v>0</v>
      </c>
      <c r="S2536" s="648">
        <f t="shared" si="3846"/>
        <v>0</v>
      </c>
      <c r="T2536" s="648">
        <f t="shared" si="3846"/>
        <v>0</v>
      </c>
      <c r="U2536" s="648">
        <f t="shared" si="3846"/>
        <v>0</v>
      </c>
      <c r="V2536" s="648">
        <f t="shared" si="3846"/>
        <v>0</v>
      </c>
      <c r="W2536" s="790"/>
      <c r="X2536" s="649">
        <f>X2534+X2535</f>
        <v>0</v>
      </c>
      <c r="Y2536" s="649">
        <f>Y2534+Y2535</f>
        <v>0</v>
      </c>
      <c r="Z2536" s="648">
        <f>Z2534+Z2535</f>
        <v>0</v>
      </c>
      <c r="AA2536" s="648">
        <f>AA2534+AA2535</f>
        <v>0</v>
      </c>
      <c r="AB2536" s="790"/>
      <c r="AC2536" s="649">
        <f t="shared" ref="AC2536:AN2536" si="3848">AC2534+AC2535</f>
        <v>0</v>
      </c>
      <c r="AD2536" s="790">
        <f>AD2534+AD2535</f>
        <v>0</v>
      </c>
      <c r="AE2536" s="843">
        <f>AE2534+AE2535</f>
        <v>0</v>
      </c>
      <c r="AF2536" s="930">
        <f t="shared" ref="AF2536:AH2536" si="3849">AF2534+AF2535</f>
        <v>0</v>
      </c>
      <c r="AG2536" s="790">
        <f t="shared" si="3849"/>
        <v>-850</v>
      </c>
      <c r="AH2536" s="790">
        <f t="shared" si="3849"/>
        <v>0</v>
      </c>
      <c r="AI2536" s="787">
        <f t="shared" si="3848"/>
        <v>0</v>
      </c>
      <c r="AJ2536" s="648">
        <f t="shared" si="3848"/>
        <v>0</v>
      </c>
      <c r="AK2536" s="648">
        <f t="shared" si="3848"/>
        <v>0</v>
      </c>
      <c r="AL2536" s="648">
        <f t="shared" si="3848"/>
        <v>0</v>
      </c>
      <c r="AM2536" s="648">
        <f t="shared" si="3848"/>
        <v>0</v>
      </c>
      <c r="AN2536" s="648">
        <f t="shared" si="3848"/>
        <v>0</v>
      </c>
      <c r="AO2536" s="790"/>
      <c r="AP2536" s="649">
        <f>AP2534+AP2535</f>
        <v>0</v>
      </c>
      <c r="AQ2536" s="649">
        <f>AQ2534+AQ2535</f>
        <v>0</v>
      </c>
      <c r="AR2536" s="648">
        <f>AR2534+AR2535</f>
        <v>0</v>
      </c>
      <c r="AS2536" s="648">
        <f>AS2534+AS2535</f>
        <v>0</v>
      </c>
      <c r="AT2536" s="790"/>
      <c r="AU2536" s="649">
        <f t="shared" ref="AU2536:BE2536" si="3850">AU2534+AU2535</f>
        <v>0</v>
      </c>
      <c r="AV2536" s="790">
        <f t="shared" ref="AV2536" si="3851">AV2534+AV2535</f>
        <v>0</v>
      </c>
      <c r="AW2536" s="843">
        <f t="shared" si="3850"/>
        <v>0</v>
      </c>
      <c r="AX2536" s="336">
        <f t="shared" si="3850"/>
        <v>920</v>
      </c>
      <c r="AY2536" s="337">
        <f t="shared" si="3850"/>
        <v>0</v>
      </c>
      <c r="AZ2536" s="338">
        <f t="shared" si="3850"/>
        <v>-920</v>
      </c>
      <c r="BA2536" s="339">
        <f t="shared" si="3850"/>
        <v>-2</v>
      </c>
      <c r="BB2536" s="322">
        <f t="shared" si="3850"/>
        <v>850</v>
      </c>
      <c r="BC2536" s="337">
        <f t="shared" si="3850"/>
        <v>0</v>
      </c>
      <c r="BD2536" s="338">
        <f t="shared" si="3850"/>
        <v>-850</v>
      </c>
      <c r="BE2536" s="339">
        <f t="shared" si="3850"/>
        <v>-2</v>
      </c>
      <c r="BG2536" s="826"/>
      <c r="BH2536" s="607"/>
    </row>
    <row r="2537" spans="1:66" ht="12.75" customHeight="1" x14ac:dyDescent="0.25">
      <c r="A2537" s="226"/>
      <c r="B2537" s="207"/>
      <c r="C2537" s="254"/>
      <c r="D2537" s="300"/>
      <c r="E2537" s="276"/>
      <c r="F2537" s="300"/>
      <c r="G2537" s="696"/>
      <c r="H2537" s="887"/>
      <c r="I2537" s="444"/>
      <c r="J2537" s="393"/>
      <c r="K2537" s="404" t="s">
        <v>3656</v>
      </c>
      <c r="L2537" s="729">
        <f t="shared" ref="L2537:V2537" si="3852">L2530+L2536</f>
        <v>6950</v>
      </c>
      <c r="M2537" s="730">
        <f t="shared" si="3852"/>
        <v>5335</v>
      </c>
      <c r="N2537" s="844">
        <f t="shared" ref="N2537:P2537" si="3853">N2530+N2536</f>
        <v>0</v>
      </c>
      <c r="O2537" s="665">
        <f t="shared" si="3853"/>
        <v>-6950</v>
      </c>
      <c r="P2537" s="665">
        <f t="shared" si="3853"/>
        <v>0</v>
      </c>
      <c r="Q2537" s="638">
        <f t="shared" si="3852"/>
        <v>0</v>
      </c>
      <c r="R2537" s="130">
        <f t="shared" si="3852"/>
        <v>0</v>
      </c>
      <c r="S2537" s="130">
        <f t="shared" si="3852"/>
        <v>0</v>
      </c>
      <c r="T2537" s="130">
        <f t="shared" si="3852"/>
        <v>0</v>
      </c>
      <c r="U2537" s="130">
        <f t="shared" si="3852"/>
        <v>0</v>
      </c>
      <c r="V2537" s="130">
        <f t="shared" si="3852"/>
        <v>0</v>
      </c>
      <c r="W2537" s="665"/>
      <c r="X2537" s="130">
        <f>X2530+X2536</f>
        <v>0</v>
      </c>
      <c r="Y2537" s="130">
        <f>Y2530+Y2536</f>
        <v>0</v>
      </c>
      <c r="Z2537" s="130">
        <f>Z2530+Z2536</f>
        <v>0</v>
      </c>
      <c r="AA2537" s="130">
        <f>AA2530+AA2536</f>
        <v>0</v>
      </c>
      <c r="AB2537" s="665"/>
      <c r="AC2537" s="130">
        <f t="shared" ref="AC2537:AN2537" si="3854">AC2530+AC2536</f>
        <v>0</v>
      </c>
      <c r="AD2537" s="665">
        <f>AD2530+AD2536</f>
        <v>0</v>
      </c>
      <c r="AE2537" s="845">
        <f>AE2530+AE2536</f>
        <v>0</v>
      </c>
      <c r="AF2537" s="844">
        <f t="shared" ref="AF2537:AH2537" si="3855">AF2530+AF2536</f>
        <v>0</v>
      </c>
      <c r="AG2537" s="665">
        <f t="shared" si="3855"/>
        <v>-5335</v>
      </c>
      <c r="AH2537" s="665">
        <f t="shared" si="3855"/>
        <v>0</v>
      </c>
      <c r="AI2537" s="638">
        <f t="shared" si="3854"/>
        <v>0</v>
      </c>
      <c r="AJ2537" s="130">
        <f t="shared" si="3854"/>
        <v>0</v>
      </c>
      <c r="AK2537" s="130">
        <f t="shared" si="3854"/>
        <v>0</v>
      </c>
      <c r="AL2537" s="130">
        <f t="shared" si="3854"/>
        <v>0</v>
      </c>
      <c r="AM2537" s="130">
        <f t="shared" si="3854"/>
        <v>0</v>
      </c>
      <c r="AN2537" s="130">
        <f t="shared" si="3854"/>
        <v>0</v>
      </c>
      <c r="AO2537" s="665"/>
      <c r="AP2537" s="130">
        <f>AP2530+AP2536</f>
        <v>0</v>
      </c>
      <c r="AQ2537" s="130">
        <f>AQ2530+AQ2536</f>
        <v>0</v>
      </c>
      <c r="AR2537" s="130">
        <f>AR2530+AR2536</f>
        <v>0</v>
      </c>
      <c r="AS2537" s="130">
        <f>AS2530+AS2536</f>
        <v>0</v>
      </c>
      <c r="AT2537" s="665"/>
      <c r="AU2537" s="130">
        <f t="shared" ref="AU2537:BE2537" si="3856">AU2530+AU2536</f>
        <v>0</v>
      </c>
      <c r="AV2537" s="665">
        <f t="shared" ref="AV2537" si="3857">AV2530+AV2536</f>
        <v>0</v>
      </c>
      <c r="AW2537" s="845">
        <f t="shared" si="3856"/>
        <v>0</v>
      </c>
      <c r="AX2537" s="314">
        <f t="shared" si="3856"/>
        <v>6950</v>
      </c>
      <c r="AY2537" s="131">
        <f t="shared" si="3856"/>
        <v>0</v>
      </c>
      <c r="AZ2537" s="132">
        <f t="shared" si="3856"/>
        <v>-6950</v>
      </c>
      <c r="BA2537" s="340" t="e">
        <f t="shared" si="3856"/>
        <v>#DIV/0!</v>
      </c>
      <c r="BB2537" s="310">
        <f t="shared" si="3856"/>
        <v>5335</v>
      </c>
      <c r="BC2537" s="131">
        <f t="shared" si="3856"/>
        <v>0</v>
      </c>
      <c r="BD2537" s="132">
        <f t="shared" si="3856"/>
        <v>-5335</v>
      </c>
      <c r="BE2537" s="340" t="e">
        <f t="shared" si="3856"/>
        <v>#DIV/0!</v>
      </c>
      <c r="BG2537" s="826"/>
      <c r="BH2537" s="607"/>
    </row>
    <row r="2538" spans="1:66" ht="12.75" customHeight="1" x14ac:dyDescent="0.25">
      <c r="A2538" s="222"/>
      <c r="C2538" s="116"/>
      <c r="D2538" s="620"/>
      <c r="F2538" s="117"/>
      <c r="G2538" s="690"/>
      <c r="H2538" s="878"/>
      <c r="I2538" s="397"/>
      <c r="J2538" s="380"/>
      <c r="K2538" s="405" t="s">
        <v>208</v>
      </c>
      <c r="L2538" s="731">
        <v>0</v>
      </c>
      <c r="M2538" s="732">
        <v>0</v>
      </c>
      <c r="N2538" s="929">
        <v>0</v>
      </c>
      <c r="O2538" s="530">
        <v>0</v>
      </c>
      <c r="P2538" s="530">
        <v>0</v>
      </c>
      <c r="Q2538" s="641">
        <v>0</v>
      </c>
      <c r="R2538" s="537">
        <v>0</v>
      </c>
      <c r="S2538" s="537">
        <v>0</v>
      </c>
      <c r="T2538" s="537">
        <v>0</v>
      </c>
      <c r="U2538" s="537">
        <v>0</v>
      </c>
      <c r="V2538" s="537">
        <v>0</v>
      </c>
      <c r="W2538" s="530"/>
      <c r="X2538" s="142">
        <v>0</v>
      </c>
      <c r="Y2538" s="142">
        <v>0</v>
      </c>
      <c r="Z2538" s="537">
        <v>0</v>
      </c>
      <c r="AA2538" s="537">
        <v>0</v>
      </c>
      <c r="AB2538" s="530"/>
      <c r="AC2538" s="142">
        <v>0</v>
      </c>
      <c r="AD2538" s="530">
        <v>0</v>
      </c>
      <c r="AE2538" s="842">
        <v>0</v>
      </c>
      <c r="AF2538" s="929">
        <v>0</v>
      </c>
      <c r="AG2538" s="530">
        <v>0</v>
      </c>
      <c r="AH2538" s="530">
        <v>0</v>
      </c>
      <c r="AI2538" s="641">
        <v>0</v>
      </c>
      <c r="AJ2538" s="537">
        <v>0</v>
      </c>
      <c r="AK2538" s="537">
        <v>0</v>
      </c>
      <c r="AL2538" s="537">
        <v>0</v>
      </c>
      <c r="AM2538" s="537">
        <v>0</v>
      </c>
      <c r="AN2538" s="537">
        <v>0</v>
      </c>
      <c r="AO2538" s="530"/>
      <c r="AP2538" s="142">
        <v>0</v>
      </c>
      <c r="AQ2538" s="142">
        <v>0</v>
      </c>
      <c r="AR2538" s="537">
        <v>0</v>
      </c>
      <c r="AS2538" s="537">
        <v>0</v>
      </c>
      <c r="AT2538" s="530"/>
      <c r="AU2538" s="142">
        <v>0</v>
      </c>
      <c r="AV2538" s="530">
        <v>0</v>
      </c>
      <c r="AW2538" s="842">
        <v>0</v>
      </c>
      <c r="AX2538" s="115">
        <v>0</v>
      </c>
      <c r="AY2538" s="5">
        <v>0</v>
      </c>
      <c r="AZ2538" s="5">
        <v>0</v>
      </c>
      <c r="BA2538" s="335">
        <v>0</v>
      </c>
      <c r="BB2538" s="23">
        <v>0</v>
      </c>
      <c r="BC2538" s="5">
        <v>0</v>
      </c>
      <c r="BD2538" s="5">
        <v>0</v>
      </c>
      <c r="BE2538" s="335">
        <v>0</v>
      </c>
      <c r="BG2538" s="826"/>
      <c r="BH2538" s="607"/>
    </row>
    <row r="2539" spans="1:66" ht="12.75" customHeight="1" x14ac:dyDescent="0.25">
      <c r="A2539" s="21"/>
      <c r="B2539" s="112"/>
      <c r="C2539" s="116"/>
      <c r="D2539" s="623"/>
      <c r="E2539" s="278"/>
      <c r="F2539" s="116"/>
      <c r="G2539" s="694"/>
      <c r="H2539" s="878"/>
      <c r="I2539" s="397"/>
      <c r="J2539" s="380"/>
      <c r="K2539" s="405" t="s">
        <v>96</v>
      </c>
      <c r="L2539" s="738">
        <v>0</v>
      </c>
      <c r="M2539" s="739">
        <v>0</v>
      </c>
      <c r="N2539" s="929">
        <v>0</v>
      </c>
      <c r="O2539" s="530">
        <v>0</v>
      </c>
      <c r="P2539" s="530">
        <v>0</v>
      </c>
      <c r="Q2539" s="641">
        <v>0</v>
      </c>
      <c r="R2539" s="537">
        <v>0</v>
      </c>
      <c r="S2539" s="537">
        <v>0</v>
      </c>
      <c r="T2539" s="537">
        <v>0</v>
      </c>
      <c r="U2539" s="537">
        <v>0</v>
      </c>
      <c r="V2539" s="537">
        <v>0</v>
      </c>
      <c r="W2539" s="530"/>
      <c r="X2539" s="142">
        <v>0</v>
      </c>
      <c r="Y2539" s="142">
        <v>0</v>
      </c>
      <c r="Z2539" s="537">
        <v>0</v>
      </c>
      <c r="AA2539" s="537">
        <v>0</v>
      </c>
      <c r="AB2539" s="530"/>
      <c r="AC2539" s="142">
        <v>0</v>
      </c>
      <c r="AD2539" s="530">
        <v>0</v>
      </c>
      <c r="AE2539" s="842">
        <v>0</v>
      </c>
      <c r="AF2539" s="929">
        <v>0</v>
      </c>
      <c r="AG2539" s="530">
        <v>0</v>
      </c>
      <c r="AH2539" s="530">
        <v>0</v>
      </c>
      <c r="AI2539" s="641">
        <v>0</v>
      </c>
      <c r="AJ2539" s="537">
        <v>0</v>
      </c>
      <c r="AK2539" s="537">
        <v>0</v>
      </c>
      <c r="AL2539" s="537">
        <v>0</v>
      </c>
      <c r="AM2539" s="537">
        <v>0</v>
      </c>
      <c r="AN2539" s="537">
        <v>0</v>
      </c>
      <c r="AO2539" s="530"/>
      <c r="AP2539" s="142">
        <v>0</v>
      </c>
      <c r="AQ2539" s="142">
        <v>0</v>
      </c>
      <c r="AR2539" s="537">
        <v>0</v>
      </c>
      <c r="AS2539" s="537">
        <v>0</v>
      </c>
      <c r="AT2539" s="530"/>
      <c r="AU2539" s="142">
        <v>0</v>
      </c>
      <c r="AV2539" s="530">
        <v>0</v>
      </c>
      <c r="AW2539" s="842">
        <v>0</v>
      </c>
      <c r="AX2539" s="115">
        <v>0</v>
      </c>
      <c r="AY2539" s="5">
        <v>0</v>
      </c>
      <c r="AZ2539" s="5">
        <v>0</v>
      </c>
      <c r="BA2539" s="335">
        <v>0</v>
      </c>
      <c r="BB2539" s="23">
        <v>0</v>
      </c>
      <c r="BC2539" s="5">
        <v>0</v>
      </c>
      <c r="BD2539" s="5">
        <v>0</v>
      </c>
      <c r="BE2539" s="335">
        <v>0</v>
      </c>
      <c r="BG2539" s="826"/>
      <c r="BH2539" s="607"/>
    </row>
    <row r="2540" spans="1:66" ht="12.75" customHeight="1" x14ac:dyDescent="0.25">
      <c r="A2540" s="21"/>
      <c r="B2540" s="112"/>
      <c r="C2540" s="116"/>
      <c r="D2540" s="623"/>
      <c r="E2540" s="278"/>
      <c r="F2540" s="116"/>
      <c r="G2540" s="694"/>
      <c r="H2540" s="878"/>
      <c r="I2540" s="397"/>
      <c r="J2540" s="380"/>
      <c r="K2540" s="405" t="s">
        <v>209</v>
      </c>
      <c r="L2540" s="738">
        <v>0</v>
      </c>
      <c r="M2540" s="739">
        <v>0</v>
      </c>
      <c r="N2540" s="929">
        <v>0</v>
      </c>
      <c r="O2540" s="530">
        <v>0</v>
      </c>
      <c r="P2540" s="530">
        <v>0</v>
      </c>
      <c r="Q2540" s="641">
        <v>0</v>
      </c>
      <c r="R2540" s="537">
        <v>0</v>
      </c>
      <c r="S2540" s="537">
        <v>0</v>
      </c>
      <c r="T2540" s="537">
        <v>0</v>
      </c>
      <c r="U2540" s="537">
        <v>0</v>
      </c>
      <c r="V2540" s="537">
        <v>0</v>
      </c>
      <c r="W2540" s="530"/>
      <c r="X2540" s="142">
        <v>0</v>
      </c>
      <c r="Y2540" s="142">
        <v>0</v>
      </c>
      <c r="Z2540" s="537">
        <v>0</v>
      </c>
      <c r="AA2540" s="537">
        <v>0</v>
      </c>
      <c r="AB2540" s="530"/>
      <c r="AC2540" s="142">
        <v>0</v>
      </c>
      <c r="AD2540" s="530">
        <v>0</v>
      </c>
      <c r="AE2540" s="842">
        <v>0</v>
      </c>
      <c r="AF2540" s="929">
        <v>0</v>
      </c>
      <c r="AG2540" s="530">
        <v>0</v>
      </c>
      <c r="AH2540" s="530">
        <v>0</v>
      </c>
      <c r="AI2540" s="641">
        <v>0</v>
      </c>
      <c r="AJ2540" s="537">
        <v>0</v>
      </c>
      <c r="AK2540" s="537">
        <v>0</v>
      </c>
      <c r="AL2540" s="537">
        <v>0</v>
      </c>
      <c r="AM2540" s="537">
        <v>0</v>
      </c>
      <c r="AN2540" s="537">
        <v>0</v>
      </c>
      <c r="AO2540" s="530"/>
      <c r="AP2540" s="142">
        <v>0</v>
      </c>
      <c r="AQ2540" s="142">
        <v>0</v>
      </c>
      <c r="AR2540" s="537">
        <v>0</v>
      </c>
      <c r="AS2540" s="537">
        <v>0</v>
      </c>
      <c r="AT2540" s="530"/>
      <c r="AU2540" s="142">
        <v>0</v>
      </c>
      <c r="AV2540" s="530">
        <v>0</v>
      </c>
      <c r="AW2540" s="842">
        <v>0</v>
      </c>
      <c r="AX2540" s="115">
        <v>0</v>
      </c>
      <c r="AY2540" s="5">
        <v>0</v>
      </c>
      <c r="AZ2540" s="5">
        <v>0</v>
      </c>
      <c r="BA2540" s="335">
        <v>0</v>
      </c>
      <c r="BB2540" s="23">
        <v>0</v>
      </c>
      <c r="BC2540" s="5">
        <v>0</v>
      </c>
      <c r="BD2540" s="5">
        <v>0</v>
      </c>
      <c r="BE2540" s="335">
        <v>0</v>
      </c>
      <c r="BG2540" s="826"/>
      <c r="BH2540" s="607"/>
    </row>
    <row r="2541" spans="1:66" ht="12.75" customHeight="1" x14ac:dyDescent="0.25">
      <c r="A2541" s="21"/>
      <c r="B2541" s="112"/>
      <c r="C2541" s="116"/>
      <c r="D2541" s="623"/>
      <c r="E2541" s="278"/>
      <c r="F2541" s="116"/>
      <c r="G2541" s="694"/>
      <c r="H2541" s="878"/>
      <c r="I2541" s="397"/>
      <c r="J2541" s="380"/>
      <c r="K2541" s="405" t="s">
        <v>210</v>
      </c>
      <c r="L2541" s="738">
        <v>0</v>
      </c>
      <c r="M2541" s="739">
        <v>0</v>
      </c>
      <c r="N2541" s="929">
        <v>0</v>
      </c>
      <c r="O2541" s="530">
        <v>0</v>
      </c>
      <c r="P2541" s="530">
        <v>0</v>
      </c>
      <c r="Q2541" s="641">
        <v>0</v>
      </c>
      <c r="R2541" s="537">
        <v>0</v>
      </c>
      <c r="S2541" s="537">
        <v>0</v>
      </c>
      <c r="T2541" s="537">
        <v>0</v>
      </c>
      <c r="U2541" s="537">
        <v>0</v>
      </c>
      <c r="V2541" s="537">
        <v>0</v>
      </c>
      <c r="W2541" s="530"/>
      <c r="X2541" s="142">
        <v>0</v>
      </c>
      <c r="Y2541" s="142">
        <v>0</v>
      </c>
      <c r="Z2541" s="537">
        <v>0</v>
      </c>
      <c r="AA2541" s="537">
        <v>0</v>
      </c>
      <c r="AB2541" s="530"/>
      <c r="AC2541" s="142">
        <v>0</v>
      </c>
      <c r="AD2541" s="530">
        <v>0</v>
      </c>
      <c r="AE2541" s="842">
        <v>0</v>
      </c>
      <c r="AF2541" s="929">
        <v>0</v>
      </c>
      <c r="AG2541" s="530">
        <v>0</v>
      </c>
      <c r="AH2541" s="530">
        <v>0</v>
      </c>
      <c r="AI2541" s="641">
        <v>0</v>
      </c>
      <c r="AJ2541" s="537">
        <v>0</v>
      </c>
      <c r="AK2541" s="537">
        <v>0</v>
      </c>
      <c r="AL2541" s="537">
        <v>0</v>
      </c>
      <c r="AM2541" s="537">
        <v>0</v>
      </c>
      <c r="AN2541" s="537">
        <v>0</v>
      </c>
      <c r="AO2541" s="530"/>
      <c r="AP2541" s="142">
        <v>0</v>
      </c>
      <c r="AQ2541" s="142">
        <v>0</v>
      </c>
      <c r="AR2541" s="537">
        <v>0</v>
      </c>
      <c r="AS2541" s="537">
        <v>0</v>
      </c>
      <c r="AT2541" s="530"/>
      <c r="AU2541" s="142">
        <v>0</v>
      </c>
      <c r="AV2541" s="530">
        <v>0</v>
      </c>
      <c r="AW2541" s="842">
        <v>0</v>
      </c>
      <c r="AX2541" s="115">
        <v>0</v>
      </c>
      <c r="AY2541" s="5">
        <v>0</v>
      </c>
      <c r="AZ2541" s="5">
        <v>0</v>
      </c>
      <c r="BA2541" s="335">
        <v>0</v>
      </c>
      <c r="BB2541" s="23">
        <v>0</v>
      </c>
      <c r="BC2541" s="5">
        <v>0</v>
      </c>
      <c r="BD2541" s="5">
        <v>0</v>
      </c>
      <c r="BE2541" s="335">
        <v>0</v>
      </c>
      <c r="BG2541" s="826"/>
      <c r="BH2541" s="607"/>
    </row>
    <row r="2542" spans="1:66" ht="12.75" customHeight="1" x14ac:dyDescent="0.25">
      <c r="A2542" s="21"/>
      <c r="B2542" s="112"/>
      <c r="C2542" s="116"/>
      <c r="D2542" s="623"/>
      <c r="E2542" s="278"/>
      <c r="F2542" s="116"/>
      <c r="G2542" s="694"/>
      <c r="H2542" s="878"/>
      <c r="I2542" s="397"/>
      <c r="J2542" s="380"/>
      <c r="K2542" s="406" t="s">
        <v>53</v>
      </c>
      <c r="L2542" s="738">
        <v>0</v>
      </c>
      <c r="M2542" s="739">
        <v>0</v>
      </c>
      <c r="N2542" s="929">
        <v>0</v>
      </c>
      <c r="O2542" s="530">
        <v>0</v>
      </c>
      <c r="P2542" s="530">
        <v>0</v>
      </c>
      <c r="Q2542" s="641">
        <v>0</v>
      </c>
      <c r="R2542" s="537">
        <v>0</v>
      </c>
      <c r="S2542" s="537">
        <v>0</v>
      </c>
      <c r="T2542" s="537">
        <v>0</v>
      </c>
      <c r="U2542" s="537">
        <v>0</v>
      </c>
      <c r="V2542" s="537">
        <v>0</v>
      </c>
      <c r="W2542" s="530"/>
      <c r="X2542" s="142">
        <v>0</v>
      </c>
      <c r="Y2542" s="142">
        <v>0</v>
      </c>
      <c r="Z2542" s="537">
        <v>0</v>
      </c>
      <c r="AA2542" s="537">
        <v>0</v>
      </c>
      <c r="AB2542" s="530"/>
      <c r="AC2542" s="142">
        <v>0</v>
      </c>
      <c r="AD2542" s="530">
        <v>0</v>
      </c>
      <c r="AE2542" s="842">
        <v>0</v>
      </c>
      <c r="AF2542" s="929">
        <v>0</v>
      </c>
      <c r="AG2542" s="530">
        <v>0</v>
      </c>
      <c r="AH2542" s="530">
        <v>0</v>
      </c>
      <c r="AI2542" s="641">
        <v>0</v>
      </c>
      <c r="AJ2542" s="537">
        <v>0</v>
      </c>
      <c r="AK2542" s="537">
        <v>0</v>
      </c>
      <c r="AL2542" s="537">
        <v>0</v>
      </c>
      <c r="AM2542" s="537">
        <v>0</v>
      </c>
      <c r="AN2542" s="537">
        <v>0</v>
      </c>
      <c r="AO2542" s="530"/>
      <c r="AP2542" s="142">
        <v>0</v>
      </c>
      <c r="AQ2542" s="142">
        <v>0</v>
      </c>
      <c r="AR2542" s="537">
        <v>0</v>
      </c>
      <c r="AS2542" s="537">
        <v>0</v>
      </c>
      <c r="AT2542" s="530"/>
      <c r="AU2542" s="142">
        <v>0</v>
      </c>
      <c r="AV2542" s="530">
        <v>0</v>
      </c>
      <c r="AW2542" s="842">
        <v>0</v>
      </c>
      <c r="AX2542" s="115">
        <v>0</v>
      </c>
      <c r="AY2542" s="5">
        <v>0</v>
      </c>
      <c r="AZ2542" s="5">
        <v>0</v>
      </c>
      <c r="BA2542" s="335">
        <v>0</v>
      </c>
      <c r="BB2542" s="23">
        <v>0</v>
      </c>
      <c r="BC2542" s="5">
        <v>0</v>
      </c>
      <c r="BD2542" s="5">
        <v>0</v>
      </c>
      <c r="BE2542" s="335">
        <v>0</v>
      </c>
      <c r="BG2542" s="826"/>
      <c r="BH2542" s="607"/>
    </row>
    <row r="2543" spans="1:66" ht="12.75" customHeight="1" x14ac:dyDescent="0.25">
      <c r="A2543" s="21"/>
      <c r="B2543" s="112"/>
      <c r="C2543" s="116"/>
      <c r="D2543" s="623"/>
      <c r="F2543" s="117"/>
      <c r="G2543" s="694"/>
      <c r="H2543" s="878"/>
      <c r="I2543" s="397"/>
      <c r="J2543" s="380"/>
      <c r="K2543" s="408"/>
      <c r="L2543" s="738"/>
      <c r="M2543" s="739"/>
      <c r="N2543" s="931"/>
      <c r="O2543" s="923"/>
      <c r="P2543" s="923"/>
      <c r="Q2543" s="641"/>
      <c r="R2543" s="537"/>
      <c r="S2543" s="537"/>
      <c r="T2543" s="537"/>
      <c r="U2543" s="537"/>
      <c r="V2543" s="537"/>
      <c r="W2543" s="531"/>
      <c r="X2543" s="141"/>
      <c r="Y2543" s="141"/>
      <c r="Z2543" s="552"/>
      <c r="AA2543" s="552"/>
      <c r="AB2543" s="531"/>
      <c r="AC2543" s="593"/>
      <c r="AD2543" s="923"/>
      <c r="AE2543" s="846"/>
      <c r="AF2543" s="931"/>
      <c r="AG2543" s="923"/>
      <c r="AH2543" s="923"/>
      <c r="AI2543" s="641"/>
      <c r="AJ2543" s="537"/>
      <c r="AK2543" s="537"/>
      <c r="AL2543" s="537"/>
      <c r="AM2543" s="537"/>
      <c r="AN2543" s="537"/>
      <c r="AO2543" s="531"/>
      <c r="AP2543" s="141"/>
      <c r="AQ2543" s="141"/>
      <c r="AR2543" s="552"/>
      <c r="AS2543" s="552"/>
      <c r="AT2543" s="531"/>
      <c r="AU2543" s="593"/>
      <c r="AV2543" s="923"/>
      <c r="AW2543" s="846"/>
      <c r="AX2543" s="115"/>
      <c r="AY2543" s="5"/>
      <c r="AZ2543" s="5"/>
      <c r="BA2543" s="335"/>
      <c r="BC2543" s="5"/>
      <c r="BD2543" s="5"/>
      <c r="BE2543" s="335"/>
      <c r="BG2543" s="826"/>
      <c r="BH2543" s="607"/>
    </row>
    <row r="2544" spans="1:66" ht="12.75" customHeight="1" x14ac:dyDescent="0.25">
      <c r="A2544" s="21"/>
      <c r="B2544" s="112"/>
      <c r="C2544" s="116"/>
      <c r="D2544" s="623"/>
      <c r="E2544" s="278"/>
      <c r="F2544" s="116"/>
      <c r="G2544" s="694"/>
      <c r="H2544" s="878"/>
      <c r="I2544" s="397"/>
      <c r="J2544" s="380"/>
      <c r="K2544" s="406"/>
      <c r="L2544" s="738"/>
      <c r="M2544" s="739"/>
      <c r="N2544" s="932"/>
      <c r="O2544" s="125"/>
      <c r="P2544" s="125"/>
      <c r="Q2544" s="642"/>
      <c r="R2544" s="538"/>
      <c r="S2544" s="538"/>
      <c r="T2544" s="538"/>
      <c r="U2544" s="538"/>
      <c r="V2544" s="538"/>
      <c r="W2544" s="532"/>
      <c r="X2544" s="143"/>
      <c r="Y2544" s="143"/>
      <c r="Z2544" s="553"/>
      <c r="AA2544" s="553"/>
      <c r="AB2544" s="532"/>
      <c r="AC2544" s="594"/>
      <c r="AD2544" s="125"/>
      <c r="AE2544" s="848"/>
      <c r="AF2544" s="932"/>
      <c r="AG2544" s="125"/>
      <c r="AH2544" s="125"/>
      <c r="AI2544" s="642"/>
      <c r="AJ2544" s="538"/>
      <c r="AK2544" s="538"/>
      <c r="AL2544" s="538"/>
      <c r="AM2544" s="538"/>
      <c r="AN2544" s="538"/>
      <c r="AO2544" s="532"/>
      <c r="AP2544" s="143"/>
      <c r="AQ2544" s="143"/>
      <c r="AR2544" s="553"/>
      <c r="AS2544" s="553"/>
      <c r="AT2544" s="532"/>
      <c r="AU2544" s="594"/>
      <c r="AV2544" s="125"/>
      <c r="AW2544" s="848"/>
      <c r="AX2544" s="124"/>
      <c r="AY2544" s="6"/>
      <c r="AZ2544" s="6"/>
      <c r="BA2544" s="341"/>
      <c r="BB2544" s="311"/>
      <c r="BC2544" s="6"/>
      <c r="BD2544" s="6"/>
      <c r="BE2544" s="341"/>
      <c r="BG2544" s="826"/>
      <c r="BH2544" s="607"/>
    </row>
    <row r="2545" spans="1:66" ht="12.75" customHeight="1" x14ac:dyDescent="0.25">
      <c r="A2545" s="21"/>
      <c r="B2545" s="112"/>
      <c r="C2545" s="116"/>
      <c r="D2545" s="623"/>
      <c r="E2545" s="278"/>
      <c r="F2545" s="116"/>
      <c r="G2545" s="694"/>
      <c r="H2545" s="878"/>
      <c r="I2545" s="397"/>
      <c r="J2545" s="380"/>
      <c r="K2545" s="400" t="s">
        <v>6607</v>
      </c>
      <c r="L2545" s="738"/>
      <c r="M2545" s="739"/>
      <c r="N2545" s="931"/>
      <c r="O2545" s="923"/>
      <c r="P2545" s="923"/>
      <c r="Q2545" s="641"/>
      <c r="R2545" s="537"/>
      <c r="S2545" s="537"/>
      <c r="T2545" s="537"/>
      <c r="U2545" s="537"/>
      <c r="V2545" s="537"/>
      <c r="W2545" s="531"/>
      <c r="X2545" s="141"/>
      <c r="Y2545" s="141"/>
      <c r="Z2545" s="552"/>
      <c r="AA2545" s="552"/>
      <c r="AB2545" s="531"/>
      <c r="AC2545" s="593"/>
      <c r="AD2545" s="923"/>
      <c r="AE2545" s="846"/>
      <c r="AF2545" s="931"/>
      <c r="AG2545" s="923"/>
      <c r="AH2545" s="923"/>
      <c r="AI2545" s="641"/>
      <c r="AJ2545" s="537"/>
      <c r="AK2545" s="537"/>
      <c r="AL2545" s="537"/>
      <c r="AM2545" s="537"/>
      <c r="AN2545" s="537"/>
      <c r="AO2545" s="531"/>
      <c r="AP2545" s="141"/>
      <c r="AQ2545" s="141"/>
      <c r="AR2545" s="552"/>
      <c r="AS2545" s="552"/>
      <c r="AT2545" s="531"/>
      <c r="AU2545" s="593"/>
      <c r="AV2545" s="923"/>
      <c r="AW2545" s="846"/>
      <c r="AX2545" s="115"/>
      <c r="AY2545" s="5"/>
      <c r="AZ2545" s="5"/>
      <c r="BA2545" s="335"/>
      <c r="BC2545" s="5"/>
      <c r="BD2545" s="5"/>
      <c r="BE2545" s="335"/>
      <c r="BG2545" s="826"/>
      <c r="BH2545" s="607"/>
    </row>
    <row r="2546" spans="1:66" x14ac:dyDescent="0.25">
      <c r="A2546" s="21"/>
      <c r="B2546" s="112"/>
      <c r="C2546" s="116"/>
      <c r="D2546" s="623"/>
      <c r="E2546" s="278"/>
      <c r="F2546" s="116"/>
      <c r="G2546" s="694"/>
      <c r="H2546" s="878"/>
      <c r="I2546" s="397"/>
      <c r="J2546" s="380"/>
      <c r="K2546" s="426" t="s">
        <v>515</v>
      </c>
      <c r="L2546" s="738"/>
      <c r="M2546" s="739"/>
      <c r="N2546" s="931"/>
      <c r="O2546" s="923"/>
      <c r="P2546" s="923"/>
      <c r="Q2546" s="641"/>
      <c r="R2546" s="537"/>
      <c r="S2546" s="537"/>
      <c r="T2546" s="537"/>
      <c r="U2546" s="537"/>
      <c r="V2546" s="537"/>
      <c r="W2546" s="531"/>
      <c r="X2546" s="141"/>
      <c r="Y2546" s="141"/>
      <c r="Z2546" s="552"/>
      <c r="AA2546" s="552"/>
      <c r="AB2546" s="531"/>
      <c r="AC2546" s="593"/>
      <c r="AD2546" s="923"/>
      <c r="AE2546" s="846"/>
      <c r="AF2546" s="931"/>
      <c r="AG2546" s="923"/>
      <c r="AH2546" s="923"/>
      <c r="AI2546" s="641"/>
      <c r="AJ2546" s="537"/>
      <c r="AK2546" s="537"/>
      <c r="AL2546" s="537"/>
      <c r="AM2546" s="537"/>
      <c r="AN2546" s="537"/>
      <c r="AO2546" s="531"/>
      <c r="AP2546" s="141"/>
      <c r="AQ2546" s="141"/>
      <c r="AR2546" s="552"/>
      <c r="AS2546" s="552"/>
      <c r="AT2546" s="531"/>
      <c r="AU2546" s="593"/>
      <c r="AV2546" s="923"/>
      <c r="AW2546" s="846"/>
      <c r="AX2546" s="115"/>
      <c r="AY2546" s="5"/>
      <c r="AZ2546" s="5"/>
      <c r="BA2546" s="335"/>
      <c r="BC2546" s="5"/>
      <c r="BD2546" s="5"/>
      <c r="BE2546" s="335"/>
      <c r="BG2546" s="826"/>
      <c r="BH2546" s="607"/>
    </row>
    <row r="2547" spans="1:66" ht="12.75" customHeight="1" x14ac:dyDescent="0.25">
      <c r="A2547" s="21"/>
      <c r="B2547" s="112"/>
      <c r="C2547" s="116"/>
      <c r="D2547" s="623"/>
      <c r="E2547" s="278"/>
      <c r="F2547" s="116"/>
      <c r="G2547" s="694"/>
      <c r="H2547" s="878"/>
      <c r="I2547" s="397"/>
      <c r="J2547" s="380"/>
      <c r="K2547" s="415"/>
      <c r="L2547" s="738"/>
      <c r="M2547" s="739"/>
      <c r="N2547" s="931"/>
      <c r="O2547" s="923"/>
      <c r="P2547" s="923"/>
      <c r="Q2547" s="641"/>
      <c r="R2547" s="537"/>
      <c r="S2547" s="537"/>
      <c r="T2547" s="537"/>
      <c r="U2547" s="537"/>
      <c r="V2547" s="537"/>
      <c r="W2547" s="531"/>
      <c r="X2547" s="141"/>
      <c r="Y2547" s="141"/>
      <c r="Z2547" s="552"/>
      <c r="AA2547" s="552"/>
      <c r="AB2547" s="531"/>
      <c r="AC2547" s="593"/>
      <c r="AD2547" s="923"/>
      <c r="AE2547" s="846"/>
      <c r="AF2547" s="931"/>
      <c r="AG2547" s="923"/>
      <c r="AH2547" s="923"/>
      <c r="AI2547" s="641"/>
      <c r="AJ2547" s="537"/>
      <c r="AK2547" s="537"/>
      <c r="AL2547" s="537"/>
      <c r="AM2547" s="537"/>
      <c r="AN2547" s="537"/>
      <c r="AO2547" s="531"/>
      <c r="AP2547" s="141"/>
      <c r="AQ2547" s="141"/>
      <c r="AR2547" s="552"/>
      <c r="AS2547" s="552"/>
      <c r="AT2547" s="531"/>
      <c r="AU2547" s="593"/>
      <c r="AV2547" s="923"/>
      <c r="AW2547" s="846"/>
      <c r="AX2547" s="115"/>
      <c r="AY2547" s="5"/>
      <c r="AZ2547" s="5"/>
      <c r="BA2547" s="335"/>
      <c r="BC2547" s="5"/>
      <c r="BD2547" s="5"/>
      <c r="BE2547" s="335"/>
      <c r="BG2547" s="826"/>
      <c r="BH2547" s="607"/>
    </row>
    <row r="2548" spans="1:66" ht="12.75" customHeight="1" x14ac:dyDescent="0.25">
      <c r="A2548" s="21"/>
      <c r="B2548" s="112"/>
      <c r="C2548" s="116"/>
      <c r="D2548" s="623"/>
      <c r="E2548" s="278"/>
      <c r="F2548" s="116"/>
      <c r="G2548" s="694"/>
      <c r="H2548" s="878"/>
      <c r="I2548" s="397"/>
      <c r="J2548" s="380"/>
      <c r="K2548" s="410" t="s">
        <v>58</v>
      </c>
      <c r="L2548" s="738"/>
      <c r="M2548" s="739"/>
      <c r="N2548" s="931"/>
      <c r="O2548" s="923"/>
      <c r="P2548" s="923"/>
      <c r="Q2548" s="641"/>
      <c r="R2548" s="537"/>
      <c r="S2548" s="537"/>
      <c r="T2548" s="537"/>
      <c r="U2548" s="537"/>
      <c r="V2548" s="537"/>
      <c r="W2548" s="531"/>
      <c r="X2548" s="141"/>
      <c r="Y2548" s="141"/>
      <c r="Z2548" s="552"/>
      <c r="AA2548" s="552"/>
      <c r="AB2548" s="531"/>
      <c r="AC2548" s="593"/>
      <c r="AD2548" s="923"/>
      <c r="AE2548" s="846"/>
      <c r="AF2548" s="931"/>
      <c r="AG2548" s="923"/>
      <c r="AH2548" s="923"/>
      <c r="AI2548" s="641"/>
      <c r="AJ2548" s="537"/>
      <c r="AK2548" s="537"/>
      <c r="AL2548" s="537"/>
      <c r="AM2548" s="537"/>
      <c r="AN2548" s="537"/>
      <c r="AO2548" s="531"/>
      <c r="AP2548" s="141"/>
      <c r="AQ2548" s="141"/>
      <c r="AR2548" s="552"/>
      <c r="AS2548" s="552"/>
      <c r="AT2548" s="531"/>
      <c r="AU2548" s="593"/>
      <c r="AV2548" s="923"/>
      <c r="AW2548" s="846"/>
      <c r="AX2548" s="115"/>
      <c r="AY2548" s="5"/>
      <c r="AZ2548" s="5"/>
      <c r="BA2548" s="335"/>
      <c r="BC2548" s="5"/>
      <c r="BD2548" s="5"/>
      <c r="BE2548" s="335"/>
      <c r="BG2548" s="826"/>
      <c r="BH2548" s="607"/>
    </row>
    <row r="2549" spans="1:66" ht="12.75" customHeight="1" x14ac:dyDescent="0.25">
      <c r="A2549" s="21"/>
      <c r="B2549" s="112"/>
      <c r="C2549" s="116"/>
      <c r="D2549" s="623"/>
      <c r="E2549" s="278"/>
      <c r="F2549" s="116"/>
      <c r="G2549" s="694"/>
      <c r="H2549" s="878"/>
      <c r="I2549" s="397"/>
      <c r="J2549" s="380"/>
      <c r="K2549" s="408"/>
      <c r="L2549" s="738"/>
      <c r="M2549" s="739"/>
      <c r="N2549" s="931"/>
      <c r="O2549" s="923"/>
      <c r="P2549" s="923"/>
      <c r="Q2549" s="641"/>
      <c r="R2549" s="537"/>
      <c r="S2549" s="537"/>
      <c r="T2549" s="537"/>
      <c r="U2549" s="537"/>
      <c r="V2549" s="537"/>
      <c r="W2549" s="531"/>
      <c r="X2549" s="141"/>
      <c r="Y2549" s="141"/>
      <c r="Z2549" s="552"/>
      <c r="AA2549" s="552"/>
      <c r="AB2549" s="531"/>
      <c r="AC2549" s="593"/>
      <c r="AD2549" s="923"/>
      <c r="AE2549" s="846"/>
      <c r="AF2549" s="931"/>
      <c r="AG2549" s="923"/>
      <c r="AH2549" s="923"/>
      <c r="AI2549" s="641"/>
      <c r="AJ2549" s="537"/>
      <c r="AK2549" s="537"/>
      <c r="AL2549" s="537"/>
      <c r="AM2549" s="537"/>
      <c r="AN2549" s="537"/>
      <c r="AO2549" s="531"/>
      <c r="AP2549" s="141"/>
      <c r="AQ2549" s="141"/>
      <c r="AR2549" s="552"/>
      <c r="AS2549" s="552"/>
      <c r="AT2549" s="531"/>
      <c r="AU2549" s="593"/>
      <c r="AV2549" s="923"/>
      <c r="AW2549" s="846"/>
      <c r="AX2549" s="115"/>
      <c r="AY2549" s="5"/>
      <c r="AZ2549" s="5"/>
      <c r="BA2549" s="335"/>
      <c r="BC2549" s="5"/>
      <c r="BD2549" s="5"/>
      <c r="BE2549" s="335"/>
      <c r="BG2549" s="826"/>
      <c r="BH2549" s="607"/>
    </row>
    <row r="2550" spans="1:66" s="4" customFormat="1" ht="35.1" customHeight="1" x14ac:dyDescent="0.25">
      <c r="A2550" s="222" t="s">
        <v>6127</v>
      </c>
      <c r="B2550" s="112">
        <v>18</v>
      </c>
      <c r="C2550" s="116" t="s">
        <v>0</v>
      </c>
      <c r="D2550" s="620">
        <v>1000</v>
      </c>
      <c r="E2550" s="32"/>
      <c r="F2550" s="117">
        <v>12</v>
      </c>
      <c r="G2550" s="694">
        <v>1</v>
      </c>
      <c r="H2550" s="878" t="str">
        <f t="shared" si="3833"/>
        <v>096</v>
      </c>
      <c r="I2550" s="397">
        <v>85111000</v>
      </c>
      <c r="J2550" s="380" t="s">
        <v>3785</v>
      </c>
      <c r="K2550" s="494" t="s">
        <v>5391</v>
      </c>
      <c r="L2550" s="726">
        <v>0</v>
      </c>
      <c r="M2550" s="727">
        <v>0</v>
      </c>
      <c r="N2550" s="931"/>
      <c r="O2550" s="530">
        <f t="shared" ref="O2550:O2561" si="3858">IF(N2550&gt;L2550,"0 ",N2550-L2550)</f>
        <v>0</v>
      </c>
      <c r="P2550" s="530">
        <f t="shared" ref="P2550:P2561" si="3859">IF(N2550&lt;L2550,"0 ",N2550-L2550)</f>
        <v>0</v>
      </c>
      <c r="Q2550" s="646"/>
      <c r="R2550" s="536"/>
      <c r="S2550" s="536"/>
      <c r="T2550" s="536"/>
      <c r="U2550" s="536"/>
      <c r="V2550" s="536"/>
      <c r="W2550" s="683" t="str">
        <f>IF(SUM(Q2550:V2550)=X2550,"OK",SUM(Q2550:V2550)-X2550)</f>
        <v>OK</v>
      </c>
      <c r="X2550" s="141"/>
      <c r="Y2550" s="141"/>
      <c r="Z2550" s="552"/>
      <c r="AA2550" s="552"/>
      <c r="AB2550" s="683" t="str">
        <f>IF(SUM(Z2550:AA2550)=AC2550,"OK",SUM(Z2550:AA2550)-AC2550)</f>
        <v>OK</v>
      </c>
      <c r="AC2550" s="593"/>
      <c r="AD2550" s="530">
        <f t="shared" ref="AD2550:AD2561" si="3860">X2550+Y2550+AC2550</f>
        <v>0</v>
      </c>
      <c r="AE2550" s="842">
        <f t="shared" ref="AE2550:AE2561" si="3861">N2550+AD2550</f>
        <v>0</v>
      </c>
      <c r="AF2550" s="931"/>
      <c r="AG2550" s="530">
        <f t="shared" ref="AG2550:AG2561" si="3862">IF(AF2550&gt;M2550,"0 ",AF2550-M2550)</f>
        <v>0</v>
      </c>
      <c r="AH2550" s="530">
        <f t="shared" ref="AH2550:AH2561" si="3863">IF(AF2550&lt;M2550,"0 ",AF2550-M2550)</f>
        <v>0</v>
      </c>
      <c r="AI2550" s="641"/>
      <c r="AJ2550" s="537"/>
      <c r="AK2550" s="537"/>
      <c r="AL2550" s="537"/>
      <c r="AM2550" s="537"/>
      <c r="AN2550" s="537"/>
      <c r="AO2550" s="683" t="str">
        <f>IF(SUM(AI2550:AN2550)=AP2550,"OK",SUM(AI2550:AN2550)-AP2550)</f>
        <v>OK</v>
      </c>
      <c r="AP2550" s="141"/>
      <c r="AQ2550" s="141"/>
      <c r="AR2550" s="552"/>
      <c r="AS2550" s="552"/>
      <c r="AT2550" s="683" t="str">
        <f>IF(SUM(AR2550:AS2550)=AU2550,"OK",SUM(AR2550:AS2550)-AU2550)</f>
        <v>OK</v>
      </c>
      <c r="AU2550" s="593"/>
      <c r="AV2550" s="530">
        <f t="shared" ref="AV2550:AV2561" si="3864">AP2550+AQ2550+AU2550</f>
        <v>0</v>
      </c>
      <c r="AW2550" s="842">
        <f t="shared" ref="AW2550:AW2561" si="3865">AF2550+AV2550</f>
        <v>0</v>
      </c>
      <c r="AX2550" s="115">
        <f t="shared" ref="AX2550:AX2561" si="3866">L2550</f>
        <v>0</v>
      </c>
      <c r="AY2550" s="5">
        <f t="shared" ref="AY2550:AY2561" si="3867">AE2550</f>
        <v>0</v>
      </c>
      <c r="AZ2550" s="7">
        <f>AY2550-AX2550</f>
        <v>0</v>
      </c>
      <c r="BA2550" s="335" t="e">
        <f>AZ2550/AX2550</f>
        <v>#DIV/0!</v>
      </c>
      <c r="BB2550" s="23">
        <f t="shared" ref="BB2550:BB2561" si="3868">M2550</f>
        <v>0</v>
      </c>
      <c r="BC2550" s="5">
        <f>AW2550</f>
        <v>0</v>
      </c>
      <c r="BD2550" s="7">
        <f>BC2550-BB2550</f>
        <v>0</v>
      </c>
      <c r="BE2550" s="335" t="e">
        <f>BD2550/BB2550</f>
        <v>#DIV/0!</v>
      </c>
      <c r="BF2550" s="41"/>
      <c r="BG2550" s="826" t="str">
        <f t="shared" ref="BG2550:BG2561" si="3869">RIGHT(LEFT(I2550,3),2)&amp;"."&amp;RIGHT(LEFT(I2550,5),2)</f>
        <v>51.11</v>
      </c>
      <c r="BH2550" s="607" t="b">
        <f>COUNTIF('Codes SEC'!$B$2:$B$250,Ministres!BG2550)&gt;0</f>
        <v>1</v>
      </c>
      <c r="BI2550" s="41"/>
      <c r="BJ2550" s="41"/>
      <c r="BK2550" s="41"/>
      <c r="BL2550" s="41"/>
      <c r="BM2550" s="41"/>
      <c r="BN2550" s="41"/>
    </row>
    <row r="2551" spans="1:66" ht="35.1" customHeight="1" x14ac:dyDescent="0.25">
      <c r="A2551" s="222" t="s">
        <v>6127</v>
      </c>
      <c r="B2551" s="112">
        <v>18</v>
      </c>
      <c r="C2551" s="116" t="s">
        <v>0</v>
      </c>
      <c r="D2551" s="620">
        <v>1000</v>
      </c>
      <c r="E2551" s="278"/>
      <c r="F2551" s="116">
        <v>12</v>
      </c>
      <c r="G2551" s="694">
        <v>1</v>
      </c>
      <c r="H2551" s="878" t="str">
        <f t="shared" si="3833"/>
        <v>096</v>
      </c>
      <c r="I2551" s="397" t="s">
        <v>3284</v>
      </c>
      <c r="J2551" s="380" t="s">
        <v>2854</v>
      </c>
      <c r="K2551" s="408" t="s">
        <v>65</v>
      </c>
      <c r="L2551" s="733">
        <v>19000</v>
      </c>
      <c r="M2551" s="734">
        <v>8000</v>
      </c>
      <c r="N2551" s="931"/>
      <c r="O2551" s="530">
        <f t="shared" si="3858"/>
        <v>-19000</v>
      </c>
      <c r="P2551" s="530" t="str">
        <f t="shared" si="3859"/>
        <v xml:space="preserve">0 </v>
      </c>
      <c r="Q2551" s="646"/>
      <c r="R2551" s="536"/>
      <c r="S2551" s="536"/>
      <c r="T2551" s="536"/>
      <c r="U2551" s="536"/>
      <c r="V2551" s="536"/>
      <c r="W2551" s="683" t="str">
        <f t="shared" ref="W2551:W2561" si="3870">IF(SUM(Q2551:V2551)=X2551,"OK",SUM(Q2551:V2551)-X2551)</f>
        <v>OK</v>
      </c>
      <c r="X2551" s="141"/>
      <c r="Y2551" s="141"/>
      <c r="Z2551" s="552"/>
      <c r="AA2551" s="552"/>
      <c r="AB2551" s="683" t="str">
        <f t="shared" ref="AB2551:AB2561" si="3871">IF(SUM(Z2551:AA2551)=AC2551,"OK",SUM(Z2551:AA2551)-AC2551)</f>
        <v>OK</v>
      </c>
      <c r="AC2551" s="593"/>
      <c r="AD2551" s="530">
        <f t="shared" si="3860"/>
        <v>0</v>
      </c>
      <c r="AE2551" s="842">
        <f t="shared" si="3861"/>
        <v>0</v>
      </c>
      <c r="AF2551" s="931"/>
      <c r="AG2551" s="530">
        <f t="shared" si="3862"/>
        <v>-8000</v>
      </c>
      <c r="AH2551" s="530" t="str">
        <f t="shared" si="3863"/>
        <v xml:space="preserve">0 </v>
      </c>
      <c r="AI2551" s="641"/>
      <c r="AJ2551" s="537"/>
      <c r="AK2551" s="537"/>
      <c r="AL2551" s="537"/>
      <c r="AM2551" s="537"/>
      <c r="AN2551" s="537"/>
      <c r="AO2551" s="683" t="str">
        <f t="shared" ref="AO2551:AO2561" si="3872">IF(SUM(AI2551:AN2551)=AP2551,"OK",SUM(AI2551:AN2551)-AP2551)</f>
        <v>OK</v>
      </c>
      <c r="AP2551" s="141"/>
      <c r="AQ2551" s="141"/>
      <c r="AR2551" s="552"/>
      <c r="AS2551" s="552"/>
      <c r="AT2551" s="683" t="str">
        <f t="shared" ref="AT2551:AT2561" si="3873">IF(SUM(AR2551:AS2551)=AU2551,"OK",SUM(AR2551:AS2551)-AU2551)</f>
        <v>OK</v>
      </c>
      <c r="AU2551" s="593"/>
      <c r="AV2551" s="530">
        <f t="shared" si="3864"/>
        <v>0</v>
      </c>
      <c r="AW2551" s="842">
        <f t="shared" si="3865"/>
        <v>0</v>
      </c>
      <c r="AX2551" s="115">
        <f t="shared" si="3866"/>
        <v>19000</v>
      </c>
      <c r="AY2551" s="5">
        <f t="shared" si="3867"/>
        <v>0</v>
      </c>
      <c r="AZ2551" s="7">
        <f t="shared" ref="AZ2551:AZ2555" si="3874">AY2551-AX2551</f>
        <v>-19000</v>
      </c>
      <c r="BA2551" s="335">
        <f t="shared" ref="BA2551:BA2561" si="3875">AZ2551/AX2551</f>
        <v>-1</v>
      </c>
      <c r="BB2551" s="23">
        <f t="shared" si="3868"/>
        <v>8000</v>
      </c>
      <c r="BC2551" s="5">
        <f t="shared" ref="BC2551:BC2561" si="3876">AW2551</f>
        <v>0</v>
      </c>
      <c r="BD2551" s="7">
        <f t="shared" ref="BD2551:BD2555" si="3877">BC2551-BB2551</f>
        <v>-8000</v>
      </c>
      <c r="BE2551" s="335">
        <f t="shared" ref="BE2551:BE2561" si="3878">BD2551/BB2551</f>
        <v>-1</v>
      </c>
      <c r="BG2551" s="826" t="str">
        <f t="shared" si="3869"/>
        <v>51.12</v>
      </c>
      <c r="BH2551" s="607" t="b">
        <f>COUNTIF('Codes SEC'!$B$2:$B$250,Ministres!BG2551)&gt;0</f>
        <v>1</v>
      </c>
    </row>
    <row r="2552" spans="1:66" ht="35.1" customHeight="1" x14ac:dyDescent="0.25">
      <c r="A2552" s="222" t="s">
        <v>6127</v>
      </c>
      <c r="B2552" s="112">
        <v>18</v>
      </c>
      <c r="C2552" s="116" t="s">
        <v>0</v>
      </c>
      <c r="D2552" s="620">
        <v>1000</v>
      </c>
      <c r="E2552" s="278"/>
      <c r="F2552" s="116">
        <v>12</v>
      </c>
      <c r="G2552" s="694">
        <v>1</v>
      </c>
      <c r="H2552" s="878" t="str">
        <f t="shared" si="3833"/>
        <v>096</v>
      </c>
      <c r="I2552" s="397" t="s">
        <v>3284</v>
      </c>
      <c r="J2552" s="380" t="s">
        <v>2855</v>
      </c>
      <c r="K2552" s="408" t="s">
        <v>66</v>
      </c>
      <c r="L2552" s="733">
        <v>19500</v>
      </c>
      <c r="M2552" s="734">
        <v>14000</v>
      </c>
      <c r="N2552" s="931"/>
      <c r="O2552" s="530">
        <f t="shared" si="3858"/>
        <v>-19500</v>
      </c>
      <c r="P2552" s="530" t="str">
        <f t="shared" si="3859"/>
        <v xml:space="preserve">0 </v>
      </c>
      <c r="Q2552" s="646"/>
      <c r="R2552" s="536"/>
      <c r="S2552" s="536"/>
      <c r="T2552" s="536"/>
      <c r="U2552" s="536"/>
      <c r="V2552" s="536"/>
      <c r="W2552" s="683" t="str">
        <f t="shared" si="3870"/>
        <v>OK</v>
      </c>
      <c r="X2552" s="141"/>
      <c r="Y2552" s="141"/>
      <c r="Z2552" s="552"/>
      <c r="AA2552" s="552"/>
      <c r="AB2552" s="683" t="str">
        <f t="shared" si="3871"/>
        <v>OK</v>
      </c>
      <c r="AC2552" s="593"/>
      <c r="AD2552" s="530">
        <f t="shared" si="3860"/>
        <v>0</v>
      </c>
      <c r="AE2552" s="842">
        <f t="shared" si="3861"/>
        <v>0</v>
      </c>
      <c r="AF2552" s="931"/>
      <c r="AG2552" s="530">
        <f t="shared" si="3862"/>
        <v>-14000</v>
      </c>
      <c r="AH2552" s="530" t="str">
        <f t="shared" si="3863"/>
        <v xml:space="preserve">0 </v>
      </c>
      <c r="AI2552" s="641"/>
      <c r="AJ2552" s="537"/>
      <c r="AK2552" s="537"/>
      <c r="AL2552" s="537"/>
      <c r="AM2552" s="537"/>
      <c r="AN2552" s="537"/>
      <c r="AO2552" s="683" t="str">
        <f t="shared" si="3872"/>
        <v>OK</v>
      </c>
      <c r="AP2552" s="141"/>
      <c r="AQ2552" s="141"/>
      <c r="AR2552" s="552"/>
      <c r="AS2552" s="552"/>
      <c r="AT2552" s="683" t="str">
        <f t="shared" si="3873"/>
        <v>OK</v>
      </c>
      <c r="AU2552" s="593"/>
      <c r="AV2552" s="530">
        <f t="shared" si="3864"/>
        <v>0</v>
      </c>
      <c r="AW2552" s="842">
        <f t="shared" si="3865"/>
        <v>0</v>
      </c>
      <c r="AX2552" s="115">
        <f t="shared" si="3866"/>
        <v>19500</v>
      </c>
      <c r="AY2552" s="5">
        <f t="shared" si="3867"/>
        <v>0</v>
      </c>
      <c r="AZ2552" s="7">
        <f t="shared" si="3874"/>
        <v>-19500</v>
      </c>
      <c r="BA2552" s="335">
        <f t="shared" si="3875"/>
        <v>-1</v>
      </c>
      <c r="BB2552" s="23">
        <f t="shared" si="3868"/>
        <v>14000</v>
      </c>
      <c r="BC2552" s="5">
        <f t="shared" si="3876"/>
        <v>0</v>
      </c>
      <c r="BD2552" s="7">
        <f t="shared" si="3877"/>
        <v>-14000</v>
      </c>
      <c r="BE2552" s="335">
        <f t="shared" si="3878"/>
        <v>-1</v>
      </c>
      <c r="BG2552" s="826" t="str">
        <f t="shared" si="3869"/>
        <v>51.12</v>
      </c>
      <c r="BH2552" s="607" t="b">
        <f>COUNTIF('Codes SEC'!$B$2:$B$250,Ministres!BG2552)&gt;0</f>
        <v>1</v>
      </c>
    </row>
    <row r="2553" spans="1:66" ht="35.1" customHeight="1" x14ac:dyDescent="0.25">
      <c r="A2553" s="222" t="s">
        <v>6127</v>
      </c>
      <c r="B2553" s="112">
        <v>18</v>
      </c>
      <c r="C2553" s="116" t="s">
        <v>0</v>
      </c>
      <c r="D2553" s="620">
        <v>1000</v>
      </c>
      <c r="E2553" s="278"/>
      <c r="F2553" s="116">
        <v>12</v>
      </c>
      <c r="G2553" s="694">
        <v>1</v>
      </c>
      <c r="H2553" s="878" t="str">
        <f t="shared" si="3833"/>
        <v>096</v>
      </c>
      <c r="I2553" s="397" t="s">
        <v>3284</v>
      </c>
      <c r="J2553" s="380" t="s">
        <v>2856</v>
      </c>
      <c r="K2553" s="408" t="s">
        <v>633</v>
      </c>
      <c r="L2553" s="733">
        <v>50000</v>
      </c>
      <c r="M2553" s="734">
        <v>46100</v>
      </c>
      <c r="N2553" s="931"/>
      <c r="O2553" s="530">
        <f t="shared" si="3858"/>
        <v>-50000</v>
      </c>
      <c r="P2553" s="530" t="str">
        <f t="shared" si="3859"/>
        <v xml:space="preserve">0 </v>
      </c>
      <c r="Q2553" s="646"/>
      <c r="R2553" s="536"/>
      <c r="S2553" s="536"/>
      <c r="T2553" s="536"/>
      <c r="U2553" s="536"/>
      <c r="V2553" s="536"/>
      <c r="W2553" s="683" t="str">
        <f t="shared" si="3870"/>
        <v>OK</v>
      </c>
      <c r="X2553" s="141"/>
      <c r="Y2553" s="141"/>
      <c r="Z2553" s="552"/>
      <c r="AA2553" s="552"/>
      <c r="AB2553" s="683" t="str">
        <f t="shared" si="3871"/>
        <v>OK</v>
      </c>
      <c r="AC2553" s="593"/>
      <c r="AD2553" s="530">
        <f t="shared" si="3860"/>
        <v>0</v>
      </c>
      <c r="AE2553" s="842">
        <f t="shared" si="3861"/>
        <v>0</v>
      </c>
      <c r="AF2553" s="931"/>
      <c r="AG2553" s="530">
        <f t="shared" si="3862"/>
        <v>-46100</v>
      </c>
      <c r="AH2553" s="530" t="str">
        <f t="shared" si="3863"/>
        <v xml:space="preserve">0 </v>
      </c>
      <c r="AI2553" s="641"/>
      <c r="AJ2553" s="537"/>
      <c r="AK2553" s="537"/>
      <c r="AL2553" s="537"/>
      <c r="AM2553" s="537"/>
      <c r="AN2553" s="537"/>
      <c r="AO2553" s="683" t="str">
        <f t="shared" si="3872"/>
        <v>OK</v>
      </c>
      <c r="AP2553" s="141"/>
      <c r="AQ2553" s="141"/>
      <c r="AR2553" s="552"/>
      <c r="AS2553" s="552"/>
      <c r="AT2553" s="683" t="str">
        <f t="shared" si="3873"/>
        <v>OK</v>
      </c>
      <c r="AU2553" s="593"/>
      <c r="AV2553" s="530">
        <f t="shared" si="3864"/>
        <v>0</v>
      </c>
      <c r="AW2553" s="842">
        <f t="shared" si="3865"/>
        <v>0</v>
      </c>
      <c r="AX2553" s="115">
        <f t="shared" si="3866"/>
        <v>50000</v>
      </c>
      <c r="AY2553" s="5">
        <f t="shared" si="3867"/>
        <v>0</v>
      </c>
      <c r="AZ2553" s="7">
        <f>AY2553-AX2553</f>
        <v>-50000</v>
      </c>
      <c r="BA2553" s="335">
        <f t="shared" si="3875"/>
        <v>-1</v>
      </c>
      <c r="BB2553" s="23">
        <f t="shared" si="3868"/>
        <v>46100</v>
      </c>
      <c r="BC2553" s="5">
        <f t="shared" si="3876"/>
        <v>0</v>
      </c>
      <c r="BD2553" s="7">
        <f>BC2553-BB2553</f>
        <v>-46100</v>
      </c>
      <c r="BE2553" s="335">
        <f t="shared" si="3878"/>
        <v>-1</v>
      </c>
      <c r="BG2553" s="826" t="str">
        <f t="shared" si="3869"/>
        <v>51.12</v>
      </c>
      <c r="BH2553" s="607" t="b">
        <f>COUNTIF('Codes SEC'!$B$2:$B$250,Ministres!BG2553)&gt;0</f>
        <v>1</v>
      </c>
    </row>
    <row r="2554" spans="1:66" ht="35.1" customHeight="1" x14ac:dyDescent="0.25">
      <c r="A2554" s="222" t="s">
        <v>6127</v>
      </c>
      <c r="B2554" s="112">
        <v>18</v>
      </c>
      <c r="C2554" s="116" t="s">
        <v>0</v>
      </c>
      <c r="D2554" s="620">
        <v>1000</v>
      </c>
      <c r="E2554" s="278"/>
      <c r="F2554" s="116">
        <v>17</v>
      </c>
      <c r="G2554" s="694">
        <v>1</v>
      </c>
      <c r="H2554" s="878" t="str">
        <f t="shared" si="3833"/>
        <v>096</v>
      </c>
      <c r="I2554" s="397" t="s">
        <v>3284</v>
      </c>
      <c r="J2554" s="380" t="s">
        <v>2857</v>
      </c>
      <c r="K2554" s="408" t="s">
        <v>425</v>
      </c>
      <c r="L2554" s="733">
        <v>20000</v>
      </c>
      <c r="M2554" s="734">
        <v>20000</v>
      </c>
      <c r="N2554" s="931"/>
      <c r="O2554" s="530">
        <f t="shared" si="3858"/>
        <v>-20000</v>
      </c>
      <c r="P2554" s="530" t="str">
        <f t="shared" si="3859"/>
        <v xml:space="preserve">0 </v>
      </c>
      <c r="Q2554" s="646"/>
      <c r="R2554" s="536"/>
      <c r="S2554" s="536"/>
      <c r="T2554" s="536"/>
      <c r="U2554" s="536"/>
      <c r="V2554" s="536"/>
      <c r="W2554" s="683" t="str">
        <f t="shared" si="3870"/>
        <v>OK</v>
      </c>
      <c r="X2554" s="141"/>
      <c r="Y2554" s="141"/>
      <c r="Z2554" s="552"/>
      <c r="AA2554" s="552"/>
      <c r="AB2554" s="683" t="str">
        <f t="shared" si="3871"/>
        <v>OK</v>
      </c>
      <c r="AC2554" s="593"/>
      <c r="AD2554" s="530">
        <f t="shared" si="3860"/>
        <v>0</v>
      </c>
      <c r="AE2554" s="842">
        <f t="shared" si="3861"/>
        <v>0</v>
      </c>
      <c r="AF2554" s="931"/>
      <c r="AG2554" s="530">
        <f t="shared" si="3862"/>
        <v>-20000</v>
      </c>
      <c r="AH2554" s="530" t="str">
        <f t="shared" si="3863"/>
        <v xml:space="preserve">0 </v>
      </c>
      <c r="AI2554" s="641"/>
      <c r="AJ2554" s="537"/>
      <c r="AK2554" s="537"/>
      <c r="AL2554" s="537"/>
      <c r="AM2554" s="537"/>
      <c r="AN2554" s="537"/>
      <c r="AO2554" s="683" t="str">
        <f t="shared" si="3872"/>
        <v>OK</v>
      </c>
      <c r="AP2554" s="141"/>
      <c r="AQ2554" s="141"/>
      <c r="AR2554" s="552"/>
      <c r="AS2554" s="552"/>
      <c r="AT2554" s="683" t="str">
        <f t="shared" si="3873"/>
        <v>OK</v>
      </c>
      <c r="AU2554" s="593"/>
      <c r="AV2554" s="530">
        <f t="shared" si="3864"/>
        <v>0</v>
      </c>
      <c r="AW2554" s="842">
        <f t="shared" si="3865"/>
        <v>0</v>
      </c>
      <c r="AX2554" s="115">
        <f t="shared" si="3866"/>
        <v>20000</v>
      </c>
      <c r="AY2554" s="5">
        <f t="shared" si="3867"/>
        <v>0</v>
      </c>
      <c r="AZ2554" s="7">
        <f t="shared" si="3874"/>
        <v>-20000</v>
      </c>
      <c r="BA2554" s="335">
        <f t="shared" si="3875"/>
        <v>-1</v>
      </c>
      <c r="BB2554" s="23">
        <f t="shared" si="3868"/>
        <v>20000</v>
      </c>
      <c r="BC2554" s="5">
        <f t="shared" si="3876"/>
        <v>0</v>
      </c>
      <c r="BD2554" s="7">
        <f t="shared" si="3877"/>
        <v>-20000</v>
      </c>
      <c r="BE2554" s="335">
        <f t="shared" si="3878"/>
        <v>-1</v>
      </c>
      <c r="BG2554" s="826" t="str">
        <f t="shared" si="3869"/>
        <v>51.12</v>
      </c>
      <c r="BH2554" s="607" t="b">
        <f>COUNTIF('Codes SEC'!$B$2:$B$250,Ministres!BG2554)&gt;0</f>
        <v>1</v>
      </c>
    </row>
    <row r="2555" spans="1:66" ht="35.1" customHeight="1" x14ac:dyDescent="0.25">
      <c r="A2555" s="222" t="s">
        <v>6127</v>
      </c>
      <c r="B2555" s="112">
        <v>18</v>
      </c>
      <c r="C2555" s="116" t="s">
        <v>0</v>
      </c>
      <c r="D2555" s="620">
        <v>1000</v>
      </c>
      <c r="E2555" s="278"/>
      <c r="F2555" s="116">
        <v>12</v>
      </c>
      <c r="G2555" s="694">
        <v>1</v>
      </c>
      <c r="H2555" s="878" t="str">
        <f t="shared" si="3833"/>
        <v>096</v>
      </c>
      <c r="I2555" s="397" t="s">
        <v>3284</v>
      </c>
      <c r="J2555" s="380" t="s">
        <v>2858</v>
      </c>
      <c r="K2555" s="488" t="s">
        <v>3206</v>
      </c>
      <c r="L2555" s="731">
        <v>105</v>
      </c>
      <c r="M2555" s="732">
        <v>884</v>
      </c>
      <c r="N2555" s="931"/>
      <c r="O2555" s="530">
        <f t="shared" si="3858"/>
        <v>-105</v>
      </c>
      <c r="P2555" s="530" t="str">
        <f t="shared" si="3859"/>
        <v xml:space="preserve">0 </v>
      </c>
      <c r="Q2555" s="646"/>
      <c r="R2555" s="536"/>
      <c r="S2555" s="536"/>
      <c r="T2555" s="536"/>
      <c r="U2555" s="536"/>
      <c r="V2555" s="536"/>
      <c r="W2555" s="683" t="str">
        <f t="shared" si="3870"/>
        <v>OK</v>
      </c>
      <c r="X2555" s="141"/>
      <c r="Y2555" s="141"/>
      <c r="Z2555" s="552"/>
      <c r="AA2555" s="552"/>
      <c r="AB2555" s="683" t="str">
        <f t="shared" si="3871"/>
        <v>OK</v>
      </c>
      <c r="AC2555" s="593"/>
      <c r="AD2555" s="530">
        <f t="shared" si="3860"/>
        <v>0</v>
      </c>
      <c r="AE2555" s="842">
        <f t="shared" si="3861"/>
        <v>0</v>
      </c>
      <c r="AF2555" s="931"/>
      <c r="AG2555" s="530">
        <f t="shared" si="3862"/>
        <v>-884</v>
      </c>
      <c r="AH2555" s="530" t="str">
        <f t="shared" si="3863"/>
        <v xml:space="preserve">0 </v>
      </c>
      <c r="AI2555" s="641"/>
      <c r="AJ2555" s="537"/>
      <c r="AK2555" s="537"/>
      <c r="AL2555" s="537"/>
      <c r="AM2555" s="537"/>
      <c r="AN2555" s="537"/>
      <c r="AO2555" s="683" t="str">
        <f t="shared" si="3872"/>
        <v>OK</v>
      </c>
      <c r="AP2555" s="141"/>
      <c r="AQ2555" s="141"/>
      <c r="AR2555" s="552"/>
      <c r="AS2555" s="552"/>
      <c r="AT2555" s="683" t="str">
        <f t="shared" si="3873"/>
        <v>OK</v>
      </c>
      <c r="AU2555" s="593"/>
      <c r="AV2555" s="530">
        <f t="shared" si="3864"/>
        <v>0</v>
      </c>
      <c r="AW2555" s="842">
        <f t="shared" si="3865"/>
        <v>0</v>
      </c>
      <c r="AX2555" s="115">
        <f t="shared" si="3866"/>
        <v>105</v>
      </c>
      <c r="AY2555" s="5">
        <f t="shared" si="3867"/>
        <v>0</v>
      </c>
      <c r="AZ2555" s="7">
        <f t="shared" si="3874"/>
        <v>-105</v>
      </c>
      <c r="BA2555" s="335">
        <f t="shared" si="3875"/>
        <v>-1</v>
      </c>
      <c r="BB2555" s="23">
        <f t="shared" si="3868"/>
        <v>884</v>
      </c>
      <c r="BC2555" s="5">
        <f t="shared" si="3876"/>
        <v>0</v>
      </c>
      <c r="BD2555" s="7">
        <f t="shared" si="3877"/>
        <v>-884</v>
      </c>
      <c r="BE2555" s="335">
        <f t="shared" si="3878"/>
        <v>-1</v>
      </c>
      <c r="BG2555" s="826" t="str">
        <f t="shared" si="3869"/>
        <v>51.12</v>
      </c>
      <c r="BH2555" s="607" t="b">
        <f>COUNTIF('Codes SEC'!$B$2:$B$250,Ministres!BG2555)&gt;0</f>
        <v>1</v>
      </c>
    </row>
    <row r="2556" spans="1:66" ht="35.1" customHeight="1" x14ac:dyDescent="0.25">
      <c r="A2556" s="222" t="s">
        <v>6127</v>
      </c>
      <c r="B2556" s="112">
        <v>18</v>
      </c>
      <c r="C2556" s="116" t="s">
        <v>0</v>
      </c>
      <c r="D2556" s="620">
        <v>1000</v>
      </c>
      <c r="E2556" s="278"/>
      <c r="F2556" s="116">
        <v>12</v>
      </c>
      <c r="G2556" s="694">
        <v>1</v>
      </c>
      <c r="H2556" s="878" t="str">
        <f t="shared" si="3833"/>
        <v>096</v>
      </c>
      <c r="I2556" s="397" t="s">
        <v>3284</v>
      </c>
      <c r="J2556" s="380" t="s">
        <v>2859</v>
      </c>
      <c r="K2556" s="449" t="s">
        <v>3207</v>
      </c>
      <c r="L2556" s="733">
        <v>1000</v>
      </c>
      <c r="M2556" s="734">
        <v>1000</v>
      </c>
      <c r="N2556" s="931"/>
      <c r="O2556" s="530">
        <f t="shared" si="3858"/>
        <v>-1000</v>
      </c>
      <c r="P2556" s="530" t="str">
        <f t="shared" si="3859"/>
        <v xml:space="preserve">0 </v>
      </c>
      <c r="Q2556" s="646"/>
      <c r="R2556" s="536"/>
      <c r="S2556" s="536"/>
      <c r="T2556" s="536"/>
      <c r="U2556" s="536"/>
      <c r="V2556" s="536"/>
      <c r="W2556" s="683" t="str">
        <f t="shared" si="3870"/>
        <v>OK</v>
      </c>
      <c r="X2556" s="141"/>
      <c r="Y2556" s="141"/>
      <c r="Z2556" s="552"/>
      <c r="AA2556" s="552"/>
      <c r="AB2556" s="683" t="str">
        <f t="shared" si="3871"/>
        <v>OK</v>
      </c>
      <c r="AC2556" s="593"/>
      <c r="AD2556" s="530">
        <f t="shared" si="3860"/>
        <v>0</v>
      </c>
      <c r="AE2556" s="842">
        <f t="shared" si="3861"/>
        <v>0</v>
      </c>
      <c r="AF2556" s="931"/>
      <c r="AG2556" s="530">
        <f t="shared" si="3862"/>
        <v>-1000</v>
      </c>
      <c r="AH2556" s="530" t="str">
        <f t="shared" si="3863"/>
        <v xml:space="preserve">0 </v>
      </c>
      <c r="AI2556" s="641"/>
      <c r="AJ2556" s="537"/>
      <c r="AK2556" s="537"/>
      <c r="AL2556" s="537"/>
      <c r="AM2556" s="537"/>
      <c r="AN2556" s="537"/>
      <c r="AO2556" s="683" t="str">
        <f t="shared" si="3872"/>
        <v>OK</v>
      </c>
      <c r="AP2556" s="141"/>
      <c r="AQ2556" s="141"/>
      <c r="AR2556" s="552"/>
      <c r="AS2556" s="552"/>
      <c r="AT2556" s="683" t="str">
        <f t="shared" si="3873"/>
        <v>OK</v>
      </c>
      <c r="AU2556" s="593"/>
      <c r="AV2556" s="530">
        <f t="shared" si="3864"/>
        <v>0</v>
      </c>
      <c r="AW2556" s="842">
        <f t="shared" si="3865"/>
        <v>0</v>
      </c>
      <c r="AX2556" s="115">
        <f t="shared" si="3866"/>
        <v>1000</v>
      </c>
      <c r="AY2556" s="5">
        <f t="shared" si="3867"/>
        <v>0</v>
      </c>
      <c r="AZ2556" s="7">
        <f t="shared" ref="AZ2556:AZ2561" si="3879">AY2556-AX2556</f>
        <v>-1000</v>
      </c>
      <c r="BA2556" s="335">
        <f t="shared" si="3875"/>
        <v>-1</v>
      </c>
      <c r="BB2556" s="23">
        <f t="shared" si="3868"/>
        <v>1000</v>
      </c>
      <c r="BC2556" s="5">
        <f t="shared" si="3876"/>
        <v>0</v>
      </c>
      <c r="BD2556" s="7">
        <f t="shared" ref="BD2556:BD2561" si="3880">BC2556-BB2556</f>
        <v>-1000</v>
      </c>
      <c r="BE2556" s="335">
        <f t="shared" si="3878"/>
        <v>-1</v>
      </c>
      <c r="BG2556" s="826" t="str">
        <f t="shared" si="3869"/>
        <v>51.12</v>
      </c>
      <c r="BH2556" s="607" t="b">
        <f>COUNTIF('Codes SEC'!$B$2:$B$250,Ministres!BG2556)&gt;0</f>
        <v>1</v>
      </c>
    </row>
    <row r="2557" spans="1:66" s="4" customFormat="1" ht="35.1" customHeight="1" x14ac:dyDescent="0.25">
      <c r="A2557" s="222" t="s">
        <v>6127</v>
      </c>
      <c r="B2557" s="112">
        <v>18</v>
      </c>
      <c r="C2557" s="116" t="s">
        <v>0</v>
      </c>
      <c r="D2557" s="620">
        <v>1000</v>
      </c>
      <c r="E2557" s="278"/>
      <c r="F2557" s="116">
        <v>6</v>
      </c>
      <c r="G2557" s="694">
        <v>1</v>
      </c>
      <c r="H2557" s="878" t="str">
        <f t="shared" si="3833"/>
        <v>096</v>
      </c>
      <c r="I2557" s="397" t="s">
        <v>3284</v>
      </c>
      <c r="J2557" s="380" t="s">
        <v>2860</v>
      </c>
      <c r="K2557" s="509" t="s">
        <v>5392</v>
      </c>
      <c r="L2557" s="733">
        <v>0</v>
      </c>
      <c r="M2557" s="734">
        <v>0</v>
      </c>
      <c r="N2557" s="931"/>
      <c r="O2557" s="530">
        <f t="shared" si="3858"/>
        <v>0</v>
      </c>
      <c r="P2557" s="530">
        <f t="shared" si="3859"/>
        <v>0</v>
      </c>
      <c r="Q2557" s="646"/>
      <c r="R2557" s="536"/>
      <c r="S2557" s="536"/>
      <c r="T2557" s="536"/>
      <c r="U2557" s="536"/>
      <c r="V2557" s="536"/>
      <c r="W2557" s="683" t="str">
        <f t="shared" si="3870"/>
        <v>OK</v>
      </c>
      <c r="X2557" s="141"/>
      <c r="Y2557" s="141"/>
      <c r="Z2557" s="552"/>
      <c r="AA2557" s="552"/>
      <c r="AB2557" s="683" t="str">
        <f t="shared" si="3871"/>
        <v>OK</v>
      </c>
      <c r="AC2557" s="593"/>
      <c r="AD2557" s="530">
        <f t="shared" si="3860"/>
        <v>0</v>
      </c>
      <c r="AE2557" s="842">
        <f t="shared" si="3861"/>
        <v>0</v>
      </c>
      <c r="AF2557" s="931"/>
      <c r="AG2557" s="530">
        <f t="shared" si="3862"/>
        <v>0</v>
      </c>
      <c r="AH2557" s="530">
        <f t="shared" si="3863"/>
        <v>0</v>
      </c>
      <c r="AI2557" s="641"/>
      <c r="AJ2557" s="537"/>
      <c r="AK2557" s="537"/>
      <c r="AL2557" s="537"/>
      <c r="AM2557" s="537"/>
      <c r="AN2557" s="537"/>
      <c r="AO2557" s="683" t="str">
        <f t="shared" si="3872"/>
        <v>OK</v>
      </c>
      <c r="AP2557" s="141"/>
      <c r="AQ2557" s="141"/>
      <c r="AR2557" s="552"/>
      <c r="AS2557" s="552"/>
      <c r="AT2557" s="683" t="str">
        <f t="shared" si="3873"/>
        <v>OK</v>
      </c>
      <c r="AU2557" s="593"/>
      <c r="AV2557" s="530">
        <f t="shared" si="3864"/>
        <v>0</v>
      </c>
      <c r="AW2557" s="842">
        <f t="shared" si="3865"/>
        <v>0</v>
      </c>
      <c r="AX2557" s="115">
        <f t="shared" si="3866"/>
        <v>0</v>
      </c>
      <c r="AY2557" s="5">
        <f t="shared" si="3867"/>
        <v>0</v>
      </c>
      <c r="AZ2557" s="7">
        <f t="shared" si="3879"/>
        <v>0</v>
      </c>
      <c r="BA2557" s="335" t="e">
        <f t="shared" si="3875"/>
        <v>#DIV/0!</v>
      </c>
      <c r="BB2557" s="23">
        <f t="shared" si="3868"/>
        <v>0</v>
      </c>
      <c r="BC2557" s="5">
        <f t="shared" si="3876"/>
        <v>0</v>
      </c>
      <c r="BD2557" s="7">
        <f t="shared" si="3880"/>
        <v>0</v>
      </c>
      <c r="BE2557" s="335" t="e">
        <f t="shared" si="3878"/>
        <v>#DIV/0!</v>
      </c>
      <c r="BF2557" s="41"/>
      <c r="BG2557" s="826" t="str">
        <f t="shared" si="3869"/>
        <v>51.12</v>
      </c>
      <c r="BH2557" s="607" t="b">
        <f>COUNTIF('Codes SEC'!$B$2:$B$250,Ministres!BG2557)&gt;0</f>
        <v>1</v>
      </c>
      <c r="BI2557" s="41"/>
      <c r="BJ2557" s="41"/>
      <c r="BK2557" s="41"/>
      <c r="BL2557" s="41"/>
      <c r="BM2557" s="41"/>
      <c r="BN2557" s="41"/>
    </row>
    <row r="2558" spans="1:66" ht="35.1" customHeight="1" x14ac:dyDescent="0.25">
      <c r="A2558" s="222" t="s">
        <v>6127</v>
      </c>
      <c r="B2558" s="112" t="s">
        <v>5015</v>
      </c>
      <c r="C2558" s="116" t="s">
        <v>0</v>
      </c>
      <c r="D2558" s="620">
        <v>1000</v>
      </c>
      <c r="E2558" s="278"/>
      <c r="F2558" s="116" t="s">
        <v>5306</v>
      </c>
      <c r="G2558" s="700">
        <v>1</v>
      </c>
      <c r="H2558" s="888" t="str">
        <f t="shared" si="3833"/>
        <v>096</v>
      </c>
      <c r="I2558" s="580">
        <v>85112000</v>
      </c>
      <c r="J2558" s="689" t="s">
        <v>5307</v>
      </c>
      <c r="K2558" s="411" t="s">
        <v>5308</v>
      </c>
      <c r="L2558" s="733">
        <v>0</v>
      </c>
      <c r="M2558" s="734">
        <v>0</v>
      </c>
      <c r="N2558" s="931"/>
      <c r="O2558" s="530">
        <f t="shared" si="3858"/>
        <v>0</v>
      </c>
      <c r="P2558" s="530">
        <f t="shared" si="3859"/>
        <v>0</v>
      </c>
      <c r="Q2558" s="646"/>
      <c r="R2558" s="536"/>
      <c r="S2558" s="536"/>
      <c r="T2558" s="536"/>
      <c r="U2558" s="536"/>
      <c r="V2558" s="536"/>
      <c r="W2558" s="683" t="str">
        <f>IF(SUM(Q2558:V2558)=X2558,"OK",SUM(Q2558:V2558)-X2558)</f>
        <v>OK</v>
      </c>
      <c r="X2558" s="141"/>
      <c r="Y2558" s="141"/>
      <c r="Z2558" s="552"/>
      <c r="AA2558" s="552"/>
      <c r="AB2558" s="683" t="str">
        <f>IF(SUM(Z2558:AA2558)=AC2558,"OK",SUM(Z2558:AA2558)-AC2558)</f>
        <v>OK</v>
      </c>
      <c r="AC2558" s="593"/>
      <c r="AD2558" s="530">
        <f t="shared" si="3860"/>
        <v>0</v>
      </c>
      <c r="AE2558" s="842">
        <f t="shared" si="3861"/>
        <v>0</v>
      </c>
      <c r="AF2558" s="931"/>
      <c r="AG2558" s="530">
        <f t="shared" si="3862"/>
        <v>0</v>
      </c>
      <c r="AH2558" s="530">
        <f t="shared" si="3863"/>
        <v>0</v>
      </c>
      <c r="AI2558" s="641"/>
      <c r="AJ2558" s="537"/>
      <c r="AK2558" s="537"/>
      <c r="AL2558" s="537"/>
      <c r="AM2558" s="537"/>
      <c r="AN2558" s="537"/>
      <c r="AO2558" s="683" t="str">
        <f>IF(SUM(AI2558:AN2558)=AP2558,"OK",SUM(AI2558:AN2558)-AP2558)</f>
        <v>OK</v>
      </c>
      <c r="AP2558" s="141"/>
      <c r="AQ2558" s="141"/>
      <c r="AR2558" s="552"/>
      <c r="AS2558" s="552"/>
      <c r="AT2558" s="683" t="str">
        <f>IF(SUM(AR2558:AS2558)=AU2558,"OK",SUM(AR2558:AS2558)-AU2558)</f>
        <v>OK</v>
      </c>
      <c r="AU2558" s="593"/>
      <c r="AV2558" s="530">
        <f t="shared" si="3864"/>
        <v>0</v>
      </c>
      <c r="AW2558" s="842">
        <f t="shared" si="3865"/>
        <v>0</v>
      </c>
      <c r="AX2558" s="115">
        <f t="shared" si="3866"/>
        <v>0</v>
      </c>
      <c r="AY2558" s="5">
        <f t="shared" si="3867"/>
        <v>0</v>
      </c>
      <c r="AZ2558" s="7">
        <f t="shared" si="3879"/>
        <v>0</v>
      </c>
      <c r="BA2558" s="335" t="e">
        <f>AZ2558/AX2558</f>
        <v>#DIV/0!</v>
      </c>
      <c r="BB2558" s="23">
        <f t="shared" si="3868"/>
        <v>0</v>
      </c>
      <c r="BC2558" s="5">
        <f>AW2558</f>
        <v>0</v>
      </c>
      <c r="BD2558" s="7">
        <f t="shared" si="3880"/>
        <v>0</v>
      </c>
      <c r="BE2558" s="335" t="e">
        <f>BD2558/BB2558</f>
        <v>#DIV/0!</v>
      </c>
      <c r="BG2558" s="826" t="str">
        <f t="shared" si="3869"/>
        <v>51.12</v>
      </c>
      <c r="BH2558" s="607" t="b">
        <f>COUNTIF('Codes SEC'!$B$2:$B$250,Ministres!BG2558)&gt;0</f>
        <v>1</v>
      </c>
    </row>
    <row r="2559" spans="1:66" ht="35.1" customHeight="1" x14ac:dyDescent="0.25">
      <c r="A2559" s="222" t="s">
        <v>6127</v>
      </c>
      <c r="B2559" s="112">
        <v>18</v>
      </c>
      <c r="C2559" s="116" t="s">
        <v>0</v>
      </c>
      <c r="D2559" s="620">
        <v>1000</v>
      </c>
      <c r="E2559" s="278"/>
      <c r="F2559" s="116">
        <v>12</v>
      </c>
      <c r="G2559" s="700"/>
      <c r="H2559" s="888" t="str">
        <f t="shared" si="3833"/>
        <v>096</v>
      </c>
      <c r="I2559" s="580">
        <v>85210000</v>
      </c>
      <c r="J2559" s="689" t="s">
        <v>6065</v>
      </c>
      <c r="K2559" s="411" t="s">
        <v>6066</v>
      </c>
      <c r="L2559" s="733">
        <v>0</v>
      </c>
      <c r="M2559" s="734">
        <v>0</v>
      </c>
      <c r="N2559" s="931"/>
      <c r="O2559" s="530">
        <f t="shared" si="3858"/>
        <v>0</v>
      </c>
      <c r="P2559" s="530">
        <f t="shared" si="3859"/>
        <v>0</v>
      </c>
      <c r="Q2559" s="646"/>
      <c r="R2559" s="536"/>
      <c r="S2559" s="536"/>
      <c r="T2559" s="536"/>
      <c r="U2559" s="536"/>
      <c r="V2559" s="536"/>
      <c r="W2559" s="683" t="str">
        <f t="shared" si="3870"/>
        <v>OK</v>
      </c>
      <c r="X2559" s="141"/>
      <c r="Y2559" s="141"/>
      <c r="Z2559" s="552"/>
      <c r="AA2559" s="552"/>
      <c r="AB2559" s="683" t="str">
        <f t="shared" si="3871"/>
        <v>OK</v>
      </c>
      <c r="AC2559" s="593"/>
      <c r="AD2559" s="530">
        <f t="shared" si="3860"/>
        <v>0</v>
      </c>
      <c r="AE2559" s="842">
        <f t="shared" si="3861"/>
        <v>0</v>
      </c>
      <c r="AF2559" s="931"/>
      <c r="AG2559" s="530">
        <f t="shared" si="3862"/>
        <v>0</v>
      </c>
      <c r="AH2559" s="530">
        <f t="shared" si="3863"/>
        <v>0</v>
      </c>
      <c r="AI2559" s="641"/>
      <c r="AJ2559" s="537"/>
      <c r="AK2559" s="537"/>
      <c r="AL2559" s="537"/>
      <c r="AM2559" s="537"/>
      <c r="AN2559" s="537"/>
      <c r="AO2559" s="683" t="str">
        <f t="shared" si="3872"/>
        <v>OK</v>
      </c>
      <c r="AP2559" s="141"/>
      <c r="AQ2559" s="141"/>
      <c r="AR2559" s="552"/>
      <c r="AS2559" s="552"/>
      <c r="AT2559" s="683" t="str">
        <f t="shared" si="3873"/>
        <v>OK</v>
      </c>
      <c r="AU2559" s="593"/>
      <c r="AV2559" s="530">
        <f t="shared" si="3864"/>
        <v>0</v>
      </c>
      <c r="AW2559" s="842">
        <f t="shared" si="3865"/>
        <v>0</v>
      </c>
      <c r="AX2559" s="115">
        <f t="shared" si="3866"/>
        <v>0</v>
      </c>
      <c r="AY2559" s="5">
        <f t="shared" si="3867"/>
        <v>0</v>
      </c>
      <c r="AZ2559" s="7">
        <f t="shared" si="3879"/>
        <v>0</v>
      </c>
      <c r="BA2559" s="335" t="e">
        <f>AZ2559/AX2559</f>
        <v>#DIV/0!</v>
      </c>
      <c r="BB2559" s="23">
        <f t="shared" si="3868"/>
        <v>0</v>
      </c>
      <c r="BC2559" s="5">
        <f>AW2559</f>
        <v>0</v>
      </c>
      <c r="BD2559" s="7">
        <f t="shared" si="3880"/>
        <v>0</v>
      </c>
      <c r="BE2559" s="335" t="e">
        <f>BD2559/BB2559</f>
        <v>#DIV/0!</v>
      </c>
      <c r="BG2559" s="826" t="str">
        <f t="shared" si="3869"/>
        <v>52.10</v>
      </c>
      <c r="BH2559" s="607" t="b">
        <f>COUNTIF('Codes SEC'!$B$2:$B$250,Ministres!BG2559)&gt;0</f>
        <v>1</v>
      </c>
    </row>
    <row r="2560" spans="1:66" ht="35.1" customHeight="1" x14ac:dyDescent="0.25">
      <c r="A2560" s="222" t="s">
        <v>6127</v>
      </c>
      <c r="B2560" s="112">
        <v>18</v>
      </c>
      <c r="C2560" s="116" t="s">
        <v>0</v>
      </c>
      <c r="D2560" s="620">
        <v>1000</v>
      </c>
      <c r="E2560" s="278"/>
      <c r="F2560" s="116">
        <v>12</v>
      </c>
      <c r="G2560" s="694">
        <v>1</v>
      </c>
      <c r="H2560" s="878" t="str">
        <f t="shared" si="3833"/>
        <v>096</v>
      </c>
      <c r="I2560" s="397">
        <v>85310000</v>
      </c>
      <c r="J2560" s="380" t="s">
        <v>3975</v>
      </c>
      <c r="K2560" s="443" t="s">
        <v>3961</v>
      </c>
      <c r="L2560" s="733">
        <v>2000</v>
      </c>
      <c r="M2560" s="734">
        <v>200</v>
      </c>
      <c r="N2560" s="931"/>
      <c r="O2560" s="530">
        <f t="shared" si="3858"/>
        <v>-2000</v>
      </c>
      <c r="P2560" s="530" t="str">
        <f t="shared" si="3859"/>
        <v xml:space="preserve">0 </v>
      </c>
      <c r="Q2560" s="646"/>
      <c r="R2560" s="536"/>
      <c r="S2560" s="536"/>
      <c r="T2560" s="536"/>
      <c r="U2560" s="536"/>
      <c r="V2560" s="536"/>
      <c r="W2560" s="683" t="str">
        <f t="shared" si="3870"/>
        <v>OK</v>
      </c>
      <c r="X2560" s="141"/>
      <c r="Y2560" s="141"/>
      <c r="Z2560" s="552"/>
      <c r="AA2560" s="552"/>
      <c r="AB2560" s="683" t="str">
        <f t="shared" si="3871"/>
        <v>OK</v>
      </c>
      <c r="AC2560" s="593"/>
      <c r="AD2560" s="530">
        <f t="shared" si="3860"/>
        <v>0</v>
      </c>
      <c r="AE2560" s="842">
        <f t="shared" si="3861"/>
        <v>0</v>
      </c>
      <c r="AF2560" s="931"/>
      <c r="AG2560" s="530">
        <f t="shared" si="3862"/>
        <v>-200</v>
      </c>
      <c r="AH2560" s="530" t="str">
        <f t="shared" si="3863"/>
        <v xml:space="preserve">0 </v>
      </c>
      <c r="AI2560" s="641"/>
      <c r="AJ2560" s="537"/>
      <c r="AK2560" s="537"/>
      <c r="AL2560" s="537"/>
      <c r="AM2560" s="537"/>
      <c r="AN2560" s="537"/>
      <c r="AO2560" s="683" t="str">
        <f t="shared" si="3872"/>
        <v>OK</v>
      </c>
      <c r="AP2560" s="141"/>
      <c r="AQ2560" s="141"/>
      <c r="AR2560" s="552"/>
      <c r="AS2560" s="552"/>
      <c r="AT2560" s="683" t="str">
        <f t="shared" si="3873"/>
        <v>OK</v>
      </c>
      <c r="AU2560" s="593"/>
      <c r="AV2560" s="530">
        <f t="shared" si="3864"/>
        <v>0</v>
      </c>
      <c r="AW2560" s="842">
        <f t="shared" si="3865"/>
        <v>0</v>
      </c>
      <c r="AX2560" s="115">
        <f t="shared" si="3866"/>
        <v>2000</v>
      </c>
      <c r="AY2560" s="5">
        <f t="shared" si="3867"/>
        <v>0</v>
      </c>
      <c r="AZ2560" s="7">
        <f t="shared" si="3879"/>
        <v>-2000</v>
      </c>
      <c r="BA2560" s="335">
        <f t="shared" si="3875"/>
        <v>-1</v>
      </c>
      <c r="BB2560" s="23">
        <f t="shared" si="3868"/>
        <v>200</v>
      </c>
      <c r="BC2560" s="5">
        <f t="shared" si="3876"/>
        <v>0</v>
      </c>
      <c r="BD2560" s="7">
        <f t="shared" si="3880"/>
        <v>-200</v>
      </c>
      <c r="BE2560" s="335">
        <f t="shared" si="3878"/>
        <v>-1</v>
      </c>
      <c r="BG2560" s="826" t="str">
        <f t="shared" si="3869"/>
        <v>53.10</v>
      </c>
      <c r="BH2560" s="607" t="b">
        <f>COUNTIF('Codes SEC'!$B$2:$B$250,Ministres!BG2560)&gt;0</f>
        <v>1</v>
      </c>
    </row>
    <row r="2561" spans="1:60" ht="35.1" customHeight="1" x14ac:dyDescent="0.25">
      <c r="A2561" s="222" t="s">
        <v>6127</v>
      </c>
      <c r="B2561" s="112">
        <v>18</v>
      </c>
      <c r="C2561" s="116" t="s">
        <v>0</v>
      </c>
      <c r="D2561" s="620">
        <v>1000</v>
      </c>
      <c r="E2561" s="278"/>
      <c r="F2561" s="116">
        <v>12</v>
      </c>
      <c r="G2561" s="694">
        <v>1</v>
      </c>
      <c r="H2561" s="878" t="str">
        <f t="shared" si="3833"/>
        <v>096</v>
      </c>
      <c r="I2561" s="397">
        <v>85431000</v>
      </c>
      <c r="J2561" s="380" t="s">
        <v>3976</v>
      </c>
      <c r="K2561" s="443" t="s">
        <v>5393</v>
      </c>
      <c r="L2561" s="733">
        <v>0</v>
      </c>
      <c r="M2561" s="734">
        <v>0</v>
      </c>
      <c r="N2561" s="931"/>
      <c r="O2561" s="530">
        <f t="shared" si="3858"/>
        <v>0</v>
      </c>
      <c r="P2561" s="530">
        <f t="shared" si="3859"/>
        <v>0</v>
      </c>
      <c r="Q2561" s="646"/>
      <c r="R2561" s="536"/>
      <c r="S2561" s="536"/>
      <c r="T2561" s="536"/>
      <c r="U2561" s="536"/>
      <c r="V2561" s="536"/>
      <c r="W2561" s="683" t="str">
        <f t="shared" si="3870"/>
        <v>OK</v>
      </c>
      <c r="X2561" s="141"/>
      <c r="Y2561" s="141"/>
      <c r="Z2561" s="552"/>
      <c r="AA2561" s="552"/>
      <c r="AB2561" s="683" t="str">
        <f t="shared" si="3871"/>
        <v>OK</v>
      </c>
      <c r="AC2561" s="593"/>
      <c r="AD2561" s="530">
        <f t="shared" si="3860"/>
        <v>0</v>
      </c>
      <c r="AE2561" s="842">
        <f t="shared" si="3861"/>
        <v>0</v>
      </c>
      <c r="AF2561" s="931"/>
      <c r="AG2561" s="530">
        <f t="shared" si="3862"/>
        <v>0</v>
      </c>
      <c r="AH2561" s="530">
        <f t="shared" si="3863"/>
        <v>0</v>
      </c>
      <c r="AI2561" s="641"/>
      <c r="AJ2561" s="537"/>
      <c r="AK2561" s="537"/>
      <c r="AL2561" s="537"/>
      <c r="AM2561" s="537"/>
      <c r="AN2561" s="537"/>
      <c r="AO2561" s="683" t="str">
        <f t="shared" si="3872"/>
        <v>OK</v>
      </c>
      <c r="AP2561" s="141"/>
      <c r="AQ2561" s="141"/>
      <c r="AR2561" s="552"/>
      <c r="AS2561" s="552"/>
      <c r="AT2561" s="683" t="str">
        <f t="shared" si="3873"/>
        <v>OK</v>
      </c>
      <c r="AU2561" s="593"/>
      <c r="AV2561" s="530">
        <f t="shared" si="3864"/>
        <v>0</v>
      </c>
      <c r="AW2561" s="842">
        <f t="shared" si="3865"/>
        <v>0</v>
      </c>
      <c r="AX2561" s="115">
        <f t="shared" si="3866"/>
        <v>0</v>
      </c>
      <c r="AY2561" s="5">
        <f t="shared" si="3867"/>
        <v>0</v>
      </c>
      <c r="AZ2561" s="7">
        <f t="shared" si="3879"/>
        <v>0</v>
      </c>
      <c r="BA2561" s="335" t="e">
        <f t="shared" si="3875"/>
        <v>#DIV/0!</v>
      </c>
      <c r="BB2561" s="23">
        <f t="shared" si="3868"/>
        <v>0</v>
      </c>
      <c r="BC2561" s="5">
        <f t="shared" si="3876"/>
        <v>0</v>
      </c>
      <c r="BD2561" s="7">
        <f t="shared" si="3880"/>
        <v>0</v>
      </c>
      <c r="BE2561" s="335" t="e">
        <f t="shared" si="3878"/>
        <v>#DIV/0!</v>
      </c>
      <c r="BG2561" s="826" t="str">
        <f t="shared" si="3869"/>
        <v>54.31</v>
      </c>
      <c r="BH2561" s="607" t="b">
        <f>COUNTIF('Codes SEC'!$B$2:$B$250,Ministres!BG2561)&gt;0</f>
        <v>1</v>
      </c>
    </row>
    <row r="2562" spans="1:60" ht="12.75" customHeight="1" x14ac:dyDescent="0.25">
      <c r="A2562" s="227"/>
      <c r="B2562" s="209"/>
      <c r="C2562" s="253"/>
      <c r="D2562" s="625"/>
      <c r="E2562" s="280"/>
      <c r="F2562" s="253"/>
      <c r="G2562" s="695"/>
      <c r="H2562" s="886"/>
      <c r="I2562" s="403"/>
      <c r="J2562" s="381"/>
      <c r="K2562" s="514" t="s">
        <v>59</v>
      </c>
      <c r="L2562" s="315">
        <f t="shared" ref="L2562:V2562" si="3881">L2551+L2552+L2554+L2555+L2557+L2553+L2556+L2550+L2560+L2561+L2558+L2559</f>
        <v>111605</v>
      </c>
      <c r="M2562" s="741">
        <f t="shared" si="3881"/>
        <v>90184</v>
      </c>
      <c r="N2562" s="930">
        <f t="shared" ref="N2562:P2562" si="3882">N2551+N2552+N2554+N2555+N2557+N2553+N2556+N2550+N2560+N2561+N2558+N2559</f>
        <v>0</v>
      </c>
      <c r="O2562" s="790">
        <f t="shared" si="3882"/>
        <v>-111605</v>
      </c>
      <c r="P2562" s="790">
        <f t="shared" si="3882"/>
        <v>0</v>
      </c>
      <c r="Q2562" s="787">
        <f t="shared" si="3881"/>
        <v>0</v>
      </c>
      <c r="R2562" s="648">
        <f t="shared" si="3881"/>
        <v>0</v>
      </c>
      <c r="S2562" s="648">
        <f t="shared" si="3881"/>
        <v>0</v>
      </c>
      <c r="T2562" s="648">
        <f t="shared" si="3881"/>
        <v>0</v>
      </c>
      <c r="U2562" s="648">
        <f t="shared" si="3881"/>
        <v>0</v>
      </c>
      <c r="V2562" s="648">
        <f t="shared" si="3881"/>
        <v>0</v>
      </c>
      <c r="W2562" s="790"/>
      <c r="X2562" s="649">
        <f>X2551+X2552+X2554+X2555+X2557+X2553+X2556+X2550+X2560+X2561+X2558+X2559</f>
        <v>0</v>
      </c>
      <c r="Y2562" s="649">
        <f>Y2551+Y2552+Y2554+Y2555+Y2557+Y2553+Y2556+Y2550+Y2560+Y2561+Y2558+Y2559</f>
        <v>0</v>
      </c>
      <c r="Z2562" s="648">
        <f>Z2551+Z2552+Z2554+Z2555+Z2557+Z2553+Z2556+Z2550+Z2560+Z2561+Z2558+Z2559</f>
        <v>0</v>
      </c>
      <c r="AA2562" s="648">
        <f>AA2551+AA2552+AA2554+AA2555+AA2557+AA2553+AA2556+AA2550+AA2560+AA2561+AA2558+AA2559</f>
        <v>0</v>
      </c>
      <c r="AB2562" s="790"/>
      <c r="AC2562" s="649">
        <f t="shared" ref="AC2562:AN2562" si="3883">AC2551+AC2552+AC2554+AC2555+AC2557+AC2553+AC2556+AC2550+AC2560+AC2561+AC2558+AC2559</f>
        <v>0</v>
      </c>
      <c r="AD2562" s="790">
        <f>AD2551+AD2552+AD2554+AD2555+AD2557+AD2553+AD2556+AD2550+AD2560+AD2561+AD2558+AD2559</f>
        <v>0</v>
      </c>
      <c r="AE2562" s="843">
        <f>AE2551+AE2552+AE2554+AE2555+AE2557+AE2553+AE2556+AE2550+AE2560+AE2561+AE2558+AE2559</f>
        <v>0</v>
      </c>
      <c r="AF2562" s="930">
        <f t="shared" ref="AF2562:AH2562" si="3884">AF2551+AF2552+AF2554+AF2555+AF2557+AF2553+AF2556+AF2550+AF2560+AF2561+AF2558+AF2559</f>
        <v>0</v>
      </c>
      <c r="AG2562" s="790">
        <f t="shared" si="3884"/>
        <v>-90184</v>
      </c>
      <c r="AH2562" s="790">
        <f t="shared" si="3884"/>
        <v>0</v>
      </c>
      <c r="AI2562" s="787">
        <f t="shared" si="3883"/>
        <v>0</v>
      </c>
      <c r="AJ2562" s="648">
        <f t="shared" si="3883"/>
        <v>0</v>
      </c>
      <c r="AK2562" s="648">
        <f t="shared" si="3883"/>
        <v>0</v>
      </c>
      <c r="AL2562" s="648">
        <f t="shared" si="3883"/>
        <v>0</v>
      </c>
      <c r="AM2562" s="648">
        <f t="shared" si="3883"/>
        <v>0</v>
      </c>
      <c r="AN2562" s="648">
        <f t="shared" si="3883"/>
        <v>0</v>
      </c>
      <c r="AO2562" s="790"/>
      <c r="AP2562" s="649">
        <f>AP2551+AP2552+AP2554+AP2555+AP2557+AP2553+AP2556+AP2550+AP2560+AP2561+AP2558+AP2559</f>
        <v>0</v>
      </c>
      <c r="AQ2562" s="649">
        <f>AQ2551+AQ2552+AQ2554+AQ2555+AQ2557+AQ2553+AQ2556+AQ2550+AQ2560+AQ2561+AQ2558+AQ2559</f>
        <v>0</v>
      </c>
      <c r="AR2562" s="648">
        <f>AR2551+AR2552+AR2554+AR2555+AR2557+AR2553+AR2556+AR2550+AR2560+AR2561+AR2558+AR2559</f>
        <v>0</v>
      </c>
      <c r="AS2562" s="648">
        <f>AS2551+AS2552+AS2554+AS2555+AS2557+AS2553+AS2556+AS2550+AS2560+AS2561+AS2558+AS2559</f>
        <v>0</v>
      </c>
      <c r="AT2562" s="790"/>
      <c r="AU2562" s="649">
        <f t="shared" ref="AU2562:BE2562" si="3885">AU2551+AU2552+AU2554+AU2555+AU2557+AU2553+AU2556+AU2550+AU2560+AU2561+AU2558+AU2559</f>
        <v>0</v>
      </c>
      <c r="AV2562" s="790">
        <f t="shared" ref="AV2562" si="3886">AV2551+AV2552+AV2554+AV2555+AV2557+AV2553+AV2556+AV2550+AV2560+AV2561+AV2558+AV2559</f>
        <v>0</v>
      </c>
      <c r="AW2562" s="843">
        <f t="shared" si="3885"/>
        <v>0</v>
      </c>
      <c r="AX2562" s="336">
        <f t="shared" si="3885"/>
        <v>111605</v>
      </c>
      <c r="AY2562" s="337">
        <f t="shared" si="3885"/>
        <v>0</v>
      </c>
      <c r="AZ2562" s="338">
        <f t="shared" si="3885"/>
        <v>-111605</v>
      </c>
      <c r="BA2562" s="339" t="e">
        <f t="shared" si="3885"/>
        <v>#DIV/0!</v>
      </c>
      <c r="BB2562" s="322">
        <f t="shared" si="3885"/>
        <v>90184</v>
      </c>
      <c r="BC2562" s="337">
        <f t="shared" si="3885"/>
        <v>0</v>
      </c>
      <c r="BD2562" s="338">
        <f t="shared" si="3885"/>
        <v>-90184</v>
      </c>
      <c r="BE2562" s="339" t="e">
        <f t="shared" si="3885"/>
        <v>#DIV/0!</v>
      </c>
      <c r="BG2562" s="826"/>
      <c r="BH2562" s="607"/>
    </row>
    <row r="2563" spans="1:60" ht="12.75" customHeight="1" x14ac:dyDescent="0.25">
      <c r="A2563" s="226"/>
      <c r="B2563" s="207"/>
      <c r="C2563" s="254"/>
      <c r="D2563" s="300"/>
      <c r="E2563" s="276"/>
      <c r="F2563" s="300"/>
      <c r="G2563" s="696"/>
      <c r="H2563" s="887"/>
      <c r="I2563" s="444"/>
      <c r="J2563" s="393"/>
      <c r="K2563" s="404" t="s">
        <v>3674</v>
      </c>
      <c r="L2563" s="729">
        <f t="shared" ref="L2563:P2563" si="3887">L2562</f>
        <v>111605</v>
      </c>
      <c r="M2563" s="730">
        <f t="shared" si="3887"/>
        <v>90184</v>
      </c>
      <c r="N2563" s="844">
        <f t="shared" si="3887"/>
        <v>0</v>
      </c>
      <c r="O2563" s="665">
        <f t="shared" si="3887"/>
        <v>-111605</v>
      </c>
      <c r="P2563" s="665">
        <f t="shared" si="3887"/>
        <v>0</v>
      </c>
      <c r="Q2563" s="638">
        <f t="shared" ref="Q2563:BE2563" si="3888">Q2562</f>
        <v>0</v>
      </c>
      <c r="R2563" s="130">
        <f t="shared" si="3888"/>
        <v>0</v>
      </c>
      <c r="S2563" s="130">
        <f t="shared" si="3888"/>
        <v>0</v>
      </c>
      <c r="T2563" s="130">
        <f t="shared" si="3888"/>
        <v>0</v>
      </c>
      <c r="U2563" s="130">
        <f t="shared" si="3888"/>
        <v>0</v>
      </c>
      <c r="V2563" s="130">
        <f t="shared" si="3888"/>
        <v>0</v>
      </c>
      <c r="W2563" s="665"/>
      <c r="X2563" s="130">
        <f t="shared" si="3888"/>
        <v>0</v>
      </c>
      <c r="Y2563" s="130">
        <f t="shared" si="3888"/>
        <v>0</v>
      </c>
      <c r="Z2563" s="130">
        <f t="shared" si="3888"/>
        <v>0</v>
      </c>
      <c r="AA2563" s="130">
        <f t="shared" si="3888"/>
        <v>0</v>
      </c>
      <c r="AB2563" s="665"/>
      <c r="AC2563" s="130">
        <f t="shared" si="3888"/>
        <v>0</v>
      </c>
      <c r="AD2563" s="665">
        <f>AD2562</f>
        <v>0</v>
      </c>
      <c r="AE2563" s="845">
        <f>AE2562</f>
        <v>0</v>
      </c>
      <c r="AF2563" s="844">
        <f t="shared" ref="AF2563:AH2563" si="3889">AF2562</f>
        <v>0</v>
      </c>
      <c r="AG2563" s="665">
        <f t="shared" si="3889"/>
        <v>-90184</v>
      </c>
      <c r="AH2563" s="665">
        <f t="shared" si="3889"/>
        <v>0</v>
      </c>
      <c r="AI2563" s="638">
        <f t="shared" si="3888"/>
        <v>0</v>
      </c>
      <c r="AJ2563" s="130">
        <f t="shared" si="3888"/>
        <v>0</v>
      </c>
      <c r="AK2563" s="130">
        <f t="shared" si="3888"/>
        <v>0</v>
      </c>
      <c r="AL2563" s="130">
        <f t="shared" si="3888"/>
        <v>0</v>
      </c>
      <c r="AM2563" s="130">
        <f t="shared" si="3888"/>
        <v>0</v>
      </c>
      <c r="AN2563" s="130">
        <f t="shared" si="3888"/>
        <v>0</v>
      </c>
      <c r="AO2563" s="665"/>
      <c r="AP2563" s="130">
        <f t="shared" si="3888"/>
        <v>0</v>
      </c>
      <c r="AQ2563" s="130">
        <f t="shared" si="3888"/>
        <v>0</v>
      </c>
      <c r="AR2563" s="130">
        <f t="shared" si="3888"/>
        <v>0</v>
      </c>
      <c r="AS2563" s="130">
        <f t="shared" si="3888"/>
        <v>0</v>
      </c>
      <c r="AT2563" s="665"/>
      <c r="AU2563" s="130">
        <f t="shared" si="3888"/>
        <v>0</v>
      </c>
      <c r="AV2563" s="665">
        <f t="shared" ref="AV2563" si="3890">AV2562</f>
        <v>0</v>
      </c>
      <c r="AW2563" s="845">
        <f t="shared" si="3888"/>
        <v>0</v>
      </c>
      <c r="AX2563" s="314">
        <f t="shared" si="3888"/>
        <v>111605</v>
      </c>
      <c r="AY2563" s="131">
        <f t="shared" si="3888"/>
        <v>0</v>
      </c>
      <c r="AZ2563" s="132">
        <f t="shared" si="3888"/>
        <v>-111605</v>
      </c>
      <c r="BA2563" s="340" t="e">
        <f t="shared" si="3888"/>
        <v>#DIV/0!</v>
      </c>
      <c r="BB2563" s="310">
        <f t="shared" si="3888"/>
        <v>90184</v>
      </c>
      <c r="BC2563" s="131">
        <f t="shared" si="3888"/>
        <v>0</v>
      </c>
      <c r="BD2563" s="132">
        <f t="shared" si="3888"/>
        <v>-90184</v>
      </c>
      <c r="BE2563" s="340" t="e">
        <f t="shared" si="3888"/>
        <v>#DIV/0!</v>
      </c>
      <c r="BG2563" s="826"/>
      <c r="BH2563" s="607"/>
    </row>
    <row r="2564" spans="1:60" ht="12.75" customHeight="1" x14ac:dyDescent="0.25">
      <c r="A2564" s="222"/>
      <c r="C2564" s="116"/>
      <c r="D2564" s="620"/>
      <c r="F2564" s="117"/>
      <c r="G2564" s="690"/>
      <c r="H2564" s="878"/>
      <c r="I2564" s="397"/>
      <c r="J2564" s="380"/>
      <c r="K2564" s="405" t="s">
        <v>208</v>
      </c>
      <c r="L2564" s="731">
        <v>0</v>
      </c>
      <c r="M2564" s="732">
        <v>0</v>
      </c>
      <c r="N2564" s="929">
        <v>0</v>
      </c>
      <c r="O2564" s="530">
        <v>0</v>
      </c>
      <c r="P2564" s="530">
        <v>0</v>
      </c>
      <c r="Q2564" s="641">
        <v>0</v>
      </c>
      <c r="R2564" s="537">
        <v>0</v>
      </c>
      <c r="S2564" s="537">
        <v>0</v>
      </c>
      <c r="T2564" s="537">
        <v>0</v>
      </c>
      <c r="U2564" s="537">
        <v>0</v>
      </c>
      <c r="V2564" s="537">
        <v>0</v>
      </c>
      <c r="W2564" s="530"/>
      <c r="X2564" s="142">
        <v>0</v>
      </c>
      <c r="Y2564" s="142">
        <v>0</v>
      </c>
      <c r="Z2564" s="537">
        <v>0</v>
      </c>
      <c r="AA2564" s="537">
        <v>0</v>
      </c>
      <c r="AB2564" s="530"/>
      <c r="AC2564" s="142">
        <v>0</v>
      </c>
      <c r="AD2564" s="530">
        <v>0</v>
      </c>
      <c r="AE2564" s="842">
        <v>0</v>
      </c>
      <c r="AF2564" s="929">
        <v>0</v>
      </c>
      <c r="AG2564" s="530">
        <v>0</v>
      </c>
      <c r="AH2564" s="530">
        <v>0</v>
      </c>
      <c r="AI2564" s="641">
        <v>0</v>
      </c>
      <c r="AJ2564" s="537">
        <v>0</v>
      </c>
      <c r="AK2564" s="537">
        <v>0</v>
      </c>
      <c r="AL2564" s="537">
        <v>0</v>
      </c>
      <c r="AM2564" s="537">
        <v>0</v>
      </c>
      <c r="AN2564" s="537">
        <v>0</v>
      </c>
      <c r="AO2564" s="530"/>
      <c r="AP2564" s="142">
        <v>0</v>
      </c>
      <c r="AQ2564" s="142">
        <v>0</v>
      </c>
      <c r="AR2564" s="537">
        <v>0</v>
      </c>
      <c r="AS2564" s="537">
        <v>0</v>
      </c>
      <c r="AT2564" s="530"/>
      <c r="AU2564" s="142">
        <v>0</v>
      </c>
      <c r="AV2564" s="530">
        <v>0</v>
      </c>
      <c r="AW2564" s="842">
        <v>0</v>
      </c>
      <c r="AX2564" s="115">
        <v>0</v>
      </c>
      <c r="AY2564" s="5">
        <v>0</v>
      </c>
      <c r="AZ2564" s="5">
        <v>0</v>
      </c>
      <c r="BA2564" s="335">
        <v>0</v>
      </c>
      <c r="BB2564" s="23">
        <v>0</v>
      </c>
      <c r="BC2564" s="5">
        <v>0</v>
      </c>
      <c r="BD2564" s="5">
        <v>0</v>
      </c>
      <c r="BE2564" s="335">
        <v>0</v>
      </c>
      <c r="BG2564" s="826"/>
      <c r="BH2564" s="607"/>
    </row>
    <row r="2565" spans="1:60" ht="12.75" customHeight="1" x14ac:dyDescent="0.25">
      <c r="A2565" s="21"/>
      <c r="B2565" s="112"/>
      <c r="C2565" s="116"/>
      <c r="D2565" s="623"/>
      <c r="E2565" s="278"/>
      <c r="F2565" s="116"/>
      <c r="G2565" s="694"/>
      <c r="H2565" s="878"/>
      <c r="I2565" s="397"/>
      <c r="J2565" s="380"/>
      <c r="K2565" s="405" t="s">
        <v>96</v>
      </c>
      <c r="L2565" s="738">
        <v>0</v>
      </c>
      <c r="M2565" s="739">
        <v>0</v>
      </c>
      <c r="N2565" s="929">
        <v>0</v>
      </c>
      <c r="O2565" s="530">
        <v>0</v>
      </c>
      <c r="P2565" s="530">
        <v>0</v>
      </c>
      <c r="Q2565" s="641">
        <v>0</v>
      </c>
      <c r="R2565" s="537">
        <v>0</v>
      </c>
      <c r="S2565" s="537">
        <v>0</v>
      </c>
      <c r="T2565" s="537">
        <v>0</v>
      </c>
      <c r="U2565" s="537">
        <v>0</v>
      </c>
      <c r="V2565" s="537">
        <v>0</v>
      </c>
      <c r="W2565" s="530"/>
      <c r="X2565" s="142">
        <v>0</v>
      </c>
      <c r="Y2565" s="142">
        <v>0</v>
      </c>
      <c r="Z2565" s="537">
        <v>0</v>
      </c>
      <c r="AA2565" s="537">
        <v>0</v>
      </c>
      <c r="AB2565" s="530"/>
      <c r="AC2565" s="142">
        <v>0</v>
      </c>
      <c r="AD2565" s="530">
        <v>0</v>
      </c>
      <c r="AE2565" s="842">
        <v>0</v>
      </c>
      <c r="AF2565" s="929">
        <v>0</v>
      </c>
      <c r="AG2565" s="530">
        <v>0</v>
      </c>
      <c r="AH2565" s="530">
        <v>0</v>
      </c>
      <c r="AI2565" s="641">
        <v>0</v>
      </c>
      <c r="AJ2565" s="537">
        <v>0</v>
      </c>
      <c r="AK2565" s="537">
        <v>0</v>
      </c>
      <c r="AL2565" s="537">
        <v>0</v>
      </c>
      <c r="AM2565" s="537">
        <v>0</v>
      </c>
      <c r="AN2565" s="537">
        <v>0</v>
      </c>
      <c r="AO2565" s="530"/>
      <c r="AP2565" s="142">
        <v>0</v>
      </c>
      <c r="AQ2565" s="142">
        <v>0</v>
      </c>
      <c r="AR2565" s="537">
        <v>0</v>
      </c>
      <c r="AS2565" s="537">
        <v>0</v>
      </c>
      <c r="AT2565" s="530"/>
      <c r="AU2565" s="142">
        <v>0</v>
      </c>
      <c r="AV2565" s="530">
        <v>0</v>
      </c>
      <c r="AW2565" s="842">
        <v>0</v>
      </c>
      <c r="AX2565" s="115">
        <v>0</v>
      </c>
      <c r="AY2565" s="5">
        <v>0</v>
      </c>
      <c r="AZ2565" s="5">
        <v>0</v>
      </c>
      <c r="BA2565" s="335">
        <v>0</v>
      </c>
      <c r="BB2565" s="23">
        <v>0</v>
      </c>
      <c r="BC2565" s="5">
        <v>0</v>
      </c>
      <c r="BD2565" s="5">
        <v>0</v>
      </c>
      <c r="BE2565" s="335">
        <v>0</v>
      </c>
      <c r="BG2565" s="826"/>
      <c r="BH2565" s="607"/>
    </row>
    <row r="2566" spans="1:60" ht="12.75" customHeight="1" x14ac:dyDescent="0.25">
      <c r="A2566" s="21"/>
      <c r="B2566" s="112"/>
      <c r="C2566" s="116"/>
      <c r="D2566" s="623"/>
      <c r="E2566" s="278"/>
      <c r="F2566" s="116"/>
      <c r="G2566" s="694"/>
      <c r="H2566" s="878"/>
      <c r="I2566" s="397"/>
      <c r="J2566" s="380"/>
      <c r="K2566" s="405" t="s">
        <v>209</v>
      </c>
      <c r="L2566" s="738">
        <v>0</v>
      </c>
      <c r="M2566" s="739">
        <v>0</v>
      </c>
      <c r="N2566" s="929">
        <v>0</v>
      </c>
      <c r="O2566" s="530">
        <v>0</v>
      </c>
      <c r="P2566" s="530">
        <v>0</v>
      </c>
      <c r="Q2566" s="641">
        <v>0</v>
      </c>
      <c r="R2566" s="537">
        <v>0</v>
      </c>
      <c r="S2566" s="537">
        <v>0</v>
      </c>
      <c r="T2566" s="537">
        <v>0</v>
      </c>
      <c r="U2566" s="537">
        <v>0</v>
      </c>
      <c r="V2566" s="537">
        <v>0</v>
      </c>
      <c r="W2566" s="530"/>
      <c r="X2566" s="142">
        <v>0</v>
      </c>
      <c r="Y2566" s="142">
        <v>0</v>
      </c>
      <c r="Z2566" s="537">
        <v>0</v>
      </c>
      <c r="AA2566" s="537">
        <v>0</v>
      </c>
      <c r="AB2566" s="530"/>
      <c r="AC2566" s="142">
        <v>0</v>
      </c>
      <c r="AD2566" s="530">
        <v>0</v>
      </c>
      <c r="AE2566" s="842">
        <v>0</v>
      </c>
      <c r="AF2566" s="929">
        <v>0</v>
      </c>
      <c r="AG2566" s="530">
        <v>0</v>
      </c>
      <c r="AH2566" s="530">
        <v>0</v>
      </c>
      <c r="AI2566" s="641">
        <v>0</v>
      </c>
      <c r="AJ2566" s="537">
        <v>0</v>
      </c>
      <c r="AK2566" s="537">
        <v>0</v>
      </c>
      <c r="AL2566" s="537">
        <v>0</v>
      </c>
      <c r="AM2566" s="537">
        <v>0</v>
      </c>
      <c r="AN2566" s="537">
        <v>0</v>
      </c>
      <c r="AO2566" s="530"/>
      <c r="AP2566" s="142">
        <v>0</v>
      </c>
      <c r="AQ2566" s="142">
        <v>0</v>
      </c>
      <c r="AR2566" s="537">
        <v>0</v>
      </c>
      <c r="AS2566" s="537">
        <v>0</v>
      </c>
      <c r="AT2566" s="530"/>
      <c r="AU2566" s="142">
        <v>0</v>
      </c>
      <c r="AV2566" s="530">
        <v>0</v>
      </c>
      <c r="AW2566" s="842">
        <v>0</v>
      </c>
      <c r="AX2566" s="115">
        <v>0</v>
      </c>
      <c r="AY2566" s="5">
        <v>0</v>
      </c>
      <c r="AZ2566" s="5">
        <v>0</v>
      </c>
      <c r="BA2566" s="335">
        <v>0</v>
      </c>
      <c r="BB2566" s="23">
        <v>0</v>
      </c>
      <c r="BC2566" s="5">
        <v>0</v>
      </c>
      <c r="BD2566" s="5">
        <v>0</v>
      </c>
      <c r="BE2566" s="335">
        <v>0</v>
      </c>
      <c r="BG2566" s="826"/>
      <c r="BH2566" s="607"/>
    </row>
    <row r="2567" spans="1:60" ht="12.75" customHeight="1" x14ac:dyDescent="0.25">
      <c r="A2567" s="21"/>
      <c r="B2567" s="112"/>
      <c r="C2567" s="116"/>
      <c r="D2567" s="623"/>
      <c r="E2567" s="278"/>
      <c r="F2567" s="116"/>
      <c r="G2567" s="694"/>
      <c r="H2567" s="878"/>
      <c r="I2567" s="397"/>
      <c r="J2567" s="380"/>
      <c r="K2567" s="405" t="s">
        <v>210</v>
      </c>
      <c r="L2567" s="738">
        <v>0</v>
      </c>
      <c r="M2567" s="739">
        <v>0</v>
      </c>
      <c r="N2567" s="929">
        <v>0</v>
      </c>
      <c r="O2567" s="530">
        <v>0</v>
      </c>
      <c r="P2567" s="530">
        <v>0</v>
      </c>
      <c r="Q2567" s="641">
        <v>0</v>
      </c>
      <c r="R2567" s="537">
        <v>0</v>
      </c>
      <c r="S2567" s="537">
        <v>0</v>
      </c>
      <c r="T2567" s="537">
        <v>0</v>
      </c>
      <c r="U2567" s="537">
        <v>0</v>
      </c>
      <c r="V2567" s="537">
        <v>0</v>
      </c>
      <c r="W2567" s="530"/>
      <c r="X2567" s="142">
        <v>0</v>
      </c>
      <c r="Y2567" s="142">
        <v>0</v>
      </c>
      <c r="Z2567" s="537">
        <v>0</v>
      </c>
      <c r="AA2567" s="537">
        <v>0</v>
      </c>
      <c r="AB2567" s="530"/>
      <c r="AC2567" s="142">
        <v>0</v>
      </c>
      <c r="AD2567" s="530">
        <v>0</v>
      </c>
      <c r="AE2567" s="842">
        <v>0</v>
      </c>
      <c r="AF2567" s="929">
        <v>0</v>
      </c>
      <c r="AG2567" s="530">
        <v>0</v>
      </c>
      <c r="AH2567" s="530">
        <v>0</v>
      </c>
      <c r="AI2567" s="641">
        <v>0</v>
      </c>
      <c r="AJ2567" s="537">
        <v>0</v>
      </c>
      <c r="AK2567" s="537">
        <v>0</v>
      </c>
      <c r="AL2567" s="537">
        <v>0</v>
      </c>
      <c r="AM2567" s="537">
        <v>0</v>
      </c>
      <c r="AN2567" s="537">
        <v>0</v>
      </c>
      <c r="AO2567" s="530"/>
      <c r="AP2567" s="142">
        <v>0</v>
      </c>
      <c r="AQ2567" s="142">
        <v>0</v>
      </c>
      <c r="AR2567" s="537">
        <v>0</v>
      </c>
      <c r="AS2567" s="537">
        <v>0</v>
      </c>
      <c r="AT2567" s="530"/>
      <c r="AU2567" s="142">
        <v>0</v>
      </c>
      <c r="AV2567" s="530">
        <v>0</v>
      </c>
      <c r="AW2567" s="842">
        <v>0</v>
      </c>
      <c r="AX2567" s="115">
        <v>0</v>
      </c>
      <c r="AY2567" s="5">
        <v>0</v>
      </c>
      <c r="AZ2567" s="5">
        <v>0</v>
      </c>
      <c r="BA2567" s="335">
        <v>0</v>
      </c>
      <c r="BB2567" s="23">
        <v>0</v>
      </c>
      <c r="BC2567" s="5">
        <v>0</v>
      </c>
      <c r="BD2567" s="5">
        <v>0</v>
      </c>
      <c r="BE2567" s="335">
        <v>0</v>
      </c>
      <c r="BG2567" s="826"/>
      <c r="BH2567" s="607"/>
    </row>
    <row r="2568" spans="1:60" ht="12.75" customHeight="1" x14ac:dyDescent="0.25">
      <c r="A2568" s="21"/>
      <c r="B2568" s="112"/>
      <c r="C2568" s="116"/>
      <c r="D2568" s="623"/>
      <c r="E2568" s="278"/>
      <c r="F2568" s="116"/>
      <c r="G2568" s="694"/>
      <c r="H2568" s="878"/>
      <c r="I2568" s="397"/>
      <c r="J2568" s="380"/>
      <c r="K2568" s="406" t="s">
        <v>53</v>
      </c>
      <c r="L2568" s="738">
        <f t="shared" ref="L2568:V2568" si="3891">L2557+L2558</f>
        <v>0</v>
      </c>
      <c r="M2568" s="739">
        <f t="shared" si="3891"/>
        <v>0</v>
      </c>
      <c r="N2568" s="929">
        <f t="shared" ref="N2568:P2568" si="3892">N2557+N2558</f>
        <v>0</v>
      </c>
      <c r="O2568" s="530">
        <f t="shared" si="3892"/>
        <v>0</v>
      </c>
      <c r="P2568" s="530">
        <f t="shared" si="3892"/>
        <v>0</v>
      </c>
      <c r="Q2568" s="641">
        <f t="shared" si="3891"/>
        <v>0</v>
      </c>
      <c r="R2568" s="537">
        <f t="shared" si="3891"/>
        <v>0</v>
      </c>
      <c r="S2568" s="537">
        <f t="shared" si="3891"/>
        <v>0</v>
      </c>
      <c r="T2568" s="537">
        <f t="shared" si="3891"/>
        <v>0</v>
      </c>
      <c r="U2568" s="537">
        <f t="shared" si="3891"/>
        <v>0</v>
      </c>
      <c r="V2568" s="537">
        <f t="shared" si="3891"/>
        <v>0</v>
      </c>
      <c r="W2568" s="530"/>
      <c r="X2568" s="142">
        <f>X2557+X2558</f>
        <v>0</v>
      </c>
      <c r="Y2568" s="142">
        <f>Y2557+Y2558</f>
        <v>0</v>
      </c>
      <c r="Z2568" s="537">
        <f>Z2557+Z2558</f>
        <v>0</v>
      </c>
      <c r="AA2568" s="537">
        <f>AA2557+AA2558</f>
        <v>0</v>
      </c>
      <c r="AB2568" s="530"/>
      <c r="AC2568" s="142">
        <f t="shared" ref="AC2568:AN2568" si="3893">AC2557+AC2558</f>
        <v>0</v>
      </c>
      <c r="AD2568" s="530">
        <f>AD2557+AD2558</f>
        <v>0</v>
      </c>
      <c r="AE2568" s="842">
        <f>AE2557+AE2558</f>
        <v>0</v>
      </c>
      <c r="AF2568" s="929">
        <f t="shared" ref="AF2568:AH2568" si="3894">AF2557+AF2558</f>
        <v>0</v>
      </c>
      <c r="AG2568" s="530">
        <f t="shared" si="3894"/>
        <v>0</v>
      </c>
      <c r="AH2568" s="530">
        <f t="shared" si="3894"/>
        <v>0</v>
      </c>
      <c r="AI2568" s="641">
        <f t="shared" si="3893"/>
        <v>0</v>
      </c>
      <c r="AJ2568" s="537">
        <f t="shared" si="3893"/>
        <v>0</v>
      </c>
      <c r="AK2568" s="537">
        <f t="shared" si="3893"/>
        <v>0</v>
      </c>
      <c r="AL2568" s="537">
        <f t="shared" si="3893"/>
        <v>0</v>
      </c>
      <c r="AM2568" s="537">
        <f t="shared" si="3893"/>
        <v>0</v>
      </c>
      <c r="AN2568" s="537">
        <f t="shared" si="3893"/>
        <v>0</v>
      </c>
      <c r="AO2568" s="530"/>
      <c r="AP2568" s="142">
        <f>AP2557+AP2558</f>
        <v>0</v>
      </c>
      <c r="AQ2568" s="142">
        <f>AQ2557+AQ2558</f>
        <v>0</v>
      </c>
      <c r="AR2568" s="537">
        <f>AR2557+AR2558</f>
        <v>0</v>
      </c>
      <c r="AS2568" s="537">
        <f>AS2557+AS2558</f>
        <v>0</v>
      </c>
      <c r="AT2568" s="530"/>
      <c r="AU2568" s="142">
        <f t="shared" ref="AU2568:BE2568" si="3895">AU2557+AU2558</f>
        <v>0</v>
      </c>
      <c r="AV2568" s="530">
        <f t="shared" ref="AV2568" si="3896">AV2557+AV2558</f>
        <v>0</v>
      </c>
      <c r="AW2568" s="842">
        <f t="shared" si="3895"/>
        <v>0</v>
      </c>
      <c r="AX2568" s="115">
        <f t="shared" si="3895"/>
        <v>0</v>
      </c>
      <c r="AY2568" s="5">
        <f t="shared" si="3895"/>
        <v>0</v>
      </c>
      <c r="AZ2568" s="5">
        <f t="shared" si="3895"/>
        <v>0</v>
      </c>
      <c r="BA2568" s="335" t="e">
        <f t="shared" si="3895"/>
        <v>#DIV/0!</v>
      </c>
      <c r="BB2568" s="23">
        <f t="shared" si="3895"/>
        <v>0</v>
      </c>
      <c r="BC2568" s="5">
        <f t="shared" si="3895"/>
        <v>0</v>
      </c>
      <c r="BD2568" s="5">
        <f t="shared" si="3895"/>
        <v>0</v>
      </c>
      <c r="BE2568" s="335" t="e">
        <f t="shared" si="3895"/>
        <v>#DIV/0!</v>
      </c>
      <c r="BF2568" s="667"/>
      <c r="BG2568" s="826"/>
      <c r="BH2568" s="607"/>
    </row>
    <row r="2569" spans="1:60" ht="12.75" customHeight="1" x14ac:dyDescent="0.25">
      <c r="A2569" s="21"/>
      <c r="B2569" s="112"/>
      <c r="C2569" s="116"/>
      <c r="D2569" s="623"/>
      <c r="E2569" s="278"/>
      <c r="F2569" s="116"/>
      <c r="G2569" s="694"/>
      <c r="H2569" s="878"/>
      <c r="I2569" s="397"/>
      <c r="J2569" s="380"/>
      <c r="K2569" s="406"/>
      <c r="L2569" s="738"/>
      <c r="M2569" s="739"/>
      <c r="N2569" s="929"/>
      <c r="O2569" s="530"/>
      <c r="P2569" s="530"/>
      <c r="Q2569" s="641"/>
      <c r="R2569" s="537"/>
      <c r="S2569" s="537"/>
      <c r="T2569" s="537"/>
      <c r="U2569" s="537"/>
      <c r="V2569" s="537"/>
      <c r="W2569" s="531"/>
      <c r="X2569" s="140"/>
      <c r="Y2569" s="140"/>
      <c r="Z2569" s="551"/>
      <c r="AA2569" s="551"/>
      <c r="AB2569" s="531"/>
      <c r="AC2569" s="142"/>
      <c r="AD2569" s="530"/>
      <c r="AE2569" s="842"/>
      <c r="AF2569" s="929"/>
      <c r="AG2569" s="530"/>
      <c r="AH2569" s="530"/>
      <c r="AI2569" s="641"/>
      <c r="AJ2569" s="537"/>
      <c r="AK2569" s="537"/>
      <c r="AL2569" s="537"/>
      <c r="AM2569" s="537"/>
      <c r="AN2569" s="537"/>
      <c r="AO2569" s="531"/>
      <c r="AP2569" s="140"/>
      <c r="AQ2569" s="140"/>
      <c r="AR2569" s="551"/>
      <c r="AS2569" s="551"/>
      <c r="AT2569" s="531"/>
      <c r="AU2569" s="142"/>
      <c r="AV2569" s="530"/>
      <c r="AW2569" s="842"/>
      <c r="AX2569" s="115"/>
      <c r="AY2569" s="5"/>
      <c r="AZ2569" s="5"/>
      <c r="BA2569" s="335"/>
      <c r="BC2569" s="5"/>
      <c r="BD2569" s="5"/>
      <c r="BE2569" s="335"/>
      <c r="BG2569" s="826"/>
      <c r="BH2569" s="607"/>
    </row>
    <row r="2570" spans="1:60" ht="12.75" customHeight="1" x14ac:dyDescent="0.25">
      <c r="A2570" s="222"/>
      <c r="C2570" s="116"/>
      <c r="D2570" s="620"/>
      <c r="F2570" s="117"/>
      <c r="G2570" s="694"/>
      <c r="H2570" s="878"/>
      <c r="I2570" s="397"/>
      <c r="J2570" s="380"/>
      <c r="K2570" s="406"/>
      <c r="L2570" s="738"/>
      <c r="M2570" s="739"/>
      <c r="N2570" s="932"/>
      <c r="O2570" s="125"/>
      <c r="P2570" s="125"/>
      <c r="Q2570" s="642"/>
      <c r="R2570" s="538"/>
      <c r="S2570" s="538"/>
      <c r="T2570" s="538"/>
      <c r="U2570" s="538"/>
      <c r="V2570" s="538"/>
      <c r="W2570" s="532"/>
      <c r="X2570" s="143"/>
      <c r="Y2570" s="143"/>
      <c r="Z2570" s="553"/>
      <c r="AA2570" s="553"/>
      <c r="AB2570" s="532"/>
      <c r="AC2570" s="594"/>
      <c r="AD2570" s="125"/>
      <c r="AE2570" s="848"/>
      <c r="AF2570" s="932"/>
      <c r="AG2570" s="125"/>
      <c r="AH2570" s="125"/>
      <c r="AI2570" s="642"/>
      <c r="AJ2570" s="538"/>
      <c r="AK2570" s="538"/>
      <c r="AL2570" s="538"/>
      <c r="AM2570" s="538"/>
      <c r="AN2570" s="538"/>
      <c r="AO2570" s="532"/>
      <c r="AP2570" s="143"/>
      <c r="AQ2570" s="143"/>
      <c r="AR2570" s="553"/>
      <c r="AS2570" s="553"/>
      <c r="AT2570" s="532"/>
      <c r="AU2570" s="594"/>
      <c r="AV2570" s="125"/>
      <c r="AW2570" s="848"/>
      <c r="AX2570" s="124"/>
      <c r="AY2570" s="6"/>
      <c r="AZ2570" s="26"/>
      <c r="BA2570" s="341"/>
      <c r="BB2570" s="311"/>
      <c r="BC2570" s="6"/>
      <c r="BD2570" s="26"/>
      <c r="BE2570" s="341"/>
      <c r="BG2570" s="826"/>
      <c r="BH2570" s="607"/>
    </row>
    <row r="2571" spans="1:60" ht="12.75" customHeight="1" x14ac:dyDescent="0.25">
      <c r="A2571" s="21"/>
      <c r="B2571" s="112"/>
      <c r="C2571" s="116"/>
      <c r="D2571" s="623"/>
      <c r="E2571" s="278"/>
      <c r="F2571" s="116"/>
      <c r="G2571" s="694"/>
      <c r="H2571" s="878"/>
      <c r="I2571" s="397"/>
      <c r="J2571" s="380"/>
      <c r="K2571" s="400" t="s">
        <v>6608</v>
      </c>
      <c r="L2571" s="738"/>
      <c r="M2571" s="739"/>
      <c r="N2571" s="931"/>
      <c r="O2571" s="923"/>
      <c r="P2571" s="923"/>
      <c r="Q2571" s="641"/>
      <c r="R2571" s="537"/>
      <c r="S2571" s="537"/>
      <c r="T2571" s="537"/>
      <c r="U2571" s="537"/>
      <c r="V2571" s="537"/>
      <c r="W2571" s="531"/>
      <c r="X2571" s="141"/>
      <c r="Y2571" s="141"/>
      <c r="Z2571" s="552"/>
      <c r="AA2571" s="552"/>
      <c r="AB2571" s="531"/>
      <c r="AC2571" s="593"/>
      <c r="AD2571" s="923"/>
      <c r="AE2571" s="846"/>
      <c r="AF2571" s="931"/>
      <c r="AG2571" s="923"/>
      <c r="AH2571" s="923"/>
      <c r="AI2571" s="641"/>
      <c r="AJ2571" s="537"/>
      <c r="AK2571" s="537"/>
      <c r="AL2571" s="537"/>
      <c r="AM2571" s="537"/>
      <c r="AN2571" s="537"/>
      <c r="AO2571" s="531"/>
      <c r="AP2571" s="141"/>
      <c r="AQ2571" s="141"/>
      <c r="AR2571" s="552"/>
      <c r="AS2571" s="552"/>
      <c r="AT2571" s="531"/>
      <c r="AU2571" s="593"/>
      <c r="AV2571" s="923"/>
      <c r="AW2571" s="846"/>
      <c r="AX2571" s="115"/>
      <c r="AY2571" s="5"/>
      <c r="AZ2571" s="5"/>
      <c r="BA2571" s="335"/>
      <c r="BC2571" s="5"/>
      <c r="BD2571" s="5"/>
      <c r="BE2571" s="335"/>
      <c r="BG2571" s="826"/>
      <c r="BH2571" s="607"/>
    </row>
    <row r="2572" spans="1:60" ht="12.75" customHeight="1" x14ac:dyDescent="0.25">
      <c r="A2572" s="21"/>
      <c r="B2572" s="112"/>
      <c r="C2572" s="116"/>
      <c r="D2572" s="623"/>
      <c r="E2572" s="278"/>
      <c r="F2572" s="116"/>
      <c r="G2572" s="694"/>
      <c r="H2572" s="878"/>
      <c r="I2572" s="397"/>
      <c r="J2572" s="380"/>
      <c r="K2572" s="400" t="s">
        <v>1890</v>
      </c>
      <c r="L2572" s="738"/>
      <c r="M2572" s="739"/>
      <c r="N2572" s="931"/>
      <c r="O2572" s="923"/>
      <c r="P2572" s="923"/>
      <c r="Q2572" s="641"/>
      <c r="R2572" s="537"/>
      <c r="S2572" s="537"/>
      <c r="T2572" s="537"/>
      <c r="U2572" s="537"/>
      <c r="V2572" s="537"/>
      <c r="W2572" s="531"/>
      <c r="X2572" s="141"/>
      <c r="Y2572" s="141"/>
      <c r="Z2572" s="552"/>
      <c r="AA2572" s="552"/>
      <c r="AB2572" s="531"/>
      <c r="AC2572" s="593"/>
      <c r="AD2572" s="923"/>
      <c r="AE2572" s="846"/>
      <c r="AF2572" s="931"/>
      <c r="AG2572" s="923"/>
      <c r="AH2572" s="923"/>
      <c r="AI2572" s="641"/>
      <c r="AJ2572" s="537"/>
      <c r="AK2572" s="537"/>
      <c r="AL2572" s="537"/>
      <c r="AM2572" s="537"/>
      <c r="AN2572" s="537"/>
      <c r="AO2572" s="531"/>
      <c r="AP2572" s="141"/>
      <c r="AQ2572" s="141"/>
      <c r="AR2572" s="552"/>
      <c r="AS2572" s="552"/>
      <c r="AT2572" s="531"/>
      <c r="AU2572" s="593"/>
      <c r="AV2572" s="923"/>
      <c r="AW2572" s="846"/>
      <c r="AX2572" s="115"/>
      <c r="AY2572" s="5"/>
      <c r="AZ2572" s="5"/>
      <c r="BA2572" s="335"/>
      <c r="BC2572" s="5"/>
      <c r="BD2572" s="5"/>
      <c r="BE2572" s="335"/>
      <c r="BG2572" s="826"/>
      <c r="BH2572" s="607"/>
    </row>
    <row r="2573" spans="1:60" ht="12.75" customHeight="1" x14ac:dyDescent="0.25">
      <c r="A2573" s="21"/>
      <c r="B2573" s="112"/>
      <c r="C2573" s="116"/>
      <c r="D2573" s="623"/>
      <c r="E2573" s="278"/>
      <c r="F2573" s="116"/>
      <c r="G2573" s="694"/>
      <c r="H2573" s="878"/>
      <c r="I2573" s="397"/>
      <c r="J2573" s="380"/>
      <c r="K2573" s="415"/>
      <c r="L2573" s="738"/>
      <c r="M2573" s="739"/>
      <c r="N2573" s="931"/>
      <c r="O2573" s="923"/>
      <c r="P2573" s="923"/>
      <c r="Q2573" s="641"/>
      <c r="R2573" s="537"/>
      <c r="S2573" s="537"/>
      <c r="T2573" s="537"/>
      <c r="U2573" s="537"/>
      <c r="V2573" s="537"/>
      <c r="W2573" s="531"/>
      <c r="X2573" s="141"/>
      <c r="Y2573" s="141"/>
      <c r="Z2573" s="552"/>
      <c r="AA2573" s="552"/>
      <c r="AB2573" s="531"/>
      <c r="AC2573" s="593"/>
      <c r="AD2573" s="923"/>
      <c r="AE2573" s="846"/>
      <c r="AF2573" s="931"/>
      <c r="AG2573" s="923"/>
      <c r="AH2573" s="923"/>
      <c r="AI2573" s="641"/>
      <c r="AJ2573" s="537"/>
      <c r="AK2573" s="537"/>
      <c r="AL2573" s="537"/>
      <c r="AM2573" s="537"/>
      <c r="AN2573" s="537"/>
      <c r="AO2573" s="531"/>
      <c r="AP2573" s="141"/>
      <c r="AQ2573" s="141"/>
      <c r="AR2573" s="552"/>
      <c r="AS2573" s="552"/>
      <c r="AT2573" s="531"/>
      <c r="AU2573" s="593"/>
      <c r="AV2573" s="923"/>
      <c r="AW2573" s="846"/>
      <c r="AX2573" s="115"/>
      <c r="AY2573" s="5"/>
      <c r="AZ2573" s="5"/>
      <c r="BA2573" s="335"/>
      <c r="BC2573" s="5"/>
      <c r="BD2573" s="5"/>
      <c r="BE2573" s="335"/>
      <c r="BG2573" s="826"/>
      <c r="BH2573" s="607"/>
    </row>
    <row r="2574" spans="1:60" ht="35.1" customHeight="1" x14ac:dyDescent="0.25">
      <c r="A2574" s="190" t="s">
        <v>6127</v>
      </c>
      <c r="B2574" s="583">
        <v>18</v>
      </c>
      <c r="C2574" s="120" t="s">
        <v>0</v>
      </c>
      <c r="D2574" s="620">
        <v>1000</v>
      </c>
      <c r="E2574" s="584"/>
      <c r="F2574" s="120">
        <v>1</v>
      </c>
      <c r="G2574" s="694" t="s">
        <v>5462</v>
      </c>
      <c r="H2574" s="878" t="str">
        <f t="shared" si="3833"/>
        <v>097</v>
      </c>
      <c r="I2574" s="585">
        <v>81100000</v>
      </c>
      <c r="J2574" s="380" t="s">
        <v>4020</v>
      </c>
      <c r="K2574" s="510" t="s">
        <v>4021</v>
      </c>
      <c r="L2574" s="735">
        <v>0</v>
      </c>
      <c r="M2574" s="736">
        <v>0</v>
      </c>
      <c r="N2574" s="931"/>
      <c r="O2574" s="530">
        <f t="shared" ref="O2574" si="3897">IF(N2574&gt;L2574,"0 ",N2574-L2574)</f>
        <v>0</v>
      </c>
      <c r="P2574" s="530">
        <f t="shared" ref="P2574" si="3898">IF(N2574&lt;L2574,"0 ",N2574-L2574)</f>
        <v>0</v>
      </c>
      <c r="Q2574" s="646"/>
      <c r="R2574" s="536"/>
      <c r="S2574" s="536"/>
      <c r="T2574" s="536"/>
      <c r="U2574" s="536"/>
      <c r="V2574" s="536"/>
      <c r="W2574" s="683" t="str">
        <f>IF(SUM(Q2574:V2574)=X2574,"OK",SUM(Q2574:V2574)-X2574)</f>
        <v>OK</v>
      </c>
      <c r="X2574" s="141"/>
      <c r="Y2574" s="141"/>
      <c r="Z2574" s="552"/>
      <c r="AA2574" s="552"/>
      <c r="AB2574" s="683" t="str">
        <f>IF(SUM(Z2574:AA2574)=AC2574,"OK",SUM(Z2574:AA2574)-AC2574)</f>
        <v>OK</v>
      </c>
      <c r="AC2574" s="593"/>
      <c r="AD2574" s="530">
        <f t="shared" ref="AD2574" si="3899">X2574+Y2574+AC2574</f>
        <v>0</v>
      </c>
      <c r="AE2574" s="842">
        <f t="shared" ref="AE2574" si="3900">N2574+AD2574</f>
        <v>0</v>
      </c>
      <c r="AF2574" s="931"/>
      <c r="AG2574" s="530">
        <f t="shared" ref="AG2574" si="3901">IF(AF2574&gt;M2574,"0 ",AF2574-M2574)</f>
        <v>0</v>
      </c>
      <c r="AH2574" s="530">
        <f t="shared" ref="AH2574" si="3902">IF(AF2574&lt;M2574,"0 ",AF2574-M2574)</f>
        <v>0</v>
      </c>
      <c r="AI2574" s="641"/>
      <c r="AJ2574" s="537"/>
      <c r="AK2574" s="537"/>
      <c r="AL2574" s="537"/>
      <c r="AM2574" s="537"/>
      <c r="AN2574" s="537"/>
      <c r="AO2574" s="683" t="str">
        <f>IF(SUM(AI2574:AN2574)=AP2574,"OK",SUM(AI2574:AN2574)-AP2574)</f>
        <v>OK</v>
      </c>
      <c r="AP2574" s="141"/>
      <c r="AQ2574" s="141"/>
      <c r="AR2574" s="552"/>
      <c r="AS2574" s="552"/>
      <c r="AT2574" s="683" t="str">
        <f>IF(SUM(AR2574:AS2574)=AU2574,"OK",SUM(AR2574:AS2574)-AU2574)</f>
        <v>OK</v>
      </c>
      <c r="AU2574" s="593"/>
      <c r="AV2574" s="530">
        <f t="shared" ref="AV2574" si="3903">AP2574+AQ2574+AU2574</f>
        <v>0</v>
      </c>
      <c r="AW2574" s="842">
        <f t="shared" ref="AW2574" si="3904">AF2574+AV2574</f>
        <v>0</v>
      </c>
      <c r="AX2574" s="115">
        <f>L2574</f>
        <v>0</v>
      </c>
      <c r="AY2574" s="5">
        <f>AE2574</f>
        <v>0</v>
      </c>
      <c r="AZ2574" s="7">
        <f>AY2574-AX2574</f>
        <v>0</v>
      </c>
      <c r="BA2574" s="335" t="e">
        <f>AZ2574/AX2574</f>
        <v>#DIV/0!</v>
      </c>
      <c r="BB2574" s="23">
        <f>M2574</f>
        <v>0</v>
      </c>
      <c r="BC2574" s="5">
        <f>AW2574</f>
        <v>0</v>
      </c>
      <c r="BD2574" s="7">
        <f>BC2574-BB2574</f>
        <v>0</v>
      </c>
      <c r="BE2574" s="335" t="e">
        <f>BD2574/BB2574</f>
        <v>#DIV/0!</v>
      </c>
      <c r="BG2574" s="826" t="str">
        <f>RIGHT(LEFT(I2574,3),2)&amp;"."&amp;RIGHT(LEFT(I2574,5),2)</f>
        <v>11.00</v>
      </c>
      <c r="BH2574" s="607" t="b">
        <f>COUNTIF('Codes SEC'!$B$2:$B$250,Ministres!BG2574)&gt;0</f>
        <v>1</v>
      </c>
    </row>
    <row r="2575" spans="1:60" ht="64.8" x14ac:dyDescent="0.25">
      <c r="A2575" s="222"/>
      <c r="C2575" s="116"/>
      <c r="D2575" s="620"/>
      <c r="F2575" s="117"/>
      <c r="G2575" s="694"/>
      <c r="H2575" s="878"/>
      <c r="I2575" s="591" t="s">
        <v>3755</v>
      </c>
      <c r="J2575" s="380"/>
      <c r="K2575" s="407"/>
      <c r="L2575" s="733"/>
      <c r="M2575" s="734"/>
      <c r="N2575" s="931"/>
      <c r="O2575" s="923"/>
      <c r="P2575" s="923"/>
      <c r="Q2575" s="646"/>
      <c r="R2575" s="536"/>
      <c r="S2575" s="536"/>
      <c r="T2575" s="536"/>
      <c r="U2575" s="536"/>
      <c r="V2575" s="536"/>
      <c r="W2575" s="683"/>
      <c r="X2575" s="141"/>
      <c r="Y2575" s="141"/>
      <c r="Z2575" s="552"/>
      <c r="AA2575" s="552"/>
      <c r="AB2575" s="683"/>
      <c r="AC2575" s="593"/>
      <c r="AD2575" s="923"/>
      <c r="AE2575" s="846"/>
      <c r="AF2575" s="931"/>
      <c r="AG2575" s="923"/>
      <c r="AH2575" s="923"/>
      <c r="AI2575" s="641"/>
      <c r="AJ2575" s="537"/>
      <c r="AK2575" s="537"/>
      <c r="AL2575" s="537"/>
      <c r="AM2575" s="537"/>
      <c r="AN2575" s="537"/>
      <c r="AO2575" s="683"/>
      <c r="AP2575" s="141"/>
      <c r="AQ2575" s="141"/>
      <c r="AR2575" s="552"/>
      <c r="AS2575" s="552"/>
      <c r="AT2575" s="683"/>
      <c r="AU2575" s="593"/>
      <c r="AV2575" s="923"/>
      <c r="AW2575" s="846"/>
      <c r="AX2575" s="115"/>
      <c r="AY2575" s="5"/>
      <c r="AZ2575" s="7"/>
      <c r="BA2575" s="335"/>
      <c r="BC2575" s="5"/>
      <c r="BD2575" s="7"/>
      <c r="BE2575" s="335"/>
      <c r="BG2575" s="826"/>
      <c r="BH2575" s="607"/>
    </row>
    <row r="2576" spans="1:60" ht="35.1" customHeight="1" x14ac:dyDescent="0.25">
      <c r="A2576" s="190" t="s">
        <v>6127</v>
      </c>
      <c r="B2576" s="583">
        <v>18</v>
      </c>
      <c r="C2576" s="120" t="s">
        <v>0</v>
      </c>
      <c r="D2576" s="620">
        <v>1000</v>
      </c>
      <c r="E2576" s="584"/>
      <c r="F2576" s="120">
        <v>1</v>
      </c>
      <c r="G2576" s="694" t="s">
        <v>5462</v>
      </c>
      <c r="H2576" s="878" t="str">
        <f t="shared" si="3833"/>
        <v>097</v>
      </c>
      <c r="I2576" s="585">
        <v>81112000</v>
      </c>
      <c r="J2576" s="380" t="s">
        <v>4022</v>
      </c>
      <c r="K2576" s="422" t="s">
        <v>4023</v>
      </c>
      <c r="L2576" s="735">
        <v>0</v>
      </c>
      <c r="M2576" s="736">
        <v>0</v>
      </c>
      <c r="N2576" s="931"/>
      <c r="O2576" s="530">
        <f t="shared" ref="O2576:O2583" si="3905">IF(N2576&gt;L2576,"0 ",N2576-L2576)</f>
        <v>0</v>
      </c>
      <c r="P2576" s="530">
        <f t="shared" ref="P2576:P2583" si="3906">IF(N2576&lt;L2576,"0 ",N2576-L2576)</f>
        <v>0</v>
      </c>
      <c r="Q2576" s="646"/>
      <c r="R2576" s="536"/>
      <c r="S2576" s="536"/>
      <c r="T2576" s="536"/>
      <c r="U2576" s="536"/>
      <c r="V2576" s="536"/>
      <c r="W2576" s="683" t="str">
        <f t="shared" ref="W2576:W2583" si="3907">IF(SUM(Q2576:V2576)=X2576,"OK",SUM(Q2576:V2576)-X2576)</f>
        <v>OK</v>
      </c>
      <c r="X2576" s="141"/>
      <c r="Y2576" s="141"/>
      <c r="Z2576" s="552"/>
      <c r="AA2576" s="552"/>
      <c r="AB2576" s="683" t="str">
        <f t="shared" ref="AB2576:AB2583" si="3908">IF(SUM(Z2576:AA2576)=AC2576,"OK",SUM(Z2576:AA2576)-AC2576)</f>
        <v>OK</v>
      </c>
      <c r="AC2576" s="593"/>
      <c r="AD2576" s="530">
        <f t="shared" ref="AD2576:AD2583" si="3909">X2576+Y2576+AC2576</f>
        <v>0</v>
      </c>
      <c r="AE2576" s="842">
        <f t="shared" ref="AE2576:AE2583" si="3910">N2576+AD2576</f>
        <v>0</v>
      </c>
      <c r="AF2576" s="931"/>
      <c r="AG2576" s="530">
        <f t="shared" ref="AG2576:AG2583" si="3911">IF(AF2576&gt;M2576,"0 ",AF2576-M2576)</f>
        <v>0</v>
      </c>
      <c r="AH2576" s="530">
        <f t="shared" ref="AH2576:AH2583" si="3912">IF(AF2576&lt;M2576,"0 ",AF2576-M2576)</f>
        <v>0</v>
      </c>
      <c r="AI2576" s="641"/>
      <c r="AJ2576" s="537"/>
      <c r="AK2576" s="537"/>
      <c r="AL2576" s="537"/>
      <c r="AM2576" s="537"/>
      <c r="AN2576" s="537"/>
      <c r="AO2576" s="683" t="str">
        <f t="shared" ref="AO2576:AO2583" si="3913">IF(SUM(AI2576:AN2576)=AP2576,"OK",SUM(AI2576:AN2576)-AP2576)</f>
        <v>OK</v>
      </c>
      <c r="AP2576" s="141"/>
      <c r="AQ2576" s="141"/>
      <c r="AR2576" s="552"/>
      <c r="AS2576" s="552"/>
      <c r="AT2576" s="683" t="str">
        <f t="shared" ref="AT2576:AT2583" si="3914">IF(SUM(AR2576:AS2576)=AU2576,"OK",SUM(AR2576:AS2576)-AU2576)</f>
        <v>OK</v>
      </c>
      <c r="AU2576" s="593"/>
      <c r="AV2576" s="530">
        <f t="shared" ref="AV2576:AV2583" si="3915">AP2576+AQ2576+AU2576</f>
        <v>0</v>
      </c>
      <c r="AW2576" s="842">
        <f t="shared" ref="AW2576:AW2583" si="3916">AF2576+AV2576</f>
        <v>0</v>
      </c>
      <c r="AX2576" s="115">
        <f t="shared" ref="AX2576:AX2583" si="3917">L2576</f>
        <v>0</v>
      </c>
      <c r="AY2576" s="5">
        <f t="shared" ref="AY2576:AY2583" si="3918">AE2576</f>
        <v>0</v>
      </c>
      <c r="AZ2576" s="7">
        <f t="shared" ref="AZ2576:AZ2583" si="3919">AY2576-AX2576</f>
        <v>0</v>
      </c>
      <c r="BA2576" s="335" t="e">
        <f>AZ2576/AX2576</f>
        <v>#DIV/0!</v>
      </c>
      <c r="BB2576" s="23">
        <f t="shared" ref="BB2576:BB2583" si="3920">M2576</f>
        <v>0</v>
      </c>
      <c r="BC2576" s="5">
        <f>AW2576</f>
        <v>0</v>
      </c>
      <c r="BD2576" s="7">
        <f t="shared" ref="BD2576:BD2583" si="3921">BC2576-BB2576</f>
        <v>0</v>
      </c>
      <c r="BE2576" s="335" t="e">
        <f>BD2576/BB2576</f>
        <v>#DIV/0!</v>
      </c>
      <c r="BG2576" s="826" t="str">
        <f t="shared" ref="BG2576:BG2583" si="3922">RIGHT(LEFT(I2576,3),2)&amp;"."&amp;RIGHT(LEFT(I2576,5),2)</f>
        <v>11.12</v>
      </c>
      <c r="BH2576" s="607" t="b">
        <f>COUNTIF('Codes SEC'!$B$2:$B$250,Ministres!BG2576)&gt;0</f>
        <v>1</v>
      </c>
    </row>
    <row r="2577" spans="1:66" ht="35.1" customHeight="1" x14ac:dyDescent="0.25">
      <c r="A2577" s="222" t="s">
        <v>6127</v>
      </c>
      <c r="B2577" s="112">
        <v>18</v>
      </c>
      <c r="C2577" s="116" t="s">
        <v>0</v>
      </c>
      <c r="D2577" s="620">
        <v>1000</v>
      </c>
      <c r="E2577" s="278"/>
      <c r="F2577" s="116">
        <v>5</v>
      </c>
      <c r="G2577" s="694" t="s">
        <v>5462</v>
      </c>
      <c r="H2577" s="878" t="str">
        <f t="shared" si="3833"/>
        <v>097</v>
      </c>
      <c r="I2577" s="397">
        <v>81140000</v>
      </c>
      <c r="J2577" s="380" t="s">
        <v>3450</v>
      </c>
      <c r="K2577" s="408" t="s">
        <v>3425</v>
      </c>
      <c r="L2577" s="735">
        <v>0</v>
      </c>
      <c r="M2577" s="736">
        <v>0</v>
      </c>
      <c r="N2577" s="931"/>
      <c r="O2577" s="530">
        <f t="shared" si="3905"/>
        <v>0</v>
      </c>
      <c r="P2577" s="530">
        <f t="shared" si="3906"/>
        <v>0</v>
      </c>
      <c r="Q2577" s="646"/>
      <c r="R2577" s="536"/>
      <c r="S2577" s="536"/>
      <c r="T2577" s="536"/>
      <c r="U2577" s="536"/>
      <c r="V2577" s="536"/>
      <c r="W2577" s="683" t="str">
        <f t="shared" si="3907"/>
        <v>OK</v>
      </c>
      <c r="X2577" s="141"/>
      <c r="Y2577" s="141"/>
      <c r="Z2577" s="552"/>
      <c r="AA2577" s="552"/>
      <c r="AB2577" s="683" t="str">
        <f t="shared" si="3908"/>
        <v>OK</v>
      </c>
      <c r="AC2577" s="593"/>
      <c r="AD2577" s="530">
        <f t="shared" si="3909"/>
        <v>0</v>
      </c>
      <c r="AE2577" s="842">
        <f t="shared" si="3910"/>
        <v>0</v>
      </c>
      <c r="AF2577" s="931"/>
      <c r="AG2577" s="530">
        <f t="shared" si="3911"/>
        <v>0</v>
      </c>
      <c r="AH2577" s="530">
        <f t="shared" si="3912"/>
        <v>0</v>
      </c>
      <c r="AI2577" s="641"/>
      <c r="AJ2577" s="537"/>
      <c r="AK2577" s="537"/>
      <c r="AL2577" s="537"/>
      <c r="AM2577" s="537"/>
      <c r="AN2577" s="537"/>
      <c r="AO2577" s="683" t="str">
        <f t="shared" si="3913"/>
        <v>OK</v>
      </c>
      <c r="AP2577" s="141"/>
      <c r="AQ2577" s="141"/>
      <c r="AR2577" s="552"/>
      <c r="AS2577" s="552"/>
      <c r="AT2577" s="683" t="str">
        <f t="shared" si="3914"/>
        <v>OK</v>
      </c>
      <c r="AU2577" s="593"/>
      <c r="AV2577" s="530">
        <f t="shared" si="3915"/>
        <v>0</v>
      </c>
      <c r="AW2577" s="842">
        <f t="shared" si="3916"/>
        <v>0</v>
      </c>
      <c r="AX2577" s="115">
        <f t="shared" si="3917"/>
        <v>0</v>
      </c>
      <c r="AY2577" s="5">
        <f t="shared" si="3918"/>
        <v>0</v>
      </c>
      <c r="AZ2577" s="7">
        <f t="shared" si="3919"/>
        <v>0</v>
      </c>
      <c r="BA2577" s="335" t="e">
        <f>AZ2577/AX2577</f>
        <v>#DIV/0!</v>
      </c>
      <c r="BB2577" s="23">
        <f t="shared" si="3920"/>
        <v>0</v>
      </c>
      <c r="BC2577" s="5">
        <f>AW2577</f>
        <v>0</v>
      </c>
      <c r="BD2577" s="7">
        <f t="shared" si="3921"/>
        <v>0</v>
      </c>
      <c r="BE2577" s="335" t="e">
        <f>BD2577/BB2577</f>
        <v>#DIV/0!</v>
      </c>
      <c r="BG2577" s="826" t="str">
        <f t="shared" si="3922"/>
        <v>11.40</v>
      </c>
      <c r="BH2577" s="607" t="b">
        <f>COUNTIF('Codes SEC'!$B$2:$B$250,Ministres!BG2577)&gt;0</f>
        <v>1</v>
      </c>
    </row>
    <row r="2578" spans="1:66" s="203" customFormat="1" ht="35.1" customHeight="1" x14ac:dyDescent="0.25">
      <c r="A2578" s="190" t="s">
        <v>6127</v>
      </c>
      <c r="B2578" s="583">
        <v>18</v>
      </c>
      <c r="C2578" s="120" t="s">
        <v>0</v>
      </c>
      <c r="D2578" s="620">
        <v>1000</v>
      </c>
      <c r="E2578" s="584"/>
      <c r="F2578" s="120">
        <v>5</v>
      </c>
      <c r="G2578" s="697">
        <v>1</v>
      </c>
      <c r="H2578" s="890" t="str">
        <f t="shared" si="3833"/>
        <v>097</v>
      </c>
      <c r="I2578" s="585">
        <v>81211000</v>
      </c>
      <c r="J2578" s="380" t="s">
        <v>3786</v>
      </c>
      <c r="K2578" s="422" t="s">
        <v>3873</v>
      </c>
      <c r="L2578" s="754">
        <v>0</v>
      </c>
      <c r="M2578" s="755">
        <v>0</v>
      </c>
      <c r="N2578" s="937"/>
      <c r="O2578" s="530">
        <f t="shared" si="3905"/>
        <v>0</v>
      </c>
      <c r="P2578" s="530">
        <f t="shared" si="3906"/>
        <v>0</v>
      </c>
      <c r="Q2578" s="659"/>
      <c r="R2578" s="586"/>
      <c r="S2578" s="586"/>
      <c r="T2578" s="586"/>
      <c r="U2578" s="586"/>
      <c r="V2578" s="586"/>
      <c r="W2578" s="683" t="str">
        <f t="shared" si="3907"/>
        <v>OK</v>
      </c>
      <c r="X2578" s="587"/>
      <c r="Y2578" s="587"/>
      <c r="Z2578" s="588"/>
      <c r="AA2578" s="588"/>
      <c r="AB2578" s="683" t="str">
        <f t="shared" si="3908"/>
        <v>OK</v>
      </c>
      <c r="AC2578" s="598"/>
      <c r="AD2578" s="530">
        <f t="shared" si="3909"/>
        <v>0</v>
      </c>
      <c r="AE2578" s="842">
        <f t="shared" si="3910"/>
        <v>0</v>
      </c>
      <c r="AF2578" s="937"/>
      <c r="AG2578" s="530">
        <f t="shared" si="3911"/>
        <v>0</v>
      </c>
      <c r="AH2578" s="530">
        <f t="shared" si="3912"/>
        <v>0</v>
      </c>
      <c r="AI2578" s="928"/>
      <c r="AJ2578" s="589"/>
      <c r="AK2578" s="589"/>
      <c r="AL2578" s="589"/>
      <c r="AM2578" s="589"/>
      <c r="AN2578" s="589"/>
      <c r="AO2578" s="683" t="str">
        <f t="shared" si="3913"/>
        <v>OK</v>
      </c>
      <c r="AP2578" s="587"/>
      <c r="AQ2578" s="587"/>
      <c r="AR2578" s="588"/>
      <c r="AS2578" s="588"/>
      <c r="AT2578" s="683" t="str">
        <f t="shared" si="3914"/>
        <v>OK</v>
      </c>
      <c r="AU2578" s="598"/>
      <c r="AV2578" s="530">
        <f t="shared" si="3915"/>
        <v>0</v>
      </c>
      <c r="AW2578" s="842">
        <f t="shared" si="3916"/>
        <v>0</v>
      </c>
      <c r="AX2578" s="121">
        <f t="shared" si="3917"/>
        <v>0</v>
      </c>
      <c r="AY2578" s="111">
        <f t="shared" si="3918"/>
        <v>0</v>
      </c>
      <c r="AZ2578" s="122">
        <f t="shared" si="3919"/>
        <v>0</v>
      </c>
      <c r="BA2578" s="343">
        <v>0</v>
      </c>
      <c r="BB2578" s="590">
        <f t="shared" si="3920"/>
        <v>0</v>
      </c>
      <c r="BC2578" s="111">
        <f t="shared" ref="BC2578:BC2589" si="3923">AW2578</f>
        <v>0</v>
      </c>
      <c r="BD2578" s="122">
        <f t="shared" si="3921"/>
        <v>0</v>
      </c>
      <c r="BE2578" s="343">
        <v>0</v>
      </c>
      <c r="BG2578" s="869" t="str">
        <f t="shared" si="3922"/>
        <v>12.11</v>
      </c>
      <c r="BH2578" s="607" t="b">
        <f>COUNTIF('Codes SEC'!$B$2:$B$250,Ministres!BG2578)&gt;0</f>
        <v>1</v>
      </c>
      <c r="BJ2578" s="667"/>
      <c r="BK2578" s="667"/>
      <c r="BL2578" s="667"/>
      <c r="BM2578" s="667"/>
      <c r="BN2578" s="667"/>
    </row>
    <row r="2579" spans="1:66" ht="35.1" customHeight="1" x14ac:dyDescent="0.25">
      <c r="A2579" s="190" t="s">
        <v>6127</v>
      </c>
      <c r="B2579" s="583">
        <v>18</v>
      </c>
      <c r="C2579" s="120" t="s">
        <v>0</v>
      </c>
      <c r="D2579" s="620">
        <v>1000</v>
      </c>
      <c r="E2579" s="584"/>
      <c r="F2579" s="120">
        <v>5</v>
      </c>
      <c r="G2579" s="697">
        <v>1</v>
      </c>
      <c r="H2579" s="890" t="str">
        <f t="shared" si="3833"/>
        <v>097</v>
      </c>
      <c r="I2579" s="585">
        <v>81250000</v>
      </c>
      <c r="J2579" s="380" t="s">
        <v>4290</v>
      </c>
      <c r="K2579" s="422" t="s">
        <v>4291</v>
      </c>
      <c r="L2579" s="726">
        <v>0</v>
      </c>
      <c r="M2579" s="727">
        <v>0</v>
      </c>
      <c r="N2579" s="931"/>
      <c r="O2579" s="530">
        <f t="shared" si="3905"/>
        <v>0</v>
      </c>
      <c r="P2579" s="530">
        <f t="shared" si="3906"/>
        <v>0</v>
      </c>
      <c r="Q2579" s="646"/>
      <c r="R2579" s="536"/>
      <c r="S2579" s="536"/>
      <c r="T2579" s="536"/>
      <c r="U2579" s="536"/>
      <c r="V2579" s="536"/>
      <c r="W2579" s="683" t="str">
        <f t="shared" si="3907"/>
        <v>OK</v>
      </c>
      <c r="X2579" s="141"/>
      <c r="Y2579" s="141"/>
      <c r="Z2579" s="552"/>
      <c r="AA2579" s="552"/>
      <c r="AB2579" s="683" t="str">
        <f t="shared" si="3908"/>
        <v>OK</v>
      </c>
      <c r="AC2579" s="593"/>
      <c r="AD2579" s="530">
        <f t="shared" si="3909"/>
        <v>0</v>
      </c>
      <c r="AE2579" s="842">
        <f t="shared" si="3910"/>
        <v>0</v>
      </c>
      <c r="AF2579" s="931"/>
      <c r="AG2579" s="530">
        <f t="shared" si="3911"/>
        <v>0</v>
      </c>
      <c r="AH2579" s="530">
        <f t="shared" si="3912"/>
        <v>0</v>
      </c>
      <c r="AI2579" s="641"/>
      <c r="AJ2579" s="537"/>
      <c r="AK2579" s="537"/>
      <c r="AL2579" s="537"/>
      <c r="AM2579" s="537"/>
      <c r="AN2579" s="537"/>
      <c r="AO2579" s="683" t="str">
        <f t="shared" si="3913"/>
        <v>OK</v>
      </c>
      <c r="AP2579" s="141"/>
      <c r="AQ2579" s="141"/>
      <c r="AR2579" s="552"/>
      <c r="AS2579" s="552"/>
      <c r="AT2579" s="683" t="str">
        <f t="shared" si="3914"/>
        <v>OK</v>
      </c>
      <c r="AU2579" s="593"/>
      <c r="AV2579" s="530">
        <f t="shared" si="3915"/>
        <v>0</v>
      </c>
      <c r="AW2579" s="842">
        <f t="shared" si="3916"/>
        <v>0</v>
      </c>
      <c r="AX2579" s="115">
        <f t="shared" si="3917"/>
        <v>0</v>
      </c>
      <c r="AY2579" s="5">
        <f t="shared" si="3918"/>
        <v>0</v>
      </c>
      <c r="AZ2579" s="7">
        <f t="shared" si="3919"/>
        <v>0</v>
      </c>
      <c r="BA2579" s="335" t="e">
        <f>AZ2579/AX2579</f>
        <v>#DIV/0!</v>
      </c>
      <c r="BB2579" s="23">
        <f t="shared" si="3920"/>
        <v>0</v>
      </c>
      <c r="BC2579" s="5">
        <f>AW2579</f>
        <v>0</v>
      </c>
      <c r="BD2579" s="7">
        <f t="shared" si="3921"/>
        <v>0</v>
      </c>
      <c r="BE2579" s="335" t="e">
        <f>BD2579/BB2579</f>
        <v>#DIV/0!</v>
      </c>
      <c r="BG2579" s="826" t="str">
        <f t="shared" si="3922"/>
        <v>12.50</v>
      </c>
      <c r="BH2579" s="607" t="b">
        <f>COUNTIF('Codes SEC'!$B$2:$B$250,Ministres!BG2579)&gt;0</f>
        <v>1</v>
      </c>
    </row>
    <row r="2580" spans="1:66" ht="35.1" customHeight="1" x14ac:dyDescent="0.25">
      <c r="A2580" s="222" t="s">
        <v>6127</v>
      </c>
      <c r="B2580" s="112">
        <v>18</v>
      </c>
      <c r="C2580" s="116" t="s">
        <v>0</v>
      </c>
      <c r="D2580" s="620">
        <v>1000</v>
      </c>
      <c r="E2580" s="278"/>
      <c r="F2580" s="116">
        <v>5</v>
      </c>
      <c r="G2580" s="694">
        <v>3</v>
      </c>
      <c r="H2580" s="878" t="str">
        <f t="shared" si="3833"/>
        <v>097</v>
      </c>
      <c r="I2580" s="397" t="s">
        <v>3260</v>
      </c>
      <c r="J2580" s="380" t="s">
        <v>2861</v>
      </c>
      <c r="K2580" s="408" t="s">
        <v>4713</v>
      </c>
      <c r="L2580" s="735">
        <v>17994</v>
      </c>
      <c r="M2580" s="736">
        <v>19481</v>
      </c>
      <c r="N2580" s="931"/>
      <c r="O2580" s="530">
        <f t="shared" si="3905"/>
        <v>-17994</v>
      </c>
      <c r="P2580" s="530" t="str">
        <f t="shared" si="3906"/>
        <v xml:space="preserve">0 </v>
      </c>
      <c r="Q2580" s="646"/>
      <c r="R2580" s="536"/>
      <c r="S2580" s="536"/>
      <c r="T2580" s="536"/>
      <c r="U2580" s="536"/>
      <c r="V2580" s="536"/>
      <c r="W2580" s="683" t="str">
        <f t="shared" si="3907"/>
        <v>OK</v>
      </c>
      <c r="X2580" s="141"/>
      <c r="Y2580" s="141"/>
      <c r="Z2580" s="552"/>
      <c r="AA2580" s="552"/>
      <c r="AB2580" s="683" t="str">
        <f t="shared" si="3908"/>
        <v>OK</v>
      </c>
      <c r="AC2580" s="593"/>
      <c r="AD2580" s="530">
        <f t="shared" si="3909"/>
        <v>0</v>
      </c>
      <c r="AE2580" s="842">
        <f t="shared" si="3910"/>
        <v>0</v>
      </c>
      <c r="AF2580" s="931"/>
      <c r="AG2580" s="530">
        <f t="shared" si="3911"/>
        <v>-19481</v>
      </c>
      <c r="AH2580" s="530" t="str">
        <f t="shared" si="3912"/>
        <v xml:space="preserve">0 </v>
      </c>
      <c r="AI2580" s="641"/>
      <c r="AJ2580" s="537"/>
      <c r="AK2580" s="537"/>
      <c r="AL2580" s="537"/>
      <c r="AM2580" s="537"/>
      <c r="AN2580" s="537"/>
      <c r="AO2580" s="683" t="str">
        <f t="shared" si="3913"/>
        <v>OK</v>
      </c>
      <c r="AP2580" s="141"/>
      <c r="AQ2580" s="141"/>
      <c r="AR2580" s="552"/>
      <c r="AS2580" s="552"/>
      <c r="AT2580" s="683" t="str">
        <f t="shared" si="3914"/>
        <v>OK</v>
      </c>
      <c r="AU2580" s="593"/>
      <c r="AV2580" s="530">
        <f t="shared" si="3915"/>
        <v>0</v>
      </c>
      <c r="AW2580" s="842">
        <f t="shared" si="3916"/>
        <v>0</v>
      </c>
      <c r="AX2580" s="115">
        <f t="shared" si="3917"/>
        <v>17994</v>
      </c>
      <c r="AY2580" s="5">
        <f t="shared" si="3918"/>
        <v>0</v>
      </c>
      <c r="AZ2580" s="7">
        <f t="shared" si="3919"/>
        <v>-17994</v>
      </c>
      <c r="BA2580" s="335">
        <f t="shared" ref="BA2580:BA2589" si="3924">AZ2580/AX2580</f>
        <v>-1</v>
      </c>
      <c r="BB2580" s="23">
        <f t="shared" si="3920"/>
        <v>19481</v>
      </c>
      <c r="BC2580" s="5">
        <f t="shared" si="3923"/>
        <v>0</v>
      </c>
      <c r="BD2580" s="7">
        <f t="shared" si="3921"/>
        <v>-19481</v>
      </c>
      <c r="BE2580" s="335">
        <f t="shared" ref="BE2580:BE2589" si="3925">BD2580/BB2580</f>
        <v>-1</v>
      </c>
      <c r="BG2580" s="826" t="str">
        <f t="shared" si="3922"/>
        <v>41.40</v>
      </c>
      <c r="BH2580" s="607" t="b">
        <f>COUNTIF('Codes SEC'!$B$2:$B$250,Ministres!BG2580)&gt;0</f>
        <v>1</v>
      </c>
    </row>
    <row r="2581" spans="1:66" ht="35.1" customHeight="1" x14ac:dyDescent="0.25">
      <c r="A2581" s="222" t="s">
        <v>6127</v>
      </c>
      <c r="B2581" s="112">
        <v>18</v>
      </c>
      <c r="C2581" s="116" t="s">
        <v>0</v>
      </c>
      <c r="D2581" s="620">
        <v>1000</v>
      </c>
      <c r="E2581" s="278"/>
      <c r="F2581" s="116">
        <v>5</v>
      </c>
      <c r="G2581" s="694">
        <v>1</v>
      </c>
      <c r="H2581" s="878" t="str">
        <f t="shared" si="3833"/>
        <v>097</v>
      </c>
      <c r="I2581" s="397" t="s">
        <v>3260</v>
      </c>
      <c r="J2581" s="380" t="s">
        <v>2862</v>
      </c>
      <c r="K2581" s="408" t="s">
        <v>5028</v>
      </c>
      <c r="L2581" s="735">
        <v>8683</v>
      </c>
      <c r="M2581" s="736">
        <v>7865</v>
      </c>
      <c r="N2581" s="931"/>
      <c r="O2581" s="530">
        <f t="shared" si="3905"/>
        <v>-8683</v>
      </c>
      <c r="P2581" s="530" t="str">
        <f t="shared" si="3906"/>
        <v xml:space="preserve">0 </v>
      </c>
      <c r="Q2581" s="646"/>
      <c r="R2581" s="536"/>
      <c r="S2581" s="536"/>
      <c r="T2581" s="536"/>
      <c r="U2581" s="536"/>
      <c r="V2581" s="536"/>
      <c r="W2581" s="683" t="str">
        <f t="shared" si="3907"/>
        <v>OK</v>
      </c>
      <c r="X2581" s="141"/>
      <c r="Y2581" s="141"/>
      <c r="Z2581" s="552"/>
      <c r="AA2581" s="552"/>
      <c r="AB2581" s="683" t="str">
        <f t="shared" si="3908"/>
        <v>OK</v>
      </c>
      <c r="AC2581" s="593"/>
      <c r="AD2581" s="530">
        <f t="shared" si="3909"/>
        <v>0</v>
      </c>
      <c r="AE2581" s="842">
        <f t="shared" si="3910"/>
        <v>0</v>
      </c>
      <c r="AF2581" s="931"/>
      <c r="AG2581" s="530">
        <f t="shared" si="3911"/>
        <v>-7865</v>
      </c>
      <c r="AH2581" s="530" t="str">
        <f t="shared" si="3912"/>
        <v xml:space="preserve">0 </v>
      </c>
      <c r="AI2581" s="641"/>
      <c r="AJ2581" s="537"/>
      <c r="AK2581" s="537"/>
      <c r="AL2581" s="537"/>
      <c r="AM2581" s="537"/>
      <c r="AN2581" s="537"/>
      <c r="AO2581" s="683" t="str">
        <f t="shared" si="3913"/>
        <v>OK</v>
      </c>
      <c r="AP2581" s="141"/>
      <c r="AQ2581" s="141"/>
      <c r="AR2581" s="552"/>
      <c r="AS2581" s="552"/>
      <c r="AT2581" s="683" t="str">
        <f t="shared" si="3914"/>
        <v>OK</v>
      </c>
      <c r="AU2581" s="593"/>
      <c r="AV2581" s="530">
        <f t="shared" si="3915"/>
        <v>0</v>
      </c>
      <c r="AW2581" s="842">
        <f t="shared" si="3916"/>
        <v>0</v>
      </c>
      <c r="AX2581" s="115">
        <f t="shared" si="3917"/>
        <v>8683</v>
      </c>
      <c r="AY2581" s="5">
        <f t="shared" si="3918"/>
        <v>0</v>
      </c>
      <c r="AZ2581" s="7">
        <f t="shared" si="3919"/>
        <v>-8683</v>
      </c>
      <c r="BA2581" s="335">
        <f t="shared" si="3924"/>
        <v>-1</v>
      </c>
      <c r="BB2581" s="23">
        <f t="shared" si="3920"/>
        <v>7865</v>
      </c>
      <c r="BC2581" s="5">
        <f t="shared" si="3923"/>
        <v>0</v>
      </c>
      <c r="BD2581" s="7">
        <f t="shared" si="3921"/>
        <v>-7865</v>
      </c>
      <c r="BE2581" s="335">
        <f t="shared" si="3925"/>
        <v>-1</v>
      </c>
      <c r="BG2581" s="826" t="str">
        <f t="shared" si="3922"/>
        <v>41.40</v>
      </c>
      <c r="BH2581" s="607" t="b">
        <f>COUNTIF('Codes SEC'!$B$2:$B$250,Ministres!BG2581)&gt;0</f>
        <v>1</v>
      </c>
    </row>
    <row r="2582" spans="1:66" ht="44.25" customHeight="1" x14ac:dyDescent="0.25">
      <c r="A2582" s="222" t="s">
        <v>6127</v>
      </c>
      <c r="B2582" s="112">
        <v>18</v>
      </c>
      <c r="C2582" s="116" t="s">
        <v>0</v>
      </c>
      <c r="D2582" s="620">
        <v>1000</v>
      </c>
      <c r="E2582" s="278"/>
      <c r="F2582" s="116">
        <v>12</v>
      </c>
      <c r="G2582" s="694">
        <v>1</v>
      </c>
      <c r="H2582" s="878" t="str">
        <f t="shared" si="3833"/>
        <v>097</v>
      </c>
      <c r="I2582" s="397" t="s">
        <v>3260</v>
      </c>
      <c r="J2582" s="380" t="s">
        <v>2863</v>
      </c>
      <c r="K2582" s="408" t="s">
        <v>3906</v>
      </c>
      <c r="L2582" s="735">
        <v>8075</v>
      </c>
      <c r="M2582" s="736">
        <v>7475</v>
      </c>
      <c r="N2582" s="931"/>
      <c r="O2582" s="530">
        <f t="shared" si="3905"/>
        <v>-8075</v>
      </c>
      <c r="P2582" s="530" t="str">
        <f t="shared" si="3906"/>
        <v xml:space="preserve">0 </v>
      </c>
      <c r="Q2582" s="646"/>
      <c r="R2582" s="536"/>
      <c r="S2582" s="536"/>
      <c r="T2582" s="536"/>
      <c r="U2582" s="536"/>
      <c r="V2582" s="536"/>
      <c r="W2582" s="683" t="str">
        <f t="shared" si="3907"/>
        <v>OK</v>
      </c>
      <c r="X2582" s="141"/>
      <c r="Y2582" s="141"/>
      <c r="Z2582" s="552"/>
      <c r="AA2582" s="552"/>
      <c r="AB2582" s="683" t="str">
        <f t="shared" si="3908"/>
        <v>OK</v>
      </c>
      <c r="AC2582" s="593"/>
      <c r="AD2582" s="530">
        <f t="shared" si="3909"/>
        <v>0</v>
      </c>
      <c r="AE2582" s="842">
        <f t="shared" si="3910"/>
        <v>0</v>
      </c>
      <c r="AF2582" s="931"/>
      <c r="AG2582" s="530">
        <f t="shared" si="3911"/>
        <v>-7475</v>
      </c>
      <c r="AH2582" s="530" t="str">
        <f t="shared" si="3912"/>
        <v xml:space="preserve">0 </v>
      </c>
      <c r="AI2582" s="641"/>
      <c r="AJ2582" s="537"/>
      <c r="AK2582" s="537"/>
      <c r="AL2582" s="537"/>
      <c r="AM2582" s="537"/>
      <c r="AN2582" s="537"/>
      <c r="AO2582" s="683" t="str">
        <f t="shared" si="3913"/>
        <v>OK</v>
      </c>
      <c r="AP2582" s="141"/>
      <c r="AQ2582" s="141"/>
      <c r="AR2582" s="552"/>
      <c r="AS2582" s="552"/>
      <c r="AT2582" s="683" t="str">
        <f t="shared" si="3914"/>
        <v>OK</v>
      </c>
      <c r="AU2582" s="593"/>
      <c r="AV2582" s="530">
        <f t="shared" si="3915"/>
        <v>0</v>
      </c>
      <c r="AW2582" s="842">
        <f t="shared" si="3916"/>
        <v>0</v>
      </c>
      <c r="AX2582" s="115">
        <f t="shared" si="3917"/>
        <v>8075</v>
      </c>
      <c r="AY2582" s="5">
        <f t="shared" si="3918"/>
        <v>0</v>
      </c>
      <c r="AZ2582" s="7">
        <f t="shared" si="3919"/>
        <v>-8075</v>
      </c>
      <c r="BA2582" s="335">
        <f t="shared" si="3924"/>
        <v>-1</v>
      </c>
      <c r="BB2582" s="23">
        <f t="shared" si="3920"/>
        <v>7475</v>
      </c>
      <c r="BC2582" s="5">
        <f t="shared" si="3923"/>
        <v>0</v>
      </c>
      <c r="BD2582" s="7">
        <f t="shared" si="3921"/>
        <v>-7475</v>
      </c>
      <c r="BE2582" s="335">
        <f t="shared" si="3925"/>
        <v>-1</v>
      </c>
      <c r="BG2582" s="826" t="str">
        <f t="shared" si="3922"/>
        <v>41.40</v>
      </c>
      <c r="BH2582" s="607" t="b">
        <f>COUNTIF('Codes SEC'!$B$2:$B$250,Ministres!BG2582)&gt;0</f>
        <v>1</v>
      </c>
    </row>
    <row r="2583" spans="1:66" ht="35.1" customHeight="1" x14ac:dyDescent="0.25">
      <c r="A2583" s="222" t="s">
        <v>6127</v>
      </c>
      <c r="B2583" s="112">
        <v>18</v>
      </c>
      <c r="C2583" s="116" t="s">
        <v>0</v>
      </c>
      <c r="D2583" s="620">
        <v>1000</v>
      </c>
      <c r="E2583" s="278"/>
      <c r="F2583" s="116">
        <v>4</v>
      </c>
      <c r="G2583" s="694">
        <v>1</v>
      </c>
      <c r="H2583" s="878" t="str">
        <f t="shared" si="3833"/>
        <v>097</v>
      </c>
      <c r="I2583" s="397">
        <v>84540000</v>
      </c>
      <c r="J2583" s="380" t="s">
        <v>2864</v>
      </c>
      <c r="K2583" s="494" t="s">
        <v>634</v>
      </c>
      <c r="L2583" s="735">
        <v>0</v>
      </c>
      <c r="M2583" s="736">
        <v>14200</v>
      </c>
      <c r="N2583" s="931"/>
      <c r="O2583" s="530">
        <f t="shared" si="3905"/>
        <v>0</v>
      </c>
      <c r="P2583" s="530">
        <f t="shared" si="3906"/>
        <v>0</v>
      </c>
      <c r="Q2583" s="646"/>
      <c r="R2583" s="536"/>
      <c r="S2583" s="536"/>
      <c r="T2583" s="536"/>
      <c r="U2583" s="536"/>
      <c r="V2583" s="536"/>
      <c r="W2583" s="683" t="str">
        <f t="shared" si="3907"/>
        <v>OK</v>
      </c>
      <c r="X2583" s="141"/>
      <c r="Y2583" s="141"/>
      <c r="Z2583" s="552"/>
      <c r="AA2583" s="552"/>
      <c r="AB2583" s="683" t="str">
        <f t="shared" si="3908"/>
        <v>OK</v>
      </c>
      <c r="AC2583" s="593"/>
      <c r="AD2583" s="530">
        <f t="shared" si="3909"/>
        <v>0</v>
      </c>
      <c r="AE2583" s="842">
        <f t="shared" si="3910"/>
        <v>0</v>
      </c>
      <c r="AF2583" s="931"/>
      <c r="AG2583" s="530">
        <f t="shared" si="3911"/>
        <v>-14200</v>
      </c>
      <c r="AH2583" s="530" t="str">
        <f t="shared" si="3912"/>
        <v xml:space="preserve">0 </v>
      </c>
      <c r="AI2583" s="641"/>
      <c r="AJ2583" s="537"/>
      <c r="AK2583" s="537"/>
      <c r="AL2583" s="537"/>
      <c r="AM2583" s="537"/>
      <c r="AN2583" s="537"/>
      <c r="AO2583" s="683" t="str">
        <f t="shared" si="3913"/>
        <v>OK</v>
      </c>
      <c r="AP2583" s="141"/>
      <c r="AQ2583" s="141"/>
      <c r="AR2583" s="552"/>
      <c r="AS2583" s="552"/>
      <c r="AT2583" s="683" t="str">
        <f t="shared" si="3914"/>
        <v>OK</v>
      </c>
      <c r="AU2583" s="593"/>
      <c r="AV2583" s="530">
        <f t="shared" si="3915"/>
        <v>0</v>
      </c>
      <c r="AW2583" s="842">
        <f t="shared" si="3916"/>
        <v>0</v>
      </c>
      <c r="AX2583" s="115">
        <f t="shared" si="3917"/>
        <v>0</v>
      </c>
      <c r="AY2583" s="5">
        <f t="shared" si="3918"/>
        <v>0</v>
      </c>
      <c r="AZ2583" s="7">
        <f t="shared" si="3919"/>
        <v>0</v>
      </c>
      <c r="BA2583" s="335" t="e">
        <f t="shared" si="3924"/>
        <v>#DIV/0!</v>
      </c>
      <c r="BB2583" s="23">
        <f t="shared" si="3920"/>
        <v>14200</v>
      </c>
      <c r="BC2583" s="5">
        <f t="shared" si="3923"/>
        <v>0</v>
      </c>
      <c r="BD2583" s="7">
        <f t="shared" si="3921"/>
        <v>-14200</v>
      </c>
      <c r="BE2583" s="335">
        <f t="shared" si="3925"/>
        <v>-1</v>
      </c>
      <c r="BG2583" s="826" t="str">
        <f t="shared" si="3922"/>
        <v>45.40</v>
      </c>
      <c r="BH2583" s="607" t="b">
        <f>COUNTIF('Codes SEC'!$B$2:$B$250,Ministres!BG2583)&gt;0</f>
        <v>1</v>
      </c>
    </row>
    <row r="2584" spans="1:66" ht="12.75" customHeight="1" x14ac:dyDescent="0.25">
      <c r="A2584" s="227"/>
      <c r="B2584" s="209"/>
      <c r="C2584" s="253"/>
      <c r="D2584" s="625"/>
      <c r="E2584" s="280"/>
      <c r="F2584" s="253"/>
      <c r="G2584" s="695"/>
      <c r="H2584" s="886"/>
      <c r="I2584" s="403"/>
      <c r="J2584" s="381"/>
      <c r="K2584" s="514" t="s">
        <v>95</v>
      </c>
      <c r="L2584" s="315">
        <f t="shared" ref="L2584:BE2584" si="3926">L2580+L2581+L2582+L2583+L2577+L2578+L2574+L2576+L2579</f>
        <v>34752</v>
      </c>
      <c r="M2584" s="741">
        <f t="shared" si="3926"/>
        <v>49021</v>
      </c>
      <c r="N2584" s="930">
        <f t="shared" si="3926"/>
        <v>0</v>
      </c>
      <c r="O2584" s="790">
        <f t="shared" si="3926"/>
        <v>-34752</v>
      </c>
      <c r="P2584" s="790">
        <f t="shared" si="3926"/>
        <v>0</v>
      </c>
      <c r="Q2584" s="787">
        <f t="shared" si="3926"/>
        <v>0</v>
      </c>
      <c r="R2584" s="648">
        <f t="shared" si="3926"/>
        <v>0</v>
      </c>
      <c r="S2584" s="648">
        <f t="shared" si="3926"/>
        <v>0</v>
      </c>
      <c r="T2584" s="648">
        <f t="shared" si="3926"/>
        <v>0</v>
      </c>
      <c r="U2584" s="648">
        <f t="shared" si="3926"/>
        <v>0</v>
      </c>
      <c r="V2584" s="648">
        <f t="shared" si="3926"/>
        <v>0</v>
      </c>
      <c r="W2584" s="790"/>
      <c r="X2584" s="649">
        <f t="shared" si="3926"/>
        <v>0</v>
      </c>
      <c r="Y2584" s="649">
        <f t="shared" si="3926"/>
        <v>0</v>
      </c>
      <c r="Z2584" s="648">
        <f t="shared" si="3926"/>
        <v>0</v>
      </c>
      <c r="AA2584" s="648">
        <f t="shared" si="3926"/>
        <v>0</v>
      </c>
      <c r="AB2584" s="790"/>
      <c r="AC2584" s="649">
        <f t="shared" si="3926"/>
        <v>0</v>
      </c>
      <c r="AD2584" s="790">
        <f>AD2580+AD2581+AD2582+AD2583+AD2577+AD2578+AD2574+AD2576+AD2579</f>
        <v>0</v>
      </c>
      <c r="AE2584" s="843">
        <f>AE2580+AE2581+AE2582+AE2583+AE2577+AE2578+AE2574+AE2576+AE2579</f>
        <v>0</v>
      </c>
      <c r="AF2584" s="930">
        <f t="shared" si="3926"/>
        <v>0</v>
      </c>
      <c r="AG2584" s="790">
        <f t="shared" si="3926"/>
        <v>-49021</v>
      </c>
      <c r="AH2584" s="790">
        <f t="shared" si="3926"/>
        <v>0</v>
      </c>
      <c r="AI2584" s="787">
        <f t="shared" si="3926"/>
        <v>0</v>
      </c>
      <c r="AJ2584" s="648">
        <f t="shared" si="3926"/>
        <v>0</v>
      </c>
      <c r="AK2584" s="648">
        <f t="shared" si="3926"/>
        <v>0</v>
      </c>
      <c r="AL2584" s="648">
        <f t="shared" si="3926"/>
        <v>0</v>
      </c>
      <c r="AM2584" s="648">
        <f t="shared" si="3926"/>
        <v>0</v>
      </c>
      <c r="AN2584" s="648">
        <f t="shared" si="3926"/>
        <v>0</v>
      </c>
      <c r="AO2584" s="790"/>
      <c r="AP2584" s="649">
        <f t="shared" si="3926"/>
        <v>0</v>
      </c>
      <c r="AQ2584" s="649">
        <f t="shared" si="3926"/>
        <v>0</v>
      </c>
      <c r="AR2584" s="648">
        <f t="shared" si="3926"/>
        <v>0</v>
      </c>
      <c r="AS2584" s="648">
        <f t="shared" si="3926"/>
        <v>0</v>
      </c>
      <c r="AT2584" s="790"/>
      <c r="AU2584" s="649">
        <f t="shared" si="3926"/>
        <v>0</v>
      </c>
      <c r="AV2584" s="790">
        <f t="shared" si="3926"/>
        <v>0</v>
      </c>
      <c r="AW2584" s="843">
        <f t="shared" si="3926"/>
        <v>0</v>
      </c>
      <c r="AX2584" s="336">
        <f t="shared" si="3926"/>
        <v>34752</v>
      </c>
      <c r="AY2584" s="337">
        <f t="shared" si="3926"/>
        <v>0</v>
      </c>
      <c r="AZ2584" s="338">
        <f t="shared" si="3926"/>
        <v>-34752</v>
      </c>
      <c r="BA2584" s="339" t="e">
        <f t="shared" si="3926"/>
        <v>#DIV/0!</v>
      </c>
      <c r="BB2584" s="322">
        <f t="shared" si="3926"/>
        <v>49021</v>
      </c>
      <c r="BC2584" s="337">
        <f t="shared" si="3926"/>
        <v>0</v>
      </c>
      <c r="BD2584" s="338">
        <f t="shared" si="3926"/>
        <v>-49021</v>
      </c>
      <c r="BE2584" s="339" t="e">
        <f t="shared" si="3926"/>
        <v>#DIV/0!</v>
      </c>
      <c r="BG2584" s="826"/>
      <c r="BH2584" s="607"/>
    </row>
    <row r="2585" spans="1:66" ht="12.75" customHeight="1" x14ac:dyDescent="0.25">
      <c r="A2585" s="21"/>
      <c r="B2585" s="112"/>
      <c r="C2585" s="116"/>
      <c r="D2585" s="623"/>
      <c r="E2585" s="278"/>
      <c r="F2585" s="116"/>
      <c r="G2585" s="694"/>
      <c r="H2585" s="878"/>
      <c r="I2585" s="397"/>
      <c r="J2585" s="380"/>
      <c r="K2585" s="409"/>
      <c r="L2585" s="756"/>
      <c r="M2585" s="757"/>
      <c r="N2585" s="931"/>
      <c r="O2585" s="923"/>
      <c r="P2585" s="923"/>
      <c r="Q2585" s="641"/>
      <c r="R2585" s="537"/>
      <c r="S2585" s="537"/>
      <c r="T2585" s="537"/>
      <c r="U2585" s="537"/>
      <c r="V2585" s="537"/>
      <c r="W2585" s="531"/>
      <c r="X2585" s="141"/>
      <c r="Y2585" s="141"/>
      <c r="Z2585" s="552"/>
      <c r="AA2585" s="552"/>
      <c r="AB2585" s="531"/>
      <c r="AC2585" s="593"/>
      <c r="AD2585" s="923"/>
      <c r="AE2585" s="846"/>
      <c r="AF2585" s="931"/>
      <c r="AG2585" s="923"/>
      <c r="AH2585" s="923"/>
      <c r="AI2585" s="641"/>
      <c r="AJ2585" s="537"/>
      <c r="AK2585" s="537"/>
      <c r="AL2585" s="537"/>
      <c r="AM2585" s="537"/>
      <c r="AN2585" s="537"/>
      <c r="AO2585" s="531"/>
      <c r="AP2585" s="141"/>
      <c r="AQ2585" s="141"/>
      <c r="AR2585" s="552"/>
      <c r="AS2585" s="552"/>
      <c r="AT2585" s="531"/>
      <c r="AU2585" s="593"/>
      <c r="AV2585" s="923"/>
      <c r="AW2585" s="846"/>
      <c r="AX2585" s="115"/>
      <c r="AY2585" s="5"/>
      <c r="AZ2585" s="5"/>
      <c r="BA2585" s="335"/>
      <c r="BC2585" s="5"/>
      <c r="BD2585" s="5"/>
      <c r="BE2585" s="335"/>
      <c r="BG2585" s="826"/>
      <c r="BH2585" s="607"/>
    </row>
    <row r="2586" spans="1:66" ht="12.75" customHeight="1" x14ac:dyDescent="0.25">
      <c r="A2586" s="21"/>
      <c r="B2586" s="112"/>
      <c r="C2586" s="116"/>
      <c r="D2586" s="623"/>
      <c r="E2586" s="278"/>
      <c r="F2586" s="116"/>
      <c r="G2586" s="694"/>
      <c r="H2586" s="878"/>
      <c r="I2586" s="397"/>
      <c r="J2586" s="380"/>
      <c r="K2586" s="410" t="s">
        <v>58</v>
      </c>
      <c r="L2586" s="756"/>
      <c r="M2586" s="757"/>
      <c r="N2586" s="931"/>
      <c r="O2586" s="923"/>
      <c r="P2586" s="923"/>
      <c r="Q2586" s="641"/>
      <c r="R2586" s="537"/>
      <c r="S2586" s="537"/>
      <c r="T2586" s="537"/>
      <c r="U2586" s="537"/>
      <c r="V2586" s="537"/>
      <c r="W2586" s="531"/>
      <c r="X2586" s="141"/>
      <c r="Y2586" s="141"/>
      <c r="Z2586" s="552"/>
      <c r="AA2586" s="552"/>
      <c r="AB2586" s="531"/>
      <c r="AC2586" s="593"/>
      <c r="AD2586" s="923"/>
      <c r="AE2586" s="846"/>
      <c r="AF2586" s="931"/>
      <c r="AG2586" s="923"/>
      <c r="AH2586" s="923"/>
      <c r="AI2586" s="641"/>
      <c r="AJ2586" s="537"/>
      <c r="AK2586" s="537"/>
      <c r="AL2586" s="537"/>
      <c r="AM2586" s="537"/>
      <c r="AN2586" s="537"/>
      <c r="AO2586" s="531"/>
      <c r="AP2586" s="141"/>
      <c r="AQ2586" s="141"/>
      <c r="AR2586" s="552"/>
      <c r="AS2586" s="552"/>
      <c r="AT2586" s="531"/>
      <c r="AU2586" s="593"/>
      <c r="AV2586" s="923"/>
      <c r="AW2586" s="846"/>
      <c r="AX2586" s="115"/>
      <c r="AY2586" s="5"/>
      <c r="AZ2586" s="5"/>
      <c r="BA2586" s="335"/>
      <c r="BC2586" s="5"/>
      <c r="BD2586" s="5"/>
      <c r="BE2586" s="335"/>
      <c r="BG2586" s="826"/>
      <c r="BH2586" s="607"/>
    </row>
    <row r="2587" spans="1:66" ht="12.75" customHeight="1" x14ac:dyDescent="0.25">
      <c r="A2587" s="21"/>
      <c r="B2587" s="112"/>
      <c r="C2587" s="116"/>
      <c r="D2587" s="623"/>
      <c r="E2587" s="278"/>
      <c r="F2587" s="116"/>
      <c r="G2587" s="694"/>
      <c r="H2587" s="878"/>
      <c r="I2587" s="397"/>
      <c r="J2587" s="380"/>
      <c r="K2587" s="408"/>
      <c r="L2587" s="756"/>
      <c r="M2587" s="757"/>
      <c r="N2587" s="931"/>
      <c r="O2587" s="923"/>
      <c r="P2587" s="923"/>
      <c r="Q2587" s="641"/>
      <c r="R2587" s="537"/>
      <c r="S2587" s="537"/>
      <c r="T2587" s="537"/>
      <c r="U2587" s="537"/>
      <c r="V2587" s="537"/>
      <c r="W2587" s="531"/>
      <c r="X2587" s="141"/>
      <c r="Y2587" s="141"/>
      <c r="Z2587" s="552"/>
      <c r="AA2587" s="552"/>
      <c r="AB2587" s="531"/>
      <c r="AC2587" s="593"/>
      <c r="AD2587" s="923"/>
      <c r="AE2587" s="846"/>
      <c r="AF2587" s="931"/>
      <c r="AG2587" s="923"/>
      <c r="AH2587" s="923"/>
      <c r="AI2587" s="641"/>
      <c r="AJ2587" s="537"/>
      <c r="AK2587" s="537"/>
      <c r="AL2587" s="537"/>
      <c r="AM2587" s="537"/>
      <c r="AN2587" s="537"/>
      <c r="AO2587" s="531"/>
      <c r="AP2587" s="141"/>
      <c r="AQ2587" s="141"/>
      <c r="AR2587" s="552"/>
      <c r="AS2587" s="552"/>
      <c r="AT2587" s="531"/>
      <c r="AU2587" s="593"/>
      <c r="AV2587" s="923"/>
      <c r="AW2587" s="846"/>
      <c r="AX2587" s="115"/>
      <c r="AY2587" s="5"/>
      <c r="AZ2587" s="5"/>
      <c r="BA2587" s="335"/>
      <c r="BC2587" s="5"/>
      <c r="BD2587" s="5"/>
      <c r="BE2587" s="335"/>
      <c r="BG2587" s="826"/>
      <c r="BH2587" s="607"/>
    </row>
    <row r="2588" spans="1:66" ht="35.1" customHeight="1" x14ac:dyDescent="0.25">
      <c r="A2588" s="222" t="s">
        <v>6127</v>
      </c>
      <c r="B2588" s="112">
        <v>18</v>
      </c>
      <c r="C2588" s="116" t="s">
        <v>0</v>
      </c>
      <c r="D2588" s="620">
        <v>1000</v>
      </c>
      <c r="E2588" s="278"/>
      <c r="F2588" s="116">
        <v>12</v>
      </c>
      <c r="G2588" s="694">
        <v>1</v>
      </c>
      <c r="H2588" s="878" t="str">
        <f t="shared" si="3833"/>
        <v>097</v>
      </c>
      <c r="I2588" s="397" t="s">
        <v>3258</v>
      </c>
      <c r="J2588" s="380" t="s">
        <v>2865</v>
      </c>
      <c r="K2588" s="408" t="s">
        <v>3843</v>
      </c>
      <c r="L2588" s="726">
        <v>0</v>
      </c>
      <c r="M2588" s="727">
        <v>0</v>
      </c>
      <c r="N2588" s="931"/>
      <c r="O2588" s="530">
        <f t="shared" ref="O2588:O2593" si="3927">IF(N2588&gt;L2588,"0 ",N2588-L2588)</f>
        <v>0</v>
      </c>
      <c r="P2588" s="530">
        <f t="shared" ref="P2588:P2593" si="3928">IF(N2588&lt;L2588,"0 ",N2588-L2588)</f>
        <v>0</v>
      </c>
      <c r="Q2588" s="646"/>
      <c r="R2588" s="536"/>
      <c r="S2588" s="536"/>
      <c r="T2588" s="536"/>
      <c r="U2588" s="536"/>
      <c r="V2588" s="536"/>
      <c r="W2588" s="683" t="str">
        <f t="shared" ref="W2588:W2591" si="3929">IF(SUM(Q2588:V2588)=X2588,"OK",SUM(Q2588:V2588)-X2588)</f>
        <v>OK</v>
      </c>
      <c r="X2588" s="141"/>
      <c r="Y2588" s="141"/>
      <c r="Z2588" s="552"/>
      <c r="AA2588" s="552"/>
      <c r="AB2588" s="683" t="str">
        <f t="shared" ref="AB2588:AB2591" si="3930">IF(SUM(Z2588:AA2588)=AC2588,"OK",SUM(Z2588:AA2588)-AC2588)</f>
        <v>OK</v>
      </c>
      <c r="AC2588" s="593"/>
      <c r="AD2588" s="530">
        <f t="shared" ref="AD2588:AD2593" si="3931">X2588+Y2588+AC2588</f>
        <v>0</v>
      </c>
      <c r="AE2588" s="842">
        <f t="shared" ref="AE2588:AE2593" si="3932">N2588+AD2588</f>
        <v>0</v>
      </c>
      <c r="AF2588" s="931"/>
      <c r="AG2588" s="530">
        <f t="shared" ref="AG2588:AG2593" si="3933">IF(AF2588&gt;M2588,"0 ",AF2588-M2588)</f>
        <v>0</v>
      </c>
      <c r="AH2588" s="530">
        <f t="shared" ref="AH2588:AH2593" si="3934">IF(AF2588&lt;M2588,"0 ",AF2588-M2588)</f>
        <v>0</v>
      </c>
      <c r="AI2588" s="641"/>
      <c r="AJ2588" s="537"/>
      <c r="AK2588" s="537"/>
      <c r="AL2588" s="537"/>
      <c r="AM2588" s="537"/>
      <c r="AN2588" s="537"/>
      <c r="AO2588" s="683" t="str">
        <f t="shared" ref="AO2588:AO2591" si="3935">IF(SUM(AI2588:AN2588)=AP2588,"OK",SUM(AI2588:AN2588)-AP2588)</f>
        <v>OK</v>
      </c>
      <c r="AP2588" s="141"/>
      <c r="AQ2588" s="141"/>
      <c r="AR2588" s="552"/>
      <c r="AS2588" s="552"/>
      <c r="AT2588" s="683" t="str">
        <f t="shared" ref="AT2588:AT2591" si="3936">IF(SUM(AR2588:AS2588)=AU2588,"OK",SUM(AR2588:AS2588)-AU2588)</f>
        <v>OK</v>
      </c>
      <c r="AU2588" s="593"/>
      <c r="AV2588" s="530">
        <f t="shared" ref="AV2588:AV2593" si="3937">AP2588+AQ2588+AU2588</f>
        <v>0</v>
      </c>
      <c r="AW2588" s="842">
        <f t="shared" ref="AW2588:AW2593" si="3938">AF2588+AV2588</f>
        <v>0</v>
      </c>
      <c r="AX2588" s="115">
        <f t="shared" ref="AX2588:AX2593" si="3939">L2588</f>
        <v>0</v>
      </c>
      <c r="AY2588" s="5">
        <f t="shared" ref="AY2588:AY2593" si="3940">AE2588</f>
        <v>0</v>
      </c>
      <c r="AZ2588" s="7">
        <f t="shared" ref="AZ2588:AZ2591" si="3941">AY2588-AX2588</f>
        <v>0</v>
      </c>
      <c r="BA2588" s="335" t="e">
        <f t="shared" si="3924"/>
        <v>#DIV/0!</v>
      </c>
      <c r="BB2588" s="23">
        <f t="shared" ref="BB2588:BB2593" si="3942">M2588</f>
        <v>0</v>
      </c>
      <c r="BC2588" s="5">
        <f t="shared" si="3923"/>
        <v>0</v>
      </c>
      <c r="BD2588" s="7">
        <f t="shared" ref="BD2588:BD2591" si="3943">BC2588-BB2588</f>
        <v>0</v>
      </c>
      <c r="BE2588" s="335" t="e">
        <f t="shared" si="3925"/>
        <v>#DIV/0!</v>
      </c>
      <c r="BG2588" s="826" t="str">
        <f t="shared" ref="BG2588:BG2593" si="3944">RIGHT(LEFT(I2588,3),2)&amp;"."&amp;RIGHT(LEFT(I2588,5),2)</f>
        <v>74.22</v>
      </c>
      <c r="BH2588" s="607" t="b">
        <f>COUNTIF('Codes SEC'!$B$2:$B$250,Ministres!BG2588)&gt;0</f>
        <v>1</v>
      </c>
    </row>
    <row r="2589" spans="1:66" ht="35.1" customHeight="1" x14ac:dyDescent="0.25">
      <c r="A2589" s="222" t="s">
        <v>6127</v>
      </c>
      <c r="B2589" s="112">
        <v>18</v>
      </c>
      <c r="C2589" s="116" t="s">
        <v>0</v>
      </c>
      <c r="D2589" s="620">
        <v>1000</v>
      </c>
      <c r="E2589" s="278"/>
      <c r="F2589" s="116">
        <v>12</v>
      </c>
      <c r="G2589" s="694">
        <v>1</v>
      </c>
      <c r="H2589" s="878" t="str">
        <f t="shared" si="3833"/>
        <v>097</v>
      </c>
      <c r="I2589" s="397" t="s">
        <v>3302</v>
      </c>
      <c r="J2589" s="380" t="s">
        <v>2867</v>
      </c>
      <c r="K2589" s="408" t="s">
        <v>4715</v>
      </c>
      <c r="L2589" s="726">
        <v>2500</v>
      </c>
      <c r="M2589" s="727">
        <v>2500</v>
      </c>
      <c r="N2589" s="931"/>
      <c r="O2589" s="530">
        <f t="shared" si="3927"/>
        <v>-2500</v>
      </c>
      <c r="P2589" s="530" t="str">
        <f t="shared" si="3928"/>
        <v xml:space="preserve">0 </v>
      </c>
      <c r="Q2589" s="646"/>
      <c r="R2589" s="536"/>
      <c r="S2589" s="536"/>
      <c r="T2589" s="536"/>
      <c r="U2589" s="536"/>
      <c r="V2589" s="536"/>
      <c r="W2589" s="683" t="str">
        <f t="shared" si="3929"/>
        <v>OK</v>
      </c>
      <c r="X2589" s="141"/>
      <c r="Y2589" s="141"/>
      <c r="Z2589" s="552"/>
      <c r="AA2589" s="552"/>
      <c r="AB2589" s="683" t="str">
        <f t="shared" si="3930"/>
        <v>OK</v>
      </c>
      <c r="AC2589" s="593"/>
      <c r="AD2589" s="530">
        <f t="shared" si="3931"/>
        <v>0</v>
      </c>
      <c r="AE2589" s="842">
        <f t="shared" si="3932"/>
        <v>0</v>
      </c>
      <c r="AF2589" s="931"/>
      <c r="AG2589" s="530">
        <f t="shared" si="3933"/>
        <v>-2500</v>
      </c>
      <c r="AH2589" s="530" t="str">
        <f t="shared" si="3934"/>
        <v xml:space="preserve">0 </v>
      </c>
      <c r="AI2589" s="641"/>
      <c r="AJ2589" s="537"/>
      <c r="AK2589" s="537"/>
      <c r="AL2589" s="537"/>
      <c r="AM2589" s="537"/>
      <c r="AN2589" s="537"/>
      <c r="AO2589" s="683" t="str">
        <f t="shared" si="3935"/>
        <v>OK</v>
      </c>
      <c r="AP2589" s="141"/>
      <c r="AQ2589" s="141"/>
      <c r="AR2589" s="552"/>
      <c r="AS2589" s="552"/>
      <c r="AT2589" s="683" t="str">
        <f t="shared" si="3936"/>
        <v>OK</v>
      </c>
      <c r="AU2589" s="593"/>
      <c r="AV2589" s="530">
        <f t="shared" si="3937"/>
        <v>0</v>
      </c>
      <c r="AW2589" s="842">
        <f t="shared" si="3938"/>
        <v>0</v>
      </c>
      <c r="AX2589" s="115">
        <f t="shared" si="3939"/>
        <v>2500</v>
      </c>
      <c r="AY2589" s="5">
        <f t="shared" si="3940"/>
        <v>0</v>
      </c>
      <c r="AZ2589" s="7">
        <f t="shared" si="3941"/>
        <v>-2500</v>
      </c>
      <c r="BA2589" s="335">
        <f t="shared" si="3924"/>
        <v>-1</v>
      </c>
      <c r="BB2589" s="23">
        <f t="shared" si="3942"/>
        <v>2500</v>
      </c>
      <c r="BC2589" s="5">
        <f t="shared" si="3923"/>
        <v>0</v>
      </c>
      <c r="BD2589" s="7">
        <f t="shared" si="3943"/>
        <v>-2500</v>
      </c>
      <c r="BE2589" s="335">
        <f t="shared" si="3925"/>
        <v>-1</v>
      </c>
      <c r="BG2589" s="826" t="str">
        <f t="shared" si="3944"/>
        <v>85.14</v>
      </c>
      <c r="BH2589" s="607" t="b">
        <f>COUNTIF('Codes SEC'!$B$2:$B$250,Ministres!BG2589)&gt;0</f>
        <v>1</v>
      </c>
    </row>
    <row r="2590" spans="1:66" ht="35.1" customHeight="1" x14ac:dyDescent="0.25">
      <c r="A2590" s="222" t="s">
        <v>6127</v>
      </c>
      <c r="B2590" s="30">
        <v>18</v>
      </c>
      <c r="C2590" s="116" t="s">
        <v>0</v>
      </c>
      <c r="D2590" s="620">
        <v>1000</v>
      </c>
      <c r="F2590" s="117">
        <v>12</v>
      </c>
      <c r="G2590" s="690">
        <v>1</v>
      </c>
      <c r="H2590" s="878" t="str">
        <f t="shared" si="3833"/>
        <v>097</v>
      </c>
      <c r="I2590" s="397" t="s">
        <v>3302</v>
      </c>
      <c r="J2590" s="380" t="s">
        <v>2868</v>
      </c>
      <c r="K2590" s="408" t="s">
        <v>5394</v>
      </c>
      <c r="L2590" s="733">
        <v>0</v>
      </c>
      <c r="M2590" s="734">
        <v>0</v>
      </c>
      <c r="N2590" s="931"/>
      <c r="O2590" s="530">
        <f t="shared" si="3927"/>
        <v>0</v>
      </c>
      <c r="P2590" s="530">
        <f t="shared" si="3928"/>
        <v>0</v>
      </c>
      <c r="Q2590" s="646"/>
      <c r="R2590" s="536"/>
      <c r="S2590" s="536"/>
      <c r="T2590" s="536"/>
      <c r="U2590" s="536"/>
      <c r="V2590" s="536"/>
      <c r="W2590" s="683" t="str">
        <f>IF(SUM(Q2590:V2590)=X2590,"OK",SUM(Q2590:V2590)-X2590)</f>
        <v>OK</v>
      </c>
      <c r="X2590" s="141"/>
      <c r="Y2590" s="141"/>
      <c r="Z2590" s="552"/>
      <c r="AA2590" s="552"/>
      <c r="AB2590" s="683" t="str">
        <f>IF(SUM(Z2590:AA2590)=AC2590,"OK",SUM(Z2590:AA2590)-AC2590)</f>
        <v>OK</v>
      </c>
      <c r="AC2590" s="593"/>
      <c r="AD2590" s="530">
        <f t="shared" si="3931"/>
        <v>0</v>
      </c>
      <c r="AE2590" s="842">
        <f t="shared" si="3932"/>
        <v>0</v>
      </c>
      <c r="AF2590" s="931"/>
      <c r="AG2590" s="530">
        <f t="shared" si="3933"/>
        <v>0</v>
      </c>
      <c r="AH2590" s="530">
        <f t="shared" si="3934"/>
        <v>0</v>
      </c>
      <c r="AI2590" s="641"/>
      <c r="AJ2590" s="537"/>
      <c r="AK2590" s="537"/>
      <c r="AL2590" s="537"/>
      <c r="AM2590" s="537"/>
      <c r="AN2590" s="537"/>
      <c r="AO2590" s="683" t="str">
        <f>IF(SUM(AI2590:AN2590)=AP2590,"OK",SUM(AI2590:AN2590)-AP2590)</f>
        <v>OK</v>
      </c>
      <c r="AP2590" s="141"/>
      <c r="AQ2590" s="141"/>
      <c r="AR2590" s="552"/>
      <c r="AS2590" s="552"/>
      <c r="AT2590" s="683" t="str">
        <f>IF(SUM(AR2590:AS2590)=AU2590,"OK",SUM(AR2590:AS2590)-AU2590)</f>
        <v>OK</v>
      </c>
      <c r="AU2590" s="593"/>
      <c r="AV2590" s="530">
        <f t="shared" si="3937"/>
        <v>0</v>
      </c>
      <c r="AW2590" s="842">
        <f t="shared" si="3938"/>
        <v>0</v>
      </c>
      <c r="AX2590" s="115">
        <f t="shared" si="3939"/>
        <v>0</v>
      </c>
      <c r="AY2590" s="5">
        <f t="shared" si="3940"/>
        <v>0</v>
      </c>
      <c r="AZ2590" s="7">
        <f>AY2590-AX2590</f>
        <v>0</v>
      </c>
      <c r="BA2590" s="335" t="e">
        <f>AZ2590/AX2590</f>
        <v>#DIV/0!</v>
      </c>
      <c r="BB2590" s="23">
        <f t="shared" si="3942"/>
        <v>0</v>
      </c>
      <c r="BC2590" s="5">
        <f>AW2590</f>
        <v>0</v>
      </c>
      <c r="BD2590" s="7">
        <f>BC2590-BB2590</f>
        <v>0</v>
      </c>
      <c r="BE2590" s="335" t="e">
        <f>BD2590/BB2590</f>
        <v>#DIV/0!</v>
      </c>
      <c r="BG2590" s="826" t="str">
        <f t="shared" si="3944"/>
        <v>85.14</v>
      </c>
      <c r="BH2590" s="607" t="b">
        <f>COUNTIF('Codes SEC'!$B$2:$B$250,Ministres!BG2590)&gt;0</f>
        <v>1</v>
      </c>
    </row>
    <row r="2591" spans="1:66" ht="36.6" customHeight="1" x14ac:dyDescent="0.25">
      <c r="A2591" s="190" t="s">
        <v>6127</v>
      </c>
      <c r="B2591" s="583" t="s">
        <v>5015</v>
      </c>
      <c r="C2591" s="120" t="s">
        <v>0</v>
      </c>
      <c r="D2591" s="622">
        <v>1000</v>
      </c>
      <c r="E2591" s="584"/>
      <c r="F2591" s="116" t="s">
        <v>5306</v>
      </c>
      <c r="G2591" s="699"/>
      <c r="H2591" s="891" t="str">
        <f t="shared" si="3833"/>
        <v>097</v>
      </c>
      <c r="I2591" s="605">
        <v>88514000</v>
      </c>
      <c r="J2591" s="689" t="s">
        <v>5544</v>
      </c>
      <c r="K2591" s="424" t="s">
        <v>5545</v>
      </c>
      <c r="L2591" s="733">
        <v>0</v>
      </c>
      <c r="M2591" s="734">
        <v>0</v>
      </c>
      <c r="N2591" s="931"/>
      <c r="O2591" s="530">
        <f t="shared" si="3927"/>
        <v>0</v>
      </c>
      <c r="P2591" s="530">
        <f t="shared" si="3928"/>
        <v>0</v>
      </c>
      <c r="Q2591" s="646"/>
      <c r="R2591" s="536"/>
      <c r="S2591" s="536"/>
      <c r="T2591" s="536"/>
      <c r="U2591" s="536"/>
      <c r="V2591" s="536"/>
      <c r="W2591" s="683" t="str">
        <f t="shared" si="3929"/>
        <v>OK</v>
      </c>
      <c r="X2591" s="141"/>
      <c r="Y2591" s="141"/>
      <c r="Z2591" s="552"/>
      <c r="AA2591" s="552"/>
      <c r="AB2591" s="683" t="str">
        <f t="shared" si="3930"/>
        <v>OK</v>
      </c>
      <c r="AC2591" s="593"/>
      <c r="AD2591" s="530">
        <f t="shared" si="3931"/>
        <v>0</v>
      </c>
      <c r="AE2591" s="842">
        <f t="shared" si="3932"/>
        <v>0</v>
      </c>
      <c r="AF2591" s="931"/>
      <c r="AG2591" s="530">
        <f t="shared" si="3933"/>
        <v>0</v>
      </c>
      <c r="AH2591" s="530">
        <f t="shared" si="3934"/>
        <v>0</v>
      </c>
      <c r="AI2591" s="641"/>
      <c r="AJ2591" s="537"/>
      <c r="AK2591" s="537"/>
      <c r="AL2591" s="537"/>
      <c r="AM2591" s="537"/>
      <c r="AN2591" s="537"/>
      <c r="AO2591" s="683" t="str">
        <f t="shared" si="3935"/>
        <v>OK</v>
      </c>
      <c r="AP2591" s="141"/>
      <c r="AQ2591" s="141"/>
      <c r="AR2591" s="552"/>
      <c r="AS2591" s="552"/>
      <c r="AT2591" s="683" t="str">
        <f t="shared" si="3936"/>
        <v>OK</v>
      </c>
      <c r="AU2591" s="593"/>
      <c r="AV2591" s="530">
        <f t="shared" si="3937"/>
        <v>0</v>
      </c>
      <c r="AW2591" s="842">
        <f t="shared" si="3938"/>
        <v>0</v>
      </c>
      <c r="AX2591" s="115">
        <f t="shared" si="3939"/>
        <v>0</v>
      </c>
      <c r="AY2591" s="5">
        <f t="shared" si="3940"/>
        <v>0</v>
      </c>
      <c r="AZ2591" s="7">
        <f t="shared" si="3941"/>
        <v>0</v>
      </c>
      <c r="BA2591" s="335" t="e">
        <f t="shared" ref="BA2591" si="3945">AZ2591/AX2591</f>
        <v>#DIV/0!</v>
      </c>
      <c r="BB2591" s="23">
        <f t="shared" si="3942"/>
        <v>0</v>
      </c>
      <c r="BC2591" s="5">
        <f t="shared" ref="BC2591" si="3946">AW2591</f>
        <v>0</v>
      </c>
      <c r="BD2591" s="7">
        <f t="shared" si="3943"/>
        <v>0</v>
      </c>
      <c r="BE2591" s="335" t="e">
        <f t="shared" ref="BE2591" si="3947">BD2591/BB2591</f>
        <v>#DIV/0!</v>
      </c>
      <c r="BG2591" s="826" t="str">
        <f t="shared" si="3944"/>
        <v>85.14</v>
      </c>
      <c r="BH2591" s="607" t="b">
        <f>COUNTIF('Codes SEC'!$B$2:$B$250,Ministres!BG2591)&gt;0</f>
        <v>1</v>
      </c>
    </row>
    <row r="2592" spans="1:66" ht="30.6" x14ac:dyDescent="0.25">
      <c r="A2592" s="222" t="s">
        <v>6127</v>
      </c>
      <c r="B2592" s="112">
        <v>18</v>
      </c>
      <c r="C2592" s="116" t="s">
        <v>0</v>
      </c>
      <c r="D2592" s="620">
        <v>1000</v>
      </c>
      <c r="E2592" s="278"/>
      <c r="F2592" s="116">
        <v>12</v>
      </c>
      <c r="G2592" s="694">
        <v>1</v>
      </c>
      <c r="H2592" s="878" t="str">
        <f t="shared" si="3833"/>
        <v>097</v>
      </c>
      <c r="I2592" s="397" t="s">
        <v>3296</v>
      </c>
      <c r="J2592" s="380" t="s">
        <v>2866</v>
      </c>
      <c r="K2592" s="408" t="s">
        <v>4714</v>
      </c>
      <c r="L2592" s="726">
        <v>122200</v>
      </c>
      <c r="M2592" s="727">
        <v>122200</v>
      </c>
      <c r="N2592" s="931"/>
      <c r="O2592" s="530">
        <f t="shared" si="3927"/>
        <v>-122200</v>
      </c>
      <c r="P2592" s="530" t="str">
        <f t="shared" si="3928"/>
        <v xml:space="preserve">0 </v>
      </c>
      <c r="Q2592" s="646"/>
      <c r="R2592" s="536"/>
      <c r="S2592" s="536"/>
      <c r="T2592" s="536"/>
      <c r="U2592" s="536"/>
      <c r="V2592" s="536"/>
      <c r="W2592" s="683" t="str">
        <f>IF(SUM(Q2592:V2592)=X2592,"OK",SUM(Q2592:V2592)-X2592)</f>
        <v>OK</v>
      </c>
      <c r="X2592" s="141"/>
      <c r="Y2592" s="141"/>
      <c r="Z2592" s="552"/>
      <c r="AA2592" s="552"/>
      <c r="AB2592" s="683" t="str">
        <f>IF(SUM(Z2592:AA2592)=AC2592,"OK",SUM(Z2592:AA2592)-AC2592)</f>
        <v>OK</v>
      </c>
      <c r="AC2592" s="593"/>
      <c r="AD2592" s="530">
        <f t="shared" si="3931"/>
        <v>0</v>
      </c>
      <c r="AE2592" s="842">
        <f t="shared" si="3932"/>
        <v>0</v>
      </c>
      <c r="AF2592" s="931"/>
      <c r="AG2592" s="530">
        <f t="shared" si="3933"/>
        <v>-122200</v>
      </c>
      <c r="AH2592" s="530" t="str">
        <f t="shared" si="3934"/>
        <v xml:space="preserve">0 </v>
      </c>
      <c r="AI2592" s="641"/>
      <c r="AJ2592" s="537"/>
      <c r="AK2592" s="537"/>
      <c r="AL2592" s="537"/>
      <c r="AM2592" s="537"/>
      <c r="AN2592" s="537"/>
      <c r="AO2592" s="683" t="str">
        <f>IF(SUM(AI2592:AN2592)=AP2592,"OK",SUM(AI2592:AN2592)-AP2592)</f>
        <v>OK</v>
      </c>
      <c r="AP2592" s="141"/>
      <c r="AQ2592" s="141"/>
      <c r="AR2592" s="552"/>
      <c r="AS2592" s="552"/>
      <c r="AT2592" s="683" t="str">
        <f>IF(SUM(AR2592:AS2592)=AU2592,"OK",SUM(AR2592:AS2592)-AU2592)</f>
        <v>OK</v>
      </c>
      <c r="AU2592" s="593"/>
      <c r="AV2592" s="530">
        <f t="shared" si="3937"/>
        <v>0</v>
      </c>
      <c r="AW2592" s="842">
        <f t="shared" si="3938"/>
        <v>0</v>
      </c>
      <c r="AX2592" s="115">
        <f t="shared" si="3939"/>
        <v>122200</v>
      </c>
      <c r="AY2592" s="5">
        <f t="shared" si="3940"/>
        <v>0</v>
      </c>
      <c r="AZ2592" s="7">
        <f>AY2592-AX2592</f>
        <v>-122200</v>
      </c>
      <c r="BA2592" s="335">
        <f>AZ2592/AX2592</f>
        <v>-1</v>
      </c>
      <c r="BB2592" s="23">
        <f t="shared" si="3942"/>
        <v>122200</v>
      </c>
      <c r="BC2592" s="5">
        <f>AW2592</f>
        <v>0</v>
      </c>
      <c r="BD2592" s="7">
        <f>BC2592-BB2592</f>
        <v>-122200</v>
      </c>
      <c r="BE2592" s="335">
        <f>BD2592/BB2592</f>
        <v>-1</v>
      </c>
      <c r="BG2592" s="826" t="str">
        <f t="shared" si="3944"/>
        <v>85.61</v>
      </c>
      <c r="BH2592" s="607" t="b">
        <f>COUNTIF('Codes SEC'!$B$2:$B$250,Ministres!BG2592)&gt;0</f>
        <v>1</v>
      </c>
    </row>
    <row r="2593" spans="1:60" ht="35.1" customHeight="1" x14ac:dyDescent="0.25">
      <c r="A2593" s="222" t="s">
        <v>6127</v>
      </c>
      <c r="B2593" s="112" t="s">
        <v>5015</v>
      </c>
      <c r="C2593" s="116" t="s">
        <v>0</v>
      </c>
      <c r="D2593" s="620">
        <v>1000</v>
      </c>
      <c r="E2593" s="278"/>
      <c r="F2593" s="116" t="s">
        <v>5306</v>
      </c>
      <c r="G2593" s="700">
        <v>1</v>
      </c>
      <c r="H2593" s="888" t="str">
        <f t="shared" si="3833"/>
        <v>097</v>
      </c>
      <c r="I2593" s="580">
        <v>88561000</v>
      </c>
      <c r="J2593" s="689" t="s">
        <v>5309</v>
      </c>
      <c r="K2593" s="411" t="s">
        <v>5310</v>
      </c>
      <c r="L2593" s="733">
        <v>0</v>
      </c>
      <c r="M2593" s="734">
        <v>0</v>
      </c>
      <c r="N2593" s="931"/>
      <c r="O2593" s="530">
        <f t="shared" si="3927"/>
        <v>0</v>
      </c>
      <c r="P2593" s="530">
        <f t="shared" si="3928"/>
        <v>0</v>
      </c>
      <c r="Q2593" s="646"/>
      <c r="R2593" s="536"/>
      <c r="S2593" s="536"/>
      <c r="T2593" s="536"/>
      <c r="U2593" s="536"/>
      <c r="V2593" s="536"/>
      <c r="W2593" s="683" t="str">
        <f>IF(SUM(Q2593:V2593)=X2593,"OK",SUM(Q2593:V2593)-X2593)</f>
        <v>OK</v>
      </c>
      <c r="X2593" s="141"/>
      <c r="Y2593" s="141"/>
      <c r="Z2593" s="552"/>
      <c r="AA2593" s="552"/>
      <c r="AB2593" s="683" t="str">
        <f>IF(SUM(Z2593:AA2593)=AC2593,"OK",SUM(Z2593:AA2593)-AC2593)</f>
        <v>OK</v>
      </c>
      <c r="AC2593" s="593"/>
      <c r="AD2593" s="530">
        <f t="shared" si="3931"/>
        <v>0</v>
      </c>
      <c r="AE2593" s="842">
        <f t="shared" si="3932"/>
        <v>0</v>
      </c>
      <c r="AF2593" s="931"/>
      <c r="AG2593" s="530">
        <f t="shared" si="3933"/>
        <v>0</v>
      </c>
      <c r="AH2593" s="530">
        <f t="shared" si="3934"/>
        <v>0</v>
      </c>
      <c r="AI2593" s="641"/>
      <c r="AJ2593" s="537"/>
      <c r="AK2593" s="537"/>
      <c r="AL2593" s="537"/>
      <c r="AM2593" s="537"/>
      <c r="AN2593" s="537"/>
      <c r="AO2593" s="683" t="str">
        <f>IF(SUM(AI2593:AN2593)=AP2593,"OK",SUM(AI2593:AN2593)-AP2593)</f>
        <v>OK</v>
      </c>
      <c r="AP2593" s="141"/>
      <c r="AQ2593" s="141"/>
      <c r="AR2593" s="552"/>
      <c r="AS2593" s="552"/>
      <c r="AT2593" s="683" t="str">
        <f>IF(SUM(AR2593:AS2593)=AU2593,"OK",SUM(AR2593:AS2593)-AU2593)</f>
        <v>OK</v>
      </c>
      <c r="AU2593" s="593"/>
      <c r="AV2593" s="530">
        <f t="shared" si="3937"/>
        <v>0</v>
      </c>
      <c r="AW2593" s="842">
        <f t="shared" si="3938"/>
        <v>0</v>
      </c>
      <c r="AX2593" s="115">
        <f t="shared" si="3939"/>
        <v>0</v>
      </c>
      <c r="AY2593" s="5">
        <f t="shared" si="3940"/>
        <v>0</v>
      </c>
      <c r="AZ2593" s="7">
        <f>AY2593-AX2593</f>
        <v>0</v>
      </c>
      <c r="BA2593" s="335" t="e">
        <f>AZ2593/AX2593</f>
        <v>#DIV/0!</v>
      </c>
      <c r="BB2593" s="23">
        <f t="shared" si="3942"/>
        <v>0</v>
      </c>
      <c r="BC2593" s="5">
        <f>AW2593</f>
        <v>0</v>
      </c>
      <c r="BD2593" s="7">
        <f>BC2593-BB2593</f>
        <v>0</v>
      </c>
      <c r="BE2593" s="335" t="e">
        <f>BD2593/BB2593</f>
        <v>#DIV/0!</v>
      </c>
      <c r="BG2593" s="826" t="str">
        <f t="shared" si="3944"/>
        <v>85.61</v>
      </c>
      <c r="BH2593" s="607" t="b">
        <f>COUNTIF('Codes SEC'!$B$2:$B$250,Ministres!BG2593)&gt;0</f>
        <v>1</v>
      </c>
    </row>
    <row r="2594" spans="1:60" ht="12.75" customHeight="1" x14ac:dyDescent="0.25">
      <c r="A2594" s="227"/>
      <c r="B2594" s="209"/>
      <c r="C2594" s="253"/>
      <c r="D2594" s="625"/>
      <c r="E2594" s="280"/>
      <c r="F2594" s="253"/>
      <c r="G2594" s="695"/>
      <c r="H2594" s="886"/>
      <c r="I2594" s="403"/>
      <c r="J2594" s="381"/>
      <c r="K2594" s="514" t="s">
        <v>59</v>
      </c>
      <c r="L2594" s="315">
        <f t="shared" ref="L2594:V2594" si="3948">L2588+L2592+L2589+L2590+L2593+L2591</f>
        <v>124700</v>
      </c>
      <c r="M2594" s="741">
        <f t="shared" si="3948"/>
        <v>124700</v>
      </c>
      <c r="N2594" s="930">
        <f t="shared" ref="N2594:P2594" si="3949">N2588+N2592+N2589+N2590+N2593+N2591</f>
        <v>0</v>
      </c>
      <c r="O2594" s="790">
        <f t="shared" si="3949"/>
        <v>-124700</v>
      </c>
      <c r="P2594" s="790">
        <f t="shared" si="3949"/>
        <v>0</v>
      </c>
      <c r="Q2594" s="787">
        <f t="shared" si="3948"/>
        <v>0</v>
      </c>
      <c r="R2594" s="648">
        <f t="shared" si="3948"/>
        <v>0</v>
      </c>
      <c r="S2594" s="648">
        <f t="shared" si="3948"/>
        <v>0</v>
      </c>
      <c r="T2594" s="648">
        <f t="shared" si="3948"/>
        <v>0</v>
      </c>
      <c r="U2594" s="648">
        <f t="shared" si="3948"/>
        <v>0</v>
      </c>
      <c r="V2594" s="648">
        <f t="shared" si="3948"/>
        <v>0</v>
      </c>
      <c r="W2594" s="790"/>
      <c r="X2594" s="649">
        <f>X2588+X2592+X2589+X2590+X2593+X2591</f>
        <v>0</v>
      </c>
      <c r="Y2594" s="649">
        <f>Y2588+Y2592+Y2589+Y2590+Y2593+Y2591</f>
        <v>0</v>
      </c>
      <c r="Z2594" s="648">
        <f>Z2588+Z2592+Z2589+Z2590+Z2593+Z2591</f>
        <v>0</v>
      </c>
      <c r="AA2594" s="648">
        <f>AA2588+AA2592+AA2589+AA2590+AA2593+AA2591</f>
        <v>0</v>
      </c>
      <c r="AB2594" s="790"/>
      <c r="AC2594" s="649">
        <f t="shared" ref="AC2594:AN2594" si="3950">AC2588+AC2592+AC2589+AC2590+AC2593+AC2591</f>
        <v>0</v>
      </c>
      <c r="AD2594" s="790">
        <f>AD2588+AD2592+AD2589+AD2590+AD2593+AD2591</f>
        <v>0</v>
      </c>
      <c r="AE2594" s="843">
        <f>AE2588+AE2592+AE2589+AE2590+AE2593+AE2591</f>
        <v>0</v>
      </c>
      <c r="AF2594" s="930">
        <f t="shared" ref="AF2594:AH2594" si="3951">AF2588+AF2592+AF2589+AF2590+AF2593+AF2591</f>
        <v>0</v>
      </c>
      <c r="AG2594" s="790">
        <f t="shared" si="3951"/>
        <v>-124700</v>
      </c>
      <c r="AH2594" s="790">
        <f t="shared" si="3951"/>
        <v>0</v>
      </c>
      <c r="AI2594" s="787">
        <f t="shared" si="3950"/>
        <v>0</v>
      </c>
      <c r="AJ2594" s="648">
        <f t="shared" si="3950"/>
        <v>0</v>
      </c>
      <c r="AK2594" s="648">
        <f t="shared" si="3950"/>
        <v>0</v>
      </c>
      <c r="AL2594" s="648">
        <f t="shared" si="3950"/>
        <v>0</v>
      </c>
      <c r="AM2594" s="648">
        <f t="shared" si="3950"/>
        <v>0</v>
      </c>
      <c r="AN2594" s="648">
        <f t="shared" si="3950"/>
        <v>0</v>
      </c>
      <c r="AO2594" s="790"/>
      <c r="AP2594" s="649">
        <f>AP2588+AP2592+AP2589+AP2590+AP2593+AP2591</f>
        <v>0</v>
      </c>
      <c r="AQ2594" s="649">
        <f>AQ2588+AQ2592+AQ2589+AQ2590+AQ2593+AQ2591</f>
        <v>0</v>
      </c>
      <c r="AR2594" s="648">
        <f>AR2588+AR2592+AR2589+AR2590+AR2593+AR2591</f>
        <v>0</v>
      </c>
      <c r="AS2594" s="648">
        <f>AS2588+AS2592+AS2589+AS2590+AS2593+AS2591</f>
        <v>0</v>
      </c>
      <c r="AT2594" s="790"/>
      <c r="AU2594" s="649">
        <f t="shared" ref="AU2594:BE2594" si="3952">AU2588+AU2592+AU2589+AU2590+AU2593+AU2591</f>
        <v>0</v>
      </c>
      <c r="AV2594" s="790">
        <f t="shared" ref="AV2594" si="3953">AV2588+AV2592+AV2589+AV2590+AV2593+AV2591</f>
        <v>0</v>
      </c>
      <c r="AW2594" s="843">
        <f t="shared" si="3952"/>
        <v>0</v>
      </c>
      <c r="AX2594" s="336">
        <f t="shared" si="3952"/>
        <v>124700</v>
      </c>
      <c r="AY2594" s="337">
        <f t="shared" si="3952"/>
        <v>0</v>
      </c>
      <c r="AZ2594" s="338">
        <f t="shared" si="3952"/>
        <v>-124700</v>
      </c>
      <c r="BA2594" s="339" t="e">
        <f t="shared" si="3952"/>
        <v>#DIV/0!</v>
      </c>
      <c r="BB2594" s="322">
        <f t="shared" si="3952"/>
        <v>124700</v>
      </c>
      <c r="BC2594" s="337">
        <f t="shared" si="3952"/>
        <v>0</v>
      </c>
      <c r="BD2594" s="338">
        <f t="shared" si="3952"/>
        <v>-124700</v>
      </c>
      <c r="BE2594" s="339" t="e">
        <f t="shared" si="3952"/>
        <v>#DIV/0!</v>
      </c>
      <c r="BG2594" s="826"/>
      <c r="BH2594" s="607"/>
    </row>
    <row r="2595" spans="1:60" ht="12.75" customHeight="1" x14ac:dyDescent="0.25">
      <c r="A2595" s="226"/>
      <c r="B2595" s="207"/>
      <c r="C2595" s="254"/>
      <c r="D2595" s="300"/>
      <c r="E2595" s="276"/>
      <c r="F2595" s="300"/>
      <c r="G2595" s="696"/>
      <c r="H2595" s="887"/>
      <c r="I2595" s="444"/>
      <c r="J2595" s="393"/>
      <c r="K2595" s="404" t="s">
        <v>3675</v>
      </c>
      <c r="L2595" s="729">
        <f t="shared" ref="L2595:V2595" si="3954">L2594+L2584</f>
        <v>159452</v>
      </c>
      <c r="M2595" s="730">
        <f t="shared" si="3954"/>
        <v>173721</v>
      </c>
      <c r="N2595" s="844">
        <f t="shared" ref="N2595:P2595" si="3955">N2594+N2584</f>
        <v>0</v>
      </c>
      <c r="O2595" s="665">
        <f t="shared" si="3955"/>
        <v>-159452</v>
      </c>
      <c r="P2595" s="665">
        <f t="shared" si="3955"/>
        <v>0</v>
      </c>
      <c r="Q2595" s="638">
        <f t="shared" si="3954"/>
        <v>0</v>
      </c>
      <c r="R2595" s="130">
        <f t="shared" si="3954"/>
        <v>0</v>
      </c>
      <c r="S2595" s="130">
        <f t="shared" si="3954"/>
        <v>0</v>
      </c>
      <c r="T2595" s="130">
        <f t="shared" si="3954"/>
        <v>0</v>
      </c>
      <c r="U2595" s="130">
        <f t="shared" si="3954"/>
        <v>0</v>
      </c>
      <c r="V2595" s="130">
        <f t="shared" si="3954"/>
        <v>0</v>
      </c>
      <c r="W2595" s="665"/>
      <c r="X2595" s="130">
        <f>X2594+X2584</f>
        <v>0</v>
      </c>
      <c r="Y2595" s="130">
        <f>Y2594+Y2584</f>
        <v>0</v>
      </c>
      <c r="Z2595" s="130">
        <f>Z2594+Z2584</f>
        <v>0</v>
      </c>
      <c r="AA2595" s="130">
        <f>AA2594+AA2584</f>
        <v>0</v>
      </c>
      <c r="AB2595" s="665"/>
      <c r="AC2595" s="130">
        <f t="shared" ref="AC2595:AN2595" si="3956">AC2594+AC2584</f>
        <v>0</v>
      </c>
      <c r="AD2595" s="665">
        <f>AD2594+AD2584</f>
        <v>0</v>
      </c>
      <c r="AE2595" s="845">
        <f>AE2594+AE2584</f>
        <v>0</v>
      </c>
      <c r="AF2595" s="844">
        <f t="shared" ref="AF2595:AH2595" si="3957">AF2594+AF2584</f>
        <v>0</v>
      </c>
      <c r="AG2595" s="665">
        <f t="shared" si="3957"/>
        <v>-173721</v>
      </c>
      <c r="AH2595" s="665">
        <f t="shared" si="3957"/>
        <v>0</v>
      </c>
      <c r="AI2595" s="638">
        <f t="shared" si="3956"/>
        <v>0</v>
      </c>
      <c r="AJ2595" s="130">
        <f t="shared" si="3956"/>
        <v>0</v>
      </c>
      <c r="AK2595" s="130">
        <f t="shared" si="3956"/>
        <v>0</v>
      </c>
      <c r="AL2595" s="130">
        <f t="shared" si="3956"/>
        <v>0</v>
      </c>
      <c r="AM2595" s="130">
        <f t="shared" si="3956"/>
        <v>0</v>
      </c>
      <c r="AN2595" s="130">
        <f t="shared" si="3956"/>
        <v>0</v>
      </c>
      <c r="AO2595" s="665"/>
      <c r="AP2595" s="130">
        <f>AP2594+AP2584</f>
        <v>0</v>
      </c>
      <c r="AQ2595" s="130">
        <f>AQ2594+AQ2584</f>
        <v>0</v>
      </c>
      <c r="AR2595" s="130">
        <f>AR2594+AR2584</f>
        <v>0</v>
      </c>
      <c r="AS2595" s="130">
        <f>AS2594+AS2584</f>
        <v>0</v>
      </c>
      <c r="AT2595" s="665"/>
      <c r="AU2595" s="130">
        <f t="shared" ref="AU2595:BE2595" si="3958">AU2594+AU2584</f>
        <v>0</v>
      </c>
      <c r="AV2595" s="665">
        <f t="shared" ref="AV2595" si="3959">AV2594+AV2584</f>
        <v>0</v>
      </c>
      <c r="AW2595" s="845">
        <f t="shared" si="3958"/>
        <v>0</v>
      </c>
      <c r="AX2595" s="314">
        <f t="shared" si="3958"/>
        <v>159452</v>
      </c>
      <c r="AY2595" s="131">
        <f t="shared" si="3958"/>
        <v>0</v>
      </c>
      <c r="AZ2595" s="132">
        <f t="shared" si="3958"/>
        <v>-159452</v>
      </c>
      <c r="BA2595" s="340" t="e">
        <f t="shared" si="3958"/>
        <v>#DIV/0!</v>
      </c>
      <c r="BB2595" s="310">
        <f t="shared" si="3958"/>
        <v>173721</v>
      </c>
      <c r="BC2595" s="131">
        <f t="shared" si="3958"/>
        <v>0</v>
      </c>
      <c r="BD2595" s="132">
        <f t="shared" si="3958"/>
        <v>-173721</v>
      </c>
      <c r="BE2595" s="340" t="e">
        <f t="shared" si="3958"/>
        <v>#DIV/0!</v>
      </c>
      <c r="BG2595" s="826"/>
      <c r="BH2595" s="607"/>
    </row>
    <row r="2596" spans="1:60" ht="12.75" customHeight="1" x14ac:dyDescent="0.25">
      <c r="A2596" s="222"/>
      <c r="C2596" s="116"/>
      <c r="D2596" s="620"/>
      <c r="F2596" s="117"/>
      <c r="G2596" s="690"/>
      <c r="H2596" s="878"/>
      <c r="I2596" s="397"/>
      <c r="J2596" s="380"/>
      <c r="K2596" s="405" t="s">
        <v>208</v>
      </c>
      <c r="L2596" s="731">
        <f t="shared" ref="L2596:V2596" si="3960">L2574+L2576+L2577</f>
        <v>0</v>
      </c>
      <c r="M2596" s="732">
        <f t="shared" si="3960"/>
        <v>0</v>
      </c>
      <c r="N2596" s="929">
        <f t="shared" ref="N2596:P2596" si="3961">N2574+N2576+N2577</f>
        <v>0</v>
      </c>
      <c r="O2596" s="530">
        <f t="shared" si="3961"/>
        <v>0</v>
      </c>
      <c r="P2596" s="530">
        <f t="shared" si="3961"/>
        <v>0</v>
      </c>
      <c r="Q2596" s="641">
        <f t="shared" si="3960"/>
        <v>0</v>
      </c>
      <c r="R2596" s="537">
        <f t="shared" si="3960"/>
        <v>0</v>
      </c>
      <c r="S2596" s="537">
        <f t="shared" si="3960"/>
        <v>0</v>
      </c>
      <c r="T2596" s="537">
        <f t="shared" si="3960"/>
        <v>0</v>
      </c>
      <c r="U2596" s="537">
        <f t="shared" si="3960"/>
        <v>0</v>
      </c>
      <c r="V2596" s="537">
        <f t="shared" si="3960"/>
        <v>0</v>
      </c>
      <c r="W2596" s="530"/>
      <c r="X2596" s="142">
        <f>X2574+X2576+X2577</f>
        <v>0</v>
      </c>
      <c r="Y2596" s="142">
        <f>Y2574+Y2576+Y2577</f>
        <v>0</v>
      </c>
      <c r="Z2596" s="537">
        <f>Z2574+Z2576+Z2577</f>
        <v>0</v>
      </c>
      <c r="AA2596" s="537">
        <f>AA2574+AA2576+AA2577</f>
        <v>0</v>
      </c>
      <c r="AB2596" s="530"/>
      <c r="AC2596" s="142">
        <f t="shared" ref="AC2596:AN2596" si="3962">AC2574+AC2576+AC2577</f>
        <v>0</v>
      </c>
      <c r="AD2596" s="530">
        <f>AD2574+AD2576+AD2577</f>
        <v>0</v>
      </c>
      <c r="AE2596" s="842">
        <f>AE2574+AE2576+AE2577</f>
        <v>0</v>
      </c>
      <c r="AF2596" s="929">
        <f t="shared" ref="AF2596:AH2596" si="3963">AF2574+AF2576+AF2577</f>
        <v>0</v>
      </c>
      <c r="AG2596" s="530">
        <f t="shared" si="3963"/>
        <v>0</v>
      </c>
      <c r="AH2596" s="530">
        <f t="shared" si="3963"/>
        <v>0</v>
      </c>
      <c r="AI2596" s="641">
        <f t="shared" si="3962"/>
        <v>0</v>
      </c>
      <c r="AJ2596" s="537">
        <f t="shared" si="3962"/>
        <v>0</v>
      </c>
      <c r="AK2596" s="537">
        <f t="shared" si="3962"/>
        <v>0</v>
      </c>
      <c r="AL2596" s="537">
        <f t="shared" si="3962"/>
        <v>0</v>
      </c>
      <c r="AM2596" s="537">
        <f t="shared" si="3962"/>
        <v>0</v>
      </c>
      <c r="AN2596" s="537">
        <f t="shared" si="3962"/>
        <v>0</v>
      </c>
      <c r="AO2596" s="530"/>
      <c r="AP2596" s="142">
        <f>AP2574+AP2576+AP2577</f>
        <v>0</v>
      </c>
      <c r="AQ2596" s="142">
        <f>AQ2574+AQ2576+AQ2577</f>
        <v>0</v>
      </c>
      <c r="AR2596" s="537">
        <f>AR2574+AR2576+AR2577</f>
        <v>0</v>
      </c>
      <c r="AS2596" s="537">
        <f>AS2574+AS2576+AS2577</f>
        <v>0</v>
      </c>
      <c r="AT2596" s="530"/>
      <c r="AU2596" s="142">
        <f t="shared" ref="AU2596:BE2596" si="3964">AU2574+AU2576+AU2577</f>
        <v>0</v>
      </c>
      <c r="AV2596" s="530">
        <f t="shared" ref="AV2596" si="3965">AV2574+AV2576+AV2577</f>
        <v>0</v>
      </c>
      <c r="AW2596" s="842">
        <f t="shared" si="3964"/>
        <v>0</v>
      </c>
      <c r="AX2596" s="115">
        <f t="shared" si="3964"/>
        <v>0</v>
      </c>
      <c r="AY2596" s="5">
        <f t="shared" si="3964"/>
        <v>0</v>
      </c>
      <c r="AZ2596" s="5">
        <f t="shared" si="3964"/>
        <v>0</v>
      </c>
      <c r="BA2596" s="335" t="e">
        <f t="shared" si="3964"/>
        <v>#DIV/0!</v>
      </c>
      <c r="BB2596" s="23">
        <f t="shared" si="3964"/>
        <v>0</v>
      </c>
      <c r="BC2596" s="5">
        <f t="shared" si="3964"/>
        <v>0</v>
      </c>
      <c r="BD2596" s="5">
        <f t="shared" si="3964"/>
        <v>0</v>
      </c>
      <c r="BE2596" s="335" t="e">
        <f t="shared" si="3964"/>
        <v>#DIV/0!</v>
      </c>
      <c r="BG2596" s="826"/>
      <c r="BH2596" s="607"/>
    </row>
    <row r="2597" spans="1:60" ht="12.75" customHeight="1" x14ac:dyDescent="0.25">
      <c r="A2597" s="21"/>
      <c r="B2597" s="112"/>
      <c r="C2597" s="116"/>
      <c r="D2597" s="623"/>
      <c r="E2597" s="278"/>
      <c r="F2597" s="116"/>
      <c r="G2597" s="694"/>
      <c r="H2597" s="878"/>
      <c r="I2597" s="397"/>
      <c r="J2597" s="380"/>
      <c r="K2597" s="405" t="s">
        <v>96</v>
      </c>
      <c r="L2597" s="731">
        <v>0</v>
      </c>
      <c r="M2597" s="732">
        <v>0</v>
      </c>
      <c r="N2597" s="929">
        <v>0</v>
      </c>
      <c r="O2597" s="530">
        <v>0</v>
      </c>
      <c r="P2597" s="530">
        <v>0</v>
      </c>
      <c r="Q2597" s="641">
        <v>0</v>
      </c>
      <c r="R2597" s="537">
        <v>0</v>
      </c>
      <c r="S2597" s="537">
        <v>0</v>
      </c>
      <c r="T2597" s="537">
        <v>0</v>
      </c>
      <c r="U2597" s="537">
        <v>0</v>
      </c>
      <c r="V2597" s="537">
        <v>0</v>
      </c>
      <c r="W2597" s="530"/>
      <c r="X2597" s="142">
        <v>0</v>
      </c>
      <c r="Y2597" s="142">
        <v>0</v>
      </c>
      <c r="Z2597" s="537">
        <v>0</v>
      </c>
      <c r="AA2597" s="537">
        <v>0</v>
      </c>
      <c r="AB2597" s="530"/>
      <c r="AC2597" s="142">
        <v>0</v>
      </c>
      <c r="AD2597" s="530">
        <v>0</v>
      </c>
      <c r="AE2597" s="842">
        <v>0</v>
      </c>
      <c r="AF2597" s="929">
        <v>0</v>
      </c>
      <c r="AG2597" s="530">
        <v>0</v>
      </c>
      <c r="AH2597" s="530">
        <v>0</v>
      </c>
      <c r="AI2597" s="641">
        <v>0</v>
      </c>
      <c r="AJ2597" s="537">
        <v>0</v>
      </c>
      <c r="AK2597" s="537">
        <v>0</v>
      </c>
      <c r="AL2597" s="537">
        <v>0</v>
      </c>
      <c r="AM2597" s="537">
        <v>0</v>
      </c>
      <c r="AN2597" s="537">
        <v>0</v>
      </c>
      <c r="AO2597" s="530"/>
      <c r="AP2597" s="142">
        <v>0</v>
      </c>
      <c r="AQ2597" s="142">
        <v>0</v>
      </c>
      <c r="AR2597" s="537">
        <v>0</v>
      </c>
      <c r="AS2597" s="537">
        <v>0</v>
      </c>
      <c r="AT2597" s="530"/>
      <c r="AU2597" s="142">
        <v>0</v>
      </c>
      <c r="AV2597" s="530">
        <v>0</v>
      </c>
      <c r="AW2597" s="842">
        <v>0</v>
      </c>
      <c r="AX2597" s="115">
        <v>0</v>
      </c>
      <c r="AY2597" s="5">
        <v>0</v>
      </c>
      <c r="AZ2597" s="5">
        <v>0</v>
      </c>
      <c r="BA2597" s="335">
        <v>0</v>
      </c>
      <c r="BB2597" s="23">
        <v>0</v>
      </c>
      <c r="BC2597" s="5">
        <v>0</v>
      </c>
      <c r="BD2597" s="5">
        <v>0</v>
      </c>
      <c r="BE2597" s="335">
        <v>0</v>
      </c>
      <c r="BG2597" s="826"/>
      <c r="BH2597" s="607"/>
    </row>
    <row r="2598" spans="1:60" ht="12.75" customHeight="1" x14ac:dyDescent="0.25">
      <c r="A2598" s="21"/>
      <c r="B2598" s="112"/>
      <c r="C2598" s="116"/>
      <c r="D2598" s="623"/>
      <c r="E2598" s="278"/>
      <c r="F2598" s="116"/>
      <c r="G2598" s="694"/>
      <c r="H2598" s="878"/>
      <c r="I2598" s="397"/>
      <c r="J2598" s="380"/>
      <c r="K2598" s="405" t="s">
        <v>209</v>
      </c>
      <c r="L2598" s="731">
        <v>0</v>
      </c>
      <c r="M2598" s="732">
        <v>0</v>
      </c>
      <c r="N2598" s="929">
        <v>0</v>
      </c>
      <c r="O2598" s="530">
        <v>0</v>
      </c>
      <c r="P2598" s="530">
        <v>0</v>
      </c>
      <c r="Q2598" s="641">
        <v>0</v>
      </c>
      <c r="R2598" s="537">
        <v>0</v>
      </c>
      <c r="S2598" s="537">
        <v>0</v>
      </c>
      <c r="T2598" s="537">
        <v>0</v>
      </c>
      <c r="U2598" s="537">
        <v>0</v>
      </c>
      <c r="V2598" s="537">
        <v>0</v>
      </c>
      <c r="W2598" s="530"/>
      <c r="X2598" s="142">
        <v>0</v>
      </c>
      <c r="Y2598" s="142">
        <v>0</v>
      </c>
      <c r="Z2598" s="537">
        <v>0</v>
      </c>
      <c r="AA2598" s="537">
        <v>0</v>
      </c>
      <c r="AB2598" s="530"/>
      <c r="AC2598" s="142">
        <v>0</v>
      </c>
      <c r="AD2598" s="530">
        <v>0</v>
      </c>
      <c r="AE2598" s="842">
        <v>0</v>
      </c>
      <c r="AF2598" s="929">
        <v>0</v>
      </c>
      <c r="AG2598" s="530">
        <v>0</v>
      </c>
      <c r="AH2598" s="530">
        <v>0</v>
      </c>
      <c r="AI2598" s="641">
        <v>0</v>
      </c>
      <c r="AJ2598" s="537">
        <v>0</v>
      </c>
      <c r="AK2598" s="537">
        <v>0</v>
      </c>
      <c r="AL2598" s="537">
        <v>0</v>
      </c>
      <c r="AM2598" s="537">
        <v>0</v>
      </c>
      <c r="AN2598" s="537">
        <v>0</v>
      </c>
      <c r="AO2598" s="530"/>
      <c r="AP2598" s="142">
        <v>0</v>
      </c>
      <c r="AQ2598" s="142">
        <v>0</v>
      </c>
      <c r="AR2598" s="537">
        <v>0</v>
      </c>
      <c r="AS2598" s="537">
        <v>0</v>
      </c>
      <c r="AT2598" s="530"/>
      <c r="AU2598" s="142">
        <v>0</v>
      </c>
      <c r="AV2598" s="530">
        <v>0</v>
      </c>
      <c r="AW2598" s="842">
        <v>0</v>
      </c>
      <c r="AX2598" s="115">
        <v>0</v>
      </c>
      <c r="AY2598" s="5">
        <v>0</v>
      </c>
      <c r="AZ2598" s="5">
        <v>0</v>
      </c>
      <c r="BA2598" s="335">
        <v>0</v>
      </c>
      <c r="BB2598" s="23">
        <v>0</v>
      </c>
      <c r="BC2598" s="5">
        <v>0</v>
      </c>
      <c r="BD2598" s="5">
        <v>0</v>
      </c>
      <c r="BE2598" s="335">
        <v>0</v>
      </c>
      <c r="BG2598" s="826"/>
      <c r="BH2598" s="607"/>
    </row>
    <row r="2599" spans="1:60" ht="12.75" customHeight="1" x14ac:dyDescent="0.25">
      <c r="A2599" s="21"/>
      <c r="B2599" s="112"/>
      <c r="C2599" s="116"/>
      <c r="D2599" s="623"/>
      <c r="E2599" s="278"/>
      <c r="F2599" s="116"/>
      <c r="G2599" s="694"/>
      <c r="H2599" s="878"/>
      <c r="I2599" s="397"/>
      <c r="J2599" s="380"/>
      <c r="K2599" s="405" t="s">
        <v>210</v>
      </c>
      <c r="L2599" s="731">
        <v>0</v>
      </c>
      <c r="M2599" s="732">
        <v>0</v>
      </c>
      <c r="N2599" s="929">
        <v>0</v>
      </c>
      <c r="O2599" s="530">
        <v>0</v>
      </c>
      <c r="P2599" s="530">
        <v>0</v>
      </c>
      <c r="Q2599" s="641">
        <v>0</v>
      </c>
      <c r="R2599" s="537">
        <v>0</v>
      </c>
      <c r="S2599" s="537">
        <v>0</v>
      </c>
      <c r="T2599" s="537">
        <v>0</v>
      </c>
      <c r="U2599" s="537">
        <v>0</v>
      </c>
      <c r="V2599" s="537">
        <v>0</v>
      </c>
      <c r="W2599" s="530"/>
      <c r="X2599" s="142">
        <v>0</v>
      </c>
      <c r="Y2599" s="142">
        <v>0</v>
      </c>
      <c r="Z2599" s="537">
        <v>0</v>
      </c>
      <c r="AA2599" s="537">
        <v>0</v>
      </c>
      <c r="AB2599" s="530"/>
      <c r="AC2599" s="142">
        <v>0</v>
      </c>
      <c r="AD2599" s="530">
        <v>0</v>
      </c>
      <c r="AE2599" s="842">
        <v>0</v>
      </c>
      <c r="AF2599" s="929">
        <v>0</v>
      </c>
      <c r="AG2599" s="530">
        <v>0</v>
      </c>
      <c r="AH2599" s="530">
        <v>0</v>
      </c>
      <c r="AI2599" s="641">
        <v>0</v>
      </c>
      <c r="AJ2599" s="537">
        <v>0</v>
      </c>
      <c r="AK2599" s="537">
        <v>0</v>
      </c>
      <c r="AL2599" s="537">
        <v>0</v>
      </c>
      <c r="AM2599" s="537">
        <v>0</v>
      </c>
      <c r="AN2599" s="537">
        <v>0</v>
      </c>
      <c r="AO2599" s="530"/>
      <c r="AP2599" s="142">
        <v>0</v>
      </c>
      <c r="AQ2599" s="142">
        <v>0</v>
      </c>
      <c r="AR2599" s="537">
        <v>0</v>
      </c>
      <c r="AS2599" s="537">
        <v>0</v>
      </c>
      <c r="AT2599" s="530"/>
      <c r="AU2599" s="142">
        <v>0</v>
      </c>
      <c r="AV2599" s="530">
        <v>0</v>
      </c>
      <c r="AW2599" s="842">
        <v>0</v>
      </c>
      <c r="AX2599" s="115">
        <v>0</v>
      </c>
      <c r="AY2599" s="5">
        <v>0</v>
      </c>
      <c r="AZ2599" s="5">
        <v>0</v>
      </c>
      <c r="BA2599" s="335">
        <v>0</v>
      </c>
      <c r="BB2599" s="23">
        <v>0</v>
      </c>
      <c r="BC2599" s="5">
        <v>0</v>
      </c>
      <c r="BD2599" s="5">
        <v>0</v>
      </c>
      <c r="BE2599" s="335">
        <v>0</v>
      </c>
      <c r="BG2599" s="826"/>
      <c r="BH2599" s="607"/>
    </row>
    <row r="2600" spans="1:60" ht="12.75" customHeight="1" x14ac:dyDescent="0.25">
      <c r="A2600" s="21"/>
      <c r="B2600" s="112"/>
      <c r="C2600" s="116"/>
      <c r="D2600" s="623"/>
      <c r="E2600" s="278"/>
      <c r="F2600" s="116"/>
      <c r="G2600" s="694"/>
      <c r="H2600" s="878"/>
      <c r="I2600" s="397"/>
      <c r="J2600" s="380"/>
      <c r="K2600" s="406" t="s">
        <v>53</v>
      </c>
      <c r="L2600" s="731">
        <f t="shared" ref="L2600:V2600" si="3966">L2593+L2591</f>
        <v>0</v>
      </c>
      <c r="M2600" s="732">
        <f t="shared" si="3966"/>
        <v>0</v>
      </c>
      <c r="N2600" s="929">
        <f t="shared" ref="N2600:P2600" si="3967">N2593+N2591</f>
        <v>0</v>
      </c>
      <c r="O2600" s="530">
        <f t="shared" si="3967"/>
        <v>0</v>
      </c>
      <c r="P2600" s="530">
        <f t="shared" si="3967"/>
        <v>0</v>
      </c>
      <c r="Q2600" s="641">
        <f t="shared" si="3966"/>
        <v>0</v>
      </c>
      <c r="R2600" s="537">
        <f t="shared" si="3966"/>
        <v>0</v>
      </c>
      <c r="S2600" s="537">
        <f t="shared" si="3966"/>
        <v>0</v>
      </c>
      <c r="T2600" s="537">
        <f t="shared" si="3966"/>
        <v>0</v>
      </c>
      <c r="U2600" s="537">
        <f t="shared" si="3966"/>
        <v>0</v>
      </c>
      <c r="V2600" s="537">
        <f t="shared" si="3966"/>
        <v>0</v>
      </c>
      <c r="W2600" s="530"/>
      <c r="X2600" s="142">
        <f>X2593+X2591</f>
        <v>0</v>
      </c>
      <c r="Y2600" s="142">
        <f>Y2593+Y2591</f>
        <v>0</v>
      </c>
      <c r="Z2600" s="537">
        <f>Z2593+Z2591</f>
        <v>0</v>
      </c>
      <c r="AA2600" s="537">
        <f>AA2593+AA2591</f>
        <v>0</v>
      </c>
      <c r="AB2600" s="530"/>
      <c r="AC2600" s="142">
        <f t="shared" ref="AC2600:AN2600" si="3968">AC2593+AC2591</f>
        <v>0</v>
      </c>
      <c r="AD2600" s="530">
        <f>AD2593+AD2591</f>
        <v>0</v>
      </c>
      <c r="AE2600" s="842">
        <f>AE2593+AE2591</f>
        <v>0</v>
      </c>
      <c r="AF2600" s="929">
        <f t="shared" ref="AF2600:AH2600" si="3969">AF2593+AF2591</f>
        <v>0</v>
      </c>
      <c r="AG2600" s="530">
        <f t="shared" si="3969"/>
        <v>0</v>
      </c>
      <c r="AH2600" s="530">
        <f t="shared" si="3969"/>
        <v>0</v>
      </c>
      <c r="AI2600" s="641">
        <f t="shared" si="3968"/>
        <v>0</v>
      </c>
      <c r="AJ2600" s="537">
        <f t="shared" si="3968"/>
        <v>0</v>
      </c>
      <c r="AK2600" s="537">
        <f t="shared" si="3968"/>
        <v>0</v>
      </c>
      <c r="AL2600" s="537">
        <f t="shared" si="3968"/>
        <v>0</v>
      </c>
      <c r="AM2600" s="537">
        <f t="shared" si="3968"/>
        <v>0</v>
      </c>
      <c r="AN2600" s="537">
        <f t="shared" si="3968"/>
        <v>0</v>
      </c>
      <c r="AO2600" s="530"/>
      <c r="AP2600" s="142">
        <f>AP2593+AP2591</f>
        <v>0</v>
      </c>
      <c r="AQ2600" s="142">
        <f>AQ2593+AQ2591</f>
        <v>0</v>
      </c>
      <c r="AR2600" s="537">
        <f>AR2593+AR2591</f>
        <v>0</v>
      </c>
      <c r="AS2600" s="537">
        <f>AS2593+AS2591</f>
        <v>0</v>
      </c>
      <c r="AT2600" s="530"/>
      <c r="AU2600" s="142">
        <f t="shared" ref="AU2600:BE2600" si="3970">AU2593+AU2591</f>
        <v>0</v>
      </c>
      <c r="AV2600" s="530">
        <f t="shared" ref="AV2600" si="3971">AV2593+AV2591</f>
        <v>0</v>
      </c>
      <c r="AW2600" s="842">
        <f t="shared" si="3970"/>
        <v>0</v>
      </c>
      <c r="AX2600" s="115">
        <f t="shared" si="3970"/>
        <v>0</v>
      </c>
      <c r="AY2600" s="5">
        <f t="shared" si="3970"/>
        <v>0</v>
      </c>
      <c r="AZ2600" s="5">
        <f t="shared" si="3970"/>
        <v>0</v>
      </c>
      <c r="BA2600" s="335" t="e">
        <f t="shared" si="3970"/>
        <v>#DIV/0!</v>
      </c>
      <c r="BB2600" s="23">
        <f t="shared" si="3970"/>
        <v>0</v>
      </c>
      <c r="BC2600" s="5">
        <f t="shared" si="3970"/>
        <v>0</v>
      </c>
      <c r="BD2600" s="5">
        <f t="shared" si="3970"/>
        <v>0</v>
      </c>
      <c r="BE2600" s="335" t="e">
        <f t="shared" si="3970"/>
        <v>#DIV/0!</v>
      </c>
      <c r="BF2600" s="667"/>
      <c r="BG2600" s="826"/>
      <c r="BH2600" s="607"/>
    </row>
    <row r="2601" spans="1:60" ht="12.75" customHeight="1" x14ac:dyDescent="0.25">
      <c r="A2601" s="222"/>
      <c r="C2601" s="116"/>
      <c r="D2601" s="620"/>
      <c r="F2601" s="117"/>
      <c r="G2601" s="694"/>
      <c r="H2601" s="878"/>
      <c r="I2601" s="397"/>
      <c r="J2601" s="380"/>
      <c r="K2601" s="453"/>
      <c r="L2601" s="731"/>
      <c r="M2601" s="732"/>
      <c r="N2601" s="931"/>
      <c r="O2601" s="923"/>
      <c r="P2601" s="923"/>
      <c r="Q2601" s="641"/>
      <c r="R2601" s="537"/>
      <c r="S2601" s="537"/>
      <c r="T2601" s="537"/>
      <c r="U2601" s="537"/>
      <c r="V2601" s="537"/>
      <c r="W2601" s="531"/>
      <c r="X2601" s="141"/>
      <c r="Y2601" s="141"/>
      <c r="Z2601" s="552"/>
      <c r="AA2601" s="552"/>
      <c r="AB2601" s="531"/>
      <c r="AC2601" s="593"/>
      <c r="AD2601" s="923"/>
      <c r="AE2601" s="846"/>
      <c r="AF2601" s="931"/>
      <c r="AG2601" s="923"/>
      <c r="AH2601" s="923"/>
      <c r="AI2601" s="641"/>
      <c r="AJ2601" s="537"/>
      <c r="AK2601" s="537"/>
      <c r="AL2601" s="537"/>
      <c r="AM2601" s="537"/>
      <c r="AN2601" s="537"/>
      <c r="AO2601" s="531"/>
      <c r="AP2601" s="141"/>
      <c r="AQ2601" s="141"/>
      <c r="AR2601" s="552"/>
      <c r="AS2601" s="552"/>
      <c r="AT2601" s="531"/>
      <c r="AU2601" s="593"/>
      <c r="AV2601" s="923"/>
      <c r="AW2601" s="846"/>
      <c r="AX2601" s="121"/>
      <c r="AY2601" s="111"/>
      <c r="AZ2601" s="111"/>
      <c r="BA2601" s="343"/>
      <c r="BB2601" s="324"/>
      <c r="BC2601" s="111"/>
      <c r="BD2601" s="111"/>
      <c r="BE2601" s="343"/>
      <c r="BG2601" s="826"/>
      <c r="BH2601" s="607"/>
    </row>
    <row r="2602" spans="1:60" ht="12.75" customHeight="1" x14ac:dyDescent="0.25">
      <c r="A2602" s="222"/>
      <c r="C2602" s="116"/>
      <c r="D2602" s="620"/>
      <c r="F2602" s="117"/>
      <c r="G2602" s="694"/>
      <c r="H2602" s="878"/>
      <c r="I2602" s="397"/>
      <c r="J2602" s="380"/>
      <c r="K2602" s="520"/>
      <c r="L2602" s="731"/>
      <c r="M2602" s="732"/>
      <c r="N2602" s="931"/>
      <c r="O2602" s="923"/>
      <c r="P2602" s="923"/>
      <c r="Q2602" s="641"/>
      <c r="R2602" s="537"/>
      <c r="S2602" s="537"/>
      <c r="T2602" s="537"/>
      <c r="U2602" s="537"/>
      <c r="V2602" s="537"/>
      <c r="W2602" s="531"/>
      <c r="X2602" s="141"/>
      <c r="Y2602" s="141"/>
      <c r="Z2602" s="552"/>
      <c r="AA2602" s="552"/>
      <c r="AB2602" s="531"/>
      <c r="AC2602" s="593"/>
      <c r="AD2602" s="923"/>
      <c r="AE2602" s="846"/>
      <c r="AF2602" s="931"/>
      <c r="AG2602" s="923"/>
      <c r="AH2602" s="923"/>
      <c r="AI2602" s="641"/>
      <c r="AJ2602" s="537"/>
      <c r="AK2602" s="537"/>
      <c r="AL2602" s="537"/>
      <c r="AM2602" s="537"/>
      <c r="AN2602" s="537"/>
      <c r="AO2602" s="531"/>
      <c r="AP2602" s="141"/>
      <c r="AQ2602" s="141"/>
      <c r="AR2602" s="552"/>
      <c r="AS2602" s="552"/>
      <c r="AT2602" s="531"/>
      <c r="AU2602" s="593"/>
      <c r="AV2602" s="923"/>
      <c r="AW2602" s="846"/>
      <c r="AX2602" s="121"/>
      <c r="AY2602" s="111"/>
      <c r="AZ2602" s="111"/>
      <c r="BA2602" s="343"/>
      <c r="BB2602" s="324"/>
      <c r="BC2602" s="111"/>
      <c r="BD2602" s="111"/>
      <c r="BE2602" s="343"/>
      <c r="BG2602" s="826"/>
      <c r="BH2602" s="607"/>
    </row>
    <row r="2603" spans="1:60" ht="12.75" customHeight="1" x14ac:dyDescent="0.25">
      <c r="A2603" s="21"/>
      <c r="B2603" s="112"/>
      <c r="C2603" s="116"/>
      <c r="D2603" s="623"/>
      <c r="E2603" s="278"/>
      <c r="F2603" s="116"/>
      <c r="G2603" s="694"/>
      <c r="H2603" s="878"/>
      <c r="I2603" s="397"/>
      <c r="J2603" s="380"/>
      <c r="K2603" s="400" t="s">
        <v>6609</v>
      </c>
      <c r="L2603" s="731"/>
      <c r="M2603" s="732"/>
      <c r="N2603" s="931"/>
      <c r="O2603" s="923"/>
      <c r="P2603" s="923"/>
      <c r="Q2603" s="641"/>
      <c r="R2603" s="537"/>
      <c r="S2603" s="537"/>
      <c r="T2603" s="537"/>
      <c r="U2603" s="537"/>
      <c r="V2603" s="537"/>
      <c r="W2603" s="531"/>
      <c r="X2603" s="141"/>
      <c r="Y2603" s="141"/>
      <c r="Z2603" s="552"/>
      <c r="AA2603" s="552"/>
      <c r="AB2603" s="531"/>
      <c r="AC2603" s="593"/>
      <c r="AD2603" s="923"/>
      <c r="AE2603" s="846"/>
      <c r="AF2603" s="931"/>
      <c r="AG2603" s="923"/>
      <c r="AH2603" s="923"/>
      <c r="AI2603" s="641"/>
      <c r="AJ2603" s="537"/>
      <c r="AK2603" s="537"/>
      <c r="AL2603" s="537"/>
      <c r="AM2603" s="537"/>
      <c r="AN2603" s="537"/>
      <c r="AO2603" s="531"/>
      <c r="AP2603" s="141"/>
      <c r="AQ2603" s="141"/>
      <c r="AR2603" s="552"/>
      <c r="AS2603" s="552"/>
      <c r="AT2603" s="531"/>
      <c r="AU2603" s="593"/>
      <c r="AV2603" s="923"/>
      <c r="AW2603" s="846"/>
      <c r="AX2603" s="115"/>
      <c r="AY2603" s="5"/>
      <c r="AZ2603" s="5"/>
      <c r="BA2603" s="335"/>
      <c r="BC2603" s="5"/>
      <c r="BD2603" s="5"/>
      <c r="BE2603" s="335"/>
      <c r="BG2603" s="826"/>
      <c r="BH2603" s="607"/>
    </row>
    <row r="2604" spans="1:60" x14ac:dyDescent="0.25">
      <c r="A2604" s="21"/>
      <c r="B2604" s="112"/>
      <c r="C2604" s="116"/>
      <c r="D2604" s="623"/>
      <c r="E2604" s="278"/>
      <c r="F2604" s="116"/>
      <c r="G2604" s="694"/>
      <c r="H2604" s="878"/>
      <c r="I2604" s="397"/>
      <c r="J2604" s="380"/>
      <c r="K2604" s="400" t="s">
        <v>520</v>
      </c>
      <c r="L2604" s="731"/>
      <c r="M2604" s="732"/>
      <c r="N2604" s="931"/>
      <c r="O2604" s="923"/>
      <c r="P2604" s="923"/>
      <c r="Q2604" s="641"/>
      <c r="R2604" s="537"/>
      <c r="S2604" s="537"/>
      <c r="T2604" s="537"/>
      <c r="U2604" s="537"/>
      <c r="V2604" s="537"/>
      <c r="W2604" s="531"/>
      <c r="X2604" s="141"/>
      <c r="Y2604" s="141"/>
      <c r="Z2604" s="552"/>
      <c r="AA2604" s="552"/>
      <c r="AB2604" s="531"/>
      <c r="AC2604" s="593"/>
      <c r="AD2604" s="923"/>
      <c r="AE2604" s="846"/>
      <c r="AF2604" s="931"/>
      <c r="AG2604" s="923"/>
      <c r="AH2604" s="923"/>
      <c r="AI2604" s="641"/>
      <c r="AJ2604" s="537"/>
      <c r="AK2604" s="537"/>
      <c r="AL2604" s="537"/>
      <c r="AM2604" s="537"/>
      <c r="AN2604" s="537"/>
      <c r="AO2604" s="531"/>
      <c r="AP2604" s="141"/>
      <c r="AQ2604" s="141"/>
      <c r="AR2604" s="552"/>
      <c r="AS2604" s="552"/>
      <c r="AT2604" s="531"/>
      <c r="AU2604" s="593"/>
      <c r="AV2604" s="923"/>
      <c r="AW2604" s="846"/>
      <c r="AX2604" s="115"/>
      <c r="AY2604" s="5"/>
      <c r="AZ2604" s="5"/>
      <c r="BA2604" s="335"/>
      <c r="BC2604" s="5"/>
      <c r="BD2604" s="5"/>
      <c r="BE2604" s="335"/>
      <c r="BG2604" s="826"/>
      <c r="BH2604" s="607"/>
    </row>
    <row r="2605" spans="1:60" ht="12.75" customHeight="1" x14ac:dyDescent="0.25">
      <c r="A2605" s="21"/>
      <c r="B2605" s="112"/>
      <c r="C2605" s="116"/>
      <c r="D2605" s="623"/>
      <c r="E2605" s="278"/>
      <c r="F2605" s="116"/>
      <c r="G2605" s="694"/>
      <c r="H2605" s="878"/>
      <c r="I2605" s="397"/>
      <c r="J2605" s="380"/>
      <c r="K2605" s="408"/>
      <c r="L2605" s="731"/>
      <c r="M2605" s="732"/>
      <c r="N2605" s="931"/>
      <c r="O2605" s="923"/>
      <c r="P2605" s="923"/>
      <c r="Q2605" s="641"/>
      <c r="R2605" s="537"/>
      <c r="S2605" s="537"/>
      <c r="T2605" s="537"/>
      <c r="U2605" s="537"/>
      <c r="V2605" s="537"/>
      <c r="W2605" s="531"/>
      <c r="X2605" s="141"/>
      <c r="Y2605" s="141"/>
      <c r="Z2605" s="552"/>
      <c r="AA2605" s="552"/>
      <c r="AB2605" s="531"/>
      <c r="AC2605" s="593"/>
      <c r="AD2605" s="923"/>
      <c r="AE2605" s="846"/>
      <c r="AF2605" s="931"/>
      <c r="AG2605" s="923"/>
      <c r="AH2605" s="923"/>
      <c r="AI2605" s="641"/>
      <c r="AJ2605" s="537"/>
      <c r="AK2605" s="537"/>
      <c r="AL2605" s="537"/>
      <c r="AM2605" s="537"/>
      <c r="AN2605" s="537"/>
      <c r="AO2605" s="531"/>
      <c r="AP2605" s="141"/>
      <c r="AQ2605" s="141"/>
      <c r="AR2605" s="552"/>
      <c r="AS2605" s="552"/>
      <c r="AT2605" s="531"/>
      <c r="AU2605" s="593"/>
      <c r="AV2605" s="923"/>
      <c r="AW2605" s="846"/>
      <c r="AX2605" s="115"/>
      <c r="AY2605" s="5"/>
      <c r="AZ2605" s="5"/>
      <c r="BA2605" s="335"/>
      <c r="BC2605" s="5"/>
      <c r="BD2605" s="5"/>
      <c r="BE2605" s="335"/>
      <c r="BG2605" s="826"/>
      <c r="BH2605" s="607"/>
    </row>
    <row r="2606" spans="1:60" ht="35.1" customHeight="1" x14ac:dyDescent="0.25">
      <c r="A2606" s="222" t="s">
        <v>6127</v>
      </c>
      <c r="B2606" s="112">
        <v>18</v>
      </c>
      <c r="C2606" s="116" t="s">
        <v>0</v>
      </c>
      <c r="D2606" s="620">
        <v>1000</v>
      </c>
      <c r="E2606" s="278"/>
      <c r="F2606" s="116">
        <v>12</v>
      </c>
      <c r="G2606" s="694">
        <v>1</v>
      </c>
      <c r="H2606" s="878" t="str">
        <f t="shared" ref="H2606:H2662" si="3972">LEFT(J2606,3)</f>
        <v>099</v>
      </c>
      <c r="I2606" s="397">
        <v>83122000</v>
      </c>
      <c r="J2606" s="380" t="s">
        <v>3551</v>
      </c>
      <c r="K2606" s="569" t="s">
        <v>3524</v>
      </c>
      <c r="L2606" s="726">
        <v>562</v>
      </c>
      <c r="M2606" s="727">
        <v>637</v>
      </c>
      <c r="N2606" s="931"/>
      <c r="O2606" s="530">
        <f t="shared" ref="O2606:O2635" si="3973">IF(N2606&gt;L2606,"0 ",N2606-L2606)</f>
        <v>-562</v>
      </c>
      <c r="P2606" s="530" t="str">
        <f t="shared" ref="P2606:P2635" si="3974">IF(N2606&lt;L2606,"0 ",N2606-L2606)</f>
        <v xml:space="preserve">0 </v>
      </c>
      <c r="Q2606" s="646"/>
      <c r="R2606" s="536"/>
      <c r="S2606" s="536"/>
      <c r="T2606" s="536"/>
      <c r="U2606" s="536"/>
      <c r="V2606" s="536"/>
      <c r="W2606" s="683" t="str">
        <f>IF(SUM(Q2606:V2606)=X2606,"OK",SUM(Q2606:V2606)-X2606)</f>
        <v>OK</v>
      </c>
      <c r="X2606" s="141"/>
      <c r="Y2606" s="141"/>
      <c r="Z2606" s="552"/>
      <c r="AA2606" s="552"/>
      <c r="AB2606" s="683" t="str">
        <f>IF(SUM(Z2606:AA2606)=AC2606,"OK",SUM(Z2606:AA2606)-AC2606)</f>
        <v>OK</v>
      </c>
      <c r="AC2606" s="593"/>
      <c r="AD2606" s="530">
        <f t="shared" ref="AD2606:AD2635" si="3975">X2606+Y2606+AC2606</f>
        <v>0</v>
      </c>
      <c r="AE2606" s="842">
        <f t="shared" ref="AE2606:AE2635" si="3976">N2606+AD2606</f>
        <v>0</v>
      </c>
      <c r="AF2606" s="931"/>
      <c r="AG2606" s="530">
        <f t="shared" ref="AG2606:AG2635" si="3977">IF(AF2606&gt;M2606,"0 ",AF2606-M2606)</f>
        <v>-637</v>
      </c>
      <c r="AH2606" s="530" t="str">
        <f t="shared" ref="AH2606:AH2635" si="3978">IF(AF2606&lt;M2606,"0 ",AF2606-M2606)</f>
        <v xml:space="preserve">0 </v>
      </c>
      <c r="AI2606" s="641"/>
      <c r="AJ2606" s="537"/>
      <c r="AK2606" s="537"/>
      <c r="AL2606" s="537"/>
      <c r="AM2606" s="537"/>
      <c r="AN2606" s="537"/>
      <c r="AO2606" s="683" t="str">
        <f>IF(SUM(AI2606:AN2606)=AP2606,"OK",SUM(AI2606:AN2606)-AP2606)</f>
        <v>OK</v>
      </c>
      <c r="AP2606" s="141"/>
      <c r="AQ2606" s="141"/>
      <c r="AR2606" s="552"/>
      <c r="AS2606" s="552"/>
      <c r="AT2606" s="683" t="str">
        <f>IF(SUM(AR2606:AS2606)=AU2606,"OK",SUM(AR2606:AS2606)-AU2606)</f>
        <v>OK</v>
      </c>
      <c r="AU2606" s="593"/>
      <c r="AV2606" s="530">
        <f t="shared" ref="AV2606:AV2635" si="3979">AP2606+AQ2606+AU2606</f>
        <v>0</v>
      </c>
      <c r="AW2606" s="842">
        <f t="shared" ref="AW2606:AW2635" si="3980">AF2606+AV2606</f>
        <v>0</v>
      </c>
      <c r="AX2606" s="115">
        <f t="shared" ref="AX2606:AX2635" si="3981">L2606</f>
        <v>562</v>
      </c>
      <c r="AY2606" s="5">
        <f t="shared" ref="AY2606:AY2635" si="3982">AE2606</f>
        <v>0</v>
      </c>
      <c r="AZ2606" s="7">
        <f>AY2606-AX2606</f>
        <v>-562</v>
      </c>
      <c r="BA2606" s="335">
        <f>AZ2606/AX2606</f>
        <v>-1</v>
      </c>
      <c r="BB2606" s="23">
        <f t="shared" ref="BB2606:BB2635" si="3983">M2606</f>
        <v>637</v>
      </c>
      <c r="BC2606" s="5">
        <f>AW2606</f>
        <v>0</v>
      </c>
      <c r="BD2606" s="7">
        <f>BC2606-BB2606</f>
        <v>-637</v>
      </c>
      <c r="BE2606" s="335">
        <f>BD2606/BB2606</f>
        <v>-1</v>
      </c>
      <c r="BG2606" s="826" t="str">
        <f t="shared" ref="BG2606:BG2635" si="3984">RIGHT(LEFT(I2606,3),2)&amp;"."&amp;RIGHT(LEFT(I2606,5),2)</f>
        <v>31.22</v>
      </c>
      <c r="BH2606" s="607" t="b">
        <f>COUNTIF('Codes SEC'!$B$2:$B$250,Ministres!BG2606)&gt;0</f>
        <v>1</v>
      </c>
    </row>
    <row r="2607" spans="1:60" ht="35.1" customHeight="1" x14ac:dyDescent="0.25">
      <c r="A2607" s="222" t="s">
        <v>6127</v>
      </c>
      <c r="B2607" s="112" t="s">
        <v>5015</v>
      </c>
      <c r="C2607" s="116" t="s">
        <v>0</v>
      </c>
      <c r="D2607" s="620">
        <v>1000</v>
      </c>
      <c r="E2607" s="278"/>
      <c r="F2607" s="116">
        <v>12</v>
      </c>
      <c r="G2607" s="700"/>
      <c r="H2607" s="888" t="str">
        <f t="shared" si="3972"/>
        <v>099</v>
      </c>
      <c r="I2607" s="580">
        <v>83122000</v>
      </c>
      <c r="J2607" s="689" t="s">
        <v>5932</v>
      </c>
      <c r="K2607" s="411" t="s">
        <v>5933</v>
      </c>
      <c r="L2607" s="733">
        <v>0</v>
      </c>
      <c r="M2607" s="734">
        <v>0</v>
      </c>
      <c r="N2607" s="931"/>
      <c r="O2607" s="530">
        <f t="shared" si="3973"/>
        <v>0</v>
      </c>
      <c r="P2607" s="530">
        <f t="shared" si="3974"/>
        <v>0</v>
      </c>
      <c r="Q2607" s="646"/>
      <c r="R2607" s="536"/>
      <c r="S2607" s="536"/>
      <c r="T2607" s="536"/>
      <c r="U2607" s="536"/>
      <c r="V2607" s="536"/>
      <c r="W2607" s="683" t="str">
        <f t="shared" ref="W2607:W2634" si="3985">IF(SUM(Q2607:V2607)=X2607,"OK",SUM(Q2607:V2607)-X2607)</f>
        <v>OK</v>
      </c>
      <c r="X2607" s="141"/>
      <c r="Y2607" s="141"/>
      <c r="Z2607" s="552"/>
      <c r="AA2607" s="552"/>
      <c r="AB2607" s="683" t="str">
        <f t="shared" ref="AB2607:AB2634" si="3986">IF(SUM(Z2607:AA2607)=AC2607,"OK",SUM(Z2607:AA2607)-AC2607)</f>
        <v>OK</v>
      </c>
      <c r="AC2607" s="593"/>
      <c r="AD2607" s="530">
        <f t="shared" si="3975"/>
        <v>0</v>
      </c>
      <c r="AE2607" s="842">
        <f t="shared" si="3976"/>
        <v>0</v>
      </c>
      <c r="AF2607" s="931"/>
      <c r="AG2607" s="530">
        <f t="shared" si="3977"/>
        <v>0</v>
      </c>
      <c r="AH2607" s="530">
        <f t="shared" si="3978"/>
        <v>0</v>
      </c>
      <c r="AI2607" s="641"/>
      <c r="AJ2607" s="537"/>
      <c r="AK2607" s="537"/>
      <c r="AL2607" s="537"/>
      <c r="AM2607" s="537"/>
      <c r="AN2607" s="537"/>
      <c r="AO2607" s="683" t="str">
        <f t="shared" ref="AO2607:AO2634" si="3987">IF(SUM(AI2607:AN2607)=AP2607,"OK",SUM(AI2607:AN2607)-AP2607)</f>
        <v>OK</v>
      </c>
      <c r="AP2607" s="141"/>
      <c r="AQ2607" s="141"/>
      <c r="AR2607" s="552"/>
      <c r="AS2607" s="552"/>
      <c r="AT2607" s="683" t="str">
        <f t="shared" ref="AT2607:AT2634" si="3988">IF(SUM(AR2607:AS2607)=AU2607,"OK",SUM(AR2607:AS2607)-AU2607)</f>
        <v>OK</v>
      </c>
      <c r="AU2607" s="593"/>
      <c r="AV2607" s="530">
        <f t="shared" si="3979"/>
        <v>0</v>
      </c>
      <c r="AW2607" s="842">
        <f t="shared" si="3980"/>
        <v>0</v>
      </c>
      <c r="AX2607" s="115">
        <f t="shared" si="3981"/>
        <v>0</v>
      </c>
      <c r="AY2607" s="5">
        <f t="shared" si="3982"/>
        <v>0</v>
      </c>
      <c r="AZ2607" s="7">
        <f>AY2607-AX2607</f>
        <v>0</v>
      </c>
      <c r="BA2607" s="335" t="e">
        <f>AZ2607/AX2607</f>
        <v>#DIV/0!</v>
      </c>
      <c r="BB2607" s="23">
        <f t="shared" si="3983"/>
        <v>0</v>
      </c>
      <c r="BC2607" s="5">
        <f>AW2607</f>
        <v>0</v>
      </c>
      <c r="BD2607" s="7">
        <f>BC2607-BB2607</f>
        <v>0</v>
      </c>
      <c r="BE2607" s="335" t="e">
        <f>BD2607/BB2607</f>
        <v>#DIV/0!</v>
      </c>
      <c r="BG2607" s="826" t="str">
        <f t="shared" si="3984"/>
        <v>31.22</v>
      </c>
      <c r="BH2607" s="607" t="b">
        <f>COUNTIF('Codes SEC'!$B$2:$B$250,Ministres!BG2607)&gt;0</f>
        <v>1</v>
      </c>
    </row>
    <row r="2608" spans="1:60" ht="35.1" customHeight="1" x14ac:dyDescent="0.25">
      <c r="A2608" s="21" t="s">
        <v>6127</v>
      </c>
      <c r="B2608" s="112">
        <v>18</v>
      </c>
      <c r="C2608" s="116" t="s">
        <v>0</v>
      </c>
      <c r="D2608" s="620">
        <v>1000</v>
      </c>
      <c r="E2608" s="278"/>
      <c r="F2608" s="116">
        <v>12</v>
      </c>
      <c r="G2608" s="694">
        <v>1</v>
      </c>
      <c r="H2608" s="878" t="str">
        <f t="shared" si="3972"/>
        <v>099</v>
      </c>
      <c r="I2608" s="397" t="s">
        <v>3263</v>
      </c>
      <c r="J2608" s="380" t="s">
        <v>2884</v>
      </c>
      <c r="K2608" s="408" t="s">
        <v>521</v>
      </c>
      <c r="L2608" s="733">
        <v>1979</v>
      </c>
      <c r="M2608" s="734">
        <v>1310</v>
      </c>
      <c r="N2608" s="931"/>
      <c r="O2608" s="530">
        <f t="shared" si="3973"/>
        <v>-1979</v>
      </c>
      <c r="P2608" s="530" t="str">
        <f t="shared" si="3974"/>
        <v xml:space="preserve">0 </v>
      </c>
      <c r="Q2608" s="646"/>
      <c r="R2608" s="536"/>
      <c r="S2608" s="536"/>
      <c r="T2608" s="536"/>
      <c r="U2608" s="536"/>
      <c r="V2608" s="536"/>
      <c r="W2608" s="683" t="str">
        <f t="shared" si="3985"/>
        <v>OK</v>
      </c>
      <c r="X2608" s="141"/>
      <c r="Y2608" s="141"/>
      <c r="Z2608" s="552"/>
      <c r="AA2608" s="552"/>
      <c r="AB2608" s="683" t="str">
        <f t="shared" si="3986"/>
        <v>OK</v>
      </c>
      <c r="AC2608" s="593"/>
      <c r="AD2608" s="530">
        <f t="shared" si="3975"/>
        <v>0</v>
      </c>
      <c r="AE2608" s="842">
        <f t="shared" si="3976"/>
        <v>0</v>
      </c>
      <c r="AF2608" s="931"/>
      <c r="AG2608" s="530">
        <f t="shared" si="3977"/>
        <v>-1310</v>
      </c>
      <c r="AH2608" s="530" t="str">
        <f t="shared" si="3978"/>
        <v xml:space="preserve">0 </v>
      </c>
      <c r="AI2608" s="641"/>
      <c r="AJ2608" s="537"/>
      <c r="AK2608" s="537"/>
      <c r="AL2608" s="537"/>
      <c r="AM2608" s="537"/>
      <c r="AN2608" s="537"/>
      <c r="AO2608" s="683" t="str">
        <f t="shared" si="3987"/>
        <v>OK</v>
      </c>
      <c r="AP2608" s="141"/>
      <c r="AQ2608" s="141"/>
      <c r="AR2608" s="552"/>
      <c r="AS2608" s="552"/>
      <c r="AT2608" s="683" t="str">
        <f t="shared" si="3988"/>
        <v>OK</v>
      </c>
      <c r="AU2608" s="593"/>
      <c r="AV2608" s="530">
        <f t="shared" si="3979"/>
        <v>0</v>
      </c>
      <c r="AW2608" s="842">
        <f t="shared" si="3980"/>
        <v>0</v>
      </c>
      <c r="AX2608" s="115">
        <f t="shared" si="3981"/>
        <v>1979</v>
      </c>
      <c r="AY2608" s="5">
        <f t="shared" si="3982"/>
        <v>0</v>
      </c>
      <c r="AZ2608" s="7">
        <f t="shared" ref="AZ2608:AZ2634" si="3989">AY2608-AX2608</f>
        <v>-1979</v>
      </c>
      <c r="BA2608" s="335">
        <f t="shared" ref="BA2608:BA2622" si="3990">AZ2608/AX2608</f>
        <v>-1</v>
      </c>
      <c r="BB2608" s="23">
        <f t="shared" si="3983"/>
        <v>1310</v>
      </c>
      <c r="BC2608" s="5">
        <f t="shared" ref="BC2608:BC2634" si="3991">AW2608</f>
        <v>0</v>
      </c>
      <c r="BD2608" s="7">
        <f t="shared" ref="BD2608:BD2634" si="3992">BC2608-BB2608</f>
        <v>-1310</v>
      </c>
      <c r="BE2608" s="335">
        <f t="shared" ref="BE2608:BE2622" si="3993">BD2608/BB2608</f>
        <v>-1</v>
      </c>
      <c r="BG2608" s="826" t="str">
        <f t="shared" si="3984"/>
        <v>31.32</v>
      </c>
      <c r="BH2608" s="607" t="b">
        <f>COUNTIF('Codes SEC'!$B$2:$B$250,Ministres!BG2608)&gt;0</f>
        <v>1</v>
      </c>
    </row>
    <row r="2609" spans="1:66" ht="35.1" customHeight="1" x14ac:dyDescent="0.25">
      <c r="A2609" s="222" t="s">
        <v>6127</v>
      </c>
      <c r="B2609" s="112">
        <v>18</v>
      </c>
      <c r="C2609" s="116" t="s">
        <v>0</v>
      </c>
      <c r="D2609" s="620">
        <v>1000</v>
      </c>
      <c r="E2609" s="278"/>
      <c r="F2609" s="116">
        <v>12</v>
      </c>
      <c r="G2609" s="694">
        <v>1</v>
      </c>
      <c r="H2609" s="878" t="str">
        <f t="shared" si="3972"/>
        <v>099</v>
      </c>
      <c r="I2609" s="457" t="s">
        <v>3263</v>
      </c>
      <c r="J2609" s="385" t="s">
        <v>2885</v>
      </c>
      <c r="K2609" s="422" t="s">
        <v>3907</v>
      </c>
      <c r="L2609" s="733">
        <v>1176</v>
      </c>
      <c r="M2609" s="734">
        <v>900</v>
      </c>
      <c r="N2609" s="931"/>
      <c r="O2609" s="530">
        <f t="shared" si="3973"/>
        <v>-1176</v>
      </c>
      <c r="P2609" s="530" t="str">
        <f t="shared" si="3974"/>
        <v xml:space="preserve">0 </v>
      </c>
      <c r="Q2609" s="646"/>
      <c r="R2609" s="536"/>
      <c r="S2609" s="536"/>
      <c r="T2609" s="536"/>
      <c r="U2609" s="536"/>
      <c r="V2609" s="536"/>
      <c r="W2609" s="683" t="str">
        <f t="shared" si="3985"/>
        <v>OK</v>
      </c>
      <c r="X2609" s="141"/>
      <c r="Y2609" s="141"/>
      <c r="Z2609" s="552"/>
      <c r="AA2609" s="552"/>
      <c r="AB2609" s="683" t="str">
        <f t="shared" si="3986"/>
        <v>OK</v>
      </c>
      <c r="AC2609" s="593"/>
      <c r="AD2609" s="530">
        <f t="shared" si="3975"/>
        <v>0</v>
      </c>
      <c r="AE2609" s="842">
        <f t="shared" si="3976"/>
        <v>0</v>
      </c>
      <c r="AF2609" s="931"/>
      <c r="AG2609" s="530">
        <f t="shared" si="3977"/>
        <v>-900</v>
      </c>
      <c r="AH2609" s="530" t="str">
        <f t="shared" si="3978"/>
        <v xml:space="preserve">0 </v>
      </c>
      <c r="AI2609" s="641"/>
      <c r="AJ2609" s="537"/>
      <c r="AK2609" s="537"/>
      <c r="AL2609" s="537"/>
      <c r="AM2609" s="537"/>
      <c r="AN2609" s="537"/>
      <c r="AO2609" s="683" t="str">
        <f t="shared" si="3987"/>
        <v>OK</v>
      </c>
      <c r="AP2609" s="141"/>
      <c r="AQ2609" s="141"/>
      <c r="AR2609" s="552"/>
      <c r="AS2609" s="552"/>
      <c r="AT2609" s="683" t="str">
        <f t="shared" si="3988"/>
        <v>OK</v>
      </c>
      <c r="AU2609" s="593"/>
      <c r="AV2609" s="530">
        <f t="shared" si="3979"/>
        <v>0</v>
      </c>
      <c r="AW2609" s="842">
        <f t="shared" si="3980"/>
        <v>0</v>
      </c>
      <c r="AX2609" s="115">
        <f t="shared" si="3981"/>
        <v>1176</v>
      </c>
      <c r="AY2609" s="5">
        <f t="shared" si="3982"/>
        <v>0</v>
      </c>
      <c r="AZ2609" s="7">
        <f t="shared" si="3989"/>
        <v>-1176</v>
      </c>
      <c r="BA2609" s="335">
        <f t="shared" si="3990"/>
        <v>-1</v>
      </c>
      <c r="BB2609" s="23">
        <f t="shared" si="3983"/>
        <v>900</v>
      </c>
      <c r="BC2609" s="5">
        <f t="shared" si="3991"/>
        <v>0</v>
      </c>
      <c r="BD2609" s="7">
        <f t="shared" si="3992"/>
        <v>-900</v>
      </c>
      <c r="BE2609" s="335">
        <f t="shared" si="3993"/>
        <v>-1</v>
      </c>
      <c r="BG2609" s="826" t="str">
        <f t="shared" si="3984"/>
        <v>31.32</v>
      </c>
      <c r="BH2609" s="607" t="b">
        <f>COUNTIF('Codes SEC'!$B$2:$B$250,Ministres!BG2609)&gt;0</f>
        <v>1</v>
      </c>
    </row>
    <row r="2610" spans="1:66" ht="35.1" customHeight="1" x14ac:dyDescent="0.25">
      <c r="A2610" s="222" t="s">
        <v>6127</v>
      </c>
      <c r="B2610" s="112">
        <v>18</v>
      </c>
      <c r="C2610" s="116" t="s">
        <v>0</v>
      </c>
      <c r="D2610" s="620">
        <v>1000</v>
      </c>
      <c r="E2610" s="278"/>
      <c r="F2610" s="116">
        <v>12</v>
      </c>
      <c r="G2610" s="694">
        <v>1</v>
      </c>
      <c r="H2610" s="878" t="str">
        <f t="shared" si="3972"/>
        <v>099</v>
      </c>
      <c r="I2610" s="457" t="s">
        <v>3263</v>
      </c>
      <c r="J2610" s="385" t="s">
        <v>2886</v>
      </c>
      <c r="K2610" s="422" t="s">
        <v>3908</v>
      </c>
      <c r="L2610" s="733">
        <v>2160</v>
      </c>
      <c r="M2610" s="734">
        <v>2160</v>
      </c>
      <c r="N2610" s="931"/>
      <c r="O2610" s="530">
        <f t="shared" si="3973"/>
        <v>-2160</v>
      </c>
      <c r="P2610" s="530" t="str">
        <f t="shared" si="3974"/>
        <v xml:space="preserve">0 </v>
      </c>
      <c r="Q2610" s="646"/>
      <c r="R2610" s="536"/>
      <c r="S2610" s="536"/>
      <c r="T2610" s="536"/>
      <c r="U2610" s="536"/>
      <c r="V2610" s="536"/>
      <c r="W2610" s="683" t="str">
        <f t="shared" si="3985"/>
        <v>OK</v>
      </c>
      <c r="X2610" s="141"/>
      <c r="Y2610" s="141"/>
      <c r="Z2610" s="552"/>
      <c r="AA2610" s="552"/>
      <c r="AB2610" s="683" t="str">
        <f t="shared" si="3986"/>
        <v>OK</v>
      </c>
      <c r="AC2610" s="593"/>
      <c r="AD2610" s="530">
        <f t="shared" si="3975"/>
        <v>0</v>
      </c>
      <c r="AE2610" s="842">
        <f t="shared" si="3976"/>
        <v>0</v>
      </c>
      <c r="AF2610" s="931"/>
      <c r="AG2610" s="530">
        <f t="shared" si="3977"/>
        <v>-2160</v>
      </c>
      <c r="AH2610" s="530" t="str">
        <f t="shared" si="3978"/>
        <v xml:space="preserve">0 </v>
      </c>
      <c r="AI2610" s="641"/>
      <c r="AJ2610" s="537"/>
      <c r="AK2610" s="537"/>
      <c r="AL2610" s="537"/>
      <c r="AM2610" s="537"/>
      <c r="AN2610" s="537"/>
      <c r="AO2610" s="683" t="str">
        <f t="shared" si="3987"/>
        <v>OK</v>
      </c>
      <c r="AP2610" s="141"/>
      <c r="AQ2610" s="141"/>
      <c r="AR2610" s="552"/>
      <c r="AS2610" s="552"/>
      <c r="AT2610" s="683" t="str">
        <f t="shared" si="3988"/>
        <v>OK</v>
      </c>
      <c r="AU2610" s="593"/>
      <c r="AV2610" s="530">
        <f t="shared" si="3979"/>
        <v>0</v>
      </c>
      <c r="AW2610" s="842">
        <f t="shared" si="3980"/>
        <v>0</v>
      </c>
      <c r="AX2610" s="115">
        <f t="shared" si="3981"/>
        <v>2160</v>
      </c>
      <c r="AY2610" s="5">
        <f t="shared" si="3982"/>
        <v>0</v>
      </c>
      <c r="AZ2610" s="7">
        <f t="shared" si="3989"/>
        <v>-2160</v>
      </c>
      <c r="BA2610" s="335">
        <f t="shared" si="3990"/>
        <v>-1</v>
      </c>
      <c r="BB2610" s="23">
        <f t="shared" si="3983"/>
        <v>2160</v>
      </c>
      <c r="BC2610" s="5">
        <f t="shared" si="3991"/>
        <v>0</v>
      </c>
      <c r="BD2610" s="7">
        <f t="shared" si="3992"/>
        <v>-2160</v>
      </c>
      <c r="BE2610" s="335">
        <f t="shared" si="3993"/>
        <v>-1</v>
      </c>
      <c r="BG2610" s="826" t="str">
        <f t="shared" si="3984"/>
        <v>31.32</v>
      </c>
      <c r="BH2610" s="607" t="b">
        <f>COUNTIF('Codes SEC'!$B$2:$B$250,Ministres!BG2610)&gt;0</f>
        <v>1</v>
      </c>
    </row>
    <row r="2611" spans="1:66" ht="35.1" customHeight="1" x14ac:dyDescent="0.25">
      <c r="A2611" s="21" t="s">
        <v>6127</v>
      </c>
      <c r="B2611" s="112">
        <v>18</v>
      </c>
      <c r="C2611" s="116" t="s">
        <v>0</v>
      </c>
      <c r="D2611" s="620">
        <v>1000</v>
      </c>
      <c r="E2611" s="278"/>
      <c r="F2611" s="116">
        <v>12</v>
      </c>
      <c r="G2611" s="694">
        <v>1</v>
      </c>
      <c r="H2611" s="878" t="str">
        <f t="shared" si="3972"/>
        <v>099</v>
      </c>
      <c r="I2611" s="457" t="s">
        <v>3263</v>
      </c>
      <c r="J2611" s="385" t="s">
        <v>2887</v>
      </c>
      <c r="K2611" s="408" t="s">
        <v>636</v>
      </c>
      <c r="L2611" s="733">
        <v>5466</v>
      </c>
      <c r="M2611" s="734">
        <v>5267</v>
      </c>
      <c r="N2611" s="931"/>
      <c r="O2611" s="530">
        <f t="shared" si="3973"/>
        <v>-5466</v>
      </c>
      <c r="P2611" s="530" t="str">
        <f t="shared" si="3974"/>
        <v xml:space="preserve">0 </v>
      </c>
      <c r="Q2611" s="646"/>
      <c r="R2611" s="536"/>
      <c r="S2611" s="536"/>
      <c r="T2611" s="536"/>
      <c r="U2611" s="536"/>
      <c r="V2611" s="536"/>
      <c r="W2611" s="683" t="str">
        <f t="shared" si="3985"/>
        <v>OK</v>
      </c>
      <c r="X2611" s="141"/>
      <c r="Y2611" s="141"/>
      <c r="Z2611" s="552"/>
      <c r="AA2611" s="552"/>
      <c r="AB2611" s="683" t="str">
        <f t="shared" si="3986"/>
        <v>OK</v>
      </c>
      <c r="AC2611" s="593"/>
      <c r="AD2611" s="530">
        <f t="shared" si="3975"/>
        <v>0</v>
      </c>
      <c r="AE2611" s="842">
        <f t="shared" si="3976"/>
        <v>0</v>
      </c>
      <c r="AF2611" s="931"/>
      <c r="AG2611" s="530">
        <f t="shared" si="3977"/>
        <v>-5267</v>
      </c>
      <c r="AH2611" s="530" t="str">
        <f t="shared" si="3978"/>
        <v xml:space="preserve">0 </v>
      </c>
      <c r="AI2611" s="641"/>
      <c r="AJ2611" s="537"/>
      <c r="AK2611" s="537"/>
      <c r="AL2611" s="537"/>
      <c r="AM2611" s="537"/>
      <c r="AN2611" s="537"/>
      <c r="AO2611" s="683" t="str">
        <f t="shared" si="3987"/>
        <v>OK</v>
      </c>
      <c r="AP2611" s="141"/>
      <c r="AQ2611" s="141"/>
      <c r="AR2611" s="552"/>
      <c r="AS2611" s="552"/>
      <c r="AT2611" s="683" t="str">
        <f t="shared" si="3988"/>
        <v>OK</v>
      </c>
      <c r="AU2611" s="593"/>
      <c r="AV2611" s="530">
        <f t="shared" si="3979"/>
        <v>0</v>
      </c>
      <c r="AW2611" s="842">
        <f t="shared" si="3980"/>
        <v>0</v>
      </c>
      <c r="AX2611" s="115">
        <f t="shared" si="3981"/>
        <v>5466</v>
      </c>
      <c r="AY2611" s="5">
        <f t="shared" si="3982"/>
        <v>0</v>
      </c>
      <c r="AZ2611" s="7">
        <f t="shared" si="3989"/>
        <v>-5466</v>
      </c>
      <c r="BA2611" s="335">
        <f t="shared" si="3990"/>
        <v>-1</v>
      </c>
      <c r="BB2611" s="23">
        <f t="shared" si="3983"/>
        <v>5267</v>
      </c>
      <c r="BC2611" s="5">
        <f t="shared" si="3991"/>
        <v>0</v>
      </c>
      <c r="BD2611" s="7">
        <f t="shared" si="3992"/>
        <v>-5267</v>
      </c>
      <c r="BE2611" s="335">
        <f t="shared" si="3993"/>
        <v>-1</v>
      </c>
      <c r="BG2611" s="826" t="str">
        <f t="shared" si="3984"/>
        <v>31.32</v>
      </c>
      <c r="BH2611" s="607" t="b">
        <f>COUNTIF('Codes SEC'!$B$2:$B$250,Ministres!BG2611)&gt;0</f>
        <v>1</v>
      </c>
    </row>
    <row r="2612" spans="1:66" ht="35.1" customHeight="1" x14ac:dyDescent="0.25">
      <c r="A2612" s="222" t="s">
        <v>6127</v>
      </c>
      <c r="B2612" s="112">
        <v>18</v>
      </c>
      <c r="C2612" s="116" t="s">
        <v>0</v>
      </c>
      <c r="D2612" s="620">
        <v>1000</v>
      </c>
      <c r="E2612" s="278"/>
      <c r="F2612" s="116">
        <v>12</v>
      </c>
      <c r="G2612" s="694">
        <v>1</v>
      </c>
      <c r="H2612" s="878" t="str">
        <f t="shared" si="3972"/>
        <v>099</v>
      </c>
      <c r="I2612" s="397" t="s">
        <v>3263</v>
      </c>
      <c r="J2612" s="380" t="s">
        <v>2888</v>
      </c>
      <c r="K2612" s="408" t="s">
        <v>410</v>
      </c>
      <c r="L2612" s="726">
        <v>17000</v>
      </c>
      <c r="M2612" s="727">
        <v>17000</v>
      </c>
      <c r="N2612" s="931"/>
      <c r="O2612" s="530">
        <f t="shared" si="3973"/>
        <v>-17000</v>
      </c>
      <c r="P2612" s="530" t="str">
        <f t="shared" si="3974"/>
        <v xml:space="preserve">0 </v>
      </c>
      <c r="Q2612" s="646"/>
      <c r="R2612" s="536"/>
      <c r="S2612" s="536"/>
      <c r="T2612" s="536"/>
      <c r="U2612" s="536"/>
      <c r="V2612" s="536"/>
      <c r="W2612" s="683" t="str">
        <f t="shared" si="3985"/>
        <v>OK</v>
      </c>
      <c r="X2612" s="141"/>
      <c r="Y2612" s="141"/>
      <c r="Z2612" s="552"/>
      <c r="AA2612" s="552"/>
      <c r="AB2612" s="683" t="str">
        <f t="shared" si="3986"/>
        <v>OK</v>
      </c>
      <c r="AC2612" s="593"/>
      <c r="AD2612" s="530">
        <f t="shared" si="3975"/>
        <v>0</v>
      </c>
      <c r="AE2612" s="842">
        <f t="shared" si="3976"/>
        <v>0</v>
      </c>
      <c r="AF2612" s="931"/>
      <c r="AG2612" s="530">
        <f t="shared" si="3977"/>
        <v>-17000</v>
      </c>
      <c r="AH2612" s="530" t="str">
        <f t="shared" si="3978"/>
        <v xml:space="preserve">0 </v>
      </c>
      <c r="AI2612" s="641"/>
      <c r="AJ2612" s="537"/>
      <c r="AK2612" s="537"/>
      <c r="AL2612" s="537"/>
      <c r="AM2612" s="537"/>
      <c r="AN2612" s="537"/>
      <c r="AO2612" s="683" t="str">
        <f t="shared" si="3987"/>
        <v>OK</v>
      </c>
      <c r="AP2612" s="141"/>
      <c r="AQ2612" s="141"/>
      <c r="AR2612" s="552"/>
      <c r="AS2612" s="552"/>
      <c r="AT2612" s="683" t="str">
        <f t="shared" si="3988"/>
        <v>OK</v>
      </c>
      <c r="AU2612" s="593"/>
      <c r="AV2612" s="530">
        <f t="shared" si="3979"/>
        <v>0</v>
      </c>
      <c r="AW2612" s="842">
        <f t="shared" si="3980"/>
        <v>0</v>
      </c>
      <c r="AX2612" s="115">
        <f t="shared" si="3981"/>
        <v>17000</v>
      </c>
      <c r="AY2612" s="5">
        <f t="shared" si="3982"/>
        <v>0</v>
      </c>
      <c r="AZ2612" s="7">
        <f t="shared" si="3989"/>
        <v>-17000</v>
      </c>
      <c r="BA2612" s="335">
        <f t="shared" si="3990"/>
        <v>-1</v>
      </c>
      <c r="BB2612" s="23">
        <f t="shared" si="3983"/>
        <v>17000</v>
      </c>
      <c r="BC2612" s="5">
        <f t="shared" si="3991"/>
        <v>0</v>
      </c>
      <c r="BD2612" s="7">
        <f t="shared" si="3992"/>
        <v>-17000</v>
      </c>
      <c r="BE2612" s="335">
        <f t="shared" si="3993"/>
        <v>-1</v>
      </c>
      <c r="BG2612" s="826" t="str">
        <f t="shared" si="3984"/>
        <v>31.32</v>
      </c>
      <c r="BH2612" s="607" t="b">
        <f>COUNTIF('Codes SEC'!$B$2:$B$250,Ministres!BG2612)&gt;0</f>
        <v>1</v>
      </c>
    </row>
    <row r="2613" spans="1:66" ht="35.1" customHeight="1" x14ac:dyDescent="0.25">
      <c r="A2613" s="222" t="s">
        <v>6127</v>
      </c>
      <c r="B2613" s="112">
        <v>18</v>
      </c>
      <c r="C2613" s="116" t="s">
        <v>0</v>
      </c>
      <c r="D2613" s="620">
        <v>1000</v>
      </c>
      <c r="E2613" s="278"/>
      <c r="F2613" s="116">
        <v>12</v>
      </c>
      <c r="G2613" s="694">
        <v>1</v>
      </c>
      <c r="H2613" s="878" t="str">
        <f t="shared" si="3972"/>
        <v>099</v>
      </c>
      <c r="I2613" s="397">
        <v>83132000</v>
      </c>
      <c r="J2613" s="380" t="s">
        <v>3978</v>
      </c>
      <c r="K2613" s="443" t="s">
        <v>3962</v>
      </c>
      <c r="L2613" s="733">
        <v>500</v>
      </c>
      <c r="M2613" s="734">
        <v>500</v>
      </c>
      <c r="N2613" s="931"/>
      <c r="O2613" s="530">
        <f t="shared" si="3973"/>
        <v>-500</v>
      </c>
      <c r="P2613" s="530" t="str">
        <f t="shared" si="3974"/>
        <v xml:space="preserve">0 </v>
      </c>
      <c r="Q2613" s="646"/>
      <c r="R2613" s="536"/>
      <c r="S2613" s="536"/>
      <c r="T2613" s="536"/>
      <c r="U2613" s="536"/>
      <c r="V2613" s="536"/>
      <c r="W2613" s="683" t="str">
        <f>IF(SUM(Q2613:V2613)=X2613,"OK",SUM(Q2613:V2613)-X2613)</f>
        <v>OK</v>
      </c>
      <c r="X2613" s="141"/>
      <c r="Y2613" s="141"/>
      <c r="Z2613" s="552"/>
      <c r="AA2613" s="552"/>
      <c r="AB2613" s="683" t="str">
        <f>IF(SUM(Z2613:AA2613)=AC2613,"OK",SUM(Z2613:AA2613)-AC2613)</f>
        <v>OK</v>
      </c>
      <c r="AC2613" s="593"/>
      <c r="AD2613" s="530">
        <f t="shared" si="3975"/>
        <v>0</v>
      </c>
      <c r="AE2613" s="842">
        <f t="shared" si="3976"/>
        <v>0</v>
      </c>
      <c r="AF2613" s="931"/>
      <c r="AG2613" s="530">
        <f t="shared" si="3977"/>
        <v>-500</v>
      </c>
      <c r="AH2613" s="530" t="str">
        <f t="shared" si="3978"/>
        <v xml:space="preserve">0 </v>
      </c>
      <c r="AI2613" s="641"/>
      <c r="AJ2613" s="537"/>
      <c r="AK2613" s="537"/>
      <c r="AL2613" s="537"/>
      <c r="AM2613" s="537"/>
      <c r="AN2613" s="537"/>
      <c r="AO2613" s="683" t="str">
        <f>IF(SUM(AI2613:AN2613)=AP2613,"OK",SUM(AI2613:AN2613)-AP2613)</f>
        <v>OK</v>
      </c>
      <c r="AP2613" s="141"/>
      <c r="AQ2613" s="141"/>
      <c r="AR2613" s="552"/>
      <c r="AS2613" s="552"/>
      <c r="AT2613" s="683" t="str">
        <f>IF(SUM(AR2613:AS2613)=AU2613,"OK",SUM(AR2613:AS2613)-AU2613)</f>
        <v>OK</v>
      </c>
      <c r="AU2613" s="593"/>
      <c r="AV2613" s="530">
        <f t="shared" si="3979"/>
        <v>0</v>
      </c>
      <c r="AW2613" s="842">
        <f t="shared" si="3980"/>
        <v>0</v>
      </c>
      <c r="AX2613" s="115">
        <f t="shared" si="3981"/>
        <v>500</v>
      </c>
      <c r="AY2613" s="5">
        <f t="shared" si="3982"/>
        <v>0</v>
      </c>
      <c r="AZ2613" s="7">
        <f>AY2613-AX2613</f>
        <v>-500</v>
      </c>
      <c r="BA2613" s="335">
        <f>AZ2613/AX2613</f>
        <v>-1</v>
      </c>
      <c r="BB2613" s="23">
        <f t="shared" si="3983"/>
        <v>500</v>
      </c>
      <c r="BC2613" s="5">
        <f>AW2613</f>
        <v>0</v>
      </c>
      <c r="BD2613" s="7">
        <f>BC2613-BB2613</f>
        <v>-500</v>
      </c>
      <c r="BE2613" s="335">
        <f>BD2613/BB2613</f>
        <v>-1</v>
      </c>
      <c r="BG2613" s="826" t="str">
        <f t="shared" si="3984"/>
        <v>31.32</v>
      </c>
      <c r="BH2613" s="607" t="b">
        <f>COUNTIF('Codes SEC'!$B$2:$B$250,Ministres!BG2613)&gt;0</f>
        <v>1</v>
      </c>
    </row>
    <row r="2614" spans="1:66" ht="35.1" customHeight="1" x14ac:dyDescent="0.25">
      <c r="A2614" s="21" t="s">
        <v>6127</v>
      </c>
      <c r="B2614" s="583">
        <v>18</v>
      </c>
      <c r="C2614" s="120" t="s">
        <v>0</v>
      </c>
      <c r="D2614" s="620">
        <v>1000</v>
      </c>
      <c r="E2614" s="584"/>
      <c r="F2614" s="120">
        <v>12</v>
      </c>
      <c r="G2614" s="697">
        <v>1</v>
      </c>
      <c r="H2614" s="890" t="str">
        <f t="shared" si="3972"/>
        <v>099</v>
      </c>
      <c r="I2614" s="585">
        <v>83132000</v>
      </c>
      <c r="J2614" s="380" t="s">
        <v>4028</v>
      </c>
      <c r="K2614" s="422" t="s">
        <v>5399</v>
      </c>
      <c r="L2614" s="735">
        <v>0</v>
      </c>
      <c r="M2614" s="736">
        <v>25</v>
      </c>
      <c r="N2614" s="931"/>
      <c r="O2614" s="530">
        <f t="shared" si="3973"/>
        <v>0</v>
      </c>
      <c r="P2614" s="530">
        <f t="shared" si="3974"/>
        <v>0</v>
      </c>
      <c r="Q2614" s="646"/>
      <c r="R2614" s="536"/>
      <c r="S2614" s="536"/>
      <c r="T2614" s="536"/>
      <c r="U2614" s="536"/>
      <c r="V2614" s="536"/>
      <c r="W2614" s="683" t="str">
        <f>IF(SUM(Q2614:V2614)=X2614,"OK",SUM(Q2614:V2614)-X2614)</f>
        <v>OK</v>
      </c>
      <c r="X2614" s="141"/>
      <c r="Y2614" s="141"/>
      <c r="Z2614" s="552"/>
      <c r="AA2614" s="552"/>
      <c r="AB2614" s="683" t="str">
        <f>IF(SUM(Z2614:AA2614)=AC2614,"OK",SUM(Z2614:AA2614)-AC2614)</f>
        <v>OK</v>
      </c>
      <c r="AC2614" s="593"/>
      <c r="AD2614" s="530">
        <f t="shared" si="3975"/>
        <v>0</v>
      </c>
      <c r="AE2614" s="842">
        <f t="shared" si="3976"/>
        <v>0</v>
      </c>
      <c r="AF2614" s="931"/>
      <c r="AG2614" s="530">
        <f t="shared" si="3977"/>
        <v>-25</v>
      </c>
      <c r="AH2614" s="530" t="str">
        <f t="shared" si="3978"/>
        <v xml:space="preserve">0 </v>
      </c>
      <c r="AI2614" s="641"/>
      <c r="AJ2614" s="537"/>
      <c r="AK2614" s="537"/>
      <c r="AL2614" s="537"/>
      <c r="AM2614" s="537"/>
      <c r="AN2614" s="537"/>
      <c r="AO2614" s="683" t="str">
        <f>IF(SUM(AI2614:AN2614)=AP2614,"OK",SUM(AI2614:AN2614)-AP2614)</f>
        <v>OK</v>
      </c>
      <c r="AP2614" s="141"/>
      <c r="AQ2614" s="141"/>
      <c r="AR2614" s="552"/>
      <c r="AS2614" s="552"/>
      <c r="AT2614" s="683" t="str">
        <f>IF(SUM(AR2614:AS2614)=AU2614,"OK",SUM(AR2614:AS2614)-AU2614)</f>
        <v>OK</v>
      </c>
      <c r="AU2614" s="593"/>
      <c r="AV2614" s="530">
        <f t="shared" si="3979"/>
        <v>0</v>
      </c>
      <c r="AW2614" s="842">
        <f t="shared" si="3980"/>
        <v>0</v>
      </c>
      <c r="AX2614" s="115">
        <f t="shared" si="3981"/>
        <v>0</v>
      </c>
      <c r="AY2614" s="5">
        <f t="shared" si="3982"/>
        <v>0</v>
      </c>
      <c r="AZ2614" s="7">
        <f>AY2614-AX2614</f>
        <v>0</v>
      </c>
      <c r="BA2614" s="335" t="e">
        <f>AZ2614/AX2614</f>
        <v>#DIV/0!</v>
      </c>
      <c r="BB2614" s="23">
        <f t="shared" si="3983"/>
        <v>25</v>
      </c>
      <c r="BC2614" s="5">
        <f>AW2614</f>
        <v>0</v>
      </c>
      <c r="BD2614" s="7">
        <f>BC2614-BB2614</f>
        <v>-25</v>
      </c>
      <c r="BE2614" s="335">
        <f>BD2614/BB2614</f>
        <v>-1</v>
      </c>
      <c r="BG2614" s="826" t="str">
        <f t="shared" si="3984"/>
        <v>31.32</v>
      </c>
      <c r="BH2614" s="607" t="b">
        <f>COUNTIF('Codes SEC'!$B$2:$B$250,Ministres!BG2614)&gt;0</f>
        <v>1</v>
      </c>
    </row>
    <row r="2615" spans="1:66" ht="35.1" customHeight="1" x14ac:dyDescent="0.25">
      <c r="A2615" s="222" t="s">
        <v>6127</v>
      </c>
      <c r="B2615" s="112">
        <v>18</v>
      </c>
      <c r="C2615" s="116" t="s">
        <v>0</v>
      </c>
      <c r="D2615" s="620">
        <v>1000</v>
      </c>
      <c r="E2615" s="278"/>
      <c r="F2615" s="116">
        <v>12</v>
      </c>
      <c r="G2615" s="694">
        <v>1</v>
      </c>
      <c r="H2615" s="878" t="str">
        <f t="shared" si="3972"/>
        <v>099</v>
      </c>
      <c r="I2615" s="397">
        <v>83132000</v>
      </c>
      <c r="J2615" s="380" t="s">
        <v>4382</v>
      </c>
      <c r="K2615" s="422" t="s">
        <v>4634</v>
      </c>
      <c r="L2615" s="733">
        <v>0</v>
      </c>
      <c r="M2615" s="734">
        <v>0</v>
      </c>
      <c r="N2615" s="931"/>
      <c r="O2615" s="530">
        <f t="shared" si="3973"/>
        <v>0</v>
      </c>
      <c r="P2615" s="530">
        <f t="shared" si="3974"/>
        <v>0</v>
      </c>
      <c r="Q2615" s="646"/>
      <c r="R2615" s="536"/>
      <c r="S2615" s="536"/>
      <c r="T2615" s="536"/>
      <c r="U2615" s="536"/>
      <c r="V2615" s="536"/>
      <c r="W2615" s="683" t="str">
        <f>IF(SUM(Q2615:V2615)=X2615,"OK",SUM(Q2615:V2615)-X2615)</f>
        <v>OK</v>
      </c>
      <c r="X2615" s="141"/>
      <c r="Y2615" s="141"/>
      <c r="Z2615" s="552"/>
      <c r="AA2615" s="552"/>
      <c r="AB2615" s="683" t="str">
        <f>IF(SUM(Z2615:AA2615)=AC2615,"OK",SUM(Z2615:AA2615)-AC2615)</f>
        <v>OK</v>
      </c>
      <c r="AC2615" s="593"/>
      <c r="AD2615" s="530">
        <f t="shared" si="3975"/>
        <v>0</v>
      </c>
      <c r="AE2615" s="842">
        <f t="shared" si="3976"/>
        <v>0</v>
      </c>
      <c r="AF2615" s="931"/>
      <c r="AG2615" s="530">
        <f t="shared" si="3977"/>
        <v>0</v>
      </c>
      <c r="AH2615" s="530">
        <f t="shared" si="3978"/>
        <v>0</v>
      </c>
      <c r="AI2615" s="641"/>
      <c r="AJ2615" s="537"/>
      <c r="AK2615" s="537"/>
      <c r="AL2615" s="537"/>
      <c r="AM2615" s="537"/>
      <c r="AN2615" s="537"/>
      <c r="AO2615" s="683" t="str">
        <f>IF(SUM(AI2615:AN2615)=AP2615,"OK",SUM(AI2615:AN2615)-AP2615)</f>
        <v>OK</v>
      </c>
      <c r="AP2615" s="141"/>
      <c r="AQ2615" s="141"/>
      <c r="AR2615" s="552"/>
      <c r="AS2615" s="552"/>
      <c r="AT2615" s="683" t="str">
        <f>IF(SUM(AR2615:AS2615)=AU2615,"OK",SUM(AR2615:AS2615)-AU2615)</f>
        <v>OK</v>
      </c>
      <c r="AU2615" s="593"/>
      <c r="AV2615" s="530">
        <f t="shared" si="3979"/>
        <v>0</v>
      </c>
      <c r="AW2615" s="842">
        <f t="shared" si="3980"/>
        <v>0</v>
      </c>
      <c r="AX2615" s="115">
        <f t="shared" si="3981"/>
        <v>0</v>
      </c>
      <c r="AY2615" s="5">
        <f t="shared" si="3982"/>
        <v>0</v>
      </c>
      <c r="AZ2615" s="7">
        <f>AY2615-AX2615</f>
        <v>0</v>
      </c>
      <c r="BA2615" s="335" t="e">
        <f>AZ2615/AX2615</f>
        <v>#DIV/0!</v>
      </c>
      <c r="BB2615" s="23">
        <f t="shared" si="3983"/>
        <v>0</v>
      </c>
      <c r="BC2615" s="5">
        <f>AW2615</f>
        <v>0</v>
      </c>
      <c r="BD2615" s="7">
        <f>BC2615-BB2615</f>
        <v>0</v>
      </c>
      <c r="BE2615" s="335" t="e">
        <f>BD2615/BB2615</f>
        <v>#DIV/0!</v>
      </c>
      <c r="BG2615" s="826" t="str">
        <f t="shared" si="3984"/>
        <v>31.32</v>
      </c>
      <c r="BH2615" s="607" t="b">
        <f>COUNTIF('Codes SEC'!$B$2:$B$250,Ministres!BG2615)&gt;0</f>
        <v>1</v>
      </c>
    </row>
    <row r="2616" spans="1:66" ht="35.1" customHeight="1" x14ac:dyDescent="0.25">
      <c r="A2616" s="222" t="s">
        <v>6127</v>
      </c>
      <c r="B2616" s="112">
        <v>18</v>
      </c>
      <c r="C2616" s="116" t="s">
        <v>0</v>
      </c>
      <c r="D2616" s="620">
        <v>1000</v>
      </c>
      <c r="E2616" s="278"/>
      <c r="F2616" s="116">
        <v>12</v>
      </c>
      <c r="G2616" s="694">
        <v>1</v>
      </c>
      <c r="H2616" s="878" t="str">
        <f t="shared" si="3972"/>
        <v>099</v>
      </c>
      <c r="I2616" s="397">
        <v>83132000</v>
      </c>
      <c r="J2616" s="380" t="s">
        <v>4620</v>
      </c>
      <c r="K2616" s="408" t="s">
        <v>4635</v>
      </c>
      <c r="L2616" s="733">
        <v>0</v>
      </c>
      <c r="M2616" s="734">
        <v>0</v>
      </c>
      <c r="N2616" s="931"/>
      <c r="O2616" s="530">
        <f t="shared" si="3973"/>
        <v>0</v>
      </c>
      <c r="P2616" s="530">
        <f t="shared" si="3974"/>
        <v>0</v>
      </c>
      <c r="Q2616" s="646"/>
      <c r="R2616" s="536"/>
      <c r="S2616" s="536"/>
      <c r="T2616" s="536"/>
      <c r="U2616" s="536"/>
      <c r="V2616" s="536"/>
      <c r="W2616" s="683" t="str">
        <f>IF(SUM(Q2616:V2616)=X2616,"OK",SUM(Q2616:V2616)-X2616)</f>
        <v>OK</v>
      </c>
      <c r="X2616" s="141"/>
      <c r="Y2616" s="141"/>
      <c r="Z2616" s="552"/>
      <c r="AA2616" s="552"/>
      <c r="AB2616" s="683" t="str">
        <f>IF(SUM(Z2616:AA2616)=AC2616,"OK",SUM(Z2616:AA2616)-AC2616)</f>
        <v>OK</v>
      </c>
      <c r="AC2616" s="593"/>
      <c r="AD2616" s="530">
        <f t="shared" si="3975"/>
        <v>0</v>
      </c>
      <c r="AE2616" s="842">
        <f t="shared" si="3976"/>
        <v>0</v>
      </c>
      <c r="AF2616" s="931"/>
      <c r="AG2616" s="530">
        <f t="shared" si="3977"/>
        <v>0</v>
      </c>
      <c r="AH2616" s="530">
        <f t="shared" si="3978"/>
        <v>0</v>
      </c>
      <c r="AI2616" s="641"/>
      <c r="AJ2616" s="537"/>
      <c r="AK2616" s="537"/>
      <c r="AL2616" s="537"/>
      <c r="AM2616" s="537"/>
      <c r="AN2616" s="537"/>
      <c r="AO2616" s="683" t="str">
        <f>IF(SUM(AI2616:AN2616)=AP2616,"OK",SUM(AI2616:AN2616)-AP2616)</f>
        <v>OK</v>
      </c>
      <c r="AP2616" s="141"/>
      <c r="AQ2616" s="141"/>
      <c r="AR2616" s="552"/>
      <c r="AS2616" s="552"/>
      <c r="AT2616" s="683" t="str">
        <f>IF(SUM(AR2616:AS2616)=AU2616,"OK",SUM(AR2616:AS2616)-AU2616)</f>
        <v>OK</v>
      </c>
      <c r="AU2616" s="593"/>
      <c r="AV2616" s="530">
        <f t="shared" si="3979"/>
        <v>0</v>
      </c>
      <c r="AW2616" s="842">
        <f t="shared" si="3980"/>
        <v>0</v>
      </c>
      <c r="AX2616" s="115">
        <f t="shared" si="3981"/>
        <v>0</v>
      </c>
      <c r="AY2616" s="5">
        <f t="shared" si="3982"/>
        <v>0</v>
      </c>
      <c r="AZ2616" s="7">
        <f>AY2616-AX2616</f>
        <v>0</v>
      </c>
      <c r="BA2616" s="335" t="e">
        <f>AZ2616/AX2616</f>
        <v>#DIV/0!</v>
      </c>
      <c r="BB2616" s="23">
        <f t="shared" si="3983"/>
        <v>0</v>
      </c>
      <c r="BC2616" s="5">
        <f>AW2616</f>
        <v>0</v>
      </c>
      <c r="BD2616" s="7">
        <f>BC2616-BB2616</f>
        <v>0</v>
      </c>
      <c r="BE2616" s="335" t="e">
        <f>BD2616/BB2616</f>
        <v>#DIV/0!</v>
      </c>
      <c r="BG2616" s="826" t="str">
        <f t="shared" si="3984"/>
        <v>31.32</v>
      </c>
      <c r="BH2616" s="607" t="b">
        <f>COUNTIF('Codes SEC'!$B$2:$B$250,Ministres!BG2616)&gt;0</f>
        <v>1</v>
      </c>
    </row>
    <row r="2617" spans="1:66" ht="35.1" customHeight="1" x14ac:dyDescent="0.25">
      <c r="A2617" s="222" t="s">
        <v>6127</v>
      </c>
      <c r="B2617" s="112">
        <v>18</v>
      </c>
      <c r="C2617" s="116" t="s">
        <v>0</v>
      </c>
      <c r="D2617" s="620">
        <v>1000</v>
      </c>
      <c r="E2617" s="278"/>
      <c r="F2617" s="116">
        <v>12</v>
      </c>
      <c r="G2617" s="694">
        <v>1</v>
      </c>
      <c r="H2617" s="878" t="str">
        <f t="shared" si="3972"/>
        <v>099</v>
      </c>
      <c r="I2617" s="457" t="s">
        <v>3308</v>
      </c>
      <c r="J2617" s="385" t="s">
        <v>2889</v>
      </c>
      <c r="K2617" s="422" t="s">
        <v>3909</v>
      </c>
      <c r="L2617" s="726">
        <v>16</v>
      </c>
      <c r="M2617" s="727">
        <v>406</v>
      </c>
      <c r="N2617" s="931"/>
      <c r="O2617" s="530">
        <f t="shared" si="3973"/>
        <v>-16</v>
      </c>
      <c r="P2617" s="530" t="str">
        <f t="shared" si="3974"/>
        <v xml:space="preserve">0 </v>
      </c>
      <c r="Q2617" s="646"/>
      <c r="R2617" s="536"/>
      <c r="S2617" s="536"/>
      <c r="T2617" s="536"/>
      <c r="U2617" s="536"/>
      <c r="V2617" s="536"/>
      <c r="W2617" s="683" t="str">
        <f t="shared" si="3985"/>
        <v>OK</v>
      </c>
      <c r="X2617" s="141"/>
      <c r="Y2617" s="141"/>
      <c r="Z2617" s="552"/>
      <c r="AA2617" s="552"/>
      <c r="AB2617" s="683" t="str">
        <f t="shared" si="3986"/>
        <v>OK</v>
      </c>
      <c r="AC2617" s="593"/>
      <c r="AD2617" s="530">
        <f t="shared" si="3975"/>
        <v>0</v>
      </c>
      <c r="AE2617" s="842">
        <f t="shared" si="3976"/>
        <v>0</v>
      </c>
      <c r="AF2617" s="931"/>
      <c r="AG2617" s="530">
        <f t="shared" si="3977"/>
        <v>-406</v>
      </c>
      <c r="AH2617" s="530" t="str">
        <f t="shared" si="3978"/>
        <v xml:space="preserve">0 </v>
      </c>
      <c r="AI2617" s="641"/>
      <c r="AJ2617" s="537"/>
      <c r="AK2617" s="537"/>
      <c r="AL2617" s="537"/>
      <c r="AM2617" s="537"/>
      <c r="AN2617" s="537"/>
      <c r="AO2617" s="683" t="str">
        <f t="shared" si="3987"/>
        <v>OK</v>
      </c>
      <c r="AP2617" s="141"/>
      <c r="AQ2617" s="141"/>
      <c r="AR2617" s="552"/>
      <c r="AS2617" s="552"/>
      <c r="AT2617" s="683" t="str">
        <f t="shared" si="3988"/>
        <v>OK</v>
      </c>
      <c r="AU2617" s="593"/>
      <c r="AV2617" s="530">
        <f t="shared" si="3979"/>
        <v>0</v>
      </c>
      <c r="AW2617" s="842">
        <f t="shared" si="3980"/>
        <v>0</v>
      </c>
      <c r="AX2617" s="115">
        <f t="shared" si="3981"/>
        <v>16</v>
      </c>
      <c r="AY2617" s="5">
        <f t="shared" si="3982"/>
        <v>0</v>
      </c>
      <c r="AZ2617" s="7">
        <f t="shared" si="3989"/>
        <v>-16</v>
      </c>
      <c r="BA2617" s="335">
        <f t="shared" si="3990"/>
        <v>-1</v>
      </c>
      <c r="BB2617" s="23">
        <f t="shared" si="3983"/>
        <v>406</v>
      </c>
      <c r="BC2617" s="5">
        <f t="shared" si="3991"/>
        <v>0</v>
      </c>
      <c r="BD2617" s="7">
        <f t="shared" si="3992"/>
        <v>-406</v>
      </c>
      <c r="BE2617" s="335">
        <f t="shared" si="3993"/>
        <v>-1</v>
      </c>
      <c r="BG2617" s="826" t="str">
        <f t="shared" si="3984"/>
        <v>32.00</v>
      </c>
      <c r="BH2617" s="607" t="b">
        <f>COUNTIF('Codes SEC'!$B$2:$B$250,Ministres!BG2617)&gt;0</f>
        <v>1</v>
      </c>
    </row>
    <row r="2618" spans="1:66" ht="35.1" customHeight="1" x14ac:dyDescent="0.25">
      <c r="A2618" s="190" t="s">
        <v>6127</v>
      </c>
      <c r="B2618" s="583" t="s">
        <v>5015</v>
      </c>
      <c r="C2618" s="120" t="s">
        <v>0</v>
      </c>
      <c r="D2618" s="622">
        <v>1000</v>
      </c>
      <c r="E2618" s="584"/>
      <c r="F2618" s="120">
        <v>12</v>
      </c>
      <c r="G2618" s="699">
        <v>1</v>
      </c>
      <c r="H2618" s="891" t="str">
        <f t="shared" si="3972"/>
        <v>099</v>
      </c>
      <c r="I2618" s="605">
        <v>83200000</v>
      </c>
      <c r="J2618" s="689" t="s">
        <v>5094</v>
      </c>
      <c r="K2618" s="424" t="s">
        <v>5095</v>
      </c>
      <c r="L2618" s="733">
        <v>0</v>
      </c>
      <c r="M2618" s="734">
        <v>0</v>
      </c>
      <c r="N2618" s="931"/>
      <c r="O2618" s="530">
        <f t="shared" si="3973"/>
        <v>0</v>
      </c>
      <c r="P2618" s="530">
        <f t="shared" si="3974"/>
        <v>0</v>
      </c>
      <c r="Q2618" s="646"/>
      <c r="R2618" s="536"/>
      <c r="S2618" s="536"/>
      <c r="T2618" s="536"/>
      <c r="U2618" s="536"/>
      <c r="V2618" s="536"/>
      <c r="W2618" s="683" t="str">
        <f t="shared" si="3985"/>
        <v>OK</v>
      </c>
      <c r="X2618" s="141"/>
      <c r="Y2618" s="141"/>
      <c r="Z2618" s="552"/>
      <c r="AA2618" s="552"/>
      <c r="AB2618" s="683" t="str">
        <f t="shared" si="3986"/>
        <v>OK</v>
      </c>
      <c r="AC2618" s="593"/>
      <c r="AD2618" s="530">
        <f t="shared" si="3975"/>
        <v>0</v>
      </c>
      <c r="AE2618" s="842">
        <f t="shared" si="3976"/>
        <v>0</v>
      </c>
      <c r="AF2618" s="931"/>
      <c r="AG2618" s="530">
        <f t="shared" si="3977"/>
        <v>0</v>
      </c>
      <c r="AH2618" s="530">
        <f t="shared" si="3978"/>
        <v>0</v>
      </c>
      <c r="AI2618" s="641"/>
      <c r="AJ2618" s="537"/>
      <c r="AK2618" s="537"/>
      <c r="AL2618" s="537"/>
      <c r="AM2618" s="537"/>
      <c r="AN2618" s="537"/>
      <c r="AO2618" s="683" t="str">
        <f t="shared" si="3987"/>
        <v>OK</v>
      </c>
      <c r="AP2618" s="141"/>
      <c r="AQ2618" s="141"/>
      <c r="AR2618" s="552"/>
      <c r="AS2618" s="552"/>
      <c r="AT2618" s="683" t="str">
        <f t="shared" si="3988"/>
        <v>OK</v>
      </c>
      <c r="AU2618" s="593"/>
      <c r="AV2618" s="530">
        <f t="shared" si="3979"/>
        <v>0</v>
      </c>
      <c r="AW2618" s="842">
        <f t="shared" si="3980"/>
        <v>0</v>
      </c>
      <c r="AX2618" s="115">
        <f t="shared" si="3981"/>
        <v>0</v>
      </c>
      <c r="AY2618" s="5">
        <f t="shared" si="3982"/>
        <v>0</v>
      </c>
      <c r="AZ2618" s="7">
        <f t="shared" si="3989"/>
        <v>0</v>
      </c>
      <c r="BA2618" s="335" t="e">
        <f t="shared" si="3990"/>
        <v>#DIV/0!</v>
      </c>
      <c r="BB2618" s="23">
        <f t="shared" si="3983"/>
        <v>0</v>
      </c>
      <c r="BC2618" s="5">
        <f t="shared" si="3991"/>
        <v>0</v>
      </c>
      <c r="BD2618" s="7">
        <f t="shared" si="3992"/>
        <v>0</v>
      </c>
      <c r="BE2618" s="335" t="e">
        <f t="shared" si="3993"/>
        <v>#DIV/0!</v>
      </c>
      <c r="BG2618" s="826" t="str">
        <f t="shared" si="3984"/>
        <v>32.00</v>
      </c>
      <c r="BH2618" s="607" t="b">
        <f>COUNTIF('Codes SEC'!$B$2:$B$250,Ministres!BG2618)&gt;0</f>
        <v>1</v>
      </c>
    </row>
    <row r="2619" spans="1:66" ht="35.1" customHeight="1" x14ac:dyDescent="0.25">
      <c r="A2619" s="222" t="s">
        <v>6127</v>
      </c>
      <c r="B2619" s="112">
        <v>18</v>
      </c>
      <c r="C2619" s="116" t="s">
        <v>0</v>
      </c>
      <c r="D2619" s="620">
        <v>1000</v>
      </c>
      <c r="E2619" s="278"/>
      <c r="F2619" s="116">
        <v>12</v>
      </c>
      <c r="G2619" s="694">
        <v>1</v>
      </c>
      <c r="H2619" s="878" t="str">
        <f t="shared" si="3972"/>
        <v>099</v>
      </c>
      <c r="I2619" s="457" t="s">
        <v>3264</v>
      </c>
      <c r="J2619" s="385" t="s">
        <v>2890</v>
      </c>
      <c r="K2619" s="422" t="s">
        <v>3910</v>
      </c>
      <c r="L2619" s="733">
        <v>160</v>
      </c>
      <c r="M2619" s="734">
        <v>160</v>
      </c>
      <c r="N2619" s="931"/>
      <c r="O2619" s="530">
        <f t="shared" si="3973"/>
        <v>-160</v>
      </c>
      <c r="P2619" s="530" t="str">
        <f t="shared" si="3974"/>
        <v xml:space="preserve">0 </v>
      </c>
      <c r="Q2619" s="646"/>
      <c r="R2619" s="536"/>
      <c r="S2619" s="536"/>
      <c r="T2619" s="536"/>
      <c r="U2619" s="536"/>
      <c r="V2619" s="536"/>
      <c r="W2619" s="683" t="str">
        <f>IF(SUM(Q2619:V2619)=X2619,"OK",SUM(Q2619:V2619)-X2619)</f>
        <v>OK</v>
      </c>
      <c r="X2619" s="141"/>
      <c r="Y2619" s="141"/>
      <c r="Z2619" s="552"/>
      <c r="AA2619" s="552"/>
      <c r="AB2619" s="683" t="str">
        <f>IF(SUM(Z2619:AA2619)=AC2619,"OK",SUM(Z2619:AA2619)-AC2619)</f>
        <v>OK</v>
      </c>
      <c r="AC2619" s="593"/>
      <c r="AD2619" s="530">
        <f t="shared" si="3975"/>
        <v>0</v>
      </c>
      <c r="AE2619" s="842">
        <f t="shared" si="3976"/>
        <v>0</v>
      </c>
      <c r="AF2619" s="931"/>
      <c r="AG2619" s="530">
        <f t="shared" si="3977"/>
        <v>-160</v>
      </c>
      <c r="AH2619" s="530" t="str">
        <f t="shared" si="3978"/>
        <v xml:space="preserve">0 </v>
      </c>
      <c r="AI2619" s="641"/>
      <c r="AJ2619" s="537"/>
      <c r="AK2619" s="537"/>
      <c r="AL2619" s="537"/>
      <c r="AM2619" s="537"/>
      <c r="AN2619" s="537"/>
      <c r="AO2619" s="683" t="str">
        <f>IF(SUM(AI2619:AN2619)=AP2619,"OK",SUM(AI2619:AN2619)-AP2619)</f>
        <v>OK</v>
      </c>
      <c r="AP2619" s="141"/>
      <c r="AQ2619" s="141"/>
      <c r="AR2619" s="552"/>
      <c r="AS2619" s="552"/>
      <c r="AT2619" s="683" t="str">
        <f>IF(SUM(AR2619:AS2619)=AU2619,"OK",SUM(AR2619:AS2619)-AU2619)</f>
        <v>OK</v>
      </c>
      <c r="AU2619" s="593"/>
      <c r="AV2619" s="530">
        <f t="shared" si="3979"/>
        <v>0</v>
      </c>
      <c r="AW2619" s="842">
        <f t="shared" si="3980"/>
        <v>0</v>
      </c>
      <c r="AX2619" s="115">
        <f t="shared" si="3981"/>
        <v>160</v>
      </c>
      <c r="AY2619" s="5">
        <f t="shared" si="3982"/>
        <v>0</v>
      </c>
      <c r="AZ2619" s="7">
        <f>AY2619-AX2619</f>
        <v>-160</v>
      </c>
      <c r="BA2619" s="335">
        <f>AZ2619/AX2619</f>
        <v>-1</v>
      </c>
      <c r="BB2619" s="23">
        <f t="shared" si="3983"/>
        <v>160</v>
      </c>
      <c r="BC2619" s="5">
        <f>AW2619</f>
        <v>0</v>
      </c>
      <c r="BD2619" s="7">
        <f>BC2619-BB2619</f>
        <v>-160</v>
      </c>
      <c r="BE2619" s="335">
        <f>BD2619/BB2619</f>
        <v>-1</v>
      </c>
      <c r="BG2619" s="826" t="str">
        <f t="shared" si="3984"/>
        <v>33.00</v>
      </c>
      <c r="BH2619" s="607" t="b">
        <f>COUNTIF('Codes SEC'!$B$2:$B$250,Ministres!BG2619)&gt;0</f>
        <v>1</v>
      </c>
      <c r="BI2619"/>
    </row>
    <row r="2620" spans="1:66" ht="35.1" customHeight="1" x14ac:dyDescent="0.25">
      <c r="A2620" s="222" t="s">
        <v>6127</v>
      </c>
      <c r="B2620" s="112" t="s">
        <v>5015</v>
      </c>
      <c r="C2620" s="116" t="s">
        <v>0</v>
      </c>
      <c r="D2620" s="620">
        <v>1000</v>
      </c>
      <c r="E2620" s="278"/>
      <c r="F2620" s="116">
        <v>12</v>
      </c>
      <c r="G2620" s="700"/>
      <c r="H2620" s="888" t="str">
        <f t="shared" si="3972"/>
        <v>099</v>
      </c>
      <c r="I2620" s="580">
        <v>83300000</v>
      </c>
      <c r="J2620" s="689" t="s">
        <v>5934</v>
      </c>
      <c r="K2620" s="411" t="s">
        <v>5935</v>
      </c>
      <c r="L2620" s="733">
        <v>0</v>
      </c>
      <c r="M2620" s="734">
        <v>0</v>
      </c>
      <c r="N2620" s="931"/>
      <c r="O2620" s="530">
        <f t="shared" si="3973"/>
        <v>0</v>
      </c>
      <c r="P2620" s="530">
        <f t="shared" si="3974"/>
        <v>0</v>
      </c>
      <c r="Q2620" s="646"/>
      <c r="R2620" s="536"/>
      <c r="S2620" s="536"/>
      <c r="T2620" s="536"/>
      <c r="U2620" s="536"/>
      <c r="V2620" s="536"/>
      <c r="W2620" s="683" t="str">
        <f t="shared" si="3985"/>
        <v>OK</v>
      </c>
      <c r="X2620" s="141"/>
      <c r="Y2620" s="141"/>
      <c r="Z2620" s="552"/>
      <c r="AA2620" s="552"/>
      <c r="AB2620" s="683" t="str">
        <f t="shared" si="3986"/>
        <v>OK</v>
      </c>
      <c r="AC2620" s="593"/>
      <c r="AD2620" s="530">
        <f t="shared" si="3975"/>
        <v>0</v>
      </c>
      <c r="AE2620" s="842">
        <f t="shared" si="3976"/>
        <v>0</v>
      </c>
      <c r="AF2620" s="931"/>
      <c r="AG2620" s="530">
        <f t="shared" si="3977"/>
        <v>0</v>
      </c>
      <c r="AH2620" s="530">
        <f t="shared" si="3978"/>
        <v>0</v>
      </c>
      <c r="AI2620" s="641"/>
      <c r="AJ2620" s="537"/>
      <c r="AK2620" s="537"/>
      <c r="AL2620" s="537"/>
      <c r="AM2620" s="537"/>
      <c r="AN2620" s="537"/>
      <c r="AO2620" s="683" t="str">
        <f t="shared" si="3987"/>
        <v>OK</v>
      </c>
      <c r="AP2620" s="141"/>
      <c r="AQ2620" s="141"/>
      <c r="AR2620" s="552"/>
      <c r="AS2620" s="552"/>
      <c r="AT2620" s="683" t="str">
        <f t="shared" si="3988"/>
        <v>OK</v>
      </c>
      <c r="AU2620" s="593"/>
      <c r="AV2620" s="530">
        <f t="shared" si="3979"/>
        <v>0</v>
      </c>
      <c r="AW2620" s="842">
        <f t="shared" si="3980"/>
        <v>0</v>
      </c>
      <c r="AX2620" s="115">
        <f t="shared" si="3981"/>
        <v>0</v>
      </c>
      <c r="AY2620" s="5">
        <f t="shared" si="3982"/>
        <v>0</v>
      </c>
      <c r="AZ2620" s="7">
        <f>AY2620-AX2620</f>
        <v>0</v>
      </c>
      <c r="BA2620" s="335" t="e">
        <f>AZ2620/AX2620</f>
        <v>#DIV/0!</v>
      </c>
      <c r="BB2620" s="23">
        <f t="shared" si="3983"/>
        <v>0</v>
      </c>
      <c r="BC2620" s="5">
        <f>AW2620</f>
        <v>0</v>
      </c>
      <c r="BD2620" s="7">
        <f>BC2620-BB2620</f>
        <v>0</v>
      </c>
      <c r="BE2620" s="335" t="e">
        <f>BD2620/BB2620</f>
        <v>#DIV/0!</v>
      </c>
      <c r="BG2620" s="826" t="str">
        <f t="shared" si="3984"/>
        <v>33.00</v>
      </c>
      <c r="BH2620" s="607" t="b">
        <f>COUNTIF('Codes SEC'!$B$2:$B$250,Ministres!BG2620)&gt;0</f>
        <v>1</v>
      </c>
    </row>
    <row r="2621" spans="1:66" ht="35.1" customHeight="1" x14ac:dyDescent="0.25">
      <c r="A2621" s="21" t="s">
        <v>6127</v>
      </c>
      <c r="B2621" s="583">
        <v>18</v>
      </c>
      <c r="C2621" s="120" t="s">
        <v>0</v>
      </c>
      <c r="D2621" s="620">
        <v>1000</v>
      </c>
      <c r="E2621" s="584"/>
      <c r="F2621" s="120">
        <v>12</v>
      </c>
      <c r="G2621" s="697">
        <v>1</v>
      </c>
      <c r="H2621" s="890" t="str">
        <f t="shared" si="3972"/>
        <v>099</v>
      </c>
      <c r="I2621" s="585">
        <v>83450000</v>
      </c>
      <c r="J2621" s="380" t="s">
        <v>4025</v>
      </c>
      <c r="K2621" s="422" t="s">
        <v>4026</v>
      </c>
      <c r="L2621" s="735">
        <v>6000</v>
      </c>
      <c r="M2621" s="736">
        <v>2052</v>
      </c>
      <c r="N2621" s="931"/>
      <c r="O2621" s="530">
        <f t="shared" si="3973"/>
        <v>-6000</v>
      </c>
      <c r="P2621" s="530" t="str">
        <f t="shared" si="3974"/>
        <v xml:space="preserve">0 </v>
      </c>
      <c r="Q2621" s="646"/>
      <c r="R2621" s="536"/>
      <c r="S2621" s="536"/>
      <c r="T2621" s="536"/>
      <c r="U2621" s="536"/>
      <c r="V2621" s="536"/>
      <c r="W2621" s="683" t="str">
        <f t="shared" si="3985"/>
        <v>OK</v>
      </c>
      <c r="X2621" s="141"/>
      <c r="Y2621" s="141"/>
      <c r="Z2621" s="552"/>
      <c r="AA2621" s="552"/>
      <c r="AB2621" s="683" t="str">
        <f t="shared" si="3986"/>
        <v>OK</v>
      </c>
      <c r="AC2621" s="593"/>
      <c r="AD2621" s="530">
        <f t="shared" si="3975"/>
        <v>0</v>
      </c>
      <c r="AE2621" s="842">
        <f t="shared" si="3976"/>
        <v>0</v>
      </c>
      <c r="AF2621" s="931"/>
      <c r="AG2621" s="530">
        <f t="shared" si="3977"/>
        <v>-2052</v>
      </c>
      <c r="AH2621" s="530" t="str">
        <f t="shared" si="3978"/>
        <v xml:space="preserve">0 </v>
      </c>
      <c r="AI2621" s="641"/>
      <c r="AJ2621" s="537"/>
      <c r="AK2621" s="537"/>
      <c r="AL2621" s="537"/>
      <c r="AM2621" s="537"/>
      <c r="AN2621" s="537"/>
      <c r="AO2621" s="683" t="str">
        <f t="shared" si="3987"/>
        <v>OK</v>
      </c>
      <c r="AP2621" s="141"/>
      <c r="AQ2621" s="141"/>
      <c r="AR2621" s="552"/>
      <c r="AS2621" s="552"/>
      <c r="AT2621" s="683" t="str">
        <f t="shared" si="3988"/>
        <v>OK</v>
      </c>
      <c r="AU2621" s="593"/>
      <c r="AV2621" s="530">
        <f t="shared" si="3979"/>
        <v>0</v>
      </c>
      <c r="AW2621" s="842">
        <f t="shared" si="3980"/>
        <v>0</v>
      </c>
      <c r="AX2621" s="115">
        <f t="shared" si="3981"/>
        <v>6000</v>
      </c>
      <c r="AY2621" s="5">
        <f t="shared" si="3982"/>
        <v>0</v>
      </c>
      <c r="AZ2621" s="7">
        <f t="shared" si="3989"/>
        <v>-6000</v>
      </c>
      <c r="BA2621" s="335">
        <f t="shared" si="3990"/>
        <v>-1</v>
      </c>
      <c r="BB2621" s="23">
        <f t="shared" si="3983"/>
        <v>2052</v>
      </c>
      <c r="BC2621" s="5">
        <f t="shared" si="3991"/>
        <v>0</v>
      </c>
      <c r="BD2621" s="7">
        <f t="shared" si="3992"/>
        <v>-2052</v>
      </c>
      <c r="BE2621" s="335">
        <f t="shared" si="3993"/>
        <v>-1</v>
      </c>
      <c r="BG2621" s="826" t="str">
        <f t="shared" si="3984"/>
        <v>34.50</v>
      </c>
      <c r="BH2621" s="607" t="b">
        <f>COUNTIF('Codes SEC'!$B$2:$B$250,Ministres!BG2621)&gt;0</f>
        <v>1</v>
      </c>
    </row>
    <row r="2622" spans="1:66" ht="35.1" customHeight="1" x14ac:dyDescent="0.25">
      <c r="A2622" s="21" t="s">
        <v>6127</v>
      </c>
      <c r="B2622" s="583">
        <v>18</v>
      </c>
      <c r="C2622" s="120" t="s">
        <v>0</v>
      </c>
      <c r="D2622" s="620">
        <v>1000</v>
      </c>
      <c r="E2622" s="584"/>
      <c r="F2622" s="120">
        <v>12</v>
      </c>
      <c r="G2622" s="697">
        <v>1</v>
      </c>
      <c r="H2622" s="890" t="str">
        <f t="shared" si="3972"/>
        <v>099</v>
      </c>
      <c r="I2622" s="585">
        <v>83450000</v>
      </c>
      <c r="J2622" s="380" t="s">
        <v>4027</v>
      </c>
      <c r="K2622" s="422" t="s">
        <v>5400</v>
      </c>
      <c r="L2622" s="735">
        <v>0</v>
      </c>
      <c r="M2622" s="736">
        <v>25</v>
      </c>
      <c r="N2622" s="931"/>
      <c r="O2622" s="530">
        <f t="shared" si="3973"/>
        <v>0</v>
      </c>
      <c r="P2622" s="530">
        <f t="shared" si="3974"/>
        <v>0</v>
      </c>
      <c r="Q2622" s="646"/>
      <c r="R2622" s="536"/>
      <c r="S2622" s="536"/>
      <c r="T2622" s="536"/>
      <c r="U2622" s="536"/>
      <c r="V2622" s="536"/>
      <c r="W2622" s="683" t="str">
        <f t="shared" si="3985"/>
        <v>OK</v>
      </c>
      <c r="X2622" s="141"/>
      <c r="Y2622" s="141"/>
      <c r="Z2622" s="552"/>
      <c r="AA2622" s="552"/>
      <c r="AB2622" s="683" t="str">
        <f t="shared" si="3986"/>
        <v>OK</v>
      </c>
      <c r="AC2622" s="593"/>
      <c r="AD2622" s="530">
        <f t="shared" si="3975"/>
        <v>0</v>
      </c>
      <c r="AE2622" s="842">
        <f t="shared" si="3976"/>
        <v>0</v>
      </c>
      <c r="AF2622" s="931"/>
      <c r="AG2622" s="530">
        <f t="shared" si="3977"/>
        <v>-25</v>
      </c>
      <c r="AH2622" s="530" t="str">
        <f t="shared" si="3978"/>
        <v xml:space="preserve">0 </v>
      </c>
      <c r="AI2622" s="641"/>
      <c r="AJ2622" s="537"/>
      <c r="AK2622" s="537"/>
      <c r="AL2622" s="537"/>
      <c r="AM2622" s="537"/>
      <c r="AN2622" s="537"/>
      <c r="AO2622" s="683" t="str">
        <f t="shared" si="3987"/>
        <v>OK</v>
      </c>
      <c r="AP2622" s="141"/>
      <c r="AQ2622" s="141"/>
      <c r="AR2622" s="552"/>
      <c r="AS2622" s="552"/>
      <c r="AT2622" s="683" t="str">
        <f t="shared" si="3988"/>
        <v>OK</v>
      </c>
      <c r="AU2622" s="593"/>
      <c r="AV2622" s="530">
        <f t="shared" si="3979"/>
        <v>0</v>
      </c>
      <c r="AW2622" s="842">
        <f t="shared" si="3980"/>
        <v>0</v>
      </c>
      <c r="AX2622" s="115">
        <f t="shared" si="3981"/>
        <v>0</v>
      </c>
      <c r="AY2622" s="5">
        <f t="shared" si="3982"/>
        <v>0</v>
      </c>
      <c r="AZ2622" s="7">
        <f t="shared" si="3989"/>
        <v>0</v>
      </c>
      <c r="BA2622" s="335" t="e">
        <f t="shared" si="3990"/>
        <v>#DIV/0!</v>
      </c>
      <c r="BB2622" s="23">
        <f t="shared" si="3983"/>
        <v>25</v>
      </c>
      <c r="BC2622" s="5">
        <f t="shared" si="3991"/>
        <v>0</v>
      </c>
      <c r="BD2622" s="7">
        <f t="shared" si="3992"/>
        <v>-25</v>
      </c>
      <c r="BE2622" s="335">
        <f t="shared" si="3993"/>
        <v>-1</v>
      </c>
      <c r="BG2622" s="826" t="str">
        <f t="shared" si="3984"/>
        <v>34.50</v>
      </c>
      <c r="BH2622" s="607" t="b">
        <f>COUNTIF('Codes SEC'!$B$2:$B$250,Ministres!BG2622)&gt;0</f>
        <v>1</v>
      </c>
    </row>
    <row r="2623" spans="1:66" s="203" customFormat="1" ht="35.1" customHeight="1" x14ac:dyDescent="0.25">
      <c r="A2623" s="21" t="s">
        <v>6127</v>
      </c>
      <c r="B2623" s="112" t="s">
        <v>5015</v>
      </c>
      <c r="C2623" s="116" t="s">
        <v>0</v>
      </c>
      <c r="D2623" s="620">
        <v>1000</v>
      </c>
      <c r="E2623" s="278"/>
      <c r="F2623" s="116" t="s">
        <v>805</v>
      </c>
      <c r="G2623" s="694"/>
      <c r="H2623" s="1012" t="s">
        <v>3362</v>
      </c>
      <c r="I2623" s="397">
        <v>83540000</v>
      </c>
      <c r="J2623" s="712" t="s">
        <v>7202</v>
      </c>
      <c r="K2623" s="408" t="s">
        <v>7203</v>
      </c>
      <c r="L2623" s="733">
        <v>0</v>
      </c>
      <c r="M2623" s="734">
        <v>0</v>
      </c>
      <c r="N2623" s="931"/>
      <c r="O2623" s="530">
        <f t="shared" ref="O2623" si="3994">IF(N2623&gt;L2623,"0 ",N2623-L2623)</f>
        <v>0</v>
      </c>
      <c r="P2623" s="530">
        <f t="shared" ref="P2623" si="3995">IF(N2623&lt;L2623,"0 ",N2623-L2623)</f>
        <v>0</v>
      </c>
      <c r="Q2623" s="646"/>
      <c r="R2623" s="536"/>
      <c r="S2623" s="536"/>
      <c r="T2623" s="536"/>
      <c r="U2623" s="536"/>
      <c r="V2623" s="536"/>
      <c r="W2623" s="683" t="str">
        <f t="shared" ref="W2623" si="3996">IF(SUM(Q2623:V2623)=X2623,"OK",SUM(Q2623:V2623)-X2623)</f>
        <v>OK</v>
      </c>
      <c r="X2623" s="141"/>
      <c r="Y2623" s="141"/>
      <c r="Z2623" s="552"/>
      <c r="AA2623" s="552"/>
      <c r="AB2623" s="683" t="str">
        <f t="shared" ref="AB2623" si="3997">IF(SUM(Z2623:AA2623)=AC2623,"OK",SUM(Z2623:AA2623)-AC2623)</f>
        <v>OK</v>
      </c>
      <c r="AC2623" s="593"/>
      <c r="AD2623" s="530">
        <f t="shared" ref="AD2623" si="3998">X2623+Y2623+AC2623</f>
        <v>0</v>
      </c>
      <c r="AE2623" s="842">
        <f t="shared" ref="AE2623" si="3999">N2623+AD2623</f>
        <v>0</v>
      </c>
      <c r="AF2623" s="931"/>
      <c r="AG2623" s="530">
        <f t="shared" ref="AG2623" si="4000">IF(AF2623&gt;M2623,"0 ",AF2623-M2623)</f>
        <v>0</v>
      </c>
      <c r="AH2623" s="530">
        <f t="shared" ref="AH2623" si="4001">IF(AF2623&lt;M2623,"0 ",AF2623-M2623)</f>
        <v>0</v>
      </c>
      <c r="AI2623" s="641"/>
      <c r="AJ2623" s="537"/>
      <c r="AK2623" s="537"/>
      <c r="AL2623" s="537"/>
      <c r="AM2623" s="537"/>
      <c r="AN2623" s="537"/>
      <c r="AO2623" s="683" t="str">
        <f t="shared" ref="AO2623" si="4002">IF(SUM(AI2623:AN2623)=AP2623,"OK",SUM(AI2623:AN2623)-AP2623)</f>
        <v>OK</v>
      </c>
      <c r="AP2623" s="141"/>
      <c r="AQ2623" s="141"/>
      <c r="AR2623" s="552"/>
      <c r="AS2623" s="552"/>
      <c r="AT2623" s="683" t="str">
        <f t="shared" ref="AT2623" si="4003">IF(SUM(AR2623:AS2623)=AU2623,"OK",SUM(AR2623:AS2623)-AU2623)</f>
        <v>OK</v>
      </c>
      <c r="AU2623" s="593"/>
      <c r="AV2623" s="530">
        <f t="shared" ref="AV2623" si="4004">AP2623+AQ2623+AU2623</f>
        <v>0</v>
      </c>
      <c r="AW2623" s="842">
        <f t="shared" ref="AW2623" si="4005">AF2623+AV2623</f>
        <v>0</v>
      </c>
      <c r="AX2623" s="115">
        <f t="shared" ref="AX2623" si="4006">L2623</f>
        <v>0</v>
      </c>
      <c r="AY2623" s="5">
        <f t="shared" ref="AY2623" si="4007">AE2623</f>
        <v>0</v>
      </c>
      <c r="AZ2623" s="7">
        <f t="shared" ref="AZ2623" si="4008">AY2623-AX2623</f>
        <v>0</v>
      </c>
      <c r="BA2623" s="335" t="e">
        <f t="shared" ref="BA2623" si="4009">AZ2623/AX2623</f>
        <v>#DIV/0!</v>
      </c>
      <c r="BB2623" s="23">
        <f t="shared" ref="BB2623" si="4010">M2623</f>
        <v>0</v>
      </c>
      <c r="BC2623" s="5">
        <f t="shared" ref="BC2623" si="4011">AW2623</f>
        <v>0</v>
      </c>
      <c r="BD2623" s="7">
        <f t="shared" ref="BD2623" si="4012">BC2623-BB2623</f>
        <v>0</v>
      </c>
      <c r="BE2623" s="335" t="e">
        <f t="shared" ref="BE2623" si="4013">BD2623/BB2623</f>
        <v>#DIV/0!</v>
      </c>
      <c r="BF2623" s="667"/>
      <c r="BG2623" s="826" t="str">
        <f t="shared" ref="BG2623" si="4014">RIGHT(LEFT(I2623,3),2)&amp;"."&amp;RIGHT(LEFT(I2623,5),2)</f>
        <v>35.40</v>
      </c>
      <c r="BH2623" s="668" t="b">
        <f>COUNTIF('Codes SEC'!$B$2:$B$250,Ministres!BG2623)&gt;0</f>
        <v>1</v>
      </c>
      <c r="BI2623" s="667"/>
      <c r="BJ2623" s="667"/>
      <c r="BK2623" s="667"/>
      <c r="BL2623" s="667"/>
      <c r="BM2623" s="667"/>
      <c r="BN2623" s="667"/>
    </row>
    <row r="2624" spans="1:66" ht="35.1" customHeight="1" x14ac:dyDescent="0.25">
      <c r="A2624" s="222" t="s">
        <v>6127</v>
      </c>
      <c r="B2624" s="112">
        <v>18</v>
      </c>
      <c r="C2624" s="116" t="s">
        <v>0</v>
      </c>
      <c r="D2624" s="620">
        <v>1000</v>
      </c>
      <c r="E2624" s="278"/>
      <c r="F2624" s="116">
        <v>12</v>
      </c>
      <c r="G2624" s="694">
        <v>1</v>
      </c>
      <c r="H2624" s="878" t="str">
        <f t="shared" si="3972"/>
        <v>099</v>
      </c>
      <c r="I2624" s="457" t="s">
        <v>3260</v>
      </c>
      <c r="J2624" s="385" t="s">
        <v>2891</v>
      </c>
      <c r="K2624" s="408" t="s">
        <v>637</v>
      </c>
      <c r="L2624" s="726">
        <v>2930</v>
      </c>
      <c r="M2624" s="727">
        <v>1677</v>
      </c>
      <c r="N2624" s="931"/>
      <c r="O2624" s="530">
        <f t="shared" si="3973"/>
        <v>-2930</v>
      </c>
      <c r="P2624" s="530" t="str">
        <f t="shared" si="3974"/>
        <v xml:space="preserve">0 </v>
      </c>
      <c r="Q2624" s="646"/>
      <c r="R2624" s="536"/>
      <c r="S2624" s="536"/>
      <c r="T2624" s="536"/>
      <c r="U2624" s="536"/>
      <c r="V2624" s="536"/>
      <c r="W2624" s="683" t="str">
        <f t="shared" si="3985"/>
        <v>OK</v>
      </c>
      <c r="X2624" s="141"/>
      <c r="Y2624" s="141"/>
      <c r="Z2624" s="552"/>
      <c r="AA2624" s="552"/>
      <c r="AB2624" s="683" t="str">
        <f t="shared" si="3986"/>
        <v>OK</v>
      </c>
      <c r="AC2624" s="593"/>
      <c r="AD2624" s="530">
        <f t="shared" si="3975"/>
        <v>0</v>
      </c>
      <c r="AE2624" s="842">
        <f t="shared" si="3976"/>
        <v>0</v>
      </c>
      <c r="AF2624" s="931"/>
      <c r="AG2624" s="530">
        <f t="shared" si="3977"/>
        <v>-1677</v>
      </c>
      <c r="AH2624" s="530" t="str">
        <f t="shared" si="3978"/>
        <v xml:space="preserve">0 </v>
      </c>
      <c r="AI2624" s="641"/>
      <c r="AJ2624" s="537"/>
      <c r="AK2624" s="537"/>
      <c r="AL2624" s="537"/>
      <c r="AM2624" s="537"/>
      <c r="AN2624" s="537"/>
      <c r="AO2624" s="683" t="str">
        <f t="shared" si="3987"/>
        <v>OK</v>
      </c>
      <c r="AP2624" s="141"/>
      <c r="AQ2624" s="141"/>
      <c r="AR2624" s="552"/>
      <c r="AS2624" s="552"/>
      <c r="AT2624" s="683" t="str">
        <f t="shared" si="3988"/>
        <v>OK</v>
      </c>
      <c r="AU2624" s="593"/>
      <c r="AV2624" s="530">
        <f t="shared" si="3979"/>
        <v>0</v>
      </c>
      <c r="AW2624" s="842">
        <f t="shared" si="3980"/>
        <v>0</v>
      </c>
      <c r="AX2624" s="115">
        <f t="shared" si="3981"/>
        <v>2930</v>
      </c>
      <c r="AY2624" s="5">
        <f t="shared" si="3982"/>
        <v>0</v>
      </c>
      <c r="AZ2624" s="7">
        <f t="shared" si="3989"/>
        <v>-2930</v>
      </c>
      <c r="BA2624" s="335">
        <f t="shared" ref="BA2624:BA2632" si="4015">AZ2624/AX2624</f>
        <v>-1</v>
      </c>
      <c r="BB2624" s="23">
        <f t="shared" si="3983"/>
        <v>1677</v>
      </c>
      <c r="BC2624" s="5">
        <f t="shared" si="3991"/>
        <v>0</v>
      </c>
      <c r="BD2624" s="7">
        <f t="shared" si="3992"/>
        <v>-1677</v>
      </c>
      <c r="BE2624" s="335">
        <f t="shared" ref="BE2624:BE2632" si="4016">BD2624/BB2624</f>
        <v>-1</v>
      </c>
      <c r="BG2624" s="826" t="str">
        <f t="shared" si="3984"/>
        <v>41.40</v>
      </c>
      <c r="BH2624" s="607" t="b">
        <f>COUNTIF('Codes SEC'!$B$2:$B$250,Ministres!BG2624)&gt;0</f>
        <v>1</v>
      </c>
    </row>
    <row r="2625" spans="1:66" ht="35.1" customHeight="1" x14ac:dyDescent="0.25">
      <c r="A2625" s="21" t="s">
        <v>6127</v>
      </c>
      <c r="B2625" s="112">
        <v>18</v>
      </c>
      <c r="C2625" s="116" t="s">
        <v>0</v>
      </c>
      <c r="D2625" s="620">
        <v>1000</v>
      </c>
      <c r="E2625" s="278"/>
      <c r="F2625" s="116">
        <v>12</v>
      </c>
      <c r="G2625" s="694">
        <v>1</v>
      </c>
      <c r="H2625" s="878" t="str">
        <f t="shared" si="3972"/>
        <v>099</v>
      </c>
      <c r="I2625" s="397" t="s">
        <v>3260</v>
      </c>
      <c r="J2625" s="380" t="s">
        <v>2892</v>
      </c>
      <c r="K2625" s="408" t="s">
        <v>522</v>
      </c>
      <c r="L2625" s="733">
        <v>200</v>
      </c>
      <c r="M2625" s="734">
        <v>200</v>
      </c>
      <c r="N2625" s="931"/>
      <c r="O2625" s="530">
        <f t="shared" si="3973"/>
        <v>-200</v>
      </c>
      <c r="P2625" s="530" t="str">
        <f t="shared" si="3974"/>
        <v xml:space="preserve">0 </v>
      </c>
      <c r="Q2625" s="646"/>
      <c r="R2625" s="536"/>
      <c r="S2625" s="536"/>
      <c r="T2625" s="536"/>
      <c r="U2625" s="536"/>
      <c r="V2625" s="536"/>
      <c r="W2625" s="683" t="str">
        <f t="shared" si="3985"/>
        <v>OK</v>
      </c>
      <c r="X2625" s="141"/>
      <c r="Y2625" s="141"/>
      <c r="Z2625" s="552"/>
      <c r="AA2625" s="552"/>
      <c r="AB2625" s="683" t="str">
        <f t="shared" si="3986"/>
        <v>OK</v>
      </c>
      <c r="AC2625" s="593"/>
      <c r="AD2625" s="530">
        <f t="shared" si="3975"/>
        <v>0</v>
      </c>
      <c r="AE2625" s="842">
        <f t="shared" si="3976"/>
        <v>0</v>
      </c>
      <c r="AF2625" s="931"/>
      <c r="AG2625" s="530">
        <f t="shared" si="3977"/>
        <v>-200</v>
      </c>
      <c r="AH2625" s="530" t="str">
        <f t="shared" si="3978"/>
        <v xml:space="preserve">0 </v>
      </c>
      <c r="AI2625" s="641"/>
      <c r="AJ2625" s="537"/>
      <c r="AK2625" s="537"/>
      <c r="AL2625" s="537"/>
      <c r="AM2625" s="537"/>
      <c r="AN2625" s="537"/>
      <c r="AO2625" s="683" t="str">
        <f t="shared" si="3987"/>
        <v>OK</v>
      </c>
      <c r="AP2625" s="141"/>
      <c r="AQ2625" s="141"/>
      <c r="AR2625" s="552"/>
      <c r="AS2625" s="552"/>
      <c r="AT2625" s="683" t="str">
        <f t="shared" si="3988"/>
        <v>OK</v>
      </c>
      <c r="AU2625" s="593"/>
      <c r="AV2625" s="530">
        <f t="shared" si="3979"/>
        <v>0</v>
      </c>
      <c r="AW2625" s="842">
        <f t="shared" si="3980"/>
        <v>0</v>
      </c>
      <c r="AX2625" s="115">
        <f t="shared" si="3981"/>
        <v>200</v>
      </c>
      <c r="AY2625" s="5">
        <f t="shared" si="3982"/>
        <v>0</v>
      </c>
      <c r="AZ2625" s="7">
        <f t="shared" si="3989"/>
        <v>-200</v>
      </c>
      <c r="BA2625" s="335">
        <f t="shared" si="4015"/>
        <v>-1</v>
      </c>
      <c r="BB2625" s="23">
        <f t="shared" si="3983"/>
        <v>200</v>
      </c>
      <c r="BC2625" s="5">
        <f t="shared" si="3991"/>
        <v>0</v>
      </c>
      <c r="BD2625" s="7">
        <f t="shared" si="3992"/>
        <v>-200</v>
      </c>
      <c r="BE2625" s="335">
        <f t="shared" si="4016"/>
        <v>-1</v>
      </c>
      <c r="BF2625"/>
      <c r="BG2625" s="826" t="str">
        <f t="shared" si="3984"/>
        <v>41.40</v>
      </c>
      <c r="BH2625" s="607" t="b">
        <f>COUNTIF('Codes SEC'!$B$2:$B$250,Ministres!BG2625)&gt;0</f>
        <v>1</v>
      </c>
      <c r="BI2625"/>
    </row>
    <row r="2626" spans="1:66" s="203" customFormat="1" ht="35.1" customHeight="1" x14ac:dyDescent="0.25">
      <c r="A2626" s="21" t="s">
        <v>6127</v>
      </c>
      <c r="B2626" s="112" t="s">
        <v>5015</v>
      </c>
      <c r="C2626" s="116" t="s">
        <v>0</v>
      </c>
      <c r="D2626" s="620">
        <v>1000</v>
      </c>
      <c r="E2626" s="278"/>
      <c r="F2626" s="116">
        <v>12</v>
      </c>
      <c r="G2626" s="694"/>
      <c r="H2626" s="1012" t="s">
        <v>3362</v>
      </c>
      <c r="I2626" s="397">
        <v>84140000</v>
      </c>
      <c r="J2626" s="380" t="s">
        <v>7204</v>
      </c>
      <c r="K2626" s="408" t="s">
        <v>7233</v>
      </c>
      <c r="L2626" s="733">
        <v>0</v>
      </c>
      <c r="M2626" s="734">
        <v>0</v>
      </c>
      <c r="N2626" s="931"/>
      <c r="O2626" s="530">
        <f>IF(N2626&gt;L2626,"0 ",N2626-L2626)</f>
        <v>0</v>
      </c>
      <c r="P2626" s="530">
        <f>IF(N2626&lt;L2626,"0 ",N2626-L2626)</f>
        <v>0</v>
      </c>
      <c r="Q2626" s="646"/>
      <c r="R2626" s="536"/>
      <c r="S2626" s="536"/>
      <c r="T2626" s="536"/>
      <c r="U2626" s="536"/>
      <c r="V2626" s="536"/>
      <c r="W2626" s="683" t="str">
        <f>IF(SUM(Q2626:V2626)=X2626,"OK",SUM(Q2626:V2626)-X2626)</f>
        <v>OK</v>
      </c>
      <c r="X2626" s="141"/>
      <c r="Y2626" s="141"/>
      <c r="Z2626" s="552"/>
      <c r="AA2626" s="552"/>
      <c r="AB2626" s="683" t="str">
        <f>IF(SUM(Z2626:AA2626)=AC2626,"OK",SUM(Z2626:AA2626)-AC2626)</f>
        <v>OK</v>
      </c>
      <c r="AC2626" s="593"/>
      <c r="AD2626" s="530">
        <f>X2626+Y2626+AC2626</f>
        <v>0</v>
      </c>
      <c r="AE2626" s="842">
        <f>N2626+AD2626</f>
        <v>0</v>
      </c>
      <c r="AF2626" s="931"/>
      <c r="AG2626" s="530">
        <f>IF(AF2626&gt;M2626,"0 ",AF2626-M2626)</f>
        <v>0</v>
      </c>
      <c r="AH2626" s="530">
        <f>IF(AF2626&lt;M2626,"0 ",AF2626-M2626)</f>
        <v>0</v>
      </c>
      <c r="AI2626" s="641"/>
      <c r="AJ2626" s="537"/>
      <c r="AK2626" s="537"/>
      <c r="AL2626" s="537"/>
      <c r="AM2626" s="537"/>
      <c r="AN2626" s="537"/>
      <c r="AO2626" s="683" t="str">
        <f>IF(SUM(AI2626:AN2626)=AP2626,"OK",SUM(AI2626:AN2626)-AP2626)</f>
        <v>OK</v>
      </c>
      <c r="AP2626" s="141"/>
      <c r="AQ2626" s="141"/>
      <c r="AR2626" s="552"/>
      <c r="AS2626" s="552"/>
      <c r="AT2626" s="683" t="str">
        <f>IF(SUM(AR2626:AS2626)=AU2626,"OK",SUM(AR2626:AS2626)-AU2626)</f>
        <v>OK</v>
      </c>
      <c r="AU2626" s="593"/>
      <c r="AV2626" s="530">
        <f>AP2626+AQ2626+AU2626</f>
        <v>0</v>
      </c>
      <c r="AW2626" s="842">
        <f>AF2626+AV2626</f>
        <v>0</v>
      </c>
      <c r="AX2626" s="115">
        <f>L2626</f>
        <v>0</v>
      </c>
      <c r="AY2626" s="5">
        <f>AE2626</f>
        <v>0</v>
      </c>
      <c r="AZ2626" s="7">
        <f>AY2626-AX2626</f>
        <v>0</v>
      </c>
      <c r="BA2626" s="335" t="e">
        <f>AZ2626/AX2626</f>
        <v>#DIV/0!</v>
      </c>
      <c r="BB2626" s="23">
        <f>M2626</f>
        <v>0</v>
      </c>
      <c r="BC2626" s="5">
        <f>AW2626</f>
        <v>0</v>
      </c>
      <c r="BD2626" s="7">
        <f>BC2626-BB2626</f>
        <v>0</v>
      </c>
      <c r="BE2626" s="335" t="e">
        <f>BD2626/BB2626</f>
        <v>#DIV/0!</v>
      </c>
      <c r="BF2626" s="667"/>
      <c r="BG2626" s="826" t="str">
        <f>RIGHT(LEFT(I2626,3),2)&amp;"."&amp;RIGHT(LEFT(I2626,5),2)</f>
        <v>41.40</v>
      </c>
      <c r="BH2626" s="668" t="b">
        <f>COUNTIF('Codes SEC'!$B$2:$B$250,Ministres!BG2626)&gt;0</f>
        <v>1</v>
      </c>
      <c r="BI2626" s="667"/>
      <c r="BJ2626" s="667"/>
      <c r="BK2626" s="667"/>
      <c r="BL2626" s="667"/>
      <c r="BM2626" s="667"/>
      <c r="BN2626" s="667"/>
    </row>
    <row r="2627" spans="1:66" ht="35.1" customHeight="1" x14ac:dyDescent="0.25">
      <c r="A2627" s="21" t="s">
        <v>6127</v>
      </c>
      <c r="B2627" s="112" t="s">
        <v>5015</v>
      </c>
      <c r="C2627" s="116" t="s">
        <v>0</v>
      </c>
      <c r="D2627" s="620">
        <v>1000</v>
      </c>
      <c r="E2627" s="278"/>
      <c r="F2627" s="116">
        <v>12</v>
      </c>
      <c r="G2627" s="700">
        <v>1</v>
      </c>
      <c r="H2627" s="888" t="str">
        <f t="shared" si="3972"/>
        <v>099</v>
      </c>
      <c r="I2627" s="580">
        <v>84322000</v>
      </c>
      <c r="J2627" s="689" t="s">
        <v>5319</v>
      </c>
      <c r="K2627" s="411" t="s">
        <v>5320</v>
      </c>
      <c r="L2627" s="733">
        <v>0</v>
      </c>
      <c r="M2627" s="734">
        <v>0</v>
      </c>
      <c r="N2627" s="931"/>
      <c r="O2627" s="530">
        <f t="shared" si="3973"/>
        <v>0</v>
      </c>
      <c r="P2627" s="530">
        <f t="shared" si="3974"/>
        <v>0</v>
      </c>
      <c r="Q2627" s="646"/>
      <c r="R2627" s="536"/>
      <c r="S2627" s="536"/>
      <c r="T2627" s="536"/>
      <c r="U2627" s="536"/>
      <c r="V2627" s="536"/>
      <c r="W2627" s="683" t="str">
        <f>IF(SUM(Q2627:V2627)=X2627,"OK",SUM(Q2627:V2627)-X2627)</f>
        <v>OK</v>
      </c>
      <c r="X2627" s="141"/>
      <c r="Y2627" s="141"/>
      <c r="Z2627" s="552"/>
      <c r="AA2627" s="552"/>
      <c r="AB2627" s="683" t="str">
        <f>IF(SUM(Z2627:AA2627)=AC2627,"OK",SUM(Z2627:AA2627)-AC2627)</f>
        <v>OK</v>
      </c>
      <c r="AC2627" s="593"/>
      <c r="AD2627" s="530">
        <f t="shared" si="3975"/>
        <v>0</v>
      </c>
      <c r="AE2627" s="842">
        <f t="shared" si="3976"/>
        <v>0</v>
      </c>
      <c r="AF2627" s="931"/>
      <c r="AG2627" s="530">
        <f t="shared" si="3977"/>
        <v>0</v>
      </c>
      <c r="AH2627" s="530">
        <f t="shared" si="3978"/>
        <v>0</v>
      </c>
      <c r="AI2627" s="641"/>
      <c r="AJ2627" s="537"/>
      <c r="AK2627" s="537"/>
      <c r="AL2627" s="537"/>
      <c r="AM2627" s="537"/>
      <c r="AN2627" s="537"/>
      <c r="AO2627" s="683" t="str">
        <f>IF(SUM(AI2627:AN2627)=AP2627,"OK",SUM(AI2627:AN2627)-AP2627)</f>
        <v>OK</v>
      </c>
      <c r="AP2627" s="141"/>
      <c r="AQ2627" s="141"/>
      <c r="AR2627" s="552"/>
      <c r="AS2627" s="552"/>
      <c r="AT2627" s="683" t="str">
        <f>IF(SUM(AR2627:AS2627)=AU2627,"OK",SUM(AR2627:AS2627)-AU2627)</f>
        <v>OK</v>
      </c>
      <c r="AU2627" s="593"/>
      <c r="AV2627" s="530">
        <f t="shared" si="3979"/>
        <v>0</v>
      </c>
      <c r="AW2627" s="842">
        <f t="shared" si="3980"/>
        <v>0</v>
      </c>
      <c r="AX2627" s="115">
        <f t="shared" si="3981"/>
        <v>0</v>
      </c>
      <c r="AY2627" s="5">
        <f t="shared" si="3982"/>
        <v>0</v>
      </c>
      <c r="AZ2627" s="7">
        <f>AY2627-AX2627</f>
        <v>0</v>
      </c>
      <c r="BA2627" s="335" t="e">
        <f>AZ2627/AX2627</f>
        <v>#DIV/0!</v>
      </c>
      <c r="BB2627" s="23">
        <f t="shared" si="3983"/>
        <v>0</v>
      </c>
      <c r="BC2627" s="5">
        <f>AW2627</f>
        <v>0</v>
      </c>
      <c r="BD2627" s="7">
        <f>BC2627-BB2627</f>
        <v>0</v>
      </c>
      <c r="BE2627" s="335" t="e">
        <f>BD2627/BB2627</f>
        <v>#DIV/0!</v>
      </c>
      <c r="BG2627" s="826" t="str">
        <f t="shared" si="3984"/>
        <v>43.22</v>
      </c>
      <c r="BH2627" s="607" t="b">
        <f>COUNTIF('Codes SEC'!$B$2:$B$250,Ministres!BG2627)&gt;0</f>
        <v>1</v>
      </c>
    </row>
    <row r="2628" spans="1:66" ht="35.1" customHeight="1" x14ac:dyDescent="0.25">
      <c r="A2628" s="222" t="s">
        <v>6127</v>
      </c>
      <c r="B2628" s="112">
        <v>18</v>
      </c>
      <c r="C2628" s="116" t="s">
        <v>0</v>
      </c>
      <c r="D2628" s="620">
        <v>1000</v>
      </c>
      <c r="E2628" s="278"/>
      <c r="F2628" s="116">
        <v>12</v>
      </c>
      <c r="G2628" s="694">
        <v>1</v>
      </c>
      <c r="H2628" s="878" t="str">
        <f t="shared" si="3972"/>
        <v>099</v>
      </c>
      <c r="I2628" s="457" t="s">
        <v>3275</v>
      </c>
      <c r="J2628" s="385" t="s">
        <v>2893</v>
      </c>
      <c r="K2628" s="422" t="s">
        <v>3911</v>
      </c>
      <c r="L2628" s="733">
        <v>918</v>
      </c>
      <c r="M2628" s="734">
        <v>868</v>
      </c>
      <c r="N2628" s="931"/>
      <c r="O2628" s="530">
        <f t="shared" si="3973"/>
        <v>-918</v>
      </c>
      <c r="P2628" s="530" t="str">
        <f t="shared" si="3974"/>
        <v xml:space="preserve">0 </v>
      </c>
      <c r="Q2628" s="646"/>
      <c r="R2628" s="536"/>
      <c r="S2628" s="536"/>
      <c r="T2628" s="536"/>
      <c r="U2628" s="536"/>
      <c r="V2628" s="536"/>
      <c r="W2628" s="683" t="str">
        <f t="shared" si="3985"/>
        <v>OK</v>
      </c>
      <c r="X2628" s="141"/>
      <c r="Y2628" s="141"/>
      <c r="Z2628" s="552"/>
      <c r="AA2628" s="552"/>
      <c r="AB2628" s="683" t="str">
        <f t="shared" si="3986"/>
        <v>OK</v>
      </c>
      <c r="AC2628" s="593"/>
      <c r="AD2628" s="530">
        <f t="shared" si="3975"/>
        <v>0</v>
      </c>
      <c r="AE2628" s="842">
        <f t="shared" si="3976"/>
        <v>0</v>
      </c>
      <c r="AF2628" s="931"/>
      <c r="AG2628" s="530">
        <f t="shared" si="3977"/>
        <v>-868</v>
      </c>
      <c r="AH2628" s="530" t="str">
        <f t="shared" si="3978"/>
        <v xml:space="preserve">0 </v>
      </c>
      <c r="AI2628" s="641"/>
      <c r="AJ2628" s="537"/>
      <c r="AK2628" s="537"/>
      <c r="AL2628" s="537"/>
      <c r="AM2628" s="537"/>
      <c r="AN2628" s="537"/>
      <c r="AO2628" s="683" t="str">
        <f t="shared" si="3987"/>
        <v>OK</v>
      </c>
      <c r="AP2628" s="141"/>
      <c r="AQ2628" s="141"/>
      <c r="AR2628" s="552"/>
      <c r="AS2628" s="552"/>
      <c r="AT2628" s="683" t="str">
        <f t="shared" si="3988"/>
        <v>OK</v>
      </c>
      <c r="AU2628" s="593"/>
      <c r="AV2628" s="530">
        <f t="shared" si="3979"/>
        <v>0</v>
      </c>
      <c r="AW2628" s="842">
        <f t="shared" si="3980"/>
        <v>0</v>
      </c>
      <c r="AX2628" s="115">
        <f t="shared" si="3981"/>
        <v>918</v>
      </c>
      <c r="AY2628" s="5">
        <f t="shared" si="3982"/>
        <v>0</v>
      </c>
      <c r="AZ2628" s="7">
        <f t="shared" si="3989"/>
        <v>-918</v>
      </c>
      <c r="BA2628" s="335">
        <f t="shared" si="4015"/>
        <v>-1</v>
      </c>
      <c r="BB2628" s="23">
        <f t="shared" si="3983"/>
        <v>868</v>
      </c>
      <c r="BC2628" s="5">
        <f t="shared" si="3991"/>
        <v>0</v>
      </c>
      <c r="BD2628" s="7">
        <f t="shared" si="3992"/>
        <v>-868</v>
      </c>
      <c r="BE2628" s="335">
        <f t="shared" si="4016"/>
        <v>-1</v>
      </c>
      <c r="BF2628"/>
      <c r="BG2628" s="826" t="str">
        <f t="shared" si="3984"/>
        <v>43.40</v>
      </c>
      <c r="BH2628" s="607" t="b">
        <f>COUNTIF('Codes SEC'!$B$2:$B$250,Ministres!BG2628)&gt;0</f>
        <v>1</v>
      </c>
    </row>
    <row r="2629" spans="1:66" ht="35.1" customHeight="1" x14ac:dyDescent="0.25">
      <c r="A2629" s="222" t="s">
        <v>6127</v>
      </c>
      <c r="B2629" s="112" t="s">
        <v>5015</v>
      </c>
      <c r="C2629" s="116" t="s">
        <v>0</v>
      </c>
      <c r="D2629" s="620">
        <v>1000</v>
      </c>
      <c r="E2629" s="278"/>
      <c r="F2629" s="116">
        <v>12</v>
      </c>
      <c r="G2629" s="700"/>
      <c r="H2629" s="888" t="str">
        <f t="shared" si="3972"/>
        <v>099</v>
      </c>
      <c r="I2629" s="580">
        <v>84340000</v>
      </c>
      <c r="J2629" s="689" t="s">
        <v>5928</v>
      </c>
      <c r="K2629" s="411" t="s">
        <v>5929</v>
      </c>
      <c r="L2629" s="733">
        <v>0</v>
      </c>
      <c r="M2629" s="734">
        <v>0</v>
      </c>
      <c r="N2629" s="931"/>
      <c r="O2629" s="530">
        <f t="shared" si="3973"/>
        <v>0</v>
      </c>
      <c r="P2629" s="530">
        <f t="shared" si="3974"/>
        <v>0</v>
      </c>
      <c r="Q2629" s="646"/>
      <c r="R2629" s="536"/>
      <c r="S2629" s="536"/>
      <c r="T2629" s="536"/>
      <c r="U2629" s="536"/>
      <c r="V2629" s="536"/>
      <c r="W2629" s="683" t="str">
        <f>IF(SUM(Q2629:V2629)=X2629,"OK",SUM(Q2629:V2629)-X2629)</f>
        <v>OK</v>
      </c>
      <c r="X2629" s="141"/>
      <c r="Y2629" s="141"/>
      <c r="Z2629" s="552"/>
      <c r="AA2629" s="552"/>
      <c r="AB2629" s="683" t="str">
        <f>IF(SUM(Z2629:AA2629)=AC2629,"OK",SUM(Z2629:AA2629)-AC2629)</f>
        <v>OK</v>
      </c>
      <c r="AC2629" s="593"/>
      <c r="AD2629" s="530">
        <f t="shared" si="3975"/>
        <v>0</v>
      </c>
      <c r="AE2629" s="842">
        <f t="shared" si="3976"/>
        <v>0</v>
      </c>
      <c r="AF2629" s="931"/>
      <c r="AG2629" s="530">
        <f t="shared" si="3977"/>
        <v>0</v>
      </c>
      <c r="AH2629" s="530">
        <f t="shared" si="3978"/>
        <v>0</v>
      </c>
      <c r="AI2629" s="641"/>
      <c r="AJ2629" s="537"/>
      <c r="AK2629" s="537"/>
      <c r="AL2629" s="537"/>
      <c r="AM2629" s="537"/>
      <c r="AN2629" s="537"/>
      <c r="AO2629" s="683" t="str">
        <f>IF(SUM(AI2629:AN2629)=AP2629,"OK",SUM(AI2629:AN2629)-AP2629)</f>
        <v>OK</v>
      </c>
      <c r="AP2629" s="141"/>
      <c r="AQ2629" s="141"/>
      <c r="AR2629" s="552"/>
      <c r="AS2629" s="552"/>
      <c r="AT2629" s="683" t="str">
        <f>IF(SUM(AR2629:AS2629)=AU2629,"OK",SUM(AR2629:AS2629)-AU2629)</f>
        <v>OK</v>
      </c>
      <c r="AU2629" s="593"/>
      <c r="AV2629" s="530">
        <f t="shared" si="3979"/>
        <v>0</v>
      </c>
      <c r="AW2629" s="842">
        <f t="shared" si="3980"/>
        <v>0</v>
      </c>
      <c r="AX2629" s="115">
        <f t="shared" si="3981"/>
        <v>0</v>
      </c>
      <c r="AY2629" s="5">
        <f t="shared" si="3982"/>
        <v>0</v>
      </c>
      <c r="AZ2629" s="7">
        <f>AY2629-AX2629</f>
        <v>0</v>
      </c>
      <c r="BA2629" s="335" t="e">
        <f>AZ2629/AX2629</f>
        <v>#DIV/0!</v>
      </c>
      <c r="BB2629" s="23">
        <f t="shared" si="3983"/>
        <v>0</v>
      </c>
      <c r="BC2629" s="5">
        <f>AW2629</f>
        <v>0</v>
      </c>
      <c r="BD2629" s="7">
        <f>BC2629-BB2629</f>
        <v>0</v>
      </c>
      <c r="BE2629" s="335" t="e">
        <f>BD2629/BB2629</f>
        <v>#DIV/0!</v>
      </c>
      <c r="BG2629" s="826" t="str">
        <f t="shared" si="3984"/>
        <v>43.40</v>
      </c>
      <c r="BH2629" s="607" t="b">
        <f>COUNTIF('Codes SEC'!$B$2:$B$250,Ministres!BG2629)&gt;0</f>
        <v>1</v>
      </c>
    </row>
    <row r="2630" spans="1:66" ht="35.1" customHeight="1" x14ac:dyDescent="0.25">
      <c r="A2630" s="222" t="s">
        <v>6127</v>
      </c>
      <c r="B2630" s="112" t="s">
        <v>5015</v>
      </c>
      <c r="C2630" s="116" t="s">
        <v>0</v>
      </c>
      <c r="D2630" s="620">
        <v>1000</v>
      </c>
      <c r="E2630" s="278"/>
      <c r="F2630" s="116">
        <v>12</v>
      </c>
      <c r="G2630" s="700"/>
      <c r="H2630" s="888" t="str">
        <f t="shared" si="3972"/>
        <v>099</v>
      </c>
      <c r="I2630" s="580">
        <v>84340000</v>
      </c>
      <c r="J2630" s="689" t="s">
        <v>5936</v>
      </c>
      <c r="K2630" s="411" t="s">
        <v>5937</v>
      </c>
      <c r="L2630" s="733">
        <v>0</v>
      </c>
      <c r="M2630" s="734">
        <v>0</v>
      </c>
      <c r="N2630" s="931"/>
      <c r="O2630" s="530">
        <f t="shared" si="3973"/>
        <v>0</v>
      </c>
      <c r="P2630" s="530">
        <f t="shared" si="3974"/>
        <v>0</v>
      </c>
      <c r="Q2630" s="646"/>
      <c r="R2630" s="536"/>
      <c r="S2630" s="536"/>
      <c r="T2630" s="536"/>
      <c r="U2630" s="536"/>
      <c r="V2630" s="536"/>
      <c r="W2630" s="683" t="str">
        <f>IF(SUM(Q2630:V2630)=X2630,"OK",SUM(Q2630:V2630)-X2630)</f>
        <v>OK</v>
      </c>
      <c r="X2630" s="141"/>
      <c r="Y2630" s="141"/>
      <c r="Z2630" s="552"/>
      <c r="AA2630" s="552"/>
      <c r="AB2630" s="683" t="str">
        <f>IF(SUM(Z2630:AA2630)=AC2630,"OK",SUM(Z2630:AA2630)-AC2630)</f>
        <v>OK</v>
      </c>
      <c r="AC2630" s="593"/>
      <c r="AD2630" s="530">
        <f t="shared" si="3975"/>
        <v>0</v>
      </c>
      <c r="AE2630" s="842">
        <f t="shared" si="3976"/>
        <v>0</v>
      </c>
      <c r="AF2630" s="931"/>
      <c r="AG2630" s="530">
        <f t="shared" si="3977"/>
        <v>0</v>
      </c>
      <c r="AH2630" s="530">
        <f t="shared" si="3978"/>
        <v>0</v>
      </c>
      <c r="AI2630" s="641"/>
      <c r="AJ2630" s="537"/>
      <c r="AK2630" s="537"/>
      <c r="AL2630" s="537"/>
      <c r="AM2630" s="537"/>
      <c r="AN2630" s="537"/>
      <c r="AO2630" s="683" t="str">
        <f>IF(SUM(AI2630:AN2630)=AP2630,"OK",SUM(AI2630:AN2630)-AP2630)</f>
        <v>OK</v>
      </c>
      <c r="AP2630" s="141"/>
      <c r="AQ2630" s="141"/>
      <c r="AR2630" s="552"/>
      <c r="AS2630" s="552"/>
      <c r="AT2630" s="683" t="str">
        <f>IF(SUM(AR2630:AS2630)=AU2630,"OK",SUM(AR2630:AS2630)-AU2630)</f>
        <v>OK</v>
      </c>
      <c r="AU2630" s="593"/>
      <c r="AV2630" s="530">
        <f t="shared" si="3979"/>
        <v>0</v>
      </c>
      <c r="AW2630" s="842">
        <f t="shared" si="3980"/>
        <v>0</v>
      </c>
      <c r="AX2630" s="115">
        <f t="shared" si="3981"/>
        <v>0</v>
      </c>
      <c r="AY2630" s="5">
        <f t="shared" si="3982"/>
        <v>0</v>
      </c>
      <c r="AZ2630" s="7">
        <f>AY2630-AX2630</f>
        <v>0</v>
      </c>
      <c r="BA2630" s="335" t="e">
        <f>AZ2630/AX2630</f>
        <v>#DIV/0!</v>
      </c>
      <c r="BB2630" s="23">
        <f t="shared" si="3983"/>
        <v>0</v>
      </c>
      <c r="BC2630" s="5">
        <f>AW2630</f>
        <v>0</v>
      </c>
      <c r="BD2630" s="7">
        <f>BC2630-BB2630</f>
        <v>0</v>
      </c>
      <c r="BE2630" s="335" t="e">
        <f>BD2630/BB2630</f>
        <v>#DIV/0!</v>
      </c>
      <c r="BG2630" s="826" t="str">
        <f t="shared" si="3984"/>
        <v>43.40</v>
      </c>
      <c r="BH2630" s="607" t="b">
        <f>COUNTIF('Codes SEC'!$B$2:$B$250,Ministres!BG2630)&gt;0</f>
        <v>1</v>
      </c>
    </row>
    <row r="2631" spans="1:66" ht="35.1" customHeight="1" x14ac:dyDescent="0.25">
      <c r="A2631" s="21" t="s">
        <v>6127</v>
      </c>
      <c r="B2631" s="112">
        <v>18</v>
      </c>
      <c r="C2631" s="116" t="s">
        <v>0</v>
      </c>
      <c r="D2631" s="620">
        <v>1000</v>
      </c>
      <c r="E2631" s="278"/>
      <c r="F2631" s="116">
        <v>12</v>
      </c>
      <c r="G2631" s="694">
        <v>1</v>
      </c>
      <c r="H2631" s="878" t="str">
        <f t="shared" si="3972"/>
        <v>099</v>
      </c>
      <c r="I2631" s="457" t="s">
        <v>3304</v>
      </c>
      <c r="J2631" s="385" t="s">
        <v>2895</v>
      </c>
      <c r="K2631" s="408" t="s">
        <v>638</v>
      </c>
      <c r="L2631" s="733">
        <v>520</v>
      </c>
      <c r="M2631" s="734">
        <v>981</v>
      </c>
      <c r="N2631" s="931"/>
      <c r="O2631" s="530">
        <f t="shared" si="3973"/>
        <v>-520</v>
      </c>
      <c r="P2631" s="530" t="str">
        <f t="shared" si="3974"/>
        <v xml:space="preserve">0 </v>
      </c>
      <c r="Q2631" s="646"/>
      <c r="R2631" s="536"/>
      <c r="S2631" s="536"/>
      <c r="T2631" s="536"/>
      <c r="U2631" s="536"/>
      <c r="V2631" s="536"/>
      <c r="W2631" s="683" t="str">
        <f>IF(SUM(Q2631:V2631)=X2631,"OK",SUM(Q2631:V2631)-X2631)</f>
        <v>OK</v>
      </c>
      <c r="X2631" s="141"/>
      <c r="Y2631" s="141"/>
      <c r="Z2631" s="552"/>
      <c r="AA2631" s="552"/>
      <c r="AB2631" s="683" t="str">
        <f>IF(SUM(Z2631:AA2631)=AC2631,"OK",SUM(Z2631:AA2631)-AC2631)</f>
        <v>OK</v>
      </c>
      <c r="AC2631" s="593"/>
      <c r="AD2631" s="530">
        <f t="shared" si="3975"/>
        <v>0</v>
      </c>
      <c r="AE2631" s="842">
        <f t="shared" si="3976"/>
        <v>0</v>
      </c>
      <c r="AF2631" s="931"/>
      <c r="AG2631" s="530">
        <f t="shared" si="3977"/>
        <v>-981</v>
      </c>
      <c r="AH2631" s="530" t="str">
        <f t="shared" si="3978"/>
        <v xml:space="preserve">0 </v>
      </c>
      <c r="AI2631" s="641"/>
      <c r="AJ2631" s="537"/>
      <c r="AK2631" s="537"/>
      <c r="AL2631" s="537"/>
      <c r="AM2631" s="537"/>
      <c r="AN2631" s="537"/>
      <c r="AO2631" s="683" t="str">
        <f>IF(SUM(AI2631:AN2631)=AP2631,"OK",SUM(AI2631:AN2631)-AP2631)</f>
        <v>OK</v>
      </c>
      <c r="AP2631" s="141"/>
      <c r="AQ2631" s="141"/>
      <c r="AR2631" s="552"/>
      <c r="AS2631" s="552"/>
      <c r="AT2631" s="683" t="str">
        <f>IF(SUM(AR2631:AS2631)=AU2631,"OK",SUM(AR2631:AS2631)-AU2631)</f>
        <v>OK</v>
      </c>
      <c r="AU2631" s="593"/>
      <c r="AV2631" s="530">
        <f t="shared" si="3979"/>
        <v>0</v>
      </c>
      <c r="AW2631" s="842">
        <f t="shared" si="3980"/>
        <v>0</v>
      </c>
      <c r="AX2631" s="115">
        <f t="shared" si="3981"/>
        <v>520</v>
      </c>
      <c r="AY2631" s="5">
        <f t="shared" si="3982"/>
        <v>0</v>
      </c>
      <c r="AZ2631" s="7">
        <f>AY2631-AX2631</f>
        <v>-520</v>
      </c>
      <c r="BA2631" s="335">
        <f>AZ2631/AX2631</f>
        <v>-1</v>
      </c>
      <c r="BB2631" s="23">
        <f t="shared" si="3983"/>
        <v>981</v>
      </c>
      <c r="BC2631" s="5">
        <f>AW2631</f>
        <v>0</v>
      </c>
      <c r="BD2631" s="7">
        <f>BC2631-BB2631</f>
        <v>-981</v>
      </c>
      <c r="BE2631" s="335">
        <f>BD2631/BB2631</f>
        <v>-1</v>
      </c>
      <c r="BG2631" s="826" t="str">
        <f t="shared" si="3984"/>
        <v>43.53</v>
      </c>
      <c r="BH2631" s="607" t="b">
        <f>COUNTIF('Codes SEC'!$B$2:$B$250,Ministres!BG2631)&gt;0</f>
        <v>1</v>
      </c>
      <c r="BI2631"/>
    </row>
    <row r="2632" spans="1:66" ht="35.1" customHeight="1" x14ac:dyDescent="0.25">
      <c r="A2632" s="222" t="s">
        <v>6127</v>
      </c>
      <c r="B2632" s="112">
        <v>18</v>
      </c>
      <c r="C2632" s="116" t="s">
        <v>0</v>
      </c>
      <c r="D2632" s="620">
        <v>1000</v>
      </c>
      <c r="E2632" s="278"/>
      <c r="F2632" s="116">
        <v>12</v>
      </c>
      <c r="G2632" s="694">
        <v>1</v>
      </c>
      <c r="H2632" s="878" t="str">
        <f t="shared" si="3972"/>
        <v>099</v>
      </c>
      <c r="I2632" s="457" t="s">
        <v>3287</v>
      </c>
      <c r="J2632" s="385" t="s">
        <v>2894</v>
      </c>
      <c r="K2632" s="408" t="s">
        <v>5427</v>
      </c>
      <c r="L2632" s="733">
        <v>0</v>
      </c>
      <c r="M2632" s="734">
        <v>0</v>
      </c>
      <c r="N2632" s="931"/>
      <c r="O2632" s="530">
        <f t="shared" si="3973"/>
        <v>0</v>
      </c>
      <c r="P2632" s="530">
        <f t="shared" si="3974"/>
        <v>0</v>
      </c>
      <c r="Q2632" s="646"/>
      <c r="R2632" s="536"/>
      <c r="S2632" s="536"/>
      <c r="T2632" s="536"/>
      <c r="U2632" s="536"/>
      <c r="V2632" s="536"/>
      <c r="W2632" s="683" t="str">
        <f t="shared" si="3985"/>
        <v>OK</v>
      </c>
      <c r="X2632" s="141"/>
      <c r="Y2632" s="141"/>
      <c r="Z2632" s="552"/>
      <c r="AA2632" s="552"/>
      <c r="AB2632" s="683" t="str">
        <f t="shared" si="3986"/>
        <v>OK</v>
      </c>
      <c r="AC2632" s="593"/>
      <c r="AD2632" s="530">
        <f t="shared" si="3975"/>
        <v>0</v>
      </c>
      <c r="AE2632" s="842">
        <f t="shared" si="3976"/>
        <v>0</v>
      </c>
      <c r="AF2632" s="931"/>
      <c r="AG2632" s="530">
        <f t="shared" si="3977"/>
        <v>0</v>
      </c>
      <c r="AH2632" s="530">
        <f t="shared" si="3978"/>
        <v>0</v>
      </c>
      <c r="AI2632" s="641"/>
      <c r="AJ2632" s="537"/>
      <c r="AK2632" s="537"/>
      <c r="AL2632" s="537"/>
      <c r="AM2632" s="537"/>
      <c r="AN2632" s="537"/>
      <c r="AO2632" s="683" t="str">
        <f t="shared" si="3987"/>
        <v>OK</v>
      </c>
      <c r="AP2632" s="141"/>
      <c r="AQ2632" s="141"/>
      <c r="AR2632" s="552"/>
      <c r="AS2632" s="552"/>
      <c r="AT2632" s="683" t="str">
        <f t="shared" si="3988"/>
        <v>OK</v>
      </c>
      <c r="AU2632" s="593"/>
      <c r="AV2632" s="530">
        <f t="shared" si="3979"/>
        <v>0</v>
      </c>
      <c r="AW2632" s="842">
        <f t="shared" si="3980"/>
        <v>0</v>
      </c>
      <c r="AX2632" s="115">
        <f t="shared" si="3981"/>
        <v>0</v>
      </c>
      <c r="AY2632" s="5">
        <f t="shared" si="3982"/>
        <v>0</v>
      </c>
      <c r="AZ2632" s="7">
        <f t="shared" si="3989"/>
        <v>0</v>
      </c>
      <c r="BA2632" s="335" t="e">
        <f t="shared" si="4015"/>
        <v>#DIV/0!</v>
      </c>
      <c r="BB2632" s="23">
        <f t="shared" si="3983"/>
        <v>0</v>
      </c>
      <c r="BC2632" s="5">
        <f t="shared" si="3991"/>
        <v>0</v>
      </c>
      <c r="BD2632" s="7">
        <f t="shared" si="3992"/>
        <v>0</v>
      </c>
      <c r="BE2632" s="335" t="e">
        <f t="shared" si="4016"/>
        <v>#DIV/0!</v>
      </c>
      <c r="BF2632"/>
      <c r="BG2632" s="826" t="str">
        <f t="shared" si="3984"/>
        <v>43.59</v>
      </c>
      <c r="BH2632" s="607" t="b">
        <f>COUNTIF('Codes SEC'!$B$2:$B$250,Ministres!BG2632)&gt;0</f>
        <v>1</v>
      </c>
      <c r="BI2632"/>
    </row>
    <row r="2633" spans="1:66" ht="35.1" customHeight="1" x14ac:dyDescent="0.25">
      <c r="A2633" s="222" t="s">
        <v>6127</v>
      </c>
      <c r="B2633" s="112" t="s">
        <v>5015</v>
      </c>
      <c r="C2633" s="116" t="s">
        <v>0</v>
      </c>
      <c r="D2633" s="620">
        <v>1000</v>
      </c>
      <c r="E2633" s="278"/>
      <c r="F2633" s="116">
        <v>12</v>
      </c>
      <c r="G2633" s="700"/>
      <c r="H2633" s="888" t="str">
        <f t="shared" si="3972"/>
        <v>099</v>
      </c>
      <c r="I2633" s="580">
        <v>84359000</v>
      </c>
      <c r="J2633" s="689" t="s">
        <v>5930</v>
      </c>
      <c r="K2633" s="411" t="s">
        <v>5931</v>
      </c>
      <c r="L2633" s="733">
        <v>0</v>
      </c>
      <c r="M2633" s="734">
        <v>0</v>
      </c>
      <c r="N2633" s="931"/>
      <c r="O2633" s="530">
        <f t="shared" si="3973"/>
        <v>0</v>
      </c>
      <c r="P2633" s="530">
        <f t="shared" si="3974"/>
        <v>0</v>
      </c>
      <c r="Q2633" s="646"/>
      <c r="R2633" s="536"/>
      <c r="S2633" s="536"/>
      <c r="T2633" s="536"/>
      <c r="U2633" s="536"/>
      <c r="V2633" s="536"/>
      <c r="W2633" s="683" t="str">
        <f t="shared" si="3985"/>
        <v>OK</v>
      </c>
      <c r="X2633" s="141"/>
      <c r="Y2633" s="141"/>
      <c r="Z2633" s="552"/>
      <c r="AA2633" s="552"/>
      <c r="AB2633" s="683" t="str">
        <f t="shared" si="3986"/>
        <v>OK</v>
      </c>
      <c r="AC2633" s="593"/>
      <c r="AD2633" s="530">
        <f t="shared" si="3975"/>
        <v>0</v>
      </c>
      <c r="AE2633" s="842">
        <f t="shared" si="3976"/>
        <v>0</v>
      </c>
      <c r="AF2633" s="931"/>
      <c r="AG2633" s="530">
        <f t="shared" si="3977"/>
        <v>0</v>
      </c>
      <c r="AH2633" s="530">
        <f t="shared" si="3978"/>
        <v>0</v>
      </c>
      <c r="AI2633" s="641"/>
      <c r="AJ2633" s="537"/>
      <c r="AK2633" s="537"/>
      <c r="AL2633" s="537"/>
      <c r="AM2633" s="537"/>
      <c r="AN2633" s="537"/>
      <c r="AO2633" s="683" t="str">
        <f t="shared" si="3987"/>
        <v>OK</v>
      </c>
      <c r="AP2633" s="141"/>
      <c r="AQ2633" s="141"/>
      <c r="AR2633" s="552"/>
      <c r="AS2633" s="552"/>
      <c r="AT2633" s="683" t="str">
        <f t="shared" si="3988"/>
        <v>OK</v>
      </c>
      <c r="AU2633" s="593"/>
      <c r="AV2633" s="530">
        <f t="shared" si="3979"/>
        <v>0</v>
      </c>
      <c r="AW2633" s="842">
        <f t="shared" si="3980"/>
        <v>0</v>
      </c>
      <c r="AX2633" s="115">
        <f t="shared" si="3981"/>
        <v>0</v>
      </c>
      <c r="AY2633" s="5">
        <f t="shared" si="3982"/>
        <v>0</v>
      </c>
      <c r="AZ2633" s="7">
        <f>AY2633-AX2633</f>
        <v>0</v>
      </c>
      <c r="BA2633" s="335" t="e">
        <f>AZ2633/AX2633</f>
        <v>#DIV/0!</v>
      </c>
      <c r="BB2633" s="23">
        <f t="shared" si="3983"/>
        <v>0</v>
      </c>
      <c r="BC2633" s="5">
        <f>AW2633</f>
        <v>0</v>
      </c>
      <c r="BD2633" s="7">
        <f>BC2633-BB2633</f>
        <v>0</v>
      </c>
      <c r="BE2633" s="335" t="e">
        <f>BD2633/BB2633</f>
        <v>#DIV/0!</v>
      </c>
      <c r="BG2633" s="826" t="str">
        <f t="shared" si="3984"/>
        <v>43.59</v>
      </c>
      <c r="BH2633" s="607" t="b">
        <f>COUNTIF('Codes SEC'!$B$2:$B$250,Ministres!BG2633)&gt;0</f>
        <v>1</v>
      </c>
    </row>
    <row r="2634" spans="1:66" ht="35.1" customHeight="1" x14ac:dyDescent="0.25">
      <c r="A2634" s="222" t="s">
        <v>6127</v>
      </c>
      <c r="B2634" s="112">
        <v>18</v>
      </c>
      <c r="C2634" s="116" t="s">
        <v>0</v>
      </c>
      <c r="D2634" s="620">
        <v>1000</v>
      </c>
      <c r="E2634" s="278"/>
      <c r="F2634" s="116">
        <v>12</v>
      </c>
      <c r="G2634" s="694">
        <v>1</v>
      </c>
      <c r="H2634" s="878" t="str">
        <f t="shared" si="3972"/>
        <v>099</v>
      </c>
      <c r="I2634" s="457" t="s">
        <v>3268</v>
      </c>
      <c r="J2634" s="385" t="s">
        <v>2896</v>
      </c>
      <c r="K2634" s="494" t="s">
        <v>639</v>
      </c>
      <c r="L2634" s="733">
        <v>200</v>
      </c>
      <c r="M2634" s="734">
        <v>200</v>
      </c>
      <c r="N2634" s="931"/>
      <c r="O2634" s="530">
        <f t="shared" si="3973"/>
        <v>-200</v>
      </c>
      <c r="P2634" s="530" t="str">
        <f t="shared" si="3974"/>
        <v xml:space="preserve">0 </v>
      </c>
      <c r="Q2634" s="646"/>
      <c r="R2634" s="536"/>
      <c r="S2634" s="536"/>
      <c r="T2634" s="536"/>
      <c r="U2634" s="536"/>
      <c r="V2634" s="536"/>
      <c r="W2634" s="683" t="str">
        <f t="shared" si="3985"/>
        <v>OK</v>
      </c>
      <c r="X2634" s="141"/>
      <c r="Y2634" s="141"/>
      <c r="Z2634" s="552"/>
      <c r="AA2634" s="552"/>
      <c r="AB2634" s="683" t="str">
        <f t="shared" si="3986"/>
        <v>OK</v>
      </c>
      <c r="AC2634" s="593"/>
      <c r="AD2634" s="530">
        <f t="shared" si="3975"/>
        <v>0</v>
      </c>
      <c r="AE2634" s="842">
        <f t="shared" si="3976"/>
        <v>0</v>
      </c>
      <c r="AF2634" s="931"/>
      <c r="AG2634" s="530">
        <f t="shared" si="3977"/>
        <v>-200</v>
      </c>
      <c r="AH2634" s="530" t="str">
        <f t="shared" si="3978"/>
        <v xml:space="preserve">0 </v>
      </c>
      <c r="AI2634" s="641"/>
      <c r="AJ2634" s="537"/>
      <c r="AK2634" s="537"/>
      <c r="AL2634" s="537"/>
      <c r="AM2634" s="537"/>
      <c r="AN2634" s="537"/>
      <c r="AO2634" s="683" t="str">
        <f t="shared" si="3987"/>
        <v>OK</v>
      </c>
      <c r="AP2634" s="141"/>
      <c r="AQ2634" s="141"/>
      <c r="AR2634" s="552"/>
      <c r="AS2634" s="552"/>
      <c r="AT2634" s="683" t="str">
        <f t="shared" si="3988"/>
        <v>OK</v>
      </c>
      <c r="AU2634" s="593"/>
      <c r="AV2634" s="530">
        <f t="shared" si="3979"/>
        <v>0</v>
      </c>
      <c r="AW2634" s="842">
        <f t="shared" si="3980"/>
        <v>0</v>
      </c>
      <c r="AX2634" s="115">
        <f t="shared" si="3981"/>
        <v>200</v>
      </c>
      <c r="AY2634" s="5">
        <f t="shared" si="3982"/>
        <v>0</v>
      </c>
      <c r="AZ2634" s="7">
        <f t="shared" si="3989"/>
        <v>-200</v>
      </c>
      <c r="BA2634" s="335">
        <f>AZ2634/AX2634</f>
        <v>-1</v>
      </c>
      <c r="BB2634" s="23">
        <f t="shared" si="3983"/>
        <v>200</v>
      </c>
      <c r="BC2634" s="5">
        <f t="shared" si="3991"/>
        <v>0</v>
      </c>
      <c r="BD2634" s="7">
        <f t="shared" si="3992"/>
        <v>-200</v>
      </c>
      <c r="BE2634" s="335">
        <f>BD2634/BB2634</f>
        <v>-1</v>
      </c>
      <c r="BF2634"/>
      <c r="BG2634" s="826" t="str">
        <f t="shared" si="3984"/>
        <v>45.24</v>
      </c>
      <c r="BH2634" s="607" t="b">
        <f>COUNTIF('Codes SEC'!$B$2:$B$250,Ministres!BG2634)&gt;0</f>
        <v>1</v>
      </c>
      <c r="BI2634"/>
    </row>
    <row r="2635" spans="1:66" ht="35.1" customHeight="1" x14ac:dyDescent="0.25">
      <c r="A2635" s="222" t="s">
        <v>6127</v>
      </c>
      <c r="B2635" s="112" t="s">
        <v>5015</v>
      </c>
      <c r="C2635" s="116" t="s">
        <v>0</v>
      </c>
      <c r="D2635" s="620">
        <v>1000</v>
      </c>
      <c r="E2635" s="278"/>
      <c r="F2635" s="116">
        <v>12</v>
      </c>
      <c r="G2635" s="700"/>
      <c r="H2635" s="888" t="str">
        <f t="shared" si="3972"/>
        <v>099</v>
      </c>
      <c r="I2635" s="580">
        <v>84540000</v>
      </c>
      <c r="J2635" s="689" t="s">
        <v>6525</v>
      </c>
      <c r="K2635" s="411" t="s">
        <v>6526</v>
      </c>
      <c r="L2635" s="733">
        <v>0</v>
      </c>
      <c r="M2635" s="734">
        <v>0</v>
      </c>
      <c r="N2635" s="931"/>
      <c r="O2635" s="530">
        <f t="shared" si="3973"/>
        <v>0</v>
      </c>
      <c r="P2635" s="530">
        <f t="shared" si="3974"/>
        <v>0</v>
      </c>
      <c r="Q2635" s="646"/>
      <c r="R2635" s="536"/>
      <c r="S2635" s="536"/>
      <c r="T2635" s="536"/>
      <c r="U2635" s="536"/>
      <c r="V2635" s="536"/>
      <c r="W2635" s="683" t="str">
        <f>IF(SUM(Q2635:V2635)=X2635,"OK",SUM(Q2635:V2635)-X2635)</f>
        <v>OK</v>
      </c>
      <c r="X2635" s="141"/>
      <c r="Y2635" s="141"/>
      <c r="Z2635" s="552"/>
      <c r="AA2635" s="552"/>
      <c r="AB2635" s="683" t="str">
        <f>IF(SUM(Z2635:AA2635)=AC2635,"OK",SUM(Z2635:AA2635)-AC2635)</f>
        <v>OK</v>
      </c>
      <c r="AC2635" s="593"/>
      <c r="AD2635" s="530">
        <f t="shared" si="3975"/>
        <v>0</v>
      </c>
      <c r="AE2635" s="842">
        <f t="shared" si="3976"/>
        <v>0</v>
      </c>
      <c r="AF2635" s="931"/>
      <c r="AG2635" s="530">
        <f t="shared" si="3977"/>
        <v>0</v>
      </c>
      <c r="AH2635" s="530">
        <f t="shared" si="3978"/>
        <v>0</v>
      </c>
      <c r="AI2635" s="641"/>
      <c r="AJ2635" s="537"/>
      <c r="AK2635" s="537"/>
      <c r="AL2635" s="537"/>
      <c r="AM2635" s="537"/>
      <c r="AN2635" s="537"/>
      <c r="AO2635" s="683" t="str">
        <f>IF(SUM(AI2635:AN2635)=AP2635,"OK",SUM(AI2635:AN2635)-AP2635)</f>
        <v>OK</v>
      </c>
      <c r="AP2635" s="141"/>
      <c r="AQ2635" s="141"/>
      <c r="AR2635" s="552"/>
      <c r="AS2635" s="552"/>
      <c r="AT2635" s="683" t="str">
        <f>IF(SUM(AR2635:AS2635)=AU2635,"OK",SUM(AR2635:AS2635)-AU2635)</f>
        <v>OK</v>
      </c>
      <c r="AU2635" s="593"/>
      <c r="AV2635" s="530">
        <f t="shared" si="3979"/>
        <v>0</v>
      </c>
      <c r="AW2635" s="842">
        <f t="shared" si="3980"/>
        <v>0</v>
      </c>
      <c r="AX2635" s="115">
        <f t="shared" si="3981"/>
        <v>0</v>
      </c>
      <c r="AY2635" s="5">
        <f t="shared" si="3982"/>
        <v>0</v>
      </c>
      <c r="AZ2635" s="7">
        <f>AY2635-AX2635</f>
        <v>0</v>
      </c>
      <c r="BA2635" s="335" t="e">
        <f>AZ2635/AX2635</f>
        <v>#DIV/0!</v>
      </c>
      <c r="BB2635" s="23">
        <f t="shared" si="3983"/>
        <v>0</v>
      </c>
      <c r="BC2635" s="5">
        <f>AW2635</f>
        <v>0</v>
      </c>
      <c r="BD2635" s="7">
        <f>BC2635-BB2635</f>
        <v>0</v>
      </c>
      <c r="BE2635" s="335" t="e">
        <f>BD2635/BB2635</f>
        <v>#DIV/0!</v>
      </c>
      <c r="BG2635" s="826" t="str">
        <f t="shared" si="3984"/>
        <v>45.40</v>
      </c>
      <c r="BH2635" s="607" t="b">
        <f>COUNTIF('Codes SEC'!$B$2:$B$250,Ministres!BG2635)&gt;0</f>
        <v>1</v>
      </c>
    </row>
    <row r="2636" spans="1:66" ht="12.75" customHeight="1" x14ac:dyDescent="0.25">
      <c r="A2636" s="227"/>
      <c r="B2636" s="209"/>
      <c r="C2636" s="253"/>
      <c r="D2636" s="625"/>
      <c r="E2636" s="280"/>
      <c r="F2636" s="253"/>
      <c r="G2636" s="695"/>
      <c r="H2636" s="886"/>
      <c r="I2636" s="403"/>
      <c r="J2636" s="381"/>
      <c r="K2636" s="514" t="s">
        <v>95</v>
      </c>
      <c r="L2636" s="315">
        <f>L2608+L2612+L2625+L2609+L2610+L2617+L2624+L2628+L2631+L2632+L2634+L2611+L2619+L2606+L2613+L2614+L2621+L2622+L2615+L2616+L2618+L2627+L2629+L2633+L2630+L2607+L2620+L2635+L2623+L2626</f>
        <v>39787</v>
      </c>
      <c r="M2636" s="741">
        <f t="shared" ref="M2636:BE2636" si="4017">M2608+M2612+M2625+M2609+M2610+M2617+M2624+M2628+M2631+M2632+M2634+M2611+M2619+M2606+M2613+M2614+M2621+M2622+M2615+M2616+M2618+M2627+M2629+M2633+M2630+M2607+M2620+M2635+M2623+M2626</f>
        <v>34368</v>
      </c>
      <c r="N2636" s="930">
        <f t="shared" si="4017"/>
        <v>0</v>
      </c>
      <c r="O2636" s="790">
        <f t="shared" si="4017"/>
        <v>-39787</v>
      </c>
      <c r="P2636" s="790">
        <f t="shared" si="4017"/>
        <v>0</v>
      </c>
      <c r="Q2636" s="787">
        <f t="shared" si="4017"/>
        <v>0</v>
      </c>
      <c r="R2636" s="648">
        <f t="shared" si="4017"/>
        <v>0</v>
      </c>
      <c r="S2636" s="648">
        <f t="shared" si="4017"/>
        <v>0</v>
      </c>
      <c r="T2636" s="648">
        <f t="shared" si="4017"/>
        <v>0</v>
      </c>
      <c r="U2636" s="648">
        <f t="shared" si="4017"/>
        <v>0</v>
      </c>
      <c r="V2636" s="648">
        <f t="shared" si="4017"/>
        <v>0</v>
      </c>
      <c r="W2636" s="790" t="e">
        <f t="shared" si="4017"/>
        <v>#VALUE!</v>
      </c>
      <c r="X2636" s="649">
        <f t="shared" si="4017"/>
        <v>0</v>
      </c>
      <c r="Y2636" s="649">
        <f t="shared" si="4017"/>
        <v>0</v>
      </c>
      <c r="Z2636" s="648">
        <f t="shared" si="4017"/>
        <v>0</v>
      </c>
      <c r="AA2636" s="648">
        <f t="shared" si="4017"/>
        <v>0</v>
      </c>
      <c r="AB2636" s="790" t="e">
        <f t="shared" si="4017"/>
        <v>#VALUE!</v>
      </c>
      <c r="AC2636" s="649">
        <f t="shared" si="4017"/>
        <v>0</v>
      </c>
      <c r="AD2636" s="790">
        <f t="shared" si="4017"/>
        <v>0</v>
      </c>
      <c r="AE2636" s="843">
        <f t="shared" si="4017"/>
        <v>0</v>
      </c>
      <c r="AF2636" s="930">
        <f t="shared" si="4017"/>
        <v>0</v>
      </c>
      <c r="AG2636" s="790">
        <f t="shared" si="4017"/>
        <v>-34368</v>
      </c>
      <c r="AH2636" s="790">
        <f t="shared" si="4017"/>
        <v>0</v>
      </c>
      <c r="AI2636" s="787">
        <f t="shared" si="4017"/>
        <v>0</v>
      </c>
      <c r="AJ2636" s="648">
        <f t="shared" si="4017"/>
        <v>0</v>
      </c>
      <c r="AK2636" s="648">
        <f t="shared" si="4017"/>
        <v>0</v>
      </c>
      <c r="AL2636" s="648">
        <f t="shared" si="4017"/>
        <v>0</v>
      </c>
      <c r="AM2636" s="648">
        <f t="shared" si="4017"/>
        <v>0</v>
      </c>
      <c r="AN2636" s="648">
        <f t="shared" si="4017"/>
        <v>0</v>
      </c>
      <c r="AO2636" s="790" t="e">
        <f t="shared" si="4017"/>
        <v>#VALUE!</v>
      </c>
      <c r="AP2636" s="649">
        <f t="shared" si="4017"/>
        <v>0</v>
      </c>
      <c r="AQ2636" s="649">
        <f t="shared" si="4017"/>
        <v>0</v>
      </c>
      <c r="AR2636" s="648">
        <f t="shared" si="4017"/>
        <v>0</v>
      </c>
      <c r="AS2636" s="648">
        <f t="shared" si="4017"/>
        <v>0</v>
      </c>
      <c r="AT2636" s="790" t="e">
        <f t="shared" si="4017"/>
        <v>#VALUE!</v>
      </c>
      <c r="AU2636" s="649">
        <f t="shared" si="4017"/>
        <v>0</v>
      </c>
      <c r="AV2636" s="790">
        <f t="shared" si="4017"/>
        <v>0</v>
      </c>
      <c r="AW2636" s="843">
        <f t="shared" si="4017"/>
        <v>0</v>
      </c>
      <c r="AX2636" s="336">
        <f t="shared" si="4017"/>
        <v>39787</v>
      </c>
      <c r="AY2636" s="337">
        <f t="shared" si="4017"/>
        <v>0</v>
      </c>
      <c r="AZ2636" s="338">
        <f t="shared" si="4017"/>
        <v>-39787</v>
      </c>
      <c r="BA2636" s="339" t="e">
        <f t="shared" si="4017"/>
        <v>#DIV/0!</v>
      </c>
      <c r="BB2636" s="322">
        <f t="shared" si="4017"/>
        <v>34368</v>
      </c>
      <c r="BC2636" s="337">
        <f t="shared" si="4017"/>
        <v>0</v>
      </c>
      <c r="BD2636" s="338">
        <f t="shared" si="4017"/>
        <v>-34368</v>
      </c>
      <c r="BE2636" s="339" t="e">
        <f t="shared" si="4017"/>
        <v>#DIV/0!</v>
      </c>
      <c r="BF2636"/>
      <c r="BG2636" s="826"/>
      <c r="BH2636" s="607"/>
      <c r="BI2636"/>
    </row>
    <row r="2637" spans="1:66" ht="12.75" customHeight="1" x14ac:dyDescent="0.25">
      <c r="A2637" s="21"/>
      <c r="B2637" s="112"/>
      <c r="C2637" s="116"/>
      <c r="D2637" s="623"/>
      <c r="E2637" s="278"/>
      <c r="F2637" s="116"/>
      <c r="G2637" s="694"/>
      <c r="H2637" s="878"/>
      <c r="I2637" s="397"/>
      <c r="J2637" s="380"/>
      <c r="K2637" s="409"/>
      <c r="L2637" s="738"/>
      <c r="M2637" s="739"/>
      <c r="N2637" s="931"/>
      <c r="O2637" s="923"/>
      <c r="P2637" s="923"/>
      <c r="Q2637" s="641"/>
      <c r="R2637" s="537"/>
      <c r="S2637" s="537"/>
      <c r="T2637" s="537"/>
      <c r="U2637" s="537"/>
      <c r="V2637" s="537"/>
      <c r="W2637" s="531"/>
      <c r="X2637" s="141"/>
      <c r="Y2637" s="141"/>
      <c r="Z2637" s="552"/>
      <c r="AA2637" s="552"/>
      <c r="AB2637" s="531"/>
      <c r="AC2637" s="593"/>
      <c r="AD2637" s="923"/>
      <c r="AE2637" s="846"/>
      <c r="AF2637" s="931"/>
      <c r="AG2637" s="923"/>
      <c r="AH2637" s="923"/>
      <c r="AI2637" s="641"/>
      <c r="AJ2637" s="537"/>
      <c r="AK2637" s="537"/>
      <c r="AL2637" s="537"/>
      <c r="AM2637" s="537"/>
      <c r="AN2637" s="537"/>
      <c r="AO2637" s="531"/>
      <c r="AP2637" s="141"/>
      <c r="AQ2637" s="141"/>
      <c r="AR2637" s="552"/>
      <c r="AS2637" s="552"/>
      <c r="AT2637" s="531"/>
      <c r="AU2637" s="593"/>
      <c r="AV2637" s="923"/>
      <c r="AW2637" s="846"/>
      <c r="AX2637" s="115"/>
      <c r="AY2637" s="5"/>
      <c r="AZ2637" s="5"/>
      <c r="BA2637" s="335"/>
      <c r="BC2637" s="5"/>
      <c r="BD2637" s="5"/>
      <c r="BE2637" s="335"/>
      <c r="BF2637"/>
      <c r="BG2637" s="826"/>
      <c r="BH2637" s="607"/>
      <c r="BI2637"/>
    </row>
    <row r="2638" spans="1:66" ht="12.75" customHeight="1" x14ac:dyDescent="0.25">
      <c r="A2638" s="21"/>
      <c r="B2638" s="112"/>
      <c r="C2638" s="116"/>
      <c r="D2638" s="623"/>
      <c r="E2638" s="278"/>
      <c r="F2638" s="116"/>
      <c r="G2638" s="694"/>
      <c r="H2638" s="878"/>
      <c r="I2638" s="397"/>
      <c r="J2638" s="380"/>
      <c r="K2638" s="410" t="s">
        <v>58</v>
      </c>
      <c r="L2638" s="738"/>
      <c r="M2638" s="739"/>
      <c r="N2638" s="931"/>
      <c r="O2638" s="923"/>
      <c r="P2638" s="923"/>
      <c r="Q2638" s="641"/>
      <c r="R2638" s="537"/>
      <c r="S2638" s="537"/>
      <c r="T2638" s="537"/>
      <c r="U2638" s="537"/>
      <c r="V2638" s="537"/>
      <c r="W2638" s="531"/>
      <c r="X2638" s="141"/>
      <c r="Y2638" s="141"/>
      <c r="Z2638" s="552"/>
      <c r="AA2638" s="552"/>
      <c r="AB2638" s="531"/>
      <c r="AC2638" s="593"/>
      <c r="AD2638" s="923"/>
      <c r="AE2638" s="846"/>
      <c r="AF2638" s="931"/>
      <c r="AG2638" s="923"/>
      <c r="AH2638" s="923"/>
      <c r="AI2638" s="641"/>
      <c r="AJ2638" s="537"/>
      <c r="AK2638" s="537"/>
      <c r="AL2638" s="537"/>
      <c r="AM2638" s="537"/>
      <c r="AN2638" s="537"/>
      <c r="AO2638" s="531"/>
      <c r="AP2638" s="141"/>
      <c r="AQ2638" s="141"/>
      <c r="AR2638" s="552"/>
      <c r="AS2638" s="552"/>
      <c r="AT2638" s="531"/>
      <c r="AU2638" s="593"/>
      <c r="AV2638" s="923"/>
      <c r="AW2638" s="846"/>
      <c r="AX2638" s="115"/>
      <c r="AY2638" s="5"/>
      <c r="AZ2638" s="5"/>
      <c r="BA2638" s="335"/>
      <c r="BC2638" s="5"/>
      <c r="BD2638" s="5"/>
      <c r="BE2638" s="335"/>
      <c r="BF2638"/>
      <c r="BG2638" s="826"/>
      <c r="BH2638" s="607"/>
    </row>
    <row r="2639" spans="1:66" ht="12.75" customHeight="1" x14ac:dyDescent="0.25">
      <c r="A2639" s="21"/>
      <c r="B2639" s="112"/>
      <c r="C2639" s="116"/>
      <c r="D2639" s="623"/>
      <c r="E2639" s="278"/>
      <c r="F2639" s="116"/>
      <c r="G2639" s="694"/>
      <c r="H2639" s="878"/>
      <c r="I2639" s="397"/>
      <c r="J2639" s="380"/>
      <c r="K2639" s="408"/>
      <c r="L2639" s="738"/>
      <c r="M2639" s="739"/>
      <c r="N2639" s="931"/>
      <c r="O2639" s="923"/>
      <c r="P2639" s="923"/>
      <c r="Q2639" s="641"/>
      <c r="R2639" s="537"/>
      <c r="S2639" s="537"/>
      <c r="T2639" s="537"/>
      <c r="U2639" s="537"/>
      <c r="V2639" s="537"/>
      <c r="W2639" s="531"/>
      <c r="X2639" s="141"/>
      <c r="Y2639" s="141"/>
      <c r="Z2639" s="552"/>
      <c r="AA2639" s="552"/>
      <c r="AB2639" s="531"/>
      <c r="AC2639" s="593"/>
      <c r="AD2639" s="923"/>
      <c r="AE2639" s="846"/>
      <c r="AF2639" s="931"/>
      <c r="AG2639" s="923"/>
      <c r="AH2639" s="923"/>
      <c r="AI2639" s="641"/>
      <c r="AJ2639" s="537"/>
      <c r="AK2639" s="537"/>
      <c r="AL2639" s="537"/>
      <c r="AM2639" s="537"/>
      <c r="AN2639" s="537"/>
      <c r="AO2639" s="531"/>
      <c r="AP2639" s="141"/>
      <c r="AQ2639" s="141"/>
      <c r="AR2639" s="552"/>
      <c r="AS2639" s="552"/>
      <c r="AT2639" s="531"/>
      <c r="AU2639" s="593"/>
      <c r="AV2639" s="923"/>
      <c r="AW2639" s="846"/>
      <c r="AX2639" s="115"/>
      <c r="AY2639" s="5"/>
      <c r="AZ2639" s="5"/>
      <c r="BA2639" s="335"/>
      <c r="BC2639" s="5"/>
      <c r="BD2639" s="5"/>
      <c r="BE2639" s="335"/>
      <c r="BG2639" s="826"/>
      <c r="BH2639" s="607"/>
    </row>
    <row r="2640" spans="1:66" ht="35.1" customHeight="1" x14ac:dyDescent="0.25">
      <c r="A2640" s="222" t="s">
        <v>6127</v>
      </c>
      <c r="B2640" s="112">
        <v>18</v>
      </c>
      <c r="C2640" s="116" t="s">
        <v>0</v>
      </c>
      <c r="D2640" s="620">
        <v>1000</v>
      </c>
      <c r="E2640" s="278"/>
      <c r="F2640" s="116">
        <v>12</v>
      </c>
      <c r="G2640" s="694">
        <v>1</v>
      </c>
      <c r="H2640" s="878" t="str">
        <f t="shared" si="3972"/>
        <v>099</v>
      </c>
      <c r="I2640" s="397">
        <v>85111000</v>
      </c>
      <c r="J2640" s="380" t="s">
        <v>3979</v>
      </c>
      <c r="K2640" s="443" t="s">
        <v>5428</v>
      </c>
      <c r="L2640" s="733">
        <v>0</v>
      </c>
      <c r="M2640" s="734">
        <v>0</v>
      </c>
      <c r="N2640" s="931"/>
      <c r="O2640" s="530">
        <f t="shared" ref="O2640:O2645" si="4018">IF(N2640&gt;L2640,"0 ",N2640-L2640)</f>
        <v>0</v>
      </c>
      <c r="P2640" s="530">
        <f t="shared" ref="P2640:P2645" si="4019">IF(N2640&lt;L2640,"0 ",N2640-L2640)</f>
        <v>0</v>
      </c>
      <c r="Q2640" s="646"/>
      <c r="R2640" s="536"/>
      <c r="S2640" s="536"/>
      <c r="T2640" s="536"/>
      <c r="U2640" s="536"/>
      <c r="V2640" s="536"/>
      <c r="W2640" s="683" t="str">
        <f t="shared" ref="W2640:W2645" si="4020">IF(SUM(Q2640:V2640)=X2640,"OK",SUM(Q2640:V2640)-X2640)</f>
        <v>OK</v>
      </c>
      <c r="X2640" s="141"/>
      <c r="Y2640" s="141"/>
      <c r="Z2640" s="552"/>
      <c r="AA2640" s="552"/>
      <c r="AB2640" s="683" t="str">
        <f t="shared" ref="AB2640:AB2645" si="4021">IF(SUM(Z2640:AA2640)=AC2640,"OK",SUM(Z2640:AA2640)-AC2640)</f>
        <v>OK</v>
      </c>
      <c r="AC2640" s="593"/>
      <c r="AD2640" s="530">
        <f t="shared" ref="AD2640:AD2645" si="4022">X2640+Y2640+AC2640</f>
        <v>0</v>
      </c>
      <c r="AE2640" s="842">
        <f t="shared" ref="AE2640:AE2645" si="4023">N2640+AD2640</f>
        <v>0</v>
      </c>
      <c r="AF2640" s="931"/>
      <c r="AG2640" s="530">
        <f t="shared" ref="AG2640:AG2645" si="4024">IF(AF2640&gt;M2640,"0 ",AF2640-M2640)</f>
        <v>0</v>
      </c>
      <c r="AH2640" s="530">
        <f t="shared" ref="AH2640:AH2645" si="4025">IF(AF2640&lt;M2640,"0 ",AF2640-M2640)</f>
        <v>0</v>
      </c>
      <c r="AI2640" s="641"/>
      <c r="AJ2640" s="537"/>
      <c r="AK2640" s="537"/>
      <c r="AL2640" s="537"/>
      <c r="AM2640" s="537"/>
      <c r="AN2640" s="537"/>
      <c r="AO2640" s="683" t="str">
        <f t="shared" ref="AO2640:AO2645" si="4026">IF(SUM(AI2640:AN2640)=AP2640,"OK",SUM(AI2640:AN2640)-AP2640)</f>
        <v>OK</v>
      </c>
      <c r="AP2640" s="141"/>
      <c r="AQ2640" s="141"/>
      <c r="AR2640" s="552"/>
      <c r="AS2640" s="552"/>
      <c r="AT2640" s="683" t="str">
        <f t="shared" ref="AT2640:AT2645" si="4027">IF(SUM(AR2640:AS2640)=AU2640,"OK",SUM(AR2640:AS2640)-AU2640)</f>
        <v>OK</v>
      </c>
      <c r="AU2640" s="593"/>
      <c r="AV2640" s="530">
        <f t="shared" ref="AV2640:AV2645" si="4028">AP2640+AQ2640+AU2640</f>
        <v>0</v>
      </c>
      <c r="AW2640" s="842">
        <f t="shared" ref="AW2640:AW2645" si="4029">AF2640+AV2640</f>
        <v>0</v>
      </c>
      <c r="AX2640" s="115">
        <f t="shared" ref="AX2640:AX2645" si="4030">L2640</f>
        <v>0</v>
      </c>
      <c r="AY2640" s="5">
        <f t="shared" ref="AY2640:AY2645" si="4031">AE2640</f>
        <v>0</v>
      </c>
      <c r="AZ2640" s="7">
        <f t="shared" ref="AZ2640:AZ2645" si="4032">AY2640-AX2640</f>
        <v>0</v>
      </c>
      <c r="BA2640" s="335" t="e">
        <f t="shared" ref="BA2640:BA2645" si="4033">AZ2640/AX2640</f>
        <v>#DIV/0!</v>
      </c>
      <c r="BB2640" s="23">
        <f t="shared" ref="BB2640:BB2645" si="4034">M2640</f>
        <v>0</v>
      </c>
      <c r="BC2640" s="5">
        <f t="shared" ref="BC2640:BC2645" si="4035">AW2640</f>
        <v>0</v>
      </c>
      <c r="BD2640" s="7">
        <f t="shared" ref="BD2640:BD2645" si="4036">BC2640-BB2640</f>
        <v>0</v>
      </c>
      <c r="BE2640" s="335" t="e">
        <f t="shared" ref="BE2640:BE2645" si="4037">BD2640/BB2640</f>
        <v>#DIV/0!</v>
      </c>
      <c r="BG2640" s="826" t="str">
        <f t="shared" ref="BG2640:BG2645" si="4038">RIGHT(LEFT(I2640,3),2)&amp;"."&amp;RIGHT(LEFT(I2640,5),2)</f>
        <v>51.11</v>
      </c>
      <c r="BH2640" s="607" t="b">
        <f>COUNTIF('Codes SEC'!$B$2:$B$250,Ministres!BG2640)&gt;0</f>
        <v>1</v>
      </c>
    </row>
    <row r="2641" spans="1:61" ht="35.1" customHeight="1" x14ac:dyDescent="0.25">
      <c r="A2641" s="21" t="s">
        <v>6127</v>
      </c>
      <c r="B2641" s="112">
        <v>18</v>
      </c>
      <c r="C2641" s="116" t="s">
        <v>0</v>
      </c>
      <c r="D2641" s="620">
        <v>1000</v>
      </c>
      <c r="E2641" s="278"/>
      <c r="F2641" s="116">
        <v>12</v>
      </c>
      <c r="G2641" s="694">
        <v>1</v>
      </c>
      <c r="H2641" s="878" t="str">
        <f t="shared" si="3972"/>
        <v>099</v>
      </c>
      <c r="I2641" s="397">
        <v>85122000</v>
      </c>
      <c r="J2641" s="380" t="s">
        <v>3828</v>
      </c>
      <c r="K2641" s="408" t="s">
        <v>3826</v>
      </c>
      <c r="L2641" s="733">
        <v>0</v>
      </c>
      <c r="M2641" s="734">
        <v>25</v>
      </c>
      <c r="N2641" s="931"/>
      <c r="O2641" s="530">
        <f t="shared" si="4018"/>
        <v>0</v>
      </c>
      <c r="P2641" s="530">
        <f t="shared" si="4019"/>
        <v>0</v>
      </c>
      <c r="Q2641" s="646"/>
      <c r="R2641" s="536"/>
      <c r="S2641" s="536"/>
      <c r="T2641" s="536"/>
      <c r="U2641" s="536"/>
      <c r="V2641" s="536"/>
      <c r="W2641" s="683" t="str">
        <f>IF(SUM(Q2641:V2641)=X2641,"OK",SUM(Q2641:V2641)-X2641)</f>
        <v>OK</v>
      </c>
      <c r="X2641" s="141"/>
      <c r="Y2641" s="141"/>
      <c r="Z2641" s="552"/>
      <c r="AA2641" s="552"/>
      <c r="AB2641" s="683" t="str">
        <f>IF(SUM(Z2641:AA2641)=AC2641,"OK",SUM(Z2641:AA2641)-AC2641)</f>
        <v>OK</v>
      </c>
      <c r="AC2641" s="593"/>
      <c r="AD2641" s="530">
        <f t="shared" si="4022"/>
        <v>0</v>
      </c>
      <c r="AE2641" s="842">
        <f t="shared" si="4023"/>
        <v>0</v>
      </c>
      <c r="AF2641" s="931"/>
      <c r="AG2641" s="530">
        <f t="shared" si="4024"/>
        <v>-25</v>
      </c>
      <c r="AH2641" s="530" t="str">
        <f t="shared" si="4025"/>
        <v xml:space="preserve">0 </v>
      </c>
      <c r="AI2641" s="641"/>
      <c r="AJ2641" s="537"/>
      <c r="AK2641" s="537"/>
      <c r="AL2641" s="537"/>
      <c r="AM2641" s="537"/>
      <c r="AN2641" s="537"/>
      <c r="AO2641" s="683" t="str">
        <f>IF(SUM(AI2641:AN2641)=AP2641,"OK",SUM(AI2641:AN2641)-AP2641)</f>
        <v>OK</v>
      </c>
      <c r="AP2641" s="141"/>
      <c r="AQ2641" s="141"/>
      <c r="AR2641" s="552"/>
      <c r="AS2641" s="552"/>
      <c r="AT2641" s="683" t="str">
        <f>IF(SUM(AR2641:AS2641)=AU2641,"OK",SUM(AR2641:AS2641)-AU2641)</f>
        <v>OK</v>
      </c>
      <c r="AU2641" s="593"/>
      <c r="AV2641" s="530">
        <f t="shared" si="4028"/>
        <v>0</v>
      </c>
      <c r="AW2641" s="842">
        <f t="shared" si="4029"/>
        <v>0</v>
      </c>
      <c r="AX2641" s="115">
        <f t="shared" si="4030"/>
        <v>0</v>
      </c>
      <c r="AY2641" s="5">
        <f t="shared" si="4031"/>
        <v>0</v>
      </c>
      <c r="AZ2641" s="7">
        <f>AY2641-AX2641</f>
        <v>0</v>
      </c>
      <c r="BA2641" s="335" t="e">
        <f>AZ2641/AX2641</f>
        <v>#DIV/0!</v>
      </c>
      <c r="BB2641" s="23">
        <f t="shared" si="4034"/>
        <v>25</v>
      </c>
      <c r="BC2641" s="5">
        <f>AW2641</f>
        <v>0</v>
      </c>
      <c r="BD2641" s="7">
        <f>BC2641-BB2641</f>
        <v>-25</v>
      </c>
      <c r="BE2641" s="335">
        <f>BD2641/BB2641</f>
        <v>-1</v>
      </c>
      <c r="BF2641"/>
      <c r="BG2641" s="826" t="str">
        <f t="shared" si="4038"/>
        <v>51.22</v>
      </c>
      <c r="BH2641" s="607" t="b">
        <f>COUNTIF('Codes SEC'!$B$2:$B$250,Ministres!BG2641)&gt;0</f>
        <v>1</v>
      </c>
    </row>
    <row r="2642" spans="1:61" ht="35.1" customHeight="1" x14ac:dyDescent="0.25">
      <c r="A2642" s="222" t="s">
        <v>6127</v>
      </c>
      <c r="B2642" s="112" t="s">
        <v>5015</v>
      </c>
      <c r="C2642" s="116" t="s">
        <v>0</v>
      </c>
      <c r="D2642" s="620">
        <v>1000</v>
      </c>
      <c r="E2642" s="278"/>
      <c r="F2642" s="116">
        <v>12</v>
      </c>
      <c r="G2642" s="700"/>
      <c r="H2642" s="888" t="str">
        <f t="shared" si="3972"/>
        <v>099</v>
      </c>
      <c r="I2642" s="580">
        <v>85210000</v>
      </c>
      <c r="J2642" s="689" t="s">
        <v>5821</v>
      </c>
      <c r="K2642" s="411" t="s">
        <v>5822</v>
      </c>
      <c r="L2642" s="733">
        <v>0</v>
      </c>
      <c r="M2642" s="734">
        <v>0</v>
      </c>
      <c r="N2642" s="931"/>
      <c r="O2642" s="530">
        <f t="shared" si="4018"/>
        <v>0</v>
      </c>
      <c r="P2642" s="530">
        <f t="shared" si="4019"/>
        <v>0</v>
      </c>
      <c r="Q2642" s="646"/>
      <c r="R2642" s="536"/>
      <c r="S2642" s="536"/>
      <c r="T2642" s="536"/>
      <c r="U2642" s="536"/>
      <c r="V2642" s="536"/>
      <c r="W2642" s="683" t="str">
        <f t="shared" si="4020"/>
        <v>OK</v>
      </c>
      <c r="X2642" s="141"/>
      <c r="Y2642" s="141"/>
      <c r="Z2642" s="552"/>
      <c r="AA2642" s="552"/>
      <c r="AB2642" s="683" t="str">
        <f t="shared" si="4021"/>
        <v>OK</v>
      </c>
      <c r="AC2642" s="593"/>
      <c r="AD2642" s="530">
        <f t="shared" si="4022"/>
        <v>0</v>
      </c>
      <c r="AE2642" s="842">
        <f t="shared" si="4023"/>
        <v>0</v>
      </c>
      <c r="AF2642" s="931"/>
      <c r="AG2642" s="530">
        <f t="shared" si="4024"/>
        <v>0</v>
      </c>
      <c r="AH2642" s="530">
        <f t="shared" si="4025"/>
        <v>0</v>
      </c>
      <c r="AI2642" s="641"/>
      <c r="AJ2642" s="537"/>
      <c r="AK2642" s="537"/>
      <c r="AL2642" s="537"/>
      <c r="AM2642" s="537"/>
      <c r="AN2642" s="537"/>
      <c r="AO2642" s="683" t="str">
        <f t="shared" si="4026"/>
        <v>OK</v>
      </c>
      <c r="AP2642" s="141"/>
      <c r="AQ2642" s="141"/>
      <c r="AR2642" s="552"/>
      <c r="AS2642" s="552"/>
      <c r="AT2642" s="683" t="str">
        <f t="shared" si="4027"/>
        <v>OK</v>
      </c>
      <c r="AU2642" s="593"/>
      <c r="AV2642" s="530">
        <f t="shared" si="4028"/>
        <v>0</v>
      </c>
      <c r="AW2642" s="842">
        <f t="shared" si="4029"/>
        <v>0</v>
      </c>
      <c r="AX2642" s="115">
        <f t="shared" si="4030"/>
        <v>0</v>
      </c>
      <c r="AY2642" s="5">
        <f t="shared" si="4031"/>
        <v>0</v>
      </c>
      <c r="AZ2642" s="7">
        <f t="shared" si="4032"/>
        <v>0</v>
      </c>
      <c r="BA2642" s="335" t="e">
        <f t="shared" si="4033"/>
        <v>#DIV/0!</v>
      </c>
      <c r="BB2642" s="23">
        <f t="shared" si="4034"/>
        <v>0</v>
      </c>
      <c r="BC2642" s="5">
        <f t="shared" si="4035"/>
        <v>0</v>
      </c>
      <c r="BD2642" s="7">
        <f t="shared" si="4036"/>
        <v>0</v>
      </c>
      <c r="BE2642" s="335" t="e">
        <f t="shared" si="4037"/>
        <v>#DIV/0!</v>
      </c>
      <c r="BG2642" s="826" t="str">
        <f t="shared" si="4038"/>
        <v>52.10</v>
      </c>
      <c r="BH2642" s="607" t="b">
        <f>COUNTIF('Codes SEC'!$B$2:$B$250,Ministres!BG2642)&gt;0</f>
        <v>1</v>
      </c>
    </row>
    <row r="2643" spans="1:61" ht="35.1" customHeight="1" x14ac:dyDescent="0.25">
      <c r="A2643" s="21" t="s">
        <v>6127</v>
      </c>
      <c r="B2643" s="112">
        <v>18</v>
      </c>
      <c r="C2643" s="116" t="s">
        <v>0</v>
      </c>
      <c r="D2643" s="620">
        <v>1000</v>
      </c>
      <c r="E2643" s="278"/>
      <c r="F2643" s="116">
        <v>12</v>
      </c>
      <c r="G2643" s="694">
        <v>1</v>
      </c>
      <c r="H2643" s="878" t="str">
        <f t="shared" si="3972"/>
        <v>099</v>
      </c>
      <c r="I2643" s="397">
        <v>85320000</v>
      </c>
      <c r="J2643" s="380" t="s">
        <v>3829</v>
      </c>
      <c r="K2643" s="408" t="s">
        <v>3827</v>
      </c>
      <c r="L2643" s="733">
        <v>0</v>
      </c>
      <c r="M2643" s="734">
        <v>25</v>
      </c>
      <c r="N2643" s="931"/>
      <c r="O2643" s="530">
        <f t="shared" si="4018"/>
        <v>0</v>
      </c>
      <c r="P2643" s="530">
        <f t="shared" si="4019"/>
        <v>0</v>
      </c>
      <c r="Q2643" s="646"/>
      <c r="R2643" s="536"/>
      <c r="S2643" s="536"/>
      <c r="T2643" s="536"/>
      <c r="U2643" s="536"/>
      <c r="V2643" s="536"/>
      <c r="W2643" s="683" t="str">
        <f t="shared" si="4020"/>
        <v>OK</v>
      </c>
      <c r="X2643" s="141"/>
      <c r="Y2643" s="141"/>
      <c r="Z2643" s="552"/>
      <c r="AA2643" s="552"/>
      <c r="AB2643" s="683" t="str">
        <f t="shared" si="4021"/>
        <v>OK</v>
      </c>
      <c r="AC2643" s="593"/>
      <c r="AD2643" s="530">
        <f t="shared" si="4022"/>
        <v>0</v>
      </c>
      <c r="AE2643" s="842">
        <f t="shared" si="4023"/>
        <v>0</v>
      </c>
      <c r="AF2643" s="931"/>
      <c r="AG2643" s="530">
        <f t="shared" si="4024"/>
        <v>-25</v>
      </c>
      <c r="AH2643" s="530" t="str">
        <f t="shared" si="4025"/>
        <v xml:space="preserve">0 </v>
      </c>
      <c r="AI2643" s="641"/>
      <c r="AJ2643" s="537"/>
      <c r="AK2643" s="537"/>
      <c r="AL2643" s="537"/>
      <c r="AM2643" s="537"/>
      <c r="AN2643" s="537"/>
      <c r="AO2643" s="683" t="str">
        <f t="shared" si="4026"/>
        <v>OK</v>
      </c>
      <c r="AP2643" s="141"/>
      <c r="AQ2643" s="141"/>
      <c r="AR2643" s="552"/>
      <c r="AS2643" s="552"/>
      <c r="AT2643" s="683" t="str">
        <f t="shared" si="4027"/>
        <v>OK</v>
      </c>
      <c r="AU2643" s="593"/>
      <c r="AV2643" s="530">
        <f t="shared" si="4028"/>
        <v>0</v>
      </c>
      <c r="AW2643" s="842">
        <f t="shared" si="4029"/>
        <v>0</v>
      </c>
      <c r="AX2643" s="115">
        <f t="shared" si="4030"/>
        <v>0</v>
      </c>
      <c r="AY2643" s="5">
        <f t="shared" si="4031"/>
        <v>0</v>
      </c>
      <c r="AZ2643" s="7">
        <f t="shared" si="4032"/>
        <v>0</v>
      </c>
      <c r="BA2643" s="335" t="e">
        <f t="shared" si="4033"/>
        <v>#DIV/0!</v>
      </c>
      <c r="BB2643" s="23">
        <f t="shared" si="4034"/>
        <v>25</v>
      </c>
      <c r="BC2643" s="5">
        <f t="shared" si="4035"/>
        <v>0</v>
      </c>
      <c r="BD2643" s="7">
        <f t="shared" si="4036"/>
        <v>-25</v>
      </c>
      <c r="BE2643" s="335">
        <f t="shared" si="4037"/>
        <v>-1</v>
      </c>
      <c r="BF2643"/>
      <c r="BG2643" s="826" t="str">
        <f t="shared" si="4038"/>
        <v>53.20</v>
      </c>
      <c r="BH2643" s="607" t="b">
        <f>COUNTIF('Codes SEC'!$B$2:$B$250,Ministres!BG2643)&gt;0</f>
        <v>1</v>
      </c>
    </row>
    <row r="2644" spans="1:61" ht="35.1" customHeight="1" x14ac:dyDescent="0.25">
      <c r="A2644" s="222" t="s">
        <v>6127</v>
      </c>
      <c r="B2644" s="112">
        <v>18</v>
      </c>
      <c r="C2644" s="116" t="s">
        <v>0</v>
      </c>
      <c r="D2644" s="620">
        <v>1000</v>
      </c>
      <c r="E2644" s="278"/>
      <c r="F2644" s="116">
        <v>12</v>
      </c>
      <c r="G2644" s="694">
        <v>1</v>
      </c>
      <c r="H2644" s="878" t="str">
        <f t="shared" si="3972"/>
        <v>099</v>
      </c>
      <c r="I2644" s="397" t="s">
        <v>3306</v>
      </c>
      <c r="J2644" s="380" t="s">
        <v>2897</v>
      </c>
      <c r="K2644" s="494" t="s">
        <v>640</v>
      </c>
      <c r="L2644" s="733">
        <v>852</v>
      </c>
      <c r="M2644" s="734">
        <v>852</v>
      </c>
      <c r="N2644" s="931"/>
      <c r="O2644" s="530">
        <f t="shared" si="4018"/>
        <v>-852</v>
      </c>
      <c r="P2644" s="530" t="str">
        <f t="shared" si="4019"/>
        <v xml:space="preserve">0 </v>
      </c>
      <c r="Q2644" s="646"/>
      <c r="R2644" s="536"/>
      <c r="S2644" s="536"/>
      <c r="T2644" s="536"/>
      <c r="U2644" s="536"/>
      <c r="V2644" s="536"/>
      <c r="W2644" s="683" t="str">
        <f t="shared" si="4020"/>
        <v>OK</v>
      </c>
      <c r="X2644" s="141"/>
      <c r="Y2644" s="141"/>
      <c r="Z2644" s="552"/>
      <c r="AA2644" s="552"/>
      <c r="AB2644" s="683" t="str">
        <f t="shared" si="4021"/>
        <v>OK</v>
      </c>
      <c r="AC2644" s="593"/>
      <c r="AD2644" s="530">
        <f t="shared" si="4022"/>
        <v>0</v>
      </c>
      <c r="AE2644" s="842">
        <f t="shared" si="4023"/>
        <v>0</v>
      </c>
      <c r="AF2644" s="931"/>
      <c r="AG2644" s="530">
        <f t="shared" si="4024"/>
        <v>-852</v>
      </c>
      <c r="AH2644" s="530" t="str">
        <f t="shared" si="4025"/>
        <v xml:space="preserve">0 </v>
      </c>
      <c r="AI2644" s="641"/>
      <c r="AJ2644" s="537"/>
      <c r="AK2644" s="537"/>
      <c r="AL2644" s="537"/>
      <c r="AM2644" s="537"/>
      <c r="AN2644" s="537"/>
      <c r="AO2644" s="683" t="str">
        <f t="shared" si="4026"/>
        <v>OK</v>
      </c>
      <c r="AP2644" s="141"/>
      <c r="AQ2644" s="141"/>
      <c r="AR2644" s="552"/>
      <c r="AS2644" s="552"/>
      <c r="AT2644" s="683" t="str">
        <f t="shared" si="4027"/>
        <v>OK</v>
      </c>
      <c r="AU2644" s="593"/>
      <c r="AV2644" s="530">
        <f t="shared" si="4028"/>
        <v>0</v>
      </c>
      <c r="AW2644" s="842">
        <f t="shared" si="4029"/>
        <v>0</v>
      </c>
      <c r="AX2644" s="115">
        <f t="shared" si="4030"/>
        <v>852</v>
      </c>
      <c r="AY2644" s="5">
        <f t="shared" si="4031"/>
        <v>0</v>
      </c>
      <c r="AZ2644" s="7">
        <f t="shared" si="4032"/>
        <v>-852</v>
      </c>
      <c r="BA2644" s="335">
        <f t="shared" si="4033"/>
        <v>-1</v>
      </c>
      <c r="BB2644" s="23">
        <f t="shared" si="4034"/>
        <v>852</v>
      </c>
      <c r="BC2644" s="5">
        <f t="shared" si="4035"/>
        <v>0</v>
      </c>
      <c r="BD2644" s="7">
        <f t="shared" si="4036"/>
        <v>-852</v>
      </c>
      <c r="BE2644" s="335">
        <f t="shared" si="4037"/>
        <v>-1</v>
      </c>
      <c r="BF2644"/>
      <c r="BG2644" s="826" t="str">
        <f t="shared" si="4038"/>
        <v>63.53</v>
      </c>
      <c r="BH2644" s="607" t="b">
        <f>COUNTIF('Codes SEC'!$B$2:$B$250,Ministres!BG2644)&gt;0</f>
        <v>1</v>
      </c>
      <c r="BI2644"/>
    </row>
    <row r="2645" spans="1:61" ht="35.1" customHeight="1" x14ac:dyDescent="0.25">
      <c r="A2645" s="190" t="s">
        <v>6127</v>
      </c>
      <c r="B2645" s="583" t="s">
        <v>5015</v>
      </c>
      <c r="C2645" s="120" t="s">
        <v>0</v>
      </c>
      <c r="D2645" s="622">
        <v>1000</v>
      </c>
      <c r="E2645" s="584"/>
      <c r="F2645" s="120">
        <v>12</v>
      </c>
      <c r="G2645" s="699">
        <v>1</v>
      </c>
      <c r="H2645" s="891" t="str">
        <f t="shared" si="3972"/>
        <v>099</v>
      </c>
      <c r="I2645" s="605">
        <v>88561000</v>
      </c>
      <c r="J2645" s="689" t="s">
        <v>5096</v>
      </c>
      <c r="K2645" s="424" t="s">
        <v>5097</v>
      </c>
      <c r="L2645" s="733">
        <v>0</v>
      </c>
      <c r="M2645" s="734">
        <v>0</v>
      </c>
      <c r="N2645" s="931"/>
      <c r="O2645" s="530">
        <f t="shared" si="4018"/>
        <v>0</v>
      </c>
      <c r="P2645" s="530">
        <f t="shared" si="4019"/>
        <v>0</v>
      </c>
      <c r="Q2645" s="646"/>
      <c r="R2645" s="536"/>
      <c r="S2645" s="536"/>
      <c r="T2645" s="536"/>
      <c r="U2645" s="536"/>
      <c r="V2645" s="536"/>
      <c r="W2645" s="683" t="str">
        <f t="shared" si="4020"/>
        <v>OK</v>
      </c>
      <c r="X2645" s="141"/>
      <c r="Y2645" s="141"/>
      <c r="Z2645" s="552"/>
      <c r="AA2645" s="552"/>
      <c r="AB2645" s="683" t="str">
        <f t="shared" si="4021"/>
        <v>OK</v>
      </c>
      <c r="AC2645" s="593"/>
      <c r="AD2645" s="530">
        <f t="shared" si="4022"/>
        <v>0</v>
      </c>
      <c r="AE2645" s="842">
        <f t="shared" si="4023"/>
        <v>0</v>
      </c>
      <c r="AF2645" s="931"/>
      <c r="AG2645" s="530">
        <f t="shared" si="4024"/>
        <v>0</v>
      </c>
      <c r="AH2645" s="530">
        <f t="shared" si="4025"/>
        <v>0</v>
      </c>
      <c r="AI2645" s="641"/>
      <c r="AJ2645" s="537"/>
      <c r="AK2645" s="537"/>
      <c r="AL2645" s="537"/>
      <c r="AM2645" s="537"/>
      <c r="AN2645" s="537"/>
      <c r="AO2645" s="683" t="str">
        <f t="shared" si="4026"/>
        <v>OK</v>
      </c>
      <c r="AP2645" s="141"/>
      <c r="AQ2645" s="141"/>
      <c r="AR2645" s="552"/>
      <c r="AS2645" s="552"/>
      <c r="AT2645" s="683" t="str">
        <f t="shared" si="4027"/>
        <v>OK</v>
      </c>
      <c r="AU2645" s="593"/>
      <c r="AV2645" s="530">
        <f t="shared" si="4028"/>
        <v>0</v>
      </c>
      <c r="AW2645" s="842">
        <f t="shared" si="4029"/>
        <v>0</v>
      </c>
      <c r="AX2645" s="115">
        <f t="shared" si="4030"/>
        <v>0</v>
      </c>
      <c r="AY2645" s="5">
        <f t="shared" si="4031"/>
        <v>0</v>
      </c>
      <c r="AZ2645" s="7">
        <f t="shared" si="4032"/>
        <v>0</v>
      </c>
      <c r="BA2645" s="335" t="e">
        <f t="shared" si="4033"/>
        <v>#DIV/0!</v>
      </c>
      <c r="BB2645" s="23">
        <f t="shared" si="4034"/>
        <v>0</v>
      </c>
      <c r="BC2645" s="5">
        <f t="shared" si="4035"/>
        <v>0</v>
      </c>
      <c r="BD2645" s="7">
        <f t="shared" si="4036"/>
        <v>0</v>
      </c>
      <c r="BE2645" s="335" t="e">
        <f t="shared" si="4037"/>
        <v>#DIV/0!</v>
      </c>
      <c r="BG2645" s="826" t="str">
        <f t="shared" si="4038"/>
        <v>85.61</v>
      </c>
      <c r="BH2645" s="607" t="b">
        <f>COUNTIF('Codes SEC'!$B$2:$B$250,Ministres!BG2645)&gt;0</f>
        <v>1</v>
      </c>
    </row>
    <row r="2646" spans="1:61" ht="12.75" customHeight="1" x14ac:dyDescent="0.25">
      <c r="A2646" s="227"/>
      <c r="B2646" s="209"/>
      <c r="C2646" s="253"/>
      <c r="D2646" s="625"/>
      <c r="E2646" s="280"/>
      <c r="F2646" s="253"/>
      <c r="G2646" s="695"/>
      <c r="H2646" s="886"/>
      <c r="I2646" s="403"/>
      <c r="J2646" s="381"/>
      <c r="K2646" s="514" t="s">
        <v>59</v>
      </c>
      <c r="L2646" s="315">
        <f t="shared" ref="L2646:V2646" si="4039">L2644+L2641+L2643+L2640+L2645+L2642</f>
        <v>852</v>
      </c>
      <c r="M2646" s="741">
        <f t="shared" si="4039"/>
        <v>902</v>
      </c>
      <c r="N2646" s="930">
        <f t="shared" ref="N2646:P2646" si="4040">N2644+N2641+N2643+N2640+N2645+N2642</f>
        <v>0</v>
      </c>
      <c r="O2646" s="790">
        <f t="shared" si="4040"/>
        <v>-852</v>
      </c>
      <c r="P2646" s="790">
        <f t="shared" si="4040"/>
        <v>0</v>
      </c>
      <c r="Q2646" s="787">
        <f t="shared" si="4039"/>
        <v>0</v>
      </c>
      <c r="R2646" s="648">
        <f t="shared" si="4039"/>
        <v>0</v>
      </c>
      <c r="S2646" s="648">
        <f t="shared" si="4039"/>
        <v>0</v>
      </c>
      <c r="T2646" s="648">
        <f t="shared" si="4039"/>
        <v>0</v>
      </c>
      <c r="U2646" s="648">
        <f t="shared" si="4039"/>
        <v>0</v>
      </c>
      <c r="V2646" s="648">
        <f t="shared" si="4039"/>
        <v>0</v>
      </c>
      <c r="W2646" s="790"/>
      <c r="X2646" s="649">
        <f>X2644+X2641+X2643+X2640+X2645+X2642</f>
        <v>0</v>
      </c>
      <c r="Y2646" s="649">
        <f>Y2644+Y2641+Y2643+Y2640+Y2645+Y2642</f>
        <v>0</v>
      </c>
      <c r="Z2646" s="648">
        <f>Z2644+Z2641+Z2643+Z2640+Z2645+Z2642</f>
        <v>0</v>
      </c>
      <c r="AA2646" s="648">
        <f>AA2644+AA2641+AA2643+AA2640+AA2645+AA2642</f>
        <v>0</v>
      </c>
      <c r="AB2646" s="790"/>
      <c r="AC2646" s="649">
        <f t="shared" ref="AC2646:AN2646" si="4041">AC2644+AC2641+AC2643+AC2640+AC2645+AC2642</f>
        <v>0</v>
      </c>
      <c r="AD2646" s="790">
        <f>AD2644+AD2641+AD2643+AD2640+AD2645+AD2642</f>
        <v>0</v>
      </c>
      <c r="AE2646" s="843">
        <f>AE2644+AE2641+AE2643+AE2640+AE2645+AE2642</f>
        <v>0</v>
      </c>
      <c r="AF2646" s="930">
        <f t="shared" ref="AF2646:AH2646" si="4042">AF2644+AF2641+AF2643+AF2640+AF2645+AF2642</f>
        <v>0</v>
      </c>
      <c r="AG2646" s="790">
        <f t="shared" si="4042"/>
        <v>-902</v>
      </c>
      <c r="AH2646" s="790">
        <f t="shared" si="4042"/>
        <v>0</v>
      </c>
      <c r="AI2646" s="787">
        <f t="shared" si="4041"/>
        <v>0</v>
      </c>
      <c r="AJ2646" s="648">
        <f t="shared" si="4041"/>
        <v>0</v>
      </c>
      <c r="AK2646" s="648">
        <f t="shared" si="4041"/>
        <v>0</v>
      </c>
      <c r="AL2646" s="648">
        <f t="shared" si="4041"/>
        <v>0</v>
      </c>
      <c r="AM2646" s="648">
        <f t="shared" si="4041"/>
        <v>0</v>
      </c>
      <c r="AN2646" s="648">
        <f t="shared" si="4041"/>
        <v>0</v>
      </c>
      <c r="AO2646" s="790"/>
      <c r="AP2646" s="649">
        <f>AP2644+AP2641+AP2643+AP2640+AP2645+AP2642</f>
        <v>0</v>
      </c>
      <c r="AQ2646" s="649">
        <f>AQ2644+AQ2641+AQ2643+AQ2640+AQ2645+AQ2642</f>
        <v>0</v>
      </c>
      <c r="AR2646" s="648">
        <f>AR2644+AR2641+AR2643+AR2640+AR2645+AR2642</f>
        <v>0</v>
      </c>
      <c r="AS2646" s="648">
        <f>AS2644+AS2641+AS2643+AS2640+AS2645+AS2642</f>
        <v>0</v>
      </c>
      <c r="AT2646" s="790"/>
      <c r="AU2646" s="649">
        <f t="shared" ref="AU2646:BE2646" si="4043">AU2644+AU2641+AU2643+AU2640+AU2645+AU2642</f>
        <v>0</v>
      </c>
      <c r="AV2646" s="790">
        <f t="shared" ref="AV2646" si="4044">AV2644+AV2641+AV2643+AV2640+AV2645+AV2642</f>
        <v>0</v>
      </c>
      <c r="AW2646" s="843">
        <f t="shared" si="4043"/>
        <v>0</v>
      </c>
      <c r="AX2646" s="336">
        <f t="shared" si="4043"/>
        <v>852</v>
      </c>
      <c r="AY2646" s="337">
        <f t="shared" si="4043"/>
        <v>0</v>
      </c>
      <c r="AZ2646" s="338">
        <f t="shared" si="4043"/>
        <v>-852</v>
      </c>
      <c r="BA2646" s="339" t="e">
        <f t="shared" si="4043"/>
        <v>#DIV/0!</v>
      </c>
      <c r="BB2646" s="322">
        <f t="shared" si="4043"/>
        <v>902</v>
      </c>
      <c r="BC2646" s="337">
        <f t="shared" si="4043"/>
        <v>0</v>
      </c>
      <c r="BD2646" s="338">
        <f t="shared" si="4043"/>
        <v>-902</v>
      </c>
      <c r="BE2646" s="339" t="e">
        <f t="shared" si="4043"/>
        <v>#DIV/0!</v>
      </c>
      <c r="BF2646"/>
      <c r="BG2646" s="826"/>
      <c r="BH2646" s="607"/>
      <c r="BI2646"/>
    </row>
    <row r="2647" spans="1:61" ht="12.75" customHeight="1" x14ac:dyDescent="0.25">
      <c r="A2647" s="226"/>
      <c r="B2647" s="207"/>
      <c r="C2647" s="254"/>
      <c r="D2647" s="300"/>
      <c r="E2647" s="276"/>
      <c r="F2647" s="300"/>
      <c r="G2647" s="696"/>
      <c r="H2647" s="887"/>
      <c r="I2647" s="444"/>
      <c r="J2647" s="393"/>
      <c r="K2647" s="404" t="s">
        <v>3677</v>
      </c>
      <c r="L2647" s="729">
        <f t="shared" ref="L2647:V2647" si="4045">L2646+L2636</f>
        <v>40639</v>
      </c>
      <c r="M2647" s="730">
        <f t="shared" si="4045"/>
        <v>35270</v>
      </c>
      <c r="N2647" s="844">
        <f t="shared" ref="N2647:P2647" si="4046">N2646+N2636</f>
        <v>0</v>
      </c>
      <c r="O2647" s="665">
        <f t="shared" si="4046"/>
        <v>-40639</v>
      </c>
      <c r="P2647" s="665">
        <f t="shared" si="4046"/>
        <v>0</v>
      </c>
      <c r="Q2647" s="638">
        <f t="shared" si="4045"/>
        <v>0</v>
      </c>
      <c r="R2647" s="130">
        <f t="shared" si="4045"/>
        <v>0</v>
      </c>
      <c r="S2647" s="130">
        <f t="shared" si="4045"/>
        <v>0</v>
      </c>
      <c r="T2647" s="130">
        <f t="shared" si="4045"/>
        <v>0</v>
      </c>
      <c r="U2647" s="130">
        <f t="shared" si="4045"/>
        <v>0</v>
      </c>
      <c r="V2647" s="130">
        <f t="shared" si="4045"/>
        <v>0</v>
      </c>
      <c r="W2647" s="665"/>
      <c r="X2647" s="130">
        <f>X2646+X2636</f>
        <v>0</v>
      </c>
      <c r="Y2647" s="130">
        <f>Y2646+Y2636</f>
        <v>0</v>
      </c>
      <c r="Z2647" s="130">
        <f>Z2646+Z2636</f>
        <v>0</v>
      </c>
      <c r="AA2647" s="130">
        <f>AA2646+AA2636</f>
        <v>0</v>
      </c>
      <c r="AB2647" s="665"/>
      <c r="AC2647" s="130">
        <f t="shared" ref="AC2647:AN2647" si="4047">AC2646+AC2636</f>
        <v>0</v>
      </c>
      <c r="AD2647" s="665">
        <f>AD2646+AD2636</f>
        <v>0</v>
      </c>
      <c r="AE2647" s="845">
        <f>AE2646+AE2636</f>
        <v>0</v>
      </c>
      <c r="AF2647" s="844">
        <f t="shared" ref="AF2647:AH2647" si="4048">AF2646+AF2636</f>
        <v>0</v>
      </c>
      <c r="AG2647" s="665">
        <f t="shared" si="4048"/>
        <v>-35270</v>
      </c>
      <c r="AH2647" s="665">
        <f t="shared" si="4048"/>
        <v>0</v>
      </c>
      <c r="AI2647" s="638">
        <f t="shared" si="4047"/>
        <v>0</v>
      </c>
      <c r="AJ2647" s="130">
        <f t="shared" si="4047"/>
        <v>0</v>
      </c>
      <c r="AK2647" s="130">
        <f t="shared" si="4047"/>
        <v>0</v>
      </c>
      <c r="AL2647" s="130">
        <f t="shared" si="4047"/>
        <v>0</v>
      </c>
      <c r="AM2647" s="130">
        <f t="shared" si="4047"/>
        <v>0</v>
      </c>
      <c r="AN2647" s="130">
        <f t="shared" si="4047"/>
        <v>0</v>
      </c>
      <c r="AO2647" s="665"/>
      <c r="AP2647" s="130">
        <f>AP2646+AP2636</f>
        <v>0</v>
      </c>
      <c r="AQ2647" s="130">
        <f>AQ2646+AQ2636</f>
        <v>0</v>
      </c>
      <c r="AR2647" s="130">
        <f>AR2646+AR2636</f>
        <v>0</v>
      </c>
      <c r="AS2647" s="130">
        <f>AS2646+AS2636</f>
        <v>0</v>
      </c>
      <c r="AT2647" s="665"/>
      <c r="AU2647" s="130">
        <f t="shared" ref="AU2647:BE2647" si="4049">AU2646+AU2636</f>
        <v>0</v>
      </c>
      <c r="AV2647" s="665">
        <f t="shared" ref="AV2647" si="4050">AV2646+AV2636</f>
        <v>0</v>
      </c>
      <c r="AW2647" s="845">
        <f t="shared" si="4049"/>
        <v>0</v>
      </c>
      <c r="AX2647" s="314">
        <f t="shared" si="4049"/>
        <v>40639</v>
      </c>
      <c r="AY2647" s="131">
        <f t="shared" si="4049"/>
        <v>0</v>
      </c>
      <c r="AZ2647" s="132">
        <f t="shared" si="4049"/>
        <v>-40639</v>
      </c>
      <c r="BA2647" s="340" t="e">
        <f t="shared" si="4049"/>
        <v>#DIV/0!</v>
      </c>
      <c r="BB2647" s="310">
        <f t="shared" si="4049"/>
        <v>35270</v>
      </c>
      <c r="BC2647" s="131">
        <f t="shared" si="4049"/>
        <v>0</v>
      </c>
      <c r="BD2647" s="132">
        <f t="shared" si="4049"/>
        <v>-35270</v>
      </c>
      <c r="BE2647" s="340" t="e">
        <f t="shared" si="4049"/>
        <v>#DIV/0!</v>
      </c>
      <c r="BF2647"/>
      <c r="BG2647" s="826"/>
      <c r="BH2647" s="607"/>
      <c r="BI2647"/>
    </row>
    <row r="2648" spans="1:61" ht="12.75" customHeight="1" x14ac:dyDescent="0.25">
      <c r="A2648" s="222"/>
      <c r="C2648" s="116"/>
      <c r="D2648" s="620"/>
      <c r="F2648" s="117"/>
      <c r="G2648" s="690"/>
      <c r="H2648" s="878"/>
      <c r="I2648" s="397"/>
      <c r="J2648" s="380"/>
      <c r="K2648" s="405" t="s">
        <v>208</v>
      </c>
      <c r="L2648" s="731">
        <v>0</v>
      </c>
      <c r="M2648" s="732">
        <v>0</v>
      </c>
      <c r="N2648" s="929">
        <v>0</v>
      </c>
      <c r="O2648" s="530">
        <v>0</v>
      </c>
      <c r="P2648" s="530">
        <v>0</v>
      </c>
      <c r="Q2648" s="641">
        <v>0</v>
      </c>
      <c r="R2648" s="537">
        <v>0</v>
      </c>
      <c r="S2648" s="537">
        <v>0</v>
      </c>
      <c r="T2648" s="537">
        <v>0</v>
      </c>
      <c r="U2648" s="537">
        <v>0</v>
      </c>
      <c r="V2648" s="537">
        <v>0</v>
      </c>
      <c r="W2648" s="530"/>
      <c r="X2648" s="142">
        <v>0</v>
      </c>
      <c r="Y2648" s="142">
        <v>0</v>
      </c>
      <c r="Z2648" s="537">
        <v>0</v>
      </c>
      <c r="AA2648" s="537">
        <v>0</v>
      </c>
      <c r="AB2648" s="530"/>
      <c r="AC2648" s="142">
        <v>0</v>
      </c>
      <c r="AD2648" s="530">
        <v>0</v>
      </c>
      <c r="AE2648" s="842">
        <v>0</v>
      </c>
      <c r="AF2648" s="929">
        <v>0</v>
      </c>
      <c r="AG2648" s="530">
        <v>0</v>
      </c>
      <c r="AH2648" s="530">
        <v>0</v>
      </c>
      <c r="AI2648" s="641">
        <v>0</v>
      </c>
      <c r="AJ2648" s="537">
        <v>0</v>
      </c>
      <c r="AK2648" s="537">
        <v>0</v>
      </c>
      <c r="AL2648" s="537">
        <v>0</v>
      </c>
      <c r="AM2648" s="537">
        <v>0</v>
      </c>
      <c r="AN2648" s="537">
        <v>0</v>
      </c>
      <c r="AO2648" s="530"/>
      <c r="AP2648" s="142">
        <v>0</v>
      </c>
      <c r="AQ2648" s="142">
        <v>0</v>
      </c>
      <c r="AR2648" s="537">
        <v>0</v>
      </c>
      <c r="AS2648" s="537">
        <v>0</v>
      </c>
      <c r="AT2648" s="530"/>
      <c r="AU2648" s="142">
        <v>0</v>
      </c>
      <c r="AV2648" s="530">
        <v>0</v>
      </c>
      <c r="AW2648" s="842">
        <v>0</v>
      </c>
      <c r="AX2648" s="115">
        <v>0</v>
      </c>
      <c r="AY2648" s="5">
        <v>0</v>
      </c>
      <c r="AZ2648" s="5">
        <v>0</v>
      </c>
      <c r="BA2648" s="335">
        <v>0</v>
      </c>
      <c r="BB2648" s="23">
        <v>0</v>
      </c>
      <c r="BC2648" s="5">
        <v>0</v>
      </c>
      <c r="BD2648" s="5">
        <v>0</v>
      </c>
      <c r="BE2648" s="335">
        <v>0</v>
      </c>
      <c r="BF2648"/>
      <c r="BG2648" s="826"/>
      <c r="BH2648" s="607"/>
      <c r="BI2648"/>
    </row>
    <row r="2649" spans="1:61" ht="12.75" customHeight="1" x14ac:dyDescent="0.25">
      <c r="A2649" s="21"/>
      <c r="B2649" s="112"/>
      <c r="C2649" s="116"/>
      <c r="D2649" s="623"/>
      <c r="E2649" s="278"/>
      <c r="F2649" s="116"/>
      <c r="G2649" s="694"/>
      <c r="H2649" s="878"/>
      <c r="I2649" s="397"/>
      <c r="J2649" s="380"/>
      <c r="K2649" s="405" t="s">
        <v>96</v>
      </c>
      <c r="L2649" s="738">
        <v>0</v>
      </c>
      <c r="M2649" s="739">
        <v>0</v>
      </c>
      <c r="N2649" s="929">
        <v>0</v>
      </c>
      <c r="O2649" s="530">
        <v>0</v>
      </c>
      <c r="P2649" s="530">
        <v>0</v>
      </c>
      <c r="Q2649" s="641">
        <v>0</v>
      </c>
      <c r="R2649" s="537">
        <v>0</v>
      </c>
      <c r="S2649" s="537">
        <v>0</v>
      </c>
      <c r="T2649" s="537">
        <v>0</v>
      </c>
      <c r="U2649" s="537">
        <v>0</v>
      </c>
      <c r="V2649" s="537">
        <v>0</v>
      </c>
      <c r="W2649" s="530"/>
      <c r="X2649" s="142">
        <v>0</v>
      </c>
      <c r="Y2649" s="142">
        <v>0</v>
      </c>
      <c r="Z2649" s="537">
        <v>0</v>
      </c>
      <c r="AA2649" s="537">
        <v>0</v>
      </c>
      <c r="AB2649" s="530"/>
      <c r="AC2649" s="142">
        <v>0</v>
      </c>
      <c r="AD2649" s="530">
        <v>0</v>
      </c>
      <c r="AE2649" s="842">
        <v>0</v>
      </c>
      <c r="AF2649" s="929">
        <v>0</v>
      </c>
      <c r="AG2649" s="530">
        <v>0</v>
      </c>
      <c r="AH2649" s="530">
        <v>0</v>
      </c>
      <c r="AI2649" s="641">
        <v>0</v>
      </c>
      <c r="AJ2649" s="537">
        <v>0</v>
      </c>
      <c r="AK2649" s="537">
        <v>0</v>
      </c>
      <c r="AL2649" s="537">
        <v>0</v>
      </c>
      <c r="AM2649" s="537">
        <v>0</v>
      </c>
      <c r="AN2649" s="537">
        <v>0</v>
      </c>
      <c r="AO2649" s="530"/>
      <c r="AP2649" s="142">
        <v>0</v>
      </c>
      <c r="AQ2649" s="142">
        <v>0</v>
      </c>
      <c r="AR2649" s="537">
        <v>0</v>
      </c>
      <c r="AS2649" s="537">
        <v>0</v>
      </c>
      <c r="AT2649" s="530"/>
      <c r="AU2649" s="142">
        <v>0</v>
      </c>
      <c r="AV2649" s="530">
        <v>0</v>
      </c>
      <c r="AW2649" s="842">
        <v>0</v>
      </c>
      <c r="AX2649" s="115">
        <v>0</v>
      </c>
      <c r="AY2649" s="5">
        <v>0</v>
      </c>
      <c r="AZ2649" s="5">
        <v>0</v>
      </c>
      <c r="BA2649" s="335">
        <v>0</v>
      </c>
      <c r="BB2649" s="23">
        <v>0</v>
      </c>
      <c r="BC2649" s="5">
        <v>0</v>
      </c>
      <c r="BD2649" s="5">
        <v>0</v>
      </c>
      <c r="BE2649" s="335">
        <v>0</v>
      </c>
      <c r="BG2649" s="826"/>
      <c r="BH2649" s="607"/>
      <c r="BI2649"/>
    </row>
    <row r="2650" spans="1:61" ht="12.75" customHeight="1" x14ac:dyDescent="0.25">
      <c r="A2650" s="21"/>
      <c r="B2650" s="112"/>
      <c r="C2650" s="116"/>
      <c r="D2650" s="623"/>
      <c r="E2650" s="278"/>
      <c r="F2650" s="116"/>
      <c r="G2650" s="694"/>
      <c r="H2650" s="878"/>
      <c r="I2650" s="397"/>
      <c r="J2650" s="380"/>
      <c r="K2650" s="405" t="s">
        <v>209</v>
      </c>
      <c r="L2650" s="738">
        <v>0</v>
      </c>
      <c r="M2650" s="739">
        <v>0</v>
      </c>
      <c r="N2650" s="929">
        <v>0</v>
      </c>
      <c r="O2650" s="530">
        <v>0</v>
      </c>
      <c r="P2650" s="530">
        <v>0</v>
      </c>
      <c r="Q2650" s="641">
        <v>0</v>
      </c>
      <c r="R2650" s="537">
        <v>0</v>
      </c>
      <c r="S2650" s="537">
        <v>0</v>
      </c>
      <c r="T2650" s="537">
        <v>0</v>
      </c>
      <c r="U2650" s="537">
        <v>0</v>
      </c>
      <c r="V2650" s="537">
        <v>0</v>
      </c>
      <c r="W2650" s="530"/>
      <c r="X2650" s="142">
        <v>0</v>
      </c>
      <c r="Y2650" s="142">
        <v>0</v>
      </c>
      <c r="Z2650" s="537">
        <v>0</v>
      </c>
      <c r="AA2650" s="537">
        <v>0</v>
      </c>
      <c r="AB2650" s="530"/>
      <c r="AC2650" s="142">
        <v>0</v>
      </c>
      <c r="AD2650" s="530">
        <v>0</v>
      </c>
      <c r="AE2650" s="842">
        <v>0</v>
      </c>
      <c r="AF2650" s="929">
        <v>0</v>
      </c>
      <c r="AG2650" s="530">
        <v>0</v>
      </c>
      <c r="AH2650" s="530">
        <v>0</v>
      </c>
      <c r="AI2650" s="641">
        <v>0</v>
      </c>
      <c r="AJ2650" s="537">
        <v>0</v>
      </c>
      <c r="AK2650" s="537">
        <v>0</v>
      </c>
      <c r="AL2650" s="537">
        <v>0</v>
      </c>
      <c r="AM2650" s="537">
        <v>0</v>
      </c>
      <c r="AN2650" s="537">
        <v>0</v>
      </c>
      <c r="AO2650" s="530"/>
      <c r="AP2650" s="142">
        <v>0</v>
      </c>
      <c r="AQ2650" s="142">
        <v>0</v>
      </c>
      <c r="AR2650" s="537">
        <v>0</v>
      </c>
      <c r="AS2650" s="537">
        <v>0</v>
      </c>
      <c r="AT2650" s="530"/>
      <c r="AU2650" s="142">
        <v>0</v>
      </c>
      <c r="AV2650" s="530">
        <v>0</v>
      </c>
      <c r="AW2650" s="842">
        <v>0</v>
      </c>
      <c r="AX2650" s="115">
        <v>0</v>
      </c>
      <c r="AY2650" s="5">
        <v>0</v>
      </c>
      <c r="AZ2650" s="5">
        <v>0</v>
      </c>
      <c r="BA2650" s="335">
        <v>0</v>
      </c>
      <c r="BB2650" s="23">
        <v>0</v>
      </c>
      <c r="BC2650" s="5">
        <v>0</v>
      </c>
      <c r="BD2650" s="5">
        <v>0</v>
      </c>
      <c r="BE2650" s="335">
        <v>0</v>
      </c>
      <c r="BG2650" s="826"/>
      <c r="BH2650" s="607"/>
      <c r="BI2650"/>
    </row>
    <row r="2651" spans="1:61" ht="12.75" customHeight="1" x14ac:dyDescent="0.25">
      <c r="A2651" s="21"/>
      <c r="B2651" s="112"/>
      <c r="C2651" s="116"/>
      <c r="D2651" s="623"/>
      <c r="E2651" s="278"/>
      <c r="F2651" s="116"/>
      <c r="G2651" s="694"/>
      <c r="H2651" s="878"/>
      <c r="I2651" s="397"/>
      <c r="J2651" s="380"/>
      <c r="K2651" s="405" t="s">
        <v>210</v>
      </c>
      <c r="L2651" s="738">
        <v>0</v>
      </c>
      <c r="M2651" s="739">
        <v>0</v>
      </c>
      <c r="N2651" s="929">
        <v>0</v>
      </c>
      <c r="O2651" s="530">
        <v>0</v>
      </c>
      <c r="P2651" s="530">
        <v>0</v>
      </c>
      <c r="Q2651" s="641">
        <v>0</v>
      </c>
      <c r="R2651" s="537">
        <v>0</v>
      </c>
      <c r="S2651" s="537">
        <v>0</v>
      </c>
      <c r="T2651" s="537">
        <v>0</v>
      </c>
      <c r="U2651" s="537">
        <v>0</v>
      </c>
      <c r="V2651" s="537">
        <v>0</v>
      </c>
      <c r="W2651" s="530"/>
      <c r="X2651" s="142">
        <v>0</v>
      </c>
      <c r="Y2651" s="142">
        <v>0</v>
      </c>
      <c r="Z2651" s="537">
        <v>0</v>
      </c>
      <c r="AA2651" s="537">
        <v>0</v>
      </c>
      <c r="AB2651" s="530"/>
      <c r="AC2651" s="142">
        <v>0</v>
      </c>
      <c r="AD2651" s="530">
        <v>0</v>
      </c>
      <c r="AE2651" s="842">
        <v>0</v>
      </c>
      <c r="AF2651" s="929">
        <v>0</v>
      </c>
      <c r="AG2651" s="530">
        <v>0</v>
      </c>
      <c r="AH2651" s="530">
        <v>0</v>
      </c>
      <c r="AI2651" s="641">
        <v>0</v>
      </c>
      <c r="AJ2651" s="537">
        <v>0</v>
      </c>
      <c r="AK2651" s="537">
        <v>0</v>
      </c>
      <c r="AL2651" s="537">
        <v>0</v>
      </c>
      <c r="AM2651" s="537">
        <v>0</v>
      </c>
      <c r="AN2651" s="537">
        <v>0</v>
      </c>
      <c r="AO2651" s="530"/>
      <c r="AP2651" s="142">
        <v>0</v>
      </c>
      <c r="AQ2651" s="142">
        <v>0</v>
      </c>
      <c r="AR2651" s="537">
        <v>0</v>
      </c>
      <c r="AS2651" s="537">
        <v>0</v>
      </c>
      <c r="AT2651" s="530"/>
      <c r="AU2651" s="142">
        <v>0</v>
      </c>
      <c r="AV2651" s="530">
        <v>0</v>
      </c>
      <c r="AW2651" s="842">
        <v>0</v>
      </c>
      <c r="AX2651" s="115">
        <v>0</v>
      </c>
      <c r="AY2651" s="5">
        <v>0</v>
      </c>
      <c r="AZ2651" s="5">
        <v>0</v>
      </c>
      <c r="BA2651" s="335">
        <v>0</v>
      </c>
      <c r="BB2651" s="23">
        <v>0</v>
      </c>
      <c r="BC2651" s="5">
        <v>0</v>
      </c>
      <c r="BD2651" s="5">
        <v>0</v>
      </c>
      <c r="BE2651" s="335">
        <v>0</v>
      </c>
      <c r="BG2651" s="826"/>
      <c r="BH2651" s="607"/>
      <c r="BI2651"/>
    </row>
    <row r="2652" spans="1:61" ht="12.75" customHeight="1" x14ac:dyDescent="0.25">
      <c r="A2652" s="21"/>
      <c r="B2652" s="112"/>
      <c r="C2652" s="116"/>
      <c r="D2652" s="623"/>
      <c r="E2652" s="278"/>
      <c r="F2652" s="116"/>
      <c r="G2652" s="694"/>
      <c r="H2652" s="878"/>
      <c r="I2652" s="397"/>
      <c r="J2652" s="380"/>
      <c r="K2652" s="406" t="s">
        <v>53</v>
      </c>
      <c r="L2652" s="738">
        <v>0</v>
      </c>
      <c r="M2652" s="739">
        <v>0</v>
      </c>
      <c r="N2652" s="929">
        <v>0</v>
      </c>
      <c r="O2652" s="530">
        <v>0</v>
      </c>
      <c r="P2652" s="530">
        <v>0</v>
      </c>
      <c r="Q2652" s="641">
        <v>0</v>
      </c>
      <c r="R2652" s="537">
        <v>0</v>
      </c>
      <c r="S2652" s="537">
        <v>0</v>
      </c>
      <c r="T2652" s="537">
        <v>0</v>
      </c>
      <c r="U2652" s="537">
        <v>0</v>
      </c>
      <c r="V2652" s="537">
        <v>0</v>
      </c>
      <c r="W2652" s="530"/>
      <c r="X2652" s="142">
        <v>0</v>
      </c>
      <c r="Y2652" s="142">
        <v>0</v>
      </c>
      <c r="Z2652" s="537">
        <v>0</v>
      </c>
      <c r="AA2652" s="537">
        <v>0</v>
      </c>
      <c r="AB2652" s="530"/>
      <c r="AC2652" s="142">
        <v>0</v>
      </c>
      <c r="AD2652" s="530">
        <v>0</v>
      </c>
      <c r="AE2652" s="842">
        <v>0</v>
      </c>
      <c r="AF2652" s="929">
        <v>0</v>
      </c>
      <c r="AG2652" s="530">
        <v>0</v>
      </c>
      <c r="AH2652" s="530">
        <v>0</v>
      </c>
      <c r="AI2652" s="641">
        <v>0</v>
      </c>
      <c r="AJ2652" s="537">
        <v>0</v>
      </c>
      <c r="AK2652" s="537">
        <v>0</v>
      </c>
      <c r="AL2652" s="537">
        <v>0</v>
      </c>
      <c r="AM2652" s="537">
        <v>0</v>
      </c>
      <c r="AN2652" s="537">
        <v>0</v>
      </c>
      <c r="AO2652" s="530"/>
      <c r="AP2652" s="142">
        <v>0</v>
      </c>
      <c r="AQ2652" s="142">
        <v>0</v>
      </c>
      <c r="AR2652" s="537">
        <v>0</v>
      </c>
      <c r="AS2652" s="537">
        <v>0</v>
      </c>
      <c r="AT2652" s="530"/>
      <c r="AU2652" s="142">
        <v>0</v>
      </c>
      <c r="AV2652" s="530">
        <v>0</v>
      </c>
      <c r="AW2652" s="842">
        <v>0</v>
      </c>
      <c r="AX2652" s="115">
        <v>0</v>
      </c>
      <c r="AY2652" s="5">
        <v>0</v>
      </c>
      <c r="AZ2652" s="5">
        <v>0</v>
      </c>
      <c r="BA2652" s="335">
        <v>0</v>
      </c>
      <c r="BB2652" s="23">
        <v>0</v>
      </c>
      <c r="BC2652" s="5">
        <v>0</v>
      </c>
      <c r="BD2652" s="5">
        <v>0</v>
      </c>
      <c r="BE2652" s="335">
        <v>0</v>
      </c>
      <c r="BF2652"/>
      <c r="BG2652" s="826"/>
      <c r="BH2652" s="607"/>
      <c r="BI2652"/>
    </row>
    <row r="2653" spans="1:61" ht="12.75" customHeight="1" x14ac:dyDescent="0.25">
      <c r="A2653" s="21"/>
      <c r="B2653" s="112"/>
      <c r="C2653" s="116"/>
      <c r="D2653" s="623"/>
      <c r="E2653" s="278"/>
      <c r="F2653" s="116"/>
      <c r="G2653" s="694"/>
      <c r="H2653" s="878"/>
      <c r="I2653" s="397"/>
      <c r="J2653" s="380"/>
      <c r="K2653" s="406"/>
      <c r="L2653" s="738"/>
      <c r="M2653" s="739"/>
      <c r="N2653" s="932"/>
      <c r="O2653" s="125"/>
      <c r="P2653" s="125"/>
      <c r="Q2653" s="642"/>
      <c r="R2653" s="538"/>
      <c r="S2653" s="538"/>
      <c r="T2653" s="538"/>
      <c r="U2653" s="538"/>
      <c r="V2653" s="538"/>
      <c r="W2653" s="532"/>
      <c r="X2653" s="143"/>
      <c r="Y2653" s="143"/>
      <c r="Z2653" s="553"/>
      <c r="AA2653" s="553"/>
      <c r="AB2653" s="532"/>
      <c r="AC2653" s="594"/>
      <c r="AD2653" s="125"/>
      <c r="AE2653" s="848"/>
      <c r="AF2653" s="932"/>
      <c r="AG2653" s="125"/>
      <c r="AH2653" s="125"/>
      <c r="AI2653" s="642"/>
      <c r="AJ2653" s="538"/>
      <c r="AK2653" s="538"/>
      <c r="AL2653" s="538"/>
      <c r="AM2653" s="538"/>
      <c r="AN2653" s="538"/>
      <c r="AO2653" s="532"/>
      <c r="AP2653" s="143"/>
      <c r="AQ2653" s="143"/>
      <c r="AR2653" s="553"/>
      <c r="AS2653" s="553"/>
      <c r="AT2653" s="532"/>
      <c r="AU2653" s="594"/>
      <c r="AV2653" s="125"/>
      <c r="AW2653" s="848"/>
      <c r="AX2653" s="124"/>
      <c r="AY2653" s="6"/>
      <c r="AZ2653" s="6"/>
      <c r="BA2653" s="341"/>
      <c r="BB2653" s="311"/>
      <c r="BC2653" s="6"/>
      <c r="BD2653" s="6"/>
      <c r="BE2653" s="341"/>
      <c r="BF2653"/>
      <c r="BG2653" s="826"/>
      <c r="BH2653" s="607"/>
    </row>
    <row r="2654" spans="1:61" ht="12.75" customHeight="1" x14ac:dyDescent="0.25">
      <c r="A2654" s="193"/>
      <c r="B2654" s="210"/>
      <c r="C2654" s="120"/>
      <c r="D2654" s="624"/>
      <c r="E2654" s="279"/>
      <c r="F2654" s="120"/>
      <c r="G2654" s="697"/>
      <c r="H2654" s="890"/>
      <c r="I2654" s="397"/>
      <c r="J2654" s="380"/>
      <c r="K2654" s="458"/>
      <c r="L2654" s="731"/>
      <c r="M2654" s="732"/>
      <c r="N2654" s="929"/>
      <c r="O2654" s="530"/>
      <c r="P2654" s="530"/>
      <c r="Q2654" s="641"/>
      <c r="R2654" s="537"/>
      <c r="S2654" s="537"/>
      <c r="T2654" s="537"/>
      <c r="U2654" s="537"/>
      <c r="V2654" s="537"/>
      <c r="W2654" s="531"/>
      <c r="X2654" s="140"/>
      <c r="Y2654" s="140"/>
      <c r="Z2654" s="551"/>
      <c r="AA2654" s="551"/>
      <c r="AB2654" s="531"/>
      <c r="AC2654" s="142"/>
      <c r="AD2654" s="530"/>
      <c r="AE2654" s="842"/>
      <c r="AF2654" s="929"/>
      <c r="AG2654" s="530"/>
      <c r="AH2654" s="530"/>
      <c r="AI2654" s="641"/>
      <c r="AJ2654" s="537"/>
      <c r="AK2654" s="537"/>
      <c r="AL2654" s="537"/>
      <c r="AM2654" s="537"/>
      <c r="AN2654" s="537"/>
      <c r="AO2654" s="531"/>
      <c r="AP2654" s="140"/>
      <c r="AQ2654" s="140"/>
      <c r="AR2654" s="551"/>
      <c r="AS2654" s="551"/>
      <c r="AT2654" s="531"/>
      <c r="AU2654" s="142"/>
      <c r="AV2654" s="530"/>
      <c r="AW2654" s="842"/>
      <c r="AX2654" s="121"/>
      <c r="AY2654" s="111"/>
      <c r="AZ2654" s="111"/>
      <c r="BA2654" s="343"/>
      <c r="BB2654" s="324"/>
      <c r="BC2654" s="111"/>
      <c r="BD2654" s="111"/>
      <c r="BE2654" s="343"/>
      <c r="BF2654"/>
      <c r="BG2654" s="826"/>
      <c r="BH2654" s="607"/>
    </row>
    <row r="2655" spans="1:61" ht="12.75" customHeight="1" x14ac:dyDescent="0.25">
      <c r="A2655" s="21"/>
      <c r="B2655" s="112"/>
      <c r="C2655" s="116"/>
      <c r="D2655" s="623"/>
      <c r="E2655" s="278"/>
      <c r="F2655" s="116"/>
      <c r="G2655" s="694"/>
      <c r="H2655" s="878"/>
      <c r="I2655" s="397"/>
      <c r="J2655" s="380"/>
      <c r="K2655" s="400" t="s">
        <v>6577</v>
      </c>
      <c r="L2655" s="738"/>
      <c r="M2655" s="739"/>
      <c r="N2655" s="931"/>
      <c r="O2655" s="923"/>
      <c r="P2655" s="923"/>
      <c r="Q2655" s="641"/>
      <c r="R2655" s="537"/>
      <c r="S2655" s="537"/>
      <c r="T2655" s="537"/>
      <c r="U2655" s="537"/>
      <c r="V2655" s="537"/>
      <c r="W2655" s="531"/>
      <c r="X2655" s="141"/>
      <c r="Y2655" s="141"/>
      <c r="Z2655" s="552"/>
      <c r="AA2655" s="552"/>
      <c r="AB2655" s="531"/>
      <c r="AC2655" s="593"/>
      <c r="AD2655" s="923"/>
      <c r="AE2655" s="846"/>
      <c r="AF2655" s="931"/>
      <c r="AG2655" s="923"/>
      <c r="AH2655" s="923"/>
      <c r="AI2655" s="641"/>
      <c r="AJ2655" s="537"/>
      <c r="AK2655" s="537"/>
      <c r="AL2655" s="537"/>
      <c r="AM2655" s="537"/>
      <c r="AN2655" s="537"/>
      <c r="AO2655" s="531"/>
      <c r="AP2655" s="141"/>
      <c r="AQ2655" s="141"/>
      <c r="AR2655" s="552"/>
      <c r="AS2655" s="552"/>
      <c r="AT2655" s="531"/>
      <c r="AU2655" s="593"/>
      <c r="AV2655" s="923"/>
      <c r="AW2655" s="846"/>
      <c r="AX2655" s="115"/>
      <c r="AY2655" s="5"/>
      <c r="AZ2655" s="5"/>
      <c r="BA2655" s="335"/>
      <c r="BC2655" s="5"/>
      <c r="BD2655" s="5"/>
      <c r="BE2655" s="335"/>
      <c r="BG2655" s="826"/>
      <c r="BH2655" s="607"/>
    </row>
    <row r="2656" spans="1:61" x14ac:dyDescent="0.25">
      <c r="A2656" s="21"/>
      <c r="B2656" s="112"/>
      <c r="C2656" s="116"/>
      <c r="D2656" s="623"/>
      <c r="E2656" s="278"/>
      <c r="F2656" s="116"/>
      <c r="G2656" s="694"/>
      <c r="H2656" s="878"/>
      <c r="I2656" s="397"/>
      <c r="J2656" s="380"/>
      <c r="K2656" s="418" t="s">
        <v>475</v>
      </c>
      <c r="L2656" s="738"/>
      <c r="M2656" s="739"/>
      <c r="N2656" s="931"/>
      <c r="O2656" s="923"/>
      <c r="P2656" s="923"/>
      <c r="Q2656" s="641"/>
      <c r="R2656" s="537"/>
      <c r="S2656" s="537"/>
      <c r="T2656" s="537"/>
      <c r="U2656" s="537"/>
      <c r="V2656" s="537"/>
      <c r="W2656" s="531"/>
      <c r="X2656" s="141"/>
      <c r="Y2656" s="141"/>
      <c r="Z2656" s="552"/>
      <c r="AA2656" s="552"/>
      <c r="AB2656" s="531"/>
      <c r="AC2656" s="593"/>
      <c r="AD2656" s="923"/>
      <c r="AE2656" s="846"/>
      <c r="AF2656" s="931"/>
      <c r="AG2656" s="923"/>
      <c r="AH2656" s="923"/>
      <c r="AI2656" s="641"/>
      <c r="AJ2656" s="537"/>
      <c r="AK2656" s="537"/>
      <c r="AL2656" s="537"/>
      <c r="AM2656" s="537"/>
      <c r="AN2656" s="537"/>
      <c r="AO2656" s="531"/>
      <c r="AP2656" s="141"/>
      <c r="AQ2656" s="141"/>
      <c r="AR2656" s="552"/>
      <c r="AS2656" s="552"/>
      <c r="AT2656" s="531"/>
      <c r="AU2656" s="593"/>
      <c r="AV2656" s="923"/>
      <c r="AW2656" s="846"/>
      <c r="AX2656" s="115"/>
      <c r="AY2656" s="5"/>
      <c r="AZ2656" s="5"/>
      <c r="BA2656" s="335"/>
      <c r="BC2656" s="5"/>
      <c r="BD2656" s="5"/>
      <c r="BE2656" s="335"/>
      <c r="BG2656" s="826"/>
      <c r="BH2656" s="607"/>
    </row>
    <row r="2657" spans="1:66" ht="12.75" customHeight="1" x14ac:dyDescent="0.25">
      <c r="A2657" s="21"/>
      <c r="B2657" s="112"/>
      <c r="C2657" s="116"/>
      <c r="D2657" s="623"/>
      <c r="E2657" s="278"/>
      <c r="F2657" s="116"/>
      <c r="G2657" s="694"/>
      <c r="H2657" s="878"/>
      <c r="I2657" s="397"/>
      <c r="J2657" s="380"/>
      <c r="K2657" s="418"/>
      <c r="L2657" s="738"/>
      <c r="M2657" s="739"/>
      <c r="N2657" s="931"/>
      <c r="O2657" s="923"/>
      <c r="P2657" s="923"/>
      <c r="Q2657" s="641"/>
      <c r="R2657" s="537"/>
      <c r="S2657" s="537"/>
      <c r="T2657" s="537"/>
      <c r="U2657" s="537"/>
      <c r="V2657" s="537"/>
      <c r="W2657" s="531"/>
      <c r="X2657" s="141"/>
      <c r="Y2657" s="141"/>
      <c r="Z2657" s="552"/>
      <c r="AA2657" s="552"/>
      <c r="AB2657" s="531"/>
      <c r="AC2657" s="593"/>
      <c r="AD2657" s="923"/>
      <c r="AE2657" s="846"/>
      <c r="AF2657" s="931"/>
      <c r="AG2657" s="923"/>
      <c r="AH2657" s="923"/>
      <c r="AI2657" s="641"/>
      <c r="AJ2657" s="537"/>
      <c r="AK2657" s="537"/>
      <c r="AL2657" s="537"/>
      <c r="AM2657" s="537"/>
      <c r="AN2657" s="537"/>
      <c r="AO2657" s="531"/>
      <c r="AP2657" s="141"/>
      <c r="AQ2657" s="141"/>
      <c r="AR2657" s="552"/>
      <c r="AS2657" s="552"/>
      <c r="AT2657" s="531"/>
      <c r="AU2657" s="593"/>
      <c r="AV2657" s="923"/>
      <c r="AW2657" s="846"/>
      <c r="AX2657" s="115"/>
      <c r="AY2657" s="5"/>
      <c r="AZ2657" s="5"/>
      <c r="BA2657" s="335"/>
      <c r="BC2657" s="5"/>
      <c r="BD2657" s="5"/>
      <c r="BE2657" s="335"/>
      <c r="BF2657" s="40"/>
      <c r="BG2657" s="826"/>
      <c r="BH2657" s="607"/>
    </row>
    <row r="2658" spans="1:66" ht="34.950000000000003" customHeight="1" x14ac:dyDescent="0.25">
      <c r="A2658" s="222" t="s">
        <v>6127</v>
      </c>
      <c r="B2658" s="112">
        <v>18</v>
      </c>
      <c r="C2658" s="120" t="s">
        <v>0</v>
      </c>
      <c r="D2658" s="620">
        <v>1000</v>
      </c>
      <c r="E2658" s="278"/>
      <c r="F2658" s="116">
        <v>6</v>
      </c>
      <c r="G2658" s="700"/>
      <c r="H2658" s="888" t="str">
        <f t="shared" si="3972"/>
        <v>100</v>
      </c>
      <c r="I2658" s="580">
        <v>81211000</v>
      </c>
      <c r="J2658" s="689" t="s">
        <v>6236</v>
      </c>
      <c r="K2658" s="411" t="s">
        <v>6237</v>
      </c>
      <c r="L2658" s="733">
        <v>0</v>
      </c>
      <c r="M2658" s="734">
        <v>0</v>
      </c>
      <c r="N2658" s="931"/>
      <c r="O2658" s="530">
        <f t="shared" ref="O2658:O2680" si="4051">IF(N2658&gt;L2658,"0 ",N2658-L2658)</f>
        <v>0</v>
      </c>
      <c r="P2658" s="530">
        <f t="shared" ref="P2658:P2680" si="4052">IF(N2658&lt;L2658,"0 ",N2658-L2658)</f>
        <v>0</v>
      </c>
      <c r="Q2658" s="646"/>
      <c r="R2658" s="536"/>
      <c r="S2658" s="536"/>
      <c r="T2658" s="536"/>
      <c r="U2658" s="536"/>
      <c r="V2658" s="536"/>
      <c r="W2658" s="683" t="str">
        <f t="shared" ref="W2658:W2675" si="4053">IF(SUM(Q2658:V2658)=X2658,"OK",SUM(Q2658:V2658)-X2658)</f>
        <v>OK</v>
      </c>
      <c r="X2658" s="141"/>
      <c r="Y2658" s="141"/>
      <c r="Z2658" s="552"/>
      <c r="AA2658" s="552"/>
      <c r="AB2658" s="683" t="str">
        <f t="shared" ref="AB2658:AB2675" si="4054">IF(SUM(Z2658:AA2658)=AC2658,"OK",SUM(Z2658:AA2658)-AC2658)</f>
        <v>OK</v>
      </c>
      <c r="AC2658" s="593"/>
      <c r="AD2658" s="530">
        <f t="shared" ref="AD2658:AD2680" si="4055">X2658+Y2658+AC2658</f>
        <v>0</v>
      </c>
      <c r="AE2658" s="842">
        <f t="shared" ref="AE2658:AE2680" si="4056">N2658+AD2658</f>
        <v>0</v>
      </c>
      <c r="AF2658" s="931"/>
      <c r="AG2658" s="530">
        <f t="shared" ref="AG2658:AG2680" si="4057">IF(AF2658&gt;M2658,"0 ",AF2658-M2658)</f>
        <v>0</v>
      </c>
      <c r="AH2658" s="530">
        <f t="shared" ref="AH2658:AH2680" si="4058">IF(AF2658&lt;M2658,"0 ",AF2658-M2658)</f>
        <v>0</v>
      </c>
      <c r="AI2658" s="641"/>
      <c r="AJ2658" s="537"/>
      <c r="AK2658" s="537"/>
      <c r="AL2658" s="537"/>
      <c r="AM2658" s="537"/>
      <c r="AN2658" s="537"/>
      <c r="AO2658" s="683" t="str">
        <f t="shared" ref="AO2658:AO2675" si="4059">IF(SUM(AI2658:AN2658)=AP2658,"OK",SUM(AI2658:AN2658)-AP2658)</f>
        <v>OK</v>
      </c>
      <c r="AP2658" s="141"/>
      <c r="AQ2658" s="141"/>
      <c r="AR2658" s="552"/>
      <c r="AS2658" s="552"/>
      <c r="AT2658" s="683" t="str">
        <f t="shared" ref="AT2658:AT2675" si="4060">IF(SUM(AR2658:AS2658)=AU2658,"OK",SUM(AR2658:AS2658)-AU2658)</f>
        <v>OK</v>
      </c>
      <c r="AU2658" s="593"/>
      <c r="AV2658" s="530">
        <f t="shared" ref="AV2658:AV2680" si="4061">AP2658+AQ2658+AU2658</f>
        <v>0</v>
      </c>
      <c r="AW2658" s="842">
        <f t="shared" ref="AW2658:AW2680" si="4062">AF2658+AV2658</f>
        <v>0</v>
      </c>
      <c r="AX2658" s="115">
        <f t="shared" ref="AX2658:AX2680" si="4063">L2658</f>
        <v>0</v>
      </c>
      <c r="AY2658" s="5">
        <f t="shared" ref="AY2658:AY2680" si="4064">AE2658</f>
        <v>0</v>
      </c>
      <c r="AZ2658" s="7">
        <f>AY2658-AX2658</f>
        <v>0</v>
      </c>
      <c r="BA2658" s="335" t="e">
        <f>AZ2658/AX2658</f>
        <v>#DIV/0!</v>
      </c>
      <c r="BB2658" s="23">
        <f t="shared" ref="BB2658:BB2680" si="4065">M2658</f>
        <v>0</v>
      </c>
      <c r="BC2658" s="5">
        <f>AW2658</f>
        <v>0</v>
      </c>
      <c r="BD2658" s="7">
        <f>BC2658-BB2658</f>
        <v>0</v>
      </c>
      <c r="BE2658" s="335" t="e">
        <f>BD2658/BB2658</f>
        <v>#DIV/0!</v>
      </c>
      <c r="BG2658" s="826" t="str">
        <f t="shared" ref="BG2658:BG2680" si="4066">RIGHT(LEFT(I2658,3),2)&amp;"."&amp;RIGHT(LEFT(I2658,5),2)</f>
        <v>12.11</v>
      </c>
      <c r="BH2658" s="607" t="b">
        <f>COUNTIF('Codes SEC'!$B$2:$B$250,Ministres!BG2658)&gt;0</f>
        <v>1</v>
      </c>
    </row>
    <row r="2659" spans="1:66" ht="34.950000000000003" customHeight="1" x14ac:dyDescent="0.25">
      <c r="A2659" s="190" t="s">
        <v>6127</v>
      </c>
      <c r="B2659" s="210">
        <v>18</v>
      </c>
      <c r="C2659" s="120" t="s">
        <v>0</v>
      </c>
      <c r="D2659" s="620">
        <v>1000</v>
      </c>
      <c r="E2659" s="279"/>
      <c r="F2659" s="116">
        <v>6</v>
      </c>
      <c r="G2659" s="697">
        <v>3</v>
      </c>
      <c r="H2659" s="890" t="str">
        <f t="shared" si="3972"/>
        <v>100</v>
      </c>
      <c r="I2659" s="457">
        <v>83122000</v>
      </c>
      <c r="J2659" s="380" t="s">
        <v>3813</v>
      </c>
      <c r="K2659" s="422" t="s">
        <v>3766</v>
      </c>
      <c r="L2659" s="731">
        <v>0</v>
      </c>
      <c r="M2659" s="732">
        <v>0</v>
      </c>
      <c r="N2659" s="931"/>
      <c r="O2659" s="530">
        <f t="shared" si="4051"/>
        <v>0</v>
      </c>
      <c r="P2659" s="530">
        <f t="shared" si="4052"/>
        <v>0</v>
      </c>
      <c r="Q2659" s="646"/>
      <c r="R2659" s="536"/>
      <c r="S2659" s="536"/>
      <c r="T2659" s="536"/>
      <c r="U2659" s="536"/>
      <c r="V2659" s="536"/>
      <c r="W2659" s="683" t="str">
        <f>IF(SUM(Q2659:V2659)=X2659,"OK",SUM(Q2659:V2659)-X2659)</f>
        <v>OK</v>
      </c>
      <c r="X2659" s="141"/>
      <c r="Y2659" s="141"/>
      <c r="Z2659" s="552"/>
      <c r="AA2659" s="552"/>
      <c r="AB2659" s="683" t="str">
        <f>IF(SUM(Z2659:AA2659)=AC2659,"OK",SUM(Z2659:AA2659)-AC2659)</f>
        <v>OK</v>
      </c>
      <c r="AC2659" s="593"/>
      <c r="AD2659" s="530">
        <f t="shared" si="4055"/>
        <v>0</v>
      </c>
      <c r="AE2659" s="842">
        <f t="shared" si="4056"/>
        <v>0</v>
      </c>
      <c r="AF2659" s="931"/>
      <c r="AG2659" s="530">
        <f t="shared" si="4057"/>
        <v>0</v>
      </c>
      <c r="AH2659" s="530">
        <f t="shared" si="4058"/>
        <v>0</v>
      </c>
      <c r="AI2659" s="641"/>
      <c r="AJ2659" s="537"/>
      <c r="AK2659" s="537"/>
      <c r="AL2659" s="537"/>
      <c r="AM2659" s="537"/>
      <c r="AN2659" s="537"/>
      <c r="AO2659" s="683" t="str">
        <f>IF(SUM(AI2659:AN2659)=AP2659,"OK",SUM(AI2659:AN2659)-AP2659)</f>
        <v>OK</v>
      </c>
      <c r="AP2659" s="141"/>
      <c r="AQ2659" s="141"/>
      <c r="AR2659" s="552"/>
      <c r="AS2659" s="552"/>
      <c r="AT2659" s="683" t="str">
        <f>IF(SUM(AR2659:AS2659)=AU2659,"OK",SUM(AR2659:AS2659)-AU2659)</f>
        <v>OK</v>
      </c>
      <c r="AU2659" s="593"/>
      <c r="AV2659" s="530">
        <f t="shared" si="4061"/>
        <v>0</v>
      </c>
      <c r="AW2659" s="842">
        <f t="shared" si="4062"/>
        <v>0</v>
      </c>
      <c r="AX2659" s="121">
        <f t="shared" si="4063"/>
        <v>0</v>
      </c>
      <c r="AY2659" s="111">
        <f t="shared" si="4064"/>
        <v>0</v>
      </c>
      <c r="AZ2659" s="122">
        <f>AY2659-AX2659</f>
        <v>0</v>
      </c>
      <c r="BA2659" s="343" t="e">
        <f>AZ2659/AX2659</f>
        <v>#DIV/0!</v>
      </c>
      <c r="BB2659" s="324">
        <f t="shared" si="4065"/>
        <v>0</v>
      </c>
      <c r="BC2659" s="111">
        <f>AW2659</f>
        <v>0</v>
      </c>
      <c r="BD2659" s="122">
        <f>BC2659-BB2659</f>
        <v>0</v>
      </c>
      <c r="BE2659" s="343" t="e">
        <f>BD2659/BB2659</f>
        <v>#DIV/0!</v>
      </c>
      <c r="BF2659"/>
      <c r="BG2659" s="826" t="str">
        <f t="shared" si="4066"/>
        <v>31.22</v>
      </c>
      <c r="BH2659" s="607" t="b">
        <f>COUNTIF('Codes SEC'!$B$2:$B$250,Ministres!BG2659)&gt;0</f>
        <v>1</v>
      </c>
      <c r="BI2659"/>
    </row>
    <row r="2660" spans="1:66" ht="34.950000000000003" customHeight="1" x14ac:dyDescent="0.25">
      <c r="A2660" s="222" t="s">
        <v>6127</v>
      </c>
      <c r="B2660" s="30">
        <v>18</v>
      </c>
      <c r="C2660" s="116" t="s">
        <v>0</v>
      </c>
      <c r="D2660" s="620">
        <v>1000</v>
      </c>
      <c r="F2660" s="117">
        <v>6</v>
      </c>
      <c r="G2660" s="694">
        <v>3</v>
      </c>
      <c r="H2660" s="878" t="str">
        <f t="shared" si="3972"/>
        <v>100</v>
      </c>
      <c r="I2660" s="397" t="s">
        <v>3263</v>
      </c>
      <c r="J2660" s="380" t="s">
        <v>2903</v>
      </c>
      <c r="K2660" s="408" t="s">
        <v>1747</v>
      </c>
      <c r="L2660" s="733">
        <v>0</v>
      </c>
      <c r="M2660" s="734">
        <v>0</v>
      </c>
      <c r="N2660" s="931"/>
      <c r="O2660" s="530">
        <f t="shared" si="4051"/>
        <v>0</v>
      </c>
      <c r="P2660" s="530">
        <f t="shared" si="4052"/>
        <v>0</v>
      </c>
      <c r="Q2660" s="646"/>
      <c r="R2660" s="536"/>
      <c r="S2660" s="536"/>
      <c r="T2660" s="536"/>
      <c r="U2660" s="536"/>
      <c r="V2660" s="536"/>
      <c r="W2660" s="683" t="str">
        <f t="shared" si="4053"/>
        <v>OK</v>
      </c>
      <c r="X2660" s="141"/>
      <c r="Y2660" s="141"/>
      <c r="Z2660" s="552"/>
      <c r="AA2660" s="552"/>
      <c r="AB2660" s="683" t="str">
        <f t="shared" si="4054"/>
        <v>OK</v>
      </c>
      <c r="AC2660" s="593"/>
      <c r="AD2660" s="530">
        <f t="shared" si="4055"/>
        <v>0</v>
      </c>
      <c r="AE2660" s="842">
        <f t="shared" si="4056"/>
        <v>0</v>
      </c>
      <c r="AF2660" s="931"/>
      <c r="AG2660" s="530">
        <f t="shared" si="4057"/>
        <v>0</v>
      </c>
      <c r="AH2660" s="530">
        <f t="shared" si="4058"/>
        <v>0</v>
      </c>
      <c r="AI2660" s="641"/>
      <c r="AJ2660" s="537"/>
      <c r="AK2660" s="537"/>
      <c r="AL2660" s="537"/>
      <c r="AM2660" s="537"/>
      <c r="AN2660" s="537"/>
      <c r="AO2660" s="683" t="str">
        <f t="shared" si="4059"/>
        <v>OK</v>
      </c>
      <c r="AP2660" s="141"/>
      <c r="AQ2660" s="141"/>
      <c r="AR2660" s="552"/>
      <c r="AS2660" s="552"/>
      <c r="AT2660" s="683" t="str">
        <f t="shared" si="4060"/>
        <v>OK</v>
      </c>
      <c r="AU2660" s="593"/>
      <c r="AV2660" s="530">
        <f t="shared" si="4061"/>
        <v>0</v>
      </c>
      <c r="AW2660" s="842">
        <f t="shared" si="4062"/>
        <v>0</v>
      </c>
      <c r="AX2660" s="115">
        <f t="shared" si="4063"/>
        <v>0</v>
      </c>
      <c r="AY2660" s="5">
        <f t="shared" si="4064"/>
        <v>0</v>
      </c>
      <c r="AZ2660" s="7">
        <f t="shared" ref="AZ2660:AZ2675" si="4067">AY2660-AX2660</f>
        <v>0</v>
      </c>
      <c r="BA2660" s="335" t="e">
        <f t="shared" ref="BA2660:BA2675" si="4068">AZ2660/AX2660</f>
        <v>#DIV/0!</v>
      </c>
      <c r="BB2660" s="23">
        <f t="shared" si="4065"/>
        <v>0</v>
      </c>
      <c r="BC2660" s="5">
        <f t="shared" ref="BC2660:BC2675" si="4069">AW2660</f>
        <v>0</v>
      </c>
      <c r="BD2660" s="7">
        <f t="shared" ref="BD2660:BD2675" si="4070">BC2660-BB2660</f>
        <v>0</v>
      </c>
      <c r="BE2660" s="335" t="e">
        <f t="shared" ref="BE2660:BE2675" si="4071">BD2660/BB2660</f>
        <v>#DIV/0!</v>
      </c>
      <c r="BG2660" s="826" t="str">
        <f t="shared" si="4066"/>
        <v>31.32</v>
      </c>
      <c r="BH2660" s="607" t="b">
        <f>COUNTIF('Codes SEC'!$B$2:$B$250,Ministres!BG2660)&gt;0</f>
        <v>1</v>
      </c>
    </row>
    <row r="2661" spans="1:66" s="27" customFormat="1" ht="35.1" customHeight="1" x14ac:dyDescent="0.25">
      <c r="A2661" s="193" t="s">
        <v>6127</v>
      </c>
      <c r="B2661" s="583" t="s">
        <v>5015</v>
      </c>
      <c r="C2661" s="120" t="s">
        <v>0</v>
      </c>
      <c r="D2661" s="622">
        <v>1000</v>
      </c>
      <c r="E2661" s="584"/>
      <c r="F2661" s="120" t="s">
        <v>5306</v>
      </c>
      <c r="G2661" s="697"/>
      <c r="H2661" s="890" t="s">
        <v>3363</v>
      </c>
      <c r="I2661" s="585">
        <v>83132000</v>
      </c>
      <c r="J2661" s="945" t="s">
        <v>7138</v>
      </c>
      <c r="K2661" s="500" t="s">
        <v>7139</v>
      </c>
      <c r="L2661" s="733">
        <v>0</v>
      </c>
      <c r="M2661" s="734">
        <v>0</v>
      </c>
      <c r="N2661" s="931"/>
      <c r="O2661" s="530">
        <f t="shared" ref="O2661" si="4072">IF(N2661&gt;L2661,"0 ",N2661-L2661)</f>
        <v>0</v>
      </c>
      <c r="P2661" s="530">
        <f t="shared" ref="P2661" si="4073">IF(N2661&lt;L2661,"0 ",N2661-L2661)</f>
        <v>0</v>
      </c>
      <c r="Q2661" s="646"/>
      <c r="R2661" s="536"/>
      <c r="S2661" s="536"/>
      <c r="T2661" s="536"/>
      <c r="U2661" s="536"/>
      <c r="V2661" s="536"/>
      <c r="W2661" s="683" t="str">
        <f>IF(SUM(Q2661:V2661)=X2661,"OK",SUM(Q2661:V2661)-X2661)</f>
        <v>OK</v>
      </c>
      <c r="X2661" s="141"/>
      <c r="Y2661" s="141"/>
      <c r="Z2661" s="552"/>
      <c r="AA2661" s="552"/>
      <c r="AB2661" s="683" t="str">
        <f>IF(SUM(Z2661:AA2661)=AC2661,"OK",SUM(Z2661:AA2661)-AC2661)</f>
        <v>OK</v>
      </c>
      <c r="AC2661" s="593"/>
      <c r="AD2661" s="530">
        <f t="shared" ref="AD2661" si="4074">X2661+Y2661+AC2661</f>
        <v>0</v>
      </c>
      <c r="AE2661" s="842">
        <f t="shared" ref="AE2661" si="4075">N2661+AD2661</f>
        <v>0</v>
      </c>
      <c r="AF2661" s="931"/>
      <c r="AG2661" s="530">
        <f t="shared" ref="AG2661" si="4076">IF(AF2661&gt;M2661,"0 ",AF2661-M2661)</f>
        <v>0</v>
      </c>
      <c r="AH2661" s="530">
        <f t="shared" ref="AH2661" si="4077">IF(AF2661&lt;M2661,"0 ",AF2661-M2661)</f>
        <v>0</v>
      </c>
      <c r="AI2661" s="641"/>
      <c r="AJ2661" s="537"/>
      <c r="AK2661" s="537"/>
      <c r="AL2661" s="537"/>
      <c r="AM2661" s="537"/>
      <c r="AN2661" s="537"/>
      <c r="AO2661" s="683" t="str">
        <f>IF(SUM(AI2661:AN2661)=AP2661,"OK",SUM(AI2661:AN2661)-AP2661)</f>
        <v>OK</v>
      </c>
      <c r="AP2661" s="141"/>
      <c r="AQ2661" s="141"/>
      <c r="AR2661" s="552"/>
      <c r="AS2661" s="552"/>
      <c r="AT2661" s="683" t="str">
        <f>IF(SUM(AR2661:AS2661)=AU2661,"OK",SUM(AR2661:AS2661)-AU2661)</f>
        <v>OK</v>
      </c>
      <c r="AU2661" s="593"/>
      <c r="AV2661" s="530">
        <f t="shared" ref="AV2661" si="4078">AP2661+AQ2661+AU2661</f>
        <v>0</v>
      </c>
      <c r="AW2661" s="842">
        <f t="shared" ref="AW2661" si="4079">AF2661+AV2661</f>
        <v>0</v>
      </c>
      <c r="AX2661" s="115">
        <f>L2661</f>
        <v>0</v>
      </c>
      <c r="AY2661" s="5">
        <f>AE2661</f>
        <v>0</v>
      </c>
      <c r="AZ2661" s="7">
        <f>AY2661-AX2661</f>
        <v>0</v>
      </c>
      <c r="BA2661" s="335" t="e">
        <f>AZ2661/AX2661</f>
        <v>#DIV/0!</v>
      </c>
      <c r="BB2661" s="23">
        <f>M2661</f>
        <v>0</v>
      </c>
      <c r="BC2661" s="5">
        <f>AW2661</f>
        <v>0</v>
      </c>
      <c r="BD2661" s="7">
        <f>BC2661-BB2661</f>
        <v>0</v>
      </c>
      <c r="BE2661" s="335" t="e">
        <f>BD2661/BB2661</f>
        <v>#DIV/0!</v>
      </c>
      <c r="BF2661" s="41"/>
      <c r="BG2661" s="826" t="str">
        <f>RIGHT(LEFT(I2661,3),2)&amp;"."&amp;RIGHT(LEFT(I2661,5),2)</f>
        <v>31.32</v>
      </c>
      <c r="BH2661" s="607" t="b">
        <f>COUNTIF('Codes SEC'!$B$2:$B$250,Ministres!BG2661)&gt;0</f>
        <v>1</v>
      </c>
      <c r="BI2661" s="40"/>
      <c r="BJ2661" s="40"/>
      <c r="BK2661" s="40"/>
      <c r="BL2661" s="40"/>
      <c r="BM2661" s="40"/>
      <c r="BN2661" s="40"/>
    </row>
    <row r="2662" spans="1:66" ht="34.950000000000003" customHeight="1" x14ac:dyDescent="0.25">
      <c r="A2662" s="222" t="s">
        <v>6127</v>
      </c>
      <c r="B2662" s="30">
        <v>18</v>
      </c>
      <c r="C2662" s="116" t="s">
        <v>0</v>
      </c>
      <c r="D2662" s="620">
        <v>1000</v>
      </c>
      <c r="F2662" s="117">
        <v>6</v>
      </c>
      <c r="G2662" s="694">
        <v>3</v>
      </c>
      <c r="H2662" s="878" t="str">
        <f t="shared" si="3972"/>
        <v>100</v>
      </c>
      <c r="I2662" s="397" t="s">
        <v>3264</v>
      </c>
      <c r="J2662" s="380" t="s">
        <v>2906</v>
      </c>
      <c r="K2662" s="408" t="s">
        <v>1748</v>
      </c>
      <c r="L2662" s="733">
        <v>0</v>
      </c>
      <c r="M2662" s="734">
        <v>0</v>
      </c>
      <c r="N2662" s="931"/>
      <c r="O2662" s="530">
        <f t="shared" si="4051"/>
        <v>0</v>
      </c>
      <c r="P2662" s="530">
        <f t="shared" si="4052"/>
        <v>0</v>
      </c>
      <c r="Q2662" s="646"/>
      <c r="R2662" s="536"/>
      <c r="S2662" s="536"/>
      <c r="T2662" s="536"/>
      <c r="U2662" s="536"/>
      <c r="V2662" s="536"/>
      <c r="W2662" s="683" t="str">
        <f t="shared" si="4053"/>
        <v>OK</v>
      </c>
      <c r="X2662" s="141"/>
      <c r="Y2662" s="141"/>
      <c r="Z2662" s="552"/>
      <c r="AA2662" s="552"/>
      <c r="AB2662" s="683" t="str">
        <f t="shared" si="4054"/>
        <v>OK</v>
      </c>
      <c r="AC2662" s="593"/>
      <c r="AD2662" s="530">
        <f t="shared" si="4055"/>
        <v>0</v>
      </c>
      <c r="AE2662" s="842">
        <f t="shared" si="4056"/>
        <v>0</v>
      </c>
      <c r="AF2662" s="931"/>
      <c r="AG2662" s="530">
        <f t="shared" si="4057"/>
        <v>0</v>
      </c>
      <c r="AH2662" s="530">
        <f t="shared" si="4058"/>
        <v>0</v>
      </c>
      <c r="AI2662" s="641"/>
      <c r="AJ2662" s="537"/>
      <c r="AK2662" s="537"/>
      <c r="AL2662" s="537"/>
      <c r="AM2662" s="537"/>
      <c r="AN2662" s="537"/>
      <c r="AO2662" s="683" t="str">
        <f t="shared" si="4059"/>
        <v>OK</v>
      </c>
      <c r="AP2662" s="141"/>
      <c r="AQ2662" s="141"/>
      <c r="AR2662" s="552"/>
      <c r="AS2662" s="552"/>
      <c r="AT2662" s="683" t="str">
        <f t="shared" si="4060"/>
        <v>OK</v>
      </c>
      <c r="AU2662" s="593"/>
      <c r="AV2662" s="530">
        <f t="shared" si="4061"/>
        <v>0</v>
      </c>
      <c r="AW2662" s="842">
        <f t="shared" si="4062"/>
        <v>0</v>
      </c>
      <c r="AX2662" s="115">
        <f t="shared" si="4063"/>
        <v>0</v>
      </c>
      <c r="AY2662" s="5">
        <f t="shared" si="4064"/>
        <v>0</v>
      </c>
      <c r="AZ2662" s="7">
        <f t="shared" si="4067"/>
        <v>0</v>
      </c>
      <c r="BA2662" s="335" t="e">
        <f t="shared" si="4068"/>
        <v>#DIV/0!</v>
      </c>
      <c r="BB2662" s="23">
        <f t="shared" si="4065"/>
        <v>0</v>
      </c>
      <c r="BC2662" s="5">
        <f t="shared" si="4069"/>
        <v>0</v>
      </c>
      <c r="BD2662" s="7">
        <f t="shared" si="4070"/>
        <v>0</v>
      </c>
      <c r="BE2662" s="335" t="e">
        <f t="shared" si="4071"/>
        <v>#DIV/0!</v>
      </c>
      <c r="BG2662" s="826" t="str">
        <f t="shared" si="4066"/>
        <v>33.00</v>
      </c>
      <c r="BH2662" s="607" t="b">
        <f>COUNTIF('Codes SEC'!$B$2:$B$250,Ministres!BG2662)&gt;0</f>
        <v>1</v>
      </c>
    </row>
    <row r="2663" spans="1:66" s="27" customFormat="1" ht="35.1" customHeight="1" x14ac:dyDescent="0.25">
      <c r="A2663" s="193" t="s">
        <v>6127</v>
      </c>
      <c r="B2663" s="583" t="s">
        <v>5015</v>
      </c>
      <c r="C2663" s="120" t="s">
        <v>0</v>
      </c>
      <c r="D2663" s="622">
        <v>1000</v>
      </c>
      <c r="E2663" s="584"/>
      <c r="F2663" s="120" t="s">
        <v>5306</v>
      </c>
      <c r="G2663" s="697"/>
      <c r="H2663" s="890" t="s">
        <v>3363</v>
      </c>
      <c r="I2663" s="585">
        <v>83300000</v>
      </c>
      <c r="J2663" s="945" t="s">
        <v>7140</v>
      </c>
      <c r="K2663" s="500" t="s">
        <v>7141</v>
      </c>
      <c r="L2663" s="733">
        <v>0</v>
      </c>
      <c r="M2663" s="734">
        <v>0</v>
      </c>
      <c r="N2663" s="931"/>
      <c r="O2663" s="530">
        <f>IF(N2663&gt;L2663,"0 ",N2663-L2663)</f>
        <v>0</v>
      </c>
      <c r="P2663" s="530">
        <f>IF(N2663&lt;L2663,"0 ",N2663-L2663)</f>
        <v>0</v>
      </c>
      <c r="Q2663" s="646"/>
      <c r="R2663" s="536"/>
      <c r="S2663" s="536"/>
      <c r="T2663" s="536"/>
      <c r="U2663" s="536"/>
      <c r="V2663" s="536"/>
      <c r="W2663" s="683" t="str">
        <f>IF(SUM(Q2663:V2663)=X2663,"OK",SUM(Q2663:V2663)-X2663)</f>
        <v>OK</v>
      </c>
      <c r="X2663" s="141"/>
      <c r="Y2663" s="141"/>
      <c r="Z2663" s="552"/>
      <c r="AA2663" s="552"/>
      <c r="AB2663" s="683" t="str">
        <f>IF(SUM(Z2663:AA2663)=AC2663,"OK",SUM(Z2663:AA2663)-AC2663)</f>
        <v>OK</v>
      </c>
      <c r="AC2663" s="593"/>
      <c r="AD2663" s="530">
        <f>X2663+Y2663+AC2663</f>
        <v>0</v>
      </c>
      <c r="AE2663" s="842">
        <f>N2663+AD2663</f>
        <v>0</v>
      </c>
      <c r="AF2663" s="931"/>
      <c r="AG2663" s="530">
        <f>IF(AF2663&gt;M2663,"0 ",AF2663-M2663)</f>
        <v>0</v>
      </c>
      <c r="AH2663" s="530">
        <f>IF(AF2663&lt;M2663,"0 ",AF2663-M2663)</f>
        <v>0</v>
      </c>
      <c r="AI2663" s="641"/>
      <c r="AJ2663" s="537"/>
      <c r="AK2663" s="537"/>
      <c r="AL2663" s="537"/>
      <c r="AM2663" s="537"/>
      <c r="AN2663" s="537"/>
      <c r="AO2663" s="683" t="str">
        <f>IF(SUM(AI2663:AN2663)=AP2663,"OK",SUM(AI2663:AN2663)-AP2663)</f>
        <v>OK</v>
      </c>
      <c r="AP2663" s="141"/>
      <c r="AQ2663" s="141"/>
      <c r="AR2663" s="552"/>
      <c r="AS2663" s="552"/>
      <c r="AT2663" s="683" t="str">
        <f>IF(SUM(AR2663:AS2663)=AU2663,"OK",SUM(AR2663:AS2663)-AU2663)</f>
        <v>OK</v>
      </c>
      <c r="AU2663" s="593"/>
      <c r="AV2663" s="530">
        <f>AP2663+AQ2663+AU2663</f>
        <v>0</v>
      </c>
      <c r="AW2663" s="842">
        <f>AF2663+AV2663</f>
        <v>0</v>
      </c>
      <c r="AX2663" s="115">
        <f>L2663</f>
        <v>0</v>
      </c>
      <c r="AY2663" s="5">
        <f>AE2663</f>
        <v>0</v>
      </c>
      <c r="AZ2663" s="7">
        <f>AY2663-AX2663</f>
        <v>0</v>
      </c>
      <c r="BA2663" s="335" t="e">
        <f>AZ2663/AX2663</f>
        <v>#DIV/0!</v>
      </c>
      <c r="BB2663" s="23">
        <f>M2663</f>
        <v>0</v>
      </c>
      <c r="BC2663" s="5">
        <f>AW2663</f>
        <v>0</v>
      </c>
      <c r="BD2663" s="7">
        <f>BC2663-BB2663</f>
        <v>0</v>
      </c>
      <c r="BE2663" s="335" t="e">
        <f>BD2663/BB2663</f>
        <v>#DIV/0!</v>
      </c>
      <c r="BF2663" s="41"/>
      <c r="BG2663" s="826" t="str">
        <f>RIGHT(LEFT(I2663,3),2)&amp;"."&amp;RIGHT(LEFT(I2663,5),2)</f>
        <v>33.00</v>
      </c>
      <c r="BH2663" s="607" t="b">
        <f>COUNTIF('Codes SEC'!$B$2:$B$250,Ministres!BG2663)&gt;0</f>
        <v>1</v>
      </c>
      <c r="BI2663" s="40"/>
      <c r="BJ2663" s="40"/>
      <c r="BK2663" s="40"/>
      <c r="BL2663" s="40"/>
      <c r="BM2663" s="40"/>
      <c r="BN2663" s="40"/>
    </row>
    <row r="2664" spans="1:66" ht="34.950000000000003" customHeight="1" x14ac:dyDescent="0.25">
      <c r="A2664" s="222" t="s">
        <v>6127</v>
      </c>
      <c r="B2664" s="30">
        <v>18</v>
      </c>
      <c r="C2664" s="116" t="s">
        <v>0</v>
      </c>
      <c r="D2664" s="620">
        <v>1000</v>
      </c>
      <c r="F2664" s="117">
        <v>6</v>
      </c>
      <c r="G2664" s="694">
        <v>3</v>
      </c>
      <c r="H2664" s="878" t="str">
        <f t="shared" ref="H2664:H2732" si="4080">LEFT(J2664,3)</f>
        <v>100</v>
      </c>
      <c r="I2664" s="397" t="s">
        <v>3297</v>
      </c>
      <c r="J2664" s="380" t="s">
        <v>2907</v>
      </c>
      <c r="K2664" s="408" t="s">
        <v>1749</v>
      </c>
      <c r="L2664" s="733">
        <v>0</v>
      </c>
      <c r="M2664" s="734">
        <v>0</v>
      </c>
      <c r="N2664" s="931"/>
      <c r="O2664" s="530">
        <f t="shared" si="4051"/>
        <v>0</v>
      </c>
      <c r="P2664" s="530">
        <f t="shared" si="4052"/>
        <v>0</v>
      </c>
      <c r="Q2664" s="646"/>
      <c r="R2664" s="536"/>
      <c r="S2664" s="536"/>
      <c r="T2664" s="536"/>
      <c r="U2664" s="536"/>
      <c r="V2664" s="536"/>
      <c r="W2664" s="683" t="str">
        <f t="shared" si="4053"/>
        <v>OK</v>
      </c>
      <c r="X2664" s="141"/>
      <c r="Y2664" s="141"/>
      <c r="Z2664" s="552"/>
      <c r="AA2664" s="552"/>
      <c r="AB2664" s="683" t="str">
        <f t="shared" si="4054"/>
        <v>OK</v>
      </c>
      <c r="AC2664" s="593"/>
      <c r="AD2664" s="530">
        <f t="shared" si="4055"/>
        <v>0</v>
      </c>
      <c r="AE2664" s="842">
        <f t="shared" si="4056"/>
        <v>0</v>
      </c>
      <c r="AF2664" s="931"/>
      <c r="AG2664" s="530">
        <f t="shared" si="4057"/>
        <v>0</v>
      </c>
      <c r="AH2664" s="530">
        <f t="shared" si="4058"/>
        <v>0</v>
      </c>
      <c r="AI2664" s="641"/>
      <c r="AJ2664" s="537"/>
      <c r="AK2664" s="537"/>
      <c r="AL2664" s="537"/>
      <c r="AM2664" s="537"/>
      <c r="AN2664" s="537"/>
      <c r="AO2664" s="683" t="str">
        <f t="shared" si="4059"/>
        <v>OK</v>
      </c>
      <c r="AP2664" s="141"/>
      <c r="AQ2664" s="141"/>
      <c r="AR2664" s="552"/>
      <c r="AS2664" s="552"/>
      <c r="AT2664" s="683" t="str">
        <f t="shared" si="4060"/>
        <v>OK</v>
      </c>
      <c r="AU2664" s="593"/>
      <c r="AV2664" s="530">
        <f t="shared" si="4061"/>
        <v>0</v>
      </c>
      <c r="AW2664" s="842">
        <f t="shared" si="4062"/>
        <v>0</v>
      </c>
      <c r="AX2664" s="115">
        <f t="shared" si="4063"/>
        <v>0</v>
      </c>
      <c r="AY2664" s="5">
        <f t="shared" si="4064"/>
        <v>0</v>
      </c>
      <c r="AZ2664" s="7">
        <f t="shared" si="4067"/>
        <v>0</v>
      </c>
      <c r="BA2664" s="335" t="e">
        <f t="shared" si="4068"/>
        <v>#DIV/0!</v>
      </c>
      <c r="BB2664" s="23">
        <f t="shared" si="4065"/>
        <v>0</v>
      </c>
      <c r="BC2664" s="5">
        <f t="shared" si="4069"/>
        <v>0</v>
      </c>
      <c r="BD2664" s="7">
        <f t="shared" si="4070"/>
        <v>0</v>
      </c>
      <c r="BE2664" s="335" t="e">
        <f t="shared" si="4071"/>
        <v>#DIV/0!</v>
      </c>
      <c r="BG2664" s="826" t="str">
        <f t="shared" si="4066"/>
        <v>35.20</v>
      </c>
      <c r="BH2664" s="607" t="b">
        <f>COUNTIF('Codes SEC'!$B$2:$B$250,Ministres!BG2664)&gt;0</f>
        <v>1</v>
      </c>
    </row>
    <row r="2665" spans="1:66" ht="34.950000000000003" customHeight="1" x14ac:dyDescent="0.25">
      <c r="A2665" s="222" t="s">
        <v>6127</v>
      </c>
      <c r="B2665" s="30">
        <v>18</v>
      </c>
      <c r="C2665" s="116" t="s">
        <v>0</v>
      </c>
      <c r="D2665" s="620">
        <v>1000</v>
      </c>
      <c r="F2665" s="117">
        <v>6</v>
      </c>
      <c r="G2665" s="694">
        <v>3</v>
      </c>
      <c r="H2665" s="878" t="str">
        <f t="shared" si="4080"/>
        <v>100</v>
      </c>
      <c r="I2665" s="397" t="s">
        <v>3260</v>
      </c>
      <c r="J2665" s="380" t="s">
        <v>2910</v>
      </c>
      <c r="K2665" s="408" t="s">
        <v>1750</v>
      </c>
      <c r="L2665" s="733">
        <v>0</v>
      </c>
      <c r="M2665" s="734">
        <v>0</v>
      </c>
      <c r="N2665" s="931"/>
      <c r="O2665" s="530">
        <f t="shared" si="4051"/>
        <v>0</v>
      </c>
      <c r="P2665" s="530">
        <f t="shared" si="4052"/>
        <v>0</v>
      </c>
      <c r="Q2665" s="646"/>
      <c r="R2665" s="536"/>
      <c r="S2665" s="536"/>
      <c r="T2665" s="536"/>
      <c r="U2665" s="536"/>
      <c r="V2665" s="536"/>
      <c r="W2665" s="683" t="str">
        <f t="shared" si="4053"/>
        <v>OK</v>
      </c>
      <c r="X2665" s="141"/>
      <c r="Y2665" s="141"/>
      <c r="Z2665" s="552"/>
      <c r="AA2665" s="552"/>
      <c r="AB2665" s="683" t="str">
        <f t="shared" si="4054"/>
        <v>OK</v>
      </c>
      <c r="AC2665" s="593"/>
      <c r="AD2665" s="530">
        <f t="shared" si="4055"/>
        <v>0</v>
      </c>
      <c r="AE2665" s="842">
        <f t="shared" si="4056"/>
        <v>0</v>
      </c>
      <c r="AF2665" s="931"/>
      <c r="AG2665" s="530">
        <f t="shared" si="4057"/>
        <v>0</v>
      </c>
      <c r="AH2665" s="530">
        <f t="shared" si="4058"/>
        <v>0</v>
      </c>
      <c r="AI2665" s="641"/>
      <c r="AJ2665" s="537"/>
      <c r="AK2665" s="537"/>
      <c r="AL2665" s="537"/>
      <c r="AM2665" s="537"/>
      <c r="AN2665" s="537"/>
      <c r="AO2665" s="683" t="str">
        <f t="shared" si="4059"/>
        <v>OK</v>
      </c>
      <c r="AP2665" s="141"/>
      <c r="AQ2665" s="141"/>
      <c r="AR2665" s="552"/>
      <c r="AS2665" s="552"/>
      <c r="AT2665" s="683" t="str">
        <f t="shared" si="4060"/>
        <v>OK</v>
      </c>
      <c r="AU2665" s="593"/>
      <c r="AV2665" s="530">
        <f t="shared" si="4061"/>
        <v>0</v>
      </c>
      <c r="AW2665" s="842">
        <f t="shared" si="4062"/>
        <v>0</v>
      </c>
      <c r="AX2665" s="115">
        <f t="shared" si="4063"/>
        <v>0</v>
      </c>
      <c r="AY2665" s="5">
        <f t="shared" si="4064"/>
        <v>0</v>
      </c>
      <c r="AZ2665" s="7">
        <f t="shared" si="4067"/>
        <v>0</v>
      </c>
      <c r="BA2665" s="335" t="e">
        <f t="shared" si="4068"/>
        <v>#DIV/0!</v>
      </c>
      <c r="BB2665" s="23">
        <f t="shared" si="4065"/>
        <v>0</v>
      </c>
      <c r="BC2665" s="5">
        <f t="shared" si="4069"/>
        <v>0</v>
      </c>
      <c r="BD2665" s="7">
        <f t="shared" si="4070"/>
        <v>0</v>
      </c>
      <c r="BE2665" s="335" t="e">
        <f t="shared" si="4071"/>
        <v>#DIV/0!</v>
      </c>
      <c r="BG2665" s="826" t="str">
        <f t="shared" si="4066"/>
        <v>41.40</v>
      </c>
      <c r="BH2665" s="607" t="b">
        <f>COUNTIF('Codes SEC'!$B$2:$B$250,Ministres!BG2665)&gt;0</f>
        <v>1</v>
      </c>
    </row>
    <row r="2666" spans="1:66" ht="34.950000000000003" customHeight="1" x14ac:dyDescent="0.25">
      <c r="A2666" s="222" t="s">
        <v>6127</v>
      </c>
      <c r="B2666" s="30">
        <v>18</v>
      </c>
      <c r="C2666" s="116" t="s">
        <v>0</v>
      </c>
      <c r="D2666" s="620">
        <v>1000</v>
      </c>
      <c r="F2666" s="117">
        <v>6</v>
      </c>
      <c r="G2666" s="694">
        <v>3</v>
      </c>
      <c r="H2666" s="878" t="str">
        <f t="shared" si="4080"/>
        <v>100</v>
      </c>
      <c r="I2666" s="397" t="s">
        <v>3260</v>
      </c>
      <c r="J2666" s="380" t="s">
        <v>2911</v>
      </c>
      <c r="K2666" s="408" t="s">
        <v>1751</v>
      </c>
      <c r="L2666" s="733">
        <v>0</v>
      </c>
      <c r="M2666" s="734">
        <v>0</v>
      </c>
      <c r="N2666" s="931"/>
      <c r="O2666" s="530">
        <f t="shared" si="4051"/>
        <v>0</v>
      </c>
      <c r="P2666" s="530">
        <f t="shared" si="4052"/>
        <v>0</v>
      </c>
      <c r="Q2666" s="646"/>
      <c r="R2666" s="536"/>
      <c r="S2666" s="536"/>
      <c r="T2666" s="536"/>
      <c r="U2666" s="536"/>
      <c r="V2666" s="536"/>
      <c r="W2666" s="683" t="str">
        <f t="shared" si="4053"/>
        <v>OK</v>
      </c>
      <c r="X2666" s="141"/>
      <c r="Y2666" s="141"/>
      <c r="Z2666" s="552"/>
      <c r="AA2666" s="552"/>
      <c r="AB2666" s="683" t="str">
        <f t="shared" si="4054"/>
        <v>OK</v>
      </c>
      <c r="AC2666" s="593"/>
      <c r="AD2666" s="530">
        <f t="shared" si="4055"/>
        <v>0</v>
      </c>
      <c r="AE2666" s="842">
        <f t="shared" si="4056"/>
        <v>0</v>
      </c>
      <c r="AF2666" s="931"/>
      <c r="AG2666" s="530">
        <f t="shared" si="4057"/>
        <v>0</v>
      </c>
      <c r="AH2666" s="530">
        <f t="shared" si="4058"/>
        <v>0</v>
      </c>
      <c r="AI2666" s="641"/>
      <c r="AJ2666" s="537"/>
      <c r="AK2666" s="537"/>
      <c r="AL2666" s="537"/>
      <c r="AM2666" s="537"/>
      <c r="AN2666" s="537"/>
      <c r="AO2666" s="683" t="str">
        <f t="shared" si="4059"/>
        <v>OK</v>
      </c>
      <c r="AP2666" s="141"/>
      <c r="AQ2666" s="141"/>
      <c r="AR2666" s="552"/>
      <c r="AS2666" s="552"/>
      <c r="AT2666" s="683" t="str">
        <f t="shared" si="4060"/>
        <v>OK</v>
      </c>
      <c r="AU2666" s="593"/>
      <c r="AV2666" s="530">
        <f t="shared" si="4061"/>
        <v>0</v>
      </c>
      <c r="AW2666" s="842">
        <f t="shared" si="4062"/>
        <v>0</v>
      </c>
      <c r="AX2666" s="115">
        <f t="shared" si="4063"/>
        <v>0</v>
      </c>
      <c r="AY2666" s="5">
        <f t="shared" si="4064"/>
        <v>0</v>
      </c>
      <c r="AZ2666" s="7">
        <f t="shared" si="4067"/>
        <v>0</v>
      </c>
      <c r="BA2666" s="335" t="e">
        <f t="shared" si="4068"/>
        <v>#DIV/0!</v>
      </c>
      <c r="BB2666" s="23">
        <f t="shared" si="4065"/>
        <v>0</v>
      </c>
      <c r="BC2666" s="5">
        <f t="shared" si="4069"/>
        <v>0</v>
      </c>
      <c r="BD2666" s="7">
        <f t="shared" si="4070"/>
        <v>0</v>
      </c>
      <c r="BE2666" s="335" t="e">
        <f t="shared" si="4071"/>
        <v>#DIV/0!</v>
      </c>
      <c r="BG2666" s="826" t="str">
        <f t="shared" si="4066"/>
        <v>41.40</v>
      </c>
      <c r="BH2666" s="607" t="b">
        <f>COUNTIF('Codes SEC'!$B$2:$B$250,Ministres!BG2666)&gt;0</f>
        <v>1</v>
      </c>
    </row>
    <row r="2667" spans="1:66" ht="34.950000000000003" customHeight="1" x14ac:dyDescent="0.25">
      <c r="A2667" s="222" t="s">
        <v>6127</v>
      </c>
      <c r="B2667" s="30">
        <v>18</v>
      </c>
      <c r="C2667" s="116" t="s">
        <v>0</v>
      </c>
      <c r="D2667" s="620">
        <v>1000</v>
      </c>
      <c r="F2667" s="117">
        <v>6</v>
      </c>
      <c r="G2667" s="694">
        <v>3</v>
      </c>
      <c r="H2667" s="878" t="str">
        <f t="shared" si="4080"/>
        <v>100</v>
      </c>
      <c r="I2667" s="397" t="s">
        <v>3260</v>
      </c>
      <c r="J2667" s="380" t="s">
        <v>2912</v>
      </c>
      <c r="K2667" s="408" t="s">
        <v>1752</v>
      </c>
      <c r="L2667" s="733">
        <v>0</v>
      </c>
      <c r="M2667" s="734">
        <v>0</v>
      </c>
      <c r="N2667" s="931"/>
      <c r="O2667" s="530">
        <f t="shared" si="4051"/>
        <v>0</v>
      </c>
      <c r="P2667" s="530">
        <f t="shared" si="4052"/>
        <v>0</v>
      </c>
      <c r="Q2667" s="646"/>
      <c r="R2667" s="536"/>
      <c r="S2667" s="536"/>
      <c r="T2667" s="536"/>
      <c r="U2667" s="536"/>
      <c r="V2667" s="536"/>
      <c r="W2667" s="683" t="str">
        <f t="shared" si="4053"/>
        <v>OK</v>
      </c>
      <c r="X2667" s="141"/>
      <c r="Y2667" s="141"/>
      <c r="Z2667" s="552"/>
      <c r="AA2667" s="552"/>
      <c r="AB2667" s="683" t="str">
        <f t="shared" si="4054"/>
        <v>OK</v>
      </c>
      <c r="AC2667" s="593"/>
      <c r="AD2667" s="530">
        <f t="shared" si="4055"/>
        <v>0</v>
      </c>
      <c r="AE2667" s="842">
        <f t="shared" si="4056"/>
        <v>0</v>
      </c>
      <c r="AF2667" s="931"/>
      <c r="AG2667" s="530">
        <f t="shared" si="4057"/>
        <v>0</v>
      </c>
      <c r="AH2667" s="530">
        <f t="shared" si="4058"/>
        <v>0</v>
      </c>
      <c r="AI2667" s="641"/>
      <c r="AJ2667" s="537"/>
      <c r="AK2667" s="537"/>
      <c r="AL2667" s="537"/>
      <c r="AM2667" s="537"/>
      <c r="AN2667" s="537"/>
      <c r="AO2667" s="683" t="str">
        <f t="shared" si="4059"/>
        <v>OK</v>
      </c>
      <c r="AP2667" s="141"/>
      <c r="AQ2667" s="141"/>
      <c r="AR2667" s="552"/>
      <c r="AS2667" s="552"/>
      <c r="AT2667" s="683" t="str">
        <f t="shared" si="4060"/>
        <v>OK</v>
      </c>
      <c r="AU2667" s="593"/>
      <c r="AV2667" s="530">
        <f t="shared" si="4061"/>
        <v>0</v>
      </c>
      <c r="AW2667" s="842">
        <f t="shared" si="4062"/>
        <v>0</v>
      </c>
      <c r="AX2667" s="115">
        <f t="shared" si="4063"/>
        <v>0</v>
      </c>
      <c r="AY2667" s="5">
        <f t="shared" si="4064"/>
        <v>0</v>
      </c>
      <c r="AZ2667" s="7">
        <f t="shared" si="4067"/>
        <v>0</v>
      </c>
      <c r="BA2667" s="335" t="e">
        <f t="shared" si="4068"/>
        <v>#DIV/0!</v>
      </c>
      <c r="BB2667" s="23">
        <f t="shared" si="4065"/>
        <v>0</v>
      </c>
      <c r="BC2667" s="5">
        <f t="shared" si="4069"/>
        <v>0</v>
      </c>
      <c r="BD2667" s="7">
        <f t="shared" si="4070"/>
        <v>0</v>
      </c>
      <c r="BE2667" s="335" t="e">
        <f t="shared" si="4071"/>
        <v>#DIV/0!</v>
      </c>
      <c r="BG2667" s="826" t="str">
        <f t="shared" si="4066"/>
        <v>41.40</v>
      </c>
      <c r="BH2667" s="607" t="b">
        <f>COUNTIF('Codes SEC'!$B$2:$B$250,Ministres!BG2667)&gt;0</f>
        <v>1</v>
      </c>
    </row>
    <row r="2668" spans="1:66" ht="34.950000000000003" customHeight="1" x14ac:dyDescent="0.25">
      <c r="A2668" s="222" t="s">
        <v>6127</v>
      </c>
      <c r="B2668" s="112">
        <v>18</v>
      </c>
      <c r="C2668" s="120" t="s">
        <v>0</v>
      </c>
      <c r="D2668" s="620">
        <v>1000</v>
      </c>
      <c r="E2668" s="278"/>
      <c r="F2668" s="116">
        <v>6</v>
      </c>
      <c r="G2668" s="700"/>
      <c r="H2668" s="888" t="str">
        <f t="shared" si="4080"/>
        <v>100</v>
      </c>
      <c r="I2668" s="580">
        <v>84140000</v>
      </c>
      <c r="J2668" s="689" t="s">
        <v>6238</v>
      </c>
      <c r="K2668" s="411" t="s">
        <v>6239</v>
      </c>
      <c r="L2668" s="733">
        <v>0</v>
      </c>
      <c r="M2668" s="734">
        <v>0</v>
      </c>
      <c r="N2668" s="931"/>
      <c r="O2668" s="530">
        <f t="shared" si="4051"/>
        <v>0</v>
      </c>
      <c r="P2668" s="530">
        <f t="shared" si="4052"/>
        <v>0</v>
      </c>
      <c r="Q2668" s="646"/>
      <c r="R2668" s="536"/>
      <c r="S2668" s="536"/>
      <c r="T2668" s="536"/>
      <c r="U2668" s="536"/>
      <c r="V2668" s="536"/>
      <c r="W2668" s="683" t="str">
        <f>IF(SUM(Q2668:V2668)=X2668,"OK",SUM(Q2668:V2668)-X2668)</f>
        <v>OK</v>
      </c>
      <c r="X2668" s="141"/>
      <c r="Y2668" s="141"/>
      <c r="Z2668" s="552"/>
      <c r="AA2668" s="552"/>
      <c r="AB2668" s="683" t="str">
        <f>IF(SUM(Z2668:AA2668)=AC2668,"OK",SUM(Z2668:AA2668)-AC2668)</f>
        <v>OK</v>
      </c>
      <c r="AC2668" s="593"/>
      <c r="AD2668" s="530">
        <f t="shared" si="4055"/>
        <v>0</v>
      </c>
      <c r="AE2668" s="842">
        <f t="shared" si="4056"/>
        <v>0</v>
      </c>
      <c r="AF2668" s="931"/>
      <c r="AG2668" s="530">
        <f t="shared" si="4057"/>
        <v>0</v>
      </c>
      <c r="AH2668" s="530">
        <f t="shared" si="4058"/>
        <v>0</v>
      </c>
      <c r="AI2668" s="641"/>
      <c r="AJ2668" s="537"/>
      <c r="AK2668" s="537"/>
      <c r="AL2668" s="537"/>
      <c r="AM2668" s="537"/>
      <c r="AN2668" s="537"/>
      <c r="AO2668" s="683" t="str">
        <f>IF(SUM(AI2668:AN2668)=AP2668,"OK",SUM(AI2668:AN2668)-AP2668)</f>
        <v>OK</v>
      </c>
      <c r="AP2668" s="141"/>
      <c r="AQ2668" s="141"/>
      <c r="AR2668" s="552"/>
      <c r="AS2668" s="552"/>
      <c r="AT2668" s="683" t="str">
        <f>IF(SUM(AR2668:AS2668)=AU2668,"OK",SUM(AR2668:AS2668)-AU2668)</f>
        <v>OK</v>
      </c>
      <c r="AU2668" s="593"/>
      <c r="AV2668" s="530">
        <f t="shared" si="4061"/>
        <v>0</v>
      </c>
      <c r="AW2668" s="842">
        <f t="shared" si="4062"/>
        <v>0</v>
      </c>
      <c r="AX2668" s="115">
        <f t="shared" si="4063"/>
        <v>0</v>
      </c>
      <c r="AY2668" s="5">
        <f t="shared" si="4064"/>
        <v>0</v>
      </c>
      <c r="AZ2668" s="7">
        <f>AY2668-AX2668</f>
        <v>0</v>
      </c>
      <c r="BA2668" s="335" t="e">
        <f>AZ2668/AX2668</f>
        <v>#DIV/0!</v>
      </c>
      <c r="BB2668" s="23">
        <f t="shared" si="4065"/>
        <v>0</v>
      </c>
      <c r="BC2668" s="5">
        <f>AW2668</f>
        <v>0</v>
      </c>
      <c r="BD2668" s="7">
        <f>BC2668-BB2668</f>
        <v>0</v>
      </c>
      <c r="BE2668" s="335" t="e">
        <f>BD2668/BB2668</f>
        <v>#DIV/0!</v>
      </c>
      <c r="BG2668" s="826" t="str">
        <f t="shared" si="4066"/>
        <v>41.40</v>
      </c>
      <c r="BH2668" s="607" t="b">
        <f>COUNTIF('Codes SEC'!$B$2:$B$250,Ministres!BG2668)&gt;0</f>
        <v>1</v>
      </c>
    </row>
    <row r="2669" spans="1:66" s="27" customFormat="1" ht="35.1" customHeight="1" x14ac:dyDescent="0.25">
      <c r="A2669" s="193" t="s">
        <v>6127</v>
      </c>
      <c r="B2669" s="583" t="s">
        <v>5015</v>
      </c>
      <c r="C2669" s="120" t="s">
        <v>0</v>
      </c>
      <c r="D2669" s="622">
        <v>1000</v>
      </c>
      <c r="E2669" s="584"/>
      <c r="F2669" s="120" t="s">
        <v>5306</v>
      </c>
      <c r="G2669" s="697"/>
      <c r="H2669" s="890" t="s">
        <v>3363</v>
      </c>
      <c r="I2669" s="585">
        <v>84140000</v>
      </c>
      <c r="J2669" s="945" t="s">
        <v>7142</v>
      </c>
      <c r="K2669" s="500" t="s">
        <v>7143</v>
      </c>
      <c r="L2669" s="733">
        <v>0</v>
      </c>
      <c r="M2669" s="734">
        <v>0</v>
      </c>
      <c r="N2669" s="931"/>
      <c r="O2669" s="530">
        <f t="shared" ref="O2669" si="4081">IF(N2669&gt;L2669,"0 ",N2669-L2669)</f>
        <v>0</v>
      </c>
      <c r="P2669" s="530">
        <f t="shared" ref="P2669" si="4082">IF(N2669&lt;L2669,"0 ",N2669-L2669)</f>
        <v>0</v>
      </c>
      <c r="Q2669" s="646"/>
      <c r="R2669" s="536"/>
      <c r="S2669" s="536"/>
      <c r="T2669" s="536"/>
      <c r="U2669" s="536"/>
      <c r="V2669" s="536"/>
      <c r="W2669" s="683" t="str">
        <f>IF(SUM(Q2669:V2669)=X2669,"OK",SUM(Q2669:V2669)-X2669)</f>
        <v>OK</v>
      </c>
      <c r="X2669" s="141"/>
      <c r="Y2669" s="141"/>
      <c r="Z2669" s="552"/>
      <c r="AA2669" s="552"/>
      <c r="AB2669" s="683" t="str">
        <f>IF(SUM(Z2669:AA2669)=AC2669,"OK",SUM(Z2669:AA2669)-AC2669)</f>
        <v>OK</v>
      </c>
      <c r="AC2669" s="593"/>
      <c r="AD2669" s="530">
        <f t="shared" ref="AD2669" si="4083">X2669+Y2669+AC2669</f>
        <v>0</v>
      </c>
      <c r="AE2669" s="842">
        <f t="shared" ref="AE2669" si="4084">N2669+AD2669</f>
        <v>0</v>
      </c>
      <c r="AF2669" s="931"/>
      <c r="AG2669" s="530">
        <f t="shared" ref="AG2669" si="4085">IF(AF2669&gt;M2669,"0 ",AF2669-M2669)</f>
        <v>0</v>
      </c>
      <c r="AH2669" s="530">
        <f t="shared" ref="AH2669" si="4086">IF(AF2669&lt;M2669,"0 ",AF2669-M2669)</f>
        <v>0</v>
      </c>
      <c r="AI2669" s="641"/>
      <c r="AJ2669" s="537"/>
      <c r="AK2669" s="537"/>
      <c r="AL2669" s="537"/>
      <c r="AM2669" s="537"/>
      <c r="AN2669" s="537"/>
      <c r="AO2669" s="683" t="str">
        <f>IF(SUM(AI2669:AN2669)=AP2669,"OK",SUM(AI2669:AN2669)-AP2669)</f>
        <v>OK</v>
      </c>
      <c r="AP2669" s="141"/>
      <c r="AQ2669" s="141"/>
      <c r="AR2669" s="552"/>
      <c r="AS2669" s="552"/>
      <c r="AT2669" s="683" t="str">
        <f>IF(SUM(AR2669:AS2669)=AU2669,"OK",SUM(AR2669:AS2669)-AU2669)</f>
        <v>OK</v>
      </c>
      <c r="AU2669" s="593"/>
      <c r="AV2669" s="530">
        <f t="shared" ref="AV2669" si="4087">AP2669+AQ2669+AU2669</f>
        <v>0</v>
      </c>
      <c r="AW2669" s="842">
        <f t="shared" ref="AW2669" si="4088">AF2669+AV2669</f>
        <v>0</v>
      </c>
      <c r="AX2669" s="115">
        <f>L2669</f>
        <v>0</v>
      </c>
      <c r="AY2669" s="5">
        <f>AE2669</f>
        <v>0</v>
      </c>
      <c r="AZ2669" s="7">
        <f>AY2669-AX2669</f>
        <v>0</v>
      </c>
      <c r="BA2669" s="335" t="e">
        <f>AZ2669/AX2669</f>
        <v>#DIV/0!</v>
      </c>
      <c r="BB2669" s="23">
        <f>M2669</f>
        <v>0</v>
      </c>
      <c r="BC2669" s="5">
        <f>AW2669</f>
        <v>0</v>
      </c>
      <c r="BD2669" s="7">
        <f>BC2669-BB2669</f>
        <v>0</v>
      </c>
      <c r="BE2669" s="335" t="e">
        <f>BD2669/BB2669</f>
        <v>#DIV/0!</v>
      </c>
      <c r="BF2669" s="41"/>
      <c r="BG2669" s="826" t="str">
        <f>RIGHT(LEFT(I2669,3),2)&amp;"."&amp;RIGHT(LEFT(I2669,5),2)</f>
        <v>41.40</v>
      </c>
      <c r="BH2669" s="607" t="b">
        <f>COUNTIF('Codes SEC'!$B$2:$B$250,Ministres!BG2669)&gt;0</f>
        <v>1</v>
      </c>
      <c r="BI2669" s="40"/>
      <c r="BJ2669" s="40"/>
      <c r="BK2669" s="40"/>
      <c r="BL2669" s="40"/>
      <c r="BM2669" s="40"/>
      <c r="BN2669" s="40"/>
    </row>
    <row r="2670" spans="1:66" s="27" customFormat="1" ht="35.1" customHeight="1" x14ac:dyDescent="0.25">
      <c r="A2670" s="193" t="s">
        <v>6127</v>
      </c>
      <c r="B2670" s="583" t="s">
        <v>5015</v>
      </c>
      <c r="C2670" s="120" t="s">
        <v>0</v>
      </c>
      <c r="D2670" s="622">
        <v>1000</v>
      </c>
      <c r="E2670" s="584"/>
      <c r="F2670" s="120" t="s">
        <v>5306</v>
      </c>
      <c r="G2670" s="697"/>
      <c r="H2670" s="890" t="s">
        <v>3363</v>
      </c>
      <c r="I2670" s="585">
        <v>84140000</v>
      </c>
      <c r="J2670" s="945" t="s">
        <v>7144</v>
      </c>
      <c r="K2670" s="500" t="s">
        <v>7145</v>
      </c>
      <c r="L2670" s="733">
        <v>0</v>
      </c>
      <c r="M2670" s="734">
        <v>0</v>
      </c>
      <c r="N2670" s="931"/>
      <c r="O2670" s="530">
        <f>IF(N2670&gt;L2670,"0 ",N2670-L2670)</f>
        <v>0</v>
      </c>
      <c r="P2670" s="530">
        <f>IF(N2670&lt;L2670,"0 ",N2670-L2670)</f>
        <v>0</v>
      </c>
      <c r="Q2670" s="646"/>
      <c r="R2670" s="536"/>
      <c r="S2670" s="536"/>
      <c r="T2670" s="536"/>
      <c r="U2670" s="536"/>
      <c r="V2670" s="536"/>
      <c r="W2670" s="683" t="str">
        <f>IF(SUM(Q2670:V2670)=X2670,"OK",SUM(Q2670:V2670)-X2670)</f>
        <v>OK</v>
      </c>
      <c r="X2670" s="141"/>
      <c r="Y2670" s="141"/>
      <c r="Z2670" s="552"/>
      <c r="AA2670" s="552"/>
      <c r="AB2670" s="683" t="str">
        <f>IF(SUM(Z2670:AA2670)=AC2670,"OK",SUM(Z2670:AA2670)-AC2670)</f>
        <v>OK</v>
      </c>
      <c r="AC2670" s="593"/>
      <c r="AD2670" s="530">
        <f>X2670+Y2670+AC2670</f>
        <v>0</v>
      </c>
      <c r="AE2670" s="842">
        <f>N2670+AD2670</f>
        <v>0</v>
      </c>
      <c r="AF2670" s="931"/>
      <c r="AG2670" s="530">
        <f>IF(AF2670&gt;M2670,"0 ",AF2670-M2670)</f>
        <v>0</v>
      </c>
      <c r="AH2670" s="530">
        <f>IF(AF2670&lt;M2670,"0 ",AF2670-M2670)</f>
        <v>0</v>
      </c>
      <c r="AI2670" s="641"/>
      <c r="AJ2670" s="537"/>
      <c r="AK2670" s="537"/>
      <c r="AL2670" s="537"/>
      <c r="AM2670" s="537"/>
      <c r="AN2670" s="537"/>
      <c r="AO2670" s="683" t="str">
        <f>IF(SUM(AI2670:AN2670)=AP2670,"OK",SUM(AI2670:AN2670)-AP2670)</f>
        <v>OK</v>
      </c>
      <c r="AP2670" s="141"/>
      <c r="AQ2670" s="141"/>
      <c r="AR2670" s="552"/>
      <c r="AS2670" s="552"/>
      <c r="AT2670" s="683" t="str">
        <f>IF(SUM(AR2670:AS2670)=AU2670,"OK",SUM(AR2670:AS2670)-AU2670)</f>
        <v>OK</v>
      </c>
      <c r="AU2670" s="593"/>
      <c r="AV2670" s="530">
        <f>AP2670+AQ2670+AU2670</f>
        <v>0</v>
      </c>
      <c r="AW2670" s="842">
        <f>AF2670+AV2670</f>
        <v>0</v>
      </c>
      <c r="AX2670" s="115">
        <f>L2670</f>
        <v>0</v>
      </c>
      <c r="AY2670" s="5">
        <f>AE2670</f>
        <v>0</v>
      </c>
      <c r="AZ2670" s="7">
        <f>AY2670-AX2670</f>
        <v>0</v>
      </c>
      <c r="BA2670" s="335" t="e">
        <f>AZ2670/AX2670</f>
        <v>#DIV/0!</v>
      </c>
      <c r="BB2670" s="23">
        <f>M2670</f>
        <v>0</v>
      </c>
      <c r="BC2670" s="5">
        <f>AW2670</f>
        <v>0</v>
      </c>
      <c r="BD2670" s="7">
        <f>BC2670-BB2670</f>
        <v>0</v>
      </c>
      <c r="BE2670" s="335" t="e">
        <f>BD2670/BB2670</f>
        <v>#DIV/0!</v>
      </c>
      <c r="BF2670" s="41"/>
      <c r="BG2670" s="826" t="str">
        <f>RIGHT(LEFT(I2670,3),2)&amp;"."&amp;RIGHT(LEFT(I2670,5),2)</f>
        <v>41.40</v>
      </c>
      <c r="BH2670" s="607" t="b">
        <f>COUNTIF('Codes SEC'!$B$2:$B$250,Ministres!BG2670)&gt;0</f>
        <v>1</v>
      </c>
      <c r="BI2670" s="40"/>
      <c r="BJ2670" s="40"/>
      <c r="BK2670" s="40"/>
      <c r="BL2670" s="40"/>
      <c r="BM2670" s="40"/>
      <c r="BN2670" s="40"/>
    </row>
    <row r="2671" spans="1:66" ht="34.950000000000003" customHeight="1" x14ac:dyDescent="0.25">
      <c r="A2671" s="222" t="s">
        <v>6127</v>
      </c>
      <c r="B2671" s="112">
        <v>18</v>
      </c>
      <c r="C2671" s="120" t="s">
        <v>0</v>
      </c>
      <c r="D2671" s="620">
        <v>1000</v>
      </c>
      <c r="E2671" s="278"/>
      <c r="F2671" s="116">
        <v>6</v>
      </c>
      <c r="G2671" s="700"/>
      <c r="H2671" s="888" t="str">
        <f t="shared" si="4080"/>
        <v>100</v>
      </c>
      <c r="I2671" s="580">
        <v>84160000</v>
      </c>
      <c r="J2671" s="689" t="s">
        <v>6240</v>
      </c>
      <c r="K2671" s="411" t="s">
        <v>6241</v>
      </c>
      <c r="L2671" s="733">
        <v>0</v>
      </c>
      <c r="M2671" s="734">
        <v>0</v>
      </c>
      <c r="N2671" s="931"/>
      <c r="O2671" s="530">
        <f t="shared" si="4051"/>
        <v>0</v>
      </c>
      <c r="P2671" s="530">
        <f t="shared" si="4052"/>
        <v>0</v>
      </c>
      <c r="Q2671" s="646"/>
      <c r="R2671" s="536"/>
      <c r="S2671" s="536"/>
      <c r="T2671" s="536"/>
      <c r="U2671" s="536"/>
      <c r="V2671" s="536"/>
      <c r="W2671" s="683" t="str">
        <f>IF(SUM(Q2671:V2671)=X2671,"OK",SUM(Q2671:V2671)-X2671)</f>
        <v>OK</v>
      </c>
      <c r="X2671" s="141"/>
      <c r="Y2671" s="141"/>
      <c r="Z2671" s="552"/>
      <c r="AA2671" s="552"/>
      <c r="AB2671" s="683" t="str">
        <f>IF(SUM(Z2671:AA2671)=AC2671,"OK",SUM(Z2671:AA2671)-AC2671)</f>
        <v>OK</v>
      </c>
      <c r="AC2671" s="593"/>
      <c r="AD2671" s="530">
        <f t="shared" si="4055"/>
        <v>0</v>
      </c>
      <c r="AE2671" s="842">
        <f t="shared" si="4056"/>
        <v>0</v>
      </c>
      <c r="AF2671" s="931"/>
      <c r="AG2671" s="530">
        <f t="shared" si="4057"/>
        <v>0</v>
      </c>
      <c r="AH2671" s="530">
        <f t="shared" si="4058"/>
        <v>0</v>
      </c>
      <c r="AI2671" s="641"/>
      <c r="AJ2671" s="537"/>
      <c r="AK2671" s="537"/>
      <c r="AL2671" s="537"/>
      <c r="AM2671" s="537"/>
      <c r="AN2671" s="537"/>
      <c r="AO2671" s="683" t="str">
        <f>IF(SUM(AI2671:AN2671)=AP2671,"OK",SUM(AI2671:AN2671)-AP2671)</f>
        <v>OK</v>
      </c>
      <c r="AP2671" s="141"/>
      <c r="AQ2671" s="141"/>
      <c r="AR2671" s="552"/>
      <c r="AS2671" s="552"/>
      <c r="AT2671" s="683" t="str">
        <f>IF(SUM(AR2671:AS2671)=AU2671,"OK",SUM(AR2671:AS2671)-AU2671)</f>
        <v>OK</v>
      </c>
      <c r="AU2671" s="593"/>
      <c r="AV2671" s="530">
        <f t="shared" si="4061"/>
        <v>0</v>
      </c>
      <c r="AW2671" s="842">
        <f t="shared" si="4062"/>
        <v>0</v>
      </c>
      <c r="AX2671" s="115">
        <f t="shared" si="4063"/>
        <v>0</v>
      </c>
      <c r="AY2671" s="5">
        <f t="shared" si="4064"/>
        <v>0</v>
      </c>
      <c r="AZ2671" s="7">
        <f>AY2671-AX2671</f>
        <v>0</v>
      </c>
      <c r="BA2671" s="335" t="e">
        <f>AZ2671/AX2671</f>
        <v>#DIV/0!</v>
      </c>
      <c r="BB2671" s="23">
        <f t="shared" si="4065"/>
        <v>0</v>
      </c>
      <c r="BC2671" s="5">
        <f>AW2671</f>
        <v>0</v>
      </c>
      <c r="BD2671" s="7">
        <f>BC2671-BB2671</f>
        <v>0</v>
      </c>
      <c r="BE2671" s="335" t="e">
        <f>BD2671/BB2671</f>
        <v>#DIV/0!</v>
      </c>
      <c r="BG2671" s="826" t="str">
        <f t="shared" si="4066"/>
        <v>41.60</v>
      </c>
      <c r="BH2671" s="607" t="b">
        <f>COUNTIF('Codes SEC'!$B$2:$B$250,Ministres!BG2671)&gt;0</f>
        <v>1</v>
      </c>
    </row>
    <row r="2672" spans="1:66" ht="34.950000000000003" customHeight="1" x14ac:dyDescent="0.25">
      <c r="A2672" s="222" t="s">
        <v>6127</v>
      </c>
      <c r="B2672" s="30">
        <v>18</v>
      </c>
      <c r="C2672" s="116" t="s">
        <v>0</v>
      </c>
      <c r="D2672" s="620">
        <v>1000</v>
      </c>
      <c r="F2672" s="117">
        <v>6</v>
      </c>
      <c r="G2672" s="694">
        <v>3</v>
      </c>
      <c r="H2672" s="878" t="str">
        <f t="shared" si="4080"/>
        <v>100</v>
      </c>
      <c r="I2672" s="397" t="s">
        <v>3274</v>
      </c>
      <c r="J2672" s="380" t="s">
        <v>2922</v>
      </c>
      <c r="K2672" s="408" t="s">
        <v>1753</v>
      </c>
      <c r="L2672" s="733">
        <v>0</v>
      </c>
      <c r="M2672" s="734">
        <v>0</v>
      </c>
      <c r="N2672" s="931"/>
      <c r="O2672" s="530">
        <f t="shared" si="4051"/>
        <v>0</v>
      </c>
      <c r="P2672" s="530">
        <f t="shared" si="4052"/>
        <v>0</v>
      </c>
      <c r="Q2672" s="646"/>
      <c r="R2672" s="536"/>
      <c r="S2672" s="536"/>
      <c r="T2672" s="536"/>
      <c r="U2672" s="536"/>
      <c r="V2672" s="536"/>
      <c r="W2672" s="683" t="str">
        <f t="shared" si="4053"/>
        <v>OK</v>
      </c>
      <c r="X2672" s="141"/>
      <c r="Y2672" s="141"/>
      <c r="Z2672" s="552"/>
      <c r="AA2672" s="552"/>
      <c r="AB2672" s="683" t="str">
        <f t="shared" si="4054"/>
        <v>OK</v>
      </c>
      <c r="AC2672" s="593"/>
      <c r="AD2672" s="530">
        <f t="shared" si="4055"/>
        <v>0</v>
      </c>
      <c r="AE2672" s="842">
        <f t="shared" si="4056"/>
        <v>0</v>
      </c>
      <c r="AF2672" s="931"/>
      <c r="AG2672" s="530">
        <f t="shared" si="4057"/>
        <v>0</v>
      </c>
      <c r="AH2672" s="530">
        <f t="shared" si="4058"/>
        <v>0</v>
      </c>
      <c r="AI2672" s="641"/>
      <c r="AJ2672" s="537"/>
      <c r="AK2672" s="537"/>
      <c r="AL2672" s="537"/>
      <c r="AM2672" s="537"/>
      <c r="AN2672" s="537"/>
      <c r="AO2672" s="683" t="str">
        <f t="shared" si="4059"/>
        <v>OK</v>
      </c>
      <c r="AP2672" s="141"/>
      <c r="AQ2672" s="141"/>
      <c r="AR2672" s="552"/>
      <c r="AS2672" s="552"/>
      <c r="AT2672" s="683" t="str">
        <f t="shared" si="4060"/>
        <v>OK</v>
      </c>
      <c r="AU2672" s="593"/>
      <c r="AV2672" s="530">
        <f t="shared" si="4061"/>
        <v>0</v>
      </c>
      <c r="AW2672" s="842">
        <f t="shared" si="4062"/>
        <v>0</v>
      </c>
      <c r="AX2672" s="115">
        <f t="shared" si="4063"/>
        <v>0</v>
      </c>
      <c r="AY2672" s="5">
        <f t="shared" si="4064"/>
        <v>0</v>
      </c>
      <c r="AZ2672" s="7">
        <f t="shared" si="4067"/>
        <v>0</v>
      </c>
      <c r="BA2672" s="335" t="e">
        <f t="shared" si="4068"/>
        <v>#DIV/0!</v>
      </c>
      <c r="BB2672" s="23">
        <f t="shared" si="4065"/>
        <v>0</v>
      </c>
      <c r="BC2672" s="5">
        <f t="shared" si="4069"/>
        <v>0</v>
      </c>
      <c r="BD2672" s="7">
        <f t="shared" si="4070"/>
        <v>0</v>
      </c>
      <c r="BE2672" s="335" t="e">
        <f t="shared" si="4071"/>
        <v>#DIV/0!</v>
      </c>
      <c r="BG2672" s="826" t="str">
        <f t="shared" si="4066"/>
        <v>43.12</v>
      </c>
      <c r="BH2672" s="607" t="b">
        <f>COUNTIF('Codes SEC'!$B$2:$B$250,Ministres!BG2672)&gt;0</f>
        <v>1</v>
      </c>
    </row>
    <row r="2673" spans="1:66" s="27" customFormat="1" ht="35.1" customHeight="1" x14ac:dyDescent="0.25">
      <c r="A2673" s="193" t="s">
        <v>6127</v>
      </c>
      <c r="B2673" s="583" t="s">
        <v>5015</v>
      </c>
      <c r="C2673" s="120" t="s">
        <v>0</v>
      </c>
      <c r="D2673" s="622">
        <v>1000</v>
      </c>
      <c r="E2673" s="584"/>
      <c r="F2673" s="120" t="s">
        <v>5306</v>
      </c>
      <c r="G2673" s="697"/>
      <c r="H2673" s="890" t="s">
        <v>3363</v>
      </c>
      <c r="I2673" s="585">
        <v>84316000</v>
      </c>
      <c r="J2673" s="945" t="s">
        <v>7146</v>
      </c>
      <c r="K2673" s="500" t="s">
        <v>7147</v>
      </c>
      <c r="L2673" s="733">
        <v>0</v>
      </c>
      <c r="M2673" s="734">
        <v>0</v>
      </c>
      <c r="N2673" s="931"/>
      <c r="O2673" s="530">
        <f>IF(N2673&gt;L2673,"0 ",N2673-L2673)</f>
        <v>0</v>
      </c>
      <c r="P2673" s="530">
        <f>IF(N2673&lt;L2673,"0 ",N2673-L2673)</f>
        <v>0</v>
      </c>
      <c r="Q2673" s="646"/>
      <c r="R2673" s="536"/>
      <c r="S2673" s="536"/>
      <c r="T2673" s="536"/>
      <c r="U2673" s="536"/>
      <c r="V2673" s="536"/>
      <c r="W2673" s="683" t="str">
        <f>IF(SUM(Q2673:V2673)=X2673,"OK",SUM(Q2673:V2673)-X2673)</f>
        <v>OK</v>
      </c>
      <c r="X2673" s="141"/>
      <c r="Y2673" s="141"/>
      <c r="Z2673" s="552"/>
      <c r="AA2673" s="552"/>
      <c r="AB2673" s="683" t="str">
        <f>IF(SUM(Z2673:AA2673)=AC2673,"OK",SUM(Z2673:AA2673)-AC2673)</f>
        <v>OK</v>
      </c>
      <c r="AC2673" s="593"/>
      <c r="AD2673" s="530">
        <f>X2673+Y2673+AC2673</f>
        <v>0</v>
      </c>
      <c r="AE2673" s="842">
        <f>N2673+AD2673</f>
        <v>0</v>
      </c>
      <c r="AF2673" s="931"/>
      <c r="AG2673" s="530">
        <f>IF(AF2673&gt;M2673,"0 ",AF2673-M2673)</f>
        <v>0</v>
      </c>
      <c r="AH2673" s="530">
        <f>IF(AF2673&lt;M2673,"0 ",AF2673-M2673)</f>
        <v>0</v>
      </c>
      <c r="AI2673" s="641"/>
      <c r="AJ2673" s="537"/>
      <c r="AK2673" s="537"/>
      <c r="AL2673" s="537"/>
      <c r="AM2673" s="537"/>
      <c r="AN2673" s="537"/>
      <c r="AO2673" s="683" t="str">
        <f>IF(SUM(AI2673:AN2673)=AP2673,"OK",SUM(AI2673:AN2673)-AP2673)</f>
        <v>OK</v>
      </c>
      <c r="AP2673" s="141"/>
      <c r="AQ2673" s="141"/>
      <c r="AR2673" s="552"/>
      <c r="AS2673" s="552"/>
      <c r="AT2673" s="683" t="str">
        <f>IF(SUM(AR2673:AS2673)=AU2673,"OK",SUM(AR2673:AS2673)-AU2673)</f>
        <v>OK</v>
      </c>
      <c r="AU2673" s="593"/>
      <c r="AV2673" s="530">
        <f>AP2673+AQ2673+AU2673</f>
        <v>0</v>
      </c>
      <c r="AW2673" s="842">
        <f>AF2673+AV2673</f>
        <v>0</v>
      </c>
      <c r="AX2673" s="115">
        <f>L2673</f>
        <v>0</v>
      </c>
      <c r="AY2673" s="5">
        <f>AE2673</f>
        <v>0</v>
      </c>
      <c r="AZ2673" s="7">
        <f>AY2673-AX2673</f>
        <v>0</v>
      </c>
      <c r="BA2673" s="335" t="e">
        <f>AZ2673/AX2673</f>
        <v>#DIV/0!</v>
      </c>
      <c r="BB2673" s="23">
        <f>M2673</f>
        <v>0</v>
      </c>
      <c r="BC2673" s="5">
        <f>AW2673</f>
        <v>0</v>
      </c>
      <c r="BD2673" s="7">
        <f>BC2673-BB2673</f>
        <v>0</v>
      </c>
      <c r="BE2673" s="335" t="e">
        <f>BD2673/BB2673</f>
        <v>#DIV/0!</v>
      </c>
      <c r="BF2673" s="41"/>
      <c r="BG2673" s="826" t="str">
        <f>RIGHT(LEFT(I2673,3),2)&amp;"."&amp;RIGHT(LEFT(I2673,5),2)</f>
        <v>43.16</v>
      </c>
      <c r="BH2673" s="607" t="b">
        <f>COUNTIF('Codes SEC'!$B$2:$B$250,Ministres!BG2673)&gt;0</f>
        <v>1</v>
      </c>
      <c r="BI2673" s="40"/>
      <c r="BJ2673" s="40"/>
      <c r="BK2673" s="40"/>
      <c r="BL2673" s="40"/>
      <c r="BM2673" s="40"/>
      <c r="BN2673" s="40"/>
    </row>
    <row r="2674" spans="1:66" s="27" customFormat="1" ht="35.1" customHeight="1" x14ac:dyDescent="0.25">
      <c r="A2674" s="193" t="s">
        <v>6127</v>
      </c>
      <c r="B2674" s="583" t="s">
        <v>5015</v>
      </c>
      <c r="C2674" s="120" t="s">
        <v>0</v>
      </c>
      <c r="D2674" s="622">
        <v>1000</v>
      </c>
      <c r="E2674" s="584"/>
      <c r="F2674" s="120" t="s">
        <v>5306</v>
      </c>
      <c r="G2674" s="697"/>
      <c r="H2674" s="890" t="s">
        <v>3363</v>
      </c>
      <c r="I2674" s="585">
        <v>84316000</v>
      </c>
      <c r="J2674" s="945" t="s">
        <v>7148</v>
      </c>
      <c r="K2674" s="500" t="s">
        <v>7149</v>
      </c>
      <c r="L2674" s="733">
        <v>0</v>
      </c>
      <c r="M2674" s="734">
        <v>0</v>
      </c>
      <c r="N2674" s="931"/>
      <c r="O2674" s="530">
        <f>IF(N2674&gt;L2674,"0 ",N2674-L2674)</f>
        <v>0</v>
      </c>
      <c r="P2674" s="530">
        <f>IF(N2674&lt;L2674,"0 ",N2674-L2674)</f>
        <v>0</v>
      </c>
      <c r="Q2674" s="646"/>
      <c r="R2674" s="536"/>
      <c r="S2674" s="536"/>
      <c r="T2674" s="536"/>
      <c r="U2674" s="536"/>
      <c r="V2674" s="536"/>
      <c r="W2674" s="683" t="str">
        <f>IF(SUM(Q2674:V2674)=X2674,"OK",SUM(Q2674:V2674)-X2674)</f>
        <v>OK</v>
      </c>
      <c r="X2674" s="141"/>
      <c r="Y2674" s="141"/>
      <c r="Z2674" s="552"/>
      <c r="AA2674" s="552"/>
      <c r="AB2674" s="683" t="str">
        <f>IF(SUM(Z2674:AA2674)=AC2674,"OK",SUM(Z2674:AA2674)-AC2674)</f>
        <v>OK</v>
      </c>
      <c r="AC2674" s="593"/>
      <c r="AD2674" s="530">
        <f>X2674+Y2674+AC2674</f>
        <v>0</v>
      </c>
      <c r="AE2674" s="842">
        <f>N2674+AD2674</f>
        <v>0</v>
      </c>
      <c r="AF2674" s="931"/>
      <c r="AG2674" s="530">
        <f>IF(AF2674&gt;M2674,"0 ",AF2674-M2674)</f>
        <v>0</v>
      </c>
      <c r="AH2674" s="530">
        <f>IF(AF2674&lt;M2674,"0 ",AF2674-M2674)</f>
        <v>0</v>
      </c>
      <c r="AI2674" s="641"/>
      <c r="AJ2674" s="537"/>
      <c r="AK2674" s="537"/>
      <c r="AL2674" s="537"/>
      <c r="AM2674" s="537"/>
      <c r="AN2674" s="537"/>
      <c r="AO2674" s="683" t="str">
        <f>IF(SUM(AI2674:AN2674)=AP2674,"OK",SUM(AI2674:AN2674)-AP2674)</f>
        <v>OK</v>
      </c>
      <c r="AP2674" s="141"/>
      <c r="AQ2674" s="141"/>
      <c r="AR2674" s="552"/>
      <c r="AS2674" s="552"/>
      <c r="AT2674" s="683" t="str">
        <f>IF(SUM(AR2674:AS2674)=AU2674,"OK",SUM(AR2674:AS2674)-AU2674)</f>
        <v>OK</v>
      </c>
      <c r="AU2674" s="593"/>
      <c r="AV2674" s="530">
        <f>AP2674+AQ2674+AU2674</f>
        <v>0</v>
      </c>
      <c r="AW2674" s="842">
        <f>AF2674+AV2674</f>
        <v>0</v>
      </c>
      <c r="AX2674" s="115">
        <f>L2674</f>
        <v>0</v>
      </c>
      <c r="AY2674" s="5">
        <f>AE2674</f>
        <v>0</v>
      </c>
      <c r="AZ2674" s="7">
        <f>AY2674-AX2674</f>
        <v>0</v>
      </c>
      <c r="BA2674" s="335" t="e">
        <f>AZ2674/AX2674</f>
        <v>#DIV/0!</v>
      </c>
      <c r="BB2674" s="23">
        <f>M2674</f>
        <v>0</v>
      </c>
      <c r="BC2674" s="5">
        <f>AW2674</f>
        <v>0</v>
      </c>
      <c r="BD2674" s="7">
        <f>BC2674-BB2674</f>
        <v>0</v>
      </c>
      <c r="BE2674" s="335" t="e">
        <f>BD2674/BB2674</f>
        <v>#DIV/0!</v>
      </c>
      <c r="BF2674" s="41"/>
      <c r="BG2674" s="826" t="str">
        <f>RIGHT(LEFT(I2674,3),2)&amp;"."&amp;RIGHT(LEFT(I2674,5),2)</f>
        <v>43.16</v>
      </c>
      <c r="BH2674" s="607" t="b">
        <f>COUNTIF('Codes SEC'!$B$2:$B$250,Ministres!BG2674)&gt;0</f>
        <v>1</v>
      </c>
      <c r="BI2674" s="40"/>
      <c r="BJ2674" s="40"/>
      <c r="BK2674" s="40"/>
      <c r="BL2674" s="40"/>
      <c r="BM2674" s="40"/>
      <c r="BN2674" s="40"/>
    </row>
    <row r="2675" spans="1:66" ht="34.950000000000003" customHeight="1" x14ac:dyDescent="0.25">
      <c r="A2675" s="190" t="s">
        <v>6127</v>
      </c>
      <c r="B2675" s="210">
        <v>18</v>
      </c>
      <c r="C2675" s="120" t="s">
        <v>0</v>
      </c>
      <c r="D2675" s="620">
        <v>1000</v>
      </c>
      <c r="E2675" s="279"/>
      <c r="F2675" s="116">
        <v>6</v>
      </c>
      <c r="G2675" s="697">
        <v>3</v>
      </c>
      <c r="H2675" s="890" t="str">
        <f t="shared" si="4080"/>
        <v>100</v>
      </c>
      <c r="I2675" s="457">
        <v>84340000</v>
      </c>
      <c r="J2675" s="380" t="s">
        <v>3814</v>
      </c>
      <c r="K2675" s="422" t="s">
        <v>3854</v>
      </c>
      <c r="L2675" s="731">
        <v>0</v>
      </c>
      <c r="M2675" s="732">
        <v>0</v>
      </c>
      <c r="N2675" s="931"/>
      <c r="O2675" s="530">
        <f t="shared" si="4051"/>
        <v>0</v>
      </c>
      <c r="P2675" s="530">
        <f t="shared" si="4052"/>
        <v>0</v>
      </c>
      <c r="Q2675" s="646"/>
      <c r="R2675" s="536"/>
      <c r="S2675" s="536"/>
      <c r="T2675" s="536"/>
      <c r="U2675" s="536"/>
      <c r="V2675" s="536"/>
      <c r="W2675" s="683" t="str">
        <f t="shared" si="4053"/>
        <v>OK</v>
      </c>
      <c r="X2675" s="141"/>
      <c r="Y2675" s="141"/>
      <c r="Z2675" s="552"/>
      <c r="AA2675" s="552"/>
      <c r="AB2675" s="683" t="str">
        <f t="shared" si="4054"/>
        <v>OK</v>
      </c>
      <c r="AC2675" s="593"/>
      <c r="AD2675" s="530">
        <f t="shared" si="4055"/>
        <v>0</v>
      </c>
      <c r="AE2675" s="842">
        <f t="shared" si="4056"/>
        <v>0</v>
      </c>
      <c r="AF2675" s="931"/>
      <c r="AG2675" s="530">
        <f t="shared" si="4057"/>
        <v>0</v>
      </c>
      <c r="AH2675" s="530">
        <f t="shared" si="4058"/>
        <v>0</v>
      </c>
      <c r="AI2675" s="641"/>
      <c r="AJ2675" s="537"/>
      <c r="AK2675" s="537"/>
      <c r="AL2675" s="537"/>
      <c r="AM2675" s="537"/>
      <c r="AN2675" s="537"/>
      <c r="AO2675" s="683" t="str">
        <f t="shared" si="4059"/>
        <v>OK</v>
      </c>
      <c r="AP2675" s="141"/>
      <c r="AQ2675" s="141"/>
      <c r="AR2675" s="552"/>
      <c r="AS2675" s="552"/>
      <c r="AT2675" s="683" t="str">
        <f t="shared" si="4060"/>
        <v>OK</v>
      </c>
      <c r="AU2675" s="593"/>
      <c r="AV2675" s="530">
        <f t="shared" si="4061"/>
        <v>0</v>
      </c>
      <c r="AW2675" s="842">
        <f t="shared" si="4062"/>
        <v>0</v>
      </c>
      <c r="AX2675" s="121">
        <f t="shared" si="4063"/>
        <v>0</v>
      </c>
      <c r="AY2675" s="111">
        <f t="shared" si="4064"/>
        <v>0</v>
      </c>
      <c r="AZ2675" s="122">
        <f t="shared" si="4067"/>
        <v>0</v>
      </c>
      <c r="BA2675" s="343" t="e">
        <f t="shared" si="4068"/>
        <v>#DIV/0!</v>
      </c>
      <c r="BB2675" s="324">
        <f t="shared" si="4065"/>
        <v>0</v>
      </c>
      <c r="BC2675" s="111">
        <f t="shared" si="4069"/>
        <v>0</v>
      </c>
      <c r="BD2675" s="122">
        <f t="shared" si="4070"/>
        <v>0</v>
      </c>
      <c r="BE2675" s="343" t="e">
        <f t="shared" si="4071"/>
        <v>#DIV/0!</v>
      </c>
      <c r="BF2675"/>
      <c r="BG2675" s="826" t="str">
        <f t="shared" si="4066"/>
        <v>43.40</v>
      </c>
      <c r="BH2675" s="607" t="b">
        <f>COUNTIF('Codes SEC'!$B$2:$B$250,Ministres!BG2675)&gt;0</f>
        <v>1</v>
      </c>
      <c r="BI2675"/>
    </row>
    <row r="2676" spans="1:66" s="27" customFormat="1" ht="35.1" customHeight="1" x14ac:dyDescent="0.25">
      <c r="A2676" s="193" t="s">
        <v>6127</v>
      </c>
      <c r="B2676" s="583" t="s">
        <v>5015</v>
      </c>
      <c r="C2676" s="120" t="s">
        <v>0</v>
      </c>
      <c r="D2676" s="622">
        <v>1000</v>
      </c>
      <c r="E2676" s="584"/>
      <c r="F2676" s="120" t="s">
        <v>5306</v>
      </c>
      <c r="G2676" s="697"/>
      <c r="H2676" s="890" t="s">
        <v>3363</v>
      </c>
      <c r="I2676" s="585">
        <v>84340000</v>
      </c>
      <c r="J2676" s="945" t="s">
        <v>7150</v>
      </c>
      <c r="K2676" s="500" t="s">
        <v>7151</v>
      </c>
      <c r="L2676" s="733">
        <v>0</v>
      </c>
      <c r="M2676" s="734">
        <v>0</v>
      </c>
      <c r="N2676" s="931"/>
      <c r="O2676" s="530">
        <f t="shared" ref="O2676" si="4089">IF(N2676&gt;L2676,"0 ",N2676-L2676)</f>
        <v>0</v>
      </c>
      <c r="P2676" s="530">
        <f t="shared" ref="P2676" si="4090">IF(N2676&lt;L2676,"0 ",N2676-L2676)</f>
        <v>0</v>
      </c>
      <c r="Q2676" s="646"/>
      <c r="R2676" s="536"/>
      <c r="S2676" s="536"/>
      <c r="T2676" s="536"/>
      <c r="U2676" s="536"/>
      <c r="V2676" s="536"/>
      <c r="W2676" s="683" t="str">
        <f>IF(SUM(Q2676:V2676)=X2676,"OK",SUM(Q2676:V2676)-X2676)</f>
        <v>OK</v>
      </c>
      <c r="X2676" s="141"/>
      <c r="Y2676" s="141"/>
      <c r="Z2676" s="552"/>
      <c r="AA2676" s="552"/>
      <c r="AB2676" s="683" t="str">
        <f>IF(SUM(Z2676:AA2676)=AC2676,"OK",SUM(Z2676:AA2676)-AC2676)</f>
        <v>OK</v>
      </c>
      <c r="AC2676" s="593"/>
      <c r="AD2676" s="530">
        <f t="shared" ref="AD2676" si="4091">X2676+Y2676+AC2676</f>
        <v>0</v>
      </c>
      <c r="AE2676" s="842">
        <f t="shared" ref="AE2676" si="4092">N2676+AD2676</f>
        <v>0</v>
      </c>
      <c r="AF2676" s="931"/>
      <c r="AG2676" s="530">
        <f t="shared" ref="AG2676" si="4093">IF(AF2676&gt;M2676,"0 ",AF2676-M2676)</f>
        <v>0</v>
      </c>
      <c r="AH2676" s="530">
        <f t="shared" ref="AH2676" si="4094">IF(AF2676&lt;M2676,"0 ",AF2676-M2676)</f>
        <v>0</v>
      </c>
      <c r="AI2676" s="641"/>
      <c r="AJ2676" s="537"/>
      <c r="AK2676" s="537"/>
      <c r="AL2676" s="537"/>
      <c r="AM2676" s="537"/>
      <c r="AN2676" s="537"/>
      <c r="AO2676" s="683" t="str">
        <f>IF(SUM(AI2676:AN2676)=AP2676,"OK",SUM(AI2676:AN2676)-AP2676)</f>
        <v>OK</v>
      </c>
      <c r="AP2676" s="141"/>
      <c r="AQ2676" s="141"/>
      <c r="AR2676" s="552"/>
      <c r="AS2676" s="552"/>
      <c r="AT2676" s="683" t="str">
        <f>IF(SUM(AR2676:AS2676)=AU2676,"OK",SUM(AR2676:AS2676)-AU2676)</f>
        <v>OK</v>
      </c>
      <c r="AU2676" s="593"/>
      <c r="AV2676" s="530">
        <f t="shared" ref="AV2676" si="4095">AP2676+AQ2676+AU2676</f>
        <v>0</v>
      </c>
      <c r="AW2676" s="842">
        <f t="shared" ref="AW2676" si="4096">AF2676+AV2676</f>
        <v>0</v>
      </c>
      <c r="AX2676" s="115">
        <f>L2676</f>
        <v>0</v>
      </c>
      <c r="AY2676" s="5">
        <f>AE2676</f>
        <v>0</v>
      </c>
      <c r="AZ2676" s="7">
        <f>AY2676-AX2676</f>
        <v>0</v>
      </c>
      <c r="BA2676" s="335" t="e">
        <f>AZ2676/AX2676</f>
        <v>#DIV/0!</v>
      </c>
      <c r="BB2676" s="23">
        <f>M2676</f>
        <v>0</v>
      </c>
      <c r="BC2676" s="5">
        <f>AW2676</f>
        <v>0</v>
      </c>
      <c r="BD2676" s="7">
        <f>BC2676-BB2676</f>
        <v>0</v>
      </c>
      <c r="BE2676" s="335" t="e">
        <f>BD2676/BB2676</f>
        <v>#DIV/0!</v>
      </c>
      <c r="BF2676" s="41"/>
      <c r="BG2676" s="826" t="str">
        <f>RIGHT(LEFT(I2676,3),2)&amp;"."&amp;RIGHT(LEFT(I2676,5),2)</f>
        <v>43.40</v>
      </c>
      <c r="BH2676" s="607" t="b">
        <f>COUNTIF('Codes SEC'!$B$2:$B$250,Ministres!BG2676)&gt;0</f>
        <v>1</v>
      </c>
      <c r="BI2676" s="40"/>
      <c r="BJ2676" s="40"/>
      <c r="BK2676" s="40"/>
      <c r="BL2676" s="40"/>
      <c r="BM2676" s="40"/>
      <c r="BN2676" s="40"/>
    </row>
    <row r="2677" spans="1:66" ht="34.950000000000003" customHeight="1" x14ac:dyDescent="0.25">
      <c r="A2677" s="222" t="s">
        <v>6127</v>
      </c>
      <c r="B2677" s="30">
        <v>18</v>
      </c>
      <c r="C2677" s="116" t="s">
        <v>0</v>
      </c>
      <c r="D2677" s="620">
        <v>1000</v>
      </c>
      <c r="F2677" s="117">
        <v>6</v>
      </c>
      <c r="G2677" s="694">
        <v>3</v>
      </c>
      <c r="H2677" s="878" t="str">
        <f t="shared" si="4080"/>
        <v>100</v>
      </c>
      <c r="I2677" s="397" t="s">
        <v>3304</v>
      </c>
      <c r="J2677" s="380" t="s">
        <v>2923</v>
      </c>
      <c r="K2677" s="408" t="s">
        <v>1754</v>
      </c>
      <c r="L2677" s="733">
        <v>0</v>
      </c>
      <c r="M2677" s="734">
        <v>0</v>
      </c>
      <c r="N2677" s="931"/>
      <c r="O2677" s="530">
        <f t="shared" si="4051"/>
        <v>0</v>
      </c>
      <c r="P2677" s="530">
        <f t="shared" si="4052"/>
        <v>0</v>
      </c>
      <c r="Q2677" s="646"/>
      <c r="R2677" s="536"/>
      <c r="S2677" s="536"/>
      <c r="T2677" s="536"/>
      <c r="U2677" s="536"/>
      <c r="V2677" s="536"/>
      <c r="W2677" s="683" t="str">
        <f>IF(SUM(Q2677:V2677)=X2677,"OK",SUM(Q2677:V2677)-X2677)</f>
        <v>OK</v>
      </c>
      <c r="X2677" s="141"/>
      <c r="Y2677" s="141"/>
      <c r="Z2677" s="552"/>
      <c r="AA2677" s="552"/>
      <c r="AB2677" s="683" t="str">
        <f>IF(SUM(Z2677:AA2677)=AC2677,"OK",SUM(Z2677:AA2677)-AC2677)</f>
        <v>OK</v>
      </c>
      <c r="AC2677" s="593"/>
      <c r="AD2677" s="530">
        <f t="shared" si="4055"/>
        <v>0</v>
      </c>
      <c r="AE2677" s="842">
        <f t="shared" si="4056"/>
        <v>0</v>
      </c>
      <c r="AF2677" s="931"/>
      <c r="AG2677" s="530">
        <f t="shared" si="4057"/>
        <v>0</v>
      </c>
      <c r="AH2677" s="530">
        <f t="shared" si="4058"/>
        <v>0</v>
      </c>
      <c r="AI2677" s="641"/>
      <c r="AJ2677" s="537"/>
      <c r="AK2677" s="537"/>
      <c r="AL2677" s="537"/>
      <c r="AM2677" s="537"/>
      <c r="AN2677" s="537"/>
      <c r="AO2677" s="683" t="str">
        <f>IF(SUM(AI2677:AN2677)=AP2677,"OK",SUM(AI2677:AN2677)-AP2677)</f>
        <v>OK</v>
      </c>
      <c r="AP2677" s="141"/>
      <c r="AQ2677" s="141"/>
      <c r="AR2677" s="552"/>
      <c r="AS2677" s="552"/>
      <c r="AT2677" s="683" t="str">
        <f>IF(SUM(AR2677:AS2677)=AU2677,"OK",SUM(AR2677:AS2677)-AU2677)</f>
        <v>OK</v>
      </c>
      <c r="AU2677" s="593"/>
      <c r="AV2677" s="530">
        <f t="shared" si="4061"/>
        <v>0</v>
      </c>
      <c r="AW2677" s="842">
        <f t="shared" si="4062"/>
        <v>0</v>
      </c>
      <c r="AX2677" s="115">
        <f t="shared" si="4063"/>
        <v>0</v>
      </c>
      <c r="AY2677" s="5">
        <f t="shared" si="4064"/>
        <v>0</v>
      </c>
      <c r="AZ2677" s="7">
        <f>AY2677-AX2677</f>
        <v>0</v>
      </c>
      <c r="BA2677" s="335" t="e">
        <f>AZ2677/AX2677</f>
        <v>#DIV/0!</v>
      </c>
      <c r="BB2677" s="23">
        <f t="shared" si="4065"/>
        <v>0</v>
      </c>
      <c r="BC2677" s="5">
        <f>AW2677</f>
        <v>0</v>
      </c>
      <c r="BD2677" s="7">
        <f>BC2677-BB2677</f>
        <v>0</v>
      </c>
      <c r="BE2677" s="335" t="e">
        <f>BD2677/BB2677</f>
        <v>#DIV/0!</v>
      </c>
      <c r="BG2677" s="826" t="str">
        <f t="shared" si="4066"/>
        <v>43.53</v>
      </c>
      <c r="BH2677" s="607" t="b">
        <f>COUNTIF('Codes SEC'!$B$2:$B$250,Ministres!BG2677)&gt;0</f>
        <v>1</v>
      </c>
    </row>
    <row r="2678" spans="1:66" s="27" customFormat="1" ht="35.1" customHeight="1" x14ac:dyDescent="0.25">
      <c r="A2678" s="193" t="s">
        <v>6127</v>
      </c>
      <c r="B2678" s="583" t="s">
        <v>5015</v>
      </c>
      <c r="C2678" s="120" t="s">
        <v>0</v>
      </c>
      <c r="D2678" s="622">
        <v>1000</v>
      </c>
      <c r="E2678" s="584"/>
      <c r="F2678" s="120" t="s">
        <v>5306</v>
      </c>
      <c r="G2678" s="697"/>
      <c r="H2678" s="890" t="s">
        <v>3363</v>
      </c>
      <c r="I2678" s="585">
        <v>84353000</v>
      </c>
      <c r="J2678" s="945" t="s">
        <v>7152</v>
      </c>
      <c r="K2678" s="500" t="s">
        <v>7153</v>
      </c>
      <c r="L2678" s="733">
        <v>0</v>
      </c>
      <c r="M2678" s="734">
        <v>0</v>
      </c>
      <c r="N2678" s="931"/>
      <c r="O2678" s="530">
        <f>IF(N2678&gt;L2678,"0 ",N2678-L2678)</f>
        <v>0</v>
      </c>
      <c r="P2678" s="530">
        <f>IF(N2678&lt;L2678,"0 ",N2678-L2678)</f>
        <v>0</v>
      </c>
      <c r="Q2678" s="646"/>
      <c r="R2678" s="536"/>
      <c r="S2678" s="536"/>
      <c r="T2678" s="536"/>
      <c r="U2678" s="536"/>
      <c r="V2678" s="536"/>
      <c r="W2678" s="683" t="str">
        <f>IF(SUM(Q2678:V2678)=X2678,"OK",SUM(Q2678:V2678)-X2678)</f>
        <v>OK</v>
      </c>
      <c r="X2678" s="141"/>
      <c r="Y2678" s="141"/>
      <c r="Z2678" s="552"/>
      <c r="AA2678" s="552"/>
      <c r="AB2678" s="683" t="str">
        <f>IF(SUM(Z2678:AA2678)=AC2678,"OK",SUM(Z2678:AA2678)-AC2678)</f>
        <v>OK</v>
      </c>
      <c r="AC2678" s="593"/>
      <c r="AD2678" s="530">
        <f>X2678+Y2678+AC2678</f>
        <v>0</v>
      </c>
      <c r="AE2678" s="842">
        <f>N2678+AD2678</f>
        <v>0</v>
      </c>
      <c r="AF2678" s="931"/>
      <c r="AG2678" s="530">
        <f>IF(AF2678&gt;M2678,"0 ",AF2678-M2678)</f>
        <v>0</v>
      </c>
      <c r="AH2678" s="530">
        <f>IF(AF2678&lt;M2678,"0 ",AF2678-M2678)</f>
        <v>0</v>
      </c>
      <c r="AI2678" s="641"/>
      <c r="AJ2678" s="537"/>
      <c r="AK2678" s="537"/>
      <c r="AL2678" s="537"/>
      <c r="AM2678" s="537"/>
      <c r="AN2678" s="537"/>
      <c r="AO2678" s="683" t="str">
        <f>IF(SUM(AI2678:AN2678)=AP2678,"OK",SUM(AI2678:AN2678)-AP2678)</f>
        <v>OK</v>
      </c>
      <c r="AP2678" s="141"/>
      <c r="AQ2678" s="141"/>
      <c r="AR2678" s="552"/>
      <c r="AS2678" s="552"/>
      <c r="AT2678" s="683" t="str">
        <f>IF(SUM(AR2678:AS2678)=AU2678,"OK",SUM(AR2678:AS2678)-AU2678)</f>
        <v>OK</v>
      </c>
      <c r="AU2678" s="593"/>
      <c r="AV2678" s="530">
        <f>AP2678+AQ2678+AU2678</f>
        <v>0</v>
      </c>
      <c r="AW2678" s="842">
        <f>AF2678+AV2678</f>
        <v>0</v>
      </c>
      <c r="AX2678" s="115">
        <f>L2678</f>
        <v>0</v>
      </c>
      <c r="AY2678" s="5">
        <f>AE2678</f>
        <v>0</v>
      </c>
      <c r="AZ2678" s="7">
        <f>AY2678-AX2678</f>
        <v>0</v>
      </c>
      <c r="BA2678" s="335" t="e">
        <f>AZ2678/AX2678</f>
        <v>#DIV/0!</v>
      </c>
      <c r="BB2678" s="23">
        <f>M2678</f>
        <v>0</v>
      </c>
      <c r="BC2678" s="5">
        <f>AW2678</f>
        <v>0</v>
      </c>
      <c r="BD2678" s="7">
        <f>BC2678-BB2678</f>
        <v>0</v>
      </c>
      <c r="BE2678" s="335" t="e">
        <f>BD2678/BB2678</f>
        <v>#DIV/0!</v>
      </c>
      <c r="BF2678" s="41"/>
      <c r="BG2678" s="826" t="str">
        <f>RIGHT(LEFT(I2678,3),2)&amp;"."&amp;RIGHT(LEFT(I2678,5),2)</f>
        <v>43.53</v>
      </c>
      <c r="BH2678" s="607" t="b">
        <f>COUNTIF('Codes SEC'!$B$2:$B$250,Ministres!BG2678)&gt;0</f>
        <v>1</v>
      </c>
      <c r="BI2678" s="40"/>
      <c r="BJ2678" s="40"/>
      <c r="BK2678" s="40"/>
      <c r="BL2678" s="40"/>
      <c r="BM2678" s="40"/>
      <c r="BN2678" s="40"/>
    </row>
    <row r="2679" spans="1:66" ht="34.950000000000003" customHeight="1" x14ac:dyDescent="0.25">
      <c r="A2679" s="222" t="s">
        <v>6127</v>
      </c>
      <c r="B2679" s="30">
        <v>18</v>
      </c>
      <c r="C2679" s="116" t="s">
        <v>0</v>
      </c>
      <c r="D2679" s="620">
        <v>1000</v>
      </c>
      <c r="F2679" s="117">
        <v>6</v>
      </c>
      <c r="G2679" s="694">
        <v>3</v>
      </c>
      <c r="H2679" s="878" t="str">
        <f t="shared" si="4080"/>
        <v>100</v>
      </c>
      <c r="I2679" s="397" t="s">
        <v>3268</v>
      </c>
      <c r="J2679" s="380" t="s">
        <v>2931</v>
      </c>
      <c r="K2679" s="494" t="s">
        <v>1755</v>
      </c>
      <c r="L2679" s="733">
        <v>0</v>
      </c>
      <c r="M2679" s="734">
        <v>0</v>
      </c>
      <c r="N2679" s="931"/>
      <c r="O2679" s="530">
        <f t="shared" si="4051"/>
        <v>0</v>
      </c>
      <c r="P2679" s="530">
        <f t="shared" si="4052"/>
        <v>0</v>
      </c>
      <c r="Q2679" s="646"/>
      <c r="R2679" s="536"/>
      <c r="S2679" s="536"/>
      <c r="T2679" s="536"/>
      <c r="U2679" s="536"/>
      <c r="V2679" s="536"/>
      <c r="W2679" s="683" t="str">
        <f>IF(SUM(Q2679:V2679)=X2679,"OK",SUM(Q2679:V2679)-X2679)</f>
        <v>OK</v>
      </c>
      <c r="X2679" s="141"/>
      <c r="Y2679" s="141"/>
      <c r="Z2679" s="552"/>
      <c r="AA2679" s="552"/>
      <c r="AB2679" s="683" t="str">
        <f>IF(SUM(Z2679:AA2679)=AC2679,"OK",SUM(Z2679:AA2679)-AC2679)</f>
        <v>OK</v>
      </c>
      <c r="AC2679" s="593"/>
      <c r="AD2679" s="530">
        <f t="shared" si="4055"/>
        <v>0</v>
      </c>
      <c r="AE2679" s="842">
        <f t="shared" si="4056"/>
        <v>0</v>
      </c>
      <c r="AF2679" s="931"/>
      <c r="AG2679" s="530">
        <f t="shared" si="4057"/>
        <v>0</v>
      </c>
      <c r="AH2679" s="530">
        <f t="shared" si="4058"/>
        <v>0</v>
      </c>
      <c r="AI2679" s="641"/>
      <c r="AJ2679" s="537"/>
      <c r="AK2679" s="537"/>
      <c r="AL2679" s="537"/>
      <c r="AM2679" s="537"/>
      <c r="AN2679" s="537"/>
      <c r="AO2679" s="683" t="str">
        <f>IF(SUM(AI2679:AN2679)=AP2679,"OK",SUM(AI2679:AN2679)-AP2679)</f>
        <v>OK</v>
      </c>
      <c r="AP2679" s="141"/>
      <c r="AQ2679" s="141"/>
      <c r="AR2679" s="552"/>
      <c r="AS2679" s="552"/>
      <c r="AT2679" s="683" t="str">
        <f>IF(SUM(AR2679:AS2679)=AU2679,"OK",SUM(AR2679:AS2679)-AU2679)</f>
        <v>OK</v>
      </c>
      <c r="AU2679" s="593"/>
      <c r="AV2679" s="530">
        <f t="shared" si="4061"/>
        <v>0</v>
      </c>
      <c r="AW2679" s="842">
        <f t="shared" si="4062"/>
        <v>0</v>
      </c>
      <c r="AX2679" s="115">
        <f t="shared" si="4063"/>
        <v>0</v>
      </c>
      <c r="AY2679" s="5">
        <f t="shared" si="4064"/>
        <v>0</v>
      </c>
      <c r="AZ2679" s="7">
        <f>AY2679-AX2679</f>
        <v>0</v>
      </c>
      <c r="BA2679" s="335" t="e">
        <f>AZ2679/AX2679</f>
        <v>#DIV/0!</v>
      </c>
      <c r="BB2679" s="23">
        <f t="shared" si="4065"/>
        <v>0</v>
      </c>
      <c r="BC2679" s="5">
        <f>AW2679</f>
        <v>0</v>
      </c>
      <c r="BD2679" s="7">
        <f>BC2679-BB2679</f>
        <v>0</v>
      </c>
      <c r="BE2679" s="335" t="e">
        <f>BD2679/BB2679</f>
        <v>#DIV/0!</v>
      </c>
      <c r="BG2679" s="826" t="str">
        <f t="shared" si="4066"/>
        <v>45.24</v>
      </c>
      <c r="BH2679" s="607" t="b">
        <f>COUNTIF('Codes SEC'!$B$2:$B$250,Ministres!BG2679)&gt;0</f>
        <v>1</v>
      </c>
    </row>
    <row r="2680" spans="1:66" ht="34.950000000000003" customHeight="1" x14ac:dyDescent="0.25">
      <c r="A2680" s="222" t="s">
        <v>6127</v>
      </c>
      <c r="B2680" s="112">
        <v>18</v>
      </c>
      <c r="C2680" s="120" t="s">
        <v>0</v>
      </c>
      <c r="D2680" s="620">
        <v>1000</v>
      </c>
      <c r="E2680" s="278"/>
      <c r="F2680" s="116">
        <v>6</v>
      </c>
      <c r="G2680" s="700"/>
      <c r="H2680" s="888" t="str">
        <f t="shared" si="4080"/>
        <v>100</v>
      </c>
      <c r="I2680" s="580">
        <v>84524000</v>
      </c>
      <c r="J2680" s="689" t="s">
        <v>6244</v>
      </c>
      <c r="K2680" s="411" t="s">
        <v>6245</v>
      </c>
      <c r="L2680" s="733">
        <v>0</v>
      </c>
      <c r="M2680" s="734">
        <v>0</v>
      </c>
      <c r="N2680" s="931"/>
      <c r="O2680" s="530">
        <f t="shared" si="4051"/>
        <v>0</v>
      </c>
      <c r="P2680" s="530">
        <f t="shared" si="4052"/>
        <v>0</v>
      </c>
      <c r="Q2680" s="646"/>
      <c r="R2680" s="536"/>
      <c r="S2680" s="536"/>
      <c r="T2680" s="536"/>
      <c r="U2680" s="536"/>
      <c r="V2680" s="536"/>
      <c r="W2680" s="683" t="str">
        <f>IF(SUM(Q2680:V2680)=X2680,"OK",SUM(Q2680:V2680)-X2680)</f>
        <v>OK</v>
      </c>
      <c r="X2680" s="141"/>
      <c r="Y2680" s="141"/>
      <c r="Z2680" s="552"/>
      <c r="AA2680" s="552"/>
      <c r="AB2680" s="683" t="str">
        <f>IF(SUM(Z2680:AA2680)=AC2680,"OK",SUM(Z2680:AA2680)-AC2680)</f>
        <v>OK</v>
      </c>
      <c r="AC2680" s="593"/>
      <c r="AD2680" s="530">
        <f t="shared" si="4055"/>
        <v>0</v>
      </c>
      <c r="AE2680" s="842">
        <f t="shared" si="4056"/>
        <v>0</v>
      </c>
      <c r="AF2680" s="931"/>
      <c r="AG2680" s="530">
        <f t="shared" si="4057"/>
        <v>0</v>
      </c>
      <c r="AH2680" s="530">
        <f t="shared" si="4058"/>
        <v>0</v>
      </c>
      <c r="AI2680" s="641"/>
      <c r="AJ2680" s="537"/>
      <c r="AK2680" s="537"/>
      <c r="AL2680" s="537"/>
      <c r="AM2680" s="537"/>
      <c r="AN2680" s="537"/>
      <c r="AO2680" s="683" t="str">
        <f>IF(SUM(AI2680:AN2680)=AP2680,"OK",SUM(AI2680:AN2680)-AP2680)</f>
        <v>OK</v>
      </c>
      <c r="AP2680" s="141"/>
      <c r="AQ2680" s="141"/>
      <c r="AR2680" s="552"/>
      <c r="AS2680" s="552"/>
      <c r="AT2680" s="683" t="str">
        <f>IF(SUM(AR2680:AS2680)=AU2680,"OK",SUM(AR2680:AS2680)-AU2680)</f>
        <v>OK</v>
      </c>
      <c r="AU2680" s="593"/>
      <c r="AV2680" s="530">
        <f t="shared" si="4061"/>
        <v>0</v>
      </c>
      <c r="AW2680" s="842">
        <f t="shared" si="4062"/>
        <v>0</v>
      </c>
      <c r="AX2680" s="115">
        <f t="shared" si="4063"/>
        <v>0</v>
      </c>
      <c r="AY2680" s="5">
        <f t="shared" si="4064"/>
        <v>0</v>
      </c>
      <c r="AZ2680" s="7">
        <f>AY2680-AX2680</f>
        <v>0</v>
      </c>
      <c r="BA2680" s="335" t="e">
        <f>AZ2680/AX2680</f>
        <v>#DIV/0!</v>
      </c>
      <c r="BB2680" s="23">
        <f t="shared" si="4065"/>
        <v>0</v>
      </c>
      <c r="BC2680" s="5">
        <f>AW2680</f>
        <v>0</v>
      </c>
      <c r="BD2680" s="7">
        <f>BC2680-BB2680</f>
        <v>0</v>
      </c>
      <c r="BE2680" s="335" t="e">
        <f>BD2680/BB2680</f>
        <v>#DIV/0!</v>
      </c>
      <c r="BG2680" s="826" t="str">
        <f t="shared" si="4066"/>
        <v>45.24</v>
      </c>
      <c r="BH2680" s="607" t="b">
        <f>COUNTIF('Codes SEC'!$B$2:$B$250,Ministres!BG2680)&gt;0</f>
        <v>1</v>
      </c>
    </row>
    <row r="2681" spans="1:66" ht="12.75" customHeight="1" x14ac:dyDescent="0.25">
      <c r="A2681" s="227"/>
      <c r="B2681" s="209"/>
      <c r="C2681" s="253"/>
      <c r="D2681" s="625"/>
      <c r="E2681" s="280"/>
      <c r="F2681" s="253"/>
      <c r="G2681" s="695"/>
      <c r="H2681" s="886"/>
      <c r="I2681" s="403"/>
      <c r="J2681" s="381"/>
      <c r="K2681" s="514" t="s">
        <v>95</v>
      </c>
      <c r="L2681" s="318">
        <f>L2660+L2662+L2664+L2665+L2666+L2667+L2672+L2677+L2679+L2659+L2675+L2658+L2668+L2671+L2680+L2661+L2663+L2669+L2670+L2673+L2674+L2676+L2678</f>
        <v>0</v>
      </c>
      <c r="M2681" s="737">
        <f t="shared" ref="M2681:BE2681" si="4097">M2660+M2662+M2664+M2665+M2666+M2667+M2672+M2677+M2679+M2659+M2675+M2658+M2668+M2671+M2680+M2661+M2663+M2669+M2670+M2673+M2674+M2676+M2678</f>
        <v>0</v>
      </c>
      <c r="N2681" s="930">
        <f t="shared" si="4097"/>
        <v>0</v>
      </c>
      <c r="O2681" s="790">
        <f t="shared" si="4097"/>
        <v>0</v>
      </c>
      <c r="P2681" s="790">
        <f t="shared" si="4097"/>
        <v>0</v>
      </c>
      <c r="Q2681" s="787">
        <f t="shared" si="4097"/>
        <v>0</v>
      </c>
      <c r="R2681" s="648">
        <f t="shared" si="4097"/>
        <v>0</v>
      </c>
      <c r="S2681" s="648">
        <f t="shared" si="4097"/>
        <v>0</v>
      </c>
      <c r="T2681" s="648">
        <f t="shared" si="4097"/>
        <v>0</v>
      </c>
      <c r="U2681" s="648">
        <f t="shared" si="4097"/>
        <v>0</v>
      </c>
      <c r="V2681" s="648">
        <f t="shared" si="4097"/>
        <v>0</v>
      </c>
      <c r="W2681" s="790" t="e">
        <f t="shared" si="4097"/>
        <v>#VALUE!</v>
      </c>
      <c r="X2681" s="649">
        <f t="shared" si="4097"/>
        <v>0</v>
      </c>
      <c r="Y2681" s="649">
        <f t="shared" si="4097"/>
        <v>0</v>
      </c>
      <c r="Z2681" s="648">
        <f t="shared" si="4097"/>
        <v>0</v>
      </c>
      <c r="AA2681" s="648">
        <f t="shared" si="4097"/>
        <v>0</v>
      </c>
      <c r="AB2681" s="790" t="e">
        <f t="shared" si="4097"/>
        <v>#VALUE!</v>
      </c>
      <c r="AC2681" s="649">
        <f t="shared" si="4097"/>
        <v>0</v>
      </c>
      <c r="AD2681" s="790">
        <f t="shared" si="4097"/>
        <v>0</v>
      </c>
      <c r="AE2681" s="843">
        <f t="shared" si="4097"/>
        <v>0</v>
      </c>
      <c r="AF2681" s="930">
        <f t="shared" si="4097"/>
        <v>0</v>
      </c>
      <c r="AG2681" s="790">
        <f t="shared" si="4097"/>
        <v>0</v>
      </c>
      <c r="AH2681" s="790">
        <f t="shared" si="4097"/>
        <v>0</v>
      </c>
      <c r="AI2681" s="787">
        <f t="shared" si="4097"/>
        <v>0</v>
      </c>
      <c r="AJ2681" s="648">
        <f t="shared" si="4097"/>
        <v>0</v>
      </c>
      <c r="AK2681" s="648">
        <f t="shared" si="4097"/>
        <v>0</v>
      </c>
      <c r="AL2681" s="648">
        <f t="shared" si="4097"/>
        <v>0</v>
      </c>
      <c r="AM2681" s="648">
        <f t="shared" si="4097"/>
        <v>0</v>
      </c>
      <c r="AN2681" s="648">
        <f t="shared" si="4097"/>
        <v>0</v>
      </c>
      <c r="AO2681" s="790" t="e">
        <f t="shared" si="4097"/>
        <v>#VALUE!</v>
      </c>
      <c r="AP2681" s="649">
        <f t="shared" si="4097"/>
        <v>0</v>
      </c>
      <c r="AQ2681" s="649">
        <f t="shared" si="4097"/>
        <v>0</v>
      </c>
      <c r="AR2681" s="648">
        <f t="shared" si="4097"/>
        <v>0</v>
      </c>
      <c r="AS2681" s="648">
        <f t="shared" si="4097"/>
        <v>0</v>
      </c>
      <c r="AT2681" s="790" t="e">
        <f t="shared" si="4097"/>
        <v>#VALUE!</v>
      </c>
      <c r="AU2681" s="649">
        <f t="shared" si="4097"/>
        <v>0</v>
      </c>
      <c r="AV2681" s="790">
        <f t="shared" si="4097"/>
        <v>0</v>
      </c>
      <c r="AW2681" s="843">
        <f t="shared" si="4097"/>
        <v>0</v>
      </c>
      <c r="AX2681" s="336">
        <f t="shared" si="4097"/>
        <v>0</v>
      </c>
      <c r="AY2681" s="337">
        <f t="shared" si="4097"/>
        <v>0</v>
      </c>
      <c r="AZ2681" s="338">
        <f t="shared" si="4097"/>
        <v>0</v>
      </c>
      <c r="BA2681" s="339" t="e">
        <f t="shared" si="4097"/>
        <v>#DIV/0!</v>
      </c>
      <c r="BB2681" s="322">
        <f t="shared" si="4097"/>
        <v>0</v>
      </c>
      <c r="BC2681" s="337">
        <f t="shared" si="4097"/>
        <v>0</v>
      </c>
      <c r="BD2681" s="338">
        <f t="shared" si="4097"/>
        <v>0</v>
      </c>
      <c r="BE2681" s="339" t="e">
        <f t="shared" si="4097"/>
        <v>#DIV/0!</v>
      </c>
      <c r="BG2681" s="826"/>
      <c r="BH2681" s="607"/>
    </row>
    <row r="2682" spans="1:66" ht="12.75" customHeight="1" x14ac:dyDescent="0.25">
      <c r="A2682" s="21"/>
      <c r="B2682" s="112"/>
      <c r="C2682" s="116"/>
      <c r="D2682" s="623"/>
      <c r="E2682" s="278"/>
      <c r="F2682" s="116"/>
      <c r="G2682" s="694"/>
      <c r="H2682" s="878"/>
      <c r="I2682" s="397"/>
      <c r="J2682" s="380"/>
      <c r="K2682" s="461"/>
      <c r="L2682" s="738"/>
      <c r="M2682" s="739"/>
      <c r="N2682" s="932"/>
      <c r="O2682" s="125"/>
      <c r="P2682" s="125"/>
      <c r="Q2682" s="642"/>
      <c r="R2682" s="538"/>
      <c r="S2682" s="538"/>
      <c r="T2682" s="538"/>
      <c r="U2682" s="538"/>
      <c r="V2682" s="538"/>
      <c r="W2682" s="532"/>
      <c r="X2682" s="143"/>
      <c r="Y2682" s="143"/>
      <c r="Z2682" s="553"/>
      <c r="AA2682" s="553"/>
      <c r="AB2682" s="532"/>
      <c r="AC2682" s="594"/>
      <c r="AD2682" s="125"/>
      <c r="AE2682" s="848"/>
      <c r="AF2682" s="932"/>
      <c r="AG2682" s="125"/>
      <c r="AH2682" s="125"/>
      <c r="AI2682" s="642"/>
      <c r="AJ2682" s="538"/>
      <c r="AK2682" s="538"/>
      <c r="AL2682" s="538"/>
      <c r="AM2682" s="538"/>
      <c r="AN2682" s="538"/>
      <c r="AO2682" s="532"/>
      <c r="AP2682" s="143"/>
      <c r="AQ2682" s="143"/>
      <c r="AR2682" s="553"/>
      <c r="AS2682" s="553"/>
      <c r="AT2682" s="532"/>
      <c r="AU2682" s="594"/>
      <c r="AV2682" s="125"/>
      <c r="AW2682" s="848"/>
      <c r="AX2682" s="124"/>
      <c r="AY2682" s="6"/>
      <c r="AZ2682" s="6"/>
      <c r="BA2682" s="341"/>
      <c r="BB2682" s="311"/>
      <c r="BC2682" s="6"/>
      <c r="BD2682" s="6"/>
      <c r="BE2682" s="341"/>
      <c r="BG2682" s="826"/>
      <c r="BH2682" s="607"/>
    </row>
    <row r="2683" spans="1:66" ht="12.75" customHeight="1" x14ac:dyDescent="0.25">
      <c r="A2683" s="21"/>
      <c r="B2683" s="112"/>
      <c r="C2683" s="116"/>
      <c r="D2683" s="623"/>
      <c r="E2683" s="278"/>
      <c r="F2683" s="116"/>
      <c r="G2683" s="694"/>
      <c r="H2683" s="878"/>
      <c r="I2683" s="397"/>
      <c r="J2683" s="380"/>
      <c r="K2683" s="410" t="s">
        <v>58</v>
      </c>
      <c r="L2683" s="738"/>
      <c r="M2683" s="739"/>
      <c r="N2683" s="932"/>
      <c r="O2683" s="125"/>
      <c r="P2683" s="125"/>
      <c r="Q2683" s="642"/>
      <c r="R2683" s="538"/>
      <c r="S2683" s="538"/>
      <c r="T2683" s="538"/>
      <c r="U2683" s="538"/>
      <c r="V2683" s="538"/>
      <c r="W2683" s="532"/>
      <c r="X2683" s="143"/>
      <c r="Y2683" s="143"/>
      <c r="Z2683" s="553"/>
      <c r="AA2683" s="553"/>
      <c r="AB2683" s="532"/>
      <c r="AC2683" s="594"/>
      <c r="AD2683" s="125"/>
      <c r="AE2683" s="848"/>
      <c r="AF2683" s="932"/>
      <c r="AG2683" s="125"/>
      <c r="AH2683" s="125"/>
      <c r="AI2683" s="642"/>
      <c r="AJ2683" s="538"/>
      <c r="AK2683" s="538"/>
      <c r="AL2683" s="538"/>
      <c r="AM2683" s="538"/>
      <c r="AN2683" s="538"/>
      <c r="AO2683" s="532"/>
      <c r="AP2683" s="143"/>
      <c r="AQ2683" s="143"/>
      <c r="AR2683" s="553"/>
      <c r="AS2683" s="553"/>
      <c r="AT2683" s="532"/>
      <c r="AU2683" s="594"/>
      <c r="AV2683" s="125"/>
      <c r="AW2683" s="848"/>
      <c r="AX2683" s="124"/>
      <c r="AY2683" s="6"/>
      <c r="AZ2683" s="6"/>
      <c r="BA2683" s="341"/>
      <c r="BB2683" s="311"/>
      <c r="BC2683" s="6"/>
      <c r="BD2683" s="6"/>
      <c r="BE2683" s="341"/>
      <c r="BG2683" s="826"/>
      <c r="BH2683" s="607"/>
    </row>
    <row r="2684" spans="1:66" ht="12.75" customHeight="1" x14ac:dyDescent="0.25">
      <c r="A2684" s="21"/>
      <c r="B2684" s="112"/>
      <c r="C2684" s="116"/>
      <c r="D2684" s="623"/>
      <c r="E2684" s="278"/>
      <c r="F2684" s="116"/>
      <c r="G2684" s="694"/>
      <c r="H2684" s="878"/>
      <c r="I2684" s="397"/>
      <c r="J2684" s="380"/>
      <c r="K2684" s="408"/>
      <c r="L2684" s="738"/>
      <c r="M2684" s="739"/>
      <c r="N2684" s="932"/>
      <c r="O2684" s="125"/>
      <c r="P2684" s="125"/>
      <c r="Q2684" s="642"/>
      <c r="R2684" s="538"/>
      <c r="S2684" s="538"/>
      <c r="T2684" s="538"/>
      <c r="U2684" s="538"/>
      <c r="V2684" s="538"/>
      <c r="W2684" s="532"/>
      <c r="X2684" s="143"/>
      <c r="Y2684" s="143"/>
      <c r="Z2684" s="553"/>
      <c r="AA2684" s="553"/>
      <c r="AB2684" s="532"/>
      <c r="AC2684" s="594"/>
      <c r="AD2684" s="125"/>
      <c r="AE2684" s="848"/>
      <c r="AF2684" s="932"/>
      <c r="AG2684" s="125"/>
      <c r="AH2684" s="125"/>
      <c r="AI2684" s="642"/>
      <c r="AJ2684" s="538"/>
      <c r="AK2684" s="538"/>
      <c r="AL2684" s="538"/>
      <c r="AM2684" s="538"/>
      <c r="AN2684" s="538"/>
      <c r="AO2684" s="532"/>
      <c r="AP2684" s="143"/>
      <c r="AQ2684" s="143"/>
      <c r="AR2684" s="553"/>
      <c r="AS2684" s="553"/>
      <c r="AT2684" s="532"/>
      <c r="AU2684" s="594"/>
      <c r="AV2684" s="125"/>
      <c r="AW2684" s="848"/>
      <c r="AX2684" s="124"/>
      <c r="AY2684" s="6"/>
      <c r="AZ2684" s="6"/>
      <c r="BA2684" s="341"/>
      <c r="BB2684" s="311"/>
      <c r="BC2684" s="6"/>
      <c r="BD2684" s="6"/>
      <c r="BE2684" s="341"/>
      <c r="BG2684" s="826"/>
      <c r="BH2684" s="607"/>
    </row>
    <row r="2685" spans="1:66" s="27" customFormat="1" ht="35.1" customHeight="1" x14ac:dyDescent="0.25">
      <c r="A2685" s="193" t="s">
        <v>6127</v>
      </c>
      <c r="B2685" s="583" t="s">
        <v>5015</v>
      </c>
      <c r="C2685" s="120" t="s">
        <v>0</v>
      </c>
      <c r="D2685" s="622">
        <v>1000</v>
      </c>
      <c r="E2685" s="584"/>
      <c r="F2685" s="120" t="s">
        <v>5306</v>
      </c>
      <c r="G2685" s="697"/>
      <c r="H2685" s="890" t="s">
        <v>3363</v>
      </c>
      <c r="I2685" s="585">
        <v>85111000</v>
      </c>
      <c r="J2685" s="945" t="s">
        <v>7154</v>
      </c>
      <c r="K2685" s="500" t="s">
        <v>7155</v>
      </c>
      <c r="L2685" s="733">
        <v>0</v>
      </c>
      <c r="M2685" s="734">
        <v>0</v>
      </c>
      <c r="N2685" s="931"/>
      <c r="O2685" s="530">
        <f>IF(N2685&gt;L2685,"0 ",N2685-L2685)</f>
        <v>0</v>
      </c>
      <c r="P2685" s="530">
        <f>IF(N2685&lt;L2685,"0 ",N2685-L2685)</f>
        <v>0</v>
      </c>
      <c r="Q2685" s="646"/>
      <c r="R2685" s="536"/>
      <c r="S2685" s="536"/>
      <c r="T2685" s="536"/>
      <c r="U2685" s="536"/>
      <c r="V2685" s="536"/>
      <c r="W2685" s="683" t="str">
        <f>IF(SUM(Q2685:V2685)=X2685,"OK",SUM(Q2685:V2685)-X2685)</f>
        <v>OK</v>
      </c>
      <c r="X2685" s="141"/>
      <c r="Y2685" s="141"/>
      <c r="Z2685" s="552"/>
      <c r="AA2685" s="552"/>
      <c r="AB2685" s="683" t="str">
        <f>IF(SUM(Z2685:AA2685)=AC2685,"OK",SUM(Z2685:AA2685)-AC2685)</f>
        <v>OK</v>
      </c>
      <c r="AC2685" s="593"/>
      <c r="AD2685" s="530">
        <f>X2685+Y2685+AC2685</f>
        <v>0</v>
      </c>
      <c r="AE2685" s="842">
        <f>N2685+AD2685</f>
        <v>0</v>
      </c>
      <c r="AF2685" s="931"/>
      <c r="AG2685" s="530">
        <f>IF(AF2685&gt;M2685,"0 ",AF2685-M2685)</f>
        <v>0</v>
      </c>
      <c r="AH2685" s="530">
        <f>IF(AF2685&lt;M2685,"0 ",AF2685-M2685)</f>
        <v>0</v>
      </c>
      <c r="AI2685" s="641"/>
      <c r="AJ2685" s="537"/>
      <c r="AK2685" s="537"/>
      <c r="AL2685" s="537"/>
      <c r="AM2685" s="537"/>
      <c r="AN2685" s="537"/>
      <c r="AO2685" s="683" t="str">
        <f>IF(SUM(AI2685:AN2685)=AP2685,"OK",SUM(AI2685:AN2685)-AP2685)</f>
        <v>OK</v>
      </c>
      <c r="AP2685" s="141"/>
      <c r="AQ2685" s="141"/>
      <c r="AR2685" s="552"/>
      <c r="AS2685" s="552"/>
      <c r="AT2685" s="683" t="str">
        <f>IF(SUM(AR2685:AS2685)=AU2685,"OK",SUM(AR2685:AS2685)-AU2685)</f>
        <v>OK</v>
      </c>
      <c r="AU2685" s="593"/>
      <c r="AV2685" s="530">
        <f>AP2685+AQ2685+AU2685</f>
        <v>0</v>
      </c>
      <c r="AW2685" s="842">
        <f>AF2685+AV2685</f>
        <v>0</v>
      </c>
      <c r="AX2685" s="115">
        <f>L2685</f>
        <v>0</v>
      </c>
      <c r="AY2685" s="5">
        <f>AE2685</f>
        <v>0</v>
      </c>
      <c r="AZ2685" s="7">
        <f>AY2685-AX2685</f>
        <v>0</v>
      </c>
      <c r="BA2685" s="335" t="e">
        <f>AZ2685/AX2685</f>
        <v>#DIV/0!</v>
      </c>
      <c r="BB2685" s="23">
        <f>M2685</f>
        <v>0</v>
      </c>
      <c r="BC2685" s="5">
        <f>AW2685</f>
        <v>0</v>
      </c>
      <c r="BD2685" s="7">
        <f>BC2685-BB2685</f>
        <v>0</v>
      </c>
      <c r="BE2685" s="335" t="e">
        <f>BD2685/BB2685</f>
        <v>#DIV/0!</v>
      </c>
      <c r="BF2685" s="41"/>
      <c r="BG2685" s="826" t="str">
        <f>RIGHT(LEFT(I2685,3),2)&amp;"."&amp;RIGHT(LEFT(I2685,5),2)</f>
        <v>51.11</v>
      </c>
      <c r="BH2685" s="607" t="b">
        <f>COUNTIF('Codes SEC'!$B$2:$B$250,Ministres!BG2685)&gt;0</f>
        <v>1</v>
      </c>
      <c r="BI2685" s="40"/>
      <c r="BJ2685" s="40"/>
      <c r="BK2685" s="40"/>
      <c r="BL2685" s="40"/>
      <c r="BM2685" s="40"/>
      <c r="BN2685" s="40"/>
    </row>
    <row r="2686" spans="1:66" ht="35.1" customHeight="1" x14ac:dyDescent="0.25">
      <c r="A2686" s="222" t="s">
        <v>6127</v>
      </c>
      <c r="B2686" s="30">
        <v>18</v>
      </c>
      <c r="C2686" s="116" t="s">
        <v>0</v>
      </c>
      <c r="D2686" s="620">
        <v>1000</v>
      </c>
      <c r="F2686" s="117">
        <v>6</v>
      </c>
      <c r="G2686" s="694">
        <v>1</v>
      </c>
      <c r="H2686" s="878" t="str">
        <f t="shared" si="4080"/>
        <v>100</v>
      </c>
      <c r="I2686" s="397" t="s">
        <v>3281</v>
      </c>
      <c r="J2686" s="380" t="s">
        <v>2933</v>
      </c>
      <c r="K2686" s="408" t="s">
        <v>1756</v>
      </c>
      <c r="L2686" s="733">
        <v>0</v>
      </c>
      <c r="M2686" s="734">
        <v>0</v>
      </c>
      <c r="N2686" s="931"/>
      <c r="O2686" s="530">
        <f t="shared" ref="O2686:O2693" si="4098">IF(N2686&gt;L2686,"0 ",N2686-L2686)</f>
        <v>0</v>
      </c>
      <c r="P2686" s="530">
        <f t="shared" ref="P2686:P2693" si="4099">IF(N2686&lt;L2686,"0 ",N2686-L2686)</f>
        <v>0</v>
      </c>
      <c r="Q2686" s="646"/>
      <c r="R2686" s="536"/>
      <c r="S2686" s="536"/>
      <c r="T2686" s="536"/>
      <c r="U2686" s="536"/>
      <c r="V2686" s="536"/>
      <c r="W2686" s="683" t="str">
        <f t="shared" ref="W2686:W2693" si="4100">IF(SUM(Q2686:V2686)=X2686,"OK",SUM(Q2686:V2686)-X2686)</f>
        <v>OK</v>
      </c>
      <c r="X2686" s="141"/>
      <c r="Y2686" s="141"/>
      <c r="Z2686" s="552"/>
      <c r="AA2686" s="552"/>
      <c r="AB2686" s="683" t="str">
        <f t="shared" ref="AB2686:AB2693" si="4101">IF(SUM(Z2686:AA2686)=AC2686,"OK",SUM(Z2686:AA2686)-AC2686)</f>
        <v>OK</v>
      </c>
      <c r="AC2686" s="593"/>
      <c r="AD2686" s="530">
        <f t="shared" ref="AD2686:AD2693" si="4102">X2686+Y2686+AC2686</f>
        <v>0</v>
      </c>
      <c r="AE2686" s="842">
        <f t="shared" ref="AE2686:AE2693" si="4103">N2686+AD2686</f>
        <v>0</v>
      </c>
      <c r="AF2686" s="931"/>
      <c r="AG2686" s="530">
        <f t="shared" ref="AG2686:AG2693" si="4104">IF(AF2686&gt;M2686,"0 ",AF2686-M2686)</f>
        <v>0</v>
      </c>
      <c r="AH2686" s="530">
        <f t="shared" ref="AH2686:AH2693" si="4105">IF(AF2686&lt;M2686,"0 ",AF2686-M2686)</f>
        <v>0</v>
      </c>
      <c r="AI2686" s="641"/>
      <c r="AJ2686" s="537"/>
      <c r="AK2686" s="537"/>
      <c r="AL2686" s="537"/>
      <c r="AM2686" s="537"/>
      <c r="AN2686" s="537"/>
      <c r="AO2686" s="683" t="str">
        <f t="shared" ref="AO2686:AO2693" si="4106">IF(SUM(AI2686:AN2686)=AP2686,"OK",SUM(AI2686:AN2686)-AP2686)</f>
        <v>OK</v>
      </c>
      <c r="AP2686" s="141"/>
      <c r="AQ2686" s="141"/>
      <c r="AR2686" s="552"/>
      <c r="AS2686" s="552"/>
      <c r="AT2686" s="683" t="str">
        <f t="shared" ref="AT2686:AT2693" si="4107">IF(SUM(AR2686:AS2686)=AU2686,"OK",SUM(AR2686:AS2686)-AU2686)</f>
        <v>OK</v>
      </c>
      <c r="AU2686" s="593"/>
      <c r="AV2686" s="530">
        <f t="shared" ref="AV2686:AV2693" si="4108">AP2686+AQ2686+AU2686</f>
        <v>0</v>
      </c>
      <c r="AW2686" s="842">
        <f t="shared" ref="AW2686:AW2693" si="4109">AF2686+AV2686</f>
        <v>0</v>
      </c>
      <c r="AX2686" s="115">
        <f t="shared" ref="AX2686:AX2693" si="4110">L2686</f>
        <v>0</v>
      </c>
      <c r="AY2686" s="5">
        <f t="shared" ref="AY2686:AY2693" si="4111">AE2686</f>
        <v>0</v>
      </c>
      <c r="AZ2686" s="7">
        <f t="shared" ref="AZ2686:AZ2693" si="4112">AY2686-AX2686</f>
        <v>0</v>
      </c>
      <c r="BA2686" s="335" t="e">
        <f t="shared" ref="BA2686:BA2693" si="4113">AZ2686/AX2686</f>
        <v>#DIV/0!</v>
      </c>
      <c r="BB2686" s="23">
        <f t="shared" ref="BB2686:BB2693" si="4114">M2686</f>
        <v>0</v>
      </c>
      <c r="BC2686" s="5">
        <f t="shared" ref="BC2686:BC2693" si="4115">AW2686</f>
        <v>0</v>
      </c>
      <c r="BD2686" s="7">
        <f t="shared" ref="BD2686:BD2693" si="4116">BC2686-BB2686</f>
        <v>0</v>
      </c>
      <c r="BE2686" s="335" t="e">
        <f t="shared" ref="BE2686:BE2693" si="4117">BD2686/BB2686</f>
        <v>#DIV/0!</v>
      </c>
      <c r="BG2686" s="826" t="str">
        <f t="shared" ref="BG2686:BG2693" si="4118">RIGHT(LEFT(I2686,3),2)&amp;"."&amp;RIGHT(LEFT(I2686,5),2)</f>
        <v>52.10</v>
      </c>
      <c r="BH2686" s="607" t="b">
        <f>COUNTIF('Codes SEC'!$B$2:$B$250,Ministres!BG2686)&gt;0</f>
        <v>1</v>
      </c>
    </row>
    <row r="2687" spans="1:66" ht="35.1" customHeight="1" x14ac:dyDescent="0.25">
      <c r="A2687" s="222" t="s">
        <v>6127</v>
      </c>
      <c r="B2687" s="30">
        <v>18</v>
      </c>
      <c r="C2687" s="116" t="s">
        <v>0</v>
      </c>
      <c r="D2687" s="620">
        <v>1000</v>
      </c>
      <c r="F2687" s="117">
        <v>6</v>
      </c>
      <c r="G2687" s="694">
        <v>1</v>
      </c>
      <c r="H2687" s="878" t="str">
        <f t="shared" si="4080"/>
        <v>100</v>
      </c>
      <c r="I2687" s="397" t="s">
        <v>3324</v>
      </c>
      <c r="J2687" s="380" t="s">
        <v>2936</v>
      </c>
      <c r="K2687" s="408" t="s">
        <v>1758</v>
      </c>
      <c r="L2687" s="733">
        <v>0</v>
      </c>
      <c r="M2687" s="734">
        <v>0</v>
      </c>
      <c r="N2687" s="931"/>
      <c r="O2687" s="530">
        <f t="shared" si="4098"/>
        <v>0</v>
      </c>
      <c r="P2687" s="530">
        <f t="shared" si="4099"/>
        <v>0</v>
      </c>
      <c r="Q2687" s="646"/>
      <c r="R2687" s="536"/>
      <c r="S2687" s="536"/>
      <c r="T2687" s="536"/>
      <c r="U2687" s="536"/>
      <c r="V2687" s="536"/>
      <c r="W2687" s="683" t="str">
        <f>IF(SUM(Q2687:V2687)=X2687,"OK",SUM(Q2687:V2687)-X2687)</f>
        <v>OK</v>
      </c>
      <c r="X2687" s="141"/>
      <c r="Y2687" s="141"/>
      <c r="Z2687" s="552"/>
      <c r="AA2687" s="552"/>
      <c r="AB2687" s="683" t="str">
        <f>IF(SUM(Z2687:AA2687)=AC2687,"OK",SUM(Z2687:AA2687)-AC2687)</f>
        <v>OK</v>
      </c>
      <c r="AC2687" s="593"/>
      <c r="AD2687" s="530">
        <f t="shared" si="4102"/>
        <v>0</v>
      </c>
      <c r="AE2687" s="842">
        <f t="shared" si="4103"/>
        <v>0</v>
      </c>
      <c r="AF2687" s="931"/>
      <c r="AG2687" s="530">
        <f t="shared" si="4104"/>
        <v>0</v>
      </c>
      <c r="AH2687" s="530">
        <f t="shared" si="4105"/>
        <v>0</v>
      </c>
      <c r="AI2687" s="641"/>
      <c r="AJ2687" s="537"/>
      <c r="AK2687" s="537"/>
      <c r="AL2687" s="537"/>
      <c r="AM2687" s="537"/>
      <c r="AN2687" s="537"/>
      <c r="AO2687" s="683" t="str">
        <f>IF(SUM(AI2687:AN2687)=AP2687,"OK",SUM(AI2687:AN2687)-AP2687)</f>
        <v>OK</v>
      </c>
      <c r="AP2687" s="141"/>
      <c r="AQ2687" s="141"/>
      <c r="AR2687" s="552"/>
      <c r="AS2687" s="552"/>
      <c r="AT2687" s="683" t="str">
        <f>IF(SUM(AR2687:AS2687)=AU2687,"OK",SUM(AR2687:AS2687)-AU2687)</f>
        <v>OK</v>
      </c>
      <c r="AU2687" s="593"/>
      <c r="AV2687" s="530">
        <f t="shared" si="4108"/>
        <v>0</v>
      </c>
      <c r="AW2687" s="842">
        <f t="shared" si="4109"/>
        <v>0</v>
      </c>
      <c r="AX2687" s="115">
        <f t="shared" si="4110"/>
        <v>0</v>
      </c>
      <c r="AY2687" s="5">
        <f t="shared" si="4111"/>
        <v>0</v>
      </c>
      <c r="AZ2687" s="7">
        <f>AY2687-AX2687</f>
        <v>0</v>
      </c>
      <c r="BA2687" s="335" t="e">
        <f>AZ2687/AX2687</f>
        <v>#DIV/0!</v>
      </c>
      <c r="BB2687" s="23">
        <f t="shared" si="4114"/>
        <v>0</v>
      </c>
      <c r="BC2687" s="5">
        <f>AW2687</f>
        <v>0</v>
      </c>
      <c r="BD2687" s="7">
        <f>BC2687-BB2687</f>
        <v>0</v>
      </c>
      <c r="BE2687" s="335" t="e">
        <f>BD2687/BB2687</f>
        <v>#DIV/0!</v>
      </c>
      <c r="BG2687" s="826" t="str">
        <f t="shared" si="4118"/>
        <v>61.31</v>
      </c>
      <c r="BH2687" s="607" t="b">
        <f>COUNTIF('Codes SEC'!$B$2:$B$250,Ministres!BG2687)&gt;0</f>
        <v>1</v>
      </c>
    </row>
    <row r="2688" spans="1:66" ht="35.1" customHeight="1" x14ac:dyDescent="0.25">
      <c r="A2688" s="222" t="s">
        <v>6127</v>
      </c>
      <c r="B2688" s="30">
        <v>18</v>
      </c>
      <c r="C2688" s="116" t="s">
        <v>0</v>
      </c>
      <c r="D2688" s="620">
        <v>1000</v>
      </c>
      <c r="F2688" s="117">
        <v>6</v>
      </c>
      <c r="G2688" s="694">
        <v>1</v>
      </c>
      <c r="H2688" s="878" t="str">
        <f t="shared" si="4080"/>
        <v>100</v>
      </c>
      <c r="I2688" s="397" t="s">
        <v>3285</v>
      </c>
      <c r="J2688" s="380" t="s">
        <v>2935</v>
      </c>
      <c r="K2688" s="408" t="s">
        <v>1757</v>
      </c>
      <c r="L2688" s="733">
        <v>0</v>
      </c>
      <c r="M2688" s="734">
        <v>0</v>
      </c>
      <c r="N2688" s="931"/>
      <c r="O2688" s="530">
        <f t="shared" si="4098"/>
        <v>0</v>
      </c>
      <c r="P2688" s="530">
        <f t="shared" si="4099"/>
        <v>0</v>
      </c>
      <c r="Q2688" s="646"/>
      <c r="R2688" s="536"/>
      <c r="S2688" s="536"/>
      <c r="T2688" s="536"/>
      <c r="U2688" s="536"/>
      <c r="V2688" s="536"/>
      <c r="W2688" s="683" t="str">
        <f t="shared" si="4100"/>
        <v>OK</v>
      </c>
      <c r="X2688" s="141"/>
      <c r="Y2688" s="141"/>
      <c r="Z2688" s="552"/>
      <c r="AA2688" s="552"/>
      <c r="AB2688" s="683" t="str">
        <f t="shared" si="4101"/>
        <v>OK</v>
      </c>
      <c r="AC2688" s="593"/>
      <c r="AD2688" s="530">
        <f t="shared" si="4102"/>
        <v>0</v>
      </c>
      <c r="AE2688" s="842">
        <f t="shared" si="4103"/>
        <v>0</v>
      </c>
      <c r="AF2688" s="931"/>
      <c r="AG2688" s="530">
        <f t="shared" si="4104"/>
        <v>0</v>
      </c>
      <c r="AH2688" s="530">
        <f t="shared" si="4105"/>
        <v>0</v>
      </c>
      <c r="AI2688" s="641"/>
      <c r="AJ2688" s="537"/>
      <c r="AK2688" s="537"/>
      <c r="AL2688" s="537"/>
      <c r="AM2688" s="537"/>
      <c r="AN2688" s="537"/>
      <c r="AO2688" s="683" t="str">
        <f t="shared" si="4106"/>
        <v>OK</v>
      </c>
      <c r="AP2688" s="141"/>
      <c r="AQ2688" s="141"/>
      <c r="AR2688" s="552"/>
      <c r="AS2688" s="552"/>
      <c r="AT2688" s="683" t="str">
        <f t="shared" si="4107"/>
        <v>OK</v>
      </c>
      <c r="AU2688" s="593"/>
      <c r="AV2688" s="530">
        <f t="shared" si="4108"/>
        <v>0</v>
      </c>
      <c r="AW2688" s="842">
        <f t="shared" si="4109"/>
        <v>0</v>
      </c>
      <c r="AX2688" s="115">
        <f t="shared" si="4110"/>
        <v>0</v>
      </c>
      <c r="AY2688" s="5">
        <f t="shared" si="4111"/>
        <v>0</v>
      </c>
      <c r="AZ2688" s="7">
        <f t="shared" si="4112"/>
        <v>0</v>
      </c>
      <c r="BA2688" s="335" t="e">
        <f t="shared" si="4113"/>
        <v>#DIV/0!</v>
      </c>
      <c r="BB2688" s="23">
        <f t="shared" si="4114"/>
        <v>0</v>
      </c>
      <c r="BC2688" s="5">
        <f t="shared" si="4115"/>
        <v>0</v>
      </c>
      <c r="BD2688" s="7">
        <f t="shared" si="4116"/>
        <v>0</v>
      </c>
      <c r="BE2688" s="335" t="e">
        <f t="shared" si="4117"/>
        <v>#DIV/0!</v>
      </c>
      <c r="BG2688" s="826" t="str">
        <f t="shared" si="4118"/>
        <v>61.41</v>
      </c>
      <c r="BH2688" s="607" t="b">
        <f>COUNTIF('Codes SEC'!$B$2:$B$250,Ministres!BG2688)&gt;0</f>
        <v>1</v>
      </c>
    </row>
    <row r="2689" spans="1:66" ht="35.1" customHeight="1" x14ac:dyDescent="0.25">
      <c r="A2689" s="222" t="s">
        <v>6127</v>
      </c>
      <c r="B2689" s="30">
        <v>18</v>
      </c>
      <c r="C2689" s="116" t="s">
        <v>0</v>
      </c>
      <c r="D2689" s="620">
        <v>1000</v>
      </c>
      <c r="F2689" s="117">
        <v>6</v>
      </c>
      <c r="G2689" s="694">
        <v>1</v>
      </c>
      <c r="H2689" s="878" t="str">
        <f t="shared" si="4080"/>
        <v>100</v>
      </c>
      <c r="I2689" s="397" t="s">
        <v>3285</v>
      </c>
      <c r="J2689" s="380" t="s">
        <v>2937</v>
      </c>
      <c r="K2689" s="408" t="s">
        <v>1759</v>
      </c>
      <c r="L2689" s="733">
        <v>0</v>
      </c>
      <c r="M2689" s="734">
        <v>0</v>
      </c>
      <c r="N2689" s="931"/>
      <c r="O2689" s="530">
        <f t="shared" si="4098"/>
        <v>0</v>
      </c>
      <c r="P2689" s="530">
        <f t="shared" si="4099"/>
        <v>0</v>
      </c>
      <c r="Q2689" s="646"/>
      <c r="R2689" s="536"/>
      <c r="S2689" s="536"/>
      <c r="T2689" s="536"/>
      <c r="U2689" s="536"/>
      <c r="V2689" s="536"/>
      <c r="W2689" s="683" t="str">
        <f t="shared" si="4100"/>
        <v>OK</v>
      </c>
      <c r="X2689" s="141"/>
      <c r="Y2689" s="141"/>
      <c r="Z2689" s="552"/>
      <c r="AA2689" s="552"/>
      <c r="AB2689" s="683" t="str">
        <f t="shared" si="4101"/>
        <v>OK</v>
      </c>
      <c r="AC2689" s="593"/>
      <c r="AD2689" s="530">
        <f t="shared" si="4102"/>
        <v>0</v>
      </c>
      <c r="AE2689" s="842">
        <f t="shared" si="4103"/>
        <v>0</v>
      </c>
      <c r="AF2689" s="931"/>
      <c r="AG2689" s="530">
        <f t="shared" si="4104"/>
        <v>0</v>
      </c>
      <c r="AH2689" s="530">
        <f t="shared" si="4105"/>
        <v>0</v>
      </c>
      <c r="AI2689" s="641"/>
      <c r="AJ2689" s="537"/>
      <c r="AK2689" s="537"/>
      <c r="AL2689" s="537"/>
      <c r="AM2689" s="537"/>
      <c r="AN2689" s="537"/>
      <c r="AO2689" s="683" t="str">
        <f t="shared" si="4106"/>
        <v>OK</v>
      </c>
      <c r="AP2689" s="141"/>
      <c r="AQ2689" s="141"/>
      <c r="AR2689" s="552"/>
      <c r="AS2689" s="552"/>
      <c r="AT2689" s="683" t="str">
        <f t="shared" si="4107"/>
        <v>OK</v>
      </c>
      <c r="AU2689" s="593"/>
      <c r="AV2689" s="530">
        <f t="shared" si="4108"/>
        <v>0</v>
      </c>
      <c r="AW2689" s="842">
        <f t="shared" si="4109"/>
        <v>0</v>
      </c>
      <c r="AX2689" s="115">
        <f t="shared" si="4110"/>
        <v>0</v>
      </c>
      <c r="AY2689" s="5">
        <f t="shared" si="4111"/>
        <v>0</v>
      </c>
      <c r="AZ2689" s="7">
        <f t="shared" si="4112"/>
        <v>0</v>
      </c>
      <c r="BA2689" s="335" t="e">
        <f t="shared" si="4113"/>
        <v>#DIV/0!</v>
      </c>
      <c r="BB2689" s="23">
        <f t="shared" si="4114"/>
        <v>0</v>
      </c>
      <c r="BC2689" s="5">
        <f t="shared" si="4115"/>
        <v>0</v>
      </c>
      <c r="BD2689" s="7">
        <f t="shared" si="4116"/>
        <v>0</v>
      </c>
      <c r="BE2689" s="335" t="e">
        <f t="shared" si="4117"/>
        <v>#DIV/0!</v>
      </c>
      <c r="BG2689" s="826" t="str">
        <f t="shared" si="4118"/>
        <v>61.41</v>
      </c>
      <c r="BH2689" s="607" t="b">
        <f>COUNTIF('Codes SEC'!$B$2:$B$250,Ministres!BG2689)&gt;0</f>
        <v>1</v>
      </c>
    </row>
    <row r="2690" spans="1:66" s="27" customFormat="1" ht="35.1" customHeight="1" x14ac:dyDescent="0.25">
      <c r="A2690" s="193" t="s">
        <v>6127</v>
      </c>
      <c r="B2690" s="583" t="s">
        <v>5015</v>
      </c>
      <c r="C2690" s="120" t="s">
        <v>0</v>
      </c>
      <c r="D2690" s="622">
        <v>1000</v>
      </c>
      <c r="E2690" s="584"/>
      <c r="F2690" s="120" t="s">
        <v>5306</v>
      </c>
      <c r="G2690" s="697"/>
      <c r="H2690" s="890" t="s">
        <v>3363</v>
      </c>
      <c r="I2690" s="585">
        <v>86141000</v>
      </c>
      <c r="J2690" s="945" t="s">
        <v>7156</v>
      </c>
      <c r="K2690" s="500" t="s">
        <v>7157</v>
      </c>
      <c r="L2690" s="733">
        <v>0</v>
      </c>
      <c r="M2690" s="734">
        <v>0</v>
      </c>
      <c r="N2690" s="931"/>
      <c r="O2690" s="530">
        <f>IF(N2690&gt;L2690,"0 ",N2690-L2690)</f>
        <v>0</v>
      </c>
      <c r="P2690" s="530">
        <f>IF(N2690&lt;L2690,"0 ",N2690-L2690)</f>
        <v>0</v>
      </c>
      <c r="Q2690" s="646"/>
      <c r="R2690" s="536"/>
      <c r="S2690" s="536"/>
      <c r="T2690" s="536"/>
      <c r="U2690" s="536"/>
      <c r="V2690" s="536"/>
      <c r="W2690" s="683" t="str">
        <f>IF(SUM(Q2690:V2690)=X2690,"OK",SUM(Q2690:V2690)-X2690)</f>
        <v>OK</v>
      </c>
      <c r="X2690" s="141"/>
      <c r="Y2690" s="141"/>
      <c r="Z2690" s="552"/>
      <c r="AA2690" s="552"/>
      <c r="AB2690" s="683" t="str">
        <f>IF(SUM(Z2690:AA2690)=AC2690,"OK",SUM(Z2690:AA2690)-AC2690)</f>
        <v>OK</v>
      </c>
      <c r="AC2690" s="593"/>
      <c r="AD2690" s="530">
        <f>X2690+Y2690+AC2690</f>
        <v>0</v>
      </c>
      <c r="AE2690" s="842">
        <f>N2690+AD2690</f>
        <v>0</v>
      </c>
      <c r="AF2690" s="931"/>
      <c r="AG2690" s="530">
        <f>IF(AF2690&gt;M2690,"0 ",AF2690-M2690)</f>
        <v>0</v>
      </c>
      <c r="AH2690" s="530">
        <f>IF(AF2690&lt;M2690,"0 ",AF2690-M2690)</f>
        <v>0</v>
      </c>
      <c r="AI2690" s="641"/>
      <c r="AJ2690" s="537"/>
      <c r="AK2690" s="537"/>
      <c r="AL2690" s="537"/>
      <c r="AM2690" s="537"/>
      <c r="AN2690" s="537"/>
      <c r="AO2690" s="683" t="str">
        <f>IF(SUM(AI2690:AN2690)=AP2690,"OK",SUM(AI2690:AN2690)-AP2690)</f>
        <v>OK</v>
      </c>
      <c r="AP2690" s="141"/>
      <c r="AQ2690" s="141"/>
      <c r="AR2690" s="552"/>
      <c r="AS2690" s="552"/>
      <c r="AT2690" s="683" t="str">
        <f>IF(SUM(AR2690:AS2690)=AU2690,"OK",SUM(AR2690:AS2690)-AU2690)</f>
        <v>OK</v>
      </c>
      <c r="AU2690" s="593"/>
      <c r="AV2690" s="530">
        <f>AP2690+AQ2690+AU2690</f>
        <v>0</v>
      </c>
      <c r="AW2690" s="842">
        <f>AF2690+AV2690</f>
        <v>0</v>
      </c>
      <c r="AX2690" s="115">
        <f>L2690</f>
        <v>0</v>
      </c>
      <c r="AY2690" s="5">
        <f>AE2690</f>
        <v>0</v>
      </c>
      <c r="AZ2690" s="7">
        <f>AY2690-AX2690</f>
        <v>0</v>
      </c>
      <c r="BA2690" s="335" t="e">
        <f>AZ2690/AX2690</f>
        <v>#DIV/0!</v>
      </c>
      <c r="BB2690" s="23">
        <f>M2690</f>
        <v>0</v>
      </c>
      <c r="BC2690" s="5">
        <f>AW2690</f>
        <v>0</v>
      </c>
      <c r="BD2690" s="7">
        <f>BC2690-BB2690</f>
        <v>0</v>
      </c>
      <c r="BE2690" s="335" t="e">
        <f>BD2690/BB2690</f>
        <v>#DIV/0!</v>
      </c>
      <c r="BF2690" s="41"/>
      <c r="BG2690" s="826" t="str">
        <f>RIGHT(LEFT(I2690,3),2)&amp;"."&amp;RIGHT(LEFT(I2690,5),2)</f>
        <v>61.41</v>
      </c>
      <c r="BH2690" s="607" t="b">
        <f>COUNTIF('Codes SEC'!$B$2:$B$250,Ministres!BG2690)&gt;0</f>
        <v>1</v>
      </c>
      <c r="BI2690" s="40"/>
      <c r="BJ2690" s="40"/>
      <c r="BK2690" s="40"/>
      <c r="BL2690" s="40"/>
      <c r="BM2690" s="40"/>
      <c r="BN2690" s="40"/>
    </row>
    <row r="2691" spans="1:66" ht="35.1" customHeight="1" x14ac:dyDescent="0.25">
      <c r="A2691" s="222" t="s">
        <v>6127</v>
      </c>
      <c r="B2691" s="30">
        <v>18</v>
      </c>
      <c r="C2691" s="116" t="s">
        <v>0</v>
      </c>
      <c r="D2691" s="620">
        <v>1000</v>
      </c>
      <c r="F2691" s="117">
        <v>6</v>
      </c>
      <c r="G2691" s="694">
        <v>1</v>
      </c>
      <c r="H2691" s="878" t="str">
        <f t="shared" si="4080"/>
        <v>100</v>
      </c>
      <c r="I2691" s="397" t="s">
        <v>3292</v>
      </c>
      <c r="J2691" s="380" t="s">
        <v>2939</v>
      </c>
      <c r="K2691" s="494" t="s">
        <v>1760</v>
      </c>
      <c r="L2691" s="733">
        <v>0</v>
      </c>
      <c r="M2691" s="734">
        <v>0</v>
      </c>
      <c r="N2691" s="931"/>
      <c r="O2691" s="530">
        <f t="shared" si="4098"/>
        <v>0</v>
      </c>
      <c r="P2691" s="530">
        <f t="shared" si="4099"/>
        <v>0</v>
      </c>
      <c r="Q2691" s="646"/>
      <c r="R2691" s="536"/>
      <c r="S2691" s="536"/>
      <c r="T2691" s="536"/>
      <c r="U2691" s="536"/>
      <c r="V2691" s="536"/>
      <c r="W2691" s="683" t="str">
        <f t="shared" si="4100"/>
        <v>OK</v>
      </c>
      <c r="X2691" s="141"/>
      <c r="Y2691" s="141"/>
      <c r="Z2691" s="552"/>
      <c r="AA2691" s="552"/>
      <c r="AB2691" s="683" t="str">
        <f t="shared" si="4101"/>
        <v>OK</v>
      </c>
      <c r="AC2691" s="593"/>
      <c r="AD2691" s="530">
        <f t="shared" si="4102"/>
        <v>0</v>
      </c>
      <c r="AE2691" s="842">
        <f t="shared" si="4103"/>
        <v>0</v>
      </c>
      <c r="AF2691" s="931"/>
      <c r="AG2691" s="530">
        <f t="shared" si="4104"/>
        <v>0</v>
      </c>
      <c r="AH2691" s="530">
        <f t="shared" si="4105"/>
        <v>0</v>
      </c>
      <c r="AI2691" s="641"/>
      <c r="AJ2691" s="537"/>
      <c r="AK2691" s="537"/>
      <c r="AL2691" s="537"/>
      <c r="AM2691" s="537"/>
      <c r="AN2691" s="537"/>
      <c r="AO2691" s="683" t="str">
        <f t="shared" si="4106"/>
        <v>OK</v>
      </c>
      <c r="AP2691" s="141"/>
      <c r="AQ2691" s="141"/>
      <c r="AR2691" s="552"/>
      <c r="AS2691" s="552"/>
      <c r="AT2691" s="683" t="str">
        <f t="shared" si="4107"/>
        <v>OK</v>
      </c>
      <c r="AU2691" s="593"/>
      <c r="AV2691" s="530">
        <f t="shared" si="4108"/>
        <v>0</v>
      </c>
      <c r="AW2691" s="842">
        <f t="shared" si="4109"/>
        <v>0</v>
      </c>
      <c r="AX2691" s="115">
        <f t="shared" si="4110"/>
        <v>0</v>
      </c>
      <c r="AY2691" s="5">
        <f t="shared" si="4111"/>
        <v>0</v>
      </c>
      <c r="AZ2691" s="7">
        <f t="shared" si="4112"/>
        <v>0</v>
      </c>
      <c r="BA2691" s="335" t="e">
        <f t="shared" si="4113"/>
        <v>#DIV/0!</v>
      </c>
      <c r="BB2691" s="23">
        <f t="shared" si="4114"/>
        <v>0</v>
      </c>
      <c r="BC2691" s="5">
        <f t="shared" si="4115"/>
        <v>0</v>
      </c>
      <c r="BD2691" s="7">
        <f t="shared" si="4116"/>
        <v>0</v>
      </c>
      <c r="BE2691" s="335" t="e">
        <f t="shared" si="4117"/>
        <v>#DIV/0!</v>
      </c>
      <c r="BG2691" s="826" t="str">
        <f t="shared" si="4118"/>
        <v>63.11</v>
      </c>
      <c r="BH2691" s="607" t="b">
        <f>COUNTIF('Codes SEC'!$B$2:$B$250,Ministres!BG2691)&gt;0</f>
        <v>1</v>
      </c>
    </row>
    <row r="2692" spans="1:66" s="27" customFormat="1" ht="35.1" customHeight="1" x14ac:dyDescent="0.25">
      <c r="A2692" s="193" t="s">
        <v>6127</v>
      </c>
      <c r="B2692" s="583" t="s">
        <v>5015</v>
      </c>
      <c r="C2692" s="120" t="s">
        <v>0</v>
      </c>
      <c r="D2692" s="622">
        <v>1000</v>
      </c>
      <c r="E2692" s="584"/>
      <c r="F2692" s="120" t="s">
        <v>5306</v>
      </c>
      <c r="G2692" s="697"/>
      <c r="H2692" s="890" t="s">
        <v>3363</v>
      </c>
      <c r="I2692" s="585">
        <v>86311000</v>
      </c>
      <c r="J2692" s="945" t="s">
        <v>7158</v>
      </c>
      <c r="K2692" s="500" t="s">
        <v>7159</v>
      </c>
      <c r="L2692" s="733">
        <v>0</v>
      </c>
      <c r="M2692" s="734">
        <v>0</v>
      </c>
      <c r="N2692" s="931"/>
      <c r="O2692" s="530">
        <f>IF(N2692&gt;L2692,"0 ",N2692-L2692)</f>
        <v>0</v>
      </c>
      <c r="P2692" s="530">
        <f>IF(N2692&lt;L2692,"0 ",N2692-L2692)</f>
        <v>0</v>
      </c>
      <c r="Q2692" s="646"/>
      <c r="R2692" s="536"/>
      <c r="S2692" s="536"/>
      <c r="T2692" s="536"/>
      <c r="U2692" s="536"/>
      <c r="V2692" s="536"/>
      <c r="W2692" s="683" t="str">
        <f>IF(SUM(Q2692:V2692)=X2692,"OK",SUM(Q2692:V2692)-X2692)</f>
        <v>OK</v>
      </c>
      <c r="X2692" s="141"/>
      <c r="Y2692" s="141"/>
      <c r="Z2692" s="552"/>
      <c r="AA2692" s="552"/>
      <c r="AB2692" s="683" t="str">
        <f>IF(SUM(Z2692:AA2692)=AC2692,"OK",SUM(Z2692:AA2692)-AC2692)</f>
        <v>OK</v>
      </c>
      <c r="AC2692" s="593"/>
      <c r="AD2692" s="530">
        <f>X2692+Y2692+AC2692</f>
        <v>0</v>
      </c>
      <c r="AE2692" s="842">
        <f>N2692+AD2692</f>
        <v>0</v>
      </c>
      <c r="AF2692" s="931"/>
      <c r="AG2692" s="530">
        <f>IF(AF2692&gt;M2692,"0 ",AF2692-M2692)</f>
        <v>0</v>
      </c>
      <c r="AH2692" s="530">
        <f>IF(AF2692&lt;M2692,"0 ",AF2692-M2692)</f>
        <v>0</v>
      </c>
      <c r="AI2692" s="641"/>
      <c r="AJ2692" s="537"/>
      <c r="AK2692" s="537"/>
      <c r="AL2692" s="537"/>
      <c r="AM2692" s="537"/>
      <c r="AN2692" s="537"/>
      <c r="AO2692" s="683" t="str">
        <f>IF(SUM(AI2692:AN2692)=AP2692,"OK",SUM(AI2692:AN2692)-AP2692)</f>
        <v>OK</v>
      </c>
      <c r="AP2692" s="141"/>
      <c r="AQ2692" s="141"/>
      <c r="AR2692" s="552"/>
      <c r="AS2692" s="552"/>
      <c r="AT2692" s="683" t="str">
        <f>IF(SUM(AR2692:AS2692)=AU2692,"OK",SUM(AR2692:AS2692)-AU2692)</f>
        <v>OK</v>
      </c>
      <c r="AU2692" s="593"/>
      <c r="AV2692" s="530">
        <f>AP2692+AQ2692+AU2692</f>
        <v>0</v>
      </c>
      <c r="AW2692" s="842">
        <f>AF2692+AV2692</f>
        <v>0</v>
      </c>
      <c r="AX2692" s="115">
        <f>L2692</f>
        <v>0</v>
      </c>
      <c r="AY2692" s="5">
        <f>AE2692</f>
        <v>0</v>
      </c>
      <c r="AZ2692" s="7">
        <f>AY2692-AX2692</f>
        <v>0</v>
      </c>
      <c r="BA2692" s="335" t="e">
        <f>AZ2692/AX2692</f>
        <v>#DIV/0!</v>
      </c>
      <c r="BB2692" s="23">
        <f>M2692</f>
        <v>0</v>
      </c>
      <c r="BC2692" s="5">
        <f>AW2692</f>
        <v>0</v>
      </c>
      <c r="BD2692" s="7">
        <f>BC2692-BB2692</f>
        <v>0</v>
      </c>
      <c r="BE2692" s="335" t="e">
        <f>BD2692/BB2692</f>
        <v>#DIV/0!</v>
      </c>
      <c r="BF2692" s="41"/>
      <c r="BG2692" s="826" t="str">
        <f>RIGHT(LEFT(I2692,3),2)&amp;"."&amp;RIGHT(LEFT(I2692,5),2)</f>
        <v>63.11</v>
      </c>
      <c r="BH2692" s="607" t="b">
        <f>COUNTIF('Codes SEC'!$B$2:$B$250,Ministres!BG2692)&gt;0</f>
        <v>1</v>
      </c>
      <c r="BI2692" s="40"/>
      <c r="BJ2692" s="40"/>
      <c r="BK2692" s="40"/>
      <c r="BL2692" s="40"/>
      <c r="BM2692" s="40"/>
      <c r="BN2692" s="40"/>
    </row>
    <row r="2693" spans="1:66" ht="35.1" customHeight="1" x14ac:dyDescent="0.25">
      <c r="A2693" s="222" t="s">
        <v>6127</v>
      </c>
      <c r="B2693" s="112" t="s">
        <v>5015</v>
      </c>
      <c r="C2693" s="116" t="s">
        <v>0</v>
      </c>
      <c r="D2693" s="620">
        <v>1000</v>
      </c>
      <c r="E2693" s="278"/>
      <c r="F2693" s="116">
        <v>6</v>
      </c>
      <c r="G2693" s="700"/>
      <c r="H2693" s="888" t="str">
        <f t="shared" si="4080"/>
        <v>100</v>
      </c>
      <c r="I2693" s="580">
        <v>86524000</v>
      </c>
      <c r="J2693" s="689" t="s">
        <v>6044</v>
      </c>
      <c r="K2693" s="411" t="s">
        <v>6045</v>
      </c>
      <c r="L2693" s="733">
        <v>0</v>
      </c>
      <c r="M2693" s="734">
        <v>0</v>
      </c>
      <c r="N2693" s="931"/>
      <c r="O2693" s="530">
        <f t="shared" si="4098"/>
        <v>0</v>
      </c>
      <c r="P2693" s="530">
        <f t="shared" si="4099"/>
        <v>0</v>
      </c>
      <c r="Q2693" s="646"/>
      <c r="R2693" s="536"/>
      <c r="S2693" s="536"/>
      <c r="T2693" s="536"/>
      <c r="U2693" s="536"/>
      <c r="V2693" s="536"/>
      <c r="W2693" s="683" t="str">
        <f t="shared" si="4100"/>
        <v>OK</v>
      </c>
      <c r="X2693" s="141"/>
      <c r="Y2693" s="141"/>
      <c r="Z2693" s="552"/>
      <c r="AA2693" s="552"/>
      <c r="AB2693" s="683" t="str">
        <f t="shared" si="4101"/>
        <v>OK</v>
      </c>
      <c r="AC2693" s="593"/>
      <c r="AD2693" s="530">
        <f t="shared" si="4102"/>
        <v>0</v>
      </c>
      <c r="AE2693" s="842">
        <f t="shared" si="4103"/>
        <v>0</v>
      </c>
      <c r="AF2693" s="931"/>
      <c r="AG2693" s="530">
        <f t="shared" si="4104"/>
        <v>0</v>
      </c>
      <c r="AH2693" s="530">
        <f t="shared" si="4105"/>
        <v>0</v>
      </c>
      <c r="AI2693" s="641"/>
      <c r="AJ2693" s="537"/>
      <c r="AK2693" s="537"/>
      <c r="AL2693" s="537"/>
      <c r="AM2693" s="537"/>
      <c r="AN2693" s="537"/>
      <c r="AO2693" s="683" t="str">
        <f t="shared" si="4106"/>
        <v>OK</v>
      </c>
      <c r="AP2693" s="141"/>
      <c r="AQ2693" s="141"/>
      <c r="AR2693" s="552"/>
      <c r="AS2693" s="552"/>
      <c r="AT2693" s="683" t="str">
        <f t="shared" si="4107"/>
        <v>OK</v>
      </c>
      <c r="AU2693" s="593"/>
      <c r="AV2693" s="530">
        <f t="shared" si="4108"/>
        <v>0</v>
      </c>
      <c r="AW2693" s="842">
        <f t="shared" si="4109"/>
        <v>0</v>
      </c>
      <c r="AX2693" s="115">
        <f t="shared" si="4110"/>
        <v>0</v>
      </c>
      <c r="AY2693" s="5">
        <f t="shared" si="4111"/>
        <v>0</v>
      </c>
      <c r="AZ2693" s="7">
        <f t="shared" si="4112"/>
        <v>0</v>
      </c>
      <c r="BA2693" s="335" t="e">
        <f t="shared" si="4113"/>
        <v>#DIV/0!</v>
      </c>
      <c r="BB2693" s="23">
        <f t="shared" si="4114"/>
        <v>0</v>
      </c>
      <c r="BC2693" s="5">
        <f t="shared" si="4115"/>
        <v>0</v>
      </c>
      <c r="BD2693" s="7">
        <f t="shared" si="4116"/>
        <v>0</v>
      </c>
      <c r="BE2693" s="335" t="e">
        <f t="shared" si="4117"/>
        <v>#DIV/0!</v>
      </c>
      <c r="BG2693" s="826" t="str">
        <f t="shared" si="4118"/>
        <v>65.24</v>
      </c>
      <c r="BH2693" s="607" t="b">
        <f>COUNTIF('Codes SEC'!$B$2:$B$250,Ministres!BG2693)&gt;0</f>
        <v>1</v>
      </c>
    </row>
    <row r="2694" spans="1:66" ht="12.75" customHeight="1" x14ac:dyDescent="0.25">
      <c r="A2694" s="227"/>
      <c r="B2694" s="209"/>
      <c r="C2694" s="253"/>
      <c r="D2694" s="625"/>
      <c r="E2694" s="280"/>
      <c r="F2694" s="253"/>
      <c r="G2694" s="695"/>
      <c r="H2694" s="886"/>
      <c r="I2694" s="403"/>
      <c r="J2694" s="381"/>
      <c r="K2694" s="514" t="s">
        <v>59</v>
      </c>
      <c r="L2694" s="318">
        <f>L2686+L2688+L2687+L2689+L2691+L2693+L2685+L2690+L2692</f>
        <v>0</v>
      </c>
      <c r="M2694" s="737">
        <f>M2686+M2688+M2687+M2689+M2691+M2693+M2685+M2690+M2692</f>
        <v>0</v>
      </c>
      <c r="N2694" s="930">
        <f>N2686+N2688+N2687+N2689+N2691+N2693+N2685+N2690+N2692</f>
        <v>0</v>
      </c>
      <c r="O2694" s="790">
        <f>O2686+O2688+O2687+O2689+O2691+O2693+O2685+O2690+O2692</f>
        <v>0</v>
      </c>
      <c r="P2694" s="790">
        <f>P2686+P2688+P2687+P2689+P2691+P2693+P2685+P2690+P2692</f>
        <v>0</v>
      </c>
      <c r="Q2694" s="787">
        <f>Q2686+Q2688+Q2687+Q2689+Q2691+Q2693+Q2685+Q2690+Q2692</f>
        <v>0</v>
      </c>
      <c r="R2694" s="648">
        <f>R2686+R2688+R2687+R2689+R2691+R2693+R2685+R2690+R2692</f>
        <v>0</v>
      </c>
      <c r="S2694" s="648">
        <f>S2686+S2688+S2687+S2689+S2691+S2693+S2685+S2690+S2692</f>
        <v>0</v>
      </c>
      <c r="T2694" s="648">
        <f>T2686+T2688+T2687+T2689+T2691+T2693+T2685+T2690+T2692</f>
        <v>0</v>
      </c>
      <c r="U2694" s="648">
        <f>U2686+U2688+U2687+U2689+U2691+U2693+U2685+U2690+U2692</f>
        <v>0</v>
      </c>
      <c r="V2694" s="648">
        <f>V2686+V2688+V2687+V2689+V2691+V2693+V2685+V2690+V2692</f>
        <v>0</v>
      </c>
      <c r="W2694" s="790" t="e">
        <f>W2686+W2688+W2687+W2689+W2691+W2693+W2685+W2690+W2692</f>
        <v>#VALUE!</v>
      </c>
      <c r="X2694" s="649">
        <f>X2686+X2688+X2687+X2689+X2691+X2693+X2685+X2690+X2692</f>
        <v>0</v>
      </c>
      <c r="Y2694" s="649">
        <f>Y2686+Y2688+Y2687+Y2689+Y2691+Y2693+Y2685+Y2690+Y2692</f>
        <v>0</v>
      </c>
      <c r="Z2694" s="648">
        <f>Z2686+Z2688+Z2687+Z2689+Z2691+Z2693+Z2685+Z2690+Z2692</f>
        <v>0</v>
      </c>
      <c r="AA2694" s="648">
        <f>AA2686+AA2688+AA2687+AA2689+AA2691+AA2693+AA2685+AA2690+AA2692</f>
        <v>0</v>
      </c>
      <c r="AB2694" s="790" t="e">
        <f>AB2686+AB2688+AB2687+AB2689+AB2691+AB2693+AB2685+AB2690+AB2692</f>
        <v>#VALUE!</v>
      </c>
      <c r="AC2694" s="649">
        <f>AC2686+AC2688+AC2687+AC2689+AC2691+AC2693+AC2685+AC2690+AC2692</f>
        <v>0</v>
      </c>
      <c r="AD2694" s="790">
        <f>AD2686+AD2688+AD2687+AD2689+AD2691+AD2693+AD2685+AD2690+AD2692</f>
        <v>0</v>
      </c>
      <c r="AE2694" s="843">
        <f>AE2686+AE2688+AE2687+AE2689+AE2691+AE2693+AE2685+AE2690+AE2692</f>
        <v>0</v>
      </c>
      <c r="AF2694" s="930">
        <f>AF2686+AF2688+AF2687+AF2689+AF2691+AF2693+AF2685+AF2690+AF2692</f>
        <v>0</v>
      </c>
      <c r="AG2694" s="790">
        <f>AG2686+AG2688+AG2687+AG2689+AG2691+AG2693+AG2685+AG2690+AG2692</f>
        <v>0</v>
      </c>
      <c r="AH2694" s="790">
        <f>AH2686+AH2688+AH2687+AH2689+AH2691+AH2693+AH2685+AH2690+AH2692</f>
        <v>0</v>
      </c>
      <c r="AI2694" s="787">
        <f>AI2686+AI2688+AI2687+AI2689+AI2691+AI2693+AI2685+AI2690+AI2692</f>
        <v>0</v>
      </c>
      <c r="AJ2694" s="648">
        <f>AJ2686+AJ2688+AJ2687+AJ2689+AJ2691+AJ2693+AJ2685+AJ2690+AJ2692</f>
        <v>0</v>
      </c>
      <c r="AK2694" s="648">
        <f>AK2686+AK2688+AK2687+AK2689+AK2691+AK2693+AK2685+AK2690+AK2692</f>
        <v>0</v>
      </c>
      <c r="AL2694" s="648">
        <f>AL2686+AL2688+AL2687+AL2689+AL2691+AL2693+AL2685+AL2690+AL2692</f>
        <v>0</v>
      </c>
      <c r="AM2694" s="648">
        <f>AM2686+AM2688+AM2687+AM2689+AM2691+AM2693+AM2685+AM2690+AM2692</f>
        <v>0</v>
      </c>
      <c r="AN2694" s="648">
        <f>AN2686+AN2688+AN2687+AN2689+AN2691+AN2693+AN2685+AN2690+AN2692</f>
        <v>0</v>
      </c>
      <c r="AO2694" s="790" t="e">
        <f>AO2686+AO2688+AO2687+AO2689+AO2691+AO2693+AO2685+AO2690+AO2692</f>
        <v>#VALUE!</v>
      </c>
      <c r="AP2694" s="649">
        <f>AP2686+AP2688+AP2687+AP2689+AP2691+AP2693+AP2685+AP2690+AP2692</f>
        <v>0</v>
      </c>
      <c r="AQ2694" s="649">
        <f>AQ2686+AQ2688+AQ2687+AQ2689+AQ2691+AQ2693+AQ2685+AQ2690+AQ2692</f>
        <v>0</v>
      </c>
      <c r="AR2694" s="648">
        <f>AR2686+AR2688+AR2687+AR2689+AR2691+AR2693+AR2685+AR2690+AR2692</f>
        <v>0</v>
      </c>
      <c r="AS2694" s="648">
        <f>AS2686+AS2688+AS2687+AS2689+AS2691+AS2693+AS2685+AS2690+AS2692</f>
        <v>0</v>
      </c>
      <c r="AT2694" s="790" t="e">
        <f>AT2686+AT2688+AT2687+AT2689+AT2691+AT2693+AT2685+AT2690+AT2692</f>
        <v>#VALUE!</v>
      </c>
      <c r="AU2694" s="649">
        <f>AU2686+AU2688+AU2687+AU2689+AU2691+AU2693+AU2685+AU2690+AU2692</f>
        <v>0</v>
      </c>
      <c r="AV2694" s="790">
        <f>AV2686+AV2688+AV2687+AV2689+AV2691+AV2693+AV2685+AV2690+AV2692</f>
        <v>0</v>
      </c>
      <c r="AW2694" s="843">
        <f>AW2686+AW2688+AW2687+AW2689+AW2691+AW2693+AW2685+AW2690+AW2692</f>
        <v>0</v>
      </c>
      <c r="AX2694" s="336">
        <f>AX2686+AX2688+AX2687+AX2689+AX2691+AX2693+AX2685+AX2690+AX2692</f>
        <v>0</v>
      </c>
      <c r="AY2694" s="337">
        <f>AY2686+AY2688+AY2687+AY2689+AY2691+AY2693+AY2685+AY2690+AY2692</f>
        <v>0</v>
      </c>
      <c r="AZ2694" s="338">
        <f>AZ2686+AZ2688+AZ2687+AZ2689+AZ2691+AZ2693+AZ2685+AZ2690+AZ2692</f>
        <v>0</v>
      </c>
      <c r="BA2694" s="339" t="e">
        <f>BA2686+BA2688+BA2687+BA2689+BA2691+BA2693+BA2685+BA2690+BA2692</f>
        <v>#DIV/0!</v>
      </c>
      <c r="BB2694" s="322">
        <f>BB2686+BB2688+BB2687+BB2689+BB2691+BB2693+BB2685+BB2690+BB2692</f>
        <v>0</v>
      </c>
      <c r="BC2694" s="337">
        <f>BC2686+BC2688+BC2687+BC2689+BC2691+BC2693+BC2685+BC2690+BC2692</f>
        <v>0</v>
      </c>
      <c r="BD2694" s="338">
        <f>BD2686+BD2688+BD2687+BD2689+BD2691+BD2693+BD2685+BD2690+BD2692</f>
        <v>0</v>
      </c>
      <c r="BE2694" s="339" t="e">
        <f>BE2686+BE2688+BE2687+BE2689+BE2691+BE2693+BE2685+BE2690+BE2692</f>
        <v>#DIV/0!</v>
      </c>
      <c r="BG2694" s="826"/>
      <c r="BH2694" s="607"/>
    </row>
    <row r="2695" spans="1:66" ht="12.75" customHeight="1" x14ac:dyDescent="0.25">
      <c r="A2695" s="226"/>
      <c r="B2695" s="207"/>
      <c r="C2695" s="254"/>
      <c r="D2695" s="300"/>
      <c r="E2695" s="276"/>
      <c r="F2695" s="300"/>
      <c r="G2695" s="696"/>
      <c r="H2695" s="887"/>
      <c r="I2695" s="444"/>
      <c r="J2695" s="393"/>
      <c r="K2695" s="404" t="s">
        <v>3678</v>
      </c>
      <c r="L2695" s="729">
        <f>L2681+L2694</f>
        <v>0</v>
      </c>
      <c r="M2695" s="730">
        <f>M2681+M2694</f>
        <v>0</v>
      </c>
      <c r="N2695" s="844">
        <f>N2681+N2694</f>
        <v>0</v>
      </c>
      <c r="O2695" s="665">
        <f>O2681+O2694</f>
        <v>0</v>
      </c>
      <c r="P2695" s="665">
        <f>P2681+P2694</f>
        <v>0</v>
      </c>
      <c r="Q2695" s="638">
        <f>Q2681+Q2694</f>
        <v>0</v>
      </c>
      <c r="R2695" s="130">
        <f>R2681+R2694</f>
        <v>0</v>
      </c>
      <c r="S2695" s="130">
        <f>S2681+S2694</f>
        <v>0</v>
      </c>
      <c r="T2695" s="130">
        <f>T2681+T2694</f>
        <v>0</v>
      </c>
      <c r="U2695" s="130">
        <f>U2681+U2694</f>
        <v>0</v>
      </c>
      <c r="V2695" s="130">
        <f>V2681+V2694</f>
        <v>0</v>
      </c>
      <c r="W2695" s="665"/>
      <c r="X2695" s="130">
        <f>X2681+X2694</f>
        <v>0</v>
      </c>
      <c r="Y2695" s="130">
        <f>Y2681+Y2694</f>
        <v>0</v>
      </c>
      <c r="Z2695" s="130">
        <f>Z2681+Z2694</f>
        <v>0</v>
      </c>
      <c r="AA2695" s="130">
        <f>AA2681+AA2694</f>
        <v>0</v>
      </c>
      <c r="AB2695" s="665"/>
      <c r="AC2695" s="130">
        <f>AC2681+AC2694</f>
        <v>0</v>
      </c>
      <c r="AD2695" s="665">
        <f>AD2681+AD2694</f>
        <v>0</v>
      </c>
      <c r="AE2695" s="845">
        <f>AE2681+AE2694</f>
        <v>0</v>
      </c>
      <c r="AF2695" s="844">
        <f>AF2681+AF2694</f>
        <v>0</v>
      </c>
      <c r="AG2695" s="665">
        <f>AG2681+AG2694</f>
        <v>0</v>
      </c>
      <c r="AH2695" s="665">
        <f>AH2681+AH2694</f>
        <v>0</v>
      </c>
      <c r="AI2695" s="638">
        <f>AI2681+AI2694</f>
        <v>0</v>
      </c>
      <c r="AJ2695" s="130">
        <f>AJ2681+AJ2694</f>
        <v>0</v>
      </c>
      <c r="AK2695" s="130">
        <f>AK2681+AK2694</f>
        <v>0</v>
      </c>
      <c r="AL2695" s="130">
        <f>AL2681+AL2694</f>
        <v>0</v>
      </c>
      <c r="AM2695" s="130">
        <f>AM2681+AM2694</f>
        <v>0</v>
      </c>
      <c r="AN2695" s="130">
        <f>AN2681+AN2694</f>
        <v>0</v>
      </c>
      <c r="AO2695" s="665"/>
      <c r="AP2695" s="130">
        <f>AP2681+AP2694</f>
        <v>0</v>
      </c>
      <c r="AQ2695" s="130">
        <f>AQ2681+AQ2694</f>
        <v>0</v>
      </c>
      <c r="AR2695" s="130">
        <f>AR2681+AR2694</f>
        <v>0</v>
      </c>
      <c r="AS2695" s="130">
        <f>AS2681+AS2694</f>
        <v>0</v>
      </c>
      <c r="AT2695" s="665"/>
      <c r="AU2695" s="130">
        <f>AU2681+AU2694</f>
        <v>0</v>
      </c>
      <c r="AV2695" s="665">
        <f>AV2681+AV2694</f>
        <v>0</v>
      </c>
      <c r="AW2695" s="845">
        <f>AW2681+AW2694</f>
        <v>0</v>
      </c>
      <c r="AX2695" s="314">
        <f>AX2681+AX2694</f>
        <v>0</v>
      </c>
      <c r="AY2695" s="131">
        <f>AY2681+AY2694</f>
        <v>0</v>
      </c>
      <c r="AZ2695" s="132">
        <f>AZ2681+AZ2694</f>
        <v>0</v>
      </c>
      <c r="BA2695" s="340" t="e">
        <f>BA2681+BA2694</f>
        <v>#DIV/0!</v>
      </c>
      <c r="BB2695" s="310">
        <f>BB2681+BB2694</f>
        <v>0</v>
      </c>
      <c r="BC2695" s="131">
        <f>BC2681+BC2694</f>
        <v>0</v>
      </c>
      <c r="BD2695" s="132">
        <f>BD2681+BD2694</f>
        <v>0</v>
      </c>
      <c r="BE2695" s="340" t="e">
        <f>BE2681+BE2694</f>
        <v>#DIV/0!</v>
      </c>
      <c r="BG2695" s="826"/>
      <c r="BH2695" s="607"/>
    </row>
    <row r="2696" spans="1:66" ht="12.75" customHeight="1" x14ac:dyDescent="0.25">
      <c r="A2696" s="222"/>
      <c r="C2696" s="116"/>
      <c r="D2696" s="620"/>
      <c r="F2696" s="117"/>
      <c r="G2696" s="690"/>
      <c r="H2696" s="878"/>
      <c r="I2696" s="397"/>
      <c r="J2696" s="380"/>
      <c r="K2696" s="405" t="s">
        <v>208</v>
      </c>
      <c r="L2696" s="731">
        <v>0</v>
      </c>
      <c r="M2696" s="732">
        <v>0</v>
      </c>
      <c r="N2696" s="929">
        <v>0</v>
      </c>
      <c r="O2696" s="530">
        <v>0</v>
      </c>
      <c r="P2696" s="530">
        <v>0</v>
      </c>
      <c r="Q2696" s="641">
        <v>0</v>
      </c>
      <c r="R2696" s="537">
        <v>0</v>
      </c>
      <c r="S2696" s="537">
        <v>0</v>
      </c>
      <c r="T2696" s="537">
        <v>0</v>
      </c>
      <c r="U2696" s="537">
        <v>0</v>
      </c>
      <c r="V2696" s="537">
        <v>0</v>
      </c>
      <c r="W2696" s="530"/>
      <c r="X2696" s="142">
        <v>0</v>
      </c>
      <c r="Y2696" s="142">
        <v>0</v>
      </c>
      <c r="Z2696" s="537">
        <v>0</v>
      </c>
      <c r="AA2696" s="537">
        <v>0</v>
      </c>
      <c r="AB2696" s="530"/>
      <c r="AC2696" s="142">
        <v>0</v>
      </c>
      <c r="AD2696" s="530">
        <v>0</v>
      </c>
      <c r="AE2696" s="842">
        <v>0</v>
      </c>
      <c r="AF2696" s="929">
        <v>0</v>
      </c>
      <c r="AG2696" s="530">
        <v>0</v>
      </c>
      <c r="AH2696" s="530">
        <v>0</v>
      </c>
      <c r="AI2696" s="641">
        <v>0</v>
      </c>
      <c r="AJ2696" s="537">
        <v>0</v>
      </c>
      <c r="AK2696" s="537">
        <v>0</v>
      </c>
      <c r="AL2696" s="537">
        <v>0</v>
      </c>
      <c r="AM2696" s="537">
        <v>0</v>
      </c>
      <c r="AN2696" s="537">
        <v>0</v>
      </c>
      <c r="AO2696" s="530"/>
      <c r="AP2696" s="142">
        <v>0</v>
      </c>
      <c r="AQ2696" s="142">
        <v>0</v>
      </c>
      <c r="AR2696" s="537">
        <v>0</v>
      </c>
      <c r="AS2696" s="537">
        <v>0</v>
      </c>
      <c r="AT2696" s="530"/>
      <c r="AU2696" s="142">
        <v>0</v>
      </c>
      <c r="AV2696" s="530">
        <v>0</v>
      </c>
      <c r="AW2696" s="842">
        <v>0</v>
      </c>
      <c r="AX2696" s="115">
        <v>0</v>
      </c>
      <c r="AY2696" s="5">
        <v>0</v>
      </c>
      <c r="AZ2696" s="5">
        <v>0</v>
      </c>
      <c r="BA2696" s="335">
        <v>0</v>
      </c>
      <c r="BB2696" s="23">
        <v>0</v>
      </c>
      <c r="BC2696" s="5">
        <v>0</v>
      </c>
      <c r="BD2696" s="5">
        <v>0</v>
      </c>
      <c r="BE2696" s="335">
        <v>0</v>
      </c>
      <c r="BG2696" s="826"/>
      <c r="BH2696" s="607"/>
    </row>
    <row r="2697" spans="1:66" ht="12.75" customHeight="1" x14ac:dyDescent="0.25">
      <c r="A2697" s="21"/>
      <c r="B2697" s="112"/>
      <c r="C2697" s="116"/>
      <c r="D2697" s="623"/>
      <c r="E2697" s="278"/>
      <c r="F2697" s="116"/>
      <c r="G2697" s="694"/>
      <c r="H2697" s="878"/>
      <c r="I2697" s="397"/>
      <c r="J2697" s="380"/>
      <c r="K2697" s="405" t="s">
        <v>96</v>
      </c>
      <c r="L2697" s="738">
        <v>0</v>
      </c>
      <c r="M2697" s="739">
        <v>0</v>
      </c>
      <c r="N2697" s="929">
        <v>0</v>
      </c>
      <c r="O2697" s="530">
        <v>0</v>
      </c>
      <c r="P2697" s="530">
        <v>0</v>
      </c>
      <c r="Q2697" s="641">
        <v>0</v>
      </c>
      <c r="R2697" s="537">
        <v>0</v>
      </c>
      <c r="S2697" s="537">
        <v>0</v>
      </c>
      <c r="T2697" s="537">
        <v>0</v>
      </c>
      <c r="U2697" s="537">
        <v>0</v>
      </c>
      <c r="V2697" s="537">
        <v>0</v>
      </c>
      <c r="W2697" s="530"/>
      <c r="X2697" s="142">
        <v>0</v>
      </c>
      <c r="Y2697" s="142">
        <v>0</v>
      </c>
      <c r="Z2697" s="537">
        <v>0</v>
      </c>
      <c r="AA2697" s="537">
        <v>0</v>
      </c>
      <c r="AB2697" s="530"/>
      <c r="AC2697" s="142">
        <v>0</v>
      </c>
      <c r="AD2697" s="530">
        <v>0</v>
      </c>
      <c r="AE2697" s="842">
        <v>0</v>
      </c>
      <c r="AF2697" s="929">
        <v>0</v>
      </c>
      <c r="AG2697" s="530">
        <v>0</v>
      </c>
      <c r="AH2697" s="530">
        <v>0</v>
      </c>
      <c r="AI2697" s="641">
        <v>0</v>
      </c>
      <c r="AJ2697" s="537">
        <v>0</v>
      </c>
      <c r="AK2697" s="537">
        <v>0</v>
      </c>
      <c r="AL2697" s="537">
        <v>0</v>
      </c>
      <c r="AM2697" s="537">
        <v>0</v>
      </c>
      <c r="AN2697" s="537">
        <v>0</v>
      </c>
      <c r="AO2697" s="530"/>
      <c r="AP2697" s="142">
        <v>0</v>
      </c>
      <c r="AQ2697" s="142">
        <v>0</v>
      </c>
      <c r="AR2697" s="537">
        <v>0</v>
      </c>
      <c r="AS2697" s="537">
        <v>0</v>
      </c>
      <c r="AT2697" s="530"/>
      <c r="AU2697" s="142">
        <v>0</v>
      </c>
      <c r="AV2697" s="530">
        <v>0</v>
      </c>
      <c r="AW2697" s="842">
        <v>0</v>
      </c>
      <c r="AX2697" s="115">
        <v>0</v>
      </c>
      <c r="AY2697" s="5">
        <v>0</v>
      </c>
      <c r="AZ2697" s="5">
        <v>0</v>
      </c>
      <c r="BA2697" s="335">
        <v>0</v>
      </c>
      <c r="BB2697" s="23">
        <v>0</v>
      </c>
      <c r="BC2697" s="5">
        <v>0</v>
      </c>
      <c r="BD2697" s="5">
        <v>0</v>
      </c>
      <c r="BE2697" s="335">
        <v>0</v>
      </c>
      <c r="BG2697" s="826"/>
      <c r="BH2697" s="607"/>
    </row>
    <row r="2698" spans="1:66" ht="12.75" customHeight="1" x14ac:dyDescent="0.25">
      <c r="A2698" s="21"/>
      <c r="B2698" s="112"/>
      <c r="C2698" s="116"/>
      <c r="D2698" s="623"/>
      <c r="E2698" s="278"/>
      <c r="F2698" s="116"/>
      <c r="G2698" s="694"/>
      <c r="H2698" s="878"/>
      <c r="I2698" s="397"/>
      <c r="J2698" s="380"/>
      <c r="K2698" s="405" t="s">
        <v>209</v>
      </c>
      <c r="L2698" s="738">
        <v>0</v>
      </c>
      <c r="M2698" s="739">
        <v>0</v>
      </c>
      <c r="N2698" s="929">
        <v>0</v>
      </c>
      <c r="O2698" s="530">
        <v>0</v>
      </c>
      <c r="P2698" s="530">
        <v>0</v>
      </c>
      <c r="Q2698" s="641">
        <v>0</v>
      </c>
      <c r="R2698" s="537">
        <v>0</v>
      </c>
      <c r="S2698" s="537">
        <v>0</v>
      </c>
      <c r="T2698" s="537">
        <v>0</v>
      </c>
      <c r="U2698" s="537">
        <v>0</v>
      </c>
      <c r="V2698" s="537">
        <v>0</v>
      </c>
      <c r="W2698" s="530"/>
      <c r="X2698" s="142">
        <v>0</v>
      </c>
      <c r="Y2698" s="142">
        <v>0</v>
      </c>
      <c r="Z2698" s="537">
        <v>0</v>
      </c>
      <c r="AA2698" s="537">
        <v>0</v>
      </c>
      <c r="AB2698" s="530"/>
      <c r="AC2698" s="142">
        <v>0</v>
      </c>
      <c r="AD2698" s="530">
        <v>0</v>
      </c>
      <c r="AE2698" s="842">
        <v>0</v>
      </c>
      <c r="AF2698" s="929">
        <v>0</v>
      </c>
      <c r="AG2698" s="530">
        <v>0</v>
      </c>
      <c r="AH2698" s="530">
        <v>0</v>
      </c>
      <c r="AI2698" s="641">
        <v>0</v>
      </c>
      <c r="AJ2698" s="537">
        <v>0</v>
      </c>
      <c r="AK2698" s="537">
        <v>0</v>
      </c>
      <c r="AL2698" s="537">
        <v>0</v>
      </c>
      <c r="AM2698" s="537">
        <v>0</v>
      </c>
      <c r="AN2698" s="537">
        <v>0</v>
      </c>
      <c r="AO2698" s="530"/>
      <c r="AP2698" s="142">
        <v>0</v>
      </c>
      <c r="AQ2698" s="142">
        <v>0</v>
      </c>
      <c r="AR2698" s="537">
        <v>0</v>
      </c>
      <c r="AS2698" s="537">
        <v>0</v>
      </c>
      <c r="AT2698" s="530"/>
      <c r="AU2698" s="142">
        <v>0</v>
      </c>
      <c r="AV2698" s="530">
        <v>0</v>
      </c>
      <c r="AW2698" s="842">
        <v>0</v>
      </c>
      <c r="AX2698" s="115">
        <v>0</v>
      </c>
      <c r="AY2698" s="5">
        <v>0</v>
      </c>
      <c r="AZ2698" s="5">
        <v>0</v>
      </c>
      <c r="BA2698" s="335">
        <v>0</v>
      </c>
      <c r="BB2698" s="23">
        <v>0</v>
      </c>
      <c r="BC2698" s="5">
        <v>0</v>
      </c>
      <c r="BD2698" s="5">
        <v>0</v>
      </c>
      <c r="BE2698" s="335">
        <v>0</v>
      </c>
      <c r="BG2698" s="826"/>
      <c r="BH2698" s="607"/>
    </row>
    <row r="2699" spans="1:66" s="4" customFormat="1" ht="12.75" customHeight="1" x14ac:dyDescent="0.25">
      <c r="A2699" s="21"/>
      <c r="B2699" s="112"/>
      <c r="C2699" s="116"/>
      <c r="D2699" s="623"/>
      <c r="E2699" s="278"/>
      <c r="F2699" s="116"/>
      <c r="G2699" s="694"/>
      <c r="H2699" s="878"/>
      <c r="I2699" s="397"/>
      <c r="J2699" s="380"/>
      <c r="K2699" s="405" t="s">
        <v>210</v>
      </c>
      <c r="L2699" s="738">
        <v>0</v>
      </c>
      <c r="M2699" s="739">
        <v>0</v>
      </c>
      <c r="N2699" s="929">
        <v>0</v>
      </c>
      <c r="O2699" s="530">
        <v>0</v>
      </c>
      <c r="P2699" s="530">
        <v>0</v>
      </c>
      <c r="Q2699" s="641">
        <v>0</v>
      </c>
      <c r="R2699" s="537">
        <v>0</v>
      </c>
      <c r="S2699" s="537">
        <v>0</v>
      </c>
      <c r="T2699" s="537">
        <v>0</v>
      </c>
      <c r="U2699" s="537">
        <v>0</v>
      </c>
      <c r="V2699" s="537">
        <v>0</v>
      </c>
      <c r="W2699" s="530"/>
      <c r="X2699" s="142">
        <v>0</v>
      </c>
      <c r="Y2699" s="142">
        <v>0</v>
      </c>
      <c r="Z2699" s="537">
        <v>0</v>
      </c>
      <c r="AA2699" s="537">
        <v>0</v>
      </c>
      <c r="AB2699" s="530"/>
      <c r="AC2699" s="142">
        <v>0</v>
      </c>
      <c r="AD2699" s="530">
        <v>0</v>
      </c>
      <c r="AE2699" s="842">
        <v>0</v>
      </c>
      <c r="AF2699" s="929">
        <v>0</v>
      </c>
      <c r="AG2699" s="530">
        <v>0</v>
      </c>
      <c r="AH2699" s="530">
        <v>0</v>
      </c>
      <c r="AI2699" s="641">
        <v>0</v>
      </c>
      <c r="AJ2699" s="537">
        <v>0</v>
      </c>
      <c r="AK2699" s="537">
        <v>0</v>
      </c>
      <c r="AL2699" s="537">
        <v>0</v>
      </c>
      <c r="AM2699" s="537">
        <v>0</v>
      </c>
      <c r="AN2699" s="537">
        <v>0</v>
      </c>
      <c r="AO2699" s="530"/>
      <c r="AP2699" s="142">
        <v>0</v>
      </c>
      <c r="AQ2699" s="142">
        <v>0</v>
      </c>
      <c r="AR2699" s="537">
        <v>0</v>
      </c>
      <c r="AS2699" s="537">
        <v>0</v>
      </c>
      <c r="AT2699" s="530"/>
      <c r="AU2699" s="142">
        <v>0</v>
      </c>
      <c r="AV2699" s="530">
        <v>0</v>
      </c>
      <c r="AW2699" s="842">
        <v>0</v>
      </c>
      <c r="AX2699" s="115">
        <v>0</v>
      </c>
      <c r="AY2699" s="5">
        <v>0</v>
      </c>
      <c r="AZ2699" s="5">
        <v>0</v>
      </c>
      <c r="BA2699" s="335">
        <v>0</v>
      </c>
      <c r="BB2699" s="23">
        <v>0</v>
      </c>
      <c r="BC2699" s="5">
        <v>0</v>
      </c>
      <c r="BD2699" s="5">
        <v>0</v>
      </c>
      <c r="BE2699" s="335">
        <v>0</v>
      </c>
      <c r="BF2699" s="41"/>
      <c r="BG2699" s="826"/>
      <c r="BH2699" s="607"/>
      <c r="BI2699" s="41"/>
      <c r="BJ2699" s="41"/>
      <c r="BK2699" s="41"/>
      <c r="BL2699" s="41"/>
      <c r="BM2699" s="41"/>
      <c r="BN2699" s="41"/>
    </row>
    <row r="2700" spans="1:66" s="27" customFormat="1" ht="12.75" customHeight="1" x14ac:dyDescent="0.25">
      <c r="A2700" s="21"/>
      <c r="B2700" s="112"/>
      <c r="C2700" s="116"/>
      <c r="D2700" s="623"/>
      <c r="E2700" s="278"/>
      <c r="F2700" s="116"/>
      <c r="G2700" s="694"/>
      <c r="H2700" s="878"/>
      <c r="I2700" s="397"/>
      <c r="J2700" s="380"/>
      <c r="K2700" s="406" t="s">
        <v>53</v>
      </c>
      <c r="L2700" s="738">
        <f>L2660+L2662+L2664+L2665+L2666+L2667+L2672+L2677+L2679+L2686+L2688+L2687+L2689+L2691+L2659+L2675</f>
        <v>0</v>
      </c>
      <c r="M2700" s="739">
        <f>M2660+M2662+M2664+M2665+M2666+M2667+M2672+M2677+M2679+M2686+M2688+M2687+M2689+M2691+M2659+M2675</f>
        <v>0</v>
      </c>
      <c r="N2700" s="929">
        <f>N2660+N2662+N2664+N2665+N2666+N2667+N2672+N2677+N2679+N2686+N2688+N2687+N2689+N2691+N2659+N2675</f>
        <v>0</v>
      </c>
      <c r="O2700" s="530">
        <f>O2660+O2662+O2664+O2665+O2666+O2667+O2672+O2677+O2679+O2686+O2688+O2687+O2689+O2691+O2659+O2675</f>
        <v>0</v>
      </c>
      <c r="P2700" s="530">
        <f>P2660+P2662+P2664+P2665+P2666+P2667+P2672+P2677+P2679+P2686+P2688+P2687+P2689+P2691+P2659+P2675</f>
        <v>0</v>
      </c>
      <c r="Q2700" s="641">
        <f>Q2660+Q2662+Q2664+Q2665+Q2666+Q2667+Q2672+Q2677+Q2679+Q2686+Q2688+Q2687+Q2689+Q2691+Q2659+Q2675</f>
        <v>0</v>
      </c>
      <c r="R2700" s="537">
        <f>R2660+R2662+R2664+R2665+R2666+R2667+R2672+R2677+R2679+R2686+R2688+R2687+R2689+R2691+R2659+R2675</f>
        <v>0</v>
      </c>
      <c r="S2700" s="537">
        <f>S2660+S2662+S2664+S2665+S2666+S2667+S2672+S2677+S2679+S2686+S2688+S2687+S2689+S2691+S2659+S2675</f>
        <v>0</v>
      </c>
      <c r="T2700" s="537">
        <f>T2660+T2662+T2664+T2665+T2666+T2667+T2672+T2677+T2679+T2686+T2688+T2687+T2689+T2691+T2659+T2675</f>
        <v>0</v>
      </c>
      <c r="U2700" s="537">
        <f>U2660+U2662+U2664+U2665+U2666+U2667+U2672+U2677+U2679+U2686+U2688+U2687+U2689+U2691+U2659+U2675</f>
        <v>0</v>
      </c>
      <c r="V2700" s="537">
        <f>V2660+V2662+V2664+V2665+V2666+V2667+V2672+V2677+V2679+V2686+V2688+V2687+V2689+V2691+V2659+V2675</f>
        <v>0</v>
      </c>
      <c r="W2700" s="530"/>
      <c r="X2700" s="142">
        <f>X2660+X2662+X2664+X2665+X2666+X2667+X2672+X2677+X2679+X2686+X2688+X2687+X2689+X2691+X2659+X2675</f>
        <v>0</v>
      </c>
      <c r="Y2700" s="142">
        <f>Y2660+Y2662+Y2664+Y2665+Y2666+Y2667+Y2672+Y2677+Y2679+Y2686+Y2688+Y2687+Y2689+Y2691+Y2659+Y2675</f>
        <v>0</v>
      </c>
      <c r="Z2700" s="537">
        <f>Z2660+Z2662+Z2664+Z2665+Z2666+Z2667+Z2672+Z2677+Z2679+Z2686+Z2688+Z2687+Z2689+Z2691+Z2659+Z2675</f>
        <v>0</v>
      </c>
      <c r="AA2700" s="537">
        <f>AA2660+AA2662+AA2664+AA2665+AA2666+AA2667+AA2672+AA2677+AA2679+AA2686+AA2688+AA2687+AA2689+AA2691+AA2659+AA2675</f>
        <v>0</v>
      </c>
      <c r="AB2700" s="530"/>
      <c r="AC2700" s="142">
        <f>AC2660+AC2662+AC2664+AC2665+AC2666+AC2667+AC2672+AC2677+AC2679+AC2686+AC2688+AC2687+AC2689+AC2691+AC2659+AC2675</f>
        <v>0</v>
      </c>
      <c r="AD2700" s="530">
        <f>AD2660+AD2662+AD2664+AD2665+AD2666+AD2667+AD2672+AD2677+AD2679+AD2686+AD2688+AD2687+AD2689+AD2691+AD2659+AD2675</f>
        <v>0</v>
      </c>
      <c r="AE2700" s="842">
        <f>AE2660+AE2662+AE2664+AE2665+AE2666+AE2667+AE2672+AE2677+AE2679+AE2686+AE2688+AE2687+AE2689+AE2691+AE2659+AE2675</f>
        <v>0</v>
      </c>
      <c r="AF2700" s="929">
        <f>AF2660+AF2662+AF2664+AF2665+AF2666+AF2667+AF2672+AF2677+AF2679+AF2686+AF2688+AF2687+AF2689+AF2691+AF2659+AF2675</f>
        <v>0</v>
      </c>
      <c r="AG2700" s="530">
        <f>AG2660+AG2662+AG2664+AG2665+AG2666+AG2667+AG2672+AG2677+AG2679+AG2686+AG2688+AG2687+AG2689+AG2691+AG2659+AG2675</f>
        <v>0</v>
      </c>
      <c r="AH2700" s="530">
        <f>AH2660+AH2662+AH2664+AH2665+AH2666+AH2667+AH2672+AH2677+AH2679+AH2686+AH2688+AH2687+AH2689+AH2691+AH2659+AH2675</f>
        <v>0</v>
      </c>
      <c r="AI2700" s="641">
        <f>AI2660+AI2662+AI2664+AI2665+AI2666+AI2667+AI2672+AI2677+AI2679+AI2686+AI2688+AI2687+AI2689+AI2691+AI2659+AI2675</f>
        <v>0</v>
      </c>
      <c r="AJ2700" s="537">
        <f>AJ2660+AJ2662+AJ2664+AJ2665+AJ2666+AJ2667+AJ2672+AJ2677+AJ2679+AJ2686+AJ2688+AJ2687+AJ2689+AJ2691+AJ2659+AJ2675</f>
        <v>0</v>
      </c>
      <c r="AK2700" s="537">
        <f>AK2660+AK2662+AK2664+AK2665+AK2666+AK2667+AK2672+AK2677+AK2679+AK2686+AK2688+AK2687+AK2689+AK2691+AK2659+AK2675</f>
        <v>0</v>
      </c>
      <c r="AL2700" s="537">
        <f>AL2660+AL2662+AL2664+AL2665+AL2666+AL2667+AL2672+AL2677+AL2679+AL2686+AL2688+AL2687+AL2689+AL2691+AL2659+AL2675</f>
        <v>0</v>
      </c>
      <c r="AM2700" s="537">
        <f>AM2660+AM2662+AM2664+AM2665+AM2666+AM2667+AM2672+AM2677+AM2679+AM2686+AM2688+AM2687+AM2689+AM2691+AM2659+AM2675</f>
        <v>0</v>
      </c>
      <c r="AN2700" s="537">
        <f>AN2660+AN2662+AN2664+AN2665+AN2666+AN2667+AN2672+AN2677+AN2679+AN2686+AN2688+AN2687+AN2689+AN2691+AN2659+AN2675</f>
        <v>0</v>
      </c>
      <c r="AO2700" s="530"/>
      <c r="AP2700" s="142">
        <f>AP2660+AP2662+AP2664+AP2665+AP2666+AP2667+AP2672+AP2677+AP2679+AP2686+AP2688+AP2687+AP2689+AP2691+AP2659+AP2675</f>
        <v>0</v>
      </c>
      <c r="AQ2700" s="142">
        <f>AQ2660+AQ2662+AQ2664+AQ2665+AQ2666+AQ2667+AQ2672+AQ2677+AQ2679+AQ2686+AQ2688+AQ2687+AQ2689+AQ2691+AQ2659+AQ2675</f>
        <v>0</v>
      </c>
      <c r="AR2700" s="537">
        <f>AR2660+AR2662+AR2664+AR2665+AR2666+AR2667+AR2672+AR2677+AR2679+AR2686+AR2688+AR2687+AR2689+AR2691+AR2659+AR2675</f>
        <v>0</v>
      </c>
      <c r="AS2700" s="537">
        <f>AS2660+AS2662+AS2664+AS2665+AS2666+AS2667+AS2672+AS2677+AS2679+AS2686+AS2688+AS2687+AS2689+AS2691+AS2659+AS2675</f>
        <v>0</v>
      </c>
      <c r="AT2700" s="530"/>
      <c r="AU2700" s="142">
        <f>AU2660+AU2662+AU2664+AU2665+AU2666+AU2667+AU2672+AU2677+AU2679+AU2686+AU2688+AU2687+AU2689+AU2691+AU2659+AU2675</f>
        <v>0</v>
      </c>
      <c r="AV2700" s="530">
        <f>AV2660+AV2662+AV2664+AV2665+AV2666+AV2667+AV2672+AV2677+AV2679+AV2686+AV2688+AV2687+AV2689+AV2691+AV2659+AV2675</f>
        <v>0</v>
      </c>
      <c r="AW2700" s="842">
        <f>AW2660+AW2662+AW2664+AW2665+AW2666+AW2667+AW2672+AW2677+AW2679+AW2686+AW2688+AW2687+AW2689+AW2691+AW2659+AW2675</f>
        <v>0</v>
      </c>
      <c r="AX2700" s="115">
        <f>AX2660+AX2662+AX2664+AX2665+AX2666+AX2667+AX2672+AX2677+AX2679+AX2686+AX2688+AX2687+AX2689+AX2691+AX2659+AX2675</f>
        <v>0</v>
      </c>
      <c r="AY2700" s="5">
        <f>AY2660+AY2662+AY2664+AY2665+AY2666+AY2667+AY2672+AY2677+AY2679+AY2686+AY2688+AY2687+AY2689+AY2691+AY2659+AY2675</f>
        <v>0</v>
      </c>
      <c r="AZ2700" s="5">
        <f>AZ2660+AZ2662+AZ2664+AZ2665+AZ2666+AZ2667+AZ2672+AZ2677+AZ2679+AZ2686+AZ2688+AZ2687+AZ2689+AZ2691+AZ2659+AZ2675</f>
        <v>0</v>
      </c>
      <c r="BA2700" s="335" t="e">
        <f>BA2660+BA2662+BA2664+BA2665+BA2666+BA2667+BA2672+BA2677+BA2679+BA2686+BA2688+BA2687+BA2689+BA2691+BA2659+BA2675</f>
        <v>#DIV/0!</v>
      </c>
      <c r="BB2700" s="23">
        <f>BB2660+BB2662+BB2664+BB2665+BB2666+BB2667+BB2672+BB2677+BB2679+BB2686+BB2688+BB2687+BB2689+BB2691+BB2659+BB2675</f>
        <v>0</v>
      </c>
      <c r="BC2700" s="5">
        <f>BC2660+BC2662+BC2664+BC2665+BC2666+BC2667+BC2672+BC2677+BC2679+BC2686+BC2688+BC2687+BC2689+BC2691+BC2659+BC2675</f>
        <v>0</v>
      </c>
      <c r="BD2700" s="5">
        <f>BD2660+BD2662+BD2664+BD2665+BD2666+BD2667+BD2672+BD2677+BD2679+BD2686+BD2688+BD2687+BD2689+BD2691+BD2659+BD2675</f>
        <v>0</v>
      </c>
      <c r="BE2700" s="335" t="e">
        <f>BE2660+BE2662+BE2664+BE2665+BE2666+BE2667+BE2672+BE2677+BE2679+BE2686+BE2688+BE2687+BE2689+BE2691+BE2659+BE2675</f>
        <v>#DIV/0!</v>
      </c>
      <c r="BF2700" s="41"/>
      <c r="BG2700" s="826"/>
      <c r="BH2700" s="607"/>
      <c r="BI2700" s="40"/>
      <c r="BJ2700" s="40"/>
      <c r="BK2700" s="40"/>
      <c r="BL2700" s="40"/>
      <c r="BM2700" s="40"/>
      <c r="BN2700" s="40"/>
    </row>
    <row r="2701" spans="1:66" ht="12.75" customHeight="1" x14ac:dyDescent="0.25">
      <c r="A2701" s="21"/>
      <c r="B2701" s="112"/>
      <c r="C2701" s="116"/>
      <c r="D2701" s="623"/>
      <c r="F2701" s="117"/>
      <c r="G2701" s="694"/>
      <c r="H2701" s="878"/>
      <c r="I2701" s="397"/>
      <c r="J2701" s="380"/>
      <c r="K2701" s="408"/>
      <c r="L2701" s="738"/>
      <c r="M2701" s="739"/>
      <c r="N2701" s="931"/>
      <c r="O2701" s="923"/>
      <c r="P2701" s="923"/>
      <c r="Q2701" s="641"/>
      <c r="R2701" s="537"/>
      <c r="S2701" s="537"/>
      <c r="T2701" s="537"/>
      <c r="U2701" s="537"/>
      <c r="V2701" s="537"/>
      <c r="W2701" s="531"/>
      <c r="X2701" s="141"/>
      <c r="Y2701" s="141"/>
      <c r="Z2701" s="552"/>
      <c r="AA2701" s="552"/>
      <c r="AB2701" s="531"/>
      <c r="AC2701" s="593"/>
      <c r="AD2701" s="923"/>
      <c r="AE2701" s="846"/>
      <c r="AF2701" s="931"/>
      <c r="AG2701" s="923"/>
      <c r="AH2701" s="923"/>
      <c r="AI2701" s="641"/>
      <c r="AJ2701" s="537"/>
      <c r="AK2701" s="537"/>
      <c r="AL2701" s="537"/>
      <c r="AM2701" s="537"/>
      <c r="AN2701" s="537"/>
      <c r="AO2701" s="531"/>
      <c r="AP2701" s="141"/>
      <c r="AQ2701" s="141"/>
      <c r="AR2701" s="552"/>
      <c r="AS2701" s="552"/>
      <c r="AT2701" s="531"/>
      <c r="AU2701" s="593"/>
      <c r="AV2701" s="923"/>
      <c r="AW2701" s="846"/>
      <c r="AX2701" s="115"/>
      <c r="AY2701" s="5"/>
      <c r="AZ2701" s="5"/>
      <c r="BA2701" s="335"/>
      <c r="BC2701" s="5"/>
      <c r="BD2701" s="5"/>
      <c r="BE2701" s="335"/>
      <c r="BG2701" s="826"/>
      <c r="BH2701" s="607"/>
    </row>
    <row r="2702" spans="1:66" ht="12.75" customHeight="1" x14ac:dyDescent="0.25">
      <c r="A2702" s="21"/>
      <c r="B2702" s="112"/>
      <c r="C2702" s="116"/>
      <c r="D2702" s="623"/>
      <c r="E2702" s="278"/>
      <c r="F2702" s="116"/>
      <c r="G2702" s="694"/>
      <c r="H2702" s="878"/>
      <c r="I2702" s="397"/>
      <c r="J2702" s="380"/>
      <c r="K2702" s="406"/>
      <c r="L2702" s="738"/>
      <c r="M2702" s="739"/>
      <c r="N2702" s="932"/>
      <c r="O2702" s="125"/>
      <c r="P2702" s="125"/>
      <c r="Q2702" s="642"/>
      <c r="R2702" s="538"/>
      <c r="S2702" s="538"/>
      <c r="T2702" s="538"/>
      <c r="U2702" s="538"/>
      <c r="V2702" s="538"/>
      <c r="W2702" s="532"/>
      <c r="X2702" s="143"/>
      <c r="Y2702" s="143"/>
      <c r="Z2702" s="553"/>
      <c r="AA2702" s="553"/>
      <c r="AB2702" s="532"/>
      <c r="AC2702" s="594"/>
      <c r="AD2702" s="125"/>
      <c r="AE2702" s="848"/>
      <c r="AF2702" s="932"/>
      <c r="AG2702" s="125"/>
      <c r="AH2702" s="125"/>
      <c r="AI2702" s="642"/>
      <c r="AJ2702" s="538"/>
      <c r="AK2702" s="538"/>
      <c r="AL2702" s="538"/>
      <c r="AM2702" s="538"/>
      <c r="AN2702" s="538"/>
      <c r="AO2702" s="532"/>
      <c r="AP2702" s="143"/>
      <c r="AQ2702" s="143"/>
      <c r="AR2702" s="553"/>
      <c r="AS2702" s="553"/>
      <c r="AT2702" s="532"/>
      <c r="AU2702" s="594"/>
      <c r="AV2702" s="125"/>
      <c r="AW2702" s="848"/>
      <c r="AX2702" s="124"/>
      <c r="AY2702" s="6"/>
      <c r="AZ2702" s="6"/>
      <c r="BA2702" s="341"/>
      <c r="BB2702" s="311"/>
      <c r="BC2702" s="6"/>
      <c r="BD2702" s="6"/>
      <c r="BE2702" s="341"/>
      <c r="BG2702" s="826"/>
      <c r="BH2702" s="607"/>
    </row>
    <row r="2703" spans="1:66" ht="12.75" customHeight="1" x14ac:dyDescent="0.25">
      <c r="A2703" s="21"/>
      <c r="B2703" s="112"/>
      <c r="C2703" s="116"/>
      <c r="D2703" s="623"/>
      <c r="E2703" s="278"/>
      <c r="F2703" s="116"/>
      <c r="G2703" s="694"/>
      <c r="H2703" s="878"/>
      <c r="I2703" s="397"/>
      <c r="J2703" s="380"/>
      <c r="K2703" s="400" t="s">
        <v>6610</v>
      </c>
      <c r="L2703" s="738"/>
      <c r="M2703" s="739"/>
      <c r="N2703" s="931"/>
      <c r="O2703" s="923"/>
      <c r="P2703" s="923"/>
      <c r="Q2703" s="641"/>
      <c r="R2703" s="537"/>
      <c r="S2703" s="537"/>
      <c r="T2703" s="537"/>
      <c r="U2703" s="537"/>
      <c r="V2703" s="537"/>
      <c r="W2703" s="531"/>
      <c r="X2703" s="141"/>
      <c r="Y2703" s="141"/>
      <c r="Z2703" s="552"/>
      <c r="AA2703" s="552"/>
      <c r="AB2703" s="531"/>
      <c r="AC2703" s="593"/>
      <c r="AD2703" s="923"/>
      <c r="AE2703" s="846"/>
      <c r="AF2703" s="931"/>
      <c r="AG2703" s="923"/>
      <c r="AH2703" s="923"/>
      <c r="AI2703" s="641"/>
      <c r="AJ2703" s="537"/>
      <c r="AK2703" s="537"/>
      <c r="AL2703" s="537"/>
      <c r="AM2703" s="537"/>
      <c r="AN2703" s="537"/>
      <c r="AO2703" s="531"/>
      <c r="AP2703" s="141"/>
      <c r="AQ2703" s="141"/>
      <c r="AR2703" s="552"/>
      <c r="AS2703" s="552"/>
      <c r="AT2703" s="531"/>
      <c r="AU2703" s="593"/>
      <c r="AV2703" s="923"/>
      <c r="AW2703" s="846"/>
      <c r="AX2703" s="115"/>
      <c r="AY2703" s="5"/>
      <c r="AZ2703" s="5"/>
      <c r="BA2703" s="335"/>
      <c r="BC2703" s="5"/>
      <c r="BD2703" s="5"/>
      <c r="BE2703" s="335"/>
      <c r="BG2703" s="826"/>
      <c r="BH2703" s="607"/>
    </row>
    <row r="2704" spans="1:66" x14ac:dyDescent="0.25">
      <c r="A2704" s="21"/>
      <c r="B2704" s="112"/>
      <c r="C2704" s="116"/>
      <c r="D2704" s="623"/>
      <c r="E2704" s="278"/>
      <c r="F2704" s="116"/>
      <c r="G2704" s="694"/>
      <c r="H2704" s="878"/>
      <c r="I2704" s="397"/>
      <c r="J2704" s="380"/>
      <c r="K2704" s="418" t="s">
        <v>472</v>
      </c>
      <c r="L2704" s="738"/>
      <c r="M2704" s="739"/>
      <c r="N2704" s="931"/>
      <c r="O2704" s="923"/>
      <c r="P2704" s="923"/>
      <c r="Q2704" s="641"/>
      <c r="R2704" s="537"/>
      <c r="S2704" s="537"/>
      <c r="T2704" s="537"/>
      <c r="U2704" s="537"/>
      <c r="V2704" s="537"/>
      <c r="W2704" s="531"/>
      <c r="X2704" s="141"/>
      <c r="Y2704" s="141"/>
      <c r="Z2704" s="552"/>
      <c r="AA2704" s="552"/>
      <c r="AB2704" s="531"/>
      <c r="AC2704" s="593"/>
      <c r="AD2704" s="923"/>
      <c r="AE2704" s="846"/>
      <c r="AF2704" s="931"/>
      <c r="AG2704" s="923"/>
      <c r="AH2704" s="923"/>
      <c r="AI2704" s="641"/>
      <c r="AJ2704" s="537"/>
      <c r="AK2704" s="537"/>
      <c r="AL2704" s="537"/>
      <c r="AM2704" s="537"/>
      <c r="AN2704" s="537"/>
      <c r="AO2704" s="531"/>
      <c r="AP2704" s="141"/>
      <c r="AQ2704" s="141"/>
      <c r="AR2704" s="552"/>
      <c r="AS2704" s="552"/>
      <c r="AT2704" s="531"/>
      <c r="AU2704" s="593"/>
      <c r="AV2704" s="923"/>
      <c r="AW2704" s="846"/>
      <c r="AX2704" s="115"/>
      <c r="AY2704" s="5"/>
      <c r="AZ2704" s="5"/>
      <c r="BA2704" s="335"/>
      <c r="BC2704" s="5"/>
      <c r="BD2704" s="5"/>
      <c r="BE2704" s="335"/>
      <c r="BG2704" s="826"/>
      <c r="BH2704" s="607"/>
    </row>
    <row r="2705" spans="1:60" ht="12.75" customHeight="1" x14ac:dyDescent="0.25">
      <c r="A2705" s="21"/>
      <c r="B2705" s="112"/>
      <c r="C2705" s="116"/>
      <c r="D2705" s="623"/>
      <c r="E2705" s="278"/>
      <c r="F2705" s="116"/>
      <c r="G2705" s="694"/>
      <c r="H2705" s="878"/>
      <c r="I2705" s="397"/>
      <c r="J2705" s="380"/>
      <c r="K2705" s="418"/>
      <c r="L2705" s="738"/>
      <c r="M2705" s="739"/>
      <c r="N2705" s="931"/>
      <c r="O2705" s="923"/>
      <c r="P2705" s="923"/>
      <c r="Q2705" s="641"/>
      <c r="R2705" s="537"/>
      <c r="S2705" s="537"/>
      <c r="T2705" s="537"/>
      <c r="U2705" s="537"/>
      <c r="V2705" s="537"/>
      <c r="W2705" s="531"/>
      <c r="X2705" s="141"/>
      <c r="Y2705" s="141"/>
      <c r="Z2705" s="552"/>
      <c r="AA2705" s="552"/>
      <c r="AB2705" s="531"/>
      <c r="AC2705" s="593"/>
      <c r="AD2705" s="923"/>
      <c r="AE2705" s="846"/>
      <c r="AF2705" s="931"/>
      <c r="AG2705" s="923"/>
      <c r="AH2705" s="923"/>
      <c r="AI2705" s="641"/>
      <c r="AJ2705" s="537"/>
      <c r="AK2705" s="537"/>
      <c r="AL2705" s="537"/>
      <c r="AM2705" s="537"/>
      <c r="AN2705" s="537"/>
      <c r="AO2705" s="531"/>
      <c r="AP2705" s="141"/>
      <c r="AQ2705" s="141"/>
      <c r="AR2705" s="552"/>
      <c r="AS2705" s="552"/>
      <c r="AT2705" s="531"/>
      <c r="AU2705" s="593"/>
      <c r="AV2705" s="923"/>
      <c r="AW2705" s="846"/>
      <c r="AX2705" s="115"/>
      <c r="AY2705" s="5"/>
      <c r="AZ2705" s="5"/>
      <c r="BA2705" s="335"/>
      <c r="BC2705" s="5"/>
      <c r="BD2705" s="5"/>
      <c r="BE2705" s="335"/>
      <c r="BG2705" s="826"/>
      <c r="BH2705" s="607"/>
    </row>
    <row r="2706" spans="1:60" ht="30.6" x14ac:dyDescent="0.25">
      <c r="A2706" s="222" t="s">
        <v>6127</v>
      </c>
      <c r="B2706" s="112">
        <v>18</v>
      </c>
      <c r="C2706" s="116" t="s">
        <v>0</v>
      </c>
      <c r="D2706" s="620">
        <v>1000</v>
      </c>
      <c r="E2706" s="278"/>
      <c r="F2706" s="116">
        <v>17</v>
      </c>
      <c r="G2706" s="694">
        <v>2</v>
      </c>
      <c r="H2706" s="878" t="str">
        <f t="shared" si="4080"/>
        <v>101</v>
      </c>
      <c r="I2706" s="397" t="s">
        <v>3263</v>
      </c>
      <c r="J2706" s="380" t="s">
        <v>2943</v>
      </c>
      <c r="K2706" s="408" t="s">
        <v>426</v>
      </c>
      <c r="L2706" s="733">
        <v>150</v>
      </c>
      <c r="M2706" s="734">
        <v>150</v>
      </c>
      <c r="N2706" s="931"/>
      <c r="O2706" s="530">
        <f t="shared" ref="O2706:O2732" si="4119">IF(N2706&gt;L2706,"0 ",N2706-L2706)</f>
        <v>-150</v>
      </c>
      <c r="P2706" s="530" t="str">
        <f t="shared" ref="P2706:P2732" si="4120">IF(N2706&lt;L2706,"0 ",N2706-L2706)</f>
        <v xml:space="preserve">0 </v>
      </c>
      <c r="Q2706" s="646"/>
      <c r="R2706" s="536"/>
      <c r="S2706" s="536"/>
      <c r="T2706" s="536"/>
      <c r="U2706" s="536"/>
      <c r="V2706" s="536"/>
      <c r="W2706" s="683" t="str">
        <f>IF(SUM(Q2706:V2706)=X2706,"OK",SUM(Q2706:V2706)-X2706)</f>
        <v>OK</v>
      </c>
      <c r="X2706" s="141"/>
      <c r="Y2706" s="141"/>
      <c r="Z2706" s="552"/>
      <c r="AA2706" s="552"/>
      <c r="AB2706" s="683" t="str">
        <f>IF(SUM(Z2706:AA2706)=AC2706,"OK",SUM(Z2706:AA2706)-AC2706)</f>
        <v>OK</v>
      </c>
      <c r="AC2706" s="593"/>
      <c r="AD2706" s="530">
        <f t="shared" ref="AD2706:AD2732" si="4121">X2706+Y2706+AC2706</f>
        <v>0</v>
      </c>
      <c r="AE2706" s="842">
        <f t="shared" ref="AE2706:AE2732" si="4122">N2706+AD2706</f>
        <v>0</v>
      </c>
      <c r="AF2706" s="931"/>
      <c r="AG2706" s="530">
        <f t="shared" ref="AG2706:AG2732" si="4123">IF(AF2706&gt;M2706,"0 ",AF2706-M2706)</f>
        <v>-150</v>
      </c>
      <c r="AH2706" s="530" t="str">
        <f t="shared" ref="AH2706:AH2732" si="4124">IF(AF2706&lt;M2706,"0 ",AF2706-M2706)</f>
        <v xml:space="preserve">0 </v>
      </c>
      <c r="AI2706" s="641"/>
      <c r="AJ2706" s="537"/>
      <c r="AK2706" s="537"/>
      <c r="AL2706" s="537"/>
      <c r="AM2706" s="537"/>
      <c r="AN2706" s="537"/>
      <c r="AO2706" s="683" t="str">
        <f>IF(SUM(AI2706:AN2706)=AP2706,"OK",SUM(AI2706:AN2706)-AP2706)</f>
        <v>OK</v>
      </c>
      <c r="AP2706" s="141"/>
      <c r="AQ2706" s="141"/>
      <c r="AR2706" s="552"/>
      <c r="AS2706" s="552"/>
      <c r="AT2706" s="683" t="str">
        <f>IF(SUM(AR2706:AS2706)=AU2706,"OK",SUM(AR2706:AS2706)-AU2706)</f>
        <v>OK</v>
      </c>
      <c r="AU2706" s="593"/>
      <c r="AV2706" s="530">
        <f t="shared" ref="AV2706:AV2732" si="4125">AP2706+AQ2706+AU2706</f>
        <v>0</v>
      </c>
      <c r="AW2706" s="842">
        <f t="shared" ref="AW2706:AW2732" si="4126">AF2706+AV2706</f>
        <v>0</v>
      </c>
      <c r="AX2706" s="115">
        <f t="shared" ref="AX2706:AX2732" si="4127">L2706</f>
        <v>150</v>
      </c>
      <c r="AY2706" s="5">
        <f t="shared" ref="AY2706:AY2732" si="4128">AE2706</f>
        <v>0</v>
      </c>
      <c r="AZ2706" s="7">
        <f>AY2706-AX2706</f>
        <v>-150</v>
      </c>
      <c r="BA2706" s="335">
        <f>AZ2706/AX2706</f>
        <v>-1</v>
      </c>
      <c r="BB2706" s="23">
        <f t="shared" ref="BB2706:BB2732" si="4129">M2706</f>
        <v>150</v>
      </c>
      <c r="BC2706" s="5">
        <f>AW2706</f>
        <v>0</v>
      </c>
      <c r="BD2706" s="7">
        <f>BC2706-BB2706</f>
        <v>-150</v>
      </c>
      <c r="BE2706" s="335">
        <f>BD2706/BB2706</f>
        <v>-1</v>
      </c>
      <c r="BG2706" s="826" t="str">
        <f t="shared" ref="BG2706:BG2732" si="4130">RIGHT(LEFT(I2706,3),2)&amp;"."&amp;RIGHT(LEFT(I2706,5),2)</f>
        <v>31.32</v>
      </c>
      <c r="BH2706" s="607" t="b">
        <f>COUNTIF('Codes SEC'!$B$2:$B$250,Ministres!BG2706)&gt;0</f>
        <v>1</v>
      </c>
    </row>
    <row r="2707" spans="1:60" ht="30.6" x14ac:dyDescent="0.25">
      <c r="A2707" s="222" t="s">
        <v>6127</v>
      </c>
      <c r="B2707" s="112">
        <v>18</v>
      </c>
      <c r="C2707" s="116" t="s">
        <v>0</v>
      </c>
      <c r="D2707" s="620">
        <v>1000</v>
      </c>
      <c r="E2707" s="278"/>
      <c r="F2707" s="116">
        <v>12</v>
      </c>
      <c r="G2707" s="694">
        <v>3</v>
      </c>
      <c r="H2707" s="878" t="str">
        <f t="shared" si="4080"/>
        <v>101</v>
      </c>
      <c r="I2707" s="397" t="s">
        <v>3263</v>
      </c>
      <c r="J2707" s="380" t="s">
        <v>2941</v>
      </c>
      <c r="K2707" s="408" t="s">
        <v>1717</v>
      </c>
      <c r="L2707" s="733">
        <v>0</v>
      </c>
      <c r="M2707" s="734">
        <v>0</v>
      </c>
      <c r="N2707" s="931"/>
      <c r="O2707" s="530">
        <f t="shared" si="4119"/>
        <v>0</v>
      </c>
      <c r="P2707" s="530">
        <f t="shared" si="4120"/>
        <v>0</v>
      </c>
      <c r="Q2707" s="646"/>
      <c r="R2707" s="536"/>
      <c r="S2707" s="536"/>
      <c r="T2707" s="536"/>
      <c r="U2707" s="536"/>
      <c r="V2707" s="536"/>
      <c r="W2707" s="683" t="str">
        <f t="shared" ref="W2707:W2732" si="4131">IF(SUM(Q2707:V2707)=X2707,"OK",SUM(Q2707:V2707)-X2707)</f>
        <v>OK</v>
      </c>
      <c r="X2707" s="141"/>
      <c r="Y2707" s="141"/>
      <c r="Z2707" s="552"/>
      <c r="AA2707" s="552"/>
      <c r="AB2707" s="683" t="str">
        <f t="shared" ref="AB2707:AB2732" si="4132">IF(SUM(Z2707:AA2707)=AC2707,"OK",SUM(Z2707:AA2707)-AC2707)</f>
        <v>OK</v>
      </c>
      <c r="AC2707" s="593"/>
      <c r="AD2707" s="530">
        <f t="shared" si="4121"/>
        <v>0</v>
      </c>
      <c r="AE2707" s="842">
        <f t="shared" si="4122"/>
        <v>0</v>
      </c>
      <c r="AF2707" s="931"/>
      <c r="AG2707" s="530">
        <f t="shared" si="4123"/>
        <v>0</v>
      </c>
      <c r="AH2707" s="530">
        <f t="shared" si="4124"/>
        <v>0</v>
      </c>
      <c r="AI2707" s="641"/>
      <c r="AJ2707" s="537"/>
      <c r="AK2707" s="537"/>
      <c r="AL2707" s="537"/>
      <c r="AM2707" s="537"/>
      <c r="AN2707" s="537"/>
      <c r="AO2707" s="683" t="str">
        <f t="shared" ref="AO2707:AO2732" si="4133">IF(SUM(AI2707:AN2707)=AP2707,"OK",SUM(AI2707:AN2707)-AP2707)</f>
        <v>OK</v>
      </c>
      <c r="AP2707" s="141"/>
      <c r="AQ2707" s="141"/>
      <c r="AR2707" s="552"/>
      <c r="AS2707" s="552"/>
      <c r="AT2707" s="683" t="str">
        <f t="shared" ref="AT2707:AT2732" si="4134">IF(SUM(AR2707:AS2707)=AU2707,"OK",SUM(AR2707:AS2707)-AU2707)</f>
        <v>OK</v>
      </c>
      <c r="AU2707" s="593"/>
      <c r="AV2707" s="530">
        <f t="shared" si="4125"/>
        <v>0</v>
      </c>
      <c r="AW2707" s="842">
        <f t="shared" si="4126"/>
        <v>0</v>
      </c>
      <c r="AX2707" s="115">
        <f t="shared" si="4127"/>
        <v>0</v>
      </c>
      <c r="AY2707" s="5">
        <f t="shared" si="4128"/>
        <v>0</v>
      </c>
      <c r="AZ2707" s="7">
        <f t="shared" ref="AZ2707:AZ2732" si="4135">AY2707-AX2707</f>
        <v>0</v>
      </c>
      <c r="BA2707" s="335" t="e">
        <f t="shared" ref="BA2707:BA2722" si="4136">AZ2707/AX2707</f>
        <v>#DIV/0!</v>
      </c>
      <c r="BB2707" s="23">
        <f t="shared" si="4129"/>
        <v>0</v>
      </c>
      <c r="BC2707" s="5">
        <f t="shared" ref="BC2707:BC2712" si="4137">AW2707</f>
        <v>0</v>
      </c>
      <c r="BD2707" s="7">
        <f t="shared" ref="BD2707:BD2732" si="4138">BC2707-BB2707</f>
        <v>0</v>
      </c>
      <c r="BE2707" s="335" t="e">
        <f t="shared" ref="BE2707:BE2722" si="4139">BD2707/BB2707</f>
        <v>#DIV/0!</v>
      </c>
      <c r="BG2707" s="826" t="str">
        <f t="shared" si="4130"/>
        <v>31.32</v>
      </c>
      <c r="BH2707" s="607" t="b">
        <f>COUNTIF('Codes SEC'!$B$2:$B$250,Ministres!BG2707)&gt;0</f>
        <v>1</v>
      </c>
    </row>
    <row r="2708" spans="1:60" ht="30.6" x14ac:dyDescent="0.25">
      <c r="A2708" s="222" t="s">
        <v>6127</v>
      </c>
      <c r="B2708" s="112">
        <v>18</v>
      </c>
      <c r="C2708" s="116" t="s">
        <v>0</v>
      </c>
      <c r="D2708" s="620">
        <v>1000</v>
      </c>
      <c r="E2708" s="278"/>
      <c r="F2708" s="116">
        <v>12</v>
      </c>
      <c r="G2708" s="694">
        <v>3</v>
      </c>
      <c r="H2708" s="878" t="str">
        <f t="shared" si="4080"/>
        <v>101</v>
      </c>
      <c r="I2708" s="397" t="s">
        <v>3263</v>
      </c>
      <c r="J2708" s="380" t="s">
        <v>2942</v>
      </c>
      <c r="K2708" s="408" t="s">
        <v>1718</v>
      </c>
      <c r="L2708" s="733">
        <v>250</v>
      </c>
      <c r="M2708" s="734">
        <v>250</v>
      </c>
      <c r="N2708" s="931"/>
      <c r="O2708" s="530">
        <f t="shared" si="4119"/>
        <v>-250</v>
      </c>
      <c r="P2708" s="530" t="str">
        <f t="shared" si="4120"/>
        <v xml:space="preserve">0 </v>
      </c>
      <c r="Q2708" s="646"/>
      <c r="R2708" s="536"/>
      <c r="S2708" s="536"/>
      <c r="T2708" s="536"/>
      <c r="U2708" s="536"/>
      <c r="V2708" s="536"/>
      <c r="W2708" s="683" t="str">
        <f t="shared" si="4131"/>
        <v>OK</v>
      </c>
      <c r="X2708" s="141"/>
      <c r="Y2708" s="141"/>
      <c r="Z2708" s="552"/>
      <c r="AA2708" s="552"/>
      <c r="AB2708" s="683" t="str">
        <f t="shared" si="4132"/>
        <v>OK</v>
      </c>
      <c r="AC2708" s="593"/>
      <c r="AD2708" s="530">
        <f t="shared" si="4121"/>
        <v>0</v>
      </c>
      <c r="AE2708" s="842">
        <f t="shared" si="4122"/>
        <v>0</v>
      </c>
      <c r="AF2708" s="931"/>
      <c r="AG2708" s="530">
        <f t="shared" si="4123"/>
        <v>-250</v>
      </c>
      <c r="AH2708" s="530" t="str">
        <f t="shared" si="4124"/>
        <v xml:space="preserve">0 </v>
      </c>
      <c r="AI2708" s="641"/>
      <c r="AJ2708" s="537"/>
      <c r="AK2708" s="537"/>
      <c r="AL2708" s="537"/>
      <c r="AM2708" s="537"/>
      <c r="AN2708" s="537"/>
      <c r="AO2708" s="683" t="str">
        <f t="shared" si="4133"/>
        <v>OK</v>
      </c>
      <c r="AP2708" s="141"/>
      <c r="AQ2708" s="141"/>
      <c r="AR2708" s="552"/>
      <c r="AS2708" s="552"/>
      <c r="AT2708" s="683" t="str">
        <f t="shared" si="4134"/>
        <v>OK</v>
      </c>
      <c r="AU2708" s="593"/>
      <c r="AV2708" s="530">
        <f t="shared" si="4125"/>
        <v>0</v>
      </c>
      <c r="AW2708" s="842">
        <f t="shared" si="4126"/>
        <v>0</v>
      </c>
      <c r="AX2708" s="115">
        <f t="shared" si="4127"/>
        <v>250</v>
      </c>
      <c r="AY2708" s="5">
        <f t="shared" si="4128"/>
        <v>0</v>
      </c>
      <c r="AZ2708" s="7">
        <f t="shared" si="4135"/>
        <v>-250</v>
      </c>
      <c r="BA2708" s="335">
        <f>AZ2708/AX2708</f>
        <v>-1</v>
      </c>
      <c r="BB2708" s="23">
        <f t="shared" si="4129"/>
        <v>250</v>
      </c>
      <c r="BC2708" s="5">
        <f t="shared" si="4137"/>
        <v>0</v>
      </c>
      <c r="BD2708" s="7">
        <f t="shared" si="4138"/>
        <v>-250</v>
      </c>
      <c r="BE2708" s="335">
        <f>BD2708/BB2708</f>
        <v>-1</v>
      </c>
      <c r="BG2708" s="826" t="str">
        <f t="shared" si="4130"/>
        <v>31.32</v>
      </c>
      <c r="BH2708" s="607" t="b">
        <f>COUNTIF('Codes SEC'!$B$2:$B$250,Ministres!BG2708)&gt;0</f>
        <v>1</v>
      </c>
    </row>
    <row r="2709" spans="1:60" ht="30.6" x14ac:dyDescent="0.25">
      <c r="A2709" s="222" t="s">
        <v>6127</v>
      </c>
      <c r="B2709" s="112">
        <v>18</v>
      </c>
      <c r="C2709" s="116" t="s">
        <v>0</v>
      </c>
      <c r="D2709" s="620">
        <v>1000</v>
      </c>
      <c r="E2709" s="278"/>
      <c r="F2709" s="116">
        <v>12</v>
      </c>
      <c r="G2709" s="694" t="s">
        <v>5495</v>
      </c>
      <c r="H2709" s="878" t="str">
        <f t="shared" si="4080"/>
        <v>101</v>
      </c>
      <c r="I2709" s="397">
        <v>83132000</v>
      </c>
      <c r="J2709" s="380" t="s">
        <v>5594</v>
      </c>
      <c r="K2709" s="408" t="s">
        <v>5634</v>
      </c>
      <c r="L2709" s="733">
        <v>100</v>
      </c>
      <c r="M2709" s="734">
        <v>100</v>
      </c>
      <c r="N2709" s="931"/>
      <c r="O2709" s="530">
        <f t="shared" si="4119"/>
        <v>-100</v>
      </c>
      <c r="P2709" s="530" t="str">
        <f t="shared" si="4120"/>
        <v xml:space="preserve">0 </v>
      </c>
      <c r="Q2709" s="646"/>
      <c r="R2709" s="536"/>
      <c r="S2709" s="536"/>
      <c r="T2709" s="536"/>
      <c r="U2709" s="536"/>
      <c r="V2709" s="536"/>
      <c r="W2709" s="683" t="str">
        <f t="shared" si="4131"/>
        <v>OK</v>
      </c>
      <c r="X2709" s="141"/>
      <c r="Y2709" s="141"/>
      <c r="Z2709" s="552"/>
      <c r="AA2709" s="552"/>
      <c r="AB2709" s="683" t="str">
        <f t="shared" si="4132"/>
        <v>OK</v>
      </c>
      <c r="AC2709" s="593"/>
      <c r="AD2709" s="530">
        <f t="shared" si="4121"/>
        <v>0</v>
      </c>
      <c r="AE2709" s="842">
        <f t="shared" si="4122"/>
        <v>0</v>
      </c>
      <c r="AF2709" s="931"/>
      <c r="AG2709" s="530">
        <f t="shared" si="4123"/>
        <v>-100</v>
      </c>
      <c r="AH2709" s="530" t="str">
        <f t="shared" si="4124"/>
        <v xml:space="preserve">0 </v>
      </c>
      <c r="AI2709" s="641"/>
      <c r="AJ2709" s="537"/>
      <c r="AK2709" s="537"/>
      <c r="AL2709" s="537"/>
      <c r="AM2709" s="537"/>
      <c r="AN2709" s="537"/>
      <c r="AO2709" s="683" t="str">
        <f t="shared" si="4133"/>
        <v>OK</v>
      </c>
      <c r="AP2709" s="141"/>
      <c r="AQ2709" s="141"/>
      <c r="AR2709" s="552"/>
      <c r="AS2709" s="552"/>
      <c r="AT2709" s="683" t="str">
        <f t="shared" si="4134"/>
        <v>OK</v>
      </c>
      <c r="AU2709" s="593"/>
      <c r="AV2709" s="530">
        <f t="shared" si="4125"/>
        <v>0</v>
      </c>
      <c r="AW2709" s="842">
        <f t="shared" si="4126"/>
        <v>0</v>
      </c>
      <c r="AX2709" s="115">
        <f t="shared" si="4127"/>
        <v>100</v>
      </c>
      <c r="AY2709" s="5">
        <f t="shared" si="4128"/>
        <v>0</v>
      </c>
      <c r="AZ2709" s="7">
        <f t="shared" si="4135"/>
        <v>-100</v>
      </c>
      <c r="BA2709" s="335">
        <f>AZ2709/AX2709</f>
        <v>-1</v>
      </c>
      <c r="BB2709" s="23">
        <f t="shared" si="4129"/>
        <v>100</v>
      </c>
      <c r="BC2709" s="5">
        <f t="shared" si="4137"/>
        <v>0</v>
      </c>
      <c r="BD2709" s="7">
        <f t="shared" si="4138"/>
        <v>-100</v>
      </c>
      <c r="BE2709" s="335">
        <f>BD2709/BB2709</f>
        <v>-1</v>
      </c>
      <c r="BG2709" s="826" t="str">
        <f t="shared" si="4130"/>
        <v>31.32</v>
      </c>
      <c r="BH2709" s="607" t="b">
        <f>COUNTIF('Codes SEC'!$B$2:$B$250,Ministres!BG2709)&gt;0</f>
        <v>1</v>
      </c>
    </row>
    <row r="2710" spans="1:60" ht="35.1" customHeight="1" x14ac:dyDescent="0.25">
      <c r="A2710" s="222" t="s">
        <v>6127</v>
      </c>
      <c r="B2710" s="112" t="s">
        <v>5015</v>
      </c>
      <c r="C2710" s="116" t="s">
        <v>0</v>
      </c>
      <c r="D2710" s="620">
        <v>1000</v>
      </c>
      <c r="E2710" s="278"/>
      <c r="F2710" s="116">
        <v>1</v>
      </c>
      <c r="G2710" s="700"/>
      <c r="H2710" s="888" t="str">
        <f t="shared" si="4080"/>
        <v>101</v>
      </c>
      <c r="I2710" s="580">
        <v>83132000</v>
      </c>
      <c r="J2710" s="689" t="s">
        <v>6046</v>
      </c>
      <c r="K2710" s="411" t="s">
        <v>6047</v>
      </c>
      <c r="L2710" s="733">
        <v>0</v>
      </c>
      <c r="M2710" s="734">
        <v>0</v>
      </c>
      <c r="N2710" s="931"/>
      <c r="O2710" s="530">
        <f t="shared" si="4119"/>
        <v>0</v>
      </c>
      <c r="P2710" s="530">
        <f t="shared" si="4120"/>
        <v>0</v>
      </c>
      <c r="Q2710" s="646"/>
      <c r="R2710" s="536"/>
      <c r="S2710" s="536"/>
      <c r="T2710" s="536"/>
      <c r="U2710" s="536"/>
      <c r="V2710" s="536"/>
      <c r="W2710" s="683" t="str">
        <f t="shared" si="4131"/>
        <v>OK</v>
      </c>
      <c r="X2710" s="141"/>
      <c r="Y2710" s="141"/>
      <c r="Z2710" s="552"/>
      <c r="AA2710" s="552"/>
      <c r="AB2710" s="683" t="str">
        <f t="shared" si="4132"/>
        <v>OK</v>
      </c>
      <c r="AC2710" s="593"/>
      <c r="AD2710" s="530">
        <f t="shared" si="4121"/>
        <v>0</v>
      </c>
      <c r="AE2710" s="842">
        <f t="shared" si="4122"/>
        <v>0</v>
      </c>
      <c r="AF2710" s="931"/>
      <c r="AG2710" s="530">
        <f t="shared" si="4123"/>
        <v>0</v>
      </c>
      <c r="AH2710" s="530">
        <f t="shared" si="4124"/>
        <v>0</v>
      </c>
      <c r="AI2710" s="641"/>
      <c r="AJ2710" s="537"/>
      <c r="AK2710" s="537"/>
      <c r="AL2710" s="537"/>
      <c r="AM2710" s="537"/>
      <c r="AN2710" s="537"/>
      <c r="AO2710" s="683" t="str">
        <f t="shared" si="4133"/>
        <v>OK</v>
      </c>
      <c r="AP2710" s="141"/>
      <c r="AQ2710" s="141"/>
      <c r="AR2710" s="552"/>
      <c r="AS2710" s="552"/>
      <c r="AT2710" s="683" t="str">
        <f t="shared" si="4134"/>
        <v>OK</v>
      </c>
      <c r="AU2710" s="593"/>
      <c r="AV2710" s="530">
        <f t="shared" si="4125"/>
        <v>0</v>
      </c>
      <c r="AW2710" s="842">
        <f t="shared" si="4126"/>
        <v>0</v>
      </c>
      <c r="AX2710" s="115">
        <f t="shared" si="4127"/>
        <v>0</v>
      </c>
      <c r="AY2710" s="5">
        <f t="shared" si="4128"/>
        <v>0</v>
      </c>
      <c r="AZ2710" s="7">
        <f>AY2710-AX2710</f>
        <v>0</v>
      </c>
      <c r="BA2710" s="335" t="e">
        <f>AZ2710/AX2710</f>
        <v>#DIV/0!</v>
      </c>
      <c r="BB2710" s="23">
        <f t="shared" si="4129"/>
        <v>0</v>
      </c>
      <c r="BC2710" s="5">
        <f>AW2710</f>
        <v>0</v>
      </c>
      <c r="BD2710" s="7">
        <f>BC2710-BB2710</f>
        <v>0</v>
      </c>
      <c r="BE2710" s="335" t="e">
        <f>BD2710/BB2710</f>
        <v>#DIV/0!</v>
      </c>
      <c r="BG2710" s="826" t="str">
        <f t="shared" si="4130"/>
        <v>31.32</v>
      </c>
      <c r="BH2710" s="607" t="b">
        <f>COUNTIF('Codes SEC'!$B$2:$B$250,Ministres!BG2710)&gt;0</f>
        <v>1</v>
      </c>
    </row>
    <row r="2711" spans="1:60" ht="30.6" x14ac:dyDescent="0.25">
      <c r="A2711" s="222" t="s">
        <v>6127</v>
      </c>
      <c r="B2711" s="112">
        <v>18</v>
      </c>
      <c r="C2711" s="116" t="s">
        <v>0</v>
      </c>
      <c r="D2711" s="620">
        <v>1000</v>
      </c>
      <c r="E2711" s="278"/>
      <c r="F2711" s="116">
        <v>12</v>
      </c>
      <c r="G2711" s="694">
        <v>3</v>
      </c>
      <c r="H2711" s="878" t="str">
        <f t="shared" si="4080"/>
        <v>101</v>
      </c>
      <c r="I2711" s="397" t="s">
        <v>3264</v>
      </c>
      <c r="J2711" s="380" t="s">
        <v>2944</v>
      </c>
      <c r="K2711" s="408" t="s">
        <v>3923</v>
      </c>
      <c r="L2711" s="733">
        <v>431</v>
      </c>
      <c r="M2711" s="734">
        <v>400</v>
      </c>
      <c r="N2711" s="931"/>
      <c r="O2711" s="530">
        <f t="shared" si="4119"/>
        <v>-431</v>
      </c>
      <c r="P2711" s="530" t="str">
        <f t="shared" si="4120"/>
        <v xml:space="preserve">0 </v>
      </c>
      <c r="Q2711" s="646"/>
      <c r="R2711" s="536"/>
      <c r="S2711" s="536"/>
      <c r="T2711" s="536"/>
      <c r="U2711" s="536"/>
      <c r="V2711" s="536"/>
      <c r="W2711" s="683" t="str">
        <f t="shared" si="4131"/>
        <v>OK</v>
      </c>
      <c r="X2711" s="141"/>
      <c r="Y2711" s="141"/>
      <c r="Z2711" s="552"/>
      <c r="AA2711" s="552"/>
      <c r="AB2711" s="683" t="str">
        <f t="shared" si="4132"/>
        <v>OK</v>
      </c>
      <c r="AC2711" s="593"/>
      <c r="AD2711" s="530">
        <f t="shared" si="4121"/>
        <v>0</v>
      </c>
      <c r="AE2711" s="842">
        <f t="shared" si="4122"/>
        <v>0</v>
      </c>
      <c r="AF2711" s="931"/>
      <c r="AG2711" s="530">
        <f t="shared" si="4123"/>
        <v>-400</v>
      </c>
      <c r="AH2711" s="530" t="str">
        <f t="shared" si="4124"/>
        <v xml:space="preserve">0 </v>
      </c>
      <c r="AI2711" s="641"/>
      <c r="AJ2711" s="537"/>
      <c r="AK2711" s="537"/>
      <c r="AL2711" s="537"/>
      <c r="AM2711" s="537"/>
      <c r="AN2711" s="537"/>
      <c r="AO2711" s="683" t="str">
        <f t="shared" si="4133"/>
        <v>OK</v>
      </c>
      <c r="AP2711" s="141"/>
      <c r="AQ2711" s="141"/>
      <c r="AR2711" s="552"/>
      <c r="AS2711" s="552"/>
      <c r="AT2711" s="683" t="str">
        <f t="shared" si="4134"/>
        <v>OK</v>
      </c>
      <c r="AU2711" s="593"/>
      <c r="AV2711" s="530">
        <f t="shared" si="4125"/>
        <v>0</v>
      </c>
      <c r="AW2711" s="842">
        <f t="shared" si="4126"/>
        <v>0</v>
      </c>
      <c r="AX2711" s="115">
        <f t="shared" si="4127"/>
        <v>431</v>
      </c>
      <c r="AY2711" s="5">
        <f t="shared" si="4128"/>
        <v>0</v>
      </c>
      <c r="AZ2711" s="7">
        <f t="shared" si="4135"/>
        <v>-431</v>
      </c>
      <c r="BA2711" s="335">
        <f t="shared" si="4136"/>
        <v>-1</v>
      </c>
      <c r="BB2711" s="23">
        <f t="shared" si="4129"/>
        <v>400</v>
      </c>
      <c r="BC2711" s="5">
        <f t="shared" si="4137"/>
        <v>0</v>
      </c>
      <c r="BD2711" s="7">
        <f t="shared" si="4138"/>
        <v>-400</v>
      </c>
      <c r="BE2711" s="335">
        <f t="shared" si="4139"/>
        <v>-1</v>
      </c>
      <c r="BG2711" s="826" t="str">
        <f t="shared" si="4130"/>
        <v>33.00</v>
      </c>
      <c r="BH2711" s="607" t="b">
        <f>COUNTIF('Codes SEC'!$B$2:$B$250,Ministres!BG2711)&gt;0</f>
        <v>1</v>
      </c>
    </row>
    <row r="2712" spans="1:60" ht="30.6" x14ac:dyDescent="0.25">
      <c r="A2712" s="222" t="s">
        <v>6127</v>
      </c>
      <c r="B2712" s="112">
        <v>18</v>
      </c>
      <c r="C2712" s="116" t="s">
        <v>0</v>
      </c>
      <c r="D2712" s="620">
        <v>1000</v>
      </c>
      <c r="E2712" s="278"/>
      <c r="F2712" s="116">
        <v>1</v>
      </c>
      <c r="G2712" s="694">
        <v>3</v>
      </c>
      <c r="H2712" s="878" t="str">
        <f t="shared" si="4080"/>
        <v>101</v>
      </c>
      <c r="I2712" s="397" t="s">
        <v>3264</v>
      </c>
      <c r="J2712" s="380" t="s">
        <v>2945</v>
      </c>
      <c r="K2712" s="408" t="s">
        <v>16</v>
      </c>
      <c r="L2712" s="733">
        <v>10779</v>
      </c>
      <c r="M2712" s="734">
        <v>10728</v>
      </c>
      <c r="N2712" s="931"/>
      <c r="O2712" s="530">
        <f t="shared" si="4119"/>
        <v>-10779</v>
      </c>
      <c r="P2712" s="530" t="str">
        <f t="shared" si="4120"/>
        <v xml:space="preserve">0 </v>
      </c>
      <c r="Q2712" s="646"/>
      <c r="R2712" s="536"/>
      <c r="S2712" s="536"/>
      <c r="T2712" s="536"/>
      <c r="U2712" s="536"/>
      <c r="V2712" s="536"/>
      <c r="W2712" s="683" t="str">
        <f t="shared" si="4131"/>
        <v>OK</v>
      </c>
      <c r="X2712" s="141"/>
      <c r="Y2712" s="141"/>
      <c r="Z2712" s="552"/>
      <c r="AA2712" s="552"/>
      <c r="AB2712" s="683" t="str">
        <f t="shared" si="4132"/>
        <v>OK</v>
      </c>
      <c r="AC2712" s="593"/>
      <c r="AD2712" s="530">
        <f t="shared" si="4121"/>
        <v>0</v>
      </c>
      <c r="AE2712" s="842">
        <f t="shared" si="4122"/>
        <v>0</v>
      </c>
      <c r="AF2712" s="931"/>
      <c r="AG2712" s="530">
        <f t="shared" si="4123"/>
        <v>-10728</v>
      </c>
      <c r="AH2712" s="530" t="str">
        <f t="shared" si="4124"/>
        <v xml:space="preserve">0 </v>
      </c>
      <c r="AI2712" s="641"/>
      <c r="AJ2712" s="537"/>
      <c r="AK2712" s="537"/>
      <c r="AL2712" s="537"/>
      <c r="AM2712" s="537"/>
      <c r="AN2712" s="537"/>
      <c r="AO2712" s="683" t="str">
        <f t="shared" si="4133"/>
        <v>OK</v>
      </c>
      <c r="AP2712" s="141"/>
      <c r="AQ2712" s="141"/>
      <c r="AR2712" s="552"/>
      <c r="AS2712" s="552"/>
      <c r="AT2712" s="683" t="str">
        <f t="shared" si="4134"/>
        <v>OK</v>
      </c>
      <c r="AU2712" s="593"/>
      <c r="AV2712" s="530">
        <f t="shared" si="4125"/>
        <v>0</v>
      </c>
      <c r="AW2712" s="842">
        <f t="shared" si="4126"/>
        <v>0</v>
      </c>
      <c r="AX2712" s="115">
        <f t="shared" si="4127"/>
        <v>10779</v>
      </c>
      <c r="AY2712" s="5">
        <f t="shared" si="4128"/>
        <v>0</v>
      </c>
      <c r="AZ2712" s="7">
        <f t="shared" si="4135"/>
        <v>-10779</v>
      </c>
      <c r="BA2712" s="335">
        <f t="shared" si="4136"/>
        <v>-1</v>
      </c>
      <c r="BB2712" s="23">
        <f t="shared" si="4129"/>
        <v>10728</v>
      </c>
      <c r="BC2712" s="5">
        <f t="shared" si="4137"/>
        <v>0</v>
      </c>
      <c r="BD2712" s="7">
        <f t="shared" si="4138"/>
        <v>-10728</v>
      </c>
      <c r="BE2712" s="335">
        <f t="shared" si="4139"/>
        <v>-1</v>
      </c>
      <c r="BG2712" s="826" t="str">
        <f t="shared" si="4130"/>
        <v>33.00</v>
      </c>
      <c r="BH2712" s="607" t="b">
        <f>COUNTIF('Codes SEC'!$B$2:$B$250,Ministres!BG2712)&gt;0</f>
        <v>1</v>
      </c>
    </row>
    <row r="2713" spans="1:60" ht="30.6" x14ac:dyDescent="0.25">
      <c r="A2713" s="222" t="s">
        <v>6127</v>
      </c>
      <c r="B2713" s="112">
        <v>18</v>
      </c>
      <c r="C2713" s="116" t="s">
        <v>0</v>
      </c>
      <c r="D2713" s="620">
        <v>1000</v>
      </c>
      <c r="E2713" s="278"/>
      <c r="F2713" s="116">
        <v>12</v>
      </c>
      <c r="G2713" s="694">
        <v>3</v>
      </c>
      <c r="H2713" s="878" t="str">
        <f t="shared" si="4080"/>
        <v>101</v>
      </c>
      <c r="I2713" s="397" t="s">
        <v>3264</v>
      </c>
      <c r="J2713" s="380" t="s">
        <v>2946</v>
      </c>
      <c r="K2713" s="408" t="s">
        <v>3855</v>
      </c>
      <c r="L2713" s="733">
        <v>0</v>
      </c>
      <c r="M2713" s="734">
        <v>0</v>
      </c>
      <c r="N2713" s="931"/>
      <c r="O2713" s="530">
        <f t="shared" si="4119"/>
        <v>0</v>
      </c>
      <c r="P2713" s="530">
        <f t="shared" si="4120"/>
        <v>0</v>
      </c>
      <c r="Q2713" s="646"/>
      <c r="R2713" s="536"/>
      <c r="S2713" s="536"/>
      <c r="T2713" s="536"/>
      <c r="U2713" s="536"/>
      <c r="V2713" s="536"/>
      <c r="W2713" s="683" t="str">
        <f t="shared" si="4131"/>
        <v>OK</v>
      </c>
      <c r="X2713" s="141"/>
      <c r="Y2713" s="141"/>
      <c r="Z2713" s="552"/>
      <c r="AA2713" s="552"/>
      <c r="AB2713" s="683" t="str">
        <f t="shared" si="4132"/>
        <v>OK</v>
      </c>
      <c r="AC2713" s="593"/>
      <c r="AD2713" s="530">
        <f t="shared" si="4121"/>
        <v>0</v>
      </c>
      <c r="AE2713" s="842">
        <f t="shared" si="4122"/>
        <v>0</v>
      </c>
      <c r="AF2713" s="931"/>
      <c r="AG2713" s="530">
        <f t="shared" si="4123"/>
        <v>0</v>
      </c>
      <c r="AH2713" s="530">
        <f t="shared" si="4124"/>
        <v>0</v>
      </c>
      <c r="AI2713" s="641"/>
      <c r="AJ2713" s="537"/>
      <c r="AK2713" s="537"/>
      <c r="AL2713" s="537"/>
      <c r="AM2713" s="537"/>
      <c r="AN2713" s="537"/>
      <c r="AO2713" s="683" t="str">
        <f t="shared" si="4133"/>
        <v>OK</v>
      </c>
      <c r="AP2713" s="141"/>
      <c r="AQ2713" s="141"/>
      <c r="AR2713" s="552"/>
      <c r="AS2713" s="552"/>
      <c r="AT2713" s="683" t="str">
        <f t="shared" si="4134"/>
        <v>OK</v>
      </c>
      <c r="AU2713" s="593"/>
      <c r="AV2713" s="530">
        <f t="shared" si="4125"/>
        <v>0</v>
      </c>
      <c r="AW2713" s="842">
        <f t="shared" si="4126"/>
        <v>0</v>
      </c>
      <c r="AX2713" s="115">
        <f t="shared" si="4127"/>
        <v>0</v>
      </c>
      <c r="AY2713" s="5">
        <f t="shared" si="4128"/>
        <v>0</v>
      </c>
      <c r="AZ2713" s="7">
        <f t="shared" si="4135"/>
        <v>0</v>
      </c>
      <c r="BA2713" s="335" t="e">
        <f t="shared" si="4136"/>
        <v>#DIV/0!</v>
      </c>
      <c r="BB2713" s="23">
        <f t="shared" si="4129"/>
        <v>0</v>
      </c>
      <c r="BC2713" s="5">
        <f t="shared" ref="BC2713:BC2722" si="4140">AW2713</f>
        <v>0</v>
      </c>
      <c r="BD2713" s="7">
        <f t="shared" si="4138"/>
        <v>0</v>
      </c>
      <c r="BE2713" s="335" t="e">
        <f t="shared" si="4139"/>
        <v>#DIV/0!</v>
      </c>
      <c r="BG2713" s="826" t="str">
        <f t="shared" si="4130"/>
        <v>33.00</v>
      </c>
      <c r="BH2713" s="607" t="b">
        <f>COUNTIF('Codes SEC'!$B$2:$B$250,Ministres!BG2713)&gt;0</f>
        <v>1</v>
      </c>
    </row>
    <row r="2714" spans="1:60" ht="30.6" x14ac:dyDescent="0.25">
      <c r="A2714" s="222" t="s">
        <v>6127</v>
      </c>
      <c r="B2714" s="112">
        <v>18</v>
      </c>
      <c r="C2714" s="116" t="s">
        <v>0</v>
      </c>
      <c r="D2714" s="620">
        <v>1000</v>
      </c>
      <c r="E2714" s="278"/>
      <c r="F2714" s="116">
        <v>12</v>
      </c>
      <c r="G2714" s="694">
        <v>3</v>
      </c>
      <c r="H2714" s="878" t="str">
        <f t="shared" si="4080"/>
        <v>101</v>
      </c>
      <c r="I2714" s="397" t="s">
        <v>3264</v>
      </c>
      <c r="J2714" s="380" t="s">
        <v>2947</v>
      </c>
      <c r="K2714" s="408" t="s">
        <v>3856</v>
      </c>
      <c r="L2714" s="733">
        <v>3911</v>
      </c>
      <c r="M2714" s="734">
        <v>3851</v>
      </c>
      <c r="N2714" s="931"/>
      <c r="O2714" s="530">
        <f t="shared" si="4119"/>
        <v>-3911</v>
      </c>
      <c r="P2714" s="530" t="str">
        <f t="shared" si="4120"/>
        <v xml:space="preserve">0 </v>
      </c>
      <c r="Q2714" s="646"/>
      <c r="R2714" s="536"/>
      <c r="S2714" s="536"/>
      <c r="T2714" s="536"/>
      <c r="U2714" s="536"/>
      <c r="V2714" s="536"/>
      <c r="W2714" s="683" t="str">
        <f t="shared" si="4131"/>
        <v>OK</v>
      </c>
      <c r="X2714" s="141"/>
      <c r="Y2714" s="141"/>
      <c r="Z2714" s="552"/>
      <c r="AA2714" s="552"/>
      <c r="AB2714" s="683" t="str">
        <f t="shared" si="4132"/>
        <v>OK</v>
      </c>
      <c r="AC2714" s="593"/>
      <c r="AD2714" s="530">
        <f t="shared" si="4121"/>
        <v>0</v>
      </c>
      <c r="AE2714" s="842">
        <f t="shared" si="4122"/>
        <v>0</v>
      </c>
      <c r="AF2714" s="931"/>
      <c r="AG2714" s="530">
        <f t="shared" si="4123"/>
        <v>-3851</v>
      </c>
      <c r="AH2714" s="530" t="str">
        <f t="shared" si="4124"/>
        <v xml:space="preserve">0 </v>
      </c>
      <c r="AI2714" s="641"/>
      <c r="AJ2714" s="537"/>
      <c r="AK2714" s="537"/>
      <c r="AL2714" s="537"/>
      <c r="AM2714" s="537"/>
      <c r="AN2714" s="537"/>
      <c r="AO2714" s="683" t="str">
        <f t="shared" si="4133"/>
        <v>OK</v>
      </c>
      <c r="AP2714" s="141"/>
      <c r="AQ2714" s="141"/>
      <c r="AR2714" s="552"/>
      <c r="AS2714" s="552"/>
      <c r="AT2714" s="683" t="str">
        <f t="shared" si="4134"/>
        <v>OK</v>
      </c>
      <c r="AU2714" s="593"/>
      <c r="AV2714" s="530">
        <f t="shared" si="4125"/>
        <v>0</v>
      </c>
      <c r="AW2714" s="842">
        <f t="shared" si="4126"/>
        <v>0</v>
      </c>
      <c r="AX2714" s="115">
        <f t="shared" si="4127"/>
        <v>3911</v>
      </c>
      <c r="AY2714" s="5">
        <f t="shared" si="4128"/>
        <v>0</v>
      </c>
      <c r="AZ2714" s="7">
        <f t="shared" si="4135"/>
        <v>-3911</v>
      </c>
      <c r="BA2714" s="335">
        <f t="shared" si="4136"/>
        <v>-1</v>
      </c>
      <c r="BB2714" s="23">
        <f t="shared" si="4129"/>
        <v>3851</v>
      </c>
      <c r="BC2714" s="5">
        <f t="shared" si="4140"/>
        <v>0</v>
      </c>
      <c r="BD2714" s="7">
        <f t="shared" si="4138"/>
        <v>-3851</v>
      </c>
      <c r="BE2714" s="335">
        <f t="shared" si="4139"/>
        <v>-1</v>
      </c>
      <c r="BG2714" s="826" t="str">
        <f t="shared" si="4130"/>
        <v>33.00</v>
      </c>
      <c r="BH2714" s="607" t="b">
        <f>COUNTIF('Codes SEC'!$B$2:$B$250,Ministres!BG2714)&gt;0</f>
        <v>1</v>
      </c>
    </row>
    <row r="2715" spans="1:60" ht="30.6" x14ac:dyDescent="0.25">
      <c r="A2715" s="222" t="s">
        <v>6127</v>
      </c>
      <c r="B2715" s="112">
        <v>18</v>
      </c>
      <c r="C2715" s="116" t="s">
        <v>0</v>
      </c>
      <c r="D2715" s="620">
        <v>1000</v>
      </c>
      <c r="E2715" s="278"/>
      <c r="F2715" s="116">
        <v>12</v>
      </c>
      <c r="G2715" s="694">
        <v>3</v>
      </c>
      <c r="H2715" s="878" t="str">
        <f t="shared" si="4080"/>
        <v>101</v>
      </c>
      <c r="I2715" s="397" t="s">
        <v>3264</v>
      </c>
      <c r="J2715" s="380" t="s">
        <v>2948</v>
      </c>
      <c r="K2715" s="408" t="s">
        <v>17</v>
      </c>
      <c r="L2715" s="726">
        <v>0</v>
      </c>
      <c r="M2715" s="727">
        <v>0</v>
      </c>
      <c r="N2715" s="931"/>
      <c r="O2715" s="530">
        <f t="shared" si="4119"/>
        <v>0</v>
      </c>
      <c r="P2715" s="530">
        <f t="shared" si="4120"/>
        <v>0</v>
      </c>
      <c r="Q2715" s="646"/>
      <c r="R2715" s="536"/>
      <c r="S2715" s="536"/>
      <c r="T2715" s="536"/>
      <c r="U2715" s="536"/>
      <c r="V2715" s="536"/>
      <c r="W2715" s="683" t="str">
        <f t="shared" si="4131"/>
        <v>OK</v>
      </c>
      <c r="X2715" s="141"/>
      <c r="Y2715" s="141"/>
      <c r="Z2715" s="552"/>
      <c r="AA2715" s="552"/>
      <c r="AB2715" s="683" t="str">
        <f t="shared" si="4132"/>
        <v>OK</v>
      </c>
      <c r="AC2715" s="593"/>
      <c r="AD2715" s="530">
        <f t="shared" si="4121"/>
        <v>0</v>
      </c>
      <c r="AE2715" s="842">
        <f t="shared" si="4122"/>
        <v>0</v>
      </c>
      <c r="AF2715" s="931"/>
      <c r="AG2715" s="530">
        <f t="shared" si="4123"/>
        <v>0</v>
      </c>
      <c r="AH2715" s="530">
        <f t="shared" si="4124"/>
        <v>0</v>
      </c>
      <c r="AI2715" s="641"/>
      <c r="AJ2715" s="537"/>
      <c r="AK2715" s="537"/>
      <c r="AL2715" s="537"/>
      <c r="AM2715" s="537"/>
      <c r="AN2715" s="537"/>
      <c r="AO2715" s="683" t="str">
        <f t="shared" si="4133"/>
        <v>OK</v>
      </c>
      <c r="AP2715" s="141"/>
      <c r="AQ2715" s="141"/>
      <c r="AR2715" s="552"/>
      <c r="AS2715" s="552"/>
      <c r="AT2715" s="683" t="str">
        <f t="shared" si="4134"/>
        <v>OK</v>
      </c>
      <c r="AU2715" s="593"/>
      <c r="AV2715" s="530">
        <f t="shared" si="4125"/>
        <v>0</v>
      </c>
      <c r="AW2715" s="842">
        <f t="shared" si="4126"/>
        <v>0</v>
      </c>
      <c r="AX2715" s="115">
        <f t="shared" si="4127"/>
        <v>0</v>
      </c>
      <c r="AY2715" s="5">
        <f t="shared" si="4128"/>
        <v>0</v>
      </c>
      <c r="AZ2715" s="7">
        <f t="shared" si="4135"/>
        <v>0</v>
      </c>
      <c r="BA2715" s="335" t="e">
        <f t="shared" si="4136"/>
        <v>#DIV/0!</v>
      </c>
      <c r="BB2715" s="23">
        <f t="shared" si="4129"/>
        <v>0</v>
      </c>
      <c r="BC2715" s="5">
        <f t="shared" si="4140"/>
        <v>0</v>
      </c>
      <c r="BD2715" s="7">
        <f t="shared" si="4138"/>
        <v>0</v>
      </c>
      <c r="BE2715" s="335" t="e">
        <f t="shared" si="4139"/>
        <v>#DIV/0!</v>
      </c>
      <c r="BF2715" s="40"/>
      <c r="BG2715" s="826" t="str">
        <f t="shared" si="4130"/>
        <v>33.00</v>
      </c>
      <c r="BH2715" s="607" t="b">
        <f>COUNTIF('Codes SEC'!$B$2:$B$250,Ministres!BG2715)&gt;0</f>
        <v>1</v>
      </c>
    </row>
    <row r="2716" spans="1:60" ht="30.6" x14ac:dyDescent="0.25">
      <c r="A2716" s="222" t="s">
        <v>6127</v>
      </c>
      <c r="B2716" s="30">
        <v>18</v>
      </c>
      <c r="C2716" s="116" t="s">
        <v>0</v>
      </c>
      <c r="D2716" s="620">
        <v>1000</v>
      </c>
      <c r="F2716" s="117">
        <v>12</v>
      </c>
      <c r="G2716" s="694">
        <v>3</v>
      </c>
      <c r="H2716" s="878" t="str">
        <f t="shared" si="4080"/>
        <v>101</v>
      </c>
      <c r="I2716" s="397" t="s">
        <v>3264</v>
      </c>
      <c r="J2716" s="380" t="s">
        <v>2949</v>
      </c>
      <c r="K2716" s="420" t="s">
        <v>555</v>
      </c>
      <c r="L2716" s="733">
        <v>0</v>
      </c>
      <c r="M2716" s="734">
        <v>19</v>
      </c>
      <c r="N2716" s="931"/>
      <c r="O2716" s="530">
        <f t="shared" si="4119"/>
        <v>0</v>
      </c>
      <c r="P2716" s="530">
        <f t="shared" si="4120"/>
        <v>0</v>
      </c>
      <c r="Q2716" s="646"/>
      <c r="R2716" s="536"/>
      <c r="S2716" s="536"/>
      <c r="T2716" s="536"/>
      <c r="U2716" s="536"/>
      <c r="V2716" s="536"/>
      <c r="W2716" s="683" t="str">
        <f t="shared" si="4131"/>
        <v>OK</v>
      </c>
      <c r="X2716" s="141"/>
      <c r="Y2716" s="141"/>
      <c r="Z2716" s="552"/>
      <c r="AA2716" s="552"/>
      <c r="AB2716" s="683" t="str">
        <f t="shared" si="4132"/>
        <v>OK</v>
      </c>
      <c r="AC2716" s="593"/>
      <c r="AD2716" s="530">
        <f t="shared" si="4121"/>
        <v>0</v>
      </c>
      <c r="AE2716" s="842">
        <f t="shared" si="4122"/>
        <v>0</v>
      </c>
      <c r="AF2716" s="931"/>
      <c r="AG2716" s="530">
        <f t="shared" si="4123"/>
        <v>-19</v>
      </c>
      <c r="AH2716" s="530" t="str">
        <f t="shared" si="4124"/>
        <v xml:space="preserve">0 </v>
      </c>
      <c r="AI2716" s="641"/>
      <c r="AJ2716" s="537"/>
      <c r="AK2716" s="537"/>
      <c r="AL2716" s="537"/>
      <c r="AM2716" s="537"/>
      <c r="AN2716" s="537"/>
      <c r="AO2716" s="683" t="str">
        <f t="shared" si="4133"/>
        <v>OK</v>
      </c>
      <c r="AP2716" s="141"/>
      <c r="AQ2716" s="141"/>
      <c r="AR2716" s="552"/>
      <c r="AS2716" s="552"/>
      <c r="AT2716" s="683" t="str">
        <f t="shared" si="4134"/>
        <v>OK</v>
      </c>
      <c r="AU2716" s="593"/>
      <c r="AV2716" s="530">
        <f t="shared" si="4125"/>
        <v>0</v>
      </c>
      <c r="AW2716" s="842">
        <f t="shared" si="4126"/>
        <v>0</v>
      </c>
      <c r="AX2716" s="115">
        <f t="shared" si="4127"/>
        <v>0</v>
      </c>
      <c r="AY2716" s="5">
        <f t="shared" si="4128"/>
        <v>0</v>
      </c>
      <c r="AZ2716" s="7">
        <f t="shared" si="4135"/>
        <v>0</v>
      </c>
      <c r="BA2716" s="335" t="e">
        <f>AZ2716/AX2716</f>
        <v>#DIV/0!</v>
      </c>
      <c r="BB2716" s="23">
        <f t="shared" si="4129"/>
        <v>19</v>
      </c>
      <c r="BC2716" s="5">
        <f>AW2716</f>
        <v>0</v>
      </c>
      <c r="BD2716" s="7">
        <f t="shared" si="4138"/>
        <v>-19</v>
      </c>
      <c r="BE2716" s="335">
        <f>BD2716/BB2716</f>
        <v>-1</v>
      </c>
      <c r="BG2716" s="826" t="str">
        <f t="shared" si="4130"/>
        <v>33.00</v>
      </c>
      <c r="BH2716" s="607" t="b">
        <f>COUNTIF('Codes SEC'!$B$2:$B$250,Ministres!BG2716)&gt;0</f>
        <v>1</v>
      </c>
    </row>
    <row r="2717" spans="1:60" ht="35.1" customHeight="1" x14ac:dyDescent="0.25">
      <c r="A2717" s="222" t="s">
        <v>6127</v>
      </c>
      <c r="B2717" s="30">
        <v>18</v>
      </c>
      <c r="C2717" s="116" t="s">
        <v>0</v>
      </c>
      <c r="D2717" s="620">
        <v>1000</v>
      </c>
      <c r="F2717" s="117">
        <v>19</v>
      </c>
      <c r="G2717" s="694">
        <v>3</v>
      </c>
      <c r="H2717" s="878" t="str">
        <f t="shared" si="4080"/>
        <v>101</v>
      </c>
      <c r="I2717" s="397">
        <v>83300000</v>
      </c>
      <c r="J2717" s="380" t="s">
        <v>4002</v>
      </c>
      <c r="K2717" s="408" t="s">
        <v>3953</v>
      </c>
      <c r="L2717" s="726">
        <v>0</v>
      </c>
      <c r="M2717" s="727">
        <v>0</v>
      </c>
      <c r="N2717" s="931"/>
      <c r="O2717" s="530">
        <f t="shared" si="4119"/>
        <v>0</v>
      </c>
      <c r="P2717" s="530">
        <f t="shared" si="4120"/>
        <v>0</v>
      </c>
      <c r="Q2717" s="646"/>
      <c r="R2717" s="536"/>
      <c r="S2717" s="536"/>
      <c r="T2717" s="536"/>
      <c r="U2717" s="536"/>
      <c r="V2717" s="536"/>
      <c r="W2717" s="683" t="str">
        <f t="shared" si="4131"/>
        <v>OK</v>
      </c>
      <c r="X2717" s="141"/>
      <c r="Y2717" s="141"/>
      <c r="Z2717" s="552"/>
      <c r="AA2717" s="552"/>
      <c r="AB2717" s="683" t="str">
        <f t="shared" si="4132"/>
        <v>OK</v>
      </c>
      <c r="AC2717" s="593"/>
      <c r="AD2717" s="530">
        <f t="shared" si="4121"/>
        <v>0</v>
      </c>
      <c r="AE2717" s="842">
        <f t="shared" si="4122"/>
        <v>0</v>
      </c>
      <c r="AF2717" s="931"/>
      <c r="AG2717" s="530">
        <f t="shared" si="4123"/>
        <v>0</v>
      </c>
      <c r="AH2717" s="530">
        <f t="shared" si="4124"/>
        <v>0</v>
      </c>
      <c r="AI2717" s="641"/>
      <c r="AJ2717" s="537"/>
      <c r="AK2717" s="537"/>
      <c r="AL2717" s="537"/>
      <c r="AM2717" s="537"/>
      <c r="AN2717" s="537"/>
      <c r="AO2717" s="683" t="str">
        <f t="shared" si="4133"/>
        <v>OK</v>
      </c>
      <c r="AP2717" s="141"/>
      <c r="AQ2717" s="141"/>
      <c r="AR2717" s="552"/>
      <c r="AS2717" s="552"/>
      <c r="AT2717" s="683" t="str">
        <f t="shared" si="4134"/>
        <v>OK</v>
      </c>
      <c r="AU2717" s="593"/>
      <c r="AV2717" s="530">
        <f t="shared" si="4125"/>
        <v>0</v>
      </c>
      <c r="AW2717" s="842">
        <f t="shared" si="4126"/>
        <v>0</v>
      </c>
      <c r="AX2717" s="115">
        <f t="shared" si="4127"/>
        <v>0</v>
      </c>
      <c r="AY2717" s="5">
        <f t="shared" si="4128"/>
        <v>0</v>
      </c>
      <c r="AZ2717" s="7">
        <f t="shared" si="4135"/>
        <v>0</v>
      </c>
      <c r="BA2717" s="335" t="e">
        <f>AZ2717/AX2717</f>
        <v>#DIV/0!</v>
      </c>
      <c r="BB2717" s="23">
        <f t="shared" si="4129"/>
        <v>0</v>
      </c>
      <c r="BC2717" s="5">
        <f>AW2717</f>
        <v>0</v>
      </c>
      <c r="BD2717" s="7">
        <f t="shared" si="4138"/>
        <v>0</v>
      </c>
      <c r="BE2717" s="335" t="e">
        <f>BD2717/BB2717</f>
        <v>#DIV/0!</v>
      </c>
      <c r="BG2717" s="826" t="str">
        <f t="shared" si="4130"/>
        <v>33.00</v>
      </c>
      <c r="BH2717" s="607" t="b">
        <f>COUNTIF('Codes SEC'!$B$2:$B$250,Ministres!BG2717)&gt;0</f>
        <v>1</v>
      </c>
    </row>
    <row r="2718" spans="1:60" ht="35.1" customHeight="1" x14ac:dyDescent="0.25">
      <c r="A2718" s="222" t="s">
        <v>6127</v>
      </c>
      <c r="B2718" s="30">
        <v>18</v>
      </c>
      <c r="C2718" s="116" t="s">
        <v>0</v>
      </c>
      <c r="D2718" s="620">
        <v>1000</v>
      </c>
      <c r="F2718" s="117">
        <v>12</v>
      </c>
      <c r="G2718" s="694">
        <v>3</v>
      </c>
      <c r="H2718" s="878" t="str">
        <f t="shared" si="4080"/>
        <v>101</v>
      </c>
      <c r="I2718" s="397">
        <v>83530000</v>
      </c>
      <c r="J2718" s="380" t="s">
        <v>4003</v>
      </c>
      <c r="K2718" s="408" t="s">
        <v>3954</v>
      </c>
      <c r="L2718" s="726">
        <v>0</v>
      </c>
      <c r="M2718" s="727">
        <v>0</v>
      </c>
      <c r="N2718" s="931"/>
      <c r="O2718" s="530">
        <f t="shared" si="4119"/>
        <v>0</v>
      </c>
      <c r="P2718" s="530">
        <f t="shared" si="4120"/>
        <v>0</v>
      </c>
      <c r="Q2718" s="646"/>
      <c r="R2718" s="536"/>
      <c r="S2718" s="536"/>
      <c r="T2718" s="536"/>
      <c r="U2718" s="536"/>
      <c r="V2718" s="536"/>
      <c r="W2718" s="683" t="str">
        <f>IF(SUM(Q2718:V2718)=X2718,"OK",SUM(Q2718:V2718)-X2718)</f>
        <v>OK</v>
      </c>
      <c r="X2718" s="141"/>
      <c r="Y2718" s="141"/>
      <c r="Z2718" s="552"/>
      <c r="AA2718" s="552"/>
      <c r="AB2718" s="683" t="str">
        <f>IF(SUM(Z2718:AA2718)=AC2718,"OK",SUM(Z2718:AA2718)-AC2718)</f>
        <v>OK</v>
      </c>
      <c r="AC2718" s="593"/>
      <c r="AD2718" s="530">
        <f t="shared" si="4121"/>
        <v>0</v>
      </c>
      <c r="AE2718" s="842">
        <f t="shared" si="4122"/>
        <v>0</v>
      </c>
      <c r="AF2718" s="931"/>
      <c r="AG2718" s="530">
        <f t="shared" si="4123"/>
        <v>0</v>
      </c>
      <c r="AH2718" s="530">
        <f t="shared" si="4124"/>
        <v>0</v>
      </c>
      <c r="AI2718" s="641"/>
      <c r="AJ2718" s="537"/>
      <c r="AK2718" s="537"/>
      <c r="AL2718" s="537"/>
      <c r="AM2718" s="537"/>
      <c r="AN2718" s="537"/>
      <c r="AO2718" s="683" t="str">
        <f>IF(SUM(AI2718:AN2718)=AP2718,"OK",SUM(AI2718:AN2718)-AP2718)</f>
        <v>OK</v>
      </c>
      <c r="AP2718" s="141"/>
      <c r="AQ2718" s="141"/>
      <c r="AR2718" s="552"/>
      <c r="AS2718" s="552"/>
      <c r="AT2718" s="683" t="str">
        <f>IF(SUM(AR2718:AS2718)=AU2718,"OK",SUM(AR2718:AS2718)-AU2718)</f>
        <v>OK</v>
      </c>
      <c r="AU2718" s="593"/>
      <c r="AV2718" s="530">
        <f t="shared" si="4125"/>
        <v>0</v>
      </c>
      <c r="AW2718" s="842">
        <f t="shared" si="4126"/>
        <v>0</v>
      </c>
      <c r="AX2718" s="115">
        <f t="shared" si="4127"/>
        <v>0</v>
      </c>
      <c r="AY2718" s="5">
        <f t="shared" si="4128"/>
        <v>0</v>
      </c>
      <c r="AZ2718" s="7">
        <f>AY2718-AX2718</f>
        <v>0</v>
      </c>
      <c r="BA2718" s="335" t="e">
        <f>AZ2718/AX2718</f>
        <v>#DIV/0!</v>
      </c>
      <c r="BB2718" s="23">
        <f t="shared" si="4129"/>
        <v>0</v>
      </c>
      <c r="BC2718" s="5">
        <f>AW2718</f>
        <v>0</v>
      </c>
      <c r="BD2718" s="7">
        <f>BC2718-BB2718</f>
        <v>0</v>
      </c>
      <c r="BE2718" s="335" t="e">
        <f>BD2718/BB2718</f>
        <v>#DIV/0!</v>
      </c>
      <c r="BG2718" s="826" t="str">
        <f t="shared" si="4130"/>
        <v>35.30</v>
      </c>
      <c r="BH2718" s="607" t="b">
        <f>COUNTIF('Codes SEC'!$B$2:$B$250,Ministres!BG2718)&gt;0</f>
        <v>1</v>
      </c>
    </row>
    <row r="2719" spans="1:60" ht="30.6" x14ac:dyDescent="0.25">
      <c r="A2719" s="222" t="s">
        <v>6127</v>
      </c>
      <c r="B2719" s="112">
        <v>18</v>
      </c>
      <c r="C2719" s="116" t="s">
        <v>0</v>
      </c>
      <c r="D2719" s="620">
        <v>1000</v>
      </c>
      <c r="E2719" s="278"/>
      <c r="F2719" s="116">
        <v>12</v>
      </c>
      <c r="G2719" s="694">
        <v>3</v>
      </c>
      <c r="H2719" s="878" t="str">
        <f t="shared" si="4080"/>
        <v>101</v>
      </c>
      <c r="I2719" s="397" t="s">
        <v>3278</v>
      </c>
      <c r="J2719" s="380" t="s">
        <v>2950</v>
      </c>
      <c r="K2719" s="411" t="s">
        <v>18</v>
      </c>
      <c r="L2719" s="733">
        <v>23</v>
      </c>
      <c r="M2719" s="734">
        <v>23</v>
      </c>
      <c r="N2719" s="931"/>
      <c r="O2719" s="530">
        <f t="shared" si="4119"/>
        <v>-23</v>
      </c>
      <c r="P2719" s="530" t="str">
        <f t="shared" si="4120"/>
        <v xml:space="preserve">0 </v>
      </c>
      <c r="Q2719" s="646"/>
      <c r="R2719" s="536"/>
      <c r="S2719" s="536"/>
      <c r="T2719" s="536"/>
      <c r="U2719" s="536"/>
      <c r="V2719" s="536"/>
      <c r="W2719" s="683" t="str">
        <f>IF(SUM(Q2719:V2719)=X2719,"OK",SUM(Q2719:V2719)-X2719)</f>
        <v>OK</v>
      </c>
      <c r="X2719" s="141"/>
      <c r="Y2719" s="141"/>
      <c r="Z2719" s="552"/>
      <c r="AA2719" s="552"/>
      <c r="AB2719" s="683" t="str">
        <f>IF(SUM(Z2719:AA2719)=AC2719,"OK",SUM(Z2719:AA2719)-AC2719)</f>
        <v>OK</v>
      </c>
      <c r="AC2719" s="593"/>
      <c r="AD2719" s="530">
        <f t="shared" si="4121"/>
        <v>0</v>
      </c>
      <c r="AE2719" s="842">
        <f t="shared" si="4122"/>
        <v>0</v>
      </c>
      <c r="AF2719" s="931"/>
      <c r="AG2719" s="530">
        <f t="shared" si="4123"/>
        <v>-23</v>
      </c>
      <c r="AH2719" s="530" t="str">
        <f t="shared" si="4124"/>
        <v xml:space="preserve">0 </v>
      </c>
      <c r="AI2719" s="641"/>
      <c r="AJ2719" s="537"/>
      <c r="AK2719" s="537"/>
      <c r="AL2719" s="537"/>
      <c r="AM2719" s="537"/>
      <c r="AN2719" s="537"/>
      <c r="AO2719" s="683" t="str">
        <f>IF(SUM(AI2719:AN2719)=AP2719,"OK",SUM(AI2719:AN2719)-AP2719)</f>
        <v>OK</v>
      </c>
      <c r="AP2719" s="141"/>
      <c r="AQ2719" s="141"/>
      <c r="AR2719" s="552"/>
      <c r="AS2719" s="552"/>
      <c r="AT2719" s="683" t="str">
        <f>IF(SUM(AR2719:AS2719)=AU2719,"OK",SUM(AR2719:AS2719)-AU2719)</f>
        <v>OK</v>
      </c>
      <c r="AU2719" s="593"/>
      <c r="AV2719" s="530">
        <f t="shared" si="4125"/>
        <v>0</v>
      </c>
      <c r="AW2719" s="842">
        <f t="shared" si="4126"/>
        <v>0</v>
      </c>
      <c r="AX2719" s="115">
        <f t="shared" si="4127"/>
        <v>23</v>
      </c>
      <c r="AY2719" s="5">
        <f t="shared" si="4128"/>
        <v>0</v>
      </c>
      <c r="AZ2719" s="7">
        <f>AY2719-AX2719</f>
        <v>-23</v>
      </c>
      <c r="BA2719" s="335">
        <f>AZ2719/AX2719</f>
        <v>-1</v>
      </c>
      <c r="BB2719" s="23">
        <f t="shared" si="4129"/>
        <v>23</v>
      </c>
      <c r="BC2719" s="5">
        <f>AW2719</f>
        <v>0</v>
      </c>
      <c r="BD2719" s="7">
        <f>BC2719-BB2719</f>
        <v>-23</v>
      </c>
      <c r="BE2719" s="335">
        <f>BD2719/BB2719</f>
        <v>-1</v>
      </c>
      <c r="BG2719" s="826" t="str">
        <f t="shared" si="4130"/>
        <v>35.40</v>
      </c>
      <c r="BH2719" s="607" t="b">
        <f>COUNTIF('Codes SEC'!$B$2:$B$250,Ministres!BG2719)&gt;0</f>
        <v>1</v>
      </c>
    </row>
    <row r="2720" spans="1:60" ht="30.6" x14ac:dyDescent="0.25">
      <c r="A2720" s="222" t="s">
        <v>6127</v>
      </c>
      <c r="B2720" s="112">
        <v>18</v>
      </c>
      <c r="C2720" s="116" t="s">
        <v>0</v>
      </c>
      <c r="D2720" s="620">
        <v>1000</v>
      </c>
      <c r="E2720" s="278"/>
      <c r="F2720" s="116">
        <v>12</v>
      </c>
      <c r="G2720" s="694">
        <v>3</v>
      </c>
      <c r="H2720" s="878" t="str">
        <f t="shared" si="4080"/>
        <v>101</v>
      </c>
      <c r="I2720" s="397">
        <v>83540000</v>
      </c>
      <c r="J2720" s="380" t="s">
        <v>3815</v>
      </c>
      <c r="K2720" s="411" t="s">
        <v>3767</v>
      </c>
      <c r="L2720" s="733">
        <v>0</v>
      </c>
      <c r="M2720" s="734">
        <v>0</v>
      </c>
      <c r="N2720" s="931"/>
      <c r="O2720" s="530">
        <f t="shared" si="4119"/>
        <v>0</v>
      </c>
      <c r="P2720" s="530">
        <f t="shared" si="4120"/>
        <v>0</v>
      </c>
      <c r="Q2720" s="646"/>
      <c r="R2720" s="536"/>
      <c r="S2720" s="536"/>
      <c r="T2720" s="536"/>
      <c r="U2720" s="536"/>
      <c r="V2720" s="536"/>
      <c r="W2720" s="683" t="str">
        <f>IF(SUM(Q2720:V2720)=X2720,"OK",SUM(Q2720:V2720)-X2720)</f>
        <v>OK</v>
      </c>
      <c r="X2720" s="141"/>
      <c r="Y2720" s="141"/>
      <c r="Z2720" s="552"/>
      <c r="AA2720" s="552"/>
      <c r="AB2720" s="683" t="str">
        <f>IF(SUM(Z2720:AA2720)=AC2720,"OK",SUM(Z2720:AA2720)-AC2720)</f>
        <v>OK</v>
      </c>
      <c r="AC2720" s="593"/>
      <c r="AD2720" s="530">
        <f t="shared" si="4121"/>
        <v>0</v>
      </c>
      <c r="AE2720" s="842">
        <f t="shared" si="4122"/>
        <v>0</v>
      </c>
      <c r="AF2720" s="931"/>
      <c r="AG2720" s="530">
        <f t="shared" si="4123"/>
        <v>0</v>
      </c>
      <c r="AH2720" s="530">
        <f t="shared" si="4124"/>
        <v>0</v>
      </c>
      <c r="AI2720" s="641"/>
      <c r="AJ2720" s="537"/>
      <c r="AK2720" s="537"/>
      <c r="AL2720" s="537"/>
      <c r="AM2720" s="537"/>
      <c r="AN2720" s="537"/>
      <c r="AO2720" s="683" t="str">
        <f>IF(SUM(AI2720:AN2720)=AP2720,"OK",SUM(AI2720:AN2720)-AP2720)</f>
        <v>OK</v>
      </c>
      <c r="AP2720" s="141"/>
      <c r="AQ2720" s="141"/>
      <c r="AR2720" s="552"/>
      <c r="AS2720" s="552"/>
      <c r="AT2720" s="683" t="str">
        <f>IF(SUM(AR2720:AS2720)=AU2720,"OK",SUM(AR2720:AS2720)-AU2720)</f>
        <v>OK</v>
      </c>
      <c r="AU2720" s="593"/>
      <c r="AV2720" s="530">
        <f t="shared" si="4125"/>
        <v>0</v>
      </c>
      <c r="AW2720" s="842">
        <f t="shared" si="4126"/>
        <v>0</v>
      </c>
      <c r="AX2720" s="115">
        <f t="shared" si="4127"/>
        <v>0</v>
      </c>
      <c r="AY2720" s="5">
        <f t="shared" si="4128"/>
        <v>0</v>
      </c>
      <c r="AZ2720" s="7">
        <f>AY2720-AX2720</f>
        <v>0</v>
      </c>
      <c r="BA2720" s="335" t="e">
        <f>AZ2720/AX2720</f>
        <v>#DIV/0!</v>
      </c>
      <c r="BB2720" s="23">
        <f t="shared" si="4129"/>
        <v>0</v>
      </c>
      <c r="BC2720" s="5">
        <f>AW2720</f>
        <v>0</v>
      </c>
      <c r="BD2720" s="7">
        <f>BC2720-BB2720</f>
        <v>0</v>
      </c>
      <c r="BE2720" s="335" t="e">
        <f>BD2720/BB2720</f>
        <v>#DIV/0!</v>
      </c>
      <c r="BG2720" s="826" t="str">
        <f t="shared" si="4130"/>
        <v>35.40</v>
      </c>
      <c r="BH2720" s="607" t="b">
        <f>COUNTIF('Codes SEC'!$B$2:$B$250,Ministres!BG2720)&gt;0</f>
        <v>1</v>
      </c>
    </row>
    <row r="2721" spans="1:66" ht="30.6" x14ac:dyDescent="0.25">
      <c r="A2721" s="222" t="s">
        <v>6127</v>
      </c>
      <c r="B2721" s="112">
        <v>18</v>
      </c>
      <c r="C2721" s="116" t="s">
        <v>0</v>
      </c>
      <c r="D2721" s="620">
        <v>1000</v>
      </c>
      <c r="E2721" s="278"/>
      <c r="F2721" s="116">
        <v>12</v>
      </c>
      <c r="G2721" s="694">
        <v>3</v>
      </c>
      <c r="H2721" s="878" t="str">
        <f t="shared" si="4080"/>
        <v>101</v>
      </c>
      <c r="I2721" s="397" t="s">
        <v>3260</v>
      </c>
      <c r="J2721" s="380" t="s">
        <v>2951</v>
      </c>
      <c r="K2721" s="422" t="s">
        <v>3924</v>
      </c>
      <c r="L2721" s="733">
        <v>0</v>
      </c>
      <c r="M2721" s="734">
        <v>0</v>
      </c>
      <c r="N2721" s="931"/>
      <c r="O2721" s="530">
        <f t="shared" si="4119"/>
        <v>0</v>
      </c>
      <c r="P2721" s="530">
        <f t="shared" si="4120"/>
        <v>0</v>
      </c>
      <c r="Q2721" s="646"/>
      <c r="R2721" s="536"/>
      <c r="S2721" s="536"/>
      <c r="T2721" s="536"/>
      <c r="U2721" s="536"/>
      <c r="V2721" s="536"/>
      <c r="W2721" s="683" t="str">
        <f t="shared" si="4131"/>
        <v>OK</v>
      </c>
      <c r="X2721" s="141"/>
      <c r="Y2721" s="141"/>
      <c r="Z2721" s="552"/>
      <c r="AA2721" s="552"/>
      <c r="AB2721" s="683" t="str">
        <f t="shared" si="4132"/>
        <v>OK</v>
      </c>
      <c r="AC2721" s="593"/>
      <c r="AD2721" s="530">
        <f t="shared" si="4121"/>
        <v>0</v>
      </c>
      <c r="AE2721" s="842">
        <f t="shared" si="4122"/>
        <v>0</v>
      </c>
      <c r="AF2721" s="931"/>
      <c r="AG2721" s="530">
        <f t="shared" si="4123"/>
        <v>0</v>
      </c>
      <c r="AH2721" s="530">
        <f t="shared" si="4124"/>
        <v>0</v>
      </c>
      <c r="AI2721" s="641"/>
      <c r="AJ2721" s="537"/>
      <c r="AK2721" s="537"/>
      <c r="AL2721" s="537"/>
      <c r="AM2721" s="537"/>
      <c r="AN2721" s="537"/>
      <c r="AO2721" s="683" t="str">
        <f t="shared" si="4133"/>
        <v>OK</v>
      </c>
      <c r="AP2721" s="141"/>
      <c r="AQ2721" s="141"/>
      <c r="AR2721" s="552"/>
      <c r="AS2721" s="552"/>
      <c r="AT2721" s="683" t="str">
        <f t="shared" si="4134"/>
        <v>OK</v>
      </c>
      <c r="AU2721" s="593"/>
      <c r="AV2721" s="530">
        <f t="shared" si="4125"/>
        <v>0</v>
      </c>
      <c r="AW2721" s="842">
        <f t="shared" si="4126"/>
        <v>0</v>
      </c>
      <c r="AX2721" s="115">
        <f t="shared" si="4127"/>
        <v>0</v>
      </c>
      <c r="AY2721" s="5">
        <f t="shared" si="4128"/>
        <v>0</v>
      </c>
      <c r="AZ2721" s="7">
        <f t="shared" si="4135"/>
        <v>0</v>
      </c>
      <c r="BA2721" s="335" t="e">
        <f t="shared" si="4136"/>
        <v>#DIV/0!</v>
      </c>
      <c r="BB2721" s="23">
        <f t="shared" si="4129"/>
        <v>0</v>
      </c>
      <c r="BC2721" s="5">
        <f t="shared" si="4140"/>
        <v>0</v>
      </c>
      <c r="BD2721" s="7">
        <f t="shared" si="4138"/>
        <v>0</v>
      </c>
      <c r="BE2721" s="335" t="e">
        <f t="shared" si="4139"/>
        <v>#DIV/0!</v>
      </c>
      <c r="BG2721" s="826" t="str">
        <f t="shared" si="4130"/>
        <v>41.40</v>
      </c>
      <c r="BH2721" s="607" t="b">
        <f>COUNTIF('Codes SEC'!$B$2:$B$250,Ministres!BG2721)&gt;0</f>
        <v>1</v>
      </c>
    </row>
    <row r="2722" spans="1:66" ht="30.6" x14ac:dyDescent="0.25">
      <c r="A2722" s="222" t="s">
        <v>6127</v>
      </c>
      <c r="B2722" s="30">
        <v>18</v>
      </c>
      <c r="C2722" s="116" t="s">
        <v>0</v>
      </c>
      <c r="D2722" s="620">
        <v>1000</v>
      </c>
      <c r="F2722" s="117">
        <v>5</v>
      </c>
      <c r="G2722" s="694">
        <v>3</v>
      </c>
      <c r="H2722" s="878" t="str">
        <f t="shared" si="4080"/>
        <v>101</v>
      </c>
      <c r="I2722" s="397" t="s">
        <v>3260</v>
      </c>
      <c r="J2722" s="380" t="s">
        <v>2952</v>
      </c>
      <c r="K2722" s="408" t="s">
        <v>19</v>
      </c>
      <c r="L2722" s="726">
        <v>1</v>
      </c>
      <c r="M2722" s="727">
        <v>1</v>
      </c>
      <c r="N2722" s="931"/>
      <c r="O2722" s="530">
        <f t="shared" si="4119"/>
        <v>-1</v>
      </c>
      <c r="P2722" s="530" t="str">
        <f t="shared" si="4120"/>
        <v xml:space="preserve">0 </v>
      </c>
      <c r="Q2722" s="646"/>
      <c r="R2722" s="536"/>
      <c r="S2722" s="536"/>
      <c r="T2722" s="536"/>
      <c r="U2722" s="536"/>
      <c r="V2722" s="536"/>
      <c r="W2722" s="683" t="str">
        <f t="shared" si="4131"/>
        <v>OK</v>
      </c>
      <c r="X2722" s="141"/>
      <c r="Y2722" s="141"/>
      <c r="Z2722" s="552"/>
      <c r="AA2722" s="552"/>
      <c r="AB2722" s="683" t="str">
        <f t="shared" si="4132"/>
        <v>OK</v>
      </c>
      <c r="AC2722" s="593"/>
      <c r="AD2722" s="530">
        <f t="shared" si="4121"/>
        <v>0</v>
      </c>
      <c r="AE2722" s="842">
        <f t="shared" si="4122"/>
        <v>0</v>
      </c>
      <c r="AF2722" s="931"/>
      <c r="AG2722" s="530">
        <f t="shared" si="4123"/>
        <v>-1</v>
      </c>
      <c r="AH2722" s="530" t="str">
        <f t="shared" si="4124"/>
        <v xml:space="preserve">0 </v>
      </c>
      <c r="AI2722" s="641"/>
      <c r="AJ2722" s="537"/>
      <c r="AK2722" s="537"/>
      <c r="AL2722" s="537"/>
      <c r="AM2722" s="537"/>
      <c r="AN2722" s="537"/>
      <c r="AO2722" s="683" t="str">
        <f t="shared" si="4133"/>
        <v>OK</v>
      </c>
      <c r="AP2722" s="141"/>
      <c r="AQ2722" s="141"/>
      <c r="AR2722" s="552"/>
      <c r="AS2722" s="552"/>
      <c r="AT2722" s="683" t="str">
        <f t="shared" si="4134"/>
        <v>OK</v>
      </c>
      <c r="AU2722" s="593"/>
      <c r="AV2722" s="530">
        <f t="shared" si="4125"/>
        <v>0</v>
      </c>
      <c r="AW2722" s="842">
        <f t="shared" si="4126"/>
        <v>0</v>
      </c>
      <c r="AX2722" s="115">
        <f t="shared" si="4127"/>
        <v>1</v>
      </c>
      <c r="AY2722" s="5">
        <f t="shared" si="4128"/>
        <v>0</v>
      </c>
      <c r="AZ2722" s="7">
        <f t="shared" si="4135"/>
        <v>-1</v>
      </c>
      <c r="BA2722" s="335">
        <f t="shared" si="4136"/>
        <v>-1</v>
      </c>
      <c r="BB2722" s="23">
        <f t="shared" si="4129"/>
        <v>1</v>
      </c>
      <c r="BC2722" s="5">
        <f t="shared" si="4140"/>
        <v>0</v>
      </c>
      <c r="BD2722" s="7">
        <f t="shared" si="4138"/>
        <v>-1</v>
      </c>
      <c r="BE2722" s="335">
        <f t="shared" si="4139"/>
        <v>-1</v>
      </c>
      <c r="BG2722" s="826" t="str">
        <f t="shared" si="4130"/>
        <v>41.40</v>
      </c>
      <c r="BH2722" s="607" t="b">
        <f>COUNTIF('Codes SEC'!$B$2:$B$250,Ministres!BG2722)&gt;0</f>
        <v>1</v>
      </c>
    </row>
    <row r="2723" spans="1:66" ht="30.6" x14ac:dyDescent="0.25">
      <c r="A2723" s="222" t="s">
        <v>6127</v>
      </c>
      <c r="B2723" s="112">
        <v>18</v>
      </c>
      <c r="C2723" s="116" t="s">
        <v>0</v>
      </c>
      <c r="D2723" s="620">
        <v>1000</v>
      </c>
      <c r="E2723" s="278"/>
      <c r="F2723" s="116">
        <v>12</v>
      </c>
      <c r="G2723" s="694">
        <v>3</v>
      </c>
      <c r="H2723" s="878" t="str">
        <f t="shared" si="4080"/>
        <v>101</v>
      </c>
      <c r="I2723" s="397" t="s">
        <v>3274</v>
      </c>
      <c r="J2723" s="380" t="s">
        <v>2957</v>
      </c>
      <c r="K2723" s="408" t="s">
        <v>1721</v>
      </c>
      <c r="L2723" s="733">
        <v>0</v>
      </c>
      <c r="M2723" s="734">
        <v>0</v>
      </c>
      <c r="N2723" s="931"/>
      <c r="O2723" s="530">
        <f t="shared" si="4119"/>
        <v>0</v>
      </c>
      <c r="P2723" s="530">
        <f t="shared" si="4120"/>
        <v>0</v>
      </c>
      <c r="Q2723" s="646"/>
      <c r="R2723" s="536"/>
      <c r="S2723" s="536"/>
      <c r="T2723" s="536"/>
      <c r="U2723" s="536"/>
      <c r="V2723" s="536"/>
      <c r="W2723" s="683" t="str">
        <f>IF(SUM(Q2723:V2723)=X2723,"OK",SUM(Q2723:V2723)-X2723)</f>
        <v>OK</v>
      </c>
      <c r="X2723" s="141"/>
      <c r="Y2723" s="141"/>
      <c r="Z2723" s="552"/>
      <c r="AA2723" s="552"/>
      <c r="AB2723" s="683" t="str">
        <f>IF(SUM(Z2723:AA2723)=AC2723,"OK",SUM(Z2723:AA2723)-AC2723)</f>
        <v>OK</v>
      </c>
      <c r="AC2723" s="593"/>
      <c r="AD2723" s="530">
        <f t="shared" si="4121"/>
        <v>0</v>
      </c>
      <c r="AE2723" s="842">
        <f t="shared" si="4122"/>
        <v>0</v>
      </c>
      <c r="AF2723" s="931"/>
      <c r="AG2723" s="530">
        <f t="shared" si="4123"/>
        <v>0</v>
      </c>
      <c r="AH2723" s="530">
        <f t="shared" si="4124"/>
        <v>0</v>
      </c>
      <c r="AI2723" s="641"/>
      <c r="AJ2723" s="537"/>
      <c r="AK2723" s="537"/>
      <c r="AL2723" s="537"/>
      <c r="AM2723" s="537"/>
      <c r="AN2723" s="537"/>
      <c r="AO2723" s="683" t="str">
        <f>IF(SUM(AI2723:AN2723)=AP2723,"OK",SUM(AI2723:AN2723)-AP2723)</f>
        <v>OK</v>
      </c>
      <c r="AP2723" s="141"/>
      <c r="AQ2723" s="141"/>
      <c r="AR2723" s="552"/>
      <c r="AS2723" s="552"/>
      <c r="AT2723" s="683" t="str">
        <f>IF(SUM(AR2723:AS2723)=AU2723,"OK",SUM(AR2723:AS2723)-AU2723)</f>
        <v>OK</v>
      </c>
      <c r="AU2723" s="593"/>
      <c r="AV2723" s="530">
        <f t="shared" si="4125"/>
        <v>0</v>
      </c>
      <c r="AW2723" s="842">
        <f t="shared" si="4126"/>
        <v>0</v>
      </c>
      <c r="AX2723" s="115">
        <f t="shared" si="4127"/>
        <v>0</v>
      </c>
      <c r="AY2723" s="5">
        <f t="shared" si="4128"/>
        <v>0</v>
      </c>
      <c r="AZ2723" s="7">
        <f>AY2723-AX2723</f>
        <v>0</v>
      </c>
      <c r="BA2723" s="335" t="e">
        <f>AZ2723/AX2723</f>
        <v>#DIV/0!</v>
      </c>
      <c r="BB2723" s="23">
        <f t="shared" si="4129"/>
        <v>0</v>
      </c>
      <c r="BC2723" s="5">
        <f>AW2723</f>
        <v>0</v>
      </c>
      <c r="BD2723" s="7">
        <f>BC2723-BB2723</f>
        <v>0</v>
      </c>
      <c r="BE2723" s="335" t="e">
        <f>BD2723/BB2723</f>
        <v>#DIV/0!</v>
      </c>
      <c r="BG2723" s="826" t="str">
        <f t="shared" si="4130"/>
        <v>43.12</v>
      </c>
      <c r="BH2723" s="607" t="b">
        <f>COUNTIF('Codes SEC'!$B$2:$B$250,Ministres!BG2723)&gt;0</f>
        <v>1</v>
      </c>
    </row>
    <row r="2724" spans="1:66" ht="30.6" x14ac:dyDescent="0.25">
      <c r="A2724" s="222" t="s">
        <v>6127</v>
      </c>
      <c r="B2724" s="112">
        <v>18</v>
      </c>
      <c r="C2724" s="116" t="s">
        <v>0</v>
      </c>
      <c r="D2724" s="620">
        <v>1000</v>
      </c>
      <c r="E2724" s="278"/>
      <c r="F2724" s="116">
        <v>12</v>
      </c>
      <c r="G2724" s="694">
        <v>2</v>
      </c>
      <c r="H2724" s="878" t="str">
        <f t="shared" si="4080"/>
        <v>101</v>
      </c>
      <c r="I2724" s="397" t="s">
        <v>3275</v>
      </c>
      <c r="J2724" s="380" t="s">
        <v>2960</v>
      </c>
      <c r="K2724" s="422" t="s">
        <v>3926</v>
      </c>
      <c r="L2724" s="733">
        <v>0</v>
      </c>
      <c r="M2724" s="734">
        <v>0</v>
      </c>
      <c r="N2724" s="931"/>
      <c r="O2724" s="530">
        <f t="shared" si="4119"/>
        <v>0</v>
      </c>
      <c r="P2724" s="530">
        <f t="shared" si="4120"/>
        <v>0</v>
      </c>
      <c r="Q2724" s="646"/>
      <c r="R2724" s="536"/>
      <c r="S2724" s="536"/>
      <c r="T2724" s="536"/>
      <c r="U2724" s="536"/>
      <c r="V2724" s="536"/>
      <c r="W2724" s="683" t="str">
        <f>IF(SUM(Q2724:V2724)=X2724,"OK",SUM(Q2724:V2724)-X2724)</f>
        <v>OK</v>
      </c>
      <c r="X2724" s="141"/>
      <c r="Y2724" s="141"/>
      <c r="Z2724" s="552"/>
      <c r="AA2724" s="552"/>
      <c r="AB2724" s="683" t="str">
        <f>IF(SUM(Z2724:AA2724)=AC2724,"OK",SUM(Z2724:AA2724)-AC2724)</f>
        <v>OK</v>
      </c>
      <c r="AC2724" s="593"/>
      <c r="AD2724" s="530">
        <f t="shared" si="4121"/>
        <v>0</v>
      </c>
      <c r="AE2724" s="842">
        <f t="shared" si="4122"/>
        <v>0</v>
      </c>
      <c r="AF2724" s="931"/>
      <c r="AG2724" s="530">
        <f t="shared" si="4123"/>
        <v>0</v>
      </c>
      <c r="AH2724" s="530">
        <f t="shared" si="4124"/>
        <v>0</v>
      </c>
      <c r="AI2724" s="641"/>
      <c r="AJ2724" s="537"/>
      <c r="AK2724" s="537"/>
      <c r="AL2724" s="537"/>
      <c r="AM2724" s="537"/>
      <c r="AN2724" s="537"/>
      <c r="AO2724" s="683" t="str">
        <f>IF(SUM(AI2724:AN2724)=AP2724,"OK",SUM(AI2724:AN2724)-AP2724)</f>
        <v>OK</v>
      </c>
      <c r="AP2724" s="141"/>
      <c r="AQ2724" s="141"/>
      <c r="AR2724" s="552"/>
      <c r="AS2724" s="552"/>
      <c r="AT2724" s="683" t="str">
        <f>IF(SUM(AR2724:AS2724)=AU2724,"OK",SUM(AR2724:AS2724)-AU2724)</f>
        <v>OK</v>
      </c>
      <c r="AU2724" s="593"/>
      <c r="AV2724" s="530">
        <f t="shared" si="4125"/>
        <v>0</v>
      </c>
      <c r="AW2724" s="842">
        <f t="shared" si="4126"/>
        <v>0</v>
      </c>
      <c r="AX2724" s="115">
        <f t="shared" si="4127"/>
        <v>0</v>
      </c>
      <c r="AY2724" s="5">
        <f t="shared" si="4128"/>
        <v>0</v>
      </c>
      <c r="AZ2724" s="7">
        <f>AY2724-AX2724</f>
        <v>0</v>
      </c>
      <c r="BA2724" s="335" t="e">
        <f>AZ2724/AX2724</f>
        <v>#DIV/0!</v>
      </c>
      <c r="BB2724" s="23">
        <f t="shared" si="4129"/>
        <v>0</v>
      </c>
      <c r="BC2724" s="5">
        <f>AW2724</f>
        <v>0</v>
      </c>
      <c r="BD2724" s="7">
        <f>BC2724-BB2724</f>
        <v>0</v>
      </c>
      <c r="BE2724" s="335" t="e">
        <f>BD2724/BB2724</f>
        <v>#DIV/0!</v>
      </c>
      <c r="BG2724" s="826" t="str">
        <f t="shared" si="4130"/>
        <v>43.40</v>
      </c>
      <c r="BH2724" s="607" t="b">
        <f>COUNTIF('Codes SEC'!$B$2:$B$250,Ministres!BG2724)&gt;0</f>
        <v>1</v>
      </c>
    </row>
    <row r="2725" spans="1:66" ht="30.6" x14ac:dyDescent="0.25">
      <c r="A2725" s="222" t="s">
        <v>6127</v>
      </c>
      <c r="B2725" s="112">
        <v>18</v>
      </c>
      <c r="C2725" s="116" t="s">
        <v>0</v>
      </c>
      <c r="D2725" s="620">
        <v>1000</v>
      </c>
      <c r="E2725" s="278"/>
      <c r="F2725" s="116">
        <v>12</v>
      </c>
      <c r="G2725" s="694">
        <v>3</v>
      </c>
      <c r="H2725" s="878" t="str">
        <f t="shared" si="4080"/>
        <v>101</v>
      </c>
      <c r="I2725" s="397" t="s">
        <v>3275</v>
      </c>
      <c r="J2725" s="380" t="s">
        <v>2954</v>
      </c>
      <c r="K2725" s="408" t="s">
        <v>3925</v>
      </c>
      <c r="L2725" s="733">
        <v>141</v>
      </c>
      <c r="M2725" s="734">
        <v>141</v>
      </c>
      <c r="N2725" s="931"/>
      <c r="O2725" s="530">
        <f t="shared" si="4119"/>
        <v>-141</v>
      </c>
      <c r="P2725" s="530" t="str">
        <f t="shared" si="4120"/>
        <v xml:space="preserve">0 </v>
      </c>
      <c r="Q2725" s="646"/>
      <c r="R2725" s="536"/>
      <c r="S2725" s="536"/>
      <c r="T2725" s="536"/>
      <c r="U2725" s="536"/>
      <c r="V2725" s="536"/>
      <c r="W2725" s="683" t="str">
        <f t="shared" si="4131"/>
        <v>OK</v>
      </c>
      <c r="X2725" s="141"/>
      <c r="Y2725" s="141"/>
      <c r="Z2725" s="552"/>
      <c r="AA2725" s="552"/>
      <c r="AB2725" s="683" t="str">
        <f t="shared" si="4132"/>
        <v>OK</v>
      </c>
      <c r="AC2725" s="593"/>
      <c r="AD2725" s="530">
        <f t="shared" si="4121"/>
        <v>0</v>
      </c>
      <c r="AE2725" s="842">
        <f t="shared" si="4122"/>
        <v>0</v>
      </c>
      <c r="AF2725" s="931"/>
      <c r="AG2725" s="530">
        <f t="shared" si="4123"/>
        <v>-141</v>
      </c>
      <c r="AH2725" s="530" t="str">
        <f t="shared" si="4124"/>
        <v xml:space="preserve">0 </v>
      </c>
      <c r="AI2725" s="641"/>
      <c r="AJ2725" s="537"/>
      <c r="AK2725" s="537"/>
      <c r="AL2725" s="537"/>
      <c r="AM2725" s="537"/>
      <c r="AN2725" s="537"/>
      <c r="AO2725" s="683" t="str">
        <f t="shared" si="4133"/>
        <v>OK</v>
      </c>
      <c r="AP2725" s="141"/>
      <c r="AQ2725" s="141"/>
      <c r="AR2725" s="552"/>
      <c r="AS2725" s="552"/>
      <c r="AT2725" s="683" t="str">
        <f t="shared" si="4134"/>
        <v>OK</v>
      </c>
      <c r="AU2725" s="593"/>
      <c r="AV2725" s="530">
        <f t="shared" si="4125"/>
        <v>0</v>
      </c>
      <c r="AW2725" s="842">
        <f t="shared" si="4126"/>
        <v>0</v>
      </c>
      <c r="AX2725" s="115">
        <f t="shared" si="4127"/>
        <v>141</v>
      </c>
      <c r="AY2725" s="5">
        <f t="shared" si="4128"/>
        <v>0</v>
      </c>
      <c r="AZ2725" s="7">
        <f t="shared" si="4135"/>
        <v>-141</v>
      </c>
      <c r="BA2725" s="335">
        <f t="shared" ref="BA2725:BA2732" si="4141">AZ2725/AX2725</f>
        <v>-1</v>
      </c>
      <c r="BB2725" s="23">
        <f t="shared" si="4129"/>
        <v>141</v>
      </c>
      <c r="BC2725" s="5">
        <f t="shared" ref="BC2725:BC2732" si="4142">AW2725</f>
        <v>0</v>
      </c>
      <c r="BD2725" s="7">
        <f t="shared" si="4138"/>
        <v>-141</v>
      </c>
      <c r="BE2725" s="335">
        <f t="shared" ref="BE2725:BE2732" si="4143">BD2725/BB2725</f>
        <v>-1</v>
      </c>
      <c r="BG2725" s="826" t="str">
        <f t="shared" si="4130"/>
        <v>43.40</v>
      </c>
      <c r="BH2725" s="607" t="b">
        <f>COUNTIF('Codes SEC'!$B$2:$B$250,Ministres!BG2725)&gt;0</f>
        <v>1</v>
      </c>
    </row>
    <row r="2726" spans="1:66" ht="30.6" x14ac:dyDescent="0.25">
      <c r="A2726" s="222" t="s">
        <v>6127</v>
      </c>
      <c r="B2726" s="112">
        <v>18</v>
      </c>
      <c r="C2726" s="116" t="s">
        <v>0</v>
      </c>
      <c r="D2726" s="620">
        <v>1000</v>
      </c>
      <c r="E2726" s="278"/>
      <c r="F2726" s="116">
        <v>12</v>
      </c>
      <c r="G2726" s="694">
        <v>3</v>
      </c>
      <c r="H2726" s="878" t="str">
        <f t="shared" si="4080"/>
        <v>101</v>
      </c>
      <c r="I2726" s="397" t="s">
        <v>3275</v>
      </c>
      <c r="J2726" s="380" t="s">
        <v>2959</v>
      </c>
      <c r="K2726" s="408" t="s">
        <v>1723</v>
      </c>
      <c r="L2726" s="733">
        <v>250</v>
      </c>
      <c r="M2726" s="734">
        <v>250</v>
      </c>
      <c r="N2726" s="931"/>
      <c r="O2726" s="530">
        <f t="shared" si="4119"/>
        <v>-250</v>
      </c>
      <c r="P2726" s="530" t="str">
        <f t="shared" si="4120"/>
        <v xml:space="preserve">0 </v>
      </c>
      <c r="Q2726" s="646"/>
      <c r="R2726" s="536"/>
      <c r="S2726" s="536"/>
      <c r="T2726" s="536"/>
      <c r="U2726" s="536"/>
      <c r="V2726" s="536"/>
      <c r="W2726" s="683" t="str">
        <f t="shared" si="4131"/>
        <v>OK</v>
      </c>
      <c r="X2726" s="141"/>
      <c r="Y2726" s="141"/>
      <c r="Z2726" s="552"/>
      <c r="AA2726" s="552"/>
      <c r="AB2726" s="683" t="str">
        <f t="shared" si="4132"/>
        <v>OK</v>
      </c>
      <c r="AC2726" s="593"/>
      <c r="AD2726" s="530">
        <f t="shared" si="4121"/>
        <v>0</v>
      </c>
      <c r="AE2726" s="842">
        <f t="shared" si="4122"/>
        <v>0</v>
      </c>
      <c r="AF2726" s="931"/>
      <c r="AG2726" s="530">
        <f t="shared" si="4123"/>
        <v>-250</v>
      </c>
      <c r="AH2726" s="530" t="str">
        <f t="shared" si="4124"/>
        <v xml:space="preserve">0 </v>
      </c>
      <c r="AI2726" s="641"/>
      <c r="AJ2726" s="537"/>
      <c r="AK2726" s="537"/>
      <c r="AL2726" s="537"/>
      <c r="AM2726" s="537"/>
      <c r="AN2726" s="537"/>
      <c r="AO2726" s="683" t="str">
        <f t="shared" si="4133"/>
        <v>OK</v>
      </c>
      <c r="AP2726" s="141"/>
      <c r="AQ2726" s="141"/>
      <c r="AR2726" s="552"/>
      <c r="AS2726" s="552"/>
      <c r="AT2726" s="683" t="str">
        <f t="shared" si="4134"/>
        <v>OK</v>
      </c>
      <c r="AU2726" s="593"/>
      <c r="AV2726" s="530">
        <f t="shared" si="4125"/>
        <v>0</v>
      </c>
      <c r="AW2726" s="842">
        <f t="shared" si="4126"/>
        <v>0</v>
      </c>
      <c r="AX2726" s="115">
        <f t="shared" si="4127"/>
        <v>250</v>
      </c>
      <c r="AY2726" s="5">
        <f t="shared" si="4128"/>
        <v>0</v>
      </c>
      <c r="AZ2726" s="7">
        <f t="shared" si="4135"/>
        <v>-250</v>
      </c>
      <c r="BA2726" s="335">
        <f t="shared" si="4141"/>
        <v>-1</v>
      </c>
      <c r="BB2726" s="23">
        <f t="shared" si="4129"/>
        <v>250</v>
      </c>
      <c r="BC2726" s="5">
        <f t="shared" si="4142"/>
        <v>0</v>
      </c>
      <c r="BD2726" s="7">
        <f t="shared" si="4138"/>
        <v>-250</v>
      </c>
      <c r="BE2726" s="335">
        <f t="shared" si="4143"/>
        <v>-1</v>
      </c>
      <c r="BG2726" s="826" t="str">
        <f t="shared" si="4130"/>
        <v>43.40</v>
      </c>
      <c r="BH2726" s="607" t="b">
        <f>COUNTIF('Codes SEC'!$B$2:$B$250,Ministres!BG2726)&gt;0</f>
        <v>1</v>
      </c>
    </row>
    <row r="2727" spans="1:66" s="4" customFormat="1" ht="30.6" x14ac:dyDescent="0.25">
      <c r="A2727" s="222" t="s">
        <v>6127</v>
      </c>
      <c r="B2727" s="112">
        <v>18</v>
      </c>
      <c r="C2727" s="116" t="s">
        <v>0</v>
      </c>
      <c r="D2727" s="620">
        <v>1000</v>
      </c>
      <c r="E2727" s="278"/>
      <c r="F2727" s="116">
        <v>12</v>
      </c>
      <c r="G2727" s="694">
        <v>3</v>
      </c>
      <c r="H2727" s="878" t="str">
        <f t="shared" si="4080"/>
        <v>101</v>
      </c>
      <c r="I2727" s="397" t="s">
        <v>3273</v>
      </c>
      <c r="J2727" s="380" t="s">
        <v>2958</v>
      </c>
      <c r="K2727" s="408" t="s">
        <v>1722</v>
      </c>
      <c r="L2727" s="733">
        <v>0</v>
      </c>
      <c r="M2727" s="734">
        <v>0</v>
      </c>
      <c r="N2727" s="931"/>
      <c r="O2727" s="530">
        <f t="shared" si="4119"/>
        <v>0</v>
      </c>
      <c r="P2727" s="530">
        <f t="shared" si="4120"/>
        <v>0</v>
      </c>
      <c r="Q2727" s="646"/>
      <c r="R2727" s="536"/>
      <c r="S2727" s="536"/>
      <c r="T2727" s="536"/>
      <c r="U2727" s="536"/>
      <c r="V2727" s="536"/>
      <c r="W2727" s="683" t="str">
        <f>IF(SUM(Q2727:V2727)=X2727,"OK",SUM(Q2727:V2727)-X2727)</f>
        <v>OK</v>
      </c>
      <c r="X2727" s="141"/>
      <c r="Y2727" s="141"/>
      <c r="Z2727" s="552"/>
      <c r="AA2727" s="552"/>
      <c r="AB2727" s="683" t="str">
        <f>IF(SUM(Z2727:AA2727)=AC2727,"OK",SUM(Z2727:AA2727)-AC2727)</f>
        <v>OK</v>
      </c>
      <c r="AC2727" s="593"/>
      <c r="AD2727" s="530">
        <f t="shared" si="4121"/>
        <v>0</v>
      </c>
      <c r="AE2727" s="842">
        <f t="shared" si="4122"/>
        <v>0</v>
      </c>
      <c r="AF2727" s="931"/>
      <c r="AG2727" s="530">
        <f t="shared" si="4123"/>
        <v>0</v>
      </c>
      <c r="AH2727" s="530">
        <f t="shared" si="4124"/>
        <v>0</v>
      </c>
      <c r="AI2727" s="641"/>
      <c r="AJ2727" s="537"/>
      <c r="AK2727" s="537"/>
      <c r="AL2727" s="537"/>
      <c r="AM2727" s="537"/>
      <c r="AN2727" s="537"/>
      <c r="AO2727" s="683" t="str">
        <f>IF(SUM(AI2727:AN2727)=AP2727,"OK",SUM(AI2727:AN2727)-AP2727)</f>
        <v>OK</v>
      </c>
      <c r="AP2727" s="141"/>
      <c r="AQ2727" s="141"/>
      <c r="AR2727" s="552"/>
      <c r="AS2727" s="552"/>
      <c r="AT2727" s="683" t="str">
        <f>IF(SUM(AR2727:AS2727)=AU2727,"OK",SUM(AR2727:AS2727)-AU2727)</f>
        <v>OK</v>
      </c>
      <c r="AU2727" s="593"/>
      <c r="AV2727" s="530">
        <f t="shared" si="4125"/>
        <v>0</v>
      </c>
      <c r="AW2727" s="842">
        <f t="shared" si="4126"/>
        <v>0</v>
      </c>
      <c r="AX2727" s="115">
        <f t="shared" si="4127"/>
        <v>0</v>
      </c>
      <c r="AY2727" s="5">
        <f t="shared" si="4128"/>
        <v>0</v>
      </c>
      <c r="AZ2727" s="7">
        <f>AY2727-AX2727</f>
        <v>0</v>
      </c>
      <c r="BA2727" s="335" t="e">
        <f>AZ2727/AX2727</f>
        <v>#DIV/0!</v>
      </c>
      <c r="BB2727" s="23">
        <f t="shared" si="4129"/>
        <v>0</v>
      </c>
      <c r="BC2727" s="5">
        <f>AW2727</f>
        <v>0</v>
      </c>
      <c r="BD2727" s="7">
        <f>BC2727-BB2727</f>
        <v>0</v>
      </c>
      <c r="BE2727" s="335" t="e">
        <f>BD2727/BB2727</f>
        <v>#DIV/0!</v>
      </c>
      <c r="BF2727" s="41"/>
      <c r="BG2727" s="826" t="str">
        <f t="shared" si="4130"/>
        <v>43.52</v>
      </c>
      <c r="BH2727" s="607" t="b">
        <f>COUNTIF('Codes SEC'!$B$2:$B$250,Ministres!BG2727)&gt;0</f>
        <v>1</v>
      </c>
      <c r="BI2727" s="41"/>
      <c r="BJ2727" s="41"/>
      <c r="BK2727" s="41"/>
      <c r="BL2727" s="41"/>
      <c r="BM2727" s="41"/>
      <c r="BN2727" s="41"/>
    </row>
    <row r="2728" spans="1:66" ht="30.6" x14ac:dyDescent="0.25">
      <c r="A2728" s="222" t="s">
        <v>6127</v>
      </c>
      <c r="B2728" s="112">
        <v>18</v>
      </c>
      <c r="C2728" s="116" t="s">
        <v>0</v>
      </c>
      <c r="D2728" s="620">
        <v>1000</v>
      </c>
      <c r="E2728" s="278"/>
      <c r="F2728" s="116">
        <v>12</v>
      </c>
      <c r="G2728" s="694">
        <v>3</v>
      </c>
      <c r="H2728" s="878" t="str">
        <f t="shared" si="4080"/>
        <v>101</v>
      </c>
      <c r="I2728" s="397" t="s">
        <v>3304</v>
      </c>
      <c r="J2728" s="380" t="s">
        <v>2955</v>
      </c>
      <c r="K2728" s="408" t="s">
        <v>1719</v>
      </c>
      <c r="L2728" s="733">
        <v>0</v>
      </c>
      <c r="M2728" s="734">
        <v>0</v>
      </c>
      <c r="N2728" s="931"/>
      <c r="O2728" s="530">
        <f t="shared" si="4119"/>
        <v>0</v>
      </c>
      <c r="P2728" s="530">
        <f t="shared" si="4120"/>
        <v>0</v>
      </c>
      <c r="Q2728" s="646"/>
      <c r="R2728" s="536"/>
      <c r="S2728" s="536"/>
      <c r="T2728" s="536"/>
      <c r="U2728" s="536"/>
      <c r="V2728" s="536"/>
      <c r="W2728" s="683" t="str">
        <f>IF(SUM(Q2728:V2728)=X2728,"OK",SUM(Q2728:V2728)-X2728)</f>
        <v>OK</v>
      </c>
      <c r="X2728" s="141"/>
      <c r="Y2728" s="141"/>
      <c r="Z2728" s="552"/>
      <c r="AA2728" s="552"/>
      <c r="AB2728" s="683" t="str">
        <f>IF(SUM(Z2728:AA2728)=AC2728,"OK",SUM(Z2728:AA2728)-AC2728)</f>
        <v>OK</v>
      </c>
      <c r="AC2728" s="593"/>
      <c r="AD2728" s="530">
        <f t="shared" si="4121"/>
        <v>0</v>
      </c>
      <c r="AE2728" s="842">
        <f t="shared" si="4122"/>
        <v>0</v>
      </c>
      <c r="AF2728" s="931"/>
      <c r="AG2728" s="530">
        <f t="shared" si="4123"/>
        <v>0</v>
      </c>
      <c r="AH2728" s="530">
        <f t="shared" si="4124"/>
        <v>0</v>
      </c>
      <c r="AI2728" s="641"/>
      <c r="AJ2728" s="537"/>
      <c r="AK2728" s="537"/>
      <c r="AL2728" s="537"/>
      <c r="AM2728" s="537"/>
      <c r="AN2728" s="537"/>
      <c r="AO2728" s="683" t="str">
        <f>IF(SUM(AI2728:AN2728)=AP2728,"OK",SUM(AI2728:AN2728)-AP2728)</f>
        <v>OK</v>
      </c>
      <c r="AP2728" s="141"/>
      <c r="AQ2728" s="141"/>
      <c r="AR2728" s="552"/>
      <c r="AS2728" s="552"/>
      <c r="AT2728" s="683" t="str">
        <f>IF(SUM(AR2728:AS2728)=AU2728,"OK",SUM(AR2728:AS2728)-AU2728)</f>
        <v>OK</v>
      </c>
      <c r="AU2728" s="593"/>
      <c r="AV2728" s="530">
        <f t="shared" si="4125"/>
        <v>0</v>
      </c>
      <c r="AW2728" s="842">
        <f t="shared" si="4126"/>
        <v>0</v>
      </c>
      <c r="AX2728" s="115">
        <f t="shared" si="4127"/>
        <v>0</v>
      </c>
      <c r="AY2728" s="5">
        <f t="shared" si="4128"/>
        <v>0</v>
      </c>
      <c r="AZ2728" s="7">
        <f>AY2728-AX2728</f>
        <v>0</v>
      </c>
      <c r="BA2728" s="335" t="e">
        <f>AZ2728/AX2728</f>
        <v>#DIV/0!</v>
      </c>
      <c r="BB2728" s="23">
        <f t="shared" si="4129"/>
        <v>0</v>
      </c>
      <c r="BC2728" s="5">
        <f>AW2728</f>
        <v>0</v>
      </c>
      <c r="BD2728" s="7">
        <f>BC2728-BB2728</f>
        <v>0</v>
      </c>
      <c r="BE2728" s="335" t="e">
        <f>BD2728/BB2728</f>
        <v>#DIV/0!</v>
      </c>
      <c r="BG2728" s="826" t="str">
        <f t="shared" si="4130"/>
        <v>43.53</v>
      </c>
      <c r="BH2728" s="607" t="b">
        <f>COUNTIF('Codes SEC'!$B$2:$B$250,Ministres!BG2728)&gt;0</f>
        <v>1</v>
      </c>
    </row>
    <row r="2729" spans="1:66" ht="30.6" x14ac:dyDescent="0.25">
      <c r="A2729" s="222" t="s">
        <v>6127</v>
      </c>
      <c r="B2729" s="112">
        <v>18</v>
      </c>
      <c r="C2729" s="116" t="s">
        <v>0</v>
      </c>
      <c r="D2729" s="620">
        <v>1000</v>
      </c>
      <c r="E2729" s="278"/>
      <c r="F2729" s="116">
        <v>12</v>
      </c>
      <c r="G2729" s="694">
        <v>3</v>
      </c>
      <c r="H2729" s="878" t="str">
        <f t="shared" si="4080"/>
        <v>101</v>
      </c>
      <c r="I2729" s="397" t="s">
        <v>3287</v>
      </c>
      <c r="J2729" s="380" t="s">
        <v>2953</v>
      </c>
      <c r="K2729" s="408" t="s">
        <v>4753</v>
      </c>
      <c r="L2729" s="733">
        <v>4482</v>
      </c>
      <c r="M2729" s="734">
        <v>4340</v>
      </c>
      <c r="N2729" s="931"/>
      <c r="O2729" s="530">
        <f t="shared" si="4119"/>
        <v>-4482</v>
      </c>
      <c r="P2729" s="530" t="str">
        <f t="shared" si="4120"/>
        <v xml:space="preserve">0 </v>
      </c>
      <c r="Q2729" s="646"/>
      <c r="R2729" s="536"/>
      <c r="S2729" s="536"/>
      <c r="T2729" s="536"/>
      <c r="U2729" s="536"/>
      <c r="V2729" s="536"/>
      <c r="W2729" s="683" t="str">
        <f>IF(SUM(Q2729:V2729)=X2729,"OK",SUM(Q2729:V2729)-X2729)</f>
        <v>OK</v>
      </c>
      <c r="X2729" s="141"/>
      <c r="Y2729" s="141"/>
      <c r="Z2729" s="552"/>
      <c r="AA2729" s="552"/>
      <c r="AB2729" s="683" t="str">
        <f>IF(SUM(Z2729:AA2729)=AC2729,"OK",SUM(Z2729:AA2729)-AC2729)</f>
        <v>OK</v>
      </c>
      <c r="AC2729" s="593"/>
      <c r="AD2729" s="530">
        <f t="shared" si="4121"/>
        <v>0</v>
      </c>
      <c r="AE2729" s="842">
        <f t="shared" si="4122"/>
        <v>0</v>
      </c>
      <c r="AF2729" s="931"/>
      <c r="AG2729" s="530">
        <f t="shared" si="4123"/>
        <v>-4340</v>
      </c>
      <c r="AH2729" s="530" t="str">
        <f t="shared" si="4124"/>
        <v xml:space="preserve">0 </v>
      </c>
      <c r="AI2729" s="641"/>
      <c r="AJ2729" s="537"/>
      <c r="AK2729" s="537"/>
      <c r="AL2729" s="537"/>
      <c r="AM2729" s="537"/>
      <c r="AN2729" s="537"/>
      <c r="AO2729" s="683" t="str">
        <f>IF(SUM(AI2729:AN2729)=AP2729,"OK",SUM(AI2729:AN2729)-AP2729)</f>
        <v>OK</v>
      </c>
      <c r="AP2729" s="141"/>
      <c r="AQ2729" s="141"/>
      <c r="AR2729" s="552"/>
      <c r="AS2729" s="552"/>
      <c r="AT2729" s="683" t="str">
        <f>IF(SUM(AR2729:AS2729)=AU2729,"OK",SUM(AR2729:AS2729)-AU2729)</f>
        <v>OK</v>
      </c>
      <c r="AU2729" s="593"/>
      <c r="AV2729" s="530">
        <f t="shared" si="4125"/>
        <v>0</v>
      </c>
      <c r="AW2729" s="842">
        <f t="shared" si="4126"/>
        <v>0</v>
      </c>
      <c r="AX2729" s="115">
        <f t="shared" si="4127"/>
        <v>4482</v>
      </c>
      <c r="AY2729" s="5">
        <f t="shared" si="4128"/>
        <v>0</v>
      </c>
      <c r="AZ2729" s="7">
        <f>AY2729-AX2729</f>
        <v>-4482</v>
      </c>
      <c r="BA2729" s="335">
        <f>AZ2729/AX2729</f>
        <v>-1</v>
      </c>
      <c r="BB2729" s="23">
        <f t="shared" si="4129"/>
        <v>4340</v>
      </c>
      <c r="BC2729" s="5">
        <f>AW2729</f>
        <v>0</v>
      </c>
      <c r="BD2729" s="7">
        <f>BC2729-BB2729</f>
        <v>-4340</v>
      </c>
      <c r="BE2729" s="335">
        <f>BD2729/BB2729</f>
        <v>-1</v>
      </c>
      <c r="BG2729" s="826" t="str">
        <f t="shared" si="4130"/>
        <v>43.59</v>
      </c>
      <c r="BH2729" s="607" t="b">
        <f>COUNTIF('Codes SEC'!$B$2:$B$250,Ministres!BG2729)&gt;0</f>
        <v>1</v>
      </c>
    </row>
    <row r="2730" spans="1:66" ht="30.6" x14ac:dyDescent="0.25">
      <c r="A2730" s="222" t="s">
        <v>6127</v>
      </c>
      <c r="B2730" s="112">
        <v>18</v>
      </c>
      <c r="C2730" s="116" t="s">
        <v>0</v>
      </c>
      <c r="D2730" s="620">
        <v>1000</v>
      </c>
      <c r="E2730" s="278"/>
      <c r="F2730" s="116">
        <v>12</v>
      </c>
      <c r="G2730" s="694">
        <v>3</v>
      </c>
      <c r="H2730" s="878" t="str">
        <f t="shared" si="4080"/>
        <v>101</v>
      </c>
      <c r="I2730" s="397" t="s">
        <v>3287</v>
      </c>
      <c r="J2730" s="380" t="s">
        <v>2956</v>
      </c>
      <c r="K2730" s="408" t="s">
        <v>1720</v>
      </c>
      <c r="L2730" s="733">
        <v>0</v>
      </c>
      <c r="M2730" s="734">
        <v>0</v>
      </c>
      <c r="N2730" s="931"/>
      <c r="O2730" s="530">
        <f t="shared" si="4119"/>
        <v>0</v>
      </c>
      <c r="P2730" s="530">
        <f t="shared" si="4120"/>
        <v>0</v>
      </c>
      <c r="Q2730" s="646"/>
      <c r="R2730" s="536"/>
      <c r="S2730" s="536"/>
      <c r="T2730" s="536"/>
      <c r="U2730" s="536"/>
      <c r="V2730" s="536"/>
      <c r="W2730" s="683" t="str">
        <f>IF(SUM(Q2730:V2730)=X2730,"OK",SUM(Q2730:V2730)-X2730)</f>
        <v>OK</v>
      </c>
      <c r="X2730" s="141"/>
      <c r="Y2730" s="141"/>
      <c r="Z2730" s="552"/>
      <c r="AA2730" s="552"/>
      <c r="AB2730" s="683" t="str">
        <f>IF(SUM(Z2730:AA2730)=AC2730,"OK",SUM(Z2730:AA2730)-AC2730)</f>
        <v>OK</v>
      </c>
      <c r="AC2730" s="593"/>
      <c r="AD2730" s="530">
        <f t="shared" si="4121"/>
        <v>0</v>
      </c>
      <c r="AE2730" s="842">
        <f t="shared" si="4122"/>
        <v>0</v>
      </c>
      <c r="AF2730" s="931"/>
      <c r="AG2730" s="530">
        <f t="shared" si="4123"/>
        <v>0</v>
      </c>
      <c r="AH2730" s="530">
        <f t="shared" si="4124"/>
        <v>0</v>
      </c>
      <c r="AI2730" s="641"/>
      <c r="AJ2730" s="537"/>
      <c r="AK2730" s="537"/>
      <c r="AL2730" s="537"/>
      <c r="AM2730" s="537"/>
      <c r="AN2730" s="537"/>
      <c r="AO2730" s="683" t="str">
        <f>IF(SUM(AI2730:AN2730)=AP2730,"OK",SUM(AI2730:AN2730)-AP2730)</f>
        <v>OK</v>
      </c>
      <c r="AP2730" s="141"/>
      <c r="AQ2730" s="141"/>
      <c r="AR2730" s="552"/>
      <c r="AS2730" s="552"/>
      <c r="AT2730" s="683" t="str">
        <f>IF(SUM(AR2730:AS2730)=AU2730,"OK",SUM(AR2730:AS2730)-AU2730)</f>
        <v>OK</v>
      </c>
      <c r="AU2730" s="593"/>
      <c r="AV2730" s="530">
        <f t="shared" si="4125"/>
        <v>0</v>
      </c>
      <c r="AW2730" s="842">
        <f t="shared" si="4126"/>
        <v>0</v>
      </c>
      <c r="AX2730" s="115">
        <f t="shared" si="4127"/>
        <v>0</v>
      </c>
      <c r="AY2730" s="5">
        <f t="shared" si="4128"/>
        <v>0</v>
      </c>
      <c r="AZ2730" s="7">
        <f>AY2730-AX2730</f>
        <v>0</v>
      </c>
      <c r="BA2730" s="335" t="e">
        <f>AZ2730/AX2730</f>
        <v>#DIV/0!</v>
      </c>
      <c r="BB2730" s="23">
        <f t="shared" si="4129"/>
        <v>0</v>
      </c>
      <c r="BC2730" s="5">
        <f>AW2730</f>
        <v>0</v>
      </c>
      <c r="BD2730" s="7">
        <f>BC2730-BB2730</f>
        <v>0</v>
      </c>
      <c r="BE2730" s="335" t="e">
        <f>BD2730/BB2730</f>
        <v>#DIV/0!</v>
      </c>
      <c r="BG2730" s="826" t="str">
        <f t="shared" si="4130"/>
        <v>43.59</v>
      </c>
      <c r="BH2730" s="607" t="b">
        <f>COUNTIF('Codes SEC'!$B$2:$B$250,Ministres!BG2730)&gt;0</f>
        <v>1</v>
      </c>
    </row>
    <row r="2731" spans="1:66" ht="30.6" x14ac:dyDescent="0.25">
      <c r="A2731" s="222" t="s">
        <v>6127</v>
      </c>
      <c r="B2731" s="112">
        <v>18</v>
      </c>
      <c r="C2731" s="116" t="s">
        <v>0</v>
      </c>
      <c r="D2731" s="620">
        <v>1000</v>
      </c>
      <c r="E2731" s="278"/>
      <c r="F2731" s="116">
        <v>12</v>
      </c>
      <c r="G2731" s="694">
        <v>3</v>
      </c>
      <c r="H2731" s="878" t="str">
        <f t="shared" si="4080"/>
        <v>101</v>
      </c>
      <c r="I2731" s="397" t="s">
        <v>3268</v>
      </c>
      <c r="J2731" s="380" t="s">
        <v>2962</v>
      </c>
      <c r="K2731" s="494" t="s">
        <v>1724</v>
      </c>
      <c r="L2731" s="733">
        <v>0</v>
      </c>
      <c r="M2731" s="734">
        <v>0</v>
      </c>
      <c r="N2731" s="931"/>
      <c r="O2731" s="530">
        <f t="shared" si="4119"/>
        <v>0</v>
      </c>
      <c r="P2731" s="530">
        <f t="shared" si="4120"/>
        <v>0</v>
      </c>
      <c r="Q2731" s="646"/>
      <c r="R2731" s="536"/>
      <c r="S2731" s="536"/>
      <c r="T2731" s="536"/>
      <c r="U2731" s="536"/>
      <c r="V2731" s="536"/>
      <c r="W2731" s="683" t="str">
        <f>IF(SUM(Q2731:V2731)=X2731,"OK",SUM(Q2731:V2731)-X2731)</f>
        <v>OK</v>
      </c>
      <c r="X2731" s="141"/>
      <c r="Y2731" s="141"/>
      <c r="Z2731" s="552"/>
      <c r="AA2731" s="552"/>
      <c r="AB2731" s="683" t="str">
        <f>IF(SUM(Z2731:AA2731)=AC2731,"OK",SUM(Z2731:AA2731)-AC2731)</f>
        <v>OK</v>
      </c>
      <c r="AC2731" s="593"/>
      <c r="AD2731" s="530">
        <f t="shared" si="4121"/>
        <v>0</v>
      </c>
      <c r="AE2731" s="842">
        <f t="shared" si="4122"/>
        <v>0</v>
      </c>
      <c r="AF2731" s="931"/>
      <c r="AG2731" s="530">
        <f t="shared" si="4123"/>
        <v>0</v>
      </c>
      <c r="AH2731" s="530">
        <f t="shared" si="4124"/>
        <v>0</v>
      </c>
      <c r="AI2731" s="641"/>
      <c r="AJ2731" s="537"/>
      <c r="AK2731" s="537"/>
      <c r="AL2731" s="537"/>
      <c r="AM2731" s="537"/>
      <c r="AN2731" s="537"/>
      <c r="AO2731" s="683" t="str">
        <f>IF(SUM(AI2731:AN2731)=AP2731,"OK",SUM(AI2731:AN2731)-AP2731)</f>
        <v>OK</v>
      </c>
      <c r="AP2731" s="141"/>
      <c r="AQ2731" s="141"/>
      <c r="AR2731" s="552"/>
      <c r="AS2731" s="552"/>
      <c r="AT2731" s="683" t="str">
        <f>IF(SUM(AR2731:AS2731)=AU2731,"OK",SUM(AR2731:AS2731)-AU2731)</f>
        <v>OK</v>
      </c>
      <c r="AU2731" s="593"/>
      <c r="AV2731" s="530">
        <f t="shared" si="4125"/>
        <v>0</v>
      </c>
      <c r="AW2731" s="842">
        <f t="shared" si="4126"/>
        <v>0</v>
      </c>
      <c r="AX2731" s="115">
        <f t="shared" si="4127"/>
        <v>0</v>
      </c>
      <c r="AY2731" s="5">
        <f t="shared" si="4128"/>
        <v>0</v>
      </c>
      <c r="AZ2731" s="7">
        <f>AY2731-AX2731</f>
        <v>0</v>
      </c>
      <c r="BA2731" s="335" t="e">
        <f>AZ2731/AX2731</f>
        <v>#DIV/0!</v>
      </c>
      <c r="BB2731" s="23">
        <f t="shared" si="4129"/>
        <v>0</v>
      </c>
      <c r="BC2731" s="5">
        <f>AW2731</f>
        <v>0</v>
      </c>
      <c r="BD2731" s="7">
        <f>BC2731-BB2731</f>
        <v>0</v>
      </c>
      <c r="BE2731" s="335" t="e">
        <f>BD2731/BB2731</f>
        <v>#DIV/0!</v>
      </c>
      <c r="BG2731" s="826" t="str">
        <f t="shared" si="4130"/>
        <v>45.24</v>
      </c>
      <c r="BH2731" s="607" t="b">
        <f>COUNTIF('Codes SEC'!$B$2:$B$250,Ministres!BG2731)&gt;0</f>
        <v>1</v>
      </c>
    </row>
    <row r="2732" spans="1:66" ht="30.6" x14ac:dyDescent="0.25">
      <c r="A2732" s="222" t="s">
        <v>6127</v>
      </c>
      <c r="B2732" s="112">
        <v>18</v>
      </c>
      <c r="C2732" s="116" t="s">
        <v>0</v>
      </c>
      <c r="D2732" s="620">
        <v>1000</v>
      </c>
      <c r="E2732" s="278"/>
      <c r="F2732" s="116">
        <v>4</v>
      </c>
      <c r="G2732" s="694">
        <v>3</v>
      </c>
      <c r="H2732" s="878" t="str">
        <f t="shared" si="4080"/>
        <v>101</v>
      </c>
      <c r="I2732" s="397" t="s">
        <v>3271</v>
      </c>
      <c r="J2732" s="380" t="s">
        <v>2961</v>
      </c>
      <c r="K2732" s="408" t="s">
        <v>24</v>
      </c>
      <c r="L2732" s="733">
        <v>43556</v>
      </c>
      <c r="M2732" s="734">
        <v>43556</v>
      </c>
      <c r="N2732" s="931"/>
      <c r="O2732" s="530">
        <f t="shared" si="4119"/>
        <v>-43556</v>
      </c>
      <c r="P2732" s="530" t="str">
        <f t="shared" si="4120"/>
        <v xml:space="preserve">0 </v>
      </c>
      <c r="Q2732" s="646"/>
      <c r="R2732" s="536"/>
      <c r="S2732" s="536"/>
      <c r="T2732" s="536"/>
      <c r="U2732" s="536"/>
      <c r="V2732" s="536"/>
      <c r="W2732" s="683" t="str">
        <f t="shared" si="4131"/>
        <v>OK</v>
      </c>
      <c r="X2732" s="141"/>
      <c r="Y2732" s="141"/>
      <c r="Z2732" s="552"/>
      <c r="AA2732" s="552"/>
      <c r="AB2732" s="683" t="str">
        <f t="shared" si="4132"/>
        <v>OK</v>
      </c>
      <c r="AC2732" s="593"/>
      <c r="AD2732" s="530">
        <f t="shared" si="4121"/>
        <v>0</v>
      </c>
      <c r="AE2732" s="842">
        <f t="shared" si="4122"/>
        <v>0</v>
      </c>
      <c r="AF2732" s="931"/>
      <c r="AG2732" s="530">
        <f t="shared" si="4123"/>
        <v>-43556</v>
      </c>
      <c r="AH2732" s="530" t="str">
        <f t="shared" si="4124"/>
        <v xml:space="preserve">0 </v>
      </c>
      <c r="AI2732" s="641"/>
      <c r="AJ2732" s="537"/>
      <c r="AK2732" s="537"/>
      <c r="AL2732" s="537"/>
      <c r="AM2732" s="537"/>
      <c r="AN2732" s="537"/>
      <c r="AO2732" s="683" t="str">
        <f t="shared" si="4133"/>
        <v>OK</v>
      </c>
      <c r="AP2732" s="141"/>
      <c r="AQ2732" s="141"/>
      <c r="AR2732" s="552"/>
      <c r="AS2732" s="552"/>
      <c r="AT2732" s="683" t="str">
        <f t="shared" si="4134"/>
        <v>OK</v>
      </c>
      <c r="AU2732" s="593"/>
      <c r="AV2732" s="530">
        <f t="shared" si="4125"/>
        <v>0</v>
      </c>
      <c r="AW2732" s="842">
        <f t="shared" si="4126"/>
        <v>0</v>
      </c>
      <c r="AX2732" s="115">
        <f t="shared" si="4127"/>
        <v>43556</v>
      </c>
      <c r="AY2732" s="5">
        <f t="shared" si="4128"/>
        <v>0</v>
      </c>
      <c r="AZ2732" s="7">
        <f t="shared" si="4135"/>
        <v>-43556</v>
      </c>
      <c r="BA2732" s="335">
        <f t="shared" si="4141"/>
        <v>-1</v>
      </c>
      <c r="BB2732" s="23">
        <f t="shared" si="4129"/>
        <v>43556</v>
      </c>
      <c r="BC2732" s="5">
        <f t="shared" si="4142"/>
        <v>0</v>
      </c>
      <c r="BD2732" s="7">
        <f t="shared" si="4138"/>
        <v>-43556</v>
      </c>
      <c r="BE2732" s="335">
        <f t="shared" si="4143"/>
        <v>-1</v>
      </c>
      <c r="BG2732" s="826" t="str">
        <f t="shared" si="4130"/>
        <v>45.26</v>
      </c>
      <c r="BH2732" s="607" t="b">
        <f>COUNTIF('Codes SEC'!$B$2:$B$250,Ministres!BG2732)&gt;0</f>
        <v>1</v>
      </c>
    </row>
    <row r="2733" spans="1:66" ht="12.75" customHeight="1" x14ac:dyDescent="0.25">
      <c r="A2733" s="227"/>
      <c r="B2733" s="209"/>
      <c r="C2733" s="253"/>
      <c r="D2733" s="625"/>
      <c r="E2733" s="280"/>
      <c r="F2733" s="253"/>
      <c r="G2733" s="695"/>
      <c r="H2733" s="886"/>
      <c r="I2733" s="403"/>
      <c r="J2733" s="381"/>
      <c r="K2733" s="514" t="s">
        <v>95</v>
      </c>
      <c r="L2733" s="318">
        <f t="shared" ref="L2733:V2733" si="4144">L2706+L2711+L2712+L2713+L2714+L2715+L2719+L2721+L2716+L2722+L2724+L2732+L2707+L2708+L2729+L2725+L2728+L2730+L2723+L2727+L2726+L2731+L2720+L2717+L2718+L2709+L2710</f>
        <v>64074</v>
      </c>
      <c r="M2733" s="737">
        <f t="shared" si="4144"/>
        <v>63809</v>
      </c>
      <c r="N2733" s="930">
        <f t="shared" ref="N2733:P2733" si="4145">N2706+N2711+N2712+N2713+N2714+N2715+N2719+N2721+N2716+N2722+N2724+N2732+N2707+N2708+N2729+N2725+N2728+N2730+N2723+N2727+N2726+N2731+N2720+N2717+N2718+N2709+N2710</f>
        <v>0</v>
      </c>
      <c r="O2733" s="790">
        <f t="shared" si="4145"/>
        <v>-64074</v>
      </c>
      <c r="P2733" s="790">
        <f t="shared" si="4145"/>
        <v>0</v>
      </c>
      <c r="Q2733" s="787">
        <f t="shared" si="4144"/>
        <v>0</v>
      </c>
      <c r="R2733" s="648">
        <f t="shared" si="4144"/>
        <v>0</v>
      </c>
      <c r="S2733" s="648">
        <f t="shared" si="4144"/>
        <v>0</v>
      </c>
      <c r="T2733" s="648">
        <f t="shared" si="4144"/>
        <v>0</v>
      </c>
      <c r="U2733" s="648">
        <f t="shared" si="4144"/>
        <v>0</v>
      </c>
      <c r="V2733" s="648">
        <f t="shared" si="4144"/>
        <v>0</v>
      </c>
      <c r="W2733" s="790"/>
      <c r="X2733" s="649">
        <f>X2706+X2711+X2712+X2713+X2714+X2715+X2719+X2721+X2716+X2722+X2724+X2732+X2707+X2708+X2729+X2725+X2728+X2730+X2723+X2727+X2726+X2731+X2720+X2717+X2718+X2709+X2710</f>
        <v>0</v>
      </c>
      <c r="Y2733" s="649">
        <f>Y2706+Y2711+Y2712+Y2713+Y2714+Y2715+Y2719+Y2721+Y2716+Y2722+Y2724+Y2732+Y2707+Y2708+Y2729+Y2725+Y2728+Y2730+Y2723+Y2727+Y2726+Y2731+Y2720+Y2717+Y2718+Y2709+Y2710</f>
        <v>0</v>
      </c>
      <c r="Z2733" s="648">
        <f>Z2706+Z2711+Z2712+Z2713+Z2714+Z2715+Z2719+Z2721+Z2716+Z2722+Z2724+Z2732+Z2707+Z2708+Z2729+Z2725+Z2728+Z2730+Z2723+Z2727+Z2726+Z2731+Z2720+Z2717+Z2718+Z2709+Z2710</f>
        <v>0</v>
      </c>
      <c r="AA2733" s="648">
        <f>AA2706+AA2711+AA2712+AA2713+AA2714+AA2715+AA2719+AA2721+AA2716+AA2722+AA2724+AA2732+AA2707+AA2708+AA2729+AA2725+AA2728+AA2730+AA2723+AA2727+AA2726+AA2731+AA2720+AA2717+AA2718+AA2709+AA2710</f>
        <v>0</v>
      </c>
      <c r="AB2733" s="790"/>
      <c r="AC2733" s="649">
        <f t="shared" ref="AC2733:AN2733" si="4146">AC2706+AC2711+AC2712+AC2713+AC2714+AC2715+AC2719+AC2721+AC2716+AC2722+AC2724+AC2732+AC2707+AC2708+AC2729+AC2725+AC2728+AC2730+AC2723+AC2727+AC2726+AC2731+AC2720+AC2717+AC2718+AC2709+AC2710</f>
        <v>0</v>
      </c>
      <c r="AD2733" s="790">
        <f>AD2706+AD2711+AD2712+AD2713+AD2714+AD2715+AD2719+AD2721+AD2716+AD2722+AD2724+AD2732+AD2707+AD2708+AD2729+AD2725+AD2728+AD2730+AD2723+AD2727+AD2726+AD2731+AD2720+AD2717+AD2718+AD2709+AD2710</f>
        <v>0</v>
      </c>
      <c r="AE2733" s="843">
        <f>AE2706+AE2711+AE2712+AE2713+AE2714+AE2715+AE2719+AE2721+AE2716+AE2722+AE2724+AE2732+AE2707+AE2708+AE2729+AE2725+AE2728+AE2730+AE2723+AE2727+AE2726+AE2731+AE2720+AE2717+AE2718+AE2709+AE2710</f>
        <v>0</v>
      </c>
      <c r="AF2733" s="930">
        <f t="shared" ref="AF2733:AH2733" si="4147">AF2706+AF2711+AF2712+AF2713+AF2714+AF2715+AF2719+AF2721+AF2716+AF2722+AF2724+AF2732+AF2707+AF2708+AF2729+AF2725+AF2728+AF2730+AF2723+AF2727+AF2726+AF2731+AF2720+AF2717+AF2718+AF2709+AF2710</f>
        <v>0</v>
      </c>
      <c r="AG2733" s="790">
        <f t="shared" si="4147"/>
        <v>-63809</v>
      </c>
      <c r="AH2733" s="790">
        <f t="shared" si="4147"/>
        <v>0</v>
      </c>
      <c r="AI2733" s="787">
        <f t="shared" si="4146"/>
        <v>0</v>
      </c>
      <c r="AJ2733" s="648">
        <f t="shared" si="4146"/>
        <v>0</v>
      </c>
      <c r="AK2733" s="648">
        <f t="shared" si="4146"/>
        <v>0</v>
      </c>
      <c r="AL2733" s="648">
        <f t="shared" si="4146"/>
        <v>0</v>
      </c>
      <c r="AM2733" s="648">
        <f t="shared" si="4146"/>
        <v>0</v>
      </c>
      <c r="AN2733" s="648">
        <f t="shared" si="4146"/>
        <v>0</v>
      </c>
      <c r="AO2733" s="790"/>
      <c r="AP2733" s="649">
        <f>AP2706+AP2711+AP2712+AP2713+AP2714+AP2715+AP2719+AP2721+AP2716+AP2722+AP2724+AP2732+AP2707+AP2708+AP2729+AP2725+AP2728+AP2730+AP2723+AP2727+AP2726+AP2731+AP2720+AP2717+AP2718+AP2709+AP2710</f>
        <v>0</v>
      </c>
      <c r="AQ2733" s="649">
        <f>AQ2706+AQ2711+AQ2712+AQ2713+AQ2714+AQ2715+AQ2719+AQ2721+AQ2716+AQ2722+AQ2724+AQ2732+AQ2707+AQ2708+AQ2729+AQ2725+AQ2728+AQ2730+AQ2723+AQ2727+AQ2726+AQ2731+AQ2720+AQ2717+AQ2718+AQ2709+AQ2710</f>
        <v>0</v>
      </c>
      <c r="AR2733" s="648">
        <f>AR2706+AR2711+AR2712+AR2713+AR2714+AR2715+AR2719+AR2721+AR2716+AR2722+AR2724+AR2732+AR2707+AR2708+AR2729+AR2725+AR2728+AR2730+AR2723+AR2727+AR2726+AR2731+AR2720+AR2717+AR2718+AR2709+AR2710</f>
        <v>0</v>
      </c>
      <c r="AS2733" s="648">
        <f>AS2706+AS2711+AS2712+AS2713+AS2714+AS2715+AS2719+AS2721+AS2716+AS2722+AS2724+AS2732+AS2707+AS2708+AS2729+AS2725+AS2728+AS2730+AS2723+AS2727+AS2726+AS2731+AS2720+AS2717+AS2718+AS2709+AS2710</f>
        <v>0</v>
      </c>
      <c r="AT2733" s="790"/>
      <c r="AU2733" s="649">
        <f t="shared" ref="AU2733:BE2733" si="4148">AU2706+AU2711+AU2712+AU2713+AU2714+AU2715+AU2719+AU2721+AU2716+AU2722+AU2724+AU2732+AU2707+AU2708+AU2729+AU2725+AU2728+AU2730+AU2723+AU2727+AU2726+AU2731+AU2720+AU2717+AU2718+AU2709+AU2710</f>
        <v>0</v>
      </c>
      <c r="AV2733" s="790">
        <f t="shared" ref="AV2733" si="4149">AV2706+AV2711+AV2712+AV2713+AV2714+AV2715+AV2719+AV2721+AV2716+AV2722+AV2724+AV2732+AV2707+AV2708+AV2729+AV2725+AV2728+AV2730+AV2723+AV2727+AV2726+AV2731+AV2720+AV2717+AV2718+AV2709+AV2710</f>
        <v>0</v>
      </c>
      <c r="AW2733" s="843">
        <f t="shared" si="4148"/>
        <v>0</v>
      </c>
      <c r="AX2733" s="336">
        <f t="shared" si="4148"/>
        <v>64074</v>
      </c>
      <c r="AY2733" s="337">
        <f t="shared" si="4148"/>
        <v>0</v>
      </c>
      <c r="AZ2733" s="338">
        <f t="shared" si="4148"/>
        <v>-64074</v>
      </c>
      <c r="BA2733" s="339" t="e">
        <f t="shared" si="4148"/>
        <v>#DIV/0!</v>
      </c>
      <c r="BB2733" s="322">
        <f t="shared" si="4148"/>
        <v>63809</v>
      </c>
      <c r="BC2733" s="337">
        <f t="shared" si="4148"/>
        <v>0</v>
      </c>
      <c r="BD2733" s="338">
        <f t="shared" si="4148"/>
        <v>-63809</v>
      </c>
      <c r="BE2733" s="339" t="e">
        <f t="shared" si="4148"/>
        <v>#DIV/0!</v>
      </c>
      <c r="BG2733" s="826"/>
      <c r="BH2733" s="607"/>
    </row>
    <row r="2734" spans="1:66" s="4" customFormat="1" ht="12.75" customHeight="1" x14ac:dyDescent="0.25">
      <c r="A2734" s="226"/>
      <c r="B2734" s="207"/>
      <c r="C2734" s="254"/>
      <c r="D2734" s="300"/>
      <c r="E2734" s="276"/>
      <c r="F2734" s="300"/>
      <c r="G2734" s="696"/>
      <c r="H2734" s="887"/>
      <c r="I2734" s="444"/>
      <c r="J2734" s="393"/>
      <c r="K2734" s="404" t="s">
        <v>3701</v>
      </c>
      <c r="L2734" s="729">
        <f t="shared" ref="L2734:P2734" si="4150">L2733</f>
        <v>64074</v>
      </c>
      <c r="M2734" s="730">
        <f t="shared" si="4150"/>
        <v>63809</v>
      </c>
      <c r="N2734" s="844">
        <f t="shared" si="4150"/>
        <v>0</v>
      </c>
      <c r="O2734" s="665">
        <f t="shared" si="4150"/>
        <v>-64074</v>
      </c>
      <c r="P2734" s="665">
        <f t="shared" si="4150"/>
        <v>0</v>
      </c>
      <c r="Q2734" s="638">
        <f t="shared" ref="Q2734:AA2734" si="4151">Q2733</f>
        <v>0</v>
      </c>
      <c r="R2734" s="130">
        <f t="shared" si="4151"/>
        <v>0</v>
      </c>
      <c r="S2734" s="130">
        <f t="shared" si="4151"/>
        <v>0</v>
      </c>
      <c r="T2734" s="130">
        <f t="shared" si="4151"/>
        <v>0</v>
      </c>
      <c r="U2734" s="130">
        <f t="shared" si="4151"/>
        <v>0</v>
      </c>
      <c r="V2734" s="130">
        <f t="shared" si="4151"/>
        <v>0</v>
      </c>
      <c r="W2734" s="665"/>
      <c r="X2734" s="130">
        <f t="shared" si="4151"/>
        <v>0</v>
      </c>
      <c r="Y2734" s="130">
        <f t="shared" si="4151"/>
        <v>0</v>
      </c>
      <c r="Z2734" s="130">
        <f t="shared" si="4151"/>
        <v>0</v>
      </c>
      <c r="AA2734" s="130">
        <f t="shared" si="4151"/>
        <v>0</v>
      </c>
      <c r="AB2734" s="665"/>
      <c r="AC2734" s="130">
        <f t="shared" ref="AC2734" si="4152">AC2733</f>
        <v>0</v>
      </c>
      <c r="AD2734" s="665">
        <f>AD2733</f>
        <v>0</v>
      </c>
      <c r="AE2734" s="845">
        <f>AE2733</f>
        <v>0</v>
      </c>
      <c r="AF2734" s="844">
        <f t="shared" ref="AF2734:AH2734" si="4153">AF2733</f>
        <v>0</v>
      </c>
      <c r="AG2734" s="665">
        <f t="shared" si="4153"/>
        <v>-63809</v>
      </c>
      <c r="AH2734" s="665">
        <f t="shared" si="4153"/>
        <v>0</v>
      </c>
      <c r="AI2734" s="638">
        <f t="shared" ref="AI2734:AS2734" si="4154">AI2733</f>
        <v>0</v>
      </c>
      <c r="AJ2734" s="130">
        <f t="shared" si="4154"/>
        <v>0</v>
      </c>
      <c r="AK2734" s="130">
        <f t="shared" si="4154"/>
        <v>0</v>
      </c>
      <c r="AL2734" s="130">
        <f t="shared" si="4154"/>
        <v>0</v>
      </c>
      <c r="AM2734" s="130">
        <f t="shared" si="4154"/>
        <v>0</v>
      </c>
      <c r="AN2734" s="130">
        <f t="shared" si="4154"/>
        <v>0</v>
      </c>
      <c r="AO2734" s="665"/>
      <c r="AP2734" s="130">
        <f t="shared" si="4154"/>
        <v>0</v>
      </c>
      <c r="AQ2734" s="130">
        <f t="shared" si="4154"/>
        <v>0</v>
      </c>
      <c r="AR2734" s="130">
        <f t="shared" si="4154"/>
        <v>0</v>
      </c>
      <c r="AS2734" s="130">
        <f t="shared" si="4154"/>
        <v>0</v>
      </c>
      <c r="AT2734" s="665"/>
      <c r="AU2734" s="130">
        <f t="shared" ref="AU2734:BE2734" si="4155">AU2733</f>
        <v>0</v>
      </c>
      <c r="AV2734" s="665">
        <f t="shared" ref="AV2734" si="4156">AV2733</f>
        <v>0</v>
      </c>
      <c r="AW2734" s="845">
        <f t="shared" si="4155"/>
        <v>0</v>
      </c>
      <c r="AX2734" s="314">
        <f t="shared" si="4155"/>
        <v>64074</v>
      </c>
      <c r="AY2734" s="131">
        <f t="shared" si="4155"/>
        <v>0</v>
      </c>
      <c r="AZ2734" s="132">
        <f t="shared" si="4155"/>
        <v>-64074</v>
      </c>
      <c r="BA2734" s="340" t="e">
        <f t="shared" si="4155"/>
        <v>#DIV/0!</v>
      </c>
      <c r="BB2734" s="310">
        <f t="shared" si="4155"/>
        <v>63809</v>
      </c>
      <c r="BC2734" s="131">
        <f t="shared" si="4155"/>
        <v>0</v>
      </c>
      <c r="BD2734" s="132">
        <f t="shared" si="4155"/>
        <v>-63809</v>
      </c>
      <c r="BE2734" s="340" t="e">
        <f t="shared" si="4155"/>
        <v>#DIV/0!</v>
      </c>
      <c r="BF2734" s="41"/>
      <c r="BG2734" s="826"/>
      <c r="BH2734" s="607"/>
      <c r="BI2734" s="41"/>
      <c r="BJ2734" s="41"/>
      <c r="BK2734" s="41"/>
      <c r="BL2734" s="41"/>
      <c r="BM2734" s="41"/>
      <c r="BN2734" s="41"/>
    </row>
    <row r="2735" spans="1:66" s="27" customFormat="1" ht="12.75" customHeight="1" x14ac:dyDescent="0.25">
      <c r="A2735" s="222"/>
      <c r="B2735" s="30"/>
      <c r="C2735" s="116"/>
      <c r="D2735" s="620"/>
      <c r="E2735" s="32"/>
      <c r="F2735" s="117"/>
      <c r="G2735" s="690"/>
      <c r="H2735" s="878"/>
      <c r="I2735" s="397"/>
      <c r="J2735" s="380"/>
      <c r="K2735" s="405" t="s">
        <v>208</v>
      </c>
      <c r="L2735" s="731">
        <v>0</v>
      </c>
      <c r="M2735" s="732">
        <v>0</v>
      </c>
      <c r="N2735" s="929">
        <v>0</v>
      </c>
      <c r="O2735" s="530">
        <v>0</v>
      </c>
      <c r="P2735" s="530">
        <v>0</v>
      </c>
      <c r="Q2735" s="641">
        <v>0</v>
      </c>
      <c r="R2735" s="537">
        <v>0</v>
      </c>
      <c r="S2735" s="537">
        <v>0</v>
      </c>
      <c r="T2735" s="537">
        <v>0</v>
      </c>
      <c r="U2735" s="537">
        <v>0</v>
      </c>
      <c r="V2735" s="537">
        <v>0</v>
      </c>
      <c r="W2735" s="530"/>
      <c r="X2735" s="142">
        <v>0</v>
      </c>
      <c r="Y2735" s="142">
        <v>0</v>
      </c>
      <c r="Z2735" s="537">
        <v>0</v>
      </c>
      <c r="AA2735" s="537">
        <v>0</v>
      </c>
      <c r="AB2735" s="530"/>
      <c r="AC2735" s="142">
        <v>0</v>
      </c>
      <c r="AD2735" s="530">
        <v>0</v>
      </c>
      <c r="AE2735" s="842">
        <v>0</v>
      </c>
      <c r="AF2735" s="929">
        <v>0</v>
      </c>
      <c r="AG2735" s="530">
        <v>0</v>
      </c>
      <c r="AH2735" s="530">
        <v>0</v>
      </c>
      <c r="AI2735" s="641">
        <v>0</v>
      </c>
      <c r="AJ2735" s="537">
        <v>0</v>
      </c>
      <c r="AK2735" s="537">
        <v>0</v>
      </c>
      <c r="AL2735" s="537">
        <v>0</v>
      </c>
      <c r="AM2735" s="537">
        <v>0</v>
      </c>
      <c r="AN2735" s="537">
        <v>0</v>
      </c>
      <c r="AO2735" s="530"/>
      <c r="AP2735" s="142">
        <v>0</v>
      </c>
      <c r="AQ2735" s="142">
        <v>0</v>
      </c>
      <c r="AR2735" s="537">
        <v>0</v>
      </c>
      <c r="AS2735" s="537">
        <v>0</v>
      </c>
      <c r="AT2735" s="530"/>
      <c r="AU2735" s="142">
        <v>0</v>
      </c>
      <c r="AV2735" s="530">
        <v>0</v>
      </c>
      <c r="AW2735" s="842">
        <v>0</v>
      </c>
      <c r="AX2735" s="115">
        <v>0</v>
      </c>
      <c r="AY2735" s="5">
        <v>0</v>
      </c>
      <c r="AZ2735" s="5">
        <v>0</v>
      </c>
      <c r="BA2735" s="335">
        <v>0</v>
      </c>
      <c r="BB2735" s="23">
        <v>0</v>
      </c>
      <c r="BC2735" s="5">
        <v>0</v>
      </c>
      <c r="BD2735" s="5">
        <v>0</v>
      </c>
      <c r="BE2735" s="335">
        <v>0</v>
      </c>
      <c r="BF2735" s="41"/>
      <c r="BG2735" s="826"/>
      <c r="BH2735" s="607"/>
      <c r="BI2735" s="40"/>
      <c r="BJ2735" s="40"/>
      <c r="BK2735" s="40"/>
      <c r="BL2735" s="40"/>
      <c r="BM2735" s="40"/>
      <c r="BN2735" s="40"/>
    </row>
    <row r="2736" spans="1:66" ht="12.75" customHeight="1" x14ac:dyDescent="0.25">
      <c r="A2736" s="21"/>
      <c r="B2736" s="112"/>
      <c r="C2736" s="116"/>
      <c r="D2736" s="623"/>
      <c r="E2736" s="278"/>
      <c r="F2736" s="116"/>
      <c r="G2736" s="694"/>
      <c r="H2736" s="878"/>
      <c r="I2736" s="397"/>
      <c r="J2736" s="380"/>
      <c r="K2736" s="405" t="s">
        <v>96</v>
      </c>
      <c r="L2736" s="738">
        <v>0</v>
      </c>
      <c r="M2736" s="739">
        <v>0</v>
      </c>
      <c r="N2736" s="929">
        <v>0</v>
      </c>
      <c r="O2736" s="530">
        <v>0</v>
      </c>
      <c r="P2736" s="530">
        <v>0</v>
      </c>
      <c r="Q2736" s="641">
        <v>0</v>
      </c>
      <c r="R2736" s="537">
        <v>0</v>
      </c>
      <c r="S2736" s="537">
        <v>0</v>
      </c>
      <c r="T2736" s="537">
        <v>0</v>
      </c>
      <c r="U2736" s="537">
        <v>0</v>
      </c>
      <c r="V2736" s="537">
        <v>0</v>
      </c>
      <c r="W2736" s="530"/>
      <c r="X2736" s="142">
        <v>0</v>
      </c>
      <c r="Y2736" s="142">
        <v>0</v>
      </c>
      <c r="Z2736" s="537">
        <v>0</v>
      </c>
      <c r="AA2736" s="537">
        <v>0</v>
      </c>
      <c r="AB2736" s="530"/>
      <c r="AC2736" s="142">
        <v>0</v>
      </c>
      <c r="AD2736" s="530">
        <v>0</v>
      </c>
      <c r="AE2736" s="842">
        <v>0</v>
      </c>
      <c r="AF2736" s="929">
        <v>0</v>
      </c>
      <c r="AG2736" s="530">
        <v>0</v>
      </c>
      <c r="AH2736" s="530">
        <v>0</v>
      </c>
      <c r="AI2736" s="641">
        <v>0</v>
      </c>
      <c r="AJ2736" s="537">
        <v>0</v>
      </c>
      <c r="AK2736" s="537">
        <v>0</v>
      </c>
      <c r="AL2736" s="537">
        <v>0</v>
      </c>
      <c r="AM2736" s="537">
        <v>0</v>
      </c>
      <c r="AN2736" s="537">
        <v>0</v>
      </c>
      <c r="AO2736" s="530"/>
      <c r="AP2736" s="142">
        <v>0</v>
      </c>
      <c r="AQ2736" s="142">
        <v>0</v>
      </c>
      <c r="AR2736" s="537">
        <v>0</v>
      </c>
      <c r="AS2736" s="537">
        <v>0</v>
      </c>
      <c r="AT2736" s="530"/>
      <c r="AU2736" s="142">
        <v>0</v>
      </c>
      <c r="AV2736" s="530">
        <v>0</v>
      </c>
      <c r="AW2736" s="842">
        <v>0</v>
      </c>
      <c r="AX2736" s="115">
        <v>0</v>
      </c>
      <c r="AY2736" s="5">
        <v>0</v>
      </c>
      <c r="AZ2736" s="5">
        <v>0</v>
      </c>
      <c r="BA2736" s="335">
        <v>0</v>
      </c>
      <c r="BB2736" s="23">
        <v>0</v>
      </c>
      <c r="BC2736" s="5">
        <v>0</v>
      </c>
      <c r="BD2736" s="5">
        <v>0</v>
      </c>
      <c r="BE2736" s="335">
        <v>0</v>
      </c>
      <c r="BG2736" s="826"/>
      <c r="BH2736" s="607"/>
    </row>
    <row r="2737" spans="1:60" ht="12.75" customHeight="1" x14ac:dyDescent="0.25">
      <c r="A2737" s="21"/>
      <c r="B2737" s="112"/>
      <c r="C2737" s="116"/>
      <c r="D2737" s="623"/>
      <c r="E2737" s="278"/>
      <c r="F2737" s="116"/>
      <c r="G2737" s="694"/>
      <c r="H2737" s="878"/>
      <c r="I2737" s="397"/>
      <c r="J2737" s="380"/>
      <c r="K2737" s="405" t="s">
        <v>209</v>
      </c>
      <c r="L2737" s="738">
        <v>0</v>
      </c>
      <c r="M2737" s="739">
        <v>0</v>
      </c>
      <c r="N2737" s="929">
        <v>0</v>
      </c>
      <c r="O2737" s="530">
        <v>0</v>
      </c>
      <c r="P2737" s="530">
        <v>0</v>
      </c>
      <c r="Q2737" s="641">
        <v>0</v>
      </c>
      <c r="R2737" s="537">
        <v>0</v>
      </c>
      <c r="S2737" s="537">
        <v>0</v>
      </c>
      <c r="T2737" s="537">
        <v>0</v>
      </c>
      <c r="U2737" s="537">
        <v>0</v>
      </c>
      <c r="V2737" s="537">
        <v>0</v>
      </c>
      <c r="W2737" s="530"/>
      <c r="X2737" s="142">
        <v>0</v>
      </c>
      <c r="Y2737" s="142">
        <v>0</v>
      </c>
      <c r="Z2737" s="537">
        <v>0</v>
      </c>
      <c r="AA2737" s="537">
        <v>0</v>
      </c>
      <c r="AB2737" s="530"/>
      <c r="AC2737" s="142">
        <v>0</v>
      </c>
      <c r="AD2737" s="530">
        <v>0</v>
      </c>
      <c r="AE2737" s="842">
        <v>0</v>
      </c>
      <c r="AF2737" s="929">
        <v>0</v>
      </c>
      <c r="AG2737" s="530">
        <v>0</v>
      </c>
      <c r="AH2737" s="530">
        <v>0</v>
      </c>
      <c r="AI2737" s="641">
        <v>0</v>
      </c>
      <c r="AJ2737" s="537">
        <v>0</v>
      </c>
      <c r="AK2737" s="537">
        <v>0</v>
      </c>
      <c r="AL2737" s="537">
        <v>0</v>
      </c>
      <c r="AM2737" s="537">
        <v>0</v>
      </c>
      <c r="AN2737" s="537">
        <v>0</v>
      </c>
      <c r="AO2737" s="530"/>
      <c r="AP2737" s="142">
        <v>0</v>
      </c>
      <c r="AQ2737" s="142">
        <v>0</v>
      </c>
      <c r="AR2737" s="537">
        <v>0</v>
      </c>
      <c r="AS2737" s="537">
        <v>0</v>
      </c>
      <c r="AT2737" s="530"/>
      <c r="AU2737" s="142">
        <v>0</v>
      </c>
      <c r="AV2737" s="530">
        <v>0</v>
      </c>
      <c r="AW2737" s="842">
        <v>0</v>
      </c>
      <c r="AX2737" s="115">
        <v>0</v>
      </c>
      <c r="AY2737" s="5">
        <v>0</v>
      </c>
      <c r="AZ2737" s="5">
        <v>0</v>
      </c>
      <c r="BA2737" s="335">
        <v>0</v>
      </c>
      <c r="BB2737" s="23">
        <v>0</v>
      </c>
      <c r="BC2737" s="5">
        <v>0</v>
      </c>
      <c r="BD2737" s="5">
        <v>0</v>
      </c>
      <c r="BE2737" s="335">
        <v>0</v>
      </c>
      <c r="BG2737" s="826"/>
      <c r="BH2737" s="607"/>
    </row>
    <row r="2738" spans="1:60" ht="12.75" customHeight="1" x14ac:dyDescent="0.25">
      <c r="A2738" s="21"/>
      <c r="B2738" s="112"/>
      <c r="C2738" s="116"/>
      <c r="D2738" s="623"/>
      <c r="E2738" s="278"/>
      <c r="F2738" s="116"/>
      <c r="G2738" s="694"/>
      <c r="H2738" s="878"/>
      <c r="I2738" s="397"/>
      <c r="J2738" s="380"/>
      <c r="K2738" s="405" t="s">
        <v>210</v>
      </c>
      <c r="L2738" s="738">
        <v>0</v>
      </c>
      <c r="M2738" s="739">
        <v>0</v>
      </c>
      <c r="N2738" s="929">
        <v>0</v>
      </c>
      <c r="O2738" s="530">
        <v>0</v>
      </c>
      <c r="P2738" s="530">
        <v>0</v>
      </c>
      <c r="Q2738" s="641">
        <v>0</v>
      </c>
      <c r="R2738" s="537">
        <v>0</v>
      </c>
      <c r="S2738" s="537">
        <v>0</v>
      </c>
      <c r="T2738" s="537">
        <v>0</v>
      </c>
      <c r="U2738" s="537">
        <v>0</v>
      </c>
      <c r="V2738" s="537">
        <v>0</v>
      </c>
      <c r="W2738" s="530"/>
      <c r="X2738" s="142">
        <v>0</v>
      </c>
      <c r="Y2738" s="142">
        <v>0</v>
      </c>
      <c r="Z2738" s="537">
        <v>0</v>
      </c>
      <c r="AA2738" s="537">
        <v>0</v>
      </c>
      <c r="AB2738" s="530"/>
      <c r="AC2738" s="142">
        <v>0</v>
      </c>
      <c r="AD2738" s="530">
        <v>0</v>
      </c>
      <c r="AE2738" s="842">
        <v>0</v>
      </c>
      <c r="AF2738" s="929">
        <v>0</v>
      </c>
      <c r="AG2738" s="530">
        <v>0</v>
      </c>
      <c r="AH2738" s="530">
        <v>0</v>
      </c>
      <c r="AI2738" s="641">
        <v>0</v>
      </c>
      <c r="AJ2738" s="537">
        <v>0</v>
      </c>
      <c r="AK2738" s="537">
        <v>0</v>
      </c>
      <c r="AL2738" s="537">
        <v>0</v>
      </c>
      <c r="AM2738" s="537">
        <v>0</v>
      </c>
      <c r="AN2738" s="537">
        <v>0</v>
      </c>
      <c r="AO2738" s="530"/>
      <c r="AP2738" s="142">
        <v>0</v>
      </c>
      <c r="AQ2738" s="142">
        <v>0</v>
      </c>
      <c r="AR2738" s="537">
        <v>0</v>
      </c>
      <c r="AS2738" s="537">
        <v>0</v>
      </c>
      <c r="AT2738" s="530"/>
      <c r="AU2738" s="142">
        <v>0</v>
      </c>
      <c r="AV2738" s="530">
        <v>0</v>
      </c>
      <c r="AW2738" s="842">
        <v>0</v>
      </c>
      <c r="AX2738" s="115">
        <v>0</v>
      </c>
      <c r="AY2738" s="5">
        <v>0</v>
      </c>
      <c r="AZ2738" s="5">
        <v>0</v>
      </c>
      <c r="BA2738" s="335">
        <v>0</v>
      </c>
      <c r="BB2738" s="23">
        <v>0</v>
      </c>
      <c r="BC2738" s="5">
        <v>0</v>
      </c>
      <c r="BD2738" s="5">
        <v>0</v>
      </c>
      <c r="BE2738" s="335">
        <v>0</v>
      </c>
      <c r="BG2738" s="826"/>
      <c r="BH2738" s="607"/>
    </row>
    <row r="2739" spans="1:60" ht="12.75" customHeight="1" x14ac:dyDescent="0.25">
      <c r="A2739" s="21"/>
      <c r="B2739" s="112"/>
      <c r="C2739" s="116"/>
      <c r="D2739" s="623"/>
      <c r="E2739" s="278"/>
      <c r="F2739" s="116"/>
      <c r="G2739" s="694"/>
      <c r="H2739" s="878"/>
      <c r="I2739" s="397"/>
      <c r="J2739" s="380"/>
      <c r="K2739" s="406" t="s">
        <v>53</v>
      </c>
      <c r="L2739" s="738">
        <v>0</v>
      </c>
      <c r="M2739" s="739">
        <v>0</v>
      </c>
      <c r="N2739" s="929">
        <v>0</v>
      </c>
      <c r="O2739" s="530">
        <v>0</v>
      </c>
      <c r="P2739" s="530">
        <v>0</v>
      </c>
      <c r="Q2739" s="641">
        <v>0</v>
      </c>
      <c r="R2739" s="537">
        <v>0</v>
      </c>
      <c r="S2739" s="537">
        <v>0</v>
      </c>
      <c r="T2739" s="537">
        <v>0</v>
      </c>
      <c r="U2739" s="537">
        <v>0</v>
      </c>
      <c r="V2739" s="537">
        <v>0</v>
      </c>
      <c r="W2739" s="530"/>
      <c r="X2739" s="142">
        <v>0</v>
      </c>
      <c r="Y2739" s="142">
        <v>0</v>
      </c>
      <c r="Z2739" s="537">
        <v>0</v>
      </c>
      <c r="AA2739" s="537">
        <v>0</v>
      </c>
      <c r="AB2739" s="530"/>
      <c r="AC2739" s="142">
        <v>0</v>
      </c>
      <c r="AD2739" s="530">
        <v>0</v>
      </c>
      <c r="AE2739" s="842">
        <v>0</v>
      </c>
      <c r="AF2739" s="929">
        <v>0</v>
      </c>
      <c r="AG2739" s="530">
        <v>0</v>
      </c>
      <c r="AH2739" s="530">
        <v>0</v>
      </c>
      <c r="AI2739" s="641">
        <v>0</v>
      </c>
      <c r="AJ2739" s="537">
        <v>0</v>
      </c>
      <c r="AK2739" s="537">
        <v>0</v>
      </c>
      <c r="AL2739" s="537">
        <v>0</v>
      </c>
      <c r="AM2739" s="537">
        <v>0</v>
      </c>
      <c r="AN2739" s="537">
        <v>0</v>
      </c>
      <c r="AO2739" s="530"/>
      <c r="AP2739" s="142">
        <v>0</v>
      </c>
      <c r="AQ2739" s="142">
        <v>0</v>
      </c>
      <c r="AR2739" s="537">
        <v>0</v>
      </c>
      <c r="AS2739" s="537">
        <v>0</v>
      </c>
      <c r="AT2739" s="530"/>
      <c r="AU2739" s="142">
        <v>0</v>
      </c>
      <c r="AV2739" s="530">
        <v>0</v>
      </c>
      <c r="AW2739" s="842">
        <v>0</v>
      </c>
      <c r="AX2739" s="115">
        <v>0</v>
      </c>
      <c r="AY2739" s="5">
        <v>0</v>
      </c>
      <c r="AZ2739" s="5">
        <v>0</v>
      </c>
      <c r="BA2739" s="335">
        <v>0</v>
      </c>
      <c r="BB2739" s="23">
        <v>0</v>
      </c>
      <c r="BC2739" s="5">
        <v>0</v>
      </c>
      <c r="BD2739" s="5">
        <v>0</v>
      </c>
      <c r="BE2739" s="335">
        <v>0</v>
      </c>
      <c r="BG2739" s="826"/>
      <c r="BH2739" s="607"/>
    </row>
    <row r="2740" spans="1:60" ht="12.75" customHeight="1" x14ac:dyDescent="0.25">
      <c r="A2740" s="21"/>
      <c r="B2740" s="112"/>
      <c r="C2740" s="116"/>
      <c r="D2740" s="623"/>
      <c r="F2740" s="117"/>
      <c r="G2740" s="694"/>
      <c r="H2740" s="878"/>
      <c r="I2740" s="397"/>
      <c r="J2740" s="380"/>
      <c r="K2740" s="408"/>
      <c r="L2740" s="738"/>
      <c r="M2740" s="739"/>
      <c r="N2740" s="931"/>
      <c r="O2740" s="923"/>
      <c r="P2740" s="923"/>
      <c r="Q2740" s="641"/>
      <c r="R2740" s="537"/>
      <c r="S2740" s="537"/>
      <c r="T2740" s="537"/>
      <c r="U2740" s="537"/>
      <c r="V2740" s="537"/>
      <c r="W2740" s="531"/>
      <c r="X2740" s="141"/>
      <c r="Y2740" s="141"/>
      <c r="Z2740" s="552"/>
      <c r="AA2740" s="552"/>
      <c r="AB2740" s="531"/>
      <c r="AC2740" s="593"/>
      <c r="AD2740" s="923"/>
      <c r="AE2740" s="846"/>
      <c r="AF2740" s="931"/>
      <c r="AG2740" s="923"/>
      <c r="AH2740" s="923"/>
      <c r="AI2740" s="641"/>
      <c r="AJ2740" s="537"/>
      <c r="AK2740" s="537"/>
      <c r="AL2740" s="537"/>
      <c r="AM2740" s="537"/>
      <c r="AN2740" s="537"/>
      <c r="AO2740" s="531"/>
      <c r="AP2740" s="141"/>
      <c r="AQ2740" s="141"/>
      <c r="AR2740" s="552"/>
      <c r="AS2740" s="552"/>
      <c r="AT2740" s="531"/>
      <c r="AU2740" s="593"/>
      <c r="AV2740" s="923"/>
      <c r="AW2740" s="846"/>
      <c r="AX2740" s="115"/>
      <c r="AY2740" s="5"/>
      <c r="AZ2740" s="5"/>
      <c r="BA2740" s="335"/>
      <c r="BC2740" s="5"/>
      <c r="BD2740" s="5"/>
      <c r="BE2740" s="335"/>
      <c r="BG2740" s="826"/>
      <c r="BH2740" s="607"/>
    </row>
    <row r="2741" spans="1:60" ht="12.75" customHeight="1" x14ac:dyDescent="0.25">
      <c r="A2741" s="21"/>
      <c r="B2741" s="112"/>
      <c r="C2741" s="116"/>
      <c r="D2741" s="623"/>
      <c r="E2741" s="278"/>
      <c r="F2741" s="116"/>
      <c r="G2741" s="694"/>
      <c r="H2741" s="878"/>
      <c r="I2741" s="397"/>
      <c r="J2741" s="380"/>
      <c r="K2741" s="400" t="s">
        <v>6611</v>
      </c>
      <c r="L2741" s="738"/>
      <c r="M2741" s="739"/>
      <c r="N2741" s="931"/>
      <c r="O2741" s="923"/>
      <c r="P2741" s="923"/>
      <c r="Q2741" s="641"/>
      <c r="R2741" s="537"/>
      <c r="S2741" s="537"/>
      <c r="T2741" s="537"/>
      <c r="U2741" s="537"/>
      <c r="V2741" s="537"/>
      <c r="W2741" s="531"/>
      <c r="X2741" s="141"/>
      <c r="Y2741" s="141"/>
      <c r="Z2741" s="552"/>
      <c r="AA2741" s="552"/>
      <c r="AB2741" s="531"/>
      <c r="AC2741" s="593"/>
      <c r="AD2741" s="923"/>
      <c r="AE2741" s="846"/>
      <c r="AF2741" s="931"/>
      <c r="AG2741" s="923"/>
      <c r="AH2741" s="923"/>
      <c r="AI2741" s="641"/>
      <c r="AJ2741" s="537"/>
      <c r="AK2741" s="537"/>
      <c r="AL2741" s="537"/>
      <c r="AM2741" s="537"/>
      <c r="AN2741" s="537"/>
      <c r="AO2741" s="531"/>
      <c r="AP2741" s="141"/>
      <c r="AQ2741" s="141"/>
      <c r="AR2741" s="552"/>
      <c r="AS2741" s="552"/>
      <c r="AT2741" s="531"/>
      <c r="AU2741" s="593"/>
      <c r="AV2741" s="923"/>
      <c r="AW2741" s="846"/>
      <c r="AX2741" s="115"/>
      <c r="AY2741" s="5"/>
      <c r="AZ2741" s="5"/>
      <c r="BA2741" s="335"/>
      <c r="BC2741" s="5"/>
      <c r="BD2741" s="5"/>
      <c r="BE2741" s="335"/>
      <c r="BG2741" s="826"/>
      <c r="BH2741" s="607"/>
    </row>
    <row r="2742" spans="1:60" x14ac:dyDescent="0.25">
      <c r="A2742" s="21"/>
      <c r="B2742" s="112"/>
      <c r="C2742" s="116"/>
      <c r="D2742" s="623"/>
      <c r="E2742" s="278"/>
      <c r="F2742" s="116"/>
      <c r="G2742" s="694"/>
      <c r="H2742" s="878"/>
      <c r="I2742" s="397"/>
      <c r="J2742" s="380"/>
      <c r="K2742" s="400" t="s">
        <v>25</v>
      </c>
      <c r="L2742" s="738"/>
      <c r="M2742" s="739"/>
      <c r="N2742" s="931"/>
      <c r="O2742" s="923"/>
      <c r="P2742" s="923"/>
      <c r="Q2742" s="641"/>
      <c r="R2742" s="537"/>
      <c r="S2742" s="537"/>
      <c r="T2742" s="537"/>
      <c r="U2742" s="537"/>
      <c r="V2742" s="537"/>
      <c r="W2742" s="531"/>
      <c r="X2742" s="141"/>
      <c r="Y2742" s="141"/>
      <c r="Z2742" s="552"/>
      <c r="AA2742" s="552"/>
      <c r="AB2742" s="531"/>
      <c r="AC2742" s="593"/>
      <c r="AD2742" s="923"/>
      <c r="AE2742" s="846"/>
      <c r="AF2742" s="931"/>
      <c r="AG2742" s="923"/>
      <c r="AH2742" s="923"/>
      <c r="AI2742" s="641"/>
      <c r="AJ2742" s="537"/>
      <c r="AK2742" s="537"/>
      <c r="AL2742" s="537"/>
      <c r="AM2742" s="537"/>
      <c r="AN2742" s="537"/>
      <c r="AO2742" s="531"/>
      <c r="AP2742" s="141"/>
      <c r="AQ2742" s="141"/>
      <c r="AR2742" s="552"/>
      <c r="AS2742" s="552"/>
      <c r="AT2742" s="531"/>
      <c r="AU2742" s="593"/>
      <c r="AV2742" s="923"/>
      <c r="AW2742" s="846"/>
      <c r="AX2742" s="115"/>
      <c r="AY2742" s="5"/>
      <c r="AZ2742" s="5"/>
      <c r="BA2742" s="335"/>
      <c r="BC2742" s="5"/>
      <c r="BD2742" s="5"/>
      <c r="BE2742" s="335"/>
      <c r="BG2742" s="826"/>
      <c r="BH2742" s="607"/>
    </row>
    <row r="2743" spans="1:60" ht="12.75" customHeight="1" x14ac:dyDescent="0.25">
      <c r="A2743" s="21"/>
      <c r="B2743" s="112"/>
      <c r="C2743" s="116"/>
      <c r="D2743" s="623"/>
      <c r="E2743" s="278"/>
      <c r="F2743" s="116"/>
      <c r="G2743" s="694"/>
      <c r="H2743" s="878"/>
      <c r="I2743" s="397"/>
      <c r="J2743" s="380"/>
      <c r="K2743" s="415"/>
      <c r="L2743" s="738"/>
      <c r="M2743" s="739"/>
      <c r="N2743" s="931"/>
      <c r="O2743" s="923"/>
      <c r="P2743" s="923"/>
      <c r="Q2743" s="641"/>
      <c r="R2743" s="537"/>
      <c r="S2743" s="537"/>
      <c r="T2743" s="537"/>
      <c r="U2743" s="537"/>
      <c r="V2743" s="537"/>
      <c r="W2743" s="531"/>
      <c r="X2743" s="141"/>
      <c r="Y2743" s="141"/>
      <c r="Z2743" s="552"/>
      <c r="AA2743" s="552"/>
      <c r="AB2743" s="531"/>
      <c r="AC2743" s="593"/>
      <c r="AD2743" s="923"/>
      <c r="AE2743" s="846"/>
      <c r="AF2743" s="931"/>
      <c r="AG2743" s="923"/>
      <c r="AH2743" s="923"/>
      <c r="AI2743" s="641"/>
      <c r="AJ2743" s="537"/>
      <c r="AK2743" s="537"/>
      <c r="AL2743" s="537"/>
      <c r="AM2743" s="537"/>
      <c r="AN2743" s="537"/>
      <c r="AO2743" s="531"/>
      <c r="AP2743" s="141"/>
      <c r="AQ2743" s="141"/>
      <c r="AR2743" s="552"/>
      <c r="AS2743" s="552"/>
      <c r="AT2743" s="531"/>
      <c r="AU2743" s="593"/>
      <c r="AV2743" s="923"/>
      <c r="AW2743" s="846"/>
      <c r="AX2743" s="115"/>
      <c r="AY2743" s="5"/>
      <c r="AZ2743" s="5"/>
      <c r="BA2743" s="335"/>
      <c r="BC2743" s="5"/>
      <c r="BD2743" s="5"/>
      <c r="BE2743" s="335"/>
      <c r="BG2743" s="826"/>
      <c r="BH2743" s="607"/>
    </row>
    <row r="2744" spans="1:60" ht="30.6" x14ac:dyDescent="0.25">
      <c r="A2744" s="222" t="s">
        <v>6127</v>
      </c>
      <c r="B2744" s="112">
        <v>18</v>
      </c>
      <c r="C2744" s="116" t="s">
        <v>0</v>
      </c>
      <c r="D2744" s="620">
        <v>1000</v>
      </c>
      <c r="E2744" s="278"/>
      <c r="F2744" s="116">
        <v>5</v>
      </c>
      <c r="G2744" s="694">
        <v>3</v>
      </c>
      <c r="H2744" s="878" t="str">
        <f t="shared" ref="H2744:H2793" si="4157">LEFT(J2744,3)</f>
        <v>102</v>
      </c>
      <c r="I2744" s="397" t="s">
        <v>3260</v>
      </c>
      <c r="J2744" s="380" t="s">
        <v>2963</v>
      </c>
      <c r="K2744" s="408" t="s">
        <v>26</v>
      </c>
      <c r="L2744" s="733">
        <v>44058</v>
      </c>
      <c r="M2744" s="734">
        <v>44058</v>
      </c>
      <c r="N2744" s="931"/>
      <c r="O2744" s="530">
        <f t="shared" ref="O2744:O2760" si="4158">IF(N2744&gt;L2744,"0 ",N2744-L2744)</f>
        <v>-44058</v>
      </c>
      <c r="P2744" s="530" t="str">
        <f t="shared" ref="P2744:P2760" si="4159">IF(N2744&lt;L2744,"0 ",N2744-L2744)</f>
        <v xml:space="preserve">0 </v>
      </c>
      <c r="Q2744" s="646"/>
      <c r="R2744" s="536"/>
      <c r="S2744" s="536"/>
      <c r="T2744" s="536"/>
      <c r="U2744" s="536"/>
      <c r="V2744" s="536"/>
      <c r="W2744" s="683" t="str">
        <f t="shared" ref="W2744:W2760" si="4160">IF(SUM(Q2744:V2744)=X2744,"OK",SUM(Q2744:V2744)-X2744)</f>
        <v>OK</v>
      </c>
      <c r="X2744" s="141"/>
      <c r="Y2744" s="141"/>
      <c r="Z2744" s="552"/>
      <c r="AA2744" s="552"/>
      <c r="AB2744" s="683" t="str">
        <f t="shared" ref="AB2744:AB2760" si="4161">IF(SUM(Z2744:AA2744)=AC2744,"OK",SUM(Z2744:AA2744)-AC2744)</f>
        <v>OK</v>
      </c>
      <c r="AC2744" s="593"/>
      <c r="AD2744" s="530">
        <f t="shared" ref="AD2744:AD2760" si="4162">X2744+Y2744+AC2744</f>
        <v>0</v>
      </c>
      <c r="AE2744" s="842">
        <f t="shared" ref="AE2744:AE2760" si="4163">N2744+AD2744</f>
        <v>0</v>
      </c>
      <c r="AF2744" s="931"/>
      <c r="AG2744" s="530">
        <f t="shared" ref="AG2744:AG2760" si="4164">IF(AF2744&gt;M2744,"0 ",AF2744-M2744)</f>
        <v>-44058</v>
      </c>
      <c r="AH2744" s="530" t="str">
        <f t="shared" ref="AH2744:AH2760" si="4165">IF(AF2744&lt;M2744,"0 ",AF2744-M2744)</f>
        <v xml:space="preserve">0 </v>
      </c>
      <c r="AI2744" s="641"/>
      <c r="AJ2744" s="537"/>
      <c r="AK2744" s="537"/>
      <c r="AL2744" s="537"/>
      <c r="AM2744" s="537"/>
      <c r="AN2744" s="537"/>
      <c r="AO2744" s="683" t="str">
        <f t="shared" ref="AO2744:AO2760" si="4166">IF(SUM(AI2744:AN2744)=AP2744,"OK",SUM(AI2744:AN2744)-AP2744)</f>
        <v>OK</v>
      </c>
      <c r="AP2744" s="141"/>
      <c r="AQ2744" s="141"/>
      <c r="AR2744" s="552"/>
      <c r="AS2744" s="552"/>
      <c r="AT2744" s="683" t="str">
        <f t="shared" ref="AT2744:AT2760" si="4167">IF(SUM(AR2744:AS2744)=AU2744,"OK",SUM(AR2744:AS2744)-AU2744)</f>
        <v>OK</v>
      </c>
      <c r="AU2744" s="593"/>
      <c r="AV2744" s="530">
        <f t="shared" ref="AV2744:AV2760" si="4168">AP2744+AQ2744+AU2744</f>
        <v>0</v>
      </c>
      <c r="AW2744" s="842">
        <f t="shared" ref="AW2744:AW2760" si="4169">AF2744+AV2744</f>
        <v>0</v>
      </c>
      <c r="AX2744" s="115">
        <f t="shared" ref="AX2744:AX2760" si="4170">L2744</f>
        <v>44058</v>
      </c>
      <c r="AY2744" s="5">
        <f t="shared" ref="AY2744:AY2760" si="4171">AE2744</f>
        <v>0</v>
      </c>
      <c r="AZ2744" s="7">
        <f t="shared" ref="AZ2744:AZ2748" si="4172">AY2744-AX2744</f>
        <v>-44058</v>
      </c>
      <c r="BA2744" s="335">
        <f t="shared" ref="BA2744:BA2748" si="4173">AZ2744/AX2744</f>
        <v>-1</v>
      </c>
      <c r="BB2744" s="23">
        <f t="shared" ref="BB2744:BB2760" si="4174">M2744</f>
        <v>44058</v>
      </c>
      <c r="BC2744" s="5">
        <f t="shared" ref="BC2744:BC2748" si="4175">AW2744</f>
        <v>0</v>
      </c>
      <c r="BD2744" s="7">
        <f t="shared" ref="BD2744:BD2748" si="4176">BC2744-BB2744</f>
        <v>-44058</v>
      </c>
      <c r="BE2744" s="335">
        <f t="shared" ref="BE2744:BE2748" si="4177">BD2744/BB2744</f>
        <v>-1</v>
      </c>
      <c r="BG2744" s="826" t="str">
        <f t="shared" ref="BG2744:BG2760" si="4178">RIGHT(LEFT(I2744,3),2)&amp;"."&amp;RIGHT(LEFT(I2744,5),2)</f>
        <v>41.40</v>
      </c>
      <c r="BH2744" s="607" t="b">
        <f>COUNTIF('Codes SEC'!$B$2:$B$250,Ministres!BG2744)&gt;0</f>
        <v>1</v>
      </c>
    </row>
    <row r="2745" spans="1:60" ht="30.6" x14ac:dyDescent="0.25">
      <c r="A2745" s="222" t="s">
        <v>6127</v>
      </c>
      <c r="B2745" s="112">
        <v>18</v>
      </c>
      <c r="C2745" s="116" t="s">
        <v>0</v>
      </c>
      <c r="D2745" s="620">
        <v>1000</v>
      </c>
      <c r="E2745" s="278"/>
      <c r="F2745" s="116">
        <v>5</v>
      </c>
      <c r="G2745" s="694">
        <v>3</v>
      </c>
      <c r="H2745" s="878" t="str">
        <f t="shared" si="4157"/>
        <v>102</v>
      </c>
      <c r="I2745" s="397" t="s">
        <v>3260</v>
      </c>
      <c r="J2745" s="380" t="s">
        <v>2964</v>
      </c>
      <c r="K2745" s="408" t="s">
        <v>27</v>
      </c>
      <c r="L2745" s="733">
        <v>154688</v>
      </c>
      <c r="M2745" s="734">
        <v>154688</v>
      </c>
      <c r="N2745" s="931"/>
      <c r="O2745" s="530">
        <f t="shared" si="4158"/>
        <v>-154688</v>
      </c>
      <c r="P2745" s="530" t="str">
        <f t="shared" si="4159"/>
        <v xml:space="preserve">0 </v>
      </c>
      <c r="Q2745" s="646"/>
      <c r="R2745" s="536"/>
      <c r="S2745" s="536"/>
      <c r="T2745" s="536"/>
      <c r="U2745" s="536"/>
      <c r="V2745" s="536"/>
      <c r="W2745" s="683" t="str">
        <f t="shared" si="4160"/>
        <v>OK</v>
      </c>
      <c r="X2745" s="141"/>
      <c r="Y2745" s="141"/>
      <c r="Z2745" s="552"/>
      <c r="AA2745" s="552"/>
      <c r="AB2745" s="683" t="str">
        <f t="shared" si="4161"/>
        <v>OK</v>
      </c>
      <c r="AC2745" s="593"/>
      <c r="AD2745" s="530">
        <f t="shared" si="4162"/>
        <v>0</v>
      </c>
      <c r="AE2745" s="842">
        <f t="shared" si="4163"/>
        <v>0</v>
      </c>
      <c r="AF2745" s="931"/>
      <c r="AG2745" s="530">
        <f t="shared" si="4164"/>
        <v>-154688</v>
      </c>
      <c r="AH2745" s="530" t="str">
        <f t="shared" si="4165"/>
        <v xml:space="preserve">0 </v>
      </c>
      <c r="AI2745" s="641"/>
      <c r="AJ2745" s="537"/>
      <c r="AK2745" s="537"/>
      <c r="AL2745" s="537"/>
      <c r="AM2745" s="537"/>
      <c r="AN2745" s="537"/>
      <c r="AO2745" s="683" t="str">
        <f t="shared" si="4166"/>
        <v>OK</v>
      </c>
      <c r="AP2745" s="141"/>
      <c r="AQ2745" s="141"/>
      <c r="AR2745" s="552"/>
      <c r="AS2745" s="552"/>
      <c r="AT2745" s="683" t="str">
        <f t="shared" si="4167"/>
        <v>OK</v>
      </c>
      <c r="AU2745" s="593"/>
      <c r="AV2745" s="530">
        <f t="shared" si="4168"/>
        <v>0</v>
      </c>
      <c r="AW2745" s="842">
        <f t="shared" si="4169"/>
        <v>0</v>
      </c>
      <c r="AX2745" s="115">
        <f t="shared" si="4170"/>
        <v>154688</v>
      </c>
      <c r="AY2745" s="5">
        <f t="shared" si="4171"/>
        <v>0</v>
      </c>
      <c r="AZ2745" s="7">
        <f t="shared" si="4172"/>
        <v>-154688</v>
      </c>
      <c r="BA2745" s="335">
        <f t="shared" si="4173"/>
        <v>-1</v>
      </c>
      <c r="BB2745" s="23">
        <f t="shared" si="4174"/>
        <v>154688</v>
      </c>
      <c r="BC2745" s="5">
        <f t="shared" si="4175"/>
        <v>0</v>
      </c>
      <c r="BD2745" s="7">
        <f t="shared" si="4176"/>
        <v>-154688</v>
      </c>
      <c r="BE2745" s="335">
        <f t="shared" si="4177"/>
        <v>-1</v>
      </c>
      <c r="BG2745" s="826" t="str">
        <f t="shared" si="4178"/>
        <v>41.40</v>
      </c>
      <c r="BH2745" s="607" t="b">
        <f>COUNTIF('Codes SEC'!$B$2:$B$250,Ministres!BG2745)&gt;0</f>
        <v>1</v>
      </c>
    </row>
    <row r="2746" spans="1:60" ht="30.6" x14ac:dyDescent="0.25">
      <c r="A2746" s="222" t="s">
        <v>6127</v>
      </c>
      <c r="B2746" s="112">
        <v>18</v>
      </c>
      <c r="C2746" s="116" t="s">
        <v>0</v>
      </c>
      <c r="D2746" s="620">
        <v>1000</v>
      </c>
      <c r="E2746" s="278"/>
      <c r="F2746" s="116">
        <v>5</v>
      </c>
      <c r="G2746" s="694">
        <v>3</v>
      </c>
      <c r="H2746" s="878" t="str">
        <f t="shared" si="4157"/>
        <v>102</v>
      </c>
      <c r="I2746" s="397" t="s">
        <v>3260</v>
      </c>
      <c r="J2746" s="380" t="s">
        <v>2965</v>
      </c>
      <c r="K2746" s="408" t="s">
        <v>28</v>
      </c>
      <c r="L2746" s="733">
        <v>7410</v>
      </c>
      <c r="M2746" s="734">
        <v>7410</v>
      </c>
      <c r="N2746" s="931"/>
      <c r="O2746" s="530">
        <f t="shared" si="4158"/>
        <v>-7410</v>
      </c>
      <c r="P2746" s="530" t="str">
        <f t="shared" si="4159"/>
        <v xml:space="preserve">0 </v>
      </c>
      <c r="Q2746" s="646"/>
      <c r="R2746" s="536"/>
      <c r="S2746" s="536"/>
      <c r="T2746" s="536"/>
      <c r="U2746" s="536"/>
      <c r="V2746" s="536"/>
      <c r="W2746" s="683" t="str">
        <f t="shared" si="4160"/>
        <v>OK</v>
      </c>
      <c r="X2746" s="141"/>
      <c r="Y2746" s="141"/>
      <c r="Z2746" s="552"/>
      <c r="AA2746" s="552"/>
      <c r="AB2746" s="683" t="str">
        <f t="shared" si="4161"/>
        <v>OK</v>
      </c>
      <c r="AC2746" s="593"/>
      <c r="AD2746" s="530">
        <f t="shared" si="4162"/>
        <v>0</v>
      </c>
      <c r="AE2746" s="842">
        <f t="shared" si="4163"/>
        <v>0</v>
      </c>
      <c r="AF2746" s="931"/>
      <c r="AG2746" s="530">
        <f t="shared" si="4164"/>
        <v>-7410</v>
      </c>
      <c r="AH2746" s="530" t="str">
        <f t="shared" si="4165"/>
        <v xml:space="preserve">0 </v>
      </c>
      <c r="AI2746" s="641"/>
      <c r="AJ2746" s="537"/>
      <c r="AK2746" s="537"/>
      <c r="AL2746" s="537"/>
      <c r="AM2746" s="537"/>
      <c r="AN2746" s="537"/>
      <c r="AO2746" s="683" t="str">
        <f t="shared" si="4166"/>
        <v>OK</v>
      </c>
      <c r="AP2746" s="141"/>
      <c r="AQ2746" s="141"/>
      <c r="AR2746" s="552"/>
      <c r="AS2746" s="552"/>
      <c r="AT2746" s="683" t="str">
        <f t="shared" si="4167"/>
        <v>OK</v>
      </c>
      <c r="AU2746" s="593"/>
      <c r="AV2746" s="530">
        <f t="shared" si="4168"/>
        <v>0</v>
      </c>
      <c r="AW2746" s="842">
        <f t="shared" si="4169"/>
        <v>0</v>
      </c>
      <c r="AX2746" s="115">
        <f t="shared" si="4170"/>
        <v>7410</v>
      </c>
      <c r="AY2746" s="5">
        <f t="shared" si="4171"/>
        <v>0</v>
      </c>
      <c r="AZ2746" s="7">
        <f t="shared" si="4172"/>
        <v>-7410</v>
      </c>
      <c r="BA2746" s="335">
        <f t="shared" si="4173"/>
        <v>-1</v>
      </c>
      <c r="BB2746" s="23">
        <f t="shared" si="4174"/>
        <v>7410</v>
      </c>
      <c r="BC2746" s="5">
        <f t="shared" si="4175"/>
        <v>0</v>
      </c>
      <c r="BD2746" s="7">
        <f t="shared" si="4176"/>
        <v>-7410</v>
      </c>
      <c r="BE2746" s="335">
        <f t="shared" si="4177"/>
        <v>-1</v>
      </c>
      <c r="BG2746" s="826" t="str">
        <f t="shared" si="4178"/>
        <v>41.40</v>
      </c>
      <c r="BH2746" s="607" t="b">
        <f>COUNTIF('Codes SEC'!$B$2:$B$250,Ministres!BG2746)&gt;0</f>
        <v>1</v>
      </c>
    </row>
    <row r="2747" spans="1:60" ht="30.6" x14ac:dyDescent="0.25">
      <c r="A2747" s="222" t="s">
        <v>6127</v>
      </c>
      <c r="B2747" s="112">
        <v>18</v>
      </c>
      <c r="C2747" s="116" t="s">
        <v>0</v>
      </c>
      <c r="D2747" s="620">
        <v>1000</v>
      </c>
      <c r="E2747" s="278"/>
      <c r="F2747" s="116">
        <v>5</v>
      </c>
      <c r="G2747" s="694">
        <v>3</v>
      </c>
      <c r="H2747" s="878" t="str">
        <f t="shared" si="4157"/>
        <v>102</v>
      </c>
      <c r="I2747" s="397" t="s">
        <v>3260</v>
      </c>
      <c r="J2747" s="380" t="s">
        <v>2966</v>
      </c>
      <c r="K2747" s="408" t="s">
        <v>29</v>
      </c>
      <c r="L2747" s="733">
        <v>9229</v>
      </c>
      <c r="M2747" s="734">
        <v>9229</v>
      </c>
      <c r="N2747" s="931"/>
      <c r="O2747" s="530">
        <f t="shared" si="4158"/>
        <v>-9229</v>
      </c>
      <c r="P2747" s="530" t="str">
        <f t="shared" si="4159"/>
        <v xml:space="preserve">0 </v>
      </c>
      <c r="Q2747" s="646"/>
      <c r="R2747" s="536"/>
      <c r="S2747" s="536"/>
      <c r="T2747" s="536"/>
      <c r="U2747" s="536"/>
      <c r="V2747" s="536"/>
      <c r="W2747" s="683" t="str">
        <f t="shared" si="4160"/>
        <v>OK</v>
      </c>
      <c r="X2747" s="141"/>
      <c r="Y2747" s="141"/>
      <c r="Z2747" s="552"/>
      <c r="AA2747" s="552"/>
      <c r="AB2747" s="683" t="str">
        <f t="shared" si="4161"/>
        <v>OK</v>
      </c>
      <c r="AC2747" s="593"/>
      <c r="AD2747" s="530">
        <f t="shared" si="4162"/>
        <v>0</v>
      </c>
      <c r="AE2747" s="842">
        <f t="shared" si="4163"/>
        <v>0</v>
      </c>
      <c r="AF2747" s="931"/>
      <c r="AG2747" s="530">
        <f t="shared" si="4164"/>
        <v>-9229</v>
      </c>
      <c r="AH2747" s="530" t="str">
        <f t="shared" si="4165"/>
        <v xml:space="preserve">0 </v>
      </c>
      <c r="AI2747" s="641"/>
      <c r="AJ2747" s="537"/>
      <c r="AK2747" s="537"/>
      <c r="AL2747" s="537"/>
      <c r="AM2747" s="537"/>
      <c r="AN2747" s="537"/>
      <c r="AO2747" s="683" t="str">
        <f t="shared" si="4166"/>
        <v>OK</v>
      </c>
      <c r="AP2747" s="141"/>
      <c r="AQ2747" s="141"/>
      <c r="AR2747" s="552"/>
      <c r="AS2747" s="552"/>
      <c r="AT2747" s="683" t="str">
        <f t="shared" si="4167"/>
        <v>OK</v>
      </c>
      <c r="AU2747" s="593"/>
      <c r="AV2747" s="530">
        <f t="shared" si="4168"/>
        <v>0</v>
      </c>
      <c r="AW2747" s="842">
        <f t="shared" si="4169"/>
        <v>0</v>
      </c>
      <c r="AX2747" s="115">
        <f t="shared" si="4170"/>
        <v>9229</v>
      </c>
      <c r="AY2747" s="5">
        <f t="shared" si="4171"/>
        <v>0</v>
      </c>
      <c r="AZ2747" s="7">
        <f t="shared" si="4172"/>
        <v>-9229</v>
      </c>
      <c r="BA2747" s="335">
        <f t="shared" si="4173"/>
        <v>-1</v>
      </c>
      <c r="BB2747" s="23">
        <f t="shared" si="4174"/>
        <v>9229</v>
      </c>
      <c r="BC2747" s="5">
        <f t="shared" si="4175"/>
        <v>0</v>
      </c>
      <c r="BD2747" s="7">
        <f t="shared" si="4176"/>
        <v>-9229</v>
      </c>
      <c r="BE2747" s="335">
        <f t="shared" si="4177"/>
        <v>-1</v>
      </c>
      <c r="BG2747" s="826" t="str">
        <f t="shared" si="4178"/>
        <v>41.40</v>
      </c>
      <c r="BH2747" s="607" t="b">
        <f>COUNTIF('Codes SEC'!$B$2:$B$250,Ministres!BG2747)&gt;0</f>
        <v>1</v>
      </c>
    </row>
    <row r="2748" spans="1:60" ht="30.6" x14ac:dyDescent="0.25">
      <c r="A2748" s="222" t="s">
        <v>6127</v>
      </c>
      <c r="B2748" s="112">
        <v>18</v>
      </c>
      <c r="C2748" s="116" t="s">
        <v>0</v>
      </c>
      <c r="D2748" s="620">
        <v>1000</v>
      </c>
      <c r="E2748" s="278"/>
      <c r="F2748" s="116">
        <v>5</v>
      </c>
      <c r="G2748" s="694">
        <v>3</v>
      </c>
      <c r="H2748" s="878" t="str">
        <f t="shared" si="4157"/>
        <v>102</v>
      </c>
      <c r="I2748" s="397" t="s">
        <v>3260</v>
      </c>
      <c r="J2748" s="380" t="s">
        <v>2967</v>
      </c>
      <c r="K2748" s="415" t="s">
        <v>380</v>
      </c>
      <c r="L2748" s="733">
        <v>4046</v>
      </c>
      <c r="M2748" s="734">
        <v>4046</v>
      </c>
      <c r="N2748" s="931"/>
      <c r="O2748" s="530">
        <f t="shared" si="4158"/>
        <v>-4046</v>
      </c>
      <c r="P2748" s="530" t="str">
        <f t="shared" si="4159"/>
        <v xml:space="preserve">0 </v>
      </c>
      <c r="Q2748" s="646"/>
      <c r="R2748" s="536"/>
      <c r="S2748" s="536"/>
      <c r="T2748" s="536"/>
      <c r="U2748" s="536"/>
      <c r="V2748" s="536"/>
      <c r="W2748" s="683" t="str">
        <f t="shared" si="4160"/>
        <v>OK</v>
      </c>
      <c r="X2748" s="141"/>
      <c r="Y2748" s="141"/>
      <c r="Z2748" s="552"/>
      <c r="AA2748" s="552"/>
      <c r="AB2748" s="683" t="str">
        <f t="shared" si="4161"/>
        <v>OK</v>
      </c>
      <c r="AC2748" s="593"/>
      <c r="AD2748" s="530">
        <f t="shared" si="4162"/>
        <v>0</v>
      </c>
      <c r="AE2748" s="842">
        <f t="shared" si="4163"/>
        <v>0</v>
      </c>
      <c r="AF2748" s="931"/>
      <c r="AG2748" s="530">
        <f t="shared" si="4164"/>
        <v>-4046</v>
      </c>
      <c r="AH2748" s="530" t="str">
        <f t="shared" si="4165"/>
        <v xml:space="preserve">0 </v>
      </c>
      <c r="AI2748" s="641"/>
      <c r="AJ2748" s="537"/>
      <c r="AK2748" s="537"/>
      <c r="AL2748" s="537"/>
      <c r="AM2748" s="537"/>
      <c r="AN2748" s="537"/>
      <c r="AO2748" s="683" t="str">
        <f t="shared" si="4166"/>
        <v>OK</v>
      </c>
      <c r="AP2748" s="141"/>
      <c r="AQ2748" s="141"/>
      <c r="AR2748" s="552"/>
      <c r="AS2748" s="552"/>
      <c r="AT2748" s="683" t="str">
        <f t="shared" si="4167"/>
        <v>OK</v>
      </c>
      <c r="AU2748" s="593"/>
      <c r="AV2748" s="530">
        <f t="shared" si="4168"/>
        <v>0</v>
      </c>
      <c r="AW2748" s="842">
        <f t="shared" si="4169"/>
        <v>0</v>
      </c>
      <c r="AX2748" s="115">
        <f t="shared" si="4170"/>
        <v>4046</v>
      </c>
      <c r="AY2748" s="5">
        <f t="shared" si="4171"/>
        <v>0</v>
      </c>
      <c r="AZ2748" s="7">
        <f t="shared" si="4172"/>
        <v>-4046</v>
      </c>
      <c r="BA2748" s="335">
        <f t="shared" si="4173"/>
        <v>-1</v>
      </c>
      <c r="BB2748" s="23">
        <f t="shared" si="4174"/>
        <v>4046</v>
      </c>
      <c r="BC2748" s="5">
        <f t="shared" si="4175"/>
        <v>0</v>
      </c>
      <c r="BD2748" s="7">
        <f t="shared" si="4176"/>
        <v>-4046</v>
      </c>
      <c r="BE2748" s="335">
        <f t="shared" si="4177"/>
        <v>-1</v>
      </c>
      <c r="BG2748" s="826" t="str">
        <f t="shared" si="4178"/>
        <v>41.40</v>
      </c>
      <c r="BH2748" s="607" t="b">
        <f>COUNTIF('Codes SEC'!$B$2:$B$250,Ministres!BG2748)&gt;0</f>
        <v>1</v>
      </c>
    </row>
    <row r="2749" spans="1:60" ht="30.6" x14ac:dyDescent="0.25">
      <c r="A2749" s="222" t="s">
        <v>6127</v>
      </c>
      <c r="B2749" s="30">
        <v>18</v>
      </c>
      <c r="C2749" s="116" t="s">
        <v>0</v>
      </c>
      <c r="D2749" s="620">
        <v>1000</v>
      </c>
      <c r="F2749" s="116">
        <v>16</v>
      </c>
      <c r="G2749" s="694">
        <v>3</v>
      </c>
      <c r="H2749" s="878" t="str">
        <f t="shared" si="4157"/>
        <v>102</v>
      </c>
      <c r="I2749" s="397" t="s">
        <v>3260</v>
      </c>
      <c r="J2749" s="380" t="s">
        <v>2969</v>
      </c>
      <c r="K2749" s="408" t="s">
        <v>292</v>
      </c>
      <c r="L2749" s="733">
        <v>82823</v>
      </c>
      <c r="M2749" s="734">
        <v>82823</v>
      </c>
      <c r="N2749" s="931"/>
      <c r="O2749" s="530">
        <f t="shared" si="4158"/>
        <v>-82823</v>
      </c>
      <c r="P2749" s="530" t="str">
        <f t="shared" si="4159"/>
        <v xml:space="preserve">0 </v>
      </c>
      <c r="Q2749" s="646"/>
      <c r="R2749" s="536"/>
      <c r="S2749" s="536"/>
      <c r="T2749" s="536"/>
      <c r="U2749" s="536"/>
      <c r="V2749" s="536"/>
      <c r="W2749" s="683" t="str">
        <f t="shared" si="4160"/>
        <v>OK</v>
      </c>
      <c r="X2749" s="141"/>
      <c r="Y2749" s="141"/>
      <c r="Z2749" s="552"/>
      <c r="AA2749" s="552"/>
      <c r="AB2749" s="683" t="str">
        <f t="shared" si="4161"/>
        <v>OK</v>
      </c>
      <c r="AC2749" s="593"/>
      <c r="AD2749" s="530">
        <f t="shared" si="4162"/>
        <v>0</v>
      </c>
      <c r="AE2749" s="842">
        <f t="shared" si="4163"/>
        <v>0</v>
      </c>
      <c r="AF2749" s="931"/>
      <c r="AG2749" s="530">
        <f t="shared" si="4164"/>
        <v>-82823</v>
      </c>
      <c r="AH2749" s="530" t="str">
        <f t="shared" si="4165"/>
        <v xml:space="preserve">0 </v>
      </c>
      <c r="AI2749" s="641"/>
      <c r="AJ2749" s="537"/>
      <c r="AK2749" s="537"/>
      <c r="AL2749" s="537"/>
      <c r="AM2749" s="537"/>
      <c r="AN2749" s="537"/>
      <c r="AO2749" s="683" t="str">
        <f t="shared" si="4166"/>
        <v>OK</v>
      </c>
      <c r="AP2749" s="141"/>
      <c r="AQ2749" s="141"/>
      <c r="AR2749" s="552"/>
      <c r="AS2749" s="552"/>
      <c r="AT2749" s="683" t="str">
        <f t="shared" si="4167"/>
        <v>OK</v>
      </c>
      <c r="AU2749" s="593"/>
      <c r="AV2749" s="530">
        <f t="shared" si="4168"/>
        <v>0</v>
      </c>
      <c r="AW2749" s="842">
        <f t="shared" si="4169"/>
        <v>0</v>
      </c>
      <c r="AX2749" s="115">
        <f t="shared" si="4170"/>
        <v>82823</v>
      </c>
      <c r="AY2749" s="5">
        <f t="shared" si="4171"/>
        <v>0</v>
      </c>
      <c r="AZ2749" s="7">
        <f t="shared" ref="AZ2749:AZ2756" si="4179">AY2749-AX2749</f>
        <v>-82823</v>
      </c>
      <c r="BA2749" s="335">
        <f t="shared" ref="BA2749:BA2756" si="4180">AZ2749/AX2749</f>
        <v>-1</v>
      </c>
      <c r="BB2749" s="23">
        <f t="shared" si="4174"/>
        <v>82823</v>
      </c>
      <c r="BC2749" s="5">
        <f t="shared" ref="BC2749:BC2756" si="4181">AW2749</f>
        <v>0</v>
      </c>
      <c r="BD2749" s="7">
        <f t="shared" ref="BD2749:BD2756" si="4182">BC2749-BB2749</f>
        <v>-82823</v>
      </c>
      <c r="BE2749" s="335">
        <f t="shared" ref="BE2749:BE2756" si="4183">BD2749/BB2749</f>
        <v>-1</v>
      </c>
      <c r="BG2749" s="826" t="str">
        <f t="shared" si="4178"/>
        <v>41.40</v>
      </c>
      <c r="BH2749" s="607" t="b">
        <f>COUNTIF('Codes SEC'!$B$2:$B$250,Ministres!BG2749)&gt;0</f>
        <v>1</v>
      </c>
    </row>
    <row r="2750" spans="1:60" ht="30.6" x14ac:dyDescent="0.25">
      <c r="A2750" s="222" t="s">
        <v>6127</v>
      </c>
      <c r="B2750" s="30">
        <v>18</v>
      </c>
      <c r="C2750" s="116" t="s">
        <v>0</v>
      </c>
      <c r="D2750" s="620">
        <v>1000</v>
      </c>
      <c r="F2750" s="116">
        <v>16</v>
      </c>
      <c r="G2750" s="694">
        <v>3</v>
      </c>
      <c r="H2750" s="878" t="str">
        <f t="shared" si="4157"/>
        <v>102</v>
      </c>
      <c r="I2750" s="397" t="s">
        <v>3260</v>
      </c>
      <c r="J2750" s="380" t="s">
        <v>2970</v>
      </c>
      <c r="K2750" s="408" t="s">
        <v>293</v>
      </c>
      <c r="L2750" s="733">
        <v>528</v>
      </c>
      <c r="M2750" s="734">
        <v>528</v>
      </c>
      <c r="N2750" s="931"/>
      <c r="O2750" s="530">
        <f t="shared" si="4158"/>
        <v>-528</v>
      </c>
      <c r="P2750" s="530" t="str">
        <f t="shared" si="4159"/>
        <v xml:space="preserve">0 </v>
      </c>
      <c r="Q2750" s="646"/>
      <c r="R2750" s="536"/>
      <c r="S2750" s="536"/>
      <c r="T2750" s="536"/>
      <c r="U2750" s="536"/>
      <c r="V2750" s="536"/>
      <c r="W2750" s="683" t="str">
        <f t="shared" si="4160"/>
        <v>OK</v>
      </c>
      <c r="X2750" s="141"/>
      <c r="Y2750" s="141"/>
      <c r="Z2750" s="552"/>
      <c r="AA2750" s="552"/>
      <c r="AB2750" s="683" t="str">
        <f t="shared" si="4161"/>
        <v>OK</v>
      </c>
      <c r="AC2750" s="593"/>
      <c r="AD2750" s="530">
        <f t="shared" si="4162"/>
        <v>0</v>
      </c>
      <c r="AE2750" s="842">
        <f t="shared" si="4163"/>
        <v>0</v>
      </c>
      <c r="AF2750" s="931"/>
      <c r="AG2750" s="530">
        <f t="shared" si="4164"/>
        <v>-528</v>
      </c>
      <c r="AH2750" s="530" t="str">
        <f t="shared" si="4165"/>
        <v xml:space="preserve">0 </v>
      </c>
      <c r="AI2750" s="641"/>
      <c r="AJ2750" s="537"/>
      <c r="AK2750" s="537"/>
      <c r="AL2750" s="537"/>
      <c r="AM2750" s="537"/>
      <c r="AN2750" s="537"/>
      <c r="AO2750" s="683" t="str">
        <f t="shared" si="4166"/>
        <v>OK</v>
      </c>
      <c r="AP2750" s="141"/>
      <c r="AQ2750" s="141"/>
      <c r="AR2750" s="552"/>
      <c r="AS2750" s="552"/>
      <c r="AT2750" s="683" t="str">
        <f t="shared" si="4167"/>
        <v>OK</v>
      </c>
      <c r="AU2750" s="593"/>
      <c r="AV2750" s="530">
        <f t="shared" si="4168"/>
        <v>0</v>
      </c>
      <c r="AW2750" s="842">
        <f t="shared" si="4169"/>
        <v>0</v>
      </c>
      <c r="AX2750" s="115">
        <f t="shared" si="4170"/>
        <v>528</v>
      </c>
      <c r="AY2750" s="5">
        <f t="shared" si="4171"/>
        <v>0</v>
      </c>
      <c r="AZ2750" s="7">
        <f t="shared" si="4179"/>
        <v>-528</v>
      </c>
      <c r="BA2750" s="335">
        <f t="shared" si="4180"/>
        <v>-1</v>
      </c>
      <c r="BB2750" s="23">
        <f t="shared" si="4174"/>
        <v>528</v>
      </c>
      <c r="BC2750" s="5">
        <f t="shared" si="4181"/>
        <v>0</v>
      </c>
      <c r="BD2750" s="7">
        <f t="shared" si="4182"/>
        <v>-528</v>
      </c>
      <c r="BE2750" s="335">
        <f t="shared" si="4183"/>
        <v>-1</v>
      </c>
      <c r="BG2750" s="826" t="str">
        <f t="shared" si="4178"/>
        <v>41.40</v>
      </c>
      <c r="BH2750" s="607" t="b">
        <f>COUNTIF('Codes SEC'!$B$2:$B$250,Ministres!BG2750)&gt;0</f>
        <v>1</v>
      </c>
    </row>
    <row r="2751" spans="1:60" ht="30.6" x14ac:dyDescent="0.25">
      <c r="A2751" s="222" t="s">
        <v>6127</v>
      </c>
      <c r="B2751" s="30">
        <v>18</v>
      </c>
      <c r="C2751" s="116" t="s">
        <v>0</v>
      </c>
      <c r="D2751" s="620">
        <v>1000</v>
      </c>
      <c r="F2751" s="116">
        <v>16</v>
      </c>
      <c r="G2751" s="694">
        <v>3</v>
      </c>
      <c r="H2751" s="878" t="str">
        <f t="shared" si="4157"/>
        <v>102</v>
      </c>
      <c r="I2751" s="397" t="s">
        <v>3260</v>
      </c>
      <c r="J2751" s="380" t="s">
        <v>2971</v>
      </c>
      <c r="K2751" s="408" t="s">
        <v>294</v>
      </c>
      <c r="L2751" s="733">
        <v>36247</v>
      </c>
      <c r="M2751" s="734">
        <v>36247</v>
      </c>
      <c r="N2751" s="931"/>
      <c r="O2751" s="530">
        <f t="shared" si="4158"/>
        <v>-36247</v>
      </c>
      <c r="P2751" s="530" t="str">
        <f t="shared" si="4159"/>
        <v xml:space="preserve">0 </v>
      </c>
      <c r="Q2751" s="646"/>
      <c r="R2751" s="536"/>
      <c r="S2751" s="536"/>
      <c r="T2751" s="536"/>
      <c r="U2751" s="536"/>
      <c r="V2751" s="536"/>
      <c r="W2751" s="683" t="str">
        <f t="shared" si="4160"/>
        <v>OK</v>
      </c>
      <c r="X2751" s="141"/>
      <c r="Y2751" s="141"/>
      <c r="Z2751" s="552"/>
      <c r="AA2751" s="552"/>
      <c r="AB2751" s="683" t="str">
        <f t="shared" si="4161"/>
        <v>OK</v>
      </c>
      <c r="AC2751" s="593"/>
      <c r="AD2751" s="530">
        <f t="shared" si="4162"/>
        <v>0</v>
      </c>
      <c r="AE2751" s="842">
        <f t="shared" si="4163"/>
        <v>0</v>
      </c>
      <c r="AF2751" s="931"/>
      <c r="AG2751" s="530">
        <f t="shared" si="4164"/>
        <v>-36247</v>
      </c>
      <c r="AH2751" s="530" t="str">
        <f t="shared" si="4165"/>
        <v xml:space="preserve">0 </v>
      </c>
      <c r="AI2751" s="641"/>
      <c r="AJ2751" s="537"/>
      <c r="AK2751" s="537"/>
      <c r="AL2751" s="537"/>
      <c r="AM2751" s="537"/>
      <c r="AN2751" s="537"/>
      <c r="AO2751" s="683" t="str">
        <f t="shared" si="4166"/>
        <v>OK</v>
      </c>
      <c r="AP2751" s="141"/>
      <c r="AQ2751" s="141"/>
      <c r="AR2751" s="552"/>
      <c r="AS2751" s="552"/>
      <c r="AT2751" s="683" t="str">
        <f t="shared" si="4167"/>
        <v>OK</v>
      </c>
      <c r="AU2751" s="593"/>
      <c r="AV2751" s="530">
        <f t="shared" si="4168"/>
        <v>0</v>
      </c>
      <c r="AW2751" s="842">
        <f t="shared" si="4169"/>
        <v>0</v>
      </c>
      <c r="AX2751" s="115">
        <f t="shared" si="4170"/>
        <v>36247</v>
      </c>
      <c r="AY2751" s="5">
        <f t="shared" si="4171"/>
        <v>0</v>
      </c>
      <c r="AZ2751" s="7">
        <f t="shared" si="4179"/>
        <v>-36247</v>
      </c>
      <c r="BA2751" s="335">
        <f t="shared" si="4180"/>
        <v>-1</v>
      </c>
      <c r="BB2751" s="23">
        <f t="shared" si="4174"/>
        <v>36247</v>
      </c>
      <c r="BC2751" s="5">
        <f t="shared" si="4181"/>
        <v>0</v>
      </c>
      <c r="BD2751" s="7">
        <f t="shared" si="4182"/>
        <v>-36247</v>
      </c>
      <c r="BE2751" s="335">
        <f t="shared" si="4183"/>
        <v>-1</v>
      </c>
      <c r="BG2751" s="826" t="str">
        <f t="shared" si="4178"/>
        <v>41.40</v>
      </c>
      <c r="BH2751" s="607" t="b">
        <f>COUNTIF('Codes SEC'!$B$2:$B$250,Ministres!BG2751)&gt;0</f>
        <v>1</v>
      </c>
    </row>
    <row r="2752" spans="1:60" ht="30.6" x14ac:dyDescent="0.25">
      <c r="A2752" s="222" t="s">
        <v>6127</v>
      </c>
      <c r="B2752" s="30">
        <v>18</v>
      </c>
      <c r="C2752" s="116" t="s">
        <v>0</v>
      </c>
      <c r="D2752" s="620">
        <v>1000</v>
      </c>
      <c r="F2752" s="116">
        <v>16</v>
      </c>
      <c r="G2752" s="694">
        <v>3</v>
      </c>
      <c r="H2752" s="878" t="str">
        <f t="shared" si="4157"/>
        <v>102</v>
      </c>
      <c r="I2752" s="397" t="s">
        <v>3260</v>
      </c>
      <c r="J2752" s="380" t="s">
        <v>2972</v>
      </c>
      <c r="K2752" s="408" t="s">
        <v>295</v>
      </c>
      <c r="L2752" s="733">
        <v>12844</v>
      </c>
      <c r="M2752" s="734">
        <v>12844</v>
      </c>
      <c r="N2752" s="931"/>
      <c r="O2752" s="530">
        <f t="shared" si="4158"/>
        <v>-12844</v>
      </c>
      <c r="P2752" s="530" t="str">
        <f t="shared" si="4159"/>
        <v xml:space="preserve">0 </v>
      </c>
      <c r="Q2752" s="646"/>
      <c r="R2752" s="536"/>
      <c r="S2752" s="536"/>
      <c r="T2752" s="536"/>
      <c r="U2752" s="536"/>
      <c r="V2752" s="536"/>
      <c r="W2752" s="683" t="str">
        <f t="shared" si="4160"/>
        <v>OK</v>
      </c>
      <c r="X2752" s="141"/>
      <c r="Y2752" s="141"/>
      <c r="Z2752" s="552"/>
      <c r="AA2752" s="552"/>
      <c r="AB2752" s="683" t="str">
        <f t="shared" si="4161"/>
        <v>OK</v>
      </c>
      <c r="AC2752" s="593"/>
      <c r="AD2752" s="530">
        <f t="shared" si="4162"/>
        <v>0</v>
      </c>
      <c r="AE2752" s="842">
        <f t="shared" si="4163"/>
        <v>0</v>
      </c>
      <c r="AF2752" s="931"/>
      <c r="AG2752" s="530">
        <f t="shared" si="4164"/>
        <v>-12844</v>
      </c>
      <c r="AH2752" s="530" t="str">
        <f t="shared" si="4165"/>
        <v xml:space="preserve">0 </v>
      </c>
      <c r="AI2752" s="641"/>
      <c r="AJ2752" s="537"/>
      <c r="AK2752" s="537"/>
      <c r="AL2752" s="537"/>
      <c r="AM2752" s="537"/>
      <c r="AN2752" s="537"/>
      <c r="AO2752" s="683" t="str">
        <f t="shared" si="4166"/>
        <v>OK</v>
      </c>
      <c r="AP2752" s="141"/>
      <c r="AQ2752" s="141"/>
      <c r="AR2752" s="552"/>
      <c r="AS2752" s="552"/>
      <c r="AT2752" s="683" t="str">
        <f t="shared" si="4167"/>
        <v>OK</v>
      </c>
      <c r="AU2752" s="593"/>
      <c r="AV2752" s="530">
        <f t="shared" si="4168"/>
        <v>0</v>
      </c>
      <c r="AW2752" s="842">
        <f t="shared" si="4169"/>
        <v>0</v>
      </c>
      <c r="AX2752" s="115">
        <f t="shared" si="4170"/>
        <v>12844</v>
      </c>
      <c r="AY2752" s="5">
        <f t="shared" si="4171"/>
        <v>0</v>
      </c>
      <c r="AZ2752" s="7">
        <f t="shared" si="4179"/>
        <v>-12844</v>
      </c>
      <c r="BA2752" s="335">
        <f t="shared" si="4180"/>
        <v>-1</v>
      </c>
      <c r="BB2752" s="23">
        <f t="shared" si="4174"/>
        <v>12844</v>
      </c>
      <c r="BC2752" s="5">
        <f t="shared" si="4181"/>
        <v>0</v>
      </c>
      <c r="BD2752" s="7">
        <f t="shared" si="4182"/>
        <v>-12844</v>
      </c>
      <c r="BE2752" s="335">
        <f t="shared" si="4183"/>
        <v>-1</v>
      </c>
      <c r="BG2752" s="826" t="str">
        <f t="shared" si="4178"/>
        <v>41.40</v>
      </c>
      <c r="BH2752" s="607" t="b">
        <f>COUNTIF('Codes SEC'!$B$2:$B$250,Ministres!BG2752)&gt;0</f>
        <v>1</v>
      </c>
    </row>
    <row r="2753" spans="1:66" ht="30.6" x14ac:dyDescent="0.25">
      <c r="A2753" s="222" t="s">
        <v>6127</v>
      </c>
      <c r="B2753" s="30">
        <v>18</v>
      </c>
      <c r="C2753" s="116" t="s">
        <v>0</v>
      </c>
      <c r="D2753" s="620">
        <v>1000</v>
      </c>
      <c r="F2753" s="116">
        <v>16</v>
      </c>
      <c r="G2753" s="694">
        <v>3</v>
      </c>
      <c r="H2753" s="878" t="str">
        <f t="shared" si="4157"/>
        <v>102</v>
      </c>
      <c r="I2753" s="397" t="s">
        <v>3260</v>
      </c>
      <c r="J2753" s="380" t="s">
        <v>2973</v>
      </c>
      <c r="K2753" s="408" t="s">
        <v>296</v>
      </c>
      <c r="L2753" s="733">
        <v>98</v>
      </c>
      <c r="M2753" s="734">
        <v>98</v>
      </c>
      <c r="N2753" s="931"/>
      <c r="O2753" s="530">
        <f t="shared" si="4158"/>
        <v>-98</v>
      </c>
      <c r="P2753" s="530" t="str">
        <f t="shared" si="4159"/>
        <v xml:space="preserve">0 </v>
      </c>
      <c r="Q2753" s="646"/>
      <c r="R2753" s="536"/>
      <c r="S2753" s="536"/>
      <c r="T2753" s="536"/>
      <c r="U2753" s="536"/>
      <c r="V2753" s="536"/>
      <c r="W2753" s="683" t="str">
        <f t="shared" si="4160"/>
        <v>OK</v>
      </c>
      <c r="X2753" s="141"/>
      <c r="Y2753" s="141"/>
      <c r="Z2753" s="552"/>
      <c r="AA2753" s="552"/>
      <c r="AB2753" s="683" t="str">
        <f t="shared" si="4161"/>
        <v>OK</v>
      </c>
      <c r="AC2753" s="593"/>
      <c r="AD2753" s="530">
        <f t="shared" si="4162"/>
        <v>0</v>
      </c>
      <c r="AE2753" s="842">
        <f t="shared" si="4163"/>
        <v>0</v>
      </c>
      <c r="AF2753" s="931"/>
      <c r="AG2753" s="530">
        <f t="shared" si="4164"/>
        <v>-98</v>
      </c>
      <c r="AH2753" s="530" t="str">
        <f t="shared" si="4165"/>
        <v xml:space="preserve">0 </v>
      </c>
      <c r="AI2753" s="641"/>
      <c r="AJ2753" s="537"/>
      <c r="AK2753" s="537"/>
      <c r="AL2753" s="537"/>
      <c r="AM2753" s="537"/>
      <c r="AN2753" s="537"/>
      <c r="AO2753" s="683" t="str">
        <f t="shared" si="4166"/>
        <v>OK</v>
      </c>
      <c r="AP2753" s="141"/>
      <c r="AQ2753" s="141"/>
      <c r="AR2753" s="552"/>
      <c r="AS2753" s="552"/>
      <c r="AT2753" s="683" t="str">
        <f t="shared" si="4167"/>
        <v>OK</v>
      </c>
      <c r="AU2753" s="593"/>
      <c r="AV2753" s="530">
        <f t="shared" si="4168"/>
        <v>0</v>
      </c>
      <c r="AW2753" s="842">
        <f t="shared" si="4169"/>
        <v>0</v>
      </c>
      <c r="AX2753" s="115">
        <f t="shared" si="4170"/>
        <v>98</v>
      </c>
      <c r="AY2753" s="5">
        <f t="shared" si="4171"/>
        <v>0</v>
      </c>
      <c r="AZ2753" s="7">
        <f t="shared" si="4179"/>
        <v>-98</v>
      </c>
      <c r="BA2753" s="335">
        <f t="shared" si="4180"/>
        <v>-1</v>
      </c>
      <c r="BB2753" s="23">
        <f t="shared" si="4174"/>
        <v>98</v>
      </c>
      <c r="BC2753" s="5">
        <f t="shared" si="4181"/>
        <v>0</v>
      </c>
      <c r="BD2753" s="7">
        <f t="shared" si="4182"/>
        <v>-98</v>
      </c>
      <c r="BE2753" s="335">
        <f t="shared" si="4183"/>
        <v>-1</v>
      </c>
      <c r="BG2753" s="826" t="str">
        <f t="shared" si="4178"/>
        <v>41.40</v>
      </c>
      <c r="BH2753" s="607" t="b">
        <f>COUNTIF('Codes SEC'!$B$2:$B$250,Ministres!BG2753)&gt;0</f>
        <v>1</v>
      </c>
    </row>
    <row r="2754" spans="1:66" ht="30.6" x14ac:dyDescent="0.25">
      <c r="A2754" s="222" t="s">
        <v>6127</v>
      </c>
      <c r="B2754" s="30">
        <v>18</v>
      </c>
      <c r="C2754" s="116" t="s">
        <v>0</v>
      </c>
      <c r="D2754" s="620">
        <v>1000</v>
      </c>
      <c r="F2754" s="116">
        <v>16</v>
      </c>
      <c r="G2754" s="694">
        <v>3</v>
      </c>
      <c r="H2754" s="878" t="str">
        <f t="shared" si="4157"/>
        <v>102</v>
      </c>
      <c r="I2754" s="397" t="s">
        <v>3260</v>
      </c>
      <c r="J2754" s="380" t="s">
        <v>2974</v>
      </c>
      <c r="K2754" s="408" t="s">
        <v>297</v>
      </c>
      <c r="L2754" s="733">
        <v>955</v>
      </c>
      <c r="M2754" s="734">
        <v>955</v>
      </c>
      <c r="N2754" s="931"/>
      <c r="O2754" s="530">
        <f t="shared" si="4158"/>
        <v>-955</v>
      </c>
      <c r="P2754" s="530" t="str">
        <f t="shared" si="4159"/>
        <v xml:space="preserve">0 </v>
      </c>
      <c r="Q2754" s="646"/>
      <c r="R2754" s="536"/>
      <c r="S2754" s="536"/>
      <c r="T2754" s="536"/>
      <c r="U2754" s="536"/>
      <c r="V2754" s="536"/>
      <c r="W2754" s="683" t="str">
        <f t="shared" si="4160"/>
        <v>OK</v>
      </c>
      <c r="X2754" s="141"/>
      <c r="Y2754" s="141"/>
      <c r="Z2754" s="552"/>
      <c r="AA2754" s="552"/>
      <c r="AB2754" s="683" t="str">
        <f t="shared" si="4161"/>
        <v>OK</v>
      </c>
      <c r="AC2754" s="593"/>
      <c r="AD2754" s="530">
        <f t="shared" si="4162"/>
        <v>0</v>
      </c>
      <c r="AE2754" s="842">
        <f t="shared" si="4163"/>
        <v>0</v>
      </c>
      <c r="AF2754" s="931"/>
      <c r="AG2754" s="530">
        <f t="shared" si="4164"/>
        <v>-955</v>
      </c>
      <c r="AH2754" s="530" t="str">
        <f t="shared" si="4165"/>
        <v xml:space="preserve">0 </v>
      </c>
      <c r="AI2754" s="641"/>
      <c r="AJ2754" s="537"/>
      <c r="AK2754" s="537"/>
      <c r="AL2754" s="537"/>
      <c r="AM2754" s="537"/>
      <c r="AN2754" s="537"/>
      <c r="AO2754" s="683" t="str">
        <f t="shared" si="4166"/>
        <v>OK</v>
      </c>
      <c r="AP2754" s="141"/>
      <c r="AQ2754" s="141"/>
      <c r="AR2754" s="552"/>
      <c r="AS2754" s="552"/>
      <c r="AT2754" s="683" t="str">
        <f t="shared" si="4167"/>
        <v>OK</v>
      </c>
      <c r="AU2754" s="593"/>
      <c r="AV2754" s="530">
        <f t="shared" si="4168"/>
        <v>0</v>
      </c>
      <c r="AW2754" s="842">
        <f t="shared" si="4169"/>
        <v>0</v>
      </c>
      <c r="AX2754" s="115">
        <f t="shared" si="4170"/>
        <v>955</v>
      </c>
      <c r="AY2754" s="5">
        <f t="shared" si="4171"/>
        <v>0</v>
      </c>
      <c r="AZ2754" s="7">
        <f t="shared" si="4179"/>
        <v>-955</v>
      </c>
      <c r="BA2754" s="335">
        <f t="shared" si="4180"/>
        <v>-1</v>
      </c>
      <c r="BB2754" s="23">
        <f t="shared" si="4174"/>
        <v>955</v>
      </c>
      <c r="BC2754" s="5">
        <f t="shared" si="4181"/>
        <v>0</v>
      </c>
      <c r="BD2754" s="7">
        <f t="shared" si="4182"/>
        <v>-955</v>
      </c>
      <c r="BE2754" s="335">
        <f t="shared" si="4183"/>
        <v>-1</v>
      </c>
      <c r="BG2754" s="826" t="str">
        <f t="shared" si="4178"/>
        <v>41.40</v>
      </c>
      <c r="BH2754" s="607" t="b">
        <f>COUNTIF('Codes SEC'!$B$2:$B$250,Ministres!BG2754)&gt;0</f>
        <v>1</v>
      </c>
    </row>
    <row r="2755" spans="1:66" ht="30.6" x14ac:dyDescent="0.25">
      <c r="A2755" s="222" t="s">
        <v>6127</v>
      </c>
      <c r="B2755" s="30">
        <v>18</v>
      </c>
      <c r="C2755" s="116" t="s">
        <v>0</v>
      </c>
      <c r="D2755" s="620">
        <v>1000</v>
      </c>
      <c r="F2755" s="116">
        <v>16</v>
      </c>
      <c r="G2755" s="694">
        <v>3</v>
      </c>
      <c r="H2755" s="878" t="str">
        <f t="shared" si="4157"/>
        <v>102</v>
      </c>
      <c r="I2755" s="397" t="s">
        <v>3260</v>
      </c>
      <c r="J2755" s="380" t="s">
        <v>2975</v>
      </c>
      <c r="K2755" s="408" t="s">
        <v>298</v>
      </c>
      <c r="L2755" s="733">
        <v>406</v>
      </c>
      <c r="M2755" s="734">
        <v>406</v>
      </c>
      <c r="N2755" s="931"/>
      <c r="O2755" s="530">
        <f t="shared" si="4158"/>
        <v>-406</v>
      </c>
      <c r="P2755" s="530" t="str">
        <f t="shared" si="4159"/>
        <v xml:space="preserve">0 </v>
      </c>
      <c r="Q2755" s="646"/>
      <c r="R2755" s="536"/>
      <c r="S2755" s="536"/>
      <c r="T2755" s="536"/>
      <c r="U2755" s="536"/>
      <c r="V2755" s="536"/>
      <c r="W2755" s="683" t="str">
        <f t="shared" si="4160"/>
        <v>OK</v>
      </c>
      <c r="X2755" s="141"/>
      <c r="Y2755" s="141"/>
      <c r="Z2755" s="552"/>
      <c r="AA2755" s="552"/>
      <c r="AB2755" s="683" t="str">
        <f t="shared" si="4161"/>
        <v>OK</v>
      </c>
      <c r="AC2755" s="593"/>
      <c r="AD2755" s="530">
        <f t="shared" si="4162"/>
        <v>0</v>
      </c>
      <c r="AE2755" s="842">
        <f t="shared" si="4163"/>
        <v>0</v>
      </c>
      <c r="AF2755" s="931"/>
      <c r="AG2755" s="530">
        <f t="shared" si="4164"/>
        <v>-406</v>
      </c>
      <c r="AH2755" s="530" t="str">
        <f t="shared" si="4165"/>
        <v xml:space="preserve">0 </v>
      </c>
      <c r="AI2755" s="641"/>
      <c r="AJ2755" s="537"/>
      <c r="AK2755" s="537"/>
      <c r="AL2755" s="537"/>
      <c r="AM2755" s="537"/>
      <c r="AN2755" s="537"/>
      <c r="AO2755" s="683" t="str">
        <f t="shared" si="4166"/>
        <v>OK</v>
      </c>
      <c r="AP2755" s="141"/>
      <c r="AQ2755" s="141"/>
      <c r="AR2755" s="552"/>
      <c r="AS2755" s="552"/>
      <c r="AT2755" s="683" t="str">
        <f t="shared" si="4167"/>
        <v>OK</v>
      </c>
      <c r="AU2755" s="593"/>
      <c r="AV2755" s="530">
        <f t="shared" si="4168"/>
        <v>0</v>
      </c>
      <c r="AW2755" s="842">
        <f t="shared" si="4169"/>
        <v>0</v>
      </c>
      <c r="AX2755" s="115">
        <f t="shared" si="4170"/>
        <v>406</v>
      </c>
      <c r="AY2755" s="5">
        <f t="shared" si="4171"/>
        <v>0</v>
      </c>
      <c r="AZ2755" s="7">
        <f t="shared" si="4179"/>
        <v>-406</v>
      </c>
      <c r="BA2755" s="335">
        <f t="shared" si="4180"/>
        <v>-1</v>
      </c>
      <c r="BB2755" s="23">
        <f t="shared" si="4174"/>
        <v>406</v>
      </c>
      <c r="BC2755" s="5">
        <f t="shared" si="4181"/>
        <v>0</v>
      </c>
      <c r="BD2755" s="7">
        <f t="shared" si="4182"/>
        <v>-406</v>
      </c>
      <c r="BE2755" s="335">
        <f t="shared" si="4183"/>
        <v>-1</v>
      </c>
      <c r="BG2755" s="826" t="str">
        <f t="shared" si="4178"/>
        <v>41.40</v>
      </c>
      <c r="BH2755" s="607" t="b">
        <f>COUNTIF('Codes SEC'!$B$2:$B$250,Ministres!BG2755)&gt;0</f>
        <v>1</v>
      </c>
    </row>
    <row r="2756" spans="1:66" ht="30.6" x14ac:dyDescent="0.25">
      <c r="A2756" s="222" t="s">
        <v>6127</v>
      </c>
      <c r="B2756" s="30">
        <v>18</v>
      </c>
      <c r="C2756" s="116" t="s">
        <v>0</v>
      </c>
      <c r="D2756" s="620">
        <v>1000</v>
      </c>
      <c r="F2756" s="116">
        <v>16</v>
      </c>
      <c r="G2756" s="694">
        <v>3</v>
      </c>
      <c r="H2756" s="878" t="str">
        <f t="shared" si="4157"/>
        <v>102</v>
      </c>
      <c r="I2756" s="397" t="s">
        <v>3260</v>
      </c>
      <c r="J2756" s="380" t="s">
        <v>2976</v>
      </c>
      <c r="K2756" s="408" t="s">
        <v>299</v>
      </c>
      <c r="L2756" s="733">
        <v>9243</v>
      </c>
      <c r="M2756" s="734">
        <v>9243</v>
      </c>
      <c r="N2756" s="931"/>
      <c r="O2756" s="530">
        <f t="shared" si="4158"/>
        <v>-9243</v>
      </c>
      <c r="P2756" s="530" t="str">
        <f t="shared" si="4159"/>
        <v xml:space="preserve">0 </v>
      </c>
      <c r="Q2756" s="646"/>
      <c r="R2756" s="536"/>
      <c r="S2756" s="536"/>
      <c r="T2756" s="536"/>
      <c r="U2756" s="536"/>
      <c r="V2756" s="536"/>
      <c r="W2756" s="683" t="str">
        <f t="shared" si="4160"/>
        <v>OK</v>
      </c>
      <c r="X2756" s="141"/>
      <c r="Y2756" s="141"/>
      <c r="Z2756" s="552"/>
      <c r="AA2756" s="552"/>
      <c r="AB2756" s="683" t="str">
        <f t="shared" si="4161"/>
        <v>OK</v>
      </c>
      <c r="AC2756" s="593"/>
      <c r="AD2756" s="530">
        <f t="shared" si="4162"/>
        <v>0</v>
      </c>
      <c r="AE2756" s="842">
        <f t="shared" si="4163"/>
        <v>0</v>
      </c>
      <c r="AF2756" s="931"/>
      <c r="AG2756" s="530">
        <f t="shared" si="4164"/>
        <v>-9243</v>
      </c>
      <c r="AH2756" s="530" t="str">
        <f t="shared" si="4165"/>
        <v xml:space="preserve">0 </v>
      </c>
      <c r="AI2756" s="641"/>
      <c r="AJ2756" s="537"/>
      <c r="AK2756" s="537"/>
      <c r="AL2756" s="537"/>
      <c r="AM2756" s="537"/>
      <c r="AN2756" s="537"/>
      <c r="AO2756" s="683" t="str">
        <f t="shared" si="4166"/>
        <v>OK</v>
      </c>
      <c r="AP2756" s="141"/>
      <c r="AQ2756" s="141"/>
      <c r="AR2756" s="552"/>
      <c r="AS2756" s="552"/>
      <c r="AT2756" s="683" t="str">
        <f t="shared" si="4167"/>
        <v>OK</v>
      </c>
      <c r="AU2756" s="593"/>
      <c r="AV2756" s="530">
        <f t="shared" si="4168"/>
        <v>0</v>
      </c>
      <c r="AW2756" s="842">
        <f t="shared" si="4169"/>
        <v>0</v>
      </c>
      <c r="AX2756" s="115">
        <f t="shared" si="4170"/>
        <v>9243</v>
      </c>
      <c r="AY2756" s="5">
        <f t="shared" si="4171"/>
        <v>0</v>
      </c>
      <c r="AZ2756" s="7">
        <f t="shared" si="4179"/>
        <v>-9243</v>
      </c>
      <c r="BA2756" s="335">
        <f t="shared" si="4180"/>
        <v>-1</v>
      </c>
      <c r="BB2756" s="23">
        <f t="shared" si="4174"/>
        <v>9243</v>
      </c>
      <c r="BC2756" s="5">
        <f t="shared" si="4181"/>
        <v>0</v>
      </c>
      <c r="BD2756" s="7">
        <f t="shared" si="4182"/>
        <v>-9243</v>
      </c>
      <c r="BE2756" s="335">
        <f t="shared" si="4183"/>
        <v>-1</v>
      </c>
      <c r="BG2756" s="826" t="str">
        <f t="shared" si="4178"/>
        <v>41.40</v>
      </c>
      <c r="BH2756" s="607" t="b">
        <f>COUNTIF('Codes SEC'!$B$2:$B$250,Ministres!BG2756)&gt;0</f>
        <v>1</v>
      </c>
    </row>
    <row r="2757" spans="1:66" ht="30.6" x14ac:dyDescent="0.25">
      <c r="A2757" s="222" t="s">
        <v>6127</v>
      </c>
      <c r="B2757" s="30">
        <v>18</v>
      </c>
      <c r="C2757" s="116" t="s">
        <v>0</v>
      </c>
      <c r="D2757" s="620">
        <v>1000</v>
      </c>
      <c r="F2757" s="116">
        <v>12</v>
      </c>
      <c r="G2757" s="694">
        <v>3</v>
      </c>
      <c r="H2757" s="878" t="str">
        <f t="shared" si="4157"/>
        <v>102</v>
      </c>
      <c r="I2757" s="397" t="s">
        <v>3260</v>
      </c>
      <c r="J2757" s="380" t="s">
        <v>2978</v>
      </c>
      <c r="K2757" s="494" t="s">
        <v>363</v>
      </c>
      <c r="L2757" s="733">
        <v>175</v>
      </c>
      <c r="M2757" s="734">
        <v>175</v>
      </c>
      <c r="N2757" s="929"/>
      <c r="O2757" s="530">
        <f t="shared" si="4158"/>
        <v>-175</v>
      </c>
      <c r="P2757" s="530" t="str">
        <f t="shared" si="4159"/>
        <v xml:space="preserve">0 </v>
      </c>
      <c r="Q2757" s="646"/>
      <c r="R2757" s="536"/>
      <c r="S2757" s="536"/>
      <c r="T2757" s="536"/>
      <c r="U2757" s="536"/>
      <c r="V2757" s="536"/>
      <c r="W2757" s="683" t="str">
        <f>IF(SUM(Q2757:V2757)=X2757,"OK",SUM(Q2757:V2757)-X2757)</f>
        <v>OK</v>
      </c>
      <c r="X2757" s="140"/>
      <c r="Y2757" s="140"/>
      <c r="Z2757" s="551"/>
      <c r="AA2757" s="551"/>
      <c r="AB2757" s="683" t="str">
        <f>IF(SUM(Z2757:AA2757)=AC2757,"OK",SUM(Z2757:AA2757)-AC2757)</f>
        <v>OK</v>
      </c>
      <c r="AC2757" s="142"/>
      <c r="AD2757" s="530">
        <f t="shared" si="4162"/>
        <v>0</v>
      </c>
      <c r="AE2757" s="842">
        <f t="shared" si="4163"/>
        <v>0</v>
      </c>
      <c r="AF2757" s="929"/>
      <c r="AG2757" s="530">
        <f t="shared" si="4164"/>
        <v>-175</v>
      </c>
      <c r="AH2757" s="530" t="str">
        <f t="shared" si="4165"/>
        <v xml:space="preserve">0 </v>
      </c>
      <c r="AI2757" s="641"/>
      <c r="AJ2757" s="537"/>
      <c r="AK2757" s="537"/>
      <c r="AL2757" s="537"/>
      <c r="AM2757" s="537"/>
      <c r="AN2757" s="537"/>
      <c r="AO2757" s="683" t="str">
        <f>IF(SUM(AI2757:AN2757)=AP2757,"OK",SUM(AI2757:AN2757)-AP2757)</f>
        <v>OK</v>
      </c>
      <c r="AP2757" s="140"/>
      <c r="AQ2757" s="140"/>
      <c r="AR2757" s="551"/>
      <c r="AS2757" s="551"/>
      <c r="AT2757" s="683" t="str">
        <f>IF(SUM(AR2757:AS2757)=AU2757,"OK",SUM(AR2757:AS2757)-AU2757)</f>
        <v>OK</v>
      </c>
      <c r="AU2757" s="142"/>
      <c r="AV2757" s="530">
        <f t="shared" si="4168"/>
        <v>0</v>
      </c>
      <c r="AW2757" s="842">
        <f t="shared" si="4169"/>
        <v>0</v>
      </c>
      <c r="AX2757" s="115">
        <f t="shared" si="4170"/>
        <v>175</v>
      </c>
      <c r="AY2757" s="5">
        <f t="shared" si="4171"/>
        <v>0</v>
      </c>
      <c r="AZ2757" s="7">
        <f>AY2757-AX2757</f>
        <v>-175</v>
      </c>
      <c r="BA2757" s="335">
        <f>AZ2757/AX2757</f>
        <v>-1</v>
      </c>
      <c r="BB2757" s="23">
        <f t="shared" si="4174"/>
        <v>175</v>
      </c>
      <c r="BC2757" s="5">
        <f>AW2757</f>
        <v>0</v>
      </c>
      <c r="BD2757" s="7">
        <f>BC2757-BB2757</f>
        <v>-175</v>
      </c>
      <c r="BE2757" s="335">
        <f>BD2757/BB2757</f>
        <v>-1</v>
      </c>
      <c r="BG2757" s="826" t="str">
        <f t="shared" si="4178"/>
        <v>41.40</v>
      </c>
      <c r="BH2757" s="607" t="b">
        <f>COUNTIF('Codes SEC'!$B$2:$B$250,Ministres!BG2757)&gt;0</f>
        <v>1</v>
      </c>
    </row>
    <row r="2758" spans="1:66" s="27" customFormat="1" ht="30.6" x14ac:dyDescent="0.25">
      <c r="A2758" s="222" t="s">
        <v>6127</v>
      </c>
      <c r="B2758" s="112">
        <v>18</v>
      </c>
      <c r="C2758" s="116" t="s">
        <v>0</v>
      </c>
      <c r="D2758" s="620">
        <v>1000</v>
      </c>
      <c r="E2758" s="278"/>
      <c r="F2758" s="116">
        <v>12</v>
      </c>
      <c r="G2758" s="694">
        <v>3</v>
      </c>
      <c r="H2758" s="878" t="str">
        <f t="shared" si="4157"/>
        <v>102</v>
      </c>
      <c r="I2758" s="397" t="s">
        <v>3260</v>
      </c>
      <c r="J2758" s="380" t="s">
        <v>2968</v>
      </c>
      <c r="K2758" s="419" t="s">
        <v>3858</v>
      </c>
      <c r="L2758" s="733">
        <v>0</v>
      </c>
      <c r="M2758" s="734">
        <v>0</v>
      </c>
      <c r="N2758" s="931"/>
      <c r="O2758" s="530">
        <f t="shared" si="4158"/>
        <v>0</v>
      </c>
      <c r="P2758" s="530">
        <f t="shared" si="4159"/>
        <v>0</v>
      </c>
      <c r="Q2758" s="646"/>
      <c r="R2758" s="536"/>
      <c r="S2758" s="536"/>
      <c r="T2758" s="536"/>
      <c r="U2758" s="536"/>
      <c r="V2758" s="536"/>
      <c r="W2758" s="683" t="str">
        <f>IF(SUM(Q2758:V2758)=X2758,"OK",SUM(Q2758:V2758)-X2758)</f>
        <v>OK</v>
      </c>
      <c r="X2758" s="141"/>
      <c r="Y2758" s="141"/>
      <c r="Z2758" s="552"/>
      <c r="AA2758" s="552"/>
      <c r="AB2758" s="683" t="str">
        <f>IF(SUM(Z2758:AA2758)=AC2758,"OK",SUM(Z2758:AA2758)-AC2758)</f>
        <v>OK</v>
      </c>
      <c r="AC2758" s="593"/>
      <c r="AD2758" s="530">
        <f t="shared" si="4162"/>
        <v>0</v>
      </c>
      <c r="AE2758" s="842">
        <f t="shared" si="4163"/>
        <v>0</v>
      </c>
      <c r="AF2758" s="931"/>
      <c r="AG2758" s="530">
        <f t="shared" si="4164"/>
        <v>0</v>
      </c>
      <c r="AH2758" s="530">
        <f t="shared" si="4165"/>
        <v>0</v>
      </c>
      <c r="AI2758" s="641"/>
      <c r="AJ2758" s="537"/>
      <c r="AK2758" s="537"/>
      <c r="AL2758" s="537"/>
      <c r="AM2758" s="537"/>
      <c r="AN2758" s="537"/>
      <c r="AO2758" s="683" t="str">
        <f>IF(SUM(AI2758:AN2758)=AP2758,"OK",SUM(AI2758:AN2758)-AP2758)</f>
        <v>OK</v>
      </c>
      <c r="AP2758" s="141"/>
      <c r="AQ2758" s="141"/>
      <c r="AR2758" s="552"/>
      <c r="AS2758" s="552"/>
      <c r="AT2758" s="683" t="str">
        <f>IF(SUM(AR2758:AS2758)=AU2758,"OK",SUM(AR2758:AS2758)-AU2758)</f>
        <v>OK</v>
      </c>
      <c r="AU2758" s="593"/>
      <c r="AV2758" s="530">
        <f t="shared" si="4168"/>
        <v>0</v>
      </c>
      <c r="AW2758" s="842">
        <f t="shared" si="4169"/>
        <v>0</v>
      </c>
      <c r="AX2758" s="115">
        <f t="shared" si="4170"/>
        <v>0</v>
      </c>
      <c r="AY2758" s="5">
        <f t="shared" si="4171"/>
        <v>0</v>
      </c>
      <c r="AZ2758" s="7">
        <f>AY2758-AX2758</f>
        <v>0</v>
      </c>
      <c r="BA2758" s="335" t="e">
        <f>AZ2758/AX2758</f>
        <v>#DIV/0!</v>
      </c>
      <c r="BB2758" s="23">
        <f t="shared" si="4174"/>
        <v>0</v>
      </c>
      <c r="BC2758" s="5">
        <f>AW2758</f>
        <v>0</v>
      </c>
      <c r="BD2758" s="7">
        <f>BC2758-BB2758</f>
        <v>0</v>
      </c>
      <c r="BE2758" s="335" t="e">
        <f>BD2758/BB2758</f>
        <v>#DIV/0!</v>
      </c>
      <c r="BF2758" s="40"/>
      <c r="BG2758" s="826" t="str">
        <f t="shared" si="4178"/>
        <v>41.40</v>
      </c>
      <c r="BH2758" s="607" t="b">
        <f>COUNTIF('Codes SEC'!$B$2:$B$250,Ministres!BG2758)&gt;0</f>
        <v>1</v>
      </c>
      <c r="BI2758" s="40"/>
      <c r="BJ2758" s="40"/>
      <c r="BK2758" s="40"/>
      <c r="BL2758" s="40"/>
      <c r="BM2758" s="40"/>
      <c r="BN2758" s="40"/>
    </row>
    <row r="2759" spans="1:66" ht="30.6" x14ac:dyDescent="0.25">
      <c r="A2759" s="222" t="s">
        <v>6127</v>
      </c>
      <c r="B2759" s="30">
        <v>18</v>
      </c>
      <c r="C2759" s="116" t="s">
        <v>0</v>
      </c>
      <c r="D2759" s="620">
        <v>1000</v>
      </c>
      <c r="F2759" s="116">
        <v>12</v>
      </c>
      <c r="G2759" s="694">
        <v>3</v>
      </c>
      <c r="H2759" s="878" t="str">
        <f t="shared" si="4157"/>
        <v>102</v>
      </c>
      <c r="I2759" s="397" t="s">
        <v>3260</v>
      </c>
      <c r="J2759" s="380" t="s">
        <v>2977</v>
      </c>
      <c r="K2759" s="422" t="s">
        <v>3857</v>
      </c>
      <c r="L2759" s="733">
        <v>709</v>
      </c>
      <c r="M2759" s="734">
        <v>709</v>
      </c>
      <c r="N2759" s="931"/>
      <c r="O2759" s="530">
        <f t="shared" si="4158"/>
        <v>-709</v>
      </c>
      <c r="P2759" s="530" t="str">
        <f t="shared" si="4159"/>
        <v xml:space="preserve">0 </v>
      </c>
      <c r="Q2759" s="646"/>
      <c r="R2759" s="536"/>
      <c r="S2759" s="536"/>
      <c r="T2759" s="536"/>
      <c r="U2759" s="536"/>
      <c r="V2759" s="536"/>
      <c r="W2759" s="683" t="str">
        <f t="shared" si="4160"/>
        <v>OK</v>
      </c>
      <c r="X2759" s="141"/>
      <c r="Y2759" s="141"/>
      <c r="Z2759" s="552"/>
      <c r="AA2759" s="552"/>
      <c r="AB2759" s="683" t="str">
        <f t="shared" si="4161"/>
        <v>OK</v>
      </c>
      <c r="AC2759" s="593"/>
      <c r="AD2759" s="530">
        <f t="shared" si="4162"/>
        <v>0</v>
      </c>
      <c r="AE2759" s="842">
        <f t="shared" si="4163"/>
        <v>0</v>
      </c>
      <c r="AF2759" s="931"/>
      <c r="AG2759" s="530">
        <f t="shared" si="4164"/>
        <v>-709</v>
      </c>
      <c r="AH2759" s="530" t="str">
        <f t="shared" si="4165"/>
        <v xml:space="preserve">0 </v>
      </c>
      <c r="AI2759" s="641"/>
      <c r="AJ2759" s="537"/>
      <c r="AK2759" s="537"/>
      <c r="AL2759" s="537"/>
      <c r="AM2759" s="537"/>
      <c r="AN2759" s="537"/>
      <c r="AO2759" s="683" t="str">
        <f t="shared" si="4166"/>
        <v>OK</v>
      </c>
      <c r="AP2759" s="141"/>
      <c r="AQ2759" s="141"/>
      <c r="AR2759" s="552"/>
      <c r="AS2759" s="552"/>
      <c r="AT2759" s="683" t="str">
        <f t="shared" si="4167"/>
        <v>OK</v>
      </c>
      <c r="AU2759" s="593"/>
      <c r="AV2759" s="530">
        <f t="shared" si="4168"/>
        <v>0</v>
      </c>
      <c r="AW2759" s="842">
        <f t="shared" si="4169"/>
        <v>0</v>
      </c>
      <c r="AX2759" s="115">
        <f t="shared" si="4170"/>
        <v>709</v>
      </c>
      <c r="AY2759" s="5">
        <f t="shared" si="4171"/>
        <v>0</v>
      </c>
      <c r="AZ2759" s="7">
        <f>AY2759-AX2759</f>
        <v>-709</v>
      </c>
      <c r="BA2759" s="335">
        <f>AZ2759/AX2759</f>
        <v>-1</v>
      </c>
      <c r="BB2759" s="23">
        <f t="shared" si="4174"/>
        <v>709</v>
      </c>
      <c r="BC2759" s="5">
        <f>AW2759</f>
        <v>0</v>
      </c>
      <c r="BD2759" s="7">
        <f>BC2759-BB2759</f>
        <v>-709</v>
      </c>
      <c r="BE2759" s="335">
        <f>BD2759/BB2759</f>
        <v>-1</v>
      </c>
      <c r="BG2759" s="826" t="str">
        <f t="shared" si="4178"/>
        <v>41.40</v>
      </c>
      <c r="BH2759" s="607" t="b">
        <f>COUNTIF('Codes SEC'!$B$2:$B$250,Ministres!BG2759)&gt;0</f>
        <v>1</v>
      </c>
    </row>
    <row r="2760" spans="1:66" ht="35.1" customHeight="1" x14ac:dyDescent="0.25">
      <c r="A2760" s="222" t="s">
        <v>6127</v>
      </c>
      <c r="B2760" s="30">
        <v>18</v>
      </c>
      <c r="C2760" s="116" t="s">
        <v>0</v>
      </c>
      <c r="D2760" s="620">
        <v>1000</v>
      </c>
      <c r="F2760" s="116">
        <v>19</v>
      </c>
      <c r="G2760" s="694">
        <v>3</v>
      </c>
      <c r="H2760" s="878" t="str">
        <f t="shared" si="4157"/>
        <v>102</v>
      </c>
      <c r="I2760" s="397">
        <v>84140000</v>
      </c>
      <c r="J2760" s="380" t="s">
        <v>4004</v>
      </c>
      <c r="K2760" s="408" t="s">
        <v>3955</v>
      </c>
      <c r="L2760" s="726">
        <v>0</v>
      </c>
      <c r="M2760" s="727">
        <v>0</v>
      </c>
      <c r="N2760" s="931"/>
      <c r="O2760" s="530">
        <f t="shared" si="4158"/>
        <v>0</v>
      </c>
      <c r="P2760" s="530">
        <f t="shared" si="4159"/>
        <v>0</v>
      </c>
      <c r="Q2760" s="646"/>
      <c r="R2760" s="536"/>
      <c r="S2760" s="536"/>
      <c r="T2760" s="536"/>
      <c r="U2760" s="536"/>
      <c r="V2760" s="536"/>
      <c r="W2760" s="683" t="str">
        <f t="shared" si="4160"/>
        <v>OK</v>
      </c>
      <c r="X2760" s="141"/>
      <c r="Y2760" s="141"/>
      <c r="Z2760" s="552"/>
      <c r="AA2760" s="552"/>
      <c r="AB2760" s="683" t="str">
        <f t="shared" si="4161"/>
        <v>OK</v>
      </c>
      <c r="AC2760" s="593"/>
      <c r="AD2760" s="530">
        <f t="shared" si="4162"/>
        <v>0</v>
      </c>
      <c r="AE2760" s="842">
        <f t="shared" si="4163"/>
        <v>0</v>
      </c>
      <c r="AF2760" s="931"/>
      <c r="AG2760" s="530">
        <f t="shared" si="4164"/>
        <v>0</v>
      </c>
      <c r="AH2760" s="530">
        <f t="shared" si="4165"/>
        <v>0</v>
      </c>
      <c r="AI2760" s="641"/>
      <c r="AJ2760" s="537"/>
      <c r="AK2760" s="537"/>
      <c r="AL2760" s="537"/>
      <c r="AM2760" s="537"/>
      <c r="AN2760" s="537"/>
      <c r="AO2760" s="683" t="str">
        <f t="shared" si="4166"/>
        <v>OK</v>
      </c>
      <c r="AP2760" s="141"/>
      <c r="AQ2760" s="141"/>
      <c r="AR2760" s="552"/>
      <c r="AS2760" s="552"/>
      <c r="AT2760" s="683" t="str">
        <f t="shared" si="4167"/>
        <v>OK</v>
      </c>
      <c r="AU2760" s="593"/>
      <c r="AV2760" s="530">
        <f t="shared" si="4168"/>
        <v>0</v>
      </c>
      <c r="AW2760" s="842">
        <f t="shared" si="4169"/>
        <v>0</v>
      </c>
      <c r="AX2760" s="115">
        <f t="shared" si="4170"/>
        <v>0</v>
      </c>
      <c r="AY2760" s="5">
        <f t="shared" si="4171"/>
        <v>0</v>
      </c>
      <c r="AZ2760" s="7">
        <f>AY2760-AX2760</f>
        <v>0</v>
      </c>
      <c r="BA2760" s="335" t="e">
        <f>AZ2760/AX2760</f>
        <v>#DIV/0!</v>
      </c>
      <c r="BB2760" s="23">
        <f t="shared" si="4174"/>
        <v>0</v>
      </c>
      <c r="BC2760" s="5">
        <f>AW2760</f>
        <v>0</v>
      </c>
      <c r="BD2760" s="7">
        <f>BC2760-BB2760</f>
        <v>0</v>
      </c>
      <c r="BE2760" s="335" t="e">
        <f>BD2760/BB2760</f>
        <v>#DIV/0!</v>
      </c>
      <c r="BG2760" s="826" t="str">
        <f t="shared" si="4178"/>
        <v>41.40</v>
      </c>
      <c r="BH2760" s="607" t="b">
        <f>COUNTIF('Codes SEC'!$B$2:$B$250,Ministres!BG2760)&gt;0</f>
        <v>1</v>
      </c>
    </row>
    <row r="2761" spans="1:66" ht="12.75" customHeight="1" x14ac:dyDescent="0.25">
      <c r="A2761" s="227"/>
      <c r="B2761" s="209"/>
      <c r="C2761" s="253"/>
      <c r="D2761" s="625"/>
      <c r="E2761" s="280"/>
      <c r="F2761" s="253"/>
      <c r="G2761" s="695"/>
      <c r="H2761" s="886"/>
      <c r="I2761" s="403"/>
      <c r="J2761" s="381"/>
      <c r="K2761" s="514" t="s">
        <v>95</v>
      </c>
      <c r="L2761" s="318">
        <f t="shared" ref="L2761:V2761" si="4184">L2744+L2745+L2746+L2747+L2748+L2749+L2750+L2751+L2752+L2753+L2754+L2755+L2756+L2757+L2758+L2759+L2760</f>
        <v>363459</v>
      </c>
      <c r="M2761" s="741">
        <f t="shared" si="4184"/>
        <v>363459</v>
      </c>
      <c r="N2761" s="930">
        <f t="shared" si="4184"/>
        <v>0</v>
      </c>
      <c r="O2761" s="790">
        <f t="shared" si="4184"/>
        <v>-363459</v>
      </c>
      <c r="P2761" s="790">
        <f t="shared" si="4184"/>
        <v>0</v>
      </c>
      <c r="Q2761" s="787">
        <f t="shared" si="4184"/>
        <v>0</v>
      </c>
      <c r="R2761" s="648">
        <f t="shared" si="4184"/>
        <v>0</v>
      </c>
      <c r="S2761" s="648">
        <f t="shared" si="4184"/>
        <v>0</v>
      </c>
      <c r="T2761" s="648">
        <f t="shared" si="4184"/>
        <v>0</v>
      </c>
      <c r="U2761" s="648">
        <f t="shared" si="4184"/>
        <v>0</v>
      </c>
      <c r="V2761" s="648">
        <f t="shared" si="4184"/>
        <v>0</v>
      </c>
      <c r="W2761" s="790"/>
      <c r="X2761" s="649">
        <f>X2744+X2745+X2746+X2747+X2748+X2749+X2750+X2751+X2752+X2753+X2754+X2755+X2756+X2757+X2758+X2759+X2760</f>
        <v>0</v>
      </c>
      <c r="Y2761" s="649">
        <f>Y2744+Y2745+Y2746+Y2747+Y2748+Y2749+Y2750+Y2751+Y2752+Y2753+Y2754+Y2755+Y2756+Y2757+Y2758+Y2759+Y2760</f>
        <v>0</v>
      </c>
      <c r="Z2761" s="648">
        <f>Z2744+Z2745+Z2746+Z2747+Z2748+Z2749+Z2750+Z2751+Z2752+Z2753+Z2754+Z2755+Z2756+Z2757+Z2758+Z2759+Z2760</f>
        <v>0</v>
      </c>
      <c r="AA2761" s="648">
        <f>AA2744+AA2745+AA2746+AA2747+AA2748+AA2749+AA2750+AA2751+AA2752+AA2753+AA2754+AA2755+AA2756+AA2757+AA2758+AA2759+AA2760</f>
        <v>0</v>
      </c>
      <c r="AB2761" s="790"/>
      <c r="AC2761" s="649">
        <f t="shared" ref="AC2761:AN2761" si="4185">AC2744+AC2745+AC2746+AC2747+AC2748+AC2749+AC2750+AC2751+AC2752+AC2753+AC2754+AC2755+AC2756+AC2757+AC2758+AC2759+AC2760</f>
        <v>0</v>
      </c>
      <c r="AD2761" s="790">
        <f>AD2744+AD2745+AD2746+AD2747+AD2748+AD2749+AD2750+AD2751+AD2752+AD2753+AD2754+AD2755+AD2756+AD2757+AD2758+AD2759+AD2760</f>
        <v>0</v>
      </c>
      <c r="AE2761" s="843">
        <f>AE2744+AE2745+AE2746+AE2747+AE2748+AE2749+AE2750+AE2751+AE2752+AE2753+AE2754+AE2755+AE2756+AE2757+AE2758+AE2759+AE2760</f>
        <v>0</v>
      </c>
      <c r="AF2761" s="930">
        <f t="shared" si="4185"/>
        <v>0</v>
      </c>
      <c r="AG2761" s="790">
        <f t="shared" si="4185"/>
        <v>-363459</v>
      </c>
      <c r="AH2761" s="790">
        <f t="shared" si="4185"/>
        <v>0</v>
      </c>
      <c r="AI2761" s="787">
        <f t="shared" si="4185"/>
        <v>0</v>
      </c>
      <c r="AJ2761" s="648">
        <f t="shared" si="4185"/>
        <v>0</v>
      </c>
      <c r="AK2761" s="648">
        <f t="shared" si="4185"/>
        <v>0</v>
      </c>
      <c r="AL2761" s="648">
        <f t="shared" si="4185"/>
        <v>0</v>
      </c>
      <c r="AM2761" s="648">
        <f t="shared" si="4185"/>
        <v>0</v>
      </c>
      <c r="AN2761" s="648">
        <f t="shared" si="4185"/>
        <v>0</v>
      </c>
      <c r="AO2761" s="790"/>
      <c r="AP2761" s="649">
        <f>AP2744+AP2745+AP2746+AP2747+AP2748+AP2749+AP2750+AP2751+AP2752+AP2753+AP2754+AP2755+AP2756+AP2757+AP2758+AP2759+AP2760</f>
        <v>0</v>
      </c>
      <c r="AQ2761" s="649">
        <f>AQ2744+AQ2745+AQ2746+AQ2747+AQ2748+AQ2749+AQ2750+AQ2751+AQ2752+AQ2753+AQ2754+AQ2755+AQ2756+AQ2757+AQ2758+AQ2759+AQ2760</f>
        <v>0</v>
      </c>
      <c r="AR2761" s="648">
        <f>AR2744+AR2745+AR2746+AR2747+AR2748+AR2749+AR2750+AR2751+AR2752+AR2753+AR2754+AR2755+AR2756+AR2757+AR2758+AR2759+AR2760</f>
        <v>0</v>
      </c>
      <c r="AS2761" s="648">
        <f>AS2744+AS2745+AS2746+AS2747+AS2748+AS2749+AS2750+AS2751+AS2752+AS2753+AS2754+AS2755+AS2756+AS2757+AS2758+AS2759+AS2760</f>
        <v>0</v>
      </c>
      <c r="AT2761" s="790"/>
      <c r="AU2761" s="649">
        <f t="shared" ref="AU2761:BE2761" si="4186">AU2744+AU2745+AU2746+AU2747+AU2748+AU2749+AU2750+AU2751+AU2752+AU2753+AU2754+AU2755+AU2756+AU2757+AU2758+AU2759+AU2760</f>
        <v>0</v>
      </c>
      <c r="AV2761" s="790">
        <f t="shared" si="4186"/>
        <v>0</v>
      </c>
      <c r="AW2761" s="843">
        <f t="shared" si="4186"/>
        <v>0</v>
      </c>
      <c r="AX2761" s="336">
        <f t="shared" si="4186"/>
        <v>363459</v>
      </c>
      <c r="AY2761" s="337">
        <f t="shared" si="4186"/>
        <v>0</v>
      </c>
      <c r="AZ2761" s="338">
        <f t="shared" si="4186"/>
        <v>-363459</v>
      </c>
      <c r="BA2761" s="339" t="e">
        <f t="shared" si="4186"/>
        <v>#DIV/0!</v>
      </c>
      <c r="BB2761" s="322">
        <f t="shared" si="4186"/>
        <v>363459</v>
      </c>
      <c r="BC2761" s="337">
        <f t="shared" si="4186"/>
        <v>0</v>
      </c>
      <c r="BD2761" s="338">
        <f t="shared" si="4186"/>
        <v>-363459</v>
      </c>
      <c r="BE2761" s="339" t="e">
        <f t="shared" si="4186"/>
        <v>#DIV/0!</v>
      </c>
      <c r="BG2761" s="826"/>
      <c r="BH2761" s="607"/>
    </row>
    <row r="2762" spans="1:66" ht="12.75" customHeight="1" x14ac:dyDescent="0.25">
      <c r="A2762" s="21"/>
      <c r="B2762" s="112"/>
      <c r="C2762" s="116"/>
      <c r="D2762" s="623"/>
      <c r="E2762" s="278"/>
      <c r="F2762" s="116"/>
      <c r="G2762" s="694"/>
      <c r="H2762" s="878"/>
      <c r="I2762" s="397"/>
      <c r="J2762" s="380"/>
      <c r="K2762" s="409"/>
      <c r="L2762" s="738"/>
      <c r="M2762" s="739"/>
      <c r="N2762" s="931"/>
      <c r="O2762" s="923"/>
      <c r="P2762" s="923"/>
      <c r="Q2762" s="641"/>
      <c r="R2762" s="537"/>
      <c r="S2762" s="537"/>
      <c r="T2762" s="537"/>
      <c r="U2762" s="537"/>
      <c r="V2762" s="537"/>
      <c r="W2762" s="531"/>
      <c r="X2762" s="141"/>
      <c r="Y2762" s="141"/>
      <c r="Z2762" s="552"/>
      <c r="AA2762" s="552"/>
      <c r="AB2762" s="531"/>
      <c r="AC2762" s="593"/>
      <c r="AD2762" s="923"/>
      <c r="AE2762" s="846"/>
      <c r="AF2762" s="931"/>
      <c r="AG2762" s="923"/>
      <c r="AH2762" s="923"/>
      <c r="AI2762" s="641"/>
      <c r="AJ2762" s="537"/>
      <c r="AK2762" s="537"/>
      <c r="AL2762" s="537"/>
      <c r="AM2762" s="537"/>
      <c r="AN2762" s="537"/>
      <c r="AO2762" s="531"/>
      <c r="AP2762" s="141"/>
      <c r="AQ2762" s="141"/>
      <c r="AR2762" s="552"/>
      <c r="AS2762" s="552"/>
      <c r="AT2762" s="531"/>
      <c r="AU2762" s="593"/>
      <c r="AV2762" s="923"/>
      <c r="AW2762" s="846"/>
      <c r="AX2762" s="115"/>
      <c r="AY2762" s="5"/>
      <c r="AZ2762" s="5"/>
      <c r="BA2762" s="335"/>
      <c r="BC2762" s="5"/>
      <c r="BD2762" s="5"/>
      <c r="BE2762" s="335"/>
      <c r="BG2762" s="826"/>
      <c r="BH2762" s="607"/>
    </row>
    <row r="2763" spans="1:66" ht="12.75" customHeight="1" x14ac:dyDescent="0.25">
      <c r="A2763" s="21"/>
      <c r="B2763" s="112"/>
      <c r="C2763" s="116"/>
      <c r="D2763" s="623"/>
      <c r="E2763" s="278"/>
      <c r="F2763" s="116"/>
      <c r="G2763" s="694"/>
      <c r="H2763" s="878"/>
      <c r="I2763" s="397"/>
      <c r="J2763" s="380"/>
      <c r="K2763" s="410" t="s">
        <v>58</v>
      </c>
      <c r="L2763" s="738"/>
      <c r="M2763" s="739"/>
      <c r="N2763" s="931"/>
      <c r="O2763" s="923"/>
      <c r="P2763" s="923"/>
      <c r="Q2763" s="641"/>
      <c r="R2763" s="537"/>
      <c r="S2763" s="537"/>
      <c r="T2763" s="537"/>
      <c r="U2763" s="537"/>
      <c r="V2763" s="537"/>
      <c r="W2763" s="531"/>
      <c r="X2763" s="141"/>
      <c r="Y2763" s="141"/>
      <c r="Z2763" s="552"/>
      <c r="AA2763" s="552"/>
      <c r="AB2763" s="531"/>
      <c r="AC2763" s="593"/>
      <c r="AD2763" s="923"/>
      <c r="AE2763" s="846"/>
      <c r="AF2763" s="931"/>
      <c r="AG2763" s="923"/>
      <c r="AH2763" s="923"/>
      <c r="AI2763" s="641"/>
      <c r="AJ2763" s="537"/>
      <c r="AK2763" s="537"/>
      <c r="AL2763" s="537"/>
      <c r="AM2763" s="537"/>
      <c r="AN2763" s="537"/>
      <c r="AO2763" s="531"/>
      <c r="AP2763" s="141"/>
      <c r="AQ2763" s="141"/>
      <c r="AR2763" s="552"/>
      <c r="AS2763" s="552"/>
      <c r="AT2763" s="531"/>
      <c r="AU2763" s="593"/>
      <c r="AV2763" s="923"/>
      <c r="AW2763" s="846"/>
      <c r="AX2763" s="115"/>
      <c r="AY2763" s="5"/>
      <c r="AZ2763" s="5"/>
      <c r="BA2763" s="335"/>
      <c r="BC2763" s="5"/>
      <c r="BD2763" s="5"/>
      <c r="BE2763" s="335"/>
      <c r="BG2763" s="826"/>
      <c r="BH2763" s="607"/>
    </row>
    <row r="2764" spans="1:66" ht="12.75" customHeight="1" x14ac:dyDescent="0.25">
      <c r="A2764" s="21"/>
      <c r="B2764" s="112"/>
      <c r="C2764" s="116"/>
      <c r="D2764" s="623"/>
      <c r="E2764" s="278"/>
      <c r="F2764" s="116"/>
      <c r="G2764" s="694"/>
      <c r="H2764" s="878"/>
      <c r="I2764" s="397"/>
      <c r="J2764" s="380"/>
      <c r="K2764" s="408"/>
      <c r="L2764" s="738"/>
      <c r="M2764" s="739"/>
      <c r="N2764" s="931"/>
      <c r="O2764" s="923"/>
      <c r="P2764" s="923"/>
      <c r="Q2764" s="641"/>
      <c r="R2764" s="537"/>
      <c r="S2764" s="537"/>
      <c r="T2764" s="537"/>
      <c r="U2764" s="537"/>
      <c r="V2764" s="537"/>
      <c r="W2764" s="531"/>
      <c r="X2764" s="141"/>
      <c r="Y2764" s="141"/>
      <c r="Z2764" s="552"/>
      <c r="AA2764" s="552"/>
      <c r="AB2764" s="531"/>
      <c r="AC2764" s="593"/>
      <c r="AD2764" s="923"/>
      <c r="AE2764" s="846"/>
      <c r="AF2764" s="931"/>
      <c r="AG2764" s="923"/>
      <c r="AH2764" s="923"/>
      <c r="AI2764" s="641"/>
      <c r="AJ2764" s="537"/>
      <c r="AK2764" s="537"/>
      <c r="AL2764" s="537"/>
      <c r="AM2764" s="537"/>
      <c r="AN2764" s="537"/>
      <c r="AO2764" s="531"/>
      <c r="AP2764" s="141"/>
      <c r="AQ2764" s="141"/>
      <c r="AR2764" s="552"/>
      <c r="AS2764" s="552"/>
      <c r="AT2764" s="531"/>
      <c r="AU2764" s="593"/>
      <c r="AV2764" s="923"/>
      <c r="AW2764" s="846"/>
      <c r="AX2764" s="115"/>
      <c r="AY2764" s="5"/>
      <c r="AZ2764" s="5"/>
      <c r="BA2764" s="335"/>
      <c r="BC2764" s="5"/>
      <c r="BD2764" s="5"/>
      <c r="BE2764" s="335"/>
      <c r="BF2764" s="40"/>
      <c r="BG2764" s="826"/>
      <c r="BH2764" s="607"/>
    </row>
    <row r="2765" spans="1:66" ht="30.6" x14ac:dyDescent="0.25">
      <c r="A2765" s="222" t="s">
        <v>6127</v>
      </c>
      <c r="B2765" s="112">
        <v>18</v>
      </c>
      <c r="C2765" s="116" t="s">
        <v>0</v>
      </c>
      <c r="D2765" s="620">
        <v>1000</v>
      </c>
      <c r="E2765" s="278"/>
      <c r="F2765" s="116">
        <v>5</v>
      </c>
      <c r="G2765" s="694">
        <v>1</v>
      </c>
      <c r="H2765" s="878" t="str">
        <f t="shared" si="4157"/>
        <v>102</v>
      </c>
      <c r="I2765" s="397" t="s">
        <v>3285</v>
      </c>
      <c r="J2765" s="380" t="s">
        <v>2979</v>
      </c>
      <c r="K2765" s="408" t="s">
        <v>556</v>
      </c>
      <c r="L2765" s="733">
        <v>6613</v>
      </c>
      <c r="M2765" s="734">
        <v>6613</v>
      </c>
      <c r="N2765" s="931"/>
      <c r="O2765" s="530">
        <f t="shared" ref="O2765" si="4187">IF(N2765&gt;L2765,"0 ",N2765-L2765)</f>
        <v>-6613</v>
      </c>
      <c r="P2765" s="530" t="str">
        <f t="shared" ref="P2765" si="4188">IF(N2765&lt;L2765,"0 ",N2765-L2765)</f>
        <v xml:space="preserve">0 </v>
      </c>
      <c r="Q2765" s="646"/>
      <c r="R2765" s="536"/>
      <c r="S2765" s="536"/>
      <c r="T2765" s="536"/>
      <c r="U2765" s="536"/>
      <c r="V2765" s="536"/>
      <c r="W2765" s="683" t="str">
        <f>IF(SUM(Q2765:V2765)=X2765,"OK",SUM(Q2765:V2765)-X2765)</f>
        <v>OK</v>
      </c>
      <c r="X2765" s="141"/>
      <c r="Y2765" s="141"/>
      <c r="Z2765" s="552"/>
      <c r="AA2765" s="552"/>
      <c r="AB2765" s="683" t="str">
        <f>IF(SUM(Z2765:AA2765)=AC2765,"OK",SUM(Z2765:AA2765)-AC2765)</f>
        <v>OK</v>
      </c>
      <c r="AC2765" s="593"/>
      <c r="AD2765" s="530">
        <f t="shared" ref="AD2765" si="4189">X2765+Y2765+AC2765</f>
        <v>0</v>
      </c>
      <c r="AE2765" s="842">
        <f t="shared" ref="AE2765" si="4190">N2765+AD2765</f>
        <v>0</v>
      </c>
      <c r="AF2765" s="931"/>
      <c r="AG2765" s="530">
        <f t="shared" ref="AG2765" si="4191">IF(AF2765&gt;M2765,"0 ",AF2765-M2765)</f>
        <v>-6613</v>
      </c>
      <c r="AH2765" s="530" t="str">
        <f t="shared" ref="AH2765" si="4192">IF(AF2765&lt;M2765,"0 ",AF2765-M2765)</f>
        <v xml:space="preserve">0 </v>
      </c>
      <c r="AI2765" s="641"/>
      <c r="AJ2765" s="537"/>
      <c r="AK2765" s="537"/>
      <c r="AL2765" s="537"/>
      <c r="AM2765" s="537"/>
      <c r="AN2765" s="537"/>
      <c r="AO2765" s="683" t="str">
        <f>IF(SUM(AI2765:AN2765)=AP2765,"OK",SUM(AI2765:AN2765)-AP2765)</f>
        <v>OK</v>
      </c>
      <c r="AP2765" s="141"/>
      <c r="AQ2765" s="141"/>
      <c r="AR2765" s="552"/>
      <c r="AS2765" s="552"/>
      <c r="AT2765" s="683" t="str">
        <f>IF(SUM(AR2765:AS2765)=AU2765,"OK",SUM(AR2765:AS2765)-AU2765)</f>
        <v>OK</v>
      </c>
      <c r="AU2765" s="593"/>
      <c r="AV2765" s="530">
        <f t="shared" ref="AV2765" si="4193">AP2765+AQ2765+AU2765</f>
        <v>0</v>
      </c>
      <c r="AW2765" s="842">
        <f t="shared" ref="AW2765" si="4194">AF2765+AV2765</f>
        <v>0</v>
      </c>
      <c r="AX2765" s="115">
        <f>L2765</f>
        <v>6613</v>
      </c>
      <c r="AY2765" s="5">
        <f>AE2765</f>
        <v>0</v>
      </c>
      <c r="AZ2765" s="7">
        <f>AY2765-AX2765</f>
        <v>-6613</v>
      </c>
      <c r="BA2765" s="335">
        <f>AZ2765/AX2765</f>
        <v>-1</v>
      </c>
      <c r="BB2765" s="23">
        <f>M2765</f>
        <v>6613</v>
      </c>
      <c r="BC2765" s="5">
        <f>AW2765</f>
        <v>0</v>
      </c>
      <c r="BD2765" s="7">
        <f>BC2765-BB2765</f>
        <v>-6613</v>
      </c>
      <c r="BE2765" s="335">
        <f>BD2765/BB2765</f>
        <v>-1</v>
      </c>
      <c r="BG2765" s="826" t="str">
        <f>RIGHT(LEFT(I2765,3),2)&amp;"."&amp;RIGHT(LEFT(I2765,5),2)</f>
        <v>61.41</v>
      </c>
      <c r="BH2765" s="607" t="b">
        <f>COUNTIF('Codes SEC'!$B$2:$B$250,Ministres!BG2765)&gt;0</f>
        <v>1</v>
      </c>
    </row>
    <row r="2766" spans="1:66" ht="12.75" customHeight="1" x14ac:dyDescent="0.25">
      <c r="A2766" s="227"/>
      <c r="B2766" s="209"/>
      <c r="C2766" s="253"/>
      <c r="D2766" s="625"/>
      <c r="E2766" s="280"/>
      <c r="F2766" s="253"/>
      <c r="G2766" s="695"/>
      <c r="H2766" s="886"/>
      <c r="I2766" s="403"/>
      <c r="J2766" s="381"/>
      <c r="K2766" s="514" t="s">
        <v>59</v>
      </c>
      <c r="L2766" s="318">
        <f t="shared" ref="L2766:P2766" si="4195">L2765</f>
        <v>6613</v>
      </c>
      <c r="M2766" s="741">
        <f t="shared" si="4195"/>
        <v>6613</v>
      </c>
      <c r="N2766" s="930">
        <f t="shared" si="4195"/>
        <v>0</v>
      </c>
      <c r="O2766" s="790">
        <f t="shared" si="4195"/>
        <v>-6613</v>
      </c>
      <c r="P2766" s="790" t="str">
        <f t="shared" si="4195"/>
        <v xml:space="preserve">0 </v>
      </c>
      <c r="Q2766" s="787">
        <f t="shared" ref="Q2766:V2766" si="4196">Q2765</f>
        <v>0</v>
      </c>
      <c r="R2766" s="648">
        <f t="shared" si="4196"/>
        <v>0</v>
      </c>
      <c r="S2766" s="648">
        <f t="shared" si="4196"/>
        <v>0</v>
      </c>
      <c r="T2766" s="648">
        <f t="shared" si="4196"/>
        <v>0</v>
      </c>
      <c r="U2766" s="648">
        <f t="shared" si="4196"/>
        <v>0</v>
      </c>
      <c r="V2766" s="648">
        <f t="shared" si="4196"/>
        <v>0</v>
      </c>
      <c r="W2766" s="790"/>
      <c r="X2766" s="649">
        <f>X2765</f>
        <v>0</v>
      </c>
      <c r="Y2766" s="649">
        <f>Y2765</f>
        <v>0</v>
      </c>
      <c r="Z2766" s="648">
        <f>Z2765</f>
        <v>0</v>
      </c>
      <c r="AA2766" s="648">
        <f>AA2765</f>
        <v>0</v>
      </c>
      <c r="AB2766" s="790"/>
      <c r="AC2766" s="649">
        <f t="shared" ref="AC2766:AN2766" si="4197">AC2765</f>
        <v>0</v>
      </c>
      <c r="AD2766" s="790">
        <f>AD2765</f>
        <v>0</v>
      </c>
      <c r="AE2766" s="843">
        <f>AE2765</f>
        <v>0</v>
      </c>
      <c r="AF2766" s="930">
        <f t="shared" ref="AF2766:AH2766" si="4198">AF2765</f>
        <v>0</v>
      </c>
      <c r="AG2766" s="790">
        <f t="shared" si="4198"/>
        <v>-6613</v>
      </c>
      <c r="AH2766" s="790" t="str">
        <f t="shared" si="4198"/>
        <v xml:space="preserve">0 </v>
      </c>
      <c r="AI2766" s="787">
        <f t="shared" si="4197"/>
        <v>0</v>
      </c>
      <c r="AJ2766" s="648">
        <f t="shared" si="4197"/>
        <v>0</v>
      </c>
      <c r="AK2766" s="648">
        <f t="shared" si="4197"/>
        <v>0</v>
      </c>
      <c r="AL2766" s="648">
        <f t="shared" si="4197"/>
        <v>0</v>
      </c>
      <c r="AM2766" s="648">
        <f t="shared" si="4197"/>
        <v>0</v>
      </c>
      <c r="AN2766" s="648">
        <f t="shared" si="4197"/>
        <v>0</v>
      </c>
      <c r="AO2766" s="790"/>
      <c r="AP2766" s="649">
        <f>AP2765</f>
        <v>0</v>
      </c>
      <c r="AQ2766" s="649">
        <f>AQ2765</f>
        <v>0</v>
      </c>
      <c r="AR2766" s="648">
        <f>AR2765</f>
        <v>0</v>
      </c>
      <c r="AS2766" s="648">
        <f>AS2765</f>
        <v>0</v>
      </c>
      <c r="AT2766" s="790"/>
      <c r="AU2766" s="649">
        <f t="shared" ref="AU2766:BE2766" si="4199">AU2765</f>
        <v>0</v>
      </c>
      <c r="AV2766" s="790">
        <f t="shared" ref="AV2766" si="4200">AV2765</f>
        <v>0</v>
      </c>
      <c r="AW2766" s="843">
        <f t="shared" si="4199"/>
        <v>0</v>
      </c>
      <c r="AX2766" s="336">
        <f t="shared" si="4199"/>
        <v>6613</v>
      </c>
      <c r="AY2766" s="337">
        <f t="shared" si="4199"/>
        <v>0</v>
      </c>
      <c r="AZ2766" s="338">
        <f t="shared" si="4199"/>
        <v>-6613</v>
      </c>
      <c r="BA2766" s="339">
        <f t="shared" si="4199"/>
        <v>-1</v>
      </c>
      <c r="BB2766" s="322">
        <f t="shared" si="4199"/>
        <v>6613</v>
      </c>
      <c r="BC2766" s="337">
        <f t="shared" si="4199"/>
        <v>0</v>
      </c>
      <c r="BD2766" s="338">
        <f t="shared" si="4199"/>
        <v>-6613</v>
      </c>
      <c r="BE2766" s="339">
        <f t="shared" si="4199"/>
        <v>-1</v>
      </c>
      <c r="BG2766" s="826"/>
      <c r="BH2766" s="607"/>
    </row>
    <row r="2767" spans="1:66" ht="12.75" customHeight="1" x14ac:dyDescent="0.25">
      <c r="A2767" s="226"/>
      <c r="B2767" s="207"/>
      <c r="C2767" s="254"/>
      <c r="D2767" s="300"/>
      <c r="E2767" s="276"/>
      <c r="F2767" s="300"/>
      <c r="G2767" s="696"/>
      <c r="H2767" s="887"/>
      <c r="I2767" s="444"/>
      <c r="J2767" s="393"/>
      <c r="K2767" s="404" t="s">
        <v>3679</v>
      </c>
      <c r="L2767" s="729">
        <f t="shared" ref="L2767:P2767" si="4201">L2766+L2761</f>
        <v>370072</v>
      </c>
      <c r="M2767" s="730">
        <f t="shared" si="4201"/>
        <v>370072</v>
      </c>
      <c r="N2767" s="844">
        <f t="shared" si="4201"/>
        <v>0</v>
      </c>
      <c r="O2767" s="665">
        <f t="shared" si="4201"/>
        <v>-370072</v>
      </c>
      <c r="P2767" s="665">
        <f t="shared" si="4201"/>
        <v>0</v>
      </c>
      <c r="Q2767" s="638">
        <f t="shared" ref="Q2767:V2767" si="4202">Q2766+Q2761</f>
        <v>0</v>
      </c>
      <c r="R2767" s="130">
        <f t="shared" si="4202"/>
        <v>0</v>
      </c>
      <c r="S2767" s="130">
        <f t="shared" si="4202"/>
        <v>0</v>
      </c>
      <c r="T2767" s="130">
        <f t="shared" si="4202"/>
        <v>0</v>
      </c>
      <c r="U2767" s="130">
        <f t="shared" si="4202"/>
        <v>0</v>
      </c>
      <c r="V2767" s="130">
        <f t="shared" si="4202"/>
        <v>0</v>
      </c>
      <c r="W2767" s="665"/>
      <c r="X2767" s="130">
        <f>X2766+X2761</f>
        <v>0</v>
      </c>
      <c r="Y2767" s="130">
        <f>Y2766+Y2761</f>
        <v>0</v>
      </c>
      <c r="Z2767" s="130">
        <f>Z2766+Z2761</f>
        <v>0</v>
      </c>
      <c r="AA2767" s="130">
        <f>AA2766+AA2761</f>
        <v>0</v>
      </c>
      <c r="AB2767" s="665"/>
      <c r="AC2767" s="130">
        <f t="shared" ref="AC2767:AN2767" si="4203">AC2766+AC2761</f>
        <v>0</v>
      </c>
      <c r="AD2767" s="665">
        <f>AD2766+AD2761</f>
        <v>0</v>
      </c>
      <c r="AE2767" s="845">
        <f>AE2766+AE2761</f>
        <v>0</v>
      </c>
      <c r="AF2767" s="844">
        <f t="shared" ref="AF2767:AH2767" si="4204">AF2766+AF2761</f>
        <v>0</v>
      </c>
      <c r="AG2767" s="665">
        <f t="shared" si="4204"/>
        <v>-370072</v>
      </c>
      <c r="AH2767" s="665">
        <f t="shared" si="4204"/>
        <v>0</v>
      </c>
      <c r="AI2767" s="638">
        <f t="shared" si="4203"/>
        <v>0</v>
      </c>
      <c r="AJ2767" s="130">
        <f t="shared" si="4203"/>
        <v>0</v>
      </c>
      <c r="AK2767" s="130">
        <f t="shared" si="4203"/>
        <v>0</v>
      </c>
      <c r="AL2767" s="130">
        <f t="shared" si="4203"/>
        <v>0</v>
      </c>
      <c r="AM2767" s="130">
        <f t="shared" si="4203"/>
        <v>0</v>
      </c>
      <c r="AN2767" s="130">
        <f t="shared" si="4203"/>
        <v>0</v>
      </c>
      <c r="AO2767" s="665"/>
      <c r="AP2767" s="130">
        <f>AP2766+AP2761</f>
        <v>0</v>
      </c>
      <c r="AQ2767" s="130">
        <f>AQ2766+AQ2761</f>
        <v>0</v>
      </c>
      <c r="AR2767" s="130">
        <f>AR2766+AR2761</f>
        <v>0</v>
      </c>
      <c r="AS2767" s="130">
        <f>AS2766+AS2761</f>
        <v>0</v>
      </c>
      <c r="AT2767" s="665"/>
      <c r="AU2767" s="130">
        <f t="shared" ref="AU2767:BE2767" si="4205">AU2766+AU2761</f>
        <v>0</v>
      </c>
      <c r="AV2767" s="665">
        <f t="shared" ref="AV2767" si="4206">AV2766+AV2761</f>
        <v>0</v>
      </c>
      <c r="AW2767" s="845">
        <f t="shared" si="4205"/>
        <v>0</v>
      </c>
      <c r="AX2767" s="314">
        <f t="shared" si="4205"/>
        <v>370072</v>
      </c>
      <c r="AY2767" s="131">
        <f t="shared" si="4205"/>
        <v>0</v>
      </c>
      <c r="AZ2767" s="132">
        <f t="shared" si="4205"/>
        <v>-370072</v>
      </c>
      <c r="BA2767" s="340" t="e">
        <f t="shared" si="4205"/>
        <v>#DIV/0!</v>
      </c>
      <c r="BB2767" s="310">
        <f t="shared" si="4205"/>
        <v>370072</v>
      </c>
      <c r="BC2767" s="131">
        <f t="shared" si="4205"/>
        <v>0</v>
      </c>
      <c r="BD2767" s="132">
        <f t="shared" si="4205"/>
        <v>-370072</v>
      </c>
      <c r="BE2767" s="340" t="e">
        <f t="shared" si="4205"/>
        <v>#DIV/0!</v>
      </c>
      <c r="BG2767" s="826"/>
      <c r="BH2767" s="607"/>
    </row>
    <row r="2768" spans="1:66" ht="12.75" customHeight="1" x14ac:dyDescent="0.25">
      <c r="A2768" s="222"/>
      <c r="C2768" s="116"/>
      <c r="D2768" s="620"/>
      <c r="F2768" s="117"/>
      <c r="G2768" s="690"/>
      <c r="H2768" s="878"/>
      <c r="I2768" s="397"/>
      <c r="J2768" s="380"/>
      <c r="K2768" s="405" t="s">
        <v>208</v>
      </c>
      <c r="L2768" s="731">
        <v>0</v>
      </c>
      <c r="M2768" s="732">
        <v>0</v>
      </c>
      <c r="N2768" s="929">
        <v>0</v>
      </c>
      <c r="O2768" s="530">
        <v>0</v>
      </c>
      <c r="P2768" s="530">
        <v>0</v>
      </c>
      <c r="Q2768" s="641">
        <v>0</v>
      </c>
      <c r="R2768" s="537">
        <v>0</v>
      </c>
      <c r="S2768" s="537">
        <v>0</v>
      </c>
      <c r="T2768" s="537">
        <v>0</v>
      </c>
      <c r="U2768" s="537">
        <v>0</v>
      </c>
      <c r="V2768" s="537">
        <v>0</v>
      </c>
      <c r="W2768" s="530"/>
      <c r="X2768" s="142">
        <v>0</v>
      </c>
      <c r="Y2768" s="142">
        <v>0</v>
      </c>
      <c r="Z2768" s="537">
        <v>0</v>
      </c>
      <c r="AA2768" s="537">
        <v>0</v>
      </c>
      <c r="AB2768" s="530"/>
      <c r="AC2768" s="142">
        <v>0</v>
      </c>
      <c r="AD2768" s="530">
        <v>0</v>
      </c>
      <c r="AE2768" s="842">
        <v>0</v>
      </c>
      <c r="AF2768" s="929">
        <v>0</v>
      </c>
      <c r="AG2768" s="530">
        <v>0</v>
      </c>
      <c r="AH2768" s="530">
        <v>0</v>
      </c>
      <c r="AI2768" s="641">
        <v>0</v>
      </c>
      <c r="AJ2768" s="537">
        <v>0</v>
      </c>
      <c r="AK2768" s="537">
        <v>0</v>
      </c>
      <c r="AL2768" s="537">
        <v>0</v>
      </c>
      <c r="AM2768" s="537">
        <v>0</v>
      </c>
      <c r="AN2768" s="537">
        <v>0</v>
      </c>
      <c r="AO2768" s="530"/>
      <c r="AP2768" s="142">
        <v>0</v>
      </c>
      <c r="AQ2768" s="142">
        <v>0</v>
      </c>
      <c r="AR2768" s="537">
        <v>0</v>
      </c>
      <c r="AS2768" s="537">
        <v>0</v>
      </c>
      <c r="AT2768" s="530"/>
      <c r="AU2768" s="142">
        <v>0</v>
      </c>
      <c r="AV2768" s="530">
        <v>0</v>
      </c>
      <c r="AW2768" s="842">
        <v>0</v>
      </c>
      <c r="AX2768" s="115">
        <v>0</v>
      </c>
      <c r="AY2768" s="5">
        <v>0</v>
      </c>
      <c r="AZ2768" s="5">
        <v>0</v>
      </c>
      <c r="BA2768" s="335">
        <v>0</v>
      </c>
      <c r="BB2768" s="23">
        <v>0</v>
      </c>
      <c r="BC2768" s="5">
        <v>0</v>
      </c>
      <c r="BD2768" s="5">
        <v>0</v>
      </c>
      <c r="BE2768" s="335">
        <v>0</v>
      </c>
      <c r="BG2768" s="826"/>
      <c r="BH2768" s="607"/>
    </row>
    <row r="2769" spans="1:66" ht="12.75" customHeight="1" x14ac:dyDescent="0.25">
      <c r="A2769" s="21"/>
      <c r="B2769" s="112"/>
      <c r="C2769" s="116"/>
      <c r="D2769" s="623"/>
      <c r="E2769" s="278"/>
      <c r="F2769" s="116"/>
      <c r="G2769" s="694"/>
      <c r="H2769" s="878"/>
      <c r="I2769" s="397"/>
      <c r="J2769" s="380"/>
      <c r="K2769" s="405" t="s">
        <v>96</v>
      </c>
      <c r="L2769" s="738">
        <v>0</v>
      </c>
      <c r="M2769" s="739">
        <v>0</v>
      </c>
      <c r="N2769" s="929">
        <v>0</v>
      </c>
      <c r="O2769" s="530">
        <v>0</v>
      </c>
      <c r="P2769" s="530">
        <v>0</v>
      </c>
      <c r="Q2769" s="641">
        <v>0</v>
      </c>
      <c r="R2769" s="537">
        <v>0</v>
      </c>
      <c r="S2769" s="537">
        <v>0</v>
      </c>
      <c r="T2769" s="537">
        <v>0</v>
      </c>
      <c r="U2769" s="537">
        <v>0</v>
      </c>
      <c r="V2769" s="537">
        <v>0</v>
      </c>
      <c r="W2769" s="530"/>
      <c r="X2769" s="142">
        <v>0</v>
      </c>
      <c r="Y2769" s="142">
        <v>0</v>
      </c>
      <c r="Z2769" s="537">
        <v>0</v>
      </c>
      <c r="AA2769" s="537">
        <v>0</v>
      </c>
      <c r="AB2769" s="530"/>
      <c r="AC2769" s="142">
        <v>0</v>
      </c>
      <c r="AD2769" s="530">
        <v>0</v>
      </c>
      <c r="AE2769" s="842">
        <v>0</v>
      </c>
      <c r="AF2769" s="929">
        <v>0</v>
      </c>
      <c r="AG2769" s="530">
        <v>0</v>
      </c>
      <c r="AH2769" s="530">
        <v>0</v>
      </c>
      <c r="AI2769" s="641">
        <v>0</v>
      </c>
      <c r="AJ2769" s="537">
        <v>0</v>
      </c>
      <c r="AK2769" s="537">
        <v>0</v>
      </c>
      <c r="AL2769" s="537">
        <v>0</v>
      </c>
      <c r="AM2769" s="537">
        <v>0</v>
      </c>
      <c r="AN2769" s="537">
        <v>0</v>
      </c>
      <c r="AO2769" s="530"/>
      <c r="AP2769" s="142">
        <v>0</v>
      </c>
      <c r="AQ2769" s="142">
        <v>0</v>
      </c>
      <c r="AR2769" s="537">
        <v>0</v>
      </c>
      <c r="AS2769" s="537">
        <v>0</v>
      </c>
      <c r="AT2769" s="530"/>
      <c r="AU2769" s="142">
        <v>0</v>
      </c>
      <c r="AV2769" s="530">
        <v>0</v>
      </c>
      <c r="AW2769" s="842">
        <v>0</v>
      </c>
      <c r="AX2769" s="115">
        <v>0</v>
      </c>
      <c r="AY2769" s="5">
        <v>0</v>
      </c>
      <c r="AZ2769" s="5">
        <v>0</v>
      </c>
      <c r="BA2769" s="335">
        <v>0</v>
      </c>
      <c r="BB2769" s="23">
        <v>0</v>
      </c>
      <c r="BC2769" s="5">
        <v>0</v>
      </c>
      <c r="BD2769" s="5">
        <v>0</v>
      </c>
      <c r="BE2769" s="335">
        <v>0</v>
      </c>
      <c r="BG2769" s="826"/>
      <c r="BH2769" s="607"/>
    </row>
    <row r="2770" spans="1:66" ht="12.75" customHeight="1" x14ac:dyDescent="0.25">
      <c r="A2770" s="21"/>
      <c r="B2770" s="112"/>
      <c r="C2770" s="116"/>
      <c r="D2770" s="623"/>
      <c r="E2770" s="278"/>
      <c r="F2770" s="116"/>
      <c r="G2770" s="694"/>
      <c r="H2770" s="878"/>
      <c r="I2770" s="397"/>
      <c r="J2770" s="380"/>
      <c r="K2770" s="405" t="s">
        <v>209</v>
      </c>
      <c r="L2770" s="738">
        <v>0</v>
      </c>
      <c r="M2770" s="739">
        <v>0</v>
      </c>
      <c r="N2770" s="929">
        <v>0</v>
      </c>
      <c r="O2770" s="530">
        <v>0</v>
      </c>
      <c r="P2770" s="530">
        <v>0</v>
      </c>
      <c r="Q2770" s="641">
        <v>0</v>
      </c>
      <c r="R2770" s="537">
        <v>0</v>
      </c>
      <c r="S2770" s="537">
        <v>0</v>
      </c>
      <c r="T2770" s="537">
        <v>0</v>
      </c>
      <c r="U2770" s="537">
        <v>0</v>
      </c>
      <c r="V2770" s="537">
        <v>0</v>
      </c>
      <c r="W2770" s="530"/>
      <c r="X2770" s="142">
        <v>0</v>
      </c>
      <c r="Y2770" s="142">
        <v>0</v>
      </c>
      <c r="Z2770" s="537">
        <v>0</v>
      </c>
      <c r="AA2770" s="537">
        <v>0</v>
      </c>
      <c r="AB2770" s="530"/>
      <c r="AC2770" s="142">
        <v>0</v>
      </c>
      <c r="AD2770" s="530">
        <v>0</v>
      </c>
      <c r="AE2770" s="842">
        <v>0</v>
      </c>
      <c r="AF2770" s="929">
        <v>0</v>
      </c>
      <c r="AG2770" s="530">
        <v>0</v>
      </c>
      <c r="AH2770" s="530">
        <v>0</v>
      </c>
      <c r="AI2770" s="641">
        <v>0</v>
      </c>
      <c r="AJ2770" s="537">
        <v>0</v>
      </c>
      <c r="AK2770" s="537">
        <v>0</v>
      </c>
      <c r="AL2770" s="537">
        <v>0</v>
      </c>
      <c r="AM2770" s="537">
        <v>0</v>
      </c>
      <c r="AN2770" s="537">
        <v>0</v>
      </c>
      <c r="AO2770" s="530"/>
      <c r="AP2770" s="142">
        <v>0</v>
      </c>
      <c r="AQ2770" s="142">
        <v>0</v>
      </c>
      <c r="AR2770" s="537">
        <v>0</v>
      </c>
      <c r="AS2770" s="537">
        <v>0</v>
      </c>
      <c r="AT2770" s="530"/>
      <c r="AU2770" s="142">
        <v>0</v>
      </c>
      <c r="AV2770" s="530">
        <v>0</v>
      </c>
      <c r="AW2770" s="842">
        <v>0</v>
      </c>
      <c r="AX2770" s="115">
        <v>0</v>
      </c>
      <c r="AY2770" s="5">
        <v>0</v>
      </c>
      <c r="AZ2770" s="5">
        <v>0</v>
      </c>
      <c r="BA2770" s="335">
        <v>0</v>
      </c>
      <c r="BB2770" s="23">
        <v>0</v>
      </c>
      <c r="BC2770" s="5">
        <v>0</v>
      </c>
      <c r="BD2770" s="5">
        <v>0</v>
      </c>
      <c r="BE2770" s="335">
        <v>0</v>
      </c>
      <c r="BG2770" s="826"/>
      <c r="BH2770" s="607"/>
    </row>
    <row r="2771" spans="1:66" ht="12.75" customHeight="1" x14ac:dyDescent="0.25">
      <c r="A2771" s="21"/>
      <c r="B2771" s="112"/>
      <c r="C2771" s="116"/>
      <c r="D2771" s="623"/>
      <c r="E2771" s="278"/>
      <c r="F2771" s="116"/>
      <c r="G2771" s="694"/>
      <c r="H2771" s="878"/>
      <c r="I2771" s="397"/>
      <c r="J2771" s="380"/>
      <c r="K2771" s="405" t="s">
        <v>210</v>
      </c>
      <c r="L2771" s="738">
        <v>0</v>
      </c>
      <c r="M2771" s="739">
        <v>0</v>
      </c>
      <c r="N2771" s="929">
        <v>0</v>
      </c>
      <c r="O2771" s="530">
        <v>0</v>
      </c>
      <c r="P2771" s="530">
        <v>0</v>
      </c>
      <c r="Q2771" s="641">
        <v>0</v>
      </c>
      <c r="R2771" s="537">
        <v>0</v>
      </c>
      <c r="S2771" s="537">
        <v>0</v>
      </c>
      <c r="T2771" s="537">
        <v>0</v>
      </c>
      <c r="U2771" s="537">
        <v>0</v>
      </c>
      <c r="V2771" s="537">
        <v>0</v>
      </c>
      <c r="W2771" s="530"/>
      <c r="X2771" s="142">
        <v>0</v>
      </c>
      <c r="Y2771" s="142">
        <v>0</v>
      </c>
      <c r="Z2771" s="537">
        <v>0</v>
      </c>
      <c r="AA2771" s="537">
        <v>0</v>
      </c>
      <c r="AB2771" s="530"/>
      <c r="AC2771" s="142">
        <v>0</v>
      </c>
      <c r="AD2771" s="530">
        <v>0</v>
      </c>
      <c r="AE2771" s="842">
        <v>0</v>
      </c>
      <c r="AF2771" s="929">
        <v>0</v>
      </c>
      <c r="AG2771" s="530">
        <v>0</v>
      </c>
      <c r="AH2771" s="530">
        <v>0</v>
      </c>
      <c r="AI2771" s="641">
        <v>0</v>
      </c>
      <c r="AJ2771" s="537">
        <v>0</v>
      </c>
      <c r="AK2771" s="537">
        <v>0</v>
      </c>
      <c r="AL2771" s="537">
        <v>0</v>
      </c>
      <c r="AM2771" s="537">
        <v>0</v>
      </c>
      <c r="AN2771" s="537">
        <v>0</v>
      </c>
      <c r="AO2771" s="530"/>
      <c r="AP2771" s="142">
        <v>0</v>
      </c>
      <c r="AQ2771" s="142">
        <v>0</v>
      </c>
      <c r="AR2771" s="537">
        <v>0</v>
      </c>
      <c r="AS2771" s="537">
        <v>0</v>
      </c>
      <c r="AT2771" s="530"/>
      <c r="AU2771" s="142">
        <v>0</v>
      </c>
      <c r="AV2771" s="530">
        <v>0</v>
      </c>
      <c r="AW2771" s="842">
        <v>0</v>
      </c>
      <c r="AX2771" s="115">
        <v>0</v>
      </c>
      <c r="AY2771" s="5">
        <v>0</v>
      </c>
      <c r="AZ2771" s="5">
        <v>0</v>
      </c>
      <c r="BA2771" s="335">
        <v>0</v>
      </c>
      <c r="BB2771" s="23">
        <v>0</v>
      </c>
      <c r="BC2771" s="5">
        <v>0</v>
      </c>
      <c r="BD2771" s="5">
        <v>0</v>
      </c>
      <c r="BE2771" s="335">
        <v>0</v>
      </c>
      <c r="BG2771" s="826"/>
      <c r="BH2771" s="607"/>
    </row>
    <row r="2772" spans="1:66" ht="12.75" customHeight="1" x14ac:dyDescent="0.25">
      <c r="A2772" s="21"/>
      <c r="B2772" s="112"/>
      <c r="C2772" s="116"/>
      <c r="D2772" s="623"/>
      <c r="E2772" s="278"/>
      <c r="F2772" s="116"/>
      <c r="G2772" s="694"/>
      <c r="H2772" s="878"/>
      <c r="I2772" s="397"/>
      <c r="J2772" s="380"/>
      <c r="K2772" s="406" t="s">
        <v>53</v>
      </c>
      <c r="L2772" s="738">
        <v>0</v>
      </c>
      <c r="M2772" s="739">
        <v>0</v>
      </c>
      <c r="N2772" s="929">
        <v>0</v>
      </c>
      <c r="O2772" s="530">
        <v>0</v>
      </c>
      <c r="P2772" s="530">
        <v>0</v>
      </c>
      <c r="Q2772" s="641">
        <v>0</v>
      </c>
      <c r="R2772" s="537">
        <v>0</v>
      </c>
      <c r="S2772" s="537">
        <v>0</v>
      </c>
      <c r="T2772" s="537">
        <v>0</v>
      </c>
      <c r="U2772" s="537">
        <v>0</v>
      </c>
      <c r="V2772" s="537">
        <v>0</v>
      </c>
      <c r="W2772" s="530"/>
      <c r="X2772" s="142">
        <v>0</v>
      </c>
      <c r="Y2772" s="142">
        <v>0</v>
      </c>
      <c r="Z2772" s="537">
        <v>0</v>
      </c>
      <c r="AA2772" s="537">
        <v>0</v>
      </c>
      <c r="AB2772" s="530"/>
      <c r="AC2772" s="142">
        <v>0</v>
      </c>
      <c r="AD2772" s="530">
        <v>0</v>
      </c>
      <c r="AE2772" s="842">
        <v>0</v>
      </c>
      <c r="AF2772" s="929">
        <v>0</v>
      </c>
      <c r="AG2772" s="530">
        <v>0</v>
      </c>
      <c r="AH2772" s="530">
        <v>0</v>
      </c>
      <c r="AI2772" s="641">
        <v>0</v>
      </c>
      <c r="AJ2772" s="537">
        <v>0</v>
      </c>
      <c r="AK2772" s="537">
        <v>0</v>
      </c>
      <c r="AL2772" s="537">
        <v>0</v>
      </c>
      <c r="AM2772" s="537">
        <v>0</v>
      </c>
      <c r="AN2772" s="537">
        <v>0</v>
      </c>
      <c r="AO2772" s="530"/>
      <c r="AP2772" s="142">
        <v>0</v>
      </c>
      <c r="AQ2772" s="142">
        <v>0</v>
      </c>
      <c r="AR2772" s="537">
        <v>0</v>
      </c>
      <c r="AS2772" s="537">
        <v>0</v>
      </c>
      <c r="AT2772" s="530"/>
      <c r="AU2772" s="142">
        <v>0</v>
      </c>
      <c r="AV2772" s="530">
        <v>0</v>
      </c>
      <c r="AW2772" s="842">
        <v>0</v>
      </c>
      <c r="AX2772" s="115">
        <v>0</v>
      </c>
      <c r="AY2772" s="5">
        <v>0</v>
      </c>
      <c r="AZ2772" s="5">
        <v>0</v>
      </c>
      <c r="BA2772" s="335">
        <v>0</v>
      </c>
      <c r="BB2772" s="23">
        <v>0</v>
      </c>
      <c r="BC2772" s="5">
        <v>0</v>
      </c>
      <c r="BD2772" s="5">
        <v>0</v>
      </c>
      <c r="BE2772" s="335">
        <v>0</v>
      </c>
      <c r="BG2772" s="826"/>
      <c r="BH2772" s="607"/>
    </row>
    <row r="2773" spans="1:66" ht="12.75" customHeight="1" x14ac:dyDescent="0.25">
      <c r="A2773" s="21"/>
      <c r="B2773" s="112"/>
      <c r="C2773" s="116"/>
      <c r="D2773" s="623"/>
      <c r="E2773" s="278"/>
      <c r="F2773" s="116"/>
      <c r="G2773" s="694"/>
      <c r="H2773" s="878"/>
      <c r="I2773" s="397"/>
      <c r="J2773" s="380"/>
      <c r="K2773" s="406"/>
      <c r="L2773" s="738"/>
      <c r="M2773" s="739"/>
      <c r="N2773" s="929"/>
      <c r="O2773" s="530"/>
      <c r="P2773" s="530"/>
      <c r="Q2773" s="641"/>
      <c r="R2773" s="537"/>
      <c r="S2773" s="537"/>
      <c r="T2773" s="537"/>
      <c r="U2773" s="537"/>
      <c r="V2773" s="537"/>
      <c r="W2773" s="531"/>
      <c r="X2773" s="140"/>
      <c r="Y2773" s="140"/>
      <c r="Z2773" s="551"/>
      <c r="AA2773" s="551"/>
      <c r="AB2773" s="531"/>
      <c r="AC2773" s="142"/>
      <c r="AD2773" s="530"/>
      <c r="AE2773" s="842"/>
      <c r="AF2773" s="929"/>
      <c r="AG2773" s="530"/>
      <c r="AH2773" s="530"/>
      <c r="AI2773" s="641"/>
      <c r="AJ2773" s="537"/>
      <c r="AK2773" s="537"/>
      <c r="AL2773" s="537"/>
      <c r="AM2773" s="537"/>
      <c r="AN2773" s="537"/>
      <c r="AO2773" s="531"/>
      <c r="AP2773" s="140"/>
      <c r="AQ2773" s="140"/>
      <c r="AR2773" s="551"/>
      <c r="AS2773" s="551"/>
      <c r="AT2773" s="531"/>
      <c r="AU2773" s="142"/>
      <c r="AV2773" s="530"/>
      <c r="AW2773" s="842"/>
      <c r="AX2773" s="115"/>
      <c r="AY2773" s="5"/>
      <c r="AZ2773" s="5"/>
      <c r="BA2773" s="335"/>
      <c r="BC2773" s="5"/>
      <c r="BD2773" s="5"/>
      <c r="BE2773" s="335"/>
      <c r="BG2773" s="826"/>
      <c r="BH2773" s="607"/>
    </row>
    <row r="2774" spans="1:66" ht="12.75" customHeight="1" x14ac:dyDescent="0.25">
      <c r="A2774" s="21"/>
      <c r="B2774" s="112"/>
      <c r="C2774" s="116"/>
      <c r="D2774" s="623"/>
      <c r="E2774" s="278"/>
      <c r="F2774" s="116"/>
      <c r="G2774" s="694"/>
      <c r="H2774" s="878"/>
      <c r="I2774" s="397"/>
      <c r="J2774" s="380"/>
      <c r="K2774" s="406"/>
      <c r="L2774" s="738"/>
      <c r="M2774" s="739"/>
      <c r="N2774" s="929"/>
      <c r="O2774" s="530"/>
      <c r="P2774" s="530"/>
      <c r="Q2774" s="641"/>
      <c r="R2774" s="537"/>
      <c r="S2774" s="537"/>
      <c r="T2774" s="537"/>
      <c r="U2774" s="537"/>
      <c r="V2774" s="537"/>
      <c r="W2774" s="531"/>
      <c r="X2774" s="140"/>
      <c r="Y2774" s="140"/>
      <c r="Z2774" s="551"/>
      <c r="AA2774" s="551"/>
      <c r="AB2774" s="531"/>
      <c r="AC2774" s="142"/>
      <c r="AD2774" s="530"/>
      <c r="AE2774" s="842"/>
      <c r="AF2774" s="929"/>
      <c r="AG2774" s="530"/>
      <c r="AH2774" s="530"/>
      <c r="AI2774" s="641"/>
      <c r="AJ2774" s="537"/>
      <c r="AK2774" s="537"/>
      <c r="AL2774" s="537"/>
      <c r="AM2774" s="537"/>
      <c r="AN2774" s="537"/>
      <c r="AO2774" s="531"/>
      <c r="AP2774" s="140"/>
      <c r="AQ2774" s="140"/>
      <c r="AR2774" s="551"/>
      <c r="AS2774" s="551"/>
      <c r="AT2774" s="531"/>
      <c r="AU2774" s="142"/>
      <c r="AV2774" s="530"/>
      <c r="AW2774" s="842"/>
      <c r="AX2774" s="115"/>
      <c r="AY2774" s="5"/>
      <c r="AZ2774" s="5"/>
      <c r="BA2774" s="335"/>
      <c r="BC2774" s="5"/>
      <c r="BD2774" s="5"/>
      <c r="BE2774" s="335"/>
      <c r="BG2774" s="826"/>
      <c r="BH2774" s="607"/>
    </row>
    <row r="2775" spans="1:66" ht="12.75" customHeight="1" x14ac:dyDescent="0.25">
      <c r="A2775" s="21"/>
      <c r="B2775" s="112"/>
      <c r="C2775" s="116"/>
      <c r="D2775" s="623"/>
      <c r="E2775" s="278"/>
      <c r="F2775" s="116"/>
      <c r="G2775" s="694"/>
      <c r="H2775" s="878"/>
      <c r="I2775" s="397"/>
      <c r="J2775" s="380"/>
      <c r="K2775" s="400" t="s">
        <v>6612</v>
      </c>
      <c r="L2775" s="738"/>
      <c r="M2775" s="739"/>
      <c r="N2775" s="931"/>
      <c r="O2775" s="923"/>
      <c r="P2775" s="923"/>
      <c r="Q2775" s="641"/>
      <c r="R2775" s="537"/>
      <c r="S2775" s="537"/>
      <c r="T2775" s="537"/>
      <c r="U2775" s="537"/>
      <c r="V2775" s="537"/>
      <c r="W2775" s="531"/>
      <c r="X2775" s="141"/>
      <c r="Y2775" s="141"/>
      <c r="Z2775" s="552"/>
      <c r="AA2775" s="552"/>
      <c r="AB2775" s="531"/>
      <c r="AC2775" s="593"/>
      <c r="AD2775" s="923"/>
      <c r="AE2775" s="846"/>
      <c r="AF2775" s="931"/>
      <c r="AG2775" s="923"/>
      <c r="AH2775" s="923"/>
      <c r="AI2775" s="641"/>
      <c r="AJ2775" s="537"/>
      <c r="AK2775" s="537"/>
      <c r="AL2775" s="537"/>
      <c r="AM2775" s="537"/>
      <c r="AN2775" s="537"/>
      <c r="AO2775" s="531"/>
      <c r="AP2775" s="141"/>
      <c r="AQ2775" s="141"/>
      <c r="AR2775" s="552"/>
      <c r="AS2775" s="552"/>
      <c r="AT2775" s="531"/>
      <c r="AU2775" s="593"/>
      <c r="AV2775" s="923"/>
      <c r="AW2775" s="846"/>
      <c r="AX2775" s="115"/>
      <c r="AY2775" s="5"/>
      <c r="AZ2775" s="5"/>
      <c r="BA2775" s="335"/>
      <c r="BC2775" s="5"/>
      <c r="BD2775" s="5"/>
      <c r="BE2775" s="335"/>
      <c r="BG2775" s="826"/>
      <c r="BH2775" s="607"/>
    </row>
    <row r="2776" spans="1:66" ht="20.399999999999999" x14ac:dyDescent="0.25">
      <c r="A2776" s="21"/>
      <c r="B2776" s="112"/>
      <c r="C2776" s="116"/>
      <c r="D2776" s="623"/>
      <c r="E2776" s="278"/>
      <c r="F2776" s="116"/>
      <c r="G2776" s="694"/>
      <c r="H2776" s="878"/>
      <c r="I2776" s="397"/>
      <c r="J2776" s="380"/>
      <c r="K2776" s="400" t="s">
        <v>30</v>
      </c>
      <c r="L2776" s="738"/>
      <c r="M2776" s="739"/>
      <c r="N2776" s="931"/>
      <c r="O2776" s="923"/>
      <c r="P2776" s="923"/>
      <c r="Q2776" s="641"/>
      <c r="R2776" s="537"/>
      <c r="S2776" s="537"/>
      <c r="T2776" s="537"/>
      <c r="U2776" s="537"/>
      <c r="V2776" s="537"/>
      <c r="W2776" s="531"/>
      <c r="X2776" s="141"/>
      <c r="Y2776" s="141"/>
      <c r="Z2776" s="552"/>
      <c r="AA2776" s="552"/>
      <c r="AB2776" s="531"/>
      <c r="AC2776" s="593"/>
      <c r="AD2776" s="923"/>
      <c r="AE2776" s="846"/>
      <c r="AF2776" s="931"/>
      <c r="AG2776" s="923"/>
      <c r="AH2776" s="923"/>
      <c r="AI2776" s="641"/>
      <c r="AJ2776" s="537"/>
      <c r="AK2776" s="537"/>
      <c r="AL2776" s="537"/>
      <c r="AM2776" s="537"/>
      <c r="AN2776" s="537"/>
      <c r="AO2776" s="531"/>
      <c r="AP2776" s="141"/>
      <c r="AQ2776" s="141"/>
      <c r="AR2776" s="552"/>
      <c r="AS2776" s="552"/>
      <c r="AT2776" s="531"/>
      <c r="AU2776" s="593"/>
      <c r="AV2776" s="923"/>
      <c r="AW2776" s="846"/>
      <c r="AX2776" s="115"/>
      <c r="AY2776" s="5"/>
      <c r="AZ2776" s="5"/>
      <c r="BA2776" s="335"/>
      <c r="BC2776" s="5"/>
      <c r="BD2776" s="5"/>
      <c r="BE2776" s="335"/>
      <c r="BG2776" s="826"/>
      <c r="BH2776" s="607"/>
    </row>
    <row r="2777" spans="1:66" ht="12.75" customHeight="1" x14ac:dyDescent="0.25">
      <c r="A2777" s="21"/>
      <c r="B2777" s="112"/>
      <c r="C2777" s="116"/>
      <c r="D2777" s="623"/>
      <c r="E2777" s="278"/>
      <c r="F2777" s="116"/>
      <c r="G2777" s="694"/>
      <c r="H2777" s="878"/>
      <c r="I2777" s="397"/>
      <c r="J2777" s="380"/>
      <c r="K2777" s="408"/>
      <c r="L2777" s="738"/>
      <c r="M2777" s="739"/>
      <c r="N2777" s="931"/>
      <c r="O2777" s="923"/>
      <c r="P2777" s="923"/>
      <c r="Q2777" s="641"/>
      <c r="R2777" s="537"/>
      <c r="S2777" s="537"/>
      <c r="T2777" s="537"/>
      <c r="U2777" s="537"/>
      <c r="V2777" s="537"/>
      <c r="W2777" s="531"/>
      <c r="X2777" s="141"/>
      <c r="Y2777" s="141"/>
      <c r="Z2777" s="552"/>
      <c r="AA2777" s="552"/>
      <c r="AB2777" s="531"/>
      <c r="AC2777" s="593"/>
      <c r="AD2777" s="923"/>
      <c r="AE2777" s="846"/>
      <c r="AF2777" s="931"/>
      <c r="AG2777" s="923"/>
      <c r="AH2777" s="923"/>
      <c r="AI2777" s="641"/>
      <c r="AJ2777" s="537"/>
      <c r="AK2777" s="537"/>
      <c r="AL2777" s="537"/>
      <c r="AM2777" s="537"/>
      <c r="AN2777" s="537"/>
      <c r="AO2777" s="531"/>
      <c r="AP2777" s="141"/>
      <c r="AQ2777" s="141"/>
      <c r="AR2777" s="552"/>
      <c r="AS2777" s="552"/>
      <c r="AT2777" s="531"/>
      <c r="AU2777" s="593"/>
      <c r="AV2777" s="923"/>
      <c r="AW2777" s="846"/>
      <c r="AX2777" s="115"/>
      <c r="AY2777" s="5"/>
      <c r="AZ2777" s="5"/>
      <c r="BA2777" s="335"/>
      <c r="BC2777" s="5"/>
      <c r="BD2777" s="5"/>
      <c r="BE2777" s="335"/>
      <c r="BG2777" s="826"/>
      <c r="BH2777" s="607"/>
    </row>
    <row r="2778" spans="1:66" ht="40.799999999999997" x14ac:dyDescent="0.25">
      <c r="A2778" s="222" t="s">
        <v>6127</v>
      </c>
      <c r="B2778" s="112">
        <v>18</v>
      </c>
      <c r="C2778" s="116" t="s">
        <v>0</v>
      </c>
      <c r="D2778" s="620">
        <v>1000</v>
      </c>
      <c r="E2778" s="278"/>
      <c r="F2778" s="116">
        <v>4</v>
      </c>
      <c r="G2778" s="694">
        <v>3</v>
      </c>
      <c r="H2778" s="878" t="str">
        <f t="shared" si="4157"/>
        <v>103</v>
      </c>
      <c r="I2778" s="397" t="s">
        <v>3260</v>
      </c>
      <c r="J2778" s="380" t="s">
        <v>2980</v>
      </c>
      <c r="K2778" s="408" t="s">
        <v>31</v>
      </c>
      <c r="L2778" s="733">
        <v>4290</v>
      </c>
      <c r="M2778" s="734">
        <v>4290</v>
      </c>
      <c r="N2778" s="931"/>
      <c r="O2778" s="530">
        <f t="shared" ref="O2778:O2780" si="4207">IF(N2778&gt;L2778,"0 ",N2778-L2778)</f>
        <v>-4290</v>
      </c>
      <c r="P2778" s="530" t="str">
        <f t="shared" ref="P2778:P2780" si="4208">IF(N2778&lt;L2778,"0 ",N2778-L2778)</f>
        <v xml:space="preserve">0 </v>
      </c>
      <c r="Q2778" s="646"/>
      <c r="R2778" s="536"/>
      <c r="S2778" s="536"/>
      <c r="T2778" s="536"/>
      <c r="U2778" s="536"/>
      <c r="V2778" s="536"/>
      <c r="W2778" s="683" t="str">
        <f t="shared" ref="W2778:W2780" si="4209">IF(SUM(Q2778:V2778)=X2778,"OK",SUM(Q2778:V2778)-X2778)</f>
        <v>OK</v>
      </c>
      <c r="X2778" s="141"/>
      <c r="Y2778" s="141"/>
      <c r="Z2778" s="552"/>
      <c r="AA2778" s="552"/>
      <c r="AB2778" s="683" t="str">
        <f t="shared" ref="AB2778:AB2780" si="4210">IF(SUM(Z2778:AA2778)=AC2778,"OK",SUM(Z2778:AA2778)-AC2778)</f>
        <v>OK</v>
      </c>
      <c r="AC2778" s="593"/>
      <c r="AD2778" s="530">
        <f t="shared" ref="AD2778:AD2780" si="4211">X2778+Y2778+AC2778</f>
        <v>0</v>
      </c>
      <c r="AE2778" s="842">
        <f t="shared" ref="AE2778:AE2780" si="4212">N2778+AD2778</f>
        <v>0</v>
      </c>
      <c r="AF2778" s="931"/>
      <c r="AG2778" s="530">
        <f t="shared" ref="AG2778:AG2780" si="4213">IF(AF2778&gt;M2778,"0 ",AF2778-M2778)</f>
        <v>-4290</v>
      </c>
      <c r="AH2778" s="530" t="str">
        <f t="shared" ref="AH2778:AH2780" si="4214">IF(AF2778&lt;M2778,"0 ",AF2778-M2778)</f>
        <v xml:space="preserve">0 </v>
      </c>
      <c r="AI2778" s="641"/>
      <c r="AJ2778" s="537"/>
      <c r="AK2778" s="537"/>
      <c r="AL2778" s="537"/>
      <c r="AM2778" s="537"/>
      <c r="AN2778" s="537"/>
      <c r="AO2778" s="683" t="str">
        <f t="shared" ref="AO2778:AO2780" si="4215">IF(SUM(AI2778:AN2778)=AP2778,"OK",SUM(AI2778:AN2778)-AP2778)</f>
        <v>OK</v>
      </c>
      <c r="AP2778" s="141"/>
      <c r="AQ2778" s="141"/>
      <c r="AR2778" s="552"/>
      <c r="AS2778" s="552"/>
      <c r="AT2778" s="683" t="str">
        <f t="shared" ref="AT2778:AT2780" si="4216">IF(SUM(AR2778:AS2778)=AU2778,"OK",SUM(AR2778:AS2778)-AU2778)</f>
        <v>OK</v>
      </c>
      <c r="AU2778" s="593"/>
      <c r="AV2778" s="530">
        <f t="shared" ref="AV2778:AV2780" si="4217">AP2778+AQ2778+AU2778</f>
        <v>0</v>
      </c>
      <c r="AW2778" s="842">
        <f t="shared" ref="AW2778:AW2780" si="4218">AF2778+AV2778</f>
        <v>0</v>
      </c>
      <c r="AX2778" s="115">
        <f>L2778</f>
        <v>4290</v>
      </c>
      <c r="AY2778" s="5">
        <f>AE2778</f>
        <v>0</v>
      </c>
      <c r="AZ2778" s="7">
        <f>AY2778-AX2778</f>
        <v>-4290</v>
      </c>
      <c r="BA2778" s="335">
        <f>AZ2778/AX2778</f>
        <v>-1</v>
      </c>
      <c r="BB2778" s="23">
        <f>M2778</f>
        <v>4290</v>
      </c>
      <c r="BC2778" s="5">
        <f>AW2778</f>
        <v>0</v>
      </c>
      <c r="BD2778" s="7">
        <f>BC2778-BB2778</f>
        <v>-4290</v>
      </c>
      <c r="BE2778" s="335">
        <f>BD2778/BB2778</f>
        <v>-1</v>
      </c>
      <c r="BG2778" s="826" t="str">
        <f>RIGHT(LEFT(I2778,3),2)&amp;"."&amp;RIGHT(LEFT(I2778,5),2)</f>
        <v>41.40</v>
      </c>
      <c r="BH2778" s="607" t="b">
        <f>COUNTIF('Codes SEC'!$B$2:$B$250,Ministres!BG2778)&gt;0</f>
        <v>1</v>
      </c>
    </row>
    <row r="2779" spans="1:66" ht="35.1" customHeight="1" x14ac:dyDescent="0.25">
      <c r="A2779" s="222" t="s">
        <v>6127</v>
      </c>
      <c r="B2779" s="112">
        <v>18</v>
      </c>
      <c r="C2779" s="116" t="s">
        <v>0</v>
      </c>
      <c r="D2779" s="620">
        <v>1000</v>
      </c>
      <c r="E2779" s="278"/>
      <c r="F2779" s="116">
        <v>4</v>
      </c>
      <c r="G2779" s="694">
        <v>3</v>
      </c>
      <c r="H2779" s="878" t="str">
        <f t="shared" si="4157"/>
        <v>103</v>
      </c>
      <c r="I2779" s="397" t="s">
        <v>3260</v>
      </c>
      <c r="J2779" s="380" t="s">
        <v>2981</v>
      </c>
      <c r="K2779" s="408" t="s">
        <v>411</v>
      </c>
      <c r="L2779" s="733">
        <v>105454</v>
      </c>
      <c r="M2779" s="734">
        <v>105454</v>
      </c>
      <c r="N2779" s="931"/>
      <c r="O2779" s="530">
        <f t="shared" si="4207"/>
        <v>-105454</v>
      </c>
      <c r="P2779" s="530" t="str">
        <f t="shared" si="4208"/>
        <v xml:space="preserve">0 </v>
      </c>
      <c r="Q2779" s="646"/>
      <c r="R2779" s="536"/>
      <c r="S2779" s="536"/>
      <c r="T2779" s="536"/>
      <c r="U2779" s="536"/>
      <c r="V2779" s="536"/>
      <c r="W2779" s="683" t="str">
        <f t="shared" si="4209"/>
        <v>OK</v>
      </c>
      <c r="X2779" s="141"/>
      <c r="Y2779" s="141"/>
      <c r="Z2779" s="552"/>
      <c r="AA2779" s="552"/>
      <c r="AB2779" s="683" t="str">
        <f t="shared" si="4210"/>
        <v>OK</v>
      </c>
      <c r="AC2779" s="593"/>
      <c r="AD2779" s="530">
        <f t="shared" si="4211"/>
        <v>0</v>
      </c>
      <c r="AE2779" s="842">
        <f t="shared" si="4212"/>
        <v>0</v>
      </c>
      <c r="AF2779" s="931"/>
      <c r="AG2779" s="530">
        <f t="shared" si="4213"/>
        <v>-105454</v>
      </c>
      <c r="AH2779" s="530" t="str">
        <f t="shared" si="4214"/>
        <v xml:space="preserve">0 </v>
      </c>
      <c r="AI2779" s="641"/>
      <c r="AJ2779" s="537"/>
      <c r="AK2779" s="537"/>
      <c r="AL2779" s="537"/>
      <c r="AM2779" s="537"/>
      <c r="AN2779" s="537"/>
      <c r="AO2779" s="683" t="str">
        <f t="shared" si="4215"/>
        <v>OK</v>
      </c>
      <c r="AP2779" s="141"/>
      <c r="AQ2779" s="141"/>
      <c r="AR2779" s="552"/>
      <c r="AS2779" s="552"/>
      <c r="AT2779" s="683" t="str">
        <f t="shared" si="4216"/>
        <v>OK</v>
      </c>
      <c r="AU2779" s="593"/>
      <c r="AV2779" s="530">
        <f t="shared" si="4217"/>
        <v>0</v>
      </c>
      <c r="AW2779" s="842">
        <f t="shared" si="4218"/>
        <v>0</v>
      </c>
      <c r="AX2779" s="115">
        <f>L2779</f>
        <v>105454</v>
      </c>
      <c r="AY2779" s="5">
        <f>AE2779</f>
        <v>0</v>
      </c>
      <c r="AZ2779" s="7">
        <f>AY2779-AX2779</f>
        <v>-105454</v>
      </c>
      <c r="BA2779" s="335">
        <f>AZ2779/AX2779</f>
        <v>-1</v>
      </c>
      <c r="BB2779" s="23">
        <f>M2779</f>
        <v>105454</v>
      </c>
      <c r="BC2779" s="5">
        <f>AW2779</f>
        <v>0</v>
      </c>
      <c r="BD2779" s="7">
        <f>BC2779-BB2779</f>
        <v>-105454</v>
      </c>
      <c r="BE2779" s="335">
        <f>BD2779/BB2779</f>
        <v>-1</v>
      </c>
      <c r="BG2779" s="826" t="str">
        <f>RIGHT(LEFT(I2779,3),2)&amp;"."&amp;RIGHT(LEFT(I2779,5),2)</f>
        <v>41.40</v>
      </c>
      <c r="BH2779" s="607" t="b">
        <f>COUNTIF('Codes SEC'!$B$2:$B$250,Ministres!BG2779)&gt;0</f>
        <v>1</v>
      </c>
    </row>
    <row r="2780" spans="1:66" ht="35.1" customHeight="1" x14ac:dyDescent="0.25">
      <c r="A2780" s="222" t="s">
        <v>6127</v>
      </c>
      <c r="B2780" s="112">
        <v>18</v>
      </c>
      <c r="C2780" s="116" t="s">
        <v>0</v>
      </c>
      <c r="D2780" s="620">
        <v>1000</v>
      </c>
      <c r="E2780" s="278"/>
      <c r="F2780" s="116">
        <v>4</v>
      </c>
      <c r="G2780" s="694">
        <v>3</v>
      </c>
      <c r="H2780" s="878" t="str">
        <f t="shared" si="4157"/>
        <v>103</v>
      </c>
      <c r="I2780" s="397" t="s">
        <v>3260</v>
      </c>
      <c r="J2780" s="380" t="s">
        <v>2982</v>
      </c>
      <c r="K2780" s="494" t="s">
        <v>427</v>
      </c>
      <c r="L2780" s="733">
        <v>1317137</v>
      </c>
      <c r="M2780" s="734">
        <v>1317137</v>
      </c>
      <c r="N2780" s="931"/>
      <c r="O2780" s="530">
        <f t="shared" si="4207"/>
        <v>-1317137</v>
      </c>
      <c r="P2780" s="530" t="str">
        <f t="shared" si="4208"/>
        <v xml:space="preserve">0 </v>
      </c>
      <c r="Q2780" s="646"/>
      <c r="R2780" s="536"/>
      <c r="S2780" s="536"/>
      <c r="T2780" s="536"/>
      <c r="U2780" s="536"/>
      <c r="V2780" s="536"/>
      <c r="W2780" s="683" t="str">
        <f t="shared" si="4209"/>
        <v>OK</v>
      </c>
      <c r="X2780" s="141"/>
      <c r="Y2780" s="141"/>
      <c r="Z2780" s="552"/>
      <c r="AA2780" s="552"/>
      <c r="AB2780" s="683" t="str">
        <f t="shared" si="4210"/>
        <v>OK</v>
      </c>
      <c r="AC2780" s="593"/>
      <c r="AD2780" s="530">
        <f t="shared" si="4211"/>
        <v>0</v>
      </c>
      <c r="AE2780" s="842">
        <f t="shared" si="4212"/>
        <v>0</v>
      </c>
      <c r="AF2780" s="931"/>
      <c r="AG2780" s="530">
        <f t="shared" si="4213"/>
        <v>-1317137</v>
      </c>
      <c r="AH2780" s="530" t="str">
        <f t="shared" si="4214"/>
        <v xml:space="preserve">0 </v>
      </c>
      <c r="AI2780" s="641"/>
      <c r="AJ2780" s="537"/>
      <c r="AK2780" s="537"/>
      <c r="AL2780" s="537"/>
      <c r="AM2780" s="537"/>
      <c r="AN2780" s="537"/>
      <c r="AO2780" s="683" t="str">
        <f t="shared" si="4215"/>
        <v>OK</v>
      </c>
      <c r="AP2780" s="141"/>
      <c r="AQ2780" s="141"/>
      <c r="AR2780" s="552"/>
      <c r="AS2780" s="552"/>
      <c r="AT2780" s="683" t="str">
        <f t="shared" si="4216"/>
        <v>OK</v>
      </c>
      <c r="AU2780" s="593"/>
      <c r="AV2780" s="530">
        <f t="shared" si="4217"/>
        <v>0</v>
      </c>
      <c r="AW2780" s="842">
        <f t="shared" si="4218"/>
        <v>0</v>
      </c>
      <c r="AX2780" s="115">
        <f>L2780</f>
        <v>1317137</v>
      </c>
      <c r="AY2780" s="5">
        <f>AE2780</f>
        <v>0</v>
      </c>
      <c r="AZ2780" s="7">
        <f>AY2780-AX2780</f>
        <v>-1317137</v>
      </c>
      <c r="BA2780" s="335">
        <f>AZ2780/AX2780</f>
        <v>-1</v>
      </c>
      <c r="BB2780" s="23">
        <f>M2780</f>
        <v>1317137</v>
      </c>
      <c r="BC2780" s="5">
        <f>AW2780</f>
        <v>0</v>
      </c>
      <c r="BD2780" s="7">
        <f>BC2780-BB2780</f>
        <v>-1317137</v>
      </c>
      <c r="BE2780" s="335">
        <f>BD2780/BB2780</f>
        <v>-1</v>
      </c>
      <c r="BG2780" s="826" t="str">
        <f>RIGHT(LEFT(I2780,3),2)&amp;"."&amp;RIGHT(LEFT(I2780,5),2)</f>
        <v>41.40</v>
      </c>
      <c r="BH2780" s="607" t="b">
        <f>COUNTIF('Codes SEC'!$B$2:$B$250,Ministres!BG2780)&gt;0</f>
        <v>1</v>
      </c>
    </row>
    <row r="2781" spans="1:66" ht="12.75" customHeight="1" x14ac:dyDescent="0.25">
      <c r="A2781" s="227"/>
      <c r="B2781" s="209"/>
      <c r="C2781" s="253"/>
      <c r="D2781" s="625"/>
      <c r="E2781" s="280"/>
      <c r="F2781" s="253"/>
      <c r="G2781" s="695"/>
      <c r="H2781" s="886"/>
      <c r="I2781" s="403"/>
      <c r="J2781" s="381"/>
      <c r="K2781" s="514" t="s">
        <v>95</v>
      </c>
      <c r="L2781" s="318">
        <f t="shared" ref="L2781:P2781" si="4219">L2780+L2778+L2779</f>
        <v>1426881</v>
      </c>
      <c r="M2781" s="741">
        <f t="shared" si="4219"/>
        <v>1426881</v>
      </c>
      <c r="N2781" s="930">
        <f t="shared" si="4219"/>
        <v>0</v>
      </c>
      <c r="O2781" s="790">
        <f t="shared" si="4219"/>
        <v>-1426881</v>
      </c>
      <c r="P2781" s="790">
        <f t="shared" si="4219"/>
        <v>0</v>
      </c>
      <c r="Q2781" s="787">
        <f t="shared" ref="Q2781:V2781" si="4220">Q2780+Q2778+Q2779</f>
        <v>0</v>
      </c>
      <c r="R2781" s="648">
        <f t="shared" si="4220"/>
        <v>0</v>
      </c>
      <c r="S2781" s="648">
        <f t="shared" si="4220"/>
        <v>0</v>
      </c>
      <c r="T2781" s="648">
        <f t="shared" si="4220"/>
        <v>0</v>
      </c>
      <c r="U2781" s="648">
        <f t="shared" si="4220"/>
        <v>0</v>
      </c>
      <c r="V2781" s="648">
        <f t="shared" si="4220"/>
        <v>0</v>
      </c>
      <c r="W2781" s="790"/>
      <c r="X2781" s="649">
        <f>X2780+X2778+X2779</f>
        <v>0</v>
      </c>
      <c r="Y2781" s="649">
        <f>Y2780+Y2778+Y2779</f>
        <v>0</v>
      </c>
      <c r="Z2781" s="648">
        <f>Z2780+Z2778+Z2779</f>
        <v>0</v>
      </c>
      <c r="AA2781" s="648">
        <f>AA2780+AA2778+AA2779</f>
        <v>0</v>
      </c>
      <c r="AB2781" s="790"/>
      <c r="AC2781" s="649">
        <f t="shared" ref="AC2781:AN2781" si="4221">AC2780+AC2778+AC2779</f>
        <v>0</v>
      </c>
      <c r="AD2781" s="790">
        <f>AD2780+AD2778+AD2779</f>
        <v>0</v>
      </c>
      <c r="AE2781" s="843">
        <f>AE2780+AE2778+AE2779</f>
        <v>0</v>
      </c>
      <c r="AF2781" s="930">
        <f t="shared" ref="AF2781:AH2781" si="4222">AF2780+AF2778+AF2779</f>
        <v>0</v>
      </c>
      <c r="AG2781" s="790">
        <f t="shared" si="4222"/>
        <v>-1426881</v>
      </c>
      <c r="AH2781" s="790">
        <f t="shared" si="4222"/>
        <v>0</v>
      </c>
      <c r="AI2781" s="787">
        <f t="shared" si="4221"/>
        <v>0</v>
      </c>
      <c r="AJ2781" s="648">
        <f t="shared" si="4221"/>
        <v>0</v>
      </c>
      <c r="AK2781" s="648">
        <f t="shared" si="4221"/>
        <v>0</v>
      </c>
      <c r="AL2781" s="648">
        <f t="shared" si="4221"/>
        <v>0</v>
      </c>
      <c r="AM2781" s="648">
        <f t="shared" si="4221"/>
        <v>0</v>
      </c>
      <c r="AN2781" s="648">
        <f t="shared" si="4221"/>
        <v>0</v>
      </c>
      <c r="AO2781" s="790"/>
      <c r="AP2781" s="649">
        <f>AP2780+AP2778+AP2779</f>
        <v>0</v>
      </c>
      <c r="AQ2781" s="649">
        <f>AQ2780+AQ2778+AQ2779</f>
        <v>0</v>
      </c>
      <c r="AR2781" s="648">
        <f>AR2780+AR2778+AR2779</f>
        <v>0</v>
      </c>
      <c r="AS2781" s="648">
        <f>AS2780+AS2778+AS2779</f>
        <v>0</v>
      </c>
      <c r="AT2781" s="790"/>
      <c r="AU2781" s="649">
        <f t="shared" ref="AU2781:BE2781" si="4223">AU2780+AU2778+AU2779</f>
        <v>0</v>
      </c>
      <c r="AV2781" s="790">
        <f>AV2780+AV2778+AV2779</f>
        <v>0</v>
      </c>
      <c r="AW2781" s="843">
        <f>AW2780+AW2778+AW2779</f>
        <v>0</v>
      </c>
      <c r="AX2781" s="336">
        <f t="shared" si="4223"/>
        <v>1426881</v>
      </c>
      <c r="AY2781" s="337">
        <f t="shared" si="4223"/>
        <v>0</v>
      </c>
      <c r="AZ2781" s="338">
        <f t="shared" si="4223"/>
        <v>-1426881</v>
      </c>
      <c r="BA2781" s="339">
        <f t="shared" si="4223"/>
        <v>-3</v>
      </c>
      <c r="BB2781" s="322">
        <f t="shared" si="4223"/>
        <v>1426881</v>
      </c>
      <c r="BC2781" s="337">
        <f t="shared" si="4223"/>
        <v>0</v>
      </c>
      <c r="BD2781" s="338">
        <f t="shared" si="4223"/>
        <v>-1426881</v>
      </c>
      <c r="BE2781" s="339">
        <f t="shared" si="4223"/>
        <v>-3</v>
      </c>
      <c r="BG2781" s="826"/>
      <c r="BH2781" s="607"/>
    </row>
    <row r="2782" spans="1:66" ht="12.75" customHeight="1" x14ac:dyDescent="0.25">
      <c r="A2782" s="226"/>
      <c r="B2782" s="207"/>
      <c r="C2782" s="254"/>
      <c r="D2782" s="300"/>
      <c r="E2782" s="276"/>
      <c r="F2782" s="300"/>
      <c r="G2782" s="696"/>
      <c r="H2782" s="887"/>
      <c r="I2782" s="444"/>
      <c r="J2782" s="393"/>
      <c r="K2782" s="404" t="s">
        <v>3702</v>
      </c>
      <c r="L2782" s="729">
        <f t="shared" ref="L2782:P2782" si="4224">L2781</f>
        <v>1426881</v>
      </c>
      <c r="M2782" s="730">
        <f t="shared" si="4224"/>
        <v>1426881</v>
      </c>
      <c r="N2782" s="844">
        <f t="shared" si="4224"/>
        <v>0</v>
      </c>
      <c r="O2782" s="665">
        <f t="shared" si="4224"/>
        <v>-1426881</v>
      </c>
      <c r="P2782" s="665">
        <f t="shared" si="4224"/>
        <v>0</v>
      </c>
      <c r="Q2782" s="638">
        <f t="shared" ref="Q2782:AA2782" si="4225">Q2781</f>
        <v>0</v>
      </c>
      <c r="R2782" s="130">
        <f t="shared" si="4225"/>
        <v>0</v>
      </c>
      <c r="S2782" s="130">
        <f t="shared" si="4225"/>
        <v>0</v>
      </c>
      <c r="T2782" s="130">
        <f t="shared" si="4225"/>
        <v>0</v>
      </c>
      <c r="U2782" s="130">
        <f t="shared" si="4225"/>
        <v>0</v>
      </c>
      <c r="V2782" s="130">
        <f t="shared" si="4225"/>
        <v>0</v>
      </c>
      <c r="W2782" s="665"/>
      <c r="X2782" s="130">
        <f t="shared" si="4225"/>
        <v>0</v>
      </c>
      <c r="Y2782" s="130">
        <f t="shared" si="4225"/>
        <v>0</v>
      </c>
      <c r="Z2782" s="130">
        <f t="shared" si="4225"/>
        <v>0</v>
      </c>
      <c r="AA2782" s="130">
        <f t="shared" si="4225"/>
        <v>0</v>
      </c>
      <c r="AB2782" s="665"/>
      <c r="AC2782" s="130">
        <f t="shared" ref="AC2782" si="4226">AC2781</f>
        <v>0</v>
      </c>
      <c r="AD2782" s="665">
        <f>AD2781</f>
        <v>0</v>
      </c>
      <c r="AE2782" s="845">
        <f>AE2781</f>
        <v>0</v>
      </c>
      <c r="AF2782" s="844">
        <f t="shared" ref="AF2782:AH2782" si="4227">AF2781</f>
        <v>0</v>
      </c>
      <c r="AG2782" s="665">
        <f t="shared" si="4227"/>
        <v>-1426881</v>
      </c>
      <c r="AH2782" s="665">
        <f t="shared" si="4227"/>
        <v>0</v>
      </c>
      <c r="AI2782" s="638">
        <f t="shared" ref="AI2782:AS2782" si="4228">AI2781</f>
        <v>0</v>
      </c>
      <c r="AJ2782" s="130">
        <f t="shared" si="4228"/>
        <v>0</v>
      </c>
      <c r="AK2782" s="130">
        <f t="shared" si="4228"/>
        <v>0</v>
      </c>
      <c r="AL2782" s="130">
        <f t="shared" si="4228"/>
        <v>0</v>
      </c>
      <c r="AM2782" s="130">
        <f t="shared" si="4228"/>
        <v>0</v>
      </c>
      <c r="AN2782" s="130">
        <f t="shared" si="4228"/>
        <v>0</v>
      </c>
      <c r="AO2782" s="665"/>
      <c r="AP2782" s="130">
        <f t="shared" si="4228"/>
        <v>0</v>
      </c>
      <c r="AQ2782" s="130">
        <f t="shared" si="4228"/>
        <v>0</v>
      </c>
      <c r="AR2782" s="130">
        <f t="shared" si="4228"/>
        <v>0</v>
      </c>
      <c r="AS2782" s="130">
        <f t="shared" si="4228"/>
        <v>0</v>
      </c>
      <c r="AT2782" s="665"/>
      <c r="AU2782" s="130">
        <f t="shared" ref="AU2782:BE2782" si="4229">AU2781</f>
        <v>0</v>
      </c>
      <c r="AV2782" s="665">
        <f t="shared" ref="AV2782" si="4230">AV2781</f>
        <v>0</v>
      </c>
      <c r="AW2782" s="845">
        <f t="shared" si="4229"/>
        <v>0</v>
      </c>
      <c r="AX2782" s="314">
        <f t="shared" si="4229"/>
        <v>1426881</v>
      </c>
      <c r="AY2782" s="131">
        <f t="shared" si="4229"/>
        <v>0</v>
      </c>
      <c r="AZ2782" s="132">
        <f t="shared" si="4229"/>
        <v>-1426881</v>
      </c>
      <c r="BA2782" s="340">
        <f t="shared" si="4229"/>
        <v>-3</v>
      </c>
      <c r="BB2782" s="310">
        <f t="shared" si="4229"/>
        <v>1426881</v>
      </c>
      <c r="BC2782" s="131">
        <f t="shared" si="4229"/>
        <v>0</v>
      </c>
      <c r="BD2782" s="132">
        <f t="shared" si="4229"/>
        <v>-1426881</v>
      </c>
      <c r="BE2782" s="340">
        <f t="shared" si="4229"/>
        <v>-3</v>
      </c>
      <c r="BG2782" s="826"/>
      <c r="BH2782" s="607"/>
    </row>
    <row r="2783" spans="1:66" s="4" customFormat="1" ht="12.75" customHeight="1" x14ac:dyDescent="0.25">
      <c r="A2783" s="222"/>
      <c r="B2783" s="30"/>
      <c r="C2783" s="116"/>
      <c r="D2783" s="620"/>
      <c r="E2783" s="32"/>
      <c r="F2783" s="117"/>
      <c r="G2783" s="690"/>
      <c r="H2783" s="878"/>
      <c r="I2783" s="397"/>
      <c r="J2783" s="380"/>
      <c r="K2783" s="405" t="s">
        <v>208</v>
      </c>
      <c r="L2783" s="731">
        <v>0</v>
      </c>
      <c r="M2783" s="732">
        <v>0</v>
      </c>
      <c r="N2783" s="929">
        <v>0</v>
      </c>
      <c r="O2783" s="530">
        <v>0</v>
      </c>
      <c r="P2783" s="530">
        <v>0</v>
      </c>
      <c r="Q2783" s="641">
        <v>0</v>
      </c>
      <c r="R2783" s="537">
        <v>0</v>
      </c>
      <c r="S2783" s="537">
        <v>0</v>
      </c>
      <c r="T2783" s="537">
        <v>0</v>
      </c>
      <c r="U2783" s="537">
        <v>0</v>
      </c>
      <c r="V2783" s="537">
        <v>0</v>
      </c>
      <c r="W2783" s="530"/>
      <c r="X2783" s="142">
        <v>0</v>
      </c>
      <c r="Y2783" s="142">
        <v>0</v>
      </c>
      <c r="Z2783" s="537">
        <v>0</v>
      </c>
      <c r="AA2783" s="537">
        <v>0</v>
      </c>
      <c r="AB2783" s="530"/>
      <c r="AC2783" s="142">
        <v>0</v>
      </c>
      <c r="AD2783" s="530">
        <v>0</v>
      </c>
      <c r="AE2783" s="842">
        <v>0</v>
      </c>
      <c r="AF2783" s="929">
        <v>0</v>
      </c>
      <c r="AG2783" s="530">
        <v>0</v>
      </c>
      <c r="AH2783" s="530">
        <v>0</v>
      </c>
      <c r="AI2783" s="641">
        <v>0</v>
      </c>
      <c r="AJ2783" s="537">
        <v>0</v>
      </c>
      <c r="AK2783" s="537">
        <v>0</v>
      </c>
      <c r="AL2783" s="537">
        <v>0</v>
      </c>
      <c r="AM2783" s="537">
        <v>0</v>
      </c>
      <c r="AN2783" s="537">
        <v>0</v>
      </c>
      <c r="AO2783" s="530"/>
      <c r="AP2783" s="142">
        <v>0</v>
      </c>
      <c r="AQ2783" s="142">
        <v>0</v>
      </c>
      <c r="AR2783" s="537">
        <v>0</v>
      </c>
      <c r="AS2783" s="537">
        <v>0</v>
      </c>
      <c r="AT2783" s="530"/>
      <c r="AU2783" s="142">
        <v>0</v>
      </c>
      <c r="AV2783" s="530">
        <v>0</v>
      </c>
      <c r="AW2783" s="842">
        <v>0</v>
      </c>
      <c r="AX2783" s="115">
        <v>0</v>
      </c>
      <c r="AY2783" s="5">
        <v>0</v>
      </c>
      <c r="AZ2783" s="5">
        <v>0</v>
      </c>
      <c r="BA2783" s="335">
        <v>0</v>
      </c>
      <c r="BB2783" s="23">
        <v>0</v>
      </c>
      <c r="BC2783" s="5">
        <v>0</v>
      </c>
      <c r="BD2783" s="5">
        <v>0</v>
      </c>
      <c r="BE2783" s="335">
        <v>0</v>
      </c>
      <c r="BF2783" s="41"/>
      <c r="BG2783" s="826"/>
      <c r="BH2783" s="607"/>
      <c r="BI2783" s="41"/>
      <c r="BJ2783" s="41"/>
      <c r="BK2783" s="41"/>
      <c r="BL2783" s="41"/>
      <c r="BM2783" s="41"/>
      <c r="BN2783" s="41"/>
    </row>
    <row r="2784" spans="1:66" s="1" customFormat="1" ht="12.75" customHeight="1" x14ac:dyDescent="0.25">
      <c r="A2784" s="21"/>
      <c r="B2784" s="112"/>
      <c r="C2784" s="116"/>
      <c r="D2784" s="623"/>
      <c r="E2784" s="278"/>
      <c r="F2784" s="116"/>
      <c r="G2784" s="694"/>
      <c r="H2784" s="878"/>
      <c r="I2784" s="397"/>
      <c r="J2784" s="380"/>
      <c r="K2784" s="405" t="s">
        <v>96</v>
      </c>
      <c r="L2784" s="738">
        <v>0</v>
      </c>
      <c r="M2784" s="739">
        <v>0</v>
      </c>
      <c r="N2784" s="929">
        <v>0</v>
      </c>
      <c r="O2784" s="530">
        <v>0</v>
      </c>
      <c r="P2784" s="530">
        <v>0</v>
      </c>
      <c r="Q2784" s="641">
        <v>0</v>
      </c>
      <c r="R2784" s="537">
        <v>0</v>
      </c>
      <c r="S2784" s="537">
        <v>0</v>
      </c>
      <c r="T2784" s="537">
        <v>0</v>
      </c>
      <c r="U2784" s="537">
        <v>0</v>
      </c>
      <c r="V2784" s="537">
        <v>0</v>
      </c>
      <c r="W2784" s="530"/>
      <c r="X2784" s="142">
        <v>0</v>
      </c>
      <c r="Y2784" s="142">
        <v>0</v>
      </c>
      <c r="Z2784" s="537">
        <v>0</v>
      </c>
      <c r="AA2784" s="537">
        <v>0</v>
      </c>
      <c r="AB2784" s="530"/>
      <c r="AC2784" s="142">
        <v>0</v>
      </c>
      <c r="AD2784" s="530">
        <v>0</v>
      </c>
      <c r="AE2784" s="842">
        <v>0</v>
      </c>
      <c r="AF2784" s="929">
        <v>0</v>
      </c>
      <c r="AG2784" s="530">
        <v>0</v>
      </c>
      <c r="AH2784" s="530">
        <v>0</v>
      </c>
      <c r="AI2784" s="641">
        <v>0</v>
      </c>
      <c r="AJ2784" s="537">
        <v>0</v>
      </c>
      <c r="AK2784" s="537">
        <v>0</v>
      </c>
      <c r="AL2784" s="537">
        <v>0</v>
      </c>
      <c r="AM2784" s="537">
        <v>0</v>
      </c>
      <c r="AN2784" s="537">
        <v>0</v>
      </c>
      <c r="AO2784" s="530"/>
      <c r="AP2784" s="142">
        <v>0</v>
      </c>
      <c r="AQ2784" s="142">
        <v>0</v>
      </c>
      <c r="AR2784" s="537">
        <v>0</v>
      </c>
      <c r="AS2784" s="537">
        <v>0</v>
      </c>
      <c r="AT2784" s="530"/>
      <c r="AU2784" s="142">
        <v>0</v>
      </c>
      <c r="AV2784" s="530">
        <v>0</v>
      </c>
      <c r="AW2784" s="842">
        <v>0</v>
      </c>
      <c r="AX2784" s="115">
        <v>0</v>
      </c>
      <c r="AY2784" s="5">
        <v>0</v>
      </c>
      <c r="AZ2784" s="5">
        <v>0</v>
      </c>
      <c r="BA2784" s="335">
        <v>0</v>
      </c>
      <c r="BB2784" s="23">
        <v>0</v>
      </c>
      <c r="BC2784" s="5">
        <v>0</v>
      </c>
      <c r="BD2784" s="5">
        <v>0</v>
      </c>
      <c r="BE2784" s="335">
        <v>0</v>
      </c>
      <c r="BF2784" s="41"/>
      <c r="BG2784" s="826"/>
      <c r="BH2784" s="607"/>
      <c r="BI2784" s="41"/>
      <c r="BJ2784" s="41"/>
      <c r="BK2784" s="41"/>
      <c r="BL2784" s="41"/>
      <c r="BM2784" s="41"/>
      <c r="BN2784" s="41"/>
    </row>
    <row r="2785" spans="1:66" s="1" customFormat="1" ht="12.75" customHeight="1" x14ac:dyDescent="0.25">
      <c r="A2785" s="21"/>
      <c r="B2785" s="112"/>
      <c r="C2785" s="116"/>
      <c r="D2785" s="623"/>
      <c r="E2785" s="278"/>
      <c r="F2785" s="116"/>
      <c r="G2785" s="694"/>
      <c r="H2785" s="878"/>
      <c r="I2785" s="397"/>
      <c r="J2785" s="380"/>
      <c r="K2785" s="405" t="s">
        <v>209</v>
      </c>
      <c r="L2785" s="738">
        <v>0</v>
      </c>
      <c r="M2785" s="739">
        <v>0</v>
      </c>
      <c r="N2785" s="929">
        <v>0</v>
      </c>
      <c r="O2785" s="530">
        <v>0</v>
      </c>
      <c r="P2785" s="530">
        <v>0</v>
      </c>
      <c r="Q2785" s="641">
        <v>0</v>
      </c>
      <c r="R2785" s="537">
        <v>0</v>
      </c>
      <c r="S2785" s="537">
        <v>0</v>
      </c>
      <c r="T2785" s="537">
        <v>0</v>
      </c>
      <c r="U2785" s="537">
        <v>0</v>
      </c>
      <c r="V2785" s="537">
        <v>0</v>
      </c>
      <c r="W2785" s="530"/>
      <c r="X2785" s="142">
        <v>0</v>
      </c>
      <c r="Y2785" s="142">
        <v>0</v>
      </c>
      <c r="Z2785" s="537">
        <v>0</v>
      </c>
      <c r="AA2785" s="537">
        <v>0</v>
      </c>
      <c r="AB2785" s="530"/>
      <c r="AC2785" s="142">
        <v>0</v>
      </c>
      <c r="AD2785" s="530">
        <v>0</v>
      </c>
      <c r="AE2785" s="842">
        <v>0</v>
      </c>
      <c r="AF2785" s="929">
        <v>0</v>
      </c>
      <c r="AG2785" s="530">
        <v>0</v>
      </c>
      <c r="AH2785" s="530">
        <v>0</v>
      </c>
      <c r="AI2785" s="641">
        <v>0</v>
      </c>
      <c r="AJ2785" s="537">
        <v>0</v>
      </c>
      <c r="AK2785" s="537">
        <v>0</v>
      </c>
      <c r="AL2785" s="537">
        <v>0</v>
      </c>
      <c r="AM2785" s="537">
        <v>0</v>
      </c>
      <c r="AN2785" s="537">
        <v>0</v>
      </c>
      <c r="AO2785" s="530"/>
      <c r="AP2785" s="142">
        <v>0</v>
      </c>
      <c r="AQ2785" s="142">
        <v>0</v>
      </c>
      <c r="AR2785" s="537">
        <v>0</v>
      </c>
      <c r="AS2785" s="537">
        <v>0</v>
      </c>
      <c r="AT2785" s="530"/>
      <c r="AU2785" s="142">
        <v>0</v>
      </c>
      <c r="AV2785" s="530">
        <v>0</v>
      </c>
      <c r="AW2785" s="842">
        <v>0</v>
      </c>
      <c r="AX2785" s="115">
        <v>0</v>
      </c>
      <c r="AY2785" s="5">
        <v>0</v>
      </c>
      <c r="AZ2785" s="5">
        <v>0</v>
      </c>
      <c r="BA2785" s="335">
        <v>0</v>
      </c>
      <c r="BB2785" s="23">
        <v>0</v>
      </c>
      <c r="BC2785" s="5">
        <v>0</v>
      </c>
      <c r="BD2785" s="5">
        <v>0</v>
      </c>
      <c r="BE2785" s="335">
        <v>0</v>
      </c>
      <c r="BF2785" s="41"/>
      <c r="BG2785" s="826"/>
      <c r="BH2785" s="607"/>
      <c r="BI2785" s="41"/>
      <c r="BJ2785" s="41"/>
      <c r="BK2785" s="41"/>
      <c r="BL2785" s="41"/>
      <c r="BM2785" s="41"/>
      <c r="BN2785" s="41"/>
    </row>
    <row r="2786" spans="1:66" s="1" customFormat="1" ht="12.75" customHeight="1" x14ac:dyDescent="0.25">
      <c r="A2786" s="21"/>
      <c r="B2786" s="112"/>
      <c r="C2786" s="116"/>
      <c r="D2786" s="623"/>
      <c r="E2786" s="278"/>
      <c r="F2786" s="116"/>
      <c r="G2786" s="694"/>
      <c r="H2786" s="878"/>
      <c r="I2786" s="397"/>
      <c r="J2786" s="380"/>
      <c r="K2786" s="405" t="s">
        <v>210</v>
      </c>
      <c r="L2786" s="738">
        <v>0</v>
      </c>
      <c r="M2786" s="739">
        <v>0</v>
      </c>
      <c r="N2786" s="929">
        <v>0</v>
      </c>
      <c r="O2786" s="530">
        <v>0</v>
      </c>
      <c r="P2786" s="530">
        <v>0</v>
      </c>
      <c r="Q2786" s="641">
        <v>0</v>
      </c>
      <c r="R2786" s="537">
        <v>0</v>
      </c>
      <c r="S2786" s="537">
        <v>0</v>
      </c>
      <c r="T2786" s="537">
        <v>0</v>
      </c>
      <c r="U2786" s="537">
        <v>0</v>
      </c>
      <c r="V2786" s="537">
        <v>0</v>
      </c>
      <c r="W2786" s="530"/>
      <c r="X2786" s="142">
        <v>0</v>
      </c>
      <c r="Y2786" s="142">
        <v>0</v>
      </c>
      <c r="Z2786" s="537">
        <v>0</v>
      </c>
      <c r="AA2786" s="537">
        <v>0</v>
      </c>
      <c r="AB2786" s="530"/>
      <c r="AC2786" s="142">
        <v>0</v>
      </c>
      <c r="AD2786" s="530">
        <v>0</v>
      </c>
      <c r="AE2786" s="842">
        <v>0</v>
      </c>
      <c r="AF2786" s="929">
        <v>0</v>
      </c>
      <c r="AG2786" s="530">
        <v>0</v>
      </c>
      <c r="AH2786" s="530">
        <v>0</v>
      </c>
      <c r="AI2786" s="641">
        <v>0</v>
      </c>
      <c r="AJ2786" s="537">
        <v>0</v>
      </c>
      <c r="AK2786" s="537">
        <v>0</v>
      </c>
      <c r="AL2786" s="537">
        <v>0</v>
      </c>
      <c r="AM2786" s="537">
        <v>0</v>
      </c>
      <c r="AN2786" s="537">
        <v>0</v>
      </c>
      <c r="AO2786" s="530"/>
      <c r="AP2786" s="142">
        <v>0</v>
      </c>
      <c r="AQ2786" s="142">
        <v>0</v>
      </c>
      <c r="AR2786" s="537">
        <v>0</v>
      </c>
      <c r="AS2786" s="537">
        <v>0</v>
      </c>
      <c r="AT2786" s="530"/>
      <c r="AU2786" s="142">
        <v>0</v>
      </c>
      <c r="AV2786" s="530">
        <v>0</v>
      </c>
      <c r="AW2786" s="842">
        <v>0</v>
      </c>
      <c r="AX2786" s="115">
        <v>0</v>
      </c>
      <c r="AY2786" s="5">
        <v>0</v>
      </c>
      <c r="AZ2786" s="5">
        <v>0</v>
      </c>
      <c r="BA2786" s="335">
        <v>0</v>
      </c>
      <c r="BB2786" s="23">
        <v>0</v>
      </c>
      <c r="BC2786" s="5">
        <v>0</v>
      </c>
      <c r="BD2786" s="5">
        <v>0</v>
      </c>
      <c r="BE2786" s="335">
        <v>0</v>
      </c>
      <c r="BF2786" s="41"/>
      <c r="BG2786" s="826"/>
      <c r="BH2786" s="607"/>
      <c r="BI2786" s="41"/>
      <c r="BJ2786" s="41"/>
      <c r="BK2786" s="41"/>
      <c r="BL2786" s="41"/>
      <c r="BM2786" s="41"/>
      <c r="BN2786" s="41"/>
    </row>
    <row r="2787" spans="1:66" ht="12.75" customHeight="1" x14ac:dyDescent="0.25">
      <c r="A2787" s="21"/>
      <c r="B2787" s="112"/>
      <c r="C2787" s="116"/>
      <c r="D2787" s="623"/>
      <c r="E2787" s="278"/>
      <c r="F2787" s="116"/>
      <c r="G2787" s="694"/>
      <c r="H2787" s="878"/>
      <c r="I2787" s="397"/>
      <c r="J2787" s="380"/>
      <c r="K2787" s="406" t="s">
        <v>53</v>
      </c>
      <c r="L2787" s="738">
        <v>0</v>
      </c>
      <c r="M2787" s="739">
        <v>0</v>
      </c>
      <c r="N2787" s="929">
        <v>0</v>
      </c>
      <c r="O2787" s="530">
        <v>0</v>
      </c>
      <c r="P2787" s="530">
        <v>0</v>
      </c>
      <c r="Q2787" s="641">
        <v>0</v>
      </c>
      <c r="R2787" s="537">
        <v>0</v>
      </c>
      <c r="S2787" s="537">
        <v>0</v>
      </c>
      <c r="T2787" s="537">
        <v>0</v>
      </c>
      <c r="U2787" s="537">
        <v>0</v>
      </c>
      <c r="V2787" s="537">
        <v>0</v>
      </c>
      <c r="W2787" s="530"/>
      <c r="X2787" s="142">
        <v>0</v>
      </c>
      <c r="Y2787" s="142">
        <v>0</v>
      </c>
      <c r="Z2787" s="537">
        <v>0</v>
      </c>
      <c r="AA2787" s="537">
        <v>0</v>
      </c>
      <c r="AB2787" s="530"/>
      <c r="AC2787" s="142">
        <v>0</v>
      </c>
      <c r="AD2787" s="530">
        <v>0</v>
      </c>
      <c r="AE2787" s="842">
        <v>0</v>
      </c>
      <c r="AF2787" s="929">
        <v>0</v>
      </c>
      <c r="AG2787" s="530">
        <v>0</v>
      </c>
      <c r="AH2787" s="530">
        <v>0</v>
      </c>
      <c r="AI2787" s="641">
        <v>0</v>
      </c>
      <c r="AJ2787" s="537">
        <v>0</v>
      </c>
      <c r="AK2787" s="537">
        <v>0</v>
      </c>
      <c r="AL2787" s="537">
        <v>0</v>
      </c>
      <c r="AM2787" s="537">
        <v>0</v>
      </c>
      <c r="AN2787" s="537">
        <v>0</v>
      </c>
      <c r="AO2787" s="530"/>
      <c r="AP2787" s="142">
        <v>0</v>
      </c>
      <c r="AQ2787" s="142">
        <v>0</v>
      </c>
      <c r="AR2787" s="537">
        <v>0</v>
      </c>
      <c r="AS2787" s="537">
        <v>0</v>
      </c>
      <c r="AT2787" s="530"/>
      <c r="AU2787" s="142">
        <v>0</v>
      </c>
      <c r="AV2787" s="530">
        <v>0</v>
      </c>
      <c r="AW2787" s="842">
        <v>0</v>
      </c>
      <c r="AX2787" s="115">
        <v>0</v>
      </c>
      <c r="AY2787" s="5">
        <v>0</v>
      </c>
      <c r="AZ2787" s="5">
        <v>0</v>
      </c>
      <c r="BA2787" s="335">
        <v>0</v>
      </c>
      <c r="BB2787" s="23">
        <v>0</v>
      </c>
      <c r="BC2787" s="5">
        <v>0</v>
      </c>
      <c r="BD2787" s="5">
        <v>0</v>
      </c>
      <c r="BE2787" s="335">
        <v>0</v>
      </c>
      <c r="BG2787" s="826"/>
      <c r="BH2787" s="607"/>
    </row>
    <row r="2788" spans="1:66" ht="12.75" customHeight="1" x14ac:dyDescent="0.25">
      <c r="A2788" s="21"/>
      <c r="B2788" s="112"/>
      <c r="C2788" s="116"/>
      <c r="D2788" s="623"/>
      <c r="E2788" s="278"/>
      <c r="F2788" s="116"/>
      <c r="G2788" s="694"/>
      <c r="H2788" s="878"/>
      <c r="I2788" s="397"/>
      <c r="J2788" s="380"/>
      <c r="K2788" s="406"/>
      <c r="L2788" s="731"/>
      <c r="M2788" s="732"/>
      <c r="N2788" s="929"/>
      <c r="O2788" s="530"/>
      <c r="P2788" s="530"/>
      <c r="Q2788" s="641"/>
      <c r="R2788" s="537"/>
      <c r="S2788" s="537"/>
      <c r="T2788" s="537"/>
      <c r="U2788" s="537"/>
      <c r="V2788" s="537"/>
      <c r="W2788" s="531"/>
      <c r="X2788" s="140"/>
      <c r="Y2788" s="140"/>
      <c r="Z2788" s="551"/>
      <c r="AA2788" s="551"/>
      <c r="AB2788" s="531"/>
      <c r="AC2788" s="142"/>
      <c r="AD2788" s="530"/>
      <c r="AE2788" s="842"/>
      <c r="AF2788" s="929"/>
      <c r="AG2788" s="530"/>
      <c r="AH2788" s="530"/>
      <c r="AI2788" s="641"/>
      <c r="AJ2788" s="537"/>
      <c r="AK2788" s="537"/>
      <c r="AL2788" s="537"/>
      <c r="AM2788" s="537"/>
      <c r="AN2788" s="537"/>
      <c r="AO2788" s="531"/>
      <c r="AP2788" s="140"/>
      <c r="AQ2788" s="140"/>
      <c r="AR2788" s="551"/>
      <c r="AS2788" s="551"/>
      <c r="AT2788" s="531"/>
      <c r="AU2788" s="142"/>
      <c r="AV2788" s="530"/>
      <c r="AW2788" s="842"/>
      <c r="AX2788" s="115"/>
      <c r="AY2788" s="5"/>
      <c r="AZ2788" s="5"/>
      <c r="BA2788" s="335"/>
      <c r="BC2788" s="5"/>
      <c r="BD2788" s="5"/>
      <c r="BE2788" s="335"/>
      <c r="BG2788" s="826"/>
      <c r="BH2788" s="607"/>
    </row>
    <row r="2789" spans="1:66" ht="12.75" customHeight="1" x14ac:dyDescent="0.25">
      <c r="A2789" s="21"/>
      <c r="B2789" s="112"/>
      <c r="C2789" s="116"/>
      <c r="D2789" s="623"/>
      <c r="E2789" s="278"/>
      <c r="F2789" s="116"/>
      <c r="G2789" s="694"/>
      <c r="H2789" s="878"/>
      <c r="I2789" s="397"/>
      <c r="J2789" s="380"/>
      <c r="K2789" s="406"/>
      <c r="L2789" s="731"/>
      <c r="M2789" s="732"/>
      <c r="N2789" s="929"/>
      <c r="O2789" s="530"/>
      <c r="P2789" s="530"/>
      <c r="Q2789" s="641"/>
      <c r="R2789" s="537"/>
      <c r="S2789" s="537"/>
      <c r="T2789" s="537"/>
      <c r="U2789" s="537"/>
      <c r="V2789" s="537"/>
      <c r="W2789" s="531"/>
      <c r="X2789" s="140"/>
      <c r="Y2789" s="140"/>
      <c r="Z2789" s="551"/>
      <c r="AA2789" s="551"/>
      <c r="AB2789" s="531"/>
      <c r="AC2789" s="142"/>
      <c r="AD2789" s="530"/>
      <c r="AE2789" s="842"/>
      <c r="AF2789" s="929"/>
      <c r="AG2789" s="530"/>
      <c r="AH2789" s="530"/>
      <c r="AI2789" s="641"/>
      <c r="AJ2789" s="537"/>
      <c r="AK2789" s="537"/>
      <c r="AL2789" s="537"/>
      <c r="AM2789" s="537"/>
      <c r="AN2789" s="537"/>
      <c r="AO2789" s="531"/>
      <c r="AP2789" s="140"/>
      <c r="AQ2789" s="140"/>
      <c r="AR2789" s="551"/>
      <c r="AS2789" s="551"/>
      <c r="AT2789" s="531"/>
      <c r="AU2789" s="142"/>
      <c r="AV2789" s="530"/>
      <c r="AW2789" s="842"/>
      <c r="AX2789" s="718"/>
      <c r="AY2789" s="5"/>
      <c r="AZ2789" s="5"/>
      <c r="BA2789" s="335"/>
      <c r="BC2789" s="5"/>
      <c r="BD2789" s="5"/>
      <c r="BE2789" s="335"/>
      <c r="BG2789" s="826"/>
      <c r="BH2789" s="607"/>
    </row>
    <row r="2790" spans="1:66" ht="12.75" customHeight="1" x14ac:dyDescent="0.25">
      <c r="A2790" s="21"/>
      <c r="B2790" s="112"/>
      <c r="C2790" s="116"/>
      <c r="D2790" s="623"/>
      <c r="E2790" s="278"/>
      <c r="F2790" s="116"/>
      <c r="G2790" s="694"/>
      <c r="H2790" s="878"/>
      <c r="I2790" s="397"/>
      <c r="J2790" s="380"/>
      <c r="K2790" s="400" t="s">
        <v>6613</v>
      </c>
      <c r="L2790" s="738"/>
      <c r="M2790" s="739"/>
      <c r="N2790" s="931"/>
      <c r="O2790" s="923"/>
      <c r="P2790" s="923"/>
      <c r="Q2790" s="641"/>
      <c r="R2790" s="537"/>
      <c r="S2790" s="537"/>
      <c r="T2790" s="537"/>
      <c r="U2790" s="537"/>
      <c r="V2790" s="537"/>
      <c r="W2790" s="531"/>
      <c r="X2790" s="141"/>
      <c r="Y2790" s="141"/>
      <c r="Z2790" s="552"/>
      <c r="AA2790" s="552"/>
      <c r="AB2790" s="531"/>
      <c r="AC2790" s="593"/>
      <c r="AD2790" s="923"/>
      <c r="AE2790" s="846"/>
      <c r="AF2790" s="931"/>
      <c r="AG2790" s="923"/>
      <c r="AH2790" s="923"/>
      <c r="AI2790" s="641"/>
      <c r="AJ2790" s="537"/>
      <c r="AK2790" s="537"/>
      <c r="AL2790" s="537"/>
      <c r="AM2790" s="537"/>
      <c r="AN2790" s="537"/>
      <c r="AO2790" s="531"/>
      <c r="AP2790" s="141"/>
      <c r="AQ2790" s="141"/>
      <c r="AR2790" s="552"/>
      <c r="AS2790" s="552"/>
      <c r="AT2790" s="531"/>
      <c r="AU2790" s="593"/>
      <c r="AV2790" s="923"/>
      <c r="AW2790" s="846"/>
      <c r="AX2790" s="115"/>
      <c r="AY2790" s="5"/>
      <c r="AZ2790" s="5"/>
      <c r="BA2790" s="335"/>
      <c r="BC2790" s="5"/>
      <c r="BD2790" s="5"/>
      <c r="BE2790" s="335"/>
      <c r="BG2790" s="826"/>
      <c r="BH2790" s="607"/>
    </row>
    <row r="2791" spans="1:66" x14ac:dyDescent="0.25">
      <c r="A2791" s="21"/>
      <c r="B2791" s="112"/>
      <c r="C2791" s="116"/>
      <c r="D2791" s="623"/>
      <c r="E2791" s="278"/>
      <c r="F2791" s="116"/>
      <c r="G2791" s="694"/>
      <c r="H2791" s="878"/>
      <c r="I2791" s="397"/>
      <c r="J2791" s="380"/>
      <c r="K2791" s="425" t="s">
        <v>277</v>
      </c>
      <c r="L2791" s="738"/>
      <c r="M2791" s="739"/>
      <c r="N2791" s="931"/>
      <c r="O2791" s="923"/>
      <c r="P2791" s="923"/>
      <c r="Q2791" s="641"/>
      <c r="R2791" s="537"/>
      <c r="S2791" s="537"/>
      <c r="T2791" s="537"/>
      <c r="U2791" s="537"/>
      <c r="V2791" s="537"/>
      <c r="W2791" s="531"/>
      <c r="X2791" s="141"/>
      <c r="Y2791" s="141"/>
      <c r="Z2791" s="552"/>
      <c r="AA2791" s="552"/>
      <c r="AB2791" s="531"/>
      <c r="AC2791" s="593"/>
      <c r="AD2791" s="923"/>
      <c r="AE2791" s="846"/>
      <c r="AF2791" s="931"/>
      <c r="AG2791" s="923"/>
      <c r="AH2791" s="923"/>
      <c r="AI2791" s="641"/>
      <c r="AJ2791" s="537"/>
      <c r="AK2791" s="537"/>
      <c r="AL2791" s="537"/>
      <c r="AM2791" s="537"/>
      <c r="AN2791" s="537"/>
      <c r="AO2791" s="531"/>
      <c r="AP2791" s="141"/>
      <c r="AQ2791" s="141"/>
      <c r="AR2791" s="552"/>
      <c r="AS2791" s="552"/>
      <c r="AT2791" s="531"/>
      <c r="AU2791" s="593"/>
      <c r="AV2791" s="923"/>
      <c r="AW2791" s="846"/>
      <c r="AX2791" s="115"/>
      <c r="AY2791" s="5"/>
      <c r="AZ2791" s="5"/>
      <c r="BA2791" s="335"/>
      <c r="BC2791" s="5"/>
      <c r="BD2791" s="5"/>
      <c r="BE2791" s="335"/>
      <c r="BG2791" s="826"/>
      <c r="BH2791" s="607"/>
    </row>
    <row r="2792" spans="1:66" ht="12.75" customHeight="1" x14ac:dyDescent="0.25">
      <c r="A2792" s="21"/>
      <c r="B2792" s="112"/>
      <c r="C2792" s="116"/>
      <c r="D2792" s="623"/>
      <c r="E2792" s="278"/>
      <c r="F2792" s="116"/>
      <c r="G2792" s="694"/>
      <c r="H2792" s="878"/>
      <c r="I2792" s="397"/>
      <c r="J2792" s="380"/>
      <c r="K2792" s="408"/>
      <c r="L2792" s="738"/>
      <c r="M2792" s="739"/>
      <c r="N2792" s="931"/>
      <c r="O2792" s="923"/>
      <c r="P2792" s="923"/>
      <c r="Q2792" s="641"/>
      <c r="R2792" s="537"/>
      <c r="S2792" s="537"/>
      <c r="T2792" s="537"/>
      <c r="U2792" s="537"/>
      <c r="V2792" s="537"/>
      <c r="W2792" s="531"/>
      <c r="X2792" s="141"/>
      <c r="Y2792" s="141"/>
      <c r="Z2792" s="552"/>
      <c r="AA2792" s="552"/>
      <c r="AB2792" s="531"/>
      <c r="AC2792" s="593"/>
      <c r="AD2792" s="923"/>
      <c r="AE2792" s="846"/>
      <c r="AF2792" s="931"/>
      <c r="AG2792" s="923"/>
      <c r="AH2792" s="923"/>
      <c r="AI2792" s="641"/>
      <c r="AJ2792" s="537"/>
      <c r="AK2792" s="537"/>
      <c r="AL2792" s="537"/>
      <c r="AM2792" s="537"/>
      <c r="AN2792" s="537"/>
      <c r="AO2792" s="531"/>
      <c r="AP2792" s="141"/>
      <c r="AQ2792" s="141"/>
      <c r="AR2792" s="552"/>
      <c r="AS2792" s="552"/>
      <c r="AT2792" s="531"/>
      <c r="AU2792" s="593"/>
      <c r="AV2792" s="923"/>
      <c r="AW2792" s="846"/>
      <c r="AX2792" s="115"/>
      <c r="AY2792" s="5"/>
      <c r="AZ2792" s="5"/>
      <c r="BA2792" s="335"/>
      <c r="BC2792" s="5"/>
      <c r="BD2792" s="5"/>
      <c r="BE2792" s="335"/>
      <c r="BG2792" s="826"/>
      <c r="BH2792" s="607"/>
    </row>
    <row r="2793" spans="1:66" ht="30.6" x14ac:dyDescent="0.25">
      <c r="A2793" s="222" t="s">
        <v>6127</v>
      </c>
      <c r="B2793" s="112">
        <v>18</v>
      </c>
      <c r="C2793" s="116" t="s">
        <v>0</v>
      </c>
      <c r="D2793" s="620">
        <v>1000</v>
      </c>
      <c r="F2793" s="117">
        <v>16</v>
      </c>
      <c r="G2793" s="694">
        <v>1</v>
      </c>
      <c r="H2793" s="878" t="str">
        <f t="shared" si="4157"/>
        <v>105</v>
      </c>
      <c r="I2793" s="397" t="s">
        <v>3260</v>
      </c>
      <c r="J2793" s="380" t="s">
        <v>3006</v>
      </c>
      <c r="K2793" s="494" t="s">
        <v>300</v>
      </c>
      <c r="L2793" s="733">
        <v>25387</v>
      </c>
      <c r="M2793" s="734">
        <v>25387</v>
      </c>
      <c r="N2793" s="931"/>
      <c r="O2793" s="530">
        <f t="shared" ref="O2793" si="4231">IF(N2793&gt;L2793,"0 ",N2793-L2793)</f>
        <v>-25387</v>
      </c>
      <c r="P2793" s="530" t="str">
        <f t="shared" ref="P2793" si="4232">IF(N2793&lt;L2793,"0 ",N2793-L2793)</f>
        <v xml:space="preserve">0 </v>
      </c>
      <c r="Q2793" s="646"/>
      <c r="R2793" s="536"/>
      <c r="S2793" s="536"/>
      <c r="T2793" s="536"/>
      <c r="U2793" s="536"/>
      <c r="V2793" s="536"/>
      <c r="W2793" s="683" t="str">
        <f>IF(SUM(Q2793:V2793)=X2793,"OK",SUM(Q2793:V2793)-X2793)</f>
        <v>OK</v>
      </c>
      <c r="X2793" s="141"/>
      <c r="Y2793" s="141"/>
      <c r="Z2793" s="552"/>
      <c r="AA2793" s="552"/>
      <c r="AB2793" s="683" t="str">
        <f>IF(SUM(Z2793:AA2793)=AC2793,"OK",SUM(Z2793:AA2793)-AC2793)</f>
        <v>OK</v>
      </c>
      <c r="AC2793" s="593"/>
      <c r="AD2793" s="530">
        <f t="shared" ref="AD2793" si="4233">X2793+Y2793+AC2793</f>
        <v>0</v>
      </c>
      <c r="AE2793" s="842">
        <f t="shared" ref="AE2793" si="4234">N2793+AD2793</f>
        <v>0</v>
      </c>
      <c r="AF2793" s="931"/>
      <c r="AG2793" s="530">
        <f t="shared" ref="AG2793" si="4235">IF(AF2793&gt;M2793,"0 ",AF2793-M2793)</f>
        <v>-25387</v>
      </c>
      <c r="AH2793" s="530" t="str">
        <f t="shared" ref="AH2793" si="4236">IF(AF2793&lt;M2793,"0 ",AF2793-M2793)</f>
        <v xml:space="preserve">0 </v>
      </c>
      <c r="AI2793" s="641"/>
      <c r="AJ2793" s="537"/>
      <c r="AK2793" s="537"/>
      <c r="AL2793" s="537"/>
      <c r="AM2793" s="537"/>
      <c r="AN2793" s="537"/>
      <c r="AO2793" s="683" t="str">
        <f>IF(SUM(AI2793:AN2793)=AP2793,"OK",SUM(AI2793:AN2793)-AP2793)</f>
        <v>OK</v>
      </c>
      <c r="AP2793" s="141"/>
      <c r="AQ2793" s="141"/>
      <c r="AR2793" s="552"/>
      <c r="AS2793" s="552"/>
      <c r="AT2793" s="683" t="str">
        <f>IF(SUM(AR2793:AS2793)=AU2793,"OK",SUM(AR2793:AS2793)-AU2793)</f>
        <v>OK</v>
      </c>
      <c r="AU2793" s="593"/>
      <c r="AV2793" s="530">
        <f t="shared" ref="AV2793" si="4237">AP2793+AQ2793+AU2793</f>
        <v>0</v>
      </c>
      <c r="AW2793" s="842">
        <f t="shared" ref="AW2793" si="4238">AF2793+AV2793</f>
        <v>0</v>
      </c>
      <c r="AX2793" s="115">
        <f>L2793</f>
        <v>25387</v>
      </c>
      <c r="AY2793" s="5">
        <f>AE2793</f>
        <v>0</v>
      </c>
      <c r="AZ2793" s="7">
        <f>AY2793-AX2793</f>
        <v>-25387</v>
      </c>
      <c r="BA2793" s="335">
        <f>AZ2793/AX2793</f>
        <v>-1</v>
      </c>
      <c r="BB2793" s="23">
        <f>M2793</f>
        <v>25387</v>
      </c>
      <c r="BC2793" s="5">
        <f>AW2793</f>
        <v>0</v>
      </c>
      <c r="BD2793" s="7">
        <f>BC2793-BB2793</f>
        <v>-25387</v>
      </c>
      <c r="BE2793" s="335">
        <f>BD2793/BB2793</f>
        <v>-1</v>
      </c>
      <c r="BG2793" s="826" t="str">
        <f>RIGHT(LEFT(I2793,3),2)&amp;"."&amp;RIGHT(LEFT(I2793,5),2)</f>
        <v>41.40</v>
      </c>
      <c r="BH2793" s="607" t="b">
        <f>COUNTIF('Codes SEC'!$B$2:$B$250,Ministres!BG2793)&gt;0</f>
        <v>1</v>
      </c>
    </row>
    <row r="2794" spans="1:66" ht="12.75" customHeight="1" x14ac:dyDescent="0.25">
      <c r="A2794" s="227"/>
      <c r="B2794" s="209"/>
      <c r="C2794" s="253"/>
      <c r="D2794" s="625"/>
      <c r="E2794" s="280"/>
      <c r="F2794" s="253"/>
      <c r="G2794" s="695"/>
      <c r="H2794" s="886"/>
      <c r="I2794" s="403"/>
      <c r="J2794" s="381"/>
      <c r="K2794" s="514" t="s">
        <v>95</v>
      </c>
      <c r="L2794" s="318">
        <f t="shared" ref="L2794:P2794" si="4239">L2793</f>
        <v>25387</v>
      </c>
      <c r="M2794" s="737">
        <f t="shared" si="4239"/>
        <v>25387</v>
      </c>
      <c r="N2794" s="930">
        <f t="shared" si="4239"/>
        <v>0</v>
      </c>
      <c r="O2794" s="790">
        <f t="shared" si="4239"/>
        <v>-25387</v>
      </c>
      <c r="P2794" s="790" t="str">
        <f t="shared" si="4239"/>
        <v xml:space="preserve">0 </v>
      </c>
      <c r="Q2794" s="787">
        <f t="shared" ref="Q2794:AA2794" si="4240">Q2793</f>
        <v>0</v>
      </c>
      <c r="R2794" s="648">
        <f t="shared" si="4240"/>
        <v>0</v>
      </c>
      <c r="S2794" s="648">
        <f t="shared" si="4240"/>
        <v>0</v>
      </c>
      <c r="T2794" s="648">
        <f t="shared" si="4240"/>
        <v>0</v>
      </c>
      <c r="U2794" s="648">
        <f t="shared" si="4240"/>
        <v>0</v>
      </c>
      <c r="V2794" s="648">
        <f t="shared" si="4240"/>
        <v>0</v>
      </c>
      <c r="W2794" s="790"/>
      <c r="X2794" s="649">
        <f t="shared" si="4240"/>
        <v>0</v>
      </c>
      <c r="Y2794" s="649">
        <f t="shared" si="4240"/>
        <v>0</v>
      </c>
      <c r="Z2794" s="648">
        <f t="shared" si="4240"/>
        <v>0</v>
      </c>
      <c r="AA2794" s="648">
        <f t="shared" si="4240"/>
        <v>0</v>
      </c>
      <c r="AB2794" s="790"/>
      <c r="AC2794" s="649">
        <f t="shared" ref="AC2794:AC2795" si="4241">AC2793</f>
        <v>0</v>
      </c>
      <c r="AD2794" s="790">
        <f>AD2793</f>
        <v>0</v>
      </c>
      <c r="AE2794" s="843">
        <f>AE2793</f>
        <v>0</v>
      </c>
      <c r="AF2794" s="930">
        <f t="shared" ref="AF2794:AH2794" si="4242">AF2793</f>
        <v>0</v>
      </c>
      <c r="AG2794" s="790">
        <f t="shared" si="4242"/>
        <v>-25387</v>
      </c>
      <c r="AH2794" s="790" t="str">
        <f t="shared" si="4242"/>
        <v xml:space="preserve">0 </v>
      </c>
      <c r="AI2794" s="787">
        <f t="shared" ref="AI2794:AS2794" si="4243">AI2793</f>
        <v>0</v>
      </c>
      <c r="AJ2794" s="648">
        <f t="shared" si="4243"/>
        <v>0</v>
      </c>
      <c r="AK2794" s="648">
        <f t="shared" si="4243"/>
        <v>0</v>
      </c>
      <c r="AL2794" s="648">
        <f t="shared" si="4243"/>
        <v>0</v>
      </c>
      <c r="AM2794" s="648">
        <f t="shared" si="4243"/>
        <v>0</v>
      </c>
      <c r="AN2794" s="648">
        <f t="shared" si="4243"/>
        <v>0</v>
      </c>
      <c r="AO2794" s="790"/>
      <c r="AP2794" s="649">
        <f t="shared" si="4243"/>
        <v>0</v>
      </c>
      <c r="AQ2794" s="649">
        <f t="shared" si="4243"/>
        <v>0</v>
      </c>
      <c r="AR2794" s="648">
        <f t="shared" si="4243"/>
        <v>0</v>
      </c>
      <c r="AS2794" s="648">
        <f t="shared" si="4243"/>
        <v>0</v>
      </c>
      <c r="AT2794" s="790"/>
      <c r="AU2794" s="649">
        <f t="shared" ref="AU2794:BE2795" si="4244">AU2793</f>
        <v>0</v>
      </c>
      <c r="AV2794" s="790">
        <f t="shared" ref="AV2794" si="4245">AV2793</f>
        <v>0</v>
      </c>
      <c r="AW2794" s="843">
        <f t="shared" si="4244"/>
        <v>0</v>
      </c>
      <c r="AX2794" s="336">
        <f t="shared" si="4244"/>
        <v>25387</v>
      </c>
      <c r="AY2794" s="337">
        <f t="shared" si="4244"/>
        <v>0</v>
      </c>
      <c r="AZ2794" s="338">
        <f t="shared" si="4244"/>
        <v>-25387</v>
      </c>
      <c r="BA2794" s="339">
        <f t="shared" si="4244"/>
        <v>-1</v>
      </c>
      <c r="BB2794" s="322">
        <f t="shared" si="4244"/>
        <v>25387</v>
      </c>
      <c r="BC2794" s="337">
        <f t="shared" si="4244"/>
        <v>0</v>
      </c>
      <c r="BD2794" s="338">
        <f t="shared" si="4244"/>
        <v>-25387</v>
      </c>
      <c r="BE2794" s="339">
        <f t="shared" si="4244"/>
        <v>-1</v>
      </c>
      <c r="BG2794" s="826"/>
      <c r="BH2794" s="607"/>
    </row>
    <row r="2795" spans="1:66" ht="12.75" customHeight="1" x14ac:dyDescent="0.25">
      <c r="A2795" s="226"/>
      <c r="B2795" s="207"/>
      <c r="C2795" s="254"/>
      <c r="D2795" s="300"/>
      <c r="E2795" s="276"/>
      <c r="F2795" s="300"/>
      <c r="G2795" s="696"/>
      <c r="H2795" s="887"/>
      <c r="I2795" s="444"/>
      <c r="J2795" s="393"/>
      <c r="K2795" s="404" t="s">
        <v>3704</v>
      </c>
      <c r="L2795" s="729">
        <f t="shared" ref="L2795:P2795" si="4246">L2794</f>
        <v>25387</v>
      </c>
      <c r="M2795" s="730">
        <f t="shared" si="4246"/>
        <v>25387</v>
      </c>
      <c r="N2795" s="844">
        <f t="shared" si="4246"/>
        <v>0</v>
      </c>
      <c r="O2795" s="665">
        <f t="shared" si="4246"/>
        <v>-25387</v>
      </c>
      <c r="P2795" s="665" t="str">
        <f t="shared" si="4246"/>
        <v xml:space="preserve">0 </v>
      </c>
      <c r="Q2795" s="638">
        <f t="shared" ref="Q2795:AA2795" si="4247">Q2794</f>
        <v>0</v>
      </c>
      <c r="R2795" s="130">
        <f t="shared" si="4247"/>
        <v>0</v>
      </c>
      <c r="S2795" s="130">
        <f t="shared" si="4247"/>
        <v>0</v>
      </c>
      <c r="T2795" s="130">
        <f t="shared" si="4247"/>
        <v>0</v>
      </c>
      <c r="U2795" s="130">
        <f t="shared" si="4247"/>
        <v>0</v>
      </c>
      <c r="V2795" s="130">
        <f t="shared" si="4247"/>
        <v>0</v>
      </c>
      <c r="W2795" s="665"/>
      <c r="X2795" s="130">
        <f t="shared" si="4247"/>
        <v>0</v>
      </c>
      <c r="Y2795" s="130">
        <f t="shared" si="4247"/>
        <v>0</v>
      </c>
      <c r="Z2795" s="130">
        <f t="shared" si="4247"/>
        <v>0</v>
      </c>
      <c r="AA2795" s="130">
        <f t="shared" si="4247"/>
        <v>0</v>
      </c>
      <c r="AB2795" s="665"/>
      <c r="AC2795" s="130">
        <f t="shared" si="4241"/>
        <v>0</v>
      </c>
      <c r="AD2795" s="665">
        <f>AD2794</f>
        <v>0</v>
      </c>
      <c r="AE2795" s="845">
        <f>AE2794</f>
        <v>0</v>
      </c>
      <c r="AF2795" s="844">
        <f t="shared" ref="AF2795:AH2795" si="4248">AF2794</f>
        <v>0</v>
      </c>
      <c r="AG2795" s="665">
        <f t="shared" si="4248"/>
        <v>-25387</v>
      </c>
      <c r="AH2795" s="665" t="str">
        <f t="shared" si="4248"/>
        <v xml:space="preserve">0 </v>
      </c>
      <c r="AI2795" s="638">
        <f t="shared" ref="AI2795:AS2795" si="4249">AI2794</f>
        <v>0</v>
      </c>
      <c r="AJ2795" s="130">
        <f t="shared" si="4249"/>
        <v>0</v>
      </c>
      <c r="AK2795" s="130">
        <f t="shared" si="4249"/>
        <v>0</v>
      </c>
      <c r="AL2795" s="130">
        <f t="shared" si="4249"/>
        <v>0</v>
      </c>
      <c r="AM2795" s="130">
        <f t="shared" si="4249"/>
        <v>0</v>
      </c>
      <c r="AN2795" s="130">
        <f t="shared" si="4249"/>
        <v>0</v>
      </c>
      <c r="AO2795" s="665"/>
      <c r="AP2795" s="130">
        <f t="shared" si="4249"/>
        <v>0</v>
      </c>
      <c r="AQ2795" s="130">
        <f t="shared" si="4249"/>
        <v>0</v>
      </c>
      <c r="AR2795" s="130">
        <f t="shared" si="4249"/>
        <v>0</v>
      </c>
      <c r="AS2795" s="130">
        <f t="shared" si="4249"/>
        <v>0</v>
      </c>
      <c r="AT2795" s="665"/>
      <c r="AU2795" s="130">
        <f t="shared" si="4244"/>
        <v>0</v>
      </c>
      <c r="AV2795" s="665">
        <f t="shared" ref="AV2795" si="4250">AV2794</f>
        <v>0</v>
      </c>
      <c r="AW2795" s="845">
        <f t="shared" si="4244"/>
        <v>0</v>
      </c>
      <c r="AX2795" s="314">
        <f t="shared" si="4244"/>
        <v>25387</v>
      </c>
      <c r="AY2795" s="131">
        <f t="shared" si="4244"/>
        <v>0</v>
      </c>
      <c r="AZ2795" s="132">
        <f t="shared" si="4244"/>
        <v>-25387</v>
      </c>
      <c r="BA2795" s="340">
        <f t="shared" si="4244"/>
        <v>-1</v>
      </c>
      <c r="BB2795" s="310">
        <f t="shared" si="4244"/>
        <v>25387</v>
      </c>
      <c r="BC2795" s="131">
        <f t="shared" si="4244"/>
        <v>0</v>
      </c>
      <c r="BD2795" s="132">
        <f t="shared" si="4244"/>
        <v>-25387</v>
      </c>
      <c r="BE2795" s="340">
        <f t="shared" si="4244"/>
        <v>-1</v>
      </c>
      <c r="BG2795" s="826"/>
      <c r="BH2795" s="607"/>
    </row>
    <row r="2796" spans="1:66" ht="12.75" customHeight="1" x14ac:dyDescent="0.25">
      <c r="A2796" s="222"/>
      <c r="C2796" s="116"/>
      <c r="D2796" s="620"/>
      <c r="F2796" s="117"/>
      <c r="G2796" s="690"/>
      <c r="H2796" s="878"/>
      <c r="I2796" s="397"/>
      <c r="J2796" s="380"/>
      <c r="K2796" s="405" t="s">
        <v>208</v>
      </c>
      <c r="L2796" s="731">
        <v>0</v>
      </c>
      <c r="M2796" s="732">
        <v>0</v>
      </c>
      <c r="N2796" s="929">
        <v>0</v>
      </c>
      <c r="O2796" s="530">
        <v>0</v>
      </c>
      <c r="P2796" s="530">
        <v>0</v>
      </c>
      <c r="Q2796" s="641">
        <v>0</v>
      </c>
      <c r="R2796" s="537">
        <v>0</v>
      </c>
      <c r="S2796" s="537">
        <v>0</v>
      </c>
      <c r="T2796" s="537">
        <v>0</v>
      </c>
      <c r="U2796" s="537">
        <v>0</v>
      </c>
      <c r="V2796" s="537">
        <v>0</v>
      </c>
      <c r="W2796" s="530"/>
      <c r="X2796" s="142">
        <v>0</v>
      </c>
      <c r="Y2796" s="142">
        <v>0</v>
      </c>
      <c r="Z2796" s="537">
        <v>0</v>
      </c>
      <c r="AA2796" s="537">
        <v>0</v>
      </c>
      <c r="AB2796" s="530"/>
      <c r="AC2796" s="142">
        <v>0</v>
      </c>
      <c r="AD2796" s="530">
        <v>0</v>
      </c>
      <c r="AE2796" s="842">
        <v>0</v>
      </c>
      <c r="AF2796" s="929">
        <v>0</v>
      </c>
      <c r="AG2796" s="530">
        <v>0</v>
      </c>
      <c r="AH2796" s="530">
        <v>0</v>
      </c>
      <c r="AI2796" s="641">
        <v>0</v>
      </c>
      <c r="AJ2796" s="537">
        <v>0</v>
      </c>
      <c r="AK2796" s="537">
        <v>0</v>
      </c>
      <c r="AL2796" s="537">
        <v>0</v>
      </c>
      <c r="AM2796" s="537">
        <v>0</v>
      </c>
      <c r="AN2796" s="537">
        <v>0</v>
      </c>
      <c r="AO2796" s="530"/>
      <c r="AP2796" s="142">
        <v>0</v>
      </c>
      <c r="AQ2796" s="142">
        <v>0</v>
      </c>
      <c r="AR2796" s="537">
        <v>0</v>
      </c>
      <c r="AS2796" s="537">
        <v>0</v>
      </c>
      <c r="AT2796" s="530"/>
      <c r="AU2796" s="142">
        <v>0</v>
      </c>
      <c r="AV2796" s="530">
        <v>0</v>
      </c>
      <c r="AW2796" s="842">
        <v>0</v>
      </c>
      <c r="AX2796" s="115">
        <v>0</v>
      </c>
      <c r="AY2796" s="5">
        <v>0</v>
      </c>
      <c r="AZ2796" s="5">
        <v>0</v>
      </c>
      <c r="BA2796" s="335">
        <v>0</v>
      </c>
      <c r="BB2796" s="23">
        <v>0</v>
      </c>
      <c r="BC2796" s="5">
        <v>0</v>
      </c>
      <c r="BD2796" s="5">
        <v>0</v>
      </c>
      <c r="BE2796" s="335">
        <v>0</v>
      </c>
      <c r="BG2796" s="826"/>
      <c r="BH2796" s="607"/>
    </row>
    <row r="2797" spans="1:66" ht="12.75" customHeight="1" x14ac:dyDescent="0.25">
      <c r="A2797" s="21"/>
      <c r="B2797" s="112"/>
      <c r="C2797" s="116"/>
      <c r="D2797" s="623"/>
      <c r="E2797" s="278"/>
      <c r="F2797" s="116"/>
      <c r="G2797" s="694"/>
      <c r="H2797" s="878"/>
      <c r="I2797" s="397"/>
      <c r="J2797" s="380"/>
      <c r="K2797" s="405" t="s">
        <v>96</v>
      </c>
      <c r="L2797" s="738">
        <v>0</v>
      </c>
      <c r="M2797" s="739">
        <v>0</v>
      </c>
      <c r="N2797" s="929">
        <v>0</v>
      </c>
      <c r="O2797" s="530">
        <v>0</v>
      </c>
      <c r="P2797" s="530">
        <v>0</v>
      </c>
      <c r="Q2797" s="641">
        <v>0</v>
      </c>
      <c r="R2797" s="537">
        <v>0</v>
      </c>
      <c r="S2797" s="537">
        <v>0</v>
      </c>
      <c r="T2797" s="537">
        <v>0</v>
      </c>
      <c r="U2797" s="537">
        <v>0</v>
      </c>
      <c r="V2797" s="537">
        <v>0</v>
      </c>
      <c r="W2797" s="530"/>
      <c r="X2797" s="142">
        <v>0</v>
      </c>
      <c r="Y2797" s="142">
        <v>0</v>
      </c>
      <c r="Z2797" s="537">
        <v>0</v>
      </c>
      <c r="AA2797" s="537">
        <v>0</v>
      </c>
      <c r="AB2797" s="530"/>
      <c r="AC2797" s="142">
        <v>0</v>
      </c>
      <c r="AD2797" s="530">
        <v>0</v>
      </c>
      <c r="AE2797" s="842">
        <v>0</v>
      </c>
      <c r="AF2797" s="929">
        <v>0</v>
      </c>
      <c r="AG2797" s="530">
        <v>0</v>
      </c>
      <c r="AH2797" s="530">
        <v>0</v>
      </c>
      <c r="AI2797" s="641">
        <v>0</v>
      </c>
      <c r="AJ2797" s="537">
        <v>0</v>
      </c>
      <c r="AK2797" s="537">
        <v>0</v>
      </c>
      <c r="AL2797" s="537">
        <v>0</v>
      </c>
      <c r="AM2797" s="537">
        <v>0</v>
      </c>
      <c r="AN2797" s="537">
        <v>0</v>
      </c>
      <c r="AO2797" s="530"/>
      <c r="AP2797" s="142">
        <v>0</v>
      </c>
      <c r="AQ2797" s="142">
        <v>0</v>
      </c>
      <c r="AR2797" s="537">
        <v>0</v>
      </c>
      <c r="AS2797" s="537">
        <v>0</v>
      </c>
      <c r="AT2797" s="530"/>
      <c r="AU2797" s="142">
        <v>0</v>
      </c>
      <c r="AV2797" s="530">
        <v>0</v>
      </c>
      <c r="AW2797" s="842">
        <v>0</v>
      </c>
      <c r="AX2797" s="115">
        <v>0</v>
      </c>
      <c r="AY2797" s="5">
        <v>0</v>
      </c>
      <c r="AZ2797" s="5">
        <v>0</v>
      </c>
      <c r="BA2797" s="335">
        <v>0</v>
      </c>
      <c r="BB2797" s="23">
        <v>0</v>
      </c>
      <c r="BC2797" s="5">
        <v>0</v>
      </c>
      <c r="BD2797" s="5">
        <v>0</v>
      </c>
      <c r="BE2797" s="335">
        <v>0</v>
      </c>
      <c r="BG2797" s="826"/>
      <c r="BH2797" s="607"/>
    </row>
    <row r="2798" spans="1:66" ht="12.75" customHeight="1" x14ac:dyDescent="0.25">
      <c r="A2798" s="21"/>
      <c r="B2798" s="112"/>
      <c r="C2798" s="116"/>
      <c r="D2798" s="623"/>
      <c r="E2798" s="278"/>
      <c r="F2798" s="116"/>
      <c r="G2798" s="694"/>
      <c r="H2798" s="878"/>
      <c r="I2798" s="397"/>
      <c r="J2798" s="380"/>
      <c r="K2798" s="405" t="s">
        <v>209</v>
      </c>
      <c r="L2798" s="738">
        <v>0</v>
      </c>
      <c r="M2798" s="739">
        <v>0</v>
      </c>
      <c r="N2798" s="929">
        <v>0</v>
      </c>
      <c r="O2798" s="530">
        <v>0</v>
      </c>
      <c r="P2798" s="530">
        <v>0</v>
      </c>
      <c r="Q2798" s="641">
        <v>0</v>
      </c>
      <c r="R2798" s="537">
        <v>0</v>
      </c>
      <c r="S2798" s="537">
        <v>0</v>
      </c>
      <c r="T2798" s="537">
        <v>0</v>
      </c>
      <c r="U2798" s="537">
        <v>0</v>
      </c>
      <c r="V2798" s="537">
        <v>0</v>
      </c>
      <c r="W2798" s="530"/>
      <c r="X2798" s="142">
        <v>0</v>
      </c>
      <c r="Y2798" s="142">
        <v>0</v>
      </c>
      <c r="Z2798" s="537">
        <v>0</v>
      </c>
      <c r="AA2798" s="537">
        <v>0</v>
      </c>
      <c r="AB2798" s="530"/>
      <c r="AC2798" s="142">
        <v>0</v>
      </c>
      <c r="AD2798" s="530">
        <v>0</v>
      </c>
      <c r="AE2798" s="842">
        <v>0</v>
      </c>
      <c r="AF2798" s="929">
        <v>0</v>
      </c>
      <c r="AG2798" s="530">
        <v>0</v>
      </c>
      <c r="AH2798" s="530">
        <v>0</v>
      </c>
      <c r="AI2798" s="641">
        <v>0</v>
      </c>
      <c r="AJ2798" s="537">
        <v>0</v>
      </c>
      <c r="AK2798" s="537">
        <v>0</v>
      </c>
      <c r="AL2798" s="537">
        <v>0</v>
      </c>
      <c r="AM2798" s="537">
        <v>0</v>
      </c>
      <c r="AN2798" s="537">
        <v>0</v>
      </c>
      <c r="AO2798" s="530"/>
      <c r="AP2798" s="142">
        <v>0</v>
      </c>
      <c r="AQ2798" s="142">
        <v>0</v>
      </c>
      <c r="AR2798" s="537">
        <v>0</v>
      </c>
      <c r="AS2798" s="537">
        <v>0</v>
      </c>
      <c r="AT2798" s="530"/>
      <c r="AU2798" s="142">
        <v>0</v>
      </c>
      <c r="AV2798" s="530">
        <v>0</v>
      </c>
      <c r="AW2798" s="842">
        <v>0</v>
      </c>
      <c r="AX2798" s="115">
        <v>0</v>
      </c>
      <c r="AY2798" s="5">
        <v>0</v>
      </c>
      <c r="AZ2798" s="5">
        <v>0</v>
      </c>
      <c r="BA2798" s="335">
        <v>0</v>
      </c>
      <c r="BB2798" s="23">
        <v>0</v>
      </c>
      <c r="BC2798" s="5">
        <v>0</v>
      </c>
      <c r="BD2798" s="5">
        <v>0</v>
      </c>
      <c r="BE2798" s="335">
        <v>0</v>
      </c>
      <c r="BG2798" s="826"/>
      <c r="BH2798" s="607"/>
    </row>
    <row r="2799" spans="1:66" ht="12.75" customHeight="1" x14ac:dyDescent="0.25">
      <c r="A2799" s="21"/>
      <c r="B2799" s="112"/>
      <c r="C2799" s="116"/>
      <c r="D2799" s="623"/>
      <c r="E2799" s="278"/>
      <c r="F2799" s="116"/>
      <c r="G2799" s="694"/>
      <c r="H2799" s="878"/>
      <c r="I2799" s="397"/>
      <c r="J2799" s="380"/>
      <c r="K2799" s="405" t="s">
        <v>210</v>
      </c>
      <c r="L2799" s="738">
        <v>0</v>
      </c>
      <c r="M2799" s="739">
        <v>0</v>
      </c>
      <c r="N2799" s="929">
        <v>0</v>
      </c>
      <c r="O2799" s="530">
        <v>0</v>
      </c>
      <c r="P2799" s="530">
        <v>0</v>
      </c>
      <c r="Q2799" s="641">
        <v>0</v>
      </c>
      <c r="R2799" s="537">
        <v>0</v>
      </c>
      <c r="S2799" s="537">
        <v>0</v>
      </c>
      <c r="T2799" s="537">
        <v>0</v>
      </c>
      <c r="U2799" s="537">
        <v>0</v>
      </c>
      <c r="V2799" s="537">
        <v>0</v>
      </c>
      <c r="W2799" s="530"/>
      <c r="X2799" s="142">
        <v>0</v>
      </c>
      <c r="Y2799" s="142">
        <v>0</v>
      </c>
      <c r="Z2799" s="537">
        <v>0</v>
      </c>
      <c r="AA2799" s="537">
        <v>0</v>
      </c>
      <c r="AB2799" s="530"/>
      <c r="AC2799" s="142">
        <v>0</v>
      </c>
      <c r="AD2799" s="530">
        <v>0</v>
      </c>
      <c r="AE2799" s="842">
        <v>0</v>
      </c>
      <c r="AF2799" s="929">
        <v>0</v>
      </c>
      <c r="AG2799" s="530">
        <v>0</v>
      </c>
      <c r="AH2799" s="530">
        <v>0</v>
      </c>
      <c r="AI2799" s="641">
        <v>0</v>
      </c>
      <c r="AJ2799" s="537">
        <v>0</v>
      </c>
      <c r="AK2799" s="537">
        <v>0</v>
      </c>
      <c r="AL2799" s="537">
        <v>0</v>
      </c>
      <c r="AM2799" s="537">
        <v>0</v>
      </c>
      <c r="AN2799" s="537">
        <v>0</v>
      </c>
      <c r="AO2799" s="530"/>
      <c r="AP2799" s="142">
        <v>0</v>
      </c>
      <c r="AQ2799" s="142">
        <v>0</v>
      </c>
      <c r="AR2799" s="537">
        <v>0</v>
      </c>
      <c r="AS2799" s="537">
        <v>0</v>
      </c>
      <c r="AT2799" s="530"/>
      <c r="AU2799" s="142">
        <v>0</v>
      </c>
      <c r="AV2799" s="530">
        <v>0</v>
      </c>
      <c r="AW2799" s="842">
        <v>0</v>
      </c>
      <c r="AX2799" s="115">
        <v>0</v>
      </c>
      <c r="AY2799" s="5">
        <v>0</v>
      </c>
      <c r="AZ2799" s="5">
        <v>0</v>
      </c>
      <c r="BA2799" s="335">
        <v>0</v>
      </c>
      <c r="BB2799" s="23">
        <v>0</v>
      </c>
      <c r="BC2799" s="5">
        <v>0</v>
      </c>
      <c r="BD2799" s="5">
        <v>0</v>
      </c>
      <c r="BE2799" s="335">
        <v>0</v>
      </c>
      <c r="BG2799" s="826"/>
      <c r="BH2799" s="607"/>
    </row>
    <row r="2800" spans="1:66" ht="12.75" customHeight="1" x14ac:dyDescent="0.25">
      <c r="A2800" s="21"/>
      <c r="B2800" s="112"/>
      <c r="C2800" s="116"/>
      <c r="D2800" s="623"/>
      <c r="E2800" s="278"/>
      <c r="F2800" s="116"/>
      <c r="G2800" s="694"/>
      <c r="H2800" s="878"/>
      <c r="I2800" s="397"/>
      <c r="J2800" s="380"/>
      <c r="K2800" s="406" t="s">
        <v>53</v>
      </c>
      <c r="L2800" s="738">
        <v>0</v>
      </c>
      <c r="M2800" s="739">
        <v>0</v>
      </c>
      <c r="N2800" s="929">
        <v>0</v>
      </c>
      <c r="O2800" s="530">
        <v>0</v>
      </c>
      <c r="P2800" s="530">
        <v>0</v>
      </c>
      <c r="Q2800" s="641">
        <v>0</v>
      </c>
      <c r="R2800" s="537">
        <v>0</v>
      </c>
      <c r="S2800" s="537">
        <v>0</v>
      </c>
      <c r="T2800" s="537">
        <v>0</v>
      </c>
      <c r="U2800" s="537">
        <v>0</v>
      </c>
      <c r="V2800" s="537">
        <v>0</v>
      </c>
      <c r="W2800" s="530"/>
      <c r="X2800" s="142">
        <v>0</v>
      </c>
      <c r="Y2800" s="142">
        <v>0</v>
      </c>
      <c r="Z2800" s="537">
        <v>0</v>
      </c>
      <c r="AA2800" s="537">
        <v>0</v>
      </c>
      <c r="AB2800" s="530"/>
      <c r="AC2800" s="142">
        <v>0</v>
      </c>
      <c r="AD2800" s="530">
        <v>0</v>
      </c>
      <c r="AE2800" s="842">
        <v>0</v>
      </c>
      <c r="AF2800" s="929">
        <v>0</v>
      </c>
      <c r="AG2800" s="530">
        <v>0</v>
      </c>
      <c r="AH2800" s="530">
        <v>0</v>
      </c>
      <c r="AI2800" s="641">
        <v>0</v>
      </c>
      <c r="AJ2800" s="537">
        <v>0</v>
      </c>
      <c r="AK2800" s="537">
        <v>0</v>
      </c>
      <c r="AL2800" s="537">
        <v>0</v>
      </c>
      <c r="AM2800" s="537">
        <v>0</v>
      </c>
      <c r="AN2800" s="537">
        <v>0</v>
      </c>
      <c r="AO2800" s="530"/>
      <c r="AP2800" s="142">
        <v>0</v>
      </c>
      <c r="AQ2800" s="142">
        <v>0</v>
      </c>
      <c r="AR2800" s="537">
        <v>0</v>
      </c>
      <c r="AS2800" s="537">
        <v>0</v>
      </c>
      <c r="AT2800" s="530"/>
      <c r="AU2800" s="142">
        <v>0</v>
      </c>
      <c r="AV2800" s="530">
        <v>0</v>
      </c>
      <c r="AW2800" s="842">
        <v>0</v>
      </c>
      <c r="AX2800" s="115">
        <v>0</v>
      </c>
      <c r="AY2800" s="5">
        <v>0</v>
      </c>
      <c r="AZ2800" s="5">
        <v>0</v>
      </c>
      <c r="BA2800" s="335">
        <v>0</v>
      </c>
      <c r="BB2800" s="23">
        <v>0</v>
      </c>
      <c r="BC2800" s="5">
        <v>0</v>
      </c>
      <c r="BD2800" s="5">
        <v>0</v>
      </c>
      <c r="BE2800" s="335">
        <v>0</v>
      </c>
      <c r="BG2800" s="826"/>
      <c r="BH2800" s="607"/>
    </row>
    <row r="2801" spans="1:66" ht="12.75" customHeight="1" x14ac:dyDescent="0.25">
      <c r="A2801" s="21"/>
      <c r="B2801" s="112"/>
      <c r="C2801" s="116"/>
      <c r="D2801" s="623"/>
      <c r="E2801" s="278"/>
      <c r="F2801" s="116"/>
      <c r="G2801" s="694"/>
      <c r="H2801" s="878"/>
      <c r="I2801" s="397"/>
      <c r="J2801" s="380"/>
      <c r="K2801" s="406"/>
      <c r="L2801" s="738"/>
      <c r="M2801" s="739"/>
      <c r="N2801" s="932"/>
      <c r="O2801" s="125"/>
      <c r="P2801" s="125"/>
      <c r="Q2801" s="642"/>
      <c r="R2801" s="538"/>
      <c r="S2801" s="538"/>
      <c r="T2801" s="538"/>
      <c r="U2801" s="538"/>
      <c r="V2801" s="538"/>
      <c r="W2801" s="532"/>
      <c r="X2801" s="143"/>
      <c r="Y2801" s="143"/>
      <c r="Z2801" s="553"/>
      <c r="AA2801" s="553"/>
      <c r="AB2801" s="532"/>
      <c r="AC2801" s="594"/>
      <c r="AD2801" s="125"/>
      <c r="AE2801" s="848"/>
      <c r="AF2801" s="932"/>
      <c r="AG2801" s="125"/>
      <c r="AH2801" s="125"/>
      <c r="AI2801" s="642"/>
      <c r="AJ2801" s="538"/>
      <c r="AK2801" s="538"/>
      <c r="AL2801" s="538"/>
      <c r="AM2801" s="538"/>
      <c r="AN2801" s="538"/>
      <c r="AO2801" s="532"/>
      <c r="AP2801" s="143"/>
      <c r="AQ2801" s="143"/>
      <c r="AR2801" s="553"/>
      <c r="AS2801" s="553"/>
      <c r="AT2801" s="532"/>
      <c r="AU2801" s="594"/>
      <c r="AV2801" s="125"/>
      <c r="AW2801" s="848"/>
      <c r="AX2801" s="124"/>
      <c r="AY2801" s="6"/>
      <c r="AZ2801" s="6"/>
      <c r="BA2801" s="341"/>
      <c r="BB2801" s="311"/>
      <c r="BC2801" s="6"/>
      <c r="BD2801" s="6"/>
      <c r="BE2801" s="341"/>
      <c r="BG2801" s="826"/>
      <c r="BH2801" s="607"/>
    </row>
    <row r="2802" spans="1:66" ht="12.75" customHeight="1" x14ac:dyDescent="0.25">
      <c r="A2802" s="21"/>
      <c r="B2802" s="112"/>
      <c r="C2802" s="116"/>
      <c r="D2802" s="623"/>
      <c r="E2802" s="278"/>
      <c r="F2802" s="116"/>
      <c r="G2802" s="694"/>
      <c r="H2802" s="878"/>
      <c r="I2802" s="397"/>
      <c r="J2802" s="380"/>
      <c r="K2802" s="408"/>
      <c r="L2802" s="738"/>
      <c r="M2802" s="739"/>
      <c r="N2802" s="931"/>
      <c r="O2802" s="923"/>
      <c r="P2802" s="923"/>
      <c r="Q2802" s="641"/>
      <c r="R2802" s="537"/>
      <c r="S2802" s="537"/>
      <c r="T2802" s="537"/>
      <c r="U2802" s="537"/>
      <c r="V2802" s="537"/>
      <c r="W2802" s="531"/>
      <c r="X2802" s="141"/>
      <c r="Y2802" s="141"/>
      <c r="Z2802" s="552"/>
      <c r="AA2802" s="552"/>
      <c r="AB2802" s="531"/>
      <c r="AC2802" s="593"/>
      <c r="AD2802" s="923"/>
      <c r="AE2802" s="846"/>
      <c r="AF2802" s="931"/>
      <c r="AG2802" s="923"/>
      <c r="AH2802" s="923"/>
      <c r="AI2802" s="641"/>
      <c r="AJ2802" s="537"/>
      <c r="AK2802" s="537"/>
      <c r="AL2802" s="537"/>
      <c r="AM2802" s="537"/>
      <c r="AN2802" s="537"/>
      <c r="AO2802" s="531"/>
      <c r="AP2802" s="141"/>
      <c r="AQ2802" s="141"/>
      <c r="AR2802" s="552"/>
      <c r="AS2802" s="552"/>
      <c r="AT2802" s="531"/>
      <c r="AU2802" s="593"/>
      <c r="AV2802" s="923"/>
      <c r="AW2802" s="846"/>
      <c r="AX2802" s="115"/>
      <c r="AY2802" s="5"/>
      <c r="AZ2802" s="5"/>
      <c r="BA2802" s="335"/>
      <c r="BC2802" s="5"/>
      <c r="BD2802" s="5"/>
      <c r="BE2802" s="335"/>
      <c r="BG2802" s="826"/>
      <c r="BH2802" s="607"/>
    </row>
    <row r="2803" spans="1:66" ht="12.75" customHeight="1" x14ac:dyDescent="0.25">
      <c r="A2803" s="21"/>
      <c r="B2803" s="112"/>
      <c r="C2803" s="116"/>
      <c r="D2803" s="623"/>
      <c r="E2803" s="278"/>
      <c r="F2803" s="116"/>
      <c r="G2803" s="694"/>
      <c r="H2803" s="878"/>
      <c r="I2803" s="397"/>
      <c r="J2803" s="380"/>
      <c r="K2803" s="400" t="s">
        <v>6614</v>
      </c>
      <c r="L2803" s="738"/>
      <c r="M2803" s="739"/>
      <c r="N2803" s="931"/>
      <c r="O2803" s="923"/>
      <c r="P2803" s="923"/>
      <c r="Q2803" s="641"/>
      <c r="R2803" s="537"/>
      <c r="S2803" s="537"/>
      <c r="T2803" s="537"/>
      <c r="U2803" s="537"/>
      <c r="V2803" s="537"/>
      <c r="W2803" s="531"/>
      <c r="X2803" s="141"/>
      <c r="Y2803" s="141"/>
      <c r="Z2803" s="552"/>
      <c r="AA2803" s="552"/>
      <c r="AB2803" s="531"/>
      <c r="AC2803" s="593"/>
      <c r="AD2803" s="923"/>
      <c r="AE2803" s="846"/>
      <c r="AF2803" s="931"/>
      <c r="AG2803" s="923"/>
      <c r="AH2803" s="923"/>
      <c r="AI2803" s="641"/>
      <c r="AJ2803" s="537"/>
      <c r="AK2803" s="537"/>
      <c r="AL2803" s="537"/>
      <c r="AM2803" s="537"/>
      <c r="AN2803" s="537"/>
      <c r="AO2803" s="531"/>
      <c r="AP2803" s="141"/>
      <c r="AQ2803" s="141"/>
      <c r="AR2803" s="552"/>
      <c r="AS2803" s="552"/>
      <c r="AT2803" s="531"/>
      <c r="AU2803" s="593"/>
      <c r="AV2803" s="923"/>
      <c r="AW2803" s="846"/>
      <c r="AX2803" s="115"/>
      <c r="AY2803" s="5"/>
      <c r="AZ2803" s="5"/>
      <c r="BA2803" s="335"/>
      <c r="BC2803" s="5"/>
      <c r="BD2803" s="5"/>
      <c r="BE2803" s="335"/>
      <c r="BF2803" s="40"/>
      <c r="BG2803" s="826"/>
      <c r="BH2803" s="607"/>
    </row>
    <row r="2804" spans="1:66" x14ac:dyDescent="0.25">
      <c r="A2804" s="21"/>
      <c r="B2804" s="112"/>
      <c r="C2804" s="116"/>
      <c r="D2804" s="623"/>
      <c r="E2804" s="278"/>
      <c r="F2804" s="116"/>
      <c r="G2804" s="694"/>
      <c r="H2804" s="878"/>
      <c r="I2804" s="397"/>
      <c r="J2804" s="380"/>
      <c r="K2804" s="425" t="s">
        <v>278</v>
      </c>
      <c r="L2804" s="738"/>
      <c r="M2804" s="739"/>
      <c r="N2804" s="931"/>
      <c r="O2804" s="923"/>
      <c r="P2804" s="923"/>
      <c r="Q2804" s="641"/>
      <c r="R2804" s="537"/>
      <c r="S2804" s="537"/>
      <c r="T2804" s="537"/>
      <c r="U2804" s="537"/>
      <c r="V2804" s="537"/>
      <c r="W2804" s="531"/>
      <c r="X2804" s="141"/>
      <c r="Y2804" s="141"/>
      <c r="Z2804" s="552"/>
      <c r="AA2804" s="552"/>
      <c r="AB2804" s="531"/>
      <c r="AC2804" s="593"/>
      <c r="AD2804" s="923"/>
      <c r="AE2804" s="846"/>
      <c r="AF2804" s="931"/>
      <c r="AG2804" s="923"/>
      <c r="AH2804" s="923"/>
      <c r="AI2804" s="641"/>
      <c r="AJ2804" s="537"/>
      <c r="AK2804" s="537"/>
      <c r="AL2804" s="537"/>
      <c r="AM2804" s="537"/>
      <c r="AN2804" s="537"/>
      <c r="AO2804" s="531"/>
      <c r="AP2804" s="141"/>
      <c r="AQ2804" s="141"/>
      <c r="AR2804" s="552"/>
      <c r="AS2804" s="552"/>
      <c r="AT2804" s="531"/>
      <c r="AU2804" s="593"/>
      <c r="AV2804" s="923"/>
      <c r="AW2804" s="846"/>
      <c r="AX2804" s="115"/>
      <c r="AY2804" s="5"/>
      <c r="AZ2804" s="5"/>
      <c r="BA2804" s="335"/>
      <c r="BC2804" s="5"/>
      <c r="BD2804" s="5"/>
      <c r="BE2804" s="335"/>
      <c r="BG2804" s="826"/>
      <c r="BH2804" s="607"/>
    </row>
    <row r="2805" spans="1:66" ht="12.75" customHeight="1" x14ac:dyDescent="0.25">
      <c r="A2805" s="21"/>
      <c r="B2805" s="112"/>
      <c r="C2805" s="116"/>
      <c r="D2805" s="623"/>
      <c r="E2805" s="278"/>
      <c r="F2805" s="116"/>
      <c r="G2805" s="694"/>
      <c r="H2805" s="878"/>
      <c r="I2805" s="397"/>
      <c r="J2805" s="380"/>
      <c r="K2805" s="408"/>
      <c r="L2805" s="738"/>
      <c r="M2805" s="739"/>
      <c r="N2805" s="931"/>
      <c r="O2805" s="923"/>
      <c r="P2805" s="923"/>
      <c r="Q2805" s="641"/>
      <c r="R2805" s="537"/>
      <c r="S2805" s="537"/>
      <c r="T2805" s="537"/>
      <c r="U2805" s="537"/>
      <c r="V2805" s="537"/>
      <c r="W2805" s="531"/>
      <c r="X2805" s="141"/>
      <c r="Y2805" s="141"/>
      <c r="Z2805" s="552"/>
      <c r="AA2805" s="552"/>
      <c r="AB2805" s="531"/>
      <c r="AC2805" s="593"/>
      <c r="AD2805" s="923"/>
      <c r="AE2805" s="846"/>
      <c r="AF2805" s="931"/>
      <c r="AG2805" s="923"/>
      <c r="AH2805" s="923"/>
      <c r="AI2805" s="641"/>
      <c r="AJ2805" s="537"/>
      <c r="AK2805" s="537"/>
      <c r="AL2805" s="537"/>
      <c r="AM2805" s="537"/>
      <c r="AN2805" s="537"/>
      <c r="AO2805" s="531"/>
      <c r="AP2805" s="141"/>
      <c r="AQ2805" s="141"/>
      <c r="AR2805" s="552"/>
      <c r="AS2805" s="552"/>
      <c r="AT2805" s="531"/>
      <c r="AU2805" s="593"/>
      <c r="AV2805" s="923"/>
      <c r="AW2805" s="846"/>
      <c r="AX2805" s="115"/>
      <c r="AY2805" s="5"/>
      <c r="AZ2805" s="5"/>
      <c r="BA2805" s="335"/>
      <c r="BC2805" s="5"/>
      <c r="BD2805" s="5"/>
      <c r="BE2805" s="335"/>
      <c r="BG2805" s="826"/>
      <c r="BH2805" s="607"/>
    </row>
    <row r="2806" spans="1:66" ht="30.6" x14ac:dyDescent="0.25">
      <c r="A2806" s="222" t="s">
        <v>6127</v>
      </c>
      <c r="B2806" s="112">
        <v>18</v>
      </c>
      <c r="C2806" s="116" t="s">
        <v>0</v>
      </c>
      <c r="D2806" s="620">
        <v>1000</v>
      </c>
      <c r="F2806" s="117">
        <v>16</v>
      </c>
      <c r="G2806" s="694">
        <v>3</v>
      </c>
      <c r="H2806" s="878" t="str">
        <f t="shared" ref="H2806:H2864" si="4251">LEFT(J2806,3)</f>
        <v>106</v>
      </c>
      <c r="I2806" s="397" t="s">
        <v>3260</v>
      </c>
      <c r="J2806" s="380" t="s">
        <v>3007</v>
      </c>
      <c r="K2806" s="408" t="s">
        <v>301</v>
      </c>
      <c r="L2806" s="733">
        <v>564932</v>
      </c>
      <c r="M2806" s="734">
        <v>564932</v>
      </c>
      <c r="N2806" s="931"/>
      <c r="O2806" s="530">
        <f t="shared" ref="O2806:O2807" si="4252">IF(N2806&gt;L2806,"0 ",N2806-L2806)</f>
        <v>-564932</v>
      </c>
      <c r="P2806" s="530" t="str">
        <f t="shared" ref="P2806:P2807" si="4253">IF(N2806&lt;L2806,"0 ",N2806-L2806)</f>
        <v xml:space="preserve">0 </v>
      </c>
      <c r="Q2806" s="646"/>
      <c r="R2806" s="536"/>
      <c r="S2806" s="536"/>
      <c r="T2806" s="536"/>
      <c r="U2806" s="536"/>
      <c r="V2806" s="536"/>
      <c r="W2806" s="683" t="str">
        <f t="shared" ref="W2806:W2807" si="4254">IF(SUM(Q2806:V2806)=X2806,"OK",SUM(Q2806:V2806)-X2806)</f>
        <v>OK</v>
      </c>
      <c r="X2806" s="141"/>
      <c r="Y2806" s="141"/>
      <c r="Z2806" s="552"/>
      <c r="AA2806" s="552"/>
      <c r="AB2806" s="683" t="str">
        <f t="shared" ref="AB2806:AB2807" si="4255">IF(SUM(Z2806:AA2806)=AC2806,"OK",SUM(Z2806:AA2806)-AC2806)</f>
        <v>OK</v>
      </c>
      <c r="AC2806" s="593"/>
      <c r="AD2806" s="530">
        <f t="shared" ref="AD2806:AD2807" si="4256">X2806+Y2806+AC2806</f>
        <v>0</v>
      </c>
      <c r="AE2806" s="842">
        <f t="shared" ref="AE2806:AE2807" si="4257">N2806+AD2806</f>
        <v>0</v>
      </c>
      <c r="AF2806" s="931"/>
      <c r="AG2806" s="530">
        <f t="shared" ref="AG2806:AG2807" si="4258">IF(AF2806&gt;M2806,"0 ",AF2806-M2806)</f>
        <v>-564932</v>
      </c>
      <c r="AH2806" s="530" t="str">
        <f t="shared" ref="AH2806:AH2807" si="4259">IF(AF2806&lt;M2806,"0 ",AF2806-M2806)</f>
        <v xml:space="preserve">0 </v>
      </c>
      <c r="AI2806" s="641"/>
      <c r="AJ2806" s="537"/>
      <c r="AK2806" s="537"/>
      <c r="AL2806" s="537"/>
      <c r="AM2806" s="537"/>
      <c r="AN2806" s="537"/>
      <c r="AO2806" s="683" t="str">
        <f t="shared" ref="AO2806:AO2807" si="4260">IF(SUM(AI2806:AN2806)=AP2806,"OK",SUM(AI2806:AN2806)-AP2806)</f>
        <v>OK</v>
      </c>
      <c r="AP2806" s="141"/>
      <c r="AQ2806" s="141"/>
      <c r="AR2806" s="552"/>
      <c r="AS2806" s="552"/>
      <c r="AT2806" s="683" t="str">
        <f t="shared" ref="AT2806:AT2807" si="4261">IF(SUM(AR2806:AS2806)=AU2806,"OK",SUM(AR2806:AS2806)-AU2806)</f>
        <v>OK</v>
      </c>
      <c r="AU2806" s="593"/>
      <c r="AV2806" s="530">
        <f t="shared" ref="AV2806:AV2807" si="4262">AP2806+AQ2806+AU2806</f>
        <v>0</v>
      </c>
      <c r="AW2806" s="842">
        <f t="shared" ref="AW2806:AW2807" si="4263">AF2806+AV2806</f>
        <v>0</v>
      </c>
      <c r="AX2806" s="115">
        <f>L2806</f>
        <v>564932</v>
      </c>
      <c r="AY2806" s="5">
        <f>AE2806</f>
        <v>0</v>
      </c>
      <c r="AZ2806" s="7">
        <f>AY2806-AX2806</f>
        <v>-564932</v>
      </c>
      <c r="BA2806" s="335">
        <f>AZ2806/AX2806</f>
        <v>-1</v>
      </c>
      <c r="BB2806" s="23">
        <f>M2806</f>
        <v>564932</v>
      </c>
      <c r="BC2806" s="5">
        <f>AW2806</f>
        <v>0</v>
      </c>
      <c r="BD2806" s="7">
        <f>BC2806-BB2806</f>
        <v>-564932</v>
      </c>
      <c r="BE2806" s="335">
        <f>BD2806/BB2806</f>
        <v>-1</v>
      </c>
      <c r="BG2806" s="826" t="str">
        <f>RIGHT(LEFT(I2806,3),2)&amp;"."&amp;RIGHT(LEFT(I2806,5),2)</f>
        <v>41.40</v>
      </c>
      <c r="BH2806" s="607" t="b">
        <f>COUNTIF('Codes SEC'!$B$2:$B$250,Ministres!BG2806)&gt;0</f>
        <v>1</v>
      </c>
    </row>
    <row r="2807" spans="1:66" ht="35.1" customHeight="1" x14ac:dyDescent="0.25">
      <c r="A2807" s="222" t="s">
        <v>6127</v>
      </c>
      <c r="B2807" s="112">
        <v>18</v>
      </c>
      <c r="C2807" s="116" t="s">
        <v>0</v>
      </c>
      <c r="D2807" s="620">
        <v>1000</v>
      </c>
      <c r="F2807" s="117">
        <v>16</v>
      </c>
      <c r="G2807" s="694">
        <v>3</v>
      </c>
      <c r="H2807" s="878" t="str">
        <f t="shared" si="4251"/>
        <v>106</v>
      </c>
      <c r="I2807" s="397" t="s">
        <v>3260</v>
      </c>
      <c r="J2807" s="380" t="s">
        <v>3008</v>
      </c>
      <c r="K2807" s="494" t="s">
        <v>302</v>
      </c>
      <c r="L2807" s="733">
        <v>2682</v>
      </c>
      <c r="M2807" s="734">
        <v>2682</v>
      </c>
      <c r="N2807" s="931"/>
      <c r="O2807" s="530">
        <f t="shared" si="4252"/>
        <v>-2682</v>
      </c>
      <c r="P2807" s="530" t="str">
        <f t="shared" si="4253"/>
        <v xml:space="preserve">0 </v>
      </c>
      <c r="Q2807" s="646"/>
      <c r="R2807" s="536"/>
      <c r="S2807" s="536"/>
      <c r="T2807" s="536"/>
      <c r="U2807" s="536"/>
      <c r="V2807" s="536"/>
      <c r="W2807" s="683" t="str">
        <f t="shared" si="4254"/>
        <v>OK</v>
      </c>
      <c r="X2807" s="141"/>
      <c r="Y2807" s="141"/>
      <c r="Z2807" s="552"/>
      <c r="AA2807" s="552"/>
      <c r="AB2807" s="683" t="str">
        <f t="shared" si="4255"/>
        <v>OK</v>
      </c>
      <c r="AC2807" s="593"/>
      <c r="AD2807" s="530">
        <f t="shared" si="4256"/>
        <v>0</v>
      </c>
      <c r="AE2807" s="842">
        <f t="shared" si="4257"/>
        <v>0</v>
      </c>
      <c r="AF2807" s="931"/>
      <c r="AG2807" s="530">
        <f t="shared" si="4258"/>
        <v>-2682</v>
      </c>
      <c r="AH2807" s="530" t="str">
        <f t="shared" si="4259"/>
        <v xml:space="preserve">0 </v>
      </c>
      <c r="AI2807" s="641"/>
      <c r="AJ2807" s="537"/>
      <c r="AK2807" s="537"/>
      <c r="AL2807" s="537"/>
      <c r="AM2807" s="537"/>
      <c r="AN2807" s="537"/>
      <c r="AO2807" s="683" t="str">
        <f t="shared" si="4260"/>
        <v>OK</v>
      </c>
      <c r="AP2807" s="141"/>
      <c r="AQ2807" s="141"/>
      <c r="AR2807" s="552"/>
      <c r="AS2807" s="552"/>
      <c r="AT2807" s="683" t="str">
        <f t="shared" si="4261"/>
        <v>OK</v>
      </c>
      <c r="AU2807" s="593"/>
      <c r="AV2807" s="530">
        <f t="shared" si="4262"/>
        <v>0</v>
      </c>
      <c r="AW2807" s="842">
        <f t="shared" si="4263"/>
        <v>0</v>
      </c>
      <c r="AX2807" s="115">
        <f>L2807</f>
        <v>2682</v>
      </c>
      <c r="AY2807" s="5">
        <f>AE2807</f>
        <v>0</v>
      </c>
      <c r="AZ2807" s="7">
        <f>AY2807-AX2807</f>
        <v>-2682</v>
      </c>
      <c r="BA2807" s="335">
        <f>AZ2807/AX2807</f>
        <v>-1</v>
      </c>
      <c r="BB2807" s="23">
        <f>M2807</f>
        <v>2682</v>
      </c>
      <c r="BC2807" s="5">
        <f>AW2807</f>
        <v>0</v>
      </c>
      <c r="BD2807" s="7">
        <f>BC2807-BB2807</f>
        <v>-2682</v>
      </c>
      <c r="BE2807" s="335">
        <f>BD2807/BB2807</f>
        <v>-1</v>
      </c>
      <c r="BG2807" s="826" t="str">
        <f>RIGHT(LEFT(I2807,3),2)&amp;"."&amp;RIGHT(LEFT(I2807,5),2)</f>
        <v>41.40</v>
      </c>
      <c r="BH2807" s="607" t="b">
        <f>COUNTIF('Codes SEC'!$B$2:$B$250,Ministres!BG2807)&gt;0</f>
        <v>1</v>
      </c>
    </row>
    <row r="2808" spans="1:66" ht="12.75" customHeight="1" x14ac:dyDescent="0.25">
      <c r="A2808" s="227"/>
      <c r="B2808" s="209"/>
      <c r="C2808" s="253"/>
      <c r="D2808" s="625"/>
      <c r="E2808" s="280"/>
      <c r="F2808" s="253"/>
      <c r="G2808" s="695"/>
      <c r="H2808" s="886"/>
      <c r="I2808" s="403"/>
      <c r="J2808" s="381"/>
      <c r="K2808" s="514" t="s">
        <v>95</v>
      </c>
      <c r="L2808" s="318">
        <f t="shared" ref="L2808:P2808" si="4264">L2807+L2806</f>
        <v>567614</v>
      </c>
      <c r="M2808" s="737">
        <f t="shared" si="4264"/>
        <v>567614</v>
      </c>
      <c r="N2808" s="930">
        <f t="shared" si="4264"/>
        <v>0</v>
      </c>
      <c r="O2808" s="790">
        <f t="shared" si="4264"/>
        <v>-567614</v>
      </c>
      <c r="P2808" s="790">
        <f t="shared" si="4264"/>
        <v>0</v>
      </c>
      <c r="Q2808" s="787">
        <f t="shared" ref="Q2808:AA2808" si="4265">Q2807+Q2806</f>
        <v>0</v>
      </c>
      <c r="R2808" s="648">
        <f t="shared" si="4265"/>
        <v>0</v>
      </c>
      <c r="S2808" s="648">
        <f t="shared" si="4265"/>
        <v>0</v>
      </c>
      <c r="T2808" s="648">
        <f t="shared" si="4265"/>
        <v>0</v>
      </c>
      <c r="U2808" s="648">
        <f t="shared" si="4265"/>
        <v>0</v>
      </c>
      <c r="V2808" s="648">
        <f t="shared" si="4265"/>
        <v>0</v>
      </c>
      <c r="W2808" s="790"/>
      <c r="X2808" s="649">
        <f t="shared" si="4265"/>
        <v>0</v>
      </c>
      <c r="Y2808" s="649">
        <f t="shared" si="4265"/>
        <v>0</v>
      </c>
      <c r="Z2808" s="648">
        <f t="shared" si="4265"/>
        <v>0</v>
      </c>
      <c r="AA2808" s="648">
        <f t="shared" si="4265"/>
        <v>0</v>
      </c>
      <c r="AB2808" s="790"/>
      <c r="AC2808" s="649">
        <f t="shared" ref="AC2808" si="4266">AC2807+AC2806</f>
        <v>0</v>
      </c>
      <c r="AD2808" s="790">
        <f>AD2807+AD2806</f>
        <v>0</v>
      </c>
      <c r="AE2808" s="843">
        <f>AE2807+AE2806</f>
        <v>0</v>
      </c>
      <c r="AF2808" s="930">
        <f t="shared" ref="AF2808:AH2808" si="4267">AF2807+AF2806</f>
        <v>0</v>
      </c>
      <c r="AG2808" s="790">
        <f t="shared" si="4267"/>
        <v>-567614</v>
      </c>
      <c r="AH2808" s="790">
        <f t="shared" si="4267"/>
        <v>0</v>
      </c>
      <c r="AI2808" s="787">
        <f t="shared" ref="AI2808:AS2808" si="4268">AI2807+AI2806</f>
        <v>0</v>
      </c>
      <c r="AJ2808" s="648">
        <f t="shared" si="4268"/>
        <v>0</v>
      </c>
      <c r="AK2808" s="648">
        <f t="shared" si="4268"/>
        <v>0</v>
      </c>
      <c r="AL2808" s="648">
        <f t="shared" si="4268"/>
        <v>0</v>
      </c>
      <c r="AM2808" s="648">
        <f t="shared" si="4268"/>
        <v>0</v>
      </c>
      <c r="AN2808" s="648">
        <f t="shared" si="4268"/>
        <v>0</v>
      </c>
      <c r="AO2808" s="790"/>
      <c r="AP2808" s="649">
        <f t="shared" si="4268"/>
        <v>0</v>
      </c>
      <c r="AQ2808" s="649">
        <f t="shared" si="4268"/>
        <v>0</v>
      </c>
      <c r="AR2808" s="648">
        <f t="shared" si="4268"/>
        <v>0</v>
      </c>
      <c r="AS2808" s="648">
        <f t="shared" si="4268"/>
        <v>0</v>
      </c>
      <c r="AT2808" s="790"/>
      <c r="AU2808" s="649">
        <f t="shared" ref="AU2808:BE2808" si="4269">AU2807+AU2806</f>
        <v>0</v>
      </c>
      <c r="AV2808" s="790">
        <f t="shared" ref="AV2808" si="4270">AV2807+AV2806</f>
        <v>0</v>
      </c>
      <c r="AW2808" s="843">
        <f t="shared" si="4269"/>
        <v>0</v>
      </c>
      <c r="AX2808" s="336">
        <f t="shared" si="4269"/>
        <v>567614</v>
      </c>
      <c r="AY2808" s="337">
        <f t="shared" si="4269"/>
        <v>0</v>
      </c>
      <c r="AZ2808" s="338">
        <f t="shared" si="4269"/>
        <v>-567614</v>
      </c>
      <c r="BA2808" s="339">
        <f t="shared" si="4269"/>
        <v>-2</v>
      </c>
      <c r="BB2808" s="322">
        <f t="shared" si="4269"/>
        <v>567614</v>
      </c>
      <c r="BC2808" s="337">
        <f t="shared" si="4269"/>
        <v>0</v>
      </c>
      <c r="BD2808" s="338">
        <f t="shared" si="4269"/>
        <v>-567614</v>
      </c>
      <c r="BE2808" s="339">
        <f t="shared" si="4269"/>
        <v>-2</v>
      </c>
      <c r="BG2808" s="826"/>
      <c r="BH2808" s="607"/>
    </row>
    <row r="2809" spans="1:66" ht="12.75" customHeight="1" x14ac:dyDescent="0.25">
      <c r="A2809" s="226"/>
      <c r="B2809" s="207"/>
      <c r="C2809" s="254"/>
      <c r="D2809" s="300"/>
      <c r="E2809" s="276"/>
      <c r="F2809" s="300"/>
      <c r="G2809" s="696"/>
      <c r="H2809" s="887"/>
      <c r="I2809" s="444"/>
      <c r="J2809" s="393"/>
      <c r="K2809" s="404" t="s">
        <v>3705</v>
      </c>
      <c r="L2809" s="729">
        <f t="shared" ref="L2809:P2809" si="4271">L2808</f>
        <v>567614</v>
      </c>
      <c r="M2809" s="730">
        <f t="shared" si="4271"/>
        <v>567614</v>
      </c>
      <c r="N2809" s="844">
        <f t="shared" si="4271"/>
        <v>0</v>
      </c>
      <c r="O2809" s="665">
        <f t="shared" si="4271"/>
        <v>-567614</v>
      </c>
      <c r="P2809" s="665">
        <f t="shared" si="4271"/>
        <v>0</v>
      </c>
      <c r="Q2809" s="638">
        <f t="shared" ref="Q2809:AA2809" si="4272">Q2808</f>
        <v>0</v>
      </c>
      <c r="R2809" s="130">
        <f t="shared" si="4272"/>
        <v>0</v>
      </c>
      <c r="S2809" s="130">
        <f t="shared" si="4272"/>
        <v>0</v>
      </c>
      <c r="T2809" s="130">
        <f t="shared" si="4272"/>
        <v>0</v>
      </c>
      <c r="U2809" s="130">
        <f t="shared" si="4272"/>
        <v>0</v>
      </c>
      <c r="V2809" s="130">
        <f t="shared" si="4272"/>
        <v>0</v>
      </c>
      <c r="W2809" s="665"/>
      <c r="X2809" s="130">
        <f t="shared" si="4272"/>
        <v>0</v>
      </c>
      <c r="Y2809" s="130">
        <f t="shared" si="4272"/>
        <v>0</v>
      </c>
      <c r="Z2809" s="130">
        <f t="shared" si="4272"/>
        <v>0</v>
      </c>
      <c r="AA2809" s="130">
        <f t="shared" si="4272"/>
        <v>0</v>
      </c>
      <c r="AB2809" s="665"/>
      <c r="AC2809" s="130">
        <f t="shared" ref="AC2809" si="4273">AC2808</f>
        <v>0</v>
      </c>
      <c r="AD2809" s="665">
        <f>AD2808</f>
        <v>0</v>
      </c>
      <c r="AE2809" s="845">
        <f>AE2808</f>
        <v>0</v>
      </c>
      <c r="AF2809" s="844">
        <f t="shared" ref="AF2809:AH2809" si="4274">AF2808</f>
        <v>0</v>
      </c>
      <c r="AG2809" s="665">
        <f t="shared" si="4274"/>
        <v>-567614</v>
      </c>
      <c r="AH2809" s="665">
        <f t="shared" si="4274"/>
        <v>0</v>
      </c>
      <c r="AI2809" s="638">
        <f t="shared" ref="AI2809:AS2809" si="4275">AI2808</f>
        <v>0</v>
      </c>
      <c r="AJ2809" s="130">
        <f t="shared" si="4275"/>
        <v>0</v>
      </c>
      <c r="AK2809" s="130">
        <f t="shared" si="4275"/>
        <v>0</v>
      </c>
      <c r="AL2809" s="130">
        <f t="shared" si="4275"/>
        <v>0</v>
      </c>
      <c r="AM2809" s="130">
        <f t="shared" si="4275"/>
        <v>0</v>
      </c>
      <c r="AN2809" s="130">
        <f t="shared" si="4275"/>
        <v>0</v>
      </c>
      <c r="AO2809" s="665"/>
      <c r="AP2809" s="130">
        <f t="shared" si="4275"/>
        <v>0</v>
      </c>
      <c r="AQ2809" s="130">
        <f t="shared" si="4275"/>
        <v>0</v>
      </c>
      <c r="AR2809" s="130">
        <f t="shared" si="4275"/>
        <v>0</v>
      </c>
      <c r="AS2809" s="130">
        <f t="shared" si="4275"/>
        <v>0</v>
      </c>
      <c r="AT2809" s="665"/>
      <c r="AU2809" s="130">
        <f t="shared" ref="AU2809:BE2809" si="4276">AU2808</f>
        <v>0</v>
      </c>
      <c r="AV2809" s="665">
        <f t="shared" ref="AV2809" si="4277">AV2808</f>
        <v>0</v>
      </c>
      <c r="AW2809" s="845">
        <f t="shared" si="4276"/>
        <v>0</v>
      </c>
      <c r="AX2809" s="314">
        <f t="shared" si="4276"/>
        <v>567614</v>
      </c>
      <c r="AY2809" s="131">
        <f t="shared" si="4276"/>
        <v>0</v>
      </c>
      <c r="AZ2809" s="132">
        <f t="shared" si="4276"/>
        <v>-567614</v>
      </c>
      <c r="BA2809" s="340">
        <f t="shared" si="4276"/>
        <v>-2</v>
      </c>
      <c r="BB2809" s="310">
        <f t="shared" si="4276"/>
        <v>567614</v>
      </c>
      <c r="BC2809" s="131">
        <f t="shared" si="4276"/>
        <v>0</v>
      </c>
      <c r="BD2809" s="132">
        <f t="shared" si="4276"/>
        <v>-567614</v>
      </c>
      <c r="BE2809" s="340">
        <f t="shared" si="4276"/>
        <v>-2</v>
      </c>
      <c r="BG2809" s="826"/>
      <c r="BH2809" s="607"/>
    </row>
    <row r="2810" spans="1:66" ht="12.75" customHeight="1" x14ac:dyDescent="0.25">
      <c r="A2810" s="222"/>
      <c r="C2810" s="116"/>
      <c r="D2810" s="620"/>
      <c r="F2810" s="117"/>
      <c r="G2810" s="690"/>
      <c r="H2810" s="878"/>
      <c r="I2810" s="397"/>
      <c r="J2810" s="380"/>
      <c r="K2810" s="405" t="s">
        <v>208</v>
      </c>
      <c r="L2810" s="731">
        <v>0</v>
      </c>
      <c r="M2810" s="732">
        <v>0</v>
      </c>
      <c r="N2810" s="929">
        <v>0</v>
      </c>
      <c r="O2810" s="530">
        <v>0</v>
      </c>
      <c r="P2810" s="530">
        <v>0</v>
      </c>
      <c r="Q2810" s="641">
        <v>0</v>
      </c>
      <c r="R2810" s="537">
        <v>0</v>
      </c>
      <c r="S2810" s="537">
        <v>0</v>
      </c>
      <c r="T2810" s="537">
        <v>0</v>
      </c>
      <c r="U2810" s="537">
        <v>0</v>
      </c>
      <c r="V2810" s="537">
        <v>0</v>
      </c>
      <c r="W2810" s="530"/>
      <c r="X2810" s="142">
        <v>0</v>
      </c>
      <c r="Y2810" s="142">
        <v>0</v>
      </c>
      <c r="Z2810" s="537">
        <v>0</v>
      </c>
      <c r="AA2810" s="537">
        <v>0</v>
      </c>
      <c r="AB2810" s="530"/>
      <c r="AC2810" s="142">
        <v>0</v>
      </c>
      <c r="AD2810" s="530">
        <v>0</v>
      </c>
      <c r="AE2810" s="842">
        <v>0</v>
      </c>
      <c r="AF2810" s="929">
        <v>0</v>
      </c>
      <c r="AG2810" s="530">
        <v>0</v>
      </c>
      <c r="AH2810" s="530">
        <v>0</v>
      </c>
      <c r="AI2810" s="641">
        <v>0</v>
      </c>
      <c r="AJ2810" s="537">
        <v>0</v>
      </c>
      <c r="AK2810" s="537">
        <v>0</v>
      </c>
      <c r="AL2810" s="537">
        <v>0</v>
      </c>
      <c r="AM2810" s="537">
        <v>0</v>
      </c>
      <c r="AN2810" s="537">
        <v>0</v>
      </c>
      <c r="AO2810" s="530"/>
      <c r="AP2810" s="142">
        <v>0</v>
      </c>
      <c r="AQ2810" s="142">
        <v>0</v>
      </c>
      <c r="AR2810" s="537">
        <v>0</v>
      </c>
      <c r="AS2810" s="537">
        <v>0</v>
      </c>
      <c r="AT2810" s="530"/>
      <c r="AU2810" s="142">
        <v>0</v>
      </c>
      <c r="AV2810" s="530">
        <v>0</v>
      </c>
      <c r="AW2810" s="842">
        <v>0</v>
      </c>
      <c r="AX2810" s="115">
        <v>0</v>
      </c>
      <c r="AY2810" s="5">
        <v>0</v>
      </c>
      <c r="AZ2810" s="5">
        <v>0</v>
      </c>
      <c r="BA2810" s="335">
        <v>0</v>
      </c>
      <c r="BB2810" s="23">
        <v>0</v>
      </c>
      <c r="BC2810" s="5">
        <v>0</v>
      </c>
      <c r="BD2810" s="5">
        <v>0</v>
      </c>
      <c r="BE2810" s="335">
        <v>0</v>
      </c>
      <c r="BG2810" s="826"/>
      <c r="BH2810" s="607"/>
    </row>
    <row r="2811" spans="1:66" ht="12.75" customHeight="1" x14ac:dyDescent="0.25">
      <c r="A2811" s="21"/>
      <c r="B2811" s="112"/>
      <c r="C2811" s="116"/>
      <c r="D2811" s="623"/>
      <c r="E2811" s="278"/>
      <c r="F2811" s="116"/>
      <c r="G2811" s="694"/>
      <c r="H2811" s="878"/>
      <c r="I2811" s="397"/>
      <c r="J2811" s="380"/>
      <c r="K2811" s="405" t="s">
        <v>96</v>
      </c>
      <c r="L2811" s="738">
        <v>0</v>
      </c>
      <c r="M2811" s="739">
        <v>0</v>
      </c>
      <c r="N2811" s="929">
        <v>0</v>
      </c>
      <c r="O2811" s="530">
        <v>0</v>
      </c>
      <c r="P2811" s="530">
        <v>0</v>
      </c>
      <c r="Q2811" s="641">
        <v>0</v>
      </c>
      <c r="R2811" s="537">
        <v>0</v>
      </c>
      <c r="S2811" s="537">
        <v>0</v>
      </c>
      <c r="T2811" s="537">
        <v>0</v>
      </c>
      <c r="U2811" s="537">
        <v>0</v>
      </c>
      <c r="V2811" s="537">
        <v>0</v>
      </c>
      <c r="W2811" s="530"/>
      <c r="X2811" s="142">
        <v>0</v>
      </c>
      <c r="Y2811" s="142">
        <v>0</v>
      </c>
      <c r="Z2811" s="537">
        <v>0</v>
      </c>
      <c r="AA2811" s="537">
        <v>0</v>
      </c>
      <c r="AB2811" s="530"/>
      <c r="AC2811" s="142">
        <v>0</v>
      </c>
      <c r="AD2811" s="530">
        <v>0</v>
      </c>
      <c r="AE2811" s="842">
        <v>0</v>
      </c>
      <c r="AF2811" s="929">
        <v>0</v>
      </c>
      <c r="AG2811" s="530">
        <v>0</v>
      </c>
      <c r="AH2811" s="530">
        <v>0</v>
      </c>
      <c r="AI2811" s="641">
        <v>0</v>
      </c>
      <c r="AJ2811" s="537">
        <v>0</v>
      </c>
      <c r="AK2811" s="537">
        <v>0</v>
      </c>
      <c r="AL2811" s="537">
        <v>0</v>
      </c>
      <c r="AM2811" s="537">
        <v>0</v>
      </c>
      <c r="AN2811" s="537">
        <v>0</v>
      </c>
      <c r="AO2811" s="530"/>
      <c r="AP2811" s="142">
        <v>0</v>
      </c>
      <c r="AQ2811" s="142">
        <v>0</v>
      </c>
      <c r="AR2811" s="537">
        <v>0</v>
      </c>
      <c r="AS2811" s="537">
        <v>0</v>
      </c>
      <c r="AT2811" s="530"/>
      <c r="AU2811" s="142">
        <v>0</v>
      </c>
      <c r="AV2811" s="530">
        <v>0</v>
      </c>
      <c r="AW2811" s="842">
        <v>0</v>
      </c>
      <c r="AX2811" s="115">
        <v>0</v>
      </c>
      <c r="AY2811" s="5">
        <v>0</v>
      </c>
      <c r="AZ2811" s="5">
        <v>0</v>
      </c>
      <c r="BA2811" s="335">
        <v>0</v>
      </c>
      <c r="BB2811" s="23">
        <v>0</v>
      </c>
      <c r="BC2811" s="5">
        <v>0</v>
      </c>
      <c r="BD2811" s="5">
        <v>0</v>
      </c>
      <c r="BE2811" s="335">
        <v>0</v>
      </c>
      <c r="BG2811" s="826"/>
      <c r="BH2811" s="607"/>
    </row>
    <row r="2812" spans="1:66" ht="12.75" customHeight="1" x14ac:dyDescent="0.25">
      <c r="A2812" s="21"/>
      <c r="B2812" s="112"/>
      <c r="C2812" s="116"/>
      <c r="D2812" s="623"/>
      <c r="E2812" s="278"/>
      <c r="F2812" s="116"/>
      <c r="G2812" s="694"/>
      <c r="H2812" s="878"/>
      <c r="I2812" s="397"/>
      <c r="J2812" s="380"/>
      <c r="K2812" s="405" t="s">
        <v>209</v>
      </c>
      <c r="L2812" s="738">
        <v>0</v>
      </c>
      <c r="M2812" s="739">
        <v>0</v>
      </c>
      <c r="N2812" s="929">
        <v>0</v>
      </c>
      <c r="O2812" s="530">
        <v>0</v>
      </c>
      <c r="P2812" s="530">
        <v>0</v>
      </c>
      <c r="Q2812" s="641">
        <v>0</v>
      </c>
      <c r="R2812" s="537">
        <v>0</v>
      </c>
      <c r="S2812" s="537">
        <v>0</v>
      </c>
      <c r="T2812" s="537">
        <v>0</v>
      </c>
      <c r="U2812" s="537">
        <v>0</v>
      </c>
      <c r="V2812" s="537">
        <v>0</v>
      </c>
      <c r="W2812" s="530"/>
      <c r="X2812" s="142">
        <v>0</v>
      </c>
      <c r="Y2812" s="142">
        <v>0</v>
      </c>
      <c r="Z2812" s="537">
        <v>0</v>
      </c>
      <c r="AA2812" s="537">
        <v>0</v>
      </c>
      <c r="AB2812" s="530"/>
      <c r="AC2812" s="142">
        <v>0</v>
      </c>
      <c r="AD2812" s="530">
        <v>0</v>
      </c>
      <c r="AE2812" s="842">
        <v>0</v>
      </c>
      <c r="AF2812" s="929">
        <v>0</v>
      </c>
      <c r="AG2812" s="530">
        <v>0</v>
      </c>
      <c r="AH2812" s="530">
        <v>0</v>
      </c>
      <c r="AI2812" s="641">
        <v>0</v>
      </c>
      <c r="AJ2812" s="537">
        <v>0</v>
      </c>
      <c r="AK2812" s="537">
        <v>0</v>
      </c>
      <c r="AL2812" s="537">
        <v>0</v>
      </c>
      <c r="AM2812" s="537">
        <v>0</v>
      </c>
      <c r="AN2812" s="537">
        <v>0</v>
      </c>
      <c r="AO2812" s="530"/>
      <c r="AP2812" s="142">
        <v>0</v>
      </c>
      <c r="AQ2812" s="142">
        <v>0</v>
      </c>
      <c r="AR2812" s="537">
        <v>0</v>
      </c>
      <c r="AS2812" s="537">
        <v>0</v>
      </c>
      <c r="AT2812" s="530"/>
      <c r="AU2812" s="142">
        <v>0</v>
      </c>
      <c r="AV2812" s="530">
        <v>0</v>
      </c>
      <c r="AW2812" s="842">
        <v>0</v>
      </c>
      <c r="AX2812" s="115">
        <v>0</v>
      </c>
      <c r="AY2812" s="5">
        <v>0</v>
      </c>
      <c r="AZ2812" s="5">
        <v>0</v>
      </c>
      <c r="BA2812" s="335">
        <v>0</v>
      </c>
      <c r="BB2812" s="23">
        <v>0</v>
      </c>
      <c r="BC2812" s="5">
        <v>0</v>
      </c>
      <c r="BD2812" s="5">
        <v>0</v>
      </c>
      <c r="BE2812" s="335">
        <v>0</v>
      </c>
      <c r="BG2812" s="826"/>
      <c r="BH2812" s="607"/>
    </row>
    <row r="2813" spans="1:66" ht="12.75" customHeight="1" x14ac:dyDescent="0.25">
      <c r="A2813" s="21"/>
      <c r="B2813" s="112"/>
      <c r="C2813" s="116"/>
      <c r="D2813" s="623"/>
      <c r="E2813" s="278"/>
      <c r="F2813" s="116"/>
      <c r="G2813" s="694"/>
      <c r="H2813" s="878"/>
      <c r="I2813" s="397"/>
      <c r="J2813" s="380"/>
      <c r="K2813" s="405" t="s">
        <v>210</v>
      </c>
      <c r="L2813" s="738">
        <v>0</v>
      </c>
      <c r="M2813" s="739">
        <v>0</v>
      </c>
      <c r="N2813" s="929">
        <v>0</v>
      </c>
      <c r="O2813" s="530">
        <v>0</v>
      </c>
      <c r="P2813" s="530">
        <v>0</v>
      </c>
      <c r="Q2813" s="641">
        <v>0</v>
      </c>
      <c r="R2813" s="537">
        <v>0</v>
      </c>
      <c r="S2813" s="537">
        <v>0</v>
      </c>
      <c r="T2813" s="537">
        <v>0</v>
      </c>
      <c r="U2813" s="537">
        <v>0</v>
      </c>
      <c r="V2813" s="537">
        <v>0</v>
      </c>
      <c r="W2813" s="530"/>
      <c r="X2813" s="142">
        <v>0</v>
      </c>
      <c r="Y2813" s="142">
        <v>0</v>
      </c>
      <c r="Z2813" s="537">
        <v>0</v>
      </c>
      <c r="AA2813" s="537">
        <v>0</v>
      </c>
      <c r="AB2813" s="530"/>
      <c r="AC2813" s="142">
        <v>0</v>
      </c>
      <c r="AD2813" s="530">
        <v>0</v>
      </c>
      <c r="AE2813" s="842">
        <v>0</v>
      </c>
      <c r="AF2813" s="929">
        <v>0</v>
      </c>
      <c r="AG2813" s="530">
        <v>0</v>
      </c>
      <c r="AH2813" s="530">
        <v>0</v>
      </c>
      <c r="AI2813" s="641">
        <v>0</v>
      </c>
      <c r="AJ2813" s="537">
        <v>0</v>
      </c>
      <c r="AK2813" s="537">
        <v>0</v>
      </c>
      <c r="AL2813" s="537">
        <v>0</v>
      </c>
      <c r="AM2813" s="537">
        <v>0</v>
      </c>
      <c r="AN2813" s="537">
        <v>0</v>
      </c>
      <c r="AO2813" s="530"/>
      <c r="AP2813" s="142">
        <v>0</v>
      </c>
      <c r="AQ2813" s="142">
        <v>0</v>
      </c>
      <c r="AR2813" s="537">
        <v>0</v>
      </c>
      <c r="AS2813" s="537">
        <v>0</v>
      </c>
      <c r="AT2813" s="530"/>
      <c r="AU2813" s="142">
        <v>0</v>
      </c>
      <c r="AV2813" s="530">
        <v>0</v>
      </c>
      <c r="AW2813" s="842">
        <v>0</v>
      </c>
      <c r="AX2813" s="115">
        <v>0</v>
      </c>
      <c r="AY2813" s="5">
        <v>0</v>
      </c>
      <c r="AZ2813" s="5">
        <v>0</v>
      </c>
      <c r="BA2813" s="335">
        <v>0</v>
      </c>
      <c r="BB2813" s="23">
        <v>0</v>
      </c>
      <c r="BC2813" s="5">
        <v>0</v>
      </c>
      <c r="BD2813" s="5">
        <v>0</v>
      </c>
      <c r="BE2813" s="335">
        <v>0</v>
      </c>
      <c r="BG2813" s="826"/>
      <c r="BH2813" s="607"/>
    </row>
    <row r="2814" spans="1:66" s="4" customFormat="1" ht="12.75" customHeight="1" x14ac:dyDescent="0.25">
      <c r="A2814" s="21"/>
      <c r="B2814" s="112"/>
      <c r="C2814" s="116"/>
      <c r="D2814" s="623"/>
      <c r="E2814" s="278"/>
      <c r="F2814" s="116"/>
      <c r="G2814" s="694"/>
      <c r="H2814" s="878"/>
      <c r="I2814" s="397"/>
      <c r="J2814" s="380"/>
      <c r="K2814" s="406" t="s">
        <v>53</v>
      </c>
      <c r="L2814" s="738">
        <v>0</v>
      </c>
      <c r="M2814" s="739">
        <v>0</v>
      </c>
      <c r="N2814" s="929">
        <v>0</v>
      </c>
      <c r="O2814" s="530">
        <v>0</v>
      </c>
      <c r="P2814" s="530">
        <v>0</v>
      </c>
      <c r="Q2814" s="641">
        <v>0</v>
      </c>
      <c r="R2814" s="537">
        <v>0</v>
      </c>
      <c r="S2814" s="537">
        <v>0</v>
      </c>
      <c r="T2814" s="537">
        <v>0</v>
      </c>
      <c r="U2814" s="537">
        <v>0</v>
      </c>
      <c r="V2814" s="537">
        <v>0</v>
      </c>
      <c r="W2814" s="530"/>
      <c r="X2814" s="142">
        <v>0</v>
      </c>
      <c r="Y2814" s="142">
        <v>0</v>
      </c>
      <c r="Z2814" s="537">
        <v>0</v>
      </c>
      <c r="AA2814" s="537">
        <v>0</v>
      </c>
      <c r="AB2814" s="530"/>
      <c r="AC2814" s="142">
        <v>0</v>
      </c>
      <c r="AD2814" s="530">
        <v>0</v>
      </c>
      <c r="AE2814" s="842">
        <v>0</v>
      </c>
      <c r="AF2814" s="929">
        <v>0</v>
      </c>
      <c r="AG2814" s="530">
        <v>0</v>
      </c>
      <c r="AH2814" s="530">
        <v>0</v>
      </c>
      <c r="AI2814" s="641">
        <v>0</v>
      </c>
      <c r="AJ2814" s="537">
        <v>0</v>
      </c>
      <c r="AK2814" s="537">
        <v>0</v>
      </c>
      <c r="AL2814" s="537">
        <v>0</v>
      </c>
      <c r="AM2814" s="537">
        <v>0</v>
      </c>
      <c r="AN2814" s="537">
        <v>0</v>
      </c>
      <c r="AO2814" s="530"/>
      <c r="AP2814" s="142">
        <v>0</v>
      </c>
      <c r="AQ2814" s="142">
        <v>0</v>
      </c>
      <c r="AR2814" s="537">
        <v>0</v>
      </c>
      <c r="AS2814" s="537">
        <v>0</v>
      </c>
      <c r="AT2814" s="530"/>
      <c r="AU2814" s="142">
        <v>0</v>
      </c>
      <c r="AV2814" s="530">
        <v>0</v>
      </c>
      <c r="AW2814" s="842">
        <v>0</v>
      </c>
      <c r="AX2814" s="115">
        <v>0</v>
      </c>
      <c r="AY2814" s="5">
        <v>0</v>
      </c>
      <c r="AZ2814" s="5">
        <v>0</v>
      </c>
      <c r="BA2814" s="335">
        <v>0</v>
      </c>
      <c r="BB2814" s="23">
        <v>0</v>
      </c>
      <c r="BC2814" s="5">
        <v>0</v>
      </c>
      <c r="BD2814" s="5">
        <v>0</v>
      </c>
      <c r="BE2814" s="335">
        <v>0</v>
      </c>
      <c r="BF2814" s="41"/>
      <c r="BG2814" s="826"/>
      <c r="BH2814" s="607"/>
      <c r="BI2814" s="41"/>
      <c r="BJ2814" s="41"/>
      <c r="BK2814" s="41"/>
      <c r="BL2814" s="41"/>
      <c r="BM2814" s="41"/>
      <c r="BN2814" s="41"/>
    </row>
    <row r="2815" spans="1:66" s="27" customFormat="1" ht="12.75" customHeight="1" x14ac:dyDescent="0.25">
      <c r="A2815" s="21"/>
      <c r="B2815" s="112"/>
      <c r="C2815" s="116"/>
      <c r="D2815" s="623"/>
      <c r="E2815" s="278"/>
      <c r="F2815" s="116"/>
      <c r="G2815" s="694"/>
      <c r="H2815" s="878"/>
      <c r="I2815" s="397"/>
      <c r="J2815" s="380"/>
      <c r="K2815" s="405"/>
      <c r="L2815" s="738"/>
      <c r="M2815" s="739"/>
      <c r="N2815" s="932"/>
      <c r="O2815" s="125"/>
      <c r="P2815" s="125"/>
      <c r="Q2815" s="642"/>
      <c r="R2815" s="538"/>
      <c r="S2815" s="538"/>
      <c r="T2815" s="538"/>
      <c r="U2815" s="538"/>
      <c r="V2815" s="538"/>
      <c r="W2815" s="532"/>
      <c r="X2815" s="143"/>
      <c r="Y2815" s="143"/>
      <c r="Z2815" s="553"/>
      <c r="AA2815" s="553"/>
      <c r="AB2815" s="532"/>
      <c r="AC2815" s="594"/>
      <c r="AD2815" s="125"/>
      <c r="AE2815" s="848"/>
      <c r="AF2815" s="932"/>
      <c r="AG2815" s="125"/>
      <c r="AH2815" s="125"/>
      <c r="AI2815" s="642"/>
      <c r="AJ2815" s="538"/>
      <c r="AK2815" s="538"/>
      <c r="AL2815" s="538"/>
      <c r="AM2815" s="538"/>
      <c r="AN2815" s="538"/>
      <c r="AO2815" s="532"/>
      <c r="AP2815" s="143"/>
      <c r="AQ2815" s="143"/>
      <c r="AR2815" s="553"/>
      <c r="AS2815" s="553"/>
      <c r="AT2815" s="532"/>
      <c r="AU2815" s="594"/>
      <c r="AV2815" s="125"/>
      <c r="AW2815" s="848"/>
      <c r="AX2815" s="124"/>
      <c r="AY2815" s="6"/>
      <c r="AZ2815" s="6"/>
      <c r="BA2815" s="341"/>
      <c r="BB2815" s="311"/>
      <c r="BC2815" s="6"/>
      <c r="BD2815" s="6"/>
      <c r="BE2815" s="341"/>
      <c r="BF2815" s="41"/>
      <c r="BG2815" s="826"/>
      <c r="BH2815" s="607"/>
      <c r="BI2815" s="40"/>
      <c r="BJ2815" s="40"/>
      <c r="BK2815" s="40"/>
      <c r="BL2815" s="40"/>
      <c r="BM2815" s="40"/>
      <c r="BN2815" s="40"/>
    </row>
    <row r="2816" spans="1:66" ht="12.75" customHeight="1" x14ac:dyDescent="0.25">
      <c r="A2816" s="223"/>
      <c r="B2816" s="205"/>
      <c r="C2816" s="251"/>
      <c r="D2816" s="619"/>
      <c r="E2816" s="274"/>
      <c r="F2816" s="299"/>
      <c r="G2816" s="694"/>
      <c r="H2816" s="878"/>
      <c r="I2816" s="397"/>
      <c r="J2816" s="380"/>
      <c r="K2816" s="442"/>
      <c r="L2816" s="748"/>
      <c r="M2816" s="749"/>
      <c r="N2816" s="934"/>
      <c r="O2816" s="44"/>
      <c r="P2816" s="44"/>
      <c r="Q2816" s="644"/>
      <c r="R2816" s="542"/>
      <c r="S2816" s="542"/>
      <c r="T2816" s="542"/>
      <c r="U2816" s="542"/>
      <c r="V2816" s="542"/>
      <c r="W2816" s="534"/>
      <c r="X2816" s="146"/>
      <c r="Y2816" s="146"/>
      <c r="Z2816" s="556"/>
      <c r="AA2816" s="556"/>
      <c r="AB2816" s="534"/>
      <c r="AC2816" s="597"/>
      <c r="AD2816" s="44"/>
      <c r="AE2816" s="841"/>
      <c r="AF2816" s="934"/>
      <c r="AG2816" s="44"/>
      <c r="AH2816" s="44"/>
      <c r="AI2816" s="644"/>
      <c r="AJ2816" s="542"/>
      <c r="AK2816" s="542"/>
      <c r="AL2816" s="542"/>
      <c r="AM2816" s="542"/>
      <c r="AN2816" s="542"/>
      <c r="AO2816" s="534"/>
      <c r="AP2816" s="146"/>
      <c r="AQ2816" s="146"/>
      <c r="AR2816" s="556"/>
      <c r="AS2816" s="556"/>
      <c r="AT2816" s="534"/>
      <c r="AU2816" s="597"/>
      <c r="AV2816" s="44"/>
      <c r="AW2816" s="841"/>
      <c r="AX2816" s="312"/>
      <c r="AY2816" s="14"/>
      <c r="AZ2816" s="14"/>
      <c r="BA2816" s="334"/>
      <c r="BB2816" s="309"/>
      <c r="BC2816" s="14"/>
      <c r="BD2816" s="14"/>
      <c r="BE2816" s="334"/>
      <c r="BG2816" s="826"/>
      <c r="BH2816" s="607"/>
    </row>
    <row r="2817" spans="1:60" ht="12.75" customHeight="1" x14ac:dyDescent="0.25">
      <c r="A2817" s="21"/>
      <c r="B2817" s="112"/>
      <c r="C2817" s="116"/>
      <c r="D2817" s="623"/>
      <c r="E2817" s="278"/>
      <c r="F2817" s="116"/>
      <c r="G2817" s="694"/>
      <c r="H2817" s="878"/>
      <c r="I2817" s="397"/>
      <c r="J2817" s="380"/>
      <c r="K2817" s="400" t="s">
        <v>6615</v>
      </c>
      <c r="L2817" s="738"/>
      <c r="M2817" s="739"/>
      <c r="N2817" s="931"/>
      <c r="O2817" s="923"/>
      <c r="P2817" s="923"/>
      <c r="Q2817" s="641"/>
      <c r="R2817" s="537"/>
      <c r="S2817" s="537"/>
      <c r="T2817" s="537"/>
      <c r="U2817" s="537"/>
      <c r="V2817" s="537"/>
      <c r="W2817" s="531"/>
      <c r="X2817" s="141"/>
      <c r="Y2817" s="141"/>
      <c r="Z2817" s="552"/>
      <c r="AA2817" s="552"/>
      <c r="AB2817" s="531"/>
      <c r="AC2817" s="593"/>
      <c r="AD2817" s="923"/>
      <c r="AE2817" s="846"/>
      <c r="AF2817" s="931"/>
      <c r="AG2817" s="923"/>
      <c r="AH2817" s="923"/>
      <c r="AI2817" s="641"/>
      <c r="AJ2817" s="537"/>
      <c r="AK2817" s="537"/>
      <c r="AL2817" s="537"/>
      <c r="AM2817" s="537"/>
      <c r="AN2817" s="537"/>
      <c r="AO2817" s="531"/>
      <c r="AP2817" s="141"/>
      <c r="AQ2817" s="141"/>
      <c r="AR2817" s="552"/>
      <c r="AS2817" s="552"/>
      <c r="AT2817" s="531"/>
      <c r="AU2817" s="593"/>
      <c r="AV2817" s="923"/>
      <c r="AW2817" s="846"/>
      <c r="AX2817" s="115"/>
      <c r="AY2817" s="5"/>
      <c r="AZ2817" s="5"/>
      <c r="BA2817" s="335"/>
      <c r="BC2817" s="5"/>
      <c r="BD2817" s="5"/>
      <c r="BE2817" s="335"/>
      <c r="BG2817" s="826"/>
      <c r="BH2817" s="607"/>
    </row>
    <row r="2818" spans="1:60" x14ac:dyDescent="0.25">
      <c r="A2818" s="21"/>
      <c r="B2818" s="112"/>
      <c r="C2818" s="116"/>
      <c r="D2818" s="623"/>
      <c r="E2818" s="278"/>
      <c r="F2818" s="116"/>
      <c r="G2818" s="694"/>
      <c r="H2818" s="878"/>
      <c r="I2818" s="397"/>
      <c r="J2818" s="380"/>
      <c r="K2818" s="467" t="s">
        <v>279</v>
      </c>
      <c r="L2818" s="738"/>
      <c r="M2818" s="739"/>
      <c r="N2818" s="931"/>
      <c r="O2818" s="923"/>
      <c r="P2818" s="923"/>
      <c r="Q2818" s="641"/>
      <c r="R2818" s="537"/>
      <c r="S2818" s="537"/>
      <c r="T2818" s="537"/>
      <c r="U2818" s="537"/>
      <c r="V2818" s="537"/>
      <c r="W2818" s="531"/>
      <c r="X2818" s="141"/>
      <c r="Y2818" s="141"/>
      <c r="Z2818" s="552"/>
      <c r="AA2818" s="552"/>
      <c r="AB2818" s="531"/>
      <c r="AC2818" s="593"/>
      <c r="AD2818" s="923"/>
      <c r="AE2818" s="846"/>
      <c r="AF2818" s="931"/>
      <c r="AG2818" s="923"/>
      <c r="AH2818" s="923"/>
      <c r="AI2818" s="641"/>
      <c r="AJ2818" s="537"/>
      <c r="AK2818" s="537"/>
      <c r="AL2818" s="537"/>
      <c r="AM2818" s="537"/>
      <c r="AN2818" s="537"/>
      <c r="AO2818" s="531"/>
      <c r="AP2818" s="141"/>
      <c r="AQ2818" s="141"/>
      <c r="AR2818" s="552"/>
      <c r="AS2818" s="552"/>
      <c r="AT2818" s="531"/>
      <c r="AU2818" s="593"/>
      <c r="AV2818" s="923"/>
      <c r="AW2818" s="846"/>
      <c r="AX2818" s="115"/>
      <c r="AY2818" s="5"/>
      <c r="AZ2818" s="5"/>
      <c r="BA2818" s="335"/>
      <c r="BC2818" s="5"/>
      <c r="BD2818" s="5"/>
      <c r="BE2818" s="335"/>
      <c r="BG2818" s="826"/>
      <c r="BH2818" s="607"/>
    </row>
    <row r="2819" spans="1:60" ht="12.75" customHeight="1" x14ac:dyDescent="0.25">
      <c r="A2819" s="21"/>
      <c r="B2819" s="112"/>
      <c r="C2819" s="116"/>
      <c r="D2819" s="623"/>
      <c r="E2819" s="278"/>
      <c r="F2819" s="116"/>
      <c r="G2819" s="694"/>
      <c r="H2819" s="878"/>
      <c r="I2819" s="397"/>
      <c r="J2819" s="380"/>
      <c r="K2819" s="408"/>
      <c r="L2819" s="738"/>
      <c r="M2819" s="739"/>
      <c r="N2819" s="931"/>
      <c r="O2819" s="923"/>
      <c r="P2819" s="923"/>
      <c r="Q2819" s="641"/>
      <c r="R2819" s="537"/>
      <c r="S2819" s="537"/>
      <c r="T2819" s="537"/>
      <c r="U2819" s="537"/>
      <c r="V2819" s="537"/>
      <c r="W2819" s="531"/>
      <c r="X2819" s="141"/>
      <c r="Y2819" s="141"/>
      <c r="Z2819" s="552"/>
      <c r="AA2819" s="552"/>
      <c r="AB2819" s="531"/>
      <c r="AC2819" s="593"/>
      <c r="AD2819" s="923"/>
      <c r="AE2819" s="846"/>
      <c r="AF2819" s="931"/>
      <c r="AG2819" s="923"/>
      <c r="AH2819" s="923"/>
      <c r="AI2819" s="641"/>
      <c r="AJ2819" s="537"/>
      <c r="AK2819" s="537"/>
      <c r="AL2819" s="537"/>
      <c r="AM2819" s="537"/>
      <c r="AN2819" s="537"/>
      <c r="AO2819" s="531"/>
      <c r="AP2819" s="141"/>
      <c r="AQ2819" s="141"/>
      <c r="AR2819" s="552"/>
      <c r="AS2819" s="552"/>
      <c r="AT2819" s="531"/>
      <c r="AU2819" s="593"/>
      <c r="AV2819" s="923"/>
      <c r="AW2819" s="846"/>
      <c r="AX2819" s="115"/>
      <c r="AY2819" s="5"/>
      <c r="AZ2819" s="5"/>
      <c r="BA2819" s="335"/>
      <c r="BC2819" s="5"/>
      <c r="BD2819" s="5"/>
      <c r="BE2819" s="335"/>
      <c r="BG2819" s="826"/>
      <c r="BH2819" s="607"/>
    </row>
    <row r="2820" spans="1:60" ht="30.6" x14ac:dyDescent="0.25">
      <c r="A2820" s="222" t="s">
        <v>6127</v>
      </c>
      <c r="B2820" s="112">
        <v>18</v>
      </c>
      <c r="C2820" s="116" t="s">
        <v>0</v>
      </c>
      <c r="D2820" s="620">
        <v>1000</v>
      </c>
      <c r="F2820" s="117">
        <v>16</v>
      </c>
      <c r="G2820" s="694">
        <v>3</v>
      </c>
      <c r="H2820" s="878" t="str">
        <f t="shared" si="4251"/>
        <v>107</v>
      </c>
      <c r="I2820" s="397" t="s">
        <v>3260</v>
      </c>
      <c r="J2820" s="380" t="s">
        <v>3009</v>
      </c>
      <c r="K2820" s="408" t="s">
        <v>420</v>
      </c>
      <c r="L2820" s="733">
        <v>187610</v>
      </c>
      <c r="M2820" s="734">
        <v>187610</v>
      </c>
      <c r="N2820" s="931"/>
      <c r="O2820" s="530">
        <f t="shared" ref="O2820" si="4278">IF(N2820&gt;L2820,"0 ",N2820-L2820)</f>
        <v>-187610</v>
      </c>
      <c r="P2820" s="530" t="str">
        <f t="shared" ref="P2820" si="4279">IF(N2820&lt;L2820,"0 ",N2820-L2820)</f>
        <v xml:space="preserve">0 </v>
      </c>
      <c r="Q2820" s="646"/>
      <c r="R2820" s="536"/>
      <c r="S2820" s="536"/>
      <c r="T2820" s="536"/>
      <c r="U2820" s="536"/>
      <c r="V2820" s="536"/>
      <c r="W2820" s="683" t="str">
        <f>IF(SUM(Q2820:V2820)=X2820,"OK",SUM(Q2820:V2820)-X2820)</f>
        <v>OK</v>
      </c>
      <c r="X2820" s="141"/>
      <c r="Y2820" s="141"/>
      <c r="Z2820" s="552"/>
      <c r="AA2820" s="552"/>
      <c r="AB2820" s="683" t="str">
        <f>IF(SUM(Z2820:AA2820)=AC2820,"OK",SUM(Z2820:AA2820)-AC2820)</f>
        <v>OK</v>
      </c>
      <c r="AC2820" s="593"/>
      <c r="AD2820" s="530">
        <f t="shared" ref="AD2820" si="4280">X2820+Y2820+AC2820</f>
        <v>0</v>
      </c>
      <c r="AE2820" s="842">
        <f t="shared" ref="AE2820" si="4281">N2820+AD2820</f>
        <v>0</v>
      </c>
      <c r="AF2820" s="931"/>
      <c r="AG2820" s="530">
        <f t="shared" ref="AG2820" si="4282">IF(AF2820&gt;M2820,"0 ",AF2820-M2820)</f>
        <v>-187610</v>
      </c>
      <c r="AH2820" s="530" t="str">
        <f t="shared" ref="AH2820" si="4283">IF(AF2820&lt;M2820,"0 ",AF2820-M2820)</f>
        <v xml:space="preserve">0 </v>
      </c>
      <c r="AI2820" s="641"/>
      <c r="AJ2820" s="537"/>
      <c r="AK2820" s="537"/>
      <c r="AL2820" s="537"/>
      <c r="AM2820" s="537"/>
      <c r="AN2820" s="537"/>
      <c r="AO2820" s="683" t="str">
        <f>IF(SUM(AI2820:AN2820)=AP2820,"OK",SUM(AI2820:AN2820)-AP2820)</f>
        <v>OK</v>
      </c>
      <c r="AP2820" s="141"/>
      <c r="AQ2820" s="141"/>
      <c r="AR2820" s="552"/>
      <c r="AS2820" s="552"/>
      <c r="AT2820" s="683" t="str">
        <f>IF(SUM(AR2820:AS2820)=AU2820,"OK",SUM(AR2820:AS2820)-AU2820)</f>
        <v>OK</v>
      </c>
      <c r="AU2820" s="593"/>
      <c r="AV2820" s="530">
        <f t="shared" ref="AV2820" si="4284">AP2820+AQ2820+AU2820</f>
        <v>0</v>
      </c>
      <c r="AW2820" s="842">
        <f t="shared" ref="AW2820" si="4285">AF2820+AV2820</f>
        <v>0</v>
      </c>
      <c r="AX2820" s="115">
        <f>L2820</f>
        <v>187610</v>
      </c>
      <c r="AY2820" s="5">
        <f>AE2820</f>
        <v>0</v>
      </c>
      <c r="AZ2820" s="7">
        <f>AY2820-AX2820</f>
        <v>-187610</v>
      </c>
      <c r="BA2820" s="335">
        <f>AZ2820/AX2820</f>
        <v>-1</v>
      </c>
      <c r="BB2820" s="23">
        <f>M2820</f>
        <v>187610</v>
      </c>
      <c r="BC2820" s="5">
        <f>AW2820</f>
        <v>0</v>
      </c>
      <c r="BD2820" s="7">
        <f>BC2820-BB2820</f>
        <v>-187610</v>
      </c>
      <c r="BE2820" s="335">
        <f>BD2820/BB2820</f>
        <v>-1</v>
      </c>
      <c r="BG2820" s="826" t="str">
        <f>RIGHT(LEFT(I2820,3),2)&amp;"."&amp;RIGHT(LEFT(I2820,5),2)</f>
        <v>41.40</v>
      </c>
      <c r="BH2820" s="607" t="b">
        <f>COUNTIF('Codes SEC'!$B$2:$B$250,Ministres!BG2820)&gt;0</f>
        <v>1</v>
      </c>
    </row>
    <row r="2821" spans="1:60" ht="12.75" customHeight="1" x14ac:dyDescent="0.25">
      <c r="A2821" s="227"/>
      <c r="B2821" s="209"/>
      <c r="C2821" s="253"/>
      <c r="D2821" s="625"/>
      <c r="E2821" s="280"/>
      <c r="F2821" s="253"/>
      <c r="G2821" s="695"/>
      <c r="H2821" s="886"/>
      <c r="I2821" s="403"/>
      <c r="J2821" s="381"/>
      <c r="K2821" s="514" t="s">
        <v>95</v>
      </c>
      <c r="L2821" s="318">
        <f t="shared" ref="L2821:P2821" si="4286">L2820</f>
        <v>187610</v>
      </c>
      <c r="M2821" s="737">
        <f t="shared" si="4286"/>
        <v>187610</v>
      </c>
      <c r="N2821" s="930">
        <f t="shared" si="4286"/>
        <v>0</v>
      </c>
      <c r="O2821" s="790">
        <f t="shared" si="4286"/>
        <v>-187610</v>
      </c>
      <c r="P2821" s="790" t="str">
        <f t="shared" si="4286"/>
        <v xml:space="preserve">0 </v>
      </c>
      <c r="Q2821" s="787">
        <f t="shared" ref="Q2821:V2821" si="4287">Q2820</f>
        <v>0</v>
      </c>
      <c r="R2821" s="648">
        <f t="shared" si="4287"/>
        <v>0</v>
      </c>
      <c r="S2821" s="648">
        <f t="shared" si="4287"/>
        <v>0</v>
      </c>
      <c r="T2821" s="648">
        <f t="shared" si="4287"/>
        <v>0</v>
      </c>
      <c r="U2821" s="648">
        <f t="shared" si="4287"/>
        <v>0</v>
      </c>
      <c r="V2821" s="648">
        <f t="shared" si="4287"/>
        <v>0</v>
      </c>
      <c r="W2821" s="790"/>
      <c r="X2821" s="649">
        <f>X2820</f>
        <v>0</v>
      </c>
      <c r="Y2821" s="649">
        <f>Y2820</f>
        <v>0</v>
      </c>
      <c r="Z2821" s="648">
        <f>Z2820</f>
        <v>0</v>
      </c>
      <c r="AA2821" s="648">
        <f>AA2820</f>
        <v>0</v>
      </c>
      <c r="AB2821" s="790"/>
      <c r="AC2821" s="649">
        <f t="shared" ref="AC2821:AN2821" si="4288">AC2820</f>
        <v>0</v>
      </c>
      <c r="AD2821" s="790">
        <f>AD2820</f>
        <v>0</v>
      </c>
      <c r="AE2821" s="843">
        <f>AE2820</f>
        <v>0</v>
      </c>
      <c r="AF2821" s="930">
        <f t="shared" ref="AF2821:AH2821" si="4289">AF2820</f>
        <v>0</v>
      </c>
      <c r="AG2821" s="790">
        <f t="shared" si="4289"/>
        <v>-187610</v>
      </c>
      <c r="AH2821" s="790" t="str">
        <f t="shared" si="4289"/>
        <v xml:space="preserve">0 </v>
      </c>
      <c r="AI2821" s="787">
        <f t="shared" si="4288"/>
        <v>0</v>
      </c>
      <c r="AJ2821" s="648">
        <f t="shared" si="4288"/>
        <v>0</v>
      </c>
      <c r="AK2821" s="648">
        <f t="shared" si="4288"/>
        <v>0</v>
      </c>
      <c r="AL2821" s="648">
        <f t="shared" si="4288"/>
        <v>0</v>
      </c>
      <c r="AM2821" s="648">
        <f t="shared" si="4288"/>
        <v>0</v>
      </c>
      <c r="AN2821" s="648">
        <f t="shared" si="4288"/>
        <v>0</v>
      </c>
      <c r="AO2821" s="790"/>
      <c r="AP2821" s="649">
        <f>AP2820</f>
        <v>0</v>
      </c>
      <c r="AQ2821" s="649">
        <f>AQ2820</f>
        <v>0</v>
      </c>
      <c r="AR2821" s="648">
        <f>AR2820</f>
        <v>0</v>
      </c>
      <c r="AS2821" s="648">
        <f>AS2820</f>
        <v>0</v>
      </c>
      <c r="AT2821" s="790"/>
      <c r="AU2821" s="649">
        <f t="shared" ref="AU2821:BE2821" si="4290">AU2820</f>
        <v>0</v>
      </c>
      <c r="AV2821" s="790">
        <f>AV2820</f>
        <v>0</v>
      </c>
      <c r="AW2821" s="843">
        <f>AW2820</f>
        <v>0</v>
      </c>
      <c r="AX2821" s="336">
        <f t="shared" si="4290"/>
        <v>187610</v>
      </c>
      <c r="AY2821" s="337">
        <f t="shared" si="4290"/>
        <v>0</v>
      </c>
      <c r="AZ2821" s="338">
        <f t="shared" si="4290"/>
        <v>-187610</v>
      </c>
      <c r="BA2821" s="339">
        <f t="shared" si="4290"/>
        <v>-1</v>
      </c>
      <c r="BB2821" s="322">
        <f t="shared" si="4290"/>
        <v>187610</v>
      </c>
      <c r="BC2821" s="337">
        <f t="shared" si="4290"/>
        <v>0</v>
      </c>
      <c r="BD2821" s="338">
        <f t="shared" si="4290"/>
        <v>-187610</v>
      </c>
      <c r="BE2821" s="339">
        <f t="shared" si="4290"/>
        <v>-1</v>
      </c>
      <c r="BG2821" s="826"/>
      <c r="BH2821" s="607"/>
    </row>
    <row r="2822" spans="1:60" ht="12.75" customHeight="1" x14ac:dyDescent="0.25">
      <c r="A2822" s="226"/>
      <c r="B2822" s="207"/>
      <c r="C2822" s="254"/>
      <c r="D2822" s="300"/>
      <c r="E2822" s="276"/>
      <c r="F2822" s="300"/>
      <c r="G2822" s="696"/>
      <c r="H2822" s="887"/>
      <c r="I2822" s="444"/>
      <c r="J2822" s="393"/>
      <c r="K2822" s="404" t="s">
        <v>3706</v>
      </c>
      <c r="L2822" s="729">
        <f t="shared" ref="L2822:P2822" si="4291">L2821</f>
        <v>187610</v>
      </c>
      <c r="M2822" s="730">
        <f t="shared" si="4291"/>
        <v>187610</v>
      </c>
      <c r="N2822" s="844">
        <f t="shared" si="4291"/>
        <v>0</v>
      </c>
      <c r="O2822" s="665">
        <f t="shared" si="4291"/>
        <v>-187610</v>
      </c>
      <c r="P2822" s="665" t="str">
        <f t="shared" si="4291"/>
        <v xml:space="preserve">0 </v>
      </c>
      <c r="Q2822" s="638">
        <f t="shared" ref="Q2822:AA2822" si="4292">Q2821</f>
        <v>0</v>
      </c>
      <c r="R2822" s="130">
        <f t="shared" si="4292"/>
        <v>0</v>
      </c>
      <c r="S2822" s="130">
        <f t="shared" si="4292"/>
        <v>0</v>
      </c>
      <c r="T2822" s="130">
        <f t="shared" si="4292"/>
        <v>0</v>
      </c>
      <c r="U2822" s="130">
        <f t="shared" si="4292"/>
        <v>0</v>
      </c>
      <c r="V2822" s="130">
        <f t="shared" si="4292"/>
        <v>0</v>
      </c>
      <c r="W2822" s="665"/>
      <c r="X2822" s="130">
        <f t="shared" si="4292"/>
        <v>0</v>
      </c>
      <c r="Y2822" s="130">
        <f t="shared" si="4292"/>
        <v>0</v>
      </c>
      <c r="Z2822" s="130">
        <f t="shared" si="4292"/>
        <v>0</v>
      </c>
      <c r="AA2822" s="130">
        <f t="shared" si="4292"/>
        <v>0</v>
      </c>
      <c r="AB2822" s="665"/>
      <c r="AC2822" s="130">
        <f>AC2821</f>
        <v>0</v>
      </c>
      <c r="AD2822" s="665">
        <f>AD2821</f>
        <v>0</v>
      </c>
      <c r="AE2822" s="845">
        <f>AE2821</f>
        <v>0</v>
      </c>
      <c r="AF2822" s="844">
        <f t="shared" ref="AF2822:AH2822" si="4293">AF2821</f>
        <v>0</v>
      </c>
      <c r="AG2822" s="665">
        <f t="shared" si="4293"/>
        <v>-187610</v>
      </c>
      <c r="AH2822" s="665" t="str">
        <f t="shared" si="4293"/>
        <v xml:space="preserve">0 </v>
      </c>
      <c r="AI2822" s="638">
        <f t="shared" ref="AI2822:AS2822" si="4294">AI2821</f>
        <v>0</v>
      </c>
      <c r="AJ2822" s="130">
        <f t="shared" si="4294"/>
        <v>0</v>
      </c>
      <c r="AK2822" s="130">
        <f t="shared" si="4294"/>
        <v>0</v>
      </c>
      <c r="AL2822" s="130">
        <f t="shared" si="4294"/>
        <v>0</v>
      </c>
      <c r="AM2822" s="130">
        <f t="shared" si="4294"/>
        <v>0</v>
      </c>
      <c r="AN2822" s="130">
        <f t="shared" si="4294"/>
        <v>0</v>
      </c>
      <c r="AO2822" s="665"/>
      <c r="AP2822" s="130">
        <f t="shared" si="4294"/>
        <v>0</v>
      </c>
      <c r="AQ2822" s="130">
        <f t="shared" si="4294"/>
        <v>0</v>
      </c>
      <c r="AR2822" s="130">
        <f t="shared" si="4294"/>
        <v>0</v>
      </c>
      <c r="AS2822" s="130">
        <f t="shared" si="4294"/>
        <v>0</v>
      </c>
      <c r="AT2822" s="665"/>
      <c r="AU2822" s="130">
        <f>AU2821</f>
        <v>0</v>
      </c>
      <c r="AV2822" s="665">
        <f>AV2821</f>
        <v>0</v>
      </c>
      <c r="AW2822" s="845">
        <f>AW2821</f>
        <v>0</v>
      </c>
      <c r="AX2822" s="314">
        <f t="shared" ref="AX2822:BE2822" si="4295">AX2821</f>
        <v>187610</v>
      </c>
      <c r="AY2822" s="131">
        <f t="shared" si="4295"/>
        <v>0</v>
      </c>
      <c r="AZ2822" s="132">
        <f t="shared" si="4295"/>
        <v>-187610</v>
      </c>
      <c r="BA2822" s="340">
        <f t="shared" si="4295"/>
        <v>-1</v>
      </c>
      <c r="BB2822" s="310">
        <f t="shared" si="4295"/>
        <v>187610</v>
      </c>
      <c r="BC2822" s="131">
        <f t="shared" si="4295"/>
        <v>0</v>
      </c>
      <c r="BD2822" s="132">
        <f t="shared" si="4295"/>
        <v>-187610</v>
      </c>
      <c r="BE2822" s="340">
        <f t="shared" si="4295"/>
        <v>-1</v>
      </c>
      <c r="BG2822" s="826"/>
      <c r="BH2822" s="607"/>
    </row>
    <row r="2823" spans="1:60" ht="12.75" customHeight="1" x14ac:dyDescent="0.25">
      <c r="A2823" s="222"/>
      <c r="C2823" s="116"/>
      <c r="D2823" s="620"/>
      <c r="F2823" s="117"/>
      <c r="G2823" s="690"/>
      <c r="H2823" s="878"/>
      <c r="I2823" s="397"/>
      <c r="J2823" s="380"/>
      <c r="K2823" s="405" t="s">
        <v>208</v>
      </c>
      <c r="L2823" s="731">
        <v>0</v>
      </c>
      <c r="M2823" s="732">
        <v>0</v>
      </c>
      <c r="N2823" s="929">
        <v>0</v>
      </c>
      <c r="O2823" s="530">
        <v>0</v>
      </c>
      <c r="P2823" s="530">
        <v>0</v>
      </c>
      <c r="Q2823" s="641">
        <v>0</v>
      </c>
      <c r="R2823" s="537">
        <v>0</v>
      </c>
      <c r="S2823" s="537">
        <v>0</v>
      </c>
      <c r="T2823" s="537">
        <v>0</v>
      </c>
      <c r="U2823" s="537">
        <v>0</v>
      </c>
      <c r="V2823" s="537">
        <v>0</v>
      </c>
      <c r="W2823" s="530"/>
      <c r="X2823" s="142">
        <v>0</v>
      </c>
      <c r="Y2823" s="142">
        <v>0</v>
      </c>
      <c r="Z2823" s="537">
        <v>0</v>
      </c>
      <c r="AA2823" s="537">
        <v>0</v>
      </c>
      <c r="AB2823" s="530"/>
      <c r="AC2823" s="142">
        <v>0</v>
      </c>
      <c r="AD2823" s="530">
        <v>0</v>
      </c>
      <c r="AE2823" s="842">
        <v>0</v>
      </c>
      <c r="AF2823" s="929">
        <v>0</v>
      </c>
      <c r="AG2823" s="530">
        <v>0</v>
      </c>
      <c r="AH2823" s="530">
        <v>0</v>
      </c>
      <c r="AI2823" s="641">
        <v>0</v>
      </c>
      <c r="AJ2823" s="537">
        <v>0</v>
      </c>
      <c r="AK2823" s="537">
        <v>0</v>
      </c>
      <c r="AL2823" s="537">
        <v>0</v>
      </c>
      <c r="AM2823" s="537">
        <v>0</v>
      </c>
      <c r="AN2823" s="537">
        <v>0</v>
      </c>
      <c r="AO2823" s="530"/>
      <c r="AP2823" s="142">
        <v>0</v>
      </c>
      <c r="AQ2823" s="142">
        <v>0</v>
      </c>
      <c r="AR2823" s="537">
        <v>0</v>
      </c>
      <c r="AS2823" s="537">
        <v>0</v>
      </c>
      <c r="AT2823" s="530"/>
      <c r="AU2823" s="142">
        <v>0</v>
      </c>
      <c r="AV2823" s="530">
        <v>0</v>
      </c>
      <c r="AW2823" s="842">
        <v>0</v>
      </c>
      <c r="AX2823" s="115">
        <v>0</v>
      </c>
      <c r="AY2823" s="5">
        <v>0</v>
      </c>
      <c r="AZ2823" s="5">
        <v>0</v>
      </c>
      <c r="BA2823" s="335">
        <v>0</v>
      </c>
      <c r="BB2823" s="23">
        <v>0</v>
      </c>
      <c r="BC2823" s="5">
        <v>0</v>
      </c>
      <c r="BD2823" s="5">
        <v>0</v>
      </c>
      <c r="BE2823" s="335">
        <v>0</v>
      </c>
      <c r="BG2823" s="826"/>
      <c r="BH2823" s="607"/>
    </row>
    <row r="2824" spans="1:60" ht="12.75" customHeight="1" x14ac:dyDescent="0.25">
      <c r="A2824" s="21"/>
      <c r="B2824" s="112"/>
      <c r="C2824" s="116"/>
      <c r="D2824" s="623"/>
      <c r="E2824" s="278"/>
      <c r="F2824" s="116"/>
      <c r="G2824" s="694"/>
      <c r="H2824" s="878"/>
      <c r="I2824" s="397"/>
      <c r="J2824" s="380"/>
      <c r="K2824" s="405" t="s">
        <v>96</v>
      </c>
      <c r="L2824" s="738">
        <v>0</v>
      </c>
      <c r="M2824" s="739">
        <v>0</v>
      </c>
      <c r="N2824" s="929">
        <v>0</v>
      </c>
      <c r="O2824" s="530">
        <v>0</v>
      </c>
      <c r="P2824" s="530">
        <v>0</v>
      </c>
      <c r="Q2824" s="641">
        <v>0</v>
      </c>
      <c r="R2824" s="537">
        <v>0</v>
      </c>
      <c r="S2824" s="537">
        <v>0</v>
      </c>
      <c r="T2824" s="537">
        <v>0</v>
      </c>
      <c r="U2824" s="537">
        <v>0</v>
      </c>
      <c r="V2824" s="537">
        <v>0</v>
      </c>
      <c r="W2824" s="530"/>
      <c r="X2824" s="142">
        <v>0</v>
      </c>
      <c r="Y2824" s="142">
        <v>0</v>
      </c>
      <c r="Z2824" s="537">
        <v>0</v>
      </c>
      <c r="AA2824" s="537">
        <v>0</v>
      </c>
      <c r="AB2824" s="530"/>
      <c r="AC2824" s="142">
        <v>0</v>
      </c>
      <c r="AD2824" s="530">
        <v>0</v>
      </c>
      <c r="AE2824" s="842">
        <v>0</v>
      </c>
      <c r="AF2824" s="929">
        <v>0</v>
      </c>
      <c r="AG2824" s="530">
        <v>0</v>
      </c>
      <c r="AH2824" s="530">
        <v>0</v>
      </c>
      <c r="AI2824" s="641">
        <v>0</v>
      </c>
      <c r="AJ2824" s="537">
        <v>0</v>
      </c>
      <c r="AK2824" s="537">
        <v>0</v>
      </c>
      <c r="AL2824" s="537">
        <v>0</v>
      </c>
      <c r="AM2824" s="537">
        <v>0</v>
      </c>
      <c r="AN2824" s="537">
        <v>0</v>
      </c>
      <c r="AO2824" s="530"/>
      <c r="AP2824" s="142">
        <v>0</v>
      </c>
      <c r="AQ2824" s="142">
        <v>0</v>
      </c>
      <c r="AR2824" s="537">
        <v>0</v>
      </c>
      <c r="AS2824" s="537">
        <v>0</v>
      </c>
      <c r="AT2824" s="530"/>
      <c r="AU2824" s="142">
        <v>0</v>
      </c>
      <c r="AV2824" s="530">
        <v>0</v>
      </c>
      <c r="AW2824" s="842">
        <v>0</v>
      </c>
      <c r="AX2824" s="115">
        <v>0</v>
      </c>
      <c r="AY2824" s="5">
        <v>0</v>
      </c>
      <c r="AZ2824" s="5">
        <v>0</v>
      </c>
      <c r="BA2824" s="335">
        <v>0</v>
      </c>
      <c r="BB2824" s="23">
        <v>0</v>
      </c>
      <c r="BC2824" s="5">
        <v>0</v>
      </c>
      <c r="BD2824" s="5">
        <v>0</v>
      </c>
      <c r="BE2824" s="335">
        <v>0</v>
      </c>
      <c r="BG2824" s="826"/>
      <c r="BH2824" s="607"/>
    </row>
    <row r="2825" spans="1:60" ht="12.75" customHeight="1" x14ac:dyDescent="0.25">
      <c r="A2825" s="21"/>
      <c r="B2825" s="112"/>
      <c r="C2825" s="116"/>
      <c r="D2825" s="623"/>
      <c r="E2825" s="278"/>
      <c r="F2825" s="116"/>
      <c r="G2825" s="694"/>
      <c r="H2825" s="878"/>
      <c r="I2825" s="397"/>
      <c r="J2825" s="380"/>
      <c r="K2825" s="405" t="s">
        <v>209</v>
      </c>
      <c r="L2825" s="738">
        <v>0</v>
      </c>
      <c r="M2825" s="739">
        <v>0</v>
      </c>
      <c r="N2825" s="929">
        <v>0</v>
      </c>
      <c r="O2825" s="530">
        <v>0</v>
      </c>
      <c r="P2825" s="530">
        <v>0</v>
      </c>
      <c r="Q2825" s="641">
        <v>0</v>
      </c>
      <c r="R2825" s="537">
        <v>0</v>
      </c>
      <c r="S2825" s="537">
        <v>0</v>
      </c>
      <c r="T2825" s="537">
        <v>0</v>
      </c>
      <c r="U2825" s="537">
        <v>0</v>
      </c>
      <c r="V2825" s="537">
        <v>0</v>
      </c>
      <c r="W2825" s="530"/>
      <c r="X2825" s="142">
        <v>0</v>
      </c>
      <c r="Y2825" s="142">
        <v>0</v>
      </c>
      <c r="Z2825" s="537">
        <v>0</v>
      </c>
      <c r="AA2825" s="537">
        <v>0</v>
      </c>
      <c r="AB2825" s="530"/>
      <c r="AC2825" s="142">
        <v>0</v>
      </c>
      <c r="AD2825" s="530">
        <v>0</v>
      </c>
      <c r="AE2825" s="842">
        <v>0</v>
      </c>
      <c r="AF2825" s="929">
        <v>0</v>
      </c>
      <c r="AG2825" s="530">
        <v>0</v>
      </c>
      <c r="AH2825" s="530">
        <v>0</v>
      </c>
      <c r="AI2825" s="641">
        <v>0</v>
      </c>
      <c r="AJ2825" s="537">
        <v>0</v>
      </c>
      <c r="AK2825" s="537">
        <v>0</v>
      </c>
      <c r="AL2825" s="537">
        <v>0</v>
      </c>
      <c r="AM2825" s="537">
        <v>0</v>
      </c>
      <c r="AN2825" s="537">
        <v>0</v>
      </c>
      <c r="AO2825" s="530"/>
      <c r="AP2825" s="142">
        <v>0</v>
      </c>
      <c r="AQ2825" s="142">
        <v>0</v>
      </c>
      <c r="AR2825" s="537">
        <v>0</v>
      </c>
      <c r="AS2825" s="537">
        <v>0</v>
      </c>
      <c r="AT2825" s="530"/>
      <c r="AU2825" s="142">
        <v>0</v>
      </c>
      <c r="AV2825" s="530">
        <v>0</v>
      </c>
      <c r="AW2825" s="842">
        <v>0</v>
      </c>
      <c r="AX2825" s="115">
        <v>0</v>
      </c>
      <c r="AY2825" s="5">
        <v>0</v>
      </c>
      <c r="AZ2825" s="5">
        <v>0</v>
      </c>
      <c r="BA2825" s="335">
        <v>0</v>
      </c>
      <c r="BB2825" s="23">
        <v>0</v>
      </c>
      <c r="BC2825" s="5">
        <v>0</v>
      </c>
      <c r="BD2825" s="5">
        <v>0</v>
      </c>
      <c r="BE2825" s="335">
        <v>0</v>
      </c>
      <c r="BG2825" s="826"/>
      <c r="BH2825" s="607"/>
    </row>
    <row r="2826" spans="1:60" ht="12.75" customHeight="1" x14ac:dyDescent="0.25">
      <c r="A2826" s="21"/>
      <c r="B2826" s="112"/>
      <c r="C2826" s="116"/>
      <c r="D2826" s="623"/>
      <c r="E2826" s="278"/>
      <c r="F2826" s="116"/>
      <c r="G2826" s="694"/>
      <c r="H2826" s="878"/>
      <c r="I2826" s="397"/>
      <c r="J2826" s="380"/>
      <c r="K2826" s="405" t="s">
        <v>210</v>
      </c>
      <c r="L2826" s="738">
        <v>0</v>
      </c>
      <c r="M2826" s="739">
        <v>0</v>
      </c>
      <c r="N2826" s="929">
        <v>0</v>
      </c>
      <c r="O2826" s="530">
        <v>0</v>
      </c>
      <c r="P2826" s="530">
        <v>0</v>
      </c>
      <c r="Q2826" s="641">
        <v>0</v>
      </c>
      <c r="R2826" s="537">
        <v>0</v>
      </c>
      <c r="S2826" s="537">
        <v>0</v>
      </c>
      <c r="T2826" s="537">
        <v>0</v>
      </c>
      <c r="U2826" s="537">
        <v>0</v>
      </c>
      <c r="V2826" s="537">
        <v>0</v>
      </c>
      <c r="W2826" s="530"/>
      <c r="X2826" s="142">
        <v>0</v>
      </c>
      <c r="Y2826" s="142">
        <v>0</v>
      </c>
      <c r="Z2826" s="537">
        <v>0</v>
      </c>
      <c r="AA2826" s="537">
        <v>0</v>
      </c>
      <c r="AB2826" s="530"/>
      <c r="AC2826" s="142">
        <v>0</v>
      </c>
      <c r="AD2826" s="530">
        <v>0</v>
      </c>
      <c r="AE2826" s="842">
        <v>0</v>
      </c>
      <c r="AF2826" s="929">
        <v>0</v>
      </c>
      <c r="AG2826" s="530">
        <v>0</v>
      </c>
      <c r="AH2826" s="530">
        <v>0</v>
      </c>
      <c r="AI2826" s="641">
        <v>0</v>
      </c>
      <c r="AJ2826" s="537">
        <v>0</v>
      </c>
      <c r="AK2826" s="537">
        <v>0</v>
      </c>
      <c r="AL2826" s="537">
        <v>0</v>
      </c>
      <c r="AM2826" s="537">
        <v>0</v>
      </c>
      <c r="AN2826" s="537">
        <v>0</v>
      </c>
      <c r="AO2826" s="530"/>
      <c r="AP2826" s="142">
        <v>0</v>
      </c>
      <c r="AQ2826" s="142">
        <v>0</v>
      </c>
      <c r="AR2826" s="537">
        <v>0</v>
      </c>
      <c r="AS2826" s="537">
        <v>0</v>
      </c>
      <c r="AT2826" s="530"/>
      <c r="AU2826" s="142">
        <v>0</v>
      </c>
      <c r="AV2826" s="530">
        <v>0</v>
      </c>
      <c r="AW2826" s="842">
        <v>0</v>
      </c>
      <c r="AX2826" s="115">
        <v>0</v>
      </c>
      <c r="AY2826" s="5">
        <v>0</v>
      </c>
      <c r="AZ2826" s="5">
        <v>0</v>
      </c>
      <c r="BA2826" s="335">
        <v>0</v>
      </c>
      <c r="BB2826" s="23">
        <v>0</v>
      </c>
      <c r="BC2826" s="5">
        <v>0</v>
      </c>
      <c r="BD2826" s="5">
        <v>0</v>
      </c>
      <c r="BE2826" s="335">
        <v>0</v>
      </c>
      <c r="BG2826" s="826"/>
      <c r="BH2826" s="607"/>
    </row>
    <row r="2827" spans="1:60" ht="12.75" customHeight="1" x14ac:dyDescent="0.25">
      <c r="A2827" s="21"/>
      <c r="B2827" s="112"/>
      <c r="C2827" s="116"/>
      <c r="D2827" s="623"/>
      <c r="E2827" s="278"/>
      <c r="F2827" s="116"/>
      <c r="G2827" s="694"/>
      <c r="H2827" s="878"/>
      <c r="I2827" s="397"/>
      <c r="J2827" s="380"/>
      <c r="K2827" s="406" t="s">
        <v>53</v>
      </c>
      <c r="L2827" s="738">
        <v>0</v>
      </c>
      <c r="M2827" s="739">
        <v>0</v>
      </c>
      <c r="N2827" s="929">
        <v>0</v>
      </c>
      <c r="O2827" s="530">
        <v>0</v>
      </c>
      <c r="P2827" s="530">
        <v>0</v>
      </c>
      <c r="Q2827" s="641">
        <v>0</v>
      </c>
      <c r="R2827" s="537">
        <v>0</v>
      </c>
      <c r="S2827" s="537">
        <v>0</v>
      </c>
      <c r="T2827" s="537">
        <v>0</v>
      </c>
      <c r="U2827" s="537">
        <v>0</v>
      </c>
      <c r="V2827" s="537">
        <v>0</v>
      </c>
      <c r="W2827" s="530"/>
      <c r="X2827" s="142">
        <v>0</v>
      </c>
      <c r="Y2827" s="142">
        <v>0</v>
      </c>
      <c r="Z2827" s="537">
        <v>0</v>
      </c>
      <c r="AA2827" s="537">
        <v>0</v>
      </c>
      <c r="AB2827" s="530"/>
      <c r="AC2827" s="142">
        <v>0</v>
      </c>
      <c r="AD2827" s="530">
        <v>0</v>
      </c>
      <c r="AE2827" s="842">
        <v>0</v>
      </c>
      <c r="AF2827" s="929">
        <v>0</v>
      </c>
      <c r="AG2827" s="530">
        <v>0</v>
      </c>
      <c r="AH2827" s="530">
        <v>0</v>
      </c>
      <c r="AI2827" s="641">
        <v>0</v>
      </c>
      <c r="AJ2827" s="537">
        <v>0</v>
      </c>
      <c r="AK2827" s="537">
        <v>0</v>
      </c>
      <c r="AL2827" s="537">
        <v>0</v>
      </c>
      <c r="AM2827" s="537">
        <v>0</v>
      </c>
      <c r="AN2827" s="537">
        <v>0</v>
      </c>
      <c r="AO2827" s="530"/>
      <c r="AP2827" s="142">
        <v>0</v>
      </c>
      <c r="AQ2827" s="142">
        <v>0</v>
      </c>
      <c r="AR2827" s="537">
        <v>0</v>
      </c>
      <c r="AS2827" s="537">
        <v>0</v>
      </c>
      <c r="AT2827" s="530"/>
      <c r="AU2827" s="142">
        <v>0</v>
      </c>
      <c r="AV2827" s="530">
        <v>0</v>
      </c>
      <c r="AW2827" s="842">
        <v>0</v>
      </c>
      <c r="AX2827" s="115">
        <v>0</v>
      </c>
      <c r="AY2827" s="5">
        <v>0</v>
      </c>
      <c r="AZ2827" s="5">
        <v>0</v>
      </c>
      <c r="BA2827" s="335">
        <v>0</v>
      </c>
      <c r="BB2827" s="23">
        <v>0</v>
      </c>
      <c r="BC2827" s="5">
        <v>0</v>
      </c>
      <c r="BD2827" s="5">
        <v>0</v>
      </c>
      <c r="BE2827" s="335">
        <v>0</v>
      </c>
      <c r="BG2827" s="826"/>
      <c r="BH2827" s="607"/>
    </row>
    <row r="2828" spans="1:60" ht="12.75" customHeight="1" x14ac:dyDescent="0.25">
      <c r="A2828" s="21"/>
      <c r="B2828" s="112"/>
      <c r="C2828" s="116"/>
      <c r="D2828" s="623"/>
      <c r="E2828" s="278"/>
      <c r="F2828" s="116"/>
      <c r="G2828" s="694"/>
      <c r="H2828" s="878"/>
      <c r="I2828" s="397"/>
      <c r="J2828" s="380"/>
      <c r="K2828" s="406"/>
      <c r="L2828" s="738"/>
      <c r="M2828" s="739"/>
      <c r="N2828" s="929"/>
      <c r="O2828" s="530"/>
      <c r="P2828" s="530"/>
      <c r="Q2828" s="641"/>
      <c r="R2828" s="537"/>
      <c r="S2828" s="537"/>
      <c r="T2828" s="537"/>
      <c r="U2828" s="537"/>
      <c r="V2828" s="537"/>
      <c r="W2828" s="531"/>
      <c r="X2828" s="140"/>
      <c r="Y2828" s="140"/>
      <c r="Z2828" s="551"/>
      <c r="AA2828" s="551"/>
      <c r="AB2828" s="531"/>
      <c r="AC2828" s="142"/>
      <c r="AD2828" s="530"/>
      <c r="AE2828" s="842"/>
      <c r="AF2828" s="929"/>
      <c r="AG2828" s="530"/>
      <c r="AH2828" s="530"/>
      <c r="AI2828" s="641"/>
      <c r="AJ2828" s="537"/>
      <c r="AK2828" s="537"/>
      <c r="AL2828" s="537"/>
      <c r="AM2828" s="537"/>
      <c r="AN2828" s="537"/>
      <c r="AO2828" s="531"/>
      <c r="AP2828" s="140"/>
      <c r="AQ2828" s="140"/>
      <c r="AR2828" s="551"/>
      <c r="AS2828" s="551"/>
      <c r="AT2828" s="531"/>
      <c r="AU2828" s="142"/>
      <c r="AV2828" s="530"/>
      <c r="AW2828" s="842"/>
      <c r="AX2828" s="115"/>
      <c r="AY2828" s="5"/>
      <c r="AZ2828" s="5"/>
      <c r="BA2828" s="335"/>
      <c r="BC2828" s="5"/>
      <c r="BD2828" s="5"/>
      <c r="BE2828" s="335"/>
      <c r="BG2828" s="826"/>
      <c r="BH2828" s="607"/>
    </row>
    <row r="2829" spans="1:60" ht="12.75" customHeight="1" x14ac:dyDescent="0.25">
      <c r="A2829" s="21"/>
      <c r="B2829" s="112"/>
      <c r="C2829" s="116"/>
      <c r="D2829" s="623"/>
      <c r="E2829" s="278"/>
      <c r="F2829" s="116"/>
      <c r="G2829" s="694"/>
      <c r="H2829" s="878"/>
      <c r="I2829" s="397"/>
      <c r="J2829" s="380"/>
      <c r="K2829" s="400" t="s">
        <v>6616</v>
      </c>
      <c r="L2829" s="738"/>
      <c r="M2829" s="739"/>
      <c r="N2829" s="931"/>
      <c r="O2829" s="923"/>
      <c r="P2829" s="923"/>
      <c r="Q2829" s="641"/>
      <c r="R2829" s="537"/>
      <c r="S2829" s="537"/>
      <c r="T2829" s="537"/>
      <c r="U2829" s="537"/>
      <c r="V2829" s="537"/>
      <c r="W2829" s="531"/>
      <c r="X2829" s="141"/>
      <c r="Y2829" s="141"/>
      <c r="Z2829" s="552"/>
      <c r="AA2829" s="552"/>
      <c r="AB2829" s="531"/>
      <c r="AC2829" s="593"/>
      <c r="AD2829" s="923"/>
      <c r="AE2829" s="846"/>
      <c r="AF2829" s="931"/>
      <c r="AG2829" s="923"/>
      <c r="AH2829" s="923"/>
      <c r="AI2829" s="641"/>
      <c r="AJ2829" s="537"/>
      <c r="AK2829" s="537"/>
      <c r="AL2829" s="537"/>
      <c r="AM2829" s="537"/>
      <c r="AN2829" s="537"/>
      <c r="AO2829" s="531"/>
      <c r="AP2829" s="141"/>
      <c r="AQ2829" s="141"/>
      <c r="AR2829" s="552"/>
      <c r="AS2829" s="552"/>
      <c r="AT2829" s="531"/>
      <c r="AU2829" s="593"/>
      <c r="AV2829" s="923"/>
      <c r="AW2829" s="846"/>
      <c r="AX2829" s="115"/>
      <c r="AY2829" s="5"/>
      <c r="AZ2829" s="5"/>
      <c r="BA2829" s="335"/>
      <c r="BC2829" s="5"/>
      <c r="BD2829" s="5"/>
      <c r="BE2829" s="335"/>
      <c r="BG2829" s="826"/>
      <c r="BH2829" s="607"/>
    </row>
    <row r="2830" spans="1:60" x14ac:dyDescent="0.25">
      <c r="A2830" s="21"/>
      <c r="B2830" s="112"/>
      <c r="C2830" s="116"/>
      <c r="D2830" s="623"/>
      <c r="E2830" s="278"/>
      <c r="F2830" s="116"/>
      <c r="G2830" s="694"/>
      <c r="H2830" s="878"/>
      <c r="I2830" s="397"/>
      <c r="J2830" s="380"/>
      <c r="K2830" s="425" t="s">
        <v>310</v>
      </c>
      <c r="L2830" s="738"/>
      <c r="M2830" s="739"/>
      <c r="N2830" s="931"/>
      <c r="O2830" s="923"/>
      <c r="P2830" s="923"/>
      <c r="Q2830" s="641"/>
      <c r="R2830" s="537"/>
      <c r="S2830" s="537"/>
      <c r="T2830" s="537"/>
      <c r="U2830" s="537"/>
      <c r="V2830" s="537"/>
      <c r="W2830" s="531"/>
      <c r="X2830" s="141"/>
      <c r="Y2830" s="141"/>
      <c r="Z2830" s="552"/>
      <c r="AA2830" s="552"/>
      <c r="AB2830" s="531"/>
      <c r="AC2830" s="593"/>
      <c r="AD2830" s="923"/>
      <c r="AE2830" s="846"/>
      <c r="AF2830" s="931"/>
      <c r="AG2830" s="923"/>
      <c r="AH2830" s="923"/>
      <c r="AI2830" s="641"/>
      <c r="AJ2830" s="537"/>
      <c r="AK2830" s="537"/>
      <c r="AL2830" s="537"/>
      <c r="AM2830" s="537"/>
      <c r="AN2830" s="537"/>
      <c r="AO2830" s="531"/>
      <c r="AP2830" s="141"/>
      <c r="AQ2830" s="141"/>
      <c r="AR2830" s="552"/>
      <c r="AS2830" s="552"/>
      <c r="AT2830" s="531"/>
      <c r="AU2830" s="593"/>
      <c r="AV2830" s="923"/>
      <c r="AW2830" s="846"/>
      <c r="AX2830" s="115"/>
      <c r="AY2830" s="5"/>
      <c r="AZ2830" s="5"/>
      <c r="BA2830" s="335"/>
      <c r="BC2830" s="5"/>
      <c r="BD2830" s="5"/>
      <c r="BE2830" s="335"/>
      <c r="BF2830" s="40"/>
      <c r="BG2830" s="826"/>
      <c r="BH2830" s="607"/>
    </row>
    <row r="2831" spans="1:60" ht="12.75" customHeight="1" x14ac:dyDescent="0.25">
      <c r="A2831" s="21"/>
      <c r="B2831" s="112"/>
      <c r="C2831" s="116"/>
      <c r="D2831" s="623"/>
      <c r="E2831" s="278"/>
      <c r="F2831" s="116"/>
      <c r="G2831" s="694"/>
      <c r="H2831" s="878"/>
      <c r="I2831" s="397"/>
      <c r="J2831" s="380"/>
      <c r="K2831" s="408"/>
      <c r="L2831" s="738"/>
      <c r="M2831" s="739"/>
      <c r="N2831" s="931"/>
      <c r="O2831" s="923"/>
      <c r="P2831" s="923"/>
      <c r="Q2831" s="641"/>
      <c r="R2831" s="537"/>
      <c r="S2831" s="537"/>
      <c r="T2831" s="537"/>
      <c r="U2831" s="537"/>
      <c r="V2831" s="537"/>
      <c r="W2831" s="531"/>
      <c r="X2831" s="141"/>
      <c r="Y2831" s="141"/>
      <c r="Z2831" s="552"/>
      <c r="AA2831" s="552"/>
      <c r="AB2831" s="531"/>
      <c r="AC2831" s="593"/>
      <c r="AD2831" s="923"/>
      <c r="AE2831" s="846"/>
      <c r="AF2831" s="931"/>
      <c r="AG2831" s="923"/>
      <c r="AH2831" s="923"/>
      <c r="AI2831" s="641"/>
      <c r="AJ2831" s="537"/>
      <c r="AK2831" s="537"/>
      <c r="AL2831" s="537"/>
      <c r="AM2831" s="537"/>
      <c r="AN2831" s="537"/>
      <c r="AO2831" s="531"/>
      <c r="AP2831" s="141"/>
      <c r="AQ2831" s="141"/>
      <c r="AR2831" s="552"/>
      <c r="AS2831" s="552"/>
      <c r="AT2831" s="531"/>
      <c r="AU2831" s="593"/>
      <c r="AV2831" s="923"/>
      <c r="AW2831" s="846"/>
      <c r="AX2831" s="115"/>
      <c r="AY2831" s="5"/>
      <c r="AZ2831" s="5"/>
      <c r="BA2831" s="335"/>
      <c r="BC2831" s="5"/>
      <c r="BD2831" s="5"/>
      <c r="BE2831" s="335"/>
      <c r="BG2831" s="826"/>
      <c r="BH2831" s="607"/>
    </row>
    <row r="2832" spans="1:60" ht="30.6" x14ac:dyDescent="0.25">
      <c r="A2832" s="222" t="s">
        <v>6127</v>
      </c>
      <c r="B2832" s="112">
        <v>18</v>
      </c>
      <c r="C2832" s="116" t="s">
        <v>0</v>
      </c>
      <c r="D2832" s="620">
        <v>1000</v>
      </c>
      <c r="E2832" s="278"/>
      <c r="F2832" s="116">
        <v>16</v>
      </c>
      <c r="G2832" s="694">
        <v>3</v>
      </c>
      <c r="H2832" s="878" t="str">
        <f t="shared" si="4251"/>
        <v>108</v>
      </c>
      <c r="I2832" s="397" t="s">
        <v>3274</v>
      </c>
      <c r="J2832" s="380" t="s">
        <v>3011</v>
      </c>
      <c r="K2832" s="408" t="s">
        <v>1731</v>
      </c>
      <c r="L2832" s="733">
        <v>265</v>
      </c>
      <c r="M2832" s="734">
        <v>265</v>
      </c>
      <c r="N2832" s="931"/>
      <c r="O2832" s="530">
        <f t="shared" ref="O2832:O2834" si="4296">IF(N2832&gt;L2832,"0 ",N2832-L2832)</f>
        <v>-265</v>
      </c>
      <c r="P2832" s="530" t="str">
        <f t="shared" ref="P2832:P2834" si="4297">IF(N2832&lt;L2832,"0 ",N2832-L2832)</f>
        <v xml:space="preserve">0 </v>
      </c>
      <c r="Q2832" s="646"/>
      <c r="R2832" s="536"/>
      <c r="S2832" s="536"/>
      <c r="T2832" s="536"/>
      <c r="U2832" s="536"/>
      <c r="V2832" s="536"/>
      <c r="W2832" s="683" t="str">
        <f>IF(SUM(Q2832:V2832)=X2832,"OK",SUM(Q2832:V2832)-X2832)</f>
        <v>OK</v>
      </c>
      <c r="X2832" s="141"/>
      <c r="Y2832" s="141"/>
      <c r="Z2832" s="552"/>
      <c r="AA2832" s="552"/>
      <c r="AB2832" s="683" t="str">
        <f>IF(SUM(Z2832:AA2832)=AC2832,"OK",SUM(Z2832:AA2832)-AC2832)</f>
        <v>OK</v>
      </c>
      <c r="AC2832" s="593"/>
      <c r="AD2832" s="530">
        <f t="shared" ref="AD2832:AD2834" si="4298">X2832+Y2832+AC2832</f>
        <v>0</v>
      </c>
      <c r="AE2832" s="842">
        <f t="shared" ref="AE2832:AE2834" si="4299">N2832+AD2832</f>
        <v>0</v>
      </c>
      <c r="AF2832" s="931"/>
      <c r="AG2832" s="530">
        <f t="shared" ref="AG2832:AG2834" si="4300">IF(AF2832&gt;M2832,"0 ",AF2832-M2832)</f>
        <v>-265</v>
      </c>
      <c r="AH2832" s="530" t="str">
        <f t="shared" ref="AH2832:AH2834" si="4301">IF(AF2832&lt;M2832,"0 ",AF2832-M2832)</f>
        <v xml:space="preserve">0 </v>
      </c>
      <c r="AI2832" s="641"/>
      <c r="AJ2832" s="537"/>
      <c r="AK2832" s="537"/>
      <c r="AL2832" s="537"/>
      <c r="AM2832" s="537"/>
      <c r="AN2832" s="537"/>
      <c r="AO2832" s="683" t="str">
        <f>IF(SUM(AI2832:AN2832)=AP2832,"OK",SUM(AI2832:AN2832)-AP2832)</f>
        <v>OK</v>
      </c>
      <c r="AP2832" s="141"/>
      <c r="AQ2832" s="141"/>
      <c r="AR2832" s="552"/>
      <c r="AS2832" s="552"/>
      <c r="AT2832" s="683" t="str">
        <f>IF(SUM(AR2832:AS2832)=AU2832,"OK",SUM(AR2832:AS2832)-AU2832)</f>
        <v>OK</v>
      </c>
      <c r="AU2832" s="593"/>
      <c r="AV2832" s="530">
        <f t="shared" ref="AV2832:AV2834" si="4302">AP2832+AQ2832+AU2832</f>
        <v>0</v>
      </c>
      <c r="AW2832" s="842">
        <f t="shared" ref="AW2832:AW2834" si="4303">AF2832+AV2832</f>
        <v>0</v>
      </c>
      <c r="AX2832" s="115">
        <f>L2832</f>
        <v>265</v>
      </c>
      <c r="AY2832" s="5">
        <f>AE2832</f>
        <v>0</v>
      </c>
      <c r="AZ2832" s="7">
        <f>AY2832-AX2832</f>
        <v>-265</v>
      </c>
      <c r="BA2832" s="335">
        <f>AZ2832/AX2832</f>
        <v>-1</v>
      </c>
      <c r="BB2832" s="23">
        <f>M2832</f>
        <v>265</v>
      </c>
      <c r="BC2832" s="5">
        <f>AW2832</f>
        <v>0</v>
      </c>
      <c r="BD2832" s="7">
        <f>BC2832-BB2832</f>
        <v>-265</v>
      </c>
      <c r="BE2832" s="335">
        <f>BD2832/BB2832</f>
        <v>-1</v>
      </c>
      <c r="BG2832" s="826" t="str">
        <f>RIGHT(LEFT(I2832,3),2)&amp;"."&amp;RIGHT(LEFT(I2832,5),2)</f>
        <v>43.12</v>
      </c>
      <c r="BH2832" s="607" t="b">
        <f>COUNTIF('Codes SEC'!$B$2:$B$250,Ministres!BG2832)&gt;0</f>
        <v>1</v>
      </c>
    </row>
    <row r="2833" spans="1:66" ht="30.6" x14ac:dyDescent="0.25">
      <c r="A2833" s="222" t="s">
        <v>6127</v>
      </c>
      <c r="B2833" s="112">
        <v>18</v>
      </c>
      <c r="C2833" s="116" t="s">
        <v>0</v>
      </c>
      <c r="D2833" s="620">
        <v>1000</v>
      </c>
      <c r="E2833" s="278"/>
      <c r="F2833" s="116">
        <v>16</v>
      </c>
      <c r="G2833" s="694">
        <v>3</v>
      </c>
      <c r="H2833" s="878" t="str">
        <f t="shared" si="4251"/>
        <v>108</v>
      </c>
      <c r="I2833" s="397" t="s">
        <v>3265</v>
      </c>
      <c r="J2833" s="380" t="s">
        <v>3010</v>
      </c>
      <c r="K2833" s="408" t="s">
        <v>1730</v>
      </c>
      <c r="L2833" s="733">
        <v>22963</v>
      </c>
      <c r="M2833" s="734">
        <v>22963</v>
      </c>
      <c r="N2833" s="931"/>
      <c r="O2833" s="530">
        <f t="shared" si="4296"/>
        <v>-22963</v>
      </c>
      <c r="P2833" s="530" t="str">
        <f t="shared" si="4297"/>
        <v xml:space="preserve">0 </v>
      </c>
      <c r="Q2833" s="646"/>
      <c r="R2833" s="536"/>
      <c r="S2833" s="536"/>
      <c r="T2833" s="536"/>
      <c r="U2833" s="536"/>
      <c r="V2833" s="536"/>
      <c r="W2833" s="683" t="str">
        <f t="shared" ref="W2833:W2834" si="4304">IF(SUM(Q2833:V2833)=X2833,"OK",SUM(Q2833:V2833)-X2833)</f>
        <v>OK</v>
      </c>
      <c r="X2833" s="141"/>
      <c r="Y2833" s="141"/>
      <c r="Z2833" s="552"/>
      <c r="AA2833" s="552"/>
      <c r="AB2833" s="683" t="str">
        <f t="shared" ref="AB2833:AB2834" si="4305">IF(SUM(Z2833:AA2833)=AC2833,"OK",SUM(Z2833:AA2833)-AC2833)</f>
        <v>OK</v>
      </c>
      <c r="AC2833" s="593"/>
      <c r="AD2833" s="530">
        <f t="shared" si="4298"/>
        <v>0</v>
      </c>
      <c r="AE2833" s="842">
        <f t="shared" si="4299"/>
        <v>0</v>
      </c>
      <c r="AF2833" s="931"/>
      <c r="AG2833" s="530">
        <f t="shared" si="4300"/>
        <v>-22963</v>
      </c>
      <c r="AH2833" s="530" t="str">
        <f t="shared" si="4301"/>
        <v xml:space="preserve">0 </v>
      </c>
      <c r="AI2833" s="641"/>
      <c r="AJ2833" s="537"/>
      <c r="AK2833" s="537"/>
      <c r="AL2833" s="537"/>
      <c r="AM2833" s="537"/>
      <c r="AN2833" s="537"/>
      <c r="AO2833" s="683" t="str">
        <f t="shared" ref="AO2833:AO2834" si="4306">IF(SUM(AI2833:AN2833)=AP2833,"OK",SUM(AI2833:AN2833)-AP2833)</f>
        <v>OK</v>
      </c>
      <c r="AP2833" s="141"/>
      <c r="AQ2833" s="141"/>
      <c r="AR2833" s="552"/>
      <c r="AS2833" s="552"/>
      <c r="AT2833" s="683" t="str">
        <f t="shared" ref="AT2833:AT2834" si="4307">IF(SUM(AR2833:AS2833)=AU2833,"OK",SUM(AR2833:AS2833)-AU2833)</f>
        <v>OK</v>
      </c>
      <c r="AU2833" s="593"/>
      <c r="AV2833" s="530">
        <f t="shared" si="4302"/>
        <v>0</v>
      </c>
      <c r="AW2833" s="842">
        <f t="shared" si="4303"/>
        <v>0</v>
      </c>
      <c r="AX2833" s="115">
        <f>L2833</f>
        <v>22963</v>
      </c>
      <c r="AY2833" s="5">
        <f>AE2833</f>
        <v>0</v>
      </c>
      <c r="AZ2833" s="7">
        <f>AY2833-AX2833</f>
        <v>-22963</v>
      </c>
      <c r="BA2833" s="335">
        <f>AZ2833/AX2833</f>
        <v>-1</v>
      </c>
      <c r="BB2833" s="23">
        <f>M2833</f>
        <v>22963</v>
      </c>
      <c r="BC2833" s="5">
        <f>AW2833</f>
        <v>0</v>
      </c>
      <c r="BD2833" s="7">
        <f>BC2833-BB2833</f>
        <v>-22963</v>
      </c>
      <c r="BE2833" s="335">
        <f>BD2833/BB2833</f>
        <v>-1</v>
      </c>
      <c r="BG2833" s="826" t="str">
        <f>RIGHT(LEFT(I2833,3),2)&amp;"."&amp;RIGHT(LEFT(I2833,5),2)</f>
        <v>43.22</v>
      </c>
      <c r="BH2833" s="607" t="b">
        <f>COUNTIF('Codes SEC'!$B$2:$B$250,Ministres!BG2833)&gt;0</f>
        <v>1</v>
      </c>
    </row>
    <row r="2834" spans="1:66" ht="35.1" customHeight="1" x14ac:dyDescent="0.25">
      <c r="A2834" s="222" t="s">
        <v>6127</v>
      </c>
      <c r="B2834" s="112">
        <v>18</v>
      </c>
      <c r="C2834" s="116" t="s">
        <v>0</v>
      </c>
      <c r="D2834" s="620">
        <v>1000</v>
      </c>
      <c r="E2834" s="278"/>
      <c r="F2834" s="116">
        <v>16</v>
      </c>
      <c r="G2834" s="694">
        <v>3</v>
      </c>
      <c r="H2834" s="878" t="str">
        <f t="shared" si="4251"/>
        <v>108</v>
      </c>
      <c r="I2834" s="397" t="s">
        <v>3276</v>
      </c>
      <c r="J2834" s="380" t="s">
        <v>3012</v>
      </c>
      <c r="K2834" s="494" t="s">
        <v>396</v>
      </c>
      <c r="L2834" s="733">
        <v>3081</v>
      </c>
      <c r="M2834" s="734">
        <v>3081</v>
      </c>
      <c r="N2834" s="931"/>
      <c r="O2834" s="530">
        <f t="shared" si="4296"/>
        <v>-3081</v>
      </c>
      <c r="P2834" s="530" t="str">
        <f t="shared" si="4297"/>
        <v xml:space="preserve">0 </v>
      </c>
      <c r="Q2834" s="646"/>
      <c r="R2834" s="536"/>
      <c r="S2834" s="536"/>
      <c r="T2834" s="536"/>
      <c r="U2834" s="536"/>
      <c r="V2834" s="536"/>
      <c r="W2834" s="683" t="str">
        <f t="shared" si="4304"/>
        <v>OK</v>
      </c>
      <c r="X2834" s="141"/>
      <c r="Y2834" s="141"/>
      <c r="Z2834" s="552"/>
      <c r="AA2834" s="552"/>
      <c r="AB2834" s="683" t="str">
        <f t="shared" si="4305"/>
        <v>OK</v>
      </c>
      <c r="AC2834" s="593"/>
      <c r="AD2834" s="530">
        <f t="shared" si="4298"/>
        <v>0</v>
      </c>
      <c r="AE2834" s="842">
        <f t="shared" si="4299"/>
        <v>0</v>
      </c>
      <c r="AF2834" s="931"/>
      <c r="AG2834" s="530">
        <f t="shared" si="4300"/>
        <v>-3081</v>
      </c>
      <c r="AH2834" s="530" t="str">
        <f t="shared" si="4301"/>
        <v xml:space="preserve">0 </v>
      </c>
      <c r="AI2834" s="641"/>
      <c r="AJ2834" s="537"/>
      <c r="AK2834" s="537"/>
      <c r="AL2834" s="537"/>
      <c r="AM2834" s="537"/>
      <c r="AN2834" s="537"/>
      <c r="AO2834" s="683" t="str">
        <f t="shared" si="4306"/>
        <v>OK</v>
      </c>
      <c r="AP2834" s="141"/>
      <c r="AQ2834" s="141"/>
      <c r="AR2834" s="552"/>
      <c r="AS2834" s="552"/>
      <c r="AT2834" s="683" t="str">
        <f t="shared" si="4307"/>
        <v>OK</v>
      </c>
      <c r="AU2834" s="593"/>
      <c r="AV2834" s="530">
        <f t="shared" si="4302"/>
        <v>0</v>
      </c>
      <c r="AW2834" s="842">
        <f t="shared" si="4303"/>
        <v>0</v>
      </c>
      <c r="AX2834" s="115">
        <f>L2834</f>
        <v>3081</v>
      </c>
      <c r="AY2834" s="5">
        <f>AE2834</f>
        <v>0</v>
      </c>
      <c r="AZ2834" s="7">
        <f>AY2834-AX2834</f>
        <v>-3081</v>
      </c>
      <c r="BA2834" s="335">
        <f>AZ2834/AX2834</f>
        <v>-1</v>
      </c>
      <c r="BB2834" s="23">
        <f>M2834</f>
        <v>3081</v>
      </c>
      <c r="BC2834" s="5">
        <f>AW2834</f>
        <v>0</v>
      </c>
      <c r="BD2834" s="7">
        <f>BC2834-BB2834</f>
        <v>-3081</v>
      </c>
      <c r="BE2834" s="335">
        <f>BD2834/BB2834</f>
        <v>-1</v>
      </c>
      <c r="BG2834" s="826" t="str">
        <f>RIGHT(LEFT(I2834,3),2)&amp;"."&amp;RIGHT(LEFT(I2834,5),2)</f>
        <v>45.40</v>
      </c>
      <c r="BH2834" s="607" t="b">
        <f>COUNTIF('Codes SEC'!$B$2:$B$250,Ministres!BG2834)&gt;0</f>
        <v>1</v>
      </c>
    </row>
    <row r="2835" spans="1:66" ht="12.75" customHeight="1" x14ac:dyDescent="0.25">
      <c r="A2835" s="227"/>
      <c r="B2835" s="209"/>
      <c r="C2835" s="253"/>
      <c r="D2835" s="625"/>
      <c r="E2835" s="280"/>
      <c r="F2835" s="253"/>
      <c r="G2835" s="695"/>
      <c r="H2835" s="886"/>
      <c r="I2835" s="403"/>
      <c r="J2835" s="381"/>
      <c r="K2835" s="514" t="s">
        <v>95</v>
      </c>
      <c r="L2835" s="318">
        <f t="shared" ref="L2835:V2835" si="4308">L2834+L2833+L2832</f>
        <v>26309</v>
      </c>
      <c r="M2835" s="737">
        <f t="shared" si="4308"/>
        <v>26309</v>
      </c>
      <c r="N2835" s="930">
        <f t="shared" ref="N2835:P2835" si="4309">N2834+N2833+N2832</f>
        <v>0</v>
      </c>
      <c r="O2835" s="790">
        <f t="shared" si="4309"/>
        <v>-26309</v>
      </c>
      <c r="P2835" s="790">
        <f t="shared" si="4309"/>
        <v>0</v>
      </c>
      <c r="Q2835" s="787">
        <f t="shared" si="4308"/>
        <v>0</v>
      </c>
      <c r="R2835" s="648">
        <f t="shared" si="4308"/>
        <v>0</v>
      </c>
      <c r="S2835" s="648">
        <f t="shared" si="4308"/>
        <v>0</v>
      </c>
      <c r="T2835" s="648">
        <f t="shared" si="4308"/>
        <v>0</v>
      </c>
      <c r="U2835" s="648">
        <f t="shared" si="4308"/>
        <v>0</v>
      </c>
      <c r="V2835" s="648">
        <f t="shared" si="4308"/>
        <v>0</v>
      </c>
      <c r="W2835" s="790"/>
      <c r="X2835" s="649">
        <f>X2834+X2833+X2832</f>
        <v>0</v>
      </c>
      <c r="Y2835" s="649">
        <f>Y2834+Y2833+Y2832</f>
        <v>0</v>
      </c>
      <c r="Z2835" s="648">
        <f>Z2834+Z2833+Z2832</f>
        <v>0</v>
      </c>
      <c r="AA2835" s="648">
        <f>AA2834+AA2833+AA2832</f>
        <v>0</v>
      </c>
      <c r="AB2835" s="790"/>
      <c r="AC2835" s="649">
        <f t="shared" ref="AC2835:AN2835" si="4310">AC2834+AC2833+AC2832</f>
        <v>0</v>
      </c>
      <c r="AD2835" s="790">
        <f>AD2834+AD2833+AD2832</f>
        <v>0</v>
      </c>
      <c r="AE2835" s="843">
        <f>AE2834+AE2833+AE2832</f>
        <v>0</v>
      </c>
      <c r="AF2835" s="930">
        <f t="shared" ref="AF2835:AH2835" si="4311">AF2834+AF2833+AF2832</f>
        <v>0</v>
      </c>
      <c r="AG2835" s="790">
        <f t="shared" si="4311"/>
        <v>-26309</v>
      </c>
      <c r="AH2835" s="790">
        <f t="shared" si="4311"/>
        <v>0</v>
      </c>
      <c r="AI2835" s="787">
        <f t="shared" si="4310"/>
        <v>0</v>
      </c>
      <c r="AJ2835" s="648">
        <f t="shared" si="4310"/>
        <v>0</v>
      </c>
      <c r="AK2835" s="648">
        <f t="shared" si="4310"/>
        <v>0</v>
      </c>
      <c r="AL2835" s="648">
        <f t="shared" si="4310"/>
        <v>0</v>
      </c>
      <c r="AM2835" s="648">
        <f t="shared" si="4310"/>
        <v>0</v>
      </c>
      <c r="AN2835" s="648">
        <f t="shared" si="4310"/>
        <v>0</v>
      </c>
      <c r="AO2835" s="790"/>
      <c r="AP2835" s="649">
        <f>AP2834+AP2833+AP2832</f>
        <v>0</v>
      </c>
      <c r="AQ2835" s="649">
        <f>AQ2834+AQ2833+AQ2832</f>
        <v>0</v>
      </c>
      <c r="AR2835" s="648">
        <f>AR2834+AR2833+AR2832</f>
        <v>0</v>
      </c>
      <c r="AS2835" s="648">
        <f>AS2834+AS2833+AS2832</f>
        <v>0</v>
      </c>
      <c r="AT2835" s="790"/>
      <c r="AU2835" s="649">
        <f t="shared" ref="AU2835:BE2835" si="4312">AU2834+AU2833+AU2832</f>
        <v>0</v>
      </c>
      <c r="AV2835" s="790">
        <f t="shared" ref="AV2835" si="4313">AV2834+AV2833+AV2832</f>
        <v>0</v>
      </c>
      <c r="AW2835" s="843">
        <f t="shared" si="4312"/>
        <v>0</v>
      </c>
      <c r="AX2835" s="336">
        <f t="shared" si="4312"/>
        <v>26309</v>
      </c>
      <c r="AY2835" s="337">
        <f t="shared" si="4312"/>
        <v>0</v>
      </c>
      <c r="AZ2835" s="338">
        <f t="shared" si="4312"/>
        <v>-26309</v>
      </c>
      <c r="BA2835" s="339">
        <f t="shared" si="4312"/>
        <v>-3</v>
      </c>
      <c r="BB2835" s="322">
        <f t="shared" si="4312"/>
        <v>26309</v>
      </c>
      <c r="BC2835" s="337">
        <f t="shared" si="4312"/>
        <v>0</v>
      </c>
      <c r="BD2835" s="338">
        <f t="shared" si="4312"/>
        <v>-26309</v>
      </c>
      <c r="BE2835" s="339">
        <f t="shared" si="4312"/>
        <v>-3</v>
      </c>
      <c r="BG2835" s="826"/>
      <c r="BH2835" s="607"/>
    </row>
    <row r="2836" spans="1:66" s="4" customFormat="1" ht="12.75" customHeight="1" x14ac:dyDescent="0.25">
      <c r="A2836" s="226"/>
      <c r="B2836" s="207"/>
      <c r="C2836" s="254"/>
      <c r="D2836" s="300"/>
      <c r="E2836" s="276"/>
      <c r="F2836" s="300"/>
      <c r="G2836" s="696"/>
      <c r="H2836" s="887"/>
      <c r="I2836" s="444"/>
      <c r="J2836" s="393"/>
      <c r="K2836" s="404" t="s">
        <v>3707</v>
      </c>
      <c r="L2836" s="729">
        <f t="shared" ref="L2836:P2836" si="4314">L2835</f>
        <v>26309</v>
      </c>
      <c r="M2836" s="730">
        <f t="shared" si="4314"/>
        <v>26309</v>
      </c>
      <c r="N2836" s="844">
        <f t="shared" si="4314"/>
        <v>0</v>
      </c>
      <c r="O2836" s="665">
        <f t="shared" si="4314"/>
        <v>-26309</v>
      </c>
      <c r="P2836" s="665">
        <f t="shared" si="4314"/>
        <v>0</v>
      </c>
      <c r="Q2836" s="638">
        <f t="shared" ref="Q2836:AA2836" si="4315">Q2835</f>
        <v>0</v>
      </c>
      <c r="R2836" s="130">
        <f t="shared" si="4315"/>
        <v>0</v>
      </c>
      <c r="S2836" s="130">
        <f t="shared" si="4315"/>
        <v>0</v>
      </c>
      <c r="T2836" s="130">
        <f t="shared" si="4315"/>
        <v>0</v>
      </c>
      <c r="U2836" s="130">
        <f t="shared" si="4315"/>
        <v>0</v>
      </c>
      <c r="V2836" s="130">
        <f t="shared" si="4315"/>
        <v>0</v>
      </c>
      <c r="W2836" s="665"/>
      <c r="X2836" s="130">
        <f t="shared" si="4315"/>
        <v>0</v>
      </c>
      <c r="Y2836" s="130">
        <f t="shared" si="4315"/>
        <v>0</v>
      </c>
      <c r="Z2836" s="130">
        <f t="shared" si="4315"/>
        <v>0</v>
      </c>
      <c r="AA2836" s="130">
        <f t="shared" si="4315"/>
        <v>0</v>
      </c>
      <c r="AB2836" s="665"/>
      <c r="AC2836" s="130">
        <f t="shared" ref="AC2836" si="4316">AC2835</f>
        <v>0</v>
      </c>
      <c r="AD2836" s="665">
        <f>AD2835</f>
        <v>0</v>
      </c>
      <c r="AE2836" s="845">
        <f>AE2835</f>
        <v>0</v>
      </c>
      <c r="AF2836" s="844">
        <f t="shared" ref="AF2836:AH2836" si="4317">AF2835</f>
        <v>0</v>
      </c>
      <c r="AG2836" s="665">
        <f t="shared" si="4317"/>
        <v>-26309</v>
      </c>
      <c r="AH2836" s="665">
        <f t="shared" si="4317"/>
        <v>0</v>
      </c>
      <c r="AI2836" s="638">
        <f t="shared" ref="AI2836:AS2836" si="4318">AI2835</f>
        <v>0</v>
      </c>
      <c r="AJ2836" s="130">
        <f t="shared" si="4318"/>
        <v>0</v>
      </c>
      <c r="AK2836" s="130">
        <f t="shared" si="4318"/>
        <v>0</v>
      </c>
      <c r="AL2836" s="130">
        <f t="shared" si="4318"/>
        <v>0</v>
      </c>
      <c r="AM2836" s="130">
        <f t="shared" si="4318"/>
        <v>0</v>
      </c>
      <c r="AN2836" s="130">
        <f t="shared" si="4318"/>
        <v>0</v>
      </c>
      <c r="AO2836" s="665"/>
      <c r="AP2836" s="130">
        <f t="shared" si="4318"/>
        <v>0</v>
      </c>
      <c r="AQ2836" s="130">
        <f t="shared" si="4318"/>
        <v>0</v>
      </c>
      <c r="AR2836" s="130">
        <f t="shared" si="4318"/>
        <v>0</v>
      </c>
      <c r="AS2836" s="130">
        <f t="shared" si="4318"/>
        <v>0</v>
      </c>
      <c r="AT2836" s="665"/>
      <c r="AU2836" s="130">
        <f t="shared" ref="AU2836:BE2836" si="4319">AU2835</f>
        <v>0</v>
      </c>
      <c r="AV2836" s="665">
        <f t="shared" ref="AV2836" si="4320">AV2835</f>
        <v>0</v>
      </c>
      <c r="AW2836" s="845">
        <f t="shared" si="4319"/>
        <v>0</v>
      </c>
      <c r="AX2836" s="314">
        <f t="shared" si="4319"/>
        <v>26309</v>
      </c>
      <c r="AY2836" s="131">
        <f t="shared" si="4319"/>
        <v>0</v>
      </c>
      <c r="AZ2836" s="132">
        <f t="shared" si="4319"/>
        <v>-26309</v>
      </c>
      <c r="BA2836" s="340">
        <f t="shared" si="4319"/>
        <v>-3</v>
      </c>
      <c r="BB2836" s="310">
        <f t="shared" si="4319"/>
        <v>26309</v>
      </c>
      <c r="BC2836" s="131">
        <f t="shared" si="4319"/>
        <v>0</v>
      </c>
      <c r="BD2836" s="132">
        <f t="shared" si="4319"/>
        <v>-26309</v>
      </c>
      <c r="BE2836" s="340">
        <f t="shared" si="4319"/>
        <v>-3</v>
      </c>
      <c r="BF2836" s="41"/>
      <c r="BG2836" s="826"/>
      <c r="BH2836" s="607"/>
      <c r="BI2836" s="41"/>
      <c r="BJ2836" s="41"/>
      <c r="BK2836" s="41"/>
      <c r="BL2836" s="41"/>
      <c r="BM2836" s="41"/>
      <c r="BN2836" s="41"/>
    </row>
    <row r="2837" spans="1:66" ht="12.75" customHeight="1" x14ac:dyDescent="0.25">
      <c r="A2837" s="222"/>
      <c r="C2837" s="116"/>
      <c r="D2837" s="620"/>
      <c r="F2837" s="117"/>
      <c r="G2837" s="690"/>
      <c r="H2837" s="878"/>
      <c r="I2837" s="397"/>
      <c r="J2837" s="380"/>
      <c r="K2837" s="405" t="s">
        <v>208</v>
      </c>
      <c r="L2837" s="731">
        <v>0</v>
      </c>
      <c r="M2837" s="732">
        <v>0</v>
      </c>
      <c r="N2837" s="929">
        <v>0</v>
      </c>
      <c r="O2837" s="530">
        <v>0</v>
      </c>
      <c r="P2837" s="530">
        <v>0</v>
      </c>
      <c r="Q2837" s="641">
        <v>0</v>
      </c>
      <c r="R2837" s="537">
        <v>0</v>
      </c>
      <c r="S2837" s="537">
        <v>0</v>
      </c>
      <c r="T2837" s="537">
        <v>0</v>
      </c>
      <c r="U2837" s="537">
        <v>0</v>
      </c>
      <c r="V2837" s="537">
        <v>0</v>
      </c>
      <c r="W2837" s="530"/>
      <c r="X2837" s="142">
        <v>0</v>
      </c>
      <c r="Y2837" s="142">
        <v>0</v>
      </c>
      <c r="Z2837" s="537">
        <v>0</v>
      </c>
      <c r="AA2837" s="537">
        <v>0</v>
      </c>
      <c r="AB2837" s="530"/>
      <c r="AC2837" s="142">
        <v>0</v>
      </c>
      <c r="AD2837" s="530">
        <v>0</v>
      </c>
      <c r="AE2837" s="842">
        <v>0</v>
      </c>
      <c r="AF2837" s="929">
        <v>0</v>
      </c>
      <c r="AG2837" s="530">
        <v>0</v>
      </c>
      <c r="AH2837" s="530">
        <v>0</v>
      </c>
      <c r="AI2837" s="641">
        <v>0</v>
      </c>
      <c r="AJ2837" s="537">
        <v>0</v>
      </c>
      <c r="AK2837" s="537">
        <v>0</v>
      </c>
      <c r="AL2837" s="537">
        <v>0</v>
      </c>
      <c r="AM2837" s="537">
        <v>0</v>
      </c>
      <c r="AN2837" s="537">
        <v>0</v>
      </c>
      <c r="AO2837" s="530"/>
      <c r="AP2837" s="142">
        <v>0</v>
      </c>
      <c r="AQ2837" s="142">
        <v>0</v>
      </c>
      <c r="AR2837" s="537">
        <v>0</v>
      </c>
      <c r="AS2837" s="537">
        <v>0</v>
      </c>
      <c r="AT2837" s="530"/>
      <c r="AU2837" s="142">
        <v>0</v>
      </c>
      <c r="AV2837" s="530">
        <v>0</v>
      </c>
      <c r="AW2837" s="842">
        <v>0</v>
      </c>
      <c r="AX2837" s="115">
        <v>0</v>
      </c>
      <c r="AY2837" s="5">
        <v>0</v>
      </c>
      <c r="AZ2837" s="5">
        <v>0</v>
      </c>
      <c r="BA2837" s="335">
        <v>0</v>
      </c>
      <c r="BB2837" s="23">
        <v>0</v>
      </c>
      <c r="BC2837" s="5">
        <v>0</v>
      </c>
      <c r="BD2837" s="5">
        <v>0</v>
      </c>
      <c r="BE2837" s="335">
        <v>0</v>
      </c>
      <c r="BG2837" s="826"/>
      <c r="BH2837" s="607"/>
    </row>
    <row r="2838" spans="1:66" ht="12.75" customHeight="1" x14ac:dyDescent="0.25">
      <c r="A2838" s="21"/>
      <c r="B2838" s="112"/>
      <c r="C2838" s="116"/>
      <c r="D2838" s="623"/>
      <c r="E2838" s="278"/>
      <c r="F2838" s="116"/>
      <c r="G2838" s="694"/>
      <c r="H2838" s="878"/>
      <c r="I2838" s="397"/>
      <c r="J2838" s="380"/>
      <c r="K2838" s="405" t="s">
        <v>96</v>
      </c>
      <c r="L2838" s="738">
        <v>0</v>
      </c>
      <c r="M2838" s="739">
        <v>0</v>
      </c>
      <c r="N2838" s="929">
        <v>0</v>
      </c>
      <c r="O2838" s="530">
        <v>0</v>
      </c>
      <c r="P2838" s="530">
        <v>0</v>
      </c>
      <c r="Q2838" s="641">
        <v>0</v>
      </c>
      <c r="R2838" s="537">
        <v>0</v>
      </c>
      <c r="S2838" s="537">
        <v>0</v>
      </c>
      <c r="T2838" s="537">
        <v>0</v>
      </c>
      <c r="U2838" s="537">
        <v>0</v>
      </c>
      <c r="V2838" s="537">
        <v>0</v>
      </c>
      <c r="W2838" s="530"/>
      <c r="X2838" s="142">
        <v>0</v>
      </c>
      <c r="Y2838" s="142">
        <v>0</v>
      </c>
      <c r="Z2838" s="537">
        <v>0</v>
      </c>
      <c r="AA2838" s="537">
        <v>0</v>
      </c>
      <c r="AB2838" s="530"/>
      <c r="AC2838" s="142">
        <v>0</v>
      </c>
      <c r="AD2838" s="530">
        <v>0</v>
      </c>
      <c r="AE2838" s="842">
        <v>0</v>
      </c>
      <c r="AF2838" s="929">
        <v>0</v>
      </c>
      <c r="AG2838" s="530">
        <v>0</v>
      </c>
      <c r="AH2838" s="530">
        <v>0</v>
      </c>
      <c r="AI2838" s="641">
        <v>0</v>
      </c>
      <c r="AJ2838" s="537">
        <v>0</v>
      </c>
      <c r="AK2838" s="537">
        <v>0</v>
      </c>
      <c r="AL2838" s="537">
        <v>0</v>
      </c>
      <c r="AM2838" s="537">
        <v>0</v>
      </c>
      <c r="AN2838" s="537">
        <v>0</v>
      </c>
      <c r="AO2838" s="530"/>
      <c r="AP2838" s="142">
        <v>0</v>
      </c>
      <c r="AQ2838" s="142">
        <v>0</v>
      </c>
      <c r="AR2838" s="537">
        <v>0</v>
      </c>
      <c r="AS2838" s="537">
        <v>0</v>
      </c>
      <c r="AT2838" s="530"/>
      <c r="AU2838" s="142">
        <v>0</v>
      </c>
      <c r="AV2838" s="530">
        <v>0</v>
      </c>
      <c r="AW2838" s="842">
        <v>0</v>
      </c>
      <c r="AX2838" s="115">
        <v>0</v>
      </c>
      <c r="AY2838" s="5">
        <v>0</v>
      </c>
      <c r="AZ2838" s="5">
        <v>0</v>
      </c>
      <c r="BA2838" s="335">
        <v>0</v>
      </c>
      <c r="BB2838" s="23">
        <v>0</v>
      </c>
      <c r="BC2838" s="5">
        <v>0</v>
      </c>
      <c r="BD2838" s="5">
        <v>0</v>
      </c>
      <c r="BE2838" s="335">
        <v>0</v>
      </c>
      <c r="BG2838" s="826"/>
      <c r="BH2838" s="607"/>
    </row>
    <row r="2839" spans="1:66" ht="12.75" customHeight="1" x14ac:dyDescent="0.25">
      <c r="A2839" s="21"/>
      <c r="B2839" s="112"/>
      <c r="C2839" s="116"/>
      <c r="D2839" s="623"/>
      <c r="E2839" s="278"/>
      <c r="F2839" s="116"/>
      <c r="G2839" s="694"/>
      <c r="H2839" s="878"/>
      <c r="I2839" s="397"/>
      <c r="J2839" s="380"/>
      <c r="K2839" s="405" t="s">
        <v>209</v>
      </c>
      <c r="L2839" s="738">
        <v>0</v>
      </c>
      <c r="M2839" s="739">
        <v>0</v>
      </c>
      <c r="N2839" s="929">
        <v>0</v>
      </c>
      <c r="O2839" s="530">
        <v>0</v>
      </c>
      <c r="P2839" s="530">
        <v>0</v>
      </c>
      <c r="Q2839" s="641">
        <v>0</v>
      </c>
      <c r="R2839" s="537">
        <v>0</v>
      </c>
      <c r="S2839" s="537">
        <v>0</v>
      </c>
      <c r="T2839" s="537">
        <v>0</v>
      </c>
      <c r="U2839" s="537">
        <v>0</v>
      </c>
      <c r="V2839" s="537">
        <v>0</v>
      </c>
      <c r="W2839" s="530"/>
      <c r="X2839" s="142">
        <v>0</v>
      </c>
      <c r="Y2839" s="142">
        <v>0</v>
      </c>
      <c r="Z2839" s="537">
        <v>0</v>
      </c>
      <c r="AA2839" s="537">
        <v>0</v>
      </c>
      <c r="AB2839" s="530"/>
      <c r="AC2839" s="142">
        <v>0</v>
      </c>
      <c r="AD2839" s="530">
        <v>0</v>
      </c>
      <c r="AE2839" s="842">
        <v>0</v>
      </c>
      <c r="AF2839" s="929">
        <v>0</v>
      </c>
      <c r="AG2839" s="530">
        <v>0</v>
      </c>
      <c r="AH2839" s="530">
        <v>0</v>
      </c>
      <c r="AI2839" s="641">
        <v>0</v>
      </c>
      <c r="AJ2839" s="537">
        <v>0</v>
      </c>
      <c r="AK2839" s="537">
        <v>0</v>
      </c>
      <c r="AL2839" s="537">
        <v>0</v>
      </c>
      <c r="AM2839" s="537">
        <v>0</v>
      </c>
      <c r="AN2839" s="537">
        <v>0</v>
      </c>
      <c r="AO2839" s="530"/>
      <c r="AP2839" s="142">
        <v>0</v>
      </c>
      <c r="AQ2839" s="142">
        <v>0</v>
      </c>
      <c r="AR2839" s="537">
        <v>0</v>
      </c>
      <c r="AS2839" s="537">
        <v>0</v>
      </c>
      <c r="AT2839" s="530"/>
      <c r="AU2839" s="142">
        <v>0</v>
      </c>
      <c r="AV2839" s="530">
        <v>0</v>
      </c>
      <c r="AW2839" s="842">
        <v>0</v>
      </c>
      <c r="AX2839" s="115">
        <v>0</v>
      </c>
      <c r="AY2839" s="5">
        <v>0</v>
      </c>
      <c r="AZ2839" s="5">
        <v>0</v>
      </c>
      <c r="BA2839" s="335">
        <v>0</v>
      </c>
      <c r="BB2839" s="23">
        <v>0</v>
      </c>
      <c r="BC2839" s="5">
        <v>0</v>
      </c>
      <c r="BD2839" s="5">
        <v>0</v>
      </c>
      <c r="BE2839" s="335">
        <v>0</v>
      </c>
      <c r="BG2839" s="826"/>
      <c r="BH2839" s="607"/>
    </row>
    <row r="2840" spans="1:66" ht="12.75" customHeight="1" x14ac:dyDescent="0.25">
      <c r="A2840" s="21"/>
      <c r="B2840" s="112"/>
      <c r="C2840" s="116"/>
      <c r="D2840" s="623"/>
      <c r="E2840" s="278"/>
      <c r="F2840" s="116"/>
      <c r="G2840" s="694"/>
      <c r="H2840" s="878"/>
      <c r="I2840" s="397"/>
      <c r="J2840" s="380"/>
      <c r="K2840" s="405" t="s">
        <v>210</v>
      </c>
      <c r="L2840" s="738">
        <v>0</v>
      </c>
      <c r="M2840" s="739">
        <v>0</v>
      </c>
      <c r="N2840" s="929">
        <v>0</v>
      </c>
      <c r="O2840" s="530">
        <v>0</v>
      </c>
      <c r="P2840" s="530">
        <v>0</v>
      </c>
      <c r="Q2840" s="641">
        <v>0</v>
      </c>
      <c r="R2840" s="537">
        <v>0</v>
      </c>
      <c r="S2840" s="537">
        <v>0</v>
      </c>
      <c r="T2840" s="537">
        <v>0</v>
      </c>
      <c r="U2840" s="537">
        <v>0</v>
      </c>
      <c r="V2840" s="537">
        <v>0</v>
      </c>
      <c r="W2840" s="530"/>
      <c r="X2840" s="142">
        <v>0</v>
      </c>
      <c r="Y2840" s="142">
        <v>0</v>
      </c>
      <c r="Z2840" s="537">
        <v>0</v>
      </c>
      <c r="AA2840" s="537">
        <v>0</v>
      </c>
      <c r="AB2840" s="530"/>
      <c r="AC2840" s="142">
        <v>0</v>
      </c>
      <c r="AD2840" s="530">
        <v>0</v>
      </c>
      <c r="AE2840" s="842">
        <v>0</v>
      </c>
      <c r="AF2840" s="929">
        <v>0</v>
      </c>
      <c r="AG2840" s="530">
        <v>0</v>
      </c>
      <c r="AH2840" s="530">
        <v>0</v>
      </c>
      <c r="AI2840" s="641">
        <v>0</v>
      </c>
      <c r="AJ2840" s="537">
        <v>0</v>
      </c>
      <c r="AK2840" s="537">
        <v>0</v>
      </c>
      <c r="AL2840" s="537">
        <v>0</v>
      </c>
      <c r="AM2840" s="537">
        <v>0</v>
      </c>
      <c r="AN2840" s="537">
        <v>0</v>
      </c>
      <c r="AO2840" s="530"/>
      <c r="AP2840" s="142">
        <v>0</v>
      </c>
      <c r="AQ2840" s="142">
        <v>0</v>
      </c>
      <c r="AR2840" s="537">
        <v>0</v>
      </c>
      <c r="AS2840" s="537">
        <v>0</v>
      </c>
      <c r="AT2840" s="530"/>
      <c r="AU2840" s="142">
        <v>0</v>
      </c>
      <c r="AV2840" s="530">
        <v>0</v>
      </c>
      <c r="AW2840" s="842">
        <v>0</v>
      </c>
      <c r="AX2840" s="115">
        <v>0</v>
      </c>
      <c r="AY2840" s="5">
        <v>0</v>
      </c>
      <c r="AZ2840" s="5">
        <v>0</v>
      </c>
      <c r="BA2840" s="335">
        <v>0</v>
      </c>
      <c r="BB2840" s="23">
        <v>0</v>
      </c>
      <c r="BC2840" s="5">
        <v>0</v>
      </c>
      <c r="BD2840" s="5">
        <v>0</v>
      </c>
      <c r="BE2840" s="335">
        <v>0</v>
      </c>
      <c r="BG2840" s="826"/>
      <c r="BH2840" s="607"/>
    </row>
    <row r="2841" spans="1:66" ht="12.75" customHeight="1" x14ac:dyDescent="0.25">
      <c r="A2841" s="21"/>
      <c r="B2841" s="112"/>
      <c r="C2841" s="116"/>
      <c r="D2841" s="623"/>
      <c r="E2841" s="278"/>
      <c r="F2841" s="116"/>
      <c r="G2841" s="694"/>
      <c r="H2841" s="878"/>
      <c r="I2841" s="397"/>
      <c r="J2841" s="380"/>
      <c r="K2841" s="406" t="s">
        <v>53</v>
      </c>
      <c r="L2841" s="738">
        <v>0</v>
      </c>
      <c r="M2841" s="739">
        <v>0</v>
      </c>
      <c r="N2841" s="929">
        <v>0</v>
      </c>
      <c r="O2841" s="530">
        <v>0</v>
      </c>
      <c r="P2841" s="530">
        <v>0</v>
      </c>
      <c r="Q2841" s="641">
        <v>0</v>
      </c>
      <c r="R2841" s="537">
        <v>0</v>
      </c>
      <c r="S2841" s="537">
        <v>0</v>
      </c>
      <c r="T2841" s="537">
        <v>0</v>
      </c>
      <c r="U2841" s="537">
        <v>0</v>
      </c>
      <c r="V2841" s="537">
        <v>0</v>
      </c>
      <c r="W2841" s="530"/>
      <c r="X2841" s="142">
        <v>0</v>
      </c>
      <c r="Y2841" s="142">
        <v>0</v>
      </c>
      <c r="Z2841" s="537">
        <v>0</v>
      </c>
      <c r="AA2841" s="537">
        <v>0</v>
      </c>
      <c r="AB2841" s="530"/>
      <c r="AC2841" s="142">
        <v>0</v>
      </c>
      <c r="AD2841" s="530">
        <v>0</v>
      </c>
      <c r="AE2841" s="842">
        <v>0</v>
      </c>
      <c r="AF2841" s="929">
        <v>0</v>
      </c>
      <c r="AG2841" s="530">
        <v>0</v>
      </c>
      <c r="AH2841" s="530">
        <v>0</v>
      </c>
      <c r="AI2841" s="641">
        <v>0</v>
      </c>
      <c r="AJ2841" s="537">
        <v>0</v>
      </c>
      <c r="AK2841" s="537">
        <v>0</v>
      </c>
      <c r="AL2841" s="537">
        <v>0</v>
      </c>
      <c r="AM2841" s="537">
        <v>0</v>
      </c>
      <c r="AN2841" s="537">
        <v>0</v>
      </c>
      <c r="AO2841" s="530"/>
      <c r="AP2841" s="142">
        <v>0</v>
      </c>
      <c r="AQ2841" s="142">
        <v>0</v>
      </c>
      <c r="AR2841" s="537">
        <v>0</v>
      </c>
      <c r="AS2841" s="537">
        <v>0</v>
      </c>
      <c r="AT2841" s="530"/>
      <c r="AU2841" s="142">
        <v>0</v>
      </c>
      <c r="AV2841" s="530">
        <v>0</v>
      </c>
      <c r="AW2841" s="842">
        <v>0</v>
      </c>
      <c r="AX2841" s="115">
        <v>0</v>
      </c>
      <c r="AY2841" s="5">
        <v>0</v>
      </c>
      <c r="AZ2841" s="5">
        <v>0</v>
      </c>
      <c r="BA2841" s="335">
        <v>0</v>
      </c>
      <c r="BB2841" s="23">
        <v>0</v>
      </c>
      <c r="BC2841" s="5">
        <v>0</v>
      </c>
      <c r="BD2841" s="5">
        <v>0</v>
      </c>
      <c r="BE2841" s="335">
        <v>0</v>
      </c>
      <c r="BG2841" s="826"/>
      <c r="BH2841" s="607"/>
    </row>
    <row r="2842" spans="1:66" ht="12.75" customHeight="1" x14ac:dyDescent="0.25">
      <c r="A2842" s="21"/>
      <c r="B2842" s="112"/>
      <c r="C2842" s="116"/>
      <c r="D2842" s="623"/>
      <c r="F2842" s="117"/>
      <c r="G2842" s="694"/>
      <c r="H2842" s="878"/>
      <c r="I2842" s="397"/>
      <c r="J2842" s="380"/>
      <c r="K2842" s="408"/>
      <c r="L2842" s="738"/>
      <c r="M2842" s="739"/>
      <c r="N2842" s="931"/>
      <c r="O2842" s="923"/>
      <c r="P2842" s="923"/>
      <c r="Q2842" s="641"/>
      <c r="R2842" s="537"/>
      <c r="S2842" s="537"/>
      <c r="T2842" s="537"/>
      <c r="U2842" s="537"/>
      <c r="V2842" s="537"/>
      <c r="W2842" s="531"/>
      <c r="X2842" s="141"/>
      <c r="Y2842" s="141"/>
      <c r="Z2842" s="552"/>
      <c r="AA2842" s="552"/>
      <c r="AB2842" s="531"/>
      <c r="AC2842" s="593"/>
      <c r="AD2842" s="923"/>
      <c r="AE2842" s="846"/>
      <c r="AF2842" s="931"/>
      <c r="AG2842" s="923"/>
      <c r="AH2842" s="923"/>
      <c r="AI2842" s="641"/>
      <c r="AJ2842" s="537"/>
      <c r="AK2842" s="537"/>
      <c r="AL2842" s="537"/>
      <c r="AM2842" s="537"/>
      <c r="AN2842" s="537"/>
      <c r="AO2842" s="531"/>
      <c r="AP2842" s="141"/>
      <c r="AQ2842" s="141"/>
      <c r="AR2842" s="552"/>
      <c r="AS2842" s="552"/>
      <c r="AT2842" s="531"/>
      <c r="AU2842" s="593"/>
      <c r="AV2842" s="923"/>
      <c r="AW2842" s="846"/>
      <c r="AX2842" s="115"/>
      <c r="AY2842" s="5"/>
      <c r="AZ2842" s="5"/>
      <c r="BA2842" s="335"/>
      <c r="BC2842" s="5"/>
      <c r="BD2842" s="5"/>
      <c r="BE2842" s="335"/>
      <c r="BG2842" s="826"/>
      <c r="BH2842" s="607"/>
    </row>
    <row r="2843" spans="1:66" ht="12.75" customHeight="1" x14ac:dyDescent="0.25">
      <c r="A2843" s="222"/>
      <c r="C2843" s="116"/>
      <c r="D2843" s="620"/>
      <c r="F2843" s="117"/>
      <c r="G2843" s="694"/>
      <c r="H2843" s="878"/>
      <c r="I2843" s="397"/>
      <c r="J2843" s="380"/>
      <c r="K2843" s="400" t="s">
        <v>6617</v>
      </c>
      <c r="L2843" s="738"/>
      <c r="M2843" s="739"/>
      <c r="N2843" s="931"/>
      <c r="O2843" s="923"/>
      <c r="P2843" s="923"/>
      <c r="Q2843" s="641"/>
      <c r="R2843" s="537"/>
      <c r="S2843" s="537"/>
      <c r="T2843" s="537"/>
      <c r="U2843" s="537"/>
      <c r="V2843" s="537"/>
      <c r="W2843" s="531"/>
      <c r="X2843" s="141"/>
      <c r="Y2843" s="141"/>
      <c r="Z2843" s="552"/>
      <c r="AA2843" s="552"/>
      <c r="AB2843" s="531"/>
      <c r="AC2843" s="593"/>
      <c r="AD2843" s="923"/>
      <c r="AE2843" s="846"/>
      <c r="AF2843" s="931"/>
      <c r="AG2843" s="923"/>
      <c r="AH2843" s="923"/>
      <c r="AI2843" s="641"/>
      <c r="AJ2843" s="537"/>
      <c r="AK2843" s="537"/>
      <c r="AL2843" s="537"/>
      <c r="AM2843" s="537"/>
      <c r="AN2843" s="537"/>
      <c r="AO2843" s="531"/>
      <c r="AP2843" s="141"/>
      <c r="AQ2843" s="141"/>
      <c r="AR2843" s="552"/>
      <c r="AS2843" s="552"/>
      <c r="AT2843" s="531"/>
      <c r="AU2843" s="593"/>
      <c r="AV2843" s="923"/>
      <c r="AW2843" s="846"/>
      <c r="AX2843" s="115"/>
      <c r="AY2843" s="5"/>
      <c r="AZ2843" s="5"/>
      <c r="BA2843" s="335"/>
      <c r="BC2843" s="5"/>
      <c r="BD2843" s="5"/>
      <c r="BE2843" s="335"/>
      <c r="BG2843" s="826"/>
      <c r="BH2843" s="607"/>
    </row>
    <row r="2844" spans="1:66" ht="12.75" customHeight="1" x14ac:dyDescent="0.25">
      <c r="A2844" s="222"/>
      <c r="C2844" s="116"/>
      <c r="D2844" s="620"/>
      <c r="F2844" s="117"/>
      <c r="G2844" s="694"/>
      <c r="H2844" s="878"/>
      <c r="I2844" s="397"/>
      <c r="J2844" s="380"/>
      <c r="K2844" s="400" t="s">
        <v>11</v>
      </c>
      <c r="L2844" s="738"/>
      <c r="M2844" s="739"/>
      <c r="N2844" s="931"/>
      <c r="O2844" s="923"/>
      <c r="P2844" s="923"/>
      <c r="Q2844" s="641"/>
      <c r="R2844" s="537"/>
      <c r="S2844" s="537"/>
      <c r="T2844" s="537"/>
      <c r="U2844" s="537"/>
      <c r="V2844" s="537"/>
      <c r="W2844" s="531"/>
      <c r="X2844" s="141"/>
      <c r="Y2844" s="141"/>
      <c r="Z2844" s="552"/>
      <c r="AA2844" s="552"/>
      <c r="AB2844" s="531"/>
      <c r="AC2844" s="593"/>
      <c r="AD2844" s="923"/>
      <c r="AE2844" s="846"/>
      <c r="AF2844" s="931"/>
      <c r="AG2844" s="923"/>
      <c r="AH2844" s="923"/>
      <c r="AI2844" s="641"/>
      <c r="AJ2844" s="537"/>
      <c r="AK2844" s="537"/>
      <c r="AL2844" s="537"/>
      <c r="AM2844" s="537"/>
      <c r="AN2844" s="537"/>
      <c r="AO2844" s="531"/>
      <c r="AP2844" s="141"/>
      <c r="AQ2844" s="141"/>
      <c r="AR2844" s="552"/>
      <c r="AS2844" s="552"/>
      <c r="AT2844" s="531"/>
      <c r="AU2844" s="593"/>
      <c r="AV2844" s="923"/>
      <c r="AW2844" s="846"/>
      <c r="AX2844" s="115"/>
      <c r="AY2844" s="5"/>
      <c r="AZ2844" s="5"/>
      <c r="BA2844" s="335"/>
      <c r="BC2844" s="5"/>
      <c r="BD2844" s="5"/>
      <c r="BE2844" s="335"/>
      <c r="BG2844" s="826"/>
      <c r="BH2844" s="607"/>
    </row>
    <row r="2845" spans="1:66" s="4" customFormat="1" ht="12.75" customHeight="1" x14ac:dyDescent="0.25">
      <c r="A2845" s="222"/>
      <c r="B2845" s="30"/>
      <c r="C2845" s="116"/>
      <c r="D2845" s="620"/>
      <c r="E2845" s="32"/>
      <c r="F2845" s="117"/>
      <c r="G2845" s="694"/>
      <c r="H2845" s="878"/>
      <c r="I2845" s="397"/>
      <c r="J2845" s="380"/>
      <c r="K2845" s="415"/>
      <c r="L2845" s="738"/>
      <c r="M2845" s="739"/>
      <c r="N2845" s="931"/>
      <c r="O2845" s="923"/>
      <c r="P2845" s="923"/>
      <c r="Q2845" s="641"/>
      <c r="R2845" s="537"/>
      <c r="S2845" s="537"/>
      <c r="T2845" s="537"/>
      <c r="U2845" s="537"/>
      <c r="V2845" s="537"/>
      <c r="W2845" s="531"/>
      <c r="X2845" s="141"/>
      <c r="Y2845" s="141"/>
      <c r="Z2845" s="552"/>
      <c r="AA2845" s="552"/>
      <c r="AB2845" s="531"/>
      <c r="AC2845" s="593"/>
      <c r="AD2845" s="923"/>
      <c r="AE2845" s="846"/>
      <c r="AF2845" s="931"/>
      <c r="AG2845" s="923"/>
      <c r="AH2845" s="923"/>
      <c r="AI2845" s="641"/>
      <c r="AJ2845" s="537"/>
      <c r="AK2845" s="537"/>
      <c r="AL2845" s="537"/>
      <c r="AM2845" s="537"/>
      <c r="AN2845" s="537"/>
      <c r="AO2845" s="531"/>
      <c r="AP2845" s="141"/>
      <c r="AQ2845" s="141"/>
      <c r="AR2845" s="552"/>
      <c r="AS2845" s="552"/>
      <c r="AT2845" s="531"/>
      <c r="AU2845" s="593"/>
      <c r="AV2845" s="923"/>
      <c r="AW2845" s="846"/>
      <c r="AX2845" s="115"/>
      <c r="AY2845" s="5"/>
      <c r="AZ2845" s="5"/>
      <c r="BA2845" s="335"/>
      <c r="BB2845" s="23"/>
      <c r="BC2845" s="5"/>
      <c r="BD2845" s="5"/>
      <c r="BE2845" s="335"/>
      <c r="BF2845" s="41"/>
      <c r="BG2845" s="826"/>
      <c r="BH2845" s="607"/>
      <c r="BI2845" s="41"/>
      <c r="BJ2845" s="41"/>
      <c r="BK2845" s="41"/>
      <c r="BL2845" s="41"/>
      <c r="BM2845" s="41"/>
      <c r="BN2845" s="41"/>
    </row>
    <row r="2846" spans="1:66" s="27" customFormat="1" ht="30.6" x14ac:dyDescent="0.25">
      <c r="A2846" s="222" t="s">
        <v>6127</v>
      </c>
      <c r="B2846" s="112">
        <v>18</v>
      </c>
      <c r="C2846" s="116" t="s">
        <v>0</v>
      </c>
      <c r="D2846" s="620">
        <v>1000</v>
      </c>
      <c r="E2846" s="278"/>
      <c r="F2846" s="116">
        <v>17</v>
      </c>
      <c r="G2846" s="694">
        <v>1</v>
      </c>
      <c r="H2846" s="878" t="str">
        <f t="shared" si="4251"/>
        <v>109</v>
      </c>
      <c r="I2846" s="397" t="s">
        <v>3257</v>
      </c>
      <c r="J2846" s="380" t="s">
        <v>3013</v>
      </c>
      <c r="K2846" s="408" t="s">
        <v>4365</v>
      </c>
      <c r="L2846" s="733">
        <v>1528</v>
      </c>
      <c r="M2846" s="734">
        <v>1528</v>
      </c>
      <c r="N2846" s="931"/>
      <c r="O2846" s="530">
        <f t="shared" ref="O2846:O2868" si="4321">IF(N2846&gt;L2846,"0 ",N2846-L2846)</f>
        <v>-1528</v>
      </c>
      <c r="P2846" s="530" t="str">
        <f t="shared" ref="P2846:P2868" si="4322">IF(N2846&lt;L2846,"0 ",N2846-L2846)</f>
        <v xml:space="preserve">0 </v>
      </c>
      <c r="Q2846" s="646"/>
      <c r="R2846" s="536"/>
      <c r="S2846" s="536"/>
      <c r="T2846" s="536"/>
      <c r="U2846" s="536"/>
      <c r="V2846" s="536"/>
      <c r="W2846" s="683" t="str">
        <f t="shared" ref="W2846:W2868" si="4323">IF(SUM(Q2846:V2846)=X2846,"OK",SUM(Q2846:V2846)-X2846)</f>
        <v>OK</v>
      </c>
      <c r="X2846" s="141"/>
      <c r="Y2846" s="141"/>
      <c r="Z2846" s="552"/>
      <c r="AA2846" s="552"/>
      <c r="AB2846" s="683" t="str">
        <f t="shared" ref="AB2846:AB2868" si="4324">IF(SUM(Z2846:AA2846)=AC2846,"OK",SUM(Z2846:AA2846)-AC2846)</f>
        <v>OK</v>
      </c>
      <c r="AC2846" s="593"/>
      <c r="AD2846" s="530">
        <f t="shared" ref="AD2846:AD2868" si="4325">X2846+Y2846+AC2846</f>
        <v>0</v>
      </c>
      <c r="AE2846" s="842">
        <f t="shared" ref="AE2846:AE2868" si="4326">N2846+AD2846</f>
        <v>0</v>
      </c>
      <c r="AF2846" s="931"/>
      <c r="AG2846" s="530">
        <f t="shared" ref="AG2846:AG2868" si="4327">IF(AF2846&gt;M2846,"0 ",AF2846-M2846)</f>
        <v>-1528</v>
      </c>
      <c r="AH2846" s="530" t="str">
        <f t="shared" ref="AH2846:AH2868" si="4328">IF(AF2846&lt;M2846,"0 ",AF2846-M2846)</f>
        <v xml:space="preserve">0 </v>
      </c>
      <c r="AI2846" s="641"/>
      <c r="AJ2846" s="537"/>
      <c r="AK2846" s="537"/>
      <c r="AL2846" s="537"/>
      <c r="AM2846" s="537"/>
      <c r="AN2846" s="537"/>
      <c r="AO2846" s="683" t="str">
        <f t="shared" ref="AO2846:AO2868" si="4329">IF(SUM(AI2846:AN2846)=AP2846,"OK",SUM(AI2846:AN2846)-AP2846)</f>
        <v>OK</v>
      </c>
      <c r="AP2846" s="141"/>
      <c r="AQ2846" s="141"/>
      <c r="AR2846" s="552"/>
      <c r="AS2846" s="552"/>
      <c r="AT2846" s="683" t="str">
        <f t="shared" ref="AT2846:AT2868" si="4330">IF(SUM(AR2846:AS2846)=AU2846,"OK",SUM(AR2846:AS2846)-AU2846)</f>
        <v>OK</v>
      </c>
      <c r="AU2846" s="593"/>
      <c r="AV2846" s="530">
        <f t="shared" ref="AV2846:AV2868" si="4331">AP2846+AQ2846+AU2846</f>
        <v>0</v>
      </c>
      <c r="AW2846" s="842">
        <f t="shared" ref="AW2846:AW2868" si="4332">AF2846+AV2846</f>
        <v>0</v>
      </c>
      <c r="AX2846" s="115">
        <f t="shared" ref="AX2846:AX2868" si="4333">L2846</f>
        <v>1528</v>
      </c>
      <c r="AY2846" s="5">
        <f t="shared" ref="AY2846:AY2868" si="4334">AE2846</f>
        <v>0</v>
      </c>
      <c r="AZ2846" s="5">
        <f t="shared" ref="AZ2846:AZ2857" si="4335">AY2846-AX2846</f>
        <v>-1528</v>
      </c>
      <c r="BA2846" s="335">
        <f t="shared" ref="BA2846:BA2853" si="4336">AZ2846/AX2846</f>
        <v>-1</v>
      </c>
      <c r="BB2846" s="23">
        <f t="shared" ref="BB2846:BB2868" si="4337">M2846</f>
        <v>1528</v>
      </c>
      <c r="BC2846" s="5">
        <f t="shared" ref="BC2846:BC2868" si="4338">AW2846</f>
        <v>0</v>
      </c>
      <c r="BD2846" s="5">
        <f t="shared" ref="BD2846:BD2857" si="4339">BC2846-BB2846</f>
        <v>-1528</v>
      </c>
      <c r="BE2846" s="335">
        <f t="shared" ref="BE2846:BE2853" si="4340">BD2846/BB2846</f>
        <v>-1</v>
      </c>
      <c r="BF2846" s="41"/>
      <c r="BG2846" s="826" t="str">
        <f t="shared" ref="BG2846:BG2868" si="4341">RIGHT(LEFT(I2846,3),2)&amp;"."&amp;RIGHT(LEFT(I2846,5),2)</f>
        <v>12.11</v>
      </c>
      <c r="BH2846" s="607" t="b">
        <f>COUNTIF('Codes SEC'!$B$2:$B$250,Ministres!BG2846)&gt;0</f>
        <v>1</v>
      </c>
      <c r="BI2846" s="40"/>
      <c r="BJ2846" s="40"/>
      <c r="BK2846" s="40"/>
      <c r="BL2846" s="40"/>
      <c r="BM2846" s="40"/>
      <c r="BN2846" s="40"/>
    </row>
    <row r="2847" spans="1:66" ht="35.1" customHeight="1" x14ac:dyDescent="0.25">
      <c r="A2847" s="222" t="s">
        <v>6127</v>
      </c>
      <c r="B2847" s="112" t="s">
        <v>5015</v>
      </c>
      <c r="C2847" s="116" t="s">
        <v>0</v>
      </c>
      <c r="D2847" s="620">
        <v>1000</v>
      </c>
      <c r="E2847" s="278"/>
      <c r="F2847" s="116">
        <v>12</v>
      </c>
      <c r="G2847" s="700"/>
      <c r="H2847" s="888" t="str">
        <f t="shared" si="4251"/>
        <v>109</v>
      </c>
      <c r="I2847" s="580">
        <v>81221000</v>
      </c>
      <c r="J2847" s="689" t="s">
        <v>6531</v>
      </c>
      <c r="K2847" s="411" t="s">
        <v>6532</v>
      </c>
      <c r="L2847" s="733">
        <v>0</v>
      </c>
      <c r="M2847" s="734">
        <v>0</v>
      </c>
      <c r="N2847" s="931"/>
      <c r="O2847" s="530">
        <f t="shared" si="4321"/>
        <v>0</v>
      </c>
      <c r="P2847" s="530">
        <f t="shared" si="4322"/>
        <v>0</v>
      </c>
      <c r="Q2847" s="646"/>
      <c r="R2847" s="536"/>
      <c r="S2847" s="536"/>
      <c r="T2847" s="536"/>
      <c r="U2847" s="536"/>
      <c r="V2847" s="536"/>
      <c r="W2847" s="683" t="str">
        <f t="shared" ref="W2847" si="4342">IF(SUM(Q2847:V2847)=X2847,"OK",SUM(Q2847:V2847)-X2847)</f>
        <v>OK</v>
      </c>
      <c r="X2847" s="141"/>
      <c r="Y2847" s="141"/>
      <c r="Z2847" s="552"/>
      <c r="AA2847" s="552"/>
      <c r="AB2847" s="683" t="str">
        <f t="shared" ref="AB2847" si="4343">IF(SUM(Z2847:AA2847)=AC2847,"OK",SUM(Z2847:AA2847)-AC2847)</f>
        <v>OK</v>
      </c>
      <c r="AC2847" s="593"/>
      <c r="AD2847" s="530">
        <f t="shared" si="4325"/>
        <v>0</v>
      </c>
      <c r="AE2847" s="842">
        <f t="shared" si="4326"/>
        <v>0</v>
      </c>
      <c r="AF2847" s="931"/>
      <c r="AG2847" s="530">
        <f t="shared" si="4327"/>
        <v>0</v>
      </c>
      <c r="AH2847" s="530">
        <f t="shared" si="4328"/>
        <v>0</v>
      </c>
      <c r="AI2847" s="641"/>
      <c r="AJ2847" s="537"/>
      <c r="AK2847" s="537"/>
      <c r="AL2847" s="537"/>
      <c r="AM2847" s="537"/>
      <c r="AN2847" s="537"/>
      <c r="AO2847" s="683" t="str">
        <f t="shared" ref="AO2847" si="4344">IF(SUM(AI2847:AN2847)=AP2847,"OK",SUM(AI2847:AN2847)-AP2847)</f>
        <v>OK</v>
      </c>
      <c r="AP2847" s="141"/>
      <c r="AQ2847" s="141"/>
      <c r="AR2847" s="552"/>
      <c r="AS2847" s="552"/>
      <c r="AT2847" s="683" t="str">
        <f t="shared" ref="AT2847" si="4345">IF(SUM(AR2847:AS2847)=AU2847,"OK",SUM(AR2847:AS2847)-AU2847)</f>
        <v>OK</v>
      </c>
      <c r="AU2847" s="593"/>
      <c r="AV2847" s="530">
        <f t="shared" si="4331"/>
        <v>0</v>
      </c>
      <c r="AW2847" s="842">
        <f t="shared" si="4332"/>
        <v>0</v>
      </c>
      <c r="AX2847" s="115">
        <f t="shared" si="4333"/>
        <v>0</v>
      </c>
      <c r="AY2847" s="5">
        <f t="shared" si="4334"/>
        <v>0</v>
      </c>
      <c r="AZ2847" s="7">
        <f t="shared" ref="AZ2847" si="4346">AY2847-AX2847</f>
        <v>0</v>
      </c>
      <c r="BA2847" s="335" t="e">
        <f t="shared" ref="BA2847" si="4347">AZ2847/AX2847</f>
        <v>#DIV/0!</v>
      </c>
      <c r="BB2847" s="23">
        <f t="shared" si="4337"/>
        <v>0</v>
      </c>
      <c r="BC2847" s="5">
        <f t="shared" ref="BC2847" si="4348">AW2847</f>
        <v>0</v>
      </c>
      <c r="BD2847" s="7">
        <f t="shared" ref="BD2847" si="4349">BC2847-BB2847</f>
        <v>0</v>
      </c>
      <c r="BE2847" s="335" t="e">
        <f t="shared" ref="BE2847" si="4350">BD2847/BB2847</f>
        <v>#DIV/0!</v>
      </c>
      <c r="BG2847" s="826" t="str">
        <f t="shared" si="4341"/>
        <v>12.21</v>
      </c>
      <c r="BH2847" s="607" t="b">
        <f>COUNTIF('Codes SEC'!$B$2:$B$250,Ministres!BG2847)&gt;0</f>
        <v>1</v>
      </c>
    </row>
    <row r="2848" spans="1:66" ht="30.6" x14ac:dyDescent="0.25">
      <c r="A2848" s="222" t="s">
        <v>6127</v>
      </c>
      <c r="B2848" s="112">
        <v>18</v>
      </c>
      <c r="C2848" s="116" t="s">
        <v>0</v>
      </c>
      <c r="D2848" s="620">
        <v>1000</v>
      </c>
      <c r="E2848" s="278"/>
      <c r="F2848" s="116">
        <v>12</v>
      </c>
      <c r="G2848" s="694">
        <v>3</v>
      </c>
      <c r="H2848" s="878" t="str">
        <f t="shared" si="4251"/>
        <v>109</v>
      </c>
      <c r="I2848" s="397" t="s">
        <v>3263</v>
      </c>
      <c r="J2848" s="380" t="s">
        <v>3014</v>
      </c>
      <c r="K2848" s="408" t="s">
        <v>1732</v>
      </c>
      <c r="L2848" s="733">
        <v>1232</v>
      </c>
      <c r="M2848" s="734">
        <v>1118</v>
      </c>
      <c r="N2848" s="931"/>
      <c r="O2848" s="530">
        <f t="shared" si="4321"/>
        <v>-1232</v>
      </c>
      <c r="P2848" s="530" t="str">
        <f t="shared" si="4322"/>
        <v xml:space="preserve">0 </v>
      </c>
      <c r="Q2848" s="646"/>
      <c r="R2848" s="536"/>
      <c r="S2848" s="536"/>
      <c r="T2848" s="536"/>
      <c r="U2848" s="536"/>
      <c r="V2848" s="536"/>
      <c r="W2848" s="683" t="str">
        <f t="shared" si="4323"/>
        <v>OK</v>
      </c>
      <c r="X2848" s="141"/>
      <c r="Y2848" s="141"/>
      <c r="Z2848" s="552"/>
      <c r="AA2848" s="552"/>
      <c r="AB2848" s="683" t="str">
        <f t="shared" si="4324"/>
        <v>OK</v>
      </c>
      <c r="AC2848" s="593"/>
      <c r="AD2848" s="530">
        <f t="shared" si="4325"/>
        <v>0</v>
      </c>
      <c r="AE2848" s="842">
        <f t="shared" si="4326"/>
        <v>0</v>
      </c>
      <c r="AF2848" s="931"/>
      <c r="AG2848" s="530">
        <f t="shared" si="4327"/>
        <v>-1118</v>
      </c>
      <c r="AH2848" s="530" t="str">
        <f t="shared" si="4328"/>
        <v xml:space="preserve">0 </v>
      </c>
      <c r="AI2848" s="641"/>
      <c r="AJ2848" s="537"/>
      <c r="AK2848" s="537"/>
      <c r="AL2848" s="537"/>
      <c r="AM2848" s="537"/>
      <c r="AN2848" s="537"/>
      <c r="AO2848" s="683" t="str">
        <f t="shared" si="4329"/>
        <v>OK</v>
      </c>
      <c r="AP2848" s="141"/>
      <c r="AQ2848" s="141"/>
      <c r="AR2848" s="552"/>
      <c r="AS2848" s="552"/>
      <c r="AT2848" s="683" t="str">
        <f t="shared" si="4330"/>
        <v>OK</v>
      </c>
      <c r="AU2848" s="593"/>
      <c r="AV2848" s="530">
        <f t="shared" si="4331"/>
        <v>0</v>
      </c>
      <c r="AW2848" s="842">
        <f t="shared" si="4332"/>
        <v>0</v>
      </c>
      <c r="AX2848" s="115">
        <f t="shared" si="4333"/>
        <v>1232</v>
      </c>
      <c r="AY2848" s="5">
        <f t="shared" si="4334"/>
        <v>0</v>
      </c>
      <c r="AZ2848" s="7">
        <f t="shared" si="4335"/>
        <v>-1232</v>
      </c>
      <c r="BA2848" s="335">
        <f t="shared" si="4336"/>
        <v>-1</v>
      </c>
      <c r="BB2848" s="23">
        <f t="shared" si="4337"/>
        <v>1118</v>
      </c>
      <c r="BC2848" s="5">
        <f t="shared" si="4338"/>
        <v>0</v>
      </c>
      <c r="BD2848" s="7">
        <f t="shared" si="4339"/>
        <v>-1118</v>
      </c>
      <c r="BE2848" s="335">
        <f t="shared" si="4340"/>
        <v>-1</v>
      </c>
      <c r="BG2848" s="826" t="str">
        <f t="shared" si="4341"/>
        <v>31.32</v>
      </c>
      <c r="BH2848" s="607" t="b">
        <f>COUNTIF('Codes SEC'!$B$2:$B$250,Ministres!BG2848)&gt;0</f>
        <v>1</v>
      </c>
    </row>
    <row r="2849" spans="1:60" ht="35.1" customHeight="1" x14ac:dyDescent="0.25">
      <c r="A2849" s="222" t="s">
        <v>6127</v>
      </c>
      <c r="B2849" s="112">
        <v>18</v>
      </c>
      <c r="C2849" s="116" t="s">
        <v>0</v>
      </c>
      <c r="D2849" s="620">
        <v>1000</v>
      </c>
      <c r="E2849" s="278"/>
      <c r="F2849" s="116">
        <v>12</v>
      </c>
      <c r="G2849" s="694">
        <v>3</v>
      </c>
      <c r="H2849" s="878" t="str">
        <f t="shared" si="4251"/>
        <v>109</v>
      </c>
      <c r="I2849" s="397">
        <v>83132000</v>
      </c>
      <c r="J2849" s="380" t="s">
        <v>4008</v>
      </c>
      <c r="K2849" s="408" t="s">
        <v>428</v>
      </c>
      <c r="L2849" s="726">
        <v>1259</v>
      </c>
      <c r="M2849" s="727">
        <v>1257</v>
      </c>
      <c r="N2849" s="931"/>
      <c r="O2849" s="530">
        <f t="shared" si="4321"/>
        <v>-1259</v>
      </c>
      <c r="P2849" s="530" t="str">
        <f t="shared" si="4322"/>
        <v xml:space="preserve">0 </v>
      </c>
      <c r="Q2849" s="646"/>
      <c r="R2849" s="536"/>
      <c r="S2849" s="536"/>
      <c r="T2849" s="536"/>
      <c r="U2849" s="536"/>
      <c r="V2849" s="536"/>
      <c r="W2849" s="683" t="str">
        <f t="shared" si="4323"/>
        <v>OK</v>
      </c>
      <c r="X2849" s="141"/>
      <c r="Y2849" s="141"/>
      <c r="Z2849" s="552"/>
      <c r="AA2849" s="552"/>
      <c r="AB2849" s="683" t="str">
        <f t="shared" si="4324"/>
        <v>OK</v>
      </c>
      <c r="AC2849" s="593"/>
      <c r="AD2849" s="530">
        <f t="shared" si="4325"/>
        <v>0</v>
      </c>
      <c r="AE2849" s="842">
        <f t="shared" si="4326"/>
        <v>0</v>
      </c>
      <c r="AF2849" s="931"/>
      <c r="AG2849" s="530">
        <f t="shared" si="4327"/>
        <v>-1257</v>
      </c>
      <c r="AH2849" s="530" t="str">
        <f t="shared" si="4328"/>
        <v xml:space="preserve">0 </v>
      </c>
      <c r="AI2849" s="641"/>
      <c r="AJ2849" s="537"/>
      <c r="AK2849" s="537"/>
      <c r="AL2849" s="537"/>
      <c r="AM2849" s="537"/>
      <c r="AN2849" s="537"/>
      <c r="AO2849" s="683" t="str">
        <f t="shared" si="4329"/>
        <v>OK</v>
      </c>
      <c r="AP2849" s="141"/>
      <c r="AQ2849" s="141"/>
      <c r="AR2849" s="552"/>
      <c r="AS2849" s="552"/>
      <c r="AT2849" s="683" t="str">
        <f t="shared" si="4330"/>
        <v>OK</v>
      </c>
      <c r="AU2849" s="593"/>
      <c r="AV2849" s="530">
        <f t="shared" si="4331"/>
        <v>0</v>
      </c>
      <c r="AW2849" s="842">
        <f t="shared" si="4332"/>
        <v>0</v>
      </c>
      <c r="AX2849" s="115">
        <f t="shared" si="4333"/>
        <v>1259</v>
      </c>
      <c r="AY2849" s="5">
        <f t="shared" si="4334"/>
        <v>0</v>
      </c>
      <c r="AZ2849" s="7">
        <f>AY2849-AX2849</f>
        <v>-1259</v>
      </c>
      <c r="BA2849" s="335">
        <f>AZ2849/AX2849</f>
        <v>-1</v>
      </c>
      <c r="BB2849" s="23">
        <f t="shared" si="4337"/>
        <v>1257</v>
      </c>
      <c r="BC2849" s="5">
        <f t="shared" si="4338"/>
        <v>0</v>
      </c>
      <c r="BD2849" s="7">
        <f>BC2849-BB2849</f>
        <v>-1257</v>
      </c>
      <c r="BE2849" s="335">
        <f>BD2849/BB2849</f>
        <v>-1</v>
      </c>
      <c r="BG2849" s="826" t="str">
        <f t="shared" si="4341"/>
        <v>31.32</v>
      </c>
      <c r="BH2849" s="607" t="b">
        <f>COUNTIF('Codes SEC'!$B$2:$B$250,Ministres!BG2849)&gt;0</f>
        <v>1</v>
      </c>
    </row>
    <row r="2850" spans="1:60" ht="30.6" x14ac:dyDescent="0.25">
      <c r="A2850" s="222" t="s">
        <v>6127</v>
      </c>
      <c r="B2850" s="112">
        <v>18</v>
      </c>
      <c r="C2850" s="116" t="s">
        <v>0</v>
      </c>
      <c r="D2850" s="620">
        <v>1000</v>
      </c>
      <c r="E2850" s="278"/>
      <c r="F2850" s="116">
        <v>1</v>
      </c>
      <c r="G2850" s="694">
        <v>3</v>
      </c>
      <c r="H2850" s="878" t="str">
        <f t="shared" si="4251"/>
        <v>109</v>
      </c>
      <c r="I2850" s="397" t="s">
        <v>3264</v>
      </c>
      <c r="J2850" s="380" t="s">
        <v>3015</v>
      </c>
      <c r="K2850" s="422" t="s">
        <v>3932</v>
      </c>
      <c r="L2850" s="733">
        <v>1819</v>
      </c>
      <c r="M2850" s="734">
        <v>1781</v>
      </c>
      <c r="N2850" s="931"/>
      <c r="O2850" s="530">
        <f t="shared" si="4321"/>
        <v>-1819</v>
      </c>
      <c r="P2850" s="530" t="str">
        <f t="shared" si="4322"/>
        <v xml:space="preserve">0 </v>
      </c>
      <c r="Q2850" s="646"/>
      <c r="R2850" s="536"/>
      <c r="S2850" s="536"/>
      <c r="T2850" s="536"/>
      <c r="U2850" s="536"/>
      <c r="V2850" s="536"/>
      <c r="W2850" s="683" t="str">
        <f t="shared" si="4323"/>
        <v>OK</v>
      </c>
      <c r="X2850" s="141"/>
      <c r="Y2850" s="141"/>
      <c r="Z2850" s="552"/>
      <c r="AA2850" s="552"/>
      <c r="AB2850" s="683" t="str">
        <f t="shared" si="4324"/>
        <v>OK</v>
      </c>
      <c r="AC2850" s="593"/>
      <c r="AD2850" s="530">
        <f t="shared" si="4325"/>
        <v>0</v>
      </c>
      <c r="AE2850" s="842">
        <f t="shared" si="4326"/>
        <v>0</v>
      </c>
      <c r="AF2850" s="931"/>
      <c r="AG2850" s="530">
        <f t="shared" si="4327"/>
        <v>-1781</v>
      </c>
      <c r="AH2850" s="530" t="str">
        <f t="shared" si="4328"/>
        <v xml:space="preserve">0 </v>
      </c>
      <c r="AI2850" s="641"/>
      <c r="AJ2850" s="537"/>
      <c r="AK2850" s="537"/>
      <c r="AL2850" s="537"/>
      <c r="AM2850" s="537"/>
      <c r="AN2850" s="537"/>
      <c r="AO2850" s="683" t="str">
        <f t="shared" si="4329"/>
        <v>OK</v>
      </c>
      <c r="AP2850" s="141"/>
      <c r="AQ2850" s="141"/>
      <c r="AR2850" s="552"/>
      <c r="AS2850" s="552"/>
      <c r="AT2850" s="683" t="str">
        <f t="shared" si="4330"/>
        <v>OK</v>
      </c>
      <c r="AU2850" s="593"/>
      <c r="AV2850" s="530">
        <f t="shared" si="4331"/>
        <v>0</v>
      </c>
      <c r="AW2850" s="842">
        <f t="shared" si="4332"/>
        <v>0</v>
      </c>
      <c r="AX2850" s="115">
        <f t="shared" si="4333"/>
        <v>1819</v>
      </c>
      <c r="AY2850" s="5">
        <f t="shared" si="4334"/>
        <v>0</v>
      </c>
      <c r="AZ2850" s="7">
        <f>AY2850-AX2850</f>
        <v>-1819</v>
      </c>
      <c r="BA2850" s="335">
        <f>AZ2850/AX2850</f>
        <v>-1</v>
      </c>
      <c r="BB2850" s="23">
        <f t="shared" si="4337"/>
        <v>1781</v>
      </c>
      <c r="BC2850" s="5">
        <f t="shared" si="4338"/>
        <v>0</v>
      </c>
      <c r="BD2850" s="7">
        <f>BC2850-BB2850</f>
        <v>-1781</v>
      </c>
      <c r="BE2850" s="335">
        <f>BD2850/BB2850</f>
        <v>-1</v>
      </c>
      <c r="BG2850" s="826" t="str">
        <f t="shared" si="4341"/>
        <v>33.00</v>
      </c>
      <c r="BH2850" s="607" t="b">
        <f>COUNTIF('Codes SEC'!$B$2:$B$250,Ministres!BG2850)&gt;0</f>
        <v>1</v>
      </c>
    </row>
    <row r="2851" spans="1:60" ht="30.6" x14ac:dyDescent="0.25">
      <c r="A2851" s="222" t="s">
        <v>6127</v>
      </c>
      <c r="B2851" s="112">
        <v>18</v>
      </c>
      <c r="C2851" s="116" t="s">
        <v>0</v>
      </c>
      <c r="D2851" s="620">
        <v>1000</v>
      </c>
      <c r="E2851" s="278"/>
      <c r="F2851" s="116">
        <v>12</v>
      </c>
      <c r="G2851" s="694">
        <v>3</v>
      </c>
      <c r="H2851" s="878" t="str">
        <f t="shared" si="4251"/>
        <v>109</v>
      </c>
      <c r="I2851" s="397" t="s">
        <v>3264</v>
      </c>
      <c r="J2851" s="380" t="s">
        <v>3016</v>
      </c>
      <c r="K2851" s="422" t="s">
        <v>3933</v>
      </c>
      <c r="L2851" s="733">
        <v>231</v>
      </c>
      <c r="M2851" s="734">
        <v>424</v>
      </c>
      <c r="N2851" s="931"/>
      <c r="O2851" s="530">
        <f t="shared" si="4321"/>
        <v>-231</v>
      </c>
      <c r="P2851" s="530" t="str">
        <f t="shared" si="4322"/>
        <v xml:space="preserve">0 </v>
      </c>
      <c r="Q2851" s="646"/>
      <c r="R2851" s="536"/>
      <c r="S2851" s="536"/>
      <c r="T2851" s="536"/>
      <c r="U2851" s="536"/>
      <c r="V2851" s="536"/>
      <c r="W2851" s="683" t="str">
        <f t="shared" si="4323"/>
        <v>OK</v>
      </c>
      <c r="X2851" s="141"/>
      <c r="Y2851" s="141"/>
      <c r="Z2851" s="552"/>
      <c r="AA2851" s="552"/>
      <c r="AB2851" s="683" t="str">
        <f t="shared" si="4324"/>
        <v>OK</v>
      </c>
      <c r="AC2851" s="593"/>
      <c r="AD2851" s="530">
        <f t="shared" si="4325"/>
        <v>0</v>
      </c>
      <c r="AE2851" s="842">
        <f t="shared" si="4326"/>
        <v>0</v>
      </c>
      <c r="AF2851" s="931"/>
      <c r="AG2851" s="530">
        <f t="shared" si="4327"/>
        <v>-424</v>
      </c>
      <c r="AH2851" s="530" t="str">
        <f t="shared" si="4328"/>
        <v xml:space="preserve">0 </v>
      </c>
      <c r="AI2851" s="641"/>
      <c r="AJ2851" s="537"/>
      <c r="AK2851" s="537"/>
      <c r="AL2851" s="537"/>
      <c r="AM2851" s="537"/>
      <c r="AN2851" s="537"/>
      <c r="AO2851" s="683" t="str">
        <f t="shared" si="4329"/>
        <v>OK</v>
      </c>
      <c r="AP2851" s="141"/>
      <c r="AQ2851" s="141"/>
      <c r="AR2851" s="552"/>
      <c r="AS2851" s="552"/>
      <c r="AT2851" s="683" t="str">
        <f t="shared" si="4330"/>
        <v>OK</v>
      </c>
      <c r="AU2851" s="593"/>
      <c r="AV2851" s="530">
        <f t="shared" si="4331"/>
        <v>0</v>
      </c>
      <c r="AW2851" s="842">
        <f t="shared" si="4332"/>
        <v>0</v>
      </c>
      <c r="AX2851" s="115">
        <f t="shared" si="4333"/>
        <v>231</v>
      </c>
      <c r="AY2851" s="5">
        <f t="shared" si="4334"/>
        <v>0</v>
      </c>
      <c r="AZ2851" s="7">
        <f>AY2851-AX2851</f>
        <v>-231</v>
      </c>
      <c r="BA2851" s="335">
        <f>AZ2851/AX2851</f>
        <v>-1</v>
      </c>
      <c r="BB2851" s="23">
        <f t="shared" si="4337"/>
        <v>424</v>
      </c>
      <c r="BC2851" s="5">
        <f t="shared" si="4338"/>
        <v>0</v>
      </c>
      <c r="BD2851" s="7">
        <f>BC2851-BB2851</f>
        <v>-424</v>
      </c>
      <c r="BE2851" s="335">
        <f>BD2851/BB2851</f>
        <v>-1</v>
      </c>
      <c r="BG2851" s="826" t="str">
        <f t="shared" si="4341"/>
        <v>33.00</v>
      </c>
      <c r="BH2851" s="607" t="b">
        <f>COUNTIF('Codes SEC'!$B$2:$B$250,Ministres!BG2851)&gt;0</f>
        <v>1</v>
      </c>
    </row>
    <row r="2852" spans="1:60" ht="30.6" x14ac:dyDescent="0.25">
      <c r="A2852" s="222" t="s">
        <v>6127</v>
      </c>
      <c r="B2852" s="112">
        <v>18</v>
      </c>
      <c r="C2852" s="116" t="s">
        <v>0</v>
      </c>
      <c r="D2852" s="620">
        <v>1000</v>
      </c>
      <c r="E2852" s="278"/>
      <c r="F2852" s="116">
        <v>12</v>
      </c>
      <c r="G2852" s="694">
        <v>3</v>
      </c>
      <c r="H2852" s="878" t="str">
        <f t="shared" si="4251"/>
        <v>109</v>
      </c>
      <c r="I2852" s="397" t="s">
        <v>3264</v>
      </c>
      <c r="J2852" s="380" t="s">
        <v>3017</v>
      </c>
      <c r="K2852" s="422" t="s">
        <v>3934</v>
      </c>
      <c r="L2852" s="733">
        <v>855</v>
      </c>
      <c r="M2852" s="734">
        <v>855</v>
      </c>
      <c r="N2852" s="931"/>
      <c r="O2852" s="530">
        <f t="shared" si="4321"/>
        <v>-855</v>
      </c>
      <c r="P2852" s="530" t="str">
        <f t="shared" si="4322"/>
        <v xml:space="preserve">0 </v>
      </c>
      <c r="Q2852" s="646"/>
      <c r="R2852" s="536"/>
      <c r="S2852" s="536"/>
      <c r="T2852" s="536"/>
      <c r="U2852" s="536"/>
      <c r="V2852" s="536"/>
      <c r="W2852" s="683" t="str">
        <f t="shared" si="4323"/>
        <v>OK</v>
      </c>
      <c r="X2852" s="141"/>
      <c r="Y2852" s="141"/>
      <c r="Z2852" s="552"/>
      <c r="AA2852" s="552"/>
      <c r="AB2852" s="683" t="str">
        <f t="shared" si="4324"/>
        <v>OK</v>
      </c>
      <c r="AC2852" s="593"/>
      <c r="AD2852" s="530">
        <f t="shared" si="4325"/>
        <v>0</v>
      </c>
      <c r="AE2852" s="842">
        <f t="shared" si="4326"/>
        <v>0</v>
      </c>
      <c r="AF2852" s="931"/>
      <c r="AG2852" s="530">
        <f t="shared" si="4327"/>
        <v>-855</v>
      </c>
      <c r="AH2852" s="530" t="str">
        <f t="shared" si="4328"/>
        <v xml:space="preserve">0 </v>
      </c>
      <c r="AI2852" s="641"/>
      <c r="AJ2852" s="537"/>
      <c r="AK2852" s="537"/>
      <c r="AL2852" s="537"/>
      <c r="AM2852" s="537"/>
      <c r="AN2852" s="537"/>
      <c r="AO2852" s="683" t="str">
        <f t="shared" si="4329"/>
        <v>OK</v>
      </c>
      <c r="AP2852" s="141"/>
      <c r="AQ2852" s="141"/>
      <c r="AR2852" s="552"/>
      <c r="AS2852" s="552"/>
      <c r="AT2852" s="683" t="str">
        <f t="shared" si="4330"/>
        <v>OK</v>
      </c>
      <c r="AU2852" s="593"/>
      <c r="AV2852" s="530">
        <f t="shared" si="4331"/>
        <v>0</v>
      </c>
      <c r="AW2852" s="842">
        <f t="shared" si="4332"/>
        <v>0</v>
      </c>
      <c r="AX2852" s="115">
        <f t="shared" si="4333"/>
        <v>855</v>
      </c>
      <c r="AY2852" s="5">
        <f t="shared" si="4334"/>
        <v>0</v>
      </c>
      <c r="AZ2852" s="7">
        <f t="shared" si="4335"/>
        <v>-855</v>
      </c>
      <c r="BA2852" s="335">
        <f t="shared" si="4336"/>
        <v>-1</v>
      </c>
      <c r="BB2852" s="23">
        <f t="shared" si="4337"/>
        <v>855</v>
      </c>
      <c r="BC2852" s="5">
        <f t="shared" si="4338"/>
        <v>0</v>
      </c>
      <c r="BD2852" s="7">
        <f t="shared" si="4339"/>
        <v>-855</v>
      </c>
      <c r="BE2852" s="335">
        <f t="shared" si="4340"/>
        <v>-1</v>
      </c>
      <c r="BG2852" s="826" t="str">
        <f t="shared" si="4341"/>
        <v>33.00</v>
      </c>
      <c r="BH2852" s="607" t="b">
        <f>COUNTIF('Codes SEC'!$B$2:$B$250,Ministres!BG2852)&gt;0</f>
        <v>1</v>
      </c>
    </row>
    <row r="2853" spans="1:60" ht="30.6" x14ac:dyDescent="0.25">
      <c r="A2853" s="222" t="s">
        <v>6127</v>
      </c>
      <c r="B2853" s="112">
        <v>18</v>
      </c>
      <c r="C2853" s="116" t="s">
        <v>0</v>
      </c>
      <c r="D2853" s="620">
        <v>1000</v>
      </c>
      <c r="E2853" s="278"/>
      <c r="F2853" s="116">
        <v>12</v>
      </c>
      <c r="G2853" s="694">
        <v>3</v>
      </c>
      <c r="H2853" s="878" t="str">
        <f t="shared" si="4251"/>
        <v>109</v>
      </c>
      <c r="I2853" s="397" t="s">
        <v>3264</v>
      </c>
      <c r="J2853" s="380" t="s">
        <v>3018</v>
      </c>
      <c r="K2853" s="408" t="s">
        <v>185</v>
      </c>
      <c r="L2853" s="733">
        <v>0</v>
      </c>
      <c r="M2853" s="734">
        <v>44</v>
      </c>
      <c r="N2853" s="931"/>
      <c r="O2853" s="530">
        <f t="shared" si="4321"/>
        <v>0</v>
      </c>
      <c r="P2853" s="530">
        <f t="shared" si="4322"/>
        <v>0</v>
      </c>
      <c r="Q2853" s="646"/>
      <c r="R2853" s="536"/>
      <c r="S2853" s="536"/>
      <c r="T2853" s="536"/>
      <c r="U2853" s="536"/>
      <c r="V2853" s="536"/>
      <c r="W2853" s="683" t="str">
        <f t="shared" si="4323"/>
        <v>OK</v>
      </c>
      <c r="X2853" s="141"/>
      <c r="Y2853" s="141"/>
      <c r="Z2853" s="552"/>
      <c r="AA2853" s="552"/>
      <c r="AB2853" s="683" t="str">
        <f t="shared" si="4324"/>
        <v>OK</v>
      </c>
      <c r="AC2853" s="593"/>
      <c r="AD2853" s="530">
        <f t="shared" si="4325"/>
        <v>0</v>
      </c>
      <c r="AE2853" s="842">
        <f t="shared" si="4326"/>
        <v>0</v>
      </c>
      <c r="AF2853" s="931"/>
      <c r="AG2853" s="530">
        <f t="shared" si="4327"/>
        <v>-44</v>
      </c>
      <c r="AH2853" s="530" t="str">
        <f t="shared" si="4328"/>
        <v xml:space="preserve">0 </v>
      </c>
      <c r="AI2853" s="641"/>
      <c r="AJ2853" s="537"/>
      <c r="AK2853" s="537"/>
      <c r="AL2853" s="537"/>
      <c r="AM2853" s="537"/>
      <c r="AN2853" s="537"/>
      <c r="AO2853" s="683" t="str">
        <f t="shared" si="4329"/>
        <v>OK</v>
      </c>
      <c r="AP2853" s="141"/>
      <c r="AQ2853" s="141"/>
      <c r="AR2853" s="552"/>
      <c r="AS2853" s="552"/>
      <c r="AT2853" s="683" t="str">
        <f t="shared" si="4330"/>
        <v>OK</v>
      </c>
      <c r="AU2853" s="593"/>
      <c r="AV2853" s="530">
        <f t="shared" si="4331"/>
        <v>0</v>
      </c>
      <c r="AW2853" s="842">
        <f t="shared" si="4332"/>
        <v>0</v>
      </c>
      <c r="AX2853" s="115">
        <f t="shared" si="4333"/>
        <v>0</v>
      </c>
      <c r="AY2853" s="5">
        <f t="shared" si="4334"/>
        <v>0</v>
      </c>
      <c r="AZ2853" s="7">
        <f t="shared" si="4335"/>
        <v>0</v>
      </c>
      <c r="BA2853" s="335" t="e">
        <f t="shared" si="4336"/>
        <v>#DIV/0!</v>
      </c>
      <c r="BB2853" s="23">
        <f t="shared" si="4337"/>
        <v>44</v>
      </c>
      <c r="BC2853" s="5">
        <f t="shared" si="4338"/>
        <v>0</v>
      </c>
      <c r="BD2853" s="7">
        <f t="shared" si="4339"/>
        <v>-44</v>
      </c>
      <c r="BE2853" s="335">
        <f t="shared" si="4340"/>
        <v>-1</v>
      </c>
      <c r="BG2853" s="826" t="str">
        <f t="shared" si="4341"/>
        <v>33.00</v>
      </c>
      <c r="BH2853" s="607" t="b">
        <f>COUNTIF('Codes SEC'!$B$2:$B$250,Ministres!BG2853)&gt;0</f>
        <v>1</v>
      </c>
    </row>
    <row r="2854" spans="1:60" ht="35.1" customHeight="1" x14ac:dyDescent="0.25">
      <c r="A2854" s="222" t="s">
        <v>6127</v>
      </c>
      <c r="B2854" s="112">
        <v>18</v>
      </c>
      <c r="C2854" s="116" t="s">
        <v>0</v>
      </c>
      <c r="D2854" s="620">
        <v>1000</v>
      </c>
      <c r="E2854" s="278"/>
      <c r="F2854" s="116">
        <v>1</v>
      </c>
      <c r="G2854" s="694">
        <v>3</v>
      </c>
      <c r="H2854" s="878" t="str">
        <f t="shared" si="4251"/>
        <v>109</v>
      </c>
      <c r="I2854" s="397">
        <v>83300000</v>
      </c>
      <c r="J2854" s="380" t="s">
        <v>5507</v>
      </c>
      <c r="K2854" s="408" t="s">
        <v>5636</v>
      </c>
      <c r="L2854" s="726">
        <v>17704</v>
      </c>
      <c r="M2854" s="727">
        <v>17704</v>
      </c>
      <c r="N2854" s="931"/>
      <c r="O2854" s="530">
        <f t="shared" si="4321"/>
        <v>-17704</v>
      </c>
      <c r="P2854" s="530" t="str">
        <f t="shared" si="4322"/>
        <v xml:space="preserve">0 </v>
      </c>
      <c r="Q2854" s="646"/>
      <c r="R2854" s="536"/>
      <c r="S2854" s="536"/>
      <c r="T2854" s="536"/>
      <c r="U2854" s="536"/>
      <c r="V2854" s="536"/>
      <c r="W2854" s="683" t="str">
        <f>IF(SUM(Q2854:V2854)=X2854,"OK",SUM(Q2854:V2854)-X2854)</f>
        <v>OK</v>
      </c>
      <c r="X2854" s="141"/>
      <c r="Y2854" s="141"/>
      <c r="Z2854" s="552"/>
      <c r="AA2854" s="552"/>
      <c r="AB2854" s="683" t="str">
        <f>IF(SUM(Z2854:AA2854)=AC2854,"OK",SUM(Z2854:AA2854)-AC2854)</f>
        <v>OK</v>
      </c>
      <c r="AC2854" s="593"/>
      <c r="AD2854" s="530">
        <f t="shared" si="4325"/>
        <v>0</v>
      </c>
      <c r="AE2854" s="842">
        <f t="shared" si="4326"/>
        <v>0</v>
      </c>
      <c r="AF2854" s="931"/>
      <c r="AG2854" s="530">
        <f t="shared" si="4327"/>
        <v>-17704</v>
      </c>
      <c r="AH2854" s="530" t="str">
        <f t="shared" si="4328"/>
        <v xml:space="preserve">0 </v>
      </c>
      <c r="AI2854" s="641"/>
      <c r="AJ2854" s="537"/>
      <c r="AK2854" s="537"/>
      <c r="AL2854" s="537"/>
      <c r="AM2854" s="537"/>
      <c r="AN2854" s="537"/>
      <c r="AO2854" s="683" t="str">
        <f>IF(SUM(AI2854:AN2854)=AP2854,"OK",SUM(AI2854:AN2854)-AP2854)</f>
        <v>OK</v>
      </c>
      <c r="AP2854" s="141"/>
      <c r="AQ2854" s="141"/>
      <c r="AR2854" s="552"/>
      <c r="AS2854" s="552"/>
      <c r="AT2854" s="683" t="str">
        <f>IF(SUM(AR2854:AS2854)=AU2854,"OK",SUM(AR2854:AS2854)-AU2854)</f>
        <v>OK</v>
      </c>
      <c r="AU2854" s="593"/>
      <c r="AV2854" s="530">
        <f t="shared" si="4331"/>
        <v>0</v>
      </c>
      <c r="AW2854" s="842">
        <f t="shared" si="4332"/>
        <v>0</v>
      </c>
      <c r="AX2854" s="115">
        <f t="shared" si="4333"/>
        <v>17704</v>
      </c>
      <c r="AY2854" s="5">
        <f t="shared" si="4334"/>
        <v>0</v>
      </c>
      <c r="AZ2854" s="7">
        <f>AY2854-AX2854</f>
        <v>-17704</v>
      </c>
      <c r="BA2854" s="335">
        <f>AZ2854/AX2854</f>
        <v>-1</v>
      </c>
      <c r="BB2854" s="23">
        <f t="shared" si="4337"/>
        <v>17704</v>
      </c>
      <c r="BC2854" s="5">
        <f>AW2854</f>
        <v>0</v>
      </c>
      <c r="BD2854" s="7">
        <f>BC2854-BB2854</f>
        <v>-17704</v>
      </c>
      <c r="BE2854" s="335">
        <f>BD2854/BB2854</f>
        <v>-1</v>
      </c>
      <c r="BG2854" s="826" t="str">
        <f t="shared" si="4341"/>
        <v>33.00</v>
      </c>
      <c r="BH2854" s="607" t="b">
        <f>COUNTIF('Codes SEC'!$B$2:$B$250,Ministres!BG2854)&gt;0</f>
        <v>1</v>
      </c>
    </row>
    <row r="2855" spans="1:60" ht="30.6" x14ac:dyDescent="0.25">
      <c r="A2855" s="222" t="s">
        <v>6127</v>
      </c>
      <c r="B2855" s="112">
        <v>18</v>
      </c>
      <c r="C2855" s="116" t="s">
        <v>0</v>
      </c>
      <c r="D2855" s="620">
        <v>1000</v>
      </c>
      <c r="E2855" s="278"/>
      <c r="F2855" s="116">
        <v>12</v>
      </c>
      <c r="G2855" s="694">
        <v>3</v>
      </c>
      <c r="H2855" s="878" t="str">
        <f t="shared" si="4251"/>
        <v>109</v>
      </c>
      <c r="I2855" s="397" t="s">
        <v>3280</v>
      </c>
      <c r="J2855" s="380" t="s">
        <v>3019</v>
      </c>
      <c r="K2855" s="408" t="s">
        <v>3228</v>
      </c>
      <c r="L2855" s="733">
        <v>2</v>
      </c>
      <c r="M2855" s="734">
        <v>2</v>
      </c>
      <c r="N2855" s="931"/>
      <c r="O2855" s="530">
        <f t="shared" si="4321"/>
        <v>-2</v>
      </c>
      <c r="P2855" s="530" t="str">
        <f t="shared" si="4322"/>
        <v xml:space="preserve">0 </v>
      </c>
      <c r="Q2855" s="646"/>
      <c r="R2855" s="536"/>
      <c r="S2855" s="536"/>
      <c r="T2855" s="536"/>
      <c r="U2855" s="536"/>
      <c r="V2855" s="536"/>
      <c r="W2855" s="683" t="str">
        <f t="shared" si="4323"/>
        <v>OK</v>
      </c>
      <c r="X2855" s="141"/>
      <c r="Y2855" s="141"/>
      <c r="Z2855" s="552"/>
      <c r="AA2855" s="552"/>
      <c r="AB2855" s="683" t="str">
        <f t="shared" si="4324"/>
        <v>OK</v>
      </c>
      <c r="AC2855" s="593"/>
      <c r="AD2855" s="530">
        <f t="shared" si="4325"/>
        <v>0</v>
      </c>
      <c r="AE2855" s="842">
        <f t="shared" si="4326"/>
        <v>0</v>
      </c>
      <c r="AF2855" s="931"/>
      <c r="AG2855" s="530">
        <f t="shared" si="4327"/>
        <v>-2</v>
      </c>
      <c r="AH2855" s="530" t="str">
        <f t="shared" si="4328"/>
        <v xml:space="preserve">0 </v>
      </c>
      <c r="AI2855" s="641"/>
      <c r="AJ2855" s="537"/>
      <c r="AK2855" s="537"/>
      <c r="AL2855" s="537"/>
      <c r="AM2855" s="537"/>
      <c r="AN2855" s="537"/>
      <c r="AO2855" s="683" t="str">
        <f t="shared" si="4329"/>
        <v>OK</v>
      </c>
      <c r="AP2855" s="141"/>
      <c r="AQ2855" s="141"/>
      <c r="AR2855" s="552"/>
      <c r="AS2855" s="552"/>
      <c r="AT2855" s="683" t="str">
        <f t="shared" si="4330"/>
        <v>OK</v>
      </c>
      <c r="AU2855" s="593"/>
      <c r="AV2855" s="530">
        <f t="shared" si="4331"/>
        <v>0</v>
      </c>
      <c r="AW2855" s="842">
        <f t="shared" si="4332"/>
        <v>0</v>
      </c>
      <c r="AX2855" s="115">
        <f t="shared" si="4333"/>
        <v>2</v>
      </c>
      <c r="AY2855" s="5">
        <f t="shared" si="4334"/>
        <v>0</v>
      </c>
      <c r="AZ2855" s="7">
        <f t="shared" si="4335"/>
        <v>-2</v>
      </c>
      <c r="BA2855" s="335">
        <f t="shared" ref="BA2855:BA2868" si="4351">AZ2855/AX2855</f>
        <v>-1</v>
      </c>
      <c r="BB2855" s="23">
        <f t="shared" si="4337"/>
        <v>2</v>
      </c>
      <c r="BC2855" s="5">
        <f t="shared" si="4338"/>
        <v>0</v>
      </c>
      <c r="BD2855" s="7">
        <f t="shared" si="4339"/>
        <v>-2</v>
      </c>
      <c r="BE2855" s="335">
        <f t="shared" ref="BE2855:BE2868" si="4352">BD2855/BB2855</f>
        <v>-1</v>
      </c>
      <c r="BG2855" s="826" t="str">
        <f t="shared" si="4341"/>
        <v>34.41</v>
      </c>
      <c r="BH2855" s="607" t="b">
        <f>COUNTIF('Codes SEC'!$B$2:$B$250,Ministres!BG2855)&gt;0</f>
        <v>1</v>
      </c>
    </row>
    <row r="2856" spans="1:60" ht="30.6" x14ac:dyDescent="0.25">
      <c r="A2856" s="222" t="s">
        <v>6127</v>
      </c>
      <c r="B2856" s="112">
        <v>18</v>
      </c>
      <c r="C2856" s="116" t="s">
        <v>0</v>
      </c>
      <c r="D2856" s="620">
        <v>1000</v>
      </c>
      <c r="E2856" s="278"/>
      <c r="F2856" s="116">
        <v>12</v>
      </c>
      <c r="G2856" s="694">
        <v>3</v>
      </c>
      <c r="H2856" s="878" t="str">
        <f t="shared" si="4251"/>
        <v>109</v>
      </c>
      <c r="I2856" s="397" t="s">
        <v>3260</v>
      </c>
      <c r="J2856" s="380" t="s">
        <v>3023</v>
      </c>
      <c r="K2856" s="408" t="s">
        <v>562</v>
      </c>
      <c r="L2856" s="733">
        <v>901</v>
      </c>
      <c r="M2856" s="734">
        <v>901</v>
      </c>
      <c r="N2856" s="931"/>
      <c r="O2856" s="530">
        <f t="shared" si="4321"/>
        <v>-901</v>
      </c>
      <c r="P2856" s="530" t="str">
        <f t="shared" si="4322"/>
        <v xml:space="preserve">0 </v>
      </c>
      <c r="Q2856" s="646"/>
      <c r="R2856" s="536"/>
      <c r="S2856" s="536"/>
      <c r="T2856" s="536"/>
      <c r="U2856" s="536"/>
      <c r="V2856" s="536"/>
      <c r="W2856" s="683" t="str">
        <f>IF(SUM(Q2856:V2856)=X2856,"OK",SUM(Q2856:V2856)-X2856)</f>
        <v>OK</v>
      </c>
      <c r="X2856" s="141"/>
      <c r="Y2856" s="141"/>
      <c r="Z2856" s="552"/>
      <c r="AA2856" s="552"/>
      <c r="AB2856" s="683" t="str">
        <f>IF(SUM(Z2856:AA2856)=AC2856,"OK",SUM(Z2856:AA2856)-AC2856)</f>
        <v>OK</v>
      </c>
      <c r="AC2856" s="593"/>
      <c r="AD2856" s="530">
        <f t="shared" si="4325"/>
        <v>0</v>
      </c>
      <c r="AE2856" s="842">
        <f t="shared" si="4326"/>
        <v>0</v>
      </c>
      <c r="AF2856" s="931"/>
      <c r="AG2856" s="530">
        <f t="shared" si="4327"/>
        <v>-901</v>
      </c>
      <c r="AH2856" s="530" t="str">
        <f t="shared" si="4328"/>
        <v xml:space="preserve">0 </v>
      </c>
      <c r="AI2856" s="641"/>
      <c r="AJ2856" s="537"/>
      <c r="AK2856" s="537"/>
      <c r="AL2856" s="537"/>
      <c r="AM2856" s="537"/>
      <c r="AN2856" s="537"/>
      <c r="AO2856" s="683" t="str">
        <f>IF(SUM(AI2856:AN2856)=AP2856,"OK",SUM(AI2856:AN2856)-AP2856)</f>
        <v>OK</v>
      </c>
      <c r="AP2856" s="141"/>
      <c r="AQ2856" s="141"/>
      <c r="AR2856" s="552"/>
      <c r="AS2856" s="552"/>
      <c r="AT2856" s="683" t="str">
        <f>IF(SUM(AR2856:AS2856)=AU2856,"OK",SUM(AR2856:AS2856)-AU2856)</f>
        <v>OK</v>
      </c>
      <c r="AU2856" s="593"/>
      <c r="AV2856" s="530">
        <f t="shared" si="4331"/>
        <v>0</v>
      </c>
      <c r="AW2856" s="842">
        <f t="shared" si="4332"/>
        <v>0</v>
      </c>
      <c r="AX2856" s="115">
        <f t="shared" si="4333"/>
        <v>901</v>
      </c>
      <c r="AY2856" s="5">
        <f t="shared" si="4334"/>
        <v>0</v>
      </c>
      <c r="AZ2856" s="7">
        <f>AY2856-AX2856</f>
        <v>-901</v>
      </c>
      <c r="BA2856" s="335">
        <f>AZ2856/AX2856</f>
        <v>-1</v>
      </c>
      <c r="BB2856" s="23">
        <f t="shared" si="4337"/>
        <v>901</v>
      </c>
      <c r="BC2856" s="5">
        <f>AW2856</f>
        <v>0</v>
      </c>
      <c r="BD2856" s="7">
        <f>BC2856-BB2856</f>
        <v>-901</v>
      </c>
      <c r="BE2856" s="335">
        <f>BD2856/BB2856</f>
        <v>-1</v>
      </c>
      <c r="BG2856" s="826" t="str">
        <f t="shared" si="4341"/>
        <v>41.40</v>
      </c>
      <c r="BH2856" s="607" t="b">
        <f>COUNTIF('Codes SEC'!$B$2:$B$250,Ministres!BG2856)&gt;0</f>
        <v>1</v>
      </c>
    </row>
    <row r="2857" spans="1:60" ht="30.6" x14ac:dyDescent="0.25">
      <c r="A2857" s="190" t="s">
        <v>6127</v>
      </c>
      <c r="B2857" s="210">
        <v>18</v>
      </c>
      <c r="C2857" s="120" t="s">
        <v>0</v>
      </c>
      <c r="D2857" s="620">
        <v>1000</v>
      </c>
      <c r="E2857" s="279"/>
      <c r="F2857" s="120">
        <v>12</v>
      </c>
      <c r="G2857" s="697">
        <v>3</v>
      </c>
      <c r="H2857" s="890" t="str">
        <f t="shared" si="4251"/>
        <v>109</v>
      </c>
      <c r="I2857" s="397" t="s">
        <v>3260</v>
      </c>
      <c r="J2857" s="380" t="s">
        <v>3020</v>
      </c>
      <c r="K2857" s="422" t="s">
        <v>1826</v>
      </c>
      <c r="L2857" s="733">
        <v>0</v>
      </c>
      <c r="M2857" s="734">
        <v>0</v>
      </c>
      <c r="N2857" s="931"/>
      <c r="O2857" s="530">
        <f t="shared" si="4321"/>
        <v>0</v>
      </c>
      <c r="P2857" s="530">
        <f t="shared" si="4322"/>
        <v>0</v>
      </c>
      <c r="Q2857" s="646"/>
      <c r="R2857" s="536"/>
      <c r="S2857" s="536"/>
      <c r="T2857" s="536"/>
      <c r="U2857" s="536"/>
      <c r="V2857" s="536"/>
      <c r="W2857" s="683" t="str">
        <f t="shared" si="4323"/>
        <v>OK</v>
      </c>
      <c r="X2857" s="141"/>
      <c r="Y2857" s="141"/>
      <c r="Z2857" s="552"/>
      <c r="AA2857" s="552"/>
      <c r="AB2857" s="683" t="str">
        <f t="shared" si="4324"/>
        <v>OK</v>
      </c>
      <c r="AC2857" s="593"/>
      <c r="AD2857" s="530">
        <f t="shared" si="4325"/>
        <v>0</v>
      </c>
      <c r="AE2857" s="842">
        <f t="shared" si="4326"/>
        <v>0</v>
      </c>
      <c r="AF2857" s="931"/>
      <c r="AG2857" s="530">
        <f t="shared" si="4327"/>
        <v>0</v>
      </c>
      <c r="AH2857" s="530">
        <f t="shared" si="4328"/>
        <v>0</v>
      </c>
      <c r="AI2857" s="641"/>
      <c r="AJ2857" s="537"/>
      <c r="AK2857" s="537"/>
      <c r="AL2857" s="537"/>
      <c r="AM2857" s="537"/>
      <c r="AN2857" s="537"/>
      <c r="AO2857" s="683" t="str">
        <f t="shared" si="4329"/>
        <v>OK</v>
      </c>
      <c r="AP2857" s="141"/>
      <c r="AQ2857" s="141"/>
      <c r="AR2857" s="552"/>
      <c r="AS2857" s="552"/>
      <c r="AT2857" s="683" t="str">
        <f t="shared" si="4330"/>
        <v>OK</v>
      </c>
      <c r="AU2857" s="593"/>
      <c r="AV2857" s="530">
        <f t="shared" si="4331"/>
        <v>0</v>
      </c>
      <c r="AW2857" s="842">
        <f t="shared" si="4332"/>
        <v>0</v>
      </c>
      <c r="AX2857" s="115">
        <f t="shared" si="4333"/>
        <v>0</v>
      </c>
      <c r="AY2857" s="5">
        <f t="shared" si="4334"/>
        <v>0</v>
      </c>
      <c r="AZ2857" s="7">
        <f t="shared" si="4335"/>
        <v>0</v>
      </c>
      <c r="BA2857" s="335" t="e">
        <f t="shared" si="4351"/>
        <v>#DIV/0!</v>
      </c>
      <c r="BB2857" s="23">
        <f t="shared" si="4337"/>
        <v>0</v>
      </c>
      <c r="BC2857" s="5">
        <f t="shared" si="4338"/>
        <v>0</v>
      </c>
      <c r="BD2857" s="7">
        <f t="shared" si="4339"/>
        <v>0</v>
      </c>
      <c r="BE2857" s="335" t="e">
        <f t="shared" si="4352"/>
        <v>#DIV/0!</v>
      </c>
      <c r="BG2857" s="826" t="str">
        <f t="shared" si="4341"/>
        <v>41.40</v>
      </c>
      <c r="BH2857" s="607" t="b">
        <f>COUNTIF('Codes SEC'!$B$2:$B$250,Ministres!BG2857)&gt;0</f>
        <v>1</v>
      </c>
    </row>
    <row r="2858" spans="1:60" ht="30.6" x14ac:dyDescent="0.25">
      <c r="A2858" s="190" t="s">
        <v>6127</v>
      </c>
      <c r="B2858" s="210">
        <v>18</v>
      </c>
      <c r="C2858" s="120" t="s">
        <v>0</v>
      </c>
      <c r="D2858" s="620">
        <v>1000</v>
      </c>
      <c r="E2858" s="279"/>
      <c r="F2858" s="120">
        <v>12</v>
      </c>
      <c r="G2858" s="697">
        <v>3</v>
      </c>
      <c r="H2858" s="890" t="str">
        <f t="shared" si="4251"/>
        <v>109</v>
      </c>
      <c r="I2858" s="397" t="s">
        <v>3260</v>
      </c>
      <c r="J2858" s="380" t="s">
        <v>3021</v>
      </c>
      <c r="K2858" s="422" t="s">
        <v>3188</v>
      </c>
      <c r="L2858" s="733">
        <v>0</v>
      </c>
      <c r="M2858" s="734">
        <v>0</v>
      </c>
      <c r="N2858" s="931"/>
      <c r="O2858" s="530">
        <f t="shared" si="4321"/>
        <v>0</v>
      </c>
      <c r="P2858" s="530">
        <f t="shared" si="4322"/>
        <v>0</v>
      </c>
      <c r="Q2858" s="646"/>
      <c r="R2858" s="536"/>
      <c r="S2858" s="536"/>
      <c r="T2858" s="536"/>
      <c r="U2858" s="536"/>
      <c r="V2858" s="536"/>
      <c r="W2858" s="683" t="str">
        <f t="shared" si="4323"/>
        <v>OK</v>
      </c>
      <c r="X2858" s="141"/>
      <c r="Y2858" s="141"/>
      <c r="Z2858" s="552"/>
      <c r="AA2858" s="552"/>
      <c r="AB2858" s="683" t="str">
        <f t="shared" si="4324"/>
        <v>OK</v>
      </c>
      <c r="AC2858" s="593"/>
      <c r="AD2858" s="530">
        <f t="shared" si="4325"/>
        <v>0</v>
      </c>
      <c r="AE2858" s="842">
        <f t="shared" si="4326"/>
        <v>0</v>
      </c>
      <c r="AF2858" s="931"/>
      <c r="AG2858" s="530">
        <f t="shared" si="4327"/>
        <v>0</v>
      </c>
      <c r="AH2858" s="530">
        <f t="shared" si="4328"/>
        <v>0</v>
      </c>
      <c r="AI2858" s="641"/>
      <c r="AJ2858" s="537"/>
      <c r="AK2858" s="537"/>
      <c r="AL2858" s="537"/>
      <c r="AM2858" s="537"/>
      <c r="AN2858" s="537"/>
      <c r="AO2858" s="683" t="str">
        <f t="shared" si="4329"/>
        <v>OK</v>
      </c>
      <c r="AP2858" s="141"/>
      <c r="AQ2858" s="141"/>
      <c r="AR2858" s="552"/>
      <c r="AS2858" s="552"/>
      <c r="AT2858" s="683" t="str">
        <f t="shared" si="4330"/>
        <v>OK</v>
      </c>
      <c r="AU2858" s="593"/>
      <c r="AV2858" s="530">
        <f t="shared" si="4331"/>
        <v>0</v>
      </c>
      <c r="AW2858" s="842">
        <f t="shared" si="4332"/>
        <v>0</v>
      </c>
      <c r="AX2858" s="115">
        <f t="shared" si="4333"/>
        <v>0</v>
      </c>
      <c r="AY2858" s="5">
        <f t="shared" si="4334"/>
        <v>0</v>
      </c>
      <c r="AZ2858" s="7">
        <f>AY2858-AX2858</f>
        <v>0</v>
      </c>
      <c r="BA2858" s="335" t="e">
        <f t="shared" si="4351"/>
        <v>#DIV/0!</v>
      </c>
      <c r="BB2858" s="23">
        <f t="shared" si="4337"/>
        <v>0</v>
      </c>
      <c r="BC2858" s="5">
        <f t="shared" si="4338"/>
        <v>0</v>
      </c>
      <c r="BD2858" s="7">
        <f>BC2858-BB2858</f>
        <v>0</v>
      </c>
      <c r="BE2858" s="335" t="e">
        <f t="shared" si="4352"/>
        <v>#DIV/0!</v>
      </c>
      <c r="BG2858" s="826" t="str">
        <f t="shared" si="4341"/>
        <v>41.40</v>
      </c>
      <c r="BH2858" s="607" t="b">
        <f>COUNTIF('Codes SEC'!$B$2:$B$250,Ministres!BG2858)&gt;0</f>
        <v>1</v>
      </c>
    </row>
    <row r="2859" spans="1:60" ht="30.6" x14ac:dyDescent="0.25">
      <c r="A2859" s="190" t="s">
        <v>6127</v>
      </c>
      <c r="B2859" s="210">
        <v>18</v>
      </c>
      <c r="C2859" s="120" t="s">
        <v>0</v>
      </c>
      <c r="D2859" s="620">
        <v>1000</v>
      </c>
      <c r="E2859" s="279"/>
      <c r="F2859" s="120">
        <v>12</v>
      </c>
      <c r="G2859" s="697">
        <v>3</v>
      </c>
      <c r="H2859" s="890" t="str">
        <f t="shared" si="4251"/>
        <v>109</v>
      </c>
      <c r="I2859" s="397" t="s">
        <v>3260</v>
      </c>
      <c r="J2859" s="380" t="s">
        <v>3022</v>
      </c>
      <c r="K2859" s="422" t="s">
        <v>3189</v>
      </c>
      <c r="L2859" s="733">
        <v>0</v>
      </c>
      <c r="M2859" s="734">
        <v>0</v>
      </c>
      <c r="N2859" s="931"/>
      <c r="O2859" s="530">
        <f t="shared" si="4321"/>
        <v>0</v>
      </c>
      <c r="P2859" s="530">
        <f t="shared" si="4322"/>
        <v>0</v>
      </c>
      <c r="Q2859" s="646"/>
      <c r="R2859" s="536"/>
      <c r="S2859" s="536"/>
      <c r="T2859" s="536"/>
      <c r="U2859" s="536"/>
      <c r="V2859" s="536"/>
      <c r="W2859" s="683" t="str">
        <f t="shared" si="4323"/>
        <v>OK</v>
      </c>
      <c r="X2859" s="141"/>
      <c r="Y2859" s="141"/>
      <c r="Z2859" s="552"/>
      <c r="AA2859" s="552"/>
      <c r="AB2859" s="683" t="str">
        <f t="shared" si="4324"/>
        <v>OK</v>
      </c>
      <c r="AC2859" s="593"/>
      <c r="AD2859" s="530">
        <f t="shared" si="4325"/>
        <v>0</v>
      </c>
      <c r="AE2859" s="842">
        <f t="shared" si="4326"/>
        <v>0</v>
      </c>
      <c r="AF2859" s="931"/>
      <c r="AG2859" s="530">
        <f t="shared" si="4327"/>
        <v>0</v>
      </c>
      <c r="AH2859" s="530">
        <f t="shared" si="4328"/>
        <v>0</v>
      </c>
      <c r="AI2859" s="641"/>
      <c r="AJ2859" s="537"/>
      <c r="AK2859" s="537"/>
      <c r="AL2859" s="537"/>
      <c r="AM2859" s="537"/>
      <c r="AN2859" s="537"/>
      <c r="AO2859" s="683" t="str">
        <f t="shared" si="4329"/>
        <v>OK</v>
      </c>
      <c r="AP2859" s="141"/>
      <c r="AQ2859" s="141"/>
      <c r="AR2859" s="552"/>
      <c r="AS2859" s="552"/>
      <c r="AT2859" s="683" t="str">
        <f t="shared" si="4330"/>
        <v>OK</v>
      </c>
      <c r="AU2859" s="593"/>
      <c r="AV2859" s="530">
        <f t="shared" si="4331"/>
        <v>0</v>
      </c>
      <c r="AW2859" s="842">
        <f t="shared" si="4332"/>
        <v>0</v>
      </c>
      <c r="AX2859" s="115">
        <f t="shared" si="4333"/>
        <v>0</v>
      </c>
      <c r="AY2859" s="5">
        <f t="shared" si="4334"/>
        <v>0</v>
      </c>
      <c r="AZ2859" s="7">
        <f>AY2859-AX2859</f>
        <v>0</v>
      </c>
      <c r="BA2859" s="335" t="e">
        <f t="shared" si="4351"/>
        <v>#DIV/0!</v>
      </c>
      <c r="BB2859" s="23">
        <f t="shared" si="4337"/>
        <v>0</v>
      </c>
      <c r="BC2859" s="5">
        <f t="shared" si="4338"/>
        <v>0</v>
      </c>
      <c r="BD2859" s="7">
        <f>BC2859-BB2859</f>
        <v>0</v>
      </c>
      <c r="BE2859" s="335" t="e">
        <f t="shared" si="4352"/>
        <v>#DIV/0!</v>
      </c>
      <c r="BF2859" s="40"/>
      <c r="BG2859" s="826" t="str">
        <f t="shared" si="4341"/>
        <v>41.40</v>
      </c>
      <c r="BH2859" s="607" t="b">
        <f>COUNTIF('Codes SEC'!$B$2:$B$250,Ministres!BG2859)&gt;0</f>
        <v>1</v>
      </c>
    </row>
    <row r="2860" spans="1:60" ht="30.6" x14ac:dyDescent="0.25">
      <c r="A2860" s="222" t="s">
        <v>6127</v>
      </c>
      <c r="B2860" s="112">
        <v>18</v>
      </c>
      <c r="C2860" s="116" t="s">
        <v>0</v>
      </c>
      <c r="D2860" s="620">
        <v>1000</v>
      </c>
      <c r="E2860" s="278"/>
      <c r="F2860" s="116">
        <v>1</v>
      </c>
      <c r="G2860" s="694">
        <v>3</v>
      </c>
      <c r="H2860" s="878" t="str">
        <f t="shared" si="4251"/>
        <v>109</v>
      </c>
      <c r="I2860" s="397" t="s">
        <v>3265</v>
      </c>
      <c r="J2860" s="380" t="s">
        <v>3024</v>
      </c>
      <c r="K2860" s="415" t="s">
        <v>3229</v>
      </c>
      <c r="L2860" s="733">
        <v>60</v>
      </c>
      <c r="M2860" s="734">
        <v>60</v>
      </c>
      <c r="N2860" s="931"/>
      <c r="O2860" s="530">
        <f t="shared" si="4321"/>
        <v>-60</v>
      </c>
      <c r="P2860" s="530" t="str">
        <f t="shared" si="4322"/>
        <v xml:space="preserve">0 </v>
      </c>
      <c r="Q2860" s="646"/>
      <c r="R2860" s="536"/>
      <c r="S2860" s="536"/>
      <c r="T2860" s="536"/>
      <c r="U2860" s="536"/>
      <c r="V2860" s="536"/>
      <c r="W2860" s="683" t="str">
        <f t="shared" si="4323"/>
        <v>OK</v>
      </c>
      <c r="X2860" s="141"/>
      <c r="Y2860" s="141"/>
      <c r="Z2860" s="552"/>
      <c r="AA2860" s="552"/>
      <c r="AB2860" s="683" t="str">
        <f t="shared" si="4324"/>
        <v>OK</v>
      </c>
      <c r="AC2860" s="593"/>
      <c r="AD2860" s="530">
        <f t="shared" si="4325"/>
        <v>0</v>
      </c>
      <c r="AE2860" s="842">
        <f t="shared" si="4326"/>
        <v>0</v>
      </c>
      <c r="AF2860" s="931"/>
      <c r="AG2860" s="530">
        <f t="shared" si="4327"/>
        <v>-60</v>
      </c>
      <c r="AH2860" s="530" t="str">
        <f t="shared" si="4328"/>
        <v xml:space="preserve">0 </v>
      </c>
      <c r="AI2860" s="641"/>
      <c r="AJ2860" s="537"/>
      <c r="AK2860" s="537"/>
      <c r="AL2860" s="537"/>
      <c r="AM2860" s="537"/>
      <c r="AN2860" s="537"/>
      <c r="AO2860" s="683" t="str">
        <f t="shared" si="4329"/>
        <v>OK</v>
      </c>
      <c r="AP2860" s="141"/>
      <c r="AQ2860" s="141"/>
      <c r="AR2860" s="552"/>
      <c r="AS2860" s="552"/>
      <c r="AT2860" s="683" t="str">
        <f t="shared" si="4330"/>
        <v>OK</v>
      </c>
      <c r="AU2860" s="593"/>
      <c r="AV2860" s="530">
        <f t="shared" si="4331"/>
        <v>0</v>
      </c>
      <c r="AW2860" s="842">
        <f t="shared" si="4332"/>
        <v>0</v>
      </c>
      <c r="AX2860" s="115">
        <f t="shared" si="4333"/>
        <v>60</v>
      </c>
      <c r="AY2860" s="5">
        <f t="shared" si="4334"/>
        <v>0</v>
      </c>
      <c r="AZ2860" s="7">
        <f t="shared" ref="AZ2860:AZ2868" si="4353">AY2860-AX2860</f>
        <v>-60</v>
      </c>
      <c r="BA2860" s="335">
        <f t="shared" si="4351"/>
        <v>-1</v>
      </c>
      <c r="BB2860" s="23">
        <f t="shared" si="4337"/>
        <v>60</v>
      </c>
      <c r="BC2860" s="5">
        <f t="shared" si="4338"/>
        <v>0</v>
      </c>
      <c r="BD2860" s="7">
        <f t="shared" ref="BD2860:BD2868" si="4354">BC2860-BB2860</f>
        <v>-60</v>
      </c>
      <c r="BE2860" s="335">
        <f t="shared" si="4352"/>
        <v>-1</v>
      </c>
      <c r="BG2860" s="826" t="str">
        <f t="shared" si="4341"/>
        <v>43.22</v>
      </c>
      <c r="BH2860" s="607" t="b">
        <f>COUNTIF('Codes SEC'!$B$2:$B$250,Ministres!BG2860)&gt;0</f>
        <v>1</v>
      </c>
    </row>
    <row r="2861" spans="1:60" ht="30.6" x14ac:dyDescent="0.25">
      <c r="A2861" s="222" t="s">
        <v>6127</v>
      </c>
      <c r="B2861" s="112">
        <v>18</v>
      </c>
      <c r="C2861" s="116" t="s">
        <v>0</v>
      </c>
      <c r="D2861" s="620">
        <v>1000</v>
      </c>
      <c r="E2861" s="278"/>
      <c r="F2861" s="116">
        <v>12</v>
      </c>
      <c r="G2861" s="694">
        <v>3</v>
      </c>
      <c r="H2861" s="878" t="str">
        <f t="shared" si="4251"/>
        <v>109</v>
      </c>
      <c r="I2861" s="397" t="s">
        <v>3265</v>
      </c>
      <c r="J2861" s="380" t="s">
        <v>3026</v>
      </c>
      <c r="K2861" s="408" t="s">
        <v>1733</v>
      </c>
      <c r="L2861" s="733">
        <v>34</v>
      </c>
      <c r="M2861" s="734">
        <v>34</v>
      </c>
      <c r="N2861" s="931"/>
      <c r="O2861" s="530">
        <f t="shared" si="4321"/>
        <v>-34</v>
      </c>
      <c r="P2861" s="530" t="str">
        <f t="shared" si="4322"/>
        <v xml:space="preserve">0 </v>
      </c>
      <c r="Q2861" s="646"/>
      <c r="R2861" s="536"/>
      <c r="S2861" s="536"/>
      <c r="T2861" s="536"/>
      <c r="U2861" s="536"/>
      <c r="V2861" s="536"/>
      <c r="W2861" s="683" t="str">
        <f>IF(SUM(Q2861:V2861)=X2861,"OK",SUM(Q2861:V2861)-X2861)</f>
        <v>OK</v>
      </c>
      <c r="X2861" s="141"/>
      <c r="Y2861" s="141"/>
      <c r="Z2861" s="552"/>
      <c r="AA2861" s="552"/>
      <c r="AB2861" s="683" t="str">
        <f>IF(SUM(Z2861:AA2861)=AC2861,"OK",SUM(Z2861:AA2861)-AC2861)</f>
        <v>OK</v>
      </c>
      <c r="AC2861" s="593"/>
      <c r="AD2861" s="530">
        <f t="shared" si="4325"/>
        <v>0</v>
      </c>
      <c r="AE2861" s="842">
        <f t="shared" si="4326"/>
        <v>0</v>
      </c>
      <c r="AF2861" s="931"/>
      <c r="AG2861" s="530">
        <f t="shared" si="4327"/>
        <v>-34</v>
      </c>
      <c r="AH2861" s="530" t="str">
        <f t="shared" si="4328"/>
        <v xml:space="preserve">0 </v>
      </c>
      <c r="AI2861" s="641"/>
      <c r="AJ2861" s="537"/>
      <c r="AK2861" s="537"/>
      <c r="AL2861" s="537"/>
      <c r="AM2861" s="537"/>
      <c r="AN2861" s="537"/>
      <c r="AO2861" s="683" t="str">
        <f>IF(SUM(AI2861:AN2861)=AP2861,"OK",SUM(AI2861:AN2861)-AP2861)</f>
        <v>OK</v>
      </c>
      <c r="AP2861" s="141"/>
      <c r="AQ2861" s="141"/>
      <c r="AR2861" s="552"/>
      <c r="AS2861" s="552"/>
      <c r="AT2861" s="683" t="str">
        <f>IF(SUM(AR2861:AS2861)=AU2861,"OK",SUM(AR2861:AS2861)-AU2861)</f>
        <v>OK</v>
      </c>
      <c r="AU2861" s="593"/>
      <c r="AV2861" s="530">
        <f t="shared" si="4331"/>
        <v>0</v>
      </c>
      <c r="AW2861" s="842">
        <f t="shared" si="4332"/>
        <v>0</v>
      </c>
      <c r="AX2861" s="115">
        <f t="shared" si="4333"/>
        <v>34</v>
      </c>
      <c r="AY2861" s="5">
        <f t="shared" si="4334"/>
        <v>0</v>
      </c>
      <c r="AZ2861" s="7">
        <f>AY2861-AX2861</f>
        <v>-34</v>
      </c>
      <c r="BA2861" s="335">
        <f>AZ2861/AX2861</f>
        <v>-1</v>
      </c>
      <c r="BB2861" s="23">
        <f t="shared" si="4337"/>
        <v>34</v>
      </c>
      <c r="BC2861" s="5">
        <f>AW2861</f>
        <v>0</v>
      </c>
      <c r="BD2861" s="7">
        <f>BC2861-BB2861</f>
        <v>-34</v>
      </c>
      <c r="BE2861" s="335">
        <f>BD2861/BB2861</f>
        <v>-1</v>
      </c>
      <c r="BG2861" s="826" t="str">
        <f t="shared" si="4341"/>
        <v>43.22</v>
      </c>
      <c r="BH2861" s="607" t="b">
        <f>COUNTIF('Codes SEC'!$B$2:$B$250,Ministres!BG2861)&gt;0</f>
        <v>1</v>
      </c>
    </row>
    <row r="2862" spans="1:60" ht="30.6" x14ac:dyDescent="0.25">
      <c r="A2862" s="222" t="s">
        <v>6127</v>
      </c>
      <c r="B2862" s="112">
        <v>18</v>
      </c>
      <c r="C2862" s="116" t="s">
        <v>0</v>
      </c>
      <c r="D2862" s="620">
        <v>1000</v>
      </c>
      <c r="E2862" s="278"/>
      <c r="F2862" s="116">
        <v>1</v>
      </c>
      <c r="G2862" s="694">
        <v>3</v>
      </c>
      <c r="H2862" s="878" t="str">
        <f t="shared" si="4251"/>
        <v>109</v>
      </c>
      <c r="I2862" s="397" t="s">
        <v>3273</v>
      </c>
      <c r="J2862" s="380" t="s">
        <v>3025</v>
      </c>
      <c r="K2862" s="415" t="s">
        <v>3230</v>
      </c>
      <c r="L2862" s="733">
        <v>66</v>
      </c>
      <c r="M2862" s="734">
        <v>66</v>
      </c>
      <c r="N2862" s="931"/>
      <c r="O2862" s="530">
        <f t="shared" si="4321"/>
        <v>-66</v>
      </c>
      <c r="P2862" s="530" t="str">
        <f t="shared" si="4322"/>
        <v xml:space="preserve">0 </v>
      </c>
      <c r="Q2862" s="646"/>
      <c r="R2862" s="536"/>
      <c r="S2862" s="536"/>
      <c r="T2862" s="536"/>
      <c r="U2862" s="536"/>
      <c r="V2862" s="536"/>
      <c r="W2862" s="683" t="str">
        <f t="shared" si="4323"/>
        <v>OK</v>
      </c>
      <c r="X2862" s="141"/>
      <c r="Y2862" s="141"/>
      <c r="Z2862" s="552"/>
      <c r="AA2862" s="552"/>
      <c r="AB2862" s="683" t="str">
        <f t="shared" si="4324"/>
        <v>OK</v>
      </c>
      <c r="AC2862" s="593"/>
      <c r="AD2862" s="530">
        <f t="shared" si="4325"/>
        <v>0</v>
      </c>
      <c r="AE2862" s="842">
        <f t="shared" si="4326"/>
        <v>0</v>
      </c>
      <c r="AF2862" s="931"/>
      <c r="AG2862" s="530">
        <f t="shared" si="4327"/>
        <v>-66</v>
      </c>
      <c r="AH2862" s="530" t="str">
        <f t="shared" si="4328"/>
        <v xml:space="preserve">0 </v>
      </c>
      <c r="AI2862" s="641"/>
      <c r="AJ2862" s="537"/>
      <c r="AK2862" s="537"/>
      <c r="AL2862" s="537"/>
      <c r="AM2862" s="537"/>
      <c r="AN2862" s="537"/>
      <c r="AO2862" s="683" t="str">
        <f t="shared" si="4329"/>
        <v>OK</v>
      </c>
      <c r="AP2862" s="141"/>
      <c r="AQ2862" s="141"/>
      <c r="AR2862" s="552"/>
      <c r="AS2862" s="552"/>
      <c r="AT2862" s="683" t="str">
        <f t="shared" si="4330"/>
        <v>OK</v>
      </c>
      <c r="AU2862" s="593"/>
      <c r="AV2862" s="530">
        <f t="shared" si="4331"/>
        <v>0</v>
      </c>
      <c r="AW2862" s="842">
        <f t="shared" si="4332"/>
        <v>0</v>
      </c>
      <c r="AX2862" s="115">
        <f t="shared" si="4333"/>
        <v>66</v>
      </c>
      <c r="AY2862" s="5">
        <f t="shared" si="4334"/>
        <v>0</v>
      </c>
      <c r="AZ2862" s="7">
        <f t="shared" si="4353"/>
        <v>-66</v>
      </c>
      <c r="BA2862" s="335">
        <f t="shared" si="4351"/>
        <v>-1</v>
      </c>
      <c r="BB2862" s="23">
        <f t="shared" si="4337"/>
        <v>66</v>
      </c>
      <c r="BC2862" s="5">
        <f t="shared" si="4338"/>
        <v>0</v>
      </c>
      <c r="BD2862" s="7">
        <f t="shared" si="4354"/>
        <v>-66</v>
      </c>
      <c r="BE2862" s="335">
        <f t="shared" si="4352"/>
        <v>-1</v>
      </c>
      <c r="BG2862" s="826" t="str">
        <f t="shared" si="4341"/>
        <v>43.52</v>
      </c>
      <c r="BH2862" s="607" t="b">
        <f>COUNTIF('Codes SEC'!$B$2:$B$250,Ministres!BG2862)&gt;0</f>
        <v>1</v>
      </c>
    </row>
    <row r="2863" spans="1:60" ht="30.6" x14ac:dyDescent="0.25">
      <c r="A2863" s="222" t="s">
        <v>6127</v>
      </c>
      <c r="B2863" s="112">
        <v>18</v>
      </c>
      <c r="C2863" s="116" t="s">
        <v>0</v>
      </c>
      <c r="D2863" s="620">
        <v>1000</v>
      </c>
      <c r="E2863" s="278"/>
      <c r="F2863" s="116">
        <v>12</v>
      </c>
      <c r="G2863" s="694">
        <v>3</v>
      </c>
      <c r="H2863" s="878" t="str">
        <f t="shared" si="4251"/>
        <v>109</v>
      </c>
      <c r="I2863" s="397" t="s">
        <v>3273</v>
      </c>
      <c r="J2863" s="380" t="s">
        <v>3027</v>
      </c>
      <c r="K2863" s="408" t="s">
        <v>1734</v>
      </c>
      <c r="L2863" s="733">
        <v>15</v>
      </c>
      <c r="M2863" s="734">
        <v>15</v>
      </c>
      <c r="N2863" s="931"/>
      <c r="O2863" s="530">
        <f t="shared" si="4321"/>
        <v>-15</v>
      </c>
      <c r="P2863" s="530" t="str">
        <f t="shared" si="4322"/>
        <v xml:space="preserve">0 </v>
      </c>
      <c r="Q2863" s="646"/>
      <c r="R2863" s="536"/>
      <c r="S2863" s="536"/>
      <c r="T2863" s="536"/>
      <c r="U2863" s="536"/>
      <c r="V2863" s="536"/>
      <c r="W2863" s="683" t="str">
        <f t="shared" si="4323"/>
        <v>OK</v>
      </c>
      <c r="X2863" s="141"/>
      <c r="Y2863" s="141"/>
      <c r="Z2863" s="552"/>
      <c r="AA2863" s="552"/>
      <c r="AB2863" s="683" t="str">
        <f t="shared" si="4324"/>
        <v>OK</v>
      </c>
      <c r="AC2863" s="593"/>
      <c r="AD2863" s="530">
        <f t="shared" si="4325"/>
        <v>0</v>
      </c>
      <c r="AE2863" s="842">
        <f t="shared" si="4326"/>
        <v>0</v>
      </c>
      <c r="AF2863" s="931"/>
      <c r="AG2863" s="530">
        <f t="shared" si="4327"/>
        <v>-15</v>
      </c>
      <c r="AH2863" s="530" t="str">
        <f t="shared" si="4328"/>
        <v xml:space="preserve">0 </v>
      </c>
      <c r="AI2863" s="641"/>
      <c r="AJ2863" s="537"/>
      <c r="AK2863" s="537"/>
      <c r="AL2863" s="537"/>
      <c r="AM2863" s="537"/>
      <c r="AN2863" s="537"/>
      <c r="AO2863" s="683" t="str">
        <f t="shared" si="4329"/>
        <v>OK</v>
      </c>
      <c r="AP2863" s="141"/>
      <c r="AQ2863" s="141"/>
      <c r="AR2863" s="552"/>
      <c r="AS2863" s="552"/>
      <c r="AT2863" s="683" t="str">
        <f t="shared" si="4330"/>
        <v>OK</v>
      </c>
      <c r="AU2863" s="593"/>
      <c r="AV2863" s="530">
        <f t="shared" si="4331"/>
        <v>0</v>
      </c>
      <c r="AW2863" s="842">
        <f t="shared" si="4332"/>
        <v>0</v>
      </c>
      <c r="AX2863" s="115">
        <f t="shared" si="4333"/>
        <v>15</v>
      </c>
      <c r="AY2863" s="5">
        <f t="shared" si="4334"/>
        <v>0</v>
      </c>
      <c r="AZ2863" s="7">
        <f t="shared" si="4353"/>
        <v>-15</v>
      </c>
      <c r="BA2863" s="335">
        <f t="shared" si="4351"/>
        <v>-1</v>
      </c>
      <c r="BB2863" s="23">
        <f t="shared" si="4337"/>
        <v>15</v>
      </c>
      <c r="BC2863" s="5">
        <f t="shared" si="4338"/>
        <v>0</v>
      </c>
      <c r="BD2863" s="7">
        <f t="shared" si="4354"/>
        <v>-15</v>
      </c>
      <c r="BE2863" s="335">
        <f t="shared" si="4352"/>
        <v>-1</v>
      </c>
      <c r="BG2863" s="826" t="str">
        <f t="shared" si="4341"/>
        <v>43.52</v>
      </c>
      <c r="BH2863" s="607" t="b">
        <f>COUNTIF('Codes SEC'!$B$2:$B$250,Ministres!BG2863)&gt;0</f>
        <v>1</v>
      </c>
    </row>
    <row r="2864" spans="1:60" ht="30.6" x14ac:dyDescent="0.25">
      <c r="A2864" s="222" t="s">
        <v>6127</v>
      </c>
      <c r="B2864" s="112">
        <v>18</v>
      </c>
      <c r="C2864" s="116" t="s">
        <v>0</v>
      </c>
      <c r="D2864" s="620">
        <v>1000</v>
      </c>
      <c r="E2864" s="278"/>
      <c r="F2864" s="116">
        <v>12</v>
      </c>
      <c r="G2864" s="694">
        <v>3</v>
      </c>
      <c r="H2864" s="878" t="str">
        <f t="shared" si="4251"/>
        <v>109</v>
      </c>
      <c r="I2864" s="397">
        <v>84352000</v>
      </c>
      <c r="J2864" s="380" t="s">
        <v>4624</v>
      </c>
      <c r="K2864" s="408" t="s">
        <v>4660</v>
      </c>
      <c r="L2864" s="733">
        <v>1340</v>
      </c>
      <c r="M2864" s="734">
        <v>1340</v>
      </c>
      <c r="N2864" s="931"/>
      <c r="O2864" s="530">
        <f t="shared" si="4321"/>
        <v>-1340</v>
      </c>
      <c r="P2864" s="530" t="str">
        <f t="shared" si="4322"/>
        <v xml:space="preserve">0 </v>
      </c>
      <c r="Q2864" s="646"/>
      <c r="R2864" s="536"/>
      <c r="S2864" s="536"/>
      <c r="T2864" s="536"/>
      <c r="U2864" s="536"/>
      <c r="V2864" s="536"/>
      <c r="W2864" s="683" t="str">
        <f t="shared" si="4323"/>
        <v>OK</v>
      </c>
      <c r="X2864" s="141"/>
      <c r="Y2864" s="141"/>
      <c r="Z2864" s="552"/>
      <c r="AA2864" s="552"/>
      <c r="AB2864" s="683" t="str">
        <f t="shared" si="4324"/>
        <v>OK</v>
      </c>
      <c r="AC2864" s="593"/>
      <c r="AD2864" s="530">
        <f t="shared" si="4325"/>
        <v>0</v>
      </c>
      <c r="AE2864" s="842">
        <f t="shared" si="4326"/>
        <v>0</v>
      </c>
      <c r="AF2864" s="931"/>
      <c r="AG2864" s="530">
        <f t="shared" si="4327"/>
        <v>-1340</v>
      </c>
      <c r="AH2864" s="530" t="str">
        <f t="shared" si="4328"/>
        <v xml:space="preserve">0 </v>
      </c>
      <c r="AI2864" s="641"/>
      <c r="AJ2864" s="537"/>
      <c r="AK2864" s="537"/>
      <c r="AL2864" s="537"/>
      <c r="AM2864" s="537"/>
      <c r="AN2864" s="537"/>
      <c r="AO2864" s="683" t="str">
        <f t="shared" si="4329"/>
        <v>OK</v>
      </c>
      <c r="AP2864" s="141"/>
      <c r="AQ2864" s="141"/>
      <c r="AR2864" s="552"/>
      <c r="AS2864" s="552"/>
      <c r="AT2864" s="683" t="str">
        <f t="shared" si="4330"/>
        <v>OK</v>
      </c>
      <c r="AU2864" s="593"/>
      <c r="AV2864" s="530">
        <f t="shared" si="4331"/>
        <v>0</v>
      </c>
      <c r="AW2864" s="842">
        <f t="shared" si="4332"/>
        <v>0</v>
      </c>
      <c r="AX2864" s="115">
        <f t="shared" si="4333"/>
        <v>1340</v>
      </c>
      <c r="AY2864" s="5">
        <f t="shared" si="4334"/>
        <v>0</v>
      </c>
      <c r="AZ2864" s="7">
        <f t="shared" si="4353"/>
        <v>-1340</v>
      </c>
      <c r="BA2864" s="335">
        <f t="shared" si="4351"/>
        <v>-1</v>
      </c>
      <c r="BB2864" s="23">
        <f t="shared" si="4337"/>
        <v>1340</v>
      </c>
      <c r="BC2864" s="5">
        <f t="shared" si="4338"/>
        <v>0</v>
      </c>
      <c r="BD2864" s="7">
        <f t="shared" si="4354"/>
        <v>-1340</v>
      </c>
      <c r="BE2864" s="335">
        <f t="shared" si="4352"/>
        <v>-1</v>
      </c>
      <c r="BG2864" s="826" t="str">
        <f t="shared" si="4341"/>
        <v>43.52</v>
      </c>
      <c r="BH2864" s="607" t="b">
        <f>COUNTIF('Codes SEC'!$B$2:$B$250,Ministres!BG2864)&gt;0</f>
        <v>1</v>
      </c>
    </row>
    <row r="2865" spans="1:66" s="1" customFormat="1" ht="30.6" x14ac:dyDescent="0.25">
      <c r="A2865" s="190" t="s">
        <v>6127</v>
      </c>
      <c r="B2865" s="210">
        <v>18</v>
      </c>
      <c r="C2865" s="120" t="s">
        <v>0</v>
      </c>
      <c r="D2865" s="620">
        <v>1000</v>
      </c>
      <c r="E2865" s="279"/>
      <c r="F2865" s="120">
        <v>12</v>
      </c>
      <c r="G2865" s="697">
        <v>3</v>
      </c>
      <c r="H2865" s="890" t="str">
        <f t="shared" ref="H2865:H2928" si="4355">LEFT(J2865,3)</f>
        <v>109</v>
      </c>
      <c r="I2865" s="397">
        <v>84511000</v>
      </c>
      <c r="J2865" s="380" t="s">
        <v>4009</v>
      </c>
      <c r="K2865" s="510" t="s">
        <v>3965</v>
      </c>
      <c r="L2865" s="733">
        <v>0</v>
      </c>
      <c r="M2865" s="734">
        <v>0</v>
      </c>
      <c r="N2865" s="931"/>
      <c r="O2865" s="530">
        <f t="shared" si="4321"/>
        <v>0</v>
      </c>
      <c r="P2865" s="530">
        <f t="shared" si="4322"/>
        <v>0</v>
      </c>
      <c r="Q2865" s="646"/>
      <c r="R2865" s="536"/>
      <c r="S2865" s="536"/>
      <c r="T2865" s="536"/>
      <c r="U2865" s="536"/>
      <c r="V2865" s="536"/>
      <c r="W2865" s="683" t="str">
        <f>IF(SUM(Q2865:V2865)=X2865,"OK",SUM(Q2865:V2865)-X2865)</f>
        <v>OK</v>
      </c>
      <c r="X2865" s="141"/>
      <c r="Y2865" s="141"/>
      <c r="Z2865" s="552"/>
      <c r="AA2865" s="552"/>
      <c r="AB2865" s="683" t="str">
        <f>IF(SUM(Z2865:AA2865)=AC2865,"OK",SUM(Z2865:AA2865)-AC2865)</f>
        <v>OK</v>
      </c>
      <c r="AC2865" s="593"/>
      <c r="AD2865" s="530">
        <f t="shared" si="4325"/>
        <v>0</v>
      </c>
      <c r="AE2865" s="842">
        <f t="shared" si="4326"/>
        <v>0</v>
      </c>
      <c r="AF2865" s="931"/>
      <c r="AG2865" s="530">
        <f t="shared" si="4327"/>
        <v>0</v>
      </c>
      <c r="AH2865" s="530">
        <f t="shared" si="4328"/>
        <v>0</v>
      </c>
      <c r="AI2865" s="641"/>
      <c r="AJ2865" s="537"/>
      <c r="AK2865" s="537"/>
      <c r="AL2865" s="537"/>
      <c r="AM2865" s="537"/>
      <c r="AN2865" s="537"/>
      <c r="AO2865" s="683" t="str">
        <f>IF(SUM(AI2865:AN2865)=AP2865,"OK",SUM(AI2865:AN2865)-AP2865)</f>
        <v>OK</v>
      </c>
      <c r="AP2865" s="141"/>
      <c r="AQ2865" s="141"/>
      <c r="AR2865" s="552"/>
      <c r="AS2865" s="552"/>
      <c r="AT2865" s="683" t="str">
        <f>IF(SUM(AR2865:AS2865)=AU2865,"OK",SUM(AR2865:AS2865)-AU2865)</f>
        <v>OK</v>
      </c>
      <c r="AU2865" s="593"/>
      <c r="AV2865" s="530">
        <f t="shared" si="4331"/>
        <v>0</v>
      </c>
      <c r="AW2865" s="842">
        <f t="shared" si="4332"/>
        <v>0</v>
      </c>
      <c r="AX2865" s="115">
        <f t="shared" si="4333"/>
        <v>0</v>
      </c>
      <c r="AY2865" s="5">
        <f t="shared" si="4334"/>
        <v>0</v>
      </c>
      <c r="AZ2865" s="7">
        <f>AY2865-AX2865</f>
        <v>0</v>
      </c>
      <c r="BA2865" s="335" t="e">
        <f>AZ2865/AX2865</f>
        <v>#DIV/0!</v>
      </c>
      <c r="BB2865" s="23">
        <f t="shared" si="4337"/>
        <v>0</v>
      </c>
      <c r="BC2865" s="5">
        <f>AW2865</f>
        <v>0</v>
      </c>
      <c r="BD2865" s="7">
        <f>BC2865-BB2865</f>
        <v>0</v>
      </c>
      <c r="BE2865" s="335" t="e">
        <f>BD2865/BB2865</f>
        <v>#DIV/0!</v>
      </c>
      <c r="BF2865" s="41"/>
      <c r="BG2865" s="826" t="str">
        <f t="shared" si="4341"/>
        <v>45.11</v>
      </c>
      <c r="BH2865" s="607" t="b">
        <f>COUNTIF('Codes SEC'!$B$2:$B$250,Ministres!BG2865)&gt;0</f>
        <v>1</v>
      </c>
      <c r="BI2865" s="41"/>
      <c r="BJ2865" s="41"/>
      <c r="BK2865" s="41"/>
      <c r="BL2865" s="41"/>
      <c r="BM2865" s="41"/>
      <c r="BN2865" s="41"/>
    </row>
    <row r="2866" spans="1:66" ht="30.6" x14ac:dyDescent="0.25">
      <c r="A2866" s="222" t="s">
        <v>6127</v>
      </c>
      <c r="B2866" s="112">
        <v>18</v>
      </c>
      <c r="C2866" s="116" t="s">
        <v>0</v>
      </c>
      <c r="D2866" s="620">
        <v>1000</v>
      </c>
      <c r="E2866" s="278"/>
      <c r="F2866" s="116">
        <v>12</v>
      </c>
      <c r="G2866" s="694">
        <v>3</v>
      </c>
      <c r="H2866" s="878" t="str">
        <f t="shared" si="4355"/>
        <v>109</v>
      </c>
      <c r="I2866" s="397" t="s">
        <v>3268</v>
      </c>
      <c r="J2866" s="380" t="s">
        <v>3028</v>
      </c>
      <c r="K2866" s="408" t="s">
        <v>3231</v>
      </c>
      <c r="L2866" s="733">
        <v>12</v>
      </c>
      <c r="M2866" s="734">
        <v>12</v>
      </c>
      <c r="N2866" s="931"/>
      <c r="O2866" s="530">
        <f t="shared" si="4321"/>
        <v>-12</v>
      </c>
      <c r="P2866" s="530" t="str">
        <f t="shared" si="4322"/>
        <v xml:space="preserve">0 </v>
      </c>
      <c r="Q2866" s="646"/>
      <c r="R2866" s="536"/>
      <c r="S2866" s="536"/>
      <c r="T2866" s="536"/>
      <c r="U2866" s="536"/>
      <c r="V2866" s="536"/>
      <c r="W2866" s="683" t="str">
        <f t="shared" si="4323"/>
        <v>OK</v>
      </c>
      <c r="X2866" s="141"/>
      <c r="Y2866" s="141"/>
      <c r="Z2866" s="552"/>
      <c r="AA2866" s="552"/>
      <c r="AB2866" s="683" t="str">
        <f t="shared" si="4324"/>
        <v>OK</v>
      </c>
      <c r="AC2866" s="593"/>
      <c r="AD2866" s="530">
        <f t="shared" si="4325"/>
        <v>0</v>
      </c>
      <c r="AE2866" s="842">
        <f t="shared" si="4326"/>
        <v>0</v>
      </c>
      <c r="AF2866" s="931"/>
      <c r="AG2866" s="530">
        <f t="shared" si="4327"/>
        <v>-12</v>
      </c>
      <c r="AH2866" s="530" t="str">
        <f t="shared" si="4328"/>
        <v xml:space="preserve">0 </v>
      </c>
      <c r="AI2866" s="641"/>
      <c r="AJ2866" s="537"/>
      <c r="AK2866" s="537"/>
      <c r="AL2866" s="537"/>
      <c r="AM2866" s="537"/>
      <c r="AN2866" s="537"/>
      <c r="AO2866" s="683" t="str">
        <f t="shared" si="4329"/>
        <v>OK</v>
      </c>
      <c r="AP2866" s="141"/>
      <c r="AQ2866" s="141"/>
      <c r="AR2866" s="552"/>
      <c r="AS2866" s="552"/>
      <c r="AT2866" s="683" t="str">
        <f t="shared" si="4330"/>
        <v>OK</v>
      </c>
      <c r="AU2866" s="593"/>
      <c r="AV2866" s="530">
        <f t="shared" si="4331"/>
        <v>0</v>
      </c>
      <c r="AW2866" s="842">
        <f t="shared" si="4332"/>
        <v>0</v>
      </c>
      <c r="AX2866" s="115">
        <f t="shared" si="4333"/>
        <v>12</v>
      </c>
      <c r="AY2866" s="5">
        <f t="shared" si="4334"/>
        <v>0</v>
      </c>
      <c r="AZ2866" s="7">
        <f t="shared" si="4353"/>
        <v>-12</v>
      </c>
      <c r="BA2866" s="335">
        <f t="shared" si="4351"/>
        <v>-1</v>
      </c>
      <c r="BB2866" s="23">
        <f t="shared" si="4337"/>
        <v>12</v>
      </c>
      <c r="BC2866" s="5">
        <f t="shared" si="4338"/>
        <v>0</v>
      </c>
      <c r="BD2866" s="7">
        <f t="shared" si="4354"/>
        <v>-12</v>
      </c>
      <c r="BE2866" s="335">
        <f t="shared" si="4352"/>
        <v>-1</v>
      </c>
      <c r="BG2866" s="826" t="str">
        <f t="shared" si="4341"/>
        <v>45.24</v>
      </c>
      <c r="BH2866" s="607" t="b">
        <f>COUNTIF('Codes SEC'!$B$2:$B$250,Ministres!BG2866)&gt;0</f>
        <v>1</v>
      </c>
    </row>
    <row r="2867" spans="1:66" s="1" customFormat="1" ht="30.6" x14ac:dyDescent="0.25">
      <c r="A2867" s="190" t="s">
        <v>6127</v>
      </c>
      <c r="B2867" s="210">
        <v>18</v>
      </c>
      <c r="C2867" s="120" t="s">
        <v>0</v>
      </c>
      <c r="D2867" s="620">
        <v>1000</v>
      </c>
      <c r="E2867" s="279"/>
      <c r="F2867" s="120">
        <v>12</v>
      </c>
      <c r="G2867" s="697">
        <v>3</v>
      </c>
      <c r="H2867" s="890" t="str">
        <f t="shared" si="4355"/>
        <v>109</v>
      </c>
      <c r="I2867" s="397" t="s">
        <v>3332</v>
      </c>
      <c r="J2867" s="380" t="s">
        <v>3030</v>
      </c>
      <c r="K2867" s="510" t="s">
        <v>1827</v>
      </c>
      <c r="L2867" s="733">
        <v>0</v>
      </c>
      <c r="M2867" s="734">
        <v>0</v>
      </c>
      <c r="N2867" s="931"/>
      <c r="O2867" s="530">
        <f t="shared" si="4321"/>
        <v>0</v>
      </c>
      <c r="P2867" s="530">
        <f t="shared" si="4322"/>
        <v>0</v>
      </c>
      <c r="Q2867" s="646"/>
      <c r="R2867" s="536"/>
      <c r="S2867" s="536"/>
      <c r="T2867" s="536"/>
      <c r="U2867" s="536"/>
      <c r="V2867" s="536"/>
      <c r="W2867" s="683" t="str">
        <f>IF(SUM(Q2867:V2867)=X2867,"OK",SUM(Q2867:V2867)-X2867)</f>
        <v>OK</v>
      </c>
      <c r="X2867" s="141"/>
      <c r="Y2867" s="141"/>
      <c r="Z2867" s="552"/>
      <c r="AA2867" s="552"/>
      <c r="AB2867" s="683" t="str">
        <f>IF(SUM(Z2867:AA2867)=AC2867,"OK",SUM(Z2867:AA2867)-AC2867)</f>
        <v>OK</v>
      </c>
      <c r="AC2867" s="593"/>
      <c r="AD2867" s="530">
        <f t="shared" si="4325"/>
        <v>0</v>
      </c>
      <c r="AE2867" s="842">
        <f t="shared" si="4326"/>
        <v>0</v>
      </c>
      <c r="AF2867" s="931"/>
      <c r="AG2867" s="530">
        <f t="shared" si="4327"/>
        <v>0</v>
      </c>
      <c r="AH2867" s="530">
        <f t="shared" si="4328"/>
        <v>0</v>
      </c>
      <c r="AI2867" s="641"/>
      <c r="AJ2867" s="537"/>
      <c r="AK2867" s="537"/>
      <c r="AL2867" s="537"/>
      <c r="AM2867" s="537"/>
      <c r="AN2867" s="537"/>
      <c r="AO2867" s="683" t="str">
        <f>IF(SUM(AI2867:AN2867)=AP2867,"OK",SUM(AI2867:AN2867)-AP2867)</f>
        <v>OK</v>
      </c>
      <c r="AP2867" s="141"/>
      <c r="AQ2867" s="141"/>
      <c r="AR2867" s="552"/>
      <c r="AS2867" s="552"/>
      <c r="AT2867" s="683" t="str">
        <f>IF(SUM(AR2867:AS2867)=AU2867,"OK",SUM(AR2867:AS2867)-AU2867)</f>
        <v>OK</v>
      </c>
      <c r="AU2867" s="593"/>
      <c r="AV2867" s="530">
        <f t="shared" si="4331"/>
        <v>0</v>
      </c>
      <c r="AW2867" s="842">
        <f t="shared" si="4332"/>
        <v>0</v>
      </c>
      <c r="AX2867" s="115">
        <f t="shared" si="4333"/>
        <v>0</v>
      </c>
      <c r="AY2867" s="5">
        <f t="shared" si="4334"/>
        <v>0</v>
      </c>
      <c r="AZ2867" s="7">
        <f>AY2867-AX2867</f>
        <v>0</v>
      </c>
      <c r="BA2867" s="335" t="e">
        <f>AZ2867/AX2867</f>
        <v>#DIV/0!</v>
      </c>
      <c r="BB2867" s="23">
        <f t="shared" si="4337"/>
        <v>0</v>
      </c>
      <c r="BC2867" s="5">
        <f>AW2867</f>
        <v>0</v>
      </c>
      <c r="BD2867" s="7">
        <f>BC2867-BB2867</f>
        <v>0</v>
      </c>
      <c r="BE2867" s="335" t="e">
        <f>BD2867/BB2867</f>
        <v>#DIV/0!</v>
      </c>
      <c r="BF2867" s="41"/>
      <c r="BG2867" s="826" t="str">
        <f t="shared" si="4341"/>
        <v>45.35</v>
      </c>
      <c r="BH2867" s="607" t="b">
        <f>COUNTIF('Codes SEC'!$B$2:$B$250,Ministres!BG2867)&gt;0</f>
        <v>1</v>
      </c>
      <c r="BI2867" s="41"/>
      <c r="BJ2867" s="41"/>
      <c r="BK2867" s="41"/>
      <c r="BL2867" s="41"/>
      <c r="BM2867" s="41"/>
      <c r="BN2867" s="41"/>
    </row>
    <row r="2868" spans="1:66" s="4" customFormat="1" ht="30.6" x14ac:dyDescent="0.25">
      <c r="A2868" s="222" t="s">
        <v>6127</v>
      </c>
      <c r="B2868" s="112">
        <v>18</v>
      </c>
      <c r="C2868" s="116" t="s">
        <v>0</v>
      </c>
      <c r="D2868" s="620">
        <v>1000</v>
      </c>
      <c r="E2868" s="278"/>
      <c r="F2868" s="116">
        <v>12</v>
      </c>
      <c r="G2868" s="694">
        <v>3</v>
      </c>
      <c r="H2868" s="878" t="str">
        <f t="shared" si="4355"/>
        <v>109</v>
      </c>
      <c r="I2868" s="397" t="s">
        <v>3319</v>
      </c>
      <c r="J2868" s="380" t="s">
        <v>3029</v>
      </c>
      <c r="K2868" s="408" t="s">
        <v>1735</v>
      </c>
      <c r="L2868" s="733">
        <v>25</v>
      </c>
      <c r="M2868" s="734">
        <v>50</v>
      </c>
      <c r="N2868" s="931"/>
      <c r="O2868" s="530">
        <f t="shared" si="4321"/>
        <v>-25</v>
      </c>
      <c r="P2868" s="530" t="str">
        <f t="shared" si="4322"/>
        <v xml:space="preserve">0 </v>
      </c>
      <c r="Q2868" s="646"/>
      <c r="R2868" s="536"/>
      <c r="S2868" s="536"/>
      <c r="T2868" s="536"/>
      <c r="U2868" s="536"/>
      <c r="V2868" s="536"/>
      <c r="W2868" s="683" t="str">
        <f t="shared" si="4323"/>
        <v>OK</v>
      </c>
      <c r="X2868" s="141"/>
      <c r="Y2868" s="141"/>
      <c r="Z2868" s="552"/>
      <c r="AA2868" s="552"/>
      <c r="AB2868" s="683" t="str">
        <f t="shared" si="4324"/>
        <v>OK</v>
      </c>
      <c r="AC2868" s="593"/>
      <c r="AD2868" s="530">
        <f t="shared" si="4325"/>
        <v>0</v>
      </c>
      <c r="AE2868" s="842">
        <f t="shared" si="4326"/>
        <v>0</v>
      </c>
      <c r="AF2868" s="931"/>
      <c r="AG2868" s="530">
        <f t="shared" si="4327"/>
        <v>-50</v>
      </c>
      <c r="AH2868" s="530" t="str">
        <f t="shared" si="4328"/>
        <v xml:space="preserve">0 </v>
      </c>
      <c r="AI2868" s="641"/>
      <c r="AJ2868" s="537"/>
      <c r="AK2868" s="537"/>
      <c r="AL2868" s="537"/>
      <c r="AM2868" s="537"/>
      <c r="AN2868" s="537"/>
      <c r="AO2868" s="683" t="str">
        <f t="shared" si="4329"/>
        <v>OK</v>
      </c>
      <c r="AP2868" s="141"/>
      <c r="AQ2868" s="141"/>
      <c r="AR2868" s="552"/>
      <c r="AS2868" s="552"/>
      <c r="AT2868" s="683" t="str">
        <f t="shared" si="4330"/>
        <v>OK</v>
      </c>
      <c r="AU2868" s="593"/>
      <c r="AV2868" s="530">
        <f t="shared" si="4331"/>
        <v>0</v>
      </c>
      <c r="AW2868" s="842">
        <f t="shared" si="4332"/>
        <v>0</v>
      </c>
      <c r="AX2868" s="115">
        <f t="shared" si="4333"/>
        <v>25</v>
      </c>
      <c r="AY2868" s="5">
        <f t="shared" si="4334"/>
        <v>0</v>
      </c>
      <c r="AZ2868" s="7">
        <f t="shared" si="4353"/>
        <v>-25</v>
      </c>
      <c r="BA2868" s="335">
        <f t="shared" si="4351"/>
        <v>-1</v>
      </c>
      <c r="BB2868" s="23">
        <f t="shared" si="4337"/>
        <v>50</v>
      </c>
      <c r="BC2868" s="5">
        <f t="shared" si="4338"/>
        <v>0</v>
      </c>
      <c r="BD2868" s="7">
        <f t="shared" si="4354"/>
        <v>-50</v>
      </c>
      <c r="BE2868" s="335">
        <f t="shared" si="4352"/>
        <v>-1</v>
      </c>
      <c r="BF2868" s="41"/>
      <c r="BG2868" s="826" t="str">
        <f t="shared" si="4341"/>
        <v>45.50</v>
      </c>
      <c r="BH2868" s="607" t="b">
        <f>COUNTIF('Codes SEC'!$B$2:$B$250,Ministres!BG2868)&gt;0</f>
        <v>1</v>
      </c>
      <c r="BI2868" s="41"/>
      <c r="BJ2868" s="41"/>
      <c r="BK2868" s="41"/>
      <c r="BL2868" s="41"/>
      <c r="BM2868" s="41"/>
      <c r="BN2868" s="41"/>
    </row>
    <row r="2869" spans="1:66" s="1" customFormat="1" ht="12.75" customHeight="1" x14ac:dyDescent="0.25">
      <c r="A2869" s="227"/>
      <c r="B2869" s="209"/>
      <c r="C2869" s="253"/>
      <c r="D2869" s="625"/>
      <c r="E2869" s="280"/>
      <c r="F2869" s="253"/>
      <c r="G2869" s="695"/>
      <c r="H2869" s="886"/>
      <c r="I2869" s="403"/>
      <c r="J2869" s="381"/>
      <c r="K2869" s="514" t="s">
        <v>95</v>
      </c>
      <c r="L2869" s="315">
        <f>L2846+L2850+L2851+L2852+L2853+L2855+L2856+L2860+L2862+L2848+L2861+L2863+L2866+L2868+L2857+L2867+L2858+L2859+L2849+L2865+L2864+L2854+L2847</f>
        <v>27083</v>
      </c>
      <c r="M2869" s="741">
        <f t="shared" ref="M2869:BE2869" si="4356">M2846+M2850+M2851+M2852+M2853+M2855+M2856+M2860+M2862+M2848+M2861+M2863+M2866+M2868+M2857+M2867+M2858+M2859+M2849+M2865+M2864+M2854+M2847</f>
        <v>27191</v>
      </c>
      <c r="N2869" s="930">
        <f t="shared" si="4356"/>
        <v>0</v>
      </c>
      <c r="O2869" s="790">
        <f t="shared" si="4356"/>
        <v>-27083</v>
      </c>
      <c r="P2869" s="790">
        <f t="shared" si="4356"/>
        <v>0</v>
      </c>
      <c r="Q2869" s="787">
        <f t="shared" si="4356"/>
        <v>0</v>
      </c>
      <c r="R2869" s="648">
        <f t="shared" si="4356"/>
        <v>0</v>
      </c>
      <c r="S2869" s="648">
        <f t="shared" si="4356"/>
        <v>0</v>
      </c>
      <c r="T2869" s="648">
        <f t="shared" si="4356"/>
        <v>0</v>
      </c>
      <c r="U2869" s="648">
        <f t="shared" si="4356"/>
        <v>0</v>
      </c>
      <c r="V2869" s="648">
        <f t="shared" si="4356"/>
        <v>0</v>
      </c>
      <c r="W2869" s="790"/>
      <c r="X2869" s="649">
        <f t="shared" si="4356"/>
        <v>0</v>
      </c>
      <c r="Y2869" s="649">
        <f t="shared" si="4356"/>
        <v>0</v>
      </c>
      <c r="Z2869" s="648">
        <f t="shared" si="4356"/>
        <v>0</v>
      </c>
      <c r="AA2869" s="648">
        <f t="shared" si="4356"/>
        <v>0</v>
      </c>
      <c r="AB2869" s="790"/>
      <c r="AC2869" s="649">
        <f t="shared" si="4356"/>
        <v>0</v>
      </c>
      <c r="AD2869" s="790">
        <f>AD2846+AD2850+AD2851+AD2852+AD2853+AD2855+AD2856+AD2860+AD2862+AD2848+AD2861+AD2863+AD2866+AD2868+AD2857+AD2867+AD2858+AD2859+AD2849+AD2865+AD2864+AD2854+AD2847</f>
        <v>0</v>
      </c>
      <c r="AE2869" s="843">
        <f>AE2846+AE2850+AE2851+AE2852+AE2853+AE2855+AE2856+AE2860+AE2862+AE2848+AE2861+AE2863+AE2866+AE2868+AE2857+AE2867+AE2858+AE2859+AE2849+AE2865+AE2864+AE2854+AE2847</f>
        <v>0</v>
      </c>
      <c r="AF2869" s="930">
        <f t="shared" si="4356"/>
        <v>0</v>
      </c>
      <c r="AG2869" s="790">
        <f t="shared" si="4356"/>
        <v>-27191</v>
      </c>
      <c r="AH2869" s="790">
        <f t="shared" si="4356"/>
        <v>0</v>
      </c>
      <c r="AI2869" s="787">
        <f t="shared" si="4356"/>
        <v>0</v>
      </c>
      <c r="AJ2869" s="648">
        <f t="shared" si="4356"/>
        <v>0</v>
      </c>
      <c r="AK2869" s="648">
        <f t="shared" si="4356"/>
        <v>0</v>
      </c>
      <c r="AL2869" s="648">
        <f t="shared" si="4356"/>
        <v>0</v>
      </c>
      <c r="AM2869" s="648">
        <f t="shared" si="4356"/>
        <v>0</v>
      </c>
      <c r="AN2869" s="648">
        <f t="shared" si="4356"/>
        <v>0</v>
      </c>
      <c r="AO2869" s="790"/>
      <c r="AP2869" s="649">
        <f t="shared" si="4356"/>
        <v>0</v>
      </c>
      <c r="AQ2869" s="649">
        <f t="shared" si="4356"/>
        <v>0</v>
      </c>
      <c r="AR2869" s="648">
        <f t="shared" si="4356"/>
        <v>0</v>
      </c>
      <c r="AS2869" s="648">
        <f t="shared" si="4356"/>
        <v>0</v>
      </c>
      <c r="AT2869" s="790"/>
      <c r="AU2869" s="649">
        <f t="shared" si="4356"/>
        <v>0</v>
      </c>
      <c r="AV2869" s="790">
        <f t="shared" si="4356"/>
        <v>0</v>
      </c>
      <c r="AW2869" s="843">
        <f t="shared" si="4356"/>
        <v>0</v>
      </c>
      <c r="AX2869" s="352">
        <f t="shared" si="4356"/>
        <v>27083</v>
      </c>
      <c r="AY2869" s="353">
        <f t="shared" si="4356"/>
        <v>0</v>
      </c>
      <c r="AZ2869" s="353">
        <f t="shared" si="4356"/>
        <v>-27083</v>
      </c>
      <c r="BA2869" s="354" t="e">
        <f t="shared" si="4356"/>
        <v>#DIV/0!</v>
      </c>
      <c r="BB2869" s="327">
        <f t="shared" si="4356"/>
        <v>27191</v>
      </c>
      <c r="BC2869" s="353">
        <f t="shared" si="4356"/>
        <v>0</v>
      </c>
      <c r="BD2869" s="353">
        <f t="shared" si="4356"/>
        <v>-27191</v>
      </c>
      <c r="BE2869" s="354" t="e">
        <f t="shared" si="4356"/>
        <v>#DIV/0!</v>
      </c>
      <c r="BF2869" s="41"/>
      <c r="BG2869" s="826"/>
      <c r="BH2869" s="607"/>
      <c r="BI2869" s="41"/>
      <c r="BJ2869" s="41"/>
      <c r="BK2869" s="41"/>
      <c r="BL2869" s="41"/>
      <c r="BM2869" s="41"/>
      <c r="BN2869" s="41"/>
    </row>
    <row r="2870" spans="1:66" s="1" customFormat="1" ht="12.75" customHeight="1" x14ac:dyDescent="0.25">
      <c r="A2870" s="21"/>
      <c r="B2870" s="112"/>
      <c r="C2870" s="116"/>
      <c r="D2870" s="623"/>
      <c r="E2870" s="278"/>
      <c r="F2870" s="116"/>
      <c r="G2870" s="694"/>
      <c r="H2870" s="878"/>
      <c r="I2870" s="397"/>
      <c r="J2870" s="380"/>
      <c r="K2870" s="409"/>
      <c r="L2870" s="738"/>
      <c r="M2870" s="739"/>
      <c r="N2870" s="931"/>
      <c r="O2870" s="923"/>
      <c r="P2870" s="923"/>
      <c r="Q2870" s="641"/>
      <c r="R2870" s="537"/>
      <c r="S2870" s="537"/>
      <c r="T2870" s="537"/>
      <c r="U2870" s="537"/>
      <c r="V2870" s="537"/>
      <c r="W2870" s="531"/>
      <c r="X2870" s="141"/>
      <c r="Y2870" s="141"/>
      <c r="Z2870" s="552"/>
      <c r="AA2870" s="552"/>
      <c r="AB2870" s="531"/>
      <c r="AC2870" s="593"/>
      <c r="AD2870" s="923"/>
      <c r="AE2870" s="846"/>
      <c r="AF2870" s="931"/>
      <c r="AG2870" s="923"/>
      <c r="AH2870" s="923"/>
      <c r="AI2870" s="641"/>
      <c r="AJ2870" s="537"/>
      <c r="AK2870" s="537"/>
      <c r="AL2870" s="537"/>
      <c r="AM2870" s="537"/>
      <c r="AN2870" s="537"/>
      <c r="AO2870" s="531"/>
      <c r="AP2870" s="141"/>
      <c r="AQ2870" s="141"/>
      <c r="AR2870" s="552"/>
      <c r="AS2870" s="552"/>
      <c r="AT2870" s="531"/>
      <c r="AU2870" s="593"/>
      <c r="AV2870" s="923"/>
      <c r="AW2870" s="846"/>
      <c r="AX2870" s="115"/>
      <c r="AY2870" s="5"/>
      <c r="AZ2870" s="5"/>
      <c r="BA2870" s="335"/>
      <c r="BB2870" s="23"/>
      <c r="BC2870" s="5"/>
      <c r="BD2870" s="5"/>
      <c r="BE2870" s="335"/>
      <c r="BF2870" s="41"/>
      <c r="BG2870" s="826"/>
      <c r="BH2870" s="607"/>
      <c r="BI2870" s="41"/>
      <c r="BJ2870" s="41"/>
      <c r="BK2870" s="41"/>
      <c r="BL2870" s="41"/>
      <c r="BM2870" s="41"/>
      <c r="BN2870" s="41"/>
    </row>
    <row r="2871" spans="1:66" ht="12.75" customHeight="1" x14ac:dyDescent="0.25">
      <c r="A2871" s="21"/>
      <c r="B2871" s="112"/>
      <c r="C2871" s="116"/>
      <c r="D2871" s="623"/>
      <c r="E2871" s="278"/>
      <c r="F2871" s="116"/>
      <c r="G2871" s="694"/>
      <c r="H2871" s="878"/>
      <c r="I2871" s="397"/>
      <c r="J2871" s="380"/>
      <c r="K2871" s="410" t="s">
        <v>58</v>
      </c>
      <c r="L2871" s="738"/>
      <c r="M2871" s="739"/>
      <c r="N2871" s="931"/>
      <c r="O2871" s="923"/>
      <c r="P2871" s="923"/>
      <c r="Q2871" s="641"/>
      <c r="R2871" s="537"/>
      <c r="S2871" s="537"/>
      <c r="T2871" s="537"/>
      <c r="U2871" s="537"/>
      <c r="V2871" s="537"/>
      <c r="W2871" s="531"/>
      <c r="X2871" s="141"/>
      <c r="Y2871" s="141"/>
      <c r="Z2871" s="552"/>
      <c r="AA2871" s="552"/>
      <c r="AB2871" s="531"/>
      <c r="AC2871" s="593"/>
      <c r="AD2871" s="923"/>
      <c r="AE2871" s="846"/>
      <c r="AF2871" s="931"/>
      <c r="AG2871" s="923"/>
      <c r="AH2871" s="923"/>
      <c r="AI2871" s="641"/>
      <c r="AJ2871" s="537"/>
      <c r="AK2871" s="537"/>
      <c r="AL2871" s="537"/>
      <c r="AM2871" s="537"/>
      <c r="AN2871" s="537"/>
      <c r="AO2871" s="531"/>
      <c r="AP2871" s="141"/>
      <c r="AQ2871" s="141"/>
      <c r="AR2871" s="552"/>
      <c r="AS2871" s="552"/>
      <c r="AT2871" s="531"/>
      <c r="AU2871" s="593"/>
      <c r="AV2871" s="923"/>
      <c r="AW2871" s="846"/>
      <c r="AX2871" s="115"/>
      <c r="AY2871" s="5"/>
      <c r="AZ2871" s="5"/>
      <c r="BA2871" s="335"/>
      <c r="BC2871" s="5"/>
      <c r="BD2871" s="5"/>
      <c r="BE2871" s="335"/>
      <c r="BG2871" s="826"/>
      <c r="BH2871" s="607"/>
    </row>
    <row r="2872" spans="1:66" s="4" customFormat="1" ht="12.75" customHeight="1" x14ac:dyDescent="0.25">
      <c r="A2872" s="21"/>
      <c r="B2872" s="112"/>
      <c r="C2872" s="116"/>
      <c r="D2872" s="623"/>
      <c r="E2872" s="278"/>
      <c r="F2872" s="116"/>
      <c r="G2872" s="694"/>
      <c r="H2872" s="878"/>
      <c r="I2872" s="397"/>
      <c r="J2872" s="380"/>
      <c r="K2872" s="411"/>
      <c r="L2872" s="738"/>
      <c r="M2872" s="739"/>
      <c r="N2872" s="931"/>
      <c r="O2872" s="923"/>
      <c r="P2872" s="923"/>
      <c r="Q2872" s="641"/>
      <c r="R2872" s="537"/>
      <c r="S2872" s="537"/>
      <c r="T2872" s="537"/>
      <c r="U2872" s="537"/>
      <c r="V2872" s="537"/>
      <c r="W2872" s="531"/>
      <c r="X2872" s="141"/>
      <c r="Y2872" s="141"/>
      <c r="Z2872" s="552"/>
      <c r="AA2872" s="552"/>
      <c r="AB2872" s="531"/>
      <c r="AC2872" s="593"/>
      <c r="AD2872" s="923"/>
      <c r="AE2872" s="846"/>
      <c r="AF2872" s="931"/>
      <c r="AG2872" s="923"/>
      <c r="AH2872" s="923"/>
      <c r="AI2872" s="641"/>
      <c r="AJ2872" s="537"/>
      <c r="AK2872" s="537"/>
      <c r="AL2872" s="537"/>
      <c r="AM2872" s="537"/>
      <c r="AN2872" s="537"/>
      <c r="AO2872" s="531"/>
      <c r="AP2872" s="141"/>
      <c r="AQ2872" s="141"/>
      <c r="AR2872" s="552"/>
      <c r="AS2872" s="552"/>
      <c r="AT2872" s="531"/>
      <c r="AU2872" s="593"/>
      <c r="AV2872" s="923"/>
      <c r="AW2872" s="846"/>
      <c r="AX2872" s="115"/>
      <c r="AY2872" s="5"/>
      <c r="AZ2872" s="5"/>
      <c r="BA2872" s="335"/>
      <c r="BB2872" s="23"/>
      <c r="BC2872" s="5"/>
      <c r="BD2872" s="5"/>
      <c r="BE2872" s="335"/>
      <c r="BF2872" s="41"/>
      <c r="BG2872" s="826"/>
      <c r="BH2872" s="607"/>
      <c r="BI2872" s="41"/>
      <c r="BJ2872" s="41"/>
      <c r="BK2872" s="41"/>
      <c r="BL2872" s="41"/>
      <c r="BM2872" s="41"/>
      <c r="BN2872" s="41"/>
    </row>
    <row r="2873" spans="1:66" ht="30.6" x14ac:dyDescent="0.25">
      <c r="A2873" s="222" t="s">
        <v>6127</v>
      </c>
      <c r="B2873" s="112">
        <v>18</v>
      </c>
      <c r="C2873" s="116" t="s">
        <v>0</v>
      </c>
      <c r="D2873" s="620">
        <v>1000</v>
      </c>
      <c r="E2873" s="278"/>
      <c r="F2873" s="116">
        <v>12</v>
      </c>
      <c r="G2873" s="694">
        <v>1</v>
      </c>
      <c r="H2873" s="878" t="str">
        <f t="shared" si="4355"/>
        <v>109</v>
      </c>
      <c r="I2873" s="397" t="s">
        <v>3285</v>
      </c>
      <c r="J2873" s="380" t="s">
        <v>3032</v>
      </c>
      <c r="K2873" s="408" t="s">
        <v>175</v>
      </c>
      <c r="L2873" s="733">
        <v>0</v>
      </c>
      <c r="M2873" s="734">
        <v>0</v>
      </c>
      <c r="N2873" s="931"/>
      <c r="O2873" s="530">
        <f t="shared" ref="O2873:O2875" si="4357">IF(N2873&gt;L2873,"0 ",N2873-L2873)</f>
        <v>0</v>
      </c>
      <c r="P2873" s="530">
        <f t="shared" ref="P2873:P2875" si="4358">IF(N2873&lt;L2873,"0 ",N2873-L2873)</f>
        <v>0</v>
      </c>
      <c r="Q2873" s="646"/>
      <c r="R2873" s="536"/>
      <c r="S2873" s="536"/>
      <c r="T2873" s="536"/>
      <c r="U2873" s="536"/>
      <c r="V2873" s="536"/>
      <c r="W2873" s="683" t="str">
        <f>IF(SUM(Q2873:V2873)=X2873,"OK",SUM(Q2873:V2873)-X2873)</f>
        <v>OK</v>
      </c>
      <c r="X2873" s="141"/>
      <c r="Y2873" s="141"/>
      <c r="Z2873" s="552"/>
      <c r="AA2873" s="552"/>
      <c r="AB2873" s="683" t="str">
        <f>IF(SUM(Z2873:AA2873)=AC2873,"OK",SUM(Z2873:AA2873)-AC2873)</f>
        <v>OK</v>
      </c>
      <c r="AC2873" s="593"/>
      <c r="AD2873" s="530">
        <f t="shared" ref="AD2873:AD2875" si="4359">X2873+Y2873+AC2873</f>
        <v>0</v>
      </c>
      <c r="AE2873" s="842">
        <f t="shared" ref="AE2873:AE2875" si="4360">N2873+AD2873</f>
        <v>0</v>
      </c>
      <c r="AF2873" s="931"/>
      <c r="AG2873" s="530">
        <f t="shared" ref="AG2873:AG2875" si="4361">IF(AF2873&gt;M2873,"0 ",AF2873-M2873)</f>
        <v>0</v>
      </c>
      <c r="AH2873" s="530">
        <f t="shared" ref="AH2873:AH2875" si="4362">IF(AF2873&lt;M2873,"0 ",AF2873-M2873)</f>
        <v>0</v>
      </c>
      <c r="AI2873" s="641"/>
      <c r="AJ2873" s="537"/>
      <c r="AK2873" s="537"/>
      <c r="AL2873" s="537"/>
      <c r="AM2873" s="537"/>
      <c r="AN2873" s="537"/>
      <c r="AO2873" s="683" t="str">
        <f>IF(SUM(AI2873:AN2873)=AP2873,"OK",SUM(AI2873:AN2873)-AP2873)</f>
        <v>OK</v>
      </c>
      <c r="AP2873" s="141"/>
      <c r="AQ2873" s="141"/>
      <c r="AR2873" s="552"/>
      <c r="AS2873" s="552"/>
      <c r="AT2873" s="683" t="str">
        <f>IF(SUM(AR2873:AS2873)=AU2873,"OK",SUM(AR2873:AS2873)-AU2873)</f>
        <v>OK</v>
      </c>
      <c r="AU2873" s="593"/>
      <c r="AV2873" s="530">
        <f t="shared" ref="AV2873:AV2875" si="4363">AP2873+AQ2873+AU2873</f>
        <v>0</v>
      </c>
      <c r="AW2873" s="842">
        <f t="shared" ref="AW2873:AW2875" si="4364">AF2873+AV2873</f>
        <v>0</v>
      </c>
      <c r="AX2873" s="115">
        <f>L2873</f>
        <v>0</v>
      </c>
      <c r="AY2873" s="5">
        <f>AE2873</f>
        <v>0</v>
      </c>
      <c r="AZ2873" s="7">
        <f>AY2873-AX2873</f>
        <v>0</v>
      </c>
      <c r="BA2873" s="335" t="e">
        <f>AZ2873/AX2873</f>
        <v>#DIV/0!</v>
      </c>
      <c r="BB2873" s="23">
        <f>M2873</f>
        <v>0</v>
      </c>
      <c r="BC2873" s="5">
        <f>AW2873</f>
        <v>0</v>
      </c>
      <c r="BD2873" s="7">
        <f>BC2873-BB2873</f>
        <v>0</v>
      </c>
      <c r="BE2873" s="335" t="e">
        <f>BD2873/BB2873</f>
        <v>#DIV/0!</v>
      </c>
      <c r="BG2873" s="826" t="str">
        <f>RIGHT(LEFT(I2873,3),2)&amp;"."&amp;RIGHT(LEFT(I2873,5),2)</f>
        <v>61.41</v>
      </c>
      <c r="BH2873" s="607" t="b">
        <f>COUNTIF('Codes SEC'!$B$2:$B$250,Ministres!BG2873)&gt;0</f>
        <v>1</v>
      </c>
    </row>
    <row r="2874" spans="1:66" ht="30.6" x14ac:dyDescent="0.25">
      <c r="A2874" s="190" t="s">
        <v>6127</v>
      </c>
      <c r="B2874" s="210">
        <v>18</v>
      </c>
      <c r="C2874" s="120" t="s">
        <v>0</v>
      </c>
      <c r="D2874" s="620">
        <v>1000</v>
      </c>
      <c r="E2874" s="279"/>
      <c r="F2874" s="120">
        <v>12</v>
      </c>
      <c r="G2874" s="697">
        <v>3</v>
      </c>
      <c r="H2874" s="890" t="str">
        <f t="shared" si="4355"/>
        <v>109</v>
      </c>
      <c r="I2874" s="397" t="s">
        <v>3285</v>
      </c>
      <c r="J2874" s="380" t="s">
        <v>3031</v>
      </c>
      <c r="K2874" s="419" t="s">
        <v>3935</v>
      </c>
      <c r="L2874" s="733">
        <v>0</v>
      </c>
      <c r="M2874" s="734">
        <v>0</v>
      </c>
      <c r="N2874" s="931"/>
      <c r="O2874" s="530">
        <f t="shared" si="4357"/>
        <v>0</v>
      </c>
      <c r="P2874" s="530">
        <f t="shared" si="4358"/>
        <v>0</v>
      </c>
      <c r="Q2874" s="646"/>
      <c r="R2874" s="536"/>
      <c r="S2874" s="536"/>
      <c r="T2874" s="536"/>
      <c r="U2874" s="536"/>
      <c r="V2874" s="536"/>
      <c r="W2874" s="683" t="str">
        <f t="shared" ref="W2874:W2875" si="4365">IF(SUM(Q2874:V2874)=X2874,"OK",SUM(Q2874:V2874)-X2874)</f>
        <v>OK</v>
      </c>
      <c r="X2874" s="141"/>
      <c r="Y2874" s="141"/>
      <c r="Z2874" s="552"/>
      <c r="AA2874" s="552"/>
      <c r="AB2874" s="683" t="str">
        <f t="shared" ref="AB2874:AB2875" si="4366">IF(SUM(Z2874:AA2874)=AC2874,"OK",SUM(Z2874:AA2874)-AC2874)</f>
        <v>OK</v>
      </c>
      <c r="AC2874" s="593"/>
      <c r="AD2874" s="530">
        <f t="shared" si="4359"/>
        <v>0</v>
      </c>
      <c r="AE2874" s="842">
        <f t="shared" si="4360"/>
        <v>0</v>
      </c>
      <c r="AF2874" s="931"/>
      <c r="AG2874" s="530">
        <f t="shared" si="4361"/>
        <v>0</v>
      </c>
      <c r="AH2874" s="530">
        <f t="shared" si="4362"/>
        <v>0</v>
      </c>
      <c r="AI2874" s="641"/>
      <c r="AJ2874" s="537"/>
      <c r="AK2874" s="537"/>
      <c r="AL2874" s="537"/>
      <c r="AM2874" s="537"/>
      <c r="AN2874" s="537"/>
      <c r="AO2874" s="683" t="str">
        <f t="shared" ref="AO2874:AO2875" si="4367">IF(SUM(AI2874:AN2874)=AP2874,"OK",SUM(AI2874:AN2874)-AP2874)</f>
        <v>OK</v>
      </c>
      <c r="AP2874" s="141"/>
      <c r="AQ2874" s="141"/>
      <c r="AR2874" s="552"/>
      <c r="AS2874" s="552"/>
      <c r="AT2874" s="683" t="str">
        <f t="shared" ref="AT2874:AT2875" si="4368">IF(SUM(AR2874:AS2874)=AU2874,"OK",SUM(AR2874:AS2874)-AU2874)</f>
        <v>OK</v>
      </c>
      <c r="AU2874" s="593"/>
      <c r="AV2874" s="530">
        <f t="shared" si="4363"/>
        <v>0</v>
      </c>
      <c r="AW2874" s="842">
        <f t="shared" si="4364"/>
        <v>0</v>
      </c>
      <c r="AX2874" s="115">
        <f>L2874</f>
        <v>0</v>
      </c>
      <c r="AY2874" s="5">
        <f>AE2874</f>
        <v>0</v>
      </c>
      <c r="AZ2874" s="7">
        <f>AY2874-AX2874</f>
        <v>0</v>
      </c>
      <c r="BA2874" s="335" t="e">
        <f>AZ2874/AX2874</f>
        <v>#DIV/0!</v>
      </c>
      <c r="BB2874" s="23">
        <f>M2874</f>
        <v>0</v>
      </c>
      <c r="BC2874" s="5">
        <f>AW2874</f>
        <v>0</v>
      </c>
      <c r="BD2874" s="7">
        <f>BC2874-BB2874</f>
        <v>0</v>
      </c>
      <c r="BE2874" s="335" t="e">
        <f>BD2874/BB2874</f>
        <v>#DIV/0!</v>
      </c>
      <c r="BG2874" s="826" t="str">
        <f>RIGHT(LEFT(I2874,3),2)&amp;"."&amp;RIGHT(LEFT(I2874,5),2)</f>
        <v>61.41</v>
      </c>
      <c r="BH2874" s="607" t="b">
        <f>COUNTIF('Codes SEC'!$B$2:$B$250,Ministres!BG2874)&gt;0</f>
        <v>1</v>
      </c>
    </row>
    <row r="2875" spans="1:66" ht="30.6" x14ac:dyDescent="0.25">
      <c r="A2875" s="190" t="s">
        <v>6127</v>
      </c>
      <c r="B2875" s="210">
        <v>18</v>
      </c>
      <c r="C2875" s="120" t="s">
        <v>0</v>
      </c>
      <c r="D2875" s="620">
        <v>1000</v>
      </c>
      <c r="E2875" s="279"/>
      <c r="F2875" s="120">
        <v>12</v>
      </c>
      <c r="G2875" s="697">
        <v>3</v>
      </c>
      <c r="H2875" s="890" t="str">
        <f t="shared" si="4355"/>
        <v>109</v>
      </c>
      <c r="I2875" s="397" t="s">
        <v>3333</v>
      </c>
      <c r="J2875" s="380" t="s">
        <v>3033</v>
      </c>
      <c r="K2875" s="510" t="s">
        <v>1828</v>
      </c>
      <c r="L2875" s="733">
        <v>0</v>
      </c>
      <c r="M2875" s="734">
        <v>0</v>
      </c>
      <c r="N2875" s="931"/>
      <c r="O2875" s="530">
        <f t="shared" si="4357"/>
        <v>0</v>
      </c>
      <c r="P2875" s="530">
        <f t="shared" si="4358"/>
        <v>0</v>
      </c>
      <c r="Q2875" s="646"/>
      <c r="R2875" s="536"/>
      <c r="S2875" s="536"/>
      <c r="T2875" s="536"/>
      <c r="U2875" s="536"/>
      <c r="V2875" s="536"/>
      <c r="W2875" s="683" t="str">
        <f t="shared" si="4365"/>
        <v>OK</v>
      </c>
      <c r="X2875" s="141"/>
      <c r="Y2875" s="141"/>
      <c r="Z2875" s="552"/>
      <c r="AA2875" s="552"/>
      <c r="AB2875" s="683" t="str">
        <f t="shared" si="4366"/>
        <v>OK</v>
      </c>
      <c r="AC2875" s="593"/>
      <c r="AD2875" s="530">
        <f t="shared" si="4359"/>
        <v>0</v>
      </c>
      <c r="AE2875" s="842">
        <f t="shared" si="4360"/>
        <v>0</v>
      </c>
      <c r="AF2875" s="931"/>
      <c r="AG2875" s="530">
        <f t="shared" si="4361"/>
        <v>0</v>
      </c>
      <c r="AH2875" s="530">
        <f t="shared" si="4362"/>
        <v>0</v>
      </c>
      <c r="AI2875" s="641"/>
      <c r="AJ2875" s="537"/>
      <c r="AK2875" s="537"/>
      <c r="AL2875" s="537"/>
      <c r="AM2875" s="537"/>
      <c r="AN2875" s="537"/>
      <c r="AO2875" s="683" t="str">
        <f t="shared" si="4367"/>
        <v>OK</v>
      </c>
      <c r="AP2875" s="141"/>
      <c r="AQ2875" s="141"/>
      <c r="AR2875" s="552"/>
      <c r="AS2875" s="552"/>
      <c r="AT2875" s="683" t="str">
        <f t="shared" si="4368"/>
        <v>OK</v>
      </c>
      <c r="AU2875" s="593"/>
      <c r="AV2875" s="530">
        <f t="shared" si="4363"/>
        <v>0</v>
      </c>
      <c r="AW2875" s="842">
        <f t="shared" si="4364"/>
        <v>0</v>
      </c>
      <c r="AX2875" s="115">
        <f>L2875</f>
        <v>0</v>
      </c>
      <c r="AY2875" s="5">
        <f>AE2875</f>
        <v>0</v>
      </c>
      <c r="AZ2875" s="7">
        <f>AY2875-AX2875</f>
        <v>0</v>
      </c>
      <c r="BA2875" s="335" t="e">
        <f>AZ2875/AX2875</f>
        <v>#DIV/0!</v>
      </c>
      <c r="BB2875" s="23">
        <f>M2875</f>
        <v>0</v>
      </c>
      <c r="BC2875" s="5">
        <f>AW2875</f>
        <v>0</v>
      </c>
      <c r="BD2875" s="7">
        <f>BC2875-BB2875</f>
        <v>0</v>
      </c>
      <c r="BE2875" s="335" t="e">
        <f>BD2875/BB2875</f>
        <v>#DIV/0!</v>
      </c>
      <c r="BG2875" s="826" t="str">
        <f>RIGHT(LEFT(I2875,3),2)&amp;"."&amp;RIGHT(LEFT(I2875,5),2)</f>
        <v>65.35</v>
      </c>
      <c r="BH2875" s="607" t="b">
        <f>COUNTIF('Codes SEC'!$B$2:$B$250,Ministres!BG2875)&gt;0</f>
        <v>1</v>
      </c>
    </row>
    <row r="2876" spans="1:66" ht="12.75" customHeight="1" x14ac:dyDescent="0.25">
      <c r="A2876" s="227"/>
      <c r="B2876" s="209"/>
      <c r="C2876" s="253"/>
      <c r="D2876" s="625"/>
      <c r="E2876" s="280"/>
      <c r="F2876" s="253"/>
      <c r="G2876" s="695"/>
      <c r="H2876" s="886"/>
      <c r="I2876" s="403"/>
      <c r="J2876" s="381"/>
      <c r="K2876" s="514" t="s">
        <v>59</v>
      </c>
      <c r="L2876" s="315">
        <f t="shared" ref="L2876:V2876" si="4369">L2873+L2874+L2875</f>
        <v>0</v>
      </c>
      <c r="M2876" s="741">
        <f t="shared" si="4369"/>
        <v>0</v>
      </c>
      <c r="N2876" s="930">
        <f t="shared" ref="N2876:P2876" si="4370">N2873+N2874+N2875</f>
        <v>0</v>
      </c>
      <c r="O2876" s="790">
        <f t="shared" si="4370"/>
        <v>0</v>
      </c>
      <c r="P2876" s="790">
        <f t="shared" si="4370"/>
        <v>0</v>
      </c>
      <c r="Q2876" s="787">
        <f t="shared" si="4369"/>
        <v>0</v>
      </c>
      <c r="R2876" s="648">
        <f t="shared" si="4369"/>
        <v>0</v>
      </c>
      <c r="S2876" s="648">
        <f t="shared" si="4369"/>
        <v>0</v>
      </c>
      <c r="T2876" s="648">
        <f t="shared" si="4369"/>
        <v>0</v>
      </c>
      <c r="U2876" s="648">
        <f t="shared" si="4369"/>
        <v>0</v>
      </c>
      <c r="V2876" s="648">
        <f t="shared" si="4369"/>
        <v>0</v>
      </c>
      <c r="W2876" s="790"/>
      <c r="X2876" s="649">
        <f>X2873+X2874+X2875</f>
        <v>0</v>
      </c>
      <c r="Y2876" s="649">
        <f>Y2873+Y2874+Y2875</f>
        <v>0</v>
      </c>
      <c r="Z2876" s="648">
        <f>Z2873+Z2874+Z2875</f>
        <v>0</v>
      </c>
      <c r="AA2876" s="648">
        <f>AA2873+AA2874+AA2875</f>
        <v>0</v>
      </c>
      <c r="AB2876" s="790"/>
      <c r="AC2876" s="649">
        <f t="shared" ref="AC2876:AN2876" si="4371">AC2873+AC2874+AC2875</f>
        <v>0</v>
      </c>
      <c r="AD2876" s="790">
        <f>AD2873+AD2874+AD2875</f>
        <v>0</v>
      </c>
      <c r="AE2876" s="843">
        <f>AE2873+AE2874+AE2875</f>
        <v>0</v>
      </c>
      <c r="AF2876" s="930">
        <f t="shared" ref="AF2876:AH2876" si="4372">AF2873+AF2874+AF2875</f>
        <v>0</v>
      </c>
      <c r="AG2876" s="790">
        <f t="shared" si="4372"/>
        <v>0</v>
      </c>
      <c r="AH2876" s="790">
        <f t="shared" si="4372"/>
        <v>0</v>
      </c>
      <c r="AI2876" s="787">
        <f t="shared" si="4371"/>
        <v>0</v>
      </c>
      <c r="AJ2876" s="648">
        <f t="shared" si="4371"/>
        <v>0</v>
      </c>
      <c r="AK2876" s="648">
        <f t="shared" si="4371"/>
        <v>0</v>
      </c>
      <c r="AL2876" s="648">
        <f t="shared" si="4371"/>
        <v>0</v>
      </c>
      <c r="AM2876" s="648">
        <f t="shared" si="4371"/>
        <v>0</v>
      </c>
      <c r="AN2876" s="648">
        <f t="shared" si="4371"/>
        <v>0</v>
      </c>
      <c r="AO2876" s="790"/>
      <c r="AP2876" s="649">
        <f>AP2873+AP2874+AP2875</f>
        <v>0</v>
      </c>
      <c r="AQ2876" s="649">
        <f>AQ2873+AQ2874+AQ2875</f>
        <v>0</v>
      </c>
      <c r="AR2876" s="648">
        <f>AR2873+AR2874+AR2875</f>
        <v>0</v>
      </c>
      <c r="AS2876" s="648">
        <f>AS2873+AS2874+AS2875</f>
        <v>0</v>
      </c>
      <c r="AT2876" s="790"/>
      <c r="AU2876" s="649">
        <f t="shared" ref="AU2876:BE2876" si="4373">AU2873+AU2874+AU2875</f>
        <v>0</v>
      </c>
      <c r="AV2876" s="790">
        <f t="shared" ref="AV2876" si="4374">AV2873+AV2874+AV2875</f>
        <v>0</v>
      </c>
      <c r="AW2876" s="843">
        <f t="shared" si="4373"/>
        <v>0</v>
      </c>
      <c r="AX2876" s="352">
        <f t="shared" si="4373"/>
        <v>0</v>
      </c>
      <c r="AY2876" s="353">
        <f t="shared" si="4373"/>
        <v>0</v>
      </c>
      <c r="AZ2876" s="353">
        <f t="shared" si="4373"/>
        <v>0</v>
      </c>
      <c r="BA2876" s="354" t="e">
        <f t="shared" si="4373"/>
        <v>#DIV/0!</v>
      </c>
      <c r="BB2876" s="327">
        <f t="shared" si="4373"/>
        <v>0</v>
      </c>
      <c r="BC2876" s="353">
        <f t="shared" si="4373"/>
        <v>0</v>
      </c>
      <c r="BD2876" s="353">
        <f t="shared" si="4373"/>
        <v>0</v>
      </c>
      <c r="BE2876" s="354" t="e">
        <f t="shared" si="4373"/>
        <v>#DIV/0!</v>
      </c>
      <c r="BG2876" s="826"/>
      <c r="BH2876" s="607"/>
    </row>
    <row r="2877" spans="1:66" ht="12.75" customHeight="1" x14ac:dyDescent="0.25">
      <c r="A2877" s="226"/>
      <c r="B2877" s="207"/>
      <c r="C2877" s="254"/>
      <c r="D2877" s="300"/>
      <c r="E2877" s="276"/>
      <c r="F2877" s="300"/>
      <c r="G2877" s="696"/>
      <c r="H2877" s="887"/>
      <c r="I2877" s="444"/>
      <c r="J2877" s="393"/>
      <c r="K2877" s="404" t="s">
        <v>3657</v>
      </c>
      <c r="L2877" s="729">
        <f t="shared" ref="L2877:V2877" si="4375">L2876+L2869</f>
        <v>27083</v>
      </c>
      <c r="M2877" s="730">
        <f t="shared" si="4375"/>
        <v>27191</v>
      </c>
      <c r="N2877" s="844">
        <f t="shared" ref="N2877:P2877" si="4376">N2876+N2869</f>
        <v>0</v>
      </c>
      <c r="O2877" s="665">
        <f t="shared" si="4376"/>
        <v>-27083</v>
      </c>
      <c r="P2877" s="665">
        <f t="shared" si="4376"/>
        <v>0</v>
      </c>
      <c r="Q2877" s="638">
        <f t="shared" si="4375"/>
        <v>0</v>
      </c>
      <c r="R2877" s="130">
        <f t="shared" si="4375"/>
        <v>0</v>
      </c>
      <c r="S2877" s="130">
        <f t="shared" si="4375"/>
        <v>0</v>
      </c>
      <c r="T2877" s="130">
        <f t="shared" si="4375"/>
        <v>0</v>
      </c>
      <c r="U2877" s="130">
        <f t="shared" si="4375"/>
        <v>0</v>
      </c>
      <c r="V2877" s="130">
        <f t="shared" si="4375"/>
        <v>0</v>
      </c>
      <c r="W2877" s="665"/>
      <c r="X2877" s="130">
        <f>X2876+X2869</f>
        <v>0</v>
      </c>
      <c r="Y2877" s="130">
        <f>Y2876+Y2869</f>
        <v>0</v>
      </c>
      <c r="Z2877" s="130">
        <f>Z2876+Z2869</f>
        <v>0</v>
      </c>
      <c r="AA2877" s="130">
        <f>AA2876+AA2869</f>
        <v>0</v>
      </c>
      <c r="AB2877" s="665"/>
      <c r="AC2877" s="130">
        <f t="shared" ref="AC2877:AN2877" si="4377">AC2876+AC2869</f>
        <v>0</v>
      </c>
      <c r="AD2877" s="665">
        <f>AD2876+AD2869</f>
        <v>0</v>
      </c>
      <c r="AE2877" s="845">
        <f>AE2876+AE2869</f>
        <v>0</v>
      </c>
      <c r="AF2877" s="844">
        <f t="shared" ref="AF2877:AH2877" si="4378">AF2876+AF2869</f>
        <v>0</v>
      </c>
      <c r="AG2877" s="665">
        <f t="shared" si="4378"/>
        <v>-27191</v>
      </c>
      <c r="AH2877" s="665">
        <f t="shared" si="4378"/>
        <v>0</v>
      </c>
      <c r="AI2877" s="638">
        <f t="shared" si="4377"/>
        <v>0</v>
      </c>
      <c r="AJ2877" s="130">
        <f t="shared" si="4377"/>
        <v>0</v>
      </c>
      <c r="AK2877" s="130">
        <f t="shared" si="4377"/>
        <v>0</v>
      </c>
      <c r="AL2877" s="130">
        <f t="shared" si="4377"/>
        <v>0</v>
      </c>
      <c r="AM2877" s="130">
        <f t="shared" si="4377"/>
        <v>0</v>
      </c>
      <c r="AN2877" s="130">
        <f t="shared" si="4377"/>
        <v>0</v>
      </c>
      <c r="AO2877" s="665"/>
      <c r="AP2877" s="130">
        <f>AP2876+AP2869</f>
        <v>0</v>
      </c>
      <c r="AQ2877" s="130">
        <f>AQ2876+AQ2869</f>
        <v>0</v>
      </c>
      <c r="AR2877" s="130">
        <f>AR2876+AR2869</f>
        <v>0</v>
      </c>
      <c r="AS2877" s="130">
        <f>AS2876+AS2869</f>
        <v>0</v>
      </c>
      <c r="AT2877" s="665"/>
      <c r="AU2877" s="130">
        <f t="shared" ref="AU2877:BE2877" si="4379">AU2876+AU2869</f>
        <v>0</v>
      </c>
      <c r="AV2877" s="665">
        <f t="shared" ref="AV2877" si="4380">AV2876+AV2869</f>
        <v>0</v>
      </c>
      <c r="AW2877" s="845">
        <f t="shared" si="4379"/>
        <v>0</v>
      </c>
      <c r="AX2877" s="314">
        <f t="shared" si="4379"/>
        <v>27083</v>
      </c>
      <c r="AY2877" s="131">
        <f t="shared" si="4379"/>
        <v>0</v>
      </c>
      <c r="AZ2877" s="132">
        <f t="shared" si="4379"/>
        <v>-27083</v>
      </c>
      <c r="BA2877" s="340" t="e">
        <f t="shared" si="4379"/>
        <v>#DIV/0!</v>
      </c>
      <c r="BB2877" s="310">
        <f t="shared" si="4379"/>
        <v>27191</v>
      </c>
      <c r="BC2877" s="131">
        <f t="shared" si="4379"/>
        <v>0</v>
      </c>
      <c r="BD2877" s="132">
        <f t="shared" si="4379"/>
        <v>-27191</v>
      </c>
      <c r="BE2877" s="340" t="e">
        <f t="shared" si="4379"/>
        <v>#DIV/0!</v>
      </c>
      <c r="BG2877" s="826"/>
      <c r="BH2877" s="607"/>
    </row>
    <row r="2878" spans="1:66" ht="12.75" customHeight="1" x14ac:dyDescent="0.25">
      <c r="A2878" s="222"/>
      <c r="C2878" s="116"/>
      <c r="D2878" s="620"/>
      <c r="F2878" s="117"/>
      <c r="G2878" s="690"/>
      <c r="H2878" s="878"/>
      <c r="I2878" s="397"/>
      <c r="J2878" s="380"/>
      <c r="K2878" s="405" t="s">
        <v>208</v>
      </c>
      <c r="L2878" s="731">
        <v>0</v>
      </c>
      <c r="M2878" s="732">
        <v>0</v>
      </c>
      <c r="N2878" s="929">
        <v>0</v>
      </c>
      <c r="O2878" s="530">
        <v>0</v>
      </c>
      <c r="P2878" s="530">
        <v>0</v>
      </c>
      <c r="Q2878" s="641">
        <v>0</v>
      </c>
      <c r="R2878" s="537">
        <v>0</v>
      </c>
      <c r="S2878" s="537">
        <v>0</v>
      </c>
      <c r="T2878" s="537">
        <v>0</v>
      </c>
      <c r="U2878" s="537">
        <v>0</v>
      </c>
      <c r="V2878" s="537">
        <v>0</v>
      </c>
      <c r="W2878" s="530"/>
      <c r="X2878" s="142">
        <v>0</v>
      </c>
      <c r="Y2878" s="142">
        <v>0</v>
      </c>
      <c r="Z2878" s="537">
        <v>0</v>
      </c>
      <c r="AA2878" s="537">
        <v>0</v>
      </c>
      <c r="AB2878" s="530"/>
      <c r="AC2878" s="142">
        <v>0</v>
      </c>
      <c r="AD2878" s="530">
        <v>0</v>
      </c>
      <c r="AE2878" s="842">
        <v>0</v>
      </c>
      <c r="AF2878" s="929">
        <v>0</v>
      </c>
      <c r="AG2878" s="530">
        <v>0</v>
      </c>
      <c r="AH2878" s="530">
        <v>0</v>
      </c>
      <c r="AI2878" s="641">
        <v>0</v>
      </c>
      <c r="AJ2878" s="537">
        <v>0</v>
      </c>
      <c r="AK2878" s="537">
        <v>0</v>
      </c>
      <c r="AL2878" s="537">
        <v>0</v>
      </c>
      <c r="AM2878" s="537">
        <v>0</v>
      </c>
      <c r="AN2878" s="537">
        <v>0</v>
      </c>
      <c r="AO2878" s="530"/>
      <c r="AP2878" s="142">
        <v>0</v>
      </c>
      <c r="AQ2878" s="142">
        <v>0</v>
      </c>
      <c r="AR2878" s="537">
        <v>0</v>
      </c>
      <c r="AS2878" s="537">
        <v>0</v>
      </c>
      <c r="AT2878" s="530"/>
      <c r="AU2878" s="142">
        <v>0</v>
      </c>
      <c r="AV2878" s="530">
        <v>0</v>
      </c>
      <c r="AW2878" s="842">
        <v>0</v>
      </c>
      <c r="AX2878" s="115">
        <v>0</v>
      </c>
      <c r="AY2878" s="5">
        <v>0</v>
      </c>
      <c r="AZ2878" s="5">
        <v>0</v>
      </c>
      <c r="BA2878" s="335">
        <v>0</v>
      </c>
      <c r="BB2878" s="23">
        <v>0</v>
      </c>
      <c r="BC2878" s="5">
        <v>0</v>
      </c>
      <c r="BD2878" s="5">
        <v>0</v>
      </c>
      <c r="BE2878" s="335">
        <v>0</v>
      </c>
      <c r="BG2878" s="826"/>
      <c r="BH2878" s="607"/>
    </row>
    <row r="2879" spans="1:66" ht="12.75" customHeight="1" x14ac:dyDescent="0.25">
      <c r="A2879" s="21"/>
      <c r="B2879" s="112"/>
      <c r="C2879" s="116"/>
      <c r="D2879" s="623"/>
      <c r="E2879" s="278"/>
      <c r="F2879" s="116"/>
      <c r="G2879" s="694"/>
      <c r="H2879" s="878"/>
      <c r="I2879" s="397"/>
      <c r="J2879" s="380"/>
      <c r="K2879" s="405" t="s">
        <v>96</v>
      </c>
      <c r="L2879" s="738">
        <v>0</v>
      </c>
      <c r="M2879" s="739">
        <v>0</v>
      </c>
      <c r="N2879" s="929">
        <v>0</v>
      </c>
      <c r="O2879" s="530">
        <v>0</v>
      </c>
      <c r="P2879" s="530">
        <v>0</v>
      </c>
      <c r="Q2879" s="641">
        <v>0</v>
      </c>
      <c r="R2879" s="537">
        <v>0</v>
      </c>
      <c r="S2879" s="537">
        <v>0</v>
      </c>
      <c r="T2879" s="537">
        <v>0</v>
      </c>
      <c r="U2879" s="537">
        <v>0</v>
      </c>
      <c r="V2879" s="537">
        <v>0</v>
      </c>
      <c r="W2879" s="530"/>
      <c r="X2879" s="142">
        <v>0</v>
      </c>
      <c r="Y2879" s="142">
        <v>0</v>
      </c>
      <c r="Z2879" s="537">
        <v>0</v>
      </c>
      <c r="AA2879" s="537">
        <v>0</v>
      </c>
      <c r="AB2879" s="530"/>
      <c r="AC2879" s="142">
        <v>0</v>
      </c>
      <c r="AD2879" s="530">
        <v>0</v>
      </c>
      <c r="AE2879" s="842">
        <v>0</v>
      </c>
      <c r="AF2879" s="929">
        <v>0</v>
      </c>
      <c r="AG2879" s="530">
        <v>0</v>
      </c>
      <c r="AH2879" s="530">
        <v>0</v>
      </c>
      <c r="AI2879" s="641">
        <v>0</v>
      </c>
      <c r="AJ2879" s="537">
        <v>0</v>
      </c>
      <c r="AK2879" s="537">
        <v>0</v>
      </c>
      <c r="AL2879" s="537">
        <v>0</v>
      </c>
      <c r="AM2879" s="537">
        <v>0</v>
      </c>
      <c r="AN2879" s="537">
        <v>0</v>
      </c>
      <c r="AO2879" s="530"/>
      <c r="AP2879" s="142">
        <v>0</v>
      </c>
      <c r="AQ2879" s="142">
        <v>0</v>
      </c>
      <c r="AR2879" s="537">
        <v>0</v>
      </c>
      <c r="AS2879" s="537">
        <v>0</v>
      </c>
      <c r="AT2879" s="530"/>
      <c r="AU2879" s="142">
        <v>0</v>
      </c>
      <c r="AV2879" s="530">
        <v>0</v>
      </c>
      <c r="AW2879" s="842">
        <v>0</v>
      </c>
      <c r="AX2879" s="115">
        <v>0</v>
      </c>
      <c r="AY2879" s="5">
        <v>0</v>
      </c>
      <c r="AZ2879" s="5">
        <v>0</v>
      </c>
      <c r="BA2879" s="335">
        <v>0</v>
      </c>
      <c r="BB2879" s="23">
        <v>0</v>
      </c>
      <c r="BC2879" s="5">
        <v>0</v>
      </c>
      <c r="BD2879" s="5">
        <v>0</v>
      </c>
      <c r="BE2879" s="335">
        <v>0</v>
      </c>
      <c r="BG2879" s="826"/>
      <c r="BH2879" s="607"/>
    </row>
    <row r="2880" spans="1:66" ht="12.75" customHeight="1" x14ac:dyDescent="0.25">
      <c r="A2880" s="21"/>
      <c r="B2880" s="112"/>
      <c r="C2880" s="116"/>
      <c r="D2880" s="623"/>
      <c r="E2880" s="278"/>
      <c r="F2880" s="116"/>
      <c r="G2880" s="694"/>
      <c r="H2880" s="878"/>
      <c r="I2880" s="397"/>
      <c r="J2880" s="380"/>
      <c r="K2880" s="405" t="s">
        <v>209</v>
      </c>
      <c r="L2880" s="738">
        <v>0</v>
      </c>
      <c r="M2880" s="739">
        <v>0</v>
      </c>
      <c r="N2880" s="929">
        <v>0</v>
      </c>
      <c r="O2880" s="530">
        <v>0</v>
      </c>
      <c r="P2880" s="530">
        <v>0</v>
      </c>
      <c r="Q2880" s="641">
        <v>0</v>
      </c>
      <c r="R2880" s="537">
        <v>0</v>
      </c>
      <c r="S2880" s="537">
        <v>0</v>
      </c>
      <c r="T2880" s="537">
        <v>0</v>
      </c>
      <c r="U2880" s="537">
        <v>0</v>
      </c>
      <c r="V2880" s="537">
        <v>0</v>
      </c>
      <c r="W2880" s="530"/>
      <c r="X2880" s="142">
        <v>0</v>
      </c>
      <c r="Y2880" s="142">
        <v>0</v>
      </c>
      <c r="Z2880" s="537">
        <v>0</v>
      </c>
      <c r="AA2880" s="537">
        <v>0</v>
      </c>
      <c r="AB2880" s="530"/>
      <c r="AC2880" s="142">
        <v>0</v>
      </c>
      <c r="AD2880" s="530">
        <v>0</v>
      </c>
      <c r="AE2880" s="842">
        <v>0</v>
      </c>
      <c r="AF2880" s="929">
        <v>0</v>
      </c>
      <c r="AG2880" s="530">
        <v>0</v>
      </c>
      <c r="AH2880" s="530">
        <v>0</v>
      </c>
      <c r="AI2880" s="641">
        <v>0</v>
      </c>
      <c r="AJ2880" s="537">
        <v>0</v>
      </c>
      <c r="AK2880" s="537">
        <v>0</v>
      </c>
      <c r="AL2880" s="537">
        <v>0</v>
      </c>
      <c r="AM2880" s="537">
        <v>0</v>
      </c>
      <c r="AN2880" s="537">
        <v>0</v>
      </c>
      <c r="AO2880" s="530"/>
      <c r="AP2880" s="142">
        <v>0</v>
      </c>
      <c r="AQ2880" s="142">
        <v>0</v>
      </c>
      <c r="AR2880" s="537">
        <v>0</v>
      </c>
      <c r="AS2880" s="537">
        <v>0</v>
      </c>
      <c r="AT2880" s="530"/>
      <c r="AU2880" s="142">
        <v>0</v>
      </c>
      <c r="AV2880" s="530">
        <v>0</v>
      </c>
      <c r="AW2880" s="842">
        <v>0</v>
      </c>
      <c r="AX2880" s="115">
        <v>0</v>
      </c>
      <c r="AY2880" s="5">
        <v>0</v>
      </c>
      <c r="AZ2880" s="5">
        <v>0</v>
      </c>
      <c r="BA2880" s="335">
        <v>0</v>
      </c>
      <c r="BB2880" s="23">
        <v>0</v>
      </c>
      <c r="BC2880" s="5">
        <v>0</v>
      </c>
      <c r="BD2880" s="5">
        <v>0</v>
      </c>
      <c r="BE2880" s="335">
        <v>0</v>
      </c>
      <c r="BG2880" s="826"/>
      <c r="BH2880" s="607"/>
    </row>
    <row r="2881" spans="1:60" ht="12.75" customHeight="1" x14ac:dyDescent="0.25">
      <c r="A2881" s="21"/>
      <c r="B2881" s="112"/>
      <c r="C2881" s="116"/>
      <c r="D2881" s="623"/>
      <c r="E2881" s="278"/>
      <c r="F2881" s="116"/>
      <c r="G2881" s="694"/>
      <c r="H2881" s="878"/>
      <c r="I2881" s="397"/>
      <c r="J2881" s="380"/>
      <c r="K2881" s="405" t="s">
        <v>210</v>
      </c>
      <c r="L2881" s="738">
        <v>0</v>
      </c>
      <c r="M2881" s="739">
        <v>0</v>
      </c>
      <c r="N2881" s="929">
        <v>0</v>
      </c>
      <c r="O2881" s="530">
        <v>0</v>
      </c>
      <c r="P2881" s="530">
        <v>0</v>
      </c>
      <c r="Q2881" s="641">
        <v>0</v>
      </c>
      <c r="R2881" s="537">
        <v>0</v>
      </c>
      <c r="S2881" s="537">
        <v>0</v>
      </c>
      <c r="T2881" s="537">
        <v>0</v>
      </c>
      <c r="U2881" s="537">
        <v>0</v>
      </c>
      <c r="V2881" s="537">
        <v>0</v>
      </c>
      <c r="W2881" s="530"/>
      <c r="X2881" s="142">
        <v>0</v>
      </c>
      <c r="Y2881" s="142">
        <v>0</v>
      </c>
      <c r="Z2881" s="537">
        <v>0</v>
      </c>
      <c r="AA2881" s="537">
        <v>0</v>
      </c>
      <c r="AB2881" s="530"/>
      <c r="AC2881" s="142">
        <v>0</v>
      </c>
      <c r="AD2881" s="530">
        <v>0</v>
      </c>
      <c r="AE2881" s="842">
        <v>0</v>
      </c>
      <c r="AF2881" s="929">
        <v>0</v>
      </c>
      <c r="AG2881" s="530">
        <v>0</v>
      </c>
      <c r="AH2881" s="530">
        <v>0</v>
      </c>
      <c r="AI2881" s="641">
        <v>0</v>
      </c>
      <c r="AJ2881" s="537">
        <v>0</v>
      </c>
      <c r="AK2881" s="537">
        <v>0</v>
      </c>
      <c r="AL2881" s="537">
        <v>0</v>
      </c>
      <c r="AM2881" s="537">
        <v>0</v>
      </c>
      <c r="AN2881" s="537">
        <v>0</v>
      </c>
      <c r="AO2881" s="530"/>
      <c r="AP2881" s="142">
        <v>0</v>
      </c>
      <c r="AQ2881" s="142">
        <v>0</v>
      </c>
      <c r="AR2881" s="537">
        <v>0</v>
      </c>
      <c r="AS2881" s="537">
        <v>0</v>
      </c>
      <c r="AT2881" s="530"/>
      <c r="AU2881" s="142">
        <v>0</v>
      </c>
      <c r="AV2881" s="530">
        <v>0</v>
      </c>
      <c r="AW2881" s="842">
        <v>0</v>
      </c>
      <c r="AX2881" s="115">
        <v>0</v>
      </c>
      <c r="AY2881" s="5">
        <v>0</v>
      </c>
      <c r="AZ2881" s="5">
        <v>0</v>
      </c>
      <c r="BA2881" s="335">
        <v>0</v>
      </c>
      <c r="BB2881" s="23">
        <v>0</v>
      </c>
      <c r="BC2881" s="5">
        <v>0</v>
      </c>
      <c r="BD2881" s="5">
        <v>0</v>
      </c>
      <c r="BE2881" s="335">
        <v>0</v>
      </c>
      <c r="BG2881" s="826"/>
      <c r="BH2881" s="607"/>
    </row>
    <row r="2882" spans="1:60" ht="12.75" customHeight="1" x14ac:dyDescent="0.25">
      <c r="A2882" s="21"/>
      <c r="B2882" s="112"/>
      <c r="C2882" s="116"/>
      <c r="D2882" s="623"/>
      <c r="E2882" s="278"/>
      <c r="F2882" s="116"/>
      <c r="G2882" s="694"/>
      <c r="H2882" s="878"/>
      <c r="I2882" s="397"/>
      <c r="J2882" s="380"/>
      <c r="K2882" s="406" t="s">
        <v>53</v>
      </c>
      <c r="L2882" s="738">
        <v>0</v>
      </c>
      <c r="M2882" s="739">
        <v>0</v>
      </c>
      <c r="N2882" s="929">
        <v>0</v>
      </c>
      <c r="O2882" s="530">
        <v>0</v>
      </c>
      <c r="P2882" s="530">
        <v>0</v>
      </c>
      <c r="Q2882" s="641">
        <v>0</v>
      </c>
      <c r="R2882" s="537">
        <v>0</v>
      </c>
      <c r="S2882" s="537">
        <v>0</v>
      </c>
      <c r="T2882" s="537">
        <v>0</v>
      </c>
      <c r="U2882" s="537">
        <v>0</v>
      </c>
      <c r="V2882" s="537">
        <v>0</v>
      </c>
      <c r="W2882" s="530"/>
      <c r="X2882" s="142">
        <v>0</v>
      </c>
      <c r="Y2882" s="142">
        <v>0</v>
      </c>
      <c r="Z2882" s="537">
        <v>0</v>
      </c>
      <c r="AA2882" s="537">
        <v>0</v>
      </c>
      <c r="AB2882" s="530"/>
      <c r="AC2882" s="142">
        <v>0</v>
      </c>
      <c r="AD2882" s="530">
        <v>0</v>
      </c>
      <c r="AE2882" s="842">
        <v>0</v>
      </c>
      <c r="AF2882" s="929">
        <v>0</v>
      </c>
      <c r="AG2882" s="530">
        <v>0</v>
      </c>
      <c r="AH2882" s="530">
        <v>0</v>
      </c>
      <c r="AI2882" s="641">
        <v>0</v>
      </c>
      <c r="AJ2882" s="537">
        <v>0</v>
      </c>
      <c r="AK2882" s="537">
        <v>0</v>
      </c>
      <c r="AL2882" s="537">
        <v>0</v>
      </c>
      <c r="AM2882" s="537">
        <v>0</v>
      </c>
      <c r="AN2882" s="537">
        <v>0</v>
      </c>
      <c r="AO2882" s="530"/>
      <c r="AP2882" s="142">
        <v>0</v>
      </c>
      <c r="AQ2882" s="142">
        <v>0</v>
      </c>
      <c r="AR2882" s="537">
        <v>0</v>
      </c>
      <c r="AS2882" s="537">
        <v>0</v>
      </c>
      <c r="AT2882" s="530"/>
      <c r="AU2882" s="142">
        <v>0</v>
      </c>
      <c r="AV2882" s="530">
        <v>0</v>
      </c>
      <c r="AW2882" s="842">
        <v>0</v>
      </c>
      <c r="AX2882" s="115">
        <v>0</v>
      </c>
      <c r="AY2882" s="5">
        <v>0</v>
      </c>
      <c r="AZ2882" s="5">
        <v>0</v>
      </c>
      <c r="BA2882" s="335">
        <v>0</v>
      </c>
      <c r="BB2882" s="23">
        <v>0</v>
      </c>
      <c r="BC2882" s="5">
        <v>0</v>
      </c>
      <c r="BD2882" s="5">
        <v>0</v>
      </c>
      <c r="BE2882" s="335">
        <v>0</v>
      </c>
      <c r="BG2882" s="826"/>
      <c r="BH2882" s="607"/>
    </row>
    <row r="2883" spans="1:60" ht="12.75" customHeight="1" x14ac:dyDescent="0.25">
      <c r="A2883" s="21"/>
      <c r="B2883" s="112"/>
      <c r="C2883" s="116"/>
      <c r="D2883" s="623"/>
      <c r="E2883" s="278"/>
      <c r="F2883" s="116"/>
      <c r="G2883" s="694"/>
      <c r="H2883" s="878"/>
      <c r="I2883" s="397"/>
      <c r="J2883" s="380"/>
      <c r="K2883" s="406"/>
      <c r="L2883" s="738"/>
      <c r="M2883" s="739"/>
      <c r="N2883" s="932"/>
      <c r="O2883" s="125"/>
      <c r="P2883" s="125"/>
      <c r="Q2883" s="642"/>
      <c r="R2883" s="538"/>
      <c r="S2883" s="538"/>
      <c r="T2883" s="538"/>
      <c r="U2883" s="538"/>
      <c r="V2883" s="538"/>
      <c r="W2883" s="532"/>
      <c r="X2883" s="143"/>
      <c r="Y2883" s="143"/>
      <c r="Z2883" s="553"/>
      <c r="AA2883" s="553"/>
      <c r="AB2883" s="532"/>
      <c r="AC2883" s="594"/>
      <c r="AD2883" s="125"/>
      <c r="AE2883" s="848"/>
      <c r="AF2883" s="932"/>
      <c r="AG2883" s="125"/>
      <c r="AH2883" s="125"/>
      <c r="AI2883" s="642"/>
      <c r="AJ2883" s="538"/>
      <c r="AK2883" s="538"/>
      <c r="AL2883" s="538"/>
      <c r="AM2883" s="538"/>
      <c r="AN2883" s="538"/>
      <c r="AO2883" s="532"/>
      <c r="AP2883" s="143"/>
      <c r="AQ2883" s="143"/>
      <c r="AR2883" s="553"/>
      <c r="AS2883" s="553"/>
      <c r="AT2883" s="532"/>
      <c r="AU2883" s="594"/>
      <c r="AV2883" s="125"/>
      <c r="AW2883" s="848"/>
      <c r="AX2883" s="124"/>
      <c r="AY2883" s="6"/>
      <c r="AZ2883" s="6"/>
      <c r="BA2883" s="341"/>
      <c r="BB2883" s="311"/>
      <c r="BC2883" s="6"/>
      <c r="BD2883" s="6"/>
      <c r="BE2883" s="341"/>
      <c r="BG2883" s="826"/>
      <c r="BH2883" s="607"/>
    </row>
    <row r="2884" spans="1:60" ht="12.75" customHeight="1" x14ac:dyDescent="0.25">
      <c r="A2884" s="21"/>
      <c r="B2884" s="112"/>
      <c r="C2884" s="116"/>
      <c r="D2884" s="623"/>
      <c r="E2884" s="278"/>
      <c r="F2884" s="116"/>
      <c r="G2884" s="694"/>
      <c r="H2884" s="878"/>
      <c r="I2884" s="397"/>
      <c r="J2884" s="380"/>
      <c r="K2884" s="408"/>
      <c r="L2884" s="731"/>
      <c r="M2884" s="732"/>
      <c r="N2884" s="931"/>
      <c r="O2884" s="923"/>
      <c r="P2884" s="923"/>
      <c r="Q2884" s="641"/>
      <c r="R2884" s="537"/>
      <c r="S2884" s="537"/>
      <c r="T2884" s="537"/>
      <c r="U2884" s="537"/>
      <c r="V2884" s="537"/>
      <c r="W2884" s="531"/>
      <c r="X2884" s="141"/>
      <c r="Y2884" s="141"/>
      <c r="Z2884" s="552"/>
      <c r="AA2884" s="552"/>
      <c r="AB2884" s="531"/>
      <c r="AC2884" s="593"/>
      <c r="AD2884" s="923"/>
      <c r="AE2884" s="846"/>
      <c r="AF2884" s="931"/>
      <c r="AG2884" s="923"/>
      <c r="AH2884" s="923"/>
      <c r="AI2884" s="641"/>
      <c r="AJ2884" s="537"/>
      <c r="AK2884" s="537"/>
      <c r="AL2884" s="537"/>
      <c r="AM2884" s="537"/>
      <c r="AN2884" s="537"/>
      <c r="AO2884" s="531"/>
      <c r="AP2884" s="141"/>
      <c r="AQ2884" s="141"/>
      <c r="AR2884" s="552"/>
      <c r="AS2884" s="552"/>
      <c r="AT2884" s="531"/>
      <c r="AU2884" s="593"/>
      <c r="AV2884" s="923"/>
      <c r="AW2884" s="846"/>
      <c r="AX2884" s="115"/>
      <c r="AY2884" s="5"/>
      <c r="AZ2884" s="5"/>
      <c r="BA2884" s="335"/>
      <c r="BC2884" s="5"/>
      <c r="BD2884" s="5"/>
      <c r="BE2884" s="335"/>
      <c r="BG2884" s="826"/>
      <c r="BH2884" s="607"/>
    </row>
    <row r="2885" spans="1:60" ht="12.75" customHeight="1" x14ac:dyDescent="0.25">
      <c r="A2885" s="21"/>
      <c r="B2885" s="112"/>
      <c r="C2885" s="116"/>
      <c r="D2885" s="623"/>
      <c r="E2885" s="278"/>
      <c r="F2885" s="116"/>
      <c r="G2885" s="694"/>
      <c r="H2885" s="878"/>
      <c r="I2885" s="397"/>
      <c r="J2885" s="380"/>
      <c r="K2885" s="400" t="s">
        <v>6618</v>
      </c>
      <c r="L2885" s="738"/>
      <c r="M2885" s="739"/>
      <c r="N2885" s="931"/>
      <c r="O2885" s="923"/>
      <c r="P2885" s="923"/>
      <c r="Q2885" s="641"/>
      <c r="R2885" s="537"/>
      <c r="S2885" s="537"/>
      <c r="T2885" s="537"/>
      <c r="U2885" s="537"/>
      <c r="V2885" s="537"/>
      <c r="W2885" s="531"/>
      <c r="X2885" s="141"/>
      <c r="Y2885" s="141"/>
      <c r="Z2885" s="552"/>
      <c r="AA2885" s="552"/>
      <c r="AB2885" s="531"/>
      <c r="AC2885" s="593"/>
      <c r="AD2885" s="923"/>
      <c r="AE2885" s="846"/>
      <c r="AF2885" s="931"/>
      <c r="AG2885" s="923"/>
      <c r="AH2885" s="923"/>
      <c r="AI2885" s="641"/>
      <c r="AJ2885" s="537"/>
      <c r="AK2885" s="537"/>
      <c r="AL2885" s="537"/>
      <c r="AM2885" s="537"/>
      <c r="AN2885" s="537"/>
      <c r="AO2885" s="531"/>
      <c r="AP2885" s="141"/>
      <c r="AQ2885" s="141"/>
      <c r="AR2885" s="552"/>
      <c r="AS2885" s="552"/>
      <c r="AT2885" s="531"/>
      <c r="AU2885" s="593"/>
      <c r="AV2885" s="923"/>
      <c r="AW2885" s="846"/>
      <c r="AX2885" s="115"/>
      <c r="AY2885" s="5"/>
      <c r="AZ2885" s="5"/>
      <c r="BA2885" s="335"/>
      <c r="BC2885" s="5"/>
      <c r="BD2885" s="5"/>
      <c r="BE2885" s="335"/>
      <c r="BG2885" s="826"/>
      <c r="BH2885" s="607"/>
    </row>
    <row r="2886" spans="1:60" ht="35.1" customHeight="1" x14ac:dyDescent="0.25">
      <c r="A2886" s="21"/>
      <c r="B2886" s="112"/>
      <c r="C2886" s="116"/>
      <c r="D2886" s="623"/>
      <c r="E2886" s="278"/>
      <c r="F2886" s="116"/>
      <c r="G2886" s="694"/>
      <c r="H2886" s="878"/>
      <c r="I2886" s="397"/>
      <c r="J2886" s="380"/>
      <c r="K2886" s="400" t="s">
        <v>176</v>
      </c>
      <c r="L2886" s="738"/>
      <c r="M2886" s="739"/>
      <c r="N2886" s="931"/>
      <c r="O2886" s="923"/>
      <c r="P2886" s="923"/>
      <c r="Q2886" s="641"/>
      <c r="R2886" s="537"/>
      <c r="S2886" s="537"/>
      <c r="T2886" s="537"/>
      <c r="U2886" s="537"/>
      <c r="V2886" s="537"/>
      <c r="W2886" s="531"/>
      <c r="X2886" s="141"/>
      <c r="Y2886" s="141"/>
      <c r="Z2886" s="552"/>
      <c r="AA2886" s="552"/>
      <c r="AB2886" s="531"/>
      <c r="AC2886" s="593"/>
      <c r="AD2886" s="923"/>
      <c r="AE2886" s="846"/>
      <c r="AF2886" s="931"/>
      <c r="AG2886" s="923"/>
      <c r="AH2886" s="923"/>
      <c r="AI2886" s="641"/>
      <c r="AJ2886" s="537"/>
      <c r="AK2886" s="537"/>
      <c r="AL2886" s="537"/>
      <c r="AM2886" s="537"/>
      <c r="AN2886" s="537"/>
      <c r="AO2886" s="531"/>
      <c r="AP2886" s="141"/>
      <c r="AQ2886" s="141"/>
      <c r="AR2886" s="552"/>
      <c r="AS2886" s="552"/>
      <c r="AT2886" s="531"/>
      <c r="AU2886" s="593"/>
      <c r="AV2886" s="923"/>
      <c r="AW2886" s="846"/>
      <c r="AX2886" s="115"/>
      <c r="AY2886" s="5"/>
      <c r="AZ2886" s="5"/>
      <c r="BA2886" s="335"/>
      <c r="BC2886" s="5"/>
      <c r="BD2886" s="5"/>
      <c r="BE2886" s="335"/>
      <c r="BG2886" s="826"/>
      <c r="BH2886" s="607"/>
    </row>
    <row r="2887" spans="1:60" ht="12.75" customHeight="1" x14ac:dyDescent="0.25">
      <c r="A2887" s="21"/>
      <c r="B2887" s="112"/>
      <c r="C2887" s="116"/>
      <c r="D2887" s="623"/>
      <c r="E2887" s="278"/>
      <c r="F2887" s="116"/>
      <c r="G2887" s="694"/>
      <c r="H2887" s="878"/>
      <c r="I2887" s="397"/>
      <c r="J2887" s="380"/>
      <c r="K2887" s="400"/>
      <c r="L2887" s="738"/>
      <c r="M2887" s="739"/>
      <c r="N2887" s="931"/>
      <c r="O2887" s="923"/>
      <c r="P2887" s="923"/>
      <c r="Q2887" s="641"/>
      <c r="R2887" s="537"/>
      <c r="S2887" s="537"/>
      <c r="T2887" s="537"/>
      <c r="U2887" s="537"/>
      <c r="V2887" s="537"/>
      <c r="W2887" s="531"/>
      <c r="X2887" s="141"/>
      <c r="Y2887" s="141"/>
      <c r="Z2887" s="552"/>
      <c r="AA2887" s="552"/>
      <c r="AB2887" s="531"/>
      <c r="AC2887" s="593"/>
      <c r="AD2887" s="923"/>
      <c r="AE2887" s="846"/>
      <c r="AF2887" s="931"/>
      <c r="AG2887" s="923"/>
      <c r="AH2887" s="923"/>
      <c r="AI2887" s="641"/>
      <c r="AJ2887" s="537"/>
      <c r="AK2887" s="537"/>
      <c r="AL2887" s="537"/>
      <c r="AM2887" s="537"/>
      <c r="AN2887" s="537"/>
      <c r="AO2887" s="531"/>
      <c r="AP2887" s="141"/>
      <c r="AQ2887" s="141"/>
      <c r="AR2887" s="552"/>
      <c r="AS2887" s="552"/>
      <c r="AT2887" s="531"/>
      <c r="AU2887" s="593"/>
      <c r="AV2887" s="923"/>
      <c r="AW2887" s="846"/>
      <c r="AX2887" s="115"/>
      <c r="AY2887" s="5"/>
      <c r="AZ2887" s="5"/>
      <c r="BA2887" s="335"/>
      <c r="BC2887" s="5"/>
      <c r="BD2887" s="5"/>
      <c r="BE2887" s="335"/>
      <c r="BF2887" s="40"/>
      <c r="BG2887" s="826"/>
      <c r="BH2887" s="607"/>
    </row>
    <row r="2888" spans="1:60" ht="35.1" customHeight="1" x14ac:dyDescent="0.25">
      <c r="A2888" s="222" t="s">
        <v>6127</v>
      </c>
      <c r="B2888" s="112" t="s">
        <v>5015</v>
      </c>
      <c r="C2888" s="116" t="s">
        <v>0</v>
      </c>
      <c r="D2888" s="620">
        <v>1000</v>
      </c>
      <c r="E2888" s="278"/>
      <c r="F2888" s="116">
        <v>12</v>
      </c>
      <c r="G2888" s="700"/>
      <c r="H2888" s="888" t="str">
        <f t="shared" si="4355"/>
        <v>110</v>
      </c>
      <c r="I2888" s="580">
        <v>83300000</v>
      </c>
      <c r="J2888" s="689" t="s">
        <v>5825</v>
      </c>
      <c r="K2888" s="411" t="s">
        <v>5826</v>
      </c>
      <c r="L2888" s="733">
        <v>0</v>
      </c>
      <c r="M2888" s="734">
        <v>0</v>
      </c>
      <c r="N2888" s="931"/>
      <c r="O2888" s="530">
        <f t="shared" ref="O2888:O2903" si="4381">IF(N2888&gt;L2888,"0 ",N2888-L2888)</f>
        <v>0</v>
      </c>
      <c r="P2888" s="530">
        <f t="shared" ref="P2888:P2903" si="4382">IF(N2888&lt;L2888,"0 ",N2888-L2888)</f>
        <v>0</v>
      </c>
      <c r="Q2888" s="646"/>
      <c r="R2888" s="536"/>
      <c r="S2888" s="536"/>
      <c r="T2888" s="536"/>
      <c r="U2888" s="536"/>
      <c r="V2888" s="536"/>
      <c r="W2888" s="683" t="str">
        <f t="shared" ref="W2888:W2902" si="4383">IF(SUM(Q2888:V2888)=X2888,"OK",SUM(Q2888:V2888)-X2888)</f>
        <v>OK</v>
      </c>
      <c r="X2888" s="141"/>
      <c r="Y2888" s="141"/>
      <c r="Z2888" s="552"/>
      <c r="AA2888" s="552"/>
      <c r="AB2888" s="683" t="str">
        <f t="shared" ref="AB2888:AB2902" si="4384">IF(SUM(Z2888:AA2888)=AC2888,"OK",SUM(Z2888:AA2888)-AC2888)</f>
        <v>OK</v>
      </c>
      <c r="AC2888" s="593"/>
      <c r="AD2888" s="530">
        <f t="shared" ref="AD2888:AD2903" si="4385">X2888+Y2888+AC2888</f>
        <v>0</v>
      </c>
      <c r="AE2888" s="842">
        <f t="shared" ref="AE2888:AE2903" si="4386">N2888+AD2888</f>
        <v>0</v>
      </c>
      <c r="AF2888" s="931"/>
      <c r="AG2888" s="530">
        <f t="shared" ref="AG2888:AG2903" si="4387">IF(AF2888&gt;M2888,"0 ",AF2888-M2888)</f>
        <v>0</v>
      </c>
      <c r="AH2888" s="530">
        <f t="shared" ref="AH2888:AH2903" si="4388">IF(AF2888&lt;M2888,"0 ",AF2888-M2888)</f>
        <v>0</v>
      </c>
      <c r="AI2888" s="641"/>
      <c r="AJ2888" s="537"/>
      <c r="AK2888" s="537"/>
      <c r="AL2888" s="537"/>
      <c r="AM2888" s="537"/>
      <c r="AN2888" s="537"/>
      <c r="AO2888" s="683" t="str">
        <f t="shared" ref="AO2888:AO2902" si="4389">IF(SUM(AI2888:AN2888)=AP2888,"OK",SUM(AI2888:AN2888)-AP2888)</f>
        <v>OK</v>
      </c>
      <c r="AP2888" s="141"/>
      <c r="AQ2888" s="141"/>
      <c r="AR2888" s="552"/>
      <c r="AS2888" s="552"/>
      <c r="AT2888" s="683" t="str">
        <f t="shared" ref="AT2888:AT2902" si="4390">IF(SUM(AR2888:AS2888)=AU2888,"OK",SUM(AR2888:AS2888)-AU2888)</f>
        <v>OK</v>
      </c>
      <c r="AU2888" s="593"/>
      <c r="AV2888" s="530">
        <f t="shared" ref="AV2888:AV2903" si="4391">AP2888+AQ2888+AU2888</f>
        <v>0</v>
      </c>
      <c r="AW2888" s="842">
        <f t="shared" ref="AW2888:AW2903" si="4392">AF2888+AV2888</f>
        <v>0</v>
      </c>
      <c r="AX2888" s="115">
        <f t="shared" ref="AX2888:AX2903" si="4393">L2888</f>
        <v>0</v>
      </c>
      <c r="AY2888" s="5">
        <f t="shared" ref="AY2888:AY2903" si="4394">AE2888</f>
        <v>0</v>
      </c>
      <c r="AZ2888" s="7">
        <f>AY2888-AX2888</f>
        <v>0</v>
      </c>
      <c r="BA2888" s="335" t="e">
        <f>AZ2888/AX2888</f>
        <v>#DIV/0!</v>
      </c>
      <c r="BB2888" s="23">
        <f t="shared" ref="BB2888:BB2903" si="4395">M2888</f>
        <v>0</v>
      </c>
      <c r="BC2888" s="5">
        <f>AW2888</f>
        <v>0</v>
      </c>
      <c r="BD2888" s="7">
        <f>BC2888-BB2888</f>
        <v>0</v>
      </c>
      <c r="BE2888" s="335" t="e">
        <f>BD2888/BB2888</f>
        <v>#DIV/0!</v>
      </c>
      <c r="BG2888" s="826" t="str">
        <f t="shared" ref="BG2888:BG2903" si="4396">RIGHT(LEFT(I2888,3),2)&amp;"."&amp;RIGHT(LEFT(I2888,5),2)</f>
        <v>33.00</v>
      </c>
      <c r="BH2888" s="607" t="b">
        <f>COUNTIF('Codes SEC'!$B$2:$B$250,Ministres!BG2888)&gt;0</f>
        <v>1</v>
      </c>
    </row>
    <row r="2889" spans="1:60" ht="30.6" x14ac:dyDescent="0.25">
      <c r="A2889" s="222" t="s">
        <v>6127</v>
      </c>
      <c r="B2889" s="112">
        <v>18</v>
      </c>
      <c r="C2889" s="116" t="s">
        <v>0</v>
      </c>
      <c r="D2889" s="620">
        <v>1000</v>
      </c>
      <c r="E2889" s="278"/>
      <c r="F2889" s="116">
        <v>5</v>
      </c>
      <c r="G2889" s="694">
        <v>3</v>
      </c>
      <c r="H2889" s="878" t="str">
        <f t="shared" si="4355"/>
        <v>110</v>
      </c>
      <c r="I2889" s="397" t="s">
        <v>3260</v>
      </c>
      <c r="J2889" s="380" t="s">
        <v>3034</v>
      </c>
      <c r="K2889" s="408" t="s">
        <v>177</v>
      </c>
      <c r="L2889" s="733">
        <v>122854</v>
      </c>
      <c r="M2889" s="734">
        <v>122854</v>
      </c>
      <c r="N2889" s="931"/>
      <c r="O2889" s="530">
        <f t="shared" si="4381"/>
        <v>-122854</v>
      </c>
      <c r="P2889" s="530" t="str">
        <f t="shared" si="4382"/>
        <v xml:space="preserve">0 </v>
      </c>
      <c r="Q2889" s="646"/>
      <c r="R2889" s="536"/>
      <c r="S2889" s="536"/>
      <c r="T2889" s="536"/>
      <c r="U2889" s="536"/>
      <c r="V2889" s="536"/>
      <c r="W2889" s="683" t="str">
        <f t="shared" si="4383"/>
        <v>OK</v>
      </c>
      <c r="X2889" s="141"/>
      <c r="Y2889" s="141"/>
      <c r="Z2889" s="552"/>
      <c r="AA2889" s="552"/>
      <c r="AB2889" s="683" t="str">
        <f t="shared" si="4384"/>
        <v>OK</v>
      </c>
      <c r="AC2889" s="593"/>
      <c r="AD2889" s="530">
        <f t="shared" si="4385"/>
        <v>0</v>
      </c>
      <c r="AE2889" s="842">
        <f t="shared" si="4386"/>
        <v>0</v>
      </c>
      <c r="AF2889" s="931"/>
      <c r="AG2889" s="530">
        <f t="shared" si="4387"/>
        <v>-122854</v>
      </c>
      <c r="AH2889" s="530" t="str">
        <f t="shared" si="4388"/>
        <v xml:space="preserve">0 </v>
      </c>
      <c r="AI2889" s="641"/>
      <c r="AJ2889" s="537"/>
      <c r="AK2889" s="537"/>
      <c r="AL2889" s="537"/>
      <c r="AM2889" s="537"/>
      <c r="AN2889" s="537"/>
      <c r="AO2889" s="683" t="str">
        <f t="shared" si="4389"/>
        <v>OK</v>
      </c>
      <c r="AP2889" s="141"/>
      <c r="AQ2889" s="141"/>
      <c r="AR2889" s="552"/>
      <c r="AS2889" s="552"/>
      <c r="AT2889" s="683" t="str">
        <f t="shared" si="4390"/>
        <v>OK</v>
      </c>
      <c r="AU2889" s="593"/>
      <c r="AV2889" s="530">
        <f t="shared" si="4391"/>
        <v>0</v>
      </c>
      <c r="AW2889" s="842">
        <f t="shared" si="4392"/>
        <v>0</v>
      </c>
      <c r="AX2889" s="115">
        <f t="shared" si="4393"/>
        <v>122854</v>
      </c>
      <c r="AY2889" s="5">
        <f t="shared" si="4394"/>
        <v>0</v>
      </c>
      <c r="AZ2889" s="7">
        <f t="shared" ref="AZ2889:AZ2899" si="4397">AY2889-AX2889</f>
        <v>-122854</v>
      </c>
      <c r="BA2889" s="335">
        <f t="shared" ref="BA2889:BA2899" si="4398">AZ2889/AX2889</f>
        <v>-1</v>
      </c>
      <c r="BB2889" s="23">
        <f t="shared" si="4395"/>
        <v>122854</v>
      </c>
      <c r="BC2889" s="5">
        <f t="shared" ref="BC2889:BC2899" si="4399">AW2889</f>
        <v>0</v>
      </c>
      <c r="BD2889" s="7">
        <f t="shared" ref="BD2889:BD2899" si="4400">BC2889-BB2889</f>
        <v>-122854</v>
      </c>
      <c r="BE2889" s="335">
        <f t="shared" ref="BE2889:BE2899" si="4401">BD2889/BB2889</f>
        <v>-1</v>
      </c>
      <c r="BG2889" s="826" t="str">
        <f t="shared" si="4396"/>
        <v>41.40</v>
      </c>
      <c r="BH2889" s="607" t="b">
        <f>COUNTIF('Codes SEC'!$B$2:$B$250,Ministres!BG2889)&gt;0</f>
        <v>1</v>
      </c>
    </row>
    <row r="2890" spans="1:60" ht="30.6" x14ac:dyDescent="0.25">
      <c r="A2890" s="222" t="s">
        <v>6127</v>
      </c>
      <c r="B2890" s="112">
        <v>18</v>
      </c>
      <c r="C2890" s="116" t="s">
        <v>0</v>
      </c>
      <c r="D2890" s="620">
        <v>1000</v>
      </c>
      <c r="E2890" s="278"/>
      <c r="F2890" s="116">
        <v>5</v>
      </c>
      <c r="G2890" s="694">
        <v>3</v>
      </c>
      <c r="H2890" s="878" t="str">
        <f t="shared" si="4355"/>
        <v>110</v>
      </c>
      <c r="I2890" s="397" t="s">
        <v>3260</v>
      </c>
      <c r="J2890" s="380" t="s">
        <v>3035</v>
      </c>
      <c r="K2890" s="408" t="s">
        <v>523</v>
      </c>
      <c r="L2890" s="733">
        <v>38148</v>
      </c>
      <c r="M2890" s="734">
        <v>38148</v>
      </c>
      <c r="N2890" s="931"/>
      <c r="O2890" s="530">
        <f t="shared" si="4381"/>
        <v>-38148</v>
      </c>
      <c r="P2890" s="530" t="str">
        <f t="shared" si="4382"/>
        <v xml:space="preserve">0 </v>
      </c>
      <c r="Q2890" s="646"/>
      <c r="R2890" s="536"/>
      <c r="S2890" s="536"/>
      <c r="T2890" s="536"/>
      <c r="U2890" s="536"/>
      <c r="V2890" s="536"/>
      <c r="W2890" s="683" t="str">
        <f t="shared" si="4383"/>
        <v>OK</v>
      </c>
      <c r="X2890" s="141"/>
      <c r="Y2890" s="141"/>
      <c r="Z2890" s="552"/>
      <c r="AA2890" s="552"/>
      <c r="AB2890" s="683" t="str">
        <f t="shared" si="4384"/>
        <v>OK</v>
      </c>
      <c r="AC2890" s="593"/>
      <c r="AD2890" s="530">
        <f t="shared" si="4385"/>
        <v>0</v>
      </c>
      <c r="AE2890" s="842">
        <f t="shared" si="4386"/>
        <v>0</v>
      </c>
      <c r="AF2890" s="931"/>
      <c r="AG2890" s="530">
        <f t="shared" si="4387"/>
        <v>-38148</v>
      </c>
      <c r="AH2890" s="530" t="str">
        <f t="shared" si="4388"/>
        <v xml:space="preserve">0 </v>
      </c>
      <c r="AI2890" s="641"/>
      <c r="AJ2890" s="537"/>
      <c r="AK2890" s="537"/>
      <c r="AL2890" s="537"/>
      <c r="AM2890" s="537"/>
      <c r="AN2890" s="537"/>
      <c r="AO2890" s="683" t="str">
        <f t="shared" si="4389"/>
        <v>OK</v>
      </c>
      <c r="AP2890" s="141"/>
      <c r="AQ2890" s="141"/>
      <c r="AR2890" s="552"/>
      <c r="AS2890" s="552"/>
      <c r="AT2890" s="683" t="str">
        <f t="shared" si="4390"/>
        <v>OK</v>
      </c>
      <c r="AU2890" s="593"/>
      <c r="AV2890" s="530">
        <f t="shared" si="4391"/>
        <v>0</v>
      </c>
      <c r="AW2890" s="842">
        <f t="shared" si="4392"/>
        <v>0</v>
      </c>
      <c r="AX2890" s="115">
        <f t="shared" si="4393"/>
        <v>38148</v>
      </c>
      <c r="AY2890" s="5">
        <f t="shared" si="4394"/>
        <v>0</v>
      </c>
      <c r="AZ2890" s="7">
        <f>AY2890-AX2890</f>
        <v>-38148</v>
      </c>
      <c r="BA2890" s="335">
        <f>AZ2890/AX2890</f>
        <v>-1</v>
      </c>
      <c r="BB2890" s="23">
        <f t="shared" si="4395"/>
        <v>38148</v>
      </c>
      <c r="BC2890" s="5">
        <f>AW2890</f>
        <v>0</v>
      </c>
      <c r="BD2890" s="7">
        <f>BC2890-BB2890</f>
        <v>-38148</v>
      </c>
      <c r="BE2890" s="335">
        <f>BD2890/BB2890</f>
        <v>-1</v>
      </c>
      <c r="BG2890" s="826" t="str">
        <f t="shared" si="4396"/>
        <v>41.40</v>
      </c>
      <c r="BH2890" s="607" t="b">
        <f>COUNTIF('Codes SEC'!$B$2:$B$250,Ministres!BG2890)&gt;0</f>
        <v>1</v>
      </c>
    </row>
    <row r="2891" spans="1:60" ht="30.6" x14ac:dyDescent="0.25">
      <c r="A2891" s="222" t="s">
        <v>6127</v>
      </c>
      <c r="B2891" s="112">
        <v>18</v>
      </c>
      <c r="C2891" s="116" t="s">
        <v>0</v>
      </c>
      <c r="D2891" s="620">
        <v>1000</v>
      </c>
      <c r="E2891" s="278"/>
      <c r="F2891" s="116">
        <v>12</v>
      </c>
      <c r="G2891" s="694">
        <v>3</v>
      </c>
      <c r="H2891" s="878" t="str">
        <f t="shared" si="4355"/>
        <v>110</v>
      </c>
      <c r="I2891" s="397" t="s">
        <v>3260</v>
      </c>
      <c r="J2891" s="380" t="s">
        <v>3036</v>
      </c>
      <c r="K2891" s="408" t="s">
        <v>178</v>
      </c>
      <c r="L2891" s="733">
        <v>8624</v>
      </c>
      <c r="M2891" s="734">
        <v>8624</v>
      </c>
      <c r="N2891" s="931"/>
      <c r="O2891" s="530">
        <f t="shared" si="4381"/>
        <v>-8624</v>
      </c>
      <c r="P2891" s="530" t="str">
        <f t="shared" si="4382"/>
        <v xml:space="preserve">0 </v>
      </c>
      <c r="Q2891" s="646"/>
      <c r="R2891" s="536"/>
      <c r="S2891" s="536"/>
      <c r="T2891" s="536"/>
      <c r="U2891" s="536"/>
      <c r="V2891" s="536"/>
      <c r="W2891" s="683" t="str">
        <f t="shared" si="4383"/>
        <v>OK</v>
      </c>
      <c r="X2891" s="141"/>
      <c r="Y2891" s="141"/>
      <c r="Z2891" s="552"/>
      <c r="AA2891" s="552"/>
      <c r="AB2891" s="683" t="str">
        <f t="shared" si="4384"/>
        <v>OK</v>
      </c>
      <c r="AC2891" s="593"/>
      <c r="AD2891" s="530">
        <f t="shared" si="4385"/>
        <v>0</v>
      </c>
      <c r="AE2891" s="842">
        <f t="shared" si="4386"/>
        <v>0</v>
      </c>
      <c r="AF2891" s="931"/>
      <c r="AG2891" s="530">
        <f t="shared" si="4387"/>
        <v>-8624</v>
      </c>
      <c r="AH2891" s="530" t="str">
        <f t="shared" si="4388"/>
        <v xml:space="preserve">0 </v>
      </c>
      <c r="AI2891" s="641"/>
      <c r="AJ2891" s="537"/>
      <c r="AK2891" s="537"/>
      <c r="AL2891" s="537"/>
      <c r="AM2891" s="537"/>
      <c r="AN2891" s="537"/>
      <c r="AO2891" s="683" t="str">
        <f t="shared" si="4389"/>
        <v>OK</v>
      </c>
      <c r="AP2891" s="141"/>
      <c r="AQ2891" s="141"/>
      <c r="AR2891" s="552"/>
      <c r="AS2891" s="552"/>
      <c r="AT2891" s="683" t="str">
        <f t="shared" si="4390"/>
        <v>OK</v>
      </c>
      <c r="AU2891" s="593"/>
      <c r="AV2891" s="530">
        <f t="shared" si="4391"/>
        <v>0</v>
      </c>
      <c r="AW2891" s="842">
        <f t="shared" si="4392"/>
        <v>0</v>
      </c>
      <c r="AX2891" s="115">
        <f t="shared" si="4393"/>
        <v>8624</v>
      </c>
      <c r="AY2891" s="5">
        <f t="shared" si="4394"/>
        <v>0</v>
      </c>
      <c r="AZ2891" s="7">
        <f t="shared" si="4397"/>
        <v>-8624</v>
      </c>
      <c r="BA2891" s="335">
        <f t="shared" si="4398"/>
        <v>-1</v>
      </c>
      <c r="BB2891" s="23">
        <f t="shared" si="4395"/>
        <v>8624</v>
      </c>
      <c r="BC2891" s="5">
        <f t="shared" si="4399"/>
        <v>0</v>
      </c>
      <c r="BD2891" s="7">
        <f t="shared" si="4400"/>
        <v>-8624</v>
      </c>
      <c r="BE2891" s="335">
        <f t="shared" si="4401"/>
        <v>-1</v>
      </c>
      <c r="BG2891" s="826" t="str">
        <f t="shared" si="4396"/>
        <v>41.40</v>
      </c>
      <c r="BH2891" s="607" t="b">
        <f>COUNTIF('Codes SEC'!$B$2:$B$250,Ministres!BG2891)&gt;0</f>
        <v>1</v>
      </c>
    </row>
    <row r="2892" spans="1:60" ht="35.1" customHeight="1" x14ac:dyDescent="0.25">
      <c r="A2892" s="222" t="s">
        <v>6127</v>
      </c>
      <c r="B2892" s="112">
        <v>18</v>
      </c>
      <c r="C2892" s="116" t="s">
        <v>0</v>
      </c>
      <c r="D2892" s="620">
        <v>1000</v>
      </c>
      <c r="E2892" s="278"/>
      <c r="F2892" s="116">
        <v>12</v>
      </c>
      <c r="G2892" s="694">
        <v>1</v>
      </c>
      <c r="H2892" s="878" t="str">
        <f t="shared" si="4355"/>
        <v>110</v>
      </c>
      <c r="I2892" s="397" t="s">
        <v>3260</v>
      </c>
      <c r="J2892" s="380" t="s">
        <v>3037</v>
      </c>
      <c r="K2892" s="408" t="s">
        <v>364</v>
      </c>
      <c r="L2892" s="733">
        <v>300</v>
      </c>
      <c r="M2892" s="734">
        <v>300</v>
      </c>
      <c r="N2892" s="929"/>
      <c r="O2892" s="530">
        <f t="shared" si="4381"/>
        <v>-300</v>
      </c>
      <c r="P2892" s="530" t="str">
        <f t="shared" si="4382"/>
        <v xml:space="preserve">0 </v>
      </c>
      <c r="Q2892" s="646"/>
      <c r="R2892" s="536"/>
      <c r="S2892" s="536"/>
      <c r="T2892" s="536"/>
      <c r="U2892" s="536"/>
      <c r="V2892" s="536"/>
      <c r="W2892" s="683" t="str">
        <f t="shared" si="4383"/>
        <v>OK</v>
      </c>
      <c r="X2892" s="140"/>
      <c r="Y2892" s="140"/>
      <c r="Z2892" s="551"/>
      <c r="AA2892" s="551"/>
      <c r="AB2892" s="683" t="str">
        <f t="shared" si="4384"/>
        <v>OK</v>
      </c>
      <c r="AC2892" s="142"/>
      <c r="AD2892" s="530">
        <f t="shared" si="4385"/>
        <v>0</v>
      </c>
      <c r="AE2892" s="842">
        <f t="shared" si="4386"/>
        <v>0</v>
      </c>
      <c r="AF2892" s="929"/>
      <c r="AG2892" s="530">
        <f t="shared" si="4387"/>
        <v>-300</v>
      </c>
      <c r="AH2892" s="530" t="str">
        <f t="shared" si="4388"/>
        <v xml:space="preserve">0 </v>
      </c>
      <c r="AI2892" s="641"/>
      <c r="AJ2892" s="537"/>
      <c r="AK2892" s="537"/>
      <c r="AL2892" s="537"/>
      <c r="AM2892" s="537"/>
      <c r="AN2892" s="537"/>
      <c r="AO2892" s="683" t="str">
        <f t="shared" si="4389"/>
        <v>OK</v>
      </c>
      <c r="AP2892" s="140"/>
      <c r="AQ2892" s="140"/>
      <c r="AR2892" s="551"/>
      <c r="AS2892" s="551"/>
      <c r="AT2892" s="683" t="str">
        <f t="shared" si="4390"/>
        <v>OK</v>
      </c>
      <c r="AU2892" s="142"/>
      <c r="AV2892" s="530">
        <f t="shared" si="4391"/>
        <v>0</v>
      </c>
      <c r="AW2892" s="842">
        <f t="shared" si="4392"/>
        <v>0</v>
      </c>
      <c r="AX2892" s="115">
        <f t="shared" si="4393"/>
        <v>300</v>
      </c>
      <c r="AY2892" s="5">
        <f t="shared" si="4394"/>
        <v>0</v>
      </c>
      <c r="AZ2892" s="7">
        <f t="shared" si="4397"/>
        <v>-300</v>
      </c>
      <c r="BA2892" s="335">
        <f t="shared" si="4398"/>
        <v>-1</v>
      </c>
      <c r="BB2892" s="23">
        <f t="shared" si="4395"/>
        <v>300</v>
      </c>
      <c r="BC2892" s="5">
        <f t="shared" si="4399"/>
        <v>0</v>
      </c>
      <c r="BD2892" s="7">
        <f t="shared" si="4400"/>
        <v>-300</v>
      </c>
      <c r="BE2892" s="335">
        <f t="shared" si="4401"/>
        <v>-1</v>
      </c>
      <c r="BG2892" s="826" t="str">
        <f t="shared" si="4396"/>
        <v>41.40</v>
      </c>
      <c r="BH2892" s="607" t="b">
        <f>COUNTIF('Codes SEC'!$B$2:$B$250,Ministres!BG2892)&gt;0</f>
        <v>1</v>
      </c>
    </row>
    <row r="2893" spans="1:60" ht="35.1" customHeight="1" x14ac:dyDescent="0.25">
      <c r="A2893" s="222" t="s">
        <v>6127</v>
      </c>
      <c r="B2893" s="112">
        <v>18</v>
      </c>
      <c r="C2893" s="116" t="s">
        <v>0</v>
      </c>
      <c r="D2893" s="620">
        <v>1000</v>
      </c>
      <c r="E2893" s="278"/>
      <c r="F2893" s="116">
        <v>12</v>
      </c>
      <c r="G2893" s="694">
        <v>3</v>
      </c>
      <c r="H2893" s="878" t="str">
        <f t="shared" si="4355"/>
        <v>110</v>
      </c>
      <c r="I2893" s="397" t="s">
        <v>3260</v>
      </c>
      <c r="J2893" s="380" t="s">
        <v>3038</v>
      </c>
      <c r="K2893" s="408" t="s">
        <v>179</v>
      </c>
      <c r="L2893" s="733">
        <v>4740</v>
      </c>
      <c r="M2893" s="734">
        <v>4740</v>
      </c>
      <c r="N2893" s="931"/>
      <c r="O2893" s="530">
        <f t="shared" si="4381"/>
        <v>-4740</v>
      </c>
      <c r="P2893" s="530" t="str">
        <f t="shared" si="4382"/>
        <v xml:space="preserve">0 </v>
      </c>
      <c r="Q2893" s="646"/>
      <c r="R2893" s="536"/>
      <c r="S2893" s="536"/>
      <c r="T2893" s="536"/>
      <c r="U2893" s="536"/>
      <c r="V2893" s="536"/>
      <c r="W2893" s="683" t="str">
        <f t="shared" si="4383"/>
        <v>OK</v>
      </c>
      <c r="X2893" s="141"/>
      <c r="Y2893" s="141"/>
      <c r="Z2893" s="552"/>
      <c r="AA2893" s="552"/>
      <c r="AB2893" s="683" t="str">
        <f t="shared" si="4384"/>
        <v>OK</v>
      </c>
      <c r="AC2893" s="593"/>
      <c r="AD2893" s="530">
        <f t="shared" si="4385"/>
        <v>0</v>
      </c>
      <c r="AE2893" s="842">
        <f t="shared" si="4386"/>
        <v>0</v>
      </c>
      <c r="AF2893" s="931"/>
      <c r="AG2893" s="530">
        <f t="shared" si="4387"/>
        <v>-4740</v>
      </c>
      <c r="AH2893" s="530" t="str">
        <f t="shared" si="4388"/>
        <v xml:space="preserve">0 </v>
      </c>
      <c r="AI2893" s="641"/>
      <c r="AJ2893" s="537"/>
      <c r="AK2893" s="537"/>
      <c r="AL2893" s="537"/>
      <c r="AM2893" s="537"/>
      <c r="AN2893" s="537"/>
      <c r="AO2893" s="683" t="str">
        <f t="shared" si="4389"/>
        <v>OK</v>
      </c>
      <c r="AP2893" s="141"/>
      <c r="AQ2893" s="141"/>
      <c r="AR2893" s="552"/>
      <c r="AS2893" s="552"/>
      <c r="AT2893" s="683" t="str">
        <f t="shared" si="4390"/>
        <v>OK</v>
      </c>
      <c r="AU2893" s="593"/>
      <c r="AV2893" s="530">
        <f t="shared" si="4391"/>
        <v>0</v>
      </c>
      <c r="AW2893" s="842">
        <f t="shared" si="4392"/>
        <v>0</v>
      </c>
      <c r="AX2893" s="115">
        <f t="shared" si="4393"/>
        <v>4740</v>
      </c>
      <c r="AY2893" s="5">
        <f t="shared" si="4394"/>
        <v>0</v>
      </c>
      <c r="AZ2893" s="7">
        <f t="shared" si="4397"/>
        <v>-4740</v>
      </c>
      <c r="BA2893" s="335">
        <f t="shared" si="4398"/>
        <v>-1</v>
      </c>
      <c r="BB2893" s="23">
        <f t="shared" si="4395"/>
        <v>4740</v>
      </c>
      <c r="BC2893" s="5">
        <f t="shared" si="4399"/>
        <v>0</v>
      </c>
      <c r="BD2893" s="7">
        <f t="shared" si="4400"/>
        <v>-4740</v>
      </c>
      <c r="BE2893" s="335">
        <f t="shared" si="4401"/>
        <v>-1</v>
      </c>
      <c r="BG2893" s="826" t="str">
        <f t="shared" si="4396"/>
        <v>41.40</v>
      </c>
      <c r="BH2893" s="607" t="b">
        <f>COUNTIF('Codes SEC'!$B$2:$B$250,Ministres!BG2893)&gt;0</f>
        <v>1</v>
      </c>
    </row>
    <row r="2894" spans="1:60" ht="30.6" x14ac:dyDescent="0.25">
      <c r="A2894" s="222" t="s">
        <v>6127</v>
      </c>
      <c r="B2894" s="112">
        <v>18</v>
      </c>
      <c r="C2894" s="116" t="s">
        <v>0</v>
      </c>
      <c r="D2894" s="620">
        <v>1000</v>
      </c>
      <c r="E2894" s="278"/>
      <c r="F2894" s="116">
        <v>12</v>
      </c>
      <c r="G2894" s="694">
        <v>3</v>
      </c>
      <c r="H2894" s="878" t="str">
        <f t="shared" si="4355"/>
        <v>110</v>
      </c>
      <c r="I2894" s="397" t="s">
        <v>3260</v>
      </c>
      <c r="J2894" s="380" t="s">
        <v>3039</v>
      </c>
      <c r="K2894" s="408" t="s">
        <v>412</v>
      </c>
      <c r="L2894" s="733">
        <v>3500</v>
      </c>
      <c r="M2894" s="734">
        <v>3500</v>
      </c>
      <c r="N2894" s="931"/>
      <c r="O2894" s="530">
        <f t="shared" si="4381"/>
        <v>-3500</v>
      </c>
      <c r="P2894" s="530" t="str">
        <f t="shared" si="4382"/>
        <v xml:space="preserve">0 </v>
      </c>
      <c r="Q2894" s="646"/>
      <c r="R2894" s="536"/>
      <c r="S2894" s="536"/>
      <c r="T2894" s="536"/>
      <c r="U2894" s="536"/>
      <c r="V2894" s="536"/>
      <c r="W2894" s="683" t="str">
        <f t="shared" si="4383"/>
        <v>OK</v>
      </c>
      <c r="X2894" s="141"/>
      <c r="Y2894" s="141"/>
      <c r="Z2894" s="552"/>
      <c r="AA2894" s="552"/>
      <c r="AB2894" s="683" t="str">
        <f t="shared" si="4384"/>
        <v>OK</v>
      </c>
      <c r="AC2894" s="593"/>
      <c r="AD2894" s="530">
        <f t="shared" si="4385"/>
        <v>0</v>
      </c>
      <c r="AE2894" s="842">
        <f t="shared" si="4386"/>
        <v>0</v>
      </c>
      <c r="AF2894" s="931"/>
      <c r="AG2894" s="530">
        <f t="shared" si="4387"/>
        <v>-3500</v>
      </c>
      <c r="AH2894" s="530" t="str">
        <f t="shared" si="4388"/>
        <v xml:space="preserve">0 </v>
      </c>
      <c r="AI2894" s="641"/>
      <c r="AJ2894" s="537"/>
      <c r="AK2894" s="537"/>
      <c r="AL2894" s="537"/>
      <c r="AM2894" s="537"/>
      <c r="AN2894" s="537"/>
      <c r="AO2894" s="683" t="str">
        <f t="shared" si="4389"/>
        <v>OK</v>
      </c>
      <c r="AP2894" s="141"/>
      <c r="AQ2894" s="141"/>
      <c r="AR2894" s="552"/>
      <c r="AS2894" s="552"/>
      <c r="AT2894" s="683" t="str">
        <f t="shared" si="4390"/>
        <v>OK</v>
      </c>
      <c r="AU2894" s="593"/>
      <c r="AV2894" s="530">
        <f t="shared" si="4391"/>
        <v>0</v>
      </c>
      <c r="AW2894" s="842">
        <f t="shared" si="4392"/>
        <v>0</v>
      </c>
      <c r="AX2894" s="115">
        <f t="shared" si="4393"/>
        <v>3500</v>
      </c>
      <c r="AY2894" s="5">
        <f t="shared" si="4394"/>
        <v>0</v>
      </c>
      <c r="AZ2894" s="7">
        <f t="shared" si="4397"/>
        <v>-3500</v>
      </c>
      <c r="BA2894" s="335">
        <f t="shared" si="4398"/>
        <v>-1</v>
      </c>
      <c r="BB2894" s="23">
        <f t="shared" si="4395"/>
        <v>3500</v>
      </c>
      <c r="BC2894" s="5">
        <f t="shared" si="4399"/>
        <v>0</v>
      </c>
      <c r="BD2894" s="7">
        <f t="shared" si="4400"/>
        <v>-3500</v>
      </c>
      <c r="BE2894" s="335">
        <f t="shared" si="4401"/>
        <v>-1</v>
      </c>
      <c r="BG2894" s="826" t="str">
        <f t="shared" si="4396"/>
        <v>41.40</v>
      </c>
      <c r="BH2894" s="607" t="b">
        <f>COUNTIF('Codes SEC'!$B$2:$B$250,Ministres!BG2894)&gt;0</f>
        <v>1</v>
      </c>
    </row>
    <row r="2895" spans="1:60" ht="35.1" customHeight="1" x14ac:dyDescent="0.25">
      <c r="A2895" s="222" t="s">
        <v>6127</v>
      </c>
      <c r="B2895" s="112">
        <v>18</v>
      </c>
      <c r="C2895" s="116" t="s">
        <v>0</v>
      </c>
      <c r="D2895" s="620">
        <v>1000</v>
      </c>
      <c r="E2895" s="278"/>
      <c r="F2895" s="116">
        <v>12</v>
      </c>
      <c r="G2895" s="694">
        <v>3</v>
      </c>
      <c r="H2895" s="878" t="str">
        <f t="shared" si="4355"/>
        <v>110</v>
      </c>
      <c r="I2895" s="397" t="s">
        <v>3260</v>
      </c>
      <c r="J2895" s="380" t="s">
        <v>3040</v>
      </c>
      <c r="K2895" s="408" t="s">
        <v>116</v>
      </c>
      <c r="L2895" s="733">
        <v>1250</v>
      </c>
      <c r="M2895" s="734">
        <v>1250</v>
      </c>
      <c r="N2895" s="931"/>
      <c r="O2895" s="530">
        <f t="shared" si="4381"/>
        <v>-1250</v>
      </c>
      <c r="P2895" s="530" t="str">
        <f t="shared" si="4382"/>
        <v xml:space="preserve">0 </v>
      </c>
      <c r="Q2895" s="646"/>
      <c r="R2895" s="536"/>
      <c r="S2895" s="536"/>
      <c r="T2895" s="536"/>
      <c r="U2895" s="536"/>
      <c r="V2895" s="536"/>
      <c r="W2895" s="683" t="str">
        <f t="shared" si="4383"/>
        <v>OK</v>
      </c>
      <c r="X2895" s="141"/>
      <c r="Y2895" s="141"/>
      <c r="Z2895" s="552"/>
      <c r="AA2895" s="552"/>
      <c r="AB2895" s="683" t="str">
        <f t="shared" si="4384"/>
        <v>OK</v>
      </c>
      <c r="AC2895" s="593"/>
      <c r="AD2895" s="530">
        <f t="shared" si="4385"/>
        <v>0</v>
      </c>
      <c r="AE2895" s="842">
        <f t="shared" si="4386"/>
        <v>0</v>
      </c>
      <c r="AF2895" s="931"/>
      <c r="AG2895" s="530">
        <f t="shared" si="4387"/>
        <v>-1250</v>
      </c>
      <c r="AH2895" s="530" t="str">
        <f t="shared" si="4388"/>
        <v xml:space="preserve">0 </v>
      </c>
      <c r="AI2895" s="641"/>
      <c r="AJ2895" s="537"/>
      <c r="AK2895" s="537"/>
      <c r="AL2895" s="537"/>
      <c r="AM2895" s="537"/>
      <c r="AN2895" s="537"/>
      <c r="AO2895" s="683" t="str">
        <f t="shared" si="4389"/>
        <v>OK</v>
      </c>
      <c r="AP2895" s="141"/>
      <c r="AQ2895" s="141"/>
      <c r="AR2895" s="552"/>
      <c r="AS2895" s="552"/>
      <c r="AT2895" s="683" t="str">
        <f t="shared" si="4390"/>
        <v>OK</v>
      </c>
      <c r="AU2895" s="593"/>
      <c r="AV2895" s="530">
        <f t="shared" si="4391"/>
        <v>0</v>
      </c>
      <c r="AW2895" s="842">
        <f t="shared" si="4392"/>
        <v>0</v>
      </c>
      <c r="AX2895" s="115">
        <f t="shared" si="4393"/>
        <v>1250</v>
      </c>
      <c r="AY2895" s="5">
        <f t="shared" si="4394"/>
        <v>0</v>
      </c>
      <c r="AZ2895" s="7">
        <f t="shared" si="4397"/>
        <v>-1250</v>
      </c>
      <c r="BA2895" s="335">
        <f t="shared" si="4398"/>
        <v>-1</v>
      </c>
      <c r="BB2895" s="23">
        <f t="shared" si="4395"/>
        <v>1250</v>
      </c>
      <c r="BC2895" s="5">
        <f t="shared" si="4399"/>
        <v>0</v>
      </c>
      <c r="BD2895" s="7">
        <f t="shared" si="4400"/>
        <v>-1250</v>
      </c>
      <c r="BE2895" s="335">
        <f t="shared" si="4401"/>
        <v>-1</v>
      </c>
      <c r="BG2895" s="826" t="str">
        <f t="shared" si="4396"/>
        <v>41.40</v>
      </c>
      <c r="BH2895" s="607" t="b">
        <f>COUNTIF('Codes SEC'!$B$2:$B$250,Ministres!BG2895)&gt;0</f>
        <v>1</v>
      </c>
    </row>
    <row r="2896" spans="1:60" ht="30.6" x14ac:dyDescent="0.25">
      <c r="A2896" s="222" t="s">
        <v>6127</v>
      </c>
      <c r="B2896" s="112">
        <v>18</v>
      </c>
      <c r="C2896" s="116" t="s">
        <v>0</v>
      </c>
      <c r="D2896" s="620">
        <v>1000</v>
      </c>
      <c r="E2896" s="278"/>
      <c r="F2896" s="116">
        <v>5</v>
      </c>
      <c r="G2896" s="694">
        <v>3</v>
      </c>
      <c r="H2896" s="878" t="str">
        <f t="shared" si="4355"/>
        <v>110</v>
      </c>
      <c r="I2896" s="397" t="s">
        <v>3260</v>
      </c>
      <c r="J2896" s="380" t="s">
        <v>3041</v>
      </c>
      <c r="K2896" s="494" t="s">
        <v>99</v>
      </c>
      <c r="L2896" s="733">
        <v>44454</v>
      </c>
      <c r="M2896" s="734">
        <v>44454</v>
      </c>
      <c r="N2896" s="931"/>
      <c r="O2896" s="530">
        <f t="shared" si="4381"/>
        <v>-44454</v>
      </c>
      <c r="P2896" s="530" t="str">
        <f t="shared" si="4382"/>
        <v xml:space="preserve">0 </v>
      </c>
      <c r="Q2896" s="646"/>
      <c r="R2896" s="536"/>
      <c r="S2896" s="536"/>
      <c r="T2896" s="536"/>
      <c r="U2896" s="536"/>
      <c r="V2896" s="536"/>
      <c r="W2896" s="683" t="str">
        <f t="shared" si="4383"/>
        <v>OK</v>
      </c>
      <c r="X2896" s="141"/>
      <c r="Y2896" s="141"/>
      <c r="Z2896" s="552"/>
      <c r="AA2896" s="552"/>
      <c r="AB2896" s="683" t="str">
        <f t="shared" si="4384"/>
        <v>OK</v>
      </c>
      <c r="AC2896" s="593"/>
      <c r="AD2896" s="530">
        <f t="shared" si="4385"/>
        <v>0</v>
      </c>
      <c r="AE2896" s="842">
        <f t="shared" si="4386"/>
        <v>0</v>
      </c>
      <c r="AF2896" s="931"/>
      <c r="AG2896" s="530">
        <f t="shared" si="4387"/>
        <v>-44454</v>
      </c>
      <c r="AH2896" s="530" t="str">
        <f t="shared" si="4388"/>
        <v xml:space="preserve">0 </v>
      </c>
      <c r="AI2896" s="641"/>
      <c r="AJ2896" s="537"/>
      <c r="AK2896" s="537"/>
      <c r="AL2896" s="537"/>
      <c r="AM2896" s="537"/>
      <c r="AN2896" s="537"/>
      <c r="AO2896" s="683" t="str">
        <f t="shared" si="4389"/>
        <v>OK</v>
      </c>
      <c r="AP2896" s="141"/>
      <c r="AQ2896" s="141"/>
      <c r="AR2896" s="552"/>
      <c r="AS2896" s="552"/>
      <c r="AT2896" s="683" t="str">
        <f t="shared" si="4390"/>
        <v>OK</v>
      </c>
      <c r="AU2896" s="593"/>
      <c r="AV2896" s="530">
        <f t="shared" si="4391"/>
        <v>0</v>
      </c>
      <c r="AW2896" s="842">
        <f t="shared" si="4392"/>
        <v>0</v>
      </c>
      <c r="AX2896" s="115">
        <f t="shared" si="4393"/>
        <v>44454</v>
      </c>
      <c r="AY2896" s="5">
        <f t="shared" si="4394"/>
        <v>0</v>
      </c>
      <c r="AZ2896" s="7">
        <f>AY2896-AX2896</f>
        <v>-44454</v>
      </c>
      <c r="BA2896" s="335">
        <f>AZ2896/AX2896</f>
        <v>-1</v>
      </c>
      <c r="BB2896" s="23">
        <f t="shared" si="4395"/>
        <v>44454</v>
      </c>
      <c r="BC2896" s="5">
        <f>AW2896</f>
        <v>0</v>
      </c>
      <c r="BD2896" s="7">
        <f>BC2896-BB2896</f>
        <v>-44454</v>
      </c>
      <c r="BE2896" s="335">
        <f>BD2896/BB2896</f>
        <v>-1</v>
      </c>
      <c r="BF2896" s="40"/>
      <c r="BG2896" s="826" t="str">
        <f t="shared" si="4396"/>
        <v>41.40</v>
      </c>
      <c r="BH2896" s="607" t="b">
        <f>COUNTIF('Codes SEC'!$B$2:$B$250,Ministres!BG2896)&gt;0</f>
        <v>1</v>
      </c>
    </row>
    <row r="2897" spans="1:66" ht="35.1" customHeight="1" x14ac:dyDescent="0.25">
      <c r="A2897" s="222" t="s">
        <v>6127</v>
      </c>
      <c r="B2897" s="112">
        <v>18</v>
      </c>
      <c r="C2897" s="116" t="s">
        <v>0</v>
      </c>
      <c r="D2897" s="620">
        <v>1000</v>
      </c>
      <c r="E2897" s="278"/>
      <c r="F2897" s="116">
        <v>5</v>
      </c>
      <c r="G2897" s="694">
        <v>3</v>
      </c>
      <c r="H2897" s="878" t="str">
        <f t="shared" si="4355"/>
        <v>110</v>
      </c>
      <c r="I2897" s="397" t="s">
        <v>3260</v>
      </c>
      <c r="J2897" s="380" t="s">
        <v>3042</v>
      </c>
      <c r="K2897" s="408" t="s">
        <v>117</v>
      </c>
      <c r="L2897" s="733">
        <v>1463</v>
      </c>
      <c r="M2897" s="734">
        <v>1463</v>
      </c>
      <c r="N2897" s="931"/>
      <c r="O2897" s="530">
        <f t="shared" si="4381"/>
        <v>-1463</v>
      </c>
      <c r="P2897" s="530" t="str">
        <f t="shared" si="4382"/>
        <v xml:space="preserve">0 </v>
      </c>
      <c r="Q2897" s="646"/>
      <c r="R2897" s="536"/>
      <c r="S2897" s="536"/>
      <c r="T2897" s="536"/>
      <c r="U2897" s="536"/>
      <c r="V2897" s="536"/>
      <c r="W2897" s="683" t="str">
        <f t="shared" si="4383"/>
        <v>OK</v>
      </c>
      <c r="X2897" s="141"/>
      <c r="Y2897" s="141"/>
      <c r="Z2897" s="552"/>
      <c r="AA2897" s="552"/>
      <c r="AB2897" s="683" t="str">
        <f t="shared" si="4384"/>
        <v>OK</v>
      </c>
      <c r="AC2897" s="593"/>
      <c r="AD2897" s="530">
        <f t="shared" si="4385"/>
        <v>0</v>
      </c>
      <c r="AE2897" s="842">
        <f t="shared" si="4386"/>
        <v>0</v>
      </c>
      <c r="AF2897" s="931"/>
      <c r="AG2897" s="530">
        <f t="shared" si="4387"/>
        <v>-1463</v>
      </c>
      <c r="AH2897" s="530" t="str">
        <f t="shared" si="4388"/>
        <v xml:space="preserve">0 </v>
      </c>
      <c r="AI2897" s="641"/>
      <c r="AJ2897" s="537"/>
      <c r="AK2897" s="537"/>
      <c r="AL2897" s="537"/>
      <c r="AM2897" s="537"/>
      <c r="AN2897" s="537"/>
      <c r="AO2897" s="683" t="str">
        <f t="shared" si="4389"/>
        <v>OK</v>
      </c>
      <c r="AP2897" s="141"/>
      <c r="AQ2897" s="141"/>
      <c r="AR2897" s="552"/>
      <c r="AS2897" s="552"/>
      <c r="AT2897" s="683" t="str">
        <f t="shared" si="4390"/>
        <v>OK</v>
      </c>
      <c r="AU2897" s="593"/>
      <c r="AV2897" s="530">
        <f t="shared" si="4391"/>
        <v>0</v>
      </c>
      <c r="AW2897" s="842">
        <f t="shared" si="4392"/>
        <v>0</v>
      </c>
      <c r="AX2897" s="115">
        <f t="shared" si="4393"/>
        <v>1463</v>
      </c>
      <c r="AY2897" s="5">
        <f t="shared" si="4394"/>
        <v>0</v>
      </c>
      <c r="AZ2897" s="7">
        <f t="shared" si="4397"/>
        <v>-1463</v>
      </c>
      <c r="BA2897" s="335">
        <f t="shared" si="4398"/>
        <v>-1</v>
      </c>
      <c r="BB2897" s="23">
        <f t="shared" si="4395"/>
        <v>1463</v>
      </c>
      <c r="BC2897" s="5">
        <f t="shared" si="4399"/>
        <v>0</v>
      </c>
      <c r="BD2897" s="7">
        <f t="shared" si="4400"/>
        <v>-1463</v>
      </c>
      <c r="BE2897" s="335">
        <f t="shared" si="4401"/>
        <v>-1</v>
      </c>
      <c r="BG2897" s="826" t="str">
        <f t="shared" si="4396"/>
        <v>41.40</v>
      </c>
      <c r="BH2897" s="607" t="b">
        <f>COUNTIF('Codes SEC'!$B$2:$B$250,Ministres!BG2897)&gt;0</f>
        <v>1</v>
      </c>
    </row>
    <row r="2898" spans="1:66" ht="30.6" x14ac:dyDescent="0.25">
      <c r="A2898" s="222" t="s">
        <v>6127</v>
      </c>
      <c r="B2898" s="112">
        <v>18</v>
      </c>
      <c r="C2898" s="116" t="s">
        <v>0</v>
      </c>
      <c r="D2898" s="620">
        <v>1000</v>
      </c>
      <c r="E2898" s="278"/>
      <c r="F2898" s="116">
        <v>12</v>
      </c>
      <c r="G2898" s="694">
        <v>3</v>
      </c>
      <c r="H2898" s="878" t="str">
        <f t="shared" si="4355"/>
        <v>110</v>
      </c>
      <c r="I2898" s="397" t="s">
        <v>3260</v>
      </c>
      <c r="J2898" s="380" t="s">
        <v>3044</v>
      </c>
      <c r="K2898" s="408" t="s">
        <v>3863</v>
      </c>
      <c r="L2898" s="733">
        <v>900</v>
      </c>
      <c r="M2898" s="734">
        <v>900</v>
      </c>
      <c r="N2898" s="931"/>
      <c r="O2898" s="530">
        <f t="shared" si="4381"/>
        <v>-900</v>
      </c>
      <c r="P2898" s="530" t="str">
        <f t="shared" si="4382"/>
        <v xml:space="preserve">0 </v>
      </c>
      <c r="Q2898" s="646"/>
      <c r="R2898" s="536"/>
      <c r="S2898" s="536"/>
      <c r="T2898" s="536"/>
      <c r="U2898" s="536"/>
      <c r="V2898" s="536"/>
      <c r="W2898" s="683" t="str">
        <f t="shared" si="4383"/>
        <v>OK</v>
      </c>
      <c r="X2898" s="141"/>
      <c r="Y2898" s="141"/>
      <c r="Z2898" s="552"/>
      <c r="AA2898" s="552"/>
      <c r="AB2898" s="683" t="str">
        <f t="shared" si="4384"/>
        <v>OK</v>
      </c>
      <c r="AC2898" s="593"/>
      <c r="AD2898" s="530">
        <f t="shared" si="4385"/>
        <v>0</v>
      </c>
      <c r="AE2898" s="842">
        <f t="shared" si="4386"/>
        <v>0</v>
      </c>
      <c r="AF2898" s="931"/>
      <c r="AG2898" s="530">
        <f t="shared" si="4387"/>
        <v>-900</v>
      </c>
      <c r="AH2898" s="530" t="str">
        <f t="shared" si="4388"/>
        <v xml:space="preserve">0 </v>
      </c>
      <c r="AI2898" s="641"/>
      <c r="AJ2898" s="537"/>
      <c r="AK2898" s="537"/>
      <c r="AL2898" s="537"/>
      <c r="AM2898" s="537"/>
      <c r="AN2898" s="537"/>
      <c r="AO2898" s="683" t="str">
        <f t="shared" si="4389"/>
        <v>OK</v>
      </c>
      <c r="AP2898" s="141"/>
      <c r="AQ2898" s="141"/>
      <c r="AR2898" s="552"/>
      <c r="AS2898" s="552"/>
      <c r="AT2898" s="683" t="str">
        <f t="shared" si="4390"/>
        <v>OK</v>
      </c>
      <c r="AU2898" s="593"/>
      <c r="AV2898" s="530">
        <f t="shared" si="4391"/>
        <v>0</v>
      </c>
      <c r="AW2898" s="842">
        <f t="shared" si="4392"/>
        <v>0</v>
      </c>
      <c r="AX2898" s="115">
        <f t="shared" si="4393"/>
        <v>900</v>
      </c>
      <c r="AY2898" s="5">
        <f t="shared" si="4394"/>
        <v>0</v>
      </c>
      <c r="AZ2898" s="7">
        <f t="shared" si="4397"/>
        <v>-900</v>
      </c>
      <c r="BA2898" s="335">
        <f t="shared" si="4398"/>
        <v>-1</v>
      </c>
      <c r="BB2898" s="23">
        <f t="shared" si="4395"/>
        <v>900</v>
      </c>
      <c r="BC2898" s="5">
        <f t="shared" si="4399"/>
        <v>0</v>
      </c>
      <c r="BD2898" s="7">
        <f t="shared" si="4400"/>
        <v>-900</v>
      </c>
      <c r="BE2898" s="335">
        <f t="shared" si="4401"/>
        <v>-1</v>
      </c>
      <c r="BG2898" s="826" t="str">
        <f t="shared" si="4396"/>
        <v>41.40</v>
      </c>
      <c r="BH2898" s="607" t="b">
        <f>COUNTIF('Codes SEC'!$B$2:$B$250,Ministres!BG2898)&gt;0</f>
        <v>1</v>
      </c>
    </row>
    <row r="2899" spans="1:66" ht="30.6" x14ac:dyDescent="0.25">
      <c r="A2899" s="222" t="s">
        <v>6127</v>
      </c>
      <c r="B2899" s="112">
        <v>18</v>
      </c>
      <c r="C2899" s="116" t="s">
        <v>0</v>
      </c>
      <c r="D2899" s="620">
        <v>1000</v>
      </c>
      <c r="E2899" s="278"/>
      <c r="F2899" s="116">
        <v>12</v>
      </c>
      <c r="G2899" s="694">
        <v>3</v>
      </c>
      <c r="H2899" s="878" t="str">
        <f t="shared" si="4355"/>
        <v>110</v>
      </c>
      <c r="I2899" s="397" t="s">
        <v>3260</v>
      </c>
      <c r="J2899" s="380" t="s">
        <v>3045</v>
      </c>
      <c r="K2899" s="408" t="s">
        <v>376</v>
      </c>
      <c r="L2899" s="733">
        <v>0</v>
      </c>
      <c r="M2899" s="734">
        <v>0</v>
      </c>
      <c r="N2899" s="929"/>
      <c r="O2899" s="530">
        <f t="shared" si="4381"/>
        <v>0</v>
      </c>
      <c r="P2899" s="530">
        <f t="shared" si="4382"/>
        <v>0</v>
      </c>
      <c r="Q2899" s="646"/>
      <c r="R2899" s="536"/>
      <c r="S2899" s="536"/>
      <c r="T2899" s="536"/>
      <c r="U2899" s="536"/>
      <c r="V2899" s="536"/>
      <c r="W2899" s="683" t="str">
        <f t="shared" si="4383"/>
        <v>OK</v>
      </c>
      <c r="X2899" s="140"/>
      <c r="Y2899" s="140"/>
      <c r="Z2899" s="551"/>
      <c r="AA2899" s="551"/>
      <c r="AB2899" s="683" t="str">
        <f t="shared" si="4384"/>
        <v>OK</v>
      </c>
      <c r="AC2899" s="142"/>
      <c r="AD2899" s="530">
        <f t="shared" si="4385"/>
        <v>0</v>
      </c>
      <c r="AE2899" s="842">
        <f t="shared" si="4386"/>
        <v>0</v>
      </c>
      <c r="AF2899" s="929"/>
      <c r="AG2899" s="530">
        <f t="shared" si="4387"/>
        <v>0</v>
      </c>
      <c r="AH2899" s="530">
        <f t="shared" si="4388"/>
        <v>0</v>
      </c>
      <c r="AI2899" s="641"/>
      <c r="AJ2899" s="537"/>
      <c r="AK2899" s="537"/>
      <c r="AL2899" s="537"/>
      <c r="AM2899" s="537"/>
      <c r="AN2899" s="537"/>
      <c r="AO2899" s="683" t="str">
        <f t="shared" si="4389"/>
        <v>OK</v>
      </c>
      <c r="AP2899" s="140"/>
      <c r="AQ2899" s="140"/>
      <c r="AR2899" s="551"/>
      <c r="AS2899" s="551"/>
      <c r="AT2899" s="683" t="str">
        <f t="shared" si="4390"/>
        <v>OK</v>
      </c>
      <c r="AU2899" s="142"/>
      <c r="AV2899" s="530">
        <f t="shared" si="4391"/>
        <v>0</v>
      </c>
      <c r="AW2899" s="842">
        <f t="shared" si="4392"/>
        <v>0</v>
      </c>
      <c r="AX2899" s="115">
        <f t="shared" si="4393"/>
        <v>0</v>
      </c>
      <c r="AY2899" s="5">
        <f t="shared" si="4394"/>
        <v>0</v>
      </c>
      <c r="AZ2899" s="7">
        <f t="shared" si="4397"/>
        <v>0</v>
      </c>
      <c r="BA2899" s="335" t="e">
        <f t="shared" si="4398"/>
        <v>#DIV/0!</v>
      </c>
      <c r="BB2899" s="23">
        <f t="shared" si="4395"/>
        <v>0</v>
      </c>
      <c r="BC2899" s="5">
        <f t="shared" si="4399"/>
        <v>0</v>
      </c>
      <c r="BD2899" s="7">
        <f t="shared" si="4400"/>
        <v>0</v>
      </c>
      <c r="BE2899" s="335" t="e">
        <f t="shared" si="4401"/>
        <v>#DIV/0!</v>
      </c>
      <c r="BG2899" s="826" t="str">
        <f t="shared" si="4396"/>
        <v>41.40</v>
      </c>
      <c r="BH2899" s="607" t="b">
        <f>COUNTIF('Codes SEC'!$B$2:$B$250,Ministres!BG2899)&gt;0</f>
        <v>1</v>
      </c>
    </row>
    <row r="2900" spans="1:66" ht="35.1" customHeight="1" x14ac:dyDescent="0.25">
      <c r="A2900" s="222" t="s">
        <v>6127</v>
      </c>
      <c r="B2900" s="112">
        <v>18</v>
      </c>
      <c r="C2900" s="116" t="s">
        <v>0</v>
      </c>
      <c r="D2900" s="620">
        <v>1000</v>
      </c>
      <c r="E2900" s="278"/>
      <c r="F2900" s="116">
        <v>1</v>
      </c>
      <c r="G2900" s="694">
        <v>3</v>
      </c>
      <c r="H2900" s="878" t="str">
        <f t="shared" si="4355"/>
        <v>110</v>
      </c>
      <c r="I2900" s="397" t="s">
        <v>3260</v>
      </c>
      <c r="J2900" s="380" t="s">
        <v>3046</v>
      </c>
      <c r="K2900" s="408" t="s">
        <v>383</v>
      </c>
      <c r="L2900" s="733">
        <v>108173</v>
      </c>
      <c r="M2900" s="734">
        <v>108173</v>
      </c>
      <c r="N2900" s="929"/>
      <c r="O2900" s="530">
        <f t="shared" si="4381"/>
        <v>-108173</v>
      </c>
      <c r="P2900" s="530" t="str">
        <f t="shared" si="4382"/>
        <v xml:space="preserve">0 </v>
      </c>
      <c r="Q2900" s="646"/>
      <c r="R2900" s="536"/>
      <c r="S2900" s="536"/>
      <c r="T2900" s="536"/>
      <c r="U2900" s="536"/>
      <c r="V2900" s="536"/>
      <c r="W2900" s="683" t="str">
        <f t="shared" si="4383"/>
        <v>OK</v>
      </c>
      <c r="X2900" s="140"/>
      <c r="Y2900" s="140"/>
      <c r="Z2900" s="551"/>
      <c r="AA2900" s="551"/>
      <c r="AB2900" s="683" t="str">
        <f t="shared" si="4384"/>
        <v>OK</v>
      </c>
      <c r="AC2900" s="142"/>
      <c r="AD2900" s="530">
        <f t="shared" si="4385"/>
        <v>0</v>
      </c>
      <c r="AE2900" s="842">
        <f t="shared" si="4386"/>
        <v>0</v>
      </c>
      <c r="AF2900" s="929"/>
      <c r="AG2900" s="530">
        <f t="shared" si="4387"/>
        <v>-108173</v>
      </c>
      <c r="AH2900" s="530" t="str">
        <f t="shared" si="4388"/>
        <v xml:space="preserve">0 </v>
      </c>
      <c r="AI2900" s="641"/>
      <c r="AJ2900" s="537"/>
      <c r="AK2900" s="537"/>
      <c r="AL2900" s="537"/>
      <c r="AM2900" s="537"/>
      <c r="AN2900" s="537"/>
      <c r="AO2900" s="683" t="str">
        <f t="shared" si="4389"/>
        <v>OK</v>
      </c>
      <c r="AP2900" s="140"/>
      <c r="AQ2900" s="140"/>
      <c r="AR2900" s="551"/>
      <c r="AS2900" s="551"/>
      <c r="AT2900" s="683" t="str">
        <f t="shared" si="4390"/>
        <v>OK</v>
      </c>
      <c r="AU2900" s="142"/>
      <c r="AV2900" s="530">
        <f t="shared" si="4391"/>
        <v>0</v>
      </c>
      <c r="AW2900" s="842">
        <f t="shared" si="4392"/>
        <v>0</v>
      </c>
      <c r="AX2900" s="115">
        <f t="shared" si="4393"/>
        <v>108173</v>
      </c>
      <c r="AY2900" s="5">
        <f t="shared" si="4394"/>
        <v>0</v>
      </c>
      <c r="AZ2900" s="7">
        <f>AY2900-AX2900</f>
        <v>-108173</v>
      </c>
      <c r="BA2900" s="335">
        <f>AZ2900/AX2900</f>
        <v>-1</v>
      </c>
      <c r="BB2900" s="23">
        <f t="shared" si="4395"/>
        <v>108173</v>
      </c>
      <c r="BC2900" s="5">
        <f>AW2900</f>
        <v>0</v>
      </c>
      <c r="BD2900" s="7">
        <f>BC2900-BB2900</f>
        <v>-108173</v>
      </c>
      <c r="BE2900" s="335">
        <f>BD2900/BB2900</f>
        <v>-1</v>
      </c>
      <c r="BG2900" s="826" t="str">
        <f t="shared" si="4396"/>
        <v>41.40</v>
      </c>
      <c r="BH2900" s="607" t="b">
        <f>COUNTIF('Codes SEC'!$B$2:$B$250,Ministres!BG2900)&gt;0</f>
        <v>1</v>
      </c>
    </row>
    <row r="2901" spans="1:66" ht="41.25" customHeight="1" x14ac:dyDescent="0.25">
      <c r="A2901" s="222" t="s">
        <v>6127</v>
      </c>
      <c r="B2901" s="30">
        <v>18</v>
      </c>
      <c r="C2901" s="116" t="s">
        <v>0</v>
      </c>
      <c r="D2901" s="620">
        <v>1000</v>
      </c>
      <c r="F2901" s="117">
        <v>12</v>
      </c>
      <c r="G2901" s="694">
        <v>3</v>
      </c>
      <c r="H2901" s="878" t="str">
        <f t="shared" si="4355"/>
        <v>110</v>
      </c>
      <c r="I2901" s="397" t="s">
        <v>3260</v>
      </c>
      <c r="J2901" s="380" t="s">
        <v>3047</v>
      </c>
      <c r="K2901" s="415" t="s">
        <v>408</v>
      </c>
      <c r="L2901" s="726">
        <v>6811</v>
      </c>
      <c r="M2901" s="727">
        <v>6811</v>
      </c>
      <c r="N2901" s="931"/>
      <c r="O2901" s="530">
        <f t="shared" si="4381"/>
        <v>-6811</v>
      </c>
      <c r="P2901" s="530" t="str">
        <f t="shared" si="4382"/>
        <v xml:space="preserve">0 </v>
      </c>
      <c r="Q2901" s="646"/>
      <c r="R2901" s="536"/>
      <c r="S2901" s="536"/>
      <c r="T2901" s="536"/>
      <c r="U2901" s="536"/>
      <c r="V2901" s="536"/>
      <c r="W2901" s="683" t="str">
        <f t="shared" si="4383"/>
        <v>OK</v>
      </c>
      <c r="X2901" s="141"/>
      <c r="Y2901" s="141"/>
      <c r="Z2901" s="552"/>
      <c r="AA2901" s="552"/>
      <c r="AB2901" s="683" t="str">
        <f t="shared" si="4384"/>
        <v>OK</v>
      </c>
      <c r="AC2901" s="593"/>
      <c r="AD2901" s="530">
        <f t="shared" si="4385"/>
        <v>0</v>
      </c>
      <c r="AE2901" s="842">
        <f t="shared" si="4386"/>
        <v>0</v>
      </c>
      <c r="AF2901" s="931"/>
      <c r="AG2901" s="530">
        <f t="shared" si="4387"/>
        <v>-6811</v>
      </c>
      <c r="AH2901" s="530" t="str">
        <f t="shared" si="4388"/>
        <v xml:space="preserve">0 </v>
      </c>
      <c r="AI2901" s="641"/>
      <c r="AJ2901" s="537"/>
      <c r="AK2901" s="537"/>
      <c r="AL2901" s="537"/>
      <c r="AM2901" s="537"/>
      <c r="AN2901" s="537"/>
      <c r="AO2901" s="683" t="str">
        <f t="shared" si="4389"/>
        <v>OK</v>
      </c>
      <c r="AP2901" s="141"/>
      <c r="AQ2901" s="141"/>
      <c r="AR2901" s="552"/>
      <c r="AS2901" s="552"/>
      <c r="AT2901" s="683" t="str">
        <f t="shared" si="4390"/>
        <v>OK</v>
      </c>
      <c r="AU2901" s="593"/>
      <c r="AV2901" s="530">
        <f t="shared" si="4391"/>
        <v>0</v>
      </c>
      <c r="AW2901" s="842">
        <f t="shared" si="4392"/>
        <v>0</v>
      </c>
      <c r="AX2901" s="115">
        <f t="shared" si="4393"/>
        <v>6811</v>
      </c>
      <c r="AY2901" s="5">
        <f t="shared" si="4394"/>
        <v>0</v>
      </c>
      <c r="AZ2901" s="7">
        <f>AY2901-AX2901</f>
        <v>-6811</v>
      </c>
      <c r="BA2901" s="335">
        <f>AZ2901/AX2901</f>
        <v>-1</v>
      </c>
      <c r="BB2901" s="23">
        <f t="shared" si="4395"/>
        <v>6811</v>
      </c>
      <c r="BC2901" s="5">
        <f>AW2901</f>
        <v>0</v>
      </c>
      <c r="BD2901" s="7">
        <f>BC2901-BB2901</f>
        <v>-6811</v>
      </c>
      <c r="BE2901" s="335">
        <f>BD2901/BB2901</f>
        <v>-1</v>
      </c>
      <c r="BG2901" s="826" t="str">
        <f t="shared" si="4396"/>
        <v>41.40</v>
      </c>
      <c r="BH2901" s="607" t="b">
        <f>COUNTIF('Codes SEC'!$B$2:$B$250,Ministres!BG2901)&gt;0</f>
        <v>1</v>
      </c>
    </row>
    <row r="2902" spans="1:66" ht="35.1" customHeight="1" x14ac:dyDescent="0.25">
      <c r="A2902" s="222" t="s">
        <v>6127</v>
      </c>
      <c r="B2902" s="30">
        <v>18</v>
      </c>
      <c r="C2902" s="116" t="s">
        <v>0</v>
      </c>
      <c r="D2902" s="620">
        <v>1000</v>
      </c>
      <c r="F2902" s="117">
        <v>12</v>
      </c>
      <c r="G2902" s="694">
        <v>3</v>
      </c>
      <c r="H2902" s="878" t="str">
        <f t="shared" si="4355"/>
        <v>110</v>
      </c>
      <c r="I2902" s="397" t="s">
        <v>3260</v>
      </c>
      <c r="J2902" s="380" t="s">
        <v>3048</v>
      </c>
      <c r="K2902" s="494" t="s">
        <v>365</v>
      </c>
      <c r="L2902" s="726">
        <v>1790</v>
      </c>
      <c r="M2902" s="727">
        <v>1790</v>
      </c>
      <c r="N2902" s="929"/>
      <c r="O2902" s="530">
        <f t="shared" si="4381"/>
        <v>-1790</v>
      </c>
      <c r="P2902" s="530" t="str">
        <f t="shared" si="4382"/>
        <v xml:space="preserve">0 </v>
      </c>
      <c r="Q2902" s="646"/>
      <c r="R2902" s="536"/>
      <c r="S2902" s="536"/>
      <c r="T2902" s="536"/>
      <c r="U2902" s="536"/>
      <c r="V2902" s="536"/>
      <c r="W2902" s="683" t="str">
        <f t="shared" si="4383"/>
        <v>OK</v>
      </c>
      <c r="X2902" s="140"/>
      <c r="Y2902" s="140"/>
      <c r="Z2902" s="551"/>
      <c r="AA2902" s="551"/>
      <c r="AB2902" s="683" t="str">
        <f t="shared" si="4384"/>
        <v>OK</v>
      </c>
      <c r="AC2902" s="142"/>
      <c r="AD2902" s="530">
        <f t="shared" si="4385"/>
        <v>0</v>
      </c>
      <c r="AE2902" s="842">
        <f t="shared" si="4386"/>
        <v>0</v>
      </c>
      <c r="AF2902" s="929"/>
      <c r="AG2902" s="530">
        <f t="shared" si="4387"/>
        <v>-1790</v>
      </c>
      <c r="AH2902" s="530" t="str">
        <f t="shared" si="4388"/>
        <v xml:space="preserve">0 </v>
      </c>
      <c r="AI2902" s="641"/>
      <c r="AJ2902" s="537"/>
      <c r="AK2902" s="537"/>
      <c r="AL2902" s="537"/>
      <c r="AM2902" s="537"/>
      <c r="AN2902" s="537"/>
      <c r="AO2902" s="683" t="str">
        <f t="shared" si="4389"/>
        <v>OK</v>
      </c>
      <c r="AP2902" s="140"/>
      <c r="AQ2902" s="140"/>
      <c r="AR2902" s="551"/>
      <c r="AS2902" s="551"/>
      <c r="AT2902" s="683" t="str">
        <f t="shared" si="4390"/>
        <v>OK</v>
      </c>
      <c r="AU2902" s="142"/>
      <c r="AV2902" s="530">
        <f t="shared" si="4391"/>
        <v>0</v>
      </c>
      <c r="AW2902" s="842">
        <f t="shared" si="4392"/>
        <v>0</v>
      </c>
      <c r="AX2902" s="115">
        <f t="shared" si="4393"/>
        <v>1790</v>
      </c>
      <c r="AY2902" s="5">
        <f t="shared" si="4394"/>
        <v>0</v>
      </c>
      <c r="AZ2902" s="7">
        <f>AY2902-AX2902</f>
        <v>-1790</v>
      </c>
      <c r="BA2902" s="335">
        <f>AZ2902/AX2902</f>
        <v>-1</v>
      </c>
      <c r="BB2902" s="23">
        <f t="shared" si="4395"/>
        <v>1790</v>
      </c>
      <c r="BC2902" s="5">
        <f>AW2902</f>
        <v>0</v>
      </c>
      <c r="BD2902" s="7">
        <f>BC2902-BB2902</f>
        <v>-1790</v>
      </c>
      <c r="BE2902" s="335">
        <f>BD2902/BB2902</f>
        <v>-1</v>
      </c>
      <c r="BG2902" s="826" t="str">
        <f t="shared" si="4396"/>
        <v>41.40</v>
      </c>
      <c r="BH2902" s="607" t="b">
        <f>COUNTIF('Codes SEC'!$B$2:$B$250,Ministres!BG2902)&gt;0</f>
        <v>1</v>
      </c>
    </row>
    <row r="2903" spans="1:66" ht="35.1" customHeight="1" x14ac:dyDescent="0.25">
      <c r="A2903" s="222" t="s">
        <v>6127</v>
      </c>
      <c r="B2903" s="112">
        <v>18</v>
      </c>
      <c r="C2903" s="116" t="s">
        <v>0</v>
      </c>
      <c r="D2903" s="620">
        <v>1000</v>
      </c>
      <c r="E2903" s="278"/>
      <c r="F2903" s="116">
        <v>5</v>
      </c>
      <c r="G2903" s="694">
        <v>3</v>
      </c>
      <c r="H2903" s="878" t="str">
        <f t="shared" si="4355"/>
        <v>110</v>
      </c>
      <c r="I2903" s="397" t="s">
        <v>3260</v>
      </c>
      <c r="J2903" s="380" t="s">
        <v>3043</v>
      </c>
      <c r="K2903" s="422" t="s">
        <v>3190</v>
      </c>
      <c r="L2903" s="733">
        <v>0</v>
      </c>
      <c r="M2903" s="734">
        <v>0</v>
      </c>
      <c r="N2903" s="931"/>
      <c r="O2903" s="530">
        <f t="shared" si="4381"/>
        <v>0</v>
      </c>
      <c r="P2903" s="530">
        <f t="shared" si="4382"/>
        <v>0</v>
      </c>
      <c r="Q2903" s="646"/>
      <c r="R2903" s="536"/>
      <c r="S2903" s="536"/>
      <c r="T2903" s="536"/>
      <c r="U2903" s="536"/>
      <c r="V2903" s="536"/>
      <c r="W2903" s="683" t="str">
        <f>IF(SUM(Q2903:V2903)=X2903,"OK",SUM(Q2903:V2903)-X2903)</f>
        <v>OK</v>
      </c>
      <c r="X2903" s="141"/>
      <c r="Y2903" s="141"/>
      <c r="Z2903" s="552"/>
      <c r="AA2903" s="552"/>
      <c r="AB2903" s="683" t="str">
        <f>IF(SUM(Z2903:AA2903)=AC2903,"OK",SUM(Z2903:AA2903)-AC2903)</f>
        <v>OK</v>
      </c>
      <c r="AC2903" s="593"/>
      <c r="AD2903" s="530">
        <f t="shared" si="4385"/>
        <v>0</v>
      </c>
      <c r="AE2903" s="842">
        <f t="shared" si="4386"/>
        <v>0</v>
      </c>
      <c r="AF2903" s="931"/>
      <c r="AG2903" s="530">
        <f t="shared" si="4387"/>
        <v>0</v>
      </c>
      <c r="AH2903" s="530">
        <f t="shared" si="4388"/>
        <v>0</v>
      </c>
      <c r="AI2903" s="641"/>
      <c r="AJ2903" s="537"/>
      <c r="AK2903" s="537"/>
      <c r="AL2903" s="537"/>
      <c r="AM2903" s="537"/>
      <c r="AN2903" s="537"/>
      <c r="AO2903" s="683" t="str">
        <f>IF(SUM(AI2903:AN2903)=AP2903,"OK",SUM(AI2903:AN2903)-AP2903)</f>
        <v>OK</v>
      </c>
      <c r="AP2903" s="141"/>
      <c r="AQ2903" s="141"/>
      <c r="AR2903" s="552"/>
      <c r="AS2903" s="552"/>
      <c r="AT2903" s="683" t="str">
        <f>IF(SUM(AR2903:AS2903)=AU2903,"OK",SUM(AR2903:AS2903)-AU2903)</f>
        <v>OK</v>
      </c>
      <c r="AU2903" s="593"/>
      <c r="AV2903" s="530">
        <f t="shared" si="4391"/>
        <v>0</v>
      </c>
      <c r="AW2903" s="842">
        <f t="shared" si="4392"/>
        <v>0</v>
      </c>
      <c r="AX2903" s="115">
        <f t="shared" si="4393"/>
        <v>0</v>
      </c>
      <c r="AY2903" s="5">
        <f t="shared" si="4394"/>
        <v>0</v>
      </c>
      <c r="AZ2903" s="7">
        <f>AY2903-AX2903</f>
        <v>0</v>
      </c>
      <c r="BA2903" s="335" t="e">
        <f>AZ2903/AX2903</f>
        <v>#DIV/0!</v>
      </c>
      <c r="BB2903" s="23">
        <f t="shared" si="4395"/>
        <v>0</v>
      </c>
      <c r="BC2903" s="5">
        <f>AW2903</f>
        <v>0</v>
      </c>
      <c r="BD2903" s="7">
        <f>BC2903-BB2903</f>
        <v>0</v>
      </c>
      <c r="BE2903" s="335" t="e">
        <f>BD2903/BB2903</f>
        <v>#DIV/0!</v>
      </c>
      <c r="BG2903" s="826" t="str">
        <f t="shared" si="4396"/>
        <v>41.40</v>
      </c>
      <c r="BH2903" s="607" t="b">
        <f>COUNTIF('Codes SEC'!$B$2:$B$250,Ministres!BG2903)&gt;0</f>
        <v>1</v>
      </c>
    </row>
    <row r="2904" spans="1:66" ht="12.75" customHeight="1" x14ac:dyDescent="0.25">
      <c r="A2904" s="227"/>
      <c r="B2904" s="209"/>
      <c r="C2904" s="253"/>
      <c r="D2904" s="625"/>
      <c r="E2904" s="280"/>
      <c r="F2904" s="253"/>
      <c r="G2904" s="695"/>
      <c r="H2904" s="886"/>
      <c r="I2904" s="403"/>
      <c r="J2904" s="381"/>
      <c r="K2904" s="514" t="s">
        <v>95</v>
      </c>
      <c r="L2904" s="318">
        <f t="shared" ref="L2904:V2904" si="4402">L2889+L2891+L2892+L2893+L2894+L2895+L2897+L2898+L2899+L2900+L2901+L2902+L2903+L2888+L2890+L2896</f>
        <v>343007</v>
      </c>
      <c r="M2904" s="737">
        <f t="shared" si="4402"/>
        <v>343007</v>
      </c>
      <c r="N2904" s="930">
        <f t="shared" si="4402"/>
        <v>0</v>
      </c>
      <c r="O2904" s="790">
        <f t="shared" si="4402"/>
        <v>-343007</v>
      </c>
      <c r="P2904" s="790">
        <f t="shared" si="4402"/>
        <v>0</v>
      </c>
      <c r="Q2904" s="787">
        <f t="shared" si="4402"/>
        <v>0</v>
      </c>
      <c r="R2904" s="648">
        <f t="shared" si="4402"/>
        <v>0</v>
      </c>
      <c r="S2904" s="648">
        <f t="shared" si="4402"/>
        <v>0</v>
      </c>
      <c r="T2904" s="648">
        <f t="shared" si="4402"/>
        <v>0</v>
      </c>
      <c r="U2904" s="648">
        <f t="shared" si="4402"/>
        <v>0</v>
      </c>
      <c r="V2904" s="648">
        <f t="shared" si="4402"/>
        <v>0</v>
      </c>
      <c r="W2904" s="790"/>
      <c r="X2904" s="649">
        <f>X2889+X2891+X2892+X2893+X2894+X2895+X2897+X2898+X2899+X2900+X2901+X2902+X2903+X2888+X2890+X2896</f>
        <v>0</v>
      </c>
      <c r="Y2904" s="649">
        <f>Y2889+Y2891+Y2892+Y2893+Y2894+Y2895+Y2897+Y2898+Y2899+Y2900+Y2901+Y2902+Y2903+Y2888+Y2890+Y2896</f>
        <v>0</v>
      </c>
      <c r="Z2904" s="648">
        <f>Z2889+Z2891+Z2892+Z2893+Z2894+Z2895+Z2897+Z2898+Z2899+Z2900+Z2901+Z2902+Z2903+Z2888+Z2890+Z2896</f>
        <v>0</v>
      </c>
      <c r="AA2904" s="648">
        <f>AA2889+AA2891+AA2892+AA2893+AA2894+AA2895+AA2897+AA2898+AA2899+AA2900+AA2901+AA2902+AA2903+AA2888+AA2890+AA2896</f>
        <v>0</v>
      </c>
      <c r="AB2904" s="790"/>
      <c r="AC2904" s="649">
        <f t="shared" ref="AC2904:AN2904" si="4403">AC2889+AC2891+AC2892+AC2893+AC2894+AC2895+AC2897+AC2898+AC2899+AC2900+AC2901+AC2902+AC2903+AC2888+AC2890+AC2896</f>
        <v>0</v>
      </c>
      <c r="AD2904" s="790">
        <f>AD2889+AD2891+AD2892+AD2893+AD2894+AD2895+AD2897+AD2898+AD2899+AD2900+AD2901+AD2902+AD2903+AD2888+AD2890+AD2896</f>
        <v>0</v>
      </c>
      <c r="AE2904" s="843">
        <f>AE2889+AE2891+AE2892+AE2893+AE2894+AE2895+AE2897+AE2898+AE2899+AE2900+AE2901+AE2902+AE2903+AE2888+AE2890+AE2896</f>
        <v>0</v>
      </c>
      <c r="AF2904" s="930">
        <f t="shared" si="4403"/>
        <v>0</v>
      </c>
      <c r="AG2904" s="790">
        <f t="shared" si="4403"/>
        <v>-343007</v>
      </c>
      <c r="AH2904" s="790">
        <f t="shared" si="4403"/>
        <v>0</v>
      </c>
      <c r="AI2904" s="787">
        <f t="shared" si="4403"/>
        <v>0</v>
      </c>
      <c r="AJ2904" s="648">
        <f t="shared" si="4403"/>
        <v>0</v>
      </c>
      <c r="AK2904" s="648">
        <f t="shared" si="4403"/>
        <v>0</v>
      </c>
      <c r="AL2904" s="648">
        <f t="shared" si="4403"/>
        <v>0</v>
      </c>
      <c r="AM2904" s="648">
        <f t="shared" si="4403"/>
        <v>0</v>
      </c>
      <c r="AN2904" s="648">
        <f t="shared" si="4403"/>
        <v>0</v>
      </c>
      <c r="AO2904" s="790"/>
      <c r="AP2904" s="649">
        <f>AP2889+AP2891+AP2892+AP2893+AP2894+AP2895+AP2897+AP2898+AP2899+AP2900+AP2901+AP2902+AP2903+AP2888+AP2890+AP2896</f>
        <v>0</v>
      </c>
      <c r="AQ2904" s="649">
        <f>AQ2889+AQ2891+AQ2892+AQ2893+AQ2894+AQ2895+AQ2897+AQ2898+AQ2899+AQ2900+AQ2901+AQ2902+AQ2903+AQ2888+AQ2890+AQ2896</f>
        <v>0</v>
      </c>
      <c r="AR2904" s="648">
        <f>AR2889+AR2891+AR2892+AR2893+AR2894+AR2895+AR2897+AR2898+AR2899+AR2900+AR2901+AR2902+AR2903+AR2888+AR2890+AR2896</f>
        <v>0</v>
      </c>
      <c r="AS2904" s="648">
        <f>AS2889+AS2891+AS2892+AS2893+AS2894+AS2895+AS2897+AS2898+AS2899+AS2900+AS2901+AS2902+AS2903+AS2888+AS2890+AS2896</f>
        <v>0</v>
      </c>
      <c r="AT2904" s="790"/>
      <c r="AU2904" s="649">
        <f t="shared" ref="AU2904:BE2904" si="4404">AU2889+AU2891+AU2892+AU2893+AU2894+AU2895+AU2897+AU2898+AU2899+AU2900+AU2901+AU2902+AU2903+AU2888+AU2890+AU2896</f>
        <v>0</v>
      </c>
      <c r="AV2904" s="790">
        <f t="shared" si="4404"/>
        <v>0</v>
      </c>
      <c r="AW2904" s="843">
        <f t="shared" si="4404"/>
        <v>0</v>
      </c>
      <c r="AX2904" s="336">
        <f t="shared" si="4404"/>
        <v>343007</v>
      </c>
      <c r="AY2904" s="337">
        <f t="shared" si="4404"/>
        <v>0</v>
      </c>
      <c r="AZ2904" s="338">
        <f t="shared" si="4404"/>
        <v>-343007</v>
      </c>
      <c r="BA2904" s="339" t="e">
        <f t="shared" si="4404"/>
        <v>#DIV/0!</v>
      </c>
      <c r="BB2904" s="322">
        <f t="shared" si="4404"/>
        <v>343007</v>
      </c>
      <c r="BC2904" s="337">
        <f t="shared" si="4404"/>
        <v>0</v>
      </c>
      <c r="BD2904" s="338">
        <f t="shared" si="4404"/>
        <v>-343007</v>
      </c>
      <c r="BE2904" s="339" t="e">
        <f t="shared" si="4404"/>
        <v>#DIV/0!</v>
      </c>
      <c r="BG2904" s="826"/>
      <c r="BH2904" s="607"/>
    </row>
    <row r="2905" spans="1:66" s="4" customFormat="1" ht="12.75" customHeight="1" x14ac:dyDescent="0.25">
      <c r="A2905" s="21"/>
      <c r="B2905" s="112"/>
      <c r="C2905" s="116"/>
      <c r="D2905" s="623"/>
      <c r="E2905" s="278"/>
      <c r="F2905" s="116"/>
      <c r="G2905" s="694"/>
      <c r="H2905" s="878"/>
      <c r="I2905" s="397"/>
      <c r="J2905" s="380"/>
      <c r="K2905" s="461"/>
      <c r="L2905" s="738"/>
      <c r="M2905" s="739"/>
      <c r="N2905" s="932"/>
      <c r="O2905" s="125"/>
      <c r="P2905" s="125"/>
      <c r="Q2905" s="642"/>
      <c r="R2905" s="538"/>
      <c r="S2905" s="538"/>
      <c r="T2905" s="538"/>
      <c r="U2905" s="538"/>
      <c r="V2905" s="538"/>
      <c r="W2905" s="532"/>
      <c r="X2905" s="143"/>
      <c r="Y2905" s="143"/>
      <c r="Z2905" s="553"/>
      <c r="AA2905" s="553"/>
      <c r="AB2905" s="532"/>
      <c r="AC2905" s="594"/>
      <c r="AD2905" s="125"/>
      <c r="AE2905" s="848"/>
      <c r="AF2905" s="932"/>
      <c r="AG2905" s="125"/>
      <c r="AH2905" s="125"/>
      <c r="AI2905" s="642"/>
      <c r="AJ2905" s="538"/>
      <c r="AK2905" s="538"/>
      <c r="AL2905" s="538"/>
      <c r="AM2905" s="538"/>
      <c r="AN2905" s="538"/>
      <c r="AO2905" s="532"/>
      <c r="AP2905" s="143"/>
      <c r="AQ2905" s="143"/>
      <c r="AR2905" s="553"/>
      <c r="AS2905" s="553"/>
      <c r="AT2905" s="532"/>
      <c r="AU2905" s="594"/>
      <c r="AV2905" s="125"/>
      <c r="AW2905" s="848"/>
      <c r="AX2905" s="124"/>
      <c r="AY2905" s="6"/>
      <c r="AZ2905" s="6"/>
      <c r="BA2905" s="341"/>
      <c r="BB2905" s="311"/>
      <c r="BC2905" s="6"/>
      <c r="BD2905" s="6"/>
      <c r="BE2905" s="341"/>
      <c r="BF2905" s="41"/>
      <c r="BG2905" s="826"/>
      <c r="BH2905" s="607"/>
      <c r="BI2905" s="41"/>
      <c r="BJ2905" s="41"/>
      <c r="BK2905" s="41"/>
      <c r="BL2905" s="41"/>
      <c r="BM2905" s="41"/>
      <c r="BN2905" s="41"/>
    </row>
    <row r="2906" spans="1:66" ht="12.75" customHeight="1" x14ac:dyDescent="0.25">
      <c r="A2906" s="21"/>
      <c r="B2906" s="112"/>
      <c r="C2906" s="116"/>
      <c r="D2906" s="623"/>
      <c r="E2906" s="278"/>
      <c r="F2906" s="116"/>
      <c r="G2906" s="694"/>
      <c r="H2906" s="878"/>
      <c r="I2906" s="397"/>
      <c r="J2906" s="380"/>
      <c r="K2906" s="410" t="s">
        <v>58</v>
      </c>
      <c r="L2906" s="738"/>
      <c r="M2906" s="739"/>
      <c r="N2906" s="932"/>
      <c r="O2906" s="125"/>
      <c r="P2906" s="125"/>
      <c r="Q2906" s="642"/>
      <c r="R2906" s="538"/>
      <c r="S2906" s="538"/>
      <c r="T2906" s="538"/>
      <c r="U2906" s="538"/>
      <c r="V2906" s="538"/>
      <c r="W2906" s="532"/>
      <c r="X2906" s="143"/>
      <c r="Y2906" s="143"/>
      <c r="Z2906" s="553"/>
      <c r="AA2906" s="553"/>
      <c r="AB2906" s="532"/>
      <c r="AC2906" s="594"/>
      <c r="AD2906" s="125"/>
      <c r="AE2906" s="848"/>
      <c r="AF2906" s="932"/>
      <c r="AG2906" s="125"/>
      <c r="AH2906" s="125"/>
      <c r="AI2906" s="642"/>
      <c r="AJ2906" s="538"/>
      <c r="AK2906" s="538"/>
      <c r="AL2906" s="538"/>
      <c r="AM2906" s="538"/>
      <c r="AN2906" s="538"/>
      <c r="AO2906" s="532"/>
      <c r="AP2906" s="143"/>
      <c r="AQ2906" s="143"/>
      <c r="AR2906" s="553"/>
      <c r="AS2906" s="553"/>
      <c r="AT2906" s="532"/>
      <c r="AU2906" s="594"/>
      <c r="AV2906" s="125"/>
      <c r="AW2906" s="848"/>
      <c r="AX2906" s="124"/>
      <c r="AY2906" s="6"/>
      <c r="AZ2906" s="6"/>
      <c r="BA2906" s="341"/>
      <c r="BB2906" s="311"/>
      <c r="BC2906" s="6"/>
      <c r="BD2906" s="6"/>
      <c r="BE2906" s="341"/>
      <c r="BG2906" s="826"/>
      <c r="BH2906" s="607"/>
    </row>
    <row r="2907" spans="1:66" ht="12.75" customHeight="1" x14ac:dyDescent="0.25">
      <c r="A2907" s="21"/>
      <c r="B2907" s="112"/>
      <c r="C2907" s="116"/>
      <c r="D2907" s="623"/>
      <c r="E2907" s="278"/>
      <c r="F2907" s="116"/>
      <c r="G2907" s="694"/>
      <c r="H2907" s="878"/>
      <c r="I2907" s="397"/>
      <c r="J2907" s="380"/>
      <c r="K2907" s="408"/>
      <c r="L2907" s="738"/>
      <c r="M2907" s="739"/>
      <c r="N2907" s="932"/>
      <c r="O2907" s="125"/>
      <c r="P2907" s="125"/>
      <c r="Q2907" s="642"/>
      <c r="R2907" s="538"/>
      <c r="S2907" s="538"/>
      <c r="T2907" s="538"/>
      <c r="U2907" s="538"/>
      <c r="V2907" s="538"/>
      <c r="W2907" s="532"/>
      <c r="X2907" s="143"/>
      <c r="Y2907" s="143"/>
      <c r="Z2907" s="553"/>
      <c r="AA2907" s="553"/>
      <c r="AB2907" s="532"/>
      <c r="AC2907" s="594"/>
      <c r="AD2907" s="125"/>
      <c r="AE2907" s="848"/>
      <c r="AF2907" s="932"/>
      <c r="AG2907" s="125"/>
      <c r="AH2907" s="125"/>
      <c r="AI2907" s="642"/>
      <c r="AJ2907" s="538"/>
      <c r="AK2907" s="538"/>
      <c r="AL2907" s="538"/>
      <c r="AM2907" s="538"/>
      <c r="AN2907" s="538"/>
      <c r="AO2907" s="532"/>
      <c r="AP2907" s="143"/>
      <c r="AQ2907" s="143"/>
      <c r="AR2907" s="553"/>
      <c r="AS2907" s="553"/>
      <c r="AT2907" s="532"/>
      <c r="AU2907" s="594"/>
      <c r="AV2907" s="125"/>
      <c r="AW2907" s="848"/>
      <c r="AX2907" s="124"/>
      <c r="AY2907" s="6"/>
      <c r="AZ2907" s="6"/>
      <c r="BA2907" s="341"/>
      <c r="BB2907" s="311"/>
      <c r="BC2907" s="6"/>
      <c r="BD2907" s="6"/>
      <c r="BE2907" s="341"/>
      <c r="BG2907" s="826"/>
      <c r="BH2907" s="607"/>
    </row>
    <row r="2908" spans="1:66" ht="35.1" customHeight="1" x14ac:dyDescent="0.25">
      <c r="A2908" s="222" t="s">
        <v>6127</v>
      </c>
      <c r="B2908" s="112" t="s">
        <v>5015</v>
      </c>
      <c r="C2908" s="116" t="s">
        <v>0</v>
      </c>
      <c r="D2908" s="620">
        <v>1000</v>
      </c>
      <c r="E2908" s="278"/>
      <c r="F2908" s="116">
        <v>12</v>
      </c>
      <c r="G2908" s="700"/>
      <c r="H2908" s="888" t="str">
        <f t="shared" si="4355"/>
        <v>110</v>
      </c>
      <c r="I2908" s="580">
        <v>85112000</v>
      </c>
      <c r="J2908" s="689" t="s">
        <v>5823</v>
      </c>
      <c r="K2908" s="411" t="s">
        <v>5824</v>
      </c>
      <c r="L2908" s="733">
        <v>0</v>
      </c>
      <c r="M2908" s="734">
        <v>0</v>
      </c>
      <c r="N2908" s="931"/>
      <c r="O2908" s="530">
        <f t="shared" ref="O2908:O2910" si="4405">IF(N2908&gt;L2908,"0 ",N2908-L2908)</f>
        <v>0</v>
      </c>
      <c r="P2908" s="530">
        <f t="shared" ref="P2908:P2910" si="4406">IF(N2908&lt;L2908,"0 ",N2908-L2908)</f>
        <v>0</v>
      </c>
      <c r="Q2908" s="646"/>
      <c r="R2908" s="536"/>
      <c r="S2908" s="536"/>
      <c r="T2908" s="536"/>
      <c r="U2908" s="536"/>
      <c r="V2908" s="536"/>
      <c r="W2908" s="683" t="str">
        <f t="shared" ref="W2908:W2910" si="4407">IF(SUM(Q2908:V2908)=X2908,"OK",SUM(Q2908:V2908)-X2908)</f>
        <v>OK</v>
      </c>
      <c r="X2908" s="141"/>
      <c r="Y2908" s="141"/>
      <c r="Z2908" s="552"/>
      <c r="AA2908" s="552"/>
      <c r="AB2908" s="683" t="str">
        <f t="shared" ref="AB2908:AB2910" si="4408">IF(SUM(Z2908:AA2908)=AC2908,"OK",SUM(Z2908:AA2908)-AC2908)</f>
        <v>OK</v>
      </c>
      <c r="AC2908" s="593"/>
      <c r="AD2908" s="530">
        <f t="shared" ref="AD2908:AD2910" si="4409">X2908+Y2908+AC2908</f>
        <v>0</v>
      </c>
      <c r="AE2908" s="842">
        <f t="shared" ref="AE2908:AE2910" si="4410">N2908+AD2908</f>
        <v>0</v>
      </c>
      <c r="AF2908" s="931"/>
      <c r="AG2908" s="530">
        <f t="shared" ref="AG2908:AG2910" si="4411">IF(AF2908&gt;M2908,"0 ",AF2908-M2908)</f>
        <v>0</v>
      </c>
      <c r="AH2908" s="530">
        <f t="shared" ref="AH2908:AH2910" si="4412">IF(AF2908&lt;M2908,"0 ",AF2908-M2908)</f>
        <v>0</v>
      </c>
      <c r="AI2908" s="641"/>
      <c r="AJ2908" s="537"/>
      <c r="AK2908" s="537"/>
      <c r="AL2908" s="537"/>
      <c r="AM2908" s="537"/>
      <c r="AN2908" s="537"/>
      <c r="AO2908" s="683" t="str">
        <f t="shared" ref="AO2908:AO2910" si="4413">IF(SUM(AI2908:AN2908)=AP2908,"OK",SUM(AI2908:AN2908)-AP2908)</f>
        <v>OK</v>
      </c>
      <c r="AP2908" s="141"/>
      <c r="AQ2908" s="141"/>
      <c r="AR2908" s="552"/>
      <c r="AS2908" s="552"/>
      <c r="AT2908" s="683" t="str">
        <f t="shared" ref="AT2908:AT2910" si="4414">IF(SUM(AR2908:AS2908)=AU2908,"OK",SUM(AR2908:AS2908)-AU2908)</f>
        <v>OK</v>
      </c>
      <c r="AU2908" s="593"/>
      <c r="AV2908" s="530">
        <f t="shared" ref="AV2908:AV2910" si="4415">AP2908+AQ2908+AU2908</f>
        <v>0</v>
      </c>
      <c r="AW2908" s="842">
        <f t="shared" ref="AW2908:AW2910" si="4416">AF2908+AV2908</f>
        <v>0</v>
      </c>
      <c r="AX2908" s="115">
        <f>L2908</f>
        <v>0</v>
      </c>
      <c r="AY2908" s="5">
        <f>AE2908</f>
        <v>0</v>
      </c>
      <c r="AZ2908" s="7">
        <f>AY2908-AX2908</f>
        <v>0</v>
      </c>
      <c r="BA2908" s="335" t="e">
        <f>AZ2908/AX2908</f>
        <v>#DIV/0!</v>
      </c>
      <c r="BB2908" s="23">
        <f>M2908</f>
        <v>0</v>
      </c>
      <c r="BC2908" s="5">
        <f>AW2908</f>
        <v>0</v>
      </c>
      <c r="BD2908" s="7">
        <f>BC2908-BB2908</f>
        <v>0</v>
      </c>
      <c r="BE2908" s="335" t="e">
        <f>BD2908/BB2908</f>
        <v>#DIV/0!</v>
      </c>
      <c r="BG2908" s="826" t="str">
        <f>RIGHT(LEFT(I2908,3),2)&amp;"."&amp;RIGHT(LEFT(I2908,5),2)</f>
        <v>51.12</v>
      </c>
      <c r="BH2908" s="607" t="b">
        <f>COUNTIF('Codes SEC'!$B$2:$B$250,Ministres!BG2908)&gt;0</f>
        <v>1</v>
      </c>
    </row>
    <row r="2909" spans="1:66" ht="30.6" x14ac:dyDescent="0.25">
      <c r="A2909" s="222" t="s">
        <v>6127</v>
      </c>
      <c r="B2909" s="112">
        <v>18</v>
      </c>
      <c r="C2909" s="116" t="s">
        <v>0</v>
      </c>
      <c r="D2909" s="620">
        <v>1000</v>
      </c>
      <c r="E2909" s="278"/>
      <c r="F2909" s="116">
        <v>18</v>
      </c>
      <c r="G2909" s="694">
        <v>1</v>
      </c>
      <c r="H2909" s="878" t="str">
        <f t="shared" si="4355"/>
        <v>110</v>
      </c>
      <c r="I2909" s="397" t="s">
        <v>3285</v>
      </c>
      <c r="J2909" s="380" t="s">
        <v>3049</v>
      </c>
      <c r="K2909" s="415" t="s">
        <v>722</v>
      </c>
      <c r="L2909" s="733">
        <v>0</v>
      </c>
      <c r="M2909" s="734">
        <v>0</v>
      </c>
      <c r="N2909" s="931"/>
      <c r="O2909" s="530">
        <f t="shared" si="4405"/>
        <v>0</v>
      </c>
      <c r="P2909" s="530">
        <f t="shared" si="4406"/>
        <v>0</v>
      </c>
      <c r="Q2909" s="646"/>
      <c r="R2909" s="536"/>
      <c r="S2909" s="536"/>
      <c r="T2909" s="536"/>
      <c r="U2909" s="536"/>
      <c r="V2909" s="536"/>
      <c r="W2909" s="683" t="str">
        <f t="shared" si="4407"/>
        <v>OK</v>
      </c>
      <c r="X2909" s="141"/>
      <c r="Y2909" s="141"/>
      <c r="Z2909" s="552"/>
      <c r="AA2909" s="552"/>
      <c r="AB2909" s="683" t="str">
        <f t="shared" si="4408"/>
        <v>OK</v>
      </c>
      <c r="AC2909" s="593"/>
      <c r="AD2909" s="530">
        <f t="shared" si="4409"/>
        <v>0</v>
      </c>
      <c r="AE2909" s="842">
        <f t="shared" si="4410"/>
        <v>0</v>
      </c>
      <c r="AF2909" s="931"/>
      <c r="AG2909" s="530">
        <f t="shared" si="4411"/>
        <v>0</v>
      </c>
      <c r="AH2909" s="530">
        <f t="shared" si="4412"/>
        <v>0</v>
      </c>
      <c r="AI2909" s="641"/>
      <c r="AJ2909" s="537"/>
      <c r="AK2909" s="537"/>
      <c r="AL2909" s="537"/>
      <c r="AM2909" s="537"/>
      <c r="AN2909" s="537"/>
      <c r="AO2909" s="683" t="str">
        <f t="shared" si="4413"/>
        <v>OK</v>
      </c>
      <c r="AP2909" s="141"/>
      <c r="AQ2909" s="141"/>
      <c r="AR2909" s="552"/>
      <c r="AS2909" s="552"/>
      <c r="AT2909" s="683" t="str">
        <f t="shared" si="4414"/>
        <v>OK</v>
      </c>
      <c r="AU2909" s="593"/>
      <c r="AV2909" s="530">
        <f t="shared" si="4415"/>
        <v>0</v>
      </c>
      <c r="AW2909" s="842">
        <f t="shared" si="4416"/>
        <v>0</v>
      </c>
      <c r="AX2909" s="115">
        <f>L2909</f>
        <v>0</v>
      </c>
      <c r="AY2909" s="5">
        <f>AE2909</f>
        <v>0</v>
      </c>
      <c r="AZ2909" s="7">
        <f>AY2909-AX2909</f>
        <v>0</v>
      </c>
      <c r="BA2909" s="335" t="e">
        <f>AZ2909/AX2909</f>
        <v>#DIV/0!</v>
      </c>
      <c r="BB2909" s="23">
        <f>M2909</f>
        <v>0</v>
      </c>
      <c r="BC2909" s="5">
        <f>AW2909</f>
        <v>0</v>
      </c>
      <c r="BD2909" s="7">
        <f>BC2909-BB2909</f>
        <v>0</v>
      </c>
      <c r="BE2909" s="335" t="e">
        <f>BD2909/BB2909</f>
        <v>#DIV/0!</v>
      </c>
      <c r="BG2909" s="826" t="str">
        <f>RIGHT(LEFT(I2909,3),2)&amp;"."&amp;RIGHT(LEFT(I2909,5),2)</f>
        <v>61.41</v>
      </c>
      <c r="BH2909" s="607" t="b">
        <f>COUNTIF('Codes SEC'!$B$2:$B$250,Ministres!BG2909)&gt;0</f>
        <v>1</v>
      </c>
    </row>
    <row r="2910" spans="1:66" ht="30.6" x14ac:dyDescent="0.25">
      <c r="A2910" s="222" t="s">
        <v>6127</v>
      </c>
      <c r="B2910" s="112">
        <v>18</v>
      </c>
      <c r="C2910" s="116" t="s">
        <v>0</v>
      </c>
      <c r="D2910" s="620">
        <v>1000</v>
      </c>
      <c r="E2910" s="278"/>
      <c r="F2910" s="116">
        <v>12</v>
      </c>
      <c r="G2910" s="694">
        <v>1</v>
      </c>
      <c r="H2910" s="878" t="str">
        <f t="shared" si="4355"/>
        <v>110</v>
      </c>
      <c r="I2910" s="397" t="s">
        <v>3285</v>
      </c>
      <c r="J2910" s="380" t="s">
        <v>3050</v>
      </c>
      <c r="K2910" s="493" t="s">
        <v>651</v>
      </c>
      <c r="L2910" s="733">
        <v>1617</v>
      </c>
      <c r="M2910" s="734">
        <v>1617</v>
      </c>
      <c r="N2910" s="931"/>
      <c r="O2910" s="530">
        <f t="shared" si="4405"/>
        <v>-1617</v>
      </c>
      <c r="P2910" s="530" t="str">
        <f t="shared" si="4406"/>
        <v xml:space="preserve">0 </v>
      </c>
      <c r="Q2910" s="646"/>
      <c r="R2910" s="536"/>
      <c r="S2910" s="536"/>
      <c r="T2910" s="536"/>
      <c r="U2910" s="536"/>
      <c r="V2910" s="536"/>
      <c r="W2910" s="683" t="str">
        <f t="shared" si="4407"/>
        <v>OK</v>
      </c>
      <c r="X2910" s="141"/>
      <c r="Y2910" s="141"/>
      <c r="Z2910" s="552"/>
      <c r="AA2910" s="552"/>
      <c r="AB2910" s="683" t="str">
        <f t="shared" si="4408"/>
        <v>OK</v>
      </c>
      <c r="AC2910" s="593"/>
      <c r="AD2910" s="530">
        <f t="shared" si="4409"/>
        <v>0</v>
      </c>
      <c r="AE2910" s="842">
        <f t="shared" si="4410"/>
        <v>0</v>
      </c>
      <c r="AF2910" s="931"/>
      <c r="AG2910" s="530">
        <f t="shared" si="4411"/>
        <v>-1617</v>
      </c>
      <c r="AH2910" s="530" t="str">
        <f t="shared" si="4412"/>
        <v xml:space="preserve">0 </v>
      </c>
      <c r="AI2910" s="641"/>
      <c r="AJ2910" s="537"/>
      <c r="AK2910" s="537"/>
      <c r="AL2910" s="537"/>
      <c r="AM2910" s="537"/>
      <c r="AN2910" s="537"/>
      <c r="AO2910" s="683" t="str">
        <f t="shared" si="4413"/>
        <v>OK</v>
      </c>
      <c r="AP2910" s="141"/>
      <c r="AQ2910" s="141"/>
      <c r="AR2910" s="552"/>
      <c r="AS2910" s="552"/>
      <c r="AT2910" s="683" t="str">
        <f t="shared" si="4414"/>
        <v>OK</v>
      </c>
      <c r="AU2910" s="593"/>
      <c r="AV2910" s="530">
        <f t="shared" si="4415"/>
        <v>0</v>
      </c>
      <c r="AW2910" s="842">
        <f t="shared" si="4416"/>
        <v>0</v>
      </c>
      <c r="AX2910" s="115">
        <f>L2910</f>
        <v>1617</v>
      </c>
      <c r="AY2910" s="5">
        <f>AE2910</f>
        <v>0</v>
      </c>
      <c r="AZ2910" s="7">
        <f>AY2910-AX2910</f>
        <v>-1617</v>
      </c>
      <c r="BA2910" s="335">
        <f>AZ2910/AX2910</f>
        <v>-1</v>
      </c>
      <c r="BB2910" s="23">
        <f>M2910</f>
        <v>1617</v>
      </c>
      <c r="BC2910" s="5">
        <f>AW2910</f>
        <v>0</v>
      </c>
      <c r="BD2910" s="7">
        <f>BC2910-BB2910</f>
        <v>-1617</v>
      </c>
      <c r="BE2910" s="335">
        <f>BD2910/BB2910</f>
        <v>-1</v>
      </c>
      <c r="BG2910" s="826" t="str">
        <f>RIGHT(LEFT(I2910,3),2)&amp;"."&amp;RIGHT(LEFT(I2910,5),2)</f>
        <v>61.41</v>
      </c>
      <c r="BH2910" s="607" t="b">
        <f>COUNTIF('Codes SEC'!$B$2:$B$250,Ministres!BG2910)&gt;0</f>
        <v>1</v>
      </c>
    </row>
    <row r="2911" spans="1:66" ht="12.75" customHeight="1" x14ac:dyDescent="0.25">
      <c r="A2911" s="227"/>
      <c r="B2911" s="209"/>
      <c r="C2911" s="253"/>
      <c r="D2911" s="625"/>
      <c r="E2911" s="280"/>
      <c r="F2911" s="253"/>
      <c r="G2911" s="695"/>
      <c r="H2911" s="886"/>
      <c r="I2911" s="403"/>
      <c r="J2911" s="381"/>
      <c r="K2911" s="514" t="s">
        <v>59</v>
      </c>
      <c r="L2911" s="318">
        <f t="shared" ref="L2911:P2911" si="4417">L2908+L2909+L2910</f>
        <v>1617</v>
      </c>
      <c r="M2911" s="737">
        <f t="shared" si="4417"/>
        <v>1617</v>
      </c>
      <c r="N2911" s="930">
        <f t="shared" si="4417"/>
        <v>0</v>
      </c>
      <c r="O2911" s="790">
        <f t="shared" si="4417"/>
        <v>-1617</v>
      </c>
      <c r="P2911" s="790">
        <f t="shared" si="4417"/>
        <v>0</v>
      </c>
      <c r="Q2911" s="787">
        <f t="shared" ref="Q2911:BE2911" si="4418">Q2908+Q2909+Q2910</f>
        <v>0</v>
      </c>
      <c r="R2911" s="648">
        <f t="shared" si="4418"/>
        <v>0</v>
      </c>
      <c r="S2911" s="648">
        <f t="shared" si="4418"/>
        <v>0</v>
      </c>
      <c r="T2911" s="648">
        <f t="shared" si="4418"/>
        <v>0</v>
      </c>
      <c r="U2911" s="648">
        <f t="shared" si="4418"/>
        <v>0</v>
      </c>
      <c r="V2911" s="648">
        <f t="shared" si="4418"/>
        <v>0</v>
      </c>
      <c r="W2911" s="790"/>
      <c r="X2911" s="649">
        <f t="shared" si="4418"/>
        <v>0</v>
      </c>
      <c r="Y2911" s="649">
        <f t="shared" si="4418"/>
        <v>0</v>
      </c>
      <c r="Z2911" s="648">
        <f t="shared" si="4418"/>
        <v>0</v>
      </c>
      <c r="AA2911" s="648">
        <f t="shared" si="4418"/>
        <v>0</v>
      </c>
      <c r="AB2911" s="790"/>
      <c r="AC2911" s="649">
        <f t="shared" si="4418"/>
        <v>0</v>
      </c>
      <c r="AD2911" s="790">
        <f>AD2908+AD2909+AD2910</f>
        <v>0</v>
      </c>
      <c r="AE2911" s="843">
        <f>AE2908+AE2909+AE2910</f>
        <v>0</v>
      </c>
      <c r="AF2911" s="930">
        <f t="shared" ref="AF2911:AH2911" si="4419">AF2908+AF2909+AF2910</f>
        <v>0</v>
      </c>
      <c r="AG2911" s="790">
        <f t="shared" si="4419"/>
        <v>-1617</v>
      </c>
      <c r="AH2911" s="790">
        <f t="shared" si="4419"/>
        <v>0</v>
      </c>
      <c r="AI2911" s="787">
        <f t="shared" si="4418"/>
        <v>0</v>
      </c>
      <c r="AJ2911" s="648">
        <f t="shared" si="4418"/>
        <v>0</v>
      </c>
      <c r="AK2911" s="648">
        <f t="shared" si="4418"/>
        <v>0</v>
      </c>
      <c r="AL2911" s="648">
        <f t="shared" si="4418"/>
        <v>0</v>
      </c>
      <c r="AM2911" s="648">
        <f t="shared" si="4418"/>
        <v>0</v>
      </c>
      <c r="AN2911" s="648">
        <f t="shared" si="4418"/>
        <v>0</v>
      </c>
      <c r="AO2911" s="790"/>
      <c r="AP2911" s="649">
        <f t="shared" si="4418"/>
        <v>0</v>
      </c>
      <c r="AQ2911" s="649">
        <f t="shared" si="4418"/>
        <v>0</v>
      </c>
      <c r="AR2911" s="648">
        <f t="shared" si="4418"/>
        <v>0</v>
      </c>
      <c r="AS2911" s="648">
        <f t="shared" si="4418"/>
        <v>0</v>
      </c>
      <c r="AT2911" s="790"/>
      <c r="AU2911" s="649">
        <f t="shared" si="4418"/>
        <v>0</v>
      </c>
      <c r="AV2911" s="790">
        <f t="shared" ref="AV2911" si="4420">AV2908+AV2909+AV2910</f>
        <v>0</v>
      </c>
      <c r="AW2911" s="843">
        <f t="shared" si="4418"/>
        <v>0</v>
      </c>
      <c r="AX2911" s="336">
        <f t="shared" si="4418"/>
        <v>1617</v>
      </c>
      <c r="AY2911" s="337">
        <f t="shared" si="4418"/>
        <v>0</v>
      </c>
      <c r="AZ2911" s="338">
        <f t="shared" si="4418"/>
        <v>-1617</v>
      </c>
      <c r="BA2911" s="339" t="e">
        <f t="shared" si="4418"/>
        <v>#DIV/0!</v>
      </c>
      <c r="BB2911" s="322">
        <f t="shared" si="4418"/>
        <v>1617</v>
      </c>
      <c r="BC2911" s="337">
        <f t="shared" si="4418"/>
        <v>0</v>
      </c>
      <c r="BD2911" s="338">
        <f t="shared" si="4418"/>
        <v>-1617</v>
      </c>
      <c r="BE2911" s="339" t="e">
        <f t="shared" si="4418"/>
        <v>#DIV/0!</v>
      </c>
      <c r="BG2911" s="826"/>
      <c r="BH2911" s="607"/>
    </row>
    <row r="2912" spans="1:66" ht="12.75" customHeight="1" x14ac:dyDescent="0.25">
      <c r="A2912" s="226"/>
      <c r="B2912" s="207"/>
      <c r="C2912" s="254"/>
      <c r="D2912" s="300"/>
      <c r="E2912" s="276"/>
      <c r="F2912" s="300"/>
      <c r="G2912" s="696"/>
      <c r="H2912" s="887"/>
      <c r="I2912" s="444"/>
      <c r="J2912" s="393"/>
      <c r="K2912" s="484" t="s">
        <v>3680</v>
      </c>
      <c r="L2912" s="729">
        <f t="shared" ref="L2912:P2912" si="4421">L2904+L2911</f>
        <v>344624</v>
      </c>
      <c r="M2912" s="730">
        <f t="shared" si="4421"/>
        <v>344624</v>
      </c>
      <c r="N2912" s="844">
        <f t="shared" si="4421"/>
        <v>0</v>
      </c>
      <c r="O2912" s="665">
        <f t="shared" si="4421"/>
        <v>-344624</v>
      </c>
      <c r="P2912" s="665">
        <f t="shared" si="4421"/>
        <v>0</v>
      </c>
      <c r="Q2912" s="638">
        <f t="shared" ref="Q2912:AA2912" si="4422">Q2904+Q2911</f>
        <v>0</v>
      </c>
      <c r="R2912" s="130">
        <f t="shared" si="4422"/>
        <v>0</v>
      </c>
      <c r="S2912" s="130">
        <f t="shared" si="4422"/>
        <v>0</v>
      </c>
      <c r="T2912" s="130">
        <f t="shared" si="4422"/>
        <v>0</v>
      </c>
      <c r="U2912" s="130">
        <f t="shared" si="4422"/>
        <v>0</v>
      </c>
      <c r="V2912" s="130">
        <f t="shared" si="4422"/>
        <v>0</v>
      </c>
      <c r="W2912" s="665"/>
      <c r="X2912" s="130">
        <f t="shared" si="4422"/>
        <v>0</v>
      </c>
      <c r="Y2912" s="130">
        <f t="shared" si="4422"/>
        <v>0</v>
      </c>
      <c r="Z2912" s="130">
        <f t="shared" si="4422"/>
        <v>0</v>
      </c>
      <c r="AA2912" s="130">
        <f t="shared" si="4422"/>
        <v>0</v>
      </c>
      <c r="AB2912" s="665"/>
      <c r="AC2912" s="130">
        <f t="shared" ref="AC2912" si="4423">AC2904+AC2911</f>
        <v>0</v>
      </c>
      <c r="AD2912" s="665">
        <f>AD2904+AD2911</f>
        <v>0</v>
      </c>
      <c r="AE2912" s="845">
        <f>AE2904+AE2911</f>
        <v>0</v>
      </c>
      <c r="AF2912" s="844">
        <f t="shared" ref="AF2912:AH2912" si="4424">AF2904+AF2911</f>
        <v>0</v>
      </c>
      <c r="AG2912" s="665">
        <f t="shared" si="4424"/>
        <v>-344624</v>
      </c>
      <c r="AH2912" s="665">
        <f t="shared" si="4424"/>
        <v>0</v>
      </c>
      <c r="AI2912" s="638">
        <f t="shared" ref="AI2912:AS2912" si="4425">AI2904+AI2911</f>
        <v>0</v>
      </c>
      <c r="AJ2912" s="130">
        <f t="shared" si="4425"/>
        <v>0</v>
      </c>
      <c r="AK2912" s="130">
        <f t="shared" si="4425"/>
        <v>0</v>
      </c>
      <c r="AL2912" s="130">
        <f t="shared" si="4425"/>
        <v>0</v>
      </c>
      <c r="AM2912" s="130">
        <f t="shared" si="4425"/>
        <v>0</v>
      </c>
      <c r="AN2912" s="130">
        <f t="shared" si="4425"/>
        <v>0</v>
      </c>
      <c r="AO2912" s="665"/>
      <c r="AP2912" s="130">
        <f t="shared" si="4425"/>
        <v>0</v>
      </c>
      <c r="AQ2912" s="130">
        <f t="shared" si="4425"/>
        <v>0</v>
      </c>
      <c r="AR2912" s="130">
        <f t="shared" si="4425"/>
        <v>0</v>
      </c>
      <c r="AS2912" s="130">
        <f t="shared" si="4425"/>
        <v>0</v>
      </c>
      <c r="AT2912" s="665"/>
      <c r="AU2912" s="130">
        <f t="shared" ref="AU2912:BE2912" si="4426">AU2904+AU2911</f>
        <v>0</v>
      </c>
      <c r="AV2912" s="665">
        <f t="shared" ref="AV2912" si="4427">AV2904+AV2911</f>
        <v>0</v>
      </c>
      <c r="AW2912" s="845">
        <f t="shared" si="4426"/>
        <v>0</v>
      </c>
      <c r="AX2912" s="314">
        <f t="shared" si="4426"/>
        <v>344624</v>
      </c>
      <c r="AY2912" s="131">
        <f t="shared" si="4426"/>
        <v>0</v>
      </c>
      <c r="AZ2912" s="132">
        <f t="shared" si="4426"/>
        <v>-344624</v>
      </c>
      <c r="BA2912" s="340" t="e">
        <f t="shared" si="4426"/>
        <v>#DIV/0!</v>
      </c>
      <c r="BB2912" s="310">
        <f t="shared" si="4426"/>
        <v>344624</v>
      </c>
      <c r="BC2912" s="131">
        <f t="shared" si="4426"/>
        <v>0</v>
      </c>
      <c r="BD2912" s="132">
        <f t="shared" si="4426"/>
        <v>-344624</v>
      </c>
      <c r="BE2912" s="340" t="e">
        <f t="shared" si="4426"/>
        <v>#DIV/0!</v>
      </c>
      <c r="BG2912" s="826"/>
      <c r="BH2912" s="607"/>
    </row>
    <row r="2913" spans="1:66" ht="12.75" customHeight="1" x14ac:dyDescent="0.25">
      <c r="A2913" s="222"/>
      <c r="C2913" s="116"/>
      <c r="D2913" s="620"/>
      <c r="F2913" s="117"/>
      <c r="G2913" s="690"/>
      <c r="H2913" s="878"/>
      <c r="I2913" s="397"/>
      <c r="J2913" s="380"/>
      <c r="K2913" s="405" t="s">
        <v>208</v>
      </c>
      <c r="L2913" s="731">
        <v>0</v>
      </c>
      <c r="M2913" s="732">
        <v>0</v>
      </c>
      <c r="N2913" s="929">
        <v>0</v>
      </c>
      <c r="O2913" s="530">
        <v>0</v>
      </c>
      <c r="P2913" s="530">
        <v>0</v>
      </c>
      <c r="Q2913" s="641">
        <v>0</v>
      </c>
      <c r="R2913" s="537">
        <v>0</v>
      </c>
      <c r="S2913" s="537">
        <v>0</v>
      </c>
      <c r="T2913" s="537">
        <v>0</v>
      </c>
      <c r="U2913" s="537">
        <v>0</v>
      </c>
      <c r="V2913" s="537">
        <v>0</v>
      </c>
      <c r="W2913" s="530"/>
      <c r="X2913" s="142">
        <v>0</v>
      </c>
      <c r="Y2913" s="142">
        <v>0</v>
      </c>
      <c r="Z2913" s="537">
        <v>0</v>
      </c>
      <c r="AA2913" s="537">
        <v>0</v>
      </c>
      <c r="AB2913" s="530"/>
      <c r="AC2913" s="142">
        <v>0</v>
      </c>
      <c r="AD2913" s="530">
        <v>0</v>
      </c>
      <c r="AE2913" s="842">
        <v>0</v>
      </c>
      <c r="AF2913" s="929">
        <v>0</v>
      </c>
      <c r="AG2913" s="530">
        <v>0</v>
      </c>
      <c r="AH2913" s="530">
        <v>0</v>
      </c>
      <c r="AI2913" s="641">
        <v>0</v>
      </c>
      <c r="AJ2913" s="537">
        <v>0</v>
      </c>
      <c r="AK2913" s="537">
        <v>0</v>
      </c>
      <c r="AL2913" s="537">
        <v>0</v>
      </c>
      <c r="AM2913" s="537">
        <v>0</v>
      </c>
      <c r="AN2913" s="537">
        <v>0</v>
      </c>
      <c r="AO2913" s="530"/>
      <c r="AP2913" s="142">
        <v>0</v>
      </c>
      <c r="AQ2913" s="142">
        <v>0</v>
      </c>
      <c r="AR2913" s="537">
        <v>0</v>
      </c>
      <c r="AS2913" s="537">
        <v>0</v>
      </c>
      <c r="AT2913" s="530"/>
      <c r="AU2913" s="142">
        <v>0</v>
      </c>
      <c r="AV2913" s="530">
        <v>0</v>
      </c>
      <c r="AW2913" s="842">
        <v>0</v>
      </c>
      <c r="AX2913" s="115">
        <v>0</v>
      </c>
      <c r="AY2913" s="5">
        <v>0</v>
      </c>
      <c r="AZ2913" s="5">
        <v>0</v>
      </c>
      <c r="BA2913" s="335">
        <v>0</v>
      </c>
      <c r="BB2913" s="23">
        <v>0</v>
      </c>
      <c r="BC2913" s="5">
        <v>0</v>
      </c>
      <c r="BD2913" s="5">
        <v>0</v>
      </c>
      <c r="BE2913" s="335">
        <v>0</v>
      </c>
      <c r="BG2913" s="826"/>
      <c r="BH2913" s="607"/>
    </row>
    <row r="2914" spans="1:66" s="4" customFormat="1" ht="12.75" customHeight="1" x14ac:dyDescent="0.25">
      <c r="A2914" s="21"/>
      <c r="B2914" s="112"/>
      <c r="C2914" s="116"/>
      <c r="D2914" s="623"/>
      <c r="E2914" s="278"/>
      <c r="F2914" s="116"/>
      <c r="G2914" s="694"/>
      <c r="H2914" s="878"/>
      <c r="I2914" s="397"/>
      <c r="J2914" s="380"/>
      <c r="K2914" s="405" t="s">
        <v>96</v>
      </c>
      <c r="L2914" s="738">
        <v>0</v>
      </c>
      <c r="M2914" s="739">
        <v>0</v>
      </c>
      <c r="N2914" s="929">
        <v>0</v>
      </c>
      <c r="O2914" s="530">
        <v>0</v>
      </c>
      <c r="P2914" s="530">
        <v>0</v>
      </c>
      <c r="Q2914" s="641">
        <v>0</v>
      </c>
      <c r="R2914" s="537">
        <v>0</v>
      </c>
      <c r="S2914" s="537">
        <v>0</v>
      </c>
      <c r="T2914" s="537">
        <v>0</v>
      </c>
      <c r="U2914" s="537">
        <v>0</v>
      </c>
      <c r="V2914" s="537">
        <v>0</v>
      </c>
      <c r="W2914" s="530"/>
      <c r="X2914" s="142">
        <v>0</v>
      </c>
      <c r="Y2914" s="142">
        <v>0</v>
      </c>
      <c r="Z2914" s="537">
        <v>0</v>
      </c>
      <c r="AA2914" s="537">
        <v>0</v>
      </c>
      <c r="AB2914" s="530"/>
      <c r="AC2914" s="142">
        <v>0</v>
      </c>
      <c r="AD2914" s="530">
        <v>0</v>
      </c>
      <c r="AE2914" s="842">
        <v>0</v>
      </c>
      <c r="AF2914" s="929">
        <v>0</v>
      </c>
      <c r="AG2914" s="530">
        <v>0</v>
      </c>
      <c r="AH2914" s="530">
        <v>0</v>
      </c>
      <c r="AI2914" s="641">
        <v>0</v>
      </c>
      <c r="AJ2914" s="537">
        <v>0</v>
      </c>
      <c r="AK2914" s="537">
        <v>0</v>
      </c>
      <c r="AL2914" s="537">
        <v>0</v>
      </c>
      <c r="AM2914" s="537">
        <v>0</v>
      </c>
      <c r="AN2914" s="537">
        <v>0</v>
      </c>
      <c r="AO2914" s="530"/>
      <c r="AP2914" s="142">
        <v>0</v>
      </c>
      <c r="AQ2914" s="142">
        <v>0</v>
      </c>
      <c r="AR2914" s="537">
        <v>0</v>
      </c>
      <c r="AS2914" s="537">
        <v>0</v>
      </c>
      <c r="AT2914" s="530"/>
      <c r="AU2914" s="142">
        <v>0</v>
      </c>
      <c r="AV2914" s="530">
        <v>0</v>
      </c>
      <c r="AW2914" s="842">
        <v>0</v>
      </c>
      <c r="AX2914" s="115">
        <v>0</v>
      </c>
      <c r="AY2914" s="5">
        <v>0</v>
      </c>
      <c r="AZ2914" s="5">
        <v>0</v>
      </c>
      <c r="BA2914" s="335">
        <v>0</v>
      </c>
      <c r="BB2914" s="23">
        <v>0</v>
      </c>
      <c r="BC2914" s="5">
        <v>0</v>
      </c>
      <c r="BD2914" s="5">
        <v>0</v>
      </c>
      <c r="BE2914" s="335">
        <v>0</v>
      </c>
      <c r="BF2914" s="41"/>
      <c r="BG2914" s="826"/>
      <c r="BH2914" s="607"/>
      <c r="BI2914" s="41"/>
      <c r="BJ2914" s="41"/>
      <c r="BK2914" s="41"/>
      <c r="BL2914" s="41"/>
      <c r="BM2914" s="41"/>
      <c r="BN2914" s="41"/>
    </row>
    <row r="2915" spans="1:66" s="27" customFormat="1" ht="12.75" customHeight="1" x14ac:dyDescent="0.25">
      <c r="A2915" s="21"/>
      <c r="B2915" s="112"/>
      <c r="C2915" s="116"/>
      <c r="D2915" s="623"/>
      <c r="E2915" s="278"/>
      <c r="F2915" s="116"/>
      <c r="G2915" s="694"/>
      <c r="H2915" s="878"/>
      <c r="I2915" s="397"/>
      <c r="J2915" s="380"/>
      <c r="K2915" s="405" t="s">
        <v>209</v>
      </c>
      <c r="L2915" s="738">
        <v>0</v>
      </c>
      <c r="M2915" s="739">
        <v>0</v>
      </c>
      <c r="N2915" s="929">
        <v>0</v>
      </c>
      <c r="O2915" s="530">
        <v>0</v>
      </c>
      <c r="P2915" s="530">
        <v>0</v>
      </c>
      <c r="Q2915" s="641">
        <v>0</v>
      </c>
      <c r="R2915" s="537">
        <v>0</v>
      </c>
      <c r="S2915" s="537">
        <v>0</v>
      </c>
      <c r="T2915" s="537">
        <v>0</v>
      </c>
      <c r="U2915" s="537">
        <v>0</v>
      </c>
      <c r="V2915" s="537">
        <v>0</v>
      </c>
      <c r="W2915" s="530"/>
      <c r="X2915" s="142">
        <v>0</v>
      </c>
      <c r="Y2915" s="142">
        <v>0</v>
      </c>
      <c r="Z2915" s="537">
        <v>0</v>
      </c>
      <c r="AA2915" s="537">
        <v>0</v>
      </c>
      <c r="AB2915" s="530"/>
      <c r="AC2915" s="142">
        <v>0</v>
      </c>
      <c r="AD2915" s="530">
        <v>0</v>
      </c>
      <c r="AE2915" s="842">
        <v>0</v>
      </c>
      <c r="AF2915" s="929">
        <v>0</v>
      </c>
      <c r="AG2915" s="530">
        <v>0</v>
      </c>
      <c r="AH2915" s="530">
        <v>0</v>
      </c>
      <c r="AI2915" s="641">
        <v>0</v>
      </c>
      <c r="AJ2915" s="537">
        <v>0</v>
      </c>
      <c r="AK2915" s="537">
        <v>0</v>
      </c>
      <c r="AL2915" s="537">
        <v>0</v>
      </c>
      <c r="AM2915" s="537">
        <v>0</v>
      </c>
      <c r="AN2915" s="537">
        <v>0</v>
      </c>
      <c r="AO2915" s="530"/>
      <c r="AP2915" s="142">
        <v>0</v>
      </c>
      <c r="AQ2915" s="142">
        <v>0</v>
      </c>
      <c r="AR2915" s="537">
        <v>0</v>
      </c>
      <c r="AS2915" s="537">
        <v>0</v>
      </c>
      <c r="AT2915" s="530"/>
      <c r="AU2915" s="142">
        <v>0</v>
      </c>
      <c r="AV2915" s="530">
        <v>0</v>
      </c>
      <c r="AW2915" s="842">
        <v>0</v>
      </c>
      <c r="AX2915" s="115">
        <v>0</v>
      </c>
      <c r="AY2915" s="5">
        <v>0</v>
      </c>
      <c r="AZ2915" s="5">
        <v>0</v>
      </c>
      <c r="BA2915" s="335">
        <v>0</v>
      </c>
      <c r="BB2915" s="23">
        <v>0</v>
      </c>
      <c r="BC2915" s="5">
        <v>0</v>
      </c>
      <c r="BD2915" s="5">
        <v>0</v>
      </c>
      <c r="BE2915" s="335">
        <v>0</v>
      </c>
      <c r="BF2915" s="41"/>
      <c r="BG2915" s="826"/>
      <c r="BH2915" s="607"/>
      <c r="BI2915" s="40"/>
      <c r="BJ2915" s="40"/>
      <c r="BK2915" s="40"/>
      <c r="BL2915" s="40"/>
      <c r="BM2915" s="40"/>
      <c r="BN2915" s="40"/>
    </row>
    <row r="2916" spans="1:66" ht="12.75" customHeight="1" x14ac:dyDescent="0.25">
      <c r="A2916" s="21"/>
      <c r="B2916" s="112"/>
      <c r="C2916" s="116"/>
      <c r="D2916" s="623"/>
      <c r="E2916" s="278"/>
      <c r="F2916" s="116"/>
      <c r="G2916" s="694"/>
      <c r="H2916" s="878"/>
      <c r="I2916" s="397"/>
      <c r="J2916" s="380"/>
      <c r="K2916" s="405" t="s">
        <v>210</v>
      </c>
      <c r="L2916" s="738">
        <v>0</v>
      </c>
      <c r="M2916" s="739">
        <v>0</v>
      </c>
      <c r="N2916" s="929">
        <v>0</v>
      </c>
      <c r="O2916" s="530">
        <v>0</v>
      </c>
      <c r="P2916" s="530">
        <v>0</v>
      </c>
      <c r="Q2916" s="641">
        <v>0</v>
      </c>
      <c r="R2916" s="537">
        <v>0</v>
      </c>
      <c r="S2916" s="537">
        <v>0</v>
      </c>
      <c r="T2916" s="537">
        <v>0</v>
      </c>
      <c r="U2916" s="537">
        <v>0</v>
      </c>
      <c r="V2916" s="537">
        <v>0</v>
      </c>
      <c r="W2916" s="530"/>
      <c r="X2916" s="142">
        <v>0</v>
      </c>
      <c r="Y2916" s="142">
        <v>0</v>
      </c>
      <c r="Z2916" s="537">
        <v>0</v>
      </c>
      <c r="AA2916" s="537">
        <v>0</v>
      </c>
      <c r="AB2916" s="530"/>
      <c r="AC2916" s="142">
        <v>0</v>
      </c>
      <c r="AD2916" s="530">
        <v>0</v>
      </c>
      <c r="AE2916" s="842">
        <v>0</v>
      </c>
      <c r="AF2916" s="929">
        <v>0</v>
      </c>
      <c r="AG2916" s="530">
        <v>0</v>
      </c>
      <c r="AH2916" s="530">
        <v>0</v>
      </c>
      <c r="AI2916" s="641">
        <v>0</v>
      </c>
      <c r="AJ2916" s="537">
        <v>0</v>
      </c>
      <c r="AK2916" s="537">
        <v>0</v>
      </c>
      <c r="AL2916" s="537">
        <v>0</v>
      </c>
      <c r="AM2916" s="537">
        <v>0</v>
      </c>
      <c r="AN2916" s="537">
        <v>0</v>
      </c>
      <c r="AO2916" s="530"/>
      <c r="AP2916" s="142">
        <v>0</v>
      </c>
      <c r="AQ2916" s="142">
        <v>0</v>
      </c>
      <c r="AR2916" s="537">
        <v>0</v>
      </c>
      <c r="AS2916" s="537">
        <v>0</v>
      </c>
      <c r="AT2916" s="530"/>
      <c r="AU2916" s="142">
        <v>0</v>
      </c>
      <c r="AV2916" s="530">
        <v>0</v>
      </c>
      <c r="AW2916" s="842">
        <v>0</v>
      </c>
      <c r="AX2916" s="115">
        <v>0</v>
      </c>
      <c r="AY2916" s="5">
        <v>0</v>
      </c>
      <c r="AZ2916" s="5">
        <v>0</v>
      </c>
      <c r="BA2916" s="335">
        <v>0</v>
      </c>
      <c r="BB2916" s="23">
        <v>0</v>
      </c>
      <c r="BC2916" s="5">
        <v>0</v>
      </c>
      <c r="BD2916" s="5">
        <v>0</v>
      </c>
      <c r="BE2916" s="335">
        <v>0</v>
      </c>
      <c r="BG2916" s="826"/>
      <c r="BH2916" s="607"/>
    </row>
    <row r="2917" spans="1:66" ht="12.75" customHeight="1" x14ac:dyDescent="0.25">
      <c r="A2917" s="21"/>
      <c r="B2917" s="112"/>
      <c r="C2917" s="116"/>
      <c r="D2917" s="623"/>
      <c r="E2917" s="278"/>
      <c r="F2917" s="116"/>
      <c r="G2917" s="694"/>
      <c r="H2917" s="878"/>
      <c r="I2917" s="397"/>
      <c r="J2917" s="380"/>
      <c r="K2917" s="406" t="s">
        <v>53</v>
      </c>
      <c r="L2917" s="738">
        <v>0</v>
      </c>
      <c r="M2917" s="739">
        <v>0</v>
      </c>
      <c r="N2917" s="929">
        <v>0</v>
      </c>
      <c r="O2917" s="530">
        <v>0</v>
      </c>
      <c r="P2917" s="530">
        <v>0</v>
      </c>
      <c r="Q2917" s="641">
        <v>0</v>
      </c>
      <c r="R2917" s="537">
        <v>0</v>
      </c>
      <c r="S2917" s="537">
        <v>0</v>
      </c>
      <c r="T2917" s="537">
        <v>0</v>
      </c>
      <c r="U2917" s="537">
        <v>0</v>
      </c>
      <c r="V2917" s="537">
        <v>0</v>
      </c>
      <c r="W2917" s="530"/>
      <c r="X2917" s="142">
        <v>0</v>
      </c>
      <c r="Y2917" s="142">
        <v>0</v>
      </c>
      <c r="Z2917" s="537">
        <v>0</v>
      </c>
      <c r="AA2917" s="537">
        <v>0</v>
      </c>
      <c r="AB2917" s="530"/>
      <c r="AC2917" s="142">
        <v>0</v>
      </c>
      <c r="AD2917" s="530">
        <v>0</v>
      </c>
      <c r="AE2917" s="842">
        <v>0</v>
      </c>
      <c r="AF2917" s="929">
        <v>0</v>
      </c>
      <c r="AG2917" s="530">
        <v>0</v>
      </c>
      <c r="AH2917" s="530">
        <v>0</v>
      </c>
      <c r="AI2917" s="641">
        <v>0</v>
      </c>
      <c r="AJ2917" s="537">
        <v>0</v>
      </c>
      <c r="AK2917" s="537">
        <v>0</v>
      </c>
      <c r="AL2917" s="537">
        <v>0</v>
      </c>
      <c r="AM2917" s="537">
        <v>0</v>
      </c>
      <c r="AN2917" s="537">
        <v>0</v>
      </c>
      <c r="AO2917" s="530"/>
      <c r="AP2917" s="142">
        <v>0</v>
      </c>
      <c r="AQ2917" s="142">
        <v>0</v>
      </c>
      <c r="AR2917" s="537">
        <v>0</v>
      </c>
      <c r="AS2917" s="537">
        <v>0</v>
      </c>
      <c r="AT2917" s="530"/>
      <c r="AU2917" s="142">
        <v>0</v>
      </c>
      <c r="AV2917" s="530">
        <v>0</v>
      </c>
      <c r="AW2917" s="842">
        <v>0</v>
      </c>
      <c r="AX2917" s="115">
        <v>0</v>
      </c>
      <c r="AY2917" s="5">
        <v>0</v>
      </c>
      <c r="AZ2917" s="5">
        <v>0</v>
      </c>
      <c r="BA2917" s="335">
        <v>0</v>
      </c>
      <c r="BB2917" s="23">
        <v>0</v>
      </c>
      <c r="BC2917" s="5">
        <v>0</v>
      </c>
      <c r="BD2917" s="5">
        <v>0</v>
      </c>
      <c r="BE2917" s="335">
        <v>0</v>
      </c>
      <c r="BG2917" s="826"/>
      <c r="BH2917" s="607"/>
    </row>
    <row r="2918" spans="1:66" ht="12.75" customHeight="1" x14ac:dyDescent="0.25">
      <c r="A2918" s="21"/>
      <c r="B2918" s="112"/>
      <c r="C2918" s="116"/>
      <c r="D2918" s="623"/>
      <c r="E2918" s="278"/>
      <c r="F2918" s="116"/>
      <c r="G2918" s="694"/>
      <c r="H2918" s="878"/>
      <c r="I2918" s="397"/>
      <c r="J2918" s="380"/>
      <c r="K2918" s="406"/>
      <c r="L2918" s="738"/>
      <c r="M2918" s="739"/>
      <c r="N2918" s="929"/>
      <c r="O2918" s="530"/>
      <c r="P2918" s="530"/>
      <c r="Q2918" s="641"/>
      <c r="R2918" s="537"/>
      <c r="S2918" s="537"/>
      <c r="T2918" s="537"/>
      <c r="U2918" s="537"/>
      <c r="V2918" s="537"/>
      <c r="W2918" s="531"/>
      <c r="X2918" s="140"/>
      <c r="Y2918" s="140"/>
      <c r="Z2918" s="551"/>
      <c r="AA2918" s="551"/>
      <c r="AB2918" s="531"/>
      <c r="AC2918" s="142"/>
      <c r="AD2918" s="530"/>
      <c r="AE2918" s="842"/>
      <c r="AF2918" s="929"/>
      <c r="AG2918" s="530"/>
      <c r="AH2918" s="530"/>
      <c r="AI2918" s="641"/>
      <c r="AJ2918" s="537"/>
      <c r="AK2918" s="537"/>
      <c r="AL2918" s="537"/>
      <c r="AM2918" s="537"/>
      <c r="AN2918" s="537"/>
      <c r="AO2918" s="531"/>
      <c r="AP2918" s="140"/>
      <c r="AQ2918" s="140"/>
      <c r="AR2918" s="551"/>
      <c r="AS2918" s="551"/>
      <c r="AT2918" s="531"/>
      <c r="AU2918" s="142"/>
      <c r="AV2918" s="530"/>
      <c r="AW2918" s="842"/>
      <c r="AX2918" s="115"/>
      <c r="AY2918" s="5"/>
      <c r="AZ2918" s="5"/>
      <c r="BA2918" s="335"/>
      <c r="BC2918" s="5"/>
      <c r="BD2918" s="5"/>
      <c r="BE2918" s="335"/>
      <c r="BG2918" s="826"/>
      <c r="BH2918" s="607"/>
    </row>
    <row r="2919" spans="1:66" ht="12.75" customHeight="1" x14ac:dyDescent="0.25">
      <c r="A2919" s="21"/>
      <c r="B2919" s="112"/>
      <c r="C2919" s="116"/>
      <c r="D2919" s="623"/>
      <c r="E2919" s="278"/>
      <c r="F2919" s="116"/>
      <c r="G2919" s="694"/>
      <c r="H2919" s="878"/>
      <c r="I2919" s="397"/>
      <c r="J2919" s="380"/>
      <c r="K2919" s="406"/>
      <c r="L2919" s="738"/>
      <c r="M2919" s="739"/>
      <c r="N2919" s="929"/>
      <c r="O2919" s="530"/>
      <c r="P2919" s="530"/>
      <c r="Q2919" s="641"/>
      <c r="R2919" s="537"/>
      <c r="S2919" s="537"/>
      <c r="T2919" s="537"/>
      <c r="U2919" s="537"/>
      <c r="V2919" s="537"/>
      <c r="W2919" s="531"/>
      <c r="X2919" s="140"/>
      <c r="Y2919" s="140"/>
      <c r="Z2919" s="551"/>
      <c r="AA2919" s="551"/>
      <c r="AB2919" s="531"/>
      <c r="AC2919" s="142"/>
      <c r="AD2919" s="530"/>
      <c r="AE2919" s="842"/>
      <c r="AF2919" s="929"/>
      <c r="AG2919" s="530"/>
      <c r="AH2919" s="530"/>
      <c r="AI2919" s="641"/>
      <c r="AJ2919" s="537"/>
      <c r="AK2919" s="537"/>
      <c r="AL2919" s="537"/>
      <c r="AM2919" s="537"/>
      <c r="AN2919" s="537"/>
      <c r="AO2919" s="531"/>
      <c r="AP2919" s="140"/>
      <c r="AQ2919" s="140"/>
      <c r="AR2919" s="551"/>
      <c r="AS2919" s="551"/>
      <c r="AT2919" s="531"/>
      <c r="AU2919" s="142"/>
      <c r="AV2919" s="530"/>
      <c r="AW2919" s="842"/>
      <c r="AX2919" s="115"/>
      <c r="AY2919" s="5"/>
      <c r="AZ2919" s="5"/>
      <c r="BA2919" s="335"/>
      <c r="BC2919" s="5"/>
      <c r="BD2919" s="5"/>
      <c r="BE2919" s="335"/>
      <c r="BG2919" s="826"/>
      <c r="BH2919" s="607"/>
    </row>
    <row r="2920" spans="1:66" ht="12.75" customHeight="1" x14ac:dyDescent="0.25">
      <c r="A2920" s="21"/>
      <c r="B2920" s="112"/>
      <c r="C2920" s="116"/>
      <c r="D2920" s="623"/>
      <c r="E2920" s="278"/>
      <c r="F2920" s="116"/>
      <c r="G2920" s="694"/>
      <c r="H2920" s="878"/>
      <c r="I2920" s="397"/>
      <c r="J2920" s="380"/>
      <c r="K2920" s="400" t="s">
        <v>6619</v>
      </c>
      <c r="L2920" s="738"/>
      <c r="M2920" s="739"/>
      <c r="N2920" s="931"/>
      <c r="O2920" s="923"/>
      <c r="P2920" s="923"/>
      <c r="Q2920" s="641"/>
      <c r="R2920" s="537"/>
      <c r="S2920" s="537"/>
      <c r="T2920" s="537"/>
      <c r="U2920" s="537"/>
      <c r="V2920" s="537"/>
      <c r="W2920" s="531"/>
      <c r="X2920" s="141"/>
      <c r="Y2920" s="141"/>
      <c r="Z2920" s="552"/>
      <c r="AA2920" s="552"/>
      <c r="AB2920" s="531"/>
      <c r="AC2920" s="593"/>
      <c r="AD2920" s="923"/>
      <c r="AE2920" s="846"/>
      <c r="AF2920" s="931"/>
      <c r="AG2920" s="923"/>
      <c r="AH2920" s="923"/>
      <c r="AI2920" s="641"/>
      <c r="AJ2920" s="537"/>
      <c r="AK2920" s="537"/>
      <c r="AL2920" s="537"/>
      <c r="AM2920" s="537"/>
      <c r="AN2920" s="537"/>
      <c r="AO2920" s="531"/>
      <c r="AP2920" s="141"/>
      <c r="AQ2920" s="141"/>
      <c r="AR2920" s="552"/>
      <c r="AS2920" s="552"/>
      <c r="AT2920" s="531"/>
      <c r="AU2920" s="593"/>
      <c r="AV2920" s="923"/>
      <c r="AW2920" s="846"/>
      <c r="AX2920" s="115"/>
      <c r="AY2920" s="5"/>
      <c r="AZ2920" s="5"/>
      <c r="BA2920" s="335"/>
      <c r="BC2920" s="5"/>
      <c r="BD2920" s="5"/>
      <c r="BE2920" s="335"/>
      <c r="BG2920" s="826"/>
      <c r="BH2920" s="607"/>
    </row>
    <row r="2921" spans="1:66" ht="12.75" customHeight="1" x14ac:dyDescent="0.25">
      <c r="A2921" s="21"/>
      <c r="B2921" s="112"/>
      <c r="C2921" s="116"/>
      <c r="D2921" s="623"/>
      <c r="E2921" s="278"/>
      <c r="F2921" s="116"/>
      <c r="G2921" s="694"/>
      <c r="H2921" s="878"/>
      <c r="I2921" s="397"/>
      <c r="J2921" s="380"/>
      <c r="K2921" s="400" t="s">
        <v>118</v>
      </c>
      <c r="L2921" s="738"/>
      <c r="M2921" s="739"/>
      <c r="N2921" s="931"/>
      <c r="O2921" s="923"/>
      <c r="P2921" s="923"/>
      <c r="Q2921" s="641"/>
      <c r="R2921" s="537"/>
      <c r="S2921" s="537"/>
      <c r="T2921" s="537"/>
      <c r="U2921" s="537"/>
      <c r="V2921" s="537"/>
      <c r="W2921" s="531"/>
      <c r="X2921" s="141"/>
      <c r="Y2921" s="141"/>
      <c r="Z2921" s="552"/>
      <c r="AA2921" s="552"/>
      <c r="AB2921" s="531"/>
      <c r="AC2921" s="593"/>
      <c r="AD2921" s="923"/>
      <c r="AE2921" s="846"/>
      <c r="AF2921" s="931"/>
      <c r="AG2921" s="923"/>
      <c r="AH2921" s="923"/>
      <c r="AI2921" s="641"/>
      <c r="AJ2921" s="537"/>
      <c r="AK2921" s="537"/>
      <c r="AL2921" s="537"/>
      <c r="AM2921" s="537"/>
      <c r="AN2921" s="537"/>
      <c r="AO2921" s="531"/>
      <c r="AP2921" s="141"/>
      <c r="AQ2921" s="141"/>
      <c r="AR2921" s="552"/>
      <c r="AS2921" s="552"/>
      <c r="AT2921" s="531"/>
      <c r="AU2921" s="593"/>
      <c r="AV2921" s="923"/>
      <c r="AW2921" s="846"/>
      <c r="AX2921" s="115"/>
      <c r="AY2921" s="5"/>
      <c r="AZ2921" s="5"/>
      <c r="BA2921" s="335"/>
      <c r="BC2921" s="5"/>
      <c r="BD2921" s="5"/>
      <c r="BE2921" s="335"/>
      <c r="BG2921" s="826"/>
      <c r="BH2921" s="607"/>
    </row>
    <row r="2922" spans="1:66" ht="12.75" customHeight="1" x14ac:dyDescent="0.25">
      <c r="A2922" s="21"/>
      <c r="B2922" s="112"/>
      <c r="C2922" s="116"/>
      <c r="D2922" s="623"/>
      <c r="E2922" s="278"/>
      <c r="F2922" s="116"/>
      <c r="G2922" s="694"/>
      <c r="H2922" s="878"/>
      <c r="I2922" s="397"/>
      <c r="J2922" s="380"/>
      <c r="K2922" s="408"/>
      <c r="L2922" s="738"/>
      <c r="M2922" s="739"/>
      <c r="N2922" s="931"/>
      <c r="O2922" s="923"/>
      <c r="P2922" s="923"/>
      <c r="Q2922" s="641"/>
      <c r="R2922" s="537"/>
      <c r="S2922" s="537"/>
      <c r="T2922" s="537"/>
      <c r="U2922" s="537"/>
      <c r="V2922" s="537"/>
      <c r="W2922" s="531"/>
      <c r="X2922" s="141"/>
      <c r="Y2922" s="141"/>
      <c r="Z2922" s="552"/>
      <c r="AA2922" s="552"/>
      <c r="AB2922" s="531"/>
      <c r="AC2922" s="593"/>
      <c r="AD2922" s="923"/>
      <c r="AE2922" s="846"/>
      <c r="AF2922" s="931"/>
      <c r="AG2922" s="923"/>
      <c r="AH2922" s="923"/>
      <c r="AI2922" s="641"/>
      <c r="AJ2922" s="537"/>
      <c r="AK2922" s="537"/>
      <c r="AL2922" s="537"/>
      <c r="AM2922" s="537"/>
      <c r="AN2922" s="537"/>
      <c r="AO2922" s="531"/>
      <c r="AP2922" s="141"/>
      <c r="AQ2922" s="141"/>
      <c r="AR2922" s="552"/>
      <c r="AS2922" s="552"/>
      <c r="AT2922" s="531"/>
      <c r="AU2922" s="593"/>
      <c r="AV2922" s="923"/>
      <c r="AW2922" s="846"/>
      <c r="AX2922" s="115"/>
      <c r="AY2922" s="5"/>
      <c r="AZ2922" s="5"/>
      <c r="BA2922" s="335"/>
      <c r="BC2922" s="5"/>
      <c r="BD2922" s="5"/>
      <c r="BE2922" s="335"/>
      <c r="BG2922" s="826"/>
      <c r="BH2922" s="607"/>
    </row>
    <row r="2923" spans="1:66" ht="35.1" customHeight="1" x14ac:dyDescent="0.25">
      <c r="A2923" s="222" t="s">
        <v>6127</v>
      </c>
      <c r="B2923" s="112">
        <v>18</v>
      </c>
      <c r="C2923" s="116" t="s">
        <v>0</v>
      </c>
      <c r="D2923" s="620">
        <v>1000</v>
      </c>
      <c r="E2923" s="278"/>
      <c r="F2923" s="116">
        <v>5</v>
      </c>
      <c r="G2923" s="694">
        <v>3</v>
      </c>
      <c r="H2923" s="878" t="str">
        <f t="shared" si="4355"/>
        <v>112</v>
      </c>
      <c r="I2923" s="397" t="s">
        <v>3260</v>
      </c>
      <c r="J2923" s="380" t="s">
        <v>3052</v>
      </c>
      <c r="K2923" s="408" t="s">
        <v>119</v>
      </c>
      <c r="L2923" s="733">
        <v>29886</v>
      </c>
      <c r="M2923" s="734">
        <v>29886</v>
      </c>
      <c r="N2923" s="931"/>
      <c r="O2923" s="530">
        <f t="shared" ref="O2923:O2928" si="4428">IF(N2923&gt;L2923,"0 ",N2923-L2923)</f>
        <v>-29886</v>
      </c>
      <c r="P2923" s="530" t="str">
        <f t="shared" ref="P2923:P2928" si="4429">IF(N2923&lt;L2923,"0 ",N2923-L2923)</f>
        <v xml:space="preserve">0 </v>
      </c>
      <c r="Q2923" s="646"/>
      <c r="R2923" s="536"/>
      <c r="S2923" s="536"/>
      <c r="T2923" s="536"/>
      <c r="U2923" s="536"/>
      <c r="V2923" s="536"/>
      <c r="W2923" s="683" t="str">
        <f t="shared" ref="W2923:W2928" si="4430">IF(SUM(Q2923:V2923)=X2923,"OK",SUM(Q2923:V2923)-X2923)</f>
        <v>OK</v>
      </c>
      <c r="X2923" s="141"/>
      <c r="Y2923" s="141"/>
      <c r="Z2923" s="552"/>
      <c r="AA2923" s="552"/>
      <c r="AB2923" s="683" t="str">
        <f t="shared" ref="AB2923:AB2928" si="4431">IF(SUM(Z2923:AA2923)=AC2923,"OK",SUM(Z2923:AA2923)-AC2923)</f>
        <v>OK</v>
      </c>
      <c r="AC2923" s="593"/>
      <c r="AD2923" s="530">
        <f t="shared" ref="AD2923:AD2928" si="4432">X2923+Y2923+AC2923</f>
        <v>0</v>
      </c>
      <c r="AE2923" s="842">
        <f t="shared" ref="AE2923:AE2928" si="4433">N2923+AD2923</f>
        <v>0</v>
      </c>
      <c r="AF2923" s="931"/>
      <c r="AG2923" s="530">
        <f t="shared" ref="AG2923:AG2928" si="4434">IF(AF2923&gt;M2923,"0 ",AF2923-M2923)</f>
        <v>-29886</v>
      </c>
      <c r="AH2923" s="530" t="str">
        <f t="shared" ref="AH2923:AH2928" si="4435">IF(AF2923&lt;M2923,"0 ",AF2923-M2923)</f>
        <v xml:space="preserve">0 </v>
      </c>
      <c r="AI2923" s="641"/>
      <c r="AJ2923" s="537"/>
      <c r="AK2923" s="537"/>
      <c r="AL2923" s="537"/>
      <c r="AM2923" s="537"/>
      <c r="AN2923" s="537"/>
      <c r="AO2923" s="683" t="str">
        <f t="shared" ref="AO2923:AO2928" si="4436">IF(SUM(AI2923:AN2923)=AP2923,"OK",SUM(AI2923:AN2923)-AP2923)</f>
        <v>OK</v>
      </c>
      <c r="AP2923" s="141"/>
      <c r="AQ2923" s="141"/>
      <c r="AR2923" s="552"/>
      <c r="AS2923" s="552"/>
      <c r="AT2923" s="683" t="str">
        <f t="shared" ref="AT2923:AT2928" si="4437">IF(SUM(AR2923:AS2923)=AU2923,"OK",SUM(AR2923:AS2923)-AU2923)</f>
        <v>OK</v>
      </c>
      <c r="AU2923" s="593"/>
      <c r="AV2923" s="530">
        <f t="shared" ref="AV2923:AV2928" si="4438">AP2923+AQ2923+AU2923</f>
        <v>0</v>
      </c>
      <c r="AW2923" s="842">
        <f t="shared" ref="AW2923:AW2928" si="4439">AF2923+AV2923</f>
        <v>0</v>
      </c>
      <c r="AX2923" s="115">
        <f t="shared" ref="AX2923:AX2928" si="4440">L2923</f>
        <v>29886</v>
      </c>
      <c r="AY2923" s="5">
        <f t="shared" ref="AY2923:AY2928" si="4441">AE2923</f>
        <v>0</v>
      </c>
      <c r="AZ2923" s="7">
        <f t="shared" ref="AZ2923:AZ2928" si="4442">AY2923-AX2923</f>
        <v>-29886</v>
      </c>
      <c r="BA2923" s="335">
        <f t="shared" ref="BA2923:BA2928" si="4443">AZ2923/AX2923</f>
        <v>-1</v>
      </c>
      <c r="BB2923" s="23">
        <f t="shared" ref="BB2923:BB2928" si="4444">M2923</f>
        <v>29886</v>
      </c>
      <c r="BC2923" s="5">
        <f t="shared" ref="BC2923:BC2927" si="4445">AW2923</f>
        <v>0</v>
      </c>
      <c r="BD2923" s="7">
        <f t="shared" ref="BD2923:BD2928" si="4446">BC2923-BB2923</f>
        <v>-29886</v>
      </c>
      <c r="BE2923" s="335">
        <f t="shared" ref="BE2923:BE2928" si="4447">BD2923/BB2923</f>
        <v>-1</v>
      </c>
      <c r="BG2923" s="826" t="str">
        <f t="shared" ref="BG2923:BG2928" si="4448">RIGHT(LEFT(I2923,3),2)&amp;"."&amp;RIGHT(LEFT(I2923,5),2)</f>
        <v>41.40</v>
      </c>
      <c r="BH2923" s="607" t="b">
        <f>COUNTIF('Codes SEC'!$B$2:$B$250,Ministres!BG2923)&gt;0</f>
        <v>1</v>
      </c>
    </row>
    <row r="2924" spans="1:66" ht="35.1" customHeight="1" x14ac:dyDescent="0.25">
      <c r="A2924" s="222" t="s">
        <v>6127</v>
      </c>
      <c r="B2924" s="112">
        <v>18</v>
      </c>
      <c r="C2924" s="116" t="s">
        <v>0</v>
      </c>
      <c r="D2924" s="620">
        <v>1000</v>
      </c>
      <c r="E2924" s="278"/>
      <c r="F2924" s="116">
        <v>5</v>
      </c>
      <c r="G2924" s="694">
        <v>3</v>
      </c>
      <c r="H2924" s="878" t="str">
        <f t="shared" si="4355"/>
        <v>112</v>
      </c>
      <c r="I2924" s="397" t="s">
        <v>3260</v>
      </c>
      <c r="J2924" s="380" t="s">
        <v>3053</v>
      </c>
      <c r="K2924" s="408" t="s">
        <v>120</v>
      </c>
      <c r="L2924" s="733">
        <v>43849</v>
      </c>
      <c r="M2924" s="734">
        <v>43849</v>
      </c>
      <c r="N2924" s="931"/>
      <c r="O2924" s="530">
        <f t="shared" si="4428"/>
        <v>-43849</v>
      </c>
      <c r="P2924" s="530" t="str">
        <f t="shared" si="4429"/>
        <v xml:space="preserve">0 </v>
      </c>
      <c r="Q2924" s="646"/>
      <c r="R2924" s="536"/>
      <c r="S2924" s="536"/>
      <c r="T2924" s="536"/>
      <c r="U2924" s="536"/>
      <c r="V2924" s="536"/>
      <c r="W2924" s="683" t="str">
        <f t="shared" si="4430"/>
        <v>OK</v>
      </c>
      <c r="X2924" s="141"/>
      <c r="Y2924" s="141"/>
      <c r="Z2924" s="552"/>
      <c r="AA2924" s="552"/>
      <c r="AB2924" s="683" t="str">
        <f t="shared" si="4431"/>
        <v>OK</v>
      </c>
      <c r="AC2924" s="593"/>
      <c r="AD2924" s="530">
        <f t="shared" si="4432"/>
        <v>0</v>
      </c>
      <c r="AE2924" s="842">
        <f t="shared" si="4433"/>
        <v>0</v>
      </c>
      <c r="AF2924" s="931"/>
      <c r="AG2924" s="530">
        <f t="shared" si="4434"/>
        <v>-43849</v>
      </c>
      <c r="AH2924" s="530" t="str">
        <f t="shared" si="4435"/>
        <v xml:space="preserve">0 </v>
      </c>
      <c r="AI2924" s="641"/>
      <c r="AJ2924" s="537"/>
      <c r="AK2924" s="537"/>
      <c r="AL2924" s="537"/>
      <c r="AM2924" s="537"/>
      <c r="AN2924" s="537"/>
      <c r="AO2924" s="683" t="str">
        <f t="shared" si="4436"/>
        <v>OK</v>
      </c>
      <c r="AP2924" s="141"/>
      <c r="AQ2924" s="141"/>
      <c r="AR2924" s="552"/>
      <c r="AS2924" s="552"/>
      <c r="AT2924" s="683" t="str">
        <f t="shared" si="4437"/>
        <v>OK</v>
      </c>
      <c r="AU2924" s="593"/>
      <c r="AV2924" s="530">
        <f t="shared" si="4438"/>
        <v>0</v>
      </c>
      <c r="AW2924" s="842">
        <f t="shared" si="4439"/>
        <v>0</v>
      </c>
      <c r="AX2924" s="115">
        <f t="shared" si="4440"/>
        <v>43849</v>
      </c>
      <c r="AY2924" s="5">
        <f t="shared" si="4441"/>
        <v>0</v>
      </c>
      <c r="AZ2924" s="7">
        <f t="shared" si="4442"/>
        <v>-43849</v>
      </c>
      <c r="BA2924" s="335">
        <f t="shared" si="4443"/>
        <v>-1</v>
      </c>
      <c r="BB2924" s="23">
        <f t="shared" si="4444"/>
        <v>43849</v>
      </c>
      <c r="BC2924" s="5">
        <f t="shared" si="4445"/>
        <v>0</v>
      </c>
      <c r="BD2924" s="7">
        <f t="shared" si="4446"/>
        <v>-43849</v>
      </c>
      <c r="BE2924" s="335">
        <f t="shared" si="4447"/>
        <v>-1</v>
      </c>
      <c r="BG2924" s="826" t="str">
        <f t="shared" si="4448"/>
        <v>41.40</v>
      </c>
      <c r="BH2924" s="607" t="b">
        <f>COUNTIF('Codes SEC'!$B$2:$B$250,Ministres!BG2924)&gt;0</f>
        <v>1</v>
      </c>
    </row>
    <row r="2925" spans="1:66" ht="35.1" customHeight="1" x14ac:dyDescent="0.25">
      <c r="A2925" s="222" t="s">
        <v>6127</v>
      </c>
      <c r="B2925" s="112">
        <v>18</v>
      </c>
      <c r="C2925" s="116" t="s">
        <v>0</v>
      </c>
      <c r="D2925" s="620">
        <v>1000</v>
      </c>
      <c r="E2925" s="278"/>
      <c r="F2925" s="116">
        <v>12</v>
      </c>
      <c r="G2925" s="694">
        <v>1</v>
      </c>
      <c r="H2925" s="878" t="str">
        <f t="shared" si="4355"/>
        <v>112</v>
      </c>
      <c r="I2925" s="397" t="s">
        <v>3260</v>
      </c>
      <c r="J2925" s="380" t="s">
        <v>3054</v>
      </c>
      <c r="K2925" s="408" t="s">
        <v>5681</v>
      </c>
      <c r="L2925" s="733">
        <v>2684</v>
      </c>
      <c r="M2925" s="734">
        <v>2684</v>
      </c>
      <c r="N2925" s="931"/>
      <c r="O2925" s="530">
        <f t="shared" si="4428"/>
        <v>-2684</v>
      </c>
      <c r="P2925" s="530" t="str">
        <f t="shared" si="4429"/>
        <v xml:space="preserve">0 </v>
      </c>
      <c r="Q2925" s="646"/>
      <c r="R2925" s="536"/>
      <c r="S2925" s="536"/>
      <c r="T2925" s="536"/>
      <c r="U2925" s="536"/>
      <c r="V2925" s="536"/>
      <c r="W2925" s="683" t="str">
        <f t="shared" si="4430"/>
        <v>OK</v>
      </c>
      <c r="X2925" s="141"/>
      <c r="Y2925" s="141"/>
      <c r="Z2925" s="552"/>
      <c r="AA2925" s="552"/>
      <c r="AB2925" s="683" t="str">
        <f t="shared" si="4431"/>
        <v>OK</v>
      </c>
      <c r="AC2925" s="593"/>
      <c r="AD2925" s="530">
        <f t="shared" si="4432"/>
        <v>0</v>
      </c>
      <c r="AE2925" s="842">
        <f t="shared" si="4433"/>
        <v>0</v>
      </c>
      <c r="AF2925" s="931"/>
      <c r="AG2925" s="530">
        <f t="shared" si="4434"/>
        <v>-2684</v>
      </c>
      <c r="AH2925" s="530" t="str">
        <f t="shared" si="4435"/>
        <v xml:space="preserve">0 </v>
      </c>
      <c r="AI2925" s="641"/>
      <c r="AJ2925" s="537"/>
      <c r="AK2925" s="537"/>
      <c r="AL2925" s="537"/>
      <c r="AM2925" s="537"/>
      <c r="AN2925" s="537"/>
      <c r="AO2925" s="683" t="str">
        <f t="shared" si="4436"/>
        <v>OK</v>
      </c>
      <c r="AP2925" s="141"/>
      <c r="AQ2925" s="141"/>
      <c r="AR2925" s="552"/>
      <c r="AS2925" s="552"/>
      <c r="AT2925" s="683" t="str">
        <f t="shared" si="4437"/>
        <v>OK</v>
      </c>
      <c r="AU2925" s="593"/>
      <c r="AV2925" s="530">
        <f t="shared" si="4438"/>
        <v>0</v>
      </c>
      <c r="AW2925" s="842">
        <f t="shared" si="4439"/>
        <v>0</v>
      </c>
      <c r="AX2925" s="115">
        <f t="shared" si="4440"/>
        <v>2684</v>
      </c>
      <c r="AY2925" s="5">
        <f t="shared" si="4441"/>
        <v>0</v>
      </c>
      <c r="AZ2925" s="7">
        <f t="shared" si="4442"/>
        <v>-2684</v>
      </c>
      <c r="BA2925" s="335">
        <f t="shared" si="4443"/>
        <v>-1</v>
      </c>
      <c r="BB2925" s="23">
        <f t="shared" si="4444"/>
        <v>2684</v>
      </c>
      <c r="BC2925" s="5">
        <f t="shared" si="4445"/>
        <v>0</v>
      </c>
      <c r="BD2925" s="7">
        <f t="shared" si="4446"/>
        <v>-2684</v>
      </c>
      <c r="BE2925" s="335">
        <f t="shared" si="4447"/>
        <v>-1</v>
      </c>
      <c r="BG2925" s="826" t="str">
        <f t="shared" si="4448"/>
        <v>41.40</v>
      </c>
      <c r="BH2925" s="607" t="b">
        <f>COUNTIF('Codes SEC'!$B$2:$B$250,Ministres!BG2925)&gt;0</f>
        <v>1</v>
      </c>
    </row>
    <row r="2926" spans="1:66" ht="35.1" customHeight="1" x14ac:dyDescent="0.25">
      <c r="A2926" s="222" t="s">
        <v>6127</v>
      </c>
      <c r="B2926" s="112">
        <v>18</v>
      </c>
      <c r="C2926" s="116" t="s">
        <v>0</v>
      </c>
      <c r="D2926" s="620">
        <v>1000</v>
      </c>
      <c r="E2926" s="278"/>
      <c r="F2926" s="116">
        <v>17</v>
      </c>
      <c r="G2926" s="694">
        <v>1</v>
      </c>
      <c r="H2926" s="878" t="str">
        <f t="shared" si="4355"/>
        <v>112</v>
      </c>
      <c r="I2926" s="397" t="s">
        <v>3260</v>
      </c>
      <c r="J2926" s="380" t="s">
        <v>3055</v>
      </c>
      <c r="K2926" s="408" t="s">
        <v>5682</v>
      </c>
      <c r="L2926" s="733">
        <v>1375</v>
      </c>
      <c r="M2926" s="734">
        <v>1375</v>
      </c>
      <c r="N2926" s="931"/>
      <c r="O2926" s="530">
        <f t="shared" si="4428"/>
        <v>-1375</v>
      </c>
      <c r="P2926" s="530" t="str">
        <f t="shared" si="4429"/>
        <v xml:space="preserve">0 </v>
      </c>
      <c r="Q2926" s="646"/>
      <c r="R2926" s="536"/>
      <c r="S2926" s="536"/>
      <c r="T2926" s="536"/>
      <c r="U2926" s="536"/>
      <c r="V2926" s="536"/>
      <c r="W2926" s="683" t="str">
        <f t="shared" si="4430"/>
        <v>OK</v>
      </c>
      <c r="X2926" s="141"/>
      <c r="Y2926" s="141"/>
      <c r="Z2926" s="552"/>
      <c r="AA2926" s="552"/>
      <c r="AB2926" s="683" t="str">
        <f t="shared" si="4431"/>
        <v>OK</v>
      </c>
      <c r="AC2926" s="593"/>
      <c r="AD2926" s="530">
        <f t="shared" si="4432"/>
        <v>0</v>
      </c>
      <c r="AE2926" s="842">
        <f t="shared" si="4433"/>
        <v>0</v>
      </c>
      <c r="AF2926" s="931"/>
      <c r="AG2926" s="530">
        <f t="shared" si="4434"/>
        <v>-1375</v>
      </c>
      <c r="AH2926" s="530" t="str">
        <f t="shared" si="4435"/>
        <v xml:space="preserve">0 </v>
      </c>
      <c r="AI2926" s="641"/>
      <c r="AJ2926" s="537"/>
      <c r="AK2926" s="537"/>
      <c r="AL2926" s="537"/>
      <c r="AM2926" s="537"/>
      <c r="AN2926" s="537"/>
      <c r="AO2926" s="683" t="str">
        <f t="shared" si="4436"/>
        <v>OK</v>
      </c>
      <c r="AP2926" s="141"/>
      <c r="AQ2926" s="141"/>
      <c r="AR2926" s="552"/>
      <c r="AS2926" s="552"/>
      <c r="AT2926" s="683" t="str">
        <f t="shared" si="4437"/>
        <v>OK</v>
      </c>
      <c r="AU2926" s="593"/>
      <c r="AV2926" s="530">
        <f t="shared" si="4438"/>
        <v>0</v>
      </c>
      <c r="AW2926" s="842">
        <f t="shared" si="4439"/>
        <v>0</v>
      </c>
      <c r="AX2926" s="115">
        <f t="shared" si="4440"/>
        <v>1375</v>
      </c>
      <c r="AY2926" s="5">
        <f t="shared" si="4441"/>
        <v>0</v>
      </c>
      <c r="AZ2926" s="7">
        <f t="shared" si="4442"/>
        <v>-1375</v>
      </c>
      <c r="BA2926" s="335">
        <f t="shared" si="4443"/>
        <v>-1</v>
      </c>
      <c r="BB2926" s="23">
        <f t="shared" si="4444"/>
        <v>1375</v>
      </c>
      <c r="BC2926" s="5">
        <f t="shared" si="4445"/>
        <v>0</v>
      </c>
      <c r="BD2926" s="7">
        <f t="shared" si="4446"/>
        <v>-1375</v>
      </c>
      <c r="BE2926" s="335">
        <f t="shared" si="4447"/>
        <v>-1</v>
      </c>
      <c r="BG2926" s="826" t="str">
        <f t="shared" si="4448"/>
        <v>41.40</v>
      </c>
      <c r="BH2926" s="607" t="b">
        <f>COUNTIF('Codes SEC'!$B$2:$B$250,Ministres!BG2926)&gt;0</f>
        <v>1</v>
      </c>
    </row>
    <row r="2927" spans="1:66" ht="35.1" customHeight="1" x14ac:dyDescent="0.25">
      <c r="A2927" s="222" t="s">
        <v>6127</v>
      </c>
      <c r="B2927" s="112">
        <v>18</v>
      </c>
      <c r="C2927" s="116" t="s">
        <v>0</v>
      </c>
      <c r="D2927" s="620">
        <v>1000</v>
      </c>
      <c r="E2927" s="278"/>
      <c r="F2927" s="116">
        <v>16</v>
      </c>
      <c r="G2927" s="694">
        <v>1</v>
      </c>
      <c r="H2927" s="878" t="str">
        <f t="shared" si="4355"/>
        <v>112</v>
      </c>
      <c r="I2927" s="397" t="s">
        <v>3260</v>
      </c>
      <c r="J2927" s="380" t="s">
        <v>3056</v>
      </c>
      <c r="K2927" s="408" t="s">
        <v>5683</v>
      </c>
      <c r="L2927" s="733">
        <v>857</v>
      </c>
      <c r="M2927" s="734">
        <v>857</v>
      </c>
      <c r="N2927" s="931"/>
      <c r="O2927" s="530">
        <f t="shared" si="4428"/>
        <v>-857</v>
      </c>
      <c r="P2927" s="530" t="str">
        <f t="shared" si="4429"/>
        <v xml:space="preserve">0 </v>
      </c>
      <c r="Q2927" s="646"/>
      <c r="R2927" s="536"/>
      <c r="S2927" s="536"/>
      <c r="T2927" s="536"/>
      <c r="U2927" s="536"/>
      <c r="V2927" s="536"/>
      <c r="W2927" s="683" t="str">
        <f t="shared" si="4430"/>
        <v>OK</v>
      </c>
      <c r="X2927" s="141"/>
      <c r="Y2927" s="141"/>
      <c r="Z2927" s="552"/>
      <c r="AA2927" s="552"/>
      <c r="AB2927" s="683" t="str">
        <f t="shared" si="4431"/>
        <v>OK</v>
      </c>
      <c r="AC2927" s="593"/>
      <c r="AD2927" s="530">
        <f t="shared" si="4432"/>
        <v>0</v>
      </c>
      <c r="AE2927" s="842">
        <f t="shared" si="4433"/>
        <v>0</v>
      </c>
      <c r="AF2927" s="931"/>
      <c r="AG2927" s="530">
        <f t="shared" si="4434"/>
        <v>-857</v>
      </c>
      <c r="AH2927" s="530" t="str">
        <f t="shared" si="4435"/>
        <v xml:space="preserve">0 </v>
      </c>
      <c r="AI2927" s="641"/>
      <c r="AJ2927" s="537"/>
      <c r="AK2927" s="537"/>
      <c r="AL2927" s="537"/>
      <c r="AM2927" s="537"/>
      <c r="AN2927" s="537"/>
      <c r="AO2927" s="683" t="str">
        <f t="shared" si="4436"/>
        <v>OK</v>
      </c>
      <c r="AP2927" s="141"/>
      <c r="AQ2927" s="141"/>
      <c r="AR2927" s="552"/>
      <c r="AS2927" s="552"/>
      <c r="AT2927" s="683" t="str">
        <f t="shared" si="4437"/>
        <v>OK</v>
      </c>
      <c r="AU2927" s="593"/>
      <c r="AV2927" s="530">
        <f t="shared" si="4438"/>
        <v>0</v>
      </c>
      <c r="AW2927" s="842">
        <f t="shared" si="4439"/>
        <v>0</v>
      </c>
      <c r="AX2927" s="115">
        <f t="shared" si="4440"/>
        <v>857</v>
      </c>
      <c r="AY2927" s="5">
        <f t="shared" si="4441"/>
        <v>0</v>
      </c>
      <c r="AZ2927" s="7">
        <f t="shared" si="4442"/>
        <v>-857</v>
      </c>
      <c r="BA2927" s="335">
        <f t="shared" si="4443"/>
        <v>-1</v>
      </c>
      <c r="BB2927" s="23">
        <f t="shared" si="4444"/>
        <v>857</v>
      </c>
      <c r="BC2927" s="5">
        <f t="shared" si="4445"/>
        <v>0</v>
      </c>
      <c r="BD2927" s="7">
        <f t="shared" si="4446"/>
        <v>-857</v>
      </c>
      <c r="BE2927" s="335">
        <f t="shared" si="4447"/>
        <v>-1</v>
      </c>
      <c r="BG2927" s="826" t="str">
        <f t="shared" si="4448"/>
        <v>41.40</v>
      </c>
      <c r="BH2927" s="607" t="b">
        <f>COUNTIF('Codes SEC'!$B$2:$B$250,Ministres!BG2927)&gt;0</f>
        <v>1</v>
      </c>
    </row>
    <row r="2928" spans="1:66" ht="35.1" customHeight="1" x14ac:dyDescent="0.25">
      <c r="A2928" s="222" t="s">
        <v>6127</v>
      </c>
      <c r="B2928" s="112">
        <v>18</v>
      </c>
      <c r="C2928" s="116" t="s">
        <v>0</v>
      </c>
      <c r="D2928" s="620">
        <v>1000</v>
      </c>
      <c r="E2928" s="278"/>
      <c r="F2928" s="116">
        <v>5</v>
      </c>
      <c r="G2928" s="694">
        <v>3</v>
      </c>
      <c r="H2928" s="878" t="str">
        <f t="shared" si="4355"/>
        <v>112</v>
      </c>
      <c r="I2928" s="397">
        <v>84140000</v>
      </c>
      <c r="J2928" s="380" t="s">
        <v>3552</v>
      </c>
      <c r="K2928" s="422" t="s">
        <v>3876</v>
      </c>
      <c r="L2928" s="733">
        <v>461</v>
      </c>
      <c r="M2928" s="734">
        <v>461</v>
      </c>
      <c r="N2928" s="931"/>
      <c r="O2928" s="530">
        <f t="shared" si="4428"/>
        <v>-461</v>
      </c>
      <c r="P2928" s="530" t="str">
        <f t="shared" si="4429"/>
        <v xml:space="preserve">0 </v>
      </c>
      <c r="Q2928" s="646"/>
      <c r="R2928" s="536"/>
      <c r="S2928" s="536"/>
      <c r="T2928" s="536"/>
      <c r="U2928" s="536"/>
      <c r="V2928" s="536"/>
      <c r="W2928" s="683" t="str">
        <f t="shared" si="4430"/>
        <v>OK</v>
      </c>
      <c r="X2928" s="141"/>
      <c r="Y2928" s="141"/>
      <c r="Z2928" s="552"/>
      <c r="AA2928" s="552"/>
      <c r="AB2928" s="683" t="str">
        <f t="shared" si="4431"/>
        <v>OK</v>
      </c>
      <c r="AC2928" s="593"/>
      <c r="AD2928" s="530">
        <f t="shared" si="4432"/>
        <v>0</v>
      </c>
      <c r="AE2928" s="842">
        <f t="shared" si="4433"/>
        <v>0</v>
      </c>
      <c r="AF2928" s="931"/>
      <c r="AG2928" s="530">
        <f t="shared" si="4434"/>
        <v>-461</v>
      </c>
      <c r="AH2928" s="530" t="str">
        <f t="shared" si="4435"/>
        <v xml:space="preserve">0 </v>
      </c>
      <c r="AI2928" s="641"/>
      <c r="AJ2928" s="537"/>
      <c r="AK2928" s="537"/>
      <c r="AL2928" s="537"/>
      <c r="AM2928" s="537"/>
      <c r="AN2928" s="537"/>
      <c r="AO2928" s="683" t="str">
        <f t="shared" si="4436"/>
        <v>OK</v>
      </c>
      <c r="AP2928" s="141"/>
      <c r="AQ2928" s="141"/>
      <c r="AR2928" s="552"/>
      <c r="AS2928" s="552"/>
      <c r="AT2928" s="683" t="str">
        <f t="shared" si="4437"/>
        <v>OK</v>
      </c>
      <c r="AU2928" s="593"/>
      <c r="AV2928" s="530">
        <f t="shared" si="4438"/>
        <v>0</v>
      </c>
      <c r="AW2928" s="842">
        <f t="shared" si="4439"/>
        <v>0</v>
      </c>
      <c r="AX2928" s="115">
        <f t="shared" si="4440"/>
        <v>461</v>
      </c>
      <c r="AY2928" s="5">
        <f t="shared" si="4441"/>
        <v>0</v>
      </c>
      <c r="AZ2928" s="7">
        <f t="shared" si="4442"/>
        <v>-461</v>
      </c>
      <c r="BA2928" s="335">
        <f t="shared" si="4443"/>
        <v>-1</v>
      </c>
      <c r="BB2928" s="23">
        <f t="shared" si="4444"/>
        <v>461</v>
      </c>
      <c r="BC2928" s="5">
        <f>AW2928</f>
        <v>0</v>
      </c>
      <c r="BD2928" s="7">
        <f t="shared" si="4446"/>
        <v>-461</v>
      </c>
      <c r="BE2928" s="335">
        <f t="shared" si="4447"/>
        <v>-1</v>
      </c>
      <c r="BG2928" s="826" t="str">
        <f t="shared" si="4448"/>
        <v>41.40</v>
      </c>
      <c r="BH2928" s="607" t="b">
        <f>COUNTIF('Codes SEC'!$B$2:$B$250,Ministres!BG2928)&gt;0</f>
        <v>1</v>
      </c>
    </row>
    <row r="2929" spans="1:66" ht="12.75" customHeight="1" x14ac:dyDescent="0.25">
      <c r="A2929" s="227"/>
      <c r="B2929" s="209"/>
      <c r="C2929" s="253"/>
      <c r="D2929" s="625"/>
      <c r="E2929" s="280"/>
      <c r="F2929" s="253"/>
      <c r="G2929" s="695"/>
      <c r="H2929" s="886"/>
      <c r="I2929" s="403"/>
      <c r="J2929" s="381"/>
      <c r="K2929" s="514" t="s">
        <v>95</v>
      </c>
      <c r="L2929" s="318">
        <f t="shared" ref="L2929:V2929" si="4449">L2923+L2924+L2925+L2926+L2927+L2928</f>
        <v>79112</v>
      </c>
      <c r="M2929" s="737">
        <f t="shared" si="4449"/>
        <v>79112</v>
      </c>
      <c r="N2929" s="930">
        <f t="shared" si="4449"/>
        <v>0</v>
      </c>
      <c r="O2929" s="790">
        <f t="shared" si="4449"/>
        <v>-79112</v>
      </c>
      <c r="P2929" s="790">
        <f t="shared" si="4449"/>
        <v>0</v>
      </c>
      <c r="Q2929" s="787">
        <f t="shared" si="4449"/>
        <v>0</v>
      </c>
      <c r="R2929" s="648">
        <f t="shared" si="4449"/>
        <v>0</v>
      </c>
      <c r="S2929" s="648">
        <f t="shared" si="4449"/>
        <v>0</v>
      </c>
      <c r="T2929" s="648">
        <f t="shared" si="4449"/>
        <v>0</v>
      </c>
      <c r="U2929" s="648">
        <f t="shared" si="4449"/>
        <v>0</v>
      </c>
      <c r="V2929" s="648">
        <f t="shared" si="4449"/>
        <v>0</v>
      </c>
      <c r="W2929" s="790"/>
      <c r="X2929" s="649">
        <f>X2923+X2924+X2925+X2926+X2927+X2928</f>
        <v>0</v>
      </c>
      <c r="Y2929" s="649">
        <f>Y2923+Y2924+Y2925+Y2926+Y2927+Y2928</f>
        <v>0</v>
      </c>
      <c r="Z2929" s="648">
        <f>Z2923+Z2924+Z2925+Z2926+Z2927+Z2928</f>
        <v>0</v>
      </c>
      <c r="AA2929" s="648">
        <f>AA2923+AA2924+AA2925+AA2926+AA2927+AA2928</f>
        <v>0</v>
      </c>
      <c r="AB2929" s="790"/>
      <c r="AC2929" s="649">
        <f t="shared" ref="AC2929:AN2929" si="4450">AC2923+AC2924+AC2925+AC2926+AC2927+AC2928</f>
        <v>0</v>
      </c>
      <c r="AD2929" s="790">
        <f>AD2923+AD2924+AD2925+AD2926+AD2927+AD2928</f>
        <v>0</v>
      </c>
      <c r="AE2929" s="843">
        <f>AE2923+AE2924+AE2925+AE2926+AE2927+AE2928</f>
        <v>0</v>
      </c>
      <c r="AF2929" s="930">
        <f t="shared" si="4450"/>
        <v>0</v>
      </c>
      <c r="AG2929" s="790">
        <f t="shared" si="4450"/>
        <v>-79112</v>
      </c>
      <c r="AH2929" s="790">
        <f t="shared" si="4450"/>
        <v>0</v>
      </c>
      <c r="AI2929" s="787">
        <f t="shared" si="4450"/>
        <v>0</v>
      </c>
      <c r="AJ2929" s="648">
        <f t="shared" si="4450"/>
        <v>0</v>
      </c>
      <c r="AK2929" s="648">
        <f t="shared" si="4450"/>
        <v>0</v>
      </c>
      <c r="AL2929" s="648">
        <f t="shared" si="4450"/>
        <v>0</v>
      </c>
      <c r="AM2929" s="648">
        <f t="shared" si="4450"/>
        <v>0</v>
      </c>
      <c r="AN2929" s="648">
        <f t="shared" si="4450"/>
        <v>0</v>
      </c>
      <c r="AO2929" s="790"/>
      <c r="AP2929" s="649">
        <f>AP2923+AP2924+AP2925+AP2926+AP2927+AP2928</f>
        <v>0</v>
      </c>
      <c r="AQ2929" s="649">
        <f>AQ2923+AQ2924+AQ2925+AQ2926+AQ2927+AQ2928</f>
        <v>0</v>
      </c>
      <c r="AR2929" s="648">
        <f>AR2923+AR2924+AR2925+AR2926+AR2927+AR2928</f>
        <v>0</v>
      </c>
      <c r="AS2929" s="648">
        <f>AS2923+AS2924+AS2925+AS2926+AS2927+AS2928</f>
        <v>0</v>
      </c>
      <c r="AT2929" s="790"/>
      <c r="AU2929" s="649">
        <f t="shared" ref="AU2929:BE2929" si="4451">AU2923+AU2924+AU2925+AU2926+AU2927+AU2928</f>
        <v>0</v>
      </c>
      <c r="AV2929" s="790">
        <f t="shared" si="4451"/>
        <v>0</v>
      </c>
      <c r="AW2929" s="843">
        <f t="shared" si="4451"/>
        <v>0</v>
      </c>
      <c r="AX2929" s="336">
        <f t="shared" si="4451"/>
        <v>79112</v>
      </c>
      <c r="AY2929" s="337">
        <f t="shared" si="4451"/>
        <v>0</v>
      </c>
      <c r="AZ2929" s="338">
        <f t="shared" si="4451"/>
        <v>-79112</v>
      </c>
      <c r="BA2929" s="339">
        <f t="shared" si="4451"/>
        <v>-6</v>
      </c>
      <c r="BB2929" s="322">
        <f t="shared" si="4451"/>
        <v>79112</v>
      </c>
      <c r="BC2929" s="337">
        <f t="shared" si="4451"/>
        <v>0</v>
      </c>
      <c r="BD2929" s="338">
        <f t="shared" si="4451"/>
        <v>-79112</v>
      </c>
      <c r="BE2929" s="339">
        <f t="shared" si="4451"/>
        <v>-6</v>
      </c>
      <c r="BG2929" s="826"/>
      <c r="BH2929" s="607"/>
    </row>
    <row r="2930" spans="1:66" ht="12.75" customHeight="1" x14ac:dyDescent="0.25">
      <c r="A2930" s="21"/>
      <c r="B2930" s="112"/>
      <c r="C2930" s="116"/>
      <c r="D2930" s="623"/>
      <c r="E2930" s="278"/>
      <c r="F2930" s="116"/>
      <c r="G2930" s="694"/>
      <c r="H2930" s="878"/>
      <c r="I2930" s="397"/>
      <c r="J2930" s="380"/>
      <c r="K2930" s="409"/>
      <c r="L2930" s="738"/>
      <c r="M2930" s="739"/>
      <c r="N2930" s="931"/>
      <c r="O2930" s="923"/>
      <c r="P2930" s="923"/>
      <c r="Q2930" s="641"/>
      <c r="R2930" s="537"/>
      <c r="S2930" s="537"/>
      <c r="T2930" s="537"/>
      <c r="U2930" s="537"/>
      <c r="V2930" s="537"/>
      <c r="W2930" s="531"/>
      <c r="X2930" s="141"/>
      <c r="Y2930" s="141"/>
      <c r="Z2930" s="552"/>
      <c r="AA2930" s="552"/>
      <c r="AB2930" s="531"/>
      <c r="AC2930" s="593"/>
      <c r="AD2930" s="923"/>
      <c r="AE2930" s="846"/>
      <c r="AF2930" s="931"/>
      <c r="AG2930" s="923"/>
      <c r="AH2930" s="923"/>
      <c r="AI2930" s="641"/>
      <c r="AJ2930" s="537"/>
      <c r="AK2930" s="537"/>
      <c r="AL2930" s="537"/>
      <c r="AM2930" s="537"/>
      <c r="AN2930" s="537"/>
      <c r="AO2930" s="531"/>
      <c r="AP2930" s="141"/>
      <c r="AQ2930" s="141"/>
      <c r="AR2930" s="552"/>
      <c r="AS2930" s="552"/>
      <c r="AT2930" s="531"/>
      <c r="AU2930" s="593"/>
      <c r="AV2930" s="923"/>
      <c r="AW2930" s="846"/>
      <c r="AX2930" s="115"/>
      <c r="AY2930" s="5"/>
      <c r="AZ2930" s="5"/>
      <c r="BA2930" s="335"/>
      <c r="BC2930" s="5"/>
      <c r="BD2930" s="5"/>
      <c r="BE2930" s="335"/>
      <c r="BG2930" s="826"/>
      <c r="BH2930" s="607"/>
    </row>
    <row r="2931" spans="1:66" ht="12.75" customHeight="1" x14ac:dyDescent="0.25">
      <c r="A2931" s="21"/>
      <c r="B2931" s="112"/>
      <c r="C2931" s="116"/>
      <c r="D2931" s="623"/>
      <c r="E2931" s="278"/>
      <c r="F2931" s="116"/>
      <c r="G2931" s="694"/>
      <c r="H2931" s="878"/>
      <c r="I2931" s="397"/>
      <c r="J2931" s="380"/>
      <c r="K2931" s="410" t="s">
        <v>58</v>
      </c>
      <c r="L2931" s="738"/>
      <c r="M2931" s="739"/>
      <c r="N2931" s="931"/>
      <c r="O2931" s="923"/>
      <c r="P2931" s="923"/>
      <c r="Q2931" s="641"/>
      <c r="R2931" s="537"/>
      <c r="S2931" s="537"/>
      <c r="T2931" s="537"/>
      <c r="U2931" s="537"/>
      <c r="V2931" s="537"/>
      <c r="W2931" s="531"/>
      <c r="X2931" s="141"/>
      <c r="Y2931" s="141"/>
      <c r="Z2931" s="552"/>
      <c r="AA2931" s="552"/>
      <c r="AB2931" s="531"/>
      <c r="AC2931" s="593"/>
      <c r="AD2931" s="923"/>
      <c r="AE2931" s="846"/>
      <c r="AF2931" s="931"/>
      <c r="AG2931" s="923"/>
      <c r="AH2931" s="923"/>
      <c r="AI2931" s="641"/>
      <c r="AJ2931" s="537"/>
      <c r="AK2931" s="537"/>
      <c r="AL2931" s="537"/>
      <c r="AM2931" s="537"/>
      <c r="AN2931" s="537"/>
      <c r="AO2931" s="531"/>
      <c r="AP2931" s="141"/>
      <c r="AQ2931" s="141"/>
      <c r="AR2931" s="552"/>
      <c r="AS2931" s="552"/>
      <c r="AT2931" s="531"/>
      <c r="AU2931" s="593"/>
      <c r="AV2931" s="923"/>
      <c r="AW2931" s="846"/>
      <c r="AX2931" s="115"/>
      <c r="AY2931" s="5"/>
      <c r="AZ2931" s="5"/>
      <c r="BA2931" s="335"/>
      <c r="BC2931" s="5"/>
      <c r="BD2931" s="5"/>
      <c r="BE2931" s="335"/>
      <c r="BG2931" s="826"/>
      <c r="BH2931" s="607"/>
    </row>
    <row r="2932" spans="1:66" ht="12.75" customHeight="1" x14ac:dyDescent="0.25">
      <c r="A2932" s="21"/>
      <c r="B2932" s="112"/>
      <c r="C2932" s="116"/>
      <c r="D2932" s="623"/>
      <c r="E2932" s="278"/>
      <c r="F2932" s="116"/>
      <c r="G2932" s="694"/>
      <c r="H2932" s="878"/>
      <c r="I2932" s="397"/>
      <c r="J2932" s="380"/>
      <c r="K2932" s="411"/>
      <c r="L2932" s="738"/>
      <c r="M2932" s="739"/>
      <c r="N2932" s="931"/>
      <c r="O2932" s="923"/>
      <c r="P2932" s="923"/>
      <c r="Q2932" s="641"/>
      <c r="R2932" s="537"/>
      <c r="S2932" s="537"/>
      <c r="T2932" s="537"/>
      <c r="U2932" s="537"/>
      <c r="V2932" s="537"/>
      <c r="W2932" s="531"/>
      <c r="X2932" s="141"/>
      <c r="Y2932" s="141"/>
      <c r="Z2932" s="552"/>
      <c r="AA2932" s="552"/>
      <c r="AB2932" s="531"/>
      <c r="AC2932" s="593"/>
      <c r="AD2932" s="923"/>
      <c r="AE2932" s="846"/>
      <c r="AF2932" s="931"/>
      <c r="AG2932" s="923"/>
      <c r="AH2932" s="923"/>
      <c r="AI2932" s="641"/>
      <c r="AJ2932" s="537"/>
      <c r="AK2932" s="537"/>
      <c r="AL2932" s="537"/>
      <c r="AM2932" s="537"/>
      <c r="AN2932" s="537"/>
      <c r="AO2932" s="531"/>
      <c r="AP2932" s="141"/>
      <c r="AQ2932" s="141"/>
      <c r="AR2932" s="552"/>
      <c r="AS2932" s="552"/>
      <c r="AT2932" s="531"/>
      <c r="AU2932" s="593"/>
      <c r="AV2932" s="923"/>
      <c r="AW2932" s="846"/>
      <c r="AX2932" s="115"/>
      <c r="AY2932" s="5"/>
      <c r="AZ2932" s="5"/>
      <c r="BA2932" s="335"/>
      <c r="BC2932" s="5"/>
      <c r="BD2932" s="5"/>
      <c r="BE2932" s="335"/>
      <c r="BG2932" s="826"/>
      <c r="BH2932" s="607"/>
    </row>
    <row r="2933" spans="1:66" ht="33" customHeight="1" x14ac:dyDescent="0.25">
      <c r="A2933" s="222" t="s">
        <v>6127</v>
      </c>
      <c r="B2933" s="112">
        <v>18</v>
      </c>
      <c r="C2933" s="116" t="s">
        <v>0</v>
      </c>
      <c r="D2933" s="620">
        <v>1000</v>
      </c>
      <c r="E2933" s="278"/>
      <c r="F2933" s="116">
        <v>12</v>
      </c>
      <c r="G2933" s="694">
        <v>1</v>
      </c>
      <c r="H2933" s="878" t="str">
        <f t="shared" ref="H2933:H2993" si="4452">LEFT(J2933,3)</f>
        <v>112</v>
      </c>
      <c r="I2933" s="397" t="s">
        <v>3285</v>
      </c>
      <c r="J2933" s="380" t="s">
        <v>3057</v>
      </c>
      <c r="K2933" s="494" t="s">
        <v>121</v>
      </c>
      <c r="L2933" s="733">
        <v>3140</v>
      </c>
      <c r="M2933" s="734">
        <v>3140</v>
      </c>
      <c r="N2933" s="931"/>
      <c r="O2933" s="530">
        <f t="shared" ref="O2933" si="4453">IF(N2933&gt;L2933,"0 ",N2933-L2933)</f>
        <v>-3140</v>
      </c>
      <c r="P2933" s="530" t="str">
        <f t="shared" ref="P2933" si="4454">IF(N2933&lt;L2933,"0 ",N2933-L2933)</f>
        <v xml:space="preserve">0 </v>
      </c>
      <c r="Q2933" s="646"/>
      <c r="R2933" s="536"/>
      <c r="S2933" s="536"/>
      <c r="T2933" s="536"/>
      <c r="U2933" s="536"/>
      <c r="V2933" s="536"/>
      <c r="W2933" s="683" t="str">
        <f>IF(SUM(Q2933:V2933)=X2933,"OK",SUM(Q2933:V2933)-X2933)</f>
        <v>OK</v>
      </c>
      <c r="X2933" s="141"/>
      <c r="Y2933" s="141"/>
      <c r="Z2933" s="552"/>
      <c r="AA2933" s="552"/>
      <c r="AB2933" s="683" t="str">
        <f>IF(SUM(Z2933:AA2933)=AC2933,"OK",SUM(Z2933:AA2933)-AC2933)</f>
        <v>OK</v>
      </c>
      <c r="AC2933" s="593"/>
      <c r="AD2933" s="530">
        <f t="shared" ref="AD2933" si="4455">X2933+Y2933+AC2933</f>
        <v>0</v>
      </c>
      <c r="AE2933" s="842">
        <f t="shared" ref="AE2933" si="4456">N2933+AD2933</f>
        <v>0</v>
      </c>
      <c r="AF2933" s="931"/>
      <c r="AG2933" s="530">
        <f t="shared" ref="AG2933" si="4457">IF(AF2933&gt;M2933,"0 ",AF2933-M2933)</f>
        <v>-3140</v>
      </c>
      <c r="AH2933" s="530" t="str">
        <f t="shared" ref="AH2933" si="4458">IF(AF2933&lt;M2933,"0 ",AF2933-M2933)</f>
        <v xml:space="preserve">0 </v>
      </c>
      <c r="AI2933" s="641"/>
      <c r="AJ2933" s="537"/>
      <c r="AK2933" s="537"/>
      <c r="AL2933" s="537"/>
      <c r="AM2933" s="537"/>
      <c r="AN2933" s="537"/>
      <c r="AO2933" s="683" t="str">
        <f>IF(SUM(AI2933:AN2933)=AP2933,"OK",SUM(AI2933:AN2933)-AP2933)</f>
        <v>OK</v>
      </c>
      <c r="AP2933" s="141"/>
      <c r="AQ2933" s="141"/>
      <c r="AR2933" s="552"/>
      <c r="AS2933" s="552"/>
      <c r="AT2933" s="683" t="str">
        <f>IF(SUM(AR2933:AS2933)=AU2933,"OK",SUM(AR2933:AS2933)-AU2933)</f>
        <v>OK</v>
      </c>
      <c r="AU2933" s="593"/>
      <c r="AV2933" s="530">
        <f t="shared" ref="AV2933" si="4459">AP2933+AQ2933+AU2933</f>
        <v>0</v>
      </c>
      <c r="AW2933" s="842">
        <f t="shared" ref="AW2933" si="4460">AF2933+AV2933</f>
        <v>0</v>
      </c>
      <c r="AX2933" s="115">
        <f>L2933</f>
        <v>3140</v>
      </c>
      <c r="AY2933" s="5">
        <f>AE2933</f>
        <v>0</v>
      </c>
      <c r="AZ2933" s="7">
        <f>AY2933-AX2933</f>
        <v>-3140</v>
      </c>
      <c r="BA2933" s="335">
        <f>AZ2933/AX2933</f>
        <v>-1</v>
      </c>
      <c r="BB2933" s="23">
        <f>M2933</f>
        <v>3140</v>
      </c>
      <c r="BC2933" s="5">
        <f>AW2933</f>
        <v>0</v>
      </c>
      <c r="BD2933" s="7">
        <f>BC2933-BB2933</f>
        <v>-3140</v>
      </c>
      <c r="BE2933" s="335">
        <f>BD2933/BB2933</f>
        <v>-1</v>
      </c>
      <c r="BG2933" s="826" t="str">
        <f>RIGHT(LEFT(I2933,3),2)&amp;"."&amp;RIGHT(LEFT(I2933,5),2)</f>
        <v>61.41</v>
      </c>
      <c r="BH2933" s="607" t="b">
        <f>COUNTIF('Codes SEC'!$B$2:$B$250,Ministres!BG2933)&gt;0</f>
        <v>1</v>
      </c>
    </row>
    <row r="2934" spans="1:66" s="4" customFormat="1" ht="12.75" customHeight="1" x14ac:dyDescent="0.25">
      <c r="A2934" s="227"/>
      <c r="B2934" s="209"/>
      <c r="C2934" s="253"/>
      <c r="D2934" s="625"/>
      <c r="E2934" s="280"/>
      <c r="F2934" s="253"/>
      <c r="G2934" s="695"/>
      <c r="H2934" s="886"/>
      <c r="I2934" s="403"/>
      <c r="J2934" s="381"/>
      <c r="K2934" s="514" t="s">
        <v>59</v>
      </c>
      <c r="L2934" s="318">
        <f t="shared" ref="L2934:P2934" si="4461">L2933</f>
        <v>3140</v>
      </c>
      <c r="M2934" s="741">
        <f t="shared" si="4461"/>
        <v>3140</v>
      </c>
      <c r="N2934" s="930">
        <f t="shared" si="4461"/>
        <v>0</v>
      </c>
      <c r="O2934" s="790">
        <f t="shared" si="4461"/>
        <v>-3140</v>
      </c>
      <c r="P2934" s="790" t="str">
        <f t="shared" si="4461"/>
        <v xml:space="preserve">0 </v>
      </c>
      <c r="Q2934" s="787">
        <f t="shared" ref="Q2934:V2934" si="4462">Q2933</f>
        <v>0</v>
      </c>
      <c r="R2934" s="648">
        <f t="shared" si="4462"/>
        <v>0</v>
      </c>
      <c r="S2934" s="648">
        <f t="shared" si="4462"/>
        <v>0</v>
      </c>
      <c r="T2934" s="648">
        <f t="shared" si="4462"/>
        <v>0</v>
      </c>
      <c r="U2934" s="648">
        <f t="shared" si="4462"/>
        <v>0</v>
      </c>
      <c r="V2934" s="648">
        <f t="shared" si="4462"/>
        <v>0</v>
      </c>
      <c r="W2934" s="790"/>
      <c r="X2934" s="649">
        <f>X2933</f>
        <v>0</v>
      </c>
      <c r="Y2934" s="649">
        <f>Y2933</f>
        <v>0</v>
      </c>
      <c r="Z2934" s="648">
        <f>Z2933</f>
        <v>0</v>
      </c>
      <c r="AA2934" s="648">
        <f>AA2933</f>
        <v>0</v>
      </c>
      <c r="AB2934" s="790"/>
      <c r="AC2934" s="649">
        <f t="shared" ref="AC2934:AN2934" si="4463">AC2933</f>
        <v>0</v>
      </c>
      <c r="AD2934" s="790">
        <f>AD2933</f>
        <v>0</v>
      </c>
      <c r="AE2934" s="843">
        <f>AE2933</f>
        <v>0</v>
      </c>
      <c r="AF2934" s="930">
        <f t="shared" ref="AF2934:AH2934" si="4464">AF2933</f>
        <v>0</v>
      </c>
      <c r="AG2934" s="790">
        <f t="shared" si="4464"/>
        <v>-3140</v>
      </c>
      <c r="AH2934" s="790" t="str">
        <f t="shared" si="4464"/>
        <v xml:space="preserve">0 </v>
      </c>
      <c r="AI2934" s="787">
        <f t="shared" si="4463"/>
        <v>0</v>
      </c>
      <c r="AJ2934" s="648">
        <f t="shared" si="4463"/>
        <v>0</v>
      </c>
      <c r="AK2934" s="648">
        <f t="shared" si="4463"/>
        <v>0</v>
      </c>
      <c r="AL2934" s="648">
        <f t="shared" si="4463"/>
        <v>0</v>
      </c>
      <c r="AM2934" s="648">
        <f t="shared" si="4463"/>
        <v>0</v>
      </c>
      <c r="AN2934" s="648">
        <f t="shared" si="4463"/>
        <v>0</v>
      </c>
      <c r="AO2934" s="790"/>
      <c r="AP2934" s="649">
        <f>AP2933</f>
        <v>0</v>
      </c>
      <c r="AQ2934" s="649">
        <f>AQ2933</f>
        <v>0</v>
      </c>
      <c r="AR2934" s="648">
        <f>AR2933</f>
        <v>0</v>
      </c>
      <c r="AS2934" s="648">
        <f>AS2933</f>
        <v>0</v>
      </c>
      <c r="AT2934" s="790"/>
      <c r="AU2934" s="649">
        <f t="shared" ref="AU2934:BE2934" si="4465">AU2933</f>
        <v>0</v>
      </c>
      <c r="AV2934" s="790">
        <f t="shared" ref="AV2934" si="4466">AV2933</f>
        <v>0</v>
      </c>
      <c r="AW2934" s="843">
        <f t="shared" si="4465"/>
        <v>0</v>
      </c>
      <c r="AX2934" s="336">
        <f t="shared" si="4465"/>
        <v>3140</v>
      </c>
      <c r="AY2934" s="337">
        <f t="shared" si="4465"/>
        <v>0</v>
      </c>
      <c r="AZ2934" s="338">
        <f t="shared" si="4465"/>
        <v>-3140</v>
      </c>
      <c r="BA2934" s="339">
        <f t="shared" si="4465"/>
        <v>-1</v>
      </c>
      <c r="BB2934" s="322">
        <f t="shared" si="4465"/>
        <v>3140</v>
      </c>
      <c r="BC2934" s="337">
        <f t="shared" si="4465"/>
        <v>0</v>
      </c>
      <c r="BD2934" s="338">
        <f t="shared" si="4465"/>
        <v>-3140</v>
      </c>
      <c r="BE2934" s="339">
        <f t="shared" si="4465"/>
        <v>-1</v>
      </c>
      <c r="BF2934" s="41"/>
      <c r="BG2934" s="826"/>
      <c r="BH2934" s="607"/>
      <c r="BI2934" s="41"/>
      <c r="BJ2934" s="41"/>
      <c r="BK2934" s="41"/>
      <c r="BL2934" s="41"/>
      <c r="BM2934" s="41"/>
      <c r="BN2934" s="41"/>
    </row>
    <row r="2935" spans="1:66" ht="12.75" customHeight="1" x14ac:dyDescent="0.25">
      <c r="A2935" s="226"/>
      <c r="B2935" s="207"/>
      <c r="C2935" s="254"/>
      <c r="D2935" s="300"/>
      <c r="E2935" s="276"/>
      <c r="F2935" s="300"/>
      <c r="G2935" s="696"/>
      <c r="H2935" s="887"/>
      <c r="I2935" s="444"/>
      <c r="J2935" s="393"/>
      <c r="K2935" s="404" t="s">
        <v>3682</v>
      </c>
      <c r="L2935" s="729">
        <f t="shared" ref="L2935:P2935" si="4467">L2934+L2929</f>
        <v>82252</v>
      </c>
      <c r="M2935" s="730">
        <f t="shared" si="4467"/>
        <v>82252</v>
      </c>
      <c r="N2935" s="844">
        <f t="shared" si="4467"/>
        <v>0</v>
      </c>
      <c r="O2935" s="665">
        <f t="shared" si="4467"/>
        <v>-82252</v>
      </c>
      <c r="P2935" s="665">
        <f t="shared" si="4467"/>
        <v>0</v>
      </c>
      <c r="Q2935" s="638">
        <f t="shared" ref="Q2935:V2935" si="4468">Q2934+Q2929</f>
        <v>0</v>
      </c>
      <c r="R2935" s="130">
        <f t="shared" si="4468"/>
        <v>0</v>
      </c>
      <c r="S2935" s="130">
        <f t="shared" si="4468"/>
        <v>0</v>
      </c>
      <c r="T2935" s="130">
        <f t="shared" si="4468"/>
        <v>0</v>
      </c>
      <c r="U2935" s="130">
        <f t="shared" si="4468"/>
        <v>0</v>
      </c>
      <c r="V2935" s="130">
        <f t="shared" si="4468"/>
        <v>0</v>
      </c>
      <c r="W2935" s="665"/>
      <c r="X2935" s="130">
        <f>X2934+X2929</f>
        <v>0</v>
      </c>
      <c r="Y2935" s="130">
        <f>Y2934+Y2929</f>
        <v>0</v>
      </c>
      <c r="Z2935" s="130">
        <f>Z2934+Z2929</f>
        <v>0</v>
      </c>
      <c r="AA2935" s="130">
        <f>AA2934+AA2929</f>
        <v>0</v>
      </c>
      <c r="AB2935" s="665"/>
      <c r="AC2935" s="130">
        <f t="shared" ref="AC2935:AN2935" si="4469">AC2934+AC2929</f>
        <v>0</v>
      </c>
      <c r="AD2935" s="665">
        <f>AD2934+AD2929</f>
        <v>0</v>
      </c>
      <c r="AE2935" s="845">
        <f>AE2934+AE2929</f>
        <v>0</v>
      </c>
      <c r="AF2935" s="844">
        <f t="shared" ref="AF2935:AH2935" si="4470">AF2934+AF2929</f>
        <v>0</v>
      </c>
      <c r="AG2935" s="665">
        <f t="shared" si="4470"/>
        <v>-82252</v>
      </c>
      <c r="AH2935" s="665">
        <f t="shared" si="4470"/>
        <v>0</v>
      </c>
      <c r="AI2935" s="638">
        <f t="shared" si="4469"/>
        <v>0</v>
      </c>
      <c r="AJ2935" s="130">
        <f t="shared" si="4469"/>
        <v>0</v>
      </c>
      <c r="AK2935" s="130">
        <f t="shared" si="4469"/>
        <v>0</v>
      </c>
      <c r="AL2935" s="130">
        <f t="shared" si="4469"/>
        <v>0</v>
      </c>
      <c r="AM2935" s="130">
        <f t="shared" si="4469"/>
        <v>0</v>
      </c>
      <c r="AN2935" s="130">
        <f t="shared" si="4469"/>
        <v>0</v>
      </c>
      <c r="AO2935" s="665"/>
      <c r="AP2935" s="130">
        <f>AP2934+AP2929</f>
        <v>0</v>
      </c>
      <c r="AQ2935" s="130">
        <f>AQ2934+AQ2929</f>
        <v>0</v>
      </c>
      <c r="AR2935" s="130">
        <f>AR2934+AR2929</f>
        <v>0</v>
      </c>
      <c r="AS2935" s="130">
        <f>AS2934+AS2929</f>
        <v>0</v>
      </c>
      <c r="AT2935" s="665"/>
      <c r="AU2935" s="130">
        <f t="shared" ref="AU2935:BE2935" si="4471">AU2934+AU2929</f>
        <v>0</v>
      </c>
      <c r="AV2935" s="665">
        <f t="shared" ref="AV2935" si="4472">AV2934+AV2929</f>
        <v>0</v>
      </c>
      <c r="AW2935" s="845">
        <f t="shared" si="4471"/>
        <v>0</v>
      </c>
      <c r="AX2935" s="314">
        <f t="shared" si="4471"/>
        <v>82252</v>
      </c>
      <c r="AY2935" s="131">
        <f t="shared" si="4471"/>
        <v>0</v>
      </c>
      <c r="AZ2935" s="132">
        <f t="shared" si="4471"/>
        <v>-82252</v>
      </c>
      <c r="BA2935" s="340">
        <f t="shared" si="4471"/>
        <v>-7</v>
      </c>
      <c r="BB2935" s="310">
        <f t="shared" si="4471"/>
        <v>82252</v>
      </c>
      <c r="BC2935" s="131">
        <f t="shared" si="4471"/>
        <v>0</v>
      </c>
      <c r="BD2935" s="132">
        <f t="shared" si="4471"/>
        <v>-82252</v>
      </c>
      <c r="BE2935" s="340">
        <f t="shared" si="4471"/>
        <v>-7</v>
      </c>
      <c r="BG2935" s="826"/>
      <c r="BH2935" s="607"/>
    </row>
    <row r="2936" spans="1:66" ht="12.75" customHeight="1" x14ac:dyDescent="0.25">
      <c r="A2936" s="222"/>
      <c r="C2936" s="116"/>
      <c r="D2936" s="620"/>
      <c r="F2936" s="117"/>
      <c r="G2936" s="690"/>
      <c r="H2936" s="878"/>
      <c r="I2936" s="397"/>
      <c r="J2936" s="380"/>
      <c r="K2936" s="405" t="s">
        <v>208</v>
      </c>
      <c r="L2936" s="731">
        <v>0</v>
      </c>
      <c r="M2936" s="732">
        <v>0</v>
      </c>
      <c r="N2936" s="929">
        <v>0</v>
      </c>
      <c r="O2936" s="530">
        <v>0</v>
      </c>
      <c r="P2936" s="530">
        <v>0</v>
      </c>
      <c r="Q2936" s="641">
        <v>0</v>
      </c>
      <c r="R2936" s="537">
        <v>0</v>
      </c>
      <c r="S2936" s="537">
        <v>0</v>
      </c>
      <c r="T2936" s="537">
        <v>0</v>
      </c>
      <c r="U2936" s="537">
        <v>0</v>
      </c>
      <c r="V2936" s="537">
        <v>0</v>
      </c>
      <c r="W2936" s="530"/>
      <c r="X2936" s="142">
        <v>0</v>
      </c>
      <c r="Y2936" s="142">
        <v>0</v>
      </c>
      <c r="Z2936" s="537">
        <v>0</v>
      </c>
      <c r="AA2936" s="537">
        <v>0</v>
      </c>
      <c r="AB2936" s="530"/>
      <c r="AC2936" s="142">
        <v>0</v>
      </c>
      <c r="AD2936" s="530">
        <v>0</v>
      </c>
      <c r="AE2936" s="842">
        <v>0</v>
      </c>
      <c r="AF2936" s="929">
        <v>0</v>
      </c>
      <c r="AG2936" s="530">
        <v>0</v>
      </c>
      <c r="AH2936" s="530">
        <v>0</v>
      </c>
      <c r="AI2936" s="641">
        <v>0</v>
      </c>
      <c r="AJ2936" s="537">
        <v>0</v>
      </c>
      <c r="AK2936" s="537">
        <v>0</v>
      </c>
      <c r="AL2936" s="537">
        <v>0</v>
      </c>
      <c r="AM2936" s="537">
        <v>0</v>
      </c>
      <c r="AN2936" s="537">
        <v>0</v>
      </c>
      <c r="AO2936" s="530"/>
      <c r="AP2936" s="142">
        <v>0</v>
      </c>
      <c r="AQ2936" s="142">
        <v>0</v>
      </c>
      <c r="AR2936" s="537">
        <v>0</v>
      </c>
      <c r="AS2936" s="537">
        <v>0</v>
      </c>
      <c r="AT2936" s="530"/>
      <c r="AU2936" s="142">
        <v>0</v>
      </c>
      <c r="AV2936" s="530">
        <v>0</v>
      </c>
      <c r="AW2936" s="842">
        <v>0</v>
      </c>
      <c r="AX2936" s="115">
        <v>0</v>
      </c>
      <c r="AY2936" s="5">
        <v>0</v>
      </c>
      <c r="AZ2936" s="5">
        <v>0</v>
      </c>
      <c r="BA2936" s="335">
        <v>0</v>
      </c>
      <c r="BB2936" s="23">
        <v>0</v>
      </c>
      <c r="BC2936" s="5">
        <v>0</v>
      </c>
      <c r="BD2936" s="5">
        <v>0</v>
      </c>
      <c r="BE2936" s="335">
        <v>0</v>
      </c>
      <c r="BG2936" s="826"/>
      <c r="BH2936" s="607"/>
    </row>
    <row r="2937" spans="1:66" ht="12.75" customHeight="1" x14ac:dyDescent="0.25">
      <c r="A2937" s="21"/>
      <c r="B2937" s="112"/>
      <c r="C2937" s="116"/>
      <c r="D2937" s="623"/>
      <c r="E2937" s="278"/>
      <c r="F2937" s="116"/>
      <c r="G2937" s="694"/>
      <c r="H2937" s="878"/>
      <c r="I2937" s="397"/>
      <c r="J2937" s="380"/>
      <c r="K2937" s="405" t="s">
        <v>96</v>
      </c>
      <c r="L2937" s="738">
        <v>0</v>
      </c>
      <c r="M2937" s="739">
        <v>0</v>
      </c>
      <c r="N2937" s="929">
        <v>0</v>
      </c>
      <c r="O2937" s="530">
        <v>0</v>
      </c>
      <c r="P2937" s="530">
        <v>0</v>
      </c>
      <c r="Q2937" s="641">
        <v>0</v>
      </c>
      <c r="R2937" s="537">
        <v>0</v>
      </c>
      <c r="S2937" s="537">
        <v>0</v>
      </c>
      <c r="T2937" s="537">
        <v>0</v>
      </c>
      <c r="U2937" s="537">
        <v>0</v>
      </c>
      <c r="V2937" s="537">
        <v>0</v>
      </c>
      <c r="W2937" s="530"/>
      <c r="X2937" s="142">
        <v>0</v>
      </c>
      <c r="Y2937" s="142">
        <v>0</v>
      </c>
      <c r="Z2937" s="537">
        <v>0</v>
      </c>
      <c r="AA2937" s="537">
        <v>0</v>
      </c>
      <c r="AB2937" s="530"/>
      <c r="AC2937" s="142">
        <v>0</v>
      </c>
      <c r="AD2937" s="530">
        <v>0</v>
      </c>
      <c r="AE2937" s="842">
        <v>0</v>
      </c>
      <c r="AF2937" s="929">
        <v>0</v>
      </c>
      <c r="AG2937" s="530">
        <v>0</v>
      </c>
      <c r="AH2937" s="530">
        <v>0</v>
      </c>
      <c r="AI2937" s="641">
        <v>0</v>
      </c>
      <c r="AJ2937" s="537">
        <v>0</v>
      </c>
      <c r="AK2937" s="537">
        <v>0</v>
      </c>
      <c r="AL2937" s="537">
        <v>0</v>
      </c>
      <c r="AM2937" s="537">
        <v>0</v>
      </c>
      <c r="AN2937" s="537">
        <v>0</v>
      </c>
      <c r="AO2937" s="530"/>
      <c r="AP2937" s="142">
        <v>0</v>
      </c>
      <c r="AQ2937" s="142">
        <v>0</v>
      </c>
      <c r="AR2937" s="537">
        <v>0</v>
      </c>
      <c r="AS2937" s="537">
        <v>0</v>
      </c>
      <c r="AT2937" s="530"/>
      <c r="AU2937" s="142">
        <v>0</v>
      </c>
      <c r="AV2937" s="530">
        <v>0</v>
      </c>
      <c r="AW2937" s="842">
        <v>0</v>
      </c>
      <c r="AX2937" s="115">
        <v>0</v>
      </c>
      <c r="AY2937" s="5">
        <v>0</v>
      </c>
      <c r="AZ2937" s="5">
        <v>0</v>
      </c>
      <c r="BA2937" s="335">
        <v>0</v>
      </c>
      <c r="BB2937" s="23">
        <v>0</v>
      </c>
      <c r="BC2937" s="5">
        <v>0</v>
      </c>
      <c r="BD2937" s="5">
        <v>0</v>
      </c>
      <c r="BE2937" s="335">
        <v>0</v>
      </c>
      <c r="BG2937" s="826"/>
      <c r="BH2937" s="607"/>
    </row>
    <row r="2938" spans="1:66" ht="12.75" customHeight="1" x14ac:dyDescent="0.25">
      <c r="A2938" s="21"/>
      <c r="B2938" s="112"/>
      <c r="C2938" s="116"/>
      <c r="D2938" s="623"/>
      <c r="E2938" s="278"/>
      <c r="F2938" s="116"/>
      <c r="G2938" s="694"/>
      <c r="H2938" s="878"/>
      <c r="I2938" s="397"/>
      <c r="J2938" s="380"/>
      <c r="K2938" s="405" t="s">
        <v>209</v>
      </c>
      <c r="L2938" s="738">
        <v>0</v>
      </c>
      <c r="M2938" s="739">
        <v>0</v>
      </c>
      <c r="N2938" s="929">
        <v>0</v>
      </c>
      <c r="O2938" s="530">
        <v>0</v>
      </c>
      <c r="P2938" s="530">
        <v>0</v>
      </c>
      <c r="Q2938" s="641">
        <v>0</v>
      </c>
      <c r="R2938" s="537">
        <v>0</v>
      </c>
      <c r="S2938" s="537">
        <v>0</v>
      </c>
      <c r="T2938" s="537">
        <v>0</v>
      </c>
      <c r="U2938" s="537">
        <v>0</v>
      </c>
      <c r="V2938" s="537">
        <v>0</v>
      </c>
      <c r="W2938" s="530"/>
      <c r="X2938" s="142">
        <v>0</v>
      </c>
      <c r="Y2938" s="142">
        <v>0</v>
      </c>
      <c r="Z2938" s="537">
        <v>0</v>
      </c>
      <c r="AA2938" s="537">
        <v>0</v>
      </c>
      <c r="AB2938" s="530"/>
      <c r="AC2938" s="142">
        <v>0</v>
      </c>
      <c r="AD2938" s="530">
        <v>0</v>
      </c>
      <c r="AE2938" s="842">
        <v>0</v>
      </c>
      <c r="AF2938" s="929">
        <v>0</v>
      </c>
      <c r="AG2938" s="530">
        <v>0</v>
      </c>
      <c r="AH2938" s="530">
        <v>0</v>
      </c>
      <c r="AI2938" s="641">
        <v>0</v>
      </c>
      <c r="AJ2938" s="537">
        <v>0</v>
      </c>
      <c r="AK2938" s="537">
        <v>0</v>
      </c>
      <c r="AL2938" s="537">
        <v>0</v>
      </c>
      <c r="AM2938" s="537">
        <v>0</v>
      </c>
      <c r="AN2938" s="537">
        <v>0</v>
      </c>
      <c r="AO2938" s="530"/>
      <c r="AP2938" s="142">
        <v>0</v>
      </c>
      <c r="AQ2938" s="142">
        <v>0</v>
      </c>
      <c r="AR2938" s="537">
        <v>0</v>
      </c>
      <c r="AS2938" s="537">
        <v>0</v>
      </c>
      <c r="AT2938" s="530"/>
      <c r="AU2938" s="142">
        <v>0</v>
      </c>
      <c r="AV2938" s="530">
        <v>0</v>
      </c>
      <c r="AW2938" s="842">
        <v>0</v>
      </c>
      <c r="AX2938" s="115">
        <v>0</v>
      </c>
      <c r="AY2938" s="5">
        <v>0</v>
      </c>
      <c r="AZ2938" s="5">
        <v>0</v>
      </c>
      <c r="BA2938" s="335">
        <v>0</v>
      </c>
      <c r="BB2938" s="23">
        <v>0</v>
      </c>
      <c r="BC2938" s="5">
        <v>0</v>
      </c>
      <c r="BD2938" s="5">
        <v>0</v>
      </c>
      <c r="BE2938" s="335">
        <v>0</v>
      </c>
      <c r="BG2938" s="826"/>
      <c r="BH2938" s="607"/>
    </row>
    <row r="2939" spans="1:66" ht="12.75" customHeight="1" x14ac:dyDescent="0.25">
      <c r="A2939" s="21"/>
      <c r="B2939" s="112"/>
      <c r="C2939" s="116"/>
      <c r="D2939" s="623"/>
      <c r="E2939" s="278"/>
      <c r="F2939" s="116"/>
      <c r="G2939" s="694"/>
      <c r="H2939" s="878"/>
      <c r="I2939" s="397"/>
      <c r="J2939" s="380"/>
      <c r="K2939" s="405" t="s">
        <v>210</v>
      </c>
      <c r="L2939" s="738">
        <v>0</v>
      </c>
      <c r="M2939" s="739">
        <v>0</v>
      </c>
      <c r="N2939" s="929">
        <v>0</v>
      </c>
      <c r="O2939" s="530">
        <v>0</v>
      </c>
      <c r="P2939" s="530">
        <v>0</v>
      </c>
      <c r="Q2939" s="641">
        <v>0</v>
      </c>
      <c r="R2939" s="537">
        <v>0</v>
      </c>
      <c r="S2939" s="537">
        <v>0</v>
      </c>
      <c r="T2939" s="537">
        <v>0</v>
      </c>
      <c r="U2939" s="537">
        <v>0</v>
      </c>
      <c r="V2939" s="537">
        <v>0</v>
      </c>
      <c r="W2939" s="530"/>
      <c r="X2939" s="142">
        <v>0</v>
      </c>
      <c r="Y2939" s="142">
        <v>0</v>
      </c>
      <c r="Z2939" s="537">
        <v>0</v>
      </c>
      <c r="AA2939" s="537">
        <v>0</v>
      </c>
      <c r="AB2939" s="530"/>
      <c r="AC2939" s="142">
        <v>0</v>
      </c>
      <c r="AD2939" s="530">
        <v>0</v>
      </c>
      <c r="AE2939" s="842">
        <v>0</v>
      </c>
      <c r="AF2939" s="929">
        <v>0</v>
      </c>
      <c r="AG2939" s="530">
        <v>0</v>
      </c>
      <c r="AH2939" s="530">
        <v>0</v>
      </c>
      <c r="AI2939" s="641">
        <v>0</v>
      </c>
      <c r="AJ2939" s="537">
        <v>0</v>
      </c>
      <c r="AK2939" s="537">
        <v>0</v>
      </c>
      <c r="AL2939" s="537">
        <v>0</v>
      </c>
      <c r="AM2939" s="537">
        <v>0</v>
      </c>
      <c r="AN2939" s="537">
        <v>0</v>
      </c>
      <c r="AO2939" s="530"/>
      <c r="AP2939" s="142">
        <v>0</v>
      </c>
      <c r="AQ2939" s="142">
        <v>0</v>
      </c>
      <c r="AR2939" s="537">
        <v>0</v>
      </c>
      <c r="AS2939" s="537">
        <v>0</v>
      </c>
      <c r="AT2939" s="530"/>
      <c r="AU2939" s="142">
        <v>0</v>
      </c>
      <c r="AV2939" s="530">
        <v>0</v>
      </c>
      <c r="AW2939" s="842">
        <v>0</v>
      </c>
      <c r="AX2939" s="115">
        <v>0</v>
      </c>
      <c r="AY2939" s="5">
        <v>0</v>
      </c>
      <c r="AZ2939" s="5">
        <v>0</v>
      </c>
      <c r="BA2939" s="335">
        <v>0</v>
      </c>
      <c r="BB2939" s="23">
        <v>0</v>
      </c>
      <c r="BC2939" s="5">
        <v>0</v>
      </c>
      <c r="BD2939" s="5">
        <v>0</v>
      </c>
      <c r="BE2939" s="335">
        <v>0</v>
      </c>
      <c r="BG2939" s="826"/>
      <c r="BH2939" s="607"/>
    </row>
    <row r="2940" spans="1:66" ht="12.75" customHeight="1" x14ac:dyDescent="0.25">
      <c r="A2940" s="21"/>
      <c r="B2940" s="112"/>
      <c r="C2940" s="116"/>
      <c r="D2940" s="623"/>
      <c r="E2940" s="278"/>
      <c r="F2940" s="116"/>
      <c r="G2940" s="694"/>
      <c r="H2940" s="878"/>
      <c r="I2940" s="397"/>
      <c r="J2940" s="380"/>
      <c r="K2940" s="405" t="s">
        <v>53</v>
      </c>
      <c r="L2940" s="738">
        <v>0</v>
      </c>
      <c r="M2940" s="739">
        <v>0</v>
      </c>
      <c r="N2940" s="929">
        <v>0</v>
      </c>
      <c r="O2940" s="530">
        <v>0</v>
      </c>
      <c r="P2940" s="530">
        <v>0</v>
      </c>
      <c r="Q2940" s="641">
        <v>0</v>
      </c>
      <c r="R2940" s="537">
        <v>0</v>
      </c>
      <c r="S2940" s="537">
        <v>0</v>
      </c>
      <c r="T2940" s="537">
        <v>0</v>
      </c>
      <c r="U2940" s="537">
        <v>0</v>
      </c>
      <c r="V2940" s="537">
        <v>0</v>
      </c>
      <c r="W2940" s="530"/>
      <c r="X2940" s="142">
        <v>0</v>
      </c>
      <c r="Y2940" s="142">
        <v>0</v>
      </c>
      <c r="Z2940" s="537">
        <v>0</v>
      </c>
      <c r="AA2940" s="537">
        <v>0</v>
      </c>
      <c r="AB2940" s="530"/>
      <c r="AC2940" s="142">
        <v>0</v>
      </c>
      <c r="AD2940" s="530">
        <v>0</v>
      </c>
      <c r="AE2940" s="842">
        <v>0</v>
      </c>
      <c r="AF2940" s="929">
        <v>0</v>
      </c>
      <c r="AG2940" s="530">
        <v>0</v>
      </c>
      <c r="AH2940" s="530">
        <v>0</v>
      </c>
      <c r="AI2940" s="641">
        <v>0</v>
      </c>
      <c r="AJ2940" s="537">
        <v>0</v>
      </c>
      <c r="AK2940" s="537">
        <v>0</v>
      </c>
      <c r="AL2940" s="537">
        <v>0</v>
      </c>
      <c r="AM2940" s="537">
        <v>0</v>
      </c>
      <c r="AN2940" s="537">
        <v>0</v>
      </c>
      <c r="AO2940" s="530"/>
      <c r="AP2940" s="142">
        <v>0</v>
      </c>
      <c r="AQ2940" s="142">
        <v>0</v>
      </c>
      <c r="AR2940" s="537">
        <v>0</v>
      </c>
      <c r="AS2940" s="537">
        <v>0</v>
      </c>
      <c r="AT2940" s="530"/>
      <c r="AU2940" s="142">
        <v>0</v>
      </c>
      <c r="AV2940" s="530">
        <v>0</v>
      </c>
      <c r="AW2940" s="842">
        <v>0</v>
      </c>
      <c r="AX2940" s="115">
        <v>0</v>
      </c>
      <c r="AY2940" s="5">
        <v>0</v>
      </c>
      <c r="AZ2940" s="5">
        <v>0</v>
      </c>
      <c r="BA2940" s="335">
        <v>0</v>
      </c>
      <c r="BB2940" s="23">
        <v>0</v>
      </c>
      <c r="BC2940" s="5">
        <v>0</v>
      </c>
      <c r="BD2940" s="5">
        <v>0</v>
      </c>
      <c r="BE2940" s="335">
        <v>0</v>
      </c>
      <c r="BG2940" s="826"/>
      <c r="BH2940" s="607"/>
    </row>
    <row r="2941" spans="1:66" ht="12.75" customHeight="1" x14ac:dyDescent="0.25">
      <c r="A2941" s="21"/>
      <c r="B2941" s="112"/>
      <c r="C2941" s="116"/>
      <c r="D2941" s="623"/>
      <c r="E2941" s="278"/>
      <c r="F2941" s="116"/>
      <c r="G2941" s="694"/>
      <c r="H2941" s="878"/>
      <c r="I2941" s="397"/>
      <c r="J2941" s="380"/>
      <c r="K2941" s="405"/>
      <c r="L2941" s="738"/>
      <c r="M2941" s="739"/>
      <c r="N2941" s="929"/>
      <c r="O2941" s="530"/>
      <c r="P2941" s="530"/>
      <c r="Q2941" s="641"/>
      <c r="R2941" s="537"/>
      <c r="S2941" s="537"/>
      <c r="T2941" s="537"/>
      <c r="U2941" s="537"/>
      <c r="V2941" s="537"/>
      <c r="W2941" s="531"/>
      <c r="X2941" s="140"/>
      <c r="Y2941" s="140"/>
      <c r="Z2941" s="551"/>
      <c r="AA2941" s="551"/>
      <c r="AB2941" s="531"/>
      <c r="AC2941" s="142"/>
      <c r="AD2941" s="530"/>
      <c r="AE2941" s="842"/>
      <c r="AF2941" s="929"/>
      <c r="AG2941" s="530"/>
      <c r="AH2941" s="530"/>
      <c r="AI2941" s="641"/>
      <c r="AJ2941" s="537"/>
      <c r="AK2941" s="537"/>
      <c r="AL2941" s="537"/>
      <c r="AM2941" s="537"/>
      <c r="AN2941" s="537"/>
      <c r="AO2941" s="531"/>
      <c r="AP2941" s="140"/>
      <c r="AQ2941" s="140"/>
      <c r="AR2941" s="551"/>
      <c r="AS2941" s="551"/>
      <c r="AT2941" s="531"/>
      <c r="AU2941" s="142"/>
      <c r="AV2941" s="530"/>
      <c r="AW2941" s="842"/>
      <c r="AX2941" s="115"/>
      <c r="AY2941" s="5"/>
      <c r="AZ2941" s="5"/>
      <c r="BA2941" s="335"/>
      <c r="BC2941" s="5"/>
      <c r="BD2941" s="5"/>
      <c r="BE2941" s="335"/>
      <c r="BG2941" s="826"/>
      <c r="BH2941" s="607"/>
    </row>
    <row r="2942" spans="1:66" ht="12.75" customHeight="1" x14ac:dyDescent="0.25">
      <c r="A2942" s="21"/>
      <c r="B2942" s="112"/>
      <c r="C2942" s="116"/>
      <c r="D2942" s="623"/>
      <c r="E2942" s="278"/>
      <c r="F2942" s="116"/>
      <c r="G2942" s="694"/>
      <c r="H2942" s="878"/>
      <c r="I2942" s="397"/>
      <c r="J2942" s="380"/>
      <c r="K2942" s="405"/>
      <c r="L2942" s="738"/>
      <c r="M2942" s="739"/>
      <c r="N2942" s="929"/>
      <c r="O2942" s="530"/>
      <c r="P2942" s="530"/>
      <c r="Q2942" s="641"/>
      <c r="R2942" s="537"/>
      <c r="S2942" s="537"/>
      <c r="T2942" s="537"/>
      <c r="U2942" s="537"/>
      <c r="V2942" s="537"/>
      <c r="W2942" s="531"/>
      <c r="X2942" s="140"/>
      <c r="Y2942" s="140"/>
      <c r="Z2942" s="551"/>
      <c r="AA2942" s="551"/>
      <c r="AB2942" s="531"/>
      <c r="AC2942" s="142"/>
      <c r="AD2942" s="530"/>
      <c r="AE2942" s="842"/>
      <c r="AF2942" s="929"/>
      <c r="AG2942" s="530"/>
      <c r="AH2942" s="530"/>
      <c r="AI2942" s="641"/>
      <c r="AJ2942" s="537"/>
      <c r="AK2942" s="537"/>
      <c r="AL2942" s="537"/>
      <c r="AM2942" s="537"/>
      <c r="AN2942" s="537"/>
      <c r="AO2942" s="531"/>
      <c r="AP2942" s="140"/>
      <c r="AQ2942" s="140"/>
      <c r="AR2942" s="551"/>
      <c r="AS2942" s="551"/>
      <c r="AT2942" s="531"/>
      <c r="AU2942" s="142"/>
      <c r="AV2942" s="530"/>
      <c r="AW2942" s="842"/>
      <c r="AX2942" s="115"/>
      <c r="AY2942" s="5"/>
      <c r="AZ2942" s="5"/>
      <c r="BA2942" s="335"/>
      <c r="BC2942" s="5"/>
      <c r="BD2942" s="5"/>
      <c r="BE2942" s="335"/>
      <c r="BG2942" s="826"/>
      <c r="BH2942" s="607"/>
    </row>
    <row r="2943" spans="1:66" ht="12.75" customHeight="1" x14ac:dyDescent="0.25">
      <c r="A2943" s="21"/>
      <c r="B2943" s="112"/>
      <c r="C2943" s="116"/>
      <c r="D2943" s="623"/>
      <c r="E2943" s="278"/>
      <c r="F2943" s="116"/>
      <c r="G2943" s="694"/>
      <c r="H2943" s="878"/>
      <c r="I2943" s="397"/>
      <c r="J2943" s="380"/>
      <c r="K2943" s="400" t="s">
        <v>6620</v>
      </c>
      <c r="L2943" s="738"/>
      <c r="M2943" s="739"/>
      <c r="N2943" s="931"/>
      <c r="O2943" s="923"/>
      <c r="P2943" s="923"/>
      <c r="Q2943" s="641"/>
      <c r="R2943" s="537"/>
      <c r="S2943" s="537"/>
      <c r="T2943" s="537"/>
      <c r="U2943" s="537"/>
      <c r="V2943" s="537"/>
      <c r="W2943" s="531"/>
      <c r="X2943" s="141"/>
      <c r="Y2943" s="141"/>
      <c r="Z2943" s="552"/>
      <c r="AA2943" s="552"/>
      <c r="AB2943" s="531"/>
      <c r="AC2943" s="593"/>
      <c r="AD2943" s="923"/>
      <c r="AE2943" s="846"/>
      <c r="AF2943" s="931"/>
      <c r="AG2943" s="923"/>
      <c r="AH2943" s="923"/>
      <c r="AI2943" s="641"/>
      <c r="AJ2943" s="537"/>
      <c r="AK2943" s="537"/>
      <c r="AL2943" s="537"/>
      <c r="AM2943" s="537"/>
      <c r="AN2943" s="537"/>
      <c r="AO2943" s="531"/>
      <c r="AP2943" s="141"/>
      <c r="AQ2943" s="141"/>
      <c r="AR2943" s="552"/>
      <c r="AS2943" s="552"/>
      <c r="AT2943" s="531"/>
      <c r="AU2943" s="593"/>
      <c r="AV2943" s="923"/>
      <c r="AW2943" s="846"/>
      <c r="AX2943" s="115"/>
      <c r="AY2943" s="5"/>
      <c r="AZ2943" s="5"/>
      <c r="BA2943" s="335"/>
      <c r="BC2943" s="5"/>
      <c r="BD2943" s="5"/>
      <c r="BE2943" s="335"/>
      <c r="BG2943" s="826"/>
      <c r="BH2943" s="607"/>
    </row>
    <row r="2944" spans="1:66" x14ac:dyDescent="0.25">
      <c r="A2944" s="21"/>
      <c r="B2944" s="112"/>
      <c r="C2944" s="116"/>
      <c r="D2944" s="623"/>
      <c r="E2944" s="278"/>
      <c r="F2944" s="116"/>
      <c r="G2944" s="694"/>
      <c r="H2944" s="878"/>
      <c r="I2944" s="397"/>
      <c r="J2944" s="380"/>
      <c r="K2944" s="468" t="s">
        <v>122</v>
      </c>
      <c r="L2944" s="738"/>
      <c r="M2944" s="739"/>
      <c r="N2944" s="931"/>
      <c r="O2944" s="923"/>
      <c r="P2944" s="923"/>
      <c r="Q2944" s="641"/>
      <c r="R2944" s="537"/>
      <c r="S2944" s="537"/>
      <c r="T2944" s="537"/>
      <c r="U2944" s="537"/>
      <c r="V2944" s="537"/>
      <c r="W2944" s="531"/>
      <c r="X2944" s="141"/>
      <c r="Y2944" s="141"/>
      <c r="Z2944" s="552"/>
      <c r="AA2944" s="552"/>
      <c r="AB2944" s="531"/>
      <c r="AC2944" s="593"/>
      <c r="AD2944" s="923"/>
      <c r="AE2944" s="846"/>
      <c r="AF2944" s="931"/>
      <c r="AG2944" s="923"/>
      <c r="AH2944" s="923"/>
      <c r="AI2944" s="641"/>
      <c r="AJ2944" s="537"/>
      <c r="AK2944" s="537"/>
      <c r="AL2944" s="537"/>
      <c r="AM2944" s="537"/>
      <c r="AN2944" s="537"/>
      <c r="AO2944" s="531"/>
      <c r="AP2944" s="141"/>
      <c r="AQ2944" s="141"/>
      <c r="AR2944" s="552"/>
      <c r="AS2944" s="552"/>
      <c r="AT2944" s="531"/>
      <c r="AU2944" s="593"/>
      <c r="AV2944" s="923"/>
      <c r="AW2944" s="846"/>
      <c r="AX2944" s="115"/>
      <c r="AY2944" s="5"/>
      <c r="AZ2944" s="5"/>
      <c r="BA2944" s="335"/>
      <c r="BC2944" s="5"/>
      <c r="BD2944" s="5"/>
      <c r="BE2944" s="335"/>
      <c r="BG2944" s="826"/>
      <c r="BH2944" s="607"/>
    </row>
    <row r="2945" spans="1:66" ht="12.75" customHeight="1" x14ac:dyDescent="0.25">
      <c r="A2945" s="21"/>
      <c r="B2945" s="112"/>
      <c r="C2945" s="116"/>
      <c r="D2945" s="623"/>
      <c r="E2945" s="278"/>
      <c r="F2945" s="116"/>
      <c r="G2945" s="694"/>
      <c r="H2945" s="878"/>
      <c r="I2945" s="397"/>
      <c r="J2945" s="380"/>
      <c r="K2945" s="408"/>
      <c r="L2945" s="738"/>
      <c r="M2945" s="739"/>
      <c r="N2945" s="931"/>
      <c r="O2945" s="923"/>
      <c r="P2945" s="923"/>
      <c r="Q2945" s="641"/>
      <c r="R2945" s="537"/>
      <c r="S2945" s="537"/>
      <c r="T2945" s="537"/>
      <c r="U2945" s="537"/>
      <c r="V2945" s="537"/>
      <c r="W2945" s="531"/>
      <c r="X2945" s="141"/>
      <c r="Y2945" s="141"/>
      <c r="Z2945" s="552"/>
      <c r="AA2945" s="552"/>
      <c r="AB2945" s="531"/>
      <c r="AC2945" s="593"/>
      <c r="AD2945" s="923"/>
      <c r="AE2945" s="846"/>
      <c r="AF2945" s="931"/>
      <c r="AG2945" s="923"/>
      <c r="AH2945" s="923"/>
      <c r="AI2945" s="641"/>
      <c r="AJ2945" s="537"/>
      <c r="AK2945" s="537"/>
      <c r="AL2945" s="537"/>
      <c r="AM2945" s="537"/>
      <c r="AN2945" s="537"/>
      <c r="AO2945" s="531"/>
      <c r="AP2945" s="141"/>
      <c r="AQ2945" s="141"/>
      <c r="AR2945" s="552"/>
      <c r="AS2945" s="552"/>
      <c r="AT2945" s="531"/>
      <c r="AU2945" s="593"/>
      <c r="AV2945" s="923"/>
      <c r="AW2945" s="846"/>
      <c r="AX2945" s="115"/>
      <c r="AY2945" s="5"/>
      <c r="AZ2945" s="5"/>
      <c r="BA2945" s="335"/>
      <c r="BC2945" s="5"/>
      <c r="BD2945" s="5"/>
      <c r="BE2945" s="335"/>
      <c r="BG2945" s="826"/>
      <c r="BH2945" s="607"/>
    </row>
    <row r="2946" spans="1:66" ht="35.1" customHeight="1" x14ac:dyDescent="0.25">
      <c r="A2946" s="222" t="s">
        <v>6127</v>
      </c>
      <c r="B2946" s="112">
        <v>18</v>
      </c>
      <c r="C2946" s="116" t="s">
        <v>0</v>
      </c>
      <c r="D2946" s="620">
        <v>1000</v>
      </c>
      <c r="F2946" s="117">
        <v>12</v>
      </c>
      <c r="G2946" s="694">
        <v>3</v>
      </c>
      <c r="H2946" s="878" t="str">
        <f t="shared" si="4452"/>
        <v>113</v>
      </c>
      <c r="I2946" s="397">
        <v>83132000</v>
      </c>
      <c r="J2946" s="380" t="s">
        <v>3059</v>
      </c>
      <c r="K2946" s="411" t="s">
        <v>5692</v>
      </c>
      <c r="L2946" s="738">
        <v>1500</v>
      </c>
      <c r="M2946" s="739">
        <v>1500</v>
      </c>
      <c r="N2946" s="931"/>
      <c r="O2946" s="530">
        <f t="shared" ref="O2946:O2968" si="4473">IF(N2946&gt;L2946,"0 ",N2946-L2946)</f>
        <v>-1500</v>
      </c>
      <c r="P2946" s="530" t="str">
        <f t="shared" ref="P2946:P2968" si="4474">IF(N2946&lt;L2946,"0 ",N2946-L2946)</f>
        <v xml:space="preserve">0 </v>
      </c>
      <c r="Q2946" s="646"/>
      <c r="R2946" s="536"/>
      <c r="S2946" s="536"/>
      <c r="T2946" s="536"/>
      <c r="U2946" s="536"/>
      <c r="V2946" s="536"/>
      <c r="W2946" s="683" t="str">
        <f>IF(SUM(Q2946:V2946)=X2946,"OK",SUM(Q2946:V2946)-X2946)</f>
        <v>OK</v>
      </c>
      <c r="X2946" s="141"/>
      <c r="Y2946" s="141"/>
      <c r="Z2946" s="552"/>
      <c r="AA2946" s="552"/>
      <c r="AB2946" s="683" t="str">
        <f>IF(SUM(Z2946:AA2946)=AC2946,"OK",SUM(Z2946:AA2946)-AC2946)</f>
        <v>OK</v>
      </c>
      <c r="AC2946" s="593"/>
      <c r="AD2946" s="530">
        <f t="shared" ref="AD2946:AD2968" si="4475">X2946+Y2946+AC2946</f>
        <v>0</v>
      </c>
      <c r="AE2946" s="842">
        <f t="shared" ref="AE2946:AE2968" si="4476">N2946+AD2946</f>
        <v>0</v>
      </c>
      <c r="AF2946" s="931"/>
      <c r="AG2946" s="530">
        <f t="shared" ref="AG2946:AG2968" si="4477">IF(AF2946&gt;M2946,"0 ",AF2946-M2946)</f>
        <v>-1500</v>
      </c>
      <c r="AH2946" s="530" t="str">
        <f t="shared" ref="AH2946:AH2968" si="4478">IF(AF2946&lt;M2946,"0 ",AF2946-M2946)</f>
        <v xml:space="preserve">0 </v>
      </c>
      <c r="AI2946" s="641"/>
      <c r="AJ2946" s="537"/>
      <c r="AK2946" s="537"/>
      <c r="AL2946" s="537"/>
      <c r="AM2946" s="537"/>
      <c r="AN2946" s="537"/>
      <c r="AO2946" s="683" t="str">
        <f>IF(SUM(AI2946:AN2946)=AP2946,"OK",SUM(AI2946:AN2946)-AP2946)</f>
        <v>OK</v>
      </c>
      <c r="AP2946" s="141"/>
      <c r="AQ2946" s="141"/>
      <c r="AR2946" s="552"/>
      <c r="AS2946" s="552"/>
      <c r="AT2946" s="683" t="str">
        <f>IF(SUM(AR2946:AS2946)=AU2946,"OK",SUM(AR2946:AS2946)-AU2946)</f>
        <v>OK</v>
      </c>
      <c r="AU2946" s="593"/>
      <c r="AV2946" s="530">
        <f t="shared" ref="AV2946:AV2968" si="4479">AP2946+AQ2946+AU2946</f>
        <v>0</v>
      </c>
      <c r="AW2946" s="842">
        <f t="shared" ref="AW2946:AW2968" si="4480">AF2946+AV2946</f>
        <v>0</v>
      </c>
      <c r="AX2946" s="115">
        <f t="shared" ref="AX2946:AX2968" si="4481">L2946</f>
        <v>1500</v>
      </c>
      <c r="AY2946" s="5">
        <f t="shared" ref="AY2946:AY2968" si="4482">AE2946</f>
        <v>0</v>
      </c>
      <c r="AZ2946" s="7">
        <f>AY2946-AX2946</f>
        <v>-1500</v>
      </c>
      <c r="BA2946" s="335">
        <f>AZ2946/AX2946</f>
        <v>-1</v>
      </c>
      <c r="BB2946" s="23">
        <f t="shared" ref="BB2946:BB2968" si="4483">M2946</f>
        <v>1500</v>
      </c>
      <c r="BC2946" s="5">
        <f>AW2946</f>
        <v>0</v>
      </c>
      <c r="BD2946" s="7">
        <f>BC2946-BB2946</f>
        <v>-1500</v>
      </c>
      <c r="BE2946" s="335">
        <f>BD2946/BB2946</f>
        <v>-1</v>
      </c>
      <c r="BG2946" s="826" t="str">
        <f t="shared" ref="BG2946:BG2968" si="4484">RIGHT(LEFT(I2946,3),2)&amp;"."&amp;RIGHT(LEFT(I2946,5),2)</f>
        <v>31.32</v>
      </c>
      <c r="BH2946" s="607" t="b">
        <f>COUNTIF('Codes SEC'!$B$2:$B$250,Ministres!BG2946)&gt;0</f>
        <v>1</v>
      </c>
    </row>
    <row r="2947" spans="1:66" ht="35.1" customHeight="1" x14ac:dyDescent="0.25">
      <c r="A2947" s="222" t="s">
        <v>6127</v>
      </c>
      <c r="B2947" s="112">
        <v>18</v>
      </c>
      <c r="C2947" s="116" t="s">
        <v>0</v>
      </c>
      <c r="D2947" s="620">
        <v>1000</v>
      </c>
      <c r="F2947" s="117">
        <v>17</v>
      </c>
      <c r="G2947" s="694">
        <v>3</v>
      </c>
      <c r="H2947" s="878" t="str">
        <f t="shared" si="4452"/>
        <v>113</v>
      </c>
      <c r="I2947" s="397">
        <v>83132000</v>
      </c>
      <c r="J2947" s="380" t="s">
        <v>3060</v>
      </c>
      <c r="K2947" s="408" t="s">
        <v>5691</v>
      </c>
      <c r="L2947" s="733">
        <v>237</v>
      </c>
      <c r="M2947" s="734">
        <v>234</v>
      </c>
      <c r="N2947" s="931"/>
      <c r="O2947" s="530">
        <f t="shared" si="4473"/>
        <v>-237</v>
      </c>
      <c r="P2947" s="530" t="str">
        <f t="shared" si="4474"/>
        <v xml:space="preserve">0 </v>
      </c>
      <c r="Q2947" s="646"/>
      <c r="R2947" s="536"/>
      <c r="S2947" s="536"/>
      <c r="T2947" s="536"/>
      <c r="U2947" s="536"/>
      <c r="V2947" s="536"/>
      <c r="W2947" s="683" t="str">
        <f t="shared" ref="W2947:W2968" si="4485">IF(SUM(Q2947:V2947)=X2947,"OK",SUM(Q2947:V2947)-X2947)</f>
        <v>OK</v>
      </c>
      <c r="X2947" s="141"/>
      <c r="Y2947" s="141"/>
      <c r="Z2947" s="552"/>
      <c r="AA2947" s="552"/>
      <c r="AB2947" s="683" t="str">
        <f t="shared" ref="AB2947:AB2968" si="4486">IF(SUM(Z2947:AA2947)=AC2947,"OK",SUM(Z2947:AA2947)-AC2947)</f>
        <v>OK</v>
      </c>
      <c r="AC2947" s="593"/>
      <c r="AD2947" s="530">
        <f t="shared" si="4475"/>
        <v>0</v>
      </c>
      <c r="AE2947" s="842">
        <f t="shared" si="4476"/>
        <v>0</v>
      </c>
      <c r="AF2947" s="931"/>
      <c r="AG2947" s="530">
        <f t="shared" si="4477"/>
        <v>-234</v>
      </c>
      <c r="AH2947" s="530" t="str">
        <f t="shared" si="4478"/>
        <v xml:space="preserve">0 </v>
      </c>
      <c r="AI2947" s="641"/>
      <c r="AJ2947" s="537"/>
      <c r="AK2947" s="537"/>
      <c r="AL2947" s="537"/>
      <c r="AM2947" s="537"/>
      <c r="AN2947" s="537"/>
      <c r="AO2947" s="683" t="str">
        <f t="shared" ref="AO2947:AO2968" si="4487">IF(SUM(AI2947:AN2947)=AP2947,"OK",SUM(AI2947:AN2947)-AP2947)</f>
        <v>OK</v>
      </c>
      <c r="AP2947" s="141"/>
      <c r="AQ2947" s="141"/>
      <c r="AR2947" s="552"/>
      <c r="AS2947" s="552"/>
      <c r="AT2947" s="683" t="str">
        <f t="shared" ref="AT2947:AT2968" si="4488">IF(SUM(AR2947:AS2947)=AU2947,"OK",SUM(AR2947:AS2947)-AU2947)</f>
        <v>OK</v>
      </c>
      <c r="AU2947" s="593"/>
      <c r="AV2947" s="530">
        <f t="shared" si="4479"/>
        <v>0</v>
      </c>
      <c r="AW2947" s="842">
        <f t="shared" si="4480"/>
        <v>0</v>
      </c>
      <c r="AX2947" s="115">
        <f t="shared" si="4481"/>
        <v>237</v>
      </c>
      <c r="AY2947" s="5">
        <f t="shared" si="4482"/>
        <v>0</v>
      </c>
      <c r="AZ2947" s="7">
        <f>AY2947-AX2947</f>
        <v>-237</v>
      </c>
      <c r="BA2947" s="335">
        <f>AZ2947/AX2947</f>
        <v>-1</v>
      </c>
      <c r="BB2947" s="23">
        <f t="shared" si="4483"/>
        <v>234</v>
      </c>
      <c r="BC2947" s="5">
        <f>AW2947</f>
        <v>0</v>
      </c>
      <c r="BD2947" s="7">
        <f>BC2947-BB2947</f>
        <v>-234</v>
      </c>
      <c r="BE2947" s="335">
        <f>BD2947/BB2947</f>
        <v>-1</v>
      </c>
      <c r="BG2947" s="826" t="str">
        <f t="shared" si="4484"/>
        <v>31.32</v>
      </c>
      <c r="BH2947" s="607" t="b">
        <f>COUNTIF('Codes SEC'!$B$2:$B$250,Ministres!BG2947)&gt;0</f>
        <v>1</v>
      </c>
    </row>
    <row r="2948" spans="1:66" ht="35.1" customHeight="1" x14ac:dyDescent="0.25">
      <c r="A2948" s="222" t="s">
        <v>6127</v>
      </c>
      <c r="B2948" s="112">
        <v>18</v>
      </c>
      <c r="C2948" s="116" t="s">
        <v>0</v>
      </c>
      <c r="D2948" s="620">
        <v>1000</v>
      </c>
      <c r="E2948" s="278"/>
      <c r="F2948" s="116">
        <v>17</v>
      </c>
      <c r="G2948" s="694">
        <v>3</v>
      </c>
      <c r="H2948" s="878" t="str">
        <f t="shared" si="4452"/>
        <v>113</v>
      </c>
      <c r="I2948" s="397" t="s">
        <v>3308</v>
      </c>
      <c r="J2948" s="380" t="s">
        <v>3058</v>
      </c>
      <c r="K2948" s="408" t="s">
        <v>1736</v>
      </c>
      <c r="L2948" s="733">
        <v>1100</v>
      </c>
      <c r="M2948" s="734">
        <v>1100</v>
      </c>
      <c r="N2948" s="931"/>
      <c r="O2948" s="530">
        <f t="shared" si="4473"/>
        <v>-1100</v>
      </c>
      <c r="P2948" s="530" t="str">
        <f t="shared" si="4474"/>
        <v xml:space="preserve">0 </v>
      </c>
      <c r="Q2948" s="646"/>
      <c r="R2948" s="536"/>
      <c r="S2948" s="536"/>
      <c r="T2948" s="536"/>
      <c r="U2948" s="536"/>
      <c r="V2948" s="536"/>
      <c r="W2948" s="683" t="str">
        <f t="shared" si="4485"/>
        <v>OK</v>
      </c>
      <c r="X2948" s="141"/>
      <c r="Y2948" s="141"/>
      <c r="Z2948" s="552"/>
      <c r="AA2948" s="552"/>
      <c r="AB2948" s="683" t="str">
        <f t="shared" si="4486"/>
        <v>OK</v>
      </c>
      <c r="AC2948" s="593"/>
      <c r="AD2948" s="530">
        <f t="shared" si="4475"/>
        <v>0</v>
      </c>
      <c r="AE2948" s="842">
        <f t="shared" si="4476"/>
        <v>0</v>
      </c>
      <c r="AF2948" s="931"/>
      <c r="AG2948" s="530">
        <f t="shared" si="4477"/>
        <v>-1100</v>
      </c>
      <c r="AH2948" s="530" t="str">
        <f t="shared" si="4478"/>
        <v xml:space="preserve">0 </v>
      </c>
      <c r="AI2948" s="641"/>
      <c r="AJ2948" s="537"/>
      <c r="AK2948" s="537"/>
      <c r="AL2948" s="537"/>
      <c r="AM2948" s="537"/>
      <c r="AN2948" s="537"/>
      <c r="AO2948" s="683" t="str">
        <f t="shared" si="4487"/>
        <v>OK</v>
      </c>
      <c r="AP2948" s="141"/>
      <c r="AQ2948" s="141"/>
      <c r="AR2948" s="552"/>
      <c r="AS2948" s="552"/>
      <c r="AT2948" s="683" t="str">
        <f t="shared" si="4488"/>
        <v>OK</v>
      </c>
      <c r="AU2948" s="593"/>
      <c r="AV2948" s="530">
        <f t="shared" si="4479"/>
        <v>0</v>
      </c>
      <c r="AW2948" s="842">
        <f t="shared" si="4480"/>
        <v>0</v>
      </c>
      <c r="AX2948" s="115">
        <f t="shared" si="4481"/>
        <v>1100</v>
      </c>
      <c r="AY2948" s="5">
        <f t="shared" si="4482"/>
        <v>0</v>
      </c>
      <c r="AZ2948" s="7">
        <f t="shared" ref="AZ2948:AZ2953" si="4489">AY2948-AX2948</f>
        <v>-1100</v>
      </c>
      <c r="BA2948" s="335">
        <f t="shared" ref="BA2948:BA2953" si="4490">AZ2948/AX2948</f>
        <v>-1</v>
      </c>
      <c r="BB2948" s="23">
        <f t="shared" si="4483"/>
        <v>1100</v>
      </c>
      <c r="BC2948" s="5">
        <f t="shared" ref="BC2948:BC2953" si="4491">AW2948</f>
        <v>0</v>
      </c>
      <c r="BD2948" s="7">
        <f t="shared" ref="BD2948:BD2953" si="4492">BC2948-BB2948</f>
        <v>-1100</v>
      </c>
      <c r="BE2948" s="335">
        <f t="shared" ref="BE2948:BE2953" si="4493">BD2948/BB2948</f>
        <v>-1</v>
      </c>
      <c r="BG2948" s="826" t="str">
        <f t="shared" si="4484"/>
        <v>32.00</v>
      </c>
      <c r="BH2948" s="607" t="b">
        <f>COUNTIF('Codes SEC'!$B$2:$B$250,Ministres!BG2948)&gt;0</f>
        <v>1</v>
      </c>
    </row>
    <row r="2949" spans="1:66" ht="35.1" customHeight="1" x14ac:dyDescent="0.25">
      <c r="A2949" s="222" t="s">
        <v>6127</v>
      </c>
      <c r="B2949" s="112">
        <v>18</v>
      </c>
      <c r="C2949" s="116" t="s">
        <v>0</v>
      </c>
      <c r="D2949" s="620">
        <v>1000</v>
      </c>
      <c r="F2949" s="117">
        <v>12</v>
      </c>
      <c r="G2949" s="694">
        <v>3</v>
      </c>
      <c r="H2949" s="878" t="str">
        <f t="shared" si="4452"/>
        <v>113</v>
      </c>
      <c r="I2949" s="397" t="s">
        <v>3264</v>
      </c>
      <c r="J2949" s="380" t="s">
        <v>3061</v>
      </c>
      <c r="K2949" s="408" t="s">
        <v>75</v>
      </c>
      <c r="L2949" s="733">
        <v>1000</v>
      </c>
      <c r="M2949" s="734">
        <v>1000</v>
      </c>
      <c r="N2949" s="931"/>
      <c r="O2949" s="530">
        <f t="shared" si="4473"/>
        <v>-1000</v>
      </c>
      <c r="P2949" s="530" t="str">
        <f t="shared" si="4474"/>
        <v xml:space="preserve">0 </v>
      </c>
      <c r="Q2949" s="646"/>
      <c r="R2949" s="536"/>
      <c r="S2949" s="536"/>
      <c r="T2949" s="536"/>
      <c r="U2949" s="536"/>
      <c r="V2949" s="536"/>
      <c r="W2949" s="683" t="str">
        <f t="shared" si="4485"/>
        <v>OK</v>
      </c>
      <c r="X2949" s="141"/>
      <c r="Y2949" s="141"/>
      <c r="Z2949" s="552"/>
      <c r="AA2949" s="552"/>
      <c r="AB2949" s="683" t="str">
        <f t="shared" si="4486"/>
        <v>OK</v>
      </c>
      <c r="AC2949" s="593"/>
      <c r="AD2949" s="530">
        <f t="shared" si="4475"/>
        <v>0</v>
      </c>
      <c r="AE2949" s="842">
        <f t="shared" si="4476"/>
        <v>0</v>
      </c>
      <c r="AF2949" s="931"/>
      <c r="AG2949" s="530">
        <f t="shared" si="4477"/>
        <v>-1000</v>
      </c>
      <c r="AH2949" s="530" t="str">
        <f t="shared" si="4478"/>
        <v xml:space="preserve">0 </v>
      </c>
      <c r="AI2949" s="641"/>
      <c r="AJ2949" s="537"/>
      <c r="AK2949" s="537"/>
      <c r="AL2949" s="537"/>
      <c r="AM2949" s="537"/>
      <c r="AN2949" s="537"/>
      <c r="AO2949" s="683" t="str">
        <f t="shared" si="4487"/>
        <v>OK</v>
      </c>
      <c r="AP2949" s="141"/>
      <c r="AQ2949" s="141"/>
      <c r="AR2949" s="552"/>
      <c r="AS2949" s="552"/>
      <c r="AT2949" s="683" t="str">
        <f t="shared" si="4488"/>
        <v>OK</v>
      </c>
      <c r="AU2949" s="593"/>
      <c r="AV2949" s="530">
        <f t="shared" si="4479"/>
        <v>0</v>
      </c>
      <c r="AW2949" s="842">
        <f t="shared" si="4480"/>
        <v>0</v>
      </c>
      <c r="AX2949" s="115">
        <f t="shared" si="4481"/>
        <v>1000</v>
      </c>
      <c r="AY2949" s="5">
        <f t="shared" si="4482"/>
        <v>0</v>
      </c>
      <c r="AZ2949" s="7">
        <f t="shared" si="4489"/>
        <v>-1000</v>
      </c>
      <c r="BA2949" s="335">
        <f t="shared" si="4490"/>
        <v>-1</v>
      </c>
      <c r="BB2949" s="23">
        <f t="shared" si="4483"/>
        <v>1000</v>
      </c>
      <c r="BC2949" s="5">
        <f t="shared" si="4491"/>
        <v>0</v>
      </c>
      <c r="BD2949" s="7">
        <f t="shared" si="4492"/>
        <v>-1000</v>
      </c>
      <c r="BE2949" s="335">
        <f t="shared" si="4493"/>
        <v>-1</v>
      </c>
      <c r="BG2949" s="826" t="str">
        <f t="shared" si="4484"/>
        <v>33.00</v>
      </c>
      <c r="BH2949" s="607" t="b">
        <f>COUNTIF('Codes SEC'!$B$2:$B$250,Ministres!BG2949)&gt;0</f>
        <v>1</v>
      </c>
    </row>
    <row r="2950" spans="1:66" ht="35.1" customHeight="1" x14ac:dyDescent="0.25">
      <c r="A2950" s="222" t="s">
        <v>6127</v>
      </c>
      <c r="B2950" s="112">
        <v>18</v>
      </c>
      <c r="C2950" s="116" t="s">
        <v>0</v>
      </c>
      <c r="D2950" s="620">
        <v>1000</v>
      </c>
      <c r="E2950" s="278"/>
      <c r="F2950" s="116">
        <v>17</v>
      </c>
      <c r="G2950" s="694">
        <v>3</v>
      </c>
      <c r="H2950" s="878" t="str">
        <f t="shared" si="4452"/>
        <v>113</v>
      </c>
      <c r="I2950" s="397" t="s">
        <v>3264</v>
      </c>
      <c r="J2950" s="380" t="s">
        <v>3062</v>
      </c>
      <c r="K2950" s="411" t="s">
        <v>3232</v>
      </c>
      <c r="L2950" s="733">
        <v>50</v>
      </c>
      <c r="M2950" s="734">
        <v>50</v>
      </c>
      <c r="N2950" s="931"/>
      <c r="O2950" s="530">
        <f t="shared" si="4473"/>
        <v>-50</v>
      </c>
      <c r="P2950" s="530" t="str">
        <f t="shared" si="4474"/>
        <v xml:space="preserve">0 </v>
      </c>
      <c r="Q2950" s="646"/>
      <c r="R2950" s="536"/>
      <c r="S2950" s="536"/>
      <c r="T2950" s="536"/>
      <c r="U2950" s="536"/>
      <c r="V2950" s="536"/>
      <c r="W2950" s="683" t="str">
        <f t="shared" si="4485"/>
        <v>OK</v>
      </c>
      <c r="X2950" s="141"/>
      <c r="Y2950" s="141"/>
      <c r="Z2950" s="552"/>
      <c r="AA2950" s="552"/>
      <c r="AB2950" s="683" t="str">
        <f t="shared" si="4486"/>
        <v>OK</v>
      </c>
      <c r="AC2950" s="593"/>
      <c r="AD2950" s="530">
        <f t="shared" si="4475"/>
        <v>0</v>
      </c>
      <c r="AE2950" s="842">
        <f t="shared" si="4476"/>
        <v>0</v>
      </c>
      <c r="AF2950" s="931"/>
      <c r="AG2950" s="530">
        <f t="shared" si="4477"/>
        <v>-50</v>
      </c>
      <c r="AH2950" s="530" t="str">
        <f t="shared" si="4478"/>
        <v xml:space="preserve">0 </v>
      </c>
      <c r="AI2950" s="641"/>
      <c r="AJ2950" s="537"/>
      <c r="AK2950" s="537"/>
      <c r="AL2950" s="537"/>
      <c r="AM2950" s="537"/>
      <c r="AN2950" s="537"/>
      <c r="AO2950" s="683" t="str">
        <f t="shared" si="4487"/>
        <v>OK</v>
      </c>
      <c r="AP2950" s="141"/>
      <c r="AQ2950" s="141"/>
      <c r="AR2950" s="552"/>
      <c r="AS2950" s="552"/>
      <c r="AT2950" s="683" t="str">
        <f t="shared" si="4488"/>
        <v>OK</v>
      </c>
      <c r="AU2950" s="593"/>
      <c r="AV2950" s="530">
        <f t="shared" si="4479"/>
        <v>0</v>
      </c>
      <c r="AW2950" s="842">
        <f t="shared" si="4480"/>
        <v>0</v>
      </c>
      <c r="AX2950" s="115">
        <f t="shared" si="4481"/>
        <v>50</v>
      </c>
      <c r="AY2950" s="5">
        <f t="shared" si="4482"/>
        <v>0</v>
      </c>
      <c r="AZ2950" s="7">
        <f t="shared" si="4489"/>
        <v>-50</v>
      </c>
      <c r="BA2950" s="335">
        <f t="shared" si="4490"/>
        <v>-1</v>
      </c>
      <c r="BB2950" s="23">
        <f t="shared" si="4483"/>
        <v>50</v>
      </c>
      <c r="BC2950" s="5">
        <f t="shared" si="4491"/>
        <v>0</v>
      </c>
      <c r="BD2950" s="7">
        <f t="shared" si="4492"/>
        <v>-50</v>
      </c>
      <c r="BE2950" s="335">
        <f t="shared" si="4493"/>
        <v>-1</v>
      </c>
      <c r="BG2950" s="826" t="str">
        <f t="shared" si="4484"/>
        <v>33.00</v>
      </c>
      <c r="BH2950" s="607" t="b">
        <f>COUNTIF('Codes SEC'!$B$2:$B$250,Ministres!BG2950)&gt;0</f>
        <v>1</v>
      </c>
    </row>
    <row r="2951" spans="1:66" s="203" customFormat="1" ht="35.1" customHeight="1" x14ac:dyDescent="0.25">
      <c r="A2951" s="21" t="s">
        <v>6127</v>
      </c>
      <c r="B2951" s="112">
        <v>18</v>
      </c>
      <c r="C2951" s="116" t="s">
        <v>0</v>
      </c>
      <c r="D2951" s="620">
        <v>1000</v>
      </c>
      <c r="E2951" s="278"/>
      <c r="F2951" s="116">
        <v>17</v>
      </c>
      <c r="G2951" s="694">
        <v>3</v>
      </c>
      <c r="H2951" s="1012" t="s">
        <v>3364</v>
      </c>
      <c r="I2951" s="397" t="s">
        <v>3264</v>
      </c>
      <c r="J2951" s="712" t="s">
        <v>7205</v>
      </c>
      <c r="K2951" s="408" t="s">
        <v>7206</v>
      </c>
      <c r="L2951" s="733">
        <v>0</v>
      </c>
      <c r="M2951" s="734">
        <v>0</v>
      </c>
      <c r="N2951" s="931"/>
      <c r="O2951" s="530">
        <f>IF(N2951&gt;L2951,"0 ",N2951-L2951)</f>
        <v>0</v>
      </c>
      <c r="P2951" s="530">
        <f>IF(N2951&lt;L2951,"0 ",N2951-L2951)</f>
        <v>0</v>
      </c>
      <c r="Q2951" s="646"/>
      <c r="R2951" s="536"/>
      <c r="S2951" s="536"/>
      <c r="T2951" s="536"/>
      <c r="U2951" s="536"/>
      <c r="V2951" s="536"/>
      <c r="W2951" s="683" t="str">
        <f>IF(SUM(Q2951:V2951)=X2951,"OK",SUM(Q2951:V2951)-X2951)</f>
        <v>OK</v>
      </c>
      <c r="X2951" s="141"/>
      <c r="Y2951" s="141"/>
      <c r="Z2951" s="552"/>
      <c r="AA2951" s="552"/>
      <c r="AB2951" s="683" t="str">
        <f>IF(SUM(Z2951:AA2951)=AC2951,"OK",SUM(Z2951:AA2951)-AC2951)</f>
        <v>OK</v>
      </c>
      <c r="AC2951" s="593"/>
      <c r="AD2951" s="530">
        <f>X2951+Y2951+AC2951</f>
        <v>0</v>
      </c>
      <c r="AE2951" s="842">
        <f>N2951+AD2951</f>
        <v>0</v>
      </c>
      <c r="AF2951" s="931"/>
      <c r="AG2951" s="530">
        <f>IF(AF2951&gt;M2951,"0 ",AF2951-M2951)</f>
        <v>0</v>
      </c>
      <c r="AH2951" s="530">
        <f>IF(AF2951&lt;M2951,"0 ",AF2951-M2951)</f>
        <v>0</v>
      </c>
      <c r="AI2951" s="641"/>
      <c r="AJ2951" s="537"/>
      <c r="AK2951" s="537"/>
      <c r="AL2951" s="537"/>
      <c r="AM2951" s="537"/>
      <c r="AN2951" s="537"/>
      <c r="AO2951" s="683" t="str">
        <f>IF(SUM(AI2951:AN2951)=AP2951,"OK",SUM(AI2951:AN2951)-AP2951)</f>
        <v>OK</v>
      </c>
      <c r="AP2951" s="141"/>
      <c r="AQ2951" s="141"/>
      <c r="AR2951" s="552"/>
      <c r="AS2951" s="552"/>
      <c r="AT2951" s="683" t="str">
        <f>IF(SUM(AR2951:AS2951)=AU2951,"OK",SUM(AR2951:AS2951)-AU2951)</f>
        <v>OK</v>
      </c>
      <c r="AU2951" s="593"/>
      <c r="AV2951" s="530">
        <f>AP2951+AQ2951+AU2951</f>
        <v>0</v>
      </c>
      <c r="AW2951" s="842">
        <f>AF2951+AV2951</f>
        <v>0</v>
      </c>
      <c r="AX2951" s="115">
        <f>L2951</f>
        <v>0</v>
      </c>
      <c r="AY2951" s="5">
        <f>AE2951</f>
        <v>0</v>
      </c>
      <c r="AZ2951" s="7">
        <f>AY2951-AX2951</f>
        <v>0</v>
      </c>
      <c r="BA2951" s="335" t="e">
        <f>AZ2951/AX2951</f>
        <v>#DIV/0!</v>
      </c>
      <c r="BB2951" s="23">
        <f>M2951</f>
        <v>0</v>
      </c>
      <c r="BC2951" s="5">
        <f>AW2951</f>
        <v>0</v>
      </c>
      <c r="BD2951" s="7">
        <f>BC2951-BB2951</f>
        <v>0</v>
      </c>
      <c r="BE2951" s="335" t="e">
        <f>BD2951/BB2951</f>
        <v>#DIV/0!</v>
      </c>
      <c r="BF2951" s="667"/>
      <c r="BG2951" s="826" t="str">
        <f>RIGHT(LEFT(I2951,3),2)&amp;"."&amp;RIGHT(LEFT(I2951,5),2)</f>
        <v>33.00</v>
      </c>
      <c r="BH2951" s="668" t="b">
        <f>COUNTIF('Codes SEC'!$B$2:$B$250,Ministres!BG2951)&gt;0</f>
        <v>1</v>
      </c>
      <c r="BI2951" s="667"/>
      <c r="BJ2951" s="667"/>
      <c r="BK2951" s="667"/>
      <c r="BL2951" s="667"/>
      <c r="BM2951" s="667"/>
      <c r="BN2951" s="667"/>
    </row>
    <row r="2952" spans="1:66" s="4" customFormat="1" ht="35.1" customHeight="1" x14ac:dyDescent="0.25">
      <c r="A2952" s="222" t="s">
        <v>6127</v>
      </c>
      <c r="B2952" s="583">
        <v>18</v>
      </c>
      <c r="C2952" s="120" t="s">
        <v>0</v>
      </c>
      <c r="D2952" s="620">
        <v>1000</v>
      </c>
      <c r="E2952" s="32"/>
      <c r="F2952" s="116">
        <v>12</v>
      </c>
      <c r="G2952" s="694">
        <v>3</v>
      </c>
      <c r="H2952" s="878" t="str">
        <f t="shared" si="4452"/>
        <v>113</v>
      </c>
      <c r="I2952" s="397">
        <v>83441000</v>
      </c>
      <c r="J2952" s="380" t="s">
        <v>4593</v>
      </c>
      <c r="K2952" s="494" t="s">
        <v>1737</v>
      </c>
      <c r="L2952" s="726">
        <v>1500</v>
      </c>
      <c r="M2952" s="727">
        <v>1500</v>
      </c>
      <c r="N2952" s="931"/>
      <c r="O2952" s="530">
        <f t="shared" si="4473"/>
        <v>-1500</v>
      </c>
      <c r="P2952" s="530" t="str">
        <f t="shared" si="4474"/>
        <v xml:space="preserve">0 </v>
      </c>
      <c r="Q2952" s="646"/>
      <c r="R2952" s="536"/>
      <c r="S2952" s="536"/>
      <c r="T2952" s="536"/>
      <c r="U2952" s="536"/>
      <c r="V2952" s="536"/>
      <c r="W2952" s="683" t="str">
        <f>IF(SUM(Q2952:V2952)=X2952,"OK",SUM(Q2952:V2952)-X2952)</f>
        <v>OK</v>
      </c>
      <c r="X2952" s="141"/>
      <c r="Y2952" s="141"/>
      <c r="Z2952" s="552"/>
      <c r="AA2952" s="552"/>
      <c r="AB2952" s="683" t="str">
        <f>IF(SUM(Z2952:AA2952)=AC2952,"OK",SUM(Z2952:AA2952)-AC2952)</f>
        <v>OK</v>
      </c>
      <c r="AC2952" s="593"/>
      <c r="AD2952" s="530">
        <f t="shared" si="4475"/>
        <v>0</v>
      </c>
      <c r="AE2952" s="842">
        <f t="shared" si="4476"/>
        <v>0</v>
      </c>
      <c r="AF2952" s="931"/>
      <c r="AG2952" s="530">
        <f t="shared" si="4477"/>
        <v>-1500</v>
      </c>
      <c r="AH2952" s="530" t="str">
        <f t="shared" si="4478"/>
        <v xml:space="preserve">0 </v>
      </c>
      <c r="AI2952" s="641"/>
      <c r="AJ2952" s="537"/>
      <c r="AK2952" s="537"/>
      <c r="AL2952" s="537"/>
      <c r="AM2952" s="537"/>
      <c r="AN2952" s="537"/>
      <c r="AO2952" s="683" t="str">
        <f>IF(SUM(AI2952:AN2952)=AP2952,"OK",SUM(AI2952:AN2952)-AP2952)</f>
        <v>OK</v>
      </c>
      <c r="AP2952" s="141"/>
      <c r="AQ2952" s="141"/>
      <c r="AR2952" s="552"/>
      <c r="AS2952" s="552"/>
      <c r="AT2952" s="683" t="str">
        <f>IF(SUM(AR2952:AS2952)=AU2952,"OK",SUM(AR2952:AS2952)-AU2952)</f>
        <v>OK</v>
      </c>
      <c r="AU2952" s="593"/>
      <c r="AV2952" s="530">
        <f t="shared" si="4479"/>
        <v>0</v>
      </c>
      <c r="AW2952" s="842">
        <f t="shared" si="4480"/>
        <v>0</v>
      </c>
      <c r="AX2952" s="115">
        <f t="shared" si="4481"/>
        <v>1500</v>
      </c>
      <c r="AY2952" s="5">
        <f t="shared" si="4482"/>
        <v>0</v>
      </c>
      <c r="AZ2952" s="7">
        <f>AY2952-AX2952</f>
        <v>-1500</v>
      </c>
      <c r="BA2952" s="335">
        <f>AZ2952/AX2952</f>
        <v>-1</v>
      </c>
      <c r="BB2952" s="23">
        <f t="shared" si="4483"/>
        <v>1500</v>
      </c>
      <c r="BC2952" s="5">
        <f>AW2952</f>
        <v>0</v>
      </c>
      <c r="BD2952" s="7">
        <f>BC2952-BB2952</f>
        <v>-1500</v>
      </c>
      <c r="BE2952" s="335">
        <f>BD2952/BB2952</f>
        <v>-1</v>
      </c>
      <c r="BF2952" s="41"/>
      <c r="BG2952" s="826" t="str">
        <f t="shared" si="4484"/>
        <v>34.41</v>
      </c>
      <c r="BH2952" s="607" t="b">
        <f>COUNTIF('Codes SEC'!$B$2:$B$250,Ministres!BG2952)&gt;0</f>
        <v>1</v>
      </c>
      <c r="BI2952" s="41"/>
      <c r="BJ2952" s="41"/>
      <c r="BK2952" s="41"/>
      <c r="BL2952" s="41"/>
      <c r="BM2952" s="41"/>
      <c r="BN2952" s="41"/>
    </row>
    <row r="2953" spans="1:66" ht="35.1" customHeight="1" x14ac:dyDescent="0.25">
      <c r="A2953" s="222" t="s">
        <v>6127</v>
      </c>
      <c r="B2953" s="112">
        <v>18</v>
      </c>
      <c r="C2953" s="116" t="s">
        <v>0</v>
      </c>
      <c r="D2953" s="620">
        <v>1000</v>
      </c>
      <c r="E2953" s="278"/>
      <c r="F2953" s="116">
        <v>17</v>
      </c>
      <c r="G2953" s="694">
        <v>3</v>
      </c>
      <c r="H2953" s="878" t="str">
        <f t="shared" si="4452"/>
        <v>113</v>
      </c>
      <c r="I2953" s="397" t="s">
        <v>3267</v>
      </c>
      <c r="J2953" s="380" t="s">
        <v>3063</v>
      </c>
      <c r="K2953" s="408" t="s">
        <v>5592</v>
      </c>
      <c r="L2953" s="733">
        <v>200</v>
      </c>
      <c r="M2953" s="734">
        <v>200</v>
      </c>
      <c r="N2953" s="931"/>
      <c r="O2953" s="530">
        <f t="shared" si="4473"/>
        <v>-200</v>
      </c>
      <c r="P2953" s="530" t="str">
        <f t="shared" si="4474"/>
        <v xml:space="preserve">0 </v>
      </c>
      <c r="Q2953" s="646"/>
      <c r="R2953" s="536"/>
      <c r="S2953" s="536"/>
      <c r="T2953" s="536"/>
      <c r="U2953" s="536"/>
      <c r="V2953" s="536"/>
      <c r="W2953" s="683" t="str">
        <f t="shared" si="4485"/>
        <v>OK</v>
      </c>
      <c r="X2953" s="141"/>
      <c r="Y2953" s="141"/>
      <c r="Z2953" s="552"/>
      <c r="AA2953" s="552"/>
      <c r="AB2953" s="683" t="str">
        <f t="shared" si="4486"/>
        <v>OK</v>
      </c>
      <c r="AC2953" s="593"/>
      <c r="AD2953" s="530">
        <f t="shared" si="4475"/>
        <v>0</v>
      </c>
      <c r="AE2953" s="842">
        <f t="shared" si="4476"/>
        <v>0</v>
      </c>
      <c r="AF2953" s="931"/>
      <c r="AG2953" s="530">
        <f t="shared" si="4477"/>
        <v>-200</v>
      </c>
      <c r="AH2953" s="530" t="str">
        <f t="shared" si="4478"/>
        <v xml:space="preserve">0 </v>
      </c>
      <c r="AI2953" s="641"/>
      <c r="AJ2953" s="537"/>
      <c r="AK2953" s="537"/>
      <c r="AL2953" s="537"/>
      <c r="AM2953" s="537"/>
      <c r="AN2953" s="537"/>
      <c r="AO2953" s="683" t="str">
        <f t="shared" si="4487"/>
        <v>OK</v>
      </c>
      <c r="AP2953" s="141"/>
      <c r="AQ2953" s="141"/>
      <c r="AR2953" s="552"/>
      <c r="AS2953" s="552"/>
      <c r="AT2953" s="683" t="str">
        <f t="shared" si="4488"/>
        <v>OK</v>
      </c>
      <c r="AU2953" s="593"/>
      <c r="AV2953" s="530">
        <f t="shared" si="4479"/>
        <v>0</v>
      </c>
      <c r="AW2953" s="842">
        <f t="shared" si="4480"/>
        <v>0</v>
      </c>
      <c r="AX2953" s="115">
        <f t="shared" si="4481"/>
        <v>200</v>
      </c>
      <c r="AY2953" s="5">
        <f t="shared" si="4482"/>
        <v>0</v>
      </c>
      <c r="AZ2953" s="7">
        <f t="shared" si="4489"/>
        <v>-200</v>
      </c>
      <c r="BA2953" s="335">
        <f t="shared" si="4490"/>
        <v>-1</v>
      </c>
      <c r="BB2953" s="23">
        <f t="shared" si="4483"/>
        <v>200</v>
      </c>
      <c r="BC2953" s="5">
        <f t="shared" si="4491"/>
        <v>0</v>
      </c>
      <c r="BD2953" s="7">
        <f t="shared" si="4492"/>
        <v>-200</v>
      </c>
      <c r="BE2953" s="335">
        <f t="shared" si="4493"/>
        <v>-1</v>
      </c>
      <c r="BF2953" s="40"/>
      <c r="BG2953" s="826" t="str">
        <f t="shared" si="4484"/>
        <v>34.50</v>
      </c>
      <c r="BH2953" s="607" t="b">
        <f>COUNTIF('Codes SEC'!$B$2:$B$250,Ministres!BG2953)&gt;0</f>
        <v>1</v>
      </c>
    </row>
    <row r="2954" spans="1:66" s="28" customFormat="1" ht="35.1" customHeight="1" x14ac:dyDescent="0.25">
      <c r="A2954" s="222" t="s">
        <v>6127</v>
      </c>
      <c r="B2954" s="112">
        <v>18</v>
      </c>
      <c r="C2954" s="116" t="s">
        <v>0</v>
      </c>
      <c r="D2954" s="620">
        <v>1000</v>
      </c>
      <c r="E2954" s="278"/>
      <c r="F2954" s="116">
        <v>17</v>
      </c>
      <c r="G2954" s="694">
        <v>3</v>
      </c>
      <c r="H2954" s="878" t="str">
        <f t="shared" si="4452"/>
        <v>113</v>
      </c>
      <c r="I2954" s="397" t="s">
        <v>3260</v>
      </c>
      <c r="J2954" s="380" t="s">
        <v>3064</v>
      </c>
      <c r="K2954" s="408" t="s">
        <v>1738</v>
      </c>
      <c r="L2954" s="733">
        <v>3600</v>
      </c>
      <c r="M2954" s="734">
        <v>3600</v>
      </c>
      <c r="N2954" s="931"/>
      <c r="O2954" s="530">
        <f t="shared" si="4473"/>
        <v>-3600</v>
      </c>
      <c r="P2954" s="530" t="str">
        <f t="shared" si="4474"/>
        <v xml:space="preserve">0 </v>
      </c>
      <c r="Q2954" s="646"/>
      <c r="R2954" s="536"/>
      <c r="S2954" s="536"/>
      <c r="T2954" s="536"/>
      <c r="U2954" s="536"/>
      <c r="V2954" s="536"/>
      <c r="W2954" s="683" t="str">
        <f t="shared" si="4485"/>
        <v>OK</v>
      </c>
      <c r="X2954" s="141"/>
      <c r="Y2954" s="141"/>
      <c r="Z2954" s="552"/>
      <c r="AA2954" s="552"/>
      <c r="AB2954" s="683" t="str">
        <f t="shared" si="4486"/>
        <v>OK</v>
      </c>
      <c r="AC2954" s="593"/>
      <c r="AD2954" s="530">
        <f t="shared" si="4475"/>
        <v>0</v>
      </c>
      <c r="AE2954" s="842">
        <f t="shared" si="4476"/>
        <v>0</v>
      </c>
      <c r="AF2954" s="931"/>
      <c r="AG2954" s="530">
        <f t="shared" si="4477"/>
        <v>-3600</v>
      </c>
      <c r="AH2954" s="530" t="str">
        <f t="shared" si="4478"/>
        <v xml:space="preserve">0 </v>
      </c>
      <c r="AI2954" s="641"/>
      <c r="AJ2954" s="537"/>
      <c r="AK2954" s="537"/>
      <c r="AL2954" s="537"/>
      <c r="AM2954" s="537"/>
      <c r="AN2954" s="537"/>
      <c r="AO2954" s="683" t="str">
        <f t="shared" si="4487"/>
        <v>OK</v>
      </c>
      <c r="AP2954" s="141"/>
      <c r="AQ2954" s="141"/>
      <c r="AR2954" s="552"/>
      <c r="AS2954" s="552"/>
      <c r="AT2954" s="683" t="str">
        <f t="shared" si="4488"/>
        <v>OK</v>
      </c>
      <c r="AU2954" s="593"/>
      <c r="AV2954" s="530">
        <f t="shared" si="4479"/>
        <v>0</v>
      </c>
      <c r="AW2954" s="842">
        <f t="shared" si="4480"/>
        <v>0</v>
      </c>
      <c r="AX2954" s="115">
        <f t="shared" si="4481"/>
        <v>3600</v>
      </c>
      <c r="AY2954" s="5">
        <f t="shared" si="4482"/>
        <v>0</v>
      </c>
      <c r="AZ2954" s="7">
        <f t="shared" ref="AZ2954:AZ2960" si="4494">AY2954-AX2954</f>
        <v>-3600</v>
      </c>
      <c r="BA2954" s="335">
        <f t="shared" ref="BA2954:BA2960" si="4495">AZ2954/AX2954</f>
        <v>-1</v>
      </c>
      <c r="BB2954" s="23">
        <f t="shared" si="4483"/>
        <v>3600</v>
      </c>
      <c r="BC2954" s="5">
        <f t="shared" ref="BC2954:BC2960" si="4496">AW2954</f>
        <v>0</v>
      </c>
      <c r="BD2954" s="7">
        <f t="shared" ref="BD2954:BD2960" si="4497">BC2954-BB2954</f>
        <v>-3600</v>
      </c>
      <c r="BE2954" s="335">
        <f t="shared" ref="BE2954:BE2960" si="4498">BD2954/BB2954</f>
        <v>-1</v>
      </c>
      <c r="BF2954" s="41"/>
      <c r="BG2954" s="826" t="str">
        <f t="shared" si="4484"/>
        <v>41.40</v>
      </c>
      <c r="BH2954" s="607" t="b">
        <f>COUNTIF('Codes SEC'!$B$2:$B$250,Ministres!BG2954)&gt;0</f>
        <v>1</v>
      </c>
      <c r="BI2954" s="41"/>
      <c r="BJ2954" s="41"/>
      <c r="BK2954" s="41"/>
      <c r="BL2954" s="41"/>
      <c r="BM2954" s="41"/>
      <c r="BN2954" s="41"/>
    </row>
    <row r="2955" spans="1:66" ht="35.1" customHeight="1" x14ac:dyDescent="0.25">
      <c r="A2955" s="222" t="s">
        <v>6127</v>
      </c>
      <c r="B2955" s="30">
        <v>18</v>
      </c>
      <c r="C2955" s="116" t="s">
        <v>0</v>
      </c>
      <c r="D2955" s="620">
        <v>1000</v>
      </c>
      <c r="F2955" s="117">
        <v>5</v>
      </c>
      <c r="G2955" s="694">
        <v>3</v>
      </c>
      <c r="H2955" s="878" t="str">
        <f t="shared" si="4452"/>
        <v>113</v>
      </c>
      <c r="I2955" s="397">
        <v>84140000</v>
      </c>
      <c r="J2955" s="380" t="s">
        <v>3562</v>
      </c>
      <c r="K2955" s="408" t="s">
        <v>3884</v>
      </c>
      <c r="L2955" s="733">
        <v>1338</v>
      </c>
      <c r="M2955" s="734">
        <v>1338</v>
      </c>
      <c r="N2955" s="931"/>
      <c r="O2955" s="530">
        <f t="shared" si="4473"/>
        <v>-1338</v>
      </c>
      <c r="P2955" s="530" t="str">
        <f t="shared" si="4474"/>
        <v xml:space="preserve">0 </v>
      </c>
      <c r="Q2955" s="646"/>
      <c r="R2955" s="536"/>
      <c r="S2955" s="536"/>
      <c r="T2955" s="536"/>
      <c r="U2955" s="536"/>
      <c r="V2955" s="536"/>
      <c r="W2955" s="683" t="str">
        <f t="shared" si="4485"/>
        <v>OK</v>
      </c>
      <c r="X2955" s="141"/>
      <c r="Y2955" s="141"/>
      <c r="Z2955" s="552"/>
      <c r="AA2955" s="552"/>
      <c r="AB2955" s="683" t="str">
        <f t="shared" si="4486"/>
        <v>OK</v>
      </c>
      <c r="AC2955" s="593"/>
      <c r="AD2955" s="530">
        <f t="shared" si="4475"/>
        <v>0</v>
      </c>
      <c r="AE2955" s="842">
        <f t="shared" si="4476"/>
        <v>0</v>
      </c>
      <c r="AF2955" s="931"/>
      <c r="AG2955" s="530">
        <f t="shared" si="4477"/>
        <v>-1338</v>
      </c>
      <c r="AH2955" s="530" t="str">
        <f t="shared" si="4478"/>
        <v xml:space="preserve">0 </v>
      </c>
      <c r="AI2955" s="641"/>
      <c r="AJ2955" s="537"/>
      <c r="AK2955" s="537"/>
      <c r="AL2955" s="537"/>
      <c r="AM2955" s="537"/>
      <c r="AN2955" s="537"/>
      <c r="AO2955" s="683" t="str">
        <f t="shared" si="4487"/>
        <v>OK</v>
      </c>
      <c r="AP2955" s="141"/>
      <c r="AQ2955" s="141"/>
      <c r="AR2955" s="552"/>
      <c r="AS2955" s="552"/>
      <c r="AT2955" s="683" t="str">
        <f t="shared" si="4488"/>
        <v>OK</v>
      </c>
      <c r="AU2955" s="593"/>
      <c r="AV2955" s="530">
        <f t="shared" si="4479"/>
        <v>0</v>
      </c>
      <c r="AW2955" s="842">
        <f t="shared" si="4480"/>
        <v>0</v>
      </c>
      <c r="AX2955" s="115">
        <f t="shared" si="4481"/>
        <v>1338</v>
      </c>
      <c r="AY2955" s="5">
        <f t="shared" si="4482"/>
        <v>0</v>
      </c>
      <c r="AZ2955" s="7">
        <f t="shared" si="4494"/>
        <v>-1338</v>
      </c>
      <c r="BA2955" s="335">
        <f t="shared" si="4495"/>
        <v>-1</v>
      </c>
      <c r="BB2955" s="23">
        <f t="shared" si="4483"/>
        <v>1338</v>
      </c>
      <c r="BC2955" s="5">
        <f t="shared" si="4496"/>
        <v>0</v>
      </c>
      <c r="BD2955" s="7">
        <f t="shared" si="4497"/>
        <v>-1338</v>
      </c>
      <c r="BE2955" s="335">
        <f t="shared" si="4498"/>
        <v>-1</v>
      </c>
      <c r="BG2955" s="826" t="str">
        <f t="shared" si="4484"/>
        <v>41.40</v>
      </c>
      <c r="BH2955" s="607" t="b">
        <f>COUNTIF('Codes SEC'!$B$2:$B$250,Ministres!BG2955)&gt;0</f>
        <v>1</v>
      </c>
    </row>
    <row r="2956" spans="1:66" ht="35.1" customHeight="1" x14ac:dyDescent="0.25">
      <c r="A2956" s="222" t="s">
        <v>6127</v>
      </c>
      <c r="B2956" s="112">
        <v>18</v>
      </c>
      <c r="C2956" s="116" t="s">
        <v>0</v>
      </c>
      <c r="D2956" s="620">
        <v>1000</v>
      </c>
      <c r="F2956" s="117">
        <v>17</v>
      </c>
      <c r="G2956" s="694">
        <v>3</v>
      </c>
      <c r="H2956" s="878" t="str">
        <f t="shared" si="4452"/>
        <v>113</v>
      </c>
      <c r="I2956" s="397" t="s">
        <v>3274</v>
      </c>
      <c r="J2956" s="380" t="s">
        <v>3065</v>
      </c>
      <c r="K2956" s="408" t="s">
        <v>1739</v>
      </c>
      <c r="L2956" s="733">
        <v>50</v>
      </c>
      <c r="M2956" s="734">
        <v>50</v>
      </c>
      <c r="N2956" s="931"/>
      <c r="O2956" s="530">
        <f t="shared" si="4473"/>
        <v>-50</v>
      </c>
      <c r="P2956" s="530" t="str">
        <f t="shared" si="4474"/>
        <v xml:space="preserve">0 </v>
      </c>
      <c r="Q2956" s="646"/>
      <c r="R2956" s="536"/>
      <c r="S2956" s="536"/>
      <c r="T2956" s="536"/>
      <c r="U2956" s="536"/>
      <c r="V2956" s="536"/>
      <c r="W2956" s="683" t="str">
        <f t="shared" si="4485"/>
        <v>OK</v>
      </c>
      <c r="X2956" s="141"/>
      <c r="Y2956" s="141"/>
      <c r="Z2956" s="552"/>
      <c r="AA2956" s="552"/>
      <c r="AB2956" s="683" t="str">
        <f t="shared" si="4486"/>
        <v>OK</v>
      </c>
      <c r="AC2956" s="593"/>
      <c r="AD2956" s="530">
        <f t="shared" si="4475"/>
        <v>0</v>
      </c>
      <c r="AE2956" s="842">
        <f t="shared" si="4476"/>
        <v>0</v>
      </c>
      <c r="AF2956" s="931"/>
      <c r="AG2956" s="530">
        <f t="shared" si="4477"/>
        <v>-50</v>
      </c>
      <c r="AH2956" s="530" t="str">
        <f t="shared" si="4478"/>
        <v xml:space="preserve">0 </v>
      </c>
      <c r="AI2956" s="641"/>
      <c r="AJ2956" s="537"/>
      <c r="AK2956" s="537"/>
      <c r="AL2956" s="537"/>
      <c r="AM2956" s="537"/>
      <c r="AN2956" s="537"/>
      <c r="AO2956" s="683" t="str">
        <f t="shared" si="4487"/>
        <v>OK</v>
      </c>
      <c r="AP2956" s="141"/>
      <c r="AQ2956" s="141"/>
      <c r="AR2956" s="552"/>
      <c r="AS2956" s="552"/>
      <c r="AT2956" s="683" t="str">
        <f t="shared" si="4488"/>
        <v>OK</v>
      </c>
      <c r="AU2956" s="593"/>
      <c r="AV2956" s="530">
        <f t="shared" si="4479"/>
        <v>0</v>
      </c>
      <c r="AW2956" s="842">
        <f t="shared" si="4480"/>
        <v>0</v>
      </c>
      <c r="AX2956" s="115">
        <f t="shared" si="4481"/>
        <v>50</v>
      </c>
      <c r="AY2956" s="5">
        <f t="shared" si="4482"/>
        <v>0</v>
      </c>
      <c r="AZ2956" s="7">
        <f t="shared" si="4494"/>
        <v>-50</v>
      </c>
      <c r="BA2956" s="335">
        <f t="shared" si="4495"/>
        <v>-1</v>
      </c>
      <c r="BB2956" s="23">
        <f t="shared" si="4483"/>
        <v>50</v>
      </c>
      <c r="BC2956" s="5">
        <f t="shared" si="4496"/>
        <v>0</v>
      </c>
      <c r="BD2956" s="7">
        <f t="shared" si="4497"/>
        <v>-50</v>
      </c>
      <c r="BE2956" s="335">
        <f t="shared" si="4498"/>
        <v>-1</v>
      </c>
      <c r="BG2956" s="826" t="str">
        <f t="shared" si="4484"/>
        <v>43.12</v>
      </c>
      <c r="BH2956" s="607" t="b">
        <f>COUNTIF('Codes SEC'!$B$2:$B$250,Ministres!BG2956)&gt;0</f>
        <v>1</v>
      </c>
    </row>
    <row r="2957" spans="1:66" ht="35.1" customHeight="1" x14ac:dyDescent="0.25">
      <c r="A2957" s="222" t="s">
        <v>6127</v>
      </c>
      <c r="B2957" s="112">
        <v>18</v>
      </c>
      <c r="C2957" s="116" t="s">
        <v>0</v>
      </c>
      <c r="D2957" s="620">
        <v>1000</v>
      </c>
      <c r="F2957" s="117">
        <v>17</v>
      </c>
      <c r="G2957" s="694">
        <v>3</v>
      </c>
      <c r="H2957" s="878" t="str">
        <f t="shared" si="4452"/>
        <v>113</v>
      </c>
      <c r="I2957" s="397" t="s">
        <v>3265</v>
      </c>
      <c r="J2957" s="380" t="s">
        <v>3066</v>
      </c>
      <c r="K2957" s="408" t="s">
        <v>1740</v>
      </c>
      <c r="L2957" s="733">
        <v>50</v>
      </c>
      <c r="M2957" s="734">
        <v>50</v>
      </c>
      <c r="N2957" s="931"/>
      <c r="O2957" s="530">
        <f t="shared" si="4473"/>
        <v>-50</v>
      </c>
      <c r="P2957" s="530" t="str">
        <f t="shared" si="4474"/>
        <v xml:space="preserve">0 </v>
      </c>
      <c r="Q2957" s="646"/>
      <c r="R2957" s="536"/>
      <c r="S2957" s="536"/>
      <c r="T2957" s="536"/>
      <c r="U2957" s="536"/>
      <c r="V2957" s="536"/>
      <c r="W2957" s="683" t="str">
        <f t="shared" si="4485"/>
        <v>OK</v>
      </c>
      <c r="X2957" s="141"/>
      <c r="Y2957" s="141"/>
      <c r="Z2957" s="552"/>
      <c r="AA2957" s="552"/>
      <c r="AB2957" s="683" t="str">
        <f t="shared" si="4486"/>
        <v>OK</v>
      </c>
      <c r="AC2957" s="593"/>
      <c r="AD2957" s="530">
        <f t="shared" si="4475"/>
        <v>0</v>
      </c>
      <c r="AE2957" s="842">
        <f t="shared" si="4476"/>
        <v>0</v>
      </c>
      <c r="AF2957" s="931"/>
      <c r="AG2957" s="530">
        <f t="shared" si="4477"/>
        <v>-50</v>
      </c>
      <c r="AH2957" s="530" t="str">
        <f t="shared" si="4478"/>
        <v xml:space="preserve">0 </v>
      </c>
      <c r="AI2957" s="641"/>
      <c r="AJ2957" s="537"/>
      <c r="AK2957" s="537"/>
      <c r="AL2957" s="537"/>
      <c r="AM2957" s="537"/>
      <c r="AN2957" s="537"/>
      <c r="AO2957" s="683" t="str">
        <f t="shared" si="4487"/>
        <v>OK</v>
      </c>
      <c r="AP2957" s="141"/>
      <c r="AQ2957" s="141"/>
      <c r="AR2957" s="552"/>
      <c r="AS2957" s="552"/>
      <c r="AT2957" s="683" t="str">
        <f t="shared" si="4488"/>
        <v>OK</v>
      </c>
      <c r="AU2957" s="593"/>
      <c r="AV2957" s="530">
        <f t="shared" si="4479"/>
        <v>0</v>
      </c>
      <c r="AW2957" s="842">
        <f t="shared" si="4480"/>
        <v>0</v>
      </c>
      <c r="AX2957" s="115">
        <f t="shared" si="4481"/>
        <v>50</v>
      </c>
      <c r="AY2957" s="5">
        <f t="shared" si="4482"/>
        <v>0</v>
      </c>
      <c r="AZ2957" s="7">
        <f t="shared" si="4494"/>
        <v>-50</v>
      </c>
      <c r="BA2957" s="335">
        <f t="shared" si="4495"/>
        <v>-1</v>
      </c>
      <c r="BB2957" s="23">
        <f t="shared" si="4483"/>
        <v>50</v>
      </c>
      <c r="BC2957" s="5">
        <f t="shared" si="4496"/>
        <v>0</v>
      </c>
      <c r="BD2957" s="7">
        <f t="shared" si="4497"/>
        <v>-50</v>
      </c>
      <c r="BE2957" s="335">
        <f t="shared" si="4498"/>
        <v>-1</v>
      </c>
      <c r="BG2957" s="826" t="str">
        <f t="shared" si="4484"/>
        <v>43.22</v>
      </c>
      <c r="BH2957" s="607" t="b">
        <f>COUNTIF('Codes SEC'!$B$2:$B$250,Ministres!BG2957)&gt;0</f>
        <v>1</v>
      </c>
    </row>
    <row r="2958" spans="1:66" ht="35.1" customHeight="1" x14ac:dyDescent="0.25">
      <c r="A2958" s="222" t="s">
        <v>6127</v>
      </c>
      <c r="B2958" s="112" t="s">
        <v>5015</v>
      </c>
      <c r="C2958" s="116" t="s">
        <v>0</v>
      </c>
      <c r="D2958" s="620">
        <v>1000</v>
      </c>
      <c r="E2958" s="278"/>
      <c r="F2958" s="116">
        <v>12</v>
      </c>
      <c r="G2958" s="700"/>
      <c r="H2958" s="888" t="str">
        <f t="shared" si="4452"/>
        <v>113</v>
      </c>
      <c r="I2958" s="580">
        <v>84340000</v>
      </c>
      <c r="J2958" s="689" t="s">
        <v>6048</v>
      </c>
      <c r="K2958" s="411" t="s">
        <v>6049</v>
      </c>
      <c r="L2958" s="733">
        <v>0</v>
      </c>
      <c r="M2958" s="734">
        <v>0</v>
      </c>
      <c r="N2958" s="931"/>
      <c r="O2958" s="530">
        <f t="shared" si="4473"/>
        <v>0</v>
      </c>
      <c r="P2958" s="530">
        <f t="shared" si="4474"/>
        <v>0</v>
      </c>
      <c r="Q2958" s="646"/>
      <c r="R2958" s="536"/>
      <c r="S2958" s="536"/>
      <c r="T2958" s="536"/>
      <c r="U2958" s="536"/>
      <c r="V2958" s="536"/>
      <c r="W2958" s="683" t="str">
        <f>IF(SUM(Q2958:V2958)=X2958,"OK",SUM(Q2958:V2958)-X2958)</f>
        <v>OK</v>
      </c>
      <c r="X2958" s="141"/>
      <c r="Y2958" s="141"/>
      <c r="Z2958" s="552"/>
      <c r="AA2958" s="552"/>
      <c r="AB2958" s="683" t="str">
        <f>IF(SUM(Z2958:AA2958)=AC2958,"OK",SUM(Z2958:AA2958)-AC2958)</f>
        <v>OK</v>
      </c>
      <c r="AC2958" s="593"/>
      <c r="AD2958" s="530">
        <f t="shared" si="4475"/>
        <v>0</v>
      </c>
      <c r="AE2958" s="842">
        <f t="shared" si="4476"/>
        <v>0</v>
      </c>
      <c r="AF2958" s="931"/>
      <c r="AG2958" s="530">
        <f t="shared" si="4477"/>
        <v>0</v>
      </c>
      <c r="AH2958" s="530">
        <f t="shared" si="4478"/>
        <v>0</v>
      </c>
      <c r="AI2958" s="641"/>
      <c r="AJ2958" s="537"/>
      <c r="AK2958" s="537"/>
      <c r="AL2958" s="537"/>
      <c r="AM2958" s="537"/>
      <c r="AN2958" s="537"/>
      <c r="AO2958" s="683" t="str">
        <f>IF(SUM(AI2958:AN2958)=AP2958,"OK",SUM(AI2958:AN2958)-AP2958)</f>
        <v>OK</v>
      </c>
      <c r="AP2958" s="141"/>
      <c r="AQ2958" s="141"/>
      <c r="AR2958" s="552"/>
      <c r="AS2958" s="552"/>
      <c r="AT2958" s="683" t="str">
        <f>IF(SUM(AR2958:AS2958)=AU2958,"OK",SUM(AR2958:AS2958)-AU2958)</f>
        <v>OK</v>
      </c>
      <c r="AU2958" s="593"/>
      <c r="AV2958" s="530">
        <f t="shared" si="4479"/>
        <v>0</v>
      </c>
      <c r="AW2958" s="842">
        <f t="shared" si="4480"/>
        <v>0</v>
      </c>
      <c r="AX2958" s="115">
        <f t="shared" si="4481"/>
        <v>0</v>
      </c>
      <c r="AY2958" s="5">
        <f t="shared" si="4482"/>
        <v>0</v>
      </c>
      <c r="AZ2958" s="7">
        <f>AY2958-AX2958</f>
        <v>0</v>
      </c>
      <c r="BA2958" s="335" t="e">
        <f>AZ2958/AX2958</f>
        <v>#DIV/0!</v>
      </c>
      <c r="BB2958" s="23">
        <f t="shared" si="4483"/>
        <v>0</v>
      </c>
      <c r="BC2958" s="5">
        <f>AW2958</f>
        <v>0</v>
      </c>
      <c r="BD2958" s="7">
        <f>BC2958-BB2958</f>
        <v>0</v>
      </c>
      <c r="BE2958" s="335" t="e">
        <f>BD2958/BB2958</f>
        <v>#DIV/0!</v>
      </c>
      <c r="BG2958" s="826" t="str">
        <f t="shared" si="4484"/>
        <v>43.40</v>
      </c>
      <c r="BH2958" s="607" t="b">
        <f>COUNTIF('Codes SEC'!$B$2:$B$250,Ministres!BG2958)&gt;0</f>
        <v>1</v>
      </c>
    </row>
    <row r="2959" spans="1:66" ht="35.1" customHeight="1" x14ac:dyDescent="0.25">
      <c r="A2959" s="222" t="s">
        <v>6127</v>
      </c>
      <c r="B2959" s="112" t="s">
        <v>5015</v>
      </c>
      <c r="C2959" s="116" t="s">
        <v>0</v>
      </c>
      <c r="D2959" s="620">
        <v>1000</v>
      </c>
      <c r="E2959" s="278"/>
      <c r="F2959" s="116">
        <v>12</v>
      </c>
      <c r="G2959" s="700"/>
      <c r="H2959" s="888" t="str">
        <f t="shared" si="4452"/>
        <v>113</v>
      </c>
      <c r="I2959" s="580">
        <v>84340000</v>
      </c>
      <c r="J2959" s="689" t="s">
        <v>6052</v>
      </c>
      <c r="K2959" s="411" t="s">
        <v>6053</v>
      </c>
      <c r="L2959" s="733">
        <v>0</v>
      </c>
      <c r="M2959" s="734">
        <v>0</v>
      </c>
      <c r="N2959" s="931"/>
      <c r="O2959" s="530">
        <f t="shared" si="4473"/>
        <v>0</v>
      </c>
      <c r="P2959" s="530">
        <f t="shared" si="4474"/>
        <v>0</v>
      </c>
      <c r="Q2959" s="646"/>
      <c r="R2959" s="536"/>
      <c r="S2959" s="536"/>
      <c r="T2959" s="536"/>
      <c r="U2959" s="536"/>
      <c r="V2959" s="536"/>
      <c r="W2959" s="683" t="str">
        <f>IF(SUM(Q2959:V2959)=X2959,"OK",SUM(Q2959:V2959)-X2959)</f>
        <v>OK</v>
      </c>
      <c r="X2959" s="141"/>
      <c r="Y2959" s="141"/>
      <c r="Z2959" s="552"/>
      <c r="AA2959" s="552"/>
      <c r="AB2959" s="683" t="str">
        <f>IF(SUM(Z2959:AA2959)=AC2959,"OK",SUM(Z2959:AA2959)-AC2959)</f>
        <v>OK</v>
      </c>
      <c r="AC2959" s="593"/>
      <c r="AD2959" s="530">
        <f t="shared" si="4475"/>
        <v>0</v>
      </c>
      <c r="AE2959" s="842">
        <f t="shared" si="4476"/>
        <v>0</v>
      </c>
      <c r="AF2959" s="931"/>
      <c r="AG2959" s="530">
        <f t="shared" si="4477"/>
        <v>0</v>
      </c>
      <c r="AH2959" s="530">
        <f t="shared" si="4478"/>
        <v>0</v>
      </c>
      <c r="AI2959" s="641"/>
      <c r="AJ2959" s="537"/>
      <c r="AK2959" s="537"/>
      <c r="AL2959" s="537"/>
      <c r="AM2959" s="537"/>
      <c r="AN2959" s="537"/>
      <c r="AO2959" s="683" t="str">
        <f>IF(SUM(AI2959:AN2959)=AP2959,"OK",SUM(AI2959:AN2959)-AP2959)</f>
        <v>OK</v>
      </c>
      <c r="AP2959" s="141"/>
      <c r="AQ2959" s="141"/>
      <c r="AR2959" s="552"/>
      <c r="AS2959" s="552"/>
      <c r="AT2959" s="683" t="str">
        <f>IF(SUM(AR2959:AS2959)=AU2959,"OK",SUM(AR2959:AS2959)-AU2959)</f>
        <v>OK</v>
      </c>
      <c r="AU2959" s="593"/>
      <c r="AV2959" s="530">
        <f t="shared" si="4479"/>
        <v>0</v>
      </c>
      <c r="AW2959" s="842">
        <f t="shared" si="4480"/>
        <v>0</v>
      </c>
      <c r="AX2959" s="115">
        <f t="shared" si="4481"/>
        <v>0</v>
      </c>
      <c r="AY2959" s="5">
        <f t="shared" si="4482"/>
        <v>0</v>
      </c>
      <c r="AZ2959" s="7">
        <f>AY2959-AX2959</f>
        <v>0</v>
      </c>
      <c r="BA2959" s="335" t="e">
        <f>AZ2959/AX2959</f>
        <v>#DIV/0!</v>
      </c>
      <c r="BB2959" s="23">
        <f t="shared" si="4483"/>
        <v>0</v>
      </c>
      <c r="BC2959" s="5">
        <f>AW2959</f>
        <v>0</v>
      </c>
      <c r="BD2959" s="7">
        <f>BC2959-BB2959</f>
        <v>0</v>
      </c>
      <c r="BE2959" s="335" t="e">
        <f>BD2959/BB2959</f>
        <v>#DIV/0!</v>
      </c>
      <c r="BG2959" s="826" t="str">
        <f t="shared" si="4484"/>
        <v>43.40</v>
      </c>
      <c r="BH2959" s="607" t="b">
        <f>COUNTIF('Codes SEC'!$B$2:$B$250,Ministres!BG2959)&gt;0</f>
        <v>1</v>
      </c>
    </row>
    <row r="2960" spans="1:66" ht="35.1" customHeight="1" x14ac:dyDescent="0.25">
      <c r="A2960" s="222" t="s">
        <v>6127</v>
      </c>
      <c r="B2960" s="112">
        <v>18</v>
      </c>
      <c r="C2960" s="116" t="s">
        <v>0</v>
      </c>
      <c r="D2960" s="620">
        <v>1000</v>
      </c>
      <c r="F2960" s="117">
        <v>17</v>
      </c>
      <c r="G2960" s="694">
        <v>3</v>
      </c>
      <c r="H2960" s="878" t="str">
        <f t="shared" si="4452"/>
        <v>113</v>
      </c>
      <c r="I2960" s="397" t="s">
        <v>3273</v>
      </c>
      <c r="J2960" s="380" t="s">
        <v>3067</v>
      </c>
      <c r="K2960" s="408" t="s">
        <v>1741</v>
      </c>
      <c r="L2960" s="733">
        <v>50</v>
      </c>
      <c r="M2960" s="734">
        <v>50</v>
      </c>
      <c r="N2960" s="931"/>
      <c r="O2960" s="530">
        <f t="shared" si="4473"/>
        <v>-50</v>
      </c>
      <c r="P2960" s="530" t="str">
        <f t="shared" si="4474"/>
        <v xml:space="preserve">0 </v>
      </c>
      <c r="Q2960" s="646"/>
      <c r="R2960" s="536"/>
      <c r="S2960" s="536"/>
      <c r="T2960" s="536"/>
      <c r="U2960" s="536"/>
      <c r="V2960" s="536"/>
      <c r="W2960" s="683" t="str">
        <f t="shared" si="4485"/>
        <v>OK</v>
      </c>
      <c r="X2960" s="141"/>
      <c r="Y2960" s="141"/>
      <c r="Z2960" s="552"/>
      <c r="AA2960" s="552"/>
      <c r="AB2960" s="683" t="str">
        <f t="shared" si="4486"/>
        <v>OK</v>
      </c>
      <c r="AC2960" s="593"/>
      <c r="AD2960" s="530">
        <f t="shared" si="4475"/>
        <v>0</v>
      </c>
      <c r="AE2960" s="842">
        <f t="shared" si="4476"/>
        <v>0</v>
      </c>
      <c r="AF2960" s="931"/>
      <c r="AG2960" s="530">
        <f t="shared" si="4477"/>
        <v>-50</v>
      </c>
      <c r="AH2960" s="530" t="str">
        <f t="shared" si="4478"/>
        <v xml:space="preserve">0 </v>
      </c>
      <c r="AI2960" s="641"/>
      <c r="AJ2960" s="537"/>
      <c r="AK2960" s="537"/>
      <c r="AL2960" s="537"/>
      <c r="AM2960" s="537"/>
      <c r="AN2960" s="537"/>
      <c r="AO2960" s="683" t="str">
        <f t="shared" si="4487"/>
        <v>OK</v>
      </c>
      <c r="AP2960" s="141"/>
      <c r="AQ2960" s="141"/>
      <c r="AR2960" s="552"/>
      <c r="AS2960" s="552"/>
      <c r="AT2960" s="683" t="str">
        <f t="shared" si="4488"/>
        <v>OK</v>
      </c>
      <c r="AU2960" s="593"/>
      <c r="AV2960" s="530">
        <f t="shared" si="4479"/>
        <v>0</v>
      </c>
      <c r="AW2960" s="842">
        <f t="shared" si="4480"/>
        <v>0</v>
      </c>
      <c r="AX2960" s="115">
        <f t="shared" si="4481"/>
        <v>50</v>
      </c>
      <c r="AY2960" s="5">
        <f t="shared" si="4482"/>
        <v>0</v>
      </c>
      <c r="AZ2960" s="7">
        <f t="shared" si="4494"/>
        <v>-50</v>
      </c>
      <c r="BA2960" s="335">
        <f t="shared" si="4495"/>
        <v>-1</v>
      </c>
      <c r="BB2960" s="23">
        <f t="shared" si="4483"/>
        <v>50</v>
      </c>
      <c r="BC2960" s="5">
        <f t="shared" si="4496"/>
        <v>0</v>
      </c>
      <c r="BD2960" s="7">
        <f t="shared" si="4497"/>
        <v>-50</v>
      </c>
      <c r="BE2960" s="335">
        <f t="shared" si="4498"/>
        <v>-1</v>
      </c>
      <c r="BG2960" s="826" t="str">
        <f t="shared" si="4484"/>
        <v>43.52</v>
      </c>
      <c r="BH2960" s="607" t="b">
        <f>COUNTIF('Codes SEC'!$B$2:$B$250,Ministres!BG2960)&gt;0</f>
        <v>1</v>
      </c>
    </row>
    <row r="2961" spans="1:60" ht="35.1" customHeight="1" x14ac:dyDescent="0.25">
      <c r="A2961" s="222" t="s">
        <v>6127</v>
      </c>
      <c r="B2961" s="112">
        <v>18</v>
      </c>
      <c r="C2961" s="116" t="s">
        <v>0</v>
      </c>
      <c r="D2961" s="620">
        <v>1000</v>
      </c>
      <c r="E2961" s="278"/>
      <c r="F2961" s="116">
        <v>5</v>
      </c>
      <c r="G2961" s="694">
        <v>3</v>
      </c>
      <c r="H2961" s="878" t="str">
        <f t="shared" si="4452"/>
        <v>113</v>
      </c>
      <c r="I2961" s="397" t="s">
        <v>3268</v>
      </c>
      <c r="J2961" s="380" t="s">
        <v>3069</v>
      </c>
      <c r="K2961" s="408" t="s">
        <v>402</v>
      </c>
      <c r="L2961" s="726">
        <v>311</v>
      </c>
      <c r="M2961" s="727">
        <v>311</v>
      </c>
      <c r="N2961" s="931"/>
      <c r="O2961" s="530">
        <f t="shared" si="4473"/>
        <v>-311</v>
      </c>
      <c r="P2961" s="530" t="str">
        <f t="shared" si="4474"/>
        <v xml:space="preserve">0 </v>
      </c>
      <c r="Q2961" s="646"/>
      <c r="R2961" s="536"/>
      <c r="S2961" s="536"/>
      <c r="T2961" s="536"/>
      <c r="U2961" s="536"/>
      <c r="V2961" s="536"/>
      <c r="W2961" s="683" t="str">
        <f t="shared" si="4485"/>
        <v>OK</v>
      </c>
      <c r="X2961" s="141"/>
      <c r="Y2961" s="141"/>
      <c r="Z2961" s="552"/>
      <c r="AA2961" s="552"/>
      <c r="AB2961" s="683" t="str">
        <f t="shared" si="4486"/>
        <v>OK</v>
      </c>
      <c r="AC2961" s="593"/>
      <c r="AD2961" s="530">
        <f t="shared" si="4475"/>
        <v>0</v>
      </c>
      <c r="AE2961" s="842">
        <f t="shared" si="4476"/>
        <v>0</v>
      </c>
      <c r="AF2961" s="931"/>
      <c r="AG2961" s="530">
        <f t="shared" si="4477"/>
        <v>-311</v>
      </c>
      <c r="AH2961" s="530" t="str">
        <f t="shared" si="4478"/>
        <v xml:space="preserve">0 </v>
      </c>
      <c r="AI2961" s="641"/>
      <c r="AJ2961" s="537"/>
      <c r="AK2961" s="537"/>
      <c r="AL2961" s="537"/>
      <c r="AM2961" s="537"/>
      <c r="AN2961" s="537"/>
      <c r="AO2961" s="683" t="str">
        <f t="shared" si="4487"/>
        <v>OK</v>
      </c>
      <c r="AP2961" s="141"/>
      <c r="AQ2961" s="141"/>
      <c r="AR2961" s="552"/>
      <c r="AS2961" s="552"/>
      <c r="AT2961" s="683" t="str">
        <f t="shared" si="4488"/>
        <v>OK</v>
      </c>
      <c r="AU2961" s="593"/>
      <c r="AV2961" s="530">
        <f t="shared" si="4479"/>
        <v>0</v>
      </c>
      <c r="AW2961" s="842">
        <f t="shared" si="4480"/>
        <v>0</v>
      </c>
      <c r="AX2961" s="115">
        <f t="shared" si="4481"/>
        <v>311</v>
      </c>
      <c r="AY2961" s="5">
        <f t="shared" si="4482"/>
        <v>0</v>
      </c>
      <c r="AZ2961" s="7">
        <f t="shared" ref="AZ2961:AZ2968" si="4499">AY2961-AX2961</f>
        <v>-311</v>
      </c>
      <c r="BA2961" s="335">
        <f t="shared" ref="BA2961:BA2968" si="4500">AZ2961/AX2961</f>
        <v>-1</v>
      </c>
      <c r="BB2961" s="23">
        <f t="shared" si="4483"/>
        <v>311</v>
      </c>
      <c r="BC2961" s="5">
        <f t="shared" ref="BC2961:BC2968" si="4501">AW2961</f>
        <v>0</v>
      </c>
      <c r="BD2961" s="7">
        <f t="shared" ref="BD2961:BD2968" si="4502">BC2961-BB2961</f>
        <v>-311</v>
      </c>
      <c r="BE2961" s="335">
        <f t="shared" ref="BE2961:BE2968" si="4503">BD2961/BB2961</f>
        <v>-1</v>
      </c>
      <c r="BG2961" s="826" t="str">
        <f t="shared" si="4484"/>
        <v>45.24</v>
      </c>
      <c r="BH2961" s="607" t="b">
        <f>COUNTIF('Codes SEC'!$B$2:$B$250,Ministres!BG2961)&gt;0</f>
        <v>1</v>
      </c>
    </row>
    <row r="2962" spans="1:60" ht="35.1" customHeight="1" x14ac:dyDescent="0.25">
      <c r="A2962" s="190" t="s">
        <v>6127</v>
      </c>
      <c r="B2962" s="603">
        <v>18</v>
      </c>
      <c r="C2962" s="120" t="s">
        <v>0</v>
      </c>
      <c r="D2962" s="620">
        <v>1000</v>
      </c>
      <c r="E2962" s="604"/>
      <c r="F2962" s="192">
        <v>17</v>
      </c>
      <c r="G2962" s="697">
        <v>3</v>
      </c>
      <c r="H2962" s="890" t="str">
        <f t="shared" si="4452"/>
        <v>113</v>
      </c>
      <c r="I2962" s="585" t="s">
        <v>3268</v>
      </c>
      <c r="J2962" s="380" t="s">
        <v>4355</v>
      </c>
      <c r="K2962" s="422" t="s">
        <v>5693</v>
      </c>
      <c r="L2962" s="733">
        <v>0</v>
      </c>
      <c r="M2962" s="734">
        <v>0</v>
      </c>
      <c r="N2962" s="931"/>
      <c r="O2962" s="530">
        <f t="shared" si="4473"/>
        <v>0</v>
      </c>
      <c r="P2962" s="530">
        <f t="shared" si="4474"/>
        <v>0</v>
      </c>
      <c r="Q2962" s="646"/>
      <c r="R2962" s="536"/>
      <c r="S2962" s="536"/>
      <c r="T2962" s="536"/>
      <c r="U2962" s="536"/>
      <c r="V2962" s="536"/>
      <c r="W2962" s="683" t="str">
        <f t="shared" si="4485"/>
        <v>OK</v>
      </c>
      <c r="X2962" s="141"/>
      <c r="Y2962" s="141"/>
      <c r="Z2962" s="552"/>
      <c r="AA2962" s="552"/>
      <c r="AB2962" s="683" t="str">
        <f t="shared" si="4486"/>
        <v>OK</v>
      </c>
      <c r="AC2962" s="593"/>
      <c r="AD2962" s="530">
        <f t="shared" si="4475"/>
        <v>0</v>
      </c>
      <c r="AE2962" s="842">
        <f t="shared" si="4476"/>
        <v>0</v>
      </c>
      <c r="AF2962" s="931"/>
      <c r="AG2962" s="530">
        <f t="shared" si="4477"/>
        <v>0</v>
      </c>
      <c r="AH2962" s="530">
        <f t="shared" si="4478"/>
        <v>0</v>
      </c>
      <c r="AI2962" s="641"/>
      <c r="AJ2962" s="537"/>
      <c r="AK2962" s="537"/>
      <c r="AL2962" s="537"/>
      <c r="AM2962" s="537"/>
      <c r="AN2962" s="537"/>
      <c r="AO2962" s="683" t="str">
        <f t="shared" si="4487"/>
        <v>OK</v>
      </c>
      <c r="AP2962" s="141"/>
      <c r="AQ2962" s="141"/>
      <c r="AR2962" s="552"/>
      <c r="AS2962" s="552"/>
      <c r="AT2962" s="683" t="str">
        <f t="shared" si="4488"/>
        <v>OK</v>
      </c>
      <c r="AU2962" s="593"/>
      <c r="AV2962" s="530">
        <f t="shared" si="4479"/>
        <v>0</v>
      </c>
      <c r="AW2962" s="842">
        <f t="shared" si="4480"/>
        <v>0</v>
      </c>
      <c r="AX2962" s="115">
        <f t="shared" si="4481"/>
        <v>0</v>
      </c>
      <c r="AY2962" s="5">
        <f t="shared" si="4482"/>
        <v>0</v>
      </c>
      <c r="AZ2962" s="7">
        <f t="shared" si="4499"/>
        <v>0</v>
      </c>
      <c r="BA2962" s="335" t="e">
        <f t="shared" si="4500"/>
        <v>#DIV/0!</v>
      </c>
      <c r="BB2962" s="23">
        <f t="shared" si="4483"/>
        <v>0</v>
      </c>
      <c r="BC2962" s="5">
        <f t="shared" si="4501"/>
        <v>0</v>
      </c>
      <c r="BD2962" s="7">
        <f t="shared" si="4502"/>
        <v>0</v>
      </c>
      <c r="BE2962" s="335" t="e">
        <f t="shared" si="4503"/>
        <v>#DIV/0!</v>
      </c>
      <c r="BG2962" s="826" t="str">
        <f t="shared" si="4484"/>
        <v>45.24</v>
      </c>
      <c r="BH2962" s="607" t="b">
        <f>COUNTIF('Codes SEC'!$B$2:$B$250,Ministres!BG2962)&gt;0</f>
        <v>1</v>
      </c>
    </row>
    <row r="2963" spans="1:60" ht="35.1" customHeight="1" x14ac:dyDescent="0.25">
      <c r="A2963" s="222" t="s">
        <v>6127</v>
      </c>
      <c r="B2963" s="112">
        <v>18</v>
      </c>
      <c r="C2963" s="116" t="s">
        <v>0</v>
      </c>
      <c r="D2963" s="620">
        <v>1000</v>
      </c>
      <c r="E2963" s="278"/>
      <c r="F2963" s="116">
        <v>5</v>
      </c>
      <c r="G2963" s="694">
        <v>3</v>
      </c>
      <c r="H2963" s="878" t="str">
        <f t="shared" si="4452"/>
        <v>113</v>
      </c>
      <c r="I2963" s="397" t="s">
        <v>3268</v>
      </c>
      <c r="J2963" s="380" t="s">
        <v>3072</v>
      </c>
      <c r="K2963" s="494" t="s">
        <v>386</v>
      </c>
      <c r="L2963" s="726">
        <v>184</v>
      </c>
      <c r="M2963" s="727">
        <v>184</v>
      </c>
      <c r="N2963" s="931"/>
      <c r="O2963" s="530">
        <f t="shared" si="4473"/>
        <v>-184</v>
      </c>
      <c r="P2963" s="530" t="str">
        <f t="shared" si="4474"/>
        <v xml:space="preserve">0 </v>
      </c>
      <c r="Q2963" s="646"/>
      <c r="R2963" s="536"/>
      <c r="S2963" s="536"/>
      <c r="T2963" s="536"/>
      <c r="U2963" s="536"/>
      <c r="V2963" s="536"/>
      <c r="W2963" s="683" t="str">
        <f>IF(SUM(Q2963:V2963)=X2963,"OK",SUM(Q2963:V2963)-X2963)</f>
        <v>OK</v>
      </c>
      <c r="X2963" s="141"/>
      <c r="Y2963" s="141"/>
      <c r="Z2963" s="552"/>
      <c r="AA2963" s="552"/>
      <c r="AB2963" s="683" t="str">
        <f>IF(SUM(Z2963:AA2963)=AC2963,"OK",SUM(Z2963:AA2963)-AC2963)</f>
        <v>OK</v>
      </c>
      <c r="AC2963" s="593"/>
      <c r="AD2963" s="530">
        <f t="shared" si="4475"/>
        <v>0</v>
      </c>
      <c r="AE2963" s="842">
        <f t="shared" si="4476"/>
        <v>0</v>
      </c>
      <c r="AF2963" s="931"/>
      <c r="AG2963" s="530">
        <f t="shared" si="4477"/>
        <v>-184</v>
      </c>
      <c r="AH2963" s="530" t="str">
        <f t="shared" si="4478"/>
        <v xml:space="preserve">0 </v>
      </c>
      <c r="AI2963" s="641"/>
      <c r="AJ2963" s="537"/>
      <c r="AK2963" s="537"/>
      <c r="AL2963" s="537"/>
      <c r="AM2963" s="537"/>
      <c r="AN2963" s="537"/>
      <c r="AO2963" s="683" t="str">
        <f>IF(SUM(AI2963:AN2963)=AP2963,"OK",SUM(AI2963:AN2963)-AP2963)</f>
        <v>OK</v>
      </c>
      <c r="AP2963" s="141"/>
      <c r="AQ2963" s="141"/>
      <c r="AR2963" s="552"/>
      <c r="AS2963" s="552"/>
      <c r="AT2963" s="683" t="str">
        <f>IF(SUM(AR2963:AS2963)=AU2963,"OK",SUM(AR2963:AS2963)-AU2963)</f>
        <v>OK</v>
      </c>
      <c r="AU2963" s="593"/>
      <c r="AV2963" s="530">
        <f t="shared" si="4479"/>
        <v>0</v>
      </c>
      <c r="AW2963" s="842">
        <f t="shared" si="4480"/>
        <v>0</v>
      </c>
      <c r="AX2963" s="115">
        <f t="shared" si="4481"/>
        <v>184</v>
      </c>
      <c r="AY2963" s="5">
        <f t="shared" si="4482"/>
        <v>0</v>
      </c>
      <c r="AZ2963" s="7">
        <f>AY2963-AX2963</f>
        <v>-184</v>
      </c>
      <c r="BA2963" s="335">
        <f>AZ2963/AX2963</f>
        <v>-1</v>
      </c>
      <c r="BB2963" s="23">
        <f t="shared" si="4483"/>
        <v>184</v>
      </c>
      <c r="BC2963" s="5">
        <f>AW2963</f>
        <v>0</v>
      </c>
      <c r="BD2963" s="7">
        <f>BC2963-BB2963</f>
        <v>-184</v>
      </c>
      <c r="BE2963" s="335">
        <f>BD2963/BB2963</f>
        <v>-1</v>
      </c>
      <c r="BG2963" s="826" t="str">
        <f t="shared" si="4484"/>
        <v>45.24</v>
      </c>
      <c r="BH2963" s="607" t="b">
        <f>COUNTIF('Codes SEC'!$B$2:$B$250,Ministres!BG2963)&gt;0</f>
        <v>1</v>
      </c>
    </row>
    <row r="2964" spans="1:60" ht="35.1" customHeight="1" x14ac:dyDescent="0.25">
      <c r="A2964" s="222" t="s">
        <v>6127</v>
      </c>
      <c r="B2964" s="30">
        <v>18</v>
      </c>
      <c r="C2964" s="116" t="s">
        <v>0</v>
      </c>
      <c r="D2964" s="620">
        <v>1000</v>
      </c>
      <c r="F2964" s="117">
        <v>17</v>
      </c>
      <c r="G2964" s="694">
        <v>3</v>
      </c>
      <c r="H2964" s="878" t="str">
        <f t="shared" si="4452"/>
        <v>113</v>
      </c>
      <c r="I2964" s="397" t="s">
        <v>3268</v>
      </c>
      <c r="J2964" s="380" t="s">
        <v>3071</v>
      </c>
      <c r="K2964" s="408" t="s">
        <v>1742</v>
      </c>
      <c r="L2964" s="733">
        <v>4400</v>
      </c>
      <c r="M2964" s="734">
        <v>4400</v>
      </c>
      <c r="N2964" s="931"/>
      <c r="O2964" s="530">
        <f t="shared" si="4473"/>
        <v>-4400</v>
      </c>
      <c r="P2964" s="530" t="str">
        <f t="shared" si="4474"/>
        <v xml:space="preserve">0 </v>
      </c>
      <c r="Q2964" s="646"/>
      <c r="R2964" s="536"/>
      <c r="S2964" s="536"/>
      <c r="T2964" s="536"/>
      <c r="U2964" s="536"/>
      <c r="V2964" s="536"/>
      <c r="W2964" s="683" t="str">
        <f t="shared" si="4485"/>
        <v>OK</v>
      </c>
      <c r="X2964" s="141"/>
      <c r="Y2964" s="141"/>
      <c r="Z2964" s="552"/>
      <c r="AA2964" s="552"/>
      <c r="AB2964" s="683" t="str">
        <f t="shared" si="4486"/>
        <v>OK</v>
      </c>
      <c r="AC2964" s="593"/>
      <c r="AD2964" s="530">
        <f t="shared" si="4475"/>
        <v>0</v>
      </c>
      <c r="AE2964" s="842">
        <f t="shared" si="4476"/>
        <v>0</v>
      </c>
      <c r="AF2964" s="931"/>
      <c r="AG2964" s="530">
        <f t="shared" si="4477"/>
        <v>-4400</v>
      </c>
      <c r="AH2964" s="530" t="str">
        <f t="shared" si="4478"/>
        <v xml:space="preserve">0 </v>
      </c>
      <c r="AI2964" s="641"/>
      <c r="AJ2964" s="537"/>
      <c r="AK2964" s="537"/>
      <c r="AL2964" s="537"/>
      <c r="AM2964" s="537"/>
      <c r="AN2964" s="537"/>
      <c r="AO2964" s="683" t="str">
        <f t="shared" si="4487"/>
        <v>OK</v>
      </c>
      <c r="AP2964" s="141"/>
      <c r="AQ2964" s="141"/>
      <c r="AR2964" s="552"/>
      <c r="AS2964" s="552"/>
      <c r="AT2964" s="683" t="str">
        <f t="shared" si="4488"/>
        <v>OK</v>
      </c>
      <c r="AU2964" s="593"/>
      <c r="AV2964" s="530">
        <f t="shared" si="4479"/>
        <v>0</v>
      </c>
      <c r="AW2964" s="842">
        <f t="shared" si="4480"/>
        <v>0</v>
      </c>
      <c r="AX2964" s="115">
        <f t="shared" si="4481"/>
        <v>4400</v>
      </c>
      <c r="AY2964" s="5">
        <f t="shared" si="4482"/>
        <v>0</v>
      </c>
      <c r="AZ2964" s="7">
        <f t="shared" si="4499"/>
        <v>-4400</v>
      </c>
      <c r="BA2964" s="335">
        <f t="shared" si="4500"/>
        <v>-1</v>
      </c>
      <c r="BB2964" s="23">
        <f t="shared" si="4483"/>
        <v>4400</v>
      </c>
      <c r="BC2964" s="5">
        <f t="shared" si="4501"/>
        <v>0</v>
      </c>
      <c r="BD2964" s="7">
        <f t="shared" si="4502"/>
        <v>-4400</v>
      </c>
      <c r="BE2964" s="335">
        <f t="shared" si="4503"/>
        <v>-1</v>
      </c>
      <c r="BG2964" s="826" t="str">
        <f t="shared" si="4484"/>
        <v>45.24</v>
      </c>
      <c r="BH2964" s="607" t="b">
        <f>COUNTIF('Codes SEC'!$B$2:$B$250,Ministres!BG2964)&gt;0</f>
        <v>1</v>
      </c>
    </row>
    <row r="2965" spans="1:60" ht="35.1" customHeight="1" x14ac:dyDescent="0.25">
      <c r="A2965" s="190" t="s">
        <v>6127</v>
      </c>
      <c r="B2965" s="583">
        <v>18</v>
      </c>
      <c r="C2965" s="120" t="s">
        <v>0</v>
      </c>
      <c r="D2965" s="622">
        <v>1000</v>
      </c>
      <c r="E2965" s="604"/>
      <c r="F2965" s="192">
        <v>12</v>
      </c>
      <c r="G2965" s="697">
        <v>3</v>
      </c>
      <c r="H2965" s="890" t="str">
        <f t="shared" si="4452"/>
        <v>113</v>
      </c>
      <c r="I2965" s="585">
        <v>84524000</v>
      </c>
      <c r="J2965" s="380" t="s">
        <v>5050</v>
      </c>
      <c r="K2965" s="422" t="s">
        <v>5221</v>
      </c>
      <c r="L2965" s="733">
        <v>0</v>
      </c>
      <c r="M2965" s="734">
        <v>0</v>
      </c>
      <c r="N2965" s="931"/>
      <c r="O2965" s="530">
        <f t="shared" si="4473"/>
        <v>0</v>
      </c>
      <c r="P2965" s="530">
        <f t="shared" si="4474"/>
        <v>0</v>
      </c>
      <c r="Q2965" s="646"/>
      <c r="R2965" s="536"/>
      <c r="S2965" s="536"/>
      <c r="T2965" s="536"/>
      <c r="U2965" s="536"/>
      <c r="V2965" s="536"/>
      <c r="W2965" s="683" t="str">
        <f t="shared" si="4485"/>
        <v>OK</v>
      </c>
      <c r="X2965" s="141"/>
      <c r="Y2965" s="141"/>
      <c r="Z2965" s="552"/>
      <c r="AA2965" s="552"/>
      <c r="AB2965" s="683" t="str">
        <f t="shared" si="4486"/>
        <v>OK</v>
      </c>
      <c r="AC2965" s="593"/>
      <c r="AD2965" s="530">
        <f t="shared" si="4475"/>
        <v>0</v>
      </c>
      <c r="AE2965" s="842">
        <f t="shared" si="4476"/>
        <v>0</v>
      </c>
      <c r="AF2965" s="931"/>
      <c r="AG2965" s="530">
        <f t="shared" si="4477"/>
        <v>0</v>
      </c>
      <c r="AH2965" s="530">
        <f t="shared" si="4478"/>
        <v>0</v>
      </c>
      <c r="AI2965" s="641"/>
      <c r="AJ2965" s="537"/>
      <c r="AK2965" s="537"/>
      <c r="AL2965" s="537"/>
      <c r="AM2965" s="537"/>
      <c r="AN2965" s="537"/>
      <c r="AO2965" s="683" t="str">
        <f t="shared" si="4487"/>
        <v>OK</v>
      </c>
      <c r="AP2965" s="141"/>
      <c r="AQ2965" s="141"/>
      <c r="AR2965" s="552"/>
      <c r="AS2965" s="552"/>
      <c r="AT2965" s="683" t="str">
        <f t="shared" si="4488"/>
        <v>OK</v>
      </c>
      <c r="AU2965" s="593"/>
      <c r="AV2965" s="530">
        <f t="shared" si="4479"/>
        <v>0</v>
      </c>
      <c r="AW2965" s="842">
        <f t="shared" si="4480"/>
        <v>0</v>
      </c>
      <c r="AX2965" s="115">
        <f t="shared" si="4481"/>
        <v>0</v>
      </c>
      <c r="AY2965" s="5">
        <f t="shared" si="4482"/>
        <v>0</v>
      </c>
      <c r="AZ2965" s="7">
        <f t="shared" si="4499"/>
        <v>0</v>
      </c>
      <c r="BA2965" s="335" t="e">
        <f t="shared" si="4500"/>
        <v>#DIV/0!</v>
      </c>
      <c r="BB2965" s="23">
        <f t="shared" si="4483"/>
        <v>0</v>
      </c>
      <c r="BC2965" s="5">
        <f t="shared" si="4501"/>
        <v>0</v>
      </c>
      <c r="BD2965" s="7">
        <f t="shared" si="4502"/>
        <v>0</v>
      </c>
      <c r="BE2965" s="335" t="e">
        <f t="shared" si="4503"/>
        <v>#DIV/0!</v>
      </c>
      <c r="BG2965" s="826" t="str">
        <f t="shared" si="4484"/>
        <v>45.24</v>
      </c>
      <c r="BH2965" s="607" t="b">
        <f>COUNTIF('Codes SEC'!$B$2:$B$250,Ministres!BG2965)&gt;0</f>
        <v>1</v>
      </c>
    </row>
    <row r="2966" spans="1:60" ht="35.1" customHeight="1" x14ac:dyDescent="0.25">
      <c r="A2966" s="222" t="s">
        <v>6127</v>
      </c>
      <c r="B2966" s="112">
        <v>18</v>
      </c>
      <c r="C2966" s="116" t="s">
        <v>0</v>
      </c>
      <c r="D2966" s="620">
        <v>1000</v>
      </c>
      <c r="E2966" s="278"/>
      <c r="F2966" s="116">
        <v>5</v>
      </c>
      <c r="G2966" s="694">
        <v>3</v>
      </c>
      <c r="H2966" s="878" t="str">
        <f t="shared" si="4452"/>
        <v>113</v>
      </c>
      <c r="I2966" s="397" t="s">
        <v>3319</v>
      </c>
      <c r="J2966" s="380" t="s">
        <v>3068</v>
      </c>
      <c r="K2966" s="408" t="s">
        <v>563</v>
      </c>
      <c r="L2966" s="726">
        <v>589</v>
      </c>
      <c r="M2966" s="727">
        <v>589</v>
      </c>
      <c r="N2966" s="931"/>
      <c r="O2966" s="530">
        <f t="shared" si="4473"/>
        <v>-589</v>
      </c>
      <c r="P2966" s="530" t="str">
        <f t="shared" si="4474"/>
        <v xml:space="preserve">0 </v>
      </c>
      <c r="Q2966" s="646"/>
      <c r="R2966" s="536"/>
      <c r="S2966" s="536"/>
      <c r="T2966" s="536"/>
      <c r="U2966" s="536"/>
      <c r="V2966" s="536"/>
      <c r="W2966" s="683" t="str">
        <f>IF(SUM(Q2966:V2966)=X2966,"OK",SUM(Q2966:V2966)-X2966)</f>
        <v>OK</v>
      </c>
      <c r="X2966" s="141"/>
      <c r="Y2966" s="141"/>
      <c r="Z2966" s="552"/>
      <c r="AA2966" s="552"/>
      <c r="AB2966" s="683" t="str">
        <f>IF(SUM(Z2966:AA2966)=AC2966,"OK",SUM(Z2966:AA2966)-AC2966)</f>
        <v>OK</v>
      </c>
      <c r="AC2966" s="593"/>
      <c r="AD2966" s="530">
        <f t="shared" si="4475"/>
        <v>0</v>
      </c>
      <c r="AE2966" s="842">
        <f t="shared" si="4476"/>
        <v>0</v>
      </c>
      <c r="AF2966" s="931"/>
      <c r="AG2966" s="530">
        <f t="shared" si="4477"/>
        <v>-589</v>
      </c>
      <c r="AH2966" s="530" t="str">
        <f t="shared" si="4478"/>
        <v xml:space="preserve">0 </v>
      </c>
      <c r="AI2966" s="641"/>
      <c r="AJ2966" s="537"/>
      <c r="AK2966" s="537"/>
      <c r="AL2966" s="537"/>
      <c r="AM2966" s="537"/>
      <c r="AN2966" s="537"/>
      <c r="AO2966" s="683" t="str">
        <f>IF(SUM(AI2966:AN2966)=AP2966,"OK",SUM(AI2966:AN2966)-AP2966)</f>
        <v>OK</v>
      </c>
      <c r="AP2966" s="141"/>
      <c r="AQ2966" s="141"/>
      <c r="AR2966" s="552"/>
      <c r="AS2966" s="552"/>
      <c r="AT2966" s="683" t="str">
        <f>IF(SUM(AR2966:AS2966)=AU2966,"OK",SUM(AR2966:AS2966)-AU2966)</f>
        <v>OK</v>
      </c>
      <c r="AU2966" s="593"/>
      <c r="AV2966" s="530">
        <f t="shared" si="4479"/>
        <v>0</v>
      </c>
      <c r="AW2966" s="842">
        <f t="shared" si="4480"/>
        <v>0</v>
      </c>
      <c r="AX2966" s="115">
        <f t="shared" si="4481"/>
        <v>589</v>
      </c>
      <c r="AY2966" s="5">
        <f t="shared" si="4482"/>
        <v>0</v>
      </c>
      <c r="AZ2966" s="7">
        <f>AY2966-AX2966</f>
        <v>-589</v>
      </c>
      <c r="BA2966" s="335">
        <f>AZ2966/AX2966</f>
        <v>-1</v>
      </c>
      <c r="BB2966" s="23">
        <f t="shared" si="4483"/>
        <v>589</v>
      </c>
      <c r="BC2966" s="5">
        <f>AW2966</f>
        <v>0</v>
      </c>
      <c r="BD2966" s="7">
        <f>BC2966-BB2966</f>
        <v>-589</v>
      </c>
      <c r="BE2966" s="335">
        <f>BD2966/BB2966</f>
        <v>-1</v>
      </c>
      <c r="BG2966" s="826" t="str">
        <f t="shared" si="4484"/>
        <v>45.50</v>
      </c>
      <c r="BH2966" s="607" t="b">
        <f>COUNTIF('Codes SEC'!$B$2:$B$250,Ministres!BG2966)&gt;0</f>
        <v>1</v>
      </c>
    </row>
    <row r="2967" spans="1:60" ht="35.1" customHeight="1" x14ac:dyDescent="0.25">
      <c r="A2967" s="222" t="s">
        <v>6127</v>
      </c>
      <c r="B2967" s="112">
        <v>18</v>
      </c>
      <c r="C2967" s="116" t="s">
        <v>0</v>
      </c>
      <c r="D2967" s="620">
        <v>1000</v>
      </c>
      <c r="E2967" s="278"/>
      <c r="F2967" s="116">
        <v>12</v>
      </c>
      <c r="G2967" s="694">
        <v>3</v>
      </c>
      <c r="H2967" s="878" t="str">
        <f t="shared" si="4452"/>
        <v>113</v>
      </c>
      <c r="I2967" s="397" t="s">
        <v>3319</v>
      </c>
      <c r="J2967" s="380" t="s">
        <v>3070</v>
      </c>
      <c r="K2967" s="408" t="s">
        <v>212</v>
      </c>
      <c r="L2967" s="733">
        <v>225</v>
      </c>
      <c r="M2967" s="734">
        <v>225</v>
      </c>
      <c r="N2967" s="931"/>
      <c r="O2967" s="530">
        <f t="shared" si="4473"/>
        <v>-225</v>
      </c>
      <c r="P2967" s="530" t="str">
        <f t="shared" si="4474"/>
        <v xml:space="preserve">0 </v>
      </c>
      <c r="Q2967" s="646"/>
      <c r="R2967" s="536"/>
      <c r="S2967" s="536"/>
      <c r="T2967" s="536"/>
      <c r="U2967" s="536"/>
      <c r="V2967" s="536"/>
      <c r="W2967" s="683" t="str">
        <f>IF(SUM(Q2967:V2967)=X2967,"OK",SUM(Q2967:V2967)-X2967)</f>
        <v>OK</v>
      </c>
      <c r="X2967" s="141"/>
      <c r="Y2967" s="141"/>
      <c r="Z2967" s="552"/>
      <c r="AA2967" s="552"/>
      <c r="AB2967" s="683" t="str">
        <f>IF(SUM(Z2967:AA2967)=AC2967,"OK",SUM(Z2967:AA2967)-AC2967)</f>
        <v>OK</v>
      </c>
      <c r="AC2967" s="593"/>
      <c r="AD2967" s="530">
        <f t="shared" si="4475"/>
        <v>0</v>
      </c>
      <c r="AE2967" s="842">
        <f t="shared" si="4476"/>
        <v>0</v>
      </c>
      <c r="AF2967" s="931"/>
      <c r="AG2967" s="530">
        <f t="shared" si="4477"/>
        <v>-225</v>
      </c>
      <c r="AH2967" s="530" t="str">
        <f t="shared" si="4478"/>
        <v xml:space="preserve">0 </v>
      </c>
      <c r="AI2967" s="641"/>
      <c r="AJ2967" s="537"/>
      <c r="AK2967" s="537"/>
      <c r="AL2967" s="537"/>
      <c r="AM2967" s="537"/>
      <c r="AN2967" s="537"/>
      <c r="AO2967" s="683" t="str">
        <f>IF(SUM(AI2967:AN2967)=AP2967,"OK",SUM(AI2967:AN2967)-AP2967)</f>
        <v>OK</v>
      </c>
      <c r="AP2967" s="141"/>
      <c r="AQ2967" s="141"/>
      <c r="AR2967" s="552"/>
      <c r="AS2967" s="552"/>
      <c r="AT2967" s="683" t="str">
        <f>IF(SUM(AR2967:AS2967)=AU2967,"OK",SUM(AR2967:AS2967)-AU2967)</f>
        <v>OK</v>
      </c>
      <c r="AU2967" s="593"/>
      <c r="AV2967" s="530">
        <f t="shared" si="4479"/>
        <v>0</v>
      </c>
      <c r="AW2967" s="842">
        <f t="shared" si="4480"/>
        <v>0</v>
      </c>
      <c r="AX2967" s="115">
        <f t="shared" si="4481"/>
        <v>225</v>
      </c>
      <c r="AY2967" s="5">
        <f t="shared" si="4482"/>
        <v>0</v>
      </c>
      <c r="AZ2967" s="7">
        <f>AY2967-AX2967</f>
        <v>-225</v>
      </c>
      <c r="BA2967" s="335">
        <f>AZ2967/AX2967</f>
        <v>-1</v>
      </c>
      <c r="BB2967" s="23">
        <f t="shared" si="4483"/>
        <v>225</v>
      </c>
      <c r="BC2967" s="5">
        <f>AW2967</f>
        <v>0</v>
      </c>
      <c r="BD2967" s="7">
        <f>BC2967-BB2967</f>
        <v>-225</v>
      </c>
      <c r="BE2967" s="335">
        <f>BD2967/BB2967</f>
        <v>-1</v>
      </c>
      <c r="BG2967" s="826" t="str">
        <f t="shared" si="4484"/>
        <v>45.50</v>
      </c>
      <c r="BH2967" s="607" t="b">
        <f>COUNTIF('Codes SEC'!$B$2:$B$250,Ministres!BG2967)&gt;0</f>
        <v>1</v>
      </c>
    </row>
    <row r="2968" spans="1:60" ht="35.1" customHeight="1" x14ac:dyDescent="0.25">
      <c r="A2968" s="222" t="s">
        <v>6127</v>
      </c>
      <c r="B2968" s="112">
        <v>18</v>
      </c>
      <c r="C2968" s="116" t="s">
        <v>0</v>
      </c>
      <c r="D2968" s="620">
        <v>1000</v>
      </c>
      <c r="F2968" s="117">
        <v>12</v>
      </c>
      <c r="G2968" s="694">
        <v>3</v>
      </c>
      <c r="H2968" s="878" t="str">
        <f t="shared" si="4452"/>
        <v>113</v>
      </c>
      <c r="I2968" s="397">
        <v>84550000</v>
      </c>
      <c r="J2968" s="380" t="s">
        <v>4390</v>
      </c>
      <c r="K2968" s="408" t="s">
        <v>4661</v>
      </c>
      <c r="L2968" s="733">
        <v>620</v>
      </c>
      <c r="M2968" s="734">
        <v>620</v>
      </c>
      <c r="N2968" s="931"/>
      <c r="O2968" s="530">
        <f t="shared" si="4473"/>
        <v>-620</v>
      </c>
      <c r="P2968" s="530" t="str">
        <f t="shared" si="4474"/>
        <v xml:space="preserve">0 </v>
      </c>
      <c r="Q2968" s="646"/>
      <c r="R2968" s="536"/>
      <c r="S2968" s="536"/>
      <c r="T2968" s="536"/>
      <c r="U2968" s="536"/>
      <c r="V2968" s="536"/>
      <c r="W2968" s="683" t="str">
        <f t="shared" si="4485"/>
        <v>OK</v>
      </c>
      <c r="X2968" s="141"/>
      <c r="Y2968" s="141"/>
      <c r="Z2968" s="552"/>
      <c r="AA2968" s="552"/>
      <c r="AB2968" s="683" t="str">
        <f t="shared" si="4486"/>
        <v>OK</v>
      </c>
      <c r="AC2968" s="593"/>
      <c r="AD2968" s="530">
        <f t="shared" si="4475"/>
        <v>0</v>
      </c>
      <c r="AE2968" s="842">
        <f t="shared" si="4476"/>
        <v>0</v>
      </c>
      <c r="AF2968" s="931"/>
      <c r="AG2968" s="530">
        <f t="shared" si="4477"/>
        <v>-620</v>
      </c>
      <c r="AH2968" s="530" t="str">
        <f t="shared" si="4478"/>
        <v xml:space="preserve">0 </v>
      </c>
      <c r="AI2968" s="641"/>
      <c r="AJ2968" s="537"/>
      <c r="AK2968" s="537"/>
      <c r="AL2968" s="537"/>
      <c r="AM2968" s="537"/>
      <c r="AN2968" s="537"/>
      <c r="AO2968" s="683" t="str">
        <f t="shared" si="4487"/>
        <v>OK</v>
      </c>
      <c r="AP2968" s="141"/>
      <c r="AQ2968" s="141"/>
      <c r="AR2968" s="552"/>
      <c r="AS2968" s="552"/>
      <c r="AT2968" s="683" t="str">
        <f t="shared" si="4488"/>
        <v>OK</v>
      </c>
      <c r="AU2968" s="593"/>
      <c r="AV2968" s="530">
        <f t="shared" si="4479"/>
        <v>0</v>
      </c>
      <c r="AW2968" s="842">
        <f t="shared" si="4480"/>
        <v>0</v>
      </c>
      <c r="AX2968" s="115">
        <f t="shared" si="4481"/>
        <v>620</v>
      </c>
      <c r="AY2968" s="5">
        <f t="shared" si="4482"/>
        <v>0</v>
      </c>
      <c r="AZ2968" s="7">
        <f t="shared" si="4499"/>
        <v>-620</v>
      </c>
      <c r="BA2968" s="335">
        <f t="shared" si="4500"/>
        <v>-1</v>
      </c>
      <c r="BB2968" s="23">
        <f t="shared" si="4483"/>
        <v>620</v>
      </c>
      <c r="BC2968" s="5">
        <f t="shared" si="4501"/>
        <v>0</v>
      </c>
      <c r="BD2968" s="7">
        <f t="shared" si="4502"/>
        <v>-620</v>
      </c>
      <c r="BE2968" s="335">
        <f t="shared" si="4503"/>
        <v>-1</v>
      </c>
      <c r="BG2968" s="826" t="str">
        <f t="shared" si="4484"/>
        <v>45.50</v>
      </c>
      <c r="BH2968" s="607" t="b">
        <f>COUNTIF('Codes SEC'!$B$2:$B$250,Ministres!BG2968)&gt;0</f>
        <v>1</v>
      </c>
    </row>
    <row r="2969" spans="1:60" ht="12.75" customHeight="1" x14ac:dyDescent="0.25">
      <c r="A2969" s="227"/>
      <c r="B2969" s="209"/>
      <c r="C2969" s="253"/>
      <c r="D2969" s="625"/>
      <c r="E2969" s="280"/>
      <c r="F2969" s="253"/>
      <c r="G2969" s="695"/>
      <c r="H2969" s="886"/>
      <c r="I2969" s="403"/>
      <c r="J2969" s="381"/>
      <c r="K2969" s="514" t="s">
        <v>95</v>
      </c>
      <c r="L2969" s="315">
        <f>L2946+L2949+L2950+L2966+L2961+L2963+L2948+L2947+L2953+L2954+L2956+L2957+L2960+L2967+L2964+L2955+L2962+L2968+L2952+L2965+L2958+L2959+L2951</f>
        <v>17004</v>
      </c>
      <c r="M2969" s="741">
        <f t="shared" ref="M2969:BE2969" si="4504">M2946+M2949+M2950+M2966+M2961+M2963+M2948+M2947+M2953+M2954+M2956+M2957+M2960+M2967+M2964+M2955+M2962+M2968+M2952+M2965+M2958+M2959+M2951</f>
        <v>17001</v>
      </c>
      <c r="N2969" s="939">
        <f t="shared" si="4504"/>
        <v>0</v>
      </c>
      <c r="O2969" s="793">
        <f t="shared" si="4504"/>
        <v>-17004</v>
      </c>
      <c r="P2969" s="793">
        <f t="shared" si="4504"/>
        <v>0</v>
      </c>
      <c r="Q2969" s="789">
        <f t="shared" si="4504"/>
        <v>0</v>
      </c>
      <c r="R2969" s="653">
        <f t="shared" si="4504"/>
        <v>0</v>
      </c>
      <c r="S2969" s="653">
        <f t="shared" si="4504"/>
        <v>0</v>
      </c>
      <c r="T2969" s="653">
        <f t="shared" si="4504"/>
        <v>0</v>
      </c>
      <c r="U2969" s="653">
        <f t="shared" si="4504"/>
        <v>0</v>
      </c>
      <c r="V2969" s="653">
        <f t="shared" si="4504"/>
        <v>0</v>
      </c>
      <c r="W2969" s="793" t="e">
        <f t="shared" si="4504"/>
        <v>#VALUE!</v>
      </c>
      <c r="X2969" s="654">
        <f t="shared" si="4504"/>
        <v>0</v>
      </c>
      <c r="Y2969" s="654">
        <f t="shared" si="4504"/>
        <v>0</v>
      </c>
      <c r="Z2969" s="653">
        <f t="shared" si="4504"/>
        <v>0</v>
      </c>
      <c r="AA2969" s="653">
        <f t="shared" si="4504"/>
        <v>0</v>
      </c>
      <c r="AB2969" s="793" t="e">
        <f t="shared" si="4504"/>
        <v>#VALUE!</v>
      </c>
      <c r="AC2969" s="654">
        <f t="shared" si="4504"/>
        <v>0</v>
      </c>
      <c r="AD2969" s="793">
        <f t="shared" si="4504"/>
        <v>0</v>
      </c>
      <c r="AE2969" s="855">
        <f t="shared" si="4504"/>
        <v>0</v>
      </c>
      <c r="AF2969" s="939">
        <f t="shared" si="4504"/>
        <v>0</v>
      </c>
      <c r="AG2969" s="793">
        <f t="shared" si="4504"/>
        <v>-17001</v>
      </c>
      <c r="AH2969" s="793">
        <f t="shared" si="4504"/>
        <v>0</v>
      </c>
      <c r="AI2969" s="789">
        <f t="shared" si="4504"/>
        <v>0</v>
      </c>
      <c r="AJ2969" s="653">
        <f t="shared" si="4504"/>
        <v>0</v>
      </c>
      <c r="AK2969" s="653">
        <f t="shared" si="4504"/>
        <v>0</v>
      </c>
      <c r="AL2969" s="653">
        <f t="shared" si="4504"/>
        <v>0</v>
      </c>
      <c r="AM2969" s="653">
        <f t="shared" si="4504"/>
        <v>0</v>
      </c>
      <c r="AN2969" s="653">
        <f t="shared" si="4504"/>
        <v>0</v>
      </c>
      <c r="AO2969" s="793" t="e">
        <f t="shared" si="4504"/>
        <v>#VALUE!</v>
      </c>
      <c r="AP2969" s="654">
        <f t="shared" si="4504"/>
        <v>0</v>
      </c>
      <c r="AQ2969" s="654">
        <f t="shared" si="4504"/>
        <v>0</v>
      </c>
      <c r="AR2969" s="653">
        <f t="shared" si="4504"/>
        <v>0</v>
      </c>
      <c r="AS2969" s="653">
        <f t="shared" si="4504"/>
        <v>0</v>
      </c>
      <c r="AT2969" s="793" t="e">
        <f t="shared" si="4504"/>
        <v>#VALUE!</v>
      </c>
      <c r="AU2969" s="654">
        <f t="shared" si="4504"/>
        <v>0</v>
      </c>
      <c r="AV2969" s="793">
        <f t="shared" si="4504"/>
        <v>0</v>
      </c>
      <c r="AW2969" s="855">
        <f t="shared" si="4504"/>
        <v>0</v>
      </c>
      <c r="AX2969" s="364">
        <f t="shared" si="4504"/>
        <v>17004</v>
      </c>
      <c r="AY2969" s="365">
        <f t="shared" si="4504"/>
        <v>0</v>
      </c>
      <c r="AZ2969" s="366">
        <f t="shared" si="4504"/>
        <v>-17004</v>
      </c>
      <c r="BA2969" s="367" t="e">
        <f t="shared" si="4504"/>
        <v>#DIV/0!</v>
      </c>
      <c r="BB2969" s="332">
        <f t="shared" si="4504"/>
        <v>17001</v>
      </c>
      <c r="BC2969" s="365">
        <f t="shared" si="4504"/>
        <v>0</v>
      </c>
      <c r="BD2969" s="366">
        <f t="shared" si="4504"/>
        <v>-17001</v>
      </c>
      <c r="BE2969" s="367" t="e">
        <f t="shared" si="4504"/>
        <v>#DIV/0!</v>
      </c>
      <c r="BG2969" s="826"/>
      <c r="BH2969" s="607"/>
    </row>
    <row r="2970" spans="1:60" ht="12.75" customHeight="1" x14ac:dyDescent="0.25">
      <c r="A2970" s="21"/>
      <c r="B2970" s="112"/>
      <c r="C2970" s="116"/>
      <c r="D2970" s="623"/>
      <c r="E2970" s="278"/>
      <c r="F2970" s="116"/>
      <c r="G2970" s="694"/>
      <c r="H2970" s="878"/>
      <c r="I2970" s="397"/>
      <c r="J2970" s="380"/>
      <c r="K2970" s="409"/>
      <c r="L2970" s="738"/>
      <c r="M2970" s="739"/>
      <c r="N2970" s="931"/>
      <c r="O2970" s="923"/>
      <c r="P2970" s="923"/>
      <c r="Q2970" s="641"/>
      <c r="R2970" s="537"/>
      <c r="S2970" s="537"/>
      <c r="T2970" s="537"/>
      <c r="U2970" s="537"/>
      <c r="V2970" s="537"/>
      <c r="W2970" s="531"/>
      <c r="X2970" s="141"/>
      <c r="Y2970" s="141"/>
      <c r="Z2970" s="552"/>
      <c r="AA2970" s="552"/>
      <c r="AB2970" s="531"/>
      <c r="AC2970" s="593"/>
      <c r="AD2970" s="923"/>
      <c r="AE2970" s="846"/>
      <c r="AF2970" s="931"/>
      <c r="AG2970" s="923"/>
      <c r="AH2970" s="923"/>
      <c r="AI2970" s="641"/>
      <c r="AJ2970" s="537"/>
      <c r="AK2970" s="537"/>
      <c r="AL2970" s="537"/>
      <c r="AM2970" s="537"/>
      <c r="AN2970" s="537"/>
      <c r="AO2970" s="531"/>
      <c r="AP2970" s="141"/>
      <c r="AQ2970" s="141"/>
      <c r="AR2970" s="552"/>
      <c r="AS2970" s="552"/>
      <c r="AT2970" s="531"/>
      <c r="AU2970" s="593"/>
      <c r="AV2970" s="923"/>
      <c r="AW2970" s="846"/>
      <c r="AX2970" s="115"/>
      <c r="AY2970" s="5"/>
      <c r="AZ2970" s="5"/>
      <c r="BA2970" s="335"/>
      <c r="BC2970" s="5"/>
      <c r="BD2970" s="5"/>
      <c r="BE2970" s="335"/>
      <c r="BG2970" s="826"/>
      <c r="BH2970" s="607"/>
    </row>
    <row r="2971" spans="1:60" ht="12.75" customHeight="1" x14ac:dyDescent="0.25">
      <c r="A2971" s="21"/>
      <c r="B2971" s="112"/>
      <c r="C2971" s="116"/>
      <c r="D2971" s="623"/>
      <c r="E2971" s="278"/>
      <c r="F2971" s="116"/>
      <c r="G2971" s="694"/>
      <c r="H2971" s="878"/>
      <c r="I2971" s="397"/>
      <c r="J2971" s="380"/>
      <c r="K2971" s="410" t="s">
        <v>58</v>
      </c>
      <c r="L2971" s="738"/>
      <c r="M2971" s="739"/>
      <c r="N2971" s="931"/>
      <c r="O2971" s="923"/>
      <c r="P2971" s="923"/>
      <c r="Q2971" s="641"/>
      <c r="R2971" s="537"/>
      <c r="S2971" s="537"/>
      <c r="T2971" s="537"/>
      <c r="U2971" s="537"/>
      <c r="V2971" s="537"/>
      <c r="W2971" s="531"/>
      <c r="X2971" s="141"/>
      <c r="Y2971" s="141"/>
      <c r="Z2971" s="552"/>
      <c r="AA2971" s="552"/>
      <c r="AB2971" s="531"/>
      <c r="AC2971" s="593"/>
      <c r="AD2971" s="923"/>
      <c r="AE2971" s="846"/>
      <c r="AF2971" s="931"/>
      <c r="AG2971" s="923"/>
      <c r="AH2971" s="923"/>
      <c r="AI2971" s="641"/>
      <c r="AJ2971" s="537"/>
      <c r="AK2971" s="537"/>
      <c r="AL2971" s="537"/>
      <c r="AM2971" s="537"/>
      <c r="AN2971" s="537"/>
      <c r="AO2971" s="531"/>
      <c r="AP2971" s="141"/>
      <c r="AQ2971" s="141"/>
      <c r="AR2971" s="552"/>
      <c r="AS2971" s="552"/>
      <c r="AT2971" s="531"/>
      <c r="AU2971" s="593"/>
      <c r="AV2971" s="923"/>
      <c r="AW2971" s="846"/>
      <c r="AX2971" s="115"/>
      <c r="AY2971" s="5"/>
      <c r="AZ2971" s="5"/>
      <c r="BA2971" s="335"/>
      <c r="BC2971" s="5"/>
      <c r="BD2971" s="5"/>
      <c r="BE2971" s="335"/>
      <c r="BG2971" s="826"/>
      <c r="BH2971" s="607"/>
    </row>
    <row r="2972" spans="1:60" ht="12.75" customHeight="1" x14ac:dyDescent="0.25">
      <c r="A2972" s="21"/>
      <c r="B2972" s="112"/>
      <c r="C2972" s="116"/>
      <c r="D2972" s="623"/>
      <c r="E2972" s="278"/>
      <c r="F2972" s="116"/>
      <c r="G2972" s="694"/>
      <c r="H2972" s="878"/>
      <c r="I2972" s="397"/>
      <c r="J2972" s="380"/>
      <c r="K2972" s="410"/>
      <c r="L2972" s="738"/>
      <c r="M2972" s="739"/>
      <c r="N2972" s="931"/>
      <c r="O2972" s="923"/>
      <c r="P2972" s="923"/>
      <c r="Q2972" s="641"/>
      <c r="R2972" s="537"/>
      <c r="S2972" s="537"/>
      <c r="T2972" s="537"/>
      <c r="U2972" s="537"/>
      <c r="V2972" s="537"/>
      <c r="W2972" s="531"/>
      <c r="X2972" s="141"/>
      <c r="Y2972" s="141"/>
      <c r="Z2972" s="552"/>
      <c r="AA2972" s="552"/>
      <c r="AB2972" s="531"/>
      <c r="AC2972" s="593"/>
      <c r="AD2972" s="923"/>
      <c r="AE2972" s="846"/>
      <c r="AF2972" s="931"/>
      <c r="AG2972" s="923"/>
      <c r="AH2972" s="923"/>
      <c r="AI2972" s="641"/>
      <c r="AJ2972" s="537"/>
      <c r="AK2972" s="537"/>
      <c r="AL2972" s="537"/>
      <c r="AM2972" s="537"/>
      <c r="AN2972" s="537"/>
      <c r="AO2972" s="531"/>
      <c r="AP2972" s="141"/>
      <c r="AQ2972" s="141"/>
      <c r="AR2972" s="552"/>
      <c r="AS2972" s="552"/>
      <c r="AT2972" s="531"/>
      <c r="AU2972" s="593"/>
      <c r="AV2972" s="923"/>
      <c r="AW2972" s="846"/>
      <c r="AX2972" s="115"/>
      <c r="AY2972" s="5"/>
      <c r="AZ2972" s="5"/>
      <c r="BA2972" s="335"/>
      <c r="BC2972" s="5"/>
      <c r="BD2972" s="5"/>
      <c r="BE2972" s="335"/>
      <c r="BG2972" s="826"/>
      <c r="BH2972" s="607"/>
    </row>
    <row r="2973" spans="1:60" ht="35.1" customHeight="1" x14ac:dyDescent="0.25">
      <c r="A2973" s="222" t="s">
        <v>6127</v>
      </c>
      <c r="B2973" s="112">
        <v>18</v>
      </c>
      <c r="C2973" s="116" t="s">
        <v>0</v>
      </c>
      <c r="D2973" s="620">
        <v>1000</v>
      </c>
      <c r="F2973" s="117">
        <v>12</v>
      </c>
      <c r="G2973" s="694">
        <v>1</v>
      </c>
      <c r="H2973" s="878" t="str">
        <f t="shared" si="4452"/>
        <v>113</v>
      </c>
      <c r="I2973" s="397">
        <v>85112000</v>
      </c>
      <c r="J2973" s="380" t="s">
        <v>3073</v>
      </c>
      <c r="K2973" s="411" t="s">
        <v>5694</v>
      </c>
      <c r="L2973" s="738">
        <v>0</v>
      </c>
      <c r="M2973" s="739">
        <v>0</v>
      </c>
      <c r="N2973" s="931"/>
      <c r="O2973" s="530">
        <f t="shared" ref="O2973:O2976" si="4505">IF(N2973&gt;L2973,"0 ",N2973-L2973)</f>
        <v>0</v>
      </c>
      <c r="P2973" s="530">
        <f t="shared" ref="P2973:P2976" si="4506">IF(N2973&lt;L2973,"0 ",N2973-L2973)</f>
        <v>0</v>
      </c>
      <c r="Q2973" s="641"/>
      <c r="R2973" s="537"/>
      <c r="S2973" s="537"/>
      <c r="T2973" s="537"/>
      <c r="U2973" s="537"/>
      <c r="V2973" s="537"/>
      <c r="W2973" s="683" t="str">
        <f t="shared" ref="W2973:W2976" si="4507">IF(SUM(Q2973:V2973)=X2973,"OK",SUM(Q2973:V2973)-X2973)</f>
        <v>OK</v>
      </c>
      <c r="X2973" s="141"/>
      <c r="Y2973" s="141"/>
      <c r="Z2973" s="552"/>
      <c r="AA2973" s="552"/>
      <c r="AB2973" s="683" t="str">
        <f t="shared" ref="AB2973:AB2976" si="4508">IF(SUM(Z2973:AA2973)=AC2973,"OK",SUM(Z2973:AA2973)-AC2973)</f>
        <v>OK</v>
      </c>
      <c r="AC2973" s="593"/>
      <c r="AD2973" s="530">
        <f t="shared" ref="AD2973:AD2976" si="4509">X2973+Y2973+AC2973</f>
        <v>0</v>
      </c>
      <c r="AE2973" s="842">
        <f t="shared" ref="AE2973:AE2976" si="4510">N2973+AD2973</f>
        <v>0</v>
      </c>
      <c r="AF2973" s="931"/>
      <c r="AG2973" s="530">
        <f t="shared" ref="AG2973:AG2976" si="4511">IF(AF2973&gt;M2973,"0 ",AF2973-M2973)</f>
        <v>0</v>
      </c>
      <c r="AH2973" s="530">
        <f t="shared" ref="AH2973:AH2976" si="4512">IF(AF2973&lt;M2973,"0 ",AF2973-M2973)</f>
        <v>0</v>
      </c>
      <c r="AI2973" s="641"/>
      <c r="AJ2973" s="537"/>
      <c r="AK2973" s="537"/>
      <c r="AL2973" s="537"/>
      <c r="AM2973" s="537"/>
      <c r="AN2973" s="537"/>
      <c r="AO2973" s="683" t="str">
        <f t="shared" ref="AO2973:AO2976" si="4513">IF(SUM(AI2973:AN2973)=AP2973,"OK",SUM(AI2973:AN2973)-AP2973)</f>
        <v>OK</v>
      </c>
      <c r="AP2973" s="141"/>
      <c r="AQ2973" s="141"/>
      <c r="AR2973" s="552"/>
      <c r="AS2973" s="552"/>
      <c r="AT2973" s="683" t="str">
        <f t="shared" ref="AT2973:AT2976" si="4514">IF(SUM(AR2973:AS2973)=AU2973,"OK",SUM(AR2973:AS2973)-AU2973)</f>
        <v>OK</v>
      </c>
      <c r="AU2973" s="593"/>
      <c r="AV2973" s="530">
        <f t="shared" ref="AV2973:AV2976" si="4515">AP2973+AQ2973+AU2973</f>
        <v>0</v>
      </c>
      <c r="AW2973" s="842">
        <f t="shared" ref="AW2973:AW2976" si="4516">AF2973+AV2973</f>
        <v>0</v>
      </c>
      <c r="AX2973" s="115">
        <f>L2973</f>
        <v>0</v>
      </c>
      <c r="AY2973" s="5">
        <f>AE2973</f>
        <v>0</v>
      </c>
      <c r="AZ2973" s="5">
        <f>AY2973-AX2973</f>
        <v>0</v>
      </c>
      <c r="BA2973" s="335" t="e">
        <f>AZ2973/AX2973</f>
        <v>#DIV/0!</v>
      </c>
      <c r="BB2973" s="23">
        <f>M2973</f>
        <v>0</v>
      </c>
      <c r="BC2973" s="5">
        <f>AW2973</f>
        <v>0</v>
      </c>
      <c r="BD2973" s="5">
        <f>BC2973-BB2973</f>
        <v>0</v>
      </c>
      <c r="BE2973" s="335" t="e">
        <f>BD2973/BB2973</f>
        <v>#DIV/0!</v>
      </c>
      <c r="BG2973" s="826" t="str">
        <f>RIGHT(LEFT(I2973,3),2)&amp;"."&amp;RIGHT(LEFT(I2973,5),2)</f>
        <v>51.12</v>
      </c>
      <c r="BH2973" s="607" t="b">
        <f>COUNTIF('Codes SEC'!$B$2:$B$250,Ministres!BG2973)&gt;0</f>
        <v>1</v>
      </c>
    </row>
    <row r="2974" spans="1:60" ht="35.1" customHeight="1" x14ac:dyDescent="0.25">
      <c r="A2974" s="222" t="s">
        <v>6127</v>
      </c>
      <c r="B2974" s="112">
        <v>18</v>
      </c>
      <c r="C2974" s="116" t="s">
        <v>0</v>
      </c>
      <c r="D2974" s="620">
        <v>1000</v>
      </c>
      <c r="F2974" s="117">
        <v>17</v>
      </c>
      <c r="G2974" s="694">
        <v>1</v>
      </c>
      <c r="H2974" s="878" t="str">
        <f t="shared" si="4452"/>
        <v>113</v>
      </c>
      <c r="I2974" s="397" t="s">
        <v>3269</v>
      </c>
      <c r="J2974" s="380" t="s">
        <v>3074</v>
      </c>
      <c r="K2974" s="495" t="s">
        <v>3864</v>
      </c>
      <c r="L2974" s="733">
        <v>0</v>
      </c>
      <c r="M2974" s="734">
        <v>1250</v>
      </c>
      <c r="N2974" s="931"/>
      <c r="O2974" s="530">
        <f t="shared" si="4505"/>
        <v>0</v>
      </c>
      <c r="P2974" s="530">
        <f t="shared" si="4506"/>
        <v>0</v>
      </c>
      <c r="Q2974" s="646"/>
      <c r="R2974" s="536"/>
      <c r="S2974" s="536"/>
      <c r="T2974" s="536"/>
      <c r="U2974" s="536"/>
      <c r="V2974" s="536"/>
      <c r="W2974" s="683" t="str">
        <f t="shared" si="4507"/>
        <v>OK</v>
      </c>
      <c r="X2974" s="141"/>
      <c r="Y2974" s="141"/>
      <c r="Z2974" s="552"/>
      <c r="AA2974" s="552"/>
      <c r="AB2974" s="683" t="str">
        <f t="shared" si="4508"/>
        <v>OK</v>
      </c>
      <c r="AC2974" s="593"/>
      <c r="AD2974" s="530">
        <f t="shared" si="4509"/>
        <v>0</v>
      </c>
      <c r="AE2974" s="842">
        <f t="shared" si="4510"/>
        <v>0</v>
      </c>
      <c r="AF2974" s="931"/>
      <c r="AG2974" s="530">
        <f t="shared" si="4511"/>
        <v>-1250</v>
      </c>
      <c r="AH2974" s="530" t="str">
        <f t="shared" si="4512"/>
        <v xml:space="preserve">0 </v>
      </c>
      <c r="AI2974" s="641"/>
      <c r="AJ2974" s="537"/>
      <c r="AK2974" s="537"/>
      <c r="AL2974" s="537"/>
      <c r="AM2974" s="537"/>
      <c r="AN2974" s="537"/>
      <c r="AO2974" s="683" t="str">
        <f t="shared" si="4513"/>
        <v>OK</v>
      </c>
      <c r="AP2974" s="141"/>
      <c r="AQ2974" s="141"/>
      <c r="AR2974" s="552"/>
      <c r="AS2974" s="552"/>
      <c r="AT2974" s="683" t="str">
        <f t="shared" si="4514"/>
        <v>OK</v>
      </c>
      <c r="AU2974" s="593"/>
      <c r="AV2974" s="530">
        <f t="shared" si="4515"/>
        <v>0</v>
      </c>
      <c r="AW2974" s="842">
        <f t="shared" si="4516"/>
        <v>0</v>
      </c>
      <c r="AX2974" s="115">
        <f>L2974</f>
        <v>0</v>
      </c>
      <c r="AY2974" s="5">
        <f>AE2974</f>
        <v>0</v>
      </c>
      <c r="AZ2974" s="7">
        <f>AY2974-AX2974</f>
        <v>0</v>
      </c>
      <c r="BA2974" s="335" t="e">
        <f>AZ2974/AX2974</f>
        <v>#DIV/0!</v>
      </c>
      <c r="BB2974" s="23">
        <f>M2974</f>
        <v>1250</v>
      </c>
      <c r="BC2974" s="5">
        <f>AW2974</f>
        <v>0</v>
      </c>
      <c r="BD2974" s="7">
        <f>BC2974-BB2974</f>
        <v>-1250</v>
      </c>
      <c r="BE2974" s="335">
        <f>BD2974/BB2974</f>
        <v>-1</v>
      </c>
      <c r="BG2974" s="826" t="str">
        <f>RIGHT(LEFT(I2974,3),2)&amp;"."&amp;RIGHT(LEFT(I2974,5),2)</f>
        <v>63.21</v>
      </c>
      <c r="BH2974" s="607" t="b">
        <f>COUNTIF('Codes SEC'!$B$2:$B$250,Ministres!BG2974)&gt;0</f>
        <v>1</v>
      </c>
    </row>
    <row r="2975" spans="1:60" ht="35.1" customHeight="1" x14ac:dyDescent="0.25">
      <c r="A2975" s="222" t="s">
        <v>6127</v>
      </c>
      <c r="B2975" s="112" t="s">
        <v>5015</v>
      </c>
      <c r="C2975" s="116" t="s">
        <v>0</v>
      </c>
      <c r="D2975" s="620">
        <v>1000</v>
      </c>
      <c r="E2975" s="278"/>
      <c r="F2975" s="116">
        <v>12</v>
      </c>
      <c r="G2975" s="700"/>
      <c r="H2975" s="888" t="str">
        <f t="shared" si="4452"/>
        <v>113</v>
      </c>
      <c r="I2975" s="580">
        <v>86341000</v>
      </c>
      <c r="J2975" s="689" t="s">
        <v>6050</v>
      </c>
      <c r="K2975" s="411" t="s">
        <v>6051</v>
      </c>
      <c r="L2975" s="733">
        <v>0</v>
      </c>
      <c r="M2975" s="734">
        <v>0</v>
      </c>
      <c r="N2975" s="931"/>
      <c r="O2975" s="530">
        <f t="shared" si="4505"/>
        <v>0</v>
      </c>
      <c r="P2975" s="530">
        <f t="shared" si="4506"/>
        <v>0</v>
      </c>
      <c r="Q2975" s="646"/>
      <c r="R2975" s="536"/>
      <c r="S2975" s="536"/>
      <c r="T2975" s="536"/>
      <c r="U2975" s="536"/>
      <c r="V2975" s="536"/>
      <c r="W2975" s="683" t="str">
        <f t="shared" si="4507"/>
        <v>OK</v>
      </c>
      <c r="X2975" s="141"/>
      <c r="Y2975" s="141"/>
      <c r="Z2975" s="552"/>
      <c r="AA2975" s="552"/>
      <c r="AB2975" s="683" t="str">
        <f t="shared" si="4508"/>
        <v>OK</v>
      </c>
      <c r="AC2975" s="593"/>
      <c r="AD2975" s="530">
        <f t="shared" si="4509"/>
        <v>0</v>
      </c>
      <c r="AE2975" s="842">
        <f t="shared" si="4510"/>
        <v>0</v>
      </c>
      <c r="AF2975" s="931"/>
      <c r="AG2975" s="530">
        <f t="shared" si="4511"/>
        <v>0</v>
      </c>
      <c r="AH2975" s="530">
        <f t="shared" si="4512"/>
        <v>0</v>
      </c>
      <c r="AI2975" s="641"/>
      <c r="AJ2975" s="537"/>
      <c r="AK2975" s="537"/>
      <c r="AL2975" s="537"/>
      <c r="AM2975" s="537"/>
      <c r="AN2975" s="537"/>
      <c r="AO2975" s="683" t="str">
        <f t="shared" si="4513"/>
        <v>OK</v>
      </c>
      <c r="AP2975" s="141"/>
      <c r="AQ2975" s="141"/>
      <c r="AR2975" s="552"/>
      <c r="AS2975" s="552"/>
      <c r="AT2975" s="683" t="str">
        <f t="shared" si="4514"/>
        <v>OK</v>
      </c>
      <c r="AU2975" s="593"/>
      <c r="AV2975" s="530">
        <f t="shared" si="4515"/>
        <v>0</v>
      </c>
      <c r="AW2975" s="842">
        <f t="shared" si="4516"/>
        <v>0</v>
      </c>
      <c r="AX2975" s="115">
        <f>L2975</f>
        <v>0</v>
      </c>
      <c r="AY2975" s="5">
        <f>AE2975</f>
        <v>0</v>
      </c>
      <c r="AZ2975" s="7">
        <f>AY2975-AX2975</f>
        <v>0</v>
      </c>
      <c r="BA2975" s="335" t="e">
        <f>AZ2975/AX2975</f>
        <v>#DIV/0!</v>
      </c>
      <c r="BB2975" s="23">
        <f>M2975</f>
        <v>0</v>
      </c>
      <c r="BC2975" s="5">
        <f>AW2975</f>
        <v>0</v>
      </c>
      <c r="BD2975" s="7">
        <f>BC2975-BB2975</f>
        <v>0</v>
      </c>
      <c r="BE2975" s="335" t="e">
        <f>BD2975/BB2975</f>
        <v>#DIV/0!</v>
      </c>
      <c r="BG2975" s="826" t="str">
        <f>RIGHT(LEFT(I2975,3),2)&amp;"."&amp;RIGHT(LEFT(I2975,5),2)</f>
        <v>63.41</v>
      </c>
      <c r="BH2975" s="607" t="b">
        <f>COUNTIF('Codes SEC'!$B$2:$B$250,Ministres!BG2975)&gt;0</f>
        <v>1</v>
      </c>
    </row>
    <row r="2976" spans="1:60" ht="35.1" customHeight="1" x14ac:dyDescent="0.25">
      <c r="A2976" s="222" t="s">
        <v>6127</v>
      </c>
      <c r="B2976" s="30">
        <v>18</v>
      </c>
      <c r="C2976" s="116" t="s">
        <v>0</v>
      </c>
      <c r="D2976" s="620">
        <v>1000</v>
      </c>
      <c r="F2976" s="117">
        <v>12</v>
      </c>
      <c r="G2976" s="694">
        <v>1</v>
      </c>
      <c r="H2976" s="878" t="str">
        <f t="shared" si="4452"/>
        <v>113</v>
      </c>
      <c r="I2976" s="397">
        <v>86524000</v>
      </c>
      <c r="J2976" s="380" t="s">
        <v>4010</v>
      </c>
      <c r="K2976" s="408" t="s">
        <v>3966</v>
      </c>
      <c r="L2976" s="726">
        <v>0</v>
      </c>
      <c r="M2976" s="727">
        <v>0</v>
      </c>
      <c r="N2976" s="931"/>
      <c r="O2976" s="530">
        <f t="shared" si="4505"/>
        <v>0</v>
      </c>
      <c r="P2976" s="530">
        <f t="shared" si="4506"/>
        <v>0</v>
      </c>
      <c r="Q2976" s="646"/>
      <c r="R2976" s="536"/>
      <c r="S2976" s="536"/>
      <c r="T2976" s="536"/>
      <c r="U2976" s="536"/>
      <c r="V2976" s="536"/>
      <c r="W2976" s="683" t="str">
        <f t="shared" si="4507"/>
        <v>OK</v>
      </c>
      <c r="X2976" s="141"/>
      <c r="Y2976" s="141"/>
      <c r="Z2976" s="552"/>
      <c r="AA2976" s="552"/>
      <c r="AB2976" s="683" t="str">
        <f t="shared" si="4508"/>
        <v>OK</v>
      </c>
      <c r="AC2976" s="593"/>
      <c r="AD2976" s="530">
        <f t="shared" si="4509"/>
        <v>0</v>
      </c>
      <c r="AE2976" s="842">
        <f t="shared" si="4510"/>
        <v>0</v>
      </c>
      <c r="AF2976" s="931"/>
      <c r="AG2976" s="530">
        <f t="shared" si="4511"/>
        <v>0</v>
      </c>
      <c r="AH2976" s="530">
        <f t="shared" si="4512"/>
        <v>0</v>
      </c>
      <c r="AI2976" s="641"/>
      <c r="AJ2976" s="537"/>
      <c r="AK2976" s="537"/>
      <c r="AL2976" s="537"/>
      <c r="AM2976" s="537"/>
      <c r="AN2976" s="537"/>
      <c r="AO2976" s="683" t="str">
        <f t="shared" si="4513"/>
        <v>OK</v>
      </c>
      <c r="AP2976" s="141"/>
      <c r="AQ2976" s="141"/>
      <c r="AR2976" s="552"/>
      <c r="AS2976" s="552"/>
      <c r="AT2976" s="683" t="str">
        <f t="shared" si="4514"/>
        <v>OK</v>
      </c>
      <c r="AU2976" s="593"/>
      <c r="AV2976" s="530">
        <f t="shared" si="4515"/>
        <v>0</v>
      </c>
      <c r="AW2976" s="842">
        <f t="shared" si="4516"/>
        <v>0</v>
      </c>
      <c r="AX2976" s="115">
        <f>L2976</f>
        <v>0</v>
      </c>
      <c r="AY2976" s="5">
        <f>AE2976</f>
        <v>0</v>
      </c>
      <c r="AZ2976" s="7">
        <f>AY2976-AX2976</f>
        <v>0</v>
      </c>
      <c r="BA2976" s="335" t="e">
        <f>AZ2976/AX2976</f>
        <v>#DIV/0!</v>
      </c>
      <c r="BB2976" s="23">
        <f>M2976</f>
        <v>0</v>
      </c>
      <c r="BC2976" s="5">
        <f>AW2976</f>
        <v>0</v>
      </c>
      <c r="BD2976" s="7">
        <f>BC2976-BB2976</f>
        <v>0</v>
      </c>
      <c r="BE2976" s="335" t="e">
        <f>BD2976/BB2976</f>
        <v>#DIV/0!</v>
      </c>
      <c r="BG2976" s="826" t="str">
        <f>RIGHT(LEFT(I2976,3),2)&amp;"."&amp;RIGHT(LEFT(I2976,5),2)</f>
        <v>65.24</v>
      </c>
      <c r="BH2976" s="607" t="b">
        <f>COUNTIF('Codes SEC'!$B$2:$B$250,Ministres!BG2976)&gt;0</f>
        <v>1</v>
      </c>
    </row>
    <row r="2977" spans="1:60" ht="12.75" customHeight="1" x14ac:dyDescent="0.25">
      <c r="A2977" s="225"/>
      <c r="B2977" s="206"/>
      <c r="C2977" s="253"/>
      <c r="D2977" s="621"/>
      <c r="E2977" s="275"/>
      <c r="F2977" s="269"/>
      <c r="G2977" s="695"/>
      <c r="H2977" s="886"/>
      <c r="I2977" s="403"/>
      <c r="J2977" s="381"/>
      <c r="K2977" s="514" t="s">
        <v>59</v>
      </c>
      <c r="L2977" s="313">
        <f t="shared" ref="L2977:P2977" si="4517">L2974+L2973+L2976+L2975</f>
        <v>0</v>
      </c>
      <c r="M2977" s="728">
        <f t="shared" si="4517"/>
        <v>1250</v>
      </c>
      <c r="N2977" s="930">
        <f t="shared" si="4517"/>
        <v>0</v>
      </c>
      <c r="O2977" s="790">
        <f t="shared" si="4517"/>
        <v>0</v>
      </c>
      <c r="P2977" s="790">
        <f t="shared" si="4517"/>
        <v>0</v>
      </c>
      <c r="Q2977" s="787">
        <f t="shared" ref="Q2977:BE2977" si="4518">Q2974+Q2973+Q2976+Q2975</f>
        <v>0</v>
      </c>
      <c r="R2977" s="648">
        <f t="shared" si="4518"/>
        <v>0</v>
      </c>
      <c r="S2977" s="648">
        <f t="shared" si="4518"/>
        <v>0</v>
      </c>
      <c r="T2977" s="648">
        <f t="shared" si="4518"/>
        <v>0</v>
      </c>
      <c r="U2977" s="648">
        <f t="shared" si="4518"/>
        <v>0</v>
      </c>
      <c r="V2977" s="648">
        <f t="shared" si="4518"/>
        <v>0</v>
      </c>
      <c r="W2977" s="790"/>
      <c r="X2977" s="649">
        <f t="shared" si="4518"/>
        <v>0</v>
      </c>
      <c r="Y2977" s="649">
        <f t="shared" si="4518"/>
        <v>0</v>
      </c>
      <c r="Z2977" s="648">
        <f t="shared" si="4518"/>
        <v>0</v>
      </c>
      <c r="AA2977" s="648">
        <f t="shared" si="4518"/>
        <v>0</v>
      </c>
      <c r="AB2977" s="790"/>
      <c r="AC2977" s="649">
        <f t="shared" si="4518"/>
        <v>0</v>
      </c>
      <c r="AD2977" s="790">
        <f>AD2974+AD2973+AD2976+AD2975</f>
        <v>0</v>
      </c>
      <c r="AE2977" s="843">
        <f>AE2974+AE2973+AE2976+AE2975</f>
        <v>0</v>
      </c>
      <c r="AF2977" s="930">
        <f t="shared" ref="AF2977:AH2977" si="4519">AF2974+AF2973+AF2976+AF2975</f>
        <v>0</v>
      </c>
      <c r="AG2977" s="790">
        <f t="shared" si="4519"/>
        <v>-1250</v>
      </c>
      <c r="AH2977" s="790">
        <f t="shared" si="4519"/>
        <v>0</v>
      </c>
      <c r="AI2977" s="787">
        <f t="shared" si="4518"/>
        <v>0</v>
      </c>
      <c r="AJ2977" s="648">
        <f t="shared" si="4518"/>
        <v>0</v>
      </c>
      <c r="AK2977" s="648">
        <f t="shared" si="4518"/>
        <v>0</v>
      </c>
      <c r="AL2977" s="648">
        <f t="shared" si="4518"/>
        <v>0</v>
      </c>
      <c r="AM2977" s="648">
        <f t="shared" si="4518"/>
        <v>0</v>
      </c>
      <c r="AN2977" s="648">
        <f t="shared" si="4518"/>
        <v>0</v>
      </c>
      <c r="AO2977" s="790"/>
      <c r="AP2977" s="649">
        <f t="shared" si="4518"/>
        <v>0</v>
      </c>
      <c r="AQ2977" s="649">
        <f t="shared" si="4518"/>
        <v>0</v>
      </c>
      <c r="AR2977" s="648">
        <f t="shared" si="4518"/>
        <v>0</v>
      </c>
      <c r="AS2977" s="648">
        <f t="shared" si="4518"/>
        <v>0</v>
      </c>
      <c r="AT2977" s="790"/>
      <c r="AU2977" s="649">
        <f t="shared" si="4518"/>
        <v>0</v>
      </c>
      <c r="AV2977" s="790">
        <f t="shared" ref="AV2977" si="4520">AV2974+AV2973+AV2976+AV2975</f>
        <v>0</v>
      </c>
      <c r="AW2977" s="843">
        <f t="shared" si="4518"/>
        <v>0</v>
      </c>
      <c r="AX2977" s="336">
        <f t="shared" si="4518"/>
        <v>0</v>
      </c>
      <c r="AY2977" s="337">
        <f t="shared" si="4518"/>
        <v>0</v>
      </c>
      <c r="AZ2977" s="338">
        <f t="shared" si="4518"/>
        <v>0</v>
      </c>
      <c r="BA2977" s="339" t="e">
        <f t="shared" si="4518"/>
        <v>#DIV/0!</v>
      </c>
      <c r="BB2977" s="322">
        <f t="shared" si="4518"/>
        <v>1250</v>
      </c>
      <c r="BC2977" s="337">
        <f t="shared" si="4518"/>
        <v>0</v>
      </c>
      <c r="BD2977" s="338">
        <f t="shared" si="4518"/>
        <v>-1250</v>
      </c>
      <c r="BE2977" s="339" t="e">
        <f t="shared" si="4518"/>
        <v>#DIV/0!</v>
      </c>
      <c r="BG2977" s="826"/>
      <c r="BH2977" s="607"/>
    </row>
    <row r="2978" spans="1:60" ht="12.75" customHeight="1" x14ac:dyDescent="0.25">
      <c r="A2978" s="226"/>
      <c r="B2978" s="207"/>
      <c r="C2978" s="254"/>
      <c r="D2978" s="300"/>
      <c r="E2978" s="276"/>
      <c r="F2978" s="300"/>
      <c r="G2978" s="696"/>
      <c r="H2978" s="887"/>
      <c r="I2978" s="444"/>
      <c r="J2978" s="393"/>
      <c r="K2978" s="404" t="s">
        <v>3708</v>
      </c>
      <c r="L2978" s="729">
        <f t="shared" ref="L2978:P2978" si="4521">L2977+L2969</f>
        <v>17004</v>
      </c>
      <c r="M2978" s="730">
        <f t="shared" si="4521"/>
        <v>18251</v>
      </c>
      <c r="N2978" s="844">
        <f t="shared" si="4521"/>
        <v>0</v>
      </c>
      <c r="O2978" s="665">
        <f t="shared" si="4521"/>
        <v>-17004</v>
      </c>
      <c r="P2978" s="665">
        <f t="shared" si="4521"/>
        <v>0</v>
      </c>
      <c r="Q2978" s="638">
        <f t="shared" ref="Q2978:V2978" si="4522">Q2977+Q2969</f>
        <v>0</v>
      </c>
      <c r="R2978" s="130">
        <f t="shared" si="4522"/>
        <v>0</v>
      </c>
      <c r="S2978" s="130">
        <f t="shared" si="4522"/>
        <v>0</v>
      </c>
      <c r="T2978" s="130">
        <f t="shared" si="4522"/>
        <v>0</v>
      </c>
      <c r="U2978" s="130">
        <f t="shared" si="4522"/>
        <v>0</v>
      </c>
      <c r="V2978" s="130">
        <f t="shared" si="4522"/>
        <v>0</v>
      </c>
      <c r="W2978" s="665"/>
      <c r="X2978" s="130">
        <f>X2977+X2969</f>
        <v>0</v>
      </c>
      <c r="Y2978" s="130">
        <f>Y2977+Y2969</f>
        <v>0</v>
      </c>
      <c r="Z2978" s="130">
        <f>Z2977+Z2969</f>
        <v>0</v>
      </c>
      <c r="AA2978" s="130">
        <f>AA2977+AA2969</f>
        <v>0</v>
      </c>
      <c r="AB2978" s="665"/>
      <c r="AC2978" s="130">
        <f t="shared" ref="AC2978:AN2978" si="4523">AC2977+AC2969</f>
        <v>0</v>
      </c>
      <c r="AD2978" s="665">
        <f>AD2977+AD2969</f>
        <v>0</v>
      </c>
      <c r="AE2978" s="845">
        <f>AE2977+AE2969</f>
        <v>0</v>
      </c>
      <c r="AF2978" s="844">
        <f t="shared" ref="AF2978:AH2978" si="4524">AF2977+AF2969</f>
        <v>0</v>
      </c>
      <c r="AG2978" s="665">
        <f t="shared" si="4524"/>
        <v>-18251</v>
      </c>
      <c r="AH2978" s="665">
        <f t="shared" si="4524"/>
        <v>0</v>
      </c>
      <c r="AI2978" s="638">
        <f t="shared" si="4523"/>
        <v>0</v>
      </c>
      <c r="AJ2978" s="130">
        <f t="shared" si="4523"/>
        <v>0</v>
      </c>
      <c r="AK2978" s="130">
        <f t="shared" si="4523"/>
        <v>0</v>
      </c>
      <c r="AL2978" s="130">
        <f t="shared" si="4523"/>
        <v>0</v>
      </c>
      <c r="AM2978" s="130">
        <f t="shared" si="4523"/>
        <v>0</v>
      </c>
      <c r="AN2978" s="130">
        <f t="shared" si="4523"/>
        <v>0</v>
      </c>
      <c r="AO2978" s="665"/>
      <c r="AP2978" s="130">
        <f>AP2977+AP2969</f>
        <v>0</v>
      </c>
      <c r="AQ2978" s="130">
        <f>AQ2977+AQ2969</f>
        <v>0</v>
      </c>
      <c r="AR2978" s="130">
        <f>AR2977+AR2969</f>
        <v>0</v>
      </c>
      <c r="AS2978" s="130">
        <f>AS2977+AS2969</f>
        <v>0</v>
      </c>
      <c r="AT2978" s="665"/>
      <c r="AU2978" s="130">
        <f t="shared" ref="AU2978:BE2978" si="4525">AU2977+AU2969</f>
        <v>0</v>
      </c>
      <c r="AV2978" s="665">
        <f>AV2977+AV2969</f>
        <v>0</v>
      </c>
      <c r="AW2978" s="845">
        <f>AW2977+AW2969</f>
        <v>0</v>
      </c>
      <c r="AX2978" s="314">
        <f t="shared" si="4525"/>
        <v>17004</v>
      </c>
      <c r="AY2978" s="131">
        <f t="shared" si="4525"/>
        <v>0</v>
      </c>
      <c r="AZ2978" s="132">
        <f t="shared" si="4525"/>
        <v>-17004</v>
      </c>
      <c r="BA2978" s="340" t="e">
        <f t="shared" si="4525"/>
        <v>#DIV/0!</v>
      </c>
      <c r="BB2978" s="310">
        <f t="shared" si="4525"/>
        <v>18251</v>
      </c>
      <c r="BC2978" s="131">
        <f t="shared" si="4525"/>
        <v>0</v>
      </c>
      <c r="BD2978" s="132">
        <f t="shared" si="4525"/>
        <v>-18251</v>
      </c>
      <c r="BE2978" s="340" t="e">
        <f t="shared" si="4525"/>
        <v>#DIV/0!</v>
      </c>
      <c r="BG2978" s="826"/>
      <c r="BH2978" s="607"/>
    </row>
    <row r="2979" spans="1:60" ht="12.75" customHeight="1" x14ac:dyDescent="0.25">
      <c r="A2979" s="222"/>
      <c r="C2979" s="116"/>
      <c r="D2979" s="620"/>
      <c r="F2979" s="117"/>
      <c r="G2979" s="690"/>
      <c r="H2979" s="878"/>
      <c r="I2979" s="397"/>
      <c r="J2979" s="380"/>
      <c r="K2979" s="405" t="s">
        <v>208</v>
      </c>
      <c r="L2979" s="731">
        <v>0</v>
      </c>
      <c r="M2979" s="732">
        <v>0</v>
      </c>
      <c r="N2979" s="929">
        <v>0</v>
      </c>
      <c r="O2979" s="530">
        <v>0</v>
      </c>
      <c r="P2979" s="530">
        <v>0</v>
      </c>
      <c r="Q2979" s="641">
        <v>0</v>
      </c>
      <c r="R2979" s="537">
        <v>0</v>
      </c>
      <c r="S2979" s="537">
        <v>0</v>
      </c>
      <c r="T2979" s="537">
        <v>0</v>
      </c>
      <c r="U2979" s="537">
        <v>0</v>
      </c>
      <c r="V2979" s="537">
        <v>0</v>
      </c>
      <c r="W2979" s="530"/>
      <c r="X2979" s="142">
        <v>0</v>
      </c>
      <c r="Y2979" s="142">
        <v>0</v>
      </c>
      <c r="Z2979" s="537">
        <v>0</v>
      </c>
      <c r="AA2979" s="537">
        <v>0</v>
      </c>
      <c r="AB2979" s="530"/>
      <c r="AC2979" s="142">
        <v>0</v>
      </c>
      <c r="AD2979" s="530">
        <v>0</v>
      </c>
      <c r="AE2979" s="842">
        <v>0</v>
      </c>
      <c r="AF2979" s="929">
        <v>0</v>
      </c>
      <c r="AG2979" s="530">
        <v>0</v>
      </c>
      <c r="AH2979" s="530">
        <v>0</v>
      </c>
      <c r="AI2979" s="641">
        <v>0</v>
      </c>
      <c r="AJ2979" s="537">
        <v>0</v>
      </c>
      <c r="AK2979" s="537">
        <v>0</v>
      </c>
      <c r="AL2979" s="537">
        <v>0</v>
      </c>
      <c r="AM2979" s="537">
        <v>0</v>
      </c>
      <c r="AN2979" s="537">
        <v>0</v>
      </c>
      <c r="AO2979" s="530"/>
      <c r="AP2979" s="142">
        <v>0</v>
      </c>
      <c r="AQ2979" s="142">
        <v>0</v>
      </c>
      <c r="AR2979" s="537">
        <v>0</v>
      </c>
      <c r="AS2979" s="537">
        <v>0</v>
      </c>
      <c r="AT2979" s="530"/>
      <c r="AU2979" s="142">
        <v>0</v>
      </c>
      <c r="AV2979" s="530">
        <v>0</v>
      </c>
      <c r="AW2979" s="842">
        <v>0</v>
      </c>
      <c r="AX2979" s="115">
        <v>0</v>
      </c>
      <c r="AY2979" s="5">
        <v>0</v>
      </c>
      <c r="AZ2979" s="5">
        <v>0</v>
      </c>
      <c r="BA2979" s="335">
        <v>0</v>
      </c>
      <c r="BB2979" s="23">
        <v>0</v>
      </c>
      <c r="BC2979" s="5">
        <v>0</v>
      </c>
      <c r="BD2979" s="5">
        <v>0</v>
      </c>
      <c r="BE2979" s="335">
        <v>0</v>
      </c>
      <c r="BG2979" s="826"/>
      <c r="BH2979" s="607"/>
    </row>
    <row r="2980" spans="1:60" ht="12.75" customHeight="1" x14ac:dyDescent="0.25">
      <c r="A2980" s="222"/>
      <c r="C2980" s="116"/>
      <c r="D2980" s="620"/>
      <c r="F2980" s="117"/>
      <c r="G2980" s="694"/>
      <c r="H2980" s="878"/>
      <c r="I2980" s="397"/>
      <c r="J2980" s="380"/>
      <c r="K2980" s="405" t="s">
        <v>96</v>
      </c>
      <c r="L2980" s="731">
        <v>0</v>
      </c>
      <c r="M2980" s="732">
        <v>0</v>
      </c>
      <c r="N2980" s="929">
        <v>0</v>
      </c>
      <c r="O2980" s="530">
        <v>0</v>
      </c>
      <c r="P2980" s="530">
        <v>0</v>
      </c>
      <c r="Q2980" s="641">
        <v>0</v>
      </c>
      <c r="R2980" s="537">
        <v>0</v>
      </c>
      <c r="S2980" s="537">
        <v>0</v>
      </c>
      <c r="T2980" s="537">
        <v>0</v>
      </c>
      <c r="U2980" s="537">
        <v>0</v>
      </c>
      <c r="V2980" s="537">
        <v>0</v>
      </c>
      <c r="W2980" s="530"/>
      <c r="X2980" s="142">
        <v>0</v>
      </c>
      <c r="Y2980" s="142">
        <v>0</v>
      </c>
      <c r="Z2980" s="537">
        <v>0</v>
      </c>
      <c r="AA2980" s="537">
        <v>0</v>
      </c>
      <c r="AB2980" s="530"/>
      <c r="AC2980" s="142">
        <v>0</v>
      </c>
      <c r="AD2980" s="530">
        <v>0</v>
      </c>
      <c r="AE2980" s="842">
        <v>0</v>
      </c>
      <c r="AF2980" s="929">
        <v>0</v>
      </c>
      <c r="AG2980" s="530">
        <v>0</v>
      </c>
      <c r="AH2980" s="530">
        <v>0</v>
      </c>
      <c r="AI2980" s="641">
        <v>0</v>
      </c>
      <c r="AJ2980" s="537">
        <v>0</v>
      </c>
      <c r="AK2980" s="537">
        <v>0</v>
      </c>
      <c r="AL2980" s="537">
        <v>0</v>
      </c>
      <c r="AM2980" s="537">
        <v>0</v>
      </c>
      <c r="AN2980" s="537">
        <v>0</v>
      </c>
      <c r="AO2980" s="530"/>
      <c r="AP2980" s="142">
        <v>0</v>
      </c>
      <c r="AQ2980" s="142">
        <v>0</v>
      </c>
      <c r="AR2980" s="537">
        <v>0</v>
      </c>
      <c r="AS2980" s="537">
        <v>0</v>
      </c>
      <c r="AT2980" s="530"/>
      <c r="AU2980" s="142">
        <v>0</v>
      </c>
      <c r="AV2980" s="530">
        <v>0</v>
      </c>
      <c r="AW2980" s="842">
        <v>0</v>
      </c>
      <c r="AX2980" s="115">
        <v>0</v>
      </c>
      <c r="AY2980" s="5">
        <v>0</v>
      </c>
      <c r="AZ2980" s="5">
        <v>0</v>
      </c>
      <c r="BA2980" s="335">
        <v>0</v>
      </c>
      <c r="BB2980" s="23">
        <v>0</v>
      </c>
      <c r="BC2980" s="5">
        <v>0</v>
      </c>
      <c r="BD2980" s="5">
        <v>0</v>
      </c>
      <c r="BE2980" s="335">
        <v>0</v>
      </c>
      <c r="BG2980" s="826"/>
      <c r="BH2980" s="607"/>
    </row>
    <row r="2981" spans="1:60" ht="12.75" customHeight="1" x14ac:dyDescent="0.25">
      <c r="A2981" s="222"/>
      <c r="C2981" s="116"/>
      <c r="D2981" s="620"/>
      <c r="F2981" s="117"/>
      <c r="G2981" s="694"/>
      <c r="H2981" s="878"/>
      <c r="I2981" s="397"/>
      <c r="J2981" s="380"/>
      <c r="K2981" s="405" t="s">
        <v>209</v>
      </c>
      <c r="L2981" s="731">
        <v>0</v>
      </c>
      <c r="M2981" s="732">
        <v>0</v>
      </c>
      <c r="N2981" s="929">
        <v>0</v>
      </c>
      <c r="O2981" s="530">
        <v>0</v>
      </c>
      <c r="P2981" s="530">
        <v>0</v>
      </c>
      <c r="Q2981" s="641">
        <v>0</v>
      </c>
      <c r="R2981" s="537">
        <v>0</v>
      </c>
      <c r="S2981" s="537">
        <v>0</v>
      </c>
      <c r="T2981" s="537">
        <v>0</v>
      </c>
      <c r="U2981" s="537">
        <v>0</v>
      </c>
      <c r="V2981" s="537">
        <v>0</v>
      </c>
      <c r="W2981" s="530"/>
      <c r="X2981" s="142">
        <v>0</v>
      </c>
      <c r="Y2981" s="142">
        <v>0</v>
      </c>
      <c r="Z2981" s="537">
        <v>0</v>
      </c>
      <c r="AA2981" s="537">
        <v>0</v>
      </c>
      <c r="AB2981" s="530"/>
      <c r="AC2981" s="142">
        <v>0</v>
      </c>
      <c r="AD2981" s="530">
        <v>0</v>
      </c>
      <c r="AE2981" s="842">
        <v>0</v>
      </c>
      <c r="AF2981" s="929">
        <v>0</v>
      </c>
      <c r="AG2981" s="530">
        <v>0</v>
      </c>
      <c r="AH2981" s="530">
        <v>0</v>
      </c>
      <c r="AI2981" s="641">
        <v>0</v>
      </c>
      <c r="AJ2981" s="537">
        <v>0</v>
      </c>
      <c r="AK2981" s="537">
        <v>0</v>
      </c>
      <c r="AL2981" s="537">
        <v>0</v>
      </c>
      <c r="AM2981" s="537">
        <v>0</v>
      </c>
      <c r="AN2981" s="537">
        <v>0</v>
      </c>
      <c r="AO2981" s="530"/>
      <c r="AP2981" s="142">
        <v>0</v>
      </c>
      <c r="AQ2981" s="142">
        <v>0</v>
      </c>
      <c r="AR2981" s="537">
        <v>0</v>
      </c>
      <c r="AS2981" s="537">
        <v>0</v>
      </c>
      <c r="AT2981" s="530"/>
      <c r="AU2981" s="142">
        <v>0</v>
      </c>
      <c r="AV2981" s="530">
        <v>0</v>
      </c>
      <c r="AW2981" s="842">
        <v>0</v>
      </c>
      <c r="AX2981" s="115">
        <v>0</v>
      </c>
      <c r="AY2981" s="5">
        <v>0</v>
      </c>
      <c r="AZ2981" s="5">
        <v>0</v>
      </c>
      <c r="BA2981" s="335">
        <v>0</v>
      </c>
      <c r="BB2981" s="23">
        <v>0</v>
      </c>
      <c r="BC2981" s="5">
        <v>0</v>
      </c>
      <c r="BD2981" s="5">
        <v>0</v>
      </c>
      <c r="BE2981" s="335">
        <v>0</v>
      </c>
      <c r="BG2981" s="826"/>
      <c r="BH2981" s="607"/>
    </row>
    <row r="2982" spans="1:60" ht="12.75" customHeight="1" x14ac:dyDescent="0.25">
      <c r="A2982" s="222"/>
      <c r="C2982" s="116"/>
      <c r="D2982" s="620"/>
      <c r="F2982" s="117"/>
      <c r="G2982" s="694"/>
      <c r="H2982" s="878"/>
      <c r="I2982" s="397"/>
      <c r="J2982" s="380"/>
      <c r="K2982" s="405" t="s">
        <v>210</v>
      </c>
      <c r="L2982" s="731">
        <v>0</v>
      </c>
      <c r="M2982" s="732">
        <v>0</v>
      </c>
      <c r="N2982" s="929">
        <v>0</v>
      </c>
      <c r="O2982" s="530">
        <v>0</v>
      </c>
      <c r="P2982" s="530">
        <v>0</v>
      </c>
      <c r="Q2982" s="641">
        <v>0</v>
      </c>
      <c r="R2982" s="537">
        <v>0</v>
      </c>
      <c r="S2982" s="537">
        <v>0</v>
      </c>
      <c r="T2982" s="537">
        <v>0</v>
      </c>
      <c r="U2982" s="537">
        <v>0</v>
      </c>
      <c r="V2982" s="537">
        <v>0</v>
      </c>
      <c r="W2982" s="530"/>
      <c r="X2982" s="142">
        <v>0</v>
      </c>
      <c r="Y2982" s="142">
        <v>0</v>
      </c>
      <c r="Z2982" s="537">
        <v>0</v>
      </c>
      <c r="AA2982" s="537">
        <v>0</v>
      </c>
      <c r="AB2982" s="530"/>
      <c r="AC2982" s="142">
        <v>0</v>
      </c>
      <c r="AD2982" s="530">
        <v>0</v>
      </c>
      <c r="AE2982" s="842">
        <v>0</v>
      </c>
      <c r="AF2982" s="929">
        <v>0</v>
      </c>
      <c r="AG2982" s="530">
        <v>0</v>
      </c>
      <c r="AH2982" s="530">
        <v>0</v>
      </c>
      <c r="AI2982" s="641">
        <v>0</v>
      </c>
      <c r="AJ2982" s="537">
        <v>0</v>
      </c>
      <c r="AK2982" s="537">
        <v>0</v>
      </c>
      <c r="AL2982" s="537">
        <v>0</v>
      </c>
      <c r="AM2982" s="537">
        <v>0</v>
      </c>
      <c r="AN2982" s="537">
        <v>0</v>
      </c>
      <c r="AO2982" s="530"/>
      <c r="AP2982" s="142">
        <v>0</v>
      </c>
      <c r="AQ2982" s="142">
        <v>0</v>
      </c>
      <c r="AR2982" s="537">
        <v>0</v>
      </c>
      <c r="AS2982" s="537">
        <v>0</v>
      </c>
      <c r="AT2982" s="530"/>
      <c r="AU2982" s="142">
        <v>0</v>
      </c>
      <c r="AV2982" s="530">
        <v>0</v>
      </c>
      <c r="AW2982" s="842">
        <v>0</v>
      </c>
      <c r="AX2982" s="115">
        <v>0</v>
      </c>
      <c r="AY2982" s="5">
        <v>0</v>
      </c>
      <c r="AZ2982" s="5">
        <v>0</v>
      </c>
      <c r="BA2982" s="335">
        <v>0</v>
      </c>
      <c r="BB2982" s="23">
        <v>0</v>
      </c>
      <c r="BC2982" s="5">
        <v>0</v>
      </c>
      <c r="BD2982" s="5">
        <v>0</v>
      </c>
      <c r="BE2982" s="335">
        <v>0</v>
      </c>
      <c r="BG2982" s="826"/>
      <c r="BH2982" s="607"/>
    </row>
    <row r="2983" spans="1:60" ht="12.75" customHeight="1" x14ac:dyDescent="0.25">
      <c r="A2983" s="222"/>
      <c r="C2983" s="116"/>
      <c r="D2983" s="620"/>
      <c r="F2983" s="117"/>
      <c r="G2983" s="694"/>
      <c r="H2983" s="878"/>
      <c r="I2983" s="397"/>
      <c r="J2983" s="380"/>
      <c r="K2983" s="406" t="s">
        <v>53</v>
      </c>
      <c r="L2983" s="731">
        <v>0</v>
      </c>
      <c r="M2983" s="732">
        <v>0</v>
      </c>
      <c r="N2983" s="929">
        <v>0</v>
      </c>
      <c r="O2983" s="530">
        <v>0</v>
      </c>
      <c r="P2983" s="530">
        <v>0</v>
      </c>
      <c r="Q2983" s="641">
        <v>0</v>
      </c>
      <c r="R2983" s="537">
        <v>0</v>
      </c>
      <c r="S2983" s="537">
        <v>0</v>
      </c>
      <c r="T2983" s="537">
        <v>0</v>
      </c>
      <c r="U2983" s="537">
        <v>0</v>
      </c>
      <c r="V2983" s="537">
        <v>0</v>
      </c>
      <c r="W2983" s="530"/>
      <c r="X2983" s="142">
        <v>0</v>
      </c>
      <c r="Y2983" s="142">
        <v>0</v>
      </c>
      <c r="Z2983" s="537">
        <v>0</v>
      </c>
      <c r="AA2983" s="537">
        <v>0</v>
      </c>
      <c r="AB2983" s="530"/>
      <c r="AC2983" s="142">
        <v>0</v>
      </c>
      <c r="AD2983" s="530">
        <v>0</v>
      </c>
      <c r="AE2983" s="842">
        <v>0</v>
      </c>
      <c r="AF2983" s="929">
        <v>0</v>
      </c>
      <c r="AG2983" s="530">
        <v>0</v>
      </c>
      <c r="AH2983" s="530">
        <v>0</v>
      </c>
      <c r="AI2983" s="641">
        <v>0</v>
      </c>
      <c r="AJ2983" s="537">
        <v>0</v>
      </c>
      <c r="AK2983" s="537">
        <v>0</v>
      </c>
      <c r="AL2983" s="537">
        <v>0</v>
      </c>
      <c r="AM2983" s="537">
        <v>0</v>
      </c>
      <c r="AN2983" s="537">
        <v>0</v>
      </c>
      <c r="AO2983" s="530"/>
      <c r="AP2983" s="142">
        <v>0</v>
      </c>
      <c r="AQ2983" s="142">
        <v>0</v>
      </c>
      <c r="AR2983" s="537">
        <v>0</v>
      </c>
      <c r="AS2983" s="537">
        <v>0</v>
      </c>
      <c r="AT2983" s="530"/>
      <c r="AU2983" s="142">
        <v>0</v>
      </c>
      <c r="AV2983" s="530">
        <v>0</v>
      </c>
      <c r="AW2983" s="842">
        <v>0</v>
      </c>
      <c r="AX2983" s="115">
        <v>0</v>
      </c>
      <c r="AY2983" s="5">
        <v>0</v>
      </c>
      <c r="AZ2983" s="5">
        <v>0</v>
      </c>
      <c r="BA2983" s="335">
        <v>0</v>
      </c>
      <c r="BB2983" s="23">
        <v>0</v>
      </c>
      <c r="BC2983" s="5">
        <v>0</v>
      </c>
      <c r="BD2983" s="5">
        <v>0</v>
      </c>
      <c r="BE2983" s="335">
        <v>0</v>
      </c>
      <c r="BF2983" s="40"/>
      <c r="BG2983" s="826"/>
      <c r="BH2983" s="607"/>
    </row>
    <row r="2984" spans="1:60" ht="12.75" customHeight="1" x14ac:dyDescent="0.25">
      <c r="A2984" s="21"/>
      <c r="B2984" s="112"/>
      <c r="C2984" s="116"/>
      <c r="D2984" s="623"/>
      <c r="F2984" s="117"/>
      <c r="G2984" s="694"/>
      <c r="H2984" s="878"/>
      <c r="I2984" s="397"/>
      <c r="J2984" s="380"/>
      <c r="K2984" s="408"/>
      <c r="L2984" s="738"/>
      <c r="M2984" s="739"/>
      <c r="N2984" s="931"/>
      <c r="O2984" s="923"/>
      <c r="P2984" s="923"/>
      <c r="Q2984" s="641"/>
      <c r="R2984" s="537"/>
      <c r="S2984" s="537"/>
      <c r="T2984" s="537"/>
      <c r="U2984" s="537"/>
      <c r="V2984" s="537"/>
      <c r="W2984" s="531"/>
      <c r="X2984" s="141"/>
      <c r="Y2984" s="141"/>
      <c r="Z2984" s="552"/>
      <c r="AA2984" s="552"/>
      <c r="AB2984" s="531"/>
      <c r="AC2984" s="593"/>
      <c r="AD2984" s="923"/>
      <c r="AE2984" s="846"/>
      <c r="AF2984" s="931"/>
      <c r="AG2984" s="923"/>
      <c r="AH2984" s="923"/>
      <c r="AI2984" s="641"/>
      <c r="AJ2984" s="537"/>
      <c r="AK2984" s="537"/>
      <c r="AL2984" s="537"/>
      <c r="AM2984" s="537"/>
      <c r="AN2984" s="537"/>
      <c r="AO2984" s="531"/>
      <c r="AP2984" s="141"/>
      <c r="AQ2984" s="141"/>
      <c r="AR2984" s="552"/>
      <c r="AS2984" s="552"/>
      <c r="AT2984" s="531"/>
      <c r="AU2984" s="593"/>
      <c r="AV2984" s="923"/>
      <c r="AW2984" s="846"/>
      <c r="AX2984" s="115"/>
      <c r="AY2984" s="5"/>
      <c r="AZ2984" s="5"/>
      <c r="BA2984" s="335"/>
      <c r="BC2984" s="5"/>
      <c r="BD2984" s="5"/>
      <c r="BE2984" s="335"/>
      <c r="BG2984" s="826"/>
      <c r="BH2984" s="607"/>
    </row>
    <row r="2985" spans="1:60" ht="12.75" customHeight="1" x14ac:dyDescent="0.25">
      <c r="A2985" s="222"/>
      <c r="C2985" s="116"/>
      <c r="D2985" s="620"/>
      <c r="F2985" s="117"/>
      <c r="G2985" s="694"/>
      <c r="H2985" s="878"/>
      <c r="I2985" s="397"/>
      <c r="J2985" s="380"/>
      <c r="K2985" s="520"/>
      <c r="L2985" s="731"/>
      <c r="M2985" s="732"/>
      <c r="N2985" s="931"/>
      <c r="O2985" s="923"/>
      <c r="P2985" s="923"/>
      <c r="Q2985" s="641"/>
      <c r="R2985" s="537"/>
      <c r="S2985" s="537"/>
      <c r="T2985" s="537"/>
      <c r="U2985" s="537"/>
      <c r="V2985" s="537"/>
      <c r="W2985" s="531"/>
      <c r="X2985" s="141"/>
      <c r="Y2985" s="141"/>
      <c r="Z2985" s="552"/>
      <c r="AA2985" s="552"/>
      <c r="AB2985" s="531"/>
      <c r="AC2985" s="593"/>
      <c r="AD2985" s="923"/>
      <c r="AE2985" s="846"/>
      <c r="AF2985" s="931"/>
      <c r="AG2985" s="923"/>
      <c r="AH2985" s="923"/>
      <c r="AI2985" s="641"/>
      <c r="AJ2985" s="537"/>
      <c r="AK2985" s="537"/>
      <c r="AL2985" s="537"/>
      <c r="AM2985" s="537"/>
      <c r="AN2985" s="537"/>
      <c r="AO2985" s="531"/>
      <c r="AP2985" s="141"/>
      <c r="AQ2985" s="141"/>
      <c r="AR2985" s="552"/>
      <c r="AS2985" s="552"/>
      <c r="AT2985" s="531"/>
      <c r="AU2985" s="593"/>
      <c r="AV2985" s="923"/>
      <c r="AW2985" s="846"/>
      <c r="AX2985" s="121"/>
      <c r="AY2985" s="111"/>
      <c r="AZ2985" s="111"/>
      <c r="BA2985" s="343"/>
      <c r="BB2985" s="324"/>
      <c r="BC2985" s="111"/>
      <c r="BD2985" s="111"/>
      <c r="BE2985" s="343"/>
      <c r="BG2985" s="826"/>
      <c r="BH2985" s="607"/>
    </row>
    <row r="2986" spans="1:60" ht="12.75" customHeight="1" x14ac:dyDescent="0.25">
      <c r="A2986" s="21"/>
      <c r="B2986" s="112"/>
      <c r="C2986" s="116"/>
      <c r="D2986" s="623"/>
      <c r="E2986" s="278"/>
      <c r="F2986" s="116"/>
      <c r="G2986" s="694"/>
      <c r="H2986" s="878"/>
      <c r="I2986" s="397"/>
      <c r="J2986" s="380"/>
      <c r="K2986" s="400" t="s">
        <v>6621</v>
      </c>
      <c r="L2986" s="731"/>
      <c r="M2986" s="732"/>
      <c r="N2986" s="931"/>
      <c r="O2986" s="923"/>
      <c r="P2986" s="923"/>
      <c r="Q2986" s="641"/>
      <c r="R2986" s="537"/>
      <c r="S2986" s="537"/>
      <c r="T2986" s="537"/>
      <c r="U2986" s="537"/>
      <c r="V2986" s="537"/>
      <c r="W2986" s="531"/>
      <c r="X2986" s="141"/>
      <c r="Y2986" s="141"/>
      <c r="Z2986" s="552"/>
      <c r="AA2986" s="552"/>
      <c r="AB2986" s="531"/>
      <c r="AC2986" s="593"/>
      <c r="AD2986" s="923"/>
      <c r="AE2986" s="846"/>
      <c r="AF2986" s="931"/>
      <c r="AG2986" s="923"/>
      <c r="AH2986" s="923"/>
      <c r="AI2986" s="641"/>
      <c r="AJ2986" s="537"/>
      <c r="AK2986" s="537"/>
      <c r="AL2986" s="537"/>
      <c r="AM2986" s="537"/>
      <c r="AN2986" s="537"/>
      <c r="AO2986" s="531"/>
      <c r="AP2986" s="141"/>
      <c r="AQ2986" s="141"/>
      <c r="AR2986" s="552"/>
      <c r="AS2986" s="552"/>
      <c r="AT2986" s="531"/>
      <c r="AU2986" s="593"/>
      <c r="AV2986" s="923"/>
      <c r="AW2986" s="846"/>
      <c r="AX2986" s="115"/>
      <c r="AY2986" s="5"/>
      <c r="AZ2986" s="5"/>
      <c r="BA2986" s="335"/>
      <c r="BC2986" s="5"/>
      <c r="BD2986" s="5"/>
      <c r="BE2986" s="335"/>
      <c r="BG2986" s="826"/>
      <c r="BH2986" s="607"/>
    </row>
    <row r="2987" spans="1:60" x14ac:dyDescent="0.25">
      <c r="A2987" s="222"/>
      <c r="C2987" s="116"/>
      <c r="D2987" s="620"/>
      <c r="F2987" s="117"/>
      <c r="G2987" s="694"/>
      <c r="H2987" s="878"/>
      <c r="I2987" s="397"/>
      <c r="J2987" s="380"/>
      <c r="K2987" s="426" t="s">
        <v>529</v>
      </c>
      <c r="L2987" s="731"/>
      <c r="M2987" s="732"/>
      <c r="N2987" s="929"/>
      <c r="O2987" s="530"/>
      <c r="P2987" s="530"/>
      <c r="Q2987" s="641"/>
      <c r="R2987" s="537"/>
      <c r="S2987" s="537"/>
      <c r="T2987" s="537"/>
      <c r="U2987" s="537"/>
      <c r="V2987" s="537"/>
      <c r="W2987" s="531"/>
      <c r="X2987" s="140"/>
      <c r="Y2987" s="140"/>
      <c r="Z2987" s="551"/>
      <c r="AA2987" s="551"/>
      <c r="AB2987" s="531"/>
      <c r="AC2987" s="142"/>
      <c r="AD2987" s="530"/>
      <c r="AE2987" s="842"/>
      <c r="AF2987" s="929"/>
      <c r="AG2987" s="530"/>
      <c r="AH2987" s="530"/>
      <c r="AI2987" s="641"/>
      <c r="AJ2987" s="537"/>
      <c r="AK2987" s="537"/>
      <c r="AL2987" s="537"/>
      <c r="AM2987" s="537"/>
      <c r="AN2987" s="537"/>
      <c r="AO2987" s="531"/>
      <c r="AP2987" s="140"/>
      <c r="AQ2987" s="140"/>
      <c r="AR2987" s="551"/>
      <c r="AS2987" s="551"/>
      <c r="AT2987" s="531"/>
      <c r="AU2987" s="142"/>
      <c r="AV2987" s="530"/>
      <c r="AW2987" s="842"/>
      <c r="AX2987" s="115"/>
      <c r="AY2987" s="5"/>
      <c r="AZ2987" s="5"/>
      <c r="BA2987" s="335"/>
      <c r="BC2987" s="5"/>
      <c r="BD2987" s="5"/>
      <c r="BE2987" s="335"/>
      <c r="BG2987" s="826"/>
      <c r="BH2987" s="607"/>
    </row>
    <row r="2988" spans="1:60" ht="12.75" customHeight="1" x14ac:dyDescent="0.25">
      <c r="A2988" s="222"/>
      <c r="C2988" s="116"/>
      <c r="D2988" s="620"/>
      <c r="F2988" s="117"/>
      <c r="G2988" s="694"/>
      <c r="H2988" s="878"/>
      <c r="I2988" s="397"/>
      <c r="J2988" s="380"/>
      <c r="K2988" s="445"/>
      <c r="L2988" s="731"/>
      <c r="M2988" s="732"/>
      <c r="N2988" s="929"/>
      <c r="O2988" s="530"/>
      <c r="P2988" s="530"/>
      <c r="Q2988" s="641"/>
      <c r="R2988" s="537"/>
      <c r="S2988" s="537"/>
      <c r="T2988" s="537"/>
      <c r="U2988" s="537"/>
      <c r="V2988" s="537"/>
      <c r="W2988" s="531"/>
      <c r="X2988" s="140"/>
      <c r="Y2988" s="140"/>
      <c r="Z2988" s="551"/>
      <c r="AA2988" s="551"/>
      <c r="AB2988" s="531"/>
      <c r="AC2988" s="142"/>
      <c r="AD2988" s="530"/>
      <c r="AE2988" s="842"/>
      <c r="AF2988" s="929"/>
      <c r="AG2988" s="530"/>
      <c r="AH2988" s="530"/>
      <c r="AI2988" s="641"/>
      <c r="AJ2988" s="537"/>
      <c r="AK2988" s="537"/>
      <c r="AL2988" s="537"/>
      <c r="AM2988" s="537"/>
      <c r="AN2988" s="537"/>
      <c r="AO2988" s="531"/>
      <c r="AP2988" s="140"/>
      <c r="AQ2988" s="140"/>
      <c r="AR2988" s="551"/>
      <c r="AS2988" s="551"/>
      <c r="AT2988" s="531"/>
      <c r="AU2988" s="142"/>
      <c r="AV2988" s="530"/>
      <c r="AW2988" s="842"/>
      <c r="AX2988" s="115"/>
      <c r="AY2988" s="5"/>
      <c r="AZ2988" s="5"/>
      <c r="BA2988" s="335"/>
      <c r="BC2988" s="5"/>
      <c r="BD2988" s="5"/>
      <c r="BE2988" s="335"/>
      <c r="BG2988" s="826"/>
      <c r="BH2988" s="607"/>
    </row>
    <row r="2989" spans="1:60" ht="35.1" customHeight="1" x14ac:dyDescent="0.25">
      <c r="A2989" s="222" t="s">
        <v>6127</v>
      </c>
      <c r="B2989" s="112">
        <v>18</v>
      </c>
      <c r="C2989" s="116" t="s">
        <v>0</v>
      </c>
      <c r="D2989" s="620">
        <v>1000</v>
      </c>
      <c r="E2989" s="278"/>
      <c r="F2989" s="116">
        <v>17</v>
      </c>
      <c r="G2989" s="694">
        <v>1</v>
      </c>
      <c r="H2989" s="878" t="str">
        <f t="shared" si="4452"/>
        <v>115</v>
      </c>
      <c r="I2989" s="397" t="s">
        <v>3266</v>
      </c>
      <c r="J2989" s="380" t="s">
        <v>3090</v>
      </c>
      <c r="K2989" s="408" t="s">
        <v>488</v>
      </c>
      <c r="L2989" s="733">
        <v>300</v>
      </c>
      <c r="M2989" s="734">
        <v>306</v>
      </c>
      <c r="N2989" s="931"/>
      <c r="O2989" s="530">
        <f t="shared" ref="O2989:O3009" si="4526">IF(N2989&gt;L2989,"0 ",N2989-L2989)</f>
        <v>-300</v>
      </c>
      <c r="P2989" s="530" t="str">
        <f t="shared" ref="P2989:P3009" si="4527">IF(N2989&lt;L2989,"0 ",N2989-L2989)</f>
        <v xml:space="preserve">0 </v>
      </c>
      <c r="Q2989" s="646"/>
      <c r="R2989" s="536"/>
      <c r="S2989" s="536"/>
      <c r="T2989" s="536"/>
      <c r="U2989" s="536"/>
      <c r="V2989" s="536"/>
      <c r="W2989" s="683" t="str">
        <f t="shared" ref="W2989:W3008" si="4528">IF(SUM(Q2989:V2989)=X2989,"OK",SUM(Q2989:V2989)-X2989)</f>
        <v>OK</v>
      </c>
      <c r="X2989" s="141"/>
      <c r="Y2989" s="141"/>
      <c r="Z2989" s="552"/>
      <c r="AA2989" s="552"/>
      <c r="AB2989" s="683" t="str">
        <f t="shared" ref="AB2989:AB3008" si="4529">IF(SUM(Z2989:AA2989)=AC2989,"OK",SUM(Z2989:AA2989)-AC2989)</f>
        <v>OK</v>
      </c>
      <c r="AC2989" s="593"/>
      <c r="AD2989" s="530">
        <f t="shared" ref="AD2989:AD3009" si="4530">X2989+Y2989+AC2989</f>
        <v>0</v>
      </c>
      <c r="AE2989" s="842">
        <f t="shared" ref="AE2989:AE3009" si="4531">N2989+AD2989</f>
        <v>0</v>
      </c>
      <c r="AF2989" s="931"/>
      <c r="AG2989" s="530">
        <f t="shared" ref="AG2989:AG3009" si="4532">IF(AF2989&gt;M2989,"0 ",AF2989-M2989)</f>
        <v>-306</v>
      </c>
      <c r="AH2989" s="530" t="str">
        <f t="shared" ref="AH2989:AH3009" si="4533">IF(AF2989&lt;M2989,"0 ",AF2989-M2989)</f>
        <v xml:space="preserve">0 </v>
      </c>
      <c r="AI2989" s="641"/>
      <c r="AJ2989" s="537"/>
      <c r="AK2989" s="537"/>
      <c r="AL2989" s="537"/>
      <c r="AM2989" s="537"/>
      <c r="AN2989" s="537"/>
      <c r="AO2989" s="683" t="str">
        <f t="shared" ref="AO2989:AO3008" si="4534">IF(SUM(AI2989:AN2989)=AP2989,"OK",SUM(AI2989:AN2989)-AP2989)</f>
        <v>OK</v>
      </c>
      <c r="AP2989" s="141"/>
      <c r="AQ2989" s="141"/>
      <c r="AR2989" s="552"/>
      <c r="AS2989" s="552"/>
      <c r="AT2989" s="683" t="str">
        <f t="shared" ref="AT2989:AT3008" si="4535">IF(SUM(AR2989:AS2989)=AU2989,"OK",SUM(AR2989:AS2989)-AU2989)</f>
        <v>OK</v>
      </c>
      <c r="AU2989" s="593"/>
      <c r="AV2989" s="530">
        <f t="shared" ref="AV2989:AV3009" si="4536">AP2989+AQ2989+AU2989</f>
        <v>0</v>
      </c>
      <c r="AW2989" s="842">
        <f t="shared" ref="AW2989:AW3009" si="4537">AF2989+AV2989</f>
        <v>0</v>
      </c>
      <c r="AX2989" s="115">
        <f t="shared" ref="AX2989:AX3009" si="4538">L2989</f>
        <v>300</v>
      </c>
      <c r="AY2989" s="5">
        <f t="shared" ref="AY2989:AY3009" si="4539">AE2989</f>
        <v>0</v>
      </c>
      <c r="AZ2989" s="7">
        <f t="shared" ref="AZ2989:AZ3008" si="4540">AY2989-AX2989</f>
        <v>-300</v>
      </c>
      <c r="BA2989" s="335">
        <f t="shared" ref="BA2989:BA3008" si="4541">AZ2989/AX2989</f>
        <v>-1</v>
      </c>
      <c r="BB2989" s="23">
        <f t="shared" ref="BB2989:BB3009" si="4542">M2989</f>
        <v>306</v>
      </c>
      <c r="BC2989" s="5">
        <f t="shared" ref="BC2989:BC3008" si="4543">AW2989</f>
        <v>0</v>
      </c>
      <c r="BD2989" s="7">
        <f t="shared" ref="BD2989:BD3008" si="4544">BC2989-BB2989</f>
        <v>-306</v>
      </c>
      <c r="BE2989" s="335">
        <f t="shared" ref="BE2989:BE3008" si="4545">BD2989/BB2989</f>
        <v>-1</v>
      </c>
      <c r="BG2989" s="826" t="str">
        <f t="shared" ref="BG2989:BG3009" si="4546">RIGHT(LEFT(I2989,3),2)&amp;"."&amp;RIGHT(LEFT(I2989,5),2)</f>
        <v>01.00</v>
      </c>
      <c r="BH2989" s="607" t="b">
        <f>COUNTIF('Codes SEC'!$B$2:$B$250,Ministres!BG2989)&gt;0</f>
        <v>1</v>
      </c>
    </row>
    <row r="2990" spans="1:60" ht="35.1" customHeight="1" x14ac:dyDescent="0.25">
      <c r="A2990" s="222" t="s">
        <v>6127</v>
      </c>
      <c r="B2990" s="112">
        <v>18</v>
      </c>
      <c r="C2990" s="116" t="s">
        <v>0</v>
      </c>
      <c r="D2990" s="620">
        <v>1000</v>
      </c>
      <c r="E2990" s="278"/>
      <c r="F2990" s="116">
        <v>12</v>
      </c>
      <c r="G2990" s="694">
        <v>1</v>
      </c>
      <c r="H2990" s="878" t="str">
        <f t="shared" si="4452"/>
        <v>115</v>
      </c>
      <c r="I2990" s="397" t="s">
        <v>3257</v>
      </c>
      <c r="J2990" s="380" t="s">
        <v>3091</v>
      </c>
      <c r="K2990" s="422" t="s">
        <v>4720</v>
      </c>
      <c r="L2990" s="733">
        <v>1429</v>
      </c>
      <c r="M2990" s="734">
        <v>1560</v>
      </c>
      <c r="N2990" s="931"/>
      <c r="O2990" s="530">
        <f t="shared" si="4526"/>
        <v>-1429</v>
      </c>
      <c r="P2990" s="530" t="str">
        <f t="shared" si="4527"/>
        <v xml:space="preserve">0 </v>
      </c>
      <c r="Q2990" s="646"/>
      <c r="R2990" s="536"/>
      <c r="S2990" s="536"/>
      <c r="T2990" s="536"/>
      <c r="U2990" s="536"/>
      <c r="V2990" s="536"/>
      <c r="W2990" s="683" t="str">
        <f t="shared" si="4528"/>
        <v>OK</v>
      </c>
      <c r="X2990" s="141"/>
      <c r="Y2990" s="141"/>
      <c r="Z2990" s="552"/>
      <c r="AA2990" s="552"/>
      <c r="AB2990" s="683" t="str">
        <f t="shared" si="4529"/>
        <v>OK</v>
      </c>
      <c r="AC2990" s="593"/>
      <c r="AD2990" s="530">
        <f t="shared" si="4530"/>
        <v>0</v>
      </c>
      <c r="AE2990" s="842">
        <f t="shared" si="4531"/>
        <v>0</v>
      </c>
      <c r="AF2990" s="931"/>
      <c r="AG2990" s="530">
        <f t="shared" si="4532"/>
        <v>-1560</v>
      </c>
      <c r="AH2990" s="530" t="str">
        <f t="shared" si="4533"/>
        <v xml:space="preserve">0 </v>
      </c>
      <c r="AI2990" s="641"/>
      <c r="AJ2990" s="537"/>
      <c r="AK2990" s="537"/>
      <c r="AL2990" s="537"/>
      <c r="AM2990" s="537"/>
      <c r="AN2990" s="537"/>
      <c r="AO2990" s="683" t="str">
        <f t="shared" si="4534"/>
        <v>OK</v>
      </c>
      <c r="AP2990" s="141"/>
      <c r="AQ2990" s="141"/>
      <c r="AR2990" s="552"/>
      <c r="AS2990" s="552"/>
      <c r="AT2990" s="683" t="str">
        <f t="shared" si="4535"/>
        <v>OK</v>
      </c>
      <c r="AU2990" s="593"/>
      <c r="AV2990" s="530">
        <f t="shared" si="4536"/>
        <v>0</v>
      </c>
      <c r="AW2990" s="842">
        <f t="shared" si="4537"/>
        <v>0</v>
      </c>
      <c r="AX2990" s="115">
        <f t="shared" si="4538"/>
        <v>1429</v>
      </c>
      <c r="AY2990" s="5">
        <f t="shared" si="4539"/>
        <v>0</v>
      </c>
      <c r="AZ2990" s="7">
        <f t="shared" si="4540"/>
        <v>-1429</v>
      </c>
      <c r="BA2990" s="335">
        <f t="shared" si="4541"/>
        <v>-1</v>
      </c>
      <c r="BB2990" s="23">
        <f t="shared" si="4542"/>
        <v>1560</v>
      </c>
      <c r="BC2990" s="5">
        <f t="shared" si="4543"/>
        <v>0</v>
      </c>
      <c r="BD2990" s="7">
        <f t="shared" si="4544"/>
        <v>-1560</v>
      </c>
      <c r="BE2990" s="335">
        <f t="shared" si="4545"/>
        <v>-1</v>
      </c>
      <c r="BG2990" s="826" t="str">
        <f t="shared" si="4546"/>
        <v>12.11</v>
      </c>
      <c r="BH2990" s="607" t="b">
        <f>COUNTIF('Codes SEC'!$B$2:$B$250,Ministres!BG2990)&gt;0</f>
        <v>1</v>
      </c>
    </row>
    <row r="2991" spans="1:60" ht="35.1" customHeight="1" x14ac:dyDescent="0.25">
      <c r="A2991" s="222" t="s">
        <v>6127</v>
      </c>
      <c r="B2991" s="112">
        <v>18</v>
      </c>
      <c r="C2991" s="116" t="s">
        <v>0</v>
      </c>
      <c r="D2991" s="620">
        <v>1000</v>
      </c>
      <c r="E2991" s="278"/>
      <c r="F2991" s="116">
        <v>12</v>
      </c>
      <c r="G2991" s="694">
        <v>1</v>
      </c>
      <c r="H2991" s="878" t="str">
        <f t="shared" si="4452"/>
        <v>115</v>
      </c>
      <c r="I2991" s="397" t="s">
        <v>3312</v>
      </c>
      <c r="J2991" s="380" t="s">
        <v>3092</v>
      </c>
      <c r="K2991" s="422" t="s">
        <v>655</v>
      </c>
      <c r="L2991" s="733">
        <v>67</v>
      </c>
      <c r="M2991" s="734">
        <v>67</v>
      </c>
      <c r="N2991" s="931"/>
      <c r="O2991" s="530">
        <f t="shared" si="4526"/>
        <v>-67</v>
      </c>
      <c r="P2991" s="530" t="str">
        <f t="shared" si="4527"/>
        <v xml:space="preserve">0 </v>
      </c>
      <c r="Q2991" s="646"/>
      <c r="R2991" s="536"/>
      <c r="S2991" s="536"/>
      <c r="T2991" s="536"/>
      <c r="U2991" s="536"/>
      <c r="V2991" s="536"/>
      <c r="W2991" s="683" t="str">
        <f t="shared" si="4528"/>
        <v>OK</v>
      </c>
      <c r="X2991" s="141"/>
      <c r="Y2991" s="141"/>
      <c r="Z2991" s="552"/>
      <c r="AA2991" s="552"/>
      <c r="AB2991" s="683" t="str">
        <f t="shared" si="4529"/>
        <v>OK</v>
      </c>
      <c r="AC2991" s="593"/>
      <c r="AD2991" s="530">
        <f t="shared" si="4530"/>
        <v>0</v>
      </c>
      <c r="AE2991" s="842">
        <f t="shared" si="4531"/>
        <v>0</v>
      </c>
      <c r="AF2991" s="931"/>
      <c r="AG2991" s="530">
        <f t="shared" si="4532"/>
        <v>-67</v>
      </c>
      <c r="AH2991" s="530" t="str">
        <f t="shared" si="4533"/>
        <v xml:space="preserve">0 </v>
      </c>
      <c r="AI2991" s="641"/>
      <c r="AJ2991" s="537"/>
      <c r="AK2991" s="537"/>
      <c r="AL2991" s="537"/>
      <c r="AM2991" s="537"/>
      <c r="AN2991" s="537"/>
      <c r="AO2991" s="683" t="str">
        <f t="shared" si="4534"/>
        <v>OK</v>
      </c>
      <c r="AP2991" s="141"/>
      <c r="AQ2991" s="141"/>
      <c r="AR2991" s="552"/>
      <c r="AS2991" s="552"/>
      <c r="AT2991" s="683" t="str">
        <f t="shared" si="4535"/>
        <v>OK</v>
      </c>
      <c r="AU2991" s="593"/>
      <c r="AV2991" s="530">
        <f t="shared" si="4536"/>
        <v>0</v>
      </c>
      <c r="AW2991" s="842">
        <f t="shared" si="4537"/>
        <v>0</v>
      </c>
      <c r="AX2991" s="115">
        <f t="shared" si="4538"/>
        <v>67</v>
      </c>
      <c r="AY2991" s="5">
        <f t="shared" si="4539"/>
        <v>0</v>
      </c>
      <c r="AZ2991" s="7">
        <f t="shared" si="4540"/>
        <v>-67</v>
      </c>
      <c r="BA2991" s="335">
        <f t="shared" si="4541"/>
        <v>-1</v>
      </c>
      <c r="BB2991" s="23">
        <f t="shared" si="4542"/>
        <v>67</v>
      </c>
      <c r="BC2991" s="5">
        <f t="shared" si="4543"/>
        <v>0</v>
      </c>
      <c r="BD2991" s="7">
        <f t="shared" si="4544"/>
        <v>-67</v>
      </c>
      <c r="BE2991" s="335">
        <f t="shared" si="4545"/>
        <v>-1</v>
      </c>
      <c r="BG2991" s="826" t="str">
        <f t="shared" si="4546"/>
        <v>21.50</v>
      </c>
      <c r="BH2991" s="607" t="b">
        <f>COUNTIF('Codes SEC'!$B$2:$B$250,Ministres!BG2991)&gt;0</f>
        <v>1</v>
      </c>
    </row>
    <row r="2992" spans="1:60" ht="35.1" customHeight="1" x14ac:dyDescent="0.25">
      <c r="A2992" s="222" t="s">
        <v>6127</v>
      </c>
      <c r="B2992" s="112">
        <v>18</v>
      </c>
      <c r="C2992" s="116" t="s">
        <v>0</v>
      </c>
      <c r="D2992" s="620">
        <v>1000</v>
      </c>
      <c r="E2992" s="278"/>
      <c r="F2992" s="116">
        <v>12</v>
      </c>
      <c r="G2992" s="694">
        <v>1</v>
      </c>
      <c r="H2992" s="878" t="str">
        <f t="shared" si="4452"/>
        <v>115</v>
      </c>
      <c r="I2992" s="397">
        <v>83122000</v>
      </c>
      <c r="J2992" s="380" t="s">
        <v>3984</v>
      </c>
      <c r="K2992" s="443" t="s">
        <v>5408</v>
      </c>
      <c r="L2992" s="733">
        <v>0</v>
      </c>
      <c r="M2992" s="734">
        <v>0</v>
      </c>
      <c r="N2992" s="931"/>
      <c r="O2992" s="530">
        <f t="shared" si="4526"/>
        <v>0</v>
      </c>
      <c r="P2992" s="530">
        <f t="shared" si="4527"/>
        <v>0</v>
      </c>
      <c r="Q2992" s="646"/>
      <c r="R2992" s="536"/>
      <c r="S2992" s="536"/>
      <c r="T2992" s="536"/>
      <c r="U2992" s="536"/>
      <c r="V2992" s="536"/>
      <c r="W2992" s="683" t="str">
        <f>IF(SUM(Q2992:V2992)=X2992,"OK",SUM(Q2992:V2992)-X2992)</f>
        <v>OK</v>
      </c>
      <c r="X2992" s="141"/>
      <c r="Y2992" s="141"/>
      <c r="Z2992" s="552"/>
      <c r="AA2992" s="552"/>
      <c r="AB2992" s="683" t="str">
        <f>IF(SUM(Z2992:AA2992)=AC2992,"OK",SUM(Z2992:AA2992)-AC2992)</f>
        <v>OK</v>
      </c>
      <c r="AC2992" s="593"/>
      <c r="AD2992" s="530">
        <f t="shared" si="4530"/>
        <v>0</v>
      </c>
      <c r="AE2992" s="842">
        <f t="shared" si="4531"/>
        <v>0</v>
      </c>
      <c r="AF2992" s="931"/>
      <c r="AG2992" s="530">
        <f t="shared" si="4532"/>
        <v>0</v>
      </c>
      <c r="AH2992" s="530">
        <f t="shared" si="4533"/>
        <v>0</v>
      </c>
      <c r="AI2992" s="641"/>
      <c r="AJ2992" s="537"/>
      <c r="AK2992" s="537"/>
      <c r="AL2992" s="537"/>
      <c r="AM2992" s="537"/>
      <c r="AN2992" s="537"/>
      <c r="AO2992" s="683" t="str">
        <f>IF(SUM(AI2992:AN2992)=AP2992,"OK",SUM(AI2992:AN2992)-AP2992)</f>
        <v>OK</v>
      </c>
      <c r="AP2992" s="141"/>
      <c r="AQ2992" s="141"/>
      <c r="AR2992" s="552"/>
      <c r="AS2992" s="552"/>
      <c r="AT2992" s="683" t="str">
        <f>IF(SUM(AR2992:AS2992)=AU2992,"OK",SUM(AR2992:AS2992)-AU2992)</f>
        <v>OK</v>
      </c>
      <c r="AU2992" s="593"/>
      <c r="AV2992" s="530">
        <f t="shared" si="4536"/>
        <v>0</v>
      </c>
      <c r="AW2992" s="842">
        <f t="shared" si="4537"/>
        <v>0</v>
      </c>
      <c r="AX2992" s="115">
        <f t="shared" si="4538"/>
        <v>0</v>
      </c>
      <c r="AY2992" s="5">
        <f t="shared" si="4539"/>
        <v>0</v>
      </c>
      <c r="AZ2992" s="7">
        <f>AY2992-AX2992</f>
        <v>0</v>
      </c>
      <c r="BA2992" s="335" t="e">
        <f>AZ2992/AX2992</f>
        <v>#DIV/0!</v>
      </c>
      <c r="BB2992" s="23">
        <f t="shared" si="4542"/>
        <v>0</v>
      </c>
      <c r="BC2992" s="5">
        <f>AW2992</f>
        <v>0</v>
      </c>
      <c r="BD2992" s="7">
        <f>BC2992-BB2992</f>
        <v>0</v>
      </c>
      <c r="BE2992" s="335" t="e">
        <f>BD2992/BB2992</f>
        <v>#DIV/0!</v>
      </c>
      <c r="BG2992" s="826" t="str">
        <f t="shared" si="4546"/>
        <v>31.22</v>
      </c>
      <c r="BH2992" s="607" t="b">
        <f>COUNTIF('Codes SEC'!$B$2:$B$250,Ministres!BG2992)&gt;0</f>
        <v>1</v>
      </c>
    </row>
    <row r="2993" spans="1:66" ht="35.1" customHeight="1" x14ac:dyDescent="0.25">
      <c r="A2993" s="222" t="s">
        <v>6127</v>
      </c>
      <c r="B2993" s="112">
        <v>18</v>
      </c>
      <c r="C2993" s="116" t="s">
        <v>0</v>
      </c>
      <c r="D2993" s="620">
        <v>1000</v>
      </c>
      <c r="E2993" s="278"/>
      <c r="F2993" s="116">
        <v>12</v>
      </c>
      <c r="G2993" s="694">
        <v>1</v>
      </c>
      <c r="H2993" s="878" t="str">
        <f t="shared" si="4452"/>
        <v>115</v>
      </c>
      <c r="I2993" s="397" t="s">
        <v>3263</v>
      </c>
      <c r="J2993" s="380" t="s">
        <v>3093</v>
      </c>
      <c r="K2993" s="422" t="s">
        <v>656</v>
      </c>
      <c r="L2993" s="733">
        <v>1620</v>
      </c>
      <c r="M2993" s="734">
        <v>1900</v>
      </c>
      <c r="N2993" s="931"/>
      <c r="O2993" s="530">
        <f t="shared" si="4526"/>
        <v>-1620</v>
      </c>
      <c r="P2993" s="530" t="str">
        <f t="shared" si="4527"/>
        <v xml:space="preserve">0 </v>
      </c>
      <c r="Q2993" s="646"/>
      <c r="R2993" s="536"/>
      <c r="S2993" s="536"/>
      <c r="T2993" s="536"/>
      <c r="U2993" s="536"/>
      <c r="V2993" s="536"/>
      <c r="W2993" s="683" t="str">
        <f t="shared" si="4528"/>
        <v>OK</v>
      </c>
      <c r="X2993" s="141"/>
      <c r="Y2993" s="141"/>
      <c r="Z2993" s="552"/>
      <c r="AA2993" s="552"/>
      <c r="AB2993" s="683" t="str">
        <f t="shared" si="4529"/>
        <v>OK</v>
      </c>
      <c r="AC2993" s="593"/>
      <c r="AD2993" s="530">
        <f t="shared" si="4530"/>
        <v>0</v>
      </c>
      <c r="AE2993" s="842">
        <f t="shared" si="4531"/>
        <v>0</v>
      </c>
      <c r="AF2993" s="931"/>
      <c r="AG2993" s="530">
        <f t="shared" si="4532"/>
        <v>-1900</v>
      </c>
      <c r="AH2993" s="530" t="str">
        <f t="shared" si="4533"/>
        <v xml:space="preserve">0 </v>
      </c>
      <c r="AI2993" s="641"/>
      <c r="AJ2993" s="537"/>
      <c r="AK2993" s="537"/>
      <c r="AL2993" s="537"/>
      <c r="AM2993" s="537"/>
      <c r="AN2993" s="537"/>
      <c r="AO2993" s="683" t="str">
        <f t="shared" si="4534"/>
        <v>OK</v>
      </c>
      <c r="AP2993" s="141"/>
      <c r="AQ2993" s="141"/>
      <c r="AR2993" s="552"/>
      <c r="AS2993" s="552"/>
      <c r="AT2993" s="683" t="str">
        <f t="shared" si="4535"/>
        <v>OK</v>
      </c>
      <c r="AU2993" s="593"/>
      <c r="AV2993" s="530">
        <f t="shared" si="4536"/>
        <v>0</v>
      </c>
      <c r="AW2993" s="842">
        <f t="shared" si="4537"/>
        <v>0</v>
      </c>
      <c r="AX2993" s="115">
        <f t="shared" si="4538"/>
        <v>1620</v>
      </c>
      <c r="AY2993" s="5">
        <f t="shared" si="4539"/>
        <v>0</v>
      </c>
      <c r="AZ2993" s="7">
        <f t="shared" si="4540"/>
        <v>-1620</v>
      </c>
      <c r="BA2993" s="335">
        <f t="shared" si="4541"/>
        <v>-1</v>
      </c>
      <c r="BB2993" s="23">
        <f t="shared" si="4542"/>
        <v>1900</v>
      </c>
      <c r="BC2993" s="5">
        <f t="shared" si="4543"/>
        <v>0</v>
      </c>
      <c r="BD2993" s="7">
        <f t="shared" si="4544"/>
        <v>-1900</v>
      </c>
      <c r="BE2993" s="335">
        <f t="shared" si="4545"/>
        <v>-1</v>
      </c>
      <c r="BG2993" s="826" t="str">
        <f t="shared" si="4546"/>
        <v>31.32</v>
      </c>
      <c r="BH2993" s="607" t="b">
        <f>COUNTIF('Codes SEC'!$B$2:$B$250,Ministres!BG2993)&gt;0</f>
        <v>1</v>
      </c>
    </row>
    <row r="2994" spans="1:66" ht="35.1" customHeight="1" x14ac:dyDescent="0.25">
      <c r="A2994" s="222" t="s">
        <v>6127</v>
      </c>
      <c r="B2994" s="112">
        <v>18</v>
      </c>
      <c r="C2994" s="116" t="s">
        <v>0</v>
      </c>
      <c r="D2994" s="620">
        <v>1000</v>
      </c>
      <c r="E2994" s="278"/>
      <c r="F2994" s="116">
        <v>12</v>
      </c>
      <c r="G2994" s="694">
        <v>1</v>
      </c>
      <c r="H2994" s="878" t="str">
        <f t="shared" ref="H2994:H3057" si="4547">LEFT(J2994,3)</f>
        <v>115</v>
      </c>
      <c r="I2994" s="397" t="s">
        <v>3264</v>
      </c>
      <c r="J2994" s="380" t="s">
        <v>3094</v>
      </c>
      <c r="K2994" s="422" t="s">
        <v>657</v>
      </c>
      <c r="L2994" s="733">
        <v>1556</v>
      </c>
      <c r="M2994" s="734">
        <v>900</v>
      </c>
      <c r="N2994" s="931"/>
      <c r="O2994" s="530">
        <f t="shared" si="4526"/>
        <v>-1556</v>
      </c>
      <c r="P2994" s="530" t="str">
        <f t="shared" si="4527"/>
        <v xml:space="preserve">0 </v>
      </c>
      <c r="Q2994" s="646"/>
      <c r="R2994" s="536"/>
      <c r="S2994" s="536"/>
      <c r="T2994" s="536"/>
      <c r="U2994" s="536"/>
      <c r="V2994" s="536"/>
      <c r="W2994" s="683" t="str">
        <f t="shared" si="4528"/>
        <v>OK</v>
      </c>
      <c r="X2994" s="141"/>
      <c r="Y2994" s="141"/>
      <c r="Z2994" s="552"/>
      <c r="AA2994" s="552"/>
      <c r="AB2994" s="683" t="str">
        <f t="shared" si="4529"/>
        <v>OK</v>
      </c>
      <c r="AC2994" s="593"/>
      <c r="AD2994" s="530">
        <f t="shared" si="4530"/>
        <v>0</v>
      </c>
      <c r="AE2994" s="842">
        <f t="shared" si="4531"/>
        <v>0</v>
      </c>
      <c r="AF2994" s="931"/>
      <c r="AG2994" s="530">
        <f t="shared" si="4532"/>
        <v>-900</v>
      </c>
      <c r="AH2994" s="530" t="str">
        <f t="shared" si="4533"/>
        <v xml:space="preserve">0 </v>
      </c>
      <c r="AI2994" s="641"/>
      <c r="AJ2994" s="537"/>
      <c r="AK2994" s="537"/>
      <c r="AL2994" s="537"/>
      <c r="AM2994" s="537"/>
      <c r="AN2994" s="537"/>
      <c r="AO2994" s="683" t="str">
        <f t="shared" si="4534"/>
        <v>OK</v>
      </c>
      <c r="AP2994" s="141"/>
      <c r="AQ2994" s="141"/>
      <c r="AR2994" s="552"/>
      <c r="AS2994" s="552"/>
      <c r="AT2994" s="683" t="str">
        <f t="shared" si="4535"/>
        <v>OK</v>
      </c>
      <c r="AU2994" s="593"/>
      <c r="AV2994" s="530">
        <f t="shared" si="4536"/>
        <v>0</v>
      </c>
      <c r="AW2994" s="842">
        <f t="shared" si="4537"/>
        <v>0</v>
      </c>
      <c r="AX2994" s="115">
        <f t="shared" si="4538"/>
        <v>1556</v>
      </c>
      <c r="AY2994" s="5">
        <f t="shared" si="4539"/>
        <v>0</v>
      </c>
      <c r="AZ2994" s="7">
        <f t="shared" si="4540"/>
        <v>-1556</v>
      </c>
      <c r="BA2994" s="335">
        <f t="shared" si="4541"/>
        <v>-1</v>
      </c>
      <c r="BB2994" s="23">
        <f t="shared" si="4542"/>
        <v>900</v>
      </c>
      <c r="BC2994" s="5">
        <f t="shared" si="4543"/>
        <v>0</v>
      </c>
      <c r="BD2994" s="7">
        <f t="shared" si="4544"/>
        <v>-900</v>
      </c>
      <c r="BE2994" s="335">
        <f t="shared" si="4545"/>
        <v>-1</v>
      </c>
      <c r="BG2994" s="826" t="str">
        <f t="shared" si="4546"/>
        <v>33.00</v>
      </c>
      <c r="BH2994" s="607" t="b">
        <f>COUNTIF('Codes SEC'!$B$2:$B$250,Ministres!BG2994)&gt;0</f>
        <v>1</v>
      </c>
    </row>
    <row r="2995" spans="1:66" ht="35.1" customHeight="1" x14ac:dyDescent="0.25">
      <c r="A2995" s="222" t="s">
        <v>6127</v>
      </c>
      <c r="B2995" s="112">
        <v>18</v>
      </c>
      <c r="C2995" s="116" t="s">
        <v>0</v>
      </c>
      <c r="D2995" s="620">
        <v>1000</v>
      </c>
      <c r="E2995" s="278"/>
      <c r="F2995" s="116">
        <v>12</v>
      </c>
      <c r="G2995" s="694">
        <v>1</v>
      </c>
      <c r="H2995" s="878" t="str">
        <f t="shared" si="4547"/>
        <v>115</v>
      </c>
      <c r="I2995" s="397" t="s">
        <v>3264</v>
      </c>
      <c r="J2995" s="380" t="s">
        <v>3095</v>
      </c>
      <c r="K2995" s="422" t="s">
        <v>3912</v>
      </c>
      <c r="L2995" s="733">
        <v>52</v>
      </c>
      <c r="M2995" s="734">
        <v>52</v>
      </c>
      <c r="N2995" s="931"/>
      <c r="O2995" s="530">
        <f t="shared" si="4526"/>
        <v>-52</v>
      </c>
      <c r="P2995" s="530" t="str">
        <f t="shared" si="4527"/>
        <v xml:space="preserve">0 </v>
      </c>
      <c r="Q2995" s="646"/>
      <c r="R2995" s="536"/>
      <c r="S2995" s="536"/>
      <c r="T2995" s="536"/>
      <c r="U2995" s="536"/>
      <c r="V2995" s="536"/>
      <c r="W2995" s="683" t="str">
        <f t="shared" si="4528"/>
        <v>OK</v>
      </c>
      <c r="X2995" s="141"/>
      <c r="Y2995" s="141"/>
      <c r="Z2995" s="552"/>
      <c r="AA2995" s="552"/>
      <c r="AB2995" s="683" t="str">
        <f t="shared" si="4529"/>
        <v>OK</v>
      </c>
      <c r="AC2995" s="593"/>
      <c r="AD2995" s="530">
        <f t="shared" si="4530"/>
        <v>0</v>
      </c>
      <c r="AE2995" s="842">
        <f t="shared" si="4531"/>
        <v>0</v>
      </c>
      <c r="AF2995" s="931"/>
      <c r="AG2995" s="530">
        <f t="shared" si="4532"/>
        <v>-52</v>
      </c>
      <c r="AH2995" s="530" t="str">
        <f t="shared" si="4533"/>
        <v xml:space="preserve">0 </v>
      </c>
      <c r="AI2995" s="641"/>
      <c r="AJ2995" s="537"/>
      <c r="AK2995" s="537"/>
      <c r="AL2995" s="537"/>
      <c r="AM2995" s="537"/>
      <c r="AN2995" s="537"/>
      <c r="AO2995" s="683" t="str">
        <f t="shared" si="4534"/>
        <v>OK</v>
      </c>
      <c r="AP2995" s="141"/>
      <c r="AQ2995" s="141"/>
      <c r="AR2995" s="552"/>
      <c r="AS2995" s="552"/>
      <c r="AT2995" s="683" t="str">
        <f t="shared" si="4535"/>
        <v>OK</v>
      </c>
      <c r="AU2995" s="593"/>
      <c r="AV2995" s="530">
        <f t="shared" si="4536"/>
        <v>0</v>
      </c>
      <c r="AW2995" s="842">
        <f t="shared" si="4537"/>
        <v>0</v>
      </c>
      <c r="AX2995" s="115">
        <f t="shared" si="4538"/>
        <v>52</v>
      </c>
      <c r="AY2995" s="5">
        <f t="shared" si="4539"/>
        <v>0</v>
      </c>
      <c r="AZ2995" s="7">
        <f t="shared" si="4540"/>
        <v>-52</v>
      </c>
      <c r="BA2995" s="335">
        <f t="shared" si="4541"/>
        <v>-1</v>
      </c>
      <c r="BB2995" s="23">
        <f t="shared" si="4542"/>
        <v>52</v>
      </c>
      <c r="BC2995" s="5">
        <f t="shared" si="4543"/>
        <v>0</v>
      </c>
      <c r="BD2995" s="7">
        <f t="shared" si="4544"/>
        <v>-52</v>
      </c>
      <c r="BE2995" s="335">
        <f t="shared" si="4545"/>
        <v>-1</v>
      </c>
      <c r="BG2995" s="826" t="str">
        <f t="shared" si="4546"/>
        <v>33.00</v>
      </c>
      <c r="BH2995" s="607" t="b">
        <f>COUNTIF('Codes SEC'!$B$2:$B$250,Ministres!BG2995)&gt;0</f>
        <v>1</v>
      </c>
    </row>
    <row r="2996" spans="1:66" ht="35.1" customHeight="1" x14ac:dyDescent="0.25">
      <c r="A2996" s="21" t="s">
        <v>6127</v>
      </c>
      <c r="B2996" s="112">
        <v>18</v>
      </c>
      <c r="C2996" s="116" t="s">
        <v>0</v>
      </c>
      <c r="D2996" s="620">
        <v>1000</v>
      </c>
      <c r="E2996" s="278"/>
      <c r="F2996" s="116">
        <v>12</v>
      </c>
      <c r="G2996" s="694">
        <v>1</v>
      </c>
      <c r="H2996" s="878" t="str">
        <f t="shared" si="4547"/>
        <v>115</v>
      </c>
      <c r="I2996" s="397" t="s">
        <v>3260</v>
      </c>
      <c r="J2996" s="380" t="s">
        <v>3096</v>
      </c>
      <c r="K2996" s="422" t="s">
        <v>658</v>
      </c>
      <c r="L2996" s="733">
        <v>0</v>
      </c>
      <c r="M2996" s="734">
        <v>30</v>
      </c>
      <c r="N2996" s="931"/>
      <c r="O2996" s="530">
        <f t="shared" si="4526"/>
        <v>0</v>
      </c>
      <c r="P2996" s="530">
        <f t="shared" si="4527"/>
        <v>0</v>
      </c>
      <c r="Q2996" s="646"/>
      <c r="R2996" s="536"/>
      <c r="S2996" s="536"/>
      <c r="T2996" s="536"/>
      <c r="U2996" s="536"/>
      <c r="V2996" s="536"/>
      <c r="W2996" s="683" t="str">
        <f t="shared" si="4528"/>
        <v>OK</v>
      </c>
      <c r="X2996" s="141"/>
      <c r="Y2996" s="141"/>
      <c r="Z2996" s="552"/>
      <c r="AA2996" s="552"/>
      <c r="AB2996" s="683" t="str">
        <f t="shared" si="4529"/>
        <v>OK</v>
      </c>
      <c r="AC2996" s="593"/>
      <c r="AD2996" s="530">
        <f t="shared" si="4530"/>
        <v>0</v>
      </c>
      <c r="AE2996" s="842">
        <f t="shared" si="4531"/>
        <v>0</v>
      </c>
      <c r="AF2996" s="931"/>
      <c r="AG2996" s="530">
        <f t="shared" si="4532"/>
        <v>-30</v>
      </c>
      <c r="AH2996" s="530" t="str">
        <f t="shared" si="4533"/>
        <v xml:space="preserve">0 </v>
      </c>
      <c r="AI2996" s="641"/>
      <c r="AJ2996" s="537"/>
      <c r="AK2996" s="537"/>
      <c r="AL2996" s="537"/>
      <c r="AM2996" s="537"/>
      <c r="AN2996" s="537"/>
      <c r="AO2996" s="683" t="str">
        <f t="shared" si="4534"/>
        <v>OK</v>
      </c>
      <c r="AP2996" s="141"/>
      <c r="AQ2996" s="141"/>
      <c r="AR2996" s="552"/>
      <c r="AS2996" s="552"/>
      <c r="AT2996" s="683" t="str">
        <f t="shared" si="4535"/>
        <v>OK</v>
      </c>
      <c r="AU2996" s="593"/>
      <c r="AV2996" s="530">
        <f t="shared" si="4536"/>
        <v>0</v>
      </c>
      <c r="AW2996" s="842">
        <f t="shared" si="4537"/>
        <v>0</v>
      </c>
      <c r="AX2996" s="115">
        <f t="shared" si="4538"/>
        <v>0</v>
      </c>
      <c r="AY2996" s="5">
        <f t="shared" si="4539"/>
        <v>0</v>
      </c>
      <c r="AZ2996" s="7">
        <f t="shared" si="4540"/>
        <v>0</v>
      </c>
      <c r="BA2996" s="335" t="e">
        <f t="shared" si="4541"/>
        <v>#DIV/0!</v>
      </c>
      <c r="BB2996" s="23">
        <f t="shared" si="4542"/>
        <v>30</v>
      </c>
      <c r="BC2996" s="5">
        <f t="shared" si="4543"/>
        <v>0</v>
      </c>
      <c r="BD2996" s="7">
        <f t="shared" si="4544"/>
        <v>-30</v>
      </c>
      <c r="BE2996" s="335">
        <f t="shared" si="4545"/>
        <v>-1</v>
      </c>
      <c r="BG2996" s="826" t="str">
        <f t="shared" si="4546"/>
        <v>41.40</v>
      </c>
      <c r="BH2996" s="607" t="b">
        <f>COUNTIF('Codes SEC'!$B$2:$B$250,Ministres!BG2996)&gt;0</f>
        <v>1</v>
      </c>
    </row>
    <row r="2997" spans="1:66" ht="35.1" customHeight="1" x14ac:dyDescent="0.25">
      <c r="A2997" s="222" t="s">
        <v>6127</v>
      </c>
      <c r="B2997" s="112">
        <v>18</v>
      </c>
      <c r="C2997" s="116" t="s">
        <v>0</v>
      </c>
      <c r="D2997" s="620">
        <v>1000</v>
      </c>
      <c r="E2997" s="278"/>
      <c r="F2997" s="116">
        <v>5</v>
      </c>
      <c r="G2997" s="694">
        <v>3</v>
      </c>
      <c r="H2997" s="878" t="str">
        <f t="shared" si="4547"/>
        <v>115</v>
      </c>
      <c r="I2997" s="397" t="s">
        <v>3260</v>
      </c>
      <c r="J2997" s="380" t="s">
        <v>3097</v>
      </c>
      <c r="K2997" s="422" t="s">
        <v>659</v>
      </c>
      <c r="L2997" s="733">
        <v>6863</v>
      </c>
      <c r="M2997" s="734">
        <v>6863</v>
      </c>
      <c r="N2997" s="931"/>
      <c r="O2997" s="530">
        <f t="shared" si="4526"/>
        <v>-6863</v>
      </c>
      <c r="P2997" s="530" t="str">
        <f t="shared" si="4527"/>
        <v xml:space="preserve">0 </v>
      </c>
      <c r="Q2997" s="646"/>
      <c r="R2997" s="536"/>
      <c r="S2997" s="536"/>
      <c r="T2997" s="536"/>
      <c r="U2997" s="536"/>
      <c r="V2997" s="536"/>
      <c r="W2997" s="683" t="str">
        <f t="shared" si="4528"/>
        <v>OK</v>
      </c>
      <c r="X2997" s="141"/>
      <c r="Y2997" s="141"/>
      <c r="Z2997" s="552"/>
      <c r="AA2997" s="552"/>
      <c r="AB2997" s="683" t="str">
        <f t="shared" si="4529"/>
        <v>OK</v>
      </c>
      <c r="AC2997" s="593"/>
      <c r="AD2997" s="530">
        <f t="shared" si="4530"/>
        <v>0</v>
      </c>
      <c r="AE2997" s="842">
        <f t="shared" si="4531"/>
        <v>0</v>
      </c>
      <c r="AF2997" s="931"/>
      <c r="AG2997" s="530">
        <f t="shared" si="4532"/>
        <v>-6863</v>
      </c>
      <c r="AH2997" s="530" t="str">
        <f t="shared" si="4533"/>
        <v xml:space="preserve">0 </v>
      </c>
      <c r="AI2997" s="641"/>
      <c r="AJ2997" s="537"/>
      <c r="AK2997" s="537"/>
      <c r="AL2997" s="537"/>
      <c r="AM2997" s="537"/>
      <c r="AN2997" s="537"/>
      <c r="AO2997" s="683" t="str">
        <f t="shared" si="4534"/>
        <v>OK</v>
      </c>
      <c r="AP2997" s="141"/>
      <c r="AQ2997" s="141"/>
      <c r="AR2997" s="552"/>
      <c r="AS2997" s="552"/>
      <c r="AT2997" s="683" t="str">
        <f t="shared" si="4535"/>
        <v>OK</v>
      </c>
      <c r="AU2997" s="593"/>
      <c r="AV2997" s="530">
        <f t="shared" si="4536"/>
        <v>0</v>
      </c>
      <c r="AW2997" s="842">
        <f t="shared" si="4537"/>
        <v>0</v>
      </c>
      <c r="AX2997" s="115">
        <f t="shared" si="4538"/>
        <v>6863</v>
      </c>
      <c r="AY2997" s="5">
        <f t="shared" si="4539"/>
        <v>0</v>
      </c>
      <c r="AZ2997" s="7">
        <f t="shared" si="4540"/>
        <v>-6863</v>
      </c>
      <c r="BA2997" s="335">
        <f t="shared" si="4541"/>
        <v>-1</v>
      </c>
      <c r="BB2997" s="23">
        <f t="shared" si="4542"/>
        <v>6863</v>
      </c>
      <c r="BC2997" s="5">
        <f t="shared" si="4543"/>
        <v>0</v>
      </c>
      <c r="BD2997" s="7">
        <f t="shared" si="4544"/>
        <v>-6863</v>
      </c>
      <c r="BE2997" s="335">
        <f t="shared" si="4545"/>
        <v>-1</v>
      </c>
      <c r="BG2997" s="826" t="str">
        <f t="shared" si="4546"/>
        <v>41.40</v>
      </c>
      <c r="BH2997" s="607" t="b">
        <f>COUNTIF('Codes SEC'!$B$2:$B$250,Ministres!BG2997)&gt;0</f>
        <v>1</v>
      </c>
    </row>
    <row r="2998" spans="1:66" ht="35.1" customHeight="1" x14ac:dyDescent="0.25">
      <c r="A2998" s="222" t="s">
        <v>6127</v>
      </c>
      <c r="B2998" s="112">
        <v>18</v>
      </c>
      <c r="C2998" s="116" t="s">
        <v>0</v>
      </c>
      <c r="D2998" s="620">
        <v>1000</v>
      </c>
      <c r="E2998" s="278"/>
      <c r="F2998" s="116">
        <v>12</v>
      </c>
      <c r="G2998" s="694">
        <v>1</v>
      </c>
      <c r="H2998" s="878" t="str">
        <f t="shared" si="4547"/>
        <v>115</v>
      </c>
      <c r="I2998" s="397" t="s">
        <v>3260</v>
      </c>
      <c r="J2998" s="380" t="s">
        <v>3098</v>
      </c>
      <c r="K2998" s="422" t="s">
        <v>660</v>
      </c>
      <c r="L2998" s="733">
        <v>3600</v>
      </c>
      <c r="M2998" s="734">
        <v>1897</v>
      </c>
      <c r="N2998" s="931"/>
      <c r="O2998" s="530">
        <f t="shared" si="4526"/>
        <v>-3600</v>
      </c>
      <c r="P2998" s="530" t="str">
        <f t="shared" si="4527"/>
        <v xml:space="preserve">0 </v>
      </c>
      <c r="Q2998" s="646"/>
      <c r="R2998" s="536"/>
      <c r="S2998" s="536"/>
      <c r="T2998" s="536"/>
      <c r="U2998" s="536"/>
      <c r="V2998" s="536"/>
      <c r="W2998" s="683" t="str">
        <f t="shared" si="4528"/>
        <v>OK</v>
      </c>
      <c r="X2998" s="141"/>
      <c r="Y2998" s="141"/>
      <c r="Z2998" s="552"/>
      <c r="AA2998" s="552"/>
      <c r="AB2998" s="683" t="str">
        <f t="shared" si="4529"/>
        <v>OK</v>
      </c>
      <c r="AC2998" s="593"/>
      <c r="AD2998" s="530">
        <f t="shared" si="4530"/>
        <v>0</v>
      </c>
      <c r="AE2998" s="842">
        <f t="shared" si="4531"/>
        <v>0</v>
      </c>
      <c r="AF2998" s="931"/>
      <c r="AG2998" s="530">
        <f t="shared" si="4532"/>
        <v>-1897</v>
      </c>
      <c r="AH2998" s="530" t="str">
        <f t="shared" si="4533"/>
        <v xml:space="preserve">0 </v>
      </c>
      <c r="AI2998" s="641"/>
      <c r="AJ2998" s="537"/>
      <c r="AK2998" s="537"/>
      <c r="AL2998" s="537"/>
      <c r="AM2998" s="537"/>
      <c r="AN2998" s="537"/>
      <c r="AO2998" s="683" t="str">
        <f t="shared" si="4534"/>
        <v>OK</v>
      </c>
      <c r="AP2998" s="141"/>
      <c r="AQ2998" s="141"/>
      <c r="AR2998" s="552"/>
      <c r="AS2998" s="552"/>
      <c r="AT2998" s="683" t="str">
        <f t="shared" si="4535"/>
        <v>OK</v>
      </c>
      <c r="AU2998" s="593"/>
      <c r="AV2998" s="530">
        <f t="shared" si="4536"/>
        <v>0</v>
      </c>
      <c r="AW2998" s="842">
        <f t="shared" si="4537"/>
        <v>0</v>
      </c>
      <c r="AX2998" s="115">
        <f t="shared" si="4538"/>
        <v>3600</v>
      </c>
      <c r="AY2998" s="5">
        <f t="shared" si="4539"/>
        <v>0</v>
      </c>
      <c r="AZ2998" s="7">
        <f t="shared" si="4540"/>
        <v>-3600</v>
      </c>
      <c r="BA2998" s="335">
        <f t="shared" si="4541"/>
        <v>-1</v>
      </c>
      <c r="BB2998" s="23">
        <f t="shared" si="4542"/>
        <v>1897</v>
      </c>
      <c r="BC2998" s="5">
        <f t="shared" si="4543"/>
        <v>0</v>
      </c>
      <c r="BD2998" s="7">
        <f t="shared" si="4544"/>
        <v>-1897</v>
      </c>
      <c r="BE2998" s="335">
        <f t="shared" si="4545"/>
        <v>-1</v>
      </c>
      <c r="BG2998" s="826" t="str">
        <f t="shared" si="4546"/>
        <v>41.40</v>
      </c>
      <c r="BH2998" s="607" t="b">
        <f>COUNTIF('Codes SEC'!$B$2:$B$250,Ministres!BG2998)&gt;0</f>
        <v>1</v>
      </c>
    </row>
    <row r="2999" spans="1:66" s="27" customFormat="1" ht="35.1" customHeight="1" x14ac:dyDescent="0.25">
      <c r="A2999" s="222" t="s">
        <v>6127</v>
      </c>
      <c r="B2999" s="112">
        <v>18</v>
      </c>
      <c r="C2999" s="116" t="s">
        <v>0</v>
      </c>
      <c r="D2999" s="620">
        <v>1000</v>
      </c>
      <c r="E2999" s="278"/>
      <c r="F2999" s="116">
        <v>12</v>
      </c>
      <c r="G2999" s="694">
        <v>1</v>
      </c>
      <c r="H2999" s="878" t="str">
        <f t="shared" si="4547"/>
        <v>115</v>
      </c>
      <c r="I2999" s="397" t="s">
        <v>3274</v>
      </c>
      <c r="J2999" s="380" t="s">
        <v>3101</v>
      </c>
      <c r="K2999" s="422" t="s">
        <v>5410</v>
      </c>
      <c r="L2999" s="733">
        <v>0</v>
      </c>
      <c r="M2999" s="734">
        <v>0</v>
      </c>
      <c r="N2999" s="931"/>
      <c r="O2999" s="530">
        <f t="shared" si="4526"/>
        <v>0</v>
      </c>
      <c r="P2999" s="530">
        <f t="shared" si="4527"/>
        <v>0</v>
      </c>
      <c r="Q2999" s="646"/>
      <c r="R2999" s="536"/>
      <c r="S2999" s="536"/>
      <c r="T2999" s="536"/>
      <c r="U2999" s="536"/>
      <c r="V2999" s="536"/>
      <c r="W2999" s="683" t="str">
        <f t="shared" si="4528"/>
        <v>OK</v>
      </c>
      <c r="X2999" s="141"/>
      <c r="Y2999" s="141"/>
      <c r="Z2999" s="552"/>
      <c r="AA2999" s="552"/>
      <c r="AB2999" s="683" t="str">
        <f t="shared" si="4529"/>
        <v>OK</v>
      </c>
      <c r="AC2999" s="593"/>
      <c r="AD2999" s="530">
        <f t="shared" si="4530"/>
        <v>0</v>
      </c>
      <c r="AE2999" s="842">
        <f t="shared" si="4531"/>
        <v>0</v>
      </c>
      <c r="AF2999" s="931"/>
      <c r="AG2999" s="530">
        <f t="shared" si="4532"/>
        <v>0</v>
      </c>
      <c r="AH2999" s="530">
        <f t="shared" si="4533"/>
        <v>0</v>
      </c>
      <c r="AI2999" s="641"/>
      <c r="AJ2999" s="537"/>
      <c r="AK2999" s="537"/>
      <c r="AL2999" s="537"/>
      <c r="AM2999" s="537"/>
      <c r="AN2999" s="537"/>
      <c r="AO2999" s="683" t="str">
        <f t="shared" si="4534"/>
        <v>OK</v>
      </c>
      <c r="AP2999" s="141"/>
      <c r="AQ2999" s="141"/>
      <c r="AR2999" s="552"/>
      <c r="AS2999" s="552"/>
      <c r="AT2999" s="683" t="str">
        <f t="shared" si="4535"/>
        <v>OK</v>
      </c>
      <c r="AU2999" s="593"/>
      <c r="AV2999" s="530">
        <f t="shared" si="4536"/>
        <v>0</v>
      </c>
      <c r="AW2999" s="842">
        <f t="shared" si="4537"/>
        <v>0</v>
      </c>
      <c r="AX2999" s="115">
        <f t="shared" si="4538"/>
        <v>0</v>
      </c>
      <c r="AY2999" s="5">
        <f t="shared" si="4539"/>
        <v>0</v>
      </c>
      <c r="AZ2999" s="7">
        <f t="shared" si="4540"/>
        <v>0</v>
      </c>
      <c r="BA2999" s="335" t="e">
        <f t="shared" si="4541"/>
        <v>#DIV/0!</v>
      </c>
      <c r="BB2999" s="23">
        <f t="shared" si="4542"/>
        <v>0</v>
      </c>
      <c r="BC2999" s="5">
        <f t="shared" si="4543"/>
        <v>0</v>
      </c>
      <c r="BD2999" s="7">
        <f t="shared" si="4544"/>
        <v>0</v>
      </c>
      <c r="BE2999" s="335" t="e">
        <f t="shared" si="4545"/>
        <v>#DIV/0!</v>
      </c>
      <c r="BF2999" s="41"/>
      <c r="BG2999" s="826" t="str">
        <f t="shared" si="4546"/>
        <v>43.12</v>
      </c>
      <c r="BH2999" s="607" t="b">
        <f>COUNTIF('Codes SEC'!$B$2:$B$250,Ministres!BG2999)&gt;0</f>
        <v>1</v>
      </c>
      <c r="BI2999" s="40"/>
      <c r="BJ2999" s="40"/>
      <c r="BK2999" s="40"/>
      <c r="BL2999" s="40"/>
      <c r="BM2999" s="40"/>
      <c r="BN2999" s="40"/>
    </row>
    <row r="3000" spans="1:66" ht="35.1" customHeight="1" x14ac:dyDescent="0.25">
      <c r="A3000" s="222" t="s">
        <v>6127</v>
      </c>
      <c r="B3000" s="112">
        <v>18</v>
      </c>
      <c r="C3000" s="116" t="s">
        <v>0</v>
      </c>
      <c r="D3000" s="620">
        <v>1000</v>
      </c>
      <c r="E3000" s="278"/>
      <c r="F3000" s="116">
        <v>12</v>
      </c>
      <c r="G3000" s="694">
        <v>1</v>
      </c>
      <c r="H3000" s="878" t="str">
        <f t="shared" si="4547"/>
        <v>115</v>
      </c>
      <c r="I3000" s="397" t="s">
        <v>3274</v>
      </c>
      <c r="J3000" s="380" t="s">
        <v>3104</v>
      </c>
      <c r="K3000" s="422" t="s">
        <v>662</v>
      </c>
      <c r="L3000" s="733">
        <v>25</v>
      </c>
      <c r="M3000" s="734">
        <v>25</v>
      </c>
      <c r="N3000" s="931"/>
      <c r="O3000" s="530">
        <f t="shared" si="4526"/>
        <v>-25</v>
      </c>
      <c r="P3000" s="530" t="str">
        <f t="shared" si="4527"/>
        <v xml:space="preserve">0 </v>
      </c>
      <c r="Q3000" s="646"/>
      <c r="R3000" s="536"/>
      <c r="S3000" s="536"/>
      <c r="T3000" s="536"/>
      <c r="U3000" s="536"/>
      <c r="V3000" s="536"/>
      <c r="W3000" s="683" t="str">
        <f t="shared" ref="W3000:W3005" si="4548">IF(SUM(Q3000:V3000)=X3000,"OK",SUM(Q3000:V3000)-X3000)</f>
        <v>OK</v>
      </c>
      <c r="X3000" s="141"/>
      <c r="Y3000" s="141"/>
      <c r="Z3000" s="552"/>
      <c r="AA3000" s="552"/>
      <c r="AB3000" s="683" t="str">
        <f t="shared" ref="AB3000:AB3005" si="4549">IF(SUM(Z3000:AA3000)=AC3000,"OK",SUM(Z3000:AA3000)-AC3000)</f>
        <v>OK</v>
      </c>
      <c r="AC3000" s="593"/>
      <c r="AD3000" s="530">
        <f t="shared" si="4530"/>
        <v>0</v>
      </c>
      <c r="AE3000" s="842">
        <f t="shared" si="4531"/>
        <v>0</v>
      </c>
      <c r="AF3000" s="931"/>
      <c r="AG3000" s="530">
        <f t="shared" si="4532"/>
        <v>-25</v>
      </c>
      <c r="AH3000" s="530" t="str">
        <f t="shared" si="4533"/>
        <v xml:space="preserve">0 </v>
      </c>
      <c r="AI3000" s="641"/>
      <c r="AJ3000" s="537"/>
      <c r="AK3000" s="537"/>
      <c r="AL3000" s="537"/>
      <c r="AM3000" s="537"/>
      <c r="AN3000" s="537"/>
      <c r="AO3000" s="683" t="str">
        <f t="shared" ref="AO3000:AO3005" si="4550">IF(SUM(AI3000:AN3000)=AP3000,"OK",SUM(AI3000:AN3000)-AP3000)</f>
        <v>OK</v>
      </c>
      <c r="AP3000" s="141"/>
      <c r="AQ3000" s="141"/>
      <c r="AR3000" s="552"/>
      <c r="AS3000" s="552"/>
      <c r="AT3000" s="683" t="str">
        <f t="shared" ref="AT3000:AT3005" si="4551">IF(SUM(AR3000:AS3000)=AU3000,"OK",SUM(AR3000:AS3000)-AU3000)</f>
        <v>OK</v>
      </c>
      <c r="AU3000" s="593"/>
      <c r="AV3000" s="530">
        <f t="shared" si="4536"/>
        <v>0</v>
      </c>
      <c r="AW3000" s="842">
        <f t="shared" si="4537"/>
        <v>0</v>
      </c>
      <c r="AX3000" s="115">
        <f t="shared" si="4538"/>
        <v>25</v>
      </c>
      <c r="AY3000" s="5">
        <f t="shared" si="4539"/>
        <v>0</v>
      </c>
      <c r="AZ3000" s="7">
        <f t="shared" ref="AZ3000:AZ3005" si="4552">AY3000-AX3000</f>
        <v>-25</v>
      </c>
      <c r="BA3000" s="335">
        <f t="shared" ref="BA3000:BA3005" si="4553">AZ3000/AX3000</f>
        <v>-1</v>
      </c>
      <c r="BB3000" s="23">
        <f t="shared" si="4542"/>
        <v>25</v>
      </c>
      <c r="BC3000" s="5">
        <f t="shared" ref="BC3000:BC3005" si="4554">AW3000</f>
        <v>0</v>
      </c>
      <c r="BD3000" s="7">
        <f t="shared" ref="BD3000:BD3005" si="4555">BC3000-BB3000</f>
        <v>-25</v>
      </c>
      <c r="BE3000" s="335">
        <f t="shared" ref="BE3000:BE3005" si="4556">BD3000/BB3000</f>
        <v>-1</v>
      </c>
      <c r="BG3000" s="826" t="str">
        <f t="shared" si="4546"/>
        <v>43.12</v>
      </c>
      <c r="BH3000" s="607" t="b">
        <f>COUNTIF('Codes SEC'!$B$2:$B$250,Ministres!BG3000)&gt;0</f>
        <v>1</v>
      </c>
    </row>
    <row r="3001" spans="1:66" s="4" customFormat="1" ht="35.1" customHeight="1" x14ac:dyDescent="0.25">
      <c r="A3001" s="222" t="s">
        <v>6127</v>
      </c>
      <c r="B3001" s="112">
        <v>18</v>
      </c>
      <c r="C3001" s="116" t="s">
        <v>0</v>
      </c>
      <c r="D3001" s="620">
        <v>1000</v>
      </c>
      <c r="E3001" s="278"/>
      <c r="F3001" s="116">
        <v>12</v>
      </c>
      <c r="G3001" s="694">
        <v>1</v>
      </c>
      <c r="H3001" s="878" t="str">
        <f t="shared" si="4547"/>
        <v>115</v>
      </c>
      <c r="I3001" s="397" t="s">
        <v>3265</v>
      </c>
      <c r="J3001" s="380" t="s">
        <v>3100</v>
      </c>
      <c r="K3001" s="422" t="s">
        <v>661</v>
      </c>
      <c r="L3001" s="733">
        <v>686</v>
      </c>
      <c r="M3001" s="734">
        <v>500</v>
      </c>
      <c r="N3001" s="931"/>
      <c r="O3001" s="530">
        <f t="shared" si="4526"/>
        <v>-686</v>
      </c>
      <c r="P3001" s="530" t="str">
        <f t="shared" si="4527"/>
        <v xml:space="preserve">0 </v>
      </c>
      <c r="Q3001" s="646"/>
      <c r="R3001" s="536"/>
      <c r="S3001" s="536"/>
      <c r="T3001" s="536"/>
      <c r="U3001" s="536"/>
      <c r="V3001" s="536"/>
      <c r="W3001" s="683" t="str">
        <f t="shared" si="4548"/>
        <v>OK</v>
      </c>
      <c r="X3001" s="141"/>
      <c r="Y3001" s="141"/>
      <c r="Z3001" s="552"/>
      <c r="AA3001" s="552"/>
      <c r="AB3001" s="683" t="str">
        <f t="shared" si="4549"/>
        <v>OK</v>
      </c>
      <c r="AC3001" s="593"/>
      <c r="AD3001" s="530">
        <f t="shared" si="4530"/>
        <v>0</v>
      </c>
      <c r="AE3001" s="842">
        <f t="shared" si="4531"/>
        <v>0</v>
      </c>
      <c r="AF3001" s="931"/>
      <c r="AG3001" s="530">
        <f t="shared" si="4532"/>
        <v>-500</v>
      </c>
      <c r="AH3001" s="530" t="str">
        <f t="shared" si="4533"/>
        <v xml:space="preserve">0 </v>
      </c>
      <c r="AI3001" s="641"/>
      <c r="AJ3001" s="537"/>
      <c r="AK3001" s="537"/>
      <c r="AL3001" s="537"/>
      <c r="AM3001" s="537"/>
      <c r="AN3001" s="537"/>
      <c r="AO3001" s="683" t="str">
        <f t="shared" si="4550"/>
        <v>OK</v>
      </c>
      <c r="AP3001" s="141"/>
      <c r="AQ3001" s="141"/>
      <c r="AR3001" s="552"/>
      <c r="AS3001" s="552"/>
      <c r="AT3001" s="683" t="str">
        <f t="shared" si="4551"/>
        <v>OK</v>
      </c>
      <c r="AU3001" s="593"/>
      <c r="AV3001" s="530">
        <f t="shared" si="4536"/>
        <v>0</v>
      </c>
      <c r="AW3001" s="842">
        <f t="shared" si="4537"/>
        <v>0</v>
      </c>
      <c r="AX3001" s="115">
        <f t="shared" si="4538"/>
        <v>686</v>
      </c>
      <c r="AY3001" s="5">
        <f t="shared" si="4539"/>
        <v>0</v>
      </c>
      <c r="AZ3001" s="7">
        <f t="shared" si="4552"/>
        <v>-686</v>
      </c>
      <c r="BA3001" s="335">
        <f t="shared" si="4553"/>
        <v>-1</v>
      </c>
      <c r="BB3001" s="23">
        <f t="shared" si="4542"/>
        <v>500</v>
      </c>
      <c r="BC3001" s="5">
        <f t="shared" si="4554"/>
        <v>0</v>
      </c>
      <c r="BD3001" s="7">
        <f t="shared" si="4555"/>
        <v>-500</v>
      </c>
      <c r="BE3001" s="335">
        <f t="shared" si="4556"/>
        <v>-1</v>
      </c>
      <c r="BF3001" s="41"/>
      <c r="BG3001" s="826" t="str">
        <f t="shared" si="4546"/>
        <v>43.22</v>
      </c>
      <c r="BH3001" s="607" t="b">
        <f>COUNTIF('Codes SEC'!$B$2:$B$250,Ministres!BG3001)&gt;0</f>
        <v>1</v>
      </c>
      <c r="BI3001" s="41"/>
      <c r="BJ3001" s="41"/>
      <c r="BK3001" s="41"/>
      <c r="BL3001" s="41"/>
      <c r="BM3001" s="41"/>
      <c r="BN3001" s="41"/>
    </row>
    <row r="3002" spans="1:66" ht="35.1" customHeight="1" x14ac:dyDescent="0.25">
      <c r="A3002" s="222" t="s">
        <v>6127</v>
      </c>
      <c r="B3002" s="112">
        <v>18</v>
      </c>
      <c r="C3002" s="116" t="s">
        <v>0</v>
      </c>
      <c r="D3002" s="620">
        <v>1000</v>
      </c>
      <c r="E3002" s="278"/>
      <c r="F3002" s="116">
        <v>12</v>
      </c>
      <c r="G3002" s="694">
        <v>1</v>
      </c>
      <c r="H3002" s="878" t="str">
        <f t="shared" si="4547"/>
        <v>115</v>
      </c>
      <c r="I3002" s="397" t="s">
        <v>3265</v>
      </c>
      <c r="J3002" s="380" t="s">
        <v>3105</v>
      </c>
      <c r="K3002" s="422" t="s">
        <v>663</v>
      </c>
      <c r="L3002" s="733">
        <v>25</v>
      </c>
      <c r="M3002" s="734">
        <v>25</v>
      </c>
      <c r="N3002" s="931"/>
      <c r="O3002" s="530">
        <f t="shared" si="4526"/>
        <v>-25</v>
      </c>
      <c r="P3002" s="530" t="str">
        <f t="shared" si="4527"/>
        <v xml:space="preserve">0 </v>
      </c>
      <c r="Q3002" s="646"/>
      <c r="R3002" s="536"/>
      <c r="S3002" s="536"/>
      <c r="T3002" s="536"/>
      <c r="U3002" s="536"/>
      <c r="V3002" s="536"/>
      <c r="W3002" s="683" t="str">
        <f t="shared" si="4548"/>
        <v>OK</v>
      </c>
      <c r="X3002" s="141"/>
      <c r="Y3002" s="141"/>
      <c r="Z3002" s="552"/>
      <c r="AA3002" s="552"/>
      <c r="AB3002" s="683" t="str">
        <f t="shared" si="4549"/>
        <v>OK</v>
      </c>
      <c r="AC3002" s="593"/>
      <c r="AD3002" s="530">
        <f t="shared" si="4530"/>
        <v>0</v>
      </c>
      <c r="AE3002" s="842">
        <f t="shared" si="4531"/>
        <v>0</v>
      </c>
      <c r="AF3002" s="931"/>
      <c r="AG3002" s="530">
        <f t="shared" si="4532"/>
        <v>-25</v>
      </c>
      <c r="AH3002" s="530" t="str">
        <f t="shared" si="4533"/>
        <v xml:space="preserve">0 </v>
      </c>
      <c r="AI3002" s="641"/>
      <c r="AJ3002" s="537"/>
      <c r="AK3002" s="537"/>
      <c r="AL3002" s="537"/>
      <c r="AM3002" s="537"/>
      <c r="AN3002" s="537"/>
      <c r="AO3002" s="683" t="str">
        <f t="shared" si="4550"/>
        <v>OK</v>
      </c>
      <c r="AP3002" s="141"/>
      <c r="AQ3002" s="141"/>
      <c r="AR3002" s="552"/>
      <c r="AS3002" s="552"/>
      <c r="AT3002" s="683" t="str">
        <f t="shared" si="4551"/>
        <v>OK</v>
      </c>
      <c r="AU3002" s="593"/>
      <c r="AV3002" s="530">
        <f t="shared" si="4536"/>
        <v>0</v>
      </c>
      <c r="AW3002" s="842">
        <f t="shared" si="4537"/>
        <v>0</v>
      </c>
      <c r="AX3002" s="115">
        <f t="shared" si="4538"/>
        <v>25</v>
      </c>
      <c r="AY3002" s="5">
        <f t="shared" si="4539"/>
        <v>0</v>
      </c>
      <c r="AZ3002" s="7">
        <f t="shared" si="4552"/>
        <v>-25</v>
      </c>
      <c r="BA3002" s="335">
        <f t="shared" si="4553"/>
        <v>-1</v>
      </c>
      <c r="BB3002" s="23">
        <f t="shared" si="4542"/>
        <v>25</v>
      </c>
      <c r="BC3002" s="5">
        <f t="shared" si="4554"/>
        <v>0</v>
      </c>
      <c r="BD3002" s="7">
        <f t="shared" si="4555"/>
        <v>-25</v>
      </c>
      <c r="BE3002" s="335">
        <f t="shared" si="4556"/>
        <v>-1</v>
      </c>
      <c r="BG3002" s="826" t="str">
        <f t="shared" si="4546"/>
        <v>43.22</v>
      </c>
      <c r="BH3002" s="607" t="b">
        <f>COUNTIF('Codes SEC'!$B$2:$B$250,Ministres!BG3002)&gt;0</f>
        <v>1</v>
      </c>
    </row>
    <row r="3003" spans="1:66" ht="35.1" customHeight="1" x14ac:dyDescent="0.25">
      <c r="A3003" s="222" t="s">
        <v>6127</v>
      </c>
      <c r="B3003" s="112">
        <v>18</v>
      </c>
      <c r="C3003" s="116" t="s">
        <v>0</v>
      </c>
      <c r="D3003" s="620">
        <v>1000</v>
      </c>
      <c r="E3003" s="278"/>
      <c r="F3003" s="116">
        <v>12</v>
      </c>
      <c r="G3003" s="694">
        <v>1</v>
      </c>
      <c r="H3003" s="878" t="str">
        <f t="shared" si="4547"/>
        <v>115</v>
      </c>
      <c r="I3003" s="397" t="s">
        <v>3275</v>
      </c>
      <c r="J3003" s="380" t="s">
        <v>3099</v>
      </c>
      <c r="K3003" s="422" t="s">
        <v>5409</v>
      </c>
      <c r="L3003" s="733">
        <v>0</v>
      </c>
      <c r="M3003" s="734">
        <v>0</v>
      </c>
      <c r="N3003" s="931"/>
      <c r="O3003" s="530">
        <f t="shared" si="4526"/>
        <v>0</v>
      </c>
      <c r="P3003" s="530">
        <f t="shared" si="4527"/>
        <v>0</v>
      </c>
      <c r="Q3003" s="646"/>
      <c r="R3003" s="536"/>
      <c r="S3003" s="536"/>
      <c r="T3003" s="536"/>
      <c r="U3003" s="536"/>
      <c r="V3003" s="536"/>
      <c r="W3003" s="683" t="str">
        <f t="shared" si="4548"/>
        <v>OK</v>
      </c>
      <c r="X3003" s="141"/>
      <c r="Y3003" s="141"/>
      <c r="Z3003" s="552"/>
      <c r="AA3003" s="552"/>
      <c r="AB3003" s="683" t="str">
        <f t="shared" si="4549"/>
        <v>OK</v>
      </c>
      <c r="AC3003" s="593"/>
      <c r="AD3003" s="530">
        <f t="shared" si="4530"/>
        <v>0</v>
      </c>
      <c r="AE3003" s="842">
        <f t="shared" si="4531"/>
        <v>0</v>
      </c>
      <c r="AF3003" s="931"/>
      <c r="AG3003" s="530">
        <f t="shared" si="4532"/>
        <v>0</v>
      </c>
      <c r="AH3003" s="530">
        <f t="shared" si="4533"/>
        <v>0</v>
      </c>
      <c r="AI3003" s="641"/>
      <c r="AJ3003" s="537"/>
      <c r="AK3003" s="537"/>
      <c r="AL3003" s="537"/>
      <c r="AM3003" s="537"/>
      <c r="AN3003" s="537"/>
      <c r="AO3003" s="683" t="str">
        <f t="shared" si="4550"/>
        <v>OK</v>
      </c>
      <c r="AP3003" s="141"/>
      <c r="AQ3003" s="141"/>
      <c r="AR3003" s="552"/>
      <c r="AS3003" s="552"/>
      <c r="AT3003" s="683" t="str">
        <f t="shared" si="4551"/>
        <v>OK</v>
      </c>
      <c r="AU3003" s="593"/>
      <c r="AV3003" s="530">
        <f t="shared" si="4536"/>
        <v>0</v>
      </c>
      <c r="AW3003" s="842">
        <f t="shared" si="4537"/>
        <v>0</v>
      </c>
      <c r="AX3003" s="115">
        <f t="shared" si="4538"/>
        <v>0</v>
      </c>
      <c r="AY3003" s="5">
        <f t="shared" si="4539"/>
        <v>0</v>
      </c>
      <c r="AZ3003" s="7">
        <f t="shared" si="4552"/>
        <v>0</v>
      </c>
      <c r="BA3003" s="335" t="e">
        <f t="shared" si="4553"/>
        <v>#DIV/0!</v>
      </c>
      <c r="BB3003" s="23">
        <f t="shared" si="4542"/>
        <v>0</v>
      </c>
      <c r="BC3003" s="5">
        <f t="shared" si="4554"/>
        <v>0</v>
      </c>
      <c r="BD3003" s="7">
        <f t="shared" si="4555"/>
        <v>0</v>
      </c>
      <c r="BE3003" s="335" t="e">
        <f t="shared" si="4556"/>
        <v>#DIV/0!</v>
      </c>
      <c r="BG3003" s="826" t="str">
        <f t="shared" si="4546"/>
        <v>43.40</v>
      </c>
      <c r="BH3003" s="607" t="b">
        <f>COUNTIF('Codes SEC'!$B$2:$B$250,Ministres!BG3003)&gt;0</f>
        <v>1</v>
      </c>
    </row>
    <row r="3004" spans="1:66" ht="35.1" customHeight="1" x14ac:dyDescent="0.25">
      <c r="A3004" s="222" t="s">
        <v>6127</v>
      </c>
      <c r="B3004" s="112">
        <v>18</v>
      </c>
      <c r="C3004" s="116" t="s">
        <v>0</v>
      </c>
      <c r="D3004" s="620">
        <v>1000</v>
      </c>
      <c r="E3004" s="278"/>
      <c r="F3004" s="116">
        <v>12</v>
      </c>
      <c r="G3004" s="694">
        <v>1</v>
      </c>
      <c r="H3004" s="878" t="str">
        <f t="shared" si="4547"/>
        <v>115</v>
      </c>
      <c r="I3004" s="397" t="s">
        <v>3273</v>
      </c>
      <c r="J3004" s="380" t="s">
        <v>3103</v>
      </c>
      <c r="K3004" s="422" t="s">
        <v>5432</v>
      </c>
      <c r="L3004" s="733">
        <v>0</v>
      </c>
      <c r="M3004" s="734">
        <v>0</v>
      </c>
      <c r="N3004" s="931"/>
      <c r="O3004" s="530">
        <f t="shared" si="4526"/>
        <v>0</v>
      </c>
      <c r="P3004" s="530">
        <f t="shared" si="4527"/>
        <v>0</v>
      </c>
      <c r="Q3004" s="646"/>
      <c r="R3004" s="536"/>
      <c r="S3004" s="536"/>
      <c r="T3004" s="536"/>
      <c r="U3004" s="536"/>
      <c r="V3004" s="536"/>
      <c r="W3004" s="683" t="str">
        <f t="shared" si="4548"/>
        <v>OK</v>
      </c>
      <c r="X3004" s="141"/>
      <c r="Y3004" s="141"/>
      <c r="Z3004" s="552"/>
      <c r="AA3004" s="552"/>
      <c r="AB3004" s="683" t="str">
        <f t="shared" si="4549"/>
        <v>OK</v>
      </c>
      <c r="AC3004" s="593"/>
      <c r="AD3004" s="530">
        <f t="shared" si="4530"/>
        <v>0</v>
      </c>
      <c r="AE3004" s="842">
        <f t="shared" si="4531"/>
        <v>0</v>
      </c>
      <c r="AF3004" s="931"/>
      <c r="AG3004" s="530">
        <f t="shared" si="4532"/>
        <v>0</v>
      </c>
      <c r="AH3004" s="530">
        <f t="shared" si="4533"/>
        <v>0</v>
      </c>
      <c r="AI3004" s="641"/>
      <c r="AJ3004" s="537"/>
      <c r="AK3004" s="537"/>
      <c r="AL3004" s="537"/>
      <c r="AM3004" s="537"/>
      <c r="AN3004" s="537"/>
      <c r="AO3004" s="683" t="str">
        <f t="shared" si="4550"/>
        <v>OK</v>
      </c>
      <c r="AP3004" s="141"/>
      <c r="AQ3004" s="141"/>
      <c r="AR3004" s="552"/>
      <c r="AS3004" s="552"/>
      <c r="AT3004" s="683" t="str">
        <f t="shared" si="4551"/>
        <v>OK</v>
      </c>
      <c r="AU3004" s="593"/>
      <c r="AV3004" s="530">
        <f t="shared" si="4536"/>
        <v>0</v>
      </c>
      <c r="AW3004" s="842">
        <f t="shared" si="4537"/>
        <v>0</v>
      </c>
      <c r="AX3004" s="115">
        <f t="shared" si="4538"/>
        <v>0</v>
      </c>
      <c r="AY3004" s="5">
        <f t="shared" si="4539"/>
        <v>0</v>
      </c>
      <c r="AZ3004" s="7">
        <f t="shared" si="4552"/>
        <v>0</v>
      </c>
      <c r="BA3004" s="335" t="e">
        <f t="shared" si="4553"/>
        <v>#DIV/0!</v>
      </c>
      <c r="BB3004" s="23">
        <f t="shared" si="4542"/>
        <v>0</v>
      </c>
      <c r="BC3004" s="5">
        <f t="shared" si="4554"/>
        <v>0</v>
      </c>
      <c r="BD3004" s="7">
        <f t="shared" si="4555"/>
        <v>0</v>
      </c>
      <c r="BE3004" s="335" t="e">
        <f t="shared" si="4556"/>
        <v>#DIV/0!</v>
      </c>
      <c r="BG3004" s="826" t="str">
        <f t="shared" si="4546"/>
        <v>43.52</v>
      </c>
      <c r="BH3004" s="607" t="b">
        <f>COUNTIF('Codes SEC'!$B$2:$B$250,Ministres!BG3004)&gt;0</f>
        <v>1</v>
      </c>
    </row>
    <row r="3005" spans="1:66" ht="35.1" customHeight="1" x14ac:dyDescent="0.25">
      <c r="A3005" s="222" t="s">
        <v>6127</v>
      </c>
      <c r="B3005" s="112">
        <v>18</v>
      </c>
      <c r="C3005" s="116" t="s">
        <v>0</v>
      </c>
      <c r="D3005" s="620">
        <v>1000</v>
      </c>
      <c r="E3005" s="278"/>
      <c r="F3005" s="116">
        <v>12</v>
      </c>
      <c r="G3005" s="694">
        <v>1</v>
      </c>
      <c r="H3005" s="878" t="str">
        <f t="shared" si="4547"/>
        <v>115</v>
      </c>
      <c r="I3005" s="397" t="s">
        <v>3304</v>
      </c>
      <c r="J3005" s="380" t="s">
        <v>3106</v>
      </c>
      <c r="K3005" s="422" t="s">
        <v>664</v>
      </c>
      <c r="L3005" s="733">
        <v>1079</v>
      </c>
      <c r="M3005" s="734">
        <v>600</v>
      </c>
      <c r="N3005" s="931"/>
      <c r="O3005" s="530">
        <f t="shared" si="4526"/>
        <v>-1079</v>
      </c>
      <c r="P3005" s="530" t="str">
        <f t="shared" si="4527"/>
        <v xml:space="preserve">0 </v>
      </c>
      <c r="Q3005" s="646"/>
      <c r="R3005" s="536"/>
      <c r="S3005" s="536"/>
      <c r="T3005" s="536"/>
      <c r="U3005" s="536"/>
      <c r="V3005" s="536"/>
      <c r="W3005" s="683" t="str">
        <f t="shared" si="4548"/>
        <v>OK</v>
      </c>
      <c r="X3005" s="141"/>
      <c r="Y3005" s="141"/>
      <c r="Z3005" s="552"/>
      <c r="AA3005" s="552"/>
      <c r="AB3005" s="683" t="str">
        <f t="shared" si="4549"/>
        <v>OK</v>
      </c>
      <c r="AC3005" s="593"/>
      <c r="AD3005" s="530">
        <f t="shared" si="4530"/>
        <v>0</v>
      </c>
      <c r="AE3005" s="842">
        <f t="shared" si="4531"/>
        <v>0</v>
      </c>
      <c r="AF3005" s="931"/>
      <c r="AG3005" s="530">
        <f t="shared" si="4532"/>
        <v>-600</v>
      </c>
      <c r="AH3005" s="530" t="str">
        <f t="shared" si="4533"/>
        <v xml:space="preserve">0 </v>
      </c>
      <c r="AI3005" s="641"/>
      <c r="AJ3005" s="537"/>
      <c r="AK3005" s="537"/>
      <c r="AL3005" s="537"/>
      <c r="AM3005" s="537"/>
      <c r="AN3005" s="537"/>
      <c r="AO3005" s="683" t="str">
        <f t="shared" si="4550"/>
        <v>OK</v>
      </c>
      <c r="AP3005" s="141"/>
      <c r="AQ3005" s="141"/>
      <c r="AR3005" s="552"/>
      <c r="AS3005" s="552"/>
      <c r="AT3005" s="683" t="str">
        <f t="shared" si="4551"/>
        <v>OK</v>
      </c>
      <c r="AU3005" s="593"/>
      <c r="AV3005" s="530">
        <f t="shared" si="4536"/>
        <v>0</v>
      </c>
      <c r="AW3005" s="842">
        <f t="shared" si="4537"/>
        <v>0</v>
      </c>
      <c r="AX3005" s="115">
        <f t="shared" si="4538"/>
        <v>1079</v>
      </c>
      <c r="AY3005" s="5">
        <f t="shared" si="4539"/>
        <v>0</v>
      </c>
      <c r="AZ3005" s="7">
        <f t="shared" si="4552"/>
        <v>-1079</v>
      </c>
      <c r="BA3005" s="335">
        <f t="shared" si="4553"/>
        <v>-1</v>
      </c>
      <c r="BB3005" s="23">
        <f t="shared" si="4542"/>
        <v>600</v>
      </c>
      <c r="BC3005" s="5">
        <f t="shared" si="4554"/>
        <v>0</v>
      </c>
      <c r="BD3005" s="7">
        <f t="shared" si="4555"/>
        <v>-600</v>
      </c>
      <c r="BE3005" s="335">
        <f t="shared" si="4556"/>
        <v>-1</v>
      </c>
      <c r="BG3005" s="826" t="str">
        <f t="shared" si="4546"/>
        <v>43.53</v>
      </c>
      <c r="BH3005" s="607" t="b">
        <f>COUNTIF('Codes SEC'!$B$2:$B$250,Ministres!BG3005)&gt;0</f>
        <v>1</v>
      </c>
    </row>
    <row r="3006" spans="1:66" ht="35.1" customHeight="1" x14ac:dyDescent="0.25">
      <c r="A3006" s="222" t="s">
        <v>6127</v>
      </c>
      <c r="B3006" s="112">
        <v>18</v>
      </c>
      <c r="C3006" s="116" t="s">
        <v>0</v>
      </c>
      <c r="D3006" s="620">
        <v>1000</v>
      </c>
      <c r="E3006" s="278"/>
      <c r="F3006" s="116">
        <v>12</v>
      </c>
      <c r="G3006" s="694">
        <v>1</v>
      </c>
      <c r="H3006" s="878" t="str">
        <f t="shared" si="4547"/>
        <v>115</v>
      </c>
      <c r="I3006" s="397" t="s">
        <v>3287</v>
      </c>
      <c r="J3006" s="380" t="s">
        <v>3102</v>
      </c>
      <c r="K3006" s="422" t="s">
        <v>5431</v>
      </c>
      <c r="L3006" s="733">
        <v>0</v>
      </c>
      <c r="M3006" s="734">
        <v>0</v>
      </c>
      <c r="N3006" s="931"/>
      <c r="O3006" s="530">
        <f t="shared" si="4526"/>
        <v>0</v>
      </c>
      <c r="P3006" s="530">
        <f t="shared" si="4527"/>
        <v>0</v>
      </c>
      <c r="Q3006" s="646"/>
      <c r="R3006" s="536"/>
      <c r="S3006" s="536"/>
      <c r="T3006" s="536"/>
      <c r="U3006" s="536"/>
      <c r="V3006" s="536"/>
      <c r="W3006" s="683" t="str">
        <f t="shared" si="4528"/>
        <v>OK</v>
      </c>
      <c r="X3006" s="141"/>
      <c r="Y3006" s="141"/>
      <c r="Z3006" s="552"/>
      <c r="AA3006" s="552"/>
      <c r="AB3006" s="683" t="str">
        <f t="shared" si="4529"/>
        <v>OK</v>
      </c>
      <c r="AC3006" s="593"/>
      <c r="AD3006" s="530">
        <f t="shared" si="4530"/>
        <v>0</v>
      </c>
      <c r="AE3006" s="842">
        <f t="shared" si="4531"/>
        <v>0</v>
      </c>
      <c r="AF3006" s="931"/>
      <c r="AG3006" s="530">
        <f t="shared" si="4532"/>
        <v>0</v>
      </c>
      <c r="AH3006" s="530">
        <f t="shared" si="4533"/>
        <v>0</v>
      </c>
      <c r="AI3006" s="641"/>
      <c r="AJ3006" s="537"/>
      <c r="AK3006" s="537"/>
      <c r="AL3006" s="537"/>
      <c r="AM3006" s="537"/>
      <c r="AN3006" s="537"/>
      <c r="AO3006" s="683" t="str">
        <f t="shared" si="4534"/>
        <v>OK</v>
      </c>
      <c r="AP3006" s="141"/>
      <c r="AQ3006" s="141"/>
      <c r="AR3006" s="552"/>
      <c r="AS3006" s="552"/>
      <c r="AT3006" s="683" t="str">
        <f t="shared" si="4535"/>
        <v>OK</v>
      </c>
      <c r="AU3006" s="593"/>
      <c r="AV3006" s="530">
        <f t="shared" si="4536"/>
        <v>0</v>
      </c>
      <c r="AW3006" s="842">
        <f t="shared" si="4537"/>
        <v>0</v>
      </c>
      <c r="AX3006" s="115">
        <f t="shared" si="4538"/>
        <v>0</v>
      </c>
      <c r="AY3006" s="5">
        <f t="shared" si="4539"/>
        <v>0</v>
      </c>
      <c r="AZ3006" s="7">
        <f t="shared" si="4540"/>
        <v>0</v>
      </c>
      <c r="BA3006" s="335" t="e">
        <f t="shared" si="4541"/>
        <v>#DIV/0!</v>
      </c>
      <c r="BB3006" s="23">
        <f t="shared" si="4542"/>
        <v>0</v>
      </c>
      <c r="BC3006" s="5">
        <f t="shared" si="4543"/>
        <v>0</v>
      </c>
      <c r="BD3006" s="7">
        <f t="shared" si="4544"/>
        <v>0</v>
      </c>
      <c r="BE3006" s="335" t="e">
        <f t="shared" si="4545"/>
        <v>#DIV/0!</v>
      </c>
      <c r="BG3006" s="826" t="str">
        <f t="shared" si="4546"/>
        <v>43.59</v>
      </c>
      <c r="BH3006" s="607" t="b">
        <f>COUNTIF('Codes SEC'!$B$2:$B$250,Ministres!BG3006)&gt;0</f>
        <v>1</v>
      </c>
    </row>
    <row r="3007" spans="1:66" ht="35.1" customHeight="1" x14ac:dyDescent="0.25">
      <c r="A3007" s="222" t="s">
        <v>6127</v>
      </c>
      <c r="B3007" s="112">
        <v>18</v>
      </c>
      <c r="C3007" s="116" t="s">
        <v>0</v>
      </c>
      <c r="D3007" s="620">
        <v>1000</v>
      </c>
      <c r="E3007" s="278"/>
      <c r="F3007" s="116">
        <v>12</v>
      </c>
      <c r="G3007" s="694">
        <v>1</v>
      </c>
      <c r="H3007" s="878" t="str">
        <f t="shared" si="4547"/>
        <v>115</v>
      </c>
      <c r="I3007" s="397" t="s">
        <v>3268</v>
      </c>
      <c r="J3007" s="380" t="s">
        <v>3108</v>
      </c>
      <c r="K3007" s="422" t="s">
        <v>665</v>
      </c>
      <c r="L3007" s="733">
        <v>1700</v>
      </c>
      <c r="M3007" s="734">
        <v>900</v>
      </c>
      <c r="N3007" s="931"/>
      <c r="O3007" s="530">
        <f t="shared" si="4526"/>
        <v>-1700</v>
      </c>
      <c r="P3007" s="530" t="str">
        <f t="shared" si="4527"/>
        <v xml:space="preserve">0 </v>
      </c>
      <c r="Q3007" s="646"/>
      <c r="R3007" s="536"/>
      <c r="S3007" s="536"/>
      <c r="T3007" s="536"/>
      <c r="U3007" s="536"/>
      <c r="V3007" s="536"/>
      <c r="W3007" s="683" t="str">
        <f t="shared" si="4528"/>
        <v>OK</v>
      </c>
      <c r="X3007" s="141"/>
      <c r="Y3007" s="141"/>
      <c r="Z3007" s="552"/>
      <c r="AA3007" s="552"/>
      <c r="AB3007" s="683" t="str">
        <f t="shared" si="4529"/>
        <v>OK</v>
      </c>
      <c r="AC3007" s="593"/>
      <c r="AD3007" s="530">
        <f t="shared" si="4530"/>
        <v>0</v>
      </c>
      <c r="AE3007" s="842">
        <f t="shared" si="4531"/>
        <v>0</v>
      </c>
      <c r="AF3007" s="931"/>
      <c r="AG3007" s="530">
        <f t="shared" si="4532"/>
        <v>-900</v>
      </c>
      <c r="AH3007" s="530" t="str">
        <f t="shared" si="4533"/>
        <v xml:space="preserve">0 </v>
      </c>
      <c r="AI3007" s="641"/>
      <c r="AJ3007" s="537"/>
      <c r="AK3007" s="537"/>
      <c r="AL3007" s="537"/>
      <c r="AM3007" s="537"/>
      <c r="AN3007" s="537"/>
      <c r="AO3007" s="683" t="str">
        <f t="shared" si="4534"/>
        <v>OK</v>
      </c>
      <c r="AP3007" s="141"/>
      <c r="AQ3007" s="141"/>
      <c r="AR3007" s="552"/>
      <c r="AS3007" s="552"/>
      <c r="AT3007" s="683" t="str">
        <f t="shared" si="4535"/>
        <v>OK</v>
      </c>
      <c r="AU3007" s="593"/>
      <c r="AV3007" s="530">
        <f t="shared" si="4536"/>
        <v>0</v>
      </c>
      <c r="AW3007" s="842">
        <f t="shared" si="4537"/>
        <v>0</v>
      </c>
      <c r="AX3007" s="115">
        <f t="shared" si="4538"/>
        <v>1700</v>
      </c>
      <c r="AY3007" s="5">
        <f t="shared" si="4539"/>
        <v>0</v>
      </c>
      <c r="AZ3007" s="7">
        <f t="shared" si="4540"/>
        <v>-1700</v>
      </c>
      <c r="BA3007" s="335">
        <f t="shared" si="4541"/>
        <v>-1</v>
      </c>
      <c r="BB3007" s="23">
        <f t="shared" si="4542"/>
        <v>900</v>
      </c>
      <c r="BC3007" s="5">
        <f t="shared" si="4543"/>
        <v>0</v>
      </c>
      <c r="BD3007" s="7">
        <f t="shared" si="4544"/>
        <v>-900</v>
      </c>
      <c r="BE3007" s="335">
        <f t="shared" si="4545"/>
        <v>-1</v>
      </c>
      <c r="BF3007" s="40"/>
      <c r="BG3007" s="826" t="str">
        <f t="shared" si="4546"/>
        <v>45.24</v>
      </c>
      <c r="BH3007" s="607" t="b">
        <f>COUNTIF('Codes SEC'!$B$2:$B$250,Ministres!BG3007)&gt;0</f>
        <v>1</v>
      </c>
    </row>
    <row r="3008" spans="1:66" ht="35.1" customHeight="1" x14ac:dyDescent="0.25">
      <c r="A3008" s="222" t="s">
        <v>6127</v>
      </c>
      <c r="B3008" s="112">
        <v>18</v>
      </c>
      <c r="C3008" s="116" t="s">
        <v>0</v>
      </c>
      <c r="D3008" s="620">
        <v>1000</v>
      </c>
      <c r="E3008" s="278"/>
      <c r="F3008" s="116">
        <v>12</v>
      </c>
      <c r="G3008" s="694">
        <v>1</v>
      </c>
      <c r="H3008" s="878" t="str">
        <f t="shared" si="4547"/>
        <v>115</v>
      </c>
      <c r="I3008" s="397" t="s">
        <v>3268</v>
      </c>
      <c r="J3008" s="380" t="s">
        <v>3109</v>
      </c>
      <c r="K3008" s="500" t="s">
        <v>666</v>
      </c>
      <c r="L3008" s="733">
        <v>25</v>
      </c>
      <c r="M3008" s="734">
        <v>25</v>
      </c>
      <c r="N3008" s="931"/>
      <c r="O3008" s="530">
        <f t="shared" si="4526"/>
        <v>-25</v>
      </c>
      <c r="P3008" s="530" t="str">
        <f t="shared" si="4527"/>
        <v xml:space="preserve">0 </v>
      </c>
      <c r="Q3008" s="646"/>
      <c r="R3008" s="536"/>
      <c r="S3008" s="536"/>
      <c r="T3008" s="536"/>
      <c r="U3008" s="536"/>
      <c r="V3008" s="536"/>
      <c r="W3008" s="683" t="str">
        <f t="shared" si="4528"/>
        <v>OK</v>
      </c>
      <c r="X3008" s="141"/>
      <c r="Y3008" s="141"/>
      <c r="Z3008" s="552"/>
      <c r="AA3008" s="552"/>
      <c r="AB3008" s="683" t="str">
        <f t="shared" si="4529"/>
        <v>OK</v>
      </c>
      <c r="AC3008" s="593"/>
      <c r="AD3008" s="530">
        <f t="shared" si="4530"/>
        <v>0</v>
      </c>
      <c r="AE3008" s="842">
        <f t="shared" si="4531"/>
        <v>0</v>
      </c>
      <c r="AF3008" s="931"/>
      <c r="AG3008" s="530">
        <f t="shared" si="4532"/>
        <v>-25</v>
      </c>
      <c r="AH3008" s="530" t="str">
        <f t="shared" si="4533"/>
        <v xml:space="preserve">0 </v>
      </c>
      <c r="AI3008" s="641"/>
      <c r="AJ3008" s="537"/>
      <c r="AK3008" s="537"/>
      <c r="AL3008" s="537"/>
      <c r="AM3008" s="537"/>
      <c r="AN3008" s="537"/>
      <c r="AO3008" s="683" t="str">
        <f t="shared" si="4534"/>
        <v>OK</v>
      </c>
      <c r="AP3008" s="141"/>
      <c r="AQ3008" s="141"/>
      <c r="AR3008" s="552"/>
      <c r="AS3008" s="552"/>
      <c r="AT3008" s="683" t="str">
        <f t="shared" si="4535"/>
        <v>OK</v>
      </c>
      <c r="AU3008" s="593"/>
      <c r="AV3008" s="530">
        <f t="shared" si="4536"/>
        <v>0</v>
      </c>
      <c r="AW3008" s="842">
        <f t="shared" si="4537"/>
        <v>0</v>
      </c>
      <c r="AX3008" s="115">
        <f t="shared" si="4538"/>
        <v>25</v>
      </c>
      <c r="AY3008" s="5">
        <f t="shared" si="4539"/>
        <v>0</v>
      </c>
      <c r="AZ3008" s="7">
        <f t="shared" si="4540"/>
        <v>-25</v>
      </c>
      <c r="BA3008" s="335">
        <f t="shared" si="4541"/>
        <v>-1</v>
      </c>
      <c r="BB3008" s="23">
        <f t="shared" si="4542"/>
        <v>25</v>
      </c>
      <c r="BC3008" s="5">
        <f t="shared" si="4543"/>
        <v>0</v>
      </c>
      <c r="BD3008" s="7">
        <f t="shared" si="4544"/>
        <v>-25</v>
      </c>
      <c r="BE3008" s="335">
        <f t="shared" si="4545"/>
        <v>-1</v>
      </c>
      <c r="BG3008" s="826" t="str">
        <f t="shared" si="4546"/>
        <v>45.24</v>
      </c>
      <c r="BH3008" s="607" t="b">
        <f>COUNTIF('Codes SEC'!$B$2:$B$250,Ministres!BG3008)&gt;0</f>
        <v>1</v>
      </c>
    </row>
    <row r="3009" spans="1:66" ht="35.1" customHeight="1" x14ac:dyDescent="0.25">
      <c r="A3009" s="222" t="s">
        <v>6127</v>
      </c>
      <c r="B3009" s="112">
        <v>18</v>
      </c>
      <c r="C3009" s="116" t="s">
        <v>0</v>
      </c>
      <c r="D3009" s="620">
        <v>1000</v>
      </c>
      <c r="E3009" s="278"/>
      <c r="F3009" s="116">
        <v>12</v>
      </c>
      <c r="G3009" s="694">
        <v>1</v>
      </c>
      <c r="H3009" s="878" t="str">
        <f t="shared" si="4547"/>
        <v>115</v>
      </c>
      <c r="I3009" s="397" t="s">
        <v>3271</v>
      </c>
      <c r="J3009" s="380" t="s">
        <v>3107</v>
      </c>
      <c r="K3009" s="408" t="s">
        <v>290</v>
      </c>
      <c r="L3009" s="733">
        <v>75</v>
      </c>
      <c r="M3009" s="734">
        <v>75</v>
      </c>
      <c r="N3009" s="931"/>
      <c r="O3009" s="530">
        <f t="shared" si="4526"/>
        <v>-75</v>
      </c>
      <c r="P3009" s="530" t="str">
        <f t="shared" si="4527"/>
        <v xml:space="preserve">0 </v>
      </c>
      <c r="Q3009" s="646"/>
      <c r="R3009" s="536"/>
      <c r="S3009" s="536"/>
      <c r="T3009" s="536"/>
      <c r="U3009" s="536"/>
      <c r="V3009" s="536"/>
      <c r="W3009" s="683" t="str">
        <f>IF(SUM(Q3009:V3009)=X3009,"OK",SUM(Q3009:V3009)-X3009)</f>
        <v>OK</v>
      </c>
      <c r="X3009" s="141"/>
      <c r="Y3009" s="141"/>
      <c r="Z3009" s="552"/>
      <c r="AA3009" s="552"/>
      <c r="AB3009" s="683" t="str">
        <f>IF(SUM(Z3009:AA3009)=AC3009,"OK",SUM(Z3009:AA3009)-AC3009)</f>
        <v>OK</v>
      </c>
      <c r="AC3009" s="593"/>
      <c r="AD3009" s="530">
        <f t="shared" si="4530"/>
        <v>0</v>
      </c>
      <c r="AE3009" s="842">
        <f t="shared" si="4531"/>
        <v>0</v>
      </c>
      <c r="AF3009" s="931"/>
      <c r="AG3009" s="530">
        <f t="shared" si="4532"/>
        <v>-75</v>
      </c>
      <c r="AH3009" s="530" t="str">
        <f t="shared" si="4533"/>
        <v xml:space="preserve">0 </v>
      </c>
      <c r="AI3009" s="641"/>
      <c r="AJ3009" s="537"/>
      <c r="AK3009" s="537"/>
      <c r="AL3009" s="537"/>
      <c r="AM3009" s="537"/>
      <c r="AN3009" s="537"/>
      <c r="AO3009" s="683" t="str">
        <f>IF(SUM(AI3009:AN3009)=AP3009,"OK",SUM(AI3009:AN3009)-AP3009)</f>
        <v>OK</v>
      </c>
      <c r="AP3009" s="141"/>
      <c r="AQ3009" s="141"/>
      <c r="AR3009" s="552"/>
      <c r="AS3009" s="552"/>
      <c r="AT3009" s="683" t="str">
        <f>IF(SUM(AR3009:AS3009)=AU3009,"OK",SUM(AR3009:AS3009)-AU3009)</f>
        <v>OK</v>
      </c>
      <c r="AU3009" s="593"/>
      <c r="AV3009" s="530">
        <f t="shared" si="4536"/>
        <v>0</v>
      </c>
      <c r="AW3009" s="842">
        <f t="shared" si="4537"/>
        <v>0</v>
      </c>
      <c r="AX3009" s="115">
        <f t="shared" si="4538"/>
        <v>75</v>
      </c>
      <c r="AY3009" s="5">
        <f t="shared" si="4539"/>
        <v>0</v>
      </c>
      <c r="AZ3009" s="7">
        <f>AY3009-AX3009</f>
        <v>-75</v>
      </c>
      <c r="BA3009" s="335">
        <f>AZ3009/AX3009</f>
        <v>-1</v>
      </c>
      <c r="BB3009" s="23">
        <f t="shared" si="4542"/>
        <v>75</v>
      </c>
      <c r="BC3009" s="5">
        <f>AW3009</f>
        <v>0</v>
      </c>
      <c r="BD3009" s="7">
        <f>BC3009-BB3009</f>
        <v>-75</v>
      </c>
      <c r="BE3009" s="335">
        <f>BD3009/BB3009</f>
        <v>-1</v>
      </c>
      <c r="BG3009" s="826" t="str">
        <f t="shared" si="4546"/>
        <v>45.26</v>
      </c>
      <c r="BH3009" s="607" t="b">
        <f>COUNTIF('Codes SEC'!$B$2:$B$250,Ministres!BG3009)&gt;0</f>
        <v>1</v>
      </c>
    </row>
    <row r="3010" spans="1:66" ht="12.75" customHeight="1" x14ac:dyDescent="0.25">
      <c r="A3010" s="227"/>
      <c r="B3010" s="209"/>
      <c r="C3010" s="253"/>
      <c r="D3010" s="625"/>
      <c r="E3010" s="280"/>
      <c r="F3010" s="253"/>
      <c r="G3010" s="695"/>
      <c r="H3010" s="886"/>
      <c r="I3010" s="403"/>
      <c r="J3010" s="381"/>
      <c r="K3010" s="514" t="s">
        <v>95</v>
      </c>
      <c r="L3010" s="318">
        <f t="shared" ref="L3010:V3010" si="4557">L2989+L2990+L2994+L3009+L2991+L2993+L2995+L2996+L2997+L2998+L3003+L3001+L2999+L3006+L3004+L3000+L3002+L3007+L3008+L3005+L2992</f>
        <v>19102</v>
      </c>
      <c r="M3010" s="741">
        <f t="shared" si="4557"/>
        <v>15725</v>
      </c>
      <c r="N3010" s="930">
        <f t="shared" si="4557"/>
        <v>0</v>
      </c>
      <c r="O3010" s="790">
        <f t="shared" si="4557"/>
        <v>-19102</v>
      </c>
      <c r="P3010" s="790">
        <f t="shared" si="4557"/>
        <v>0</v>
      </c>
      <c r="Q3010" s="787">
        <f t="shared" si="4557"/>
        <v>0</v>
      </c>
      <c r="R3010" s="648">
        <f t="shared" si="4557"/>
        <v>0</v>
      </c>
      <c r="S3010" s="648">
        <f t="shared" si="4557"/>
        <v>0</v>
      </c>
      <c r="T3010" s="648">
        <f t="shared" si="4557"/>
        <v>0</v>
      </c>
      <c r="U3010" s="648">
        <f t="shared" si="4557"/>
        <v>0</v>
      </c>
      <c r="V3010" s="648">
        <f t="shared" si="4557"/>
        <v>0</v>
      </c>
      <c r="W3010" s="790"/>
      <c r="X3010" s="649">
        <f>X2989+X2990+X2994+X3009+X2991+X2993+X2995+X2996+X2997+X2998+X3003+X3001+X2999+X3006+X3004+X3000+X3002+X3007+X3008+X3005+X2992</f>
        <v>0</v>
      </c>
      <c r="Y3010" s="649">
        <f>Y2989+Y2990+Y2994+Y3009+Y2991+Y2993+Y2995+Y2996+Y2997+Y2998+Y3003+Y3001+Y2999+Y3006+Y3004+Y3000+Y3002+Y3007+Y3008+Y3005+Y2992</f>
        <v>0</v>
      </c>
      <c r="Z3010" s="648">
        <f>Z2989+Z2990+Z2994+Z3009+Z2991+Z2993+Z2995+Z2996+Z2997+Z2998+Z3003+Z3001+Z2999+Z3006+Z3004+Z3000+Z3002+Z3007+Z3008+Z3005+Z2992</f>
        <v>0</v>
      </c>
      <c r="AA3010" s="648">
        <f>AA2989+AA2990+AA2994+AA3009+AA2991+AA2993+AA2995+AA2996+AA2997+AA2998+AA3003+AA3001+AA2999+AA3006+AA3004+AA3000+AA3002+AA3007+AA3008+AA3005+AA2992</f>
        <v>0</v>
      </c>
      <c r="AB3010" s="790"/>
      <c r="AC3010" s="649">
        <f t="shared" ref="AC3010:AN3010" si="4558">AC2989+AC2990+AC2994+AC3009+AC2991+AC2993+AC2995+AC2996+AC2997+AC2998+AC3003+AC3001+AC2999+AC3006+AC3004+AC3000+AC3002+AC3007+AC3008+AC3005+AC2992</f>
        <v>0</v>
      </c>
      <c r="AD3010" s="790">
        <f>AD2989+AD2990+AD2994+AD3009+AD2991+AD2993+AD2995+AD2996+AD2997+AD2998+AD3003+AD3001+AD2999+AD3006+AD3004+AD3000+AD3002+AD3007+AD3008+AD3005+AD2992</f>
        <v>0</v>
      </c>
      <c r="AE3010" s="843">
        <f>AE2989+AE2990+AE2994+AE3009+AE2991+AE2993+AE2995+AE2996+AE2997+AE2998+AE3003+AE3001+AE2999+AE3006+AE3004+AE3000+AE3002+AE3007+AE3008+AE3005+AE2992</f>
        <v>0</v>
      </c>
      <c r="AF3010" s="930">
        <f t="shared" si="4558"/>
        <v>0</v>
      </c>
      <c r="AG3010" s="790">
        <f t="shared" si="4558"/>
        <v>-15725</v>
      </c>
      <c r="AH3010" s="790">
        <f t="shared" si="4558"/>
        <v>0</v>
      </c>
      <c r="AI3010" s="787">
        <f t="shared" si="4558"/>
        <v>0</v>
      </c>
      <c r="AJ3010" s="648">
        <f t="shared" si="4558"/>
        <v>0</v>
      </c>
      <c r="AK3010" s="648">
        <f t="shared" si="4558"/>
        <v>0</v>
      </c>
      <c r="AL3010" s="648">
        <f t="shared" si="4558"/>
        <v>0</v>
      </c>
      <c r="AM3010" s="648">
        <f t="shared" si="4558"/>
        <v>0</v>
      </c>
      <c r="AN3010" s="648">
        <f t="shared" si="4558"/>
        <v>0</v>
      </c>
      <c r="AO3010" s="790"/>
      <c r="AP3010" s="649">
        <f>AP2989+AP2990+AP2994+AP3009+AP2991+AP2993+AP2995+AP2996+AP2997+AP2998+AP3003+AP3001+AP2999+AP3006+AP3004+AP3000+AP3002+AP3007+AP3008+AP3005+AP2992</f>
        <v>0</v>
      </c>
      <c r="AQ3010" s="649">
        <f>AQ2989+AQ2990+AQ2994+AQ3009+AQ2991+AQ2993+AQ2995+AQ2996+AQ2997+AQ2998+AQ3003+AQ3001+AQ2999+AQ3006+AQ3004+AQ3000+AQ3002+AQ3007+AQ3008+AQ3005+AQ2992</f>
        <v>0</v>
      </c>
      <c r="AR3010" s="648">
        <f>AR2989+AR2990+AR2994+AR3009+AR2991+AR2993+AR2995+AR2996+AR2997+AR2998+AR3003+AR3001+AR2999+AR3006+AR3004+AR3000+AR3002+AR3007+AR3008+AR3005+AR2992</f>
        <v>0</v>
      </c>
      <c r="AS3010" s="648">
        <f>AS2989+AS2990+AS2994+AS3009+AS2991+AS2993+AS2995+AS2996+AS2997+AS2998+AS3003+AS3001+AS2999+AS3006+AS3004+AS3000+AS3002+AS3007+AS3008+AS3005+AS2992</f>
        <v>0</v>
      </c>
      <c r="AT3010" s="790"/>
      <c r="AU3010" s="649">
        <f t="shared" ref="AU3010:BE3010" si="4559">AU2989+AU2990+AU2994+AU3009+AU2991+AU2993+AU2995+AU2996+AU2997+AU2998+AU3003+AU3001+AU2999+AU3006+AU3004+AU3000+AU3002+AU3007+AU3008+AU3005+AU2992</f>
        <v>0</v>
      </c>
      <c r="AV3010" s="790">
        <f t="shared" si="4559"/>
        <v>0</v>
      </c>
      <c r="AW3010" s="843">
        <f t="shared" si="4559"/>
        <v>0</v>
      </c>
      <c r="AX3010" s="336">
        <f t="shared" si="4559"/>
        <v>19102</v>
      </c>
      <c r="AY3010" s="337">
        <f t="shared" si="4559"/>
        <v>0</v>
      </c>
      <c r="AZ3010" s="338">
        <f t="shared" si="4559"/>
        <v>-19102</v>
      </c>
      <c r="BA3010" s="339" t="e">
        <f t="shared" si="4559"/>
        <v>#DIV/0!</v>
      </c>
      <c r="BB3010" s="322">
        <f t="shared" si="4559"/>
        <v>15725</v>
      </c>
      <c r="BC3010" s="337">
        <f t="shared" si="4559"/>
        <v>0</v>
      </c>
      <c r="BD3010" s="338">
        <f t="shared" si="4559"/>
        <v>-15725</v>
      </c>
      <c r="BE3010" s="339" t="e">
        <f t="shared" si="4559"/>
        <v>#DIV/0!</v>
      </c>
      <c r="BG3010" s="826"/>
      <c r="BH3010" s="607"/>
    </row>
    <row r="3011" spans="1:66" ht="12.75" customHeight="1" x14ac:dyDescent="0.25">
      <c r="A3011" s="21"/>
      <c r="B3011" s="112"/>
      <c r="C3011" s="116"/>
      <c r="D3011" s="623"/>
      <c r="E3011" s="278"/>
      <c r="F3011" s="116"/>
      <c r="G3011" s="694"/>
      <c r="H3011" s="878"/>
      <c r="I3011" s="397"/>
      <c r="J3011" s="380"/>
      <c r="K3011" s="409"/>
      <c r="L3011" s="738"/>
      <c r="M3011" s="739"/>
      <c r="N3011" s="931"/>
      <c r="O3011" s="923"/>
      <c r="P3011" s="923"/>
      <c r="Q3011" s="641"/>
      <c r="R3011" s="537"/>
      <c r="S3011" s="537"/>
      <c r="T3011" s="537"/>
      <c r="U3011" s="537"/>
      <c r="V3011" s="537"/>
      <c r="W3011" s="531"/>
      <c r="X3011" s="141"/>
      <c r="Y3011" s="141"/>
      <c r="Z3011" s="552"/>
      <c r="AA3011" s="552"/>
      <c r="AB3011" s="531"/>
      <c r="AC3011" s="593"/>
      <c r="AD3011" s="923"/>
      <c r="AE3011" s="846"/>
      <c r="AF3011" s="931"/>
      <c r="AG3011" s="923"/>
      <c r="AH3011" s="923"/>
      <c r="AI3011" s="641"/>
      <c r="AJ3011" s="537"/>
      <c r="AK3011" s="537"/>
      <c r="AL3011" s="537"/>
      <c r="AM3011" s="537"/>
      <c r="AN3011" s="537"/>
      <c r="AO3011" s="531"/>
      <c r="AP3011" s="141"/>
      <c r="AQ3011" s="141"/>
      <c r="AR3011" s="552"/>
      <c r="AS3011" s="552"/>
      <c r="AT3011" s="531"/>
      <c r="AU3011" s="593"/>
      <c r="AV3011" s="923"/>
      <c r="AW3011" s="846"/>
      <c r="AX3011" s="115"/>
      <c r="AY3011" s="5"/>
      <c r="AZ3011" s="5"/>
      <c r="BA3011" s="335"/>
      <c r="BC3011" s="5"/>
      <c r="BD3011" s="5"/>
      <c r="BE3011" s="335"/>
      <c r="BG3011" s="826"/>
      <c r="BH3011" s="607"/>
    </row>
    <row r="3012" spans="1:66" ht="12.75" customHeight="1" x14ac:dyDescent="0.25">
      <c r="A3012" s="21"/>
      <c r="B3012" s="112"/>
      <c r="C3012" s="116"/>
      <c r="D3012" s="623"/>
      <c r="E3012" s="278"/>
      <c r="F3012" s="116"/>
      <c r="G3012" s="694"/>
      <c r="H3012" s="878"/>
      <c r="I3012" s="397"/>
      <c r="J3012" s="380"/>
      <c r="K3012" s="410" t="s">
        <v>58</v>
      </c>
      <c r="L3012" s="738"/>
      <c r="M3012" s="739"/>
      <c r="N3012" s="931"/>
      <c r="O3012" s="923"/>
      <c r="P3012" s="923"/>
      <c r="Q3012" s="641"/>
      <c r="R3012" s="537"/>
      <c r="S3012" s="537"/>
      <c r="T3012" s="537"/>
      <c r="U3012" s="537"/>
      <c r="V3012" s="537"/>
      <c r="W3012" s="531"/>
      <c r="X3012" s="141"/>
      <c r="Y3012" s="141"/>
      <c r="Z3012" s="552"/>
      <c r="AA3012" s="552"/>
      <c r="AB3012" s="531"/>
      <c r="AC3012" s="593"/>
      <c r="AD3012" s="923"/>
      <c r="AE3012" s="846"/>
      <c r="AF3012" s="931"/>
      <c r="AG3012" s="923"/>
      <c r="AH3012" s="923"/>
      <c r="AI3012" s="641"/>
      <c r="AJ3012" s="537"/>
      <c r="AK3012" s="537"/>
      <c r="AL3012" s="537"/>
      <c r="AM3012" s="537"/>
      <c r="AN3012" s="537"/>
      <c r="AO3012" s="531"/>
      <c r="AP3012" s="141"/>
      <c r="AQ3012" s="141"/>
      <c r="AR3012" s="552"/>
      <c r="AS3012" s="552"/>
      <c r="AT3012" s="531"/>
      <c r="AU3012" s="593"/>
      <c r="AV3012" s="923"/>
      <c r="AW3012" s="846"/>
      <c r="AX3012" s="115"/>
      <c r="AY3012" s="5"/>
      <c r="AZ3012" s="5"/>
      <c r="BA3012" s="335"/>
      <c r="BC3012" s="5"/>
      <c r="BD3012" s="5"/>
      <c r="BE3012" s="335"/>
      <c r="BG3012" s="826"/>
      <c r="BH3012" s="607"/>
    </row>
    <row r="3013" spans="1:66" ht="12.75" customHeight="1" x14ac:dyDescent="0.25">
      <c r="A3013" s="21"/>
      <c r="B3013" s="112"/>
      <c r="C3013" s="116"/>
      <c r="D3013" s="623"/>
      <c r="E3013" s="278"/>
      <c r="F3013" s="116"/>
      <c r="G3013" s="694"/>
      <c r="H3013" s="878"/>
      <c r="I3013" s="397"/>
      <c r="J3013" s="380"/>
      <c r="K3013" s="411"/>
      <c r="L3013" s="738"/>
      <c r="M3013" s="739"/>
      <c r="N3013" s="931"/>
      <c r="O3013" s="923"/>
      <c r="P3013" s="923"/>
      <c r="Q3013" s="641"/>
      <c r="R3013" s="537"/>
      <c r="S3013" s="537"/>
      <c r="T3013" s="537"/>
      <c r="U3013" s="537"/>
      <c r="V3013" s="537"/>
      <c r="W3013" s="531"/>
      <c r="X3013" s="141"/>
      <c r="Y3013" s="141"/>
      <c r="Z3013" s="552"/>
      <c r="AA3013" s="552"/>
      <c r="AB3013" s="531"/>
      <c r="AC3013" s="593"/>
      <c r="AD3013" s="923"/>
      <c r="AE3013" s="846"/>
      <c r="AF3013" s="931"/>
      <c r="AG3013" s="923"/>
      <c r="AH3013" s="923"/>
      <c r="AI3013" s="641"/>
      <c r="AJ3013" s="537"/>
      <c r="AK3013" s="537"/>
      <c r="AL3013" s="537"/>
      <c r="AM3013" s="537"/>
      <c r="AN3013" s="537"/>
      <c r="AO3013" s="531"/>
      <c r="AP3013" s="141"/>
      <c r="AQ3013" s="141"/>
      <c r="AR3013" s="552"/>
      <c r="AS3013" s="552"/>
      <c r="AT3013" s="531"/>
      <c r="AU3013" s="593"/>
      <c r="AV3013" s="923"/>
      <c r="AW3013" s="846"/>
      <c r="AX3013" s="115"/>
      <c r="AY3013" s="5"/>
      <c r="AZ3013" s="5"/>
      <c r="BA3013" s="335"/>
      <c r="BC3013" s="5"/>
      <c r="BD3013" s="5"/>
      <c r="BE3013" s="335"/>
      <c r="BG3013" s="826"/>
      <c r="BH3013" s="607"/>
    </row>
    <row r="3014" spans="1:66" s="4" customFormat="1" ht="35.1" customHeight="1" x14ac:dyDescent="0.25">
      <c r="A3014" s="222" t="s">
        <v>6127</v>
      </c>
      <c r="B3014" s="112">
        <v>18</v>
      </c>
      <c r="C3014" s="116" t="s">
        <v>0</v>
      </c>
      <c r="D3014" s="620">
        <v>1000</v>
      </c>
      <c r="E3014" s="278"/>
      <c r="F3014" s="116">
        <v>12</v>
      </c>
      <c r="G3014" s="694">
        <v>1</v>
      </c>
      <c r="H3014" s="878" t="str">
        <f t="shared" si="4547"/>
        <v>115</v>
      </c>
      <c r="I3014" s="397">
        <v>85112000</v>
      </c>
      <c r="J3014" s="380" t="s">
        <v>3800</v>
      </c>
      <c r="K3014" s="494" t="s">
        <v>5411</v>
      </c>
      <c r="L3014" s="726">
        <v>0</v>
      </c>
      <c r="M3014" s="727">
        <v>0</v>
      </c>
      <c r="N3014" s="931"/>
      <c r="O3014" s="530">
        <f t="shared" ref="O3014:O3027" si="4560">IF(N3014&gt;L3014,"0 ",N3014-L3014)</f>
        <v>0</v>
      </c>
      <c r="P3014" s="530">
        <f t="shared" ref="P3014:P3027" si="4561">IF(N3014&lt;L3014,"0 ",N3014-L3014)</f>
        <v>0</v>
      </c>
      <c r="Q3014" s="646"/>
      <c r="R3014" s="536"/>
      <c r="S3014" s="536"/>
      <c r="T3014" s="536"/>
      <c r="U3014" s="536"/>
      <c r="V3014" s="536"/>
      <c r="W3014" s="683" t="str">
        <f t="shared" ref="W3014:W3027" si="4562">IF(SUM(Q3014:V3014)=X3014,"OK",SUM(Q3014:V3014)-X3014)</f>
        <v>OK</v>
      </c>
      <c r="X3014" s="141"/>
      <c r="Y3014" s="141"/>
      <c r="Z3014" s="552"/>
      <c r="AA3014" s="552"/>
      <c r="AB3014" s="683" t="str">
        <f t="shared" ref="AB3014:AB3027" si="4563">IF(SUM(Z3014:AA3014)=AC3014,"OK",SUM(Z3014:AA3014)-AC3014)</f>
        <v>OK</v>
      </c>
      <c r="AC3014" s="593"/>
      <c r="AD3014" s="530">
        <f t="shared" ref="AD3014:AD3027" si="4564">X3014+Y3014+AC3014</f>
        <v>0</v>
      </c>
      <c r="AE3014" s="842">
        <f t="shared" ref="AE3014:AE3027" si="4565">N3014+AD3014</f>
        <v>0</v>
      </c>
      <c r="AF3014" s="931"/>
      <c r="AG3014" s="530">
        <f t="shared" ref="AG3014:AG3027" si="4566">IF(AF3014&gt;M3014,"0 ",AF3014-M3014)</f>
        <v>0</v>
      </c>
      <c r="AH3014" s="530">
        <f t="shared" ref="AH3014:AH3027" si="4567">IF(AF3014&lt;M3014,"0 ",AF3014-M3014)</f>
        <v>0</v>
      </c>
      <c r="AI3014" s="641"/>
      <c r="AJ3014" s="537"/>
      <c r="AK3014" s="537"/>
      <c r="AL3014" s="537"/>
      <c r="AM3014" s="537"/>
      <c r="AN3014" s="537"/>
      <c r="AO3014" s="683" t="str">
        <f t="shared" ref="AO3014:AO3027" si="4568">IF(SUM(AI3014:AN3014)=AP3014,"OK",SUM(AI3014:AN3014)-AP3014)</f>
        <v>OK</v>
      </c>
      <c r="AP3014" s="141"/>
      <c r="AQ3014" s="141"/>
      <c r="AR3014" s="552"/>
      <c r="AS3014" s="552"/>
      <c r="AT3014" s="683" t="str">
        <f t="shared" ref="AT3014:AT3027" si="4569">IF(SUM(AR3014:AS3014)=AU3014,"OK",SUM(AR3014:AS3014)-AU3014)</f>
        <v>OK</v>
      </c>
      <c r="AU3014" s="593"/>
      <c r="AV3014" s="530">
        <f t="shared" ref="AV3014:AV3027" si="4570">AP3014+AQ3014+AU3014</f>
        <v>0</v>
      </c>
      <c r="AW3014" s="842">
        <f t="shared" ref="AW3014:AW3027" si="4571">AF3014+AV3014</f>
        <v>0</v>
      </c>
      <c r="AX3014" s="115">
        <f t="shared" ref="AX3014:AX3027" si="4572">L3014</f>
        <v>0</v>
      </c>
      <c r="AY3014" s="5">
        <f t="shared" ref="AY3014:AY3027" si="4573">AE3014</f>
        <v>0</v>
      </c>
      <c r="AZ3014" s="7">
        <f t="shared" ref="AZ3014:AZ3027" si="4574">AY3014-AX3014</f>
        <v>0</v>
      </c>
      <c r="BA3014" s="335" t="e">
        <f t="shared" ref="BA3014:BA3027" si="4575">AZ3014/AX3014</f>
        <v>#DIV/0!</v>
      </c>
      <c r="BB3014" s="23">
        <f t="shared" ref="BB3014:BB3027" si="4576">M3014</f>
        <v>0</v>
      </c>
      <c r="BC3014" s="5">
        <f t="shared" ref="BC3014:BC3027" si="4577">AW3014</f>
        <v>0</v>
      </c>
      <c r="BD3014" s="7">
        <f t="shared" ref="BD3014:BD3027" si="4578">BC3014-BB3014</f>
        <v>0</v>
      </c>
      <c r="BE3014" s="335" t="e">
        <f t="shared" ref="BE3014:BE3027" si="4579">BD3014/BB3014</f>
        <v>#DIV/0!</v>
      </c>
      <c r="BF3014" s="41"/>
      <c r="BG3014" s="826" t="str">
        <f t="shared" ref="BG3014:BG3027" si="4580">RIGHT(LEFT(I3014,3),2)&amp;"."&amp;RIGHT(LEFT(I3014,5),2)</f>
        <v>51.12</v>
      </c>
      <c r="BH3014" s="607" t="b">
        <f>COUNTIF('Codes SEC'!$B$2:$B$250,Ministres!BG3014)&gt;0</f>
        <v>1</v>
      </c>
      <c r="BI3014" s="41"/>
      <c r="BJ3014" s="41"/>
      <c r="BK3014" s="41"/>
      <c r="BL3014" s="41"/>
      <c r="BM3014" s="41"/>
      <c r="BN3014" s="41"/>
    </row>
    <row r="3015" spans="1:66" ht="35.1" customHeight="1" x14ac:dyDescent="0.25">
      <c r="A3015" s="222" t="s">
        <v>6127</v>
      </c>
      <c r="B3015" s="112">
        <v>18</v>
      </c>
      <c r="C3015" s="116" t="s">
        <v>0</v>
      </c>
      <c r="D3015" s="620">
        <v>1000</v>
      </c>
      <c r="E3015" s="278"/>
      <c r="F3015" s="116">
        <v>17</v>
      </c>
      <c r="G3015" s="694">
        <v>1</v>
      </c>
      <c r="H3015" s="878" t="str">
        <f t="shared" si="4547"/>
        <v>115</v>
      </c>
      <c r="I3015" s="397" t="s">
        <v>3281</v>
      </c>
      <c r="J3015" s="380" t="s">
        <v>3111</v>
      </c>
      <c r="K3015" s="408" t="s">
        <v>5433</v>
      </c>
      <c r="L3015" s="733">
        <v>0</v>
      </c>
      <c r="M3015" s="734">
        <v>0</v>
      </c>
      <c r="N3015" s="931"/>
      <c r="O3015" s="530">
        <f t="shared" si="4560"/>
        <v>0</v>
      </c>
      <c r="P3015" s="530">
        <f t="shared" si="4561"/>
        <v>0</v>
      </c>
      <c r="Q3015" s="646"/>
      <c r="R3015" s="536"/>
      <c r="S3015" s="536"/>
      <c r="T3015" s="536"/>
      <c r="U3015" s="536"/>
      <c r="V3015" s="536"/>
      <c r="W3015" s="683" t="str">
        <f>IF(SUM(Q3015:V3015)=X3015,"OK",SUM(Q3015:V3015)-X3015)</f>
        <v>OK</v>
      </c>
      <c r="X3015" s="141"/>
      <c r="Y3015" s="141"/>
      <c r="Z3015" s="552"/>
      <c r="AA3015" s="552"/>
      <c r="AB3015" s="683" t="str">
        <f>IF(SUM(Z3015:AA3015)=AC3015,"OK",SUM(Z3015:AA3015)-AC3015)</f>
        <v>OK</v>
      </c>
      <c r="AC3015" s="593"/>
      <c r="AD3015" s="530">
        <f t="shared" si="4564"/>
        <v>0</v>
      </c>
      <c r="AE3015" s="842">
        <f t="shared" si="4565"/>
        <v>0</v>
      </c>
      <c r="AF3015" s="931"/>
      <c r="AG3015" s="530">
        <f t="shared" si="4566"/>
        <v>0</v>
      </c>
      <c r="AH3015" s="530">
        <f t="shared" si="4567"/>
        <v>0</v>
      </c>
      <c r="AI3015" s="641"/>
      <c r="AJ3015" s="537"/>
      <c r="AK3015" s="537"/>
      <c r="AL3015" s="537"/>
      <c r="AM3015" s="537"/>
      <c r="AN3015" s="537"/>
      <c r="AO3015" s="683" t="str">
        <f>IF(SUM(AI3015:AN3015)=AP3015,"OK",SUM(AI3015:AN3015)-AP3015)</f>
        <v>OK</v>
      </c>
      <c r="AP3015" s="141"/>
      <c r="AQ3015" s="141"/>
      <c r="AR3015" s="552"/>
      <c r="AS3015" s="552"/>
      <c r="AT3015" s="683" t="str">
        <f>IF(SUM(AR3015:AS3015)=AU3015,"OK",SUM(AR3015:AS3015)-AU3015)</f>
        <v>OK</v>
      </c>
      <c r="AU3015" s="593"/>
      <c r="AV3015" s="530">
        <f t="shared" si="4570"/>
        <v>0</v>
      </c>
      <c r="AW3015" s="842">
        <f t="shared" si="4571"/>
        <v>0</v>
      </c>
      <c r="AX3015" s="115">
        <f t="shared" si="4572"/>
        <v>0</v>
      </c>
      <c r="AY3015" s="5">
        <f t="shared" si="4573"/>
        <v>0</v>
      </c>
      <c r="AZ3015" s="7">
        <f>AY3015-AX3015</f>
        <v>0</v>
      </c>
      <c r="BA3015" s="335" t="e">
        <f>AZ3015/AX3015</f>
        <v>#DIV/0!</v>
      </c>
      <c r="BB3015" s="23">
        <f t="shared" si="4576"/>
        <v>0</v>
      </c>
      <c r="BC3015" s="5">
        <f>AW3015</f>
        <v>0</v>
      </c>
      <c r="BD3015" s="7">
        <f>BC3015-BB3015</f>
        <v>0</v>
      </c>
      <c r="BE3015" s="335" t="e">
        <f>BD3015/BB3015</f>
        <v>#DIV/0!</v>
      </c>
      <c r="BG3015" s="826" t="str">
        <f t="shared" si="4580"/>
        <v>52.10</v>
      </c>
      <c r="BH3015" s="607" t="b">
        <f>COUNTIF('Codes SEC'!$B$2:$B$250,Ministres!BG3015)&gt;0</f>
        <v>1</v>
      </c>
    </row>
    <row r="3016" spans="1:66" ht="35.1" customHeight="1" x14ac:dyDescent="0.25">
      <c r="A3016" s="222" t="s">
        <v>6127</v>
      </c>
      <c r="B3016" s="112">
        <v>18</v>
      </c>
      <c r="C3016" s="116" t="s">
        <v>0</v>
      </c>
      <c r="D3016" s="620">
        <v>1000</v>
      </c>
      <c r="E3016" s="278"/>
      <c r="F3016" s="116">
        <v>12</v>
      </c>
      <c r="G3016" s="694">
        <v>1</v>
      </c>
      <c r="H3016" s="878" t="str">
        <f t="shared" si="4547"/>
        <v>115</v>
      </c>
      <c r="I3016" s="397" t="s">
        <v>3282</v>
      </c>
      <c r="J3016" s="380" t="s">
        <v>3110</v>
      </c>
      <c r="K3016" s="408" t="s">
        <v>667</v>
      </c>
      <c r="L3016" s="733">
        <v>281</v>
      </c>
      <c r="M3016" s="734">
        <v>281</v>
      </c>
      <c r="N3016" s="931"/>
      <c r="O3016" s="530">
        <f t="shared" si="4560"/>
        <v>-281</v>
      </c>
      <c r="P3016" s="530" t="str">
        <f t="shared" si="4561"/>
        <v xml:space="preserve">0 </v>
      </c>
      <c r="Q3016" s="646"/>
      <c r="R3016" s="536"/>
      <c r="S3016" s="536"/>
      <c r="T3016" s="536"/>
      <c r="U3016" s="536"/>
      <c r="V3016" s="536"/>
      <c r="W3016" s="683" t="str">
        <f t="shared" si="4562"/>
        <v>OK</v>
      </c>
      <c r="X3016" s="141"/>
      <c r="Y3016" s="141"/>
      <c r="Z3016" s="552"/>
      <c r="AA3016" s="552"/>
      <c r="AB3016" s="683" t="str">
        <f t="shared" si="4563"/>
        <v>OK</v>
      </c>
      <c r="AC3016" s="593"/>
      <c r="AD3016" s="530">
        <f t="shared" si="4564"/>
        <v>0</v>
      </c>
      <c r="AE3016" s="842">
        <f t="shared" si="4565"/>
        <v>0</v>
      </c>
      <c r="AF3016" s="931"/>
      <c r="AG3016" s="530">
        <f t="shared" si="4566"/>
        <v>-281</v>
      </c>
      <c r="AH3016" s="530" t="str">
        <f t="shared" si="4567"/>
        <v xml:space="preserve">0 </v>
      </c>
      <c r="AI3016" s="641"/>
      <c r="AJ3016" s="537"/>
      <c r="AK3016" s="537"/>
      <c r="AL3016" s="537"/>
      <c r="AM3016" s="537"/>
      <c r="AN3016" s="537"/>
      <c r="AO3016" s="683" t="str">
        <f t="shared" si="4568"/>
        <v>OK</v>
      </c>
      <c r="AP3016" s="141"/>
      <c r="AQ3016" s="141"/>
      <c r="AR3016" s="552"/>
      <c r="AS3016" s="552"/>
      <c r="AT3016" s="683" t="str">
        <f t="shared" si="4569"/>
        <v>OK</v>
      </c>
      <c r="AU3016" s="593"/>
      <c r="AV3016" s="530">
        <f t="shared" si="4570"/>
        <v>0</v>
      </c>
      <c r="AW3016" s="842">
        <f t="shared" si="4571"/>
        <v>0</v>
      </c>
      <c r="AX3016" s="115">
        <f t="shared" si="4572"/>
        <v>281</v>
      </c>
      <c r="AY3016" s="5">
        <f t="shared" si="4573"/>
        <v>0</v>
      </c>
      <c r="AZ3016" s="7">
        <f t="shared" si="4574"/>
        <v>-281</v>
      </c>
      <c r="BA3016" s="335">
        <f t="shared" si="4575"/>
        <v>-1</v>
      </c>
      <c r="BB3016" s="23">
        <f t="shared" si="4576"/>
        <v>281</v>
      </c>
      <c r="BC3016" s="5">
        <f t="shared" si="4577"/>
        <v>0</v>
      </c>
      <c r="BD3016" s="7">
        <f t="shared" si="4578"/>
        <v>-281</v>
      </c>
      <c r="BE3016" s="335">
        <f t="shared" si="4579"/>
        <v>-1</v>
      </c>
      <c r="BG3016" s="826" t="str">
        <f t="shared" si="4580"/>
        <v>52.20</v>
      </c>
      <c r="BH3016" s="607" t="b">
        <f>COUNTIF('Codes SEC'!$B$2:$B$250,Ministres!BG3016)&gt;0</f>
        <v>1</v>
      </c>
    </row>
    <row r="3017" spans="1:66" ht="35.1" customHeight="1" x14ac:dyDescent="0.25">
      <c r="A3017" s="190" t="s">
        <v>6127</v>
      </c>
      <c r="B3017" s="583" t="s">
        <v>5015</v>
      </c>
      <c r="C3017" s="120" t="s">
        <v>0</v>
      </c>
      <c r="D3017" s="622">
        <v>1000</v>
      </c>
      <c r="E3017" s="584"/>
      <c r="F3017" s="120">
        <v>12</v>
      </c>
      <c r="G3017" s="699">
        <v>1</v>
      </c>
      <c r="H3017" s="891" t="str">
        <f t="shared" si="4547"/>
        <v>115</v>
      </c>
      <c r="I3017" s="605">
        <v>86141000</v>
      </c>
      <c r="J3017" s="689" t="s">
        <v>5100</v>
      </c>
      <c r="K3017" s="424" t="s">
        <v>5101</v>
      </c>
      <c r="L3017" s="733">
        <v>0</v>
      </c>
      <c r="M3017" s="734">
        <v>72</v>
      </c>
      <c r="N3017" s="931"/>
      <c r="O3017" s="530">
        <f t="shared" si="4560"/>
        <v>0</v>
      </c>
      <c r="P3017" s="530">
        <f t="shared" si="4561"/>
        <v>0</v>
      </c>
      <c r="Q3017" s="646"/>
      <c r="R3017" s="536"/>
      <c r="S3017" s="536"/>
      <c r="T3017" s="536"/>
      <c r="U3017" s="536"/>
      <c r="V3017" s="536"/>
      <c r="W3017" s="683" t="str">
        <f t="shared" si="4562"/>
        <v>OK</v>
      </c>
      <c r="X3017" s="141"/>
      <c r="Y3017" s="141"/>
      <c r="Z3017" s="552"/>
      <c r="AA3017" s="552"/>
      <c r="AB3017" s="683" t="str">
        <f t="shared" si="4563"/>
        <v>OK</v>
      </c>
      <c r="AC3017" s="593"/>
      <c r="AD3017" s="530">
        <f t="shared" si="4564"/>
        <v>0</v>
      </c>
      <c r="AE3017" s="842">
        <f t="shared" si="4565"/>
        <v>0</v>
      </c>
      <c r="AF3017" s="931"/>
      <c r="AG3017" s="530">
        <f t="shared" si="4566"/>
        <v>-72</v>
      </c>
      <c r="AH3017" s="530" t="str">
        <f t="shared" si="4567"/>
        <v xml:space="preserve">0 </v>
      </c>
      <c r="AI3017" s="641"/>
      <c r="AJ3017" s="537"/>
      <c r="AK3017" s="537"/>
      <c r="AL3017" s="537"/>
      <c r="AM3017" s="537"/>
      <c r="AN3017" s="537"/>
      <c r="AO3017" s="683" t="str">
        <f t="shared" si="4568"/>
        <v>OK</v>
      </c>
      <c r="AP3017" s="141"/>
      <c r="AQ3017" s="141"/>
      <c r="AR3017" s="552"/>
      <c r="AS3017" s="552"/>
      <c r="AT3017" s="683" t="str">
        <f t="shared" si="4569"/>
        <v>OK</v>
      </c>
      <c r="AU3017" s="593"/>
      <c r="AV3017" s="530">
        <f t="shared" si="4570"/>
        <v>0</v>
      </c>
      <c r="AW3017" s="842">
        <f t="shared" si="4571"/>
        <v>0</v>
      </c>
      <c r="AX3017" s="115">
        <f t="shared" si="4572"/>
        <v>0</v>
      </c>
      <c r="AY3017" s="5">
        <f t="shared" si="4573"/>
        <v>0</v>
      </c>
      <c r="AZ3017" s="7">
        <f t="shared" si="4574"/>
        <v>0</v>
      </c>
      <c r="BA3017" s="335" t="e">
        <f t="shared" si="4575"/>
        <v>#DIV/0!</v>
      </c>
      <c r="BB3017" s="23">
        <f t="shared" si="4576"/>
        <v>72</v>
      </c>
      <c r="BC3017" s="5">
        <f t="shared" si="4577"/>
        <v>0</v>
      </c>
      <c r="BD3017" s="7">
        <f t="shared" si="4578"/>
        <v>-72</v>
      </c>
      <c r="BE3017" s="335">
        <f t="shared" si="4579"/>
        <v>-1</v>
      </c>
      <c r="BG3017" s="826" t="str">
        <f t="shared" si="4580"/>
        <v>61.41</v>
      </c>
      <c r="BH3017" s="607" t="b">
        <f>COUNTIF('Codes SEC'!$B$2:$B$250,Ministres!BG3017)&gt;0</f>
        <v>1</v>
      </c>
    </row>
    <row r="3018" spans="1:66" ht="35.1" customHeight="1" x14ac:dyDescent="0.25">
      <c r="A3018" s="222" t="s">
        <v>6127</v>
      </c>
      <c r="B3018" s="112">
        <v>18</v>
      </c>
      <c r="C3018" s="116" t="s">
        <v>0</v>
      </c>
      <c r="D3018" s="620">
        <v>1000</v>
      </c>
      <c r="E3018" s="278"/>
      <c r="F3018" s="116">
        <v>12</v>
      </c>
      <c r="G3018" s="694">
        <v>1</v>
      </c>
      <c r="H3018" s="878" t="str">
        <f t="shared" si="4547"/>
        <v>115</v>
      </c>
      <c r="I3018" s="397" t="s">
        <v>3292</v>
      </c>
      <c r="J3018" s="380" t="s">
        <v>3116</v>
      </c>
      <c r="K3018" s="408" t="s">
        <v>5434</v>
      </c>
      <c r="L3018" s="733">
        <v>0</v>
      </c>
      <c r="M3018" s="734">
        <v>0</v>
      </c>
      <c r="N3018" s="931"/>
      <c r="O3018" s="530">
        <f t="shared" si="4560"/>
        <v>0</v>
      </c>
      <c r="P3018" s="530">
        <f t="shared" si="4561"/>
        <v>0</v>
      </c>
      <c r="Q3018" s="646"/>
      <c r="R3018" s="536"/>
      <c r="S3018" s="536"/>
      <c r="T3018" s="536"/>
      <c r="U3018" s="536"/>
      <c r="V3018" s="536"/>
      <c r="W3018" s="683" t="str">
        <f>IF(SUM(Q3018:V3018)=X3018,"OK",SUM(Q3018:V3018)-X3018)</f>
        <v>OK</v>
      </c>
      <c r="X3018" s="141"/>
      <c r="Y3018" s="141"/>
      <c r="Z3018" s="552"/>
      <c r="AA3018" s="552"/>
      <c r="AB3018" s="683" t="str">
        <f>IF(SUM(Z3018:AA3018)=AC3018,"OK",SUM(Z3018:AA3018)-AC3018)</f>
        <v>OK</v>
      </c>
      <c r="AC3018" s="593"/>
      <c r="AD3018" s="530">
        <f t="shared" si="4564"/>
        <v>0</v>
      </c>
      <c r="AE3018" s="842">
        <f t="shared" si="4565"/>
        <v>0</v>
      </c>
      <c r="AF3018" s="931"/>
      <c r="AG3018" s="530">
        <f t="shared" si="4566"/>
        <v>0</v>
      </c>
      <c r="AH3018" s="530">
        <f t="shared" si="4567"/>
        <v>0</v>
      </c>
      <c r="AI3018" s="641"/>
      <c r="AJ3018" s="537"/>
      <c r="AK3018" s="537"/>
      <c r="AL3018" s="537"/>
      <c r="AM3018" s="537"/>
      <c r="AN3018" s="537"/>
      <c r="AO3018" s="683" t="str">
        <f>IF(SUM(AI3018:AN3018)=AP3018,"OK",SUM(AI3018:AN3018)-AP3018)</f>
        <v>OK</v>
      </c>
      <c r="AP3018" s="141"/>
      <c r="AQ3018" s="141"/>
      <c r="AR3018" s="552"/>
      <c r="AS3018" s="552"/>
      <c r="AT3018" s="683" t="str">
        <f>IF(SUM(AR3018:AS3018)=AU3018,"OK",SUM(AR3018:AS3018)-AU3018)</f>
        <v>OK</v>
      </c>
      <c r="AU3018" s="593"/>
      <c r="AV3018" s="530">
        <f t="shared" si="4570"/>
        <v>0</v>
      </c>
      <c r="AW3018" s="842">
        <f t="shared" si="4571"/>
        <v>0</v>
      </c>
      <c r="AX3018" s="115">
        <f t="shared" si="4572"/>
        <v>0</v>
      </c>
      <c r="AY3018" s="5">
        <f t="shared" si="4573"/>
        <v>0</v>
      </c>
      <c r="AZ3018" s="7">
        <f>AY3018-AX3018</f>
        <v>0</v>
      </c>
      <c r="BA3018" s="335" t="e">
        <f>AZ3018/AX3018</f>
        <v>#DIV/0!</v>
      </c>
      <c r="BB3018" s="23">
        <f t="shared" si="4576"/>
        <v>0</v>
      </c>
      <c r="BC3018" s="5">
        <f>AW3018</f>
        <v>0</v>
      </c>
      <c r="BD3018" s="7">
        <f>BC3018-BB3018</f>
        <v>0</v>
      </c>
      <c r="BE3018" s="335" t="e">
        <f>BD3018/BB3018</f>
        <v>#DIV/0!</v>
      </c>
      <c r="BG3018" s="826" t="str">
        <f t="shared" si="4580"/>
        <v>63.11</v>
      </c>
      <c r="BH3018" s="607" t="b">
        <f>COUNTIF('Codes SEC'!$B$2:$B$250,Ministres!BG3018)&gt;0</f>
        <v>1</v>
      </c>
    </row>
    <row r="3019" spans="1:66" s="28" customFormat="1" ht="35.1" customHeight="1" x14ac:dyDescent="0.25">
      <c r="A3019" s="222" t="s">
        <v>6127</v>
      </c>
      <c r="B3019" s="112">
        <v>18</v>
      </c>
      <c r="C3019" s="116" t="s">
        <v>0</v>
      </c>
      <c r="D3019" s="620">
        <v>1000</v>
      </c>
      <c r="E3019" s="278"/>
      <c r="F3019" s="116">
        <v>12</v>
      </c>
      <c r="G3019" s="694">
        <v>1</v>
      </c>
      <c r="H3019" s="878" t="str">
        <f t="shared" si="4547"/>
        <v>115</v>
      </c>
      <c r="I3019" s="397" t="s">
        <v>3307</v>
      </c>
      <c r="J3019" s="380" t="s">
        <v>3114</v>
      </c>
      <c r="K3019" s="408" t="s">
        <v>668</v>
      </c>
      <c r="L3019" s="733">
        <v>140</v>
      </c>
      <c r="M3019" s="734">
        <v>140</v>
      </c>
      <c r="N3019" s="931"/>
      <c r="O3019" s="530">
        <f t="shared" si="4560"/>
        <v>-140</v>
      </c>
      <c r="P3019" s="530" t="str">
        <f t="shared" si="4561"/>
        <v xml:space="preserve">0 </v>
      </c>
      <c r="Q3019" s="646"/>
      <c r="R3019" s="536"/>
      <c r="S3019" s="536"/>
      <c r="T3019" s="536"/>
      <c r="U3019" s="536"/>
      <c r="V3019" s="536"/>
      <c r="W3019" s="683" t="str">
        <f>IF(SUM(Q3019:V3019)=X3019,"OK",SUM(Q3019:V3019)-X3019)</f>
        <v>OK</v>
      </c>
      <c r="X3019" s="141"/>
      <c r="Y3019" s="141"/>
      <c r="Z3019" s="552"/>
      <c r="AA3019" s="552"/>
      <c r="AB3019" s="683" t="str">
        <f>IF(SUM(Z3019:AA3019)=AC3019,"OK",SUM(Z3019:AA3019)-AC3019)</f>
        <v>OK</v>
      </c>
      <c r="AC3019" s="593"/>
      <c r="AD3019" s="530">
        <f t="shared" si="4564"/>
        <v>0</v>
      </c>
      <c r="AE3019" s="842">
        <f t="shared" si="4565"/>
        <v>0</v>
      </c>
      <c r="AF3019" s="931"/>
      <c r="AG3019" s="530">
        <f t="shared" si="4566"/>
        <v>-140</v>
      </c>
      <c r="AH3019" s="530" t="str">
        <f t="shared" si="4567"/>
        <v xml:space="preserve">0 </v>
      </c>
      <c r="AI3019" s="641"/>
      <c r="AJ3019" s="537"/>
      <c r="AK3019" s="537"/>
      <c r="AL3019" s="537"/>
      <c r="AM3019" s="537"/>
      <c r="AN3019" s="537"/>
      <c r="AO3019" s="683" t="str">
        <f>IF(SUM(AI3019:AN3019)=AP3019,"OK",SUM(AI3019:AN3019)-AP3019)</f>
        <v>OK</v>
      </c>
      <c r="AP3019" s="141"/>
      <c r="AQ3019" s="141"/>
      <c r="AR3019" s="552"/>
      <c r="AS3019" s="552"/>
      <c r="AT3019" s="683" t="str">
        <f>IF(SUM(AR3019:AS3019)=AU3019,"OK",SUM(AR3019:AS3019)-AU3019)</f>
        <v>OK</v>
      </c>
      <c r="AU3019" s="593"/>
      <c r="AV3019" s="530">
        <f t="shared" si="4570"/>
        <v>0</v>
      </c>
      <c r="AW3019" s="842">
        <f t="shared" si="4571"/>
        <v>0</v>
      </c>
      <c r="AX3019" s="115">
        <f t="shared" si="4572"/>
        <v>140</v>
      </c>
      <c r="AY3019" s="5">
        <f t="shared" si="4573"/>
        <v>0</v>
      </c>
      <c r="AZ3019" s="7">
        <f>AY3019-AX3019</f>
        <v>-140</v>
      </c>
      <c r="BA3019" s="335">
        <f>AZ3019/AX3019</f>
        <v>-1</v>
      </c>
      <c r="BB3019" s="23">
        <f t="shared" si="4576"/>
        <v>140</v>
      </c>
      <c r="BC3019" s="5">
        <f>AW3019</f>
        <v>0</v>
      </c>
      <c r="BD3019" s="7">
        <f>BC3019-BB3019</f>
        <v>-140</v>
      </c>
      <c r="BE3019" s="335">
        <f>BD3019/BB3019</f>
        <v>-1</v>
      </c>
      <c r="BF3019" s="41"/>
      <c r="BG3019" s="826" t="str">
        <f t="shared" si="4580"/>
        <v>63.12</v>
      </c>
      <c r="BH3019" s="607" t="b">
        <f>COUNTIF('Codes SEC'!$B$2:$B$250,Ministres!BG3019)&gt;0</f>
        <v>1</v>
      </c>
      <c r="BI3019" s="41"/>
      <c r="BJ3019" s="41"/>
      <c r="BK3019" s="41"/>
      <c r="BL3019" s="41"/>
      <c r="BM3019" s="41"/>
      <c r="BN3019" s="41"/>
    </row>
    <row r="3020" spans="1:66" ht="35.1" customHeight="1" x14ac:dyDescent="0.25">
      <c r="A3020" s="222" t="s">
        <v>6127</v>
      </c>
      <c r="B3020" s="112">
        <v>18</v>
      </c>
      <c r="C3020" s="116" t="s">
        <v>0</v>
      </c>
      <c r="D3020" s="620">
        <v>1000</v>
      </c>
      <c r="E3020" s="278"/>
      <c r="F3020" s="116">
        <v>14</v>
      </c>
      <c r="G3020" s="694">
        <v>1</v>
      </c>
      <c r="H3020" s="878" t="str">
        <f t="shared" si="4547"/>
        <v>115</v>
      </c>
      <c r="I3020" s="397" t="s">
        <v>3269</v>
      </c>
      <c r="J3020" s="380" t="s">
        <v>3112</v>
      </c>
      <c r="K3020" s="415" t="s">
        <v>5412</v>
      </c>
      <c r="L3020" s="733">
        <v>0</v>
      </c>
      <c r="M3020" s="734">
        <v>0</v>
      </c>
      <c r="N3020" s="931"/>
      <c r="O3020" s="530">
        <f t="shared" si="4560"/>
        <v>0</v>
      </c>
      <c r="P3020" s="530">
        <f t="shared" si="4561"/>
        <v>0</v>
      </c>
      <c r="Q3020" s="646"/>
      <c r="R3020" s="536"/>
      <c r="S3020" s="536"/>
      <c r="T3020" s="536"/>
      <c r="U3020" s="536"/>
      <c r="V3020" s="536"/>
      <c r="W3020" s="683" t="str">
        <f t="shared" si="4562"/>
        <v>OK</v>
      </c>
      <c r="X3020" s="141"/>
      <c r="Y3020" s="141"/>
      <c r="Z3020" s="552"/>
      <c r="AA3020" s="552"/>
      <c r="AB3020" s="683" t="str">
        <f t="shared" si="4563"/>
        <v>OK</v>
      </c>
      <c r="AC3020" s="593"/>
      <c r="AD3020" s="530">
        <f t="shared" si="4564"/>
        <v>0</v>
      </c>
      <c r="AE3020" s="842">
        <f t="shared" si="4565"/>
        <v>0</v>
      </c>
      <c r="AF3020" s="931"/>
      <c r="AG3020" s="530">
        <f t="shared" si="4566"/>
        <v>0</v>
      </c>
      <c r="AH3020" s="530">
        <f t="shared" si="4567"/>
        <v>0</v>
      </c>
      <c r="AI3020" s="641"/>
      <c r="AJ3020" s="537"/>
      <c r="AK3020" s="537"/>
      <c r="AL3020" s="537"/>
      <c r="AM3020" s="537"/>
      <c r="AN3020" s="537"/>
      <c r="AO3020" s="683" t="str">
        <f t="shared" si="4568"/>
        <v>OK</v>
      </c>
      <c r="AP3020" s="141"/>
      <c r="AQ3020" s="141"/>
      <c r="AR3020" s="552"/>
      <c r="AS3020" s="552"/>
      <c r="AT3020" s="683" t="str">
        <f t="shared" si="4569"/>
        <v>OK</v>
      </c>
      <c r="AU3020" s="593"/>
      <c r="AV3020" s="530">
        <f t="shared" si="4570"/>
        <v>0</v>
      </c>
      <c r="AW3020" s="842">
        <f t="shared" si="4571"/>
        <v>0</v>
      </c>
      <c r="AX3020" s="115">
        <f t="shared" si="4572"/>
        <v>0</v>
      </c>
      <c r="AY3020" s="5">
        <f t="shared" si="4573"/>
        <v>0</v>
      </c>
      <c r="AZ3020" s="7">
        <f t="shared" si="4574"/>
        <v>0</v>
      </c>
      <c r="BA3020" s="335" t="e">
        <f t="shared" si="4575"/>
        <v>#DIV/0!</v>
      </c>
      <c r="BB3020" s="23">
        <f t="shared" si="4576"/>
        <v>0</v>
      </c>
      <c r="BC3020" s="5">
        <f t="shared" si="4577"/>
        <v>0</v>
      </c>
      <c r="BD3020" s="7">
        <f t="shared" si="4578"/>
        <v>0</v>
      </c>
      <c r="BE3020" s="335" t="e">
        <f t="shared" si="4579"/>
        <v>#DIV/0!</v>
      </c>
      <c r="BG3020" s="826" t="str">
        <f t="shared" si="4580"/>
        <v>63.21</v>
      </c>
      <c r="BH3020" s="607" t="b">
        <f>COUNTIF('Codes SEC'!$B$2:$B$250,Ministres!BG3020)&gt;0</f>
        <v>1</v>
      </c>
    </row>
    <row r="3021" spans="1:66" ht="35.1" customHeight="1" x14ac:dyDescent="0.25">
      <c r="A3021" s="222" t="s">
        <v>6127</v>
      </c>
      <c r="B3021" s="112">
        <v>18</v>
      </c>
      <c r="C3021" s="116" t="s">
        <v>0</v>
      </c>
      <c r="D3021" s="620">
        <v>1000</v>
      </c>
      <c r="E3021" s="278"/>
      <c r="F3021" s="116">
        <v>12</v>
      </c>
      <c r="G3021" s="694">
        <v>1</v>
      </c>
      <c r="H3021" s="878" t="str">
        <f t="shared" si="4547"/>
        <v>115</v>
      </c>
      <c r="I3021" s="397" t="s">
        <v>3290</v>
      </c>
      <c r="J3021" s="380" t="s">
        <v>3115</v>
      </c>
      <c r="K3021" s="408" t="s">
        <v>669</v>
      </c>
      <c r="L3021" s="733">
        <v>140</v>
      </c>
      <c r="M3021" s="734">
        <v>140</v>
      </c>
      <c r="N3021" s="931"/>
      <c r="O3021" s="530">
        <f t="shared" si="4560"/>
        <v>-140</v>
      </c>
      <c r="P3021" s="530" t="str">
        <f t="shared" si="4561"/>
        <v xml:space="preserve">0 </v>
      </c>
      <c r="Q3021" s="646"/>
      <c r="R3021" s="536"/>
      <c r="S3021" s="536"/>
      <c r="T3021" s="536"/>
      <c r="U3021" s="536"/>
      <c r="V3021" s="536"/>
      <c r="W3021" s="683" t="str">
        <f t="shared" si="4562"/>
        <v>OK</v>
      </c>
      <c r="X3021" s="141"/>
      <c r="Y3021" s="141"/>
      <c r="Z3021" s="552"/>
      <c r="AA3021" s="552"/>
      <c r="AB3021" s="683" t="str">
        <f t="shared" si="4563"/>
        <v>OK</v>
      </c>
      <c r="AC3021" s="593"/>
      <c r="AD3021" s="530">
        <f t="shared" si="4564"/>
        <v>0</v>
      </c>
      <c r="AE3021" s="842">
        <f t="shared" si="4565"/>
        <v>0</v>
      </c>
      <c r="AF3021" s="931"/>
      <c r="AG3021" s="530">
        <f t="shared" si="4566"/>
        <v>-140</v>
      </c>
      <c r="AH3021" s="530" t="str">
        <f t="shared" si="4567"/>
        <v xml:space="preserve">0 </v>
      </c>
      <c r="AI3021" s="641"/>
      <c r="AJ3021" s="537"/>
      <c r="AK3021" s="537"/>
      <c r="AL3021" s="537"/>
      <c r="AM3021" s="537"/>
      <c r="AN3021" s="537"/>
      <c r="AO3021" s="683" t="str">
        <f t="shared" si="4568"/>
        <v>OK</v>
      </c>
      <c r="AP3021" s="141"/>
      <c r="AQ3021" s="141"/>
      <c r="AR3021" s="552"/>
      <c r="AS3021" s="552"/>
      <c r="AT3021" s="683" t="str">
        <f t="shared" si="4569"/>
        <v>OK</v>
      </c>
      <c r="AU3021" s="593"/>
      <c r="AV3021" s="530">
        <f t="shared" si="4570"/>
        <v>0</v>
      </c>
      <c r="AW3021" s="842">
        <f t="shared" si="4571"/>
        <v>0</v>
      </c>
      <c r="AX3021" s="115">
        <f t="shared" si="4572"/>
        <v>140</v>
      </c>
      <c r="AY3021" s="5">
        <f t="shared" si="4573"/>
        <v>0</v>
      </c>
      <c r="AZ3021" s="7">
        <f t="shared" si="4574"/>
        <v>-140</v>
      </c>
      <c r="BA3021" s="335">
        <f t="shared" si="4575"/>
        <v>-1</v>
      </c>
      <c r="BB3021" s="23">
        <f t="shared" si="4576"/>
        <v>140</v>
      </c>
      <c r="BC3021" s="5">
        <f t="shared" si="4577"/>
        <v>0</v>
      </c>
      <c r="BD3021" s="7">
        <f t="shared" si="4578"/>
        <v>-140</v>
      </c>
      <c r="BE3021" s="335">
        <f t="shared" si="4579"/>
        <v>-1</v>
      </c>
      <c r="BG3021" s="826" t="str">
        <f t="shared" si="4580"/>
        <v>63.22</v>
      </c>
      <c r="BH3021" s="607" t="b">
        <f>COUNTIF('Codes SEC'!$B$2:$B$250,Ministres!BG3021)&gt;0</f>
        <v>1</v>
      </c>
    </row>
    <row r="3022" spans="1:66" ht="35.1" customHeight="1" x14ac:dyDescent="0.25">
      <c r="A3022" s="222" t="s">
        <v>6127</v>
      </c>
      <c r="B3022" s="112">
        <v>18</v>
      </c>
      <c r="C3022" s="116" t="s">
        <v>0</v>
      </c>
      <c r="D3022" s="620">
        <v>1000</v>
      </c>
      <c r="E3022" s="278"/>
      <c r="F3022" s="116">
        <v>12</v>
      </c>
      <c r="G3022" s="694">
        <v>1</v>
      </c>
      <c r="H3022" s="878" t="str">
        <f t="shared" si="4547"/>
        <v>115</v>
      </c>
      <c r="I3022" s="397" t="s">
        <v>3313</v>
      </c>
      <c r="J3022" s="380" t="s">
        <v>3117</v>
      </c>
      <c r="K3022" s="408" t="s">
        <v>5435</v>
      </c>
      <c r="L3022" s="733">
        <v>0</v>
      </c>
      <c r="M3022" s="734">
        <v>0</v>
      </c>
      <c r="N3022" s="931"/>
      <c r="O3022" s="530">
        <f t="shared" si="4560"/>
        <v>0</v>
      </c>
      <c r="P3022" s="530">
        <f t="shared" si="4561"/>
        <v>0</v>
      </c>
      <c r="Q3022" s="646"/>
      <c r="R3022" s="536"/>
      <c r="S3022" s="536"/>
      <c r="T3022" s="536"/>
      <c r="U3022" s="536"/>
      <c r="V3022" s="536"/>
      <c r="W3022" s="683" t="str">
        <f t="shared" si="4562"/>
        <v>OK</v>
      </c>
      <c r="X3022" s="141"/>
      <c r="Y3022" s="141"/>
      <c r="Z3022" s="552"/>
      <c r="AA3022" s="552"/>
      <c r="AB3022" s="683" t="str">
        <f t="shared" si="4563"/>
        <v>OK</v>
      </c>
      <c r="AC3022" s="593"/>
      <c r="AD3022" s="530">
        <f t="shared" si="4564"/>
        <v>0</v>
      </c>
      <c r="AE3022" s="842">
        <f t="shared" si="4565"/>
        <v>0</v>
      </c>
      <c r="AF3022" s="931"/>
      <c r="AG3022" s="530">
        <f t="shared" si="4566"/>
        <v>0</v>
      </c>
      <c r="AH3022" s="530">
        <f t="shared" si="4567"/>
        <v>0</v>
      </c>
      <c r="AI3022" s="641"/>
      <c r="AJ3022" s="537"/>
      <c r="AK3022" s="537"/>
      <c r="AL3022" s="537"/>
      <c r="AM3022" s="537"/>
      <c r="AN3022" s="537"/>
      <c r="AO3022" s="683" t="str">
        <f t="shared" si="4568"/>
        <v>OK</v>
      </c>
      <c r="AP3022" s="141"/>
      <c r="AQ3022" s="141"/>
      <c r="AR3022" s="552"/>
      <c r="AS3022" s="552"/>
      <c r="AT3022" s="683" t="str">
        <f t="shared" si="4569"/>
        <v>OK</v>
      </c>
      <c r="AU3022" s="593"/>
      <c r="AV3022" s="530">
        <f t="shared" si="4570"/>
        <v>0</v>
      </c>
      <c r="AW3022" s="842">
        <f t="shared" si="4571"/>
        <v>0</v>
      </c>
      <c r="AX3022" s="115">
        <f t="shared" si="4572"/>
        <v>0</v>
      </c>
      <c r="AY3022" s="5">
        <f t="shared" si="4573"/>
        <v>0</v>
      </c>
      <c r="AZ3022" s="7">
        <f t="shared" si="4574"/>
        <v>0</v>
      </c>
      <c r="BA3022" s="335" t="e">
        <f t="shared" si="4575"/>
        <v>#DIV/0!</v>
      </c>
      <c r="BB3022" s="23">
        <f t="shared" si="4576"/>
        <v>0</v>
      </c>
      <c r="BC3022" s="5">
        <f t="shared" si="4577"/>
        <v>0</v>
      </c>
      <c r="BD3022" s="7">
        <f t="shared" si="4578"/>
        <v>0</v>
      </c>
      <c r="BE3022" s="335" t="e">
        <f t="shared" si="4579"/>
        <v>#DIV/0!</v>
      </c>
      <c r="BG3022" s="826" t="str">
        <f t="shared" si="4580"/>
        <v>63.52</v>
      </c>
      <c r="BH3022" s="607" t="b">
        <f>COUNTIF('Codes SEC'!$B$2:$B$250,Ministres!BG3022)&gt;0</f>
        <v>1</v>
      </c>
    </row>
    <row r="3023" spans="1:66" ht="35.1" customHeight="1" x14ac:dyDescent="0.25">
      <c r="A3023" s="222" t="s">
        <v>6127</v>
      </c>
      <c r="B3023" s="112">
        <v>18</v>
      </c>
      <c r="C3023" s="116" t="s">
        <v>0</v>
      </c>
      <c r="D3023" s="620">
        <v>1000</v>
      </c>
      <c r="E3023" s="278"/>
      <c r="F3023" s="116">
        <v>12</v>
      </c>
      <c r="G3023" s="694">
        <v>1</v>
      </c>
      <c r="H3023" s="878" t="str">
        <f t="shared" si="4547"/>
        <v>115</v>
      </c>
      <c r="I3023" s="397" t="s">
        <v>3306</v>
      </c>
      <c r="J3023" s="380" t="s">
        <v>3113</v>
      </c>
      <c r="K3023" s="408" t="s">
        <v>5413</v>
      </c>
      <c r="L3023" s="733">
        <v>0</v>
      </c>
      <c r="M3023" s="734">
        <v>0</v>
      </c>
      <c r="N3023" s="931"/>
      <c r="O3023" s="530">
        <f t="shared" si="4560"/>
        <v>0</v>
      </c>
      <c r="P3023" s="530">
        <f t="shared" si="4561"/>
        <v>0</v>
      </c>
      <c r="Q3023" s="646"/>
      <c r="R3023" s="536"/>
      <c r="S3023" s="536"/>
      <c r="T3023" s="536"/>
      <c r="U3023" s="536"/>
      <c r="V3023" s="536"/>
      <c r="W3023" s="683" t="str">
        <f>IF(SUM(Q3023:V3023)=X3023,"OK",SUM(Q3023:V3023)-X3023)</f>
        <v>OK</v>
      </c>
      <c r="X3023" s="141"/>
      <c r="Y3023" s="141"/>
      <c r="Z3023" s="552"/>
      <c r="AA3023" s="552"/>
      <c r="AB3023" s="683" t="str">
        <f>IF(SUM(Z3023:AA3023)=AC3023,"OK",SUM(Z3023:AA3023)-AC3023)</f>
        <v>OK</v>
      </c>
      <c r="AC3023" s="593"/>
      <c r="AD3023" s="530">
        <f t="shared" si="4564"/>
        <v>0</v>
      </c>
      <c r="AE3023" s="842">
        <f t="shared" si="4565"/>
        <v>0</v>
      </c>
      <c r="AF3023" s="931"/>
      <c r="AG3023" s="530">
        <f t="shared" si="4566"/>
        <v>0</v>
      </c>
      <c r="AH3023" s="530">
        <f t="shared" si="4567"/>
        <v>0</v>
      </c>
      <c r="AI3023" s="641"/>
      <c r="AJ3023" s="537"/>
      <c r="AK3023" s="537"/>
      <c r="AL3023" s="537"/>
      <c r="AM3023" s="537"/>
      <c r="AN3023" s="537"/>
      <c r="AO3023" s="683" t="str">
        <f>IF(SUM(AI3023:AN3023)=AP3023,"OK",SUM(AI3023:AN3023)-AP3023)</f>
        <v>OK</v>
      </c>
      <c r="AP3023" s="141"/>
      <c r="AQ3023" s="141"/>
      <c r="AR3023" s="552"/>
      <c r="AS3023" s="552"/>
      <c r="AT3023" s="683" t="str">
        <f>IF(SUM(AR3023:AS3023)=AU3023,"OK",SUM(AR3023:AS3023)-AU3023)</f>
        <v>OK</v>
      </c>
      <c r="AU3023" s="593"/>
      <c r="AV3023" s="530">
        <f t="shared" si="4570"/>
        <v>0</v>
      </c>
      <c r="AW3023" s="842">
        <f t="shared" si="4571"/>
        <v>0</v>
      </c>
      <c r="AX3023" s="115">
        <f t="shared" si="4572"/>
        <v>0</v>
      </c>
      <c r="AY3023" s="5">
        <f t="shared" si="4573"/>
        <v>0</v>
      </c>
      <c r="AZ3023" s="7">
        <f>AY3023-AX3023</f>
        <v>0</v>
      </c>
      <c r="BA3023" s="335" t="e">
        <f>AZ3023/AX3023</f>
        <v>#DIV/0!</v>
      </c>
      <c r="BB3023" s="23">
        <f t="shared" si="4576"/>
        <v>0</v>
      </c>
      <c r="BC3023" s="5">
        <f>AW3023</f>
        <v>0</v>
      </c>
      <c r="BD3023" s="7">
        <f>BC3023-BB3023</f>
        <v>0</v>
      </c>
      <c r="BE3023" s="335" t="e">
        <f>BD3023/BB3023</f>
        <v>#DIV/0!</v>
      </c>
      <c r="BG3023" s="826" t="str">
        <f t="shared" si="4580"/>
        <v>63.53</v>
      </c>
      <c r="BH3023" s="607" t="b">
        <f>COUNTIF('Codes SEC'!$B$2:$B$250,Ministres!BG3023)&gt;0</f>
        <v>1</v>
      </c>
    </row>
    <row r="3024" spans="1:66" ht="35.1" customHeight="1" x14ac:dyDescent="0.25">
      <c r="A3024" s="222" t="s">
        <v>6127</v>
      </c>
      <c r="B3024" s="112">
        <v>18</v>
      </c>
      <c r="C3024" s="116" t="s">
        <v>0</v>
      </c>
      <c r="D3024" s="620">
        <v>1000</v>
      </c>
      <c r="E3024" s="278"/>
      <c r="F3024" s="116">
        <v>12</v>
      </c>
      <c r="G3024" s="694">
        <v>1</v>
      </c>
      <c r="H3024" s="878" t="str">
        <f t="shared" si="4547"/>
        <v>115</v>
      </c>
      <c r="I3024" s="397" t="s">
        <v>3309</v>
      </c>
      <c r="J3024" s="380" t="s">
        <v>3118</v>
      </c>
      <c r="K3024" s="408" t="s">
        <v>670</v>
      </c>
      <c r="L3024" s="733">
        <v>200</v>
      </c>
      <c r="M3024" s="734">
        <v>200</v>
      </c>
      <c r="N3024" s="931"/>
      <c r="O3024" s="530">
        <f t="shared" si="4560"/>
        <v>-200</v>
      </c>
      <c r="P3024" s="530" t="str">
        <f t="shared" si="4561"/>
        <v xml:space="preserve">0 </v>
      </c>
      <c r="Q3024" s="646"/>
      <c r="R3024" s="536"/>
      <c r="S3024" s="536"/>
      <c r="T3024" s="536"/>
      <c r="U3024" s="536"/>
      <c r="V3024" s="536"/>
      <c r="W3024" s="683" t="str">
        <f t="shared" si="4562"/>
        <v>OK</v>
      </c>
      <c r="X3024" s="141"/>
      <c r="Y3024" s="141"/>
      <c r="Z3024" s="552"/>
      <c r="AA3024" s="552"/>
      <c r="AB3024" s="683" t="str">
        <f t="shared" si="4563"/>
        <v>OK</v>
      </c>
      <c r="AC3024" s="593"/>
      <c r="AD3024" s="530">
        <f t="shared" si="4564"/>
        <v>0</v>
      </c>
      <c r="AE3024" s="842">
        <f t="shared" si="4565"/>
        <v>0</v>
      </c>
      <c r="AF3024" s="931"/>
      <c r="AG3024" s="530">
        <f t="shared" si="4566"/>
        <v>-200</v>
      </c>
      <c r="AH3024" s="530" t="str">
        <f t="shared" si="4567"/>
        <v xml:space="preserve">0 </v>
      </c>
      <c r="AI3024" s="641"/>
      <c r="AJ3024" s="537"/>
      <c r="AK3024" s="537"/>
      <c r="AL3024" s="537"/>
      <c r="AM3024" s="537"/>
      <c r="AN3024" s="537"/>
      <c r="AO3024" s="683" t="str">
        <f t="shared" si="4568"/>
        <v>OK</v>
      </c>
      <c r="AP3024" s="141"/>
      <c r="AQ3024" s="141"/>
      <c r="AR3024" s="552"/>
      <c r="AS3024" s="552"/>
      <c r="AT3024" s="683" t="str">
        <f t="shared" si="4569"/>
        <v>OK</v>
      </c>
      <c r="AU3024" s="593"/>
      <c r="AV3024" s="530">
        <f t="shared" si="4570"/>
        <v>0</v>
      </c>
      <c r="AW3024" s="842">
        <f t="shared" si="4571"/>
        <v>0</v>
      </c>
      <c r="AX3024" s="115">
        <f t="shared" si="4572"/>
        <v>200</v>
      </c>
      <c r="AY3024" s="5">
        <f t="shared" si="4573"/>
        <v>0</v>
      </c>
      <c r="AZ3024" s="7">
        <f t="shared" si="4574"/>
        <v>-200</v>
      </c>
      <c r="BA3024" s="335">
        <f t="shared" si="4575"/>
        <v>-1</v>
      </c>
      <c r="BB3024" s="23">
        <f t="shared" si="4576"/>
        <v>200</v>
      </c>
      <c r="BC3024" s="5">
        <f t="shared" si="4577"/>
        <v>0</v>
      </c>
      <c r="BD3024" s="7">
        <f t="shared" si="4578"/>
        <v>-200</v>
      </c>
      <c r="BE3024" s="335">
        <f t="shared" si="4579"/>
        <v>-1</v>
      </c>
      <c r="BG3024" s="826" t="str">
        <f t="shared" si="4580"/>
        <v>65.24</v>
      </c>
      <c r="BH3024" s="607" t="b">
        <f>COUNTIF('Codes SEC'!$B$2:$B$250,Ministres!BG3024)&gt;0</f>
        <v>1</v>
      </c>
    </row>
    <row r="3025" spans="1:66" ht="35.1" customHeight="1" x14ac:dyDescent="0.25">
      <c r="A3025" s="222" t="s">
        <v>6127</v>
      </c>
      <c r="B3025" s="112">
        <v>18</v>
      </c>
      <c r="C3025" s="116" t="s">
        <v>0</v>
      </c>
      <c r="D3025" s="620">
        <v>1000</v>
      </c>
      <c r="E3025" s="278"/>
      <c r="F3025" s="116">
        <v>12</v>
      </c>
      <c r="G3025" s="694">
        <v>1</v>
      </c>
      <c r="H3025" s="878" t="str">
        <f t="shared" si="4547"/>
        <v>115</v>
      </c>
      <c r="I3025" s="397" t="s">
        <v>3314</v>
      </c>
      <c r="J3025" s="380" t="s">
        <v>3119</v>
      </c>
      <c r="K3025" s="408" t="s">
        <v>1889</v>
      </c>
      <c r="L3025" s="733">
        <v>79</v>
      </c>
      <c r="M3025" s="734">
        <v>79</v>
      </c>
      <c r="N3025" s="931"/>
      <c r="O3025" s="530">
        <f t="shared" si="4560"/>
        <v>-79</v>
      </c>
      <c r="P3025" s="530" t="str">
        <f t="shared" si="4561"/>
        <v xml:space="preserve">0 </v>
      </c>
      <c r="Q3025" s="646"/>
      <c r="R3025" s="536"/>
      <c r="S3025" s="536"/>
      <c r="T3025" s="536"/>
      <c r="U3025" s="536"/>
      <c r="V3025" s="536"/>
      <c r="W3025" s="683" t="str">
        <f t="shared" si="4562"/>
        <v>OK</v>
      </c>
      <c r="X3025" s="141"/>
      <c r="Y3025" s="141"/>
      <c r="Z3025" s="552"/>
      <c r="AA3025" s="552"/>
      <c r="AB3025" s="683" t="str">
        <f t="shared" si="4563"/>
        <v>OK</v>
      </c>
      <c r="AC3025" s="593"/>
      <c r="AD3025" s="530">
        <f t="shared" si="4564"/>
        <v>0</v>
      </c>
      <c r="AE3025" s="842">
        <f t="shared" si="4565"/>
        <v>0</v>
      </c>
      <c r="AF3025" s="931"/>
      <c r="AG3025" s="530">
        <f t="shared" si="4566"/>
        <v>-79</v>
      </c>
      <c r="AH3025" s="530" t="str">
        <f t="shared" si="4567"/>
        <v xml:space="preserve">0 </v>
      </c>
      <c r="AI3025" s="641"/>
      <c r="AJ3025" s="537"/>
      <c r="AK3025" s="537"/>
      <c r="AL3025" s="537"/>
      <c r="AM3025" s="537"/>
      <c r="AN3025" s="537"/>
      <c r="AO3025" s="683" t="str">
        <f t="shared" si="4568"/>
        <v>OK</v>
      </c>
      <c r="AP3025" s="141"/>
      <c r="AQ3025" s="141"/>
      <c r="AR3025" s="552"/>
      <c r="AS3025" s="552"/>
      <c r="AT3025" s="683" t="str">
        <f t="shared" si="4569"/>
        <v>OK</v>
      </c>
      <c r="AU3025" s="593"/>
      <c r="AV3025" s="530">
        <f t="shared" si="4570"/>
        <v>0</v>
      </c>
      <c r="AW3025" s="842">
        <f t="shared" si="4571"/>
        <v>0</v>
      </c>
      <c r="AX3025" s="115">
        <f t="shared" si="4572"/>
        <v>79</v>
      </c>
      <c r="AY3025" s="5">
        <f t="shared" si="4573"/>
        <v>0</v>
      </c>
      <c r="AZ3025" s="7">
        <f t="shared" si="4574"/>
        <v>-79</v>
      </c>
      <c r="BA3025" s="335">
        <f t="shared" si="4575"/>
        <v>-1</v>
      </c>
      <c r="BB3025" s="23">
        <f t="shared" si="4576"/>
        <v>79</v>
      </c>
      <c r="BC3025" s="5">
        <f t="shared" si="4577"/>
        <v>0</v>
      </c>
      <c r="BD3025" s="7">
        <f t="shared" si="4578"/>
        <v>-79</v>
      </c>
      <c r="BE3025" s="335">
        <f t="shared" si="4579"/>
        <v>-1</v>
      </c>
      <c r="BG3025" s="826" t="str">
        <f t="shared" si="4580"/>
        <v>65.26</v>
      </c>
      <c r="BH3025" s="607" t="b">
        <f>COUNTIF('Codes SEC'!$B$2:$B$250,Ministres!BG3025)&gt;0</f>
        <v>1</v>
      </c>
    </row>
    <row r="3026" spans="1:66" ht="35.1" customHeight="1" x14ac:dyDescent="0.25">
      <c r="A3026" s="222" t="s">
        <v>6127</v>
      </c>
      <c r="B3026" s="112">
        <v>18</v>
      </c>
      <c r="C3026" s="116" t="s">
        <v>0</v>
      </c>
      <c r="D3026" s="620">
        <v>1000</v>
      </c>
      <c r="E3026" s="278"/>
      <c r="F3026" s="116">
        <v>12</v>
      </c>
      <c r="G3026" s="694">
        <v>1</v>
      </c>
      <c r="H3026" s="878" t="str">
        <f t="shared" si="4547"/>
        <v>115</v>
      </c>
      <c r="I3026" s="397" t="s">
        <v>3258</v>
      </c>
      <c r="J3026" s="380" t="s">
        <v>3120</v>
      </c>
      <c r="K3026" s="408" t="s">
        <v>671</v>
      </c>
      <c r="L3026" s="733">
        <v>0</v>
      </c>
      <c r="M3026" s="734">
        <v>0</v>
      </c>
      <c r="N3026" s="931"/>
      <c r="O3026" s="530">
        <f t="shared" si="4560"/>
        <v>0</v>
      </c>
      <c r="P3026" s="530">
        <f t="shared" si="4561"/>
        <v>0</v>
      </c>
      <c r="Q3026" s="646"/>
      <c r="R3026" s="536"/>
      <c r="S3026" s="536"/>
      <c r="T3026" s="536"/>
      <c r="U3026" s="536"/>
      <c r="V3026" s="536"/>
      <c r="W3026" s="683" t="str">
        <f t="shared" si="4562"/>
        <v>OK</v>
      </c>
      <c r="X3026" s="141"/>
      <c r="Y3026" s="141"/>
      <c r="Z3026" s="552"/>
      <c r="AA3026" s="552"/>
      <c r="AB3026" s="683" t="str">
        <f t="shared" si="4563"/>
        <v>OK</v>
      </c>
      <c r="AC3026" s="593"/>
      <c r="AD3026" s="530">
        <f t="shared" si="4564"/>
        <v>0</v>
      </c>
      <c r="AE3026" s="842">
        <f t="shared" si="4565"/>
        <v>0</v>
      </c>
      <c r="AF3026" s="931"/>
      <c r="AG3026" s="530">
        <f t="shared" si="4566"/>
        <v>0</v>
      </c>
      <c r="AH3026" s="530">
        <f t="shared" si="4567"/>
        <v>0</v>
      </c>
      <c r="AI3026" s="641"/>
      <c r="AJ3026" s="537"/>
      <c r="AK3026" s="537"/>
      <c r="AL3026" s="537"/>
      <c r="AM3026" s="537"/>
      <c r="AN3026" s="537"/>
      <c r="AO3026" s="683" t="str">
        <f t="shared" si="4568"/>
        <v>OK</v>
      </c>
      <c r="AP3026" s="141"/>
      <c r="AQ3026" s="141"/>
      <c r="AR3026" s="552"/>
      <c r="AS3026" s="552"/>
      <c r="AT3026" s="683" t="str">
        <f t="shared" si="4569"/>
        <v>OK</v>
      </c>
      <c r="AU3026" s="593"/>
      <c r="AV3026" s="530">
        <f t="shared" si="4570"/>
        <v>0</v>
      </c>
      <c r="AW3026" s="842">
        <f t="shared" si="4571"/>
        <v>0</v>
      </c>
      <c r="AX3026" s="115">
        <f t="shared" si="4572"/>
        <v>0</v>
      </c>
      <c r="AY3026" s="5">
        <f t="shared" si="4573"/>
        <v>0</v>
      </c>
      <c r="AZ3026" s="7">
        <f t="shared" si="4574"/>
        <v>0</v>
      </c>
      <c r="BA3026" s="335" t="e">
        <f t="shared" si="4575"/>
        <v>#DIV/0!</v>
      </c>
      <c r="BB3026" s="23">
        <f t="shared" si="4576"/>
        <v>0</v>
      </c>
      <c r="BC3026" s="5">
        <f t="shared" si="4577"/>
        <v>0</v>
      </c>
      <c r="BD3026" s="7">
        <f t="shared" si="4578"/>
        <v>0</v>
      </c>
      <c r="BE3026" s="335" t="e">
        <f t="shared" si="4579"/>
        <v>#DIV/0!</v>
      </c>
      <c r="BG3026" s="826" t="str">
        <f t="shared" si="4580"/>
        <v>74.22</v>
      </c>
      <c r="BH3026" s="607" t="b">
        <f>COUNTIF('Codes SEC'!$B$2:$B$250,Ministres!BG3026)&gt;0</f>
        <v>1</v>
      </c>
    </row>
    <row r="3027" spans="1:66" ht="35.1" customHeight="1" x14ac:dyDescent="0.25">
      <c r="A3027" s="222" t="s">
        <v>6127</v>
      </c>
      <c r="B3027" s="112">
        <v>18</v>
      </c>
      <c r="C3027" s="116" t="s">
        <v>0</v>
      </c>
      <c r="D3027" s="620">
        <v>1000</v>
      </c>
      <c r="E3027" s="278"/>
      <c r="F3027" s="116">
        <v>12</v>
      </c>
      <c r="G3027" s="694">
        <v>1</v>
      </c>
      <c r="H3027" s="878" t="str">
        <f t="shared" si="4547"/>
        <v>115</v>
      </c>
      <c r="I3027" s="397" t="s">
        <v>3315</v>
      </c>
      <c r="J3027" s="380" t="s">
        <v>3121</v>
      </c>
      <c r="K3027" s="494" t="s">
        <v>672</v>
      </c>
      <c r="L3027" s="733">
        <v>8941</v>
      </c>
      <c r="M3027" s="734">
        <v>8941</v>
      </c>
      <c r="N3027" s="931"/>
      <c r="O3027" s="530">
        <f t="shared" si="4560"/>
        <v>-8941</v>
      </c>
      <c r="P3027" s="530" t="str">
        <f t="shared" si="4561"/>
        <v xml:space="preserve">0 </v>
      </c>
      <c r="Q3027" s="646"/>
      <c r="R3027" s="536"/>
      <c r="S3027" s="536"/>
      <c r="T3027" s="536"/>
      <c r="U3027" s="536"/>
      <c r="V3027" s="536"/>
      <c r="W3027" s="683" t="str">
        <f t="shared" si="4562"/>
        <v>OK</v>
      </c>
      <c r="X3027" s="141"/>
      <c r="Y3027" s="141"/>
      <c r="Z3027" s="552"/>
      <c r="AA3027" s="552"/>
      <c r="AB3027" s="683" t="str">
        <f t="shared" si="4563"/>
        <v>OK</v>
      </c>
      <c r="AC3027" s="593"/>
      <c r="AD3027" s="530">
        <f t="shared" si="4564"/>
        <v>0</v>
      </c>
      <c r="AE3027" s="842">
        <f t="shared" si="4565"/>
        <v>0</v>
      </c>
      <c r="AF3027" s="931"/>
      <c r="AG3027" s="530">
        <f t="shared" si="4566"/>
        <v>-8941</v>
      </c>
      <c r="AH3027" s="530" t="str">
        <f t="shared" si="4567"/>
        <v xml:space="preserve">0 </v>
      </c>
      <c r="AI3027" s="641"/>
      <c r="AJ3027" s="537"/>
      <c r="AK3027" s="537"/>
      <c r="AL3027" s="537"/>
      <c r="AM3027" s="537"/>
      <c r="AN3027" s="537"/>
      <c r="AO3027" s="683" t="str">
        <f t="shared" si="4568"/>
        <v>OK</v>
      </c>
      <c r="AP3027" s="141"/>
      <c r="AQ3027" s="141"/>
      <c r="AR3027" s="552"/>
      <c r="AS3027" s="552"/>
      <c r="AT3027" s="683" t="str">
        <f t="shared" si="4569"/>
        <v>OK</v>
      </c>
      <c r="AU3027" s="593"/>
      <c r="AV3027" s="530">
        <f t="shared" si="4570"/>
        <v>0</v>
      </c>
      <c r="AW3027" s="842">
        <f t="shared" si="4571"/>
        <v>0</v>
      </c>
      <c r="AX3027" s="115">
        <f t="shared" si="4572"/>
        <v>8941</v>
      </c>
      <c r="AY3027" s="5">
        <f t="shared" si="4573"/>
        <v>0</v>
      </c>
      <c r="AZ3027" s="7">
        <f t="shared" si="4574"/>
        <v>-8941</v>
      </c>
      <c r="BA3027" s="335">
        <f t="shared" si="4575"/>
        <v>-1</v>
      </c>
      <c r="BB3027" s="23">
        <f t="shared" si="4576"/>
        <v>8941</v>
      </c>
      <c r="BC3027" s="5">
        <f t="shared" si="4577"/>
        <v>0</v>
      </c>
      <c r="BD3027" s="7">
        <f t="shared" si="4578"/>
        <v>-8941</v>
      </c>
      <c r="BE3027" s="335">
        <f t="shared" si="4579"/>
        <v>-1</v>
      </c>
      <c r="BG3027" s="826" t="str">
        <f t="shared" si="4580"/>
        <v>91.70</v>
      </c>
      <c r="BH3027" s="607" t="b">
        <f>COUNTIF('Codes SEC'!$B$2:$B$250,Ministres!BG3027)&gt;0</f>
        <v>1</v>
      </c>
    </row>
    <row r="3028" spans="1:66" ht="12.75" customHeight="1" x14ac:dyDescent="0.25">
      <c r="A3028" s="227"/>
      <c r="B3028" s="209"/>
      <c r="C3028" s="253"/>
      <c r="D3028" s="625"/>
      <c r="E3028" s="280"/>
      <c r="F3028" s="253"/>
      <c r="G3028" s="695"/>
      <c r="H3028" s="886"/>
      <c r="I3028" s="403"/>
      <c r="J3028" s="381"/>
      <c r="K3028" s="514" t="s">
        <v>59</v>
      </c>
      <c r="L3028" s="318">
        <f t="shared" ref="L3028:V3028" si="4581">L3015+L3020+L3016+L3023+L3019+L3021+L3024+L3027+L3026+L3018+L3022+L3025+L3014+L3017</f>
        <v>9781</v>
      </c>
      <c r="M3028" s="741">
        <f t="shared" si="4581"/>
        <v>9853</v>
      </c>
      <c r="N3028" s="930">
        <f t="shared" ref="N3028:P3028" si="4582">N3015+N3020+N3016+N3023+N3019+N3021+N3024+N3027+N3026+N3018+N3022+N3025+N3014+N3017</f>
        <v>0</v>
      </c>
      <c r="O3028" s="790">
        <f t="shared" si="4582"/>
        <v>-9781</v>
      </c>
      <c r="P3028" s="790">
        <f t="shared" si="4582"/>
        <v>0</v>
      </c>
      <c r="Q3028" s="787">
        <f t="shared" si="4581"/>
        <v>0</v>
      </c>
      <c r="R3028" s="648">
        <f t="shared" si="4581"/>
        <v>0</v>
      </c>
      <c r="S3028" s="648">
        <f t="shared" si="4581"/>
        <v>0</v>
      </c>
      <c r="T3028" s="648">
        <f t="shared" si="4581"/>
        <v>0</v>
      </c>
      <c r="U3028" s="648">
        <f t="shared" si="4581"/>
        <v>0</v>
      </c>
      <c r="V3028" s="648">
        <f t="shared" si="4581"/>
        <v>0</v>
      </c>
      <c r="W3028" s="790"/>
      <c r="X3028" s="649">
        <f>X3015+X3020+X3016+X3023+X3019+X3021+X3024+X3027+X3026+X3018+X3022+X3025+X3014+X3017</f>
        <v>0</v>
      </c>
      <c r="Y3028" s="649">
        <f>Y3015+Y3020+Y3016+Y3023+Y3019+Y3021+Y3024+Y3027+Y3026+Y3018+Y3022+Y3025+Y3014+Y3017</f>
        <v>0</v>
      </c>
      <c r="Z3028" s="648">
        <f>Z3015+Z3020+Z3016+Z3023+Z3019+Z3021+Z3024+Z3027+Z3026+Z3018+Z3022+Z3025+Z3014+Z3017</f>
        <v>0</v>
      </c>
      <c r="AA3028" s="648">
        <f>AA3015+AA3020+AA3016+AA3023+AA3019+AA3021+AA3024+AA3027+AA3026+AA3018+AA3022+AA3025+AA3014+AA3017</f>
        <v>0</v>
      </c>
      <c r="AB3028" s="790"/>
      <c r="AC3028" s="649">
        <f t="shared" ref="AC3028:AN3028" si="4583">AC3015+AC3020+AC3016+AC3023+AC3019+AC3021+AC3024+AC3027+AC3026+AC3018+AC3022+AC3025+AC3014+AC3017</f>
        <v>0</v>
      </c>
      <c r="AD3028" s="790">
        <f>AD3015+AD3020+AD3016+AD3023+AD3019+AD3021+AD3024+AD3027+AD3026+AD3018+AD3022+AD3025+AD3014+AD3017</f>
        <v>0</v>
      </c>
      <c r="AE3028" s="843">
        <f>AE3015+AE3020+AE3016+AE3023+AE3019+AE3021+AE3024+AE3027+AE3026+AE3018+AE3022+AE3025+AE3014+AE3017</f>
        <v>0</v>
      </c>
      <c r="AF3028" s="930">
        <f t="shared" ref="AF3028:AH3028" si="4584">AF3015+AF3020+AF3016+AF3023+AF3019+AF3021+AF3024+AF3027+AF3026+AF3018+AF3022+AF3025+AF3014+AF3017</f>
        <v>0</v>
      </c>
      <c r="AG3028" s="790">
        <f t="shared" si="4584"/>
        <v>-9853</v>
      </c>
      <c r="AH3028" s="790">
        <f t="shared" si="4584"/>
        <v>0</v>
      </c>
      <c r="AI3028" s="787">
        <f t="shared" si="4583"/>
        <v>0</v>
      </c>
      <c r="AJ3028" s="648">
        <f t="shared" si="4583"/>
        <v>0</v>
      </c>
      <c r="AK3028" s="648">
        <f t="shared" si="4583"/>
        <v>0</v>
      </c>
      <c r="AL3028" s="648">
        <f t="shared" si="4583"/>
        <v>0</v>
      </c>
      <c r="AM3028" s="648">
        <f t="shared" si="4583"/>
        <v>0</v>
      </c>
      <c r="AN3028" s="648">
        <f t="shared" si="4583"/>
        <v>0</v>
      </c>
      <c r="AO3028" s="790"/>
      <c r="AP3028" s="649">
        <f>AP3015+AP3020+AP3016+AP3023+AP3019+AP3021+AP3024+AP3027+AP3026+AP3018+AP3022+AP3025+AP3014+AP3017</f>
        <v>0</v>
      </c>
      <c r="AQ3028" s="649">
        <f>AQ3015+AQ3020+AQ3016+AQ3023+AQ3019+AQ3021+AQ3024+AQ3027+AQ3026+AQ3018+AQ3022+AQ3025+AQ3014+AQ3017</f>
        <v>0</v>
      </c>
      <c r="AR3028" s="648">
        <f>AR3015+AR3020+AR3016+AR3023+AR3019+AR3021+AR3024+AR3027+AR3026+AR3018+AR3022+AR3025+AR3014+AR3017</f>
        <v>0</v>
      </c>
      <c r="AS3028" s="648">
        <f>AS3015+AS3020+AS3016+AS3023+AS3019+AS3021+AS3024+AS3027+AS3026+AS3018+AS3022+AS3025+AS3014+AS3017</f>
        <v>0</v>
      </c>
      <c r="AT3028" s="790"/>
      <c r="AU3028" s="649">
        <f t="shared" ref="AU3028:BE3028" si="4585">AU3015+AU3020+AU3016+AU3023+AU3019+AU3021+AU3024+AU3027+AU3026+AU3018+AU3022+AU3025+AU3014+AU3017</f>
        <v>0</v>
      </c>
      <c r="AV3028" s="790">
        <f t="shared" ref="AV3028" si="4586">AV3015+AV3020+AV3016+AV3023+AV3019+AV3021+AV3024+AV3027+AV3026+AV3018+AV3022+AV3025+AV3014+AV3017</f>
        <v>0</v>
      </c>
      <c r="AW3028" s="843">
        <f t="shared" si="4585"/>
        <v>0</v>
      </c>
      <c r="AX3028" s="336">
        <f t="shared" si="4585"/>
        <v>9781</v>
      </c>
      <c r="AY3028" s="337">
        <f t="shared" si="4585"/>
        <v>0</v>
      </c>
      <c r="AZ3028" s="338">
        <f t="shared" si="4585"/>
        <v>-9781</v>
      </c>
      <c r="BA3028" s="339" t="e">
        <f t="shared" si="4585"/>
        <v>#DIV/0!</v>
      </c>
      <c r="BB3028" s="322">
        <f t="shared" si="4585"/>
        <v>9853</v>
      </c>
      <c r="BC3028" s="337">
        <f t="shared" si="4585"/>
        <v>0</v>
      </c>
      <c r="BD3028" s="338">
        <f t="shared" si="4585"/>
        <v>-9853</v>
      </c>
      <c r="BE3028" s="339" t="e">
        <f t="shared" si="4585"/>
        <v>#DIV/0!</v>
      </c>
      <c r="BG3028" s="826"/>
      <c r="BH3028" s="607"/>
    </row>
    <row r="3029" spans="1:66" ht="12.75" customHeight="1" x14ac:dyDescent="0.25">
      <c r="A3029" s="226"/>
      <c r="B3029" s="207"/>
      <c r="C3029" s="254"/>
      <c r="D3029" s="300"/>
      <c r="E3029" s="276"/>
      <c r="F3029" s="300"/>
      <c r="G3029" s="696"/>
      <c r="H3029" s="887"/>
      <c r="I3029" s="444"/>
      <c r="J3029" s="393"/>
      <c r="K3029" s="404" t="s">
        <v>3744</v>
      </c>
      <c r="L3029" s="729">
        <f t="shared" ref="L3029:V3029" si="4587">L3028+L3010</f>
        <v>28883</v>
      </c>
      <c r="M3029" s="730">
        <f t="shared" si="4587"/>
        <v>25578</v>
      </c>
      <c r="N3029" s="844">
        <f t="shared" ref="N3029:P3029" si="4588">N3028+N3010</f>
        <v>0</v>
      </c>
      <c r="O3029" s="665">
        <f t="shared" si="4588"/>
        <v>-28883</v>
      </c>
      <c r="P3029" s="665">
        <f t="shared" si="4588"/>
        <v>0</v>
      </c>
      <c r="Q3029" s="638">
        <f t="shared" si="4587"/>
        <v>0</v>
      </c>
      <c r="R3029" s="130">
        <f t="shared" si="4587"/>
        <v>0</v>
      </c>
      <c r="S3029" s="130">
        <f t="shared" si="4587"/>
        <v>0</v>
      </c>
      <c r="T3029" s="130">
        <f t="shared" si="4587"/>
        <v>0</v>
      </c>
      <c r="U3029" s="130">
        <f t="shared" si="4587"/>
        <v>0</v>
      </c>
      <c r="V3029" s="130">
        <f t="shared" si="4587"/>
        <v>0</v>
      </c>
      <c r="W3029" s="665"/>
      <c r="X3029" s="130">
        <f>X3028+X3010</f>
        <v>0</v>
      </c>
      <c r="Y3029" s="130">
        <f>Y3028+Y3010</f>
        <v>0</v>
      </c>
      <c r="Z3029" s="130">
        <f>Z3028+Z3010</f>
        <v>0</v>
      </c>
      <c r="AA3029" s="130">
        <f>AA3028+AA3010</f>
        <v>0</v>
      </c>
      <c r="AB3029" s="665"/>
      <c r="AC3029" s="130">
        <f t="shared" ref="AC3029:AN3029" si="4589">AC3028+AC3010</f>
        <v>0</v>
      </c>
      <c r="AD3029" s="665">
        <f>AD3028+AD3010</f>
        <v>0</v>
      </c>
      <c r="AE3029" s="845">
        <f>AE3028+AE3010</f>
        <v>0</v>
      </c>
      <c r="AF3029" s="844">
        <f t="shared" ref="AF3029:AH3029" si="4590">AF3028+AF3010</f>
        <v>0</v>
      </c>
      <c r="AG3029" s="665">
        <f t="shared" si="4590"/>
        <v>-25578</v>
      </c>
      <c r="AH3029" s="665">
        <f t="shared" si="4590"/>
        <v>0</v>
      </c>
      <c r="AI3029" s="638">
        <f t="shared" si="4589"/>
        <v>0</v>
      </c>
      <c r="AJ3029" s="130">
        <f t="shared" si="4589"/>
        <v>0</v>
      </c>
      <c r="AK3029" s="130">
        <f t="shared" si="4589"/>
        <v>0</v>
      </c>
      <c r="AL3029" s="130">
        <f t="shared" si="4589"/>
        <v>0</v>
      </c>
      <c r="AM3029" s="130">
        <f t="shared" si="4589"/>
        <v>0</v>
      </c>
      <c r="AN3029" s="130">
        <f t="shared" si="4589"/>
        <v>0</v>
      </c>
      <c r="AO3029" s="665"/>
      <c r="AP3029" s="130">
        <f>AP3028+AP3010</f>
        <v>0</v>
      </c>
      <c r="AQ3029" s="130">
        <f>AQ3028+AQ3010</f>
        <v>0</v>
      </c>
      <c r="AR3029" s="130">
        <f>AR3028+AR3010</f>
        <v>0</v>
      </c>
      <c r="AS3029" s="130">
        <f>AS3028+AS3010</f>
        <v>0</v>
      </c>
      <c r="AT3029" s="665"/>
      <c r="AU3029" s="130">
        <f t="shared" ref="AU3029:BE3029" si="4591">AU3028+AU3010</f>
        <v>0</v>
      </c>
      <c r="AV3029" s="665">
        <f t="shared" ref="AV3029" si="4592">AV3028+AV3010</f>
        <v>0</v>
      </c>
      <c r="AW3029" s="845">
        <f t="shared" si="4591"/>
        <v>0</v>
      </c>
      <c r="AX3029" s="314">
        <f t="shared" si="4591"/>
        <v>28883</v>
      </c>
      <c r="AY3029" s="131">
        <f t="shared" si="4591"/>
        <v>0</v>
      </c>
      <c r="AZ3029" s="132">
        <f t="shared" si="4591"/>
        <v>-28883</v>
      </c>
      <c r="BA3029" s="340" t="e">
        <f t="shared" si="4591"/>
        <v>#DIV/0!</v>
      </c>
      <c r="BB3029" s="310">
        <f t="shared" si="4591"/>
        <v>25578</v>
      </c>
      <c r="BC3029" s="131">
        <f t="shared" si="4591"/>
        <v>0</v>
      </c>
      <c r="BD3029" s="132">
        <f t="shared" si="4591"/>
        <v>-25578</v>
      </c>
      <c r="BE3029" s="340" t="e">
        <f t="shared" si="4591"/>
        <v>#DIV/0!</v>
      </c>
      <c r="BG3029" s="826"/>
      <c r="BH3029" s="607"/>
    </row>
    <row r="3030" spans="1:66" ht="12.75" customHeight="1" x14ac:dyDescent="0.25">
      <c r="A3030" s="222"/>
      <c r="C3030" s="116"/>
      <c r="D3030" s="620"/>
      <c r="F3030" s="117"/>
      <c r="G3030" s="690"/>
      <c r="H3030" s="878"/>
      <c r="I3030" s="397"/>
      <c r="J3030" s="380"/>
      <c r="K3030" s="405" t="s">
        <v>208</v>
      </c>
      <c r="L3030" s="731">
        <v>0</v>
      </c>
      <c r="M3030" s="732">
        <v>0</v>
      </c>
      <c r="N3030" s="929">
        <v>0</v>
      </c>
      <c r="O3030" s="530">
        <v>0</v>
      </c>
      <c r="P3030" s="530">
        <v>0</v>
      </c>
      <c r="Q3030" s="641">
        <v>0</v>
      </c>
      <c r="R3030" s="537">
        <v>0</v>
      </c>
      <c r="S3030" s="537">
        <v>0</v>
      </c>
      <c r="T3030" s="537">
        <v>0</v>
      </c>
      <c r="U3030" s="537">
        <v>0</v>
      </c>
      <c r="V3030" s="537">
        <v>0</v>
      </c>
      <c r="W3030" s="530"/>
      <c r="X3030" s="142">
        <v>0</v>
      </c>
      <c r="Y3030" s="142">
        <v>0</v>
      </c>
      <c r="Z3030" s="537">
        <v>0</v>
      </c>
      <c r="AA3030" s="537">
        <v>0</v>
      </c>
      <c r="AB3030" s="530"/>
      <c r="AC3030" s="142">
        <v>0</v>
      </c>
      <c r="AD3030" s="530">
        <v>0</v>
      </c>
      <c r="AE3030" s="842">
        <v>0</v>
      </c>
      <c r="AF3030" s="929">
        <v>0</v>
      </c>
      <c r="AG3030" s="530">
        <v>0</v>
      </c>
      <c r="AH3030" s="530">
        <v>0</v>
      </c>
      <c r="AI3030" s="641">
        <v>0</v>
      </c>
      <c r="AJ3030" s="537">
        <v>0</v>
      </c>
      <c r="AK3030" s="537">
        <v>0</v>
      </c>
      <c r="AL3030" s="537">
        <v>0</v>
      </c>
      <c r="AM3030" s="537">
        <v>0</v>
      </c>
      <c r="AN3030" s="537">
        <v>0</v>
      </c>
      <c r="AO3030" s="530"/>
      <c r="AP3030" s="142">
        <v>0</v>
      </c>
      <c r="AQ3030" s="142">
        <v>0</v>
      </c>
      <c r="AR3030" s="537">
        <v>0</v>
      </c>
      <c r="AS3030" s="537">
        <v>0</v>
      </c>
      <c r="AT3030" s="530"/>
      <c r="AU3030" s="142">
        <v>0</v>
      </c>
      <c r="AV3030" s="530">
        <v>0</v>
      </c>
      <c r="AW3030" s="842">
        <v>0</v>
      </c>
      <c r="AX3030" s="115">
        <v>0</v>
      </c>
      <c r="AY3030" s="5">
        <v>0</v>
      </c>
      <c r="AZ3030" s="5">
        <v>0</v>
      </c>
      <c r="BA3030" s="335">
        <v>0</v>
      </c>
      <c r="BB3030" s="23">
        <v>0</v>
      </c>
      <c r="BC3030" s="5">
        <v>0</v>
      </c>
      <c r="BD3030" s="5">
        <v>0</v>
      </c>
      <c r="BE3030" s="335">
        <v>0</v>
      </c>
      <c r="BG3030" s="826"/>
      <c r="BH3030" s="607"/>
    </row>
    <row r="3031" spans="1:66" ht="12.75" customHeight="1" x14ac:dyDescent="0.25">
      <c r="A3031" s="21"/>
      <c r="B3031" s="112"/>
      <c r="C3031" s="116"/>
      <c r="D3031" s="623"/>
      <c r="E3031" s="278"/>
      <c r="F3031" s="116"/>
      <c r="G3031" s="694"/>
      <c r="H3031" s="878"/>
      <c r="I3031" s="397"/>
      <c r="J3031" s="380"/>
      <c r="K3031" s="405" t="s">
        <v>96</v>
      </c>
      <c r="L3031" s="738">
        <v>0</v>
      </c>
      <c r="M3031" s="739">
        <v>0</v>
      </c>
      <c r="N3031" s="929">
        <v>0</v>
      </c>
      <c r="O3031" s="530">
        <v>0</v>
      </c>
      <c r="P3031" s="530">
        <v>0</v>
      </c>
      <c r="Q3031" s="641">
        <v>0</v>
      </c>
      <c r="R3031" s="537">
        <v>0</v>
      </c>
      <c r="S3031" s="537">
        <v>0</v>
      </c>
      <c r="T3031" s="537">
        <v>0</v>
      </c>
      <c r="U3031" s="537">
        <v>0</v>
      </c>
      <c r="V3031" s="537">
        <v>0</v>
      </c>
      <c r="W3031" s="530"/>
      <c r="X3031" s="142">
        <v>0</v>
      </c>
      <c r="Y3031" s="142">
        <v>0</v>
      </c>
      <c r="Z3031" s="537">
        <v>0</v>
      </c>
      <c r="AA3031" s="537">
        <v>0</v>
      </c>
      <c r="AB3031" s="530"/>
      <c r="AC3031" s="142">
        <v>0</v>
      </c>
      <c r="AD3031" s="530">
        <v>0</v>
      </c>
      <c r="AE3031" s="842">
        <v>0</v>
      </c>
      <c r="AF3031" s="929">
        <v>0</v>
      </c>
      <c r="AG3031" s="530">
        <v>0</v>
      </c>
      <c r="AH3031" s="530">
        <v>0</v>
      </c>
      <c r="AI3031" s="641">
        <v>0</v>
      </c>
      <c r="AJ3031" s="537">
        <v>0</v>
      </c>
      <c r="AK3031" s="537">
        <v>0</v>
      </c>
      <c r="AL3031" s="537">
        <v>0</v>
      </c>
      <c r="AM3031" s="537">
        <v>0</v>
      </c>
      <c r="AN3031" s="537">
        <v>0</v>
      </c>
      <c r="AO3031" s="530"/>
      <c r="AP3031" s="142">
        <v>0</v>
      </c>
      <c r="AQ3031" s="142">
        <v>0</v>
      </c>
      <c r="AR3031" s="537">
        <v>0</v>
      </c>
      <c r="AS3031" s="537">
        <v>0</v>
      </c>
      <c r="AT3031" s="530"/>
      <c r="AU3031" s="142">
        <v>0</v>
      </c>
      <c r="AV3031" s="530">
        <v>0</v>
      </c>
      <c r="AW3031" s="842">
        <v>0</v>
      </c>
      <c r="AX3031" s="115">
        <v>0</v>
      </c>
      <c r="AY3031" s="5">
        <v>0</v>
      </c>
      <c r="AZ3031" s="5">
        <v>0</v>
      </c>
      <c r="BA3031" s="335">
        <v>0</v>
      </c>
      <c r="BB3031" s="23">
        <v>0</v>
      </c>
      <c r="BC3031" s="5">
        <v>0</v>
      </c>
      <c r="BD3031" s="5">
        <v>0</v>
      </c>
      <c r="BE3031" s="335">
        <v>0</v>
      </c>
      <c r="BG3031" s="826"/>
      <c r="BH3031" s="607"/>
    </row>
    <row r="3032" spans="1:66" ht="12.75" customHeight="1" x14ac:dyDescent="0.25">
      <c r="A3032" s="21"/>
      <c r="B3032" s="112"/>
      <c r="C3032" s="116"/>
      <c r="D3032" s="623"/>
      <c r="E3032" s="278"/>
      <c r="F3032" s="116"/>
      <c r="G3032" s="694"/>
      <c r="H3032" s="878"/>
      <c r="I3032" s="397"/>
      <c r="J3032" s="380"/>
      <c r="K3032" s="405" t="s">
        <v>209</v>
      </c>
      <c r="L3032" s="738">
        <v>0</v>
      </c>
      <c r="M3032" s="739">
        <v>0</v>
      </c>
      <c r="N3032" s="929">
        <v>0</v>
      </c>
      <c r="O3032" s="530">
        <v>0</v>
      </c>
      <c r="P3032" s="530">
        <v>0</v>
      </c>
      <c r="Q3032" s="641">
        <v>0</v>
      </c>
      <c r="R3032" s="537">
        <v>0</v>
      </c>
      <c r="S3032" s="537">
        <v>0</v>
      </c>
      <c r="T3032" s="537">
        <v>0</v>
      </c>
      <c r="U3032" s="537">
        <v>0</v>
      </c>
      <c r="V3032" s="537">
        <v>0</v>
      </c>
      <c r="W3032" s="530"/>
      <c r="X3032" s="142">
        <v>0</v>
      </c>
      <c r="Y3032" s="142">
        <v>0</v>
      </c>
      <c r="Z3032" s="537">
        <v>0</v>
      </c>
      <c r="AA3032" s="537">
        <v>0</v>
      </c>
      <c r="AB3032" s="530"/>
      <c r="AC3032" s="142">
        <v>0</v>
      </c>
      <c r="AD3032" s="530">
        <v>0</v>
      </c>
      <c r="AE3032" s="842">
        <v>0</v>
      </c>
      <c r="AF3032" s="929">
        <v>0</v>
      </c>
      <c r="AG3032" s="530">
        <v>0</v>
      </c>
      <c r="AH3032" s="530">
        <v>0</v>
      </c>
      <c r="AI3032" s="641">
        <v>0</v>
      </c>
      <c r="AJ3032" s="537">
        <v>0</v>
      </c>
      <c r="AK3032" s="537">
        <v>0</v>
      </c>
      <c r="AL3032" s="537">
        <v>0</v>
      </c>
      <c r="AM3032" s="537">
        <v>0</v>
      </c>
      <c r="AN3032" s="537">
        <v>0</v>
      </c>
      <c r="AO3032" s="530"/>
      <c r="AP3032" s="142">
        <v>0</v>
      </c>
      <c r="AQ3032" s="142">
        <v>0</v>
      </c>
      <c r="AR3032" s="537">
        <v>0</v>
      </c>
      <c r="AS3032" s="537">
        <v>0</v>
      </c>
      <c r="AT3032" s="530"/>
      <c r="AU3032" s="142">
        <v>0</v>
      </c>
      <c r="AV3032" s="530">
        <v>0</v>
      </c>
      <c r="AW3032" s="842">
        <v>0</v>
      </c>
      <c r="AX3032" s="115">
        <v>0</v>
      </c>
      <c r="AY3032" s="5">
        <v>0</v>
      </c>
      <c r="AZ3032" s="5">
        <v>0</v>
      </c>
      <c r="BA3032" s="335">
        <v>0</v>
      </c>
      <c r="BB3032" s="23">
        <v>0</v>
      </c>
      <c r="BC3032" s="5">
        <v>0</v>
      </c>
      <c r="BD3032" s="5">
        <v>0</v>
      </c>
      <c r="BE3032" s="335">
        <v>0</v>
      </c>
      <c r="BG3032" s="826"/>
      <c r="BH3032" s="607"/>
    </row>
    <row r="3033" spans="1:66" ht="12.75" customHeight="1" x14ac:dyDescent="0.25">
      <c r="A3033" s="21"/>
      <c r="B3033" s="112"/>
      <c r="C3033" s="116"/>
      <c r="D3033" s="623"/>
      <c r="E3033" s="278"/>
      <c r="F3033" s="116"/>
      <c r="G3033" s="694"/>
      <c r="H3033" s="878"/>
      <c r="I3033" s="397"/>
      <c r="J3033" s="380"/>
      <c r="K3033" s="405" t="s">
        <v>210</v>
      </c>
      <c r="L3033" s="738">
        <v>0</v>
      </c>
      <c r="M3033" s="739">
        <v>0</v>
      </c>
      <c r="N3033" s="929">
        <v>0</v>
      </c>
      <c r="O3033" s="530">
        <v>0</v>
      </c>
      <c r="P3033" s="530">
        <v>0</v>
      </c>
      <c r="Q3033" s="641">
        <v>0</v>
      </c>
      <c r="R3033" s="537">
        <v>0</v>
      </c>
      <c r="S3033" s="537">
        <v>0</v>
      </c>
      <c r="T3033" s="537">
        <v>0</v>
      </c>
      <c r="U3033" s="537">
        <v>0</v>
      </c>
      <c r="V3033" s="537">
        <v>0</v>
      </c>
      <c r="W3033" s="530"/>
      <c r="X3033" s="142">
        <v>0</v>
      </c>
      <c r="Y3033" s="142">
        <v>0</v>
      </c>
      <c r="Z3033" s="537">
        <v>0</v>
      </c>
      <c r="AA3033" s="537">
        <v>0</v>
      </c>
      <c r="AB3033" s="530"/>
      <c r="AC3033" s="142">
        <v>0</v>
      </c>
      <c r="AD3033" s="530">
        <v>0</v>
      </c>
      <c r="AE3033" s="842">
        <v>0</v>
      </c>
      <c r="AF3033" s="929">
        <v>0</v>
      </c>
      <c r="AG3033" s="530">
        <v>0</v>
      </c>
      <c r="AH3033" s="530">
        <v>0</v>
      </c>
      <c r="AI3033" s="641">
        <v>0</v>
      </c>
      <c r="AJ3033" s="537">
        <v>0</v>
      </c>
      <c r="AK3033" s="537">
        <v>0</v>
      </c>
      <c r="AL3033" s="537">
        <v>0</v>
      </c>
      <c r="AM3033" s="537">
        <v>0</v>
      </c>
      <c r="AN3033" s="537">
        <v>0</v>
      </c>
      <c r="AO3033" s="530"/>
      <c r="AP3033" s="142">
        <v>0</v>
      </c>
      <c r="AQ3033" s="142">
        <v>0</v>
      </c>
      <c r="AR3033" s="537">
        <v>0</v>
      </c>
      <c r="AS3033" s="537">
        <v>0</v>
      </c>
      <c r="AT3033" s="530"/>
      <c r="AU3033" s="142">
        <v>0</v>
      </c>
      <c r="AV3033" s="530">
        <v>0</v>
      </c>
      <c r="AW3033" s="842">
        <v>0</v>
      </c>
      <c r="AX3033" s="115">
        <v>0</v>
      </c>
      <c r="AY3033" s="5">
        <v>0</v>
      </c>
      <c r="AZ3033" s="5">
        <v>0</v>
      </c>
      <c r="BA3033" s="335">
        <v>0</v>
      </c>
      <c r="BB3033" s="23">
        <v>0</v>
      </c>
      <c r="BC3033" s="5">
        <v>0</v>
      </c>
      <c r="BD3033" s="5">
        <v>0</v>
      </c>
      <c r="BE3033" s="335">
        <v>0</v>
      </c>
      <c r="BG3033" s="826"/>
      <c r="BH3033" s="607"/>
    </row>
    <row r="3034" spans="1:66" ht="12.75" customHeight="1" x14ac:dyDescent="0.25">
      <c r="A3034" s="21"/>
      <c r="B3034" s="112"/>
      <c r="C3034" s="116"/>
      <c r="D3034" s="623"/>
      <c r="E3034" s="278"/>
      <c r="F3034" s="116"/>
      <c r="G3034" s="694"/>
      <c r="H3034" s="878"/>
      <c r="I3034" s="397"/>
      <c r="J3034" s="380"/>
      <c r="K3034" s="406" t="s">
        <v>53</v>
      </c>
      <c r="L3034" s="738">
        <v>0</v>
      </c>
      <c r="M3034" s="739">
        <v>0</v>
      </c>
      <c r="N3034" s="929">
        <v>0</v>
      </c>
      <c r="O3034" s="530">
        <v>0</v>
      </c>
      <c r="P3034" s="530">
        <v>0</v>
      </c>
      <c r="Q3034" s="641">
        <v>0</v>
      </c>
      <c r="R3034" s="537">
        <v>0</v>
      </c>
      <c r="S3034" s="537">
        <v>0</v>
      </c>
      <c r="T3034" s="537">
        <v>0</v>
      </c>
      <c r="U3034" s="537">
        <v>0</v>
      </c>
      <c r="V3034" s="537">
        <v>0</v>
      </c>
      <c r="W3034" s="530"/>
      <c r="X3034" s="142">
        <v>0</v>
      </c>
      <c r="Y3034" s="142">
        <v>0</v>
      </c>
      <c r="Z3034" s="537">
        <v>0</v>
      </c>
      <c r="AA3034" s="537">
        <v>0</v>
      </c>
      <c r="AB3034" s="530"/>
      <c r="AC3034" s="142">
        <v>0</v>
      </c>
      <c r="AD3034" s="530">
        <v>0</v>
      </c>
      <c r="AE3034" s="842">
        <v>0</v>
      </c>
      <c r="AF3034" s="929">
        <v>0</v>
      </c>
      <c r="AG3034" s="530">
        <v>0</v>
      </c>
      <c r="AH3034" s="530">
        <v>0</v>
      </c>
      <c r="AI3034" s="641">
        <v>0</v>
      </c>
      <c r="AJ3034" s="537">
        <v>0</v>
      </c>
      <c r="AK3034" s="537">
        <v>0</v>
      </c>
      <c r="AL3034" s="537">
        <v>0</v>
      </c>
      <c r="AM3034" s="537">
        <v>0</v>
      </c>
      <c r="AN3034" s="537">
        <v>0</v>
      </c>
      <c r="AO3034" s="530"/>
      <c r="AP3034" s="142">
        <v>0</v>
      </c>
      <c r="AQ3034" s="142">
        <v>0</v>
      </c>
      <c r="AR3034" s="537">
        <v>0</v>
      </c>
      <c r="AS3034" s="537">
        <v>0</v>
      </c>
      <c r="AT3034" s="530"/>
      <c r="AU3034" s="142">
        <v>0</v>
      </c>
      <c r="AV3034" s="530">
        <v>0</v>
      </c>
      <c r="AW3034" s="842">
        <v>0</v>
      </c>
      <c r="AX3034" s="115">
        <v>0</v>
      </c>
      <c r="AY3034" s="5">
        <v>0</v>
      </c>
      <c r="AZ3034" s="5">
        <v>0</v>
      </c>
      <c r="BA3034" s="335">
        <v>0</v>
      </c>
      <c r="BB3034" s="23">
        <v>0</v>
      </c>
      <c r="BC3034" s="5">
        <v>0</v>
      </c>
      <c r="BD3034" s="5">
        <v>0</v>
      </c>
      <c r="BE3034" s="335">
        <v>0</v>
      </c>
      <c r="BG3034" s="826"/>
      <c r="BH3034" s="607"/>
    </row>
    <row r="3035" spans="1:66" ht="12.75" customHeight="1" x14ac:dyDescent="0.25">
      <c r="A3035" s="21"/>
      <c r="B3035" s="112"/>
      <c r="C3035" s="116"/>
      <c r="D3035" s="623"/>
      <c r="E3035" s="278"/>
      <c r="F3035" s="116"/>
      <c r="G3035" s="694"/>
      <c r="H3035" s="878"/>
      <c r="I3035" s="397"/>
      <c r="J3035" s="380"/>
      <c r="K3035" s="406"/>
      <c r="L3035" s="738"/>
      <c r="M3035" s="739"/>
      <c r="N3035" s="929"/>
      <c r="O3035" s="530"/>
      <c r="P3035" s="530"/>
      <c r="Q3035" s="641"/>
      <c r="R3035" s="537"/>
      <c r="S3035" s="537"/>
      <c r="T3035" s="537"/>
      <c r="U3035" s="537"/>
      <c r="V3035" s="537"/>
      <c r="W3035" s="531"/>
      <c r="X3035" s="140"/>
      <c r="Y3035" s="140"/>
      <c r="Z3035" s="551"/>
      <c r="AA3035" s="551"/>
      <c r="AB3035" s="531"/>
      <c r="AC3035" s="142"/>
      <c r="AD3035" s="530"/>
      <c r="AE3035" s="842"/>
      <c r="AF3035" s="929"/>
      <c r="AG3035" s="530"/>
      <c r="AH3035" s="530"/>
      <c r="AI3035" s="641"/>
      <c r="AJ3035" s="537"/>
      <c r="AK3035" s="537"/>
      <c r="AL3035" s="537"/>
      <c r="AM3035" s="537"/>
      <c r="AN3035" s="537"/>
      <c r="AO3035" s="531"/>
      <c r="AP3035" s="140"/>
      <c r="AQ3035" s="140"/>
      <c r="AR3035" s="551"/>
      <c r="AS3035" s="551"/>
      <c r="AT3035" s="531"/>
      <c r="AU3035" s="142"/>
      <c r="AV3035" s="530"/>
      <c r="AW3035" s="842"/>
      <c r="AX3035" s="115"/>
      <c r="AY3035" s="5"/>
      <c r="AZ3035" s="5"/>
      <c r="BA3035" s="335"/>
      <c r="BC3035" s="5"/>
      <c r="BD3035" s="5"/>
      <c r="BE3035" s="335"/>
      <c r="BG3035" s="826"/>
      <c r="BH3035" s="607"/>
    </row>
    <row r="3036" spans="1:66" ht="12.75" customHeight="1" x14ac:dyDescent="0.25">
      <c r="A3036" s="21"/>
      <c r="B3036" s="112"/>
      <c r="C3036" s="116"/>
      <c r="D3036" s="623"/>
      <c r="E3036" s="278"/>
      <c r="F3036" s="116"/>
      <c r="G3036" s="694"/>
      <c r="H3036" s="878"/>
      <c r="I3036" s="397"/>
      <c r="J3036" s="380"/>
      <c r="K3036" s="408"/>
      <c r="L3036" s="738"/>
      <c r="M3036" s="739"/>
      <c r="N3036" s="931"/>
      <c r="O3036" s="923"/>
      <c r="P3036" s="923"/>
      <c r="Q3036" s="641"/>
      <c r="R3036" s="537"/>
      <c r="S3036" s="537"/>
      <c r="T3036" s="537"/>
      <c r="U3036" s="537"/>
      <c r="V3036" s="537"/>
      <c r="W3036" s="531"/>
      <c r="X3036" s="141"/>
      <c r="Y3036" s="141"/>
      <c r="Z3036" s="552"/>
      <c r="AA3036" s="552"/>
      <c r="AB3036" s="531"/>
      <c r="AC3036" s="593"/>
      <c r="AD3036" s="923"/>
      <c r="AE3036" s="846"/>
      <c r="AF3036" s="931"/>
      <c r="AG3036" s="923"/>
      <c r="AH3036" s="923"/>
      <c r="AI3036" s="641"/>
      <c r="AJ3036" s="537"/>
      <c r="AK3036" s="537"/>
      <c r="AL3036" s="537"/>
      <c r="AM3036" s="537"/>
      <c r="AN3036" s="537"/>
      <c r="AO3036" s="531"/>
      <c r="AP3036" s="141"/>
      <c r="AQ3036" s="141"/>
      <c r="AR3036" s="552"/>
      <c r="AS3036" s="552"/>
      <c r="AT3036" s="531"/>
      <c r="AU3036" s="593"/>
      <c r="AV3036" s="923"/>
      <c r="AW3036" s="846"/>
      <c r="AX3036" s="115"/>
      <c r="AY3036" s="5"/>
      <c r="AZ3036" s="5"/>
      <c r="BA3036" s="335"/>
      <c r="BC3036" s="5"/>
      <c r="BD3036" s="5"/>
      <c r="BE3036" s="335"/>
      <c r="BG3036" s="826"/>
      <c r="BH3036" s="607"/>
    </row>
    <row r="3037" spans="1:66" ht="12.75" customHeight="1" x14ac:dyDescent="0.25">
      <c r="A3037" s="238"/>
      <c r="B3037" s="217"/>
      <c r="C3037" s="264"/>
      <c r="D3037" s="631"/>
      <c r="E3037" s="289"/>
      <c r="F3037" s="304"/>
      <c r="G3037" s="705"/>
      <c r="H3037" s="896"/>
      <c r="I3037" s="244"/>
      <c r="J3037" s="814"/>
      <c r="K3037" s="523" t="s">
        <v>181</v>
      </c>
      <c r="L3037" s="317">
        <f>L2387+L2402+L2423+L2495+L2537+L2563+L2595+L2647+L2695+L2734+L2767+L2782+L2795+L2809+L2822+L2836+L2877+L2912+L2935+L2978+L3029+L2511+L2481</f>
        <v>3688414</v>
      </c>
      <c r="M3037" s="747">
        <f>M2387+M2402+M2423+M2495+M2537+M2563+M2595+M2647+M2695+M2734+M2767+M2782+M2795+M2809+M2822+M2836+M2877+M2912+M2935+M2978+M3029+M2511+M2481</f>
        <v>3672197</v>
      </c>
      <c r="N3037" s="851">
        <f>N2387+N2402+N2423+N2495+N2537+N2563+N2595+N2647+N2695+N2734+N2767+N2782+N2795+N2809+N2822+N2836+N2877+N2912+N2935+N2978+N3029+N2511+N2481</f>
        <v>0</v>
      </c>
      <c r="O3037" s="791">
        <f>O2387+O2402+O2423+O2495+O2537+O2563+O2595+O2647+O2695+O2734+O2767+O2782+O2795+O2809+O2822+O2836+O2877+O2912+O2935+O2978+O3029+O2511+O2481</f>
        <v>-3688414</v>
      </c>
      <c r="P3037" s="791">
        <f>P2387+P2402+P2423+P2495+P2537+P2563+P2595+P2647+P2695+P2734+P2767+P2782+P2795+P2809+P2822+P2836+P2877+P2912+P2935+P2978+P3029+P2511+P2481</f>
        <v>0</v>
      </c>
      <c r="Q3037" s="786">
        <f>Q2387+Q2402+Q2423+Q2495+Q2537+Q2563+Q2595+Q2647+Q2695+Q2734+Q2767+Q2782+Q2795+Q2809+Q2822+Q2836+Q2877+Q2912+Q2935+Q2978+Q3029+Q2511+Q2481</f>
        <v>0</v>
      </c>
      <c r="R3037" s="650">
        <f>R2387+R2402+R2423+R2495+R2537+R2563+R2595+R2647+R2695+R2734+R2767+R2782+R2795+R2809+R2822+R2836+R2877+R2912+R2935+R2978+R3029+R2511+R2481</f>
        <v>0</v>
      </c>
      <c r="S3037" s="650">
        <f>S2387+S2402+S2423+S2495+S2537+S2563+S2595+S2647+S2695+S2734+S2767+S2782+S2795+S2809+S2822+S2836+S2877+S2912+S2935+S2978+S3029+S2511+S2481</f>
        <v>0</v>
      </c>
      <c r="T3037" s="650">
        <f>T2387+T2402+T2423+T2495+T2537+T2563+T2595+T2647+T2695+T2734+T2767+T2782+T2795+T2809+T2822+T2836+T2877+T2912+T2935+T2978+T3029+T2511+T2481</f>
        <v>0</v>
      </c>
      <c r="U3037" s="650">
        <f>U2387+U2402+U2423+U2495+U2537+U2563+U2595+U2647+U2695+U2734+U2767+U2782+U2795+U2809+U2822+U2836+U2877+U2912+U2935+U2978+U3029+U2511+U2481</f>
        <v>0</v>
      </c>
      <c r="V3037" s="650">
        <f>V2387+V2402+V2423+V2495+V2537+V2563+V2595+V2647+V2695+V2734+V2767+V2782+V2795+V2809+V2822+V2836+V2877+V2912+V2935+V2978+V3029+V2511+V2481</f>
        <v>0</v>
      </c>
      <c r="W3037" s="791"/>
      <c r="X3037" s="650">
        <f>X2387+X2402+X2423+X2495+X2537+X2563+X2595+X2647+X2695+X2734+X2767+X2782+X2795+X2809+X2822+X2836+X2877+X2912+X2935+X2978+X3029+X2511+X2481</f>
        <v>0</v>
      </c>
      <c r="Y3037" s="650">
        <f>Y2387+Y2402+Y2423+Y2495+Y2537+Y2563+Y2595+Y2647+Y2695+Y2734+Y2767+Y2782+Y2795+Y2809+Y2822+Y2836+Y2877+Y2912+Y2935+Y2978+Y3029+Y2511+Y2481</f>
        <v>0</v>
      </c>
      <c r="Z3037" s="650">
        <f>Z2387+Z2402+Z2423+Z2495+Z2537+Z2563+Z2595+Z2647+Z2695+Z2734+Z2767+Z2782+Z2795+Z2809+Z2822+Z2836+Z2877+Z2912+Z2935+Z2978+Z3029+Z2511+Z2481</f>
        <v>0</v>
      </c>
      <c r="AA3037" s="650">
        <f>AA2387+AA2402+AA2423+AA2495+AA2537+AA2563+AA2595+AA2647+AA2695+AA2734+AA2767+AA2782+AA2795+AA2809+AA2822+AA2836+AA2877+AA2912+AA2935+AA2978+AA3029+AA2511+AA2481</f>
        <v>0</v>
      </c>
      <c r="AB3037" s="791"/>
      <c r="AC3037" s="650">
        <f>AC2387+AC2402+AC2423+AC2495+AC2537+AC2563+AC2595+AC2647+AC2695+AC2734+AC2767+AC2782+AC2795+AC2809+AC2822+AC2836+AC2877+AC2912+AC2935+AC2978+AC3029+AC2511+AC2481</f>
        <v>0</v>
      </c>
      <c r="AD3037" s="791">
        <f>AD2387+AD2402+AD2423+AD2495+AD2537+AD2563+AD2595+AD2647+AD2695+AD2734+AD2767+AD2782+AD2795+AD2809+AD2822+AD2836+AD2877+AD2912+AD2935+AD2978+AD3029+AD2511+AD2481</f>
        <v>0</v>
      </c>
      <c r="AE3037" s="852">
        <f>AE2387+AE2402+AE2423+AE2495+AE2537+AE2563+AE2595+AE2647+AE2695+AE2734+AE2767+AE2782+AE2795+AE2809+AE2822+AE2836+AE2877+AE2912+AE2935+AE2978+AE3029+AE2511+AE2481</f>
        <v>0</v>
      </c>
      <c r="AF3037" s="851">
        <f>AF2387+AF2402+AF2423+AF2495+AF2537+AF2563+AF2595+AF2647+AF2695+AF2734+AF2767+AF2782+AF2795+AF2809+AF2822+AF2836+AF2877+AF2912+AF2935+AF2978+AF3029+AF2511+AF2481</f>
        <v>0</v>
      </c>
      <c r="AG3037" s="791">
        <f>AG2387+AG2402+AG2423+AG2495+AG2537+AG2563+AG2595+AG2647+AG2695+AG2734+AG2767+AG2782+AG2795+AG2809+AG2822+AG2836+AG2877+AG2912+AG2935+AG2978+AG3029+AG2511+AG2481</f>
        <v>-3672197</v>
      </c>
      <c r="AH3037" s="791">
        <f>AH2387+AH2402+AH2423+AH2495+AH2537+AH2563+AH2595+AH2647+AH2695+AH2734+AH2767+AH2782+AH2795+AH2809+AH2822+AH2836+AH2877+AH2912+AH2935+AH2978+AH3029+AH2511+AH2481</f>
        <v>0</v>
      </c>
      <c r="AI3037" s="786">
        <f>AI2387+AI2402+AI2423+AI2495+AI2537+AI2563+AI2595+AI2647+AI2695+AI2734+AI2767+AI2782+AI2795+AI2809+AI2822+AI2836+AI2877+AI2912+AI2935+AI2978+AI3029+AI2511+AI2481</f>
        <v>0</v>
      </c>
      <c r="AJ3037" s="650">
        <f>AJ2387+AJ2402+AJ2423+AJ2495+AJ2537+AJ2563+AJ2595+AJ2647+AJ2695+AJ2734+AJ2767+AJ2782+AJ2795+AJ2809+AJ2822+AJ2836+AJ2877+AJ2912+AJ2935+AJ2978+AJ3029+AJ2511+AJ2481</f>
        <v>0</v>
      </c>
      <c r="AK3037" s="650">
        <f>AK2387+AK2402+AK2423+AK2495+AK2537+AK2563+AK2595+AK2647+AK2695+AK2734+AK2767+AK2782+AK2795+AK2809+AK2822+AK2836+AK2877+AK2912+AK2935+AK2978+AK3029+AK2511+AK2481</f>
        <v>0</v>
      </c>
      <c r="AL3037" s="650">
        <f>AL2387+AL2402+AL2423+AL2495+AL2537+AL2563+AL2595+AL2647+AL2695+AL2734+AL2767+AL2782+AL2795+AL2809+AL2822+AL2836+AL2877+AL2912+AL2935+AL2978+AL3029+AL2511+AL2481</f>
        <v>0</v>
      </c>
      <c r="AM3037" s="650">
        <f>AM2387+AM2402+AM2423+AM2495+AM2537+AM2563+AM2595+AM2647+AM2695+AM2734+AM2767+AM2782+AM2795+AM2809+AM2822+AM2836+AM2877+AM2912+AM2935+AM2978+AM3029+AM2511+AM2481</f>
        <v>0</v>
      </c>
      <c r="AN3037" s="650">
        <f>AN2387+AN2402+AN2423+AN2495+AN2537+AN2563+AN2595+AN2647+AN2695+AN2734+AN2767+AN2782+AN2795+AN2809+AN2822+AN2836+AN2877+AN2912+AN2935+AN2978+AN3029+AN2511+AN2481</f>
        <v>0</v>
      </c>
      <c r="AO3037" s="791"/>
      <c r="AP3037" s="650">
        <f>AP2387+AP2402+AP2423+AP2495+AP2537+AP2563+AP2595+AP2647+AP2695+AP2734+AP2767+AP2782+AP2795+AP2809+AP2822+AP2836+AP2877+AP2912+AP2935+AP2978+AP3029+AP2511+AP2481</f>
        <v>0</v>
      </c>
      <c r="AQ3037" s="650">
        <f>AQ2387+AQ2402+AQ2423+AQ2495+AQ2537+AQ2563+AQ2595+AQ2647+AQ2695+AQ2734+AQ2767+AQ2782+AQ2795+AQ2809+AQ2822+AQ2836+AQ2877+AQ2912+AQ2935+AQ2978+AQ3029+AQ2511+AQ2481</f>
        <v>0</v>
      </c>
      <c r="AR3037" s="650">
        <f>AR2387+AR2402+AR2423+AR2495+AR2537+AR2563+AR2595+AR2647+AR2695+AR2734+AR2767+AR2782+AR2795+AR2809+AR2822+AR2836+AR2877+AR2912+AR2935+AR2978+AR3029+AR2511+AR2481</f>
        <v>0</v>
      </c>
      <c r="AS3037" s="650">
        <f>AS2387+AS2402+AS2423+AS2495+AS2537+AS2563+AS2595+AS2647+AS2695+AS2734+AS2767+AS2782+AS2795+AS2809+AS2822+AS2836+AS2877+AS2912+AS2935+AS2978+AS3029+AS2511+AS2481</f>
        <v>0</v>
      </c>
      <c r="AT3037" s="791"/>
      <c r="AU3037" s="650">
        <f>AU2387+AU2402+AU2423+AU2495+AU2537+AU2563+AU2595+AU2647+AU2695+AU2734+AU2767+AU2782+AU2795+AU2809+AU2822+AU2836+AU2877+AU2912+AU2935+AU2978+AU3029+AU2511+AU2481</f>
        <v>0</v>
      </c>
      <c r="AV3037" s="791">
        <f>AV2387+AV2402+AV2423+AV2495+AV2537+AV2563+AV2595+AV2647+AV2695+AV2734+AV2767+AV2782+AV2795+AV2809+AV2822+AV2836+AV2877+AV2912+AV2935+AV2978+AV3029+AV2511+AV2481</f>
        <v>0</v>
      </c>
      <c r="AW3037" s="852">
        <f>AW2387+AW2402+AW2423+AW2495+AW2537+AW2563+AW2595+AW2647+AW2695+AW2734+AW2767+AW2782+AW2795+AW2809+AW2822+AW2836+AW2877+AW2912+AW2935+AW2978+AW3029+AW2511+AW2481</f>
        <v>0</v>
      </c>
      <c r="AX3037" s="346">
        <f>AX2387+AX2402+AX2423+AX2495+AX2537+AX2563+AX2595+AX2647+AX2695+AX2734+AX2767+AX2782+AX2795+AX2809+AX2822+AX2836+AX2877+AX2912+AX2935+AX2978+AX3029+AX2511+AX2481</f>
        <v>3688414</v>
      </c>
      <c r="AY3037" s="347">
        <f>AY2387+AY2402+AY2423+AY2495+AY2537+AY2563+AY2595+AY2647+AY2695+AY2734+AY2767+AY2782+AY2795+AY2809+AY2822+AY2836+AY2877+AY2912+AY2935+AY2978+AY3029+AY2511+AY2481</f>
        <v>0</v>
      </c>
      <c r="AZ3037" s="348">
        <f>AZ2387+AZ2402+AZ2423+AZ2495+AZ2537+AZ2563+AZ2595+AZ2647+AZ2695+AZ2734+AZ2767+AZ2782+AZ2795+AZ2809+AZ2822+AZ2836+AZ2877+AZ2912+AZ2935+AZ2978+AZ3029+AZ2511+AZ2481</f>
        <v>-3688414</v>
      </c>
      <c r="BA3037" s="349" t="e">
        <f>BA2387+BA2402+BA2423+BA2495+BA2537+BA2563+BA2595+BA2647+BA2695+BA2734+BA2767+BA2782+BA2795+BA2809+BA2822+BA2836+BA2877+BA2912+BA2935+BA2978+BA3029+BA2511+BA2481</f>
        <v>#DIV/0!</v>
      </c>
      <c r="BB3037" s="326">
        <f>BB2387+BB2402+BB2423+BB2495+BB2537+BB2563+BB2595+BB2647+BB2695+BB2734+BB2767+BB2782+BB2795+BB2809+BB2822+BB2836+BB2877+BB2912+BB2935+BB2978+BB3029+BB2511+BB2481</f>
        <v>3672197</v>
      </c>
      <c r="BC3037" s="347">
        <f>BC2387+BC2402+BC2423+BC2495+BC2537+BC2563+BC2595+BC2647+BC2695+BC2734+BC2767+BC2782+BC2795+BC2809+BC2822+BC2836+BC2877+BC2912+BC2935+BC2978+BC3029+BC2511+BC2481</f>
        <v>0</v>
      </c>
      <c r="BD3037" s="348">
        <f>BD2387+BD2402+BD2423+BD2495+BD2537+BD2563+BD2595+BD2647+BD2695+BD2734+BD2767+BD2782+BD2795+BD2809+BD2822+BD2836+BD2877+BD2912+BD2935+BD2978+BD3029+BD2511+BD2481</f>
        <v>-3672197</v>
      </c>
      <c r="BE3037" s="349" t="e">
        <f>BE2387+BE2402+BE2423+BE2495+BE2537+BE2563+BE2595+BE2647+BE2695+BE2734+BE2767+BE2782+BE2795+BE2809+BE2822+BE2836+BE2877+BE2912+BE2935+BE2978+BE3029+BE2511+BE2481</f>
        <v>#DIV/0!</v>
      </c>
      <c r="BG3037" s="826"/>
      <c r="BH3037" s="607"/>
    </row>
    <row r="3038" spans="1:66" s="4" customFormat="1" ht="12.75" customHeight="1" x14ac:dyDescent="0.25">
      <c r="A3038" s="237"/>
      <c r="B3038" s="33"/>
      <c r="C3038" s="258"/>
      <c r="D3038" s="117"/>
      <c r="E3038" s="32"/>
      <c r="F3038" s="117"/>
      <c r="G3038" s="694"/>
      <c r="H3038" s="878"/>
      <c r="I3038" s="439"/>
      <c r="J3038" s="383"/>
      <c r="K3038" s="522" t="s">
        <v>208</v>
      </c>
      <c r="L3038" s="738">
        <f>L2388+L2403+L2424+L2496+L2538+L2564+L2596+L2648+L2696+L2735+L2768+L2783+L2796+L2810+L2823+L2837+L2878+L2913+L2936+L2979+L3030+L2512+L2482</f>
        <v>0</v>
      </c>
      <c r="M3038" s="739">
        <f>M2388+M2403+M2424+M2496+M2538+M2564+M2596+M2648+M2696+M2735+M2768+M2783+M2796+M2810+M2823+M2837+M2878+M2913+M2936+M2979+M3030+M2512+M2482</f>
        <v>0</v>
      </c>
      <c r="N3038" s="822">
        <f>N2388+N2403+N2424+N2496+N2538+N2564+N2596+N2648+N2696+N2735+N2768+N2783+N2796+N2810+N2823+N2837+N2878+N2913+N2936+N2979+N3030+N2512+N2482</f>
        <v>0</v>
      </c>
      <c r="O3038" s="666">
        <f>O2388+O2403+O2424+O2496+O2538+O2564+O2596+O2648+O2696+O2735+O2768+O2783+O2796+O2810+O2823+O2837+O2878+O2913+O2936+O2979+O3030+O2512+O2482</f>
        <v>0</v>
      </c>
      <c r="P3038" s="666">
        <f>P2388+P2403+P2424+P2496+P2538+P2564+P2596+P2648+P2696+P2735+P2768+P2783+P2796+P2810+P2823+P2837+P2878+P2913+P2936+P2979+P3030+P2512+P2482</f>
        <v>0</v>
      </c>
      <c r="Q3038" s="137">
        <f>Q2388+Q2403+Q2424+Q2496+Q2538+Q2564+Q2596+Q2648+Q2696+Q2735+Q2768+Q2783+Q2796+Q2810+Q2823+Q2837+Q2878+Q2913+Q2936+Q2979+Q3030+Q2512+Q2482</f>
        <v>0</v>
      </c>
      <c r="R3038" s="138">
        <f>R2388+R2403+R2424+R2496+R2538+R2564+R2596+R2648+R2696+R2735+R2768+R2783+R2796+R2810+R2823+R2837+R2878+R2913+R2936+R2979+R3030+R2512+R2482</f>
        <v>0</v>
      </c>
      <c r="S3038" s="138">
        <f>S2388+S2403+S2424+S2496+S2538+S2564+S2596+S2648+S2696+S2735+S2768+S2783+S2796+S2810+S2823+S2837+S2878+S2913+S2936+S2979+S3030+S2512+S2482</f>
        <v>0</v>
      </c>
      <c r="T3038" s="138">
        <f>T2388+T2403+T2424+T2496+T2538+T2564+T2596+T2648+T2696+T2735+T2768+T2783+T2796+T2810+T2823+T2837+T2878+T2913+T2936+T2979+T3030+T2512+T2482</f>
        <v>0</v>
      </c>
      <c r="U3038" s="138">
        <f>U2388+U2403+U2424+U2496+U2538+U2564+U2596+U2648+U2696+U2735+U2768+U2783+U2796+U2810+U2823+U2837+U2878+U2913+U2936+U2979+U3030+U2512+U2482</f>
        <v>0</v>
      </c>
      <c r="V3038" s="138">
        <f>V2388+V2403+V2424+V2496+V2538+V2564+V2596+V2648+V2696+V2735+V2768+V2783+V2796+V2810+V2823+V2837+V2878+V2913+V2936+V2979+V3030+V2512+V2482</f>
        <v>0</v>
      </c>
      <c r="W3038" s="666"/>
      <c r="X3038" s="138">
        <f>X2388+X2403+X2424+X2496+X2538+X2564+X2596+X2648+X2696+X2735+X2768+X2783+X2796+X2810+X2823+X2837+X2878+X2913+X2936+X2979+X3030+X2512+X2482</f>
        <v>0</v>
      </c>
      <c r="Y3038" s="138">
        <f>Y2388+Y2403+Y2424+Y2496+Y2538+Y2564+Y2596+Y2648+Y2696+Y2735+Y2768+Y2783+Y2796+Y2810+Y2823+Y2837+Y2878+Y2913+Y2936+Y2979+Y3030+Y2512+Y2482</f>
        <v>0</v>
      </c>
      <c r="Z3038" s="138">
        <f>Z2388+Z2403+Z2424+Z2496+Z2538+Z2564+Z2596+Z2648+Z2696+Z2735+Z2768+Z2783+Z2796+Z2810+Z2823+Z2837+Z2878+Z2913+Z2936+Z2979+Z3030+Z2512+Z2482</f>
        <v>0</v>
      </c>
      <c r="AA3038" s="138">
        <f>AA2388+AA2403+AA2424+AA2496+AA2538+AA2564+AA2596+AA2648+AA2696+AA2735+AA2768+AA2783+AA2796+AA2810+AA2823+AA2837+AA2878+AA2913+AA2936+AA2979+AA3030+AA2512+AA2482</f>
        <v>0</v>
      </c>
      <c r="AB3038" s="666"/>
      <c r="AC3038" s="138">
        <f>AC2388+AC2403+AC2424+AC2496+AC2538+AC2564+AC2596+AC2648+AC2696+AC2735+AC2768+AC2783+AC2796+AC2810+AC2823+AC2837+AC2878+AC2913+AC2936+AC2979+AC3030+AC2512+AC2482</f>
        <v>0</v>
      </c>
      <c r="AD3038" s="666">
        <f>AD2388+AD2403+AD2424+AD2496+AD2538+AD2564+AD2596+AD2648+AD2696+AD2735+AD2768+AD2783+AD2796+AD2810+AD2823+AD2837+AD2878+AD2913+AD2936+AD2979+AD3030+AD2512+AD2482</f>
        <v>0</v>
      </c>
      <c r="AE3038" s="853">
        <f>AE2388+AE2403+AE2424+AE2496+AE2538+AE2564+AE2596+AE2648+AE2696+AE2735+AE2768+AE2783+AE2796+AE2810+AE2823+AE2837+AE2878+AE2913+AE2936+AE2979+AE3030+AE2512+AE2482</f>
        <v>0</v>
      </c>
      <c r="AF3038" s="822">
        <f>AF2388+AF2403+AF2424+AF2496+AF2538+AF2564+AF2596+AF2648+AF2696+AF2735+AF2768+AF2783+AF2796+AF2810+AF2823+AF2837+AF2878+AF2913+AF2936+AF2979+AF3030+AF2512+AF2482</f>
        <v>0</v>
      </c>
      <c r="AG3038" s="666">
        <f>AG2388+AG2403+AG2424+AG2496+AG2538+AG2564+AG2596+AG2648+AG2696+AG2735+AG2768+AG2783+AG2796+AG2810+AG2823+AG2837+AG2878+AG2913+AG2936+AG2979+AG3030+AG2512+AG2482</f>
        <v>0</v>
      </c>
      <c r="AH3038" s="666">
        <f>AH2388+AH2403+AH2424+AH2496+AH2538+AH2564+AH2596+AH2648+AH2696+AH2735+AH2768+AH2783+AH2796+AH2810+AH2823+AH2837+AH2878+AH2913+AH2936+AH2979+AH3030+AH2512+AH2482</f>
        <v>0</v>
      </c>
      <c r="AI3038" s="137">
        <f>AI2388+AI2403+AI2424+AI2496+AI2538+AI2564+AI2596+AI2648+AI2696+AI2735+AI2768+AI2783+AI2796+AI2810+AI2823+AI2837+AI2878+AI2913+AI2936+AI2979+AI3030+AI2512+AI2482</f>
        <v>0</v>
      </c>
      <c r="AJ3038" s="138">
        <f>AJ2388+AJ2403+AJ2424+AJ2496+AJ2538+AJ2564+AJ2596+AJ2648+AJ2696+AJ2735+AJ2768+AJ2783+AJ2796+AJ2810+AJ2823+AJ2837+AJ2878+AJ2913+AJ2936+AJ2979+AJ3030+AJ2512+AJ2482</f>
        <v>0</v>
      </c>
      <c r="AK3038" s="138">
        <f>AK2388+AK2403+AK2424+AK2496+AK2538+AK2564+AK2596+AK2648+AK2696+AK2735+AK2768+AK2783+AK2796+AK2810+AK2823+AK2837+AK2878+AK2913+AK2936+AK2979+AK3030+AK2512+AK2482</f>
        <v>0</v>
      </c>
      <c r="AL3038" s="138">
        <f>AL2388+AL2403+AL2424+AL2496+AL2538+AL2564+AL2596+AL2648+AL2696+AL2735+AL2768+AL2783+AL2796+AL2810+AL2823+AL2837+AL2878+AL2913+AL2936+AL2979+AL3030+AL2512+AL2482</f>
        <v>0</v>
      </c>
      <c r="AM3038" s="138">
        <f>AM2388+AM2403+AM2424+AM2496+AM2538+AM2564+AM2596+AM2648+AM2696+AM2735+AM2768+AM2783+AM2796+AM2810+AM2823+AM2837+AM2878+AM2913+AM2936+AM2979+AM3030+AM2512+AM2482</f>
        <v>0</v>
      </c>
      <c r="AN3038" s="138">
        <f>AN2388+AN2403+AN2424+AN2496+AN2538+AN2564+AN2596+AN2648+AN2696+AN2735+AN2768+AN2783+AN2796+AN2810+AN2823+AN2837+AN2878+AN2913+AN2936+AN2979+AN3030+AN2512+AN2482</f>
        <v>0</v>
      </c>
      <c r="AO3038" s="666"/>
      <c r="AP3038" s="138">
        <f>AP2388+AP2403+AP2424+AP2496+AP2538+AP2564+AP2596+AP2648+AP2696+AP2735+AP2768+AP2783+AP2796+AP2810+AP2823+AP2837+AP2878+AP2913+AP2936+AP2979+AP3030+AP2512+AP2482</f>
        <v>0</v>
      </c>
      <c r="AQ3038" s="138">
        <f>AQ2388+AQ2403+AQ2424+AQ2496+AQ2538+AQ2564+AQ2596+AQ2648+AQ2696+AQ2735+AQ2768+AQ2783+AQ2796+AQ2810+AQ2823+AQ2837+AQ2878+AQ2913+AQ2936+AQ2979+AQ3030+AQ2512+AQ2482</f>
        <v>0</v>
      </c>
      <c r="AR3038" s="138">
        <f>AR2388+AR2403+AR2424+AR2496+AR2538+AR2564+AR2596+AR2648+AR2696+AR2735+AR2768+AR2783+AR2796+AR2810+AR2823+AR2837+AR2878+AR2913+AR2936+AR2979+AR3030+AR2512+AR2482</f>
        <v>0</v>
      </c>
      <c r="AS3038" s="138">
        <f>AS2388+AS2403+AS2424+AS2496+AS2538+AS2564+AS2596+AS2648+AS2696+AS2735+AS2768+AS2783+AS2796+AS2810+AS2823+AS2837+AS2878+AS2913+AS2936+AS2979+AS3030+AS2512+AS2482</f>
        <v>0</v>
      </c>
      <c r="AT3038" s="666"/>
      <c r="AU3038" s="138">
        <f>AU2388+AU2403+AU2424+AU2496+AU2538+AU2564+AU2596+AU2648+AU2696+AU2735+AU2768+AU2783+AU2796+AU2810+AU2823+AU2837+AU2878+AU2913+AU2936+AU2979+AU3030+AU2512+AU2482</f>
        <v>0</v>
      </c>
      <c r="AV3038" s="666">
        <f>AV2388+AV2403+AV2424+AV2496+AV2538+AV2564+AV2596+AV2648+AV2696+AV2735+AV2768+AV2783+AV2796+AV2810+AV2823+AV2837+AV2878+AV2913+AV2936+AV2979+AV3030+AV2512+AV2482</f>
        <v>0</v>
      </c>
      <c r="AW3038" s="853">
        <f>AW2388+AW2403+AW2424+AW2496+AW2538+AW2564+AW2596+AW2648+AW2696+AW2735+AW2768+AW2783+AW2796+AW2810+AW2823+AW2837+AW2878+AW2913+AW2936+AW2979+AW3030+AW2512+AW2482</f>
        <v>0</v>
      </c>
      <c r="AX3038" s="136">
        <f>AX2388+AX2403+AX2424+AX2496+AX2538+AX2564+AX2596+AX2648+AX2696+AX2735+AX2768+AX2783+AX2796+AX2810+AX2823+AX2837+AX2878+AX2913+AX2936+AX2979+AX3030+AX2512+AX2482</f>
        <v>0</v>
      </c>
      <c r="AY3038" s="134">
        <f>AY2388+AY2403+AY2424+AY2496+AY2538+AY2564+AY2596+AY2648+AY2696+AY2735+AY2768+AY2783+AY2796+AY2810+AY2823+AY2837+AY2878+AY2913+AY2936+AY2979+AY3030+AY2512+AY2482</f>
        <v>0</v>
      </c>
      <c r="AZ3038" s="135">
        <f>AZ2388+AZ2403+AZ2424+AZ2496+AZ2538+AZ2564+AZ2596+AZ2648+AZ2696+AZ2735+AZ2768+AZ2783+AZ2796+AZ2810+AZ2823+AZ2837+AZ2878+AZ2913+AZ2936+AZ2979+AZ3030+AZ2512+AZ2482</f>
        <v>0</v>
      </c>
      <c r="BA3038" s="350" t="e">
        <f>BA2388+BA2403+BA2424+BA2496+BA2538+BA2564+BA2596+BA2648+BA2696+BA2735+BA2768+BA2783+BA2796+BA2810+BA2823+BA2837+BA2878+BA2913+BA2936+BA2979+BA3030+BA2512+BA2482</f>
        <v>#DIV/0!</v>
      </c>
      <c r="BB3038" s="139">
        <f>BB2388+BB2403+BB2424+BB2496+BB2538+BB2564+BB2596+BB2648+BB2696+BB2735+BB2768+BB2783+BB2796+BB2810+BB2823+BB2837+BB2878+BB2913+BB2936+BB2979+BB3030+BB2512+BB2482</f>
        <v>0</v>
      </c>
      <c r="BC3038" s="134">
        <f>BC2388+BC2403+BC2424+BC2496+BC2538+BC2564+BC2596+BC2648+BC2696+BC2735+BC2768+BC2783+BC2796+BC2810+BC2823+BC2837+BC2878+BC2913+BC2936+BC2979+BC3030+BC2512+BC2482</f>
        <v>0</v>
      </c>
      <c r="BD3038" s="135">
        <f>BD2388+BD2403+BD2424+BD2496+BD2538+BD2564+BD2596+BD2648+BD2696+BD2735+BD2768+BD2783+BD2796+BD2810+BD2823+BD2837+BD2878+BD2913+BD2936+BD2979+BD3030+BD2512+BD2482</f>
        <v>0</v>
      </c>
      <c r="BE3038" s="350" t="e">
        <f>BE2388+BE2403+BE2424+BE2496+BE2538+BE2564+BE2596+BE2648+BE2696+BE2735+BE2768+BE2783+BE2796+BE2810+BE2823+BE2837+BE2878+BE2913+BE2936+BE2979+BE3030+BE2512+BE2482</f>
        <v>#DIV/0!</v>
      </c>
      <c r="BF3038" s="41"/>
      <c r="BG3038" s="826"/>
      <c r="BH3038" s="607"/>
      <c r="BI3038" s="41"/>
      <c r="BJ3038" s="41"/>
      <c r="BK3038" s="41"/>
      <c r="BL3038" s="41"/>
      <c r="BM3038" s="41"/>
      <c r="BN3038" s="41"/>
    </row>
    <row r="3039" spans="1:66" s="27" customFormat="1" ht="12.75" customHeight="1" x14ac:dyDescent="0.25">
      <c r="A3039" s="237"/>
      <c r="B3039" s="33"/>
      <c r="C3039" s="258"/>
      <c r="D3039" s="117"/>
      <c r="E3039" s="32"/>
      <c r="F3039" s="117"/>
      <c r="G3039" s="694"/>
      <c r="H3039" s="878"/>
      <c r="I3039" s="439"/>
      <c r="J3039" s="383"/>
      <c r="K3039" s="440" t="s">
        <v>96</v>
      </c>
      <c r="L3039" s="738">
        <f>L2389+L2404+L2425+L2497+L2539+L2565+L2597+L2649+L2697+L2736+L2769+L2784+L2797+L2811+L2824+L2838+L2879+L2914+L2937+L2980+L3031+L2513+L2483</f>
        <v>0</v>
      </c>
      <c r="M3039" s="739">
        <f>M2389+M2404+M2425+M2497+M2539+M2565+M2597+M2649+M2697+M2736+M2769+M2784+M2797+M2811+M2824+M2838+M2879+M2914+M2937+M2980+M3031+M2513+M2483</f>
        <v>0</v>
      </c>
      <c r="N3039" s="822">
        <f>N2389+N2404+N2425+N2497+N2539+N2565+N2597+N2649+N2697+N2736+N2769+N2784+N2797+N2811+N2824+N2838+N2879+N2914+N2937+N2980+N3031+N2513+N2483</f>
        <v>0</v>
      </c>
      <c r="O3039" s="666">
        <f>O2389+O2404+O2425+O2497+O2539+O2565+O2597+O2649+O2697+O2736+O2769+O2784+O2797+O2811+O2824+O2838+O2879+O2914+O2937+O2980+O3031+O2513+O2483</f>
        <v>0</v>
      </c>
      <c r="P3039" s="666">
        <f>P2389+P2404+P2425+P2497+P2539+P2565+P2597+P2649+P2697+P2736+P2769+P2784+P2797+P2811+P2824+P2838+P2879+P2914+P2937+P2980+P3031+P2513+P2483</f>
        <v>0</v>
      </c>
      <c r="Q3039" s="137">
        <f>Q2389+Q2404+Q2425+Q2497+Q2539+Q2565+Q2597+Q2649+Q2697+Q2736+Q2769+Q2784+Q2797+Q2811+Q2824+Q2838+Q2879+Q2914+Q2937+Q2980+Q3031+Q2513+Q2483</f>
        <v>0</v>
      </c>
      <c r="R3039" s="138">
        <f>R2389+R2404+R2425+R2497+R2539+R2565+R2597+R2649+R2697+R2736+R2769+R2784+R2797+R2811+R2824+R2838+R2879+R2914+R2937+R2980+R3031+R2513+R2483</f>
        <v>0</v>
      </c>
      <c r="S3039" s="138">
        <f>S2389+S2404+S2425+S2497+S2539+S2565+S2597+S2649+S2697+S2736+S2769+S2784+S2797+S2811+S2824+S2838+S2879+S2914+S2937+S2980+S3031+S2513+S2483</f>
        <v>0</v>
      </c>
      <c r="T3039" s="138">
        <f>T2389+T2404+T2425+T2497+T2539+T2565+T2597+T2649+T2697+T2736+T2769+T2784+T2797+T2811+T2824+T2838+T2879+T2914+T2937+T2980+T3031+T2513+T2483</f>
        <v>0</v>
      </c>
      <c r="U3039" s="138">
        <f>U2389+U2404+U2425+U2497+U2539+U2565+U2597+U2649+U2697+U2736+U2769+U2784+U2797+U2811+U2824+U2838+U2879+U2914+U2937+U2980+U3031+U2513+U2483</f>
        <v>0</v>
      </c>
      <c r="V3039" s="138">
        <f>V2389+V2404+V2425+V2497+V2539+V2565+V2597+V2649+V2697+V2736+V2769+V2784+V2797+V2811+V2824+V2838+V2879+V2914+V2937+V2980+V3031+V2513+V2483</f>
        <v>0</v>
      </c>
      <c r="W3039" s="666"/>
      <c r="X3039" s="138">
        <f>X2389+X2404+X2425+X2497+X2539+X2565+X2597+X2649+X2697+X2736+X2769+X2784+X2797+X2811+X2824+X2838+X2879+X2914+X2937+X2980+X3031+X2513+X2483</f>
        <v>0</v>
      </c>
      <c r="Y3039" s="138">
        <f>Y2389+Y2404+Y2425+Y2497+Y2539+Y2565+Y2597+Y2649+Y2697+Y2736+Y2769+Y2784+Y2797+Y2811+Y2824+Y2838+Y2879+Y2914+Y2937+Y2980+Y3031+Y2513+Y2483</f>
        <v>0</v>
      </c>
      <c r="Z3039" s="138">
        <f>Z2389+Z2404+Z2425+Z2497+Z2539+Z2565+Z2597+Z2649+Z2697+Z2736+Z2769+Z2784+Z2797+Z2811+Z2824+Z2838+Z2879+Z2914+Z2937+Z2980+Z3031+Z2513+Z2483</f>
        <v>0</v>
      </c>
      <c r="AA3039" s="138">
        <f>AA2389+AA2404+AA2425+AA2497+AA2539+AA2565+AA2597+AA2649+AA2697+AA2736+AA2769+AA2784+AA2797+AA2811+AA2824+AA2838+AA2879+AA2914+AA2937+AA2980+AA3031+AA2513+AA2483</f>
        <v>0</v>
      </c>
      <c r="AB3039" s="666"/>
      <c r="AC3039" s="138">
        <f>AC2389+AC2404+AC2425+AC2497+AC2539+AC2565+AC2597+AC2649+AC2697+AC2736+AC2769+AC2784+AC2797+AC2811+AC2824+AC2838+AC2879+AC2914+AC2937+AC2980+AC3031+AC2513+AC2483</f>
        <v>0</v>
      </c>
      <c r="AD3039" s="666">
        <f>AD2389+AD2404+AD2425+AD2497+AD2539+AD2565+AD2597+AD2649+AD2697+AD2736+AD2769+AD2784+AD2797+AD2811+AD2824+AD2838+AD2879+AD2914+AD2937+AD2980+AD3031+AD2513+AD2483</f>
        <v>0</v>
      </c>
      <c r="AE3039" s="853">
        <f>AE2389+AE2404+AE2425+AE2497+AE2539+AE2565+AE2597+AE2649+AE2697+AE2736+AE2769+AE2784+AE2797+AE2811+AE2824+AE2838+AE2879+AE2914+AE2937+AE2980+AE3031+AE2513+AE2483</f>
        <v>0</v>
      </c>
      <c r="AF3039" s="822">
        <f>AF2389+AF2404+AF2425+AF2497+AF2539+AF2565+AF2597+AF2649+AF2697+AF2736+AF2769+AF2784+AF2797+AF2811+AF2824+AF2838+AF2879+AF2914+AF2937+AF2980+AF3031+AF2513+AF2483</f>
        <v>0</v>
      </c>
      <c r="AG3039" s="666">
        <f>AG2389+AG2404+AG2425+AG2497+AG2539+AG2565+AG2597+AG2649+AG2697+AG2736+AG2769+AG2784+AG2797+AG2811+AG2824+AG2838+AG2879+AG2914+AG2937+AG2980+AG3031+AG2513+AG2483</f>
        <v>0</v>
      </c>
      <c r="AH3039" s="666">
        <f>AH2389+AH2404+AH2425+AH2497+AH2539+AH2565+AH2597+AH2649+AH2697+AH2736+AH2769+AH2784+AH2797+AH2811+AH2824+AH2838+AH2879+AH2914+AH2937+AH2980+AH3031+AH2513+AH2483</f>
        <v>0</v>
      </c>
      <c r="AI3039" s="137">
        <f>AI2389+AI2404+AI2425+AI2497+AI2539+AI2565+AI2597+AI2649+AI2697+AI2736+AI2769+AI2784+AI2797+AI2811+AI2824+AI2838+AI2879+AI2914+AI2937+AI2980+AI3031+AI2513+AI2483</f>
        <v>0</v>
      </c>
      <c r="AJ3039" s="138">
        <f>AJ2389+AJ2404+AJ2425+AJ2497+AJ2539+AJ2565+AJ2597+AJ2649+AJ2697+AJ2736+AJ2769+AJ2784+AJ2797+AJ2811+AJ2824+AJ2838+AJ2879+AJ2914+AJ2937+AJ2980+AJ3031+AJ2513+AJ2483</f>
        <v>0</v>
      </c>
      <c r="AK3039" s="138">
        <f>AK2389+AK2404+AK2425+AK2497+AK2539+AK2565+AK2597+AK2649+AK2697+AK2736+AK2769+AK2784+AK2797+AK2811+AK2824+AK2838+AK2879+AK2914+AK2937+AK2980+AK3031+AK2513+AK2483</f>
        <v>0</v>
      </c>
      <c r="AL3039" s="138">
        <f>AL2389+AL2404+AL2425+AL2497+AL2539+AL2565+AL2597+AL2649+AL2697+AL2736+AL2769+AL2784+AL2797+AL2811+AL2824+AL2838+AL2879+AL2914+AL2937+AL2980+AL3031+AL2513+AL2483</f>
        <v>0</v>
      </c>
      <c r="AM3039" s="138">
        <f>AM2389+AM2404+AM2425+AM2497+AM2539+AM2565+AM2597+AM2649+AM2697+AM2736+AM2769+AM2784+AM2797+AM2811+AM2824+AM2838+AM2879+AM2914+AM2937+AM2980+AM3031+AM2513+AM2483</f>
        <v>0</v>
      </c>
      <c r="AN3039" s="138">
        <f>AN2389+AN2404+AN2425+AN2497+AN2539+AN2565+AN2597+AN2649+AN2697+AN2736+AN2769+AN2784+AN2797+AN2811+AN2824+AN2838+AN2879+AN2914+AN2937+AN2980+AN3031+AN2513+AN2483</f>
        <v>0</v>
      </c>
      <c r="AO3039" s="666"/>
      <c r="AP3039" s="138">
        <f>AP2389+AP2404+AP2425+AP2497+AP2539+AP2565+AP2597+AP2649+AP2697+AP2736+AP2769+AP2784+AP2797+AP2811+AP2824+AP2838+AP2879+AP2914+AP2937+AP2980+AP3031+AP2513+AP2483</f>
        <v>0</v>
      </c>
      <c r="AQ3039" s="138">
        <f>AQ2389+AQ2404+AQ2425+AQ2497+AQ2539+AQ2565+AQ2597+AQ2649+AQ2697+AQ2736+AQ2769+AQ2784+AQ2797+AQ2811+AQ2824+AQ2838+AQ2879+AQ2914+AQ2937+AQ2980+AQ3031+AQ2513+AQ2483</f>
        <v>0</v>
      </c>
      <c r="AR3039" s="138">
        <f>AR2389+AR2404+AR2425+AR2497+AR2539+AR2565+AR2597+AR2649+AR2697+AR2736+AR2769+AR2784+AR2797+AR2811+AR2824+AR2838+AR2879+AR2914+AR2937+AR2980+AR3031+AR2513+AR2483</f>
        <v>0</v>
      </c>
      <c r="AS3039" s="138">
        <f>AS2389+AS2404+AS2425+AS2497+AS2539+AS2565+AS2597+AS2649+AS2697+AS2736+AS2769+AS2784+AS2797+AS2811+AS2824+AS2838+AS2879+AS2914+AS2937+AS2980+AS3031+AS2513+AS2483</f>
        <v>0</v>
      </c>
      <c r="AT3039" s="666"/>
      <c r="AU3039" s="138">
        <f>AU2389+AU2404+AU2425+AU2497+AU2539+AU2565+AU2597+AU2649+AU2697+AU2736+AU2769+AU2784+AU2797+AU2811+AU2824+AU2838+AU2879+AU2914+AU2937+AU2980+AU3031+AU2513+AU2483</f>
        <v>0</v>
      </c>
      <c r="AV3039" s="666">
        <f>AV2389+AV2404+AV2425+AV2497+AV2539+AV2565+AV2597+AV2649+AV2697+AV2736+AV2769+AV2784+AV2797+AV2811+AV2824+AV2838+AV2879+AV2914+AV2937+AV2980+AV3031+AV2513+AV2483</f>
        <v>0</v>
      </c>
      <c r="AW3039" s="853">
        <f>AW2389+AW2404+AW2425+AW2497+AW2539+AW2565+AW2597+AW2649+AW2697+AW2736+AW2769+AW2784+AW2797+AW2811+AW2824+AW2838+AW2879+AW2914+AW2937+AW2980+AW3031+AW2513+AW2483</f>
        <v>0</v>
      </c>
      <c r="AX3039" s="136">
        <f>AX2389+AX2404+AX2425+AX2497+AX2539+AX2565+AX2597+AX2649+AX2697+AX2736+AX2769+AX2784+AX2797+AX2811+AX2824+AX2838+AX2879+AX2914+AX2937+AX2980+AX3031+AX2513+AX2483</f>
        <v>0</v>
      </c>
      <c r="AY3039" s="134">
        <f>AY2389+AY2404+AY2425+AY2497+AY2539+AY2565+AY2597+AY2649+AY2697+AY2736+AY2769+AY2784+AY2797+AY2811+AY2824+AY2838+AY2879+AY2914+AY2937+AY2980+AY3031+AY2513+AY2483</f>
        <v>0</v>
      </c>
      <c r="AZ3039" s="135">
        <f>AZ2389+AZ2404+AZ2425+AZ2497+AZ2539+AZ2565+AZ2597+AZ2649+AZ2697+AZ2736+AZ2769+AZ2784+AZ2797+AZ2811+AZ2824+AZ2838+AZ2879+AZ2914+AZ2937+AZ2980+AZ3031+AZ2513+AZ2483</f>
        <v>0</v>
      </c>
      <c r="BA3039" s="350">
        <f>BA2389+BA2404+BA2425+BA2497+BA2539+BA2565+BA2597+BA2649+BA2697+BA2736+BA2769+BA2784+BA2797+BA2811+BA2824+BA2838+BA2879+BA2914+BA2937+BA2980+BA3031+BA2513+BA2483</f>
        <v>0</v>
      </c>
      <c r="BB3039" s="139">
        <f>BB2389+BB2404+BB2425+BB2497+BB2539+BB2565+BB2597+BB2649+BB2697+BB2736+BB2769+BB2784+BB2797+BB2811+BB2824+BB2838+BB2879+BB2914+BB2937+BB2980+BB3031+BB2513+BB2483</f>
        <v>0</v>
      </c>
      <c r="BC3039" s="134">
        <f>BC2389+BC2404+BC2425+BC2497+BC2539+BC2565+BC2597+BC2649+BC2697+BC2736+BC2769+BC2784+BC2797+BC2811+BC2824+BC2838+BC2879+BC2914+BC2937+BC2980+BC3031+BC2513+BC2483</f>
        <v>0</v>
      </c>
      <c r="BD3039" s="135">
        <f>BD2389+BD2404+BD2425+BD2497+BD2539+BD2565+BD2597+BD2649+BD2697+BD2736+BD2769+BD2784+BD2797+BD2811+BD2824+BD2838+BD2879+BD2914+BD2937+BD2980+BD3031+BD2513+BD2483</f>
        <v>0</v>
      </c>
      <c r="BE3039" s="350">
        <f>BE2389+BE2404+BE2425+BE2497+BE2539+BE2565+BE2597+BE2649+BE2697+BE2736+BE2769+BE2784+BE2797+BE2811+BE2824+BE2838+BE2879+BE2914+BE2937+BE2980+BE3031+BE2513+BE2483</f>
        <v>0</v>
      </c>
      <c r="BF3039" s="41"/>
      <c r="BG3039" s="826"/>
      <c r="BH3039" s="607"/>
      <c r="BI3039" s="40"/>
      <c r="BJ3039" s="40"/>
      <c r="BK3039" s="40"/>
      <c r="BL3039" s="40"/>
      <c r="BM3039" s="40"/>
      <c r="BN3039" s="40"/>
    </row>
    <row r="3040" spans="1:66" ht="12.75" customHeight="1" x14ac:dyDescent="0.25">
      <c r="A3040" s="237"/>
      <c r="B3040" s="33"/>
      <c r="C3040" s="258"/>
      <c r="D3040" s="117"/>
      <c r="F3040" s="117"/>
      <c r="G3040" s="694"/>
      <c r="H3040" s="878"/>
      <c r="I3040" s="439"/>
      <c r="J3040" s="383"/>
      <c r="K3040" s="440" t="s">
        <v>209</v>
      </c>
      <c r="L3040" s="738">
        <f>L2390+L2405+L2426+L2498+L2540+L2566+L2598+L2650+L2698+L2737+L2770+L2785+L2798+L2812+L2825+L2839+L2880+L2915+L2938+L2981+L3032+L2514+L2484</f>
        <v>0</v>
      </c>
      <c r="M3040" s="739">
        <f>M2390+M2405+M2426+M2498+M2540+M2566+M2598+M2650+M2698+M2737+M2770+M2785+M2798+M2812+M2825+M2839+M2880+M2915+M2938+M2981+M3032+M2514+M2484</f>
        <v>0</v>
      </c>
      <c r="N3040" s="822">
        <f>N2390+N2405+N2426+N2498+N2540+N2566+N2598+N2650+N2698+N2737+N2770+N2785+N2798+N2812+N2825+N2839+N2880+N2915+N2938+N2981+N3032+N2514+N2484</f>
        <v>0</v>
      </c>
      <c r="O3040" s="666">
        <f>O2390+O2405+O2426+O2498+O2540+O2566+O2598+O2650+O2698+O2737+O2770+O2785+O2798+O2812+O2825+O2839+O2880+O2915+O2938+O2981+O3032+O2514+O2484</f>
        <v>0</v>
      </c>
      <c r="P3040" s="666">
        <f>P2390+P2405+P2426+P2498+P2540+P2566+P2598+P2650+P2698+P2737+P2770+P2785+P2798+P2812+P2825+P2839+P2880+P2915+P2938+P2981+P3032+P2514+P2484</f>
        <v>0</v>
      </c>
      <c r="Q3040" s="137">
        <f>Q2390+Q2405+Q2426+Q2498+Q2540+Q2566+Q2598+Q2650+Q2698+Q2737+Q2770+Q2785+Q2798+Q2812+Q2825+Q2839+Q2880+Q2915+Q2938+Q2981+Q3032+Q2514+Q2484</f>
        <v>0</v>
      </c>
      <c r="R3040" s="138">
        <f>R2390+R2405+R2426+R2498+R2540+R2566+R2598+R2650+R2698+R2737+R2770+R2785+R2798+R2812+R2825+R2839+R2880+R2915+R2938+R2981+R3032+R2514+R2484</f>
        <v>0</v>
      </c>
      <c r="S3040" s="138">
        <f>S2390+S2405+S2426+S2498+S2540+S2566+S2598+S2650+S2698+S2737+S2770+S2785+S2798+S2812+S2825+S2839+S2880+S2915+S2938+S2981+S3032+S2514+S2484</f>
        <v>0</v>
      </c>
      <c r="T3040" s="138">
        <f>T2390+T2405+T2426+T2498+T2540+T2566+T2598+T2650+T2698+T2737+T2770+T2785+T2798+T2812+T2825+T2839+T2880+T2915+T2938+T2981+T3032+T2514+T2484</f>
        <v>0</v>
      </c>
      <c r="U3040" s="138">
        <f>U2390+U2405+U2426+U2498+U2540+U2566+U2598+U2650+U2698+U2737+U2770+U2785+U2798+U2812+U2825+U2839+U2880+U2915+U2938+U2981+U3032+U2514+U2484</f>
        <v>0</v>
      </c>
      <c r="V3040" s="138">
        <f>V2390+V2405+V2426+V2498+V2540+V2566+V2598+V2650+V2698+V2737+V2770+V2785+V2798+V2812+V2825+V2839+V2880+V2915+V2938+V2981+V3032+V2514+V2484</f>
        <v>0</v>
      </c>
      <c r="W3040" s="666"/>
      <c r="X3040" s="138">
        <f>X2390+X2405+X2426+X2498+X2540+X2566+X2598+X2650+X2698+X2737+X2770+X2785+X2798+X2812+X2825+X2839+X2880+X2915+X2938+X2981+X3032+X2514+X2484</f>
        <v>0</v>
      </c>
      <c r="Y3040" s="138">
        <f>Y2390+Y2405+Y2426+Y2498+Y2540+Y2566+Y2598+Y2650+Y2698+Y2737+Y2770+Y2785+Y2798+Y2812+Y2825+Y2839+Y2880+Y2915+Y2938+Y2981+Y3032+Y2514+Y2484</f>
        <v>0</v>
      </c>
      <c r="Z3040" s="138">
        <f>Z2390+Z2405+Z2426+Z2498+Z2540+Z2566+Z2598+Z2650+Z2698+Z2737+Z2770+Z2785+Z2798+Z2812+Z2825+Z2839+Z2880+Z2915+Z2938+Z2981+Z3032+Z2514+Z2484</f>
        <v>0</v>
      </c>
      <c r="AA3040" s="138">
        <f>AA2390+AA2405+AA2426+AA2498+AA2540+AA2566+AA2598+AA2650+AA2698+AA2737+AA2770+AA2785+AA2798+AA2812+AA2825+AA2839+AA2880+AA2915+AA2938+AA2981+AA3032+AA2514+AA2484</f>
        <v>0</v>
      </c>
      <c r="AB3040" s="666"/>
      <c r="AC3040" s="138">
        <f>AC2390+AC2405+AC2426+AC2498+AC2540+AC2566+AC2598+AC2650+AC2698+AC2737+AC2770+AC2785+AC2798+AC2812+AC2825+AC2839+AC2880+AC2915+AC2938+AC2981+AC3032+AC2514+AC2484</f>
        <v>0</v>
      </c>
      <c r="AD3040" s="666">
        <f>AD2390+AD2405+AD2426+AD2498+AD2540+AD2566+AD2598+AD2650+AD2698+AD2737+AD2770+AD2785+AD2798+AD2812+AD2825+AD2839+AD2880+AD2915+AD2938+AD2981+AD3032+AD2514+AD2484</f>
        <v>0</v>
      </c>
      <c r="AE3040" s="853">
        <f>AE2390+AE2405+AE2426+AE2498+AE2540+AE2566+AE2598+AE2650+AE2698+AE2737+AE2770+AE2785+AE2798+AE2812+AE2825+AE2839+AE2880+AE2915+AE2938+AE2981+AE3032+AE2514+AE2484</f>
        <v>0</v>
      </c>
      <c r="AF3040" s="822">
        <f>AF2390+AF2405+AF2426+AF2498+AF2540+AF2566+AF2598+AF2650+AF2698+AF2737+AF2770+AF2785+AF2798+AF2812+AF2825+AF2839+AF2880+AF2915+AF2938+AF2981+AF3032+AF2514+AF2484</f>
        <v>0</v>
      </c>
      <c r="AG3040" s="666">
        <f>AG2390+AG2405+AG2426+AG2498+AG2540+AG2566+AG2598+AG2650+AG2698+AG2737+AG2770+AG2785+AG2798+AG2812+AG2825+AG2839+AG2880+AG2915+AG2938+AG2981+AG3032+AG2514+AG2484</f>
        <v>0</v>
      </c>
      <c r="AH3040" s="666">
        <f>AH2390+AH2405+AH2426+AH2498+AH2540+AH2566+AH2598+AH2650+AH2698+AH2737+AH2770+AH2785+AH2798+AH2812+AH2825+AH2839+AH2880+AH2915+AH2938+AH2981+AH3032+AH2514+AH2484</f>
        <v>0</v>
      </c>
      <c r="AI3040" s="137">
        <f>AI2390+AI2405+AI2426+AI2498+AI2540+AI2566+AI2598+AI2650+AI2698+AI2737+AI2770+AI2785+AI2798+AI2812+AI2825+AI2839+AI2880+AI2915+AI2938+AI2981+AI3032+AI2514+AI2484</f>
        <v>0</v>
      </c>
      <c r="AJ3040" s="138">
        <f>AJ2390+AJ2405+AJ2426+AJ2498+AJ2540+AJ2566+AJ2598+AJ2650+AJ2698+AJ2737+AJ2770+AJ2785+AJ2798+AJ2812+AJ2825+AJ2839+AJ2880+AJ2915+AJ2938+AJ2981+AJ3032+AJ2514+AJ2484</f>
        <v>0</v>
      </c>
      <c r="AK3040" s="138">
        <f>AK2390+AK2405+AK2426+AK2498+AK2540+AK2566+AK2598+AK2650+AK2698+AK2737+AK2770+AK2785+AK2798+AK2812+AK2825+AK2839+AK2880+AK2915+AK2938+AK2981+AK3032+AK2514+AK2484</f>
        <v>0</v>
      </c>
      <c r="AL3040" s="138">
        <f>AL2390+AL2405+AL2426+AL2498+AL2540+AL2566+AL2598+AL2650+AL2698+AL2737+AL2770+AL2785+AL2798+AL2812+AL2825+AL2839+AL2880+AL2915+AL2938+AL2981+AL3032+AL2514+AL2484</f>
        <v>0</v>
      </c>
      <c r="AM3040" s="138">
        <f>AM2390+AM2405+AM2426+AM2498+AM2540+AM2566+AM2598+AM2650+AM2698+AM2737+AM2770+AM2785+AM2798+AM2812+AM2825+AM2839+AM2880+AM2915+AM2938+AM2981+AM3032+AM2514+AM2484</f>
        <v>0</v>
      </c>
      <c r="AN3040" s="138">
        <f>AN2390+AN2405+AN2426+AN2498+AN2540+AN2566+AN2598+AN2650+AN2698+AN2737+AN2770+AN2785+AN2798+AN2812+AN2825+AN2839+AN2880+AN2915+AN2938+AN2981+AN3032+AN2514+AN2484</f>
        <v>0</v>
      </c>
      <c r="AO3040" s="666"/>
      <c r="AP3040" s="138">
        <f>AP2390+AP2405+AP2426+AP2498+AP2540+AP2566+AP2598+AP2650+AP2698+AP2737+AP2770+AP2785+AP2798+AP2812+AP2825+AP2839+AP2880+AP2915+AP2938+AP2981+AP3032+AP2514+AP2484</f>
        <v>0</v>
      </c>
      <c r="AQ3040" s="138">
        <f>AQ2390+AQ2405+AQ2426+AQ2498+AQ2540+AQ2566+AQ2598+AQ2650+AQ2698+AQ2737+AQ2770+AQ2785+AQ2798+AQ2812+AQ2825+AQ2839+AQ2880+AQ2915+AQ2938+AQ2981+AQ3032+AQ2514+AQ2484</f>
        <v>0</v>
      </c>
      <c r="AR3040" s="138">
        <f>AR2390+AR2405+AR2426+AR2498+AR2540+AR2566+AR2598+AR2650+AR2698+AR2737+AR2770+AR2785+AR2798+AR2812+AR2825+AR2839+AR2880+AR2915+AR2938+AR2981+AR3032+AR2514+AR2484</f>
        <v>0</v>
      </c>
      <c r="AS3040" s="138">
        <f>AS2390+AS2405+AS2426+AS2498+AS2540+AS2566+AS2598+AS2650+AS2698+AS2737+AS2770+AS2785+AS2798+AS2812+AS2825+AS2839+AS2880+AS2915+AS2938+AS2981+AS3032+AS2514+AS2484</f>
        <v>0</v>
      </c>
      <c r="AT3040" s="666"/>
      <c r="AU3040" s="138">
        <f>AU2390+AU2405+AU2426+AU2498+AU2540+AU2566+AU2598+AU2650+AU2698+AU2737+AU2770+AU2785+AU2798+AU2812+AU2825+AU2839+AU2880+AU2915+AU2938+AU2981+AU3032+AU2514+AU2484</f>
        <v>0</v>
      </c>
      <c r="AV3040" s="666">
        <f>AV2390+AV2405+AV2426+AV2498+AV2540+AV2566+AV2598+AV2650+AV2698+AV2737+AV2770+AV2785+AV2798+AV2812+AV2825+AV2839+AV2880+AV2915+AV2938+AV2981+AV3032+AV2514+AV2484</f>
        <v>0</v>
      </c>
      <c r="AW3040" s="853">
        <f>AW2390+AW2405+AW2426+AW2498+AW2540+AW2566+AW2598+AW2650+AW2698+AW2737+AW2770+AW2785+AW2798+AW2812+AW2825+AW2839+AW2880+AW2915+AW2938+AW2981+AW3032+AW2514+AW2484</f>
        <v>0</v>
      </c>
      <c r="AX3040" s="136">
        <f>AX2390+AX2405+AX2426+AX2498+AX2540+AX2566+AX2598+AX2650+AX2698+AX2737+AX2770+AX2785+AX2798+AX2812+AX2825+AX2839+AX2880+AX2915+AX2938+AX2981+AX3032+AX2514+AX2484</f>
        <v>0</v>
      </c>
      <c r="AY3040" s="134">
        <f>AY2390+AY2405+AY2426+AY2498+AY2540+AY2566+AY2598+AY2650+AY2698+AY2737+AY2770+AY2785+AY2798+AY2812+AY2825+AY2839+AY2880+AY2915+AY2938+AY2981+AY3032+AY2514+AY2484</f>
        <v>0</v>
      </c>
      <c r="AZ3040" s="135">
        <f>AZ2390+AZ2405+AZ2426+AZ2498+AZ2540+AZ2566+AZ2598+AZ2650+AZ2698+AZ2737+AZ2770+AZ2785+AZ2798+AZ2812+AZ2825+AZ2839+AZ2880+AZ2915+AZ2938+AZ2981+AZ3032+AZ2514+AZ2484</f>
        <v>0</v>
      </c>
      <c r="BA3040" s="350">
        <f>BA2390+BA2405+BA2426+BA2498+BA2540+BA2566+BA2598+BA2650+BA2698+BA2737+BA2770+BA2785+BA2798+BA2812+BA2825+BA2839+BA2880+BA2915+BA2938+BA2981+BA3032+BA2514+BA2484</f>
        <v>0</v>
      </c>
      <c r="BB3040" s="139">
        <f>BB2390+BB2405+BB2426+BB2498+BB2540+BB2566+BB2598+BB2650+BB2698+BB2737+BB2770+BB2785+BB2798+BB2812+BB2825+BB2839+BB2880+BB2915+BB2938+BB2981+BB3032+BB2514+BB2484</f>
        <v>0</v>
      </c>
      <c r="BC3040" s="134">
        <f>BC2390+BC2405+BC2426+BC2498+BC2540+BC2566+BC2598+BC2650+BC2698+BC2737+BC2770+BC2785+BC2798+BC2812+BC2825+BC2839+BC2880+BC2915+BC2938+BC2981+BC3032+BC2514+BC2484</f>
        <v>0</v>
      </c>
      <c r="BD3040" s="135">
        <f>BD2390+BD2405+BD2426+BD2498+BD2540+BD2566+BD2598+BD2650+BD2698+BD2737+BD2770+BD2785+BD2798+BD2812+BD2825+BD2839+BD2880+BD2915+BD2938+BD2981+BD3032+BD2514+BD2484</f>
        <v>0</v>
      </c>
      <c r="BE3040" s="350">
        <f>BE2390+BE2405+BE2426+BE2498+BE2540+BE2566+BE2598+BE2650+BE2698+BE2737+BE2770+BE2785+BE2798+BE2812+BE2825+BE2839+BE2880+BE2915+BE2938+BE2981+BE3032+BE2514+BE2484</f>
        <v>0</v>
      </c>
      <c r="BG3040" s="826"/>
      <c r="BH3040" s="607"/>
    </row>
    <row r="3041" spans="1:60" ht="12.75" customHeight="1" x14ac:dyDescent="0.25">
      <c r="A3041" s="237"/>
      <c r="B3041" s="33"/>
      <c r="C3041" s="258"/>
      <c r="D3041" s="117"/>
      <c r="F3041" s="117"/>
      <c r="G3041" s="694"/>
      <c r="H3041" s="878"/>
      <c r="I3041" s="439"/>
      <c r="J3041" s="383"/>
      <c r="K3041" s="441" t="s">
        <v>210</v>
      </c>
      <c r="L3041" s="738">
        <f>L2391+L2406+L2427+L2499+L2541+L2567+L2599+L2651+L2699+L2738+L2771+L2786+L2799+L2813+L2826+L2840+L2881+L2916+L2939+L2982+L3033+L2515+L2485</f>
        <v>0</v>
      </c>
      <c r="M3041" s="739">
        <f>M2391+M2406+M2427+M2499+M2541+M2567+M2599+M2651+M2699+M2738+M2771+M2786+M2799+M2813+M2826+M2840+M2881+M2916+M2939+M2982+M3033+M2515+M2485</f>
        <v>0</v>
      </c>
      <c r="N3041" s="822">
        <f>N2391+N2406+N2427+N2499+N2541+N2567+N2599+N2651+N2699+N2738+N2771+N2786+N2799+N2813+N2826+N2840+N2881+N2916+N2939+N2982+N3033+N2515+N2485</f>
        <v>0</v>
      </c>
      <c r="O3041" s="666">
        <f>O2391+O2406+O2427+O2499+O2541+O2567+O2599+O2651+O2699+O2738+O2771+O2786+O2799+O2813+O2826+O2840+O2881+O2916+O2939+O2982+O3033+O2515+O2485</f>
        <v>0</v>
      </c>
      <c r="P3041" s="666">
        <f>P2391+P2406+P2427+P2499+P2541+P2567+P2599+P2651+P2699+P2738+P2771+P2786+P2799+P2813+P2826+P2840+P2881+P2916+P2939+P2982+P3033+P2515+P2485</f>
        <v>0</v>
      </c>
      <c r="Q3041" s="137">
        <f>Q2391+Q2406+Q2427+Q2499+Q2541+Q2567+Q2599+Q2651+Q2699+Q2738+Q2771+Q2786+Q2799+Q2813+Q2826+Q2840+Q2881+Q2916+Q2939+Q2982+Q3033+Q2515+Q2485</f>
        <v>0</v>
      </c>
      <c r="R3041" s="138">
        <f>R2391+R2406+R2427+R2499+R2541+R2567+R2599+R2651+R2699+R2738+R2771+R2786+R2799+R2813+R2826+R2840+R2881+R2916+R2939+R2982+R3033+R2515+R2485</f>
        <v>0</v>
      </c>
      <c r="S3041" s="138">
        <f>S2391+S2406+S2427+S2499+S2541+S2567+S2599+S2651+S2699+S2738+S2771+S2786+S2799+S2813+S2826+S2840+S2881+S2916+S2939+S2982+S3033+S2515+S2485</f>
        <v>0</v>
      </c>
      <c r="T3041" s="138">
        <f>T2391+T2406+T2427+T2499+T2541+T2567+T2599+T2651+T2699+T2738+T2771+T2786+T2799+T2813+T2826+T2840+T2881+T2916+T2939+T2982+T3033+T2515+T2485</f>
        <v>0</v>
      </c>
      <c r="U3041" s="138">
        <f>U2391+U2406+U2427+U2499+U2541+U2567+U2599+U2651+U2699+U2738+U2771+U2786+U2799+U2813+U2826+U2840+U2881+U2916+U2939+U2982+U3033+U2515+U2485</f>
        <v>0</v>
      </c>
      <c r="V3041" s="138">
        <f>V2391+V2406+V2427+V2499+V2541+V2567+V2599+V2651+V2699+V2738+V2771+V2786+V2799+V2813+V2826+V2840+V2881+V2916+V2939+V2982+V3033+V2515+V2485</f>
        <v>0</v>
      </c>
      <c r="W3041" s="666"/>
      <c r="X3041" s="138">
        <f>X2391+X2406+X2427+X2499+X2541+X2567+X2599+X2651+X2699+X2738+X2771+X2786+X2799+X2813+X2826+X2840+X2881+X2916+X2939+X2982+X3033+X2515+X2485</f>
        <v>0</v>
      </c>
      <c r="Y3041" s="138">
        <f>Y2391+Y2406+Y2427+Y2499+Y2541+Y2567+Y2599+Y2651+Y2699+Y2738+Y2771+Y2786+Y2799+Y2813+Y2826+Y2840+Y2881+Y2916+Y2939+Y2982+Y3033+Y2515+Y2485</f>
        <v>0</v>
      </c>
      <c r="Z3041" s="138">
        <f>Z2391+Z2406+Z2427+Z2499+Z2541+Z2567+Z2599+Z2651+Z2699+Z2738+Z2771+Z2786+Z2799+Z2813+Z2826+Z2840+Z2881+Z2916+Z2939+Z2982+Z3033+Z2515+Z2485</f>
        <v>0</v>
      </c>
      <c r="AA3041" s="138">
        <f>AA2391+AA2406+AA2427+AA2499+AA2541+AA2567+AA2599+AA2651+AA2699+AA2738+AA2771+AA2786+AA2799+AA2813+AA2826+AA2840+AA2881+AA2916+AA2939+AA2982+AA3033+AA2515+AA2485</f>
        <v>0</v>
      </c>
      <c r="AB3041" s="666"/>
      <c r="AC3041" s="138">
        <f>AC2391+AC2406+AC2427+AC2499+AC2541+AC2567+AC2599+AC2651+AC2699+AC2738+AC2771+AC2786+AC2799+AC2813+AC2826+AC2840+AC2881+AC2916+AC2939+AC2982+AC3033+AC2515+AC2485</f>
        <v>0</v>
      </c>
      <c r="AD3041" s="666">
        <f>AD2391+AD2406+AD2427+AD2499+AD2541+AD2567+AD2599+AD2651+AD2699+AD2738+AD2771+AD2786+AD2799+AD2813+AD2826+AD2840+AD2881+AD2916+AD2939+AD2982+AD3033+AD2515+AD2485</f>
        <v>0</v>
      </c>
      <c r="AE3041" s="853">
        <f>AE2391+AE2406+AE2427+AE2499+AE2541+AE2567+AE2599+AE2651+AE2699+AE2738+AE2771+AE2786+AE2799+AE2813+AE2826+AE2840+AE2881+AE2916+AE2939+AE2982+AE3033+AE2515+AE2485</f>
        <v>0</v>
      </c>
      <c r="AF3041" s="822">
        <f>AF2391+AF2406+AF2427+AF2499+AF2541+AF2567+AF2599+AF2651+AF2699+AF2738+AF2771+AF2786+AF2799+AF2813+AF2826+AF2840+AF2881+AF2916+AF2939+AF2982+AF3033+AF2515+AF2485</f>
        <v>0</v>
      </c>
      <c r="AG3041" s="666">
        <f>AG2391+AG2406+AG2427+AG2499+AG2541+AG2567+AG2599+AG2651+AG2699+AG2738+AG2771+AG2786+AG2799+AG2813+AG2826+AG2840+AG2881+AG2916+AG2939+AG2982+AG3033+AG2515+AG2485</f>
        <v>0</v>
      </c>
      <c r="AH3041" s="666">
        <f>AH2391+AH2406+AH2427+AH2499+AH2541+AH2567+AH2599+AH2651+AH2699+AH2738+AH2771+AH2786+AH2799+AH2813+AH2826+AH2840+AH2881+AH2916+AH2939+AH2982+AH3033+AH2515+AH2485</f>
        <v>0</v>
      </c>
      <c r="AI3041" s="137">
        <f>AI2391+AI2406+AI2427+AI2499+AI2541+AI2567+AI2599+AI2651+AI2699+AI2738+AI2771+AI2786+AI2799+AI2813+AI2826+AI2840+AI2881+AI2916+AI2939+AI2982+AI3033+AI2515+AI2485</f>
        <v>0</v>
      </c>
      <c r="AJ3041" s="138">
        <f>AJ2391+AJ2406+AJ2427+AJ2499+AJ2541+AJ2567+AJ2599+AJ2651+AJ2699+AJ2738+AJ2771+AJ2786+AJ2799+AJ2813+AJ2826+AJ2840+AJ2881+AJ2916+AJ2939+AJ2982+AJ3033+AJ2515+AJ2485</f>
        <v>0</v>
      </c>
      <c r="AK3041" s="138">
        <f>AK2391+AK2406+AK2427+AK2499+AK2541+AK2567+AK2599+AK2651+AK2699+AK2738+AK2771+AK2786+AK2799+AK2813+AK2826+AK2840+AK2881+AK2916+AK2939+AK2982+AK3033+AK2515+AK2485</f>
        <v>0</v>
      </c>
      <c r="AL3041" s="138">
        <f>AL2391+AL2406+AL2427+AL2499+AL2541+AL2567+AL2599+AL2651+AL2699+AL2738+AL2771+AL2786+AL2799+AL2813+AL2826+AL2840+AL2881+AL2916+AL2939+AL2982+AL3033+AL2515+AL2485</f>
        <v>0</v>
      </c>
      <c r="AM3041" s="138">
        <f>AM2391+AM2406+AM2427+AM2499+AM2541+AM2567+AM2599+AM2651+AM2699+AM2738+AM2771+AM2786+AM2799+AM2813+AM2826+AM2840+AM2881+AM2916+AM2939+AM2982+AM3033+AM2515+AM2485</f>
        <v>0</v>
      </c>
      <c r="AN3041" s="138">
        <f>AN2391+AN2406+AN2427+AN2499+AN2541+AN2567+AN2599+AN2651+AN2699+AN2738+AN2771+AN2786+AN2799+AN2813+AN2826+AN2840+AN2881+AN2916+AN2939+AN2982+AN3033+AN2515+AN2485</f>
        <v>0</v>
      </c>
      <c r="AO3041" s="666"/>
      <c r="AP3041" s="138">
        <f>AP2391+AP2406+AP2427+AP2499+AP2541+AP2567+AP2599+AP2651+AP2699+AP2738+AP2771+AP2786+AP2799+AP2813+AP2826+AP2840+AP2881+AP2916+AP2939+AP2982+AP3033+AP2515+AP2485</f>
        <v>0</v>
      </c>
      <c r="AQ3041" s="138">
        <f>AQ2391+AQ2406+AQ2427+AQ2499+AQ2541+AQ2567+AQ2599+AQ2651+AQ2699+AQ2738+AQ2771+AQ2786+AQ2799+AQ2813+AQ2826+AQ2840+AQ2881+AQ2916+AQ2939+AQ2982+AQ3033+AQ2515+AQ2485</f>
        <v>0</v>
      </c>
      <c r="AR3041" s="138">
        <f>AR2391+AR2406+AR2427+AR2499+AR2541+AR2567+AR2599+AR2651+AR2699+AR2738+AR2771+AR2786+AR2799+AR2813+AR2826+AR2840+AR2881+AR2916+AR2939+AR2982+AR3033+AR2515+AR2485</f>
        <v>0</v>
      </c>
      <c r="AS3041" s="138">
        <f>AS2391+AS2406+AS2427+AS2499+AS2541+AS2567+AS2599+AS2651+AS2699+AS2738+AS2771+AS2786+AS2799+AS2813+AS2826+AS2840+AS2881+AS2916+AS2939+AS2982+AS3033+AS2515+AS2485</f>
        <v>0</v>
      </c>
      <c r="AT3041" s="666"/>
      <c r="AU3041" s="138">
        <f>AU2391+AU2406+AU2427+AU2499+AU2541+AU2567+AU2599+AU2651+AU2699+AU2738+AU2771+AU2786+AU2799+AU2813+AU2826+AU2840+AU2881+AU2916+AU2939+AU2982+AU3033+AU2515+AU2485</f>
        <v>0</v>
      </c>
      <c r="AV3041" s="666">
        <f>AV2391+AV2406+AV2427+AV2499+AV2541+AV2567+AV2599+AV2651+AV2699+AV2738+AV2771+AV2786+AV2799+AV2813+AV2826+AV2840+AV2881+AV2916+AV2939+AV2982+AV3033+AV2515+AV2485</f>
        <v>0</v>
      </c>
      <c r="AW3041" s="853">
        <f>AW2391+AW2406+AW2427+AW2499+AW2541+AW2567+AW2599+AW2651+AW2699+AW2738+AW2771+AW2786+AW2799+AW2813+AW2826+AW2840+AW2881+AW2916+AW2939+AW2982+AW3033+AW2515+AW2485</f>
        <v>0</v>
      </c>
      <c r="AX3041" s="136">
        <f>AX2391+AX2406+AX2427+AX2499+AX2541+AX2567+AX2599+AX2651+AX2699+AX2738+AX2771+AX2786+AX2799+AX2813+AX2826+AX2840+AX2881+AX2916+AX2939+AX2982+AX3033+AX2515+AX2485</f>
        <v>0</v>
      </c>
      <c r="AY3041" s="134">
        <f>AY2391+AY2406+AY2427+AY2499+AY2541+AY2567+AY2599+AY2651+AY2699+AY2738+AY2771+AY2786+AY2799+AY2813+AY2826+AY2840+AY2881+AY2916+AY2939+AY2982+AY3033+AY2515+AY2485</f>
        <v>0</v>
      </c>
      <c r="AZ3041" s="135">
        <f>AZ2391+AZ2406+AZ2427+AZ2499+AZ2541+AZ2567+AZ2599+AZ2651+AZ2699+AZ2738+AZ2771+AZ2786+AZ2799+AZ2813+AZ2826+AZ2840+AZ2881+AZ2916+AZ2939+AZ2982+AZ3033+AZ2515+AZ2485</f>
        <v>0</v>
      </c>
      <c r="BA3041" s="350">
        <f>BA2391+BA2406+BA2427+BA2499+BA2541+BA2567+BA2599+BA2651+BA2699+BA2738+BA2771+BA2786+BA2799+BA2813+BA2826+BA2840+BA2881+BA2916+BA2939+BA2982+BA3033+BA2515+BA2485</f>
        <v>0</v>
      </c>
      <c r="BB3041" s="139">
        <f>BB2391+BB2406+BB2427+BB2499+BB2541+BB2567+BB2599+BB2651+BB2699+BB2738+BB2771+BB2786+BB2799+BB2813+BB2826+BB2840+BB2881+BB2916+BB2939+BB2982+BB3033+BB2515+BB2485</f>
        <v>0</v>
      </c>
      <c r="BC3041" s="134">
        <f>BC2391+BC2406+BC2427+BC2499+BC2541+BC2567+BC2599+BC2651+BC2699+BC2738+BC2771+BC2786+BC2799+BC2813+BC2826+BC2840+BC2881+BC2916+BC2939+BC2982+BC3033+BC2515+BC2485</f>
        <v>0</v>
      </c>
      <c r="BD3041" s="135">
        <f>BD2391+BD2406+BD2427+BD2499+BD2541+BD2567+BD2599+BD2651+BD2699+BD2738+BD2771+BD2786+BD2799+BD2813+BD2826+BD2840+BD2881+BD2916+BD2939+BD2982+BD3033+BD2515+BD2485</f>
        <v>0</v>
      </c>
      <c r="BE3041" s="350">
        <f>BE2391+BE2406+BE2427+BE2499+BE2541+BE2567+BE2599+BE2651+BE2699+BE2738+BE2771+BE2786+BE2799+BE2813+BE2826+BE2840+BE2881+BE2916+BE2939+BE2982+BE3033+BE2515+BE2485</f>
        <v>0</v>
      </c>
      <c r="BG3041" s="826"/>
      <c r="BH3041" s="607"/>
    </row>
    <row r="3042" spans="1:60" ht="12.75" customHeight="1" x14ac:dyDescent="0.25">
      <c r="A3042" s="237"/>
      <c r="B3042" s="33"/>
      <c r="C3042" s="258"/>
      <c r="D3042" s="117"/>
      <c r="F3042" s="117"/>
      <c r="G3042" s="694"/>
      <c r="H3042" s="878"/>
      <c r="I3042" s="439"/>
      <c r="J3042" s="383"/>
      <c r="K3042" s="440" t="s">
        <v>53</v>
      </c>
      <c r="L3042" s="738">
        <f>L2392+L2407+L2428+L2500+L2542+L2568+L2600+L2652+L2700+L2739+L2772+L2787+L2800+L2814+L2827+L2841+L2882+L2917+L2940+L2983+L3034+L2516+L2486</f>
        <v>0</v>
      </c>
      <c r="M3042" s="739">
        <f>M2392+M2407+M2428+M2500+M2542+M2568+M2600+M2652+M2700+M2739+M2772+M2787+M2800+M2814+M2827+M2841+M2882+M2917+M2940+M2983+M3034+M2516+M2486</f>
        <v>0</v>
      </c>
      <c r="N3042" s="822">
        <f>N2392+N2407+N2428+N2500+N2542+N2568+N2600+N2652+N2700+N2739+N2772+N2787+N2800+N2814+N2827+N2841+N2882+N2917+N2940+N2983+N3034+N2516+N2486</f>
        <v>0</v>
      </c>
      <c r="O3042" s="666">
        <f>O2392+O2407+O2428+O2500+O2542+O2568+O2600+O2652+O2700+O2739+O2772+O2787+O2800+O2814+O2827+O2841+O2882+O2917+O2940+O2983+O3034+O2516+O2486</f>
        <v>0</v>
      </c>
      <c r="P3042" s="666">
        <f>P2392+P2407+P2428+P2500+P2542+P2568+P2600+P2652+P2700+P2739+P2772+P2787+P2800+P2814+P2827+P2841+P2882+P2917+P2940+P2983+P3034+P2516+P2486</f>
        <v>0</v>
      </c>
      <c r="Q3042" s="137">
        <f>Q2392+Q2407+Q2428+Q2500+Q2542+Q2568+Q2600+Q2652+Q2700+Q2739+Q2772+Q2787+Q2800+Q2814+Q2827+Q2841+Q2882+Q2917+Q2940+Q2983+Q3034+Q2516+Q2486</f>
        <v>0</v>
      </c>
      <c r="R3042" s="138">
        <f>R2392+R2407+R2428+R2500+R2542+R2568+R2600+R2652+R2700+R2739+R2772+R2787+R2800+R2814+R2827+R2841+R2882+R2917+R2940+R2983+R3034+R2516+R2486</f>
        <v>0</v>
      </c>
      <c r="S3042" s="138">
        <f>S2392+S2407+S2428+S2500+S2542+S2568+S2600+S2652+S2700+S2739+S2772+S2787+S2800+S2814+S2827+S2841+S2882+S2917+S2940+S2983+S3034+S2516+S2486</f>
        <v>0</v>
      </c>
      <c r="T3042" s="138">
        <f>T2392+T2407+T2428+T2500+T2542+T2568+T2600+T2652+T2700+T2739+T2772+T2787+T2800+T2814+T2827+T2841+T2882+T2917+T2940+T2983+T3034+T2516+T2486</f>
        <v>0</v>
      </c>
      <c r="U3042" s="138">
        <f>U2392+U2407+U2428+U2500+U2542+U2568+U2600+U2652+U2700+U2739+U2772+U2787+U2800+U2814+U2827+U2841+U2882+U2917+U2940+U2983+U3034+U2516+U2486</f>
        <v>0</v>
      </c>
      <c r="V3042" s="138">
        <f>V2392+V2407+V2428+V2500+V2542+V2568+V2600+V2652+V2700+V2739+V2772+V2787+V2800+V2814+V2827+V2841+V2882+V2917+V2940+V2983+V3034+V2516+V2486</f>
        <v>0</v>
      </c>
      <c r="W3042" s="666"/>
      <c r="X3042" s="138">
        <f>X2392+X2407+X2428+X2500+X2542+X2568+X2600+X2652+X2700+X2739+X2772+X2787+X2800+X2814+X2827+X2841+X2882+X2917+X2940+X2983+X3034+X2516+X2486</f>
        <v>0</v>
      </c>
      <c r="Y3042" s="138">
        <f>Y2392+Y2407+Y2428+Y2500+Y2542+Y2568+Y2600+Y2652+Y2700+Y2739+Y2772+Y2787+Y2800+Y2814+Y2827+Y2841+Y2882+Y2917+Y2940+Y2983+Y3034+Y2516+Y2486</f>
        <v>0</v>
      </c>
      <c r="Z3042" s="138">
        <f>Z2392+Z2407+Z2428+Z2500+Z2542+Z2568+Z2600+Z2652+Z2700+Z2739+Z2772+Z2787+Z2800+Z2814+Z2827+Z2841+Z2882+Z2917+Z2940+Z2983+Z3034+Z2516+Z2486</f>
        <v>0</v>
      </c>
      <c r="AA3042" s="138">
        <f>AA2392+AA2407+AA2428+AA2500+AA2542+AA2568+AA2600+AA2652+AA2700+AA2739+AA2772+AA2787+AA2800+AA2814+AA2827+AA2841+AA2882+AA2917+AA2940+AA2983+AA3034+AA2516+AA2486</f>
        <v>0</v>
      </c>
      <c r="AB3042" s="666"/>
      <c r="AC3042" s="138">
        <f>AC2392+AC2407+AC2428+AC2500+AC2542+AC2568+AC2600+AC2652+AC2700+AC2739+AC2772+AC2787+AC2800+AC2814+AC2827+AC2841+AC2882+AC2917+AC2940+AC2983+AC3034+AC2516+AC2486</f>
        <v>0</v>
      </c>
      <c r="AD3042" s="666">
        <f>AD2392+AD2407+AD2428+AD2500+AD2542+AD2568+AD2600+AD2652+AD2700+AD2739+AD2772+AD2787+AD2800+AD2814+AD2827+AD2841+AD2882+AD2917+AD2940+AD2983+AD3034+AD2516+AD2486</f>
        <v>0</v>
      </c>
      <c r="AE3042" s="853">
        <f>AE2392+AE2407+AE2428+AE2500+AE2542+AE2568+AE2600+AE2652+AE2700+AE2739+AE2772+AE2787+AE2800+AE2814+AE2827+AE2841+AE2882+AE2917+AE2940+AE2983+AE3034+AE2516+AE2486</f>
        <v>0</v>
      </c>
      <c r="AF3042" s="822">
        <f>AF2392+AF2407+AF2428+AF2500+AF2542+AF2568+AF2600+AF2652+AF2700+AF2739+AF2772+AF2787+AF2800+AF2814+AF2827+AF2841+AF2882+AF2917+AF2940+AF2983+AF3034+AF2516+AF2486</f>
        <v>0</v>
      </c>
      <c r="AG3042" s="666">
        <f>AG2392+AG2407+AG2428+AG2500+AG2542+AG2568+AG2600+AG2652+AG2700+AG2739+AG2772+AG2787+AG2800+AG2814+AG2827+AG2841+AG2882+AG2917+AG2940+AG2983+AG3034+AG2516+AG2486</f>
        <v>0</v>
      </c>
      <c r="AH3042" s="666">
        <f>AH2392+AH2407+AH2428+AH2500+AH2542+AH2568+AH2600+AH2652+AH2700+AH2739+AH2772+AH2787+AH2800+AH2814+AH2827+AH2841+AH2882+AH2917+AH2940+AH2983+AH3034+AH2516+AH2486</f>
        <v>0</v>
      </c>
      <c r="AI3042" s="137">
        <f>AI2392+AI2407+AI2428+AI2500+AI2542+AI2568+AI2600+AI2652+AI2700+AI2739+AI2772+AI2787+AI2800+AI2814+AI2827+AI2841+AI2882+AI2917+AI2940+AI2983+AI3034+AI2516+AI2486</f>
        <v>0</v>
      </c>
      <c r="AJ3042" s="138">
        <f>AJ2392+AJ2407+AJ2428+AJ2500+AJ2542+AJ2568+AJ2600+AJ2652+AJ2700+AJ2739+AJ2772+AJ2787+AJ2800+AJ2814+AJ2827+AJ2841+AJ2882+AJ2917+AJ2940+AJ2983+AJ3034+AJ2516+AJ2486</f>
        <v>0</v>
      </c>
      <c r="AK3042" s="138">
        <f>AK2392+AK2407+AK2428+AK2500+AK2542+AK2568+AK2600+AK2652+AK2700+AK2739+AK2772+AK2787+AK2800+AK2814+AK2827+AK2841+AK2882+AK2917+AK2940+AK2983+AK3034+AK2516+AK2486</f>
        <v>0</v>
      </c>
      <c r="AL3042" s="138">
        <f>AL2392+AL2407+AL2428+AL2500+AL2542+AL2568+AL2600+AL2652+AL2700+AL2739+AL2772+AL2787+AL2800+AL2814+AL2827+AL2841+AL2882+AL2917+AL2940+AL2983+AL3034+AL2516+AL2486</f>
        <v>0</v>
      </c>
      <c r="AM3042" s="138">
        <f>AM2392+AM2407+AM2428+AM2500+AM2542+AM2568+AM2600+AM2652+AM2700+AM2739+AM2772+AM2787+AM2800+AM2814+AM2827+AM2841+AM2882+AM2917+AM2940+AM2983+AM3034+AM2516+AM2486</f>
        <v>0</v>
      </c>
      <c r="AN3042" s="138">
        <f>AN2392+AN2407+AN2428+AN2500+AN2542+AN2568+AN2600+AN2652+AN2700+AN2739+AN2772+AN2787+AN2800+AN2814+AN2827+AN2841+AN2882+AN2917+AN2940+AN2983+AN3034+AN2516+AN2486</f>
        <v>0</v>
      </c>
      <c r="AO3042" s="666"/>
      <c r="AP3042" s="138">
        <f>AP2392+AP2407+AP2428+AP2500+AP2542+AP2568+AP2600+AP2652+AP2700+AP2739+AP2772+AP2787+AP2800+AP2814+AP2827+AP2841+AP2882+AP2917+AP2940+AP2983+AP3034+AP2516+AP2486</f>
        <v>0</v>
      </c>
      <c r="AQ3042" s="138">
        <f>AQ2392+AQ2407+AQ2428+AQ2500+AQ2542+AQ2568+AQ2600+AQ2652+AQ2700+AQ2739+AQ2772+AQ2787+AQ2800+AQ2814+AQ2827+AQ2841+AQ2882+AQ2917+AQ2940+AQ2983+AQ3034+AQ2516+AQ2486</f>
        <v>0</v>
      </c>
      <c r="AR3042" s="138">
        <f>AR2392+AR2407+AR2428+AR2500+AR2542+AR2568+AR2600+AR2652+AR2700+AR2739+AR2772+AR2787+AR2800+AR2814+AR2827+AR2841+AR2882+AR2917+AR2940+AR2983+AR3034+AR2516+AR2486</f>
        <v>0</v>
      </c>
      <c r="AS3042" s="138">
        <f>AS2392+AS2407+AS2428+AS2500+AS2542+AS2568+AS2600+AS2652+AS2700+AS2739+AS2772+AS2787+AS2800+AS2814+AS2827+AS2841+AS2882+AS2917+AS2940+AS2983+AS3034+AS2516+AS2486</f>
        <v>0</v>
      </c>
      <c r="AT3042" s="666"/>
      <c r="AU3042" s="138">
        <f>AU2392+AU2407+AU2428+AU2500+AU2542+AU2568+AU2600+AU2652+AU2700+AU2739+AU2772+AU2787+AU2800+AU2814+AU2827+AU2841+AU2882+AU2917+AU2940+AU2983+AU3034+AU2516+AU2486</f>
        <v>0</v>
      </c>
      <c r="AV3042" s="666">
        <f>AV2392+AV2407+AV2428+AV2500+AV2542+AV2568+AV2600+AV2652+AV2700+AV2739+AV2772+AV2787+AV2800+AV2814+AV2827+AV2841+AV2882+AV2917+AV2940+AV2983+AV3034+AV2516+AV2486</f>
        <v>0</v>
      </c>
      <c r="AW3042" s="853">
        <f>AW2392+AW2407+AW2428+AW2500+AW2542+AW2568+AW2600+AW2652+AW2700+AW2739+AW2772+AW2787+AW2800+AW2814+AW2827+AW2841+AW2882+AW2917+AW2940+AW2983+AW3034+AW2516+AW2486</f>
        <v>0</v>
      </c>
      <c r="AX3042" s="136">
        <f>AX2392+AX2407+AX2428+AX2500+AX2542+AX2568+AX2600+AX2652+AX2700+AX2739+AX2772+AX2787+AX2800+AX2814+AX2827+AX2841+AX2882+AX2917+AX2940+AX2983+AX3034+AX2516+AX2486</f>
        <v>0</v>
      </c>
      <c r="AY3042" s="134">
        <f>AY2392+AY2407+AY2428+AY2500+AY2542+AY2568+AY2600+AY2652+AY2700+AY2739+AY2772+AY2787+AY2800+AY2814+AY2827+AY2841+AY2882+AY2917+AY2940+AY2983+AY3034+AY2516+AY2486</f>
        <v>0</v>
      </c>
      <c r="AZ3042" s="135">
        <f>AZ2392+AZ2407+AZ2428+AZ2500+AZ2542+AZ2568+AZ2600+AZ2652+AZ2700+AZ2739+AZ2772+AZ2787+AZ2800+AZ2814+AZ2827+AZ2841+AZ2882+AZ2917+AZ2940+AZ2983+AZ3034+AZ2516+AZ2486</f>
        <v>0</v>
      </c>
      <c r="BA3042" s="350" t="e">
        <f>BA2392+BA2407+BA2428+BA2500+BA2542+BA2568+BA2600+BA2652+BA2700+BA2739+BA2772+BA2787+BA2800+BA2814+BA2827+BA2841+BA2882+BA2917+BA2940+BA2983+BA3034+BA2516+BA2486</f>
        <v>#DIV/0!</v>
      </c>
      <c r="BB3042" s="139">
        <f>BB2392+BB2407+BB2428+BB2500+BB2542+BB2568+BB2600+BB2652+BB2700+BB2739+BB2772+BB2787+BB2800+BB2814+BB2827+BB2841+BB2882+BB2917+BB2940+BB2983+BB3034+BB2516+BB2486</f>
        <v>0</v>
      </c>
      <c r="BC3042" s="134">
        <f>BC2392+BC2407+BC2428+BC2500+BC2542+BC2568+BC2600+BC2652+BC2700+BC2739+BC2772+BC2787+BC2800+BC2814+BC2827+BC2841+BC2882+BC2917+BC2940+BC2983+BC3034+BC2516+BC2486</f>
        <v>0</v>
      </c>
      <c r="BD3042" s="135">
        <f>BD2392+BD2407+BD2428+BD2500+BD2542+BD2568+BD2600+BD2652+BD2700+BD2739+BD2772+BD2787+BD2800+BD2814+BD2827+BD2841+BD2882+BD2917+BD2940+BD2983+BD3034+BD2516+BD2486</f>
        <v>0</v>
      </c>
      <c r="BE3042" s="350" t="e">
        <f>BE2392+BE2407+BE2428+BE2500+BE2542+BE2568+BE2600+BE2652+BE2700+BE2739+BE2772+BE2787+BE2800+BE2814+BE2827+BE2841+BE2882+BE2917+BE2940+BE2983+BE3034+BE2516+BE2486</f>
        <v>#DIV/0!</v>
      </c>
      <c r="BF3042" s="40"/>
      <c r="BG3042" s="826"/>
      <c r="BH3042" s="607"/>
    </row>
    <row r="3043" spans="1:60" ht="12.75" customHeight="1" x14ac:dyDescent="0.25">
      <c r="A3043" s="237"/>
      <c r="B3043" s="33"/>
      <c r="C3043" s="258"/>
      <c r="D3043" s="117"/>
      <c r="F3043" s="117"/>
      <c r="G3043" s="694"/>
      <c r="H3043" s="878"/>
      <c r="I3043" s="439"/>
      <c r="J3043" s="383"/>
      <c r="K3043" s="441" t="s">
        <v>211</v>
      </c>
      <c r="L3043" s="738">
        <f t="shared" ref="L3043:P3043" si="4593">L3037-L3040</f>
        <v>3688414</v>
      </c>
      <c r="M3043" s="739">
        <f t="shared" si="4593"/>
        <v>3672197</v>
      </c>
      <c r="N3043" s="822">
        <f t="shared" si="4593"/>
        <v>0</v>
      </c>
      <c r="O3043" s="666">
        <f t="shared" si="4593"/>
        <v>-3688414</v>
      </c>
      <c r="P3043" s="666">
        <f t="shared" si="4593"/>
        <v>0</v>
      </c>
      <c r="Q3043" s="137">
        <f t="shared" ref="Q3043:AA3043" si="4594">Q3037-Q3040</f>
        <v>0</v>
      </c>
      <c r="R3043" s="138">
        <f t="shared" si="4594"/>
        <v>0</v>
      </c>
      <c r="S3043" s="138">
        <f t="shared" si="4594"/>
        <v>0</v>
      </c>
      <c r="T3043" s="138">
        <f t="shared" si="4594"/>
        <v>0</v>
      </c>
      <c r="U3043" s="138">
        <f t="shared" si="4594"/>
        <v>0</v>
      </c>
      <c r="V3043" s="138">
        <f t="shared" si="4594"/>
        <v>0</v>
      </c>
      <c r="W3043" s="666"/>
      <c r="X3043" s="138">
        <f t="shared" si="4594"/>
        <v>0</v>
      </c>
      <c r="Y3043" s="138">
        <f t="shared" si="4594"/>
        <v>0</v>
      </c>
      <c r="Z3043" s="138">
        <f t="shared" si="4594"/>
        <v>0</v>
      </c>
      <c r="AA3043" s="138">
        <f t="shared" si="4594"/>
        <v>0</v>
      </c>
      <c r="AB3043" s="666"/>
      <c r="AC3043" s="138">
        <f t="shared" ref="AC3043" si="4595">AC3037-AC3040</f>
        <v>0</v>
      </c>
      <c r="AD3043" s="666">
        <f>AD3037-AD3040</f>
        <v>0</v>
      </c>
      <c r="AE3043" s="853">
        <f>AE3037-AE3040</f>
        <v>0</v>
      </c>
      <c r="AF3043" s="822">
        <f t="shared" ref="AF3043:AH3043" si="4596">AF3037-AF3040</f>
        <v>0</v>
      </c>
      <c r="AG3043" s="666">
        <f t="shared" si="4596"/>
        <v>-3672197</v>
      </c>
      <c r="AH3043" s="666">
        <f t="shared" si="4596"/>
        <v>0</v>
      </c>
      <c r="AI3043" s="137">
        <f t="shared" ref="AI3043:AS3043" si="4597">AI3037-AI3040</f>
        <v>0</v>
      </c>
      <c r="AJ3043" s="138">
        <f t="shared" si="4597"/>
        <v>0</v>
      </c>
      <c r="AK3043" s="138">
        <f t="shared" si="4597"/>
        <v>0</v>
      </c>
      <c r="AL3043" s="138">
        <f t="shared" si="4597"/>
        <v>0</v>
      </c>
      <c r="AM3043" s="138">
        <f t="shared" si="4597"/>
        <v>0</v>
      </c>
      <c r="AN3043" s="138">
        <f t="shared" si="4597"/>
        <v>0</v>
      </c>
      <c r="AO3043" s="666"/>
      <c r="AP3043" s="138">
        <f t="shared" si="4597"/>
        <v>0</v>
      </c>
      <c r="AQ3043" s="138">
        <f t="shared" si="4597"/>
        <v>0</v>
      </c>
      <c r="AR3043" s="138">
        <f t="shared" si="4597"/>
        <v>0</v>
      </c>
      <c r="AS3043" s="138">
        <f t="shared" si="4597"/>
        <v>0</v>
      </c>
      <c r="AT3043" s="666"/>
      <c r="AU3043" s="138">
        <f t="shared" ref="AU3043:BE3043" si="4598">AU3037-AU3040</f>
        <v>0</v>
      </c>
      <c r="AV3043" s="666">
        <f t="shared" ref="AV3043" si="4599">AV3037-AV3040</f>
        <v>0</v>
      </c>
      <c r="AW3043" s="853">
        <f t="shared" si="4598"/>
        <v>0</v>
      </c>
      <c r="AX3043" s="136">
        <f t="shared" si="4598"/>
        <v>3688414</v>
      </c>
      <c r="AY3043" s="134">
        <f t="shared" si="4598"/>
        <v>0</v>
      </c>
      <c r="AZ3043" s="135">
        <f t="shared" si="4598"/>
        <v>-3688414</v>
      </c>
      <c r="BA3043" s="350" t="e">
        <f t="shared" si="4598"/>
        <v>#DIV/0!</v>
      </c>
      <c r="BB3043" s="139">
        <f t="shared" si="4598"/>
        <v>3672197</v>
      </c>
      <c r="BC3043" s="134">
        <f t="shared" si="4598"/>
        <v>0</v>
      </c>
      <c r="BD3043" s="135">
        <f t="shared" si="4598"/>
        <v>-3672197</v>
      </c>
      <c r="BE3043" s="350" t="e">
        <f t="shared" si="4598"/>
        <v>#DIV/0!</v>
      </c>
      <c r="BG3043" s="826"/>
      <c r="BH3043" s="607"/>
    </row>
    <row r="3044" spans="1:60" ht="12.75" customHeight="1" x14ac:dyDescent="0.25">
      <c r="A3044" s="223"/>
      <c r="B3044" s="205"/>
      <c r="C3044" s="251"/>
      <c r="D3044" s="619"/>
      <c r="E3044" s="274"/>
      <c r="F3044" s="299"/>
      <c r="G3044" s="694"/>
      <c r="H3044" s="878"/>
      <c r="I3044" s="397"/>
      <c r="J3044" s="380"/>
      <c r="K3044" s="442"/>
      <c r="L3044" s="748"/>
      <c r="M3044" s="749"/>
      <c r="N3044" s="934"/>
      <c r="O3044" s="44"/>
      <c r="P3044" s="44"/>
      <c r="Q3044" s="644"/>
      <c r="R3044" s="542"/>
      <c r="S3044" s="542"/>
      <c r="T3044" s="542"/>
      <c r="U3044" s="542"/>
      <c r="V3044" s="542"/>
      <c r="W3044" s="534"/>
      <c r="X3044" s="146"/>
      <c r="Y3044" s="146"/>
      <c r="Z3044" s="556"/>
      <c r="AA3044" s="556"/>
      <c r="AB3044" s="534"/>
      <c r="AC3044" s="597"/>
      <c r="AD3044" s="44"/>
      <c r="AE3044" s="841"/>
      <c r="AF3044" s="934"/>
      <c r="AG3044" s="44"/>
      <c r="AH3044" s="44"/>
      <c r="AI3044" s="644"/>
      <c r="AJ3044" s="542"/>
      <c r="AK3044" s="542"/>
      <c r="AL3044" s="542"/>
      <c r="AM3044" s="542"/>
      <c r="AN3044" s="542"/>
      <c r="AO3044" s="534"/>
      <c r="AP3044" s="146"/>
      <c r="AQ3044" s="146"/>
      <c r="AR3044" s="556"/>
      <c r="AS3044" s="556"/>
      <c r="AT3044" s="534"/>
      <c r="AU3044" s="597"/>
      <c r="AV3044" s="44"/>
      <c r="AW3044" s="841"/>
      <c r="AX3044" s="312"/>
      <c r="AY3044" s="14"/>
      <c r="AZ3044" s="14"/>
      <c r="BA3044" s="334"/>
      <c r="BB3044" s="309"/>
      <c r="BC3044" s="14"/>
      <c r="BD3044" s="14"/>
      <c r="BE3044" s="334"/>
      <c r="BG3044" s="826"/>
      <c r="BH3044" s="607"/>
    </row>
    <row r="3045" spans="1:60" ht="12.75" customHeight="1" x14ac:dyDescent="0.25">
      <c r="A3045" s="223"/>
      <c r="B3045" s="205"/>
      <c r="C3045" s="251"/>
      <c r="D3045" s="619"/>
      <c r="E3045" s="274"/>
      <c r="F3045" s="299"/>
      <c r="G3045" s="694"/>
      <c r="H3045" s="878"/>
      <c r="I3045" s="397"/>
      <c r="J3045" s="380"/>
      <c r="K3045" s="442"/>
      <c r="L3045" s="748"/>
      <c r="M3045" s="749"/>
      <c r="N3045" s="934"/>
      <c r="O3045" s="44"/>
      <c r="P3045" s="44"/>
      <c r="Q3045" s="644"/>
      <c r="R3045" s="542"/>
      <c r="S3045" s="542"/>
      <c r="T3045" s="542"/>
      <c r="U3045" s="542"/>
      <c r="V3045" s="542"/>
      <c r="W3045" s="534"/>
      <c r="X3045" s="146"/>
      <c r="Y3045" s="146"/>
      <c r="Z3045" s="556"/>
      <c r="AA3045" s="556"/>
      <c r="AB3045" s="534"/>
      <c r="AC3045" s="597"/>
      <c r="AD3045" s="44"/>
      <c r="AE3045" s="841"/>
      <c r="AF3045" s="934"/>
      <c r="AG3045" s="44"/>
      <c r="AH3045" s="44"/>
      <c r="AI3045" s="644"/>
      <c r="AJ3045" s="542"/>
      <c r="AK3045" s="542"/>
      <c r="AL3045" s="542"/>
      <c r="AM3045" s="542"/>
      <c r="AN3045" s="542"/>
      <c r="AO3045" s="534"/>
      <c r="AP3045" s="146"/>
      <c r="AQ3045" s="146"/>
      <c r="AR3045" s="556"/>
      <c r="AS3045" s="556"/>
      <c r="AT3045" s="534"/>
      <c r="AU3045" s="597"/>
      <c r="AV3045" s="44"/>
      <c r="AW3045" s="841"/>
      <c r="AX3045" s="312"/>
      <c r="AY3045" s="14"/>
      <c r="AZ3045" s="14"/>
      <c r="BA3045" s="334"/>
      <c r="BB3045" s="309"/>
      <c r="BC3045" s="14"/>
      <c r="BD3045" s="14"/>
      <c r="BE3045" s="334"/>
      <c r="BG3045" s="826"/>
      <c r="BH3045" s="607"/>
    </row>
    <row r="3046" spans="1:60" ht="12.75" customHeight="1" x14ac:dyDescent="0.25">
      <c r="A3046" s="223"/>
      <c r="B3046" s="205"/>
      <c r="C3046" s="251"/>
      <c r="D3046" s="619"/>
      <c r="E3046" s="274"/>
      <c r="F3046" s="299"/>
      <c r="G3046" s="694"/>
      <c r="H3046" s="878"/>
      <c r="I3046" s="397"/>
      <c r="J3046" s="380"/>
      <c r="K3046" s="442"/>
      <c r="L3046" s="748"/>
      <c r="M3046" s="749"/>
      <c r="N3046" s="934"/>
      <c r="O3046" s="44"/>
      <c r="P3046" s="44"/>
      <c r="Q3046" s="644"/>
      <c r="R3046" s="542"/>
      <c r="S3046" s="542"/>
      <c r="T3046" s="542"/>
      <c r="U3046" s="542"/>
      <c r="V3046" s="542"/>
      <c r="W3046" s="534"/>
      <c r="X3046" s="146"/>
      <c r="Y3046" s="146"/>
      <c r="Z3046" s="556"/>
      <c r="AA3046" s="556"/>
      <c r="AB3046" s="534"/>
      <c r="AC3046" s="597"/>
      <c r="AD3046" s="44"/>
      <c r="AE3046" s="841"/>
      <c r="AF3046" s="934"/>
      <c r="AG3046" s="44"/>
      <c r="AH3046" s="44"/>
      <c r="AI3046" s="644"/>
      <c r="AJ3046" s="542"/>
      <c r="AK3046" s="542"/>
      <c r="AL3046" s="542"/>
      <c r="AM3046" s="542"/>
      <c r="AN3046" s="542"/>
      <c r="AO3046" s="534"/>
      <c r="AP3046" s="146"/>
      <c r="AQ3046" s="146"/>
      <c r="AR3046" s="556"/>
      <c r="AS3046" s="556"/>
      <c r="AT3046" s="534"/>
      <c r="AU3046" s="597"/>
      <c r="AV3046" s="44"/>
      <c r="AW3046" s="841"/>
      <c r="AX3046" s="312"/>
      <c r="AY3046" s="14"/>
      <c r="AZ3046" s="14"/>
      <c r="BA3046" s="334"/>
      <c r="BB3046" s="309"/>
      <c r="BC3046" s="14"/>
      <c r="BD3046" s="14"/>
      <c r="BE3046" s="334"/>
      <c r="BG3046" s="826"/>
      <c r="BH3046" s="607"/>
    </row>
    <row r="3047" spans="1:60" ht="12.75" customHeight="1" x14ac:dyDescent="0.25">
      <c r="A3047" s="222"/>
      <c r="C3047" s="258"/>
      <c r="D3047" s="620"/>
      <c r="F3047" s="117"/>
      <c r="G3047" s="694"/>
      <c r="H3047" s="878"/>
      <c r="I3047" s="397"/>
      <c r="J3047" s="380"/>
      <c r="K3047" s="400" t="s">
        <v>6622</v>
      </c>
      <c r="L3047" s="731"/>
      <c r="M3047" s="732"/>
      <c r="N3047" s="931"/>
      <c r="O3047" s="923"/>
      <c r="P3047" s="923"/>
      <c r="Q3047" s="641"/>
      <c r="R3047" s="537"/>
      <c r="S3047" s="537"/>
      <c r="T3047" s="537"/>
      <c r="U3047" s="537"/>
      <c r="V3047" s="537"/>
      <c r="W3047" s="531"/>
      <c r="X3047" s="141"/>
      <c r="Y3047" s="141"/>
      <c r="Z3047" s="552"/>
      <c r="AA3047" s="552"/>
      <c r="AB3047" s="531"/>
      <c r="AC3047" s="593"/>
      <c r="AD3047" s="923"/>
      <c r="AE3047" s="846"/>
      <c r="AF3047" s="931"/>
      <c r="AG3047" s="923"/>
      <c r="AH3047" s="923"/>
      <c r="AI3047" s="641"/>
      <c r="AJ3047" s="537"/>
      <c r="AK3047" s="537"/>
      <c r="AL3047" s="537"/>
      <c r="AM3047" s="537"/>
      <c r="AN3047" s="537"/>
      <c r="AO3047" s="531"/>
      <c r="AP3047" s="141"/>
      <c r="AQ3047" s="141"/>
      <c r="AR3047" s="552"/>
      <c r="AS3047" s="552"/>
      <c r="AT3047" s="531"/>
      <c r="AU3047" s="593"/>
      <c r="AV3047" s="923"/>
      <c r="AW3047" s="846"/>
      <c r="AX3047" s="115"/>
      <c r="AY3047" s="5"/>
      <c r="AZ3047" s="5"/>
      <c r="BA3047" s="335"/>
      <c r="BC3047" s="5"/>
      <c r="BD3047" s="5"/>
      <c r="BE3047" s="335"/>
      <c r="BG3047" s="826"/>
      <c r="BH3047" s="607"/>
    </row>
    <row r="3048" spans="1:60" x14ac:dyDescent="0.25">
      <c r="A3048" s="222"/>
      <c r="C3048" s="258"/>
      <c r="D3048" s="620"/>
      <c r="F3048" s="117"/>
      <c r="G3048" s="694"/>
      <c r="H3048" s="878"/>
      <c r="I3048" s="397"/>
      <c r="J3048" s="380"/>
      <c r="K3048" s="400" t="s">
        <v>55</v>
      </c>
      <c r="L3048" s="731"/>
      <c r="M3048" s="732"/>
      <c r="N3048" s="931"/>
      <c r="O3048" s="923"/>
      <c r="P3048" s="923"/>
      <c r="Q3048" s="641"/>
      <c r="R3048" s="537"/>
      <c r="S3048" s="537"/>
      <c r="T3048" s="537"/>
      <c r="U3048" s="537"/>
      <c r="V3048" s="537"/>
      <c r="W3048" s="531"/>
      <c r="X3048" s="141"/>
      <c r="Y3048" s="141"/>
      <c r="Z3048" s="552"/>
      <c r="AA3048" s="552"/>
      <c r="AB3048" s="531"/>
      <c r="AC3048" s="593"/>
      <c r="AD3048" s="923"/>
      <c r="AE3048" s="846"/>
      <c r="AF3048" s="931"/>
      <c r="AG3048" s="923"/>
      <c r="AH3048" s="923"/>
      <c r="AI3048" s="641"/>
      <c r="AJ3048" s="537"/>
      <c r="AK3048" s="537"/>
      <c r="AL3048" s="537"/>
      <c r="AM3048" s="537"/>
      <c r="AN3048" s="537"/>
      <c r="AO3048" s="531"/>
      <c r="AP3048" s="141"/>
      <c r="AQ3048" s="141"/>
      <c r="AR3048" s="552"/>
      <c r="AS3048" s="552"/>
      <c r="AT3048" s="531"/>
      <c r="AU3048" s="593"/>
      <c r="AV3048" s="923"/>
      <c r="AW3048" s="846"/>
      <c r="AX3048" s="115"/>
      <c r="AY3048" s="5"/>
      <c r="AZ3048" s="5"/>
      <c r="BA3048" s="335"/>
      <c r="BC3048" s="5"/>
      <c r="BD3048" s="5"/>
      <c r="BE3048" s="335"/>
      <c r="BG3048" s="826"/>
      <c r="BH3048" s="607"/>
    </row>
    <row r="3049" spans="1:60" ht="12.75" customHeight="1" x14ac:dyDescent="0.25">
      <c r="A3049" s="222"/>
      <c r="C3049" s="258"/>
      <c r="D3049" s="620"/>
      <c r="F3049" s="117"/>
      <c r="G3049" s="694"/>
      <c r="H3049" s="878"/>
      <c r="I3049" s="397"/>
      <c r="J3049" s="380"/>
      <c r="K3049" s="415"/>
      <c r="L3049" s="731"/>
      <c r="M3049" s="732"/>
      <c r="N3049" s="931"/>
      <c r="O3049" s="923"/>
      <c r="P3049" s="923"/>
      <c r="Q3049" s="641"/>
      <c r="R3049" s="537"/>
      <c r="S3049" s="537"/>
      <c r="T3049" s="537"/>
      <c r="U3049" s="537"/>
      <c r="V3049" s="537"/>
      <c r="W3049" s="531"/>
      <c r="X3049" s="141"/>
      <c r="Y3049" s="141"/>
      <c r="Z3049" s="552"/>
      <c r="AA3049" s="552"/>
      <c r="AB3049" s="531"/>
      <c r="AC3049" s="593"/>
      <c r="AD3049" s="923"/>
      <c r="AE3049" s="846"/>
      <c r="AF3049" s="931"/>
      <c r="AG3049" s="923"/>
      <c r="AH3049" s="923"/>
      <c r="AI3049" s="641"/>
      <c r="AJ3049" s="537"/>
      <c r="AK3049" s="537"/>
      <c r="AL3049" s="537"/>
      <c r="AM3049" s="537"/>
      <c r="AN3049" s="537"/>
      <c r="AO3049" s="531"/>
      <c r="AP3049" s="141"/>
      <c r="AQ3049" s="141"/>
      <c r="AR3049" s="552"/>
      <c r="AS3049" s="552"/>
      <c r="AT3049" s="531"/>
      <c r="AU3049" s="593"/>
      <c r="AV3049" s="923"/>
      <c r="AW3049" s="846"/>
      <c r="AX3049" s="115"/>
      <c r="AY3049" s="5"/>
      <c r="AZ3049" s="5"/>
      <c r="BA3049" s="335"/>
      <c r="BC3049" s="5"/>
      <c r="BD3049" s="5"/>
      <c r="BE3049" s="335"/>
      <c r="BG3049" s="826"/>
      <c r="BH3049" s="607"/>
    </row>
    <row r="3050" spans="1:60" ht="35.1" customHeight="1" x14ac:dyDescent="0.25">
      <c r="A3050" s="222" t="s">
        <v>6114</v>
      </c>
      <c r="B3050" s="112">
        <v>2</v>
      </c>
      <c r="C3050" s="116" t="s">
        <v>56</v>
      </c>
      <c r="D3050" s="620">
        <v>1000</v>
      </c>
      <c r="E3050" s="278"/>
      <c r="F3050" s="116">
        <v>2</v>
      </c>
      <c r="G3050" s="700"/>
      <c r="H3050" s="888" t="str">
        <f t="shared" si="4547"/>
        <v>007</v>
      </c>
      <c r="I3050" s="580" t="s">
        <v>3254</v>
      </c>
      <c r="J3050" s="689" t="s">
        <v>6139</v>
      </c>
      <c r="K3050" s="411" t="s">
        <v>6096</v>
      </c>
      <c r="L3050" s="733">
        <v>129</v>
      </c>
      <c r="M3050" s="734">
        <v>129</v>
      </c>
      <c r="N3050" s="931"/>
      <c r="O3050" s="530">
        <f t="shared" ref="O3050" si="4600">IF(N3050&gt;L3050,"0 ",N3050-L3050)</f>
        <v>-129</v>
      </c>
      <c r="P3050" s="530" t="str">
        <f t="shared" ref="P3050" si="4601">IF(N3050&lt;L3050,"0 ",N3050-L3050)</f>
        <v xml:space="preserve">0 </v>
      </c>
      <c r="Q3050" s="646"/>
      <c r="R3050" s="536"/>
      <c r="S3050" s="536"/>
      <c r="T3050" s="536"/>
      <c r="U3050" s="536"/>
      <c r="V3050" s="536"/>
      <c r="W3050" s="683" t="str">
        <f>IF(SUM(Q3050:V3050)=X3050,"OK",SUM(Q3050:V3050)-X3050)</f>
        <v>OK</v>
      </c>
      <c r="X3050" s="141"/>
      <c r="Y3050" s="141"/>
      <c r="Z3050" s="552"/>
      <c r="AA3050" s="552"/>
      <c r="AB3050" s="683" t="str">
        <f>IF(SUM(Z3050:AA3050)=AC3050,"OK",SUM(Z3050:AA3050)-AC3050)</f>
        <v>OK</v>
      </c>
      <c r="AC3050" s="593"/>
      <c r="AD3050" s="530">
        <f t="shared" ref="AD3050" si="4602">X3050+Y3050+AC3050</f>
        <v>0</v>
      </c>
      <c r="AE3050" s="842">
        <f t="shared" ref="AE3050" si="4603">N3050+AD3050</f>
        <v>0</v>
      </c>
      <c r="AF3050" s="931"/>
      <c r="AG3050" s="530">
        <f t="shared" ref="AG3050" si="4604">IF(AF3050&gt;M3050,"0 ",AF3050-M3050)</f>
        <v>-129</v>
      </c>
      <c r="AH3050" s="530" t="str">
        <f t="shared" ref="AH3050" si="4605">IF(AF3050&lt;M3050,"0 ",AF3050-M3050)</f>
        <v xml:space="preserve">0 </v>
      </c>
      <c r="AI3050" s="641"/>
      <c r="AJ3050" s="537"/>
      <c r="AK3050" s="537"/>
      <c r="AL3050" s="537"/>
      <c r="AM3050" s="537"/>
      <c r="AN3050" s="537"/>
      <c r="AO3050" s="683" t="str">
        <f>IF(SUM(AI3050:AN3050)=AP3050,"OK",SUM(AI3050:AN3050)-AP3050)</f>
        <v>OK</v>
      </c>
      <c r="AP3050" s="141"/>
      <c r="AQ3050" s="141"/>
      <c r="AR3050" s="552"/>
      <c r="AS3050" s="552"/>
      <c r="AT3050" s="683" t="str">
        <f>IF(SUM(AR3050:AS3050)=AU3050,"OK",SUM(AR3050:AS3050)-AU3050)</f>
        <v>OK</v>
      </c>
      <c r="AU3050" s="593"/>
      <c r="AV3050" s="530">
        <f t="shared" ref="AV3050" si="4606">AP3050+AQ3050+AU3050</f>
        <v>0</v>
      </c>
      <c r="AW3050" s="842">
        <f t="shared" ref="AW3050" si="4607">AF3050+AV3050</f>
        <v>0</v>
      </c>
      <c r="AX3050" s="115">
        <f>L3050</f>
        <v>129</v>
      </c>
      <c r="AY3050" s="5">
        <f>AE3050</f>
        <v>0</v>
      </c>
      <c r="AZ3050" s="7">
        <f>AY3050-AX3050</f>
        <v>-129</v>
      </c>
      <c r="BA3050" s="335">
        <f>AZ3050/AX3050</f>
        <v>-1</v>
      </c>
      <c r="BB3050" s="23">
        <f>M3050</f>
        <v>129</v>
      </c>
      <c r="BC3050" s="5">
        <f>AW3050</f>
        <v>0</v>
      </c>
      <c r="BD3050" s="7">
        <f>BC3050-BB3050</f>
        <v>-129</v>
      </c>
      <c r="BE3050" s="335">
        <f>BD3050/BB3050</f>
        <v>-1</v>
      </c>
      <c r="BG3050" s="826" t="str">
        <f>RIGHT(LEFT(I3050,3),2)&amp;"."&amp;RIGHT(LEFT(I3050,5),2)</f>
        <v>11.00</v>
      </c>
      <c r="BH3050" s="607" t="b">
        <f>COUNTIF('Codes SEC'!$B$2:$B$250,Ministres!BG3050)&gt;0</f>
        <v>1</v>
      </c>
    </row>
    <row r="3051" spans="1:60" ht="64.8" x14ac:dyDescent="0.25">
      <c r="A3051" s="222"/>
      <c r="C3051" s="116"/>
      <c r="D3051" s="620"/>
      <c r="F3051" s="117"/>
      <c r="G3051" s="694"/>
      <c r="H3051" s="878"/>
      <c r="I3051" s="591" t="s">
        <v>3755</v>
      </c>
      <c r="J3051" s="380"/>
      <c r="K3051" s="407"/>
      <c r="L3051" s="733"/>
      <c r="M3051" s="734"/>
      <c r="N3051" s="931"/>
      <c r="O3051" s="923"/>
      <c r="P3051" s="923"/>
      <c r="Q3051" s="646"/>
      <c r="R3051" s="536"/>
      <c r="S3051" s="536"/>
      <c r="T3051" s="536"/>
      <c r="U3051" s="536"/>
      <c r="V3051" s="536"/>
      <c r="W3051" s="683"/>
      <c r="X3051" s="141"/>
      <c r="Y3051" s="141"/>
      <c r="Z3051" s="552"/>
      <c r="AA3051" s="552"/>
      <c r="AB3051" s="683"/>
      <c r="AC3051" s="593"/>
      <c r="AD3051" s="923"/>
      <c r="AE3051" s="846"/>
      <c r="AF3051" s="931"/>
      <c r="AG3051" s="923"/>
      <c r="AH3051" s="923"/>
      <c r="AI3051" s="641"/>
      <c r="AJ3051" s="537"/>
      <c r="AK3051" s="537"/>
      <c r="AL3051" s="537"/>
      <c r="AM3051" s="537"/>
      <c r="AN3051" s="537"/>
      <c r="AO3051" s="683"/>
      <c r="AP3051" s="141"/>
      <c r="AQ3051" s="141"/>
      <c r="AR3051" s="552"/>
      <c r="AS3051" s="552"/>
      <c r="AT3051" s="683"/>
      <c r="AU3051" s="593"/>
      <c r="AV3051" s="923"/>
      <c r="AW3051" s="846"/>
      <c r="AX3051" s="115"/>
      <c r="AY3051" s="5"/>
      <c r="AZ3051" s="7"/>
      <c r="BA3051" s="335"/>
      <c r="BC3051" s="5"/>
      <c r="BD3051" s="7"/>
      <c r="BE3051" s="335"/>
      <c r="BG3051" s="826"/>
      <c r="BH3051" s="607"/>
    </row>
    <row r="3052" spans="1:60" ht="35.1" customHeight="1" x14ac:dyDescent="0.25">
      <c r="A3052" s="222" t="s">
        <v>6114</v>
      </c>
      <c r="B3052" s="112">
        <v>2</v>
      </c>
      <c r="C3052" s="116" t="s">
        <v>56</v>
      </c>
      <c r="D3052" s="620">
        <v>1000</v>
      </c>
      <c r="E3052" s="278"/>
      <c r="F3052" s="116">
        <v>2</v>
      </c>
      <c r="G3052" s="700"/>
      <c r="H3052" s="888" t="str">
        <f t="shared" si="4547"/>
        <v>007</v>
      </c>
      <c r="I3052" s="580" t="s">
        <v>3254</v>
      </c>
      <c r="J3052" s="689" t="s">
        <v>6140</v>
      </c>
      <c r="K3052" s="411" t="s">
        <v>6098</v>
      </c>
      <c r="L3052" s="733">
        <v>2106</v>
      </c>
      <c r="M3052" s="734">
        <v>2106</v>
      </c>
      <c r="N3052" s="931"/>
      <c r="O3052" s="530">
        <f t="shared" ref="O3052" si="4608">IF(N3052&gt;L3052,"0 ",N3052-L3052)</f>
        <v>-2106</v>
      </c>
      <c r="P3052" s="530" t="str">
        <f t="shared" ref="P3052" si="4609">IF(N3052&lt;L3052,"0 ",N3052-L3052)</f>
        <v xml:space="preserve">0 </v>
      </c>
      <c r="Q3052" s="646"/>
      <c r="R3052" s="536"/>
      <c r="S3052" s="536"/>
      <c r="T3052" s="536"/>
      <c r="U3052" s="536"/>
      <c r="V3052" s="536"/>
      <c r="W3052" s="683" t="str">
        <f>IF(SUM(Q3052:V3052)=X3052,"OK",SUM(Q3052:V3052)-X3052)</f>
        <v>OK</v>
      </c>
      <c r="X3052" s="141"/>
      <c r="Y3052" s="141"/>
      <c r="Z3052" s="552"/>
      <c r="AA3052" s="552"/>
      <c r="AB3052" s="683" t="str">
        <f>IF(SUM(Z3052:AA3052)=AC3052,"OK",SUM(Z3052:AA3052)-AC3052)</f>
        <v>OK</v>
      </c>
      <c r="AC3052" s="593"/>
      <c r="AD3052" s="530">
        <f t="shared" ref="AD3052" si="4610">X3052+Y3052+AC3052</f>
        <v>0</v>
      </c>
      <c r="AE3052" s="842">
        <f t="shared" ref="AE3052" si="4611">N3052+AD3052</f>
        <v>0</v>
      </c>
      <c r="AF3052" s="931"/>
      <c r="AG3052" s="530">
        <f t="shared" ref="AG3052" si="4612">IF(AF3052&gt;M3052,"0 ",AF3052-M3052)</f>
        <v>-2106</v>
      </c>
      <c r="AH3052" s="530" t="str">
        <f t="shared" ref="AH3052" si="4613">IF(AF3052&lt;M3052,"0 ",AF3052-M3052)</f>
        <v xml:space="preserve">0 </v>
      </c>
      <c r="AI3052" s="641"/>
      <c r="AJ3052" s="537"/>
      <c r="AK3052" s="537"/>
      <c r="AL3052" s="537"/>
      <c r="AM3052" s="537"/>
      <c r="AN3052" s="537"/>
      <c r="AO3052" s="683" t="str">
        <f>IF(SUM(AI3052:AN3052)=AP3052,"OK",SUM(AI3052:AN3052)-AP3052)</f>
        <v>OK</v>
      </c>
      <c r="AP3052" s="141"/>
      <c r="AQ3052" s="141"/>
      <c r="AR3052" s="552"/>
      <c r="AS3052" s="552"/>
      <c r="AT3052" s="683" t="str">
        <f>IF(SUM(AR3052:AS3052)=AU3052,"OK",SUM(AR3052:AS3052)-AU3052)</f>
        <v>OK</v>
      </c>
      <c r="AU3052" s="593"/>
      <c r="AV3052" s="530">
        <f t="shared" ref="AV3052" si="4614">AP3052+AQ3052+AU3052</f>
        <v>0</v>
      </c>
      <c r="AW3052" s="842">
        <f t="shared" ref="AW3052" si="4615">AF3052+AV3052</f>
        <v>0</v>
      </c>
      <c r="AX3052" s="115">
        <f>L3052</f>
        <v>2106</v>
      </c>
      <c r="AY3052" s="5">
        <f>AE3052</f>
        <v>0</v>
      </c>
      <c r="AZ3052" s="7">
        <f t="shared" ref="AZ3052" si="4616">AY3052-AX3052</f>
        <v>-2106</v>
      </c>
      <c r="BA3052" s="335">
        <f t="shared" ref="BA3052" si="4617">AZ3052/AX3052</f>
        <v>-1</v>
      </c>
      <c r="BB3052" s="23">
        <f>M3052</f>
        <v>2106</v>
      </c>
      <c r="BC3052" s="5">
        <f t="shared" ref="BC3052" si="4618">AW3052</f>
        <v>0</v>
      </c>
      <c r="BD3052" s="7">
        <f t="shared" ref="BD3052" si="4619">BC3052-BB3052</f>
        <v>-2106</v>
      </c>
      <c r="BE3052" s="335">
        <f t="shared" ref="BE3052" si="4620">BD3052/BB3052</f>
        <v>-1</v>
      </c>
      <c r="BG3052" s="826" t="str">
        <f>RIGHT(LEFT(I3052,3),2)&amp;"."&amp;RIGHT(LEFT(I3052,5),2)</f>
        <v>11.00</v>
      </c>
      <c r="BH3052" s="607" t="b">
        <f>COUNTIF('Codes SEC'!$B$2:$B$250,Ministres!BG3052)&gt;0</f>
        <v>1</v>
      </c>
    </row>
    <row r="3053" spans="1:60" ht="64.8" x14ac:dyDescent="0.25">
      <c r="A3053" s="222"/>
      <c r="C3053" s="116"/>
      <c r="D3053" s="620"/>
      <c r="F3053" s="117"/>
      <c r="G3053" s="694"/>
      <c r="H3053" s="878"/>
      <c r="I3053" s="591" t="s">
        <v>3755</v>
      </c>
      <c r="J3053" s="380"/>
      <c r="K3053" s="407"/>
      <c r="L3053" s="733"/>
      <c r="M3053" s="734"/>
      <c r="N3053" s="931"/>
      <c r="O3053" s="923"/>
      <c r="P3053" s="923"/>
      <c r="Q3053" s="646"/>
      <c r="R3053" s="536"/>
      <c r="S3053" s="536"/>
      <c r="T3053" s="536"/>
      <c r="U3053" s="536"/>
      <c r="V3053" s="536"/>
      <c r="W3053" s="683"/>
      <c r="X3053" s="141"/>
      <c r="Y3053" s="141"/>
      <c r="Z3053" s="552"/>
      <c r="AA3053" s="552"/>
      <c r="AB3053" s="683"/>
      <c r="AC3053" s="593"/>
      <c r="AD3053" s="923"/>
      <c r="AE3053" s="846"/>
      <c r="AF3053" s="931"/>
      <c r="AG3053" s="923"/>
      <c r="AH3053" s="923"/>
      <c r="AI3053" s="641"/>
      <c r="AJ3053" s="537"/>
      <c r="AK3053" s="537"/>
      <c r="AL3053" s="537"/>
      <c r="AM3053" s="537"/>
      <c r="AN3053" s="537"/>
      <c r="AO3053" s="683"/>
      <c r="AP3053" s="141"/>
      <c r="AQ3053" s="141"/>
      <c r="AR3053" s="552"/>
      <c r="AS3053" s="552"/>
      <c r="AT3053" s="683"/>
      <c r="AU3053" s="593"/>
      <c r="AV3053" s="923"/>
      <c r="AW3053" s="846"/>
      <c r="AX3053" s="115"/>
      <c r="AY3053" s="5"/>
      <c r="AZ3053" s="7"/>
      <c r="BA3053" s="335"/>
      <c r="BC3053" s="5"/>
      <c r="BD3053" s="7"/>
      <c r="BE3053" s="335"/>
      <c r="BG3053" s="826"/>
      <c r="BH3053" s="607"/>
    </row>
    <row r="3054" spans="1:60" ht="35.1" customHeight="1" x14ac:dyDescent="0.25">
      <c r="A3054" s="222" t="s">
        <v>6114</v>
      </c>
      <c r="B3054" s="112">
        <v>2</v>
      </c>
      <c r="C3054" s="116" t="s">
        <v>56</v>
      </c>
      <c r="D3054" s="620">
        <v>1000</v>
      </c>
      <c r="E3054" s="278"/>
      <c r="F3054" s="116">
        <v>2</v>
      </c>
      <c r="G3054" s="700"/>
      <c r="H3054" s="888" t="str">
        <f t="shared" si="4547"/>
        <v>007</v>
      </c>
      <c r="I3054" s="580">
        <v>81112000</v>
      </c>
      <c r="J3054" s="689" t="s">
        <v>6142</v>
      </c>
      <c r="K3054" s="411" t="s">
        <v>788</v>
      </c>
      <c r="L3054" s="733">
        <v>31</v>
      </c>
      <c r="M3054" s="734">
        <v>31</v>
      </c>
      <c r="N3054" s="931"/>
      <c r="O3054" s="530">
        <f t="shared" ref="O3054:O3060" si="4621">IF(N3054&gt;L3054,"0 ",N3054-L3054)</f>
        <v>-31</v>
      </c>
      <c r="P3054" s="530" t="str">
        <f t="shared" ref="P3054:P3060" si="4622">IF(N3054&lt;L3054,"0 ",N3054-L3054)</f>
        <v xml:space="preserve">0 </v>
      </c>
      <c r="Q3054" s="646"/>
      <c r="R3054" s="536"/>
      <c r="S3054" s="536"/>
      <c r="T3054" s="536"/>
      <c r="U3054" s="536"/>
      <c r="V3054" s="536"/>
      <c r="W3054" s="683" t="str">
        <f>IF(SUM(Q3054:V3054)=X3054,"OK",SUM(Q3054:V3054)-X3054)</f>
        <v>OK</v>
      </c>
      <c r="X3054" s="141"/>
      <c r="Y3054" s="141"/>
      <c r="Z3054" s="552"/>
      <c r="AA3054" s="552"/>
      <c r="AB3054" s="683" t="str">
        <f>IF(SUM(Z3054:AA3054)=AC3054,"OK",SUM(Z3054:AA3054)-AC3054)</f>
        <v>OK</v>
      </c>
      <c r="AC3054" s="593"/>
      <c r="AD3054" s="530">
        <f t="shared" ref="AD3054:AD3060" si="4623">X3054+Y3054+AC3054</f>
        <v>0</v>
      </c>
      <c r="AE3054" s="842">
        <f t="shared" ref="AE3054:AE3060" si="4624">N3054+AD3054</f>
        <v>0</v>
      </c>
      <c r="AF3054" s="931"/>
      <c r="AG3054" s="530">
        <f t="shared" ref="AG3054:AG3060" si="4625">IF(AF3054&gt;M3054,"0 ",AF3054-M3054)</f>
        <v>-31</v>
      </c>
      <c r="AH3054" s="530" t="str">
        <f t="shared" ref="AH3054:AH3060" si="4626">IF(AF3054&lt;M3054,"0 ",AF3054-M3054)</f>
        <v xml:space="preserve">0 </v>
      </c>
      <c r="AI3054" s="641"/>
      <c r="AJ3054" s="537"/>
      <c r="AK3054" s="537"/>
      <c r="AL3054" s="537"/>
      <c r="AM3054" s="537"/>
      <c r="AN3054" s="537"/>
      <c r="AO3054" s="683" t="str">
        <f>IF(SUM(AI3054:AN3054)=AP3054,"OK",SUM(AI3054:AN3054)-AP3054)</f>
        <v>OK</v>
      </c>
      <c r="AP3054" s="141"/>
      <c r="AQ3054" s="141"/>
      <c r="AR3054" s="552"/>
      <c r="AS3054" s="552"/>
      <c r="AT3054" s="683" t="str">
        <f>IF(SUM(AR3054:AS3054)=AU3054,"OK",SUM(AR3054:AS3054)-AU3054)</f>
        <v>OK</v>
      </c>
      <c r="AU3054" s="593"/>
      <c r="AV3054" s="530">
        <f t="shared" ref="AV3054:AV3060" si="4627">AP3054+AQ3054+AU3054</f>
        <v>0</v>
      </c>
      <c r="AW3054" s="842">
        <f t="shared" ref="AW3054:AW3060" si="4628">AF3054+AV3054</f>
        <v>0</v>
      </c>
      <c r="AX3054" s="115">
        <f t="shared" ref="AX3054:AX3060" si="4629">L3054</f>
        <v>31</v>
      </c>
      <c r="AY3054" s="5">
        <f t="shared" ref="AY3054:AY3060" si="4630">AE3054</f>
        <v>0</v>
      </c>
      <c r="AZ3054" s="7">
        <f>AY3054-AX3054</f>
        <v>-31</v>
      </c>
      <c r="BA3054" s="335">
        <f>AZ3054/AX3054</f>
        <v>-1</v>
      </c>
      <c r="BB3054" s="23">
        <f t="shared" ref="BB3054:BB3060" si="4631">M3054</f>
        <v>31</v>
      </c>
      <c r="BC3054" s="5">
        <f>AW3054</f>
        <v>0</v>
      </c>
      <c r="BD3054" s="7">
        <f>BC3054-BB3054</f>
        <v>-31</v>
      </c>
      <c r="BE3054" s="335">
        <f>BD3054/BB3054</f>
        <v>-1</v>
      </c>
      <c r="BG3054" s="826" t="str">
        <f t="shared" ref="BG3054:BG3060" si="4632">RIGHT(LEFT(I3054,3),2)&amp;"."&amp;RIGHT(LEFT(I3054,5),2)</f>
        <v>11.12</v>
      </c>
      <c r="BH3054" s="607" t="b">
        <f>COUNTIF('Codes SEC'!$B$2:$B$250,Ministres!BG3054)&gt;0</f>
        <v>1</v>
      </c>
    </row>
    <row r="3055" spans="1:60" ht="35.1" customHeight="1" x14ac:dyDescent="0.25">
      <c r="A3055" s="222" t="s">
        <v>6114</v>
      </c>
      <c r="B3055" s="112">
        <v>2</v>
      </c>
      <c r="C3055" s="116" t="s">
        <v>56</v>
      </c>
      <c r="D3055" s="620">
        <v>1000</v>
      </c>
      <c r="E3055" s="278"/>
      <c r="F3055" s="116">
        <v>2</v>
      </c>
      <c r="G3055" s="700"/>
      <c r="H3055" s="888" t="str">
        <f t="shared" si="4547"/>
        <v>007</v>
      </c>
      <c r="I3055" s="580" t="s">
        <v>3255</v>
      </c>
      <c r="J3055" s="689" t="s">
        <v>6141</v>
      </c>
      <c r="K3055" s="411" t="s">
        <v>6100</v>
      </c>
      <c r="L3055" s="733">
        <v>92</v>
      </c>
      <c r="M3055" s="734">
        <v>92</v>
      </c>
      <c r="N3055" s="931"/>
      <c r="O3055" s="530">
        <f t="shared" si="4621"/>
        <v>-92</v>
      </c>
      <c r="P3055" s="530" t="str">
        <f t="shared" si="4622"/>
        <v xml:space="preserve">0 </v>
      </c>
      <c r="Q3055" s="646"/>
      <c r="R3055" s="536"/>
      <c r="S3055" s="536"/>
      <c r="T3055" s="536"/>
      <c r="U3055" s="536"/>
      <c r="V3055" s="536"/>
      <c r="W3055" s="683" t="str">
        <f t="shared" ref="W3055:W3060" si="4633">IF(SUM(Q3055:V3055)=X3055,"OK",SUM(Q3055:V3055)-X3055)</f>
        <v>OK</v>
      </c>
      <c r="X3055" s="141"/>
      <c r="Y3055" s="141"/>
      <c r="Z3055" s="552"/>
      <c r="AA3055" s="552"/>
      <c r="AB3055" s="683" t="str">
        <f t="shared" ref="AB3055:AB3060" si="4634">IF(SUM(Z3055:AA3055)=AC3055,"OK",SUM(Z3055:AA3055)-AC3055)</f>
        <v>OK</v>
      </c>
      <c r="AC3055" s="593"/>
      <c r="AD3055" s="530">
        <f t="shared" si="4623"/>
        <v>0</v>
      </c>
      <c r="AE3055" s="842">
        <f t="shared" si="4624"/>
        <v>0</v>
      </c>
      <c r="AF3055" s="931"/>
      <c r="AG3055" s="530">
        <f t="shared" si="4625"/>
        <v>-92</v>
      </c>
      <c r="AH3055" s="530" t="str">
        <f t="shared" si="4626"/>
        <v xml:space="preserve">0 </v>
      </c>
      <c r="AI3055" s="641"/>
      <c r="AJ3055" s="537"/>
      <c r="AK3055" s="537"/>
      <c r="AL3055" s="537"/>
      <c r="AM3055" s="537"/>
      <c r="AN3055" s="537"/>
      <c r="AO3055" s="683" t="str">
        <f t="shared" ref="AO3055:AO3060" si="4635">IF(SUM(AI3055:AN3055)=AP3055,"OK",SUM(AI3055:AN3055)-AP3055)</f>
        <v>OK</v>
      </c>
      <c r="AP3055" s="141"/>
      <c r="AQ3055" s="141"/>
      <c r="AR3055" s="552"/>
      <c r="AS3055" s="552"/>
      <c r="AT3055" s="683" t="str">
        <f t="shared" ref="AT3055:AT3060" si="4636">IF(SUM(AR3055:AS3055)=AU3055,"OK",SUM(AR3055:AS3055)-AU3055)</f>
        <v>OK</v>
      </c>
      <c r="AU3055" s="593"/>
      <c r="AV3055" s="530">
        <f t="shared" si="4627"/>
        <v>0</v>
      </c>
      <c r="AW3055" s="842">
        <f t="shared" si="4628"/>
        <v>0</v>
      </c>
      <c r="AX3055" s="115">
        <f t="shared" si="4629"/>
        <v>92</v>
      </c>
      <c r="AY3055" s="5">
        <f t="shared" si="4630"/>
        <v>0</v>
      </c>
      <c r="AZ3055" s="7">
        <f t="shared" ref="AZ3055:AZ3060" si="4637">AY3055-AX3055</f>
        <v>-92</v>
      </c>
      <c r="BA3055" s="335">
        <f t="shared" ref="BA3055:BA3060" si="4638">AZ3055/AX3055</f>
        <v>-1</v>
      </c>
      <c r="BB3055" s="23">
        <f t="shared" si="4631"/>
        <v>92</v>
      </c>
      <c r="BC3055" s="5">
        <f t="shared" ref="BC3055:BC3060" si="4639">AW3055</f>
        <v>0</v>
      </c>
      <c r="BD3055" s="7">
        <f t="shared" ref="BD3055:BD3060" si="4640">BC3055-BB3055</f>
        <v>-92</v>
      </c>
      <c r="BE3055" s="335">
        <f t="shared" ref="BE3055:BE3060" si="4641">BD3055/BB3055</f>
        <v>-1</v>
      </c>
      <c r="BG3055" s="826" t="str">
        <f t="shared" si="4632"/>
        <v>11.40</v>
      </c>
      <c r="BH3055" s="607" t="b">
        <f>COUNTIF('Codes SEC'!$B$2:$B$250,Ministres!BG3055)&gt;0</f>
        <v>1</v>
      </c>
    </row>
    <row r="3056" spans="1:60" ht="35.1" customHeight="1" x14ac:dyDescent="0.25">
      <c r="A3056" s="222" t="s">
        <v>6114</v>
      </c>
      <c r="B3056" s="112">
        <v>2</v>
      </c>
      <c r="C3056" s="116" t="s">
        <v>56</v>
      </c>
      <c r="D3056" s="620">
        <v>1000</v>
      </c>
      <c r="E3056" s="278"/>
      <c r="F3056" s="116">
        <v>2</v>
      </c>
      <c r="G3056" s="700"/>
      <c r="H3056" s="888" t="str">
        <f t="shared" si="4547"/>
        <v>007</v>
      </c>
      <c r="I3056" s="580" t="s">
        <v>3257</v>
      </c>
      <c r="J3056" s="689" t="s">
        <v>6143</v>
      </c>
      <c r="K3056" s="411" t="s">
        <v>6103</v>
      </c>
      <c r="L3056" s="733">
        <v>638</v>
      </c>
      <c r="M3056" s="734">
        <v>638</v>
      </c>
      <c r="N3056" s="931"/>
      <c r="O3056" s="530">
        <f t="shared" si="4621"/>
        <v>-638</v>
      </c>
      <c r="P3056" s="530" t="str">
        <f t="shared" si="4622"/>
        <v xml:space="preserve">0 </v>
      </c>
      <c r="Q3056" s="646"/>
      <c r="R3056" s="536"/>
      <c r="S3056" s="536"/>
      <c r="T3056" s="536"/>
      <c r="U3056" s="536"/>
      <c r="V3056" s="536"/>
      <c r="W3056" s="683" t="str">
        <f t="shared" si="4633"/>
        <v>OK</v>
      </c>
      <c r="X3056" s="141"/>
      <c r="Y3056" s="141"/>
      <c r="Z3056" s="552"/>
      <c r="AA3056" s="552"/>
      <c r="AB3056" s="683" t="str">
        <f t="shared" si="4634"/>
        <v>OK</v>
      </c>
      <c r="AC3056" s="593"/>
      <c r="AD3056" s="530">
        <f t="shared" si="4623"/>
        <v>0</v>
      </c>
      <c r="AE3056" s="842">
        <f t="shared" si="4624"/>
        <v>0</v>
      </c>
      <c r="AF3056" s="931"/>
      <c r="AG3056" s="530">
        <f t="shared" si="4625"/>
        <v>-638</v>
      </c>
      <c r="AH3056" s="530" t="str">
        <f t="shared" si="4626"/>
        <v xml:space="preserve">0 </v>
      </c>
      <c r="AI3056" s="641"/>
      <c r="AJ3056" s="537"/>
      <c r="AK3056" s="537"/>
      <c r="AL3056" s="537"/>
      <c r="AM3056" s="537"/>
      <c r="AN3056" s="537"/>
      <c r="AO3056" s="683" t="str">
        <f t="shared" si="4635"/>
        <v>OK</v>
      </c>
      <c r="AP3056" s="141"/>
      <c r="AQ3056" s="141"/>
      <c r="AR3056" s="552"/>
      <c r="AS3056" s="552"/>
      <c r="AT3056" s="683" t="str">
        <f t="shared" si="4636"/>
        <v>OK</v>
      </c>
      <c r="AU3056" s="593"/>
      <c r="AV3056" s="530">
        <f t="shared" si="4627"/>
        <v>0</v>
      </c>
      <c r="AW3056" s="842">
        <f t="shared" si="4628"/>
        <v>0</v>
      </c>
      <c r="AX3056" s="115">
        <f t="shared" si="4629"/>
        <v>638</v>
      </c>
      <c r="AY3056" s="5">
        <f t="shared" si="4630"/>
        <v>0</v>
      </c>
      <c r="AZ3056" s="7">
        <f t="shared" si="4637"/>
        <v>-638</v>
      </c>
      <c r="BA3056" s="335">
        <f t="shared" si="4638"/>
        <v>-1</v>
      </c>
      <c r="BB3056" s="23">
        <f t="shared" si="4631"/>
        <v>638</v>
      </c>
      <c r="BC3056" s="5">
        <f t="shared" si="4639"/>
        <v>0</v>
      </c>
      <c r="BD3056" s="7">
        <f t="shared" si="4640"/>
        <v>-638</v>
      </c>
      <c r="BE3056" s="335">
        <f t="shared" si="4641"/>
        <v>-1</v>
      </c>
      <c r="BG3056" s="826" t="str">
        <f t="shared" si="4632"/>
        <v>12.11</v>
      </c>
      <c r="BH3056" s="607" t="b">
        <f>COUNTIF('Codes SEC'!$B$2:$B$250,Ministres!BG3056)&gt;0</f>
        <v>1</v>
      </c>
    </row>
    <row r="3057" spans="1:66" ht="35.1" customHeight="1" x14ac:dyDescent="0.25">
      <c r="A3057" s="222" t="s">
        <v>6114</v>
      </c>
      <c r="B3057" s="112">
        <v>2</v>
      </c>
      <c r="C3057" s="116" t="s">
        <v>56</v>
      </c>
      <c r="D3057" s="620">
        <v>1000</v>
      </c>
      <c r="E3057" s="278"/>
      <c r="F3057" s="116">
        <v>2</v>
      </c>
      <c r="G3057" s="700"/>
      <c r="H3057" s="888" t="str">
        <f t="shared" si="4547"/>
        <v>007</v>
      </c>
      <c r="I3057" s="580" t="s">
        <v>3256</v>
      </c>
      <c r="J3057" s="689" t="s">
        <v>6144</v>
      </c>
      <c r="K3057" s="411" t="s">
        <v>6105</v>
      </c>
      <c r="L3057" s="733">
        <v>10</v>
      </c>
      <c r="M3057" s="734">
        <v>10</v>
      </c>
      <c r="N3057" s="931"/>
      <c r="O3057" s="530">
        <f t="shared" si="4621"/>
        <v>-10</v>
      </c>
      <c r="P3057" s="530" t="str">
        <f t="shared" si="4622"/>
        <v xml:space="preserve">0 </v>
      </c>
      <c r="Q3057" s="646"/>
      <c r="R3057" s="536"/>
      <c r="S3057" s="536"/>
      <c r="T3057" s="536"/>
      <c r="U3057" s="536"/>
      <c r="V3057" s="536"/>
      <c r="W3057" s="683" t="str">
        <f t="shared" si="4633"/>
        <v>OK</v>
      </c>
      <c r="X3057" s="141"/>
      <c r="Y3057" s="141"/>
      <c r="Z3057" s="552"/>
      <c r="AA3057" s="552"/>
      <c r="AB3057" s="683" t="str">
        <f t="shared" si="4634"/>
        <v>OK</v>
      </c>
      <c r="AC3057" s="593"/>
      <c r="AD3057" s="530">
        <f t="shared" si="4623"/>
        <v>0</v>
      </c>
      <c r="AE3057" s="842">
        <f t="shared" si="4624"/>
        <v>0</v>
      </c>
      <c r="AF3057" s="931"/>
      <c r="AG3057" s="530">
        <f t="shared" si="4625"/>
        <v>-10</v>
      </c>
      <c r="AH3057" s="530" t="str">
        <f t="shared" si="4626"/>
        <v xml:space="preserve">0 </v>
      </c>
      <c r="AI3057" s="641"/>
      <c r="AJ3057" s="537"/>
      <c r="AK3057" s="537"/>
      <c r="AL3057" s="537"/>
      <c r="AM3057" s="537"/>
      <c r="AN3057" s="537"/>
      <c r="AO3057" s="683" t="str">
        <f t="shared" si="4635"/>
        <v>OK</v>
      </c>
      <c r="AP3057" s="141"/>
      <c r="AQ3057" s="141"/>
      <c r="AR3057" s="552"/>
      <c r="AS3057" s="552"/>
      <c r="AT3057" s="683" t="str">
        <f t="shared" si="4636"/>
        <v>OK</v>
      </c>
      <c r="AU3057" s="593"/>
      <c r="AV3057" s="530">
        <f t="shared" si="4627"/>
        <v>0</v>
      </c>
      <c r="AW3057" s="842">
        <f t="shared" si="4628"/>
        <v>0</v>
      </c>
      <c r="AX3057" s="115">
        <f t="shared" si="4629"/>
        <v>10</v>
      </c>
      <c r="AY3057" s="5">
        <f t="shared" si="4630"/>
        <v>0</v>
      </c>
      <c r="AZ3057" s="7">
        <f t="shared" si="4637"/>
        <v>-10</v>
      </c>
      <c r="BA3057" s="335">
        <f t="shared" si="4638"/>
        <v>-1</v>
      </c>
      <c r="BB3057" s="23">
        <f t="shared" si="4631"/>
        <v>10</v>
      </c>
      <c r="BC3057" s="5">
        <f t="shared" si="4639"/>
        <v>0</v>
      </c>
      <c r="BD3057" s="7">
        <f t="shared" si="4640"/>
        <v>-10</v>
      </c>
      <c r="BE3057" s="335">
        <f t="shared" si="4641"/>
        <v>-1</v>
      </c>
      <c r="BG3057" s="826" t="str">
        <f t="shared" si="4632"/>
        <v>12.12</v>
      </c>
      <c r="BH3057" s="607" t="b">
        <f>COUNTIF('Codes SEC'!$B$2:$B$250,Ministres!BG3057)&gt;0</f>
        <v>1</v>
      </c>
    </row>
    <row r="3058" spans="1:66" ht="35.1" customHeight="1" x14ac:dyDescent="0.25">
      <c r="A3058" s="222" t="s">
        <v>6114</v>
      </c>
      <c r="B3058" s="112" t="s">
        <v>5017</v>
      </c>
      <c r="C3058" s="116" t="s">
        <v>56</v>
      </c>
      <c r="D3058" s="620">
        <v>1000</v>
      </c>
      <c r="E3058" s="278"/>
      <c r="F3058" s="116">
        <v>2</v>
      </c>
      <c r="G3058" s="700"/>
      <c r="H3058" s="888" t="str">
        <f t="shared" ref="H3058:H3112" si="4642">LEFT(J3058,3)</f>
        <v>007</v>
      </c>
      <c r="I3058" s="580">
        <v>81221000</v>
      </c>
      <c r="J3058" s="689" t="s">
        <v>6019</v>
      </c>
      <c r="K3058" s="411" t="s">
        <v>6020</v>
      </c>
      <c r="L3058" s="733">
        <v>0</v>
      </c>
      <c r="M3058" s="734">
        <v>0</v>
      </c>
      <c r="N3058" s="931"/>
      <c r="O3058" s="530">
        <f t="shared" si="4621"/>
        <v>0</v>
      </c>
      <c r="P3058" s="530">
        <f t="shared" si="4622"/>
        <v>0</v>
      </c>
      <c r="Q3058" s="646"/>
      <c r="R3058" s="536"/>
      <c r="S3058" s="536"/>
      <c r="T3058" s="536"/>
      <c r="U3058" s="536"/>
      <c r="V3058" s="536"/>
      <c r="W3058" s="683" t="str">
        <f>IF(SUM(Q3058:V3058)=X3058,"OK",SUM(Q3058:V3058)-X3058)</f>
        <v>OK</v>
      </c>
      <c r="X3058" s="141"/>
      <c r="Y3058" s="141"/>
      <c r="Z3058" s="552"/>
      <c r="AA3058" s="552"/>
      <c r="AB3058" s="683" t="str">
        <f>IF(SUM(Z3058:AA3058)=AC3058,"OK",SUM(Z3058:AA3058)-AC3058)</f>
        <v>OK</v>
      </c>
      <c r="AC3058" s="593"/>
      <c r="AD3058" s="530">
        <f t="shared" si="4623"/>
        <v>0</v>
      </c>
      <c r="AE3058" s="842">
        <f t="shared" si="4624"/>
        <v>0</v>
      </c>
      <c r="AF3058" s="931"/>
      <c r="AG3058" s="530">
        <f t="shared" si="4625"/>
        <v>0</v>
      </c>
      <c r="AH3058" s="530">
        <f t="shared" si="4626"/>
        <v>0</v>
      </c>
      <c r="AI3058" s="641"/>
      <c r="AJ3058" s="537"/>
      <c r="AK3058" s="537"/>
      <c r="AL3058" s="537"/>
      <c r="AM3058" s="537"/>
      <c r="AN3058" s="537"/>
      <c r="AO3058" s="683" t="str">
        <f>IF(SUM(AI3058:AN3058)=AP3058,"OK",SUM(AI3058:AN3058)-AP3058)</f>
        <v>OK</v>
      </c>
      <c r="AP3058" s="141"/>
      <c r="AQ3058" s="141"/>
      <c r="AR3058" s="552"/>
      <c r="AS3058" s="552"/>
      <c r="AT3058" s="683" t="str">
        <f>IF(SUM(AR3058:AS3058)=AU3058,"OK",SUM(AR3058:AS3058)-AU3058)</f>
        <v>OK</v>
      </c>
      <c r="AU3058" s="593"/>
      <c r="AV3058" s="530">
        <f t="shared" si="4627"/>
        <v>0</v>
      </c>
      <c r="AW3058" s="842">
        <f t="shared" si="4628"/>
        <v>0</v>
      </c>
      <c r="AX3058" s="115">
        <f t="shared" si="4629"/>
        <v>0</v>
      </c>
      <c r="AY3058" s="5">
        <f t="shared" si="4630"/>
        <v>0</v>
      </c>
      <c r="AZ3058" s="7">
        <f>AY3058-AX3058</f>
        <v>0</v>
      </c>
      <c r="BA3058" s="335" t="e">
        <f>AZ3058/AX3058</f>
        <v>#DIV/0!</v>
      </c>
      <c r="BB3058" s="23">
        <f t="shared" si="4631"/>
        <v>0</v>
      </c>
      <c r="BC3058" s="5">
        <f>AW3058</f>
        <v>0</v>
      </c>
      <c r="BD3058" s="7">
        <f>BC3058-BB3058</f>
        <v>0</v>
      </c>
      <c r="BE3058" s="335" t="e">
        <f>BD3058/BB3058</f>
        <v>#DIV/0!</v>
      </c>
      <c r="BG3058" s="826" t="str">
        <f t="shared" si="4632"/>
        <v>12.21</v>
      </c>
      <c r="BH3058" s="607" t="b">
        <f>COUNTIF('Codes SEC'!$B$2:$B$250,Ministres!BG3058)&gt;0</f>
        <v>1</v>
      </c>
    </row>
    <row r="3059" spans="1:66" ht="35.1" customHeight="1" x14ac:dyDescent="0.25">
      <c r="A3059" s="222" t="s">
        <v>6114</v>
      </c>
      <c r="B3059" s="112">
        <v>2</v>
      </c>
      <c r="C3059" s="116" t="s">
        <v>56</v>
      </c>
      <c r="D3059" s="620">
        <v>1000</v>
      </c>
      <c r="E3059" s="278"/>
      <c r="F3059" s="116">
        <v>2</v>
      </c>
      <c r="G3059" s="700"/>
      <c r="H3059" s="888" t="str">
        <f t="shared" si="4642"/>
        <v>007</v>
      </c>
      <c r="I3059" s="580">
        <v>81221000</v>
      </c>
      <c r="J3059" s="689" t="s">
        <v>6145</v>
      </c>
      <c r="K3059" s="411" t="s">
        <v>6107</v>
      </c>
      <c r="L3059" s="733">
        <v>122</v>
      </c>
      <c r="M3059" s="734">
        <v>122</v>
      </c>
      <c r="N3059" s="931"/>
      <c r="O3059" s="530">
        <f t="shared" si="4621"/>
        <v>-122</v>
      </c>
      <c r="P3059" s="530" t="str">
        <f t="shared" si="4622"/>
        <v xml:space="preserve">0 </v>
      </c>
      <c r="Q3059" s="646"/>
      <c r="R3059" s="536"/>
      <c r="S3059" s="536"/>
      <c r="T3059" s="536"/>
      <c r="U3059" s="536"/>
      <c r="V3059" s="536"/>
      <c r="W3059" s="683" t="str">
        <f t="shared" si="4633"/>
        <v>OK</v>
      </c>
      <c r="X3059" s="141"/>
      <c r="Y3059" s="141"/>
      <c r="Z3059" s="552"/>
      <c r="AA3059" s="552"/>
      <c r="AB3059" s="683" t="str">
        <f t="shared" si="4634"/>
        <v>OK</v>
      </c>
      <c r="AC3059" s="593"/>
      <c r="AD3059" s="530">
        <f t="shared" si="4623"/>
        <v>0</v>
      </c>
      <c r="AE3059" s="842">
        <f t="shared" si="4624"/>
        <v>0</v>
      </c>
      <c r="AF3059" s="931"/>
      <c r="AG3059" s="530">
        <f t="shared" si="4625"/>
        <v>-122</v>
      </c>
      <c r="AH3059" s="530" t="str">
        <f t="shared" si="4626"/>
        <v xml:space="preserve">0 </v>
      </c>
      <c r="AI3059" s="641"/>
      <c r="AJ3059" s="537"/>
      <c r="AK3059" s="537"/>
      <c r="AL3059" s="537"/>
      <c r="AM3059" s="537"/>
      <c r="AN3059" s="537"/>
      <c r="AO3059" s="683" t="str">
        <f t="shared" si="4635"/>
        <v>OK</v>
      </c>
      <c r="AP3059" s="141"/>
      <c r="AQ3059" s="141"/>
      <c r="AR3059" s="552"/>
      <c r="AS3059" s="552"/>
      <c r="AT3059" s="683" t="str">
        <f t="shared" si="4636"/>
        <v>OK</v>
      </c>
      <c r="AU3059" s="593"/>
      <c r="AV3059" s="530">
        <f t="shared" si="4627"/>
        <v>0</v>
      </c>
      <c r="AW3059" s="842">
        <f t="shared" si="4628"/>
        <v>0</v>
      </c>
      <c r="AX3059" s="115">
        <f t="shared" si="4629"/>
        <v>122</v>
      </c>
      <c r="AY3059" s="5">
        <f t="shared" si="4630"/>
        <v>0</v>
      </c>
      <c r="AZ3059" s="7">
        <f t="shared" si="4637"/>
        <v>-122</v>
      </c>
      <c r="BA3059" s="335">
        <f t="shared" si="4638"/>
        <v>-1</v>
      </c>
      <c r="BB3059" s="23">
        <f t="shared" si="4631"/>
        <v>122</v>
      </c>
      <c r="BC3059" s="5">
        <f t="shared" si="4639"/>
        <v>0</v>
      </c>
      <c r="BD3059" s="7">
        <f t="shared" si="4640"/>
        <v>-122</v>
      </c>
      <c r="BE3059" s="335">
        <f t="shared" si="4641"/>
        <v>-1</v>
      </c>
      <c r="BG3059" s="826" t="str">
        <f t="shared" si="4632"/>
        <v>12.21</v>
      </c>
      <c r="BH3059" s="607" t="b">
        <f>COUNTIF('Codes SEC'!$B$2:$B$250,Ministres!BG3059)&gt;0</f>
        <v>1</v>
      </c>
    </row>
    <row r="3060" spans="1:66" ht="35.1" customHeight="1" x14ac:dyDescent="0.25">
      <c r="A3060" s="222" t="s">
        <v>6114</v>
      </c>
      <c r="B3060" s="112" t="s">
        <v>5017</v>
      </c>
      <c r="C3060" s="116" t="s">
        <v>56</v>
      </c>
      <c r="D3060" s="620">
        <v>1000</v>
      </c>
      <c r="E3060" s="278"/>
      <c r="F3060" s="116" t="s">
        <v>5017</v>
      </c>
      <c r="G3060" s="700"/>
      <c r="H3060" s="888" t="str">
        <f t="shared" si="4642"/>
        <v>007</v>
      </c>
      <c r="I3060" s="580">
        <v>81250000</v>
      </c>
      <c r="J3060" s="689" t="s">
        <v>6146</v>
      </c>
      <c r="K3060" s="411" t="s">
        <v>4031</v>
      </c>
      <c r="L3060" s="733">
        <v>31</v>
      </c>
      <c r="M3060" s="734">
        <v>31</v>
      </c>
      <c r="N3060" s="931"/>
      <c r="O3060" s="530">
        <f t="shared" si="4621"/>
        <v>-31</v>
      </c>
      <c r="P3060" s="530" t="str">
        <f t="shared" si="4622"/>
        <v xml:space="preserve">0 </v>
      </c>
      <c r="Q3060" s="646"/>
      <c r="R3060" s="536"/>
      <c r="S3060" s="536"/>
      <c r="T3060" s="536"/>
      <c r="U3060" s="536"/>
      <c r="V3060" s="536"/>
      <c r="W3060" s="683" t="str">
        <f t="shared" si="4633"/>
        <v>OK</v>
      </c>
      <c r="X3060" s="141"/>
      <c r="Y3060" s="141"/>
      <c r="Z3060" s="552"/>
      <c r="AA3060" s="552"/>
      <c r="AB3060" s="683" t="str">
        <f t="shared" si="4634"/>
        <v>OK</v>
      </c>
      <c r="AC3060" s="593"/>
      <c r="AD3060" s="530">
        <f t="shared" si="4623"/>
        <v>0</v>
      </c>
      <c r="AE3060" s="842">
        <f t="shared" si="4624"/>
        <v>0</v>
      </c>
      <c r="AF3060" s="931"/>
      <c r="AG3060" s="530">
        <f t="shared" si="4625"/>
        <v>-31</v>
      </c>
      <c r="AH3060" s="530" t="str">
        <f t="shared" si="4626"/>
        <v xml:space="preserve">0 </v>
      </c>
      <c r="AI3060" s="641"/>
      <c r="AJ3060" s="537"/>
      <c r="AK3060" s="537"/>
      <c r="AL3060" s="537"/>
      <c r="AM3060" s="537"/>
      <c r="AN3060" s="537"/>
      <c r="AO3060" s="683" t="str">
        <f t="shared" si="4635"/>
        <v>OK</v>
      </c>
      <c r="AP3060" s="141"/>
      <c r="AQ3060" s="141"/>
      <c r="AR3060" s="552"/>
      <c r="AS3060" s="552"/>
      <c r="AT3060" s="683" t="str">
        <f t="shared" si="4636"/>
        <v>OK</v>
      </c>
      <c r="AU3060" s="593"/>
      <c r="AV3060" s="530">
        <f t="shared" si="4627"/>
        <v>0</v>
      </c>
      <c r="AW3060" s="842">
        <f t="shared" si="4628"/>
        <v>0</v>
      </c>
      <c r="AX3060" s="115">
        <f t="shared" si="4629"/>
        <v>31</v>
      </c>
      <c r="AY3060" s="5">
        <f t="shared" si="4630"/>
        <v>0</v>
      </c>
      <c r="AZ3060" s="7">
        <f t="shared" si="4637"/>
        <v>-31</v>
      </c>
      <c r="BA3060" s="335">
        <f t="shared" si="4638"/>
        <v>-1</v>
      </c>
      <c r="BB3060" s="23">
        <f t="shared" si="4631"/>
        <v>31</v>
      </c>
      <c r="BC3060" s="5">
        <f t="shared" si="4639"/>
        <v>0</v>
      </c>
      <c r="BD3060" s="7">
        <f t="shared" si="4640"/>
        <v>-31</v>
      </c>
      <c r="BE3060" s="335">
        <f t="shared" si="4641"/>
        <v>-1</v>
      </c>
      <c r="BG3060" s="826" t="str">
        <f t="shared" si="4632"/>
        <v>12.50</v>
      </c>
      <c r="BH3060" s="607" t="b">
        <f>COUNTIF('Codes SEC'!$B$2:$B$250,Ministres!BG3060)&gt;0</f>
        <v>1</v>
      </c>
    </row>
    <row r="3061" spans="1:66" ht="12.75" customHeight="1" x14ac:dyDescent="0.25">
      <c r="A3061" s="225"/>
      <c r="B3061" s="206"/>
      <c r="C3061" s="253"/>
      <c r="D3061" s="621"/>
      <c r="E3061" s="275"/>
      <c r="F3061" s="269"/>
      <c r="G3061" s="695"/>
      <c r="H3061" s="886"/>
      <c r="I3061" s="403"/>
      <c r="J3061" s="381"/>
      <c r="K3061" s="514" t="s">
        <v>95</v>
      </c>
      <c r="L3061" s="315">
        <f t="shared" ref="L3061:V3061" si="4643">L3050+L3052+L3055+L3054+L3058+L3056+L3057+L3059+L3060</f>
        <v>3159</v>
      </c>
      <c r="M3061" s="737">
        <f t="shared" si="4643"/>
        <v>3159</v>
      </c>
      <c r="N3061" s="930">
        <f t="shared" si="4643"/>
        <v>0</v>
      </c>
      <c r="O3061" s="790">
        <f t="shared" si="4643"/>
        <v>-3159</v>
      </c>
      <c r="P3061" s="790">
        <f t="shared" si="4643"/>
        <v>0</v>
      </c>
      <c r="Q3061" s="787">
        <f t="shared" si="4643"/>
        <v>0</v>
      </c>
      <c r="R3061" s="648">
        <f t="shared" si="4643"/>
        <v>0</v>
      </c>
      <c r="S3061" s="648">
        <f t="shared" si="4643"/>
        <v>0</v>
      </c>
      <c r="T3061" s="648">
        <f t="shared" si="4643"/>
        <v>0</v>
      </c>
      <c r="U3061" s="648">
        <f t="shared" si="4643"/>
        <v>0</v>
      </c>
      <c r="V3061" s="648">
        <f t="shared" si="4643"/>
        <v>0</v>
      </c>
      <c r="W3061" s="790"/>
      <c r="X3061" s="649">
        <f>X3050+X3052+X3055+X3054+X3058+X3056+X3057+X3059+X3060</f>
        <v>0</v>
      </c>
      <c r="Y3061" s="649">
        <f>Y3050+Y3052+Y3055+Y3054+Y3058+Y3056+Y3057+Y3059+Y3060</f>
        <v>0</v>
      </c>
      <c r="Z3061" s="648">
        <f>Z3050+Z3052+Z3055+Z3054+Z3058+Z3056+Z3057+Z3059+Z3060</f>
        <v>0</v>
      </c>
      <c r="AA3061" s="648">
        <f>AA3050+AA3052+AA3055+AA3054+AA3058+AA3056+AA3057+AA3059+AA3060</f>
        <v>0</v>
      </c>
      <c r="AB3061" s="790"/>
      <c r="AC3061" s="649">
        <f t="shared" ref="AC3061:AN3061" si="4644">AC3050+AC3052+AC3055+AC3054+AC3058+AC3056+AC3057+AC3059+AC3060</f>
        <v>0</v>
      </c>
      <c r="AD3061" s="790">
        <f>AD3050+AD3052+AD3055+AD3054+AD3058+AD3056+AD3057+AD3059+AD3060</f>
        <v>0</v>
      </c>
      <c r="AE3061" s="843">
        <f>AE3050+AE3052+AE3055+AE3054+AE3058+AE3056+AE3057+AE3059+AE3060</f>
        <v>0</v>
      </c>
      <c r="AF3061" s="930">
        <f t="shared" si="4644"/>
        <v>0</v>
      </c>
      <c r="AG3061" s="790">
        <f t="shared" si="4644"/>
        <v>-3159</v>
      </c>
      <c r="AH3061" s="790">
        <f t="shared" si="4644"/>
        <v>0</v>
      </c>
      <c r="AI3061" s="787">
        <f t="shared" si="4644"/>
        <v>0</v>
      </c>
      <c r="AJ3061" s="648">
        <f t="shared" si="4644"/>
        <v>0</v>
      </c>
      <c r="AK3061" s="648">
        <f t="shared" si="4644"/>
        <v>0</v>
      </c>
      <c r="AL3061" s="648">
        <f t="shared" si="4644"/>
        <v>0</v>
      </c>
      <c r="AM3061" s="648">
        <f t="shared" si="4644"/>
        <v>0</v>
      </c>
      <c r="AN3061" s="648">
        <f t="shared" si="4644"/>
        <v>0</v>
      </c>
      <c r="AO3061" s="790"/>
      <c r="AP3061" s="649">
        <f>AP3050+AP3052+AP3055+AP3054+AP3058+AP3056+AP3057+AP3059+AP3060</f>
        <v>0</v>
      </c>
      <c r="AQ3061" s="649">
        <f>AQ3050+AQ3052+AQ3055+AQ3054+AQ3058+AQ3056+AQ3057+AQ3059+AQ3060</f>
        <v>0</v>
      </c>
      <c r="AR3061" s="648">
        <f>AR3050+AR3052+AR3055+AR3054+AR3058+AR3056+AR3057+AR3059+AR3060</f>
        <v>0</v>
      </c>
      <c r="AS3061" s="648">
        <f>AS3050+AS3052+AS3055+AS3054+AS3058+AS3056+AS3057+AS3059+AS3060</f>
        <v>0</v>
      </c>
      <c r="AT3061" s="790"/>
      <c r="AU3061" s="649">
        <f t="shared" ref="AU3061:BE3061" si="4645">AU3050+AU3052+AU3055+AU3054+AU3058+AU3056+AU3057+AU3059+AU3060</f>
        <v>0</v>
      </c>
      <c r="AV3061" s="790">
        <f t="shared" si="4645"/>
        <v>0</v>
      </c>
      <c r="AW3061" s="843">
        <f t="shared" si="4645"/>
        <v>0</v>
      </c>
      <c r="AX3061" s="336">
        <f t="shared" si="4645"/>
        <v>3159</v>
      </c>
      <c r="AY3061" s="337">
        <f t="shared" si="4645"/>
        <v>0</v>
      </c>
      <c r="AZ3061" s="338">
        <f t="shared" si="4645"/>
        <v>-3159</v>
      </c>
      <c r="BA3061" s="339" t="e">
        <f t="shared" si="4645"/>
        <v>#DIV/0!</v>
      </c>
      <c r="BB3061" s="322">
        <f t="shared" si="4645"/>
        <v>3159</v>
      </c>
      <c r="BC3061" s="337">
        <f t="shared" si="4645"/>
        <v>0</v>
      </c>
      <c r="BD3061" s="338">
        <f t="shared" si="4645"/>
        <v>-3159</v>
      </c>
      <c r="BE3061" s="339" t="e">
        <f t="shared" si="4645"/>
        <v>#DIV/0!</v>
      </c>
      <c r="BG3061" s="826"/>
      <c r="BH3061" s="607"/>
    </row>
    <row r="3062" spans="1:66" ht="12.75" customHeight="1" x14ac:dyDescent="0.25">
      <c r="A3062" s="222"/>
      <c r="C3062" s="116"/>
      <c r="D3062" s="620"/>
      <c r="F3062" s="117"/>
      <c r="G3062" s="694"/>
      <c r="H3062" s="878"/>
      <c r="I3062" s="397"/>
      <c r="J3062" s="380"/>
      <c r="K3062" s="409"/>
      <c r="L3062" s="738"/>
      <c r="M3062" s="739"/>
      <c r="N3062" s="931"/>
      <c r="O3062" s="923"/>
      <c r="P3062" s="923"/>
      <c r="Q3062" s="641"/>
      <c r="R3062" s="537"/>
      <c r="S3062" s="537"/>
      <c r="T3062" s="537"/>
      <c r="U3062" s="537"/>
      <c r="V3062" s="537"/>
      <c r="W3062" s="531"/>
      <c r="X3062" s="141"/>
      <c r="Y3062" s="141"/>
      <c r="Z3062" s="552"/>
      <c r="AA3062" s="552"/>
      <c r="AB3062" s="531"/>
      <c r="AC3062" s="593"/>
      <c r="AD3062" s="923"/>
      <c r="AE3062" s="846"/>
      <c r="AF3062" s="931"/>
      <c r="AG3062" s="923"/>
      <c r="AH3062" s="923"/>
      <c r="AI3062" s="641"/>
      <c r="AJ3062" s="537"/>
      <c r="AK3062" s="537"/>
      <c r="AL3062" s="537"/>
      <c r="AM3062" s="537"/>
      <c r="AN3062" s="537"/>
      <c r="AO3062" s="531"/>
      <c r="AP3062" s="141"/>
      <c r="AQ3062" s="141"/>
      <c r="AR3062" s="552"/>
      <c r="AS3062" s="552"/>
      <c r="AT3062" s="531"/>
      <c r="AU3062" s="593"/>
      <c r="AV3062" s="923"/>
      <c r="AW3062" s="846"/>
      <c r="AX3062" s="115"/>
      <c r="AY3062" s="5"/>
      <c r="AZ3062" s="5"/>
      <c r="BA3062" s="335"/>
      <c r="BC3062" s="5"/>
      <c r="BD3062" s="5"/>
      <c r="BE3062" s="335"/>
      <c r="BG3062" s="826"/>
      <c r="BH3062" s="607"/>
    </row>
    <row r="3063" spans="1:66" ht="12.75" customHeight="1" x14ac:dyDescent="0.25">
      <c r="A3063" s="222"/>
      <c r="C3063" s="116"/>
      <c r="D3063" s="620"/>
      <c r="F3063" s="117"/>
      <c r="G3063" s="694"/>
      <c r="H3063" s="878"/>
      <c r="I3063" s="397"/>
      <c r="J3063" s="380"/>
      <c r="K3063" s="410" t="s">
        <v>58</v>
      </c>
      <c r="L3063" s="738"/>
      <c r="M3063" s="739"/>
      <c r="N3063" s="931"/>
      <c r="O3063" s="923"/>
      <c r="P3063" s="923"/>
      <c r="Q3063" s="641"/>
      <c r="R3063" s="537"/>
      <c r="S3063" s="537"/>
      <c r="T3063" s="537"/>
      <c r="U3063" s="537"/>
      <c r="V3063" s="537"/>
      <c r="W3063" s="531"/>
      <c r="X3063" s="141"/>
      <c r="Y3063" s="141"/>
      <c r="Z3063" s="552"/>
      <c r="AA3063" s="552"/>
      <c r="AB3063" s="531"/>
      <c r="AC3063" s="593"/>
      <c r="AD3063" s="923"/>
      <c r="AE3063" s="846"/>
      <c r="AF3063" s="931"/>
      <c r="AG3063" s="923"/>
      <c r="AH3063" s="923"/>
      <c r="AI3063" s="641"/>
      <c r="AJ3063" s="537"/>
      <c r="AK3063" s="537"/>
      <c r="AL3063" s="537"/>
      <c r="AM3063" s="537"/>
      <c r="AN3063" s="537"/>
      <c r="AO3063" s="531"/>
      <c r="AP3063" s="141"/>
      <c r="AQ3063" s="141"/>
      <c r="AR3063" s="552"/>
      <c r="AS3063" s="552"/>
      <c r="AT3063" s="531"/>
      <c r="AU3063" s="593"/>
      <c r="AV3063" s="923"/>
      <c r="AW3063" s="846"/>
      <c r="AX3063" s="115"/>
      <c r="AY3063" s="5"/>
      <c r="AZ3063" s="5"/>
      <c r="BA3063" s="335"/>
      <c r="BC3063" s="5"/>
      <c r="BD3063" s="5"/>
      <c r="BE3063" s="335"/>
      <c r="BG3063" s="826"/>
      <c r="BH3063" s="607"/>
    </row>
    <row r="3064" spans="1:66" ht="12.75" customHeight="1" x14ac:dyDescent="0.25">
      <c r="A3064" s="222"/>
      <c r="C3064" s="116"/>
      <c r="D3064" s="620"/>
      <c r="F3064" s="117"/>
      <c r="G3064" s="694"/>
      <c r="H3064" s="878"/>
      <c r="I3064" s="397"/>
      <c r="J3064" s="380"/>
      <c r="K3064" s="408"/>
      <c r="L3064" s="738"/>
      <c r="M3064" s="739"/>
      <c r="N3064" s="931"/>
      <c r="O3064" s="923"/>
      <c r="P3064" s="923"/>
      <c r="Q3064" s="641"/>
      <c r="R3064" s="537"/>
      <c r="S3064" s="537"/>
      <c r="T3064" s="537"/>
      <c r="U3064" s="537"/>
      <c r="V3064" s="537"/>
      <c r="W3064" s="531"/>
      <c r="X3064" s="141"/>
      <c r="Y3064" s="141"/>
      <c r="Z3064" s="552"/>
      <c r="AA3064" s="552"/>
      <c r="AB3064" s="531"/>
      <c r="AC3064" s="593"/>
      <c r="AD3064" s="923"/>
      <c r="AE3064" s="846"/>
      <c r="AF3064" s="931"/>
      <c r="AG3064" s="923"/>
      <c r="AH3064" s="923"/>
      <c r="AI3064" s="641"/>
      <c r="AJ3064" s="537"/>
      <c r="AK3064" s="537"/>
      <c r="AL3064" s="537"/>
      <c r="AM3064" s="537"/>
      <c r="AN3064" s="537"/>
      <c r="AO3064" s="531"/>
      <c r="AP3064" s="141"/>
      <c r="AQ3064" s="141"/>
      <c r="AR3064" s="552"/>
      <c r="AS3064" s="552"/>
      <c r="AT3064" s="531"/>
      <c r="AU3064" s="593"/>
      <c r="AV3064" s="923"/>
      <c r="AW3064" s="846"/>
      <c r="AX3064" s="115"/>
      <c r="AY3064" s="5"/>
      <c r="AZ3064" s="5"/>
      <c r="BA3064" s="335"/>
      <c r="BC3064" s="5"/>
      <c r="BD3064" s="5"/>
      <c r="BE3064" s="335"/>
      <c r="BG3064" s="826"/>
      <c r="BH3064" s="607"/>
    </row>
    <row r="3065" spans="1:66" ht="35.1" customHeight="1" x14ac:dyDescent="0.25">
      <c r="A3065" s="222" t="s">
        <v>6114</v>
      </c>
      <c r="B3065" s="112">
        <v>2</v>
      </c>
      <c r="C3065" s="116" t="s">
        <v>56</v>
      </c>
      <c r="D3065" s="620">
        <v>1000</v>
      </c>
      <c r="E3065" s="278"/>
      <c r="F3065" s="116">
        <v>2</v>
      </c>
      <c r="G3065" s="700"/>
      <c r="H3065" s="888" t="str">
        <f t="shared" si="4642"/>
        <v>007</v>
      </c>
      <c r="I3065" s="580" t="s">
        <v>3259</v>
      </c>
      <c r="J3065" s="689" t="s">
        <v>6148</v>
      </c>
      <c r="K3065" s="411" t="s">
        <v>6112</v>
      </c>
      <c r="L3065" s="733">
        <v>31</v>
      </c>
      <c r="M3065" s="734">
        <v>31</v>
      </c>
      <c r="N3065" s="931"/>
      <c r="O3065" s="530">
        <f t="shared" ref="O3065:O3066" si="4646">IF(N3065&gt;L3065,"0 ",N3065-L3065)</f>
        <v>-31</v>
      </c>
      <c r="P3065" s="530" t="str">
        <f t="shared" ref="P3065:P3066" si="4647">IF(N3065&lt;L3065,"0 ",N3065-L3065)</f>
        <v xml:space="preserve">0 </v>
      </c>
      <c r="Q3065" s="646"/>
      <c r="R3065" s="536"/>
      <c r="S3065" s="536"/>
      <c r="T3065" s="536"/>
      <c r="U3065" s="536"/>
      <c r="V3065" s="536"/>
      <c r="W3065" s="683" t="str">
        <f>IF(SUM(Q3065:V3065)=X3065,"OK",SUM(Q3065:V3065)-X3065)</f>
        <v>OK</v>
      </c>
      <c r="X3065" s="141"/>
      <c r="Y3065" s="141"/>
      <c r="Z3065" s="552"/>
      <c r="AA3065" s="552"/>
      <c r="AB3065" s="683" t="str">
        <f>IF(SUM(Z3065:AA3065)=AC3065,"OK",SUM(Z3065:AA3065)-AC3065)</f>
        <v>OK</v>
      </c>
      <c r="AC3065" s="593"/>
      <c r="AD3065" s="530">
        <f t="shared" ref="AD3065:AD3066" si="4648">X3065+Y3065+AC3065</f>
        <v>0</v>
      </c>
      <c r="AE3065" s="842">
        <f t="shared" ref="AE3065:AE3066" si="4649">N3065+AD3065</f>
        <v>0</v>
      </c>
      <c r="AF3065" s="931"/>
      <c r="AG3065" s="530">
        <f t="shared" ref="AG3065:AG3066" si="4650">IF(AF3065&gt;M3065,"0 ",AF3065-M3065)</f>
        <v>-31</v>
      </c>
      <c r="AH3065" s="530" t="str">
        <f t="shared" ref="AH3065:AH3066" si="4651">IF(AF3065&lt;M3065,"0 ",AF3065-M3065)</f>
        <v xml:space="preserve">0 </v>
      </c>
      <c r="AI3065" s="641"/>
      <c r="AJ3065" s="537"/>
      <c r="AK3065" s="537"/>
      <c r="AL3065" s="537"/>
      <c r="AM3065" s="537"/>
      <c r="AN3065" s="537"/>
      <c r="AO3065" s="683" t="str">
        <f>IF(SUM(AI3065:AN3065)=AP3065,"OK",SUM(AI3065:AN3065)-AP3065)</f>
        <v>OK</v>
      </c>
      <c r="AP3065" s="141"/>
      <c r="AQ3065" s="141"/>
      <c r="AR3065" s="552"/>
      <c r="AS3065" s="552"/>
      <c r="AT3065" s="683" t="str">
        <f>IF(SUM(AR3065:AS3065)=AU3065,"OK",SUM(AR3065:AS3065)-AU3065)</f>
        <v>OK</v>
      </c>
      <c r="AU3065" s="593"/>
      <c r="AV3065" s="530">
        <f t="shared" ref="AV3065:AV3066" si="4652">AP3065+AQ3065+AU3065</f>
        <v>0</v>
      </c>
      <c r="AW3065" s="842">
        <f t="shared" ref="AW3065:AW3066" si="4653">AF3065+AV3065</f>
        <v>0</v>
      </c>
      <c r="AX3065" s="115">
        <f>L3065</f>
        <v>31</v>
      </c>
      <c r="AY3065" s="5">
        <f>AE3065</f>
        <v>0</v>
      </c>
      <c r="AZ3065" s="7">
        <f>AY3065-AX3065</f>
        <v>-31</v>
      </c>
      <c r="BA3065" s="335">
        <f>AZ3065/AX3065</f>
        <v>-1</v>
      </c>
      <c r="BB3065" s="23">
        <f>M3065</f>
        <v>31</v>
      </c>
      <c r="BC3065" s="5">
        <f>AW3065</f>
        <v>0</v>
      </c>
      <c r="BD3065" s="7">
        <f>BC3065-BB3065</f>
        <v>-31</v>
      </c>
      <c r="BE3065" s="335">
        <f>BD3065/BB3065</f>
        <v>-1</v>
      </c>
      <c r="BG3065" s="826" t="str">
        <f>RIGHT(LEFT(I3065,3),2)&amp;"."&amp;RIGHT(LEFT(I3065,5),2)</f>
        <v>74.10</v>
      </c>
      <c r="BH3065" s="607" t="b">
        <f>COUNTIF('Codes SEC'!$B$2:$B$250,Ministres!BG3065)&gt;0</f>
        <v>1</v>
      </c>
    </row>
    <row r="3066" spans="1:66" ht="35.1" customHeight="1" x14ac:dyDescent="0.25">
      <c r="A3066" s="222" t="s">
        <v>6114</v>
      </c>
      <c r="B3066" s="112">
        <v>2</v>
      </c>
      <c r="C3066" s="116" t="s">
        <v>56</v>
      </c>
      <c r="D3066" s="620">
        <v>1000</v>
      </c>
      <c r="E3066" s="278"/>
      <c r="F3066" s="116">
        <v>2</v>
      </c>
      <c r="G3066" s="700"/>
      <c r="H3066" s="888" t="str">
        <f t="shared" si="4642"/>
        <v>007</v>
      </c>
      <c r="I3066" s="580" t="s">
        <v>3258</v>
      </c>
      <c r="J3066" s="689" t="s">
        <v>6147</v>
      </c>
      <c r="K3066" s="411" t="s">
        <v>6110</v>
      </c>
      <c r="L3066" s="733">
        <v>61</v>
      </c>
      <c r="M3066" s="734">
        <v>61</v>
      </c>
      <c r="N3066" s="931"/>
      <c r="O3066" s="530">
        <f t="shared" si="4646"/>
        <v>-61</v>
      </c>
      <c r="P3066" s="530" t="str">
        <f t="shared" si="4647"/>
        <v xml:space="preserve">0 </v>
      </c>
      <c r="Q3066" s="646"/>
      <c r="R3066" s="536"/>
      <c r="S3066" s="536"/>
      <c r="T3066" s="536"/>
      <c r="U3066" s="536"/>
      <c r="V3066" s="536"/>
      <c r="W3066" s="683" t="str">
        <f t="shared" ref="W3066" si="4654">IF(SUM(Q3066:V3066)=X3066,"OK",SUM(Q3066:V3066)-X3066)</f>
        <v>OK</v>
      </c>
      <c r="X3066" s="141"/>
      <c r="Y3066" s="141"/>
      <c r="Z3066" s="552"/>
      <c r="AA3066" s="552"/>
      <c r="AB3066" s="683" t="str">
        <f t="shared" ref="AB3066" si="4655">IF(SUM(Z3066:AA3066)=AC3066,"OK",SUM(Z3066:AA3066)-AC3066)</f>
        <v>OK</v>
      </c>
      <c r="AC3066" s="593"/>
      <c r="AD3066" s="530">
        <f t="shared" si="4648"/>
        <v>0</v>
      </c>
      <c r="AE3066" s="842">
        <f t="shared" si="4649"/>
        <v>0</v>
      </c>
      <c r="AF3066" s="931"/>
      <c r="AG3066" s="530">
        <f t="shared" si="4650"/>
        <v>-61</v>
      </c>
      <c r="AH3066" s="530" t="str">
        <f t="shared" si="4651"/>
        <v xml:space="preserve">0 </v>
      </c>
      <c r="AI3066" s="641"/>
      <c r="AJ3066" s="537"/>
      <c r="AK3066" s="537"/>
      <c r="AL3066" s="537"/>
      <c r="AM3066" s="537"/>
      <c r="AN3066" s="537"/>
      <c r="AO3066" s="683" t="str">
        <f t="shared" ref="AO3066" si="4656">IF(SUM(AI3066:AN3066)=AP3066,"OK",SUM(AI3066:AN3066)-AP3066)</f>
        <v>OK</v>
      </c>
      <c r="AP3066" s="141"/>
      <c r="AQ3066" s="141"/>
      <c r="AR3066" s="552"/>
      <c r="AS3066" s="552"/>
      <c r="AT3066" s="683" t="str">
        <f t="shared" ref="AT3066" si="4657">IF(SUM(AR3066:AS3066)=AU3066,"OK",SUM(AR3066:AS3066)-AU3066)</f>
        <v>OK</v>
      </c>
      <c r="AU3066" s="593"/>
      <c r="AV3066" s="530">
        <f t="shared" si="4652"/>
        <v>0</v>
      </c>
      <c r="AW3066" s="842">
        <f t="shared" si="4653"/>
        <v>0</v>
      </c>
      <c r="AX3066" s="115">
        <f>L3066</f>
        <v>61</v>
      </c>
      <c r="AY3066" s="5">
        <f>AE3066</f>
        <v>0</v>
      </c>
      <c r="AZ3066" s="7">
        <f>AY3066-AX3066</f>
        <v>-61</v>
      </c>
      <c r="BA3066" s="335">
        <f>AZ3066/AX3066</f>
        <v>-1</v>
      </c>
      <c r="BB3066" s="23">
        <f>M3066</f>
        <v>61</v>
      </c>
      <c r="BC3066" s="5">
        <f>AW3066</f>
        <v>0</v>
      </c>
      <c r="BD3066" s="7">
        <f>BC3066-BB3066</f>
        <v>-61</v>
      </c>
      <c r="BE3066" s="335">
        <f>BD3066/BB3066</f>
        <v>-1</v>
      </c>
      <c r="BG3066" s="826" t="str">
        <f>RIGHT(LEFT(I3066,3),2)&amp;"."&amp;RIGHT(LEFT(I3066,5),2)</f>
        <v>74.22</v>
      </c>
      <c r="BH3066" s="607" t="b">
        <f>COUNTIF('Codes SEC'!$B$2:$B$250,Ministres!BG3066)&gt;0</f>
        <v>1</v>
      </c>
    </row>
    <row r="3067" spans="1:66" ht="12.75" customHeight="1" x14ac:dyDescent="0.25">
      <c r="A3067" s="225"/>
      <c r="B3067" s="206"/>
      <c r="C3067" s="253"/>
      <c r="D3067" s="621"/>
      <c r="E3067" s="275"/>
      <c r="F3067" s="269"/>
      <c r="G3067" s="695"/>
      <c r="H3067" s="886"/>
      <c r="I3067" s="403"/>
      <c r="J3067" s="381"/>
      <c r="K3067" s="514" t="s">
        <v>59</v>
      </c>
      <c r="L3067" s="315">
        <f t="shared" ref="L3067:V3067" si="4658">L3066+L3065</f>
        <v>92</v>
      </c>
      <c r="M3067" s="737">
        <f t="shared" si="4658"/>
        <v>92</v>
      </c>
      <c r="N3067" s="930">
        <f t="shared" ref="N3067:P3067" si="4659">N3066+N3065</f>
        <v>0</v>
      </c>
      <c r="O3067" s="790">
        <f t="shared" si="4659"/>
        <v>-92</v>
      </c>
      <c r="P3067" s="790">
        <f t="shared" si="4659"/>
        <v>0</v>
      </c>
      <c r="Q3067" s="787">
        <f t="shared" si="4658"/>
        <v>0</v>
      </c>
      <c r="R3067" s="648">
        <f t="shared" si="4658"/>
        <v>0</v>
      </c>
      <c r="S3067" s="648">
        <f t="shared" si="4658"/>
        <v>0</v>
      </c>
      <c r="T3067" s="648">
        <f t="shared" si="4658"/>
        <v>0</v>
      </c>
      <c r="U3067" s="648">
        <f t="shared" si="4658"/>
        <v>0</v>
      </c>
      <c r="V3067" s="648">
        <f t="shared" si="4658"/>
        <v>0</v>
      </c>
      <c r="W3067" s="790"/>
      <c r="X3067" s="649">
        <f>X3066+X3065</f>
        <v>0</v>
      </c>
      <c r="Y3067" s="649">
        <f>Y3066+Y3065</f>
        <v>0</v>
      </c>
      <c r="Z3067" s="648">
        <f>Z3066+Z3065</f>
        <v>0</v>
      </c>
      <c r="AA3067" s="648">
        <f>AA3066+AA3065</f>
        <v>0</v>
      </c>
      <c r="AB3067" s="790"/>
      <c r="AC3067" s="649">
        <f t="shared" ref="AC3067:AN3067" si="4660">AC3066+AC3065</f>
        <v>0</v>
      </c>
      <c r="AD3067" s="790">
        <f>AD3066+AD3065</f>
        <v>0</v>
      </c>
      <c r="AE3067" s="843">
        <f>AE3066+AE3065</f>
        <v>0</v>
      </c>
      <c r="AF3067" s="930">
        <f t="shared" ref="AF3067:AH3067" si="4661">AF3066+AF3065</f>
        <v>0</v>
      </c>
      <c r="AG3067" s="790">
        <f t="shared" si="4661"/>
        <v>-92</v>
      </c>
      <c r="AH3067" s="790">
        <f t="shared" si="4661"/>
        <v>0</v>
      </c>
      <c r="AI3067" s="787">
        <f t="shared" si="4660"/>
        <v>0</v>
      </c>
      <c r="AJ3067" s="648">
        <f t="shared" si="4660"/>
        <v>0</v>
      </c>
      <c r="AK3067" s="648">
        <f t="shared" si="4660"/>
        <v>0</v>
      </c>
      <c r="AL3067" s="648">
        <f t="shared" si="4660"/>
        <v>0</v>
      </c>
      <c r="AM3067" s="648">
        <f t="shared" si="4660"/>
        <v>0</v>
      </c>
      <c r="AN3067" s="648">
        <f t="shared" si="4660"/>
        <v>0</v>
      </c>
      <c r="AO3067" s="790"/>
      <c r="AP3067" s="649">
        <f>AP3066+AP3065</f>
        <v>0</v>
      </c>
      <c r="AQ3067" s="649">
        <f>AQ3066+AQ3065</f>
        <v>0</v>
      </c>
      <c r="AR3067" s="648">
        <f>AR3066+AR3065</f>
        <v>0</v>
      </c>
      <c r="AS3067" s="648">
        <f>AS3066+AS3065</f>
        <v>0</v>
      </c>
      <c r="AT3067" s="790"/>
      <c r="AU3067" s="649">
        <f t="shared" ref="AU3067:BE3067" si="4662">AU3066+AU3065</f>
        <v>0</v>
      </c>
      <c r="AV3067" s="790">
        <f t="shared" ref="AV3067" si="4663">AV3066+AV3065</f>
        <v>0</v>
      </c>
      <c r="AW3067" s="843">
        <f t="shared" si="4662"/>
        <v>0</v>
      </c>
      <c r="AX3067" s="336">
        <f t="shared" si="4662"/>
        <v>92</v>
      </c>
      <c r="AY3067" s="337">
        <f t="shared" si="4662"/>
        <v>0</v>
      </c>
      <c r="AZ3067" s="338">
        <f t="shared" si="4662"/>
        <v>-92</v>
      </c>
      <c r="BA3067" s="339">
        <f t="shared" si="4662"/>
        <v>-2</v>
      </c>
      <c r="BB3067" s="322">
        <f t="shared" si="4662"/>
        <v>92</v>
      </c>
      <c r="BC3067" s="337">
        <f t="shared" si="4662"/>
        <v>0</v>
      </c>
      <c r="BD3067" s="338">
        <f t="shared" si="4662"/>
        <v>-92</v>
      </c>
      <c r="BE3067" s="339">
        <f t="shared" si="4662"/>
        <v>-2</v>
      </c>
      <c r="BG3067" s="826"/>
      <c r="BH3067" s="607"/>
    </row>
    <row r="3068" spans="1:66" ht="12.75" customHeight="1" x14ac:dyDescent="0.25">
      <c r="A3068" s="226"/>
      <c r="B3068" s="207"/>
      <c r="C3068" s="254"/>
      <c r="D3068" s="300"/>
      <c r="E3068" s="276"/>
      <c r="F3068" s="300"/>
      <c r="G3068" s="696"/>
      <c r="H3068" s="887"/>
      <c r="I3068" s="444"/>
      <c r="J3068" s="393"/>
      <c r="K3068" s="404" t="s">
        <v>3698</v>
      </c>
      <c r="L3068" s="729">
        <f t="shared" ref="L3068:V3068" si="4664">L3067+L3061</f>
        <v>3251</v>
      </c>
      <c r="M3068" s="730">
        <f t="shared" si="4664"/>
        <v>3251</v>
      </c>
      <c r="N3068" s="844">
        <f t="shared" ref="N3068:P3068" si="4665">N3067+N3061</f>
        <v>0</v>
      </c>
      <c r="O3068" s="665">
        <f t="shared" si="4665"/>
        <v>-3251</v>
      </c>
      <c r="P3068" s="665">
        <f t="shared" si="4665"/>
        <v>0</v>
      </c>
      <c r="Q3068" s="638">
        <f t="shared" si="4664"/>
        <v>0</v>
      </c>
      <c r="R3068" s="130">
        <f t="shared" si="4664"/>
        <v>0</v>
      </c>
      <c r="S3068" s="130">
        <f t="shared" si="4664"/>
        <v>0</v>
      </c>
      <c r="T3068" s="130">
        <f t="shared" si="4664"/>
        <v>0</v>
      </c>
      <c r="U3068" s="130">
        <f t="shared" si="4664"/>
        <v>0</v>
      </c>
      <c r="V3068" s="130">
        <f t="shared" si="4664"/>
        <v>0</v>
      </c>
      <c r="W3068" s="665"/>
      <c r="X3068" s="130">
        <f>X3067+X3061</f>
        <v>0</v>
      </c>
      <c r="Y3068" s="130">
        <f>Y3067+Y3061</f>
        <v>0</v>
      </c>
      <c r="Z3068" s="130">
        <f>Z3067+Z3061</f>
        <v>0</v>
      </c>
      <c r="AA3068" s="130">
        <f>AA3067+AA3061</f>
        <v>0</v>
      </c>
      <c r="AB3068" s="665"/>
      <c r="AC3068" s="130">
        <f t="shared" ref="AC3068:AN3068" si="4666">AC3067+AC3061</f>
        <v>0</v>
      </c>
      <c r="AD3068" s="665">
        <f>AD3067+AD3061</f>
        <v>0</v>
      </c>
      <c r="AE3068" s="845">
        <f>AE3067+AE3061</f>
        <v>0</v>
      </c>
      <c r="AF3068" s="844">
        <f t="shared" ref="AF3068:AH3068" si="4667">AF3067+AF3061</f>
        <v>0</v>
      </c>
      <c r="AG3068" s="665">
        <f t="shared" si="4667"/>
        <v>-3251</v>
      </c>
      <c r="AH3068" s="665">
        <f t="shared" si="4667"/>
        <v>0</v>
      </c>
      <c r="AI3068" s="638">
        <f t="shared" si="4666"/>
        <v>0</v>
      </c>
      <c r="AJ3068" s="130">
        <f t="shared" si="4666"/>
        <v>0</v>
      </c>
      <c r="AK3068" s="130">
        <f t="shared" si="4666"/>
        <v>0</v>
      </c>
      <c r="AL3068" s="130">
        <f t="shared" si="4666"/>
        <v>0</v>
      </c>
      <c r="AM3068" s="130">
        <f t="shared" si="4666"/>
        <v>0</v>
      </c>
      <c r="AN3068" s="130">
        <f t="shared" si="4666"/>
        <v>0</v>
      </c>
      <c r="AO3068" s="665"/>
      <c r="AP3068" s="130">
        <f>AP3067+AP3061</f>
        <v>0</v>
      </c>
      <c r="AQ3068" s="130">
        <f>AQ3067+AQ3061</f>
        <v>0</v>
      </c>
      <c r="AR3068" s="130">
        <f>AR3067+AR3061</f>
        <v>0</v>
      </c>
      <c r="AS3068" s="130">
        <f>AS3067+AS3061</f>
        <v>0</v>
      </c>
      <c r="AT3068" s="665"/>
      <c r="AU3068" s="130">
        <f t="shared" ref="AU3068:BE3068" si="4668">AU3067+AU3061</f>
        <v>0</v>
      </c>
      <c r="AV3068" s="665">
        <f t="shared" ref="AV3068" si="4669">AV3067+AV3061</f>
        <v>0</v>
      </c>
      <c r="AW3068" s="845">
        <f t="shared" si="4668"/>
        <v>0</v>
      </c>
      <c r="AX3068" s="314">
        <f t="shared" si="4668"/>
        <v>3251</v>
      </c>
      <c r="AY3068" s="131">
        <f t="shared" si="4668"/>
        <v>0</v>
      </c>
      <c r="AZ3068" s="132">
        <f t="shared" si="4668"/>
        <v>-3251</v>
      </c>
      <c r="BA3068" s="340" t="e">
        <f t="shared" si="4668"/>
        <v>#DIV/0!</v>
      </c>
      <c r="BB3068" s="310">
        <f t="shared" si="4668"/>
        <v>3251</v>
      </c>
      <c r="BC3068" s="131">
        <f t="shared" si="4668"/>
        <v>0</v>
      </c>
      <c r="BD3068" s="132">
        <f t="shared" si="4668"/>
        <v>-3251</v>
      </c>
      <c r="BE3068" s="340" t="e">
        <f t="shared" si="4668"/>
        <v>#DIV/0!</v>
      </c>
      <c r="BG3068" s="826"/>
      <c r="BH3068" s="607"/>
    </row>
    <row r="3069" spans="1:66" ht="12.75" customHeight="1" x14ac:dyDescent="0.25">
      <c r="A3069" s="222"/>
      <c r="C3069" s="116"/>
      <c r="D3069" s="620"/>
      <c r="F3069" s="117"/>
      <c r="G3069" s="690"/>
      <c r="H3069" s="878"/>
      <c r="I3069" s="397"/>
      <c r="J3069" s="380"/>
      <c r="K3069" s="405" t="s">
        <v>208</v>
      </c>
      <c r="L3069" s="731">
        <v>0</v>
      </c>
      <c r="M3069" s="732">
        <v>0</v>
      </c>
      <c r="N3069" s="929">
        <v>0</v>
      </c>
      <c r="O3069" s="530">
        <v>0</v>
      </c>
      <c r="P3069" s="530">
        <v>0</v>
      </c>
      <c r="Q3069" s="641">
        <v>0</v>
      </c>
      <c r="R3069" s="537">
        <v>0</v>
      </c>
      <c r="S3069" s="537">
        <v>0</v>
      </c>
      <c r="T3069" s="537">
        <v>0</v>
      </c>
      <c r="U3069" s="537">
        <v>0</v>
      </c>
      <c r="V3069" s="537">
        <v>0</v>
      </c>
      <c r="W3069" s="530"/>
      <c r="X3069" s="142">
        <v>0</v>
      </c>
      <c r="Y3069" s="142">
        <v>0</v>
      </c>
      <c r="Z3069" s="537">
        <v>0</v>
      </c>
      <c r="AA3069" s="537">
        <v>0</v>
      </c>
      <c r="AB3069" s="530"/>
      <c r="AC3069" s="142">
        <v>0</v>
      </c>
      <c r="AD3069" s="530">
        <v>0</v>
      </c>
      <c r="AE3069" s="842">
        <v>0</v>
      </c>
      <c r="AF3069" s="929">
        <v>0</v>
      </c>
      <c r="AG3069" s="530">
        <v>0</v>
      </c>
      <c r="AH3069" s="530">
        <v>0</v>
      </c>
      <c r="AI3069" s="641">
        <v>0</v>
      </c>
      <c r="AJ3069" s="537">
        <v>0</v>
      </c>
      <c r="AK3069" s="537">
        <v>0</v>
      </c>
      <c r="AL3069" s="537">
        <v>0</v>
      </c>
      <c r="AM3069" s="537">
        <v>0</v>
      </c>
      <c r="AN3069" s="537">
        <v>0</v>
      </c>
      <c r="AO3069" s="530"/>
      <c r="AP3069" s="142">
        <v>0</v>
      </c>
      <c r="AQ3069" s="142">
        <v>0</v>
      </c>
      <c r="AR3069" s="537">
        <v>0</v>
      </c>
      <c r="AS3069" s="537">
        <v>0</v>
      </c>
      <c r="AT3069" s="530"/>
      <c r="AU3069" s="142">
        <v>0</v>
      </c>
      <c r="AV3069" s="530">
        <v>0</v>
      </c>
      <c r="AW3069" s="842">
        <v>0</v>
      </c>
      <c r="AX3069" s="115">
        <v>0</v>
      </c>
      <c r="AY3069" s="5">
        <v>0</v>
      </c>
      <c r="AZ3069" s="5">
        <v>0</v>
      </c>
      <c r="BA3069" s="335">
        <v>0</v>
      </c>
      <c r="BB3069" s="23">
        <v>0</v>
      </c>
      <c r="BC3069" s="5">
        <v>0</v>
      </c>
      <c r="BD3069" s="5">
        <v>0</v>
      </c>
      <c r="BE3069" s="335">
        <v>0</v>
      </c>
      <c r="BG3069" s="826"/>
      <c r="BH3069" s="607"/>
    </row>
    <row r="3070" spans="1:66" ht="12.75" customHeight="1" x14ac:dyDescent="0.25">
      <c r="A3070" s="222"/>
      <c r="C3070" s="116"/>
      <c r="D3070" s="620"/>
      <c r="F3070" s="117"/>
      <c r="G3070" s="694"/>
      <c r="H3070" s="878"/>
      <c r="I3070" s="397"/>
      <c r="J3070" s="380"/>
      <c r="K3070" s="405" t="s">
        <v>96</v>
      </c>
      <c r="L3070" s="738">
        <v>0</v>
      </c>
      <c r="M3070" s="739">
        <v>0</v>
      </c>
      <c r="N3070" s="929">
        <v>0</v>
      </c>
      <c r="O3070" s="530">
        <v>0</v>
      </c>
      <c r="P3070" s="530">
        <v>0</v>
      </c>
      <c r="Q3070" s="641">
        <v>0</v>
      </c>
      <c r="R3070" s="537">
        <v>0</v>
      </c>
      <c r="S3070" s="537">
        <v>0</v>
      </c>
      <c r="T3070" s="537">
        <v>0</v>
      </c>
      <c r="U3070" s="537">
        <v>0</v>
      </c>
      <c r="V3070" s="537">
        <v>0</v>
      </c>
      <c r="W3070" s="530"/>
      <c r="X3070" s="142">
        <v>0</v>
      </c>
      <c r="Y3070" s="142">
        <v>0</v>
      </c>
      <c r="Z3070" s="537">
        <v>0</v>
      </c>
      <c r="AA3070" s="537">
        <v>0</v>
      </c>
      <c r="AB3070" s="530"/>
      <c r="AC3070" s="142">
        <v>0</v>
      </c>
      <c r="AD3070" s="530">
        <v>0</v>
      </c>
      <c r="AE3070" s="842">
        <v>0</v>
      </c>
      <c r="AF3070" s="929">
        <v>0</v>
      </c>
      <c r="AG3070" s="530">
        <v>0</v>
      </c>
      <c r="AH3070" s="530">
        <v>0</v>
      </c>
      <c r="AI3070" s="641">
        <v>0</v>
      </c>
      <c r="AJ3070" s="537">
        <v>0</v>
      </c>
      <c r="AK3070" s="537">
        <v>0</v>
      </c>
      <c r="AL3070" s="537">
        <v>0</v>
      </c>
      <c r="AM3070" s="537">
        <v>0</v>
      </c>
      <c r="AN3070" s="537">
        <v>0</v>
      </c>
      <c r="AO3070" s="530"/>
      <c r="AP3070" s="142">
        <v>0</v>
      </c>
      <c r="AQ3070" s="142">
        <v>0</v>
      </c>
      <c r="AR3070" s="537">
        <v>0</v>
      </c>
      <c r="AS3070" s="537">
        <v>0</v>
      </c>
      <c r="AT3070" s="530"/>
      <c r="AU3070" s="142">
        <v>0</v>
      </c>
      <c r="AV3070" s="530">
        <v>0</v>
      </c>
      <c r="AW3070" s="842">
        <v>0</v>
      </c>
      <c r="AX3070" s="115">
        <v>0</v>
      </c>
      <c r="AY3070" s="5">
        <v>0</v>
      </c>
      <c r="AZ3070" s="5">
        <v>0</v>
      </c>
      <c r="BA3070" s="335">
        <v>0</v>
      </c>
      <c r="BB3070" s="23">
        <v>0</v>
      </c>
      <c r="BC3070" s="5">
        <v>0</v>
      </c>
      <c r="BD3070" s="5">
        <v>0</v>
      </c>
      <c r="BE3070" s="335">
        <v>0</v>
      </c>
      <c r="BG3070" s="826"/>
      <c r="BH3070" s="607"/>
    </row>
    <row r="3071" spans="1:66" s="4" customFormat="1" ht="12.75" customHeight="1" x14ac:dyDescent="0.25">
      <c r="A3071" s="222"/>
      <c r="B3071" s="30"/>
      <c r="C3071" s="116"/>
      <c r="D3071" s="620"/>
      <c r="E3071" s="32"/>
      <c r="F3071" s="117"/>
      <c r="G3071" s="694"/>
      <c r="H3071" s="878"/>
      <c r="I3071" s="397"/>
      <c r="J3071" s="380"/>
      <c r="K3071" s="405" t="s">
        <v>209</v>
      </c>
      <c r="L3071" s="738">
        <v>0</v>
      </c>
      <c r="M3071" s="739">
        <v>0</v>
      </c>
      <c r="N3071" s="929">
        <v>0</v>
      </c>
      <c r="O3071" s="530">
        <v>0</v>
      </c>
      <c r="P3071" s="530">
        <v>0</v>
      </c>
      <c r="Q3071" s="641">
        <v>0</v>
      </c>
      <c r="R3071" s="537">
        <v>0</v>
      </c>
      <c r="S3071" s="537">
        <v>0</v>
      </c>
      <c r="T3071" s="537">
        <v>0</v>
      </c>
      <c r="U3071" s="537">
        <v>0</v>
      </c>
      <c r="V3071" s="537">
        <v>0</v>
      </c>
      <c r="W3071" s="530"/>
      <c r="X3071" s="142">
        <v>0</v>
      </c>
      <c r="Y3071" s="142">
        <v>0</v>
      </c>
      <c r="Z3071" s="537">
        <v>0</v>
      </c>
      <c r="AA3071" s="537">
        <v>0</v>
      </c>
      <c r="AB3071" s="530"/>
      <c r="AC3071" s="142">
        <v>0</v>
      </c>
      <c r="AD3071" s="530">
        <v>0</v>
      </c>
      <c r="AE3071" s="842">
        <v>0</v>
      </c>
      <c r="AF3071" s="929">
        <v>0</v>
      </c>
      <c r="AG3071" s="530">
        <v>0</v>
      </c>
      <c r="AH3071" s="530">
        <v>0</v>
      </c>
      <c r="AI3071" s="641">
        <v>0</v>
      </c>
      <c r="AJ3071" s="537">
        <v>0</v>
      </c>
      <c r="AK3071" s="537">
        <v>0</v>
      </c>
      <c r="AL3071" s="537">
        <v>0</v>
      </c>
      <c r="AM3071" s="537">
        <v>0</v>
      </c>
      <c r="AN3071" s="537">
        <v>0</v>
      </c>
      <c r="AO3071" s="530"/>
      <c r="AP3071" s="142">
        <v>0</v>
      </c>
      <c r="AQ3071" s="142">
        <v>0</v>
      </c>
      <c r="AR3071" s="537">
        <v>0</v>
      </c>
      <c r="AS3071" s="537">
        <v>0</v>
      </c>
      <c r="AT3071" s="530"/>
      <c r="AU3071" s="142">
        <v>0</v>
      </c>
      <c r="AV3071" s="530">
        <v>0</v>
      </c>
      <c r="AW3071" s="842">
        <v>0</v>
      </c>
      <c r="AX3071" s="115">
        <v>0</v>
      </c>
      <c r="AY3071" s="5">
        <v>0</v>
      </c>
      <c r="AZ3071" s="5">
        <v>0</v>
      </c>
      <c r="BA3071" s="335">
        <v>0</v>
      </c>
      <c r="BB3071" s="23">
        <v>0</v>
      </c>
      <c r="BC3071" s="5">
        <v>0</v>
      </c>
      <c r="BD3071" s="5">
        <v>0</v>
      </c>
      <c r="BE3071" s="335">
        <v>0</v>
      </c>
      <c r="BF3071" s="41"/>
      <c r="BG3071" s="826"/>
      <c r="BH3071" s="607"/>
      <c r="BI3071" s="41"/>
      <c r="BJ3071" s="41"/>
      <c r="BK3071" s="41"/>
      <c r="BL3071" s="41"/>
      <c r="BM3071" s="41"/>
      <c r="BN3071" s="41"/>
    </row>
    <row r="3072" spans="1:66" s="1" customFormat="1" ht="12.75" customHeight="1" x14ac:dyDescent="0.25">
      <c r="A3072" s="222"/>
      <c r="B3072" s="30"/>
      <c r="C3072" s="116"/>
      <c r="D3072" s="620"/>
      <c r="E3072" s="32"/>
      <c r="F3072" s="117"/>
      <c r="G3072" s="694"/>
      <c r="H3072" s="878"/>
      <c r="I3072" s="397"/>
      <c r="J3072" s="380"/>
      <c r="K3072" s="405" t="s">
        <v>210</v>
      </c>
      <c r="L3072" s="738">
        <v>0</v>
      </c>
      <c r="M3072" s="739">
        <v>0</v>
      </c>
      <c r="N3072" s="929">
        <v>0</v>
      </c>
      <c r="O3072" s="530">
        <v>0</v>
      </c>
      <c r="P3072" s="530">
        <v>0</v>
      </c>
      <c r="Q3072" s="641">
        <v>0</v>
      </c>
      <c r="R3072" s="537">
        <v>0</v>
      </c>
      <c r="S3072" s="537">
        <v>0</v>
      </c>
      <c r="T3072" s="537">
        <v>0</v>
      </c>
      <c r="U3072" s="537">
        <v>0</v>
      </c>
      <c r="V3072" s="537">
        <v>0</v>
      </c>
      <c r="W3072" s="530"/>
      <c r="X3072" s="142">
        <v>0</v>
      </c>
      <c r="Y3072" s="142">
        <v>0</v>
      </c>
      <c r="Z3072" s="537">
        <v>0</v>
      </c>
      <c r="AA3072" s="537">
        <v>0</v>
      </c>
      <c r="AB3072" s="530"/>
      <c r="AC3072" s="142">
        <v>0</v>
      </c>
      <c r="AD3072" s="530">
        <v>0</v>
      </c>
      <c r="AE3072" s="842">
        <v>0</v>
      </c>
      <c r="AF3072" s="929">
        <v>0</v>
      </c>
      <c r="AG3072" s="530">
        <v>0</v>
      </c>
      <c r="AH3072" s="530">
        <v>0</v>
      </c>
      <c r="AI3072" s="641">
        <v>0</v>
      </c>
      <c r="AJ3072" s="537">
        <v>0</v>
      </c>
      <c r="AK3072" s="537">
        <v>0</v>
      </c>
      <c r="AL3072" s="537">
        <v>0</v>
      </c>
      <c r="AM3072" s="537">
        <v>0</v>
      </c>
      <c r="AN3072" s="537">
        <v>0</v>
      </c>
      <c r="AO3072" s="530"/>
      <c r="AP3072" s="142">
        <v>0</v>
      </c>
      <c r="AQ3072" s="142">
        <v>0</v>
      </c>
      <c r="AR3072" s="537">
        <v>0</v>
      </c>
      <c r="AS3072" s="537">
        <v>0</v>
      </c>
      <c r="AT3072" s="530"/>
      <c r="AU3072" s="142">
        <v>0</v>
      </c>
      <c r="AV3072" s="530">
        <v>0</v>
      </c>
      <c r="AW3072" s="842">
        <v>0</v>
      </c>
      <c r="AX3072" s="115">
        <v>0</v>
      </c>
      <c r="AY3072" s="5">
        <v>0</v>
      </c>
      <c r="AZ3072" s="5">
        <v>0</v>
      </c>
      <c r="BA3072" s="335">
        <v>0</v>
      </c>
      <c r="BB3072" s="23">
        <v>0</v>
      </c>
      <c r="BC3072" s="5">
        <v>0</v>
      </c>
      <c r="BD3072" s="5">
        <v>0</v>
      </c>
      <c r="BE3072" s="335">
        <v>0</v>
      </c>
      <c r="BF3072" s="41"/>
      <c r="BG3072" s="826"/>
      <c r="BH3072" s="607"/>
      <c r="BI3072" s="41"/>
      <c r="BJ3072" s="41"/>
      <c r="BK3072" s="41"/>
      <c r="BL3072" s="41"/>
      <c r="BM3072" s="41"/>
      <c r="BN3072" s="41"/>
    </row>
    <row r="3073" spans="1:66" s="1" customFormat="1" ht="12.75" customHeight="1" x14ac:dyDescent="0.25">
      <c r="A3073" s="222"/>
      <c r="B3073" s="30"/>
      <c r="C3073" s="116"/>
      <c r="D3073" s="620"/>
      <c r="E3073" s="32"/>
      <c r="F3073" s="117"/>
      <c r="G3073" s="694"/>
      <c r="H3073" s="878"/>
      <c r="I3073" s="397"/>
      <c r="J3073" s="380"/>
      <c r="K3073" s="406" t="s">
        <v>53</v>
      </c>
      <c r="L3073" s="738">
        <v>0</v>
      </c>
      <c r="M3073" s="739">
        <v>0</v>
      </c>
      <c r="N3073" s="929">
        <v>0</v>
      </c>
      <c r="O3073" s="530">
        <v>0</v>
      </c>
      <c r="P3073" s="530">
        <v>0</v>
      </c>
      <c r="Q3073" s="641">
        <v>0</v>
      </c>
      <c r="R3073" s="537">
        <v>0</v>
      </c>
      <c r="S3073" s="537">
        <v>0</v>
      </c>
      <c r="T3073" s="537">
        <v>0</v>
      </c>
      <c r="U3073" s="537">
        <v>0</v>
      </c>
      <c r="V3073" s="537">
        <v>0</v>
      </c>
      <c r="W3073" s="530"/>
      <c r="X3073" s="142">
        <v>0</v>
      </c>
      <c r="Y3073" s="142">
        <v>0</v>
      </c>
      <c r="Z3073" s="537">
        <v>0</v>
      </c>
      <c r="AA3073" s="537">
        <v>0</v>
      </c>
      <c r="AB3073" s="530"/>
      <c r="AC3073" s="142">
        <v>0</v>
      </c>
      <c r="AD3073" s="530">
        <v>0</v>
      </c>
      <c r="AE3073" s="842">
        <v>0</v>
      </c>
      <c r="AF3073" s="929">
        <v>0</v>
      </c>
      <c r="AG3073" s="530">
        <v>0</v>
      </c>
      <c r="AH3073" s="530">
        <v>0</v>
      </c>
      <c r="AI3073" s="641">
        <v>0</v>
      </c>
      <c r="AJ3073" s="537">
        <v>0</v>
      </c>
      <c r="AK3073" s="537">
        <v>0</v>
      </c>
      <c r="AL3073" s="537">
        <v>0</v>
      </c>
      <c r="AM3073" s="537">
        <v>0</v>
      </c>
      <c r="AN3073" s="537">
        <v>0</v>
      </c>
      <c r="AO3073" s="530"/>
      <c r="AP3073" s="142">
        <v>0</v>
      </c>
      <c r="AQ3073" s="142">
        <v>0</v>
      </c>
      <c r="AR3073" s="537">
        <v>0</v>
      </c>
      <c r="AS3073" s="537">
        <v>0</v>
      </c>
      <c r="AT3073" s="530"/>
      <c r="AU3073" s="142">
        <v>0</v>
      </c>
      <c r="AV3073" s="530">
        <v>0</v>
      </c>
      <c r="AW3073" s="842">
        <v>0</v>
      </c>
      <c r="AX3073" s="115">
        <v>0</v>
      </c>
      <c r="AY3073" s="5">
        <v>0</v>
      </c>
      <c r="AZ3073" s="5">
        <v>0</v>
      </c>
      <c r="BA3073" s="335">
        <v>0</v>
      </c>
      <c r="BB3073" s="23">
        <v>0</v>
      </c>
      <c r="BC3073" s="5">
        <v>0</v>
      </c>
      <c r="BD3073" s="5">
        <v>0</v>
      </c>
      <c r="BE3073" s="335">
        <v>0</v>
      </c>
      <c r="BF3073" s="41"/>
      <c r="BG3073" s="826"/>
      <c r="BH3073" s="607"/>
      <c r="BI3073" s="41"/>
      <c r="BJ3073" s="41"/>
      <c r="BK3073" s="41"/>
      <c r="BL3073" s="41"/>
      <c r="BM3073" s="41"/>
      <c r="BN3073" s="41"/>
    </row>
    <row r="3074" spans="1:66" s="1" customFormat="1" ht="12.75" customHeight="1" x14ac:dyDescent="0.25">
      <c r="A3074" s="222"/>
      <c r="B3074" s="30"/>
      <c r="C3074" s="116"/>
      <c r="D3074" s="620"/>
      <c r="E3074" s="32"/>
      <c r="F3074" s="117"/>
      <c r="G3074" s="694"/>
      <c r="H3074" s="878"/>
      <c r="I3074" s="397"/>
      <c r="J3074" s="380"/>
      <c r="K3074" s="406"/>
      <c r="L3074" s="738"/>
      <c r="M3074" s="739"/>
      <c r="N3074" s="929"/>
      <c r="O3074" s="530"/>
      <c r="P3074" s="530"/>
      <c r="Q3074" s="641"/>
      <c r="R3074" s="537"/>
      <c r="S3074" s="537"/>
      <c r="T3074" s="537"/>
      <c r="U3074" s="537"/>
      <c r="V3074" s="537"/>
      <c r="W3074" s="531"/>
      <c r="X3074" s="140"/>
      <c r="Y3074" s="140"/>
      <c r="Z3074" s="551"/>
      <c r="AA3074" s="551"/>
      <c r="AB3074" s="531"/>
      <c r="AC3074" s="142"/>
      <c r="AD3074" s="530"/>
      <c r="AE3074" s="842"/>
      <c r="AF3074" s="929"/>
      <c r="AG3074" s="530"/>
      <c r="AH3074" s="530"/>
      <c r="AI3074" s="641"/>
      <c r="AJ3074" s="537"/>
      <c r="AK3074" s="537"/>
      <c r="AL3074" s="537"/>
      <c r="AM3074" s="537"/>
      <c r="AN3074" s="537"/>
      <c r="AO3074" s="531"/>
      <c r="AP3074" s="140"/>
      <c r="AQ3074" s="140"/>
      <c r="AR3074" s="551"/>
      <c r="AS3074" s="551"/>
      <c r="AT3074" s="531"/>
      <c r="AU3074" s="142"/>
      <c r="AV3074" s="530"/>
      <c r="AW3074" s="842"/>
      <c r="AX3074" s="115"/>
      <c r="AY3074" s="5"/>
      <c r="AZ3074" s="5"/>
      <c r="BA3074" s="335"/>
      <c r="BB3074" s="23"/>
      <c r="BC3074" s="5"/>
      <c r="BD3074" s="5"/>
      <c r="BE3074" s="335"/>
      <c r="BF3074" s="41"/>
      <c r="BG3074" s="826"/>
      <c r="BH3074" s="607"/>
      <c r="BI3074" s="41"/>
      <c r="BJ3074" s="41"/>
      <c r="BK3074" s="41"/>
      <c r="BL3074" s="41"/>
      <c r="BM3074" s="41"/>
      <c r="BN3074" s="41"/>
    </row>
    <row r="3075" spans="1:66" s="1" customFormat="1" ht="12.75" customHeight="1" x14ac:dyDescent="0.25">
      <c r="A3075" s="222"/>
      <c r="B3075" s="30"/>
      <c r="C3075" s="116"/>
      <c r="D3075" s="620"/>
      <c r="E3075" s="32"/>
      <c r="F3075" s="117"/>
      <c r="G3075" s="694"/>
      <c r="H3075" s="878"/>
      <c r="I3075" s="397"/>
      <c r="J3075" s="380"/>
      <c r="K3075" s="406"/>
      <c r="L3075" s="738"/>
      <c r="M3075" s="739"/>
      <c r="N3075" s="929"/>
      <c r="O3075" s="530"/>
      <c r="P3075" s="530"/>
      <c r="Q3075" s="641"/>
      <c r="R3075" s="537"/>
      <c r="S3075" s="537"/>
      <c r="T3075" s="537"/>
      <c r="U3075" s="537"/>
      <c r="V3075" s="537"/>
      <c r="W3075" s="531"/>
      <c r="X3075" s="140"/>
      <c r="Y3075" s="140"/>
      <c r="Z3075" s="551"/>
      <c r="AA3075" s="551"/>
      <c r="AB3075" s="531"/>
      <c r="AC3075" s="142"/>
      <c r="AD3075" s="530"/>
      <c r="AE3075" s="842"/>
      <c r="AF3075" s="929"/>
      <c r="AG3075" s="530"/>
      <c r="AH3075" s="530"/>
      <c r="AI3075" s="641"/>
      <c r="AJ3075" s="537"/>
      <c r="AK3075" s="537"/>
      <c r="AL3075" s="537"/>
      <c r="AM3075" s="537"/>
      <c r="AN3075" s="537"/>
      <c r="AO3075" s="531"/>
      <c r="AP3075" s="140"/>
      <c r="AQ3075" s="140"/>
      <c r="AR3075" s="551"/>
      <c r="AS3075" s="551"/>
      <c r="AT3075" s="531"/>
      <c r="AU3075" s="142"/>
      <c r="AV3075" s="530"/>
      <c r="AW3075" s="842"/>
      <c r="AX3075" s="718"/>
      <c r="AY3075" s="5"/>
      <c r="AZ3075" s="5"/>
      <c r="BA3075" s="335"/>
      <c r="BB3075" s="23"/>
      <c r="BC3075" s="5"/>
      <c r="BD3075" s="5"/>
      <c r="BE3075" s="335"/>
      <c r="BF3075" s="41"/>
      <c r="BG3075" s="826"/>
      <c r="BH3075" s="607"/>
      <c r="BI3075" s="41"/>
      <c r="BJ3075" s="41"/>
      <c r="BK3075" s="41"/>
      <c r="BL3075" s="41"/>
      <c r="BM3075" s="41"/>
      <c r="BN3075" s="41"/>
    </row>
    <row r="3076" spans="1:66" s="1" customFormat="1" ht="12.75" customHeight="1" x14ac:dyDescent="0.25">
      <c r="A3076" s="21"/>
      <c r="B3076" s="112"/>
      <c r="C3076" s="116"/>
      <c r="D3076" s="623"/>
      <c r="E3076" s="278"/>
      <c r="F3076" s="116"/>
      <c r="G3076" s="694"/>
      <c r="H3076" s="878"/>
      <c r="I3076" s="397"/>
      <c r="J3076" s="380"/>
      <c r="K3076" s="400" t="s">
        <v>6555</v>
      </c>
      <c r="L3076" s="738"/>
      <c r="M3076" s="739"/>
      <c r="N3076" s="931"/>
      <c r="O3076" s="923"/>
      <c r="P3076" s="923"/>
      <c r="Q3076" s="641"/>
      <c r="R3076" s="537"/>
      <c r="S3076" s="537"/>
      <c r="T3076" s="537"/>
      <c r="U3076" s="537"/>
      <c r="V3076" s="537"/>
      <c r="W3076" s="531"/>
      <c r="X3076" s="141"/>
      <c r="Y3076" s="141"/>
      <c r="Z3076" s="552"/>
      <c r="AA3076" s="552"/>
      <c r="AB3076" s="531"/>
      <c r="AC3076" s="593"/>
      <c r="AD3076" s="923"/>
      <c r="AE3076" s="846"/>
      <c r="AF3076" s="931"/>
      <c r="AG3076" s="923"/>
      <c r="AH3076" s="923"/>
      <c r="AI3076" s="641"/>
      <c r="AJ3076" s="537"/>
      <c r="AK3076" s="537"/>
      <c r="AL3076" s="537"/>
      <c r="AM3076" s="537"/>
      <c r="AN3076" s="537"/>
      <c r="AO3076" s="531"/>
      <c r="AP3076" s="141"/>
      <c r="AQ3076" s="141"/>
      <c r="AR3076" s="552"/>
      <c r="AS3076" s="552"/>
      <c r="AT3076" s="531"/>
      <c r="AU3076" s="593"/>
      <c r="AV3076" s="923"/>
      <c r="AW3076" s="846"/>
      <c r="AX3076" s="115"/>
      <c r="AY3076" s="5"/>
      <c r="AZ3076" s="5"/>
      <c r="BA3076" s="335"/>
      <c r="BB3076" s="23"/>
      <c r="BC3076" s="5"/>
      <c r="BD3076" s="5"/>
      <c r="BE3076" s="335"/>
      <c r="BF3076" s="41"/>
      <c r="BG3076" s="826"/>
      <c r="BH3076" s="607"/>
      <c r="BI3076" s="41"/>
      <c r="BJ3076" s="41"/>
      <c r="BK3076" s="41"/>
      <c r="BL3076" s="41"/>
      <c r="BM3076" s="41"/>
      <c r="BN3076" s="41"/>
    </row>
    <row r="3077" spans="1:66" s="4" customFormat="1" x14ac:dyDescent="0.25">
      <c r="A3077" s="21"/>
      <c r="B3077" s="112"/>
      <c r="C3077" s="116"/>
      <c r="D3077" s="623"/>
      <c r="E3077" s="278"/>
      <c r="F3077" s="116"/>
      <c r="G3077" s="694"/>
      <c r="H3077" s="878"/>
      <c r="I3077" s="397"/>
      <c r="J3077" s="380"/>
      <c r="K3077" s="400" t="s">
        <v>495</v>
      </c>
      <c r="L3077" s="738"/>
      <c r="M3077" s="739"/>
      <c r="N3077" s="931"/>
      <c r="O3077" s="923"/>
      <c r="P3077" s="923"/>
      <c r="Q3077" s="641"/>
      <c r="R3077" s="537"/>
      <c r="S3077" s="537"/>
      <c r="T3077" s="537"/>
      <c r="U3077" s="537"/>
      <c r="V3077" s="537"/>
      <c r="W3077" s="531"/>
      <c r="X3077" s="141"/>
      <c r="Y3077" s="141"/>
      <c r="Z3077" s="552"/>
      <c r="AA3077" s="552"/>
      <c r="AB3077" s="531"/>
      <c r="AC3077" s="593"/>
      <c r="AD3077" s="923"/>
      <c r="AE3077" s="846"/>
      <c r="AF3077" s="931"/>
      <c r="AG3077" s="923"/>
      <c r="AH3077" s="923"/>
      <c r="AI3077" s="641"/>
      <c r="AJ3077" s="537"/>
      <c r="AK3077" s="537"/>
      <c r="AL3077" s="537"/>
      <c r="AM3077" s="537"/>
      <c r="AN3077" s="537"/>
      <c r="AO3077" s="531"/>
      <c r="AP3077" s="141"/>
      <c r="AQ3077" s="141"/>
      <c r="AR3077" s="552"/>
      <c r="AS3077" s="552"/>
      <c r="AT3077" s="531"/>
      <c r="AU3077" s="593"/>
      <c r="AV3077" s="923"/>
      <c r="AW3077" s="846"/>
      <c r="AX3077" s="115"/>
      <c r="AY3077" s="5"/>
      <c r="AZ3077" s="5"/>
      <c r="BA3077" s="335"/>
      <c r="BB3077" s="23"/>
      <c r="BC3077" s="5"/>
      <c r="BD3077" s="5"/>
      <c r="BE3077" s="335"/>
      <c r="BF3077" s="41"/>
      <c r="BG3077" s="826"/>
      <c r="BH3077" s="607"/>
      <c r="BI3077" s="41"/>
      <c r="BJ3077" s="41"/>
      <c r="BK3077" s="41"/>
      <c r="BL3077" s="41"/>
      <c r="BM3077" s="41"/>
      <c r="BN3077" s="41"/>
    </row>
    <row r="3078" spans="1:66" s="27" customFormat="1" ht="12.75" customHeight="1" x14ac:dyDescent="0.25">
      <c r="A3078" s="21"/>
      <c r="B3078" s="112"/>
      <c r="C3078" s="116"/>
      <c r="D3078" s="623"/>
      <c r="E3078" s="278"/>
      <c r="F3078" s="116"/>
      <c r="G3078" s="694"/>
      <c r="H3078" s="878"/>
      <c r="I3078" s="397"/>
      <c r="J3078" s="380"/>
      <c r="K3078" s="408"/>
      <c r="L3078" s="738"/>
      <c r="M3078" s="739"/>
      <c r="N3078" s="931"/>
      <c r="O3078" s="923"/>
      <c r="P3078" s="923"/>
      <c r="Q3078" s="641"/>
      <c r="R3078" s="537"/>
      <c r="S3078" s="537"/>
      <c r="T3078" s="537"/>
      <c r="U3078" s="537"/>
      <c r="V3078" s="537"/>
      <c r="W3078" s="531"/>
      <c r="X3078" s="141"/>
      <c r="Y3078" s="141"/>
      <c r="Z3078" s="552"/>
      <c r="AA3078" s="552"/>
      <c r="AB3078" s="531"/>
      <c r="AC3078" s="593"/>
      <c r="AD3078" s="923"/>
      <c r="AE3078" s="846"/>
      <c r="AF3078" s="931"/>
      <c r="AG3078" s="923"/>
      <c r="AH3078" s="923"/>
      <c r="AI3078" s="641"/>
      <c r="AJ3078" s="537"/>
      <c r="AK3078" s="537"/>
      <c r="AL3078" s="537"/>
      <c r="AM3078" s="537"/>
      <c r="AN3078" s="537"/>
      <c r="AO3078" s="531"/>
      <c r="AP3078" s="141"/>
      <c r="AQ3078" s="141"/>
      <c r="AR3078" s="552"/>
      <c r="AS3078" s="552"/>
      <c r="AT3078" s="531"/>
      <c r="AU3078" s="593"/>
      <c r="AV3078" s="923"/>
      <c r="AW3078" s="846"/>
      <c r="AX3078" s="115"/>
      <c r="AY3078" s="5"/>
      <c r="AZ3078" s="5"/>
      <c r="BA3078" s="335"/>
      <c r="BB3078" s="23"/>
      <c r="BC3078" s="5"/>
      <c r="BD3078" s="5"/>
      <c r="BE3078" s="335"/>
      <c r="BF3078" s="41"/>
      <c r="BG3078" s="826"/>
      <c r="BH3078" s="607"/>
      <c r="BI3078" s="40"/>
      <c r="BJ3078" s="40"/>
      <c r="BK3078" s="40"/>
      <c r="BL3078" s="40"/>
      <c r="BM3078" s="40"/>
      <c r="BN3078" s="40"/>
    </row>
    <row r="3079" spans="1:66" ht="45" customHeight="1" x14ac:dyDescent="0.25">
      <c r="A3079" s="222" t="s">
        <v>6114</v>
      </c>
      <c r="B3079" s="30">
        <v>9</v>
      </c>
      <c r="C3079" s="119" t="s">
        <v>60</v>
      </c>
      <c r="D3079" s="620">
        <v>1000</v>
      </c>
      <c r="F3079" s="117">
        <v>12</v>
      </c>
      <c r="G3079" s="694">
        <v>2</v>
      </c>
      <c r="H3079" s="878" t="str">
        <f t="shared" si="4642"/>
        <v>012</v>
      </c>
      <c r="I3079" s="397" t="s">
        <v>3260</v>
      </c>
      <c r="J3079" s="380" t="s">
        <v>1896</v>
      </c>
      <c r="K3079" s="494" t="s">
        <v>5688</v>
      </c>
      <c r="L3079" s="726">
        <v>200</v>
      </c>
      <c r="M3079" s="727">
        <v>200</v>
      </c>
      <c r="N3079" s="931"/>
      <c r="O3079" s="530">
        <f t="shared" ref="O3079:O3080" si="4670">IF(N3079&gt;L3079,"0 ",N3079-L3079)</f>
        <v>-200</v>
      </c>
      <c r="P3079" s="530" t="str">
        <f t="shared" ref="P3079:P3080" si="4671">IF(N3079&lt;L3079,"0 ",N3079-L3079)</f>
        <v xml:space="preserve">0 </v>
      </c>
      <c r="Q3079" s="646"/>
      <c r="R3079" s="536"/>
      <c r="S3079" s="536"/>
      <c r="T3079" s="536"/>
      <c r="U3079" s="536"/>
      <c r="V3079" s="536"/>
      <c r="W3079" s="683" t="str">
        <f t="shared" ref="W3079:W3080" si="4672">IF(SUM(Q3079:V3079)=X3079,"OK",SUM(Q3079:V3079)-X3079)</f>
        <v>OK</v>
      </c>
      <c r="X3079" s="141"/>
      <c r="Y3079" s="141"/>
      <c r="Z3079" s="552"/>
      <c r="AA3079" s="552"/>
      <c r="AB3079" s="683" t="str">
        <f t="shared" ref="AB3079:AB3080" si="4673">IF(SUM(Z3079:AA3079)=AC3079,"OK",SUM(Z3079:AA3079)-AC3079)</f>
        <v>OK</v>
      </c>
      <c r="AC3079" s="593"/>
      <c r="AD3079" s="530">
        <f t="shared" ref="AD3079:AD3080" si="4674">X3079+Y3079+AC3079</f>
        <v>0</v>
      </c>
      <c r="AE3079" s="842">
        <f t="shared" ref="AE3079:AE3080" si="4675">N3079+AD3079</f>
        <v>0</v>
      </c>
      <c r="AF3079" s="931"/>
      <c r="AG3079" s="530">
        <f t="shared" ref="AG3079:AG3080" si="4676">IF(AF3079&gt;M3079,"0 ",AF3079-M3079)</f>
        <v>-200</v>
      </c>
      <c r="AH3079" s="530" t="str">
        <f t="shared" ref="AH3079:AH3080" si="4677">IF(AF3079&lt;M3079,"0 ",AF3079-M3079)</f>
        <v xml:space="preserve">0 </v>
      </c>
      <c r="AI3079" s="641"/>
      <c r="AJ3079" s="537"/>
      <c r="AK3079" s="537"/>
      <c r="AL3079" s="537"/>
      <c r="AM3079" s="537"/>
      <c r="AN3079" s="537"/>
      <c r="AO3079" s="683" t="str">
        <f t="shared" ref="AO3079:AO3080" si="4678">IF(SUM(AI3079:AN3079)=AP3079,"OK",SUM(AI3079:AN3079)-AP3079)</f>
        <v>OK</v>
      </c>
      <c r="AP3079" s="141"/>
      <c r="AQ3079" s="141"/>
      <c r="AR3079" s="552"/>
      <c r="AS3079" s="552"/>
      <c r="AT3079" s="683" t="str">
        <f t="shared" ref="AT3079:AT3080" si="4679">IF(SUM(AR3079:AS3079)=AU3079,"OK",SUM(AR3079:AS3079)-AU3079)</f>
        <v>OK</v>
      </c>
      <c r="AU3079" s="593"/>
      <c r="AV3079" s="530">
        <f t="shared" ref="AV3079:AV3080" si="4680">AP3079+AQ3079+AU3079</f>
        <v>0</v>
      </c>
      <c r="AW3079" s="842">
        <f t="shared" ref="AW3079:AW3080" si="4681">AF3079+AV3079</f>
        <v>0</v>
      </c>
      <c r="AX3079" s="115">
        <f>L3079</f>
        <v>200</v>
      </c>
      <c r="AY3079" s="5">
        <f>AE3079</f>
        <v>0</v>
      </c>
      <c r="AZ3079" s="7">
        <f>AY3079-AX3079</f>
        <v>-200</v>
      </c>
      <c r="BA3079" s="335">
        <f>AZ3079/AX3079</f>
        <v>-1</v>
      </c>
      <c r="BB3079" s="23">
        <f>M3079</f>
        <v>200</v>
      </c>
      <c r="BC3079" s="5">
        <f>AW3079</f>
        <v>0</v>
      </c>
      <c r="BD3079" s="7">
        <f>BC3079-BB3079</f>
        <v>-200</v>
      </c>
      <c r="BE3079" s="335">
        <f>BD3079/BB3079</f>
        <v>-1</v>
      </c>
      <c r="BG3079" s="826" t="str">
        <f>RIGHT(LEFT(I3079,3),2)&amp;"."&amp;RIGHT(LEFT(I3079,5),2)</f>
        <v>41.40</v>
      </c>
      <c r="BH3079" s="607" t="b">
        <f>COUNTIF('Codes SEC'!$B$2:$B$250,Ministres!BG3079)&gt;0</f>
        <v>1</v>
      </c>
    </row>
    <row r="3080" spans="1:66" ht="35.1" customHeight="1" x14ac:dyDescent="0.25">
      <c r="A3080" s="222" t="s">
        <v>6114</v>
      </c>
      <c r="B3080" s="30">
        <v>9</v>
      </c>
      <c r="C3080" s="119" t="s">
        <v>60</v>
      </c>
      <c r="D3080" s="620">
        <v>1000</v>
      </c>
      <c r="F3080" s="117">
        <v>19</v>
      </c>
      <c r="G3080" s="694">
        <v>2</v>
      </c>
      <c r="H3080" s="878" t="str">
        <f t="shared" si="4642"/>
        <v>012</v>
      </c>
      <c r="I3080" s="397">
        <v>84140000</v>
      </c>
      <c r="J3080" s="380" t="s">
        <v>3998</v>
      </c>
      <c r="K3080" s="494" t="s">
        <v>6307</v>
      </c>
      <c r="L3080" s="726">
        <v>0</v>
      </c>
      <c r="M3080" s="727">
        <v>0</v>
      </c>
      <c r="N3080" s="931"/>
      <c r="O3080" s="530">
        <f t="shared" si="4670"/>
        <v>0</v>
      </c>
      <c r="P3080" s="530">
        <f t="shared" si="4671"/>
        <v>0</v>
      </c>
      <c r="Q3080" s="646"/>
      <c r="R3080" s="536"/>
      <c r="S3080" s="536"/>
      <c r="T3080" s="536"/>
      <c r="U3080" s="536"/>
      <c r="V3080" s="536"/>
      <c r="W3080" s="683" t="str">
        <f t="shared" si="4672"/>
        <v>OK</v>
      </c>
      <c r="X3080" s="141"/>
      <c r="Y3080" s="141"/>
      <c r="Z3080" s="552"/>
      <c r="AA3080" s="552"/>
      <c r="AB3080" s="683" t="str">
        <f t="shared" si="4673"/>
        <v>OK</v>
      </c>
      <c r="AC3080" s="593"/>
      <c r="AD3080" s="530">
        <f t="shared" si="4674"/>
        <v>0</v>
      </c>
      <c r="AE3080" s="842">
        <f t="shared" si="4675"/>
        <v>0</v>
      </c>
      <c r="AF3080" s="931"/>
      <c r="AG3080" s="530">
        <f t="shared" si="4676"/>
        <v>0</v>
      </c>
      <c r="AH3080" s="530">
        <f t="shared" si="4677"/>
        <v>0</v>
      </c>
      <c r="AI3080" s="641"/>
      <c r="AJ3080" s="537"/>
      <c r="AK3080" s="537"/>
      <c r="AL3080" s="537"/>
      <c r="AM3080" s="537"/>
      <c r="AN3080" s="537"/>
      <c r="AO3080" s="683" t="str">
        <f t="shared" si="4678"/>
        <v>OK</v>
      </c>
      <c r="AP3080" s="141"/>
      <c r="AQ3080" s="141"/>
      <c r="AR3080" s="552"/>
      <c r="AS3080" s="552"/>
      <c r="AT3080" s="683" t="str">
        <f t="shared" si="4679"/>
        <v>OK</v>
      </c>
      <c r="AU3080" s="593"/>
      <c r="AV3080" s="530">
        <f t="shared" si="4680"/>
        <v>0</v>
      </c>
      <c r="AW3080" s="842">
        <f t="shared" si="4681"/>
        <v>0</v>
      </c>
      <c r="AX3080" s="115">
        <f>L3080</f>
        <v>0</v>
      </c>
      <c r="AY3080" s="5">
        <f>AE3080</f>
        <v>0</v>
      </c>
      <c r="AZ3080" s="7">
        <f>AY3080-AX3080</f>
        <v>0</v>
      </c>
      <c r="BA3080" s="335" t="e">
        <f>AZ3080/AX3080</f>
        <v>#DIV/0!</v>
      </c>
      <c r="BB3080" s="23">
        <f>M3080</f>
        <v>0</v>
      </c>
      <c r="BC3080" s="5">
        <f>AW3080</f>
        <v>0</v>
      </c>
      <c r="BD3080" s="7">
        <f>BC3080-BB3080</f>
        <v>0</v>
      </c>
      <c r="BE3080" s="335" t="e">
        <f>BD3080/BB3080</f>
        <v>#DIV/0!</v>
      </c>
      <c r="BG3080" s="826" t="str">
        <f>RIGHT(LEFT(I3080,3),2)&amp;"."&amp;RIGHT(LEFT(I3080,5),2)</f>
        <v>41.40</v>
      </c>
      <c r="BH3080" s="607" t="b">
        <f>COUNTIF('Codes SEC'!$B$2:$B$250,Ministres!BG3080)&gt;0</f>
        <v>1</v>
      </c>
    </row>
    <row r="3081" spans="1:66" ht="12.75" customHeight="1" x14ac:dyDescent="0.25">
      <c r="A3081" s="227"/>
      <c r="B3081" s="209"/>
      <c r="C3081" s="253"/>
      <c r="D3081" s="625"/>
      <c r="E3081" s="280"/>
      <c r="F3081" s="253"/>
      <c r="G3081" s="695"/>
      <c r="H3081" s="886"/>
      <c r="I3081" s="403"/>
      <c r="J3081" s="381"/>
      <c r="K3081" s="514" t="s">
        <v>95</v>
      </c>
      <c r="L3081" s="318">
        <f t="shared" ref="L3081:P3081" si="4682">L3079+L3080</f>
        <v>200</v>
      </c>
      <c r="M3081" s="737">
        <f t="shared" si="4682"/>
        <v>200</v>
      </c>
      <c r="N3081" s="930">
        <f t="shared" si="4682"/>
        <v>0</v>
      </c>
      <c r="O3081" s="790">
        <f t="shared" si="4682"/>
        <v>-200</v>
      </c>
      <c r="P3081" s="790">
        <f t="shared" si="4682"/>
        <v>0</v>
      </c>
      <c r="Q3081" s="787">
        <f t="shared" ref="Q3081:BE3081" si="4683">Q3079+Q3080</f>
        <v>0</v>
      </c>
      <c r="R3081" s="648">
        <f t="shared" si="4683"/>
        <v>0</v>
      </c>
      <c r="S3081" s="648">
        <f t="shared" si="4683"/>
        <v>0</v>
      </c>
      <c r="T3081" s="648">
        <f t="shared" si="4683"/>
        <v>0</v>
      </c>
      <c r="U3081" s="648">
        <f t="shared" si="4683"/>
        <v>0</v>
      </c>
      <c r="V3081" s="648">
        <f t="shared" si="4683"/>
        <v>0</v>
      </c>
      <c r="W3081" s="790"/>
      <c r="X3081" s="649">
        <f t="shared" si="4683"/>
        <v>0</v>
      </c>
      <c r="Y3081" s="649">
        <f t="shared" si="4683"/>
        <v>0</v>
      </c>
      <c r="Z3081" s="648">
        <f t="shared" si="4683"/>
        <v>0</v>
      </c>
      <c r="AA3081" s="648">
        <f t="shared" si="4683"/>
        <v>0</v>
      </c>
      <c r="AB3081" s="790"/>
      <c r="AC3081" s="649">
        <f t="shared" si="4683"/>
        <v>0</v>
      </c>
      <c r="AD3081" s="790">
        <f>AD3079+AD3080</f>
        <v>0</v>
      </c>
      <c r="AE3081" s="843">
        <f>AE3079+AE3080</f>
        <v>0</v>
      </c>
      <c r="AF3081" s="930">
        <f t="shared" ref="AF3081:AH3081" si="4684">AF3079+AF3080</f>
        <v>0</v>
      </c>
      <c r="AG3081" s="790">
        <f t="shared" si="4684"/>
        <v>-200</v>
      </c>
      <c r="AH3081" s="790">
        <f t="shared" si="4684"/>
        <v>0</v>
      </c>
      <c r="AI3081" s="787">
        <f t="shared" si="4683"/>
        <v>0</v>
      </c>
      <c r="AJ3081" s="648">
        <f t="shared" si="4683"/>
        <v>0</v>
      </c>
      <c r="AK3081" s="648">
        <f t="shared" si="4683"/>
        <v>0</v>
      </c>
      <c r="AL3081" s="648">
        <f t="shared" si="4683"/>
        <v>0</v>
      </c>
      <c r="AM3081" s="648">
        <f t="shared" si="4683"/>
        <v>0</v>
      </c>
      <c r="AN3081" s="648">
        <f t="shared" si="4683"/>
        <v>0</v>
      </c>
      <c r="AO3081" s="790"/>
      <c r="AP3081" s="649">
        <f t="shared" si="4683"/>
        <v>0</v>
      </c>
      <c r="AQ3081" s="649">
        <f t="shared" si="4683"/>
        <v>0</v>
      </c>
      <c r="AR3081" s="648">
        <f t="shared" si="4683"/>
        <v>0</v>
      </c>
      <c r="AS3081" s="648">
        <f t="shared" si="4683"/>
        <v>0</v>
      </c>
      <c r="AT3081" s="790"/>
      <c r="AU3081" s="649">
        <f t="shared" si="4683"/>
        <v>0</v>
      </c>
      <c r="AV3081" s="790">
        <f>AV3079+AV3080</f>
        <v>0</v>
      </c>
      <c r="AW3081" s="843">
        <f>AW3079+AW3080</f>
        <v>0</v>
      </c>
      <c r="AX3081" s="336">
        <f t="shared" si="4683"/>
        <v>200</v>
      </c>
      <c r="AY3081" s="337">
        <f t="shared" si="4683"/>
        <v>0</v>
      </c>
      <c r="AZ3081" s="338">
        <f t="shared" si="4683"/>
        <v>-200</v>
      </c>
      <c r="BA3081" s="339" t="e">
        <f t="shared" si="4683"/>
        <v>#DIV/0!</v>
      </c>
      <c r="BB3081" s="322">
        <f t="shared" si="4683"/>
        <v>200</v>
      </c>
      <c r="BC3081" s="337">
        <f t="shared" si="4683"/>
        <v>0</v>
      </c>
      <c r="BD3081" s="338">
        <f t="shared" si="4683"/>
        <v>-200</v>
      </c>
      <c r="BE3081" s="339" t="e">
        <f t="shared" si="4683"/>
        <v>#DIV/0!</v>
      </c>
      <c r="BG3081" s="826"/>
      <c r="BH3081" s="607"/>
    </row>
    <row r="3082" spans="1:66" ht="12.75" customHeight="1" x14ac:dyDescent="0.25">
      <c r="A3082" s="226"/>
      <c r="B3082" s="207"/>
      <c r="C3082" s="254"/>
      <c r="D3082" s="300"/>
      <c r="E3082" s="276"/>
      <c r="F3082" s="300"/>
      <c r="G3082" s="696"/>
      <c r="H3082" s="887"/>
      <c r="I3082" s="444"/>
      <c r="J3082" s="393"/>
      <c r="K3082" s="404" t="s">
        <v>3639</v>
      </c>
      <c r="L3082" s="729">
        <f t="shared" ref="L3082:P3082" si="4685">L3081</f>
        <v>200</v>
      </c>
      <c r="M3082" s="730">
        <f t="shared" si="4685"/>
        <v>200</v>
      </c>
      <c r="N3082" s="844">
        <f t="shared" si="4685"/>
        <v>0</v>
      </c>
      <c r="O3082" s="665">
        <f t="shared" si="4685"/>
        <v>-200</v>
      </c>
      <c r="P3082" s="665">
        <f t="shared" si="4685"/>
        <v>0</v>
      </c>
      <c r="Q3082" s="638">
        <f t="shared" ref="Q3082:AA3082" si="4686">Q3081</f>
        <v>0</v>
      </c>
      <c r="R3082" s="130">
        <f t="shared" si="4686"/>
        <v>0</v>
      </c>
      <c r="S3082" s="130">
        <f t="shared" si="4686"/>
        <v>0</v>
      </c>
      <c r="T3082" s="130">
        <f t="shared" si="4686"/>
        <v>0</v>
      </c>
      <c r="U3082" s="130">
        <f t="shared" si="4686"/>
        <v>0</v>
      </c>
      <c r="V3082" s="130">
        <f t="shared" si="4686"/>
        <v>0</v>
      </c>
      <c r="W3082" s="665"/>
      <c r="X3082" s="130">
        <f t="shared" si="4686"/>
        <v>0</v>
      </c>
      <c r="Y3082" s="130">
        <f t="shared" si="4686"/>
        <v>0</v>
      </c>
      <c r="Z3082" s="130">
        <f t="shared" si="4686"/>
        <v>0</v>
      </c>
      <c r="AA3082" s="130">
        <f t="shared" si="4686"/>
        <v>0</v>
      </c>
      <c r="AB3082" s="665"/>
      <c r="AC3082" s="130">
        <f t="shared" ref="AC3082" si="4687">AC3081</f>
        <v>0</v>
      </c>
      <c r="AD3082" s="665">
        <f>AD3081</f>
        <v>0</v>
      </c>
      <c r="AE3082" s="845">
        <f>AE3081</f>
        <v>0</v>
      </c>
      <c r="AF3082" s="844">
        <f t="shared" ref="AF3082:AH3082" si="4688">AF3081</f>
        <v>0</v>
      </c>
      <c r="AG3082" s="665">
        <f t="shared" si="4688"/>
        <v>-200</v>
      </c>
      <c r="AH3082" s="665">
        <f t="shared" si="4688"/>
        <v>0</v>
      </c>
      <c r="AI3082" s="638">
        <f t="shared" ref="AI3082:AS3082" si="4689">AI3081</f>
        <v>0</v>
      </c>
      <c r="AJ3082" s="130">
        <f t="shared" si="4689"/>
        <v>0</v>
      </c>
      <c r="AK3082" s="130">
        <f t="shared" si="4689"/>
        <v>0</v>
      </c>
      <c r="AL3082" s="130">
        <f t="shared" si="4689"/>
        <v>0</v>
      </c>
      <c r="AM3082" s="130">
        <f t="shared" si="4689"/>
        <v>0</v>
      </c>
      <c r="AN3082" s="130">
        <f t="shared" si="4689"/>
        <v>0</v>
      </c>
      <c r="AO3082" s="665"/>
      <c r="AP3082" s="130">
        <f t="shared" si="4689"/>
        <v>0</v>
      </c>
      <c r="AQ3082" s="130">
        <f t="shared" si="4689"/>
        <v>0</v>
      </c>
      <c r="AR3082" s="130">
        <f t="shared" si="4689"/>
        <v>0</v>
      </c>
      <c r="AS3082" s="130">
        <f t="shared" si="4689"/>
        <v>0</v>
      </c>
      <c r="AT3082" s="665"/>
      <c r="AU3082" s="130">
        <f t="shared" ref="AU3082:BE3082" si="4690">AU3081</f>
        <v>0</v>
      </c>
      <c r="AV3082" s="665">
        <f t="shared" ref="AV3082" si="4691">AV3081</f>
        <v>0</v>
      </c>
      <c r="AW3082" s="845">
        <f t="shared" si="4690"/>
        <v>0</v>
      </c>
      <c r="AX3082" s="314">
        <f t="shared" si="4690"/>
        <v>200</v>
      </c>
      <c r="AY3082" s="131">
        <f t="shared" si="4690"/>
        <v>0</v>
      </c>
      <c r="AZ3082" s="132">
        <f t="shared" si="4690"/>
        <v>-200</v>
      </c>
      <c r="BA3082" s="340" t="e">
        <f t="shared" si="4690"/>
        <v>#DIV/0!</v>
      </c>
      <c r="BB3082" s="310">
        <f t="shared" si="4690"/>
        <v>200</v>
      </c>
      <c r="BC3082" s="131">
        <f t="shared" si="4690"/>
        <v>0</v>
      </c>
      <c r="BD3082" s="132">
        <f t="shared" si="4690"/>
        <v>-200</v>
      </c>
      <c r="BE3082" s="340" t="e">
        <f t="shared" si="4690"/>
        <v>#DIV/0!</v>
      </c>
      <c r="BG3082" s="826"/>
      <c r="BH3082" s="607"/>
    </row>
    <row r="3083" spans="1:66" ht="12.75" customHeight="1" x14ac:dyDescent="0.25">
      <c r="A3083" s="222"/>
      <c r="C3083" s="116"/>
      <c r="D3083" s="620"/>
      <c r="F3083" s="117"/>
      <c r="G3083" s="690"/>
      <c r="H3083" s="878"/>
      <c r="I3083" s="397"/>
      <c r="J3083" s="380"/>
      <c r="K3083" s="405" t="s">
        <v>208</v>
      </c>
      <c r="L3083" s="731">
        <v>0</v>
      </c>
      <c r="M3083" s="732">
        <v>0</v>
      </c>
      <c r="N3083" s="929">
        <v>0</v>
      </c>
      <c r="O3083" s="530">
        <v>0</v>
      </c>
      <c r="P3083" s="530">
        <v>0</v>
      </c>
      <c r="Q3083" s="641">
        <v>0</v>
      </c>
      <c r="R3083" s="537">
        <v>0</v>
      </c>
      <c r="S3083" s="537">
        <v>0</v>
      </c>
      <c r="T3083" s="537">
        <v>0</v>
      </c>
      <c r="U3083" s="537">
        <v>0</v>
      </c>
      <c r="V3083" s="537">
        <v>0</v>
      </c>
      <c r="W3083" s="530"/>
      <c r="X3083" s="142">
        <v>0</v>
      </c>
      <c r="Y3083" s="142">
        <v>0</v>
      </c>
      <c r="Z3083" s="537">
        <v>0</v>
      </c>
      <c r="AA3083" s="537">
        <v>0</v>
      </c>
      <c r="AB3083" s="530"/>
      <c r="AC3083" s="142">
        <v>0</v>
      </c>
      <c r="AD3083" s="530">
        <v>0</v>
      </c>
      <c r="AE3083" s="842">
        <v>0</v>
      </c>
      <c r="AF3083" s="929">
        <v>0</v>
      </c>
      <c r="AG3083" s="530">
        <v>0</v>
      </c>
      <c r="AH3083" s="530">
        <v>0</v>
      </c>
      <c r="AI3083" s="641">
        <v>0</v>
      </c>
      <c r="AJ3083" s="537">
        <v>0</v>
      </c>
      <c r="AK3083" s="537">
        <v>0</v>
      </c>
      <c r="AL3083" s="537">
        <v>0</v>
      </c>
      <c r="AM3083" s="537">
        <v>0</v>
      </c>
      <c r="AN3083" s="537">
        <v>0</v>
      </c>
      <c r="AO3083" s="530"/>
      <c r="AP3083" s="142">
        <v>0</v>
      </c>
      <c r="AQ3083" s="142">
        <v>0</v>
      </c>
      <c r="AR3083" s="537">
        <v>0</v>
      </c>
      <c r="AS3083" s="537">
        <v>0</v>
      </c>
      <c r="AT3083" s="530"/>
      <c r="AU3083" s="142">
        <v>0</v>
      </c>
      <c r="AV3083" s="530">
        <v>0</v>
      </c>
      <c r="AW3083" s="842">
        <v>0</v>
      </c>
      <c r="AX3083" s="115">
        <v>0</v>
      </c>
      <c r="AY3083" s="5">
        <v>0</v>
      </c>
      <c r="AZ3083" s="5">
        <v>0</v>
      </c>
      <c r="BA3083" s="335">
        <v>0</v>
      </c>
      <c r="BB3083" s="23">
        <v>0</v>
      </c>
      <c r="BC3083" s="5">
        <v>0</v>
      </c>
      <c r="BD3083" s="5">
        <v>0</v>
      </c>
      <c r="BE3083" s="335">
        <v>0</v>
      </c>
      <c r="BG3083" s="826"/>
      <c r="BH3083" s="607"/>
    </row>
    <row r="3084" spans="1:66" ht="12.75" customHeight="1" x14ac:dyDescent="0.25">
      <c r="A3084" s="21"/>
      <c r="B3084" s="112"/>
      <c r="C3084" s="116"/>
      <c r="D3084" s="623"/>
      <c r="E3084" s="278"/>
      <c r="F3084" s="116"/>
      <c r="G3084" s="694"/>
      <c r="H3084" s="878"/>
      <c r="I3084" s="397"/>
      <c r="J3084" s="380"/>
      <c r="K3084" s="405" t="s">
        <v>96</v>
      </c>
      <c r="L3084" s="738">
        <v>0</v>
      </c>
      <c r="M3084" s="739">
        <v>0</v>
      </c>
      <c r="N3084" s="929">
        <v>0</v>
      </c>
      <c r="O3084" s="530">
        <v>0</v>
      </c>
      <c r="P3084" s="530">
        <v>0</v>
      </c>
      <c r="Q3084" s="641">
        <v>0</v>
      </c>
      <c r="R3084" s="537">
        <v>0</v>
      </c>
      <c r="S3084" s="537">
        <v>0</v>
      </c>
      <c r="T3084" s="537">
        <v>0</v>
      </c>
      <c r="U3084" s="537">
        <v>0</v>
      </c>
      <c r="V3084" s="537">
        <v>0</v>
      </c>
      <c r="W3084" s="530"/>
      <c r="X3084" s="142">
        <v>0</v>
      </c>
      <c r="Y3084" s="142">
        <v>0</v>
      </c>
      <c r="Z3084" s="537">
        <v>0</v>
      </c>
      <c r="AA3084" s="537">
        <v>0</v>
      </c>
      <c r="AB3084" s="530"/>
      <c r="AC3084" s="142">
        <v>0</v>
      </c>
      <c r="AD3084" s="530">
        <v>0</v>
      </c>
      <c r="AE3084" s="842">
        <v>0</v>
      </c>
      <c r="AF3084" s="929">
        <v>0</v>
      </c>
      <c r="AG3084" s="530">
        <v>0</v>
      </c>
      <c r="AH3084" s="530">
        <v>0</v>
      </c>
      <c r="AI3084" s="641">
        <v>0</v>
      </c>
      <c r="AJ3084" s="537">
        <v>0</v>
      </c>
      <c r="AK3084" s="537">
        <v>0</v>
      </c>
      <c r="AL3084" s="537">
        <v>0</v>
      </c>
      <c r="AM3084" s="537">
        <v>0</v>
      </c>
      <c r="AN3084" s="537">
        <v>0</v>
      </c>
      <c r="AO3084" s="530"/>
      <c r="AP3084" s="142">
        <v>0</v>
      </c>
      <c r="AQ3084" s="142">
        <v>0</v>
      </c>
      <c r="AR3084" s="537">
        <v>0</v>
      </c>
      <c r="AS3084" s="537">
        <v>0</v>
      </c>
      <c r="AT3084" s="530"/>
      <c r="AU3084" s="142">
        <v>0</v>
      </c>
      <c r="AV3084" s="530">
        <v>0</v>
      </c>
      <c r="AW3084" s="842">
        <v>0</v>
      </c>
      <c r="AX3084" s="115">
        <v>0</v>
      </c>
      <c r="AY3084" s="5">
        <v>0</v>
      </c>
      <c r="AZ3084" s="5">
        <v>0</v>
      </c>
      <c r="BA3084" s="335">
        <v>0</v>
      </c>
      <c r="BB3084" s="23">
        <v>0</v>
      </c>
      <c r="BC3084" s="5">
        <v>0</v>
      </c>
      <c r="BD3084" s="5">
        <v>0</v>
      </c>
      <c r="BE3084" s="335">
        <v>0</v>
      </c>
      <c r="BG3084" s="826"/>
      <c r="BH3084" s="607"/>
    </row>
    <row r="3085" spans="1:66" ht="12.75" customHeight="1" x14ac:dyDescent="0.25">
      <c r="A3085" s="21"/>
      <c r="B3085" s="112"/>
      <c r="C3085" s="116"/>
      <c r="D3085" s="623"/>
      <c r="E3085" s="278"/>
      <c r="F3085" s="116"/>
      <c r="G3085" s="694"/>
      <c r="H3085" s="878"/>
      <c r="I3085" s="397"/>
      <c r="J3085" s="380"/>
      <c r="K3085" s="405" t="s">
        <v>209</v>
      </c>
      <c r="L3085" s="738">
        <v>0</v>
      </c>
      <c r="M3085" s="739">
        <v>0</v>
      </c>
      <c r="N3085" s="929">
        <v>0</v>
      </c>
      <c r="O3085" s="530">
        <v>0</v>
      </c>
      <c r="P3085" s="530">
        <v>0</v>
      </c>
      <c r="Q3085" s="641">
        <v>0</v>
      </c>
      <c r="R3085" s="537">
        <v>0</v>
      </c>
      <c r="S3085" s="537">
        <v>0</v>
      </c>
      <c r="T3085" s="537">
        <v>0</v>
      </c>
      <c r="U3085" s="537">
        <v>0</v>
      </c>
      <c r="V3085" s="537">
        <v>0</v>
      </c>
      <c r="W3085" s="530"/>
      <c r="X3085" s="142">
        <v>0</v>
      </c>
      <c r="Y3085" s="142">
        <v>0</v>
      </c>
      <c r="Z3085" s="537">
        <v>0</v>
      </c>
      <c r="AA3085" s="537">
        <v>0</v>
      </c>
      <c r="AB3085" s="530"/>
      <c r="AC3085" s="142">
        <v>0</v>
      </c>
      <c r="AD3085" s="530">
        <v>0</v>
      </c>
      <c r="AE3085" s="842">
        <v>0</v>
      </c>
      <c r="AF3085" s="929">
        <v>0</v>
      </c>
      <c r="AG3085" s="530">
        <v>0</v>
      </c>
      <c r="AH3085" s="530">
        <v>0</v>
      </c>
      <c r="AI3085" s="641">
        <v>0</v>
      </c>
      <c r="AJ3085" s="537">
        <v>0</v>
      </c>
      <c r="AK3085" s="537">
        <v>0</v>
      </c>
      <c r="AL3085" s="537">
        <v>0</v>
      </c>
      <c r="AM3085" s="537">
        <v>0</v>
      </c>
      <c r="AN3085" s="537">
        <v>0</v>
      </c>
      <c r="AO3085" s="530"/>
      <c r="AP3085" s="142">
        <v>0</v>
      </c>
      <c r="AQ3085" s="142">
        <v>0</v>
      </c>
      <c r="AR3085" s="537">
        <v>0</v>
      </c>
      <c r="AS3085" s="537">
        <v>0</v>
      </c>
      <c r="AT3085" s="530"/>
      <c r="AU3085" s="142">
        <v>0</v>
      </c>
      <c r="AV3085" s="530">
        <v>0</v>
      </c>
      <c r="AW3085" s="842">
        <v>0</v>
      </c>
      <c r="AX3085" s="115">
        <v>0</v>
      </c>
      <c r="AY3085" s="5">
        <v>0</v>
      </c>
      <c r="AZ3085" s="5">
        <v>0</v>
      </c>
      <c r="BA3085" s="335">
        <v>0</v>
      </c>
      <c r="BB3085" s="23">
        <v>0</v>
      </c>
      <c r="BC3085" s="5">
        <v>0</v>
      </c>
      <c r="BD3085" s="5">
        <v>0</v>
      </c>
      <c r="BE3085" s="335">
        <v>0</v>
      </c>
      <c r="BG3085" s="826"/>
      <c r="BH3085" s="607"/>
    </row>
    <row r="3086" spans="1:66" ht="12.75" customHeight="1" x14ac:dyDescent="0.25">
      <c r="A3086" s="21"/>
      <c r="B3086" s="112"/>
      <c r="C3086" s="116"/>
      <c r="D3086" s="623"/>
      <c r="E3086" s="278"/>
      <c r="F3086" s="116"/>
      <c r="G3086" s="694"/>
      <c r="H3086" s="878"/>
      <c r="I3086" s="397"/>
      <c r="J3086" s="380"/>
      <c r="K3086" s="405" t="s">
        <v>210</v>
      </c>
      <c r="L3086" s="738">
        <v>0</v>
      </c>
      <c r="M3086" s="739">
        <v>0</v>
      </c>
      <c r="N3086" s="929">
        <v>0</v>
      </c>
      <c r="O3086" s="530">
        <v>0</v>
      </c>
      <c r="P3086" s="530">
        <v>0</v>
      </c>
      <c r="Q3086" s="641">
        <v>0</v>
      </c>
      <c r="R3086" s="537">
        <v>0</v>
      </c>
      <c r="S3086" s="537">
        <v>0</v>
      </c>
      <c r="T3086" s="537">
        <v>0</v>
      </c>
      <c r="U3086" s="537">
        <v>0</v>
      </c>
      <c r="V3086" s="537">
        <v>0</v>
      </c>
      <c r="W3086" s="530"/>
      <c r="X3086" s="142">
        <v>0</v>
      </c>
      <c r="Y3086" s="142">
        <v>0</v>
      </c>
      <c r="Z3086" s="537">
        <v>0</v>
      </c>
      <c r="AA3086" s="537">
        <v>0</v>
      </c>
      <c r="AB3086" s="530"/>
      <c r="AC3086" s="142">
        <v>0</v>
      </c>
      <c r="AD3086" s="530">
        <v>0</v>
      </c>
      <c r="AE3086" s="842">
        <v>0</v>
      </c>
      <c r="AF3086" s="929">
        <v>0</v>
      </c>
      <c r="AG3086" s="530">
        <v>0</v>
      </c>
      <c r="AH3086" s="530">
        <v>0</v>
      </c>
      <c r="AI3086" s="641">
        <v>0</v>
      </c>
      <c r="AJ3086" s="537">
        <v>0</v>
      </c>
      <c r="AK3086" s="537">
        <v>0</v>
      </c>
      <c r="AL3086" s="537">
        <v>0</v>
      </c>
      <c r="AM3086" s="537">
        <v>0</v>
      </c>
      <c r="AN3086" s="537">
        <v>0</v>
      </c>
      <c r="AO3086" s="530"/>
      <c r="AP3086" s="142">
        <v>0</v>
      </c>
      <c r="AQ3086" s="142">
        <v>0</v>
      </c>
      <c r="AR3086" s="537">
        <v>0</v>
      </c>
      <c r="AS3086" s="537">
        <v>0</v>
      </c>
      <c r="AT3086" s="530"/>
      <c r="AU3086" s="142">
        <v>0</v>
      </c>
      <c r="AV3086" s="530">
        <v>0</v>
      </c>
      <c r="AW3086" s="842">
        <v>0</v>
      </c>
      <c r="AX3086" s="115">
        <v>0</v>
      </c>
      <c r="AY3086" s="5">
        <v>0</v>
      </c>
      <c r="AZ3086" s="5">
        <v>0</v>
      </c>
      <c r="BA3086" s="335">
        <v>0</v>
      </c>
      <c r="BB3086" s="23">
        <v>0</v>
      </c>
      <c r="BC3086" s="5">
        <v>0</v>
      </c>
      <c r="BD3086" s="5">
        <v>0</v>
      </c>
      <c r="BE3086" s="335">
        <v>0</v>
      </c>
      <c r="BG3086" s="826"/>
      <c r="BH3086" s="607"/>
    </row>
    <row r="3087" spans="1:66" ht="12.75" customHeight="1" x14ac:dyDescent="0.25">
      <c r="A3087" s="21"/>
      <c r="B3087" s="112"/>
      <c r="C3087" s="116"/>
      <c r="D3087" s="623"/>
      <c r="E3087" s="278"/>
      <c r="F3087" s="116"/>
      <c r="G3087" s="694"/>
      <c r="H3087" s="878"/>
      <c r="I3087" s="397"/>
      <c r="J3087" s="380"/>
      <c r="K3087" s="406" t="s">
        <v>53</v>
      </c>
      <c r="L3087" s="738">
        <v>0</v>
      </c>
      <c r="M3087" s="739">
        <v>0</v>
      </c>
      <c r="N3087" s="929">
        <v>0</v>
      </c>
      <c r="O3087" s="530">
        <v>0</v>
      </c>
      <c r="P3087" s="530">
        <v>0</v>
      </c>
      <c r="Q3087" s="641">
        <v>0</v>
      </c>
      <c r="R3087" s="537">
        <v>0</v>
      </c>
      <c r="S3087" s="537">
        <v>0</v>
      </c>
      <c r="T3087" s="537">
        <v>0</v>
      </c>
      <c r="U3087" s="537">
        <v>0</v>
      </c>
      <c r="V3087" s="537">
        <v>0</v>
      </c>
      <c r="W3087" s="530"/>
      <c r="X3087" s="142">
        <v>0</v>
      </c>
      <c r="Y3087" s="142">
        <v>0</v>
      </c>
      <c r="Z3087" s="537">
        <v>0</v>
      </c>
      <c r="AA3087" s="537">
        <v>0</v>
      </c>
      <c r="AB3087" s="530"/>
      <c r="AC3087" s="142">
        <v>0</v>
      </c>
      <c r="AD3087" s="530">
        <v>0</v>
      </c>
      <c r="AE3087" s="842">
        <v>0</v>
      </c>
      <c r="AF3087" s="929">
        <v>0</v>
      </c>
      <c r="AG3087" s="530">
        <v>0</v>
      </c>
      <c r="AH3087" s="530">
        <v>0</v>
      </c>
      <c r="AI3087" s="641">
        <v>0</v>
      </c>
      <c r="AJ3087" s="537">
        <v>0</v>
      </c>
      <c r="AK3087" s="537">
        <v>0</v>
      </c>
      <c r="AL3087" s="537">
        <v>0</v>
      </c>
      <c r="AM3087" s="537">
        <v>0</v>
      </c>
      <c r="AN3087" s="537">
        <v>0</v>
      </c>
      <c r="AO3087" s="530"/>
      <c r="AP3087" s="142">
        <v>0</v>
      </c>
      <c r="AQ3087" s="142">
        <v>0</v>
      </c>
      <c r="AR3087" s="537">
        <v>0</v>
      </c>
      <c r="AS3087" s="537">
        <v>0</v>
      </c>
      <c r="AT3087" s="530"/>
      <c r="AU3087" s="142">
        <v>0</v>
      </c>
      <c r="AV3087" s="530">
        <v>0</v>
      </c>
      <c r="AW3087" s="842">
        <v>0</v>
      </c>
      <c r="AX3087" s="115">
        <v>0</v>
      </c>
      <c r="AY3087" s="5">
        <v>0</v>
      </c>
      <c r="AZ3087" s="5">
        <v>0</v>
      </c>
      <c r="BA3087" s="335">
        <v>0</v>
      </c>
      <c r="BB3087" s="23">
        <v>0</v>
      </c>
      <c r="BC3087" s="5">
        <v>0</v>
      </c>
      <c r="BD3087" s="5">
        <v>0</v>
      </c>
      <c r="BE3087" s="335">
        <v>0</v>
      </c>
      <c r="BG3087" s="826"/>
      <c r="BH3087" s="607"/>
    </row>
    <row r="3088" spans="1:66" ht="12.75" customHeight="1" x14ac:dyDescent="0.25">
      <c r="A3088" s="222"/>
      <c r="C3088" s="116"/>
      <c r="D3088" s="620"/>
      <c r="F3088" s="117"/>
      <c r="G3088" s="694"/>
      <c r="H3088" s="878"/>
      <c r="I3088" s="397"/>
      <c r="J3088" s="380"/>
      <c r="K3088" s="406"/>
      <c r="L3088" s="738"/>
      <c r="M3088" s="739"/>
      <c r="N3088" s="929"/>
      <c r="O3088" s="530"/>
      <c r="P3088" s="530"/>
      <c r="Q3088" s="641"/>
      <c r="R3088" s="537"/>
      <c r="S3088" s="537"/>
      <c r="T3088" s="537"/>
      <c r="U3088" s="537"/>
      <c r="V3088" s="537"/>
      <c r="W3088" s="531"/>
      <c r="X3088" s="140"/>
      <c r="Y3088" s="140"/>
      <c r="Z3088" s="551"/>
      <c r="AA3088" s="551"/>
      <c r="AB3088" s="531"/>
      <c r="AC3088" s="142"/>
      <c r="AD3088" s="530"/>
      <c r="AE3088" s="842"/>
      <c r="AF3088" s="929"/>
      <c r="AG3088" s="530"/>
      <c r="AH3088" s="530"/>
      <c r="AI3088" s="641"/>
      <c r="AJ3088" s="537"/>
      <c r="AK3088" s="537"/>
      <c r="AL3088" s="537"/>
      <c r="AM3088" s="537"/>
      <c r="AN3088" s="537"/>
      <c r="AO3088" s="531"/>
      <c r="AP3088" s="140"/>
      <c r="AQ3088" s="140"/>
      <c r="AR3088" s="551"/>
      <c r="AS3088" s="551"/>
      <c r="AT3088" s="531"/>
      <c r="AU3088" s="142"/>
      <c r="AV3088" s="530"/>
      <c r="AW3088" s="842"/>
      <c r="AX3088" s="115"/>
      <c r="AY3088" s="5"/>
      <c r="AZ3088" s="5"/>
      <c r="BA3088" s="335"/>
      <c r="BC3088" s="5"/>
      <c r="BD3088" s="5"/>
      <c r="BE3088" s="335"/>
      <c r="BG3088" s="826"/>
      <c r="BH3088" s="607"/>
    </row>
    <row r="3089" spans="1:66" ht="12.75" customHeight="1" x14ac:dyDescent="0.25">
      <c r="A3089" s="222"/>
      <c r="C3089" s="116"/>
      <c r="D3089" s="620"/>
      <c r="F3089" s="117"/>
      <c r="G3089" s="694"/>
      <c r="H3089" s="878"/>
      <c r="I3089" s="397"/>
      <c r="J3089" s="380"/>
      <c r="K3089" s="408"/>
      <c r="L3089" s="738"/>
      <c r="M3089" s="739"/>
      <c r="N3089" s="931"/>
      <c r="O3089" s="923"/>
      <c r="P3089" s="923"/>
      <c r="Q3089" s="641"/>
      <c r="R3089" s="537"/>
      <c r="S3089" s="537"/>
      <c r="T3089" s="537"/>
      <c r="U3089" s="537"/>
      <c r="V3089" s="537"/>
      <c r="W3089" s="531"/>
      <c r="X3089" s="141"/>
      <c r="Y3089" s="141"/>
      <c r="Z3089" s="552"/>
      <c r="AA3089" s="552"/>
      <c r="AB3089" s="531"/>
      <c r="AC3089" s="593"/>
      <c r="AD3089" s="923"/>
      <c r="AE3089" s="846"/>
      <c r="AF3089" s="931"/>
      <c r="AG3089" s="923"/>
      <c r="AH3089" s="923"/>
      <c r="AI3089" s="641"/>
      <c r="AJ3089" s="537"/>
      <c r="AK3089" s="537"/>
      <c r="AL3089" s="537"/>
      <c r="AM3089" s="537"/>
      <c r="AN3089" s="537"/>
      <c r="AO3089" s="531"/>
      <c r="AP3089" s="141"/>
      <c r="AQ3089" s="141"/>
      <c r="AR3089" s="552"/>
      <c r="AS3089" s="552"/>
      <c r="AT3089" s="531"/>
      <c r="AU3089" s="593"/>
      <c r="AV3089" s="923"/>
      <c r="AW3089" s="846"/>
      <c r="AX3089" s="115"/>
      <c r="AY3089" s="5"/>
      <c r="AZ3089" s="5"/>
      <c r="BA3089" s="335"/>
      <c r="BC3089" s="5"/>
      <c r="BD3089" s="5"/>
      <c r="BE3089" s="335"/>
      <c r="BG3089" s="826"/>
      <c r="BH3089" s="607"/>
    </row>
    <row r="3090" spans="1:66" x14ac:dyDescent="0.25">
      <c r="A3090" s="222"/>
      <c r="C3090" s="119"/>
      <c r="D3090" s="620"/>
      <c r="F3090" s="117"/>
      <c r="G3090" s="694"/>
      <c r="H3090" s="878"/>
      <c r="I3090" s="397"/>
      <c r="J3090" s="380"/>
      <c r="K3090" s="400" t="s">
        <v>6561</v>
      </c>
      <c r="L3090" s="731"/>
      <c r="M3090" s="732"/>
      <c r="N3090" s="931"/>
      <c r="O3090" s="923"/>
      <c r="P3090" s="923"/>
      <c r="Q3090" s="641"/>
      <c r="R3090" s="537"/>
      <c r="S3090" s="537"/>
      <c r="T3090" s="537"/>
      <c r="U3090" s="537"/>
      <c r="V3090" s="537"/>
      <c r="W3090" s="531"/>
      <c r="X3090" s="141"/>
      <c r="Y3090" s="141"/>
      <c r="Z3090" s="552"/>
      <c r="AA3090" s="552"/>
      <c r="AB3090" s="531"/>
      <c r="AC3090" s="593"/>
      <c r="AD3090" s="923"/>
      <c r="AE3090" s="846"/>
      <c r="AF3090" s="931"/>
      <c r="AG3090" s="923"/>
      <c r="AH3090" s="923"/>
      <c r="AI3090" s="641"/>
      <c r="AJ3090" s="537"/>
      <c r="AK3090" s="537"/>
      <c r="AL3090" s="537"/>
      <c r="AM3090" s="537"/>
      <c r="AN3090" s="537"/>
      <c r="AO3090" s="531"/>
      <c r="AP3090" s="141"/>
      <c r="AQ3090" s="141"/>
      <c r="AR3090" s="552"/>
      <c r="AS3090" s="552"/>
      <c r="AT3090" s="531"/>
      <c r="AU3090" s="593"/>
      <c r="AV3090" s="923"/>
      <c r="AW3090" s="846"/>
      <c r="AX3090" s="115"/>
      <c r="AY3090" s="5"/>
      <c r="AZ3090" s="5"/>
      <c r="BA3090" s="335"/>
      <c r="BC3090" s="5"/>
      <c r="BD3090" s="5"/>
      <c r="BE3090" s="335"/>
      <c r="BG3090" s="826"/>
      <c r="BH3090" s="607"/>
    </row>
    <row r="3091" spans="1:66" x14ac:dyDescent="0.25">
      <c r="A3091" s="222"/>
      <c r="C3091" s="119"/>
      <c r="D3091" s="620"/>
      <c r="F3091" s="117"/>
      <c r="G3091" s="694"/>
      <c r="H3091" s="878"/>
      <c r="I3091" s="397"/>
      <c r="J3091" s="380"/>
      <c r="K3091" s="400" t="s">
        <v>149</v>
      </c>
      <c r="L3091" s="731"/>
      <c r="M3091" s="732"/>
      <c r="N3091" s="931"/>
      <c r="O3091" s="923"/>
      <c r="P3091" s="923"/>
      <c r="Q3091" s="641"/>
      <c r="R3091" s="537"/>
      <c r="S3091" s="537"/>
      <c r="T3091" s="537"/>
      <c r="U3091" s="537"/>
      <c r="V3091" s="537"/>
      <c r="W3091" s="531"/>
      <c r="X3091" s="141"/>
      <c r="Y3091" s="141"/>
      <c r="Z3091" s="552"/>
      <c r="AA3091" s="552"/>
      <c r="AB3091" s="531"/>
      <c r="AC3091" s="593"/>
      <c r="AD3091" s="923"/>
      <c r="AE3091" s="846"/>
      <c r="AF3091" s="931"/>
      <c r="AG3091" s="923"/>
      <c r="AH3091" s="923"/>
      <c r="AI3091" s="641"/>
      <c r="AJ3091" s="537"/>
      <c r="AK3091" s="537"/>
      <c r="AL3091" s="537"/>
      <c r="AM3091" s="537"/>
      <c r="AN3091" s="537"/>
      <c r="AO3091" s="531"/>
      <c r="AP3091" s="141"/>
      <c r="AQ3091" s="141"/>
      <c r="AR3091" s="552"/>
      <c r="AS3091" s="552"/>
      <c r="AT3091" s="531"/>
      <c r="AU3091" s="593"/>
      <c r="AV3091" s="923"/>
      <c r="AW3091" s="846"/>
      <c r="AX3091" s="115"/>
      <c r="AY3091" s="5"/>
      <c r="AZ3091" s="5"/>
      <c r="BA3091" s="335"/>
      <c r="BC3091" s="5"/>
      <c r="BD3091" s="5"/>
      <c r="BE3091" s="335"/>
      <c r="BG3091" s="826"/>
      <c r="BH3091" s="607"/>
    </row>
    <row r="3092" spans="1:66" x14ac:dyDescent="0.25">
      <c r="A3092" s="222"/>
      <c r="C3092" s="119"/>
      <c r="D3092" s="620"/>
      <c r="F3092" s="117"/>
      <c r="G3092" s="694"/>
      <c r="H3092" s="878"/>
      <c r="I3092" s="397"/>
      <c r="J3092" s="380"/>
      <c r="K3092" s="420"/>
      <c r="L3092" s="731"/>
      <c r="M3092" s="732"/>
      <c r="N3092" s="931"/>
      <c r="O3092" s="923"/>
      <c r="P3092" s="923"/>
      <c r="Q3092" s="641"/>
      <c r="R3092" s="537"/>
      <c r="S3092" s="537"/>
      <c r="T3092" s="537"/>
      <c r="U3092" s="537"/>
      <c r="V3092" s="537"/>
      <c r="W3092" s="531"/>
      <c r="X3092" s="141"/>
      <c r="Y3092" s="141"/>
      <c r="Z3092" s="552"/>
      <c r="AA3092" s="552"/>
      <c r="AB3092" s="531"/>
      <c r="AC3092" s="593"/>
      <c r="AD3092" s="923"/>
      <c r="AE3092" s="846"/>
      <c r="AF3092" s="931"/>
      <c r="AG3092" s="923"/>
      <c r="AH3092" s="923"/>
      <c r="AI3092" s="641"/>
      <c r="AJ3092" s="537"/>
      <c r="AK3092" s="537"/>
      <c r="AL3092" s="537"/>
      <c r="AM3092" s="537"/>
      <c r="AN3092" s="537"/>
      <c r="AO3092" s="531"/>
      <c r="AP3092" s="141"/>
      <c r="AQ3092" s="141"/>
      <c r="AR3092" s="552"/>
      <c r="AS3092" s="552"/>
      <c r="AT3092" s="531"/>
      <c r="AU3092" s="593"/>
      <c r="AV3092" s="923"/>
      <c r="AW3092" s="846"/>
      <c r="AX3092" s="115"/>
      <c r="AY3092" s="5"/>
      <c r="AZ3092" s="5"/>
      <c r="BA3092" s="335"/>
      <c r="BC3092" s="5"/>
      <c r="BD3092" s="5"/>
      <c r="BE3092" s="335"/>
      <c r="BG3092" s="826"/>
      <c r="BH3092" s="607"/>
    </row>
    <row r="3093" spans="1:66" s="203" customFormat="1" ht="35.1" customHeight="1" x14ac:dyDescent="0.25">
      <c r="A3093" s="21" t="s">
        <v>6114</v>
      </c>
      <c r="B3093" s="112" t="s">
        <v>5018</v>
      </c>
      <c r="C3093" s="116" t="s">
        <v>149</v>
      </c>
      <c r="D3093" s="620">
        <v>1000</v>
      </c>
      <c r="E3093" s="278"/>
      <c r="F3093" s="116">
        <v>12</v>
      </c>
      <c r="G3093" s="694">
        <v>1</v>
      </c>
      <c r="H3093" s="878" t="str">
        <f t="shared" si="4642"/>
        <v>022</v>
      </c>
      <c r="I3093" s="397">
        <v>83300000</v>
      </c>
      <c r="J3093" s="380" t="s">
        <v>4795</v>
      </c>
      <c r="K3093" s="408" t="s">
        <v>4796</v>
      </c>
      <c r="L3093" s="733">
        <v>0</v>
      </c>
      <c r="M3093" s="734">
        <v>0</v>
      </c>
      <c r="N3093" s="931"/>
      <c r="O3093" s="530">
        <f t="shared" ref="O3093:O3096" si="4692">IF(N3093&gt;L3093,"0 ",N3093-L3093)</f>
        <v>0</v>
      </c>
      <c r="P3093" s="530">
        <f t="shared" ref="P3093:P3096" si="4693">IF(N3093&lt;L3093,"0 ",N3093-L3093)</f>
        <v>0</v>
      </c>
      <c r="Q3093" s="646"/>
      <c r="R3093" s="536"/>
      <c r="S3093" s="536"/>
      <c r="T3093" s="536"/>
      <c r="U3093" s="536"/>
      <c r="V3093" s="536"/>
      <c r="W3093" s="683" t="str">
        <f t="shared" ref="W3093:W3096" si="4694">IF(SUM(Q3093:V3093)=X3093,"OK",SUM(Q3093:V3093)-X3093)</f>
        <v>OK</v>
      </c>
      <c r="X3093" s="141"/>
      <c r="Y3093" s="141"/>
      <c r="Z3093" s="552"/>
      <c r="AA3093" s="552"/>
      <c r="AB3093" s="683" t="str">
        <f t="shared" ref="AB3093:AB3096" si="4695">IF(SUM(Z3093:AA3093)=AC3093,"OK",SUM(Z3093:AA3093)-AC3093)</f>
        <v>OK</v>
      </c>
      <c r="AC3093" s="593"/>
      <c r="AD3093" s="530">
        <f t="shared" ref="AD3093:AD3096" si="4696">X3093+Y3093+AC3093</f>
        <v>0</v>
      </c>
      <c r="AE3093" s="842">
        <f t="shared" ref="AE3093:AE3096" si="4697">N3093+AD3093</f>
        <v>0</v>
      </c>
      <c r="AF3093" s="931"/>
      <c r="AG3093" s="530">
        <f t="shared" ref="AG3093:AG3096" si="4698">IF(AF3093&gt;M3093,"0 ",AF3093-M3093)</f>
        <v>0</v>
      </c>
      <c r="AH3093" s="530">
        <f t="shared" ref="AH3093:AH3096" si="4699">IF(AF3093&lt;M3093,"0 ",AF3093-M3093)</f>
        <v>0</v>
      </c>
      <c r="AI3093" s="641"/>
      <c r="AJ3093" s="537"/>
      <c r="AK3093" s="537"/>
      <c r="AL3093" s="537"/>
      <c r="AM3093" s="537"/>
      <c r="AN3093" s="537"/>
      <c r="AO3093" s="683" t="str">
        <f t="shared" ref="AO3093:AO3096" si="4700">IF(SUM(AI3093:AN3093)=AP3093,"OK",SUM(AI3093:AN3093)-AP3093)</f>
        <v>OK</v>
      </c>
      <c r="AP3093" s="141"/>
      <c r="AQ3093" s="141"/>
      <c r="AR3093" s="552"/>
      <c r="AS3093" s="552"/>
      <c r="AT3093" s="683" t="str">
        <f t="shared" ref="AT3093:AT3096" si="4701">IF(SUM(AR3093:AS3093)=AU3093,"OK",SUM(AR3093:AS3093)-AU3093)</f>
        <v>OK</v>
      </c>
      <c r="AU3093" s="593"/>
      <c r="AV3093" s="530">
        <f t="shared" ref="AV3093:AV3096" si="4702">AP3093+AQ3093+AU3093</f>
        <v>0</v>
      </c>
      <c r="AW3093" s="842">
        <f t="shared" ref="AW3093:AW3096" si="4703">AF3093+AV3093</f>
        <v>0</v>
      </c>
      <c r="AX3093" s="115">
        <f>L3093</f>
        <v>0</v>
      </c>
      <c r="AY3093" s="5">
        <f>AE3093</f>
        <v>0</v>
      </c>
      <c r="AZ3093" s="7">
        <f>AY3093-AX3093</f>
        <v>0</v>
      </c>
      <c r="BA3093" s="335" t="e">
        <f>AZ3093/AX3093</f>
        <v>#DIV/0!</v>
      </c>
      <c r="BB3093" s="23">
        <f>M3093</f>
        <v>0</v>
      </c>
      <c r="BC3093" s="5">
        <f>AW3093</f>
        <v>0</v>
      </c>
      <c r="BD3093" s="7">
        <f>BC3093-BB3093</f>
        <v>0</v>
      </c>
      <c r="BE3093" s="335" t="e">
        <f>BD3093/BB3093</f>
        <v>#DIV/0!</v>
      </c>
      <c r="BF3093" s="667"/>
      <c r="BG3093" s="826" t="str">
        <f>RIGHT(LEFT(I3093,3),2)&amp;"."&amp;RIGHT(LEFT(I3093,5),2)</f>
        <v>33.00</v>
      </c>
      <c r="BH3093" s="668" t="b">
        <f>COUNTIF('Codes SEC'!$B$2:$B$250,Ministres!BG3093)&gt;0</f>
        <v>1</v>
      </c>
      <c r="BI3093" s="667"/>
      <c r="BJ3093" s="667"/>
      <c r="BK3093" s="667"/>
      <c r="BL3093" s="667"/>
      <c r="BM3093" s="667"/>
      <c r="BN3093" s="667"/>
    </row>
    <row r="3094" spans="1:66" ht="35.1" customHeight="1" x14ac:dyDescent="0.25">
      <c r="A3094" s="190" t="s">
        <v>6114</v>
      </c>
      <c r="B3094" s="210">
        <v>10</v>
      </c>
      <c r="C3094" s="120" t="s">
        <v>149</v>
      </c>
      <c r="D3094" s="620">
        <v>1000</v>
      </c>
      <c r="E3094" s="279"/>
      <c r="F3094" s="120">
        <v>5</v>
      </c>
      <c r="G3094" s="697">
        <v>2</v>
      </c>
      <c r="H3094" s="890" t="str">
        <f t="shared" si="4642"/>
        <v>022</v>
      </c>
      <c r="I3094" s="397" t="s">
        <v>3260</v>
      </c>
      <c r="J3094" s="380" t="s">
        <v>1943</v>
      </c>
      <c r="K3094" s="423" t="s">
        <v>1844</v>
      </c>
      <c r="L3094" s="733">
        <v>0</v>
      </c>
      <c r="M3094" s="734">
        <v>0</v>
      </c>
      <c r="N3094" s="929"/>
      <c r="O3094" s="530">
        <f t="shared" si="4692"/>
        <v>0</v>
      </c>
      <c r="P3094" s="530">
        <f t="shared" si="4693"/>
        <v>0</v>
      </c>
      <c r="Q3094" s="646"/>
      <c r="R3094" s="536"/>
      <c r="S3094" s="536"/>
      <c r="T3094" s="536"/>
      <c r="U3094" s="536"/>
      <c r="V3094" s="536"/>
      <c r="W3094" s="683" t="str">
        <f t="shared" si="4694"/>
        <v>OK</v>
      </c>
      <c r="X3094" s="141"/>
      <c r="Y3094" s="140"/>
      <c r="Z3094" s="551"/>
      <c r="AA3094" s="551"/>
      <c r="AB3094" s="683" t="str">
        <f t="shared" si="4695"/>
        <v>OK</v>
      </c>
      <c r="AC3094" s="142"/>
      <c r="AD3094" s="530">
        <f t="shared" si="4696"/>
        <v>0</v>
      </c>
      <c r="AE3094" s="842">
        <f t="shared" si="4697"/>
        <v>0</v>
      </c>
      <c r="AF3094" s="929"/>
      <c r="AG3094" s="530">
        <f t="shared" si="4698"/>
        <v>0</v>
      </c>
      <c r="AH3094" s="530">
        <f t="shared" si="4699"/>
        <v>0</v>
      </c>
      <c r="AI3094" s="641"/>
      <c r="AJ3094" s="537"/>
      <c r="AK3094" s="537"/>
      <c r="AL3094" s="537"/>
      <c r="AM3094" s="537"/>
      <c r="AN3094" s="537"/>
      <c r="AO3094" s="683" t="str">
        <f t="shared" si="4700"/>
        <v>OK</v>
      </c>
      <c r="AP3094" s="141"/>
      <c r="AQ3094" s="140"/>
      <c r="AR3094" s="551"/>
      <c r="AS3094" s="551"/>
      <c r="AT3094" s="683" t="str">
        <f t="shared" si="4701"/>
        <v>OK</v>
      </c>
      <c r="AU3094" s="142"/>
      <c r="AV3094" s="530">
        <f t="shared" si="4702"/>
        <v>0</v>
      </c>
      <c r="AW3094" s="842">
        <f t="shared" si="4703"/>
        <v>0</v>
      </c>
      <c r="AX3094" s="115">
        <f>L3094</f>
        <v>0</v>
      </c>
      <c r="AY3094" s="5">
        <f>AE3094</f>
        <v>0</v>
      </c>
      <c r="AZ3094" s="7">
        <f>AY3094-AX3094</f>
        <v>0</v>
      </c>
      <c r="BA3094" s="335" t="e">
        <f>AZ3094/AX3094</f>
        <v>#DIV/0!</v>
      </c>
      <c r="BB3094" s="23">
        <f>M3094</f>
        <v>0</v>
      </c>
      <c r="BC3094" s="5">
        <f>AW3094</f>
        <v>0</v>
      </c>
      <c r="BD3094" s="7">
        <f>BC3094-BB3094</f>
        <v>0</v>
      </c>
      <c r="BE3094" s="335" t="e">
        <f>BD3094/BB3094</f>
        <v>#DIV/0!</v>
      </c>
      <c r="BG3094" s="826" t="str">
        <f>RIGHT(LEFT(I3094,3),2)&amp;"."&amp;RIGHT(LEFT(I3094,5),2)</f>
        <v>41.40</v>
      </c>
      <c r="BH3094" s="607" t="b">
        <f>COUNTIF('Codes SEC'!$B$2:$B$250,Ministres!BG3094)&gt;0</f>
        <v>1</v>
      </c>
    </row>
    <row r="3095" spans="1:66" ht="35.1" customHeight="1" x14ac:dyDescent="0.25">
      <c r="A3095" s="190" t="s">
        <v>6114</v>
      </c>
      <c r="B3095" s="583" t="s">
        <v>5018</v>
      </c>
      <c r="C3095" s="120" t="s">
        <v>149</v>
      </c>
      <c r="D3095" s="622">
        <v>1000</v>
      </c>
      <c r="E3095" s="584"/>
      <c r="F3095" s="120">
        <v>12</v>
      </c>
      <c r="G3095" s="699">
        <v>1</v>
      </c>
      <c r="H3095" s="891" t="str">
        <f t="shared" si="4642"/>
        <v>022</v>
      </c>
      <c r="I3095" s="605">
        <v>84322000</v>
      </c>
      <c r="J3095" s="689" t="s">
        <v>5078</v>
      </c>
      <c r="K3095" s="424" t="s">
        <v>5665</v>
      </c>
      <c r="L3095" s="733">
        <v>0</v>
      </c>
      <c r="M3095" s="734">
        <v>0</v>
      </c>
      <c r="N3095" s="931"/>
      <c r="O3095" s="530">
        <f t="shared" si="4692"/>
        <v>0</v>
      </c>
      <c r="P3095" s="530">
        <f t="shared" si="4693"/>
        <v>0</v>
      </c>
      <c r="Q3095" s="646"/>
      <c r="R3095" s="536"/>
      <c r="S3095" s="536"/>
      <c r="T3095" s="536"/>
      <c r="U3095" s="536"/>
      <c r="V3095" s="536"/>
      <c r="W3095" s="683" t="str">
        <f t="shared" si="4694"/>
        <v>OK</v>
      </c>
      <c r="X3095" s="141"/>
      <c r="Y3095" s="141"/>
      <c r="Z3095" s="552"/>
      <c r="AA3095" s="552"/>
      <c r="AB3095" s="683" t="str">
        <f t="shared" si="4695"/>
        <v>OK</v>
      </c>
      <c r="AC3095" s="593"/>
      <c r="AD3095" s="530">
        <f t="shared" si="4696"/>
        <v>0</v>
      </c>
      <c r="AE3095" s="842">
        <f t="shared" si="4697"/>
        <v>0</v>
      </c>
      <c r="AF3095" s="931"/>
      <c r="AG3095" s="530">
        <f t="shared" si="4698"/>
        <v>0</v>
      </c>
      <c r="AH3095" s="530">
        <f t="shared" si="4699"/>
        <v>0</v>
      </c>
      <c r="AI3095" s="641"/>
      <c r="AJ3095" s="537"/>
      <c r="AK3095" s="537"/>
      <c r="AL3095" s="537"/>
      <c r="AM3095" s="537"/>
      <c r="AN3095" s="537"/>
      <c r="AO3095" s="683" t="str">
        <f t="shared" si="4700"/>
        <v>OK</v>
      </c>
      <c r="AP3095" s="141"/>
      <c r="AQ3095" s="141"/>
      <c r="AR3095" s="552"/>
      <c r="AS3095" s="552"/>
      <c r="AT3095" s="683" t="str">
        <f t="shared" si="4701"/>
        <v>OK</v>
      </c>
      <c r="AU3095" s="593"/>
      <c r="AV3095" s="530">
        <f t="shared" si="4702"/>
        <v>0</v>
      </c>
      <c r="AW3095" s="842">
        <f t="shared" si="4703"/>
        <v>0</v>
      </c>
      <c r="AX3095" s="115">
        <f>L3095</f>
        <v>0</v>
      </c>
      <c r="AY3095" s="5">
        <f>AE3095</f>
        <v>0</v>
      </c>
      <c r="AZ3095" s="7">
        <f>AY3095-AX3095</f>
        <v>0</v>
      </c>
      <c r="BA3095" s="335" t="e">
        <f>AZ3095/AX3095</f>
        <v>#DIV/0!</v>
      </c>
      <c r="BB3095" s="23">
        <f>M3095</f>
        <v>0</v>
      </c>
      <c r="BC3095" s="5">
        <f>AW3095</f>
        <v>0</v>
      </c>
      <c r="BD3095" s="7">
        <f>BC3095-BB3095</f>
        <v>0</v>
      </c>
      <c r="BE3095" s="335" t="e">
        <f>BD3095/BB3095</f>
        <v>#DIV/0!</v>
      </c>
      <c r="BG3095" s="826" t="str">
        <f>RIGHT(LEFT(I3095,3),2)&amp;"."&amp;RIGHT(LEFT(I3095,5),2)</f>
        <v>43.22</v>
      </c>
      <c r="BH3095" s="607" t="b">
        <f>COUNTIF('Codes SEC'!$B$2:$B$250,Ministres!BG3095)&gt;0</f>
        <v>1</v>
      </c>
    </row>
    <row r="3096" spans="1:66" ht="35.1" customHeight="1" x14ac:dyDescent="0.25">
      <c r="A3096" s="190" t="s">
        <v>6114</v>
      </c>
      <c r="B3096" s="583" t="s">
        <v>5018</v>
      </c>
      <c r="C3096" s="120" t="s">
        <v>149</v>
      </c>
      <c r="D3096" s="622">
        <v>1000</v>
      </c>
      <c r="E3096" s="584"/>
      <c r="F3096" s="120">
        <v>12</v>
      </c>
      <c r="G3096" s="699">
        <v>1</v>
      </c>
      <c r="H3096" s="891" t="str">
        <f t="shared" si="4642"/>
        <v>022</v>
      </c>
      <c r="I3096" s="605">
        <v>84352000</v>
      </c>
      <c r="J3096" s="689" t="s">
        <v>5079</v>
      </c>
      <c r="K3096" s="424" t="s">
        <v>5666</v>
      </c>
      <c r="L3096" s="733">
        <v>0</v>
      </c>
      <c r="M3096" s="734">
        <v>0</v>
      </c>
      <c r="N3096" s="931"/>
      <c r="O3096" s="530">
        <f t="shared" si="4692"/>
        <v>0</v>
      </c>
      <c r="P3096" s="530">
        <f t="shared" si="4693"/>
        <v>0</v>
      </c>
      <c r="Q3096" s="646"/>
      <c r="R3096" s="536"/>
      <c r="S3096" s="536"/>
      <c r="T3096" s="536"/>
      <c r="U3096" s="536"/>
      <c r="V3096" s="536"/>
      <c r="W3096" s="683" t="str">
        <f t="shared" si="4694"/>
        <v>OK</v>
      </c>
      <c r="X3096" s="141"/>
      <c r="Y3096" s="141"/>
      <c r="Z3096" s="552"/>
      <c r="AA3096" s="552"/>
      <c r="AB3096" s="683" t="str">
        <f t="shared" si="4695"/>
        <v>OK</v>
      </c>
      <c r="AC3096" s="593"/>
      <c r="AD3096" s="530">
        <f t="shared" si="4696"/>
        <v>0</v>
      </c>
      <c r="AE3096" s="842">
        <f t="shared" si="4697"/>
        <v>0</v>
      </c>
      <c r="AF3096" s="931"/>
      <c r="AG3096" s="530">
        <f t="shared" si="4698"/>
        <v>0</v>
      </c>
      <c r="AH3096" s="530">
        <f t="shared" si="4699"/>
        <v>0</v>
      </c>
      <c r="AI3096" s="641"/>
      <c r="AJ3096" s="537"/>
      <c r="AK3096" s="537"/>
      <c r="AL3096" s="537"/>
      <c r="AM3096" s="537"/>
      <c r="AN3096" s="537"/>
      <c r="AO3096" s="683" t="str">
        <f t="shared" si="4700"/>
        <v>OK</v>
      </c>
      <c r="AP3096" s="141"/>
      <c r="AQ3096" s="141"/>
      <c r="AR3096" s="552"/>
      <c r="AS3096" s="552"/>
      <c r="AT3096" s="683" t="str">
        <f t="shared" si="4701"/>
        <v>OK</v>
      </c>
      <c r="AU3096" s="593"/>
      <c r="AV3096" s="530">
        <f t="shared" si="4702"/>
        <v>0</v>
      </c>
      <c r="AW3096" s="842">
        <f t="shared" si="4703"/>
        <v>0</v>
      </c>
      <c r="AX3096" s="115">
        <f>L3096</f>
        <v>0</v>
      </c>
      <c r="AY3096" s="5">
        <f>AE3096</f>
        <v>0</v>
      </c>
      <c r="AZ3096" s="7">
        <f>AY3096-AX3096</f>
        <v>0</v>
      </c>
      <c r="BA3096" s="335" t="e">
        <f>AZ3096/AX3096</f>
        <v>#DIV/0!</v>
      </c>
      <c r="BB3096" s="23">
        <f>M3096</f>
        <v>0</v>
      </c>
      <c r="BC3096" s="5">
        <f>AW3096</f>
        <v>0</v>
      </c>
      <c r="BD3096" s="7">
        <f>BC3096-BB3096</f>
        <v>0</v>
      </c>
      <c r="BE3096" s="335" t="e">
        <f>BD3096/BB3096</f>
        <v>#DIV/0!</v>
      </c>
      <c r="BG3096" s="826" t="str">
        <f>RIGHT(LEFT(I3096,3),2)&amp;"."&amp;RIGHT(LEFT(I3096,5),2)</f>
        <v>43.52</v>
      </c>
      <c r="BH3096" s="607" t="b">
        <f>COUNTIF('Codes SEC'!$B$2:$B$250,Ministres!BG3096)&gt;0</f>
        <v>1</v>
      </c>
    </row>
    <row r="3097" spans="1:66" s="1" customFormat="1" x14ac:dyDescent="0.25">
      <c r="A3097" s="227"/>
      <c r="B3097" s="209"/>
      <c r="C3097" s="253"/>
      <c r="D3097" s="625"/>
      <c r="E3097" s="280"/>
      <c r="F3097" s="253"/>
      <c r="G3097" s="695"/>
      <c r="H3097" s="886"/>
      <c r="I3097" s="403"/>
      <c r="J3097" s="381"/>
      <c r="K3097" s="514" t="s">
        <v>95</v>
      </c>
      <c r="L3097" s="313">
        <f t="shared" ref="L3097:P3097" si="4704">L3093+L3094+L3095+L3096</f>
        <v>0</v>
      </c>
      <c r="M3097" s="744">
        <f t="shared" si="4704"/>
        <v>0</v>
      </c>
      <c r="N3097" s="930">
        <f t="shared" si="4704"/>
        <v>0</v>
      </c>
      <c r="O3097" s="790">
        <f t="shared" si="4704"/>
        <v>0</v>
      </c>
      <c r="P3097" s="790">
        <f t="shared" si="4704"/>
        <v>0</v>
      </c>
      <c r="Q3097" s="787">
        <f t="shared" ref="Q3097:BE3097" si="4705">Q3093+Q3094+Q3095+Q3096</f>
        <v>0</v>
      </c>
      <c r="R3097" s="648">
        <f t="shared" si="4705"/>
        <v>0</v>
      </c>
      <c r="S3097" s="648">
        <f t="shared" si="4705"/>
        <v>0</v>
      </c>
      <c r="T3097" s="648">
        <f t="shared" si="4705"/>
        <v>0</v>
      </c>
      <c r="U3097" s="648">
        <f t="shared" si="4705"/>
        <v>0</v>
      </c>
      <c r="V3097" s="648">
        <f t="shared" si="4705"/>
        <v>0</v>
      </c>
      <c r="W3097" s="790"/>
      <c r="X3097" s="649">
        <f t="shared" si="4705"/>
        <v>0</v>
      </c>
      <c r="Y3097" s="649">
        <f t="shared" si="4705"/>
        <v>0</v>
      </c>
      <c r="Z3097" s="648">
        <f t="shared" si="4705"/>
        <v>0</v>
      </c>
      <c r="AA3097" s="648">
        <f t="shared" si="4705"/>
        <v>0</v>
      </c>
      <c r="AB3097" s="790"/>
      <c r="AC3097" s="649">
        <f t="shared" si="4705"/>
        <v>0</v>
      </c>
      <c r="AD3097" s="790">
        <f>AD3093+AD3094+AD3095+AD3096</f>
        <v>0</v>
      </c>
      <c r="AE3097" s="843">
        <f>AE3093+AE3094+AE3095+AE3096</f>
        <v>0</v>
      </c>
      <c r="AF3097" s="930">
        <f t="shared" ref="AF3097:AH3097" si="4706">AF3093+AF3094+AF3095+AF3096</f>
        <v>0</v>
      </c>
      <c r="AG3097" s="790">
        <f t="shared" si="4706"/>
        <v>0</v>
      </c>
      <c r="AH3097" s="790">
        <f t="shared" si="4706"/>
        <v>0</v>
      </c>
      <c r="AI3097" s="787">
        <f t="shared" si="4705"/>
        <v>0</v>
      </c>
      <c r="AJ3097" s="648">
        <f t="shared" si="4705"/>
        <v>0</v>
      </c>
      <c r="AK3097" s="648">
        <f t="shared" si="4705"/>
        <v>0</v>
      </c>
      <c r="AL3097" s="648">
        <f t="shared" si="4705"/>
        <v>0</v>
      </c>
      <c r="AM3097" s="648">
        <f t="shared" si="4705"/>
        <v>0</v>
      </c>
      <c r="AN3097" s="648">
        <f t="shared" si="4705"/>
        <v>0</v>
      </c>
      <c r="AO3097" s="790"/>
      <c r="AP3097" s="649">
        <f t="shared" si="4705"/>
        <v>0</v>
      </c>
      <c r="AQ3097" s="649">
        <f t="shared" si="4705"/>
        <v>0</v>
      </c>
      <c r="AR3097" s="648">
        <f t="shared" si="4705"/>
        <v>0</v>
      </c>
      <c r="AS3097" s="648">
        <f t="shared" si="4705"/>
        <v>0</v>
      </c>
      <c r="AT3097" s="790"/>
      <c r="AU3097" s="649">
        <f t="shared" si="4705"/>
        <v>0</v>
      </c>
      <c r="AV3097" s="790">
        <f t="shared" ref="AV3097" si="4707">AV3093+AV3094+AV3095+AV3096</f>
        <v>0</v>
      </c>
      <c r="AW3097" s="843">
        <f t="shared" si="4705"/>
        <v>0</v>
      </c>
      <c r="AX3097" s="336">
        <f t="shared" si="4705"/>
        <v>0</v>
      </c>
      <c r="AY3097" s="337">
        <f t="shared" si="4705"/>
        <v>0</v>
      </c>
      <c r="AZ3097" s="338">
        <f t="shared" si="4705"/>
        <v>0</v>
      </c>
      <c r="BA3097" s="339" t="e">
        <f t="shared" si="4705"/>
        <v>#DIV/0!</v>
      </c>
      <c r="BB3097" s="322">
        <f t="shared" si="4705"/>
        <v>0</v>
      </c>
      <c r="BC3097" s="337">
        <f t="shared" si="4705"/>
        <v>0</v>
      </c>
      <c r="BD3097" s="338">
        <f t="shared" si="4705"/>
        <v>0</v>
      </c>
      <c r="BE3097" s="339" t="e">
        <f t="shared" si="4705"/>
        <v>#DIV/0!</v>
      </c>
      <c r="BF3097" s="41"/>
      <c r="BG3097" s="826"/>
      <c r="BH3097" s="607"/>
      <c r="BI3097" s="41"/>
      <c r="BJ3097" s="41"/>
      <c r="BK3097" s="41"/>
      <c r="BL3097" s="41"/>
      <c r="BM3097" s="41"/>
      <c r="BN3097" s="41"/>
    </row>
    <row r="3098" spans="1:66" ht="12.75" customHeight="1" x14ac:dyDescent="0.25">
      <c r="A3098" s="226"/>
      <c r="B3098" s="207"/>
      <c r="C3098" s="254"/>
      <c r="D3098" s="300"/>
      <c r="E3098" s="276"/>
      <c r="F3098" s="300"/>
      <c r="G3098" s="696"/>
      <c r="H3098" s="887"/>
      <c r="I3098" s="444"/>
      <c r="J3098" s="393"/>
      <c r="K3098" s="404" t="s">
        <v>3646</v>
      </c>
      <c r="L3098" s="729">
        <f t="shared" ref="L3098:P3098" si="4708">L3097</f>
        <v>0</v>
      </c>
      <c r="M3098" s="742">
        <f t="shared" si="4708"/>
        <v>0</v>
      </c>
      <c r="N3098" s="844">
        <f t="shared" si="4708"/>
        <v>0</v>
      </c>
      <c r="O3098" s="665">
        <f t="shared" si="4708"/>
        <v>0</v>
      </c>
      <c r="P3098" s="665">
        <f t="shared" si="4708"/>
        <v>0</v>
      </c>
      <c r="Q3098" s="638">
        <f t="shared" ref="Q3098:BE3098" si="4709">Q3097</f>
        <v>0</v>
      </c>
      <c r="R3098" s="130">
        <f t="shared" si="4709"/>
        <v>0</v>
      </c>
      <c r="S3098" s="130">
        <f t="shared" si="4709"/>
        <v>0</v>
      </c>
      <c r="T3098" s="130">
        <f t="shared" si="4709"/>
        <v>0</v>
      </c>
      <c r="U3098" s="130">
        <f t="shared" si="4709"/>
        <v>0</v>
      </c>
      <c r="V3098" s="130">
        <f t="shared" si="4709"/>
        <v>0</v>
      </c>
      <c r="W3098" s="665"/>
      <c r="X3098" s="130">
        <f t="shared" si="4709"/>
        <v>0</v>
      </c>
      <c r="Y3098" s="130">
        <f t="shared" si="4709"/>
        <v>0</v>
      </c>
      <c r="Z3098" s="130">
        <f t="shared" si="4709"/>
        <v>0</v>
      </c>
      <c r="AA3098" s="130">
        <f t="shared" si="4709"/>
        <v>0</v>
      </c>
      <c r="AB3098" s="665"/>
      <c r="AC3098" s="130">
        <f t="shared" si="4709"/>
        <v>0</v>
      </c>
      <c r="AD3098" s="665">
        <f>AD3097</f>
        <v>0</v>
      </c>
      <c r="AE3098" s="845">
        <f>AE3097</f>
        <v>0</v>
      </c>
      <c r="AF3098" s="844">
        <f t="shared" ref="AF3098:AH3098" si="4710">AF3097</f>
        <v>0</v>
      </c>
      <c r="AG3098" s="665">
        <f t="shared" si="4710"/>
        <v>0</v>
      </c>
      <c r="AH3098" s="665">
        <f t="shared" si="4710"/>
        <v>0</v>
      </c>
      <c r="AI3098" s="638">
        <f t="shared" si="4709"/>
        <v>0</v>
      </c>
      <c r="AJ3098" s="130">
        <f t="shared" si="4709"/>
        <v>0</v>
      </c>
      <c r="AK3098" s="130">
        <f t="shared" si="4709"/>
        <v>0</v>
      </c>
      <c r="AL3098" s="130">
        <f t="shared" si="4709"/>
        <v>0</v>
      </c>
      <c r="AM3098" s="130">
        <f t="shared" si="4709"/>
        <v>0</v>
      </c>
      <c r="AN3098" s="130">
        <f t="shared" si="4709"/>
        <v>0</v>
      </c>
      <c r="AO3098" s="665"/>
      <c r="AP3098" s="130">
        <f t="shared" si="4709"/>
        <v>0</v>
      </c>
      <c r="AQ3098" s="130">
        <f t="shared" si="4709"/>
        <v>0</v>
      </c>
      <c r="AR3098" s="130">
        <f t="shared" si="4709"/>
        <v>0</v>
      </c>
      <c r="AS3098" s="130">
        <f t="shared" si="4709"/>
        <v>0</v>
      </c>
      <c r="AT3098" s="665"/>
      <c r="AU3098" s="130">
        <f t="shared" si="4709"/>
        <v>0</v>
      </c>
      <c r="AV3098" s="665">
        <f t="shared" ref="AV3098" si="4711">AV3097</f>
        <v>0</v>
      </c>
      <c r="AW3098" s="845">
        <f t="shared" si="4709"/>
        <v>0</v>
      </c>
      <c r="AX3098" s="314">
        <f t="shared" si="4709"/>
        <v>0</v>
      </c>
      <c r="AY3098" s="131">
        <f t="shared" si="4709"/>
        <v>0</v>
      </c>
      <c r="AZ3098" s="132">
        <f t="shared" si="4709"/>
        <v>0</v>
      </c>
      <c r="BA3098" s="340" t="e">
        <f t="shared" si="4709"/>
        <v>#DIV/0!</v>
      </c>
      <c r="BB3098" s="310">
        <f t="shared" si="4709"/>
        <v>0</v>
      </c>
      <c r="BC3098" s="131">
        <f t="shared" si="4709"/>
        <v>0</v>
      </c>
      <c r="BD3098" s="132">
        <f t="shared" si="4709"/>
        <v>0</v>
      </c>
      <c r="BE3098" s="340" t="e">
        <f t="shared" si="4709"/>
        <v>#DIV/0!</v>
      </c>
      <c r="BF3098" s="40"/>
      <c r="BG3098" s="826"/>
      <c r="BH3098" s="607"/>
    </row>
    <row r="3099" spans="1:66" ht="12.75" customHeight="1" x14ac:dyDescent="0.25">
      <c r="A3099" s="222"/>
      <c r="C3099" s="116"/>
      <c r="D3099" s="620"/>
      <c r="F3099" s="117"/>
      <c r="G3099" s="690"/>
      <c r="H3099" s="878"/>
      <c r="I3099" s="397"/>
      <c r="J3099" s="380"/>
      <c r="K3099" s="405" t="s">
        <v>208</v>
      </c>
      <c r="L3099" s="731">
        <v>0</v>
      </c>
      <c r="M3099" s="732">
        <v>0</v>
      </c>
      <c r="N3099" s="929">
        <v>0</v>
      </c>
      <c r="O3099" s="530">
        <v>0</v>
      </c>
      <c r="P3099" s="530">
        <v>0</v>
      </c>
      <c r="Q3099" s="641">
        <v>0</v>
      </c>
      <c r="R3099" s="537">
        <v>0</v>
      </c>
      <c r="S3099" s="537">
        <v>0</v>
      </c>
      <c r="T3099" s="537">
        <v>0</v>
      </c>
      <c r="U3099" s="537">
        <v>0</v>
      </c>
      <c r="V3099" s="537">
        <v>0</v>
      </c>
      <c r="W3099" s="530"/>
      <c r="X3099" s="142">
        <v>0</v>
      </c>
      <c r="Y3099" s="142">
        <v>0</v>
      </c>
      <c r="Z3099" s="537">
        <v>0</v>
      </c>
      <c r="AA3099" s="537">
        <v>0</v>
      </c>
      <c r="AB3099" s="530"/>
      <c r="AC3099" s="142">
        <v>0</v>
      </c>
      <c r="AD3099" s="530">
        <v>0</v>
      </c>
      <c r="AE3099" s="842">
        <v>0</v>
      </c>
      <c r="AF3099" s="929">
        <v>0</v>
      </c>
      <c r="AG3099" s="530">
        <v>0</v>
      </c>
      <c r="AH3099" s="530">
        <v>0</v>
      </c>
      <c r="AI3099" s="641">
        <v>0</v>
      </c>
      <c r="AJ3099" s="537">
        <v>0</v>
      </c>
      <c r="AK3099" s="537">
        <v>0</v>
      </c>
      <c r="AL3099" s="537">
        <v>0</v>
      </c>
      <c r="AM3099" s="537">
        <v>0</v>
      </c>
      <c r="AN3099" s="537">
        <v>0</v>
      </c>
      <c r="AO3099" s="530"/>
      <c r="AP3099" s="142">
        <v>0</v>
      </c>
      <c r="AQ3099" s="142">
        <v>0</v>
      </c>
      <c r="AR3099" s="537">
        <v>0</v>
      </c>
      <c r="AS3099" s="537">
        <v>0</v>
      </c>
      <c r="AT3099" s="530"/>
      <c r="AU3099" s="142">
        <v>0</v>
      </c>
      <c r="AV3099" s="530">
        <v>0</v>
      </c>
      <c r="AW3099" s="842">
        <v>0</v>
      </c>
      <c r="AX3099" s="115">
        <v>0</v>
      </c>
      <c r="AY3099" s="5">
        <v>0</v>
      </c>
      <c r="AZ3099" s="5">
        <v>0</v>
      </c>
      <c r="BA3099" s="335">
        <v>0</v>
      </c>
      <c r="BB3099" s="23">
        <v>0</v>
      </c>
      <c r="BC3099" s="5">
        <v>0</v>
      </c>
      <c r="BD3099" s="5">
        <v>0</v>
      </c>
      <c r="BE3099" s="335">
        <v>0</v>
      </c>
      <c r="BG3099" s="826"/>
      <c r="BH3099" s="607"/>
    </row>
    <row r="3100" spans="1:66" ht="12.75" customHeight="1" x14ac:dyDescent="0.25">
      <c r="A3100" s="21"/>
      <c r="B3100" s="112"/>
      <c r="C3100" s="116"/>
      <c r="D3100" s="623"/>
      <c r="E3100" s="278"/>
      <c r="F3100" s="116"/>
      <c r="G3100" s="694"/>
      <c r="H3100" s="878"/>
      <c r="I3100" s="397"/>
      <c r="J3100" s="380"/>
      <c r="K3100" s="405" t="s">
        <v>96</v>
      </c>
      <c r="L3100" s="731">
        <v>0</v>
      </c>
      <c r="M3100" s="732">
        <v>0</v>
      </c>
      <c r="N3100" s="929">
        <v>0</v>
      </c>
      <c r="O3100" s="530">
        <v>0</v>
      </c>
      <c r="P3100" s="530">
        <v>0</v>
      </c>
      <c r="Q3100" s="641">
        <v>0</v>
      </c>
      <c r="R3100" s="537">
        <v>0</v>
      </c>
      <c r="S3100" s="537">
        <v>0</v>
      </c>
      <c r="T3100" s="537">
        <v>0</v>
      </c>
      <c r="U3100" s="537">
        <v>0</v>
      </c>
      <c r="V3100" s="537">
        <v>0</v>
      </c>
      <c r="W3100" s="530"/>
      <c r="X3100" s="142">
        <v>0</v>
      </c>
      <c r="Y3100" s="142">
        <v>0</v>
      </c>
      <c r="Z3100" s="537">
        <v>0</v>
      </c>
      <c r="AA3100" s="537">
        <v>0</v>
      </c>
      <c r="AB3100" s="530"/>
      <c r="AC3100" s="142">
        <v>0</v>
      </c>
      <c r="AD3100" s="530">
        <v>0</v>
      </c>
      <c r="AE3100" s="842">
        <v>0</v>
      </c>
      <c r="AF3100" s="929">
        <v>0</v>
      </c>
      <c r="AG3100" s="530">
        <v>0</v>
      </c>
      <c r="AH3100" s="530">
        <v>0</v>
      </c>
      <c r="AI3100" s="641">
        <v>0</v>
      </c>
      <c r="AJ3100" s="537">
        <v>0</v>
      </c>
      <c r="AK3100" s="537">
        <v>0</v>
      </c>
      <c r="AL3100" s="537">
        <v>0</v>
      </c>
      <c r="AM3100" s="537">
        <v>0</v>
      </c>
      <c r="AN3100" s="537">
        <v>0</v>
      </c>
      <c r="AO3100" s="530"/>
      <c r="AP3100" s="142">
        <v>0</v>
      </c>
      <c r="AQ3100" s="142">
        <v>0</v>
      </c>
      <c r="AR3100" s="537">
        <v>0</v>
      </c>
      <c r="AS3100" s="537">
        <v>0</v>
      </c>
      <c r="AT3100" s="530"/>
      <c r="AU3100" s="142">
        <v>0</v>
      </c>
      <c r="AV3100" s="530">
        <v>0</v>
      </c>
      <c r="AW3100" s="842">
        <v>0</v>
      </c>
      <c r="AX3100" s="115">
        <v>0</v>
      </c>
      <c r="AY3100" s="5">
        <v>0</v>
      </c>
      <c r="AZ3100" s="5">
        <v>0</v>
      </c>
      <c r="BA3100" s="335">
        <v>0</v>
      </c>
      <c r="BB3100" s="23">
        <v>0</v>
      </c>
      <c r="BC3100" s="5">
        <v>0</v>
      </c>
      <c r="BD3100" s="5">
        <v>0</v>
      </c>
      <c r="BE3100" s="335">
        <v>0</v>
      </c>
      <c r="BG3100" s="826"/>
      <c r="BH3100" s="607"/>
    </row>
    <row r="3101" spans="1:66" ht="12.75" customHeight="1" x14ac:dyDescent="0.25">
      <c r="A3101" s="21"/>
      <c r="B3101" s="112"/>
      <c r="C3101" s="116"/>
      <c r="D3101" s="623"/>
      <c r="E3101" s="278"/>
      <c r="F3101" s="116"/>
      <c r="G3101" s="694"/>
      <c r="H3101" s="878"/>
      <c r="I3101" s="397"/>
      <c r="J3101" s="380"/>
      <c r="K3101" s="405" t="s">
        <v>209</v>
      </c>
      <c r="L3101" s="731">
        <v>0</v>
      </c>
      <c r="M3101" s="732">
        <v>0</v>
      </c>
      <c r="N3101" s="929">
        <v>0</v>
      </c>
      <c r="O3101" s="530">
        <v>0</v>
      </c>
      <c r="P3101" s="530">
        <v>0</v>
      </c>
      <c r="Q3101" s="641">
        <v>0</v>
      </c>
      <c r="R3101" s="537">
        <v>0</v>
      </c>
      <c r="S3101" s="537">
        <v>0</v>
      </c>
      <c r="T3101" s="537">
        <v>0</v>
      </c>
      <c r="U3101" s="537">
        <v>0</v>
      </c>
      <c r="V3101" s="537">
        <v>0</v>
      </c>
      <c r="W3101" s="530"/>
      <c r="X3101" s="142">
        <v>0</v>
      </c>
      <c r="Y3101" s="142">
        <v>0</v>
      </c>
      <c r="Z3101" s="537">
        <v>0</v>
      </c>
      <c r="AA3101" s="537">
        <v>0</v>
      </c>
      <c r="AB3101" s="530"/>
      <c r="AC3101" s="142">
        <v>0</v>
      </c>
      <c r="AD3101" s="530">
        <v>0</v>
      </c>
      <c r="AE3101" s="842">
        <v>0</v>
      </c>
      <c r="AF3101" s="929">
        <v>0</v>
      </c>
      <c r="AG3101" s="530">
        <v>0</v>
      </c>
      <c r="AH3101" s="530">
        <v>0</v>
      </c>
      <c r="AI3101" s="641">
        <v>0</v>
      </c>
      <c r="AJ3101" s="537">
        <v>0</v>
      </c>
      <c r="AK3101" s="537">
        <v>0</v>
      </c>
      <c r="AL3101" s="537">
        <v>0</v>
      </c>
      <c r="AM3101" s="537">
        <v>0</v>
      </c>
      <c r="AN3101" s="537">
        <v>0</v>
      </c>
      <c r="AO3101" s="530"/>
      <c r="AP3101" s="142">
        <v>0</v>
      </c>
      <c r="AQ3101" s="142">
        <v>0</v>
      </c>
      <c r="AR3101" s="537">
        <v>0</v>
      </c>
      <c r="AS3101" s="537">
        <v>0</v>
      </c>
      <c r="AT3101" s="530"/>
      <c r="AU3101" s="142">
        <v>0</v>
      </c>
      <c r="AV3101" s="530">
        <v>0</v>
      </c>
      <c r="AW3101" s="842">
        <v>0</v>
      </c>
      <c r="AX3101" s="115">
        <v>0</v>
      </c>
      <c r="AY3101" s="5">
        <v>0</v>
      </c>
      <c r="AZ3101" s="5">
        <v>0</v>
      </c>
      <c r="BA3101" s="335">
        <v>0</v>
      </c>
      <c r="BB3101" s="23">
        <v>0</v>
      </c>
      <c r="BC3101" s="5">
        <v>0</v>
      </c>
      <c r="BD3101" s="5">
        <v>0</v>
      </c>
      <c r="BE3101" s="335">
        <v>0</v>
      </c>
      <c r="BG3101" s="826"/>
      <c r="BH3101" s="607"/>
    </row>
    <row r="3102" spans="1:66" ht="12.75" customHeight="1" x14ac:dyDescent="0.25">
      <c r="A3102" s="21"/>
      <c r="B3102" s="112"/>
      <c r="C3102" s="116"/>
      <c r="D3102" s="623"/>
      <c r="E3102" s="278"/>
      <c r="F3102" s="116"/>
      <c r="G3102" s="694"/>
      <c r="H3102" s="878"/>
      <c r="I3102" s="397"/>
      <c r="J3102" s="380"/>
      <c r="K3102" s="405" t="s">
        <v>210</v>
      </c>
      <c r="L3102" s="731">
        <v>0</v>
      </c>
      <c r="M3102" s="732">
        <v>0</v>
      </c>
      <c r="N3102" s="929">
        <v>0</v>
      </c>
      <c r="O3102" s="530">
        <v>0</v>
      </c>
      <c r="P3102" s="530">
        <v>0</v>
      </c>
      <c r="Q3102" s="641">
        <v>0</v>
      </c>
      <c r="R3102" s="537">
        <v>0</v>
      </c>
      <c r="S3102" s="537">
        <v>0</v>
      </c>
      <c r="T3102" s="537">
        <v>0</v>
      </c>
      <c r="U3102" s="537">
        <v>0</v>
      </c>
      <c r="V3102" s="537">
        <v>0</v>
      </c>
      <c r="W3102" s="530"/>
      <c r="X3102" s="142">
        <v>0</v>
      </c>
      <c r="Y3102" s="142">
        <v>0</v>
      </c>
      <c r="Z3102" s="537">
        <v>0</v>
      </c>
      <c r="AA3102" s="537">
        <v>0</v>
      </c>
      <c r="AB3102" s="530"/>
      <c r="AC3102" s="142">
        <v>0</v>
      </c>
      <c r="AD3102" s="530">
        <v>0</v>
      </c>
      <c r="AE3102" s="842">
        <v>0</v>
      </c>
      <c r="AF3102" s="929">
        <v>0</v>
      </c>
      <c r="AG3102" s="530">
        <v>0</v>
      </c>
      <c r="AH3102" s="530">
        <v>0</v>
      </c>
      <c r="AI3102" s="641">
        <v>0</v>
      </c>
      <c r="AJ3102" s="537">
        <v>0</v>
      </c>
      <c r="AK3102" s="537">
        <v>0</v>
      </c>
      <c r="AL3102" s="537">
        <v>0</v>
      </c>
      <c r="AM3102" s="537">
        <v>0</v>
      </c>
      <c r="AN3102" s="537">
        <v>0</v>
      </c>
      <c r="AO3102" s="530"/>
      <c r="AP3102" s="142">
        <v>0</v>
      </c>
      <c r="AQ3102" s="142">
        <v>0</v>
      </c>
      <c r="AR3102" s="537">
        <v>0</v>
      </c>
      <c r="AS3102" s="537">
        <v>0</v>
      </c>
      <c r="AT3102" s="530"/>
      <c r="AU3102" s="142">
        <v>0</v>
      </c>
      <c r="AV3102" s="530">
        <v>0</v>
      </c>
      <c r="AW3102" s="842">
        <v>0</v>
      </c>
      <c r="AX3102" s="115">
        <v>0</v>
      </c>
      <c r="AY3102" s="5">
        <v>0</v>
      </c>
      <c r="AZ3102" s="5">
        <v>0</v>
      </c>
      <c r="BA3102" s="335">
        <v>0</v>
      </c>
      <c r="BB3102" s="23">
        <v>0</v>
      </c>
      <c r="BC3102" s="5">
        <v>0</v>
      </c>
      <c r="BD3102" s="5">
        <v>0</v>
      </c>
      <c r="BE3102" s="335">
        <v>0</v>
      </c>
      <c r="BG3102" s="826"/>
      <c r="BH3102" s="607"/>
    </row>
    <row r="3103" spans="1:66" ht="12.75" customHeight="1" x14ac:dyDescent="0.25">
      <c r="A3103" s="21"/>
      <c r="B3103" s="112"/>
      <c r="C3103" s="116"/>
      <c r="D3103" s="623"/>
      <c r="E3103" s="278"/>
      <c r="F3103" s="116"/>
      <c r="G3103" s="694"/>
      <c r="H3103" s="878"/>
      <c r="I3103" s="397"/>
      <c r="J3103" s="380"/>
      <c r="K3103" s="406" t="s">
        <v>53</v>
      </c>
      <c r="L3103" s="731">
        <v>0</v>
      </c>
      <c r="M3103" s="732">
        <v>0</v>
      </c>
      <c r="N3103" s="929">
        <v>0</v>
      </c>
      <c r="O3103" s="530">
        <v>0</v>
      </c>
      <c r="P3103" s="530">
        <v>0</v>
      </c>
      <c r="Q3103" s="641">
        <v>0</v>
      </c>
      <c r="R3103" s="537">
        <v>0</v>
      </c>
      <c r="S3103" s="537">
        <v>0</v>
      </c>
      <c r="T3103" s="537">
        <v>0</v>
      </c>
      <c r="U3103" s="537">
        <v>0</v>
      </c>
      <c r="V3103" s="537">
        <v>0</v>
      </c>
      <c r="W3103" s="530"/>
      <c r="X3103" s="142">
        <v>0</v>
      </c>
      <c r="Y3103" s="142">
        <v>0</v>
      </c>
      <c r="Z3103" s="537">
        <v>0</v>
      </c>
      <c r="AA3103" s="537">
        <v>0</v>
      </c>
      <c r="AB3103" s="530"/>
      <c r="AC3103" s="142">
        <v>0</v>
      </c>
      <c r="AD3103" s="530">
        <v>0</v>
      </c>
      <c r="AE3103" s="842">
        <v>0</v>
      </c>
      <c r="AF3103" s="929">
        <v>0</v>
      </c>
      <c r="AG3103" s="530">
        <v>0</v>
      </c>
      <c r="AH3103" s="530">
        <v>0</v>
      </c>
      <c r="AI3103" s="641">
        <v>0</v>
      </c>
      <c r="AJ3103" s="537">
        <v>0</v>
      </c>
      <c r="AK3103" s="537">
        <v>0</v>
      </c>
      <c r="AL3103" s="537">
        <v>0</v>
      </c>
      <c r="AM3103" s="537">
        <v>0</v>
      </c>
      <c r="AN3103" s="537">
        <v>0</v>
      </c>
      <c r="AO3103" s="530"/>
      <c r="AP3103" s="142">
        <v>0</v>
      </c>
      <c r="AQ3103" s="142">
        <v>0</v>
      </c>
      <c r="AR3103" s="537">
        <v>0</v>
      </c>
      <c r="AS3103" s="537">
        <v>0</v>
      </c>
      <c r="AT3103" s="530"/>
      <c r="AU3103" s="142">
        <v>0</v>
      </c>
      <c r="AV3103" s="530">
        <v>0</v>
      </c>
      <c r="AW3103" s="842">
        <v>0</v>
      </c>
      <c r="AX3103" s="115">
        <v>0</v>
      </c>
      <c r="AY3103" s="5">
        <v>0</v>
      </c>
      <c r="AZ3103" s="5">
        <v>0</v>
      </c>
      <c r="BA3103" s="335">
        <v>0</v>
      </c>
      <c r="BB3103" s="23">
        <v>0</v>
      </c>
      <c r="BC3103" s="5">
        <v>0</v>
      </c>
      <c r="BD3103" s="5">
        <v>0</v>
      </c>
      <c r="BE3103" s="335">
        <v>0</v>
      </c>
      <c r="BG3103" s="826"/>
      <c r="BH3103" s="607"/>
    </row>
    <row r="3104" spans="1:66" ht="12.75" customHeight="1" x14ac:dyDescent="0.25">
      <c r="A3104" s="21"/>
      <c r="B3104" s="112"/>
      <c r="C3104" s="116"/>
      <c r="D3104" s="623"/>
      <c r="E3104" s="278"/>
      <c r="F3104" s="116"/>
      <c r="G3104" s="694"/>
      <c r="H3104" s="878"/>
      <c r="I3104" s="397"/>
      <c r="J3104" s="380"/>
      <c r="K3104" s="406"/>
      <c r="L3104" s="731"/>
      <c r="M3104" s="732"/>
      <c r="N3104" s="929"/>
      <c r="O3104" s="530"/>
      <c r="P3104" s="530"/>
      <c r="Q3104" s="641"/>
      <c r="R3104" s="537"/>
      <c r="S3104" s="537"/>
      <c r="T3104" s="537"/>
      <c r="U3104" s="537"/>
      <c r="V3104" s="537"/>
      <c r="W3104" s="531"/>
      <c r="X3104" s="140"/>
      <c r="Y3104" s="140"/>
      <c r="Z3104" s="551"/>
      <c r="AA3104" s="551"/>
      <c r="AB3104" s="531"/>
      <c r="AC3104" s="142"/>
      <c r="AD3104" s="530"/>
      <c r="AE3104" s="842"/>
      <c r="AF3104" s="929"/>
      <c r="AG3104" s="530"/>
      <c r="AH3104" s="530"/>
      <c r="AI3104" s="641"/>
      <c r="AJ3104" s="537"/>
      <c r="AK3104" s="537"/>
      <c r="AL3104" s="537"/>
      <c r="AM3104" s="537"/>
      <c r="AN3104" s="537"/>
      <c r="AO3104" s="531"/>
      <c r="AP3104" s="140"/>
      <c r="AQ3104" s="140"/>
      <c r="AR3104" s="551"/>
      <c r="AS3104" s="551"/>
      <c r="AT3104" s="531"/>
      <c r="AU3104" s="142"/>
      <c r="AV3104" s="530"/>
      <c r="AW3104" s="842"/>
      <c r="AX3104" s="115"/>
      <c r="AY3104" s="5"/>
      <c r="AZ3104" s="5"/>
      <c r="BA3104" s="335"/>
      <c r="BC3104" s="5"/>
      <c r="BD3104" s="5"/>
      <c r="BE3104" s="335"/>
      <c r="BG3104" s="826"/>
      <c r="BH3104" s="607"/>
    </row>
    <row r="3105" spans="1:60" ht="12.75" customHeight="1" x14ac:dyDescent="0.25">
      <c r="A3105" s="21"/>
      <c r="B3105" s="112"/>
      <c r="C3105" s="116"/>
      <c r="D3105" s="623"/>
      <c r="E3105" s="278"/>
      <c r="F3105" s="116"/>
      <c r="G3105" s="694"/>
      <c r="H3105" s="878"/>
      <c r="I3105" s="397"/>
      <c r="J3105" s="380"/>
      <c r="K3105" s="408"/>
      <c r="L3105" s="731"/>
      <c r="M3105" s="732"/>
      <c r="N3105" s="931"/>
      <c r="O3105" s="923"/>
      <c r="P3105" s="923"/>
      <c r="Q3105" s="641"/>
      <c r="R3105" s="537"/>
      <c r="S3105" s="537"/>
      <c r="T3105" s="537"/>
      <c r="U3105" s="537"/>
      <c r="V3105" s="537"/>
      <c r="W3105" s="531"/>
      <c r="X3105" s="141"/>
      <c r="Y3105" s="141"/>
      <c r="Z3105" s="552"/>
      <c r="AA3105" s="552"/>
      <c r="AB3105" s="531"/>
      <c r="AC3105" s="593"/>
      <c r="AD3105" s="923"/>
      <c r="AE3105" s="846"/>
      <c r="AF3105" s="931"/>
      <c r="AG3105" s="923"/>
      <c r="AH3105" s="923"/>
      <c r="AI3105" s="641"/>
      <c r="AJ3105" s="537"/>
      <c r="AK3105" s="537"/>
      <c r="AL3105" s="537"/>
      <c r="AM3105" s="537"/>
      <c r="AN3105" s="537"/>
      <c r="AO3105" s="531"/>
      <c r="AP3105" s="141"/>
      <c r="AQ3105" s="141"/>
      <c r="AR3105" s="552"/>
      <c r="AS3105" s="552"/>
      <c r="AT3105" s="531"/>
      <c r="AU3105" s="593"/>
      <c r="AV3105" s="923"/>
      <c r="AW3105" s="846"/>
      <c r="AX3105" s="115"/>
      <c r="AY3105" s="5"/>
      <c r="AZ3105" s="5"/>
      <c r="BA3105" s="335"/>
      <c r="BC3105" s="5"/>
      <c r="BD3105" s="5"/>
      <c r="BE3105" s="335"/>
      <c r="BG3105" s="826"/>
      <c r="BH3105" s="607"/>
    </row>
    <row r="3106" spans="1:60" ht="12.75" customHeight="1" x14ac:dyDescent="0.25">
      <c r="A3106" s="21"/>
      <c r="B3106" s="112"/>
      <c r="C3106" s="116"/>
      <c r="D3106" s="623"/>
      <c r="E3106" s="278"/>
      <c r="F3106" s="116"/>
      <c r="G3106" s="694"/>
      <c r="H3106" s="878"/>
      <c r="I3106" s="397"/>
      <c r="J3106" s="380"/>
      <c r="K3106" s="400" t="s">
        <v>6562</v>
      </c>
      <c r="L3106" s="731"/>
      <c r="M3106" s="732"/>
      <c r="N3106" s="931"/>
      <c r="O3106" s="923"/>
      <c r="P3106" s="923"/>
      <c r="Q3106" s="641"/>
      <c r="R3106" s="537"/>
      <c r="S3106" s="537"/>
      <c r="T3106" s="537"/>
      <c r="U3106" s="537"/>
      <c r="V3106" s="537"/>
      <c r="W3106" s="531"/>
      <c r="X3106" s="141"/>
      <c r="Y3106" s="141"/>
      <c r="Z3106" s="552"/>
      <c r="AA3106" s="552"/>
      <c r="AB3106" s="531"/>
      <c r="AC3106" s="593"/>
      <c r="AD3106" s="923"/>
      <c r="AE3106" s="846"/>
      <c r="AF3106" s="931"/>
      <c r="AG3106" s="923"/>
      <c r="AH3106" s="923"/>
      <c r="AI3106" s="641"/>
      <c r="AJ3106" s="537"/>
      <c r="AK3106" s="537"/>
      <c r="AL3106" s="537"/>
      <c r="AM3106" s="537"/>
      <c r="AN3106" s="537"/>
      <c r="AO3106" s="531"/>
      <c r="AP3106" s="141"/>
      <c r="AQ3106" s="141"/>
      <c r="AR3106" s="552"/>
      <c r="AS3106" s="552"/>
      <c r="AT3106" s="531"/>
      <c r="AU3106" s="593"/>
      <c r="AV3106" s="923"/>
      <c r="AW3106" s="846"/>
      <c r="AX3106" s="115"/>
      <c r="AY3106" s="5"/>
      <c r="AZ3106" s="5"/>
      <c r="BA3106" s="335"/>
      <c r="BC3106" s="5"/>
      <c r="BD3106" s="5"/>
      <c r="BE3106" s="335"/>
      <c r="BG3106" s="826"/>
      <c r="BH3106" s="607"/>
    </row>
    <row r="3107" spans="1:60" x14ac:dyDescent="0.25">
      <c r="A3107" s="21"/>
      <c r="B3107" s="112"/>
      <c r="C3107" s="116"/>
      <c r="D3107" s="623"/>
      <c r="E3107" s="278"/>
      <c r="F3107" s="116"/>
      <c r="G3107" s="694"/>
      <c r="H3107" s="878"/>
      <c r="I3107" s="397"/>
      <c r="J3107" s="380"/>
      <c r="K3107" s="400" t="s">
        <v>83</v>
      </c>
      <c r="L3107" s="731"/>
      <c r="M3107" s="732"/>
      <c r="N3107" s="931"/>
      <c r="O3107" s="923"/>
      <c r="P3107" s="923"/>
      <c r="Q3107" s="641"/>
      <c r="R3107" s="537"/>
      <c r="S3107" s="537"/>
      <c r="T3107" s="537"/>
      <c r="U3107" s="537"/>
      <c r="V3107" s="537"/>
      <c r="W3107" s="531"/>
      <c r="X3107" s="141"/>
      <c r="Y3107" s="141"/>
      <c r="Z3107" s="552"/>
      <c r="AA3107" s="552"/>
      <c r="AB3107" s="531"/>
      <c r="AC3107" s="593"/>
      <c r="AD3107" s="923"/>
      <c r="AE3107" s="846"/>
      <c r="AF3107" s="931"/>
      <c r="AG3107" s="923"/>
      <c r="AH3107" s="923"/>
      <c r="AI3107" s="641"/>
      <c r="AJ3107" s="537"/>
      <c r="AK3107" s="537"/>
      <c r="AL3107" s="537"/>
      <c r="AM3107" s="537"/>
      <c r="AN3107" s="537"/>
      <c r="AO3107" s="531"/>
      <c r="AP3107" s="141"/>
      <c r="AQ3107" s="141"/>
      <c r="AR3107" s="552"/>
      <c r="AS3107" s="552"/>
      <c r="AT3107" s="531"/>
      <c r="AU3107" s="593"/>
      <c r="AV3107" s="923"/>
      <c r="AW3107" s="846"/>
      <c r="AX3107" s="115"/>
      <c r="AY3107" s="5"/>
      <c r="AZ3107" s="5"/>
      <c r="BA3107" s="335"/>
      <c r="BC3107" s="5"/>
      <c r="BD3107" s="5"/>
      <c r="BE3107" s="335"/>
      <c r="BG3107" s="826"/>
      <c r="BH3107" s="607"/>
    </row>
    <row r="3108" spans="1:60" ht="12.75" customHeight="1" x14ac:dyDescent="0.25">
      <c r="A3108" s="21"/>
      <c r="B3108" s="112"/>
      <c r="C3108" s="116"/>
      <c r="D3108" s="623"/>
      <c r="E3108" s="278"/>
      <c r="F3108" s="116"/>
      <c r="G3108" s="694"/>
      <c r="H3108" s="878"/>
      <c r="I3108" s="397"/>
      <c r="J3108" s="380"/>
      <c r="K3108" s="408"/>
      <c r="L3108" s="731"/>
      <c r="M3108" s="732"/>
      <c r="N3108" s="931"/>
      <c r="O3108" s="923"/>
      <c r="P3108" s="923"/>
      <c r="Q3108" s="641"/>
      <c r="R3108" s="537"/>
      <c r="S3108" s="537"/>
      <c r="T3108" s="537"/>
      <c r="U3108" s="537"/>
      <c r="V3108" s="537"/>
      <c r="W3108" s="531"/>
      <c r="X3108" s="141"/>
      <c r="Y3108" s="141"/>
      <c r="Z3108" s="552"/>
      <c r="AA3108" s="552"/>
      <c r="AB3108" s="531"/>
      <c r="AC3108" s="593"/>
      <c r="AD3108" s="923"/>
      <c r="AE3108" s="846"/>
      <c r="AF3108" s="931"/>
      <c r="AG3108" s="923"/>
      <c r="AH3108" s="923"/>
      <c r="AI3108" s="641"/>
      <c r="AJ3108" s="537"/>
      <c r="AK3108" s="537"/>
      <c r="AL3108" s="537"/>
      <c r="AM3108" s="537"/>
      <c r="AN3108" s="537"/>
      <c r="AO3108" s="531"/>
      <c r="AP3108" s="141"/>
      <c r="AQ3108" s="141"/>
      <c r="AR3108" s="552"/>
      <c r="AS3108" s="552"/>
      <c r="AT3108" s="531"/>
      <c r="AU3108" s="593"/>
      <c r="AV3108" s="923"/>
      <c r="AW3108" s="846"/>
      <c r="AX3108" s="115"/>
      <c r="AY3108" s="5"/>
      <c r="AZ3108" s="5"/>
      <c r="BA3108" s="335"/>
      <c r="BC3108" s="5"/>
      <c r="BD3108" s="5"/>
      <c r="BE3108" s="335"/>
      <c r="BG3108" s="826"/>
      <c r="BH3108" s="607"/>
    </row>
    <row r="3109" spans="1:60" ht="35.1" customHeight="1" x14ac:dyDescent="0.25">
      <c r="A3109" s="222" t="s">
        <v>6114</v>
      </c>
      <c r="B3109" s="30">
        <v>10</v>
      </c>
      <c r="C3109" s="116" t="s">
        <v>149</v>
      </c>
      <c r="D3109" s="620">
        <v>1000</v>
      </c>
      <c r="F3109" s="117">
        <v>12</v>
      </c>
      <c r="G3109" s="694">
        <v>2</v>
      </c>
      <c r="H3109" s="878" t="str">
        <f t="shared" si="4642"/>
        <v>023</v>
      </c>
      <c r="I3109" s="397" t="s">
        <v>3264</v>
      </c>
      <c r="J3109" s="380" t="s">
        <v>1955</v>
      </c>
      <c r="K3109" s="417" t="s">
        <v>314</v>
      </c>
      <c r="L3109" s="726">
        <v>236</v>
      </c>
      <c r="M3109" s="727">
        <v>236</v>
      </c>
      <c r="N3109" s="931"/>
      <c r="O3109" s="530">
        <f t="shared" ref="O3109:O3112" si="4712">IF(N3109&gt;L3109,"0 ",N3109-L3109)</f>
        <v>-236</v>
      </c>
      <c r="P3109" s="530" t="str">
        <f t="shared" ref="P3109:P3112" si="4713">IF(N3109&lt;L3109,"0 ",N3109-L3109)</f>
        <v xml:space="preserve">0 </v>
      </c>
      <c r="Q3109" s="646"/>
      <c r="R3109" s="536"/>
      <c r="S3109" s="536"/>
      <c r="T3109" s="536"/>
      <c r="U3109" s="536"/>
      <c r="V3109" s="536"/>
      <c r="W3109" s="683" t="str">
        <f t="shared" ref="W3109:W3112" si="4714">IF(SUM(Q3109:V3109)=X3109,"OK",SUM(Q3109:V3109)-X3109)</f>
        <v>OK</v>
      </c>
      <c r="X3109" s="141"/>
      <c r="Y3109" s="141"/>
      <c r="Z3109" s="552"/>
      <c r="AA3109" s="552"/>
      <c r="AB3109" s="683" t="str">
        <f t="shared" ref="AB3109:AB3112" si="4715">IF(SUM(Z3109:AA3109)=AC3109,"OK",SUM(Z3109:AA3109)-AC3109)</f>
        <v>OK</v>
      </c>
      <c r="AC3109" s="593"/>
      <c r="AD3109" s="530">
        <f t="shared" ref="AD3109:AD3112" si="4716">X3109+Y3109+AC3109</f>
        <v>0</v>
      </c>
      <c r="AE3109" s="842">
        <f t="shared" ref="AE3109:AE3112" si="4717">N3109+AD3109</f>
        <v>0</v>
      </c>
      <c r="AF3109" s="931"/>
      <c r="AG3109" s="530">
        <f t="shared" ref="AG3109:AG3112" si="4718">IF(AF3109&gt;M3109,"0 ",AF3109-M3109)</f>
        <v>-236</v>
      </c>
      <c r="AH3109" s="530" t="str">
        <f t="shared" ref="AH3109:AH3112" si="4719">IF(AF3109&lt;M3109,"0 ",AF3109-M3109)</f>
        <v xml:space="preserve">0 </v>
      </c>
      <c r="AI3109" s="641"/>
      <c r="AJ3109" s="537"/>
      <c r="AK3109" s="537"/>
      <c r="AL3109" s="537"/>
      <c r="AM3109" s="537"/>
      <c r="AN3109" s="537"/>
      <c r="AO3109" s="683" t="str">
        <f t="shared" ref="AO3109:AO3112" si="4720">IF(SUM(AI3109:AN3109)=AP3109,"OK",SUM(AI3109:AN3109)-AP3109)</f>
        <v>OK</v>
      </c>
      <c r="AP3109" s="141"/>
      <c r="AQ3109" s="141"/>
      <c r="AR3109" s="552"/>
      <c r="AS3109" s="552"/>
      <c r="AT3109" s="683" t="str">
        <f t="shared" ref="AT3109:AT3112" si="4721">IF(SUM(AR3109:AS3109)=AU3109,"OK",SUM(AR3109:AS3109)-AU3109)</f>
        <v>OK</v>
      </c>
      <c r="AU3109" s="593"/>
      <c r="AV3109" s="530">
        <f t="shared" ref="AV3109:AV3112" si="4722">AP3109+AQ3109+AU3109</f>
        <v>0</v>
      </c>
      <c r="AW3109" s="842">
        <f t="shared" ref="AW3109:AW3112" si="4723">AF3109+AV3109</f>
        <v>0</v>
      </c>
      <c r="AX3109" s="115">
        <f>L3109</f>
        <v>236</v>
      </c>
      <c r="AY3109" s="5">
        <f>AE3109</f>
        <v>0</v>
      </c>
      <c r="AZ3109" s="7">
        <f>AY3109-AX3109</f>
        <v>-236</v>
      </c>
      <c r="BA3109" s="335">
        <f>AZ3109/AX3109</f>
        <v>-1</v>
      </c>
      <c r="BB3109" s="23">
        <f>M3109</f>
        <v>236</v>
      </c>
      <c r="BC3109" s="5">
        <f>AW3109</f>
        <v>0</v>
      </c>
      <c r="BD3109" s="7">
        <f>BC3109-BB3109</f>
        <v>-236</v>
      </c>
      <c r="BE3109" s="335">
        <f>BD3109/BB3109</f>
        <v>-1</v>
      </c>
      <c r="BG3109" s="826" t="str">
        <f>RIGHT(LEFT(I3109,3),2)&amp;"."&amp;RIGHT(LEFT(I3109,5),2)</f>
        <v>33.00</v>
      </c>
      <c r="BH3109" s="607" t="b">
        <f>COUNTIF('Codes SEC'!$B$2:$B$250,Ministres!BG3109)&gt;0</f>
        <v>1</v>
      </c>
    </row>
    <row r="3110" spans="1:60" ht="35.1" customHeight="1" x14ac:dyDescent="0.25">
      <c r="A3110" s="222" t="s">
        <v>6114</v>
      </c>
      <c r="B3110" s="30">
        <v>10</v>
      </c>
      <c r="C3110" s="116" t="s">
        <v>149</v>
      </c>
      <c r="D3110" s="620">
        <v>1000</v>
      </c>
      <c r="F3110" s="117">
        <v>12</v>
      </c>
      <c r="G3110" s="694">
        <v>2</v>
      </c>
      <c r="H3110" s="878" t="str">
        <f t="shared" si="4642"/>
        <v>023</v>
      </c>
      <c r="I3110" s="397" t="s">
        <v>3264</v>
      </c>
      <c r="J3110" s="380" t="s">
        <v>1959</v>
      </c>
      <c r="K3110" s="408" t="s">
        <v>204</v>
      </c>
      <c r="L3110" s="726">
        <v>315</v>
      </c>
      <c r="M3110" s="727">
        <v>315</v>
      </c>
      <c r="N3110" s="931"/>
      <c r="O3110" s="530">
        <f t="shared" si="4712"/>
        <v>-315</v>
      </c>
      <c r="P3110" s="530" t="str">
        <f t="shared" si="4713"/>
        <v xml:space="preserve">0 </v>
      </c>
      <c r="Q3110" s="646"/>
      <c r="R3110" s="536"/>
      <c r="S3110" s="536"/>
      <c r="T3110" s="536"/>
      <c r="U3110" s="536"/>
      <c r="V3110" s="536"/>
      <c r="W3110" s="683" t="str">
        <f t="shared" si="4714"/>
        <v>OK</v>
      </c>
      <c r="X3110" s="141"/>
      <c r="Y3110" s="141"/>
      <c r="Z3110" s="552"/>
      <c r="AA3110" s="552"/>
      <c r="AB3110" s="683" t="str">
        <f t="shared" si="4715"/>
        <v>OK</v>
      </c>
      <c r="AC3110" s="593"/>
      <c r="AD3110" s="530">
        <f t="shared" si="4716"/>
        <v>0</v>
      </c>
      <c r="AE3110" s="842">
        <f t="shared" si="4717"/>
        <v>0</v>
      </c>
      <c r="AF3110" s="931"/>
      <c r="AG3110" s="530">
        <f t="shared" si="4718"/>
        <v>-315</v>
      </c>
      <c r="AH3110" s="530" t="str">
        <f t="shared" si="4719"/>
        <v xml:space="preserve">0 </v>
      </c>
      <c r="AI3110" s="641"/>
      <c r="AJ3110" s="537"/>
      <c r="AK3110" s="537"/>
      <c r="AL3110" s="537"/>
      <c r="AM3110" s="537"/>
      <c r="AN3110" s="537"/>
      <c r="AO3110" s="683" t="str">
        <f t="shared" si="4720"/>
        <v>OK</v>
      </c>
      <c r="AP3110" s="141"/>
      <c r="AQ3110" s="141"/>
      <c r="AR3110" s="552"/>
      <c r="AS3110" s="552"/>
      <c r="AT3110" s="683" t="str">
        <f t="shared" si="4721"/>
        <v>OK</v>
      </c>
      <c r="AU3110" s="593"/>
      <c r="AV3110" s="530">
        <f t="shared" si="4722"/>
        <v>0</v>
      </c>
      <c r="AW3110" s="842">
        <f t="shared" si="4723"/>
        <v>0</v>
      </c>
      <c r="AX3110" s="115">
        <f>L3110</f>
        <v>315</v>
      </c>
      <c r="AY3110" s="5">
        <f>AE3110</f>
        <v>0</v>
      </c>
      <c r="AZ3110" s="7">
        <f>AY3110-AX3110</f>
        <v>-315</v>
      </c>
      <c r="BA3110" s="335">
        <f>AZ3110/AX3110</f>
        <v>-1</v>
      </c>
      <c r="BB3110" s="23">
        <f>M3110</f>
        <v>315</v>
      </c>
      <c r="BC3110" s="5">
        <f>AW3110</f>
        <v>0</v>
      </c>
      <c r="BD3110" s="7">
        <f>BC3110-BB3110</f>
        <v>-315</v>
      </c>
      <c r="BE3110" s="335">
        <f>BD3110/BB3110</f>
        <v>-1</v>
      </c>
      <c r="BG3110" s="826" t="str">
        <f>RIGHT(LEFT(I3110,3),2)&amp;"."&amp;RIGHT(LEFT(I3110,5),2)</f>
        <v>33.00</v>
      </c>
      <c r="BH3110" s="607" t="b">
        <f>COUNTIF('Codes SEC'!$B$2:$B$250,Ministres!BG3110)&gt;0</f>
        <v>1</v>
      </c>
    </row>
    <row r="3111" spans="1:60" ht="35.1" customHeight="1" x14ac:dyDescent="0.25">
      <c r="A3111" s="190" t="s">
        <v>6114</v>
      </c>
      <c r="B3111" s="583" t="s">
        <v>5018</v>
      </c>
      <c r="C3111" s="120" t="s">
        <v>149</v>
      </c>
      <c r="D3111" s="622">
        <v>1000</v>
      </c>
      <c r="E3111" s="584"/>
      <c r="F3111" s="120">
        <v>12</v>
      </c>
      <c r="G3111" s="699">
        <v>1</v>
      </c>
      <c r="H3111" s="891" t="str">
        <f t="shared" si="4642"/>
        <v>023</v>
      </c>
      <c r="I3111" s="605">
        <v>83300000</v>
      </c>
      <c r="J3111" s="689" t="s">
        <v>5080</v>
      </c>
      <c r="K3111" s="424" t="s">
        <v>6212</v>
      </c>
      <c r="L3111" s="733">
        <v>0</v>
      </c>
      <c r="M3111" s="734">
        <v>0</v>
      </c>
      <c r="N3111" s="931"/>
      <c r="O3111" s="530">
        <f t="shared" si="4712"/>
        <v>0</v>
      </c>
      <c r="P3111" s="530">
        <f t="shared" si="4713"/>
        <v>0</v>
      </c>
      <c r="Q3111" s="646"/>
      <c r="R3111" s="536"/>
      <c r="S3111" s="536"/>
      <c r="T3111" s="536"/>
      <c r="U3111" s="536"/>
      <c r="V3111" s="536"/>
      <c r="W3111" s="683" t="str">
        <f>IF(SUM(Q3111:V3111)=X3111,"OK",SUM(Q3111:V3111)-X3111)</f>
        <v>OK</v>
      </c>
      <c r="X3111" s="141"/>
      <c r="Y3111" s="141"/>
      <c r="Z3111" s="552"/>
      <c r="AA3111" s="552"/>
      <c r="AB3111" s="683" t="str">
        <f>IF(SUM(Z3111:AA3111)=AC3111,"OK",SUM(Z3111:AA3111)-AC3111)</f>
        <v>OK</v>
      </c>
      <c r="AC3111" s="593"/>
      <c r="AD3111" s="530">
        <f t="shared" si="4716"/>
        <v>0</v>
      </c>
      <c r="AE3111" s="842">
        <f t="shared" si="4717"/>
        <v>0</v>
      </c>
      <c r="AF3111" s="931"/>
      <c r="AG3111" s="530">
        <f t="shared" si="4718"/>
        <v>0</v>
      </c>
      <c r="AH3111" s="530">
        <f t="shared" si="4719"/>
        <v>0</v>
      </c>
      <c r="AI3111" s="641"/>
      <c r="AJ3111" s="537"/>
      <c r="AK3111" s="537"/>
      <c r="AL3111" s="537"/>
      <c r="AM3111" s="537"/>
      <c r="AN3111" s="537"/>
      <c r="AO3111" s="683" t="str">
        <f>IF(SUM(AI3111:AN3111)=AP3111,"OK",SUM(AI3111:AN3111)-AP3111)</f>
        <v>OK</v>
      </c>
      <c r="AP3111" s="141"/>
      <c r="AQ3111" s="141"/>
      <c r="AR3111" s="552"/>
      <c r="AS3111" s="552"/>
      <c r="AT3111" s="683" t="str">
        <f>IF(SUM(AR3111:AS3111)=AU3111,"OK",SUM(AR3111:AS3111)-AU3111)</f>
        <v>OK</v>
      </c>
      <c r="AU3111" s="593"/>
      <c r="AV3111" s="530">
        <f t="shared" si="4722"/>
        <v>0</v>
      </c>
      <c r="AW3111" s="842">
        <f t="shared" si="4723"/>
        <v>0</v>
      </c>
      <c r="AX3111" s="115">
        <f>L3111</f>
        <v>0</v>
      </c>
      <c r="AY3111" s="5">
        <f>AE3111</f>
        <v>0</v>
      </c>
      <c r="AZ3111" s="7">
        <f>AY3111-AX3111</f>
        <v>0</v>
      </c>
      <c r="BA3111" s="335" t="e">
        <f>AZ3111/AX3111</f>
        <v>#DIV/0!</v>
      </c>
      <c r="BB3111" s="23">
        <f>M3111</f>
        <v>0</v>
      </c>
      <c r="BC3111" s="5">
        <f>AW3111</f>
        <v>0</v>
      </c>
      <c r="BD3111" s="7">
        <f>BC3111-BB3111</f>
        <v>0</v>
      </c>
      <c r="BE3111" s="335" t="e">
        <f>BD3111/BB3111</f>
        <v>#DIV/0!</v>
      </c>
      <c r="BG3111" s="826" t="str">
        <f>RIGHT(LEFT(I3111,3),2)&amp;"."&amp;RIGHT(LEFT(I3111,5),2)</f>
        <v>33.00</v>
      </c>
      <c r="BH3111" s="607" t="b">
        <f>COUNTIF('Codes SEC'!$B$2:$B$250,Ministres!BG3111)&gt;0</f>
        <v>1</v>
      </c>
    </row>
    <row r="3112" spans="1:60" ht="35.1" customHeight="1" x14ac:dyDescent="0.25">
      <c r="A3112" s="190" t="s">
        <v>6114</v>
      </c>
      <c r="B3112" s="583" t="s">
        <v>5018</v>
      </c>
      <c r="C3112" s="120" t="s">
        <v>149</v>
      </c>
      <c r="D3112" s="622">
        <v>1000</v>
      </c>
      <c r="E3112" s="584"/>
      <c r="F3112" s="120">
        <v>12</v>
      </c>
      <c r="G3112" s="699">
        <v>1</v>
      </c>
      <c r="H3112" s="891" t="str">
        <f t="shared" si="4642"/>
        <v>023</v>
      </c>
      <c r="I3112" s="605">
        <v>84340000</v>
      </c>
      <c r="J3112" s="689" t="s">
        <v>5081</v>
      </c>
      <c r="K3112" s="424" t="s">
        <v>6310</v>
      </c>
      <c r="L3112" s="733">
        <v>0</v>
      </c>
      <c r="M3112" s="734">
        <v>0</v>
      </c>
      <c r="N3112" s="931"/>
      <c r="O3112" s="530">
        <f t="shared" si="4712"/>
        <v>0</v>
      </c>
      <c r="P3112" s="530">
        <f t="shared" si="4713"/>
        <v>0</v>
      </c>
      <c r="Q3112" s="646"/>
      <c r="R3112" s="536"/>
      <c r="S3112" s="536"/>
      <c r="T3112" s="536"/>
      <c r="U3112" s="536"/>
      <c r="V3112" s="536"/>
      <c r="W3112" s="683" t="str">
        <f t="shared" si="4714"/>
        <v>OK</v>
      </c>
      <c r="X3112" s="141"/>
      <c r="Y3112" s="141"/>
      <c r="Z3112" s="552"/>
      <c r="AA3112" s="552"/>
      <c r="AB3112" s="683" t="str">
        <f t="shared" si="4715"/>
        <v>OK</v>
      </c>
      <c r="AC3112" s="593"/>
      <c r="AD3112" s="530">
        <f t="shared" si="4716"/>
        <v>0</v>
      </c>
      <c r="AE3112" s="842">
        <f t="shared" si="4717"/>
        <v>0</v>
      </c>
      <c r="AF3112" s="931"/>
      <c r="AG3112" s="530">
        <f t="shared" si="4718"/>
        <v>0</v>
      </c>
      <c r="AH3112" s="530">
        <f t="shared" si="4719"/>
        <v>0</v>
      </c>
      <c r="AI3112" s="641"/>
      <c r="AJ3112" s="537"/>
      <c r="AK3112" s="537"/>
      <c r="AL3112" s="537"/>
      <c r="AM3112" s="537"/>
      <c r="AN3112" s="537"/>
      <c r="AO3112" s="683" t="str">
        <f t="shared" si="4720"/>
        <v>OK</v>
      </c>
      <c r="AP3112" s="141"/>
      <c r="AQ3112" s="141"/>
      <c r="AR3112" s="552"/>
      <c r="AS3112" s="552"/>
      <c r="AT3112" s="683" t="str">
        <f t="shared" si="4721"/>
        <v>OK</v>
      </c>
      <c r="AU3112" s="593"/>
      <c r="AV3112" s="530">
        <f t="shared" si="4722"/>
        <v>0</v>
      </c>
      <c r="AW3112" s="842">
        <f t="shared" si="4723"/>
        <v>0</v>
      </c>
      <c r="AX3112" s="115">
        <f>L3112</f>
        <v>0</v>
      </c>
      <c r="AY3112" s="5">
        <f>AE3112</f>
        <v>0</v>
      </c>
      <c r="AZ3112" s="7">
        <f>AY3112-AX3112</f>
        <v>0</v>
      </c>
      <c r="BA3112" s="335" t="e">
        <f>AZ3112/AX3112</f>
        <v>#DIV/0!</v>
      </c>
      <c r="BB3112" s="23">
        <f>M3112</f>
        <v>0</v>
      </c>
      <c r="BC3112" s="5">
        <f>AW3112</f>
        <v>0</v>
      </c>
      <c r="BD3112" s="7">
        <f>BC3112-BB3112</f>
        <v>0</v>
      </c>
      <c r="BE3112" s="335" t="e">
        <f>BD3112/BB3112</f>
        <v>#DIV/0!</v>
      </c>
      <c r="BG3112" s="826" t="str">
        <f>RIGHT(LEFT(I3112,3),2)&amp;"."&amp;RIGHT(LEFT(I3112,5),2)</f>
        <v>43.40</v>
      </c>
      <c r="BH3112" s="607" t="b">
        <f>COUNTIF('Codes SEC'!$B$2:$B$250,Ministres!BG3112)&gt;0</f>
        <v>1</v>
      </c>
    </row>
    <row r="3113" spans="1:60" ht="12.75" customHeight="1" x14ac:dyDescent="0.25">
      <c r="A3113" s="225"/>
      <c r="B3113" s="206"/>
      <c r="C3113" s="253"/>
      <c r="D3113" s="621"/>
      <c r="E3113" s="275"/>
      <c r="F3113" s="269"/>
      <c r="G3113" s="695"/>
      <c r="H3113" s="886"/>
      <c r="I3113" s="403"/>
      <c r="J3113" s="381"/>
      <c r="K3113" s="514" t="s">
        <v>95</v>
      </c>
      <c r="L3113" s="313">
        <f t="shared" ref="L3113:V3113" si="4724">L3111+L3109+L3110+L3112</f>
        <v>551</v>
      </c>
      <c r="M3113" s="744">
        <f t="shared" si="4724"/>
        <v>551</v>
      </c>
      <c r="N3113" s="930">
        <f t="shared" ref="N3113:P3113" si="4725">N3111+N3109+N3110+N3112</f>
        <v>0</v>
      </c>
      <c r="O3113" s="790">
        <f t="shared" si="4725"/>
        <v>-551</v>
      </c>
      <c r="P3113" s="790">
        <f t="shared" si="4725"/>
        <v>0</v>
      </c>
      <c r="Q3113" s="787">
        <f t="shared" si="4724"/>
        <v>0</v>
      </c>
      <c r="R3113" s="648">
        <f t="shared" si="4724"/>
        <v>0</v>
      </c>
      <c r="S3113" s="648">
        <f t="shared" si="4724"/>
        <v>0</v>
      </c>
      <c r="T3113" s="648">
        <f t="shared" si="4724"/>
        <v>0</v>
      </c>
      <c r="U3113" s="648">
        <f t="shared" si="4724"/>
        <v>0</v>
      </c>
      <c r="V3113" s="648">
        <f t="shared" si="4724"/>
        <v>0</v>
      </c>
      <c r="W3113" s="790"/>
      <c r="X3113" s="649">
        <f>X3111+X3109+X3110+X3112</f>
        <v>0</v>
      </c>
      <c r="Y3113" s="649">
        <f>Y3111+Y3109+Y3110+Y3112</f>
        <v>0</v>
      </c>
      <c r="Z3113" s="648">
        <f>Z3111+Z3109+Z3110+Z3112</f>
        <v>0</v>
      </c>
      <c r="AA3113" s="648">
        <f>AA3111+AA3109+AA3110+AA3112</f>
        <v>0</v>
      </c>
      <c r="AB3113" s="790"/>
      <c r="AC3113" s="649">
        <f t="shared" ref="AC3113:AN3113" si="4726">AC3111+AC3109+AC3110+AC3112</f>
        <v>0</v>
      </c>
      <c r="AD3113" s="790">
        <f>AD3111+AD3109+AD3110+AD3112</f>
        <v>0</v>
      </c>
      <c r="AE3113" s="843">
        <f>AE3111+AE3109+AE3110+AE3112</f>
        <v>0</v>
      </c>
      <c r="AF3113" s="930">
        <f t="shared" ref="AF3113:AH3113" si="4727">AF3111+AF3109+AF3110+AF3112</f>
        <v>0</v>
      </c>
      <c r="AG3113" s="790">
        <f t="shared" si="4727"/>
        <v>-551</v>
      </c>
      <c r="AH3113" s="790">
        <f t="shared" si="4727"/>
        <v>0</v>
      </c>
      <c r="AI3113" s="787">
        <f t="shared" si="4726"/>
        <v>0</v>
      </c>
      <c r="AJ3113" s="648">
        <f t="shared" si="4726"/>
        <v>0</v>
      </c>
      <c r="AK3113" s="648">
        <f t="shared" si="4726"/>
        <v>0</v>
      </c>
      <c r="AL3113" s="648">
        <f t="shared" si="4726"/>
        <v>0</v>
      </c>
      <c r="AM3113" s="648">
        <f t="shared" si="4726"/>
        <v>0</v>
      </c>
      <c r="AN3113" s="648">
        <f t="shared" si="4726"/>
        <v>0</v>
      </c>
      <c r="AO3113" s="790"/>
      <c r="AP3113" s="649">
        <f>AP3111+AP3109+AP3110+AP3112</f>
        <v>0</v>
      </c>
      <c r="AQ3113" s="649">
        <f>AQ3111+AQ3109+AQ3110+AQ3112</f>
        <v>0</v>
      </c>
      <c r="AR3113" s="648">
        <f>AR3111+AR3109+AR3110+AR3112</f>
        <v>0</v>
      </c>
      <c r="AS3113" s="648">
        <f>AS3111+AS3109+AS3110+AS3112</f>
        <v>0</v>
      </c>
      <c r="AT3113" s="790"/>
      <c r="AU3113" s="649">
        <f t="shared" ref="AU3113:BE3113" si="4728">AU3111+AU3109+AU3110+AU3112</f>
        <v>0</v>
      </c>
      <c r="AV3113" s="790">
        <f t="shared" ref="AV3113" si="4729">AV3111+AV3109+AV3110+AV3112</f>
        <v>0</v>
      </c>
      <c r="AW3113" s="843">
        <f t="shared" si="4728"/>
        <v>0</v>
      </c>
      <c r="AX3113" s="336">
        <f t="shared" si="4728"/>
        <v>551</v>
      </c>
      <c r="AY3113" s="337">
        <f t="shared" si="4728"/>
        <v>0</v>
      </c>
      <c r="AZ3113" s="338">
        <f t="shared" si="4728"/>
        <v>-551</v>
      </c>
      <c r="BA3113" s="339" t="e">
        <f t="shared" si="4728"/>
        <v>#DIV/0!</v>
      </c>
      <c r="BB3113" s="322">
        <f t="shared" si="4728"/>
        <v>551</v>
      </c>
      <c r="BC3113" s="337">
        <f t="shared" si="4728"/>
        <v>0</v>
      </c>
      <c r="BD3113" s="338">
        <f t="shared" si="4728"/>
        <v>-551</v>
      </c>
      <c r="BE3113" s="339" t="e">
        <f t="shared" si="4728"/>
        <v>#DIV/0!</v>
      </c>
      <c r="BG3113" s="826"/>
      <c r="BH3113" s="607"/>
    </row>
    <row r="3114" spans="1:60" ht="12.75" customHeight="1" x14ac:dyDescent="0.25">
      <c r="A3114" s="226"/>
      <c r="B3114" s="207"/>
      <c r="C3114" s="254"/>
      <c r="D3114" s="300"/>
      <c r="E3114" s="276"/>
      <c r="F3114" s="300"/>
      <c r="G3114" s="696"/>
      <c r="H3114" s="887"/>
      <c r="I3114" s="444"/>
      <c r="J3114" s="393"/>
      <c r="K3114" s="404" t="s">
        <v>3647</v>
      </c>
      <c r="L3114" s="729">
        <f t="shared" ref="L3114:P3114" si="4730">L3113</f>
        <v>551</v>
      </c>
      <c r="M3114" s="742">
        <f t="shared" si="4730"/>
        <v>551</v>
      </c>
      <c r="N3114" s="844">
        <f t="shared" si="4730"/>
        <v>0</v>
      </c>
      <c r="O3114" s="665">
        <f t="shared" si="4730"/>
        <v>-551</v>
      </c>
      <c r="P3114" s="665">
        <f t="shared" si="4730"/>
        <v>0</v>
      </c>
      <c r="Q3114" s="638">
        <f t="shared" ref="Q3114:BE3114" si="4731">Q3113</f>
        <v>0</v>
      </c>
      <c r="R3114" s="130">
        <f t="shared" si="4731"/>
        <v>0</v>
      </c>
      <c r="S3114" s="130">
        <f t="shared" si="4731"/>
        <v>0</v>
      </c>
      <c r="T3114" s="130">
        <f t="shared" si="4731"/>
        <v>0</v>
      </c>
      <c r="U3114" s="130">
        <f t="shared" si="4731"/>
        <v>0</v>
      </c>
      <c r="V3114" s="130">
        <f t="shared" si="4731"/>
        <v>0</v>
      </c>
      <c r="W3114" s="665"/>
      <c r="X3114" s="130">
        <f t="shared" si="4731"/>
        <v>0</v>
      </c>
      <c r="Y3114" s="130">
        <f t="shared" si="4731"/>
        <v>0</v>
      </c>
      <c r="Z3114" s="130">
        <f t="shared" si="4731"/>
        <v>0</v>
      </c>
      <c r="AA3114" s="130">
        <f t="shared" si="4731"/>
        <v>0</v>
      </c>
      <c r="AB3114" s="665"/>
      <c r="AC3114" s="130">
        <f t="shared" si="4731"/>
        <v>0</v>
      </c>
      <c r="AD3114" s="665">
        <f>AD3113</f>
        <v>0</v>
      </c>
      <c r="AE3114" s="845">
        <f>AE3113</f>
        <v>0</v>
      </c>
      <c r="AF3114" s="844">
        <f t="shared" ref="AF3114:AH3114" si="4732">AF3113</f>
        <v>0</v>
      </c>
      <c r="AG3114" s="665">
        <f t="shared" si="4732"/>
        <v>-551</v>
      </c>
      <c r="AH3114" s="665">
        <f t="shared" si="4732"/>
        <v>0</v>
      </c>
      <c r="AI3114" s="638">
        <f t="shared" si="4731"/>
        <v>0</v>
      </c>
      <c r="AJ3114" s="130">
        <f t="shared" si="4731"/>
        <v>0</v>
      </c>
      <c r="AK3114" s="130">
        <f t="shared" si="4731"/>
        <v>0</v>
      </c>
      <c r="AL3114" s="130">
        <f t="shared" si="4731"/>
        <v>0</v>
      </c>
      <c r="AM3114" s="130">
        <f t="shared" si="4731"/>
        <v>0</v>
      </c>
      <c r="AN3114" s="130">
        <f t="shared" si="4731"/>
        <v>0</v>
      </c>
      <c r="AO3114" s="665"/>
      <c r="AP3114" s="130">
        <f t="shared" si="4731"/>
        <v>0</v>
      </c>
      <c r="AQ3114" s="130">
        <f t="shared" si="4731"/>
        <v>0</v>
      </c>
      <c r="AR3114" s="130">
        <f t="shared" si="4731"/>
        <v>0</v>
      </c>
      <c r="AS3114" s="130">
        <f t="shared" si="4731"/>
        <v>0</v>
      </c>
      <c r="AT3114" s="665"/>
      <c r="AU3114" s="130">
        <f t="shared" si="4731"/>
        <v>0</v>
      </c>
      <c r="AV3114" s="665">
        <f t="shared" ref="AV3114" si="4733">AV3113</f>
        <v>0</v>
      </c>
      <c r="AW3114" s="845">
        <f t="shared" si="4731"/>
        <v>0</v>
      </c>
      <c r="AX3114" s="314">
        <f t="shared" si="4731"/>
        <v>551</v>
      </c>
      <c r="AY3114" s="131">
        <f t="shared" si="4731"/>
        <v>0</v>
      </c>
      <c r="AZ3114" s="132">
        <f t="shared" si="4731"/>
        <v>-551</v>
      </c>
      <c r="BA3114" s="340" t="e">
        <f t="shared" si="4731"/>
        <v>#DIV/0!</v>
      </c>
      <c r="BB3114" s="310">
        <f t="shared" si="4731"/>
        <v>551</v>
      </c>
      <c r="BC3114" s="131">
        <f t="shared" si="4731"/>
        <v>0</v>
      </c>
      <c r="BD3114" s="132">
        <f t="shared" si="4731"/>
        <v>-551</v>
      </c>
      <c r="BE3114" s="340" t="e">
        <f t="shared" si="4731"/>
        <v>#DIV/0!</v>
      </c>
      <c r="BF3114" s="40"/>
      <c r="BG3114" s="826"/>
      <c r="BH3114" s="607"/>
    </row>
    <row r="3115" spans="1:60" ht="12.75" customHeight="1" x14ac:dyDescent="0.25">
      <c r="A3115" s="222"/>
      <c r="C3115" s="116"/>
      <c r="D3115" s="620"/>
      <c r="F3115" s="117"/>
      <c r="G3115" s="690"/>
      <c r="H3115" s="878"/>
      <c r="I3115" s="397"/>
      <c r="J3115" s="380"/>
      <c r="K3115" s="405" t="s">
        <v>208</v>
      </c>
      <c r="L3115" s="731">
        <v>0</v>
      </c>
      <c r="M3115" s="732">
        <v>0</v>
      </c>
      <c r="N3115" s="929">
        <v>0</v>
      </c>
      <c r="O3115" s="530">
        <v>0</v>
      </c>
      <c r="P3115" s="530">
        <v>0</v>
      </c>
      <c r="Q3115" s="641">
        <v>0</v>
      </c>
      <c r="R3115" s="537">
        <v>0</v>
      </c>
      <c r="S3115" s="537">
        <v>0</v>
      </c>
      <c r="T3115" s="537">
        <v>0</v>
      </c>
      <c r="U3115" s="537">
        <v>0</v>
      </c>
      <c r="V3115" s="537">
        <v>0</v>
      </c>
      <c r="W3115" s="530"/>
      <c r="X3115" s="142">
        <v>0</v>
      </c>
      <c r="Y3115" s="142">
        <v>0</v>
      </c>
      <c r="Z3115" s="537">
        <v>0</v>
      </c>
      <c r="AA3115" s="537">
        <v>0</v>
      </c>
      <c r="AB3115" s="530"/>
      <c r="AC3115" s="142">
        <v>0</v>
      </c>
      <c r="AD3115" s="530">
        <v>0</v>
      </c>
      <c r="AE3115" s="842">
        <v>0</v>
      </c>
      <c r="AF3115" s="929">
        <v>0</v>
      </c>
      <c r="AG3115" s="530">
        <v>0</v>
      </c>
      <c r="AH3115" s="530">
        <v>0</v>
      </c>
      <c r="AI3115" s="641">
        <v>0</v>
      </c>
      <c r="AJ3115" s="537">
        <v>0</v>
      </c>
      <c r="AK3115" s="537">
        <v>0</v>
      </c>
      <c r="AL3115" s="537">
        <v>0</v>
      </c>
      <c r="AM3115" s="537">
        <v>0</v>
      </c>
      <c r="AN3115" s="537">
        <v>0</v>
      </c>
      <c r="AO3115" s="530"/>
      <c r="AP3115" s="142">
        <v>0</v>
      </c>
      <c r="AQ3115" s="142">
        <v>0</v>
      </c>
      <c r="AR3115" s="537">
        <v>0</v>
      </c>
      <c r="AS3115" s="537">
        <v>0</v>
      </c>
      <c r="AT3115" s="530"/>
      <c r="AU3115" s="142">
        <v>0</v>
      </c>
      <c r="AV3115" s="530">
        <v>0</v>
      </c>
      <c r="AW3115" s="842">
        <v>0</v>
      </c>
      <c r="AX3115" s="115">
        <v>0</v>
      </c>
      <c r="AY3115" s="5">
        <v>0</v>
      </c>
      <c r="AZ3115" s="5">
        <v>0</v>
      </c>
      <c r="BA3115" s="335">
        <v>0</v>
      </c>
      <c r="BB3115" s="23">
        <v>0</v>
      </c>
      <c r="BC3115" s="5">
        <v>0</v>
      </c>
      <c r="BD3115" s="5">
        <v>0</v>
      </c>
      <c r="BE3115" s="335">
        <v>0</v>
      </c>
      <c r="BG3115" s="826"/>
      <c r="BH3115" s="607"/>
    </row>
    <row r="3116" spans="1:60" ht="12.75" customHeight="1" x14ac:dyDescent="0.25">
      <c r="A3116" s="222"/>
      <c r="C3116" s="116"/>
      <c r="D3116" s="620"/>
      <c r="F3116" s="117"/>
      <c r="G3116" s="694"/>
      <c r="H3116" s="878"/>
      <c r="I3116" s="397"/>
      <c r="J3116" s="380"/>
      <c r="K3116" s="405" t="s">
        <v>96</v>
      </c>
      <c r="L3116" s="731">
        <v>0</v>
      </c>
      <c r="M3116" s="732">
        <v>0</v>
      </c>
      <c r="N3116" s="929">
        <v>0</v>
      </c>
      <c r="O3116" s="530">
        <v>0</v>
      </c>
      <c r="P3116" s="530">
        <v>0</v>
      </c>
      <c r="Q3116" s="641">
        <v>0</v>
      </c>
      <c r="R3116" s="537">
        <v>0</v>
      </c>
      <c r="S3116" s="537">
        <v>0</v>
      </c>
      <c r="T3116" s="537">
        <v>0</v>
      </c>
      <c r="U3116" s="537">
        <v>0</v>
      </c>
      <c r="V3116" s="537">
        <v>0</v>
      </c>
      <c r="W3116" s="530"/>
      <c r="X3116" s="142">
        <v>0</v>
      </c>
      <c r="Y3116" s="142">
        <v>0</v>
      </c>
      <c r="Z3116" s="537">
        <v>0</v>
      </c>
      <c r="AA3116" s="537">
        <v>0</v>
      </c>
      <c r="AB3116" s="530"/>
      <c r="AC3116" s="142">
        <v>0</v>
      </c>
      <c r="AD3116" s="530">
        <v>0</v>
      </c>
      <c r="AE3116" s="842">
        <v>0</v>
      </c>
      <c r="AF3116" s="929">
        <v>0</v>
      </c>
      <c r="AG3116" s="530">
        <v>0</v>
      </c>
      <c r="AH3116" s="530">
        <v>0</v>
      </c>
      <c r="AI3116" s="641">
        <v>0</v>
      </c>
      <c r="AJ3116" s="537">
        <v>0</v>
      </c>
      <c r="AK3116" s="537">
        <v>0</v>
      </c>
      <c r="AL3116" s="537">
        <v>0</v>
      </c>
      <c r="AM3116" s="537">
        <v>0</v>
      </c>
      <c r="AN3116" s="537">
        <v>0</v>
      </c>
      <c r="AO3116" s="530"/>
      <c r="AP3116" s="142">
        <v>0</v>
      </c>
      <c r="AQ3116" s="142">
        <v>0</v>
      </c>
      <c r="AR3116" s="537">
        <v>0</v>
      </c>
      <c r="AS3116" s="537">
        <v>0</v>
      </c>
      <c r="AT3116" s="530"/>
      <c r="AU3116" s="142">
        <v>0</v>
      </c>
      <c r="AV3116" s="530">
        <v>0</v>
      </c>
      <c r="AW3116" s="842">
        <v>0</v>
      </c>
      <c r="AX3116" s="115">
        <v>0</v>
      </c>
      <c r="AY3116" s="5">
        <v>0</v>
      </c>
      <c r="AZ3116" s="5">
        <v>0</v>
      </c>
      <c r="BA3116" s="335">
        <v>0</v>
      </c>
      <c r="BB3116" s="23">
        <v>0</v>
      </c>
      <c r="BC3116" s="5">
        <v>0</v>
      </c>
      <c r="BD3116" s="5">
        <v>0</v>
      </c>
      <c r="BE3116" s="335">
        <v>0</v>
      </c>
      <c r="BG3116" s="826"/>
      <c r="BH3116" s="607"/>
    </row>
    <row r="3117" spans="1:60" ht="12.75" customHeight="1" x14ac:dyDescent="0.25">
      <c r="A3117" s="222"/>
      <c r="C3117" s="116"/>
      <c r="D3117" s="620"/>
      <c r="F3117" s="117"/>
      <c r="G3117" s="694"/>
      <c r="H3117" s="878"/>
      <c r="I3117" s="397"/>
      <c r="J3117" s="380"/>
      <c r="K3117" s="405" t="s">
        <v>209</v>
      </c>
      <c r="L3117" s="731">
        <v>0</v>
      </c>
      <c r="M3117" s="732">
        <v>0</v>
      </c>
      <c r="N3117" s="929">
        <v>0</v>
      </c>
      <c r="O3117" s="530">
        <v>0</v>
      </c>
      <c r="P3117" s="530">
        <v>0</v>
      </c>
      <c r="Q3117" s="641">
        <v>0</v>
      </c>
      <c r="R3117" s="537">
        <v>0</v>
      </c>
      <c r="S3117" s="537">
        <v>0</v>
      </c>
      <c r="T3117" s="537">
        <v>0</v>
      </c>
      <c r="U3117" s="537">
        <v>0</v>
      </c>
      <c r="V3117" s="537">
        <v>0</v>
      </c>
      <c r="W3117" s="530"/>
      <c r="X3117" s="142">
        <v>0</v>
      </c>
      <c r="Y3117" s="142">
        <v>0</v>
      </c>
      <c r="Z3117" s="537">
        <v>0</v>
      </c>
      <c r="AA3117" s="537">
        <v>0</v>
      </c>
      <c r="AB3117" s="530"/>
      <c r="AC3117" s="142">
        <v>0</v>
      </c>
      <c r="AD3117" s="530">
        <v>0</v>
      </c>
      <c r="AE3117" s="842">
        <v>0</v>
      </c>
      <c r="AF3117" s="929">
        <v>0</v>
      </c>
      <c r="AG3117" s="530">
        <v>0</v>
      </c>
      <c r="AH3117" s="530">
        <v>0</v>
      </c>
      <c r="AI3117" s="641">
        <v>0</v>
      </c>
      <c r="AJ3117" s="537">
        <v>0</v>
      </c>
      <c r="AK3117" s="537">
        <v>0</v>
      </c>
      <c r="AL3117" s="537">
        <v>0</v>
      </c>
      <c r="AM3117" s="537">
        <v>0</v>
      </c>
      <c r="AN3117" s="537">
        <v>0</v>
      </c>
      <c r="AO3117" s="530"/>
      <c r="AP3117" s="142">
        <v>0</v>
      </c>
      <c r="AQ3117" s="142">
        <v>0</v>
      </c>
      <c r="AR3117" s="537">
        <v>0</v>
      </c>
      <c r="AS3117" s="537">
        <v>0</v>
      </c>
      <c r="AT3117" s="530"/>
      <c r="AU3117" s="142">
        <v>0</v>
      </c>
      <c r="AV3117" s="530">
        <v>0</v>
      </c>
      <c r="AW3117" s="842">
        <v>0</v>
      </c>
      <c r="AX3117" s="115">
        <v>0</v>
      </c>
      <c r="AY3117" s="5">
        <v>0</v>
      </c>
      <c r="AZ3117" s="5">
        <v>0</v>
      </c>
      <c r="BA3117" s="335">
        <v>0</v>
      </c>
      <c r="BB3117" s="23">
        <v>0</v>
      </c>
      <c r="BC3117" s="5">
        <v>0</v>
      </c>
      <c r="BD3117" s="5">
        <v>0</v>
      </c>
      <c r="BE3117" s="335">
        <v>0</v>
      </c>
      <c r="BG3117" s="826"/>
      <c r="BH3117" s="607"/>
    </row>
    <row r="3118" spans="1:60" ht="12.75" customHeight="1" x14ac:dyDescent="0.25">
      <c r="A3118" s="222"/>
      <c r="C3118" s="116"/>
      <c r="D3118" s="620"/>
      <c r="F3118" s="117"/>
      <c r="G3118" s="694"/>
      <c r="H3118" s="878"/>
      <c r="I3118" s="397"/>
      <c r="J3118" s="380"/>
      <c r="K3118" s="405" t="s">
        <v>210</v>
      </c>
      <c r="L3118" s="731">
        <v>0</v>
      </c>
      <c r="M3118" s="732">
        <v>0</v>
      </c>
      <c r="N3118" s="929">
        <v>0</v>
      </c>
      <c r="O3118" s="530">
        <v>0</v>
      </c>
      <c r="P3118" s="530">
        <v>0</v>
      </c>
      <c r="Q3118" s="641">
        <v>0</v>
      </c>
      <c r="R3118" s="537">
        <v>0</v>
      </c>
      <c r="S3118" s="537">
        <v>0</v>
      </c>
      <c r="T3118" s="537">
        <v>0</v>
      </c>
      <c r="U3118" s="537">
        <v>0</v>
      </c>
      <c r="V3118" s="537">
        <v>0</v>
      </c>
      <c r="W3118" s="530"/>
      <c r="X3118" s="142">
        <v>0</v>
      </c>
      <c r="Y3118" s="142">
        <v>0</v>
      </c>
      <c r="Z3118" s="537">
        <v>0</v>
      </c>
      <c r="AA3118" s="537">
        <v>0</v>
      </c>
      <c r="AB3118" s="530"/>
      <c r="AC3118" s="142">
        <v>0</v>
      </c>
      <c r="AD3118" s="530">
        <v>0</v>
      </c>
      <c r="AE3118" s="842">
        <v>0</v>
      </c>
      <c r="AF3118" s="929">
        <v>0</v>
      </c>
      <c r="AG3118" s="530">
        <v>0</v>
      </c>
      <c r="AH3118" s="530">
        <v>0</v>
      </c>
      <c r="AI3118" s="641">
        <v>0</v>
      </c>
      <c r="AJ3118" s="537">
        <v>0</v>
      </c>
      <c r="AK3118" s="537">
        <v>0</v>
      </c>
      <c r="AL3118" s="537">
        <v>0</v>
      </c>
      <c r="AM3118" s="537">
        <v>0</v>
      </c>
      <c r="AN3118" s="537">
        <v>0</v>
      </c>
      <c r="AO3118" s="530"/>
      <c r="AP3118" s="142">
        <v>0</v>
      </c>
      <c r="AQ3118" s="142">
        <v>0</v>
      </c>
      <c r="AR3118" s="537">
        <v>0</v>
      </c>
      <c r="AS3118" s="537">
        <v>0</v>
      </c>
      <c r="AT3118" s="530"/>
      <c r="AU3118" s="142">
        <v>0</v>
      </c>
      <c r="AV3118" s="530">
        <v>0</v>
      </c>
      <c r="AW3118" s="842">
        <v>0</v>
      </c>
      <c r="AX3118" s="115">
        <v>0</v>
      </c>
      <c r="AY3118" s="5">
        <v>0</v>
      </c>
      <c r="AZ3118" s="5">
        <v>0</v>
      </c>
      <c r="BA3118" s="335">
        <v>0</v>
      </c>
      <c r="BB3118" s="23">
        <v>0</v>
      </c>
      <c r="BC3118" s="5">
        <v>0</v>
      </c>
      <c r="BD3118" s="5">
        <v>0</v>
      </c>
      <c r="BE3118" s="335">
        <v>0</v>
      </c>
      <c r="BG3118" s="826"/>
      <c r="BH3118" s="607"/>
    </row>
    <row r="3119" spans="1:60" ht="12.75" customHeight="1" x14ac:dyDescent="0.25">
      <c r="A3119" s="222"/>
      <c r="C3119" s="116"/>
      <c r="D3119" s="620"/>
      <c r="F3119" s="117"/>
      <c r="G3119" s="694"/>
      <c r="H3119" s="878"/>
      <c r="I3119" s="397"/>
      <c r="J3119" s="380"/>
      <c r="K3119" s="406" t="s">
        <v>53</v>
      </c>
      <c r="L3119" s="731">
        <v>0</v>
      </c>
      <c r="M3119" s="732">
        <v>0</v>
      </c>
      <c r="N3119" s="929">
        <v>0</v>
      </c>
      <c r="O3119" s="530">
        <v>0</v>
      </c>
      <c r="P3119" s="530">
        <v>0</v>
      </c>
      <c r="Q3119" s="641">
        <v>0</v>
      </c>
      <c r="R3119" s="537">
        <v>0</v>
      </c>
      <c r="S3119" s="537">
        <v>0</v>
      </c>
      <c r="T3119" s="537">
        <v>0</v>
      </c>
      <c r="U3119" s="537">
        <v>0</v>
      </c>
      <c r="V3119" s="537">
        <v>0</v>
      </c>
      <c r="W3119" s="530"/>
      <c r="X3119" s="142">
        <v>0</v>
      </c>
      <c r="Y3119" s="142">
        <v>0</v>
      </c>
      <c r="Z3119" s="537">
        <v>0</v>
      </c>
      <c r="AA3119" s="537">
        <v>0</v>
      </c>
      <c r="AB3119" s="530"/>
      <c r="AC3119" s="142">
        <v>0</v>
      </c>
      <c r="AD3119" s="530">
        <v>0</v>
      </c>
      <c r="AE3119" s="842">
        <v>0</v>
      </c>
      <c r="AF3119" s="929">
        <v>0</v>
      </c>
      <c r="AG3119" s="530">
        <v>0</v>
      </c>
      <c r="AH3119" s="530">
        <v>0</v>
      </c>
      <c r="AI3119" s="641">
        <v>0</v>
      </c>
      <c r="AJ3119" s="537">
        <v>0</v>
      </c>
      <c r="AK3119" s="537">
        <v>0</v>
      </c>
      <c r="AL3119" s="537">
        <v>0</v>
      </c>
      <c r="AM3119" s="537">
        <v>0</v>
      </c>
      <c r="AN3119" s="537">
        <v>0</v>
      </c>
      <c r="AO3119" s="530"/>
      <c r="AP3119" s="142">
        <v>0</v>
      </c>
      <c r="AQ3119" s="142">
        <v>0</v>
      </c>
      <c r="AR3119" s="537">
        <v>0</v>
      </c>
      <c r="AS3119" s="537">
        <v>0</v>
      </c>
      <c r="AT3119" s="530"/>
      <c r="AU3119" s="142">
        <v>0</v>
      </c>
      <c r="AV3119" s="530">
        <v>0</v>
      </c>
      <c r="AW3119" s="842">
        <v>0</v>
      </c>
      <c r="AX3119" s="115">
        <v>0</v>
      </c>
      <c r="AY3119" s="5">
        <v>0</v>
      </c>
      <c r="AZ3119" s="5">
        <v>0</v>
      </c>
      <c r="BA3119" s="335">
        <v>0</v>
      </c>
      <c r="BB3119" s="23">
        <v>0</v>
      </c>
      <c r="BC3119" s="5">
        <v>0</v>
      </c>
      <c r="BD3119" s="5">
        <v>0</v>
      </c>
      <c r="BE3119" s="335">
        <v>0</v>
      </c>
      <c r="BG3119" s="826"/>
      <c r="BH3119" s="607"/>
    </row>
    <row r="3120" spans="1:60" ht="12.75" customHeight="1" x14ac:dyDescent="0.25">
      <c r="A3120" s="222"/>
      <c r="C3120" s="116"/>
      <c r="D3120" s="620"/>
      <c r="F3120" s="117"/>
      <c r="G3120" s="694"/>
      <c r="H3120" s="878"/>
      <c r="I3120" s="397"/>
      <c r="J3120" s="380"/>
      <c r="K3120" s="406"/>
      <c r="L3120" s="731"/>
      <c r="M3120" s="732"/>
      <c r="N3120" s="929"/>
      <c r="O3120" s="530"/>
      <c r="P3120" s="530"/>
      <c r="Q3120" s="641"/>
      <c r="R3120" s="537"/>
      <c r="S3120" s="537"/>
      <c r="T3120" s="537"/>
      <c r="U3120" s="537"/>
      <c r="V3120" s="537"/>
      <c r="W3120" s="531"/>
      <c r="X3120" s="140"/>
      <c r="Y3120" s="140"/>
      <c r="Z3120" s="551"/>
      <c r="AA3120" s="551"/>
      <c r="AB3120" s="531"/>
      <c r="AC3120" s="142"/>
      <c r="AD3120" s="530"/>
      <c r="AE3120" s="842"/>
      <c r="AF3120" s="929"/>
      <c r="AG3120" s="530"/>
      <c r="AH3120" s="530"/>
      <c r="AI3120" s="641"/>
      <c r="AJ3120" s="537"/>
      <c r="AK3120" s="537"/>
      <c r="AL3120" s="537"/>
      <c r="AM3120" s="537"/>
      <c r="AN3120" s="537"/>
      <c r="AO3120" s="531"/>
      <c r="AP3120" s="140"/>
      <c r="AQ3120" s="140"/>
      <c r="AR3120" s="551"/>
      <c r="AS3120" s="551"/>
      <c r="AT3120" s="531"/>
      <c r="AU3120" s="142"/>
      <c r="AV3120" s="530"/>
      <c r="AW3120" s="842"/>
      <c r="AX3120" s="115"/>
      <c r="AY3120" s="5"/>
      <c r="AZ3120" s="5"/>
      <c r="BA3120" s="335"/>
      <c r="BC3120" s="5"/>
      <c r="BD3120" s="5"/>
      <c r="BE3120" s="335"/>
      <c r="BG3120" s="826"/>
      <c r="BH3120" s="607"/>
    </row>
    <row r="3121" spans="1:66" ht="12.75" customHeight="1" x14ac:dyDescent="0.25">
      <c r="A3121" s="222"/>
      <c r="C3121" s="116"/>
      <c r="D3121" s="620"/>
      <c r="F3121" s="117"/>
      <c r="G3121" s="694"/>
      <c r="H3121" s="878"/>
      <c r="I3121" s="397"/>
      <c r="J3121" s="380"/>
      <c r="K3121" s="408"/>
      <c r="L3121" s="731"/>
      <c r="M3121" s="732"/>
      <c r="N3121" s="931"/>
      <c r="O3121" s="923"/>
      <c r="P3121" s="923"/>
      <c r="Q3121" s="641"/>
      <c r="R3121" s="537"/>
      <c r="S3121" s="537"/>
      <c r="T3121" s="537"/>
      <c r="U3121" s="537"/>
      <c r="V3121" s="537"/>
      <c r="W3121" s="531"/>
      <c r="X3121" s="141"/>
      <c r="Y3121" s="141"/>
      <c r="Z3121" s="552"/>
      <c r="AA3121" s="552"/>
      <c r="AB3121" s="531"/>
      <c r="AC3121" s="593"/>
      <c r="AD3121" s="923"/>
      <c r="AE3121" s="846"/>
      <c r="AF3121" s="931"/>
      <c r="AG3121" s="923"/>
      <c r="AH3121" s="923"/>
      <c r="AI3121" s="641"/>
      <c r="AJ3121" s="537"/>
      <c r="AK3121" s="537"/>
      <c r="AL3121" s="537"/>
      <c r="AM3121" s="537"/>
      <c r="AN3121" s="537"/>
      <c r="AO3121" s="531"/>
      <c r="AP3121" s="141"/>
      <c r="AQ3121" s="141"/>
      <c r="AR3121" s="552"/>
      <c r="AS3121" s="552"/>
      <c r="AT3121" s="531"/>
      <c r="AU3121" s="593"/>
      <c r="AV3121" s="923"/>
      <c r="AW3121" s="846"/>
      <c r="AX3121" s="115"/>
      <c r="AY3121" s="5"/>
      <c r="AZ3121" s="5"/>
      <c r="BA3121" s="335"/>
      <c r="BC3121" s="5"/>
      <c r="BD3121" s="5"/>
      <c r="BE3121" s="335"/>
      <c r="BG3121" s="826"/>
      <c r="BH3121" s="607"/>
    </row>
    <row r="3122" spans="1:66" s="1" customFormat="1" ht="12.75" customHeight="1" x14ac:dyDescent="0.25">
      <c r="A3122" s="21"/>
      <c r="B3122" s="112"/>
      <c r="C3122" s="116"/>
      <c r="D3122" s="623"/>
      <c r="E3122" s="278"/>
      <c r="F3122" s="116"/>
      <c r="G3122" s="694"/>
      <c r="H3122" s="878"/>
      <c r="I3122" s="397"/>
      <c r="J3122" s="380"/>
      <c r="K3122" s="400" t="s">
        <v>6564</v>
      </c>
      <c r="L3122" s="738"/>
      <c r="M3122" s="739"/>
      <c r="N3122" s="931"/>
      <c r="O3122" s="923"/>
      <c r="P3122" s="923"/>
      <c r="Q3122" s="641"/>
      <c r="R3122" s="537"/>
      <c r="S3122" s="537"/>
      <c r="T3122" s="537"/>
      <c r="U3122" s="537"/>
      <c r="V3122" s="537"/>
      <c r="W3122" s="531"/>
      <c r="X3122" s="141"/>
      <c r="Y3122" s="141"/>
      <c r="Z3122" s="552"/>
      <c r="AA3122" s="552"/>
      <c r="AB3122" s="531"/>
      <c r="AC3122" s="593"/>
      <c r="AD3122" s="923"/>
      <c r="AE3122" s="846"/>
      <c r="AF3122" s="931"/>
      <c r="AG3122" s="923"/>
      <c r="AH3122" s="923"/>
      <c r="AI3122" s="641"/>
      <c r="AJ3122" s="537"/>
      <c r="AK3122" s="537"/>
      <c r="AL3122" s="537"/>
      <c r="AM3122" s="537"/>
      <c r="AN3122" s="537"/>
      <c r="AO3122" s="531"/>
      <c r="AP3122" s="141"/>
      <c r="AQ3122" s="141"/>
      <c r="AR3122" s="552"/>
      <c r="AS3122" s="552"/>
      <c r="AT3122" s="531"/>
      <c r="AU3122" s="593"/>
      <c r="AV3122" s="923"/>
      <c r="AW3122" s="846"/>
      <c r="AX3122" s="115"/>
      <c r="AY3122" s="5"/>
      <c r="AZ3122" s="5"/>
      <c r="BA3122" s="335"/>
      <c r="BB3122" s="23"/>
      <c r="BC3122" s="5"/>
      <c r="BD3122" s="5"/>
      <c r="BE3122" s="335"/>
      <c r="BF3122" s="41"/>
      <c r="BG3122" s="826"/>
      <c r="BH3122" s="607"/>
      <c r="BI3122" s="41"/>
      <c r="BJ3122" s="41"/>
      <c r="BK3122" s="41"/>
      <c r="BL3122" s="41"/>
      <c r="BM3122" s="41"/>
      <c r="BN3122" s="41"/>
    </row>
    <row r="3123" spans="1:66" s="1" customFormat="1" x14ac:dyDescent="0.25">
      <c r="A3123" s="21"/>
      <c r="B3123" s="112"/>
      <c r="C3123" s="116"/>
      <c r="D3123" s="623"/>
      <c r="E3123" s="278"/>
      <c r="F3123" s="116"/>
      <c r="G3123" s="694"/>
      <c r="H3123" s="878"/>
      <c r="I3123" s="397"/>
      <c r="J3123" s="380"/>
      <c r="K3123" s="418" t="s">
        <v>184</v>
      </c>
      <c r="L3123" s="738"/>
      <c r="M3123" s="739"/>
      <c r="N3123" s="931"/>
      <c r="O3123" s="923"/>
      <c r="P3123" s="923"/>
      <c r="Q3123" s="641"/>
      <c r="R3123" s="537"/>
      <c r="S3123" s="537"/>
      <c r="T3123" s="537"/>
      <c r="U3123" s="537"/>
      <c r="V3123" s="537"/>
      <c r="W3123" s="531"/>
      <c r="X3123" s="141"/>
      <c r="Y3123" s="141"/>
      <c r="Z3123" s="552"/>
      <c r="AA3123" s="552"/>
      <c r="AB3123" s="531"/>
      <c r="AC3123" s="593"/>
      <c r="AD3123" s="923"/>
      <c r="AE3123" s="846"/>
      <c r="AF3123" s="931"/>
      <c r="AG3123" s="923"/>
      <c r="AH3123" s="923"/>
      <c r="AI3123" s="641"/>
      <c r="AJ3123" s="537"/>
      <c r="AK3123" s="537"/>
      <c r="AL3123" s="537"/>
      <c r="AM3123" s="537"/>
      <c r="AN3123" s="537"/>
      <c r="AO3123" s="531"/>
      <c r="AP3123" s="141"/>
      <c r="AQ3123" s="141"/>
      <c r="AR3123" s="552"/>
      <c r="AS3123" s="552"/>
      <c r="AT3123" s="531"/>
      <c r="AU3123" s="593"/>
      <c r="AV3123" s="923"/>
      <c r="AW3123" s="846"/>
      <c r="AX3123" s="115"/>
      <c r="AY3123" s="5"/>
      <c r="AZ3123" s="5"/>
      <c r="BA3123" s="335"/>
      <c r="BB3123" s="23"/>
      <c r="BC3123" s="5"/>
      <c r="BD3123" s="5"/>
      <c r="BE3123" s="335"/>
      <c r="BF3123" s="41"/>
      <c r="BG3123" s="826"/>
      <c r="BH3123" s="607"/>
      <c r="BI3123" s="41"/>
      <c r="BJ3123" s="41"/>
      <c r="BK3123" s="41"/>
      <c r="BL3123" s="41"/>
      <c r="BM3123" s="41"/>
      <c r="BN3123" s="41"/>
    </row>
    <row r="3124" spans="1:66" s="1" customFormat="1" ht="12.75" customHeight="1" x14ac:dyDescent="0.25">
      <c r="A3124" s="21"/>
      <c r="B3124" s="112"/>
      <c r="C3124" s="116"/>
      <c r="D3124" s="623"/>
      <c r="E3124" s="278"/>
      <c r="F3124" s="116"/>
      <c r="G3124" s="694"/>
      <c r="H3124" s="878"/>
      <c r="I3124" s="397"/>
      <c r="J3124" s="380"/>
      <c r="K3124" s="418"/>
      <c r="L3124" s="738"/>
      <c r="M3124" s="739"/>
      <c r="N3124" s="931"/>
      <c r="O3124" s="923"/>
      <c r="P3124" s="923"/>
      <c r="Q3124" s="641"/>
      <c r="R3124" s="537"/>
      <c r="S3124" s="537"/>
      <c r="T3124" s="537"/>
      <c r="U3124" s="537"/>
      <c r="V3124" s="537"/>
      <c r="W3124" s="531"/>
      <c r="X3124" s="141"/>
      <c r="Y3124" s="141"/>
      <c r="Z3124" s="552"/>
      <c r="AA3124" s="552"/>
      <c r="AB3124" s="531"/>
      <c r="AC3124" s="593"/>
      <c r="AD3124" s="923"/>
      <c r="AE3124" s="846"/>
      <c r="AF3124" s="931"/>
      <c r="AG3124" s="923"/>
      <c r="AH3124" s="923"/>
      <c r="AI3124" s="641"/>
      <c r="AJ3124" s="537"/>
      <c r="AK3124" s="537"/>
      <c r="AL3124" s="537"/>
      <c r="AM3124" s="537"/>
      <c r="AN3124" s="537"/>
      <c r="AO3124" s="531"/>
      <c r="AP3124" s="141"/>
      <c r="AQ3124" s="141"/>
      <c r="AR3124" s="552"/>
      <c r="AS3124" s="552"/>
      <c r="AT3124" s="531"/>
      <c r="AU3124" s="593"/>
      <c r="AV3124" s="923"/>
      <c r="AW3124" s="846"/>
      <c r="AX3124" s="115"/>
      <c r="AY3124" s="5"/>
      <c r="AZ3124" s="5"/>
      <c r="BA3124" s="335"/>
      <c r="BB3124" s="23"/>
      <c r="BC3124" s="5"/>
      <c r="BD3124" s="5"/>
      <c r="BE3124" s="335"/>
      <c r="BF3124" s="41"/>
      <c r="BG3124" s="826"/>
      <c r="BH3124" s="607"/>
      <c r="BI3124" s="41"/>
      <c r="BJ3124" s="41"/>
      <c r="BK3124" s="41"/>
      <c r="BL3124" s="41"/>
      <c r="BM3124" s="41"/>
      <c r="BN3124" s="41"/>
    </row>
    <row r="3125" spans="1:66" ht="34.950000000000003" customHeight="1" x14ac:dyDescent="0.25">
      <c r="A3125" s="21" t="s">
        <v>6114</v>
      </c>
      <c r="B3125" s="30">
        <v>10</v>
      </c>
      <c r="C3125" s="116" t="s">
        <v>149</v>
      </c>
      <c r="D3125" s="620">
        <v>1000</v>
      </c>
      <c r="F3125" s="117">
        <v>12</v>
      </c>
      <c r="G3125" s="694">
        <v>1</v>
      </c>
      <c r="H3125" s="878" t="str">
        <f t="shared" ref="H3125:H3242" si="4734">LEFT(J3125,3)</f>
        <v>085</v>
      </c>
      <c r="I3125" s="397" t="s">
        <v>3257</v>
      </c>
      <c r="J3125" s="380" t="s">
        <v>6313</v>
      </c>
      <c r="K3125" s="408" t="s">
        <v>6438</v>
      </c>
      <c r="L3125" s="733">
        <v>340</v>
      </c>
      <c r="M3125" s="734">
        <v>340</v>
      </c>
      <c r="N3125" s="931"/>
      <c r="O3125" s="530">
        <f t="shared" ref="O3125:O3134" si="4735">IF(N3125&gt;L3125,"0 ",N3125-L3125)</f>
        <v>-340</v>
      </c>
      <c r="P3125" s="530" t="str">
        <f t="shared" ref="P3125:P3134" si="4736">IF(N3125&lt;L3125,"0 ",N3125-L3125)</f>
        <v xml:space="preserve">0 </v>
      </c>
      <c r="Q3125" s="646"/>
      <c r="R3125" s="536"/>
      <c r="S3125" s="536"/>
      <c r="T3125" s="536"/>
      <c r="U3125" s="536"/>
      <c r="V3125" s="536"/>
      <c r="W3125" s="683" t="str">
        <f t="shared" ref="W3125:W3134" si="4737">IF(SUM(Q3125:V3125)=X3125,"OK",SUM(Q3125:V3125)-X3125)</f>
        <v>OK</v>
      </c>
      <c r="X3125" s="141"/>
      <c r="Y3125" s="141"/>
      <c r="Z3125" s="552"/>
      <c r="AA3125" s="552"/>
      <c r="AB3125" s="683" t="str">
        <f t="shared" ref="AB3125:AB3134" si="4738">IF(SUM(Z3125:AA3125)=AC3125,"OK",SUM(Z3125:AA3125)-AC3125)</f>
        <v>OK</v>
      </c>
      <c r="AC3125" s="593"/>
      <c r="AD3125" s="530">
        <f t="shared" ref="AD3125:AD3134" si="4739">X3125+Y3125+AC3125</f>
        <v>0</v>
      </c>
      <c r="AE3125" s="842">
        <f t="shared" ref="AE3125:AE3134" si="4740">N3125+AD3125</f>
        <v>0</v>
      </c>
      <c r="AF3125" s="931"/>
      <c r="AG3125" s="530">
        <f t="shared" ref="AG3125:AG3134" si="4741">IF(AF3125&gt;M3125,"0 ",AF3125-M3125)</f>
        <v>-340</v>
      </c>
      <c r="AH3125" s="530" t="str">
        <f t="shared" ref="AH3125:AH3134" si="4742">IF(AF3125&lt;M3125,"0 ",AF3125-M3125)</f>
        <v xml:space="preserve">0 </v>
      </c>
      <c r="AI3125" s="641"/>
      <c r="AJ3125" s="537"/>
      <c r="AK3125" s="537"/>
      <c r="AL3125" s="537"/>
      <c r="AM3125" s="537"/>
      <c r="AN3125" s="537"/>
      <c r="AO3125" s="683" t="str">
        <f t="shared" ref="AO3125:AO3134" si="4743">IF(SUM(AI3125:AN3125)=AP3125,"OK",SUM(AI3125:AN3125)-AP3125)</f>
        <v>OK</v>
      </c>
      <c r="AP3125" s="141"/>
      <c r="AQ3125" s="141"/>
      <c r="AR3125" s="552"/>
      <c r="AS3125" s="552"/>
      <c r="AT3125" s="683" t="str">
        <f t="shared" ref="AT3125:AT3134" si="4744">IF(SUM(AR3125:AS3125)=AU3125,"OK",SUM(AR3125:AS3125)-AU3125)</f>
        <v>OK</v>
      </c>
      <c r="AU3125" s="593"/>
      <c r="AV3125" s="530">
        <f t="shared" ref="AV3125:AV3134" si="4745">AP3125+AQ3125+AU3125</f>
        <v>0</v>
      </c>
      <c r="AW3125" s="842">
        <f t="shared" ref="AW3125:AW3134" si="4746">AF3125+AV3125</f>
        <v>0</v>
      </c>
      <c r="AX3125" s="115">
        <f t="shared" ref="AX3125:AX3134" si="4747">L3125</f>
        <v>340</v>
      </c>
      <c r="AY3125" s="5">
        <f t="shared" ref="AY3125:AY3134" si="4748">AE3125</f>
        <v>0</v>
      </c>
      <c r="AZ3125" s="7">
        <f t="shared" ref="AZ3125" si="4749">AY3125-AX3125</f>
        <v>-340</v>
      </c>
      <c r="BA3125" s="335">
        <f t="shared" ref="BA3125" si="4750">AZ3125/AX3125</f>
        <v>-1</v>
      </c>
      <c r="BB3125" s="23">
        <f t="shared" ref="BB3125:BB3134" si="4751">M3125</f>
        <v>340</v>
      </c>
      <c r="BC3125" s="5">
        <f t="shared" ref="BC3125" si="4752">AW3125</f>
        <v>0</v>
      </c>
      <c r="BD3125" s="7">
        <f t="shared" ref="BD3125" si="4753">BC3125-BB3125</f>
        <v>-340</v>
      </c>
      <c r="BE3125" s="335">
        <f t="shared" ref="BE3125" si="4754">BD3125/BB3125</f>
        <v>-1</v>
      </c>
      <c r="BG3125" s="826" t="str">
        <f t="shared" ref="BG3125:BG3134" si="4755">RIGHT(LEFT(I3125,3),2)&amp;"."&amp;RIGHT(LEFT(I3125,5),2)</f>
        <v>12.11</v>
      </c>
      <c r="BH3125" s="607" t="b">
        <f>COUNTIF('Codes SEC'!$B$2:$B$250,Ministres!BG3125)&gt;0</f>
        <v>1</v>
      </c>
    </row>
    <row r="3126" spans="1:66" ht="35.1" customHeight="1" x14ac:dyDescent="0.25">
      <c r="A3126" s="222" t="s">
        <v>6114</v>
      </c>
      <c r="B3126" s="112" t="s">
        <v>5018</v>
      </c>
      <c r="C3126" s="116" t="s">
        <v>196</v>
      </c>
      <c r="D3126" s="620">
        <v>1000</v>
      </c>
      <c r="E3126" s="278"/>
      <c r="F3126" s="116">
        <v>12</v>
      </c>
      <c r="G3126" s="700"/>
      <c r="H3126" s="888" t="str">
        <f t="shared" si="4734"/>
        <v>085</v>
      </c>
      <c r="I3126" s="580">
        <v>83122000</v>
      </c>
      <c r="J3126" s="689" t="s">
        <v>5804</v>
      </c>
      <c r="K3126" s="411" t="s">
        <v>5805</v>
      </c>
      <c r="L3126" s="733">
        <v>0</v>
      </c>
      <c r="M3126" s="734">
        <v>0</v>
      </c>
      <c r="N3126" s="931"/>
      <c r="O3126" s="530">
        <f t="shared" si="4735"/>
        <v>0</v>
      </c>
      <c r="P3126" s="530">
        <f t="shared" si="4736"/>
        <v>0</v>
      </c>
      <c r="Q3126" s="646"/>
      <c r="R3126" s="536"/>
      <c r="S3126" s="536"/>
      <c r="T3126" s="536"/>
      <c r="U3126" s="536"/>
      <c r="V3126" s="536"/>
      <c r="W3126" s="683" t="str">
        <f t="shared" si="4737"/>
        <v>OK</v>
      </c>
      <c r="X3126" s="141"/>
      <c r="Y3126" s="141"/>
      <c r="Z3126" s="552"/>
      <c r="AA3126" s="552"/>
      <c r="AB3126" s="683" t="str">
        <f t="shared" si="4738"/>
        <v>OK</v>
      </c>
      <c r="AC3126" s="593"/>
      <c r="AD3126" s="530">
        <f t="shared" si="4739"/>
        <v>0</v>
      </c>
      <c r="AE3126" s="842">
        <f t="shared" si="4740"/>
        <v>0</v>
      </c>
      <c r="AF3126" s="931"/>
      <c r="AG3126" s="530">
        <f t="shared" si="4741"/>
        <v>0</v>
      </c>
      <c r="AH3126" s="530">
        <f t="shared" si="4742"/>
        <v>0</v>
      </c>
      <c r="AI3126" s="641"/>
      <c r="AJ3126" s="537"/>
      <c r="AK3126" s="537"/>
      <c r="AL3126" s="537"/>
      <c r="AM3126" s="537"/>
      <c r="AN3126" s="537"/>
      <c r="AO3126" s="683" t="str">
        <f t="shared" si="4743"/>
        <v>OK</v>
      </c>
      <c r="AP3126" s="141"/>
      <c r="AQ3126" s="141"/>
      <c r="AR3126" s="552"/>
      <c r="AS3126" s="552"/>
      <c r="AT3126" s="683" t="str">
        <f t="shared" si="4744"/>
        <v>OK</v>
      </c>
      <c r="AU3126" s="593"/>
      <c r="AV3126" s="530">
        <f t="shared" si="4745"/>
        <v>0</v>
      </c>
      <c r="AW3126" s="842">
        <f t="shared" si="4746"/>
        <v>0</v>
      </c>
      <c r="AX3126" s="115">
        <f t="shared" si="4747"/>
        <v>0</v>
      </c>
      <c r="AY3126" s="5">
        <f t="shared" si="4748"/>
        <v>0</v>
      </c>
      <c r="AZ3126" s="7">
        <f t="shared" ref="AZ3126:AZ3134" si="4756">AY3126-AX3126</f>
        <v>0</v>
      </c>
      <c r="BA3126" s="335" t="e">
        <f t="shared" ref="BA3126:BA3134" si="4757">AZ3126/AX3126</f>
        <v>#DIV/0!</v>
      </c>
      <c r="BB3126" s="23">
        <f t="shared" si="4751"/>
        <v>0</v>
      </c>
      <c r="BC3126" s="5">
        <f t="shared" ref="BC3126:BC3134" si="4758">AW3126</f>
        <v>0</v>
      </c>
      <c r="BD3126" s="7">
        <f t="shared" ref="BD3126:BD3134" si="4759">BC3126-BB3126</f>
        <v>0</v>
      </c>
      <c r="BE3126" s="335" t="e">
        <f t="shared" ref="BE3126:BE3134" si="4760">BD3126/BB3126</f>
        <v>#DIV/0!</v>
      </c>
      <c r="BG3126" s="826" t="str">
        <f t="shared" si="4755"/>
        <v>31.22</v>
      </c>
      <c r="BH3126" s="607" t="b">
        <f>COUNTIF('Codes SEC'!$B$2:$B$250,Ministres!BG3126)&gt;0</f>
        <v>1</v>
      </c>
    </row>
    <row r="3127" spans="1:66" ht="35.1" customHeight="1" x14ac:dyDescent="0.25">
      <c r="A3127" s="222" t="s">
        <v>6114</v>
      </c>
      <c r="B3127" s="112" t="s">
        <v>5018</v>
      </c>
      <c r="C3127" s="116" t="s">
        <v>196</v>
      </c>
      <c r="D3127" s="620">
        <v>1000</v>
      </c>
      <c r="E3127" s="278"/>
      <c r="F3127" s="116">
        <v>12</v>
      </c>
      <c r="G3127" s="700"/>
      <c r="H3127" s="888" t="str">
        <f t="shared" si="4734"/>
        <v>085</v>
      </c>
      <c r="I3127" s="580">
        <v>83132000</v>
      </c>
      <c r="J3127" s="573" t="s">
        <v>6320</v>
      </c>
      <c r="K3127" s="411" t="s">
        <v>6439</v>
      </c>
      <c r="L3127" s="733">
        <v>300</v>
      </c>
      <c r="M3127" s="734">
        <v>300</v>
      </c>
      <c r="N3127" s="931"/>
      <c r="O3127" s="530">
        <f t="shared" si="4735"/>
        <v>-300</v>
      </c>
      <c r="P3127" s="530" t="str">
        <f t="shared" si="4736"/>
        <v xml:space="preserve">0 </v>
      </c>
      <c r="Q3127" s="646"/>
      <c r="R3127" s="536"/>
      <c r="S3127" s="536"/>
      <c r="T3127" s="536"/>
      <c r="U3127" s="536"/>
      <c r="V3127" s="536"/>
      <c r="W3127" s="683" t="str">
        <f t="shared" si="4737"/>
        <v>OK</v>
      </c>
      <c r="X3127" s="141"/>
      <c r="Y3127" s="141"/>
      <c r="Z3127" s="552"/>
      <c r="AA3127" s="552"/>
      <c r="AB3127" s="683" t="str">
        <f t="shared" si="4738"/>
        <v>OK</v>
      </c>
      <c r="AC3127" s="593"/>
      <c r="AD3127" s="530">
        <f t="shared" si="4739"/>
        <v>0</v>
      </c>
      <c r="AE3127" s="842">
        <f t="shared" si="4740"/>
        <v>0</v>
      </c>
      <c r="AF3127" s="931"/>
      <c r="AG3127" s="530">
        <f t="shared" si="4741"/>
        <v>-300</v>
      </c>
      <c r="AH3127" s="530" t="str">
        <f t="shared" si="4742"/>
        <v xml:space="preserve">0 </v>
      </c>
      <c r="AI3127" s="641"/>
      <c r="AJ3127" s="537"/>
      <c r="AK3127" s="537"/>
      <c r="AL3127" s="537"/>
      <c r="AM3127" s="537"/>
      <c r="AN3127" s="537"/>
      <c r="AO3127" s="683" t="str">
        <f t="shared" si="4743"/>
        <v>OK</v>
      </c>
      <c r="AP3127" s="141"/>
      <c r="AQ3127" s="141"/>
      <c r="AR3127" s="552"/>
      <c r="AS3127" s="552"/>
      <c r="AT3127" s="683" t="str">
        <f t="shared" si="4744"/>
        <v>OK</v>
      </c>
      <c r="AU3127" s="593"/>
      <c r="AV3127" s="530">
        <f t="shared" si="4745"/>
        <v>0</v>
      </c>
      <c r="AW3127" s="842">
        <f t="shared" si="4746"/>
        <v>0</v>
      </c>
      <c r="AX3127" s="115">
        <f t="shared" si="4747"/>
        <v>300</v>
      </c>
      <c r="AY3127" s="5">
        <f t="shared" si="4748"/>
        <v>0</v>
      </c>
      <c r="AZ3127" s="7">
        <f t="shared" ref="AZ3127" si="4761">AY3127-AX3127</f>
        <v>-300</v>
      </c>
      <c r="BA3127" s="335">
        <f t="shared" ref="BA3127" si="4762">AZ3127/AX3127</f>
        <v>-1</v>
      </c>
      <c r="BB3127" s="23">
        <f t="shared" si="4751"/>
        <v>300</v>
      </c>
      <c r="BC3127" s="5">
        <f t="shared" ref="BC3127" si="4763">AW3127</f>
        <v>0</v>
      </c>
      <c r="BD3127" s="7">
        <f t="shared" ref="BD3127" si="4764">BC3127-BB3127</f>
        <v>-300</v>
      </c>
      <c r="BE3127" s="335">
        <f t="shared" ref="BE3127" si="4765">BD3127/BB3127</f>
        <v>-1</v>
      </c>
      <c r="BG3127" s="826" t="str">
        <f t="shared" si="4755"/>
        <v>31.32</v>
      </c>
      <c r="BH3127" s="607" t="b">
        <f>COUNTIF('Codes SEC'!$B$2:$B$250,Ministres!BG3127)&gt;0</f>
        <v>1</v>
      </c>
    </row>
    <row r="3128" spans="1:66" ht="35.1" customHeight="1" x14ac:dyDescent="0.25">
      <c r="A3128" s="21" t="s">
        <v>6114</v>
      </c>
      <c r="B3128" s="30">
        <v>10</v>
      </c>
      <c r="C3128" s="116" t="s">
        <v>149</v>
      </c>
      <c r="D3128" s="620">
        <v>1000</v>
      </c>
      <c r="F3128" s="117">
        <v>12</v>
      </c>
      <c r="G3128" s="694">
        <v>1</v>
      </c>
      <c r="H3128" s="878" t="str">
        <f t="shared" si="4734"/>
        <v>085</v>
      </c>
      <c r="I3128" s="397" t="s">
        <v>3264</v>
      </c>
      <c r="J3128" s="380" t="s">
        <v>2000</v>
      </c>
      <c r="K3128" s="408" t="s">
        <v>3538</v>
      </c>
      <c r="L3128" s="733">
        <v>160</v>
      </c>
      <c r="M3128" s="734">
        <v>308</v>
      </c>
      <c r="N3128" s="931"/>
      <c r="O3128" s="530">
        <f t="shared" si="4735"/>
        <v>-160</v>
      </c>
      <c r="P3128" s="530" t="str">
        <f t="shared" si="4736"/>
        <v xml:space="preserve">0 </v>
      </c>
      <c r="Q3128" s="646"/>
      <c r="R3128" s="536"/>
      <c r="S3128" s="536"/>
      <c r="T3128" s="536"/>
      <c r="U3128" s="536"/>
      <c r="V3128" s="536"/>
      <c r="W3128" s="683" t="str">
        <f t="shared" si="4737"/>
        <v>OK</v>
      </c>
      <c r="X3128" s="141"/>
      <c r="Y3128" s="141"/>
      <c r="Z3128" s="552"/>
      <c r="AA3128" s="552"/>
      <c r="AB3128" s="683" t="str">
        <f t="shared" si="4738"/>
        <v>OK</v>
      </c>
      <c r="AC3128" s="593"/>
      <c r="AD3128" s="530">
        <f t="shared" si="4739"/>
        <v>0</v>
      </c>
      <c r="AE3128" s="842">
        <f t="shared" si="4740"/>
        <v>0</v>
      </c>
      <c r="AF3128" s="931"/>
      <c r="AG3128" s="530">
        <f t="shared" si="4741"/>
        <v>-308</v>
      </c>
      <c r="AH3128" s="530" t="str">
        <f t="shared" si="4742"/>
        <v xml:space="preserve">0 </v>
      </c>
      <c r="AI3128" s="641"/>
      <c r="AJ3128" s="537"/>
      <c r="AK3128" s="537"/>
      <c r="AL3128" s="537"/>
      <c r="AM3128" s="537"/>
      <c r="AN3128" s="537"/>
      <c r="AO3128" s="683" t="str">
        <f t="shared" si="4743"/>
        <v>OK</v>
      </c>
      <c r="AP3128" s="141"/>
      <c r="AQ3128" s="141"/>
      <c r="AR3128" s="552"/>
      <c r="AS3128" s="552"/>
      <c r="AT3128" s="683" t="str">
        <f t="shared" si="4744"/>
        <v>OK</v>
      </c>
      <c r="AU3128" s="593"/>
      <c r="AV3128" s="530">
        <f t="shared" si="4745"/>
        <v>0</v>
      </c>
      <c r="AW3128" s="842">
        <f t="shared" si="4746"/>
        <v>0</v>
      </c>
      <c r="AX3128" s="115">
        <f t="shared" si="4747"/>
        <v>160</v>
      </c>
      <c r="AY3128" s="5">
        <f t="shared" si="4748"/>
        <v>0</v>
      </c>
      <c r="AZ3128" s="7">
        <f t="shared" si="4756"/>
        <v>-160</v>
      </c>
      <c r="BA3128" s="335">
        <f t="shared" si="4757"/>
        <v>-1</v>
      </c>
      <c r="BB3128" s="23">
        <f t="shared" si="4751"/>
        <v>308</v>
      </c>
      <c r="BC3128" s="5">
        <f t="shared" si="4758"/>
        <v>0</v>
      </c>
      <c r="BD3128" s="7">
        <f t="shared" si="4759"/>
        <v>-308</v>
      </c>
      <c r="BE3128" s="335">
        <f t="shared" si="4760"/>
        <v>-1</v>
      </c>
      <c r="BG3128" s="826" t="str">
        <f t="shared" si="4755"/>
        <v>33.00</v>
      </c>
      <c r="BH3128" s="607" t="b">
        <f>COUNTIF('Codes SEC'!$B$2:$B$250,Ministres!BG3128)&gt;0</f>
        <v>1</v>
      </c>
    </row>
    <row r="3129" spans="1:66" ht="35.1" customHeight="1" x14ac:dyDescent="0.25">
      <c r="A3129" s="21" t="s">
        <v>6114</v>
      </c>
      <c r="B3129" s="30">
        <v>10</v>
      </c>
      <c r="C3129" s="116" t="s">
        <v>149</v>
      </c>
      <c r="D3129" s="620">
        <v>1000</v>
      </c>
      <c r="F3129" s="117">
        <v>12</v>
      </c>
      <c r="G3129" s="694">
        <v>1</v>
      </c>
      <c r="H3129" s="878" t="str">
        <f t="shared" si="4734"/>
        <v>085</v>
      </c>
      <c r="I3129" s="397">
        <v>83450000</v>
      </c>
      <c r="J3129" s="380" t="s">
        <v>3588</v>
      </c>
      <c r="K3129" s="408" t="s">
        <v>3941</v>
      </c>
      <c r="L3129" s="733">
        <v>0</v>
      </c>
      <c r="M3129" s="734">
        <v>0</v>
      </c>
      <c r="N3129" s="931"/>
      <c r="O3129" s="530">
        <f t="shared" si="4735"/>
        <v>0</v>
      </c>
      <c r="P3129" s="530">
        <f t="shared" si="4736"/>
        <v>0</v>
      </c>
      <c r="Q3129" s="646"/>
      <c r="R3129" s="536"/>
      <c r="S3129" s="536"/>
      <c r="T3129" s="536"/>
      <c r="U3129" s="536"/>
      <c r="V3129" s="536"/>
      <c r="W3129" s="683" t="str">
        <f t="shared" si="4737"/>
        <v>OK</v>
      </c>
      <c r="X3129" s="141"/>
      <c r="Y3129" s="141"/>
      <c r="Z3129" s="552"/>
      <c r="AA3129" s="552"/>
      <c r="AB3129" s="683" t="str">
        <f t="shared" si="4738"/>
        <v>OK</v>
      </c>
      <c r="AC3129" s="593"/>
      <c r="AD3129" s="530">
        <f t="shared" si="4739"/>
        <v>0</v>
      </c>
      <c r="AE3129" s="842">
        <f t="shared" si="4740"/>
        <v>0</v>
      </c>
      <c r="AF3129" s="931"/>
      <c r="AG3129" s="530">
        <f t="shared" si="4741"/>
        <v>0</v>
      </c>
      <c r="AH3129" s="530">
        <f t="shared" si="4742"/>
        <v>0</v>
      </c>
      <c r="AI3129" s="641"/>
      <c r="AJ3129" s="537"/>
      <c r="AK3129" s="537"/>
      <c r="AL3129" s="537"/>
      <c r="AM3129" s="537"/>
      <c r="AN3129" s="537"/>
      <c r="AO3129" s="683" t="str">
        <f t="shared" si="4743"/>
        <v>OK</v>
      </c>
      <c r="AP3129" s="141"/>
      <c r="AQ3129" s="141"/>
      <c r="AR3129" s="552"/>
      <c r="AS3129" s="552"/>
      <c r="AT3129" s="683" t="str">
        <f t="shared" si="4744"/>
        <v>OK</v>
      </c>
      <c r="AU3129" s="593"/>
      <c r="AV3129" s="530">
        <f t="shared" si="4745"/>
        <v>0</v>
      </c>
      <c r="AW3129" s="842">
        <f t="shared" si="4746"/>
        <v>0</v>
      </c>
      <c r="AX3129" s="115">
        <f t="shared" si="4747"/>
        <v>0</v>
      </c>
      <c r="AY3129" s="5">
        <f t="shared" si="4748"/>
        <v>0</v>
      </c>
      <c r="AZ3129" s="7">
        <f t="shared" si="4756"/>
        <v>0</v>
      </c>
      <c r="BA3129" s="335" t="e">
        <f t="shared" si="4757"/>
        <v>#DIV/0!</v>
      </c>
      <c r="BB3129" s="23">
        <f t="shared" si="4751"/>
        <v>0</v>
      </c>
      <c r="BC3129" s="5">
        <f t="shared" si="4758"/>
        <v>0</v>
      </c>
      <c r="BD3129" s="7">
        <f t="shared" si="4759"/>
        <v>0</v>
      </c>
      <c r="BE3129" s="335" t="e">
        <f t="shared" si="4760"/>
        <v>#DIV/0!</v>
      </c>
      <c r="BG3129" s="826" t="str">
        <f t="shared" si="4755"/>
        <v>34.50</v>
      </c>
      <c r="BH3129" s="607" t="b">
        <f>COUNTIF('Codes SEC'!$B$2:$B$250,Ministres!BG3129)&gt;0</f>
        <v>1</v>
      </c>
    </row>
    <row r="3130" spans="1:66" ht="35.1" customHeight="1" x14ac:dyDescent="0.25">
      <c r="A3130" s="222" t="s">
        <v>6114</v>
      </c>
      <c r="B3130" s="112" t="s">
        <v>5018</v>
      </c>
      <c r="C3130" s="116" t="s">
        <v>196</v>
      </c>
      <c r="D3130" s="620">
        <v>1000</v>
      </c>
      <c r="E3130" s="278"/>
      <c r="F3130" s="116">
        <v>12</v>
      </c>
      <c r="G3130" s="700"/>
      <c r="H3130" s="888" t="str">
        <f t="shared" si="4734"/>
        <v>085</v>
      </c>
      <c r="I3130" s="580">
        <v>84312000</v>
      </c>
      <c r="J3130" s="689" t="s">
        <v>5806</v>
      </c>
      <c r="K3130" s="411" t="s">
        <v>5807</v>
      </c>
      <c r="L3130" s="733">
        <v>0</v>
      </c>
      <c r="M3130" s="734">
        <v>86</v>
      </c>
      <c r="N3130" s="931"/>
      <c r="O3130" s="530">
        <f t="shared" si="4735"/>
        <v>0</v>
      </c>
      <c r="P3130" s="530">
        <f t="shared" si="4736"/>
        <v>0</v>
      </c>
      <c r="Q3130" s="646"/>
      <c r="R3130" s="536"/>
      <c r="S3130" s="536"/>
      <c r="T3130" s="536"/>
      <c r="U3130" s="536"/>
      <c r="V3130" s="536"/>
      <c r="W3130" s="683" t="str">
        <f t="shared" si="4737"/>
        <v>OK</v>
      </c>
      <c r="X3130" s="141"/>
      <c r="Y3130" s="141"/>
      <c r="Z3130" s="552"/>
      <c r="AA3130" s="552"/>
      <c r="AB3130" s="683" t="str">
        <f t="shared" si="4738"/>
        <v>OK</v>
      </c>
      <c r="AC3130" s="593"/>
      <c r="AD3130" s="530">
        <f t="shared" si="4739"/>
        <v>0</v>
      </c>
      <c r="AE3130" s="842">
        <f t="shared" si="4740"/>
        <v>0</v>
      </c>
      <c r="AF3130" s="931"/>
      <c r="AG3130" s="530">
        <f t="shared" si="4741"/>
        <v>-86</v>
      </c>
      <c r="AH3130" s="530" t="str">
        <f t="shared" si="4742"/>
        <v xml:space="preserve">0 </v>
      </c>
      <c r="AI3130" s="641"/>
      <c r="AJ3130" s="537"/>
      <c r="AK3130" s="537"/>
      <c r="AL3130" s="537"/>
      <c r="AM3130" s="537"/>
      <c r="AN3130" s="537"/>
      <c r="AO3130" s="683" t="str">
        <f t="shared" si="4743"/>
        <v>OK</v>
      </c>
      <c r="AP3130" s="141"/>
      <c r="AQ3130" s="141"/>
      <c r="AR3130" s="552"/>
      <c r="AS3130" s="552"/>
      <c r="AT3130" s="683" t="str">
        <f t="shared" si="4744"/>
        <v>OK</v>
      </c>
      <c r="AU3130" s="593"/>
      <c r="AV3130" s="530">
        <f t="shared" si="4745"/>
        <v>0</v>
      </c>
      <c r="AW3130" s="842">
        <f t="shared" si="4746"/>
        <v>0</v>
      </c>
      <c r="AX3130" s="115">
        <f t="shared" si="4747"/>
        <v>0</v>
      </c>
      <c r="AY3130" s="5">
        <f t="shared" si="4748"/>
        <v>0</v>
      </c>
      <c r="AZ3130" s="7">
        <f t="shared" si="4756"/>
        <v>0</v>
      </c>
      <c r="BA3130" s="335" t="e">
        <f t="shared" si="4757"/>
        <v>#DIV/0!</v>
      </c>
      <c r="BB3130" s="23">
        <f t="shared" si="4751"/>
        <v>86</v>
      </c>
      <c r="BC3130" s="5">
        <f t="shared" si="4758"/>
        <v>0</v>
      </c>
      <c r="BD3130" s="7">
        <f t="shared" si="4759"/>
        <v>-86</v>
      </c>
      <c r="BE3130" s="335">
        <f t="shared" si="4760"/>
        <v>-1</v>
      </c>
      <c r="BG3130" s="826" t="str">
        <f t="shared" si="4755"/>
        <v>43.12</v>
      </c>
      <c r="BH3130" s="607" t="b">
        <f>COUNTIF('Codes SEC'!$B$2:$B$250,Ministres!BG3130)&gt;0</f>
        <v>1</v>
      </c>
    </row>
    <row r="3131" spans="1:66" ht="34.950000000000003" customHeight="1" x14ac:dyDescent="0.25">
      <c r="A3131" s="190" t="s">
        <v>6114</v>
      </c>
      <c r="B3131" s="583" t="s">
        <v>5018</v>
      </c>
      <c r="C3131" s="120" t="s">
        <v>196</v>
      </c>
      <c r="D3131" s="622">
        <v>1000</v>
      </c>
      <c r="E3131" s="584"/>
      <c r="F3131" s="120">
        <v>12</v>
      </c>
      <c r="G3131" s="699"/>
      <c r="H3131" s="891" t="str">
        <f t="shared" si="4734"/>
        <v>085</v>
      </c>
      <c r="I3131" s="605">
        <v>84322000</v>
      </c>
      <c r="J3131" s="592" t="s">
        <v>6311</v>
      </c>
      <c r="K3131" s="424" t="s">
        <v>6440</v>
      </c>
      <c r="L3131" s="822">
        <v>70</v>
      </c>
      <c r="M3131" s="734">
        <v>70</v>
      </c>
      <c r="N3131" s="931"/>
      <c r="O3131" s="530">
        <f t="shared" si="4735"/>
        <v>-70</v>
      </c>
      <c r="P3131" s="530" t="str">
        <f t="shared" si="4736"/>
        <v xml:space="preserve">0 </v>
      </c>
      <c r="Q3131" s="646"/>
      <c r="R3131" s="536"/>
      <c r="S3131" s="536"/>
      <c r="T3131" s="536"/>
      <c r="U3131" s="536"/>
      <c r="V3131" s="536"/>
      <c r="W3131" s="683" t="str">
        <f t="shared" si="4737"/>
        <v>OK</v>
      </c>
      <c r="X3131" s="141"/>
      <c r="Y3131" s="141"/>
      <c r="Z3131" s="552"/>
      <c r="AA3131" s="552"/>
      <c r="AB3131" s="683" t="str">
        <f t="shared" si="4738"/>
        <v>OK</v>
      </c>
      <c r="AC3131" s="593"/>
      <c r="AD3131" s="530">
        <f t="shared" si="4739"/>
        <v>0</v>
      </c>
      <c r="AE3131" s="842">
        <f t="shared" si="4740"/>
        <v>0</v>
      </c>
      <c r="AF3131" s="931"/>
      <c r="AG3131" s="530">
        <f t="shared" si="4741"/>
        <v>-70</v>
      </c>
      <c r="AH3131" s="530" t="str">
        <f t="shared" si="4742"/>
        <v xml:space="preserve">0 </v>
      </c>
      <c r="AI3131" s="641"/>
      <c r="AJ3131" s="537"/>
      <c r="AK3131" s="537"/>
      <c r="AL3131" s="537"/>
      <c r="AM3131" s="537"/>
      <c r="AN3131" s="537"/>
      <c r="AO3131" s="683" t="str">
        <f t="shared" si="4743"/>
        <v>OK</v>
      </c>
      <c r="AP3131" s="141"/>
      <c r="AQ3131" s="141"/>
      <c r="AR3131" s="552"/>
      <c r="AS3131" s="552"/>
      <c r="AT3131" s="683" t="str">
        <f t="shared" si="4744"/>
        <v>OK</v>
      </c>
      <c r="AU3131" s="593"/>
      <c r="AV3131" s="530">
        <f t="shared" si="4745"/>
        <v>0</v>
      </c>
      <c r="AW3131" s="842">
        <f t="shared" si="4746"/>
        <v>0</v>
      </c>
      <c r="AX3131" s="823">
        <f t="shared" si="4747"/>
        <v>70</v>
      </c>
      <c r="AY3131" s="111">
        <f t="shared" si="4748"/>
        <v>0</v>
      </c>
      <c r="AZ3131" s="122">
        <f t="shared" si="4756"/>
        <v>-70</v>
      </c>
      <c r="BA3131" s="343">
        <f t="shared" si="4757"/>
        <v>-1</v>
      </c>
      <c r="BB3131" s="590">
        <f t="shared" si="4751"/>
        <v>70</v>
      </c>
      <c r="BC3131" s="111">
        <f t="shared" si="4758"/>
        <v>0</v>
      </c>
      <c r="BD3131" s="122">
        <f t="shared" si="4759"/>
        <v>-70</v>
      </c>
      <c r="BE3131" s="343">
        <f t="shared" si="4760"/>
        <v>-1</v>
      </c>
      <c r="BF3131"/>
      <c r="BG3131" s="826" t="str">
        <f t="shared" si="4755"/>
        <v>43.22</v>
      </c>
      <c r="BH3131" s="607" t="b">
        <f>COUNTIF('Codes SEC'!$B$2:$B$250,Ministres!BG3131)&gt;0</f>
        <v>1</v>
      </c>
      <c r="BI3131"/>
      <c r="BJ3131"/>
      <c r="BK3131"/>
      <c r="BL3131"/>
      <c r="BM3131"/>
      <c r="BN3131"/>
    </row>
    <row r="3132" spans="1:66" ht="35.1" customHeight="1" x14ac:dyDescent="0.25">
      <c r="A3132" s="190" t="s">
        <v>6114</v>
      </c>
      <c r="B3132" s="583" t="s">
        <v>5018</v>
      </c>
      <c r="C3132" s="120" t="s">
        <v>149</v>
      </c>
      <c r="D3132" s="622">
        <v>1000</v>
      </c>
      <c r="E3132" s="584"/>
      <c r="F3132" s="120">
        <v>12</v>
      </c>
      <c r="G3132" s="699">
        <v>1</v>
      </c>
      <c r="H3132" s="891" t="str">
        <f t="shared" si="4734"/>
        <v>085</v>
      </c>
      <c r="I3132" s="605">
        <v>84340000</v>
      </c>
      <c r="J3132" s="689" t="s">
        <v>5179</v>
      </c>
      <c r="K3132" s="424" t="s">
        <v>5180</v>
      </c>
      <c r="L3132" s="733">
        <v>0</v>
      </c>
      <c r="M3132" s="734">
        <v>0</v>
      </c>
      <c r="N3132" s="931"/>
      <c r="O3132" s="530">
        <f t="shared" si="4735"/>
        <v>0</v>
      </c>
      <c r="P3132" s="530">
        <f t="shared" si="4736"/>
        <v>0</v>
      </c>
      <c r="Q3132" s="646"/>
      <c r="R3132" s="536"/>
      <c r="S3132" s="536"/>
      <c r="T3132" s="536"/>
      <c r="U3132" s="536"/>
      <c r="V3132" s="536"/>
      <c r="W3132" s="683" t="str">
        <f>IF(SUM(Q3132:V3132)=X3132,"OK",SUM(Q3132:V3132)-X3132)</f>
        <v>OK</v>
      </c>
      <c r="X3132" s="141"/>
      <c r="Y3132" s="141"/>
      <c r="Z3132" s="552"/>
      <c r="AA3132" s="552"/>
      <c r="AB3132" s="683" t="str">
        <f>IF(SUM(Z3132:AA3132)=AC3132,"OK",SUM(Z3132:AA3132)-AC3132)</f>
        <v>OK</v>
      </c>
      <c r="AC3132" s="593"/>
      <c r="AD3132" s="530">
        <f t="shared" si="4739"/>
        <v>0</v>
      </c>
      <c r="AE3132" s="842">
        <f t="shared" si="4740"/>
        <v>0</v>
      </c>
      <c r="AF3132" s="931"/>
      <c r="AG3132" s="530">
        <f t="shared" si="4741"/>
        <v>0</v>
      </c>
      <c r="AH3132" s="530">
        <f t="shared" si="4742"/>
        <v>0</v>
      </c>
      <c r="AI3132" s="641"/>
      <c r="AJ3132" s="537"/>
      <c r="AK3132" s="537"/>
      <c r="AL3132" s="537"/>
      <c r="AM3132" s="537"/>
      <c r="AN3132" s="537"/>
      <c r="AO3132" s="683" t="str">
        <f>IF(SUM(AI3132:AN3132)=AP3132,"OK",SUM(AI3132:AN3132)-AP3132)</f>
        <v>OK</v>
      </c>
      <c r="AP3132" s="141"/>
      <c r="AQ3132" s="141"/>
      <c r="AR3132" s="552"/>
      <c r="AS3132" s="552"/>
      <c r="AT3132" s="683" t="str">
        <f>IF(SUM(AR3132:AS3132)=AU3132,"OK",SUM(AR3132:AS3132)-AU3132)</f>
        <v>OK</v>
      </c>
      <c r="AU3132" s="593"/>
      <c r="AV3132" s="530">
        <f t="shared" si="4745"/>
        <v>0</v>
      </c>
      <c r="AW3132" s="842">
        <f t="shared" si="4746"/>
        <v>0</v>
      </c>
      <c r="AX3132" s="115">
        <f t="shared" si="4747"/>
        <v>0</v>
      </c>
      <c r="AY3132" s="5">
        <f t="shared" si="4748"/>
        <v>0</v>
      </c>
      <c r="AZ3132" s="7">
        <f>AY3132-AX3132</f>
        <v>0</v>
      </c>
      <c r="BA3132" s="335" t="e">
        <f>AZ3132/AX3132</f>
        <v>#DIV/0!</v>
      </c>
      <c r="BB3132" s="23">
        <f t="shared" si="4751"/>
        <v>0</v>
      </c>
      <c r="BC3132" s="5">
        <f>AW3132</f>
        <v>0</v>
      </c>
      <c r="BD3132" s="7">
        <f>BC3132-BB3132</f>
        <v>0</v>
      </c>
      <c r="BE3132" s="335" t="e">
        <f>BD3132/BB3132</f>
        <v>#DIV/0!</v>
      </c>
      <c r="BG3132" s="826" t="str">
        <f t="shared" si="4755"/>
        <v>43.40</v>
      </c>
      <c r="BH3132" s="607" t="b">
        <f>COUNTIF('Codes SEC'!$B$2:$B$250,Ministres!BG3132)&gt;0</f>
        <v>1</v>
      </c>
    </row>
    <row r="3133" spans="1:66" ht="35.1" customHeight="1" x14ac:dyDescent="0.25">
      <c r="A3133" s="21" t="s">
        <v>6114</v>
      </c>
      <c r="B3133" s="30">
        <v>10</v>
      </c>
      <c r="C3133" s="116" t="s">
        <v>149</v>
      </c>
      <c r="D3133" s="620">
        <v>1000</v>
      </c>
      <c r="F3133" s="117">
        <v>12</v>
      </c>
      <c r="G3133" s="694">
        <v>1</v>
      </c>
      <c r="H3133" s="878" t="str">
        <f t="shared" si="4734"/>
        <v>085</v>
      </c>
      <c r="I3133" s="397">
        <v>84352000</v>
      </c>
      <c r="J3133" s="380" t="s">
        <v>3590</v>
      </c>
      <c r="K3133" s="408" t="s">
        <v>3943</v>
      </c>
      <c r="L3133" s="733">
        <v>0</v>
      </c>
      <c r="M3133" s="734">
        <v>0</v>
      </c>
      <c r="N3133" s="931"/>
      <c r="O3133" s="530">
        <f t="shared" si="4735"/>
        <v>0</v>
      </c>
      <c r="P3133" s="530">
        <f t="shared" si="4736"/>
        <v>0</v>
      </c>
      <c r="Q3133" s="646"/>
      <c r="R3133" s="536"/>
      <c r="S3133" s="536"/>
      <c r="T3133" s="536"/>
      <c r="U3133" s="536"/>
      <c r="V3133" s="536"/>
      <c r="W3133" s="683" t="str">
        <f>IF(SUM(Q3133:V3133)=X3133,"OK",SUM(Q3133:V3133)-X3133)</f>
        <v>OK</v>
      </c>
      <c r="X3133" s="141"/>
      <c r="Y3133" s="141"/>
      <c r="Z3133" s="552"/>
      <c r="AA3133" s="552"/>
      <c r="AB3133" s="683" t="str">
        <f>IF(SUM(Z3133:AA3133)=AC3133,"OK",SUM(Z3133:AA3133)-AC3133)</f>
        <v>OK</v>
      </c>
      <c r="AC3133" s="593"/>
      <c r="AD3133" s="530">
        <f t="shared" si="4739"/>
        <v>0</v>
      </c>
      <c r="AE3133" s="842">
        <f t="shared" si="4740"/>
        <v>0</v>
      </c>
      <c r="AF3133" s="931"/>
      <c r="AG3133" s="530">
        <f t="shared" si="4741"/>
        <v>0</v>
      </c>
      <c r="AH3133" s="530">
        <f t="shared" si="4742"/>
        <v>0</v>
      </c>
      <c r="AI3133" s="641"/>
      <c r="AJ3133" s="537"/>
      <c r="AK3133" s="537"/>
      <c r="AL3133" s="537"/>
      <c r="AM3133" s="537"/>
      <c r="AN3133" s="537"/>
      <c r="AO3133" s="683" t="str">
        <f>IF(SUM(AI3133:AN3133)=AP3133,"OK",SUM(AI3133:AN3133)-AP3133)</f>
        <v>OK</v>
      </c>
      <c r="AP3133" s="141"/>
      <c r="AQ3133" s="141"/>
      <c r="AR3133" s="552"/>
      <c r="AS3133" s="552"/>
      <c r="AT3133" s="683" t="str">
        <f>IF(SUM(AR3133:AS3133)=AU3133,"OK",SUM(AR3133:AS3133)-AU3133)</f>
        <v>OK</v>
      </c>
      <c r="AU3133" s="593"/>
      <c r="AV3133" s="530">
        <f t="shared" si="4745"/>
        <v>0</v>
      </c>
      <c r="AW3133" s="842">
        <f t="shared" si="4746"/>
        <v>0</v>
      </c>
      <c r="AX3133" s="115">
        <f t="shared" si="4747"/>
        <v>0</v>
      </c>
      <c r="AY3133" s="5">
        <f t="shared" si="4748"/>
        <v>0</v>
      </c>
      <c r="AZ3133" s="7">
        <f>AY3133-AX3133</f>
        <v>0</v>
      </c>
      <c r="BA3133" s="335" t="e">
        <f>AZ3133/AX3133</f>
        <v>#DIV/0!</v>
      </c>
      <c r="BB3133" s="23">
        <f t="shared" si="4751"/>
        <v>0</v>
      </c>
      <c r="BC3133" s="5">
        <f>AW3133</f>
        <v>0</v>
      </c>
      <c r="BD3133" s="7">
        <f>BC3133-BB3133</f>
        <v>0</v>
      </c>
      <c r="BE3133" s="335" t="e">
        <f>BD3133/BB3133</f>
        <v>#DIV/0!</v>
      </c>
      <c r="BG3133" s="826" t="str">
        <f t="shared" si="4755"/>
        <v>43.52</v>
      </c>
      <c r="BH3133" s="607" t="b">
        <f>COUNTIF('Codes SEC'!$B$2:$B$250,Ministres!BG3133)&gt;0</f>
        <v>1</v>
      </c>
    </row>
    <row r="3134" spans="1:66" ht="34.950000000000003" customHeight="1" x14ac:dyDescent="0.25">
      <c r="A3134" s="190" t="s">
        <v>6114</v>
      </c>
      <c r="B3134" s="583" t="s">
        <v>5018</v>
      </c>
      <c r="C3134" s="120" t="s">
        <v>196</v>
      </c>
      <c r="D3134" s="622">
        <v>1000</v>
      </c>
      <c r="E3134" s="584"/>
      <c r="F3134" s="120">
        <v>12</v>
      </c>
      <c r="G3134" s="699"/>
      <c r="H3134" s="891" t="str">
        <f t="shared" si="4734"/>
        <v>085</v>
      </c>
      <c r="I3134" s="605">
        <v>84524000</v>
      </c>
      <c r="J3134" s="592" t="s">
        <v>6312</v>
      </c>
      <c r="K3134" s="411" t="s">
        <v>6441</v>
      </c>
      <c r="L3134" s="822">
        <v>0</v>
      </c>
      <c r="M3134" s="734">
        <v>0</v>
      </c>
      <c r="N3134" s="931"/>
      <c r="O3134" s="530">
        <f t="shared" si="4735"/>
        <v>0</v>
      </c>
      <c r="P3134" s="530">
        <f t="shared" si="4736"/>
        <v>0</v>
      </c>
      <c r="Q3134" s="646"/>
      <c r="R3134" s="536"/>
      <c r="S3134" s="536"/>
      <c r="T3134" s="536"/>
      <c r="U3134" s="536"/>
      <c r="V3134" s="536"/>
      <c r="W3134" s="683" t="str">
        <f t="shared" si="4737"/>
        <v>OK</v>
      </c>
      <c r="X3134" s="141"/>
      <c r="Y3134" s="141"/>
      <c r="Z3134" s="552"/>
      <c r="AA3134" s="552"/>
      <c r="AB3134" s="683" t="str">
        <f t="shared" si="4738"/>
        <v>OK</v>
      </c>
      <c r="AC3134" s="593"/>
      <c r="AD3134" s="530">
        <f t="shared" si="4739"/>
        <v>0</v>
      </c>
      <c r="AE3134" s="842">
        <f t="shared" si="4740"/>
        <v>0</v>
      </c>
      <c r="AF3134" s="931"/>
      <c r="AG3134" s="530">
        <f t="shared" si="4741"/>
        <v>0</v>
      </c>
      <c r="AH3134" s="530">
        <f t="shared" si="4742"/>
        <v>0</v>
      </c>
      <c r="AI3134" s="641"/>
      <c r="AJ3134" s="537"/>
      <c r="AK3134" s="537"/>
      <c r="AL3134" s="537"/>
      <c r="AM3134" s="537"/>
      <c r="AN3134" s="537"/>
      <c r="AO3134" s="683" t="str">
        <f t="shared" si="4743"/>
        <v>OK</v>
      </c>
      <c r="AP3134" s="141"/>
      <c r="AQ3134" s="141"/>
      <c r="AR3134" s="552"/>
      <c r="AS3134" s="552"/>
      <c r="AT3134" s="683" t="str">
        <f t="shared" si="4744"/>
        <v>OK</v>
      </c>
      <c r="AU3134" s="593"/>
      <c r="AV3134" s="530">
        <f t="shared" si="4745"/>
        <v>0</v>
      </c>
      <c r="AW3134" s="842">
        <f t="shared" si="4746"/>
        <v>0</v>
      </c>
      <c r="AX3134" s="823">
        <f t="shared" si="4747"/>
        <v>0</v>
      </c>
      <c r="AY3134" s="111">
        <f t="shared" si="4748"/>
        <v>0</v>
      </c>
      <c r="AZ3134" s="122">
        <f t="shared" si="4756"/>
        <v>0</v>
      </c>
      <c r="BA3134" s="343" t="e">
        <f t="shared" si="4757"/>
        <v>#DIV/0!</v>
      </c>
      <c r="BB3134" s="590">
        <f t="shared" si="4751"/>
        <v>0</v>
      </c>
      <c r="BC3134" s="111">
        <f t="shared" si="4758"/>
        <v>0</v>
      </c>
      <c r="BD3134" s="122">
        <f t="shared" si="4759"/>
        <v>0</v>
      </c>
      <c r="BE3134" s="343" t="e">
        <f t="shared" si="4760"/>
        <v>#DIV/0!</v>
      </c>
      <c r="BF3134"/>
      <c r="BG3134" s="826" t="str">
        <f t="shared" si="4755"/>
        <v>45.24</v>
      </c>
      <c r="BH3134" s="607" t="b">
        <f>COUNTIF('Codes SEC'!$B$2:$B$250,Ministres!BG3134)&gt;0</f>
        <v>1</v>
      </c>
      <c r="BI3134"/>
      <c r="BJ3134"/>
      <c r="BK3134"/>
      <c r="BL3134"/>
      <c r="BM3134"/>
      <c r="BN3134"/>
    </row>
    <row r="3135" spans="1:66" ht="12.75" customHeight="1" x14ac:dyDescent="0.25">
      <c r="A3135" s="227"/>
      <c r="B3135" s="209"/>
      <c r="C3135" s="253"/>
      <c r="D3135" s="625"/>
      <c r="E3135" s="280"/>
      <c r="F3135" s="253"/>
      <c r="G3135" s="695"/>
      <c r="H3135" s="886"/>
      <c r="I3135" s="403"/>
      <c r="J3135" s="381"/>
      <c r="K3135" s="514" t="s">
        <v>95</v>
      </c>
      <c r="L3135" s="318">
        <f t="shared" ref="L3135:BE3135" si="4766">L3125+L3126+L3128+L3129+L3133+L3132+L3130+L3131+L3134+L3127</f>
        <v>870</v>
      </c>
      <c r="M3135" s="737">
        <f t="shared" si="4766"/>
        <v>1104</v>
      </c>
      <c r="N3135" s="930">
        <f t="shared" si="4766"/>
        <v>0</v>
      </c>
      <c r="O3135" s="790">
        <f t="shared" si="4766"/>
        <v>-870</v>
      </c>
      <c r="P3135" s="790">
        <f t="shared" si="4766"/>
        <v>0</v>
      </c>
      <c r="Q3135" s="787">
        <f t="shared" si="4766"/>
        <v>0</v>
      </c>
      <c r="R3135" s="648">
        <f t="shared" si="4766"/>
        <v>0</v>
      </c>
      <c r="S3135" s="648">
        <f t="shared" si="4766"/>
        <v>0</v>
      </c>
      <c r="T3135" s="648">
        <f t="shared" si="4766"/>
        <v>0</v>
      </c>
      <c r="U3135" s="648">
        <f t="shared" si="4766"/>
        <v>0</v>
      </c>
      <c r="V3135" s="648">
        <f t="shared" si="4766"/>
        <v>0</v>
      </c>
      <c r="W3135" s="790"/>
      <c r="X3135" s="649">
        <f t="shared" si="4766"/>
        <v>0</v>
      </c>
      <c r="Y3135" s="649">
        <f t="shared" si="4766"/>
        <v>0</v>
      </c>
      <c r="Z3135" s="648">
        <f t="shared" si="4766"/>
        <v>0</v>
      </c>
      <c r="AA3135" s="648">
        <f t="shared" si="4766"/>
        <v>0</v>
      </c>
      <c r="AB3135" s="790"/>
      <c r="AC3135" s="649">
        <f t="shared" si="4766"/>
        <v>0</v>
      </c>
      <c r="AD3135" s="790">
        <f>AD3125+AD3126+AD3128+AD3129+AD3133+AD3132+AD3130+AD3131+AD3134+AD3127</f>
        <v>0</v>
      </c>
      <c r="AE3135" s="843">
        <f>AE3125+AE3126+AE3128+AE3129+AE3133+AE3132+AE3130+AE3131+AE3134+AE3127</f>
        <v>0</v>
      </c>
      <c r="AF3135" s="930">
        <f t="shared" si="4766"/>
        <v>0</v>
      </c>
      <c r="AG3135" s="790">
        <f t="shared" si="4766"/>
        <v>-1104</v>
      </c>
      <c r="AH3135" s="790">
        <f t="shared" si="4766"/>
        <v>0</v>
      </c>
      <c r="AI3135" s="787">
        <f t="shared" si="4766"/>
        <v>0</v>
      </c>
      <c r="AJ3135" s="648">
        <f t="shared" si="4766"/>
        <v>0</v>
      </c>
      <c r="AK3135" s="648">
        <f t="shared" si="4766"/>
        <v>0</v>
      </c>
      <c r="AL3135" s="648">
        <f t="shared" si="4766"/>
        <v>0</v>
      </c>
      <c r="AM3135" s="648">
        <f t="shared" si="4766"/>
        <v>0</v>
      </c>
      <c r="AN3135" s="648">
        <f t="shared" si="4766"/>
        <v>0</v>
      </c>
      <c r="AO3135" s="790"/>
      <c r="AP3135" s="649">
        <f t="shared" si="4766"/>
        <v>0</v>
      </c>
      <c r="AQ3135" s="649">
        <f t="shared" si="4766"/>
        <v>0</v>
      </c>
      <c r="AR3135" s="648">
        <f t="shared" si="4766"/>
        <v>0</v>
      </c>
      <c r="AS3135" s="648">
        <f t="shared" si="4766"/>
        <v>0</v>
      </c>
      <c r="AT3135" s="790"/>
      <c r="AU3135" s="649">
        <f t="shared" si="4766"/>
        <v>0</v>
      </c>
      <c r="AV3135" s="790">
        <f t="shared" si="4766"/>
        <v>0</v>
      </c>
      <c r="AW3135" s="843">
        <f t="shared" si="4766"/>
        <v>0</v>
      </c>
      <c r="AX3135" s="336">
        <f t="shared" si="4766"/>
        <v>870</v>
      </c>
      <c r="AY3135" s="337">
        <f t="shared" si="4766"/>
        <v>0</v>
      </c>
      <c r="AZ3135" s="338">
        <f t="shared" si="4766"/>
        <v>-870</v>
      </c>
      <c r="BA3135" s="339" t="e">
        <f t="shared" si="4766"/>
        <v>#DIV/0!</v>
      </c>
      <c r="BB3135" s="322">
        <f t="shared" si="4766"/>
        <v>1104</v>
      </c>
      <c r="BC3135" s="337">
        <f t="shared" si="4766"/>
        <v>0</v>
      </c>
      <c r="BD3135" s="338">
        <f t="shared" si="4766"/>
        <v>-1104</v>
      </c>
      <c r="BE3135" s="339" t="e">
        <f t="shared" si="4766"/>
        <v>#DIV/0!</v>
      </c>
      <c r="BG3135" s="826"/>
      <c r="BH3135" s="607"/>
    </row>
    <row r="3136" spans="1:66" ht="12.75" customHeight="1" x14ac:dyDescent="0.25">
      <c r="A3136" s="21"/>
      <c r="B3136" s="112"/>
      <c r="C3136" s="116"/>
      <c r="D3136" s="623"/>
      <c r="E3136" s="278"/>
      <c r="F3136" s="116"/>
      <c r="G3136" s="694"/>
      <c r="H3136" s="878"/>
      <c r="I3136" s="397"/>
      <c r="J3136" s="380"/>
      <c r="K3136" s="461"/>
      <c r="L3136" s="738"/>
      <c r="M3136" s="739"/>
      <c r="N3136" s="932"/>
      <c r="O3136" s="125"/>
      <c r="P3136" s="125"/>
      <c r="Q3136" s="642"/>
      <c r="R3136" s="538"/>
      <c r="S3136" s="538"/>
      <c r="T3136" s="538"/>
      <c r="U3136" s="538"/>
      <c r="V3136" s="538"/>
      <c r="W3136" s="532"/>
      <c r="X3136" s="143"/>
      <c r="Y3136" s="143"/>
      <c r="Z3136" s="553"/>
      <c r="AA3136" s="553"/>
      <c r="AB3136" s="532"/>
      <c r="AC3136" s="594"/>
      <c r="AD3136" s="125"/>
      <c r="AE3136" s="848"/>
      <c r="AF3136" s="932"/>
      <c r="AG3136" s="125"/>
      <c r="AH3136" s="125"/>
      <c r="AI3136" s="642"/>
      <c r="AJ3136" s="538"/>
      <c r="AK3136" s="538"/>
      <c r="AL3136" s="538"/>
      <c r="AM3136" s="538"/>
      <c r="AN3136" s="538"/>
      <c r="AO3136" s="532"/>
      <c r="AP3136" s="143"/>
      <c r="AQ3136" s="143"/>
      <c r="AR3136" s="553"/>
      <c r="AS3136" s="553"/>
      <c r="AT3136" s="532"/>
      <c r="AU3136" s="594"/>
      <c r="AV3136" s="125"/>
      <c r="AW3136" s="848"/>
      <c r="AX3136" s="124"/>
      <c r="AY3136" s="6"/>
      <c r="AZ3136" s="6"/>
      <c r="BA3136" s="341"/>
      <c r="BB3136" s="311"/>
      <c r="BC3136" s="6"/>
      <c r="BD3136" s="6"/>
      <c r="BE3136" s="341"/>
      <c r="BG3136" s="826"/>
      <c r="BH3136" s="607"/>
    </row>
    <row r="3137" spans="1:60" ht="12.75" customHeight="1" x14ac:dyDescent="0.25">
      <c r="A3137" s="21"/>
      <c r="B3137" s="112"/>
      <c r="C3137" s="116"/>
      <c r="D3137" s="623"/>
      <c r="E3137" s="278"/>
      <c r="F3137" s="116"/>
      <c r="G3137" s="694"/>
      <c r="H3137" s="878"/>
      <c r="I3137" s="397"/>
      <c r="J3137" s="380"/>
      <c r="K3137" s="410" t="s">
        <v>58</v>
      </c>
      <c r="L3137" s="738"/>
      <c r="M3137" s="739"/>
      <c r="N3137" s="932"/>
      <c r="O3137" s="125"/>
      <c r="P3137" s="125"/>
      <c r="Q3137" s="642"/>
      <c r="R3137" s="538"/>
      <c r="S3137" s="538"/>
      <c r="T3137" s="538"/>
      <c r="U3137" s="538"/>
      <c r="V3137" s="538"/>
      <c r="W3137" s="532"/>
      <c r="X3137" s="143"/>
      <c r="Y3137" s="143"/>
      <c r="Z3137" s="553"/>
      <c r="AA3137" s="553"/>
      <c r="AB3137" s="532"/>
      <c r="AC3137" s="594"/>
      <c r="AD3137" s="125"/>
      <c r="AE3137" s="848"/>
      <c r="AF3137" s="932"/>
      <c r="AG3137" s="125"/>
      <c r="AH3137" s="125"/>
      <c r="AI3137" s="642"/>
      <c r="AJ3137" s="538"/>
      <c r="AK3137" s="538"/>
      <c r="AL3137" s="538"/>
      <c r="AM3137" s="538"/>
      <c r="AN3137" s="538"/>
      <c r="AO3137" s="532"/>
      <c r="AP3137" s="143"/>
      <c r="AQ3137" s="143"/>
      <c r="AR3137" s="553"/>
      <c r="AS3137" s="553"/>
      <c r="AT3137" s="532"/>
      <c r="AU3137" s="594"/>
      <c r="AV3137" s="125"/>
      <c r="AW3137" s="848"/>
      <c r="AX3137" s="124"/>
      <c r="AY3137" s="6"/>
      <c r="AZ3137" s="6"/>
      <c r="BA3137" s="341"/>
      <c r="BB3137" s="311"/>
      <c r="BC3137" s="6"/>
      <c r="BD3137" s="6"/>
      <c r="BE3137" s="341"/>
      <c r="BG3137" s="826"/>
      <c r="BH3137" s="607"/>
    </row>
    <row r="3138" spans="1:60" ht="12.75" customHeight="1" x14ac:dyDescent="0.25">
      <c r="A3138" s="21"/>
      <c r="B3138" s="112"/>
      <c r="C3138" s="116"/>
      <c r="D3138" s="623"/>
      <c r="E3138" s="278"/>
      <c r="F3138" s="116"/>
      <c r="G3138" s="694"/>
      <c r="H3138" s="878"/>
      <c r="I3138" s="397"/>
      <c r="J3138" s="380"/>
      <c r="K3138" s="408"/>
      <c r="L3138" s="738"/>
      <c r="M3138" s="739"/>
      <c r="N3138" s="932"/>
      <c r="O3138" s="125"/>
      <c r="P3138" s="125"/>
      <c r="Q3138" s="642"/>
      <c r="R3138" s="538"/>
      <c r="S3138" s="538"/>
      <c r="T3138" s="538"/>
      <c r="U3138" s="538"/>
      <c r="V3138" s="538"/>
      <c r="W3138" s="532"/>
      <c r="X3138" s="143"/>
      <c r="Y3138" s="143"/>
      <c r="Z3138" s="553"/>
      <c r="AA3138" s="553"/>
      <c r="AB3138" s="532"/>
      <c r="AC3138" s="594"/>
      <c r="AD3138" s="125"/>
      <c r="AE3138" s="848"/>
      <c r="AF3138" s="932"/>
      <c r="AG3138" s="125"/>
      <c r="AH3138" s="125"/>
      <c r="AI3138" s="642"/>
      <c r="AJ3138" s="538"/>
      <c r="AK3138" s="538"/>
      <c r="AL3138" s="538"/>
      <c r="AM3138" s="538"/>
      <c r="AN3138" s="538"/>
      <c r="AO3138" s="532"/>
      <c r="AP3138" s="143"/>
      <c r="AQ3138" s="143"/>
      <c r="AR3138" s="553"/>
      <c r="AS3138" s="553"/>
      <c r="AT3138" s="532"/>
      <c r="AU3138" s="594"/>
      <c r="AV3138" s="125"/>
      <c r="AW3138" s="848"/>
      <c r="AX3138" s="124"/>
      <c r="AY3138" s="6"/>
      <c r="AZ3138" s="6"/>
      <c r="BA3138" s="341"/>
      <c r="BB3138" s="311"/>
      <c r="BC3138" s="6"/>
      <c r="BD3138" s="6"/>
      <c r="BE3138" s="341"/>
      <c r="BG3138" s="826"/>
      <c r="BH3138" s="607"/>
    </row>
    <row r="3139" spans="1:60" ht="35.1" customHeight="1" x14ac:dyDescent="0.25">
      <c r="A3139" s="21" t="s">
        <v>6114</v>
      </c>
      <c r="B3139" s="30">
        <v>10</v>
      </c>
      <c r="C3139" s="116" t="s">
        <v>149</v>
      </c>
      <c r="D3139" s="620">
        <v>1000</v>
      </c>
      <c r="F3139" s="117">
        <v>12</v>
      </c>
      <c r="G3139" s="694">
        <v>1</v>
      </c>
      <c r="H3139" s="878" t="str">
        <f t="shared" si="4734"/>
        <v>085</v>
      </c>
      <c r="I3139" s="397">
        <v>85112000</v>
      </c>
      <c r="J3139" s="380" t="s">
        <v>3805</v>
      </c>
      <c r="K3139" s="408" t="s">
        <v>3754</v>
      </c>
      <c r="L3139" s="733">
        <v>0</v>
      </c>
      <c r="M3139" s="734">
        <v>0</v>
      </c>
      <c r="N3139" s="931"/>
      <c r="O3139" s="530">
        <f t="shared" ref="O3139" si="4767">IF(N3139&gt;L3139,"0 ",N3139-L3139)</f>
        <v>0</v>
      </c>
      <c r="P3139" s="530">
        <f t="shared" ref="P3139" si="4768">IF(N3139&lt;L3139,"0 ",N3139-L3139)</f>
        <v>0</v>
      </c>
      <c r="Q3139" s="646"/>
      <c r="R3139" s="536"/>
      <c r="S3139" s="536"/>
      <c r="T3139" s="536"/>
      <c r="U3139" s="536"/>
      <c r="V3139" s="536"/>
      <c r="W3139" s="683" t="str">
        <f>IF(SUM(Q3139:V3139)=X3139,"OK",SUM(Q3139:V3139)-X3139)</f>
        <v>OK</v>
      </c>
      <c r="X3139" s="141"/>
      <c r="Y3139" s="141"/>
      <c r="Z3139" s="552"/>
      <c r="AA3139" s="552"/>
      <c r="AB3139" s="683" t="str">
        <f>IF(SUM(Z3139:AA3139)=AC3139,"OK",SUM(Z3139:AA3139)-AC3139)</f>
        <v>OK</v>
      </c>
      <c r="AC3139" s="593"/>
      <c r="AD3139" s="530">
        <f t="shared" ref="AD3139" si="4769">X3139+Y3139+AC3139</f>
        <v>0</v>
      </c>
      <c r="AE3139" s="842">
        <f t="shared" ref="AE3139" si="4770">N3139+AD3139</f>
        <v>0</v>
      </c>
      <c r="AF3139" s="931"/>
      <c r="AG3139" s="530">
        <f t="shared" ref="AG3139" si="4771">IF(AF3139&gt;M3139,"0 ",AF3139-M3139)</f>
        <v>0</v>
      </c>
      <c r="AH3139" s="530">
        <f t="shared" ref="AH3139" si="4772">IF(AF3139&lt;M3139,"0 ",AF3139-M3139)</f>
        <v>0</v>
      </c>
      <c r="AI3139" s="641"/>
      <c r="AJ3139" s="537"/>
      <c r="AK3139" s="537"/>
      <c r="AL3139" s="537"/>
      <c r="AM3139" s="537"/>
      <c r="AN3139" s="537"/>
      <c r="AO3139" s="683" t="str">
        <f>IF(SUM(AI3139:AN3139)=AP3139,"OK",SUM(AI3139:AN3139)-AP3139)</f>
        <v>OK</v>
      </c>
      <c r="AP3139" s="141"/>
      <c r="AQ3139" s="141"/>
      <c r="AR3139" s="552"/>
      <c r="AS3139" s="552"/>
      <c r="AT3139" s="683" t="str">
        <f>IF(SUM(AR3139:AS3139)=AU3139,"OK",SUM(AR3139:AS3139)-AU3139)</f>
        <v>OK</v>
      </c>
      <c r="AU3139" s="593"/>
      <c r="AV3139" s="530">
        <f t="shared" ref="AV3139" si="4773">AP3139+AQ3139+AU3139</f>
        <v>0</v>
      </c>
      <c r="AW3139" s="842">
        <f t="shared" ref="AW3139" si="4774">AF3139+AV3139</f>
        <v>0</v>
      </c>
      <c r="AX3139" s="115">
        <f>L3139</f>
        <v>0</v>
      </c>
      <c r="AY3139" s="5">
        <f>AE3139</f>
        <v>0</v>
      </c>
      <c r="AZ3139" s="7">
        <f>AY3139-AX3139</f>
        <v>0</v>
      </c>
      <c r="BA3139" s="335" t="e">
        <f>AZ3139/AX3139</f>
        <v>#DIV/0!</v>
      </c>
      <c r="BB3139" s="23">
        <f>M3139</f>
        <v>0</v>
      </c>
      <c r="BC3139" s="5">
        <f>AW3139</f>
        <v>0</v>
      </c>
      <c r="BD3139" s="7">
        <f>BC3139-BB3139</f>
        <v>0</v>
      </c>
      <c r="BE3139" s="335" t="e">
        <f>BD3139/BB3139</f>
        <v>#DIV/0!</v>
      </c>
      <c r="BG3139" s="826" t="str">
        <f>RIGHT(LEFT(I3139,3),2)&amp;"."&amp;RIGHT(LEFT(I3139,5),2)</f>
        <v>51.12</v>
      </c>
      <c r="BH3139" s="607" t="b">
        <f>COUNTIF('Codes SEC'!$B$2:$B$250,Ministres!BG3139)&gt;0</f>
        <v>1</v>
      </c>
    </row>
    <row r="3140" spans="1:60" ht="12.75" customHeight="1" x14ac:dyDescent="0.25">
      <c r="A3140" s="227"/>
      <c r="B3140" s="209"/>
      <c r="C3140" s="253"/>
      <c r="D3140" s="625"/>
      <c r="E3140" s="280"/>
      <c r="F3140" s="253"/>
      <c r="G3140" s="695"/>
      <c r="H3140" s="886"/>
      <c r="I3140" s="403"/>
      <c r="J3140" s="381"/>
      <c r="K3140" s="514" t="s">
        <v>59</v>
      </c>
      <c r="L3140" s="318">
        <f t="shared" ref="L3140:P3140" si="4775">L3139</f>
        <v>0</v>
      </c>
      <c r="M3140" s="737">
        <f t="shared" si="4775"/>
        <v>0</v>
      </c>
      <c r="N3140" s="930">
        <f t="shared" si="4775"/>
        <v>0</v>
      </c>
      <c r="O3140" s="790">
        <f t="shared" si="4775"/>
        <v>0</v>
      </c>
      <c r="P3140" s="790">
        <f t="shared" si="4775"/>
        <v>0</v>
      </c>
      <c r="Q3140" s="787">
        <f t="shared" ref="Q3140:BE3140" si="4776">Q3139</f>
        <v>0</v>
      </c>
      <c r="R3140" s="648">
        <f t="shared" si="4776"/>
        <v>0</v>
      </c>
      <c r="S3140" s="648">
        <f t="shared" si="4776"/>
        <v>0</v>
      </c>
      <c r="T3140" s="648">
        <f t="shared" si="4776"/>
        <v>0</v>
      </c>
      <c r="U3140" s="648">
        <f t="shared" si="4776"/>
        <v>0</v>
      </c>
      <c r="V3140" s="648">
        <f t="shared" si="4776"/>
        <v>0</v>
      </c>
      <c r="W3140" s="790"/>
      <c r="X3140" s="649">
        <f t="shared" si="4776"/>
        <v>0</v>
      </c>
      <c r="Y3140" s="649">
        <f t="shared" si="4776"/>
        <v>0</v>
      </c>
      <c r="Z3140" s="648">
        <f t="shared" si="4776"/>
        <v>0</v>
      </c>
      <c r="AA3140" s="648">
        <f t="shared" si="4776"/>
        <v>0</v>
      </c>
      <c r="AB3140" s="790"/>
      <c r="AC3140" s="649">
        <f t="shared" si="4776"/>
        <v>0</v>
      </c>
      <c r="AD3140" s="790">
        <f>AD3139</f>
        <v>0</v>
      </c>
      <c r="AE3140" s="843">
        <f>AE3139</f>
        <v>0</v>
      </c>
      <c r="AF3140" s="930">
        <f t="shared" ref="AF3140:AH3140" si="4777">AF3139</f>
        <v>0</v>
      </c>
      <c r="AG3140" s="790">
        <f t="shared" si="4777"/>
        <v>0</v>
      </c>
      <c r="AH3140" s="790">
        <f t="shared" si="4777"/>
        <v>0</v>
      </c>
      <c r="AI3140" s="787">
        <f t="shared" si="4776"/>
        <v>0</v>
      </c>
      <c r="AJ3140" s="648">
        <f t="shared" si="4776"/>
        <v>0</v>
      </c>
      <c r="AK3140" s="648">
        <f t="shared" si="4776"/>
        <v>0</v>
      </c>
      <c r="AL3140" s="648">
        <f t="shared" si="4776"/>
        <v>0</v>
      </c>
      <c r="AM3140" s="648">
        <f t="shared" si="4776"/>
        <v>0</v>
      </c>
      <c r="AN3140" s="648">
        <f t="shared" si="4776"/>
        <v>0</v>
      </c>
      <c r="AO3140" s="790"/>
      <c r="AP3140" s="649">
        <f t="shared" si="4776"/>
        <v>0</v>
      </c>
      <c r="AQ3140" s="649">
        <f t="shared" si="4776"/>
        <v>0</v>
      </c>
      <c r="AR3140" s="648">
        <f t="shared" si="4776"/>
        <v>0</v>
      </c>
      <c r="AS3140" s="648">
        <f t="shared" si="4776"/>
        <v>0</v>
      </c>
      <c r="AT3140" s="790"/>
      <c r="AU3140" s="649">
        <f t="shared" si="4776"/>
        <v>0</v>
      </c>
      <c r="AV3140" s="790">
        <f t="shared" ref="AV3140" si="4778">AV3139</f>
        <v>0</v>
      </c>
      <c r="AW3140" s="843">
        <f t="shared" si="4776"/>
        <v>0</v>
      </c>
      <c r="AX3140" s="336">
        <f t="shared" si="4776"/>
        <v>0</v>
      </c>
      <c r="AY3140" s="337">
        <f t="shared" si="4776"/>
        <v>0</v>
      </c>
      <c r="AZ3140" s="338">
        <f t="shared" si="4776"/>
        <v>0</v>
      </c>
      <c r="BA3140" s="339" t="e">
        <f t="shared" si="4776"/>
        <v>#DIV/0!</v>
      </c>
      <c r="BB3140" s="322">
        <f t="shared" si="4776"/>
        <v>0</v>
      </c>
      <c r="BC3140" s="337">
        <f t="shared" si="4776"/>
        <v>0</v>
      </c>
      <c r="BD3140" s="338">
        <f t="shared" si="4776"/>
        <v>0</v>
      </c>
      <c r="BE3140" s="339" t="e">
        <f t="shared" si="4776"/>
        <v>#DIV/0!</v>
      </c>
      <c r="BF3140" s="40"/>
      <c r="BG3140" s="826"/>
      <c r="BH3140" s="607"/>
    </row>
    <row r="3141" spans="1:60" ht="12.75" customHeight="1" x14ac:dyDescent="0.25">
      <c r="A3141" s="226"/>
      <c r="B3141" s="207"/>
      <c r="C3141" s="254"/>
      <c r="D3141" s="300"/>
      <c r="E3141" s="276"/>
      <c r="F3141" s="300"/>
      <c r="G3141" s="696"/>
      <c r="H3141" s="887"/>
      <c r="I3141" s="444"/>
      <c r="J3141" s="393"/>
      <c r="K3141" s="404" t="s">
        <v>3649</v>
      </c>
      <c r="L3141" s="729">
        <f t="shared" ref="L3141:P3141" si="4779">L3135+L3140</f>
        <v>870</v>
      </c>
      <c r="M3141" s="730">
        <f t="shared" si="4779"/>
        <v>1104</v>
      </c>
      <c r="N3141" s="844">
        <f t="shared" si="4779"/>
        <v>0</v>
      </c>
      <c r="O3141" s="665">
        <f t="shared" si="4779"/>
        <v>-870</v>
      </c>
      <c r="P3141" s="665">
        <f t="shared" si="4779"/>
        <v>0</v>
      </c>
      <c r="Q3141" s="638">
        <f t="shared" ref="Q3141:V3141" si="4780">Q3135+Q3140</f>
        <v>0</v>
      </c>
      <c r="R3141" s="130">
        <f t="shared" si="4780"/>
        <v>0</v>
      </c>
      <c r="S3141" s="130">
        <f t="shared" si="4780"/>
        <v>0</v>
      </c>
      <c r="T3141" s="130">
        <f t="shared" si="4780"/>
        <v>0</v>
      </c>
      <c r="U3141" s="130">
        <f t="shared" si="4780"/>
        <v>0</v>
      </c>
      <c r="V3141" s="130">
        <f t="shared" si="4780"/>
        <v>0</v>
      </c>
      <c r="W3141" s="665"/>
      <c r="X3141" s="130">
        <f>X3135+X3140</f>
        <v>0</v>
      </c>
      <c r="Y3141" s="130">
        <f>Y3135+Y3140</f>
        <v>0</v>
      </c>
      <c r="Z3141" s="130">
        <f>Z3135+Z3140</f>
        <v>0</v>
      </c>
      <c r="AA3141" s="130">
        <f>AA3135+AA3140</f>
        <v>0</v>
      </c>
      <c r="AB3141" s="665"/>
      <c r="AC3141" s="130">
        <f t="shared" ref="AC3141:AN3141" si="4781">AC3135+AC3140</f>
        <v>0</v>
      </c>
      <c r="AD3141" s="665">
        <f>AD3135+AD3140</f>
        <v>0</v>
      </c>
      <c r="AE3141" s="845">
        <f>AE3135+AE3140</f>
        <v>0</v>
      </c>
      <c r="AF3141" s="844">
        <f t="shared" ref="AF3141:AH3141" si="4782">AF3135+AF3140</f>
        <v>0</v>
      </c>
      <c r="AG3141" s="665">
        <f t="shared" si="4782"/>
        <v>-1104</v>
      </c>
      <c r="AH3141" s="665">
        <f t="shared" si="4782"/>
        <v>0</v>
      </c>
      <c r="AI3141" s="638">
        <f t="shared" si="4781"/>
        <v>0</v>
      </c>
      <c r="AJ3141" s="130">
        <f t="shared" si="4781"/>
        <v>0</v>
      </c>
      <c r="AK3141" s="130">
        <f t="shared" si="4781"/>
        <v>0</v>
      </c>
      <c r="AL3141" s="130">
        <f t="shared" si="4781"/>
        <v>0</v>
      </c>
      <c r="AM3141" s="130">
        <f t="shared" si="4781"/>
        <v>0</v>
      </c>
      <c r="AN3141" s="130">
        <f t="shared" si="4781"/>
        <v>0</v>
      </c>
      <c r="AO3141" s="665"/>
      <c r="AP3141" s="130">
        <f>AP3135+AP3140</f>
        <v>0</v>
      </c>
      <c r="AQ3141" s="130">
        <f>AQ3135+AQ3140</f>
        <v>0</v>
      </c>
      <c r="AR3141" s="130">
        <f>AR3135+AR3140</f>
        <v>0</v>
      </c>
      <c r="AS3141" s="130">
        <f>AS3135+AS3140</f>
        <v>0</v>
      </c>
      <c r="AT3141" s="665"/>
      <c r="AU3141" s="130">
        <f t="shared" ref="AU3141:BE3141" si="4783">AU3135+AU3140</f>
        <v>0</v>
      </c>
      <c r="AV3141" s="665">
        <f t="shared" ref="AV3141" si="4784">AV3135+AV3140</f>
        <v>0</v>
      </c>
      <c r="AW3141" s="845">
        <f t="shared" si="4783"/>
        <v>0</v>
      </c>
      <c r="AX3141" s="314">
        <f t="shared" si="4783"/>
        <v>870</v>
      </c>
      <c r="AY3141" s="131">
        <f t="shared" si="4783"/>
        <v>0</v>
      </c>
      <c r="AZ3141" s="132">
        <f t="shared" si="4783"/>
        <v>-870</v>
      </c>
      <c r="BA3141" s="340" t="e">
        <f t="shared" si="4783"/>
        <v>#DIV/0!</v>
      </c>
      <c r="BB3141" s="310">
        <f t="shared" si="4783"/>
        <v>1104</v>
      </c>
      <c r="BC3141" s="131">
        <f t="shared" si="4783"/>
        <v>0</v>
      </c>
      <c r="BD3141" s="132">
        <f t="shared" si="4783"/>
        <v>-1104</v>
      </c>
      <c r="BE3141" s="340" t="e">
        <f t="shared" si="4783"/>
        <v>#DIV/0!</v>
      </c>
      <c r="BG3141" s="826"/>
      <c r="BH3141" s="607"/>
    </row>
    <row r="3142" spans="1:60" ht="12.75" customHeight="1" x14ac:dyDescent="0.25">
      <c r="A3142" s="222"/>
      <c r="C3142" s="116"/>
      <c r="D3142" s="620"/>
      <c r="F3142" s="117"/>
      <c r="G3142" s="690"/>
      <c r="H3142" s="878"/>
      <c r="I3142" s="397"/>
      <c r="J3142" s="380"/>
      <c r="K3142" s="405" t="s">
        <v>208</v>
      </c>
      <c r="L3142" s="731">
        <v>0</v>
      </c>
      <c r="M3142" s="732">
        <v>0</v>
      </c>
      <c r="N3142" s="929">
        <v>0</v>
      </c>
      <c r="O3142" s="530">
        <v>0</v>
      </c>
      <c r="P3142" s="530">
        <v>0</v>
      </c>
      <c r="Q3142" s="641">
        <v>0</v>
      </c>
      <c r="R3142" s="537">
        <v>0</v>
      </c>
      <c r="S3142" s="537">
        <v>0</v>
      </c>
      <c r="T3142" s="537">
        <v>0</v>
      </c>
      <c r="U3142" s="537">
        <v>0</v>
      </c>
      <c r="V3142" s="537">
        <v>0</v>
      </c>
      <c r="W3142" s="530"/>
      <c r="X3142" s="142">
        <v>0</v>
      </c>
      <c r="Y3142" s="142">
        <v>0</v>
      </c>
      <c r="Z3142" s="537">
        <v>0</v>
      </c>
      <c r="AA3142" s="537">
        <v>0</v>
      </c>
      <c r="AB3142" s="530"/>
      <c r="AC3142" s="142">
        <v>0</v>
      </c>
      <c r="AD3142" s="530">
        <v>0</v>
      </c>
      <c r="AE3142" s="842">
        <v>0</v>
      </c>
      <c r="AF3142" s="929">
        <v>0</v>
      </c>
      <c r="AG3142" s="530">
        <v>0</v>
      </c>
      <c r="AH3142" s="530">
        <v>0</v>
      </c>
      <c r="AI3142" s="641">
        <v>0</v>
      </c>
      <c r="AJ3142" s="537">
        <v>0</v>
      </c>
      <c r="AK3142" s="537">
        <v>0</v>
      </c>
      <c r="AL3142" s="537">
        <v>0</v>
      </c>
      <c r="AM3142" s="537">
        <v>0</v>
      </c>
      <c r="AN3142" s="537">
        <v>0</v>
      </c>
      <c r="AO3142" s="530"/>
      <c r="AP3142" s="142">
        <v>0</v>
      </c>
      <c r="AQ3142" s="142">
        <v>0</v>
      </c>
      <c r="AR3142" s="537">
        <v>0</v>
      </c>
      <c r="AS3142" s="537">
        <v>0</v>
      </c>
      <c r="AT3142" s="530"/>
      <c r="AU3142" s="142">
        <v>0</v>
      </c>
      <c r="AV3142" s="530">
        <v>0</v>
      </c>
      <c r="AW3142" s="842">
        <v>0</v>
      </c>
      <c r="AX3142" s="115">
        <v>0</v>
      </c>
      <c r="AY3142" s="5">
        <v>0</v>
      </c>
      <c r="AZ3142" s="5">
        <v>0</v>
      </c>
      <c r="BA3142" s="335">
        <v>0</v>
      </c>
      <c r="BB3142" s="23">
        <v>0</v>
      </c>
      <c r="BC3142" s="5">
        <v>0</v>
      </c>
      <c r="BD3142" s="5">
        <v>0</v>
      </c>
      <c r="BE3142" s="335">
        <v>0</v>
      </c>
      <c r="BG3142" s="826"/>
      <c r="BH3142" s="607"/>
    </row>
    <row r="3143" spans="1:60" ht="12.75" customHeight="1" x14ac:dyDescent="0.25">
      <c r="A3143" s="21"/>
      <c r="B3143" s="112"/>
      <c r="C3143" s="116"/>
      <c r="D3143" s="623"/>
      <c r="E3143" s="278"/>
      <c r="F3143" s="116"/>
      <c r="G3143" s="694"/>
      <c r="H3143" s="878"/>
      <c r="I3143" s="397"/>
      <c r="J3143" s="380"/>
      <c r="K3143" s="405" t="s">
        <v>96</v>
      </c>
      <c r="L3143" s="738">
        <v>0</v>
      </c>
      <c r="M3143" s="739">
        <v>0</v>
      </c>
      <c r="N3143" s="929">
        <v>0</v>
      </c>
      <c r="O3143" s="530">
        <v>0</v>
      </c>
      <c r="P3143" s="530">
        <v>0</v>
      </c>
      <c r="Q3143" s="641">
        <v>0</v>
      </c>
      <c r="R3143" s="537">
        <v>0</v>
      </c>
      <c r="S3143" s="537">
        <v>0</v>
      </c>
      <c r="T3143" s="537">
        <v>0</v>
      </c>
      <c r="U3143" s="537">
        <v>0</v>
      </c>
      <c r="V3143" s="537">
        <v>0</v>
      </c>
      <c r="W3143" s="530"/>
      <c r="X3143" s="142">
        <v>0</v>
      </c>
      <c r="Y3143" s="142">
        <v>0</v>
      </c>
      <c r="Z3143" s="537">
        <v>0</v>
      </c>
      <c r="AA3143" s="537">
        <v>0</v>
      </c>
      <c r="AB3143" s="530"/>
      <c r="AC3143" s="142">
        <v>0</v>
      </c>
      <c r="AD3143" s="530">
        <v>0</v>
      </c>
      <c r="AE3143" s="842">
        <v>0</v>
      </c>
      <c r="AF3143" s="929">
        <v>0</v>
      </c>
      <c r="AG3143" s="530">
        <v>0</v>
      </c>
      <c r="AH3143" s="530">
        <v>0</v>
      </c>
      <c r="AI3143" s="641">
        <v>0</v>
      </c>
      <c r="AJ3143" s="537">
        <v>0</v>
      </c>
      <c r="AK3143" s="537">
        <v>0</v>
      </c>
      <c r="AL3143" s="537">
        <v>0</v>
      </c>
      <c r="AM3143" s="537">
        <v>0</v>
      </c>
      <c r="AN3143" s="537">
        <v>0</v>
      </c>
      <c r="AO3143" s="530"/>
      <c r="AP3143" s="142">
        <v>0</v>
      </c>
      <c r="AQ3143" s="142">
        <v>0</v>
      </c>
      <c r="AR3143" s="537">
        <v>0</v>
      </c>
      <c r="AS3143" s="537">
        <v>0</v>
      </c>
      <c r="AT3143" s="530"/>
      <c r="AU3143" s="142">
        <v>0</v>
      </c>
      <c r="AV3143" s="530">
        <v>0</v>
      </c>
      <c r="AW3143" s="842">
        <v>0</v>
      </c>
      <c r="AX3143" s="115">
        <v>0</v>
      </c>
      <c r="AY3143" s="5">
        <v>0</v>
      </c>
      <c r="AZ3143" s="5">
        <v>0</v>
      </c>
      <c r="BA3143" s="335">
        <v>0</v>
      </c>
      <c r="BB3143" s="23">
        <v>0</v>
      </c>
      <c r="BC3143" s="5">
        <v>0</v>
      </c>
      <c r="BD3143" s="5">
        <v>0</v>
      </c>
      <c r="BE3143" s="335">
        <v>0</v>
      </c>
      <c r="BG3143" s="826"/>
      <c r="BH3143" s="607"/>
    </row>
    <row r="3144" spans="1:60" ht="12.75" customHeight="1" x14ac:dyDescent="0.25">
      <c r="A3144" s="21"/>
      <c r="B3144" s="112"/>
      <c r="C3144" s="116"/>
      <c r="D3144" s="623"/>
      <c r="E3144" s="278"/>
      <c r="F3144" s="116"/>
      <c r="G3144" s="694"/>
      <c r="H3144" s="878"/>
      <c r="I3144" s="397"/>
      <c r="J3144" s="380"/>
      <c r="K3144" s="405" t="s">
        <v>209</v>
      </c>
      <c r="L3144" s="738">
        <v>0</v>
      </c>
      <c r="M3144" s="739">
        <v>0</v>
      </c>
      <c r="N3144" s="929">
        <v>0</v>
      </c>
      <c r="O3144" s="530">
        <v>0</v>
      </c>
      <c r="P3144" s="530">
        <v>0</v>
      </c>
      <c r="Q3144" s="641">
        <v>0</v>
      </c>
      <c r="R3144" s="537">
        <v>0</v>
      </c>
      <c r="S3144" s="537">
        <v>0</v>
      </c>
      <c r="T3144" s="537">
        <v>0</v>
      </c>
      <c r="U3144" s="537">
        <v>0</v>
      </c>
      <c r="V3144" s="537">
        <v>0</v>
      </c>
      <c r="W3144" s="530"/>
      <c r="X3144" s="142">
        <v>0</v>
      </c>
      <c r="Y3144" s="142">
        <v>0</v>
      </c>
      <c r="Z3144" s="537">
        <v>0</v>
      </c>
      <c r="AA3144" s="537">
        <v>0</v>
      </c>
      <c r="AB3144" s="530"/>
      <c r="AC3144" s="142">
        <v>0</v>
      </c>
      <c r="AD3144" s="530">
        <v>0</v>
      </c>
      <c r="AE3144" s="842">
        <v>0</v>
      </c>
      <c r="AF3144" s="929">
        <v>0</v>
      </c>
      <c r="AG3144" s="530">
        <v>0</v>
      </c>
      <c r="AH3144" s="530">
        <v>0</v>
      </c>
      <c r="AI3144" s="641">
        <v>0</v>
      </c>
      <c r="AJ3144" s="537">
        <v>0</v>
      </c>
      <c r="AK3144" s="537">
        <v>0</v>
      </c>
      <c r="AL3144" s="537">
        <v>0</v>
      </c>
      <c r="AM3144" s="537">
        <v>0</v>
      </c>
      <c r="AN3144" s="537">
        <v>0</v>
      </c>
      <c r="AO3144" s="530"/>
      <c r="AP3144" s="142">
        <v>0</v>
      </c>
      <c r="AQ3144" s="142">
        <v>0</v>
      </c>
      <c r="AR3144" s="537">
        <v>0</v>
      </c>
      <c r="AS3144" s="537">
        <v>0</v>
      </c>
      <c r="AT3144" s="530"/>
      <c r="AU3144" s="142">
        <v>0</v>
      </c>
      <c r="AV3144" s="530">
        <v>0</v>
      </c>
      <c r="AW3144" s="842">
        <v>0</v>
      </c>
      <c r="AX3144" s="115">
        <v>0</v>
      </c>
      <c r="AY3144" s="5">
        <v>0</v>
      </c>
      <c r="AZ3144" s="5">
        <v>0</v>
      </c>
      <c r="BA3144" s="335">
        <v>0</v>
      </c>
      <c r="BB3144" s="23">
        <v>0</v>
      </c>
      <c r="BC3144" s="5">
        <v>0</v>
      </c>
      <c r="BD3144" s="5">
        <v>0</v>
      </c>
      <c r="BE3144" s="335">
        <v>0</v>
      </c>
      <c r="BG3144" s="826"/>
      <c r="BH3144" s="607"/>
    </row>
    <row r="3145" spans="1:60" ht="12.75" customHeight="1" x14ac:dyDescent="0.25">
      <c r="A3145" s="21"/>
      <c r="B3145" s="112"/>
      <c r="C3145" s="116"/>
      <c r="D3145" s="623"/>
      <c r="E3145" s="278"/>
      <c r="F3145" s="116"/>
      <c r="G3145" s="694"/>
      <c r="H3145" s="878"/>
      <c r="I3145" s="397"/>
      <c r="J3145" s="380"/>
      <c r="K3145" s="405" t="s">
        <v>210</v>
      </c>
      <c r="L3145" s="738">
        <v>0</v>
      </c>
      <c r="M3145" s="739">
        <v>0</v>
      </c>
      <c r="N3145" s="929">
        <v>0</v>
      </c>
      <c r="O3145" s="530">
        <v>0</v>
      </c>
      <c r="P3145" s="530">
        <v>0</v>
      </c>
      <c r="Q3145" s="641">
        <v>0</v>
      </c>
      <c r="R3145" s="537">
        <v>0</v>
      </c>
      <c r="S3145" s="537">
        <v>0</v>
      </c>
      <c r="T3145" s="537">
        <v>0</v>
      </c>
      <c r="U3145" s="537">
        <v>0</v>
      </c>
      <c r="V3145" s="537">
        <v>0</v>
      </c>
      <c r="W3145" s="530"/>
      <c r="X3145" s="142">
        <v>0</v>
      </c>
      <c r="Y3145" s="142">
        <v>0</v>
      </c>
      <c r="Z3145" s="537">
        <v>0</v>
      </c>
      <c r="AA3145" s="537">
        <v>0</v>
      </c>
      <c r="AB3145" s="530"/>
      <c r="AC3145" s="142">
        <v>0</v>
      </c>
      <c r="AD3145" s="530">
        <v>0</v>
      </c>
      <c r="AE3145" s="842">
        <v>0</v>
      </c>
      <c r="AF3145" s="929">
        <v>0</v>
      </c>
      <c r="AG3145" s="530">
        <v>0</v>
      </c>
      <c r="AH3145" s="530">
        <v>0</v>
      </c>
      <c r="AI3145" s="641">
        <v>0</v>
      </c>
      <c r="AJ3145" s="537">
        <v>0</v>
      </c>
      <c r="AK3145" s="537">
        <v>0</v>
      </c>
      <c r="AL3145" s="537">
        <v>0</v>
      </c>
      <c r="AM3145" s="537">
        <v>0</v>
      </c>
      <c r="AN3145" s="537">
        <v>0</v>
      </c>
      <c r="AO3145" s="530"/>
      <c r="AP3145" s="142">
        <v>0</v>
      </c>
      <c r="AQ3145" s="142">
        <v>0</v>
      </c>
      <c r="AR3145" s="537">
        <v>0</v>
      </c>
      <c r="AS3145" s="537">
        <v>0</v>
      </c>
      <c r="AT3145" s="530"/>
      <c r="AU3145" s="142">
        <v>0</v>
      </c>
      <c r="AV3145" s="530">
        <v>0</v>
      </c>
      <c r="AW3145" s="842">
        <v>0</v>
      </c>
      <c r="AX3145" s="115">
        <v>0</v>
      </c>
      <c r="AY3145" s="5">
        <v>0</v>
      </c>
      <c r="AZ3145" s="5">
        <v>0</v>
      </c>
      <c r="BA3145" s="335">
        <v>0</v>
      </c>
      <c r="BB3145" s="23">
        <v>0</v>
      </c>
      <c r="BC3145" s="5">
        <v>0</v>
      </c>
      <c r="BD3145" s="5">
        <v>0</v>
      </c>
      <c r="BE3145" s="335">
        <v>0</v>
      </c>
      <c r="BG3145" s="826"/>
      <c r="BH3145" s="607"/>
    </row>
    <row r="3146" spans="1:60" ht="12.75" customHeight="1" x14ac:dyDescent="0.25">
      <c r="A3146" s="21"/>
      <c r="B3146" s="112"/>
      <c r="C3146" s="116"/>
      <c r="D3146" s="623"/>
      <c r="E3146" s="278"/>
      <c r="F3146" s="116"/>
      <c r="G3146" s="694"/>
      <c r="H3146" s="878"/>
      <c r="I3146" s="397"/>
      <c r="J3146" s="380"/>
      <c r="K3146" s="406" t="s">
        <v>53</v>
      </c>
      <c r="L3146" s="738">
        <v>0</v>
      </c>
      <c r="M3146" s="739">
        <v>0</v>
      </c>
      <c r="N3146" s="929">
        <v>0</v>
      </c>
      <c r="O3146" s="530">
        <v>0</v>
      </c>
      <c r="P3146" s="530">
        <v>0</v>
      </c>
      <c r="Q3146" s="641">
        <v>0</v>
      </c>
      <c r="R3146" s="537">
        <v>0</v>
      </c>
      <c r="S3146" s="537">
        <v>0</v>
      </c>
      <c r="T3146" s="537">
        <v>0</v>
      </c>
      <c r="U3146" s="537">
        <v>0</v>
      </c>
      <c r="V3146" s="537">
        <v>0</v>
      </c>
      <c r="W3146" s="530"/>
      <c r="X3146" s="142">
        <v>0</v>
      </c>
      <c r="Y3146" s="142">
        <v>0</v>
      </c>
      <c r="Z3146" s="537">
        <v>0</v>
      </c>
      <c r="AA3146" s="537">
        <v>0</v>
      </c>
      <c r="AB3146" s="530"/>
      <c r="AC3146" s="142">
        <v>0</v>
      </c>
      <c r="AD3146" s="530">
        <v>0</v>
      </c>
      <c r="AE3146" s="842">
        <v>0</v>
      </c>
      <c r="AF3146" s="929">
        <v>0</v>
      </c>
      <c r="AG3146" s="530">
        <v>0</v>
      </c>
      <c r="AH3146" s="530">
        <v>0</v>
      </c>
      <c r="AI3146" s="641">
        <v>0</v>
      </c>
      <c r="AJ3146" s="537">
        <v>0</v>
      </c>
      <c r="AK3146" s="537">
        <v>0</v>
      </c>
      <c r="AL3146" s="537">
        <v>0</v>
      </c>
      <c r="AM3146" s="537">
        <v>0</v>
      </c>
      <c r="AN3146" s="537">
        <v>0</v>
      </c>
      <c r="AO3146" s="530"/>
      <c r="AP3146" s="142">
        <v>0</v>
      </c>
      <c r="AQ3146" s="142">
        <v>0</v>
      </c>
      <c r="AR3146" s="537">
        <v>0</v>
      </c>
      <c r="AS3146" s="537">
        <v>0</v>
      </c>
      <c r="AT3146" s="530"/>
      <c r="AU3146" s="142">
        <v>0</v>
      </c>
      <c r="AV3146" s="530">
        <v>0</v>
      </c>
      <c r="AW3146" s="842">
        <v>0</v>
      </c>
      <c r="AX3146" s="115">
        <v>0</v>
      </c>
      <c r="AY3146" s="5">
        <v>0</v>
      </c>
      <c r="AZ3146" s="5">
        <v>0</v>
      </c>
      <c r="BA3146" s="335">
        <v>0</v>
      </c>
      <c r="BB3146" s="23">
        <v>0</v>
      </c>
      <c r="BC3146" s="5">
        <v>0</v>
      </c>
      <c r="BD3146" s="5">
        <v>0</v>
      </c>
      <c r="BE3146" s="335">
        <v>0</v>
      </c>
      <c r="BG3146" s="826"/>
      <c r="BH3146" s="607"/>
    </row>
    <row r="3147" spans="1:60" ht="12.75" customHeight="1" x14ac:dyDescent="0.25">
      <c r="A3147" s="21"/>
      <c r="B3147" s="112"/>
      <c r="C3147" s="116"/>
      <c r="D3147" s="623"/>
      <c r="E3147" s="278"/>
      <c r="F3147" s="116"/>
      <c r="G3147" s="694"/>
      <c r="H3147" s="878"/>
      <c r="I3147" s="397"/>
      <c r="J3147" s="380"/>
      <c r="K3147" s="406"/>
      <c r="L3147" s="738"/>
      <c r="M3147" s="739"/>
      <c r="N3147" s="929"/>
      <c r="O3147" s="530"/>
      <c r="P3147" s="530"/>
      <c r="Q3147" s="641"/>
      <c r="R3147" s="537"/>
      <c r="S3147" s="537"/>
      <c r="T3147" s="537"/>
      <c r="U3147" s="537"/>
      <c r="V3147" s="537"/>
      <c r="W3147" s="531"/>
      <c r="X3147" s="140"/>
      <c r="Y3147" s="140"/>
      <c r="Z3147" s="551"/>
      <c r="AA3147" s="551"/>
      <c r="AB3147" s="531"/>
      <c r="AC3147" s="142"/>
      <c r="AD3147" s="530"/>
      <c r="AE3147" s="842"/>
      <c r="AF3147" s="929"/>
      <c r="AG3147" s="530"/>
      <c r="AH3147" s="530"/>
      <c r="AI3147" s="641"/>
      <c r="AJ3147" s="537"/>
      <c r="AK3147" s="537"/>
      <c r="AL3147" s="537"/>
      <c r="AM3147" s="537"/>
      <c r="AN3147" s="537"/>
      <c r="AO3147" s="531"/>
      <c r="AP3147" s="140"/>
      <c r="AQ3147" s="140"/>
      <c r="AR3147" s="551"/>
      <c r="AS3147" s="551"/>
      <c r="AT3147" s="531"/>
      <c r="AU3147" s="142"/>
      <c r="AV3147" s="530"/>
      <c r="AW3147" s="842"/>
      <c r="AX3147" s="115"/>
      <c r="AY3147" s="5"/>
      <c r="AZ3147" s="5"/>
      <c r="BA3147" s="335"/>
      <c r="BC3147" s="5"/>
      <c r="BD3147" s="5"/>
      <c r="BE3147" s="335"/>
      <c r="BG3147" s="826"/>
      <c r="BH3147" s="607"/>
    </row>
    <row r="3148" spans="1:60" ht="12.75" customHeight="1" x14ac:dyDescent="0.25">
      <c r="A3148" s="21"/>
      <c r="B3148" s="112"/>
      <c r="C3148" s="116"/>
      <c r="D3148" s="623"/>
      <c r="F3148" s="117"/>
      <c r="G3148" s="694"/>
      <c r="H3148" s="878"/>
      <c r="I3148" s="397"/>
      <c r="J3148" s="380"/>
      <c r="K3148" s="408"/>
      <c r="L3148" s="738"/>
      <c r="M3148" s="739"/>
      <c r="N3148" s="931"/>
      <c r="O3148" s="923"/>
      <c r="P3148" s="923"/>
      <c r="Q3148" s="641"/>
      <c r="R3148" s="537"/>
      <c r="S3148" s="537"/>
      <c r="T3148" s="537"/>
      <c r="U3148" s="537"/>
      <c r="V3148" s="537"/>
      <c r="W3148" s="531"/>
      <c r="X3148" s="141"/>
      <c r="Y3148" s="141"/>
      <c r="Z3148" s="552"/>
      <c r="AA3148" s="552"/>
      <c r="AB3148" s="531"/>
      <c r="AC3148" s="593"/>
      <c r="AD3148" s="923"/>
      <c r="AE3148" s="846"/>
      <c r="AF3148" s="931"/>
      <c r="AG3148" s="923"/>
      <c r="AH3148" s="923"/>
      <c r="AI3148" s="641"/>
      <c r="AJ3148" s="537"/>
      <c r="AK3148" s="537"/>
      <c r="AL3148" s="537"/>
      <c r="AM3148" s="537"/>
      <c r="AN3148" s="537"/>
      <c r="AO3148" s="531"/>
      <c r="AP3148" s="141"/>
      <c r="AQ3148" s="141"/>
      <c r="AR3148" s="552"/>
      <c r="AS3148" s="552"/>
      <c r="AT3148" s="531"/>
      <c r="AU3148" s="593"/>
      <c r="AV3148" s="923"/>
      <c r="AW3148" s="846"/>
      <c r="AX3148" s="115"/>
      <c r="AY3148" s="5"/>
      <c r="AZ3148" s="5"/>
      <c r="BA3148" s="335"/>
      <c r="BC3148" s="5"/>
      <c r="BD3148" s="5"/>
      <c r="BE3148" s="335"/>
      <c r="BG3148" s="826"/>
      <c r="BH3148" s="607"/>
    </row>
    <row r="3149" spans="1:60" ht="12.75" customHeight="1" x14ac:dyDescent="0.25">
      <c r="A3149" s="222"/>
      <c r="C3149" s="116"/>
      <c r="D3149" s="620"/>
      <c r="F3149" s="117"/>
      <c r="G3149" s="694"/>
      <c r="H3149" s="878"/>
      <c r="I3149" s="397"/>
      <c r="J3149" s="380"/>
      <c r="K3149" s="425" t="s">
        <v>6565</v>
      </c>
      <c r="L3149" s="731"/>
      <c r="M3149" s="732"/>
      <c r="N3149" s="931"/>
      <c r="O3149" s="923"/>
      <c r="P3149" s="923"/>
      <c r="Q3149" s="641"/>
      <c r="R3149" s="537"/>
      <c r="S3149" s="537"/>
      <c r="T3149" s="537"/>
      <c r="U3149" s="537"/>
      <c r="V3149" s="537"/>
      <c r="W3149" s="531"/>
      <c r="X3149" s="141"/>
      <c r="Y3149" s="141"/>
      <c r="Z3149" s="552"/>
      <c r="AA3149" s="552"/>
      <c r="AB3149" s="531"/>
      <c r="AC3149" s="593"/>
      <c r="AD3149" s="923"/>
      <c r="AE3149" s="846"/>
      <c r="AF3149" s="931"/>
      <c r="AG3149" s="923"/>
      <c r="AH3149" s="923"/>
      <c r="AI3149" s="641"/>
      <c r="AJ3149" s="537"/>
      <c r="AK3149" s="537"/>
      <c r="AL3149" s="537"/>
      <c r="AM3149" s="537"/>
      <c r="AN3149" s="537"/>
      <c r="AO3149" s="531"/>
      <c r="AP3149" s="141"/>
      <c r="AQ3149" s="141"/>
      <c r="AR3149" s="552"/>
      <c r="AS3149" s="552"/>
      <c r="AT3149" s="531"/>
      <c r="AU3149" s="593"/>
      <c r="AV3149" s="923"/>
      <c r="AW3149" s="846"/>
      <c r="AX3149" s="115"/>
      <c r="AY3149" s="5"/>
      <c r="AZ3149" s="5"/>
      <c r="BA3149" s="335"/>
      <c r="BC3149" s="5"/>
      <c r="BD3149" s="5"/>
      <c r="BE3149" s="335"/>
      <c r="BG3149" s="826"/>
      <c r="BH3149" s="607"/>
    </row>
    <row r="3150" spans="1:60" ht="20.399999999999999" x14ac:dyDescent="0.25">
      <c r="A3150" s="222"/>
      <c r="C3150" s="116"/>
      <c r="D3150" s="620"/>
      <c r="F3150" s="117"/>
      <c r="G3150" s="694"/>
      <c r="H3150" s="878"/>
      <c r="I3150" s="397"/>
      <c r="J3150" s="380"/>
      <c r="K3150" s="426" t="s">
        <v>3866</v>
      </c>
      <c r="L3150" s="731"/>
      <c r="M3150" s="732"/>
      <c r="N3150" s="931"/>
      <c r="O3150" s="923"/>
      <c r="P3150" s="923"/>
      <c r="Q3150" s="641"/>
      <c r="R3150" s="537"/>
      <c r="S3150" s="537"/>
      <c r="T3150" s="537"/>
      <c r="U3150" s="537"/>
      <c r="V3150" s="537"/>
      <c r="W3150" s="531"/>
      <c r="X3150" s="141"/>
      <c r="Y3150" s="141"/>
      <c r="Z3150" s="552"/>
      <c r="AA3150" s="552"/>
      <c r="AB3150" s="531"/>
      <c r="AC3150" s="593"/>
      <c r="AD3150" s="923"/>
      <c r="AE3150" s="846"/>
      <c r="AF3150" s="931"/>
      <c r="AG3150" s="923"/>
      <c r="AH3150" s="923"/>
      <c r="AI3150" s="641"/>
      <c r="AJ3150" s="537"/>
      <c r="AK3150" s="537"/>
      <c r="AL3150" s="537"/>
      <c r="AM3150" s="537"/>
      <c r="AN3150" s="537"/>
      <c r="AO3150" s="531"/>
      <c r="AP3150" s="141"/>
      <c r="AQ3150" s="141"/>
      <c r="AR3150" s="552"/>
      <c r="AS3150" s="552"/>
      <c r="AT3150" s="531"/>
      <c r="AU3150" s="593"/>
      <c r="AV3150" s="923"/>
      <c r="AW3150" s="846"/>
      <c r="AX3150" s="115"/>
      <c r="AY3150" s="5"/>
      <c r="AZ3150" s="5"/>
      <c r="BA3150" s="335"/>
      <c r="BC3150" s="5"/>
      <c r="BD3150" s="5"/>
      <c r="BE3150" s="335"/>
      <c r="BG3150" s="826"/>
      <c r="BH3150" s="607"/>
    </row>
    <row r="3151" spans="1:60" ht="12.75" customHeight="1" x14ac:dyDescent="0.25">
      <c r="A3151" s="222"/>
      <c r="C3151" s="116"/>
      <c r="D3151" s="620"/>
      <c r="F3151" s="117"/>
      <c r="G3151" s="694"/>
      <c r="H3151" s="878"/>
      <c r="I3151" s="397"/>
      <c r="J3151" s="380"/>
      <c r="K3151" s="408"/>
      <c r="L3151" s="731"/>
      <c r="M3151" s="732"/>
      <c r="N3151" s="931"/>
      <c r="O3151" s="923"/>
      <c r="P3151" s="923"/>
      <c r="Q3151" s="641"/>
      <c r="R3151" s="537"/>
      <c r="S3151" s="537"/>
      <c r="T3151" s="537"/>
      <c r="U3151" s="537"/>
      <c r="V3151" s="537"/>
      <c r="W3151" s="531"/>
      <c r="X3151" s="141"/>
      <c r="Y3151" s="141"/>
      <c r="Z3151" s="552"/>
      <c r="AA3151" s="552"/>
      <c r="AB3151" s="531"/>
      <c r="AC3151" s="593"/>
      <c r="AD3151" s="923"/>
      <c r="AE3151" s="846"/>
      <c r="AF3151" s="931"/>
      <c r="AG3151" s="923"/>
      <c r="AH3151" s="923"/>
      <c r="AI3151" s="641"/>
      <c r="AJ3151" s="537"/>
      <c r="AK3151" s="537"/>
      <c r="AL3151" s="537"/>
      <c r="AM3151" s="537"/>
      <c r="AN3151" s="537"/>
      <c r="AO3151" s="531"/>
      <c r="AP3151" s="141"/>
      <c r="AQ3151" s="141"/>
      <c r="AR3151" s="552"/>
      <c r="AS3151" s="552"/>
      <c r="AT3151" s="531"/>
      <c r="AU3151" s="593"/>
      <c r="AV3151" s="923"/>
      <c r="AW3151" s="846"/>
      <c r="AX3151" s="115"/>
      <c r="AY3151" s="5"/>
      <c r="AZ3151" s="5"/>
      <c r="BA3151" s="335"/>
      <c r="BC3151" s="5"/>
      <c r="BD3151" s="5"/>
      <c r="BE3151" s="335"/>
      <c r="BG3151" s="826"/>
      <c r="BH3151" s="607"/>
    </row>
    <row r="3152" spans="1:60" ht="35.1" customHeight="1" x14ac:dyDescent="0.25">
      <c r="A3152" s="222" t="s">
        <v>6114</v>
      </c>
      <c r="B3152" s="112" t="s">
        <v>5018</v>
      </c>
      <c r="C3152" s="116" t="s">
        <v>149</v>
      </c>
      <c r="D3152" s="620">
        <v>1000</v>
      </c>
      <c r="E3152" s="278"/>
      <c r="F3152" s="116" t="s">
        <v>5016</v>
      </c>
      <c r="G3152" s="700"/>
      <c r="H3152" s="900">
        <v>122</v>
      </c>
      <c r="I3152" s="580">
        <v>81211000</v>
      </c>
      <c r="J3152" s="689" t="s">
        <v>6850</v>
      </c>
      <c r="K3152" s="411" t="s">
        <v>6851</v>
      </c>
      <c r="L3152" s="733">
        <v>0</v>
      </c>
      <c r="M3152" s="734">
        <v>0</v>
      </c>
      <c r="N3152" s="931"/>
      <c r="O3152" s="530">
        <f t="shared" ref="O3152:O3175" si="4785">IF(N3152&gt;L3152,"0 ",N3152-L3152)</f>
        <v>0</v>
      </c>
      <c r="P3152" s="530">
        <f t="shared" ref="P3152:P3175" si="4786">IF(N3152&lt;L3152,"0 ",N3152-L3152)</f>
        <v>0</v>
      </c>
      <c r="Q3152" s="646"/>
      <c r="R3152" s="536"/>
      <c r="S3152" s="536"/>
      <c r="T3152" s="536"/>
      <c r="U3152" s="536"/>
      <c r="V3152" s="536"/>
      <c r="W3152" s="683" t="str">
        <f t="shared" ref="W3152:W3174" si="4787">IF(SUM(Q3152:V3152)=X3152,"OK",SUM(Q3152:V3152)-X3152)</f>
        <v>OK</v>
      </c>
      <c r="X3152" s="141"/>
      <c r="Y3152" s="141"/>
      <c r="Z3152" s="552"/>
      <c r="AA3152" s="552"/>
      <c r="AB3152" s="683" t="str">
        <f t="shared" ref="AB3152:AB3174" si="4788">IF(SUM(Z3152:AA3152)=AC3152,"OK",SUM(Z3152:AA3152)-AC3152)</f>
        <v>OK</v>
      </c>
      <c r="AC3152" s="593"/>
      <c r="AD3152" s="530">
        <f t="shared" ref="AD3152:AD3175" si="4789">X3152+Y3152+AC3152</f>
        <v>0</v>
      </c>
      <c r="AE3152" s="842">
        <f t="shared" ref="AE3152:AE3175" si="4790">N3152+AD3152</f>
        <v>0</v>
      </c>
      <c r="AF3152" s="931"/>
      <c r="AG3152" s="530">
        <f t="shared" ref="AG3152:AG3175" si="4791">IF(AF3152&gt;M3152,"0 ",AF3152-M3152)</f>
        <v>0</v>
      </c>
      <c r="AH3152" s="530">
        <f t="shared" ref="AH3152:AH3175" si="4792">IF(AF3152&lt;M3152,"0 ",AF3152-M3152)</f>
        <v>0</v>
      </c>
      <c r="AI3152" s="641"/>
      <c r="AJ3152" s="537"/>
      <c r="AK3152" s="537"/>
      <c r="AL3152" s="537"/>
      <c r="AM3152" s="537"/>
      <c r="AN3152" s="537"/>
      <c r="AO3152" s="683" t="str">
        <f t="shared" ref="AO3152:AO3174" si="4793">IF(SUM(AI3152:AN3152)=AP3152,"OK",SUM(AI3152:AN3152)-AP3152)</f>
        <v>OK</v>
      </c>
      <c r="AP3152" s="141"/>
      <c r="AQ3152" s="141"/>
      <c r="AR3152" s="552"/>
      <c r="AS3152" s="552"/>
      <c r="AT3152" s="683" t="str">
        <f t="shared" ref="AT3152:AT3174" si="4794">IF(SUM(AR3152:AS3152)=AU3152,"OK",SUM(AR3152:AS3152)-AU3152)</f>
        <v>OK</v>
      </c>
      <c r="AU3152" s="593"/>
      <c r="AV3152" s="530">
        <f t="shared" ref="AV3152:AV3175" si="4795">AP3152+AQ3152+AU3152</f>
        <v>0</v>
      </c>
      <c r="AW3152" s="842">
        <f t="shared" ref="AW3152:AW3175" si="4796">AF3152+AV3152</f>
        <v>0</v>
      </c>
      <c r="AX3152" s="115">
        <f t="shared" ref="AX3152:AX3175" si="4797">L3152</f>
        <v>0</v>
      </c>
      <c r="AY3152" s="5">
        <f t="shared" ref="AY3152:AY3175" si="4798">AE3152</f>
        <v>0</v>
      </c>
      <c r="AZ3152" s="7">
        <f t="shared" ref="AZ3152:AZ3174" si="4799">AY3152-AX3152</f>
        <v>0</v>
      </c>
      <c r="BA3152" s="335" t="e">
        <f t="shared" ref="BA3152:BA3174" si="4800">AZ3152/AX3152</f>
        <v>#DIV/0!</v>
      </c>
      <c r="BB3152" s="23">
        <f t="shared" ref="BB3152:BB3175" si="4801">M3152</f>
        <v>0</v>
      </c>
      <c r="BC3152" s="5">
        <f t="shared" ref="BC3152:BC3174" si="4802">AW3152</f>
        <v>0</v>
      </c>
      <c r="BD3152" s="7">
        <f t="shared" ref="BD3152:BD3174" si="4803">BC3152-BB3152</f>
        <v>0</v>
      </c>
      <c r="BE3152" s="335" t="e">
        <f t="shared" ref="BE3152:BE3174" si="4804">BD3152/BB3152</f>
        <v>#DIV/0!</v>
      </c>
      <c r="BG3152" s="826" t="str">
        <f t="shared" ref="BG3152:BG3175" si="4805">RIGHT(LEFT(I3152,3),2)&amp;"."&amp;RIGHT(LEFT(I3152,5),2)</f>
        <v>12.11</v>
      </c>
      <c r="BH3152" s="607" t="b">
        <f>COUNTIF('Codes SEC'!$B$2:$B$250,Ministres!BG3152)&gt;0</f>
        <v>1</v>
      </c>
    </row>
    <row r="3153" spans="1:60" ht="35.1" customHeight="1" x14ac:dyDescent="0.25">
      <c r="A3153" s="222" t="s">
        <v>6114</v>
      </c>
      <c r="B3153" s="112" t="s">
        <v>5018</v>
      </c>
      <c r="C3153" s="116" t="s">
        <v>149</v>
      </c>
      <c r="D3153" s="620">
        <v>1000</v>
      </c>
      <c r="E3153" s="278"/>
      <c r="F3153" s="116" t="s">
        <v>6671</v>
      </c>
      <c r="G3153" s="700"/>
      <c r="H3153" s="900">
        <v>122</v>
      </c>
      <c r="I3153" s="580">
        <v>81211000</v>
      </c>
      <c r="J3153" s="689" t="s">
        <v>6936</v>
      </c>
      <c r="K3153" s="411" t="s">
        <v>6937</v>
      </c>
      <c r="L3153" s="733">
        <v>0</v>
      </c>
      <c r="M3153" s="734">
        <v>0</v>
      </c>
      <c r="N3153" s="931"/>
      <c r="O3153" s="530">
        <f t="shared" si="4785"/>
        <v>0</v>
      </c>
      <c r="P3153" s="530">
        <f t="shared" si="4786"/>
        <v>0</v>
      </c>
      <c r="Q3153" s="646"/>
      <c r="R3153" s="536"/>
      <c r="S3153" s="536"/>
      <c r="T3153" s="536"/>
      <c r="U3153" s="536"/>
      <c r="V3153" s="536"/>
      <c r="W3153" s="683" t="str">
        <f t="shared" si="4787"/>
        <v>OK</v>
      </c>
      <c r="X3153" s="141"/>
      <c r="Y3153" s="141"/>
      <c r="Z3153" s="552"/>
      <c r="AA3153" s="552"/>
      <c r="AB3153" s="683" t="str">
        <f t="shared" si="4788"/>
        <v>OK</v>
      </c>
      <c r="AC3153" s="593"/>
      <c r="AD3153" s="530">
        <f t="shared" si="4789"/>
        <v>0</v>
      </c>
      <c r="AE3153" s="842">
        <f t="shared" si="4790"/>
        <v>0</v>
      </c>
      <c r="AF3153" s="931"/>
      <c r="AG3153" s="530">
        <f t="shared" si="4791"/>
        <v>0</v>
      </c>
      <c r="AH3153" s="530">
        <f t="shared" si="4792"/>
        <v>0</v>
      </c>
      <c r="AI3153" s="641"/>
      <c r="AJ3153" s="537"/>
      <c r="AK3153" s="537"/>
      <c r="AL3153" s="537"/>
      <c r="AM3153" s="537"/>
      <c r="AN3153" s="537"/>
      <c r="AO3153" s="683" t="str">
        <f t="shared" si="4793"/>
        <v>OK</v>
      </c>
      <c r="AP3153" s="141"/>
      <c r="AQ3153" s="141"/>
      <c r="AR3153" s="552"/>
      <c r="AS3153" s="552"/>
      <c r="AT3153" s="683" t="str">
        <f t="shared" si="4794"/>
        <v>OK</v>
      </c>
      <c r="AU3153" s="593"/>
      <c r="AV3153" s="530">
        <f t="shared" si="4795"/>
        <v>0</v>
      </c>
      <c r="AW3153" s="842">
        <f t="shared" si="4796"/>
        <v>0</v>
      </c>
      <c r="AX3153" s="115">
        <f t="shared" si="4797"/>
        <v>0</v>
      </c>
      <c r="AY3153" s="5">
        <f t="shared" si="4798"/>
        <v>0</v>
      </c>
      <c r="AZ3153" s="7">
        <f t="shared" si="4799"/>
        <v>0</v>
      </c>
      <c r="BA3153" s="335" t="e">
        <f t="shared" si="4800"/>
        <v>#DIV/0!</v>
      </c>
      <c r="BB3153" s="23">
        <f t="shared" si="4801"/>
        <v>0</v>
      </c>
      <c r="BC3153" s="5">
        <f t="shared" si="4802"/>
        <v>0</v>
      </c>
      <c r="BD3153" s="7">
        <f t="shared" si="4803"/>
        <v>0</v>
      </c>
      <c r="BE3153" s="335" t="e">
        <f t="shared" si="4804"/>
        <v>#DIV/0!</v>
      </c>
      <c r="BG3153" s="826" t="str">
        <f t="shared" si="4805"/>
        <v>12.11</v>
      </c>
      <c r="BH3153" s="607" t="b">
        <f>COUNTIF('Codes SEC'!$B$2:$B$250,Ministres!BG3153)&gt;0</f>
        <v>1</v>
      </c>
    </row>
    <row r="3154" spans="1:60" ht="35.1" customHeight="1" x14ac:dyDescent="0.25">
      <c r="A3154" s="222" t="s">
        <v>6114</v>
      </c>
      <c r="B3154" s="112" t="s">
        <v>5018</v>
      </c>
      <c r="C3154" s="116" t="s">
        <v>149</v>
      </c>
      <c r="D3154" s="620">
        <v>1000</v>
      </c>
      <c r="E3154" s="278"/>
      <c r="F3154" s="116" t="s">
        <v>5016</v>
      </c>
      <c r="G3154" s="700"/>
      <c r="H3154" s="900">
        <v>122</v>
      </c>
      <c r="I3154" s="580">
        <v>81221000</v>
      </c>
      <c r="J3154" s="689" t="s">
        <v>6992</v>
      </c>
      <c r="K3154" s="411" t="s">
        <v>6993</v>
      </c>
      <c r="L3154" s="733">
        <v>0</v>
      </c>
      <c r="M3154" s="734">
        <v>0</v>
      </c>
      <c r="N3154" s="931"/>
      <c r="O3154" s="530">
        <f t="shared" si="4785"/>
        <v>0</v>
      </c>
      <c r="P3154" s="530">
        <f t="shared" si="4786"/>
        <v>0</v>
      </c>
      <c r="Q3154" s="646"/>
      <c r="R3154" s="536"/>
      <c r="S3154" s="536"/>
      <c r="T3154" s="536"/>
      <c r="U3154" s="536"/>
      <c r="V3154" s="536"/>
      <c r="W3154" s="683" t="str">
        <f t="shared" si="4787"/>
        <v>OK</v>
      </c>
      <c r="X3154" s="141"/>
      <c r="Y3154" s="141"/>
      <c r="Z3154" s="552"/>
      <c r="AA3154" s="552"/>
      <c r="AB3154" s="683" t="str">
        <f t="shared" si="4788"/>
        <v>OK</v>
      </c>
      <c r="AC3154" s="593"/>
      <c r="AD3154" s="530">
        <f t="shared" si="4789"/>
        <v>0</v>
      </c>
      <c r="AE3154" s="842">
        <f t="shared" si="4790"/>
        <v>0</v>
      </c>
      <c r="AF3154" s="931"/>
      <c r="AG3154" s="530">
        <f t="shared" si="4791"/>
        <v>0</v>
      </c>
      <c r="AH3154" s="530">
        <f t="shared" si="4792"/>
        <v>0</v>
      </c>
      <c r="AI3154" s="641"/>
      <c r="AJ3154" s="537"/>
      <c r="AK3154" s="537"/>
      <c r="AL3154" s="537"/>
      <c r="AM3154" s="537"/>
      <c r="AN3154" s="537"/>
      <c r="AO3154" s="683" t="str">
        <f t="shared" si="4793"/>
        <v>OK</v>
      </c>
      <c r="AP3154" s="141"/>
      <c r="AQ3154" s="141"/>
      <c r="AR3154" s="552"/>
      <c r="AS3154" s="552"/>
      <c r="AT3154" s="683" t="str">
        <f t="shared" si="4794"/>
        <v>OK</v>
      </c>
      <c r="AU3154" s="593"/>
      <c r="AV3154" s="530">
        <f t="shared" si="4795"/>
        <v>0</v>
      </c>
      <c r="AW3154" s="842">
        <f t="shared" si="4796"/>
        <v>0</v>
      </c>
      <c r="AX3154" s="115">
        <f t="shared" si="4797"/>
        <v>0</v>
      </c>
      <c r="AY3154" s="5">
        <f t="shared" si="4798"/>
        <v>0</v>
      </c>
      <c r="AZ3154" s="7">
        <f t="shared" si="4799"/>
        <v>0</v>
      </c>
      <c r="BA3154" s="335" t="e">
        <f t="shared" si="4800"/>
        <v>#DIV/0!</v>
      </c>
      <c r="BB3154" s="23">
        <f t="shared" si="4801"/>
        <v>0</v>
      </c>
      <c r="BC3154" s="5">
        <f t="shared" si="4802"/>
        <v>0</v>
      </c>
      <c r="BD3154" s="7">
        <f t="shared" si="4803"/>
        <v>0</v>
      </c>
      <c r="BE3154" s="335" t="e">
        <f t="shared" si="4804"/>
        <v>#DIV/0!</v>
      </c>
      <c r="BG3154" s="826" t="str">
        <f t="shared" si="4805"/>
        <v>12.21</v>
      </c>
      <c r="BH3154" s="607" t="b">
        <f>COUNTIF('Codes SEC'!$B$2:$B$250,Ministres!BG3154)&gt;0</f>
        <v>1</v>
      </c>
    </row>
    <row r="3155" spans="1:60" ht="35.1" customHeight="1" x14ac:dyDescent="0.25">
      <c r="A3155" s="222" t="s">
        <v>6114</v>
      </c>
      <c r="B3155" s="112" t="s">
        <v>5018</v>
      </c>
      <c r="C3155" s="116" t="s">
        <v>149</v>
      </c>
      <c r="D3155" s="620">
        <v>1000</v>
      </c>
      <c r="E3155" s="278"/>
      <c r="F3155" s="116">
        <v>19</v>
      </c>
      <c r="G3155" s="700"/>
      <c r="H3155" s="900">
        <v>122</v>
      </c>
      <c r="I3155" s="580">
        <v>83122000</v>
      </c>
      <c r="J3155" s="689" t="s">
        <v>7012</v>
      </c>
      <c r="K3155" s="411" t="s">
        <v>7013</v>
      </c>
      <c r="L3155" s="733">
        <v>0</v>
      </c>
      <c r="M3155" s="734">
        <v>0</v>
      </c>
      <c r="N3155" s="931"/>
      <c r="O3155" s="530">
        <f t="shared" si="4785"/>
        <v>0</v>
      </c>
      <c r="P3155" s="530">
        <f t="shared" si="4786"/>
        <v>0</v>
      </c>
      <c r="Q3155" s="646"/>
      <c r="R3155" s="536"/>
      <c r="S3155" s="536"/>
      <c r="T3155" s="536"/>
      <c r="U3155" s="536"/>
      <c r="V3155" s="536"/>
      <c r="W3155" s="683" t="str">
        <f t="shared" si="4787"/>
        <v>OK</v>
      </c>
      <c r="X3155" s="141"/>
      <c r="Y3155" s="141"/>
      <c r="Z3155" s="552"/>
      <c r="AA3155" s="552"/>
      <c r="AB3155" s="683" t="str">
        <f t="shared" si="4788"/>
        <v>OK</v>
      </c>
      <c r="AC3155" s="593"/>
      <c r="AD3155" s="530">
        <f t="shared" si="4789"/>
        <v>0</v>
      </c>
      <c r="AE3155" s="842">
        <f t="shared" si="4790"/>
        <v>0</v>
      </c>
      <c r="AF3155" s="931"/>
      <c r="AG3155" s="530">
        <f t="shared" si="4791"/>
        <v>0</v>
      </c>
      <c r="AH3155" s="530">
        <f t="shared" si="4792"/>
        <v>0</v>
      </c>
      <c r="AI3155" s="641"/>
      <c r="AJ3155" s="537"/>
      <c r="AK3155" s="537"/>
      <c r="AL3155" s="537"/>
      <c r="AM3155" s="537"/>
      <c r="AN3155" s="537"/>
      <c r="AO3155" s="683" t="str">
        <f t="shared" si="4793"/>
        <v>OK</v>
      </c>
      <c r="AP3155" s="141"/>
      <c r="AQ3155" s="141"/>
      <c r="AR3155" s="552"/>
      <c r="AS3155" s="552"/>
      <c r="AT3155" s="683" t="str">
        <f t="shared" si="4794"/>
        <v>OK</v>
      </c>
      <c r="AU3155" s="593"/>
      <c r="AV3155" s="530">
        <f t="shared" si="4795"/>
        <v>0</v>
      </c>
      <c r="AW3155" s="842">
        <f t="shared" si="4796"/>
        <v>0</v>
      </c>
      <c r="AX3155" s="115">
        <f t="shared" si="4797"/>
        <v>0</v>
      </c>
      <c r="AY3155" s="5">
        <f t="shared" si="4798"/>
        <v>0</v>
      </c>
      <c r="AZ3155" s="7">
        <f t="shared" si="4799"/>
        <v>0</v>
      </c>
      <c r="BA3155" s="335" t="e">
        <f t="shared" si="4800"/>
        <v>#DIV/0!</v>
      </c>
      <c r="BB3155" s="23">
        <f t="shared" si="4801"/>
        <v>0</v>
      </c>
      <c r="BC3155" s="5">
        <f t="shared" si="4802"/>
        <v>0</v>
      </c>
      <c r="BD3155" s="7">
        <f t="shared" si="4803"/>
        <v>0</v>
      </c>
      <c r="BE3155" s="335" t="e">
        <f t="shared" si="4804"/>
        <v>#DIV/0!</v>
      </c>
      <c r="BG3155" s="826" t="str">
        <f t="shared" si="4805"/>
        <v>31.22</v>
      </c>
      <c r="BH3155" s="607" t="b">
        <f>COUNTIF('Codes SEC'!$B$2:$B$250,Ministres!BG3155)&gt;0</f>
        <v>1</v>
      </c>
    </row>
    <row r="3156" spans="1:60" ht="35.1" customHeight="1" x14ac:dyDescent="0.25">
      <c r="A3156" s="222" t="s">
        <v>6114</v>
      </c>
      <c r="B3156" s="112" t="s">
        <v>5018</v>
      </c>
      <c r="C3156" s="116" t="s">
        <v>149</v>
      </c>
      <c r="D3156" s="620">
        <v>1000</v>
      </c>
      <c r="E3156" s="278"/>
      <c r="F3156" s="116" t="s">
        <v>5016</v>
      </c>
      <c r="G3156" s="700"/>
      <c r="H3156" s="900">
        <v>122</v>
      </c>
      <c r="I3156" s="580">
        <v>83132000</v>
      </c>
      <c r="J3156" s="689" t="s">
        <v>6868</v>
      </c>
      <c r="K3156" s="411" t="s">
        <v>6869</v>
      </c>
      <c r="L3156" s="733">
        <v>0</v>
      </c>
      <c r="M3156" s="734">
        <v>0</v>
      </c>
      <c r="N3156" s="931"/>
      <c r="O3156" s="530">
        <f t="shared" si="4785"/>
        <v>0</v>
      </c>
      <c r="P3156" s="530">
        <f t="shared" si="4786"/>
        <v>0</v>
      </c>
      <c r="Q3156" s="646"/>
      <c r="R3156" s="536"/>
      <c r="S3156" s="536"/>
      <c r="T3156" s="536"/>
      <c r="U3156" s="536"/>
      <c r="V3156" s="536"/>
      <c r="W3156" s="683" t="str">
        <f t="shared" si="4787"/>
        <v>OK</v>
      </c>
      <c r="X3156" s="141"/>
      <c r="Y3156" s="141"/>
      <c r="Z3156" s="552"/>
      <c r="AA3156" s="552"/>
      <c r="AB3156" s="683" t="str">
        <f t="shared" si="4788"/>
        <v>OK</v>
      </c>
      <c r="AC3156" s="593"/>
      <c r="AD3156" s="530">
        <f t="shared" si="4789"/>
        <v>0</v>
      </c>
      <c r="AE3156" s="842">
        <f t="shared" si="4790"/>
        <v>0</v>
      </c>
      <c r="AF3156" s="931"/>
      <c r="AG3156" s="530">
        <f t="shared" si="4791"/>
        <v>0</v>
      </c>
      <c r="AH3156" s="530">
        <f t="shared" si="4792"/>
        <v>0</v>
      </c>
      <c r="AI3156" s="641"/>
      <c r="AJ3156" s="537"/>
      <c r="AK3156" s="537"/>
      <c r="AL3156" s="537"/>
      <c r="AM3156" s="537"/>
      <c r="AN3156" s="537"/>
      <c r="AO3156" s="683" t="str">
        <f t="shared" si="4793"/>
        <v>OK</v>
      </c>
      <c r="AP3156" s="141"/>
      <c r="AQ3156" s="141"/>
      <c r="AR3156" s="552"/>
      <c r="AS3156" s="552"/>
      <c r="AT3156" s="683" t="str">
        <f t="shared" si="4794"/>
        <v>OK</v>
      </c>
      <c r="AU3156" s="593"/>
      <c r="AV3156" s="530">
        <f t="shared" si="4795"/>
        <v>0</v>
      </c>
      <c r="AW3156" s="842">
        <f t="shared" si="4796"/>
        <v>0</v>
      </c>
      <c r="AX3156" s="115">
        <f t="shared" si="4797"/>
        <v>0</v>
      </c>
      <c r="AY3156" s="5">
        <f t="shared" si="4798"/>
        <v>0</v>
      </c>
      <c r="AZ3156" s="7">
        <f t="shared" si="4799"/>
        <v>0</v>
      </c>
      <c r="BA3156" s="335" t="e">
        <f t="shared" si="4800"/>
        <v>#DIV/0!</v>
      </c>
      <c r="BB3156" s="23">
        <f t="shared" si="4801"/>
        <v>0</v>
      </c>
      <c r="BC3156" s="5">
        <f t="shared" si="4802"/>
        <v>0</v>
      </c>
      <c r="BD3156" s="7">
        <f t="shared" si="4803"/>
        <v>0</v>
      </c>
      <c r="BE3156" s="335" t="e">
        <f t="shared" si="4804"/>
        <v>#DIV/0!</v>
      </c>
      <c r="BG3156" s="826" t="str">
        <f t="shared" si="4805"/>
        <v>31.32</v>
      </c>
      <c r="BH3156" s="607" t="b">
        <f>COUNTIF('Codes SEC'!$B$2:$B$250,Ministres!BG3156)&gt;0</f>
        <v>1</v>
      </c>
    </row>
    <row r="3157" spans="1:60" ht="35.1" customHeight="1" x14ac:dyDescent="0.25">
      <c r="A3157" s="222" t="s">
        <v>6114</v>
      </c>
      <c r="B3157" s="112" t="s">
        <v>5018</v>
      </c>
      <c r="C3157" s="116" t="s">
        <v>149</v>
      </c>
      <c r="D3157" s="620">
        <v>1000</v>
      </c>
      <c r="E3157" s="278"/>
      <c r="F3157" s="116" t="s">
        <v>6671</v>
      </c>
      <c r="G3157" s="700"/>
      <c r="H3157" s="900">
        <v>122</v>
      </c>
      <c r="I3157" s="580">
        <v>83132000</v>
      </c>
      <c r="J3157" s="689" t="s">
        <v>6984</v>
      </c>
      <c r="K3157" s="411" t="s">
        <v>6985</v>
      </c>
      <c r="L3157" s="733">
        <v>0</v>
      </c>
      <c r="M3157" s="734">
        <v>0</v>
      </c>
      <c r="N3157" s="931"/>
      <c r="O3157" s="530">
        <f t="shared" si="4785"/>
        <v>0</v>
      </c>
      <c r="P3157" s="530">
        <f t="shared" si="4786"/>
        <v>0</v>
      </c>
      <c r="Q3157" s="646"/>
      <c r="R3157" s="536"/>
      <c r="S3157" s="536"/>
      <c r="T3157" s="536"/>
      <c r="U3157" s="536"/>
      <c r="V3157" s="536"/>
      <c r="W3157" s="683" t="str">
        <f t="shared" si="4787"/>
        <v>OK</v>
      </c>
      <c r="X3157" s="141"/>
      <c r="Y3157" s="141"/>
      <c r="Z3157" s="552"/>
      <c r="AA3157" s="552"/>
      <c r="AB3157" s="683" t="str">
        <f t="shared" si="4788"/>
        <v>OK</v>
      </c>
      <c r="AC3157" s="593"/>
      <c r="AD3157" s="530">
        <f t="shared" si="4789"/>
        <v>0</v>
      </c>
      <c r="AE3157" s="842">
        <f t="shared" si="4790"/>
        <v>0</v>
      </c>
      <c r="AF3157" s="931"/>
      <c r="AG3157" s="530">
        <f t="shared" si="4791"/>
        <v>0</v>
      </c>
      <c r="AH3157" s="530">
        <f t="shared" si="4792"/>
        <v>0</v>
      </c>
      <c r="AI3157" s="641"/>
      <c r="AJ3157" s="537"/>
      <c r="AK3157" s="537"/>
      <c r="AL3157" s="537"/>
      <c r="AM3157" s="537"/>
      <c r="AN3157" s="537"/>
      <c r="AO3157" s="683" t="str">
        <f t="shared" si="4793"/>
        <v>OK</v>
      </c>
      <c r="AP3157" s="141"/>
      <c r="AQ3157" s="141"/>
      <c r="AR3157" s="552"/>
      <c r="AS3157" s="552"/>
      <c r="AT3157" s="683" t="str">
        <f t="shared" si="4794"/>
        <v>OK</v>
      </c>
      <c r="AU3157" s="593"/>
      <c r="AV3157" s="530">
        <f t="shared" si="4795"/>
        <v>0</v>
      </c>
      <c r="AW3157" s="842">
        <f t="shared" si="4796"/>
        <v>0</v>
      </c>
      <c r="AX3157" s="115">
        <f t="shared" si="4797"/>
        <v>0</v>
      </c>
      <c r="AY3157" s="5">
        <f t="shared" si="4798"/>
        <v>0</v>
      </c>
      <c r="AZ3157" s="7">
        <f t="shared" si="4799"/>
        <v>0</v>
      </c>
      <c r="BA3157" s="335" t="e">
        <f t="shared" si="4800"/>
        <v>#DIV/0!</v>
      </c>
      <c r="BB3157" s="23">
        <f t="shared" si="4801"/>
        <v>0</v>
      </c>
      <c r="BC3157" s="5">
        <f t="shared" si="4802"/>
        <v>0</v>
      </c>
      <c r="BD3157" s="7">
        <f t="shared" si="4803"/>
        <v>0</v>
      </c>
      <c r="BE3157" s="335" t="e">
        <f t="shared" si="4804"/>
        <v>#DIV/0!</v>
      </c>
      <c r="BG3157" s="826" t="str">
        <f t="shared" si="4805"/>
        <v>31.32</v>
      </c>
      <c r="BH3157" s="607" t="b">
        <f>COUNTIF('Codes SEC'!$B$2:$B$250,Ministres!BG3157)&gt;0</f>
        <v>1</v>
      </c>
    </row>
    <row r="3158" spans="1:60" ht="35.1" customHeight="1" x14ac:dyDescent="0.25">
      <c r="A3158" s="222" t="s">
        <v>6114</v>
      </c>
      <c r="B3158" s="112" t="s">
        <v>5018</v>
      </c>
      <c r="C3158" s="116" t="s">
        <v>149</v>
      </c>
      <c r="D3158" s="620">
        <v>1000</v>
      </c>
      <c r="E3158" s="278"/>
      <c r="F3158" s="116" t="s">
        <v>6671</v>
      </c>
      <c r="G3158" s="700"/>
      <c r="H3158" s="900">
        <v>122</v>
      </c>
      <c r="I3158" s="580">
        <v>83300000</v>
      </c>
      <c r="J3158" s="689" t="s">
        <v>6802</v>
      </c>
      <c r="K3158" s="411" t="s">
        <v>6803</v>
      </c>
      <c r="L3158" s="733">
        <v>0</v>
      </c>
      <c r="M3158" s="734">
        <v>0</v>
      </c>
      <c r="N3158" s="931"/>
      <c r="O3158" s="530">
        <f t="shared" si="4785"/>
        <v>0</v>
      </c>
      <c r="P3158" s="530">
        <f t="shared" si="4786"/>
        <v>0</v>
      </c>
      <c r="Q3158" s="646"/>
      <c r="R3158" s="536"/>
      <c r="S3158" s="536"/>
      <c r="T3158" s="536"/>
      <c r="U3158" s="536"/>
      <c r="V3158" s="536"/>
      <c r="W3158" s="683" t="str">
        <f t="shared" si="4787"/>
        <v>OK</v>
      </c>
      <c r="X3158" s="141"/>
      <c r="Y3158" s="141"/>
      <c r="Z3158" s="552"/>
      <c r="AA3158" s="552"/>
      <c r="AB3158" s="683" t="str">
        <f t="shared" si="4788"/>
        <v>OK</v>
      </c>
      <c r="AC3158" s="593"/>
      <c r="AD3158" s="530">
        <f t="shared" si="4789"/>
        <v>0</v>
      </c>
      <c r="AE3158" s="842">
        <f t="shared" si="4790"/>
        <v>0</v>
      </c>
      <c r="AF3158" s="931"/>
      <c r="AG3158" s="530">
        <f t="shared" si="4791"/>
        <v>0</v>
      </c>
      <c r="AH3158" s="530">
        <f t="shared" si="4792"/>
        <v>0</v>
      </c>
      <c r="AI3158" s="641"/>
      <c r="AJ3158" s="537"/>
      <c r="AK3158" s="537"/>
      <c r="AL3158" s="537"/>
      <c r="AM3158" s="537"/>
      <c r="AN3158" s="537"/>
      <c r="AO3158" s="683" t="str">
        <f t="shared" si="4793"/>
        <v>OK</v>
      </c>
      <c r="AP3158" s="141"/>
      <c r="AQ3158" s="141"/>
      <c r="AR3158" s="552"/>
      <c r="AS3158" s="552"/>
      <c r="AT3158" s="683" t="str">
        <f t="shared" si="4794"/>
        <v>OK</v>
      </c>
      <c r="AU3158" s="593"/>
      <c r="AV3158" s="530">
        <f t="shared" si="4795"/>
        <v>0</v>
      </c>
      <c r="AW3158" s="842">
        <f t="shared" si="4796"/>
        <v>0</v>
      </c>
      <c r="AX3158" s="115">
        <f t="shared" si="4797"/>
        <v>0</v>
      </c>
      <c r="AY3158" s="5">
        <f t="shared" si="4798"/>
        <v>0</v>
      </c>
      <c r="AZ3158" s="7">
        <f t="shared" si="4799"/>
        <v>0</v>
      </c>
      <c r="BA3158" s="335" t="e">
        <f t="shared" si="4800"/>
        <v>#DIV/0!</v>
      </c>
      <c r="BB3158" s="23">
        <f t="shared" si="4801"/>
        <v>0</v>
      </c>
      <c r="BC3158" s="5">
        <f t="shared" si="4802"/>
        <v>0</v>
      </c>
      <c r="BD3158" s="7">
        <f t="shared" si="4803"/>
        <v>0</v>
      </c>
      <c r="BE3158" s="335" t="e">
        <f t="shared" si="4804"/>
        <v>#DIV/0!</v>
      </c>
      <c r="BG3158" s="826" t="str">
        <f t="shared" si="4805"/>
        <v>33.00</v>
      </c>
      <c r="BH3158" s="607" t="b">
        <f>COUNTIF('Codes SEC'!$B$2:$B$250,Ministres!BG3158)&gt;0</f>
        <v>1</v>
      </c>
    </row>
    <row r="3159" spans="1:60" ht="35.1" customHeight="1" x14ac:dyDescent="0.25">
      <c r="A3159" s="222" t="s">
        <v>6114</v>
      </c>
      <c r="B3159" s="112" t="s">
        <v>5018</v>
      </c>
      <c r="C3159" s="116" t="s">
        <v>149</v>
      </c>
      <c r="D3159" s="620">
        <v>1000</v>
      </c>
      <c r="E3159" s="278"/>
      <c r="F3159" s="116" t="s">
        <v>5016</v>
      </c>
      <c r="G3159" s="700"/>
      <c r="H3159" s="900">
        <v>122</v>
      </c>
      <c r="I3159" s="580">
        <v>83300000</v>
      </c>
      <c r="J3159" s="689" t="s">
        <v>6874</v>
      </c>
      <c r="K3159" s="411" t="s">
        <v>6875</v>
      </c>
      <c r="L3159" s="733">
        <v>0</v>
      </c>
      <c r="M3159" s="734">
        <v>0</v>
      </c>
      <c r="N3159" s="931"/>
      <c r="O3159" s="530">
        <f t="shared" si="4785"/>
        <v>0</v>
      </c>
      <c r="P3159" s="530">
        <f t="shared" si="4786"/>
        <v>0</v>
      </c>
      <c r="Q3159" s="646"/>
      <c r="R3159" s="536"/>
      <c r="S3159" s="536"/>
      <c r="T3159" s="536"/>
      <c r="U3159" s="536"/>
      <c r="V3159" s="536"/>
      <c r="W3159" s="683" t="str">
        <f t="shared" si="4787"/>
        <v>OK</v>
      </c>
      <c r="X3159" s="141"/>
      <c r="Y3159" s="141"/>
      <c r="Z3159" s="552"/>
      <c r="AA3159" s="552"/>
      <c r="AB3159" s="683" t="str">
        <f t="shared" si="4788"/>
        <v>OK</v>
      </c>
      <c r="AC3159" s="593"/>
      <c r="AD3159" s="530">
        <f t="shared" si="4789"/>
        <v>0</v>
      </c>
      <c r="AE3159" s="842">
        <f t="shared" si="4790"/>
        <v>0</v>
      </c>
      <c r="AF3159" s="931"/>
      <c r="AG3159" s="530">
        <f t="shared" si="4791"/>
        <v>0</v>
      </c>
      <c r="AH3159" s="530">
        <f t="shared" si="4792"/>
        <v>0</v>
      </c>
      <c r="AI3159" s="641"/>
      <c r="AJ3159" s="537"/>
      <c r="AK3159" s="537"/>
      <c r="AL3159" s="537"/>
      <c r="AM3159" s="537"/>
      <c r="AN3159" s="537"/>
      <c r="AO3159" s="683" t="str">
        <f t="shared" si="4793"/>
        <v>OK</v>
      </c>
      <c r="AP3159" s="141"/>
      <c r="AQ3159" s="141"/>
      <c r="AR3159" s="552"/>
      <c r="AS3159" s="552"/>
      <c r="AT3159" s="683" t="str">
        <f t="shared" si="4794"/>
        <v>OK</v>
      </c>
      <c r="AU3159" s="593"/>
      <c r="AV3159" s="530">
        <f t="shared" si="4795"/>
        <v>0</v>
      </c>
      <c r="AW3159" s="842">
        <f t="shared" si="4796"/>
        <v>0</v>
      </c>
      <c r="AX3159" s="115">
        <f t="shared" si="4797"/>
        <v>0</v>
      </c>
      <c r="AY3159" s="5">
        <f t="shared" si="4798"/>
        <v>0</v>
      </c>
      <c r="AZ3159" s="7">
        <f t="shared" si="4799"/>
        <v>0</v>
      </c>
      <c r="BA3159" s="335" t="e">
        <f t="shared" si="4800"/>
        <v>#DIV/0!</v>
      </c>
      <c r="BB3159" s="23">
        <f t="shared" si="4801"/>
        <v>0</v>
      </c>
      <c r="BC3159" s="5">
        <f t="shared" si="4802"/>
        <v>0</v>
      </c>
      <c r="BD3159" s="7">
        <f t="shared" si="4803"/>
        <v>0</v>
      </c>
      <c r="BE3159" s="335" t="e">
        <f t="shared" si="4804"/>
        <v>#DIV/0!</v>
      </c>
      <c r="BG3159" s="826" t="str">
        <f t="shared" si="4805"/>
        <v>33.00</v>
      </c>
      <c r="BH3159" s="607" t="b">
        <f>COUNTIF('Codes SEC'!$B$2:$B$250,Ministres!BG3159)&gt;0</f>
        <v>1</v>
      </c>
    </row>
    <row r="3160" spans="1:60" ht="35.1" customHeight="1" x14ac:dyDescent="0.25">
      <c r="A3160" s="222" t="s">
        <v>6114</v>
      </c>
      <c r="B3160" s="112" t="s">
        <v>5018</v>
      </c>
      <c r="C3160" s="116" t="s">
        <v>149</v>
      </c>
      <c r="D3160" s="620">
        <v>1000</v>
      </c>
      <c r="E3160" s="278"/>
      <c r="F3160" s="116">
        <v>19</v>
      </c>
      <c r="G3160" s="700"/>
      <c r="H3160" s="900">
        <v>122</v>
      </c>
      <c r="I3160" s="580">
        <v>83450000</v>
      </c>
      <c r="J3160" s="689" t="s">
        <v>7060</v>
      </c>
      <c r="K3160" s="411" t="s">
        <v>7061</v>
      </c>
      <c r="L3160" s="733">
        <v>0</v>
      </c>
      <c r="M3160" s="734">
        <v>0</v>
      </c>
      <c r="N3160" s="931"/>
      <c r="O3160" s="530">
        <f t="shared" si="4785"/>
        <v>0</v>
      </c>
      <c r="P3160" s="530">
        <f t="shared" si="4786"/>
        <v>0</v>
      </c>
      <c r="Q3160" s="646"/>
      <c r="R3160" s="536"/>
      <c r="S3160" s="536"/>
      <c r="T3160" s="536"/>
      <c r="U3160" s="536"/>
      <c r="V3160" s="536"/>
      <c r="W3160" s="683" t="str">
        <f t="shared" si="4787"/>
        <v>OK</v>
      </c>
      <c r="X3160" s="141"/>
      <c r="Y3160" s="141"/>
      <c r="Z3160" s="552"/>
      <c r="AA3160" s="552"/>
      <c r="AB3160" s="683" t="str">
        <f t="shared" si="4788"/>
        <v>OK</v>
      </c>
      <c r="AC3160" s="593"/>
      <c r="AD3160" s="530">
        <f t="shared" si="4789"/>
        <v>0</v>
      </c>
      <c r="AE3160" s="842">
        <f t="shared" si="4790"/>
        <v>0</v>
      </c>
      <c r="AF3160" s="931"/>
      <c r="AG3160" s="530">
        <f t="shared" si="4791"/>
        <v>0</v>
      </c>
      <c r="AH3160" s="530">
        <f t="shared" si="4792"/>
        <v>0</v>
      </c>
      <c r="AI3160" s="641"/>
      <c r="AJ3160" s="537"/>
      <c r="AK3160" s="537"/>
      <c r="AL3160" s="537"/>
      <c r="AM3160" s="537"/>
      <c r="AN3160" s="537"/>
      <c r="AO3160" s="683" t="str">
        <f t="shared" si="4793"/>
        <v>OK</v>
      </c>
      <c r="AP3160" s="141"/>
      <c r="AQ3160" s="141"/>
      <c r="AR3160" s="552"/>
      <c r="AS3160" s="552"/>
      <c r="AT3160" s="683" t="str">
        <f t="shared" si="4794"/>
        <v>OK</v>
      </c>
      <c r="AU3160" s="593"/>
      <c r="AV3160" s="530">
        <f t="shared" si="4795"/>
        <v>0</v>
      </c>
      <c r="AW3160" s="842">
        <f t="shared" si="4796"/>
        <v>0</v>
      </c>
      <c r="AX3160" s="115">
        <f t="shared" si="4797"/>
        <v>0</v>
      </c>
      <c r="AY3160" s="5">
        <f t="shared" si="4798"/>
        <v>0</v>
      </c>
      <c r="AZ3160" s="7">
        <f t="shared" si="4799"/>
        <v>0</v>
      </c>
      <c r="BA3160" s="335" t="e">
        <f t="shared" si="4800"/>
        <v>#DIV/0!</v>
      </c>
      <c r="BB3160" s="23">
        <f t="shared" si="4801"/>
        <v>0</v>
      </c>
      <c r="BC3160" s="5">
        <f t="shared" si="4802"/>
        <v>0</v>
      </c>
      <c r="BD3160" s="7">
        <f t="shared" si="4803"/>
        <v>0</v>
      </c>
      <c r="BE3160" s="335" t="e">
        <f t="shared" si="4804"/>
        <v>#DIV/0!</v>
      </c>
      <c r="BG3160" s="826" t="str">
        <f t="shared" si="4805"/>
        <v>34.50</v>
      </c>
      <c r="BH3160" s="607" t="b">
        <f>COUNTIF('Codes SEC'!$B$2:$B$250,Ministres!BG3160)&gt;0</f>
        <v>1</v>
      </c>
    </row>
    <row r="3161" spans="1:60" ht="35.1" customHeight="1" x14ac:dyDescent="0.25">
      <c r="A3161" s="222" t="s">
        <v>6114</v>
      </c>
      <c r="B3161" s="112" t="s">
        <v>5018</v>
      </c>
      <c r="C3161" s="116" t="s">
        <v>149</v>
      </c>
      <c r="D3161" s="620">
        <v>1000</v>
      </c>
      <c r="E3161" s="278"/>
      <c r="F3161" s="116" t="s">
        <v>5016</v>
      </c>
      <c r="G3161" s="700"/>
      <c r="H3161" s="900">
        <v>122</v>
      </c>
      <c r="I3161" s="580">
        <v>84140000</v>
      </c>
      <c r="J3161" s="689" t="s">
        <v>6667</v>
      </c>
      <c r="K3161" s="411" t="s">
        <v>6668</v>
      </c>
      <c r="L3161" s="733">
        <v>0</v>
      </c>
      <c r="M3161" s="734">
        <v>0</v>
      </c>
      <c r="N3161" s="931"/>
      <c r="O3161" s="530">
        <f t="shared" si="4785"/>
        <v>0</v>
      </c>
      <c r="P3161" s="530">
        <f t="shared" si="4786"/>
        <v>0</v>
      </c>
      <c r="Q3161" s="646"/>
      <c r="R3161" s="536"/>
      <c r="S3161" s="536"/>
      <c r="T3161" s="536"/>
      <c r="U3161" s="536"/>
      <c r="V3161" s="536"/>
      <c r="W3161" s="683" t="str">
        <f t="shared" si="4787"/>
        <v>OK</v>
      </c>
      <c r="X3161" s="141"/>
      <c r="Y3161" s="141"/>
      <c r="Z3161" s="552"/>
      <c r="AA3161" s="552"/>
      <c r="AB3161" s="683" t="str">
        <f t="shared" si="4788"/>
        <v>OK</v>
      </c>
      <c r="AC3161" s="593"/>
      <c r="AD3161" s="530">
        <f t="shared" si="4789"/>
        <v>0</v>
      </c>
      <c r="AE3161" s="842">
        <f t="shared" si="4790"/>
        <v>0</v>
      </c>
      <c r="AF3161" s="931"/>
      <c r="AG3161" s="530">
        <f t="shared" si="4791"/>
        <v>0</v>
      </c>
      <c r="AH3161" s="530">
        <f t="shared" si="4792"/>
        <v>0</v>
      </c>
      <c r="AI3161" s="641"/>
      <c r="AJ3161" s="537"/>
      <c r="AK3161" s="537"/>
      <c r="AL3161" s="537"/>
      <c r="AM3161" s="537"/>
      <c r="AN3161" s="537"/>
      <c r="AO3161" s="683" t="str">
        <f t="shared" si="4793"/>
        <v>OK</v>
      </c>
      <c r="AP3161" s="141"/>
      <c r="AQ3161" s="141"/>
      <c r="AR3161" s="552"/>
      <c r="AS3161" s="552"/>
      <c r="AT3161" s="683" t="str">
        <f t="shared" si="4794"/>
        <v>OK</v>
      </c>
      <c r="AU3161" s="593"/>
      <c r="AV3161" s="530">
        <f t="shared" si="4795"/>
        <v>0</v>
      </c>
      <c r="AW3161" s="842">
        <f t="shared" si="4796"/>
        <v>0</v>
      </c>
      <c r="AX3161" s="115">
        <f t="shared" si="4797"/>
        <v>0</v>
      </c>
      <c r="AY3161" s="5">
        <f t="shared" si="4798"/>
        <v>0</v>
      </c>
      <c r="AZ3161" s="7">
        <f t="shared" si="4799"/>
        <v>0</v>
      </c>
      <c r="BA3161" s="335" t="e">
        <f t="shared" si="4800"/>
        <v>#DIV/0!</v>
      </c>
      <c r="BB3161" s="23">
        <f t="shared" si="4801"/>
        <v>0</v>
      </c>
      <c r="BC3161" s="5">
        <f t="shared" si="4802"/>
        <v>0</v>
      </c>
      <c r="BD3161" s="7">
        <f t="shared" si="4803"/>
        <v>0</v>
      </c>
      <c r="BE3161" s="335" t="e">
        <f t="shared" si="4804"/>
        <v>#DIV/0!</v>
      </c>
      <c r="BG3161" s="826" t="str">
        <f t="shared" si="4805"/>
        <v>41.40</v>
      </c>
      <c r="BH3161" s="607" t="b">
        <f>COUNTIF('Codes SEC'!$B$2:$B$250,Ministres!BG3161)&gt;0</f>
        <v>1</v>
      </c>
    </row>
    <row r="3162" spans="1:60" ht="35.1" customHeight="1" x14ac:dyDescent="0.25">
      <c r="A3162" s="222" t="s">
        <v>6114</v>
      </c>
      <c r="B3162" s="112" t="s">
        <v>5018</v>
      </c>
      <c r="C3162" s="116" t="s">
        <v>149</v>
      </c>
      <c r="D3162" s="620">
        <v>1000</v>
      </c>
      <c r="E3162" s="278"/>
      <c r="F3162" s="116" t="s">
        <v>6671</v>
      </c>
      <c r="G3162" s="700"/>
      <c r="H3162" s="900">
        <v>122</v>
      </c>
      <c r="I3162" s="580">
        <v>84140000</v>
      </c>
      <c r="J3162" s="689" t="s">
        <v>6888</v>
      </c>
      <c r="K3162" s="411" t="s">
        <v>6889</v>
      </c>
      <c r="L3162" s="733">
        <v>0</v>
      </c>
      <c r="M3162" s="734">
        <v>0</v>
      </c>
      <c r="N3162" s="931"/>
      <c r="O3162" s="530">
        <f t="shared" si="4785"/>
        <v>0</v>
      </c>
      <c r="P3162" s="530">
        <f t="shared" si="4786"/>
        <v>0</v>
      </c>
      <c r="Q3162" s="646"/>
      <c r="R3162" s="536"/>
      <c r="S3162" s="536"/>
      <c r="T3162" s="536"/>
      <c r="U3162" s="536"/>
      <c r="V3162" s="536"/>
      <c r="W3162" s="683" t="str">
        <f t="shared" si="4787"/>
        <v>OK</v>
      </c>
      <c r="X3162" s="141"/>
      <c r="Y3162" s="141"/>
      <c r="Z3162" s="552"/>
      <c r="AA3162" s="552"/>
      <c r="AB3162" s="683" t="str">
        <f t="shared" si="4788"/>
        <v>OK</v>
      </c>
      <c r="AC3162" s="593"/>
      <c r="AD3162" s="530">
        <f t="shared" si="4789"/>
        <v>0</v>
      </c>
      <c r="AE3162" s="842">
        <f t="shared" si="4790"/>
        <v>0</v>
      </c>
      <c r="AF3162" s="931"/>
      <c r="AG3162" s="530">
        <f t="shared" si="4791"/>
        <v>0</v>
      </c>
      <c r="AH3162" s="530">
        <f t="shared" si="4792"/>
        <v>0</v>
      </c>
      <c r="AI3162" s="641"/>
      <c r="AJ3162" s="537"/>
      <c r="AK3162" s="537"/>
      <c r="AL3162" s="537"/>
      <c r="AM3162" s="537"/>
      <c r="AN3162" s="537"/>
      <c r="AO3162" s="683" t="str">
        <f t="shared" si="4793"/>
        <v>OK</v>
      </c>
      <c r="AP3162" s="141"/>
      <c r="AQ3162" s="141"/>
      <c r="AR3162" s="552"/>
      <c r="AS3162" s="552"/>
      <c r="AT3162" s="683" t="str">
        <f t="shared" si="4794"/>
        <v>OK</v>
      </c>
      <c r="AU3162" s="593"/>
      <c r="AV3162" s="530">
        <f t="shared" si="4795"/>
        <v>0</v>
      </c>
      <c r="AW3162" s="842">
        <f t="shared" si="4796"/>
        <v>0</v>
      </c>
      <c r="AX3162" s="115">
        <f t="shared" si="4797"/>
        <v>0</v>
      </c>
      <c r="AY3162" s="5">
        <f t="shared" si="4798"/>
        <v>0</v>
      </c>
      <c r="AZ3162" s="7">
        <f t="shared" si="4799"/>
        <v>0</v>
      </c>
      <c r="BA3162" s="335" t="e">
        <f t="shared" si="4800"/>
        <v>#DIV/0!</v>
      </c>
      <c r="BB3162" s="23">
        <f t="shared" si="4801"/>
        <v>0</v>
      </c>
      <c r="BC3162" s="5">
        <f t="shared" si="4802"/>
        <v>0</v>
      </c>
      <c r="BD3162" s="7">
        <f t="shared" si="4803"/>
        <v>0</v>
      </c>
      <c r="BE3162" s="335" t="e">
        <f t="shared" si="4804"/>
        <v>#DIV/0!</v>
      </c>
      <c r="BG3162" s="826" t="str">
        <f t="shared" si="4805"/>
        <v>41.40</v>
      </c>
      <c r="BH3162" s="607" t="b">
        <f>COUNTIF('Codes SEC'!$B$2:$B$250,Ministres!BG3162)&gt;0</f>
        <v>1</v>
      </c>
    </row>
    <row r="3163" spans="1:60" ht="35.1" customHeight="1" x14ac:dyDescent="0.25">
      <c r="A3163" s="222" t="s">
        <v>6114</v>
      </c>
      <c r="B3163" s="112" t="s">
        <v>5018</v>
      </c>
      <c r="C3163" s="116" t="s">
        <v>149</v>
      </c>
      <c r="D3163" s="620">
        <v>1000</v>
      </c>
      <c r="E3163" s="278"/>
      <c r="F3163" s="116" t="s">
        <v>5016</v>
      </c>
      <c r="G3163" s="700"/>
      <c r="H3163" s="900">
        <v>122</v>
      </c>
      <c r="I3163" s="580">
        <v>84160000</v>
      </c>
      <c r="J3163" s="689" t="s">
        <v>6770</v>
      </c>
      <c r="K3163" s="411" t="s">
        <v>6771</v>
      </c>
      <c r="L3163" s="733">
        <v>0</v>
      </c>
      <c r="M3163" s="734">
        <v>0</v>
      </c>
      <c r="N3163" s="931"/>
      <c r="O3163" s="530">
        <f t="shared" si="4785"/>
        <v>0</v>
      </c>
      <c r="P3163" s="530">
        <f t="shared" si="4786"/>
        <v>0</v>
      </c>
      <c r="Q3163" s="646"/>
      <c r="R3163" s="536"/>
      <c r="S3163" s="536"/>
      <c r="T3163" s="536"/>
      <c r="U3163" s="536"/>
      <c r="V3163" s="536"/>
      <c r="W3163" s="683" t="str">
        <f t="shared" si="4787"/>
        <v>OK</v>
      </c>
      <c r="X3163" s="141"/>
      <c r="Y3163" s="141"/>
      <c r="Z3163" s="552"/>
      <c r="AA3163" s="552"/>
      <c r="AB3163" s="683" t="str">
        <f t="shared" si="4788"/>
        <v>OK</v>
      </c>
      <c r="AC3163" s="593"/>
      <c r="AD3163" s="530">
        <f t="shared" si="4789"/>
        <v>0</v>
      </c>
      <c r="AE3163" s="842">
        <f t="shared" si="4790"/>
        <v>0</v>
      </c>
      <c r="AF3163" s="931"/>
      <c r="AG3163" s="530">
        <f t="shared" si="4791"/>
        <v>0</v>
      </c>
      <c r="AH3163" s="530">
        <f t="shared" si="4792"/>
        <v>0</v>
      </c>
      <c r="AI3163" s="641"/>
      <c r="AJ3163" s="537"/>
      <c r="AK3163" s="537"/>
      <c r="AL3163" s="537"/>
      <c r="AM3163" s="537"/>
      <c r="AN3163" s="537"/>
      <c r="AO3163" s="683" t="str">
        <f t="shared" si="4793"/>
        <v>OK</v>
      </c>
      <c r="AP3163" s="141"/>
      <c r="AQ3163" s="141"/>
      <c r="AR3163" s="552"/>
      <c r="AS3163" s="552"/>
      <c r="AT3163" s="683" t="str">
        <f t="shared" si="4794"/>
        <v>OK</v>
      </c>
      <c r="AU3163" s="593"/>
      <c r="AV3163" s="530">
        <f t="shared" si="4795"/>
        <v>0</v>
      </c>
      <c r="AW3163" s="842">
        <f t="shared" si="4796"/>
        <v>0</v>
      </c>
      <c r="AX3163" s="115">
        <f t="shared" si="4797"/>
        <v>0</v>
      </c>
      <c r="AY3163" s="5">
        <f t="shared" si="4798"/>
        <v>0</v>
      </c>
      <c r="AZ3163" s="7">
        <f t="shared" si="4799"/>
        <v>0</v>
      </c>
      <c r="BA3163" s="335" t="e">
        <f t="shared" si="4800"/>
        <v>#DIV/0!</v>
      </c>
      <c r="BB3163" s="23">
        <f t="shared" si="4801"/>
        <v>0</v>
      </c>
      <c r="BC3163" s="5">
        <f t="shared" si="4802"/>
        <v>0</v>
      </c>
      <c r="BD3163" s="7">
        <f t="shared" si="4803"/>
        <v>0</v>
      </c>
      <c r="BE3163" s="335" t="e">
        <f t="shared" si="4804"/>
        <v>#DIV/0!</v>
      </c>
      <c r="BG3163" s="826" t="str">
        <f t="shared" si="4805"/>
        <v>41.60</v>
      </c>
      <c r="BH3163" s="607" t="b">
        <f>COUNTIF('Codes SEC'!$B$2:$B$250,Ministres!BG3163)&gt;0</f>
        <v>1</v>
      </c>
    </row>
    <row r="3164" spans="1:60" ht="35.1" customHeight="1" x14ac:dyDescent="0.25">
      <c r="A3164" s="222" t="s">
        <v>6114</v>
      </c>
      <c r="B3164" s="112" t="s">
        <v>5018</v>
      </c>
      <c r="C3164" s="116" t="s">
        <v>149</v>
      </c>
      <c r="D3164" s="620">
        <v>1000</v>
      </c>
      <c r="E3164" s="278"/>
      <c r="F3164" s="116">
        <v>19</v>
      </c>
      <c r="G3164" s="700"/>
      <c r="H3164" s="900">
        <v>122</v>
      </c>
      <c r="I3164" s="580">
        <v>84290000</v>
      </c>
      <c r="J3164" s="689" t="s">
        <v>7024</v>
      </c>
      <c r="K3164" s="411" t="s">
        <v>7025</v>
      </c>
      <c r="L3164" s="733">
        <v>0</v>
      </c>
      <c r="M3164" s="734">
        <v>0</v>
      </c>
      <c r="N3164" s="931"/>
      <c r="O3164" s="530">
        <f t="shared" si="4785"/>
        <v>0</v>
      </c>
      <c r="P3164" s="530">
        <f t="shared" si="4786"/>
        <v>0</v>
      </c>
      <c r="Q3164" s="646"/>
      <c r="R3164" s="536"/>
      <c r="S3164" s="536"/>
      <c r="T3164" s="536"/>
      <c r="U3164" s="536"/>
      <c r="V3164" s="536"/>
      <c r="W3164" s="683" t="str">
        <f t="shared" si="4787"/>
        <v>OK</v>
      </c>
      <c r="X3164" s="141"/>
      <c r="Y3164" s="141"/>
      <c r="Z3164" s="552"/>
      <c r="AA3164" s="552"/>
      <c r="AB3164" s="683" t="str">
        <f t="shared" si="4788"/>
        <v>OK</v>
      </c>
      <c r="AC3164" s="593"/>
      <c r="AD3164" s="530">
        <f t="shared" si="4789"/>
        <v>0</v>
      </c>
      <c r="AE3164" s="842">
        <f t="shared" si="4790"/>
        <v>0</v>
      </c>
      <c r="AF3164" s="931"/>
      <c r="AG3164" s="530">
        <f t="shared" si="4791"/>
        <v>0</v>
      </c>
      <c r="AH3164" s="530">
        <f t="shared" si="4792"/>
        <v>0</v>
      </c>
      <c r="AI3164" s="641"/>
      <c r="AJ3164" s="537"/>
      <c r="AK3164" s="537"/>
      <c r="AL3164" s="537"/>
      <c r="AM3164" s="537"/>
      <c r="AN3164" s="537"/>
      <c r="AO3164" s="683" t="str">
        <f t="shared" si="4793"/>
        <v>OK</v>
      </c>
      <c r="AP3164" s="141"/>
      <c r="AQ3164" s="141"/>
      <c r="AR3164" s="552"/>
      <c r="AS3164" s="552"/>
      <c r="AT3164" s="683" t="str">
        <f t="shared" si="4794"/>
        <v>OK</v>
      </c>
      <c r="AU3164" s="593"/>
      <c r="AV3164" s="530">
        <f t="shared" si="4795"/>
        <v>0</v>
      </c>
      <c r="AW3164" s="842">
        <f t="shared" si="4796"/>
        <v>0</v>
      </c>
      <c r="AX3164" s="115">
        <f t="shared" si="4797"/>
        <v>0</v>
      </c>
      <c r="AY3164" s="5">
        <f t="shared" si="4798"/>
        <v>0</v>
      </c>
      <c r="AZ3164" s="7">
        <f t="shared" si="4799"/>
        <v>0</v>
      </c>
      <c r="BA3164" s="335" t="e">
        <f t="shared" si="4800"/>
        <v>#DIV/0!</v>
      </c>
      <c r="BB3164" s="23">
        <f t="shared" si="4801"/>
        <v>0</v>
      </c>
      <c r="BC3164" s="5">
        <f t="shared" si="4802"/>
        <v>0</v>
      </c>
      <c r="BD3164" s="7">
        <f t="shared" si="4803"/>
        <v>0</v>
      </c>
      <c r="BE3164" s="335" t="e">
        <f t="shared" si="4804"/>
        <v>#DIV/0!</v>
      </c>
      <c r="BG3164" s="826" t="str">
        <f t="shared" si="4805"/>
        <v>42.90</v>
      </c>
      <c r="BH3164" s="607" t="b">
        <f>COUNTIF('Codes SEC'!$B$2:$B$250,Ministres!BG3164)&gt;0</f>
        <v>1</v>
      </c>
    </row>
    <row r="3165" spans="1:60" ht="35.1" customHeight="1" x14ac:dyDescent="0.25">
      <c r="A3165" s="222" t="s">
        <v>6114</v>
      </c>
      <c r="B3165" s="112" t="s">
        <v>5018</v>
      </c>
      <c r="C3165" s="116" t="s">
        <v>149</v>
      </c>
      <c r="D3165" s="620">
        <v>1000</v>
      </c>
      <c r="E3165" s="278"/>
      <c r="F3165" s="116">
        <v>19</v>
      </c>
      <c r="G3165" s="700"/>
      <c r="H3165" s="900">
        <v>122</v>
      </c>
      <c r="I3165" s="580">
        <v>84312000</v>
      </c>
      <c r="J3165" s="689" t="s">
        <v>7088</v>
      </c>
      <c r="K3165" s="411" t="s">
        <v>7089</v>
      </c>
      <c r="L3165" s="733">
        <v>0</v>
      </c>
      <c r="M3165" s="734">
        <v>0</v>
      </c>
      <c r="N3165" s="931"/>
      <c r="O3165" s="530">
        <f t="shared" si="4785"/>
        <v>0</v>
      </c>
      <c r="P3165" s="530">
        <f t="shared" si="4786"/>
        <v>0</v>
      </c>
      <c r="Q3165" s="646"/>
      <c r="R3165" s="536"/>
      <c r="S3165" s="536"/>
      <c r="T3165" s="536"/>
      <c r="U3165" s="536"/>
      <c r="V3165" s="536"/>
      <c r="W3165" s="683" t="str">
        <f t="shared" si="4787"/>
        <v>OK</v>
      </c>
      <c r="X3165" s="141"/>
      <c r="Y3165" s="141"/>
      <c r="Z3165" s="552"/>
      <c r="AA3165" s="552"/>
      <c r="AB3165" s="683" t="str">
        <f t="shared" si="4788"/>
        <v>OK</v>
      </c>
      <c r="AC3165" s="593"/>
      <c r="AD3165" s="530">
        <f t="shared" si="4789"/>
        <v>0</v>
      </c>
      <c r="AE3165" s="842">
        <f t="shared" si="4790"/>
        <v>0</v>
      </c>
      <c r="AF3165" s="931"/>
      <c r="AG3165" s="530">
        <f t="shared" si="4791"/>
        <v>0</v>
      </c>
      <c r="AH3165" s="530">
        <f t="shared" si="4792"/>
        <v>0</v>
      </c>
      <c r="AI3165" s="641"/>
      <c r="AJ3165" s="537"/>
      <c r="AK3165" s="537"/>
      <c r="AL3165" s="537"/>
      <c r="AM3165" s="537"/>
      <c r="AN3165" s="537"/>
      <c r="AO3165" s="683" t="str">
        <f t="shared" si="4793"/>
        <v>OK</v>
      </c>
      <c r="AP3165" s="141"/>
      <c r="AQ3165" s="141"/>
      <c r="AR3165" s="552"/>
      <c r="AS3165" s="552"/>
      <c r="AT3165" s="683" t="str">
        <f t="shared" si="4794"/>
        <v>OK</v>
      </c>
      <c r="AU3165" s="593"/>
      <c r="AV3165" s="530">
        <f t="shared" si="4795"/>
        <v>0</v>
      </c>
      <c r="AW3165" s="842">
        <f t="shared" si="4796"/>
        <v>0</v>
      </c>
      <c r="AX3165" s="115">
        <f t="shared" si="4797"/>
        <v>0</v>
      </c>
      <c r="AY3165" s="5">
        <f t="shared" si="4798"/>
        <v>0</v>
      </c>
      <c r="AZ3165" s="7">
        <f t="shared" si="4799"/>
        <v>0</v>
      </c>
      <c r="BA3165" s="335" t="e">
        <f t="shared" si="4800"/>
        <v>#DIV/0!</v>
      </c>
      <c r="BB3165" s="23">
        <f t="shared" si="4801"/>
        <v>0</v>
      </c>
      <c r="BC3165" s="5">
        <f t="shared" si="4802"/>
        <v>0</v>
      </c>
      <c r="BD3165" s="7">
        <f t="shared" si="4803"/>
        <v>0</v>
      </c>
      <c r="BE3165" s="335" t="e">
        <f t="shared" si="4804"/>
        <v>#DIV/0!</v>
      </c>
      <c r="BG3165" s="826" t="str">
        <f t="shared" si="4805"/>
        <v>43.12</v>
      </c>
      <c r="BH3165" s="607" t="b">
        <f>COUNTIF('Codes SEC'!$B$2:$B$250,Ministres!BG3165)&gt;0</f>
        <v>1</v>
      </c>
    </row>
    <row r="3166" spans="1:60" ht="35.1" customHeight="1" x14ac:dyDescent="0.25">
      <c r="A3166" s="222" t="s">
        <v>6114</v>
      </c>
      <c r="B3166" s="112" t="s">
        <v>5018</v>
      </c>
      <c r="C3166" s="116" t="s">
        <v>149</v>
      </c>
      <c r="D3166" s="620">
        <v>1000</v>
      </c>
      <c r="E3166" s="278"/>
      <c r="F3166" s="116" t="s">
        <v>5016</v>
      </c>
      <c r="G3166" s="700"/>
      <c r="H3166" s="900">
        <v>122</v>
      </c>
      <c r="I3166" s="580">
        <v>84322000</v>
      </c>
      <c r="J3166" s="689" t="s">
        <v>6700</v>
      </c>
      <c r="K3166" s="411" t="s">
        <v>6701</v>
      </c>
      <c r="L3166" s="733">
        <v>0</v>
      </c>
      <c r="M3166" s="734">
        <v>0</v>
      </c>
      <c r="N3166" s="931"/>
      <c r="O3166" s="530">
        <f t="shared" si="4785"/>
        <v>0</v>
      </c>
      <c r="P3166" s="530">
        <f t="shared" si="4786"/>
        <v>0</v>
      </c>
      <c r="Q3166" s="646"/>
      <c r="R3166" s="536"/>
      <c r="S3166" s="536"/>
      <c r="T3166" s="536"/>
      <c r="U3166" s="536"/>
      <c r="V3166" s="536"/>
      <c r="W3166" s="683" t="str">
        <f t="shared" si="4787"/>
        <v>OK</v>
      </c>
      <c r="X3166" s="141"/>
      <c r="Y3166" s="141"/>
      <c r="Z3166" s="552"/>
      <c r="AA3166" s="552"/>
      <c r="AB3166" s="683" t="str">
        <f t="shared" si="4788"/>
        <v>OK</v>
      </c>
      <c r="AC3166" s="593"/>
      <c r="AD3166" s="530">
        <f t="shared" si="4789"/>
        <v>0</v>
      </c>
      <c r="AE3166" s="842">
        <f t="shared" si="4790"/>
        <v>0</v>
      </c>
      <c r="AF3166" s="931"/>
      <c r="AG3166" s="530">
        <f t="shared" si="4791"/>
        <v>0</v>
      </c>
      <c r="AH3166" s="530">
        <f t="shared" si="4792"/>
        <v>0</v>
      </c>
      <c r="AI3166" s="641"/>
      <c r="AJ3166" s="537"/>
      <c r="AK3166" s="537"/>
      <c r="AL3166" s="537"/>
      <c r="AM3166" s="537"/>
      <c r="AN3166" s="537"/>
      <c r="AO3166" s="683" t="str">
        <f t="shared" si="4793"/>
        <v>OK</v>
      </c>
      <c r="AP3166" s="141"/>
      <c r="AQ3166" s="141"/>
      <c r="AR3166" s="552"/>
      <c r="AS3166" s="552"/>
      <c r="AT3166" s="683" t="str">
        <f t="shared" si="4794"/>
        <v>OK</v>
      </c>
      <c r="AU3166" s="593"/>
      <c r="AV3166" s="530">
        <f t="shared" si="4795"/>
        <v>0</v>
      </c>
      <c r="AW3166" s="842">
        <f t="shared" si="4796"/>
        <v>0</v>
      </c>
      <c r="AX3166" s="115">
        <f t="shared" si="4797"/>
        <v>0</v>
      </c>
      <c r="AY3166" s="5">
        <f t="shared" si="4798"/>
        <v>0</v>
      </c>
      <c r="AZ3166" s="7">
        <f t="shared" si="4799"/>
        <v>0</v>
      </c>
      <c r="BA3166" s="335" t="e">
        <f t="shared" si="4800"/>
        <v>#DIV/0!</v>
      </c>
      <c r="BB3166" s="23">
        <f t="shared" si="4801"/>
        <v>0</v>
      </c>
      <c r="BC3166" s="5">
        <f t="shared" si="4802"/>
        <v>0</v>
      </c>
      <c r="BD3166" s="7">
        <f t="shared" si="4803"/>
        <v>0</v>
      </c>
      <c r="BE3166" s="335" t="e">
        <f t="shared" si="4804"/>
        <v>#DIV/0!</v>
      </c>
      <c r="BG3166" s="826" t="str">
        <f t="shared" si="4805"/>
        <v>43.22</v>
      </c>
      <c r="BH3166" s="607" t="b">
        <f>COUNTIF('Codes SEC'!$B$2:$B$250,Ministres!BG3166)&gt;0</f>
        <v>1</v>
      </c>
    </row>
    <row r="3167" spans="1:60" ht="35.1" customHeight="1" x14ac:dyDescent="0.25">
      <c r="A3167" s="222" t="s">
        <v>6114</v>
      </c>
      <c r="B3167" s="112" t="s">
        <v>5018</v>
      </c>
      <c r="C3167" s="116" t="s">
        <v>149</v>
      </c>
      <c r="D3167" s="620">
        <v>1000</v>
      </c>
      <c r="E3167" s="278"/>
      <c r="F3167" s="116" t="s">
        <v>5016</v>
      </c>
      <c r="G3167" s="700"/>
      <c r="H3167" s="900">
        <v>122</v>
      </c>
      <c r="I3167" s="580">
        <v>84340000</v>
      </c>
      <c r="J3167" s="689" t="s">
        <v>6960</v>
      </c>
      <c r="K3167" s="411" t="s">
        <v>6961</v>
      </c>
      <c r="L3167" s="733">
        <v>0</v>
      </c>
      <c r="M3167" s="734">
        <v>0</v>
      </c>
      <c r="N3167" s="931"/>
      <c r="O3167" s="530">
        <f t="shared" si="4785"/>
        <v>0</v>
      </c>
      <c r="P3167" s="530">
        <f t="shared" si="4786"/>
        <v>0</v>
      </c>
      <c r="Q3167" s="646"/>
      <c r="R3167" s="536"/>
      <c r="S3167" s="536"/>
      <c r="T3167" s="536"/>
      <c r="U3167" s="536"/>
      <c r="V3167" s="536"/>
      <c r="W3167" s="683" t="str">
        <f t="shared" si="4787"/>
        <v>OK</v>
      </c>
      <c r="X3167" s="141"/>
      <c r="Y3167" s="141"/>
      <c r="Z3167" s="552"/>
      <c r="AA3167" s="552"/>
      <c r="AB3167" s="683" t="str">
        <f t="shared" si="4788"/>
        <v>OK</v>
      </c>
      <c r="AC3167" s="593"/>
      <c r="AD3167" s="530">
        <f t="shared" si="4789"/>
        <v>0</v>
      </c>
      <c r="AE3167" s="842">
        <f t="shared" si="4790"/>
        <v>0</v>
      </c>
      <c r="AF3167" s="931"/>
      <c r="AG3167" s="530">
        <f t="shared" si="4791"/>
        <v>0</v>
      </c>
      <c r="AH3167" s="530">
        <f t="shared" si="4792"/>
        <v>0</v>
      </c>
      <c r="AI3167" s="641"/>
      <c r="AJ3167" s="537"/>
      <c r="AK3167" s="537"/>
      <c r="AL3167" s="537"/>
      <c r="AM3167" s="537"/>
      <c r="AN3167" s="537"/>
      <c r="AO3167" s="683" t="str">
        <f t="shared" si="4793"/>
        <v>OK</v>
      </c>
      <c r="AP3167" s="141"/>
      <c r="AQ3167" s="141"/>
      <c r="AR3167" s="552"/>
      <c r="AS3167" s="552"/>
      <c r="AT3167" s="683" t="str">
        <f t="shared" si="4794"/>
        <v>OK</v>
      </c>
      <c r="AU3167" s="593"/>
      <c r="AV3167" s="530">
        <f t="shared" si="4795"/>
        <v>0</v>
      </c>
      <c r="AW3167" s="842">
        <f t="shared" si="4796"/>
        <v>0</v>
      </c>
      <c r="AX3167" s="115">
        <f t="shared" si="4797"/>
        <v>0</v>
      </c>
      <c r="AY3167" s="5">
        <f t="shared" si="4798"/>
        <v>0</v>
      </c>
      <c r="AZ3167" s="7">
        <f t="shared" si="4799"/>
        <v>0</v>
      </c>
      <c r="BA3167" s="335" t="e">
        <f t="shared" si="4800"/>
        <v>#DIV/0!</v>
      </c>
      <c r="BB3167" s="23">
        <f t="shared" si="4801"/>
        <v>0</v>
      </c>
      <c r="BC3167" s="5">
        <f t="shared" si="4802"/>
        <v>0</v>
      </c>
      <c r="BD3167" s="7">
        <f t="shared" si="4803"/>
        <v>0</v>
      </c>
      <c r="BE3167" s="335" t="e">
        <f t="shared" si="4804"/>
        <v>#DIV/0!</v>
      </c>
      <c r="BG3167" s="826" t="str">
        <f t="shared" si="4805"/>
        <v>43.40</v>
      </c>
      <c r="BH3167" s="607" t="b">
        <f>COUNTIF('Codes SEC'!$B$2:$B$250,Ministres!BG3167)&gt;0</f>
        <v>1</v>
      </c>
    </row>
    <row r="3168" spans="1:60" ht="35.1" customHeight="1" x14ac:dyDescent="0.25">
      <c r="A3168" s="222" t="s">
        <v>6114</v>
      </c>
      <c r="B3168" s="112" t="s">
        <v>5018</v>
      </c>
      <c r="C3168" s="116" t="s">
        <v>149</v>
      </c>
      <c r="D3168" s="620">
        <v>1000</v>
      </c>
      <c r="E3168" s="278"/>
      <c r="F3168" s="116" t="s">
        <v>5016</v>
      </c>
      <c r="G3168" s="700"/>
      <c r="H3168" s="900">
        <v>122</v>
      </c>
      <c r="I3168" s="580">
        <v>84351000</v>
      </c>
      <c r="J3168" s="689" t="s">
        <v>6684</v>
      </c>
      <c r="K3168" s="411" t="s">
        <v>6685</v>
      </c>
      <c r="L3168" s="733">
        <v>0</v>
      </c>
      <c r="M3168" s="734">
        <v>0</v>
      </c>
      <c r="N3168" s="931"/>
      <c r="O3168" s="530">
        <f t="shared" si="4785"/>
        <v>0</v>
      </c>
      <c r="P3168" s="530">
        <f t="shared" si="4786"/>
        <v>0</v>
      </c>
      <c r="Q3168" s="646"/>
      <c r="R3168" s="536"/>
      <c r="S3168" s="536"/>
      <c r="T3168" s="536"/>
      <c r="U3168" s="536"/>
      <c r="V3168" s="536"/>
      <c r="W3168" s="683" t="str">
        <f t="shared" si="4787"/>
        <v>OK</v>
      </c>
      <c r="X3168" s="141"/>
      <c r="Y3168" s="141"/>
      <c r="Z3168" s="552"/>
      <c r="AA3168" s="552"/>
      <c r="AB3168" s="683" t="str">
        <f t="shared" si="4788"/>
        <v>OK</v>
      </c>
      <c r="AC3168" s="593"/>
      <c r="AD3168" s="530">
        <f t="shared" si="4789"/>
        <v>0</v>
      </c>
      <c r="AE3168" s="842">
        <f t="shared" si="4790"/>
        <v>0</v>
      </c>
      <c r="AF3168" s="931"/>
      <c r="AG3168" s="530">
        <f t="shared" si="4791"/>
        <v>0</v>
      </c>
      <c r="AH3168" s="530">
        <f t="shared" si="4792"/>
        <v>0</v>
      </c>
      <c r="AI3168" s="641"/>
      <c r="AJ3168" s="537"/>
      <c r="AK3168" s="537"/>
      <c r="AL3168" s="537"/>
      <c r="AM3168" s="537"/>
      <c r="AN3168" s="537"/>
      <c r="AO3168" s="683" t="str">
        <f t="shared" si="4793"/>
        <v>OK</v>
      </c>
      <c r="AP3168" s="141"/>
      <c r="AQ3168" s="141"/>
      <c r="AR3168" s="552"/>
      <c r="AS3168" s="552"/>
      <c r="AT3168" s="683" t="str">
        <f t="shared" si="4794"/>
        <v>OK</v>
      </c>
      <c r="AU3168" s="593"/>
      <c r="AV3168" s="530">
        <f t="shared" si="4795"/>
        <v>0</v>
      </c>
      <c r="AW3168" s="842">
        <f t="shared" si="4796"/>
        <v>0</v>
      </c>
      <c r="AX3168" s="115">
        <f t="shared" si="4797"/>
        <v>0</v>
      </c>
      <c r="AY3168" s="5">
        <f t="shared" si="4798"/>
        <v>0</v>
      </c>
      <c r="AZ3168" s="7">
        <f t="shared" si="4799"/>
        <v>0</v>
      </c>
      <c r="BA3168" s="335" t="e">
        <f t="shared" si="4800"/>
        <v>#DIV/0!</v>
      </c>
      <c r="BB3168" s="23">
        <f t="shared" si="4801"/>
        <v>0</v>
      </c>
      <c r="BC3168" s="5">
        <f t="shared" si="4802"/>
        <v>0</v>
      </c>
      <c r="BD3168" s="7">
        <f t="shared" si="4803"/>
        <v>0</v>
      </c>
      <c r="BE3168" s="335" t="e">
        <f t="shared" si="4804"/>
        <v>#DIV/0!</v>
      </c>
      <c r="BG3168" s="826" t="str">
        <f t="shared" si="4805"/>
        <v>43.51</v>
      </c>
      <c r="BH3168" s="607" t="b">
        <f>COUNTIF('Codes SEC'!$B$2:$B$250,Ministres!BG3168)&gt;0</f>
        <v>1</v>
      </c>
    </row>
    <row r="3169" spans="1:60" ht="35.1" customHeight="1" x14ac:dyDescent="0.25">
      <c r="A3169" s="222" t="s">
        <v>6114</v>
      </c>
      <c r="B3169" s="112" t="s">
        <v>5018</v>
      </c>
      <c r="C3169" s="116" t="s">
        <v>149</v>
      </c>
      <c r="D3169" s="620">
        <v>1000</v>
      </c>
      <c r="E3169" s="278"/>
      <c r="F3169" s="116" t="s">
        <v>5016</v>
      </c>
      <c r="G3169" s="700"/>
      <c r="H3169" s="900">
        <v>122</v>
      </c>
      <c r="I3169" s="580">
        <v>84352000</v>
      </c>
      <c r="J3169" s="689" t="s">
        <v>6880</v>
      </c>
      <c r="K3169" s="411" t="s">
        <v>6881</v>
      </c>
      <c r="L3169" s="733">
        <v>0</v>
      </c>
      <c r="M3169" s="734">
        <v>0</v>
      </c>
      <c r="N3169" s="931"/>
      <c r="O3169" s="530">
        <f t="shared" si="4785"/>
        <v>0</v>
      </c>
      <c r="P3169" s="530">
        <f t="shared" si="4786"/>
        <v>0</v>
      </c>
      <c r="Q3169" s="646"/>
      <c r="R3169" s="536"/>
      <c r="S3169" s="536"/>
      <c r="T3169" s="536"/>
      <c r="U3169" s="536"/>
      <c r="V3169" s="536"/>
      <c r="W3169" s="683" t="str">
        <f t="shared" si="4787"/>
        <v>OK</v>
      </c>
      <c r="X3169" s="141"/>
      <c r="Y3169" s="141"/>
      <c r="Z3169" s="552"/>
      <c r="AA3169" s="552"/>
      <c r="AB3169" s="683" t="str">
        <f t="shared" si="4788"/>
        <v>OK</v>
      </c>
      <c r="AC3169" s="593"/>
      <c r="AD3169" s="530">
        <f t="shared" si="4789"/>
        <v>0</v>
      </c>
      <c r="AE3169" s="842">
        <f t="shared" si="4790"/>
        <v>0</v>
      </c>
      <c r="AF3169" s="931"/>
      <c r="AG3169" s="530">
        <f t="shared" si="4791"/>
        <v>0</v>
      </c>
      <c r="AH3169" s="530">
        <f t="shared" si="4792"/>
        <v>0</v>
      </c>
      <c r="AI3169" s="641"/>
      <c r="AJ3169" s="537"/>
      <c r="AK3169" s="537"/>
      <c r="AL3169" s="537"/>
      <c r="AM3169" s="537"/>
      <c r="AN3169" s="537"/>
      <c r="AO3169" s="683" t="str">
        <f t="shared" si="4793"/>
        <v>OK</v>
      </c>
      <c r="AP3169" s="141"/>
      <c r="AQ3169" s="141"/>
      <c r="AR3169" s="552"/>
      <c r="AS3169" s="552"/>
      <c r="AT3169" s="683" t="str">
        <f t="shared" si="4794"/>
        <v>OK</v>
      </c>
      <c r="AU3169" s="593"/>
      <c r="AV3169" s="530">
        <f t="shared" si="4795"/>
        <v>0</v>
      </c>
      <c r="AW3169" s="842">
        <f t="shared" si="4796"/>
        <v>0</v>
      </c>
      <c r="AX3169" s="115">
        <f t="shared" si="4797"/>
        <v>0</v>
      </c>
      <c r="AY3169" s="5">
        <f t="shared" si="4798"/>
        <v>0</v>
      </c>
      <c r="AZ3169" s="7">
        <f t="shared" si="4799"/>
        <v>0</v>
      </c>
      <c r="BA3169" s="335" t="e">
        <f t="shared" si="4800"/>
        <v>#DIV/0!</v>
      </c>
      <c r="BB3169" s="23">
        <f t="shared" si="4801"/>
        <v>0</v>
      </c>
      <c r="BC3169" s="5">
        <f t="shared" si="4802"/>
        <v>0</v>
      </c>
      <c r="BD3169" s="7">
        <f t="shared" si="4803"/>
        <v>0</v>
      </c>
      <c r="BE3169" s="335" t="e">
        <f t="shared" si="4804"/>
        <v>#DIV/0!</v>
      </c>
      <c r="BG3169" s="826" t="str">
        <f t="shared" si="4805"/>
        <v>43.52</v>
      </c>
      <c r="BH3169" s="607" t="b">
        <f>COUNTIF('Codes SEC'!$B$2:$B$250,Ministres!BG3169)&gt;0</f>
        <v>1</v>
      </c>
    </row>
    <row r="3170" spans="1:60" ht="35.1" customHeight="1" x14ac:dyDescent="0.25">
      <c r="A3170" s="222" t="s">
        <v>6114</v>
      </c>
      <c r="B3170" s="112" t="s">
        <v>5018</v>
      </c>
      <c r="C3170" s="116" t="s">
        <v>149</v>
      </c>
      <c r="D3170" s="620">
        <v>1000</v>
      </c>
      <c r="E3170" s="278"/>
      <c r="F3170" s="116" t="s">
        <v>6671</v>
      </c>
      <c r="G3170" s="700"/>
      <c r="H3170" s="900">
        <v>122</v>
      </c>
      <c r="I3170" s="580">
        <v>84352000</v>
      </c>
      <c r="J3170" s="689" t="s">
        <v>6922</v>
      </c>
      <c r="K3170" s="411" t="s">
        <v>6923</v>
      </c>
      <c r="L3170" s="733">
        <v>0</v>
      </c>
      <c r="M3170" s="734">
        <v>0</v>
      </c>
      <c r="N3170" s="931"/>
      <c r="O3170" s="530">
        <f t="shared" si="4785"/>
        <v>0</v>
      </c>
      <c r="P3170" s="530">
        <f t="shared" si="4786"/>
        <v>0</v>
      </c>
      <c r="Q3170" s="646"/>
      <c r="R3170" s="536"/>
      <c r="S3170" s="536"/>
      <c r="T3170" s="536"/>
      <c r="U3170" s="536"/>
      <c r="V3170" s="536"/>
      <c r="W3170" s="683" t="str">
        <f t="shared" si="4787"/>
        <v>OK</v>
      </c>
      <c r="X3170" s="141"/>
      <c r="Y3170" s="141"/>
      <c r="Z3170" s="552"/>
      <c r="AA3170" s="552"/>
      <c r="AB3170" s="683" t="str">
        <f t="shared" si="4788"/>
        <v>OK</v>
      </c>
      <c r="AC3170" s="593"/>
      <c r="AD3170" s="530">
        <f t="shared" si="4789"/>
        <v>0</v>
      </c>
      <c r="AE3170" s="842">
        <f t="shared" si="4790"/>
        <v>0</v>
      </c>
      <c r="AF3170" s="931"/>
      <c r="AG3170" s="530">
        <f t="shared" si="4791"/>
        <v>0</v>
      </c>
      <c r="AH3170" s="530">
        <f t="shared" si="4792"/>
        <v>0</v>
      </c>
      <c r="AI3170" s="641"/>
      <c r="AJ3170" s="537"/>
      <c r="AK3170" s="537"/>
      <c r="AL3170" s="537"/>
      <c r="AM3170" s="537"/>
      <c r="AN3170" s="537"/>
      <c r="AO3170" s="683" t="str">
        <f t="shared" si="4793"/>
        <v>OK</v>
      </c>
      <c r="AP3170" s="141"/>
      <c r="AQ3170" s="141"/>
      <c r="AR3170" s="552"/>
      <c r="AS3170" s="552"/>
      <c r="AT3170" s="683" t="str">
        <f t="shared" si="4794"/>
        <v>OK</v>
      </c>
      <c r="AU3170" s="593"/>
      <c r="AV3170" s="530">
        <f t="shared" si="4795"/>
        <v>0</v>
      </c>
      <c r="AW3170" s="842">
        <f t="shared" si="4796"/>
        <v>0</v>
      </c>
      <c r="AX3170" s="115">
        <f t="shared" si="4797"/>
        <v>0</v>
      </c>
      <c r="AY3170" s="5">
        <f t="shared" si="4798"/>
        <v>0</v>
      </c>
      <c r="AZ3170" s="7">
        <f t="shared" si="4799"/>
        <v>0</v>
      </c>
      <c r="BA3170" s="335" t="e">
        <f t="shared" si="4800"/>
        <v>#DIV/0!</v>
      </c>
      <c r="BB3170" s="23">
        <f t="shared" si="4801"/>
        <v>0</v>
      </c>
      <c r="BC3170" s="5">
        <f t="shared" si="4802"/>
        <v>0</v>
      </c>
      <c r="BD3170" s="7">
        <f t="shared" si="4803"/>
        <v>0</v>
      </c>
      <c r="BE3170" s="335" t="e">
        <f t="shared" si="4804"/>
        <v>#DIV/0!</v>
      </c>
      <c r="BG3170" s="826" t="str">
        <f t="shared" si="4805"/>
        <v>43.52</v>
      </c>
      <c r="BH3170" s="607" t="b">
        <f>COUNTIF('Codes SEC'!$B$2:$B$250,Ministres!BG3170)&gt;0</f>
        <v>1</v>
      </c>
    </row>
    <row r="3171" spans="1:60" ht="35.1" customHeight="1" x14ac:dyDescent="0.25">
      <c r="A3171" s="222" t="s">
        <v>6114</v>
      </c>
      <c r="B3171" s="112" t="s">
        <v>5018</v>
      </c>
      <c r="C3171" s="116" t="s">
        <v>149</v>
      </c>
      <c r="D3171" s="620">
        <v>1000</v>
      </c>
      <c r="E3171" s="278"/>
      <c r="F3171" s="116" t="s">
        <v>5016</v>
      </c>
      <c r="G3171" s="700"/>
      <c r="H3171" s="900">
        <v>122</v>
      </c>
      <c r="I3171" s="580">
        <v>84353000</v>
      </c>
      <c r="J3171" s="689" t="s">
        <v>6706</v>
      </c>
      <c r="K3171" s="411" t="s">
        <v>6707</v>
      </c>
      <c r="L3171" s="733">
        <v>0</v>
      </c>
      <c r="M3171" s="734">
        <v>0</v>
      </c>
      <c r="N3171" s="931"/>
      <c r="O3171" s="530">
        <f t="shared" si="4785"/>
        <v>0</v>
      </c>
      <c r="P3171" s="530">
        <f t="shared" si="4786"/>
        <v>0</v>
      </c>
      <c r="Q3171" s="646"/>
      <c r="R3171" s="536"/>
      <c r="S3171" s="536"/>
      <c r="T3171" s="536"/>
      <c r="U3171" s="536"/>
      <c r="V3171" s="536"/>
      <c r="W3171" s="683" t="str">
        <f t="shared" si="4787"/>
        <v>OK</v>
      </c>
      <c r="X3171" s="141"/>
      <c r="Y3171" s="141"/>
      <c r="Z3171" s="552"/>
      <c r="AA3171" s="552"/>
      <c r="AB3171" s="683" t="str">
        <f t="shared" si="4788"/>
        <v>OK</v>
      </c>
      <c r="AC3171" s="593"/>
      <c r="AD3171" s="530">
        <f t="shared" si="4789"/>
        <v>0</v>
      </c>
      <c r="AE3171" s="842">
        <f t="shared" si="4790"/>
        <v>0</v>
      </c>
      <c r="AF3171" s="931"/>
      <c r="AG3171" s="530">
        <f t="shared" si="4791"/>
        <v>0</v>
      </c>
      <c r="AH3171" s="530">
        <f t="shared" si="4792"/>
        <v>0</v>
      </c>
      <c r="AI3171" s="641"/>
      <c r="AJ3171" s="537"/>
      <c r="AK3171" s="537"/>
      <c r="AL3171" s="537"/>
      <c r="AM3171" s="537"/>
      <c r="AN3171" s="537"/>
      <c r="AO3171" s="683" t="str">
        <f t="shared" si="4793"/>
        <v>OK</v>
      </c>
      <c r="AP3171" s="141"/>
      <c r="AQ3171" s="141"/>
      <c r="AR3171" s="552"/>
      <c r="AS3171" s="552"/>
      <c r="AT3171" s="683" t="str">
        <f t="shared" si="4794"/>
        <v>OK</v>
      </c>
      <c r="AU3171" s="593"/>
      <c r="AV3171" s="530">
        <f t="shared" si="4795"/>
        <v>0</v>
      </c>
      <c r="AW3171" s="842">
        <f t="shared" si="4796"/>
        <v>0</v>
      </c>
      <c r="AX3171" s="115">
        <f t="shared" si="4797"/>
        <v>0</v>
      </c>
      <c r="AY3171" s="5">
        <f t="shared" si="4798"/>
        <v>0</v>
      </c>
      <c r="AZ3171" s="7">
        <f t="shared" si="4799"/>
        <v>0</v>
      </c>
      <c r="BA3171" s="335" t="e">
        <f t="shared" si="4800"/>
        <v>#DIV/0!</v>
      </c>
      <c r="BB3171" s="23">
        <f t="shared" si="4801"/>
        <v>0</v>
      </c>
      <c r="BC3171" s="5">
        <f t="shared" si="4802"/>
        <v>0</v>
      </c>
      <c r="BD3171" s="7">
        <f t="shared" si="4803"/>
        <v>0</v>
      </c>
      <c r="BE3171" s="335" t="e">
        <f t="shared" si="4804"/>
        <v>#DIV/0!</v>
      </c>
      <c r="BG3171" s="826" t="str">
        <f t="shared" si="4805"/>
        <v>43.53</v>
      </c>
      <c r="BH3171" s="607" t="b">
        <f>COUNTIF('Codes SEC'!$B$2:$B$250,Ministres!BG3171)&gt;0</f>
        <v>1</v>
      </c>
    </row>
    <row r="3172" spans="1:60" ht="35.1" customHeight="1" x14ac:dyDescent="0.25">
      <c r="A3172" s="222" t="s">
        <v>6114</v>
      </c>
      <c r="B3172" s="112" t="s">
        <v>5018</v>
      </c>
      <c r="C3172" s="116" t="s">
        <v>149</v>
      </c>
      <c r="D3172" s="620">
        <v>1000</v>
      </c>
      <c r="E3172" s="278"/>
      <c r="F3172" s="116" t="s">
        <v>6671</v>
      </c>
      <c r="G3172" s="700"/>
      <c r="H3172" s="900">
        <v>122</v>
      </c>
      <c r="I3172" s="580">
        <v>84353000</v>
      </c>
      <c r="J3172" s="689" t="s">
        <v>6926</v>
      </c>
      <c r="K3172" s="411" t="s">
        <v>6927</v>
      </c>
      <c r="L3172" s="733">
        <v>0</v>
      </c>
      <c r="M3172" s="734">
        <v>0</v>
      </c>
      <c r="N3172" s="931"/>
      <c r="O3172" s="530">
        <f t="shared" si="4785"/>
        <v>0</v>
      </c>
      <c r="P3172" s="530">
        <f t="shared" si="4786"/>
        <v>0</v>
      </c>
      <c r="Q3172" s="646"/>
      <c r="R3172" s="536"/>
      <c r="S3172" s="536"/>
      <c r="T3172" s="536"/>
      <c r="U3172" s="536"/>
      <c r="V3172" s="536"/>
      <c r="W3172" s="683" t="str">
        <f t="shared" si="4787"/>
        <v>OK</v>
      </c>
      <c r="X3172" s="141"/>
      <c r="Y3172" s="141"/>
      <c r="Z3172" s="552"/>
      <c r="AA3172" s="552"/>
      <c r="AB3172" s="683" t="str">
        <f t="shared" si="4788"/>
        <v>OK</v>
      </c>
      <c r="AC3172" s="593"/>
      <c r="AD3172" s="530">
        <f t="shared" si="4789"/>
        <v>0</v>
      </c>
      <c r="AE3172" s="842">
        <f t="shared" si="4790"/>
        <v>0</v>
      </c>
      <c r="AF3172" s="931"/>
      <c r="AG3172" s="530">
        <f t="shared" si="4791"/>
        <v>0</v>
      </c>
      <c r="AH3172" s="530">
        <f t="shared" si="4792"/>
        <v>0</v>
      </c>
      <c r="AI3172" s="641"/>
      <c r="AJ3172" s="537"/>
      <c r="AK3172" s="537"/>
      <c r="AL3172" s="537"/>
      <c r="AM3172" s="537"/>
      <c r="AN3172" s="537"/>
      <c r="AO3172" s="683" t="str">
        <f t="shared" si="4793"/>
        <v>OK</v>
      </c>
      <c r="AP3172" s="141"/>
      <c r="AQ3172" s="141"/>
      <c r="AR3172" s="552"/>
      <c r="AS3172" s="552"/>
      <c r="AT3172" s="683" t="str">
        <f t="shared" si="4794"/>
        <v>OK</v>
      </c>
      <c r="AU3172" s="593"/>
      <c r="AV3172" s="530">
        <f t="shared" si="4795"/>
        <v>0</v>
      </c>
      <c r="AW3172" s="842">
        <f t="shared" si="4796"/>
        <v>0</v>
      </c>
      <c r="AX3172" s="115">
        <f t="shared" si="4797"/>
        <v>0</v>
      </c>
      <c r="AY3172" s="5">
        <f t="shared" si="4798"/>
        <v>0</v>
      </c>
      <c r="AZ3172" s="7">
        <f t="shared" si="4799"/>
        <v>0</v>
      </c>
      <c r="BA3172" s="335" t="e">
        <f t="shared" si="4800"/>
        <v>#DIV/0!</v>
      </c>
      <c r="BB3172" s="23">
        <f t="shared" si="4801"/>
        <v>0</v>
      </c>
      <c r="BC3172" s="5">
        <f t="shared" si="4802"/>
        <v>0</v>
      </c>
      <c r="BD3172" s="7">
        <f t="shared" si="4803"/>
        <v>0</v>
      </c>
      <c r="BE3172" s="335" t="e">
        <f t="shared" si="4804"/>
        <v>#DIV/0!</v>
      </c>
      <c r="BG3172" s="826" t="str">
        <f t="shared" si="4805"/>
        <v>43.53</v>
      </c>
      <c r="BH3172" s="607" t="b">
        <f>COUNTIF('Codes SEC'!$B$2:$B$250,Ministres!BG3172)&gt;0</f>
        <v>1</v>
      </c>
    </row>
    <row r="3173" spans="1:60" ht="35.1" customHeight="1" x14ac:dyDescent="0.25">
      <c r="A3173" s="222" t="s">
        <v>6114</v>
      </c>
      <c r="B3173" s="112" t="s">
        <v>5018</v>
      </c>
      <c r="C3173" s="116" t="s">
        <v>149</v>
      </c>
      <c r="D3173" s="620">
        <v>1000</v>
      </c>
      <c r="E3173" s="278"/>
      <c r="F3173" s="116" t="s">
        <v>5016</v>
      </c>
      <c r="G3173" s="700"/>
      <c r="H3173" s="900">
        <v>122</v>
      </c>
      <c r="I3173" s="580">
        <v>84359000</v>
      </c>
      <c r="J3173" s="689" t="s">
        <v>6750</v>
      </c>
      <c r="K3173" s="411" t="s">
        <v>6751</v>
      </c>
      <c r="L3173" s="733">
        <v>0</v>
      </c>
      <c r="M3173" s="734">
        <v>0</v>
      </c>
      <c r="N3173" s="931"/>
      <c r="O3173" s="530">
        <f t="shared" si="4785"/>
        <v>0</v>
      </c>
      <c r="P3173" s="530">
        <f t="shared" si="4786"/>
        <v>0</v>
      </c>
      <c r="Q3173" s="646"/>
      <c r="R3173" s="536"/>
      <c r="S3173" s="536"/>
      <c r="T3173" s="536"/>
      <c r="U3173" s="536"/>
      <c r="V3173" s="536"/>
      <c r="W3173" s="683" t="str">
        <f t="shared" si="4787"/>
        <v>OK</v>
      </c>
      <c r="X3173" s="141"/>
      <c r="Y3173" s="141"/>
      <c r="Z3173" s="552"/>
      <c r="AA3173" s="552"/>
      <c r="AB3173" s="683" t="str">
        <f t="shared" si="4788"/>
        <v>OK</v>
      </c>
      <c r="AC3173" s="593"/>
      <c r="AD3173" s="530">
        <f t="shared" si="4789"/>
        <v>0</v>
      </c>
      <c r="AE3173" s="842">
        <f t="shared" si="4790"/>
        <v>0</v>
      </c>
      <c r="AF3173" s="931"/>
      <c r="AG3173" s="530">
        <f t="shared" si="4791"/>
        <v>0</v>
      </c>
      <c r="AH3173" s="530">
        <f t="shared" si="4792"/>
        <v>0</v>
      </c>
      <c r="AI3173" s="641"/>
      <c r="AJ3173" s="537"/>
      <c r="AK3173" s="537"/>
      <c r="AL3173" s="537"/>
      <c r="AM3173" s="537"/>
      <c r="AN3173" s="537"/>
      <c r="AO3173" s="683" t="str">
        <f t="shared" si="4793"/>
        <v>OK</v>
      </c>
      <c r="AP3173" s="141"/>
      <c r="AQ3173" s="141"/>
      <c r="AR3173" s="552"/>
      <c r="AS3173" s="552"/>
      <c r="AT3173" s="683" t="str">
        <f t="shared" si="4794"/>
        <v>OK</v>
      </c>
      <c r="AU3173" s="593"/>
      <c r="AV3173" s="530">
        <f t="shared" si="4795"/>
        <v>0</v>
      </c>
      <c r="AW3173" s="842">
        <f t="shared" si="4796"/>
        <v>0</v>
      </c>
      <c r="AX3173" s="115">
        <f t="shared" si="4797"/>
        <v>0</v>
      </c>
      <c r="AY3173" s="5">
        <f t="shared" si="4798"/>
        <v>0</v>
      </c>
      <c r="AZ3173" s="7">
        <f t="shared" si="4799"/>
        <v>0</v>
      </c>
      <c r="BA3173" s="335" t="e">
        <f t="shared" si="4800"/>
        <v>#DIV/0!</v>
      </c>
      <c r="BB3173" s="23">
        <f t="shared" si="4801"/>
        <v>0</v>
      </c>
      <c r="BC3173" s="5">
        <f t="shared" si="4802"/>
        <v>0</v>
      </c>
      <c r="BD3173" s="7">
        <f t="shared" si="4803"/>
        <v>0</v>
      </c>
      <c r="BE3173" s="335" t="e">
        <f t="shared" si="4804"/>
        <v>#DIV/0!</v>
      </c>
      <c r="BG3173" s="826" t="str">
        <f t="shared" si="4805"/>
        <v>43.59</v>
      </c>
      <c r="BH3173" s="607" t="b">
        <f>COUNTIF('Codes SEC'!$B$2:$B$250,Ministres!BG3173)&gt;0</f>
        <v>1</v>
      </c>
    </row>
    <row r="3174" spans="1:60" ht="35.1" customHeight="1" x14ac:dyDescent="0.25">
      <c r="A3174" s="222" t="s">
        <v>6114</v>
      </c>
      <c r="B3174" s="112" t="s">
        <v>5018</v>
      </c>
      <c r="C3174" s="116" t="s">
        <v>149</v>
      </c>
      <c r="D3174" s="620">
        <v>1000</v>
      </c>
      <c r="E3174" s="278"/>
      <c r="F3174" s="116" t="s">
        <v>5016</v>
      </c>
      <c r="G3174" s="700"/>
      <c r="H3174" s="900">
        <v>122</v>
      </c>
      <c r="I3174" s="580">
        <v>84524000</v>
      </c>
      <c r="J3174" s="689" t="s">
        <v>6976</v>
      </c>
      <c r="K3174" s="411" t="s">
        <v>6977</v>
      </c>
      <c r="L3174" s="733">
        <v>0</v>
      </c>
      <c r="M3174" s="734">
        <v>0</v>
      </c>
      <c r="N3174" s="931"/>
      <c r="O3174" s="530">
        <f t="shared" si="4785"/>
        <v>0</v>
      </c>
      <c r="P3174" s="530">
        <f t="shared" si="4786"/>
        <v>0</v>
      </c>
      <c r="Q3174" s="646"/>
      <c r="R3174" s="536"/>
      <c r="S3174" s="536"/>
      <c r="T3174" s="536"/>
      <c r="U3174" s="536"/>
      <c r="V3174" s="536"/>
      <c r="W3174" s="683" t="str">
        <f t="shared" si="4787"/>
        <v>OK</v>
      </c>
      <c r="X3174" s="141"/>
      <c r="Y3174" s="141"/>
      <c r="Z3174" s="552"/>
      <c r="AA3174" s="552"/>
      <c r="AB3174" s="683" t="str">
        <f t="shared" si="4788"/>
        <v>OK</v>
      </c>
      <c r="AC3174" s="593"/>
      <c r="AD3174" s="530">
        <f t="shared" si="4789"/>
        <v>0</v>
      </c>
      <c r="AE3174" s="842">
        <f t="shared" si="4790"/>
        <v>0</v>
      </c>
      <c r="AF3174" s="931"/>
      <c r="AG3174" s="530">
        <f t="shared" si="4791"/>
        <v>0</v>
      </c>
      <c r="AH3174" s="530">
        <f t="shared" si="4792"/>
        <v>0</v>
      </c>
      <c r="AI3174" s="641"/>
      <c r="AJ3174" s="537"/>
      <c r="AK3174" s="537"/>
      <c r="AL3174" s="537"/>
      <c r="AM3174" s="537"/>
      <c r="AN3174" s="537"/>
      <c r="AO3174" s="683" t="str">
        <f t="shared" si="4793"/>
        <v>OK</v>
      </c>
      <c r="AP3174" s="141"/>
      <c r="AQ3174" s="141"/>
      <c r="AR3174" s="552"/>
      <c r="AS3174" s="552"/>
      <c r="AT3174" s="683" t="str">
        <f t="shared" si="4794"/>
        <v>OK</v>
      </c>
      <c r="AU3174" s="593"/>
      <c r="AV3174" s="530">
        <f t="shared" si="4795"/>
        <v>0</v>
      </c>
      <c r="AW3174" s="842">
        <f t="shared" si="4796"/>
        <v>0</v>
      </c>
      <c r="AX3174" s="115">
        <f t="shared" si="4797"/>
        <v>0</v>
      </c>
      <c r="AY3174" s="5">
        <f t="shared" si="4798"/>
        <v>0</v>
      </c>
      <c r="AZ3174" s="7">
        <f t="shared" si="4799"/>
        <v>0</v>
      </c>
      <c r="BA3174" s="335" t="e">
        <f t="shared" si="4800"/>
        <v>#DIV/0!</v>
      </c>
      <c r="BB3174" s="23">
        <f t="shared" si="4801"/>
        <v>0</v>
      </c>
      <c r="BC3174" s="5">
        <f t="shared" si="4802"/>
        <v>0</v>
      </c>
      <c r="BD3174" s="7">
        <f t="shared" si="4803"/>
        <v>0</v>
      </c>
      <c r="BE3174" s="335" t="e">
        <f t="shared" si="4804"/>
        <v>#DIV/0!</v>
      </c>
      <c r="BG3174" s="826" t="str">
        <f t="shared" si="4805"/>
        <v>45.24</v>
      </c>
      <c r="BH3174" s="607" t="b">
        <f>COUNTIF('Codes SEC'!$B$2:$B$250,Ministres!BG3174)&gt;0</f>
        <v>1</v>
      </c>
    </row>
    <row r="3175" spans="1:60" ht="35.1" customHeight="1" x14ac:dyDescent="0.25">
      <c r="A3175" s="222" t="s">
        <v>6114</v>
      </c>
      <c r="B3175" s="112" t="s">
        <v>5018</v>
      </c>
      <c r="C3175" s="116" t="s">
        <v>149</v>
      </c>
      <c r="D3175" s="620">
        <v>1000</v>
      </c>
      <c r="E3175" s="278"/>
      <c r="F3175" s="116">
        <v>20</v>
      </c>
      <c r="G3175" s="700"/>
      <c r="H3175" s="900">
        <v>122</v>
      </c>
      <c r="I3175" s="580">
        <v>84524000</v>
      </c>
      <c r="J3175" s="689" t="s">
        <v>7104</v>
      </c>
      <c r="K3175" s="411" t="s">
        <v>7105</v>
      </c>
      <c r="L3175" s="733">
        <v>0</v>
      </c>
      <c r="M3175" s="734">
        <v>0</v>
      </c>
      <c r="N3175" s="931"/>
      <c r="O3175" s="530">
        <f t="shared" si="4785"/>
        <v>0</v>
      </c>
      <c r="P3175" s="530">
        <f t="shared" si="4786"/>
        <v>0</v>
      </c>
      <c r="Q3175" s="646"/>
      <c r="R3175" s="536"/>
      <c r="S3175" s="536"/>
      <c r="T3175" s="536"/>
      <c r="U3175" s="536"/>
      <c r="V3175" s="536"/>
      <c r="W3175" s="683" t="str">
        <f t="shared" ref="W3175" si="4806">IF(SUM(Q3175:V3175)=X3175,"OK",SUM(Q3175:V3175)-X3175)</f>
        <v>OK</v>
      </c>
      <c r="X3175" s="141"/>
      <c r="Y3175" s="141"/>
      <c r="Z3175" s="552"/>
      <c r="AA3175" s="552"/>
      <c r="AB3175" s="683" t="str">
        <f t="shared" ref="AB3175" si="4807">IF(SUM(Z3175:AA3175)=AC3175,"OK",SUM(Z3175:AA3175)-AC3175)</f>
        <v>OK</v>
      </c>
      <c r="AC3175" s="593"/>
      <c r="AD3175" s="530">
        <f t="shared" si="4789"/>
        <v>0</v>
      </c>
      <c r="AE3175" s="842">
        <f t="shared" si="4790"/>
        <v>0</v>
      </c>
      <c r="AF3175" s="931"/>
      <c r="AG3175" s="530">
        <f t="shared" si="4791"/>
        <v>0</v>
      </c>
      <c r="AH3175" s="530">
        <f t="shared" si="4792"/>
        <v>0</v>
      </c>
      <c r="AI3175" s="641"/>
      <c r="AJ3175" s="537"/>
      <c r="AK3175" s="537"/>
      <c r="AL3175" s="537"/>
      <c r="AM3175" s="537"/>
      <c r="AN3175" s="537"/>
      <c r="AO3175" s="683" t="str">
        <f t="shared" ref="AO3175" si="4808">IF(SUM(AI3175:AN3175)=AP3175,"OK",SUM(AI3175:AN3175)-AP3175)</f>
        <v>OK</v>
      </c>
      <c r="AP3175" s="141"/>
      <c r="AQ3175" s="141"/>
      <c r="AR3175" s="552"/>
      <c r="AS3175" s="552"/>
      <c r="AT3175" s="683" t="str">
        <f t="shared" ref="AT3175" si="4809">IF(SUM(AR3175:AS3175)=AU3175,"OK",SUM(AR3175:AS3175)-AU3175)</f>
        <v>OK</v>
      </c>
      <c r="AU3175" s="593"/>
      <c r="AV3175" s="530">
        <f t="shared" si="4795"/>
        <v>0</v>
      </c>
      <c r="AW3175" s="842">
        <f t="shared" si="4796"/>
        <v>0</v>
      </c>
      <c r="AX3175" s="115">
        <f t="shared" si="4797"/>
        <v>0</v>
      </c>
      <c r="AY3175" s="5">
        <f t="shared" si="4798"/>
        <v>0</v>
      </c>
      <c r="AZ3175" s="7">
        <f t="shared" ref="AZ3175" si="4810">AY3175-AX3175</f>
        <v>0</v>
      </c>
      <c r="BA3175" s="335" t="e">
        <f t="shared" ref="BA3175" si="4811">AZ3175/AX3175</f>
        <v>#DIV/0!</v>
      </c>
      <c r="BB3175" s="23">
        <f t="shared" si="4801"/>
        <v>0</v>
      </c>
      <c r="BC3175" s="5">
        <f t="shared" ref="BC3175" si="4812">AW3175</f>
        <v>0</v>
      </c>
      <c r="BD3175" s="7">
        <f t="shared" ref="BD3175" si="4813">BC3175-BB3175</f>
        <v>0</v>
      </c>
      <c r="BE3175" s="335" t="e">
        <f t="shared" ref="BE3175" si="4814">BD3175/BB3175</f>
        <v>#DIV/0!</v>
      </c>
      <c r="BG3175" s="826" t="str">
        <f t="shared" si="4805"/>
        <v>45.24</v>
      </c>
      <c r="BH3175" s="607" t="b">
        <f>COUNTIF('Codes SEC'!$B$2:$B$250,Ministres!BG3175)&gt;0</f>
        <v>1</v>
      </c>
    </row>
    <row r="3176" spans="1:60" ht="12.75" customHeight="1" x14ac:dyDescent="0.25">
      <c r="A3176" s="225"/>
      <c r="B3176" s="206"/>
      <c r="C3176" s="253"/>
      <c r="D3176" s="621"/>
      <c r="E3176" s="275"/>
      <c r="F3176" s="269"/>
      <c r="G3176" s="695"/>
      <c r="H3176" s="886"/>
      <c r="I3176" s="403"/>
      <c r="J3176" s="381"/>
      <c r="K3176" s="514" t="s">
        <v>95</v>
      </c>
      <c r="L3176" s="313">
        <f>L3152+L3153+L3154+L3155+L3156+L3157+L3158+L3159+L3160+L3161+L3162+L3163+L3164+L3165+L3166+L3167+L3168+L3169+L3170+L3171+L3172+L3173+L3174+L3175</f>
        <v>0</v>
      </c>
      <c r="M3176" s="744">
        <f t="shared" ref="M3176:BE3176" si="4815">M3152+M3153+M3154+M3155+M3156+M3157+M3158+M3159+M3160+M3161+M3162+M3163+M3164+M3165+M3166+M3167+M3168+M3169+M3170+M3171+M3172+M3173+M3174+M3175</f>
        <v>0</v>
      </c>
      <c r="N3176" s="930">
        <f t="shared" si="4815"/>
        <v>0</v>
      </c>
      <c r="O3176" s="790">
        <f t="shared" si="4815"/>
        <v>0</v>
      </c>
      <c r="P3176" s="790">
        <f t="shared" si="4815"/>
        <v>0</v>
      </c>
      <c r="Q3176" s="787">
        <f t="shared" si="4815"/>
        <v>0</v>
      </c>
      <c r="R3176" s="648">
        <f t="shared" si="4815"/>
        <v>0</v>
      </c>
      <c r="S3176" s="648">
        <f t="shared" si="4815"/>
        <v>0</v>
      </c>
      <c r="T3176" s="648">
        <f t="shared" si="4815"/>
        <v>0</v>
      </c>
      <c r="U3176" s="648">
        <f t="shared" si="4815"/>
        <v>0</v>
      </c>
      <c r="V3176" s="648">
        <f t="shared" si="4815"/>
        <v>0</v>
      </c>
      <c r="W3176" s="790"/>
      <c r="X3176" s="649">
        <f t="shared" si="4815"/>
        <v>0</v>
      </c>
      <c r="Y3176" s="649">
        <f t="shared" si="4815"/>
        <v>0</v>
      </c>
      <c r="Z3176" s="648">
        <f t="shared" si="4815"/>
        <v>0</v>
      </c>
      <c r="AA3176" s="648">
        <f t="shared" si="4815"/>
        <v>0</v>
      </c>
      <c r="AB3176" s="790"/>
      <c r="AC3176" s="649">
        <f t="shared" si="4815"/>
        <v>0</v>
      </c>
      <c r="AD3176" s="790">
        <f>AD3152+AD3153+AD3154+AD3155+AD3156+AD3157+AD3158+AD3159+AD3160+AD3161+AD3162+AD3163+AD3164+AD3165+AD3166+AD3167+AD3168+AD3169+AD3170+AD3171+AD3172+AD3173+AD3174+AD3175</f>
        <v>0</v>
      </c>
      <c r="AE3176" s="843">
        <f>AE3152+AE3153+AE3154+AE3155+AE3156+AE3157+AE3158+AE3159+AE3160+AE3161+AE3162+AE3163+AE3164+AE3165+AE3166+AE3167+AE3168+AE3169+AE3170+AE3171+AE3172+AE3173+AE3174+AE3175</f>
        <v>0</v>
      </c>
      <c r="AF3176" s="930">
        <f t="shared" si="4815"/>
        <v>0</v>
      </c>
      <c r="AG3176" s="790">
        <f t="shared" si="4815"/>
        <v>0</v>
      </c>
      <c r="AH3176" s="790">
        <f t="shared" si="4815"/>
        <v>0</v>
      </c>
      <c r="AI3176" s="787">
        <f t="shared" si="4815"/>
        <v>0</v>
      </c>
      <c r="AJ3176" s="648">
        <f t="shared" si="4815"/>
        <v>0</v>
      </c>
      <c r="AK3176" s="648">
        <f t="shared" si="4815"/>
        <v>0</v>
      </c>
      <c r="AL3176" s="648">
        <f t="shared" si="4815"/>
        <v>0</v>
      </c>
      <c r="AM3176" s="648">
        <f t="shared" si="4815"/>
        <v>0</v>
      </c>
      <c r="AN3176" s="648">
        <f t="shared" si="4815"/>
        <v>0</v>
      </c>
      <c r="AO3176" s="790"/>
      <c r="AP3176" s="649">
        <f t="shared" si="4815"/>
        <v>0</v>
      </c>
      <c r="AQ3176" s="649">
        <f t="shared" si="4815"/>
        <v>0</v>
      </c>
      <c r="AR3176" s="648">
        <f t="shared" si="4815"/>
        <v>0</v>
      </c>
      <c r="AS3176" s="648">
        <f t="shared" si="4815"/>
        <v>0</v>
      </c>
      <c r="AT3176" s="790"/>
      <c r="AU3176" s="649">
        <f t="shared" si="4815"/>
        <v>0</v>
      </c>
      <c r="AV3176" s="790">
        <f t="shared" si="4815"/>
        <v>0</v>
      </c>
      <c r="AW3176" s="843">
        <f t="shared" si="4815"/>
        <v>0</v>
      </c>
      <c r="AX3176" s="336">
        <f t="shared" si="4815"/>
        <v>0</v>
      </c>
      <c r="AY3176" s="337">
        <f t="shared" si="4815"/>
        <v>0</v>
      </c>
      <c r="AZ3176" s="338">
        <f t="shared" si="4815"/>
        <v>0</v>
      </c>
      <c r="BA3176" s="339" t="e">
        <f t="shared" si="4815"/>
        <v>#DIV/0!</v>
      </c>
      <c r="BB3176" s="322">
        <f t="shared" si="4815"/>
        <v>0</v>
      </c>
      <c r="BC3176" s="337">
        <f t="shared" si="4815"/>
        <v>0</v>
      </c>
      <c r="BD3176" s="338">
        <f t="shared" si="4815"/>
        <v>0</v>
      </c>
      <c r="BE3176" s="339" t="e">
        <f t="shared" si="4815"/>
        <v>#DIV/0!</v>
      </c>
      <c r="BG3176" s="826"/>
      <c r="BH3176" s="607"/>
    </row>
    <row r="3177" spans="1:60" ht="12.75" customHeight="1" x14ac:dyDescent="0.25">
      <c r="A3177" s="222"/>
      <c r="C3177" s="116"/>
      <c r="D3177" s="620"/>
      <c r="F3177" s="117"/>
      <c r="G3177" s="694"/>
      <c r="H3177" s="878"/>
      <c r="I3177" s="397"/>
      <c r="J3177" s="380"/>
      <c r="K3177" s="409"/>
      <c r="L3177" s="731"/>
      <c r="M3177" s="732"/>
      <c r="N3177" s="931"/>
      <c r="O3177" s="923"/>
      <c r="P3177" s="923"/>
      <c r="Q3177" s="641"/>
      <c r="R3177" s="537"/>
      <c r="S3177" s="537"/>
      <c r="T3177" s="537"/>
      <c r="U3177" s="537"/>
      <c r="V3177" s="537"/>
      <c r="W3177" s="531"/>
      <c r="X3177" s="141"/>
      <c r="Y3177" s="141"/>
      <c r="Z3177" s="552"/>
      <c r="AA3177" s="552"/>
      <c r="AB3177" s="531"/>
      <c r="AC3177" s="593"/>
      <c r="AD3177" s="923"/>
      <c r="AE3177" s="846"/>
      <c r="AF3177" s="931"/>
      <c r="AG3177" s="923"/>
      <c r="AH3177" s="923"/>
      <c r="AI3177" s="641"/>
      <c r="AJ3177" s="537"/>
      <c r="AK3177" s="537"/>
      <c r="AL3177" s="537"/>
      <c r="AM3177" s="537"/>
      <c r="AN3177" s="537"/>
      <c r="AO3177" s="531"/>
      <c r="AP3177" s="141"/>
      <c r="AQ3177" s="141"/>
      <c r="AR3177" s="552"/>
      <c r="AS3177" s="552"/>
      <c r="AT3177" s="531"/>
      <c r="AU3177" s="593"/>
      <c r="AV3177" s="923"/>
      <c r="AW3177" s="846"/>
      <c r="AX3177" s="115"/>
      <c r="AY3177" s="5"/>
      <c r="AZ3177" s="5"/>
      <c r="BA3177" s="335"/>
      <c r="BC3177" s="5"/>
      <c r="BD3177" s="5"/>
      <c r="BE3177" s="335"/>
      <c r="BG3177" s="826"/>
      <c r="BH3177" s="607"/>
    </row>
    <row r="3178" spans="1:60" ht="12.75" customHeight="1" x14ac:dyDescent="0.25">
      <c r="A3178" s="222"/>
      <c r="C3178" s="116"/>
      <c r="D3178" s="620"/>
      <c r="F3178" s="117"/>
      <c r="G3178" s="694"/>
      <c r="H3178" s="878"/>
      <c r="I3178" s="397"/>
      <c r="J3178" s="380"/>
      <c r="K3178" s="410" t="s">
        <v>58</v>
      </c>
      <c r="L3178" s="731"/>
      <c r="M3178" s="732"/>
      <c r="N3178" s="931"/>
      <c r="O3178" s="923"/>
      <c r="P3178" s="923"/>
      <c r="Q3178" s="641"/>
      <c r="R3178" s="537"/>
      <c r="S3178" s="537"/>
      <c r="T3178" s="537"/>
      <c r="U3178" s="537"/>
      <c r="V3178" s="537"/>
      <c r="W3178" s="531"/>
      <c r="X3178" s="141"/>
      <c r="Y3178" s="141"/>
      <c r="Z3178" s="552"/>
      <c r="AA3178" s="552"/>
      <c r="AB3178" s="531"/>
      <c r="AC3178" s="593"/>
      <c r="AD3178" s="923"/>
      <c r="AE3178" s="846"/>
      <c r="AF3178" s="931"/>
      <c r="AG3178" s="923"/>
      <c r="AH3178" s="923"/>
      <c r="AI3178" s="641"/>
      <c r="AJ3178" s="537"/>
      <c r="AK3178" s="537"/>
      <c r="AL3178" s="537"/>
      <c r="AM3178" s="537"/>
      <c r="AN3178" s="537"/>
      <c r="AO3178" s="531"/>
      <c r="AP3178" s="141"/>
      <c r="AQ3178" s="141"/>
      <c r="AR3178" s="552"/>
      <c r="AS3178" s="552"/>
      <c r="AT3178" s="531"/>
      <c r="AU3178" s="593"/>
      <c r="AV3178" s="923"/>
      <c r="AW3178" s="846"/>
      <c r="AX3178" s="115"/>
      <c r="AY3178" s="5"/>
      <c r="AZ3178" s="5"/>
      <c r="BA3178" s="335"/>
      <c r="BC3178" s="5"/>
      <c r="BD3178" s="5"/>
      <c r="BE3178" s="335"/>
      <c r="BG3178" s="826"/>
      <c r="BH3178" s="607"/>
    </row>
    <row r="3179" spans="1:60" ht="12.75" customHeight="1" x14ac:dyDescent="0.25">
      <c r="A3179" s="222"/>
      <c r="C3179" s="116"/>
      <c r="D3179" s="620"/>
      <c r="F3179" s="117"/>
      <c r="G3179" s="694"/>
      <c r="H3179" s="878"/>
      <c r="I3179" s="397"/>
      <c r="J3179" s="380"/>
      <c r="K3179" s="408"/>
      <c r="L3179" s="731"/>
      <c r="M3179" s="732"/>
      <c r="N3179" s="931"/>
      <c r="O3179" s="923"/>
      <c r="P3179" s="923"/>
      <c r="Q3179" s="641"/>
      <c r="R3179" s="537"/>
      <c r="S3179" s="537"/>
      <c r="T3179" s="537"/>
      <c r="U3179" s="537"/>
      <c r="V3179" s="537"/>
      <c r="W3179" s="531"/>
      <c r="X3179" s="141"/>
      <c r="Y3179" s="141"/>
      <c r="Z3179" s="552"/>
      <c r="AA3179" s="552"/>
      <c r="AB3179" s="531"/>
      <c r="AC3179" s="593"/>
      <c r="AD3179" s="923"/>
      <c r="AE3179" s="846"/>
      <c r="AF3179" s="931"/>
      <c r="AG3179" s="923"/>
      <c r="AH3179" s="923"/>
      <c r="AI3179" s="641"/>
      <c r="AJ3179" s="537"/>
      <c r="AK3179" s="537"/>
      <c r="AL3179" s="537"/>
      <c r="AM3179" s="537"/>
      <c r="AN3179" s="537"/>
      <c r="AO3179" s="531"/>
      <c r="AP3179" s="141"/>
      <c r="AQ3179" s="141"/>
      <c r="AR3179" s="552"/>
      <c r="AS3179" s="552"/>
      <c r="AT3179" s="531"/>
      <c r="AU3179" s="593"/>
      <c r="AV3179" s="923"/>
      <c r="AW3179" s="846"/>
      <c r="AX3179" s="115"/>
      <c r="AY3179" s="5"/>
      <c r="AZ3179" s="5"/>
      <c r="BA3179" s="335"/>
      <c r="BC3179" s="5"/>
      <c r="BD3179" s="5"/>
      <c r="BE3179" s="335"/>
      <c r="BG3179" s="826"/>
      <c r="BH3179" s="607"/>
    </row>
    <row r="3180" spans="1:60" ht="35.1" customHeight="1" x14ac:dyDescent="0.25">
      <c r="A3180" s="222" t="s">
        <v>6114</v>
      </c>
      <c r="B3180" s="112" t="s">
        <v>5018</v>
      </c>
      <c r="C3180" s="116" t="s">
        <v>149</v>
      </c>
      <c r="D3180" s="620">
        <v>1000</v>
      </c>
      <c r="E3180" s="278"/>
      <c r="F3180" s="116" t="s">
        <v>6671</v>
      </c>
      <c r="G3180" s="700"/>
      <c r="H3180" s="900">
        <v>122</v>
      </c>
      <c r="I3180" s="580">
        <v>85111000</v>
      </c>
      <c r="J3180" s="689" t="s">
        <v>6916</v>
      </c>
      <c r="K3180" s="411" t="s">
        <v>6917</v>
      </c>
      <c r="L3180" s="733">
        <v>0</v>
      </c>
      <c r="M3180" s="734">
        <v>0</v>
      </c>
      <c r="N3180" s="931"/>
      <c r="O3180" s="530">
        <f t="shared" ref="O3180:O3196" si="4816">IF(N3180&gt;L3180,"0 ",N3180-L3180)</f>
        <v>0</v>
      </c>
      <c r="P3180" s="530">
        <f t="shared" ref="P3180:P3196" si="4817">IF(N3180&lt;L3180,"0 ",N3180-L3180)</f>
        <v>0</v>
      </c>
      <c r="Q3180" s="646"/>
      <c r="R3180" s="536"/>
      <c r="S3180" s="536"/>
      <c r="T3180" s="536"/>
      <c r="U3180" s="536"/>
      <c r="V3180" s="536"/>
      <c r="W3180" s="683" t="str">
        <f>IF(SUM(Q3180:V3180)=X3180,"OK",SUM(Q3180:V3180)-X3180)</f>
        <v>OK</v>
      </c>
      <c r="X3180" s="141"/>
      <c r="Y3180" s="141"/>
      <c r="Z3180" s="552"/>
      <c r="AA3180" s="552"/>
      <c r="AB3180" s="683" t="str">
        <f>IF(SUM(Z3180:AA3180)=AC3180,"OK",SUM(Z3180:AA3180)-AC3180)</f>
        <v>OK</v>
      </c>
      <c r="AC3180" s="593"/>
      <c r="AD3180" s="530">
        <f t="shared" ref="AD3180:AD3196" si="4818">X3180+Y3180+AC3180</f>
        <v>0</v>
      </c>
      <c r="AE3180" s="842">
        <f t="shared" ref="AE3180:AE3196" si="4819">N3180+AD3180</f>
        <v>0</v>
      </c>
      <c r="AF3180" s="931"/>
      <c r="AG3180" s="530">
        <f t="shared" ref="AG3180:AG3196" si="4820">IF(AF3180&gt;M3180,"0 ",AF3180-M3180)</f>
        <v>0</v>
      </c>
      <c r="AH3180" s="530">
        <f t="shared" ref="AH3180:AH3196" si="4821">IF(AF3180&lt;M3180,"0 ",AF3180-M3180)</f>
        <v>0</v>
      </c>
      <c r="AI3180" s="641"/>
      <c r="AJ3180" s="537"/>
      <c r="AK3180" s="537"/>
      <c r="AL3180" s="537"/>
      <c r="AM3180" s="537"/>
      <c r="AN3180" s="537"/>
      <c r="AO3180" s="683" t="str">
        <f>IF(SUM(AI3180:AN3180)=AP3180,"OK",SUM(AI3180:AN3180)-AP3180)</f>
        <v>OK</v>
      </c>
      <c r="AP3180" s="141"/>
      <c r="AQ3180" s="141"/>
      <c r="AR3180" s="552"/>
      <c r="AS3180" s="552"/>
      <c r="AT3180" s="683" t="str">
        <f>IF(SUM(AR3180:AS3180)=AU3180,"OK",SUM(AR3180:AS3180)-AU3180)</f>
        <v>OK</v>
      </c>
      <c r="AU3180" s="593"/>
      <c r="AV3180" s="530">
        <f t="shared" ref="AV3180:AV3196" si="4822">AP3180+AQ3180+AU3180</f>
        <v>0</v>
      </c>
      <c r="AW3180" s="842">
        <f t="shared" ref="AW3180:AW3196" si="4823">AF3180+AV3180</f>
        <v>0</v>
      </c>
      <c r="AX3180" s="115">
        <f t="shared" ref="AX3180:AX3196" si="4824">L3180</f>
        <v>0</v>
      </c>
      <c r="AY3180" s="5">
        <f t="shared" ref="AY3180:AY3196" si="4825">AE3180</f>
        <v>0</v>
      </c>
      <c r="AZ3180" s="7">
        <f>AY3180-AX3180</f>
        <v>0</v>
      </c>
      <c r="BA3180" s="335" t="e">
        <f>AZ3180/AX3180</f>
        <v>#DIV/0!</v>
      </c>
      <c r="BB3180" s="23">
        <f t="shared" ref="BB3180:BB3196" si="4826">M3180</f>
        <v>0</v>
      </c>
      <c r="BC3180" s="5">
        <f>AW3180</f>
        <v>0</v>
      </c>
      <c r="BD3180" s="7">
        <f>BC3180-BB3180</f>
        <v>0</v>
      </c>
      <c r="BE3180" s="335" t="e">
        <f>BD3180/BB3180</f>
        <v>#DIV/0!</v>
      </c>
      <c r="BG3180" s="826" t="str">
        <f t="shared" ref="BG3180:BG3196" si="4827">RIGHT(LEFT(I3180,3),2)&amp;"."&amp;RIGHT(LEFT(I3180,5),2)</f>
        <v>51.11</v>
      </c>
      <c r="BH3180" s="607" t="b">
        <f>COUNTIF('Codes SEC'!$B$2:$B$250,Ministres!BG3180)&gt;0</f>
        <v>1</v>
      </c>
    </row>
    <row r="3181" spans="1:60" ht="35.1" customHeight="1" x14ac:dyDescent="0.25">
      <c r="A3181" s="222" t="s">
        <v>6114</v>
      </c>
      <c r="B3181" s="112" t="s">
        <v>5018</v>
      </c>
      <c r="C3181" s="116" t="s">
        <v>149</v>
      </c>
      <c r="D3181" s="620">
        <v>1000</v>
      </c>
      <c r="E3181" s="278"/>
      <c r="F3181" s="116" t="s">
        <v>5016</v>
      </c>
      <c r="G3181" s="700"/>
      <c r="H3181" s="900">
        <v>122</v>
      </c>
      <c r="I3181" s="580">
        <v>85112000</v>
      </c>
      <c r="J3181" s="689" t="s">
        <v>6708</v>
      </c>
      <c r="K3181" s="411" t="s">
        <v>6709</v>
      </c>
      <c r="L3181" s="733">
        <v>0</v>
      </c>
      <c r="M3181" s="734">
        <v>0</v>
      </c>
      <c r="N3181" s="931"/>
      <c r="O3181" s="530">
        <f t="shared" si="4816"/>
        <v>0</v>
      </c>
      <c r="P3181" s="530">
        <f t="shared" si="4817"/>
        <v>0</v>
      </c>
      <c r="Q3181" s="646"/>
      <c r="R3181" s="536"/>
      <c r="S3181" s="536"/>
      <c r="T3181" s="536"/>
      <c r="U3181" s="536"/>
      <c r="V3181" s="536"/>
      <c r="W3181" s="683" t="str">
        <f t="shared" ref="W3181" si="4828">IF(SUM(Q3181:V3181)=X3181,"OK",SUM(Q3181:V3181)-X3181)</f>
        <v>OK</v>
      </c>
      <c r="X3181" s="141"/>
      <c r="Y3181" s="141"/>
      <c r="Z3181" s="552"/>
      <c r="AA3181" s="552"/>
      <c r="AB3181" s="683" t="str">
        <f t="shared" ref="AB3181" si="4829">IF(SUM(Z3181:AA3181)=AC3181,"OK",SUM(Z3181:AA3181)-AC3181)</f>
        <v>OK</v>
      </c>
      <c r="AC3181" s="593"/>
      <c r="AD3181" s="530">
        <f t="shared" si="4818"/>
        <v>0</v>
      </c>
      <c r="AE3181" s="842">
        <f t="shared" si="4819"/>
        <v>0</v>
      </c>
      <c r="AF3181" s="931"/>
      <c r="AG3181" s="530">
        <f t="shared" si="4820"/>
        <v>0</v>
      </c>
      <c r="AH3181" s="530">
        <f t="shared" si="4821"/>
        <v>0</v>
      </c>
      <c r="AI3181" s="641"/>
      <c r="AJ3181" s="537"/>
      <c r="AK3181" s="537"/>
      <c r="AL3181" s="537"/>
      <c r="AM3181" s="537"/>
      <c r="AN3181" s="537"/>
      <c r="AO3181" s="683" t="str">
        <f t="shared" ref="AO3181" si="4830">IF(SUM(AI3181:AN3181)=AP3181,"OK",SUM(AI3181:AN3181)-AP3181)</f>
        <v>OK</v>
      </c>
      <c r="AP3181" s="141"/>
      <c r="AQ3181" s="141"/>
      <c r="AR3181" s="552"/>
      <c r="AS3181" s="552"/>
      <c r="AT3181" s="683" t="str">
        <f t="shared" ref="AT3181" si="4831">IF(SUM(AR3181:AS3181)=AU3181,"OK",SUM(AR3181:AS3181)-AU3181)</f>
        <v>OK</v>
      </c>
      <c r="AU3181" s="593"/>
      <c r="AV3181" s="530">
        <f t="shared" si="4822"/>
        <v>0</v>
      </c>
      <c r="AW3181" s="842">
        <f t="shared" si="4823"/>
        <v>0</v>
      </c>
      <c r="AX3181" s="115">
        <f t="shared" si="4824"/>
        <v>0</v>
      </c>
      <c r="AY3181" s="5">
        <f t="shared" si="4825"/>
        <v>0</v>
      </c>
      <c r="AZ3181" s="7">
        <f t="shared" ref="AZ3181" si="4832">AY3181-AX3181</f>
        <v>0</v>
      </c>
      <c r="BA3181" s="335" t="e">
        <f t="shared" ref="BA3181" si="4833">AZ3181/AX3181</f>
        <v>#DIV/0!</v>
      </c>
      <c r="BB3181" s="23">
        <f t="shared" si="4826"/>
        <v>0</v>
      </c>
      <c r="BC3181" s="5">
        <f t="shared" ref="BC3181" si="4834">AW3181</f>
        <v>0</v>
      </c>
      <c r="BD3181" s="7">
        <f t="shared" ref="BD3181" si="4835">BC3181-BB3181</f>
        <v>0</v>
      </c>
      <c r="BE3181" s="335" t="e">
        <f t="shared" ref="BE3181" si="4836">BD3181/BB3181</f>
        <v>#DIV/0!</v>
      </c>
      <c r="BG3181" s="826" t="str">
        <f t="shared" si="4827"/>
        <v>51.12</v>
      </c>
      <c r="BH3181" s="607" t="b">
        <f>COUNTIF('Codes SEC'!$B$2:$B$250,Ministres!BG3181)&gt;0</f>
        <v>1</v>
      </c>
    </row>
    <row r="3182" spans="1:60" ht="35.1" customHeight="1" x14ac:dyDescent="0.25">
      <c r="A3182" s="222" t="s">
        <v>6114</v>
      </c>
      <c r="B3182" s="112" t="s">
        <v>5018</v>
      </c>
      <c r="C3182" s="116" t="s">
        <v>149</v>
      </c>
      <c r="D3182" s="620">
        <v>1000</v>
      </c>
      <c r="E3182" s="278"/>
      <c r="F3182" s="116" t="s">
        <v>6671</v>
      </c>
      <c r="G3182" s="700"/>
      <c r="H3182" s="900">
        <v>122</v>
      </c>
      <c r="I3182" s="580">
        <v>85112000</v>
      </c>
      <c r="J3182" s="689" t="s">
        <v>6956</v>
      </c>
      <c r="K3182" s="411" t="s">
        <v>6957</v>
      </c>
      <c r="L3182" s="733">
        <v>0</v>
      </c>
      <c r="M3182" s="734">
        <v>0</v>
      </c>
      <c r="N3182" s="931"/>
      <c r="O3182" s="530">
        <f t="shared" si="4816"/>
        <v>0</v>
      </c>
      <c r="P3182" s="530">
        <f t="shared" si="4817"/>
        <v>0</v>
      </c>
      <c r="Q3182" s="646"/>
      <c r="R3182" s="536"/>
      <c r="S3182" s="536"/>
      <c r="T3182" s="536"/>
      <c r="U3182" s="536"/>
      <c r="V3182" s="536"/>
      <c r="W3182" s="683" t="str">
        <f t="shared" ref="W3182:W3190" si="4837">IF(SUM(Q3182:V3182)=X3182,"OK",SUM(Q3182:V3182)-X3182)</f>
        <v>OK</v>
      </c>
      <c r="X3182" s="141"/>
      <c r="Y3182" s="141"/>
      <c r="Z3182" s="552"/>
      <c r="AA3182" s="552"/>
      <c r="AB3182" s="683" t="str">
        <f t="shared" ref="AB3182:AB3190" si="4838">IF(SUM(Z3182:AA3182)=AC3182,"OK",SUM(Z3182:AA3182)-AC3182)</f>
        <v>OK</v>
      </c>
      <c r="AC3182" s="593"/>
      <c r="AD3182" s="530">
        <f t="shared" si="4818"/>
        <v>0</v>
      </c>
      <c r="AE3182" s="842">
        <f t="shared" si="4819"/>
        <v>0</v>
      </c>
      <c r="AF3182" s="931"/>
      <c r="AG3182" s="530">
        <f t="shared" si="4820"/>
        <v>0</v>
      </c>
      <c r="AH3182" s="530">
        <f t="shared" si="4821"/>
        <v>0</v>
      </c>
      <c r="AI3182" s="641"/>
      <c r="AJ3182" s="537"/>
      <c r="AK3182" s="537"/>
      <c r="AL3182" s="537"/>
      <c r="AM3182" s="537"/>
      <c r="AN3182" s="537"/>
      <c r="AO3182" s="683" t="str">
        <f t="shared" ref="AO3182:AO3190" si="4839">IF(SUM(AI3182:AN3182)=AP3182,"OK",SUM(AI3182:AN3182)-AP3182)</f>
        <v>OK</v>
      </c>
      <c r="AP3182" s="141"/>
      <c r="AQ3182" s="141"/>
      <c r="AR3182" s="552"/>
      <c r="AS3182" s="552"/>
      <c r="AT3182" s="683" t="str">
        <f t="shared" ref="AT3182:AT3190" si="4840">IF(SUM(AR3182:AS3182)=AU3182,"OK",SUM(AR3182:AS3182)-AU3182)</f>
        <v>OK</v>
      </c>
      <c r="AU3182" s="593"/>
      <c r="AV3182" s="530">
        <f t="shared" si="4822"/>
        <v>0</v>
      </c>
      <c r="AW3182" s="842">
        <f t="shared" si="4823"/>
        <v>0</v>
      </c>
      <c r="AX3182" s="115">
        <f t="shared" si="4824"/>
        <v>0</v>
      </c>
      <c r="AY3182" s="5">
        <f t="shared" si="4825"/>
        <v>0</v>
      </c>
      <c r="AZ3182" s="7">
        <f t="shared" ref="AZ3182:AZ3190" si="4841">AY3182-AX3182</f>
        <v>0</v>
      </c>
      <c r="BA3182" s="335" t="e">
        <f t="shared" ref="BA3182:BA3190" si="4842">AZ3182/AX3182</f>
        <v>#DIV/0!</v>
      </c>
      <c r="BB3182" s="23">
        <f t="shared" si="4826"/>
        <v>0</v>
      </c>
      <c r="BC3182" s="5">
        <f t="shared" ref="BC3182:BC3190" si="4843">AW3182</f>
        <v>0</v>
      </c>
      <c r="BD3182" s="7">
        <f t="shared" ref="BD3182:BD3190" si="4844">BC3182-BB3182</f>
        <v>0</v>
      </c>
      <c r="BE3182" s="335" t="e">
        <f t="shared" ref="BE3182:BE3190" si="4845">BD3182/BB3182</f>
        <v>#DIV/0!</v>
      </c>
      <c r="BG3182" s="826" t="str">
        <f t="shared" si="4827"/>
        <v>51.12</v>
      </c>
      <c r="BH3182" s="607" t="b">
        <f>COUNTIF('Codes SEC'!$B$2:$B$250,Ministres!BG3182)&gt;0</f>
        <v>1</v>
      </c>
    </row>
    <row r="3183" spans="1:60" ht="35.1" customHeight="1" x14ac:dyDescent="0.25">
      <c r="A3183" s="222" t="s">
        <v>6114</v>
      </c>
      <c r="B3183" s="112" t="s">
        <v>5018</v>
      </c>
      <c r="C3183" s="116" t="s">
        <v>149</v>
      </c>
      <c r="D3183" s="620">
        <v>1000</v>
      </c>
      <c r="E3183" s="278"/>
      <c r="F3183" s="116" t="s">
        <v>6671</v>
      </c>
      <c r="G3183" s="700"/>
      <c r="H3183" s="900">
        <v>122</v>
      </c>
      <c r="I3183" s="580">
        <v>85210000</v>
      </c>
      <c r="J3183" s="689" t="s">
        <v>6818</v>
      </c>
      <c r="K3183" s="411" t="s">
        <v>6819</v>
      </c>
      <c r="L3183" s="733">
        <v>0</v>
      </c>
      <c r="M3183" s="734">
        <v>0</v>
      </c>
      <c r="N3183" s="931"/>
      <c r="O3183" s="530">
        <f t="shared" si="4816"/>
        <v>0</v>
      </c>
      <c r="P3183" s="530">
        <f t="shared" si="4817"/>
        <v>0</v>
      </c>
      <c r="Q3183" s="646"/>
      <c r="R3183" s="536"/>
      <c r="S3183" s="536"/>
      <c r="T3183" s="536"/>
      <c r="U3183" s="536"/>
      <c r="V3183" s="536"/>
      <c r="W3183" s="683" t="str">
        <f t="shared" si="4837"/>
        <v>OK</v>
      </c>
      <c r="X3183" s="141"/>
      <c r="Y3183" s="141"/>
      <c r="Z3183" s="552"/>
      <c r="AA3183" s="552"/>
      <c r="AB3183" s="683" t="str">
        <f t="shared" si="4838"/>
        <v>OK</v>
      </c>
      <c r="AC3183" s="593"/>
      <c r="AD3183" s="530">
        <f t="shared" si="4818"/>
        <v>0</v>
      </c>
      <c r="AE3183" s="842">
        <f t="shared" si="4819"/>
        <v>0</v>
      </c>
      <c r="AF3183" s="931"/>
      <c r="AG3183" s="530">
        <f t="shared" si="4820"/>
        <v>0</v>
      </c>
      <c r="AH3183" s="530">
        <f t="shared" si="4821"/>
        <v>0</v>
      </c>
      <c r="AI3183" s="641"/>
      <c r="AJ3183" s="537"/>
      <c r="AK3183" s="537"/>
      <c r="AL3183" s="537"/>
      <c r="AM3183" s="537"/>
      <c r="AN3183" s="537"/>
      <c r="AO3183" s="683" t="str">
        <f t="shared" si="4839"/>
        <v>OK</v>
      </c>
      <c r="AP3183" s="141"/>
      <c r="AQ3183" s="141"/>
      <c r="AR3183" s="552"/>
      <c r="AS3183" s="552"/>
      <c r="AT3183" s="683" t="str">
        <f t="shared" si="4840"/>
        <v>OK</v>
      </c>
      <c r="AU3183" s="593"/>
      <c r="AV3183" s="530">
        <f t="shared" si="4822"/>
        <v>0</v>
      </c>
      <c r="AW3183" s="842">
        <f t="shared" si="4823"/>
        <v>0</v>
      </c>
      <c r="AX3183" s="115">
        <f t="shared" si="4824"/>
        <v>0</v>
      </c>
      <c r="AY3183" s="5">
        <f t="shared" si="4825"/>
        <v>0</v>
      </c>
      <c r="AZ3183" s="7">
        <f t="shared" si="4841"/>
        <v>0</v>
      </c>
      <c r="BA3183" s="335" t="e">
        <f t="shared" si="4842"/>
        <v>#DIV/0!</v>
      </c>
      <c r="BB3183" s="23">
        <f t="shared" si="4826"/>
        <v>0</v>
      </c>
      <c r="BC3183" s="5">
        <f t="shared" si="4843"/>
        <v>0</v>
      </c>
      <c r="BD3183" s="7">
        <f t="shared" si="4844"/>
        <v>0</v>
      </c>
      <c r="BE3183" s="335" t="e">
        <f t="shared" si="4845"/>
        <v>#DIV/0!</v>
      </c>
      <c r="BG3183" s="826" t="str">
        <f t="shared" si="4827"/>
        <v>52.10</v>
      </c>
      <c r="BH3183" s="607" t="b">
        <f>COUNTIF('Codes SEC'!$B$2:$B$250,Ministres!BG3183)&gt;0</f>
        <v>1</v>
      </c>
    </row>
    <row r="3184" spans="1:60" ht="35.1" customHeight="1" x14ac:dyDescent="0.25">
      <c r="A3184" s="222" t="s">
        <v>6114</v>
      </c>
      <c r="B3184" s="112" t="s">
        <v>5018</v>
      </c>
      <c r="C3184" s="116" t="s">
        <v>149</v>
      </c>
      <c r="D3184" s="620">
        <v>1000</v>
      </c>
      <c r="E3184" s="278"/>
      <c r="F3184" s="116" t="s">
        <v>5016</v>
      </c>
      <c r="G3184" s="700"/>
      <c r="H3184" s="900">
        <v>122</v>
      </c>
      <c r="I3184" s="580">
        <v>85210000</v>
      </c>
      <c r="J3184" s="689" t="s">
        <v>6968</v>
      </c>
      <c r="K3184" s="411" t="s">
        <v>6969</v>
      </c>
      <c r="L3184" s="733">
        <v>0</v>
      </c>
      <c r="M3184" s="734">
        <v>0</v>
      </c>
      <c r="N3184" s="931"/>
      <c r="O3184" s="530">
        <f t="shared" si="4816"/>
        <v>0</v>
      </c>
      <c r="P3184" s="530">
        <f t="shared" si="4817"/>
        <v>0</v>
      </c>
      <c r="Q3184" s="646"/>
      <c r="R3184" s="536"/>
      <c r="S3184" s="536"/>
      <c r="T3184" s="536"/>
      <c r="U3184" s="536"/>
      <c r="V3184" s="536"/>
      <c r="W3184" s="683" t="str">
        <f t="shared" si="4837"/>
        <v>OK</v>
      </c>
      <c r="X3184" s="141"/>
      <c r="Y3184" s="141"/>
      <c r="Z3184" s="552"/>
      <c r="AA3184" s="552"/>
      <c r="AB3184" s="683" t="str">
        <f t="shared" si="4838"/>
        <v>OK</v>
      </c>
      <c r="AC3184" s="593"/>
      <c r="AD3184" s="530">
        <f t="shared" si="4818"/>
        <v>0</v>
      </c>
      <c r="AE3184" s="842">
        <f t="shared" si="4819"/>
        <v>0</v>
      </c>
      <c r="AF3184" s="931"/>
      <c r="AG3184" s="530">
        <f t="shared" si="4820"/>
        <v>0</v>
      </c>
      <c r="AH3184" s="530">
        <f t="shared" si="4821"/>
        <v>0</v>
      </c>
      <c r="AI3184" s="641"/>
      <c r="AJ3184" s="537"/>
      <c r="AK3184" s="537"/>
      <c r="AL3184" s="537"/>
      <c r="AM3184" s="537"/>
      <c r="AN3184" s="537"/>
      <c r="AO3184" s="683" t="str">
        <f t="shared" si="4839"/>
        <v>OK</v>
      </c>
      <c r="AP3184" s="141"/>
      <c r="AQ3184" s="141"/>
      <c r="AR3184" s="552"/>
      <c r="AS3184" s="552"/>
      <c r="AT3184" s="683" t="str">
        <f t="shared" si="4840"/>
        <v>OK</v>
      </c>
      <c r="AU3184" s="593"/>
      <c r="AV3184" s="530">
        <f t="shared" si="4822"/>
        <v>0</v>
      </c>
      <c r="AW3184" s="842">
        <f t="shared" si="4823"/>
        <v>0</v>
      </c>
      <c r="AX3184" s="115">
        <f t="shared" si="4824"/>
        <v>0</v>
      </c>
      <c r="AY3184" s="5">
        <f t="shared" si="4825"/>
        <v>0</v>
      </c>
      <c r="AZ3184" s="7">
        <f t="shared" si="4841"/>
        <v>0</v>
      </c>
      <c r="BA3184" s="335" t="e">
        <f t="shared" si="4842"/>
        <v>#DIV/0!</v>
      </c>
      <c r="BB3184" s="23">
        <f t="shared" si="4826"/>
        <v>0</v>
      </c>
      <c r="BC3184" s="5">
        <f t="shared" si="4843"/>
        <v>0</v>
      </c>
      <c r="BD3184" s="7">
        <f t="shared" si="4844"/>
        <v>0</v>
      </c>
      <c r="BE3184" s="335" t="e">
        <f t="shared" si="4845"/>
        <v>#DIV/0!</v>
      </c>
      <c r="BG3184" s="826" t="str">
        <f t="shared" si="4827"/>
        <v>52.10</v>
      </c>
      <c r="BH3184" s="607" t="b">
        <f>COUNTIF('Codes SEC'!$B$2:$B$250,Ministres!BG3184)&gt;0</f>
        <v>1</v>
      </c>
    </row>
    <row r="3185" spans="1:60" ht="35.1" customHeight="1" x14ac:dyDescent="0.25">
      <c r="A3185" s="222" t="s">
        <v>6114</v>
      </c>
      <c r="B3185" s="112" t="s">
        <v>5018</v>
      </c>
      <c r="C3185" s="116" t="s">
        <v>149</v>
      </c>
      <c r="D3185" s="620">
        <v>1000</v>
      </c>
      <c r="E3185" s="278"/>
      <c r="F3185" s="116" t="s">
        <v>6671</v>
      </c>
      <c r="G3185" s="700"/>
      <c r="H3185" s="900">
        <v>122</v>
      </c>
      <c r="I3185" s="580">
        <v>86141000</v>
      </c>
      <c r="J3185" s="689" t="s">
        <v>6744</v>
      </c>
      <c r="K3185" s="411" t="s">
        <v>6745</v>
      </c>
      <c r="L3185" s="733">
        <v>0</v>
      </c>
      <c r="M3185" s="734">
        <v>0</v>
      </c>
      <c r="N3185" s="931"/>
      <c r="O3185" s="530">
        <f t="shared" si="4816"/>
        <v>0</v>
      </c>
      <c r="P3185" s="530">
        <f t="shared" si="4817"/>
        <v>0</v>
      </c>
      <c r="Q3185" s="646"/>
      <c r="R3185" s="536"/>
      <c r="S3185" s="536"/>
      <c r="T3185" s="536"/>
      <c r="U3185" s="536"/>
      <c r="V3185" s="536"/>
      <c r="W3185" s="683" t="str">
        <f t="shared" si="4837"/>
        <v>OK</v>
      </c>
      <c r="X3185" s="141"/>
      <c r="Y3185" s="141"/>
      <c r="Z3185" s="552"/>
      <c r="AA3185" s="552"/>
      <c r="AB3185" s="683" t="str">
        <f t="shared" si="4838"/>
        <v>OK</v>
      </c>
      <c r="AC3185" s="593"/>
      <c r="AD3185" s="530">
        <f t="shared" si="4818"/>
        <v>0</v>
      </c>
      <c r="AE3185" s="842">
        <f t="shared" si="4819"/>
        <v>0</v>
      </c>
      <c r="AF3185" s="931"/>
      <c r="AG3185" s="530">
        <f t="shared" si="4820"/>
        <v>0</v>
      </c>
      <c r="AH3185" s="530">
        <f t="shared" si="4821"/>
        <v>0</v>
      </c>
      <c r="AI3185" s="641"/>
      <c r="AJ3185" s="537"/>
      <c r="AK3185" s="537"/>
      <c r="AL3185" s="537"/>
      <c r="AM3185" s="537"/>
      <c r="AN3185" s="537"/>
      <c r="AO3185" s="683" t="str">
        <f t="shared" si="4839"/>
        <v>OK</v>
      </c>
      <c r="AP3185" s="141"/>
      <c r="AQ3185" s="141"/>
      <c r="AR3185" s="552"/>
      <c r="AS3185" s="552"/>
      <c r="AT3185" s="683" t="str">
        <f t="shared" si="4840"/>
        <v>OK</v>
      </c>
      <c r="AU3185" s="593"/>
      <c r="AV3185" s="530">
        <f t="shared" si="4822"/>
        <v>0</v>
      </c>
      <c r="AW3185" s="842">
        <f t="shared" si="4823"/>
        <v>0</v>
      </c>
      <c r="AX3185" s="115">
        <f t="shared" si="4824"/>
        <v>0</v>
      </c>
      <c r="AY3185" s="5">
        <f t="shared" si="4825"/>
        <v>0</v>
      </c>
      <c r="AZ3185" s="7">
        <f t="shared" si="4841"/>
        <v>0</v>
      </c>
      <c r="BA3185" s="335" t="e">
        <f t="shared" si="4842"/>
        <v>#DIV/0!</v>
      </c>
      <c r="BB3185" s="23">
        <f t="shared" si="4826"/>
        <v>0</v>
      </c>
      <c r="BC3185" s="5">
        <f t="shared" si="4843"/>
        <v>0</v>
      </c>
      <c r="BD3185" s="7">
        <f t="shared" si="4844"/>
        <v>0</v>
      </c>
      <c r="BE3185" s="335" t="e">
        <f t="shared" si="4845"/>
        <v>#DIV/0!</v>
      </c>
      <c r="BG3185" s="826" t="str">
        <f t="shared" si="4827"/>
        <v>61.41</v>
      </c>
      <c r="BH3185" s="607" t="b">
        <f>COUNTIF('Codes SEC'!$B$2:$B$250,Ministres!BG3185)&gt;0</f>
        <v>1</v>
      </c>
    </row>
    <row r="3186" spans="1:60" ht="35.1" customHeight="1" x14ac:dyDescent="0.25">
      <c r="A3186" s="222" t="s">
        <v>6114</v>
      </c>
      <c r="B3186" s="112" t="s">
        <v>5018</v>
      </c>
      <c r="C3186" s="116" t="s">
        <v>149</v>
      </c>
      <c r="D3186" s="620">
        <v>1000</v>
      </c>
      <c r="E3186" s="278"/>
      <c r="F3186" s="116" t="s">
        <v>5016</v>
      </c>
      <c r="G3186" s="700"/>
      <c r="H3186" s="900">
        <v>122</v>
      </c>
      <c r="I3186" s="580">
        <v>86321000</v>
      </c>
      <c r="J3186" s="689" t="s">
        <v>6778</v>
      </c>
      <c r="K3186" s="411" t="s">
        <v>6779</v>
      </c>
      <c r="L3186" s="733">
        <v>0</v>
      </c>
      <c r="M3186" s="734">
        <v>0</v>
      </c>
      <c r="N3186" s="931"/>
      <c r="O3186" s="530">
        <f t="shared" si="4816"/>
        <v>0</v>
      </c>
      <c r="P3186" s="530">
        <f t="shared" si="4817"/>
        <v>0</v>
      </c>
      <c r="Q3186" s="646"/>
      <c r="R3186" s="536"/>
      <c r="S3186" s="536"/>
      <c r="T3186" s="536"/>
      <c r="U3186" s="536"/>
      <c r="V3186" s="536"/>
      <c r="W3186" s="683" t="str">
        <f t="shared" si="4837"/>
        <v>OK</v>
      </c>
      <c r="X3186" s="141"/>
      <c r="Y3186" s="141"/>
      <c r="Z3186" s="552"/>
      <c r="AA3186" s="552"/>
      <c r="AB3186" s="683" t="str">
        <f t="shared" si="4838"/>
        <v>OK</v>
      </c>
      <c r="AC3186" s="593"/>
      <c r="AD3186" s="530">
        <f t="shared" si="4818"/>
        <v>0</v>
      </c>
      <c r="AE3186" s="842">
        <f t="shared" si="4819"/>
        <v>0</v>
      </c>
      <c r="AF3186" s="931"/>
      <c r="AG3186" s="530">
        <f t="shared" si="4820"/>
        <v>0</v>
      </c>
      <c r="AH3186" s="530">
        <f t="shared" si="4821"/>
        <v>0</v>
      </c>
      <c r="AI3186" s="641"/>
      <c r="AJ3186" s="537"/>
      <c r="AK3186" s="537"/>
      <c r="AL3186" s="537"/>
      <c r="AM3186" s="537"/>
      <c r="AN3186" s="537"/>
      <c r="AO3186" s="683" t="str">
        <f t="shared" si="4839"/>
        <v>OK</v>
      </c>
      <c r="AP3186" s="141"/>
      <c r="AQ3186" s="141"/>
      <c r="AR3186" s="552"/>
      <c r="AS3186" s="552"/>
      <c r="AT3186" s="683" t="str">
        <f t="shared" si="4840"/>
        <v>OK</v>
      </c>
      <c r="AU3186" s="593"/>
      <c r="AV3186" s="530">
        <f t="shared" si="4822"/>
        <v>0</v>
      </c>
      <c r="AW3186" s="842">
        <f t="shared" si="4823"/>
        <v>0</v>
      </c>
      <c r="AX3186" s="115">
        <f t="shared" si="4824"/>
        <v>0</v>
      </c>
      <c r="AY3186" s="5">
        <f t="shared" si="4825"/>
        <v>0</v>
      </c>
      <c r="AZ3186" s="7">
        <f t="shared" si="4841"/>
        <v>0</v>
      </c>
      <c r="BA3186" s="335" t="e">
        <f t="shared" si="4842"/>
        <v>#DIV/0!</v>
      </c>
      <c r="BB3186" s="23">
        <f t="shared" si="4826"/>
        <v>0</v>
      </c>
      <c r="BC3186" s="5">
        <f t="shared" si="4843"/>
        <v>0</v>
      </c>
      <c r="BD3186" s="7">
        <f t="shared" si="4844"/>
        <v>0</v>
      </c>
      <c r="BE3186" s="335" t="e">
        <f t="shared" si="4845"/>
        <v>#DIV/0!</v>
      </c>
      <c r="BG3186" s="826" t="str">
        <f t="shared" si="4827"/>
        <v>63.21</v>
      </c>
      <c r="BH3186" s="607" t="b">
        <f>COUNTIF('Codes SEC'!$B$2:$B$250,Ministres!BG3186)&gt;0</f>
        <v>1</v>
      </c>
    </row>
    <row r="3187" spans="1:60" ht="35.1" customHeight="1" x14ac:dyDescent="0.25">
      <c r="A3187" s="222" t="s">
        <v>6114</v>
      </c>
      <c r="B3187" s="112" t="s">
        <v>5018</v>
      </c>
      <c r="C3187" s="116" t="s">
        <v>149</v>
      </c>
      <c r="D3187" s="620">
        <v>1000</v>
      </c>
      <c r="E3187" s="278"/>
      <c r="F3187" s="116" t="s">
        <v>6671</v>
      </c>
      <c r="G3187" s="700"/>
      <c r="H3187" s="900">
        <v>122</v>
      </c>
      <c r="I3187" s="580">
        <v>86322000</v>
      </c>
      <c r="J3187" s="689" t="s">
        <v>6688</v>
      </c>
      <c r="K3187" s="411" t="s">
        <v>6689</v>
      </c>
      <c r="L3187" s="733">
        <v>0</v>
      </c>
      <c r="M3187" s="734">
        <v>0</v>
      </c>
      <c r="N3187" s="931"/>
      <c r="O3187" s="530">
        <f t="shared" si="4816"/>
        <v>0</v>
      </c>
      <c r="P3187" s="530">
        <f t="shared" si="4817"/>
        <v>0</v>
      </c>
      <c r="Q3187" s="646"/>
      <c r="R3187" s="536"/>
      <c r="S3187" s="536"/>
      <c r="T3187" s="536"/>
      <c r="U3187" s="536"/>
      <c r="V3187" s="536"/>
      <c r="W3187" s="683" t="str">
        <f t="shared" si="4837"/>
        <v>OK</v>
      </c>
      <c r="X3187" s="141"/>
      <c r="Y3187" s="141"/>
      <c r="Z3187" s="552"/>
      <c r="AA3187" s="552"/>
      <c r="AB3187" s="683" t="str">
        <f t="shared" si="4838"/>
        <v>OK</v>
      </c>
      <c r="AC3187" s="593"/>
      <c r="AD3187" s="530">
        <f t="shared" si="4818"/>
        <v>0</v>
      </c>
      <c r="AE3187" s="842">
        <f t="shared" si="4819"/>
        <v>0</v>
      </c>
      <c r="AF3187" s="931"/>
      <c r="AG3187" s="530">
        <f t="shared" si="4820"/>
        <v>0</v>
      </c>
      <c r="AH3187" s="530">
        <f t="shared" si="4821"/>
        <v>0</v>
      </c>
      <c r="AI3187" s="641"/>
      <c r="AJ3187" s="537"/>
      <c r="AK3187" s="537"/>
      <c r="AL3187" s="537"/>
      <c r="AM3187" s="537"/>
      <c r="AN3187" s="537"/>
      <c r="AO3187" s="683" t="str">
        <f t="shared" si="4839"/>
        <v>OK</v>
      </c>
      <c r="AP3187" s="141"/>
      <c r="AQ3187" s="141"/>
      <c r="AR3187" s="552"/>
      <c r="AS3187" s="552"/>
      <c r="AT3187" s="683" t="str">
        <f t="shared" si="4840"/>
        <v>OK</v>
      </c>
      <c r="AU3187" s="593"/>
      <c r="AV3187" s="530">
        <f t="shared" si="4822"/>
        <v>0</v>
      </c>
      <c r="AW3187" s="842">
        <f t="shared" si="4823"/>
        <v>0</v>
      </c>
      <c r="AX3187" s="115">
        <f t="shared" si="4824"/>
        <v>0</v>
      </c>
      <c r="AY3187" s="5">
        <f t="shared" si="4825"/>
        <v>0</v>
      </c>
      <c r="AZ3187" s="7">
        <f t="shared" si="4841"/>
        <v>0</v>
      </c>
      <c r="BA3187" s="335" t="e">
        <f t="shared" si="4842"/>
        <v>#DIV/0!</v>
      </c>
      <c r="BB3187" s="23">
        <f t="shared" si="4826"/>
        <v>0</v>
      </c>
      <c r="BC3187" s="5">
        <f t="shared" si="4843"/>
        <v>0</v>
      </c>
      <c r="BD3187" s="7">
        <f t="shared" si="4844"/>
        <v>0</v>
      </c>
      <c r="BE3187" s="335" t="e">
        <f t="shared" si="4845"/>
        <v>#DIV/0!</v>
      </c>
      <c r="BG3187" s="826" t="str">
        <f t="shared" si="4827"/>
        <v>63.22</v>
      </c>
      <c r="BH3187" s="607" t="b">
        <f>COUNTIF('Codes SEC'!$B$2:$B$250,Ministres!BG3187)&gt;0</f>
        <v>1</v>
      </c>
    </row>
    <row r="3188" spans="1:60" ht="35.1" customHeight="1" x14ac:dyDescent="0.25">
      <c r="A3188" s="222" t="s">
        <v>6114</v>
      </c>
      <c r="B3188" s="112" t="s">
        <v>5018</v>
      </c>
      <c r="C3188" s="116" t="s">
        <v>149</v>
      </c>
      <c r="D3188" s="620">
        <v>1000</v>
      </c>
      <c r="E3188" s="278"/>
      <c r="F3188" s="116" t="s">
        <v>5016</v>
      </c>
      <c r="G3188" s="700"/>
      <c r="H3188" s="900">
        <v>122</v>
      </c>
      <c r="I3188" s="580">
        <v>86322000</v>
      </c>
      <c r="J3188" s="689" t="s">
        <v>6704</v>
      </c>
      <c r="K3188" s="411" t="s">
        <v>6705</v>
      </c>
      <c r="L3188" s="733">
        <v>0</v>
      </c>
      <c r="M3188" s="734">
        <v>0</v>
      </c>
      <c r="N3188" s="931"/>
      <c r="O3188" s="530">
        <f t="shared" si="4816"/>
        <v>0</v>
      </c>
      <c r="P3188" s="530">
        <f t="shared" si="4817"/>
        <v>0</v>
      </c>
      <c r="Q3188" s="646"/>
      <c r="R3188" s="536"/>
      <c r="S3188" s="536"/>
      <c r="T3188" s="536"/>
      <c r="U3188" s="536"/>
      <c r="V3188" s="536"/>
      <c r="W3188" s="683" t="str">
        <f t="shared" si="4837"/>
        <v>OK</v>
      </c>
      <c r="X3188" s="141"/>
      <c r="Y3188" s="141"/>
      <c r="Z3188" s="552"/>
      <c r="AA3188" s="552"/>
      <c r="AB3188" s="683" t="str">
        <f t="shared" si="4838"/>
        <v>OK</v>
      </c>
      <c r="AC3188" s="593"/>
      <c r="AD3188" s="530">
        <f t="shared" si="4818"/>
        <v>0</v>
      </c>
      <c r="AE3188" s="842">
        <f t="shared" si="4819"/>
        <v>0</v>
      </c>
      <c r="AF3188" s="931"/>
      <c r="AG3188" s="530">
        <f t="shared" si="4820"/>
        <v>0</v>
      </c>
      <c r="AH3188" s="530">
        <f t="shared" si="4821"/>
        <v>0</v>
      </c>
      <c r="AI3188" s="641"/>
      <c r="AJ3188" s="537"/>
      <c r="AK3188" s="537"/>
      <c r="AL3188" s="537"/>
      <c r="AM3188" s="537"/>
      <c r="AN3188" s="537"/>
      <c r="AO3188" s="683" t="str">
        <f t="shared" si="4839"/>
        <v>OK</v>
      </c>
      <c r="AP3188" s="141"/>
      <c r="AQ3188" s="141"/>
      <c r="AR3188" s="552"/>
      <c r="AS3188" s="552"/>
      <c r="AT3188" s="683" t="str">
        <f t="shared" si="4840"/>
        <v>OK</v>
      </c>
      <c r="AU3188" s="593"/>
      <c r="AV3188" s="530">
        <f t="shared" si="4822"/>
        <v>0</v>
      </c>
      <c r="AW3188" s="842">
        <f t="shared" si="4823"/>
        <v>0</v>
      </c>
      <c r="AX3188" s="115">
        <f t="shared" si="4824"/>
        <v>0</v>
      </c>
      <c r="AY3188" s="5">
        <f t="shared" si="4825"/>
        <v>0</v>
      </c>
      <c r="AZ3188" s="7">
        <f t="shared" si="4841"/>
        <v>0</v>
      </c>
      <c r="BA3188" s="335" t="e">
        <f t="shared" si="4842"/>
        <v>#DIV/0!</v>
      </c>
      <c r="BB3188" s="23">
        <f t="shared" si="4826"/>
        <v>0</v>
      </c>
      <c r="BC3188" s="5">
        <f t="shared" si="4843"/>
        <v>0</v>
      </c>
      <c r="BD3188" s="7">
        <f t="shared" si="4844"/>
        <v>0</v>
      </c>
      <c r="BE3188" s="335" t="e">
        <f t="shared" si="4845"/>
        <v>#DIV/0!</v>
      </c>
      <c r="BG3188" s="826" t="str">
        <f t="shared" si="4827"/>
        <v>63.22</v>
      </c>
      <c r="BH3188" s="607" t="b">
        <f>COUNTIF('Codes SEC'!$B$2:$B$250,Ministres!BG3188)&gt;0</f>
        <v>1</v>
      </c>
    </row>
    <row r="3189" spans="1:60" ht="35.1" customHeight="1" x14ac:dyDescent="0.25">
      <c r="A3189" s="222" t="s">
        <v>6114</v>
      </c>
      <c r="B3189" s="112" t="s">
        <v>5018</v>
      </c>
      <c r="C3189" s="116" t="s">
        <v>149</v>
      </c>
      <c r="D3189" s="620">
        <v>1000</v>
      </c>
      <c r="E3189" s="278"/>
      <c r="F3189" s="116" t="s">
        <v>6671</v>
      </c>
      <c r="G3189" s="700"/>
      <c r="H3189" s="900">
        <v>122</v>
      </c>
      <c r="I3189" s="580">
        <v>86352000</v>
      </c>
      <c r="J3189" s="689" t="s">
        <v>6698</v>
      </c>
      <c r="K3189" s="411" t="s">
        <v>6699</v>
      </c>
      <c r="L3189" s="733">
        <v>0</v>
      </c>
      <c r="M3189" s="734">
        <v>0</v>
      </c>
      <c r="N3189" s="931"/>
      <c r="O3189" s="530">
        <f t="shared" si="4816"/>
        <v>0</v>
      </c>
      <c r="P3189" s="530">
        <f t="shared" si="4817"/>
        <v>0</v>
      </c>
      <c r="Q3189" s="646"/>
      <c r="R3189" s="536"/>
      <c r="S3189" s="536"/>
      <c r="T3189" s="536"/>
      <c r="U3189" s="536"/>
      <c r="V3189" s="536"/>
      <c r="W3189" s="683" t="str">
        <f t="shared" si="4837"/>
        <v>OK</v>
      </c>
      <c r="X3189" s="141"/>
      <c r="Y3189" s="141"/>
      <c r="Z3189" s="552"/>
      <c r="AA3189" s="552"/>
      <c r="AB3189" s="683" t="str">
        <f t="shared" si="4838"/>
        <v>OK</v>
      </c>
      <c r="AC3189" s="593"/>
      <c r="AD3189" s="530">
        <f t="shared" si="4818"/>
        <v>0</v>
      </c>
      <c r="AE3189" s="842">
        <f t="shared" si="4819"/>
        <v>0</v>
      </c>
      <c r="AF3189" s="931"/>
      <c r="AG3189" s="530">
        <f t="shared" si="4820"/>
        <v>0</v>
      </c>
      <c r="AH3189" s="530">
        <f t="shared" si="4821"/>
        <v>0</v>
      </c>
      <c r="AI3189" s="641"/>
      <c r="AJ3189" s="537"/>
      <c r="AK3189" s="537"/>
      <c r="AL3189" s="537"/>
      <c r="AM3189" s="537"/>
      <c r="AN3189" s="537"/>
      <c r="AO3189" s="683" t="str">
        <f t="shared" si="4839"/>
        <v>OK</v>
      </c>
      <c r="AP3189" s="141"/>
      <c r="AQ3189" s="141"/>
      <c r="AR3189" s="552"/>
      <c r="AS3189" s="552"/>
      <c r="AT3189" s="683" t="str">
        <f t="shared" si="4840"/>
        <v>OK</v>
      </c>
      <c r="AU3189" s="593"/>
      <c r="AV3189" s="530">
        <f t="shared" si="4822"/>
        <v>0</v>
      </c>
      <c r="AW3189" s="842">
        <f t="shared" si="4823"/>
        <v>0</v>
      </c>
      <c r="AX3189" s="115">
        <f t="shared" si="4824"/>
        <v>0</v>
      </c>
      <c r="AY3189" s="5">
        <f t="shared" si="4825"/>
        <v>0</v>
      </c>
      <c r="AZ3189" s="7">
        <f t="shared" si="4841"/>
        <v>0</v>
      </c>
      <c r="BA3189" s="335" t="e">
        <f t="shared" si="4842"/>
        <v>#DIV/0!</v>
      </c>
      <c r="BB3189" s="23">
        <f t="shared" si="4826"/>
        <v>0</v>
      </c>
      <c r="BC3189" s="5">
        <f t="shared" si="4843"/>
        <v>0</v>
      </c>
      <c r="BD3189" s="7">
        <f t="shared" si="4844"/>
        <v>0</v>
      </c>
      <c r="BE3189" s="335" t="e">
        <f t="shared" si="4845"/>
        <v>#DIV/0!</v>
      </c>
      <c r="BG3189" s="826" t="str">
        <f t="shared" si="4827"/>
        <v>63.52</v>
      </c>
      <c r="BH3189" s="607" t="b">
        <f>COUNTIF('Codes SEC'!$B$2:$B$250,Ministres!BG3189)&gt;0</f>
        <v>1</v>
      </c>
    </row>
    <row r="3190" spans="1:60" ht="35.1" customHeight="1" x14ac:dyDescent="0.25">
      <c r="A3190" s="222" t="s">
        <v>6114</v>
      </c>
      <c r="B3190" s="112" t="s">
        <v>5018</v>
      </c>
      <c r="C3190" s="116" t="s">
        <v>149</v>
      </c>
      <c r="D3190" s="620">
        <v>1000</v>
      </c>
      <c r="E3190" s="278"/>
      <c r="F3190" s="116" t="s">
        <v>5016</v>
      </c>
      <c r="G3190" s="700"/>
      <c r="H3190" s="900">
        <v>122</v>
      </c>
      <c r="I3190" s="580">
        <v>86352000</v>
      </c>
      <c r="J3190" s="689" t="s">
        <v>6782</v>
      </c>
      <c r="K3190" s="411" t="s">
        <v>6783</v>
      </c>
      <c r="L3190" s="733">
        <v>0</v>
      </c>
      <c r="M3190" s="734">
        <v>0</v>
      </c>
      <c r="N3190" s="931"/>
      <c r="O3190" s="530">
        <f t="shared" si="4816"/>
        <v>0</v>
      </c>
      <c r="P3190" s="530">
        <f t="shared" si="4817"/>
        <v>0</v>
      </c>
      <c r="Q3190" s="646"/>
      <c r="R3190" s="536"/>
      <c r="S3190" s="536"/>
      <c r="T3190" s="536"/>
      <c r="U3190" s="536"/>
      <c r="V3190" s="536"/>
      <c r="W3190" s="683" t="str">
        <f t="shared" si="4837"/>
        <v>OK</v>
      </c>
      <c r="X3190" s="141"/>
      <c r="Y3190" s="141"/>
      <c r="Z3190" s="552"/>
      <c r="AA3190" s="552"/>
      <c r="AB3190" s="683" t="str">
        <f t="shared" si="4838"/>
        <v>OK</v>
      </c>
      <c r="AC3190" s="593"/>
      <c r="AD3190" s="530">
        <f t="shared" si="4818"/>
        <v>0</v>
      </c>
      <c r="AE3190" s="842">
        <f t="shared" si="4819"/>
        <v>0</v>
      </c>
      <c r="AF3190" s="931"/>
      <c r="AG3190" s="530">
        <f t="shared" si="4820"/>
        <v>0</v>
      </c>
      <c r="AH3190" s="530">
        <f t="shared" si="4821"/>
        <v>0</v>
      </c>
      <c r="AI3190" s="641"/>
      <c r="AJ3190" s="537"/>
      <c r="AK3190" s="537"/>
      <c r="AL3190" s="537"/>
      <c r="AM3190" s="537"/>
      <c r="AN3190" s="537"/>
      <c r="AO3190" s="683" t="str">
        <f t="shared" si="4839"/>
        <v>OK</v>
      </c>
      <c r="AP3190" s="141"/>
      <c r="AQ3190" s="141"/>
      <c r="AR3190" s="552"/>
      <c r="AS3190" s="552"/>
      <c r="AT3190" s="683" t="str">
        <f t="shared" si="4840"/>
        <v>OK</v>
      </c>
      <c r="AU3190" s="593"/>
      <c r="AV3190" s="530">
        <f t="shared" si="4822"/>
        <v>0</v>
      </c>
      <c r="AW3190" s="842">
        <f t="shared" si="4823"/>
        <v>0</v>
      </c>
      <c r="AX3190" s="115">
        <f t="shared" si="4824"/>
        <v>0</v>
      </c>
      <c r="AY3190" s="5">
        <f t="shared" si="4825"/>
        <v>0</v>
      </c>
      <c r="AZ3190" s="7">
        <f t="shared" si="4841"/>
        <v>0</v>
      </c>
      <c r="BA3190" s="335" t="e">
        <f t="shared" si="4842"/>
        <v>#DIV/0!</v>
      </c>
      <c r="BB3190" s="23">
        <f t="shared" si="4826"/>
        <v>0</v>
      </c>
      <c r="BC3190" s="5">
        <f t="shared" si="4843"/>
        <v>0</v>
      </c>
      <c r="BD3190" s="7">
        <f t="shared" si="4844"/>
        <v>0</v>
      </c>
      <c r="BE3190" s="335" t="e">
        <f t="shared" si="4845"/>
        <v>#DIV/0!</v>
      </c>
      <c r="BG3190" s="826" t="str">
        <f t="shared" si="4827"/>
        <v>63.52</v>
      </c>
      <c r="BH3190" s="607" t="b">
        <f>COUNTIF('Codes SEC'!$B$2:$B$250,Ministres!BG3190)&gt;0</f>
        <v>1</v>
      </c>
    </row>
    <row r="3191" spans="1:60" ht="35.1" customHeight="1" x14ac:dyDescent="0.25">
      <c r="A3191" s="222" t="s">
        <v>6114</v>
      </c>
      <c r="B3191" s="112" t="s">
        <v>5018</v>
      </c>
      <c r="C3191" s="116" t="s">
        <v>149</v>
      </c>
      <c r="D3191" s="620">
        <v>1000</v>
      </c>
      <c r="E3191" s="278"/>
      <c r="F3191" s="116" t="s">
        <v>5016</v>
      </c>
      <c r="G3191" s="700"/>
      <c r="H3191" s="900">
        <v>122</v>
      </c>
      <c r="I3191" s="580">
        <v>86353000</v>
      </c>
      <c r="J3191" s="689" t="s">
        <v>6964</v>
      </c>
      <c r="K3191" s="411" t="s">
        <v>6965</v>
      </c>
      <c r="L3191" s="733">
        <v>0</v>
      </c>
      <c r="M3191" s="734">
        <v>0</v>
      </c>
      <c r="N3191" s="931"/>
      <c r="O3191" s="530">
        <f t="shared" si="4816"/>
        <v>0</v>
      </c>
      <c r="P3191" s="530">
        <f t="shared" si="4817"/>
        <v>0</v>
      </c>
      <c r="Q3191" s="646"/>
      <c r="R3191" s="536"/>
      <c r="S3191" s="536"/>
      <c r="T3191" s="536"/>
      <c r="U3191" s="536"/>
      <c r="V3191" s="536"/>
      <c r="W3191" s="683" t="str">
        <f t="shared" ref="W3191:W3195" si="4846">IF(SUM(Q3191:V3191)=X3191,"OK",SUM(Q3191:V3191)-X3191)</f>
        <v>OK</v>
      </c>
      <c r="X3191" s="141"/>
      <c r="Y3191" s="141"/>
      <c r="Z3191" s="552"/>
      <c r="AA3191" s="552"/>
      <c r="AB3191" s="683" t="str">
        <f t="shared" ref="AB3191:AB3195" si="4847">IF(SUM(Z3191:AA3191)=AC3191,"OK",SUM(Z3191:AA3191)-AC3191)</f>
        <v>OK</v>
      </c>
      <c r="AC3191" s="593"/>
      <c r="AD3191" s="530">
        <f t="shared" si="4818"/>
        <v>0</v>
      </c>
      <c r="AE3191" s="842">
        <f t="shared" si="4819"/>
        <v>0</v>
      </c>
      <c r="AF3191" s="931"/>
      <c r="AG3191" s="530">
        <f t="shared" si="4820"/>
        <v>0</v>
      </c>
      <c r="AH3191" s="530">
        <f t="shared" si="4821"/>
        <v>0</v>
      </c>
      <c r="AI3191" s="641"/>
      <c r="AJ3191" s="537"/>
      <c r="AK3191" s="537"/>
      <c r="AL3191" s="537"/>
      <c r="AM3191" s="537"/>
      <c r="AN3191" s="537"/>
      <c r="AO3191" s="683" t="str">
        <f t="shared" ref="AO3191:AO3195" si="4848">IF(SUM(AI3191:AN3191)=AP3191,"OK",SUM(AI3191:AN3191)-AP3191)</f>
        <v>OK</v>
      </c>
      <c r="AP3191" s="141"/>
      <c r="AQ3191" s="141"/>
      <c r="AR3191" s="552"/>
      <c r="AS3191" s="552"/>
      <c r="AT3191" s="683" t="str">
        <f t="shared" ref="AT3191:AT3195" si="4849">IF(SUM(AR3191:AS3191)=AU3191,"OK",SUM(AR3191:AS3191)-AU3191)</f>
        <v>OK</v>
      </c>
      <c r="AU3191" s="593"/>
      <c r="AV3191" s="530">
        <f t="shared" si="4822"/>
        <v>0</v>
      </c>
      <c r="AW3191" s="842">
        <f t="shared" si="4823"/>
        <v>0</v>
      </c>
      <c r="AX3191" s="115">
        <f t="shared" si="4824"/>
        <v>0</v>
      </c>
      <c r="AY3191" s="5">
        <f t="shared" si="4825"/>
        <v>0</v>
      </c>
      <c r="AZ3191" s="7">
        <f t="shared" ref="AZ3191:AZ3195" si="4850">AY3191-AX3191</f>
        <v>0</v>
      </c>
      <c r="BA3191" s="335" t="e">
        <f t="shared" ref="BA3191:BA3195" si="4851">AZ3191/AX3191</f>
        <v>#DIV/0!</v>
      </c>
      <c r="BB3191" s="23">
        <f t="shared" si="4826"/>
        <v>0</v>
      </c>
      <c r="BC3191" s="5">
        <f t="shared" ref="BC3191:BC3195" si="4852">AW3191</f>
        <v>0</v>
      </c>
      <c r="BD3191" s="7">
        <f t="shared" ref="BD3191:BD3195" si="4853">BC3191-BB3191</f>
        <v>0</v>
      </c>
      <c r="BE3191" s="335" t="e">
        <f t="shared" ref="BE3191:BE3195" si="4854">BD3191/BB3191</f>
        <v>#DIV/0!</v>
      </c>
      <c r="BG3191" s="826" t="str">
        <f t="shared" si="4827"/>
        <v>63.53</v>
      </c>
      <c r="BH3191" s="607" t="b">
        <f>COUNTIF('Codes SEC'!$B$2:$B$250,Ministres!BG3191)&gt;0</f>
        <v>1</v>
      </c>
    </row>
    <row r="3192" spans="1:60" ht="35.1" customHeight="1" x14ac:dyDescent="0.25">
      <c r="A3192" s="222" t="s">
        <v>6114</v>
      </c>
      <c r="B3192" s="112" t="s">
        <v>5018</v>
      </c>
      <c r="C3192" s="116" t="s">
        <v>149</v>
      </c>
      <c r="D3192" s="620">
        <v>1000</v>
      </c>
      <c r="E3192" s="278"/>
      <c r="F3192" s="116">
        <v>20</v>
      </c>
      <c r="G3192" s="700"/>
      <c r="H3192" s="900">
        <v>122</v>
      </c>
      <c r="I3192" s="580">
        <v>86353000</v>
      </c>
      <c r="J3192" s="689" t="s">
        <v>7106</v>
      </c>
      <c r="K3192" s="411" t="s">
        <v>7107</v>
      </c>
      <c r="L3192" s="733">
        <v>0</v>
      </c>
      <c r="M3192" s="734">
        <v>0</v>
      </c>
      <c r="N3192" s="931"/>
      <c r="O3192" s="530">
        <f t="shared" si="4816"/>
        <v>0</v>
      </c>
      <c r="P3192" s="530">
        <f t="shared" si="4817"/>
        <v>0</v>
      </c>
      <c r="Q3192" s="646"/>
      <c r="R3192" s="536"/>
      <c r="S3192" s="536"/>
      <c r="T3192" s="536"/>
      <c r="U3192" s="536"/>
      <c r="V3192" s="536"/>
      <c r="W3192" s="683" t="str">
        <f t="shared" ref="W3192" si="4855">IF(SUM(Q3192:V3192)=X3192,"OK",SUM(Q3192:V3192)-X3192)</f>
        <v>OK</v>
      </c>
      <c r="X3192" s="141"/>
      <c r="Y3192" s="141"/>
      <c r="Z3192" s="552"/>
      <c r="AA3192" s="552"/>
      <c r="AB3192" s="683" t="str">
        <f t="shared" ref="AB3192" si="4856">IF(SUM(Z3192:AA3192)=AC3192,"OK",SUM(Z3192:AA3192)-AC3192)</f>
        <v>OK</v>
      </c>
      <c r="AC3192" s="593"/>
      <c r="AD3192" s="530">
        <f t="shared" si="4818"/>
        <v>0</v>
      </c>
      <c r="AE3192" s="842">
        <f t="shared" si="4819"/>
        <v>0</v>
      </c>
      <c r="AF3192" s="931"/>
      <c r="AG3192" s="530">
        <f t="shared" si="4820"/>
        <v>0</v>
      </c>
      <c r="AH3192" s="530">
        <f t="shared" si="4821"/>
        <v>0</v>
      </c>
      <c r="AI3192" s="641"/>
      <c r="AJ3192" s="537"/>
      <c r="AK3192" s="537"/>
      <c r="AL3192" s="537"/>
      <c r="AM3192" s="537"/>
      <c r="AN3192" s="537"/>
      <c r="AO3192" s="683" t="str">
        <f t="shared" ref="AO3192" si="4857">IF(SUM(AI3192:AN3192)=AP3192,"OK",SUM(AI3192:AN3192)-AP3192)</f>
        <v>OK</v>
      </c>
      <c r="AP3192" s="141"/>
      <c r="AQ3192" s="141"/>
      <c r="AR3192" s="552"/>
      <c r="AS3192" s="552"/>
      <c r="AT3192" s="683" t="str">
        <f t="shared" ref="AT3192" si="4858">IF(SUM(AR3192:AS3192)=AU3192,"OK",SUM(AR3192:AS3192)-AU3192)</f>
        <v>OK</v>
      </c>
      <c r="AU3192" s="593"/>
      <c r="AV3192" s="530">
        <f t="shared" si="4822"/>
        <v>0</v>
      </c>
      <c r="AW3192" s="842">
        <f t="shared" si="4823"/>
        <v>0</v>
      </c>
      <c r="AX3192" s="115">
        <f t="shared" si="4824"/>
        <v>0</v>
      </c>
      <c r="AY3192" s="5">
        <f t="shared" si="4825"/>
        <v>0</v>
      </c>
      <c r="AZ3192" s="7">
        <f t="shared" ref="AZ3192" si="4859">AY3192-AX3192</f>
        <v>0</v>
      </c>
      <c r="BA3192" s="335" t="e">
        <f t="shared" ref="BA3192" si="4860">AZ3192/AX3192</f>
        <v>#DIV/0!</v>
      </c>
      <c r="BB3192" s="23">
        <f t="shared" si="4826"/>
        <v>0</v>
      </c>
      <c r="BC3192" s="5">
        <f t="shared" ref="BC3192" si="4861">AW3192</f>
        <v>0</v>
      </c>
      <c r="BD3192" s="7">
        <f t="shared" ref="BD3192" si="4862">BC3192-BB3192</f>
        <v>0</v>
      </c>
      <c r="BE3192" s="335" t="e">
        <f t="shared" ref="BE3192" si="4863">BD3192/BB3192</f>
        <v>#DIV/0!</v>
      </c>
      <c r="BG3192" s="826" t="str">
        <f t="shared" si="4827"/>
        <v>63.53</v>
      </c>
      <c r="BH3192" s="607" t="b">
        <f>COUNTIF('Codes SEC'!$B$2:$B$250,Ministres!BG3192)&gt;0</f>
        <v>1</v>
      </c>
    </row>
    <row r="3193" spans="1:60" ht="35.1" customHeight="1" x14ac:dyDescent="0.25">
      <c r="A3193" s="222" t="s">
        <v>6114</v>
      </c>
      <c r="B3193" s="112" t="s">
        <v>5018</v>
      </c>
      <c r="C3193" s="116" t="s">
        <v>149</v>
      </c>
      <c r="D3193" s="620">
        <v>1000</v>
      </c>
      <c r="E3193" s="278"/>
      <c r="F3193" s="116" t="s">
        <v>5016</v>
      </c>
      <c r="G3193" s="700"/>
      <c r="H3193" s="900">
        <v>122</v>
      </c>
      <c r="I3193" s="580">
        <v>86359000</v>
      </c>
      <c r="J3193" s="689" t="s">
        <v>6776</v>
      </c>
      <c r="K3193" s="411" t="s">
        <v>6777</v>
      </c>
      <c r="L3193" s="733">
        <v>0</v>
      </c>
      <c r="M3193" s="734">
        <v>0</v>
      </c>
      <c r="N3193" s="931"/>
      <c r="O3193" s="530">
        <f t="shared" si="4816"/>
        <v>0</v>
      </c>
      <c r="P3193" s="530">
        <f t="shared" si="4817"/>
        <v>0</v>
      </c>
      <c r="Q3193" s="646"/>
      <c r="R3193" s="536"/>
      <c r="S3193" s="536"/>
      <c r="T3193" s="536"/>
      <c r="U3193" s="536"/>
      <c r="V3193" s="536"/>
      <c r="W3193" s="683" t="str">
        <f>IF(SUM(Q3193:V3193)=X3193,"OK",SUM(Q3193:V3193)-X3193)</f>
        <v>OK</v>
      </c>
      <c r="X3193" s="141"/>
      <c r="Y3193" s="141"/>
      <c r="Z3193" s="552"/>
      <c r="AA3193" s="552"/>
      <c r="AB3193" s="683" t="str">
        <f>IF(SUM(Z3193:AA3193)=AC3193,"OK",SUM(Z3193:AA3193)-AC3193)</f>
        <v>OK</v>
      </c>
      <c r="AC3193" s="593"/>
      <c r="AD3193" s="530">
        <f t="shared" si="4818"/>
        <v>0</v>
      </c>
      <c r="AE3193" s="842">
        <f t="shared" si="4819"/>
        <v>0</v>
      </c>
      <c r="AF3193" s="931"/>
      <c r="AG3193" s="530">
        <f t="shared" si="4820"/>
        <v>0</v>
      </c>
      <c r="AH3193" s="530">
        <f t="shared" si="4821"/>
        <v>0</v>
      </c>
      <c r="AI3193" s="641"/>
      <c r="AJ3193" s="537"/>
      <c r="AK3193" s="537"/>
      <c r="AL3193" s="537"/>
      <c r="AM3193" s="537"/>
      <c r="AN3193" s="537"/>
      <c r="AO3193" s="683" t="str">
        <f>IF(SUM(AI3193:AN3193)=AP3193,"OK",SUM(AI3193:AN3193)-AP3193)</f>
        <v>OK</v>
      </c>
      <c r="AP3193" s="141"/>
      <c r="AQ3193" s="141"/>
      <c r="AR3193" s="552"/>
      <c r="AS3193" s="552"/>
      <c r="AT3193" s="683" t="str">
        <f>IF(SUM(AR3193:AS3193)=AU3193,"OK",SUM(AR3193:AS3193)-AU3193)</f>
        <v>OK</v>
      </c>
      <c r="AU3193" s="593"/>
      <c r="AV3193" s="530">
        <f t="shared" si="4822"/>
        <v>0</v>
      </c>
      <c r="AW3193" s="842">
        <f t="shared" si="4823"/>
        <v>0</v>
      </c>
      <c r="AX3193" s="115">
        <f t="shared" si="4824"/>
        <v>0</v>
      </c>
      <c r="AY3193" s="5">
        <f t="shared" si="4825"/>
        <v>0</v>
      </c>
      <c r="AZ3193" s="7">
        <f>AY3193-AX3193</f>
        <v>0</v>
      </c>
      <c r="BA3193" s="335" t="e">
        <f>AZ3193/AX3193</f>
        <v>#DIV/0!</v>
      </c>
      <c r="BB3193" s="23">
        <f t="shared" si="4826"/>
        <v>0</v>
      </c>
      <c r="BC3193" s="5">
        <f>AW3193</f>
        <v>0</v>
      </c>
      <c r="BD3193" s="7">
        <f>BC3193-BB3193</f>
        <v>0</v>
      </c>
      <c r="BE3193" s="335" t="e">
        <f>BD3193/BB3193</f>
        <v>#DIV/0!</v>
      </c>
      <c r="BG3193" s="826" t="str">
        <f t="shared" si="4827"/>
        <v>63.59</v>
      </c>
      <c r="BH3193" s="607" t="b">
        <f>COUNTIF('Codes SEC'!$B$2:$B$250,Ministres!BG3193)&gt;0</f>
        <v>1</v>
      </c>
    </row>
    <row r="3194" spans="1:60" ht="35.1" customHeight="1" x14ac:dyDescent="0.25">
      <c r="A3194" s="222" t="s">
        <v>6114</v>
      </c>
      <c r="B3194" s="112" t="s">
        <v>5018</v>
      </c>
      <c r="C3194" s="116" t="s">
        <v>149</v>
      </c>
      <c r="D3194" s="620">
        <v>1000</v>
      </c>
      <c r="E3194" s="278"/>
      <c r="F3194" s="116" t="s">
        <v>6671</v>
      </c>
      <c r="G3194" s="700"/>
      <c r="H3194" s="900">
        <v>122</v>
      </c>
      <c r="I3194" s="580">
        <v>86524000</v>
      </c>
      <c r="J3194" s="689" t="s">
        <v>6696</v>
      </c>
      <c r="K3194" s="411" t="s">
        <v>6697</v>
      </c>
      <c r="L3194" s="733">
        <v>0</v>
      </c>
      <c r="M3194" s="734">
        <v>0</v>
      </c>
      <c r="N3194" s="931"/>
      <c r="O3194" s="530">
        <f t="shared" si="4816"/>
        <v>0</v>
      </c>
      <c r="P3194" s="530">
        <f t="shared" si="4817"/>
        <v>0</v>
      </c>
      <c r="Q3194" s="646"/>
      <c r="R3194" s="536"/>
      <c r="S3194" s="536"/>
      <c r="T3194" s="536"/>
      <c r="U3194" s="536"/>
      <c r="V3194" s="536"/>
      <c r="W3194" s="683" t="str">
        <f>IF(SUM(Q3194:V3194)=X3194,"OK",SUM(Q3194:V3194)-X3194)</f>
        <v>OK</v>
      </c>
      <c r="X3194" s="141"/>
      <c r="Y3194" s="141"/>
      <c r="Z3194" s="552"/>
      <c r="AA3194" s="552"/>
      <c r="AB3194" s="683" t="str">
        <f>IF(SUM(Z3194:AA3194)=AC3194,"OK",SUM(Z3194:AA3194)-AC3194)</f>
        <v>OK</v>
      </c>
      <c r="AC3194" s="593"/>
      <c r="AD3194" s="530">
        <f t="shared" si="4818"/>
        <v>0</v>
      </c>
      <c r="AE3194" s="842">
        <f t="shared" si="4819"/>
        <v>0</v>
      </c>
      <c r="AF3194" s="931"/>
      <c r="AG3194" s="530">
        <f t="shared" si="4820"/>
        <v>0</v>
      </c>
      <c r="AH3194" s="530">
        <f t="shared" si="4821"/>
        <v>0</v>
      </c>
      <c r="AI3194" s="641"/>
      <c r="AJ3194" s="537"/>
      <c r="AK3194" s="537"/>
      <c r="AL3194" s="537"/>
      <c r="AM3194" s="537"/>
      <c r="AN3194" s="537"/>
      <c r="AO3194" s="683" t="str">
        <f>IF(SUM(AI3194:AN3194)=AP3194,"OK",SUM(AI3194:AN3194)-AP3194)</f>
        <v>OK</v>
      </c>
      <c r="AP3194" s="141"/>
      <c r="AQ3194" s="141"/>
      <c r="AR3194" s="552"/>
      <c r="AS3194" s="552"/>
      <c r="AT3194" s="683" t="str">
        <f>IF(SUM(AR3194:AS3194)=AU3194,"OK",SUM(AR3194:AS3194)-AU3194)</f>
        <v>OK</v>
      </c>
      <c r="AU3194" s="593"/>
      <c r="AV3194" s="530">
        <f t="shared" si="4822"/>
        <v>0</v>
      </c>
      <c r="AW3194" s="842">
        <f t="shared" si="4823"/>
        <v>0</v>
      </c>
      <c r="AX3194" s="115">
        <f t="shared" si="4824"/>
        <v>0</v>
      </c>
      <c r="AY3194" s="5">
        <f t="shared" si="4825"/>
        <v>0</v>
      </c>
      <c r="AZ3194" s="7">
        <f>AY3194-AX3194</f>
        <v>0</v>
      </c>
      <c r="BA3194" s="335" t="e">
        <f>AZ3194/AX3194</f>
        <v>#DIV/0!</v>
      </c>
      <c r="BB3194" s="23">
        <f t="shared" si="4826"/>
        <v>0</v>
      </c>
      <c r="BC3194" s="5">
        <f>AW3194</f>
        <v>0</v>
      </c>
      <c r="BD3194" s="7">
        <f>BC3194-BB3194</f>
        <v>0</v>
      </c>
      <c r="BE3194" s="335" t="e">
        <f>BD3194/BB3194</f>
        <v>#DIV/0!</v>
      </c>
      <c r="BG3194" s="826" t="str">
        <f t="shared" si="4827"/>
        <v>65.24</v>
      </c>
      <c r="BH3194" s="607" t="b">
        <f>COUNTIF('Codes SEC'!$B$2:$B$250,Ministres!BG3194)&gt;0</f>
        <v>1</v>
      </c>
    </row>
    <row r="3195" spans="1:60" ht="35.1" customHeight="1" x14ac:dyDescent="0.25">
      <c r="A3195" s="222" t="s">
        <v>6114</v>
      </c>
      <c r="B3195" s="112" t="s">
        <v>5018</v>
      </c>
      <c r="C3195" s="116" t="s">
        <v>149</v>
      </c>
      <c r="D3195" s="620">
        <v>1000</v>
      </c>
      <c r="E3195" s="278"/>
      <c r="F3195" s="116">
        <v>19</v>
      </c>
      <c r="G3195" s="700"/>
      <c r="H3195" s="900">
        <v>122</v>
      </c>
      <c r="I3195" s="580">
        <v>86524000</v>
      </c>
      <c r="J3195" s="689" t="s">
        <v>7096</v>
      </c>
      <c r="K3195" s="411" t="s">
        <v>7097</v>
      </c>
      <c r="L3195" s="733">
        <v>0</v>
      </c>
      <c r="M3195" s="734">
        <v>0</v>
      </c>
      <c r="N3195" s="931"/>
      <c r="O3195" s="530">
        <f t="shared" si="4816"/>
        <v>0</v>
      </c>
      <c r="P3195" s="530">
        <f t="shared" si="4817"/>
        <v>0</v>
      </c>
      <c r="Q3195" s="646"/>
      <c r="R3195" s="536"/>
      <c r="S3195" s="536"/>
      <c r="T3195" s="536"/>
      <c r="U3195" s="536"/>
      <c r="V3195" s="536"/>
      <c r="W3195" s="683" t="str">
        <f t="shared" si="4846"/>
        <v>OK</v>
      </c>
      <c r="X3195" s="141"/>
      <c r="Y3195" s="141"/>
      <c r="Z3195" s="552"/>
      <c r="AA3195" s="552"/>
      <c r="AB3195" s="683" t="str">
        <f t="shared" si="4847"/>
        <v>OK</v>
      </c>
      <c r="AC3195" s="593"/>
      <c r="AD3195" s="530">
        <f t="shared" si="4818"/>
        <v>0</v>
      </c>
      <c r="AE3195" s="842">
        <f t="shared" si="4819"/>
        <v>0</v>
      </c>
      <c r="AF3195" s="931"/>
      <c r="AG3195" s="530">
        <f t="shared" si="4820"/>
        <v>0</v>
      </c>
      <c r="AH3195" s="530">
        <f t="shared" si="4821"/>
        <v>0</v>
      </c>
      <c r="AI3195" s="641"/>
      <c r="AJ3195" s="537"/>
      <c r="AK3195" s="537"/>
      <c r="AL3195" s="537"/>
      <c r="AM3195" s="537"/>
      <c r="AN3195" s="537"/>
      <c r="AO3195" s="683" t="str">
        <f t="shared" si="4848"/>
        <v>OK</v>
      </c>
      <c r="AP3195" s="141"/>
      <c r="AQ3195" s="141"/>
      <c r="AR3195" s="552"/>
      <c r="AS3195" s="552"/>
      <c r="AT3195" s="683" t="str">
        <f t="shared" si="4849"/>
        <v>OK</v>
      </c>
      <c r="AU3195" s="593"/>
      <c r="AV3195" s="530">
        <f t="shared" si="4822"/>
        <v>0</v>
      </c>
      <c r="AW3195" s="842">
        <f t="shared" si="4823"/>
        <v>0</v>
      </c>
      <c r="AX3195" s="115">
        <f t="shared" si="4824"/>
        <v>0</v>
      </c>
      <c r="AY3195" s="5">
        <f t="shared" si="4825"/>
        <v>0</v>
      </c>
      <c r="AZ3195" s="7">
        <f t="shared" si="4850"/>
        <v>0</v>
      </c>
      <c r="BA3195" s="335" t="e">
        <f t="shared" si="4851"/>
        <v>#DIV/0!</v>
      </c>
      <c r="BB3195" s="23">
        <f t="shared" si="4826"/>
        <v>0</v>
      </c>
      <c r="BC3195" s="5">
        <f t="shared" si="4852"/>
        <v>0</v>
      </c>
      <c r="BD3195" s="7">
        <f t="shared" si="4853"/>
        <v>0</v>
      </c>
      <c r="BE3195" s="335" t="e">
        <f t="shared" si="4854"/>
        <v>#DIV/0!</v>
      </c>
      <c r="BG3195" s="826" t="str">
        <f t="shared" si="4827"/>
        <v>65.24</v>
      </c>
      <c r="BH3195" s="607" t="b">
        <f>COUNTIF('Codes SEC'!$B$2:$B$250,Ministres!BG3195)&gt;0</f>
        <v>1</v>
      </c>
    </row>
    <row r="3196" spans="1:60" ht="35.1" customHeight="1" x14ac:dyDescent="0.25">
      <c r="A3196" s="222" t="s">
        <v>6114</v>
      </c>
      <c r="B3196" s="112" t="s">
        <v>5018</v>
      </c>
      <c r="C3196" s="116" t="s">
        <v>149</v>
      </c>
      <c r="D3196" s="620">
        <v>1000</v>
      </c>
      <c r="E3196" s="278"/>
      <c r="F3196" s="116" t="s">
        <v>5016</v>
      </c>
      <c r="G3196" s="700"/>
      <c r="H3196" s="900">
        <v>122</v>
      </c>
      <c r="I3196" s="580">
        <v>87422000</v>
      </c>
      <c r="J3196" s="689" t="s">
        <v>6792</v>
      </c>
      <c r="K3196" s="411" t="s">
        <v>6793</v>
      </c>
      <c r="L3196" s="733">
        <v>0</v>
      </c>
      <c r="M3196" s="734">
        <v>0</v>
      </c>
      <c r="N3196" s="931"/>
      <c r="O3196" s="530">
        <f t="shared" si="4816"/>
        <v>0</v>
      </c>
      <c r="P3196" s="530">
        <f t="shared" si="4817"/>
        <v>0</v>
      </c>
      <c r="Q3196" s="646"/>
      <c r="R3196" s="536"/>
      <c r="S3196" s="536"/>
      <c r="T3196" s="536"/>
      <c r="U3196" s="536"/>
      <c r="V3196" s="536"/>
      <c r="W3196" s="683" t="str">
        <f>IF(SUM(Q3196:V3196)=X3196,"OK",SUM(Q3196:V3196)-X3196)</f>
        <v>OK</v>
      </c>
      <c r="X3196" s="141"/>
      <c r="Y3196" s="141"/>
      <c r="Z3196" s="552"/>
      <c r="AA3196" s="552"/>
      <c r="AB3196" s="683" t="str">
        <f>IF(SUM(Z3196:AA3196)=AC3196,"OK",SUM(Z3196:AA3196)-AC3196)</f>
        <v>OK</v>
      </c>
      <c r="AC3196" s="593"/>
      <c r="AD3196" s="530">
        <f t="shared" si="4818"/>
        <v>0</v>
      </c>
      <c r="AE3196" s="842">
        <f t="shared" si="4819"/>
        <v>0</v>
      </c>
      <c r="AF3196" s="931"/>
      <c r="AG3196" s="530">
        <f t="shared" si="4820"/>
        <v>0</v>
      </c>
      <c r="AH3196" s="530">
        <f t="shared" si="4821"/>
        <v>0</v>
      </c>
      <c r="AI3196" s="641"/>
      <c r="AJ3196" s="537"/>
      <c r="AK3196" s="537"/>
      <c r="AL3196" s="537"/>
      <c r="AM3196" s="537"/>
      <c r="AN3196" s="537"/>
      <c r="AO3196" s="683" t="str">
        <f>IF(SUM(AI3196:AN3196)=AP3196,"OK",SUM(AI3196:AN3196)-AP3196)</f>
        <v>OK</v>
      </c>
      <c r="AP3196" s="141"/>
      <c r="AQ3196" s="141"/>
      <c r="AR3196" s="552"/>
      <c r="AS3196" s="552"/>
      <c r="AT3196" s="683" t="str">
        <f>IF(SUM(AR3196:AS3196)=AU3196,"OK",SUM(AR3196:AS3196)-AU3196)</f>
        <v>OK</v>
      </c>
      <c r="AU3196" s="593"/>
      <c r="AV3196" s="530">
        <f t="shared" si="4822"/>
        <v>0</v>
      </c>
      <c r="AW3196" s="842">
        <f t="shared" si="4823"/>
        <v>0</v>
      </c>
      <c r="AX3196" s="115">
        <f t="shared" si="4824"/>
        <v>0</v>
      </c>
      <c r="AY3196" s="5">
        <f t="shared" si="4825"/>
        <v>0</v>
      </c>
      <c r="AZ3196" s="7">
        <f>AY3196-AX3196</f>
        <v>0</v>
      </c>
      <c r="BA3196" s="335" t="e">
        <f>AZ3196/AX3196</f>
        <v>#DIV/0!</v>
      </c>
      <c r="BB3196" s="23">
        <f t="shared" si="4826"/>
        <v>0</v>
      </c>
      <c r="BC3196" s="5">
        <f>AW3196</f>
        <v>0</v>
      </c>
      <c r="BD3196" s="7">
        <f>BC3196-BB3196</f>
        <v>0</v>
      </c>
      <c r="BE3196" s="335" t="e">
        <f>BD3196/BB3196</f>
        <v>#DIV/0!</v>
      </c>
      <c r="BG3196" s="826" t="str">
        <f t="shared" si="4827"/>
        <v>74.22</v>
      </c>
      <c r="BH3196" s="607" t="b">
        <f>COUNTIF('Codes SEC'!$B$2:$B$250,Ministres!BG3196)&gt;0</f>
        <v>1</v>
      </c>
    </row>
    <row r="3197" spans="1:60" ht="12.75" customHeight="1" x14ac:dyDescent="0.25">
      <c r="A3197" s="225"/>
      <c r="B3197" s="206"/>
      <c r="C3197" s="253"/>
      <c r="D3197" s="621"/>
      <c r="E3197" s="275"/>
      <c r="F3197" s="269"/>
      <c r="G3197" s="695"/>
      <c r="H3197" s="886"/>
      <c r="I3197" s="403"/>
      <c r="J3197" s="381"/>
      <c r="K3197" s="514" t="s">
        <v>59</v>
      </c>
      <c r="L3197" s="313">
        <f>L3180+L3181+L3182+L3183+L3184+L3185+L3186+L3187+L3188+L3189+L3190+L3191+L3193+L3194+L3195+L3196+L3192</f>
        <v>0</v>
      </c>
      <c r="M3197" s="744">
        <f t="shared" ref="M3197:BE3197" si="4864">M3180+M3181+M3182+M3183+M3184+M3185+M3186+M3187+M3188+M3189+M3190+M3191+M3193+M3194+M3195+M3196+M3192</f>
        <v>0</v>
      </c>
      <c r="N3197" s="930">
        <f t="shared" ref="N3197:P3197" si="4865">N3180+N3181+N3182+N3183+N3184+N3185+N3186+N3187+N3188+N3189+N3190+N3191+N3193+N3194+N3195+N3196+N3192</f>
        <v>0</v>
      </c>
      <c r="O3197" s="790">
        <f t="shared" si="4865"/>
        <v>0</v>
      </c>
      <c r="P3197" s="790">
        <f t="shared" si="4865"/>
        <v>0</v>
      </c>
      <c r="Q3197" s="787">
        <f t="shared" si="4864"/>
        <v>0</v>
      </c>
      <c r="R3197" s="648">
        <f t="shared" si="4864"/>
        <v>0</v>
      </c>
      <c r="S3197" s="648">
        <f t="shared" si="4864"/>
        <v>0</v>
      </c>
      <c r="T3197" s="648">
        <f t="shared" si="4864"/>
        <v>0</v>
      </c>
      <c r="U3197" s="648">
        <f t="shared" si="4864"/>
        <v>0</v>
      </c>
      <c r="V3197" s="648">
        <f t="shared" si="4864"/>
        <v>0</v>
      </c>
      <c r="W3197" s="790"/>
      <c r="X3197" s="649">
        <f t="shared" si="4864"/>
        <v>0</v>
      </c>
      <c r="Y3197" s="649">
        <f t="shared" si="4864"/>
        <v>0</v>
      </c>
      <c r="Z3197" s="648">
        <f t="shared" si="4864"/>
        <v>0</v>
      </c>
      <c r="AA3197" s="648">
        <f t="shared" si="4864"/>
        <v>0</v>
      </c>
      <c r="AB3197" s="790"/>
      <c r="AC3197" s="649">
        <f t="shared" si="4864"/>
        <v>0</v>
      </c>
      <c r="AD3197" s="790">
        <f>AD3180+AD3181+AD3182+AD3183+AD3184+AD3185+AD3186+AD3187+AD3188+AD3189+AD3190+AD3191+AD3193+AD3194+AD3195+AD3196+AD3192</f>
        <v>0</v>
      </c>
      <c r="AE3197" s="843">
        <f>AE3180+AE3181+AE3182+AE3183+AE3184+AE3185+AE3186+AE3187+AE3188+AE3189+AE3190+AE3191+AE3193+AE3194+AE3195+AE3196+AE3192</f>
        <v>0</v>
      </c>
      <c r="AF3197" s="930">
        <f t="shared" ref="AF3197:AH3197" si="4866">AF3180+AF3181+AF3182+AF3183+AF3184+AF3185+AF3186+AF3187+AF3188+AF3189+AF3190+AF3191+AF3193+AF3194+AF3195+AF3196+AF3192</f>
        <v>0</v>
      </c>
      <c r="AG3197" s="790">
        <f t="shared" si="4866"/>
        <v>0</v>
      </c>
      <c r="AH3197" s="790">
        <f t="shared" si="4866"/>
        <v>0</v>
      </c>
      <c r="AI3197" s="787">
        <f t="shared" si="4864"/>
        <v>0</v>
      </c>
      <c r="AJ3197" s="648">
        <f t="shared" si="4864"/>
        <v>0</v>
      </c>
      <c r="AK3197" s="648">
        <f t="shared" si="4864"/>
        <v>0</v>
      </c>
      <c r="AL3197" s="648">
        <f t="shared" si="4864"/>
        <v>0</v>
      </c>
      <c r="AM3197" s="648">
        <f t="shared" si="4864"/>
        <v>0</v>
      </c>
      <c r="AN3197" s="648">
        <f t="shared" si="4864"/>
        <v>0</v>
      </c>
      <c r="AO3197" s="790"/>
      <c r="AP3197" s="649">
        <f t="shared" si="4864"/>
        <v>0</v>
      </c>
      <c r="AQ3197" s="649">
        <f t="shared" si="4864"/>
        <v>0</v>
      </c>
      <c r="AR3197" s="648">
        <f t="shared" si="4864"/>
        <v>0</v>
      </c>
      <c r="AS3197" s="648">
        <f t="shared" si="4864"/>
        <v>0</v>
      </c>
      <c r="AT3197" s="790"/>
      <c r="AU3197" s="649">
        <f t="shared" si="4864"/>
        <v>0</v>
      </c>
      <c r="AV3197" s="790">
        <f t="shared" ref="AV3197" si="4867">AV3180+AV3181+AV3182+AV3183+AV3184+AV3185+AV3186+AV3187+AV3188+AV3189+AV3190+AV3191+AV3193+AV3194+AV3195+AV3196+AV3192</f>
        <v>0</v>
      </c>
      <c r="AW3197" s="843">
        <f t="shared" si="4864"/>
        <v>0</v>
      </c>
      <c r="AX3197" s="336">
        <f t="shared" si="4864"/>
        <v>0</v>
      </c>
      <c r="AY3197" s="337">
        <f t="shared" si="4864"/>
        <v>0</v>
      </c>
      <c r="AZ3197" s="338">
        <f t="shared" si="4864"/>
        <v>0</v>
      </c>
      <c r="BA3197" s="339" t="e">
        <f t="shared" si="4864"/>
        <v>#DIV/0!</v>
      </c>
      <c r="BB3197" s="322">
        <f t="shared" si="4864"/>
        <v>0</v>
      </c>
      <c r="BC3197" s="337">
        <f t="shared" si="4864"/>
        <v>0</v>
      </c>
      <c r="BD3197" s="338">
        <f t="shared" si="4864"/>
        <v>0</v>
      </c>
      <c r="BE3197" s="339" t="e">
        <f t="shared" si="4864"/>
        <v>#DIV/0!</v>
      </c>
      <c r="BG3197" s="826"/>
      <c r="BH3197" s="607"/>
    </row>
    <row r="3198" spans="1:60" ht="12.75" customHeight="1" x14ac:dyDescent="0.25">
      <c r="A3198" s="226"/>
      <c r="B3198" s="207"/>
      <c r="C3198" s="254"/>
      <c r="D3198" s="300"/>
      <c r="E3198" s="276"/>
      <c r="F3198" s="300"/>
      <c r="G3198" s="696"/>
      <c r="H3198" s="887"/>
      <c r="I3198" s="444"/>
      <c r="J3198" s="393"/>
      <c r="K3198" s="404" t="s">
        <v>3768</v>
      </c>
      <c r="L3198" s="729">
        <f t="shared" ref="L3198:V3198" si="4868">L3176+L3197</f>
        <v>0</v>
      </c>
      <c r="M3198" s="742">
        <f t="shared" si="4868"/>
        <v>0</v>
      </c>
      <c r="N3198" s="844">
        <f t="shared" ref="N3198:P3198" si="4869">N3176+N3197</f>
        <v>0</v>
      </c>
      <c r="O3198" s="665">
        <f t="shared" si="4869"/>
        <v>0</v>
      </c>
      <c r="P3198" s="665">
        <f t="shared" si="4869"/>
        <v>0</v>
      </c>
      <c r="Q3198" s="638">
        <f t="shared" si="4868"/>
        <v>0</v>
      </c>
      <c r="R3198" s="130">
        <f t="shared" si="4868"/>
        <v>0</v>
      </c>
      <c r="S3198" s="130">
        <f t="shared" si="4868"/>
        <v>0</v>
      </c>
      <c r="T3198" s="130">
        <f t="shared" si="4868"/>
        <v>0</v>
      </c>
      <c r="U3198" s="130">
        <f t="shared" si="4868"/>
        <v>0</v>
      </c>
      <c r="V3198" s="130">
        <f t="shared" si="4868"/>
        <v>0</v>
      </c>
      <c r="W3198" s="665"/>
      <c r="X3198" s="130">
        <f>X3176+X3197</f>
        <v>0</v>
      </c>
      <c r="Y3198" s="130">
        <f>Y3176+Y3197</f>
        <v>0</v>
      </c>
      <c r="Z3198" s="130">
        <f>Z3176+Z3197</f>
        <v>0</v>
      </c>
      <c r="AA3198" s="130">
        <f>AA3176+AA3197</f>
        <v>0</v>
      </c>
      <c r="AB3198" s="665"/>
      <c r="AC3198" s="130">
        <f t="shared" ref="AC3198:AN3198" si="4870">AC3176+AC3197</f>
        <v>0</v>
      </c>
      <c r="AD3198" s="665">
        <f>AD3176+AD3197</f>
        <v>0</v>
      </c>
      <c r="AE3198" s="845">
        <f>AE3176+AE3197</f>
        <v>0</v>
      </c>
      <c r="AF3198" s="844">
        <f t="shared" ref="AF3198:AH3198" si="4871">AF3176+AF3197</f>
        <v>0</v>
      </c>
      <c r="AG3198" s="665">
        <f t="shared" si="4871"/>
        <v>0</v>
      </c>
      <c r="AH3198" s="665">
        <f t="shared" si="4871"/>
        <v>0</v>
      </c>
      <c r="AI3198" s="638">
        <f t="shared" si="4870"/>
        <v>0</v>
      </c>
      <c r="AJ3198" s="130">
        <f t="shared" si="4870"/>
        <v>0</v>
      </c>
      <c r="AK3198" s="130">
        <f t="shared" si="4870"/>
        <v>0</v>
      </c>
      <c r="AL3198" s="130">
        <f t="shared" si="4870"/>
        <v>0</v>
      </c>
      <c r="AM3198" s="130">
        <f t="shared" si="4870"/>
        <v>0</v>
      </c>
      <c r="AN3198" s="130">
        <f t="shared" si="4870"/>
        <v>0</v>
      </c>
      <c r="AO3198" s="665"/>
      <c r="AP3198" s="130">
        <f>AP3176+AP3197</f>
        <v>0</v>
      </c>
      <c r="AQ3198" s="130">
        <f>AQ3176+AQ3197</f>
        <v>0</v>
      </c>
      <c r="AR3198" s="130">
        <f>AR3176+AR3197</f>
        <v>0</v>
      </c>
      <c r="AS3198" s="130">
        <f>AS3176+AS3197</f>
        <v>0</v>
      </c>
      <c r="AT3198" s="665"/>
      <c r="AU3198" s="130">
        <f t="shared" ref="AU3198:BE3198" si="4872">AU3176+AU3197</f>
        <v>0</v>
      </c>
      <c r="AV3198" s="665">
        <f t="shared" ref="AV3198" si="4873">AV3176+AV3197</f>
        <v>0</v>
      </c>
      <c r="AW3198" s="845">
        <f t="shared" si="4872"/>
        <v>0</v>
      </c>
      <c r="AX3198" s="314">
        <f t="shared" si="4872"/>
        <v>0</v>
      </c>
      <c r="AY3198" s="131">
        <f t="shared" si="4872"/>
        <v>0</v>
      </c>
      <c r="AZ3198" s="132">
        <f t="shared" si="4872"/>
        <v>0</v>
      </c>
      <c r="BA3198" s="340" t="e">
        <f t="shared" si="4872"/>
        <v>#DIV/0!</v>
      </c>
      <c r="BB3198" s="310">
        <f t="shared" si="4872"/>
        <v>0</v>
      </c>
      <c r="BC3198" s="131">
        <f t="shared" si="4872"/>
        <v>0</v>
      </c>
      <c r="BD3198" s="132">
        <f t="shared" si="4872"/>
        <v>0</v>
      </c>
      <c r="BE3198" s="340" t="e">
        <f t="shared" si="4872"/>
        <v>#DIV/0!</v>
      </c>
      <c r="BF3198" s="40"/>
      <c r="BG3198" s="826"/>
      <c r="BH3198" s="607"/>
    </row>
    <row r="3199" spans="1:60" ht="12.75" customHeight="1" x14ac:dyDescent="0.25">
      <c r="A3199" s="222"/>
      <c r="C3199" s="116"/>
      <c r="D3199" s="620"/>
      <c r="F3199" s="117"/>
      <c r="G3199" s="690"/>
      <c r="H3199" s="878"/>
      <c r="I3199" s="397"/>
      <c r="J3199" s="380"/>
      <c r="K3199" s="405" t="s">
        <v>208</v>
      </c>
      <c r="L3199" s="731">
        <v>0</v>
      </c>
      <c r="M3199" s="732">
        <v>0</v>
      </c>
      <c r="N3199" s="929">
        <v>0</v>
      </c>
      <c r="O3199" s="530">
        <v>0</v>
      </c>
      <c r="P3199" s="530">
        <v>0</v>
      </c>
      <c r="Q3199" s="641">
        <v>0</v>
      </c>
      <c r="R3199" s="537">
        <v>0</v>
      </c>
      <c r="S3199" s="537">
        <v>0</v>
      </c>
      <c r="T3199" s="537">
        <v>0</v>
      </c>
      <c r="U3199" s="537">
        <v>0</v>
      </c>
      <c r="V3199" s="537">
        <v>0</v>
      </c>
      <c r="W3199" s="530"/>
      <c r="X3199" s="142">
        <v>0</v>
      </c>
      <c r="Y3199" s="142">
        <v>0</v>
      </c>
      <c r="Z3199" s="537">
        <v>0</v>
      </c>
      <c r="AA3199" s="537">
        <v>0</v>
      </c>
      <c r="AB3199" s="530"/>
      <c r="AC3199" s="142">
        <v>0</v>
      </c>
      <c r="AD3199" s="530">
        <v>0</v>
      </c>
      <c r="AE3199" s="842">
        <v>0</v>
      </c>
      <c r="AF3199" s="929">
        <v>0</v>
      </c>
      <c r="AG3199" s="530">
        <v>0</v>
      </c>
      <c r="AH3199" s="530">
        <v>0</v>
      </c>
      <c r="AI3199" s="641">
        <v>0</v>
      </c>
      <c r="AJ3199" s="537">
        <v>0</v>
      </c>
      <c r="AK3199" s="537">
        <v>0</v>
      </c>
      <c r="AL3199" s="537">
        <v>0</v>
      </c>
      <c r="AM3199" s="537">
        <v>0</v>
      </c>
      <c r="AN3199" s="537">
        <v>0</v>
      </c>
      <c r="AO3199" s="530"/>
      <c r="AP3199" s="142">
        <v>0</v>
      </c>
      <c r="AQ3199" s="142">
        <v>0</v>
      </c>
      <c r="AR3199" s="537">
        <v>0</v>
      </c>
      <c r="AS3199" s="537">
        <v>0</v>
      </c>
      <c r="AT3199" s="530"/>
      <c r="AU3199" s="142">
        <v>0</v>
      </c>
      <c r="AV3199" s="530">
        <v>0</v>
      </c>
      <c r="AW3199" s="842">
        <v>0</v>
      </c>
      <c r="AX3199" s="115">
        <v>0</v>
      </c>
      <c r="AY3199" s="5">
        <v>0</v>
      </c>
      <c r="AZ3199" s="5">
        <v>0</v>
      </c>
      <c r="BA3199" s="335">
        <v>0</v>
      </c>
      <c r="BB3199" s="23">
        <v>0</v>
      </c>
      <c r="BC3199" s="5">
        <v>0</v>
      </c>
      <c r="BD3199" s="5">
        <v>0</v>
      </c>
      <c r="BE3199" s="335">
        <v>0</v>
      </c>
      <c r="BG3199" s="826"/>
      <c r="BH3199" s="607"/>
    </row>
    <row r="3200" spans="1:60" ht="12.75" customHeight="1" x14ac:dyDescent="0.25">
      <c r="A3200" s="222"/>
      <c r="C3200" s="116"/>
      <c r="D3200" s="620"/>
      <c r="F3200" s="117"/>
      <c r="G3200" s="694"/>
      <c r="H3200" s="878"/>
      <c r="I3200" s="397"/>
      <c r="J3200" s="380"/>
      <c r="K3200" s="405" t="s">
        <v>96</v>
      </c>
      <c r="L3200" s="731">
        <v>0</v>
      </c>
      <c r="M3200" s="732">
        <v>0</v>
      </c>
      <c r="N3200" s="929">
        <v>0</v>
      </c>
      <c r="O3200" s="530">
        <v>0</v>
      </c>
      <c r="P3200" s="530">
        <v>0</v>
      </c>
      <c r="Q3200" s="641">
        <v>0</v>
      </c>
      <c r="R3200" s="537">
        <v>0</v>
      </c>
      <c r="S3200" s="537">
        <v>0</v>
      </c>
      <c r="T3200" s="537">
        <v>0</v>
      </c>
      <c r="U3200" s="537">
        <v>0</v>
      </c>
      <c r="V3200" s="537">
        <v>0</v>
      </c>
      <c r="W3200" s="530"/>
      <c r="X3200" s="142">
        <v>0</v>
      </c>
      <c r="Y3200" s="142">
        <v>0</v>
      </c>
      <c r="Z3200" s="537">
        <v>0</v>
      </c>
      <c r="AA3200" s="537">
        <v>0</v>
      </c>
      <c r="AB3200" s="530"/>
      <c r="AC3200" s="142">
        <v>0</v>
      </c>
      <c r="AD3200" s="530">
        <v>0</v>
      </c>
      <c r="AE3200" s="842">
        <v>0</v>
      </c>
      <c r="AF3200" s="929">
        <v>0</v>
      </c>
      <c r="AG3200" s="530">
        <v>0</v>
      </c>
      <c r="AH3200" s="530">
        <v>0</v>
      </c>
      <c r="AI3200" s="641">
        <v>0</v>
      </c>
      <c r="AJ3200" s="537">
        <v>0</v>
      </c>
      <c r="AK3200" s="537">
        <v>0</v>
      </c>
      <c r="AL3200" s="537">
        <v>0</v>
      </c>
      <c r="AM3200" s="537">
        <v>0</v>
      </c>
      <c r="AN3200" s="537">
        <v>0</v>
      </c>
      <c r="AO3200" s="530"/>
      <c r="AP3200" s="142">
        <v>0</v>
      </c>
      <c r="AQ3200" s="142">
        <v>0</v>
      </c>
      <c r="AR3200" s="537">
        <v>0</v>
      </c>
      <c r="AS3200" s="537">
        <v>0</v>
      </c>
      <c r="AT3200" s="530"/>
      <c r="AU3200" s="142">
        <v>0</v>
      </c>
      <c r="AV3200" s="530">
        <v>0</v>
      </c>
      <c r="AW3200" s="842">
        <v>0</v>
      </c>
      <c r="AX3200" s="115">
        <v>0</v>
      </c>
      <c r="AY3200" s="5">
        <v>0</v>
      </c>
      <c r="AZ3200" s="5">
        <v>0</v>
      </c>
      <c r="BA3200" s="335">
        <v>0</v>
      </c>
      <c r="BB3200" s="23">
        <v>0</v>
      </c>
      <c r="BC3200" s="5">
        <v>0</v>
      </c>
      <c r="BD3200" s="5">
        <v>0</v>
      </c>
      <c r="BE3200" s="335">
        <v>0</v>
      </c>
      <c r="BG3200" s="826"/>
      <c r="BH3200" s="607"/>
    </row>
    <row r="3201" spans="1:66" ht="12.75" customHeight="1" x14ac:dyDescent="0.25">
      <c r="A3201" s="222"/>
      <c r="C3201" s="116"/>
      <c r="D3201" s="620"/>
      <c r="F3201" s="117"/>
      <c r="G3201" s="694"/>
      <c r="H3201" s="878"/>
      <c r="I3201" s="397"/>
      <c r="J3201" s="380"/>
      <c r="K3201" s="405" t="s">
        <v>209</v>
      </c>
      <c r="L3201" s="731">
        <v>0</v>
      </c>
      <c r="M3201" s="732">
        <v>0</v>
      </c>
      <c r="N3201" s="929">
        <v>0</v>
      </c>
      <c r="O3201" s="530">
        <v>0</v>
      </c>
      <c r="P3201" s="530">
        <v>0</v>
      </c>
      <c r="Q3201" s="641">
        <v>0</v>
      </c>
      <c r="R3201" s="537">
        <v>0</v>
      </c>
      <c r="S3201" s="537">
        <v>0</v>
      </c>
      <c r="T3201" s="537">
        <v>0</v>
      </c>
      <c r="U3201" s="537">
        <v>0</v>
      </c>
      <c r="V3201" s="537">
        <v>0</v>
      </c>
      <c r="W3201" s="530"/>
      <c r="X3201" s="142">
        <v>0</v>
      </c>
      <c r="Y3201" s="142">
        <v>0</v>
      </c>
      <c r="Z3201" s="537">
        <v>0</v>
      </c>
      <c r="AA3201" s="537">
        <v>0</v>
      </c>
      <c r="AB3201" s="530"/>
      <c r="AC3201" s="142">
        <v>0</v>
      </c>
      <c r="AD3201" s="530">
        <v>0</v>
      </c>
      <c r="AE3201" s="842">
        <v>0</v>
      </c>
      <c r="AF3201" s="929">
        <v>0</v>
      </c>
      <c r="AG3201" s="530">
        <v>0</v>
      </c>
      <c r="AH3201" s="530">
        <v>0</v>
      </c>
      <c r="AI3201" s="641">
        <v>0</v>
      </c>
      <c r="AJ3201" s="537">
        <v>0</v>
      </c>
      <c r="AK3201" s="537">
        <v>0</v>
      </c>
      <c r="AL3201" s="537">
        <v>0</v>
      </c>
      <c r="AM3201" s="537">
        <v>0</v>
      </c>
      <c r="AN3201" s="537">
        <v>0</v>
      </c>
      <c r="AO3201" s="530"/>
      <c r="AP3201" s="142">
        <v>0</v>
      </c>
      <c r="AQ3201" s="142">
        <v>0</v>
      </c>
      <c r="AR3201" s="537">
        <v>0</v>
      </c>
      <c r="AS3201" s="537">
        <v>0</v>
      </c>
      <c r="AT3201" s="530"/>
      <c r="AU3201" s="142">
        <v>0</v>
      </c>
      <c r="AV3201" s="530">
        <v>0</v>
      </c>
      <c r="AW3201" s="842">
        <v>0</v>
      </c>
      <c r="AX3201" s="115">
        <v>0</v>
      </c>
      <c r="AY3201" s="5">
        <v>0</v>
      </c>
      <c r="AZ3201" s="5">
        <v>0</v>
      </c>
      <c r="BA3201" s="335">
        <v>0</v>
      </c>
      <c r="BB3201" s="23">
        <v>0</v>
      </c>
      <c r="BC3201" s="5">
        <v>0</v>
      </c>
      <c r="BD3201" s="5">
        <v>0</v>
      </c>
      <c r="BE3201" s="335">
        <v>0</v>
      </c>
      <c r="BG3201" s="826"/>
      <c r="BH3201" s="607"/>
    </row>
    <row r="3202" spans="1:66" ht="12.75" customHeight="1" x14ac:dyDescent="0.25">
      <c r="A3202" s="222"/>
      <c r="C3202" s="116"/>
      <c r="D3202" s="620"/>
      <c r="F3202" s="117"/>
      <c r="G3202" s="694"/>
      <c r="H3202" s="878"/>
      <c r="I3202" s="397"/>
      <c r="J3202" s="380"/>
      <c r="K3202" s="405" t="s">
        <v>210</v>
      </c>
      <c r="L3202" s="731">
        <v>0</v>
      </c>
      <c r="M3202" s="732">
        <v>0</v>
      </c>
      <c r="N3202" s="929">
        <v>0</v>
      </c>
      <c r="O3202" s="530">
        <v>0</v>
      </c>
      <c r="P3202" s="530">
        <v>0</v>
      </c>
      <c r="Q3202" s="641">
        <v>0</v>
      </c>
      <c r="R3202" s="537">
        <v>0</v>
      </c>
      <c r="S3202" s="537">
        <v>0</v>
      </c>
      <c r="T3202" s="537">
        <v>0</v>
      </c>
      <c r="U3202" s="537">
        <v>0</v>
      </c>
      <c r="V3202" s="537">
        <v>0</v>
      </c>
      <c r="W3202" s="530"/>
      <c r="X3202" s="142">
        <v>0</v>
      </c>
      <c r="Y3202" s="142">
        <v>0</v>
      </c>
      <c r="Z3202" s="537">
        <v>0</v>
      </c>
      <c r="AA3202" s="537">
        <v>0</v>
      </c>
      <c r="AB3202" s="530"/>
      <c r="AC3202" s="142">
        <v>0</v>
      </c>
      <c r="AD3202" s="530">
        <v>0</v>
      </c>
      <c r="AE3202" s="842">
        <v>0</v>
      </c>
      <c r="AF3202" s="929">
        <v>0</v>
      </c>
      <c r="AG3202" s="530">
        <v>0</v>
      </c>
      <c r="AH3202" s="530">
        <v>0</v>
      </c>
      <c r="AI3202" s="641">
        <v>0</v>
      </c>
      <c r="AJ3202" s="537">
        <v>0</v>
      </c>
      <c r="AK3202" s="537">
        <v>0</v>
      </c>
      <c r="AL3202" s="537">
        <v>0</v>
      </c>
      <c r="AM3202" s="537">
        <v>0</v>
      </c>
      <c r="AN3202" s="537">
        <v>0</v>
      </c>
      <c r="AO3202" s="530"/>
      <c r="AP3202" s="142">
        <v>0</v>
      </c>
      <c r="AQ3202" s="142">
        <v>0</v>
      </c>
      <c r="AR3202" s="537">
        <v>0</v>
      </c>
      <c r="AS3202" s="537">
        <v>0</v>
      </c>
      <c r="AT3202" s="530"/>
      <c r="AU3202" s="142">
        <v>0</v>
      </c>
      <c r="AV3202" s="530">
        <v>0</v>
      </c>
      <c r="AW3202" s="842">
        <v>0</v>
      </c>
      <c r="AX3202" s="115">
        <v>0</v>
      </c>
      <c r="AY3202" s="5">
        <v>0</v>
      </c>
      <c r="AZ3202" s="5">
        <v>0</v>
      </c>
      <c r="BA3202" s="335">
        <v>0</v>
      </c>
      <c r="BB3202" s="23">
        <v>0</v>
      </c>
      <c r="BC3202" s="5">
        <v>0</v>
      </c>
      <c r="BD3202" s="5">
        <v>0</v>
      </c>
      <c r="BE3202" s="335">
        <v>0</v>
      </c>
      <c r="BG3202" s="826"/>
      <c r="BH3202" s="607"/>
    </row>
    <row r="3203" spans="1:66" ht="12.75" customHeight="1" x14ac:dyDescent="0.25">
      <c r="A3203" s="222"/>
      <c r="C3203" s="116"/>
      <c r="D3203" s="620"/>
      <c r="F3203" s="117"/>
      <c r="G3203" s="694"/>
      <c r="H3203" s="878"/>
      <c r="I3203" s="397"/>
      <c r="J3203" s="380"/>
      <c r="K3203" s="406" t="s">
        <v>53</v>
      </c>
      <c r="L3203" s="731">
        <v>0</v>
      </c>
      <c r="M3203" s="732">
        <v>0</v>
      </c>
      <c r="N3203" s="929">
        <v>0</v>
      </c>
      <c r="O3203" s="530">
        <v>0</v>
      </c>
      <c r="P3203" s="530">
        <v>0</v>
      </c>
      <c r="Q3203" s="641">
        <v>0</v>
      </c>
      <c r="R3203" s="537">
        <v>0</v>
      </c>
      <c r="S3203" s="537">
        <v>0</v>
      </c>
      <c r="T3203" s="537">
        <v>0</v>
      </c>
      <c r="U3203" s="537">
        <v>0</v>
      </c>
      <c r="V3203" s="537">
        <v>0</v>
      </c>
      <c r="W3203" s="530"/>
      <c r="X3203" s="142">
        <v>0</v>
      </c>
      <c r="Y3203" s="142">
        <v>0</v>
      </c>
      <c r="Z3203" s="537">
        <v>0</v>
      </c>
      <c r="AA3203" s="537">
        <v>0</v>
      </c>
      <c r="AB3203" s="530"/>
      <c r="AC3203" s="142">
        <v>0</v>
      </c>
      <c r="AD3203" s="530">
        <v>0</v>
      </c>
      <c r="AE3203" s="842">
        <v>0</v>
      </c>
      <c r="AF3203" s="929">
        <v>0</v>
      </c>
      <c r="AG3203" s="530">
        <v>0</v>
      </c>
      <c r="AH3203" s="530">
        <v>0</v>
      </c>
      <c r="AI3203" s="641">
        <v>0</v>
      </c>
      <c r="AJ3203" s="537">
        <v>0</v>
      </c>
      <c r="AK3203" s="537">
        <v>0</v>
      </c>
      <c r="AL3203" s="537">
        <v>0</v>
      </c>
      <c r="AM3203" s="537">
        <v>0</v>
      </c>
      <c r="AN3203" s="537">
        <v>0</v>
      </c>
      <c r="AO3203" s="530"/>
      <c r="AP3203" s="142">
        <v>0</v>
      </c>
      <c r="AQ3203" s="142">
        <v>0</v>
      </c>
      <c r="AR3203" s="537">
        <v>0</v>
      </c>
      <c r="AS3203" s="537">
        <v>0</v>
      </c>
      <c r="AT3203" s="530"/>
      <c r="AU3203" s="142">
        <v>0</v>
      </c>
      <c r="AV3203" s="530">
        <v>0</v>
      </c>
      <c r="AW3203" s="842">
        <v>0</v>
      </c>
      <c r="AX3203" s="115">
        <v>0</v>
      </c>
      <c r="AY3203" s="5">
        <v>0</v>
      </c>
      <c r="AZ3203" s="5">
        <v>0</v>
      </c>
      <c r="BA3203" s="335">
        <v>0</v>
      </c>
      <c r="BB3203" s="23">
        <v>0</v>
      </c>
      <c r="BC3203" s="5">
        <v>0</v>
      </c>
      <c r="BD3203" s="5">
        <v>0</v>
      </c>
      <c r="BE3203" s="335">
        <v>0</v>
      </c>
      <c r="BG3203" s="826"/>
      <c r="BH3203" s="607"/>
    </row>
    <row r="3204" spans="1:66" ht="12.75" customHeight="1" x14ac:dyDescent="0.25">
      <c r="A3204" s="222"/>
      <c r="C3204" s="116"/>
      <c r="D3204" s="620"/>
      <c r="F3204" s="117"/>
      <c r="G3204" s="694"/>
      <c r="H3204" s="878"/>
      <c r="I3204" s="397"/>
      <c r="J3204" s="380"/>
      <c r="K3204" s="405"/>
      <c r="L3204" s="731"/>
      <c r="M3204" s="732"/>
      <c r="N3204" s="931"/>
      <c r="O3204" s="923"/>
      <c r="P3204" s="923"/>
      <c r="Q3204" s="641"/>
      <c r="R3204" s="537"/>
      <c r="S3204" s="537"/>
      <c r="T3204" s="537"/>
      <c r="U3204" s="537"/>
      <c r="V3204" s="537"/>
      <c r="W3204" s="531"/>
      <c r="X3204" s="141"/>
      <c r="Y3204" s="141"/>
      <c r="Z3204" s="552"/>
      <c r="AA3204" s="552"/>
      <c r="AB3204" s="531"/>
      <c r="AC3204" s="593"/>
      <c r="AD3204" s="923"/>
      <c r="AE3204" s="846"/>
      <c r="AF3204" s="931"/>
      <c r="AG3204" s="923"/>
      <c r="AH3204" s="923"/>
      <c r="AI3204" s="641"/>
      <c r="AJ3204" s="537"/>
      <c r="AK3204" s="537"/>
      <c r="AL3204" s="537"/>
      <c r="AM3204" s="537"/>
      <c r="AN3204" s="537"/>
      <c r="AO3204" s="531"/>
      <c r="AP3204" s="141"/>
      <c r="AQ3204" s="141"/>
      <c r="AR3204" s="552"/>
      <c r="AS3204" s="552"/>
      <c r="AT3204" s="531"/>
      <c r="AU3204" s="593"/>
      <c r="AV3204" s="923"/>
      <c r="AW3204" s="846"/>
      <c r="AX3204" s="115"/>
      <c r="AY3204" s="5"/>
      <c r="AZ3204" s="5"/>
      <c r="BA3204" s="335"/>
      <c r="BC3204" s="5"/>
      <c r="BD3204" s="5"/>
      <c r="BE3204" s="335"/>
      <c r="BG3204" s="826"/>
      <c r="BH3204" s="607"/>
    </row>
    <row r="3205" spans="1:66" ht="12.75" customHeight="1" x14ac:dyDescent="0.25">
      <c r="A3205" s="222"/>
      <c r="C3205" s="116"/>
      <c r="D3205" s="620"/>
      <c r="F3205" s="117"/>
      <c r="G3205" s="694"/>
      <c r="H3205" s="878"/>
      <c r="I3205" s="397"/>
      <c r="J3205" s="380"/>
      <c r="K3205" s="405"/>
      <c r="L3205" s="731"/>
      <c r="M3205" s="732"/>
      <c r="N3205" s="931"/>
      <c r="O3205" s="923"/>
      <c r="P3205" s="923"/>
      <c r="Q3205" s="641"/>
      <c r="R3205" s="537"/>
      <c r="S3205" s="537"/>
      <c r="T3205" s="537"/>
      <c r="U3205" s="537"/>
      <c r="V3205" s="537"/>
      <c r="W3205" s="531"/>
      <c r="X3205" s="141"/>
      <c r="Y3205" s="141"/>
      <c r="Z3205" s="552"/>
      <c r="AA3205" s="552"/>
      <c r="AB3205" s="531"/>
      <c r="AC3205" s="593"/>
      <c r="AD3205" s="923"/>
      <c r="AE3205" s="846"/>
      <c r="AF3205" s="931"/>
      <c r="AG3205" s="923"/>
      <c r="AH3205" s="923"/>
      <c r="AI3205" s="641"/>
      <c r="AJ3205" s="537"/>
      <c r="AK3205" s="537"/>
      <c r="AL3205" s="537"/>
      <c r="AM3205" s="537"/>
      <c r="AN3205" s="537"/>
      <c r="AO3205" s="531"/>
      <c r="AP3205" s="141"/>
      <c r="AQ3205" s="141"/>
      <c r="AR3205" s="552"/>
      <c r="AS3205" s="552"/>
      <c r="AT3205" s="531"/>
      <c r="AU3205" s="593"/>
      <c r="AV3205" s="923"/>
      <c r="AW3205" s="846"/>
      <c r="AX3205" s="115"/>
      <c r="AY3205" s="5"/>
      <c r="AZ3205" s="5"/>
      <c r="BA3205" s="335"/>
      <c r="BC3205" s="5"/>
      <c r="BD3205" s="5"/>
      <c r="BE3205" s="335"/>
      <c r="BG3205" s="826"/>
      <c r="BH3205" s="607"/>
    </row>
    <row r="3206" spans="1:66" ht="12.75" customHeight="1" x14ac:dyDescent="0.25">
      <c r="A3206" s="222"/>
      <c r="C3206" s="258"/>
      <c r="D3206" s="620"/>
      <c r="F3206" s="117"/>
      <c r="G3206" s="694"/>
      <c r="H3206" s="878"/>
      <c r="I3206" s="397"/>
      <c r="J3206" s="380"/>
      <c r="K3206" s="400" t="s">
        <v>6594</v>
      </c>
      <c r="L3206" s="762"/>
      <c r="M3206" s="763"/>
      <c r="N3206" s="931"/>
      <c r="O3206" s="923"/>
      <c r="P3206" s="923"/>
      <c r="Q3206" s="641"/>
      <c r="R3206" s="537"/>
      <c r="S3206" s="537"/>
      <c r="T3206" s="537"/>
      <c r="U3206" s="537"/>
      <c r="V3206" s="537"/>
      <c r="W3206" s="531"/>
      <c r="X3206" s="141"/>
      <c r="Y3206" s="141"/>
      <c r="Z3206" s="552"/>
      <c r="AA3206" s="552"/>
      <c r="AB3206" s="531"/>
      <c r="AC3206" s="593"/>
      <c r="AD3206" s="923"/>
      <c r="AE3206" s="846"/>
      <c r="AF3206" s="931"/>
      <c r="AG3206" s="923"/>
      <c r="AH3206" s="923"/>
      <c r="AI3206" s="641"/>
      <c r="AJ3206" s="537"/>
      <c r="AK3206" s="537"/>
      <c r="AL3206" s="537"/>
      <c r="AM3206" s="537"/>
      <c r="AN3206" s="537"/>
      <c r="AO3206" s="531"/>
      <c r="AP3206" s="141"/>
      <c r="AQ3206" s="141"/>
      <c r="AR3206" s="552"/>
      <c r="AS3206" s="552"/>
      <c r="AT3206" s="531"/>
      <c r="AU3206" s="593"/>
      <c r="AV3206" s="923"/>
      <c r="AW3206" s="846"/>
      <c r="AX3206" s="115"/>
      <c r="AY3206" s="5"/>
      <c r="AZ3206" s="5"/>
      <c r="BA3206" s="335"/>
      <c r="BC3206" s="5"/>
      <c r="BD3206" s="5"/>
      <c r="BE3206" s="335"/>
      <c r="BG3206" s="826"/>
      <c r="BH3206" s="607"/>
    </row>
    <row r="3207" spans="1:66" ht="35.1" customHeight="1" x14ac:dyDescent="0.25">
      <c r="A3207" s="222"/>
      <c r="C3207" s="258"/>
      <c r="D3207" s="620"/>
      <c r="F3207" s="117"/>
      <c r="G3207" s="694"/>
      <c r="H3207" s="878"/>
      <c r="I3207" s="397"/>
      <c r="J3207" s="380"/>
      <c r="K3207" s="400" t="s">
        <v>535</v>
      </c>
      <c r="L3207" s="762"/>
      <c r="M3207" s="763"/>
      <c r="N3207" s="931"/>
      <c r="O3207" s="923"/>
      <c r="P3207" s="923"/>
      <c r="Q3207" s="641"/>
      <c r="R3207" s="537"/>
      <c r="S3207" s="537"/>
      <c r="T3207" s="537"/>
      <c r="U3207" s="537"/>
      <c r="V3207" s="537"/>
      <c r="W3207" s="531"/>
      <c r="X3207" s="141"/>
      <c r="Y3207" s="141"/>
      <c r="Z3207" s="552"/>
      <c r="AA3207" s="552"/>
      <c r="AB3207" s="531"/>
      <c r="AC3207" s="593"/>
      <c r="AD3207" s="923"/>
      <c r="AE3207" s="846"/>
      <c r="AF3207" s="931"/>
      <c r="AG3207" s="923"/>
      <c r="AH3207" s="923"/>
      <c r="AI3207" s="641"/>
      <c r="AJ3207" s="537"/>
      <c r="AK3207" s="537"/>
      <c r="AL3207" s="537"/>
      <c r="AM3207" s="537"/>
      <c r="AN3207" s="537"/>
      <c r="AO3207" s="531"/>
      <c r="AP3207" s="141"/>
      <c r="AQ3207" s="141"/>
      <c r="AR3207" s="552"/>
      <c r="AS3207" s="552"/>
      <c r="AT3207" s="531"/>
      <c r="AU3207" s="593"/>
      <c r="AV3207" s="923"/>
      <c r="AW3207" s="846"/>
      <c r="AX3207" s="115"/>
      <c r="AY3207" s="5"/>
      <c r="AZ3207" s="5"/>
      <c r="BA3207" s="335"/>
      <c r="BC3207" s="5"/>
      <c r="BD3207" s="5"/>
      <c r="BE3207" s="335"/>
      <c r="BG3207" s="826"/>
      <c r="BH3207" s="607"/>
    </row>
    <row r="3208" spans="1:66" s="9" customFormat="1" ht="12.75" customHeight="1" x14ac:dyDescent="0.25">
      <c r="A3208" s="222"/>
      <c r="B3208" s="30"/>
      <c r="C3208" s="258"/>
      <c r="D3208" s="620"/>
      <c r="E3208" s="32"/>
      <c r="F3208" s="117"/>
      <c r="G3208" s="694"/>
      <c r="H3208" s="878"/>
      <c r="I3208" s="397"/>
      <c r="J3208" s="380"/>
      <c r="K3208" s="400"/>
      <c r="L3208" s="762"/>
      <c r="M3208" s="763"/>
      <c r="N3208" s="931"/>
      <c r="O3208" s="923"/>
      <c r="P3208" s="923"/>
      <c r="Q3208" s="641"/>
      <c r="R3208" s="537"/>
      <c r="S3208" s="537"/>
      <c r="T3208" s="537"/>
      <c r="U3208" s="537"/>
      <c r="V3208" s="537"/>
      <c r="W3208" s="531"/>
      <c r="X3208" s="141"/>
      <c r="Y3208" s="141"/>
      <c r="Z3208" s="552"/>
      <c r="AA3208" s="552"/>
      <c r="AB3208" s="531"/>
      <c r="AC3208" s="593"/>
      <c r="AD3208" s="923"/>
      <c r="AE3208" s="846"/>
      <c r="AF3208" s="931"/>
      <c r="AG3208" s="923"/>
      <c r="AH3208" s="923"/>
      <c r="AI3208" s="641"/>
      <c r="AJ3208" s="537"/>
      <c r="AK3208" s="537"/>
      <c r="AL3208" s="537"/>
      <c r="AM3208" s="537"/>
      <c r="AN3208" s="537"/>
      <c r="AO3208" s="531"/>
      <c r="AP3208" s="141"/>
      <c r="AQ3208" s="141"/>
      <c r="AR3208" s="552"/>
      <c r="AS3208" s="552"/>
      <c r="AT3208" s="531"/>
      <c r="AU3208" s="593"/>
      <c r="AV3208" s="923"/>
      <c r="AW3208" s="846"/>
      <c r="AX3208" s="115"/>
      <c r="AY3208" s="5"/>
      <c r="AZ3208" s="5"/>
      <c r="BA3208" s="335"/>
      <c r="BB3208" s="23"/>
      <c r="BC3208" s="5"/>
      <c r="BD3208" s="5"/>
      <c r="BE3208" s="335"/>
      <c r="BF3208" s="41"/>
      <c r="BG3208" s="826"/>
      <c r="BH3208" s="607"/>
      <c r="BI3208" s="41"/>
      <c r="BJ3208" s="41"/>
      <c r="BK3208" s="41"/>
      <c r="BL3208" s="41"/>
      <c r="BM3208" s="41"/>
      <c r="BN3208" s="41"/>
    </row>
    <row r="3209" spans="1:66" ht="30.6" x14ac:dyDescent="0.25">
      <c r="A3209" s="222" t="s">
        <v>6114</v>
      </c>
      <c r="B3209" s="30">
        <v>14</v>
      </c>
      <c r="C3209" s="116" t="s">
        <v>1714</v>
      </c>
      <c r="D3209" s="620">
        <v>1000</v>
      </c>
      <c r="F3209" s="117">
        <v>12</v>
      </c>
      <c r="G3209" s="694">
        <v>1</v>
      </c>
      <c r="H3209" s="878" t="str">
        <f t="shared" si="4734"/>
        <v>049</v>
      </c>
      <c r="I3209" s="397" t="s">
        <v>3318</v>
      </c>
      <c r="J3209" s="380" t="s">
        <v>2157</v>
      </c>
      <c r="K3209" s="408" t="s">
        <v>3172</v>
      </c>
      <c r="L3209" s="726">
        <v>27710</v>
      </c>
      <c r="M3209" s="727">
        <v>13000</v>
      </c>
      <c r="N3209" s="931"/>
      <c r="O3209" s="530">
        <f t="shared" ref="O3209" si="4874">IF(N3209&gt;L3209,"0 ",N3209-L3209)</f>
        <v>-27710</v>
      </c>
      <c r="P3209" s="530" t="str">
        <f t="shared" ref="P3209" si="4875">IF(N3209&lt;L3209,"0 ",N3209-L3209)</f>
        <v xml:space="preserve">0 </v>
      </c>
      <c r="Q3209" s="646"/>
      <c r="R3209" s="536"/>
      <c r="S3209" s="536"/>
      <c r="T3209" s="536"/>
      <c r="U3209" s="536"/>
      <c r="V3209" s="536"/>
      <c r="W3209" s="683" t="str">
        <f>IF(SUM(Q3209:V3209)=X3209,"OK",SUM(Q3209:V3209)-X3209)</f>
        <v>OK</v>
      </c>
      <c r="X3209" s="141"/>
      <c r="Y3209" s="141"/>
      <c r="Z3209" s="552"/>
      <c r="AA3209" s="552"/>
      <c r="AB3209" s="683" t="str">
        <f>IF(SUM(Z3209:AA3209)=AC3209,"OK",SUM(Z3209:AA3209)-AC3209)</f>
        <v>OK</v>
      </c>
      <c r="AC3209" s="593"/>
      <c r="AD3209" s="530">
        <f t="shared" ref="AD3209" si="4876">X3209+Y3209+AC3209</f>
        <v>0</v>
      </c>
      <c r="AE3209" s="842">
        <f t="shared" ref="AE3209" si="4877">N3209+AD3209</f>
        <v>0</v>
      </c>
      <c r="AF3209" s="931"/>
      <c r="AG3209" s="530">
        <f t="shared" ref="AG3209" si="4878">IF(AF3209&gt;M3209,"0 ",AF3209-M3209)</f>
        <v>-13000</v>
      </c>
      <c r="AH3209" s="530" t="str">
        <f t="shared" ref="AH3209" si="4879">IF(AF3209&lt;M3209,"0 ",AF3209-M3209)</f>
        <v xml:space="preserve">0 </v>
      </c>
      <c r="AI3209" s="641"/>
      <c r="AJ3209" s="537"/>
      <c r="AK3209" s="537"/>
      <c r="AL3209" s="537"/>
      <c r="AM3209" s="537"/>
      <c r="AN3209" s="537"/>
      <c r="AO3209" s="683" t="str">
        <f>IF(SUM(AI3209:AN3209)=AP3209,"OK",SUM(AI3209:AN3209)-AP3209)</f>
        <v>OK</v>
      </c>
      <c r="AP3209" s="141"/>
      <c r="AQ3209" s="141"/>
      <c r="AR3209" s="552"/>
      <c r="AS3209" s="552"/>
      <c r="AT3209" s="683" t="str">
        <f>IF(SUM(AR3209:AS3209)=AU3209,"OK",SUM(AR3209:AS3209)-AU3209)</f>
        <v>OK</v>
      </c>
      <c r="AU3209" s="593"/>
      <c r="AV3209" s="530">
        <f t="shared" ref="AV3209" si="4880">AP3209+AQ3209+AU3209</f>
        <v>0</v>
      </c>
      <c r="AW3209" s="842">
        <f t="shared" ref="AW3209" si="4881">AF3209+AV3209</f>
        <v>0</v>
      </c>
      <c r="AX3209" s="115">
        <f>L3209</f>
        <v>27710</v>
      </c>
      <c r="AY3209" s="5">
        <f>AE3209</f>
        <v>0</v>
      </c>
      <c r="AZ3209" s="7">
        <f>AY3209-AX3209</f>
        <v>-27710</v>
      </c>
      <c r="BA3209" s="335">
        <f>AZ3209/AX3209</f>
        <v>-1</v>
      </c>
      <c r="BB3209" s="23">
        <f>M3209</f>
        <v>13000</v>
      </c>
      <c r="BC3209" s="5">
        <f>AW3209</f>
        <v>0</v>
      </c>
      <c r="BD3209" s="7">
        <f>BC3209-BB3209</f>
        <v>-13000</v>
      </c>
      <c r="BE3209" s="335">
        <f>BD3209/BB3209</f>
        <v>-1</v>
      </c>
      <c r="BG3209" s="826" t="str">
        <f>RIGHT(LEFT(I3209,3),2)&amp;"."&amp;RIGHT(LEFT(I3209,5),2)</f>
        <v>14.10</v>
      </c>
      <c r="BH3209" s="607" t="b">
        <f>COUNTIF('Codes SEC'!$B$2:$B$250,Ministres!BG3209)&gt;0</f>
        <v>1</v>
      </c>
    </row>
    <row r="3210" spans="1:66" ht="12.75" customHeight="1" x14ac:dyDescent="0.25">
      <c r="A3210" s="227"/>
      <c r="B3210" s="209"/>
      <c r="C3210" s="253"/>
      <c r="D3210" s="625"/>
      <c r="E3210" s="280"/>
      <c r="F3210" s="253"/>
      <c r="G3210" s="695"/>
      <c r="H3210" s="886"/>
      <c r="I3210" s="403"/>
      <c r="J3210" s="381"/>
      <c r="K3210" s="514" t="s">
        <v>95</v>
      </c>
      <c r="L3210" s="313">
        <f t="shared" ref="L3210:BE3210" si="4882">L3209</f>
        <v>27710</v>
      </c>
      <c r="M3210" s="744">
        <f t="shared" si="4882"/>
        <v>13000</v>
      </c>
      <c r="N3210" s="930">
        <f t="shared" si="4882"/>
        <v>0</v>
      </c>
      <c r="O3210" s="790">
        <f t="shared" si="4882"/>
        <v>-27710</v>
      </c>
      <c r="P3210" s="790" t="str">
        <f t="shared" si="4882"/>
        <v xml:space="preserve">0 </v>
      </c>
      <c r="Q3210" s="787">
        <f t="shared" si="4882"/>
        <v>0</v>
      </c>
      <c r="R3210" s="648">
        <f t="shared" si="4882"/>
        <v>0</v>
      </c>
      <c r="S3210" s="648">
        <f t="shared" si="4882"/>
        <v>0</v>
      </c>
      <c r="T3210" s="648">
        <f t="shared" si="4882"/>
        <v>0</v>
      </c>
      <c r="U3210" s="648">
        <f t="shared" si="4882"/>
        <v>0</v>
      </c>
      <c r="V3210" s="648">
        <f t="shared" si="4882"/>
        <v>0</v>
      </c>
      <c r="W3210" s="790"/>
      <c r="X3210" s="649">
        <f t="shared" si="4882"/>
        <v>0</v>
      </c>
      <c r="Y3210" s="649">
        <f t="shared" si="4882"/>
        <v>0</v>
      </c>
      <c r="Z3210" s="648">
        <f t="shared" si="4882"/>
        <v>0</v>
      </c>
      <c r="AA3210" s="648">
        <f t="shared" si="4882"/>
        <v>0</v>
      </c>
      <c r="AB3210" s="790"/>
      <c r="AC3210" s="649">
        <f t="shared" si="4882"/>
        <v>0</v>
      </c>
      <c r="AD3210" s="790">
        <f>AD3209</f>
        <v>0</v>
      </c>
      <c r="AE3210" s="843">
        <f>AE3209</f>
        <v>0</v>
      </c>
      <c r="AF3210" s="930">
        <f t="shared" si="4882"/>
        <v>0</v>
      </c>
      <c r="AG3210" s="790">
        <f t="shared" si="4882"/>
        <v>-13000</v>
      </c>
      <c r="AH3210" s="790" t="str">
        <f t="shared" si="4882"/>
        <v xml:space="preserve">0 </v>
      </c>
      <c r="AI3210" s="787">
        <f t="shared" si="4882"/>
        <v>0</v>
      </c>
      <c r="AJ3210" s="648">
        <f t="shared" si="4882"/>
        <v>0</v>
      </c>
      <c r="AK3210" s="648">
        <f t="shared" si="4882"/>
        <v>0</v>
      </c>
      <c r="AL3210" s="648">
        <f t="shared" si="4882"/>
        <v>0</v>
      </c>
      <c r="AM3210" s="648">
        <f t="shared" si="4882"/>
        <v>0</v>
      </c>
      <c r="AN3210" s="648">
        <f t="shared" si="4882"/>
        <v>0</v>
      </c>
      <c r="AO3210" s="790"/>
      <c r="AP3210" s="649">
        <f t="shared" si="4882"/>
        <v>0</v>
      </c>
      <c r="AQ3210" s="649">
        <f t="shared" si="4882"/>
        <v>0</v>
      </c>
      <c r="AR3210" s="648">
        <f t="shared" si="4882"/>
        <v>0</v>
      </c>
      <c r="AS3210" s="648">
        <f t="shared" si="4882"/>
        <v>0</v>
      </c>
      <c r="AT3210" s="790"/>
      <c r="AU3210" s="649">
        <f t="shared" si="4882"/>
        <v>0</v>
      </c>
      <c r="AV3210" s="790">
        <f t="shared" si="4882"/>
        <v>0</v>
      </c>
      <c r="AW3210" s="843">
        <f t="shared" si="4882"/>
        <v>0</v>
      </c>
      <c r="AX3210" s="336">
        <f t="shared" si="4882"/>
        <v>27710</v>
      </c>
      <c r="AY3210" s="337">
        <f t="shared" si="4882"/>
        <v>0</v>
      </c>
      <c r="AZ3210" s="338">
        <f t="shared" si="4882"/>
        <v>-27710</v>
      </c>
      <c r="BA3210" s="339">
        <f t="shared" si="4882"/>
        <v>-1</v>
      </c>
      <c r="BB3210" s="322">
        <f t="shared" si="4882"/>
        <v>13000</v>
      </c>
      <c r="BC3210" s="337">
        <f t="shared" si="4882"/>
        <v>0</v>
      </c>
      <c r="BD3210" s="338">
        <f t="shared" si="4882"/>
        <v>-13000</v>
      </c>
      <c r="BE3210" s="339">
        <f t="shared" si="4882"/>
        <v>-1</v>
      </c>
      <c r="BG3210" s="826"/>
      <c r="BH3210" s="607"/>
    </row>
    <row r="3211" spans="1:66" ht="12.75" customHeight="1" x14ac:dyDescent="0.25">
      <c r="A3211" s="21"/>
      <c r="B3211" s="112"/>
      <c r="C3211" s="116"/>
      <c r="D3211" s="623"/>
      <c r="E3211" s="278"/>
      <c r="F3211" s="116"/>
      <c r="G3211" s="694"/>
      <c r="H3211" s="878"/>
      <c r="I3211" s="397"/>
      <c r="J3211" s="380"/>
      <c r="K3211" s="409"/>
      <c r="L3211" s="731"/>
      <c r="M3211" s="732"/>
      <c r="N3211" s="931"/>
      <c r="O3211" s="923"/>
      <c r="P3211" s="923"/>
      <c r="Q3211" s="641"/>
      <c r="R3211" s="537"/>
      <c r="S3211" s="537"/>
      <c r="T3211" s="537"/>
      <c r="U3211" s="537"/>
      <c r="V3211" s="537"/>
      <c r="W3211" s="531"/>
      <c r="X3211" s="141"/>
      <c r="Y3211" s="141"/>
      <c r="Z3211" s="552"/>
      <c r="AA3211" s="552"/>
      <c r="AB3211" s="531"/>
      <c r="AC3211" s="593"/>
      <c r="AD3211" s="923"/>
      <c r="AE3211" s="846"/>
      <c r="AF3211" s="931"/>
      <c r="AG3211" s="923"/>
      <c r="AH3211" s="923"/>
      <c r="AI3211" s="641"/>
      <c r="AJ3211" s="537"/>
      <c r="AK3211" s="537"/>
      <c r="AL3211" s="537"/>
      <c r="AM3211" s="537"/>
      <c r="AN3211" s="537"/>
      <c r="AO3211" s="531"/>
      <c r="AP3211" s="141"/>
      <c r="AQ3211" s="141"/>
      <c r="AR3211" s="552"/>
      <c r="AS3211" s="552"/>
      <c r="AT3211" s="531"/>
      <c r="AU3211" s="593"/>
      <c r="AV3211" s="923"/>
      <c r="AW3211" s="846"/>
      <c r="AX3211" s="115"/>
      <c r="AY3211" s="5"/>
      <c r="AZ3211" s="5"/>
      <c r="BA3211" s="335"/>
      <c r="BC3211" s="5"/>
      <c r="BD3211" s="5"/>
      <c r="BE3211" s="335"/>
      <c r="BG3211" s="826"/>
      <c r="BH3211" s="607"/>
    </row>
    <row r="3212" spans="1:66" ht="12.75" customHeight="1" x14ac:dyDescent="0.25">
      <c r="A3212" s="21"/>
      <c r="B3212" s="112"/>
      <c r="C3212" s="116"/>
      <c r="D3212" s="623"/>
      <c r="E3212" s="278"/>
      <c r="F3212" s="116"/>
      <c r="G3212" s="694"/>
      <c r="H3212" s="878"/>
      <c r="I3212" s="397"/>
      <c r="J3212" s="380"/>
      <c r="K3212" s="410" t="s">
        <v>58</v>
      </c>
      <c r="L3212" s="731"/>
      <c r="M3212" s="732"/>
      <c r="N3212" s="931"/>
      <c r="O3212" s="923"/>
      <c r="P3212" s="923"/>
      <c r="Q3212" s="641"/>
      <c r="R3212" s="537"/>
      <c r="S3212" s="537"/>
      <c r="T3212" s="537"/>
      <c r="U3212" s="537"/>
      <c r="V3212" s="537"/>
      <c r="W3212" s="531"/>
      <c r="X3212" s="141"/>
      <c r="Y3212" s="141"/>
      <c r="Z3212" s="552"/>
      <c r="AA3212" s="552"/>
      <c r="AB3212" s="531"/>
      <c r="AC3212" s="593"/>
      <c r="AD3212" s="923"/>
      <c r="AE3212" s="846"/>
      <c r="AF3212" s="931"/>
      <c r="AG3212" s="923"/>
      <c r="AH3212" s="923"/>
      <c r="AI3212" s="641"/>
      <c r="AJ3212" s="537"/>
      <c r="AK3212" s="537"/>
      <c r="AL3212" s="537"/>
      <c r="AM3212" s="537"/>
      <c r="AN3212" s="537"/>
      <c r="AO3212" s="531"/>
      <c r="AP3212" s="141"/>
      <c r="AQ3212" s="141"/>
      <c r="AR3212" s="552"/>
      <c r="AS3212" s="552"/>
      <c r="AT3212" s="531"/>
      <c r="AU3212" s="593"/>
      <c r="AV3212" s="923"/>
      <c r="AW3212" s="846"/>
      <c r="AX3212" s="115"/>
      <c r="AY3212" s="5"/>
      <c r="AZ3212" s="5"/>
      <c r="BA3212" s="335"/>
      <c r="BC3212" s="5"/>
      <c r="BD3212" s="5"/>
      <c r="BE3212" s="335"/>
      <c r="BG3212" s="826"/>
      <c r="BH3212" s="607"/>
    </row>
    <row r="3213" spans="1:66" ht="12.75" customHeight="1" x14ac:dyDescent="0.25">
      <c r="A3213" s="21"/>
      <c r="B3213" s="112"/>
      <c r="C3213" s="116"/>
      <c r="D3213" s="623"/>
      <c r="E3213" s="278"/>
      <c r="F3213" s="116"/>
      <c r="G3213" s="694"/>
      <c r="H3213" s="878"/>
      <c r="I3213" s="397"/>
      <c r="J3213" s="380"/>
      <c r="K3213" s="408"/>
      <c r="L3213" s="731"/>
      <c r="M3213" s="732"/>
      <c r="N3213" s="931"/>
      <c r="O3213" s="923"/>
      <c r="P3213" s="923"/>
      <c r="Q3213" s="641"/>
      <c r="R3213" s="537"/>
      <c r="S3213" s="537"/>
      <c r="T3213" s="537"/>
      <c r="U3213" s="537"/>
      <c r="V3213" s="537"/>
      <c r="W3213" s="531"/>
      <c r="X3213" s="141"/>
      <c r="Y3213" s="141"/>
      <c r="Z3213" s="552"/>
      <c r="AA3213" s="552"/>
      <c r="AB3213" s="531"/>
      <c r="AC3213" s="593"/>
      <c r="AD3213" s="923"/>
      <c r="AE3213" s="846"/>
      <c r="AF3213" s="931"/>
      <c r="AG3213" s="923"/>
      <c r="AH3213" s="923"/>
      <c r="AI3213" s="641"/>
      <c r="AJ3213" s="537"/>
      <c r="AK3213" s="537"/>
      <c r="AL3213" s="537"/>
      <c r="AM3213" s="537"/>
      <c r="AN3213" s="537"/>
      <c r="AO3213" s="531"/>
      <c r="AP3213" s="141"/>
      <c r="AQ3213" s="141"/>
      <c r="AR3213" s="552"/>
      <c r="AS3213" s="552"/>
      <c r="AT3213" s="531"/>
      <c r="AU3213" s="593"/>
      <c r="AV3213" s="923"/>
      <c r="AW3213" s="846"/>
      <c r="AX3213" s="115"/>
      <c r="AY3213" s="5"/>
      <c r="AZ3213" s="5"/>
      <c r="BA3213" s="335"/>
      <c r="BC3213" s="5"/>
      <c r="BD3213" s="5"/>
      <c r="BE3213" s="335"/>
      <c r="BG3213" s="826"/>
      <c r="BH3213" s="607"/>
    </row>
    <row r="3214" spans="1:66" ht="30.6" x14ac:dyDescent="0.25">
      <c r="A3214" s="222" t="s">
        <v>6114</v>
      </c>
      <c r="B3214" s="112">
        <v>14</v>
      </c>
      <c r="C3214" s="116" t="s">
        <v>1714</v>
      </c>
      <c r="D3214" s="620">
        <v>1000</v>
      </c>
      <c r="E3214" s="278"/>
      <c r="F3214" s="116">
        <v>12</v>
      </c>
      <c r="G3214" s="694">
        <v>1</v>
      </c>
      <c r="H3214" s="878" t="str">
        <f t="shared" si="4734"/>
        <v>049</v>
      </c>
      <c r="I3214" s="397" t="s">
        <v>3283</v>
      </c>
      <c r="J3214" s="380" t="s">
        <v>2188</v>
      </c>
      <c r="K3214" s="408" t="s">
        <v>6334</v>
      </c>
      <c r="L3214" s="726">
        <v>3000</v>
      </c>
      <c r="M3214" s="727">
        <v>1500</v>
      </c>
      <c r="N3214" s="931"/>
      <c r="O3214" s="530">
        <f t="shared" ref="O3214" si="4883">IF(N3214&gt;L3214,"0 ",N3214-L3214)</f>
        <v>-3000</v>
      </c>
      <c r="P3214" s="530" t="str">
        <f t="shared" ref="P3214" si="4884">IF(N3214&lt;L3214,"0 ",N3214-L3214)</f>
        <v xml:space="preserve">0 </v>
      </c>
      <c r="Q3214" s="646"/>
      <c r="R3214" s="536"/>
      <c r="S3214" s="536"/>
      <c r="T3214" s="536"/>
      <c r="U3214" s="536"/>
      <c r="V3214" s="536"/>
      <c r="W3214" s="683" t="str">
        <f>IF(SUM(Q3214:V3214)=X3214,"OK",SUM(Q3214:V3214)-X3214)</f>
        <v>OK</v>
      </c>
      <c r="X3214" s="141"/>
      <c r="Y3214" s="141"/>
      <c r="Z3214" s="552"/>
      <c r="AA3214" s="552"/>
      <c r="AB3214" s="683" t="str">
        <f>IF(SUM(Z3214:AA3214)=AC3214,"OK",SUM(Z3214:AA3214)-AC3214)</f>
        <v>OK</v>
      </c>
      <c r="AC3214" s="593"/>
      <c r="AD3214" s="530">
        <f t="shared" ref="AD3214" si="4885">X3214+Y3214+AC3214</f>
        <v>0</v>
      </c>
      <c r="AE3214" s="842">
        <f t="shared" ref="AE3214" si="4886">N3214+AD3214</f>
        <v>0</v>
      </c>
      <c r="AF3214" s="931"/>
      <c r="AG3214" s="530">
        <f t="shared" ref="AG3214" si="4887">IF(AF3214&gt;M3214,"0 ",AF3214-M3214)</f>
        <v>-1500</v>
      </c>
      <c r="AH3214" s="530" t="str">
        <f t="shared" ref="AH3214" si="4888">IF(AF3214&lt;M3214,"0 ",AF3214-M3214)</f>
        <v xml:space="preserve">0 </v>
      </c>
      <c r="AI3214" s="641"/>
      <c r="AJ3214" s="537"/>
      <c r="AK3214" s="537"/>
      <c r="AL3214" s="537"/>
      <c r="AM3214" s="537"/>
      <c r="AN3214" s="537"/>
      <c r="AO3214" s="683" t="str">
        <f>IF(SUM(AI3214:AN3214)=AP3214,"OK",SUM(AI3214:AN3214)-AP3214)</f>
        <v>OK</v>
      </c>
      <c r="AP3214" s="141"/>
      <c r="AQ3214" s="141"/>
      <c r="AR3214" s="552"/>
      <c r="AS3214" s="552"/>
      <c r="AT3214" s="683" t="str">
        <f>IF(SUM(AR3214:AS3214)=AU3214,"OK",SUM(AR3214:AS3214)-AU3214)</f>
        <v>OK</v>
      </c>
      <c r="AU3214" s="593"/>
      <c r="AV3214" s="530">
        <f t="shared" ref="AV3214" si="4889">AP3214+AQ3214+AU3214</f>
        <v>0</v>
      </c>
      <c r="AW3214" s="842">
        <f t="shared" ref="AW3214" si="4890">AF3214+AV3214</f>
        <v>0</v>
      </c>
      <c r="AX3214" s="115">
        <f>L3214</f>
        <v>3000</v>
      </c>
      <c r="AY3214" s="5">
        <f>AE3214</f>
        <v>0</v>
      </c>
      <c r="AZ3214" s="7">
        <f>AY3214-AX3214</f>
        <v>-3000</v>
      </c>
      <c r="BA3214" s="335">
        <f>AZ3214/AX3214</f>
        <v>-1</v>
      </c>
      <c r="BB3214" s="23">
        <f>M3214</f>
        <v>1500</v>
      </c>
      <c r="BC3214" s="5">
        <f>AW3214</f>
        <v>0</v>
      </c>
      <c r="BD3214" s="7">
        <f>BC3214-BB3214</f>
        <v>-1500</v>
      </c>
      <c r="BE3214" s="335">
        <f>BD3214/BB3214</f>
        <v>-1</v>
      </c>
      <c r="BF3214" s="40"/>
      <c r="BG3214" s="826" t="str">
        <f>RIGHT(LEFT(I3214,3),2)&amp;"."&amp;RIGHT(LEFT(I3214,5),2)</f>
        <v>73.20</v>
      </c>
      <c r="BH3214" s="607" t="b">
        <f>COUNTIF('Codes SEC'!$B$2:$B$250,Ministres!BG3214)&gt;0</f>
        <v>1</v>
      </c>
    </row>
    <row r="3215" spans="1:66" ht="12.75" customHeight="1" x14ac:dyDescent="0.25">
      <c r="A3215" s="225"/>
      <c r="B3215" s="206"/>
      <c r="C3215" s="265"/>
      <c r="D3215" s="621"/>
      <c r="E3215" s="275"/>
      <c r="F3215" s="269"/>
      <c r="G3215" s="695"/>
      <c r="H3215" s="886"/>
      <c r="I3215" s="481"/>
      <c r="J3215" s="482"/>
      <c r="K3215" s="514" t="s">
        <v>59</v>
      </c>
      <c r="L3215" s="318">
        <f t="shared" ref="L3215:P3215" si="4891">L3214</f>
        <v>3000</v>
      </c>
      <c r="M3215" s="741">
        <f t="shared" si="4891"/>
        <v>1500</v>
      </c>
      <c r="N3215" s="930">
        <f t="shared" si="4891"/>
        <v>0</v>
      </c>
      <c r="O3215" s="790">
        <f t="shared" si="4891"/>
        <v>-3000</v>
      </c>
      <c r="P3215" s="790" t="str">
        <f t="shared" si="4891"/>
        <v xml:space="preserve">0 </v>
      </c>
      <c r="Q3215" s="787">
        <f t="shared" ref="Q3215:BE3215" si="4892">Q3214</f>
        <v>0</v>
      </c>
      <c r="R3215" s="648">
        <f t="shared" si="4892"/>
        <v>0</v>
      </c>
      <c r="S3215" s="648">
        <f t="shared" si="4892"/>
        <v>0</v>
      </c>
      <c r="T3215" s="648">
        <f t="shared" si="4892"/>
        <v>0</v>
      </c>
      <c r="U3215" s="648">
        <f t="shared" si="4892"/>
        <v>0</v>
      </c>
      <c r="V3215" s="648">
        <f t="shared" si="4892"/>
        <v>0</v>
      </c>
      <c r="W3215" s="790"/>
      <c r="X3215" s="649">
        <f t="shared" si="4892"/>
        <v>0</v>
      </c>
      <c r="Y3215" s="649">
        <f t="shared" si="4892"/>
        <v>0</v>
      </c>
      <c r="Z3215" s="648">
        <f t="shared" si="4892"/>
        <v>0</v>
      </c>
      <c r="AA3215" s="648">
        <f t="shared" si="4892"/>
        <v>0</v>
      </c>
      <c r="AB3215" s="790"/>
      <c r="AC3215" s="649">
        <f t="shared" si="4892"/>
        <v>0</v>
      </c>
      <c r="AD3215" s="790">
        <f>AD3214</f>
        <v>0</v>
      </c>
      <c r="AE3215" s="843">
        <f>AE3214</f>
        <v>0</v>
      </c>
      <c r="AF3215" s="930">
        <f t="shared" ref="AF3215:AH3215" si="4893">AF3214</f>
        <v>0</v>
      </c>
      <c r="AG3215" s="790">
        <f t="shared" si="4893"/>
        <v>-1500</v>
      </c>
      <c r="AH3215" s="790" t="str">
        <f t="shared" si="4893"/>
        <v xml:space="preserve">0 </v>
      </c>
      <c r="AI3215" s="787">
        <f t="shared" si="4892"/>
        <v>0</v>
      </c>
      <c r="AJ3215" s="648">
        <f t="shared" si="4892"/>
        <v>0</v>
      </c>
      <c r="AK3215" s="648">
        <f t="shared" si="4892"/>
        <v>0</v>
      </c>
      <c r="AL3215" s="648">
        <f t="shared" si="4892"/>
        <v>0</v>
      </c>
      <c r="AM3215" s="648">
        <f t="shared" si="4892"/>
        <v>0</v>
      </c>
      <c r="AN3215" s="648">
        <f t="shared" si="4892"/>
        <v>0</v>
      </c>
      <c r="AO3215" s="790"/>
      <c r="AP3215" s="649">
        <f t="shared" si="4892"/>
        <v>0</v>
      </c>
      <c r="AQ3215" s="649">
        <f t="shared" si="4892"/>
        <v>0</v>
      </c>
      <c r="AR3215" s="648">
        <f t="shared" si="4892"/>
        <v>0</v>
      </c>
      <c r="AS3215" s="648">
        <f t="shared" si="4892"/>
        <v>0</v>
      </c>
      <c r="AT3215" s="790"/>
      <c r="AU3215" s="649">
        <f t="shared" si="4892"/>
        <v>0</v>
      </c>
      <c r="AV3215" s="790">
        <f t="shared" ref="AV3215" si="4894">AV3214</f>
        <v>0</v>
      </c>
      <c r="AW3215" s="843">
        <f t="shared" si="4892"/>
        <v>0</v>
      </c>
      <c r="AX3215" s="336">
        <f t="shared" si="4892"/>
        <v>3000</v>
      </c>
      <c r="AY3215" s="337">
        <f t="shared" si="4892"/>
        <v>0</v>
      </c>
      <c r="AZ3215" s="338">
        <f t="shared" si="4892"/>
        <v>-3000</v>
      </c>
      <c r="BA3215" s="339">
        <f t="shared" si="4892"/>
        <v>-1</v>
      </c>
      <c r="BB3215" s="322">
        <f t="shared" si="4892"/>
        <v>1500</v>
      </c>
      <c r="BC3215" s="337">
        <f t="shared" si="4892"/>
        <v>0</v>
      </c>
      <c r="BD3215" s="338">
        <f t="shared" si="4892"/>
        <v>-1500</v>
      </c>
      <c r="BE3215" s="339">
        <f t="shared" si="4892"/>
        <v>-1</v>
      </c>
      <c r="BG3215" s="826"/>
      <c r="BH3215" s="607"/>
    </row>
    <row r="3216" spans="1:66" ht="12.75" customHeight="1" x14ac:dyDescent="0.25">
      <c r="A3216" s="226"/>
      <c r="B3216" s="207"/>
      <c r="C3216" s="266"/>
      <c r="D3216" s="300"/>
      <c r="E3216" s="276"/>
      <c r="F3216" s="300"/>
      <c r="G3216" s="696"/>
      <c r="H3216" s="887"/>
      <c r="I3216" s="444"/>
      <c r="J3216" s="393"/>
      <c r="K3216" s="404" t="s">
        <v>3689</v>
      </c>
      <c r="L3216" s="729">
        <f t="shared" ref="L3216:P3216" si="4895">L3215+L3210</f>
        <v>30710</v>
      </c>
      <c r="M3216" s="730">
        <f t="shared" si="4895"/>
        <v>14500</v>
      </c>
      <c r="N3216" s="844">
        <f t="shared" si="4895"/>
        <v>0</v>
      </c>
      <c r="O3216" s="665">
        <f t="shared" si="4895"/>
        <v>-30710</v>
      </c>
      <c r="P3216" s="665">
        <f t="shared" si="4895"/>
        <v>0</v>
      </c>
      <c r="Q3216" s="638">
        <f t="shared" ref="Q3216:V3216" si="4896">Q3215+Q3210</f>
        <v>0</v>
      </c>
      <c r="R3216" s="130">
        <f t="shared" si="4896"/>
        <v>0</v>
      </c>
      <c r="S3216" s="130">
        <f t="shared" si="4896"/>
        <v>0</v>
      </c>
      <c r="T3216" s="130">
        <f t="shared" si="4896"/>
        <v>0</v>
      </c>
      <c r="U3216" s="130">
        <f t="shared" si="4896"/>
        <v>0</v>
      </c>
      <c r="V3216" s="130">
        <f t="shared" si="4896"/>
        <v>0</v>
      </c>
      <c r="W3216" s="665"/>
      <c r="X3216" s="130">
        <f>X3215+X3210</f>
        <v>0</v>
      </c>
      <c r="Y3216" s="130">
        <f>Y3215+Y3210</f>
        <v>0</v>
      </c>
      <c r="Z3216" s="130">
        <f>Z3215+Z3210</f>
        <v>0</v>
      </c>
      <c r="AA3216" s="130">
        <f>AA3215+AA3210</f>
        <v>0</v>
      </c>
      <c r="AB3216" s="665"/>
      <c r="AC3216" s="130">
        <f t="shared" ref="AC3216:AN3216" si="4897">AC3215+AC3210</f>
        <v>0</v>
      </c>
      <c r="AD3216" s="665">
        <f>AD3215+AD3210</f>
        <v>0</v>
      </c>
      <c r="AE3216" s="845">
        <f>AE3215+AE3210</f>
        <v>0</v>
      </c>
      <c r="AF3216" s="844">
        <f t="shared" ref="AF3216:AH3216" si="4898">AF3215+AF3210</f>
        <v>0</v>
      </c>
      <c r="AG3216" s="665">
        <f t="shared" si="4898"/>
        <v>-14500</v>
      </c>
      <c r="AH3216" s="665">
        <f t="shared" si="4898"/>
        <v>0</v>
      </c>
      <c r="AI3216" s="638">
        <f t="shared" si="4897"/>
        <v>0</v>
      </c>
      <c r="AJ3216" s="130">
        <f t="shared" si="4897"/>
        <v>0</v>
      </c>
      <c r="AK3216" s="130">
        <f t="shared" si="4897"/>
        <v>0</v>
      </c>
      <c r="AL3216" s="130">
        <f t="shared" si="4897"/>
        <v>0</v>
      </c>
      <c r="AM3216" s="130">
        <f t="shared" si="4897"/>
        <v>0</v>
      </c>
      <c r="AN3216" s="130">
        <f t="shared" si="4897"/>
        <v>0</v>
      </c>
      <c r="AO3216" s="665"/>
      <c r="AP3216" s="130">
        <f>AP3215+AP3210</f>
        <v>0</v>
      </c>
      <c r="AQ3216" s="130">
        <f>AQ3215+AQ3210</f>
        <v>0</v>
      </c>
      <c r="AR3216" s="130">
        <f>AR3215+AR3210</f>
        <v>0</v>
      </c>
      <c r="AS3216" s="130">
        <f>AS3215+AS3210</f>
        <v>0</v>
      </c>
      <c r="AT3216" s="665"/>
      <c r="AU3216" s="130">
        <f t="shared" ref="AU3216:BE3216" si="4899">AU3215+AU3210</f>
        <v>0</v>
      </c>
      <c r="AV3216" s="665">
        <f t="shared" ref="AV3216" si="4900">AV3215+AV3210</f>
        <v>0</v>
      </c>
      <c r="AW3216" s="845">
        <f t="shared" si="4899"/>
        <v>0</v>
      </c>
      <c r="AX3216" s="314">
        <f t="shared" si="4899"/>
        <v>30710</v>
      </c>
      <c r="AY3216" s="131">
        <f t="shared" si="4899"/>
        <v>0</v>
      </c>
      <c r="AZ3216" s="132">
        <f t="shared" si="4899"/>
        <v>-30710</v>
      </c>
      <c r="BA3216" s="340">
        <f t="shared" si="4899"/>
        <v>-2</v>
      </c>
      <c r="BB3216" s="310">
        <f t="shared" si="4899"/>
        <v>14500</v>
      </c>
      <c r="BC3216" s="131">
        <f t="shared" si="4899"/>
        <v>0</v>
      </c>
      <c r="BD3216" s="132">
        <f t="shared" si="4899"/>
        <v>-14500</v>
      </c>
      <c r="BE3216" s="340">
        <f t="shared" si="4899"/>
        <v>-2</v>
      </c>
      <c r="BG3216" s="826"/>
      <c r="BH3216" s="607"/>
    </row>
    <row r="3217" spans="1:66" ht="12.75" customHeight="1" x14ac:dyDescent="0.25">
      <c r="A3217" s="222"/>
      <c r="C3217" s="116"/>
      <c r="D3217" s="620"/>
      <c r="F3217" s="117"/>
      <c r="G3217" s="690"/>
      <c r="H3217" s="878"/>
      <c r="I3217" s="397"/>
      <c r="J3217" s="380"/>
      <c r="K3217" s="405" t="s">
        <v>208</v>
      </c>
      <c r="L3217" s="731">
        <v>0</v>
      </c>
      <c r="M3217" s="732">
        <v>0</v>
      </c>
      <c r="N3217" s="929">
        <v>0</v>
      </c>
      <c r="O3217" s="530">
        <v>0</v>
      </c>
      <c r="P3217" s="530">
        <v>0</v>
      </c>
      <c r="Q3217" s="641">
        <v>0</v>
      </c>
      <c r="R3217" s="537">
        <v>0</v>
      </c>
      <c r="S3217" s="537">
        <v>0</v>
      </c>
      <c r="T3217" s="537">
        <v>0</v>
      </c>
      <c r="U3217" s="537">
        <v>0</v>
      </c>
      <c r="V3217" s="537">
        <v>0</v>
      </c>
      <c r="W3217" s="530"/>
      <c r="X3217" s="142">
        <v>0</v>
      </c>
      <c r="Y3217" s="142">
        <v>0</v>
      </c>
      <c r="Z3217" s="537">
        <v>0</v>
      </c>
      <c r="AA3217" s="537">
        <v>0</v>
      </c>
      <c r="AB3217" s="530"/>
      <c r="AC3217" s="142">
        <v>0</v>
      </c>
      <c r="AD3217" s="530">
        <v>0</v>
      </c>
      <c r="AE3217" s="842">
        <v>0</v>
      </c>
      <c r="AF3217" s="929">
        <v>0</v>
      </c>
      <c r="AG3217" s="530">
        <v>0</v>
      </c>
      <c r="AH3217" s="530">
        <v>0</v>
      </c>
      <c r="AI3217" s="641">
        <v>0</v>
      </c>
      <c r="AJ3217" s="537">
        <v>0</v>
      </c>
      <c r="AK3217" s="537">
        <v>0</v>
      </c>
      <c r="AL3217" s="537">
        <v>0</v>
      </c>
      <c r="AM3217" s="537">
        <v>0</v>
      </c>
      <c r="AN3217" s="537">
        <v>0</v>
      </c>
      <c r="AO3217" s="530"/>
      <c r="AP3217" s="142">
        <v>0</v>
      </c>
      <c r="AQ3217" s="142">
        <v>0</v>
      </c>
      <c r="AR3217" s="537">
        <v>0</v>
      </c>
      <c r="AS3217" s="537">
        <v>0</v>
      </c>
      <c r="AT3217" s="530"/>
      <c r="AU3217" s="142">
        <v>0</v>
      </c>
      <c r="AV3217" s="530">
        <v>0</v>
      </c>
      <c r="AW3217" s="842">
        <v>0</v>
      </c>
      <c r="AX3217" s="115">
        <v>0</v>
      </c>
      <c r="AY3217" s="5">
        <v>0</v>
      </c>
      <c r="AZ3217" s="5">
        <v>0</v>
      </c>
      <c r="BA3217" s="335">
        <v>0</v>
      </c>
      <c r="BB3217" s="23">
        <v>0</v>
      </c>
      <c r="BC3217" s="5">
        <v>0</v>
      </c>
      <c r="BD3217" s="5">
        <v>0</v>
      </c>
      <c r="BE3217" s="335">
        <v>0</v>
      </c>
      <c r="BG3217" s="826"/>
      <c r="BH3217" s="607"/>
    </row>
    <row r="3218" spans="1:66" s="28" customFormat="1" ht="12.75" customHeight="1" x14ac:dyDescent="0.25">
      <c r="A3218" s="21"/>
      <c r="B3218" s="112"/>
      <c r="C3218" s="119"/>
      <c r="D3218" s="623"/>
      <c r="E3218" s="278"/>
      <c r="F3218" s="305"/>
      <c r="G3218" s="694"/>
      <c r="H3218" s="878"/>
      <c r="I3218" s="397"/>
      <c r="J3218" s="380"/>
      <c r="K3218" s="405" t="s">
        <v>96</v>
      </c>
      <c r="L3218" s="738">
        <v>0</v>
      </c>
      <c r="M3218" s="739">
        <v>0</v>
      </c>
      <c r="N3218" s="929">
        <v>0</v>
      </c>
      <c r="O3218" s="530">
        <v>0</v>
      </c>
      <c r="P3218" s="530">
        <v>0</v>
      </c>
      <c r="Q3218" s="641">
        <v>0</v>
      </c>
      <c r="R3218" s="537">
        <v>0</v>
      </c>
      <c r="S3218" s="537">
        <v>0</v>
      </c>
      <c r="T3218" s="537">
        <v>0</v>
      </c>
      <c r="U3218" s="537">
        <v>0</v>
      </c>
      <c r="V3218" s="537">
        <v>0</v>
      </c>
      <c r="W3218" s="530"/>
      <c r="X3218" s="142">
        <v>0</v>
      </c>
      <c r="Y3218" s="142">
        <v>0</v>
      </c>
      <c r="Z3218" s="537">
        <v>0</v>
      </c>
      <c r="AA3218" s="537">
        <v>0</v>
      </c>
      <c r="AB3218" s="530"/>
      <c r="AC3218" s="142">
        <v>0</v>
      </c>
      <c r="AD3218" s="530">
        <v>0</v>
      </c>
      <c r="AE3218" s="842">
        <v>0</v>
      </c>
      <c r="AF3218" s="929">
        <v>0</v>
      </c>
      <c r="AG3218" s="530">
        <v>0</v>
      </c>
      <c r="AH3218" s="530">
        <v>0</v>
      </c>
      <c r="AI3218" s="641">
        <v>0</v>
      </c>
      <c r="AJ3218" s="537">
        <v>0</v>
      </c>
      <c r="AK3218" s="537">
        <v>0</v>
      </c>
      <c r="AL3218" s="537">
        <v>0</v>
      </c>
      <c r="AM3218" s="537">
        <v>0</v>
      </c>
      <c r="AN3218" s="537">
        <v>0</v>
      </c>
      <c r="AO3218" s="530"/>
      <c r="AP3218" s="142">
        <v>0</v>
      </c>
      <c r="AQ3218" s="142">
        <v>0</v>
      </c>
      <c r="AR3218" s="537">
        <v>0</v>
      </c>
      <c r="AS3218" s="537">
        <v>0</v>
      </c>
      <c r="AT3218" s="530"/>
      <c r="AU3218" s="142">
        <v>0</v>
      </c>
      <c r="AV3218" s="530">
        <v>0</v>
      </c>
      <c r="AW3218" s="842">
        <v>0</v>
      </c>
      <c r="AX3218" s="115">
        <v>0</v>
      </c>
      <c r="AY3218" s="5">
        <v>0</v>
      </c>
      <c r="AZ3218" s="5">
        <v>0</v>
      </c>
      <c r="BA3218" s="335">
        <v>0</v>
      </c>
      <c r="BB3218" s="23">
        <v>0</v>
      </c>
      <c r="BC3218" s="5">
        <v>0</v>
      </c>
      <c r="BD3218" s="5">
        <v>0</v>
      </c>
      <c r="BE3218" s="335">
        <v>0</v>
      </c>
      <c r="BF3218" s="41"/>
      <c r="BG3218" s="826"/>
      <c r="BH3218" s="607"/>
      <c r="BI3218" s="41"/>
      <c r="BJ3218" s="41"/>
      <c r="BK3218" s="41"/>
      <c r="BL3218" s="41"/>
      <c r="BM3218" s="41"/>
      <c r="BN3218" s="41"/>
    </row>
    <row r="3219" spans="1:66" ht="12.75" customHeight="1" x14ac:dyDescent="0.25">
      <c r="A3219" s="21"/>
      <c r="B3219" s="112"/>
      <c r="C3219" s="119"/>
      <c r="D3219" s="623"/>
      <c r="E3219" s="278"/>
      <c r="F3219" s="305"/>
      <c r="G3219" s="694"/>
      <c r="H3219" s="878"/>
      <c r="I3219" s="397"/>
      <c r="J3219" s="380"/>
      <c r="K3219" s="405" t="s">
        <v>209</v>
      </c>
      <c r="L3219" s="738">
        <v>0</v>
      </c>
      <c r="M3219" s="739">
        <v>0</v>
      </c>
      <c r="N3219" s="929">
        <v>0</v>
      </c>
      <c r="O3219" s="530">
        <v>0</v>
      </c>
      <c r="P3219" s="530">
        <v>0</v>
      </c>
      <c r="Q3219" s="641">
        <v>0</v>
      </c>
      <c r="R3219" s="537">
        <v>0</v>
      </c>
      <c r="S3219" s="537">
        <v>0</v>
      </c>
      <c r="T3219" s="537">
        <v>0</v>
      </c>
      <c r="U3219" s="537">
        <v>0</v>
      </c>
      <c r="V3219" s="537">
        <v>0</v>
      </c>
      <c r="W3219" s="530"/>
      <c r="X3219" s="142">
        <v>0</v>
      </c>
      <c r="Y3219" s="142">
        <v>0</v>
      </c>
      <c r="Z3219" s="537">
        <v>0</v>
      </c>
      <c r="AA3219" s="537">
        <v>0</v>
      </c>
      <c r="AB3219" s="530"/>
      <c r="AC3219" s="142">
        <v>0</v>
      </c>
      <c r="AD3219" s="530">
        <v>0</v>
      </c>
      <c r="AE3219" s="842">
        <v>0</v>
      </c>
      <c r="AF3219" s="929">
        <v>0</v>
      </c>
      <c r="AG3219" s="530">
        <v>0</v>
      </c>
      <c r="AH3219" s="530">
        <v>0</v>
      </c>
      <c r="AI3219" s="641">
        <v>0</v>
      </c>
      <c r="AJ3219" s="537">
        <v>0</v>
      </c>
      <c r="AK3219" s="537">
        <v>0</v>
      </c>
      <c r="AL3219" s="537">
        <v>0</v>
      </c>
      <c r="AM3219" s="537">
        <v>0</v>
      </c>
      <c r="AN3219" s="537">
        <v>0</v>
      </c>
      <c r="AO3219" s="530"/>
      <c r="AP3219" s="142">
        <v>0</v>
      </c>
      <c r="AQ3219" s="142">
        <v>0</v>
      </c>
      <c r="AR3219" s="537">
        <v>0</v>
      </c>
      <c r="AS3219" s="537">
        <v>0</v>
      </c>
      <c r="AT3219" s="530"/>
      <c r="AU3219" s="142">
        <v>0</v>
      </c>
      <c r="AV3219" s="530">
        <v>0</v>
      </c>
      <c r="AW3219" s="842">
        <v>0</v>
      </c>
      <c r="AX3219" s="115">
        <v>0</v>
      </c>
      <c r="AY3219" s="5">
        <v>0</v>
      </c>
      <c r="AZ3219" s="5">
        <v>0</v>
      </c>
      <c r="BA3219" s="335">
        <v>0</v>
      </c>
      <c r="BB3219" s="23">
        <v>0</v>
      </c>
      <c r="BC3219" s="5">
        <v>0</v>
      </c>
      <c r="BD3219" s="5">
        <v>0</v>
      </c>
      <c r="BE3219" s="335">
        <v>0</v>
      </c>
      <c r="BG3219" s="826"/>
      <c r="BH3219" s="607"/>
    </row>
    <row r="3220" spans="1:66" ht="12.75" customHeight="1" x14ac:dyDescent="0.25">
      <c r="A3220" s="21"/>
      <c r="B3220" s="112"/>
      <c r="C3220" s="119"/>
      <c r="D3220" s="623"/>
      <c r="E3220" s="278"/>
      <c r="F3220" s="305"/>
      <c r="G3220" s="694"/>
      <c r="H3220" s="878"/>
      <c r="I3220" s="397"/>
      <c r="J3220" s="380"/>
      <c r="K3220" s="405" t="s">
        <v>210</v>
      </c>
      <c r="L3220" s="738">
        <v>0</v>
      </c>
      <c r="M3220" s="739">
        <v>0</v>
      </c>
      <c r="N3220" s="929">
        <v>0</v>
      </c>
      <c r="O3220" s="530">
        <v>0</v>
      </c>
      <c r="P3220" s="530">
        <v>0</v>
      </c>
      <c r="Q3220" s="641">
        <v>0</v>
      </c>
      <c r="R3220" s="537">
        <v>0</v>
      </c>
      <c r="S3220" s="537">
        <v>0</v>
      </c>
      <c r="T3220" s="537">
        <v>0</v>
      </c>
      <c r="U3220" s="537">
        <v>0</v>
      </c>
      <c r="V3220" s="537">
        <v>0</v>
      </c>
      <c r="W3220" s="530"/>
      <c r="X3220" s="142">
        <v>0</v>
      </c>
      <c r="Y3220" s="142">
        <v>0</v>
      </c>
      <c r="Z3220" s="537">
        <v>0</v>
      </c>
      <c r="AA3220" s="537">
        <v>0</v>
      </c>
      <c r="AB3220" s="530"/>
      <c r="AC3220" s="142">
        <v>0</v>
      </c>
      <c r="AD3220" s="530">
        <v>0</v>
      </c>
      <c r="AE3220" s="842">
        <v>0</v>
      </c>
      <c r="AF3220" s="929">
        <v>0</v>
      </c>
      <c r="AG3220" s="530">
        <v>0</v>
      </c>
      <c r="AH3220" s="530">
        <v>0</v>
      </c>
      <c r="AI3220" s="641">
        <v>0</v>
      </c>
      <c r="AJ3220" s="537">
        <v>0</v>
      </c>
      <c r="AK3220" s="537">
        <v>0</v>
      </c>
      <c r="AL3220" s="537">
        <v>0</v>
      </c>
      <c r="AM3220" s="537">
        <v>0</v>
      </c>
      <c r="AN3220" s="537">
        <v>0</v>
      </c>
      <c r="AO3220" s="530"/>
      <c r="AP3220" s="142">
        <v>0</v>
      </c>
      <c r="AQ3220" s="142">
        <v>0</v>
      </c>
      <c r="AR3220" s="537">
        <v>0</v>
      </c>
      <c r="AS3220" s="537">
        <v>0</v>
      </c>
      <c r="AT3220" s="530"/>
      <c r="AU3220" s="142">
        <v>0</v>
      </c>
      <c r="AV3220" s="530">
        <v>0</v>
      </c>
      <c r="AW3220" s="842">
        <v>0</v>
      </c>
      <c r="AX3220" s="115">
        <v>0</v>
      </c>
      <c r="AY3220" s="5">
        <v>0</v>
      </c>
      <c r="AZ3220" s="5">
        <v>0</v>
      </c>
      <c r="BA3220" s="335">
        <v>0</v>
      </c>
      <c r="BB3220" s="23">
        <v>0</v>
      </c>
      <c r="BC3220" s="5">
        <v>0</v>
      </c>
      <c r="BD3220" s="5">
        <v>0</v>
      </c>
      <c r="BE3220" s="335">
        <v>0</v>
      </c>
      <c r="BG3220" s="826"/>
      <c r="BH3220" s="607"/>
    </row>
    <row r="3221" spans="1:66" ht="12.75" customHeight="1" x14ac:dyDescent="0.25">
      <c r="A3221" s="21"/>
      <c r="B3221" s="112"/>
      <c r="C3221" s="119"/>
      <c r="D3221" s="623"/>
      <c r="E3221" s="278"/>
      <c r="F3221" s="305"/>
      <c r="G3221" s="694"/>
      <c r="H3221" s="878"/>
      <c r="I3221" s="397"/>
      <c r="J3221" s="380"/>
      <c r="K3221" s="406" t="s">
        <v>53</v>
      </c>
      <c r="L3221" s="738">
        <v>0</v>
      </c>
      <c r="M3221" s="739">
        <v>0</v>
      </c>
      <c r="N3221" s="929">
        <v>0</v>
      </c>
      <c r="O3221" s="530">
        <v>0</v>
      </c>
      <c r="P3221" s="530">
        <v>0</v>
      </c>
      <c r="Q3221" s="641">
        <v>0</v>
      </c>
      <c r="R3221" s="537">
        <v>0</v>
      </c>
      <c r="S3221" s="537">
        <v>0</v>
      </c>
      <c r="T3221" s="537">
        <v>0</v>
      </c>
      <c r="U3221" s="537">
        <v>0</v>
      </c>
      <c r="V3221" s="537">
        <v>0</v>
      </c>
      <c r="W3221" s="530"/>
      <c r="X3221" s="142">
        <v>0</v>
      </c>
      <c r="Y3221" s="142">
        <v>0</v>
      </c>
      <c r="Z3221" s="537">
        <v>0</v>
      </c>
      <c r="AA3221" s="537">
        <v>0</v>
      </c>
      <c r="AB3221" s="530"/>
      <c r="AC3221" s="142">
        <v>0</v>
      </c>
      <c r="AD3221" s="530">
        <v>0</v>
      </c>
      <c r="AE3221" s="842">
        <v>0</v>
      </c>
      <c r="AF3221" s="929">
        <v>0</v>
      </c>
      <c r="AG3221" s="530">
        <v>0</v>
      </c>
      <c r="AH3221" s="530">
        <v>0</v>
      </c>
      <c r="AI3221" s="641">
        <v>0</v>
      </c>
      <c r="AJ3221" s="537">
        <v>0</v>
      </c>
      <c r="AK3221" s="537">
        <v>0</v>
      </c>
      <c r="AL3221" s="537">
        <v>0</v>
      </c>
      <c r="AM3221" s="537">
        <v>0</v>
      </c>
      <c r="AN3221" s="537">
        <v>0</v>
      </c>
      <c r="AO3221" s="530"/>
      <c r="AP3221" s="142">
        <v>0</v>
      </c>
      <c r="AQ3221" s="142">
        <v>0</v>
      </c>
      <c r="AR3221" s="537">
        <v>0</v>
      </c>
      <c r="AS3221" s="537">
        <v>0</v>
      </c>
      <c r="AT3221" s="530"/>
      <c r="AU3221" s="142">
        <v>0</v>
      </c>
      <c r="AV3221" s="530">
        <v>0</v>
      </c>
      <c r="AW3221" s="842">
        <v>0</v>
      </c>
      <c r="AX3221" s="115">
        <v>0</v>
      </c>
      <c r="AY3221" s="5">
        <v>0</v>
      </c>
      <c r="AZ3221" s="5">
        <v>0</v>
      </c>
      <c r="BA3221" s="335">
        <v>0</v>
      </c>
      <c r="BB3221" s="23">
        <v>0</v>
      </c>
      <c r="BC3221" s="5">
        <v>0</v>
      </c>
      <c r="BD3221" s="5">
        <v>0</v>
      </c>
      <c r="BE3221" s="335">
        <v>0</v>
      </c>
      <c r="BG3221" s="826"/>
      <c r="BH3221" s="607"/>
    </row>
    <row r="3222" spans="1:66" ht="12.75" customHeight="1" x14ac:dyDescent="0.25">
      <c r="A3222" s="223"/>
      <c r="B3222" s="205"/>
      <c r="C3222" s="116"/>
      <c r="D3222" s="619"/>
      <c r="F3222" s="299"/>
      <c r="G3222" s="694"/>
      <c r="H3222" s="878"/>
      <c r="I3222" s="397"/>
      <c r="J3222" s="380"/>
      <c r="K3222" s="417"/>
      <c r="L3222" s="748"/>
      <c r="M3222" s="749"/>
      <c r="N3222" s="934"/>
      <c r="O3222" s="44"/>
      <c r="P3222" s="44"/>
      <c r="Q3222" s="644"/>
      <c r="R3222" s="542"/>
      <c r="S3222" s="542"/>
      <c r="T3222" s="542"/>
      <c r="U3222" s="542"/>
      <c r="V3222" s="542"/>
      <c r="W3222" s="534"/>
      <c r="X3222" s="146"/>
      <c r="Y3222" s="146"/>
      <c r="Z3222" s="556"/>
      <c r="AA3222" s="556"/>
      <c r="AB3222" s="534"/>
      <c r="AC3222" s="597"/>
      <c r="AD3222" s="44"/>
      <c r="AE3222" s="841"/>
      <c r="AF3222" s="934"/>
      <c r="AG3222" s="44"/>
      <c r="AH3222" s="44"/>
      <c r="AI3222" s="644"/>
      <c r="AJ3222" s="542"/>
      <c r="AK3222" s="542"/>
      <c r="AL3222" s="542"/>
      <c r="AM3222" s="542"/>
      <c r="AN3222" s="542"/>
      <c r="AO3222" s="534"/>
      <c r="AP3222" s="146"/>
      <c r="AQ3222" s="146"/>
      <c r="AR3222" s="556"/>
      <c r="AS3222" s="556"/>
      <c r="AT3222" s="534"/>
      <c r="AU3222" s="597"/>
      <c r="AV3222" s="44"/>
      <c r="AW3222" s="841"/>
      <c r="AX3222" s="312"/>
      <c r="AY3222" s="14"/>
      <c r="AZ3222" s="14"/>
      <c r="BA3222" s="334"/>
      <c r="BB3222" s="309"/>
      <c r="BC3222" s="14"/>
      <c r="BD3222" s="14"/>
      <c r="BE3222" s="334"/>
      <c r="BG3222" s="826"/>
      <c r="BH3222" s="607"/>
    </row>
    <row r="3223" spans="1:66" ht="12.75" customHeight="1" x14ac:dyDescent="0.25">
      <c r="A3223" s="223"/>
      <c r="B3223" s="205"/>
      <c r="C3223" s="116"/>
      <c r="D3223" s="619"/>
      <c r="F3223" s="299"/>
      <c r="G3223" s="694"/>
      <c r="H3223" s="878"/>
      <c r="I3223" s="397"/>
      <c r="J3223" s="380"/>
      <c r="K3223" s="417"/>
      <c r="L3223" s="824"/>
      <c r="M3223" s="749"/>
      <c r="N3223" s="934"/>
      <c r="O3223" s="44"/>
      <c r="P3223" s="44"/>
      <c r="Q3223" s="644"/>
      <c r="R3223" s="542"/>
      <c r="S3223" s="542"/>
      <c r="T3223" s="542"/>
      <c r="U3223" s="542"/>
      <c r="V3223" s="542"/>
      <c r="W3223" s="534"/>
      <c r="X3223" s="146"/>
      <c r="Y3223" s="146"/>
      <c r="Z3223" s="556"/>
      <c r="AA3223" s="556"/>
      <c r="AB3223" s="534"/>
      <c r="AC3223" s="597"/>
      <c r="AD3223" s="44"/>
      <c r="AE3223" s="841"/>
      <c r="AF3223" s="934"/>
      <c r="AG3223" s="44"/>
      <c r="AH3223" s="44"/>
      <c r="AI3223" s="644"/>
      <c r="AJ3223" s="542"/>
      <c r="AK3223" s="542"/>
      <c r="AL3223" s="542"/>
      <c r="AM3223" s="542"/>
      <c r="AN3223" s="542"/>
      <c r="AO3223" s="534"/>
      <c r="AP3223" s="146"/>
      <c r="AQ3223" s="146"/>
      <c r="AR3223" s="556"/>
      <c r="AS3223" s="556"/>
      <c r="AT3223" s="534"/>
      <c r="AU3223" s="597"/>
      <c r="AV3223" s="44"/>
      <c r="AW3223" s="841"/>
      <c r="AX3223" s="825"/>
      <c r="AY3223" s="14"/>
      <c r="AZ3223" s="14"/>
      <c r="BA3223" s="334"/>
      <c r="BB3223" s="309"/>
      <c r="BC3223" s="14"/>
      <c r="BD3223" s="14"/>
      <c r="BE3223" s="334"/>
      <c r="BG3223" s="826"/>
      <c r="BH3223" s="607"/>
    </row>
    <row r="3224" spans="1:66" ht="12.75" customHeight="1" x14ac:dyDescent="0.25">
      <c r="A3224" s="222"/>
      <c r="C3224" s="258"/>
      <c r="D3224" s="620"/>
      <c r="F3224" s="117"/>
      <c r="G3224" s="694"/>
      <c r="H3224" s="878"/>
      <c r="I3224" s="397"/>
      <c r="J3224" s="380"/>
      <c r="K3224" s="400" t="s">
        <v>6623</v>
      </c>
      <c r="L3224" s="762"/>
      <c r="M3224" s="763"/>
      <c r="N3224" s="931"/>
      <c r="O3224" s="923"/>
      <c r="P3224" s="923"/>
      <c r="Q3224" s="641"/>
      <c r="R3224" s="537"/>
      <c r="S3224" s="537"/>
      <c r="T3224" s="537"/>
      <c r="U3224" s="537"/>
      <c r="V3224" s="537"/>
      <c r="W3224" s="531"/>
      <c r="X3224" s="141"/>
      <c r="Y3224" s="141"/>
      <c r="Z3224" s="552"/>
      <c r="AA3224" s="552"/>
      <c r="AB3224" s="531"/>
      <c r="AC3224" s="593"/>
      <c r="AD3224" s="923"/>
      <c r="AE3224" s="846"/>
      <c r="AF3224" s="931"/>
      <c r="AG3224" s="923"/>
      <c r="AH3224" s="923"/>
      <c r="AI3224" s="641"/>
      <c r="AJ3224" s="537"/>
      <c r="AK3224" s="537"/>
      <c r="AL3224" s="537"/>
      <c r="AM3224" s="537"/>
      <c r="AN3224" s="537"/>
      <c r="AO3224" s="531"/>
      <c r="AP3224" s="141"/>
      <c r="AQ3224" s="141"/>
      <c r="AR3224" s="552"/>
      <c r="AS3224" s="552"/>
      <c r="AT3224" s="531"/>
      <c r="AU3224" s="593"/>
      <c r="AV3224" s="923"/>
      <c r="AW3224" s="846"/>
      <c r="AX3224" s="115"/>
      <c r="AY3224" s="5"/>
      <c r="AZ3224" s="5"/>
      <c r="BA3224" s="335"/>
      <c r="BC3224" s="5"/>
      <c r="BD3224" s="5"/>
      <c r="BE3224" s="335"/>
      <c r="BG3224" s="826"/>
      <c r="BH3224" s="607"/>
    </row>
    <row r="3225" spans="1:66" x14ac:dyDescent="0.25">
      <c r="A3225" s="222"/>
      <c r="C3225" s="258"/>
      <c r="D3225" s="620"/>
      <c r="F3225" s="117"/>
      <c r="G3225" s="694"/>
      <c r="H3225" s="878"/>
      <c r="I3225" s="397"/>
      <c r="J3225" s="380"/>
      <c r="K3225" s="400" t="s">
        <v>165</v>
      </c>
      <c r="L3225" s="762"/>
      <c r="M3225" s="763"/>
      <c r="N3225" s="931"/>
      <c r="O3225" s="923"/>
      <c r="P3225" s="923"/>
      <c r="Q3225" s="641"/>
      <c r="R3225" s="537"/>
      <c r="S3225" s="537"/>
      <c r="T3225" s="537"/>
      <c r="U3225" s="537"/>
      <c r="V3225" s="537"/>
      <c r="W3225" s="531"/>
      <c r="X3225" s="141"/>
      <c r="Y3225" s="141"/>
      <c r="Z3225" s="552"/>
      <c r="AA3225" s="552"/>
      <c r="AB3225" s="531"/>
      <c r="AC3225" s="593"/>
      <c r="AD3225" s="923"/>
      <c r="AE3225" s="846"/>
      <c r="AF3225" s="931"/>
      <c r="AG3225" s="923"/>
      <c r="AH3225" s="923"/>
      <c r="AI3225" s="641"/>
      <c r="AJ3225" s="537"/>
      <c r="AK3225" s="537"/>
      <c r="AL3225" s="537"/>
      <c r="AM3225" s="537"/>
      <c r="AN3225" s="537"/>
      <c r="AO3225" s="531"/>
      <c r="AP3225" s="141"/>
      <c r="AQ3225" s="141"/>
      <c r="AR3225" s="552"/>
      <c r="AS3225" s="552"/>
      <c r="AT3225" s="531"/>
      <c r="AU3225" s="593"/>
      <c r="AV3225" s="923"/>
      <c r="AW3225" s="846"/>
      <c r="AX3225" s="115"/>
      <c r="AY3225" s="5"/>
      <c r="AZ3225" s="5"/>
      <c r="BA3225" s="335"/>
      <c r="BC3225" s="5"/>
      <c r="BD3225" s="5"/>
      <c r="BE3225" s="335"/>
      <c r="BG3225" s="826"/>
      <c r="BH3225" s="607"/>
    </row>
    <row r="3226" spans="1:66" s="9" customFormat="1" ht="12.75" customHeight="1" x14ac:dyDescent="0.25">
      <c r="A3226" s="222"/>
      <c r="B3226" s="30"/>
      <c r="C3226" s="258"/>
      <c r="D3226" s="620"/>
      <c r="E3226" s="32"/>
      <c r="F3226" s="117"/>
      <c r="G3226" s="694"/>
      <c r="H3226" s="878"/>
      <c r="I3226" s="397"/>
      <c r="J3226" s="380"/>
      <c r="K3226" s="400"/>
      <c r="L3226" s="762"/>
      <c r="M3226" s="763"/>
      <c r="N3226" s="931"/>
      <c r="O3226" s="923"/>
      <c r="P3226" s="923"/>
      <c r="Q3226" s="641"/>
      <c r="R3226" s="537"/>
      <c r="S3226" s="537"/>
      <c r="T3226" s="537"/>
      <c r="U3226" s="537"/>
      <c r="V3226" s="537"/>
      <c r="W3226" s="531"/>
      <c r="X3226" s="141"/>
      <c r="Y3226" s="141"/>
      <c r="Z3226" s="552"/>
      <c r="AA3226" s="552"/>
      <c r="AB3226" s="531"/>
      <c r="AC3226" s="593"/>
      <c r="AD3226" s="923"/>
      <c r="AE3226" s="846"/>
      <c r="AF3226" s="931"/>
      <c r="AG3226" s="923"/>
      <c r="AH3226" s="923"/>
      <c r="AI3226" s="641"/>
      <c r="AJ3226" s="537"/>
      <c r="AK3226" s="537"/>
      <c r="AL3226" s="537"/>
      <c r="AM3226" s="537"/>
      <c r="AN3226" s="537"/>
      <c r="AO3226" s="531"/>
      <c r="AP3226" s="141"/>
      <c r="AQ3226" s="141"/>
      <c r="AR3226" s="552"/>
      <c r="AS3226" s="552"/>
      <c r="AT3226" s="531"/>
      <c r="AU3226" s="593"/>
      <c r="AV3226" s="923"/>
      <c r="AW3226" s="846"/>
      <c r="AX3226" s="115"/>
      <c r="AY3226" s="5"/>
      <c r="AZ3226" s="5"/>
      <c r="BA3226" s="335"/>
      <c r="BB3226" s="23"/>
      <c r="BC3226" s="5"/>
      <c r="BD3226" s="5"/>
      <c r="BE3226" s="335"/>
      <c r="BF3226" s="41"/>
      <c r="BG3226" s="826"/>
      <c r="BH3226" s="607"/>
      <c r="BI3226" s="41"/>
      <c r="BJ3226" s="41"/>
      <c r="BK3226" s="41"/>
      <c r="BL3226" s="41"/>
      <c r="BM3226" s="41"/>
      <c r="BN3226" s="41"/>
    </row>
    <row r="3227" spans="1:66" ht="35.1" customHeight="1" x14ac:dyDescent="0.25">
      <c r="A3227" s="222" t="s">
        <v>6114</v>
      </c>
      <c r="B3227" s="112">
        <v>15</v>
      </c>
      <c r="C3227" s="116" t="s">
        <v>71</v>
      </c>
      <c r="D3227" s="620">
        <v>1000</v>
      </c>
      <c r="E3227" s="278"/>
      <c r="F3227" s="116">
        <v>12</v>
      </c>
      <c r="G3227" s="694">
        <v>1</v>
      </c>
      <c r="H3227" s="878" t="str">
        <f t="shared" si="4734"/>
        <v>001</v>
      </c>
      <c r="I3227" s="397">
        <v>81222000</v>
      </c>
      <c r="J3227" s="380" t="s">
        <v>4360</v>
      </c>
      <c r="K3227" s="500" t="s">
        <v>4688</v>
      </c>
      <c r="L3227" s="733">
        <v>30</v>
      </c>
      <c r="M3227" s="781">
        <v>30</v>
      </c>
      <c r="N3227" s="931"/>
      <c r="O3227" s="530">
        <f t="shared" ref="O3227" si="4901">IF(N3227&gt;L3227,"0 ",N3227-L3227)</f>
        <v>-30</v>
      </c>
      <c r="P3227" s="530" t="str">
        <f t="shared" ref="P3227" si="4902">IF(N3227&lt;L3227,"0 ",N3227-L3227)</f>
        <v xml:space="preserve">0 </v>
      </c>
      <c r="Q3227" s="646"/>
      <c r="R3227" s="536"/>
      <c r="S3227" s="536"/>
      <c r="T3227" s="536"/>
      <c r="U3227" s="536"/>
      <c r="V3227" s="536"/>
      <c r="W3227" s="683" t="str">
        <f>IF(SUM(Q3227:V3227)=X3227,"OK",SUM(Q3227:V3227)-X3227)</f>
        <v>OK</v>
      </c>
      <c r="X3227" s="141"/>
      <c r="Y3227" s="141"/>
      <c r="Z3227" s="552"/>
      <c r="AA3227" s="552"/>
      <c r="AB3227" s="683" t="str">
        <f>IF(SUM(Z3227:AA3227)=AC3227,"OK",SUM(Z3227:AA3227)-AC3227)</f>
        <v>OK</v>
      </c>
      <c r="AC3227" s="593"/>
      <c r="AD3227" s="530">
        <f t="shared" ref="AD3227" si="4903">X3227+Y3227+AC3227</f>
        <v>0</v>
      </c>
      <c r="AE3227" s="842">
        <f t="shared" ref="AE3227" si="4904">N3227+AD3227</f>
        <v>0</v>
      </c>
      <c r="AF3227" s="931"/>
      <c r="AG3227" s="530">
        <f t="shared" ref="AG3227" si="4905">IF(AF3227&gt;M3227,"0 ",AF3227-M3227)</f>
        <v>-30</v>
      </c>
      <c r="AH3227" s="530" t="str">
        <f t="shared" ref="AH3227" si="4906">IF(AF3227&lt;M3227,"0 ",AF3227-M3227)</f>
        <v xml:space="preserve">0 </v>
      </c>
      <c r="AI3227" s="641"/>
      <c r="AJ3227" s="537"/>
      <c r="AK3227" s="537"/>
      <c r="AL3227" s="537"/>
      <c r="AM3227" s="537"/>
      <c r="AN3227" s="537"/>
      <c r="AO3227" s="683" t="str">
        <f>IF(SUM(AI3227:AN3227)=AP3227,"OK",SUM(AI3227:AN3227)-AP3227)</f>
        <v>OK</v>
      </c>
      <c r="AP3227" s="141"/>
      <c r="AQ3227" s="141"/>
      <c r="AR3227" s="552"/>
      <c r="AS3227" s="552"/>
      <c r="AT3227" s="683" t="str">
        <f>IF(SUM(AR3227:AS3227)=AU3227,"OK",SUM(AR3227:AS3227)-AU3227)</f>
        <v>OK</v>
      </c>
      <c r="AU3227" s="593"/>
      <c r="AV3227" s="530">
        <f t="shared" ref="AV3227" si="4907">AP3227+AQ3227+AU3227</f>
        <v>0</v>
      </c>
      <c r="AW3227" s="842">
        <f t="shared" ref="AW3227" si="4908">AF3227+AV3227</f>
        <v>0</v>
      </c>
      <c r="AX3227" s="115">
        <f>L3227</f>
        <v>30</v>
      </c>
      <c r="AY3227" s="5">
        <f>AE3227</f>
        <v>0</v>
      </c>
      <c r="AZ3227" s="7">
        <f>AY3227-AX3227</f>
        <v>-30</v>
      </c>
      <c r="BA3227" s="335">
        <f>AZ3227/AX3227</f>
        <v>-1</v>
      </c>
      <c r="BB3227" s="23">
        <f>M3227</f>
        <v>30</v>
      </c>
      <c r="BC3227" s="5">
        <f>AW3227</f>
        <v>0</v>
      </c>
      <c r="BD3227" s="7">
        <f>BC3227-BB3227</f>
        <v>-30</v>
      </c>
      <c r="BE3227" s="335">
        <f>BD3227/BB3227</f>
        <v>-1</v>
      </c>
      <c r="BG3227" s="826" t="str">
        <f>RIGHT(LEFT(I3227,3),2)&amp;"."&amp;RIGHT(LEFT(I3227,5),2)</f>
        <v>12.22</v>
      </c>
      <c r="BH3227" s="607" t="b">
        <f>COUNTIF('Codes SEC'!$B$2:$B$250,Ministres!BG3227)&gt;0</f>
        <v>1</v>
      </c>
    </row>
    <row r="3228" spans="1:66" ht="12.75" customHeight="1" x14ac:dyDescent="0.25">
      <c r="A3228" s="227"/>
      <c r="B3228" s="209"/>
      <c r="C3228" s="253"/>
      <c r="D3228" s="625"/>
      <c r="E3228" s="280"/>
      <c r="F3228" s="253"/>
      <c r="G3228" s="695"/>
      <c r="H3228" s="886"/>
      <c r="I3228" s="403"/>
      <c r="J3228" s="381"/>
      <c r="K3228" s="514" t="s">
        <v>95</v>
      </c>
      <c r="L3228" s="313">
        <f t="shared" ref="L3228:P3228" si="4909">L3227</f>
        <v>30</v>
      </c>
      <c r="M3228" s="744">
        <f t="shared" si="4909"/>
        <v>30</v>
      </c>
      <c r="N3228" s="930">
        <f t="shared" si="4909"/>
        <v>0</v>
      </c>
      <c r="O3228" s="790">
        <f t="shared" si="4909"/>
        <v>-30</v>
      </c>
      <c r="P3228" s="790" t="str">
        <f t="shared" si="4909"/>
        <v xml:space="preserve">0 </v>
      </c>
      <c r="Q3228" s="787">
        <f t="shared" ref="Q3228:BE3228" si="4910">Q3227</f>
        <v>0</v>
      </c>
      <c r="R3228" s="648">
        <f t="shared" si="4910"/>
        <v>0</v>
      </c>
      <c r="S3228" s="648">
        <f t="shared" si="4910"/>
        <v>0</v>
      </c>
      <c r="T3228" s="648">
        <f t="shared" si="4910"/>
        <v>0</v>
      </c>
      <c r="U3228" s="648">
        <f t="shared" si="4910"/>
        <v>0</v>
      </c>
      <c r="V3228" s="648">
        <f t="shared" si="4910"/>
        <v>0</v>
      </c>
      <c r="W3228" s="790"/>
      <c r="X3228" s="649">
        <f t="shared" si="4910"/>
        <v>0</v>
      </c>
      <c r="Y3228" s="649">
        <f t="shared" si="4910"/>
        <v>0</v>
      </c>
      <c r="Z3228" s="648">
        <f t="shared" si="4910"/>
        <v>0</v>
      </c>
      <c r="AA3228" s="648">
        <f t="shared" si="4910"/>
        <v>0</v>
      </c>
      <c r="AB3228" s="790"/>
      <c r="AC3228" s="649">
        <f t="shared" si="4910"/>
        <v>0</v>
      </c>
      <c r="AD3228" s="790">
        <f>AD3227</f>
        <v>0</v>
      </c>
      <c r="AE3228" s="843">
        <f>AE3227</f>
        <v>0</v>
      </c>
      <c r="AF3228" s="930">
        <f t="shared" ref="AF3228:AH3228" si="4911">AF3227</f>
        <v>0</v>
      </c>
      <c r="AG3228" s="790">
        <f t="shared" si="4911"/>
        <v>-30</v>
      </c>
      <c r="AH3228" s="790" t="str">
        <f t="shared" si="4911"/>
        <v xml:space="preserve">0 </v>
      </c>
      <c r="AI3228" s="787">
        <f t="shared" si="4910"/>
        <v>0</v>
      </c>
      <c r="AJ3228" s="648">
        <f t="shared" si="4910"/>
        <v>0</v>
      </c>
      <c r="AK3228" s="648">
        <f t="shared" si="4910"/>
        <v>0</v>
      </c>
      <c r="AL3228" s="648">
        <f t="shared" si="4910"/>
        <v>0</v>
      </c>
      <c r="AM3228" s="648">
        <f t="shared" si="4910"/>
        <v>0</v>
      </c>
      <c r="AN3228" s="648">
        <f t="shared" si="4910"/>
        <v>0</v>
      </c>
      <c r="AO3228" s="790"/>
      <c r="AP3228" s="649">
        <f t="shared" si="4910"/>
        <v>0</v>
      </c>
      <c r="AQ3228" s="649">
        <f t="shared" si="4910"/>
        <v>0</v>
      </c>
      <c r="AR3228" s="648">
        <f t="shared" si="4910"/>
        <v>0</v>
      </c>
      <c r="AS3228" s="648">
        <f t="shared" si="4910"/>
        <v>0</v>
      </c>
      <c r="AT3228" s="790"/>
      <c r="AU3228" s="649">
        <f t="shared" si="4910"/>
        <v>0</v>
      </c>
      <c r="AV3228" s="790">
        <f t="shared" ref="AV3228" si="4912">AV3227</f>
        <v>0</v>
      </c>
      <c r="AW3228" s="843">
        <f t="shared" si="4910"/>
        <v>0</v>
      </c>
      <c r="AX3228" s="336">
        <f t="shared" si="4910"/>
        <v>30</v>
      </c>
      <c r="AY3228" s="337">
        <f t="shared" si="4910"/>
        <v>0</v>
      </c>
      <c r="AZ3228" s="338">
        <f t="shared" si="4910"/>
        <v>-30</v>
      </c>
      <c r="BA3228" s="339">
        <f t="shared" si="4910"/>
        <v>-1</v>
      </c>
      <c r="BB3228" s="322">
        <f t="shared" si="4910"/>
        <v>30</v>
      </c>
      <c r="BC3228" s="337">
        <f t="shared" si="4910"/>
        <v>0</v>
      </c>
      <c r="BD3228" s="338">
        <f t="shared" si="4910"/>
        <v>-30</v>
      </c>
      <c r="BE3228" s="339">
        <f t="shared" si="4910"/>
        <v>-1</v>
      </c>
      <c r="BG3228" s="826"/>
      <c r="BH3228" s="607"/>
    </row>
    <row r="3229" spans="1:66" ht="12.75" customHeight="1" x14ac:dyDescent="0.25">
      <c r="A3229" s="226"/>
      <c r="B3229" s="207"/>
      <c r="C3229" s="266"/>
      <c r="D3229" s="300"/>
      <c r="E3229" s="276"/>
      <c r="F3229" s="300"/>
      <c r="G3229" s="696"/>
      <c r="H3229" s="887"/>
      <c r="I3229" s="444"/>
      <c r="J3229" s="393"/>
      <c r="K3229" s="404" t="s">
        <v>3662</v>
      </c>
      <c r="L3229" s="729">
        <f t="shared" ref="L3229:P3229" si="4913">L3228</f>
        <v>30</v>
      </c>
      <c r="M3229" s="730">
        <f t="shared" si="4913"/>
        <v>30</v>
      </c>
      <c r="N3229" s="844">
        <f t="shared" si="4913"/>
        <v>0</v>
      </c>
      <c r="O3229" s="665">
        <f t="shared" si="4913"/>
        <v>-30</v>
      </c>
      <c r="P3229" s="665" t="str">
        <f t="shared" si="4913"/>
        <v xml:space="preserve">0 </v>
      </c>
      <c r="Q3229" s="638">
        <f t="shared" ref="Q3229:BE3229" si="4914">Q3228</f>
        <v>0</v>
      </c>
      <c r="R3229" s="130">
        <f t="shared" si="4914"/>
        <v>0</v>
      </c>
      <c r="S3229" s="130">
        <f t="shared" si="4914"/>
        <v>0</v>
      </c>
      <c r="T3229" s="130">
        <f t="shared" si="4914"/>
        <v>0</v>
      </c>
      <c r="U3229" s="130">
        <f t="shared" si="4914"/>
        <v>0</v>
      </c>
      <c r="V3229" s="130">
        <f t="shared" si="4914"/>
        <v>0</v>
      </c>
      <c r="W3229" s="665"/>
      <c r="X3229" s="130">
        <f t="shared" si="4914"/>
        <v>0</v>
      </c>
      <c r="Y3229" s="130">
        <f t="shared" si="4914"/>
        <v>0</v>
      </c>
      <c r="Z3229" s="130">
        <f t="shared" si="4914"/>
        <v>0</v>
      </c>
      <c r="AA3229" s="130">
        <f t="shared" si="4914"/>
        <v>0</v>
      </c>
      <c r="AB3229" s="665"/>
      <c r="AC3229" s="130">
        <f t="shared" si="4914"/>
        <v>0</v>
      </c>
      <c r="AD3229" s="665">
        <f>AD3228</f>
        <v>0</v>
      </c>
      <c r="AE3229" s="845">
        <f>AE3228</f>
        <v>0</v>
      </c>
      <c r="AF3229" s="844">
        <f t="shared" ref="AF3229:AH3229" si="4915">AF3228</f>
        <v>0</v>
      </c>
      <c r="AG3229" s="665">
        <f t="shared" si="4915"/>
        <v>-30</v>
      </c>
      <c r="AH3229" s="665" t="str">
        <f t="shared" si="4915"/>
        <v xml:space="preserve">0 </v>
      </c>
      <c r="AI3229" s="638">
        <f t="shared" si="4914"/>
        <v>0</v>
      </c>
      <c r="AJ3229" s="130">
        <f t="shared" si="4914"/>
        <v>0</v>
      </c>
      <c r="AK3229" s="130">
        <f t="shared" si="4914"/>
        <v>0</v>
      </c>
      <c r="AL3229" s="130">
        <f t="shared" si="4914"/>
        <v>0</v>
      </c>
      <c r="AM3229" s="130">
        <f t="shared" si="4914"/>
        <v>0</v>
      </c>
      <c r="AN3229" s="130">
        <f t="shared" si="4914"/>
        <v>0</v>
      </c>
      <c r="AO3229" s="665"/>
      <c r="AP3229" s="130">
        <f t="shared" si="4914"/>
        <v>0</v>
      </c>
      <c r="AQ3229" s="130">
        <f t="shared" si="4914"/>
        <v>0</v>
      </c>
      <c r="AR3229" s="130">
        <f t="shared" si="4914"/>
        <v>0</v>
      </c>
      <c r="AS3229" s="130">
        <f t="shared" si="4914"/>
        <v>0</v>
      </c>
      <c r="AT3229" s="665"/>
      <c r="AU3229" s="130">
        <f t="shared" si="4914"/>
        <v>0</v>
      </c>
      <c r="AV3229" s="665">
        <f t="shared" ref="AV3229" si="4916">AV3228</f>
        <v>0</v>
      </c>
      <c r="AW3229" s="845">
        <f t="shared" si="4914"/>
        <v>0</v>
      </c>
      <c r="AX3229" s="314">
        <f t="shared" si="4914"/>
        <v>30</v>
      </c>
      <c r="AY3229" s="131">
        <f t="shared" si="4914"/>
        <v>0</v>
      </c>
      <c r="AZ3229" s="132">
        <f t="shared" si="4914"/>
        <v>-30</v>
      </c>
      <c r="BA3229" s="340">
        <f t="shared" si="4914"/>
        <v>-1</v>
      </c>
      <c r="BB3229" s="310">
        <f t="shared" si="4914"/>
        <v>30</v>
      </c>
      <c r="BC3229" s="131">
        <f t="shared" si="4914"/>
        <v>0</v>
      </c>
      <c r="BD3229" s="132">
        <f t="shared" si="4914"/>
        <v>-30</v>
      </c>
      <c r="BE3229" s="340">
        <f t="shared" si="4914"/>
        <v>-1</v>
      </c>
      <c r="BG3229" s="826"/>
      <c r="BH3229" s="607"/>
    </row>
    <row r="3230" spans="1:66" ht="12.75" customHeight="1" x14ac:dyDescent="0.25">
      <c r="A3230" s="222"/>
      <c r="C3230" s="116"/>
      <c r="D3230" s="620"/>
      <c r="F3230" s="117"/>
      <c r="G3230" s="690"/>
      <c r="H3230" s="878"/>
      <c r="I3230" s="397"/>
      <c r="J3230" s="380"/>
      <c r="K3230" s="405" t="s">
        <v>208</v>
      </c>
      <c r="L3230" s="731">
        <v>0</v>
      </c>
      <c r="M3230" s="732">
        <v>0</v>
      </c>
      <c r="N3230" s="929">
        <v>0</v>
      </c>
      <c r="O3230" s="530">
        <v>0</v>
      </c>
      <c r="P3230" s="530">
        <v>0</v>
      </c>
      <c r="Q3230" s="641">
        <v>0</v>
      </c>
      <c r="R3230" s="537">
        <v>0</v>
      </c>
      <c r="S3230" s="537">
        <v>0</v>
      </c>
      <c r="T3230" s="537">
        <v>0</v>
      </c>
      <c r="U3230" s="537">
        <v>0</v>
      </c>
      <c r="V3230" s="537">
        <v>0</v>
      </c>
      <c r="W3230" s="530"/>
      <c r="X3230" s="142">
        <v>0</v>
      </c>
      <c r="Y3230" s="142">
        <v>0</v>
      </c>
      <c r="Z3230" s="537">
        <v>0</v>
      </c>
      <c r="AA3230" s="537">
        <v>0</v>
      </c>
      <c r="AB3230" s="530"/>
      <c r="AC3230" s="142">
        <v>0</v>
      </c>
      <c r="AD3230" s="530">
        <v>0</v>
      </c>
      <c r="AE3230" s="842">
        <v>0</v>
      </c>
      <c r="AF3230" s="929">
        <v>0</v>
      </c>
      <c r="AG3230" s="530">
        <v>0</v>
      </c>
      <c r="AH3230" s="530">
        <v>0</v>
      </c>
      <c r="AI3230" s="641">
        <v>0</v>
      </c>
      <c r="AJ3230" s="537">
        <v>0</v>
      </c>
      <c r="AK3230" s="537">
        <v>0</v>
      </c>
      <c r="AL3230" s="537">
        <v>0</v>
      </c>
      <c r="AM3230" s="537">
        <v>0</v>
      </c>
      <c r="AN3230" s="537">
        <v>0</v>
      </c>
      <c r="AO3230" s="530"/>
      <c r="AP3230" s="142">
        <v>0</v>
      </c>
      <c r="AQ3230" s="142">
        <v>0</v>
      </c>
      <c r="AR3230" s="537">
        <v>0</v>
      </c>
      <c r="AS3230" s="537">
        <v>0</v>
      </c>
      <c r="AT3230" s="530"/>
      <c r="AU3230" s="142">
        <v>0</v>
      </c>
      <c r="AV3230" s="530">
        <v>0</v>
      </c>
      <c r="AW3230" s="842">
        <v>0</v>
      </c>
      <c r="AX3230" s="115">
        <v>0</v>
      </c>
      <c r="AY3230" s="5">
        <v>0</v>
      </c>
      <c r="AZ3230" s="5">
        <v>0</v>
      </c>
      <c r="BA3230" s="335">
        <v>0</v>
      </c>
      <c r="BB3230" s="23">
        <v>0</v>
      </c>
      <c r="BC3230" s="5">
        <v>0</v>
      </c>
      <c r="BD3230" s="5">
        <v>0</v>
      </c>
      <c r="BE3230" s="335">
        <v>0</v>
      </c>
      <c r="BG3230" s="826"/>
      <c r="BH3230" s="607"/>
    </row>
    <row r="3231" spans="1:66" s="28" customFormat="1" ht="12.75" customHeight="1" x14ac:dyDescent="0.25">
      <c r="A3231" s="21"/>
      <c r="B3231" s="112"/>
      <c r="C3231" s="119"/>
      <c r="D3231" s="623"/>
      <c r="E3231" s="278"/>
      <c r="F3231" s="305"/>
      <c r="G3231" s="694"/>
      <c r="H3231" s="878"/>
      <c r="I3231" s="397"/>
      <c r="J3231" s="380"/>
      <c r="K3231" s="405" t="s">
        <v>96</v>
      </c>
      <c r="L3231" s="738">
        <v>0</v>
      </c>
      <c r="M3231" s="739">
        <v>0</v>
      </c>
      <c r="N3231" s="929">
        <v>0</v>
      </c>
      <c r="O3231" s="530">
        <v>0</v>
      </c>
      <c r="P3231" s="530">
        <v>0</v>
      </c>
      <c r="Q3231" s="641">
        <v>0</v>
      </c>
      <c r="R3231" s="537">
        <v>0</v>
      </c>
      <c r="S3231" s="537">
        <v>0</v>
      </c>
      <c r="T3231" s="537">
        <v>0</v>
      </c>
      <c r="U3231" s="537">
        <v>0</v>
      </c>
      <c r="V3231" s="537">
        <v>0</v>
      </c>
      <c r="W3231" s="530"/>
      <c r="X3231" s="142">
        <v>0</v>
      </c>
      <c r="Y3231" s="142">
        <v>0</v>
      </c>
      <c r="Z3231" s="537">
        <v>0</v>
      </c>
      <c r="AA3231" s="537">
        <v>0</v>
      </c>
      <c r="AB3231" s="530"/>
      <c r="AC3231" s="142">
        <v>0</v>
      </c>
      <c r="AD3231" s="530">
        <v>0</v>
      </c>
      <c r="AE3231" s="842">
        <v>0</v>
      </c>
      <c r="AF3231" s="929">
        <v>0</v>
      </c>
      <c r="AG3231" s="530">
        <v>0</v>
      </c>
      <c r="AH3231" s="530">
        <v>0</v>
      </c>
      <c r="AI3231" s="641">
        <v>0</v>
      </c>
      <c r="AJ3231" s="537">
        <v>0</v>
      </c>
      <c r="AK3231" s="537">
        <v>0</v>
      </c>
      <c r="AL3231" s="537">
        <v>0</v>
      </c>
      <c r="AM3231" s="537">
        <v>0</v>
      </c>
      <c r="AN3231" s="537">
        <v>0</v>
      </c>
      <c r="AO3231" s="530"/>
      <c r="AP3231" s="142">
        <v>0</v>
      </c>
      <c r="AQ3231" s="142">
        <v>0</v>
      </c>
      <c r="AR3231" s="537">
        <v>0</v>
      </c>
      <c r="AS3231" s="537">
        <v>0</v>
      </c>
      <c r="AT3231" s="530"/>
      <c r="AU3231" s="142">
        <v>0</v>
      </c>
      <c r="AV3231" s="530">
        <v>0</v>
      </c>
      <c r="AW3231" s="842">
        <v>0</v>
      </c>
      <c r="AX3231" s="115">
        <v>0</v>
      </c>
      <c r="AY3231" s="5">
        <v>0</v>
      </c>
      <c r="AZ3231" s="5">
        <v>0</v>
      </c>
      <c r="BA3231" s="335">
        <v>0</v>
      </c>
      <c r="BB3231" s="23">
        <v>0</v>
      </c>
      <c r="BC3231" s="5">
        <v>0</v>
      </c>
      <c r="BD3231" s="5">
        <v>0</v>
      </c>
      <c r="BE3231" s="335">
        <v>0</v>
      </c>
      <c r="BF3231" s="41"/>
      <c r="BG3231" s="826"/>
      <c r="BH3231" s="607"/>
      <c r="BI3231" s="41"/>
      <c r="BJ3231" s="41"/>
      <c r="BK3231" s="41"/>
      <c r="BL3231" s="41"/>
      <c r="BM3231" s="41"/>
      <c r="BN3231" s="41"/>
    </row>
    <row r="3232" spans="1:66" ht="12.75" customHeight="1" x14ac:dyDescent="0.25">
      <c r="A3232" s="21"/>
      <c r="B3232" s="112"/>
      <c r="C3232" s="119"/>
      <c r="D3232" s="623"/>
      <c r="E3232" s="278"/>
      <c r="F3232" s="305"/>
      <c r="G3232" s="694"/>
      <c r="H3232" s="878"/>
      <c r="I3232" s="397"/>
      <c r="J3232" s="380"/>
      <c r="K3232" s="405" t="s">
        <v>209</v>
      </c>
      <c r="L3232" s="738">
        <v>0</v>
      </c>
      <c r="M3232" s="739">
        <v>0</v>
      </c>
      <c r="N3232" s="929">
        <v>0</v>
      </c>
      <c r="O3232" s="530">
        <v>0</v>
      </c>
      <c r="P3232" s="530">
        <v>0</v>
      </c>
      <c r="Q3232" s="641">
        <v>0</v>
      </c>
      <c r="R3232" s="537">
        <v>0</v>
      </c>
      <c r="S3232" s="537">
        <v>0</v>
      </c>
      <c r="T3232" s="537">
        <v>0</v>
      </c>
      <c r="U3232" s="537">
        <v>0</v>
      </c>
      <c r="V3232" s="537">
        <v>0</v>
      </c>
      <c r="W3232" s="530"/>
      <c r="X3232" s="142">
        <v>0</v>
      </c>
      <c r="Y3232" s="142">
        <v>0</v>
      </c>
      <c r="Z3232" s="537">
        <v>0</v>
      </c>
      <c r="AA3232" s="537">
        <v>0</v>
      </c>
      <c r="AB3232" s="530"/>
      <c r="AC3232" s="142">
        <v>0</v>
      </c>
      <c r="AD3232" s="530">
        <v>0</v>
      </c>
      <c r="AE3232" s="842">
        <v>0</v>
      </c>
      <c r="AF3232" s="929">
        <v>0</v>
      </c>
      <c r="AG3232" s="530">
        <v>0</v>
      </c>
      <c r="AH3232" s="530">
        <v>0</v>
      </c>
      <c r="AI3232" s="641">
        <v>0</v>
      </c>
      <c r="AJ3232" s="537">
        <v>0</v>
      </c>
      <c r="AK3232" s="537">
        <v>0</v>
      </c>
      <c r="AL3232" s="537">
        <v>0</v>
      </c>
      <c r="AM3232" s="537">
        <v>0</v>
      </c>
      <c r="AN3232" s="537">
        <v>0</v>
      </c>
      <c r="AO3232" s="530"/>
      <c r="AP3232" s="142">
        <v>0</v>
      </c>
      <c r="AQ3232" s="142">
        <v>0</v>
      </c>
      <c r="AR3232" s="537">
        <v>0</v>
      </c>
      <c r="AS3232" s="537">
        <v>0</v>
      </c>
      <c r="AT3232" s="530"/>
      <c r="AU3232" s="142">
        <v>0</v>
      </c>
      <c r="AV3232" s="530">
        <v>0</v>
      </c>
      <c r="AW3232" s="842">
        <v>0</v>
      </c>
      <c r="AX3232" s="115">
        <v>0</v>
      </c>
      <c r="AY3232" s="5">
        <v>0</v>
      </c>
      <c r="AZ3232" s="5">
        <v>0</v>
      </c>
      <c r="BA3232" s="335">
        <v>0</v>
      </c>
      <c r="BB3232" s="23">
        <v>0</v>
      </c>
      <c r="BC3232" s="5">
        <v>0</v>
      </c>
      <c r="BD3232" s="5">
        <v>0</v>
      </c>
      <c r="BE3232" s="335">
        <v>0</v>
      </c>
      <c r="BG3232" s="826"/>
      <c r="BH3232" s="607"/>
    </row>
    <row r="3233" spans="1:66" ht="12.75" customHeight="1" x14ac:dyDescent="0.25">
      <c r="A3233" s="21"/>
      <c r="B3233" s="112"/>
      <c r="C3233" s="119"/>
      <c r="D3233" s="623"/>
      <c r="E3233" s="278"/>
      <c r="F3233" s="305"/>
      <c r="G3233" s="694"/>
      <c r="H3233" s="878"/>
      <c r="I3233" s="397"/>
      <c r="J3233" s="380"/>
      <c r="K3233" s="405" t="s">
        <v>210</v>
      </c>
      <c r="L3233" s="738">
        <v>0</v>
      </c>
      <c r="M3233" s="739">
        <v>0</v>
      </c>
      <c r="N3233" s="929">
        <v>0</v>
      </c>
      <c r="O3233" s="530">
        <v>0</v>
      </c>
      <c r="P3233" s="530">
        <v>0</v>
      </c>
      <c r="Q3233" s="641">
        <v>0</v>
      </c>
      <c r="R3233" s="537">
        <v>0</v>
      </c>
      <c r="S3233" s="537">
        <v>0</v>
      </c>
      <c r="T3233" s="537">
        <v>0</v>
      </c>
      <c r="U3233" s="537">
        <v>0</v>
      </c>
      <c r="V3233" s="537">
        <v>0</v>
      </c>
      <c r="W3233" s="530"/>
      <c r="X3233" s="142">
        <v>0</v>
      </c>
      <c r="Y3233" s="142">
        <v>0</v>
      </c>
      <c r="Z3233" s="537">
        <v>0</v>
      </c>
      <c r="AA3233" s="537">
        <v>0</v>
      </c>
      <c r="AB3233" s="530"/>
      <c r="AC3233" s="142">
        <v>0</v>
      </c>
      <c r="AD3233" s="530">
        <v>0</v>
      </c>
      <c r="AE3233" s="842">
        <v>0</v>
      </c>
      <c r="AF3233" s="929">
        <v>0</v>
      </c>
      <c r="AG3233" s="530">
        <v>0</v>
      </c>
      <c r="AH3233" s="530">
        <v>0</v>
      </c>
      <c r="AI3233" s="641">
        <v>0</v>
      </c>
      <c r="AJ3233" s="537">
        <v>0</v>
      </c>
      <c r="AK3233" s="537">
        <v>0</v>
      </c>
      <c r="AL3233" s="537">
        <v>0</v>
      </c>
      <c r="AM3233" s="537">
        <v>0</v>
      </c>
      <c r="AN3233" s="537">
        <v>0</v>
      </c>
      <c r="AO3233" s="530"/>
      <c r="AP3233" s="142">
        <v>0</v>
      </c>
      <c r="AQ3233" s="142">
        <v>0</v>
      </c>
      <c r="AR3233" s="537">
        <v>0</v>
      </c>
      <c r="AS3233" s="537">
        <v>0</v>
      </c>
      <c r="AT3233" s="530"/>
      <c r="AU3233" s="142">
        <v>0</v>
      </c>
      <c r="AV3233" s="530">
        <v>0</v>
      </c>
      <c r="AW3233" s="842">
        <v>0</v>
      </c>
      <c r="AX3233" s="115">
        <v>0</v>
      </c>
      <c r="AY3233" s="5">
        <v>0</v>
      </c>
      <c r="AZ3233" s="5">
        <v>0</v>
      </c>
      <c r="BA3233" s="335">
        <v>0</v>
      </c>
      <c r="BB3233" s="23">
        <v>0</v>
      </c>
      <c r="BC3233" s="5">
        <v>0</v>
      </c>
      <c r="BD3233" s="5">
        <v>0</v>
      </c>
      <c r="BE3233" s="335">
        <v>0</v>
      </c>
      <c r="BG3233" s="826"/>
      <c r="BH3233" s="607"/>
    </row>
    <row r="3234" spans="1:66" ht="12.75" customHeight="1" x14ac:dyDescent="0.25">
      <c r="A3234" s="21"/>
      <c r="B3234" s="112"/>
      <c r="C3234" s="119"/>
      <c r="D3234" s="623"/>
      <c r="E3234" s="278"/>
      <c r="F3234" s="305"/>
      <c r="G3234" s="694"/>
      <c r="H3234" s="878"/>
      <c r="I3234" s="397"/>
      <c r="J3234" s="380"/>
      <c r="K3234" s="406" t="s">
        <v>53</v>
      </c>
      <c r="L3234" s="738">
        <v>0</v>
      </c>
      <c r="M3234" s="739">
        <v>0</v>
      </c>
      <c r="N3234" s="929">
        <v>0</v>
      </c>
      <c r="O3234" s="530">
        <v>0</v>
      </c>
      <c r="P3234" s="530">
        <v>0</v>
      </c>
      <c r="Q3234" s="641">
        <v>0</v>
      </c>
      <c r="R3234" s="537">
        <v>0</v>
      </c>
      <c r="S3234" s="537">
        <v>0</v>
      </c>
      <c r="T3234" s="537">
        <v>0</v>
      </c>
      <c r="U3234" s="537">
        <v>0</v>
      </c>
      <c r="V3234" s="537">
        <v>0</v>
      </c>
      <c r="W3234" s="530"/>
      <c r="X3234" s="142">
        <v>0</v>
      </c>
      <c r="Y3234" s="142">
        <v>0</v>
      </c>
      <c r="Z3234" s="537">
        <v>0</v>
      </c>
      <c r="AA3234" s="537">
        <v>0</v>
      </c>
      <c r="AB3234" s="530"/>
      <c r="AC3234" s="142">
        <v>0</v>
      </c>
      <c r="AD3234" s="530">
        <v>0</v>
      </c>
      <c r="AE3234" s="842">
        <v>0</v>
      </c>
      <c r="AF3234" s="929">
        <v>0</v>
      </c>
      <c r="AG3234" s="530">
        <v>0</v>
      </c>
      <c r="AH3234" s="530">
        <v>0</v>
      </c>
      <c r="AI3234" s="641">
        <v>0</v>
      </c>
      <c r="AJ3234" s="537">
        <v>0</v>
      </c>
      <c r="AK3234" s="537">
        <v>0</v>
      </c>
      <c r="AL3234" s="537">
        <v>0</v>
      </c>
      <c r="AM3234" s="537">
        <v>0</v>
      </c>
      <c r="AN3234" s="537">
        <v>0</v>
      </c>
      <c r="AO3234" s="530"/>
      <c r="AP3234" s="142">
        <v>0</v>
      </c>
      <c r="AQ3234" s="142">
        <v>0</v>
      </c>
      <c r="AR3234" s="537">
        <v>0</v>
      </c>
      <c r="AS3234" s="537">
        <v>0</v>
      </c>
      <c r="AT3234" s="530"/>
      <c r="AU3234" s="142">
        <v>0</v>
      </c>
      <c r="AV3234" s="530">
        <v>0</v>
      </c>
      <c r="AW3234" s="842">
        <v>0</v>
      </c>
      <c r="AX3234" s="115">
        <v>0</v>
      </c>
      <c r="AY3234" s="5">
        <v>0</v>
      </c>
      <c r="AZ3234" s="5">
        <v>0</v>
      </c>
      <c r="BA3234" s="335">
        <v>0</v>
      </c>
      <c r="BB3234" s="23">
        <v>0</v>
      </c>
      <c r="BC3234" s="5">
        <v>0</v>
      </c>
      <c r="BD3234" s="5">
        <v>0</v>
      </c>
      <c r="BE3234" s="335">
        <v>0</v>
      </c>
      <c r="BG3234" s="826"/>
      <c r="BH3234" s="607"/>
    </row>
    <row r="3235" spans="1:66" ht="12.75" customHeight="1" x14ac:dyDescent="0.25">
      <c r="A3235" s="223"/>
      <c r="B3235" s="205"/>
      <c r="C3235" s="116"/>
      <c r="D3235" s="619"/>
      <c r="F3235" s="299"/>
      <c r="G3235" s="694"/>
      <c r="H3235" s="878"/>
      <c r="I3235" s="397"/>
      <c r="J3235" s="380"/>
      <c r="K3235" s="417"/>
      <c r="L3235" s="748"/>
      <c r="M3235" s="749"/>
      <c r="N3235" s="934"/>
      <c r="O3235" s="44"/>
      <c r="P3235" s="44"/>
      <c r="Q3235" s="644"/>
      <c r="R3235" s="542"/>
      <c r="S3235" s="542"/>
      <c r="T3235" s="542"/>
      <c r="U3235" s="542"/>
      <c r="V3235" s="542"/>
      <c r="W3235" s="534"/>
      <c r="X3235" s="146"/>
      <c r="Y3235" s="146"/>
      <c r="Z3235" s="556"/>
      <c r="AA3235" s="556"/>
      <c r="AB3235" s="534"/>
      <c r="AC3235" s="597"/>
      <c r="AD3235" s="44"/>
      <c r="AE3235" s="841"/>
      <c r="AF3235" s="934"/>
      <c r="AG3235" s="44"/>
      <c r="AH3235" s="44"/>
      <c r="AI3235" s="644"/>
      <c r="AJ3235" s="542"/>
      <c r="AK3235" s="542"/>
      <c r="AL3235" s="542"/>
      <c r="AM3235" s="542"/>
      <c r="AN3235" s="542"/>
      <c r="AO3235" s="534"/>
      <c r="AP3235" s="146"/>
      <c r="AQ3235" s="146"/>
      <c r="AR3235" s="556"/>
      <c r="AS3235" s="556"/>
      <c r="AT3235" s="534"/>
      <c r="AU3235" s="597"/>
      <c r="AV3235" s="44"/>
      <c r="AW3235" s="841"/>
      <c r="AX3235" s="312"/>
      <c r="AY3235" s="14"/>
      <c r="AZ3235" s="14"/>
      <c r="BA3235" s="334"/>
      <c r="BB3235" s="309"/>
      <c r="BC3235" s="14"/>
      <c r="BD3235" s="14"/>
      <c r="BE3235" s="334"/>
      <c r="BG3235" s="826"/>
      <c r="BH3235" s="607"/>
    </row>
    <row r="3236" spans="1:66" ht="12.75" customHeight="1" x14ac:dyDescent="0.25">
      <c r="A3236" s="223"/>
      <c r="B3236" s="205"/>
      <c r="C3236" s="116"/>
      <c r="D3236" s="619"/>
      <c r="F3236" s="299"/>
      <c r="G3236" s="694"/>
      <c r="H3236" s="878"/>
      <c r="I3236" s="397"/>
      <c r="J3236" s="380"/>
      <c r="K3236" s="417"/>
      <c r="L3236" s="748"/>
      <c r="M3236" s="749"/>
      <c r="N3236" s="934"/>
      <c r="O3236" s="44"/>
      <c r="P3236" s="44"/>
      <c r="Q3236" s="644"/>
      <c r="R3236" s="542"/>
      <c r="S3236" s="542"/>
      <c r="T3236" s="542"/>
      <c r="U3236" s="542"/>
      <c r="V3236" s="542"/>
      <c r="W3236" s="534"/>
      <c r="X3236" s="146"/>
      <c r="Y3236" s="146"/>
      <c r="Z3236" s="556"/>
      <c r="AA3236" s="556"/>
      <c r="AB3236" s="534"/>
      <c r="AC3236" s="597"/>
      <c r="AD3236" s="44"/>
      <c r="AE3236" s="841"/>
      <c r="AF3236" s="934"/>
      <c r="AG3236" s="44"/>
      <c r="AH3236" s="44"/>
      <c r="AI3236" s="644"/>
      <c r="AJ3236" s="542"/>
      <c r="AK3236" s="542"/>
      <c r="AL3236" s="542"/>
      <c r="AM3236" s="542"/>
      <c r="AN3236" s="542"/>
      <c r="AO3236" s="534"/>
      <c r="AP3236" s="146"/>
      <c r="AQ3236" s="146"/>
      <c r="AR3236" s="556"/>
      <c r="AS3236" s="556"/>
      <c r="AT3236" s="534"/>
      <c r="AU3236" s="597"/>
      <c r="AV3236" s="44"/>
      <c r="AW3236" s="841"/>
      <c r="AX3236" s="312"/>
      <c r="AY3236" s="14"/>
      <c r="AZ3236" s="14"/>
      <c r="BA3236" s="334"/>
      <c r="BB3236" s="309"/>
      <c r="BC3236" s="14"/>
      <c r="BD3236" s="14"/>
      <c r="BE3236" s="334"/>
      <c r="BG3236" s="826"/>
      <c r="BH3236" s="607"/>
    </row>
    <row r="3237" spans="1:66" ht="12.75" customHeight="1" x14ac:dyDescent="0.25">
      <c r="A3237" s="21"/>
      <c r="B3237" s="112"/>
      <c r="C3237" s="119"/>
      <c r="D3237" s="623"/>
      <c r="E3237" s="278"/>
      <c r="F3237" s="305"/>
      <c r="G3237" s="694"/>
      <c r="H3237" s="878"/>
      <c r="I3237" s="397"/>
      <c r="J3237" s="380"/>
      <c r="K3237" s="425" t="s">
        <v>6624</v>
      </c>
      <c r="L3237" s="738"/>
      <c r="M3237" s="739"/>
      <c r="N3237" s="932"/>
      <c r="O3237" s="125"/>
      <c r="P3237" s="125"/>
      <c r="Q3237" s="642"/>
      <c r="R3237" s="538"/>
      <c r="S3237" s="538"/>
      <c r="T3237" s="538"/>
      <c r="U3237" s="538"/>
      <c r="V3237" s="538"/>
      <c r="W3237" s="532"/>
      <c r="X3237" s="143"/>
      <c r="Y3237" s="143"/>
      <c r="Z3237" s="553"/>
      <c r="AA3237" s="553"/>
      <c r="AB3237" s="532"/>
      <c r="AC3237" s="594"/>
      <c r="AD3237" s="125"/>
      <c r="AE3237" s="848"/>
      <c r="AF3237" s="932"/>
      <c r="AG3237" s="125"/>
      <c r="AH3237" s="125"/>
      <c r="AI3237" s="642"/>
      <c r="AJ3237" s="538"/>
      <c r="AK3237" s="538"/>
      <c r="AL3237" s="538"/>
      <c r="AM3237" s="538"/>
      <c r="AN3237" s="538"/>
      <c r="AO3237" s="532"/>
      <c r="AP3237" s="143"/>
      <c r="AQ3237" s="143"/>
      <c r="AR3237" s="553"/>
      <c r="AS3237" s="553"/>
      <c r="AT3237" s="532"/>
      <c r="AU3237" s="594"/>
      <c r="AV3237" s="125"/>
      <c r="AW3237" s="848"/>
      <c r="AX3237" s="124"/>
      <c r="AY3237" s="6"/>
      <c r="AZ3237" s="6"/>
      <c r="BA3237" s="341"/>
      <c r="BB3237" s="311"/>
      <c r="BC3237" s="6"/>
      <c r="BD3237" s="6"/>
      <c r="BE3237" s="341"/>
      <c r="BG3237" s="826"/>
      <c r="BH3237" s="607"/>
    </row>
    <row r="3238" spans="1:66" x14ac:dyDescent="0.25">
      <c r="A3238" s="21"/>
      <c r="B3238" s="112"/>
      <c r="C3238" s="119"/>
      <c r="D3238" s="623"/>
      <c r="E3238" s="278"/>
      <c r="F3238" s="305"/>
      <c r="G3238" s="694"/>
      <c r="H3238" s="878"/>
      <c r="I3238" s="397"/>
      <c r="J3238" s="380"/>
      <c r="K3238" s="425" t="s">
        <v>33</v>
      </c>
      <c r="L3238" s="738"/>
      <c r="M3238" s="739"/>
      <c r="N3238" s="932"/>
      <c r="O3238" s="125"/>
      <c r="P3238" s="125"/>
      <c r="Q3238" s="642"/>
      <c r="R3238" s="538"/>
      <c r="S3238" s="538"/>
      <c r="T3238" s="538"/>
      <c r="U3238" s="538"/>
      <c r="V3238" s="538"/>
      <c r="W3238" s="532"/>
      <c r="X3238" s="143"/>
      <c r="Y3238" s="143"/>
      <c r="Z3238" s="553"/>
      <c r="AA3238" s="553"/>
      <c r="AB3238" s="532"/>
      <c r="AC3238" s="594"/>
      <c r="AD3238" s="125"/>
      <c r="AE3238" s="848"/>
      <c r="AF3238" s="932"/>
      <c r="AG3238" s="125"/>
      <c r="AH3238" s="125"/>
      <c r="AI3238" s="642"/>
      <c r="AJ3238" s="538"/>
      <c r="AK3238" s="538"/>
      <c r="AL3238" s="538"/>
      <c r="AM3238" s="538"/>
      <c r="AN3238" s="538"/>
      <c r="AO3238" s="532"/>
      <c r="AP3238" s="143"/>
      <c r="AQ3238" s="143"/>
      <c r="AR3238" s="553"/>
      <c r="AS3238" s="553"/>
      <c r="AT3238" s="532"/>
      <c r="AU3238" s="594"/>
      <c r="AV3238" s="125"/>
      <c r="AW3238" s="848"/>
      <c r="AX3238" s="124"/>
      <c r="AY3238" s="6"/>
      <c r="AZ3238" s="6"/>
      <c r="BA3238" s="341"/>
      <c r="BB3238" s="311"/>
      <c r="BC3238" s="6"/>
      <c r="BD3238" s="6"/>
      <c r="BE3238" s="341"/>
      <c r="BG3238" s="826"/>
      <c r="BH3238" s="607"/>
    </row>
    <row r="3239" spans="1:66" ht="12.75" customHeight="1" x14ac:dyDescent="0.25">
      <c r="A3239" s="21"/>
      <c r="B3239" s="112"/>
      <c r="C3239" s="119"/>
      <c r="D3239" s="623"/>
      <c r="E3239" s="278"/>
      <c r="F3239" s="305"/>
      <c r="G3239" s="694"/>
      <c r="H3239" s="878"/>
      <c r="I3239" s="397"/>
      <c r="J3239" s="380"/>
      <c r="K3239" s="456"/>
      <c r="L3239" s="738"/>
      <c r="M3239" s="739"/>
      <c r="N3239" s="932"/>
      <c r="O3239" s="125"/>
      <c r="P3239" s="125"/>
      <c r="Q3239" s="642"/>
      <c r="R3239" s="538"/>
      <c r="S3239" s="538"/>
      <c r="T3239" s="538"/>
      <c r="U3239" s="538"/>
      <c r="V3239" s="538"/>
      <c r="W3239" s="532"/>
      <c r="X3239" s="143"/>
      <c r="Y3239" s="143"/>
      <c r="Z3239" s="553"/>
      <c r="AA3239" s="553"/>
      <c r="AB3239" s="532"/>
      <c r="AC3239" s="594"/>
      <c r="AD3239" s="125"/>
      <c r="AE3239" s="848"/>
      <c r="AF3239" s="932"/>
      <c r="AG3239" s="125"/>
      <c r="AH3239" s="125"/>
      <c r="AI3239" s="642"/>
      <c r="AJ3239" s="538"/>
      <c r="AK3239" s="538"/>
      <c r="AL3239" s="538"/>
      <c r="AM3239" s="538"/>
      <c r="AN3239" s="538"/>
      <c r="AO3239" s="532"/>
      <c r="AP3239" s="143"/>
      <c r="AQ3239" s="143"/>
      <c r="AR3239" s="553"/>
      <c r="AS3239" s="553"/>
      <c r="AT3239" s="532"/>
      <c r="AU3239" s="594"/>
      <c r="AV3239" s="125"/>
      <c r="AW3239" s="848"/>
      <c r="AX3239" s="124"/>
      <c r="AY3239" s="6"/>
      <c r="AZ3239" s="6"/>
      <c r="BA3239" s="341"/>
      <c r="BB3239" s="311"/>
      <c r="BC3239" s="6"/>
      <c r="BD3239" s="6"/>
      <c r="BE3239" s="341"/>
      <c r="BG3239" s="826"/>
      <c r="BH3239" s="607"/>
    </row>
    <row r="3240" spans="1:66" ht="35.1" customHeight="1" x14ac:dyDescent="0.25">
      <c r="A3240" s="222" t="s">
        <v>6114</v>
      </c>
      <c r="B3240" s="112">
        <v>15</v>
      </c>
      <c r="C3240" s="116" t="s">
        <v>71</v>
      </c>
      <c r="D3240" s="620">
        <v>1000</v>
      </c>
      <c r="E3240" s="278"/>
      <c r="F3240" s="116">
        <v>12</v>
      </c>
      <c r="G3240" s="700">
        <v>1</v>
      </c>
      <c r="H3240" s="888" t="str">
        <f t="shared" si="4734"/>
        <v>056</v>
      </c>
      <c r="I3240" s="580" t="s">
        <v>3257</v>
      </c>
      <c r="J3240" s="573" t="s">
        <v>2256</v>
      </c>
      <c r="K3240" s="422" t="s">
        <v>5748</v>
      </c>
      <c r="L3240" s="733">
        <v>31</v>
      </c>
      <c r="M3240" s="734">
        <v>31</v>
      </c>
      <c r="N3240" s="931"/>
      <c r="O3240" s="530">
        <f t="shared" ref="O3240:O3253" si="4917">IF(N3240&gt;L3240,"0 ",N3240-L3240)</f>
        <v>-31</v>
      </c>
      <c r="P3240" s="530" t="str">
        <f t="shared" ref="P3240:P3253" si="4918">IF(N3240&lt;L3240,"0 ",N3240-L3240)</f>
        <v xml:space="preserve">0 </v>
      </c>
      <c r="Q3240" s="646"/>
      <c r="R3240" s="536"/>
      <c r="S3240" s="536"/>
      <c r="T3240" s="536"/>
      <c r="U3240" s="536"/>
      <c r="V3240" s="536"/>
      <c r="W3240" s="683" t="str">
        <f t="shared" ref="W3240:W3253" si="4919">IF(SUM(Q3240:V3240)=X3240,"OK",SUM(Q3240:V3240)-X3240)</f>
        <v>OK</v>
      </c>
      <c r="X3240" s="141"/>
      <c r="Y3240" s="141"/>
      <c r="Z3240" s="552"/>
      <c r="AA3240" s="552"/>
      <c r="AB3240" s="683" t="str">
        <f t="shared" ref="AB3240:AB3253" si="4920">IF(SUM(Z3240:AA3240)=AC3240,"OK",SUM(Z3240:AA3240)-AC3240)</f>
        <v>OK</v>
      </c>
      <c r="AC3240" s="593"/>
      <c r="AD3240" s="530">
        <f t="shared" ref="AD3240:AD3253" si="4921">X3240+Y3240+AC3240</f>
        <v>0</v>
      </c>
      <c r="AE3240" s="842">
        <f t="shared" ref="AE3240:AE3253" si="4922">N3240+AD3240</f>
        <v>0</v>
      </c>
      <c r="AF3240" s="931"/>
      <c r="AG3240" s="530">
        <f t="shared" ref="AG3240:AG3253" si="4923">IF(AF3240&gt;M3240,"0 ",AF3240-M3240)</f>
        <v>-31</v>
      </c>
      <c r="AH3240" s="530" t="str">
        <f t="shared" ref="AH3240:AH3253" si="4924">IF(AF3240&lt;M3240,"0 ",AF3240-M3240)</f>
        <v xml:space="preserve">0 </v>
      </c>
      <c r="AI3240" s="641"/>
      <c r="AJ3240" s="537"/>
      <c r="AK3240" s="537"/>
      <c r="AL3240" s="537"/>
      <c r="AM3240" s="537"/>
      <c r="AN3240" s="537"/>
      <c r="AO3240" s="683" t="str">
        <f t="shared" ref="AO3240:AO3253" si="4925">IF(SUM(AI3240:AN3240)=AP3240,"OK",SUM(AI3240:AN3240)-AP3240)</f>
        <v>OK</v>
      </c>
      <c r="AP3240" s="141"/>
      <c r="AQ3240" s="141"/>
      <c r="AR3240" s="552"/>
      <c r="AS3240" s="552"/>
      <c r="AT3240" s="683" t="str">
        <f t="shared" ref="AT3240:AT3253" si="4926">IF(SUM(AR3240:AS3240)=AU3240,"OK",SUM(AR3240:AS3240)-AU3240)</f>
        <v>OK</v>
      </c>
      <c r="AU3240" s="593"/>
      <c r="AV3240" s="530">
        <f t="shared" ref="AV3240:AV3253" si="4927">AP3240+AQ3240+AU3240</f>
        <v>0</v>
      </c>
      <c r="AW3240" s="842">
        <f t="shared" ref="AW3240:AW3253" si="4928">AF3240+AV3240</f>
        <v>0</v>
      </c>
      <c r="AX3240" s="115">
        <f t="shared" ref="AX3240:AX3253" si="4929">L3240</f>
        <v>31</v>
      </c>
      <c r="AY3240" s="5">
        <f t="shared" ref="AY3240:AY3253" si="4930">AE3240</f>
        <v>0</v>
      </c>
      <c r="AZ3240" s="7">
        <f t="shared" ref="AZ3240" si="4931">AY3240-AX3240</f>
        <v>-31</v>
      </c>
      <c r="BA3240" s="335">
        <f t="shared" ref="BA3240" si="4932">AZ3240/AX3240</f>
        <v>-1</v>
      </c>
      <c r="BB3240" s="23">
        <f t="shared" ref="BB3240:BB3253" si="4933">M3240</f>
        <v>31</v>
      </c>
      <c r="BC3240" s="5">
        <f t="shared" ref="BC3240" si="4934">AW3240</f>
        <v>0</v>
      </c>
      <c r="BD3240" s="7">
        <f t="shared" ref="BD3240" si="4935">BC3240-BB3240</f>
        <v>-31</v>
      </c>
      <c r="BE3240" s="335">
        <f t="shared" ref="BE3240" si="4936">BD3240/BB3240</f>
        <v>-1</v>
      </c>
      <c r="BG3240" s="826" t="str">
        <f t="shared" ref="BG3240:BG3253" si="4937">RIGHT(LEFT(I3240,3),2)&amp;"."&amp;RIGHT(LEFT(I3240,5),2)</f>
        <v>12.11</v>
      </c>
      <c r="BH3240" s="607" t="b">
        <f>COUNTIF('Codes SEC'!$B$2:$B$250,Ministres!BG3240)&gt;0</f>
        <v>1</v>
      </c>
    </row>
    <row r="3241" spans="1:66" ht="35.1" customHeight="1" x14ac:dyDescent="0.25">
      <c r="A3241" s="222" t="s">
        <v>6114</v>
      </c>
      <c r="B3241" s="112">
        <v>15</v>
      </c>
      <c r="C3241" s="116" t="s">
        <v>71</v>
      </c>
      <c r="D3241" s="620">
        <v>1000</v>
      </c>
      <c r="E3241" s="278"/>
      <c r="F3241" s="116">
        <v>12</v>
      </c>
      <c r="G3241" s="700">
        <v>1</v>
      </c>
      <c r="H3241" s="888" t="str">
        <f t="shared" si="4734"/>
        <v>056</v>
      </c>
      <c r="I3241" s="580" t="s">
        <v>3257</v>
      </c>
      <c r="J3241" s="573" t="s">
        <v>6305</v>
      </c>
      <c r="K3241" s="449" t="s">
        <v>6442</v>
      </c>
      <c r="L3241" s="733">
        <v>156</v>
      </c>
      <c r="M3241" s="734">
        <v>173</v>
      </c>
      <c r="N3241" s="931"/>
      <c r="O3241" s="530">
        <f t="shared" si="4917"/>
        <v>-156</v>
      </c>
      <c r="P3241" s="530" t="str">
        <f t="shared" si="4918"/>
        <v xml:space="preserve">0 </v>
      </c>
      <c r="Q3241" s="646"/>
      <c r="R3241" s="536"/>
      <c r="S3241" s="536"/>
      <c r="T3241" s="536"/>
      <c r="U3241" s="536"/>
      <c r="V3241" s="536"/>
      <c r="W3241" s="683" t="str">
        <f t="shared" si="4919"/>
        <v>OK</v>
      </c>
      <c r="X3241" s="141"/>
      <c r="Y3241" s="141"/>
      <c r="Z3241" s="552"/>
      <c r="AA3241" s="552"/>
      <c r="AB3241" s="683" t="str">
        <f t="shared" si="4920"/>
        <v>OK</v>
      </c>
      <c r="AC3241" s="593"/>
      <c r="AD3241" s="530">
        <f t="shared" si="4921"/>
        <v>0</v>
      </c>
      <c r="AE3241" s="842">
        <f t="shared" si="4922"/>
        <v>0</v>
      </c>
      <c r="AF3241" s="931"/>
      <c r="AG3241" s="530">
        <f t="shared" si="4923"/>
        <v>-173</v>
      </c>
      <c r="AH3241" s="530" t="str">
        <f t="shared" si="4924"/>
        <v xml:space="preserve">0 </v>
      </c>
      <c r="AI3241" s="641"/>
      <c r="AJ3241" s="537"/>
      <c r="AK3241" s="537"/>
      <c r="AL3241" s="537"/>
      <c r="AM3241" s="537"/>
      <c r="AN3241" s="537"/>
      <c r="AO3241" s="683" t="str">
        <f t="shared" si="4925"/>
        <v>OK</v>
      </c>
      <c r="AP3241" s="141"/>
      <c r="AQ3241" s="141"/>
      <c r="AR3241" s="552"/>
      <c r="AS3241" s="552"/>
      <c r="AT3241" s="683" t="str">
        <f t="shared" si="4926"/>
        <v>OK</v>
      </c>
      <c r="AU3241" s="593"/>
      <c r="AV3241" s="530">
        <f t="shared" si="4927"/>
        <v>0</v>
      </c>
      <c r="AW3241" s="842">
        <f t="shared" si="4928"/>
        <v>0</v>
      </c>
      <c r="AX3241" s="115">
        <f t="shared" si="4929"/>
        <v>156</v>
      </c>
      <c r="AY3241" s="5">
        <f t="shared" si="4930"/>
        <v>0</v>
      </c>
      <c r="AZ3241" s="7">
        <f>AY3241-AX3241</f>
        <v>-156</v>
      </c>
      <c r="BA3241" s="335">
        <f>AZ3241/AX3241</f>
        <v>-1</v>
      </c>
      <c r="BB3241" s="23">
        <f t="shared" si="4933"/>
        <v>173</v>
      </c>
      <c r="BC3241" s="5">
        <f>AW3241</f>
        <v>0</v>
      </c>
      <c r="BD3241" s="7">
        <f>BC3241-BB3241</f>
        <v>-173</v>
      </c>
      <c r="BE3241" s="335">
        <f>BD3241/BB3241</f>
        <v>-1</v>
      </c>
      <c r="BG3241" s="826" t="str">
        <f t="shared" si="4937"/>
        <v>12.11</v>
      </c>
      <c r="BH3241" s="607" t="b">
        <f>COUNTIF('Codes SEC'!$B$2:$B$250,Ministres!BG3241)&gt;0</f>
        <v>1</v>
      </c>
    </row>
    <row r="3242" spans="1:66" ht="35.1" customHeight="1" x14ac:dyDescent="0.25">
      <c r="A3242" s="222" t="s">
        <v>6114</v>
      </c>
      <c r="B3242" s="112">
        <v>15</v>
      </c>
      <c r="C3242" s="116" t="s">
        <v>71</v>
      </c>
      <c r="D3242" s="620">
        <v>1000</v>
      </c>
      <c r="E3242" s="278"/>
      <c r="F3242" s="116">
        <v>12</v>
      </c>
      <c r="G3242" s="700">
        <v>1</v>
      </c>
      <c r="H3242" s="888" t="str">
        <f t="shared" si="4734"/>
        <v>056</v>
      </c>
      <c r="I3242" s="580" t="s">
        <v>3257</v>
      </c>
      <c r="J3242" s="573" t="s">
        <v>6304</v>
      </c>
      <c r="K3242" s="448" t="s">
        <v>6443</v>
      </c>
      <c r="L3242" s="733">
        <v>300</v>
      </c>
      <c r="M3242" s="734">
        <v>300</v>
      </c>
      <c r="N3242" s="931"/>
      <c r="O3242" s="530">
        <f t="shared" si="4917"/>
        <v>-300</v>
      </c>
      <c r="P3242" s="530" t="str">
        <f t="shared" si="4918"/>
        <v xml:space="preserve">0 </v>
      </c>
      <c r="Q3242" s="646"/>
      <c r="R3242" s="536"/>
      <c r="S3242" s="536"/>
      <c r="T3242" s="536"/>
      <c r="U3242" s="536"/>
      <c r="V3242" s="536"/>
      <c r="W3242" s="683" t="str">
        <f t="shared" si="4919"/>
        <v>OK</v>
      </c>
      <c r="X3242" s="141"/>
      <c r="Y3242" s="141"/>
      <c r="Z3242" s="552"/>
      <c r="AA3242" s="552"/>
      <c r="AB3242" s="683" t="str">
        <f t="shared" si="4920"/>
        <v>OK</v>
      </c>
      <c r="AC3242" s="593"/>
      <c r="AD3242" s="530">
        <f t="shared" si="4921"/>
        <v>0</v>
      </c>
      <c r="AE3242" s="842">
        <f t="shared" si="4922"/>
        <v>0</v>
      </c>
      <c r="AF3242" s="931"/>
      <c r="AG3242" s="530">
        <f t="shared" si="4923"/>
        <v>-300</v>
      </c>
      <c r="AH3242" s="530" t="str">
        <f t="shared" si="4924"/>
        <v xml:space="preserve">0 </v>
      </c>
      <c r="AI3242" s="641"/>
      <c r="AJ3242" s="537"/>
      <c r="AK3242" s="537"/>
      <c r="AL3242" s="537"/>
      <c r="AM3242" s="537"/>
      <c r="AN3242" s="537"/>
      <c r="AO3242" s="683" t="str">
        <f t="shared" si="4925"/>
        <v>OK</v>
      </c>
      <c r="AP3242" s="141"/>
      <c r="AQ3242" s="141"/>
      <c r="AR3242" s="552"/>
      <c r="AS3242" s="552"/>
      <c r="AT3242" s="683" t="str">
        <f t="shared" si="4926"/>
        <v>OK</v>
      </c>
      <c r="AU3242" s="593"/>
      <c r="AV3242" s="530">
        <f t="shared" si="4927"/>
        <v>0</v>
      </c>
      <c r="AW3242" s="842">
        <f t="shared" si="4928"/>
        <v>0</v>
      </c>
      <c r="AX3242" s="115">
        <f t="shared" si="4929"/>
        <v>300</v>
      </c>
      <c r="AY3242" s="5">
        <f t="shared" si="4930"/>
        <v>0</v>
      </c>
      <c r="AZ3242" s="7">
        <f>AY3242-AX3242</f>
        <v>-300</v>
      </c>
      <c r="BA3242" s="335">
        <f>AZ3242/AX3242</f>
        <v>-1</v>
      </c>
      <c r="BB3242" s="23">
        <f t="shared" si="4933"/>
        <v>300</v>
      </c>
      <c r="BC3242" s="5">
        <f>AW3242</f>
        <v>0</v>
      </c>
      <c r="BD3242" s="7">
        <f>BC3242-BB3242</f>
        <v>-300</v>
      </c>
      <c r="BE3242" s="335">
        <f>BD3242/BB3242</f>
        <v>-1</v>
      </c>
      <c r="BG3242" s="826" t="str">
        <f t="shared" si="4937"/>
        <v>12.11</v>
      </c>
      <c r="BH3242" s="607" t="b">
        <f>COUNTIF('Codes SEC'!$B$2:$B$250,Ministres!BG3242)&gt;0</f>
        <v>1</v>
      </c>
    </row>
    <row r="3243" spans="1:66" s="203" customFormat="1" ht="35.1" customHeight="1" x14ac:dyDescent="0.25">
      <c r="A3243" s="21" t="s">
        <v>6114</v>
      </c>
      <c r="B3243" s="112">
        <v>15</v>
      </c>
      <c r="C3243" s="116" t="s">
        <v>71</v>
      </c>
      <c r="D3243" s="620">
        <v>1000</v>
      </c>
      <c r="E3243" s="278"/>
      <c r="F3243" s="116">
        <v>12</v>
      </c>
      <c r="G3243" s="694">
        <v>1</v>
      </c>
      <c r="H3243" s="1012" t="s">
        <v>3353</v>
      </c>
      <c r="I3243" s="397">
        <v>81221000</v>
      </c>
      <c r="J3243" s="712" t="s">
        <v>7207</v>
      </c>
      <c r="K3243" s="408" t="s">
        <v>7208</v>
      </c>
      <c r="L3243" s="733">
        <v>0</v>
      </c>
      <c r="M3243" s="734">
        <v>0</v>
      </c>
      <c r="N3243" s="931"/>
      <c r="O3243" s="530">
        <f>IF(N3243&gt;L3243,"0 ",N3243-L3243)</f>
        <v>0</v>
      </c>
      <c r="P3243" s="530">
        <f>IF(N3243&lt;L3243,"0 ",N3243-L3243)</f>
        <v>0</v>
      </c>
      <c r="Q3243" s="646"/>
      <c r="R3243" s="536"/>
      <c r="S3243" s="536"/>
      <c r="T3243" s="536"/>
      <c r="U3243" s="536"/>
      <c r="V3243" s="536"/>
      <c r="W3243" s="683" t="str">
        <f>IF(SUM(Q3243:V3243)=X3243,"OK",SUM(Q3243:V3243)-X3243)</f>
        <v>OK</v>
      </c>
      <c r="X3243" s="141"/>
      <c r="Y3243" s="141"/>
      <c r="Z3243" s="552"/>
      <c r="AA3243" s="552"/>
      <c r="AB3243" s="683" t="str">
        <f>IF(SUM(Z3243:AA3243)=AC3243,"OK",SUM(Z3243:AA3243)-AC3243)</f>
        <v>OK</v>
      </c>
      <c r="AC3243" s="593"/>
      <c r="AD3243" s="530">
        <f>X3243+Y3243+AC3243</f>
        <v>0</v>
      </c>
      <c r="AE3243" s="842">
        <f>N3243+AD3243</f>
        <v>0</v>
      </c>
      <c r="AF3243" s="931"/>
      <c r="AG3243" s="530">
        <f>IF(AF3243&gt;M3243,"0 ",AF3243-M3243)</f>
        <v>0</v>
      </c>
      <c r="AH3243" s="530">
        <f>IF(AF3243&lt;M3243,"0 ",AF3243-M3243)</f>
        <v>0</v>
      </c>
      <c r="AI3243" s="641"/>
      <c r="AJ3243" s="537"/>
      <c r="AK3243" s="537"/>
      <c r="AL3243" s="537"/>
      <c r="AM3243" s="537"/>
      <c r="AN3243" s="537"/>
      <c r="AO3243" s="683" t="str">
        <f>IF(SUM(AI3243:AN3243)=AP3243,"OK",SUM(AI3243:AN3243)-AP3243)</f>
        <v>OK</v>
      </c>
      <c r="AP3243" s="141"/>
      <c r="AQ3243" s="141"/>
      <c r="AR3243" s="552"/>
      <c r="AS3243" s="552"/>
      <c r="AT3243" s="683" t="str">
        <f>IF(SUM(AR3243:AS3243)=AU3243,"OK",SUM(AR3243:AS3243)-AU3243)</f>
        <v>OK</v>
      </c>
      <c r="AU3243" s="593"/>
      <c r="AV3243" s="530">
        <f>AP3243+AQ3243+AU3243</f>
        <v>0</v>
      </c>
      <c r="AW3243" s="842">
        <f>AF3243+AV3243</f>
        <v>0</v>
      </c>
      <c r="AX3243" s="115">
        <f>L3243</f>
        <v>0</v>
      </c>
      <c r="AY3243" s="5">
        <f>AE3243</f>
        <v>0</v>
      </c>
      <c r="AZ3243" s="7">
        <f>AY3243-AX3243</f>
        <v>0</v>
      </c>
      <c r="BA3243" s="335" t="e">
        <f>AZ3243/AX3243</f>
        <v>#DIV/0!</v>
      </c>
      <c r="BB3243" s="23">
        <f>M3243</f>
        <v>0</v>
      </c>
      <c r="BC3243" s="5">
        <f>AW3243</f>
        <v>0</v>
      </c>
      <c r="BD3243" s="7">
        <f>BC3243-BB3243</f>
        <v>0</v>
      </c>
      <c r="BE3243" s="335" t="e">
        <f>BD3243/BB3243</f>
        <v>#DIV/0!</v>
      </c>
      <c r="BF3243" s="667"/>
      <c r="BG3243" s="826" t="str">
        <f>RIGHT(LEFT(I3243,3),2)&amp;"."&amp;RIGHT(LEFT(I3243,5),2)</f>
        <v>12.21</v>
      </c>
      <c r="BH3243" s="668" t="b">
        <f>COUNTIF('Codes SEC'!$B$2:$B$250,Ministres!BG3243)&gt;0</f>
        <v>1</v>
      </c>
      <c r="BI3243" s="667"/>
      <c r="BJ3243" s="667"/>
      <c r="BK3243" s="667"/>
      <c r="BL3243" s="667"/>
      <c r="BM3243" s="667"/>
      <c r="BN3243" s="667"/>
    </row>
    <row r="3244" spans="1:66" ht="35.1" customHeight="1" x14ac:dyDescent="0.25">
      <c r="A3244" s="222" t="s">
        <v>6114</v>
      </c>
      <c r="B3244" s="112">
        <v>15</v>
      </c>
      <c r="C3244" s="116" t="s">
        <v>71</v>
      </c>
      <c r="D3244" s="620">
        <v>1000</v>
      </c>
      <c r="F3244" s="117">
        <v>6</v>
      </c>
      <c r="G3244" s="694">
        <v>1</v>
      </c>
      <c r="H3244" s="878" t="str">
        <f t="shared" ref="H3244:H3307" si="4938">LEFT(J3244,3)</f>
        <v>056</v>
      </c>
      <c r="I3244" s="397" t="s">
        <v>3263</v>
      </c>
      <c r="J3244" s="380" t="s">
        <v>2263</v>
      </c>
      <c r="K3244" s="411" t="s">
        <v>4769</v>
      </c>
      <c r="L3244" s="738">
        <v>0</v>
      </c>
      <c r="M3244" s="739">
        <v>0</v>
      </c>
      <c r="N3244" s="931"/>
      <c r="O3244" s="530">
        <f t="shared" si="4917"/>
        <v>0</v>
      </c>
      <c r="P3244" s="530">
        <f t="shared" si="4918"/>
        <v>0</v>
      </c>
      <c r="Q3244" s="646"/>
      <c r="R3244" s="536"/>
      <c r="S3244" s="536"/>
      <c r="T3244" s="536"/>
      <c r="U3244" s="536"/>
      <c r="V3244" s="536"/>
      <c r="W3244" s="683" t="str">
        <f t="shared" si="4919"/>
        <v>OK</v>
      </c>
      <c r="X3244" s="141"/>
      <c r="Y3244" s="141"/>
      <c r="Z3244" s="552"/>
      <c r="AA3244" s="552"/>
      <c r="AB3244" s="683" t="str">
        <f t="shared" si="4920"/>
        <v>OK</v>
      </c>
      <c r="AC3244" s="593"/>
      <c r="AD3244" s="530">
        <f t="shared" si="4921"/>
        <v>0</v>
      </c>
      <c r="AE3244" s="842">
        <f t="shared" si="4922"/>
        <v>0</v>
      </c>
      <c r="AF3244" s="931"/>
      <c r="AG3244" s="530">
        <f t="shared" si="4923"/>
        <v>0</v>
      </c>
      <c r="AH3244" s="530">
        <f t="shared" si="4924"/>
        <v>0</v>
      </c>
      <c r="AI3244" s="641"/>
      <c r="AJ3244" s="537"/>
      <c r="AK3244" s="537"/>
      <c r="AL3244" s="537"/>
      <c r="AM3244" s="537"/>
      <c r="AN3244" s="537"/>
      <c r="AO3244" s="683" t="str">
        <f t="shared" si="4925"/>
        <v>OK</v>
      </c>
      <c r="AP3244" s="141"/>
      <c r="AQ3244" s="141"/>
      <c r="AR3244" s="552"/>
      <c r="AS3244" s="552"/>
      <c r="AT3244" s="683" t="str">
        <f t="shared" si="4926"/>
        <v>OK</v>
      </c>
      <c r="AU3244" s="593"/>
      <c r="AV3244" s="530">
        <f t="shared" si="4927"/>
        <v>0</v>
      </c>
      <c r="AW3244" s="842">
        <f t="shared" si="4928"/>
        <v>0</v>
      </c>
      <c r="AX3244" s="115">
        <f t="shared" si="4929"/>
        <v>0</v>
      </c>
      <c r="AY3244" s="5">
        <f t="shared" si="4930"/>
        <v>0</v>
      </c>
      <c r="AZ3244" s="5">
        <f t="shared" ref="AZ3244:AZ3246" si="4939">AY3244-AX3244</f>
        <v>0</v>
      </c>
      <c r="BA3244" s="335" t="e">
        <f t="shared" ref="BA3244:BA3246" si="4940">AZ3244/AX3244</f>
        <v>#DIV/0!</v>
      </c>
      <c r="BB3244" s="23">
        <f t="shared" si="4933"/>
        <v>0</v>
      </c>
      <c r="BC3244" s="5">
        <f t="shared" ref="BC3244:BC3246" si="4941">AW3244</f>
        <v>0</v>
      </c>
      <c r="BD3244" s="5">
        <f t="shared" ref="BD3244:BD3246" si="4942">BC3244-BB3244</f>
        <v>0</v>
      </c>
      <c r="BE3244" s="335" t="e">
        <f t="shared" ref="BE3244:BE3246" si="4943">BD3244/BB3244</f>
        <v>#DIV/0!</v>
      </c>
      <c r="BG3244" s="826" t="str">
        <f t="shared" si="4937"/>
        <v>31.32</v>
      </c>
      <c r="BH3244" s="607" t="b">
        <f>COUNTIF('Codes SEC'!$B$2:$B$250,Ministres!BG3244)&gt;0</f>
        <v>1</v>
      </c>
    </row>
    <row r="3245" spans="1:66" ht="35.1" customHeight="1" x14ac:dyDescent="0.25">
      <c r="A3245" s="190" t="s">
        <v>6114</v>
      </c>
      <c r="B3245" s="112">
        <v>15</v>
      </c>
      <c r="C3245" s="116" t="s">
        <v>71</v>
      </c>
      <c r="D3245" s="620">
        <v>1000</v>
      </c>
      <c r="F3245" s="117">
        <v>12</v>
      </c>
      <c r="G3245" s="694">
        <v>1</v>
      </c>
      <c r="H3245" s="878" t="str">
        <f t="shared" si="4938"/>
        <v>056</v>
      </c>
      <c r="I3245" s="397">
        <v>83132000</v>
      </c>
      <c r="J3245" s="380" t="s">
        <v>3483</v>
      </c>
      <c r="K3245" s="411" t="s">
        <v>6343</v>
      </c>
      <c r="L3245" s="738">
        <v>1001</v>
      </c>
      <c r="M3245" s="739">
        <v>1310</v>
      </c>
      <c r="N3245" s="931"/>
      <c r="O3245" s="530">
        <f t="shared" si="4917"/>
        <v>-1001</v>
      </c>
      <c r="P3245" s="530" t="str">
        <f t="shared" si="4918"/>
        <v xml:space="preserve">0 </v>
      </c>
      <c r="Q3245" s="646"/>
      <c r="R3245" s="536"/>
      <c r="S3245" s="536"/>
      <c r="T3245" s="536"/>
      <c r="U3245" s="536"/>
      <c r="V3245" s="536"/>
      <c r="W3245" s="683" t="str">
        <f t="shared" si="4919"/>
        <v>OK</v>
      </c>
      <c r="X3245" s="141"/>
      <c r="Y3245" s="141"/>
      <c r="Z3245" s="552"/>
      <c r="AA3245" s="552"/>
      <c r="AB3245" s="683" t="str">
        <f t="shared" si="4920"/>
        <v>OK</v>
      </c>
      <c r="AC3245" s="593"/>
      <c r="AD3245" s="530">
        <f t="shared" si="4921"/>
        <v>0</v>
      </c>
      <c r="AE3245" s="842">
        <f t="shared" si="4922"/>
        <v>0</v>
      </c>
      <c r="AF3245" s="931"/>
      <c r="AG3245" s="530">
        <f t="shared" si="4923"/>
        <v>-1310</v>
      </c>
      <c r="AH3245" s="530" t="str">
        <f t="shared" si="4924"/>
        <v xml:space="preserve">0 </v>
      </c>
      <c r="AI3245" s="641"/>
      <c r="AJ3245" s="537"/>
      <c r="AK3245" s="537"/>
      <c r="AL3245" s="537"/>
      <c r="AM3245" s="537"/>
      <c r="AN3245" s="537"/>
      <c r="AO3245" s="683" t="str">
        <f t="shared" si="4925"/>
        <v>OK</v>
      </c>
      <c r="AP3245" s="141"/>
      <c r="AQ3245" s="141"/>
      <c r="AR3245" s="552"/>
      <c r="AS3245" s="552"/>
      <c r="AT3245" s="683" t="str">
        <f t="shared" si="4926"/>
        <v>OK</v>
      </c>
      <c r="AU3245" s="593"/>
      <c r="AV3245" s="530">
        <f t="shared" si="4927"/>
        <v>0</v>
      </c>
      <c r="AW3245" s="842">
        <f t="shared" si="4928"/>
        <v>0</v>
      </c>
      <c r="AX3245" s="115">
        <f t="shared" si="4929"/>
        <v>1001</v>
      </c>
      <c r="AY3245" s="5">
        <f t="shared" si="4930"/>
        <v>0</v>
      </c>
      <c r="AZ3245" s="5">
        <f t="shared" si="4939"/>
        <v>-1001</v>
      </c>
      <c r="BA3245" s="335">
        <f t="shared" si="4940"/>
        <v>-1</v>
      </c>
      <c r="BB3245" s="23">
        <f t="shared" si="4933"/>
        <v>1310</v>
      </c>
      <c r="BC3245" s="5">
        <f t="shared" si="4941"/>
        <v>0</v>
      </c>
      <c r="BD3245" s="5">
        <f t="shared" si="4942"/>
        <v>-1310</v>
      </c>
      <c r="BE3245" s="335">
        <f t="shared" si="4943"/>
        <v>-1</v>
      </c>
      <c r="BG3245" s="826" t="str">
        <f t="shared" si="4937"/>
        <v>31.32</v>
      </c>
      <c r="BH3245" s="607" t="b">
        <f>COUNTIF('Codes SEC'!$B$2:$B$250,Ministres!BG3245)&gt;0</f>
        <v>1</v>
      </c>
    </row>
    <row r="3246" spans="1:66" ht="35.1" customHeight="1" x14ac:dyDescent="0.25">
      <c r="A3246" s="190" t="s">
        <v>6114</v>
      </c>
      <c r="B3246" s="112">
        <v>15</v>
      </c>
      <c r="C3246" s="116" t="s">
        <v>71</v>
      </c>
      <c r="D3246" s="620">
        <v>1000</v>
      </c>
      <c r="E3246" s="278"/>
      <c r="F3246" s="116">
        <v>12</v>
      </c>
      <c r="G3246" s="700">
        <v>3</v>
      </c>
      <c r="H3246" s="888" t="str">
        <f t="shared" si="4938"/>
        <v>056</v>
      </c>
      <c r="I3246" s="580" t="s">
        <v>3264</v>
      </c>
      <c r="J3246" s="573" t="s">
        <v>2265</v>
      </c>
      <c r="K3246" s="424" t="s">
        <v>6344</v>
      </c>
      <c r="L3246" s="733">
        <v>5525</v>
      </c>
      <c r="M3246" s="734">
        <v>5590</v>
      </c>
      <c r="N3246" s="931"/>
      <c r="O3246" s="530">
        <f t="shared" si="4917"/>
        <v>-5525</v>
      </c>
      <c r="P3246" s="530" t="str">
        <f t="shared" si="4918"/>
        <v xml:space="preserve">0 </v>
      </c>
      <c r="Q3246" s="646"/>
      <c r="R3246" s="536"/>
      <c r="S3246" s="536"/>
      <c r="T3246" s="536"/>
      <c r="U3246" s="536"/>
      <c r="V3246" s="536"/>
      <c r="W3246" s="683" t="str">
        <f t="shared" si="4919"/>
        <v>OK</v>
      </c>
      <c r="X3246" s="141"/>
      <c r="Y3246" s="141"/>
      <c r="Z3246" s="552"/>
      <c r="AA3246" s="552"/>
      <c r="AB3246" s="683" t="str">
        <f t="shared" si="4920"/>
        <v>OK</v>
      </c>
      <c r="AC3246" s="593"/>
      <c r="AD3246" s="530">
        <f t="shared" si="4921"/>
        <v>0</v>
      </c>
      <c r="AE3246" s="842">
        <f t="shared" si="4922"/>
        <v>0</v>
      </c>
      <c r="AF3246" s="931"/>
      <c r="AG3246" s="530">
        <f t="shared" si="4923"/>
        <v>-5590</v>
      </c>
      <c r="AH3246" s="530" t="str">
        <f t="shared" si="4924"/>
        <v xml:space="preserve">0 </v>
      </c>
      <c r="AI3246" s="641"/>
      <c r="AJ3246" s="537"/>
      <c r="AK3246" s="537"/>
      <c r="AL3246" s="537"/>
      <c r="AM3246" s="537"/>
      <c r="AN3246" s="537"/>
      <c r="AO3246" s="683" t="str">
        <f t="shared" si="4925"/>
        <v>OK</v>
      </c>
      <c r="AP3246" s="141"/>
      <c r="AQ3246" s="141"/>
      <c r="AR3246" s="552"/>
      <c r="AS3246" s="552"/>
      <c r="AT3246" s="683" t="str">
        <f t="shared" si="4926"/>
        <v>OK</v>
      </c>
      <c r="AU3246" s="593"/>
      <c r="AV3246" s="530">
        <f t="shared" si="4927"/>
        <v>0</v>
      </c>
      <c r="AW3246" s="842">
        <f t="shared" si="4928"/>
        <v>0</v>
      </c>
      <c r="AX3246" s="115">
        <f t="shared" si="4929"/>
        <v>5525</v>
      </c>
      <c r="AY3246" s="5">
        <f t="shared" si="4930"/>
        <v>0</v>
      </c>
      <c r="AZ3246" s="7">
        <f t="shared" si="4939"/>
        <v>-5525</v>
      </c>
      <c r="BA3246" s="335">
        <f t="shared" si="4940"/>
        <v>-1</v>
      </c>
      <c r="BB3246" s="23">
        <f t="shared" si="4933"/>
        <v>5590</v>
      </c>
      <c r="BC3246" s="5">
        <f t="shared" si="4941"/>
        <v>0</v>
      </c>
      <c r="BD3246" s="7">
        <f t="shared" si="4942"/>
        <v>-5590</v>
      </c>
      <c r="BE3246" s="335">
        <f t="shared" si="4943"/>
        <v>-1</v>
      </c>
      <c r="BG3246" s="826" t="str">
        <f t="shared" si="4937"/>
        <v>33.00</v>
      </c>
      <c r="BH3246" s="607" t="b">
        <f>COUNTIF('Codes SEC'!$B$2:$B$250,Ministres!BG3246)&gt;0</f>
        <v>1</v>
      </c>
    </row>
    <row r="3247" spans="1:66" ht="35.1" customHeight="1" x14ac:dyDescent="0.25">
      <c r="A3247" s="222" t="s">
        <v>6114</v>
      </c>
      <c r="B3247" s="112">
        <v>15</v>
      </c>
      <c r="C3247" s="116" t="s">
        <v>71</v>
      </c>
      <c r="D3247" s="620">
        <v>1000</v>
      </c>
      <c r="E3247" s="278"/>
      <c r="F3247" s="116">
        <v>12</v>
      </c>
      <c r="G3247" s="700">
        <v>1</v>
      </c>
      <c r="H3247" s="888" t="str">
        <f t="shared" si="4938"/>
        <v>056</v>
      </c>
      <c r="I3247" s="580" t="s">
        <v>3280</v>
      </c>
      <c r="J3247" s="573" t="s">
        <v>2271</v>
      </c>
      <c r="K3247" s="448" t="s">
        <v>593</v>
      </c>
      <c r="L3247" s="733">
        <v>15</v>
      </c>
      <c r="M3247" s="734">
        <v>15</v>
      </c>
      <c r="N3247" s="931"/>
      <c r="O3247" s="530">
        <f t="shared" si="4917"/>
        <v>-15</v>
      </c>
      <c r="P3247" s="530" t="str">
        <f t="shared" si="4918"/>
        <v xml:space="preserve">0 </v>
      </c>
      <c r="Q3247" s="646"/>
      <c r="R3247" s="536"/>
      <c r="S3247" s="536"/>
      <c r="T3247" s="536"/>
      <c r="U3247" s="536"/>
      <c r="V3247" s="536"/>
      <c r="W3247" s="683" t="str">
        <f t="shared" si="4919"/>
        <v>OK</v>
      </c>
      <c r="X3247" s="141"/>
      <c r="Y3247" s="141"/>
      <c r="Z3247" s="552"/>
      <c r="AA3247" s="552"/>
      <c r="AB3247" s="683" t="str">
        <f t="shared" si="4920"/>
        <v>OK</v>
      </c>
      <c r="AC3247" s="593"/>
      <c r="AD3247" s="530">
        <f t="shared" si="4921"/>
        <v>0</v>
      </c>
      <c r="AE3247" s="842">
        <f t="shared" si="4922"/>
        <v>0</v>
      </c>
      <c r="AF3247" s="931"/>
      <c r="AG3247" s="530">
        <f t="shared" si="4923"/>
        <v>-15</v>
      </c>
      <c r="AH3247" s="530" t="str">
        <f t="shared" si="4924"/>
        <v xml:space="preserve">0 </v>
      </c>
      <c r="AI3247" s="641"/>
      <c r="AJ3247" s="537"/>
      <c r="AK3247" s="537"/>
      <c r="AL3247" s="537"/>
      <c r="AM3247" s="537"/>
      <c r="AN3247" s="537"/>
      <c r="AO3247" s="683" t="str">
        <f t="shared" si="4925"/>
        <v>OK</v>
      </c>
      <c r="AP3247" s="141"/>
      <c r="AQ3247" s="141"/>
      <c r="AR3247" s="552"/>
      <c r="AS3247" s="552"/>
      <c r="AT3247" s="683" t="str">
        <f t="shared" si="4926"/>
        <v>OK</v>
      </c>
      <c r="AU3247" s="593"/>
      <c r="AV3247" s="530">
        <f t="shared" si="4927"/>
        <v>0</v>
      </c>
      <c r="AW3247" s="842">
        <f t="shared" si="4928"/>
        <v>0</v>
      </c>
      <c r="AX3247" s="115">
        <f t="shared" si="4929"/>
        <v>15</v>
      </c>
      <c r="AY3247" s="5">
        <f t="shared" si="4930"/>
        <v>0</v>
      </c>
      <c r="AZ3247" s="7">
        <f t="shared" ref="AZ3247:AZ3253" si="4944">AY3247-AX3247</f>
        <v>-15</v>
      </c>
      <c r="BA3247" s="335">
        <f>AZ3247/AX3247</f>
        <v>-1</v>
      </c>
      <c r="BB3247" s="23">
        <f t="shared" si="4933"/>
        <v>15</v>
      </c>
      <c r="BC3247" s="5">
        <f t="shared" ref="BC3247:BC3253" si="4945">AW3247</f>
        <v>0</v>
      </c>
      <c r="BD3247" s="7">
        <f t="shared" ref="BD3247:BD3253" si="4946">BC3247-BB3247</f>
        <v>-15</v>
      </c>
      <c r="BE3247" s="335">
        <f>BD3247/BB3247</f>
        <v>-1</v>
      </c>
      <c r="BG3247" s="826" t="str">
        <f t="shared" si="4937"/>
        <v>34.41</v>
      </c>
      <c r="BH3247" s="607" t="b">
        <f>COUNTIF('Codes SEC'!$B$2:$B$250,Ministres!BG3247)&gt;0</f>
        <v>1</v>
      </c>
    </row>
    <row r="3248" spans="1:66" ht="35.1" customHeight="1" x14ac:dyDescent="0.25">
      <c r="A3248" s="222" t="s">
        <v>6114</v>
      </c>
      <c r="B3248" s="112">
        <v>15</v>
      </c>
      <c r="C3248" s="116" t="s">
        <v>71</v>
      </c>
      <c r="D3248" s="620">
        <v>1000</v>
      </c>
      <c r="E3248" s="278"/>
      <c r="F3248" s="116">
        <v>12</v>
      </c>
      <c r="G3248" s="700">
        <v>1</v>
      </c>
      <c r="H3248" s="888" t="str">
        <f t="shared" si="4938"/>
        <v>056</v>
      </c>
      <c r="I3248" s="580" t="s">
        <v>3278</v>
      </c>
      <c r="J3248" s="573" t="s">
        <v>2272</v>
      </c>
      <c r="K3248" s="448" t="s">
        <v>354</v>
      </c>
      <c r="L3248" s="733">
        <v>117</v>
      </c>
      <c r="M3248" s="734">
        <v>112</v>
      </c>
      <c r="N3248" s="931"/>
      <c r="O3248" s="530">
        <f t="shared" si="4917"/>
        <v>-117</v>
      </c>
      <c r="P3248" s="530" t="str">
        <f t="shared" si="4918"/>
        <v xml:space="preserve">0 </v>
      </c>
      <c r="Q3248" s="646"/>
      <c r="R3248" s="536"/>
      <c r="S3248" s="536"/>
      <c r="T3248" s="536"/>
      <c r="U3248" s="536"/>
      <c r="V3248" s="536"/>
      <c r="W3248" s="683" t="str">
        <f t="shared" si="4919"/>
        <v>OK</v>
      </c>
      <c r="X3248" s="141"/>
      <c r="Y3248" s="141"/>
      <c r="Z3248" s="552"/>
      <c r="AA3248" s="552"/>
      <c r="AB3248" s="683" t="str">
        <f t="shared" si="4920"/>
        <v>OK</v>
      </c>
      <c r="AC3248" s="593"/>
      <c r="AD3248" s="530">
        <f t="shared" si="4921"/>
        <v>0</v>
      </c>
      <c r="AE3248" s="842">
        <f t="shared" si="4922"/>
        <v>0</v>
      </c>
      <c r="AF3248" s="931"/>
      <c r="AG3248" s="530">
        <f t="shared" si="4923"/>
        <v>-112</v>
      </c>
      <c r="AH3248" s="530" t="str">
        <f t="shared" si="4924"/>
        <v xml:space="preserve">0 </v>
      </c>
      <c r="AI3248" s="641"/>
      <c r="AJ3248" s="537"/>
      <c r="AK3248" s="537"/>
      <c r="AL3248" s="537"/>
      <c r="AM3248" s="537"/>
      <c r="AN3248" s="537"/>
      <c r="AO3248" s="683" t="str">
        <f t="shared" si="4925"/>
        <v>OK</v>
      </c>
      <c r="AP3248" s="141"/>
      <c r="AQ3248" s="141"/>
      <c r="AR3248" s="552"/>
      <c r="AS3248" s="552"/>
      <c r="AT3248" s="683" t="str">
        <f t="shared" si="4926"/>
        <v>OK</v>
      </c>
      <c r="AU3248" s="593"/>
      <c r="AV3248" s="530">
        <f t="shared" si="4927"/>
        <v>0</v>
      </c>
      <c r="AW3248" s="842">
        <f t="shared" si="4928"/>
        <v>0</v>
      </c>
      <c r="AX3248" s="115">
        <f t="shared" si="4929"/>
        <v>117</v>
      </c>
      <c r="AY3248" s="5">
        <f t="shared" si="4930"/>
        <v>0</v>
      </c>
      <c r="AZ3248" s="7">
        <f t="shared" si="4944"/>
        <v>-117</v>
      </c>
      <c r="BA3248" s="335">
        <f>AZ3248/AX3248</f>
        <v>-1</v>
      </c>
      <c r="BB3248" s="23">
        <f t="shared" si="4933"/>
        <v>112</v>
      </c>
      <c r="BC3248" s="5">
        <f t="shared" si="4945"/>
        <v>0</v>
      </c>
      <c r="BD3248" s="7">
        <f t="shared" si="4946"/>
        <v>-112</v>
      </c>
      <c r="BE3248" s="335">
        <f>BD3248/BB3248</f>
        <v>-1</v>
      </c>
      <c r="BG3248" s="826" t="str">
        <f t="shared" si="4937"/>
        <v>35.40</v>
      </c>
      <c r="BH3248" s="607" t="b">
        <f>COUNTIF('Codes SEC'!$B$2:$B$250,Ministres!BG3248)&gt;0</f>
        <v>1</v>
      </c>
    </row>
    <row r="3249" spans="1:66" ht="35.1" customHeight="1" x14ac:dyDescent="0.25">
      <c r="A3249" s="222" t="s">
        <v>6114</v>
      </c>
      <c r="B3249" s="112">
        <v>15</v>
      </c>
      <c r="C3249" s="116" t="s">
        <v>71</v>
      </c>
      <c r="D3249" s="620">
        <v>1000</v>
      </c>
      <c r="E3249" s="284"/>
      <c r="F3249" s="116">
        <v>6</v>
      </c>
      <c r="G3249" s="700">
        <v>1</v>
      </c>
      <c r="H3249" s="888" t="str">
        <f t="shared" si="4938"/>
        <v>056</v>
      </c>
      <c r="I3249" s="580" t="s">
        <v>3260</v>
      </c>
      <c r="J3249" s="573" t="s">
        <v>2275</v>
      </c>
      <c r="K3249" s="448" t="s">
        <v>4770</v>
      </c>
      <c r="L3249" s="733">
        <v>0</v>
      </c>
      <c r="M3249" s="734">
        <v>0</v>
      </c>
      <c r="N3249" s="931"/>
      <c r="O3249" s="530">
        <f t="shared" si="4917"/>
        <v>0</v>
      </c>
      <c r="P3249" s="530">
        <f t="shared" si="4918"/>
        <v>0</v>
      </c>
      <c r="Q3249" s="646"/>
      <c r="R3249" s="536"/>
      <c r="S3249" s="536"/>
      <c r="T3249" s="536"/>
      <c r="U3249" s="536"/>
      <c r="V3249" s="536"/>
      <c r="W3249" s="683" t="str">
        <f t="shared" si="4919"/>
        <v>OK</v>
      </c>
      <c r="X3249" s="141"/>
      <c r="Y3249" s="141"/>
      <c r="Z3249" s="552"/>
      <c r="AA3249" s="552"/>
      <c r="AB3249" s="683" t="str">
        <f t="shared" si="4920"/>
        <v>OK</v>
      </c>
      <c r="AC3249" s="593"/>
      <c r="AD3249" s="530">
        <f t="shared" si="4921"/>
        <v>0</v>
      </c>
      <c r="AE3249" s="842">
        <f t="shared" si="4922"/>
        <v>0</v>
      </c>
      <c r="AF3249" s="931"/>
      <c r="AG3249" s="530">
        <f t="shared" si="4923"/>
        <v>0</v>
      </c>
      <c r="AH3249" s="530">
        <f t="shared" si="4924"/>
        <v>0</v>
      </c>
      <c r="AI3249" s="641"/>
      <c r="AJ3249" s="537"/>
      <c r="AK3249" s="537"/>
      <c r="AL3249" s="537"/>
      <c r="AM3249" s="537"/>
      <c r="AN3249" s="537"/>
      <c r="AO3249" s="683" t="str">
        <f t="shared" si="4925"/>
        <v>OK</v>
      </c>
      <c r="AP3249" s="141"/>
      <c r="AQ3249" s="141"/>
      <c r="AR3249" s="552"/>
      <c r="AS3249" s="552"/>
      <c r="AT3249" s="683" t="str">
        <f t="shared" si="4926"/>
        <v>OK</v>
      </c>
      <c r="AU3249" s="593"/>
      <c r="AV3249" s="530">
        <f t="shared" si="4927"/>
        <v>0</v>
      </c>
      <c r="AW3249" s="842">
        <f t="shared" si="4928"/>
        <v>0</v>
      </c>
      <c r="AX3249" s="115">
        <f t="shared" si="4929"/>
        <v>0</v>
      </c>
      <c r="AY3249" s="5">
        <f t="shared" si="4930"/>
        <v>0</v>
      </c>
      <c r="AZ3249" s="7">
        <f t="shared" si="4944"/>
        <v>0</v>
      </c>
      <c r="BA3249" s="335" t="e">
        <f t="shared" ref="BA3249:BA3251" si="4947">AZ3249/AX3249</f>
        <v>#DIV/0!</v>
      </c>
      <c r="BB3249" s="23">
        <f t="shared" si="4933"/>
        <v>0</v>
      </c>
      <c r="BC3249" s="5">
        <f t="shared" si="4945"/>
        <v>0</v>
      </c>
      <c r="BD3249" s="7">
        <f t="shared" si="4946"/>
        <v>0</v>
      </c>
      <c r="BE3249" s="335" t="e">
        <f t="shared" ref="BE3249:BE3251" si="4948">BD3249/BB3249</f>
        <v>#DIV/0!</v>
      </c>
      <c r="BG3249" s="826" t="str">
        <f t="shared" si="4937"/>
        <v>41.40</v>
      </c>
      <c r="BH3249" s="607" t="b">
        <f>COUNTIF('Codes SEC'!$B$2:$B$250,Ministres!BG3249)&gt;0</f>
        <v>1</v>
      </c>
    </row>
    <row r="3250" spans="1:66" ht="35.1" customHeight="1" x14ac:dyDescent="0.25">
      <c r="A3250" s="222" t="s">
        <v>6114</v>
      </c>
      <c r="B3250" s="112">
        <v>15</v>
      </c>
      <c r="C3250" s="116" t="s">
        <v>71</v>
      </c>
      <c r="D3250" s="620">
        <v>1000</v>
      </c>
      <c r="E3250" s="278"/>
      <c r="F3250" s="116">
        <v>12</v>
      </c>
      <c r="G3250" s="700">
        <v>1</v>
      </c>
      <c r="H3250" s="888" t="str">
        <f t="shared" si="4938"/>
        <v>056</v>
      </c>
      <c r="I3250" s="580" t="s">
        <v>3260</v>
      </c>
      <c r="J3250" s="573" t="s">
        <v>2276</v>
      </c>
      <c r="K3250" s="448" t="s">
        <v>391</v>
      </c>
      <c r="L3250" s="733">
        <v>1000</v>
      </c>
      <c r="M3250" s="734">
        <v>1000</v>
      </c>
      <c r="N3250" s="931"/>
      <c r="O3250" s="530">
        <f t="shared" si="4917"/>
        <v>-1000</v>
      </c>
      <c r="P3250" s="530" t="str">
        <f t="shared" si="4918"/>
        <v xml:space="preserve">0 </v>
      </c>
      <c r="Q3250" s="646"/>
      <c r="R3250" s="536"/>
      <c r="S3250" s="536"/>
      <c r="T3250" s="536"/>
      <c r="U3250" s="536"/>
      <c r="V3250" s="536"/>
      <c r="W3250" s="683" t="str">
        <f t="shared" si="4919"/>
        <v>OK</v>
      </c>
      <c r="X3250" s="141"/>
      <c r="Y3250" s="141"/>
      <c r="Z3250" s="552"/>
      <c r="AA3250" s="552"/>
      <c r="AB3250" s="683" t="str">
        <f t="shared" si="4920"/>
        <v>OK</v>
      </c>
      <c r="AC3250" s="593"/>
      <c r="AD3250" s="530">
        <f t="shared" si="4921"/>
        <v>0</v>
      </c>
      <c r="AE3250" s="842">
        <f t="shared" si="4922"/>
        <v>0</v>
      </c>
      <c r="AF3250" s="931"/>
      <c r="AG3250" s="530">
        <f t="shared" si="4923"/>
        <v>-1000</v>
      </c>
      <c r="AH3250" s="530" t="str">
        <f t="shared" si="4924"/>
        <v xml:space="preserve">0 </v>
      </c>
      <c r="AI3250" s="641"/>
      <c r="AJ3250" s="537"/>
      <c r="AK3250" s="537"/>
      <c r="AL3250" s="537"/>
      <c r="AM3250" s="537"/>
      <c r="AN3250" s="537"/>
      <c r="AO3250" s="683" t="str">
        <f t="shared" si="4925"/>
        <v>OK</v>
      </c>
      <c r="AP3250" s="141"/>
      <c r="AQ3250" s="141"/>
      <c r="AR3250" s="552"/>
      <c r="AS3250" s="552"/>
      <c r="AT3250" s="683" t="str">
        <f t="shared" si="4926"/>
        <v>OK</v>
      </c>
      <c r="AU3250" s="593"/>
      <c r="AV3250" s="530">
        <f t="shared" si="4927"/>
        <v>0</v>
      </c>
      <c r="AW3250" s="842">
        <f t="shared" si="4928"/>
        <v>0</v>
      </c>
      <c r="AX3250" s="115">
        <f t="shared" si="4929"/>
        <v>1000</v>
      </c>
      <c r="AY3250" s="5">
        <f t="shared" si="4930"/>
        <v>0</v>
      </c>
      <c r="AZ3250" s="7">
        <f t="shared" si="4944"/>
        <v>-1000</v>
      </c>
      <c r="BA3250" s="335">
        <f t="shared" si="4947"/>
        <v>-1</v>
      </c>
      <c r="BB3250" s="23">
        <f t="shared" si="4933"/>
        <v>1000</v>
      </c>
      <c r="BC3250" s="5">
        <f t="shared" si="4945"/>
        <v>0</v>
      </c>
      <c r="BD3250" s="7">
        <f t="shared" si="4946"/>
        <v>-1000</v>
      </c>
      <c r="BE3250" s="335">
        <f t="shared" si="4948"/>
        <v>-1</v>
      </c>
      <c r="BG3250" s="826" t="str">
        <f t="shared" si="4937"/>
        <v>41.40</v>
      </c>
      <c r="BH3250" s="607" t="b">
        <f>COUNTIF('Codes SEC'!$B$2:$B$250,Ministres!BG3250)&gt;0</f>
        <v>1</v>
      </c>
    </row>
    <row r="3251" spans="1:66" ht="35.1" customHeight="1" x14ac:dyDescent="0.25">
      <c r="A3251" s="190" t="s">
        <v>6114</v>
      </c>
      <c r="B3251" s="112">
        <v>15</v>
      </c>
      <c r="C3251" s="116" t="s">
        <v>71</v>
      </c>
      <c r="D3251" s="620">
        <v>1000</v>
      </c>
      <c r="E3251" s="284"/>
      <c r="F3251" s="116">
        <v>12</v>
      </c>
      <c r="G3251" s="700">
        <v>1</v>
      </c>
      <c r="H3251" s="888" t="str">
        <f t="shared" si="4938"/>
        <v>056</v>
      </c>
      <c r="I3251" s="580" t="s">
        <v>3265</v>
      </c>
      <c r="J3251" s="573" t="s">
        <v>2278</v>
      </c>
      <c r="K3251" s="424" t="s">
        <v>6345</v>
      </c>
      <c r="L3251" s="733">
        <v>1300</v>
      </c>
      <c r="M3251" s="734">
        <v>1300</v>
      </c>
      <c r="N3251" s="931"/>
      <c r="O3251" s="530">
        <f t="shared" si="4917"/>
        <v>-1300</v>
      </c>
      <c r="P3251" s="530" t="str">
        <f t="shared" si="4918"/>
        <v xml:space="preserve">0 </v>
      </c>
      <c r="Q3251" s="646"/>
      <c r="R3251" s="536"/>
      <c r="S3251" s="536"/>
      <c r="T3251" s="536"/>
      <c r="U3251" s="536"/>
      <c r="V3251" s="536"/>
      <c r="W3251" s="683" t="str">
        <f t="shared" si="4919"/>
        <v>OK</v>
      </c>
      <c r="X3251" s="141"/>
      <c r="Y3251" s="141"/>
      <c r="Z3251" s="552"/>
      <c r="AA3251" s="552"/>
      <c r="AB3251" s="683" t="str">
        <f t="shared" si="4920"/>
        <v>OK</v>
      </c>
      <c r="AC3251" s="593"/>
      <c r="AD3251" s="530">
        <f t="shared" si="4921"/>
        <v>0</v>
      </c>
      <c r="AE3251" s="842">
        <f t="shared" si="4922"/>
        <v>0</v>
      </c>
      <c r="AF3251" s="931"/>
      <c r="AG3251" s="530">
        <f t="shared" si="4923"/>
        <v>-1300</v>
      </c>
      <c r="AH3251" s="530" t="str">
        <f t="shared" si="4924"/>
        <v xml:space="preserve">0 </v>
      </c>
      <c r="AI3251" s="641"/>
      <c r="AJ3251" s="537"/>
      <c r="AK3251" s="537"/>
      <c r="AL3251" s="537"/>
      <c r="AM3251" s="537"/>
      <c r="AN3251" s="537"/>
      <c r="AO3251" s="683" t="str">
        <f t="shared" si="4925"/>
        <v>OK</v>
      </c>
      <c r="AP3251" s="141"/>
      <c r="AQ3251" s="141"/>
      <c r="AR3251" s="552"/>
      <c r="AS3251" s="552"/>
      <c r="AT3251" s="683" t="str">
        <f t="shared" si="4926"/>
        <v>OK</v>
      </c>
      <c r="AU3251" s="593"/>
      <c r="AV3251" s="530">
        <f t="shared" si="4927"/>
        <v>0</v>
      </c>
      <c r="AW3251" s="842">
        <f t="shared" si="4928"/>
        <v>0</v>
      </c>
      <c r="AX3251" s="115">
        <f t="shared" si="4929"/>
        <v>1300</v>
      </c>
      <c r="AY3251" s="5">
        <f t="shared" si="4930"/>
        <v>0</v>
      </c>
      <c r="AZ3251" s="7">
        <f t="shared" si="4944"/>
        <v>-1300</v>
      </c>
      <c r="BA3251" s="335">
        <f t="shared" si="4947"/>
        <v>-1</v>
      </c>
      <c r="BB3251" s="23">
        <f t="shared" si="4933"/>
        <v>1300</v>
      </c>
      <c r="BC3251" s="5">
        <f t="shared" si="4945"/>
        <v>0</v>
      </c>
      <c r="BD3251" s="7">
        <f t="shared" si="4946"/>
        <v>-1300</v>
      </c>
      <c r="BE3251" s="335">
        <f t="shared" si="4948"/>
        <v>-1</v>
      </c>
      <c r="BG3251" s="826" t="str">
        <f t="shared" si="4937"/>
        <v>43.22</v>
      </c>
      <c r="BH3251" s="607" t="b">
        <f>COUNTIF('Codes SEC'!$B$2:$B$250,Ministres!BG3251)&gt;0</f>
        <v>1</v>
      </c>
    </row>
    <row r="3252" spans="1:66" ht="35.1" customHeight="1" x14ac:dyDescent="0.25">
      <c r="A3252" s="222" t="s">
        <v>6114</v>
      </c>
      <c r="B3252" s="112" t="s">
        <v>5019</v>
      </c>
      <c r="C3252" s="120" t="s">
        <v>71</v>
      </c>
      <c r="D3252" s="620">
        <v>1000</v>
      </c>
      <c r="E3252" s="278"/>
      <c r="F3252" s="116" t="s">
        <v>5306</v>
      </c>
      <c r="G3252" s="700"/>
      <c r="H3252" s="888" t="str">
        <f t="shared" si="4938"/>
        <v>056</v>
      </c>
      <c r="I3252" s="580">
        <v>84322000</v>
      </c>
      <c r="J3252" s="689" t="s">
        <v>6487</v>
      </c>
      <c r="K3252" s="411" t="s">
        <v>6488</v>
      </c>
      <c r="L3252" s="733">
        <v>0</v>
      </c>
      <c r="M3252" s="734">
        <v>0</v>
      </c>
      <c r="N3252" s="931"/>
      <c r="O3252" s="530">
        <f t="shared" si="4917"/>
        <v>0</v>
      </c>
      <c r="P3252" s="530">
        <f t="shared" si="4918"/>
        <v>0</v>
      </c>
      <c r="Q3252" s="646"/>
      <c r="R3252" s="536"/>
      <c r="S3252" s="536"/>
      <c r="T3252" s="536"/>
      <c r="U3252" s="536"/>
      <c r="V3252" s="536"/>
      <c r="W3252" s="683" t="str">
        <f>IF(SUM(Q3252:V3252)=X3252,"OK",SUM(Q3252:V3252)-X3252)</f>
        <v>OK</v>
      </c>
      <c r="X3252" s="141"/>
      <c r="Y3252" s="141"/>
      <c r="Z3252" s="552"/>
      <c r="AA3252" s="552"/>
      <c r="AB3252" s="683" t="str">
        <f>IF(SUM(Z3252:AA3252)=AC3252,"OK",SUM(Z3252:AA3252)-AC3252)</f>
        <v>OK</v>
      </c>
      <c r="AC3252" s="593"/>
      <c r="AD3252" s="530">
        <f t="shared" si="4921"/>
        <v>0</v>
      </c>
      <c r="AE3252" s="842">
        <f t="shared" si="4922"/>
        <v>0</v>
      </c>
      <c r="AF3252" s="931"/>
      <c r="AG3252" s="530">
        <f t="shared" si="4923"/>
        <v>0</v>
      </c>
      <c r="AH3252" s="530">
        <f t="shared" si="4924"/>
        <v>0</v>
      </c>
      <c r="AI3252" s="641"/>
      <c r="AJ3252" s="537"/>
      <c r="AK3252" s="537"/>
      <c r="AL3252" s="537"/>
      <c r="AM3252" s="537"/>
      <c r="AN3252" s="537"/>
      <c r="AO3252" s="683" t="str">
        <f>IF(SUM(AI3252:AN3252)=AP3252,"OK",SUM(AI3252:AN3252)-AP3252)</f>
        <v>OK</v>
      </c>
      <c r="AP3252" s="141"/>
      <c r="AQ3252" s="141"/>
      <c r="AR3252" s="552"/>
      <c r="AS3252" s="552"/>
      <c r="AT3252" s="683" t="str">
        <f>IF(SUM(AR3252:AS3252)=AU3252,"OK",SUM(AR3252:AS3252)-AU3252)</f>
        <v>OK</v>
      </c>
      <c r="AU3252" s="593"/>
      <c r="AV3252" s="530">
        <f t="shared" si="4927"/>
        <v>0</v>
      </c>
      <c r="AW3252" s="842">
        <f t="shared" si="4928"/>
        <v>0</v>
      </c>
      <c r="AX3252" s="115">
        <f t="shared" si="4929"/>
        <v>0</v>
      </c>
      <c r="AY3252" s="5">
        <f t="shared" si="4930"/>
        <v>0</v>
      </c>
      <c r="AZ3252" s="7">
        <f>AY3252-AX3252</f>
        <v>0</v>
      </c>
      <c r="BA3252" s="335" t="e">
        <f>AZ3252/AX3252</f>
        <v>#DIV/0!</v>
      </c>
      <c r="BB3252" s="23">
        <f t="shared" si="4933"/>
        <v>0</v>
      </c>
      <c r="BC3252" s="5">
        <f>AW3252</f>
        <v>0</v>
      </c>
      <c r="BD3252" s="7">
        <f>BC3252-BB3252</f>
        <v>0</v>
      </c>
      <c r="BE3252" s="335" t="e">
        <f>BD3252/BB3252</f>
        <v>#DIV/0!</v>
      </c>
      <c r="BG3252" s="826" t="str">
        <f t="shared" si="4937"/>
        <v>43.22</v>
      </c>
      <c r="BH3252" s="607" t="b">
        <f>COUNTIF('Codes SEC'!$B$2:$B$250,Ministres!BG3252)&gt;0</f>
        <v>1</v>
      </c>
    </row>
    <row r="3253" spans="1:66" ht="35.1" customHeight="1" x14ac:dyDescent="0.25">
      <c r="A3253" s="190" t="s">
        <v>6114</v>
      </c>
      <c r="B3253" s="112">
        <v>15</v>
      </c>
      <c r="C3253" s="116" t="s">
        <v>71</v>
      </c>
      <c r="D3253" s="620">
        <v>1000</v>
      </c>
      <c r="F3253" s="117">
        <v>12</v>
      </c>
      <c r="G3253" s="694">
        <v>1</v>
      </c>
      <c r="H3253" s="878" t="str">
        <f t="shared" si="4938"/>
        <v>056</v>
      </c>
      <c r="I3253" s="397" t="s">
        <v>3275</v>
      </c>
      <c r="J3253" s="380" t="s">
        <v>2279</v>
      </c>
      <c r="K3253" s="411" t="s">
        <v>3833</v>
      </c>
      <c r="L3253" s="738">
        <v>373</v>
      </c>
      <c r="M3253" s="739">
        <v>373</v>
      </c>
      <c r="N3253" s="931"/>
      <c r="O3253" s="530">
        <f t="shared" si="4917"/>
        <v>-373</v>
      </c>
      <c r="P3253" s="530" t="str">
        <f t="shared" si="4918"/>
        <v xml:space="preserve">0 </v>
      </c>
      <c r="Q3253" s="646"/>
      <c r="R3253" s="536"/>
      <c r="S3253" s="536"/>
      <c r="T3253" s="536"/>
      <c r="U3253" s="536"/>
      <c r="V3253" s="536"/>
      <c r="W3253" s="683" t="str">
        <f t="shared" si="4919"/>
        <v>OK</v>
      </c>
      <c r="X3253" s="141"/>
      <c r="Y3253" s="141"/>
      <c r="Z3253" s="552"/>
      <c r="AA3253" s="552"/>
      <c r="AB3253" s="683" t="str">
        <f t="shared" si="4920"/>
        <v>OK</v>
      </c>
      <c r="AC3253" s="593"/>
      <c r="AD3253" s="530">
        <f t="shared" si="4921"/>
        <v>0</v>
      </c>
      <c r="AE3253" s="842">
        <f t="shared" si="4922"/>
        <v>0</v>
      </c>
      <c r="AF3253" s="931"/>
      <c r="AG3253" s="530">
        <f t="shared" si="4923"/>
        <v>-373</v>
      </c>
      <c r="AH3253" s="530" t="str">
        <f t="shared" si="4924"/>
        <v xml:space="preserve">0 </v>
      </c>
      <c r="AI3253" s="641"/>
      <c r="AJ3253" s="537"/>
      <c r="AK3253" s="537"/>
      <c r="AL3253" s="537"/>
      <c r="AM3253" s="537"/>
      <c r="AN3253" s="537"/>
      <c r="AO3253" s="683" t="str">
        <f t="shared" si="4925"/>
        <v>OK</v>
      </c>
      <c r="AP3253" s="141"/>
      <c r="AQ3253" s="141"/>
      <c r="AR3253" s="552"/>
      <c r="AS3253" s="552"/>
      <c r="AT3253" s="683" t="str">
        <f t="shared" si="4926"/>
        <v>OK</v>
      </c>
      <c r="AU3253" s="593"/>
      <c r="AV3253" s="530">
        <f t="shared" si="4927"/>
        <v>0</v>
      </c>
      <c r="AW3253" s="842">
        <f t="shared" si="4928"/>
        <v>0</v>
      </c>
      <c r="AX3253" s="115">
        <f t="shared" si="4929"/>
        <v>373</v>
      </c>
      <c r="AY3253" s="5">
        <f t="shared" si="4930"/>
        <v>0</v>
      </c>
      <c r="AZ3253" s="5">
        <f t="shared" si="4944"/>
        <v>-373</v>
      </c>
      <c r="BA3253" s="335">
        <f t="shared" ref="BA3253" si="4949">AZ3253/AX3253</f>
        <v>-1</v>
      </c>
      <c r="BB3253" s="23">
        <f t="shared" si="4933"/>
        <v>373</v>
      </c>
      <c r="BC3253" s="5">
        <f t="shared" si="4945"/>
        <v>0</v>
      </c>
      <c r="BD3253" s="5">
        <f t="shared" si="4946"/>
        <v>-373</v>
      </c>
      <c r="BE3253" s="335">
        <f t="shared" ref="BE3253" si="4950">BD3253/BB3253</f>
        <v>-1</v>
      </c>
      <c r="BG3253" s="826" t="str">
        <f t="shared" si="4937"/>
        <v>43.40</v>
      </c>
      <c r="BH3253" s="607" t="b">
        <f>COUNTIF('Codes SEC'!$B$2:$B$250,Ministres!BG3253)&gt;0</f>
        <v>1</v>
      </c>
    </row>
    <row r="3254" spans="1:66" ht="12.75" customHeight="1" x14ac:dyDescent="0.25">
      <c r="A3254" s="227"/>
      <c r="B3254" s="209"/>
      <c r="C3254" s="253"/>
      <c r="D3254" s="625"/>
      <c r="E3254" s="280"/>
      <c r="F3254" s="253"/>
      <c r="G3254" s="701"/>
      <c r="H3254" s="892"/>
      <c r="I3254" s="581"/>
      <c r="J3254" s="574"/>
      <c r="K3254" s="514" t="s">
        <v>95</v>
      </c>
      <c r="L3254" s="315">
        <f>L3240+L3244+L3245+L3246+L3247+L3248+L3249+L3250+L3251+L3253+L3241+L3242+L3252+L3243</f>
        <v>9818</v>
      </c>
      <c r="M3254" s="741">
        <f t="shared" ref="M3254:BE3254" si="4951">M3240+M3244+M3245+M3246+M3247+M3248+M3249+M3250+M3251+M3253+M3241+M3242+M3252+M3243</f>
        <v>10204</v>
      </c>
      <c r="N3254" s="930">
        <f t="shared" si="4951"/>
        <v>0</v>
      </c>
      <c r="O3254" s="790">
        <f t="shared" si="4951"/>
        <v>-9818</v>
      </c>
      <c r="P3254" s="790">
        <f t="shared" si="4951"/>
        <v>0</v>
      </c>
      <c r="Q3254" s="787">
        <f t="shared" si="4951"/>
        <v>0</v>
      </c>
      <c r="R3254" s="648">
        <f t="shared" si="4951"/>
        <v>0</v>
      </c>
      <c r="S3254" s="648">
        <f t="shared" si="4951"/>
        <v>0</v>
      </c>
      <c r="T3254" s="648">
        <f t="shared" si="4951"/>
        <v>0</v>
      </c>
      <c r="U3254" s="648">
        <f t="shared" si="4951"/>
        <v>0</v>
      </c>
      <c r="V3254" s="648">
        <f t="shared" si="4951"/>
        <v>0</v>
      </c>
      <c r="W3254" s="790" t="e">
        <f t="shared" si="4951"/>
        <v>#VALUE!</v>
      </c>
      <c r="X3254" s="649">
        <f t="shared" si="4951"/>
        <v>0</v>
      </c>
      <c r="Y3254" s="649">
        <f t="shared" si="4951"/>
        <v>0</v>
      </c>
      <c r="Z3254" s="648">
        <f t="shared" si="4951"/>
        <v>0</v>
      </c>
      <c r="AA3254" s="648">
        <f t="shared" si="4951"/>
        <v>0</v>
      </c>
      <c r="AB3254" s="790" t="e">
        <f t="shared" si="4951"/>
        <v>#VALUE!</v>
      </c>
      <c r="AC3254" s="649">
        <f t="shared" si="4951"/>
        <v>0</v>
      </c>
      <c r="AD3254" s="790">
        <f t="shared" si="4951"/>
        <v>0</v>
      </c>
      <c r="AE3254" s="843">
        <f t="shared" si="4951"/>
        <v>0</v>
      </c>
      <c r="AF3254" s="930">
        <f t="shared" si="4951"/>
        <v>0</v>
      </c>
      <c r="AG3254" s="790">
        <f t="shared" si="4951"/>
        <v>-10204</v>
      </c>
      <c r="AH3254" s="790">
        <f t="shared" si="4951"/>
        <v>0</v>
      </c>
      <c r="AI3254" s="787">
        <f t="shared" si="4951"/>
        <v>0</v>
      </c>
      <c r="AJ3254" s="648">
        <f t="shared" si="4951"/>
        <v>0</v>
      </c>
      <c r="AK3254" s="648">
        <f t="shared" si="4951"/>
        <v>0</v>
      </c>
      <c r="AL3254" s="648">
        <f t="shared" si="4951"/>
        <v>0</v>
      </c>
      <c r="AM3254" s="648">
        <f t="shared" si="4951"/>
        <v>0</v>
      </c>
      <c r="AN3254" s="648">
        <f t="shared" si="4951"/>
        <v>0</v>
      </c>
      <c r="AO3254" s="790" t="e">
        <f t="shared" si="4951"/>
        <v>#VALUE!</v>
      </c>
      <c r="AP3254" s="649">
        <f t="shared" si="4951"/>
        <v>0</v>
      </c>
      <c r="AQ3254" s="649">
        <f t="shared" si="4951"/>
        <v>0</v>
      </c>
      <c r="AR3254" s="648">
        <f t="shared" si="4951"/>
        <v>0</v>
      </c>
      <c r="AS3254" s="648">
        <f t="shared" si="4951"/>
        <v>0</v>
      </c>
      <c r="AT3254" s="790" t="e">
        <f t="shared" si="4951"/>
        <v>#VALUE!</v>
      </c>
      <c r="AU3254" s="649">
        <f t="shared" si="4951"/>
        <v>0</v>
      </c>
      <c r="AV3254" s="790">
        <f t="shared" si="4951"/>
        <v>0</v>
      </c>
      <c r="AW3254" s="843">
        <f t="shared" si="4951"/>
        <v>0</v>
      </c>
      <c r="AX3254" s="336">
        <f t="shared" si="4951"/>
        <v>9818</v>
      </c>
      <c r="AY3254" s="337">
        <f t="shared" si="4951"/>
        <v>0</v>
      </c>
      <c r="AZ3254" s="338">
        <f t="shared" si="4951"/>
        <v>-9818</v>
      </c>
      <c r="BA3254" s="339" t="e">
        <f t="shared" si="4951"/>
        <v>#DIV/0!</v>
      </c>
      <c r="BB3254" s="322">
        <f t="shared" si="4951"/>
        <v>10204</v>
      </c>
      <c r="BC3254" s="337">
        <f t="shared" si="4951"/>
        <v>0</v>
      </c>
      <c r="BD3254" s="338">
        <f t="shared" si="4951"/>
        <v>-10204</v>
      </c>
      <c r="BE3254" s="339" t="e">
        <f t="shared" si="4951"/>
        <v>#DIV/0!</v>
      </c>
      <c r="BG3254" s="826"/>
      <c r="BH3254" s="607"/>
    </row>
    <row r="3255" spans="1:66" s="4" customFormat="1" ht="12.75" customHeight="1" x14ac:dyDescent="0.25">
      <c r="A3255" s="21"/>
      <c r="B3255" s="112"/>
      <c r="C3255" s="116"/>
      <c r="D3255" s="623"/>
      <c r="E3255" s="278"/>
      <c r="F3255" s="116"/>
      <c r="G3255" s="700"/>
      <c r="H3255" s="888"/>
      <c r="I3255" s="580"/>
      <c r="J3255" s="573"/>
      <c r="K3255" s="476"/>
      <c r="L3255" s="738"/>
      <c r="M3255" s="739"/>
      <c r="N3255" s="931"/>
      <c r="O3255" s="923"/>
      <c r="P3255" s="923"/>
      <c r="Q3255" s="641"/>
      <c r="R3255" s="537"/>
      <c r="S3255" s="537"/>
      <c r="T3255" s="537"/>
      <c r="U3255" s="537"/>
      <c r="V3255" s="537"/>
      <c r="W3255" s="531"/>
      <c r="X3255" s="141"/>
      <c r="Y3255" s="141"/>
      <c r="Z3255" s="552"/>
      <c r="AA3255" s="552"/>
      <c r="AB3255" s="531"/>
      <c r="AC3255" s="593"/>
      <c r="AD3255" s="923"/>
      <c r="AE3255" s="846"/>
      <c r="AF3255" s="931"/>
      <c r="AG3255" s="923"/>
      <c r="AH3255" s="923"/>
      <c r="AI3255" s="641"/>
      <c r="AJ3255" s="537"/>
      <c r="AK3255" s="537"/>
      <c r="AL3255" s="537"/>
      <c r="AM3255" s="537"/>
      <c r="AN3255" s="537"/>
      <c r="AO3255" s="531"/>
      <c r="AP3255" s="141"/>
      <c r="AQ3255" s="141"/>
      <c r="AR3255" s="552"/>
      <c r="AS3255" s="552"/>
      <c r="AT3255" s="531"/>
      <c r="AU3255" s="593"/>
      <c r="AV3255" s="923"/>
      <c r="AW3255" s="846"/>
      <c r="AX3255" s="115"/>
      <c r="AY3255" s="5"/>
      <c r="AZ3255" s="5"/>
      <c r="BA3255" s="335"/>
      <c r="BB3255" s="23"/>
      <c r="BC3255" s="5"/>
      <c r="BD3255" s="5"/>
      <c r="BE3255" s="335"/>
      <c r="BF3255" s="41"/>
      <c r="BG3255" s="826"/>
      <c r="BH3255" s="607"/>
      <c r="BI3255" s="41"/>
      <c r="BJ3255" s="41"/>
      <c r="BK3255" s="41"/>
      <c r="BL3255" s="41"/>
      <c r="BM3255" s="41"/>
      <c r="BN3255" s="41"/>
    </row>
    <row r="3256" spans="1:66" s="1" customFormat="1" ht="12.75" customHeight="1" x14ac:dyDescent="0.25">
      <c r="A3256" s="21"/>
      <c r="B3256" s="112"/>
      <c r="C3256" s="116"/>
      <c r="D3256" s="623"/>
      <c r="E3256" s="278"/>
      <c r="F3256" s="116"/>
      <c r="G3256" s="700"/>
      <c r="H3256" s="888"/>
      <c r="I3256" s="580"/>
      <c r="J3256" s="573"/>
      <c r="K3256" s="410" t="s">
        <v>58</v>
      </c>
      <c r="L3256" s="738"/>
      <c r="M3256" s="739"/>
      <c r="N3256" s="931"/>
      <c r="O3256" s="923"/>
      <c r="P3256" s="923"/>
      <c r="Q3256" s="641"/>
      <c r="R3256" s="537"/>
      <c r="S3256" s="537"/>
      <c r="T3256" s="537"/>
      <c r="U3256" s="537"/>
      <c r="V3256" s="537"/>
      <c r="W3256" s="531"/>
      <c r="X3256" s="141"/>
      <c r="Y3256" s="141"/>
      <c r="Z3256" s="552"/>
      <c r="AA3256" s="552"/>
      <c r="AB3256" s="531"/>
      <c r="AC3256" s="593"/>
      <c r="AD3256" s="923"/>
      <c r="AE3256" s="846"/>
      <c r="AF3256" s="931"/>
      <c r="AG3256" s="923"/>
      <c r="AH3256" s="923"/>
      <c r="AI3256" s="641"/>
      <c r="AJ3256" s="537"/>
      <c r="AK3256" s="537"/>
      <c r="AL3256" s="537"/>
      <c r="AM3256" s="537"/>
      <c r="AN3256" s="537"/>
      <c r="AO3256" s="531"/>
      <c r="AP3256" s="141"/>
      <c r="AQ3256" s="141"/>
      <c r="AR3256" s="552"/>
      <c r="AS3256" s="552"/>
      <c r="AT3256" s="531"/>
      <c r="AU3256" s="593"/>
      <c r="AV3256" s="923"/>
      <c r="AW3256" s="846"/>
      <c r="AX3256" s="115"/>
      <c r="AY3256" s="5"/>
      <c r="AZ3256" s="5"/>
      <c r="BA3256" s="335"/>
      <c r="BB3256" s="23"/>
      <c r="BC3256" s="5"/>
      <c r="BD3256" s="5"/>
      <c r="BE3256" s="335"/>
      <c r="BF3256" s="41"/>
      <c r="BG3256" s="826"/>
      <c r="BH3256" s="607"/>
      <c r="BI3256" s="41"/>
      <c r="BJ3256" s="41"/>
      <c r="BK3256" s="41"/>
      <c r="BL3256" s="41"/>
      <c r="BM3256" s="41"/>
      <c r="BN3256" s="41"/>
    </row>
    <row r="3257" spans="1:66" s="1" customFormat="1" ht="12.75" customHeight="1" x14ac:dyDescent="0.25">
      <c r="A3257" s="21"/>
      <c r="B3257" s="112"/>
      <c r="C3257" s="116"/>
      <c r="D3257" s="623"/>
      <c r="E3257" s="278"/>
      <c r="F3257" s="116"/>
      <c r="G3257" s="700"/>
      <c r="H3257" s="888"/>
      <c r="I3257" s="580"/>
      <c r="J3257" s="573"/>
      <c r="K3257" s="448"/>
      <c r="L3257" s="738"/>
      <c r="M3257" s="739"/>
      <c r="N3257" s="931"/>
      <c r="O3257" s="923"/>
      <c r="P3257" s="923"/>
      <c r="Q3257" s="641"/>
      <c r="R3257" s="537"/>
      <c r="S3257" s="537"/>
      <c r="T3257" s="537"/>
      <c r="U3257" s="537"/>
      <c r="V3257" s="537"/>
      <c r="W3257" s="531"/>
      <c r="X3257" s="141"/>
      <c r="Y3257" s="141"/>
      <c r="Z3257" s="552"/>
      <c r="AA3257" s="552"/>
      <c r="AB3257" s="531"/>
      <c r="AC3257" s="593"/>
      <c r="AD3257" s="923"/>
      <c r="AE3257" s="846"/>
      <c r="AF3257" s="931"/>
      <c r="AG3257" s="923"/>
      <c r="AH3257" s="923"/>
      <c r="AI3257" s="641"/>
      <c r="AJ3257" s="537"/>
      <c r="AK3257" s="537"/>
      <c r="AL3257" s="537"/>
      <c r="AM3257" s="537"/>
      <c r="AN3257" s="537"/>
      <c r="AO3257" s="531"/>
      <c r="AP3257" s="141"/>
      <c r="AQ3257" s="141"/>
      <c r="AR3257" s="552"/>
      <c r="AS3257" s="552"/>
      <c r="AT3257" s="531"/>
      <c r="AU3257" s="593"/>
      <c r="AV3257" s="923"/>
      <c r="AW3257" s="846"/>
      <c r="AX3257" s="115"/>
      <c r="AY3257" s="5"/>
      <c r="AZ3257" s="5"/>
      <c r="BA3257" s="335"/>
      <c r="BB3257" s="23"/>
      <c r="BC3257" s="5"/>
      <c r="BD3257" s="5"/>
      <c r="BE3257" s="335"/>
      <c r="BF3257" s="41"/>
      <c r="BG3257" s="826"/>
      <c r="BH3257" s="607"/>
      <c r="BI3257" s="41"/>
      <c r="BJ3257" s="41"/>
      <c r="BK3257" s="41"/>
      <c r="BL3257" s="41"/>
      <c r="BM3257" s="41"/>
      <c r="BN3257" s="41"/>
    </row>
    <row r="3258" spans="1:66" ht="35.1" customHeight="1" x14ac:dyDescent="0.25">
      <c r="A3258" s="222" t="s">
        <v>6114</v>
      </c>
      <c r="B3258" s="112" t="s">
        <v>5019</v>
      </c>
      <c r="C3258" s="120" t="s">
        <v>71</v>
      </c>
      <c r="D3258" s="620">
        <v>1000</v>
      </c>
      <c r="E3258" s="278"/>
      <c r="F3258" s="116" t="s">
        <v>5306</v>
      </c>
      <c r="G3258" s="700"/>
      <c r="H3258" s="888" t="str">
        <f t="shared" si="4938"/>
        <v>056</v>
      </c>
      <c r="I3258" s="580">
        <v>85111000</v>
      </c>
      <c r="J3258" s="689" t="s">
        <v>6485</v>
      </c>
      <c r="K3258" s="411" t="s">
        <v>6486</v>
      </c>
      <c r="L3258" s="733">
        <v>0</v>
      </c>
      <c r="M3258" s="734">
        <v>0</v>
      </c>
      <c r="N3258" s="931"/>
      <c r="O3258" s="530">
        <f t="shared" ref="O3258:O3269" si="4952">IF(N3258&gt;L3258,"0 ",N3258-L3258)</f>
        <v>0</v>
      </c>
      <c r="P3258" s="530">
        <f t="shared" ref="P3258:P3269" si="4953">IF(N3258&lt;L3258,"0 ",N3258-L3258)</f>
        <v>0</v>
      </c>
      <c r="Q3258" s="646"/>
      <c r="R3258" s="536"/>
      <c r="S3258" s="536"/>
      <c r="T3258" s="536"/>
      <c r="U3258" s="536"/>
      <c r="V3258" s="536"/>
      <c r="W3258" s="683" t="str">
        <f>IF(SUM(Q3258:V3258)=X3258,"OK",SUM(Q3258:V3258)-X3258)</f>
        <v>OK</v>
      </c>
      <c r="X3258" s="141"/>
      <c r="Y3258" s="141"/>
      <c r="Z3258" s="552"/>
      <c r="AA3258" s="552"/>
      <c r="AB3258" s="683" t="str">
        <f>IF(SUM(Z3258:AA3258)=AC3258,"OK",SUM(Z3258:AA3258)-AC3258)</f>
        <v>OK</v>
      </c>
      <c r="AC3258" s="593"/>
      <c r="AD3258" s="530">
        <f t="shared" ref="AD3258:AD3269" si="4954">X3258+Y3258+AC3258</f>
        <v>0</v>
      </c>
      <c r="AE3258" s="842">
        <f t="shared" ref="AE3258:AE3269" si="4955">N3258+AD3258</f>
        <v>0</v>
      </c>
      <c r="AF3258" s="931"/>
      <c r="AG3258" s="530">
        <f t="shared" ref="AG3258:AG3269" si="4956">IF(AF3258&gt;M3258,"0 ",AF3258-M3258)</f>
        <v>0</v>
      </c>
      <c r="AH3258" s="530">
        <f t="shared" ref="AH3258:AH3269" si="4957">IF(AF3258&lt;M3258,"0 ",AF3258-M3258)</f>
        <v>0</v>
      </c>
      <c r="AI3258" s="641"/>
      <c r="AJ3258" s="537"/>
      <c r="AK3258" s="537"/>
      <c r="AL3258" s="537"/>
      <c r="AM3258" s="537"/>
      <c r="AN3258" s="537"/>
      <c r="AO3258" s="683" t="str">
        <f>IF(SUM(AI3258:AN3258)=AP3258,"OK",SUM(AI3258:AN3258)-AP3258)</f>
        <v>OK</v>
      </c>
      <c r="AP3258" s="141"/>
      <c r="AQ3258" s="141"/>
      <c r="AR3258" s="552"/>
      <c r="AS3258" s="552"/>
      <c r="AT3258" s="683" t="str">
        <f>IF(SUM(AR3258:AS3258)=AU3258,"OK",SUM(AR3258:AS3258)-AU3258)</f>
        <v>OK</v>
      </c>
      <c r="AU3258" s="593"/>
      <c r="AV3258" s="530">
        <f t="shared" ref="AV3258:AV3269" si="4958">AP3258+AQ3258+AU3258</f>
        <v>0</v>
      </c>
      <c r="AW3258" s="842">
        <f t="shared" ref="AW3258:AW3269" si="4959">AF3258+AV3258</f>
        <v>0</v>
      </c>
      <c r="AX3258" s="115">
        <f t="shared" ref="AX3258:AX3269" si="4960">L3258</f>
        <v>0</v>
      </c>
      <c r="AY3258" s="5">
        <f t="shared" ref="AY3258:AY3269" si="4961">AE3258</f>
        <v>0</v>
      </c>
      <c r="AZ3258" s="7">
        <f>AY3258-AX3258</f>
        <v>0</v>
      </c>
      <c r="BA3258" s="335" t="e">
        <f>AZ3258/AX3258</f>
        <v>#DIV/0!</v>
      </c>
      <c r="BB3258" s="23">
        <f t="shared" ref="BB3258:BB3269" si="4962">M3258</f>
        <v>0</v>
      </c>
      <c r="BC3258" s="5">
        <f>AW3258</f>
        <v>0</v>
      </c>
      <c r="BD3258" s="7">
        <f>BC3258-BB3258</f>
        <v>0</v>
      </c>
      <c r="BE3258" s="335" t="e">
        <f>BD3258/BB3258</f>
        <v>#DIV/0!</v>
      </c>
      <c r="BG3258" s="826" t="str">
        <f t="shared" ref="BG3258:BG3269" si="4963">RIGHT(LEFT(I3258,3),2)&amp;"."&amp;RIGHT(LEFT(I3258,5),2)</f>
        <v>51.11</v>
      </c>
      <c r="BH3258" s="607" t="b">
        <f>COUNTIF('Codes SEC'!$B$2:$B$250,Ministres!BG3258)&gt;0</f>
        <v>1</v>
      </c>
    </row>
    <row r="3259" spans="1:66" ht="35.1" customHeight="1" x14ac:dyDescent="0.25">
      <c r="A3259" s="222" t="s">
        <v>6114</v>
      </c>
      <c r="B3259" s="112" t="s">
        <v>5019</v>
      </c>
      <c r="C3259" s="116" t="s">
        <v>71</v>
      </c>
      <c r="D3259" s="620">
        <v>1000</v>
      </c>
      <c r="E3259" s="278"/>
      <c r="F3259" s="116">
        <v>12</v>
      </c>
      <c r="G3259" s="700"/>
      <c r="H3259" s="888" t="str">
        <f t="shared" si="4938"/>
        <v>056</v>
      </c>
      <c r="I3259" s="580">
        <v>85112000</v>
      </c>
      <c r="J3259" s="689" t="s">
        <v>5962</v>
      </c>
      <c r="K3259" s="411" t="s">
        <v>5963</v>
      </c>
      <c r="L3259" s="733">
        <v>0</v>
      </c>
      <c r="M3259" s="734">
        <v>0</v>
      </c>
      <c r="N3259" s="931"/>
      <c r="O3259" s="530">
        <f t="shared" si="4952"/>
        <v>0</v>
      </c>
      <c r="P3259" s="530">
        <f t="shared" si="4953"/>
        <v>0</v>
      </c>
      <c r="Q3259" s="646"/>
      <c r="R3259" s="536"/>
      <c r="S3259" s="536"/>
      <c r="T3259" s="536"/>
      <c r="U3259" s="536"/>
      <c r="V3259" s="536"/>
      <c r="W3259" s="683" t="str">
        <f t="shared" ref="W3259:W3269" si="4964">IF(SUM(Q3259:V3259)=X3259,"OK",SUM(Q3259:V3259)-X3259)</f>
        <v>OK</v>
      </c>
      <c r="X3259" s="141"/>
      <c r="Y3259" s="141"/>
      <c r="Z3259" s="552"/>
      <c r="AA3259" s="552"/>
      <c r="AB3259" s="683" t="str">
        <f t="shared" ref="AB3259:AB3269" si="4965">IF(SUM(Z3259:AA3259)=AC3259,"OK",SUM(Z3259:AA3259)-AC3259)</f>
        <v>OK</v>
      </c>
      <c r="AC3259" s="593"/>
      <c r="AD3259" s="530">
        <f t="shared" si="4954"/>
        <v>0</v>
      </c>
      <c r="AE3259" s="842">
        <f t="shared" si="4955"/>
        <v>0</v>
      </c>
      <c r="AF3259" s="931"/>
      <c r="AG3259" s="530">
        <f t="shared" si="4956"/>
        <v>0</v>
      </c>
      <c r="AH3259" s="530">
        <f t="shared" si="4957"/>
        <v>0</v>
      </c>
      <c r="AI3259" s="641"/>
      <c r="AJ3259" s="537"/>
      <c r="AK3259" s="537"/>
      <c r="AL3259" s="537"/>
      <c r="AM3259" s="537"/>
      <c r="AN3259" s="537"/>
      <c r="AO3259" s="683" t="str">
        <f t="shared" ref="AO3259:AO3269" si="4966">IF(SUM(AI3259:AN3259)=AP3259,"OK",SUM(AI3259:AN3259)-AP3259)</f>
        <v>OK</v>
      </c>
      <c r="AP3259" s="141"/>
      <c r="AQ3259" s="141"/>
      <c r="AR3259" s="552"/>
      <c r="AS3259" s="552"/>
      <c r="AT3259" s="683" t="str">
        <f t="shared" ref="AT3259:AT3269" si="4967">IF(SUM(AR3259:AS3259)=AU3259,"OK",SUM(AR3259:AS3259)-AU3259)</f>
        <v>OK</v>
      </c>
      <c r="AU3259" s="593"/>
      <c r="AV3259" s="530">
        <f t="shared" si="4958"/>
        <v>0</v>
      </c>
      <c r="AW3259" s="842">
        <f t="shared" si="4959"/>
        <v>0</v>
      </c>
      <c r="AX3259" s="115">
        <f t="shared" si="4960"/>
        <v>0</v>
      </c>
      <c r="AY3259" s="5">
        <f t="shared" si="4961"/>
        <v>0</v>
      </c>
      <c r="AZ3259" s="7">
        <f>AY3259-AX3259</f>
        <v>0</v>
      </c>
      <c r="BA3259" s="335" t="e">
        <f>AZ3259/AX3259</f>
        <v>#DIV/0!</v>
      </c>
      <c r="BB3259" s="23">
        <f t="shared" si="4962"/>
        <v>0</v>
      </c>
      <c r="BC3259" s="5">
        <f>AW3259</f>
        <v>0</v>
      </c>
      <c r="BD3259" s="7">
        <f>BC3259-BB3259</f>
        <v>0</v>
      </c>
      <c r="BE3259" s="335" t="e">
        <f>BD3259/BB3259</f>
        <v>#DIV/0!</v>
      </c>
      <c r="BG3259" s="826" t="str">
        <f t="shared" si="4963"/>
        <v>51.12</v>
      </c>
      <c r="BH3259" s="607" t="b">
        <f>COUNTIF('Codes SEC'!$B$2:$B$250,Ministres!BG3259)&gt;0</f>
        <v>1</v>
      </c>
    </row>
    <row r="3260" spans="1:66" ht="35.1" customHeight="1" x14ac:dyDescent="0.25">
      <c r="A3260" s="222" t="s">
        <v>6114</v>
      </c>
      <c r="B3260" s="112" t="s">
        <v>5019</v>
      </c>
      <c r="C3260" s="120" t="s">
        <v>71</v>
      </c>
      <c r="D3260" s="620">
        <v>1000</v>
      </c>
      <c r="E3260" s="278"/>
      <c r="F3260" s="116" t="s">
        <v>5306</v>
      </c>
      <c r="G3260" s="700"/>
      <c r="H3260" s="888" t="str">
        <f t="shared" si="4938"/>
        <v>056</v>
      </c>
      <c r="I3260" s="580">
        <v>85112000</v>
      </c>
      <c r="J3260" s="689" t="s">
        <v>6497</v>
      </c>
      <c r="K3260" s="411" t="s">
        <v>6498</v>
      </c>
      <c r="L3260" s="733">
        <v>0</v>
      </c>
      <c r="M3260" s="734">
        <v>0</v>
      </c>
      <c r="N3260" s="931"/>
      <c r="O3260" s="530">
        <f t="shared" si="4952"/>
        <v>0</v>
      </c>
      <c r="P3260" s="530">
        <f t="shared" si="4953"/>
        <v>0</v>
      </c>
      <c r="Q3260" s="646"/>
      <c r="R3260" s="536"/>
      <c r="S3260" s="536"/>
      <c r="T3260" s="536"/>
      <c r="U3260" s="536"/>
      <c r="V3260" s="536"/>
      <c r="W3260" s="683" t="str">
        <f>IF(SUM(Q3260:V3260)=X3260,"OK",SUM(Q3260:V3260)-X3260)</f>
        <v>OK</v>
      </c>
      <c r="X3260" s="141"/>
      <c r="Y3260" s="141"/>
      <c r="Z3260" s="552"/>
      <c r="AA3260" s="552"/>
      <c r="AB3260" s="683" t="str">
        <f>IF(SUM(Z3260:AA3260)=AC3260,"OK",SUM(Z3260:AA3260)-AC3260)</f>
        <v>OK</v>
      </c>
      <c r="AC3260" s="593"/>
      <c r="AD3260" s="530">
        <f t="shared" si="4954"/>
        <v>0</v>
      </c>
      <c r="AE3260" s="842">
        <f t="shared" si="4955"/>
        <v>0</v>
      </c>
      <c r="AF3260" s="931"/>
      <c r="AG3260" s="530">
        <f t="shared" si="4956"/>
        <v>0</v>
      </c>
      <c r="AH3260" s="530">
        <f t="shared" si="4957"/>
        <v>0</v>
      </c>
      <c r="AI3260" s="641"/>
      <c r="AJ3260" s="537"/>
      <c r="AK3260" s="537"/>
      <c r="AL3260" s="537"/>
      <c r="AM3260" s="537"/>
      <c r="AN3260" s="537"/>
      <c r="AO3260" s="683" t="str">
        <f>IF(SUM(AI3260:AN3260)=AP3260,"OK",SUM(AI3260:AN3260)-AP3260)</f>
        <v>OK</v>
      </c>
      <c r="AP3260" s="141"/>
      <c r="AQ3260" s="141"/>
      <c r="AR3260" s="552"/>
      <c r="AS3260" s="552"/>
      <c r="AT3260" s="683" t="str">
        <f>IF(SUM(AR3260:AS3260)=AU3260,"OK",SUM(AR3260:AS3260)-AU3260)</f>
        <v>OK</v>
      </c>
      <c r="AU3260" s="593"/>
      <c r="AV3260" s="530">
        <f t="shared" si="4958"/>
        <v>0</v>
      </c>
      <c r="AW3260" s="842">
        <f t="shared" si="4959"/>
        <v>0</v>
      </c>
      <c r="AX3260" s="115">
        <f t="shared" si="4960"/>
        <v>0</v>
      </c>
      <c r="AY3260" s="5">
        <f t="shared" si="4961"/>
        <v>0</v>
      </c>
      <c r="AZ3260" s="7">
        <f>AY3260-AX3260</f>
        <v>0</v>
      </c>
      <c r="BA3260" s="335" t="e">
        <f>AZ3260/AX3260</f>
        <v>#DIV/0!</v>
      </c>
      <c r="BB3260" s="23">
        <f t="shared" si="4962"/>
        <v>0</v>
      </c>
      <c r="BC3260" s="5">
        <f>AW3260</f>
        <v>0</v>
      </c>
      <c r="BD3260" s="7">
        <f>BC3260-BB3260</f>
        <v>0</v>
      </c>
      <c r="BE3260" s="335" t="e">
        <f>BD3260/BB3260</f>
        <v>#DIV/0!</v>
      </c>
      <c r="BG3260" s="826" t="str">
        <f t="shared" si="4963"/>
        <v>51.12</v>
      </c>
      <c r="BH3260" s="607" t="b">
        <f>COUNTIF('Codes SEC'!$B$2:$B$250,Ministres!BG3260)&gt;0</f>
        <v>1</v>
      </c>
    </row>
    <row r="3261" spans="1:66" ht="35.1" customHeight="1" x14ac:dyDescent="0.25">
      <c r="A3261" s="222" t="s">
        <v>6114</v>
      </c>
      <c r="B3261" s="112">
        <v>15</v>
      </c>
      <c r="C3261" s="116" t="s">
        <v>71</v>
      </c>
      <c r="D3261" s="620">
        <v>1000</v>
      </c>
      <c r="E3261" s="278"/>
      <c r="F3261" s="116">
        <v>12</v>
      </c>
      <c r="G3261" s="700">
        <v>1</v>
      </c>
      <c r="H3261" s="888" t="str">
        <f t="shared" si="4938"/>
        <v>056</v>
      </c>
      <c r="I3261" s="580" t="s">
        <v>3281</v>
      </c>
      <c r="J3261" s="573" t="s">
        <v>2286</v>
      </c>
      <c r="K3261" s="408" t="s">
        <v>384</v>
      </c>
      <c r="L3261" s="733">
        <v>0</v>
      </c>
      <c r="M3261" s="734">
        <v>0</v>
      </c>
      <c r="N3261" s="931"/>
      <c r="O3261" s="530">
        <f t="shared" si="4952"/>
        <v>0</v>
      </c>
      <c r="P3261" s="530">
        <f t="shared" si="4953"/>
        <v>0</v>
      </c>
      <c r="Q3261" s="646"/>
      <c r="R3261" s="536"/>
      <c r="S3261" s="536"/>
      <c r="T3261" s="536"/>
      <c r="U3261" s="536"/>
      <c r="V3261" s="536"/>
      <c r="W3261" s="683" t="str">
        <f t="shared" si="4964"/>
        <v>OK</v>
      </c>
      <c r="X3261" s="141"/>
      <c r="Y3261" s="141"/>
      <c r="Z3261" s="552"/>
      <c r="AA3261" s="552"/>
      <c r="AB3261" s="683" t="str">
        <f t="shared" si="4965"/>
        <v>OK</v>
      </c>
      <c r="AC3261" s="593"/>
      <c r="AD3261" s="530">
        <f t="shared" si="4954"/>
        <v>0</v>
      </c>
      <c r="AE3261" s="842">
        <f t="shared" si="4955"/>
        <v>0</v>
      </c>
      <c r="AF3261" s="931"/>
      <c r="AG3261" s="530">
        <f t="shared" si="4956"/>
        <v>0</v>
      </c>
      <c r="AH3261" s="530">
        <f t="shared" si="4957"/>
        <v>0</v>
      </c>
      <c r="AI3261" s="641"/>
      <c r="AJ3261" s="537"/>
      <c r="AK3261" s="537"/>
      <c r="AL3261" s="537"/>
      <c r="AM3261" s="537"/>
      <c r="AN3261" s="537"/>
      <c r="AO3261" s="683" t="str">
        <f t="shared" si="4966"/>
        <v>OK</v>
      </c>
      <c r="AP3261" s="141"/>
      <c r="AQ3261" s="141"/>
      <c r="AR3261" s="552"/>
      <c r="AS3261" s="552"/>
      <c r="AT3261" s="683" t="str">
        <f t="shared" si="4967"/>
        <v>OK</v>
      </c>
      <c r="AU3261" s="593"/>
      <c r="AV3261" s="530">
        <f t="shared" si="4958"/>
        <v>0</v>
      </c>
      <c r="AW3261" s="842">
        <f t="shared" si="4959"/>
        <v>0</v>
      </c>
      <c r="AX3261" s="115">
        <f t="shared" si="4960"/>
        <v>0</v>
      </c>
      <c r="AY3261" s="5">
        <f t="shared" si="4961"/>
        <v>0</v>
      </c>
      <c r="AZ3261" s="7">
        <f t="shared" ref="AZ3261:AZ3269" si="4968">AY3261-AX3261</f>
        <v>0</v>
      </c>
      <c r="BA3261" s="335" t="e">
        <f t="shared" ref="BA3261:BA3269" si="4969">AZ3261/AX3261</f>
        <v>#DIV/0!</v>
      </c>
      <c r="BB3261" s="23">
        <f t="shared" si="4962"/>
        <v>0</v>
      </c>
      <c r="BC3261" s="5">
        <f t="shared" ref="BC3261:BC3269" si="4970">AW3261</f>
        <v>0</v>
      </c>
      <c r="BD3261" s="7">
        <f t="shared" ref="BD3261:BD3269" si="4971">BC3261-BB3261</f>
        <v>0</v>
      </c>
      <c r="BE3261" s="335" t="e">
        <f t="shared" ref="BE3261:BE3269" si="4972">BD3261/BB3261</f>
        <v>#DIV/0!</v>
      </c>
      <c r="BG3261" s="826" t="str">
        <f t="shared" si="4963"/>
        <v>52.10</v>
      </c>
      <c r="BH3261" s="607" t="b">
        <f>COUNTIF('Codes SEC'!$B$2:$B$250,Ministres!BG3261)&gt;0</f>
        <v>1</v>
      </c>
    </row>
    <row r="3262" spans="1:66" ht="35.1" customHeight="1" x14ac:dyDescent="0.25">
      <c r="A3262" s="222" t="s">
        <v>6114</v>
      </c>
      <c r="B3262" s="112">
        <v>15</v>
      </c>
      <c r="C3262" s="116" t="s">
        <v>71</v>
      </c>
      <c r="D3262" s="620">
        <v>1000</v>
      </c>
      <c r="E3262" s="278"/>
      <c r="F3262" s="116">
        <v>6</v>
      </c>
      <c r="G3262" s="700">
        <v>1</v>
      </c>
      <c r="H3262" s="888" t="str">
        <f t="shared" si="4938"/>
        <v>056</v>
      </c>
      <c r="I3262" s="580" t="s">
        <v>3285</v>
      </c>
      <c r="J3262" s="573" t="s">
        <v>2288</v>
      </c>
      <c r="K3262" s="408" t="s">
        <v>595</v>
      </c>
      <c r="L3262" s="733">
        <v>0</v>
      </c>
      <c r="M3262" s="734">
        <v>0</v>
      </c>
      <c r="N3262" s="931"/>
      <c r="O3262" s="530">
        <f t="shared" si="4952"/>
        <v>0</v>
      </c>
      <c r="P3262" s="530">
        <f t="shared" si="4953"/>
        <v>0</v>
      </c>
      <c r="Q3262" s="646"/>
      <c r="R3262" s="536"/>
      <c r="S3262" s="536"/>
      <c r="T3262" s="536"/>
      <c r="U3262" s="536"/>
      <c r="V3262" s="536"/>
      <c r="W3262" s="683" t="str">
        <f t="shared" si="4964"/>
        <v>OK</v>
      </c>
      <c r="X3262" s="141"/>
      <c r="Y3262" s="141"/>
      <c r="Z3262" s="552"/>
      <c r="AA3262" s="552"/>
      <c r="AB3262" s="683" t="str">
        <f t="shared" si="4965"/>
        <v>OK</v>
      </c>
      <c r="AC3262" s="593"/>
      <c r="AD3262" s="530">
        <f t="shared" si="4954"/>
        <v>0</v>
      </c>
      <c r="AE3262" s="842">
        <f t="shared" si="4955"/>
        <v>0</v>
      </c>
      <c r="AF3262" s="931"/>
      <c r="AG3262" s="530">
        <f t="shared" si="4956"/>
        <v>0</v>
      </c>
      <c r="AH3262" s="530">
        <f t="shared" si="4957"/>
        <v>0</v>
      </c>
      <c r="AI3262" s="641"/>
      <c r="AJ3262" s="537"/>
      <c r="AK3262" s="537"/>
      <c r="AL3262" s="537"/>
      <c r="AM3262" s="537"/>
      <c r="AN3262" s="537"/>
      <c r="AO3262" s="683" t="str">
        <f t="shared" si="4966"/>
        <v>OK</v>
      </c>
      <c r="AP3262" s="141"/>
      <c r="AQ3262" s="141"/>
      <c r="AR3262" s="552"/>
      <c r="AS3262" s="552"/>
      <c r="AT3262" s="683" t="str">
        <f t="shared" si="4967"/>
        <v>OK</v>
      </c>
      <c r="AU3262" s="593"/>
      <c r="AV3262" s="530">
        <f t="shared" si="4958"/>
        <v>0</v>
      </c>
      <c r="AW3262" s="842">
        <f t="shared" si="4959"/>
        <v>0</v>
      </c>
      <c r="AX3262" s="115">
        <f t="shared" si="4960"/>
        <v>0</v>
      </c>
      <c r="AY3262" s="5">
        <f t="shared" si="4961"/>
        <v>0</v>
      </c>
      <c r="AZ3262" s="7">
        <f t="shared" si="4968"/>
        <v>0</v>
      </c>
      <c r="BA3262" s="335" t="e">
        <f t="shared" si="4969"/>
        <v>#DIV/0!</v>
      </c>
      <c r="BB3262" s="23">
        <f t="shared" si="4962"/>
        <v>0</v>
      </c>
      <c r="BC3262" s="5">
        <f t="shared" si="4970"/>
        <v>0</v>
      </c>
      <c r="BD3262" s="7">
        <f t="shared" si="4971"/>
        <v>0</v>
      </c>
      <c r="BE3262" s="335" t="e">
        <f t="shared" si="4972"/>
        <v>#DIV/0!</v>
      </c>
      <c r="BG3262" s="826" t="str">
        <f t="shared" si="4963"/>
        <v>61.41</v>
      </c>
      <c r="BH3262" s="607" t="b">
        <f>COUNTIF('Codes SEC'!$B$2:$B$250,Ministres!BG3262)&gt;0</f>
        <v>1</v>
      </c>
    </row>
    <row r="3263" spans="1:66" ht="35.1" customHeight="1" x14ac:dyDescent="0.25">
      <c r="A3263" s="21" t="s">
        <v>6114</v>
      </c>
      <c r="B3263" s="112">
        <v>15</v>
      </c>
      <c r="C3263" s="116" t="s">
        <v>71</v>
      </c>
      <c r="D3263" s="620">
        <v>1000</v>
      </c>
      <c r="E3263" s="278"/>
      <c r="F3263" s="116">
        <v>12</v>
      </c>
      <c r="G3263" s="700">
        <v>1</v>
      </c>
      <c r="H3263" s="888" t="str">
        <f t="shared" si="4938"/>
        <v>056</v>
      </c>
      <c r="I3263" s="580" t="s">
        <v>3269</v>
      </c>
      <c r="J3263" s="573" t="s">
        <v>2292</v>
      </c>
      <c r="K3263" s="448" t="s">
        <v>6346</v>
      </c>
      <c r="L3263" s="733">
        <v>0</v>
      </c>
      <c r="M3263" s="734">
        <v>0</v>
      </c>
      <c r="N3263" s="931"/>
      <c r="O3263" s="530">
        <f t="shared" si="4952"/>
        <v>0</v>
      </c>
      <c r="P3263" s="530">
        <f t="shared" si="4953"/>
        <v>0</v>
      </c>
      <c r="Q3263" s="646"/>
      <c r="R3263" s="536"/>
      <c r="S3263" s="536"/>
      <c r="T3263" s="536"/>
      <c r="U3263" s="536"/>
      <c r="V3263" s="536"/>
      <c r="W3263" s="683" t="str">
        <f>IF(SUM(Q3263:V3263)=X3263,"OK",SUM(Q3263:V3263)-X3263)</f>
        <v>OK</v>
      </c>
      <c r="X3263" s="141"/>
      <c r="Y3263" s="141"/>
      <c r="Z3263" s="552"/>
      <c r="AA3263" s="552"/>
      <c r="AB3263" s="683" t="str">
        <f>IF(SUM(Z3263:AA3263)=AC3263,"OK",SUM(Z3263:AA3263)-AC3263)</f>
        <v>OK</v>
      </c>
      <c r="AC3263" s="593"/>
      <c r="AD3263" s="530">
        <f t="shared" si="4954"/>
        <v>0</v>
      </c>
      <c r="AE3263" s="842">
        <f t="shared" si="4955"/>
        <v>0</v>
      </c>
      <c r="AF3263" s="931"/>
      <c r="AG3263" s="530">
        <f t="shared" si="4956"/>
        <v>0</v>
      </c>
      <c r="AH3263" s="530">
        <f t="shared" si="4957"/>
        <v>0</v>
      </c>
      <c r="AI3263" s="641"/>
      <c r="AJ3263" s="537"/>
      <c r="AK3263" s="537"/>
      <c r="AL3263" s="537"/>
      <c r="AM3263" s="537"/>
      <c r="AN3263" s="537"/>
      <c r="AO3263" s="683" t="str">
        <f>IF(SUM(AI3263:AN3263)=AP3263,"OK",SUM(AI3263:AN3263)-AP3263)</f>
        <v>OK</v>
      </c>
      <c r="AP3263" s="141"/>
      <c r="AQ3263" s="141"/>
      <c r="AR3263" s="552"/>
      <c r="AS3263" s="552"/>
      <c r="AT3263" s="683" t="str">
        <f>IF(SUM(AR3263:AS3263)=AU3263,"OK",SUM(AR3263:AS3263)-AU3263)</f>
        <v>OK</v>
      </c>
      <c r="AU3263" s="593"/>
      <c r="AV3263" s="530">
        <f t="shared" si="4958"/>
        <v>0</v>
      </c>
      <c r="AW3263" s="842">
        <f t="shared" si="4959"/>
        <v>0</v>
      </c>
      <c r="AX3263" s="115">
        <f t="shared" si="4960"/>
        <v>0</v>
      </c>
      <c r="AY3263" s="5">
        <f t="shared" si="4961"/>
        <v>0</v>
      </c>
      <c r="AZ3263" s="7">
        <f>AY3263-AX3263</f>
        <v>0</v>
      </c>
      <c r="BA3263" s="335" t="e">
        <f>AZ3263/AX3263</f>
        <v>#DIV/0!</v>
      </c>
      <c r="BB3263" s="23">
        <f t="shared" si="4962"/>
        <v>0</v>
      </c>
      <c r="BC3263" s="5">
        <f>AW3263</f>
        <v>0</v>
      </c>
      <c r="BD3263" s="7">
        <f>BC3263-BB3263</f>
        <v>0</v>
      </c>
      <c r="BE3263" s="335" t="e">
        <f>BD3263/BB3263</f>
        <v>#DIV/0!</v>
      </c>
      <c r="BG3263" s="826" t="str">
        <f t="shared" si="4963"/>
        <v>63.21</v>
      </c>
      <c r="BH3263" s="607" t="b">
        <f>COUNTIF('Codes SEC'!$B$2:$B$250,Ministres!BG3263)&gt;0</f>
        <v>1</v>
      </c>
    </row>
    <row r="3264" spans="1:66" ht="35.1" customHeight="1" x14ac:dyDescent="0.25">
      <c r="A3264" s="222" t="s">
        <v>6114</v>
      </c>
      <c r="B3264" s="112" t="s">
        <v>5019</v>
      </c>
      <c r="C3264" s="116" t="s">
        <v>71</v>
      </c>
      <c r="D3264" s="620">
        <v>1000</v>
      </c>
      <c r="E3264" s="278"/>
      <c r="F3264" s="116">
        <v>12</v>
      </c>
      <c r="G3264" s="700"/>
      <c r="H3264" s="888" t="str">
        <f t="shared" si="4938"/>
        <v>056</v>
      </c>
      <c r="I3264" s="580">
        <v>86322000</v>
      </c>
      <c r="J3264" s="689" t="s">
        <v>5960</v>
      </c>
      <c r="K3264" s="411" t="s">
        <v>5961</v>
      </c>
      <c r="L3264" s="733">
        <v>0</v>
      </c>
      <c r="M3264" s="734">
        <v>0</v>
      </c>
      <c r="N3264" s="931"/>
      <c r="O3264" s="530">
        <f t="shared" si="4952"/>
        <v>0</v>
      </c>
      <c r="P3264" s="530">
        <f t="shared" si="4953"/>
        <v>0</v>
      </c>
      <c r="Q3264" s="646"/>
      <c r="R3264" s="536"/>
      <c r="S3264" s="536"/>
      <c r="T3264" s="536"/>
      <c r="U3264" s="536"/>
      <c r="V3264" s="536"/>
      <c r="W3264" s="683" t="str">
        <f>IF(SUM(Q3264:V3264)=X3264,"OK",SUM(Q3264:V3264)-X3264)</f>
        <v>OK</v>
      </c>
      <c r="X3264" s="141"/>
      <c r="Y3264" s="141"/>
      <c r="Z3264" s="552"/>
      <c r="AA3264" s="552"/>
      <c r="AB3264" s="683" t="str">
        <f>IF(SUM(Z3264:AA3264)=AC3264,"OK",SUM(Z3264:AA3264)-AC3264)</f>
        <v>OK</v>
      </c>
      <c r="AC3264" s="593"/>
      <c r="AD3264" s="530">
        <f t="shared" si="4954"/>
        <v>0</v>
      </c>
      <c r="AE3264" s="842">
        <f t="shared" si="4955"/>
        <v>0</v>
      </c>
      <c r="AF3264" s="931"/>
      <c r="AG3264" s="530">
        <f t="shared" si="4956"/>
        <v>0</v>
      </c>
      <c r="AH3264" s="530">
        <f t="shared" si="4957"/>
        <v>0</v>
      </c>
      <c r="AI3264" s="641"/>
      <c r="AJ3264" s="537"/>
      <c r="AK3264" s="537"/>
      <c r="AL3264" s="537"/>
      <c r="AM3264" s="537"/>
      <c r="AN3264" s="537"/>
      <c r="AO3264" s="683" t="str">
        <f>IF(SUM(AI3264:AN3264)=AP3264,"OK",SUM(AI3264:AN3264)-AP3264)</f>
        <v>OK</v>
      </c>
      <c r="AP3264" s="141"/>
      <c r="AQ3264" s="141"/>
      <c r="AR3264" s="552"/>
      <c r="AS3264" s="552"/>
      <c r="AT3264" s="683" t="str">
        <f>IF(SUM(AR3264:AS3264)=AU3264,"OK",SUM(AR3264:AS3264)-AU3264)</f>
        <v>OK</v>
      </c>
      <c r="AU3264" s="593"/>
      <c r="AV3264" s="530">
        <f t="shared" si="4958"/>
        <v>0</v>
      </c>
      <c r="AW3264" s="842">
        <f t="shared" si="4959"/>
        <v>0</v>
      </c>
      <c r="AX3264" s="115">
        <f t="shared" si="4960"/>
        <v>0</v>
      </c>
      <c r="AY3264" s="5">
        <f t="shared" si="4961"/>
        <v>0</v>
      </c>
      <c r="AZ3264" s="7">
        <f>AY3264-AX3264</f>
        <v>0</v>
      </c>
      <c r="BA3264" s="335" t="e">
        <f>AZ3264/AX3264</f>
        <v>#DIV/0!</v>
      </c>
      <c r="BB3264" s="23">
        <f t="shared" si="4962"/>
        <v>0</v>
      </c>
      <c r="BC3264" s="5">
        <f>AW3264</f>
        <v>0</v>
      </c>
      <c r="BD3264" s="7">
        <f>BC3264-BB3264</f>
        <v>0</v>
      </c>
      <c r="BE3264" s="335" t="e">
        <f>BD3264/BB3264</f>
        <v>#DIV/0!</v>
      </c>
      <c r="BG3264" s="826" t="str">
        <f t="shared" si="4963"/>
        <v>63.22</v>
      </c>
      <c r="BH3264" s="607" t="b">
        <f>COUNTIF('Codes SEC'!$B$2:$B$250,Ministres!BG3264)&gt;0</f>
        <v>1</v>
      </c>
    </row>
    <row r="3265" spans="1:66" s="27" customFormat="1" ht="35.1" customHeight="1" x14ac:dyDescent="0.25">
      <c r="A3265" s="222" t="s">
        <v>6114</v>
      </c>
      <c r="B3265" s="112">
        <v>15</v>
      </c>
      <c r="C3265" s="116" t="s">
        <v>71</v>
      </c>
      <c r="D3265" s="620">
        <v>1000</v>
      </c>
      <c r="E3265" s="278"/>
      <c r="F3265" s="116">
        <v>6</v>
      </c>
      <c r="G3265" s="700">
        <v>1</v>
      </c>
      <c r="H3265" s="888" t="str">
        <f t="shared" si="4938"/>
        <v>056</v>
      </c>
      <c r="I3265" s="580" t="s">
        <v>3306</v>
      </c>
      <c r="J3265" s="573" t="s">
        <v>2291</v>
      </c>
      <c r="K3265" s="448" t="s">
        <v>3760</v>
      </c>
      <c r="L3265" s="733">
        <v>0</v>
      </c>
      <c r="M3265" s="734">
        <v>0</v>
      </c>
      <c r="N3265" s="931"/>
      <c r="O3265" s="530">
        <f t="shared" si="4952"/>
        <v>0</v>
      </c>
      <c r="P3265" s="530">
        <f t="shared" si="4953"/>
        <v>0</v>
      </c>
      <c r="Q3265" s="646"/>
      <c r="R3265" s="536"/>
      <c r="S3265" s="536"/>
      <c r="T3265" s="536"/>
      <c r="U3265" s="536"/>
      <c r="V3265" s="536"/>
      <c r="W3265" s="683" t="str">
        <f t="shared" si="4964"/>
        <v>OK</v>
      </c>
      <c r="X3265" s="141"/>
      <c r="Y3265" s="141"/>
      <c r="Z3265" s="552"/>
      <c r="AA3265" s="552"/>
      <c r="AB3265" s="683" t="str">
        <f t="shared" si="4965"/>
        <v>OK</v>
      </c>
      <c r="AC3265" s="593"/>
      <c r="AD3265" s="530">
        <f t="shared" si="4954"/>
        <v>0</v>
      </c>
      <c r="AE3265" s="842">
        <f t="shared" si="4955"/>
        <v>0</v>
      </c>
      <c r="AF3265" s="931"/>
      <c r="AG3265" s="530">
        <f t="shared" si="4956"/>
        <v>0</v>
      </c>
      <c r="AH3265" s="530">
        <f t="shared" si="4957"/>
        <v>0</v>
      </c>
      <c r="AI3265" s="641"/>
      <c r="AJ3265" s="537"/>
      <c r="AK3265" s="537"/>
      <c r="AL3265" s="537"/>
      <c r="AM3265" s="537"/>
      <c r="AN3265" s="537"/>
      <c r="AO3265" s="683" t="str">
        <f t="shared" si="4966"/>
        <v>OK</v>
      </c>
      <c r="AP3265" s="141"/>
      <c r="AQ3265" s="141"/>
      <c r="AR3265" s="552"/>
      <c r="AS3265" s="552"/>
      <c r="AT3265" s="683" t="str">
        <f t="shared" si="4967"/>
        <v>OK</v>
      </c>
      <c r="AU3265" s="593"/>
      <c r="AV3265" s="530">
        <f t="shared" si="4958"/>
        <v>0</v>
      </c>
      <c r="AW3265" s="842">
        <f t="shared" si="4959"/>
        <v>0</v>
      </c>
      <c r="AX3265" s="115">
        <f t="shared" si="4960"/>
        <v>0</v>
      </c>
      <c r="AY3265" s="5">
        <f t="shared" si="4961"/>
        <v>0</v>
      </c>
      <c r="AZ3265" s="7">
        <f t="shared" si="4968"/>
        <v>0</v>
      </c>
      <c r="BA3265" s="335" t="e">
        <f t="shared" si="4969"/>
        <v>#DIV/0!</v>
      </c>
      <c r="BB3265" s="23">
        <f t="shared" si="4962"/>
        <v>0</v>
      </c>
      <c r="BC3265" s="5">
        <f t="shared" si="4970"/>
        <v>0</v>
      </c>
      <c r="BD3265" s="7">
        <f t="shared" si="4971"/>
        <v>0</v>
      </c>
      <c r="BE3265" s="335" t="e">
        <f t="shared" si="4972"/>
        <v>#DIV/0!</v>
      </c>
      <c r="BF3265" s="41"/>
      <c r="BG3265" s="826" t="str">
        <f t="shared" si="4963"/>
        <v>63.53</v>
      </c>
      <c r="BH3265" s="607" t="b">
        <f>COUNTIF('Codes SEC'!$B$2:$B$250,Ministres!BG3265)&gt;0</f>
        <v>1</v>
      </c>
      <c r="BI3265" s="40"/>
      <c r="BJ3265" s="40"/>
      <c r="BK3265" s="40"/>
      <c r="BL3265" s="40"/>
      <c r="BM3265" s="40"/>
      <c r="BN3265" s="40"/>
    </row>
    <row r="3266" spans="1:66" ht="35.1" customHeight="1" x14ac:dyDescent="0.25">
      <c r="A3266" s="222" t="s">
        <v>6114</v>
      </c>
      <c r="B3266" s="112">
        <v>15</v>
      </c>
      <c r="C3266" s="116" t="s">
        <v>71</v>
      </c>
      <c r="D3266" s="620">
        <v>1000</v>
      </c>
      <c r="F3266" s="117">
        <v>6</v>
      </c>
      <c r="G3266" s="694">
        <v>1</v>
      </c>
      <c r="H3266" s="878" t="str">
        <f t="shared" si="4938"/>
        <v>056</v>
      </c>
      <c r="I3266" s="397">
        <v>86359000</v>
      </c>
      <c r="J3266" s="380" t="s">
        <v>5295</v>
      </c>
      <c r="K3266" s="411" t="s">
        <v>5663</v>
      </c>
      <c r="L3266" s="738">
        <v>0</v>
      </c>
      <c r="M3266" s="739">
        <v>0</v>
      </c>
      <c r="N3266" s="931"/>
      <c r="O3266" s="530">
        <f t="shared" si="4952"/>
        <v>0</v>
      </c>
      <c r="P3266" s="530">
        <f t="shared" si="4953"/>
        <v>0</v>
      </c>
      <c r="Q3266" s="646"/>
      <c r="R3266" s="536"/>
      <c r="S3266" s="536"/>
      <c r="T3266" s="536"/>
      <c r="U3266" s="536"/>
      <c r="V3266" s="536"/>
      <c r="W3266" s="683" t="str">
        <f t="shared" si="4964"/>
        <v>OK</v>
      </c>
      <c r="X3266" s="141"/>
      <c r="Y3266" s="141"/>
      <c r="Z3266" s="552"/>
      <c r="AA3266" s="552"/>
      <c r="AB3266" s="683" t="str">
        <f t="shared" si="4965"/>
        <v>OK</v>
      </c>
      <c r="AC3266" s="593"/>
      <c r="AD3266" s="530">
        <f t="shared" si="4954"/>
        <v>0</v>
      </c>
      <c r="AE3266" s="842">
        <f t="shared" si="4955"/>
        <v>0</v>
      </c>
      <c r="AF3266" s="931"/>
      <c r="AG3266" s="530">
        <f t="shared" si="4956"/>
        <v>0</v>
      </c>
      <c r="AH3266" s="530">
        <f t="shared" si="4957"/>
        <v>0</v>
      </c>
      <c r="AI3266" s="641"/>
      <c r="AJ3266" s="537"/>
      <c r="AK3266" s="537"/>
      <c r="AL3266" s="537"/>
      <c r="AM3266" s="537"/>
      <c r="AN3266" s="537"/>
      <c r="AO3266" s="683" t="str">
        <f t="shared" si="4966"/>
        <v>OK</v>
      </c>
      <c r="AP3266" s="141"/>
      <c r="AQ3266" s="141"/>
      <c r="AR3266" s="552"/>
      <c r="AS3266" s="552"/>
      <c r="AT3266" s="683" t="str">
        <f t="shared" si="4967"/>
        <v>OK</v>
      </c>
      <c r="AU3266" s="593"/>
      <c r="AV3266" s="530">
        <f t="shared" si="4958"/>
        <v>0</v>
      </c>
      <c r="AW3266" s="842">
        <f t="shared" si="4959"/>
        <v>0</v>
      </c>
      <c r="AX3266" s="115">
        <f t="shared" si="4960"/>
        <v>0</v>
      </c>
      <c r="AY3266" s="5">
        <f t="shared" si="4961"/>
        <v>0</v>
      </c>
      <c r="AZ3266" s="5">
        <f t="shared" si="4968"/>
        <v>0</v>
      </c>
      <c r="BA3266" s="335" t="e">
        <f t="shared" si="4969"/>
        <v>#DIV/0!</v>
      </c>
      <c r="BB3266" s="23">
        <f t="shared" si="4962"/>
        <v>0</v>
      </c>
      <c r="BC3266" s="5">
        <f t="shared" si="4970"/>
        <v>0</v>
      </c>
      <c r="BD3266" s="5">
        <f t="shared" si="4971"/>
        <v>0</v>
      </c>
      <c r="BE3266" s="335" t="e">
        <f t="shared" si="4972"/>
        <v>#DIV/0!</v>
      </c>
      <c r="BG3266" s="826" t="str">
        <f t="shared" si="4963"/>
        <v>63.59</v>
      </c>
      <c r="BH3266" s="607" t="b">
        <f>COUNTIF('Codes SEC'!$B$2:$B$250,Ministres!BG3266)&gt;0</f>
        <v>1</v>
      </c>
    </row>
    <row r="3267" spans="1:66" ht="35.1" customHeight="1" x14ac:dyDescent="0.25">
      <c r="A3267" s="21" t="s">
        <v>6114</v>
      </c>
      <c r="B3267" s="112">
        <v>15</v>
      </c>
      <c r="C3267" s="116" t="s">
        <v>71</v>
      </c>
      <c r="D3267" s="620">
        <v>1000</v>
      </c>
      <c r="E3267" s="278"/>
      <c r="F3267" s="116">
        <v>12</v>
      </c>
      <c r="G3267" s="700">
        <v>1</v>
      </c>
      <c r="H3267" s="888" t="str">
        <f t="shared" si="4938"/>
        <v>056</v>
      </c>
      <c r="I3267" s="580" t="s">
        <v>3309</v>
      </c>
      <c r="J3267" s="573" t="s">
        <v>2294</v>
      </c>
      <c r="K3267" s="424" t="s">
        <v>6347</v>
      </c>
      <c r="L3267" s="733">
        <v>0</v>
      </c>
      <c r="M3267" s="734">
        <v>0</v>
      </c>
      <c r="N3267" s="931"/>
      <c r="O3267" s="530">
        <f t="shared" si="4952"/>
        <v>0</v>
      </c>
      <c r="P3267" s="530">
        <f t="shared" si="4953"/>
        <v>0</v>
      </c>
      <c r="Q3267" s="646"/>
      <c r="R3267" s="536"/>
      <c r="S3267" s="536"/>
      <c r="T3267" s="536"/>
      <c r="U3267" s="536"/>
      <c r="V3267" s="536"/>
      <c r="W3267" s="683" t="str">
        <f t="shared" si="4964"/>
        <v>OK</v>
      </c>
      <c r="X3267" s="141"/>
      <c r="Y3267" s="141"/>
      <c r="Z3267" s="552"/>
      <c r="AA3267" s="552"/>
      <c r="AB3267" s="683" t="str">
        <f t="shared" si="4965"/>
        <v>OK</v>
      </c>
      <c r="AC3267" s="593"/>
      <c r="AD3267" s="530">
        <f t="shared" si="4954"/>
        <v>0</v>
      </c>
      <c r="AE3267" s="842">
        <f t="shared" si="4955"/>
        <v>0</v>
      </c>
      <c r="AF3267" s="931"/>
      <c r="AG3267" s="530">
        <f t="shared" si="4956"/>
        <v>0</v>
      </c>
      <c r="AH3267" s="530">
        <f t="shared" si="4957"/>
        <v>0</v>
      </c>
      <c r="AI3267" s="641"/>
      <c r="AJ3267" s="537"/>
      <c r="AK3267" s="537"/>
      <c r="AL3267" s="537"/>
      <c r="AM3267" s="537"/>
      <c r="AN3267" s="537"/>
      <c r="AO3267" s="683" t="str">
        <f t="shared" si="4966"/>
        <v>OK</v>
      </c>
      <c r="AP3267" s="141"/>
      <c r="AQ3267" s="141"/>
      <c r="AR3267" s="552"/>
      <c r="AS3267" s="552"/>
      <c r="AT3267" s="683" t="str">
        <f t="shared" si="4967"/>
        <v>OK</v>
      </c>
      <c r="AU3267" s="593"/>
      <c r="AV3267" s="530">
        <f t="shared" si="4958"/>
        <v>0</v>
      </c>
      <c r="AW3267" s="842">
        <f t="shared" si="4959"/>
        <v>0</v>
      </c>
      <c r="AX3267" s="115">
        <f t="shared" si="4960"/>
        <v>0</v>
      </c>
      <c r="AY3267" s="5">
        <f t="shared" si="4961"/>
        <v>0</v>
      </c>
      <c r="AZ3267" s="7">
        <f t="shared" si="4968"/>
        <v>0</v>
      </c>
      <c r="BA3267" s="335" t="e">
        <f t="shared" si="4969"/>
        <v>#DIV/0!</v>
      </c>
      <c r="BB3267" s="23">
        <f t="shared" si="4962"/>
        <v>0</v>
      </c>
      <c r="BC3267" s="5">
        <f t="shared" si="4970"/>
        <v>0</v>
      </c>
      <c r="BD3267" s="7">
        <f t="shared" si="4971"/>
        <v>0</v>
      </c>
      <c r="BE3267" s="335" t="e">
        <f t="shared" si="4972"/>
        <v>#DIV/0!</v>
      </c>
      <c r="BG3267" s="826" t="str">
        <f t="shared" si="4963"/>
        <v>65.24</v>
      </c>
      <c r="BH3267" s="607" t="b">
        <f>COUNTIF('Codes SEC'!$B$2:$B$250,Ministres!BG3267)&gt;0</f>
        <v>1</v>
      </c>
    </row>
    <row r="3268" spans="1:66" ht="35.1" customHeight="1" x14ac:dyDescent="0.25">
      <c r="A3268" s="21" t="s">
        <v>6114</v>
      </c>
      <c r="B3268" s="112">
        <v>15</v>
      </c>
      <c r="C3268" s="116" t="s">
        <v>71</v>
      </c>
      <c r="D3268" s="620">
        <v>1000</v>
      </c>
      <c r="E3268" s="278"/>
      <c r="F3268" s="116">
        <v>12</v>
      </c>
      <c r="G3268" s="700" t="s">
        <v>6273</v>
      </c>
      <c r="H3268" s="888" t="str">
        <f t="shared" si="4938"/>
        <v>056</v>
      </c>
      <c r="I3268" s="580">
        <v>87200000</v>
      </c>
      <c r="J3268" s="573" t="s">
        <v>6306</v>
      </c>
      <c r="K3268" s="424" t="s">
        <v>6444</v>
      </c>
      <c r="L3268" s="733">
        <v>266</v>
      </c>
      <c r="M3268" s="734">
        <v>295</v>
      </c>
      <c r="N3268" s="931"/>
      <c r="O3268" s="530">
        <f t="shared" si="4952"/>
        <v>-266</v>
      </c>
      <c r="P3268" s="530" t="str">
        <f t="shared" si="4953"/>
        <v xml:space="preserve">0 </v>
      </c>
      <c r="Q3268" s="646"/>
      <c r="R3268" s="536"/>
      <c r="S3268" s="536"/>
      <c r="T3268" s="536"/>
      <c r="U3268" s="536"/>
      <c r="V3268" s="536"/>
      <c r="W3268" s="683" t="str">
        <f t="shared" si="4964"/>
        <v>OK</v>
      </c>
      <c r="X3268" s="141"/>
      <c r="Y3268" s="141"/>
      <c r="Z3268" s="552"/>
      <c r="AA3268" s="552"/>
      <c r="AB3268" s="683" t="str">
        <f t="shared" si="4965"/>
        <v>OK</v>
      </c>
      <c r="AC3268" s="593"/>
      <c r="AD3268" s="530">
        <f t="shared" si="4954"/>
        <v>0</v>
      </c>
      <c r="AE3268" s="842">
        <f t="shared" si="4955"/>
        <v>0</v>
      </c>
      <c r="AF3268" s="931"/>
      <c r="AG3268" s="530">
        <f t="shared" si="4956"/>
        <v>-295</v>
      </c>
      <c r="AH3268" s="530" t="str">
        <f t="shared" si="4957"/>
        <v xml:space="preserve">0 </v>
      </c>
      <c r="AI3268" s="641"/>
      <c r="AJ3268" s="537"/>
      <c r="AK3268" s="537"/>
      <c r="AL3268" s="537"/>
      <c r="AM3268" s="537"/>
      <c r="AN3268" s="537"/>
      <c r="AO3268" s="683" t="str">
        <f t="shared" si="4966"/>
        <v>OK</v>
      </c>
      <c r="AP3268" s="141"/>
      <c r="AQ3268" s="141"/>
      <c r="AR3268" s="552"/>
      <c r="AS3268" s="552"/>
      <c r="AT3268" s="683" t="str">
        <f t="shared" si="4967"/>
        <v>OK</v>
      </c>
      <c r="AU3268" s="593"/>
      <c r="AV3268" s="530">
        <f t="shared" si="4958"/>
        <v>0</v>
      </c>
      <c r="AW3268" s="842">
        <f t="shared" si="4959"/>
        <v>0</v>
      </c>
      <c r="AX3268" s="115">
        <f t="shared" si="4960"/>
        <v>266</v>
      </c>
      <c r="AY3268" s="5">
        <f t="shared" si="4961"/>
        <v>0</v>
      </c>
      <c r="AZ3268" s="7">
        <f t="shared" ref="AZ3268" si="4973">AY3268-AX3268</f>
        <v>-266</v>
      </c>
      <c r="BA3268" s="335">
        <f t="shared" ref="BA3268" si="4974">AZ3268/AX3268</f>
        <v>-1</v>
      </c>
      <c r="BB3268" s="23">
        <f t="shared" si="4962"/>
        <v>295</v>
      </c>
      <c r="BC3268" s="5">
        <f t="shared" ref="BC3268" si="4975">AW3268</f>
        <v>0</v>
      </c>
      <c r="BD3268" s="7">
        <f t="shared" ref="BD3268" si="4976">BC3268-BB3268</f>
        <v>-295</v>
      </c>
      <c r="BE3268" s="335">
        <f t="shared" ref="BE3268" si="4977">BD3268/BB3268</f>
        <v>-1</v>
      </c>
      <c r="BG3268" s="826" t="str">
        <f t="shared" si="4963"/>
        <v>72.00</v>
      </c>
      <c r="BH3268" s="607" t="b">
        <f>COUNTIF('Codes SEC'!$B$2:$B$250,Ministres!BG3268)&gt;0</f>
        <v>1</v>
      </c>
    </row>
    <row r="3269" spans="1:66" ht="35.1" customHeight="1" x14ac:dyDescent="0.25">
      <c r="A3269" s="222" t="s">
        <v>6114</v>
      </c>
      <c r="B3269" s="112">
        <v>15</v>
      </c>
      <c r="C3269" s="116" t="s">
        <v>71</v>
      </c>
      <c r="D3269" s="620">
        <v>1000</v>
      </c>
      <c r="F3269" s="117">
        <v>12</v>
      </c>
      <c r="G3269" s="694">
        <v>1</v>
      </c>
      <c r="H3269" s="878" t="str">
        <f t="shared" si="4938"/>
        <v>056</v>
      </c>
      <c r="I3269" s="397" t="s">
        <v>3258</v>
      </c>
      <c r="J3269" s="380" t="s">
        <v>2298</v>
      </c>
      <c r="K3269" s="506" t="s">
        <v>1840</v>
      </c>
      <c r="L3269" s="738">
        <v>20</v>
      </c>
      <c r="M3269" s="739">
        <v>20</v>
      </c>
      <c r="N3269" s="931"/>
      <c r="O3269" s="530">
        <f t="shared" si="4952"/>
        <v>-20</v>
      </c>
      <c r="P3269" s="530" t="str">
        <f t="shared" si="4953"/>
        <v xml:space="preserve">0 </v>
      </c>
      <c r="Q3269" s="646"/>
      <c r="R3269" s="536"/>
      <c r="S3269" s="536"/>
      <c r="T3269" s="536"/>
      <c r="U3269" s="536"/>
      <c r="V3269" s="536"/>
      <c r="W3269" s="683" t="str">
        <f t="shared" si="4964"/>
        <v>OK</v>
      </c>
      <c r="X3269" s="141"/>
      <c r="Y3269" s="141"/>
      <c r="Z3269" s="552"/>
      <c r="AA3269" s="552"/>
      <c r="AB3269" s="683" t="str">
        <f t="shared" si="4965"/>
        <v>OK</v>
      </c>
      <c r="AC3269" s="593"/>
      <c r="AD3269" s="530">
        <f t="shared" si="4954"/>
        <v>0</v>
      </c>
      <c r="AE3269" s="842">
        <f t="shared" si="4955"/>
        <v>0</v>
      </c>
      <c r="AF3269" s="931"/>
      <c r="AG3269" s="530">
        <f t="shared" si="4956"/>
        <v>-20</v>
      </c>
      <c r="AH3269" s="530" t="str">
        <f t="shared" si="4957"/>
        <v xml:space="preserve">0 </v>
      </c>
      <c r="AI3269" s="641"/>
      <c r="AJ3269" s="537"/>
      <c r="AK3269" s="537"/>
      <c r="AL3269" s="537"/>
      <c r="AM3269" s="537"/>
      <c r="AN3269" s="537"/>
      <c r="AO3269" s="683" t="str">
        <f t="shared" si="4966"/>
        <v>OK</v>
      </c>
      <c r="AP3269" s="141"/>
      <c r="AQ3269" s="141"/>
      <c r="AR3269" s="552"/>
      <c r="AS3269" s="552"/>
      <c r="AT3269" s="683" t="str">
        <f t="shared" si="4967"/>
        <v>OK</v>
      </c>
      <c r="AU3269" s="593"/>
      <c r="AV3269" s="530">
        <f t="shared" si="4958"/>
        <v>0</v>
      </c>
      <c r="AW3269" s="842">
        <f t="shared" si="4959"/>
        <v>0</v>
      </c>
      <c r="AX3269" s="115">
        <f t="shared" si="4960"/>
        <v>20</v>
      </c>
      <c r="AY3269" s="5">
        <f t="shared" si="4961"/>
        <v>0</v>
      </c>
      <c r="AZ3269" s="5">
        <f t="shared" si="4968"/>
        <v>-20</v>
      </c>
      <c r="BA3269" s="335">
        <f t="shared" si="4969"/>
        <v>-1</v>
      </c>
      <c r="BB3269" s="23">
        <f t="shared" si="4962"/>
        <v>20</v>
      </c>
      <c r="BC3269" s="5">
        <f t="shared" si="4970"/>
        <v>0</v>
      </c>
      <c r="BD3269" s="5">
        <f t="shared" si="4971"/>
        <v>-20</v>
      </c>
      <c r="BE3269" s="335">
        <f t="shared" si="4972"/>
        <v>-1</v>
      </c>
      <c r="BG3269" s="826" t="str">
        <f t="shared" si="4963"/>
        <v>74.22</v>
      </c>
      <c r="BH3269" s="607" t="b">
        <f>COUNTIF('Codes SEC'!$B$2:$B$250,Ministres!BG3269)&gt;0</f>
        <v>1</v>
      </c>
    </row>
    <row r="3270" spans="1:66" ht="12.75" customHeight="1" x14ac:dyDescent="0.25">
      <c r="A3270" s="227"/>
      <c r="B3270" s="209"/>
      <c r="C3270" s="253"/>
      <c r="D3270" s="625"/>
      <c r="E3270" s="280"/>
      <c r="F3270" s="253"/>
      <c r="G3270" s="701"/>
      <c r="H3270" s="892"/>
      <c r="I3270" s="581"/>
      <c r="J3270" s="574"/>
      <c r="K3270" s="514" t="s">
        <v>59</v>
      </c>
      <c r="L3270" s="315">
        <f>L3259+L3261+L3262+L3265+L3263+L3266+L3264+L3267+L3269+L3268+L3258+L3260</f>
        <v>286</v>
      </c>
      <c r="M3270" s="737">
        <f t="shared" ref="M3270:BE3270" si="4978">M3259+M3261+M3262+M3265+M3263+M3266+M3264+M3267+M3269+M3268+M3258+M3260</f>
        <v>315</v>
      </c>
      <c r="N3270" s="930">
        <f t="shared" ref="N3270:P3270" si="4979">N3259+N3261+N3262+N3265+N3263+N3266+N3264+N3267+N3269+N3268+N3258+N3260</f>
        <v>0</v>
      </c>
      <c r="O3270" s="790">
        <f t="shared" si="4979"/>
        <v>-286</v>
      </c>
      <c r="P3270" s="790">
        <f t="shared" si="4979"/>
        <v>0</v>
      </c>
      <c r="Q3270" s="787">
        <f t="shared" si="4978"/>
        <v>0</v>
      </c>
      <c r="R3270" s="648">
        <f t="shared" si="4978"/>
        <v>0</v>
      </c>
      <c r="S3270" s="648">
        <f t="shared" si="4978"/>
        <v>0</v>
      </c>
      <c r="T3270" s="648">
        <f t="shared" si="4978"/>
        <v>0</v>
      </c>
      <c r="U3270" s="648">
        <f t="shared" si="4978"/>
        <v>0</v>
      </c>
      <c r="V3270" s="648">
        <f t="shared" si="4978"/>
        <v>0</v>
      </c>
      <c r="W3270" s="790"/>
      <c r="X3270" s="649">
        <f t="shared" si="4978"/>
        <v>0</v>
      </c>
      <c r="Y3270" s="649">
        <f t="shared" si="4978"/>
        <v>0</v>
      </c>
      <c r="Z3270" s="648">
        <f t="shared" si="4978"/>
        <v>0</v>
      </c>
      <c r="AA3270" s="648">
        <f t="shared" si="4978"/>
        <v>0</v>
      </c>
      <c r="AB3270" s="790"/>
      <c r="AC3270" s="649">
        <f t="shared" si="4978"/>
        <v>0</v>
      </c>
      <c r="AD3270" s="790">
        <f>AD3259+AD3261+AD3262+AD3265+AD3263+AD3266+AD3264+AD3267+AD3269+AD3268+AD3258+AD3260</f>
        <v>0</v>
      </c>
      <c r="AE3270" s="843">
        <f>AE3259+AE3261+AE3262+AE3265+AE3263+AE3266+AE3264+AE3267+AE3269+AE3268+AE3258+AE3260</f>
        <v>0</v>
      </c>
      <c r="AF3270" s="930">
        <f t="shared" ref="AF3270:AH3270" si="4980">AF3259+AF3261+AF3262+AF3265+AF3263+AF3266+AF3264+AF3267+AF3269+AF3268+AF3258+AF3260</f>
        <v>0</v>
      </c>
      <c r="AG3270" s="790">
        <f t="shared" si="4980"/>
        <v>-315</v>
      </c>
      <c r="AH3270" s="790">
        <f t="shared" si="4980"/>
        <v>0</v>
      </c>
      <c r="AI3270" s="787">
        <f t="shared" si="4978"/>
        <v>0</v>
      </c>
      <c r="AJ3270" s="648">
        <f t="shared" si="4978"/>
        <v>0</v>
      </c>
      <c r="AK3270" s="648">
        <f t="shared" si="4978"/>
        <v>0</v>
      </c>
      <c r="AL3270" s="648">
        <f t="shared" si="4978"/>
        <v>0</v>
      </c>
      <c r="AM3270" s="648">
        <f t="shared" si="4978"/>
        <v>0</v>
      </c>
      <c r="AN3270" s="648">
        <f t="shared" si="4978"/>
        <v>0</v>
      </c>
      <c r="AO3270" s="790"/>
      <c r="AP3270" s="649">
        <f t="shared" si="4978"/>
        <v>0</v>
      </c>
      <c r="AQ3270" s="649">
        <f t="shared" si="4978"/>
        <v>0</v>
      </c>
      <c r="AR3270" s="648">
        <f t="shared" si="4978"/>
        <v>0</v>
      </c>
      <c r="AS3270" s="648">
        <f t="shared" si="4978"/>
        <v>0</v>
      </c>
      <c r="AT3270" s="790"/>
      <c r="AU3270" s="649">
        <f t="shared" si="4978"/>
        <v>0</v>
      </c>
      <c r="AV3270" s="790">
        <f t="shared" ref="AV3270" si="4981">AV3259+AV3261+AV3262+AV3265+AV3263+AV3266+AV3264+AV3267+AV3269+AV3268+AV3258+AV3260</f>
        <v>0</v>
      </c>
      <c r="AW3270" s="843">
        <f t="shared" si="4978"/>
        <v>0</v>
      </c>
      <c r="AX3270" s="336">
        <f t="shared" si="4978"/>
        <v>286</v>
      </c>
      <c r="AY3270" s="337">
        <f t="shared" si="4978"/>
        <v>0</v>
      </c>
      <c r="AZ3270" s="338">
        <f t="shared" si="4978"/>
        <v>-286</v>
      </c>
      <c r="BA3270" s="339" t="e">
        <f t="shared" si="4978"/>
        <v>#DIV/0!</v>
      </c>
      <c r="BB3270" s="322">
        <f t="shared" si="4978"/>
        <v>315</v>
      </c>
      <c r="BC3270" s="337">
        <f t="shared" si="4978"/>
        <v>0</v>
      </c>
      <c r="BD3270" s="338">
        <f t="shared" si="4978"/>
        <v>-315</v>
      </c>
      <c r="BE3270" s="339" t="e">
        <f t="shared" si="4978"/>
        <v>#DIV/0!</v>
      </c>
      <c r="BG3270" s="826"/>
      <c r="BH3270" s="607"/>
    </row>
    <row r="3271" spans="1:66" ht="12.75" customHeight="1" x14ac:dyDescent="0.25">
      <c r="A3271" s="226"/>
      <c r="B3271" s="207"/>
      <c r="C3271" s="254"/>
      <c r="D3271" s="300"/>
      <c r="E3271" s="276"/>
      <c r="F3271" s="300"/>
      <c r="G3271" s="696"/>
      <c r="H3271" s="887"/>
      <c r="I3271" s="444"/>
      <c r="J3271" s="393"/>
      <c r="K3271" s="404" t="s">
        <v>3663</v>
      </c>
      <c r="L3271" s="729">
        <f t="shared" ref="L3271:V3271" si="4982">L3270+L3254</f>
        <v>10104</v>
      </c>
      <c r="M3271" s="730">
        <f t="shared" si="4982"/>
        <v>10519</v>
      </c>
      <c r="N3271" s="844">
        <f t="shared" ref="N3271:P3271" si="4983">N3270+N3254</f>
        <v>0</v>
      </c>
      <c r="O3271" s="665">
        <f t="shared" si="4983"/>
        <v>-10104</v>
      </c>
      <c r="P3271" s="665">
        <f t="shared" si="4983"/>
        <v>0</v>
      </c>
      <c r="Q3271" s="638">
        <f t="shared" si="4982"/>
        <v>0</v>
      </c>
      <c r="R3271" s="130">
        <f t="shared" si="4982"/>
        <v>0</v>
      </c>
      <c r="S3271" s="130">
        <f t="shared" si="4982"/>
        <v>0</v>
      </c>
      <c r="T3271" s="130">
        <f t="shared" si="4982"/>
        <v>0</v>
      </c>
      <c r="U3271" s="130">
        <f t="shared" si="4982"/>
        <v>0</v>
      </c>
      <c r="V3271" s="130">
        <f t="shared" si="4982"/>
        <v>0</v>
      </c>
      <c r="W3271" s="665"/>
      <c r="X3271" s="130">
        <f>X3270+X3254</f>
        <v>0</v>
      </c>
      <c r="Y3271" s="130">
        <f>Y3270+Y3254</f>
        <v>0</v>
      </c>
      <c r="Z3271" s="130">
        <f>Z3270+Z3254</f>
        <v>0</v>
      </c>
      <c r="AA3271" s="130">
        <f>AA3270+AA3254</f>
        <v>0</v>
      </c>
      <c r="AB3271" s="665"/>
      <c r="AC3271" s="130">
        <f t="shared" ref="AC3271:AN3271" si="4984">AC3270+AC3254</f>
        <v>0</v>
      </c>
      <c r="AD3271" s="665">
        <f>AD3270+AD3254</f>
        <v>0</v>
      </c>
      <c r="AE3271" s="845">
        <f>AE3270+AE3254</f>
        <v>0</v>
      </c>
      <c r="AF3271" s="844">
        <f t="shared" ref="AF3271:AH3271" si="4985">AF3270+AF3254</f>
        <v>0</v>
      </c>
      <c r="AG3271" s="665">
        <f t="shared" si="4985"/>
        <v>-10519</v>
      </c>
      <c r="AH3271" s="665">
        <f t="shared" si="4985"/>
        <v>0</v>
      </c>
      <c r="AI3271" s="638">
        <f t="shared" si="4984"/>
        <v>0</v>
      </c>
      <c r="AJ3271" s="130">
        <f t="shared" si="4984"/>
        <v>0</v>
      </c>
      <c r="AK3271" s="130">
        <f t="shared" si="4984"/>
        <v>0</v>
      </c>
      <c r="AL3271" s="130">
        <f t="shared" si="4984"/>
        <v>0</v>
      </c>
      <c r="AM3271" s="130">
        <f t="shared" si="4984"/>
        <v>0</v>
      </c>
      <c r="AN3271" s="130">
        <f t="shared" si="4984"/>
        <v>0</v>
      </c>
      <c r="AO3271" s="665"/>
      <c r="AP3271" s="130">
        <f>AP3270+AP3254</f>
        <v>0</v>
      </c>
      <c r="AQ3271" s="130">
        <f>AQ3270+AQ3254</f>
        <v>0</v>
      </c>
      <c r="AR3271" s="130">
        <f>AR3270+AR3254</f>
        <v>0</v>
      </c>
      <c r="AS3271" s="130">
        <f>AS3270+AS3254</f>
        <v>0</v>
      </c>
      <c r="AT3271" s="665"/>
      <c r="AU3271" s="130">
        <f t="shared" ref="AU3271:BE3271" si="4986">AU3270+AU3254</f>
        <v>0</v>
      </c>
      <c r="AV3271" s="665">
        <f t="shared" ref="AV3271" si="4987">AV3270+AV3254</f>
        <v>0</v>
      </c>
      <c r="AW3271" s="845">
        <f t="shared" si="4986"/>
        <v>0</v>
      </c>
      <c r="AX3271" s="314">
        <f t="shared" si="4986"/>
        <v>10104</v>
      </c>
      <c r="AY3271" s="131">
        <f t="shared" si="4986"/>
        <v>0</v>
      </c>
      <c r="AZ3271" s="132">
        <f t="shared" si="4986"/>
        <v>-10104</v>
      </c>
      <c r="BA3271" s="340" t="e">
        <f t="shared" si="4986"/>
        <v>#DIV/0!</v>
      </c>
      <c r="BB3271" s="310">
        <f t="shared" si="4986"/>
        <v>10519</v>
      </c>
      <c r="BC3271" s="131">
        <f t="shared" si="4986"/>
        <v>0</v>
      </c>
      <c r="BD3271" s="132">
        <f t="shared" si="4986"/>
        <v>-10519</v>
      </c>
      <c r="BE3271" s="340" t="e">
        <f t="shared" si="4986"/>
        <v>#DIV/0!</v>
      </c>
      <c r="BG3271" s="826"/>
      <c r="BH3271" s="607"/>
    </row>
    <row r="3272" spans="1:66" ht="12.75" customHeight="1" x14ac:dyDescent="0.25">
      <c r="A3272" s="222"/>
      <c r="C3272" s="116"/>
      <c r="D3272" s="620"/>
      <c r="F3272" s="117"/>
      <c r="G3272" s="690"/>
      <c r="H3272" s="878"/>
      <c r="I3272" s="397"/>
      <c r="J3272" s="380"/>
      <c r="K3272" s="405" t="s">
        <v>208</v>
      </c>
      <c r="L3272" s="731">
        <v>0</v>
      </c>
      <c r="M3272" s="732">
        <v>0</v>
      </c>
      <c r="N3272" s="929">
        <v>0</v>
      </c>
      <c r="O3272" s="530">
        <v>0</v>
      </c>
      <c r="P3272" s="530">
        <v>0</v>
      </c>
      <c r="Q3272" s="641">
        <v>0</v>
      </c>
      <c r="R3272" s="537">
        <v>0</v>
      </c>
      <c r="S3272" s="537">
        <v>0</v>
      </c>
      <c r="T3272" s="537">
        <v>0</v>
      </c>
      <c r="U3272" s="537">
        <v>0</v>
      </c>
      <c r="V3272" s="537">
        <v>0</v>
      </c>
      <c r="W3272" s="530"/>
      <c r="X3272" s="142">
        <v>0</v>
      </c>
      <c r="Y3272" s="142">
        <v>0</v>
      </c>
      <c r="Z3272" s="537">
        <v>0</v>
      </c>
      <c r="AA3272" s="537">
        <v>0</v>
      </c>
      <c r="AB3272" s="530"/>
      <c r="AC3272" s="142">
        <v>0</v>
      </c>
      <c r="AD3272" s="530">
        <v>0</v>
      </c>
      <c r="AE3272" s="842">
        <v>0</v>
      </c>
      <c r="AF3272" s="929">
        <v>0</v>
      </c>
      <c r="AG3272" s="530">
        <v>0</v>
      </c>
      <c r="AH3272" s="530">
        <v>0</v>
      </c>
      <c r="AI3272" s="641">
        <v>0</v>
      </c>
      <c r="AJ3272" s="537">
        <v>0</v>
      </c>
      <c r="AK3272" s="537">
        <v>0</v>
      </c>
      <c r="AL3272" s="537">
        <v>0</v>
      </c>
      <c r="AM3272" s="537">
        <v>0</v>
      </c>
      <c r="AN3272" s="537">
        <v>0</v>
      </c>
      <c r="AO3272" s="530"/>
      <c r="AP3272" s="142">
        <v>0</v>
      </c>
      <c r="AQ3272" s="142">
        <v>0</v>
      </c>
      <c r="AR3272" s="537">
        <v>0</v>
      </c>
      <c r="AS3272" s="537">
        <v>0</v>
      </c>
      <c r="AT3272" s="530"/>
      <c r="AU3272" s="142">
        <v>0</v>
      </c>
      <c r="AV3272" s="530">
        <v>0</v>
      </c>
      <c r="AW3272" s="842">
        <v>0</v>
      </c>
      <c r="AX3272" s="115">
        <v>0</v>
      </c>
      <c r="AY3272" s="5">
        <v>0</v>
      </c>
      <c r="AZ3272" s="5">
        <v>0</v>
      </c>
      <c r="BA3272" s="335">
        <v>0</v>
      </c>
      <c r="BB3272" s="23">
        <v>0</v>
      </c>
      <c r="BC3272" s="5">
        <v>0</v>
      </c>
      <c r="BD3272" s="5">
        <v>0</v>
      </c>
      <c r="BE3272" s="335">
        <v>0</v>
      </c>
      <c r="BG3272" s="826"/>
      <c r="BH3272" s="607"/>
    </row>
    <row r="3273" spans="1:66" ht="12.75" customHeight="1" x14ac:dyDescent="0.25">
      <c r="A3273" s="21"/>
      <c r="B3273" s="112"/>
      <c r="C3273" s="116"/>
      <c r="D3273" s="623"/>
      <c r="E3273" s="278"/>
      <c r="F3273" s="116"/>
      <c r="G3273" s="700"/>
      <c r="H3273" s="888"/>
      <c r="I3273" s="580"/>
      <c r="J3273" s="573"/>
      <c r="K3273" s="405" t="s">
        <v>96</v>
      </c>
      <c r="L3273" s="738">
        <v>0</v>
      </c>
      <c r="M3273" s="739">
        <v>0</v>
      </c>
      <c r="N3273" s="929">
        <v>0</v>
      </c>
      <c r="O3273" s="530">
        <v>0</v>
      </c>
      <c r="P3273" s="530">
        <v>0</v>
      </c>
      <c r="Q3273" s="641">
        <v>0</v>
      </c>
      <c r="R3273" s="537">
        <v>0</v>
      </c>
      <c r="S3273" s="537">
        <v>0</v>
      </c>
      <c r="T3273" s="537">
        <v>0</v>
      </c>
      <c r="U3273" s="537">
        <v>0</v>
      </c>
      <c r="V3273" s="537">
        <v>0</v>
      </c>
      <c r="W3273" s="530"/>
      <c r="X3273" s="142">
        <v>0</v>
      </c>
      <c r="Y3273" s="142">
        <v>0</v>
      </c>
      <c r="Z3273" s="537">
        <v>0</v>
      </c>
      <c r="AA3273" s="537">
        <v>0</v>
      </c>
      <c r="AB3273" s="530"/>
      <c r="AC3273" s="142">
        <v>0</v>
      </c>
      <c r="AD3273" s="530">
        <v>0</v>
      </c>
      <c r="AE3273" s="842">
        <v>0</v>
      </c>
      <c r="AF3273" s="929">
        <v>0</v>
      </c>
      <c r="AG3273" s="530">
        <v>0</v>
      </c>
      <c r="AH3273" s="530">
        <v>0</v>
      </c>
      <c r="AI3273" s="641">
        <v>0</v>
      </c>
      <c r="AJ3273" s="537">
        <v>0</v>
      </c>
      <c r="AK3273" s="537">
        <v>0</v>
      </c>
      <c r="AL3273" s="537">
        <v>0</v>
      </c>
      <c r="AM3273" s="537">
        <v>0</v>
      </c>
      <c r="AN3273" s="537">
        <v>0</v>
      </c>
      <c r="AO3273" s="530"/>
      <c r="AP3273" s="142">
        <v>0</v>
      </c>
      <c r="AQ3273" s="142">
        <v>0</v>
      </c>
      <c r="AR3273" s="537">
        <v>0</v>
      </c>
      <c r="AS3273" s="537">
        <v>0</v>
      </c>
      <c r="AT3273" s="530"/>
      <c r="AU3273" s="142">
        <v>0</v>
      </c>
      <c r="AV3273" s="530">
        <v>0</v>
      </c>
      <c r="AW3273" s="842">
        <v>0</v>
      </c>
      <c r="AX3273" s="115">
        <v>0</v>
      </c>
      <c r="AY3273" s="5">
        <v>0</v>
      </c>
      <c r="AZ3273" s="5">
        <v>0</v>
      </c>
      <c r="BA3273" s="335">
        <v>0</v>
      </c>
      <c r="BB3273" s="23">
        <v>0</v>
      </c>
      <c r="BC3273" s="5">
        <v>0</v>
      </c>
      <c r="BD3273" s="5">
        <v>0</v>
      </c>
      <c r="BE3273" s="335">
        <v>0</v>
      </c>
      <c r="BG3273" s="826"/>
      <c r="BH3273" s="607"/>
    </row>
    <row r="3274" spans="1:66" ht="12.75" customHeight="1" x14ac:dyDescent="0.25">
      <c r="A3274" s="21"/>
      <c r="B3274" s="112"/>
      <c r="C3274" s="116"/>
      <c r="D3274" s="623"/>
      <c r="E3274" s="278"/>
      <c r="F3274" s="116"/>
      <c r="G3274" s="700"/>
      <c r="H3274" s="888"/>
      <c r="I3274" s="580"/>
      <c r="J3274" s="573"/>
      <c r="K3274" s="405" t="s">
        <v>209</v>
      </c>
      <c r="L3274" s="738">
        <v>0</v>
      </c>
      <c r="M3274" s="739">
        <v>0</v>
      </c>
      <c r="N3274" s="929">
        <v>0</v>
      </c>
      <c r="O3274" s="530">
        <v>0</v>
      </c>
      <c r="P3274" s="530">
        <v>0</v>
      </c>
      <c r="Q3274" s="641">
        <v>0</v>
      </c>
      <c r="R3274" s="537">
        <v>0</v>
      </c>
      <c r="S3274" s="537">
        <v>0</v>
      </c>
      <c r="T3274" s="537">
        <v>0</v>
      </c>
      <c r="U3274" s="537">
        <v>0</v>
      </c>
      <c r="V3274" s="537">
        <v>0</v>
      </c>
      <c r="W3274" s="530"/>
      <c r="X3274" s="142">
        <v>0</v>
      </c>
      <c r="Y3274" s="142">
        <v>0</v>
      </c>
      <c r="Z3274" s="537">
        <v>0</v>
      </c>
      <c r="AA3274" s="537">
        <v>0</v>
      </c>
      <c r="AB3274" s="530"/>
      <c r="AC3274" s="142">
        <v>0</v>
      </c>
      <c r="AD3274" s="530">
        <v>0</v>
      </c>
      <c r="AE3274" s="842">
        <v>0</v>
      </c>
      <c r="AF3274" s="929">
        <v>0</v>
      </c>
      <c r="AG3274" s="530">
        <v>0</v>
      </c>
      <c r="AH3274" s="530">
        <v>0</v>
      </c>
      <c r="AI3274" s="641">
        <v>0</v>
      </c>
      <c r="AJ3274" s="537">
        <v>0</v>
      </c>
      <c r="AK3274" s="537">
        <v>0</v>
      </c>
      <c r="AL3274" s="537">
        <v>0</v>
      </c>
      <c r="AM3274" s="537">
        <v>0</v>
      </c>
      <c r="AN3274" s="537">
        <v>0</v>
      </c>
      <c r="AO3274" s="530"/>
      <c r="AP3274" s="142">
        <v>0</v>
      </c>
      <c r="AQ3274" s="142">
        <v>0</v>
      </c>
      <c r="AR3274" s="537">
        <v>0</v>
      </c>
      <c r="AS3274" s="537">
        <v>0</v>
      </c>
      <c r="AT3274" s="530"/>
      <c r="AU3274" s="142">
        <v>0</v>
      </c>
      <c r="AV3274" s="530">
        <v>0</v>
      </c>
      <c r="AW3274" s="842">
        <v>0</v>
      </c>
      <c r="AX3274" s="115">
        <v>0</v>
      </c>
      <c r="AY3274" s="5">
        <v>0</v>
      </c>
      <c r="AZ3274" s="5">
        <v>0</v>
      </c>
      <c r="BA3274" s="335">
        <v>0</v>
      </c>
      <c r="BB3274" s="23">
        <v>0</v>
      </c>
      <c r="BC3274" s="5">
        <v>0</v>
      </c>
      <c r="BD3274" s="5">
        <v>0</v>
      </c>
      <c r="BE3274" s="335">
        <v>0</v>
      </c>
      <c r="BG3274" s="826"/>
      <c r="BH3274" s="607"/>
    </row>
    <row r="3275" spans="1:66" ht="12.75" customHeight="1" x14ac:dyDescent="0.25">
      <c r="A3275" s="21"/>
      <c r="B3275" s="112"/>
      <c r="C3275" s="116"/>
      <c r="D3275" s="623"/>
      <c r="E3275" s="278"/>
      <c r="F3275" s="116"/>
      <c r="G3275" s="700"/>
      <c r="H3275" s="888"/>
      <c r="I3275" s="580"/>
      <c r="J3275" s="573"/>
      <c r="K3275" s="405" t="s">
        <v>210</v>
      </c>
      <c r="L3275" s="738">
        <v>0</v>
      </c>
      <c r="M3275" s="739">
        <v>0</v>
      </c>
      <c r="N3275" s="929">
        <v>0</v>
      </c>
      <c r="O3275" s="530">
        <v>0</v>
      </c>
      <c r="P3275" s="530">
        <v>0</v>
      </c>
      <c r="Q3275" s="641">
        <v>0</v>
      </c>
      <c r="R3275" s="537">
        <v>0</v>
      </c>
      <c r="S3275" s="537">
        <v>0</v>
      </c>
      <c r="T3275" s="537">
        <v>0</v>
      </c>
      <c r="U3275" s="537">
        <v>0</v>
      </c>
      <c r="V3275" s="537">
        <v>0</v>
      </c>
      <c r="W3275" s="530"/>
      <c r="X3275" s="142">
        <v>0</v>
      </c>
      <c r="Y3275" s="142">
        <v>0</v>
      </c>
      <c r="Z3275" s="537">
        <v>0</v>
      </c>
      <c r="AA3275" s="537">
        <v>0</v>
      </c>
      <c r="AB3275" s="530"/>
      <c r="AC3275" s="142">
        <v>0</v>
      </c>
      <c r="AD3275" s="530">
        <v>0</v>
      </c>
      <c r="AE3275" s="842">
        <v>0</v>
      </c>
      <c r="AF3275" s="929">
        <v>0</v>
      </c>
      <c r="AG3275" s="530">
        <v>0</v>
      </c>
      <c r="AH3275" s="530">
        <v>0</v>
      </c>
      <c r="AI3275" s="641">
        <v>0</v>
      </c>
      <c r="AJ3275" s="537">
        <v>0</v>
      </c>
      <c r="AK3275" s="537">
        <v>0</v>
      </c>
      <c r="AL3275" s="537">
        <v>0</v>
      </c>
      <c r="AM3275" s="537">
        <v>0</v>
      </c>
      <c r="AN3275" s="537">
        <v>0</v>
      </c>
      <c r="AO3275" s="530"/>
      <c r="AP3275" s="142">
        <v>0</v>
      </c>
      <c r="AQ3275" s="142">
        <v>0</v>
      </c>
      <c r="AR3275" s="537">
        <v>0</v>
      </c>
      <c r="AS3275" s="537">
        <v>0</v>
      </c>
      <c r="AT3275" s="530"/>
      <c r="AU3275" s="142">
        <v>0</v>
      </c>
      <c r="AV3275" s="530">
        <v>0</v>
      </c>
      <c r="AW3275" s="842">
        <v>0</v>
      </c>
      <c r="AX3275" s="115">
        <v>0</v>
      </c>
      <c r="AY3275" s="5">
        <v>0</v>
      </c>
      <c r="AZ3275" s="5">
        <v>0</v>
      </c>
      <c r="BA3275" s="335">
        <v>0</v>
      </c>
      <c r="BB3275" s="23">
        <v>0</v>
      </c>
      <c r="BC3275" s="5">
        <v>0</v>
      </c>
      <c r="BD3275" s="5">
        <v>0</v>
      </c>
      <c r="BE3275" s="335">
        <v>0</v>
      </c>
      <c r="BG3275" s="826"/>
      <c r="BH3275" s="607"/>
    </row>
    <row r="3276" spans="1:66" ht="12.75" customHeight="1" x14ac:dyDescent="0.25">
      <c r="A3276" s="21"/>
      <c r="B3276" s="112"/>
      <c r="C3276" s="116"/>
      <c r="D3276" s="623"/>
      <c r="E3276" s="278"/>
      <c r="F3276" s="116"/>
      <c r="G3276" s="700"/>
      <c r="H3276" s="888"/>
      <c r="I3276" s="580"/>
      <c r="J3276" s="573"/>
      <c r="K3276" s="405" t="s">
        <v>53</v>
      </c>
      <c r="L3276" s="738">
        <f>L5091+L3249+L3262+L5134+L3265+L5073+L3244+L5117+L3266</f>
        <v>0</v>
      </c>
      <c r="M3276" s="739">
        <f>M5091+M3249+M3262+M5134+M3265+M5073+M3244+M5117+M3266</f>
        <v>0</v>
      </c>
      <c r="N3276" s="929">
        <f>N5091+N3249+N3262+N5134+N3265+N5073+N3244+N5117+N3266</f>
        <v>0</v>
      </c>
      <c r="O3276" s="530">
        <f>O5091+O3249+O3262+O5134+O3265+O5073+O3244+O5117+O3266</f>
        <v>0</v>
      </c>
      <c r="P3276" s="530">
        <f>P5091+P3249+P3262+P5134+P3265+P5073+P3244+P5117+P3266</f>
        <v>0</v>
      </c>
      <c r="Q3276" s="641">
        <f>Q5091+Q3249+Q3262+Q5134+Q3265+Q5073+Q3244+Q5117+Q3266</f>
        <v>0</v>
      </c>
      <c r="R3276" s="537">
        <f>R5091+R3249+R3262+R5134+R3265+R5073+R3244+R5117+R3266</f>
        <v>0</v>
      </c>
      <c r="S3276" s="537">
        <f>S5091+S3249+S3262+S5134+S3265+S5073+S3244+S5117+S3266</f>
        <v>0</v>
      </c>
      <c r="T3276" s="537">
        <f>T5091+T3249+T3262+T5134+T3265+T5073+T3244+T5117+T3266</f>
        <v>0</v>
      </c>
      <c r="U3276" s="537">
        <f>U5091+U3249+U3262+U5134+U3265+U5073+U3244+U5117+U3266</f>
        <v>0</v>
      </c>
      <c r="V3276" s="537">
        <f>V5091+V3249+V3262+V5134+V3265+V5073+V3244+V5117+V3266</f>
        <v>0</v>
      </c>
      <c r="W3276" s="530"/>
      <c r="X3276" s="142">
        <f>X5091+X3249+X3262+X5134+X3265+X5073+X3244+X5117+X3266</f>
        <v>0</v>
      </c>
      <c r="Y3276" s="142">
        <f>Y5091+Y3249+Y3262+Y5134+Y3265+Y5073+Y3244+Y5117+Y3266</f>
        <v>0</v>
      </c>
      <c r="Z3276" s="537">
        <f>Z5091+Z3249+Z3262+Z5134+Z3265+Z5073+Z3244+Z5117+Z3266</f>
        <v>0</v>
      </c>
      <c r="AA3276" s="537">
        <f>AA5091+AA3249+AA3262+AA5134+AA3265+AA5073+AA3244+AA5117+AA3266</f>
        <v>0</v>
      </c>
      <c r="AB3276" s="530"/>
      <c r="AC3276" s="142">
        <f>AC5091+AC3249+AC3262+AC5134+AC3265+AC5073+AC3244+AC5117+AC3266</f>
        <v>0</v>
      </c>
      <c r="AD3276" s="530">
        <f>AD5091+AD3249+AD3262+AD5134+AD3265+AD5073+AD3244+AD5117+AD3266</f>
        <v>0</v>
      </c>
      <c r="AE3276" s="842">
        <f>AE5091+AE3249+AE3262+AE5134+AE3265+AE5073+AE3244+AE5117+AE3266</f>
        <v>0</v>
      </c>
      <c r="AF3276" s="929">
        <f>AF5091+AF3249+AF3262+AF5134+AF3265+AF5073+AF3244+AF5117+AF3266</f>
        <v>0</v>
      </c>
      <c r="AG3276" s="530">
        <f>AG5091+AG3249+AG3262+AG5134+AG3265+AG5073+AG3244+AG5117+AG3266</f>
        <v>0</v>
      </c>
      <c r="AH3276" s="530">
        <f>AH5091+AH3249+AH3262+AH5134+AH3265+AH5073+AH3244+AH5117+AH3266</f>
        <v>0</v>
      </c>
      <c r="AI3276" s="641">
        <f>AI5091+AI3249+AI3262+AI5134+AI3265+AI5073+AI3244+AI5117+AI3266</f>
        <v>0</v>
      </c>
      <c r="AJ3276" s="537">
        <f>AJ5091+AJ3249+AJ3262+AJ5134+AJ3265+AJ5073+AJ3244+AJ5117+AJ3266</f>
        <v>0</v>
      </c>
      <c r="AK3276" s="537">
        <f>AK5091+AK3249+AK3262+AK5134+AK3265+AK5073+AK3244+AK5117+AK3266</f>
        <v>0</v>
      </c>
      <c r="AL3276" s="537">
        <f>AL5091+AL3249+AL3262+AL5134+AL3265+AL5073+AL3244+AL5117+AL3266</f>
        <v>0</v>
      </c>
      <c r="AM3276" s="537">
        <f>AM5091+AM3249+AM3262+AM5134+AM3265+AM5073+AM3244+AM5117+AM3266</f>
        <v>0</v>
      </c>
      <c r="AN3276" s="537">
        <f>AN5091+AN3249+AN3262+AN5134+AN3265+AN5073+AN3244+AN5117+AN3266</f>
        <v>0</v>
      </c>
      <c r="AO3276" s="530"/>
      <c r="AP3276" s="142">
        <f>AP5091+AP3249+AP3262+AP5134+AP3265+AP5073+AP3244+AP5117+AP3266</f>
        <v>0</v>
      </c>
      <c r="AQ3276" s="142">
        <f>AQ5091+AQ3249+AQ3262+AQ5134+AQ3265+AQ5073+AQ3244+AQ5117+AQ3266</f>
        <v>0</v>
      </c>
      <c r="AR3276" s="537">
        <f>AR5091+AR3249+AR3262+AR5134+AR3265+AR5073+AR3244+AR5117+AR3266</f>
        <v>0</v>
      </c>
      <c r="AS3276" s="537">
        <f>AS5091+AS3249+AS3262+AS5134+AS3265+AS5073+AS3244+AS5117+AS3266</f>
        <v>0</v>
      </c>
      <c r="AT3276" s="530"/>
      <c r="AU3276" s="142">
        <f>AU5091+AU3249+AU3262+AU5134+AU3265+AU5073+AU3244+AU5117+AU3266</f>
        <v>0</v>
      </c>
      <c r="AV3276" s="530">
        <f>AV5091+AV3249+AV3262+AV5134+AV3265+AV5073+AV3244+AV5117+AV3266</f>
        <v>0</v>
      </c>
      <c r="AW3276" s="842">
        <f>AW5091+AW3249+AW3262+AW5134+AW3265+AW5073+AW3244+AW5117+AW3266</f>
        <v>0</v>
      </c>
      <c r="AX3276" s="115">
        <f>AX5091+AX3249+AX3262+AX5134+AX3265+AX5073+AX3244+AX5117+AX3266</f>
        <v>0</v>
      </c>
      <c r="AY3276" s="5">
        <f>AY5091+AY3249+AY3262+AY5134+AY3265+AY5073+AY3244+AY5117+AY3266</f>
        <v>0</v>
      </c>
      <c r="AZ3276" s="5">
        <f>AZ5091+AZ3249+AZ3262+AZ5134+AZ3265+AZ5073+AZ3244+AZ5117+AZ3266</f>
        <v>0</v>
      </c>
      <c r="BA3276" s="335" t="e">
        <f>BA5091+BA3249+BA3262+BA5134+BA3265+BA5073+BA3244+BA5117+BA3266</f>
        <v>#DIV/0!</v>
      </c>
      <c r="BB3276" s="23">
        <f>BB5091+BB3249+BB3262+BB5134+BB3265+BB5073+BB3244+BB5117+BB3266</f>
        <v>0</v>
      </c>
      <c r="BC3276" s="5">
        <f>BC5091+BC3249+BC3262+BC5134+BC3265+BC5073+BC3244+BC5117+BC3266</f>
        <v>0</v>
      </c>
      <c r="BD3276" s="5">
        <f>BD5091+BD3249+BD3262+BD5134+BD3265+BD5073+BD3244+BD5117+BD3266</f>
        <v>0</v>
      </c>
      <c r="BE3276" s="335" t="e">
        <f>BE5091+BE3249+BE3262+BE5134+BE3265+BE5073+BE3244+BE5117+BE3266</f>
        <v>#DIV/0!</v>
      </c>
      <c r="BF3276" s="667"/>
      <c r="BG3276" s="826"/>
      <c r="BH3276" s="607"/>
    </row>
    <row r="3277" spans="1:66" s="4" customFormat="1" ht="12.75" customHeight="1" x14ac:dyDescent="0.25">
      <c r="A3277" s="21"/>
      <c r="B3277" s="112"/>
      <c r="C3277" s="116"/>
      <c r="D3277" s="623"/>
      <c r="E3277" s="278"/>
      <c r="F3277" s="116"/>
      <c r="G3277" s="700"/>
      <c r="H3277" s="888"/>
      <c r="I3277" s="580"/>
      <c r="J3277" s="573"/>
      <c r="K3277" s="405"/>
      <c r="L3277" s="738"/>
      <c r="M3277" s="739"/>
      <c r="N3277" s="929"/>
      <c r="O3277" s="530"/>
      <c r="P3277" s="530"/>
      <c r="Q3277" s="641"/>
      <c r="R3277" s="537"/>
      <c r="S3277" s="537"/>
      <c r="T3277" s="537"/>
      <c r="U3277" s="537"/>
      <c r="V3277" s="537"/>
      <c r="W3277" s="531"/>
      <c r="X3277" s="140"/>
      <c r="Y3277" s="140"/>
      <c r="Z3277" s="551"/>
      <c r="AA3277" s="551"/>
      <c r="AB3277" s="531"/>
      <c r="AC3277" s="142"/>
      <c r="AD3277" s="530"/>
      <c r="AE3277" s="842"/>
      <c r="AF3277" s="929"/>
      <c r="AG3277" s="530"/>
      <c r="AH3277" s="530"/>
      <c r="AI3277" s="641"/>
      <c r="AJ3277" s="537"/>
      <c r="AK3277" s="537"/>
      <c r="AL3277" s="537"/>
      <c r="AM3277" s="537"/>
      <c r="AN3277" s="537"/>
      <c r="AO3277" s="531"/>
      <c r="AP3277" s="140"/>
      <c r="AQ3277" s="140"/>
      <c r="AR3277" s="551"/>
      <c r="AS3277" s="551"/>
      <c r="AT3277" s="531"/>
      <c r="AU3277" s="142"/>
      <c r="AV3277" s="530"/>
      <c r="AW3277" s="842"/>
      <c r="AX3277" s="115"/>
      <c r="AY3277" s="5"/>
      <c r="AZ3277" s="5"/>
      <c r="BA3277" s="335"/>
      <c r="BB3277" s="23"/>
      <c r="BC3277" s="5"/>
      <c r="BD3277" s="5"/>
      <c r="BE3277" s="335"/>
      <c r="BF3277" s="41"/>
      <c r="BG3277" s="826"/>
      <c r="BH3277" s="607"/>
      <c r="BI3277" s="41"/>
      <c r="BJ3277" s="41"/>
      <c r="BK3277" s="41"/>
      <c r="BL3277" s="41"/>
      <c r="BM3277" s="41"/>
      <c r="BN3277" s="41"/>
    </row>
    <row r="3278" spans="1:66" s="27" customFormat="1" ht="12.75" customHeight="1" x14ac:dyDescent="0.25">
      <c r="A3278" s="21"/>
      <c r="B3278" s="112"/>
      <c r="C3278" s="116"/>
      <c r="D3278" s="623"/>
      <c r="E3278" s="278"/>
      <c r="F3278" s="116"/>
      <c r="G3278" s="700"/>
      <c r="H3278" s="888"/>
      <c r="I3278" s="580"/>
      <c r="J3278" s="573"/>
      <c r="K3278" s="405"/>
      <c r="L3278" s="738"/>
      <c r="M3278" s="739"/>
      <c r="N3278" s="929"/>
      <c r="O3278" s="530"/>
      <c r="P3278" s="530"/>
      <c r="Q3278" s="641"/>
      <c r="R3278" s="537"/>
      <c r="S3278" s="537"/>
      <c r="T3278" s="537"/>
      <c r="U3278" s="537"/>
      <c r="V3278" s="537"/>
      <c r="W3278" s="531"/>
      <c r="X3278" s="140"/>
      <c r="Y3278" s="140"/>
      <c r="Z3278" s="551"/>
      <c r="AA3278" s="551"/>
      <c r="AB3278" s="531"/>
      <c r="AC3278" s="142"/>
      <c r="AD3278" s="530"/>
      <c r="AE3278" s="842"/>
      <c r="AF3278" s="929"/>
      <c r="AG3278" s="530"/>
      <c r="AH3278" s="530"/>
      <c r="AI3278" s="641"/>
      <c r="AJ3278" s="537"/>
      <c r="AK3278" s="537"/>
      <c r="AL3278" s="537"/>
      <c r="AM3278" s="537"/>
      <c r="AN3278" s="537"/>
      <c r="AO3278" s="531"/>
      <c r="AP3278" s="140"/>
      <c r="AQ3278" s="140"/>
      <c r="AR3278" s="551"/>
      <c r="AS3278" s="551"/>
      <c r="AT3278" s="531"/>
      <c r="AU3278" s="142"/>
      <c r="AV3278" s="530"/>
      <c r="AW3278" s="842"/>
      <c r="AX3278" s="115"/>
      <c r="AY3278" s="5"/>
      <c r="AZ3278" s="5"/>
      <c r="BA3278" s="335"/>
      <c r="BB3278" s="23"/>
      <c r="BC3278" s="5"/>
      <c r="BD3278" s="5"/>
      <c r="BE3278" s="335"/>
      <c r="BF3278" s="41"/>
      <c r="BG3278" s="826"/>
      <c r="BH3278" s="607"/>
      <c r="BI3278" s="40"/>
      <c r="BJ3278" s="40"/>
      <c r="BK3278" s="40"/>
      <c r="BL3278" s="40"/>
      <c r="BM3278" s="40"/>
      <c r="BN3278" s="40"/>
    </row>
    <row r="3279" spans="1:66" ht="12.75" customHeight="1" x14ac:dyDescent="0.25">
      <c r="A3279" s="21"/>
      <c r="B3279" s="112"/>
      <c r="C3279" s="116"/>
      <c r="D3279" s="623"/>
      <c r="E3279" s="278"/>
      <c r="F3279" s="116"/>
      <c r="G3279" s="700"/>
      <c r="H3279" s="888"/>
      <c r="I3279" s="580"/>
      <c r="J3279" s="573"/>
      <c r="K3279" s="400" t="s">
        <v>6625</v>
      </c>
      <c r="L3279" s="738"/>
      <c r="M3279" s="739"/>
      <c r="N3279" s="932"/>
      <c r="O3279" s="125"/>
      <c r="P3279" s="125"/>
      <c r="Q3279" s="642"/>
      <c r="R3279" s="538"/>
      <c r="S3279" s="538"/>
      <c r="T3279" s="538"/>
      <c r="U3279" s="538"/>
      <c r="V3279" s="538"/>
      <c r="W3279" s="532"/>
      <c r="X3279" s="143"/>
      <c r="Y3279" s="143"/>
      <c r="Z3279" s="553"/>
      <c r="AA3279" s="553"/>
      <c r="AB3279" s="532"/>
      <c r="AC3279" s="594"/>
      <c r="AD3279" s="125"/>
      <c r="AE3279" s="848"/>
      <c r="AF3279" s="932"/>
      <c r="AG3279" s="125"/>
      <c r="AH3279" s="125"/>
      <c r="AI3279" s="642"/>
      <c r="AJ3279" s="538"/>
      <c r="AK3279" s="538"/>
      <c r="AL3279" s="538"/>
      <c r="AM3279" s="538"/>
      <c r="AN3279" s="538"/>
      <c r="AO3279" s="532"/>
      <c r="AP3279" s="143"/>
      <c r="AQ3279" s="143"/>
      <c r="AR3279" s="553"/>
      <c r="AS3279" s="553"/>
      <c r="AT3279" s="532"/>
      <c r="AU3279" s="594"/>
      <c r="AV3279" s="125"/>
      <c r="AW3279" s="848"/>
      <c r="AX3279" s="124"/>
      <c r="AY3279" s="6"/>
      <c r="AZ3279" s="6"/>
      <c r="BA3279" s="341"/>
      <c r="BB3279" s="311"/>
      <c r="BC3279" s="6"/>
      <c r="BD3279" s="6"/>
      <c r="BE3279" s="341"/>
      <c r="BF3279" s="40"/>
      <c r="BG3279" s="826"/>
      <c r="BH3279" s="607"/>
    </row>
    <row r="3280" spans="1:66" x14ac:dyDescent="0.25">
      <c r="A3280" s="21"/>
      <c r="B3280" s="112"/>
      <c r="C3280" s="116"/>
      <c r="D3280" s="623"/>
      <c r="E3280" s="278"/>
      <c r="F3280" s="116"/>
      <c r="G3280" s="700"/>
      <c r="H3280" s="888"/>
      <c r="I3280" s="580"/>
      <c r="J3280" s="573"/>
      <c r="K3280" s="400" t="s">
        <v>34</v>
      </c>
      <c r="L3280" s="738"/>
      <c r="M3280" s="739"/>
      <c r="N3280" s="932"/>
      <c r="O3280" s="125"/>
      <c r="P3280" s="125"/>
      <c r="Q3280" s="642"/>
      <c r="R3280" s="538"/>
      <c r="S3280" s="538"/>
      <c r="T3280" s="538"/>
      <c r="U3280" s="538"/>
      <c r="V3280" s="538"/>
      <c r="W3280" s="532"/>
      <c r="X3280" s="143"/>
      <c r="Y3280" s="143"/>
      <c r="Z3280" s="553"/>
      <c r="AA3280" s="553"/>
      <c r="AB3280" s="532"/>
      <c r="AC3280" s="594"/>
      <c r="AD3280" s="125"/>
      <c r="AE3280" s="848"/>
      <c r="AF3280" s="932"/>
      <c r="AG3280" s="125"/>
      <c r="AH3280" s="125"/>
      <c r="AI3280" s="642"/>
      <c r="AJ3280" s="538"/>
      <c r="AK3280" s="538"/>
      <c r="AL3280" s="538"/>
      <c r="AM3280" s="538"/>
      <c r="AN3280" s="538"/>
      <c r="AO3280" s="532"/>
      <c r="AP3280" s="143"/>
      <c r="AQ3280" s="143"/>
      <c r="AR3280" s="553"/>
      <c r="AS3280" s="553"/>
      <c r="AT3280" s="532"/>
      <c r="AU3280" s="594"/>
      <c r="AV3280" s="125"/>
      <c r="AW3280" s="848"/>
      <c r="AX3280" s="124"/>
      <c r="AY3280" s="6"/>
      <c r="AZ3280" s="6"/>
      <c r="BA3280" s="341"/>
      <c r="BB3280" s="311"/>
      <c r="BC3280" s="6"/>
      <c r="BD3280" s="6"/>
      <c r="BE3280" s="341"/>
      <c r="BG3280" s="826"/>
      <c r="BH3280" s="607"/>
    </row>
    <row r="3281" spans="1:66" ht="12.75" customHeight="1" x14ac:dyDescent="0.25">
      <c r="A3281" s="21"/>
      <c r="B3281" s="112"/>
      <c r="C3281" s="116"/>
      <c r="D3281" s="623"/>
      <c r="E3281" s="278"/>
      <c r="F3281" s="116"/>
      <c r="G3281" s="700"/>
      <c r="H3281" s="888"/>
      <c r="I3281" s="580"/>
      <c r="J3281" s="573"/>
      <c r="K3281" s="406"/>
      <c r="L3281" s="738"/>
      <c r="M3281" s="739"/>
      <c r="N3281" s="932"/>
      <c r="O3281" s="125"/>
      <c r="P3281" s="125"/>
      <c r="Q3281" s="642"/>
      <c r="R3281" s="538"/>
      <c r="S3281" s="538"/>
      <c r="T3281" s="538"/>
      <c r="U3281" s="538"/>
      <c r="V3281" s="538"/>
      <c r="W3281" s="532"/>
      <c r="X3281" s="143"/>
      <c r="Y3281" s="143"/>
      <c r="Z3281" s="553"/>
      <c r="AA3281" s="553"/>
      <c r="AB3281" s="532"/>
      <c r="AC3281" s="594"/>
      <c r="AD3281" s="125"/>
      <c r="AE3281" s="848"/>
      <c r="AF3281" s="932"/>
      <c r="AG3281" s="125"/>
      <c r="AH3281" s="125"/>
      <c r="AI3281" s="642"/>
      <c r="AJ3281" s="538"/>
      <c r="AK3281" s="538"/>
      <c r="AL3281" s="538"/>
      <c r="AM3281" s="538"/>
      <c r="AN3281" s="538"/>
      <c r="AO3281" s="532"/>
      <c r="AP3281" s="143"/>
      <c r="AQ3281" s="143"/>
      <c r="AR3281" s="553"/>
      <c r="AS3281" s="553"/>
      <c r="AT3281" s="532"/>
      <c r="AU3281" s="594"/>
      <c r="AV3281" s="125"/>
      <c r="AW3281" s="848"/>
      <c r="AX3281" s="124"/>
      <c r="AY3281" s="6"/>
      <c r="AZ3281" s="6"/>
      <c r="BA3281" s="341"/>
      <c r="BB3281" s="311"/>
      <c r="BC3281" s="6"/>
      <c r="BD3281" s="6"/>
      <c r="BE3281" s="341"/>
      <c r="BG3281" s="826"/>
      <c r="BH3281" s="607"/>
    </row>
    <row r="3282" spans="1:66" ht="35.1" customHeight="1" x14ac:dyDescent="0.25">
      <c r="A3282" s="21" t="s">
        <v>6114</v>
      </c>
      <c r="B3282" s="112">
        <v>15</v>
      </c>
      <c r="C3282" s="116" t="s">
        <v>71</v>
      </c>
      <c r="D3282" s="620">
        <v>1000</v>
      </c>
      <c r="E3282" s="278"/>
      <c r="F3282" s="116">
        <v>12</v>
      </c>
      <c r="G3282" s="700"/>
      <c r="H3282" s="888" t="str">
        <f t="shared" si="4938"/>
        <v>057</v>
      </c>
      <c r="I3282" s="580" t="s">
        <v>3257</v>
      </c>
      <c r="J3282" s="573" t="s">
        <v>6302</v>
      </c>
      <c r="K3282" s="424" t="s">
        <v>5749</v>
      </c>
      <c r="L3282" s="733">
        <v>248</v>
      </c>
      <c r="M3282" s="734">
        <v>248</v>
      </c>
      <c r="N3282" s="931"/>
      <c r="O3282" s="530">
        <f t="shared" ref="O3282:O3285" si="4988">IF(N3282&gt;L3282,"0 ",N3282-L3282)</f>
        <v>-248</v>
      </c>
      <c r="P3282" s="530" t="str">
        <f t="shared" ref="P3282:P3285" si="4989">IF(N3282&lt;L3282,"0 ",N3282-L3282)</f>
        <v xml:space="preserve">0 </v>
      </c>
      <c r="Q3282" s="646"/>
      <c r="R3282" s="536"/>
      <c r="S3282" s="536"/>
      <c r="T3282" s="536"/>
      <c r="U3282" s="536"/>
      <c r="V3282" s="536"/>
      <c r="W3282" s="683" t="str">
        <f t="shared" ref="W3282:W3285" si="4990">IF(SUM(Q3282:V3282)=X3282,"OK",SUM(Q3282:V3282)-X3282)</f>
        <v>OK</v>
      </c>
      <c r="X3282" s="141"/>
      <c r="Y3282" s="141"/>
      <c r="Z3282" s="552"/>
      <c r="AA3282" s="552"/>
      <c r="AB3282" s="683" t="str">
        <f t="shared" ref="AB3282:AB3285" si="4991">IF(SUM(Z3282:AA3282)=AC3282,"OK",SUM(Z3282:AA3282)-AC3282)</f>
        <v>OK</v>
      </c>
      <c r="AC3282" s="593"/>
      <c r="AD3282" s="530">
        <f t="shared" ref="AD3282:AD3285" si="4992">X3282+Y3282+AC3282</f>
        <v>0</v>
      </c>
      <c r="AE3282" s="842">
        <f t="shared" ref="AE3282:AE3285" si="4993">N3282+AD3282</f>
        <v>0</v>
      </c>
      <c r="AF3282" s="931"/>
      <c r="AG3282" s="530">
        <f t="shared" ref="AG3282:AG3285" si="4994">IF(AF3282&gt;M3282,"0 ",AF3282-M3282)</f>
        <v>-248</v>
      </c>
      <c r="AH3282" s="530" t="str">
        <f t="shared" ref="AH3282:AH3285" si="4995">IF(AF3282&lt;M3282,"0 ",AF3282-M3282)</f>
        <v xml:space="preserve">0 </v>
      </c>
      <c r="AI3282" s="641"/>
      <c r="AJ3282" s="537"/>
      <c r="AK3282" s="537"/>
      <c r="AL3282" s="537"/>
      <c r="AM3282" s="537"/>
      <c r="AN3282" s="537"/>
      <c r="AO3282" s="683" t="str">
        <f t="shared" ref="AO3282:AO3285" si="4996">IF(SUM(AI3282:AN3282)=AP3282,"OK",SUM(AI3282:AN3282)-AP3282)</f>
        <v>OK</v>
      </c>
      <c r="AP3282" s="141"/>
      <c r="AQ3282" s="141"/>
      <c r="AR3282" s="552"/>
      <c r="AS3282" s="552"/>
      <c r="AT3282" s="683" t="str">
        <f t="shared" ref="AT3282:AT3285" si="4997">IF(SUM(AR3282:AS3282)=AU3282,"OK",SUM(AR3282:AS3282)-AU3282)</f>
        <v>OK</v>
      </c>
      <c r="AU3282" s="593"/>
      <c r="AV3282" s="530">
        <f t="shared" ref="AV3282:AV3285" si="4998">AP3282+AQ3282+AU3282</f>
        <v>0</v>
      </c>
      <c r="AW3282" s="842">
        <f t="shared" ref="AW3282:AW3285" si="4999">AF3282+AV3282</f>
        <v>0</v>
      </c>
      <c r="AX3282" s="115">
        <f>L3282</f>
        <v>248</v>
      </c>
      <c r="AY3282" s="5">
        <f>AE3282</f>
        <v>0</v>
      </c>
      <c r="AZ3282" s="7">
        <f>AY3282-AX3282</f>
        <v>-248</v>
      </c>
      <c r="BA3282" s="335">
        <f>AZ3282/AX3282</f>
        <v>-1</v>
      </c>
      <c r="BB3282" s="23">
        <f>M3282</f>
        <v>248</v>
      </c>
      <c r="BC3282" s="5">
        <f>AW3282</f>
        <v>0</v>
      </c>
      <c r="BD3282" s="7">
        <f>BC3282-BB3282</f>
        <v>-248</v>
      </c>
      <c r="BE3282" s="335">
        <f>BD3282/BB3282</f>
        <v>-1</v>
      </c>
      <c r="BG3282" s="826" t="str">
        <f>RIGHT(LEFT(I3282,3),2)&amp;"."&amp;RIGHT(LEFT(I3282,5),2)</f>
        <v>12.11</v>
      </c>
      <c r="BH3282" s="607" t="b">
        <f>COUNTIF('Codes SEC'!$B$2:$B$250,Ministres!BG3282)&gt;0</f>
        <v>1</v>
      </c>
    </row>
    <row r="3283" spans="1:66" ht="35.1" customHeight="1" x14ac:dyDescent="0.25">
      <c r="A3283" s="222" t="s">
        <v>6114</v>
      </c>
      <c r="B3283" s="112">
        <v>15</v>
      </c>
      <c r="C3283" s="116" t="s">
        <v>71</v>
      </c>
      <c r="D3283" s="620">
        <v>1000</v>
      </c>
      <c r="E3283" s="278"/>
      <c r="F3283" s="116">
        <v>12</v>
      </c>
      <c r="G3283" s="700"/>
      <c r="H3283" s="888" t="str">
        <f t="shared" si="4938"/>
        <v>057</v>
      </c>
      <c r="I3283" s="580">
        <v>81221000</v>
      </c>
      <c r="J3283" s="573" t="s">
        <v>6303</v>
      </c>
      <c r="K3283" s="448" t="s">
        <v>5750</v>
      </c>
      <c r="L3283" s="733">
        <v>258</v>
      </c>
      <c r="M3283" s="734">
        <v>60</v>
      </c>
      <c r="N3283" s="931"/>
      <c r="O3283" s="530">
        <f t="shared" si="4988"/>
        <v>-258</v>
      </c>
      <c r="P3283" s="530" t="str">
        <f t="shared" si="4989"/>
        <v xml:space="preserve">0 </v>
      </c>
      <c r="Q3283" s="646"/>
      <c r="R3283" s="536"/>
      <c r="S3283" s="536"/>
      <c r="T3283" s="536"/>
      <c r="U3283" s="536"/>
      <c r="V3283" s="536"/>
      <c r="W3283" s="683" t="str">
        <f t="shared" si="4990"/>
        <v>OK</v>
      </c>
      <c r="X3283" s="141"/>
      <c r="Y3283" s="141"/>
      <c r="Z3283" s="552"/>
      <c r="AA3283" s="552"/>
      <c r="AB3283" s="683" t="str">
        <f t="shared" si="4991"/>
        <v>OK</v>
      </c>
      <c r="AC3283" s="593"/>
      <c r="AD3283" s="530">
        <f t="shared" si="4992"/>
        <v>0</v>
      </c>
      <c r="AE3283" s="842">
        <f t="shared" si="4993"/>
        <v>0</v>
      </c>
      <c r="AF3283" s="931"/>
      <c r="AG3283" s="530">
        <f t="shared" si="4994"/>
        <v>-60</v>
      </c>
      <c r="AH3283" s="530" t="str">
        <f t="shared" si="4995"/>
        <v xml:space="preserve">0 </v>
      </c>
      <c r="AI3283" s="641"/>
      <c r="AJ3283" s="537"/>
      <c r="AK3283" s="537"/>
      <c r="AL3283" s="537"/>
      <c r="AM3283" s="537"/>
      <c r="AN3283" s="537"/>
      <c r="AO3283" s="683" t="str">
        <f t="shared" si="4996"/>
        <v>OK</v>
      </c>
      <c r="AP3283" s="141"/>
      <c r="AQ3283" s="141"/>
      <c r="AR3283" s="552"/>
      <c r="AS3283" s="552"/>
      <c r="AT3283" s="683" t="str">
        <f t="shared" si="4997"/>
        <v>OK</v>
      </c>
      <c r="AU3283" s="593"/>
      <c r="AV3283" s="530">
        <f t="shared" si="4998"/>
        <v>0</v>
      </c>
      <c r="AW3283" s="842">
        <f t="shared" si="4999"/>
        <v>0</v>
      </c>
      <c r="AX3283" s="115">
        <f>L3283</f>
        <v>258</v>
      </c>
      <c r="AY3283" s="5">
        <f>AE3283</f>
        <v>0</v>
      </c>
      <c r="AZ3283" s="7">
        <f t="shared" ref="AZ3283" si="5000">AY3283-AX3283</f>
        <v>-258</v>
      </c>
      <c r="BA3283" s="335">
        <f t="shared" ref="BA3283" si="5001">AZ3283/AX3283</f>
        <v>-1</v>
      </c>
      <c r="BB3283" s="23">
        <f>M3283</f>
        <v>60</v>
      </c>
      <c r="BC3283" s="5">
        <f t="shared" ref="BC3283" si="5002">AW3283</f>
        <v>0</v>
      </c>
      <c r="BD3283" s="7">
        <f t="shared" ref="BD3283" si="5003">BC3283-BB3283</f>
        <v>-60</v>
      </c>
      <c r="BE3283" s="335">
        <f t="shared" ref="BE3283" si="5004">BD3283/BB3283</f>
        <v>-1</v>
      </c>
      <c r="BG3283" s="826" t="str">
        <f>RIGHT(LEFT(I3283,3),2)&amp;"."&amp;RIGHT(LEFT(I3283,5),2)</f>
        <v>12.21</v>
      </c>
      <c r="BH3283" s="607" t="b">
        <f>COUNTIF('Codes SEC'!$B$2:$B$250,Ministres!BG3283)&gt;0</f>
        <v>1</v>
      </c>
    </row>
    <row r="3284" spans="1:66" ht="35.1" customHeight="1" x14ac:dyDescent="0.25">
      <c r="A3284" s="222" t="s">
        <v>6114</v>
      </c>
      <c r="B3284" s="112">
        <v>15</v>
      </c>
      <c r="C3284" s="116" t="s">
        <v>71</v>
      </c>
      <c r="D3284" s="620">
        <v>1000</v>
      </c>
      <c r="E3284" s="278"/>
      <c r="F3284" s="116">
        <v>5</v>
      </c>
      <c r="G3284" s="700">
        <v>3</v>
      </c>
      <c r="H3284" s="888" t="str">
        <f t="shared" si="4938"/>
        <v>057</v>
      </c>
      <c r="I3284" s="580" t="s">
        <v>3260</v>
      </c>
      <c r="J3284" s="573" t="s">
        <v>2315</v>
      </c>
      <c r="K3284" s="448" t="s">
        <v>7</v>
      </c>
      <c r="L3284" s="733">
        <v>23203</v>
      </c>
      <c r="M3284" s="734">
        <v>23203</v>
      </c>
      <c r="N3284" s="931"/>
      <c r="O3284" s="530">
        <f t="shared" si="4988"/>
        <v>-23203</v>
      </c>
      <c r="P3284" s="530" t="str">
        <f t="shared" si="4989"/>
        <v xml:space="preserve">0 </v>
      </c>
      <c r="Q3284" s="646"/>
      <c r="R3284" s="536"/>
      <c r="S3284" s="536"/>
      <c r="T3284" s="536"/>
      <c r="U3284" s="536"/>
      <c r="V3284" s="536"/>
      <c r="W3284" s="683" t="str">
        <f>IF(SUM(Q3284:V3284)=X3284,"OK",SUM(Q3284:V3284)-X3284)</f>
        <v>OK</v>
      </c>
      <c r="X3284" s="141"/>
      <c r="Y3284" s="141"/>
      <c r="Z3284" s="552"/>
      <c r="AA3284" s="552"/>
      <c r="AB3284" s="683" t="str">
        <f>IF(SUM(Z3284:AA3284)=AC3284,"OK",SUM(Z3284:AA3284)-AC3284)</f>
        <v>OK</v>
      </c>
      <c r="AC3284" s="593"/>
      <c r="AD3284" s="530">
        <f t="shared" si="4992"/>
        <v>0</v>
      </c>
      <c r="AE3284" s="842">
        <f t="shared" si="4993"/>
        <v>0</v>
      </c>
      <c r="AF3284" s="931"/>
      <c r="AG3284" s="530">
        <f t="shared" si="4994"/>
        <v>-23203</v>
      </c>
      <c r="AH3284" s="530" t="str">
        <f t="shared" si="4995"/>
        <v xml:space="preserve">0 </v>
      </c>
      <c r="AI3284" s="641"/>
      <c r="AJ3284" s="537"/>
      <c r="AK3284" s="537"/>
      <c r="AL3284" s="537"/>
      <c r="AM3284" s="537"/>
      <c r="AN3284" s="537"/>
      <c r="AO3284" s="683" t="str">
        <f>IF(SUM(AI3284:AN3284)=AP3284,"OK",SUM(AI3284:AN3284)-AP3284)</f>
        <v>OK</v>
      </c>
      <c r="AP3284" s="141"/>
      <c r="AQ3284" s="141"/>
      <c r="AR3284" s="552"/>
      <c r="AS3284" s="552"/>
      <c r="AT3284" s="683" t="str">
        <f>IF(SUM(AR3284:AS3284)=AU3284,"OK",SUM(AR3284:AS3284)-AU3284)</f>
        <v>OK</v>
      </c>
      <c r="AU3284" s="593"/>
      <c r="AV3284" s="530">
        <f t="shared" si="4998"/>
        <v>0</v>
      </c>
      <c r="AW3284" s="842">
        <f t="shared" si="4999"/>
        <v>0</v>
      </c>
      <c r="AX3284" s="115">
        <f>L3284</f>
        <v>23203</v>
      </c>
      <c r="AY3284" s="5">
        <f>AE3284</f>
        <v>0</v>
      </c>
      <c r="AZ3284" s="7">
        <f t="shared" ref="AZ3284" si="5005">AY3284-AX3284</f>
        <v>-23203</v>
      </c>
      <c r="BA3284" s="335">
        <f t="shared" ref="BA3284" si="5006">AZ3284/AX3284</f>
        <v>-1</v>
      </c>
      <c r="BB3284" s="23">
        <f>M3284</f>
        <v>23203</v>
      </c>
      <c r="BC3284" s="5">
        <f t="shared" ref="BC3284" si="5007">AW3284</f>
        <v>0</v>
      </c>
      <c r="BD3284" s="7">
        <f t="shared" ref="BD3284" si="5008">BC3284-BB3284</f>
        <v>-23203</v>
      </c>
      <c r="BE3284" s="335">
        <f t="shared" ref="BE3284" si="5009">BD3284/BB3284</f>
        <v>-1</v>
      </c>
      <c r="BG3284" s="826" t="str">
        <f>RIGHT(LEFT(I3284,3),2)&amp;"."&amp;RIGHT(LEFT(I3284,5),2)</f>
        <v>41.40</v>
      </c>
      <c r="BH3284" s="607" t="b">
        <f>COUNTIF('Codes SEC'!$B$2:$B$250,Ministres!BG3284)&gt;0</f>
        <v>1</v>
      </c>
    </row>
    <row r="3285" spans="1:66" ht="35.1" customHeight="1" x14ac:dyDescent="0.25">
      <c r="A3285" s="21" t="s">
        <v>6114</v>
      </c>
      <c r="B3285" s="112">
        <v>15</v>
      </c>
      <c r="C3285" s="116" t="s">
        <v>71</v>
      </c>
      <c r="D3285" s="620">
        <v>1000</v>
      </c>
      <c r="E3285" s="278"/>
      <c r="F3285" s="116">
        <v>12</v>
      </c>
      <c r="G3285" s="700">
        <v>1</v>
      </c>
      <c r="H3285" s="888" t="str">
        <f t="shared" si="4938"/>
        <v>057</v>
      </c>
      <c r="I3285" s="580" t="s">
        <v>3260</v>
      </c>
      <c r="J3285" s="573" t="s">
        <v>2311</v>
      </c>
      <c r="K3285" s="424" t="s">
        <v>3199</v>
      </c>
      <c r="L3285" s="733">
        <v>0</v>
      </c>
      <c r="M3285" s="734">
        <v>0</v>
      </c>
      <c r="N3285" s="931"/>
      <c r="O3285" s="530">
        <f t="shared" si="4988"/>
        <v>0</v>
      </c>
      <c r="P3285" s="530">
        <f t="shared" si="4989"/>
        <v>0</v>
      </c>
      <c r="Q3285" s="646"/>
      <c r="R3285" s="536"/>
      <c r="S3285" s="536"/>
      <c r="T3285" s="536"/>
      <c r="U3285" s="536"/>
      <c r="V3285" s="536"/>
      <c r="W3285" s="683" t="str">
        <f t="shared" si="4990"/>
        <v>OK</v>
      </c>
      <c r="X3285" s="141"/>
      <c r="Y3285" s="141"/>
      <c r="Z3285" s="552"/>
      <c r="AA3285" s="552"/>
      <c r="AB3285" s="683" t="str">
        <f t="shared" si="4991"/>
        <v>OK</v>
      </c>
      <c r="AC3285" s="593"/>
      <c r="AD3285" s="530">
        <f t="shared" si="4992"/>
        <v>0</v>
      </c>
      <c r="AE3285" s="842">
        <f t="shared" si="4993"/>
        <v>0</v>
      </c>
      <c r="AF3285" s="931"/>
      <c r="AG3285" s="530">
        <f t="shared" si="4994"/>
        <v>0</v>
      </c>
      <c r="AH3285" s="530">
        <f t="shared" si="4995"/>
        <v>0</v>
      </c>
      <c r="AI3285" s="641"/>
      <c r="AJ3285" s="537"/>
      <c r="AK3285" s="537"/>
      <c r="AL3285" s="537"/>
      <c r="AM3285" s="537"/>
      <c r="AN3285" s="537"/>
      <c r="AO3285" s="683" t="str">
        <f t="shared" si="4996"/>
        <v>OK</v>
      </c>
      <c r="AP3285" s="141"/>
      <c r="AQ3285" s="141"/>
      <c r="AR3285" s="552"/>
      <c r="AS3285" s="552"/>
      <c r="AT3285" s="683" t="str">
        <f t="shared" si="4997"/>
        <v>OK</v>
      </c>
      <c r="AU3285" s="593"/>
      <c r="AV3285" s="530">
        <f t="shared" si="4998"/>
        <v>0</v>
      </c>
      <c r="AW3285" s="842">
        <f t="shared" si="4999"/>
        <v>0</v>
      </c>
      <c r="AX3285" s="115">
        <f>L3285</f>
        <v>0</v>
      </c>
      <c r="AY3285" s="5">
        <f>AE3285</f>
        <v>0</v>
      </c>
      <c r="AZ3285" s="7">
        <f>AY3285-AX3285</f>
        <v>0</v>
      </c>
      <c r="BA3285" s="335" t="e">
        <f>AZ3285/AX3285</f>
        <v>#DIV/0!</v>
      </c>
      <c r="BB3285" s="23">
        <f>M3285</f>
        <v>0</v>
      </c>
      <c r="BC3285" s="5">
        <f>AW3285</f>
        <v>0</v>
      </c>
      <c r="BD3285" s="7">
        <f>BC3285-BB3285</f>
        <v>0</v>
      </c>
      <c r="BE3285" s="335" t="e">
        <f>BD3285/BB3285</f>
        <v>#DIV/0!</v>
      </c>
      <c r="BG3285" s="826" t="str">
        <f>RIGHT(LEFT(I3285,3),2)&amp;"."&amp;RIGHT(LEFT(I3285,5),2)</f>
        <v>41.40</v>
      </c>
      <c r="BH3285" s="607" t="b">
        <f>COUNTIF('Codes SEC'!$B$2:$B$250,Ministres!BG3285)&gt;0</f>
        <v>1</v>
      </c>
    </row>
    <row r="3286" spans="1:66" ht="12.75" customHeight="1" x14ac:dyDescent="0.25">
      <c r="A3286" s="227"/>
      <c r="B3286" s="209"/>
      <c r="C3286" s="253"/>
      <c r="D3286" s="625"/>
      <c r="E3286" s="280"/>
      <c r="F3286" s="253"/>
      <c r="G3286" s="701"/>
      <c r="H3286" s="892"/>
      <c r="I3286" s="581"/>
      <c r="J3286" s="574"/>
      <c r="K3286" s="514" t="s">
        <v>95</v>
      </c>
      <c r="L3286" s="315">
        <f t="shared" ref="L3286:V3286" si="5010">L3285+L3284+L3282+L3283</f>
        <v>23709</v>
      </c>
      <c r="M3286" s="741">
        <f t="shared" si="5010"/>
        <v>23511</v>
      </c>
      <c r="N3286" s="930">
        <f t="shared" si="5010"/>
        <v>0</v>
      </c>
      <c r="O3286" s="790">
        <f t="shared" si="5010"/>
        <v>-23709</v>
      </c>
      <c r="P3286" s="790">
        <f t="shared" si="5010"/>
        <v>0</v>
      </c>
      <c r="Q3286" s="787">
        <f t="shared" si="5010"/>
        <v>0</v>
      </c>
      <c r="R3286" s="648">
        <f t="shared" si="5010"/>
        <v>0</v>
      </c>
      <c r="S3286" s="648">
        <f t="shared" si="5010"/>
        <v>0</v>
      </c>
      <c r="T3286" s="648">
        <f t="shared" si="5010"/>
        <v>0</v>
      </c>
      <c r="U3286" s="648">
        <f t="shared" si="5010"/>
        <v>0</v>
      </c>
      <c r="V3286" s="648">
        <f t="shared" si="5010"/>
        <v>0</v>
      </c>
      <c r="W3286" s="790"/>
      <c r="X3286" s="649">
        <f>X3285+X3284+X3282+X3283</f>
        <v>0</v>
      </c>
      <c r="Y3286" s="649">
        <f>Y3285+Y3284+Y3282+Y3283</f>
        <v>0</v>
      </c>
      <c r="Z3286" s="648">
        <f>Z3285+Z3284+Z3282+Z3283</f>
        <v>0</v>
      </c>
      <c r="AA3286" s="648">
        <f>AA3285+AA3284+AA3282+AA3283</f>
        <v>0</v>
      </c>
      <c r="AB3286" s="790"/>
      <c r="AC3286" s="649">
        <f t="shared" ref="AC3286:AN3286" si="5011">AC3285+AC3284+AC3282+AC3283</f>
        <v>0</v>
      </c>
      <c r="AD3286" s="790">
        <f>AD3285+AD3284+AD3282+AD3283</f>
        <v>0</v>
      </c>
      <c r="AE3286" s="843">
        <f>AE3285+AE3284+AE3282+AE3283</f>
        <v>0</v>
      </c>
      <c r="AF3286" s="930">
        <f t="shared" si="5011"/>
        <v>0</v>
      </c>
      <c r="AG3286" s="790">
        <f t="shared" si="5011"/>
        <v>-23511</v>
      </c>
      <c r="AH3286" s="790">
        <f t="shared" si="5011"/>
        <v>0</v>
      </c>
      <c r="AI3286" s="787">
        <f t="shared" si="5011"/>
        <v>0</v>
      </c>
      <c r="AJ3286" s="648">
        <f t="shared" si="5011"/>
        <v>0</v>
      </c>
      <c r="AK3286" s="648">
        <f t="shared" si="5011"/>
        <v>0</v>
      </c>
      <c r="AL3286" s="648">
        <f t="shared" si="5011"/>
        <v>0</v>
      </c>
      <c r="AM3286" s="648">
        <f t="shared" si="5011"/>
        <v>0</v>
      </c>
      <c r="AN3286" s="648">
        <f t="shared" si="5011"/>
        <v>0</v>
      </c>
      <c r="AO3286" s="790"/>
      <c r="AP3286" s="649">
        <f>AP3285+AP3284+AP3282+AP3283</f>
        <v>0</v>
      </c>
      <c r="AQ3286" s="649">
        <f>AQ3285+AQ3284+AQ3282+AQ3283</f>
        <v>0</v>
      </c>
      <c r="AR3286" s="648">
        <f>AR3285+AR3284+AR3282+AR3283</f>
        <v>0</v>
      </c>
      <c r="AS3286" s="648">
        <f>AS3285+AS3284+AS3282+AS3283</f>
        <v>0</v>
      </c>
      <c r="AT3286" s="790"/>
      <c r="AU3286" s="649">
        <f t="shared" ref="AU3286:BE3286" si="5012">AU3285+AU3284+AU3282+AU3283</f>
        <v>0</v>
      </c>
      <c r="AV3286" s="790">
        <f t="shared" si="5012"/>
        <v>0</v>
      </c>
      <c r="AW3286" s="843">
        <f t="shared" si="5012"/>
        <v>0</v>
      </c>
      <c r="AX3286" s="336">
        <f t="shared" si="5012"/>
        <v>23709</v>
      </c>
      <c r="AY3286" s="337">
        <f t="shared" si="5012"/>
        <v>0</v>
      </c>
      <c r="AZ3286" s="338">
        <f t="shared" si="5012"/>
        <v>-23709</v>
      </c>
      <c r="BA3286" s="339" t="e">
        <f t="shared" si="5012"/>
        <v>#DIV/0!</v>
      </c>
      <c r="BB3286" s="322">
        <f t="shared" si="5012"/>
        <v>23511</v>
      </c>
      <c r="BC3286" s="337">
        <f t="shared" si="5012"/>
        <v>0</v>
      </c>
      <c r="BD3286" s="338">
        <f t="shared" si="5012"/>
        <v>-23511</v>
      </c>
      <c r="BE3286" s="339" t="e">
        <f t="shared" si="5012"/>
        <v>#DIV/0!</v>
      </c>
      <c r="BG3286" s="826"/>
      <c r="BH3286" s="607"/>
    </row>
    <row r="3287" spans="1:66" ht="12.75" customHeight="1" x14ac:dyDescent="0.25">
      <c r="A3287" s="21"/>
      <c r="B3287" s="112"/>
      <c r="C3287" s="116"/>
      <c r="D3287" s="623"/>
      <c r="E3287" s="278"/>
      <c r="F3287" s="116"/>
      <c r="G3287" s="700"/>
      <c r="H3287" s="888"/>
      <c r="I3287" s="580"/>
      <c r="J3287" s="573"/>
      <c r="K3287" s="477"/>
      <c r="L3287" s="738"/>
      <c r="M3287" s="739"/>
      <c r="N3287" s="931"/>
      <c r="O3287" s="923"/>
      <c r="P3287" s="923"/>
      <c r="Q3287" s="641"/>
      <c r="R3287" s="537"/>
      <c r="S3287" s="537"/>
      <c r="T3287" s="537"/>
      <c r="U3287" s="537"/>
      <c r="V3287" s="537"/>
      <c r="W3287" s="531"/>
      <c r="X3287" s="141"/>
      <c r="Y3287" s="141"/>
      <c r="Z3287" s="552"/>
      <c r="AA3287" s="552"/>
      <c r="AB3287" s="531"/>
      <c r="AC3287" s="593"/>
      <c r="AD3287" s="923"/>
      <c r="AE3287" s="846"/>
      <c r="AF3287" s="931"/>
      <c r="AG3287" s="923"/>
      <c r="AH3287" s="923"/>
      <c r="AI3287" s="641"/>
      <c r="AJ3287" s="537"/>
      <c r="AK3287" s="537"/>
      <c r="AL3287" s="537"/>
      <c r="AM3287" s="537"/>
      <c r="AN3287" s="537"/>
      <c r="AO3287" s="531"/>
      <c r="AP3287" s="141"/>
      <c r="AQ3287" s="141"/>
      <c r="AR3287" s="552"/>
      <c r="AS3287" s="552"/>
      <c r="AT3287" s="531"/>
      <c r="AU3287" s="593"/>
      <c r="AV3287" s="923"/>
      <c r="AW3287" s="846"/>
      <c r="AX3287" s="115"/>
      <c r="AY3287" s="5"/>
      <c r="AZ3287" s="5"/>
      <c r="BA3287" s="335"/>
      <c r="BC3287" s="5"/>
      <c r="BD3287" s="5"/>
      <c r="BE3287" s="335"/>
      <c r="BG3287" s="826"/>
      <c r="BH3287" s="607"/>
    </row>
    <row r="3288" spans="1:66" ht="12.75" customHeight="1" x14ac:dyDescent="0.25">
      <c r="A3288" s="21"/>
      <c r="B3288" s="112"/>
      <c r="C3288" s="116"/>
      <c r="D3288" s="623"/>
      <c r="E3288" s="278"/>
      <c r="F3288" s="116"/>
      <c r="G3288" s="700"/>
      <c r="H3288" s="888"/>
      <c r="I3288" s="580"/>
      <c r="J3288" s="573"/>
      <c r="K3288" s="410" t="s">
        <v>58</v>
      </c>
      <c r="L3288" s="738"/>
      <c r="M3288" s="739"/>
      <c r="N3288" s="931"/>
      <c r="O3288" s="923"/>
      <c r="P3288" s="923"/>
      <c r="Q3288" s="641"/>
      <c r="R3288" s="537"/>
      <c r="S3288" s="537"/>
      <c r="T3288" s="537"/>
      <c r="U3288" s="537"/>
      <c r="V3288" s="537"/>
      <c r="W3288" s="531"/>
      <c r="X3288" s="141"/>
      <c r="Y3288" s="141"/>
      <c r="Z3288" s="552"/>
      <c r="AA3288" s="552"/>
      <c r="AB3288" s="531"/>
      <c r="AC3288" s="593"/>
      <c r="AD3288" s="923"/>
      <c r="AE3288" s="846"/>
      <c r="AF3288" s="931"/>
      <c r="AG3288" s="923"/>
      <c r="AH3288" s="923"/>
      <c r="AI3288" s="641"/>
      <c r="AJ3288" s="537"/>
      <c r="AK3288" s="537"/>
      <c r="AL3288" s="537"/>
      <c r="AM3288" s="537"/>
      <c r="AN3288" s="537"/>
      <c r="AO3288" s="531"/>
      <c r="AP3288" s="141"/>
      <c r="AQ3288" s="141"/>
      <c r="AR3288" s="552"/>
      <c r="AS3288" s="552"/>
      <c r="AT3288" s="531"/>
      <c r="AU3288" s="593"/>
      <c r="AV3288" s="923"/>
      <c r="AW3288" s="846"/>
      <c r="AX3288" s="115"/>
      <c r="AY3288" s="5"/>
      <c r="AZ3288" s="5"/>
      <c r="BA3288" s="335"/>
      <c r="BC3288" s="5"/>
      <c r="BD3288" s="5"/>
      <c r="BE3288" s="335"/>
      <c r="BG3288" s="826"/>
      <c r="BH3288" s="607"/>
    </row>
    <row r="3289" spans="1:66" ht="12.75" customHeight="1" x14ac:dyDescent="0.25">
      <c r="A3289" s="21"/>
      <c r="B3289" s="112"/>
      <c r="C3289" s="116"/>
      <c r="D3289" s="623"/>
      <c r="E3289" s="278"/>
      <c r="F3289" s="116"/>
      <c r="G3289" s="700"/>
      <c r="H3289" s="888"/>
      <c r="I3289" s="580"/>
      <c r="J3289" s="573"/>
      <c r="K3289" s="417"/>
      <c r="L3289" s="738"/>
      <c r="M3289" s="739"/>
      <c r="N3289" s="931"/>
      <c r="O3289" s="923"/>
      <c r="P3289" s="923"/>
      <c r="Q3289" s="641"/>
      <c r="R3289" s="537"/>
      <c r="S3289" s="537"/>
      <c r="T3289" s="537"/>
      <c r="U3289" s="537"/>
      <c r="V3289" s="537"/>
      <c r="W3289" s="531"/>
      <c r="X3289" s="141"/>
      <c r="Y3289" s="141"/>
      <c r="Z3289" s="552"/>
      <c r="AA3289" s="552"/>
      <c r="AB3289" s="531"/>
      <c r="AC3289" s="593"/>
      <c r="AD3289" s="923"/>
      <c r="AE3289" s="846"/>
      <c r="AF3289" s="931"/>
      <c r="AG3289" s="923"/>
      <c r="AH3289" s="923"/>
      <c r="AI3289" s="641"/>
      <c r="AJ3289" s="537"/>
      <c r="AK3289" s="537"/>
      <c r="AL3289" s="537"/>
      <c r="AM3289" s="537"/>
      <c r="AN3289" s="537"/>
      <c r="AO3289" s="531"/>
      <c r="AP3289" s="141"/>
      <c r="AQ3289" s="141"/>
      <c r="AR3289" s="552"/>
      <c r="AS3289" s="552"/>
      <c r="AT3289" s="531"/>
      <c r="AU3289" s="593"/>
      <c r="AV3289" s="923"/>
      <c r="AW3289" s="846"/>
      <c r="AX3289" s="115"/>
      <c r="AY3289" s="5"/>
      <c r="AZ3289" s="5"/>
      <c r="BA3289" s="335"/>
      <c r="BC3289" s="5"/>
      <c r="BD3289" s="5"/>
      <c r="BE3289" s="335"/>
      <c r="BG3289" s="826"/>
      <c r="BH3289" s="607"/>
    </row>
    <row r="3290" spans="1:66" ht="35.1" customHeight="1" x14ac:dyDescent="0.25">
      <c r="A3290" s="222" t="s">
        <v>6114</v>
      </c>
      <c r="B3290" s="112">
        <v>15</v>
      </c>
      <c r="C3290" s="116" t="s">
        <v>71</v>
      </c>
      <c r="D3290" s="620">
        <v>1000</v>
      </c>
      <c r="E3290" s="278"/>
      <c r="F3290" s="116">
        <v>5</v>
      </c>
      <c r="G3290" s="700">
        <v>1</v>
      </c>
      <c r="H3290" s="888" t="str">
        <f t="shared" si="4938"/>
        <v>057</v>
      </c>
      <c r="I3290" s="580" t="s">
        <v>3285</v>
      </c>
      <c r="J3290" s="573" t="s">
        <v>2324</v>
      </c>
      <c r="K3290" s="448" t="s">
        <v>187</v>
      </c>
      <c r="L3290" s="733">
        <v>1558</v>
      </c>
      <c r="M3290" s="734">
        <v>1558</v>
      </c>
      <c r="N3290" s="931"/>
      <c r="O3290" s="530">
        <f t="shared" ref="O3290:O3291" si="5013">IF(N3290&gt;L3290,"0 ",N3290-L3290)</f>
        <v>-1558</v>
      </c>
      <c r="P3290" s="530" t="str">
        <f t="shared" ref="P3290:P3291" si="5014">IF(N3290&lt;L3290,"0 ",N3290-L3290)</f>
        <v xml:space="preserve">0 </v>
      </c>
      <c r="Q3290" s="646"/>
      <c r="R3290" s="536"/>
      <c r="S3290" s="536"/>
      <c r="T3290" s="536"/>
      <c r="U3290" s="536"/>
      <c r="V3290" s="536"/>
      <c r="W3290" s="683" t="str">
        <f>IF(SUM(Q3290:V3290)=X3290,"OK",SUM(Q3290:V3290)-X3290)</f>
        <v>OK</v>
      </c>
      <c r="X3290" s="141"/>
      <c r="Y3290" s="141"/>
      <c r="Z3290" s="552"/>
      <c r="AA3290" s="552"/>
      <c r="AB3290" s="683" t="str">
        <f>IF(SUM(Z3290:AA3290)=AC3290,"OK",SUM(Z3290:AA3290)-AC3290)</f>
        <v>OK</v>
      </c>
      <c r="AC3290" s="593"/>
      <c r="AD3290" s="530">
        <f t="shared" ref="AD3290:AD3291" si="5015">X3290+Y3290+AC3290</f>
        <v>0</v>
      </c>
      <c r="AE3290" s="842">
        <f t="shared" ref="AE3290:AE3291" si="5016">N3290+AD3290</f>
        <v>0</v>
      </c>
      <c r="AF3290" s="931"/>
      <c r="AG3290" s="530">
        <f t="shared" ref="AG3290:AG3291" si="5017">IF(AF3290&gt;M3290,"0 ",AF3290-M3290)</f>
        <v>-1558</v>
      </c>
      <c r="AH3290" s="530" t="str">
        <f t="shared" ref="AH3290:AH3291" si="5018">IF(AF3290&lt;M3290,"0 ",AF3290-M3290)</f>
        <v xml:space="preserve">0 </v>
      </c>
      <c r="AI3290" s="641"/>
      <c r="AJ3290" s="537"/>
      <c r="AK3290" s="537"/>
      <c r="AL3290" s="537"/>
      <c r="AM3290" s="537"/>
      <c r="AN3290" s="537"/>
      <c r="AO3290" s="683" t="str">
        <f>IF(SUM(AI3290:AN3290)=AP3290,"OK",SUM(AI3290:AN3290)-AP3290)</f>
        <v>OK</v>
      </c>
      <c r="AP3290" s="141"/>
      <c r="AQ3290" s="141"/>
      <c r="AR3290" s="552"/>
      <c r="AS3290" s="552"/>
      <c r="AT3290" s="683" t="str">
        <f>IF(SUM(AR3290:AS3290)=AU3290,"OK",SUM(AR3290:AS3290)-AU3290)</f>
        <v>OK</v>
      </c>
      <c r="AU3290" s="593"/>
      <c r="AV3290" s="530">
        <f t="shared" ref="AV3290:AV3291" si="5019">AP3290+AQ3290+AU3290</f>
        <v>0</v>
      </c>
      <c r="AW3290" s="842">
        <f t="shared" ref="AW3290:AW3291" si="5020">AF3290+AV3290</f>
        <v>0</v>
      </c>
      <c r="AX3290" s="115">
        <f>L3290</f>
        <v>1558</v>
      </c>
      <c r="AY3290" s="5">
        <f>AE3290</f>
        <v>0</v>
      </c>
      <c r="AZ3290" s="7">
        <f>AY3290-AX3290</f>
        <v>-1558</v>
      </c>
      <c r="BA3290" s="335">
        <f>AZ3290/AX3290</f>
        <v>-1</v>
      </c>
      <c r="BB3290" s="23">
        <f>M3290</f>
        <v>1558</v>
      </c>
      <c r="BC3290" s="5">
        <f>AW3290</f>
        <v>0</v>
      </c>
      <c r="BD3290" s="7">
        <f>BC3290-BB3290</f>
        <v>-1558</v>
      </c>
      <c r="BE3290" s="335">
        <f>BD3290/BB3290</f>
        <v>-1</v>
      </c>
      <c r="BF3290" s="40"/>
      <c r="BG3290" s="826" t="str">
        <f>RIGHT(LEFT(I3290,3),2)&amp;"."&amp;RIGHT(LEFT(I3290,5),2)</f>
        <v>61.41</v>
      </c>
      <c r="BH3290" s="607" t="b">
        <f>COUNTIF('Codes SEC'!$B$2:$B$250,Ministres!BG3290)&gt;0</f>
        <v>1</v>
      </c>
    </row>
    <row r="3291" spans="1:66" s="4" customFormat="1" ht="35.1" customHeight="1" x14ac:dyDescent="0.25">
      <c r="A3291" s="222" t="s">
        <v>6114</v>
      </c>
      <c r="B3291" s="112">
        <v>15</v>
      </c>
      <c r="C3291" s="116" t="s">
        <v>71</v>
      </c>
      <c r="D3291" s="620">
        <v>1000</v>
      </c>
      <c r="E3291" s="278"/>
      <c r="F3291" s="116">
        <v>12</v>
      </c>
      <c r="G3291" s="700">
        <v>1</v>
      </c>
      <c r="H3291" s="888" t="str">
        <f t="shared" si="4938"/>
        <v>057</v>
      </c>
      <c r="I3291" s="580" t="s">
        <v>3285</v>
      </c>
      <c r="J3291" s="573" t="s">
        <v>2323</v>
      </c>
      <c r="K3291" s="424" t="s">
        <v>3200</v>
      </c>
      <c r="L3291" s="733">
        <v>0</v>
      </c>
      <c r="M3291" s="734">
        <v>0</v>
      </c>
      <c r="N3291" s="931"/>
      <c r="O3291" s="530">
        <f t="shared" si="5013"/>
        <v>0</v>
      </c>
      <c r="P3291" s="530">
        <f t="shared" si="5014"/>
        <v>0</v>
      </c>
      <c r="Q3291" s="646"/>
      <c r="R3291" s="536"/>
      <c r="S3291" s="536"/>
      <c r="T3291" s="536"/>
      <c r="U3291" s="536"/>
      <c r="V3291" s="536"/>
      <c r="W3291" s="683" t="str">
        <f t="shared" ref="W3291" si="5021">IF(SUM(Q3291:V3291)=X3291,"OK",SUM(Q3291:V3291)-X3291)</f>
        <v>OK</v>
      </c>
      <c r="X3291" s="141"/>
      <c r="Y3291" s="141"/>
      <c r="Z3291" s="552"/>
      <c r="AA3291" s="552"/>
      <c r="AB3291" s="683" t="str">
        <f t="shared" ref="AB3291" si="5022">IF(SUM(Z3291:AA3291)=AC3291,"OK",SUM(Z3291:AA3291)-AC3291)</f>
        <v>OK</v>
      </c>
      <c r="AC3291" s="593"/>
      <c r="AD3291" s="530">
        <f t="shared" si="5015"/>
        <v>0</v>
      </c>
      <c r="AE3291" s="842">
        <f t="shared" si="5016"/>
        <v>0</v>
      </c>
      <c r="AF3291" s="931"/>
      <c r="AG3291" s="530">
        <f t="shared" si="5017"/>
        <v>0</v>
      </c>
      <c r="AH3291" s="530">
        <f t="shared" si="5018"/>
        <v>0</v>
      </c>
      <c r="AI3291" s="641"/>
      <c r="AJ3291" s="537"/>
      <c r="AK3291" s="537"/>
      <c r="AL3291" s="537"/>
      <c r="AM3291" s="537"/>
      <c r="AN3291" s="537"/>
      <c r="AO3291" s="683" t="str">
        <f t="shared" ref="AO3291" si="5023">IF(SUM(AI3291:AN3291)=AP3291,"OK",SUM(AI3291:AN3291)-AP3291)</f>
        <v>OK</v>
      </c>
      <c r="AP3291" s="141"/>
      <c r="AQ3291" s="141"/>
      <c r="AR3291" s="552"/>
      <c r="AS3291" s="552"/>
      <c r="AT3291" s="683" t="str">
        <f t="shared" ref="AT3291" si="5024">IF(SUM(AR3291:AS3291)=AU3291,"OK",SUM(AR3291:AS3291)-AU3291)</f>
        <v>OK</v>
      </c>
      <c r="AU3291" s="593"/>
      <c r="AV3291" s="530">
        <f t="shared" si="5019"/>
        <v>0</v>
      </c>
      <c r="AW3291" s="842">
        <f t="shared" si="5020"/>
        <v>0</v>
      </c>
      <c r="AX3291" s="115">
        <f>L3291</f>
        <v>0</v>
      </c>
      <c r="AY3291" s="5">
        <f>AE3291</f>
        <v>0</v>
      </c>
      <c r="AZ3291" s="7">
        <f>AY3291-AX3291</f>
        <v>0</v>
      </c>
      <c r="BA3291" s="335" t="e">
        <f>AZ3291/AX3291</f>
        <v>#DIV/0!</v>
      </c>
      <c r="BB3291" s="23">
        <f>M3291</f>
        <v>0</v>
      </c>
      <c r="BC3291" s="5">
        <f>AW3291</f>
        <v>0</v>
      </c>
      <c r="BD3291" s="7">
        <f>BC3291-BB3291</f>
        <v>0</v>
      </c>
      <c r="BE3291" s="335" t="e">
        <f>BD3291/BB3291</f>
        <v>#DIV/0!</v>
      </c>
      <c r="BF3291" s="41"/>
      <c r="BG3291" s="826" t="str">
        <f>RIGHT(LEFT(I3291,3),2)&amp;"."&amp;RIGHT(LEFT(I3291,5),2)</f>
        <v>61.41</v>
      </c>
      <c r="BH3291" s="607" t="b">
        <f>COUNTIF('Codes SEC'!$B$2:$B$250,Ministres!BG3291)&gt;0</f>
        <v>1</v>
      </c>
      <c r="BI3291" s="41"/>
      <c r="BJ3291" s="41"/>
      <c r="BK3291" s="41"/>
      <c r="BL3291" s="41"/>
      <c r="BM3291" s="41"/>
      <c r="BN3291" s="41"/>
    </row>
    <row r="3292" spans="1:66" ht="12.75" customHeight="1" x14ac:dyDescent="0.25">
      <c r="A3292" s="227"/>
      <c r="B3292" s="209"/>
      <c r="C3292" s="253"/>
      <c r="D3292" s="625"/>
      <c r="E3292" s="280"/>
      <c r="F3292" s="253"/>
      <c r="G3292" s="701"/>
      <c r="H3292" s="892"/>
      <c r="I3292" s="581"/>
      <c r="J3292" s="574"/>
      <c r="K3292" s="514" t="s">
        <v>59</v>
      </c>
      <c r="L3292" s="315">
        <f t="shared" ref="L3292:V3292" si="5025">L3291+L3290</f>
        <v>1558</v>
      </c>
      <c r="M3292" s="741">
        <f t="shared" si="5025"/>
        <v>1558</v>
      </c>
      <c r="N3292" s="930">
        <f t="shared" ref="N3292:P3292" si="5026">N3291+N3290</f>
        <v>0</v>
      </c>
      <c r="O3292" s="790">
        <f t="shared" si="5026"/>
        <v>-1558</v>
      </c>
      <c r="P3292" s="790">
        <f t="shared" si="5026"/>
        <v>0</v>
      </c>
      <c r="Q3292" s="787">
        <f t="shared" si="5025"/>
        <v>0</v>
      </c>
      <c r="R3292" s="648">
        <f t="shared" si="5025"/>
        <v>0</v>
      </c>
      <c r="S3292" s="648">
        <f t="shared" si="5025"/>
        <v>0</v>
      </c>
      <c r="T3292" s="648">
        <f t="shared" si="5025"/>
        <v>0</v>
      </c>
      <c r="U3292" s="648">
        <f t="shared" si="5025"/>
        <v>0</v>
      </c>
      <c r="V3292" s="648">
        <f t="shared" si="5025"/>
        <v>0</v>
      </c>
      <c r="W3292" s="790"/>
      <c r="X3292" s="649">
        <f>X3291+X3290</f>
        <v>0</v>
      </c>
      <c r="Y3292" s="649">
        <f>Y3291+Y3290</f>
        <v>0</v>
      </c>
      <c r="Z3292" s="648">
        <f>Z3291+Z3290</f>
        <v>0</v>
      </c>
      <c r="AA3292" s="648">
        <f>AA3291+AA3290</f>
        <v>0</v>
      </c>
      <c r="AB3292" s="790"/>
      <c r="AC3292" s="649">
        <f t="shared" ref="AC3292:AN3292" si="5027">AC3291+AC3290</f>
        <v>0</v>
      </c>
      <c r="AD3292" s="790">
        <f>AD3291+AD3290</f>
        <v>0</v>
      </c>
      <c r="AE3292" s="843">
        <f>AE3291+AE3290</f>
        <v>0</v>
      </c>
      <c r="AF3292" s="930">
        <f t="shared" ref="AF3292:AH3292" si="5028">AF3291+AF3290</f>
        <v>0</v>
      </c>
      <c r="AG3292" s="790">
        <f t="shared" si="5028"/>
        <v>-1558</v>
      </c>
      <c r="AH3292" s="790">
        <f t="shared" si="5028"/>
        <v>0</v>
      </c>
      <c r="AI3292" s="787">
        <f t="shared" si="5027"/>
        <v>0</v>
      </c>
      <c r="AJ3292" s="648">
        <f t="shared" si="5027"/>
        <v>0</v>
      </c>
      <c r="AK3292" s="648">
        <f t="shared" si="5027"/>
        <v>0</v>
      </c>
      <c r="AL3292" s="648">
        <f t="shared" si="5027"/>
        <v>0</v>
      </c>
      <c r="AM3292" s="648">
        <f t="shared" si="5027"/>
        <v>0</v>
      </c>
      <c r="AN3292" s="648">
        <f t="shared" si="5027"/>
        <v>0</v>
      </c>
      <c r="AO3292" s="790"/>
      <c r="AP3292" s="649">
        <f>AP3291+AP3290</f>
        <v>0</v>
      </c>
      <c r="AQ3292" s="649">
        <f>AQ3291+AQ3290</f>
        <v>0</v>
      </c>
      <c r="AR3292" s="648">
        <f>AR3291+AR3290</f>
        <v>0</v>
      </c>
      <c r="AS3292" s="648">
        <f>AS3291+AS3290</f>
        <v>0</v>
      </c>
      <c r="AT3292" s="790"/>
      <c r="AU3292" s="649">
        <f t="shared" ref="AU3292:BE3292" si="5029">AU3291+AU3290</f>
        <v>0</v>
      </c>
      <c r="AV3292" s="790">
        <f t="shared" ref="AV3292" si="5030">AV3291+AV3290</f>
        <v>0</v>
      </c>
      <c r="AW3292" s="843">
        <f t="shared" si="5029"/>
        <v>0</v>
      </c>
      <c r="AX3292" s="336">
        <f t="shared" si="5029"/>
        <v>1558</v>
      </c>
      <c r="AY3292" s="337">
        <f t="shared" si="5029"/>
        <v>0</v>
      </c>
      <c r="AZ3292" s="338">
        <f t="shared" si="5029"/>
        <v>-1558</v>
      </c>
      <c r="BA3292" s="339" t="e">
        <f t="shared" si="5029"/>
        <v>#DIV/0!</v>
      </c>
      <c r="BB3292" s="322">
        <f t="shared" si="5029"/>
        <v>1558</v>
      </c>
      <c r="BC3292" s="337">
        <f t="shared" si="5029"/>
        <v>0</v>
      </c>
      <c r="BD3292" s="338">
        <f t="shared" si="5029"/>
        <v>-1558</v>
      </c>
      <c r="BE3292" s="339" t="e">
        <f t="shared" si="5029"/>
        <v>#DIV/0!</v>
      </c>
      <c r="BG3292" s="826"/>
      <c r="BH3292" s="607"/>
    </row>
    <row r="3293" spans="1:66" ht="12.75" customHeight="1" x14ac:dyDescent="0.25">
      <c r="A3293" s="226"/>
      <c r="B3293" s="207"/>
      <c r="C3293" s="254"/>
      <c r="D3293" s="300"/>
      <c r="E3293" s="276"/>
      <c r="F3293" s="300"/>
      <c r="G3293" s="696"/>
      <c r="H3293" s="887"/>
      <c r="I3293" s="444"/>
      <c r="J3293" s="393"/>
      <c r="K3293" s="404" t="s">
        <v>3664</v>
      </c>
      <c r="L3293" s="729">
        <f t="shared" ref="L3293:V3293" si="5031">L3292+L3286</f>
        <v>25267</v>
      </c>
      <c r="M3293" s="730">
        <f t="shared" si="5031"/>
        <v>25069</v>
      </c>
      <c r="N3293" s="844">
        <f t="shared" ref="N3293:P3293" si="5032">N3292+N3286</f>
        <v>0</v>
      </c>
      <c r="O3293" s="665">
        <f t="shared" si="5032"/>
        <v>-25267</v>
      </c>
      <c r="P3293" s="665">
        <f t="shared" si="5032"/>
        <v>0</v>
      </c>
      <c r="Q3293" s="638">
        <f t="shared" si="5031"/>
        <v>0</v>
      </c>
      <c r="R3293" s="130">
        <f t="shared" si="5031"/>
        <v>0</v>
      </c>
      <c r="S3293" s="130">
        <f t="shared" si="5031"/>
        <v>0</v>
      </c>
      <c r="T3293" s="130">
        <f t="shared" si="5031"/>
        <v>0</v>
      </c>
      <c r="U3293" s="130">
        <f t="shared" si="5031"/>
        <v>0</v>
      </c>
      <c r="V3293" s="130">
        <f t="shared" si="5031"/>
        <v>0</v>
      </c>
      <c r="W3293" s="665"/>
      <c r="X3293" s="130">
        <f>X3292+X3286</f>
        <v>0</v>
      </c>
      <c r="Y3293" s="130">
        <f>Y3292+Y3286</f>
        <v>0</v>
      </c>
      <c r="Z3293" s="130">
        <f>Z3292+Z3286</f>
        <v>0</v>
      </c>
      <c r="AA3293" s="130">
        <f>AA3292+AA3286</f>
        <v>0</v>
      </c>
      <c r="AB3293" s="665"/>
      <c r="AC3293" s="130">
        <f t="shared" ref="AC3293:AN3293" si="5033">AC3292+AC3286</f>
        <v>0</v>
      </c>
      <c r="AD3293" s="665">
        <f>AD3292+AD3286</f>
        <v>0</v>
      </c>
      <c r="AE3293" s="845">
        <f>AE3292+AE3286</f>
        <v>0</v>
      </c>
      <c r="AF3293" s="844">
        <f t="shared" ref="AF3293:AH3293" si="5034">AF3292+AF3286</f>
        <v>0</v>
      </c>
      <c r="AG3293" s="665">
        <f t="shared" si="5034"/>
        <v>-25069</v>
      </c>
      <c r="AH3293" s="665">
        <f t="shared" si="5034"/>
        <v>0</v>
      </c>
      <c r="AI3293" s="638">
        <f t="shared" si="5033"/>
        <v>0</v>
      </c>
      <c r="AJ3293" s="130">
        <f t="shared" si="5033"/>
        <v>0</v>
      </c>
      <c r="AK3293" s="130">
        <f t="shared" si="5033"/>
        <v>0</v>
      </c>
      <c r="AL3293" s="130">
        <f t="shared" si="5033"/>
        <v>0</v>
      </c>
      <c r="AM3293" s="130">
        <f t="shared" si="5033"/>
        <v>0</v>
      </c>
      <c r="AN3293" s="130">
        <f t="shared" si="5033"/>
        <v>0</v>
      </c>
      <c r="AO3293" s="665"/>
      <c r="AP3293" s="130">
        <f>AP3292+AP3286</f>
        <v>0</v>
      </c>
      <c r="AQ3293" s="130">
        <f>AQ3292+AQ3286</f>
        <v>0</v>
      </c>
      <c r="AR3293" s="130">
        <f>AR3292+AR3286</f>
        <v>0</v>
      </c>
      <c r="AS3293" s="130">
        <f>AS3292+AS3286</f>
        <v>0</v>
      </c>
      <c r="AT3293" s="665"/>
      <c r="AU3293" s="130">
        <f t="shared" ref="AU3293:BE3293" si="5035">AU3292+AU3286</f>
        <v>0</v>
      </c>
      <c r="AV3293" s="665">
        <f t="shared" ref="AV3293" si="5036">AV3292+AV3286</f>
        <v>0</v>
      </c>
      <c r="AW3293" s="845">
        <f t="shared" si="5035"/>
        <v>0</v>
      </c>
      <c r="AX3293" s="314">
        <f t="shared" si="5035"/>
        <v>25267</v>
      </c>
      <c r="AY3293" s="131">
        <f t="shared" si="5035"/>
        <v>0</v>
      </c>
      <c r="AZ3293" s="132">
        <f t="shared" si="5035"/>
        <v>-25267</v>
      </c>
      <c r="BA3293" s="340" t="e">
        <f t="shared" si="5035"/>
        <v>#DIV/0!</v>
      </c>
      <c r="BB3293" s="310">
        <f t="shared" si="5035"/>
        <v>25069</v>
      </c>
      <c r="BC3293" s="131">
        <f t="shared" si="5035"/>
        <v>0</v>
      </c>
      <c r="BD3293" s="132">
        <f t="shared" si="5035"/>
        <v>-25069</v>
      </c>
      <c r="BE3293" s="340" t="e">
        <f t="shared" si="5035"/>
        <v>#DIV/0!</v>
      </c>
      <c r="BG3293" s="826"/>
      <c r="BH3293" s="607"/>
    </row>
    <row r="3294" spans="1:66" s="4" customFormat="1" ht="12.75" customHeight="1" x14ac:dyDescent="0.25">
      <c r="A3294" s="222"/>
      <c r="B3294" s="30"/>
      <c r="C3294" s="116"/>
      <c r="D3294" s="620"/>
      <c r="E3294" s="32"/>
      <c r="F3294" s="117"/>
      <c r="G3294" s="690"/>
      <c r="H3294" s="878"/>
      <c r="I3294" s="397"/>
      <c r="J3294" s="380"/>
      <c r="K3294" s="405" t="s">
        <v>208</v>
      </c>
      <c r="L3294" s="731">
        <v>0</v>
      </c>
      <c r="M3294" s="732">
        <v>0</v>
      </c>
      <c r="N3294" s="929">
        <v>0</v>
      </c>
      <c r="O3294" s="530">
        <v>0</v>
      </c>
      <c r="P3294" s="530">
        <v>0</v>
      </c>
      <c r="Q3294" s="641">
        <v>0</v>
      </c>
      <c r="R3294" s="537">
        <v>0</v>
      </c>
      <c r="S3294" s="537">
        <v>0</v>
      </c>
      <c r="T3294" s="537">
        <v>0</v>
      </c>
      <c r="U3294" s="537">
        <v>0</v>
      </c>
      <c r="V3294" s="537">
        <v>0</v>
      </c>
      <c r="W3294" s="530"/>
      <c r="X3294" s="142">
        <v>0</v>
      </c>
      <c r="Y3294" s="142">
        <v>0</v>
      </c>
      <c r="Z3294" s="537">
        <v>0</v>
      </c>
      <c r="AA3294" s="537">
        <v>0</v>
      </c>
      <c r="AB3294" s="530"/>
      <c r="AC3294" s="142">
        <v>0</v>
      </c>
      <c r="AD3294" s="530">
        <v>0</v>
      </c>
      <c r="AE3294" s="842">
        <v>0</v>
      </c>
      <c r="AF3294" s="929">
        <v>0</v>
      </c>
      <c r="AG3294" s="530">
        <v>0</v>
      </c>
      <c r="AH3294" s="530">
        <v>0</v>
      </c>
      <c r="AI3294" s="641">
        <v>0</v>
      </c>
      <c r="AJ3294" s="537">
        <v>0</v>
      </c>
      <c r="AK3294" s="537">
        <v>0</v>
      </c>
      <c r="AL3294" s="537">
        <v>0</v>
      </c>
      <c r="AM3294" s="537">
        <v>0</v>
      </c>
      <c r="AN3294" s="537">
        <v>0</v>
      </c>
      <c r="AO3294" s="530"/>
      <c r="AP3294" s="142">
        <v>0</v>
      </c>
      <c r="AQ3294" s="142">
        <v>0</v>
      </c>
      <c r="AR3294" s="537">
        <v>0</v>
      </c>
      <c r="AS3294" s="537">
        <v>0</v>
      </c>
      <c r="AT3294" s="530"/>
      <c r="AU3294" s="142">
        <v>0</v>
      </c>
      <c r="AV3294" s="530">
        <v>0</v>
      </c>
      <c r="AW3294" s="842">
        <v>0</v>
      </c>
      <c r="AX3294" s="115">
        <v>0</v>
      </c>
      <c r="AY3294" s="5">
        <v>0</v>
      </c>
      <c r="AZ3294" s="5">
        <v>0</v>
      </c>
      <c r="BA3294" s="335">
        <v>0</v>
      </c>
      <c r="BB3294" s="23">
        <v>0</v>
      </c>
      <c r="BC3294" s="5">
        <v>0</v>
      </c>
      <c r="BD3294" s="5">
        <v>0</v>
      </c>
      <c r="BE3294" s="335">
        <v>0</v>
      </c>
      <c r="BF3294" s="41"/>
      <c r="BG3294" s="826"/>
      <c r="BH3294" s="607"/>
      <c r="BI3294" s="41"/>
      <c r="BJ3294" s="41"/>
      <c r="BK3294" s="41"/>
      <c r="BL3294" s="41"/>
      <c r="BM3294" s="41"/>
      <c r="BN3294" s="41"/>
    </row>
    <row r="3295" spans="1:66" s="27" customFormat="1" ht="12.75" customHeight="1" x14ac:dyDescent="0.25">
      <c r="A3295" s="21"/>
      <c r="B3295" s="112"/>
      <c r="C3295" s="116"/>
      <c r="D3295" s="623"/>
      <c r="E3295" s="278"/>
      <c r="F3295" s="116"/>
      <c r="G3295" s="700"/>
      <c r="H3295" s="888"/>
      <c r="I3295" s="580"/>
      <c r="J3295" s="573"/>
      <c r="K3295" s="405" t="s">
        <v>96</v>
      </c>
      <c r="L3295" s="738">
        <v>0</v>
      </c>
      <c r="M3295" s="739">
        <v>0</v>
      </c>
      <c r="N3295" s="929">
        <v>0</v>
      </c>
      <c r="O3295" s="530">
        <v>0</v>
      </c>
      <c r="P3295" s="530">
        <v>0</v>
      </c>
      <c r="Q3295" s="641">
        <v>0</v>
      </c>
      <c r="R3295" s="537">
        <v>0</v>
      </c>
      <c r="S3295" s="537">
        <v>0</v>
      </c>
      <c r="T3295" s="537">
        <v>0</v>
      </c>
      <c r="U3295" s="537">
        <v>0</v>
      </c>
      <c r="V3295" s="537">
        <v>0</v>
      </c>
      <c r="W3295" s="530"/>
      <c r="X3295" s="142">
        <v>0</v>
      </c>
      <c r="Y3295" s="142">
        <v>0</v>
      </c>
      <c r="Z3295" s="537">
        <v>0</v>
      </c>
      <c r="AA3295" s="537">
        <v>0</v>
      </c>
      <c r="AB3295" s="530"/>
      <c r="AC3295" s="142">
        <v>0</v>
      </c>
      <c r="AD3295" s="530">
        <v>0</v>
      </c>
      <c r="AE3295" s="842">
        <v>0</v>
      </c>
      <c r="AF3295" s="929">
        <v>0</v>
      </c>
      <c r="AG3295" s="530">
        <v>0</v>
      </c>
      <c r="AH3295" s="530">
        <v>0</v>
      </c>
      <c r="AI3295" s="641">
        <v>0</v>
      </c>
      <c r="AJ3295" s="537">
        <v>0</v>
      </c>
      <c r="AK3295" s="537">
        <v>0</v>
      </c>
      <c r="AL3295" s="537">
        <v>0</v>
      </c>
      <c r="AM3295" s="537">
        <v>0</v>
      </c>
      <c r="AN3295" s="537">
        <v>0</v>
      </c>
      <c r="AO3295" s="530"/>
      <c r="AP3295" s="142">
        <v>0</v>
      </c>
      <c r="AQ3295" s="142">
        <v>0</v>
      </c>
      <c r="AR3295" s="537">
        <v>0</v>
      </c>
      <c r="AS3295" s="537">
        <v>0</v>
      </c>
      <c r="AT3295" s="530"/>
      <c r="AU3295" s="142">
        <v>0</v>
      </c>
      <c r="AV3295" s="530">
        <v>0</v>
      </c>
      <c r="AW3295" s="842">
        <v>0</v>
      </c>
      <c r="AX3295" s="115">
        <v>0</v>
      </c>
      <c r="AY3295" s="5">
        <v>0</v>
      </c>
      <c r="AZ3295" s="5">
        <v>0</v>
      </c>
      <c r="BA3295" s="335">
        <v>0</v>
      </c>
      <c r="BB3295" s="23">
        <v>0</v>
      </c>
      <c r="BC3295" s="5">
        <v>0</v>
      </c>
      <c r="BD3295" s="5">
        <v>0</v>
      </c>
      <c r="BE3295" s="335">
        <v>0</v>
      </c>
      <c r="BF3295" s="41"/>
      <c r="BG3295" s="826"/>
      <c r="BH3295" s="607"/>
      <c r="BI3295" s="40"/>
      <c r="BJ3295" s="40"/>
      <c r="BK3295" s="40"/>
      <c r="BL3295" s="40"/>
      <c r="BM3295" s="40"/>
      <c r="BN3295" s="40"/>
    </row>
    <row r="3296" spans="1:66" ht="12.75" customHeight="1" x14ac:dyDescent="0.25">
      <c r="A3296" s="21"/>
      <c r="B3296" s="112"/>
      <c r="C3296" s="116"/>
      <c r="D3296" s="623"/>
      <c r="E3296" s="278"/>
      <c r="F3296" s="116"/>
      <c r="G3296" s="700"/>
      <c r="H3296" s="888"/>
      <c r="I3296" s="580"/>
      <c r="J3296" s="573"/>
      <c r="K3296" s="405" t="s">
        <v>209</v>
      </c>
      <c r="L3296" s="738">
        <v>0</v>
      </c>
      <c r="M3296" s="739">
        <v>0</v>
      </c>
      <c r="N3296" s="929">
        <v>0</v>
      </c>
      <c r="O3296" s="530">
        <v>0</v>
      </c>
      <c r="P3296" s="530">
        <v>0</v>
      </c>
      <c r="Q3296" s="641">
        <v>0</v>
      </c>
      <c r="R3296" s="537">
        <v>0</v>
      </c>
      <c r="S3296" s="537">
        <v>0</v>
      </c>
      <c r="T3296" s="537">
        <v>0</v>
      </c>
      <c r="U3296" s="537">
        <v>0</v>
      </c>
      <c r="V3296" s="537">
        <v>0</v>
      </c>
      <c r="W3296" s="530"/>
      <c r="X3296" s="142">
        <v>0</v>
      </c>
      <c r="Y3296" s="142">
        <v>0</v>
      </c>
      <c r="Z3296" s="537">
        <v>0</v>
      </c>
      <c r="AA3296" s="537">
        <v>0</v>
      </c>
      <c r="AB3296" s="530"/>
      <c r="AC3296" s="142">
        <v>0</v>
      </c>
      <c r="AD3296" s="530">
        <v>0</v>
      </c>
      <c r="AE3296" s="842">
        <v>0</v>
      </c>
      <c r="AF3296" s="929">
        <v>0</v>
      </c>
      <c r="AG3296" s="530">
        <v>0</v>
      </c>
      <c r="AH3296" s="530">
        <v>0</v>
      </c>
      <c r="AI3296" s="641">
        <v>0</v>
      </c>
      <c r="AJ3296" s="537">
        <v>0</v>
      </c>
      <c r="AK3296" s="537">
        <v>0</v>
      </c>
      <c r="AL3296" s="537">
        <v>0</v>
      </c>
      <c r="AM3296" s="537">
        <v>0</v>
      </c>
      <c r="AN3296" s="537">
        <v>0</v>
      </c>
      <c r="AO3296" s="530"/>
      <c r="AP3296" s="142">
        <v>0</v>
      </c>
      <c r="AQ3296" s="142">
        <v>0</v>
      </c>
      <c r="AR3296" s="537">
        <v>0</v>
      </c>
      <c r="AS3296" s="537">
        <v>0</v>
      </c>
      <c r="AT3296" s="530"/>
      <c r="AU3296" s="142">
        <v>0</v>
      </c>
      <c r="AV3296" s="530">
        <v>0</v>
      </c>
      <c r="AW3296" s="842">
        <v>0</v>
      </c>
      <c r="AX3296" s="115">
        <v>0</v>
      </c>
      <c r="AY3296" s="5">
        <v>0</v>
      </c>
      <c r="AZ3296" s="5">
        <v>0</v>
      </c>
      <c r="BA3296" s="335">
        <v>0</v>
      </c>
      <c r="BB3296" s="23">
        <v>0</v>
      </c>
      <c r="BC3296" s="5">
        <v>0</v>
      </c>
      <c r="BD3296" s="5">
        <v>0</v>
      </c>
      <c r="BE3296" s="335">
        <v>0</v>
      </c>
      <c r="BG3296" s="826"/>
      <c r="BH3296" s="607"/>
    </row>
    <row r="3297" spans="1:61" ht="12.75" customHeight="1" x14ac:dyDescent="0.25">
      <c r="A3297" s="21"/>
      <c r="B3297" s="112"/>
      <c r="C3297" s="116"/>
      <c r="D3297" s="623"/>
      <c r="E3297" s="278"/>
      <c r="F3297" s="116"/>
      <c r="G3297" s="700"/>
      <c r="H3297" s="888"/>
      <c r="I3297" s="580"/>
      <c r="J3297" s="573"/>
      <c r="K3297" s="405" t="s">
        <v>210</v>
      </c>
      <c r="L3297" s="738">
        <v>0</v>
      </c>
      <c r="M3297" s="739">
        <v>0</v>
      </c>
      <c r="N3297" s="929">
        <v>0</v>
      </c>
      <c r="O3297" s="530">
        <v>0</v>
      </c>
      <c r="P3297" s="530">
        <v>0</v>
      </c>
      <c r="Q3297" s="641">
        <v>0</v>
      </c>
      <c r="R3297" s="537">
        <v>0</v>
      </c>
      <c r="S3297" s="537">
        <v>0</v>
      </c>
      <c r="T3297" s="537">
        <v>0</v>
      </c>
      <c r="U3297" s="537">
        <v>0</v>
      </c>
      <c r="V3297" s="537">
        <v>0</v>
      </c>
      <c r="W3297" s="530"/>
      <c r="X3297" s="142">
        <v>0</v>
      </c>
      <c r="Y3297" s="142">
        <v>0</v>
      </c>
      <c r="Z3297" s="537">
        <v>0</v>
      </c>
      <c r="AA3297" s="537">
        <v>0</v>
      </c>
      <c r="AB3297" s="530"/>
      <c r="AC3297" s="142">
        <v>0</v>
      </c>
      <c r="AD3297" s="530">
        <v>0</v>
      </c>
      <c r="AE3297" s="842">
        <v>0</v>
      </c>
      <c r="AF3297" s="929">
        <v>0</v>
      </c>
      <c r="AG3297" s="530">
        <v>0</v>
      </c>
      <c r="AH3297" s="530">
        <v>0</v>
      </c>
      <c r="AI3297" s="641">
        <v>0</v>
      </c>
      <c r="AJ3297" s="537">
        <v>0</v>
      </c>
      <c r="AK3297" s="537">
        <v>0</v>
      </c>
      <c r="AL3297" s="537">
        <v>0</v>
      </c>
      <c r="AM3297" s="537">
        <v>0</v>
      </c>
      <c r="AN3297" s="537">
        <v>0</v>
      </c>
      <c r="AO3297" s="530"/>
      <c r="AP3297" s="142">
        <v>0</v>
      </c>
      <c r="AQ3297" s="142">
        <v>0</v>
      </c>
      <c r="AR3297" s="537">
        <v>0</v>
      </c>
      <c r="AS3297" s="537">
        <v>0</v>
      </c>
      <c r="AT3297" s="530"/>
      <c r="AU3297" s="142">
        <v>0</v>
      </c>
      <c r="AV3297" s="530">
        <v>0</v>
      </c>
      <c r="AW3297" s="842">
        <v>0</v>
      </c>
      <c r="AX3297" s="115">
        <v>0</v>
      </c>
      <c r="AY3297" s="5">
        <v>0</v>
      </c>
      <c r="AZ3297" s="5">
        <v>0</v>
      </c>
      <c r="BA3297" s="335">
        <v>0</v>
      </c>
      <c r="BB3297" s="23">
        <v>0</v>
      </c>
      <c r="BC3297" s="5">
        <v>0</v>
      </c>
      <c r="BD3297" s="5">
        <v>0</v>
      </c>
      <c r="BE3297" s="335">
        <v>0</v>
      </c>
      <c r="BG3297" s="826"/>
      <c r="BH3297" s="607"/>
    </row>
    <row r="3298" spans="1:61" ht="12.75" customHeight="1" x14ac:dyDescent="0.25">
      <c r="A3298" s="21"/>
      <c r="B3298" s="112"/>
      <c r="C3298" s="116"/>
      <c r="D3298" s="623"/>
      <c r="E3298" s="278"/>
      <c r="F3298" s="116"/>
      <c r="G3298" s="700"/>
      <c r="H3298" s="888"/>
      <c r="I3298" s="580"/>
      <c r="J3298" s="573"/>
      <c r="K3298" s="406" t="s">
        <v>53</v>
      </c>
      <c r="L3298" s="738">
        <v>0</v>
      </c>
      <c r="M3298" s="739">
        <v>0</v>
      </c>
      <c r="N3298" s="929">
        <v>0</v>
      </c>
      <c r="O3298" s="530">
        <v>0</v>
      </c>
      <c r="P3298" s="530">
        <v>0</v>
      </c>
      <c r="Q3298" s="641">
        <v>0</v>
      </c>
      <c r="R3298" s="537">
        <v>0</v>
      </c>
      <c r="S3298" s="537">
        <v>0</v>
      </c>
      <c r="T3298" s="537">
        <v>0</v>
      </c>
      <c r="U3298" s="537">
        <v>0</v>
      </c>
      <c r="V3298" s="537">
        <v>0</v>
      </c>
      <c r="W3298" s="530"/>
      <c r="X3298" s="142">
        <v>0</v>
      </c>
      <c r="Y3298" s="142">
        <v>0</v>
      </c>
      <c r="Z3298" s="537">
        <v>0</v>
      </c>
      <c r="AA3298" s="537">
        <v>0</v>
      </c>
      <c r="AB3298" s="530"/>
      <c r="AC3298" s="142">
        <v>0</v>
      </c>
      <c r="AD3298" s="530">
        <v>0</v>
      </c>
      <c r="AE3298" s="842">
        <v>0</v>
      </c>
      <c r="AF3298" s="929">
        <v>0</v>
      </c>
      <c r="AG3298" s="530">
        <v>0</v>
      </c>
      <c r="AH3298" s="530">
        <v>0</v>
      </c>
      <c r="AI3298" s="641">
        <v>0</v>
      </c>
      <c r="AJ3298" s="537">
        <v>0</v>
      </c>
      <c r="AK3298" s="537">
        <v>0</v>
      </c>
      <c r="AL3298" s="537">
        <v>0</v>
      </c>
      <c r="AM3298" s="537">
        <v>0</v>
      </c>
      <c r="AN3298" s="537">
        <v>0</v>
      </c>
      <c r="AO3298" s="530"/>
      <c r="AP3298" s="142">
        <v>0</v>
      </c>
      <c r="AQ3298" s="142">
        <v>0</v>
      </c>
      <c r="AR3298" s="537">
        <v>0</v>
      </c>
      <c r="AS3298" s="537">
        <v>0</v>
      </c>
      <c r="AT3298" s="530"/>
      <c r="AU3298" s="142">
        <v>0</v>
      </c>
      <c r="AV3298" s="530">
        <v>0</v>
      </c>
      <c r="AW3298" s="842">
        <v>0</v>
      </c>
      <c r="AX3298" s="115">
        <v>0</v>
      </c>
      <c r="AY3298" s="5">
        <v>0</v>
      </c>
      <c r="AZ3298" s="5">
        <v>0</v>
      </c>
      <c r="BA3298" s="335">
        <v>0</v>
      </c>
      <c r="BB3298" s="23">
        <v>0</v>
      </c>
      <c r="BC3298" s="5">
        <v>0</v>
      </c>
      <c r="BD3298" s="5">
        <v>0</v>
      </c>
      <c r="BE3298" s="335">
        <v>0</v>
      </c>
      <c r="BG3298" s="826"/>
      <c r="BH3298" s="607"/>
    </row>
    <row r="3299" spans="1:61" ht="12.75" customHeight="1" x14ac:dyDescent="0.25">
      <c r="A3299" s="21"/>
      <c r="B3299" s="112"/>
      <c r="C3299" s="116"/>
      <c r="D3299" s="623"/>
      <c r="E3299" s="278"/>
      <c r="F3299" s="116"/>
      <c r="G3299" s="700"/>
      <c r="H3299" s="888"/>
      <c r="I3299" s="580"/>
      <c r="J3299" s="573"/>
      <c r="K3299" s="406"/>
      <c r="L3299" s="738"/>
      <c r="M3299" s="739"/>
      <c r="N3299" s="929"/>
      <c r="O3299" s="530"/>
      <c r="P3299" s="530"/>
      <c r="Q3299" s="641"/>
      <c r="R3299" s="537"/>
      <c r="S3299" s="537"/>
      <c r="T3299" s="537"/>
      <c r="U3299" s="537"/>
      <c r="V3299" s="537"/>
      <c r="W3299" s="531"/>
      <c r="X3299" s="140"/>
      <c r="Y3299" s="140"/>
      <c r="Z3299" s="551"/>
      <c r="AA3299" s="551"/>
      <c r="AB3299" s="531"/>
      <c r="AC3299" s="142"/>
      <c r="AD3299" s="530"/>
      <c r="AE3299" s="842"/>
      <c r="AF3299" s="929"/>
      <c r="AG3299" s="530"/>
      <c r="AH3299" s="530"/>
      <c r="AI3299" s="641"/>
      <c r="AJ3299" s="537"/>
      <c r="AK3299" s="537"/>
      <c r="AL3299" s="537"/>
      <c r="AM3299" s="537"/>
      <c r="AN3299" s="537"/>
      <c r="AO3299" s="531"/>
      <c r="AP3299" s="140"/>
      <c r="AQ3299" s="140"/>
      <c r="AR3299" s="551"/>
      <c r="AS3299" s="551"/>
      <c r="AT3299" s="531"/>
      <c r="AU3299" s="142"/>
      <c r="AV3299" s="530"/>
      <c r="AW3299" s="842"/>
      <c r="AX3299" s="115"/>
      <c r="AY3299" s="5"/>
      <c r="AZ3299" s="5"/>
      <c r="BA3299" s="335"/>
      <c r="BC3299" s="5"/>
      <c r="BD3299" s="5"/>
      <c r="BE3299" s="335"/>
      <c r="BG3299" s="826"/>
      <c r="BH3299" s="607"/>
    </row>
    <row r="3300" spans="1:61" ht="12.75" customHeight="1" x14ac:dyDescent="0.25">
      <c r="A3300" s="21"/>
      <c r="B3300" s="112"/>
      <c r="C3300" s="116"/>
      <c r="D3300" s="623"/>
      <c r="E3300" s="278"/>
      <c r="F3300" s="116"/>
      <c r="G3300" s="700"/>
      <c r="H3300" s="888"/>
      <c r="I3300" s="580"/>
      <c r="J3300" s="573"/>
      <c r="K3300" s="448"/>
      <c r="L3300" s="738"/>
      <c r="M3300" s="739"/>
      <c r="N3300" s="931"/>
      <c r="O3300" s="923"/>
      <c r="P3300" s="923"/>
      <c r="Q3300" s="641"/>
      <c r="R3300" s="537"/>
      <c r="S3300" s="537"/>
      <c r="T3300" s="537"/>
      <c r="U3300" s="537"/>
      <c r="V3300" s="537"/>
      <c r="W3300" s="531"/>
      <c r="X3300" s="141"/>
      <c r="Y3300" s="141"/>
      <c r="Z3300" s="552"/>
      <c r="AA3300" s="552"/>
      <c r="AB3300" s="531"/>
      <c r="AC3300" s="593"/>
      <c r="AD3300" s="923"/>
      <c r="AE3300" s="846"/>
      <c r="AF3300" s="931"/>
      <c r="AG3300" s="923"/>
      <c r="AH3300" s="923"/>
      <c r="AI3300" s="641"/>
      <c r="AJ3300" s="537"/>
      <c r="AK3300" s="537"/>
      <c r="AL3300" s="537"/>
      <c r="AM3300" s="537"/>
      <c r="AN3300" s="537"/>
      <c r="AO3300" s="531"/>
      <c r="AP3300" s="141"/>
      <c r="AQ3300" s="141"/>
      <c r="AR3300" s="552"/>
      <c r="AS3300" s="552"/>
      <c r="AT3300" s="531"/>
      <c r="AU3300" s="593"/>
      <c r="AV3300" s="923"/>
      <c r="AW3300" s="846"/>
      <c r="AX3300" s="115"/>
      <c r="AY3300" s="5"/>
      <c r="AZ3300" s="5"/>
      <c r="BA3300" s="335"/>
      <c r="BC3300" s="5"/>
      <c r="BD3300" s="5"/>
      <c r="BE3300" s="335"/>
      <c r="BG3300" s="826"/>
      <c r="BH3300" s="607"/>
    </row>
    <row r="3301" spans="1:61" ht="12.75" customHeight="1" x14ac:dyDescent="0.25">
      <c r="A3301" s="21"/>
      <c r="B3301" s="112"/>
      <c r="C3301" s="116"/>
      <c r="D3301" s="623"/>
      <c r="E3301" s="278"/>
      <c r="F3301" s="116"/>
      <c r="G3301" s="700"/>
      <c r="H3301" s="888"/>
      <c r="I3301" s="580"/>
      <c r="J3301" s="573"/>
      <c r="K3301" s="400" t="s">
        <v>6571</v>
      </c>
      <c r="L3301" s="738"/>
      <c r="M3301" s="739"/>
      <c r="N3301" s="932"/>
      <c r="O3301" s="125"/>
      <c r="P3301" s="125"/>
      <c r="Q3301" s="642"/>
      <c r="R3301" s="538"/>
      <c r="S3301" s="538"/>
      <c r="T3301" s="538"/>
      <c r="U3301" s="538"/>
      <c r="V3301" s="538"/>
      <c r="W3301" s="532"/>
      <c r="X3301" s="143"/>
      <c r="Y3301" s="143"/>
      <c r="Z3301" s="553"/>
      <c r="AA3301" s="553"/>
      <c r="AB3301" s="532"/>
      <c r="AC3301" s="594"/>
      <c r="AD3301" s="125"/>
      <c r="AE3301" s="848"/>
      <c r="AF3301" s="932"/>
      <c r="AG3301" s="125"/>
      <c r="AH3301" s="125"/>
      <c r="AI3301" s="642"/>
      <c r="AJ3301" s="538"/>
      <c r="AK3301" s="538"/>
      <c r="AL3301" s="538"/>
      <c r="AM3301" s="538"/>
      <c r="AN3301" s="538"/>
      <c r="AO3301" s="532"/>
      <c r="AP3301" s="143"/>
      <c r="AQ3301" s="143"/>
      <c r="AR3301" s="553"/>
      <c r="AS3301" s="553"/>
      <c r="AT3301" s="532"/>
      <c r="AU3301" s="594"/>
      <c r="AV3301" s="125"/>
      <c r="AW3301" s="848"/>
      <c r="AX3301" s="124"/>
      <c r="AY3301" s="6"/>
      <c r="AZ3301" s="6"/>
      <c r="BA3301" s="341"/>
      <c r="BB3301" s="311"/>
      <c r="BC3301" s="6"/>
      <c r="BD3301" s="6"/>
      <c r="BE3301" s="341"/>
      <c r="BG3301" s="826"/>
      <c r="BH3301" s="607"/>
    </row>
    <row r="3302" spans="1:61" x14ac:dyDescent="0.25">
      <c r="A3302" s="21"/>
      <c r="B3302" s="112"/>
      <c r="C3302" s="116"/>
      <c r="D3302" s="623"/>
      <c r="E3302" s="278"/>
      <c r="F3302" s="116"/>
      <c r="G3302" s="700"/>
      <c r="H3302" s="888"/>
      <c r="I3302" s="580"/>
      <c r="J3302" s="573"/>
      <c r="K3302" s="400" t="s">
        <v>70</v>
      </c>
      <c r="L3302" s="738"/>
      <c r="M3302" s="739"/>
      <c r="N3302" s="932"/>
      <c r="O3302" s="125"/>
      <c r="P3302" s="125"/>
      <c r="Q3302" s="642"/>
      <c r="R3302" s="538"/>
      <c r="S3302" s="538"/>
      <c r="T3302" s="538"/>
      <c r="U3302" s="538"/>
      <c r="V3302" s="538"/>
      <c r="W3302" s="532"/>
      <c r="X3302" s="143"/>
      <c r="Y3302" s="143"/>
      <c r="Z3302" s="553"/>
      <c r="AA3302" s="553"/>
      <c r="AB3302" s="532"/>
      <c r="AC3302" s="594"/>
      <c r="AD3302" s="125"/>
      <c r="AE3302" s="848"/>
      <c r="AF3302" s="932"/>
      <c r="AG3302" s="125"/>
      <c r="AH3302" s="125"/>
      <c r="AI3302" s="642"/>
      <c r="AJ3302" s="538"/>
      <c r="AK3302" s="538"/>
      <c r="AL3302" s="538"/>
      <c r="AM3302" s="538"/>
      <c r="AN3302" s="538"/>
      <c r="AO3302" s="532"/>
      <c r="AP3302" s="143"/>
      <c r="AQ3302" s="143"/>
      <c r="AR3302" s="553"/>
      <c r="AS3302" s="553"/>
      <c r="AT3302" s="532"/>
      <c r="AU3302" s="594"/>
      <c r="AV3302" s="125"/>
      <c r="AW3302" s="848"/>
      <c r="AX3302" s="124"/>
      <c r="AY3302" s="6"/>
      <c r="AZ3302" s="6"/>
      <c r="BA3302" s="341"/>
      <c r="BB3302" s="311"/>
      <c r="BC3302" s="6"/>
      <c r="BD3302" s="6"/>
      <c r="BE3302" s="341"/>
      <c r="BG3302" s="826"/>
      <c r="BH3302" s="607"/>
    </row>
    <row r="3303" spans="1:61" x14ac:dyDescent="0.25">
      <c r="A3303" s="21"/>
      <c r="B3303" s="112"/>
      <c r="C3303" s="116"/>
      <c r="D3303" s="623"/>
      <c r="E3303" s="278"/>
      <c r="F3303" s="116"/>
      <c r="G3303" s="700"/>
      <c r="H3303" s="888"/>
      <c r="I3303" s="580"/>
      <c r="J3303" s="573"/>
      <c r="K3303" s="400"/>
      <c r="L3303" s="738"/>
      <c r="M3303" s="739"/>
      <c r="N3303" s="932"/>
      <c r="O3303" s="125"/>
      <c r="P3303" s="125"/>
      <c r="Q3303" s="642"/>
      <c r="R3303" s="538"/>
      <c r="S3303" s="538"/>
      <c r="T3303" s="538"/>
      <c r="U3303" s="538"/>
      <c r="V3303" s="538"/>
      <c r="W3303" s="532"/>
      <c r="X3303" s="143"/>
      <c r="Y3303" s="143"/>
      <c r="Z3303" s="553"/>
      <c r="AA3303" s="553"/>
      <c r="AB3303" s="532"/>
      <c r="AC3303" s="594"/>
      <c r="AD3303" s="125"/>
      <c r="AE3303" s="848"/>
      <c r="AF3303" s="932"/>
      <c r="AG3303" s="125"/>
      <c r="AH3303" s="125"/>
      <c r="AI3303" s="642"/>
      <c r="AJ3303" s="538"/>
      <c r="AK3303" s="538"/>
      <c r="AL3303" s="538"/>
      <c r="AM3303" s="538"/>
      <c r="AN3303" s="538"/>
      <c r="AO3303" s="532"/>
      <c r="AP3303" s="143"/>
      <c r="AQ3303" s="143"/>
      <c r="AR3303" s="553"/>
      <c r="AS3303" s="553"/>
      <c r="AT3303" s="532"/>
      <c r="AU3303" s="594"/>
      <c r="AV3303" s="125"/>
      <c r="AW3303" s="848"/>
      <c r="AX3303" s="782"/>
      <c r="AY3303" s="6"/>
      <c r="AZ3303" s="6"/>
      <c r="BA3303" s="341"/>
      <c r="BB3303" s="311"/>
      <c r="BC3303" s="6"/>
      <c r="BD3303" s="6"/>
      <c r="BE3303" s="341"/>
      <c r="BG3303" s="826"/>
      <c r="BH3303" s="607"/>
    </row>
    <row r="3304" spans="1:61" ht="35.1" customHeight="1" x14ac:dyDescent="0.25">
      <c r="A3304" s="222" t="s">
        <v>6114</v>
      </c>
      <c r="B3304" s="112">
        <v>15</v>
      </c>
      <c r="C3304" s="116" t="s">
        <v>71</v>
      </c>
      <c r="D3304" s="620">
        <v>1000</v>
      </c>
      <c r="E3304" s="278"/>
      <c r="F3304" s="116">
        <v>12</v>
      </c>
      <c r="G3304" s="700">
        <v>1</v>
      </c>
      <c r="H3304" s="888" t="str">
        <f t="shared" si="4938"/>
        <v>062</v>
      </c>
      <c r="I3304" s="580" t="s">
        <v>3257</v>
      </c>
      <c r="J3304" s="573" t="s">
        <v>2417</v>
      </c>
      <c r="K3304" s="408" t="s">
        <v>4785</v>
      </c>
      <c r="L3304" s="733">
        <v>1199</v>
      </c>
      <c r="M3304" s="734">
        <v>1346</v>
      </c>
      <c r="N3304" s="931"/>
      <c r="O3304" s="530">
        <f t="shared" ref="O3304:O3316" si="5037">IF(N3304&gt;L3304,"0 ",N3304-L3304)</f>
        <v>-1199</v>
      </c>
      <c r="P3304" s="530" t="str">
        <f t="shared" ref="P3304:P3316" si="5038">IF(N3304&lt;L3304,"0 ",N3304-L3304)</f>
        <v xml:space="preserve">0 </v>
      </c>
      <c r="Q3304" s="646"/>
      <c r="R3304" s="536"/>
      <c r="S3304" s="536"/>
      <c r="T3304" s="536"/>
      <c r="U3304" s="536"/>
      <c r="V3304" s="536"/>
      <c r="W3304" s="683" t="str">
        <f t="shared" ref="W3304:W3316" si="5039">IF(SUM(Q3304:V3304)=X3304,"OK",SUM(Q3304:V3304)-X3304)</f>
        <v>OK</v>
      </c>
      <c r="X3304" s="141"/>
      <c r="Y3304" s="141"/>
      <c r="Z3304" s="552"/>
      <c r="AA3304" s="552"/>
      <c r="AB3304" s="683" t="str">
        <f t="shared" ref="AB3304:AB3316" si="5040">IF(SUM(Z3304:AA3304)=AC3304,"OK",SUM(Z3304:AA3304)-AC3304)</f>
        <v>OK</v>
      </c>
      <c r="AC3304" s="593"/>
      <c r="AD3304" s="530">
        <f t="shared" ref="AD3304:AD3316" si="5041">X3304+Y3304+AC3304</f>
        <v>0</v>
      </c>
      <c r="AE3304" s="842">
        <f t="shared" ref="AE3304:AE3316" si="5042">N3304+AD3304</f>
        <v>0</v>
      </c>
      <c r="AF3304" s="931"/>
      <c r="AG3304" s="530">
        <f t="shared" ref="AG3304:AG3316" si="5043">IF(AF3304&gt;M3304,"0 ",AF3304-M3304)</f>
        <v>-1346</v>
      </c>
      <c r="AH3304" s="530" t="str">
        <f t="shared" ref="AH3304:AH3316" si="5044">IF(AF3304&lt;M3304,"0 ",AF3304-M3304)</f>
        <v xml:space="preserve">0 </v>
      </c>
      <c r="AI3304" s="641"/>
      <c r="AJ3304" s="537"/>
      <c r="AK3304" s="537"/>
      <c r="AL3304" s="537"/>
      <c r="AM3304" s="537"/>
      <c r="AN3304" s="537"/>
      <c r="AO3304" s="683" t="str">
        <f t="shared" ref="AO3304:AO3316" si="5045">IF(SUM(AI3304:AN3304)=AP3304,"OK",SUM(AI3304:AN3304)-AP3304)</f>
        <v>OK</v>
      </c>
      <c r="AP3304" s="141"/>
      <c r="AQ3304" s="141"/>
      <c r="AR3304" s="552"/>
      <c r="AS3304" s="552"/>
      <c r="AT3304" s="683" t="str">
        <f t="shared" ref="AT3304:AT3316" si="5046">IF(SUM(AR3304:AS3304)=AU3304,"OK",SUM(AR3304:AS3304)-AU3304)</f>
        <v>OK</v>
      </c>
      <c r="AU3304" s="593"/>
      <c r="AV3304" s="530">
        <f t="shared" ref="AV3304:AV3316" si="5047">AP3304+AQ3304+AU3304</f>
        <v>0</v>
      </c>
      <c r="AW3304" s="842">
        <f t="shared" ref="AW3304:AW3316" si="5048">AF3304+AV3304</f>
        <v>0</v>
      </c>
      <c r="AX3304" s="115">
        <f t="shared" ref="AX3304:AX3316" si="5049">L3304</f>
        <v>1199</v>
      </c>
      <c r="AY3304" s="5">
        <f t="shared" ref="AY3304:AY3316" si="5050">AE3304</f>
        <v>0</v>
      </c>
      <c r="AZ3304" s="7">
        <f t="shared" ref="AZ3304:AZ3308" si="5051">AY3304-AX3304</f>
        <v>-1199</v>
      </c>
      <c r="BA3304" s="335">
        <f t="shared" ref="BA3304:BA3308" si="5052">AZ3304/AX3304</f>
        <v>-1</v>
      </c>
      <c r="BB3304" s="23">
        <f t="shared" ref="BB3304:BB3316" si="5053">M3304</f>
        <v>1346</v>
      </c>
      <c r="BC3304" s="5">
        <f t="shared" ref="BC3304:BC3308" si="5054">AW3304</f>
        <v>0</v>
      </c>
      <c r="BD3304" s="7">
        <f t="shared" ref="BD3304:BD3308" si="5055">BC3304-BB3304</f>
        <v>-1346</v>
      </c>
      <c r="BE3304" s="335">
        <f t="shared" ref="BE3304:BE3308" si="5056">BD3304/BB3304</f>
        <v>-1</v>
      </c>
      <c r="BF3304" s="40"/>
      <c r="BG3304" s="826" t="str">
        <f t="shared" ref="BG3304:BG3316" si="5057">RIGHT(LEFT(I3304,3),2)&amp;"."&amp;RIGHT(LEFT(I3304,5),2)</f>
        <v>12.11</v>
      </c>
      <c r="BH3304" s="607" t="b">
        <f>COUNTIF('Codes SEC'!$B$2:$B$250,Ministres!BG3304)&gt;0</f>
        <v>1</v>
      </c>
    </row>
    <row r="3305" spans="1:61" ht="35.1" customHeight="1" x14ac:dyDescent="0.25">
      <c r="A3305" s="222" t="s">
        <v>6114</v>
      </c>
      <c r="B3305" s="112">
        <v>15</v>
      </c>
      <c r="C3305" s="116" t="s">
        <v>71</v>
      </c>
      <c r="D3305" s="620">
        <v>1000</v>
      </c>
      <c r="E3305" s="278"/>
      <c r="F3305" s="116">
        <v>12</v>
      </c>
      <c r="G3305" s="700">
        <v>1</v>
      </c>
      <c r="H3305" s="888" t="str">
        <f t="shared" si="4938"/>
        <v>062</v>
      </c>
      <c r="I3305" s="580" t="s">
        <v>3257</v>
      </c>
      <c r="J3305" s="573" t="s">
        <v>2418</v>
      </c>
      <c r="K3305" s="419" t="s">
        <v>4786</v>
      </c>
      <c r="L3305" s="733">
        <v>100</v>
      </c>
      <c r="M3305" s="734">
        <v>100</v>
      </c>
      <c r="N3305" s="931"/>
      <c r="O3305" s="530">
        <f t="shared" si="5037"/>
        <v>-100</v>
      </c>
      <c r="P3305" s="530" t="str">
        <f t="shared" si="5038"/>
        <v xml:space="preserve">0 </v>
      </c>
      <c r="Q3305" s="646"/>
      <c r="R3305" s="536"/>
      <c r="S3305" s="536"/>
      <c r="T3305" s="536"/>
      <c r="U3305" s="536"/>
      <c r="V3305" s="536"/>
      <c r="W3305" s="683" t="str">
        <f t="shared" si="5039"/>
        <v>OK</v>
      </c>
      <c r="X3305" s="141"/>
      <c r="Y3305" s="141"/>
      <c r="Z3305" s="552"/>
      <c r="AA3305" s="552"/>
      <c r="AB3305" s="683" t="str">
        <f t="shared" si="5040"/>
        <v>OK</v>
      </c>
      <c r="AC3305" s="593"/>
      <c r="AD3305" s="530">
        <f t="shared" si="5041"/>
        <v>0</v>
      </c>
      <c r="AE3305" s="842">
        <f t="shared" si="5042"/>
        <v>0</v>
      </c>
      <c r="AF3305" s="931"/>
      <c r="AG3305" s="530">
        <f t="shared" si="5043"/>
        <v>-100</v>
      </c>
      <c r="AH3305" s="530" t="str">
        <f t="shared" si="5044"/>
        <v xml:space="preserve">0 </v>
      </c>
      <c r="AI3305" s="641"/>
      <c r="AJ3305" s="537"/>
      <c r="AK3305" s="537"/>
      <c r="AL3305" s="537"/>
      <c r="AM3305" s="537"/>
      <c r="AN3305" s="537"/>
      <c r="AO3305" s="683" t="str">
        <f t="shared" si="5045"/>
        <v>OK</v>
      </c>
      <c r="AP3305" s="141"/>
      <c r="AQ3305" s="141"/>
      <c r="AR3305" s="552"/>
      <c r="AS3305" s="552"/>
      <c r="AT3305" s="683" t="str">
        <f t="shared" si="5046"/>
        <v>OK</v>
      </c>
      <c r="AU3305" s="593"/>
      <c r="AV3305" s="530">
        <f t="shared" si="5047"/>
        <v>0</v>
      </c>
      <c r="AW3305" s="842">
        <f t="shared" si="5048"/>
        <v>0</v>
      </c>
      <c r="AX3305" s="115">
        <f t="shared" si="5049"/>
        <v>100</v>
      </c>
      <c r="AY3305" s="5">
        <f t="shared" si="5050"/>
        <v>0</v>
      </c>
      <c r="AZ3305" s="7">
        <f t="shared" si="5051"/>
        <v>-100</v>
      </c>
      <c r="BA3305" s="335">
        <f t="shared" si="5052"/>
        <v>-1</v>
      </c>
      <c r="BB3305" s="23">
        <f t="shared" si="5053"/>
        <v>100</v>
      </c>
      <c r="BC3305" s="5">
        <f t="shared" si="5054"/>
        <v>0</v>
      </c>
      <c r="BD3305" s="7">
        <f t="shared" si="5055"/>
        <v>-100</v>
      </c>
      <c r="BE3305" s="335">
        <f t="shared" si="5056"/>
        <v>-1</v>
      </c>
      <c r="BG3305" s="826" t="str">
        <f t="shared" si="5057"/>
        <v>12.11</v>
      </c>
      <c r="BH3305" s="607" t="b">
        <f>COUNTIF('Codes SEC'!$B$2:$B$250,Ministres!BG3305)&gt;0</f>
        <v>1</v>
      </c>
    </row>
    <row r="3306" spans="1:61" ht="35.1" customHeight="1" x14ac:dyDescent="0.25">
      <c r="A3306" s="222" t="s">
        <v>6114</v>
      </c>
      <c r="B3306" s="112">
        <v>15</v>
      </c>
      <c r="C3306" s="120" t="s">
        <v>71</v>
      </c>
      <c r="D3306" s="620">
        <v>1000</v>
      </c>
      <c r="E3306" s="278"/>
      <c r="F3306" s="116">
        <v>12</v>
      </c>
      <c r="G3306" s="700"/>
      <c r="H3306" s="888" t="str">
        <f t="shared" si="4938"/>
        <v>062</v>
      </c>
      <c r="I3306" s="580">
        <v>81211000</v>
      </c>
      <c r="J3306" s="689" t="s">
        <v>6231</v>
      </c>
      <c r="K3306" s="411" t="s">
        <v>6232</v>
      </c>
      <c r="L3306" s="733">
        <v>0</v>
      </c>
      <c r="M3306" s="734">
        <v>0</v>
      </c>
      <c r="N3306" s="931"/>
      <c r="O3306" s="530">
        <f t="shared" si="5037"/>
        <v>0</v>
      </c>
      <c r="P3306" s="530">
        <f t="shared" si="5038"/>
        <v>0</v>
      </c>
      <c r="Q3306" s="646"/>
      <c r="R3306" s="536"/>
      <c r="S3306" s="536"/>
      <c r="T3306" s="536"/>
      <c r="U3306" s="536"/>
      <c r="V3306" s="536"/>
      <c r="W3306" s="683" t="str">
        <f>IF(SUM(Q3306:V3306)=X3306,"OK",SUM(Q3306:V3306)-X3306)</f>
        <v>OK</v>
      </c>
      <c r="X3306" s="141"/>
      <c r="Y3306" s="141"/>
      <c r="Z3306" s="552"/>
      <c r="AA3306" s="552"/>
      <c r="AB3306" s="683" t="str">
        <f>IF(SUM(Z3306:AA3306)=AC3306,"OK",SUM(Z3306:AA3306)-AC3306)</f>
        <v>OK</v>
      </c>
      <c r="AC3306" s="593"/>
      <c r="AD3306" s="530">
        <f t="shared" si="5041"/>
        <v>0</v>
      </c>
      <c r="AE3306" s="842">
        <f t="shared" si="5042"/>
        <v>0</v>
      </c>
      <c r="AF3306" s="931"/>
      <c r="AG3306" s="530">
        <f t="shared" si="5043"/>
        <v>0</v>
      </c>
      <c r="AH3306" s="530">
        <f t="shared" si="5044"/>
        <v>0</v>
      </c>
      <c r="AI3306" s="641"/>
      <c r="AJ3306" s="537"/>
      <c r="AK3306" s="537"/>
      <c r="AL3306" s="537"/>
      <c r="AM3306" s="537"/>
      <c r="AN3306" s="537"/>
      <c r="AO3306" s="683" t="str">
        <f>IF(SUM(AI3306:AN3306)=AP3306,"OK",SUM(AI3306:AN3306)-AP3306)</f>
        <v>OK</v>
      </c>
      <c r="AP3306" s="141"/>
      <c r="AQ3306" s="141"/>
      <c r="AR3306" s="552"/>
      <c r="AS3306" s="552"/>
      <c r="AT3306" s="683" t="str">
        <f>IF(SUM(AR3306:AS3306)=AU3306,"OK",SUM(AR3306:AS3306)-AU3306)</f>
        <v>OK</v>
      </c>
      <c r="AU3306" s="593"/>
      <c r="AV3306" s="530">
        <f t="shared" si="5047"/>
        <v>0</v>
      </c>
      <c r="AW3306" s="842">
        <f t="shared" si="5048"/>
        <v>0</v>
      </c>
      <c r="AX3306" s="115">
        <f t="shared" si="5049"/>
        <v>0</v>
      </c>
      <c r="AY3306" s="5">
        <f t="shared" si="5050"/>
        <v>0</v>
      </c>
      <c r="AZ3306" s="7">
        <f>AY3306-AX3306</f>
        <v>0</v>
      </c>
      <c r="BA3306" s="335" t="e">
        <f>AZ3306/AX3306</f>
        <v>#DIV/0!</v>
      </c>
      <c r="BB3306" s="23">
        <f t="shared" si="5053"/>
        <v>0</v>
      </c>
      <c r="BC3306" s="5">
        <f>AW3306</f>
        <v>0</v>
      </c>
      <c r="BD3306" s="7">
        <f>BC3306-BB3306</f>
        <v>0</v>
      </c>
      <c r="BE3306" s="335" t="e">
        <f>BD3306/BB3306</f>
        <v>#DIV/0!</v>
      </c>
      <c r="BG3306" s="826" t="str">
        <f t="shared" si="5057"/>
        <v>12.11</v>
      </c>
      <c r="BH3306" s="607" t="b">
        <f>COUNTIF('Codes SEC'!$B$2:$B$250,Ministres!BG3306)&gt;0</f>
        <v>1</v>
      </c>
    </row>
    <row r="3307" spans="1:61" ht="35.1" customHeight="1" x14ac:dyDescent="0.25">
      <c r="A3307" s="222" t="s">
        <v>6114</v>
      </c>
      <c r="B3307" s="112">
        <v>15</v>
      </c>
      <c r="C3307" s="116" t="s">
        <v>71</v>
      </c>
      <c r="D3307" s="620">
        <v>1000</v>
      </c>
      <c r="E3307" s="278"/>
      <c r="F3307" s="116">
        <v>5</v>
      </c>
      <c r="G3307" s="700"/>
      <c r="H3307" s="888" t="str">
        <f t="shared" si="4938"/>
        <v>062</v>
      </c>
      <c r="I3307" s="580">
        <v>81221000</v>
      </c>
      <c r="J3307" s="573" t="s">
        <v>5249</v>
      </c>
      <c r="K3307" s="411" t="s">
        <v>5628</v>
      </c>
      <c r="L3307" s="738">
        <v>373</v>
      </c>
      <c r="M3307" s="739">
        <v>373</v>
      </c>
      <c r="N3307" s="931"/>
      <c r="O3307" s="530">
        <f t="shared" si="5037"/>
        <v>-373</v>
      </c>
      <c r="P3307" s="530" t="str">
        <f t="shared" si="5038"/>
        <v xml:space="preserve">0 </v>
      </c>
      <c r="Q3307" s="646"/>
      <c r="R3307" s="536"/>
      <c r="S3307" s="536"/>
      <c r="T3307" s="536"/>
      <c r="U3307" s="536"/>
      <c r="V3307" s="536"/>
      <c r="W3307" s="683" t="str">
        <f t="shared" si="5039"/>
        <v>OK</v>
      </c>
      <c r="X3307" s="141"/>
      <c r="Y3307" s="141"/>
      <c r="Z3307" s="552"/>
      <c r="AA3307" s="552"/>
      <c r="AB3307" s="683" t="str">
        <f t="shared" si="5040"/>
        <v>OK</v>
      </c>
      <c r="AC3307" s="593"/>
      <c r="AD3307" s="530">
        <f t="shared" si="5041"/>
        <v>0</v>
      </c>
      <c r="AE3307" s="842">
        <f t="shared" si="5042"/>
        <v>0</v>
      </c>
      <c r="AF3307" s="931"/>
      <c r="AG3307" s="530">
        <f t="shared" si="5043"/>
        <v>-373</v>
      </c>
      <c r="AH3307" s="530" t="str">
        <f t="shared" si="5044"/>
        <v xml:space="preserve">0 </v>
      </c>
      <c r="AI3307" s="641"/>
      <c r="AJ3307" s="537"/>
      <c r="AK3307" s="537"/>
      <c r="AL3307" s="537"/>
      <c r="AM3307" s="537"/>
      <c r="AN3307" s="537"/>
      <c r="AO3307" s="683" t="str">
        <f t="shared" si="5045"/>
        <v>OK</v>
      </c>
      <c r="AP3307" s="141"/>
      <c r="AQ3307" s="141"/>
      <c r="AR3307" s="552"/>
      <c r="AS3307" s="552"/>
      <c r="AT3307" s="683" t="str">
        <f t="shared" si="5046"/>
        <v>OK</v>
      </c>
      <c r="AU3307" s="593"/>
      <c r="AV3307" s="530">
        <f t="shared" si="5047"/>
        <v>0</v>
      </c>
      <c r="AW3307" s="842">
        <f t="shared" si="5048"/>
        <v>0</v>
      </c>
      <c r="AX3307" s="115">
        <f t="shared" si="5049"/>
        <v>373</v>
      </c>
      <c r="AY3307" s="5">
        <f t="shared" si="5050"/>
        <v>0</v>
      </c>
      <c r="AZ3307" s="5">
        <f t="shared" si="5051"/>
        <v>-373</v>
      </c>
      <c r="BA3307" s="335">
        <f t="shared" si="5052"/>
        <v>-1</v>
      </c>
      <c r="BB3307" s="23">
        <f t="shared" si="5053"/>
        <v>373</v>
      </c>
      <c r="BC3307" s="5">
        <f t="shared" si="5054"/>
        <v>0</v>
      </c>
      <c r="BD3307" s="5">
        <f t="shared" si="5055"/>
        <v>-373</v>
      </c>
      <c r="BE3307" s="335">
        <f t="shared" si="5056"/>
        <v>-1</v>
      </c>
      <c r="BG3307" s="826" t="str">
        <f t="shared" si="5057"/>
        <v>12.21</v>
      </c>
      <c r="BH3307" s="607" t="b">
        <f>COUNTIF('Codes SEC'!$B$2:$B$250,Ministres!BG3307)&gt;0</f>
        <v>1</v>
      </c>
      <c r="BI3307"/>
    </row>
    <row r="3308" spans="1:61" ht="35.1" customHeight="1" x14ac:dyDescent="0.25">
      <c r="A3308" s="222" t="s">
        <v>6114</v>
      </c>
      <c r="B3308" s="112" t="s">
        <v>5019</v>
      </c>
      <c r="C3308" s="116" t="s">
        <v>71</v>
      </c>
      <c r="D3308" s="620">
        <v>1000</v>
      </c>
      <c r="E3308" s="278"/>
      <c r="F3308" s="116">
        <v>12</v>
      </c>
      <c r="G3308" s="700"/>
      <c r="H3308" s="888" t="str">
        <f t="shared" ref="H3308:H3370" si="5058">LEFT(J3308,3)</f>
        <v>062</v>
      </c>
      <c r="I3308" s="580">
        <v>81221000</v>
      </c>
      <c r="J3308" s="689" t="s">
        <v>5974</v>
      </c>
      <c r="K3308" s="411" t="s">
        <v>5975</v>
      </c>
      <c r="L3308" s="733">
        <v>0</v>
      </c>
      <c r="M3308" s="734">
        <v>0</v>
      </c>
      <c r="N3308" s="931"/>
      <c r="O3308" s="530">
        <f t="shared" si="5037"/>
        <v>0</v>
      </c>
      <c r="P3308" s="530">
        <f t="shared" si="5038"/>
        <v>0</v>
      </c>
      <c r="Q3308" s="646"/>
      <c r="R3308" s="536"/>
      <c r="S3308" s="536"/>
      <c r="T3308" s="536"/>
      <c r="U3308" s="536"/>
      <c r="V3308" s="536"/>
      <c r="W3308" s="683" t="str">
        <f t="shared" si="5039"/>
        <v>OK</v>
      </c>
      <c r="X3308" s="141"/>
      <c r="Y3308" s="141"/>
      <c r="Z3308" s="552"/>
      <c r="AA3308" s="552"/>
      <c r="AB3308" s="683" t="str">
        <f t="shared" si="5040"/>
        <v>OK</v>
      </c>
      <c r="AC3308" s="593"/>
      <c r="AD3308" s="530">
        <f t="shared" si="5041"/>
        <v>0</v>
      </c>
      <c r="AE3308" s="842">
        <f t="shared" si="5042"/>
        <v>0</v>
      </c>
      <c r="AF3308" s="931"/>
      <c r="AG3308" s="530">
        <f t="shared" si="5043"/>
        <v>0</v>
      </c>
      <c r="AH3308" s="530">
        <f t="shared" si="5044"/>
        <v>0</v>
      </c>
      <c r="AI3308" s="641"/>
      <c r="AJ3308" s="537"/>
      <c r="AK3308" s="537"/>
      <c r="AL3308" s="537"/>
      <c r="AM3308" s="537"/>
      <c r="AN3308" s="537"/>
      <c r="AO3308" s="683" t="str">
        <f t="shared" si="5045"/>
        <v>OK</v>
      </c>
      <c r="AP3308" s="141"/>
      <c r="AQ3308" s="141"/>
      <c r="AR3308" s="552"/>
      <c r="AS3308" s="552"/>
      <c r="AT3308" s="683" t="str">
        <f t="shared" si="5046"/>
        <v>OK</v>
      </c>
      <c r="AU3308" s="593"/>
      <c r="AV3308" s="530">
        <f t="shared" si="5047"/>
        <v>0</v>
      </c>
      <c r="AW3308" s="842">
        <f t="shared" si="5048"/>
        <v>0</v>
      </c>
      <c r="AX3308" s="115">
        <f t="shared" si="5049"/>
        <v>0</v>
      </c>
      <c r="AY3308" s="5">
        <f t="shared" si="5050"/>
        <v>0</v>
      </c>
      <c r="AZ3308" s="7">
        <f t="shared" si="5051"/>
        <v>0</v>
      </c>
      <c r="BA3308" s="335" t="e">
        <f t="shared" si="5052"/>
        <v>#DIV/0!</v>
      </c>
      <c r="BB3308" s="23">
        <f t="shared" si="5053"/>
        <v>0</v>
      </c>
      <c r="BC3308" s="5">
        <f t="shared" si="5054"/>
        <v>0</v>
      </c>
      <c r="BD3308" s="7">
        <f t="shared" si="5055"/>
        <v>0</v>
      </c>
      <c r="BE3308" s="335" t="e">
        <f t="shared" si="5056"/>
        <v>#DIV/0!</v>
      </c>
      <c r="BG3308" s="826" t="str">
        <f t="shared" si="5057"/>
        <v>12.21</v>
      </c>
      <c r="BH3308" s="607" t="b">
        <f>COUNTIF('Codes SEC'!$B$2:$B$250,Ministres!BG3308)&gt;0</f>
        <v>1</v>
      </c>
    </row>
    <row r="3309" spans="1:61" ht="35.1" customHeight="1" x14ac:dyDescent="0.25">
      <c r="A3309" s="222" t="s">
        <v>6114</v>
      </c>
      <c r="B3309" s="112">
        <v>15</v>
      </c>
      <c r="C3309" s="116" t="s">
        <v>71</v>
      </c>
      <c r="D3309" s="620">
        <v>1000</v>
      </c>
      <c r="E3309" s="278"/>
      <c r="F3309" s="116">
        <v>12</v>
      </c>
      <c r="G3309" s="700" t="s">
        <v>6273</v>
      </c>
      <c r="H3309" s="888" t="str">
        <f t="shared" si="5058"/>
        <v>062</v>
      </c>
      <c r="I3309" s="580" t="s">
        <v>3264</v>
      </c>
      <c r="J3309" s="573" t="s">
        <v>6274</v>
      </c>
      <c r="K3309" s="408" t="s">
        <v>6445</v>
      </c>
      <c r="L3309" s="733">
        <v>320</v>
      </c>
      <c r="M3309" s="734">
        <v>451</v>
      </c>
      <c r="N3309" s="931"/>
      <c r="O3309" s="530">
        <f t="shared" si="5037"/>
        <v>-320</v>
      </c>
      <c r="P3309" s="530" t="str">
        <f t="shared" si="5038"/>
        <v xml:space="preserve">0 </v>
      </c>
      <c r="Q3309" s="646"/>
      <c r="R3309" s="536"/>
      <c r="S3309" s="536"/>
      <c r="T3309" s="536"/>
      <c r="U3309" s="536"/>
      <c r="V3309" s="536"/>
      <c r="W3309" s="683" t="str">
        <f t="shared" si="5039"/>
        <v>OK</v>
      </c>
      <c r="X3309" s="141"/>
      <c r="Y3309" s="141"/>
      <c r="Z3309" s="552"/>
      <c r="AA3309" s="552"/>
      <c r="AB3309" s="683" t="str">
        <f t="shared" si="5040"/>
        <v>OK</v>
      </c>
      <c r="AC3309" s="593"/>
      <c r="AD3309" s="530">
        <f t="shared" si="5041"/>
        <v>0</v>
      </c>
      <c r="AE3309" s="842">
        <f t="shared" si="5042"/>
        <v>0</v>
      </c>
      <c r="AF3309" s="931"/>
      <c r="AG3309" s="530">
        <f t="shared" si="5043"/>
        <v>-451</v>
      </c>
      <c r="AH3309" s="530" t="str">
        <f t="shared" si="5044"/>
        <v xml:space="preserve">0 </v>
      </c>
      <c r="AI3309" s="641"/>
      <c r="AJ3309" s="537"/>
      <c r="AK3309" s="537"/>
      <c r="AL3309" s="537"/>
      <c r="AM3309" s="537"/>
      <c r="AN3309" s="537"/>
      <c r="AO3309" s="683" t="str">
        <f t="shared" si="5045"/>
        <v>OK</v>
      </c>
      <c r="AP3309" s="141"/>
      <c r="AQ3309" s="141"/>
      <c r="AR3309" s="552"/>
      <c r="AS3309" s="552"/>
      <c r="AT3309" s="683" t="str">
        <f t="shared" si="5046"/>
        <v>OK</v>
      </c>
      <c r="AU3309" s="593"/>
      <c r="AV3309" s="530">
        <f t="shared" si="5047"/>
        <v>0</v>
      </c>
      <c r="AW3309" s="842">
        <f t="shared" si="5048"/>
        <v>0</v>
      </c>
      <c r="AX3309" s="115">
        <f t="shared" si="5049"/>
        <v>320</v>
      </c>
      <c r="AY3309" s="5">
        <f t="shared" si="5050"/>
        <v>0</v>
      </c>
      <c r="AZ3309" s="7">
        <f t="shared" ref="AZ3309" si="5059">AY3309-AX3309</f>
        <v>-320</v>
      </c>
      <c r="BA3309" s="335">
        <f t="shared" ref="BA3309" si="5060">AZ3309/AX3309</f>
        <v>-1</v>
      </c>
      <c r="BB3309" s="23">
        <f t="shared" si="5053"/>
        <v>451</v>
      </c>
      <c r="BC3309" s="5">
        <f t="shared" ref="BC3309" si="5061">AW3309</f>
        <v>0</v>
      </c>
      <c r="BD3309" s="7">
        <f t="shared" ref="BD3309" si="5062">BC3309-BB3309</f>
        <v>-451</v>
      </c>
      <c r="BE3309" s="335">
        <f t="shared" ref="BE3309" si="5063">BD3309/BB3309</f>
        <v>-1</v>
      </c>
      <c r="BG3309" s="826" t="str">
        <f t="shared" si="5057"/>
        <v>33.00</v>
      </c>
      <c r="BH3309" s="607" t="b">
        <f>COUNTIF('Codes SEC'!$B$2:$B$250,Ministres!BG3309)&gt;0</f>
        <v>1</v>
      </c>
    </row>
    <row r="3310" spans="1:61" ht="35.1" customHeight="1" x14ac:dyDescent="0.25">
      <c r="A3310" s="222" t="s">
        <v>6114</v>
      </c>
      <c r="B3310" s="112">
        <v>15</v>
      </c>
      <c r="C3310" s="116" t="s">
        <v>71</v>
      </c>
      <c r="D3310" s="620">
        <v>1000</v>
      </c>
      <c r="E3310" s="278"/>
      <c r="F3310" s="116">
        <v>5</v>
      </c>
      <c r="G3310" s="700">
        <v>1</v>
      </c>
      <c r="H3310" s="888" t="str">
        <f t="shared" si="5058"/>
        <v>062</v>
      </c>
      <c r="I3310" s="580" t="s">
        <v>3323</v>
      </c>
      <c r="J3310" s="573" t="s">
        <v>2424</v>
      </c>
      <c r="K3310" s="408" t="s">
        <v>433</v>
      </c>
      <c r="L3310" s="733">
        <v>1334</v>
      </c>
      <c r="M3310" s="734">
        <v>1334</v>
      </c>
      <c r="N3310" s="931"/>
      <c r="O3310" s="530">
        <f t="shared" si="5037"/>
        <v>-1334</v>
      </c>
      <c r="P3310" s="530" t="str">
        <f t="shared" si="5038"/>
        <v xml:space="preserve">0 </v>
      </c>
      <c r="Q3310" s="646"/>
      <c r="R3310" s="536"/>
      <c r="S3310" s="536"/>
      <c r="T3310" s="536"/>
      <c r="U3310" s="536"/>
      <c r="V3310" s="536"/>
      <c r="W3310" s="683" t="str">
        <f t="shared" si="5039"/>
        <v>OK</v>
      </c>
      <c r="X3310" s="141"/>
      <c r="Y3310" s="141"/>
      <c r="Z3310" s="552"/>
      <c r="AA3310" s="552"/>
      <c r="AB3310" s="683" t="str">
        <f t="shared" si="5040"/>
        <v>OK</v>
      </c>
      <c r="AC3310" s="593"/>
      <c r="AD3310" s="530">
        <f t="shared" si="5041"/>
        <v>0</v>
      </c>
      <c r="AE3310" s="842">
        <f t="shared" si="5042"/>
        <v>0</v>
      </c>
      <c r="AF3310" s="931"/>
      <c r="AG3310" s="530">
        <f t="shared" si="5043"/>
        <v>-1334</v>
      </c>
      <c r="AH3310" s="530" t="str">
        <f t="shared" si="5044"/>
        <v xml:space="preserve">0 </v>
      </c>
      <c r="AI3310" s="641"/>
      <c r="AJ3310" s="537"/>
      <c r="AK3310" s="537"/>
      <c r="AL3310" s="537"/>
      <c r="AM3310" s="537"/>
      <c r="AN3310" s="537"/>
      <c r="AO3310" s="683" t="str">
        <f t="shared" si="5045"/>
        <v>OK</v>
      </c>
      <c r="AP3310" s="141"/>
      <c r="AQ3310" s="141"/>
      <c r="AR3310" s="552"/>
      <c r="AS3310" s="552"/>
      <c r="AT3310" s="683" t="str">
        <f t="shared" si="5046"/>
        <v>OK</v>
      </c>
      <c r="AU3310" s="593"/>
      <c r="AV3310" s="530">
        <f t="shared" si="5047"/>
        <v>0</v>
      </c>
      <c r="AW3310" s="842">
        <f t="shared" si="5048"/>
        <v>0</v>
      </c>
      <c r="AX3310" s="115">
        <f t="shared" si="5049"/>
        <v>1334</v>
      </c>
      <c r="AY3310" s="5">
        <f t="shared" si="5050"/>
        <v>0</v>
      </c>
      <c r="AZ3310" s="7">
        <f t="shared" ref="AZ3310:AZ3313" si="5064">AY3310-AX3310</f>
        <v>-1334</v>
      </c>
      <c r="BA3310" s="335">
        <f t="shared" ref="BA3310:BA3313" si="5065">AZ3310/AX3310</f>
        <v>-1</v>
      </c>
      <c r="BB3310" s="23">
        <f t="shared" si="5053"/>
        <v>1334</v>
      </c>
      <c r="BC3310" s="5">
        <f t="shared" ref="BC3310:BC3313" si="5066">AW3310</f>
        <v>0</v>
      </c>
      <c r="BD3310" s="7">
        <f t="shared" ref="BD3310:BD3313" si="5067">BC3310-BB3310</f>
        <v>-1334</v>
      </c>
      <c r="BE3310" s="335">
        <f t="shared" ref="BE3310:BE3313" si="5068">BD3310/BB3310</f>
        <v>-1</v>
      </c>
      <c r="BG3310" s="826" t="str">
        <f t="shared" si="5057"/>
        <v>41.30</v>
      </c>
      <c r="BH3310" s="607" t="b">
        <f>COUNTIF('Codes SEC'!$B$2:$B$250,Ministres!BG3310)&gt;0</f>
        <v>1</v>
      </c>
    </row>
    <row r="3311" spans="1:61" ht="35.1" customHeight="1" x14ac:dyDescent="0.25">
      <c r="A3311" s="222" t="s">
        <v>6114</v>
      </c>
      <c r="B3311" s="112">
        <v>15</v>
      </c>
      <c r="C3311" s="116" t="s">
        <v>71</v>
      </c>
      <c r="D3311" s="620">
        <v>1000</v>
      </c>
      <c r="E3311" s="278"/>
      <c r="F3311" s="116">
        <v>5</v>
      </c>
      <c r="G3311" s="700">
        <v>1</v>
      </c>
      <c r="H3311" s="888" t="str">
        <f t="shared" si="5058"/>
        <v>062</v>
      </c>
      <c r="I3311" s="580" t="s">
        <v>3260</v>
      </c>
      <c r="J3311" s="573" t="s">
        <v>2427</v>
      </c>
      <c r="K3311" s="422" t="s">
        <v>1804</v>
      </c>
      <c r="L3311" s="733">
        <v>225</v>
      </c>
      <c r="M3311" s="734">
        <v>225</v>
      </c>
      <c r="N3311" s="931"/>
      <c r="O3311" s="530">
        <f t="shared" si="5037"/>
        <v>-225</v>
      </c>
      <c r="P3311" s="530" t="str">
        <f t="shared" si="5038"/>
        <v xml:space="preserve">0 </v>
      </c>
      <c r="Q3311" s="646"/>
      <c r="R3311" s="536"/>
      <c r="S3311" s="536"/>
      <c r="T3311" s="536"/>
      <c r="U3311" s="536"/>
      <c r="V3311" s="536"/>
      <c r="W3311" s="683" t="str">
        <f t="shared" si="5039"/>
        <v>OK</v>
      </c>
      <c r="X3311" s="141"/>
      <c r="Y3311" s="141"/>
      <c r="Z3311" s="552"/>
      <c r="AA3311" s="552"/>
      <c r="AB3311" s="683" t="str">
        <f t="shared" si="5040"/>
        <v>OK</v>
      </c>
      <c r="AC3311" s="593"/>
      <c r="AD3311" s="530">
        <f t="shared" si="5041"/>
        <v>0</v>
      </c>
      <c r="AE3311" s="842">
        <f t="shared" si="5042"/>
        <v>0</v>
      </c>
      <c r="AF3311" s="931"/>
      <c r="AG3311" s="530">
        <f t="shared" si="5043"/>
        <v>-225</v>
      </c>
      <c r="AH3311" s="530" t="str">
        <f t="shared" si="5044"/>
        <v xml:space="preserve">0 </v>
      </c>
      <c r="AI3311" s="641"/>
      <c r="AJ3311" s="537"/>
      <c r="AK3311" s="537"/>
      <c r="AL3311" s="537"/>
      <c r="AM3311" s="537"/>
      <c r="AN3311" s="537"/>
      <c r="AO3311" s="683" t="str">
        <f t="shared" si="5045"/>
        <v>OK</v>
      </c>
      <c r="AP3311" s="141"/>
      <c r="AQ3311" s="141"/>
      <c r="AR3311" s="552"/>
      <c r="AS3311" s="552"/>
      <c r="AT3311" s="683" t="str">
        <f t="shared" si="5046"/>
        <v>OK</v>
      </c>
      <c r="AU3311" s="593"/>
      <c r="AV3311" s="530">
        <f t="shared" si="5047"/>
        <v>0</v>
      </c>
      <c r="AW3311" s="842">
        <f t="shared" si="5048"/>
        <v>0</v>
      </c>
      <c r="AX3311" s="115">
        <f t="shared" si="5049"/>
        <v>225</v>
      </c>
      <c r="AY3311" s="5">
        <f t="shared" si="5050"/>
        <v>0</v>
      </c>
      <c r="AZ3311" s="7">
        <f t="shared" si="5064"/>
        <v>-225</v>
      </c>
      <c r="BA3311" s="335">
        <f t="shared" si="5065"/>
        <v>-1</v>
      </c>
      <c r="BB3311" s="23">
        <f t="shared" si="5053"/>
        <v>225</v>
      </c>
      <c r="BC3311" s="5">
        <f t="shared" si="5066"/>
        <v>0</v>
      </c>
      <c r="BD3311" s="7">
        <f t="shared" si="5067"/>
        <v>-225</v>
      </c>
      <c r="BE3311" s="335">
        <f t="shared" si="5068"/>
        <v>-1</v>
      </c>
      <c r="BG3311" s="826" t="str">
        <f t="shared" si="5057"/>
        <v>41.40</v>
      </c>
      <c r="BH3311" s="607" t="b">
        <f>COUNTIF('Codes SEC'!$B$2:$B$250,Ministres!BG3311)&gt;0</f>
        <v>1</v>
      </c>
    </row>
    <row r="3312" spans="1:61" ht="35.1" customHeight="1" x14ac:dyDescent="0.25">
      <c r="A3312" s="222" t="s">
        <v>6114</v>
      </c>
      <c r="B3312" s="112">
        <v>15</v>
      </c>
      <c r="C3312" s="116" t="s">
        <v>71</v>
      </c>
      <c r="D3312" s="620">
        <v>1000</v>
      </c>
      <c r="E3312" s="278"/>
      <c r="F3312" s="116">
        <v>5</v>
      </c>
      <c r="G3312" s="700">
        <v>1</v>
      </c>
      <c r="H3312" s="888" t="str">
        <f t="shared" si="5058"/>
        <v>062</v>
      </c>
      <c r="I3312" s="580" t="s">
        <v>3260</v>
      </c>
      <c r="J3312" s="573" t="s">
        <v>2428</v>
      </c>
      <c r="K3312" s="448" t="s">
        <v>607</v>
      </c>
      <c r="L3312" s="733">
        <v>25876</v>
      </c>
      <c r="M3312" s="734">
        <v>25876</v>
      </c>
      <c r="N3312" s="931"/>
      <c r="O3312" s="530">
        <f t="shared" si="5037"/>
        <v>-25876</v>
      </c>
      <c r="P3312" s="530" t="str">
        <f t="shared" si="5038"/>
        <v xml:space="preserve">0 </v>
      </c>
      <c r="Q3312" s="646"/>
      <c r="R3312" s="536"/>
      <c r="S3312" s="536"/>
      <c r="T3312" s="536"/>
      <c r="U3312" s="536"/>
      <c r="V3312" s="536"/>
      <c r="W3312" s="683" t="str">
        <f t="shared" si="5039"/>
        <v>OK</v>
      </c>
      <c r="X3312" s="141"/>
      <c r="Y3312" s="141"/>
      <c r="Z3312" s="552"/>
      <c r="AA3312" s="552"/>
      <c r="AB3312" s="683" t="str">
        <f t="shared" si="5040"/>
        <v>OK</v>
      </c>
      <c r="AC3312" s="593"/>
      <c r="AD3312" s="530">
        <f t="shared" si="5041"/>
        <v>0</v>
      </c>
      <c r="AE3312" s="842">
        <f t="shared" si="5042"/>
        <v>0</v>
      </c>
      <c r="AF3312" s="931"/>
      <c r="AG3312" s="530">
        <f t="shared" si="5043"/>
        <v>-25876</v>
      </c>
      <c r="AH3312" s="530" t="str">
        <f t="shared" si="5044"/>
        <v xml:space="preserve">0 </v>
      </c>
      <c r="AI3312" s="641"/>
      <c r="AJ3312" s="537"/>
      <c r="AK3312" s="537"/>
      <c r="AL3312" s="537"/>
      <c r="AM3312" s="537"/>
      <c r="AN3312" s="537"/>
      <c r="AO3312" s="683" t="str">
        <f t="shared" si="5045"/>
        <v>OK</v>
      </c>
      <c r="AP3312" s="141"/>
      <c r="AQ3312" s="141"/>
      <c r="AR3312" s="552"/>
      <c r="AS3312" s="552"/>
      <c r="AT3312" s="683" t="str">
        <f t="shared" si="5046"/>
        <v>OK</v>
      </c>
      <c r="AU3312" s="593"/>
      <c r="AV3312" s="530">
        <f t="shared" si="5047"/>
        <v>0</v>
      </c>
      <c r="AW3312" s="842">
        <f t="shared" si="5048"/>
        <v>0</v>
      </c>
      <c r="AX3312" s="115">
        <f t="shared" si="5049"/>
        <v>25876</v>
      </c>
      <c r="AY3312" s="5">
        <f t="shared" si="5050"/>
        <v>0</v>
      </c>
      <c r="AZ3312" s="7">
        <f t="shared" si="5064"/>
        <v>-25876</v>
      </c>
      <c r="BA3312" s="335">
        <f t="shared" si="5065"/>
        <v>-1</v>
      </c>
      <c r="BB3312" s="23">
        <f t="shared" si="5053"/>
        <v>25876</v>
      </c>
      <c r="BC3312" s="5">
        <f t="shared" si="5066"/>
        <v>0</v>
      </c>
      <c r="BD3312" s="7">
        <f t="shared" si="5067"/>
        <v>-25876</v>
      </c>
      <c r="BE3312" s="335">
        <f t="shared" si="5068"/>
        <v>-1</v>
      </c>
      <c r="BG3312" s="826" t="str">
        <f t="shared" si="5057"/>
        <v>41.40</v>
      </c>
      <c r="BH3312" s="607" t="b">
        <f>COUNTIF('Codes SEC'!$B$2:$B$250,Ministres!BG3312)&gt;0</f>
        <v>1</v>
      </c>
    </row>
    <row r="3313" spans="1:60" ht="35.1" customHeight="1" x14ac:dyDescent="0.25">
      <c r="A3313" s="190" t="s">
        <v>6114</v>
      </c>
      <c r="B3313" s="583">
        <v>15</v>
      </c>
      <c r="C3313" s="120" t="s">
        <v>71</v>
      </c>
      <c r="D3313" s="622">
        <v>1000</v>
      </c>
      <c r="E3313" s="584"/>
      <c r="F3313" s="120">
        <v>5</v>
      </c>
      <c r="G3313" s="699">
        <v>1</v>
      </c>
      <c r="H3313" s="891" t="str">
        <f t="shared" si="5058"/>
        <v>062</v>
      </c>
      <c r="I3313" s="605" t="s">
        <v>3260</v>
      </c>
      <c r="J3313" s="573" t="s">
        <v>5073</v>
      </c>
      <c r="K3313" s="449" t="s">
        <v>5238</v>
      </c>
      <c r="L3313" s="733">
        <v>0</v>
      </c>
      <c r="M3313" s="734">
        <v>0</v>
      </c>
      <c r="N3313" s="931"/>
      <c r="O3313" s="530">
        <f t="shared" si="5037"/>
        <v>0</v>
      </c>
      <c r="P3313" s="530">
        <f t="shared" si="5038"/>
        <v>0</v>
      </c>
      <c r="Q3313" s="646"/>
      <c r="R3313" s="536"/>
      <c r="S3313" s="536"/>
      <c r="T3313" s="536"/>
      <c r="U3313" s="536"/>
      <c r="V3313" s="536"/>
      <c r="W3313" s="683" t="str">
        <f t="shared" si="5039"/>
        <v>OK</v>
      </c>
      <c r="X3313" s="141"/>
      <c r="Y3313" s="141"/>
      <c r="Z3313" s="552"/>
      <c r="AA3313" s="552"/>
      <c r="AB3313" s="683" t="str">
        <f t="shared" si="5040"/>
        <v>OK</v>
      </c>
      <c r="AC3313" s="593"/>
      <c r="AD3313" s="530">
        <f t="shared" si="5041"/>
        <v>0</v>
      </c>
      <c r="AE3313" s="842">
        <f t="shared" si="5042"/>
        <v>0</v>
      </c>
      <c r="AF3313" s="931"/>
      <c r="AG3313" s="530">
        <f t="shared" si="5043"/>
        <v>0</v>
      </c>
      <c r="AH3313" s="530">
        <f t="shared" si="5044"/>
        <v>0</v>
      </c>
      <c r="AI3313" s="641"/>
      <c r="AJ3313" s="537"/>
      <c r="AK3313" s="537"/>
      <c r="AL3313" s="537"/>
      <c r="AM3313" s="537"/>
      <c r="AN3313" s="537"/>
      <c r="AO3313" s="683" t="str">
        <f t="shared" si="5045"/>
        <v>OK</v>
      </c>
      <c r="AP3313" s="141"/>
      <c r="AQ3313" s="141"/>
      <c r="AR3313" s="552"/>
      <c r="AS3313" s="552"/>
      <c r="AT3313" s="683" t="str">
        <f t="shared" si="5046"/>
        <v>OK</v>
      </c>
      <c r="AU3313" s="593"/>
      <c r="AV3313" s="530">
        <f t="shared" si="5047"/>
        <v>0</v>
      </c>
      <c r="AW3313" s="842">
        <f t="shared" si="5048"/>
        <v>0</v>
      </c>
      <c r="AX3313" s="115">
        <f t="shared" si="5049"/>
        <v>0</v>
      </c>
      <c r="AY3313" s="5">
        <f t="shared" si="5050"/>
        <v>0</v>
      </c>
      <c r="AZ3313" s="7">
        <f t="shared" si="5064"/>
        <v>0</v>
      </c>
      <c r="BA3313" s="335" t="e">
        <f t="shared" si="5065"/>
        <v>#DIV/0!</v>
      </c>
      <c r="BB3313" s="23">
        <f t="shared" si="5053"/>
        <v>0</v>
      </c>
      <c r="BC3313" s="5">
        <f t="shared" si="5066"/>
        <v>0</v>
      </c>
      <c r="BD3313" s="7">
        <f t="shared" si="5067"/>
        <v>0</v>
      </c>
      <c r="BE3313" s="335" t="e">
        <f t="shared" si="5068"/>
        <v>#DIV/0!</v>
      </c>
      <c r="BG3313" s="826" t="str">
        <f t="shared" si="5057"/>
        <v>41.40</v>
      </c>
      <c r="BH3313" s="607" t="b">
        <f>COUNTIF('Codes SEC'!$B$2:$B$250,Ministres!BG3313)&gt;0</f>
        <v>1</v>
      </c>
    </row>
    <row r="3314" spans="1:60" ht="35.1" customHeight="1" x14ac:dyDescent="0.25">
      <c r="A3314" s="21" t="s">
        <v>6114</v>
      </c>
      <c r="B3314" s="112">
        <v>15</v>
      </c>
      <c r="C3314" s="116" t="s">
        <v>71</v>
      </c>
      <c r="D3314" s="620">
        <v>1000</v>
      </c>
      <c r="E3314" s="278"/>
      <c r="F3314" s="116">
        <v>12</v>
      </c>
      <c r="G3314" s="700">
        <v>1</v>
      </c>
      <c r="H3314" s="888" t="str">
        <f t="shared" si="5058"/>
        <v>062</v>
      </c>
      <c r="I3314" s="580">
        <v>84160000</v>
      </c>
      <c r="J3314" s="573" t="s">
        <v>2426</v>
      </c>
      <c r="K3314" s="408" t="s">
        <v>4787</v>
      </c>
      <c r="L3314" s="733">
        <v>2075</v>
      </c>
      <c r="M3314" s="734">
        <v>2115</v>
      </c>
      <c r="N3314" s="931"/>
      <c r="O3314" s="530">
        <f t="shared" si="5037"/>
        <v>-2075</v>
      </c>
      <c r="P3314" s="530" t="str">
        <f t="shared" si="5038"/>
        <v xml:space="preserve">0 </v>
      </c>
      <c r="Q3314" s="646"/>
      <c r="R3314" s="536"/>
      <c r="S3314" s="536"/>
      <c r="T3314" s="536"/>
      <c r="U3314" s="536"/>
      <c r="V3314" s="536"/>
      <c r="W3314" s="683" t="str">
        <f>IF(SUM(Q3314:V3314)=X3314,"OK",SUM(Q3314:V3314)-X3314)</f>
        <v>OK</v>
      </c>
      <c r="X3314" s="141"/>
      <c r="Y3314" s="141"/>
      <c r="Z3314" s="552"/>
      <c r="AA3314" s="552"/>
      <c r="AB3314" s="683" t="str">
        <f>IF(SUM(Z3314:AA3314)=AC3314,"OK",SUM(Z3314:AA3314)-AC3314)</f>
        <v>OK</v>
      </c>
      <c r="AC3314" s="593"/>
      <c r="AD3314" s="530">
        <f t="shared" si="5041"/>
        <v>0</v>
      </c>
      <c r="AE3314" s="842">
        <f t="shared" si="5042"/>
        <v>0</v>
      </c>
      <c r="AF3314" s="931"/>
      <c r="AG3314" s="530">
        <f t="shared" si="5043"/>
        <v>-2115</v>
      </c>
      <c r="AH3314" s="530" t="str">
        <f t="shared" si="5044"/>
        <v xml:space="preserve">0 </v>
      </c>
      <c r="AI3314" s="641"/>
      <c r="AJ3314" s="537"/>
      <c r="AK3314" s="537"/>
      <c r="AL3314" s="537"/>
      <c r="AM3314" s="537"/>
      <c r="AN3314" s="537"/>
      <c r="AO3314" s="683" t="str">
        <f>IF(SUM(AI3314:AN3314)=AP3314,"OK",SUM(AI3314:AN3314)-AP3314)</f>
        <v>OK</v>
      </c>
      <c r="AP3314" s="141"/>
      <c r="AQ3314" s="141"/>
      <c r="AR3314" s="552"/>
      <c r="AS3314" s="552"/>
      <c r="AT3314" s="683" t="str">
        <f>IF(SUM(AR3314:AS3314)=AU3314,"OK",SUM(AR3314:AS3314)-AU3314)</f>
        <v>OK</v>
      </c>
      <c r="AU3314" s="593"/>
      <c r="AV3314" s="530">
        <f t="shared" si="5047"/>
        <v>0</v>
      </c>
      <c r="AW3314" s="842">
        <f t="shared" si="5048"/>
        <v>0</v>
      </c>
      <c r="AX3314" s="115">
        <f t="shared" si="5049"/>
        <v>2075</v>
      </c>
      <c r="AY3314" s="5">
        <f t="shared" si="5050"/>
        <v>0</v>
      </c>
      <c r="AZ3314" s="7">
        <f>AY3314-AX3314</f>
        <v>-2075</v>
      </c>
      <c r="BA3314" s="335">
        <f>AZ3314/AX3314</f>
        <v>-1</v>
      </c>
      <c r="BB3314" s="23">
        <f t="shared" si="5053"/>
        <v>2115</v>
      </c>
      <c r="BC3314" s="5">
        <f>AW3314</f>
        <v>0</v>
      </c>
      <c r="BD3314" s="7">
        <f>BC3314-BB3314</f>
        <v>-2115</v>
      </c>
      <c r="BE3314" s="335">
        <f>BD3314/BB3314</f>
        <v>-1</v>
      </c>
      <c r="BG3314" s="826" t="str">
        <f t="shared" si="5057"/>
        <v>41.60</v>
      </c>
      <c r="BH3314" s="607" t="b">
        <f>COUNTIF('Codes SEC'!$B$2:$B$250,Ministres!BG3314)&gt;0</f>
        <v>1</v>
      </c>
    </row>
    <row r="3315" spans="1:60" ht="35.1" customHeight="1" x14ac:dyDescent="0.25">
      <c r="A3315" s="222" t="s">
        <v>6114</v>
      </c>
      <c r="B3315" s="112" t="s">
        <v>5019</v>
      </c>
      <c r="C3315" s="116" t="s">
        <v>71</v>
      </c>
      <c r="D3315" s="620">
        <v>1000</v>
      </c>
      <c r="E3315" s="278"/>
      <c r="F3315" s="116">
        <v>12</v>
      </c>
      <c r="G3315" s="700"/>
      <c r="H3315" s="888" t="str">
        <f t="shared" si="5058"/>
        <v>062</v>
      </c>
      <c r="I3315" s="580">
        <v>84359000</v>
      </c>
      <c r="J3315" s="689" t="s">
        <v>5976</v>
      </c>
      <c r="K3315" s="411" t="s">
        <v>5977</v>
      </c>
      <c r="L3315" s="733">
        <v>0</v>
      </c>
      <c r="M3315" s="734">
        <v>0</v>
      </c>
      <c r="N3315" s="931"/>
      <c r="O3315" s="530">
        <f t="shared" si="5037"/>
        <v>0</v>
      </c>
      <c r="P3315" s="530">
        <f t="shared" si="5038"/>
        <v>0</v>
      </c>
      <c r="Q3315" s="646"/>
      <c r="R3315" s="536"/>
      <c r="S3315" s="536"/>
      <c r="T3315" s="536"/>
      <c r="U3315" s="536"/>
      <c r="V3315" s="536"/>
      <c r="W3315" s="683" t="str">
        <f t="shared" si="5039"/>
        <v>OK</v>
      </c>
      <c r="X3315" s="141"/>
      <c r="Y3315" s="141"/>
      <c r="Z3315" s="552"/>
      <c r="AA3315" s="552"/>
      <c r="AB3315" s="683" t="str">
        <f t="shared" si="5040"/>
        <v>OK</v>
      </c>
      <c r="AC3315" s="593"/>
      <c r="AD3315" s="530">
        <f t="shared" si="5041"/>
        <v>0</v>
      </c>
      <c r="AE3315" s="842">
        <f t="shared" si="5042"/>
        <v>0</v>
      </c>
      <c r="AF3315" s="931"/>
      <c r="AG3315" s="530">
        <f t="shared" si="5043"/>
        <v>0</v>
      </c>
      <c r="AH3315" s="530">
        <f t="shared" si="5044"/>
        <v>0</v>
      </c>
      <c r="AI3315" s="641"/>
      <c r="AJ3315" s="537"/>
      <c r="AK3315" s="537"/>
      <c r="AL3315" s="537"/>
      <c r="AM3315" s="537"/>
      <c r="AN3315" s="537"/>
      <c r="AO3315" s="683" t="str">
        <f t="shared" si="5045"/>
        <v>OK</v>
      </c>
      <c r="AP3315" s="141"/>
      <c r="AQ3315" s="141"/>
      <c r="AR3315" s="552"/>
      <c r="AS3315" s="552"/>
      <c r="AT3315" s="683" t="str">
        <f t="shared" si="5046"/>
        <v>OK</v>
      </c>
      <c r="AU3315" s="593"/>
      <c r="AV3315" s="530">
        <f t="shared" si="5047"/>
        <v>0</v>
      </c>
      <c r="AW3315" s="842">
        <f t="shared" si="5048"/>
        <v>0</v>
      </c>
      <c r="AX3315" s="115">
        <f t="shared" si="5049"/>
        <v>0</v>
      </c>
      <c r="AY3315" s="5">
        <f t="shared" si="5050"/>
        <v>0</v>
      </c>
      <c r="AZ3315" s="7">
        <f>AY3315-AX3315</f>
        <v>0</v>
      </c>
      <c r="BA3315" s="335" t="e">
        <f>AZ3315/AX3315</f>
        <v>#DIV/0!</v>
      </c>
      <c r="BB3315" s="23">
        <f t="shared" si="5053"/>
        <v>0</v>
      </c>
      <c r="BC3315" s="5">
        <f>AW3315</f>
        <v>0</v>
      </c>
      <c r="BD3315" s="7">
        <f>BC3315-BB3315</f>
        <v>0</v>
      </c>
      <c r="BE3315" s="335" t="e">
        <f>BD3315/BB3315</f>
        <v>#DIV/0!</v>
      </c>
      <c r="BG3315" s="826" t="str">
        <f t="shared" si="5057"/>
        <v>43.59</v>
      </c>
      <c r="BH3315" s="607" t="b">
        <f>COUNTIF('Codes SEC'!$B$2:$B$250,Ministres!BG3315)&gt;0</f>
        <v>1</v>
      </c>
    </row>
    <row r="3316" spans="1:60" ht="35.1" customHeight="1" x14ac:dyDescent="0.25">
      <c r="A3316" s="21" t="s">
        <v>6114</v>
      </c>
      <c r="B3316" s="112">
        <v>15</v>
      </c>
      <c r="C3316" s="116" t="s">
        <v>71</v>
      </c>
      <c r="D3316" s="620">
        <v>1000</v>
      </c>
      <c r="E3316" s="278"/>
      <c r="F3316" s="116">
        <v>12</v>
      </c>
      <c r="G3316" s="700">
        <v>1</v>
      </c>
      <c r="H3316" s="888" t="str">
        <f t="shared" si="5058"/>
        <v>062</v>
      </c>
      <c r="I3316" s="580" t="s">
        <v>3268</v>
      </c>
      <c r="J3316" s="573" t="s">
        <v>2429</v>
      </c>
      <c r="K3316" s="494" t="s">
        <v>12</v>
      </c>
      <c r="L3316" s="733">
        <v>200</v>
      </c>
      <c r="M3316" s="734">
        <v>200</v>
      </c>
      <c r="N3316" s="931"/>
      <c r="O3316" s="530">
        <f t="shared" si="5037"/>
        <v>-200</v>
      </c>
      <c r="P3316" s="530" t="str">
        <f t="shared" si="5038"/>
        <v xml:space="preserve">0 </v>
      </c>
      <c r="Q3316" s="646"/>
      <c r="R3316" s="536"/>
      <c r="S3316" s="536"/>
      <c r="T3316" s="536"/>
      <c r="U3316" s="536"/>
      <c r="V3316" s="536"/>
      <c r="W3316" s="683" t="str">
        <f t="shared" si="5039"/>
        <v>OK</v>
      </c>
      <c r="X3316" s="141"/>
      <c r="Y3316" s="141"/>
      <c r="Z3316" s="552"/>
      <c r="AA3316" s="552"/>
      <c r="AB3316" s="683" t="str">
        <f t="shared" si="5040"/>
        <v>OK</v>
      </c>
      <c r="AC3316" s="593"/>
      <c r="AD3316" s="530">
        <f t="shared" si="5041"/>
        <v>0</v>
      </c>
      <c r="AE3316" s="842">
        <f t="shared" si="5042"/>
        <v>0</v>
      </c>
      <c r="AF3316" s="931"/>
      <c r="AG3316" s="530">
        <f t="shared" si="5043"/>
        <v>-200</v>
      </c>
      <c r="AH3316" s="530" t="str">
        <f t="shared" si="5044"/>
        <v xml:space="preserve">0 </v>
      </c>
      <c r="AI3316" s="641"/>
      <c r="AJ3316" s="537"/>
      <c r="AK3316" s="537"/>
      <c r="AL3316" s="537"/>
      <c r="AM3316" s="537"/>
      <c r="AN3316" s="537"/>
      <c r="AO3316" s="683" t="str">
        <f t="shared" si="5045"/>
        <v>OK</v>
      </c>
      <c r="AP3316" s="141"/>
      <c r="AQ3316" s="141"/>
      <c r="AR3316" s="552"/>
      <c r="AS3316" s="552"/>
      <c r="AT3316" s="683" t="str">
        <f t="shared" si="5046"/>
        <v>OK</v>
      </c>
      <c r="AU3316" s="593"/>
      <c r="AV3316" s="530">
        <f t="shared" si="5047"/>
        <v>0</v>
      </c>
      <c r="AW3316" s="842">
        <f t="shared" si="5048"/>
        <v>0</v>
      </c>
      <c r="AX3316" s="115">
        <f t="shared" si="5049"/>
        <v>200</v>
      </c>
      <c r="AY3316" s="5">
        <f t="shared" si="5050"/>
        <v>0</v>
      </c>
      <c r="AZ3316" s="7">
        <f>AY3316-AX3316</f>
        <v>-200</v>
      </c>
      <c r="BA3316" s="335">
        <f>AZ3316/AX3316</f>
        <v>-1</v>
      </c>
      <c r="BB3316" s="23">
        <f t="shared" si="5053"/>
        <v>200</v>
      </c>
      <c r="BC3316" s="5">
        <f>AW3316</f>
        <v>0</v>
      </c>
      <c r="BD3316" s="7">
        <f>BC3316-BB3316</f>
        <v>-200</v>
      </c>
      <c r="BE3316" s="335">
        <f>BD3316/BB3316</f>
        <v>-1</v>
      </c>
      <c r="BG3316" s="826" t="str">
        <f t="shared" si="5057"/>
        <v>45.24</v>
      </c>
      <c r="BH3316" s="607" t="b">
        <f>COUNTIF('Codes SEC'!$B$2:$B$250,Ministres!BG3316)&gt;0</f>
        <v>1</v>
      </c>
    </row>
    <row r="3317" spans="1:60" ht="12.75" customHeight="1" x14ac:dyDescent="0.25">
      <c r="A3317" s="227"/>
      <c r="B3317" s="209"/>
      <c r="C3317" s="253"/>
      <c r="D3317" s="625"/>
      <c r="E3317" s="280"/>
      <c r="F3317" s="253"/>
      <c r="G3317" s="701"/>
      <c r="H3317" s="892"/>
      <c r="I3317" s="581"/>
      <c r="J3317" s="574"/>
      <c r="K3317" s="514" t="s">
        <v>95</v>
      </c>
      <c r="L3317" s="315">
        <f t="shared" ref="L3317:V3317" si="5069">L3304+L3305+L3308+L3310+L3314+L3311+L3312+L3313+L3315+L3316+L3307+L3309+L3306</f>
        <v>31702</v>
      </c>
      <c r="M3317" s="737">
        <f t="shared" si="5069"/>
        <v>32020</v>
      </c>
      <c r="N3317" s="930">
        <f t="shared" si="5069"/>
        <v>0</v>
      </c>
      <c r="O3317" s="790">
        <f t="shared" si="5069"/>
        <v>-31702</v>
      </c>
      <c r="P3317" s="790">
        <f t="shared" si="5069"/>
        <v>0</v>
      </c>
      <c r="Q3317" s="787">
        <f t="shared" si="5069"/>
        <v>0</v>
      </c>
      <c r="R3317" s="648">
        <f t="shared" si="5069"/>
        <v>0</v>
      </c>
      <c r="S3317" s="648">
        <f t="shared" si="5069"/>
        <v>0</v>
      </c>
      <c r="T3317" s="648">
        <f t="shared" si="5069"/>
        <v>0</v>
      </c>
      <c r="U3317" s="648">
        <f t="shared" si="5069"/>
        <v>0</v>
      </c>
      <c r="V3317" s="648">
        <f t="shared" si="5069"/>
        <v>0</v>
      </c>
      <c r="W3317" s="790"/>
      <c r="X3317" s="649">
        <f>X3304+X3305+X3308+X3310+X3314+X3311+X3312+X3313+X3315+X3316+X3307+X3309+X3306</f>
        <v>0</v>
      </c>
      <c r="Y3317" s="649">
        <f>Y3304+Y3305+Y3308+Y3310+Y3314+Y3311+Y3312+Y3313+Y3315+Y3316+Y3307+Y3309+Y3306</f>
        <v>0</v>
      </c>
      <c r="Z3317" s="648">
        <f>Z3304+Z3305+Z3308+Z3310+Z3314+Z3311+Z3312+Z3313+Z3315+Z3316+Z3307+Z3309+Z3306</f>
        <v>0</v>
      </c>
      <c r="AA3317" s="648">
        <f>AA3304+AA3305+AA3308+AA3310+AA3314+AA3311+AA3312+AA3313+AA3315+AA3316+AA3307+AA3309+AA3306</f>
        <v>0</v>
      </c>
      <c r="AB3317" s="790"/>
      <c r="AC3317" s="649">
        <f t="shared" ref="AC3317:AN3317" si="5070">AC3304+AC3305+AC3308+AC3310+AC3314+AC3311+AC3312+AC3313+AC3315+AC3316+AC3307+AC3309+AC3306</f>
        <v>0</v>
      </c>
      <c r="AD3317" s="790">
        <f>AD3304+AD3305+AD3308+AD3310+AD3314+AD3311+AD3312+AD3313+AD3315+AD3316+AD3307+AD3309+AD3306</f>
        <v>0</v>
      </c>
      <c r="AE3317" s="843">
        <f>AE3304+AE3305+AE3308+AE3310+AE3314+AE3311+AE3312+AE3313+AE3315+AE3316+AE3307+AE3309+AE3306</f>
        <v>0</v>
      </c>
      <c r="AF3317" s="930">
        <f t="shared" si="5070"/>
        <v>0</v>
      </c>
      <c r="AG3317" s="790">
        <f t="shared" si="5070"/>
        <v>-32020</v>
      </c>
      <c r="AH3317" s="790">
        <f t="shared" si="5070"/>
        <v>0</v>
      </c>
      <c r="AI3317" s="787">
        <f t="shared" si="5070"/>
        <v>0</v>
      </c>
      <c r="AJ3317" s="648">
        <f t="shared" si="5070"/>
        <v>0</v>
      </c>
      <c r="AK3317" s="648">
        <f t="shared" si="5070"/>
        <v>0</v>
      </c>
      <c r="AL3317" s="648">
        <f t="shared" si="5070"/>
        <v>0</v>
      </c>
      <c r="AM3317" s="648">
        <f t="shared" si="5070"/>
        <v>0</v>
      </c>
      <c r="AN3317" s="648">
        <f t="shared" si="5070"/>
        <v>0</v>
      </c>
      <c r="AO3317" s="790"/>
      <c r="AP3317" s="649">
        <f>AP3304+AP3305+AP3308+AP3310+AP3314+AP3311+AP3312+AP3313+AP3315+AP3316+AP3307+AP3309+AP3306</f>
        <v>0</v>
      </c>
      <c r="AQ3317" s="649">
        <f>AQ3304+AQ3305+AQ3308+AQ3310+AQ3314+AQ3311+AQ3312+AQ3313+AQ3315+AQ3316+AQ3307+AQ3309+AQ3306</f>
        <v>0</v>
      </c>
      <c r="AR3317" s="648">
        <f>AR3304+AR3305+AR3308+AR3310+AR3314+AR3311+AR3312+AR3313+AR3315+AR3316+AR3307+AR3309+AR3306</f>
        <v>0</v>
      </c>
      <c r="AS3317" s="648">
        <f>AS3304+AS3305+AS3308+AS3310+AS3314+AS3311+AS3312+AS3313+AS3315+AS3316+AS3307+AS3309+AS3306</f>
        <v>0</v>
      </c>
      <c r="AT3317" s="790"/>
      <c r="AU3317" s="649">
        <f t="shared" ref="AU3317:BE3317" si="5071">AU3304+AU3305+AU3308+AU3310+AU3314+AU3311+AU3312+AU3313+AU3315+AU3316+AU3307+AU3309+AU3306</f>
        <v>0</v>
      </c>
      <c r="AV3317" s="790">
        <f t="shared" si="5071"/>
        <v>0</v>
      </c>
      <c r="AW3317" s="843">
        <f t="shared" si="5071"/>
        <v>0</v>
      </c>
      <c r="AX3317" s="336">
        <f t="shared" si="5071"/>
        <v>31702</v>
      </c>
      <c r="AY3317" s="337">
        <f t="shared" si="5071"/>
        <v>0</v>
      </c>
      <c r="AZ3317" s="338">
        <f t="shared" si="5071"/>
        <v>-31702</v>
      </c>
      <c r="BA3317" s="339" t="e">
        <f t="shared" si="5071"/>
        <v>#DIV/0!</v>
      </c>
      <c r="BB3317" s="322">
        <f t="shared" si="5071"/>
        <v>32020</v>
      </c>
      <c r="BC3317" s="337">
        <f t="shared" si="5071"/>
        <v>0</v>
      </c>
      <c r="BD3317" s="338">
        <f t="shared" si="5071"/>
        <v>-32020</v>
      </c>
      <c r="BE3317" s="339" t="e">
        <f t="shared" si="5071"/>
        <v>#DIV/0!</v>
      </c>
      <c r="BG3317" s="826"/>
      <c r="BH3317" s="607"/>
    </row>
    <row r="3318" spans="1:60" ht="12.75" customHeight="1" x14ac:dyDescent="0.25">
      <c r="A3318" s="21"/>
      <c r="B3318" s="112"/>
      <c r="C3318" s="116"/>
      <c r="D3318" s="623"/>
      <c r="E3318" s="278"/>
      <c r="F3318" s="116"/>
      <c r="G3318" s="694"/>
      <c r="H3318" s="878"/>
      <c r="I3318" s="397"/>
      <c r="J3318" s="380"/>
      <c r="K3318" s="461"/>
      <c r="L3318" s="738"/>
      <c r="M3318" s="739"/>
      <c r="N3318" s="932"/>
      <c r="O3318" s="125"/>
      <c r="P3318" s="125"/>
      <c r="Q3318" s="642"/>
      <c r="R3318" s="538"/>
      <c r="S3318" s="538"/>
      <c r="T3318" s="538"/>
      <c r="U3318" s="538"/>
      <c r="V3318" s="538"/>
      <c r="W3318" s="532"/>
      <c r="X3318" s="143"/>
      <c r="Y3318" s="143"/>
      <c r="Z3318" s="553"/>
      <c r="AA3318" s="553"/>
      <c r="AB3318" s="532"/>
      <c r="AC3318" s="594"/>
      <c r="AD3318" s="125"/>
      <c r="AE3318" s="848"/>
      <c r="AF3318" s="932"/>
      <c r="AG3318" s="125"/>
      <c r="AH3318" s="125"/>
      <c r="AI3318" s="642"/>
      <c r="AJ3318" s="538"/>
      <c r="AK3318" s="538"/>
      <c r="AL3318" s="538"/>
      <c r="AM3318" s="538"/>
      <c r="AN3318" s="538"/>
      <c r="AO3318" s="532"/>
      <c r="AP3318" s="143"/>
      <c r="AQ3318" s="143"/>
      <c r="AR3318" s="553"/>
      <c r="AS3318" s="553"/>
      <c r="AT3318" s="532"/>
      <c r="AU3318" s="594"/>
      <c r="AV3318" s="125"/>
      <c r="AW3318" s="848"/>
      <c r="AX3318" s="124"/>
      <c r="AY3318" s="6"/>
      <c r="AZ3318" s="6"/>
      <c r="BA3318" s="341"/>
      <c r="BB3318" s="311"/>
      <c r="BC3318" s="6"/>
      <c r="BD3318" s="6"/>
      <c r="BE3318" s="341"/>
      <c r="BG3318" s="826"/>
      <c r="BH3318" s="607"/>
    </row>
    <row r="3319" spans="1:60" ht="12.75" customHeight="1" x14ac:dyDescent="0.25">
      <c r="A3319" s="21"/>
      <c r="B3319" s="112"/>
      <c r="C3319" s="116"/>
      <c r="D3319" s="623"/>
      <c r="E3319" s="278"/>
      <c r="F3319" s="116"/>
      <c r="G3319" s="694"/>
      <c r="H3319" s="878"/>
      <c r="I3319" s="397"/>
      <c r="J3319" s="380"/>
      <c r="K3319" s="410" t="s">
        <v>58</v>
      </c>
      <c r="L3319" s="738"/>
      <c r="M3319" s="739"/>
      <c r="N3319" s="932"/>
      <c r="O3319" s="125"/>
      <c r="P3319" s="125"/>
      <c r="Q3319" s="642"/>
      <c r="R3319" s="538"/>
      <c r="S3319" s="538"/>
      <c r="T3319" s="538"/>
      <c r="U3319" s="538"/>
      <c r="V3319" s="538"/>
      <c r="W3319" s="532"/>
      <c r="X3319" s="143"/>
      <c r="Y3319" s="143"/>
      <c r="Z3319" s="553"/>
      <c r="AA3319" s="553"/>
      <c r="AB3319" s="532"/>
      <c r="AC3319" s="594"/>
      <c r="AD3319" s="125"/>
      <c r="AE3319" s="848"/>
      <c r="AF3319" s="932"/>
      <c r="AG3319" s="125"/>
      <c r="AH3319" s="125"/>
      <c r="AI3319" s="642"/>
      <c r="AJ3319" s="538"/>
      <c r="AK3319" s="538"/>
      <c r="AL3319" s="538"/>
      <c r="AM3319" s="538"/>
      <c r="AN3319" s="538"/>
      <c r="AO3319" s="532"/>
      <c r="AP3319" s="143"/>
      <c r="AQ3319" s="143"/>
      <c r="AR3319" s="553"/>
      <c r="AS3319" s="553"/>
      <c r="AT3319" s="532"/>
      <c r="AU3319" s="594"/>
      <c r="AV3319" s="125"/>
      <c r="AW3319" s="848"/>
      <c r="AX3319" s="124"/>
      <c r="AY3319" s="6"/>
      <c r="AZ3319" s="6"/>
      <c r="BA3319" s="341"/>
      <c r="BB3319" s="311"/>
      <c r="BC3319" s="6"/>
      <c r="BD3319" s="6"/>
      <c r="BE3319" s="341"/>
      <c r="BG3319" s="826"/>
      <c r="BH3319" s="607"/>
    </row>
    <row r="3320" spans="1:60" ht="12.75" customHeight="1" x14ac:dyDescent="0.25">
      <c r="A3320" s="21"/>
      <c r="B3320" s="112"/>
      <c r="C3320" s="116"/>
      <c r="D3320" s="623"/>
      <c r="E3320" s="278"/>
      <c r="F3320" s="116"/>
      <c r="G3320" s="694"/>
      <c r="H3320" s="878"/>
      <c r="I3320" s="397"/>
      <c r="J3320" s="380"/>
      <c r="K3320" s="410"/>
      <c r="L3320" s="738"/>
      <c r="M3320" s="739"/>
      <c r="N3320" s="932"/>
      <c r="O3320" s="125"/>
      <c r="P3320" s="125"/>
      <c r="Q3320" s="642"/>
      <c r="R3320" s="538"/>
      <c r="S3320" s="538"/>
      <c r="T3320" s="538"/>
      <c r="U3320" s="538"/>
      <c r="V3320" s="538"/>
      <c r="W3320" s="532"/>
      <c r="X3320" s="143"/>
      <c r="Y3320" s="143"/>
      <c r="Z3320" s="553"/>
      <c r="AA3320" s="553"/>
      <c r="AB3320" s="532"/>
      <c r="AC3320" s="594"/>
      <c r="AD3320" s="125"/>
      <c r="AE3320" s="848"/>
      <c r="AF3320" s="932"/>
      <c r="AG3320" s="125"/>
      <c r="AH3320" s="125"/>
      <c r="AI3320" s="642"/>
      <c r="AJ3320" s="538"/>
      <c r="AK3320" s="538"/>
      <c r="AL3320" s="538"/>
      <c r="AM3320" s="538"/>
      <c r="AN3320" s="538"/>
      <c r="AO3320" s="532"/>
      <c r="AP3320" s="143"/>
      <c r="AQ3320" s="143"/>
      <c r="AR3320" s="553"/>
      <c r="AS3320" s="553"/>
      <c r="AT3320" s="532"/>
      <c r="AU3320" s="594"/>
      <c r="AV3320" s="125"/>
      <c r="AW3320" s="848"/>
      <c r="AX3320" s="124"/>
      <c r="AY3320" s="6"/>
      <c r="AZ3320" s="6"/>
      <c r="BA3320" s="341"/>
      <c r="BB3320" s="311"/>
      <c r="BC3320" s="6"/>
      <c r="BD3320" s="6"/>
      <c r="BE3320" s="341"/>
      <c r="BG3320" s="826"/>
      <c r="BH3320" s="607"/>
    </row>
    <row r="3321" spans="1:60" ht="35.1" customHeight="1" x14ac:dyDescent="0.25">
      <c r="A3321" s="222" t="s">
        <v>6114</v>
      </c>
      <c r="B3321" s="112">
        <v>15</v>
      </c>
      <c r="C3321" s="116" t="s">
        <v>71</v>
      </c>
      <c r="D3321" s="620">
        <v>1000</v>
      </c>
      <c r="E3321" s="278"/>
      <c r="F3321" s="116">
        <v>12</v>
      </c>
      <c r="G3321" s="700">
        <v>1</v>
      </c>
      <c r="H3321" s="888" t="str">
        <f t="shared" si="5058"/>
        <v>062</v>
      </c>
      <c r="I3321" s="580" t="s">
        <v>3269</v>
      </c>
      <c r="J3321" s="573" t="s">
        <v>2431</v>
      </c>
      <c r="K3321" s="408" t="s">
        <v>72</v>
      </c>
      <c r="L3321" s="733">
        <v>0</v>
      </c>
      <c r="M3321" s="734">
        <v>0</v>
      </c>
      <c r="N3321" s="931"/>
      <c r="O3321" s="530">
        <f t="shared" ref="O3321:O3322" si="5072">IF(N3321&gt;L3321,"0 ",N3321-L3321)</f>
        <v>0</v>
      </c>
      <c r="P3321" s="530">
        <f t="shared" ref="P3321:P3322" si="5073">IF(N3321&lt;L3321,"0 ",N3321-L3321)</f>
        <v>0</v>
      </c>
      <c r="Q3321" s="646"/>
      <c r="R3321" s="536"/>
      <c r="S3321" s="536"/>
      <c r="T3321" s="536"/>
      <c r="U3321" s="536"/>
      <c r="V3321" s="536"/>
      <c r="W3321" s="683" t="str">
        <f t="shared" ref="W3321:W3322" si="5074">IF(SUM(Q3321:V3321)=X3321,"OK",SUM(Q3321:V3321)-X3321)</f>
        <v>OK</v>
      </c>
      <c r="X3321" s="141"/>
      <c r="Y3321" s="141"/>
      <c r="Z3321" s="552"/>
      <c r="AA3321" s="552"/>
      <c r="AB3321" s="683" t="str">
        <f t="shared" ref="AB3321:AB3322" si="5075">IF(SUM(Z3321:AA3321)=AC3321,"OK",SUM(Z3321:AA3321)-AC3321)</f>
        <v>OK</v>
      </c>
      <c r="AC3321" s="593"/>
      <c r="AD3321" s="530">
        <f t="shared" ref="AD3321:AD3322" si="5076">X3321+Y3321+AC3321</f>
        <v>0</v>
      </c>
      <c r="AE3321" s="842">
        <f t="shared" ref="AE3321:AE3322" si="5077">N3321+AD3321</f>
        <v>0</v>
      </c>
      <c r="AF3321" s="931"/>
      <c r="AG3321" s="530">
        <f t="shared" ref="AG3321:AG3322" si="5078">IF(AF3321&gt;M3321,"0 ",AF3321-M3321)</f>
        <v>0</v>
      </c>
      <c r="AH3321" s="530">
        <f t="shared" ref="AH3321:AH3322" si="5079">IF(AF3321&lt;M3321,"0 ",AF3321-M3321)</f>
        <v>0</v>
      </c>
      <c r="AI3321" s="641"/>
      <c r="AJ3321" s="537"/>
      <c r="AK3321" s="537"/>
      <c r="AL3321" s="537"/>
      <c r="AM3321" s="537"/>
      <c r="AN3321" s="537"/>
      <c r="AO3321" s="683" t="str">
        <f t="shared" ref="AO3321:AO3322" si="5080">IF(SUM(AI3321:AN3321)=AP3321,"OK",SUM(AI3321:AN3321)-AP3321)</f>
        <v>OK</v>
      </c>
      <c r="AP3321" s="141"/>
      <c r="AQ3321" s="141"/>
      <c r="AR3321" s="552"/>
      <c r="AS3321" s="552"/>
      <c r="AT3321" s="683" t="str">
        <f t="shared" ref="AT3321:AT3322" si="5081">IF(SUM(AR3321:AS3321)=AU3321,"OK",SUM(AR3321:AS3321)-AU3321)</f>
        <v>OK</v>
      </c>
      <c r="AU3321" s="593"/>
      <c r="AV3321" s="530">
        <f t="shared" ref="AV3321:AV3322" si="5082">AP3321+AQ3321+AU3321</f>
        <v>0</v>
      </c>
      <c r="AW3321" s="842">
        <f t="shared" ref="AW3321:AW3322" si="5083">AF3321+AV3321</f>
        <v>0</v>
      </c>
      <c r="AX3321" s="115">
        <f>L3321</f>
        <v>0</v>
      </c>
      <c r="AY3321" s="5">
        <f>AE3321</f>
        <v>0</v>
      </c>
      <c r="AZ3321" s="7">
        <f>AY3321-AX3321</f>
        <v>0</v>
      </c>
      <c r="BA3321" s="335" t="e">
        <f>AZ3321/AX3321</f>
        <v>#DIV/0!</v>
      </c>
      <c r="BB3321" s="23">
        <f>M3321</f>
        <v>0</v>
      </c>
      <c r="BC3321" s="5">
        <f>AW3321</f>
        <v>0</v>
      </c>
      <c r="BD3321" s="7">
        <f>BC3321-BB3321</f>
        <v>0</v>
      </c>
      <c r="BE3321" s="335" t="e">
        <f>BD3321/BB3321</f>
        <v>#DIV/0!</v>
      </c>
      <c r="BG3321" s="826" t="str">
        <f>RIGHT(LEFT(I3321,3),2)&amp;"."&amp;RIGHT(LEFT(I3321,5),2)</f>
        <v>63.21</v>
      </c>
      <c r="BH3321" s="607" t="b">
        <f>COUNTIF('Codes SEC'!$B$2:$B$250,Ministres!BG3321)&gt;0</f>
        <v>1</v>
      </c>
    </row>
    <row r="3322" spans="1:60" ht="35.1" customHeight="1" x14ac:dyDescent="0.25">
      <c r="A3322" s="222" t="s">
        <v>6114</v>
      </c>
      <c r="B3322" s="112">
        <v>15</v>
      </c>
      <c r="C3322" s="116" t="s">
        <v>71</v>
      </c>
      <c r="D3322" s="620">
        <v>1000</v>
      </c>
      <c r="E3322" s="278"/>
      <c r="F3322" s="116">
        <v>12</v>
      </c>
      <c r="G3322" s="700">
        <v>1</v>
      </c>
      <c r="H3322" s="888" t="str">
        <f t="shared" si="5058"/>
        <v>062</v>
      </c>
      <c r="I3322" s="580" t="s">
        <v>3317</v>
      </c>
      <c r="J3322" s="573" t="s">
        <v>2432</v>
      </c>
      <c r="K3322" s="408" t="s">
        <v>73</v>
      </c>
      <c r="L3322" s="726">
        <v>0</v>
      </c>
      <c r="M3322" s="727">
        <v>0</v>
      </c>
      <c r="N3322" s="931"/>
      <c r="O3322" s="530">
        <f t="shared" si="5072"/>
        <v>0</v>
      </c>
      <c r="P3322" s="530">
        <f t="shared" si="5073"/>
        <v>0</v>
      </c>
      <c r="Q3322" s="646"/>
      <c r="R3322" s="536"/>
      <c r="S3322" s="536"/>
      <c r="T3322" s="536"/>
      <c r="U3322" s="536"/>
      <c r="V3322" s="536"/>
      <c r="W3322" s="683" t="str">
        <f t="shared" si="5074"/>
        <v>OK</v>
      </c>
      <c r="X3322" s="141"/>
      <c r="Y3322" s="141"/>
      <c r="Z3322" s="552"/>
      <c r="AA3322" s="552"/>
      <c r="AB3322" s="683" t="str">
        <f t="shared" si="5075"/>
        <v>OK</v>
      </c>
      <c r="AC3322" s="593"/>
      <c r="AD3322" s="530">
        <f t="shared" si="5076"/>
        <v>0</v>
      </c>
      <c r="AE3322" s="842">
        <f t="shared" si="5077"/>
        <v>0</v>
      </c>
      <c r="AF3322" s="931"/>
      <c r="AG3322" s="530">
        <f t="shared" si="5078"/>
        <v>0</v>
      </c>
      <c r="AH3322" s="530">
        <f t="shared" si="5079"/>
        <v>0</v>
      </c>
      <c r="AI3322" s="641"/>
      <c r="AJ3322" s="537"/>
      <c r="AK3322" s="537"/>
      <c r="AL3322" s="537"/>
      <c r="AM3322" s="537"/>
      <c r="AN3322" s="537"/>
      <c r="AO3322" s="683" t="str">
        <f t="shared" si="5080"/>
        <v>OK</v>
      </c>
      <c r="AP3322" s="141"/>
      <c r="AQ3322" s="141"/>
      <c r="AR3322" s="552"/>
      <c r="AS3322" s="552"/>
      <c r="AT3322" s="683" t="str">
        <f t="shared" si="5081"/>
        <v>OK</v>
      </c>
      <c r="AU3322" s="593"/>
      <c r="AV3322" s="530">
        <f t="shared" si="5082"/>
        <v>0</v>
      </c>
      <c r="AW3322" s="842">
        <f t="shared" si="5083"/>
        <v>0</v>
      </c>
      <c r="AX3322" s="115">
        <f>L3322</f>
        <v>0</v>
      </c>
      <c r="AY3322" s="5">
        <f>AE3322</f>
        <v>0</v>
      </c>
      <c r="AZ3322" s="7">
        <f>AY3322-AX3322</f>
        <v>0</v>
      </c>
      <c r="BA3322" s="335" t="e">
        <f>AZ3322/AX3322</f>
        <v>#DIV/0!</v>
      </c>
      <c r="BB3322" s="23">
        <f>M3322</f>
        <v>0</v>
      </c>
      <c r="BC3322" s="5">
        <f>AW3322</f>
        <v>0</v>
      </c>
      <c r="BD3322" s="7">
        <f>BC3322-BB3322</f>
        <v>0</v>
      </c>
      <c r="BE3322" s="335" t="e">
        <f>BD3322/BB3322</f>
        <v>#DIV/0!</v>
      </c>
      <c r="BG3322" s="826" t="str">
        <f>RIGHT(LEFT(I3322,3),2)&amp;"."&amp;RIGHT(LEFT(I3322,5),2)</f>
        <v>81.41</v>
      </c>
      <c r="BH3322" s="607" t="b">
        <f>COUNTIF('Codes SEC'!$B$2:$B$250,Ministres!BG3322)&gt;0</f>
        <v>1</v>
      </c>
    </row>
    <row r="3323" spans="1:60" ht="12.75" customHeight="1" x14ac:dyDescent="0.25">
      <c r="A3323" s="227"/>
      <c r="B3323" s="209"/>
      <c r="C3323" s="253"/>
      <c r="D3323" s="625"/>
      <c r="E3323" s="280"/>
      <c r="F3323" s="253"/>
      <c r="G3323" s="695"/>
      <c r="H3323" s="886"/>
      <c r="I3323" s="403"/>
      <c r="J3323" s="381"/>
      <c r="K3323" s="514" t="s">
        <v>59</v>
      </c>
      <c r="L3323" s="318">
        <f t="shared" ref="L3323:P3323" si="5084">L3321+L3322</f>
        <v>0</v>
      </c>
      <c r="M3323" s="737">
        <f t="shared" si="5084"/>
        <v>0</v>
      </c>
      <c r="N3323" s="930">
        <f t="shared" si="5084"/>
        <v>0</v>
      </c>
      <c r="O3323" s="790">
        <f t="shared" si="5084"/>
        <v>0</v>
      </c>
      <c r="P3323" s="790">
        <f t="shared" si="5084"/>
        <v>0</v>
      </c>
      <c r="Q3323" s="787">
        <f t="shared" ref="Q3323:BE3323" si="5085">Q3321+Q3322</f>
        <v>0</v>
      </c>
      <c r="R3323" s="648">
        <f t="shared" si="5085"/>
        <v>0</v>
      </c>
      <c r="S3323" s="648">
        <f t="shared" si="5085"/>
        <v>0</v>
      </c>
      <c r="T3323" s="648">
        <f t="shared" si="5085"/>
        <v>0</v>
      </c>
      <c r="U3323" s="648">
        <f t="shared" si="5085"/>
        <v>0</v>
      </c>
      <c r="V3323" s="648">
        <f t="shared" si="5085"/>
        <v>0</v>
      </c>
      <c r="W3323" s="790"/>
      <c r="X3323" s="649">
        <f t="shared" si="5085"/>
        <v>0</v>
      </c>
      <c r="Y3323" s="649">
        <f t="shared" si="5085"/>
        <v>0</v>
      </c>
      <c r="Z3323" s="648">
        <f t="shared" si="5085"/>
        <v>0</v>
      </c>
      <c r="AA3323" s="648">
        <f t="shared" si="5085"/>
        <v>0</v>
      </c>
      <c r="AB3323" s="790"/>
      <c r="AC3323" s="649">
        <f t="shared" si="5085"/>
        <v>0</v>
      </c>
      <c r="AD3323" s="790">
        <f>AD3321+AD3322</f>
        <v>0</v>
      </c>
      <c r="AE3323" s="843">
        <f>AE3321+AE3322</f>
        <v>0</v>
      </c>
      <c r="AF3323" s="930">
        <f t="shared" ref="AF3323:AH3323" si="5086">AF3321+AF3322</f>
        <v>0</v>
      </c>
      <c r="AG3323" s="790">
        <f t="shared" si="5086"/>
        <v>0</v>
      </c>
      <c r="AH3323" s="790">
        <f t="shared" si="5086"/>
        <v>0</v>
      </c>
      <c r="AI3323" s="787">
        <f t="shared" si="5085"/>
        <v>0</v>
      </c>
      <c r="AJ3323" s="648">
        <f t="shared" si="5085"/>
        <v>0</v>
      </c>
      <c r="AK3323" s="648">
        <f t="shared" si="5085"/>
        <v>0</v>
      </c>
      <c r="AL3323" s="648">
        <f t="shared" si="5085"/>
        <v>0</v>
      </c>
      <c r="AM3323" s="648">
        <f t="shared" si="5085"/>
        <v>0</v>
      </c>
      <c r="AN3323" s="648">
        <f t="shared" si="5085"/>
        <v>0</v>
      </c>
      <c r="AO3323" s="790"/>
      <c r="AP3323" s="649">
        <f t="shared" si="5085"/>
        <v>0</v>
      </c>
      <c r="AQ3323" s="649">
        <f t="shared" si="5085"/>
        <v>0</v>
      </c>
      <c r="AR3323" s="648">
        <f t="shared" si="5085"/>
        <v>0</v>
      </c>
      <c r="AS3323" s="648">
        <f t="shared" si="5085"/>
        <v>0</v>
      </c>
      <c r="AT3323" s="790"/>
      <c r="AU3323" s="649">
        <f t="shared" si="5085"/>
        <v>0</v>
      </c>
      <c r="AV3323" s="790">
        <f t="shared" ref="AV3323" si="5087">AV3321+AV3322</f>
        <v>0</v>
      </c>
      <c r="AW3323" s="843">
        <f t="shared" si="5085"/>
        <v>0</v>
      </c>
      <c r="AX3323" s="336">
        <f t="shared" si="5085"/>
        <v>0</v>
      </c>
      <c r="AY3323" s="337">
        <f t="shared" si="5085"/>
        <v>0</v>
      </c>
      <c r="AZ3323" s="338">
        <f t="shared" si="5085"/>
        <v>0</v>
      </c>
      <c r="BA3323" s="339" t="e">
        <f t="shared" si="5085"/>
        <v>#DIV/0!</v>
      </c>
      <c r="BB3323" s="322">
        <f t="shared" si="5085"/>
        <v>0</v>
      </c>
      <c r="BC3323" s="337">
        <f t="shared" si="5085"/>
        <v>0</v>
      </c>
      <c r="BD3323" s="338">
        <f t="shared" si="5085"/>
        <v>0</v>
      </c>
      <c r="BE3323" s="339" t="e">
        <f t="shared" si="5085"/>
        <v>#DIV/0!</v>
      </c>
      <c r="BG3323" s="826"/>
      <c r="BH3323" s="607"/>
    </row>
    <row r="3324" spans="1:60" ht="12.75" customHeight="1" x14ac:dyDescent="0.25">
      <c r="A3324" s="226"/>
      <c r="B3324" s="207"/>
      <c r="C3324" s="254"/>
      <c r="D3324" s="300"/>
      <c r="E3324" s="276"/>
      <c r="F3324" s="300"/>
      <c r="G3324" s="696"/>
      <c r="H3324" s="887"/>
      <c r="I3324" s="444"/>
      <c r="J3324" s="393"/>
      <c r="K3324" s="404" t="s">
        <v>3651</v>
      </c>
      <c r="L3324" s="729">
        <f t="shared" ref="L3324:P3324" si="5088">L3317+L3323</f>
        <v>31702</v>
      </c>
      <c r="M3324" s="730">
        <f t="shared" si="5088"/>
        <v>32020</v>
      </c>
      <c r="N3324" s="844">
        <f t="shared" si="5088"/>
        <v>0</v>
      </c>
      <c r="O3324" s="665">
        <f t="shared" si="5088"/>
        <v>-31702</v>
      </c>
      <c r="P3324" s="665">
        <f t="shared" si="5088"/>
        <v>0</v>
      </c>
      <c r="Q3324" s="638">
        <f t="shared" ref="Q3324:V3324" si="5089">Q3317+Q3323</f>
        <v>0</v>
      </c>
      <c r="R3324" s="130">
        <f t="shared" si="5089"/>
        <v>0</v>
      </c>
      <c r="S3324" s="130">
        <f t="shared" si="5089"/>
        <v>0</v>
      </c>
      <c r="T3324" s="130">
        <f t="shared" si="5089"/>
        <v>0</v>
      </c>
      <c r="U3324" s="130">
        <f t="shared" si="5089"/>
        <v>0</v>
      </c>
      <c r="V3324" s="130">
        <f t="shared" si="5089"/>
        <v>0</v>
      </c>
      <c r="W3324" s="665"/>
      <c r="X3324" s="130">
        <f>X3317+X3323</f>
        <v>0</v>
      </c>
      <c r="Y3324" s="130">
        <f>Y3317+Y3323</f>
        <v>0</v>
      </c>
      <c r="Z3324" s="130">
        <f>Z3317+Z3323</f>
        <v>0</v>
      </c>
      <c r="AA3324" s="130">
        <f>AA3317+AA3323</f>
        <v>0</v>
      </c>
      <c r="AB3324" s="665"/>
      <c r="AC3324" s="130">
        <f t="shared" ref="AC3324:AN3324" si="5090">AC3317+AC3323</f>
        <v>0</v>
      </c>
      <c r="AD3324" s="665">
        <f>AD3317+AD3323</f>
        <v>0</v>
      </c>
      <c r="AE3324" s="845">
        <f>AE3317+AE3323</f>
        <v>0</v>
      </c>
      <c r="AF3324" s="844">
        <f t="shared" ref="AF3324:AH3324" si="5091">AF3317+AF3323</f>
        <v>0</v>
      </c>
      <c r="AG3324" s="665">
        <f t="shared" si="5091"/>
        <v>-32020</v>
      </c>
      <c r="AH3324" s="665">
        <f t="shared" si="5091"/>
        <v>0</v>
      </c>
      <c r="AI3324" s="638">
        <f t="shared" si="5090"/>
        <v>0</v>
      </c>
      <c r="AJ3324" s="130">
        <f t="shared" si="5090"/>
        <v>0</v>
      </c>
      <c r="AK3324" s="130">
        <f t="shared" si="5090"/>
        <v>0</v>
      </c>
      <c r="AL3324" s="130">
        <f t="shared" si="5090"/>
        <v>0</v>
      </c>
      <c r="AM3324" s="130">
        <f t="shared" si="5090"/>
        <v>0</v>
      </c>
      <c r="AN3324" s="130">
        <f t="shared" si="5090"/>
        <v>0</v>
      </c>
      <c r="AO3324" s="665"/>
      <c r="AP3324" s="130">
        <f>AP3317+AP3323</f>
        <v>0</v>
      </c>
      <c r="AQ3324" s="130">
        <f>AQ3317+AQ3323</f>
        <v>0</v>
      </c>
      <c r="AR3324" s="130">
        <f>AR3317+AR3323</f>
        <v>0</v>
      </c>
      <c r="AS3324" s="130">
        <f>AS3317+AS3323</f>
        <v>0</v>
      </c>
      <c r="AT3324" s="665"/>
      <c r="AU3324" s="130">
        <f t="shared" ref="AU3324:BE3324" si="5092">AU3317+AU3323</f>
        <v>0</v>
      </c>
      <c r="AV3324" s="665">
        <f t="shared" ref="AV3324" si="5093">AV3317+AV3323</f>
        <v>0</v>
      </c>
      <c r="AW3324" s="845">
        <f t="shared" si="5092"/>
        <v>0</v>
      </c>
      <c r="AX3324" s="314">
        <f t="shared" si="5092"/>
        <v>31702</v>
      </c>
      <c r="AY3324" s="131">
        <f t="shared" si="5092"/>
        <v>0</v>
      </c>
      <c r="AZ3324" s="132">
        <f t="shared" si="5092"/>
        <v>-31702</v>
      </c>
      <c r="BA3324" s="340" t="e">
        <f t="shared" si="5092"/>
        <v>#DIV/0!</v>
      </c>
      <c r="BB3324" s="310">
        <f t="shared" si="5092"/>
        <v>32020</v>
      </c>
      <c r="BC3324" s="131">
        <f t="shared" si="5092"/>
        <v>0</v>
      </c>
      <c r="BD3324" s="132">
        <f t="shared" si="5092"/>
        <v>-32020</v>
      </c>
      <c r="BE3324" s="340" t="e">
        <f t="shared" si="5092"/>
        <v>#DIV/0!</v>
      </c>
      <c r="BG3324" s="826"/>
      <c r="BH3324" s="607"/>
    </row>
    <row r="3325" spans="1:60" ht="12.75" customHeight="1" x14ac:dyDescent="0.25">
      <c r="A3325" s="222"/>
      <c r="C3325" s="116"/>
      <c r="D3325" s="620"/>
      <c r="F3325" s="117"/>
      <c r="G3325" s="690"/>
      <c r="H3325" s="878"/>
      <c r="I3325" s="397"/>
      <c r="J3325" s="380"/>
      <c r="K3325" s="405" t="s">
        <v>208</v>
      </c>
      <c r="L3325" s="731">
        <v>0</v>
      </c>
      <c r="M3325" s="732">
        <v>0</v>
      </c>
      <c r="N3325" s="929">
        <v>0</v>
      </c>
      <c r="O3325" s="530">
        <v>0</v>
      </c>
      <c r="P3325" s="530">
        <v>0</v>
      </c>
      <c r="Q3325" s="641">
        <v>0</v>
      </c>
      <c r="R3325" s="537">
        <v>0</v>
      </c>
      <c r="S3325" s="537">
        <v>0</v>
      </c>
      <c r="T3325" s="537">
        <v>0</v>
      </c>
      <c r="U3325" s="537">
        <v>0</v>
      </c>
      <c r="V3325" s="537">
        <v>0</v>
      </c>
      <c r="W3325" s="530"/>
      <c r="X3325" s="142">
        <v>0</v>
      </c>
      <c r="Y3325" s="142">
        <v>0</v>
      </c>
      <c r="Z3325" s="537">
        <v>0</v>
      </c>
      <c r="AA3325" s="537">
        <v>0</v>
      </c>
      <c r="AB3325" s="530"/>
      <c r="AC3325" s="142">
        <v>0</v>
      </c>
      <c r="AD3325" s="530">
        <v>0</v>
      </c>
      <c r="AE3325" s="842">
        <v>0</v>
      </c>
      <c r="AF3325" s="929">
        <v>0</v>
      </c>
      <c r="AG3325" s="530">
        <v>0</v>
      </c>
      <c r="AH3325" s="530">
        <v>0</v>
      </c>
      <c r="AI3325" s="641">
        <v>0</v>
      </c>
      <c r="AJ3325" s="537">
        <v>0</v>
      </c>
      <c r="AK3325" s="537">
        <v>0</v>
      </c>
      <c r="AL3325" s="537">
        <v>0</v>
      </c>
      <c r="AM3325" s="537">
        <v>0</v>
      </c>
      <c r="AN3325" s="537">
        <v>0</v>
      </c>
      <c r="AO3325" s="530"/>
      <c r="AP3325" s="142">
        <v>0</v>
      </c>
      <c r="AQ3325" s="142">
        <v>0</v>
      </c>
      <c r="AR3325" s="537">
        <v>0</v>
      </c>
      <c r="AS3325" s="537">
        <v>0</v>
      </c>
      <c r="AT3325" s="530"/>
      <c r="AU3325" s="142">
        <v>0</v>
      </c>
      <c r="AV3325" s="530">
        <v>0</v>
      </c>
      <c r="AW3325" s="842">
        <v>0</v>
      </c>
      <c r="AX3325" s="115">
        <v>0</v>
      </c>
      <c r="AY3325" s="5">
        <v>0</v>
      </c>
      <c r="AZ3325" s="5">
        <v>0</v>
      </c>
      <c r="BA3325" s="335">
        <v>0</v>
      </c>
      <c r="BB3325" s="23">
        <v>0</v>
      </c>
      <c r="BC3325" s="5">
        <v>0</v>
      </c>
      <c r="BD3325" s="5">
        <v>0</v>
      </c>
      <c r="BE3325" s="335">
        <v>0</v>
      </c>
      <c r="BG3325" s="826"/>
      <c r="BH3325" s="607"/>
    </row>
    <row r="3326" spans="1:60" ht="12.75" customHeight="1" x14ac:dyDescent="0.25">
      <c r="A3326" s="21"/>
      <c r="B3326" s="112"/>
      <c r="C3326" s="116"/>
      <c r="D3326" s="623"/>
      <c r="E3326" s="278"/>
      <c r="F3326" s="116"/>
      <c r="G3326" s="700"/>
      <c r="H3326" s="888"/>
      <c r="I3326" s="580"/>
      <c r="J3326" s="573"/>
      <c r="K3326" s="405" t="s">
        <v>96</v>
      </c>
      <c r="L3326" s="738">
        <v>0</v>
      </c>
      <c r="M3326" s="739">
        <v>0</v>
      </c>
      <c r="N3326" s="929">
        <v>0</v>
      </c>
      <c r="O3326" s="530">
        <v>0</v>
      </c>
      <c r="P3326" s="530">
        <v>0</v>
      </c>
      <c r="Q3326" s="641">
        <v>0</v>
      </c>
      <c r="R3326" s="537">
        <v>0</v>
      </c>
      <c r="S3326" s="537">
        <v>0</v>
      </c>
      <c r="T3326" s="537">
        <v>0</v>
      </c>
      <c r="U3326" s="537">
        <v>0</v>
      </c>
      <c r="V3326" s="537">
        <v>0</v>
      </c>
      <c r="W3326" s="530"/>
      <c r="X3326" s="142">
        <v>0</v>
      </c>
      <c r="Y3326" s="142">
        <v>0</v>
      </c>
      <c r="Z3326" s="537">
        <v>0</v>
      </c>
      <c r="AA3326" s="537">
        <v>0</v>
      </c>
      <c r="AB3326" s="530"/>
      <c r="AC3326" s="142">
        <v>0</v>
      </c>
      <c r="AD3326" s="530">
        <v>0</v>
      </c>
      <c r="AE3326" s="842">
        <v>0</v>
      </c>
      <c r="AF3326" s="929">
        <v>0</v>
      </c>
      <c r="AG3326" s="530">
        <v>0</v>
      </c>
      <c r="AH3326" s="530">
        <v>0</v>
      </c>
      <c r="AI3326" s="641">
        <v>0</v>
      </c>
      <c r="AJ3326" s="537">
        <v>0</v>
      </c>
      <c r="AK3326" s="537">
        <v>0</v>
      </c>
      <c r="AL3326" s="537">
        <v>0</v>
      </c>
      <c r="AM3326" s="537">
        <v>0</v>
      </c>
      <c r="AN3326" s="537">
        <v>0</v>
      </c>
      <c r="AO3326" s="530"/>
      <c r="AP3326" s="142">
        <v>0</v>
      </c>
      <c r="AQ3326" s="142">
        <v>0</v>
      </c>
      <c r="AR3326" s="537">
        <v>0</v>
      </c>
      <c r="AS3326" s="537">
        <v>0</v>
      </c>
      <c r="AT3326" s="530"/>
      <c r="AU3326" s="142">
        <v>0</v>
      </c>
      <c r="AV3326" s="530">
        <v>0</v>
      </c>
      <c r="AW3326" s="842">
        <v>0</v>
      </c>
      <c r="AX3326" s="115">
        <v>0</v>
      </c>
      <c r="AY3326" s="5">
        <v>0</v>
      </c>
      <c r="AZ3326" s="5">
        <v>0</v>
      </c>
      <c r="BA3326" s="335">
        <v>0</v>
      </c>
      <c r="BB3326" s="23">
        <v>0</v>
      </c>
      <c r="BC3326" s="5">
        <v>0</v>
      </c>
      <c r="BD3326" s="5">
        <v>0</v>
      </c>
      <c r="BE3326" s="335">
        <v>0</v>
      </c>
      <c r="BG3326" s="826"/>
      <c r="BH3326" s="607"/>
    </row>
    <row r="3327" spans="1:60" ht="12.75" customHeight="1" x14ac:dyDescent="0.25">
      <c r="A3327" s="21"/>
      <c r="B3327" s="112"/>
      <c r="C3327" s="116"/>
      <c r="D3327" s="623"/>
      <c r="E3327" s="278"/>
      <c r="F3327" s="116"/>
      <c r="G3327" s="700"/>
      <c r="H3327" s="888"/>
      <c r="I3327" s="580"/>
      <c r="J3327" s="573"/>
      <c r="K3327" s="405" t="s">
        <v>209</v>
      </c>
      <c r="L3327" s="738">
        <v>0</v>
      </c>
      <c r="M3327" s="739">
        <v>0</v>
      </c>
      <c r="N3327" s="929">
        <v>0</v>
      </c>
      <c r="O3327" s="530">
        <v>0</v>
      </c>
      <c r="P3327" s="530">
        <v>0</v>
      </c>
      <c r="Q3327" s="641">
        <v>0</v>
      </c>
      <c r="R3327" s="537">
        <v>0</v>
      </c>
      <c r="S3327" s="537">
        <v>0</v>
      </c>
      <c r="T3327" s="537">
        <v>0</v>
      </c>
      <c r="U3327" s="537">
        <v>0</v>
      </c>
      <c r="V3327" s="537">
        <v>0</v>
      </c>
      <c r="W3327" s="530"/>
      <c r="X3327" s="142">
        <v>0</v>
      </c>
      <c r="Y3327" s="142">
        <v>0</v>
      </c>
      <c r="Z3327" s="537">
        <v>0</v>
      </c>
      <c r="AA3327" s="537">
        <v>0</v>
      </c>
      <c r="AB3327" s="530"/>
      <c r="AC3327" s="142">
        <v>0</v>
      </c>
      <c r="AD3327" s="530">
        <v>0</v>
      </c>
      <c r="AE3327" s="842">
        <v>0</v>
      </c>
      <c r="AF3327" s="929">
        <v>0</v>
      </c>
      <c r="AG3327" s="530">
        <v>0</v>
      </c>
      <c r="AH3327" s="530">
        <v>0</v>
      </c>
      <c r="AI3327" s="641">
        <v>0</v>
      </c>
      <c r="AJ3327" s="537">
        <v>0</v>
      </c>
      <c r="AK3327" s="537">
        <v>0</v>
      </c>
      <c r="AL3327" s="537">
        <v>0</v>
      </c>
      <c r="AM3327" s="537">
        <v>0</v>
      </c>
      <c r="AN3327" s="537">
        <v>0</v>
      </c>
      <c r="AO3327" s="530"/>
      <c r="AP3327" s="142">
        <v>0</v>
      </c>
      <c r="AQ3327" s="142">
        <v>0</v>
      </c>
      <c r="AR3327" s="537">
        <v>0</v>
      </c>
      <c r="AS3327" s="537">
        <v>0</v>
      </c>
      <c r="AT3327" s="530"/>
      <c r="AU3327" s="142">
        <v>0</v>
      </c>
      <c r="AV3327" s="530">
        <v>0</v>
      </c>
      <c r="AW3327" s="842">
        <v>0</v>
      </c>
      <c r="AX3327" s="115">
        <v>0</v>
      </c>
      <c r="AY3327" s="5">
        <v>0</v>
      </c>
      <c r="AZ3327" s="5">
        <v>0</v>
      </c>
      <c r="BA3327" s="335">
        <v>0</v>
      </c>
      <c r="BB3327" s="23">
        <v>0</v>
      </c>
      <c r="BC3327" s="5">
        <v>0</v>
      </c>
      <c r="BD3327" s="5">
        <v>0</v>
      </c>
      <c r="BE3327" s="335">
        <v>0</v>
      </c>
      <c r="BG3327" s="826"/>
      <c r="BH3327" s="607"/>
    </row>
    <row r="3328" spans="1:60" ht="12.75" customHeight="1" x14ac:dyDescent="0.25">
      <c r="A3328" s="21"/>
      <c r="B3328" s="112"/>
      <c r="C3328" s="116"/>
      <c r="D3328" s="623"/>
      <c r="E3328" s="278"/>
      <c r="F3328" s="116"/>
      <c r="G3328" s="700"/>
      <c r="H3328" s="888"/>
      <c r="I3328" s="580"/>
      <c r="J3328" s="573"/>
      <c r="K3328" s="405" t="s">
        <v>210</v>
      </c>
      <c r="L3328" s="738">
        <v>0</v>
      </c>
      <c r="M3328" s="739">
        <v>0</v>
      </c>
      <c r="N3328" s="929">
        <v>0</v>
      </c>
      <c r="O3328" s="530">
        <v>0</v>
      </c>
      <c r="P3328" s="530">
        <v>0</v>
      </c>
      <c r="Q3328" s="641">
        <v>0</v>
      </c>
      <c r="R3328" s="537">
        <v>0</v>
      </c>
      <c r="S3328" s="537">
        <v>0</v>
      </c>
      <c r="T3328" s="537">
        <v>0</v>
      </c>
      <c r="U3328" s="537">
        <v>0</v>
      </c>
      <c r="V3328" s="537">
        <v>0</v>
      </c>
      <c r="W3328" s="530"/>
      <c r="X3328" s="142">
        <v>0</v>
      </c>
      <c r="Y3328" s="142">
        <v>0</v>
      </c>
      <c r="Z3328" s="537">
        <v>0</v>
      </c>
      <c r="AA3328" s="537">
        <v>0</v>
      </c>
      <c r="AB3328" s="530"/>
      <c r="AC3328" s="142">
        <v>0</v>
      </c>
      <c r="AD3328" s="530">
        <v>0</v>
      </c>
      <c r="AE3328" s="842">
        <v>0</v>
      </c>
      <c r="AF3328" s="929">
        <v>0</v>
      </c>
      <c r="AG3328" s="530">
        <v>0</v>
      </c>
      <c r="AH3328" s="530">
        <v>0</v>
      </c>
      <c r="AI3328" s="641">
        <v>0</v>
      </c>
      <c r="AJ3328" s="537">
        <v>0</v>
      </c>
      <c r="AK3328" s="537">
        <v>0</v>
      </c>
      <c r="AL3328" s="537">
        <v>0</v>
      </c>
      <c r="AM3328" s="537">
        <v>0</v>
      </c>
      <c r="AN3328" s="537">
        <v>0</v>
      </c>
      <c r="AO3328" s="530"/>
      <c r="AP3328" s="142">
        <v>0</v>
      </c>
      <c r="AQ3328" s="142">
        <v>0</v>
      </c>
      <c r="AR3328" s="537">
        <v>0</v>
      </c>
      <c r="AS3328" s="537">
        <v>0</v>
      </c>
      <c r="AT3328" s="530"/>
      <c r="AU3328" s="142">
        <v>0</v>
      </c>
      <c r="AV3328" s="530">
        <v>0</v>
      </c>
      <c r="AW3328" s="842">
        <v>0</v>
      </c>
      <c r="AX3328" s="115">
        <v>0</v>
      </c>
      <c r="AY3328" s="5">
        <v>0</v>
      </c>
      <c r="AZ3328" s="5">
        <v>0</v>
      </c>
      <c r="BA3328" s="335">
        <v>0</v>
      </c>
      <c r="BB3328" s="23">
        <v>0</v>
      </c>
      <c r="BC3328" s="5">
        <v>0</v>
      </c>
      <c r="BD3328" s="5">
        <v>0</v>
      </c>
      <c r="BE3328" s="335">
        <v>0</v>
      </c>
      <c r="BG3328" s="826"/>
      <c r="BH3328" s="607"/>
    </row>
    <row r="3329" spans="1:60" ht="12.75" customHeight="1" x14ac:dyDescent="0.25">
      <c r="A3329" s="21"/>
      <c r="B3329" s="112"/>
      <c r="C3329" s="116"/>
      <c r="D3329" s="623"/>
      <c r="E3329" s="278"/>
      <c r="F3329" s="116"/>
      <c r="G3329" s="700"/>
      <c r="H3329" s="888"/>
      <c r="I3329" s="580"/>
      <c r="J3329" s="573"/>
      <c r="K3329" s="406" t="s">
        <v>53</v>
      </c>
      <c r="L3329" s="738">
        <v>0</v>
      </c>
      <c r="M3329" s="739">
        <v>0</v>
      </c>
      <c r="N3329" s="929">
        <v>0</v>
      </c>
      <c r="O3329" s="530">
        <v>0</v>
      </c>
      <c r="P3329" s="530">
        <v>0</v>
      </c>
      <c r="Q3329" s="641">
        <v>0</v>
      </c>
      <c r="R3329" s="537">
        <v>0</v>
      </c>
      <c r="S3329" s="537">
        <v>0</v>
      </c>
      <c r="T3329" s="537">
        <v>0</v>
      </c>
      <c r="U3329" s="537">
        <v>0</v>
      </c>
      <c r="V3329" s="537">
        <v>0</v>
      </c>
      <c r="W3329" s="530"/>
      <c r="X3329" s="142">
        <v>0</v>
      </c>
      <c r="Y3329" s="142">
        <v>0</v>
      </c>
      <c r="Z3329" s="537">
        <v>0</v>
      </c>
      <c r="AA3329" s="537">
        <v>0</v>
      </c>
      <c r="AB3329" s="530"/>
      <c r="AC3329" s="142">
        <v>0</v>
      </c>
      <c r="AD3329" s="530">
        <v>0</v>
      </c>
      <c r="AE3329" s="842">
        <v>0</v>
      </c>
      <c r="AF3329" s="929">
        <v>0</v>
      </c>
      <c r="AG3329" s="530">
        <v>0</v>
      </c>
      <c r="AH3329" s="530">
        <v>0</v>
      </c>
      <c r="AI3329" s="641">
        <v>0</v>
      </c>
      <c r="AJ3329" s="537">
        <v>0</v>
      </c>
      <c r="AK3329" s="537">
        <v>0</v>
      </c>
      <c r="AL3329" s="537">
        <v>0</v>
      </c>
      <c r="AM3329" s="537">
        <v>0</v>
      </c>
      <c r="AN3329" s="537">
        <v>0</v>
      </c>
      <c r="AO3329" s="530"/>
      <c r="AP3329" s="142">
        <v>0</v>
      </c>
      <c r="AQ3329" s="142">
        <v>0</v>
      </c>
      <c r="AR3329" s="537">
        <v>0</v>
      </c>
      <c r="AS3329" s="537">
        <v>0</v>
      </c>
      <c r="AT3329" s="530"/>
      <c r="AU3329" s="142">
        <v>0</v>
      </c>
      <c r="AV3329" s="530">
        <v>0</v>
      </c>
      <c r="AW3329" s="842">
        <v>0</v>
      </c>
      <c r="AX3329" s="115">
        <v>0</v>
      </c>
      <c r="AY3329" s="5">
        <v>0</v>
      </c>
      <c r="AZ3329" s="5">
        <v>0</v>
      </c>
      <c r="BA3329" s="335">
        <v>0</v>
      </c>
      <c r="BB3329" s="23">
        <v>0</v>
      </c>
      <c r="BC3329" s="5">
        <v>0</v>
      </c>
      <c r="BD3329" s="5">
        <v>0</v>
      </c>
      <c r="BE3329" s="335">
        <v>0</v>
      </c>
      <c r="BG3329" s="826"/>
      <c r="BH3329" s="607"/>
    </row>
    <row r="3330" spans="1:60" ht="12.75" customHeight="1" x14ac:dyDescent="0.25">
      <c r="A3330" s="21"/>
      <c r="B3330" s="112"/>
      <c r="C3330" s="116"/>
      <c r="D3330" s="623"/>
      <c r="E3330" s="278"/>
      <c r="F3330" s="116"/>
      <c r="G3330" s="700"/>
      <c r="H3330" s="888"/>
      <c r="I3330" s="580"/>
      <c r="J3330" s="573"/>
      <c r="K3330" s="406"/>
      <c r="L3330" s="738"/>
      <c r="M3330" s="739"/>
      <c r="N3330" s="929"/>
      <c r="O3330" s="530"/>
      <c r="P3330" s="530"/>
      <c r="Q3330" s="641"/>
      <c r="R3330" s="537"/>
      <c r="S3330" s="537"/>
      <c r="T3330" s="537"/>
      <c r="U3330" s="537"/>
      <c r="V3330" s="537"/>
      <c r="W3330" s="531"/>
      <c r="X3330" s="140"/>
      <c r="Y3330" s="140"/>
      <c r="Z3330" s="551"/>
      <c r="AA3330" s="551"/>
      <c r="AB3330" s="531"/>
      <c r="AC3330" s="142"/>
      <c r="AD3330" s="530"/>
      <c r="AE3330" s="842"/>
      <c r="AF3330" s="929"/>
      <c r="AG3330" s="530"/>
      <c r="AH3330" s="530"/>
      <c r="AI3330" s="641"/>
      <c r="AJ3330" s="537"/>
      <c r="AK3330" s="537"/>
      <c r="AL3330" s="537"/>
      <c r="AM3330" s="537"/>
      <c r="AN3330" s="537"/>
      <c r="AO3330" s="531"/>
      <c r="AP3330" s="140"/>
      <c r="AQ3330" s="140"/>
      <c r="AR3330" s="551"/>
      <c r="AS3330" s="551"/>
      <c r="AT3330" s="531"/>
      <c r="AU3330" s="142"/>
      <c r="AV3330" s="530"/>
      <c r="AW3330" s="842"/>
      <c r="AX3330" s="115"/>
      <c r="AY3330" s="5"/>
      <c r="AZ3330" s="5"/>
      <c r="BA3330" s="335"/>
      <c r="BC3330" s="5"/>
      <c r="BD3330" s="5"/>
      <c r="BE3330" s="335"/>
      <c r="BG3330" s="826"/>
      <c r="BH3330" s="607"/>
    </row>
    <row r="3331" spans="1:60" ht="12.75" customHeight="1" x14ac:dyDescent="0.25">
      <c r="A3331" s="21"/>
      <c r="B3331" s="112"/>
      <c r="C3331" s="116"/>
      <c r="D3331" s="623"/>
      <c r="E3331" s="278"/>
      <c r="F3331" s="116"/>
      <c r="G3331" s="700"/>
      <c r="H3331" s="888"/>
      <c r="I3331" s="580"/>
      <c r="J3331" s="573"/>
      <c r="K3331" s="406"/>
      <c r="L3331" s="738"/>
      <c r="M3331" s="739"/>
      <c r="N3331" s="932"/>
      <c r="O3331" s="125"/>
      <c r="P3331" s="125"/>
      <c r="Q3331" s="642"/>
      <c r="R3331" s="538"/>
      <c r="S3331" s="538"/>
      <c r="T3331" s="538"/>
      <c r="U3331" s="538"/>
      <c r="V3331" s="538"/>
      <c r="W3331" s="532"/>
      <c r="X3331" s="143"/>
      <c r="Y3331" s="143"/>
      <c r="Z3331" s="553"/>
      <c r="AA3331" s="553"/>
      <c r="AB3331" s="532"/>
      <c r="AC3331" s="594"/>
      <c r="AD3331" s="125"/>
      <c r="AE3331" s="848"/>
      <c r="AF3331" s="932"/>
      <c r="AG3331" s="125"/>
      <c r="AH3331" s="125"/>
      <c r="AI3331" s="642"/>
      <c r="AJ3331" s="538"/>
      <c r="AK3331" s="538"/>
      <c r="AL3331" s="538"/>
      <c r="AM3331" s="538"/>
      <c r="AN3331" s="538"/>
      <c r="AO3331" s="532"/>
      <c r="AP3331" s="143"/>
      <c r="AQ3331" s="143"/>
      <c r="AR3331" s="553"/>
      <c r="AS3331" s="553"/>
      <c r="AT3331" s="532"/>
      <c r="AU3331" s="594"/>
      <c r="AV3331" s="125"/>
      <c r="AW3331" s="848"/>
      <c r="AX3331" s="124"/>
      <c r="AY3331" s="6"/>
      <c r="AZ3331" s="6"/>
      <c r="BA3331" s="341"/>
      <c r="BB3331" s="311"/>
      <c r="BC3331" s="6"/>
      <c r="BD3331" s="6"/>
      <c r="BE3331" s="341"/>
      <c r="BG3331" s="826"/>
      <c r="BH3331" s="607"/>
    </row>
    <row r="3332" spans="1:60" ht="12.75" customHeight="1" x14ac:dyDescent="0.25">
      <c r="A3332" s="21"/>
      <c r="B3332" s="112"/>
      <c r="C3332" s="116"/>
      <c r="D3332" s="623"/>
      <c r="E3332" s="278"/>
      <c r="F3332" s="116"/>
      <c r="G3332" s="700"/>
      <c r="H3332" s="888"/>
      <c r="I3332" s="580"/>
      <c r="J3332" s="573"/>
      <c r="K3332" s="400" t="s">
        <v>6626</v>
      </c>
      <c r="L3332" s="731"/>
      <c r="M3332" s="732"/>
      <c r="N3332" s="931"/>
      <c r="O3332" s="923"/>
      <c r="P3332" s="923"/>
      <c r="Q3332" s="641"/>
      <c r="R3332" s="537"/>
      <c r="S3332" s="537"/>
      <c r="T3332" s="537"/>
      <c r="U3332" s="537"/>
      <c r="V3332" s="537"/>
      <c r="W3332" s="531"/>
      <c r="X3332" s="141"/>
      <c r="Y3332" s="141"/>
      <c r="Z3332" s="552"/>
      <c r="AA3332" s="552"/>
      <c r="AB3332" s="531"/>
      <c r="AC3332" s="593"/>
      <c r="AD3332" s="923"/>
      <c r="AE3332" s="846"/>
      <c r="AF3332" s="931"/>
      <c r="AG3332" s="923"/>
      <c r="AH3332" s="923"/>
      <c r="AI3332" s="641"/>
      <c r="AJ3332" s="537"/>
      <c r="AK3332" s="537"/>
      <c r="AL3332" s="537"/>
      <c r="AM3332" s="537"/>
      <c r="AN3332" s="537"/>
      <c r="AO3332" s="531"/>
      <c r="AP3332" s="141"/>
      <c r="AQ3332" s="141"/>
      <c r="AR3332" s="552"/>
      <c r="AS3332" s="552"/>
      <c r="AT3332" s="531"/>
      <c r="AU3332" s="593"/>
      <c r="AV3332" s="923"/>
      <c r="AW3332" s="846"/>
      <c r="AX3332" s="115"/>
      <c r="AY3332" s="5"/>
      <c r="AZ3332" s="5"/>
      <c r="BA3332" s="335"/>
      <c r="BC3332" s="5"/>
      <c r="BD3332" s="5"/>
      <c r="BE3332" s="335"/>
      <c r="BG3332" s="826"/>
      <c r="BH3332" s="607"/>
    </row>
    <row r="3333" spans="1:60" ht="12" customHeight="1" x14ac:dyDescent="0.25">
      <c r="A3333" s="21"/>
      <c r="B3333" s="112"/>
      <c r="C3333" s="116"/>
      <c r="D3333" s="623"/>
      <c r="E3333" s="278"/>
      <c r="F3333" s="116"/>
      <c r="G3333" s="700"/>
      <c r="H3333" s="888"/>
      <c r="I3333" s="580"/>
      <c r="J3333" s="573"/>
      <c r="K3333" s="400" t="s">
        <v>74</v>
      </c>
      <c r="L3333" s="731"/>
      <c r="M3333" s="732"/>
      <c r="N3333" s="931"/>
      <c r="O3333" s="923"/>
      <c r="P3333" s="923"/>
      <c r="Q3333" s="641"/>
      <c r="R3333" s="537"/>
      <c r="S3333" s="537"/>
      <c r="T3333" s="537"/>
      <c r="U3333" s="537"/>
      <c r="V3333" s="537"/>
      <c r="W3333" s="531"/>
      <c r="X3333" s="141"/>
      <c r="Y3333" s="141"/>
      <c r="Z3333" s="552"/>
      <c r="AA3333" s="552"/>
      <c r="AB3333" s="531"/>
      <c r="AC3333" s="593"/>
      <c r="AD3333" s="923"/>
      <c r="AE3333" s="846"/>
      <c r="AF3333" s="931"/>
      <c r="AG3333" s="923"/>
      <c r="AH3333" s="923"/>
      <c r="AI3333" s="641"/>
      <c r="AJ3333" s="537"/>
      <c r="AK3333" s="537"/>
      <c r="AL3333" s="537"/>
      <c r="AM3333" s="537"/>
      <c r="AN3333" s="537"/>
      <c r="AO3333" s="531"/>
      <c r="AP3333" s="141"/>
      <c r="AQ3333" s="141"/>
      <c r="AR3333" s="552"/>
      <c r="AS3333" s="552"/>
      <c r="AT3333" s="531"/>
      <c r="AU3333" s="593"/>
      <c r="AV3333" s="923"/>
      <c r="AW3333" s="846"/>
      <c r="AX3333" s="115"/>
      <c r="AY3333" s="5"/>
      <c r="AZ3333" s="5"/>
      <c r="BA3333" s="335"/>
      <c r="BC3333" s="5"/>
      <c r="BD3333" s="5"/>
      <c r="BE3333" s="335"/>
      <c r="BG3333" s="826"/>
      <c r="BH3333" s="607"/>
    </row>
    <row r="3334" spans="1:60" ht="12.75" customHeight="1" x14ac:dyDescent="0.25">
      <c r="A3334" s="21"/>
      <c r="B3334" s="112"/>
      <c r="C3334" s="116"/>
      <c r="D3334" s="623"/>
      <c r="E3334" s="278"/>
      <c r="F3334" s="116"/>
      <c r="G3334" s="700"/>
      <c r="H3334" s="888"/>
      <c r="I3334" s="580"/>
      <c r="J3334" s="573"/>
      <c r="K3334" s="448"/>
      <c r="L3334" s="738"/>
      <c r="M3334" s="739"/>
      <c r="N3334" s="931"/>
      <c r="O3334" s="923"/>
      <c r="P3334" s="923"/>
      <c r="Q3334" s="641"/>
      <c r="R3334" s="537"/>
      <c r="S3334" s="537"/>
      <c r="T3334" s="537"/>
      <c r="U3334" s="537"/>
      <c r="V3334" s="537"/>
      <c r="W3334" s="531"/>
      <c r="X3334" s="141"/>
      <c r="Y3334" s="141"/>
      <c r="Z3334" s="552"/>
      <c r="AA3334" s="552"/>
      <c r="AB3334" s="531"/>
      <c r="AC3334" s="593"/>
      <c r="AD3334" s="923"/>
      <c r="AE3334" s="846"/>
      <c r="AF3334" s="931"/>
      <c r="AG3334" s="923"/>
      <c r="AH3334" s="923"/>
      <c r="AI3334" s="641"/>
      <c r="AJ3334" s="537"/>
      <c r="AK3334" s="537"/>
      <c r="AL3334" s="537"/>
      <c r="AM3334" s="537"/>
      <c r="AN3334" s="537"/>
      <c r="AO3334" s="531"/>
      <c r="AP3334" s="141"/>
      <c r="AQ3334" s="141"/>
      <c r="AR3334" s="552"/>
      <c r="AS3334" s="552"/>
      <c r="AT3334" s="531"/>
      <c r="AU3334" s="593"/>
      <c r="AV3334" s="923"/>
      <c r="AW3334" s="846"/>
      <c r="AX3334" s="115"/>
      <c r="AY3334" s="5"/>
      <c r="AZ3334" s="5"/>
      <c r="BA3334" s="335"/>
      <c r="BC3334" s="5"/>
      <c r="BD3334" s="5"/>
      <c r="BE3334" s="335"/>
      <c r="BG3334" s="826"/>
      <c r="BH3334" s="607"/>
    </row>
    <row r="3335" spans="1:60" ht="35.1" customHeight="1" x14ac:dyDescent="0.25">
      <c r="A3335" s="222" t="s">
        <v>6114</v>
      </c>
      <c r="B3335" s="112">
        <v>15</v>
      </c>
      <c r="C3335" s="116" t="s">
        <v>71</v>
      </c>
      <c r="D3335" s="620">
        <v>1000</v>
      </c>
      <c r="E3335" s="278"/>
      <c r="F3335" s="116">
        <v>12</v>
      </c>
      <c r="G3335" s="700">
        <v>1</v>
      </c>
      <c r="H3335" s="888" t="str">
        <f t="shared" si="5058"/>
        <v>063</v>
      </c>
      <c r="I3335" s="580" t="s">
        <v>3257</v>
      </c>
      <c r="J3335" s="573" t="s">
        <v>2434</v>
      </c>
      <c r="K3335" s="419" t="s">
        <v>4788</v>
      </c>
      <c r="L3335" s="733">
        <v>415</v>
      </c>
      <c r="M3335" s="734">
        <v>421</v>
      </c>
      <c r="N3335" s="931"/>
      <c r="O3335" s="530">
        <f t="shared" ref="O3335:O3339" si="5094">IF(N3335&gt;L3335,"0 ",N3335-L3335)</f>
        <v>-415</v>
      </c>
      <c r="P3335" s="530" t="str">
        <f t="shared" ref="P3335:P3339" si="5095">IF(N3335&lt;L3335,"0 ",N3335-L3335)</f>
        <v xml:space="preserve">0 </v>
      </c>
      <c r="Q3335" s="646"/>
      <c r="R3335" s="536"/>
      <c r="S3335" s="536"/>
      <c r="T3335" s="536"/>
      <c r="U3335" s="536"/>
      <c r="V3335" s="536"/>
      <c r="W3335" s="683" t="str">
        <f t="shared" ref="W3335:W3339" si="5096">IF(SUM(Q3335:V3335)=X3335,"OK",SUM(Q3335:V3335)-X3335)</f>
        <v>OK</v>
      </c>
      <c r="X3335" s="141"/>
      <c r="Y3335" s="141"/>
      <c r="Z3335" s="552"/>
      <c r="AA3335" s="552"/>
      <c r="AB3335" s="683" t="str">
        <f t="shared" ref="AB3335:AB3339" si="5097">IF(SUM(Z3335:AA3335)=AC3335,"OK",SUM(Z3335:AA3335)-AC3335)</f>
        <v>OK</v>
      </c>
      <c r="AC3335" s="593"/>
      <c r="AD3335" s="530">
        <f t="shared" ref="AD3335:AD3339" si="5098">X3335+Y3335+AC3335</f>
        <v>0</v>
      </c>
      <c r="AE3335" s="842">
        <f t="shared" ref="AE3335:AE3339" si="5099">N3335+AD3335</f>
        <v>0</v>
      </c>
      <c r="AF3335" s="931"/>
      <c r="AG3335" s="530">
        <f t="shared" ref="AG3335:AG3339" si="5100">IF(AF3335&gt;M3335,"0 ",AF3335-M3335)</f>
        <v>-421</v>
      </c>
      <c r="AH3335" s="530" t="str">
        <f t="shared" ref="AH3335:AH3339" si="5101">IF(AF3335&lt;M3335,"0 ",AF3335-M3335)</f>
        <v xml:space="preserve">0 </v>
      </c>
      <c r="AI3335" s="641"/>
      <c r="AJ3335" s="537"/>
      <c r="AK3335" s="537"/>
      <c r="AL3335" s="537"/>
      <c r="AM3335" s="537"/>
      <c r="AN3335" s="537"/>
      <c r="AO3335" s="683" t="str">
        <f t="shared" ref="AO3335:AO3339" si="5102">IF(SUM(AI3335:AN3335)=AP3335,"OK",SUM(AI3335:AN3335)-AP3335)</f>
        <v>OK</v>
      </c>
      <c r="AP3335" s="141"/>
      <c r="AQ3335" s="141"/>
      <c r="AR3335" s="552"/>
      <c r="AS3335" s="552"/>
      <c r="AT3335" s="683" t="str">
        <f t="shared" ref="AT3335:AT3339" si="5103">IF(SUM(AR3335:AS3335)=AU3335,"OK",SUM(AR3335:AS3335)-AU3335)</f>
        <v>OK</v>
      </c>
      <c r="AU3335" s="593"/>
      <c r="AV3335" s="530">
        <f t="shared" ref="AV3335:AV3339" si="5104">AP3335+AQ3335+AU3335</f>
        <v>0</v>
      </c>
      <c r="AW3335" s="842">
        <f t="shared" ref="AW3335:AW3339" si="5105">AF3335+AV3335</f>
        <v>0</v>
      </c>
      <c r="AX3335" s="115">
        <f>L3335</f>
        <v>415</v>
      </c>
      <c r="AY3335" s="5">
        <f>AE3335</f>
        <v>0</v>
      </c>
      <c r="AZ3335" s="7">
        <f t="shared" ref="AZ3335:AZ3339" si="5106">AY3335-AX3335</f>
        <v>-415</v>
      </c>
      <c r="BA3335" s="335">
        <f t="shared" ref="BA3335:BA3339" si="5107">AZ3335/AX3335</f>
        <v>-1</v>
      </c>
      <c r="BB3335" s="23">
        <f>M3335</f>
        <v>421</v>
      </c>
      <c r="BC3335" s="5">
        <f t="shared" ref="BC3335:BC3339" si="5108">AW3335</f>
        <v>0</v>
      </c>
      <c r="BD3335" s="7">
        <f t="shared" ref="BD3335:BD3339" si="5109">BC3335-BB3335</f>
        <v>-421</v>
      </c>
      <c r="BE3335" s="335">
        <f t="shared" ref="BE3335:BE3339" si="5110">BD3335/BB3335</f>
        <v>-1</v>
      </c>
      <c r="BG3335" s="826" t="str">
        <f>RIGHT(LEFT(I3335,3),2)&amp;"."&amp;RIGHT(LEFT(I3335,5),2)</f>
        <v>12.11</v>
      </c>
      <c r="BH3335" s="607" t="b">
        <f>COUNTIF('Codes SEC'!$B$2:$B$250,Ministres!BG3335)&gt;0</f>
        <v>1</v>
      </c>
    </row>
    <row r="3336" spans="1:60" ht="35.1" customHeight="1" x14ac:dyDescent="0.25">
      <c r="A3336" s="190" t="s">
        <v>6114</v>
      </c>
      <c r="B3336" s="583">
        <v>15</v>
      </c>
      <c r="C3336" s="120" t="s">
        <v>71</v>
      </c>
      <c r="D3336" s="622">
        <v>1000</v>
      </c>
      <c r="E3336" s="584"/>
      <c r="F3336" s="120">
        <v>12</v>
      </c>
      <c r="G3336" s="699">
        <v>1</v>
      </c>
      <c r="H3336" s="891" t="str">
        <f t="shared" si="5058"/>
        <v>063</v>
      </c>
      <c r="I3336" s="605">
        <v>83300000</v>
      </c>
      <c r="J3336" s="573" t="s">
        <v>5074</v>
      </c>
      <c r="K3336" s="419" t="s">
        <v>5243</v>
      </c>
      <c r="L3336" s="733">
        <v>0</v>
      </c>
      <c r="M3336" s="734">
        <v>0</v>
      </c>
      <c r="N3336" s="931"/>
      <c r="O3336" s="530">
        <f t="shared" si="5094"/>
        <v>0</v>
      </c>
      <c r="P3336" s="530">
        <f t="shared" si="5095"/>
        <v>0</v>
      </c>
      <c r="Q3336" s="646"/>
      <c r="R3336" s="536"/>
      <c r="S3336" s="536"/>
      <c r="T3336" s="536"/>
      <c r="U3336" s="536"/>
      <c r="V3336" s="536"/>
      <c r="W3336" s="683" t="str">
        <f t="shared" si="5096"/>
        <v>OK</v>
      </c>
      <c r="X3336" s="141"/>
      <c r="Y3336" s="141"/>
      <c r="Z3336" s="552"/>
      <c r="AA3336" s="552"/>
      <c r="AB3336" s="683" t="str">
        <f t="shared" si="5097"/>
        <v>OK</v>
      </c>
      <c r="AC3336" s="593"/>
      <c r="AD3336" s="530">
        <f t="shared" si="5098"/>
        <v>0</v>
      </c>
      <c r="AE3336" s="842">
        <f t="shared" si="5099"/>
        <v>0</v>
      </c>
      <c r="AF3336" s="931"/>
      <c r="AG3336" s="530">
        <f t="shared" si="5100"/>
        <v>0</v>
      </c>
      <c r="AH3336" s="530">
        <f t="shared" si="5101"/>
        <v>0</v>
      </c>
      <c r="AI3336" s="641"/>
      <c r="AJ3336" s="537"/>
      <c r="AK3336" s="537"/>
      <c r="AL3336" s="537"/>
      <c r="AM3336" s="537"/>
      <c r="AN3336" s="537"/>
      <c r="AO3336" s="683" t="str">
        <f t="shared" si="5102"/>
        <v>OK</v>
      </c>
      <c r="AP3336" s="141"/>
      <c r="AQ3336" s="141"/>
      <c r="AR3336" s="552"/>
      <c r="AS3336" s="552"/>
      <c r="AT3336" s="683" t="str">
        <f t="shared" si="5103"/>
        <v>OK</v>
      </c>
      <c r="AU3336" s="593"/>
      <c r="AV3336" s="530">
        <f t="shared" si="5104"/>
        <v>0</v>
      </c>
      <c r="AW3336" s="842">
        <f t="shared" si="5105"/>
        <v>0</v>
      </c>
      <c r="AX3336" s="115">
        <f>L3336</f>
        <v>0</v>
      </c>
      <c r="AY3336" s="5">
        <f>AE3336</f>
        <v>0</v>
      </c>
      <c r="AZ3336" s="7">
        <f t="shared" si="5106"/>
        <v>0</v>
      </c>
      <c r="BA3336" s="335" t="e">
        <f t="shared" si="5107"/>
        <v>#DIV/0!</v>
      </c>
      <c r="BB3336" s="23">
        <f>M3336</f>
        <v>0</v>
      </c>
      <c r="BC3336" s="5">
        <f t="shared" si="5108"/>
        <v>0</v>
      </c>
      <c r="BD3336" s="7">
        <f t="shared" si="5109"/>
        <v>0</v>
      </c>
      <c r="BE3336" s="335" t="e">
        <f t="shared" si="5110"/>
        <v>#DIV/0!</v>
      </c>
      <c r="BG3336" s="826" t="str">
        <f>RIGHT(LEFT(I3336,3),2)&amp;"."&amp;RIGHT(LEFT(I3336,5),2)</f>
        <v>33.00</v>
      </c>
      <c r="BH3336" s="607" t="b">
        <f>COUNTIF('Codes SEC'!$B$2:$B$250,Ministres!BG3336)&gt;0</f>
        <v>1</v>
      </c>
    </row>
    <row r="3337" spans="1:60" ht="35.1" customHeight="1" x14ac:dyDescent="0.25">
      <c r="A3337" s="190" t="s">
        <v>6114</v>
      </c>
      <c r="B3337" s="583">
        <v>15</v>
      </c>
      <c r="C3337" s="120" t="s">
        <v>71</v>
      </c>
      <c r="D3337" s="622">
        <v>1000</v>
      </c>
      <c r="E3337" s="584"/>
      <c r="F3337" s="120">
        <v>12</v>
      </c>
      <c r="G3337" s="699"/>
      <c r="H3337" s="891" t="str">
        <f t="shared" si="5058"/>
        <v>063</v>
      </c>
      <c r="I3337" s="605">
        <v>84160000</v>
      </c>
      <c r="J3337" s="689" t="s">
        <v>5599</v>
      </c>
      <c r="K3337" s="419" t="s">
        <v>5600</v>
      </c>
      <c r="L3337" s="733">
        <v>0</v>
      </c>
      <c r="M3337" s="734">
        <v>0</v>
      </c>
      <c r="N3337" s="931"/>
      <c r="O3337" s="530">
        <f t="shared" si="5094"/>
        <v>0</v>
      </c>
      <c r="P3337" s="530">
        <f t="shared" si="5095"/>
        <v>0</v>
      </c>
      <c r="Q3337" s="646"/>
      <c r="R3337" s="536"/>
      <c r="S3337" s="536"/>
      <c r="T3337" s="536"/>
      <c r="U3337" s="536"/>
      <c r="V3337" s="536"/>
      <c r="W3337" s="683" t="str">
        <f t="shared" si="5096"/>
        <v>OK</v>
      </c>
      <c r="X3337" s="141"/>
      <c r="Y3337" s="141"/>
      <c r="Z3337" s="552"/>
      <c r="AA3337" s="552"/>
      <c r="AB3337" s="683" t="str">
        <f t="shared" si="5097"/>
        <v>OK</v>
      </c>
      <c r="AC3337" s="593"/>
      <c r="AD3337" s="530">
        <f t="shared" si="5098"/>
        <v>0</v>
      </c>
      <c r="AE3337" s="842">
        <f t="shared" si="5099"/>
        <v>0</v>
      </c>
      <c r="AF3337" s="931"/>
      <c r="AG3337" s="530">
        <f t="shared" si="5100"/>
        <v>0</v>
      </c>
      <c r="AH3337" s="530">
        <f t="shared" si="5101"/>
        <v>0</v>
      </c>
      <c r="AI3337" s="641"/>
      <c r="AJ3337" s="537"/>
      <c r="AK3337" s="537"/>
      <c r="AL3337" s="537"/>
      <c r="AM3337" s="537"/>
      <c r="AN3337" s="537"/>
      <c r="AO3337" s="683" t="str">
        <f t="shared" si="5102"/>
        <v>OK</v>
      </c>
      <c r="AP3337" s="141"/>
      <c r="AQ3337" s="141"/>
      <c r="AR3337" s="552"/>
      <c r="AS3337" s="552"/>
      <c r="AT3337" s="683" t="str">
        <f t="shared" si="5103"/>
        <v>OK</v>
      </c>
      <c r="AU3337" s="593"/>
      <c r="AV3337" s="530">
        <f t="shared" si="5104"/>
        <v>0</v>
      </c>
      <c r="AW3337" s="842">
        <f t="shared" si="5105"/>
        <v>0</v>
      </c>
      <c r="AX3337" s="115">
        <f>L3337</f>
        <v>0</v>
      </c>
      <c r="AY3337" s="5">
        <f>AE3337</f>
        <v>0</v>
      </c>
      <c r="AZ3337" s="7">
        <f t="shared" si="5106"/>
        <v>0</v>
      </c>
      <c r="BA3337" s="335" t="e">
        <f t="shared" si="5107"/>
        <v>#DIV/0!</v>
      </c>
      <c r="BB3337" s="23">
        <f>M3337</f>
        <v>0</v>
      </c>
      <c r="BC3337" s="5">
        <f t="shared" si="5108"/>
        <v>0</v>
      </c>
      <c r="BD3337" s="7">
        <f t="shared" si="5109"/>
        <v>0</v>
      </c>
      <c r="BE3337" s="335" t="e">
        <f t="shared" si="5110"/>
        <v>#DIV/0!</v>
      </c>
      <c r="BG3337" s="826" t="str">
        <f>RIGHT(LEFT(I3337,3),2)&amp;"."&amp;RIGHT(LEFT(I3337,5),2)</f>
        <v>41.60</v>
      </c>
      <c r="BH3337" s="607" t="b">
        <f>COUNTIF('Codes SEC'!$B$2:$B$250,Ministres!BG3337)&gt;0</f>
        <v>1</v>
      </c>
    </row>
    <row r="3338" spans="1:60" ht="35.1" customHeight="1" x14ac:dyDescent="0.25">
      <c r="A3338" s="222" t="s">
        <v>6114</v>
      </c>
      <c r="B3338" s="112">
        <v>15</v>
      </c>
      <c r="C3338" s="116" t="s">
        <v>71</v>
      </c>
      <c r="D3338" s="620">
        <v>1000</v>
      </c>
      <c r="E3338" s="278"/>
      <c r="F3338" s="116">
        <v>12</v>
      </c>
      <c r="G3338" s="700">
        <v>1</v>
      </c>
      <c r="H3338" s="888" t="str">
        <f t="shared" si="5058"/>
        <v>063</v>
      </c>
      <c r="I3338" s="580" t="s">
        <v>3265</v>
      </c>
      <c r="J3338" s="573" t="s">
        <v>2435</v>
      </c>
      <c r="K3338" s="507" t="s">
        <v>257</v>
      </c>
      <c r="L3338" s="733">
        <v>0</v>
      </c>
      <c r="M3338" s="734">
        <v>0</v>
      </c>
      <c r="N3338" s="931"/>
      <c r="O3338" s="530">
        <f t="shared" si="5094"/>
        <v>0</v>
      </c>
      <c r="P3338" s="530">
        <f t="shared" si="5095"/>
        <v>0</v>
      </c>
      <c r="Q3338" s="646"/>
      <c r="R3338" s="536"/>
      <c r="S3338" s="536"/>
      <c r="T3338" s="536"/>
      <c r="U3338" s="536"/>
      <c r="V3338" s="536"/>
      <c r="W3338" s="683" t="str">
        <f t="shared" si="5096"/>
        <v>OK</v>
      </c>
      <c r="X3338" s="141"/>
      <c r="Y3338" s="141"/>
      <c r="Z3338" s="552"/>
      <c r="AA3338" s="552"/>
      <c r="AB3338" s="683" t="str">
        <f t="shared" si="5097"/>
        <v>OK</v>
      </c>
      <c r="AC3338" s="593"/>
      <c r="AD3338" s="530">
        <f t="shared" si="5098"/>
        <v>0</v>
      </c>
      <c r="AE3338" s="842">
        <f t="shared" si="5099"/>
        <v>0</v>
      </c>
      <c r="AF3338" s="931"/>
      <c r="AG3338" s="530">
        <f t="shared" si="5100"/>
        <v>0</v>
      </c>
      <c r="AH3338" s="530">
        <f t="shared" si="5101"/>
        <v>0</v>
      </c>
      <c r="AI3338" s="641"/>
      <c r="AJ3338" s="537"/>
      <c r="AK3338" s="537"/>
      <c r="AL3338" s="537"/>
      <c r="AM3338" s="537"/>
      <c r="AN3338" s="537"/>
      <c r="AO3338" s="683" t="str">
        <f t="shared" si="5102"/>
        <v>OK</v>
      </c>
      <c r="AP3338" s="141"/>
      <c r="AQ3338" s="141"/>
      <c r="AR3338" s="552"/>
      <c r="AS3338" s="552"/>
      <c r="AT3338" s="683" t="str">
        <f t="shared" si="5103"/>
        <v>OK</v>
      </c>
      <c r="AU3338" s="593"/>
      <c r="AV3338" s="530">
        <f t="shared" si="5104"/>
        <v>0</v>
      </c>
      <c r="AW3338" s="842">
        <f t="shared" si="5105"/>
        <v>0</v>
      </c>
      <c r="AX3338" s="115">
        <f>L3338</f>
        <v>0</v>
      </c>
      <c r="AY3338" s="5">
        <f>AE3338</f>
        <v>0</v>
      </c>
      <c r="AZ3338" s="7">
        <f t="shared" si="5106"/>
        <v>0</v>
      </c>
      <c r="BA3338" s="335" t="e">
        <f t="shared" si="5107"/>
        <v>#DIV/0!</v>
      </c>
      <c r="BB3338" s="23">
        <f>M3338</f>
        <v>0</v>
      </c>
      <c r="BC3338" s="5">
        <f t="shared" si="5108"/>
        <v>0</v>
      </c>
      <c r="BD3338" s="7">
        <f t="shared" si="5109"/>
        <v>0</v>
      </c>
      <c r="BE3338" s="335" t="e">
        <f t="shared" si="5110"/>
        <v>#DIV/0!</v>
      </c>
      <c r="BG3338" s="826" t="str">
        <f>RIGHT(LEFT(I3338,3),2)&amp;"."&amp;RIGHT(LEFT(I3338,5),2)</f>
        <v>43.22</v>
      </c>
      <c r="BH3338" s="607" t="b">
        <f>COUNTIF('Codes SEC'!$B$2:$B$250,Ministres!BG3338)&gt;0</f>
        <v>1</v>
      </c>
    </row>
    <row r="3339" spans="1:60" ht="35.1" customHeight="1" x14ac:dyDescent="0.25">
      <c r="A3339" s="190" t="s">
        <v>6114</v>
      </c>
      <c r="B3339" s="583">
        <v>15</v>
      </c>
      <c r="C3339" s="120" t="s">
        <v>71</v>
      </c>
      <c r="D3339" s="622">
        <v>1000</v>
      </c>
      <c r="E3339" s="584"/>
      <c r="F3339" s="120">
        <v>12</v>
      </c>
      <c r="G3339" s="699">
        <v>1</v>
      </c>
      <c r="H3339" s="891" t="str">
        <f t="shared" si="5058"/>
        <v>063</v>
      </c>
      <c r="I3339" s="605">
        <v>84351000</v>
      </c>
      <c r="J3339" s="573" t="s">
        <v>5075</v>
      </c>
      <c r="K3339" s="419" t="s">
        <v>5239</v>
      </c>
      <c r="L3339" s="733">
        <v>0</v>
      </c>
      <c r="M3339" s="734">
        <v>0</v>
      </c>
      <c r="N3339" s="931"/>
      <c r="O3339" s="530">
        <f t="shared" si="5094"/>
        <v>0</v>
      </c>
      <c r="P3339" s="530">
        <f t="shared" si="5095"/>
        <v>0</v>
      </c>
      <c r="Q3339" s="646"/>
      <c r="R3339" s="536"/>
      <c r="S3339" s="536"/>
      <c r="T3339" s="536"/>
      <c r="U3339" s="536"/>
      <c r="V3339" s="536"/>
      <c r="W3339" s="683" t="str">
        <f t="shared" si="5096"/>
        <v>OK</v>
      </c>
      <c r="X3339" s="141"/>
      <c r="Y3339" s="141"/>
      <c r="Z3339" s="552"/>
      <c r="AA3339" s="552"/>
      <c r="AB3339" s="683" t="str">
        <f t="shared" si="5097"/>
        <v>OK</v>
      </c>
      <c r="AC3339" s="593"/>
      <c r="AD3339" s="530">
        <f t="shared" si="5098"/>
        <v>0</v>
      </c>
      <c r="AE3339" s="842">
        <f t="shared" si="5099"/>
        <v>0</v>
      </c>
      <c r="AF3339" s="931"/>
      <c r="AG3339" s="530">
        <f t="shared" si="5100"/>
        <v>0</v>
      </c>
      <c r="AH3339" s="530">
        <f t="shared" si="5101"/>
        <v>0</v>
      </c>
      <c r="AI3339" s="641"/>
      <c r="AJ3339" s="537"/>
      <c r="AK3339" s="537"/>
      <c r="AL3339" s="537"/>
      <c r="AM3339" s="537"/>
      <c r="AN3339" s="537"/>
      <c r="AO3339" s="683" t="str">
        <f t="shared" si="5102"/>
        <v>OK</v>
      </c>
      <c r="AP3339" s="141"/>
      <c r="AQ3339" s="141"/>
      <c r="AR3339" s="552"/>
      <c r="AS3339" s="552"/>
      <c r="AT3339" s="683" t="str">
        <f t="shared" si="5103"/>
        <v>OK</v>
      </c>
      <c r="AU3339" s="593"/>
      <c r="AV3339" s="530">
        <f t="shared" si="5104"/>
        <v>0</v>
      </c>
      <c r="AW3339" s="842">
        <f t="shared" si="5105"/>
        <v>0</v>
      </c>
      <c r="AX3339" s="115">
        <f>L3339</f>
        <v>0</v>
      </c>
      <c r="AY3339" s="5">
        <f>AE3339</f>
        <v>0</v>
      </c>
      <c r="AZ3339" s="7">
        <f t="shared" si="5106"/>
        <v>0</v>
      </c>
      <c r="BA3339" s="335" t="e">
        <f t="shared" si="5107"/>
        <v>#DIV/0!</v>
      </c>
      <c r="BB3339" s="23">
        <f>M3339</f>
        <v>0</v>
      </c>
      <c r="BC3339" s="5">
        <f t="shared" si="5108"/>
        <v>0</v>
      </c>
      <c r="BD3339" s="7">
        <f t="shared" si="5109"/>
        <v>0</v>
      </c>
      <c r="BE3339" s="335" t="e">
        <f t="shared" si="5110"/>
        <v>#DIV/0!</v>
      </c>
      <c r="BG3339" s="826" t="str">
        <f>RIGHT(LEFT(I3339,3),2)&amp;"."&amp;RIGHT(LEFT(I3339,5),2)</f>
        <v>43.51</v>
      </c>
      <c r="BH3339" s="607" t="b">
        <f>COUNTIF('Codes SEC'!$B$2:$B$250,Ministres!BG3339)&gt;0</f>
        <v>1</v>
      </c>
    </row>
    <row r="3340" spans="1:60" ht="12.75" customHeight="1" x14ac:dyDescent="0.25">
      <c r="A3340" s="227"/>
      <c r="B3340" s="209"/>
      <c r="C3340" s="253"/>
      <c r="D3340" s="625"/>
      <c r="E3340" s="280"/>
      <c r="F3340" s="253"/>
      <c r="G3340" s="701"/>
      <c r="H3340" s="892"/>
      <c r="I3340" s="581"/>
      <c r="J3340" s="574"/>
      <c r="K3340" s="514" t="s">
        <v>95</v>
      </c>
      <c r="L3340" s="315">
        <f t="shared" ref="L3340:P3340" si="5111">L3335+L3338+L3336+L3339+L3337</f>
        <v>415</v>
      </c>
      <c r="M3340" s="741">
        <f t="shared" si="5111"/>
        <v>421</v>
      </c>
      <c r="N3340" s="930">
        <f t="shared" si="5111"/>
        <v>0</v>
      </c>
      <c r="O3340" s="790">
        <f t="shared" si="5111"/>
        <v>-415</v>
      </c>
      <c r="P3340" s="790">
        <f t="shared" si="5111"/>
        <v>0</v>
      </c>
      <c r="Q3340" s="787">
        <f t="shared" ref="Q3340:BE3340" si="5112">Q3335+Q3338+Q3336+Q3339+Q3337</f>
        <v>0</v>
      </c>
      <c r="R3340" s="648">
        <f t="shared" si="5112"/>
        <v>0</v>
      </c>
      <c r="S3340" s="648">
        <f t="shared" si="5112"/>
        <v>0</v>
      </c>
      <c r="T3340" s="648">
        <f t="shared" si="5112"/>
        <v>0</v>
      </c>
      <c r="U3340" s="648">
        <f t="shared" si="5112"/>
        <v>0</v>
      </c>
      <c r="V3340" s="648">
        <f t="shared" si="5112"/>
        <v>0</v>
      </c>
      <c r="W3340" s="790"/>
      <c r="X3340" s="649">
        <f t="shared" si="5112"/>
        <v>0</v>
      </c>
      <c r="Y3340" s="649">
        <f t="shared" si="5112"/>
        <v>0</v>
      </c>
      <c r="Z3340" s="648">
        <f t="shared" si="5112"/>
        <v>0</v>
      </c>
      <c r="AA3340" s="648">
        <f t="shared" si="5112"/>
        <v>0</v>
      </c>
      <c r="AB3340" s="790"/>
      <c r="AC3340" s="649">
        <f t="shared" si="5112"/>
        <v>0</v>
      </c>
      <c r="AD3340" s="790">
        <f>AD3335+AD3338+AD3336+AD3339+AD3337</f>
        <v>0</v>
      </c>
      <c r="AE3340" s="843">
        <f>AE3335+AE3338+AE3336+AE3339+AE3337</f>
        <v>0</v>
      </c>
      <c r="AF3340" s="930">
        <f t="shared" ref="AF3340:AH3340" si="5113">AF3335+AF3338+AF3336+AF3339+AF3337</f>
        <v>0</v>
      </c>
      <c r="AG3340" s="790">
        <f t="shared" si="5113"/>
        <v>-421</v>
      </c>
      <c r="AH3340" s="790">
        <f t="shared" si="5113"/>
        <v>0</v>
      </c>
      <c r="AI3340" s="787">
        <f t="shared" si="5112"/>
        <v>0</v>
      </c>
      <c r="AJ3340" s="648">
        <f t="shared" si="5112"/>
        <v>0</v>
      </c>
      <c r="AK3340" s="648">
        <f t="shared" si="5112"/>
        <v>0</v>
      </c>
      <c r="AL3340" s="648">
        <f t="shared" si="5112"/>
        <v>0</v>
      </c>
      <c r="AM3340" s="648">
        <f t="shared" si="5112"/>
        <v>0</v>
      </c>
      <c r="AN3340" s="648">
        <f t="shared" si="5112"/>
        <v>0</v>
      </c>
      <c r="AO3340" s="790"/>
      <c r="AP3340" s="649">
        <f t="shared" si="5112"/>
        <v>0</v>
      </c>
      <c r="AQ3340" s="649">
        <f t="shared" si="5112"/>
        <v>0</v>
      </c>
      <c r="AR3340" s="648">
        <f t="shared" si="5112"/>
        <v>0</v>
      </c>
      <c r="AS3340" s="648">
        <f t="shared" si="5112"/>
        <v>0</v>
      </c>
      <c r="AT3340" s="790"/>
      <c r="AU3340" s="649">
        <f t="shared" si="5112"/>
        <v>0</v>
      </c>
      <c r="AV3340" s="790">
        <f t="shared" ref="AV3340" si="5114">AV3335+AV3338+AV3336+AV3339+AV3337</f>
        <v>0</v>
      </c>
      <c r="AW3340" s="843">
        <f t="shared" si="5112"/>
        <v>0</v>
      </c>
      <c r="AX3340" s="336">
        <f t="shared" si="5112"/>
        <v>415</v>
      </c>
      <c r="AY3340" s="337">
        <f t="shared" si="5112"/>
        <v>0</v>
      </c>
      <c r="AZ3340" s="338">
        <f t="shared" si="5112"/>
        <v>-415</v>
      </c>
      <c r="BA3340" s="339" t="e">
        <f t="shared" si="5112"/>
        <v>#DIV/0!</v>
      </c>
      <c r="BB3340" s="322">
        <f t="shared" si="5112"/>
        <v>421</v>
      </c>
      <c r="BC3340" s="337">
        <f t="shared" si="5112"/>
        <v>0</v>
      </c>
      <c r="BD3340" s="338">
        <f t="shared" si="5112"/>
        <v>-421</v>
      </c>
      <c r="BE3340" s="339" t="e">
        <f t="shared" si="5112"/>
        <v>#DIV/0!</v>
      </c>
      <c r="BG3340" s="826"/>
      <c r="BH3340" s="607"/>
    </row>
    <row r="3341" spans="1:60" ht="12.75" customHeight="1" x14ac:dyDescent="0.25">
      <c r="A3341" s="226"/>
      <c r="B3341" s="207"/>
      <c r="C3341" s="254"/>
      <c r="D3341" s="300"/>
      <c r="E3341" s="276"/>
      <c r="F3341" s="300"/>
      <c r="G3341" s="696"/>
      <c r="H3341" s="887"/>
      <c r="I3341" s="444"/>
      <c r="J3341" s="393"/>
      <c r="K3341" s="404" t="s">
        <v>3668</v>
      </c>
      <c r="L3341" s="729">
        <f t="shared" ref="L3341:P3341" si="5115">L3340</f>
        <v>415</v>
      </c>
      <c r="M3341" s="730">
        <f t="shared" si="5115"/>
        <v>421</v>
      </c>
      <c r="N3341" s="844">
        <f t="shared" si="5115"/>
        <v>0</v>
      </c>
      <c r="O3341" s="665">
        <f t="shared" si="5115"/>
        <v>-415</v>
      </c>
      <c r="P3341" s="665">
        <f t="shared" si="5115"/>
        <v>0</v>
      </c>
      <c r="Q3341" s="638">
        <f t="shared" ref="Q3341:AA3341" si="5116">Q3340</f>
        <v>0</v>
      </c>
      <c r="R3341" s="130">
        <f t="shared" si="5116"/>
        <v>0</v>
      </c>
      <c r="S3341" s="130">
        <f t="shared" si="5116"/>
        <v>0</v>
      </c>
      <c r="T3341" s="130">
        <f t="shared" si="5116"/>
        <v>0</v>
      </c>
      <c r="U3341" s="130">
        <f t="shared" si="5116"/>
        <v>0</v>
      </c>
      <c r="V3341" s="130">
        <f t="shared" si="5116"/>
        <v>0</v>
      </c>
      <c r="W3341" s="665"/>
      <c r="X3341" s="130">
        <f t="shared" si="5116"/>
        <v>0</v>
      </c>
      <c r="Y3341" s="130">
        <f t="shared" si="5116"/>
        <v>0</v>
      </c>
      <c r="Z3341" s="130">
        <f t="shared" si="5116"/>
        <v>0</v>
      </c>
      <c r="AA3341" s="130">
        <f t="shared" si="5116"/>
        <v>0</v>
      </c>
      <c r="AB3341" s="665"/>
      <c r="AC3341" s="130">
        <f t="shared" ref="AC3341" si="5117">AC3340</f>
        <v>0</v>
      </c>
      <c r="AD3341" s="665">
        <f>AD3340</f>
        <v>0</v>
      </c>
      <c r="AE3341" s="845">
        <f>AE3340</f>
        <v>0</v>
      </c>
      <c r="AF3341" s="844">
        <f t="shared" ref="AF3341:AH3341" si="5118">AF3340</f>
        <v>0</v>
      </c>
      <c r="AG3341" s="665">
        <f t="shared" si="5118"/>
        <v>-421</v>
      </c>
      <c r="AH3341" s="665">
        <f t="shared" si="5118"/>
        <v>0</v>
      </c>
      <c r="AI3341" s="638">
        <f t="shared" ref="AI3341:AS3341" si="5119">AI3340</f>
        <v>0</v>
      </c>
      <c r="AJ3341" s="130">
        <f t="shared" si="5119"/>
        <v>0</v>
      </c>
      <c r="AK3341" s="130">
        <f t="shared" si="5119"/>
        <v>0</v>
      </c>
      <c r="AL3341" s="130">
        <f t="shared" si="5119"/>
        <v>0</v>
      </c>
      <c r="AM3341" s="130">
        <f t="shared" si="5119"/>
        <v>0</v>
      </c>
      <c r="AN3341" s="130">
        <f t="shared" si="5119"/>
        <v>0</v>
      </c>
      <c r="AO3341" s="665"/>
      <c r="AP3341" s="130">
        <f t="shared" si="5119"/>
        <v>0</v>
      </c>
      <c r="AQ3341" s="130">
        <f t="shared" si="5119"/>
        <v>0</v>
      </c>
      <c r="AR3341" s="130">
        <f t="shared" si="5119"/>
        <v>0</v>
      </c>
      <c r="AS3341" s="130">
        <f t="shared" si="5119"/>
        <v>0</v>
      </c>
      <c r="AT3341" s="665"/>
      <c r="AU3341" s="130">
        <f t="shared" ref="AU3341:BE3341" si="5120">AU3340</f>
        <v>0</v>
      </c>
      <c r="AV3341" s="665">
        <f t="shared" ref="AV3341" si="5121">AV3340</f>
        <v>0</v>
      </c>
      <c r="AW3341" s="845">
        <f t="shared" si="5120"/>
        <v>0</v>
      </c>
      <c r="AX3341" s="314">
        <f t="shared" si="5120"/>
        <v>415</v>
      </c>
      <c r="AY3341" s="131">
        <f t="shared" si="5120"/>
        <v>0</v>
      </c>
      <c r="AZ3341" s="132">
        <f t="shared" si="5120"/>
        <v>-415</v>
      </c>
      <c r="BA3341" s="340" t="e">
        <f t="shared" si="5120"/>
        <v>#DIV/0!</v>
      </c>
      <c r="BB3341" s="310">
        <f t="shared" si="5120"/>
        <v>421</v>
      </c>
      <c r="BC3341" s="131">
        <f t="shared" si="5120"/>
        <v>0</v>
      </c>
      <c r="BD3341" s="132">
        <f t="shared" si="5120"/>
        <v>-421</v>
      </c>
      <c r="BE3341" s="340" t="e">
        <f t="shared" si="5120"/>
        <v>#DIV/0!</v>
      </c>
      <c r="BG3341" s="826"/>
      <c r="BH3341" s="607"/>
    </row>
    <row r="3342" spans="1:60" ht="12.75" customHeight="1" x14ac:dyDescent="0.25">
      <c r="A3342" s="222"/>
      <c r="C3342" s="116"/>
      <c r="D3342" s="620"/>
      <c r="F3342" s="117"/>
      <c r="G3342" s="690"/>
      <c r="H3342" s="878"/>
      <c r="I3342" s="397"/>
      <c r="J3342" s="380"/>
      <c r="K3342" s="405" t="s">
        <v>208</v>
      </c>
      <c r="L3342" s="731">
        <v>0</v>
      </c>
      <c r="M3342" s="732">
        <v>0</v>
      </c>
      <c r="N3342" s="929">
        <v>0</v>
      </c>
      <c r="O3342" s="530">
        <v>0</v>
      </c>
      <c r="P3342" s="530">
        <v>0</v>
      </c>
      <c r="Q3342" s="641">
        <v>0</v>
      </c>
      <c r="R3342" s="537">
        <v>0</v>
      </c>
      <c r="S3342" s="537">
        <v>0</v>
      </c>
      <c r="T3342" s="537">
        <v>0</v>
      </c>
      <c r="U3342" s="537">
        <v>0</v>
      </c>
      <c r="V3342" s="537">
        <v>0</v>
      </c>
      <c r="W3342" s="530"/>
      <c r="X3342" s="142">
        <v>0</v>
      </c>
      <c r="Y3342" s="142">
        <v>0</v>
      </c>
      <c r="Z3342" s="537">
        <v>0</v>
      </c>
      <c r="AA3342" s="537">
        <v>0</v>
      </c>
      <c r="AB3342" s="530"/>
      <c r="AC3342" s="142">
        <v>0</v>
      </c>
      <c r="AD3342" s="530">
        <v>0</v>
      </c>
      <c r="AE3342" s="842">
        <v>0</v>
      </c>
      <c r="AF3342" s="929">
        <v>0</v>
      </c>
      <c r="AG3342" s="530">
        <v>0</v>
      </c>
      <c r="AH3342" s="530">
        <v>0</v>
      </c>
      <c r="AI3342" s="641">
        <v>0</v>
      </c>
      <c r="AJ3342" s="537">
        <v>0</v>
      </c>
      <c r="AK3342" s="537">
        <v>0</v>
      </c>
      <c r="AL3342" s="537">
        <v>0</v>
      </c>
      <c r="AM3342" s="537">
        <v>0</v>
      </c>
      <c r="AN3342" s="537">
        <v>0</v>
      </c>
      <c r="AO3342" s="530"/>
      <c r="AP3342" s="142">
        <v>0</v>
      </c>
      <c r="AQ3342" s="142">
        <v>0</v>
      </c>
      <c r="AR3342" s="537">
        <v>0</v>
      </c>
      <c r="AS3342" s="537">
        <v>0</v>
      </c>
      <c r="AT3342" s="530"/>
      <c r="AU3342" s="142">
        <v>0</v>
      </c>
      <c r="AV3342" s="530">
        <v>0</v>
      </c>
      <c r="AW3342" s="842">
        <v>0</v>
      </c>
      <c r="AX3342" s="115">
        <v>0</v>
      </c>
      <c r="AY3342" s="5">
        <v>0</v>
      </c>
      <c r="AZ3342" s="5">
        <v>0</v>
      </c>
      <c r="BA3342" s="335">
        <v>0</v>
      </c>
      <c r="BB3342" s="23">
        <v>0</v>
      </c>
      <c r="BC3342" s="5">
        <v>0</v>
      </c>
      <c r="BD3342" s="5">
        <v>0</v>
      </c>
      <c r="BE3342" s="335">
        <v>0</v>
      </c>
      <c r="BG3342" s="826"/>
      <c r="BH3342" s="607"/>
    </row>
    <row r="3343" spans="1:60" ht="12.75" customHeight="1" x14ac:dyDescent="0.25">
      <c r="A3343" s="21"/>
      <c r="B3343" s="112"/>
      <c r="C3343" s="116"/>
      <c r="D3343" s="623"/>
      <c r="E3343" s="278"/>
      <c r="F3343" s="116"/>
      <c r="G3343" s="700"/>
      <c r="H3343" s="888"/>
      <c r="I3343" s="580"/>
      <c r="J3343" s="573"/>
      <c r="K3343" s="405" t="s">
        <v>96</v>
      </c>
      <c r="L3343" s="738">
        <v>0</v>
      </c>
      <c r="M3343" s="739">
        <v>0</v>
      </c>
      <c r="N3343" s="929">
        <v>0</v>
      </c>
      <c r="O3343" s="530">
        <v>0</v>
      </c>
      <c r="P3343" s="530">
        <v>0</v>
      </c>
      <c r="Q3343" s="641">
        <v>0</v>
      </c>
      <c r="R3343" s="537">
        <v>0</v>
      </c>
      <c r="S3343" s="537">
        <v>0</v>
      </c>
      <c r="T3343" s="537">
        <v>0</v>
      </c>
      <c r="U3343" s="537">
        <v>0</v>
      </c>
      <c r="V3343" s="537">
        <v>0</v>
      </c>
      <c r="W3343" s="530"/>
      <c r="X3343" s="142">
        <v>0</v>
      </c>
      <c r="Y3343" s="142">
        <v>0</v>
      </c>
      <c r="Z3343" s="537">
        <v>0</v>
      </c>
      <c r="AA3343" s="537">
        <v>0</v>
      </c>
      <c r="AB3343" s="530"/>
      <c r="AC3343" s="142">
        <v>0</v>
      </c>
      <c r="AD3343" s="530">
        <v>0</v>
      </c>
      <c r="AE3343" s="842">
        <v>0</v>
      </c>
      <c r="AF3343" s="929">
        <v>0</v>
      </c>
      <c r="AG3343" s="530">
        <v>0</v>
      </c>
      <c r="AH3343" s="530">
        <v>0</v>
      </c>
      <c r="AI3343" s="641">
        <v>0</v>
      </c>
      <c r="AJ3343" s="537">
        <v>0</v>
      </c>
      <c r="AK3343" s="537">
        <v>0</v>
      </c>
      <c r="AL3343" s="537">
        <v>0</v>
      </c>
      <c r="AM3343" s="537">
        <v>0</v>
      </c>
      <c r="AN3343" s="537">
        <v>0</v>
      </c>
      <c r="AO3343" s="530"/>
      <c r="AP3343" s="142">
        <v>0</v>
      </c>
      <c r="AQ3343" s="142">
        <v>0</v>
      </c>
      <c r="AR3343" s="537">
        <v>0</v>
      </c>
      <c r="AS3343" s="537">
        <v>0</v>
      </c>
      <c r="AT3343" s="530"/>
      <c r="AU3343" s="142">
        <v>0</v>
      </c>
      <c r="AV3343" s="530">
        <v>0</v>
      </c>
      <c r="AW3343" s="842">
        <v>0</v>
      </c>
      <c r="AX3343" s="115">
        <v>0</v>
      </c>
      <c r="AY3343" s="5">
        <v>0</v>
      </c>
      <c r="AZ3343" s="5">
        <v>0</v>
      </c>
      <c r="BA3343" s="335">
        <v>0</v>
      </c>
      <c r="BB3343" s="23">
        <v>0</v>
      </c>
      <c r="BC3343" s="5">
        <v>0</v>
      </c>
      <c r="BD3343" s="5">
        <v>0</v>
      </c>
      <c r="BE3343" s="335">
        <v>0</v>
      </c>
      <c r="BG3343" s="826"/>
      <c r="BH3343" s="607"/>
    </row>
    <row r="3344" spans="1:60" ht="12.75" customHeight="1" x14ac:dyDescent="0.25">
      <c r="A3344" s="21"/>
      <c r="B3344" s="112"/>
      <c r="C3344" s="116"/>
      <c r="D3344" s="623"/>
      <c r="E3344" s="278"/>
      <c r="F3344" s="116"/>
      <c r="G3344" s="700"/>
      <c r="H3344" s="888"/>
      <c r="I3344" s="580"/>
      <c r="J3344" s="573"/>
      <c r="K3344" s="405" t="s">
        <v>209</v>
      </c>
      <c r="L3344" s="738">
        <v>0</v>
      </c>
      <c r="M3344" s="739">
        <v>0</v>
      </c>
      <c r="N3344" s="929">
        <v>0</v>
      </c>
      <c r="O3344" s="530">
        <v>0</v>
      </c>
      <c r="P3344" s="530">
        <v>0</v>
      </c>
      <c r="Q3344" s="641">
        <v>0</v>
      </c>
      <c r="R3344" s="537">
        <v>0</v>
      </c>
      <c r="S3344" s="537">
        <v>0</v>
      </c>
      <c r="T3344" s="537">
        <v>0</v>
      </c>
      <c r="U3344" s="537">
        <v>0</v>
      </c>
      <c r="V3344" s="537">
        <v>0</v>
      </c>
      <c r="W3344" s="530"/>
      <c r="X3344" s="142">
        <v>0</v>
      </c>
      <c r="Y3344" s="142">
        <v>0</v>
      </c>
      <c r="Z3344" s="537">
        <v>0</v>
      </c>
      <c r="AA3344" s="537">
        <v>0</v>
      </c>
      <c r="AB3344" s="530"/>
      <c r="AC3344" s="142">
        <v>0</v>
      </c>
      <c r="AD3344" s="530">
        <v>0</v>
      </c>
      <c r="AE3344" s="842">
        <v>0</v>
      </c>
      <c r="AF3344" s="929">
        <v>0</v>
      </c>
      <c r="AG3344" s="530">
        <v>0</v>
      </c>
      <c r="AH3344" s="530">
        <v>0</v>
      </c>
      <c r="AI3344" s="641">
        <v>0</v>
      </c>
      <c r="AJ3344" s="537">
        <v>0</v>
      </c>
      <c r="AK3344" s="537">
        <v>0</v>
      </c>
      <c r="AL3344" s="537">
        <v>0</v>
      </c>
      <c r="AM3344" s="537">
        <v>0</v>
      </c>
      <c r="AN3344" s="537">
        <v>0</v>
      </c>
      <c r="AO3344" s="530"/>
      <c r="AP3344" s="142">
        <v>0</v>
      </c>
      <c r="AQ3344" s="142">
        <v>0</v>
      </c>
      <c r="AR3344" s="537">
        <v>0</v>
      </c>
      <c r="AS3344" s="537">
        <v>0</v>
      </c>
      <c r="AT3344" s="530"/>
      <c r="AU3344" s="142">
        <v>0</v>
      </c>
      <c r="AV3344" s="530">
        <v>0</v>
      </c>
      <c r="AW3344" s="842">
        <v>0</v>
      </c>
      <c r="AX3344" s="115">
        <v>0</v>
      </c>
      <c r="AY3344" s="5">
        <v>0</v>
      </c>
      <c r="AZ3344" s="5">
        <v>0</v>
      </c>
      <c r="BA3344" s="335">
        <v>0</v>
      </c>
      <c r="BB3344" s="23">
        <v>0</v>
      </c>
      <c r="BC3344" s="5">
        <v>0</v>
      </c>
      <c r="BD3344" s="5">
        <v>0</v>
      </c>
      <c r="BE3344" s="335">
        <v>0</v>
      </c>
      <c r="BG3344" s="826"/>
      <c r="BH3344" s="607"/>
    </row>
    <row r="3345" spans="1:60" ht="12.75" customHeight="1" x14ac:dyDescent="0.25">
      <c r="A3345" s="21"/>
      <c r="B3345" s="112"/>
      <c r="C3345" s="116"/>
      <c r="D3345" s="623"/>
      <c r="E3345" s="278"/>
      <c r="F3345" s="116"/>
      <c r="G3345" s="700"/>
      <c r="H3345" s="888"/>
      <c r="I3345" s="580"/>
      <c r="J3345" s="573"/>
      <c r="K3345" s="405" t="s">
        <v>210</v>
      </c>
      <c r="L3345" s="738">
        <v>0</v>
      </c>
      <c r="M3345" s="739">
        <v>0</v>
      </c>
      <c r="N3345" s="929">
        <v>0</v>
      </c>
      <c r="O3345" s="530">
        <v>0</v>
      </c>
      <c r="P3345" s="530">
        <v>0</v>
      </c>
      <c r="Q3345" s="641">
        <v>0</v>
      </c>
      <c r="R3345" s="537">
        <v>0</v>
      </c>
      <c r="S3345" s="537">
        <v>0</v>
      </c>
      <c r="T3345" s="537">
        <v>0</v>
      </c>
      <c r="U3345" s="537">
        <v>0</v>
      </c>
      <c r="V3345" s="537">
        <v>0</v>
      </c>
      <c r="W3345" s="530"/>
      <c r="X3345" s="142">
        <v>0</v>
      </c>
      <c r="Y3345" s="142">
        <v>0</v>
      </c>
      <c r="Z3345" s="537">
        <v>0</v>
      </c>
      <c r="AA3345" s="537">
        <v>0</v>
      </c>
      <c r="AB3345" s="530"/>
      <c r="AC3345" s="142">
        <v>0</v>
      </c>
      <c r="AD3345" s="530">
        <v>0</v>
      </c>
      <c r="AE3345" s="842">
        <v>0</v>
      </c>
      <c r="AF3345" s="929">
        <v>0</v>
      </c>
      <c r="AG3345" s="530">
        <v>0</v>
      </c>
      <c r="AH3345" s="530">
        <v>0</v>
      </c>
      <c r="AI3345" s="641">
        <v>0</v>
      </c>
      <c r="AJ3345" s="537">
        <v>0</v>
      </c>
      <c r="AK3345" s="537">
        <v>0</v>
      </c>
      <c r="AL3345" s="537">
        <v>0</v>
      </c>
      <c r="AM3345" s="537">
        <v>0</v>
      </c>
      <c r="AN3345" s="537">
        <v>0</v>
      </c>
      <c r="AO3345" s="530"/>
      <c r="AP3345" s="142">
        <v>0</v>
      </c>
      <c r="AQ3345" s="142">
        <v>0</v>
      </c>
      <c r="AR3345" s="537">
        <v>0</v>
      </c>
      <c r="AS3345" s="537">
        <v>0</v>
      </c>
      <c r="AT3345" s="530"/>
      <c r="AU3345" s="142">
        <v>0</v>
      </c>
      <c r="AV3345" s="530">
        <v>0</v>
      </c>
      <c r="AW3345" s="842">
        <v>0</v>
      </c>
      <c r="AX3345" s="115">
        <v>0</v>
      </c>
      <c r="AY3345" s="5">
        <v>0</v>
      </c>
      <c r="AZ3345" s="5">
        <v>0</v>
      </c>
      <c r="BA3345" s="335">
        <v>0</v>
      </c>
      <c r="BB3345" s="23">
        <v>0</v>
      </c>
      <c r="BC3345" s="5">
        <v>0</v>
      </c>
      <c r="BD3345" s="5">
        <v>0</v>
      </c>
      <c r="BE3345" s="335">
        <v>0</v>
      </c>
      <c r="BG3345" s="826"/>
      <c r="BH3345" s="607"/>
    </row>
    <row r="3346" spans="1:60" ht="12.75" customHeight="1" x14ac:dyDescent="0.25">
      <c r="A3346" s="21"/>
      <c r="B3346" s="112"/>
      <c r="C3346" s="116"/>
      <c r="D3346" s="623"/>
      <c r="E3346" s="278"/>
      <c r="F3346" s="116"/>
      <c r="G3346" s="700"/>
      <c r="H3346" s="888"/>
      <c r="I3346" s="580"/>
      <c r="J3346" s="573"/>
      <c r="K3346" s="406" t="s">
        <v>53</v>
      </c>
      <c r="L3346" s="738">
        <v>0</v>
      </c>
      <c r="M3346" s="739">
        <v>0</v>
      </c>
      <c r="N3346" s="929">
        <v>0</v>
      </c>
      <c r="O3346" s="530">
        <v>0</v>
      </c>
      <c r="P3346" s="530">
        <v>0</v>
      </c>
      <c r="Q3346" s="641">
        <v>0</v>
      </c>
      <c r="R3346" s="537">
        <v>0</v>
      </c>
      <c r="S3346" s="537">
        <v>0</v>
      </c>
      <c r="T3346" s="537">
        <v>0</v>
      </c>
      <c r="U3346" s="537">
        <v>0</v>
      </c>
      <c r="V3346" s="537">
        <v>0</v>
      </c>
      <c r="W3346" s="530"/>
      <c r="X3346" s="142">
        <v>0</v>
      </c>
      <c r="Y3346" s="142">
        <v>0</v>
      </c>
      <c r="Z3346" s="537">
        <v>0</v>
      </c>
      <c r="AA3346" s="537">
        <v>0</v>
      </c>
      <c r="AB3346" s="530"/>
      <c r="AC3346" s="142">
        <v>0</v>
      </c>
      <c r="AD3346" s="530">
        <v>0</v>
      </c>
      <c r="AE3346" s="842">
        <v>0</v>
      </c>
      <c r="AF3346" s="929">
        <v>0</v>
      </c>
      <c r="AG3346" s="530">
        <v>0</v>
      </c>
      <c r="AH3346" s="530">
        <v>0</v>
      </c>
      <c r="AI3346" s="641">
        <v>0</v>
      </c>
      <c r="AJ3346" s="537">
        <v>0</v>
      </c>
      <c r="AK3346" s="537">
        <v>0</v>
      </c>
      <c r="AL3346" s="537">
        <v>0</v>
      </c>
      <c r="AM3346" s="537">
        <v>0</v>
      </c>
      <c r="AN3346" s="537">
        <v>0</v>
      </c>
      <c r="AO3346" s="530"/>
      <c r="AP3346" s="142">
        <v>0</v>
      </c>
      <c r="AQ3346" s="142">
        <v>0</v>
      </c>
      <c r="AR3346" s="537">
        <v>0</v>
      </c>
      <c r="AS3346" s="537">
        <v>0</v>
      </c>
      <c r="AT3346" s="530"/>
      <c r="AU3346" s="142">
        <v>0</v>
      </c>
      <c r="AV3346" s="530">
        <v>0</v>
      </c>
      <c r="AW3346" s="842">
        <v>0</v>
      </c>
      <c r="AX3346" s="115">
        <v>0</v>
      </c>
      <c r="AY3346" s="5">
        <v>0</v>
      </c>
      <c r="AZ3346" s="5">
        <v>0</v>
      </c>
      <c r="BA3346" s="335">
        <v>0</v>
      </c>
      <c r="BB3346" s="23">
        <v>0</v>
      </c>
      <c r="BC3346" s="5">
        <v>0</v>
      </c>
      <c r="BD3346" s="5">
        <v>0</v>
      </c>
      <c r="BE3346" s="335">
        <v>0</v>
      </c>
      <c r="BG3346" s="826"/>
      <c r="BH3346" s="607"/>
    </row>
    <row r="3347" spans="1:60" ht="12.75" customHeight="1" x14ac:dyDescent="0.25">
      <c r="A3347" s="21"/>
      <c r="B3347" s="112"/>
      <c r="C3347" s="116"/>
      <c r="D3347" s="623"/>
      <c r="E3347" s="278"/>
      <c r="F3347" s="116"/>
      <c r="G3347" s="700"/>
      <c r="H3347" s="888"/>
      <c r="I3347" s="580"/>
      <c r="J3347" s="573"/>
      <c r="K3347" s="406"/>
      <c r="L3347" s="738"/>
      <c r="M3347" s="739"/>
      <c r="N3347" s="929"/>
      <c r="O3347" s="530"/>
      <c r="P3347" s="530"/>
      <c r="Q3347" s="641"/>
      <c r="R3347" s="537"/>
      <c r="S3347" s="537"/>
      <c r="T3347" s="537"/>
      <c r="U3347" s="537"/>
      <c r="V3347" s="537"/>
      <c r="W3347" s="531"/>
      <c r="X3347" s="140"/>
      <c r="Y3347" s="140"/>
      <c r="Z3347" s="551"/>
      <c r="AA3347" s="551"/>
      <c r="AB3347" s="531"/>
      <c r="AC3347" s="142"/>
      <c r="AD3347" s="530"/>
      <c r="AE3347" s="842"/>
      <c r="AF3347" s="929"/>
      <c r="AG3347" s="530"/>
      <c r="AH3347" s="530"/>
      <c r="AI3347" s="641"/>
      <c r="AJ3347" s="537"/>
      <c r="AK3347" s="537"/>
      <c r="AL3347" s="537"/>
      <c r="AM3347" s="537"/>
      <c r="AN3347" s="537"/>
      <c r="AO3347" s="531"/>
      <c r="AP3347" s="140"/>
      <c r="AQ3347" s="140"/>
      <c r="AR3347" s="551"/>
      <c r="AS3347" s="551"/>
      <c r="AT3347" s="531"/>
      <c r="AU3347" s="142"/>
      <c r="AV3347" s="530"/>
      <c r="AW3347" s="842"/>
      <c r="AX3347" s="115"/>
      <c r="AY3347" s="5"/>
      <c r="AZ3347" s="5"/>
      <c r="BA3347" s="335"/>
      <c r="BC3347" s="5"/>
      <c r="BD3347" s="5"/>
      <c r="BE3347" s="335"/>
      <c r="BG3347" s="826"/>
      <c r="BH3347" s="607"/>
    </row>
    <row r="3348" spans="1:60" ht="12.75" customHeight="1" x14ac:dyDescent="0.25">
      <c r="A3348" s="21"/>
      <c r="B3348" s="112"/>
      <c r="C3348" s="116"/>
      <c r="D3348" s="623"/>
      <c r="E3348" s="278"/>
      <c r="F3348" s="116"/>
      <c r="G3348" s="700"/>
      <c r="H3348" s="888"/>
      <c r="I3348" s="580"/>
      <c r="J3348" s="573"/>
      <c r="K3348" s="406"/>
      <c r="L3348" s="738"/>
      <c r="M3348" s="739"/>
      <c r="N3348" s="929"/>
      <c r="O3348" s="530"/>
      <c r="P3348" s="530"/>
      <c r="Q3348" s="641"/>
      <c r="R3348" s="537"/>
      <c r="S3348" s="537"/>
      <c r="T3348" s="537"/>
      <c r="U3348" s="537"/>
      <c r="V3348" s="537"/>
      <c r="W3348" s="531"/>
      <c r="X3348" s="140"/>
      <c r="Y3348" s="140"/>
      <c r="Z3348" s="551"/>
      <c r="AA3348" s="551"/>
      <c r="AB3348" s="531"/>
      <c r="AC3348" s="142"/>
      <c r="AD3348" s="530"/>
      <c r="AE3348" s="842"/>
      <c r="AF3348" s="929"/>
      <c r="AG3348" s="530"/>
      <c r="AH3348" s="530"/>
      <c r="AI3348" s="641"/>
      <c r="AJ3348" s="537"/>
      <c r="AK3348" s="537"/>
      <c r="AL3348" s="537"/>
      <c r="AM3348" s="537"/>
      <c r="AN3348" s="537"/>
      <c r="AO3348" s="531"/>
      <c r="AP3348" s="140"/>
      <c r="AQ3348" s="140"/>
      <c r="AR3348" s="551"/>
      <c r="AS3348" s="551"/>
      <c r="AT3348" s="531"/>
      <c r="AU3348" s="142"/>
      <c r="AV3348" s="530"/>
      <c r="AW3348" s="842"/>
      <c r="AX3348" s="115"/>
      <c r="AY3348" s="5"/>
      <c r="AZ3348" s="5"/>
      <c r="BA3348" s="335"/>
      <c r="BC3348" s="5"/>
      <c r="BD3348" s="5"/>
      <c r="BE3348" s="335"/>
      <c r="BG3348" s="826"/>
      <c r="BH3348" s="607"/>
    </row>
    <row r="3349" spans="1:60" ht="12.75" customHeight="1" x14ac:dyDescent="0.25">
      <c r="A3349" s="21"/>
      <c r="B3349" s="112"/>
      <c r="C3349" s="116"/>
      <c r="D3349" s="623"/>
      <c r="E3349" s="278"/>
      <c r="F3349" s="116"/>
      <c r="G3349" s="700"/>
      <c r="H3349" s="888"/>
      <c r="I3349" s="580"/>
      <c r="J3349" s="573"/>
      <c r="K3349" s="400" t="s">
        <v>6627</v>
      </c>
      <c r="L3349" s="738"/>
      <c r="M3349" s="739"/>
      <c r="N3349" s="931"/>
      <c r="O3349" s="923"/>
      <c r="P3349" s="923"/>
      <c r="Q3349" s="641"/>
      <c r="R3349" s="537"/>
      <c r="S3349" s="537"/>
      <c r="T3349" s="537"/>
      <c r="U3349" s="537"/>
      <c r="V3349" s="537"/>
      <c r="W3349" s="531"/>
      <c r="X3349" s="141"/>
      <c r="Y3349" s="141"/>
      <c r="Z3349" s="552"/>
      <c r="AA3349" s="552"/>
      <c r="AB3349" s="531"/>
      <c r="AC3349" s="593"/>
      <c r="AD3349" s="923"/>
      <c r="AE3349" s="846"/>
      <c r="AF3349" s="931"/>
      <c r="AG3349" s="923"/>
      <c r="AH3349" s="923"/>
      <c r="AI3349" s="641"/>
      <c r="AJ3349" s="537"/>
      <c r="AK3349" s="537"/>
      <c r="AL3349" s="537"/>
      <c r="AM3349" s="537"/>
      <c r="AN3349" s="537"/>
      <c r="AO3349" s="531"/>
      <c r="AP3349" s="141"/>
      <c r="AQ3349" s="141"/>
      <c r="AR3349" s="552"/>
      <c r="AS3349" s="552"/>
      <c r="AT3349" s="531"/>
      <c r="AU3349" s="593"/>
      <c r="AV3349" s="923"/>
      <c r="AW3349" s="846"/>
      <c r="AX3349" s="115"/>
      <c r="AY3349" s="5"/>
      <c r="AZ3349" s="5"/>
      <c r="BA3349" s="335"/>
      <c r="BC3349" s="5"/>
      <c r="BD3349" s="5"/>
      <c r="BE3349" s="335"/>
      <c r="BF3349" s="40"/>
      <c r="BG3349" s="826"/>
      <c r="BH3349" s="607"/>
    </row>
    <row r="3350" spans="1:60" x14ac:dyDescent="0.25">
      <c r="A3350" s="21"/>
      <c r="B3350" s="112"/>
      <c r="C3350" s="116"/>
      <c r="D3350" s="623"/>
      <c r="E3350" s="278"/>
      <c r="F3350" s="116"/>
      <c r="G3350" s="700"/>
      <c r="H3350" s="888"/>
      <c r="I3350" s="580"/>
      <c r="J3350" s="573"/>
      <c r="K3350" s="400" t="s">
        <v>355</v>
      </c>
      <c r="L3350" s="738"/>
      <c r="M3350" s="739"/>
      <c r="N3350" s="931"/>
      <c r="O3350" s="923"/>
      <c r="P3350" s="923"/>
      <c r="Q3350" s="641"/>
      <c r="R3350" s="537"/>
      <c r="S3350" s="537"/>
      <c r="T3350" s="537"/>
      <c r="U3350" s="537"/>
      <c r="V3350" s="537"/>
      <c r="W3350" s="531"/>
      <c r="X3350" s="141"/>
      <c r="Y3350" s="141"/>
      <c r="Z3350" s="552"/>
      <c r="AA3350" s="552"/>
      <c r="AB3350" s="531"/>
      <c r="AC3350" s="593"/>
      <c r="AD3350" s="923"/>
      <c r="AE3350" s="846"/>
      <c r="AF3350" s="931"/>
      <c r="AG3350" s="923"/>
      <c r="AH3350" s="923"/>
      <c r="AI3350" s="641"/>
      <c r="AJ3350" s="537"/>
      <c r="AK3350" s="537"/>
      <c r="AL3350" s="537"/>
      <c r="AM3350" s="537"/>
      <c r="AN3350" s="537"/>
      <c r="AO3350" s="531"/>
      <c r="AP3350" s="141"/>
      <c r="AQ3350" s="141"/>
      <c r="AR3350" s="552"/>
      <c r="AS3350" s="552"/>
      <c r="AT3350" s="531"/>
      <c r="AU3350" s="593"/>
      <c r="AV3350" s="923"/>
      <c r="AW3350" s="846"/>
      <c r="AX3350" s="115"/>
      <c r="AY3350" s="5"/>
      <c r="AZ3350" s="5"/>
      <c r="BA3350" s="335"/>
      <c r="BC3350" s="5"/>
      <c r="BD3350" s="5"/>
      <c r="BE3350" s="335"/>
      <c r="BG3350" s="826"/>
      <c r="BH3350" s="607"/>
    </row>
    <row r="3351" spans="1:60" ht="12.75" customHeight="1" x14ac:dyDescent="0.25">
      <c r="A3351" s="21"/>
      <c r="B3351" s="112"/>
      <c r="C3351" s="116"/>
      <c r="D3351" s="623"/>
      <c r="E3351" s="278"/>
      <c r="F3351" s="116"/>
      <c r="G3351" s="700"/>
      <c r="H3351" s="888"/>
      <c r="I3351" s="580"/>
      <c r="J3351" s="573"/>
      <c r="K3351" s="400"/>
      <c r="L3351" s="738"/>
      <c r="M3351" s="739"/>
      <c r="N3351" s="931"/>
      <c r="O3351" s="923"/>
      <c r="P3351" s="923"/>
      <c r="Q3351" s="641"/>
      <c r="R3351" s="537"/>
      <c r="S3351" s="537"/>
      <c r="T3351" s="537"/>
      <c r="U3351" s="537"/>
      <c r="V3351" s="537"/>
      <c r="W3351" s="531"/>
      <c r="X3351" s="141"/>
      <c r="Y3351" s="141"/>
      <c r="Z3351" s="552"/>
      <c r="AA3351" s="552"/>
      <c r="AB3351" s="531"/>
      <c r="AC3351" s="593"/>
      <c r="AD3351" s="923"/>
      <c r="AE3351" s="846"/>
      <c r="AF3351" s="931"/>
      <c r="AG3351" s="923"/>
      <c r="AH3351" s="923"/>
      <c r="AI3351" s="641"/>
      <c r="AJ3351" s="537"/>
      <c r="AK3351" s="537"/>
      <c r="AL3351" s="537"/>
      <c r="AM3351" s="537"/>
      <c r="AN3351" s="537"/>
      <c r="AO3351" s="531"/>
      <c r="AP3351" s="141"/>
      <c r="AQ3351" s="141"/>
      <c r="AR3351" s="552"/>
      <c r="AS3351" s="552"/>
      <c r="AT3351" s="531"/>
      <c r="AU3351" s="593"/>
      <c r="AV3351" s="923"/>
      <c r="AW3351" s="846"/>
      <c r="AX3351" s="115"/>
      <c r="AY3351" s="5"/>
      <c r="AZ3351" s="5"/>
      <c r="BA3351" s="335"/>
      <c r="BC3351" s="5"/>
      <c r="BD3351" s="5"/>
      <c r="BE3351" s="335"/>
      <c r="BG3351" s="826"/>
      <c r="BH3351" s="607"/>
    </row>
    <row r="3352" spans="1:60" ht="35.1" customHeight="1" x14ac:dyDescent="0.25">
      <c r="A3352" s="222" t="s">
        <v>6114</v>
      </c>
      <c r="B3352" s="112">
        <v>15</v>
      </c>
      <c r="C3352" s="116" t="s">
        <v>71</v>
      </c>
      <c r="D3352" s="620">
        <v>1000</v>
      </c>
      <c r="E3352" s="278"/>
      <c r="F3352" s="116">
        <v>12</v>
      </c>
      <c r="G3352" s="700">
        <v>1</v>
      </c>
      <c r="H3352" s="888" t="str">
        <f t="shared" si="5058"/>
        <v>064</v>
      </c>
      <c r="I3352" s="580" t="s">
        <v>3257</v>
      </c>
      <c r="J3352" s="573" t="s">
        <v>2436</v>
      </c>
      <c r="K3352" s="411" t="s">
        <v>4789</v>
      </c>
      <c r="L3352" s="733">
        <v>821</v>
      </c>
      <c r="M3352" s="734">
        <v>1121</v>
      </c>
      <c r="N3352" s="931"/>
      <c r="O3352" s="530">
        <f t="shared" ref="O3352:O3357" si="5122">IF(N3352&gt;L3352,"0 ",N3352-L3352)</f>
        <v>-821</v>
      </c>
      <c r="P3352" s="530" t="str">
        <f t="shared" ref="P3352:P3357" si="5123">IF(N3352&lt;L3352,"0 ",N3352-L3352)</f>
        <v xml:space="preserve">0 </v>
      </c>
      <c r="Q3352" s="646"/>
      <c r="R3352" s="536"/>
      <c r="S3352" s="536"/>
      <c r="T3352" s="536"/>
      <c r="U3352" s="536"/>
      <c r="V3352" s="536"/>
      <c r="W3352" s="683" t="str">
        <f t="shared" ref="W3352:W3357" si="5124">IF(SUM(Q3352:V3352)=X3352,"OK",SUM(Q3352:V3352)-X3352)</f>
        <v>OK</v>
      </c>
      <c r="X3352" s="141"/>
      <c r="Y3352" s="141"/>
      <c r="Z3352" s="552"/>
      <c r="AA3352" s="552"/>
      <c r="AB3352" s="683" t="str">
        <f t="shared" ref="AB3352:AB3357" si="5125">IF(SUM(Z3352:AA3352)=AC3352,"OK",SUM(Z3352:AA3352)-AC3352)</f>
        <v>OK</v>
      </c>
      <c r="AC3352" s="593"/>
      <c r="AD3352" s="530">
        <f t="shared" ref="AD3352:AD3357" si="5126">X3352+Y3352+AC3352</f>
        <v>0</v>
      </c>
      <c r="AE3352" s="842">
        <f t="shared" ref="AE3352:AE3357" si="5127">N3352+AD3352</f>
        <v>0</v>
      </c>
      <c r="AF3352" s="931"/>
      <c r="AG3352" s="530">
        <f t="shared" ref="AG3352:AG3357" si="5128">IF(AF3352&gt;M3352,"0 ",AF3352-M3352)</f>
        <v>-1121</v>
      </c>
      <c r="AH3352" s="530" t="str">
        <f t="shared" ref="AH3352:AH3357" si="5129">IF(AF3352&lt;M3352,"0 ",AF3352-M3352)</f>
        <v xml:space="preserve">0 </v>
      </c>
      <c r="AI3352" s="641"/>
      <c r="AJ3352" s="537"/>
      <c r="AK3352" s="537"/>
      <c r="AL3352" s="537"/>
      <c r="AM3352" s="537"/>
      <c r="AN3352" s="537"/>
      <c r="AO3352" s="683" t="str">
        <f t="shared" ref="AO3352:AO3357" si="5130">IF(SUM(AI3352:AN3352)=AP3352,"OK",SUM(AI3352:AN3352)-AP3352)</f>
        <v>OK</v>
      </c>
      <c r="AP3352" s="141"/>
      <c r="AQ3352" s="141"/>
      <c r="AR3352" s="552"/>
      <c r="AS3352" s="552"/>
      <c r="AT3352" s="683" t="str">
        <f t="shared" ref="AT3352:AT3357" si="5131">IF(SUM(AR3352:AS3352)=AU3352,"OK",SUM(AR3352:AS3352)-AU3352)</f>
        <v>OK</v>
      </c>
      <c r="AU3352" s="593"/>
      <c r="AV3352" s="530">
        <f t="shared" ref="AV3352:AV3357" si="5132">AP3352+AQ3352+AU3352</f>
        <v>0</v>
      </c>
      <c r="AW3352" s="842">
        <f t="shared" ref="AW3352:AW3357" si="5133">AF3352+AV3352</f>
        <v>0</v>
      </c>
      <c r="AX3352" s="115">
        <f t="shared" ref="AX3352:AX3357" si="5134">L3352</f>
        <v>821</v>
      </c>
      <c r="AY3352" s="5">
        <f t="shared" ref="AY3352:AY3357" si="5135">AE3352</f>
        <v>0</v>
      </c>
      <c r="AZ3352" s="7">
        <f t="shared" ref="AZ3352:AZ3357" si="5136">AY3352-AX3352</f>
        <v>-821</v>
      </c>
      <c r="BA3352" s="335">
        <f t="shared" ref="BA3352:BA3357" si="5137">AZ3352/AX3352</f>
        <v>-1</v>
      </c>
      <c r="BB3352" s="23">
        <f t="shared" ref="BB3352:BB3357" si="5138">M3352</f>
        <v>1121</v>
      </c>
      <c r="BC3352" s="5">
        <f t="shared" ref="BC3352:BC3357" si="5139">AW3352</f>
        <v>0</v>
      </c>
      <c r="BD3352" s="7">
        <f t="shared" ref="BD3352:BD3357" si="5140">BC3352-BB3352</f>
        <v>-1121</v>
      </c>
      <c r="BE3352" s="335">
        <f t="shared" ref="BE3352:BE3357" si="5141">BD3352/BB3352</f>
        <v>-1</v>
      </c>
      <c r="BG3352" s="826" t="str">
        <f t="shared" ref="BG3352:BG3357" si="5142">RIGHT(LEFT(I3352,3),2)&amp;"."&amp;RIGHT(LEFT(I3352,5),2)</f>
        <v>12.11</v>
      </c>
      <c r="BH3352" s="607" t="b">
        <f>COUNTIF('Codes SEC'!$B$2:$B$250,Ministres!BG3352)&gt;0</f>
        <v>1</v>
      </c>
    </row>
    <row r="3353" spans="1:60" ht="35.1" customHeight="1" x14ac:dyDescent="0.25">
      <c r="A3353" s="222" t="s">
        <v>6114</v>
      </c>
      <c r="B3353" s="112">
        <v>15</v>
      </c>
      <c r="C3353" s="116" t="s">
        <v>71</v>
      </c>
      <c r="D3353" s="620">
        <v>1000</v>
      </c>
      <c r="E3353" s="278"/>
      <c r="F3353" s="116">
        <v>12</v>
      </c>
      <c r="G3353" s="700">
        <v>1</v>
      </c>
      <c r="H3353" s="888" t="str">
        <f t="shared" si="5058"/>
        <v>064</v>
      </c>
      <c r="I3353" s="580" t="s">
        <v>3257</v>
      </c>
      <c r="J3353" s="573" t="s">
        <v>2437</v>
      </c>
      <c r="K3353" s="411" t="s">
        <v>373</v>
      </c>
      <c r="L3353" s="733">
        <v>7700</v>
      </c>
      <c r="M3353" s="734">
        <v>7700</v>
      </c>
      <c r="N3353" s="931"/>
      <c r="O3353" s="530">
        <f t="shared" si="5122"/>
        <v>-7700</v>
      </c>
      <c r="P3353" s="530" t="str">
        <f t="shared" si="5123"/>
        <v xml:space="preserve">0 </v>
      </c>
      <c r="Q3353" s="646"/>
      <c r="R3353" s="536"/>
      <c r="S3353" s="536"/>
      <c r="T3353" s="536"/>
      <c r="U3353" s="536"/>
      <c r="V3353" s="536"/>
      <c r="W3353" s="683" t="str">
        <f t="shared" si="5124"/>
        <v>OK</v>
      </c>
      <c r="X3353" s="141"/>
      <c r="Y3353" s="141"/>
      <c r="Z3353" s="552"/>
      <c r="AA3353" s="552"/>
      <c r="AB3353" s="683" t="str">
        <f t="shared" si="5125"/>
        <v>OK</v>
      </c>
      <c r="AC3353" s="593"/>
      <c r="AD3353" s="530">
        <f t="shared" si="5126"/>
        <v>0</v>
      </c>
      <c r="AE3353" s="842">
        <f t="shared" si="5127"/>
        <v>0</v>
      </c>
      <c r="AF3353" s="931"/>
      <c r="AG3353" s="530">
        <f t="shared" si="5128"/>
        <v>-7700</v>
      </c>
      <c r="AH3353" s="530" t="str">
        <f t="shared" si="5129"/>
        <v xml:space="preserve">0 </v>
      </c>
      <c r="AI3353" s="641"/>
      <c r="AJ3353" s="537"/>
      <c r="AK3353" s="537"/>
      <c r="AL3353" s="537"/>
      <c r="AM3353" s="537"/>
      <c r="AN3353" s="537"/>
      <c r="AO3353" s="683" t="str">
        <f t="shared" si="5130"/>
        <v>OK</v>
      </c>
      <c r="AP3353" s="141"/>
      <c r="AQ3353" s="141"/>
      <c r="AR3353" s="552"/>
      <c r="AS3353" s="552"/>
      <c r="AT3353" s="683" t="str">
        <f t="shared" si="5131"/>
        <v>OK</v>
      </c>
      <c r="AU3353" s="593"/>
      <c r="AV3353" s="530">
        <f t="shared" si="5132"/>
        <v>0</v>
      </c>
      <c r="AW3353" s="842">
        <f t="shared" si="5133"/>
        <v>0</v>
      </c>
      <c r="AX3353" s="115">
        <f t="shared" si="5134"/>
        <v>7700</v>
      </c>
      <c r="AY3353" s="5">
        <f t="shared" si="5135"/>
        <v>0</v>
      </c>
      <c r="AZ3353" s="7">
        <f t="shared" si="5136"/>
        <v>-7700</v>
      </c>
      <c r="BA3353" s="335">
        <f t="shared" si="5137"/>
        <v>-1</v>
      </c>
      <c r="BB3353" s="23">
        <f t="shared" si="5138"/>
        <v>7700</v>
      </c>
      <c r="BC3353" s="5">
        <f t="shared" si="5139"/>
        <v>0</v>
      </c>
      <c r="BD3353" s="7">
        <f t="shared" si="5140"/>
        <v>-7700</v>
      </c>
      <c r="BE3353" s="335">
        <f t="shared" si="5141"/>
        <v>-1</v>
      </c>
      <c r="BG3353" s="826" t="str">
        <f t="shared" si="5142"/>
        <v>12.11</v>
      </c>
      <c r="BH3353" s="607" t="b">
        <f>COUNTIF('Codes SEC'!$B$2:$B$250,Ministres!BG3353)&gt;0</f>
        <v>1</v>
      </c>
    </row>
    <row r="3354" spans="1:60" ht="35.1" customHeight="1" x14ac:dyDescent="0.25">
      <c r="A3354" s="222" t="s">
        <v>6114</v>
      </c>
      <c r="B3354" s="112" t="s">
        <v>5019</v>
      </c>
      <c r="C3354" s="116" t="s">
        <v>71</v>
      </c>
      <c r="D3354" s="620">
        <v>1000</v>
      </c>
      <c r="E3354" s="278"/>
      <c r="F3354" s="116">
        <v>12</v>
      </c>
      <c r="G3354" s="700"/>
      <c r="H3354" s="888" t="str">
        <f t="shared" si="5058"/>
        <v>064</v>
      </c>
      <c r="I3354" s="580">
        <v>83132000</v>
      </c>
      <c r="J3354" s="689" t="s">
        <v>5978</v>
      </c>
      <c r="K3354" s="411" t="s">
        <v>5979</v>
      </c>
      <c r="L3354" s="733">
        <v>0</v>
      </c>
      <c r="M3354" s="734">
        <v>0</v>
      </c>
      <c r="N3354" s="931"/>
      <c r="O3354" s="530">
        <f t="shared" si="5122"/>
        <v>0</v>
      </c>
      <c r="P3354" s="530">
        <f t="shared" si="5123"/>
        <v>0</v>
      </c>
      <c r="Q3354" s="646"/>
      <c r="R3354" s="536"/>
      <c r="S3354" s="536"/>
      <c r="T3354" s="536"/>
      <c r="U3354" s="536"/>
      <c r="V3354" s="536"/>
      <c r="W3354" s="683" t="str">
        <f t="shared" si="5124"/>
        <v>OK</v>
      </c>
      <c r="X3354" s="141"/>
      <c r="Y3354" s="141"/>
      <c r="Z3354" s="552"/>
      <c r="AA3354" s="552"/>
      <c r="AB3354" s="683" t="str">
        <f t="shared" si="5125"/>
        <v>OK</v>
      </c>
      <c r="AC3354" s="593"/>
      <c r="AD3354" s="530">
        <f t="shared" si="5126"/>
        <v>0</v>
      </c>
      <c r="AE3354" s="842">
        <f t="shared" si="5127"/>
        <v>0</v>
      </c>
      <c r="AF3354" s="931"/>
      <c r="AG3354" s="530">
        <f t="shared" si="5128"/>
        <v>0</v>
      </c>
      <c r="AH3354" s="530">
        <f t="shared" si="5129"/>
        <v>0</v>
      </c>
      <c r="AI3354" s="641"/>
      <c r="AJ3354" s="537"/>
      <c r="AK3354" s="537"/>
      <c r="AL3354" s="537"/>
      <c r="AM3354" s="537"/>
      <c r="AN3354" s="537"/>
      <c r="AO3354" s="683" t="str">
        <f t="shared" si="5130"/>
        <v>OK</v>
      </c>
      <c r="AP3354" s="141"/>
      <c r="AQ3354" s="141"/>
      <c r="AR3354" s="552"/>
      <c r="AS3354" s="552"/>
      <c r="AT3354" s="683" t="str">
        <f t="shared" si="5131"/>
        <v>OK</v>
      </c>
      <c r="AU3354" s="593"/>
      <c r="AV3354" s="530">
        <f t="shared" si="5132"/>
        <v>0</v>
      </c>
      <c r="AW3354" s="842">
        <f t="shared" si="5133"/>
        <v>0</v>
      </c>
      <c r="AX3354" s="115">
        <f t="shared" si="5134"/>
        <v>0</v>
      </c>
      <c r="AY3354" s="5">
        <f t="shared" si="5135"/>
        <v>0</v>
      </c>
      <c r="AZ3354" s="7">
        <f>AY3354-AX3354</f>
        <v>0</v>
      </c>
      <c r="BA3354" s="335" t="e">
        <f>AZ3354/AX3354</f>
        <v>#DIV/0!</v>
      </c>
      <c r="BB3354" s="23">
        <f t="shared" si="5138"/>
        <v>0</v>
      </c>
      <c r="BC3354" s="5">
        <f>AW3354</f>
        <v>0</v>
      </c>
      <c r="BD3354" s="7">
        <f>BC3354-BB3354</f>
        <v>0</v>
      </c>
      <c r="BE3354" s="335" t="e">
        <f>BD3354/BB3354</f>
        <v>#DIV/0!</v>
      </c>
      <c r="BG3354" s="826" t="str">
        <f t="shared" si="5142"/>
        <v>31.32</v>
      </c>
      <c r="BH3354" s="607" t="b">
        <f>COUNTIF('Codes SEC'!$B$2:$B$250,Ministres!BG3354)&gt;0</f>
        <v>1</v>
      </c>
    </row>
    <row r="3355" spans="1:60" ht="35.1" customHeight="1" x14ac:dyDescent="0.25">
      <c r="A3355" s="222" t="s">
        <v>6114</v>
      </c>
      <c r="B3355" s="112">
        <v>15</v>
      </c>
      <c r="C3355" s="116" t="s">
        <v>71</v>
      </c>
      <c r="D3355" s="620">
        <v>1000</v>
      </c>
      <c r="E3355" s="278"/>
      <c r="F3355" s="116">
        <v>12</v>
      </c>
      <c r="G3355" s="700">
        <v>1</v>
      </c>
      <c r="H3355" s="888" t="str">
        <f t="shared" si="5058"/>
        <v>064</v>
      </c>
      <c r="I3355" s="580" t="s">
        <v>3264</v>
      </c>
      <c r="J3355" s="573" t="s">
        <v>2438</v>
      </c>
      <c r="K3355" s="411" t="s">
        <v>374</v>
      </c>
      <c r="L3355" s="733">
        <v>558</v>
      </c>
      <c r="M3355" s="734">
        <v>558</v>
      </c>
      <c r="N3355" s="931"/>
      <c r="O3355" s="530">
        <f t="shared" si="5122"/>
        <v>-558</v>
      </c>
      <c r="P3355" s="530" t="str">
        <f t="shared" si="5123"/>
        <v xml:space="preserve">0 </v>
      </c>
      <c r="Q3355" s="646"/>
      <c r="R3355" s="536"/>
      <c r="S3355" s="536"/>
      <c r="T3355" s="536"/>
      <c r="U3355" s="536"/>
      <c r="V3355" s="536"/>
      <c r="W3355" s="683" t="str">
        <f t="shared" si="5124"/>
        <v>OK</v>
      </c>
      <c r="X3355" s="141"/>
      <c r="Y3355" s="141"/>
      <c r="Z3355" s="552"/>
      <c r="AA3355" s="552"/>
      <c r="AB3355" s="683" t="str">
        <f t="shared" si="5125"/>
        <v>OK</v>
      </c>
      <c r="AC3355" s="593"/>
      <c r="AD3355" s="530">
        <f t="shared" si="5126"/>
        <v>0</v>
      </c>
      <c r="AE3355" s="842">
        <f t="shared" si="5127"/>
        <v>0</v>
      </c>
      <c r="AF3355" s="931"/>
      <c r="AG3355" s="530">
        <f t="shared" si="5128"/>
        <v>-558</v>
      </c>
      <c r="AH3355" s="530" t="str">
        <f t="shared" si="5129"/>
        <v xml:space="preserve">0 </v>
      </c>
      <c r="AI3355" s="641"/>
      <c r="AJ3355" s="537"/>
      <c r="AK3355" s="537"/>
      <c r="AL3355" s="537"/>
      <c r="AM3355" s="537"/>
      <c r="AN3355" s="537"/>
      <c r="AO3355" s="683" t="str">
        <f t="shared" si="5130"/>
        <v>OK</v>
      </c>
      <c r="AP3355" s="141"/>
      <c r="AQ3355" s="141"/>
      <c r="AR3355" s="552"/>
      <c r="AS3355" s="552"/>
      <c r="AT3355" s="683" t="str">
        <f t="shared" si="5131"/>
        <v>OK</v>
      </c>
      <c r="AU3355" s="593"/>
      <c r="AV3355" s="530">
        <f t="shared" si="5132"/>
        <v>0</v>
      </c>
      <c r="AW3355" s="842">
        <f t="shared" si="5133"/>
        <v>0</v>
      </c>
      <c r="AX3355" s="115">
        <f t="shared" si="5134"/>
        <v>558</v>
      </c>
      <c r="AY3355" s="5">
        <f t="shared" si="5135"/>
        <v>0</v>
      </c>
      <c r="AZ3355" s="7">
        <f t="shared" si="5136"/>
        <v>-558</v>
      </c>
      <c r="BA3355" s="335">
        <f t="shared" si="5137"/>
        <v>-1</v>
      </c>
      <c r="BB3355" s="23">
        <f t="shared" si="5138"/>
        <v>558</v>
      </c>
      <c r="BC3355" s="5">
        <f t="shared" si="5139"/>
        <v>0</v>
      </c>
      <c r="BD3355" s="7">
        <f t="shared" si="5140"/>
        <v>-558</v>
      </c>
      <c r="BE3355" s="335">
        <f t="shared" si="5141"/>
        <v>-1</v>
      </c>
      <c r="BG3355" s="826" t="str">
        <f t="shared" si="5142"/>
        <v>33.00</v>
      </c>
      <c r="BH3355" s="607" t="b">
        <f>COUNTIF('Codes SEC'!$B$2:$B$250,Ministres!BG3355)&gt;0</f>
        <v>1</v>
      </c>
    </row>
    <row r="3356" spans="1:60" ht="35.1" customHeight="1" x14ac:dyDescent="0.25">
      <c r="A3356" s="222" t="s">
        <v>6114</v>
      </c>
      <c r="B3356" s="112">
        <v>15</v>
      </c>
      <c r="C3356" s="116" t="s">
        <v>71</v>
      </c>
      <c r="D3356" s="620">
        <v>1000</v>
      </c>
      <c r="E3356" s="278"/>
      <c r="F3356" s="116">
        <v>12</v>
      </c>
      <c r="G3356" s="700">
        <v>1</v>
      </c>
      <c r="H3356" s="888" t="str">
        <f t="shared" si="5058"/>
        <v>064</v>
      </c>
      <c r="I3356" s="580" t="s">
        <v>3265</v>
      </c>
      <c r="J3356" s="573" t="s">
        <v>2439</v>
      </c>
      <c r="K3356" s="411" t="s">
        <v>375</v>
      </c>
      <c r="L3356" s="733">
        <v>0</v>
      </c>
      <c r="M3356" s="734">
        <v>0</v>
      </c>
      <c r="N3356" s="931"/>
      <c r="O3356" s="530">
        <f t="shared" si="5122"/>
        <v>0</v>
      </c>
      <c r="P3356" s="530">
        <f t="shared" si="5123"/>
        <v>0</v>
      </c>
      <c r="Q3356" s="646"/>
      <c r="R3356" s="536"/>
      <c r="S3356" s="536"/>
      <c r="T3356" s="536"/>
      <c r="U3356" s="536"/>
      <c r="V3356" s="536"/>
      <c r="W3356" s="683" t="str">
        <f t="shared" si="5124"/>
        <v>OK</v>
      </c>
      <c r="X3356" s="141"/>
      <c r="Y3356" s="141"/>
      <c r="Z3356" s="552"/>
      <c r="AA3356" s="552"/>
      <c r="AB3356" s="683" t="str">
        <f t="shared" si="5125"/>
        <v>OK</v>
      </c>
      <c r="AC3356" s="593"/>
      <c r="AD3356" s="530">
        <f t="shared" si="5126"/>
        <v>0</v>
      </c>
      <c r="AE3356" s="842">
        <f t="shared" si="5127"/>
        <v>0</v>
      </c>
      <c r="AF3356" s="931"/>
      <c r="AG3356" s="530">
        <f t="shared" si="5128"/>
        <v>0</v>
      </c>
      <c r="AH3356" s="530">
        <f t="shared" si="5129"/>
        <v>0</v>
      </c>
      <c r="AI3356" s="641"/>
      <c r="AJ3356" s="537"/>
      <c r="AK3356" s="537"/>
      <c r="AL3356" s="537"/>
      <c r="AM3356" s="537"/>
      <c r="AN3356" s="537"/>
      <c r="AO3356" s="683" t="str">
        <f t="shared" si="5130"/>
        <v>OK</v>
      </c>
      <c r="AP3356" s="141"/>
      <c r="AQ3356" s="141"/>
      <c r="AR3356" s="552"/>
      <c r="AS3356" s="552"/>
      <c r="AT3356" s="683" t="str">
        <f t="shared" si="5131"/>
        <v>OK</v>
      </c>
      <c r="AU3356" s="593"/>
      <c r="AV3356" s="530">
        <f t="shared" si="5132"/>
        <v>0</v>
      </c>
      <c r="AW3356" s="842">
        <f t="shared" si="5133"/>
        <v>0</v>
      </c>
      <c r="AX3356" s="115">
        <f t="shared" si="5134"/>
        <v>0</v>
      </c>
      <c r="AY3356" s="5">
        <f t="shared" si="5135"/>
        <v>0</v>
      </c>
      <c r="AZ3356" s="7">
        <f t="shared" si="5136"/>
        <v>0</v>
      </c>
      <c r="BA3356" s="335" t="e">
        <f t="shared" si="5137"/>
        <v>#DIV/0!</v>
      </c>
      <c r="BB3356" s="23">
        <f t="shared" si="5138"/>
        <v>0</v>
      </c>
      <c r="BC3356" s="5">
        <f t="shared" si="5139"/>
        <v>0</v>
      </c>
      <c r="BD3356" s="7">
        <f t="shared" si="5140"/>
        <v>0</v>
      </c>
      <c r="BE3356" s="335" t="e">
        <f t="shared" si="5141"/>
        <v>#DIV/0!</v>
      </c>
      <c r="BG3356" s="826" t="str">
        <f t="shared" si="5142"/>
        <v>43.22</v>
      </c>
      <c r="BH3356" s="607" t="b">
        <f>COUNTIF('Codes SEC'!$B$2:$B$250,Ministres!BG3356)&gt;0</f>
        <v>1</v>
      </c>
    </row>
    <row r="3357" spans="1:60" ht="35.1" customHeight="1" x14ac:dyDescent="0.25">
      <c r="A3357" s="222" t="s">
        <v>6114</v>
      </c>
      <c r="B3357" s="112">
        <v>15</v>
      </c>
      <c r="C3357" s="116" t="s">
        <v>71</v>
      </c>
      <c r="D3357" s="620">
        <v>1000</v>
      </c>
      <c r="E3357" s="278"/>
      <c r="F3357" s="116">
        <v>12</v>
      </c>
      <c r="G3357" s="700">
        <v>3</v>
      </c>
      <c r="H3357" s="888" t="str">
        <f t="shared" si="5058"/>
        <v>064</v>
      </c>
      <c r="I3357" s="580" t="s">
        <v>3319</v>
      </c>
      <c r="J3357" s="573" t="s">
        <v>2440</v>
      </c>
      <c r="K3357" s="495" t="s">
        <v>1881</v>
      </c>
      <c r="L3357" s="733">
        <v>310</v>
      </c>
      <c r="M3357" s="734">
        <v>310</v>
      </c>
      <c r="N3357" s="931"/>
      <c r="O3357" s="530">
        <f t="shared" si="5122"/>
        <v>-310</v>
      </c>
      <c r="P3357" s="530" t="str">
        <f t="shared" si="5123"/>
        <v xml:space="preserve">0 </v>
      </c>
      <c r="Q3357" s="646"/>
      <c r="R3357" s="536"/>
      <c r="S3357" s="536"/>
      <c r="T3357" s="536"/>
      <c r="U3357" s="536"/>
      <c r="V3357" s="536"/>
      <c r="W3357" s="683" t="str">
        <f t="shared" si="5124"/>
        <v>OK</v>
      </c>
      <c r="X3357" s="141"/>
      <c r="Y3357" s="141"/>
      <c r="Z3357" s="552"/>
      <c r="AA3357" s="552"/>
      <c r="AB3357" s="683" t="str">
        <f t="shared" si="5125"/>
        <v>OK</v>
      </c>
      <c r="AC3357" s="593"/>
      <c r="AD3357" s="530">
        <f t="shared" si="5126"/>
        <v>0</v>
      </c>
      <c r="AE3357" s="842">
        <f t="shared" si="5127"/>
        <v>0</v>
      </c>
      <c r="AF3357" s="931"/>
      <c r="AG3357" s="530">
        <f t="shared" si="5128"/>
        <v>-310</v>
      </c>
      <c r="AH3357" s="530" t="str">
        <f t="shared" si="5129"/>
        <v xml:space="preserve">0 </v>
      </c>
      <c r="AI3357" s="641"/>
      <c r="AJ3357" s="537"/>
      <c r="AK3357" s="537"/>
      <c r="AL3357" s="537"/>
      <c r="AM3357" s="537"/>
      <c r="AN3357" s="537"/>
      <c r="AO3357" s="683" t="str">
        <f t="shared" si="5130"/>
        <v>OK</v>
      </c>
      <c r="AP3357" s="141"/>
      <c r="AQ3357" s="141"/>
      <c r="AR3357" s="552"/>
      <c r="AS3357" s="552"/>
      <c r="AT3357" s="683" t="str">
        <f t="shared" si="5131"/>
        <v>OK</v>
      </c>
      <c r="AU3357" s="593"/>
      <c r="AV3357" s="530">
        <f t="shared" si="5132"/>
        <v>0</v>
      </c>
      <c r="AW3357" s="842">
        <f t="shared" si="5133"/>
        <v>0</v>
      </c>
      <c r="AX3357" s="115">
        <f t="shared" si="5134"/>
        <v>310</v>
      </c>
      <c r="AY3357" s="5">
        <f t="shared" si="5135"/>
        <v>0</v>
      </c>
      <c r="AZ3357" s="7">
        <f t="shared" si="5136"/>
        <v>-310</v>
      </c>
      <c r="BA3357" s="335">
        <f t="shared" si="5137"/>
        <v>-1</v>
      </c>
      <c r="BB3357" s="23">
        <f t="shared" si="5138"/>
        <v>310</v>
      </c>
      <c r="BC3357" s="5">
        <f t="shared" si="5139"/>
        <v>0</v>
      </c>
      <c r="BD3357" s="7">
        <f t="shared" si="5140"/>
        <v>-310</v>
      </c>
      <c r="BE3357" s="335">
        <f t="shared" si="5141"/>
        <v>-1</v>
      </c>
      <c r="BG3357" s="826" t="str">
        <f t="shared" si="5142"/>
        <v>45.50</v>
      </c>
      <c r="BH3357" s="607" t="b">
        <f>COUNTIF('Codes SEC'!$B$2:$B$250,Ministres!BG3357)&gt;0</f>
        <v>1</v>
      </c>
    </row>
    <row r="3358" spans="1:60" ht="12.75" customHeight="1" x14ac:dyDescent="0.25">
      <c r="A3358" s="233"/>
      <c r="B3358" s="214"/>
      <c r="C3358" s="253"/>
      <c r="D3358" s="628"/>
      <c r="E3358" s="285"/>
      <c r="F3358" s="269"/>
      <c r="G3358" s="695"/>
      <c r="H3358" s="886"/>
      <c r="I3358" s="455"/>
      <c r="J3358" s="384"/>
      <c r="K3358" s="514" t="s">
        <v>95</v>
      </c>
      <c r="L3358" s="318">
        <f t="shared" ref="L3358:P3358" si="5143">L3352+L3353+L3355+L3356+L3357+L3354</f>
        <v>9389</v>
      </c>
      <c r="M3358" s="737">
        <f t="shared" si="5143"/>
        <v>9689</v>
      </c>
      <c r="N3358" s="930">
        <f t="shared" si="5143"/>
        <v>0</v>
      </c>
      <c r="O3358" s="790">
        <f t="shared" si="5143"/>
        <v>-9389</v>
      </c>
      <c r="P3358" s="790">
        <f t="shared" si="5143"/>
        <v>0</v>
      </c>
      <c r="Q3358" s="787">
        <f t="shared" ref="Q3358:BE3358" si="5144">Q3352+Q3353+Q3355+Q3356+Q3357+Q3354</f>
        <v>0</v>
      </c>
      <c r="R3358" s="648">
        <f t="shared" si="5144"/>
        <v>0</v>
      </c>
      <c r="S3358" s="648">
        <f t="shared" si="5144"/>
        <v>0</v>
      </c>
      <c r="T3358" s="648">
        <f t="shared" si="5144"/>
        <v>0</v>
      </c>
      <c r="U3358" s="648">
        <f t="shared" si="5144"/>
        <v>0</v>
      </c>
      <c r="V3358" s="648">
        <f t="shared" si="5144"/>
        <v>0</v>
      </c>
      <c r="W3358" s="790"/>
      <c r="X3358" s="649">
        <f t="shared" si="5144"/>
        <v>0</v>
      </c>
      <c r="Y3358" s="649">
        <f t="shared" si="5144"/>
        <v>0</v>
      </c>
      <c r="Z3358" s="648">
        <f t="shared" si="5144"/>
        <v>0</v>
      </c>
      <c r="AA3358" s="648">
        <f t="shared" si="5144"/>
        <v>0</v>
      </c>
      <c r="AB3358" s="790"/>
      <c r="AC3358" s="649">
        <f t="shared" si="5144"/>
        <v>0</v>
      </c>
      <c r="AD3358" s="790">
        <f>AD3352+AD3353+AD3355+AD3356+AD3357+AD3354</f>
        <v>0</v>
      </c>
      <c r="AE3358" s="843">
        <f>AE3352+AE3353+AE3355+AE3356+AE3357+AE3354</f>
        <v>0</v>
      </c>
      <c r="AF3358" s="930">
        <f t="shared" ref="AF3358:AH3358" si="5145">AF3352+AF3353+AF3355+AF3356+AF3357+AF3354</f>
        <v>0</v>
      </c>
      <c r="AG3358" s="790">
        <f t="shared" si="5145"/>
        <v>-9689</v>
      </c>
      <c r="AH3358" s="790">
        <f t="shared" si="5145"/>
        <v>0</v>
      </c>
      <c r="AI3358" s="787">
        <f t="shared" si="5144"/>
        <v>0</v>
      </c>
      <c r="AJ3358" s="648">
        <f t="shared" si="5144"/>
        <v>0</v>
      </c>
      <c r="AK3358" s="648">
        <f t="shared" si="5144"/>
        <v>0</v>
      </c>
      <c r="AL3358" s="648">
        <f t="shared" si="5144"/>
        <v>0</v>
      </c>
      <c r="AM3358" s="648">
        <f t="shared" si="5144"/>
        <v>0</v>
      </c>
      <c r="AN3358" s="648">
        <f t="shared" si="5144"/>
        <v>0</v>
      </c>
      <c r="AO3358" s="790"/>
      <c r="AP3358" s="649">
        <f t="shared" si="5144"/>
        <v>0</v>
      </c>
      <c r="AQ3358" s="649">
        <f t="shared" si="5144"/>
        <v>0</v>
      </c>
      <c r="AR3358" s="648">
        <f t="shared" si="5144"/>
        <v>0</v>
      </c>
      <c r="AS3358" s="648">
        <f t="shared" si="5144"/>
        <v>0</v>
      </c>
      <c r="AT3358" s="790"/>
      <c r="AU3358" s="649">
        <f t="shared" si="5144"/>
        <v>0</v>
      </c>
      <c r="AV3358" s="790">
        <f t="shared" ref="AV3358" si="5146">AV3352+AV3353+AV3355+AV3356+AV3357+AV3354</f>
        <v>0</v>
      </c>
      <c r="AW3358" s="843">
        <f t="shared" si="5144"/>
        <v>0</v>
      </c>
      <c r="AX3358" s="336">
        <f t="shared" si="5144"/>
        <v>9389</v>
      </c>
      <c r="AY3358" s="337">
        <f t="shared" si="5144"/>
        <v>0</v>
      </c>
      <c r="AZ3358" s="338">
        <f t="shared" si="5144"/>
        <v>-9389</v>
      </c>
      <c r="BA3358" s="339" t="e">
        <f t="shared" si="5144"/>
        <v>#DIV/0!</v>
      </c>
      <c r="BB3358" s="322">
        <f t="shared" si="5144"/>
        <v>9689</v>
      </c>
      <c r="BC3358" s="337">
        <f t="shared" si="5144"/>
        <v>0</v>
      </c>
      <c r="BD3358" s="338">
        <f t="shared" si="5144"/>
        <v>-9689</v>
      </c>
      <c r="BE3358" s="339" t="e">
        <f t="shared" si="5144"/>
        <v>#DIV/0!</v>
      </c>
      <c r="BG3358" s="826"/>
      <c r="BH3358" s="607"/>
    </row>
    <row r="3359" spans="1:60" ht="12.75" customHeight="1" x14ac:dyDescent="0.25">
      <c r="A3359" s="226"/>
      <c r="B3359" s="207"/>
      <c r="C3359" s="254"/>
      <c r="D3359" s="300"/>
      <c r="E3359" s="276"/>
      <c r="F3359" s="300"/>
      <c r="G3359" s="696"/>
      <c r="H3359" s="887"/>
      <c r="I3359" s="444"/>
      <c r="J3359" s="393"/>
      <c r="K3359" s="404" t="s">
        <v>3736</v>
      </c>
      <c r="L3359" s="729">
        <f t="shared" ref="L3359:P3359" si="5147">L3358</f>
        <v>9389</v>
      </c>
      <c r="M3359" s="730">
        <f t="shared" si="5147"/>
        <v>9689</v>
      </c>
      <c r="N3359" s="844">
        <f t="shared" si="5147"/>
        <v>0</v>
      </c>
      <c r="O3359" s="665">
        <f t="shared" si="5147"/>
        <v>-9389</v>
      </c>
      <c r="P3359" s="665">
        <f t="shared" si="5147"/>
        <v>0</v>
      </c>
      <c r="Q3359" s="638">
        <f t="shared" ref="Q3359:V3359" si="5148">Q3358</f>
        <v>0</v>
      </c>
      <c r="R3359" s="130">
        <f t="shared" si="5148"/>
        <v>0</v>
      </c>
      <c r="S3359" s="130">
        <f t="shared" si="5148"/>
        <v>0</v>
      </c>
      <c r="T3359" s="130">
        <f t="shared" si="5148"/>
        <v>0</v>
      </c>
      <c r="U3359" s="130">
        <f t="shared" si="5148"/>
        <v>0</v>
      </c>
      <c r="V3359" s="130">
        <f t="shared" si="5148"/>
        <v>0</v>
      </c>
      <c r="W3359" s="665"/>
      <c r="X3359" s="130">
        <f>X3358</f>
        <v>0</v>
      </c>
      <c r="Y3359" s="130">
        <f>Y3358</f>
        <v>0</v>
      </c>
      <c r="Z3359" s="130">
        <f>Z3358</f>
        <v>0</v>
      </c>
      <c r="AA3359" s="130">
        <f>AA3358</f>
        <v>0</v>
      </c>
      <c r="AB3359" s="665"/>
      <c r="AC3359" s="130">
        <f t="shared" ref="AC3359:AN3359" si="5149">AC3358</f>
        <v>0</v>
      </c>
      <c r="AD3359" s="665">
        <f>AD3358</f>
        <v>0</v>
      </c>
      <c r="AE3359" s="845">
        <f>AE3358</f>
        <v>0</v>
      </c>
      <c r="AF3359" s="844">
        <f t="shared" ref="AF3359:AH3359" si="5150">AF3358</f>
        <v>0</v>
      </c>
      <c r="AG3359" s="665">
        <f t="shared" si="5150"/>
        <v>-9689</v>
      </c>
      <c r="AH3359" s="665">
        <f t="shared" si="5150"/>
        <v>0</v>
      </c>
      <c r="AI3359" s="638">
        <f t="shared" si="5149"/>
        <v>0</v>
      </c>
      <c r="AJ3359" s="130">
        <f t="shared" si="5149"/>
        <v>0</v>
      </c>
      <c r="AK3359" s="130">
        <f t="shared" si="5149"/>
        <v>0</v>
      </c>
      <c r="AL3359" s="130">
        <f t="shared" si="5149"/>
        <v>0</v>
      </c>
      <c r="AM3359" s="130">
        <f t="shared" si="5149"/>
        <v>0</v>
      </c>
      <c r="AN3359" s="130">
        <f t="shared" si="5149"/>
        <v>0</v>
      </c>
      <c r="AO3359" s="665"/>
      <c r="AP3359" s="130">
        <f>AP3358</f>
        <v>0</v>
      </c>
      <c r="AQ3359" s="130">
        <f>AQ3358</f>
        <v>0</v>
      </c>
      <c r="AR3359" s="130">
        <f>AR3358</f>
        <v>0</v>
      </c>
      <c r="AS3359" s="130">
        <f>AS3358</f>
        <v>0</v>
      </c>
      <c r="AT3359" s="665"/>
      <c r="AU3359" s="130">
        <f t="shared" ref="AU3359:BE3359" si="5151">AU3358</f>
        <v>0</v>
      </c>
      <c r="AV3359" s="665">
        <f t="shared" ref="AV3359" si="5152">AV3358</f>
        <v>0</v>
      </c>
      <c r="AW3359" s="845">
        <f t="shared" si="5151"/>
        <v>0</v>
      </c>
      <c r="AX3359" s="314">
        <f t="shared" si="5151"/>
        <v>9389</v>
      </c>
      <c r="AY3359" s="131">
        <f t="shared" si="5151"/>
        <v>0</v>
      </c>
      <c r="AZ3359" s="132">
        <f t="shared" si="5151"/>
        <v>-9389</v>
      </c>
      <c r="BA3359" s="340" t="e">
        <f t="shared" si="5151"/>
        <v>#DIV/0!</v>
      </c>
      <c r="BB3359" s="310">
        <f t="shared" si="5151"/>
        <v>9689</v>
      </c>
      <c r="BC3359" s="131">
        <f t="shared" si="5151"/>
        <v>0</v>
      </c>
      <c r="BD3359" s="132">
        <f t="shared" si="5151"/>
        <v>-9689</v>
      </c>
      <c r="BE3359" s="340" t="e">
        <f t="shared" si="5151"/>
        <v>#DIV/0!</v>
      </c>
      <c r="BG3359" s="826"/>
      <c r="BH3359" s="607"/>
    </row>
    <row r="3360" spans="1:60" ht="12.75" customHeight="1" x14ac:dyDescent="0.25">
      <c r="A3360" s="222"/>
      <c r="C3360" s="116"/>
      <c r="D3360" s="620"/>
      <c r="F3360" s="117"/>
      <c r="G3360" s="690"/>
      <c r="H3360" s="878"/>
      <c r="I3360" s="397"/>
      <c r="J3360" s="380"/>
      <c r="K3360" s="405" t="s">
        <v>208</v>
      </c>
      <c r="L3360" s="731">
        <v>0</v>
      </c>
      <c r="M3360" s="732">
        <v>0</v>
      </c>
      <c r="N3360" s="929">
        <v>0</v>
      </c>
      <c r="O3360" s="530">
        <v>0</v>
      </c>
      <c r="P3360" s="530">
        <v>0</v>
      </c>
      <c r="Q3360" s="641">
        <v>0</v>
      </c>
      <c r="R3360" s="537">
        <v>0</v>
      </c>
      <c r="S3360" s="537">
        <v>0</v>
      </c>
      <c r="T3360" s="537">
        <v>0</v>
      </c>
      <c r="U3360" s="537">
        <v>0</v>
      </c>
      <c r="V3360" s="537">
        <v>0</v>
      </c>
      <c r="W3360" s="530"/>
      <c r="X3360" s="142">
        <v>0</v>
      </c>
      <c r="Y3360" s="142">
        <v>0</v>
      </c>
      <c r="Z3360" s="537">
        <v>0</v>
      </c>
      <c r="AA3360" s="537">
        <v>0</v>
      </c>
      <c r="AB3360" s="530"/>
      <c r="AC3360" s="142">
        <v>0</v>
      </c>
      <c r="AD3360" s="530">
        <v>0</v>
      </c>
      <c r="AE3360" s="842">
        <v>0</v>
      </c>
      <c r="AF3360" s="929">
        <v>0</v>
      </c>
      <c r="AG3360" s="530">
        <v>0</v>
      </c>
      <c r="AH3360" s="530">
        <v>0</v>
      </c>
      <c r="AI3360" s="641">
        <v>0</v>
      </c>
      <c r="AJ3360" s="537">
        <v>0</v>
      </c>
      <c r="AK3360" s="537">
        <v>0</v>
      </c>
      <c r="AL3360" s="537">
        <v>0</v>
      </c>
      <c r="AM3360" s="537">
        <v>0</v>
      </c>
      <c r="AN3360" s="537">
        <v>0</v>
      </c>
      <c r="AO3360" s="530"/>
      <c r="AP3360" s="142">
        <v>0</v>
      </c>
      <c r="AQ3360" s="142">
        <v>0</v>
      </c>
      <c r="AR3360" s="537">
        <v>0</v>
      </c>
      <c r="AS3360" s="537">
        <v>0</v>
      </c>
      <c r="AT3360" s="530"/>
      <c r="AU3360" s="142">
        <v>0</v>
      </c>
      <c r="AV3360" s="530">
        <v>0</v>
      </c>
      <c r="AW3360" s="842">
        <v>0</v>
      </c>
      <c r="AX3360" s="115">
        <v>0</v>
      </c>
      <c r="AY3360" s="5">
        <v>0</v>
      </c>
      <c r="AZ3360" s="5">
        <v>0</v>
      </c>
      <c r="BA3360" s="335">
        <v>0</v>
      </c>
      <c r="BB3360" s="23">
        <v>0</v>
      </c>
      <c r="BC3360" s="5">
        <v>0</v>
      </c>
      <c r="BD3360" s="5">
        <v>0</v>
      </c>
      <c r="BE3360" s="335">
        <v>0</v>
      </c>
      <c r="BG3360" s="826"/>
      <c r="BH3360" s="607"/>
    </row>
    <row r="3361" spans="1:66" s="28" customFormat="1" ht="12.75" customHeight="1" x14ac:dyDescent="0.3">
      <c r="A3361" s="222"/>
      <c r="B3361" s="246"/>
      <c r="C3361" s="118"/>
      <c r="D3361" s="118"/>
      <c r="E3361" s="818"/>
      <c r="F3361" s="118"/>
      <c r="G3361" s="703"/>
      <c r="H3361" s="895"/>
      <c r="I3361" s="582"/>
      <c r="J3361" s="575"/>
      <c r="K3361" s="405" t="s">
        <v>96</v>
      </c>
      <c r="L3361" s="738">
        <v>0</v>
      </c>
      <c r="M3361" s="739">
        <v>0</v>
      </c>
      <c r="N3361" s="929">
        <v>0</v>
      </c>
      <c r="O3361" s="530">
        <v>0</v>
      </c>
      <c r="P3361" s="530">
        <v>0</v>
      </c>
      <c r="Q3361" s="641">
        <v>0</v>
      </c>
      <c r="R3361" s="537">
        <v>0</v>
      </c>
      <c r="S3361" s="537">
        <v>0</v>
      </c>
      <c r="T3361" s="537">
        <v>0</v>
      </c>
      <c r="U3361" s="537">
        <v>0</v>
      </c>
      <c r="V3361" s="537">
        <v>0</v>
      </c>
      <c r="W3361" s="530"/>
      <c r="X3361" s="142">
        <v>0</v>
      </c>
      <c r="Y3361" s="142">
        <v>0</v>
      </c>
      <c r="Z3361" s="537">
        <v>0</v>
      </c>
      <c r="AA3361" s="537">
        <v>0</v>
      </c>
      <c r="AB3361" s="530"/>
      <c r="AC3361" s="142">
        <v>0</v>
      </c>
      <c r="AD3361" s="530">
        <v>0</v>
      </c>
      <c r="AE3361" s="842">
        <v>0</v>
      </c>
      <c r="AF3361" s="929">
        <v>0</v>
      </c>
      <c r="AG3361" s="530">
        <v>0</v>
      </c>
      <c r="AH3361" s="530">
        <v>0</v>
      </c>
      <c r="AI3361" s="641">
        <v>0</v>
      </c>
      <c r="AJ3361" s="537">
        <v>0</v>
      </c>
      <c r="AK3361" s="537">
        <v>0</v>
      </c>
      <c r="AL3361" s="537">
        <v>0</v>
      </c>
      <c r="AM3361" s="537">
        <v>0</v>
      </c>
      <c r="AN3361" s="537">
        <v>0</v>
      </c>
      <c r="AO3361" s="530"/>
      <c r="AP3361" s="142">
        <v>0</v>
      </c>
      <c r="AQ3361" s="142">
        <v>0</v>
      </c>
      <c r="AR3361" s="537">
        <v>0</v>
      </c>
      <c r="AS3361" s="537">
        <v>0</v>
      </c>
      <c r="AT3361" s="530"/>
      <c r="AU3361" s="142">
        <v>0</v>
      </c>
      <c r="AV3361" s="530">
        <v>0</v>
      </c>
      <c r="AW3361" s="842">
        <v>0</v>
      </c>
      <c r="AX3361" s="115">
        <v>0</v>
      </c>
      <c r="AY3361" s="5">
        <v>0</v>
      </c>
      <c r="AZ3361" s="5">
        <v>0</v>
      </c>
      <c r="BA3361" s="335">
        <v>0</v>
      </c>
      <c r="BB3361" s="23">
        <v>0</v>
      </c>
      <c r="BC3361" s="5">
        <v>0</v>
      </c>
      <c r="BD3361" s="5">
        <v>0</v>
      </c>
      <c r="BE3361" s="335">
        <v>0</v>
      </c>
      <c r="BF3361" s="41"/>
      <c r="BG3361" s="826"/>
      <c r="BH3361" s="607"/>
      <c r="BI3361" s="41"/>
      <c r="BJ3361" s="41"/>
      <c r="BK3361" s="41"/>
      <c r="BL3361" s="41"/>
      <c r="BM3361" s="41"/>
      <c r="BN3361" s="41"/>
    </row>
    <row r="3362" spans="1:66" ht="12.75" customHeight="1" x14ac:dyDescent="0.3">
      <c r="A3362" s="222"/>
      <c r="B3362" s="246"/>
      <c r="C3362" s="118"/>
      <c r="D3362" s="118"/>
      <c r="E3362" s="246"/>
      <c r="F3362" s="118"/>
      <c r="G3362" s="703"/>
      <c r="H3362" s="895"/>
      <c r="I3362" s="582"/>
      <c r="J3362" s="575"/>
      <c r="K3362" s="405" t="s">
        <v>209</v>
      </c>
      <c r="L3362" s="738">
        <v>0</v>
      </c>
      <c r="M3362" s="739">
        <v>0</v>
      </c>
      <c r="N3362" s="929">
        <v>0</v>
      </c>
      <c r="O3362" s="530">
        <v>0</v>
      </c>
      <c r="P3362" s="530">
        <v>0</v>
      </c>
      <c r="Q3362" s="641">
        <v>0</v>
      </c>
      <c r="R3362" s="537">
        <v>0</v>
      </c>
      <c r="S3362" s="537">
        <v>0</v>
      </c>
      <c r="T3362" s="537">
        <v>0</v>
      </c>
      <c r="U3362" s="537">
        <v>0</v>
      </c>
      <c r="V3362" s="537">
        <v>0</v>
      </c>
      <c r="W3362" s="530"/>
      <c r="X3362" s="142">
        <v>0</v>
      </c>
      <c r="Y3362" s="142">
        <v>0</v>
      </c>
      <c r="Z3362" s="537">
        <v>0</v>
      </c>
      <c r="AA3362" s="537">
        <v>0</v>
      </c>
      <c r="AB3362" s="530"/>
      <c r="AC3362" s="142">
        <v>0</v>
      </c>
      <c r="AD3362" s="530">
        <v>0</v>
      </c>
      <c r="AE3362" s="842">
        <v>0</v>
      </c>
      <c r="AF3362" s="929">
        <v>0</v>
      </c>
      <c r="AG3362" s="530">
        <v>0</v>
      </c>
      <c r="AH3362" s="530">
        <v>0</v>
      </c>
      <c r="AI3362" s="641">
        <v>0</v>
      </c>
      <c r="AJ3362" s="537">
        <v>0</v>
      </c>
      <c r="AK3362" s="537">
        <v>0</v>
      </c>
      <c r="AL3362" s="537">
        <v>0</v>
      </c>
      <c r="AM3362" s="537">
        <v>0</v>
      </c>
      <c r="AN3362" s="537">
        <v>0</v>
      </c>
      <c r="AO3362" s="530"/>
      <c r="AP3362" s="142">
        <v>0</v>
      </c>
      <c r="AQ3362" s="142">
        <v>0</v>
      </c>
      <c r="AR3362" s="537">
        <v>0</v>
      </c>
      <c r="AS3362" s="537">
        <v>0</v>
      </c>
      <c r="AT3362" s="530"/>
      <c r="AU3362" s="142">
        <v>0</v>
      </c>
      <c r="AV3362" s="530">
        <v>0</v>
      </c>
      <c r="AW3362" s="842">
        <v>0</v>
      </c>
      <c r="AX3362" s="115">
        <v>0</v>
      </c>
      <c r="AY3362" s="5">
        <v>0</v>
      </c>
      <c r="AZ3362" s="5">
        <v>0</v>
      </c>
      <c r="BA3362" s="335">
        <v>0</v>
      </c>
      <c r="BB3362" s="23">
        <v>0</v>
      </c>
      <c r="BC3362" s="5">
        <v>0</v>
      </c>
      <c r="BD3362" s="5">
        <v>0</v>
      </c>
      <c r="BE3362" s="335">
        <v>0</v>
      </c>
      <c r="BG3362" s="826"/>
      <c r="BH3362" s="607"/>
    </row>
    <row r="3363" spans="1:66" ht="12.75" customHeight="1" x14ac:dyDescent="0.3">
      <c r="A3363" s="222"/>
      <c r="B3363" s="246"/>
      <c r="C3363" s="118"/>
      <c r="D3363" s="118"/>
      <c r="E3363" s="246"/>
      <c r="F3363" s="118"/>
      <c r="G3363" s="703"/>
      <c r="H3363" s="895"/>
      <c r="I3363" s="582"/>
      <c r="J3363" s="575"/>
      <c r="K3363" s="405" t="s">
        <v>210</v>
      </c>
      <c r="L3363" s="738">
        <v>0</v>
      </c>
      <c r="M3363" s="739">
        <v>0</v>
      </c>
      <c r="N3363" s="929">
        <v>0</v>
      </c>
      <c r="O3363" s="530">
        <v>0</v>
      </c>
      <c r="P3363" s="530">
        <v>0</v>
      </c>
      <c r="Q3363" s="641">
        <v>0</v>
      </c>
      <c r="R3363" s="537">
        <v>0</v>
      </c>
      <c r="S3363" s="537">
        <v>0</v>
      </c>
      <c r="T3363" s="537">
        <v>0</v>
      </c>
      <c r="U3363" s="537">
        <v>0</v>
      </c>
      <c r="V3363" s="537">
        <v>0</v>
      </c>
      <c r="W3363" s="530"/>
      <c r="X3363" s="142">
        <v>0</v>
      </c>
      <c r="Y3363" s="142">
        <v>0</v>
      </c>
      <c r="Z3363" s="537">
        <v>0</v>
      </c>
      <c r="AA3363" s="537">
        <v>0</v>
      </c>
      <c r="AB3363" s="530"/>
      <c r="AC3363" s="142">
        <v>0</v>
      </c>
      <c r="AD3363" s="530">
        <v>0</v>
      </c>
      <c r="AE3363" s="842">
        <v>0</v>
      </c>
      <c r="AF3363" s="929">
        <v>0</v>
      </c>
      <c r="AG3363" s="530">
        <v>0</v>
      </c>
      <c r="AH3363" s="530">
        <v>0</v>
      </c>
      <c r="AI3363" s="641">
        <v>0</v>
      </c>
      <c r="AJ3363" s="537">
        <v>0</v>
      </c>
      <c r="AK3363" s="537">
        <v>0</v>
      </c>
      <c r="AL3363" s="537">
        <v>0</v>
      </c>
      <c r="AM3363" s="537">
        <v>0</v>
      </c>
      <c r="AN3363" s="537">
        <v>0</v>
      </c>
      <c r="AO3363" s="530"/>
      <c r="AP3363" s="142">
        <v>0</v>
      </c>
      <c r="AQ3363" s="142">
        <v>0</v>
      </c>
      <c r="AR3363" s="537">
        <v>0</v>
      </c>
      <c r="AS3363" s="537">
        <v>0</v>
      </c>
      <c r="AT3363" s="530"/>
      <c r="AU3363" s="142">
        <v>0</v>
      </c>
      <c r="AV3363" s="530">
        <v>0</v>
      </c>
      <c r="AW3363" s="842">
        <v>0</v>
      </c>
      <c r="AX3363" s="115">
        <v>0</v>
      </c>
      <c r="AY3363" s="5">
        <v>0</v>
      </c>
      <c r="AZ3363" s="5">
        <v>0</v>
      </c>
      <c r="BA3363" s="335">
        <v>0</v>
      </c>
      <c r="BB3363" s="23">
        <v>0</v>
      </c>
      <c r="BC3363" s="5">
        <v>0</v>
      </c>
      <c r="BD3363" s="5">
        <v>0</v>
      </c>
      <c r="BE3363" s="335">
        <v>0</v>
      </c>
      <c r="BG3363" s="826"/>
      <c r="BH3363" s="607"/>
    </row>
    <row r="3364" spans="1:66" ht="12.75" customHeight="1" x14ac:dyDescent="0.3">
      <c r="A3364" s="222"/>
      <c r="B3364" s="246"/>
      <c r="C3364" s="118"/>
      <c r="D3364" s="118"/>
      <c r="E3364" s="246"/>
      <c r="F3364" s="817"/>
      <c r="G3364" s="703"/>
      <c r="H3364" s="895"/>
      <c r="I3364" s="582"/>
      <c r="J3364" s="575"/>
      <c r="K3364" s="406" t="s">
        <v>53</v>
      </c>
      <c r="L3364" s="738">
        <v>0</v>
      </c>
      <c r="M3364" s="739">
        <v>0</v>
      </c>
      <c r="N3364" s="929">
        <v>0</v>
      </c>
      <c r="O3364" s="530">
        <v>0</v>
      </c>
      <c r="P3364" s="530">
        <v>0</v>
      </c>
      <c r="Q3364" s="641">
        <v>0</v>
      </c>
      <c r="R3364" s="537">
        <v>0</v>
      </c>
      <c r="S3364" s="537">
        <v>0</v>
      </c>
      <c r="T3364" s="537">
        <v>0</v>
      </c>
      <c r="U3364" s="537">
        <v>0</v>
      </c>
      <c r="V3364" s="537">
        <v>0</v>
      </c>
      <c r="W3364" s="530"/>
      <c r="X3364" s="142">
        <v>0</v>
      </c>
      <c r="Y3364" s="142">
        <v>0</v>
      </c>
      <c r="Z3364" s="537">
        <v>0</v>
      </c>
      <c r="AA3364" s="537">
        <v>0</v>
      </c>
      <c r="AB3364" s="530"/>
      <c r="AC3364" s="142">
        <v>0</v>
      </c>
      <c r="AD3364" s="530">
        <v>0</v>
      </c>
      <c r="AE3364" s="842">
        <v>0</v>
      </c>
      <c r="AF3364" s="929">
        <v>0</v>
      </c>
      <c r="AG3364" s="530">
        <v>0</v>
      </c>
      <c r="AH3364" s="530">
        <v>0</v>
      </c>
      <c r="AI3364" s="641">
        <v>0</v>
      </c>
      <c r="AJ3364" s="537">
        <v>0</v>
      </c>
      <c r="AK3364" s="537">
        <v>0</v>
      </c>
      <c r="AL3364" s="537">
        <v>0</v>
      </c>
      <c r="AM3364" s="537">
        <v>0</v>
      </c>
      <c r="AN3364" s="537">
        <v>0</v>
      </c>
      <c r="AO3364" s="530"/>
      <c r="AP3364" s="142">
        <v>0</v>
      </c>
      <c r="AQ3364" s="142">
        <v>0</v>
      </c>
      <c r="AR3364" s="537">
        <v>0</v>
      </c>
      <c r="AS3364" s="537">
        <v>0</v>
      </c>
      <c r="AT3364" s="530"/>
      <c r="AU3364" s="142">
        <v>0</v>
      </c>
      <c r="AV3364" s="530">
        <v>0</v>
      </c>
      <c r="AW3364" s="842">
        <v>0</v>
      </c>
      <c r="AX3364" s="115">
        <v>0</v>
      </c>
      <c r="AY3364" s="5">
        <v>0</v>
      </c>
      <c r="AZ3364" s="5">
        <v>0</v>
      </c>
      <c r="BA3364" s="335">
        <v>0</v>
      </c>
      <c r="BB3364" s="23">
        <v>0</v>
      </c>
      <c r="BC3364" s="5">
        <v>0</v>
      </c>
      <c r="BD3364" s="5">
        <v>0</v>
      </c>
      <c r="BE3364" s="335">
        <v>0</v>
      </c>
      <c r="BG3364" s="826"/>
      <c r="BH3364" s="607"/>
    </row>
    <row r="3365" spans="1:66" ht="12.75" customHeight="1" x14ac:dyDescent="0.3">
      <c r="A3365" s="222"/>
      <c r="B3365" s="246"/>
      <c r="C3365" s="118"/>
      <c r="D3365" s="118"/>
      <c r="E3365" s="246"/>
      <c r="F3365" s="118"/>
      <c r="G3365" s="703"/>
      <c r="H3365" s="895"/>
      <c r="I3365" s="582"/>
      <c r="J3365" s="575"/>
      <c r="K3365" s="406"/>
      <c r="L3365" s="738"/>
      <c r="M3365" s="739"/>
      <c r="N3365" s="929"/>
      <c r="O3365" s="530"/>
      <c r="P3365" s="530"/>
      <c r="Q3365" s="641"/>
      <c r="R3365" s="537"/>
      <c r="S3365" s="537"/>
      <c r="T3365" s="537"/>
      <c r="U3365" s="537"/>
      <c r="V3365" s="537"/>
      <c r="W3365" s="531"/>
      <c r="X3365" s="140"/>
      <c r="Y3365" s="140"/>
      <c r="Z3365" s="551"/>
      <c r="AA3365" s="551"/>
      <c r="AB3365" s="531"/>
      <c r="AC3365" s="142"/>
      <c r="AD3365" s="530"/>
      <c r="AE3365" s="842"/>
      <c r="AF3365" s="929"/>
      <c r="AG3365" s="530"/>
      <c r="AH3365" s="530"/>
      <c r="AI3365" s="641"/>
      <c r="AJ3365" s="537"/>
      <c r="AK3365" s="537"/>
      <c r="AL3365" s="537"/>
      <c r="AM3365" s="537"/>
      <c r="AN3365" s="537"/>
      <c r="AO3365" s="531"/>
      <c r="AP3365" s="140"/>
      <c r="AQ3365" s="140"/>
      <c r="AR3365" s="551"/>
      <c r="AS3365" s="551"/>
      <c r="AT3365" s="531"/>
      <c r="AU3365" s="142"/>
      <c r="AV3365" s="530"/>
      <c r="AW3365" s="842"/>
      <c r="AX3365" s="115"/>
      <c r="AY3365" s="5"/>
      <c r="AZ3365" s="5"/>
      <c r="BA3365" s="335"/>
      <c r="BC3365" s="5"/>
      <c r="BD3365" s="5"/>
      <c r="BE3365" s="335"/>
      <c r="BG3365" s="826"/>
      <c r="BH3365" s="607"/>
    </row>
    <row r="3366" spans="1:66" ht="12.75" customHeight="1" x14ac:dyDescent="0.3">
      <c r="A3366" s="222"/>
      <c r="B3366" s="246"/>
      <c r="C3366" s="118"/>
      <c r="D3366" s="118"/>
      <c r="E3366" s="246"/>
      <c r="F3366" s="118"/>
      <c r="G3366" s="703"/>
      <c r="H3366" s="895"/>
      <c r="I3366" s="582"/>
      <c r="J3366" s="575"/>
      <c r="K3366" s="406"/>
      <c r="L3366" s="738"/>
      <c r="M3366" s="739"/>
      <c r="N3366" s="929"/>
      <c r="O3366" s="530"/>
      <c r="P3366" s="530"/>
      <c r="Q3366" s="641"/>
      <c r="R3366" s="537"/>
      <c r="S3366" s="537"/>
      <c r="T3366" s="537"/>
      <c r="U3366" s="537"/>
      <c r="V3366" s="537"/>
      <c r="W3366" s="531"/>
      <c r="X3366" s="140"/>
      <c r="Y3366" s="140"/>
      <c r="Z3366" s="551"/>
      <c r="AA3366" s="551"/>
      <c r="AB3366" s="531"/>
      <c r="AC3366" s="142"/>
      <c r="AD3366" s="530"/>
      <c r="AE3366" s="842"/>
      <c r="AF3366" s="929"/>
      <c r="AG3366" s="530"/>
      <c r="AH3366" s="530"/>
      <c r="AI3366" s="641"/>
      <c r="AJ3366" s="537"/>
      <c r="AK3366" s="537"/>
      <c r="AL3366" s="537"/>
      <c r="AM3366" s="537"/>
      <c r="AN3366" s="537"/>
      <c r="AO3366" s="531"/>
      <c r="AP3366" s="140"/>
      <c r="AQ3366" s="140"/>
      <c r="AR3366" s="551"/>
      <c r="AS3366" s="551"/>
      <c r="AT3366" s="531"/>
      <c r="AU3366" s="142"/>
      <c r="AV3366" s="530"/>
      <c r="AW3366" s="842"/>
      <c r="AX3366" s="115"/>
      <c r="AY3366" s="5"/>
      <c r="AZ3366" s="5"/>
      <c r="BA3366" s="335"/>
      <c r="BC3366" s="5"/>
      <c r="BD3366" s="5"/>
      <c r="BE3366" s="335"/>
      <c r="BG3366" s="826"/>
      <c r="BH3366" s="607"/>
    </row>
    <row r="3367" spans="1:66" ht="12.75" customHeight="1" x14ac:dyDescent="0.25">
      <c r="A3367" s="222"/>
      <c r="C3367" s="116"/>
      <c r="D3367" s="620"/>
      <c r="F3367" s="117"/>
      <c r="G3367" s="694"/>
      <c r="H3367" s="878"/>
      <c r="I3367" s="397"/>
      <c r="J3367" s="380"/>
      <c r="K3367" s="450" t="s">
        <v>6628</v>
      </c>
      <c r="L3367" s="731"/>
      <c r="M3367" s="732"/>
      <c r="N3367" s="931"/>
      <c r="O3367" s="923"/>
      <c r="P3367" s="923"/>
      <c r="Q3367" s="641"/>
      <c r="R3367" s="537"/>
      <c r="S3367" s="537"/>
      <c r="T3367" s="537"/>
      <c r="U3367" s="537"/>
      <c r="V3367" s="537"/>
      <c r="W3367" s="531"/>
      <c r="X3367" s="141"/>
      <c r="Y3367" s="141"/>
      <c r="Z3367" s="552"/>
      <c r="AA3367" s="552"/>
      <c r="AB3367" s="531"/>
      <c r="AC3367" s="593"/>
      <c r="AD3367" s="923"/>
      <c r="AE3367" s="846"/>
      <c r="AF3367" s="931"/>
      <c r="AG3367" s="923"/>
      <c r="AH3367" s="923"/>
      <c r="AI3367" s="641"/>
      <c r="AJ3367" s="537"/>
      <c r="AK3367" s="537"/>
      <c r="AL3367" s="537"/>
      <c r="AM3367" s="537"/>
      <c r="AN3367" s="537"/>
      <c r="AO3367" s="531"/>
      <c r="AP3367" s="141"/>
      <c r="AQ3367" s="141"/>
      <c r="AR3367" s="552"/>
      <c r="AS3367" s="552"/>
      <c r="AT3367" s="531"/>
      <c r="AU3367" s="593"/>
      <c r="AV3367" s="923"/>
      <c r="AW3367" s="846"/>
      <c r="AX3367" s="121"/>
      <c r="AY3367" s="111"/>
      <c r="AZ3367" s="111"/>
      <c r="BA3367" s="343"/>
      <c r="BB3367" s="324"/>
      <c r="BC3367" s="111"/>
      <c r="BD3367" s="111"/>
      <c r="BE3367" s="343"/>
      <c r="BG3367" s="826"/>
      <c r="BH3367" s="607"/>
    </row>
    <row r="3368" spans="1:66" x14ac:dyDescent="0.25">
      <c r="A3368" s="222"/>
      <c r="C3368" s="116"/>
      <c r="D3368" s="620"/>
      <c r="F3368" s="117"/>
      <c r="G3368" s="694"/>
      <c r="H3368" s="878"/>
      <c r="I3368" s="397"/>
      <c r="J3368" s="380"/>
      <c r="K3368" s="451" t="s">
        <v>747</v>
      </c>
      <c r="L3368" s="731"/>
      <c r="M3368" s="732"/>
      <c r="N3368" s="931"/>
      <c r="O3368" s="923"/>
      <c r="P3368" s="923"/>
      <c r="Q3368" s="641"/>
      <c r="R3368" s="537"/>
      <c r="S3368" s="537"/>
      <c r="T3368" s="537"/>
      <c r="U3368" s="537"/>
      <c r="V3368" s="537"/>
      <c r="W3368" s="531"/>
      <c r="X3368" s="141"/>
      <c r="Y3368" s="141"/>
      <c r="Z3368" s="552"/>
      <c r="AA3368" s="552"/>
      <c r="AB3368" s="531"/>
      <c r="AC3368" s="593"/>
      <c r="AD3368" s="923"/>
      <c r="AE3368" s="846"/>
      <c r="AF3368" s="931"/>
      <c r="AG3368" s="923"/>
      <c r="AH3368" s="923"/>
      <c r="AI3368" s="641"/>
      <c r="AJ3368" s="537"/>
      <c r="AK3368" s="537"/>
      <c r="AL3368" s="537"/>
      <c r="AM3368" s="537"/>
      <c r="AN3368" s="537"/>
      <c r="AO3368" s="531"/>
      <c r="AP3368" s="141"/>
      <c r="AQ3368" s="141"/>
      <c r="AR3368" s="552"/>
      <c r="AS3368" s="552"/>
      <c r="AT3368" s="531"/>
      <c r="AU3368" s="593"/>
      <c r="AV3368" s="923"/>
      <c r="AW3368" s="846"/>
      <c r="AX3368" s="121"/>
      <c r="AY3368" s="111"/>
      <c r="AZ3368" s="111"/>
      <c r="BA3368" s="343"/>
      <c r="BB3368" s="324"/>
      <c r="BC3368" s="111"/>
      <c r="BD3368" s="111"/>
      <c r="BE3368" s="343"/>
      <c r="BG3368" s="826"/>
      <c r="BH3368" s="607"/>
    </row>
    <row r="3369" spans="1:66" ht="12.75" customHeight="1" x14ac:dyDescent="0.25">
      <c r="A3369" s="222"/>
      <c r="C3369" s="116"/>
      <c r="D3369" s="620"/>
      <c r="F3369" s="117"/>
      <c r="G3369" s="694"/>
      <c r="H3369" s="878"/>
      <c r="I3369" s="397"/>
      <c r="J3369" s="380"/>
      <c r="K3369" s="408"/>
      <c r="L3369" s="731"/>
      <c r="M3369" s="732"/>
      <c r="N3369" s="931"/>
      <c r="O3369" s="923"/>
      <c r="P3369" s="923"/>
      <c r="Q3369" s="641"/>
      <c r="R3369" s="537"/>
      <c r="S3369" s="537"/>
      <c r="T3369" s="537"/>
      <c r="U3369" s="537"/>
      <c r="V3369" s="537"/>
      <c r="W3369" s="531"/>
      <c r="X3369" s="141"/>
      <c r="Y3369" s="141"/>
      <c r="Z3369" s="552"/>
      <c r="AA3369" s="552"/>
      <c r="AB3369" s="531"/>
      <c r="AC3369" s="593"/>
      <c r="AD3369" s="923"/>
      <c r="AE3369" s="846"/>
      <c r="AF3369" s="931"/>
      <c r="AG3369" s="923"/>
      <c r="AH3369" s="923"/>
      <c r="AI3369" s="641"/>
      <c r="AJ3369" s="537"/>
      <c r="AK3369" s="537"/>
      <c r="AL3369" s="537"/>
      <c r="AM3369" s="537"/>
      <c r="AN3369" s="537"/>
      <c r="AO3369" s="531"/>
      <c r="AP3369" s="141"/>
      <c r="AQ3369" s="141"/>
      <c r="AR3369" s="552"/>
      <c r="AS3369" s="552"/>
      <c r="AT3369" s="531"/>
      <c r="AU3369" s="593"/>
      <c r="AV3369" s="923"/>
      <c r="AW3369" s="846"/>
      <c r="AX3369" s="121"/>
      <c r="AY3369" s="111"/>
      <c r="AZ3369" s="111"/>
      <c r="BA3369" s="343"/>
      <c r="BB3369" s="324"/>
      <c r="BC3369" s="111"/>
      <c r="BD3369" s="111"/>
      <c r="BE3369" s="343"/>
      <c r="BG3369" s="826"/>
      <c r="BH3369" s="607"/>
    </row>
    <row r="3370" spans="1:66" ht="35.1" customHeight="1" x14ac:dyDescent="0.25">
      <c r="A3370" s="222" t="s">
        <v>6114</v>
      </c>
      <c r="B3370" s="112">
        <v>15</v>
      </c>
      <c r="C3370" s="116" t="s">
        <v>71</v>
      </c>
      <c r="D3370" s="623">
        <v>2019</v>
      </c>
      <c r="E3370" s="278" t="s">
        <v>69</v>
      </c>
      <c r="F3370" s="116"/>
      <c r="G3370" s="700">
        <v>3</v>
      </c>
      <c r="H3370" s="888" t="str">
        <f t="shared" si="5058"/>
        <v>075</v>
      </c>
      <c r="I3370" s="580" t="s">
        <v>3266</v>
      </c>
      <c r="J3370" s="573" t="s">
        <v>2480</v>
      </c>
      <c r="K3370" s="408" t="s">
        <v>613</v>
      </c>
      <c r="L3370" s="731"/>
      <c r="M3370" s="732"/>
      <c r="N3370" s="931"/>
      <c r="O3370" s="923"/>
      <c r="P3370" s="923"/>
      <c r="Q3370" s="657"/>
      <c r="R3370" s="543"/>
      <c r="S3370" s="543"/>
      <c r="T3370" s="543"/>
      <c r="U3370" s="543"/>
      <c r="V3370" s="543"/>
      <c r="W3370" s="686"/>
      <c r="X3370" s="141"/>
      <c r="Y3370" s="141"/>
      <c r="Z3370" s="552"/>
      <c r="AA3370" s="552"/>
      <c r="AB3370" s="686"/>
      <c r="AC3370" s="593"/>
      <c r="AD3370" s="923"/>
      <c r="AE3370" s="846"/>
      <c r="AF3370" s="931"/>
      <c r="AG3370" s="923"/>
      <c r="AH3370" s="923"/>
      <c r="AI3370" s="641"/>
      <c r="AJ3370" s="537"/>
      <c r="AK3370" s="537"/>
      <c r="AL3370" s="537"/>
      <c r="AM3370" s="537"/>
      <c r="AN3370" s="537"/>
      <c r="AO3370" s="686"/>
      <c r="AP3370" s="141"/>
      <c r="AQ3370" s="141"/>
      <c r="AR3370" s="552"/>
      <c r="AS3370" s="552"/>
      <c r="AT3370" s="686"/>
      <c r="AU3370" s="593"/>
      <c r="AV3370" s="923"/>
      <c r="AW3370" s="846"/>
      <c r="AX3370" s="115"/>
      <c r="AY3370" s="5"/>
      <c r="AZ3370" s="7"/>
      <c r="BA3370" s="335"/>
      <c r="BC3370" s="5"/>
      <c r="BD3370" s="7"/>
      <c r="BE3370" s="335"/>
      <c r="BG3370" s="826" t="str">
        <f>RIGHT(LEFT(I3370,3),2)&amp;"."&amp;RIGHT(LEFT(I3370,5),2)</f>
        <v>01.00</v>
      </c>
      <c r="BH3370" s="607" t="b">
        <f>COUNTIF('Codes SEC'!$B$2:$B$250,Ministres!BG3370)&gt;0</f>
        <v>1</v>
      </c>
    </row>
    <row r="3371" spans="1:66" ht="12.75" customHeight="1" x14ac:dyDescent="0.25">
      <c r="A3371" s="21"/>
      <c r="B3371" s="112"/>
      <c r="C3371" s="116"/>
      <c r="D3371" s="623"/>
      <c r="E3371" s="278"/>
      <c r="F3371" s="116"/>
      <c r="G3371" s="700"/>
      <c r="H3371" s="888"/>
      <c r="I3371" s="580"/>
      <c r="J3371" s="380"/>
      <c r="K3371" s="429" t="s">
        <v>84</v>
      </c>
      <c r="L3371" s="731">
        <v>424902</v>
      </c>
      <c r="M3371" s="752">
        <v>488126</v>
      </c>
      <c r="N3371" s="931"/>
      <c r="O3371" s="530">
        <f t="shared" ref="O3371:O3375" si="5153">IF(N3371&gt;L3371,"0 ",N3371-L3371)</f>
        <v>-424902</v>
      </c>
      <c r="P3371" s="530" t="str">
        <f t="shared" ref="P3371:P3375" si="5154">IF(N3371&lt;L3371,"0 ",N3371-L3371)</f>
        <v xml:space="preserve">0 </v>
      </c>
      <c r="Q3371" s="658"/>
      <c r="R3371" s="544"/>
      <c r="S3371" s="544"/>
      <c r="T3371" s="544"/>
      <c r="U3371" s="544"/>
      <c r="V3371" s="544"/>
      <c r="W3371" s="687"/>
      <c r="X3371" s="141"/>
      <c r="Y3371" s="141"/>
      <c r="Z3371" s="552"/>
      <c r="AA3371" s="552"/>
      <c r="AB3371" s="687"/>
      <c r="AC3371" s="593"/>
      <c r="AD3371" s="530">
        <f t="shared" ref="AD3371:AD3375" si="5155">X3371+Y3371+AC3371</f>
        <v>0</v>
      </c>
      <c r="AE3371" s="842">
        <f t="shared" ref="AE3371:AE3375" si="5156">N3371+AD3371</f>
        <v>0</v>
      </c>
      <c r="AF3371" s="931"/>
      <c r="AG3371" s="530">
        <f t="shared" ref="AG3371:AG3375" si="5157">IF(AF3371&gt;M3371,"0 ",AF3371-M3371)</f>
        <v>-488126</v>
      </c>
      <c r="AH3371" s="530" t="str">
        <f t="shared" ref="AH3371:AH3375" si="5158">IF(AF3371&lt;M3371,"0 ",AF3371-M3371)</f>
        <v xml:space="preserve">0 </v>
      </c>
      <c r="AI3371" s="641"/>
      <c r="AJ3371" s="537"/>
      <c r="AK3371" s="537"/>
      <c r="AL3371" s="537"/>
      <c r="AM3371" s="537"/>
      <c r="AN3371" s="537"/>
      <c r="AO3371" s="687"/>
      <c r="AP3371" s="141"/>
      <c r="AQ3371" s="141"/>
      <c r="AR3371" s="552"/>
      <c r="AS3371" s="552"/>
      <c r="AT3371" s="687"/>
      <c r="AU3371" s="593"/>
      <c r="AV3371" s="530">
        <f t="shared" ref="AV3371:AV3375" si="5159">AP3371+AQ3371+AU3371</f>
        <v>0</v>
      </c>
      <c r="AW3371" s="842">
        <f t="shared" ref="AW3371:AW3375" si="5160">AF3371+AV3371</f>
        <v>0</v>
      </c>
      <c r="AX3371" s="115">
        <f>L3371</f>
        <v>424902</v>
      </c>
      <c r="AY3371" s="5">
        <f>AE3371</f>
        <v>0</v>
      </c>
      <c r="AZ3371" s="7">
        <f>AY3371-AX3371</f>
        <v>-424902</v>
      </c>
      <c r="BA3371" s="335">
        <f>AZ3371/AX3371</f>
        <v>-1</v>
      </c>
      <c r="BB3371" s="23">
        <f>M3371</f>
        <v>488126</v>
      </c>
      <c r="BC3371" s="5">
        <f>AW3371</f>
        <v>0</v>
      </c>
      <c r="BD3371" s="7">
        <f>BC3371-BB3371</f>
        <v>-488126</v>
      </c>
      <c r="BE3371" s="335">
        <f>BD3371/BB3371</f>
        <v>-1</v>
      </c>
      <c r="BG3371" s="826"/>
      <c r="BH3371" s="607"/>
    </row>
    <row r="3372" spans="1:66" ht="12.75" customHeight="1" x14ac:dyDescent="0.25">
      <c r="A3372" s="21"/>
      <c r="B3372" s="112"/>
      <c r="C3372" s="116"/>
      <c r="D3372" s="623"/>
      <c r="E3372" s="278"/>
      <c r="F3372" s="116"/>
      <c r="G3372" s="700"/>
      <c r="H3372" s="888"/>
      <c r="I3372" s="580"/>
      <c r="J3372" s="380"/>
      <c r="K3372" s="429" t="s">
        <v>85</v>
      </c>
      <c r="L3372" s="731">
        <v>78431</v>
      </c>
      <c r="M3372" s="752">
        <v>78431</v>
      </c>
      <c r="N3372" s="931"/>
      <c r="O3372" s="530">
        <f t="shared" si="5153"/>
        <v>-78431</v>
      </c>
      <c r="P3372" s="530" t="str">
        <f t="shared" si="5154"/>
        <v xml:space="preserve">0 </v>
      </c>
      <c r="Q3372" s="658"/>
      <c r="R3372" s="544"/>
      <c r="S3372" s="544"/>
      <c r="T3372" s="544"/>
      <c r="U3372" s="544"/>
      <c r="V3372" s="544"/>
      <c r="W3372" s="687"/>
      <c r="X3372" s="141"/>
      <c r="Y3372" s="141"/>
      <c r="Z3372" s="552"/>
      <c r="AA3372" s="552"/>
      <c r="AB3372" s="687"/>
      <c r="AC3372" s="593"/>
      <c r="AD3372" s="530">
        <f t="shared" si="5155"/>
        <v>0</v>
      </c>
      <c r="AE3372" s="842">
        <f t="shared" si="5156"/>
        <v>0</v>
      </c>
      <c r="AF3372" s="931"/>
      <c r="AG3372" s="530">
        <f t="shared" si="5157"/>
        <v>-78431</v>
      </c>
      <c r="AH3372" s="530" t="str">
        <f t="shared" si="5158"/>
        <v xml:space="preserve">0 </v>
      </c>
      <c r="AI3372" s="641"/>
      <c r="AJ3372" s="537"/>
      <c r="AK3372" s="537"/>
      <c r="AL3372" s="537"/>
      <c r="AM3372" s="537"/>
      <c r="AN3372" s="537"/>
      <c r="AO3372" s="687"/>
      <c r="AP3372" s="141"/>
      <c r="AQ3372" s="141"/>
      <c r="AR3372" s="552"/>
      <c r="AS3372" s="552"/>
      <c r="AT3372" s="687"/>
      <c r="AU3372" s="593"/>
      <c r="AV3372" s="530">
        <f t="shared" si="5159"/>
        <v>0</v>
      </c>
      <c r="AW3372" s="842">
        <f t="shared" si="5160"/>
        <v>0</v>
      </c>
      <c r="AX3372" s="115">
        <f>L3372</f>
        <v>78431</v>
      </c>
      <c r="AY3372" s="5">
        <f>AE3372</f>
        <v>0</v>
      </c>
      <c r="AZ3372" s="7">
        <f>AY3372-AX3372</f>
        <v>-78431</v>
      </c>
      <c r="BA3372" s="335">
        <f>AZ3372/AX3372</f>
        <v>-1</v>
      </c>
      <c r="BB3372" s="23">
        <f>M3372</f>
        <v>78431</v>
      </c>
      <c r="BC3372" s="5">
        <f>AW3372</f>
        <v>0</v>
      </c>
      <c r="BD3372" s="7">
        <f>BC3372-BB3372</f>
        <v>-78431</v>
      </c>
      <c r="BE3372" s="335">
        <f>BD3372/BB3372</f>
        <v>-1</v>
      </c>
      <c r="BG3372" s="826"/>
      <c r="BH3372" s="607"/>
    </row>
    <row r="3373" spans="1:66" ht="12.75" customHeight="1" x14ac:dyDescent="0.25">
      <c r="A3373" s="21"/>
      <c r="B3373" s="112"/>
      <c r="C3373" s="116"/>
      <c r="D3373" s="623"/>
      <c r="E3373" s="278"/>
      <c r="F3373" s="116"/>
      <c r="G3373" s="700"/>
      <c r="H3373" s="888"/>
      <c r="I3373" s="580"/>
      <c r="J3373" s="380"/>
      <c r="K3373" s="429" t="s">
        <v>86</v>
      </c>
      <c r="L3373" s="731">
        <v>503333</v>
      </c>
      <c r="M3373" s="732">
        <v>566557</v>
      </c>
      <c r="N3373" s="931"/>
      <c r="O3373" s="530">
        <f t="shared" si="5153"/>
        <v>-503333</v>
      </c>
      <c r="P3373" s="530" t="str">
        <f t="shared" si="5154"/>
        <v xml:space="preserve">0 </v>
      </c>
      <c r="Q3373" s="658"/>
      <c r="R3373" s="544"/>
      <c r="S3373" s="544"/>
      <c r="T3373" s="544"/>
      <c r="U3373" s="544"/>
      <c r="V3373" s="544"/>
      <c r="W3373" s="687"/>
      <c r="X3373" s="141">
        <f t="shared" ref="X3373:AC3373" si="5161">X3371+X3372</f>
        <v>0</v>
      </c>
      <c r="Y3373" s="141">
        <f t="shared" si="5161"/>
        <v>0</v>
      </c>
      <c r="Z3373" s="552"/>
      <c r="AA3373" s="552"/>
      <c r="AB3373" s="687"/>
      <c r="AC3373" s="593">
        <f t="shared" si="5161"/>
        <v>0</v>
      </c>
      <c r="AD3373" s="530">
        <f t="shared" si="5155"/>
        <v>0</v>
      </c>
      <c r="AE3373" s="842">
        <f t="shared" si="5156"/>
        <v>0</v>
      </c>
      <c r="AF3373" s="931"/>
      <c r="AG3373" s="530">
        <f t="shared" si="5157"/>
        <v>-566557</v>
      </c>
      <c r="AH3373" s="530" t="str">
        <f t="shared" si="5158"/>
        <v xml:space="preserve">0 </v>
      </c>
      <c r="AI3373" s="641"/>
      <c r="AJ3373" s="537"/>
      <c r="AK3373" s="537"/>
      <c r="AL3373" s="537"/>
      <c r="AM3373" s="537"/>
      <c r="AN3373" s="537"/>
      <c r="AO3373" s="687"/>
      <c r="AP3373" s="141">
        <f t="shared" ref="AP3373:AU3373" si="5162">AP3371+AP3372</f>
        <v>0</v>
      </c>
      <c r="AQ3373" s="141">
        <f t="shared" si="5162"/>
        <v>0</v>
      </c>
      <c r="AR3373" s="552"/>
      <c r="AS3373" s="552"/>
      <c r="AT3373" s="687"/>
      <c r="AU3373" s="593">
        <f t="shared" si="5162"/>
        <v>0</v>
      </c>
      <c r="AV3373" s="530">
        <f t="shared" si="5159"/>
        <v>0</v>
      </c>
      <c r="AW3373" s="842">
        <f t="shared" si="5160"/>
        <v>0</v>
      </c>
      <c r="AX3373" s="115">
        <f>AX3371+AX3372</f>
        <v>503333</v>
      </c>
      <c r="AY3373" s="5">
        <f>AY3371+AY3372</f>
        <v>0</v>
      </c>
      <c r="AZ3373" s="7">
        <f>AZ3371+AZ3372</f>
        <v>-503333</v>
      </c>
      <c r="BA3373" s="335">
        <f>AZ3373/AX3373</f>
        <v>-1</v>
      </c>
      <c r="BB3373" s="23">
        <f>BB3371+BB3372</f>
        <v>566557</v>
      </c>
      <c r="BC3373" s="5">
        <f>BC3371+BC3372</f>
        <v>0</v>
      </c>
      <c r="BD3373" s="7">
        <f>BD3371+BD3372</f>
        <v>-566557</v>
      </c>
      <c r="BE3373" s="335">
        <f>BD3373/BB3373</f>
        <v>-1</v>
      </c>
      <c r="BG3373" s="826"/>
      <c r="BH3373" s="607"/>
    </row>
    <row r="3374" spans="1:66" ht="12.75" customHeight="1" x14ac:dyDescent="0.25">
      <c r="A3374" s="21"/>
      <c r="B3374" s="112"/>
      <c r="C3374" s="116"/>
      <c r="D3374" s="623"/>
      <c r="E3374" s="278"/>
      <c r="F3374" s="116">
        <v>13</v>
      </c>
      <c r="G3374" s="700"/>
      <c r="H3374" s="888"/>
      <c r="I3374" s="580"/>
      <c r="J3374" s="380"/>
      <c r="K3374" s="430" t="s">
        <v>87</v>
      </c>
      <c r="L3374" s="726">
        <v>111635</v>
      </c>
      <c r="M3374" s="753">
        <v>71635</v>
      </c>
      <c r="N3374" s="931"/>
      <c r="O3374" s="530">
        <f t="shared" si="5153"/>
        <v>-111635</v>
      </c>
      <c r="P3374" s="530" t="str">
        <f t="shared" si="5154"/>
        <v xml:space="preserve">0 </v>
      </c>
      <c r="Q3374" s="658"/>
      <c r="R3374" s="544"/>
      <c r="S3374" s="544"/>
      <c r="T3374" s="544"/>
      <c r="U3374" s="544"/>
      <c r="V3374" s="544"/>
      <c r="W3374" s="687" t="str">
        <f>IF(SUM(Q3374:V3374)=X3374,"OK",SUM(Q3374:V3374)-X3374)</f>
        <v>OK</v>
      </c>
      <c r="X3374" s="141"/>
      <c r="Y3374" s="141"/>
      <c r="Z3374" s="552"/>
      <c r="AA3374" s="552"/>
      <c r="AB3374" s="687" t="str">
        <f>IF(SUM(Z3374:AA3374)=AC3374,"OK",SUM(Z3374:AA3374)-AC3374)</f>
        <v>OK</v>
      </c>
      <c r="AC3374" s="593"/>
      <c r="AD3374" s="530">
        <f t="shared" si="5155"/>
        <v>0</v>
      </c>
      <c r="AE3374" s="842">
        <f t="shared" si="5156"/>
        <v>0</v>
      </c>
      <c r="AF3374" s="931"/>
      <c r="AG3374" s="530">
        <f t="shared" si="5157"/>
        <v>-71635</v>
      </c>
      <c r="AH3374" s="530" t="str">
        <f t="shared" si="5158"/>
        <v xml:space="preserve">0 </v>
      </c>
      <c r="AI3374" s="641"/>
      <c r="AJ3374" s="537"/>
      <c r="AK3374" s="537"/>
      <c r="AL3374" s="537"/>
      <c r="AM3374" s="537"/>
      <c r="AN3374" s="537"/>
      <c r="AO3374" s="687" t="str">
        <f>IF(SUM(AI3374:AN3374)=AP3374,"OK",SUM(AI3374:AN3374)-AP3374)</f>
        <v>OK</v>
      </c>
      <c r="AP3374" s="141"/>
      <c r="AQ3374" s="141"/>
      <c r="AR3374" s="552"/>
      <c r="AS3374" s="552"/>
      <c r="AT3374" s="687" t="str">
        <f>IF(SUM(AR3374:AS3374)=AU3374,"OK",SUM(AR3374:AS3374)-AU3374)</f>
        <v>OK</v>
      </c>
      <c r="AU3374" s="593"/>
      <c r="AV3374" s="530">
        <f t="shared" si="5159"/>
        <v>0</v>
      </c>
      <c r="AW3374" s="842">
        <f t="shared" si="5160"/>
        <v>0</v>
      </c>
      <c r="AX3374" s="115">
        <f>L3374</f>
        <v>111635</v>
      </c>
      <c r="AY3374" s="5">
        <f>AE3374</f>
        <v>0</v>
      </c>
      <c r="AZ3374" s="7">
        <f>AY3374-AX3374</f>
        <v>-111635</v>
      </c>
      <c r="BA3374" s="335">
        <f>AZ3374/AX3374</f>
        <v>-1</v>
      </c>
      <c r="BB3374" s="23">
        <f>M3374</f>
        <v>71635</v>
      </c>
      <c r="BC3374" s="5">
        <f>AW3374</f>
        <v>0</v>
      </c>
      <c r="BD3374" s="7">
        <f>BC3374-BB3374</f>
        <v>-71635</v>
      </c>
      <c r="BE3374" s="335">
        <f>BD3374/BB3374</f>
        <v>-1</v>
      </c>
      <c r="BG3374" s="826"/>
      <c r="BH3374" s="607"/>
    </row>
    <row r="3375" spans="1:66" ht="12.75" customHeight="1" x14ac:dyDescent="0.25">
      <c r="A3375" s="21"/>
      <c r="B3375" s="112"/>
      <c r="C3375" s="116"/>
      <c r="D3375" s="623"/>
      <c r="E3375" s="278"/>
      <c r="F3375" s="116"/>
      <c r="G3375" s="700"/>
      <c r="H3375" s="888"/>
      <c r="I3375" s="580"/>
      <c r="J3375" s="380"/>
      <c r="K3375" s="406" t="s">
        <v>214</v>
      </c>
      <c r="L3375" s="731">
        <v>391698</v>
      </c>
      <c r="M3375" s="732">
        <v>494922</v>
      </c>
      <c r="N3375" s="931"/>
      <c r="O3375" s="530">
        <f t="shared" si="5153"/>
        <v>-391698</v>
      </c>
      <c r="P3375" s="530" t="str">
        <f t="shared" si="5154"/>
        <v xml:space="preserve">0 </v>
      </c>
      <c r="Q3375" s="658"/>
      <c r="R3375" s="544"/>
      <c r="S3375" s="544"/>
      <c r="T3375" s="544"/>
      <c r="U3375" s="544"/>
      <c r="V3375" s="544"/>
      <c r="W3375" s="687"/>
      <c r="X3375" s="141">
        <f t="shared" ref="X3375:AC3375" si="5163">X3373-X3374</f>
        <v>0</v>
      </c>
      <c r="Y3375" s="141">
        <f t="shared" si="5163"/>
        <v>0</v>
      </c>
      <c r="Z3375" s="552"/>
      <c r="AA3375" s="552"/>
      <c r="AB3375" s="687"/>
      <c r="AC3375" s="593">
        <f t="shared" si="5163"/>
        <v>0</v>
      </c>
      <c r="AD3375" s="530">
        <f t="shared" si="5155"/>
        <v>0</v>
      </c>
      <c r="AE3375" s="842">
        <f t="shared" si="5156"/>
        <v>0</v>
      </c>
      <c r="AF3375" s="931"/>
      <c r="AG3375" s="530">
        <f t="shared" si="5157"/>
        <v>-494922</v>
      </c>
      <c r="AH3375" s="530" t="str">
        <f t="shared" si="5158"/>
        <v xml:space="preserve">0 </v>
      </c>
      <c r="AI3375" s="641"/>
      <c r="AJ3375" s="537"/>
      <c r="AK3375" s="537"/>
      <c r="AL3375" s="537"/>
      <c r="AM3375" s="537"/>
      <c r="AN3375" s="537"/>
      <c r="AO3375" s="687"/>
      <c r="AP3375" s="141">
        <f t="shared" ref="AP3375:AU3375" si="5164">AP3373-AP3374</f>
        <v>0</v>
      </c>
      <c r="AQ3375" s="141">
        <f t="shared" si="5164"/>
        <v>0</v>
      </c>
      <c r="AR3375" s="552"/>
      <c r="AS3375" s="552"/>
      <c r="AT3375" s="687"/>
      <c r="AU3375" s="593">
        <f t="shared" si="5164"/>
        <v>0</v>
      </c>
      <c r="AV3375" s="530">
        <f t="shared" si="5159"/>
        <v>0</v>
      </c>
      <c r="AW3375" s="842">
        <f t="shared" si="5160"/>
        <v>0</v>
      </c>
      <c r="AX3375" s="115">
        <f>AX3373-AX3374</f>
        <v>391698</v>
      </c>
      <c r="AY3375" s="5">
        <f>AY3373-AY3374</f>
        <v>0</v>
      </c>
      <c r="AZ3375" s="7">
        <f>AZ3373-AZ3374</f>
        <v>-391698</v>
      </c>
      <c r="BA3375" s="335">
        <f>AZ3375/AX3375</f>
        <v>-1</v>
      </c>
      <c r="BB3375" s="23">
        <f>BB3373-BB3374</f>
        <v>494922</v>
      </c>
      <c r="BC3375" s="5">
        <f>BC3373-BC3374</f>
        <v>0</v>
      </c>
      <c r="BD3375" s="7">
        <f>BD3373-BD3374</f>
        <v>-494922</v>
      </c>
      <c r="BE3375" s="335">
        <f>BD3375/BB3375</f>
        <v>-1</v>
      </c>
      <c r="BG3375" s="826"/>
      <c r="BH3375" s="607"/>
    </row>
    <row r="3376" spans="1:66" ht="12.75" customHeight="1" x14ac:dyDescent="0.25">
      <c r="A3376" s="222"/>
      <c r="C3376" s="116"/>
      <c r="D3376" s="620"/>
      <c r="F3376" s="117"/>
      <c r="G3376" s="694"/>
      <c r="H3376" s="878"/>
      <c r="I3376" s="397"/>
      <c r="J3376" s="380"/>
      <c r="K3376" s="486"/>
      <c r="L3376" s="731"/>
      <c r="M3376" s="732"/>
      <c r="N3376" s="931"/>
      <c r="O3376" s="923"/>
      <c r="P3376" s="923"/>
      <c r="Q3376" s="641"/>
      <c r="R3376" s="537"/>
      <c r="S3376" s="537"/>
      <c r="T3376" s="537"/>
      <c r="U3376" s="537"/>
      <c r="V3376" s="537"/>
      <c r="W3376" s="531"/>
      <c r="X3376" s="141"/>
      <c r="Y3376" s="141"/>
      <c r="Z3376" s="552"/>
      <c r="AA3376" s="552"/>
      <c r="AB3376" s="531"/>
      <c r="AC3376" s="593"/>
      <c r="AD3376" s="923"/>
      <c r="AE3376" s="846"/>
      <c r="AF3376" s="931"/>
      <c r="AG3376" s="923"/>
      <c r="AH3376" s="923"/>
      <c r="AI3376" s="641"/>
      <c r="AJ3376" s="537"/>
      <c r="AK3376" s="537"/>
      <c r="AL3376" s="537"/>
      <c r="AM3376" s="537"/>
      <c r="AN3376" s="537"/>
      <c r="AO3376" s="531"/>
      <c r="AP3376" s="141"/>
      <c r="AQ3376" s="141"/>
      <c r="AR3376" s="552"/>
      <c r="AS3376" s="552"/>
      <c r="AT3376" s="531"/>
      <c r="AU3376" s="593"/>
      <c r="AV3376" s="923"/>
      <c r="AW3376" s="846"/>
      <c r="AX3376" s="121"/>
      <c r="AY3376" s="111"/>
      <c r="AZ3376" s="111"/>
      <c r="BA3376" s="343"/>
      <c r="BB3376" s="324"/>
      <c r="BC3376" s="111"/>
      <c r="BD3376" s="111"/>
      <c r="BE3376" s="343"/>
      <c r="BG3376" s="826"/>
      <c r="BH3376" s="607"/>
    </row>
    <row r="3377" spans="1:66" ht="12.75" customHeight="1" x14ac:dyDescent="0.25">
      <c r="A3377" s="222"/>
      <c r="C3377" s="116"/>
      <c r="D3377" s="620"/>
      <c r="F3377" s="117"/>
      <c r="G3377" s="694"/>
      <c r="H3377" s="878"/>
      <c r="I3377" s="397"/>
      <c r="J3377" s="380"/>
      <c r="K3377" s="410" t="s">
        <v>48</v>
      </c>
      <c r="L3377" s="731"/>
      <c r="M3377" s="732"/>
      <c r="N3377" s="931"/>
      <c r="O3377" s="923"/>
      <c r="P3377" s="923"/>
      <c r="Q3377" s="641"/>
      <c r="R3377" s="537"/>
      <c r="S3377" s="537"/>
      <c r="T3377" s="537"/>
      <c r="U3377" s="537"/>
      <c r="V3377" s="537"/>
      <c r="W3377" s="531"/>
      <c r="X3377" s="141"/>
      <c r="Y3377" s="141"/>
      <c r="Z3377" s="552"/>
      <c r="AA3377" s="552"/>
      <c r="AB3377" s="531"/>
      <c r="AC3377" s="593"/>
      <c r="AD3377" s="923"/>
      <c r="AE3377" s="846"/>
      <c r="AF3377" s="931"/>
      <c r="AG3377" s="923"/>
      <c r="AH3377" s="923"/>
      <c r="AI3377" s="641"/>
      <c r="AJ3377" s="537"/>
      <c r="AK3377" s="537"/>
      <c r="AL3377" s="537"/>
      <c r="AM3377" s="537"/>
      <c r="AN3377" s="537"/>
      <c r="AO3377" s="531"/>
      <c r="AP3377" s="141"/>
      <c r="AQ3377" s="141"/>
      <c r="AR3377" s="552"/>
      <c r="AS3377" s="552"/>
      <c r="AT3377" s="531"/>
      <c r="AU3377" s="593"/>
      <c r="AV3377" s="923"/>
      <c r="AW3377" s="846"/>
      <c r="AX3377" s="121"/>
      <c r="AY3377" s="111"/>
      <c r="AZ3377" s="111"/>
      <c r="BA3377" s="343"/>
      <c r="BB3377" s="324"/>
      <c r="BC3377" s="111"/>
      <c r="BD3377" s="111"/>
      <c r="BE3377" s="343"/>
      <c r="BG3377" s="826"/>
      <c r="BH3377" s="607"/>
    </row>
    <row r="3378" spans="1:66" ht="12.75" customHeight="1" x14ac:dyDescent="0.25">
      <c r="A3378" s="222"/>
      <c r="C3378" s="116"/>
      <c r="D3378" s="620"/>
      <c r="F3378" s="117"/>
      <c r="G3378" s="694"/>
      <c r="H3378" s="878"/>
      <c r="I3378" s="397"/>
      <c r="J3378" s="380"/>
      <c r="K3378" s="408"/>
      <c r="L3378" s="731"/>
      <c r="M3378" s="732"/>
      <c r="N3378" s="931"/>
      <c r="O3378" s="923"/>
      <c r="P3378" s="923"/>
      <c r="Q3378" s="641"/>
      <c r="R3378" s="537"/>
      <c r="S3378" s="537"/>
      <c r="T3378" s="537"/>
      <c r="U3378" s="537"/>
      <c r="V3378" s="537"/>
      <c r="W3378" s="531"/>
      <c r="X3378" s="141"/>
      <c r="Y3378" s="141"/>
      <c r="Z3378" s="552"/>
      <c r="AA3378" s="552"/>
      <c r="AB3378" s="531"/>
      <c r="AC3378" s="593"/>
      <c r="AD3378" s="923"/>
      <c r="AE3378" s="846"/>
      <c r="AF3378" s="931"/>
      <c r="AG3378" s="923"/>
      <c r="AH3378" s="923"/>
      <c r="AI3378" s="641"/>
      <c r="AJ3378" s="537"/>
      <c r="AK3378" s="537"/>
      <c r="AL3378" s="537"/>
      <c r="AM3378" s="537"/>
      <c r="AN3378" s="537"/>
      <c r="AO3378" s="531"/>
      <c r="AP3378" s="141"/>
      <c r="AQ3378" s="141"/>
      <c r="AR3378" s="552"/>
      <c r="AS3378" s="552"/>
      <c r="AT3378" s="531"/>
      <c r="AU3378" s="593"/>
      <c r="AV3378" s="923"/>
      <c r="AW3378" s="846"/>
      <c r="AX3378" s="121"/>
      <c r="AY3378" s="111"/>
      <c r="AZ3378" s="111"/>
      <c r="BA3378" s="343"/>
      <c r="BB3378" s="324"/>
      <c r="BC3378" s="111"/>
      <c r="BD3378" s="111"/>
      <c r="BE3378" s="343"/>
      <c r="BG3378" s="826"/>
      <c r="BH3378" s="607"/>
    </row>
    <row r="3379" spans="1:66" ht="35.1" customHeight="1" x14ac:dyDescent="0.25">
      <c r="A3379" s="190" t="s">
        <v>6114</v>
      </c>
      <c r="B3379" s="210">
        <v>15</v>
      </c>
      <c r="C3379" s="120" t="s">
        <v>71</v>
      </c>
      <c r="D3379" s="623">
        <v>2019</v>
      </c>
      <c r="E3379" s="281"/>
      <c r="F3379" s="192"/>
      <c r="G3379" s="694" t="s">
        <v>4051</v>
      </c>
      <c r="H3379" s="878" t="str">
        <f t="shared" ref="H3379:H3427" si="5165">LEFT(J3379,3)</f>
        <v>075</v>
      </c>
      <c r="I3379" s="397" t="s">
        <v>3254</v>
      </c>
      <c r="J3379" s="380" t="s">
        <v>2481</v>
      </c>
      <c r="K3379" s="422" t="s">
        <v>3522</v>
      </c>
      <c r="L3379" s="731"/>
      <c r="M3379" s="732"/>
      <c r="N3379" s="931"/>
      <c r="O3379" s="923"/>
      <c r="P3379" s="923"/>
      <c r="Q3379" s="641"/>
      <c r="R3379" s="537"/>
      <c r="S3379" s="537"/>
      <c r="T3379" s="537"/>
      <c r="U3379" s="537"/>
      <c r="V3379" s="537"/>
      <c r="W3379" s="531"/>
      <c r="X3379" s="141"/>
      <c r="Y3379" s="141"/>
      <c r="Z3379" s="552"/>
      <c r="AA3379" s="552"/>
      <c r="AB3379" s="531"/>
      <c r="AC3379" s="593"/>
      <c r="AD3379" s="923"/>
      <c r="AE3379" s="846"/>
      <c r="AF3379" s="931"/>
      <c r="AG3379" s="923"/>
      <c r="AH3379" s="923"/>
      <c r="AI3379" s="641"/>
      <c r="AJ3379" s="537"/>
      <c r="AK3379" s="537"/>
      <c r="AL3379" s="537"/>
      <c r="AM3379" s="537"/>
      <c r="AN3379" s="537"/>
      <c r="AO3379" s="531"/>
      <c r="AP3379" s="141"/>
      <c r="AQ3379" s="141"/>
      <c r="AR3379" s="552"/>
      <c r="AS3379" s="552"/>
      <c r="AT3379" s="531"/>
      <c r="AU3379" s="593"/>
      <c r="AV3379" s="923"/>
      <c r="AW3379" s="846"/>
      <c r="AX3379" s="121"/>
      <c r="AY3379" s="111"/>
      <c r="AZ3379" s="111"/>
      <c r="BA3379" s="343"/>
      <c r="BB3379" s="324"/>
      <c r="BC3379" s="111"/>
      <c r="BD3379" s="111"/>
      <c r="BE3379" s="343"/>
      <c r="BG3379" s="826" t="str">
        <f>RIGHT(LEFT(I3379,3),2)&amp;"."&amp;RIGHT(LEFT(I3379,5),2)</f>
        <v>11.00</v>
      </c>
      <c r="BH3379" s="607" t="b">
        <f>COUNTIF('Codes SEC'!$B$2:$B$250,Ministres!BG3379)&gt;0</f>
        <v>1</v>
      </c>
    </row>
    <row r="3380" spans="1:66" ht="64.8" x14ac:dyDescent="0.25">
      <c r="A3380" s="222"/>
      <c r="C3380" s="116"/>
      <c r="D3380" s="620"/>
      <c r="F3380" s="117"/>
      <c r="G3380" s="694"/>
      <c r="H3380" s="878"/>
      <c r="I3380" s="591" t="s">
        <v>3755</v>
      </c>
      <c r="J3380" s="380"/>
      <c r="K3380" s="407"/>
      <c r="L3380" s="733"/>
      <c r="M3380" s="734"/>
      <c r="N3380" s="931"/>
      <c r="O3380" s="923"/>
      <c r="P3380" s="923"/>
      <c r="Q3380" s="646"/>
      <c r="R3380" s="536"/>
      <c r="S3380" s="536"/>
      <c r="T3380" s="536"/>
      <c r="U3380" s="536"/>
      <c r="V3380" s="536"/>
      <c r="W3380" s="683"/>
      <c r="X3380" s="141"/>
      <c r="Y3380" s="141"/>
      <c r="Z3380" s="552"/>
      <c r="AA3380" s="552"/>
      <c r="AB3380" s="683"/>
      <c r="AC3380" s="593"/>
      <c r="AD3380" s="923"/>
      <c r="AE3380" s="846"/>
      <c r="AF3380" s="931"/>
      <c r="AG3380" s="923"/>
      <c r="AH3380" s="923"/>
      <c r="AI3380" s="641"/>
      <c r="AJ3380" s="537"/>
      <c r="AK3380" s="537"/>
      <c r="AL3380" s="537"/>
      <c r="AM3380" s="537"/>
      <c r="AN3380" s="537"/>
      <c r="AO3380" s="683"/>
      <c r="AP3380" s="141"/>
      <c r="AQ3380" s="141"/>
      <c r="AR3380" s="552"/>
      <c r="AS3380" s="552"/>
      <c r="AT3380" s="683"/>
      <c r="AU3380" s="593"/>
      <c r="AV3380" s="923"/>
      <c r="AW3380" s="846"/>
      <c r="AX3380" s="115"/>
      <c r="AY3380" s="5"/>
      <c r="AZ3380" s="7"/>
      <c r="BA3380" s="335"/>
      <c r="BC3380" s="5"/>
      <c r="BD3380" s="7"/>
      <c r="BE3380" s="335"/>
      <c r="BG3380" s="826"/>
      <c r="BH3380" s="607"/>
    </row>
    <row r="3381" spans="1:66" ht="35.1" customHeight="1" x14ac:dyDescent="0.25">
      <c r="A3381" s="222" t="s">
        <v>6114</v>
      </c>
      <c r="B3381" s="112">
        <v>15</v>
      </c>
      <c r="C3381" s="116" t="s">
        <v>71</v>
      </c>
      <c r="D3381" s="623">
        <v>2019</v>
      </c>
      <c r="F3381" s="117"/>
      <c r="G3381" s="694">
        <v>1</v>
      </c>
      <c r="H3381" s="878" t="str">
        <f t="shared" si="5165"/>
        <v>075</v>
      </c>
      <c r="I3381" s="397" t="s">
        <v>3257</v>
      </c>
      <c r="J3381" s="380" t="s">
        <v>2482</v>
      </c>
      <c r="K3381" s="408" t="s">
        <v>748</v>
      </c>
      <c r="L3381" s="731"/>
      <c r="M3381" s="732"/>
      <c r="N3381" s="931"/>
      <c r="O3381" s="923"/>
      <c r="P3381" s="923"/>
      <c r="Q3381" s="641"/>
      <c r="R3381" s="537"/>
      <c r="S3381" s="537"/>
      <c r="T3381" s="537"/>
      <c r="U3381" s="537"/>
      <c r="V3381" s="537"/>
      <c r="W3381" s="531"/>
      <c r="X3381" s="141"/>
      <c r="Y3381" s="141"/>
      <c r="Z3381" s="552"/>
      <c r="AA3381" s="552"/>
      <c r="AB3381" s="531"/>
      <c r="AC3381" s="593"/>
      <c r="AD3381" s="923"/>
      <c r="AE3381" s="846"/>
      <c r="AF3381" s="931"/>
      <c r="AG3381" s="923"/>
      <c r="AH3381" s="923"/>
      <c r="AI3381" s="641"/>
      <c r="AJ3381" s="537"/>
      <c r="AK3381" s="537"/>
      <c r="AL3381" s="537"/>
      <c r="AM3381" s="537"/>
      <c r="AN3381" s="537"/>
      <c r="AO3381" s="531"/>
      <c r="AP3381" s="141"/>
      <c r="AQ3381" s="141"/>
      <c r="AR3381" s="552"/>
      <c r="AS3381" s="552"/>
      <c r="AT3381" s="531"/>
      <c r="AU3381" s="593"/>
      <c r="AV3381" s="923"/>
      <c r="AW3381" s="846"/>
      <c r="AX3381" s="121"/>
      <c r="AY3381" s="111"/>
      <c r="AZ3381" s="111"/>
      <c r="BA3381" s="343"/>
      <c r="BB3381" s="324"/>
      <c r="BC3381" s="111"/>
      <c r="BD3381" s="111"/>
      <c r="BE3381" s="343"/>
      <c r="BF3381"/>
      <c r="BG3381" s="826" t="str">
        <f t="shared" ref="BG3381:BG3401" si="5166">RIGHT(LEFT(I3381,3),2)&amp;"."&amp;RIGHT(LEFT(I3381,5),2)</f>
        <v>12.11</v>
      </c>
      <c r="BH3381" s="607" t="b">
        <f>COUNTIF('Codes SEC'!$B$2:$B$250,Ministres!BG3381)&gt;0</f>
        <v>1</v>
      </c>
    </row>
    <row r="3382" spans="1:66" ht="35.1" customHeight="1" x14ac:dyDescent="0.25">
      <c r="A3382" s="222" t="s">
        <v>6114</v>
      </c>
      <c r="B3382" s="112">
        <v>15</v>
      </c>
      <c r="C3382" s="116" t="s">
        <v>71</v>
      </c>
      <c r="D3382" s="623">
        <v>2019</v>
      </c>
      <c r="F3382" s="117"/>
      <c r="G3382" s="694">
        <v>1</v>
      </c>
      <c r="H3382" s="878" t="str">
        <f t="shared" si="5165"/>
        <v>075</v>
      </c>
      <c r="I3382" s="397" t="s">
        <v>3262</v>
      </c>
      <c r="J3382" s="380" t="s">
        <v>2483</v>
      </c>
      <c r="K3382" s="408" t="s">
        <v>749</v>
      </c>
      <c r="L3382" s="731"/>
      <c r="M3382" s="732"/>
      <c r="N3382" s="931"/>
      <c r="O3382" s="923"/>
      <c r="P3382" s="923"/>
      <c r="Q3382" s="641"/>
      <c r="R3382" s="537"/>
      <c r="S3382" s="537"/>
      <c r="T3382" s="537"/>
      <c r="U3382" s="537"/>
      <c r="V3382" s="537"/>
      <c r="W3382" s="531"/>
      <c r="X3382" s="141"/>
      <c r="Y3382" s="141"/>
      <c r="Z3382" s="552"/>
      <c r="AA3382" s="552"/>
      <c r="AB3382" s="531"/>
      <c r="AC3382" s="593"/>
      <c r="AD3382" s="923"/>
      <c r="AE3382" s="846"/>
      <c r="AF3382" s="931"/>
      <c r="AG3382" s="923"/>
      <c r="AH3382" s="923"/>
      <c r="AI3382" s="641"/>
      <c r="AJ3382" s="537"/>
      <c r="AK3382" s="537"/>
      <c r="AL3382" s="537"/>
      <c r="AM3382" s="537"/>
      <c r="AN3382" s="537"/>
      <c r="AO3382" s="531"/>
      <c r="AP3382" s="141"/>
      <c r="AQ3382" s="141"/>
      <c r="AR3382" s="552"/>
      <c r="AS3382" s="552"/>
      <c r="AT3382" s="531"/>
      <c r="AU3382" s="593"/>
      <c r="AV3382" s="923"/>
      <c r="AW3382" s="846"/>
      <c r="AX3382" s="121"/>
      <c r="AY3382" s="111"/>
      <c r="AZ3382" s="111"/>
      <c r="BA3382" s="343"/>
      <c r="BB3382" s="324"/>
      <c r="BC3382" s="111"/>
      <c r="BD3382" s="111"/>
      <c r="BE3382" s="343"/>
      <c r="BF3382"/>
      <c r="BG3382" s="826" t="str">
        <f t="shared" si="5166"/>
        <v>12.21</v>
      </c>
      <c r="BH3382" s="607" t="b">
        <f>COUNTIF('Codes SEC'!$B$2:$B$250,Ministres!BG3382)&gt;0</f>
        <v>1</v>
      </c>
    </row>
    <row r="3383" spans="1:66" ht="35.1" customHeight="1" x14ac:dyDescent="0.25">
      <c r="A3383" s="222" t="s">
        <v>6114</v>
      </c>
      <c r="B3383" s="112">
        <v>15</v>
      </c>
      <c r="C3383" s="116" t="s">
        <v>71</v>
      </c>
      <c r="D3383" s="623">
        <v>2019</v>
      </c>
      <c r="F3383" s="117"/>
      <c r="G3383" s="694">
        <v>1</v>
      </c>
      <c r="H3383" s="878" t="str">
        <f t="shared" si="5165"/>
        <v>075</v>
      </c>
      <c r="I3383" s="397">
        <v>81410000</v>
      </c>
      <c r="J3383" s="380" t="s">
        <v>3498</v>
      </c>
      <c r="K3383" s="408" t="s">
        <v>3474</v>
      </c>
      <c r="L3383" s="731"/>
      <c r="M3383" s="732"/>
      <c r="N3383" s="931"/>
      <c r="O3383" s="923"/>
      <c r="P3383" s="923"/>
      <c r="Q3383" s="641"/>
      <c r="R3383" s="537"/>
      <c r="S3383" s="537"/>
      <c r="T3383" s="537"/>
      <c r="U3383" s="537"/>
      <c r="V3383" s="537"/>
      <c r="W3383" s="531"/>
      <c r="X3383" s="141"/>
      <c r="Y3383" s="141"/>
      <c r="Z3383" s="552"/>
      <c r="AA3383" s="552"/>
      <c r="AB3383" s="531"/>
      <c r="AC3383" s="593"/>
      <c r="AD3383" s="923"/>
      <c r="AE3383" s="846"/>
      <c r="AF3383" s="931"/>
      <c r="AG3383" s="923"/>
      <c r="AH3383" s="923"/>
      <c r="AI3383" s="641"/>
      <c r="AJ3383" s="537"/>
      <c r="AK3383" s="537"/>
      <c r="AL3383" s="537"/>
      <c r="AM3383" s="537"/>
      <c r="AN3383" s="537"/>
      <c r="AO3383" s="531"/>
      <c r="AP3383" s="141"/>
      <c r="AQ3383" s="141"/>
      <c r="AR3383" s="552"/>
      <c r="AS3383" s="552"/>
      <c r="AT3383" s="531"/>
      <c r="AU3383" s="593"/>
      <c r="AV3383" s="923"/>
      <c r="AW3383" s="846"/>
      <c r="AX3383" s="121"/>
      <c r="AY3383" s="111"/>
      <c r="AZ3383" s="111"/>
      <c r="BA3383" s="343"/>
      <c r="BB3383" s="324"/>
      <c r="BC3383" s="111"/>
      <c r="BD3383" s="111"/>
      <c r="BE3383" s="343"/>
      <c r="BF3383"/>
      <c r="BG3383" s="826" t="str">
        <f t="shared" si="5166"/>
        <v>14.10</v>
      </c>
      <c r="BH3383" s="607" t="b">
        <f>COUNTIF('Codes SEC'!$B$2:$B$250,Ministres!BG3383)&gt;0</f>
        <v>1</v>
      </c>
    </row>
    <row r="3384" spans="1:66" s="28" customFormat="1" ht="35.1" customHeight="1" x14ac:dyDescent="0.25">
      <c r="A3384" s="222" t="s">
        <v>6114</v>
      </c>
      <c r="B3384" s="112">
        <v>15</v>
      </c>
      <c r="C3384" s="116" t="s">
        <v>71</v>
      </c>
      <c r="D3384" s="623">
        <v>2019</v>
      </c>
      <c r="E3384" s="32"/>
      <c r="F3384" s="117"/>
      <c r="G3384" s="694">
        <v>1</v>
      </c>
      <c r="H3384" s="878" t="str">
        <f t="shared" si="5165"/>
        <v>075</v>
      </c>
      <c r="I3384" s="397">
        <v>82140000</v>
      </c>
      <c r="J3384" s="380" t="s">
        <v>3819</v>
      </c>
      <c r="K3384" s="408" t="s">
        <v>3771</v>
      </c>
      <c r="L3384" s="731"/>
      <c r="M3384" s="732"/>
      <c r="N3384" s="931"/>
      <c r="O3384" s="923"/>
      <c r="P3384" s="923"/>
      <c r="Q3384" s="641"/>
      <c r="R3384" s="537"/>
      <c r="S3384" s="537"/>
      <c r="T3384" s="537"/>
      <c r="U3384" s="537"/>
      <c r="V3384" s="537"/>
      <c r="W3384" s="531"/>
      <c r="X3384" s="141"/>
      <c r="Y3384" s="141"/>
      <c r="Z3384" s="552"/>
      <c r="AA3384" s="552"/>
      <c r="AB3384" s="531"/>
      <c r="AC3384" s="593"/>
      <c r="AD3384" s="923"/>
      <c r="AE3384" s="846"/>
      <c r="AF3384" s="931"/>
      <c r="AG3384" s="923"/>
      <c r="AH3384" s="923"/>
      <c r="AI3384" s="641"/>
      <c r="AJ3384" s="537"/>
      <c r="AK3384" s="537"/>
      <c r="AL3384" s="537"/>
      <c r="AM3384" s="537"/>
      <c r="AN3384" s="537"/>
      <c r="AO3384" s="531"/>
      <c r="AP3384" s="141"/>
      <c r="AQ3384" s="141"/>
      <c r="AR3384" s="552"/>
      <c r="AS3384" s="552"/>
      <c r="AT3384" s="531"/>
      <c r="AU3384" s="593"/>
      <c r="AV3384" s="923"/>
      <c r="AW3384" s="846"/>
      <c r="AX3384" s="121"/>
      <c r="AY3384" s="111"/>
      <c r="AZ3384" s="111"/>
      <c r="BA3384" s="343"/>
      <c r="BB3384" s="324"/>
      <c r="BC3384" s="111"/>
      <c r="BD3384" s="111"/>
      <c r="BE3384" s="343"/>
      <c r="BF3384"/>
      <c r="BG3384" s="826" t="str">
        <f t="shared" si="5166"/>
        <v>21.40</v>
      </c>
      <c r="BH3384" s="607" t="b">
        <f>COUNTIF('Codes SEC'!$B$2:$B$250,Ministres!BG3384)&gt;0</f>
        <v>1</v>
      </c>
      <c r="BI3384" s="41"/>
      <c r="BJ3384" s="41"/>
      <c r="BK3384" s="41"/>
      <c r="BL3384" s="41"/>
      <c r="BM3384" s="41"/>
      <c r="BN3384" s="41"/>
    </row>
    <row r="3385" spans="1:66" s="28" customFormat="1" ht="35.1" customHeight="1" x14ac:dyDescent="0.25">
      <c r="A3385" s="222" t="s">
        <v>6114</v>
      </c>
      <c r="B3385" s="112">
        <v>15</v>
      </c>
      <c r="C3385" s="116" t="s">
        <v>71</v>
      </c>
      <c r="D3385" s="623">
        <v>2019</v>
      </c>
      <c r="E3385" s="32"/>
      <c r="F3385" s="117"/>
      <c r="G3385" s="694">
        <v>1</v>
      </c>
      <c r="H3385" s="878" t="str">
        <f t="shared" si="5165"/>
        <v>075</v>
      </c>
      <c r="I3385" s="397" t="s">
        <v>3270</v>
      </c>
      <c r="J3385" s="380" t="s">
        <v>2484</v>
      </c>
      <c r="K3385" s="408" t="s">
        <v>750</v>
      </c>
      <c r="L3385" s="731"/>
      <c r="M3385" s="732"/>
      <c r="N3385" s="931"/>
      <c r="O3385" s="923"/>
      <c r="P3385" s="923"/>
      <c r="Q3385" s="641"/>
      <c r="R3385" s="537"/>
      <c r="S3385" s="537"/>
      <c r="T3385" s="537"/>
      <c r="U3385" s="537"/>
      <c r="V3385" s="537"/>
      <c r="W3385" s="531"/>
      <c r="X3385" s="141"/>
      <c r="Y3385" s="141"/>
      <c r="Z3385" s="552"/>
      <c r="AA3385" s="552"/>
      <c r="AB3385" s="531"/>
      <c r="AC3385" s="593"/>
      <c r="AD3385" s="923"/>
      <c r="AE3385" s="846"/>
      <c r="AF3385" s="931"/>
      <c r="AG3385" s="923"/>
      <c r="AH3385" s="923"/>
      <c r="AI3385" s="641"/>
      <c r="AJ3385" s="537"/>
      <c r="AK3385" s="537"/>
      <c r="AL3385" s="537"/>
      <c r="AM3385" s="537"/>
      <c r="AN3385" s="537"/>
      <c r="AO3385" s="531"/>
      <c r="AP3385" s="141"/>
      <c r="AQ3385" s="141"/>
      <c r="AR3385" s="552"/>
      <c r="AS3385" s="552"/>
      <c r="AT3385" s="531"/>
      <c r="AU3385" s="593"/>
      <c r="AV3385" s="923"/>
      <c r="AW3385" s="846"/>
      <c r="AX3385" s="121"/>
      <c r="AY3385" s="111"/>
      <c r="AZ3385" s="111"/>
      <c r="BA3385" s="343"/>
      <c r="BB3385" s="324"/>
      <c r="BC3385" s="111"/>
      <c r="BD3385" s="111"/>
      <c r="BE3385" s="343"/>
      <c r="BF3385"/>
      <c r="BG3385" s="826" t="str">
        <f t="shared" si="5166"/>
        <v>31.22</v>
      </c>
      <c r="BH3385" s="607" t="b">
        <f>COUNTIF('Codes SEC'!$B$2:$B$250,Ministres!BG3385)&gt;0</f>
        <v>1</v>
      </c>
      <c r="BI3385" s="41"/>
      <c r="BJ3385" s="41"/>
      <c r="BK3385" s="41"/>
      <c r="BL3385" s="41"/>
      <c r="BM3385" s="41"/>
      <c r="BN3385" s="41"/>
    </row>
    <row r="3386" spans="1:66" ht="35.1" customHeight="1" x14ac:dyDescent="0.25">
      <c r="A3386" s="190" t="s">
        <v>6114</v>
      </c>
      <c r="B3386" s="210">
        <v>15</v>
      </c>
      <c r="C3386" s="120" t="s">
        <v>71</v>
      </c>
      <c r="D3386" s="623">
        <v>2019</v>
      </c>
      <c r="E3386" s="281"/>
      <c r="F3386" s="192"/>
      <c r="G3386" s="697">
        <v>1</v>
      </c>
      <c r="H3386" s="890" t="str">
        <f t="shared" si="5165"/>
        <v>075</v>
      </c>
      <c r="I3386" s="397" t="s">
        <v>3270</v>
      </c>
      <c r="J3386" s="380" t="s">
        <v>2486</v>
      </c>
      <c r="K3386" s="422" t="s">
        <v>3521</v>
      </c>
      <c r="L3386" s="731"/>
      <c r="M3386" s="732"/>
      <c r="N3386" s="931"/>
      <c r="O3386" s="923"/>
      <c r="P3386" s="923"/>
      <c r="Q3386" s="641"/>
      <c r="R3386" s="537"/>
      <c r="S3386" s="537"/>
      <c r="T3386" s="537"/>
      <c r="U3386" s="537"/>
      <c r="V3386" s="537"/>
      <c r="W3386" s="531"/>
      <c r="X3386" s="141"/>
      <c r="Y3386" s="141"/>
      <c r="Z3386" s="552"/>
      <c r="AA3386" s="552"/>
      <c r="AB3386" s="531"/>
      <c r="AC3386" s="593"/>
      <c r="AD3386" s="923"/>
      <c r="AE3386" s="846"/>
      <c r="AF3386" s="931"/>
      <c r="AG3386" s="923"/>
      <c r="AH3386" s="923"/>
      <c r="AI3386" s="641"/>
      <c r="AJ3386" s="537"/>
      <c r="AK3386" s="537"/>
      <c r="AL3386" s="537"/>
      <c r="AM3386" s="537"/>
      <c r="AN3386" s="537"/>
      <c r="AO3386" s="531"/>
      <c r="AP3386" s="141"/>
      <c r="AQ3386" s="141"/>
      <c r="AR3386" s="552"/>
      <c r="AS3386" s="552"/>
      <c r="AT3386" s="531"/>
      <c r="AU3386" s="593"/>
      <c r="AV3386" s="923"/>
      <c r="AW3386" s="846"/>
      <c r="AX3386" s="121"/>
      <c r="AY3386" s="111"/>
      <c r="AZ3386" s="111"/>
      <c r="BA3386" s="343"/>
      <c r="BB3386" s="324"/>
      <c r="BC3386" s="111"/>
      <c r="BD3386" s="111"/>
      <c r="BE3386" s="343"/>
      <c r="BG3386" s="826" t="str">
        <f t="shared" si="5166"/>
        <v>31.22</v>
      </c>
      <c r="BH3386" s="607" t="b">
        <f>COUNTIF('Codes SEC'!$B$2:$B$250,Ministres!BG3386)&gt;0</f>
        <v>1</v>
      </c>
    </row>
    <row r="3387" spans="1:66" ht="35.1" customHeight="1" x14ac:dyDescent="0.25">
      <c r="A3387" s="222" t="s">
        <v>6114</v>
      </c>
      <c r="B3387" s="112">
        <v>15</v>
      </c>
      <c r="C3387" s="116" t="s">
        <v>71</v>
      </c>
      <c r="D3387" s="623">
        <v>2019</v>
      </c>
      <c r="F3387" s="117"/>
      <c r="G3387" s="694">
        <v>1</v>
      </c>
      <c r="H3387" s="878" t="str">
        <f t="shared" si="5165"/>
        <v>075</v>
      </c>
      <c r="I3387" s="397" t="s">
        <v>3263</v>
      </c>
      <c r="J3387" s="380" t="s">
        <v>2485</v>
      </c>
      <c r="K3387" s="408" t="s">
        <v>751</v>
      </c>
      <c r="L3387" s="731"/>
      <c r="M3387" s="732"/>
      <c r="N3387" s="931"/>
      <c r="O3387" s="923"/>
      <c r="P3387" s="923"/>
      <c r="Q3387" s="641"/>
      <c r="R3387" s="537"/>
      <c r="S3387" s="537"/>
      <c r="T3387" s="537"/>
      <c r="U3387" s="537"/>
      <c r="V3387" s="537"/>
      <c r="W3387" s="531"/>
      <c r="X3387" s="141"/>
      <c r="Y3387" s="141"/>
      <c r="Z3387" s="552"/>
      <c r="AA3387" s="552"/>
      <c r="AB3387" s="531"/>
      <c r="AC3387" s="593"/>
      <c r="AD3387" s="923"/>
      <c r="AE3387" s="846"/>
      <c r="AF3387" s="931"/>
      <c r="AG3387" s="923"/>
      <c r="AH3387" s="923"/>
      <c r="AI3387" s="641"/>
      <c r="AJ3387" s="537"/>
      <c r="AK3387" s="537"/>
      <c r="AL3387" s="537"/>
      <c r="AM3387" s="537"/>
      <c r="AN3387" s="537"/>
      <c r="AO3387" s="531"/>
      <c r="AP3387" s="141"/>
      <c r="AQ3387" s="141"/>
      <c r="AR3387" s="552"/>
      <c r="AS3387" s="552"/>
      <c r="AT3387" s="531"/>
      <c r="AU3387" s="593"/>
      <c r="AV3387" s="923"/>
      <c r="AW3387" s="846"/>
      <c r="AX3387" s="121"/>
      <c r="AY3387" s="111"/>
      <c r="AZ3387" s="111"/>
      <c r="BA3387" s="343"/>
      <c r="BB3387" s="324"/>
      <c r="BC3387" s="111"/>
      <c r="BD3387" s="111"/>
      <c r="BE3387" s="343"/>
      <c r="BF3387"/>
      <c r="BG3387" s="826" t="str">
        <f t="shared" si="5166"/>
        <v>31.32</v>
      </c>
      <c r="BH3387" s="607" t="b">
        <f>COUNTIF('Codes SEC'!$B$2:$B$250,Ministres!BG3387)&gt;0</f>
        <v>1</v>
      </c>
    </row>
    <row r="3388" spans="1:66" ht="35.1" customHeight="1" x14ac:dyDescent="0.25">
      <c r="A3388" s="190" t="s">
        <v>6114</v>
      </c>
      <c r="B3388" s="583">
        <v>15</v>
      </c>
      <c r="C3388" s="120" t="s">
        <v>71</v>
      </c>
      <c r="D3388" s="623">
        <v>2019</v>
      </c>
      <c r="E3388" s="604"/>
      <c r="F3388" s="192"/>
      <c r="G3388" s="697">
        <v>1</v>
      </c>
      <c r="H3388" s="890" t="str">
        <f t="shared" si="5165"/>
        <v>075</v>
      </c>
      <c r="I3388" s="585">
        <v>83200000</v>
      </c>
      <c r="J3388" s="380" t="s">
        <v>4356</v>
      </c>
      <c r="K3388" s="422" t="s">
        <v>4357</v>
      </c>
      <c r="L3388" s="731"/>
      <c r="M3388" s="732"/>
      <c r="N3388" s="931"/>
      <c r="O3388" s="923"/>
      <c r="P3388" s="923"/>
      <c r="Q3388" s="641"/>
      <c r="R3388" s="537"/>
      <c r="S3388" s="537"/>
      <c r="T3388" s="537"/>
      <c r="U3388" s="537"/>
      <c r="V3388" s="537"/>
      <c r="W3388" s="531"/>
      <c r="X3388" s="141"/>
      <c r="Y3388" s="141"/>
      <c r="Z3388" s="552"/>
      <c r="AA3388" s="552"/>
      <c r="AB3388" s="531"/>
      <c r="AC3388" s="593"/>
      <c r="AD3388" s="923"/>
      <c r="AE3388" s="846"/>
      <c r="AF3388" s="931"/>
      <c r="AG3388" s="923"/>
      <c r="AH3388" s="923"/>
      <c r="AI3388" s="641"/>
      <c r="AJ3388" s="537"/>
      <c r="AK3388" s="537"/>
      <c r="AL3388" s="537"/>
      <c r="AM3388" s="537"/>
      <c r="AN3388" s="537"/>
      <c r="AO3388" s="531"/>
      <c r="AP3388" s="141"/>
      <c r="AQ3388" s="141"/>
      <c r="AR3388" s="552"/>
      <c r="AS3388" s="552"/>
      <c r="AT3388" s="531"/>
      <c r="AU3388" s="593"/>
      <c r="AV3388" s="923"/>
      <c r="AW3388" s="846"/>
      <c r="AX3388" s="121"/>
      <c r="AY3388" s="111"/>
      <c r="AZ3388" s="111"/>
      <c r="BA3388" s="343"/>
      <c r="BB3388" s="324"/>
      <c r="BC3388" s="111"/>
      <c r="BD3388" s="111"/>
      <c r="BE3388" s="343"/>
      <c r="BG3388" s="826" t="str">
        <f t="shared" si="5166"/>
        <v>32.00</v>
      </c>
      <c r="BH3388" s="607" t="b">
        <f>COUNTIF('Codes SEC'!$B$2:$B$250,Ministres!BG3388)&gt;0</f>
        <v>1</v>
      </c>
    </row>
    <row r="3389" spans="1:66" ht="35.1" customHeight="1" x14ac:dyDescent="0.25">
      <c r="A3389" s="222" t="s">
        <v>6114</v>
      </c>
      <c r="B3389" s="112">
        <v>15</v>
      </c>
      <c r="C3389" s="116" t="s">
        <v>71</v>
      </c>
      <c r="D3389" s="623">
        <v>2019</v>
      </c>
      <c r="F3389" s="117"/>
      <c r="G3389" s="694">
        <v>1</v>
      </c>
      <c r="H3389" s="878" t="str">
        <f t="shared" si="5165"/>
        <v>075</v>
      </c>
      <c r="I3389" s="397" t="s">
        <v>3264</v>
      </c>
      <c r="J3389" s="380" t="s">
        <v>2487</v>
      </c>
      <c r="K3389" s="408" t="s">
        <v>752</v>
      </c>
      <c r="L3389" s="731"/>
      <c r="M3389" s="732"/>
      <c r="N3389" s="931"/>
      <c r="O3389" s="923"/>
      <c r="P3389" s="923"/>
      <c r="Q3389" s="641"/>
      <c r="R3389" s="537"/>
      <c r="S3389" s="537"/>
      <c r="T3389" s="537"/>
      <c r="U3389" s="537"/>
      <c r="V3389" s="537"/>
      <c r="W3389" s="531"/>
      <c r="X3389" s="141"/>
      <c r="Y3389" s="141"/>
      <c r="Z3389" s="552"/>
      <c r="AA3389" s="552"/>
      <c r="AB3389" s="531"/>
      <c r="AC3389" s="593"/>
      <c r="AD3389" s="923"/>
      <c r="AE3389" s="846"/>
      <c r="AF3389" s="931"/>
      <c r="AG3389" s="923"/>
      <c r="AH3389" s="923"/>
      <c r="AI3389" s="641"/>
      <c r="AJ3389" s="537"/>
      <c r="AK3389" s="537"/>
      <c r="AL3389" s="537"/>
      <c r="AM3389" s="537"/>
      <c r="AN3389" s="537"/>
      <c r="AO3389" s="531"/>
      <c r="AP3389" s="141"/>
      <c r="AQ3389" s="141"/>
      <c r="AR3389" s="552"/>
      <c r="AS3389" s="552"/>
      <c r="AT3389" s="531"/>
      <c r="AU3389" s="593"/>
      <c r="AV3389" s="923"/>
      <c r="AW3389" s="846"/>
      <c r="AX3389" s="121"/>
      <c r="AY3389" s="111"/>
      <c r="AZ3389" s="111"/>
      <c r="BA3389" s="343"/>
      <c r="BB3389" s="324"/>
      <c r="BC3389" s="111"/>
      <c r="BD3389" s="111"/>
      <c r="BE3389" s="343"/>
      <c r="BG3389" s="826" t="str">
        <f t="shared" si="5166"/>
        <v>33.00</v>
      </c>
      <c r="BH3389" s="607" t="b">
        <f>COUNTIF('Codes SEC'!$B$2:$B$250,Ministres!BG3389)&gt;0</f>
        <v>1</v>
      </c>
    </row>
    <row r="3390" spans="1:66" ht="35.1" customHeight="1" x14ac:dyDescent="0.25">
      <c r="A3390" s="190" t="s">
        <v>6114</v>
      </c>
      <c r="B3390" s="210">
        <v>15</v>
      </c>
      <c r="C3390" s="120" t="s">
        <v>71</v>
      </c>
      <c r="D3390" s="623">
        <v>2019</v>
      </c>
      <c r="E3390" s="281"/>
      <c r="F3390" s="192"/>
      <c r="G3390" s="697">
        <v>1</v>
      </c>
      <c r="H3390" s="890" t="str">
        <f t="shared" si="5165"/>
        <v>075</v>
      </c>
      <c r="I3390" s="397" t="s">
        <v>3280</v>
      </c>
      <c r="J3390" s="380" t="s">
        <v>2488</v>
      </c>
      <c r="K3390" s="422" t="s">
        <v>3520</v>
      </c>
      <c r="L3390" s="731"/>
      <c r="M3390" s="732"/>
      <c r="N3390" s="931"/>
      <c r="O3390" s="923"/>
      <c r="P3390" s="923"/>
      <c r="Q3390" s="641"/>
      <c r="R3390" s="537"/>
      <c r="S3390" s="537"/>
      <c r="T3390" s="537"/>
      <c r="U3390" s="537"/>
      <c r="V3390" s="537"/>
      <c r="W3390" s="531"/>
      <c r="X3390" s="141"/>
      <c r="Y3390" s="141"/>
      <c r="Z3390" s="552"/>
      <c r="AA3390" s="552"/>
      <c r="AB3390" s="531"/>
      <c r="AC3390" s="593"/>
      <c r="AD3390" s="923"/>
      <c r="AE3390" s="846"/>
      <c r="AF3390" s="931"/>
      <c r="AG3390" s="923"/>
      <c r="AH3390" s="923"/>
      <c r="AI3390" s="641"/>
      <c r="AJ3390" s="537"/>
      <c r="AK3390" s="537"/>
      <c r="AL3390" s="537"/>
      <c r="AM3390" s="537"/>
      <c r="AN3390" s="537"/>
      <c r="AO3390" s="531"/>
      <c r="AP3390" s="141"/>
      <c r="AQ3390" s="141"/>
      <c r="AR3390" s="552"/>
      <c r="AS3390" s="552"/>
      <c r="AT3390" s="531"/>
      <c r="AU3390" s="593"/>
      <c r="AV3390" s="923"/>
      <c r="AW3390" s="846"/>
      <c r="AX3390" s="121"/>
      <c r="AY3390" s="111"/>
      <c r="AZ3390" s="111"/>
      <c r="BA3390" s="343"/>
      <c r="BB3390" s="324"/>
      <c r="BC3390" s="111"/>
      <c r="BD3390" s="111"/>
      <c r="BE3390" s="343"/>
      <c r="BG3390" s="826" t="str">
        <f t="shared" si="5166"/>
        <v>34.41</v>
      </c>
      <c r="BH3390" s="607" t="b">
        <f>COUNTIF('Codes SEC'!$B$2:$B$250,Ministres!BG3390)&gt;0</f>
        <v>1</v>
      </c>
    </row>
    <row r="3391" spans="1:66" ht="35.1" customHeight="1" x14ac:dyDescent="0.25">
      <c r="A3391" s="222" t="s">
        <v>6114</v>
      </c>
      <c r="B3391" s="112">
        <v>15</v>
      </c>
      <c r="C3391" s="116" t="s">
        <v>71</v>
      </c>
      <c r="D3391" s="623">
        <v>2019</v>
      </c>
      <c r="F3391" s="117"/>
      <c r="G3391" s="694">
        <v>1</v>
      </c>
      <c r="H3391" s="878" t="str">
        <f t="shared" si="5165"/>
        <v>075</v>
      </c>
      <c r="I3391" s="397">
        <v>83510000</v>
      </c>
      <c r="J3391" s="380" t="s">
        <v>3499</v>
      </c>
      <c r="K3391" s="408" t="s">
        <v>3475</v>
      </c>
      <c r="L3391" s="731"/>
      <c r="M3391" s="732"/>
      <c r="N3391" s="931"/>
      <c r="O3391" s="923"/>
      <c r="P3391" s="923"/>
      <c r="Q3391" s="641"/>
      <c r="R3391" s="537"/>
      <c r="S3391" s="537"/>
      <c r="T3391" s="537"/>
      <c r="U3391" s="537"/>
      <c r="V3391" s="537"/>
      <c r="W3391" s="531"/>
      <c r="X3391" s="141"/>
      <c r="Y3391" s="141"/>
      <c r="Z3391" s="552"/>
      <c r="AA3391" s="552"/>
      <c r="AB3391" s="531"/>
      <c r="AC3391" s="593"/>
      <c r="AD3391" s="923"/>
      <c r="AE3391" s="846"/>
      <c r="AF3391" s="931"/>
      <c r="AG3391" s="923"/>
      <c r="AH3391" s="923"/>
      <c r="AI3391" s="641"/>
      <c r="AJ3391" s="537"/>
      <c r="AK3391" s="537"/>
      <c r="AL3391" s="537"/>
      <c r="AM3391" s="537"/>
      <c r="AN3391" s="537"/>
      <c r="AO3391" s="531"/>
      <c r="AP3391" s="141"/>
      <c r="AQ3391" s="141"/>
      <c r="AR3391" s="552"/>
      <c r="AS3391" s="552"/>
      <c r="AT3391" s="531"/>
      <c r="AU3391" s="593"/>
      <c r="AV3391" s="923"/>
      <c r="AW3391" s="846"/>
      <c r="AX3391" s="121"/>
      <c r="AY3391" s="111"/>
      <c r="AZ3391" s="111"/>
      <c r="BA3391" s="343"/>
      <c r="BB3391" s="324"/>
      <c r="BC3391" s="111"/>
      <c r="BD3391" s="111"/>
      <c r="BE3391" s="343"/>
      <c r="BF3391"/>
      <c r="BG3391" s="826" t="str">
        <f t="shared" si="5166"/>
        <v>35.10</v>
      </c>
      <c r="BH3391" s="607" t="b">
        <f>COUNTIF('Codes SEC'!$B$2:$B$250,Ministres!BG3391)&gt;0</f>
        <v>1</v>
      </c>
    </row>
    <row r="3392" spans="1:66" ht="35.1" customHeight="1" x14ac:dyDescent="0.25">
      <c r="A3392" s="222" t="s">
        <v>6114</v>
      </c>
      <c r="B3392" s="112">
        <v>15</v>
      </c>
      <c r="C3392" s="116" t="s">
        <v>71</v>
      </c>
      <c r="D3392" s="623">
        <v>2019</v>
      </c>
      <c r="F3392" s="117"/>
      <c r="G3392" s="694">
        <v>1</v>
      </c>
      <c r="H3392" s="878" t="str">
        <f t="shared" si="5165"/>
        <v>075</v>
      </c>
      <c r="I3392" s="397" t="s">
        <v>3323</v>
      </c>
      <c r="J3392" s="380" t="s">
        <v>2489</v>
      </c>
      <c r="K3392" s="408" t="s">
        <v>753</v>
      </c>
      <c r="L3392" s="731"/>
      <c r="M3392" s="732"/>
      <c r="N3392" s="931"/>
      <c r="O3392" s="923"/>
      <c r="P3392" s="923"/>
      <c r="Q3392" s="641"/>
      <c r="R3392" s="537"/>
      <c r="S3392" s="537"/>
      <c r="T3392" s="537"/>
      <c r="U3392" s="537"/>
      <c r="V3392" s="537"/>
      <c r="W3392" s="531"/>
      <c r="X3392" s="141"/>
      <c r="Y3392" s="141"/>
      <c r="Z3392" s="552"/>
      <c r="AA3392" s="552"/>
      <c r="AB3392" s="531"/>
      <c r="AC3392" s="593"/>
      <c r="AD3392" s="923"/>
      <c r="AE3392" s="846"/>
      <c r="AF3392" s="931"/>
      <c r="AG3392" s="923"/>
      <c r="AH3392" s="923"/>
      <c r="AI3392" s="641"/>
      <c r="AJ3392" s="537"/>
      <c r="AK3392" s="537"/>
      <c r="AL3392" s="537"/>
      <c r="AM3392" s="537"/>
      <c r="AN3392" s="537"/>
      <c r="AO3392" s="531"/>
      <c r="AP3392" s="141"/>
      <c r="AQ3392" s="141"/>
      <c r="AR3392" s="552"/>
      <c r="AS3392" s="552"/>
      <c r="AT3392" s="531"/>
      <c r="AU3392" s="593"/>
      <c r="AV3392" s="923"/>
      <c r="AW3392" s="846"/>
      <c r="AX3392" s="121"/>
      <c r="AY3392" s="111"/>
      <c r="AZ3392" s="111"/>
      <c r="BA3392" s="343"/>
      <c r="BB3392" s="324"/>
      <c r="BC3392" s="111"/>
      <c r="BD3392" s="111"/>
      <c r="BE3392" s="343"/>
      <c r="BG3392" s="826" t="str">
        <f t="shared" si="5166"/>
        <v>41.30</v>
      </c>
      <c r="BH3392" s="607" t="b">
        <f>COUNTIF('Codes SEC'!$B$2:$B$250,Ministres!BG3392)&gt;0</f>
        <v>1</v>
      </c>
    </row>
    <row r="3393" spans="1:60" ht="35.1" customHeight="1" x14ac:dyDescent="0.25">
      <c r="A3393" s="222" t="s">
        <v>6114</v>
      </c>
      <c r="B3393" s="112">
        <v>15</v>
      </c>
      <c r="C3393" s="116" t="s">
        <v>71</v>
      </c>
      <c r="D3393" s="623">
        <v>2019</v>
      </c>
      <c r="F3393" s="117"/>
      <c r="G3393" s="694">
        <v>1</v>
      </c>
      <c r="H3393" s="878" t="str">
        <f t="shared" si="5165"/>
        <v>075</v>
      </c>
      <c r="I3393" s="397" t="s">
        <v>3260</v>
      </c>
      <c r="J3393" s="380" t="s">
        <v>2490</v>
      </c>
      <c r="K3393" s="408" t="s">
        <v>754</v>
      </c>
      <c r="L3393" s="731"/>
      <c r="M3393" s="732"/>
      <c r="N3393" s="931"/>
      <c r="O3393" s="923"/>
      <c r="P3393" s="923"/>
      <c r="Q3393" s="641"/>
      <c r="R3393" s="537"/>
      <c r="S3393" s="537"/>
      <c r="T3393" s="537"/>
      <c r="U3393" s="537"/>
      <c r="V3393" s="537"/>
      <c r="W3393" s="531"/>
      <c r="X3393" s="141"/>
      <c r="Y3393" s="141"/>
      <c r="Z3393" s="552"/>
      <c r="AA3393" s="552"/>
      <c r="AB3393" s="531"/>
      <c r="AC3393" s="593"/>
      <c r="AD3393" s="923"/>
      <c r="AE3393" s="846"/>
      <c r="AF3393" s="931"/>
      <c r="AG3393" s="923"/>
      <c r="AH3393" s="923"/>
      <c r="AI3393" s="641"/>
      <c r="AJ3393" s="537"/>
      <c r="AK3393" s="537"/>
      <c r="AL3393" s="537"/>
      <c r="AM3393" s="537"/>
      <c r="AN3393" s="537"/>
      <c r="AO3393" s="531"/>
      <c r="AP3393" s="141"/>
      <c r="AQ3393" s="141"/>
      <c r="AR3393" s="552"/>
      <c r="AS3393" s="552"/>
      <c r="AT3393" s="531"/>
      <c r="AU3393" s="593"/>
      <c r="AV3393" s="923"/>
      <c r="AW3393" s="846"/>
      <c r="AX3393" s="121"/>
      <c r="AY3393" s="111"/>
      <c r="AZ3393" s="111"/>
      <c r="BA3393" s="343"/>
      <c r="BB3393" s="324"/>
      <c r="BC3393" s="111"/>
      <c r="BD3393" s="111"/>
      <c r="BE3393" s="343"/>
      <c r="BG3393" s="826" t="str">
        <f t="shared" si="5166"/>
        <v>41.40</v>
      </c>
      <c r="BH3393" s="607" t="b">
        <f>COUNTIF('Codes SEC'!$B$2:$B$250,Ministres!BG3393)&gt;0</f>
        <v>1</v>
      </c>
    </row>
    <row r="3394" spans="1:60" ht="35.1" customHeight="1" x14ac:dyDescent="0.25">
      <c r="A3394" s="190" t="s">
        <v>6114</v>
      </c>
      <c r="B3394" s="583">
        <v>15</v>
      </c>
      <c r="C3394" s="120" t="s">
        <v>71</v>
      </c>
      <c r="D3394" s="623">
        <v>2019</v>
      </c>
      <c r="E3394" s="604"/>
      <c r="F3394" s="192"/>
      <c r="G3394" s="697">
        <v>1</v>
      </c>
      <c r="H3394" s="890" t="str">
        <f t="shared" si="5165"/>
        <v>075</v>
      </c>
      <c r="I3394" s="585">
        <v>84160000</v>
      </c>
      <c r="J3394" s="380" t="s">
        <v>4299</v>
      </c>
      <c r="K3394" s="422" t="s">
        <v>4300</v>
      </c>
      <c r="L3394" s="731"/>
      <c r="M3394" s="732"/>
      <c r="N3394" s="931"/>
      <c r="O3394" s="923"/>
      <c r="P3394" s="923"/>
      <c r="Q3394" s="641"/>
      <c r="R3394" s="537"/>
      <c r="S3394" s="537"/>
      <c r="T3394" s="537"/>
      <c r="U3394" s="537"/>
      <c r="V3394" s="537"/>
      <c r="W3394" s="531"/>
      <c r="X3394" s="141"/>
      <c r="Y3394" s="141"/>
      <c r="Z3394" s="552"/>
      <c r="AA3394" s="552"/>
      <c r="AB3394" s="531"/>
      <c r="AC3394" s="593"/>
      <c r="AD3394" s="923"/>
      <c r="AE3394" s="846"/>
      <c r="AF3394" s="931"/>
      <c r="AG3394" s="923"/>
      <c r="AH3394" s="923"/>
      <c r="AI3394" s="641"/>
      <c r="AJ3394" s="537"/>
      <c r="AK3394" s="537"/>
      <c r="AL3394" s="537"/>
      <c r="AM3394" s="537"/>
      <c r="AN3394" s="537"/>
      <c r="AO3394" s="531"/>
      <c r="AP3394" s="141"/>
      <c r="AQ3394" s="141"/>
      <c r="AR3394" s="552"/>
      <c r="AS3394" s="552"/>
      <c r="AT3394" s="531"/>
      <c r="AU3394" s="593"/>
      <c r="AV3394" s="923"/>
      <c r="AW3394" s="846"/>
      <c r="AX3394" s="121"/>
      <c r="AY3394" s="111"/>
      <c r="AZ3394" s="111"/>
      <c r="BA3394" s="343"/>
      <c r="BB3394" s="324"/>
      <c r="BC3394" s="111"/>
      <c r="BD3394" s="111"/>
      <c r="BE3394" s="343"/>
      <c r="BG3394" s="826" t="str">
        <f t="shared" si="5166"/>
        <v>41.60</v>
      </c>
      <c r="BH3394" s="607" t="b">
        <f>COUNTIF('Codes SEC'!$B$2:$B$250,Ministres!BG3394)&gt;0</f>
        <v>1</v>
      </c>
    </row>
    <row r="3395" spans="1:60" ht="35.1" customHeight="1" x14ac:dyDescent="0.25">
      <c r="A3395" s="222" t="s">
        <v>6114</v>
      </c>
      <c r="B3395" s="112">
        <v>15</v>
      </c>
      <c r="C3395" s="116" t="s">
        <v>71</v>
      </c>
      <c r="D3395" s="623">
        <v>2019</v>
      </c>
      <c r="F3395" s="117"/>
      <c r="G3395" s="694">
        <v>1</v>
      </c>
      <c r="H3395" s="878" t="str">
        <f t="shared" si="5165"/>
        <v>075</v>
      </c>
      <c r="I3395" s="397" t="s">
        <v>3274</v>
      </c>
      <c r="J3395" s="380" t="s">
        <v>2491</v>
      </c>
      <c r="K3395" s="408" t="s">
        <v>755</v>
      </c>
      <c r="L3395" s="731"/>
      <c r="M3395" s="732"/>
      <c r="N3395" s="931"/>
      <c r="O3395" s="923"/>
      <c r="P3395" s="923"/>
      <c r="Q3395" s="641"/>
      <c r="R3395" s="537"/>
      <c r="S3395" s="537"/>
      <c r="T3395" s="537"/>
      <c r="U3395" s="537"/>
      <c r="V3395" s="537"/>
      <c r="W3395" s="531"/>
      <c r="X3395" s="141"/>
      <c r="Y3395" s="141"/>
      <c r="Z3395" s="552"/>
      <c r="AA3395" s="552"/>
      <c r="AB3395" s="531"/>
      <c r="AC3395" s="593"/>
      <c r="AD3395" s="923"/>
      <c r="AE3395" s="846"/>
      <c r="AF3395" s="931"/>
      <c r="AG3395" s="923"/>
      <c r="AH3395" s="923"/>
      <c r="AI3395" s="641"/>
      <c r="AJ3395" s="537"/>
      <c r="AK3395" s="537"/>
      <c r="AL3395" s="537"/>
      <c r="AM3395" s="537"/>
      <c r="AN3395" s="537"/>
      <c r="AO3395" s="531"/>
      <c r="AP3395" s="141"/>
      <c r="AQ3395" s="141"/>
      <c r="AR3395" s="552"/>
      <c r="AS3395" s="552"/>
      <c r="AT3395" s="531"/>
      <c r="AU3395" s="593"/>
      <c r="AV3395" s="923"/>
      <c r="AW3395" s="846"/>
      <c r="AX3395" s="121"/>
      <c r="AY3395" s="111"/>
      <c r="AZ3395" s="111"/>
      <c r="BA3395" s="343"/>
      <c r="BB3395" s="324"/>
      <c r="BC3395" s="111"/>
      <c r="BD3395" s="111"/>
      <c r="BE3395" s="343"/>
      <c r="BG3395" s="826" t="str">
        <f t="shared" si="5166"/>
        <v>43.12</v>
      </c>
      <c r="BH3395" s="607" t="b">
        <f>COUNTIF('Codes SEC'!$B$2:$B$250,Ministres!BG3395)&gt;0</f>
        <v>1</v>
      </c>
    </row>
    <row r="3396" spans="1:60" ht="35.1" customHeight="1" x14ac:dyDescent="0.25">
      <c r="A3396" s="222" t="s">
        <v>6114</v>
      </c>
      <c r="B3396" s="112">
        <v>15</v>
      </c>
      <c r="C3396" s="116" t="s">
        <v>71</v>
      </c>
      <c r="D3396" s="623">
        <v>2019</v>
      </c>
      <c r="F3396" s="117"/>
      <c r="G3396" s="694">
        <v>1</v>
      </c>
      <c r="H3396" s="878" t="str">
        <f t="shared" si="5165"/>
        <v>075</v>
      </c>
      <c r="I3396" s="397" t="s">
        <v>3265</v>
      </c>
      <c r="J3396" s="380" t="s">
        <v>2492</v>
      </c>
      <c r="K3396" s="408" t="s">
        <v>756</v>
      </c>
      <c r="L3396" s="731"/>
      <c r="M3396" s="732"/>
      <c r="N3396" s="931"/>
      <c r="O3396" s="923"/>
      <c r="P3396" s="923"/>
      <c r="Q3396" s="641"/>
      <c r="R3396" s="537"/>
      <c r="S3396" s="537"/>
      <c r="T3396" s="537"/>
      <c r="U3396" s="537"/>
      <c r="V3396" s="537"/>
      <c r="W3396" s="531"/>
      <c r="X3396" s="141"/>
      <c r="Y3396" s="141"/>
      <c r="Z3396" s="552"/>
      <c r="AA3396" s="552"/>
      <c r="AB3396" s="531"/>
      <c r="AC3396" s="593"/>
      <c r="AD3396" s="923"/>
      <c r="AE3396" s="846"/>
      <c r="AF3396" s="931"/>
      <c r="AG3396" s="923"/>
      <c r="AH3396" s="923"/>
      <c r="AI3396" s="641"/>
      <c r="AJ3396" s="537"/>
      <c r="AK3396" s="537"/>
      <c r="AL3396" s="537"/>
      <c r="AM3396" s="537"/>
      <c r="AN3396" s="537"/>
      <c r="AO3396" s="531"/>
      <c r="AP3396" s="141"/>
      <c r="AQ3396" s="141"/>
      <c r="AR3396" s="552"/>
      <c r="AS3396" s="552"/>
      <c r="AT3396" s="531"/>
      <c r="AU3396" s="593"/>
      <c r="AV3396" s="923"/>
      <c r="AW3396" s="846"/>
      <c r="AX3396" s="121"/>
      <c r="AY3396" s="111"/>
      <c r="AZ3396" s="111"/>
      <c r="BA3396" s="343"/>
      <c r="BB3396" s="324"/>
      <c r="BC3396" s="111"/>
      <c r="BD3396" s="111"/>
      <c r="BE3396" s="343"/>
      <c r="BG3396" s="826" t="str">
        <f t="shared" si="5166"/>
        <v>43.22</v>
      </c>
      <c r="BH3396" s="607" t="b">
        <f>COUNTIF('Codes SEC'!$B$2:$B$250,Ministres!BG3396)&gt;0</f>
        <v>1</v>
      </c>
    </row>
    <row r="3397" spans="1:60" ht="35.1" customHeight="1" x14ac:dyDescent="0.25">
      <c r="A3397" s="222" t="s">
        <v>6114</v>
      </c>
      <c r="B3397" s="112">
        <v>15</v>
      </c>
      <c r="C3397" s="116" t="s">
        <v>71</v>
      </c>
      <c r="D3397" s="623">
        <v>2019</v>
      </c>
      <c r="F3397" s="117"/>
      <c r="G3397" s="694">
        <v>1</v>
      </c>
      <c r="H3397" s="878" t="str">
        <f t="shared" si="5165"/>
        <v>075</v>
      </c>
      <c r="I3397" s="397">
        <v>84340000</v>
      </c>
      <c r="J3397" s="380" t="s">
        <v>5439</v>
      </c>
      <c r="K3397" s="408" t="s">
        <v>5440</v>
      </c>
      <c r="L3397" s="731"/>
      <c r="M3397" s="732"/>
      <c r="N3397" s="931"/>
      <c r="O3397" s="923"/>
      <c r="P3397" s="923"/>
      <c r="Q3397" s="641"/>
      <c r="R3397" s="537"/>
      <c r="S3397" s="537"/>
      <c r="T3397" s="537"/>
      <c r="U3397" s="537"/>
      <c r="V3397" s="537"/>
      <c r="W3397" s="531"/>
      <c r="X3397" s="141"/>
      <c r="Y3397" s="141"/>
      <c r="Z3397" s="552"/>
      <c r="AA3397" s="552"/>
      <c r="AB3397" s="531"/>
      <c r="AC3397" s="593"/>
      <c r="AD3397" s="923"/>
      <c r="AE3397" s="846"/>
      <c r="AF3397" s="931"/>
      <c r="AG3397" s="923"/>
      <c r="AH3397" s="923"/>
      <c r="AI3397" s="641"/>
      <c r="AJ3397" s="537"/>
      <c r="AK3397" s="537"/>
      <c r="AL3397" s="537"/>
      <c r="AM3397" s="537"/>
      <c r="AN3397" s="537"/>
      <c r="AO3397" s="531"/>
      <c r="AP3397" s="141"/>
      <c r="AQ3397" s="141"/>
      <c r="AR3397" s="552"/>
      <c r="AS3397" s="552"/>
      <c r="AT3397" s="531"/>
      <c r="AU3397" s="593"/>
      <c r="AV3397" s="923"/>
      <c r="AW3397" s="846"/>
      <c r="AX3397" s="121"/>
      <c r="AY3397" s="111"/>
      <c r="AZ3397" s="111"/>
      <c r="BA3397" s="343"/>
      <c r="BB3397" s="324"/>
      <c r="BC3397" s="111"/>
      <c r="BD3397" s="111"/>
      <c r="BE3397" s="343"/>
      <c r="BG3397" s="826" t="str">
        <f t="shared" si="5166"/>
        <v>43.40</v>
      </c>
      <c r="BH3397" s="607" t="b">
        <f>COUNTIF('Codes SEC'!$B$2:$B$250,Ministres!BG3397)&gt;0</f>
        <v>1</v>
      </c>
    </row>
    <row r="3398" spans="1:60" ht="35.1" customHeight="1" x14ac:dyDescent="0.25">
      <c r="A3398" s="222" t="s">
        <v>6114</v>
      </c>
      <c r="B3398" s="112">
        <v>15</v>
      </c>
      <c r="C3398" s="116" t="s">
        <v>71</v>
      </c>
      <c r="D3398" s="623">
        <v>2019</v>
      </c>
      <c r="F3398" s="117"/>
      <c r="G3398" s="694">
        <v>1</v>
      </c>
      <c r="H3398" s="878" t="str">
        <f t="shared" si="5165"/>
        <v>075</v>
      </c>
      <c r="I3398" s="397">
        <v>84352000</v>
      </c>
      <c r="J3398" s="380" t="s">
        <v>3500</v>
      </c>
      <c r="K3398" s="408" t="s">
        <v>3476</v>
      </c>
      <c r="L3398" s="731"/>
      <c r="M3398" s="732"/>
      <c r="N3398" s="931"/>
      <c r="O3398" s="923"/>
      <c r="P3398" s="923"/>
      <c r="Q3398" s="641"/>
      <c r="R3398" s="537"/>
      <c r="S3398" s="537"/>
      <c r="T3398" s="537"/>
      <c r="U3398" s="537"/>
      <c r="V3398" s="537"/>
      <c r="W3398" s="531"/>
      <c r="X3398" s="141"/>
      <c r="Y3398" s="141"/>
      <c r="Z3398" s="552"/>
      <c r="AA3398" s="552"/>
      <c r="AB3398" s="531"/>
      <c r="AC3398" s="593"/>
      <c r="AD3398" s="923"/>
      <c r="AE3398" s="846"/>
      <c r="AF3398" s="931"/>
      <c r="AG3398" s="923"/>
      <c r="AH3398" s="923"/>
      <c r="AI3398" s="641"/>
      <c r="AJ3398" s="537"/>
      <c r="AK3398" s="537"/>
      <c r="AL3398" s="537"/>
      <c r="AM3398" s="537"/>
      <c r="AN3398" s="537"/>
      <c r="AO3398" s="531"/>
      <c r="AP3398" s="141"/>
      <c r="AQ3398" s="141"/>
      <c r="AR3398" s="552"/>
      <c r="AS3398" s="552"/>
      <c r="AT3398" s="531"/>
      <c r="AU3398" s="593"/>
      <c r="AV3398" s="923"/>
      <c r="AW3398" s="846"/>
      <c r="AX3398" s="121"/>
      <c r="AY3398" s="111"/>
      <c r="AZ3398" s="111"/>
      <c r="BA3398" s="343"/>
      <c r="BB3398" s="324"/>
      <c r="BC3398" s="111"/>
      <c r="BD3398" s="111"/>
      <c r="BE3398" s="343"/>
      <c r="BG3398" s="826" t="str">
        <f t="shared" si="5166"/>
        <v>43.52</v>
      </c>
      <c r="BH3398" s="607" t="b">
        <f>COUNTIF('Codes SEC'!$B$2:$B$250,Ministres!BG3398)&gt;0</f>
        <v>1</v>
      </c>
    </row>
    <row r="3399" spans="1:60" ht="35.1" customHeight="1" x14ac:dyDescent="0.25">
      <c r="A3399" s="222" t="s">
        <v>6114</v>
      </c>
      <c r="B3399" s="112">
        <v>15</v>
      </c>
      <c r="C3399" s="116" t="s">
        <v>71</v>
      </c>
      <c r="D3399" s="623">
        <v>2019</v>
      </c>
      <c r="F3399" s="117"/>
      <c r="G3399" s="694">
        <v>1</v>
      </c>
      <c r="H3399" s="878" t="str">
        <f t="shared" si="5165"/>
        <v>075</v>
      </c>
      <c r="I3399" s="397" t="s">
        <v>3304</v>
      </c>
      <c r="J3399" s="380" t="s">
        <v>2493</v>
      </c>
      <c r="K3399" s="408" t="s">
        <v>757</v>
      </c>
      <c r="L3399" s="731"/>
      <c r="M3399" s="732"/>
      <c r="N3399" s="931"/>
      <c r="O3399" s="923"/>
      <c r="P3399" s="923"/>
      <c r="Q3399" s="641"/>
      <c r="R3399" s="537"/>
      <c r="S3399" s="537"/>
      <c r="T3399" s="537"/>
      <c r="U3399" s="537"/>
      <c r="V3399" s="537"/>
      <c r="W3399" s="531"/>
      <c r="X3399" s="141"/>
      <c r="Y3399" s="141"/>
      <c r="Z3399" s="552"/>
      <c r="AA3399" s="552"/>
      <c r="AB3399" s="531"/>
      <c r="AC3399" s="593"/>
      <c r="AD3399" s="923"/>
      <c r="AE3399" s="846"/>
      <c r="AF3399" s="931"/>
      <c r="AG3399" s="923"/>
      <c r="AH3399" s="923"/>
      <c r="AI3399" s="641"/>
      <c r="AJ3399" s="537"/>
      <c r="AK3399" s="537"/>
      <c r="AL3399" s="537"/>
      <c r="AM3399" s="537"/>
      <c r="AN3399" s="537"/>
      <c r="AO3399" s="531"/>
      <c r="AP3399" s="141"/>
      <c r="AQ3399" s="141"/>
      <c r="AR3399" s="552"/>
      <c r="AS3399" s="552"/>
      <c r="AT3399" s="531"/>
      <c r="AU3399" s="593"/>
      <c r="AV3399" s="923"/>
      <c r="AW3399" s="846"/>
      <c r="AX3399" s="121"/>
      <c r="AY3399" s="111"/>
      <c r="AZ3399" s="111"/>
      <c r="BA3399" s="343"/>
      <c r="BB3399" s="324"/>
      <c r="BC3399" s="111"/>
      <c r="BD3399" s="111"/>
      <c r="BE3399" s="343"/>
      <c r="BG3399" s="826" t="str">
        <f t="shared" si="5166"/>
        <v>43.53</v>
      </c>
      <c r="BH3399" s="607" t="b">
        <f>COUNTIF('Codes SEC'!$B$2:$B$250,Ministres!BG3399)&gt;0</f>
        <v>1</v>
      </c>
    </row>
    <row r="3400" spans="1:60" ht="35.1" customHeight="1" x14ac:dyDescent="0.25">
      <c r="A3400" s="222" t="s">
        <v>6114</v>
      </c>
      <c r="B3400" s="112">
        <v>15</v>
      </c>
      <c r="C3400" s="116" t="s">
        <v>71</v>
      </c>
      <c r="D3400" s="623">
        <v>2019</v>
      </c>
      <c r="F3400" s="117"/>
      <c r="G3400" s="694">
        <v>1</v>
      </c>
      <c r="H3400" s="878" t="str">
        <f t="shared" si="5165"/>
        <v>075</v>
      </c>
      <c r="I3400" s="397" t="s">
        <v>3268</v>
      </c>
      <c r="J3400" s="380" t="s">
        <v>2494</v>
      </c>
      <c r="K3400" s="408" t="s">
        <v>758</v>
      </c>
      <c r="L3400" s="731"/>
      <c r="M3400" s="732"/>
      <c r="N3400" s="931"/>
      <c r="O3400" s="923"/>
      <c r="P3400" s="923"/>
      <c r="Q3400" s="641"/>
      <c r="R3400" s="537"/>
      <c r="S3400" s="537"/>
      <c r="T3400" s="537"/>
      <c r="U3400" s="537"/>
      <c r="V3400" s="537"/>
      <c r="W3400" s="531"/>
      <c r="X3400" s="141"/>
      <c r="Y3400" s="141"/>
      <c r="Z3400" s="552"/>
      <c r="AA3400" s="552"/>
      <c r="AB3400" s="531"/>
      <c r="AC3400" s="593"/>
      <c r="AD3400" s="923"/>
      <c r="AE3400" s="846"/>
      <c r="AF3400" s="931"/>
      <c r="AG3400" s="923"/>
      <c r="AH3400" s="923"/>
      <c r="AI3400" s="641"/>
      <c r="AJ3400" s="537"/>
      <c r="AK3400" s="537"/>
      <c r="AL3400" s="537"/>
      <c r="AM3400" s="537"/>
      <c r="AN3400" s="537"/>
      <c r="AO3400" s="531"/>
      <c r="AP3400" s="141"/>
      <c r="AQ3400" s="141"/>
      <c r="AR3400" s="552"/>
      <c r="AS3400" s="552"/>
      <c r="AT3400" s="531"/>
      <c r="AU3400" s="593"/>
      <c r="AV3400" s="923"/>
      <c r="AW3400" s="846"/>
      <c r="AX3400" s="121"/>
      <c r="AY3400" s="111"/>
      <c r="AZ3400" s="111"/>
      <c r="BA3400" s="343"/>
      <c r="BB3400" s="324"/>
      <c r="BC3400" s="111"/>
      <c r="BD3400" s="111"/>
      <c r="BE3400" s="343"/>
      <c r="BG3400" s="826" t="str">
        <f t="shared" si="5166"/>
        <v>45.24</v>
      </c>
      <c r="BH3400" s="607" t="b">
        <f>COUNTIF('Codes SEC'!$B$2:$B$250,Ministres!BG3400)&gt;0</f>
        <v>1</v>
      </c>
    </row>
    <row r="3401" spans="1:60" ht="35.1" customHeight="1" x14ac:dyDescent="0.25">
      <c r="A3401" s="222" t="s">
        <v>6114</v>
      </c>
      <c r="B3401" s="112">
        <v>15</v>
      </c>
      <c r="C3401" s="116" t="s">
        <v>71</v>
      </c>
      <c r="D3401" s="623">
        <v>2019</v>
      </c>
      <c r="F3401" s="117"/>
      <c r="G3401" s="694">
        <v>1</v>
      </c>
      <c r="H3401" s="878" t="str">
        <f t="shared" si="5165"/>
        <v>075</v>
      </c>
      <c r="I3401" s="397" t="s">
        <v>3276</v>
      </c>
      <c r="J3401" s="380" t="s">
        <v>2495</v>
      </c>
      <c r="K3401" s="408" t="s">
        <v>759</v>
      </c>
      <c r="L3401" s="731"/>
      <c r="M3401" s="732"/>
      <c r="N3401" s="931"/>
      <c r="O3401" s="923"/>
      <c r="P3401" s="923"/>
      <c r="Q3401" s="641"/>
      <c r="R3401" s="537"/>
      <c r="S3401" s="537"/>
      <c r="T3401" s="537"/>
      <c r="U3401" s="537"/>
      <c r="V3401" s="537"/>
      <c r="W3401" s="531"/>
      <c r="X3401" s="141"/>
      <c r="Y3401" s="141"/>
      <c r="Z3401" s="552"/>
      <c r="AA3401" s="552"/>
      <c r="AB3401" s="531"/>
      <c r="AC3401" s="593"/>
      <c r="AD3401" s="923"/>
      <c r="AE3401" s="846"/>
      <c r="AF3401" s="931"/>
      <c r="AG3401" s="923"/>
      <c r="AH3401" s="923"/>
      <c r="AI3401" s="641"/>
      <c r="AJ3401" s="537"/>
      <c r="AK3401" s="537"/>
      <c r="AL3401" s="537"/>
      <c r="AM3401" s="537"/>
      <c r="AN3401" s="537"/>
      <c r="AO3401" s="531"/>
      <c r="AP3401" s="141"/>
      <c r="AQ3401" s="141"/>
      <c r="AR3401" s="552"/>
      <c r="AS3401" s="552"/>
      <c r="AT3401" s="531"/>
      <c r="AU3401" s="593"/>
      <c r="AV3401" s="923"/>
      <c r="AW3401" s="846"/>
      <c r="AX3401" s="121"/>
      <c r="AY3401" s="111"/>
      <c r="AZ3401" s="111"/>
      <c r="BA3401" s="343"/>
      <c r="BB3401" s="324"/>
      <c r="BC3401" s="111"/>
      <c r="BD3401" s="111"/>
      <c r="BE3401" s="343"/>
      <c r="BG3401" s="826" t="str">
        <f t="shared" si="5166"/>
        <v>45.40</v>
      </c>
      <c r="BH3401" s="607" t="b">
        <f>COUNTIF('Codes SEC'!$B$2:$B$250,Ministres!BG3401)&gt;0</f>
        <v>1</v>
      </c>
    </row>
    <row r="3402" spans="1:60" ht="12.75" customHeight="1" x14ac:dyDescent="0.25">
      <c r="A3402" s="222"/>
      <c r="C3402" s="116"/>
      <c r="D3402" s="620"/>
      <c r="F3402" s="117"/>
      <c r="G3402" s="694"/>
      <c r="H3402" s="878"/>
      <c r="I3402" s="397"/>
      <c r="J3402" s="380"/>
      <c r="K3402" s="408"/>
      <c r="L3402" s="731"/>
      <c r="M3402" s="732"/>
      <c r="N3402" s="931"/>
      <c r="O3402" s="923"/>
      <c r="P3402" s="923"/>
      <c r="Q3402" s="641"/>
      <c r="R3402" s="537"/>
      <c r="S3402" s="537"/>
      <c r="T3402" s="537"/>
      <c r="U3402" s="537"/>
      <c r="V3402" s="537"/>
      <c r="W3402" s="531"/>
      <c r="X3402" s="141"/>
      <c r="Y3402" s="141"/>
      <c r="Z3402" s="552"/>
      <c r="AA3402" s="552"/>
      <c r="AB3402" s="531"/>
      <c r="AC3402" s="593"/>
      <c r="AD3402" s="923"/>
      <c r="AE3402" s="846"/>
      <c r="AF3402" s="931"/>
      <c r="AG3402" s="923"/>
      <c r="AH3402" s="923"/>
      <c r="AI3402" s="641"/>
      <c r="AJ3402" s="537"/>
      <c r="AK3402" s="537"/>
      <c r="AL3402" s="537"/>
      <c r="AM3402" s="537"/>
      <c r="AN3402" s="537"/>
      <c r="AO3402" s="531"/>
      <c r="AP3402" s="141"/>
      <c r="AQ3402" s="141"/>
      <c r="AR3402" s="552"/>
      <c r="AS3402" s="552"/>
      <c r="AT3402" s="531"/>
      <c r="AU3402" s="593"/>
      <c r="AV3402" s="923"/>
      <c r="AW3402" s="846"/>
      <c r="AX3402" s="121"/>
      <c r="AY3402" s="111"/>
      <c r="AZ3402" s="111"/>
      <c r="BA3402" s="343"/>
      <c r="BB3402" s="324"/>
      <c r="BC3402" s="111"/>
      <c r="BD3402" s="111"/>
      <c r="BE3402" s="343"/>
      <c r="BG3402" s="826"/>
      <c r="BH3402" s="607"/>
    </row>
    <row r="3403" spans="1:60" ht="12.75" customHeight="1" x14ac:dyDescent="0.25">
      <c r="A3403" s="222"/>
      <c r="C3403" s="116"/>
      <c r="D3403" s="620"/>
      <c r="F3403" s="117"/>
      <c r="G3403" s="694"/>
      <c r="H3403" s="878"/>
      <c r="I3403" s="397"/>
      <c r="J3403" s="380"/>
      <c r="K3403" s="410" t="s">
        <v>58</v>
      </c>
      <c r="L3403" s="731"/>
      <c r="M3403" s="732"/>
      <c r="N3403" s="931"/>
      <c r="O3403" s="923"/>
      <c r="P3403" s="923"/>
      <c r="Q3403" s="641"/>
      <c r="R3403" s="537"/>
      <c r="S3403" s="537"/>
      <c r="T3403" s="537"/>
      <c r="U3403" s="537"/>
      <c r="V3403" s="537"/>
      <c r="W3403" s="531"/>
      <c r="X3403" s="141"/>
      <c r="Y3403" s="141"/>
      <c r="Z3403" s="552"/>
      <c r="AA3403" s="552"/>
      <c r="AB3403" s="531"/>
      <c r="AC3403" s="593"/>
      <c r="AD3403" s="923"/>
      <c r="AE3403" s="846"/>
      <c r="AF3403" s="931"/>
      <c r="AG3403" s="923"/>
      <c r="AH3403" s="923"/>
      <c r="AI3403" s="641"/>
      <c r="AJ3403" s="537"/>
      <c r="AK3403" s="537"/>
      <c r="AL3403" s="537"/>
      <c r="AM3403" s="537"/>
      <c r="AN3403" s="537"/>
      <c r="AO3403" s="531"/>
      <c r="AP3403" s="141"/>
      <c r="AQ3403" s="141"/>
      <c r="AR3403" s="552"/>
      <c r="AS3403" s="552"/>
      <c r="AT3403" s="531"/>
      <c r="AU3403" s="593"/>
      <c r="AV3403" s="923"/>
      <c r="AW3403" s="846"/>
      <c r="AX3403" s="121"/>
      <c r="AY3403" s="111"/>
      <c r="AZ3403" s="111"/>
      <c r="BA3403" s="343"/>
      <c r="BB3403" s="324"/>
      <c r="BC3403" s="111"/>
      <c r="BD3403" s="111"/>
      <c r="BE3403" s="343"/>
      <c r="BG3403" s="826"/>
      <c r="BH3403" s="607"/>
    </row>
    <row r="3404" spans="1:60" ht="12.75" customHeight="1" x14ac:dyDescent="0.25">
      <c r="A3404" s="222"/>
      <c r="C3404" s="116"/>
      <c r="D3404" s="620"/>
      <c r="F3404" s="117"/>
      <c r="G3404" s="694"/>
      <c r="H3404" s="878"/>
      <c r="I3404" s="397"/>
      <c r="J3404" s="380"/>
      <c r="K3404" s="408"/>
      <c r="L3404" s="731"/>
      <c r="M3404" s="732"/>
      <c r="N3404" s="931"/>
      <c r="O3404" s="923"/>
      <c r="P3404" s="923"/>
      <c r="Q3404" s="641"/>
      <c r="R3404" s="537"/>
      <c r="S3404" s="537"/>
      <c r="T3404" s="537"/>
      <c r="U3404" s="537"/>
      <c r="V3404" s="537"/>
      <c r="W3404" s="531"/>
      <c r="X3404" s="141"/>
      <c r="Y3404" s="141"/>
      <c r="Z3404" s="552"/>
      <c r="AA3404" s="552"/>
      <c r="AB3404" s="531"/>
      <c r="AC3404" s="593"/>
      <c r="AD3404" s="923"/>
      <c r="AE3404" s="846"/>
      <c r="AF3404" s="931"/>
      <c r="AG3404" s="923"/>
      <c r="AH3404" s="923"/>
      <c r="AI3404" s="641"/>
      <c r="AJ3404" s="537"/>
      <c r="AK3404" s="537"/>
      <c r="AL3404" s="537"/>
      <c r="AM3404" s="537"/>
      <c r="AN3404" s="537"/>
      <c r="AO3404" s="531"/>
      <c r="AP3404" s="141"/>
      <c r="AQ3404" s="141"/>
      <c r="AR3404" s="552"/>
      <c r="AS3404" s="552"/>
      <c r="AT3404" s="531"/>
      <c r="AU3404" s="593"/>
      <c r="AV3404" s="923"/>
      <c r="AW3404" s="846"/>
      <c r="AX3404" s="121"/>
      <c r="AY3404" s="111"/>
      <c r="AZ3404" s="111"/>
      <c r="BA3404" s="343"/>
      <c r="BB3404" s="324"/>
      <c r="BC3404" s="111"/>
      <c r="BD3404" s="111"/>
      <c r="BE3404" s="343"/>
      <c r="BG3404" s="826"/>
      <c r="BH3404" s="607"/>
    </row>
    <row r="3405" spans="1:60" ht="35.1" customHeight="1" x14ac:dyDescent="0.25">
      <c r="A3405" s="222" t="s">
        <v>6114</v>
      </c>
      <c r="B3405" s="112">
        <v>15</v>
      </c>
      <c r="C3405" s="116" t="s">
        <v>71</v>
      </c>
      <c r="D3405" s="623">
        <v>2019</v>
      </c>
      <c r="F3405" s="117"/>
      <c r="G3405" s="694">
        <v>1</v>
      </c>
      <c r="H3405" s="878" t="str">
        <f t="shared" si="5165"/>
        <v>075</v>
      </c>
      <c r="I3405" s="397">
        <v>85111000</v>
      </c>
      <c r="J3405" s="380" t="s">
        <v>4016</v>
      </c>
      <c r="K3405" s="408" t="s">
        <v>4017</v>
      </c>
      <c r="L3405" s="731"/>
      <c r="M3405" s="732"/>
      <c r="N3405" s="931"/>
      <c r="O3405" s="923"/>
      <c r="P3405" s="923"/>
      <c r="Q3405" s="641"/>
      <c r="R3405" s="537"/>
      <c r="S3405" s="537"/>
      <c r="T3405" s="537"/>
      <c r="U3405" s="537"/>
      <c r="V3405" s="537"/>
      <c r="W3405" s="531"/>
      <c r="X3405" s="141"/>
      <c r="Y3405" s="141"/>
      <c r="Z3405" s="552"/>
      <c r="AA3405" s="552"/>
      <c r="AB3405" s="531"/>
      <c r="AC3405" s="593"/>
      <c r="AD3405" s="923"/>
      <c r="AE3405" s="846"/>
      <c r="AF3405" s="931"/>
      <c r="AG3405" s="923"/>
      <c r="AH3405" s="923"/>
      <c r="AI3405" s="641"/>
      <c r="AJ3405" s="537"/>
      <c r="AK3405" s="537"/>
      <c r="AL3405" s="537"/>
      <c r="AM3405" s="537"/>
      <c r="AN3405" s="537"/>
      <c r="AO3405" s="531"/>
      <c r="AP3405" s="141"/>
      <c r="AQ3405" s="141"/>
      <c r="AR3405" s="552"/>
      <c r="AS3405" s="552"/>
      <c r="AT3405" s="531"/>
      <c r="AU3405" s="593"/>
      <c r="AV3405" s="923"/>
      <c r="AW3405" s="846"/>
      <c r="AX3405" s="121"/>
      <c r="AY3405" s="111"/>
      <c r="AZ3405" s="111"/>
      <c r="BA3405" s="343"/>
      <c r="BB3405" s="324"/>
      <c r="BC3405" s="111"/>
      <c r="BD3405" s="111"/>
      <c r="BE3405" s="343"/>
      <c r="BG3405" s="826" t="str">
        <f t="shared" ref="BG3405:BG3415" si="5167">RIGHT(LEFT(I3405,3),2)&amp;"."&amp;RIGHT(LEFT(I3405,5),2)</f>
        <v>51.11</v>
      </c>
      <c r="BH3405" s="607" t="b">
        <f>COUNTIF('Codes SEC'!$B$2:$B$250,Ministres!BG3405)&gt;0</f>
        <v>1</v>
      </c>
    </row>
    <row r="3406" spans="1:60" ht="35.1" customHeight="1" x14ac:dyDescent="0.25">
      <c r="A3406" s="222" t="s">
        <v>6114</v>
      </c>
      <c r="B3406" s="112">
        <v>15</v>
      </c>
      <c r="C3406" s="116" t="s">
        <v>71</v>
      </c>
      <c r="D3406" s="623">
        <v>2019</v>
      </c>
      <c r="F3406" s="117"/>
      <c r="G3406" s="694">
        <v>1</v>
      </c>
      <c r="H3406" s="878" t="str">
        <f t="shared" si="5165"/>
        <v>075</v>
      </c>
      <c r="I3406" s="397" t="s">
        <v>3285</v>
      </c>
      <c r="J3406" s="380" t="s">
        <v>2496</v>
      </c>
      <c r="K3406" s="408" t="s">
        <v>760</v>
      </c>
      <c r="L3406" s="731"/>
      <c r="M3406" s="732"/>
      <c r="N3406" s="931"/>
      <c r="O3406" s="923"/>
      <c r="P3406" s="923"/>
      <c r="Q3406" s="641"/>
      <c r="R3406" s="537"/>
      <c r="S3406" s="537"/>
      <c r="T3406" s="537"/>
      <c r="U3406" s="537"/>
      <c r="V3406" s="537"/>
      <c r="W3406" s="531"/>
      <c r="X3406" s="141"/>
      <c r="Y3406" s="141"/>
      <c r="Z3406" s="552"/>
      <c r="AA3406" s="552"/>
      <c r="AB3406" s="531"/>
      <c r="AC3406" s="593"/>
      <c r="AD3406" s="923"/>
      <c r="AE3406" s="846"/>
      <c r="AF3406" s="931"/>
      <c r="AG3406" s="923"/>
      <c r="AH3406" s="923"/>
      <c r="AI3406" s="641"/>
      <c r="AJ3406" s="537"/>
      <c r="AK3406" s="537"/>
      <c r="AL3406" s="537"/>
      <c r="AM3406" s="537"/>
      <c r="AN3406" s="537"/>
      <c r="AO3406" s="531"/>
      <c r="AP3406" s="141"/>
      <c r="AQ3406" s="141"/>
      <c r="AR3406" s="552"/>
      <c r="AS3406" s="552"/>
      <c r="AT3406" s="531"/>
      <c r="AU3406" s="593"/>
      <c r="AV3406" s="923"/>
      <c r="AW3406" s="846"/>
      <c r="AX3406" s="121"/>
      <c r="AY3406" s="111"/>
      <c r="AZ3406" s="111"/>
      <c r="BA3406" s="343"/>
      <c r="BB3406" s="324"/>
      <c r="BC3406" s="111"/>
      <c r="BD3406" s="111"/>
      <c r="BE3406" s="343"/>
      <c r="BG3406" s="826" t="str">
        <f t="shared" si="5167"/>
        <v>61.41</v>
      </c>
      <c r="BH3406" s="607" t="b">
        <f>COUNTIF('Codes SEC'!$B$2:$B$250,Ministres!BG3406)&gt;0</f>
        <v>1</v>
      </c>
    </row>
    <row r="3407" spans="1:60" ht="35.1" customHeight="1" x14ac:dyDescent="0.25">
      <c r="A3407" s="222" t="s">
        <v>6114</v>
      </c>
      <c r="B3407" s="112">
        <v>15</v>
      </c>
      <c r="C3407" s="116" t="s">
        <v>71</v>
      </c>
      <c r="D3407" s="623">
        <v>2019</v>
      </c>
      <c r="F3407" s="117"/>
      <c r="G3407" s="694">
        <v>1</v>
      </c>
      <c r="H3407" s="878" t="str">
        <f t="shared" si="5165"/>
        <v>075</v>
      </c>
      <c r="I3407" s="397">
        <v>87200000</v>
      </c>
      <c r="J3407" s="380" t="s">
        <v>3820</v>
      </c>
      <c r="K3407" s="408" t="s">
        <v>3772</v>
      </c>
      <c r="L3407" s="731"/>
      <c r="M3407" s="732"/>
      <c r="N3407" s="931"/>
      <c r="O3407" s="923"/>
      <c r="P3407" s="923"/>
      <c r="Q3407" s="641"/>
      <c r="R3407" s="537"/>
      <c r="S3407" s="537"/>
      <c r="T3407" s="537"/>
      <c r="U3407" s="537"/>
      <c r="V3407" s="537"/>
      <c r="W3407" s="531"/>
      <c r="X3407" s="141"/>
      <c r="Y3407" s="141"/>
      <c r="Z3407" s="552"/>
      <c r="AA3407" s="552"/>
      <c r="AB3407" s="531"/>
      <c r="AC3407" s="593"/>
      <c r="AD3407" s="923"/>
      <c r="AE3407" s="846"/>
      <c r="AF3407" s="931"/>
      <c r="AG3407" s="923"/>
      <c r="AH3407" s="923"/>
      <c r="AI3407" s="641"/>
      <c r="AJ3407" s="537"/>
      <c r="AK3407" s="537"/>
      <c r="AL3407" s="537"/>
      <c r="AM3407" s="537"/>
      <c r="AN3407" s="537"/>
      <c r="AO3407" s="531"/>
      <c r="AP3407" s="141"/>
      <c r="AQ3407" s="141"/>
      <c r="AR3407" s="552"/>
      <c r="AS3407" s="552"/>
      <c r="AT3407" s="531"/>
      <c r="AU3407" s="593"/>
      <c r="AV3407" s="923"/>
      <c r="AW3407" s="846"/>
      <c r="AX3407" s="121"/>
      <c r="AY3407" s="111"/>
      <c r="AZ3407" s="111"/>
      <c r="BA3407" s="343"/>
      <c r="BB3407" s="324"/>
      <c r="BC3407" s="111"/>
      <c r="BD3407" s="111"/>
      <c r="BE3407" s="343"/>
      <c r="BG3407" s="826" t="str">
        <f t="shared" si="5167"/>
        <v>72.00</v>
      </c>
      <c r="BH3407" s="607" t="b">
        <f>COUNTIF('Codes SEC'!$B$2:$B$250,Ministres!BG3407)&gt;0</f>
        <v>1</v>
      </c>
    </row>
    <row r="3408" spans="1:60" ht="35.1" customHeight="1" x14ac:dyDescent="0.25">
      <c r="A3408" s="190" t="s">
        <v>6114</v>
      </c>
      <c r="B3408" s="583">
        <v>15</v>
      </c>
      <c r="C3408" s="120" t="s">
        <v>71</v>
      </c>
      <c r="D3408" s="623">
        <v>2019</v>
      </c>
      <c r="E3408" s="604"/>
      <c r="F3408" s="192"/>
      <c r="G3408" s="697">
        <v>1</v>
      </c>
      <c r="H3408" s="890" t="str">
        <f t="shared" si="5165"/>
        <v>075</v>
      </c>
      <c r="I3408" s="585">
        <v>87320000</v>
      </c>
      <c r="J3408" s="380" t="s">
        <v>4347</v>
      </c>
      <c r="K3408" s="422" t="s">
        <v>4348</v>
      </c>
      <c r="L3408" s="731"/>
      <c r="M3408" s="732"/>
      <c r="N3408" s="931"/>
      <c r="O3408" s="923"/>
      <c r="P3408" s="923"/>
      <c r="Q3408" s="641"/>
      <c r="R3408" s="537"/>
      <c r="S3408" s="537"/>
      <c r="T3408" s="537"/>
      <c r="U3408" s="537"/>
      <c r="V3408" s="537"/>
      <c r="W3408" s="531"/>
      <c r="X3408" s="141"/>
      <c r="Y3408" s="141"/>
      <c r="Z3408" s="552"/>
      <c r="AA3408" s="552"/>
      <c r="AB3408" s="531"/>
      <c r="AC3408" s="593"/>
      <c r="AD3408" s="923"/>
      <c r="AE3408" s="846"/>
      <c r="AF3408" s="931"/>
      <c r="AG3408" s="923"/>
      <c r="AH3408" s="923"/>
      <c r="AI3408" s="641"/>
      <c r="AJ3408" s="537"/>
      <c r="AK3408" s="537"/>
      <c r="AL3408" s="537"/>
      <c r="AM3408" s="537"/>
      <c r="AN3408" s="537"/>
      <c r="AO3408" s="531"/>
      <c r="AP3408" s="141"/>
      <c r="AQ3408" s="141"/>
      <c r="AR3408" s="552"/>
      <c r="AS3408" s="552"/>
      <c r="AT3408" s="531"/>
      <c r="AU3408" s="593"/>
      <c r="AV3408" s="923"/>
      <c r="AW3408" s="846"/>
      <c r="AX3408" s="121"/>
      <c r="AY3408" s="111"/>
      <c r="AZ3408" s="111"/>
      <c r="BA3408" s="343"/>
      <c r="BB3408" s="324"/>
      <c r="BC3408" s="111"/>
      <c r="BD3408" s="111"/>
      <c r="BE3408" s="343"/>
      <c r="BG3408" s="826" t="str">
        <f t="shared" si="5167"/>
        <v>73.20</v>
      </c>
      <c r="BH3408" s="607" t="b">
        <f>COUNTIF('Codes SEC'!$B$2:$B$250,Ministres!BG3408)&gt;0</f>
        <v>1</v>
      </c>
    </row>
    <row r="3409" spans="1:60" ht="35.1" customHeight="1" x14ac:dyDescent="0.25">
      <c r="A3409" s="222" t="s">
        <v>6114</v>
      </c>
      <c r="B3409" s="112">
        <v>15</v>
      </c>
      <c r="C3409" s="116" t="s">
        <v>71</v>
      </c>
      <c r="D3409" s="623">
        <v>2019</v>
      </c>
      <c r="F3409" s="117"/>
      <c r="G3409" s="694">
        <v>1</v>
      </c>
      <c r="H3409" s="878" t="str">
        <f t="shared" si="5165"/>
        <v>075</v>
      </c>
      <c r="I3409" s="397">
        <v>87340000</v>
      </c>
      <c r="J3409" s="380" t="s">
        <v>3821</v>
      </c>
      <c r="K3409" s="408" t="s">
        <v>3773</v>
      </c>
      <c r="L3409" s="731"/>
      <c r="M3409" s="732"/>
      <c r="N3409" s="931"/>
      <c r="O3409" s="923"/>
      <c r="P3409" s="923"/>
      <c r="Q3409" s="641"/>
      <c r="R3409" s="537"/>
      <c r="S3409" s="537"/>
      <c r="T3409" s="537"/>
      <c r="U3409" s="537"/>
      <c r="V3409" s="537"/>
      <c r="W3409" s="531"/>
      <c r="X3409" s="141"/>
      <c r="Y3409" s="141"/>
      <c r="Z3409" s="552"/>
      <c r="AA3409" s="552"/>
      <c r="AB3409" s="531"/>
      <c r="AC3409" s="593"/>
      <c r="AD3409" s="923"/>
      <c r="AE3409" s="846"/>
      <c r="AF3409" s="931"/>
      <c r="AG3409" s="923"/>
      <c r="AH3409" s="923"/>
      <c r="AI3409" s="641"/>
      <c r="AJ3409" s="537"/>
      <c r="AK3409" s="537"/>
      <c r="AL3409" s="537"/>
      <c r="AM3409" s="537"/>
      <c r="AN3409" s="537"/>
      <c r="AO3409" s="531"/>
      <c r="AP3409" s="141"/>
      <c r="AQ3409" s="141"/>
      <c r="AR3409" s="552"/>
      <c r="AS3409" s="552"/>
      <c r="AT3409" s="531"/>
      <c r="AU3409" s="593"/>
      <c r="AV3409" s="923"/>
      <c r="AW3409" s="846"/>
      <c r="AX3409" s="121"/>
      <c r="AY3409" s="111"/>
      <c r="AZ3409" s="111"/>
      <c r="BA3409" s="343"/>
      <c r="BB3409" s="324"/>
      <c r="BC3409" s="111"/>
      <c r="BD3409" s="111"/>
      <c r="BE3409" s="343"/>
      <c r="BG3409" s="826" t="str">
        <f t="shared" si="5167"/>
        <v>73.40</v>
      </c>
      <c r="BH3409" s="607" t="b">
        <f>COUNTIF('Codes SEC'!$B$2:$B$250,Ministres!BG3409)&gt;0</f>
        <v>1</v>
      </c>
    </row>
    <row r="3410" spans="1:60" ht="35.1" customHeight="1" x14ac:dyDescent="0.25">
      <c r="A3410" s="222" t="s">
        <v>6114</v>
      </c>
      <c r="B3410" s="112">
        <v>15</v>
      </c>
      <c r="C3410" s="116" t="s">
        <v>71</v>
      </c>
      <c r="D3410" s="623">
        <v>2019</v>
      </c>
      <c r="F3410" s="117"/>
      <c r="G3410" s="694">
        <v>1</v>
      </c>
      <c r="H3410" s="878" t="str">
        <f t="shared" si="5165"/>
        <v>075</v>
      </c>
      <c r="I3410" s="397" t="s">
        <v>3258</v>
      </c>
      <c r="J3410" s="380" t="s">
        <v>2497</v>
      </c>
      <c r="K3410" s="408" t="s">
        <v>761</v>
      </c>
      <c r="L3410" s="731"/>
      <c r="M3410" s="732"/>
      <c r="N3410" s="931"/>
      <c r="O3410" s="923"/>
      <c r="P3410" s="923"/>
      <c r="Q3410" s="641"/>
      <c r="R3410" s="537"/>
      <c r="S3410" s="537"/>
      <c r="T3410" s="537"/>
      <c r="U3410" s="537"/>
      <c r="V3410" s="537"/>
      <c r="W3410" s="531"/>
      <c r="X3410" s="141"/>
      <c r="Y3410" s="141"/>
      <c r="Z3410" s="552"/>
      <c r="AA3410" s="552"/>
      <c r="AB3410" s="531"/>
      <c r="AC3410" s="593"/>
      <c r="AD3410" s="923"/>
      <c r="AE3410" s="846"/>
      <c r="AF3410" s="931"/>
      <c r="AG3410" s="923"/>
      <c r="AH3410" s="923"/>
      <c r="AI3410" s="641"/>
      <c r="AJ3410" s="537"/>
      <c r="AK3410" s="537"/>
      <c r="AL3410" s="537"/>
      <c r="AM3410" s="537"/>
      <c r="AN3410" s="537"/>
      <c r="AO3410" s="531"/>
      <c r="AP3410" s="141"/>
      <c r="AQ3410" s="141"/>
      <c r="AR3410" s="552"/>
      <c r="AS3410" s="552"/>
      <c r="AT3410" s="531"/>
      <c r="AU3410" s="593"/>
      <c r="AV3410" s="923"/>
      <c r="AW3410" s="846"/>
      <c r="AX3410" s="121"/>
      <c r="AY3410" s="111"/>
      <c r="AZ3410" s="111"/>
      <c r="BA3410" s="343"/>
      <c r="BB3410" s="324"/>
      <c r="BC3410" s="111"/>
      <c r="BD3410" s="111"/>
      <c r="BE3410" s="343"/>
      <c r="BG3410" s="826" t="str">
        <f t="shared" si="5167"/>
        <v>74.22</v>
      </c>
      <c r="BH3410" s="607" t="b">
        <f>COUNTIF('Codes SEC'!$B$2:$B$250,Ministres!BG3410)&gt;0</f>
        <v>1</v>
      </c>
    </row>
    <row r="3411" spans="1:60" ht="35.1" customHeight="1" x14ac:dyDescent="0.25">
      <c r="A3411" s="190" t="s">
        <v>6114</v>
      </c>
      <c r="B3411" s="210">
        <v>15</v>
      </c>
      <c r="C3411" s="120" t="s">
        <v>71</v>
      </c>
      <c r="D3411" s="623">
        <v>2019</v>
      </c>
      <c r="E3411" s="281"/>
      <c r="F3411" s="192"/>
      <c r="G3411" s="697">
        <v>1</v>
      </c>
      <c r="H3411" s="890" t="str">
        <f t="shared" si="5165"/>
        <v>075</v>
      </c>
      <c r="I3411" s="397" t="s">
        <v>3326</v>
      </c>
      <c r="J3411" s="380" t="s">
        <v>2498</v>
      </c>
      <c r="K3411" s="408" t="s">
        <v>3516</v>
      </c>
      <c r="L3411" s="731"/>
      <c r="M3411" s="732"/>
      <c r="N3411" s="931"/>
      <c r="O3411" s="923"/>
      <c r="P3411" s="923"/>
      <c r="Q3411" s="641"/>
      <c r="R3411" s="537"/>
      <c r="S3411" s="537"/>
      <c r="T3411" s="537"/>
      <c r="U3411" s="537"/>
      <c r="V3411" s="537"/>
      <c r="W3411" s="531"/>
      <c r="X3411" s="141"/>
      <c r="Y3411" s="141"/>
      <c r="Z3411" s="552"/>
      <c r="AA3411" s="552"/>
      <c r="AB3411" s="531"/>
      <c r="AC3411" s="593"/>
      <c r="AD3411" s="923"/>
      <c r="AE3411" s="846"/>
      <c r="AF3411" s="931"/>
      <c r="AG3411" s="923"/>
      <c r="AH3411" s="923"/>
      <c r="AI3411" s="641"/>
      <c r="AJ3411" s="537"/>
      <c r="AK3411" s="537"/>
      <c r="AL3411" s="537"/>
      <c r="AM3411" s="537"/>
      <c r="AN3411" s="537"/>
      <c r="AO3411" s="531"/>
      <c r="AP3411" s="141"/>
      <c r="AQ3411" s="141"/>
      <c r="AR3411" s="552"/>
      <c r="AS3411" s="552"/>
      <c r="AT3411" s="531"/>
      <c r="AU3411" s="593"/>
      <c r="AV3411" s="923"/>
      <c r="AW3411" s="846"/>
      <c r="AX3411" s="121"/>
      <c r="AY3411" s="111"/>
      <c r="AZ3411" s="111"/>
      <c r="BA3411" s="343"/>
      <c r="BB3411" s="324"/>
      <c r="BC3411" s="111"/>
      <c r="BD3411" s="111"/>
      <c r="BE3411" s="343"/>
      <c r="BG3411" s="826" t="str">
        <f t="shared" si="5167"/>
        <v>81.11</v>
      </c>
      <c r="BH3411" s="607" t="b">
        <f>COUNTIF('Codes SEC'!$B$2:$B$250,Ministres!BG3411)&gt;0</f>
        <v>1</v>
      </c>
    </row>
    <row r="3412" spans="1:60" ht="35.1" customHeight="1" x14ac:dyDescent="0.25">
      <c r="A3412" s="190" t="s">
        <v>6114</v>
      </c>
      <c r="B3412" s="210">
        <v>15</v>
      </c>
      <c r="C3412" s="120" t="s">
        <v>71</v>
      </c>
      <c r="D3412" s="623">
        <v>2019</v>
      </c>
      <c r="E3412" s="281"/>
      <c r="F3412" s="192"/>
      <c r="G3412" s="697">
        <v>1</v>
      </c>
      <c r="H3412" s="890" t="str">
        <f t="shared" si="5165"/>
        <v>075</v>
      </c>
      <c r="I3412" s="397" t="s">
        <v>3311</v>
      </c>
      <c r="J3412" s="380" t="s">
        <v>2499</v>
      </c>
      <c r="K3412" s="408" t="s">
        <v>3517</v>
      </c>
      <c r="L3412" s="731"/>
      <c r="M3412" s="732"/>
      <c r="N3412" s="931"/>
      <c r="O3412" s="923"/>
      <c r="P3412" s="923"/>
      <c r="Q3412" s="641"/>
      <c r="R3412" s="537"/>
      <c r="S3412" s="537"/>
      <c r="T3412" s="537"/>
      <c r="U3412" s="537"/>
      <c r="V3412" s="537"/>
      <c r="W3412" s="531"/>
      <c r="X3412" s="141"/>
      <c r="Y3412" s="141"/>
      <c r="Z3412" s="552"/>
      <c r="AA3412" s="552"/>
      <c r="AB3412" s="531"/>
      <c r="AC3412" s="593"/>
      <c r="AD3412" s="923"/>
      <c r="AE3412" s="846"/>
      <c r="AF3412" s="931"/>
      <c r="AG3412" s="923"/>
      <c r="AH3412" s="923"/>
      <c r="AI3412" s="641"/>
      <c r="AJ3412" s="537"/>
      <c r="AK3412" s="537"/>
      <c r="AL3412" s="537"/>
      <c r="AM3412" s="537"/>
      <c r="AN3412" s="537"/>
      <c r="AO3412" s="531"/>
      <c r="AP3412" s="141"/>
      <c r="AQ3412" s="141"/>
      <c r="AR3412" s="552"/>
      <c r="AS3412" s="552"/>
      <c r="AT3412" s="531"/>
      <c r="AU3412" s="593"/>
      <c r="AV3412" s="923"/>
      <c r="AW3412" s="846"/>
      <c r="AX3412" s="121"/>
      <c r="AY3412" s="111"/>
      <c r="AZ3412" s="111"/>
      <c r="BA3412" s="343"/>
      <c r="BB3412" s="324"/>
      <c r="BC3412" s="111"/>
      <c r="BD3412" s="111"/>
      <c r="BE3412" s="343"/>
      <c r="BG3412" s="826" t="str">
        <f t="shared" si="5167"/>
        <v>81.12</v>
      </c>
      <c r="BH3412" s="607" t="b">
        <f>COUNTIF('Codes SEC'!$B$2:$B$250,Ministres!BG3412)&gt;0</f>
        <v>1</v>
      </c>
    </row>
    <row r="3413" spans="1:60" ht="35.1" customHeight="1" x14ac:dyDescent="0.25">
      <c r="A3413" s="190" t="s">
        <v>6114</v>
      </c>
      <c r="B3413" s="210">
        <v>15</v>
      </c>
      <c r="C3413" s="120" t="s">
        <v>71</v>
      </c>
      <c r="D3413" s="623">
        <v>2019</v>
      </c>
      <c r="E3413" s="281"/>
      <c r="F3413" s="192"/>
      <c r="G3413" s="697">
        <v>1</v>
      </c>
      <c r="H3413" s="890" t="str">
        <f t="shared" si="5165"/>
        <v>075</v>
      </c>
      <c r="I3413" s="397" t="s">
        <v>3345</v>
      </c>
      <c r="J3413" s="380" t="s">
        <v>2500</v>
      </c>
      <c r="K3413" s="408" t="s">
        <v>3518</v>
      </c>
      <c r="L3413" s="731"/>
      <c r="M3413" s="732"/>
      <c r="N3413" s="931"/>
      <c r="O3413" s="923"/>
      <c r="P3413" s="923"/>
      <c r="Q3413" s="641"/>
      <c r="R3413" s="537"/>
      <c r="S3413" s="537"/>
      <c r="T3413" s="537"/>
      <c r="U3413" s="537"/>
      <c r="V3413" s="537"/>
      <c r="W3413" s="531"/>
      <c r="X3413" s="141"/>
      <c r="Y3413" s="141"/>
      <c r="Z3413" s="552"/>
      <c r="AA3413" s="552"/>
      <c r="AB3413" s="531"/>
      <c r="AC3413" s="593"/>
      <c r="AD3413" s="923"/>
      <c r="AE3413" s="846"/>
      <c r="AF3413" s="931"/>
      <c r="AG3413" s="923"/>
      <c r="AH3413" s="923"/>
      <c r="AI3413" s="641"/>
      <c r="AJ3413" s="537"/>
      <c r="AK3413" s="537"/>
      <c r="AL3413" s="537"/>
      <c r="AM3413" s="537"/>
      <c r="AN3413" s="537"/>
      <c r="AO3413" s="531"/>
      <c r="AP3413" s="141"/>
      <c r="AQ3413" s="141"/>
      <c r="AR3413" s="552"/>
      <c r="AS3413" s="552"/>
      <c r="AT3413" s="531"/>
      <c r="AU3413" s="593"/>
      <c r="AV3413" s="923"/>
      <c r="AW3413" s="846"/>
      <c r="AX3413" s="121"/>
      <c r="AY3413" s="111"/>
      <c r="AZ3413" s="111"/>
      <c r="BA3413" s="343"/>
      <c r="BB3413" s="324"/>
      <c r="BC3413" s="111"/>
      <c r="BD3413" s="111"/>
      <c r="BE3413" s="343"/>
      <c r="BG3413" s="826" t="str">
        <f t="shared" si="5167"/>
        <v>82.00</v>
      </c>
      <c r="BH3413" s="607" t="b">
        <f>COUNTIF('Codes SEC'!$B$2:$B$250,Ministres!BG3413)&gt;0</f>
        <v>1</v>
      </c>
    </row>
    <row r="3414" spans="1:60" ht="35.1" customHeight="1" x14ac:dyDescent="0.25">
      <c r="A3414" s="190" t="s">
        <v>6114</v>
      </c>
      <c r="B3414" s="210">
        <v>15</v>
      </c>
      <c r="C3414" s="120" t="s">
        <v>71</v>
      </c>
      <c r="D3414" s="623">
        <v>2019</v>
      </c>
      <c r="E3414" s="281"/>
      <c r="F3414" s="192"/>
      <c r="G3414" s="697">
        <v>1</v>
      </c>
      <c r="H3414" s="890" t="str">
        <f t="shared" si="5165"/>
        <v>075</v>
      </c>
      <c r="I3414" s="397" t="s">
        <v>3346</v>
      </c>
      <c r="J3414" s="380" t="s">
        <v>2501</v>
      </c>
      <c r="K3414" s="408" t="s">
        <v>3519</v>
      </c>
      <c r="L3414" s="731"/>
      <c r="M3414" s="732"/>
      <c r="N3414" s="931"/>
      <c r="O3414" s="923"/>
      <c r="P3414" s="923"/>
      <c r="Q3414" s="641"/>
      <c r="R3414" s="537"/>
      <c r="S3414" s="537"/>
      <c r="T3414" s="537"/>
      <c r="U3414" s="537"/>
      <c r="V3414" s="537"/>
      <c r="W3414" s="531"/>
      <c r="X3414" s="141"/>
      <c r="Y3414" s="141"/>
      <c r="Z3414" s="552"/>
      <c r="AA3414" s="552"/>
      <c r="AB3414" s="531"/>
      <c r="AC3414" s="593"/>
      <c r="AD3414" s="923"/>
      <c r="AE3414" s="846"/>
      <c r="AF3414" s="931"/>
      <c r="AG3414" s="923"/>
      <c r="AH3414" s="923"/>
      <c r="AI3414" s="641"/>
      <c r="AJ3414" s="537"/>
      <c r="AK3414" s="537"/>
      <c r="AL3414" s="537"/>
      <c r="AM3414" s="537"/>
      <c r="AN3414" s="537"/>
      <c r="AO3414" s="531"/>
      <c r="AP3414" s="141"/>
      <c r="AQ3414" s="141"/>
      <c r="AR3414" s="552"/>
      <c r="AS3414" s="552"/>
      <c r="AT3414" s="531"/>
      <c r="AU3414" s="593"/>
      <c r="AV3414" s="923"/>
      <c r="AW3414" s="846"/>
      <c r="AX3414" s="121"/>
      <c r="AY3414" s="111"/>
      <c r="AZ3414" s="111"/>
      <c r="BA3414" s="343"/>
      <c r="BB3414" s="324"/>
      <c r="BC3414" s="111"/>
      <c r="BD3414" s="111"/>
      <c r="BE3414" s="343"/>
      <c r="BG3414" s="826" t="str">
        <f t="shared" si="5167"/>
        <v>83.00</v>
      </c>
      <c r="BH3414" s="607" t="b">
        <f>COUNTIF('Codes SEC'!$B$2:$B$250,Ministres!BG3414)&gt;0</f>
        <v>1</v>
      </c>
    </row>
    <row r="3415" spans="1:60" ht="35.1" customHeight="1" x14ac:dyDescent="0.25">
      <c r="A3415" s="190" t="s">
        <v>6114</v>
      </c>
      <c r="B3415" s="210">
        <v>15</v>
      </c>
      <c r="C3415" s="120" t="s">
        <v>71</v>
      </c>
      <c r="D3415" s="623">
        <v>2019</v>
      </c>
      <c r="E3415" s="281"/>
      <c r="F3415" s="192"/>
      <c r="G3415" s="697">
        <v>1</v>
      </c>
      <c r="H3415" s="890" t="str">
        <f t="shared" si="5165"/>
        <v>075</v>
      </c>
      <c r="I3415" s="397">
        <v>88573000</v>
      </c>
      <c r="J3415" s="380" t="s">
        <v>4018</v>
      </c>
      <c r="K3415" s="408" t="s">
        <v>4019</v>
      </c>
      <c r="L3415" s="731"/>
      <c r="M3415" s="732"/>
      <c r="N3415" s="931"/>
      <c r="O3415" s="923"/>
      <c r="P3415" s="923"/>
      <c r="Q3415" s="641"/>
      <c r="R3415" s="537"/>
      <c r="S3415" s="537"/>
      <c r="T3415" s="537"/>
      <c r="U3415" s="537"/>
      <c r="V3415" s="537"/>
      <c r="W3415" s="531"/>
      <c r="X3415" s="141"/>
      <c r="Y3415" s="141"/>
      <c r="Z3415" s="552"/>
      <c r="AA3415" s="552"/>
      <c r="AB3415" s="531"/>
      <c r="AC3415" s="593"/>
      <c r="AD3415" s="923"/>
      <c r="AE3415" s="846"/>
      <c r="AF3415" s="931"/>
      <c r="AG3415" s="923"/>
      <c r="AH3415" s="923"/>
      <c r="AI3415" s="641"/>
      <c r="AJ3415" s="537"/>
      <c r="AK3415" s="537"/>
      <c r="AL3415" s="537"/>
      <c r="AM3415" s="537"/>
      <c r="AN3415" s="537"/>
      <c r="AO3415" s="531"/>
      <c r="AP3415" s="141"/>
      <c r="AQ3415" s="141"/>
      <c r="AR3415" s="552"/>
      <c r="AS3415" s="552"/>
      <c r="AT3415" s="531"/>
      <c r="AU3415" s="593"/>
      <c r="AV3415" s="923"/>
      <c r="AW3415" s="846"/>
      <c r="AX3415" s="121"/>
      <c r="AY3415" s="111"/>
      <c r="AZ3415" s="111"/>
      <c r="BA3415" s="343"/>
      <c r="BB3415" s="324"/>
      <c r="BC3415" s="111"/>
      <c r="BD3415" s="111"/>
      <c r="BE3415" s="343"/>
      <c r="BG3415" s="826" t="str">
        <f t="shared" si="5167"/>
        <v>85.73</v>
      </c>
      <c r="BH3415" s="607" t="b">
        <f>COUNTIF('Codes SEC'!$B$2:$B$250,Ministres!BG3415)&gt;0</f>
        <v>1</v>
      </c>
    </row>
    <row r="3416" spans="1:60" ht="12.75" customHeight="1" x14ac:dyDescent="0.25">
      <c r="A3416" s="231"/>
      <c r="B3416" s="213"/>
      <c r="C3416" s="254"/>
      <c r="D3416" s="254"/>
      <c r="E3416" s="283"/>
      <c r="F3416" s="254"/>
      <c r="G3416" s="696"/>
      <c r="H3416" s="887"/>
      <c r="I3416" s="444"/>
      <c r="J3416" s="393"/>
      <c r="K3416" s="484" t="s">
        <v>3742</v>
      </c>
      <c r="L3416" s="729">
        <f t="shared" ref="L3416:V3416" si="5168">L3374</f>
        <v>111635</v>
      </c>
      <c r="M3416" s="730">
        <f t="shared" si="5168"/>
        <v>71635</v>
      </c>
      <c r="N3416" s="844">
        <f t="shared" ref="N3416:P3416" si="5169">N3374</f>
        <v>0</v>
      </c>
      <c r="O3416" s="665">
        <f t="shared" si="5169"/>
        <v>-111635</v>
      </c>
      <c r="P3416" s="665" t="str">
        <f t="shared" si="5169"/>
        <v xml:space="preserve">0 </v>
      </c>
      <c r="Q3416" s="638">
        <f t="shared" si="5168"/>
        <v>0</v>
      </c>
      <c r="R3416" s="130">
        <f t="shared" si="5168"/>
        <v>0</v>
      </c>
      <c r="S3416" s="130">
        <f t="shared" si="5168"/>
        <v>0</v>
      </c>
      <c r="T3416" s="130">
        <f t="shared" si="5168"/>
        <v>0</v>
      </c>
      <c r="U3416" s="130">
        <f t="shared" si="5168"/>
        <v>0</v>
      </c>
      <c r="V3416" s="130">
        <f t="shared" si="5168"/>
        <v>0</v>
      </c>
      <c r="W3416" s="665"/>
      <c r="X3416" s="130">
        <f>X3374</f>
        <v>0</v>
      </c>
      <c r="Y3416" s="130">
        <f>Y3374</f>
        <v>0</v>
      </c>
      <c r="Z3416" s="130">
        <f>Z3374</f>
        <v>0</v>
      </c>
      <c r="AA3416" s="130">
        <f>AA3374</f>
        <v>0</v>
      </c>
      <c r="AB3416" s="665"/>
      <c r="AC3416" s="130">
        <f t="shared" ref="AC3416:AN3416" si="5170">AC3374</f>
        <v>0</v>
      </c>
      <c r="AD3416" s="665">
        <f>AD3374</f>
        <v>0</v>
      </c>
      <c r="AE3416" s="845">
        <f>AE3374</f>
        <v>0</v>
      </c>
      <c r="AF3416" s="844">
        <f t="shared" ref="AF3416:AH3416" si="5171">AF3374</f>
        <v>0</v>
      </c>
      <c r="AG3416" s="665">
        <f t="shared" si="5171"/>
        <v>-71635</v>
      </c>
      <c r="AH3416" s="665" t="str">
        <f t="shared" si="5171"/>
        <v xml:space="preserve">0 </v>
      </c>
      <c r="AI3416" s="638">
        <f t="shared" si="5170"/>
        <v>0</v>
      </c>
      <c r="AJ3416" s="130">
        <f t="shared" si="5170"/>
        <v>0</v>
      </c>
      <c r="AK3416" s="130">
        <f t="shared" si="5170"/>
        <v>0</v>
      </c>
      <c r="AL3416" s="130">
        <f t="shared" si="5170"/>
        <v>0</v>
      </c>
      <c r="AM3416" s="130">
        <f t="shared" si="5170"/>
        <v>0</v>
      </c>
      <c r="AN3416" s="130">
        <f t="shared" si="5170"/>
        <v>0</v>
      </c>
      <c r="AO3416" s="665"/>
      <c r="AP3416" s="130">
        <f>AP3374</f>
        <v>0</v>
      </c>
      <c r="AQ3416" s="130">
        <f>AQ3374</f>
        <v>0</v>
      </c>
      <c r="AR3416" s="130">
        <f>AR3374</f>
        <v>0</v>
      </c>
      <c r="AS3416" s="130">
        <f>AS3374</f>
        <v>0</v>
      </c>
      <c r="AT3416" s="665"/>
      <c r="AU3416" s="130">
        <f t="shared" ref="AU3416:BE3416" si="5172">AU3374</f>
        <v>0</v>
      </c>
      <c r="AV3416" s="665">
        <f t="shared" ref="AV3416" si="5173">AV3374</f>
        <v>0</v>
      </c>
      <c r="AW3416" s="845">
        <f t="shared" si="5172"/>
        <v>0</v>
      </c>
      <c r="AX3416" s="314">
        <f t="shared" si="5172"/>
        <v>111635</v>
      </c>
      <c r="AY3416" s="131">
        <f t="shared" si="5172"/>
        <v>0</v>
      </c>
      <c r="AZ3416" s="132">
        <f t="shared" si="5172"/>
        <v>-111635</v>
      </c>
      <c r="BA3416" s="340">
        <f t="shared" si="5172"/>
        <v>-1</v>
      </c>
      <c r="BB3416" s="310">
        <f t="shared" si="5172"/>
        <v>71635</v>
      </c>
      <c r="BC3416" s="131">
        <f t="shared" si="5172"/>
        <v>0</v>
      </c>
      <c r="BD3416" s="132">
        <f t="shared" si="5172"/>
        <v>-71635</v>
      </c>
      <c r="BE3416" s="340">
        <f t="shared" si="5172"/>
        <v>-1</v>
      </c>
      <c r="BG3416" s="826"/>
      <c r="BH3416" s="607"/>
    </row>
    <row r="3417" spans="1:60" ht="12.75" customHeight="1" x14ac:dyDescent="0.25">
      <c r="A3417" s="222"/>
      <c r="C3417" s="116"/>
      <c r="D3417" s="620"/>
      <c r="F3417" s="117"/>
      <c r="G3417" s="690"/>
      <c r="H3417" s="878"/>
      <c r="I3417" s="397"/>
      <c r="J3417" s="380"/>
      <c r="K3417" s="453" t="s">
        <v>208</v>
      </c>
      <c r="L3417" s="731">
        <v>0</v>
      </c>
      <c r="M3417" s="732">
        <v>0</v>
      </c>
      <c r="N3417" s="929">
        <v>0</v>
      </c>
      <c r="O3417" s="530">
        <v>0</v>
      </c>
      <c r="P3417" s="530">
        <v>0</v>
      </c>
      <c r="Q3417" s="641">
        <v>0</v>
      </c>
      <c r="R3417" s="537">
        <v>0</v>
      </c>
      <c r="S3417" s="537">
        <v>0</v>
      </c>
      <c r="T3417" s="537">
        <v>0</v>
      </c>
      <c r="U3417" s="537">
        <v>0</v>
      </c>
      <c r="V3417" s="537">
        <v>0</v>
      </c>
      <c r="W3417" s="530"/>
      <c r="X3417" s="142">
        <v>0</v>
      </c>
      <c r="Y3417" s="142">
        <v>0</v>
      </c>
      <c r="Z3417" s="537">
        <v>0</v>
      </c>
      <c r="AA3417" s="537">
        <v>0</v>
      </c>
      <c r="AB3417" s="530"/>
      <c r="AC3417" s="142">
        <v>0</v>
      </c>
      <c r="AD3417" s="530">
        <v>0</v>
      </c>
      <c r="AE3417" s="842">
        <v>0</v>
      </c>
      <c r="AF3417" s="929">
        <v>0</v>
      </c>
      <c r="AG3417" s="530">
        <v>0</v>
      </c>
      <c r="AH3417" s="530">
        <v>0</v>
      </c>
      <c r="AI3417" s="641">
        <v>0</v>
      </c>
      <c r="AJ3417" s="537">
        <v>0</v>
      </c>
      <c r="AK3417" s="537">
        <v>0</v>
      </c>
      <c r="AL3417" s="537">
        <v>0</v>
      </c>
      <c r="AM3417" s="537">
        <v>0</v>
      </c>
      <c r="AN3417" s="537">
        <v>0</v>
      </c>
      <c r="AO3417" s="530"/>
      <c r="AP3417" s="142">
        <v>0</v>
      </c>
      <c r="AQ3417" s="142">
        <v>0</v>
      </c>
      <c r="AR3417" s="537">
        <v>0</v>
      </c>
      <c r="AS3417" s="537">
        <v>0</v>
      </c>
      <c r="AT3417" s="530"/>
      <c r="AU3417" s="142">
        <v>0</v>
      </c>
      <c r="AV3417" s="530">
        <v>0</v>
      </c>
      <c r="AW3417" s="842">
        <v>0</v>
      </c>
      <c r="AX3417" s="121">
        <v>0</v>
      </c>
      <c r="AY3417" s="111">
        <v>0</v>
      </c>
      <c r="AZ3417" s="111">
        <v>0</v>
      </c>
      <c r="BA3417" s="343">
        <v>0</v>
      </c>
      <c r="BB3417" s="324">
        <v>0</v>
      </c>
      <c r="BC3417" s="111">
        <v>0</v>
      </c>
      <c r="BD3417" s="111">
        <v>0</v>
      </c>
      <c r="BE3417" s="343">
        <v>0</v>
      </c>
      <c r="BG3417" s="826"/>
      <c r="BH3417" s="607"/>
    </row>
    <row r="3418" spans="1:60" ht="12.75" customHeight="1" x14ac:dyDescent="0.25">
      <c r="A3418" s="222"/>
      <c r="C3418" s="116"/>
      <c r="D3418" s="620"/>
      <c r="F3418" s="117"/>
      <c r="G3418" s="694"/>
      <c r="H3418" s="878"/>
      <c r="I3418" s="397"/>
      <c r="J3418" s="380"/>
      <c r="K3418" s="453" t="s">
        <v>96</v>
      </c>
      <c r="L3418" s="731">
        <f t="shared" ref="L3418:V3418" si="5174">L3374</f>
        <v>111635</v>
      </c>
      <c r="M3418" s="732">
        <f t="shared" si="5174"/>
        <v>71635</v>
      </c>
      <c r="N3418" s="929">
        <f t="shared" ref="N3418:P3418" si="5175">N3374</f>
        <v>0</v>
      </c>
      <c r="O3418" s="530">
        <f t="shared" si="5175"/>
        <v>-111635</v>
      </c>
      <c r="P3418" s="530" t="str">
        <f t="shared" si="5175"/>
        <v xml:space="preserve">0 </v>
      </c>
      <c r="Q3418" s="641">
        <f t="shared" si="5174"/>
        <v>0</v>
      </c>
      <c r="R3418" s="537">
        <f t="shared" si="5174"/>
        <v>0</v>
      </c>
      <c r="S3418" s="537">
        <f t="shared" si="5174"/>
        <v>0</v>
      </c>
      <c r="T3418" s="537">
        <f t="shared" si="5174"/>
        <v>0</v>
      </c>
      <c r="U3418" s="537">
        <f t="shared" si="5174"/>
        <v>0</v>
      </c>
      <c r="V3418" s="537">
        <f t="shared" si="5174"/>
        <v>0</v>
      </c>
      <c r="W3418" s="530"/>
      <c r="X3418" s="142">
        <f>X3374</f>
        <v>0</v>
      </c>
      <c r="Y3418" s="142">
        <f>Y3374</f>
        <v>0</v>
      </c>
      <c r="Z3418" s="537">
        <f>Z3374</f>
        <v>0</v>
      </c>
      <c r="AA3418" s="537">
        <f>AA3374</f>
        <v>0</v>
      </c>
      <c r="AB3418" s="530"/>
      <c r="AC3418" s="142">
        <f t="shared" ref="AC3418:AN3418" si="5176">AC3374</f>
        <v>0</v>
      </c>
      <c r="AD3418" s="530">
        <f>AD3374</f>
        <v>0</v>
      </c>
      <c r="AE3418" s="842">
        <f>AE3374</f>
        <v>0</v>
      </c>
      <c r="AF3418" s="929">
        <f t="shared" ref="AF3418:AH3418" si="5177">AF3374</f>
        <v>0</v>
      </c>
      <c r="AG3418" s="530">
        <f t="shared" si="5177"/>
        <v>-71635</v>
      </c>
      <c r="AH3418" s="530" t="str">
        <f t="shared" si="5177"/>
        <v xml:space="preserve">0 </v>
      </c>
      <c r="AI3418" s="641">
        <f t="shared" si="5176"/>
        <v>0</v>
      </c>
      <c r="AJ3418" s="537">
        <f t="shared" si="5176"/>
        <v>0</v>
      </c>
      <c r="AK3418" s="537">
        <f t="shared" si="5176"/>
        <v>0</v>
      </c>
      <c r="AL3418" s="537">
        <f t="shared" si="5176"/>
        <v>0</v>
      </c>
      <c r="AM3418" s="537">
        <f t="shared" si="5176"/>
        <v>0</v>
      </c>
      <c r="AN3418" s="537">
        <f t="shared" si="5176"/>
        <v>0</v>
      </c>
      <c r="AO3418" s="530"/>
      <c r="AP3418" s="142">
        <f>AP3374</f>
        <v>0</v>
      </c>
      <c r="AQ3418" s="142">
        <f>AQ3374</f>
        <v>0</v>
      </c>
      <c r="AR3418" s="537">
        <f>AR3374</f>
        <v>0</v>
      </c>
      <c r="AS3418" s="537">
        <f>AS3374</f>
        <v>0</v>
      </c>
      <c r="AT3418" s="530"/>
      <c r="AU3418" s="142">
        <f t="shared" ref="AU3418:BE3418" si="5178">AU3374</f>
        <v>0</v>
      </c>
      <c r="AV3418" s="530">
        <f t="shared" ref="AV3418" si="5179">AV3374</f>
        <v>0</v>
      </c>
      <c r="AW3418" s="842">
        <f t="shared" si="5178"/>
        <v>0</v>
      </c>
      <c r="AX3418" s="121">
        <f t="shared" si="5178"/>
        <v>111635</v>
      </c>
      <c r="AY3418" s="111">
        <f t="shared" si="5178"/>
        <v>0</v>
      </c>
      <c r="AZ3418" s="111">
        <f t="shared" si="5178"/>
        <v>-111635</v>
      </c>
      <c r="BA3418" s="343">
        <f t="shared" si="5178"/>
        <v>-1</v>
      </c>
      <c r="BB3418" s="324">
        <f t="shared" si="5178"/>
        <v>71635</v>
      </c>
      <c r="BC3418" s="111">
        <f t="shared" si="5178"/>
        <v>0</v>
      </c>
      <c r="BD3418" s="111">
        <f t="shared" si="5178"/>
        <v>-71635</v>
      </c>
      <c r="BE3418" s="343">
        <f t="shared" si="5178"/>
        <v>-1</v>
      </c>
      <c r="BF3418" s="819"/>
      <c r="BG3418" s="826"/>
      <c r="BH3418" s="607"/>
    </row>
    <row r="3419" spans="1:60" ht="12.75" customHeight="1" x14ac:dyDescent="0.25">
      <c r="A3419" s="222"/>
      <c r="C3419" s="116"/>
      <c r="D3419" s="620"/>
      <c r="F3419" s="117"/>
      <c r="G3419" s="694"/>
      <c r="H3419" s="878"/>
      <c r="I3419" s="397"/>
      <c r="J3419" s="380"/>
      <c r="K3419" s="453" t="s">
        <v>209</v>
      </c>
      <c r="L3419" s="731">
        <f t="shared" ref="L3419:V3420" si="5180">L3374</f>
        <v>111635</v>
      </c>
      <c r="M3419" s="732">
        <f t="shared" si="5180"/>
        <v>71635</v>
      </c>
      <c r="N3419" s="929">
        <f t="shared" ref="N3419:P3419" si="5181">N3374</f>
        <v>0</v>
      </c>
      <c r="O3419" s="530">
        <f t="shared" si="5181"/>
        <v>-111635</v>
      </c>
      <c r="P3419" s="530" t="str">
        <f t="shared" si="5181"/>
        <v xml:space="preserve">0 </v>
      </c>
      <c r="Q3419" s="641">
        <f t="shared" si="5180"/>
        <v>0</v>
      </c>
      <c r="R3419" s="537">
        <f t="shared" si="5180"/>
        <v>0</v>
      </c>
      <c r="S3419" s="537">
        <f t="shared" si="5180"/>
        <v>0</v>
      </c>
      <c r="T3419" s="537">
        <f t="shared" si="5180"/>
        <v>0</v>
      </c>
      <c r="U3419" s="537">
        <f t="shared" si="5180"/>
        <v>0</v>
      </c>
      <c r="V3419" s="537">
        <f t="shared" si="5180"/>
        <v>0</v>
      </c>
      <c r="W3419" s="530"/>
      <c r="X3419" s="142">
        <f t="shared" ref="X3419:AA3420" si="5182">X3374</f>
        <v>0</v>
      </c>
      <c r="Y3419" s="142">
        <f t="shared" si="5182"/>
        <v>0</v>
      </c>
      <c r="Z3419" s="537">
        <f t="shared" si="5182"/>
        <v>0</v>
      </c>
      <c r="AA3419" s="537">
        <f t="shared" si="5182"/>
        <v>0</v>
      </c>
      <c r="AB3419" s="530"/>
      <c r="AC3419" s="142">
        <f t="shared" ref="AC3419:AN3420" si="5183">AC3374</f>
        <v>0</v>
      </c>
      <c r="AD3419" s="530">
        <f>AD3374</f>
        <v>0</v>
      </c>
      <c r="AE3419" s="842">
        <f>AE3374</f>
        <v>0</v>
      </c>
      <c r="AF3419" s="929">
        <f t="shared" ref="AF3419:AH3419" si="5184">AF3374</f>
        <v>0</v>
      </c>
      <c r="AG3419" s="530">
        <f t="shared" si="5184"/>
        <v>-71635</v>
      </c>
      <c r="AH3419" s="530" t="str">
        <f t="shared" si="5184"/>
        <v xml:space="preserve">0 </v>
      </c>
      <c r="AI3419" s="641">
        <f t="shared" si="5183"/>
        <v>0</v>
      </c>
      <c r="AJ3419" s="537">
        <f t="shared" si="5183"/>
        <v>0</v>
      </c>
      <c r="AK3419" s="537">
        <f t="shared" si="5183"/>
        <v>0</v>
      </c>
      <c r="AL3419" s="537">
        <f t="shared" si="5183"/>
        <v>0</v>
      </c>
      <c r="AM3419" s="537">
        <f t="shared" si="5183"/>
        <v>0</v>
      </c>
      <c r="AN3419" s="537">
        <f t="shared" si="5183"/>
        <v>0</v>
      </c>
      <c r="AO3419" s="530"/>
      <c r="AP3419" s="142">
        <f t="shared" ref="AP3419:AS3420" si="5185">AP3374</f>
        <v>0</v>
      </c>
      <c r="AQ3419" s="142">
        <f t="shared" si="5185"/>
        <v>0</v>
      </c>
      <c r="AR3419" s="537">
        <f t="shared" si="5185"/>
        <v>0</v>
      </c>
      <c r="AS3419" s="537">
        <f t="shared" si="5185"/>
        <v>0</v>
      </c>
      <c r="AT3419" s="530"/>
      <c r="AU3419" s="142">
        <f t="shared" ref="AU3419:BE3419" si="5186">AU3374</f>
        <v>0</v>
      </c>
      <c r="AV3419" s="530">
        <f t="shared" ref="AV3419" si="5187">AV3374</f>
        <v>0</v>
      </c>
      <c r="AW3419" s="842">
        <f t="shared" si="5186"/>
        <v>0</v>
      </c>
      <c r="AX3419" s="121">
        <f t="shared" si="5186"/>
        <v>111635</v>
      </c>
      <c r="AY3419" s="111">
        <f t="shared" si="5186"/>
        <v>0</v>
      </c>
      <c r="AZ3419" s="111">
        <f t="shared" si="5186"/>
        <v>-111635</v>
      </c>
      <c r="BA3419" s="343">
        <f t="shared" si="5186"/>
        <v>-1</v>
      </c>
      <c r="BB3419" s="324">
        <f t="shared" si="5186"/>
        <v>71635</v>
      </c>
      <c r="BC3419" s="111">
        <f t="shared" si="5186"/>
        <v>0</v>
      </c>
      <c r="BD3419" s="111">
        <f t="shared" si="5186"/>
        <v>-71635</v>
      </c>
      <c r="BE3419" s="343">
        <f t="shared" si="5186"/>
        <v>-1</v>
      </c>
      <c r="BG3419" s="826"/>
      <c r="BH3419" s="607"/>
    </row>
    <row r="3420" spans="1:60" ht="12.75" customHeight="1" x14ac:dyDescent="0.25">
      <c r="A3420" s="222"/>
      <c r="C3420" s="116"/>
      <c r="D3420" s="620"/>
      <c r="F3420" s="117"/>
      <c r="G3420" s="694"/>
      <c r="H3420" s="878"/>
      <c r="I3420" s="397"/>
      <c r="J3420" s="380"/>
      <c r="K3420" s="453" t="s">
        <v>210</v>
      </c>
      <c r="L3420" s="731">
        <f t="shared" si="5180"/>
        <v>391698</v>
      </c>
      <c r="M3420" s="732">
        <f t="shared" si="5180"/>
        <v>494922</v>
      </c>
      <c r="N3420" s="929">
        <f t="shared" ref="N3420:P3420" si="5188">N3375</f>
        <v>0</v>
      </c>
      <c r="O3420" s="530">
        <f t="shared" si="5188"/>
        <v>-391698</v>
      </c>
      <c r="P3420" s="530" t="str">
        <f t="shared" si="5188"/>
        <v xml:space="preserve">0 </v>
      </c>
      <c r="Q3420" s="641">
        <f t="shared" si="5180"/>
        <v>0</v>
      </c>
      <c r="R3420" s="537">
        <f t="shared" si="5180"/>
        <v>0</v>
      </c>
      <c r="S3420" s="537">
        <f t="shared" si="5180"/>
        <v>0</v>
      </c>
      <c r="T3420" s="537">
        <f t="shared" si="5180"/>
        <v>0</v>
      </c>
      <c r="U3420" s="537">
        <f t="shared" si="5180"/>
        <v>0</v>
      </c>
      <c r="V3420" s="537">
        <f t="shared" si="5180"/>
        <v>0</v>
      </c>
      <c r="W3420" s="530"/>
      <c r="X3420" s="142">
        <f t="shared" si="5182"/>
        <v>0</v>
      </c>
      <c r="Y3420" s="142">
        <f t="shared" si="5182"/>
        <v>0</v>
      </c>
      <c r="Z3420" s="537">
        <f t="shared" si="5182"/>
        <v>0</v>
      </c>
      <c r="AA3420" s="537">
        <f t="shared" si="5182"/>
        <v>0</v>
      </c>
      <c r="AB3420" s="530"/>
      <c r="AC3420" s="142">
        <f t="shared" si="5183"/>
        <v>0</v>
      </c>
      <c r="AD3420" s="530">
        <f>AD3375</f>
        <v>0</v>
      </c>
      <c r="AE3420" s="842">
        <f>AE3375</f>
        <v>0</v>
      </c>
      <c r="AF3420" s="929">
        <f t="shared" ref="AF3420:AH3420" si="5189">AF3375</f>
        <v>0</v>
      </c>
      <c r="AG3420" s="530">
        <f t="shared" si="5189"/>
        <v>-494922</v>
      </c>
      <c r="AH3420" s="530" t="str">
        <f t="shared" si="5189"/>
        <v xml:space="preserve">0 </v>
      </c>
      <c r="AI3420" s="641">
        <f t="shared" si="5183"/>
        <v>0</v>
      </c>
      <c r="AJ3420" s="537">
        <f t="shared" si="5183"/>
        <v>0</v>
      </c>
      <c r="AK3420" s="537">
        <f t="shared" si="5183"/>
        <v>0</v>
      </c>
      <c r="AL3420" s="537">
        <f t="shared" si="5183"/>
        <v>0</v>
      </c>
      <c r="AM3420" s="537">
        <f t="shared" si="5183"/>
        <v>0</v>
      </c>
      <c r="AN3420" s="537">
        <f t="shared" si="5183"/>
        <v>0</v>
      </c>
      <c r="AO3420" s="530"/>
      <c r="AP3420" s="142">
        <f t="shared" si="5185"/>
        <v>0</v>
      </c>
      <c r="AQ3420" s="142">
        <f t="shared" si="5185"/>
        <v>0</v>
      </c>
      <c r="AR3420" s="537">
        <f t="shared" si="5185"/>
        <v>0</v>
      </c>
      <c r="AS3420" s="537">
        <f t="shared" si="5185"/>
        <v>0</v>
      </c>
      <c r="AT3420" s="530"/>
      <c r="AU3420" s="142">
        <f t="shared" ref="AU3420:BE3420" si="5190">AU3375</f>
        <v>0</v>
      </c>
      <c r="AV3420" s="530">
        <f t="shared" ref="AV3420" si="5191">AV3375</f>
        <v>0</v>
      </c>
      <c r="AW3420" s="842">
        <f t="shared" si="5190"/>
        <v>0</v>
      </c>
      <c r="AX3420" s="121">
        <f t="shared" si="5190"/>
        <v>391698</v>
      </c>
      <c r="AY3420" s="111">
        <f t="shared" si="5190"/>
        <v>0</v>
      </c>
      <c r="AZ3420" s="111">
        <f t="shared" si="5190"/>
        <v>-391698</v>
      </c>
      <c r="BA3420" s="343">
        <f t="shared" si="5190"/>
        <v>-1</v>
      </c>
      <c r="BB3420" s="324">
        <f t="shared" si="5190"/>
        <v>494922</v>
      </c>
      <c r="BC3420" s="111">
        <f t="shared" si="5190"/>
        <v>0</v>
      </c>
      <c r="BD3420" s="111">
        <f t="shared" si="5190"/>
        <v>-494922</v>
      </c>
      <c r="BE3420" s="343">
        <f t="shared" si="5190"/>
        <v>-1</v>
      </c>
      <c r="BG3420" s="826"/>
      <c r="BH3420" s="607"/>
    </row>
    <row r="3421" spans="1:60" ht="12.75" customHeight="1" x14ac:dyDescent="0.25">
      <c r="A3421" s="222"/>
      <c r="C3421" s="116"/>
      <c r="D3421" s="620"/>
      <c r="F3421" s="117"/>
      <c r="G3421" s="694"/>
      <c r="H3421" s="878"/>
      <c r="I3421" s="397"/>
      <c r="J3421" s="380"/>
      <c r="K3421" s="454" t="s">
        <v>53</v>
      </c>
      <c r="L3421" s="731">
        <v>0</v>
      </c>
      <c r="M3421" s="732">
        <v>0</v>
      </c>
      <c r="N3421" s="929">
        <v>0</v>
      </c>
      <c r="O3421" s="530">
        <v>0</v>
      </c>
      <c r="P3421" s="530">
        <v>0</v>
      </c>
      <c r="Q3421" s="641">
        <v>0</v>
      </c>
      <c r="R3421" s="537">
        <v>0</v>
      </c>
      <c r="S3421" s="537">
        <v>0</v>
      </c>
      <c r="T3421" s="537">
        <v>0</v>
      </c>
      <c r="U3421" s="537">
        <v>0</v>
      </c>
      <c r="V3421" s="537">
        <v>0</v>
      </c>
      <c r="W3421" s="530"/>
      <c r="X3421" s="142">
        <v>0</v>
      </c>
      <c r="Y3421" s="142">
        <v>0</v>
      </c>
      <c r="Z3421" s="537">
        <v>0</v>
      </c>
      <c r="AA3421" s="537">
        <v>0</v>
      </c>
      <c r="AB3421" s="530"/>
      <c r="AC3421" s="142">
        <v>0</v>
      </c>
      <c r="AD3421" s="530">
        <v>0</v>
      </c>
      <c r="AE3421" s="842">
        <v>0</v>
      </c>
      <c r="AF3421" s="929">
        <v>0</v>
      </c>
      <c r="AG3421" s="530">
        <v>0</v>
      </c>
      <c r="AH3421" s="530">
        <v>0</v>
      </c>
      <c r="AI3421" s="641">
        <v>0</v>
      </c>
      <c r="AJ3421" s="537">
        <v>0</v>
      </c>
      <c r="AK3421" s="537">
        <v>0</v>
      </c>
      <c r="AL3421" s="537">
        <v>0</v>
      </c>
      <c r="AM3421" s="537">
        <v>0</v>
      </c>
      <c r="AN3421" s="537">
        <v>0</v>
      </c>
      <c r="AO3421" s="530"/>
      <c r="AP3421" s="142">
        <v>0</v>
      </c>
      <c r="AQ3421" s="142">
        <v>0</v>
      </c>
      <c r="AR3421" s="537">
        <v>0</v>
      </c>
      <c r="AS3421" s="537">
        <v>0</v>
      </c>
      <c r="AT3421" s="530"/>
      <c r="AU3421" s="142">
        <v>0</v>
      </c>
      <c r="AV3421" s="530">
        <v>0</v>
      </c>
      <c r="AW3421" s="842">
        <v>0</v>
      </c>
      <c r="AX3421" s="121">
        <v>0</v>
      </c>
      <c r="AY3421" s="111">
        <v>0</v>
      </c>
      <c r="AZ3421" s="111">
        <v>0</v>
      </c>
      <c r="BA3421" s="343">
        <v>0</v>
      </c>
      <c r="BB3421" s="324">
        <v>0</v>
      </c>
      <c r="BC3421" s="111">
        <v>0</v>
      </c>
      <c r="BD3421" s="111">
        <v>0</v>
      </c>
      <c r="BE3421" s="343">
        <v>0</v>
      </c>
      <c r="BG3421" s="826"/>
      <c r="BH3421" s="607"/>
    </row>
    <row r="3422" spans="1:60" ht="12.75" customHeight="1" x14ac:dyDescent="0.25">
      <c r="A3422" s="222"/>
      <c r="C3422" s="116"/>
      <c r="D3422" s="620"/>
      <c r="F3422" s="117"/>
      <c r="G3422" s="694"/>
      <c r="H3422" s="878"/>
      <c r="I3422" s="397"/>
      <c r="J3422" s="380"/>
      <c r="K3422" s="453"/>
      <c r="L3422" s="731"/>
      <c r="M3422" s="732"/>
      <c r="N3422" s="931"/>
      <c r="O3422" s="923"/>
      <c r="P3422" s="923"/>
      <c r="Q3422" s="641"/>
      <c r="R3422" s="537"/>
      <c r="S3422" s="537"/>
      <c r="T3422" s="537"/>
      <c r="U3422" s="537"/>
      <c r="V3422" s="537"/>
      <c r="W3422" s="531"/>
      <c r="X3422" s="141"/>
      <c r="Y3422" s="141"/>
      <c r="Z3422" s="552"/>
      <c r="AA3422" s="552"/>
      <c r="AB3422" s="531"/>
      <c r="AC3422" s="593"/>
      <c r="AD3422" s="923"/>
      <c r="AE3422" s="846"/>
      <c r="AF3422" s="931"/>
      <c r="AG3422" s="923"/>
      <c r="AH3422" s="923"/>
      <c r="AI3422" s="641"/>
      <c r="AJ3422" s="537"/>
      <c r="AK3422" s="537"/>
      <c r="AL3422" s="537"/>
      <c r="AM3422" s="537"/>
      <c r="AN3422" s="537"/>
      <c r="AO3422" s="531"/>
      <c r="AP3422" s="141"/>
      <c r="AQ3422" s="141"/>
      <c r="AR3422" s="552"/>
      <c r="AS3422" s="552"/>
      <c r="AT3422" s="531"/>
      <c r="AU3422" s="593"/>
      <c r="AV3422" s="923"/>
      <c r="AW3422" s="846"/>
      <c r="AX3422" s="121"/>
      <c r="AY3422" s="111"/>
      <c r="AZ3422" s="111"/>
      <c r="BA3422" s="343"/>
      <c r="BB3422" s="324"/>
      <c r="BC3422" s="111"/>
      <c r="BD3422" s="111"/>
      <c r="BE3422" s="343"/>
      <c r="BG3422" s="826"/>
      <c r="BH3422" s="607"/>
    </row>
    <row r="3423" spans="1:60" ht="12.75" customHeight="1" x14ac:dyDescent="0.25">
      <c r="A3423" s="222"/>
      <c r="C3423" s="116"/>
      <c r="D3423" s="620"/>
      <c r="F3423" s="117"/>
      <c r="G3423" s="694"/>
      <c r="H3423" s="878"/>
      <c r="I3423" s="397"/>
      <c r="J3423" s="380"/>
      <c r="K3423" s="453"/>
      <c r="L3423" s="731"/>
      <c r="M3423" s="732"/>
      <c r="N3423" s="931"/>
      <c r="O3423" s="923"/>
      <c r="P3423" s="923"/>
      <c r="Q3423" s="641"/>
      <c r="R3423" s="537"/>
      <c r="S3423" s="537"/>
      <c r="T3423" s="537"/>
      <c r="U3423" s="537"/>
      <c r="V3423" s="537"/>
      <c r="W3423" s="531"/>
      <c r="X3423" s="141"/>
      <c r="Y3423" s="141"/>
      <c r="Z3423" s="552"/>
      <c r="AA3423" s="552"/>
      <c r="AB3423" s="531"/>
      <c r="AC3423" s="593"/>
      <c r="AD3423" s="923"/>
      <c r="AE3423" s="846"/>
      <c r="AF3423" s="931"/>
      <c r="AG3423" s="923"/>
      <c r="AH3423" s="923"/>
      <c r="AI3423" s="641"/>
      <c r="AJ3423" s="537"/>
      <c r="AK3423" s="537"/>
      <c r="AL3423" s="537"/>
      <c r="AM3423" s="537"/>
      <c r="AN3423" s="537"/>
      <c r="AO3423" s="531"/>
      <c r="AP3423" s="141"/>
      <c r="AQ3423" s="141"/>
      <c r="AR3423" s="552"/>
      <c r="AS3423" s="552"/>
      <c r="AT3423" s="531"/>
      <c r="AU3423" s="593"/>
      <c r="AV3423" s="923"/>
      <c r="AW3423" s="846"/>
      <c r="AX3423" s="121"/>
      <c r="AY3423" s="111"/>
      <c r="AZ3423" s="111"/>
      <c r="BA3423" s="343"/>
      <c r="BB3423" s="324"/>
      <c r="BC3423" s="111"/>
      <c r="BD3423" s="111"/>
      <c r="BE3423" s="343"/>
      <c r="BG3423" s="826"/>
      <c r="BH3423" s="607"/>
    </row>
    <row r="3424" spans="1:60" ht="12.75" customHeight="1" x14ac:dyDescent="0.25">
      <c r="A3424" s="222"/>
      <c r="C3424" s="116"/>
      <c r="D3424" s="620"/>
      <c r="F3424" s="117"/>
      <c r="G3424" s="694"/>
      <c r="H3424" s="878"/>
      <c r="I3424" s="397"/>
      <c r="J3424" s="380"/>
      <c r="K3424" s="450" t="s">
        <v>6629</v>
      </c>
      <c r="L3424" s="731"/>
      <c r="M3424" s="732"/>
      <c r="N3424" s="931"/>
      <c r="O3424" s="923"/>
      <c r="P3424" s="923"/>
      <c r="Q3424" s="641"/>
      <c r="R3424" s="537"/>
      <c r="S3424" s="537"/>
      <c r="T3424" s="537"/>
      <c r="U3424" s="537"/>
      <c r="V3424" s="537"/>
      <c r="W3424" s="531"/>
      <c r="X3424" s="141"/>
      <c r="Y3424" s="141"/>
      <c r="Z3424" s="552"/>
      <c r="AA3424" s="552"/>
      <c r="AB3424" s="531"/>
      <c r="AC3424" s="593"/>
      <c r="AD3424" s="923"/>
      <c r="AE3424" s="846"/>
      <c r="AF3424" s="931"/>
      <c r="AG3424" s="923"/>
      <c r="AH3424" s="923"/>
      <c r="AI3424" s="641"/>
      <c r="AJ3424" s="537"/>
      <c r="AK3424" s="537"/>
      <c r="AL3424" s="537"/>
      <c r="AM3424" s="537"/>
      <c r="AN3424" s="537"/>
      <c r="AO3424" s="531"/>
      <c r="AP3424" s="141"/>
      <c r="AQ3424" s="141"/>
      <c r="AR3424" s="552"/>
      <c r="AS3424" s="552"/>
      <c r="AT3424" s="531"/>
      <c r="AU3424" s="593"/>
      <c r="AV3424" s="923"/>
      <c r="AW3424" s="846"/>
      <c r="AX3424" s="121"/>
      <c r="AY3424" s="111"/>
      <c r="AZ3424" s="111"/>
      <c r="BA3424" s="343"/>
      <c r="BB3424" s="324"/>
      <c r="BC3424" s="111"/>
      <c r="BD3424" s="111"/>
      <c r="BE3424" s="343"/>
      <c r="BG3424" s="826"/>
      <c r="BH3424" s="607"/>
    </row>
    <row r="3425" spans="1:66" x14ac:dyDescent="0.25">
      <c r="A3425" s="222"/>
      <c r="C3425" s="116"/>
      <c r="D3425" s="620"/>
      <c r="F3425" s="117"/>
      <c r="G3425" s="694"/>
      <c r="H3425" s="878"/>
      <c r="I3425" s="397"/>
      <c r="J3425" s="380"/>
      <c r="K3425" s="451" t="s">
        <v>762</v>
      </c>
      <c r="L3425" s="731"/>
      <c r="M3425" s="732"/>
      <c r="N3425" s="931"/>
      <c r="O3425" s="923"/>
      <c r="P3425" s="923"/>
      <c r="Q3425" s="641"/>
      <c r="R3425" s="537"/>
      <c r="S3425" s="537"/>
      <c r="T3425" s="537"/>
      <c r="U3425" s="537"/>
      <c r="V3425" s="537"/>
      <c r="W3425" s="531"/>
      <c r="X3425" s="141"/>
      <c r="Y3425" s="141"/>
      <c r="Z3425" s="552"/>
      <c r="AA3425" s="552"/>
      <c r="AB3425" s="531"/>
      <c r="AC3425" s="593"/>
      <c r="AD3425" s="923"/>
      <c r="AE3425" s="846"/>
      <c r="AF3425" s="931"/>
      <c r="AG3425" s="923"/>
      <c r="AH3425" s="923"/>
      <c r="AI3425" s="641"/>
      <c r="AJ3425" s="537"/>
      <c r="AK3425" s="537"/>
      <c r="AL3425" s="537"/>
      <c r="AM3425" s="537"/>
      <c r="AN3425" s="537"/>
      <c r="AO3425" s="531"/>
      <c r="AP3425" s="141"/>
      <c r="AQ3425" s="141"/>
      <c r="AR3425" s="552"/>
      <c r="AS3425" s="552"/>
      <c r="AT3425" s="531"/>
      <c r="AU3425" s="593"/>
      <c r="AV3425" s="923"/>
      <c r="AW3425" s="846"/>
      <c r="AX3425" s="121"/>
      <c r="AY3425" s="111"/>
      <c r="AZ3425" s="111"/>
      <c r="BA3425" s="343"/>
      <c r="BB3425" s="324"/>
      <c r="BC3425" s="111"/>
      <c r="BD3425" s="111"/>
      <c r="BE3425" s="343"/>
      <c r="BG3425" s="826"/>
      <c r="BH3425" s="607"/>
    </row>
    <row r="3426" spans="1:66" ht="12.75" customHeight="1" x14ac:dyDescent="0.25">
      <c r="A3426" s="222"/>
      <c r="C3426" s="116"/>
      <c r="D3426" s="620"/>
      <c r="F3426" s="117"/>
      <c r="G3426" s="694"/>
      <c r="H3426" s="878"/>
      <c r="I3426" s="397"/>
      <c r="J3426" s="380"/>
      <c r="K3426" s="408"/>
      <c r="L3426" s="731"/>
      <c r="M3426" s="732"/>
      <c r="N3426" s="931"/>
      <c r="O3426" s="923"/>
      <c r="P3426" s="923"/>
      <c r="Q3426" s="641"/>
      <c r="R3426" s="537"/>
      <c r="S3426" s="537"/>
      <c r="T3426" s="537"/>
      <c r="U3426" s="537"/>
      <c r="V3426" s="537"/>
      <c r="W3426" s="531"/>
      <c r="X3426" s="141"/>
      <c r="Y3426" s="141"/>
      <c r="Z3426" s="552"/>
      <c r="AA3426" s="552"/>
      <c r="AB3426" s="531"/>
      <c r="AC3426" s="593"/>
      <c r="AD3426" s="923"/>
      <c r="AE3426" s="846"/>
      <c r="AF3426" s="931"/>
      <c r="AG3426" s="923"/>
      <c r="AH3426" s="923"/>
      <c r="AI3426" s="641"/>
      <c r="AJ3426" s="537"/>
      <c r="AK3426" s="537"/>
      <c r="AL3426" s="537"/>
      <c r="AM3426" s="537"/>
      <c r="AN3426" s="537"/>
      <c r="AO3426" s="531"/>
      <c r="AP3426" s="141"/>
      <c r="AQ3426" s="141"/>
      <c r="AR3426" s="552"/>
      <c r="AS3426" s="552"/>
      <c r="AT3426" s="531"/>
      <c r="AU3426" s="593"/>
      <c r="AV3426" s="923"/>
      <c r="AW3426" s="846"/>
      <c r="AX3426" s="121"/>
      <c r="AY3426" s="111"/>
      <c r="AZ3426" s="111"/>
      <c r="BA3426" s="343"/>
      <c r="BB3426" s="324"/>
      <c r="BC3426" s="111"/>
      <c r="BD3426" s="111"/>
      <c r="BE3426" s="343"/>
      <c r="BG3426" s="826"/>
      <c r="BH3426" s="607"/>
    </row>
    <row r="3427" spans="1:66" ht="35.1" customHeight="1" x14ac:dyDescent="0.25">
      <c r="A3427" s="222" t="s">
        <v>6114</v>
      </c>
      <c r="B3427" s="112">
        <v>15</v>
      </c>
      <c r="C3427" s="116" t="s">
        <v>71</v>
      </c>
      <c r="D3427" s="623">
        <v>2021</v>
      </c>
      <c r="E3427" s="278"/>
      <c r="F3427" s="116"/>
      <c r="G3427" s="700">
        <v>3</v>
      </c>
      <c r="H3427" s="888" t="str">
        <f t="shared" si="5165"/>
        <v>077</v>
      </c>
      <c r="I3427" s="580" t="s">
        <v>3266</v>
      </c>
      <c r="J3427" s="573" t="s">
        <v>2502</v>
      </c>
      <c r="K3427" s="448" t="s">
        <v>614</v>
      </c>
      <c r="L3427" s="738"/>
      <c r="M3427" s="739"/>
      <c r="N3427" s="931"/>
      <c r="O3427" s="923"/>
      <c r="P3427" s="923"/>
      <c r="Q3427" s="657"/>
      <c r="R3427" s="543"/>
      <c r="S3427" s="543"/>
      <c r="T3427" s="543"/>
      <c r="U3427" s="543"/>
      <c r="V3427" s="543"/>
      <c r="W3427" s="686"/>
      <c r="X3427" s="141"/>
      <c r="Y3427" s="141"/>
      <c r="Z3427" s="552"/>
      <c r="AA3427" s="552"/>
      <c r="AB3427" s="686"/>
      <c r="AC3427" s="593"/>
      <c r="AD3427" s="923"/>
      <c r="AE3427" s="846"/>
      <c r="AF3427" s="931"/>
      <c r="AG3427" s="923"/>
      <c r="AH3427" s="923"/>
      <c r="AI3427" s="641"/>
      <c r="AJ3427" s="537"/>
      <c r="AK3427" s="537"/>
      <c r="AL3427" s="537"/>
      <c r="AM3427" s="537"/>
      <c r="AN3427" s="537"/>
      <c r="AO3427" s="686"/>
      <c r="AP3427" s="141"/>
      <c r="AQ3427" s="141"/>
      <c r="AR3427" s="552"/>
      <c r="AS3427" s="552"/>
      <c r="AT3427" s="686"/>
      <c r="AU3427" s="593"/>
      <c r="AV3427" s="923"/>
      <c r="AW3427" s="846"/>
      <c r="AX3427" s="115"/>
      <c r="AY3427" s="5"/>
      <c r="AZ3427" s="5"/>
      <c r="BA3427" s="335"/>
      <c r="BC3427" s="5"/>
      <c r="BD3427" s="5"/>
      <c r="BE3427" s="335"/>
      <c r="BG3427" s="826" t="str">
        <f>RIGHT(LEFT(I3427,3),2)&amp;"."&amp;RIGHT(LEFT(I3427,5),2)</f>
        <v>01.00</v>
      </c>
      <c r="BH3427" s="607" t="b">
        <f>COUNTIF('Codes SEC'!$B$2:$B$250,Ministres!BG3427)&gt;0</f>
        <v>1</v>
      </c>
    </row>
    <row r="3428" spans="1:66" s="4" customFormat="1" x14ac:dyDescent="0.25">
      <c r="A3428" s="21"/>
      <c r="B3428" s="112"/>
      <c r="C3428" s="116"/>
      <c r="D3428" s="623"/>
      <c r="E3428" s="278"/>
      <c r="F3428" s="116"/>
      <c r="G3428" s="700"/>
      <c r="H3428" s="888"/>
      <c r="I3428" s="580"/>
      <c r="J3428" s="380"/>
      <c r="K3428" s="429" t="s">
        <v>84</v>
      </c>
      <c r="L3428" s="738">
        <v>187842</v>
      </c>
      <c r="M3428" s="752">
        <v>202411</v>
      </c>
      <c r="N3428" s="931"/>
      <c r="O3428" s="530">
        <f t="shared" ref="O3428:O3432" si="5192">IF(N3428&gt;L3428,"0 ",N3428-L3428)</f>
        <v>-187842</v>
      </c>
      <c r="P3428" s="530" t="str">
        <f t="shared" ref="P3428:P3432" si="5193">IF(N3428&lt;L3428,"0 ",N3428-L3428)</f>
        <v xml:space="preserve">0 </v>
      </c>
      <c r="Q3428" s="658"/>
      <c r="R3428" s="544"/>
      <c r="S3428" s="544"/>
      <c r="T3428" s="544"/>
      <c r="U3428" s="544"/>
      <c r="V3428" s="544"/>
      <c r="W3428" s="687"/>
      <c r="X3428" s="141"/>
      <c r="Y3428" s="141"/>
      <c r="Z3428" s="552"/>
      <c r="AA3428" s="552"/>
      <c r="AB3428" s="687"/>
      <c r="AC3428" s="593"/>
      <c r="AD3428" s="530">
        <f t="shared" ref="AD3428:AD3432" si="5194">X3428+Y3428+AC3428</f>
        <v>0</v>
      </c>
      <c r="AE3428" s="842">
        <f t="shared" ref="AE3428:AE3432" si="5195">N3428+AD3428</f>
        <v>0</v>
      </c>
      <c r="AF3428" s="931"/>
      <c r="AG3428" s="530">
        <f t="shared" ref="AG3428:AG3432" si="5196">IF(AF3428&gt;M3428,"0 ",AF3428-M3428)</f>
        <v>-202411</v>
      </c>
      <c r="AH3428" s="530" t="str">
        <f t="shared" ref="AH3428:AH3432" si="5197">IF(AF3428&lt;M3428,"0 ",AF3428-M3428)</f>
        <v xml:space="preserve">0 </v>
      </c>
      <c r="AI3428" s="641"/>
      <c r="AJ3428" s="537"/>
      <c r="AK3428" s="537"/>
      <c r="AL3428" s="537"/>
      <c r="AM3428" s="537"/>
      <c r="AN3428" s="537"/>
      <c r="AO3428" s="687"/>
      <c r="AP3428" s="141"/>
      <c r="AQ3428" s="141"/>
      <c r="AR3428" s="552"/>
      <c r="AS3428" s="552"/>
      <c r="AT3428" s="687"/>
      <c r="AU3428" s="593"/>
      <c r="AV3428" s="530">
        <f t="shared" ref="AV3428:AV3432" si="5198">AP3428+AQ3428+AU3428</f>
        <v>0</v>
      </c>
      <c r="AW3428" s="842">
        <f t="shared" ref="AW3428:AW3432" si="5199">AF3428+AV3428</f>
        <v>0</v>
      </c>
      <c r="AX3428" s="115">
        <f>L3428</f>
        <v>187842</v>
      </c>
      <c r="AY3428" s="5">
        <f>AE3428</f>
        <v>0</v>
      </c>
      <c r="AZ3428" s="7">
        <f>AY3428-AX3428</f>
        <v>-187842</v>
      </c>
      <c r="BA3428" s="335">
        <f>AZ3428/AX3428</f>
        <v>-1</v>
      </c>
      <c r="BB3428" s="23">
        <f>M3428</f>
        <v>202411</v>
      </c>
      <c r="BC3428" s="5">
        <f>AW3428</f>
        <v>0</v>
      </c>
      <c r="BD3428" s="7">
        <f>BC3428-BB3428</f>
        <v>-202411</v>
      </c>
      <c r="BE3428" s="335">
        <f>BD3428/BB3428</f>
        <v>-1</v>
      </c>
      <c r="BF3428" s="41"/>
      <c r="BG3428" s="826"/>
      <c r="BH3428" s="607"/>
      <c r="BI3428" s="41"/>
      <c r="BJ3428" s="41"/>
      <c r="BK3428" s="41"/>
      <c r="BL3428" s="41"/>
      <c r="BM3428" s="41"/>
      <c r="BN3428" s="41"/>
    </row>
    <row r="3429" spans="1:66" s="27" customFormat="1" x14ac:dyDescent="0.25">
      <c r="A3429" s="21"/>
      <c r="B3429" s="112"/>
      <c r="C3429" s="116"/>
      <c r="D3429" s="623"/>
      <c r="E3429" s="278"/>
      <c r="F3429" s="116"/>
      <c r="G3429" s="700"/>
      <c r="H3429" s="888"/>
      <c r="I3429" s="580"/>
      <c r="J3429" s="380"/>
      <c r="K3429" s="429" t="s">
        <v>85</v>
      </c>
      <c r="L3429" s="738">
        <v>38907</v>
      </c>
      <c r="M3429" s="752">
        <v>38907</v>
      </c>
      <c r="N3429" s="931"/>
      <c r="O3429" s="530">
        <f t="shared" si="5192"/>
        <v>-38907</v>
      </c>
      <c r="P3429" s="530" t="str">
        <f t="shared" si="5193"/>
        <v xml:space="preserve">0 </v>
      </c>
      <c r="Q3429" s="658"/>
      <c r="R3429" s="544"/>
      <c r="S3429" s="544"/>
      <c r="T3429" s="544"/>
      <c r="U3429" s="544"/>
      <c r="V3429" s="544"/>
      <c r="W3429" s="687"/>
      <c r="X3429" s="141"/>
      <c r="Y3429" s="141"/>
      <c r="Z3429" s="552"/>
      <c r="AA3429" s="552"/>
      <c r="AB3429" s="687"/>
      <c r="AC3429" s="593"/>
      <c r="AD3429" s="530">
        <f t="shared" si="5194"/>
        <v>0</v>
      </c>
      <c r="AE3429" s="842">
        <f t="shared" si="5195"/>
        <v>0</v>
      </c>
      <c r="AF3429" s="931"/>
      <c r="AG3429" s="530">
        <f t="shared" si="5196"/>
        <v>-38907</v>
      </c>
      <c r="AH3429" s="530" t="str">
        <f t="shared" si="5197"/>
        <v xml:space="preserve">0 </v>
      </c>
      <c r="AI3429" s="641"/>
      <c r="AJ3429" s="537"/>
      <c r="AK3429" s="537"/>
      <c r="AL3429" s="537"/>
      <c r="AM3429" s="537"/>
      <c r="AN3429" s="537"/>
      <c r="AO3429" s="687"/>
      <c r="AP3429" s="141"/>
      <c r="AQ3429" s="141"/>
      <c r="AR3429" s="552"/>
      <c r="AS3429" s="552"/>
      <c r="AT3429" s="687"/>
      <c r="AU3429" s="593"/>
      <c r="AV3429" s="530">
        <f t="shared" si="5198"/>
        <v>0</v>
      </c>
      <c r="AW3429" s="842">
        <f t="shared" si="5199"/>
        <v>0</v>
      </c>
      <c r="AX3429" s="115">
        <f>L3429</f>
        <v>38907</v>
      </c>
      <c r="AY3429" s="5">
        <f>AE3429</f>
        <v>0</v>
      </c>
      <c r="AZ3429" s="7">
        <f>AY3429-AX3429</f>
        <v>-38907</v>
      </c>
      <c r="BA3429" s="335">
        <f>AZ3429/AX3429</f>
        <v>-1</v>
      </c>
      <c r="BB3429" s="23">
        <f>M3429</f>
        <v>38907</v>
      </c>
      <c r="BC3429" s="5">
        <f>AW3429</f>
        <v>0</v>
      </c>
      <c r="BD3429" s="7">
        <f>BC3429-BB3429</f>
        <v>-38907</v>
      </c>
      <c r="BE3429" s="335">
        <f>BD3429/BB3429</f>
        <v>-1</v>
      </c>
      <c r="BF3429" s="41"/>
      <c r="BG3429" s="826"/>
      <c r="BH3429" s="607"/>
      <c r="BI3429" s="40"/>
      <c r="BJ3429" s="40"/>
      <c r="BK3429" s="40"/>
      <c r="BL3429" s="40"/>
      <c r="BM3429" s="40"/>
      <c r="BN3429" s="40"/>
    </row>
    <row r="3430" spans="1:66" x14ac:dyDescent="0.25">
      <c r="A3430" s="21"/>
      <c r="B3430" s="112"/>
      <c r="C3430" s="116"/>
      <c r="D3430" s="623"/>
      <c r="E3430" s="278"/>
      <c r="F3430" s="116"/>
      <c r="G3430" s="700"/>
      <c r="H3430" s="888"/>
      <c r="I3430" s="580"/>
      <c r="J3430" s="380"/>
      <c r="K3430" s="429" t="s">
        <v>86</v>
      </c>
      <c r="L3430" s="731">
        <v>226749</v>
      </c>
      <c r="M3430" s="732">
        <v>241318</v>
      </c>
      <c r="N3430" s="931"/>
      <c r="O3430" s="530">
        <f t="shared" si="5192"/>
        <v>-226749</v>
      </c>
      <c r="P3430" s="530" t="str">
        <f t="shared" si="5193"/>
        <v xml:space="preserve">0 </v>
      </c>
      <c r="Q3430" s="658"/>
      <c r="R3430" s="544"/>
      <c r="S3430" s="544"/>
      <c r="T3430" s="544"/>
      <c r="U3430" s="544"/>
      <c r="V3430" s="544"/>
      <c r="W3430" s="687"/>
      <c r="X3430" s="141">
        <f t="shared" ref="X3430:AC3430" si="5200">X3428+X3429</f>
        <v>0</v>
      </c>
      <c r="Y3430" s="141">
        <f t="shared" si="5200"/>
        <v>0</v>
      </c>
      <c r="Z3430" s="552"/>
      <c r="AA3430" s="552"/>
      <c r="AB3430" s="687"/>
      <c r="AC3430" s="593">
        <f t="shared" si="5200"/>
        <v>0</v>
      </c>
      <c r="AD3430" s="530">
        <f t="shared" si="5194"/>
        <v>0</v>
      </c>
      <c r="AE3430" s="842">
        <f t="shared" si="5195"/>
        <v>0</v>
      </c>
      <c r="AF3430" s="931"/>
      <c r="AG3430" s="530">
        <f t="shared" si="5196"/>
        <v>-241318</v>
      </c>
      <c r="AH3430" s="530" t="str">
        <f t="shared" si="5197"/>
        <v xml:space="preserve">0 </v>
      </c>
      <c r="AI3430" s="641"/>
      <c r="AJ3430" s="537"/>
      <c r="AK3430" s="537"/>
      <c r="AL3430" s="537"/>
      <c r="AM3430" s="537"/>
      <c r="AN3430" s="537"/>
      <c r="AO3430" s="687"/>
      <c r="AP3430" s="141">
        <f t="shared" ref="AP3430:AU3430" si="5201">AP3428+AP3429</f>
        <v>0</v>
      </c>
      <c r="AQ3430" s="141">
        <f t="shared" si="5201"/>
        <v>0</v>
      </c>
      <c r="AR3430" s="552"/>
      <c r="AS3430" s="552"/>
      <c r="AT3430" s="687"/>
      <c r="AU3430" s="593">
        <f t="shared" si="5201"/>
        <v>0</v>
      </c>
      <c r="AV3430" s="530">
        <f t="shared" si="5198"/>
        <v>0</v>
      </c>
      <c r="AW3430" s="842">
        <f t="shared" si="5199"/>
        <v>0</v>
      </c>
      <c r="AX3430" s="115">
        <f>AX3428+AX3429</f>
        <v>226749</v>
      </c>
      <c r="AY3430" s="5">
        <f>AY3428+AY3429</f>
        <v>0</v>
      </c>
      <c r="AZ3430" s="7">
        <f>AZ3428+AZ3429</f>
        <v>-226749</v>
      </c>
      <c r="BA3430" s="335">
        <f>AZ3430/AX3430</f>
        <v>-1</v>
      </c>
      <c r="BB3430" s="23">
        <f>BB3428+BB3429</f>
        <v>241318</v>
      </c>
      <c r="BC3430" s="5">
        <f>BC3428+BC3429</f>
        <v>0</v>
      </c>
      <c r="BD3430" s="7">
        <f>BD3428+BD3429</f>
        <v>-241318</v>
      </c>
      <c r="BE3430" s="335">
        <f>BD3430/BB3430</f>
        <v>-1</v>
      </c>
      <c r="BG3430" s="826"/>
      <c r="BH3430" s="607"/>
    </row>
    <row r="3431" spans="1:66" x14ac:dyDescent="0.25">
      <c r="A3431" s="21"/>
      <c r="B3431" s="112"/>
      <c r="C3431" s="116"/>
      <c r="D3431" s="623"/>
      <c r="E3431" s="278"/>
      <c r="F3431" s="116">
        <v>13</v>
      </c>
      <c r="G3431" s="700"/>
      <c r="H3431" s="888"/>
      <c r="I3431" s="580"/>
      <c r="J3431" s="380"/>
      <c r="K3431" s="430" t="s">
        <v>87</v>
      </c>
      <c r="L3431" s="733">
        <v>20483</v>
      </c>
      <c r="M3431" s="753">
        <v>20483</v>
      </c>
      <c r="N3431" s="931"/>
      <c r="O3431" s="530">
        <f t="shared" si="5192"/>
        <v>-20483</v>
      </c>
      <c r="P3431" s="530" t="str">
        <f t="shared" si="5193"/>
        <v xml:space="preserve">0 </v>
      </c>
      <c r="Q3431" s="658"/>
      <c r="R3431" s="544"/>
      <c r="S3431" s="544"/>
      <c r="T3431" s="544"/>
      <c r="U3431" s="544"/>
      <c r="V3431" s="544"/>
      <c r="W3431" s="687" t="str">
        <f>IF(SUM(Q3431:V3431)=X3431,"OK",SUM(Q3431:V3431)-X3431)</f>
        <v>OK</v>
      </c>
      <c r="X3431" s="141"/>
      <c r="Y3431" s="141"/>
      <c r="Z3431" s="552"/>
      <c r="AA3431" s="552"/>
      <c r="AB3431" s="687" t="str">
        <f>IF(SUM(Z3431:AA3431)=AC3431,"OK",SUM(Z3431:AA3431)-AC3431)</f>
        <v>OK</v>
      </c>
      <c r="AC3431" s="593"/>
      <c r="AD3431" s="530">
        <f t="shared" si="5194"/>
        <v>0</v>
      </c>
      <c r="AE3431" s="842">
        <f t="shared" si="5195"/>
        <v>0</v>
      </c>
      <c r="AF3431" s="931"/>
      <c r="AG3431" s="530">
        <f t="shared" si="5196"/>
        <v>-20483</v>
      </c>
      <c r="AH3431" s="530" t="str">
        <f t="shared" si="5197"/>
        <v xml:space="preserve">0 </v>
      </c>
      <c r="AI3431" s="641"/>
      <c r="AJ3431" s="537"/>
      <c r="AK3431" s="537"/>
      <c r="AL3431" s="537"/>
      <c r="AM3431" s="537"/>
      <c r="AN3431" s="537"/>
      <c r="AO3431" s="687" t="str">
        <f>IF(SUM(AI3431:AN3431)=AP3431,"OK",SUM(AI3431:AN3431)-AP3431)</f>
        <v>OK</v>
      </c>
      <c r="AP3431" s="141"/>
      <c r="AQ3431" s="141"/>
      <c r="AR3431" s="552"/>
      <c r="AS3431" s="552"/>
      <c r="AT3431" s="687" t="str">
        <f>IF(SUM(AR3431:AS3431)=AU3431,"OK",SUM(AR3431:AS3431)-AU3431)</f>
        <v>OK</v>
      </c>
      <c r="AU3431" s="593"/>
      <c r="AV3431" s="530">
        <f t="shared" si="5198"/>
        <v>0</v>
      </c>
      <c r="AW3431" s="842">
        <f t="shared" si="5199"/>
        <v>0</v>
      </c>
      <c r="AX3431" s="115">
        <f>L3431</f>
        <v>20483</v>
      </c>
      <c r="AY3431" s="5">
        <f>AE3431</f>
        <v>0</v>
      </c>
      <c r="AZ3431" s="7">
        <f>AY3431-AX3431</f>
        <v>-20483</v>
      </c>
      <c r="BA3431" s="335">
        <f>AZ3431/AX3431</f>
        <v>-1</v>
      </c>
      <c r="BB3431" s="23">
        <f>M3431</f>
        <v>20483</v>
      </c>
      <c r="BC3431" s="5">
        <f>AW3431</f>
        <v>0</v>
      </c>
      <c r="BD3431" s="7">
        <f>BC3431-BB3431</f>
        <v>-20483</v>
      </c>
      <c r="BE3431" s="335">
        <f>BD3431/BB3431</f>
        <v>-1</v>
      </c>
      <c r="BG3431" s="826"/>
      <c r="BH3431" s="607"/>
    </row>
    <row r="3432" spans="1:66" x14ac:dyDescent="0.25">
      <c r="A3432" s="21"/>
      <c r="B3432" s="112"/>
      <c r="C3432" s="116"/>
      <c r="D3432" s="623"/>
      <c r="E3432" s="278"/>
      <c r="F3432" s="116"/>
      <c r="G3432" s="700"/>
      <c r="H3432" s="888"/>
      <c r="I3432" s="580"/>
      <c r="J3432" s="380"/>
      <c r="K3432" s="406" t="s">
        <v>214</v>
      </c>
      <c r="L3432" s="731">
        <v>206266</v>
      </c>
      <c r="M3432" s="732">
        <v>220835</v>
      </c>
      <c r="N3432" s="931"/>
      <c r="O3432" s="530">
        <f t="shared" si="5192"/>
        <v>-206266</v>
      </c>
      <c r="P3432" s="530" t="str">
        <f t="shared" si="5193"/>
        <v xml:space="preserve">0 </v>
      </c>
      <c r="Q3432" s="658"/>
      <c r="R3432" s="544"/>
      <c r="S3432" s="544"/>
      <c r="T3432" s="544"/>
      <c r="U3432" s="544"/>
      <c r="V3432" s="544"/>
      <c r="W3432" s="687"/>
      <c r="X3432" s="141">
        <f t="shared" ref="X3432:AC3432" si="5202">X3430-X3431</f>
        <v>0</v>
      </c>
      <c r="Y3432" s="141">
        <f t="shared" si="5202"/>
        <v>0</v>
      </c>
      <c r="Z3432" s="552"/>
      <c r="AA3432" s="552"/>
      <c r="AB3432" s="687"/>
      <c r="AC3432" s="593">
        <f t="shared" si="5202"/>
        <v>0</v>
      </c>
      <c r="AD3432" s="530">
        <f t="shared" si="5194"/>
        <v>0</v>
      </c>
      <c r="AE3432" s="842">
        <f t="shared" si="5195"/>
        <v>0</v>
      </c>
      <c r="AF3432" s="931"/>
      <c r="AG3432" s="530">
        <f t="shared" si="5196"/>
        <v>-220835</v>
      </c>
      <c r="AH3432" s="530" t="str">
        <f t="shared" si="5197"/>
        <v xml:space="preserve">0 </v>
      </c>
      <c r="AI3432" s="641"/>
      <c r="AJ3432" s="537"/>
      <c r="AK3432" s="537"/>
      <c r="AL3432" s="537"/>
      <c r="AM3432" s="537"/>
      <c r="AN3432" s="537"/>
      <c r="AO3432" s="687"/>
      <c r="AP3432" s="141">
        <f t="shared" ref="AP3432:AU3432" si="5203">AP3430-AP3431</f>
        <v>0</v>
      </c>
      <c r="AQ3432" s="141">
        <f t="shared" si="5203"/>
        <v>0</v>
      </c>
      <c r="AR3432" s="552"/>
      <c r="AS3432" s="552"/>
      <c r="AT3432" s="687"/>
      <c r="AU3432" s="593">
        <f t="shared" si="5203"/>
        <v>0</v>
      </c>
      <c r="AV3432" s="530">
        <f t="shared" si="5198"/>
        <v>0</v>
      </c>
      <c r="AW3432" s="842">
        <f t="shared" si="5199"/>
        <v>0</v>
      </c>
      <c r="AX3432" s="115">
        <f>AX3430-AX3431</f>
        <v>206266</v>
      </c>
      <c r="AY3432" s="5">
        <f>AY3430-AY3431</f>
        <v>0</v>
      </c>
      <c r="AZ3432" s="7">
        <f>AZ3430-AZ3431</f>
        <v>-206266</v>
      </c>
      <c r="BA3432" s="335">
        <f>AZ3432/AX3432</f>
        <v>-1</v>
      </c>
      <c r="BB3432" s="23">
        <f>BB3430-BB3431</f>
        <v>220835</v>
      </c>
      <c r="BC3432" s="5">
        <f>BC3430-BC3431</f>
        <v>0</v>
      </c>
      <c r="BD3432" s="7">
        <f>BD3430-BD3431</f>
        <v>-220835</v>
      </c>
      <c r="BE3432" s="335">
        <f>BD3432/BB3432</f>
        <v>-1</v>
      </c>
      <c r="BG3432" s="826"/>
      <c r="BH3432" s="607"/>
    </row>
    <row r="3433" spans="1:66" ht="12.75" customHeight="1" x14ac:dyDescent="0.25">
      <c r="A3433" s="222"/>
      <c r="C3433" s="116"/>
      <c r="D3433" s="620"/>
      <c r="F3433" s="117"/>
      <c r="G3433" s="694"/>
      <c r="H3433" s="878"/>
      <c r="I3433" s="397"/>
      <c r="J3433" s="380"/>
      <c r="K3433" s="486"/>
      <c r="L3433" s="731"/>
      <c r="M3433" s="732"/>
      <c r="N3433" s="931"/>
      <c r="O3433" s="923"/>
      <c r="P3433" s="923"/>
      <c r="Q3433" s="641"/>
      <c r="R3433" s="537"/>
      <c r="S3433" s="537"/>
      <c r="T3433" s="537"/>
      <c r="U3433" s="537"/>
      <c r="V3433" s="537"/>
      <c r="W3433" s="531"/>
      <c r="X3433" s="141"/>
      <c r="Y3433" s="141"/>
      <c r="Z3433" s="552"/>
      <c r="AA3433" s="552"/>
      <c r="AB3433" s="531"/>
      <c r="AC3433" s="593"/>
      <c r="AD3433" s="923"/>
      <c r="AE3433" s="846"/>
      <c r="AF3433" s="931"/>
      <c r="AG3433" s="923"/>
      <c r="AH3433" s="923"/>
      <c r="AI3433" s="641"/>
      <c r="AJ3433" s="537"/>
      <c r="AK3433" s="537"/>
      <c r="AL3433" s="537"/>
      <c r="AM3433" s="537"/>
      <c r="AN3433" s="537"/>
      <c r="AO3433" s="531"/>
      <c r="AP3433" s="141"/>
      <c r="AQ3433" s="141"/>
      <c r="AR3433" s="552"/>
      <c r="AS3433" s="552"/>
      <c r="AT3433" s="531"/>
      <c r="AU3433" s="593"/>
      <c r="AV3433" s="923"/>
      <c r="AW3433" s="846"/>
      <c r="AX3433" s="121"/>
      <c r="AY3433" s="111"/>
      <c r="AZ3433" s="111"/>
      <c r="BA3433" s="343"/>
      <c r="BB3433" s="324"/>
      <c r="BC3433" s="111"/>
      <c r="BD3433" s="111"/>
      <c r="BE3433" s="343"/>
      <c r="BG3433" s="826"/>
      <c r="BH3433" s="607"/>
    </row>
    <row r="3434" spans="1:66" x14ac:dyDescent="0.25">
      <c r="A3434" s="222"/>
      <c r="C3434" s="116"/>
      <c r="D3434" s="620"/>
      <c r="F3434" s="117"/>
      <c r="G3434" s="694"/>
      <c r="H3434" s="878"/>
      <c r="I3434" s="397"/>
      <c r="J3434" s="380"/>
      <c r="K3434" s="410" t="s">
        <v>48</v>
      </c>
      <c r="L3434" s="731"/>
      <c r="M3434" s="732"/>
      <c r="N3434" s="931"/>
      <c r="O3434" s="923"/>
      <c r="P3434" s="923"/>
      <c r="Q3434" s="641"/>
      <c r="R3434" s="537"/>
      <c r="S3434" s="537"/>
      <c r="T3434" s="537"/>
      <c r="U3434" s="537"/>
      <c r="V3434" s="537"/>
      <c r="W3434" s="531"/>
      <c r="X3434" s="141"/>
      <c r="Y3434" s="141"/>
      <c r="Z3434" s="552"/>
      <c r="AA3434" s="552"/>
      <c r="AB3434" s="531"/>
      <c r="AC3434" s="593"/>
      <c r="AD3434" s="923"/>
      <c r="AE3434" s="846"/>
      <c r="AF3434" s="931"/>
      <c r="AG3434" s="923"/>
      <c r="AH3434" s="923"/>
      <c r="AI3434" s="641"/>
      <c r="AJ3434" s="537"/>
      <c r="AK3434" s="537"/>
      <c r="AL3434" s="537"/>
      <c r="AM3434" s="537"/>
      <c r="AN3434" s="537"/>
      <c r="AO3434" s="531"/>
      <c r="AP3434" s="141"/>
      <c r="AQ3434" s="141"/>
      <c r="AR3434" s="552"/>
      <c r="AS3434" s="552"/>
      <c r="AT3434" s="531"/>
      <c r="AU3434" s="593"/>
      <c r="AV3434" s="923"/>
      <c r="AW3434" s="846"/>
      <c r="AX3434" s="121"/>
      <c r="AY3434" s="111"/>
      <c r="AZ3434" s="111"/>
      <c r="BA3434" s="343"/>
      <c r="BB3434" s="324"/>
      <c r="BC3434" s="111"/>
      <c r="BD3434" s="111"/>
      <c r="BE3434" s="343"/>
      <c r="BG3434" s="826"/>
      <c r="BH3434" s="607"/>
    </row>
    <row r="3435" spans="1:66" x14ac:dyDescent="0.25">
      <c r="A3435" s="222"/>
      <c r="C3435" s="116"/>
      <c r="D3435" s="620"/>
      <c r="F3435" s="117"/>
      <c r="G3435" s="694"/>
      <c r="H3435" s="878"/>
      <c r="I3435" s="397"/>
      <c r="J3435" s="380"/>
      <c r="K3435" s="408"/>
      <c r="L3435" s="731"/>
      <c r="M3435" s="732"/>
      <c r="N3435" s="931"/>
      <c r="O3435" s="923"/>
      <c r="P3435" s="923"/>
      <c r="Q3435" s="641"/>
      <c r="R3435" s="537"/>
      <c r="S3435" s="537"/>
      <c r="T3435" s="537"/>
      <c r="U3435" s="537"/>
      <c r="V3435" s="537"/>
      <c r="W3435" s="531"/>
      <c r="X3435" s="141"/>
      <c r="Y3435" s="141"/>
      <c r="Z3435" s="552"/>
      <c r="AA3435" s="552"/>
      <c r="AB3435" s="531"/>
      <c r="AC3435" s="593"/>
      <c r="AD3435" s="923"/>
      <c r="AE3435" s="846"/>
      <c r="AF3435" s="931"/>
      <c r="AG3435" s="923"/>
      <c r="AH3435" s="923"/>
      <c r="AI3435" s="641"/>
      <c r="AJ3435" s="537"/>
      <c r="AK3435" s="537"/>
      <c r="AL3435" s="537"/>
      <c r="AM3435" s="537"/>
      <c r="AN3435" s="537"/>
      <c r="AO3435" s="531"/>
      <c r="AP3435" s="141"/>
      <c r="AQ3435" s="141"/>
      <c r="AR3435" s="552"/>
      <c r="AS3435" s="552"/>
      <c r="AT3435" s="531"/>
      <c r="AU3435" s="593"/>
      <c r="AV3435" s="923"/>
      <c r="AW3435" s="846"/>
      <c r="AX3435" s="121"/>
      <c r="AY3435" s="111"/>
      <c r="AZ3435" s="111"/>
      <c r="BA3435" s="343"/>
      <c r="BB3435" s="324"/>
      <c r="BC3435" s="111"/>
      <c r="BD3435" s="111"/>
      <c r="BE3435" s="343"/>
      <c r="BG3435" s="826"/>
      <c r="BH3435" s="607"/>
    </row>
    <row r="3436" spans="1:66" ht="35.1" customHeight="1" x14ac:dyDescent="0.25">
      <c r="A3436" s="222" t="s">
        <v>6114</v>
      </c>
      <c r="B3436" s="112">
        <v>15</v>
      </c>
      <c r="C3436" s="116" t="s">
        <v>71</v>
      </c>
      <c r="D3436" s="623">
        <v>2021</v>
      </c>
      <c r="F3436" s="117"/>
      <c r="G3436" s="694">
        <v>1</v>
      </c>
      <c r="H3436" s="878" t="str">
        <f t="shared" ref="H3436:H3489" si="5204">LEFT(J3436,3)</f>
        <v>077</v>
      </c>
      <c r="I3436" s="397" t="s">
        <v>3257</v>
      </c>
      <c r="J3436" s="380" t="s">
        <v>2503</v>
      </c>
      <c r="K3436" s="408" t="s">
        <v>3370</v>
      </c>
      <c r="L3436" s="731"/>
      <c r="M3436" s="732"/>
      <c r="N3436" s="931"/>
      <c r="O3436" s="923"/>
      <c r="P3436" s="923"/>
      <c r="Q3436" s="641"/>
      <c r="R3436" s="537"/>
      <c r="S3436" s="537"/>
      <c r="T3436" s="537"/>
      <c r="U3436" s="537"/>
      <c r="V3436" s="537"/>
      <c r="W3436" s="531"/>
      <c r="X3436" s="141"/>
      <c r="Y3436" s="141"/>
      <c r="Z3436" s="552"/>
      <c r="AA3436" s="552"/>
      <c r="AB3436" s="531"/>
      <c r="AC3436" s="593"/>
      <c r="AD3436" s="923"/>
      <c r="AE3436" s="846"/>
      <c r="AF3436" s="931"/>
      <c r="AG3436" s="923"/>
      <c r="AH3436" s="923"/>
      <c r="AI3436" s="641"/>
      <c r="AJ3436" s="537"/>
      <c r="AK3436" s="537"/>
      <c r="AL3436" s="537"/>
      <c r="AM3436" s="537"/>
      <c r="AN3436" s="537"/>
      <c r="AO3436" s="531"/>
      <c r="AP3436" s="141"/>
      <c r="AQ3436" s="141"/>
      <c r="AR3436" s="552"/>
      <c r="AS3436" s="552"/>
      <c r="AT3436" s="531"/>
      <c r="AU3436" s="593"/>
      <c r="AV3436" s="923"/>
      <c r="AW3436" s="846"/>
      <c r="AX3436" s="121"/>
      <c r="AY3436" s="111"/>
      <c r="AZ3436" s="111"/>
      <c r="BA3436" s="343"/>
      <c r="BB3436" s="324"/>
      <c r="BC3436" s="111"/>
      <c r="BD3436" s="111"/>
      <c r="BE3436" s="343"/>
      <c r="BG3436" s="826" t="str">
        <f t="shared" ref="BG3436:BG3457" si="5205">RIGHT(LEFT(I3436,3),2)&amp;"."&amp;RIGHT(LEFT(I3436,5),2)</f>
        <v>12.11</v>
      </c>
      <c r="BH3436" s="607" t="b">
        <f>COUNTIF('Codes SEC'!$B$2:$B$250,Ministres!BG3436)&gt;0</f>
        <v>1</v>
      </c>
    </row>
    <row r="3437" spans="1:66" s="10" customFormat="1" ht="35.1" customHeight="1" x14ac:dyDescent="0.25">
      <c r="A3437" s="222" t="s">
        <v>6114</v>
      </c>
      <c r="B3437" s="112">
        <v>15</v>
      </c>
      <c r="C3437" s="116" t="s">
        <v>71</v>
      </c>
      <c r="D3437" s="623">
        <v>2021</v>
      </c>
      <c r="E3437" s="32"/>
      <c r="F3437" s="117"/>
      <c r="G3437" s="694">
        <v>1</v>
      </c>
      <c r="H3437" s="878" t="str">
        <f t="shared" si="5204"/>
        <v>077</v>
      </c>
      <c r="I3437" s="397" t="s">
        <v>3262</v>
      </c>
      <c r="J3437" s="380" t="s">
        <v>2504</v>
      </c>
      <c r="K3437" s="408" t="s">
        <v>3371</v>
      </c>
      <c r="L3437" s="731"/>
      <c r="M3437" s="732"/>
      <c r="N3437" s="931"/>
      <c r="O3437" s="923"/>
      <c r="P3437" s="923"/>
      <c r="Q3437" s="641"/>
      <c r="R3437" s="537"/>
      <c r="S3437" s="537"/>
      <c r="T3437" s="537"/>
      <c r="U3437" s="537"/>
      <c r="V3437" s="537"/>
      <c r="W3437" s="531"/>
      <c r="X3437" s="141"/>
      <c r="Y3437" s="141"/>
      <c r="Z3437" s="552"/>
      <c r="AA3437" s="552"/>
      <c r="AB3437" s="531"/>
      <c r="AC3437" s="593"/>
      <c r="AD3437" s="923"/>
      <c r="AE3437" s="846"/>
      <c r="AF3437" s="931"/>
      <c r="AG3437" s="923"/>
      <c r="AH3437" s="923"/>
      <c r="AI3437" s="641"/>
      <c r="AJ3437" s="537"/>
      <c r="AK3437" s="537"/>
      <c r="AL3437" s="537"/>
      <c r="AM3437" s="537"/>
      <c r="AN3437" s="537"/>
      <c r="AO3437" s="531"/>
      <c r="AP3437" s="141"/>
      <c r="AQ3437" s="141"/>
      <c r="AR3437" s="552"/>
      <c r="AS3437" s="552"/>
      <c r="AT3437" s="531"/>
      <c r="AU3437" s="593"/>
      <c r="AV3437" s="923"/>
      <c r="AW3437" s="846"/>
      <c r="AX3437" s="121"/>
      <c r="AY3437" s="111"/>
      <c r="AZ3437" s="111"/>
      <c r="BA3437" s="343"/>
      <c r="BB3437" s="324"/>
      <c r="BC3437" s="111"/>
      <c r="BD3437" s="111"/>
      <c r="BE3437" s="343"/>
      <c r="BF3437" s="41"/>
      <c r="BG3437" s="826" t="str">
        <f t="shared" si="5205"/>
        <v>12.21</v>
      </c>
      <c r="BH3437" s="607" t="b">
        <f>COUNTIF('Codes SEC'!$B$2:$B$250,Ministres!BG3437)&gt;0</f>
        <v>1</v>
      </c>
      <c r="BI3437" s="40"/>
      <c r="BJ3437" s="40"/>
      <c r="BK3437" s="40"/>
      <c r="BL3437" s="40"/>
      <c r="BM3437" s="40"/>
      <c r="BN3437" s="40"/>
    </row>
    <row r="3438" spans="1:66" s="609" customFormat="1" ht="35.1" customHeight="1" x14ac:dyDescent="0.25">
      <c r="A3438" s="190" t="s">
        <v>6114</v>
      </c>
      <c r="B3438" s="583">
        <v>15</v>
      </c>
      <c r="C3438" s="120" t="s">
        <v>71</v>
      </c>
      <c r="D3438" s="623">
        <v>2021</v>
      </c>
      <c r="E3438" s="604"/>
      <c r="F3438" s="192"/>
      <c r="G3438" s="697">
        <v>1</v>
      </c>
      <c r="H3438" s="890" t="str">
        <f t="shared" si="5204"/>
        <v>077</v>
      </c>
      <c r="I3438" s="585">
        <v>82140000</v>
      </c>
      <c r="J3438" s="380" t="s">
        <v>4351</v>
      </c>
      <c r="K3438" s="422" t="s">
        <v>4352</v>
      </c>
      <c r="L3438" s="731"/>
      <c r="M3438" s="732"/>
      <c r="N3438" s="931"/>
      <c r="O3438" s="923"/>
      <c r="P3438" s="923"/>
      <c r="Q3438" s="641"/>
      <c r="R3438" s="537"/>
      <c r="S3438" s="537"/>
      <c r="T3438" s="537"/>
      <c r="U3438" s="537"/>
      <c r="V3438" s="537"/>
      <c r="W3438" s="531"/>
      <c r="X3438" s="141"/>
      <c r="Y3438" s="141"/>
      <c r="Z3438" s="552"/>
      <c r="AA3438" s="552"/>
      <c r="AB3438" s="531"/>
      <c r="AC3438" s="593"/>
      <c r="AD3438" s="923"/>
      <c r="AE3438" s="846"/>
      <c r="AF3438" s="931"/>
      <c r="AG3438" s="923"/>
      <c r="AH3438" s="923"/>
      <c r="AI3438" s="641"/>
      <c r="AJ3438" s="537"/>
      <c r="AK3438" s="537"/>
      <c r="AL3438" s="537"/>
      <c r="AM3438" s="537"/>
      <c r="AN3438" s="537"/>
      <c r="AO3438" s="531"/>
      <c r="AP3438" s="141"/>
      <c r="AQ3438" s="141"/>
      <c r="AR3438" s="552"/>
      <c r="AS3438" s="552"/>
      <c r="AT3438" s="531"/>
      <c r="AU3438" s="593"/>
      <c r="AV3438" s="923"/>
      <c r="AW3438" s="846"/>
      <c r="AX3438" s="121"/>
      <c r="AY3438" s="111"/>
      <c r="AZ3438" s="111"/>
      <c r="BA3438" s="343"/>
      <c r="BB3438" s="324"/>
      <c r="BC3438" s="111"/>
      <c r="BD3438" s="111"/>
      <c r="BE3438" s="343"/>
      <c r="BF3438" s="41"/>
      <c r="BG3438" s="826" t="str">
        <f t="shared" si="5205"/>
        <v>21.40</v>
      </c>
      <c r="BH3438" s="607" t="b">
        <f>COUNTIF('Codes SEC'!$B$2:$B$250,Ministres!BG3438)&gt;0</f>
        <v>1</v>
      </c>
      <c r="BI3438" s="40"/>
      <c r="BJ3438" s="40"/>
      <c r="BK3438" s="40"/>
      <c r="BL3438" s="40"/>
      <c r="BM3438" s="40"/>
      <c r="BN3438" s="40"/>
    </row>
    <row r="3439" spans="1:66" s="10" customFormat="1" ht="35.1" customHeight="1" x14ac:dyDescent="0.25">
      <c r="A3439" s="222" t="s">
        <v>6114</v>
      </c>
      <c r="B3439" s="112">
        <v>15</v>
      </c>
      <c r="C3439" s="116" t="s">
        <v>71</v>
      </c>
      <c r="D3439" s="623">
        <v>2021</v>
      </c>
      <c r="E3439" s="32"/>
      <c r="F3439" s="117"/>
      <c r="G3439" s="694">
        <v>1</v>
      </c>
      <c r="H3439" s="878" t="str">
        <f t="shared" si="5204"/>
        <v>077</v>
      </c>
      <c r="I3439" s="397">
        <v>82160000</v>
      </c>
      <c r="J3439" s="380" t="s">
        <v>3822</v>
      </c>
      <c r="K3439" s="408" t="s">
        <v>3775</v>
      </c>
      <c r="L3439" s="731"/>
      <c r="M3439" s="732"/>
      <c r="N3439" s="931"/>
      <c r="O3439" s="923"/>
      <c r="P3439" s="923"/>
      <c r="Q3439" s="641"/>
      <c r="R3439" s="537"/>
      <c r="S3439" s="537"/>
      <c r="T3439" s="537"/>
      <c r="U3439" s="537"/>
      <c r="V3439" s="537"/>
      <c r="W3439" s="531"/>
      <c r="X3439" s="141"/>
      <c r="Y3439" s="141"/>
      <c r="Z3439" s="552"/>
      <c r="AA3439" s="552"/>
      <c r="AB3439" s="531"/>
      <c r="AC3439" s="593"/>
      <c r="AD3439" s="923"/>
      <c r="AE3439" s="846"/>
      <c r="AF3439" s="931"/>
      <c r="AG3439" s="923"/>
      <c r="AH3439" s="923"/>
      <c r="AI3439" s="641"/>
      <c r="AJ3439" s="537"/>
      <c r="AK3439" s="537"/>
      <c r="AL3439" s="537"/>
      <c r="AM3439" s="537"/>
      <c r="AN3439" s="537"/>
      <c r="AO3439" s="531"/>
      <c r="AP3439" s="141"/>
      <c r="AQ3439" s="141"/>
      <c r="AR3439" s="552"/>
      <c r="AS3439" s="552"/>
      <c r="AT3439" s="531"/>
      <c r="AU3439" s="593"/>
      <c r="AV3439" s="923"/>
      <c r="AW3439" s="846"/>
      <c r="AX3439" s="121"/>
      <c r="AY3439" s="111"/>
      <c r="AZ3439" s="111"/>
      <c r="BA3439" s="343"/>
      <c r="BB3439" s="324"/>
      <c r="BC3439" s="111"/>
      <c r="BD3439" s="111"/>
      <c r="BE3439" s="343"/>
      <c r="BF3439" s="41"/>
      <c r="BG3439" s="826" t="str">
        <f t="shared" si="5205"/>
        <v>21.60</v>
      </c>
      <c r="BH3439" s="607" t="b">
        <f>COUNTIF('Codes SEC'!$B$2:$B$250,Ministres!BG3439)&gt;0</f>
        <v>1</v>
      </c>
      <c r="BI3439" s="40"/>
      <c r="BJ3439" s="40"/>
      <c r="BK3439" s="40"/>
      <c r="BL3439" s="40"/>
      <c r="BM3439" s="40"/>
      <c r="BN3439" s="40"/>
    </row>
    <row r="3440" spans="1:66" ht="35.1" customHeight="1" x14ac:dyDescent="0.25">
      <c r="A3440" s="222" t="s">
        <v>6114</v>
      </c>
      <c r="B3440" s="112" t="s">
        <v>5019</v>
      </c>
      <c r="C3440" s="116" t="s">
        <v>71</v>
      </c>
      <c r="D3440" s="620">
        <v>2021</v>
      </c>
      <c r="E3440" s="278"/>
      <c r="F3440" s="116"/>
      <c r="G3440" s="700"/>
      <c r="H3440" s="888" t="str">
        <f t="shared" si="5204"/>
        <v>077</v>
      </c>
      <c r="I3440" s="580">
        <v>83122000</v>
      </c>
      <c r="J3440" s="689" t="s">
        <v>5980</v>
      </c>
      <c r="K3440" s="411" t="s">
        <v>5981</v>
      </c>
      <c r="L3440" s="733"/>
      <c r="M3440" s="734"/>
      <c r="N3440" s="931"/>
      <c r="O3440" s="530"/>
      <c r="P3440" s="530"/>
      <c r="Q3440" s="646"/>
      <c r="R3440" s="536"/>
      <c r="S3440" s="536"/>
      <c r="T3440" s="536"/>
      <c r="U3440" s="536"/>
      <c r="V3440" s="536"/>
      <c r="W3440" s="683"/>
      <c r="X3440" s="141"/>
      <c r="Y3440" s="141"/>
      <c r="Z3440" s="552"/>
      <c r="AA3440" s="552"/>
      <c r="AB3440" s="683"/>
      <c r="AC3440" s="593"/>
      <c r="AD3440" s="530"/>
      <c r="AE3440" s="842"/>
      <c r="AF3440" s="931"/>
      <c r="AG3440" s="530"/>
      <c r="AH3440" s="530"/>
      <c r="AI3440" s="641"/>
      <c r="AJ3440" s="537"/>
      <c r="AK3440" s="537"/>
      <c r="AL3440" s="537"/>
      <c r="AM3440" s="537"/>
      <c r="AN3440" s="537"/>
      <c r="AO3440" s="683"/>
      <c r="AP3440" s="141"/>
      <c r="AQ3440" s="141"/>
      <c r="AR3440" s="552"/>
      <c r="AS3440" s="552"/>
      <c r="AT3440" s="683"/>
      <c r="AU3440" s="593"/>
      <c r="AV3440" s="530"/>
      <c r="AW3440" s="842"/>
      <c r="AX3440" s="115"/>
      <c r="AY3440" s="5"/>
      <c r="AZ3440" s="7"/>
      <c r="BA3440" s="335"/>
      <c r="BC3440" s="5"/>
      <c r="BD3440" s="7"/>
      <c r="BE3440" s="335"/>
      <c r="BG3440" s="826" t="str">
        <f t="shared" si="5205"/>
        <v>31.22</v>
      </c>
      <c r="BH3440" s="607" t="b">
        <f>COUNTIF('Codes SEC'!$B$2:$B$250,Ministres!BG3440)&gt;0</f>
        <v>1</v>
      </c>
    </row>
    <row r="3441" spans="1:66" s="10" customFormat="1" ht="35.1" customHeight="1" x14ac:dyDescent="0.25">
      <c r="A3441" s="222" t="s">
        <v>6114</v>
      </c>
      <c r="B3441" s="112">
        <v>15</v>
      </c>
      <c r="C3441" s="116" t="s">
        <v>71</v>
      </c>
      <c r="D3441" s="623">
        <v>2021</v>
      </c>
      <c r="E3441" s="32"/>
      <c r="F3441" s="117"/>
      <c r="G3441" s="694">
        <v>1</v>
      </c>
      <c r="H3441" s="878" t="str">
        <f t="shared" si="5204"/>
        <v>077</v>
      </c>
      <c r="I3441" s="397">
        <v>83132000</v>
      </c>
      <c r="J3441" s="380" t="s">
        <v>3823</v>
      </c>
      <c r="K3441" s="408" t="s">
        <v>3776</v>
      </c>
      <c r="L3441" s="731"/>
      <c r="M3441" s="732"/>
      <c r="N3441" s="931"/>
      <c r="O3441" s="923"/>
      <c r="P3441" s="923"/>
      <c r="Q3441" s="641"/>
      <c r="R3441" s="537"/>
      <c r="S3441" s="537"/>
      <c r="T3441" s="537"/>
      <c r="U3441" s="537"/>
      <c r="V3441" s="537"/>
      <c r="W3441" s="531"/>
      <c r="X3441" s="141"/>
      <c r="Y3441" s="141"/>
      <c r="Z3441" s="552"/>
      <c r="AA3441" s="552"/>
      <c r="AB3441" s="531"/>
      <c r="AC3441" s="593"/>
      <c r="AD3441" s="923"/>
      <c r="AE3441" s="846"/>
      <c r="AF3441" s="931"/>
      <c r="AG3441" s="923"/>
      <c r="AH3441" s="923"/>
      <c r="AI3441" s="641"/>
      <c r="AJ3441" s="537"/>
      <c r="AK3441" s="537"/>
      <c r="AL3441" s="537"/>
      <c r="AM3441" s="537"/>
      <c r="AN3441" s="537"/>
      <c r="AO3441" s="531"/>
      <c r="AP3441" s="141"/>
      <c r="AQ3441" s="141"/>
      <c r="AR3441" s="552"/>
      <c r="AS3441" s="552"/>
      <c r="AT3441" s="531"/>
      <c r="AU3441" s="593"/>
      <c r="AV3441" s="923"/>
      <c r="AW3441" s="846"/>
      <c r="AX3441" s="121"/>
      <c r="AY3441" s="111"/>
      <c r="AZ3441" s="111"/>
      <c r="BA3441" s="343"/>
      <c r="BB3441" s="324"/>
      <c r="BC3441" s="111"/>
      <c r="BD3441" s="111"/>
      <c r="BE3441" s="343"/>
      <c r="BF3441" s="41"/>
      <c r="BG3441" s="826" t="str">
        <f t="shared" si="5205"/>
        <v>31.32</v>
      </c>
      <c r="BH3441" s="607" t="b">
        <f>COUNTIF('Codes SEC'!$B$2:$B$250,Ministres!BG3441)&gt;0</f>
        <v>1</v>
      </c>
      <c r="BI3441" s="40"/>
      <c r="BJ3441" s="40"/>
      <c r="BK3441" s="40"/>
      <c r="BL3441" s="40"/>
      <c r="BM3441" s="40"/>
      <c r="BN3441" s="40"/>
    </row>
    <row r="3442" spans="1:66" s="10" customFormat="1" ht="35.1" customHeight="1" x14ac:dyDescent="0.25">
      <c r="A3442" s="222" t="s">
        <v>6114</v>
      </c>
      <c r="B3442" s="112">
        <v>15</v>
      </c>
      <c r="C3442" s="116" t="s">
        <v>71</v>
      </c>
      <c r="D3442" s="623">
        <v>2021</v>
      </c>
      <c r="E3442" s="32"/>
      <c r="F3442" s="117"/>
      <c r="G3442" s="694">
        <v>1</v>
      </c>
      <c r="H3442" s="878" t="str">
        <f t="shared" si="5204"/>
        <v>077</v>
      </c>
      <c r="I3442" s="397">
        <v>83200000</v>
      </c>
      <c r="J3442" s="380" t="s">
        <v>3824</v>
      </c>
      <c r="K3442" s="408" t="s">
        <v>3777</v>
      </c>
      <c r="L3442" s="731"/>
      <c r="M3442" s="732"/>
      <c r="N3442" s="931"/>
      <c r="O3442" s="923"/>
      <c r="P3442" s="923"/>
      <c r="Q3442" s="641"/>
      <c r="R3442" s="537"/>
      <c r="S3442" s="537"/>
      <c r="T3442" s="537"/>
      <c r="U3442" s="537"/>
      <c r="V3442" s="537"/>
      <c r="W3442" s="531"/>
      <c r="X3442" s="141"/>
      <c r="Y3442" s="141"/>
      <c r="Z3442" s="552"/>
      <c r="AA3442" s="552"/>
      <c r="AB3442" s="531"/>
      <c r="AC3442" s="593"/>
      <c r="AD3442" s="923"/>
      <c r="AE3442" s="846"/>
      <c r="AF3442" s="931"/>
      <c r="AG3442" s="923"/>
      <c r="AH3442" s="923"/>
      <c r="AI3442" s="641"/>
      <c r="AJ3442" s="537"/>
      <c r="AK3442" s="537"/>
      <c r="AL3442" s="537"/>
      <c r="AM3442" s="537"/>
      <c r="AN3442" s="537"/>
      <c r="AO3442" s="531"/>
      <c r="AP3442" s="141"/>
      <c r="AQ3442" s="141"/>
      <c r="AR3442" s="552"/>
      <c r="AS3442" s="552"/>
      <c r="AT3442" s="531"/>
      <c r="AU3442" s="593"/>
      <c r="AV3442" s="923"/>
      <c r="AW3442" s="846"/>
      <c r="AX3442" s="121"/>
      <c r="AY3442" s="111"/>
      <c r="AZ3442" s="111"/>
      <c r="BA3442" s="343"/>
      <c r="BB3442" s="324"/>
      <c r="BC3442" s="111"/>
      <c r="BD3442" s="111"/>
      <c r="BE3442" s="343"/>
      <c r="BF3442" s="41"/>
      <c r="BG3442" s="826" t="str">
        <f t="shared" si="5205"/>
        <v>32.00</v>
      </c>
      <c r="BH3442" s="607" t="b">
        <f>COUNTIF('Codes SEC'!$B$2:$B$250,Ministres!BG3442)&gt;0</f>
        <v>1</v>
      </c>
      <c r="BI3442" s="40"/>
      <c r="BJ3442" s="40"/>
      <c r="BK3442" s="40"/>
      <c r="BL3442" s="40"/>
      <c r="BM3442" s="40"/>
      <c r="BN3442" s="40"/>
    </row>
    <row r="3443" spans="1:66" ht="35.1" customHeight="1" x14ac:dyDescent="0.25">
      <c r="A3443" s="222" t="s">
        <v>6114</v>
      </c>
      <c r="B3443" s="112">
        <v>15</v>
      </c>
      <c r="C3443" s="116" t="s">
        <v>71</v>
      </c>
      <c r="D3443" s="623">
        <v>2021</v>
      </c>
      <c r="F3443" s="117"/>
      <c r="G3443" s="694">
        <v>1</v>
      </c>
      <c r="H3443" s="878" t="str">
        <f t="shared" si="5204"/>
        <v>077</v>
      </c>
      <c r="I3443" s="397" t="s">
        <v>3264</v>
      </c>
      <c r="J3443" s="380" t="s">
        <v>2505</v>
      </c>
      <c r="K3443" s="408" t="s">
        <v>3372</v>
      </c>
      <c r="L3443" s="731"/>
      <c r="M3443" s="732"/>
      <c r="N3443" s="931"/>
      <c r="O3443" s="923"/>
      <c r="P3443" s="923"/>
      <c r="Q3443" s="641"/>
      <c r="R3443" s="537"/>
      <c r="S3443" s="537"/>
      <c r="T3443" s="537"/>
      <c r="U3443" s="537"/>
      <c r="V3443" s="537"/>
      <c r="W3443" s="531"/>
      <c r="X3443" s="141"/>
      <c r="Y3443" s="141"/>
      <c r="Z3443" s="552"/>
      <c r="AA3443" s="552"/>
      <c r="AB3443" s="531"/>
      <c r="AC3443" s="593"/>
      <c r="AD3443" s="923"/>
      <c r="AE3443" s="846"/>
      <c r="AF3443" s="931"/>
      <c r="AG3443" s="923"/>
      <c r="AH3443" s="923"/>
      <c r="AI3443" s="641"/>
      <c r="AJ3443" s="537"/>
      <c r="AK3443" s="537"/>
      <c r="AL3443" s="537"/>
      <c r="AM3443" s="537"/>
      <c r="AN3443" s="537"/>
      <c r="AO3443" s="531"/>
      <c r="AP3443" s="141"/>
      <c r="AQ3443" s="141"/>
      <c r="AR3443" s="552"/>
      <c r="AS3443" s="552"/>
      <c r="AT3443" s="531"/>
      <c r="AU3443" s="593"/>
      <c r="AV3443" s="923"/>
      <c r="AW3443" s="846"/>
      <c r="AX3443" s="121"/>
      <c r="AY3443" s="111"/>
      <c r="AZ3443" s="111"/>
      <c r="BA3443" s="343"/>
      <c r="BB3443" s="324"/>
      <c r="BC3443" s="111"/>
      <c r="BD3443" s="111"/>
      <c r="BE3443" s="343"/>
      <c r="BG3443" s="826" t="str">
        <f t="shared" si="5205"/>
        <v>33.00</v>
      </c>
      <c r="BH3443" s="607" t="b">
        <f>COUNTIF('Codes SEC'!$B$2:$B$250,Ministres!BG3443)&gt;0</f>
        <v>1</v>
      </c>
    </row>
    <row r="3444" spans="1:66" ht="35.1" customHeight="1" x14ac:dyDescent="0.25">
      <c r="A3444" s="190" t="s">
        <v>6114</v>
      </c>
      <c r="B3444" s="583">
        <v>15</v>
      </c>
      <c r="C3444" s="120" t="s">
        <v>71</v>
      </c>
      <c r="D3444" s="623">
        <v>2021</v>
      </c>
      <c r="E3444" s="604"/>
      <c r="F3444" s="192"/>
      <c r="G3444" s="697">
        <v>1</v>
      </c>
      <c r="H3444" s="890" t="str">
        <f t="shared" si="5204"/>
        <v>077</v>
      </c>
      <c r="I3444" s="585">
        <v>83431000</v>
      </c>
      <c r="J3444" s="380" t="s">
        <v>4349</v>
      </c>
      <c r="K3444" s="422" t="s">
        <v>4350</v>
      </c>
      <c r="L3444" s="731"/>
      <c r="M3444" s="732"/>
      <c r="N3444" s="931"/>
      <c r="O3444" s="923"/>
      <c r="P3444" s="923"/>
      <c r="Q3444" s="641"/>
      <c r="R3444" s="537"/>
      <c r="S3444" s="537"/>
      <c r="T3444" s="537"/>
      <c r="U3444" s="537"/>
      <c r="V3444" s="537"/>
      <c r="W3444" s="531"/>
      <c r="X3444" s="141"/>
      <c r="Y3444" s="141"/>
      <c r="Z3444" s="552"/>
      <c r="AA3444" s="552"/>
      <c r="AB3444" s="531"/>
      <c r="AC3444" s="593"/>
      <c r="AD3444" s="923"/>
      <c r="AE3444" s="846"/>
      <c r="AF3444" s="931"/>
      <c r="AG3444" s="923"/>
      <c r="AH3444" s="923"/>
      <c r="AI3444" s="641"/>
      <c r="AJ3444" s="537"/>
      <c r="AK3444" s="537"/>
      <c r="AL3444" s="537"/>
      <c r="AM3444" s="537"/>
      <c r="AN3444" s="537"/>
      <c r="AO3444" s="531"/>
      <c r="AP3444" s="141"/>
      <c r="AQ3444" s="141"/>
      <c r="AR3444" s="552"/>
      <c r="AS3444" s="552"/>
      <c r="AT3444" s="531"/>
      <c r="AU3444" s="593"/>
      <c r="AV3444" s="923"/>
      <c r="AW3444" s="846"/>
      <c r="AX3444" s="121"/>
      <c r="AY3444" s="111"/>
      <c r="AZ3444" s="111"/>
      <c r="BA3444" s="343"/>
      <c r="BB3444" s="324"/>
      <c r="BC3444" s="111"/>
      <c r="BD3444" s="111"/>
      <c r="BE3444" s="343"/>
      <c r="BG3444" s="826" t="str">
        <f t="shared" si="5205"/>
        <v>34.31</v>
      </c>
      <c r="BH3444" s="607" t="b">
        <f>COUNTIF('Codes SEC'!$B$2:$B$250,Ministres!BG3444)&gt;0</f>
        <v>1</v>
      </c>
    </row>
    <row r="3445" spans="1:66" ht="35.1" customHeight="1" x14ac:dyDescent="0.25">
      <c r="A3445" s="190" t="s">
        <v>6114</v>
      </c>
      <c r="B3445" s="583">
        <v>15</v>
      </c>
      <c r="C3445" s="120" t="s">
        <v>71</v>
      </c>
      <c r="D3445" s="624">
        <v>2021</v>
      </c>
      <c r="E3445" s="604"/>
      <c r="F3445" s="192"/>
      <c r="G3445" s="697">
        <v>1</v>
      </c>
      <c r="H3445" s="890" t="str">
        <f t="shared" si="5204"/>
        <v>077</v>
      </c>
      <c r="I3445" s="585">
        <v>83510000</v>
      </c>
      <c r="J3445" s="380" t="s">
        <v>5076</v>
      </c>
      <c r="K3445" s="422" t="s">
        <v>5240</v>
      </c>
      <c r="L3445" s="733"/>
      <c r="M3445" s="734"/>
      <c r="N3445" s="931"/>
      <c r="O3445" s="530"/>
      <c r="P3445" s="530"/>
      <c r="Q3445" s="646"/>
      <c r="R3445" s="536"/>
      <c r="S3445" s="536"/>
      <c r="T3445" s="536"/>
      <c r="U3445" s="536"/>
      <c r="V3445" s="536"/>
      <c r="W3445" s="683"/>
      <c r="X3445" s="141"/>
      <c r="Y3445" s="141"/>
      <c r="Z3445" s="552"/>
      <c r="AA3445" s="552"/>
      <c r="AB3445" s="683"/>
      <c r="AC3445" s="593"/>
      <c r="AD3445" s="530"/>
      <c r="AE3445" s="842"/>
      <c r="AF3445" s="931"/>
      <c r="AG3445" s="530"/>
      <c r="AH3445" s="530"/>
      <c r="AI3445" s="641"/>
      <c r="AJ3445" s="537"/>
      <c r="AK3445" s="537"/>
      <c r="AL3445" s="537"/>
      <c r="AM3445" s="537"/>
      <c r="AN3445" s="537"/>
      <c r="AO3445" s="683"/>
      <c r="AP3445" s="141"/>
      <c r="AQ3445" s="141"/>
      <c r="AR3445" s="552"/>
      <c r="AS3445" s="552"/>
      <c r="AT3445" s="683"/>
      <c r="AU3445" s="593"/>
      <c r="AV3445" s="530"/>
      <c r="AW3445" s="842"/>
      <c r="AX3445" s="115"/>
      <c r="AY3445" s="5"/>
      <c r="AZ3445" s="7"/>
      <c r="BA3445" s="335"/>
      <c r="BC3445" s="5"/>
      <c r="BD3445" s="7"/>
      <c r="BE3445" s="335"/>
      <c r="BG3445" s="826" t="str">
        <f t="shared" si="5205"/>
        <v>35.10</v>
      </c>
      <c r="BH3445" s="607" t="b">
        <f>COUNTIF('Codes SEC'!$B$2:$B$250,Ministres!BG3445)&gt;0</f>
        <v>1</v>
      </c>
    </row>
    <row r="3446" spans="1:66" ht="35.1" customHeight="1" x14ac:dyDescent="0.25">
      <c r="A3446" s="222" t="s">
        <v>6114</v>
      </c>
      <c r="B3446" s="112">
        <v>15</v>
      </c>
      <c r="C3446" s="116" t="s">
        <v>71</v>
      </c>
      <c r="D3446" s="623">
        <v>2021</v>
      </c>
      <c r="F3446" s="117"/>
      <c r="G3446" s="694">
        <v>1</v>
      </c>
      <c r="H3446" s="878" t="str">
        <f t="shared" si="5204"/>
        <v>077</v>
      </c>
      <c r="I3446" s="397" t="s">
        <v>3260</v>
      </c>
      <c r="J3446" s="380" t="s">
        <v>2506</v>
      </c>
      <c r="K3446" s="408" t="s">
        <v>3373</v>
      </c>
      <c r="L3446" s="731"/>
      <c r="M3446" s="732"/>
      <c r="N3446" s="931"/>
      <c r="O3446" s="923"/>
      <c r="P3446" s="923"/>
      <c r="Q3446" s="641"/>
      <c r="R3446" s="537"/>
      <c r="S3446" s="537"/>
      <c r="T3446" s="537"/>
      <c r="U3446" s="537"/>
      <c r="V3446" s="537"/>
      <c r="W3446" s="531"/>
      <c r="X3446" s="141"/>
      <c r="Y3446" s="141"/>
      <c r="Z3446" s="552"/>
      <c r="AA3446" s="552"/>
      <c r="AB3446" s="531"/>
      <c r="AC3446" s="593"/>
      <c r="AD3446" s="923"/>
      <c r="AE3446" s="846"/>
      <c r="AF3446" s="931"/>
      <c r="AG3446" s="923"/>
      <c r="AH3446" s="923"/>
      <c r="AI3446" s="641"/>
      <c r="AJ3446" s="537"/>
      <c r="AK3446" s="537"/>
      <c r="AL3446" s="537"/>
      <c r="AM3446" s="537"/>
      <c r="AN3446" s="537"/>
      <c r="AO3446" s="531"/>
      <c r="AP3446" s="141"/>
      <c r="AQ3446" s="141"/>
      <c r="AR3446" s="552"/>
      <c r="AS3446" s="552"/>
      <c r="AT3446" s="531"/>
      <c r="AU3446" s="593"/>
      <c r="AV3446" s="923"/>
      <c r="AW3446" s="846"/>
      <c r="AX3446" s="121"/>
      <c r="AY3446" s="111"/>
      <c r="AZ3446" s="111"/>
      <c r="BA3446" s="343"/>
      <c r="BB3446" s="324"/>
      <c r="BC3446" s="111"/>
      <c r="BD3446" s="111"/>
      <c r="BE3446" s="343"/>
      <c r="BG3446" s="826" t="str">
        <f t="shared" si="5205"/>
        <v>41.40</v>
      </c>
      <c r="BH3446" s="607" t="b">
        <f>COUNTIF('Codes SEC'!$B$2:$B$250,Ministres!BG3446)&gt;0</f>
        <v>1</v>
      </c>
    </row>
    <row r="3447" spans="1:66" ht="35.1" customHeight="1" x14ac:dyDescent="0.25">
      <c r="A3447" s="222" t="s">
        <v>6114</v>
      </c>
      <c r="B3447" s="112">
        <v>15</v>
      </c>
      <c r="C3447" s="116" t="s">
        <v>71</v>
      </c>
      <c r="D3447" s="623">
        <v>2021</v>
      </c>
      <c r="F3447" s="117"/>
      <c r="G3447" s="694">
        <v>1</v>
      </c>
      <c r="H3447" s="878" t="str">
        <f t="shared" si="5204"/>
        <v>077</v>
      </c>
      <c r="I3447" s="397" t="s">
        <v>3338</v>
      </c>
      <c r="J3447" s="380" t="s">
        <v>2507</v>
      </c>
      <c r="K3447" s="408" t="s">
        <v>3374</v>
      </c>
      <c r="L3447" s="731"/>
      <c r="M3447" s="732"/>
      <c r="N3447" s="931"/>
      <c r="O3447" s="923"/>
      <c r="P3447" s="923"/>
      <c r="Q3447" s="641"/>
      <c r="R3447" s="537"/>
      <c r="S3447" s="537"/>
      <c r="T3447" s="537"/>
      <c r="U3447" s="537"/>
      <c r="V3447" s="537"/>
      <c r="W3447" s="531"/>
      <c r="X3447" s="141"/>
      <c r="Y3447" s="141"/>
      <c r="Z3447" s="552"/>
      <c r="AA3447" s="552"/>
      <c r="AB3447" s="531"/>
      <c r="AC3447" s="593"/>
      <c r="AD3447" s="923"/>
      <c r="AE3447" s="846"/>
      <c r="AF3447" s="931"/>
      <c r="AG3447" s="923"/>
      <c r="AH3447" s="923"/>
      <c r="AI3447" s="641"/>
      <c r="AJ3447" s="537"/>
      <c r="AK3447" s="537"/>
      <c r="AL3447" s="537"/>
      <c r="AM3447" s="537"/>
      <c r="AN3447" s="537"/>
      <c r="AO3447" s="531"/>
      <c r="AP3447" s="141"/>
      <c r="AQ3447" s="141"/>
      <c r="AR3447" s="552"/>
      <c r="AS3447" s="552"/>
      <c r="AT3447" s="531"/>
      <c r="AU3447" s="593"/>
      <c r="AV3447" s="923"/>
      <c r="AW3447" s="846"/>
      <c r="AX3447" s="121"/>
      <c r="AY3447" s="111"/>
      <c r="AZ3447" s="111"/>
      <c r="BA3447" s="343"/>
      <c r="BB3447" s="324"/>
      <c r="BC3447" s="111"/>
      <c r="BD3447" s="111"/>
      <c r="BE3447" s="343"/>
      <c r="BG3447" s="826" t="str">
        <f t="shared" si="5205"/>
        <v>43.11</v>
      </c>
      <c r="BH3447" s="607" t="b">
        <f>COUNTIF('Codes SEC'!$B$2:$B$250,Ministres!BG3447)&gt;0</f>
        <v>1</v>
      </c>
    </row>
    <row r="3448" spans="1:66" ht="35.1" customHeight="1" x14ac:dyDescent="0.25">
      <c r="A3448" s="222" t="s">
        <v>6114</v>
      </c>
      <c r="B3448" s="112">
        <v>15</v>
      </c>
      <c r="C3448" s="116" t="s">
        <v>71</v>
      </c>
      <c r="D3448" s="623">
        <v>2021</v>
      </c>
      <c r="F3448" s="117"/>
      <c r="G3448" s="694">
        <v>1</v>
      </c>
      <c r="H3448" s="878" t="str">
        <f t="shared" si="5204"/>
        <v>077</v>
      </c>
      <c r="I3448" s="397" t="s">
        <v>3342</v>
      </c>
      <c r="J3448" s="380" t="s">
        <v>2508</v>
      </c>
      <c r="K3448" s="408" t="s">
        <v>3375</v>
      </c>
      <c r="L3448" s="731"/>
      <c r="M3448" s="732"/>
      <c r="N3448" s="931"/>
      <c r="O3448" s="923"/>
      <c r="P3448" s="923"/>
      <c r="Q3448" s="641"/>
      <c r="R3448" s="537"/>
      <c r="S3448" s="537"/>
      <c r="T3448" s="537"/>
      <c r="U3448" s="537"/>
      <c r="V3448" s="537"/>
      <c r="W3448" s="531"/>
      <c r="X3448" s="141"/>
      <c r="Y3448" s="141"/>
      <c r="Z3448" s="552"/>
      <c r="AA3448" s="552"/>
      <c r="AB3448" s="531"/>
      <c r="AC3448" s="593"/>
      <c r="AD3448" s="923"/>
      <c r="AE3448" s="846"/>
      <c r="AF3448" s="931"/>
      <c r="AG3448" s="923"/>
      <c r="AH3448" s="923"/>
      <c r="AI3448" s="641"/>
      <c r="AJ3448" s="537"/>
      <c r="AK3448" s="537"/>
      <c r="AL3448" s="537"/>
      <c r="AM3448" s="537"/>
      <c r="AN3448" s="537"/>
      <c r="AO3448" s="531"/>
      <c r="AP3448" s="141"/>
      <c r="AQ3448" s="141"/>
      <c r="AR3448" s="552"/>
      <c r="AS3448" s="552"/>
      <c r="AT3448" s="531"/>
      <c r="AU3448" s="593"/>
      <c r="AV3448" s="923"/>
      <c r="AW3448" s="846"/>
      <c r="AX3448" s="121"/>
      <c r="AY3448" s="111"/>
      <c r="AZ3448" s="111"/>
      <c r="BA3448" s="343"/>
      <c r="BB3448" s="324"/>
      <c r="BC3448" s="111"/>
      <c r="BD3448" s="111"/>
      <c r="BE3448" s="343"/>
      <c r="BG3448" s="826" t="str">
        <f t="shared" si="5205"/>
        <v>43.21</v>
      </c>
      <c r="BH3448" s="607" t="b">
        <f>COUNTIF('Codes SEC'!$B$2:$B$250,Ministres!BG3448)&gt;0</f>
        <v>1</v>
      </c>
    </row>
    <row r="3449" spans="1:66" ht="35.1" customHeight="1" x14ac:dyDescent="0.25">
      <c r="A3449" s="222" t="s">
        <v>6114</v>
      </c>
      <c r="B3449" s="112">
        <v>15</v>
      </c>
      <c r="C3449" s="116" t="s">
        <v>71</v>
      </c>
      <c r="D3449" s="623">
        <v>2021</v>
      </c>
      <c r="F3449" s="117"/>
      <c r="G3449" s="694">
        <v>1</v>
      </c>
      <c r="H3449" s="878" t="str">
        <f t="shared" si="5204"/>
        <v>077</v>
      </c>
      <c r="I3449" s="397" t="s">
        <v>3265</v>
      </c>
      <c r="J3449" s="380" t="s">
        <v>2509</v>
      </c>
      <c r="K3449" s="408" t="s">
        <v>3376</v>
      </c>
      <c r="L3449" s="731"/>
      <c r="M3449" s="732"/>
      <c r="N3449" s="931"/>
      <c r="O3449" s="923"/>
      <c r="P3449" s="923"/>
      <c r="Q3449" s="641"/>
      <c r="R3449" s="537"/>
      <c r="S3449" s="537"/>
      <c r="T3449" s="537"/>
      <c r="U3449" s="537"/>
      <c r="V3449" s="537"/>
      <c r="W3449" s="531"/>
      <c r="X3449" s="141"/>
      <c r="Y3449" s="141"/>
      <c r="Z3449" s="552"/>
      <c r="AA3449" s="552"/>
      <c r="AB3449" s="531"/>
      <c r="AC3449" s="593"/>
      <c r="AD3449" s="923"/>
      <c r="AE3449" s="846"/>
      <c r="AF3449" s="931"/>
      <c r="AG3449" s="923"/>
      <c r="AH3449" s="923"/>
      <c r="AI3449" s="641"/>
      <c r="AJ3449" s="537"/>
      <c r="AK3449" s="537"/>
      <c r="AL3449" s="537"/>
      <c r="AM3449" s="537"/>
      <c r="AN3449" s="537"/>
      <c r="AO3449" s="531"/>
      <c r="AP3449" s="141"/>
      <c r="AQ3449" s="141"/>
      <c r="AR3449" s="552"/>
      <c r="AS3449" s="552"/>
      <c r="AT3449" s="531"/>
      <c r="AU3449" s="593"/>
      <c r="AV3449" s="923"/>
      <c r="AW3449" s="846"/>
      <c r="AX3449" s="121"/>
      <c r="AY3449" s="111"/>
      <c r="AZ3449" s="111"/>
      <c r="BA3449" s="343"/>
      <c r="BB3449" s="324"/>
      <c r="BC3449" s="111"/>
      <c r="BD3449" s="111"/>
      <c r="BE3449" s="343"/>
      <c r="BG3449" s="826" t="str">
        <f t="shared" si="5205"/>
        <v>43.22</v>
      </c>
      <c r="BH3449" s="607" t="b">
        <f>COUNTIF('Codes SEC'!$B$2:$B$250,Ministres!BG3449)&gt;0</f>
        <v>1</v>
      </c>
    </row>
    <row r="3450" spans="1:66" ht="35.1" customHeight="1" x14ac:dyDescent="0.25">
      <c r="A3450" s="222" t="s">
        <v>6114</v>
      </c>
      <c r="B3450" s="112">
        <v>15</v>
      </c>
      <c r="C3450" s="116" t="s">
        <v>71</v>
      </c>
      <c r="D3450" s="623">
        <v>2021</v>
      </c>
      <c r="F3450" s="117"/>
      <c r="G3450" s="694">
        <v>1</v>
      </c>
      <c r="H3450" s="878" t="str">
        <f t="shared" si="5204"/>
        <v>077</v>
      </c>
      <c r="I3450" s="397" t="s">
        <v>3347</v>
      </c>
      <c r="J3450" s="380" t="s">
        <v>2510</v>
      </c>
      <c r="K3450" s="408" t="s">
        <v>3377</v>
      </c>
      <c r="L3450" s="731"/>
      <c r="M3450" s="732"/>
      <c r="N3450" s="931"/>
      <c r="O3450" s="923"/>
      <c r="P3450" s="923"/>
      <c r="Q3450" s="641"/>
      <c r="R3450" s="537"/>
      <c r="S3450" s="537"/>
      <c r="T3450" s="537"/>
      <c r="U3450" s="537"/>
      <c r="V3450" s="537"/>
      <c r="W3450" s="531"/>
      <c r="X3450" s="141"/>
      <c r="Y3450" s="141"/>
      <c r="Z3450" s="552"/>
      <c r="AA3450" s="552"/>
      <c r="AB3450" s="531"/>
      <c r="AC3450" s="593"/>
      <c r="AD3450" s="923"/>
      <c r="AE3450" s="846"/>
      <c r="AF3450" s="931"/>
      <c r="AG3450" s="923"/>
      <c r="AH3450" s="923"/>
      <c r="AI3450" s="641"/>
      <c r="AJ3450" s="537"/>
      <c r="AK3450" s="537"/>
      <c r="AL3450" s="537"/>
      <c r="AM3450" s="537"/>
      <c r="AN3450" s="537"/>
      <c r="AO3450" s="531"/>
      <c r="AP3450" s="141"/>
      <c r="AQ3450" s="141"/>
      <c r="AR3450" s="552"/>
      <c r="AS3450" s="552"/>
      <c r="AT3450" s="531"/>
      <c r="AU3450" s="593"/>
      <c r="AV3450" s="923"/>
      <c r="AW3450" s="846"/>
      <c r="AX3450" s="121"/>
      <c r="AY3450" s="111"/>
      <c r="AZ3450" s="111"/>
      <c r="BA3450" s="343"/>
      <c r="BB3450" s="324"/>
      <c r="BC3450" s="111"/>
      <c r="BD3450" s="111"/>
      <c r="BE3450" s="343"/>
      <c r="BG3450" s="826" t="str">
        <f t="shared" si="5205"/>
        <v>43.23</v>
      </c>
      <c r="BH3450" s="607" t="b">
        <f>COUNTIF('Codes SEC'!$B$2:$B$250,Ministres!BG3450)&gt;0</f>
        <v>1</v>
      </c>
    </row>
    <row r="3451" spans="1:66" ht="35.1" customHeight="1" x14ac:dyDescent="0.25">
      <c r="A3451" s="222" t="s">
        <v>6114</v>
      </c>
      <c r="B3451" s="112" t="s">
        <v>5019</v>
      </c>
      <c r="C3451" s="116" t="s">
        <v>71</v>
      </c>
      <c r="D3451" s="620">
        <v>2021</v>
      </c>
      <c r="E3451" s="278"/>
      <c r="F3451" s="116"/>
      <c r="G3451" s="700"/>
      <c r="H3451" s="888" t="str">
        <f t="shared" si="5204"/>
        <v>077</v>
      </c>
      <c r="I3451" s="580">
        <v>84340000</v>
      </c>
      <c r="J3451" s="573" t="s">
        <v>5785</v>
      </c>
      <c r="K3451" s="411" t="s">
        <v>5786</v>
      </c>
      <c r="L3451" s="733"/>
      <c r="M3451" s="734"/>
      <c r="N3451" s="931"/>
      <c r="O3451" s="530"/>
      <c r="P3451" s="530"/>
      <c r="Q3451" s="646"/>
      <c r="R3451" s="536"/>
      <c r="S3451" s="536"/>
      <c r="T3451" s="536"/>
      <c r="U3451" s="536"/>
      <c r="V3451" s="536"/>
      <c r="W3451" s="683"/>
      <c r="X3451" s="141"/>
      <c r="Y3451" s="141"/>
      <c r="Z3451" s="552"/>
      <c r="AA3451" s="552"/>
      <c r="AB3451" s="683"/>
      <c r="AC3451" s="593"/>
      <c r="AD3451" s="530"/>
      <c r="AE3451" s="842"/>
      <c r="AF3451" s="931"/>
      <c r="AG3451" s="530"/>
      <c r="AH3451" s="530"/>
      <c r="AI3451" s="641"/>
      <c r="AJ3451" s="537"/>
      <c r="AK3451" s="537"/>
      <c r="AL3451" s="537"/>
      <c r="AM3451" s="537"/>
      <c r="AN3451" s="537"/>
      <c r="AO3451" s="683"/>
      <c r="AP3451" s="141"/>
      <c r="AQ3451" s="141"/>
      <c r="AR3451" s="552"/>
      <c r="AS3451" s="552"/>
      <c r="AT3451" s="683"/>
      <c r="AU3451" s="593"/>
      <c r="AV3451" s="530"/>
      <c r="AW3451" s="842"/>
      <c r="AX3451" s="115"/>
      <c r="AY3451" s="5"/>
      <c r="AZ3451" s="7"/>
      <c r="BA3451" s="335"/>
      <c r="BC3451" s="5"/>
      <c r="BD3451" s="7"/>
      <c r="BE3451" s="335"/>
      <c r="BG3451" s="826" t="str">
        <f t="shared" si="5205"/>
        <v>43.40</v>
      </c>
      <c r="BH3451" s="607" t="b">
        <f>COUNTIF('Codes SEC'!$B$2:$B$250,Ministres!BG3451)&gt;0</f>
        <v>1</v>
      </c>
    </row>
    <row r="3452" spans="1:66" ht="35.1" customHeight="1" x14ac:dyDescent="0.25">
      <c r="A3452" s="222" t="s">
        <v>6114</v>
      </c>
      <c r="B3452" s="112">
        <v>15</v>
      </c>
      <c r="C3452" s="116" t="s">
        <v>71</v>
      </c>
      <c r="D3452" s="623">
        <v>2021</v>
      </c>
      <c r="F3452" s="117"/>
      <c r="G3452" s="694">
        <v>1</v>
      </c>
      <c r="H3452" s="878" t="str">
        <f t="shared" si="5204"/>
        <v>077</v>
      </c>
      <c r="I3452" s="397" t="s">
        <v>3273</v>
      </c>
      <c r="J3452" s="380" t="s">
        <v>2511</v>
      </c>
      <c r="K3452" s="408" t="s">
        <v>3378</v>
      </c>
      <c r="L3452" s="731"/>
      <c r="M3452" s="732"/>
      <c r="N3452" s="931"/>
      <c r="O3452" s="923"/>
      <c r="P3452" s="923"/>
      <c r="Q3452" s="641"/>
      <c r="R3452" s="537"/>
      <c r="S3452" s="537"/>
      <c r="T3452" s="537"/>
      <c r="U3452" s="537"/>
      <c r="V3452" s="537"/>
      <c r="W3452" s="531"/>
      <c r="X3452" s="141"/>
      <c r="Y3452" s="141"/>
      <c r="Z3452" s="552"/>
      <c r="AA3452" s="552"/>
      <c r="AB3452" s="531"/>
      <c r="AC3452" s="593"/>
      <c r="AD3452" s="923"/>
      <c r="AE3452" s="846"/>
      <c r="AF3452" s="931"/>
      <c r="AG3452" s="923"/>
      <c r="AH3452" s="923"/>
      <c r="AI3452" s="641"/>
      <c r="AJ3452" s="537"/>
      <c r="AK3452" s="537"/>
      <c r="AL3452" s="537"/>
      <c r="AM3452" s="537"/>
      <c r="AN3452" s="537"/>
      <c r="AO3452" s="531"/>
      <c r="AP3452" s="141"/>
      <c r="AQ3452" s="141"/>
      <c r="AR3452" s="552"/>
      <c r="AS3452" s="552"/>
      <c r="AT3452" s="531"/>
      <c r="AU3452" s="593"/>
      <c r="AV3452" s="923"/>
      <c r="AW3452" s="846"/>
      <c r="AX3452" s="121"/>
      <c r="AY3452" s="111"/>
      <c r="AZ3452" s="111"/>
      <c r="BA3452" s="343"/>
      <c r="BB3452" s="324"/>
      <c r="BC3452" s="111"/>
      <c r="BD3452" s="111"/>
      <c r="BE3452" s="343"/>
      <c r="BG3452" s="826" t="str">
        <f t="shared" si="5205"/>
        <v>43.52</v>
      </c>
      <c r="BH3452" s="607" t="b">
        <f>COUNTIF('Codes SEC'!$B$2:$B$250,Ministres!BG3452)&gt;0</f>
        <v>1</v>
      </c>
    </row>
    <row r="3453" spans="1:66" ht="35.1" customHeight="1" x14ac:dyDescent="0.25">
      <c r="A3453" s="222" t="s">
        <v>6114</v>
      </c>
      <c r="B3453" s="112">
        <v>15</v>
      </c>
      <c r="C3453" s="116" t="s">
        <v>71</v>
      </c>
      <c r="D3453" s="623">
        <v>2021</v>
      </c>
      <c r="F3453" s="117"/>
      <c r="G3453" s="694">
        <v>1</v>
      </c>
      <c r="H3453" s="878" t="str">
        <f t="shared" si="5204"/>
        <v>077</v>
      </c>
      <c r="I3453" s="397" t="s">
        <v>3304</v>
      </c>
      <c r="J3453" s="380" t="s">
        <v>2512</v>
      </c>
      <c r="K3453" s="408" t="s">
        <v>3379</v>
      </c>
      <c r="L3453" s="731"/>
      <c r="M3453" s="732"/>
      <c r="N3453" s="931"/>
      <c r="O3453" s="923"/>
      <c r="P3453" s="923"/>
      <c r="Q3453" s="641"/>
      <c r="R3453" s="537"/>
      <c r="S3453" s="537"/>
      <c r="T3453" s="537"/>
      <c r="U3453" s="537"/>
      <c r="V3453" s="537"/>
      <c r="W3453" s="531"/>
      <c r="X3453" s="141"/>
      <c r="Y3453" s="141"/>
      <c r="Z3453" s="552"/>
      <c r="AA3453" s="552"/>
      <c r="AB3453" s="531"/>
      <c r="AC3453" s="593"/>
      <c r="AD3453" s="923"/>
      <c r="AE3453" s="846"/>
      <c r="AF3453" s="931"/>
      <c r="AG3453" s="923"/>
      <c r="AH3453" s="923"/>
      <c r="AI3453" s="641"/>
      <c r="AJ3453" s="537"/>
      <c r="AK3453" s="537"/>
      <c r="AL3453" s="537"/>
      <c r="AM3453" s="537"/>
      <c r="AN3453" s="537"/>
      <c r="AO3453" s="531"/>
      <c r="AP3453" s="141"/>
      <c r="AQ3453" s="141"/>
      <c r="AR3453" s="552"/>
      <c r="AS3453" s="552"/>
      <c r="AT3453" s="531"/>
      <c r="AU3453" s="593"/>
      <c r="AV3453" s="923"/>
      <c r="AW3453" s="846"/>
      <c r="AX3453" s="121"/>
      <c r="AY3453" s="111"/>
      <c r="AZ3453" s="111"/>
      <c r="BA3453" s="343"/>
      <c r="BB3453" s="324"/>
      <c r="BC3453" s="111"/>
      <c r="BD3453" s="111"/>
      <c r="BE3453" s="343"/>
      <c r="BG3453" s="826" t="str">
        <f t="shared" si="5205"/>
        <v>43.53</v>
      </c>
      <c r="BH3453" s="607" t="b">
        <f>COUNTIF('Codes SEC'!$B$2:$B$250,Ministres!BG3453)&gt;0</f>
        <v>1</v>
      </c>
    </row>
    <row r="3454" spans="1:66" s="10" customFormat="1" ht="35.1" customHeight="1" x14ac:dyDescent="0.25">
      <c r="A3454" s="222" t="s">
        <v>6114</v>
      </c>
      <c r="B3454" s="112">
        <v>15</v>
      </c>
      <c r="C3454" s="116" t="s">
        <v>71</v>
      </c>
      <c r="D3454" s="623">
        <v>2021</v>
      </c>
      <c r="E3454" s="32"/>
      <c r="F3454" s="117"/>
      <c r="G3454" s="694">
        <v>1</v>
      </c>
      <c r="H3454" s="878" t="str">
        <f t="shared" si="5204"/>
        <v>077</v>
      </c>
      <c r="I3454" s="397">
        <v>84353000</v>
      </c>
      <c r="J3454" s="380" t="s">
        <v>3825</v>
      </c>
      <c r="K3454" s="408" t="s">
        <v>3774</v>
      </c>
      <c r="L3454" s="731"/>
      <c r="M3454" s="732"/>
      <c r="N3454" s="931"/>
      <c r="O3454" s="923"/>
      <c r="P3454" s="923"/>
      <c r="Q3454" s="641"/>
      <c r="R3454" s="537"/>
      <c r="S3454" s="537"/>
      <c r="T3454" s="537"/>
      <c r="U3454" s="537"/>
      <c r="V3454" s="537"/>
      <c r="W3454" s="531"/>
      <c r="X3454" s="141"/>
      <c r="Y3454" s="141"/>
      <c r="Z3454" s="552"/>
      <c r="AA3454" s="552"/>
      <c r="AB3454" s="531"/>
      <c r="AC3454" s="593"/>
      <c r="AD3454" s="923"/>
      <c r="AE3454" s="846"/>
      <c r="AF3454" s="931"/>
      <c r="AG3454" s="923"/>
      <c r="AH3454" s="923"/>
      <c r="AI3454" s="641"/>
      <c r="AJ3454" s="537"/>
      <c r="AK3454" s="537"/>
      <c r="AL3454" s="537"/>
      <c r="AM3454" s="537"/>
      <c r="AN3454" s="537"/>
      <c r="AO3454" s="531"/>
      <c r="AP3454" s="141"/>
      <c r="AQ3454" s="141"/>
      <c r="AR3454" s="552"/>
      <c r="AS3454" s="552"/>
      <c r="AT3454" s="531"/>
      <c r="AU3454" s="593"/>
      <c r="AV3454" s="923"/>
      <c r="AW3454" s="846"/>
      <c r="AX3454" s="121"/>
      <c r="AY3454" s="111"/>
      <c r="AZ3454" s="111"/>
      <c r="BA3454" s="343"/>
      <c r="BB3454" s="324"/>
      <c r="BC3454" s="111"/>
      <c r="BD3454" s="111"/>
      <c r="BE3454" s="343"/>
      <c r="BF3454" s="41"/>
      <c r="BG3454" s="826" t="str">
        <f t="shared" si="5205"/>
        <v>43.53</v>
      </c>
      <c r="BH3454" s="607" t="b">
        <f>COUNTIF('Codes SEC'!$B$2:$B$250,Ministres!BG3454)&gt;0</f>
        <v>1</v>
      </c>
      <c r="BI3454" s="40"/>
      <c r="BJ3454" s="40"/>
      <c r="BK3454" s="40"/>
      <c r="BL3454" s="40"/>
      <c r="BM3454" s="40"/>
      <c r="BN3454" s="40"/>
    </row>
    <row r="3455" spans="1:66" ht="35.1" customHeight="1" x14ac:dyDescent="0.25">
      <c r="A3455" s="222" t="s">
        <v>6114</v>
      </c>
      <c r="B3455" s="112">
        <v>15</v>
      </c>
      <c r="C3455" s="116" t="s">
        <v>71</v>
      </c>
      <c r="D3455" s="623">
        <v>2021</v>
      </c>
      <c r="F3455" s="117"/>
      <c r="G3455" s="694">
        <v>1</v>
      </c>
      <c r="H3455" s="878" t="str">
        <f t="shared" si="5204"/>
        <v>077</v>
      </c>
      <c r="I3455" s="397" t="s">
        <v>3268</v>
      </c>
      <c r="J3455" s="380" t="s">
        <v>2513</v>
      </c>
      <c r="K3455" s="408" t="s">
        <v>3380</v>
      </c>
      <c r="L3455" s="731"/>
      <c r="M3455" s="732"/>
      <c r="N3455" s="931"/>
      <c r="O3455" s="923"/>
      <c r="P3455" s="923"/>
      <c r="Q3455" s="641"/>
      <c r="R3455" s="537"/>
      <c r="S3455" s="537"/>
      <c r="T3455" s="537"/>
      <c r="U3455" s="537"/>
      <c r="V3455" s="537"/>
      <c r="W3455" s="531"/>
      <c r="X3455" s="141"/>
      <c r="Y3455" s="141"/>
      <c r="Z3455" s="552"/>
      <c r="AA3455" s="552"/>
      <c r="AB3455" s="531"/>
      <c r="AC3455" s="593"/>
      <c r="AD3455" s="923"/>
      <c r="AE3455" s="846"/>
      <c r="AF3455" s="931"/>
      <c r="AG3455" s="923"/>
      <c r="AH3455" s="923"/>
      <c r="AI3455" s="641"/>
      <c r="AJ3455" s="537"/>
      <c r="AK3455" s="537"/>
      <c r="AL3455" s="537"/>
      <c r="AM3455" s="537"/>
      <c r="AN3455" s="537"/>
      <c r="AO3455" s="531"/>
      <c r="AP3455" s="141"/>
      <c r="AQ3455" s="141"/>
      <c r="AR3455" s="552"/>
      <c r="AS3455" s="552"/>
      <c r="AT3455" s="531"/>
      <c r="AU3455" s="593"/>
      <c r="AV3455" s="923"/>
      <c r="AW3455" s="846"/>
      <c r="AX3455" s="121"/>
      <c r="AY3455" s="111"/>
      <c r="AZ3455" s="111"/>
      <c r="BA3455" s="343"/>
      <c r="BB3455" s="324"/>
      <c r="BC3455" s="111"/>
      <c r="BD3455" s="111"/>
      <c r="BE3455" s="343"/>
      <c r="BG3455" s="826" t="str">
        <f t="shared" si="5205"/>
        <v>45.24</v>
      </c>
      <c r="BH3455" s="607" t="b">
        <f>COUNTIF('Codes SEC'!$B$2:$B$250,Ministres!BG3455)&gt;0</f>
        <v>1</v>
      </c>
    </row>
    <row r="3456" spans="1:66" ht="35.1" customHeight="1" x14ac:dyDescent="0.25">
      <c r="A3456" s="222" t="s">
        <v>6114</v>
      </c>
      <c r="B3456" s="112">
        <v>15</v>
      </c>
      <c r="C3456" s="116" t="s">
        <v>71</v>
      </c>
      <c r="D3456" s="623">
        <v>2021</v>
      </c>
      <c r="F3456" s="117"/>
      <c r="G3456" s="694">
        <v>1</v>
      </c>
      <c r="H3456" s="878" t="str">
        <f t="shared" si="5204"/>
        <v>077</v>
      </c>
      <c r="I3456" s="397">
        <v>84540000</v>
      </c>
      <c r="J3456" s="380" t="s">
        <v>3592</v>
      </c>
      <c r="K3456" s="408" t="s">
        <v>3465</v>
      </c>
      <c r="L3456" s="731"/>
      <c r="M3456" s="732"/>
      <c r="N3456" s="931"/>
      <c r="O3456" s="923"/>
      <c r="P3456" s="923"/>
      <c r="Q3456" s="641"/>
      <c r="R3456" s="537"/>
      <c r="S3456" s="537"/>
      <c r="T3456" s="537"/>
      <c r="U3456" s="537"/>
      <c r="V3456" s="537"/>
      <c r="W3456" s="531"/>
      <c r="X3456" s="141"/>
      <c r="Y3456" s="141"/>
      <c r="Z3456" s="552"/>
      <c r="AA3456" s="552"/>
      <c r="AB3456" s="531"/>
      <c r="AC3456" s="593"/>
      <c r="AD3456" s="923"/>
      <c r="AE3456" s="846"/>
      <c r="AF3456" s="931"/>
      <c r="AG3456" s="923"/>
      <c r="AH3456" s="923"/>
      <c r="AI3456" s="641"/>
      <c r="AJ3456" s="537"/>
      <c r="AK3456" s="537"/>
      <c r="AL3456" s="537"/>
      <c r="AM3456" s="537"/>
      <c r="AN3456" s="537"/>
      <c r="AO3456" s="531"/>
      <c r="AP3456" s="141"/>
      <c r="AQ3456" s="141"/>
      <c r="AR3456" s="552"/>
      <c r="AS3456" s="552"/>
      <c r="AT3456" s="531"/>
      <c r="AU3456" s="593"/>
      <c r="AV3456" s="923"/>
      <c r="AW3456" s="846"/>
      <c r="AX3456" s="121"/>
      <c r="AY3456" s="111"/>
      <c r="AZ3456" s="111"/>
      <c r="BA3456" s="343"/>
      <c r="BB3456" s="324"/>
      <c r="BC3456" s="111"/>
      <c r="BD3456" s="111"/>
      <c r="BE3456" s="343"/>
      <c r="BG3456" s="826" t="str">
        <f t="shared" si="5205"/>
        <v>45.40</v>
      </c>
      <c r="BH3456" s="607" t="b">
        <f>COUNTIF('Codes SEC'!$B$2:$B$250,Ministres!BG3456)&gt;0</f>
        <v>1</v>
      </c>
    </row>
    <row r="3457" spans="1:66" ht="35.1" customHeight="1" x14ac:dyDescent="0.25">
      <c r="A3457" s="190" t="s">
        <v>6114</v>
      </c>
      <c r="B3457" s="583">
        <v>15</v>
      </c>
      <c r="C3457" s="120" t="s">
        <v>71</v>
      </c>
      <c r="D3457" s="624">
        <v>2021</v>
      </c>
      <c r="E3457" s="604"/>
      <c r="F3457" s="192"/>
      <c r="G3457" s="697">
        <v>1</v>
      </c>
      <c r="H3457" s="890" t="str">
        <f t="shared" si="5204"/>
        <v>077</v>
      </c>
      <c r="I3457" s="585">
        <v>84550000</v>
      </c>
      <c r="J3457" s="380" t="s">
        <v>5077</v>
      </c>
      <c r="K3457" s="422" t="s">
        <v>5241</v>
      </c>
      <c r="L3457" s="733"/>
      <c r="M3457" s="734"/>
      <c r="N3457" s="931"/>
      <c r="O3457" s="530"/>
      <c r="P3457" s="530"/>
      <c r="Q3457" s="646"/>
      <c r="R3457" s="536"/>
      <c r="S3457" s="536"/>
      <c r="T3457" s="536"/>
      <c r="U3457" s="536"/>
      <c r="V3457" s="536"/>
      <c r="W3457" s="683"/>
      <c r="X3457" s="141"/>
      <c r="Y3457" s="141"/>
      <c r="Z3457" s="552"/>
      <c r="AA3457" s="552"/>
      <c r="AB3457" s="683"/>
      <c r="AC3457" s="593"/>
      <c r="AD3457" s="530"/>
      <c r="AE3457" s="842"/>
      <c r="AF3457" s="931"/>
      <c r="AG3457" s="530"/>
      <c r="AH3457" s="530"/>
      <c r="AI3457" s="641"/>
      <c r="AJ3457" s="537"/>
      <c r="AK3457" s="537"/>
      <c r="AL3457" s="537"/>
      <c r="AM3457" s="537"/>
      <c r="AN3457" s="537"/>
      <c r="AO3457" s="683"/>
      <c r="AP3457" s="141"/>
      <c r="AQ3457" s="141"/>
      <c r="AR3457" s="552"/>
      <c r="AS3457" s="552"/>
      <c r="AT3457" s="683"/>
      <c r="AU3457" s="593"/>
      <c r="AV3457" s="530"/>
      <c r="AW3457" s="842"/>
      <c r="AX3457" s="115"/>
      <c r="AY3457" s="5"/>
      <c r="AZ3457" s="7"/>
      <c r="BA3457" s="335"/>
      <c r="BC3457" s="5"/>
      <c r="BD3457" s="7"/>
      <c r="BE3457" s="335"/>
      <c r="BG3457" s="826" t="str">
        <f t="shared" si="5205"/>
        <v>45.50</v>
      </c>
      <c r="BH3457" s="607" t="b">
        <f>COUNTIF('Codes SEC'!$B$2:$B$250,Ministres!BG3457)&gt;0</f>
        <v>1</v>
      </c>
    </row>
    <row r="3458" spans="1:66" x14ac:dyDescent="0.25">
      <c r="A3458" s="222"/>
      <c r="C3458" s="116"/>
      <c r="D3458" s="620"/>
      <c r="F3458" s="117"/>
      <c r="G3458" s="694"/>
      <c r="H3458" s="878"/>
      <c r="I3458" s="397"/>
      <c r="J3458" s="380"/>
      <c r="K3458" s="408"/>
      <c r="L3458" s="731"/>
      <c r="M3458" s="732"/>
      <c r="N3458" s="931"/>
      <c r="O3458" s="923"/>
      <c r="P3458" s="923"/>
      <c r="Q3458" s="641"/>
      <c r="R3458" s="537"/>
      <c r="S3458" s="537"/>
      <c r="T3458" s="537"/>
      <c r="U3458" s="537"/>
      <c r="V3458" s="537"/>
      <c r="W3458" s="531"/>
      <c r="X3458" s="141"/>
      <c r="Y3458" s="141"/>
      <c r="Z3458" s="552"/>
      <c r="AA3458" s="552"/>
      <c r="AB3458" s="531"/>
      <c r="AC3458" s="593"/>
      <c r="AD3458" s="923"/>
      <c r="AE3458" s="846"/>
      <c r="AF3458" s="931"/>
      <c r="AG3458" s="923"/>
      <c r="AH3458" s="923"/>
      <c r="AI3458" s="641"/>
      <c r="AJ3458" s="537"/>
      <c r="AK3458" s="537"/>
      <c r="AL3458" s="537"/>
      <c r="AM3458" s="537"/>
      <c r="AN3458" s="537"/>
      <c r="AO3458" s="531"/>
      <c r="AP3458" s="141"/>
      <c r="AQ3458" s="141"/>
      <c r="AR3458" s="552"/>
      <c r="AS3458" s="552"/>
      <c r="AT3458" s="531"/>
      <c r="AU3458" s="593"/>
      <c r="AV3458" s="923"/>
      <c r="AW3458" s="846"/>
      <c r="AX3458" s="121"/>
      <c r="AY3458" s="111"/>
      <c r="AZ3458" s="111"/>
      <c r="BA3458" s="343"/>
      <c r="BB3458" s="324"/>
      <c r="BC3458" s="111"/>
      <c r="BD3458" s="111"/>
      <c r="BE3458" s="343"/>
      <c r="BG3458" s="826"/>
      <c r="BH3458" s="607"/>
    </row>
    <row r="3459" spans="1:66" x14ac:dyDescent="0.25">
      <c r="A3459" s="222"/>
      <c r="C3459" s="116"/>
      <c r="D3459" s="620"/>
      <c r="F3459" s="117"/>
      <c r="G3459" s="694"/>
      <c r="H3459" s="878"/>
      <c r="I3459" s="397"/>
      <c r="J3459" s="380"/>
      <c r="K3459" s="410" t="s">
        <v>58</v>
      </c>
      <c r="L3459" s="731"/>
      <c r="M3459" s="732"/>
      <c r="N3459" s="931"/>
      <c r="O3459" s="923"/>
      <c r="P3459" s="923"/>
      <c r="Q3459" s="641"/>
      <c r="R3459" s="537"/>
      <c r="S3459" s="537"/>
      <c r="T3459" s="537"/>
      <c r="U3459" s="537"/>
      <c r="V3459" s="537"/>
      <c r="W3459" s="531"/>
      <c r="X3459" s="141"/>
      <c r="Y3459" s="141"/>
      <c r="Z3459" s="552"/>
      <c r="AA3459" s="552"/>
      <c r="AB3459" s="531"/>
      <c r="AC3459" s="593"/>
      <c r="AD3459" s="923"/>
      <c r="AE3459" s="846"/>
      <c r="AF3459" s="931"/>
      <c r="AG3459" s="923"/>
      <c r="AH3459" s="923"/>
      <c r="AI3459" s="641"/>
      <c r="AJ3459" s="537"/>
      <c r="AK3459" s="537"/>
      <c r="AL3459" s="537"/>
      <c r="AM3459" s="537"/>
      <c r="AN3459" s="537"/>
      <c r="AO3459" s="531"/>
      <c r="AP3459" s="141"/>
      <c r="AQ3459" s="141"/>
      <c r="AR3459" s="552"/>
      <c r="AS3459" s="552"/>
      <c r="AT3459" s="531"/>
      <c r="AU3459" s="593"/>
      <c r="AV3459" s="923"/>
      <c r="AW3459" s="846"/>
      <c r="AX3459" s="121"/>
      <c r="AY3459" s="111"/>
      <c r="AZ3459" s="111"/>
      <c r="BA3459" s="343"/>
      <c r="BB3459" s="324"/>
      <c r="BC3459" s="111"/>
      <c r="BD3459" s="111"/>
      <c r="BE3459" s="343"/>
      <c r="BG3459" s="826"/>
      <c r="BH3459" s="607"/>
    </row>
    <row r="3460" spans="1:66" x14ac:dyDescent="0.25">
      <c r="A3460" s="222"/>
      <c r="C3460" s="116"/>
      <c r="D3460" s="620"/>
      <c r="F3460" s="117"/>
      <c r="G3460" s="694"/>
      <c r="H3460" s="878"/>
      <c r="I3460" s="397"/>
      <c r="J3460" s="380"/>
      <c r="K3460" s="408"/>
      <c r="L3460" s="731"/>
      <c r="M3460" s="732"/>
      <c r="N3460" s="931"/>
      <c r="O3460" s="923"/>
      <c r="P3460" s="923"/>
      <c r="Q3460" s="641"/>
      <c r="R3460" s="537"/>
      <c r="S3460" s="537"/>
      <c r="T3460" s="537"/>
      <c r="U3460" s="537"/>
      <c r="V3460" s="537"/>
      <c r="W3460" s="531"/>
      <c r="X3460" s="141"/>
      <c r="Y3460" s="141"/>
      <c r="Z3460" s="552"/>
      <c r="AA3460" s="552"/>
      <c r="AB3460" s="531"/>
      <c r="AC3460" s="593"/>
      <c r="AD3460" s="923"/>
      <c r="AE3460" s="846"/>
      <c r="AF3460" s="931"/>
      <c r="AG3460" s="923"/>
      <c r="AH3460" s="923"/>
      <c r="AI3460" s="641"/>
      <c r="AJ3460" s="537"/>
      <c r="AK3460" s="537"/>
      <c r="AL3460" s="537"/>
      <c r="AM3460" s="537"/>
      <c r="AN3460" s="537"/>
      <c r="AO3460" s="531"/>
      <c r="AP3460" s="141"/>
      <c r="AQ3460" s="141"/>
      <c r="AR3460" s="552"/>
      <c r="AS3460" s="552"/>
      <c r="AT3460" s="531"/>
      <c r="AU3460" s="593"/>
      <c r="AV3460" s="923"/>
      <c r="AW3460" s="846"/>
      <c r="AX3460" s="121"/>
      <c r="AY3460" s="111"/>
      <c r="AZ3460" s="111"/>
      <c r="BA3460" s="343"/>
      <c r="BB3460" s="324"/>
      <c r="BC3460" s="111"/>
      <c r="BD3460" s="111"/>
      <c r="BE3460" s="343"/>
      <c r="BF3460" s="40"/>
      <c r="BG3460" s="826"/>
      <c r="BH3460" s="607"/>
    </row>
    <row r="3461" spans="1:66" ht="35.1" customHeight="1" x14ac:dyDescent="0.25">
      <c r="A3461" s="222" t="s">
        <v>6114</v>
      </c>
      <c r="B3461" s="112">
        <v>15</v>
      </c>
      <c r="C3461" s="116" t="s">
        <v>71</v>
      </c>
      <c r="D3461" s="623">
        <v>2021</v>
      </c>
      <c r="F3461" s="117"/>
      <c r="G3461" s="694">
        <v>1</v>
      </c>
      <c r="H3461" s="878" t="str">
        <f t="shared" si="5204"/>
        <v>077</v>
      </c>
      <c r="I3461" s="397" t="s">
        <v>3299</v>
      </c>
      <c r="J3461" s="380" t="s">
        <v>2514</v>
      </c>
      <c r="K3461" s="408" t="s">
        <v>3381</v>
      </c>
      <c r="L3461" s="731"/>
      <c r="M3461" s="732"/>
      <c r="N3461" s="931"/>
      <c r="O3461" s="923"/>
      <c r="P3461" s="923"/>
      <c r="Q3461" s="641"/>
      <c r="R3461" s="537"/>
      <c r="S3461" s="537"/>
      <c r="T3461" s="537"/>
      <c r="U3461" s="537"/>
      <c r="V3461" s="537"/>
      <c r="W3461" s="531"/>
      <c r="X3461" s="141"/>
      <c r="Y3461" s="141"/>
      <c r="Z3461" s="552"/>
      <c r="AA3461" s="552"/>
      <c r="AB3461" s="531"/>
      <c r="AC3461" s="593"/>
      <c r="AD3461" s="923"/>
      <c r="AE3461" s="846"/>
      <c r="AF3461" s="931"/>
      <c r="AG3461" s="923"/>
      <c r="AH3461" s="923"/>
      <c r="AI3461" s="641"/>
      <c r="AJ3461" s="537"/>
      <c r="AK3461" s="537"/>
      <c r="AL3461" s="537"/>
      <c r="AM3461" s="537"/>
      <c r="AN3461" s="537"/>
      <c r="AO3461" s="531"/>
      <c r="AP3461" s="141"/>
      <c r="AQ3461" s="141"/>
      <c r="AR3461" s="552"/>
      <c r="AS3461" s="552"/>
      <c r="AT3461" s="531"/>
      <c r="AU3461" s="593"/>
      <c r="AV3461" s="923"/>
      <c r="AW3461" s="846"/>
      <c r="AX3461" s="121"/>
      <c r="AY3461" s="111"/>
      <c r="AZ3461" s="111"/>
      <c r="BA3461" s="343"/>
      <c r="BB3461" s="324"/>
      <c r="BC3461" s="111"/>
      <c r="BD3461" s="111"/>
      <c r="BE3461" s="343"/>
      <c r="BG3461" s="826" t="str">
        <f t="shared" ref="BG3461:BG3471" si="5206">RIGHT(LEFT(I3461,3),2)&amp;"."&amp;RIGHT(LEFT(I3461,5),2)</f>
        <v>51.11</v>
      </c>
      <c r="BH3461" s="607" t="b">
        <f>COUNTIF('Codes SEC'!$B$2:$B$250,Ministres!BG3461)&gt;0</f>
        <v>1</v>
      </c>
    </row>
    <row r="3462" spans="1:66" ht="35.1" customHeight="1" x14ac:dyDescent="0.25">
      <c r="A3462" s="222" t="s">
        <v>6114</v>
      </c>
      <c r="B3462" s="112" t="s">
        <v>5019</v>
      </c>
      <c r="C3462" s="116" t="s">
        <v>71</v>
      </c>
      <c r="D3462" s="620">
        <v>2021</v>
      </c>
      <c r="E3462" s="278"/>
      <c r="F3462" s="116"/>
      <c r="G3462" s="700"/>
      <c r="H3462" s="888" t="str">
        <f t="shared" si="5204"/>
        <v>077</v>
      </c>
      <c r="I3462" s="580">
        <v>85112000</v>
      </c>
      <c r="J3462" s="689" t="s">
        <v>5986</v>
      </c>
      <c r="K3462" s="411" t="s">
        <v>5987</v>
      </c>
      <c r="L3462" s="733"/>
      <c r="M3462" s="734"/>
      <c r="N3462" s="931"/>
      <c r="O3462" s="530"/>
      <c r="P3462" s="530"/>
      <c r="Q3462" s="646"/>
      <c r="R3462" s="536"/>
      <c r="S3462" s="536"/>
      <c r="T3462" s="536"/>
      <c r="U3462" s="536"/>
      <c r="V3462" s="536"/>
      <c r="W3462" s="683"/>
      <c r="X3462" s="141"/>
      <c r="Y3462" s="141"/>
      <c r="Z3462" s="552"/>
      <c r="AA3462" s="552"/>
      <c r="AB3462" s="683"/>
      <c r="AC3462" s="593"/>
      <c r="AD3462" s="530"/>
      <c r="AE3462" s="842"/>
      <c r="AF3462" s="931"/>
      <c r="AG3462" s="530"/>
      <c r="AH3462" s="530"/>
      <c r="AI3462" s="641"/>
      <c r="AJ3462" s="537"/>
      <c r="AK3462" s="537"/>
      <c r="AL3462" s="537"/>
      <c r="AM3462" s="537"/>
      <c r="AN3462" s="537"/>
      <c r="AO3462" s="683"/>
      <c r="AP3462" s="141"/>
      <c r="AQ3462" s="141"/>
      <c r="AR3462" s="552"/>
      <c r="AS3462" s="552"/>
      <c r="AT3462" s="683"/>
      <c r="AU3462" s="593"/>
      <c r="AV3462" s="530"/>
      <c r="AW3462" s="842"/>
      <c r="AX3462" s="115"/>
      <c r="AY3462" s="5"/>
      <c r="AZ3462" s="7"/>
      <c r="BA3462" s="335"/>
      <c r="BC3462" s="5"/>
      <c r="BD3462" s="7"/>
      <c r="BE3462" s="335"/>
      <c r="BG3462" s="826" t="str">
        <f t="shared" si="5206"/>
        <v>51.12</v>
      </c>
      <c r="BH3462" s="607" t="b">
        <f>COUNTIF('Codes SEC'!$B$2:$B$250,Ministres!BG3462)&gt;0</f>
        <v>1</v>
      </c>
    </row>
    <row r="3463" spans="1:66" ht="35.1" customHeight="1" x14ac:dyDescent="0.25">
      <c r="A3463" s="222" t="s">
        <v>6114</v>
      </c>
      <c r="B3463" s="112">
        <v>15</v>
      </c>
      <c r="C3463" s="116" t="s">
        <v>71</v>
      </c>
      <c r="D3463" s="623">
        <v>2021</v>
      </c>
      <c r="F3463" s="117"/>
      <c r="G3463" s="694">
        <v>1</v>
      </c>
      <c r="H3463" s="878" t="str">
        <f t="shared" si="5204"/>
        <v>077</v>
      </c>
      <c r="I3463" s="397">
        <v>85210000</v>
      </c>
      <c r="J3463" s="380" t="s">
        <v>5441</v>
      </c>
      <c r="K3463" s="408" t="s">
        <v>5446</v>
      </c>
      <c r="L3463" s="731"/>
      <c r="M3463" s="732"/>
      <c r="N3463" s="931"/>
      <c r="O3463" s="923"/>
      <c r="P3463" s="923"/>
      <c r="Q3463" s="641"/>
      <c r="R3463" s="537"/>
      <c r="S3463" s="537"/>
      <c r="T3463" s="537"/>
      <c r="U3463" s="537"/>
      <c r="V3463" s="537"/>
      <c r="W3463" s="531"/>
      <c r="X3463" s="141"/>
      <c r="Y3463" s="141"/>
      <c r="Z3463" s="552"/>
      <c r="AA3463" s="552"/>
      <c r="AB3463" s="531"/>
      <c r="AC3463" s="593"/>
      <c r="AD3463" s="923"/>
      <c r="AE3463" s="846"/>
      <c r="AF3463" s="931"/>
      <c r="AG3463" s="923"/>
      <c r="AH3463" s="923"/>
      <c r="AI3463" s="641"/>
      <c r="AJ3463" s="537"/>
      <c r="AK3463" s="537"/>
      <c r="AL3463" s="537"/>
      <c r="AM3463" s="537"/>
      <c r="AN3463" s="537"/>
      <c r="AO3463" s="531"/>
      <c r="AP3463" s="141"/>
      <c r="AQ3463" s="141"/>
      <c r="AR3463" s="552"/>
      <c r="AS3463" s="552"/>
      <c r="AT3463" s="531"/>
      <c r="AU3463" s="593"/>
      <c r="AV3463" s="923"/>
      <c r="AW3463" s="846"/>
      <c r="AX3463" s="121"/>
      <c r="AY3463" s="111"/>
      <c r="AZ3463" s="111"/>
      <c r="BA3463" s="343"/>
      <c r="BB3463" s="324"/>
      <c r="BC3463" s="111"/>
      <c r="BD3463" s="111"/>
      <c r="BE3463" s="343"/>
      <c r="BG3463" s="826" t="str">
        <f t="shared" si="5206"/>
        <v>52.10</v>
      </c>
      <c r="BH3463" s="607" t="b">
        <f>COUNTIF('Codes SEC'!$B$2:$B$250,Ministres!BG3463)&gt;0</f>
        <v>1</v>
      </c>
    </row>
    <row r="3464" spans="1:66" ht="35.1" customHeight="1" x14ac:dyDescent="0.25">
      <c r="A3464" s="222" t="s">
        <v>6114</v>
      </c>
      <c r="B3464" s="112">
        <v>15</v>
      </c>
      <c r="C3464" s="116" t="s">
        <v>71</v>
      </c>
      <c r="D3464" s="623">
        <v>2021</v>
      </c>
      <c r="F3464" s="117"/>
      <c r="G3464" s="694">
        <v>1</v>
      </c>
      <c r="H3464" s="878" t="str">
        <f t="shared" si="5204"/>
        <v>077</v>
      </c>
      <c r="I3464" s="397">
        <v>85310000</v>
      </c>
      <c r="J3464" s="380" t="s">
        <v>5442</v>
      </c>
      <c r="K3464" s="408" t="s">
        <v>5447</v>
      </c>
      <c r="L3464" s="731"/>
      <c r="M3464" s="732"/>
      <c r="N3464" s="931"/>
      <c r="O3464" s="923"/>
      <c r="P3464" s="923"/>
      <c r="Q3464" s="641"/>
      <c r="R3464" s="537"/>
      <c r="S3464" s="537"/>
      <c r="T3464" s="537"/>
      <c r="U3464" s="537"/>
      <c r="V3464" s="537"/>
      <c r="W3464" s="531"/>
      <c r="X3464" s="141"/>
      <c r="Y3464" s="141"/>
      <c r="Z3464" s="552"/>
      <c r="AA3464" s="552"/>
      <c r="AB3464" s="531"/>
      <c r="AC3464" s="593"/>
      <c r="AD3464" s="923"/>
      <c r="AE3464" s="846"/>
      <c r="AF3464" s="931"/>
      <c r="AG3464" s="923"/>
      <c r="AH3464" s="923"/>
      <c r="AI3464" s="641"/>
      <c r="AJ3464" s="537"/>
      <c r="AK3464" s="537"/>
      <c r="AL3464" s="537"/>
      <c r="AM3464" s="537"/>
      <c r="AN3464" s="537"/>
      <c r="AO3464" s="531"/>
      <c r="AP3464" s="141"/>
      <c r="AQ3464" s="141"/>
      <c r="AR3464" s="552"/>
      <c r="AS3464" s="552"/>
      <c r="AT3464" s="531"/>
      <c r="AU3464" s="593"/>
      <c r="AV3464" s="923"/>
      <c r="AW3464" s="846"/>
      <c r="AX3464" s="121"/>
      <c r="AY3464" s="111"/>
      <c r="AZ3464" s="111"/>
      <c r="BA3464" s="343"/>
      <c r="BB3464" s="324"/>
      <c r="BC3464" s="111"/>
      <c r="BD3464" s="111"/>
      <c r="BE3464" s="343"/>
      <c r="BG3464" s="826" t="str">
        <f t="shared" si="5206"/>
        <v>53.10</v>
      </c>
      <c r="BH3464" s="607" t="b">
        <f>COUNTIF('Codes SEC'!$B$2:$B$250,Ministres!BG3464)&gt;0</f>
        <v>1</v>
      </c>
    </row>
    <row r="3465" spans="1:66" ht="35.1" customHeight="1" x14ac:dyDescent="0.25">
      <c r="A3465" s="190" t="s">
        <v>6114</v>
      </c>
      <c r="B3465" s="583">
        <v>15</v>
      </c>
      <c r="C3465" s="120" t="s">
        <v>71</v>
      </c>
      <c r="D3465" s="623">
        <v>2021</v>
      </c>
      <c r="E3465" s="604"/>
      <c r="F3465" s="192"/>
      <c r="G3465" s="697">
        <v>1</v>
      </c>
      <c r="H3465" s="890" t="str">
        <f t="shared" si="5204"/>
        <v>077</v>
      </c>
      <c r="I3465" s="585">
        <v>86141000</v>
      </c>
      <c r="J3465" s="380" t="s">
        <v>4353</v>
      </c>
      <c r="K3465" s="422" t="s">
        <v>4354</v>
      </c>
      <c r="L3465" s="731"/>
      <c r="M3465" s="732"/>
      <c r="N3465" s="931"/>
      <c r="O3465" s="923"/>
      <c r="P3465" s="923"/>
      <c r="Q3465" s="641"/>
      <c r="R3465" s="537"/>
      <c r="S3465" s="537"/>
      <c r="T3465" s="537"/>
      <c r="U3465" s="537"/>
      <c r="V3465" s="537"/>
      <c r="W3465" s="531"/>
      <c r="X3465" s="141"/>
      <c r="Y3465" s="141"/>
      <c r="Z3465" s="552"/>
      <c r="AA3465" s="552"/>
      <c r="AB3465" s="531"/>
      <c r="AC3465" s="593"/>
      <c r="AD3465" s="923"/>
      <c r="AE3465" s="846"/>
      <c r="AF3465" s="931"/>
      <c r="AG3465" s="923"/>
      <c r="AH3465" s="923"/>
      <c r="AI3465" s="641"/>
      <c r="AJ3465" s="537"/>
      <c r="AK3465" s="537"/>
      <c r="AL3465" s="537"/>
      <c r="AM3465" s="537"/>
      <c r="AN3465" s="537"/>
      <c r="AO3465" s="531"/>
      <c r="AP3465" s="141"/>
      <c r="AQ3465" s="141"/>
      <c r="AR3465" s="552"/>
      <c r="AS3465" s="552"/>
      <c r="AT3465" s="531"/>
      <c r="AU3465" s="593"/>
      <c r="AV3465" s="923"/>
      <c r="AW3465" s="846"/>
      <c r="AX3465" s="121"/>
      <c r="AY3465" s="111"/>
      <c r="AZ3465" s="111"/>
      <c r="BA3465" s="343"/>
      <c r="BB3465" s="324"/>
      <c r="BC3465" s="111"/>
      <c r="BD3465" s="111"/>
      <c r="BE3465" s="343"/>
      <c r="BG3465" s="826" t="str">
        <f t="shared" si="5206"/>
        <v>61.41</v>
      </c>
      <c r="BH3465" s="607" t="b">
        <f>COUNTIF('Codes SEC'!$B$2:$B$250,Ministres!BG3465)&gt;0</f>
        <v>1</v>
      </c>
    </row>
    <row r="3466" spans="1:66" ht="35.1" customHeight="1" x14ac:dyDescent="0.25">
      <c r="A3466" s="222" t="s">
        <v>6114</v>
      </c>
      <c r="B3466" s="112" t="s">
        <v>5019</v>
      </c>
      <c r="C3466" s="116" t="s">
        <v>71</v>
      </c>
      <c r="D3466" s="620">
        <v>2021</v>
      </c>
      <c r="E3466" s="278"/>
      <c r="F3466" s="116"/>
      <c r="G3466" s="700"/>
      <c r="H3466" s="888" t="str">
        <f t="shared" si="5204"/>
        <v>077</v>
      </c>
      <c r="I3466" s="580">
        <v>86141000</v>
      </c>
      <c r="J3466" s="689" t="s">
        <v>5982</v>
      </c>
      <c r="K3466" s="411" t="s">
        <v>5983</v>
      </c>
      <c r="L3466" s="733"/>
      <c r="M3466" s="734"/>
      <c r="N3466" s="931"/>
      <c r="O3466" s="530"/>
      <c r="P3466" s="530"/>
      <c r="Q3466" s="646"/>
      <c r="R3466" s="536"/>
      <c r="S3466" s="536"/>
      <c r="T3466" s="536"/>
      <c r="U3466" s="536"/>
      <c r="V3466" s="536"/>
      <c r="W3466" s="683"/>
      <c r="X3466" s="141"/>
      <c r="Y3466" s="141"/>
      <c r="Z3466" s="552"/>
      <c r="AA3466" s="552"/>
      <c r="AB3466" s="683"/>
      <c r="AC3466" s="593"/>
      <c r="AD3466" s="530"/>
      <c r="AE3466" s="842"/>
      <c r="AF3466" s="931"/>
      <c r="AG3466" s="530"/>
      <c r="AH3466" s="530"/>
      <c r="AI3466" s="641"/>
      <c r="AJ3466" s="537"/>
      <c r="AK3466" s="537"/>
      <c r="AL3466" s="537"/>
      <c r="AM3466" s="537"/>
      <c r="AN3466" s="537"/>
      <c r="AO3466" s="683"/>
      <c r="AP3466" s="141"/>
      <c r="AQ3466" s="141"/>
      <c r="AR3466" s="552"/>
      <c r="AS3466" s="552"/>
      <c r="AT3466" s="683"/>
      <c r="AU3466" s="593"/>
      <c r="AV3466" s="530"/>
      <c r="AW3466" s="842"/>
      <c r="AX3466" s="115"/>
      <c r="AY3466" s="5"/>
      <c r="AZ3466" s="7"/>
      <c r="BA3466" s="335"/>
      <c r="BC3466" s="5"/>
      <c r="BD3466" s="7"/>
      <c r="BE3466" s="335"/>
      <c r="BG3466" s="826" t="str">
        <f t="shared" si="5206"/>
        <v>61.41</v>
      </c>
      <c r="BH3466" s="607" t="b">
        <f>COUNTIF('Codes SEC'!$B$2:$B$250,Ministres!BG3466)&gt;0</f>
        <v>1</v>
      </c>
    </row>
    <row r="3467" spans="1:66" ht="35.1" customHeight="1" x14ac:dyDescent="0.25">
      <c r="A3467" s="222" t="s">
        <v>6114</v>
      </c>
      <c r="B3467" s="112">
        <v>15</v>
      </c>
      <c r="C3467" s="116" t="s">
        <v>71</v>
      </c>
      <c r="D3467" s="623">
        <v>2021</v>
      </c>
      <c r="F3467" s="117"/>
      <c r="G3467" s="694">
        <v>1</v>
      </c>
      <c r="H3467" s="878" t="str">
        <f t="shared" si="5204"/>
        <v>077</v>
      </c>
      <c r="I3467" s="397">
        <v>86321000</v>
      </c>
      <c r="J3467" s="380" t="s">
        <v>5443</v>
      </c>
      <c r="K3467" s="408" t="s">
        <v>5448</v>
      </c>
      <c r="L3467" s="731"/>
      <c r="M3467" s="732"/>
      <c r="N3467" s="931"/>
      <c r="O3467" s="923"/>
      <c r="P3467" s="923"/>
      <c r="Q3467" s="641"/>
      <c r="R3467" s="537"/>
      <c r="S3467" s="537"/>
      <c r="T3467" s="537"/>
      <c r="U3467" s="537"/>
      <c r="V3467" s="537"/>
      <c r="W3467" s="531"/>
      <c r="X3467" s="141"/>
      <c r="Y3467" s="141"/>
      <c r="Z3467" s="552"/>
      <c r="AA3467" s="552"/>
      <c r="AB3467" s="531"/>
      <c r="AC3467" s="593"/>
      <c r="AD3467" s="923"/>
      <c r="AE3467" s="846"/>
      <c r="AF3467" s="931"/>
      <c r="AG3467" s="923"/>
      <c r="AH3467" s="923"/>
      <c r="AI3467" s="641"/>
      <c r="AJ3467" s="537"/>
      <c r="AK3467" s="537"/>
      <c r="AL3467" s="537"/>
      <c r="AM3467" s="537"/>
      <c r="AN3467" s="537"/>
      <c r="AO3467" s="531"/>
      <c r="AP3467" s="141"/>
      <c r="AQ3467" s="141"/>
      <c r="AR3467" s="552"/>
      <c r="AS3467" s="552"/>
      <c r="AT3467" s="531"/>
      <c r="AU3467" s="593"/>
      <c r="AV3467" s="923"/>
      <c r="AW3467" s="846"/>
      <c r="AX3467" s="121"/>
      <c r="AY3467" s="111"/>
      <c r="AZ3467" s="111"/>
      <c r="BA3467" s="343"/>
      <c r="BB3467" s="324"/>
      <c r="BC3467" s="111"/>
      <c r="BD3467" s="111"/>
      <c r="BE3467" s="343"/>
      <c r="BG3467" s="826" t="str">
        <f t="shared" si="5206"/>
        <v>63.21</v>
      </c>
      <c r="BH3467" s="607" t="b">
        <f>COUNTIF('Codes SEC'!$B$2:$B$250,Ministres!BG3467)&gt;0</f>
        <v>1</v>
      </c>
    </row>
    <row r="3468" spans="1:66" ht="35.1" customHeight="1" x14ac:dyDescent="0.25">
      <c r="A3468" s="222" t="s">
        <v>6114</v>
      </c>
      <c r="B3468" s="112" t="s">
        <v>5019</v>
      </c>
      <c r="C3468" s="116" t="s">
        <v>71</v>
      </c>
      <c r="D3468" s="620">
        <v>2021</v>
      </c>
      <c r="E3468" s="278"/>
      <c r="F3468" s="116"/>
      <c r="G3468" s="700"/>
      <c r="H3468" s="888" t="str">
        <f t="shared" si="5204"/>
        <v>077</v>
      </c>
      <c r="I3468" s="580">
        <v>86341000</v>
      </c>
      <c r="J3468" s="689" t="s">
        <v>5984</v>
      </c>
      <c r="K3468" s="411" t="s">
        <v>5985</v>
      </c>
      <c r="L3468" s="733"/>
      <c r="M3468" s="734"/>
      <c r="N3468" s="931"/>
      <c r="O3468" s="530"/>
      <c r="P3468" s="530"/>
      <c r="Q3468" s="646"/>
      <c r="R3468" s="536"/>
      <c r="S3468" s="536"/>
      <c r="T3468" s="536"/>
      <c r="U3468" s="536"/>
      <c r="V3468" s="536"/>
      <c r="W3468" s="683"/>
      <c r="X3468" s="141"/>
      <c r="Y3468" s="141"/>
      <c r="Z3468" s="552"/>
      <c r="AA3468" s="552"/>
      <c r="AB3468" s="683"/>
      <c r="AC3468" s="593"/>
      <c r="AD3468" s="530"/>
      <c r="AE3468" s="842"/>
      <c r="AF3468" s="931"/>
      <c r="AG3468" s="530"/>
      <c r="AH3468" s="530"/>
      <c r="AI3468" s="641"/>
      <c r="AJ3468" s="537"/>
      <c r="AK3468" s="537"/>
      <c r="AL3468" s="537"/>
      <c r="AM3468" s="537"/>
      <c r="AN3468" s="537"/>
      <c r="AO3468" s="683"/>
      <c r="AP3468" s="141"/>
      <c r="AQ3468" s="141"/>
      <c r="AR3468" s="552"/>
      <c r="AS3468" s="552"/>
      <c r="AT3468" s="683"/>
      <c r="AU3468" s="593"/>
      <c r="AV3468" s="530"/>
      <c r="AW3468" s="842"/>
      <c r="AX3468" s="115"/>
      <c r="AY3468" s="5"/>
      <c r="AZ3468" s="7"/>
      <c r="BA3468" s="335"/>
      <c r="BC3468" s="5"/>
      <c r="BD3468" s="7"/>
      <c r="BE3468" s="335"/>
      <c r="BG3468" s="826" t="str">
        <f t="shared" si="5206"/>
        <v>63.41</v>
      </c>
      <c r="BH3468" s="607" t="b">
        <f>COUNTIF('Codes SEC'!$B$2:$B$250,Ministres!BG3468)&gt;0</f>
        <v>1</v>
      </c>
    </row>
    <row r="3469" spans="1:66" ht="35.1" customHeight="1" x14ac:dyDescent="0.25">
      <c r="A3469" s="222" t="s">
        <v>6114</v>
      </c>
      <c r="B3469" s="112">
        <v>15</v>
      </c>
      <c r="C3469" s="116" t="s">
        <v>71</v>
      </c>
      <c r="D3469" s="623">
        <v>2021</v>
      </c>
      <c r="F3469" s="117"/>
      <c r="G3469" s="694">
        <v>1</v>
      </c>
      <c r="H3469" s="878" t="str">
        <f t="shared" si="5204"/>
        <v>077</v>
      </c>
      <c r="I3469" s="397">
        <v>86352000</v>
      </c>
      <c r="J3469" s="380" t="s">
        <v>5444</v>
      </c>
      <c r="K3469" s="408" t="s">
        <v>5449</v>
      </c>
      <c r="L3469" s="731"/>
      <c r="M3469" s="732"/>
      <c r="N3469" s="931"/>
      <c r="O3469" s="923"/>
      <c r="P3469" s="923"/>
      <c r="Q3469" s="641"/>
      <c r="R3469" s="537"/>
      <c r="S3469" s="537"/>
      <c r="T3469" s="537"/>
      <c r="U3469" s="537"/>
      <c r="V3469" s="537"/>
      <c r="W3469" s="531"/>
      <c r="X3469" s="141"/>
      <c r="Y3469" s="141"/>
      <c r="Z3469" s="552"/>
      <c r="AA3469" s="552"/>
      <c r="AB3469" s="531"/>
      <c r="AC3469" s="593"/>
      <c r="AD3469" s="923"/>
      <c r="AE3469" s="846"/>
      <c r="AF3469" s="931"/>
      <c r="AG3469" s="923"/>
      <c r="AH3469" s="923"/>
      <c r="AI3469" s="641"/>
      <c r="AJ3469" s="537"/>
      <c r="AK3469" s="537"/>
      <c r="AL3469" s="537"/>
      <c r="AM3469" s="537"/>
      <c r="AN3469" s="537"/>
      <c r="AO3469" s="531"/>
      <c r="AP3469" s="141"/>
      <c r="AQ3469" s="141"/>
      <c r="AR3469" s="552"/>
      <c r="AS3469" s="552"/>
      <c r="AT3469" s="531"/>
      <c r="AU3469" s="593"/>
      <c r="AV3469" s="923"/>
      <c r="AW3469" s="846"/>
      <c r="AX3469" s="121"/>
      <c r="AY3469" s="111"/>
      <c r="AZ3469" s="111"/>
      <c r="BA3469" s="343"/>
      <c r="BB3469" s="324"/>
      <c r="BC3469" s="111"/>
      <c r="BD3469" s="111"/>
      <c r="BE3469" s="343"/>
      <c r="BG3469" s="826" t="str">
        <f t="shared" si="5206"/>
        <v>63.52</v>
      </c>
      <c r="BH3469" s="607" t="b">
        <f>COUNTIF('Codes SEC'!$B$2:$B$250,Ministres!BG3469)&gt;0</f>
        <v>1</v>
      </c>
    </row>
    <row r="3470" spans="1:66" ht="35.1" customHeight="1" x14ac:dyDescent="0.25">
      <c r="A3470" s="222" t="s">
        <v>6114</v>
      </c>
      <c r="B3470" s="112">
        <v>15</v>
      </c>
      <c r="C3470" s="116" t="s">
        <v>71</v>
      </c>
      <c r="D3470" s="623">
        <v>2021</v>
      </c>
      <c r="F3470" s="117"/>
      <c r="G3470" s="694">
        <v>1</v>
      </c>
      <c r="H3470" s="878" t="str">
        <f t="shared" si="5204"/>
        <v>077</v>
      </c>
      <c r="I3470" s="397" t="s">
        <v>3306</v>
      </c>
      <c r="J3470" s="380" t="s">
        <v>2515</v>
      </c>
      <c r="K3470" s="408" t="s">
        <v>3382</v>
      </c>
      <c r="L3470" s="731"/>
      <c r="M3470" s="732"/>
      <c r="N3470" s="931"/>
      <c r="O3470" s="923"/>
      <c r="P3470" s="923"/>
      <c r="Q3470" s="641"/>
      <c r="R3470" s="537"/>
      <c r="S3470" s="537"/>
      <c r="T3470" s="537"/>
      <c r="U3470" s="537"/>
      <c r="V3470" s="537"/>
      <c r="W3470" s="531"/>
      <c r="X3470" s="141"/>
      <c r="Y3470" s="141"/>
      <c r="Z3470" s="552"/>
      <c r="AA3470" s="552"/>
      <c r="AB3470" s="531"/>
      <c r="AC3470" s="593"/>
      <c r="AD3470" s="923"/>
      <c r="AE3470" s="846"/>
      <c r="AF3470" s="931"/>
      <c r="AG3470" s="923"/>
      <c r="AH3470" s="923"/>
      <c r="AI3470" s="641"/>
      <c r="AJ3470" s="537"/>
      <c r="AK3470" s="537"/>
      <c r="AL3470" s="537"/>
      <c r="AM3470" s="537"/>
      <c r="AN3470" s="537"/>
      <c r="AO3470" s="531"/>
      <c r="AP3470" s="141"/>
      <c r="AQ3470" s="141"/>
      <c r="AR3470" s="552"/>
      <c r="AS3470" s="552"/>
      <c r="AT3470" s="531"/>
      <c r="AU3470" s="593"/>
      <c r="AV3470" s="923"/>
      <c r="AW3470" s="846"/>
      <c r="AX3470" s="121"/>
      <c r="AY3470" s="111"/>
      <c r="AZ3470" s="111"/>
      <c r="BA3470" s="343"/>
      <c r="BB3470" s="324"/>
      <c r="BC3470" s="111"/>
      <c r="BD3470" s="111"/>
      <c r="BE3470" s="343"/>
      <c r="BG3470" s="826" t="str">
        <f t="shared" si="5206"/>
        <v>63.53</v>
      </c>
      <c r="BH3470" s="607" t="b">
        <f>COUNTIF('Codes SEC'!$B$2:$B$250,Ministres!BG3470)&gt;0</f>
        <v>1</v>
      </c>
    </row>
    <row r="3471" spans="1:66" ht="35.1" customHeight="1" x14ac:dyDescent="0.25">
      <c r="A3471" s="222" t="s">
        <v>6114</v>
      </c>
      <c r="B3471" s="112">
        <v>15</v>
      </c>
      <c r="C3471" s="116" t="s">
        <v>71</v>
      </c>
      <c r="D3471" s="623">
        <v>2021</v>
      </c>
      <c r="F3471" s="117"/>
      <c r="G3471" s="694">
        <v>1</v>
      </c>
      <c r="H3471" s="878" t="str">
        <f t="shared" si="5204"/>
        <v>077</v>
      </c>
      <c r="I3471" s="397">
        <v>87422000</v>
      </c>
      <c r="J3471" s="380" t="s">
        <v>5445</v>
      </c>
      <c r="K3471" s="408" t="s">
        <v>5450</v>
      </c>
      <c r="L3471" s="731"/>
      <c r="M3471" s="732"/>
      <c r="N3471" s="931"/>
      <c r="O3471" s="923"/>
      <c r="P3471" s="923"/>
      <c r="Q3471" s="641"/>
      <c r="R3471" s="537"/>
      <c r="S3471" s="537"/>
      <c r="T3471" s="537"/>
      <c r="U3471" s="537"/>
      <c r="V3471" s="537"/>
      <c r="W3471" s="531"/>
      <c r="X3471" s="141"/>
      <c r="Y3471" s="141"/>
      <c r="Z3471" s="552"/>
      <c r="AA3471" s="552"/>
      <c r="AB3471" s="531"/>
      <c r="AC3471" s="593"/>
      <c r="AD3471" s="923"/>
      <c r="AE3471" s="846"/>
      <c r="AF3471" s="931"/>
      <c r="AG3471" s="923"/>
      <c r="AH3471" s="923"/>
      <c r="AI3471" s="641"/>
      <c r="AJ3471" s="537"/>
      <c r="AK3471" s="537"/>
      <c r="AL3471" s="537"/>
      <c r="AM3471" s="537"/>
      <c r="AN3471" s="537"/>
      <c r="AO3471" s="531"/>
      <c r="AP3471" s="141"/>
      <c r="AQ3471" s="141"/>
      <c r="AR3471" s="552"/>
      <c r="AS3471" s="552"/>
      <c r="AT3471" s="531"/>
      <c r="AU3471" s="593"/>
      <c r="AV3471" s="923"/>
      <c r="AW3471" s="846"/>
      <c r="AX3471" s="121"/>
      <c r="AY3471" s="111"/>
      <c r="AZ3471" s="111"/>
      <c r="BA3471" s="343"/>
      <c r="BB3471" s="324"/>
      <c r="BC3471" s="111"/>
      <c r="BD3471" s="111"/>
      <c r="BE3471" s="343"/>
      <c r="BG3471" s="826" t="str">
        <f t="shared" si="5206"/>
        <v>74.22</v>
      </c>
      <c r="BH3471" s="607" t="b">
        <f>COUNTIF('Codes SEC'!$B$2:$B$250,Ministres!BG3471)&gt;0</f>
        <v>1</v>
      </c>
    </row>
    <row r="3472" spans="1:66" s="1" customFormat="1" x14ac:dyDescent="0.25">
      <c r="A3472" s="231"/>
      <c r="B3472" s="213"/>
      <c r="C3472" s="254"/>
      <c r="D3472" s="254"/>
      <c r="E3472" s="283"/>
      <c r="F3472" s="254"/>
      <c r="G3472" s="696"/>
      <c r="H3472" s="887"/>
      <c r="I3472" s="444"/>
      <c r="J3472" s="393"/>
      <c r="K3472" s="484" t="s">
        <v>3743</v>
      </c>
      <c r="L3472" s="729">
        <f t="shared" ref="L3472:V3472" si="5207">L3431</f>
        <v>20483</v>
      </c>
      <c r="M3472" s="730">
        <f t="shared" si="5207"/>
        <v>20483</v>
      </c>
      <c r="N3472" s="844">
        <f t="shared" ref="N3472:P3472" si="5208">N3431</f>
        <v>0</v>
      </c>
      <c r="O3472" s="665">
        <f t="shared" si="5208"/>
        <v>-20483</v>
      </c>
      <c r="P3472" s="665" t="str">
        <f t="shared" si="5208"/>
        <v xml:space="preserve">0 </v>
      </c>
      <c r="Q3472" s="638">
        <f t="shared" si="5207"/>
        <v>0</v>
      </c>
      <c r="R3472" s="130">
        <f t="shared" si="5207"/>
        <v>0</v>
      </c>
      <c r="S3472" s="130">
        <f t="shared" si="5207"/>
        <v>0</v>
      </c>
      <c r="T3472" s="130">
        <f t="shared" si="5207"/>
        <v>0</v>
      </c>
      <c r="U3472" s="130">
        <f t="shared" si="5207"/>
        <v>0</v>
      </c>
      <c r="V3472" s="130">
        <f t="shared" si="5207"/>
        <v>0</v>
      </c>
      <c r="W3472" s="665"/>
      <c r="X3472" s="130">
        <f>X3431</f>
        <v>0</v>
      </c>
      <c r="Y3472" s="130">
        <f>Y3431</f>
        <v>0</v>
      </c>
      <c r="Z3472" s="130">
        <f>Z3431</f>
        <v>0</v>
      </c>
      <c r="AA3472" s="130">
        <f>AA3431</f>
        <v>0</v>
      </c>
      <c r="AB3472" s="665"/>
      <c r="AC3472" s="130">
        <f t="shared" ref="AC3472:AN3472" si="5209">AC3431</f>
        <v>0</v>
      </c>
      <c r="AD3472" s="665">
        <f>AD3431</f>
        <v>0</v>
      </c>
      <c r="AE3472" s="845">
        <f>AE3431</f>
        <v>0</v>
      </c>
      <c r="AF3472" s="844">
        <f t="shared" ref="AF3472:AH3472" si="5210">AF3431</f>
        <v>0</v>
      </c>
      <c r="AG3472" s="665">
        <f t="shared" si="5210"/>
        <v>-20483</v>
      </c>
      <c r="AH3472" s="665" t="str">
        <f t="shared" si="5210"/>
        <v xml:space="preserve">0 </v>
      </c>
      <c r="AI3472" s="638">
        <f t="shared" si="5209"/>
        <v>0</v>
      </c>
      <c r="AJ3472" s="130">
        <f t="shared" si="5209"/>
        <v>0</v>
      </c>
      <c r="AK3472" s="130">
        <f t="shared" si="5209"/>
        <v>0</v>
      </c>
      <c r="AL3472" s="130">
        <f t="shared" si="5209"/>
        <v>0</v>
      </c>
      <c r="AM3472" s="130">
        <f t="shared" si="5209"/>
        <v>0</v>
      </c>
      <c r="AN3472" s="130">
        <f t="shared" si="5209"/>
        <v>0</v>
      </c>
      <c r="AO3472" s="665"/>
      <c r="AP3472" s="130">
        <f>AP3431</f>
        <v>0</v>
      </c>
      <c r="AQ3472" s="130">
        <f>AQ3431</f>
        <v>0</v>
      </c>
      <c r="AR3472" s="130">
        <f>AR3431</f>
        <v>0</v>
      </c>
      <c r="AS3472" s="130">
        <f>AS3431</f>
        <v>0</v>
      </c>
      <c r="AT3472" s="665"/>
      <c r="AU3472" s="130">
        <f t="shared" ref="AU3472:BE3472" si="5211">AU3431</f>
        <v>0</v>
      </c>
      <c r="AV3472" s="665">
        <f t="shared" ref="AV3472" si="5212">AV3431</f>
        <v>0</v>
      </c>
      <c r="AW3472" s="845">
        <f t="shared" si="5211"/>
        <v>0</v>
      </c>
      <c r="AX3472" s="314">
        <f t="shared" si="5211"/>
        <v>20483</v>
      </c>
      <c r="AY3472" s="131">
        <f t="shared" si="5211"/>
        <v>0</v>
      </c>
      <c r="AZ3472" s="132">
        <f t="shared" si="5211"/>
        <v>-20483</v>
      </c>
      <c r="BA3472" s="340">
        <f t="shared" si="5211"/>
        <v>-1</v>
      </c>
      <c r="BB3472" s="310">
        <f t="shared" si="5211"/>
        <v>20483</v>
      </c>
      <c r="BC3472" s="131">
        <f t="shared" si="5211"/>
        <v>0</v>
      </c>
      <c r="BD3472" s="132">
        <f t="shared" si="5211"/>
        <v>-20483</v>
      </c>
      <c r="BE3472" s="340">
        <f t="shared" si="5211"/>
        <v>-1</v>
      </c>
      <c r="BF3472" s="41"/>
      <c r="BG3472" s="826"/>
      <c r="BH3472" s="607"/>
      <c r="BI3472" s="41"/>
      <c r="BJ3472" s="41"/>
      <c r="BK3472" s="41"/>
      <c r="BL3472" s="41"/>
      <c r="BM3472" s="41"/>
      <c r="BN3472" s="41"/>
    </row>
    <row r="3473" spans="1:66" x14ac:dyDescent="0.25">
      <c r="A3473" s="222"/>
      <c r="C3473" s="116"/>
      <c r="D3473" s="620"/>
      <c r="F3473" s="117"/>
      <c r="G3473" s="690"/>
      <c r="H3473" s="878"/>
      <c r="I3473" s="397"/>
      <c r="J3473" s="380"/>
      <c r="K3473" s="453" t="s">
        <v>208</v>
      </c>
      <c r="L3473" s="731">
        <v>0</v>
      </c>
      <c r="M3473" s="732">
        <v>0</v>
      </c>
      <c r="N3473" s="929">
        <v>0</v>
      </c>
      <c r="O3473" s="530">
        <v>0</v>
      </c>
      <c r="P3473" s="530">
        <v>0</v>
      </c>
      <c r="Q3473" s="641">
        <v>0</v>
      </c>
      <c r="R3473" s="537">
        <v>0</v>
      </c>
      <c r="S3473" s="537">
        <v>0</v>
      </c>
      <c r="T3473" s="537">
        <v>0</v>
      </c>
      <c r="U3473" s="537">
        <v>0</v>
      </c>
      <c r="V3473" s="537">
        <v>0</v>
      </c>
      <c r="W3473" s="530"/>
      <c r="X3473" s="142">
        <v>0</v>
      </c>
      <c r="Y3473" s="142">
        <v>0</v>
      </c>
      <c r="Z3473" s="537">
        <v>0</v>
      </c>
      <c r="AA3473" s="537">
        <v>0</v>
      </c>
      <c r="AB3473" s="530"/>
      <c r="AC3473" s="142">
        <v>0</v>
      </c>
      <c r="AD3473" s="530">
        <v>0</v>
      </c>
      <c r="AE3473" s="842">
        <v>0</v>
      </c>
      <c r="AF3473" s="929">
        <v>0</v>
      </c>
      <c r="AG3473" s="530">
        <v>0</v>
      </c>
      <c r="AH3473" s="530">
        <v>0</v>
      </c>
      <c r="AI3473" s="641">
        <v>0</v>
      </c>
      <c r="AJ3473" s="537">
        <v>0</v>
      </c>
      <c r="AK3473" s="537">
        <v>0</v>
      </c>
      <c r="AL3473" s="537">
        <v>0</v>
      </c>
      <c r="AM3473" s="537">
        <v>0</v>
      </c>
      <c r="AN3473" s="537">
        <v>0</v>
      </c>
      <c r="AO3473" s="530"/>
      <c r="AP3473" s="142">
        <v>0</v>
      </c>
      <c r="AQ3473" s="142">
        <v>0</v>
      </c>
      <c r="AR3473" s="537">
        <v>0</v>
      </c>
      <c r="AS3473" s="537">
        <v>0</v>
      </c>
      <c r="AT3473" s="530"/>
      <c r="AU3473" s="142">
        <v>0</v>
      </c>
      <c r="AV3473" s="530">
        <v>0</v>
      </c>
      <c r="AW3473" s="842">
        <v>0</v>
      </c>
      <c r="AX3473" s="121">
        <v>0</v>
      </c>
      <c r="AY3473" s="111">
        <v>0</v>
      </c>
      <c r="AZ3473" s="111">
        <v>0</v>
      </c>
      <c r="BA3473" s="343">
        <v>0</v>
      </c>
      <c r="BB3473" s="324">
        <v>0</v>
      </c>
      <c r="BC3473" s="111">
        <v>0</v>
      </c>
      <c r="BD3473" s="111">
        <v>0</v>
      </c>
      <c r="BE3473" s="343">
        <v>0</v>
      </c>
      <c r="BG3473" s="826"/>
      <c r="BH3473" s="607"/>
    </row>
    <row r="3474" spans="1:66" x14ac:dyDescent="0.25">
      <c r="A3474" s="222"/>
      <c r="C3474" s="116"/>
      <c r="D3474" s="620"/>
      <c r="F3474" s="117"/>
      <c r="G3474" s="694"/>
      <c r="H3474" s="878"/>
      <c r="I3474" s="397"/>
      <c r="J3474" s="380"/>
      <c r="K3474" s="453" t="s">
        <v>96</v>
      </c>
      <c r="L3474" s="731">
        <v>0</v>
      </c>
      <c r="M3474" s="732">
        <v>0</v>
      </c>
      <c r="N3474" s="929">
        <v>0</v>
      </c>
      <c r="O3474" s="530">
        <v>0</v>
      </c>
      <c r="P3474" s="530">
        <v>0</v>
      </c>
      <c r="Q3474" s="641">
        <v>0</v>
      </c>
      <c r="R3474" s="537">
        <v>0</v>
      </c>
      <c r="S3474" s="537">
        <v>0</v>
      </c>
      <c r="T3474" s="537">
        <v>0</v>
      </c>
      <c r="U3474" s="537">
        <v>0</v>
      </c>
      <c r="V3474" s="537">
        <v>0</v>
      </c>
      <c r="W3474" s="530"/>
      <c r="X3474" s="142">
        <v>0</v>
      </c>
      <c r="Y3474" s="142">
        <v>0</v>
      </c>
      <c r="Z3474" s="537">
        <v>0</v>
      </c>
      <c r="AA3474" s="537">
        <v>0</v>
      </c>
      <c r="AB3474" s="530"/>
      <c r="AC3474" s="142">
        <v>0</v>
      </c>
      <c r="AD3474" s="530">
        <v>0</v>
      </c>
      <c r="AE3474" s="842">
        <v>0</v>
      </c>
      <c r="AF3474" s="929">
        <v>0</v>
      </c>
      <c r="AG3474" s="530">
        <v>0</v>
      </c>
      <c r="AH3474" s="530">
        <v>0</v>
      </c>
      <c r="AI3474" s="641">
        <v>0</v>
      </c>
      <c r="AJ3474" s="537">
        <v>0</v>
      </c>
      <c r="AK3474" s="537">
        <v>0</v>
      </c>
      <c r="AL3474" s="537">
        <v>0</v>
      </c>
      <c r="AM3474" s="537">
        <v>0</v>
      </c>
      <c r="AN3474" s="537">
        <v>0</v>
      </c>
      <c r="AO3474" s="530"/>
      <c r="AP3474" s="142">
        <v>0</v>
      </c>
      <c r="AQ3474" s="142">
        <v>0</v>
      </c>
      <c r="AR3474" s="537">
        <v>0</v>
      </c>
      <c r="AS3474" s="537">
        <v>0</v>
      </c>
      <c r="AT3474" s="530"/>
      <c r="AU3474" s="142">
        <v>0</v>
      </c>
      <c r="AV3474" s="530">
        <v>0</v>
      </c>
      <c r="AW3474" s="842">
        <v>0</v>
      </c>
      <c r="AX3474" s="121">
        <v>0</v>
      </c>
      <c r="AY3474" s="111">
        <v>0</v>
      </c>
      <c r="AZ3474" s="111">
        <v>0</v>
      </c>
      <c r="BA3474" s="343">
        <v>0</v>
      </c>
      <c r="BB3474" s="324">
        <v>0</v>
      </c>
      <c r="BC3474" s="111">
        <v>0</v>
      </c>
      <c r="BD3474" s="111">
        <v>0</v>
      </c>
      <c r="BE3474" s="343">
        <v>0</v>
      </c>
      <c r="BG3474" s="826"/>
      <c r="BH3474" s="607"/>
    </row>
    <row r="3475" spans="1:66" x14ac:dyDescent="0.25">
      <c r="A3475" s="222"/>
      <c r="C3475" s="116"/>
      <c r="D3475" s="620"/>
      <c r="F3475" s="117"/>
      <c r="G3475" s="694"/>
      <c r="H3475" s="878"/>
      <c r="I3475" s="397"/>
      <c r="J3475" s="380"/>
      <c r="K3475" s="453" t="s">
        <v>209</v>
      </c>
      <c r="L3475" s="731">
        <f t="shared" ref="L3475:V3476" si="5213">L3431</f>
        <v>20483</v>
      </c>
      <c r="M3475" s="732">
        <f t="shared" si="5213"/>
        <v>20483</v>
      </c>
      <c r="N3475" s="929">
        <f t="shared" ref="N3475:P3475" si="5214">N3431</f>
        <v>0</v>
      </c>
      <c r="O3475" s="530">
        <f t="shared" si="5214"/>
        <v>-20483</v>
      </c>
      <c r="P3475" s="530" t="str">
        <f t="shared" si="5214"/>
        <v xml:space="preserve">0 </v>
      </c>
      <c r="Q3475" s="641">
        <f t="shared" si="5213"/>
        <v>0</v>
      </c>
      <c r="R3475" s="537">
        <f t="shared" si="5213"/>
        <v>0</v>
      </c>
      <c r="S3475" s="537">
        <f t="shared" si="5213"/>
        <v>0</v>
      </c>
      <c r="T3475" s="537">
        <f t="shared" si="5213"/>
        <v>0</v>
      </c>
      <c r="U3475" s="537">
        <f t="shared" si="5213"/>
        <v>0</v>
      </c>
      <c r="V3475" s="537">
        <f t="shared" si="5213"/>
        <v>0</v>
      </c>
      <c r="W3475" s="530"/>
      <c r="X3475" s="142">
        <f t="shared" ref="X3475:AA3476" si="5215">X3431</f>
        <v>0</v>
      </c>
      <c r="Y3475" s="142">
        <f t="shared" si="5215"/>
        <v>0</v>
      </c>
      <c r="Z3475" s="537">
        <f t="shared" si="5215"/>
        <v>0</v>
      </c>
      <c r="AA3475" s="537">
        <f t="shared" si="5215"/>
        <v>0</v>
      </c>
      <c r="AB3475" s="530"/>
      <c r="AC3475" s="142">
        <f t="shared" ref="AC3475:AN3476" si="5216">AC3431</f>
        <v>0</v>
      </c>
      <c r="AD3475" s="530">
        <f>AD3431</f>
        <v>0</v>
      </c>
      <c r="AE3475" s="842">
        <f>AE3431</f>
        <v>0</v>
      </c>
      <c r="AF3475" s="929">
        <f t="shared" ref="AF3475:AH3475" si="5217">AF3431</f>
        <v>0</v>
      </c>
      <c r="AG3475" s="530">
        <f t="shared" si="5217"/>
        <v>-20483</v>
      </c>
      <c r="AH3475" s="530" t="str">
        <f t="shared" si="5217"/>
        <v xml:space="preserve">0 </v>
      </c>
      <c r="AI3475" s="641">
        <f t="shared" si="5216"/>
        <v>0</v>
      </c>
      <c r="AJ3475" s="537">
        <f t="shared" si="5216"/>
        <v>0</v>
      </c>
      <c r="AK3475" s="537">
        <f t="shared" si="5216"/>
        <v>0</v>
      </c>
      <c r="AL3475" s="537">
        <f t="shared" si="5216"/>
        <v>0</v>
      </c>
      <c r="AM3475" s="537">
        <f t="shared" si="5216"/>
        <v>0</v>
      </c>
      <c r="AN3475" s="537">
        <f t="shared" si="5216"/>
        <v>0</v>
      </c>
      <c r="AO3475" s="530"/>
      <c r="AP3475" s="142">
        <f t="shared" ref="AP3475:AS3476" si="5218">AP3431</f>
        <v>0</v>
      </c>
      <c r="AQ3475" s="142">
        <f t="shared" si="5218"/>
        <v>0</v>
      </c>
      <c r="AR3475" s="537">
        <f t="shared" si="5218"/>
        <v>0</v>
      </c>
      <c r="AS3475" s="537">
        <f t="shared" si="5218"/>
        <v>0</v>
      </c>
      <c r="AT3475" s="530"/>
      <c r="AU3475" s="142">
        <f t="shared" ref="AU3475:BE3475" si="5219">AU3431</f>
        <v>0</v>
      </c>
      <c r="AV3475" s="530">
        <f t="shared" ref="AV3475" si="5220">AV3431</f>
        <v>0</v>
      </c>
      <c r="AW3475" s="842">
        <f t="shared" si="5219"/>
        <v>0</v>
      </c>
      <c r="AX3475" s="121">
        <f t="shared" si="5219"/>
        <v>20483</v>
      </c>
      <c r="AY3475" s="111">
        <f t="shared" si="5219"/>
        <v>0</v>
      </c>
      <c r="AZ3475" s="111">
        <f t="shared" si="5219"/>
        <v>-20483</v>
      </c>
      <c r="BA3475" s="343">
        <f t="shared" si="5219"/>
        <v>-1</v>
      </c>
      <c r="BB3475" s="324">
        <f t="shared" si="5219"/>
        <v>20483</v>
      </c>
      <c r="BC3475" s="111">
        <f t="shared" si="5219"/>
        <v>0</v>
      </c>
      <c r="BD3475" s="111">
        <f t="shared" si="5219"/>
        <v>-20483</v>
      </c>
      <c r="BE3475" s="343">
        <f t="shared" si="5219"/>
        <v>-1</v>
      </c>
      <c r="BG3475" s="826"/>
      <c r="BH3475" s="607"/>
    </row>
    <row r="3476" spans="1:66" x14ac:dyDescent="0.25">
      <c r="A3476" s="222"/>
      <c r="C3476" s="116"/>
      <c r="D3476" s="620"/>
      <c r="F3476" s="117"/>
      <c r="G3476" s="694"/>
      <c r="H3476" s="878"/>
      <c r="I3476" s="397"/>
      <c r="J3476" s="380"/>
      <c r="K3476" s="453" t="s">
        <v>210</v>
      </c>
      <c r="L3476" s="731">
        <f t="shared" si="5213"/>
        <v>206266</v>
      </c>
      <c r="M3476" s="732">
        <f t="shared" si="5213"/>
        <v>220835</v>
      </c>
      <c r="N3476" s="929">
        <f t="shared" ref="N3476:P3476" si="5221">N3432</f>
        <v>0</v>
      </c>
      <c r="O3476" s="530">
        <f t="shared" si="5221"/>
        <v>-206266</v>
      </c>
      <c r="P3476" s="530" t="str">
        <f t="shared" si="5221"/>
        <v xml:space="preserve">0 </v>
      </c>
      <c r="Q3476" s="641">
        <f t="shared" si="5213"/>
        <v>0</v>
      </c>
      <c r="R3476" s="537">
        <f t="shared" si="5213"/>
        <v>0</v>
      </c>
      <c r="S3476" s="537">
        <f t="shared" si="5213"/>
        <v>0</v>
      </c>
      <c r="T3476" s="537">
        <f t="shared" si="5213"/>
        <v>0</v>
      </c>
      <c r="U3476" s="537">
        <f t="shared" si="5213"/>
        <v>0</v>
      </c>
      <c r="V3476" s="537">
        <f t="shared" si="5213"/>
        <v>0</v>
      </c>
      <c r="W3476" s="530"/>
      <c r="X3476" s="142">
        <f t="shared" si="5215"/>
        <v>0</v>
      </c>
      <c r="Y3476" s="142">
        <f t="shared" si="5215"/>
        <v>0</v>
      </c>
      <c r="Z3476" s="537">
        <f t="shared" si="5215"/>
        <v>0</v>
      </c>
      <c r="AA3476" s="537">
        <f t="shared" si="5215"/>
        <v>0</v>
      </c>
      <c r="AB3476" s="530"/>
      <c r="AC3476" s="142">
        <f t="shared" si="5216"/>
        <v>0</v>
      </c>
      <c r="AD3476" s="530">
        <f>AD3432</f>
        <v>0</v>
      </c>
      <c r="AE3476" s="842">
        <f>AE3432</f>
        <v>0</v>
      </c>
      <c r="AF3476" s="929">
        <f t="shared" ref="AF3476:AH3476" si="5222">AF3432</f>
        <v>0</v>
      </c>
      <c r="AG3476" s="530">
        <f t="shared" si="5222"/>
        <v>-220835</v>
      </c>
      <c r="AH3476" s="530" t="str">
        <f t="shared" si="5222"/>
        <v xml:space="preserve">0 </v>
      </c>
      <c r="AI3476" s="641">
        <f t="shared" si="5216"/>
        <v>0</v>
      </c>
      <c r="AJ3476" s="537">
        <f t="shared" si="5216"/>
        <v>0</v>
      </c>
      <c r="AK3476" s="537">
        <f t="shared" si="5216"/>
        <v>0</v>
      </c>
      <c r="AL3476" s="537">
        <f t="shared" si="5216"/>
        <v>0</v>
      </c>
      <c r="AM3476" s="537">
        <f t="shared" si="5216"/>
        <v>0</v>
      </c>
      <c r="AN3476" s="537">
        <f t="shared" si="5216"/>
        <v>0</v>
      </c>
      <c r="AO3476" s="530"/>
      <c r="AP3476" s="142">
        <f t="shared" si="5218"/>
        <v>0</v>
      </c>
      <c r="AQ3476" s="142">
        <f t="shared" si="5218"/>
        <v>0</v>
      </c>
      <c r="AR3476" s="537">
        <f t="shared" si="5218"/>
        <v>0</v>
      </c>
      <c r="AS3476" s="537">
        <f t="shared" si="5218"/>
        <v>0</v>
      </c>
      <c r="AT3476" s="530"/>
      <c r="AU3476" s="142">
        <f t="shared" ref="AU3476:BE3476" si="5223">AU3432</f>
        <v>0</v>
      </c>
      <c r="AV3476" s="530">
        <f t="shared" ref="AV3476" si="5224">AV3432</f>
        <v>0</v>
      </c>
      <c r="AW3476" s="842">
        <f t="shared" si="5223"/>
        <v>0</v>
      </c>
      <c r="AX3476" s="121">
        <f t="shared" si="5223"/>
        <v>206266</v>
      </c>
      <c r="AY3476" s="111">
        <f t="shared" si="5223"/>
        <v>0</v>
      </c>
      <c r="AZ3476" s="111">
        <f t="shared" si="5223"/>
        <v>-206266</v>
      </c>
      <c r="BA3476" s="343">
        <f t="shared" si="5223"/>
        <v>-1</v>
      </c>
      <c r="BB3476" s="324">
        <f t="shared" si="5223"/>
        <v>220835</v>
      </c>
      <c r="BC3476" s="111">
        <f t="shared" si="5223"/>
        <v>0</v>
      </c>
      <c r="BD3476" s="111">
        <f t="shared" si="5223"/>
        <v>-220835</v>
      </c>
      <c r="BE3476" s="343">
        <f t="shared" si="5223"/>
        <v>-1</v>
      </c>
      <c r="BG3476" s="826"/>
      <c r="BH3476" s="607"/>
    </row>
    <row r="3477" spans="1:66" x14ac:dyDescent="0.25">
      <c r="A3477" s="222"/>
      <c r="C3477" s="116"/>
      <c r="D3477" s="620"/>
      <c r="F3477" s="117"/>
      <c r="G3477" s="694"/>
      <c r="H3477" s="878"/>
      <c r="I3477" s="397"/>
      <c r="J3477" s="380"/>
      <c r="K3477" s="454" t="s">
        <v>53</v>
      </c>
      <c r="L3477" s="731">
        <v>0</v>
      </c>
      <c r="M3477" s="732">
        <v>0</v>
      </c>
      <c r="N3477" s="929">
        <v>0</v>
      </c>
      <c r="O3477" s="530">
        <v>0</v>
      </c>
      <c r="P3477" s="530">
        <v>0</v>
      </c>
      <c r="Q3477" s="641">
        <v>0</v>
      </c>
      <c r="R3477" s="537">
        <v>0</v>
      </c>
      <c r="S3477" s="537">
        <v>0</v>
      </c>
      <c r="T3477" s="537">
        <v>0</v>
      </c>
      <c r="U3477" s="537">
        <v>0</v>
      </c>
      <c r="V3477" s="537">
        <v>0</v>
      </c>
      <c r="W3477" s="530"/>
      <c r="X3477" s="142">
        <v>0</v>
      </c>
      <c r="Y3477" s="142">
        <v>0</v>
      </c>
      <c r="Z3477" s="537">
        <v>0</v>
      </c>
      <c r="AA3477" s="537">
        <v>0</v>
      </c>
      <c r="AB3477" s="530"/>
      <c r="AC3477" s="142">
        <v>0</v>
      </c>
      <c r="AD3477" s="530">
        <v>0</v>
      </c>
      <c r="AE3477" s="842">
        <v>0</v>
      </c>
      <c r="AF3477" s="929">
        <v>0</v>
      </c>
      <c r="AG3477" s="530">
        <v>0</v>
      </c>
      <c r="AH3477" s="530">
        <v>0</v>
      </c>
      <c r="AI3477" s="641">
        <v>0</v>
      </c>
      <c r="AJ3477" s="537">
        <v>0</v>
      </c>
      <c r="AK3477" s="537">
        <v>0</v>
      </c>
      <c r="AL3477" s="537">
        <v>0</v>
      </c>
      <c r="AM3477" s="537">
        <v>0</v>
      </c>
      <c r="AN3477" s="537">
        <v>0</v>
      </c>
      <c r="AO3477" s="530"/>
      <c r="AP3477" s="142">
        <v>0</v>
      </c>
      <c r="AQ3477" s="142">
        <v>0</v>
      </c>
      <c r="AR3477" s="537">
        <v>0</v>
      </c>
      <c r="AS3477" s="537">
        <v>0</v>
      </c>
      <c r="AT3477" s="530"/>
      <c r="AU3477" s="142">
        <v>0</v>
      </c>
      <c r="AV3477" s="530">
        <v>0</v>
      </c>
      <c r="AW3477" s="842">
        <v>0</v>
      </c>
      <c r="AX3477" s="121">
        <v>0</v>
      </c>
      <c r="AY3477" s="111">
        <v>0</v>
      </c>
      <c r="AZ3477" s="111">
        <v>0</v>
      </c>
      <c r="BA3477" s="343">
        <v>0</v>
      </c>
      <c r="BB3477" s="324">
        <v>0</v>
      </c>
      <c r="BC3477" s="111">
        <v>0</v>
      </c>
      <c r="BD3477" s="111">
        <v>0</v>
      </c>
      <c r="BE3477" s="343">
        <v>0</v>
      </c>
      <c r="BF3477" s="40"/>
      <c r="BG3477" s="826"/>
      <c r="BH3477" s="607"/>
    </row>
    <row r="3478" spans="1:66" x14ac:dyDescent="0.25">
      <c r="A3478" s="222"/>
      <c r="C3478" s="116"/>
      <c r="D3478" s="620"/>
      <c r="F3478" s="117"/>
      <c r="G3478" s="694"/>
      <c r="H3478" s="878"/>
      <c r="I3478" s="397"/>
      <c r="J3478" s="380"/>
      <c r="K3478" s="453"/>
      <c r="L3478" s="731"/>
      <c r="M3478" s="732"/>
      <c r="N3478" s="931"/>
      <c r="O3478" s="923"/>
      <c r="P3478" s="923"/>
      <c r="Q3478" s="641"/>
      <c r="R3478" s="537"/>
      <c r="S3478" s="537"/>
      <c r="T3478" s="537"/>
      <c r="U3478" s="537"/>
      <c r="V3478" s="537"/>
      <c r="W3478" s="531"/>
      <c r="X3478" s="141"/>
      <c r="Y3478" s="141"/>
      <c r="Z3478" s="552"/>
      <c r="AA3478" s="552"/>
      <c r="AB3478" s="531"/>
      <c r="AC3478" s="593"/>
      <c r="AD3478" s="923"/>
      <c r="AE3478" s="846"/>
      <c r="AF3478" s="931"/>
      <c r="AG3478" s="923"/>
      <c r="AH3478" s="923"/>
      <c r="AI3478" s="641"/>
      <c r="AJ3478" s="537"/>
      <c r="AK3478" s="537"/>
      <c r="AL3478" s="537"/>
      <c r="AM3478" s="537"/>
      <c r="AN3478" s="537"/>
      <c r="AO3478" s="531"/>
      <c r="AP3478" s="141"/>
      <c r="AQ3478" s="141"/>
      <c r="AR3478" s="552"/>
      <c r="AS3478" s="552"/>
      <c r="AT3478" s="531"/>
      <c r="AU3478" s="593"/>
      <c r="AV3478" s="923"/>
      <c r="AW3478" s="846"/>
      <c r="AX3478" s="121"/>
      <c r="AY3478" s="111"/>
      <c r="AZ3478" s="111"/>
      <c r="BA3478" s="343"/>
      <c r="BB3478" s="324"/>
      <c r="BC3478" s="111"/>
      <c r="BD3478" s="111"/>
      <c r="BE3478" s="343"/>
      <c r="BG3478" s="826"/>
      <c r="BH3478" s="607"/>
    </row>
    <row r="3479" spans="1:66" x14ac:dyDescent="0.25">
      <c r="A3479" s="222"/>
      <c r="C3479" s="116"/>
      <c r="D3479" s="620"/>
      <c r="F3479" s="117"/>
      <c r="G3479" s="694"/>
      <c r="H3479" s="878"/>
      <c r="I3479" s="397"/>
      <c r="J3479" s="380"/>
      <c r="K3479" s="453"/>
      <c r="L3479" s="731"/>
      <c r="M3479" s="732"/>
      <c r="N3479" s="931"/>
      <c r="O3479" s="923"/>
      <c r="P3479" s="923"/>
      <c r="Q3479" s="641"/>
      <c r="R3479" s="537"/>
      <c r="S3479" s="537"/>
      <c r="T3479" s="537"/>
      <c r="U3479" s="537"/>
      <c r="V3479" s="537"/>
      <c r="W3479" s="531"/>
      <c r="X3479" s="141"/>
      <c r="Y3479" s="141"/>
      <c r="Z3479" s="552"/>
      <c r="AA3479" s="552"/>
      <c r="AB3479" s="531"/>
      <c r="AC3479" s="593"/>
      <c r="AD3479" s="923"/>
      <c r="AE3479" s="846"/>
      <c r="AF3479" s="931"/>
      <c r="AG3479" s="923"/>
      <c r="AH3479" s="923"/>
      <c r="AI3479" s="641"/>
      <c r="AJ3479" s="537"/>
      <c r="AK3479" s="537"/>
      <c r="AL3479" s="537"/>
      <c r="AM3479" s="537"/>
      <c r="AN3479" s="537"/>
      <c r="AO3479" s="531"/>
      <c r="AP3479" s="141"/>
      <c r="AQ3479" s="141"/>
      <c r="AR3479" s="552"/>
      <c r="AS3479" s="552"/>
      <c r="AT3479" s="531"/>
      <c r="AU3479" s="593"/>
      <c r="AV3479" s="923"/>
      <c r="AW3479" s="846"/>
      <c r="AX3479" s="121"/>
      <c r="AY3479" s="111"/>
      <c r="AZ3479" s="111"/>
      <c r="BA3479" s="343"/>
      <c r="BB3479" s="324"/>
      <c r="BC3479" s="111"/>
      <c r="BD3479" s="111"/>
      <c r="BE3479" s="343"/>
      <c r="BG3479" s="826"/>
      <c r="BH3479" s="607"/>
    </row>
    <row r="3480" spans="1:66" ht="12.75" customHeight="1" x14ac:dyDescent="0.25">
      <c r="A3480" s="21"/>
      <c r="B3480" s="112"/>
      <c r="C3480" s="116"/>
      <c r="D3480" s="623"/>
      <c r="E3480" s="278"/>
      <c r="F3480" s="116"/>
      <c r="G3480" s="694"/>
      <c r="H3480" s="878"/>
      <c r="I3480" s="397"/>
      <c r="J3480" s="380"/>
      <c r="K3480" s="436" t="s">
        <v>6630</v>
      </c>
      <c r="L3480" s="738"/>
      <c r="M3480" s="739"/>
      <c r="N3480" s="931"/>
      <c r="O3480" s="923"/>
      <c r="P3480" s="923"/>
      <c r="Q3480" s="641"/>
      <c r="R3480" s="537"/>
      <c r="S3480" s="537"/>
      <c r="T3480" s="537"/>
      <c r="U3480" s="537"/>
      <c r="V3480" s="537"/>
      <c r="W3480" s="531"/>
      <c r="X3480" s="141"/>
      <c r="Y3480" s="141"/>
      <c r="Z3480" s="552"/>
      <c r="AA3480" s="552"/>
      <c r="AB3480" s="531"/>
      <c r="AC3480" s="593"/>
      <c r="AD3480" s="923"/>
      <c r="AE3480" s="846"/>
      <c r="AF3480" s="931"/>
      <c r="AG3480" s="923"/>
      <c r="AH3480" s="923"/>
      <c r="AI3480" s="641"/>
      <c r="AJ3480" s="537"/>
      <c r="AK3480" s="537"/>
      <c r="AL3480" s="537"/>
      <c r="AM3480" s="537"/>
      <c r="AN3480" s="537"/>
      <c r="AO3480" s="531"/>
      <c r="AP3480" s="141"/>
      <c r="AQ3480" s="141"/>
      <c r="AR3480" s="552"/>
      <c r="AS3480" s="552"/>
      <c r="AT3480" s="531"/>
      <c r="AU3480" s="593"/>
      <c r="AV3480" s="923"/>
      <c r="AW3480" s="846"/>
      <c r="AX3480" s="115"/>
      <c r="AY3480" s="5"/>
      <c r="AZ3480" s="5"/>
      <c r="BA3480" s="335"/>
      <c r="BC3480" s="5"/>
      <c r="BD3480" s="5"/>
      <c r="BE3480" s="335"/>
      <c r="BG3480" s="826"/>
      <c r="BH3480" s="607"/>
    </row>
    <row r="3481" spans="1:66" ht="12.75" customHeight="1" x14ac:dyDescent="0.25">
      <c r="A3481" s="21"/>
      <c r="B3481" s="112"/>
      <c r="C3481" s="116"/>
      <c r="D3481" s="623"/>
      <c r="E3481" s="278"/>
      <c r="F3481" s="116"/>
      <c r="G3481" s="694"/>
      <c r="H3481" s="878"/>
      <c r="I3481" s="397"/>
      <c r="J3481" s="380"/>
      <c r="K3481" s="465" t="s">
        <v>165</v>
      </c>
      <c r="L3481" s="738"/>
      <c r="M3481" s="739"/>
      <c r="N3481" s="931"/>
      <c r="O3481" s="923"/>
      <c r="P3481" s="923"/>
      <c r="Q3481" s="641"/>
      <c r="R3481" s="537"/>
      <c r="S3481" s="537"/>
      <c r="T3481" s="537"/>
      <c r="U3481" s="537"/>
      <c r="V3481" s="537"/>
      <c r="W3481" s="531"/>
      <c r="X3481" s="141"/>
      <c r="Y3481" s="141"/>
      <c r="Z3481" s="552"/>
      <c r="AA3481" s="552"/>
      <c r="AB3481" s="531"/>
      <c r="AC3481" s="593"/>
      <c r="AD3481" s="923"/>
      <c r="AE3481" s="846"/>
      <c r="AF3481" s="931"/>
      <c r="AG3481" s="923"/>
      <c r="AH3481" s="923"/>
      <c r="AI3481" s="641"/>
      <c r="AJ3481" s="537"/>
      <c r="AK3481" s="537"/>
      <c r="AL3481" s="537"/>
      <c r="AM3481" s="537"/>
      <c r="AN3481" s="537"/>
      <c r="AO3481" s="531"/>
      <c r="AP3481" s="141"/>
      <c r="AQ3481" s="141"/>
      <c r="AR3481" s="552"/>
      <c r="AS3481" s="552"/>
      <c r="AT3481" s="531"/>
      <c r="AU3481" s="593"/>
      <c r="AV3481" s="923"/>
      <c r="AW3481" s="846"/>
      <c r="AX3481" s="115"/>
      <c r="AY3481" s="5"/>
      <c r="AZ3481" s="5"/>
      <c r="BA3481" s="335"/>
      <c r="BC3481" s="5"/>
      <c r="BD3481" s="5"/>
      <c r="BE3481" s="335"/>
      <c r="BG3481" s="826"/>
      <c r="BH3481" s="607"/>
    </row>
    <row r="3482" spans="1:66" s="4" customFormat="1" ht="12.75" customHeight="1" x14ac:dyDescent="0.25">
      <c r="A3482" s="21"/>
      <c r="B3482" s="112"/>
      <c r="C3482" s="116"/>
      <c r="D3482" s="623"/>
      <c r="E3482" s="278"/>
      <c r="F3482" s="116"/>
      <c r="G3482" s="694"/>
      <c r="H3482" s="878"/>
      <c r="I3482" s="397"/>
      <c r="J3482" s="380"/>
      <c r="K3482" s="465"/>
      <c r="L3482" s="738"/>
      <c r="M3482" s="739"/>
      <c r="N3482" s="931"/>
      <c r="O3482" s="923"/>
      <c r="P3482" s="923"/>
      <c r="Q3482" s="641"/>
      <c r="R3482" s="537"/>
      <c r="S3482" s="537"/>
      <c r="T3482" s="537"/>
      <c r="U3482" s="537"/>
      <c r="V3482" s="537"/>
      <c r="W3482" s="531"/>
      <c r="X3482" s="141"/>
      <c r="Y3482" s="141"/>
      <c r="Z3482" s="552"/>
      <c r="AA3482" s="552"/>
      <c r="AB3482" s="531"/>
      <c r="AC3482" s="593"/>
      <c r="AD3482" s="923"/>
      <c r="AE3482" s="846"/>
      <c r="AF3482" s="931"/>
      <c r="AG3482" s="923"/>
      <c r="AH3482" s="923"/>
      <c r="AI3482" s="641"/>
      <c r="AJ3482" s="537"/>
      <c r="AK3482" s="537"/>
      <c r="AL3482" s="537"/>
      <c r="AM3482" s="537"/>
      <c r="AN3482" s="537"/>
      <c r="AO3482" s="531"/>
      <c r="AP3482" s="141"/>
      <c r="AQ3482" s="141"/>
      <c r="AR3482" s="552"/>
      <c r="AS3482" s="552"/>
      <c r="AT3482" s="531"/>
      <c r="AU3482" s="593"/>
      <c r="AV3482" s="923"/>
      <c r="AW3482" s="846"/>
      <c r="AX3482" s="115"/>
      <c r="AY3482" s="5"/>
      <c r="AZ3482" s="5"/>
      <c r="BA3482" s="335"/>
      <c r="BB3482" s="23"/>
      <c r="BC3482" s="5"/>
      <c r="BD3482" s="5"/>
      <c r="BE3482" s="335"/>
      <c r="BF3482" s="41"/>
      <c r="BG3482" s="826"/>
      <c r="BH3482" s="607"/>
      <c r="BI3482" s="41"/>
      <c r="BJ3482" s="41"/>
      <c r="BK3482" s="41"/>
      <c r="BL3482" s="41"/>
      <c r="BM3482" s="41"/>
      <c r="BN3482" s="41"/>
    </row>
    <row r="3483" spans="1:66" ht="35.1" customHeight="1" x14ac:dyDescent="0.25">
      <c r="A3483" s="222" t="s">
        <v>6114</v>
      </c>
      <c r="B3483" s="112">
        <v>17</v>
      </c>
      <c r="C3483" s="116" t="s">
        <v>419</v>
      </c>
      <c r="D3483" s="620">
        <v>1000</v>
      </c>
      <c r="E3483" s="278"/>
      <c r="F3483" s="116">
        <v>12</v>
      </c>
      <c r="G3483" s="694">
        <v>1</v>
      </c>
      <c r="H3483" s="878" t="str">
        <f t="shared" si="5204"/>
        <v>001</v>
      </c>
      <c r="I3483" s="397" t="s">
        <v>3257</v>
      </c>
      <c r="J3483" s="380" t="s">
        <v>2697</v>
      </c>
      <c r="K3483" s="494" t="s">
        <v>499</v>
      </c>
      <c r="L3483" s="733">
        <v>100</v>
      </c>
      <c r="M3483" s="734">
        <v>151</v>
      </c>
      <c r="N3483" s="931"/>
      <c r="O3483" s="530">
        <f t="shared" ref="O3483:O3484" si="5225">IF(N3483&gt;L3483,"0 ",N3483-L3483)</f>
        <v>-100</v>
      </c>
      <c r="P3483" s="530" t="str">
        <f t="shared" ref="P3483:P3484" si="5226">IF(N3483&lt;L3483,"0 ",N3483-L3483)</f>
        <v xml:space="preserve">0 </v>
      </c>
      <c r="Q3483" s="646"/>
      <c r="R3483" s="536"/>
      <c r="S3483" s="536"/>
      <c r="T3483" s="536"/>
      <c r="U3483" s="536"/>
      <c r="V3483" s="536"/>
      <c r="W3483" s="683" t="str">
        <f>IF(SUM(Q3483:V3483)=X3483,"OK",SUM(Q3483:V3483)-X3483)</f>
        <v>OK</v>
      </c>
      <c r="X3483" s="141"/>
      <c r="Y3483" s="141"/>
      <c r="Z3483" s="552"/>
      <c r="AA3483" s="552"/>
      <c r="AB3483" s="683" t="str">
        <f>IF(SUM(Z3483:AA3483)=AC3483,"OK",SUM(Z3483:AA3483)-AC3483)</f>
        <v>OK</v>
      </c>
      <c r="AC3483" s="593"/>
      <c r="AD3483" s="530">
        <f t="shared" ref="AD3483:AD3484" si="5227">X3483+Y3483+AC3483</f>
        <v>0</v>
      </c>
      <c r="AE3483" s="842">
        <f t="shared" ref="AE3483:AE3484" si="5228">N3483+AD3483</f>
        <v>0</v>
      </c>
      <c r="AF3483" s="931"/>
      <c r="AG3483" s="530">
        <f t="shared" ref="AG3483:AG3484" si="5229">IF(AF3483&gt;M3483,"0 ",AF3483-M3483)</f>
        <v>-151</v>
      </c>
      <c r="AH3483" s="530" t="str">
        <f t="shared" ref="AH3483:AH3484" si="5230">IF(AF3483&lt;M3483,"0 ",AF3483-M3483)</f>
        <v xml:space="preserve">0 </v>
      </c>
      <c r="AI3483" s="641"/>
      <c r="AJ3483" s="537"/>
      <c r="AK3483" s="537"/>
      <c r="AL3483" s="537"/>
      <c r="AM3483" s="537"/>
      <c r="AN3483" s="537"/>
      <c r="AO3483" s="683" t="str">
        <f>IF(SUM(AI3483:AN3483)=AP3483,"OK",SUM(AI3483:AN3483)-AP3483)</f>
        <v>OK</v>
      </c>
      <c r="AP3483" s="141"/>
      <c r="AQ3483" s="141"/>
      <c r="AR3483" s="552"/>
      <c r="AS3483" s="552"/>
      <c r="AT3483" s="683" t="str">
        <f>IF(SUM(AR3483:AS3483)=AU3483,"OK",SUM(AR3483:AS3483)-AU3483)</f>
        <v>OK</v>
      </c>
      <c r="AU3483" s="593"/>
      <c r="AV3483" s="530">
        <f t="shared" ref="AV3483:AV3484" si="5231">AP3483+AQ3483+AU3483</f>
        <v>0</v>
      </c>
      <c r="AW3483" s="842">
        <f t="shared" ref="AW3483:AW3484" si="5232">AF3483+AV3483</f>
        <v>0</v>
      </c>
      <c r="AX3483" s="115">
        <f>L3483</f>
        <v>100</v>
      </c>
      <c r="AY3483" s="5">
        <f>AE3483</f>
        <v>0</v>
      </c>
      <c r="AZ3483" s="7">
        <f>AY3483-AX3483</f>
        <v>-100</v>
      </c>
      <c r="BA3483" s="335">
        <f>AZ3483/AX3483</f>
        <v>-1</v>
      </c>
      <c r="BB3483" s="23">
        <f>M3483</f>
        <v>151</v>
      </c>
      <c r="BC3483" s="5">
        <f>AW3483</f>
        <v>0</v>
      </c>
      <c r="BD3483" s="7">
        <f>BC3483-BB3483</f>
        <v>-151</v>
      </c>
      <c r="BE3483" s="335">
        <f>BD3483/BB3483</f>
        <v>-1</v>
      </c>
      <c r="BG3483" s="826" t="str">
        <f>RIGHT(LEFT(I3483,3),2)&amp;"."&amp;RIGHT(LEFT(I3483,5),2)</f>
        <v>12.11</v>
      </c>
      <c r="BH3483" s="607" t="b">
        <f>COUNTIF('Codes SEC'!$B$2:$B$250,Ministres!BG3483)&gt;0</f>
        <v>1</v>
      </c>
    </row>
    <row r="3484" spans="1:66" s="27" customFormat="1" ht="35.1" customHeight="1" x14ac:dyDescent="0.25">
      <c r="A3484" s="21" t="s">
        <v>6114</v>
      </c>
      <c r="B3484" s="112">
        <v>17</v>
      </c>
      <c r="C3484" s="116" t="s">
        <v>419</v>
      </c>
      <c r="D3484" s="620">
        <v>1000</v>
      </c>
      <c r="E3484" s="278"/>
      <c r="F3484" s="116">
        <v>12</v>
      </c>
      <c r="G3484" s="694">
        <v>3</v>
      </c>
      <c r="H3484" s="878" t="str">
        <f t="shared" si="5204"/>
        <v>001</v>
      </c>
      <c r="I3484" s="397" t="s">
        <v>3257</v>
      </c>
      <c r="J3484" s="380" t="s">
        <v>2696</v>
      </c>
      <c r="K3484" s="408" t="s">
        <v>381</v>
      </c>
      <c r="L3484" s="733">
        <v>26</v>
      </c>
      <c r="M3484" s="734">
        <v>26</v>
      </c>
      <c r="N3484" s="931"/>
      <c r="O3484" s="530">
        <f t="shared" si="5225"/>
        <v>-26</v>
      </c>
      <c r="P3484" s="530" t="str">
        <f t="shared" si="5226"/>
        <v xml:space="preserve">0 </v>
      </c>
      <c r="Q3484" s="646"/>
      <c r="R3484" s="536"/>
      <c r="S3484" s="536"/>
      <c r="T3484" s="536"/>
      <c r="U3484" s="536"/>
      <c r="V3484" s="536"/>
      <c r="W3484" s="683" t="str">
        <f t="shared" ref="W3484" si="5233">IF(SUM(Q3484:V3484)=X3484,"OK",SUM(Q3484:V3484)-X3484)</f>
        <v>OK</v>
      </c>
      <c r="X3484" s="141"/>
      <c r="Y3484" s="141"/>
      <c r="Z3484" s="552"/>
      <c r="AA3484" s="552"/>
      <c r="AB3484" s="683" t="str">
        <f t="shared" ref="AB3484" si="5234">IF(SUM(Z3484:AA3484)=AC3484,"OK",SUM(Z3484:AA3484)-AC3484)</f>
        <v>OK</v>
      </c>
      <c r="AC3484" s="593"/>
      <c r="AD3484" s="530">
        <f t="shared" si="5227"/>
        <v>0</v>
      </c>
      <c r="AE3484" s="842">
        <f t="shared" si="5228"/>
        <v>0</v>
      </c>
      <c r="AF3484" s="931"/>
      <c r="AG3484" s="530">
        <f t="shared" si="5229"/>
        <v>-26</v>
      </c>
      <c r="AH3484" s="530" t="str">
        <f t="shared" si="5230"/>
        <v xml:space="preserve">0 </v>
      </c>
      <c r="AI3484" s="641"/>
      <c r="AJ3484" s="537"/>
      <c r="AK3484" s="537"/>
      <c r="AL3484" s="537"/>
      <c r="AM3484" s="537"/>
      <c r="AN3484" s="537"/>
      <c r="AO3484" s="683" t="str">
        <f t="shared" ref="AO3484" si="5235">IF(SUM(AI3484:AN3484)=AP3484,"OK",SUM(AI3484:AN3484)-AP3484)</f>
        <v>OK</v>
      </c>
      <c r="AP3484" s="141"/>
      <c r="AQ3484" s="141"/>
      <c r="AR3484" s="552"/>
      <c r="AS3484" s="552"/>
      <c r="AT3484" s="683" t="str">
        <f t="shared" ref="AT3484" si="5236">IF(SUM(AR3484:AS3484)=AU3484,"OK",SUM(AR3484:AS3484)-AU3484)</f>
        <v>OK</v>
      </c>
      <c r="AU3484" s="593"/>
      <c r="AV3484" s="530">
        <f t="shared" si="5231"/>
        <v>0</v>
      </c>
      <c r="AW3484" s="842">
        <f t="shared" si="5232"/>
        <v>0</v>
      </c>
      <c r="AX3484" s="115">
        <f>L3484</f>
        <v>26</v>
      </c>
      <c r="AY3484" s="5">
        <f>AE3484</f>
        <v>0</v>
      </c>
      <c r="AZ3484" s="7">
        <f>AY3484-AX3484</f>
        <v>-26</v>
      </c>
      <c r="BA3484" s="335">
        <f>AZ3484/AX3484</f>
        <v>-1</v>
      </c>
      <c r="BB3484" s="23">
        <f>M3484</f>
        <v>26</v>
      </c>
      <c r="BC3484" s="5">
        <f>AW3484</f>
        <v>0</v>
      </c>
      <c r="BD3484" s="7">
        <f>BC3484-BB3484</f>
        <v>-26</v>
      </c>
      <c r="BE3484" s="335">
        <f>BD3484/BB3484</f>
        <v>-1</v>
      </c>
      <c r="BF3484" s="41"/>
      <c r="BG3484" s="826" t="str">
        <f>RIGHT(LEFT(I3484,3),2)&amp;"."&amp;RIGHT(LEFT(I3484,5),2)</f>
        <v>12.11</v>
      </c>
      <c r="BH3484" s="607" t="b">
        <f>COUNTIF('Codes SEC'!$B$2:$B$250,Ministres!BG3484)&gt;0</f>
        <v>1</v>
      </c>
      <c r="BI3484" s="40"/>
      <c r="BJ3484" s="40"/>
      <c r="BK3484" s="40"/>
      <c r="BL3484" s="40"/>
      <c r="BM3484" s="40"/>
      <c r="BN3484" s="40"/>
    </row>
    <row r="3485" spans="1:66" ht="12.75" customHeight="1" x14ac:dyDescent="0.25">
      <c r="A3485" s="227"/>
      <c r="B3485" s="209"/>
      <c r="C3485" s="253"/>
      <c r="D3485" s="625"/>
      <c r="E3485" s="280"/>
      <c r="F3485" s="253"/>
      <c r="G3485" s="695"/>
      <c r="H3485" s="886"/>
      <c r="I3485" s="403"/>
      <c r="J3485" s="381"/>
      <c r="K3485" s="514" t="s">
        <v>95</v>
      </c>
      <c r="L3485" s="318">
        <f t="shared" ref="L3485:V3485" si="5237">L3484+L3483</f>
        <v>126</v>
      </c>
      <c r="M3485" s="737">
        <f t="shared" si="5237"/>
        <v>177</v>
      </c>
      <c r="N3485" s="930">
        <f t="shared" si="5237"/>
        <v>0</v>
      </c>
      <c r="O3485" s="790">
        <f t="shared" si="5237"/>
        <v>-126</v>
      </c>
      <c r="P3485" s="790">
        <f t="shared" si="5237"/>
        <v>0</v>
      </c>
      <c r="Q3485" s="787">
        <f t="shared" si="5237"/>
        <v>0</v>
      </c>
      <c r="R3485" s="648">
        <f t="shared" si="5237"/>
        <v>0</v>
      </c>
      <c r="S3485" s="648">
        <f t="shared" si="5237"/>
        <v>0</v>
      </c>
      <c r="T3485" s="648">
        <f t="shared" si="5237"/>
        <v>0</v>
      </c>
      <c r="U3485" s="648">
        <f t="shared" si="5237"/>
        <v>0</v>
      </c>
      <c r="V3485" s="648">
        <f t="shared" si="5237"/>
        <v>0</v>
      </c>
      <c r="W3485" s="790"/>
      <c r="X3485" s="649">
        <f>X3484+X3483</f>
        <v>0</v>
      </c>
      <c r="Y3485" s="649">
        <f>Y3484+Y3483</f>
        <v>0</v>
      </c>
      <c r="Z3485" s="648">
        <f>Z3484+Z3483</f>
        <v>0</v>
      </c>
      <c r="AA3485" s="648">
        <f>AA3484+AA3483</f>
        <v>0</v>
      </c>
      <c r="AB3485" s="790"/>
      <c r="AC3485" s="649">
        <f t="shared" ref="AC3485:AN3485" si="5238">AC3484+AC3483</f>
        <v>0</v>
      </c>
      <c r="AD3485" s="790">
        <f>AD3484+AD3483</f>
        <v>0</v>
      </c>
      <c r="AE3485" s="843">
        <f>AE3484+AE3483</f>
        <v>0</v>
      </c>
      <c r="AF3485" s="930">
        <f t="shared" si="5238"/>
        <v>0</v>
      </c>
      <c r="AG3485" s="790">
        <f t="shared" si="5238"/>
        <v>-177</v>
      </c>
      <c r="AH3485" s="790">
        <f t="shared" si="5238"/>
        <v>0</v>
      </c>
      <c r="AI3485" s="787">
        <f t="shared" si="5238"/>
        <v>0</v>
      </c>
      <c r="AJ3485" s="648">
        <f t="shared" si="5238"/>
        <v>0</v>
      </c>
      <c r="AK3485" s="648">
        <f t="shared" si="5238"/>
        <v>0</v>
      </c>
      <c r="AL3485" s="648">
        <f t="shared" si="5238"/>
        <v>0</v>
      </c>
      <c r="AM3485" s="648">
        <f t="shared" si="5238"/>
        <v>0</v>
      </c>
      <c r="AN3485" s="648">
        <f t="shared" si="5238"/>
        <v>0</v>
      </c>
      <c r="AO3485" s="790"/>
      <c r="AP3485" s="649">
        <f>AP3484+AP3483</f>
        <v>0</v>
      </c>
      <c r="AQ3485" s="649">
        <f>AQ3484+AQ3483</f>
        <v>0</v>
      </c>
      <c r="AR3485" s="648">
        <f>AR3484+AR3483</f>
        <v>0</v>
      </c>
      <c r="AS3485" s="648">
        <f>AS3484+AS3483</f>
        <v>0</v>
      </c>
      <c r="AT3485" s="790"/>
      <c r="AU3485" s="649">
        <f t="shared" ref="AU3485:BE3485" si="5239">AU3484+AU3483</f>
        <v>0</v>
      </c>
      <c r="AV3485" s="790">
        <f t="shared" si="5239"/>
        <v>0</v>
      </c>
      <c r="AW3485" s="843">
        <f t="shared" si="5239"/>
        <v>0</v>
      </c>
      <c r="AX3485" s="336">
        <f t="shared" si="5239"/>
        <v>126</v>
      </c>
      <c r="AY3485" s="337">
        <f t="shared" si="5239"/>
        <v>0</v>
      </c>
      <c r="AZ3485" s="338">
        <f t="shared" si="5239"/>
        <v>-126</v>
      </c>
      <c r="BA3485" s="339">
        <f t="shared" si="5239"/>
        <v>-2</v>
      </c>
      <c r="BB3485" s="322">
        <f t="shared" si="5239"/>
        <v>177</v>
      </c>
      <c r="BC3485" s="337">
        <f t="shared" si="5239"/>
        <v>0</v>
      </c>
      <c r="BD3485" s="338">
        <f t="shared" si="5239"/>
        <v>-177</v>
      </c>
      <c r="BE3485" s="339">
        <f t="shared" si="5239"/>
        <v>-2</v>
      </c>
      <c r="BG3485" s="826"/>
      <c r="BH3485" s="607"/>
    </row>
    <row r="3486" spans="1:66" ht="12.75" customHeight="1" x14ac:dyDescent="0.25">
      <c r="A3486" s="21"/>
      <c r="B3486" s="112"/>
      <c r="C3486" s="116"/>
      <c r="D3486" s="623"/>
      <c r="E3486" s="278"/>
      <c r="F3486" s="116"/>
      <c r="G3486" s="694"/>
      <c r="H3486" s="878"/>
      <c r="I3486" s="397"/>
      <c r="J3486" s="380"/>
      <c r="K3486" s="461"/>
      <c r="L3486" s="738"/>
      <c r="M3486" s="739"/>
      <c r="N3486" s="932"/>
      <c r="O3486" s="125"/>
      <c r="P3486" s="125"/>
      <c r="Q3486" s="642"/>
      <c r="R3486" s="538"/>
      <c r="S3486" s="538"/>
      <c r="T3486" s="538"/>
      <c r="U3486" s="538"/>
      <c r="V3486" s="538"/>
      <c r="W3486" s="532"/>
      <c r="X3486" s="143"/>
      <c r="Y3486" s="143"/>
      <c r="Z3486" s="553"/>
      <c r="AA3486" s="553"/>
      <c r="AB3486" s="532"/>
      <c r="AC3486" s="594"/>
      <c r="AD3486" s="125"/>
      <c r="AE3486" s="848"/>
      <c r="AF3486" s="932"/>
      <c r="AG3486" s="125"/>
      <c r="AH3486" s="125"/>
      <c r="AI3486" s="642"/>
      <c r="AJ3486" s="538"/>
      <c r="AK3486" s="538"/>
      <c r="AL3486" s="538"/>
      <c r="AM3486" s="538"/>
      <c r="AN3486" s="538"/>
      <c r="AO3486" s="532"/>
      <c r="AP3486" s="143"/>
      <c r="AQ3486" s="143"/>
      <c r="AR3486" s="553"/>
      <c r="AS3486" s="553"/>
      <c r="AT3486" s="532"/>
      <c r="AU3486" s="594"/>
      <c r="AV3486" s="125"/>
      <c r="AW3486" s="848"/>
      <c r="AX3486" s="124"/>
      <c r="AY3486" s="6"/>
      <c r="AZ3486" s="6"/>
      <c r="BA3486" s="341"/>
      <c r="BB3486" s="311"/>
      <c r="BC3486" s="6"/>
      <c r="BD3486" s="6"/>
      <c r="BE3486" s="341"/>
      <c r="BG3486" s="826"/>
      <c r="BH3486" s="607"/>
    </row>
    <row r="3487" spans="1:66" ht="12.75" customHeight="1" x14ac:dyDescent="0.25">
      <c r="A3487" s="21"/>
      <c r="B3487" s="112"/>
      <c r="C3487" s="116"/>
      <c r="D3487" s="623"/>
      <c r="E3487" s="278"/>
      <c r="F3487" s="116"/>
      <c r="G3487" s="694"/>
      <c r="H3487" s="878"/>
      <c r="I3487" s="397"/>
      <c r="J3487" s="380"/>
      <c r="K3487" s="410" t="s">
        <v>58</v>
      </c>
      <c r="L3487" s="738"/>
      <c r="M3487" s="739"/>
      <c r="N3487" s="932"/>
      <c r="O3487" s="125"/>
      <c r="P3487" s="125"/>
      <c r="Q3487" s="642"/>
      <c r="R3487" s="538"/>
      <c r="S3487" s="538"/>
      <c r="T3487" s="538"/>
      <c r="U3487" s="538"/>
      <c r="V3487" s="538"/>
      <c r="W3487" s="532"/>
      <c r="X3487" s="143"/>
      <c r="Y3487" s="143"/>
      <c r="Z3487" s="553"/>
      <c r="AA3487" s="553"/>
      <c r="AB3487" s="532"/>
      <c r="AC3487" s="594"/>
      <c r="AD3487" s="125"/>
      <c r="AE3487" s="848"/>
      <c r="AF3487" s="932"/>
      <c r="AG3487" s="125"/>
      <c r="AH3487" s="125"/>
      <c r="AI3487" s="642"/>
      <c r="AJ3487" s="538"/>
      <c r="AK3487" s="538"/>
      <c r="AL3487" s="538"/>
      <c r="AM3487" s="538"/>
      <c r="AN3487" s="538"/>
      <c r="AO3487" s="532"/>
      <c r="AP3487" s="143"/>
      <c r="AQ3487" s="143"/>
      <c r="AR3487" s="553"/>
      <c r="AS3487" s="553"/>
      <c r="AT3487" s="532"/>
      <c r="AU3487" s="594"/>
      <c r="AV3487" s="125"/>
      <c r="AW3487" s="848"/>
      <c r="AX3487" s="124"/>
      <c r="AY3487" s="6"/>
      <c r="AZ3487" s="6"/>
      <c r="BA3487" s="341"/>
      <c r="BB3487" s="311"/>
      <c r="BC3487" s="6"/>
      <c r="BD3487" s="6"/>
      <c r="BE3487" s="341"/>
      <c r="BG3487" s="826"/>
      <c r="BH3487" s="607"/>
    </row>
    <row r="3488" spans="1:66" ht="12.75" customHeight="1" x14ac:dyDescent="0.25">
      <c r="A3488" s="21"/>
      <c r="B3488" s="112"/>
      <c r="C3488" s="116"/>
      <c r="D3488" s="623"/>
      <c r="E3488" s="278"/>
      <c r="F3488" s="116"/>
      <c r="G3488" s="694"/>
      <c r="H3488" s="878"/>
      <c r="I3488" s="397"/>
      <c r="J3488" s="380"/>
      <c r="K3488" s="410"/>
      <c r="L3488" s="738"/>
      <c r="M3488" s="739"/>
      <c r="N3488" s="932"/>
      <c r="O3488" s="125"/>
      <c r="P3488" s="125"/>
      <c r="Q3488" s="642"/>
      <c r="R3488" s="538"/>
      <c r="S3488" s="538"/>
      <c r="T3488" s="538"/>
      <c r="U3488" s="538"/>
      <c r="V3488" s="538"/>
      <c r="W3488" s="532"/>
      <c r="X3488" s="143"/>
      <c r="Y3488" s="143"/>
      <c r="Z3488" s="553"/>
      <c r="AA3488" s="553"/>
      <c r="AB3488" s="532"/>
      <c r="AC3488" s="594"/>
      <c r="AD3488" s="125"/>
      <c r="AE3488" s="848"/>
      <c r="AF3488" s="932"/>
      <c r="AG3488" s="125"/>
      <c r="AH3488" s="125"/>
      <c r="AI3488" s="642"/>
      <c r="AJ3488" s="538"/>
      <c r="AK3488" s="538"/>
      <c r="AL3488" s="538"/>
      <c r="AM3488" s="538"/>
      <c r="AN3488" s="538"/>
      <c r="AO3488" s="532"/>
      <c r="AP3488" s="143"/>
      <c r="AQ3488" s="143"/>
      <c r="AR3488" s="553"/>
      <c r="AS3488" s="553"/>
      <c r="AT3488" s="532"/>
      <c r="AU3488" s="594"/>
      <c r="AV3488" s="125"/>
      <c r="AW3488" s="848"/>
      <c r="AX3488" s="124"/>
      <c r="AY3488" s="6"/>
      <c r="AZ3488" s="6"/>
      <c r="BA3488" s="341"/>
      <c r="BB3488" s="311"/>
      <c r="BC3488" s="6"/>
      <c r="BD3488" s="6"/>
      <c r="BE3488" s="341"/>
      <c r="BG3488" s="826"/>
      <c r="BH3488" s="607"/>
    </row>
    <row r="3489" spans="1:60" ht="51" x14ac:dyDescent="0.25">
      <c r="A3489" s="222" t="s">
        <v>6114</v>
      </c>
      <c r="B3489" s="112">
        <v>17</v>
      </c>
      <c r="C3489" s="116" t="s">
        <v>419</v>
      </c>
      <c r="D3489" s="620">
        <v>1000</v>
      </c>
      <c r="E3489" s="278"/>
      <c r="F3489" s="116">
        <v>12</v>
      </c>
      <c r="G3489" s="694">
        <v>1</v>
      </c>
      <c r="H3489" s="878" t="str">
        <f t="shared" si="5204"/>
        <v>001</v>
      </c>
      <c r="I3489" s="397" t="s">
        <v>3258</v>
      </c>
      <c r="J3489" s="380" t="s">
        <v>2701</v>
      </c>
      <c r="K3489" s="494" t="s">
        <v>511</v>
      </c>
      <c r="L3489" s="733">
        <v>100</v>
      </c>
      <c r="M3489" s="734">
        <v>151</v>
      </c>
      <c r="N3489" s="931"/>
      <c r="O3489" s="530">
        <f t="shared" ref="O3489" si="5240">IF(N3489&gt;L3489,"0 ",N3489-L3489)</f>
        <v>-100</v>
      </c>
      <c r="P3489" s="530" t="str">
        <f t="shared" ref="P3489" si="5241">IF(N3489&lt;L3489,"0 ",N3489-L3489)</f>
        <v xml:space="preserve">0 </v>
      </c>
      <c r="Q3489" s="646"/>
      <c r="R3489" s="536"/>
      <c r="S3489" s="536"/>
      <c r="T3489" s="536"/>
      <c r="U3489" s="536"/>
      <c r="V3489" s="536"/>
      <c r="W3489" s="683" t="str">
        <f>IF(SUM(Q3489:V3489)=X3489,"OK",SUM(Q3489:V3489)-X3489)</f>
        <v>OK</v>
      </c>
      <c r="X3489" s="141"/>
      <c r="Y3489" s="141"/>
      <c r="Z3489" s="552"/>
      <c r="AA3489" s="552"/>
      <c r="AB3489" s="683" t="str">
        <f>IF(SUM(Z3489:AA3489)=AC3489,"OK",SUM(Z3489:AA3489)-AC3489)</f>
        <v>OK</v>
      </c>
      <c r="AC3489" s="593"/>
      <c r="AD3489" s="530">
        <f t="shared" ref="AD3489" si="5242">X3489+Y3489+AC3489</f>
        <v>0</v>
      </c>
      <c r="AE3489" s="842">
        <f t="shared" ref="AE3489" si="5243">N3489+AD3489</f>
        <v>0</v>
      </c>
      <c r="AF3489" s="931"/>
      <c r="AG3489" s="530">
        <f t="shared" ref="AG3489" si="5244">IF(AF3489&gt;M3489,"0 ",AF3489-M3489)</f>
        <v>-151</v>
      </c>
      <c r="AH3489" s="530" t="str">
        <f t="shared" ref="AH3489" si="5245">IF(AF3489&lt;M3489,"0 ",AF3489-M3489)</f>
        <v xml:space="preserve">0 </v>
      </c>
      <c r="AI3489" s="641"/>
      <c r="AJ3489" s="537"/>
      <c r="AK3489" s="537"/>
      <c r="AL3489" s="537"/>
      <c r="AM3489" s="537"/>
      <c r="AN3489" s="537"/>
      <c r="AO3489" s="683" t="str">
        <f>IF(SUM(AI3489:AN3489)=AP3489,"OK",SUM(AI3489:AN3489)-AP3489)</f>
        <v>OK</v>
      </c>
      <c r="AP3489" s="141"/>
      <c r="AQ3489" s="141"/>
      <c r="AR3489" s="552"/>
      <c r="AS3489" s="552"/>
      <c r="AT3489" s="683" t="str">
        <f>IF(SUM(AR3489:AS3489)=AU3489,"OK",SUM(AR3489:AS3489)-AU3489)</f>
        <v>OK</v>
      </c>
      <c r="AU3489" s="593"/>
      <c r="AV3489" s="530">
        <f t="shared" ref="AV3489" si="5246">AP3489+AQ3489+AU3489</f>
        <v>0</v>
      </c>
      <c r="AW3489" s="842">
        <f t="shared" ref="AW3489" si="5247">AF3489+AV3489</f>
        <v>0</v>
      </c>
      <c r="AX3489" s="124">
        <f>L3489</f>
        <v>100</v>
      </c>
      <c r="AY3489" s="6">
        <f>AE3489</f>
        <v>0</v>
      </c>
      <c r="AZ3489" s="26">
        <f>AY3489-AX3489</f>
        <v>-100</v>
      </c>
      <c r="BA3489" s="341">
        <f>AZ3489/AX3489</f>
        <v>-1</v>
      </c>
      <c r="BB3489" s="311">
        <f>M3489</f>
        <v>151</v>
      </c>
      <c r="BC3489" s="6">
        <f>AW3489</f>
        <v>0</v>
      </c>
      <c r="BD3489" s="26">
        <f>BC3489-BB3489</f>
        <v>-151</v>
      </c>
      <c r="BE3489" s="341">
        <f>BD3489/BB3489</f>
        <v>-1</v>
      </c>
      <c r="BG3489" s="826" t="str">
        <f>RIGHT(LEFT(I3489,3),2)&amp;"."&amp;RIGHT(LEFT(I3489,5),2)</f>
        <v>74.22</v>
      </c>
      <c r="BH3489" s="607" t="b">
        <f>COUNTIF('Codes SEC'!$B$2:$B$250,Ministres!BG3489)&gt;0</f>
        <v>1</v>
      </c>
    </row>
    <row r="3490" spans="1:60" ht="12.75" customHeight="1" x14ac:dyDescent="0.25">
      <c r="A3490" s="227"/>
      <c r="B3490" s="209"/>
      <c r="C3490" s="253"/>
      <c r="D3490" s="625"/>
      <c r="E3490" s="280"/>
      <c r="F3490" s="253"/>
      <c r="G3490" s="695"/>
      <c r="H3490" s="886"/>
      <c r="I3490" s="403"/>
      <c r="J3490" s="381"/>
      <c r="K3490" s="514" t="s">
        <v>59</v>
      </c>
      <c r="L3490" s="318">
        <f t="shared" ref="L3490:P3490" si="5248">L3489</f>
        <v>100</v>
      </c>
      <c r="M3490" s="737">
        <f t="shared" si="5248"/>
        <v>151</v>
      </c>
      <c r="N3490" s="930">
        <f t="shared" si="5248"/>
        <v>0</v>
      </c>
      <c r="O3490" s="790">
        <f t="shared" si="5248"/>
        <v>-100</v>
      </c>
      <c r="P3490" s="790" t="str">
        <f t="shared" si="5248"/>
        <v xml:space="preserve">0 </v>
      </c>
      <c r="Q3490" s="787">
        <f t="shared" ref="Q3490:AA3490" si="5249">Q3489</f>
        <v>0</v>
      </c>
      <c r="R3490" s="648">
        <f t="shared" si="5249"/>
        <v>0</v>
      </c>
      <c r="S3490" s="648">
        <f t="shared" si="5249"/>
        <v>0</v>
      </c>
      <c r="T3490" s="648">
        <f t="shared" si="5249"/>
        <v>0</v>
      </c>
      <c r="U3490" s="648">
        <f t="shared" si="5249"/>
        <v>0</v>
      </c>
      <c r="V3490" s="648">
        <f t="shared" si="5249"/>
        <v>0</v>
      </c>
      <c r="W3490" s="790"/>
      <c r="X3490" s="649">
        <f t="shared" si="5249"/>
        <v>0</v>
      </c>
      <c r="Y3490" s="649">
        <f t="shared" si="5249"/>
        <v>0</v>
      </c>
      <c r="Z3490" s="648">
        <f t="shared" si="5249"/>
        <v>0</v>
      </c>
      <c r="AA3490" s="648">
        <f t="shared" si="5249"/>
        <v>0</v>
      </c>
      <c r="AB3490" s="790"/>
      <c r="AC3490" s="649">
        <f t="shared" ref="AC3490" si="5250">AC3489</f>
        <v>0</v>
      </c>
      <c r="AD3490" s="790">
        <f>AD3489</f>
        <v>0</v>
      </c>
      <c r="AE3490" s="843">
        <f>AE3489</f>
        <v>0</v>
      </c>
      <c r="AF3490" s="930">
        <f t="shared" ref="AF3490:AH3490" si="5251">AF3489</f>
        <v>0</v>
      </c>
      <c r="AG3490" s="790">
        <f t="shared" si="5251"/>
        <v>-151</v>
      </c>
      <c r="AH3490" s="790" t="str">
        <f t="shared" si="5251"/>
        <v xml:space="preserve">0 </v>
      </c>
      <c r="AI3490" s="787">
        <f t="shared" ref="AI3490:AS3490" si="5252">AI3489</f>
        <v>0</v>
      </c>
      <c r="AJ3490" s="648">
        <f t="shared" si="5252"/>
        <v>0</v>
      </c>
      <c r="AK3490" s="648">
        <f t="shared" si="5252"/>
        <v>0</v>
      </c>
      <c r="AL3490" s="648">
        <f t="shared" si="5252"/>
        <v>0</v>
      </c>
      <c r="AM3490" s="648">
        <f t="shared" si="5252"/>
        <v>0</v>
      </c>
      <c r="AN3490" s="648">
        <f t="shared" si="5252"/>
        <v>0</v>
      </c>
      <c r="AO3490" s="790"/>
      <c r="AP3490" s="649">
        <f t="shared" si="5252"/>
        <v>0</v>
      </c>
      <c r="AQ3490" s="649">
        <f t="shared" si="5252"/>
        <v>0</v>
      </c>
      <c r="AR3490" s="648">
        <f t="shared" si="5252"/>
        <v>0</v>
      </c>
      <c r="AS3490" s="648">
        <f t="shared" si="5252"/>
        <v>0</v>
      </c>
      <c r="AT3490" s="790"/>
      <c r="AU3490" s="649">
        <f t="shared" ref="AU3490:BE3490" si="5253">AU3489</f>
        <v>0</v>
      </c>
      <c r="AV3490" s="790">
        <f t="shared" ref="AV3490" si="5254">AV3489</f>
        <v>0</v>
      </c>
      <c r="AW3490" s="843">
        <f t="shared" si="5253"/>
        <v>0</v>
      </c>
      <c r="AX3490" s="336">
        <f t="shared" si="5253"/>
        <v>100</v>
      </c>
      <c r="AY3490" s="337">
        <f t="shared" si="5253"/>
        <v>0</v>
      </c>
      <c r="AZ3490" s="338">
        <f t="shared" si="5253"/>
        <v>-100</v>
      </c>
      <c r="BA3490" s="339">
        <f t="shared" si="5253"/>
        <v>-1</v>
      </c>
      <c r="BB3490" s="322">
        <f t="shared" si="5253"/>
        <v>151</v>
      </c>
      <c r="BC3490" s="337">
        <f t="shared" si="5253"/>
        <v>0</v>
      </c>
      <c r="BD3490" s="338">
        <f t="shared" si="5253"/>
        <v>-151</v>
      </c>
      <c r="BE3490" s="339">
        <f t="shared" si="5253"/>
        <v>-1</v>
      </c>
      <c r="BG3490" s="826"/>
      <c r="BH3490" s="607"/>
    </row>
    <row r="3491" spans="1:60" ht="12.75" customHeight="1" x14ac:dyDescent="0.25">
      <c r="A3491" s="226"/>
      <c r="B3491" s="207"/>
      <c r="C3491" s="254"/>
      <c r="D3491" s="300"/>
      <c r="E3491" s="276"/>
      <c r="F3491" s="300"/>
      <c r="G3491" s="696"/>
      <c r="H3491" s="887"/>
      <c r="I3491" s="444"/>
      <c r="J3491" s="393"/>
      <c r="K3491" s="404" t="s">
        <v>3652</v>
      </c>
      <c r="L3491" s="729">
        <f t="shared" ref="L3491:P3491" si="5255">L3485+L3490</f>
        <v>226</v>
      </c>
      <c r="M3491" s="730">
        <f t="shared" si="5255"/>
        <v>328</v>
      </c>
      <c r="N3491" s="844">
        <f t="shared" si="5255"/>
        <v>0</v>
      </c>
      <c r="O3491" s="665">
        <f t="shared" si="5255"/>
        <v>-226</v>
      </c>
      <c r="P3491" s="665">
        <f t="shared" si="5255"/>
        <v>0</v>
      </c>
      <c r="Q3491" s="638">
        <f t="shared" ref="Q3491:AA3491" si="5256">Q3485+Q3490</f>
        <v>0</v>
      </c>
      <c r="R3491" s="130">
        <f t="shared" si="5256"/>
        <v>0</v>
      </c>
      <c r="S3491" s="130">
        <f t="shared" si="5256"/>
        <v>0</v>
      </c>
      <c r="T3491" s="130">
        <f t="shared" si="5256"/>
        <v>0</v>
      </c>
      <c r="U3491" s="130">
        <f t="shared" si="5256"/>
        <v>0</v>
      </c>
      <c r="V3491" s="130">
        <f t="shared" si="5256"/>
        <v>0</v>
      </c>
      <c r="W3491" s="665"/>
      <c r="X3491" s="130">
        <f t="shared" si="5256"/>
        <v>0</v>
      </c>
      <c r="Y3491" s="130">
        <f t="shared" si="5256"/>
        <v>0</v>
      </c>
      <c r="Z3491" s="130">
        <f t="shared" si="5256"/>
        <v>0</v>
      </c>
      <c r="AA3491" s="130">
        <f t="shared" si="5256"/>
        <v>0</v>
      </c>
      <c r="AB3491" s="665"/>
      <c r="AC3491" s="130">
        <f t="shared" ref="AC3491" si="5257">AC3485+AC3490</f>
        <v>0</v>
      </c>
      <c r="AD3491" s="665">
        <f>AD3485+AD3490</f>
        <v>0</v>
      </c>
      <c r="AE3491" s="845">
        <f>AE3485+AE3490</f>
        <v>0</v>
      </c>
      <c r="AF3491" s="844">
        <f t="shared" ref="AF3491:AH3491" si="5258">AF3485+AF3490</f>
        <v>0</v>
      </c>
      <c r="AG3491" s="665">
        <f t="shared" si="5258"/>
        <v>-328</v>
      </c>
      <c r="AH3491" s="665">
        <f t="shared" si="5258"/>
        <v>0</v>
      </c>
      <c r="AI3491" s="638">
        <f t="shared" ref="AI3491:AS3491" si="5259">AI3485+AI3490</f>
        <v>0</v>
      </c>
      <c r="AJ3491" s="130">
        <f t="shared" si="5259"/>
        <v>0</v>
      </c>
      <c r="AK3491" s="130">
        <f t="shared" si="5259"/>
        <v>0</v>
      </c>
      <c r="AL3491" s="130">
        <f t="shared" si="5259"/>
        <v>0</v>
      </c>
      <c r="AM3491" s="130">
        <f t="shared" si="5259"/>
        <v>0</v>
      </c>
      <c r="AN3491" s="130">
        <f t="shared" si="5259"/>
        <v>0</v>
      </c>
      <c r="AO3491" s="665"/>
      <c r="AP3491" s="130">
        <f t="shared" si="5259"/>
        <v>0</v>
      </c>
      <c r="AQ3491" s="130">
        <f t="shared" si="5259"/>
        <v>0</v>
      </c>
      <c r="AR3491" s="130">
        <f t="shared" si="5259"/>
        <v>0</v>
      </c>
      <c r="AS3491" s="130">
        <f t="shared" si="5259"/>
        <v>0</v>
      </c>
      <c r="AT3491" s="665"/>
      <c r="AU3491" s="130">
        <f t="shared" ref="AU3491:BE3491" si="5260">AU3485+AU3490</f>
        <v>0</v>
      </c>
      <c r="AV3491" s="665">
        <f t="shared" ref="AV3491" si="5261">AV3485+AV3490</f>
        <v>0</v>
      </c>
      <c r="AW3491" s="845">
        <f t="shared" si="5260"/>
        <v>0</v>
      </c>
      <c r="AX3491" s="314">
        <f t="shared" si="5260"/>
        <v>226</v>
      </c>
      <c r="AY3491" s="131">
        <f t="shared" si="5260"/>
        <v>0</v>
      </c>
      <c r="AZ3491" s="132">
        <f t="shared" si="5260"/>
        <v>-226</v>
      </c>
      <c r="BA3491" s="340">
        <f t="shared" si="5260"/>
        <v>-3</v>
      </c>
      <c r="BB3491" s="310">
        <f t="shared" si="5260"/>
        <v>328</v>
      </c>
      <c r="BC3491" s="131">
        <f t="shared" si="5260"/>
        <v>0</v>
      </c>
      <c r="BD3491" s="132">
        <f t="shared" si="5260"/>
        <v>-328</v>
      </c>
      <c r="BE3491" s="340">
        <f t="shared" si="5260"/>
        <v>-3</v>
      </c>
      <c r="BG3491" s="826"/>
      <c r="BH3491" s="607"/>
    </row>
    <row r="3492" spans="1:60" ht="12.75" customHeight="1" x14ac:dyDescent="0.25">
      <c r="A3492" s="222"/>
      <c r="C3492" s="116"/>
      <c r="D3492" s="620"/>
      <c r="F3492" s="117"/>
      <c r="G3492" s="690"/>
      <c r="H3492" s="878"/>
      <c r="I3492" s="397"/>
      <c r="J3492" s="380"/>
      <c r="K3492" s="405" t="s">
        <v>208</v>
      </c>
      <c r="L3492" s="731">
        <v>0</v>
      </c>
      <c r="M3492" s="732">
        <v>0</v>
      </c>
      <c r="N3492" s="929">
        <v>0</v>
      </c>
      <c r="O3492" s="530">
        <v>0</v>
      </c>
      <c r="P3492" s="530">
        <v>0</v>
      </c>
      <c r="Q3492" s="641">
        <v>0</v>
      </c>
      <c r="R3492" s="537">
        <v>0</v>
      </c>
      <c r="S3492" s="537">
        <v>0</v>
      </c>
      <c r="T3492" s="537">
        <v>0</v>
      </c>
      <c r="U3492" s="537">
        <v>0</v>
      </c>
      <c r="V3492" s="537">
        <v>0</v>
      </c>
      <c r="W3492" s="530"/>
      <c r="X3492" s="142">
        <v>0</v>
      </c>
      <c r="Y3492" s="142">
        <v>0</v>
      </c>
      <c r="Z3492" s="537">
        <v>0</v>
      </c>
      <c r="AA3492" s="537">
        <v>0</v>
      </c>
      <c r="AB3492" s="530"/>
      <c r="AC3492" s="142">
        <v>0</v>
      </c>
      <c r="AD3492" s="530">
        <v>0</v>
      </c>
      <c r="AE3492" s="842">
        <v>0</v>
      </c>
      <c r="AF3492" s="929">
        <v>0</v>
      </c>
      <c r="AG3492" s="530">
        <v>0</v>
      </c>
      <c r="AH3492" s="530">
        <v>0</v>
      </c>
      <c r="AI3492" s="641">
        <v>0</v>
      </c>
      <c r="AJ3492" s="537">
        <v>0</v>
      </c>
      <c r="AK3492" s="537">
        <v>0</v>
      </c>
      <c r="AL3492" s="537">
        <v>0</v>
      </c>
      <c r="AM3492" s="537">
        <v>0</v>
      </c>
      <c r="AN3492" s="537">
        <v>0</v>
      </c>
      <c r="AO3492" s="530"/>
      <c r="AP3492" s="142">
        <v>0</v>
      </c>
      <c r="AQ3492" s="142">
        <v>0</v>
      </c>
      <c r="AR3492" s="537">
        <v>0</v>
      </c>
      <c r="AS3492" s="537">
        <v>0</v>
      </c>
      <c r="AT3492" s="530"/>
      <c r="AU3492" s="142">
        <v>0</v>
      </c>
      <c r="AV3492" s="530">
        <v>0</v>
      </c>
      <c r="AW3492" s="842">
        <v>0</v>
      </c>
      <c r="AX3492" s="115">
        <v>0</v>
      </c>
      <c r="AY3492" s="5">
        <v>0</v>
      </c>
      <c r="AZ3492" s="5">
        <v>0</v>
      </c>
      <c r="BA3492" s="335">
        <v>0</v>
      </c>
      <c r="BB3492" s="23">
        <v>0</v>
      </c>
      <c r="BC3492" s="5">
        <v>0</v>
      </c>
      <c r="BD3492" s="5">
        <v>0</v>
      </c>
      <c r="BE3492" s="335">
        <v>0</v>
      </c>
      <c r="BG3492" s="826"/>
      <c r="BH3492" s="607"/>
    </row>
    <row r="3493" spans="1:60" ht="12.75" customHeight="1" x14ac:dyDescent="0.25">
      <c r="A3493" s="21"/>
      <c r="B3493" s="112"/>
      <c r="C3493" s="116"/>
      <c r="D3493" s="623"/>
      <c r="E3493" s="278"/>
      <c r="F3493" s="116"/>
      <c r="G3493" s="694"/>
      <c r="H3493" s="878"/>
      <c r="I3493" s="397"/>
      <c r="J3493" s="380"/>
      <c r="K3493" s="405" t="s">
        <v>96</v>
      </c>
      <c r="L3493" s="738">
        <v>0</v>
      </c>
      <c r="M3493" s="739">
        <v>0</v>
      </c>
      <c r="N3493" s="929">
        <v>0</v>
      </c>
      <c r="O3493" s="530">
        <v>0</v>
      </c>
      <c r="P3493" s="530">
        <v>0</v>
      </c>
      <c r="Q3493" s="641">
        <v>0</v>
      </c>
      <c r="R3493" s="537">
        <v>0</v>
      </c>
      <c r="S3493" s="537">
        <v>0</v>
      </c>
      <c r="T3493" s="537">
        <v>0</v>
      </c>
      <c r="U3493" s="537">
        <v>0</v>
      </c>
      <c r="V3493" s="537">
        <v>0</v>
      </c>
      <c r="W3493" s="530"/>
      <c r="X3493" s="142">
        <v>0</v>
      </c>
      <c r="Y3493" s="142">
        <v>0</v>
      </c>
      <c r="Z3493" s="537">
        <v>0</v>
      </c>
      <c r="AA3493" s="537">
        <v>0</v>
      </c>
      <c r="AB3493" s="530"/>
      <c r="AC3493" s="142">
        <v>0</v>
      </c>
      <c r="AD3493" s="530">
        <v>0</v>
      </c>
      <c r="AE3493" s="842">
        <v>0</v>
      </c>
      <c r="AF3493" s="929">
        <v>0</v>
      </c>
      <c r="AG3493" s="530">
        <v>0</v>
      </c>
      <c r="AH3493" s="530">
        <v>0</v>
      </c>
      <c r="AI3493" s="641">
        <v>0</v>
      </c>
      <c r="AJ3493" s="537">
        <v>0</v>
      </c>
      <c r="AK3493" s="537">
        <v>0</v>
      </c>
      <c r="AL3493" s="537">
        <v>0</v>
      </c>
      <c r="AM3493" s="537">
        <v>0</v>
      </c>
      <c r="AN3493" s="537">
        <v>0</v>
      </c>
      <c r="AO3493" s="530"/>
      <c r="AP3493" s="142">
        <v>0</v>
      </c>
      <c r="AQ3493" s="142">
        <v>0</v>
      </c>
      <c r="AR3493" s="537">
        <v>0</v>
      </c>
      <c r="AS3493" s="537">
        <v>0</v>
      </c>
      <c r="AT3493" s="530"/>
      <c r="AU3493" s="142">
        <v>0</v>
      </c>
      <c r="AV3493" s="530">
        <v>0</v>
      </c>
      <c r="AW3493" s="842">
        <v>0</v>
      </c>
      <c r="AX3493" s="115">
        <v>0</v>
      </c>
      <c r="AY3493" s="5">
        <v>0</v>
      </c>
      <c r="AZ3493" s="5">
        <v>0</v>
      </c>
      <c r="BA3493" s="335">
        <v>0</v>
      </c>
      <c r="BB3493" s="23">
        <v>0</v>
      </c>
      <c r="BC3493" s="5">
        <v>0</v>
      </c>
      <c r="BD3493" s="5">
        <v>0</v>
      </c>
      <c r="BE3493" s="335">
        <v>0</v>
      </c>
      <c r="BG3493" s="826"/>
      <c r="BH3493" s="607"/>
    </row>
    <row r="3494" spans="1:60" ht="12.75" customHeight="1" x14ac:dyDescent="0.25">
      <c r="A3494" s="21"/>
      <c r="B3494" s="112"/>
      <c r="C3494" s="116"/>
      <c r="D3494" s="623"/>
      <c r="E3494" s="278"/>
      <c r="F3494" s="116"/>
      <c r="G3494" s="694"/>
      <c r="H3494" s="878"/>
      <c r="I3494" s="397"/>
      <c r="J3494" s="380"/>
      <c r="K3494" s="405" t="s">
        <v>209</v>
      </c>
      <c r="L3494" s="738">
        <v>0</v>
      </c>
      <c r="M3494" s="739">
        <v>0</v>
      </c>
      <c r="N3494" s="929">
        <v>0</v>
      </c>
      <c r="O3494" s="530">
        <v>0</v>
      </c>
      <c r="P3494" s="530">
        <v>0</v>
      </c>
      <c r="Q3494" s="641">
        <v>0</v>
      </c>
      <c r="R3494" s="537">
        <v>0</v>
      </c>
      <c r="S3494" s="537">
        <v>0</v>
      </c>
      <c r="T3494" s="537">
        <v>0</v>
      </c>
      <c r="U3494" s="537">
        <v>0</v>
      </c>
      <c r="V3494" s="537">
        <v>0</v>
      </c>
      <c r="W3494" s="530"/>
      <c r="X3494" s="142">
        <v>0</v>
      </c>
      <c r="Y3494" s="142">
        <v>0</v>
      </c>
      <c r="Z3494" s="537">
        <v>0</v>
      </c>
      <c r="AA3494" s="537">
        <v>0</v>
      </c>
      <c r="AB3494" s="530"/>
      <c r="AC3494" s="142">
        <v>0</v>
      </c>
      <c r="AD3494" s="530">
        <v>0</v>
      </c>
      <c r="AE3494" s="842">
        <v>0</v>
      </c>
      <c r="AF3494" s="929">
        <v>0</v>
      </c>
      <c r="AG3494" s="530">
        <v>0</v>
      </c>
      <c r="AH3494" s="530">
        <v>0</v>
      </c>
      <c r="AI3494" s="641">
        <v>0</v>
      </c>
      <c r="AJ3494" s="537">
        <v>0</v>
      </c>
      <c r="AK3494" s="537">
        <v>0</v>
      </c>
      <c r="AL3494" s="537">
        <v>0</v>
      </c>
      <c r="AM3494" s="537">
        <v>0</v>
      </c>
      <c r="AN3494" s="537">
        <v>0</v>
      </c>
      <c r="AO3494" s="530"/>
      <c r="AP3494" s="142">
        <v>0</v>
      </c>
      <c r="AQ3494" s="142">
        <v>0</v>
      </c>
      <c r="AR3494" s="537">
        <v>0</v>
      </c>
      <c r="AS3494" s="537">
        <v>0</v>
      </c>
      <c r="AT3494" s="530"/>
      <c r="AU3494" s="142">
        <v>0</v>
      </c>
      <c r="AV3494" s="530">
        <v>0</v>
      </c>
      <c r="AW3494" s="842">
        <v>0</v>
      </c>
      <c r="AX3494" s="115">
        <v>0</v>
      </c>
      <c r="AY3494" s="5">
        <v>0</v>
      </c>
      <c r="AZ3494" s="5">
        <v>0</v>
      </c>
      <c r="BA3494" s="335">
        <v>0</v>
      </c>
      <c r="BB3494" s="23">
        <v>0</v>
      </c>
      <c r="BC3494" s="5">
        <v>0</v>
      </c>
      <c r="BD3494" s="5">
        <v>0</v>
      </c>
      <c r="BE3494" s="335">
        <v>0</v>
      </c>
      <c r="BG3494" s="826"/>
      <c r="BH3494" s="607"/>
    </row>
    <row r="3495" spans="1:60" ht="12.75" customHeight="1" x14ac:dyDescent="0.25">
      <c r="A3495" s="21"/>
      <c r="B3495" s="112"/>
      <c r="C3495" s="116"/>
      <c r="D3495" s="623"/>
      <c r="E3495" s="278"/>
      <c r="F3495" s="116"/>
      <c r="G3495" s="694"/>
      <c r="H3495" s="878"/>
      <c r="I3495" s="397"/>
      <c r="J3495" s="380"/>
      <c r="K3495" s="405" t="s">
        <v>210</v>
      </c>
      <c r="L3495" s="738">
        <v>0</v>
      </c>
      <c r="M3495" s="739">
        <v>0</v>
      </c>
      <c r="N3495" s="929">
        <v>0</v>
      </c>
      <c r="O3495" s="530">
        <v>0</v>
      </c>
      <c r="P3495" s="530">
        <v>0</v>
      </c>
      <c r="Q3495" s="641">
        <v>0</v>
      </c>
      <c r="R3495" s="537">
        <v>0</v>
      </c>
      <c r="S3495" s="537">
        <v>0</v>
      </c>
      <c r="T3495" s="537">
        <v>0</v>
      </c>
      <c r="U3495" s="537">
        <v>0</v>
      </c>
      <c r="V3495" s="537">
        <v>0</v>
      </c>
      <c r="W3495" s="530"/>
      <c r="X3495" s="142">
        <v>0</v>
      </c>
      <c r="Y3495" s="142">
        <v>0</v>
      </c>
      <c r="Z3495" s="537">
        <v>0</v>
      </c>
      <c r="AA3495" s="537">
        <v>0</v>
      </c>
      <c r="AB3495" s="530"/>
      <c r="AC3495" s="142">
        <v>0</v>
      </c>
      <c r="AD3495" s="530">
        <v>0</v>
      </c>
      <c r="AE3495" s="842">
        <v>0</v>
      </c>
      <c r="AF3495" s="929">
        <v>0</v>
      </c>
      <c r="AG3495" s="530">
        <v>0</v>
      </c>
      <c r="AH3495" s="530">
        <v>0</v>
      </c>
      <c r="AI3495" s="641">
        <v>0</v>
      </c>
      <c r="AJ3495" s="537">
        <v>0</v>
      </c>
      <c r="AK3495" s="537">
        <v>0</v>
      </c>
      <c r="AL3495" s="537">
        <v>0</v>
      </c>
      <c r="AM3495" s="537">
        <v>0</v>
      </c>
      <c r="AN3495" s="537">
        <v>0</v>
      </c>
      <c r="AO3495" s="530"/>
      <c r="AP3495" s="142">
        <v>0</v>
      </c>
      <c r="AQ3495" s="142">
        <v>0</v>
      </c>
      <c r="AR3495" s="537">
        <v>0</v>
      </c>
      <c r="AS3495" s="537">
        <v>0</v>
      </c>
      <c r="AT3495" s="530"/>
      <c r="AU3495" s="142">
        <v>0</v>
      </c>
      <c r="AV3495" s="530">
        <v>0</v>
      </c>
      <c r="AW3495" s="842">
        <v>0</v>
      </c>
      <c r="AX3495" s="115">
        <v>0</v>
      </c>
      <c r="AY3495" s="5">
        <v>0</v>
      </c>
      <c r="AZ3495" s="5">
        <v>0</v>
      </c>
      <c r="BA3495" s="335">
        <v>0</v>
      </c>
      <c r="BB3495" s="23">
        <v>0</v>
      </c>
      <c r="BC3495" s="5">
        <v>0</v>
      </c>
      <c r="BD3495" s="5">
        <v>0</v>
      </c>
      <c r="BE3495" s="335">
        <v>0</v>
      </c>
      <c r="BG3495" s="826"/>
      <c r="BH3495" s="607"/>
    </row>
    <row r="3496" spans="1:60" ht="12.75" customHeight="1" x14ac:dyDescent="0.25">
      <c r="A3496" s="21"/>
      <c r="B3496" s="112"/>
      <c r="C3496" s="116"/>
      <c r="D3496" s="623"/>
      <c r="E3496" s="278"/>
      <c r="F3496" s="116"/>
      <c r="G3496" s="694"/>
      <c r="H3496" s="878"/>
      <c r="I3496" s="397"/>
      <c r="J3496" s="380"/>
      <c r="K3496" s="406" t="s">
        <v>53</v>
      </c>
      <c r="L3496" s="738">
        <v>0</v>
      </c>
      <c r="M3496" s="739">
        <v>0</v>
      </c>
      <c r="N3496" s="929">
        <v>0</v>
      </c>
      <c r="O3496" s="530">
        <v>0</v>
      </c>
      <c r="P3496" s="530">
        <v>0</v>
      </c>
      <c r="Q3496" s="641">
        <v>0</v>
      </c>
      <c r="R3496" s="537">
        <v>0</v>
      </c>
      <c r="S3496" s="537">
        <v>0</v>
      </c>
      <c r="T3496" s="537">
        <v>0</v>
      </c>
      <c r="U3496" s="537">
        <v>0</v>
      </c>
      <c r="V3496" s="537">
        <v>0</v>
      </c>
      <c r="W3496" s="530"/>
      <c r="X3496" s="142">
        <v>0</v>
      </c>
      <c r="Y3496" s="142">
        <v>0</v>
      </c>
      <c r="Z3496" s="537">
        <v>0</v>
      </c>
      <c r="AA3496" s="537">
        <v>0</v>
      </c>
      <c r="AB3496" s="530"/>
      <c r="AC3496" s="142">
        <v>0</v>
      </c>
      <c r="AD3496" s="530">
        <v>0</v>
      </c>
      <c r="AE3496" s="842">
        <v>0</v>
      </c>
      <c r="AF3496" s="929">
        <v>0</v>
      </c>
      <c r="AG3496" s="530">
        <v>0</v>
      </c>
      <c r="AH3496" s="530">
        <v>0</v>
      </c>
      <c r="AI3496" s="641">
        <v>0</v>
      </c>
      <c r="AJ3496" s="537">
        <v>0</v>
      </c>
      <c r="AK3496" s="537">
        <v>0</v>
      </c>
      <c r="AL3496" s="537">
        <v>0</v>
      </c>
      <c r="AM3496" s="537">
        <v>0</v>
      </c>
      <c r="AN3496" s="537">
        <v>0</v>
      </c>
      <c r="AO3496" s="530"/>
      <c r="AP3496" s="142">
        <v>0</v>
      </c>
      <c r="AQ3496" s="142">
        <v>0</v>
      </c>
      <c r="AR3496" s="537">
        <v>0</v>
      </c>
      <c r="AS3496" s="537">
        <v>0</v>
      </c>
      <c r="AT3496" s="530"/>
      <c r="AU3496" s="142">
        <v>0</v>
      </c>
      <c r="AV3496" s="530">
        <v>0</v>
      </c>
      <c r="AW3496" s="842">
        <v>0</v>
      </c>
      <c r="AX3496" s="115">
        <v>0</v>
      </c>
      <c r="AY3496" s="5">
        <v>0</v>
      </c>
      <c r="AZ3496" s="5">
        <v>0</v>
      </c>
      <c r="BA3496" s="335">
        <v>0</v>
      </c>
      <c r="BB3496" s="23">
        <v>0</v>
      </c>
      <c r="BC3496" s="5">
        <v>0</v>
      </c>
      <c r="BD3496" s="5">
        <v>0</v>
      </c>
      <c r="BE3496" s="335">
        <v>0</v>
      </c>
      <c r="BG3496" s="826"/>
      <c r="BH3496" s="607"/>
    </row>
    <row r="3497" spans="1:60" ht="12.75" customHeight="1" x14ac:dyDescent="0.25">
      <c r="A3497" s="21"/>
      <c r="B3497" s="112"/>
      <c r="C3497" s="116"/>
      <c r="D3497" s="623"/>
      <c r="E3497" s="278"/>
      <c r="F3497" s="116"/>
      <c r="G3497" s="694"/>
      <c r="H3497" s="878"/>
      <c r="I3497" s="397"/>
      <c r="J3497" s="380"/>
      <c r="K3497" s="406"/>
      <c r="L3497" s="738"/>
      <c r="M3497" s="739"/>
      <c r="N3497" s="929"/>
      <c r="O3497" s="530"/>
      <c r="P3497" s="530"/>
      <c r="Q3497" s="641"/>
      <c r="R3497" s="537"/>
      <c r="S3497" s="537"/>
      <c r="T3497" s="537"/>
      <c r="U3497" s="537"/>
      <c r="V3497" s="537"/>
      <c r="W3497" s="531"/>
      <c r="X3497" s="140"/>
      <c r="Y3497" s="140"/>
      <c r="Z3497" s="551"/>
      <c r="AA3497" s="551"/>
      <c r="AB3497" s="531"/>
      <c r="AC3497" s="142"/>
      <c r="AD3497" s="530"/>
      <c r="AE3497" s="842"/>
      <c r="AF3497" s="929"/>
      <c r="AG3497" s="530"/>
      <c r="AH3497" s="530"/>
      <c r="AI3497" s="641"/>
      <c r="AJ3497" s="537"/>
      <c r="AK3497" s="537"/>
      <c r="AL3497" s="537"/>
      <c r="AM3497" s="537"/>
      <c r="AN3497" s="537"/>
      <c r="AO3497" s="531"/>
      <c r="AP3497" s="140"/>
      <c r="AQ3497" s="140"/>
      <c r="AR3497" s="551"/>
      <c r="AS3497" s="551"/>
      <c r="AT3497" s="531"/>
      <c r="AU3497" s="142"/>
      <c r="AV3497" s="530"/>
      <c r="AW3497" s="842"/>
      <c r="AX3497" s="115"/>
      <c r="AY3497" s="5"/>
      <c r="AZ3497" s="5"/>
      <c r="BA3497" s="335"/>
      <c r="BC3497" s="5"/>
      <c r="BD3497" s="5"/>
      <c r="BE3497" s="335"/>
      <c r="BG3497" s="826"/>
      <c r="BH3497" s="607"/>
    </row>
    <row r="3498" spans="1:60" ht="12.75" customHeight="1" x14ac:dyDescent="0.25">
      <c r="A3498" s="21"/>
      <c r="B3498" s="112"/>
      <c r="C3498" s="116"/>
      <c r="D3498" s="623"/>
      <c r="E3498" s="278"/>
      <c r="F3498" s="116"/>
      <c r="G3498" s="694"/>
      <c r="H3498" s="878"/>
      <c r="I3498" s="397"/>
      <c r="J3498" s="380"/>
      <c r="K3498" s="406"/>
      <c r="L3498" s="828"/>
      <c r="M3498" s="739"/>
      <c r="N3498" s="929"/>
      <c r="O3498" s="530"/>
      <c r="P3498" s="530"/>
      <c r="Q3498" s="641"/>
      <c r="R3498" s="537"/>
      <c r="S3498" s="537"/>
      <c r="T3498" s="537"/>
      <c r="U3498" s="537"/>
      <c r="V3498" s="537"/>
      <c r="W3498" s="531"/>
      <c r="X3498" s="140"/>
      <c r="Y3498" s="140"/>
      <c r="Z3498" s="551"/>
      <c r="AA3498" s="551"/>
      <c r="AB3498" s="531"/>
      <c r="AC3498" s="142"/>
      <c r="AD3498" s="530"/>
      <c r="AE3498" s="842"/>
      <c r="AF3498" s="929"/>
      <c r="AG3498" s="530"/>
      <c r="AH3498" s="530"/>
      <c r="AI3498" s="641"/>
      <c r="AJ3498" s="537"/>
      <c r="AK3498" s="537"/>
      <c r="AL3498" s="537"/>
      <c r="AM3498" s="537"/>
      <c r="AN3498" s="537"/>
      <c r="AO3498" s="531"/>
      <c r="AP3498" s="140"/>
      <c r="AQ3498" s="140"/>
      <c r="AR3498" s="551"/>
      <c r="AS3498" s="551"/>
      <c r="AT3498" s="531"/>
      <c r="AU3498" s="142"/>
      <c r="AV3498" s="530"/>
      <c r="AW3498" s="842"/>
      <c r="AX3498" s="827"/>
      <c r="AY3498" s="5"/>
      <c r="AZ3498" s="5"/>
      <c r="BA3498" s="335"/>
      <c r="BC3498" s="5"/>
      <c r="BD3498" s="5"/>
      <c r="BE3498" s="335"/>
      <c r="BG3498" s="826"/>
      <c r="BH3498" s="607"/>
    </row>
    <row r="3499" spans="1:60" ht="12.75" customHeight="1" x14ac:dyDescent="0.25">
      <c r="A3499" s="222"/>
      <c r="C3499" s="119"/>
      <c r="D3499" s="620"/>
      <c r="F3499" s="117"/>
      <c r="G3499" s="694"/>
      <c r="H3499" s="878"/>
      <c r="I3499" s="397"/>
      <c r="J3499" s="380"/>
      <c r="K3499" s="451" t="s">
        <v>6631</v>
      </c>
      <c r="L3499" s="731"/>
      <c r="M3499" s="732"/>
      <c r="N3499" s="931"/>
      <c r="O3499" s="923"/>
      <c r="P3499" s="923"/>
      <c r="Q3499" s="641"/>
      <c r="R3499" s="537"/>
      <c r="S3499" s="537"/>
      <c r="T3499" s="537"/>
      <c r="U3499" s="537"/>
      <c r="V3499" s="537"/>
      <c r="W3499" s="531"/>
      <c r="X3499" s="141"/>
      <c r="Y3499" s="141"/>
      <c r="Z3499" s="552"/>
      <c r="AA3499" s="552"/>
      <c r="AB3499" s="531"/>
      <c r="AC3499" s="593"/>
      <c r="AD3499" s="923"/>
      <c r="AE3499" s="846"/>
      <c r="AF3499" s="931"/>
      <c r="AG3499" s="923"/>
      <c r="AH3499" s="923"/>
      <c r="AI3499" s="641"/>
      <c r="AJ3499" s="537"/>
      <c r="AK3499" s="537"/>
      <c r="AL3499" s="537"/>
      <c r="AM3499" s="537"/>
      <c r="AN3499" s="537"/>
      <c r="AO3499" s="531"/>
      <c r="AP3499" s="141"/>
      <c r="AQ3499" s="141"/>
      <c r="AR3499" s="552"/>
      <c r="AS3499" s="552"/>
      <c r="AT3499" s="531"/>
      <c r="AU3499" s="593"/>
      <c r="AV3499" s="923"/>
      <c r="AW3499" s="846"/>
      <c r="AX3499" s="115"/>
      <c r="AY3499" s="5"/>
      <c r="AZ3499" s="5"/>
      <c r="BA3499" s="335"/>
      <c r="BC3499" s="5"/>
      <c r="BD3499" s="5"/>
      <c r="BE3499" s="335"/>
      <c r="BF3499" s="40"/>
      <c r="BG3499" s="826"/>
      <c r="BH3499" s="607"/>
    </row>
    <row r="3500" spans="1:60" ht="12.75" customHeight="1" x14ac:dyDescent="0.25">
      <c r="A3500" s="222"/>
      <c r="C3500" s="119"/>
      <c r="D3500" s="620"/>
      <c r="F3500" s="117"/>
      <c r="G3500" s="694"/>
      <c r="H3500" s="878"/>
      <c r="I3500" s="397"/>
      <c r="J3500" s="380"/>
      <c r="K3500" s="451" t="s">
        <v>190</v>
      </c>
      <c r="L3500" s="731"/>
      <c r="M3500" s="732"/>
      <c r="N3500" s="931"/>
      <c r="O3500" s="923"/>
      <c r="P3500" s="923"/>
      <c r="Q3500" s="641"/>
      <c r="R3500" s="537"/>
      <c r="S3500" s="537"/>
      <c r="T3500" s="537"/>
      <c r="U3500" s="537"/>
      <c r="V3500" s="537"/>
      <c r="W3500" s="531"/>
      <c r="X3500" s="141"/>
      <c r="Y3500" s="141"/>
      <c r="Z3500" s="552"/>
      <c r="AA3500" s="552"/>
      <c r="AB3500" s="531"/>
      <c r="AC3500" s="593"/>
      <c r="AD3500" s="923"/>
      <c r="AE3500" s="846"/>
      <c r="AF3500" s="931"/>
      <c r="AG3500" s="923"/>
      <c r="AH3500" s="923"/>
      <c r="AI3500" s="641"/>
      <c r="AJ3500" s="537"/>
      <c r="AK3500" s="537"/>
      <c r="AL3500" s="537"/>
      <c r="AM3500" s="537"/>
      <c r="AN3500" s="537"/>
      <c r="AO3500" s="531"/>
      <c r="AP3500" s="141"/>
      <c r="AQ3500" s="141"/>
      <c r="AR3500" s="552"/>
      <c r="AS3500" s="552"/>
      <c r="AT3500" s="531"/>
      <c r="AU3500" s="593"/>
      <c r="AV3500" s="923"/>
      <c r="AW3500" s="846"/>
      <c r="AX3500" s="115"/>
      <c r="AY3500" s="5"/>
      <c r="AZ3500" s="5"/>
      <c r="BA3500" s="335"/>
      <c r="BC3500" s="5"/>
      <c r="BD3500" s="5"/>
      <c r="BE3500" s="335"/>
      <c r="BG3500" s="826"/>
      <c r="BH3500" s="607"/>
    </row>
    <row r="3501" spans="1:60" ht="12.75" customHeight="1" x14ac:dyDescent="0.25">
      <c r="A3501" s="222"/>
      <c r="C3501" s="119"/>
      <c r="D3501" s="620"/>
      <c r="F3501" s="117"/>
      <c r="G3501" s="694"/>
      <c r="H3501" s="878"/>
      <c r="I3501" s="397"/>
      <c r="J3501" s="380"/>
      <c r="K3501" s="408"/>
      <c r="L3501" s="731"/>
      <c r="M3501" s="732"/>
      <c r="N3501" s="931"/>
      <c r="O3501" s="923"/>
      <c r="P3501" s="923"/>
      <c r="Q3501" s="641"/>
      <c r="R3501" s="537"/>
      <c r="S3501" s="537"/>
      <c r="T3501" s="537"/>
      <c r="U3501" s="537"/>
      <c r="V3501" s="537"/>
      <c r="W3501" s="531"/>
      <c r="X3501" s="141"/>
      <c r="Y3501" s="141"/>
      <c r="Z3501" s="552"/>
      <c r="AA3501" s="552"/>
      <c r="AB3501" s="531"/>
      <c r="AC3501" s="593"/>
      <c r="AD3501" s="923"/>
      <c r="AE3501" s="846"/>
      <c r="AF3501" s="931"/>
      <c r="AG3501" s="923"/>
      <c r="AH3501" s="923"/>
      <c r="AI3501" s="641"/>
      <c r="AJ3501" s="537"/>
      <c r="AK3501" s="537"/>
      <c r="AL3501" s="537"/>
      <c r="AM3501" s="537"/>
      <c r="AN3501" s="537"/>
      <c r="AO3501" s="531"/>
      <c r="AP3501" s="141"/>
      <c r="AQ3501" s="141"/>
      <c r="AR3501" s="552"/>
      <c r="AS3501" s="552"/>
      <c r="AT3501" s="531"/>
      <c r="AU3501" s="593"/>
      <c r="AV3501" s="923"/>
      <c r="AW3501" s="846"/>
      <c r="AX3501" s="115"/>
      <c r="AY3501" s="5"/>
      <c r="AZ3501" s="5"/>
      <c r="BA3501" s="335"/>
      <c r="BC3501" s="5"/>
      <c r="BD3501" s="5"/>
      <c r="BE3501" s="335"/>
      <c r="BG3501" s="826"/>
      <c r="BH3501" s="607"/>
    </row>
    <row r="3502" spans="1:60" ht="35.1" customHeight="1" x14ac:dyDescent="0.25">
      <c r="A3502" s="222" t="s">
        <v>6114</v>
      </c>
      <c r="B3502" s="30">
        <v>17</v>
      </c>
      <c r="C3502" s="116" t="s">
        <v>419</v>
      </c>
      <c r="D3502" s="620">
        <v>1000</v>
      </c>
      <c r="F3502" s="117">
        <v>1</v>
      </c>
      <c r="G3502" s="694">
        <v>3</v>
      </c>
      <c r="H3502" s="878" t="str">
        <f t="shared" ref="H3502:H3563" si="5262">LEFT(J3502,3)</f>
        <v>092</v>
      </c>
      <c r="I3502" s="397" t="s">
        <v>3266</v>
      </c>
      <c r="J3502" s="380" t="s">
        <v>2755</v>
      </c>
      <c r="K3502" s="422" t="s">
        <v>1799</v>
      </c>
      <c r="L3502" s="726">
        <v>6043</v>
      </c>
      <c r="M3502" s="727">
        <v>6322</v>
      </c>
      <c r="N3502" s="931"/>
      <c r="O3502" s="530">
        <f t="shared" ref="O3502:O3527" si="5263">IF(N3502&gt;L3502,"0 ",N3502-L3502)</f>
        <v>-6043</v>
      </c>
      <c r="P3502" s="530" t="str">
        <f t="shared" ref="P3502:P3527" si="5264">IF(N3502&lt;L3502,"0 ",N3502-L3502)</f>
        <v xml:space="preserve">0 </v>
      </c>
      <c r="Q3502" s="646"/>
      <c r="R3502" s="536"/>
      <c r="S3502" s="536"/>
      <c r="T3502" s="536"/>
      <c r="U3502" s="536"/>
      <c r="V3502" s="536"/>
      <c r="W3502" s="683" t="str">
        <f t="shared" ref="W3502:W3527" si="5265">IF(SUM(Q3502:V3502)=X3502,"OK",SUM(Q3502:V3502)-X3502)</f>
        <v>OK</v>
      </c>
      <c r="X3502" s="141"/>
      <c r="Y3502" s="141"/>
      <c r="Z3502" s="552"/>
      <c r="AA3502" s="552"/>
      <c r="AB3502" s="683" t="str">
        <f t="shared" ref="AB3502:AB3527" si="5266">IF(SUM(Z3502:AA3502)=AC3502,"OK",SUM(Z3502:AA3502)-AC3502)</f>
        <v>OK</v>
      </c>
      <c r="AC3502" s="593"/>
      <c r="AD3502" s="530">
        <f t="shared" ref="AD3502:AD3527" si="5267">X3502+Y3502+AC3502</f>
        <v>0</v>
      </c>
      <c r="AE3502" s="842">
        <f t="shared" ref="AE3502:AE3527" si="5268">N3502+AD3502</f>
        <v>0</v>
      </c>
      <c r="AF3502" s="931"/>
      <c r="AG3502" s="530">
        <f t="shared" ref="AG3502:AG3527" si="5269">IF(AF3502&gt;M3502,"0 ",AF3502-M3502)</f>
        <v>-6322</v>
      </c>
      <c r="AH3502" s="530" t="str">
        <f t="shared" ref="AH3502:AH3527" si="5270">IF(AF3502&lt;M3502,"0 ",AF3502-M3502)</f>
        <v xml:space="preserve">0 </v>
      </c>
      <c r="AI3502" s="641"/>
      <c r="AJ3502" s="537"/>
      <c r="AK3502" s="537"/>
      <c r="AL3502" s="537"/>
      <c r="AM3502" s="537"/>
      <c r="AN3502" s="537"/>
      <c r="AO3502" s="683" t="str">
        <f t="shared" ref="AO3502:AO3527" si="5271">IF(SUM(AI3502:AN3502)=AP3502,"OK",SUM(AI3502:AN3502)-AP3502)</f>
        <v>OK</v>
      </c>
      <c r="AP3502" s="141"/>
      <c r="AQ3502" s="141"/>
      <c r="AR3502" s="552"/>
      <c r="AS3502" s="552"/>
      <c r="AT3502" s="683" t="str">
        <f t="shared" ref="AT3502:AT3527" si="5272">IF(SUM(AR3502:AS3502)=AU3502,"OK",SUM(AR3502:AS3502)-AU3502)</f>
        <v>OK</v>
      </c>
      <c r="AU3502" s="593"/>
      <c r="AV3502" s="530">
        <f t="shared" ref="AV3502:AV3527" si="5273">AP3502+AQ3502+AU3502</f>
        <v>0</v>
      </c>
      <c r="AW3502" s="842">
        <f t="shared" ref="AW3502:AW3527" si="5274">AF3502+AV3502</f>
        <v>0</v>
      </c>
      <c r="AX3502" s="115">
        <f t="shared" ref="AX3502:AX3527" si="5275">L3502</f>
        <v>6043</v>
      </c>
      <c r="AY3502" s="5">
        <f t="shared" ref="AY3502:AY3527" si="5276">AE3502</f>
        <v>0</v>
      </c>
      <c r="AZ3502" s="7">
        <f t="shared" ref="AZ3502:AZ3526" si="5277">AY3502-AX3502</f>
        <v>-6043</v>
      </c>
      <c r="BA3502" s="335">
        <f t="shared" ref="BA3502:BA3526" si="5278">AZ3502/AX3502</f>
        <v>-1</v>
      </c>
      <c r="BB3502" s="23">
        <f t="shared" ref="BB3502:BB3527" si="5279">M3502</f>
        <v>6322</v>
      </c>
      <c r="BC3502" s="5">
        <f t="shared" ref="BC3502:BC3526" si="5280">AW3502</f>
        <v>0</v>
      </c>
      <c r="BD3502" s="7">
        <f t="shared" ref="BD3502:BD3526" si="5281">BC3502-BB3502</f>
        <v>-6322</v>
      </c>
      <c r="BE3502" s="335">
        <f t="shared" ref="BE3502:BE3526" si="5282">BD3502/BB3502</f>
        <v>-1</v>
      </c>
      <c r="BG3502" s="826" t="str">
        <f t="shared" ref="BG3502:BG3527" si="5283">RIGHT(LEFT(I3502,3),2)&amp;"."&amp;RIGHT(LEFT(I3502,5),2)</f>
        <v>01.00</v>
      </c>
      <c r="BH3502" s="607" t="b">
        <f>COUNTIF('Codes SEC'!$B$2:$B$250,Ministres!BG3502)&gt;0</f>
        <v>1</v>
      </c>
    </row>
    <row r="3503" spans="1:60" ht="35.1" customHeight="1" x14ac:dyDescent="0.25">
      <c r="A3503" s="222" t="s">
        <v>6114</v>
      </c>
      <c r="B3503" s="30">
        <v>17</v>
      </c>
      <c r="C3503" s="116" t="s">
        <v>419</v>
      </c>
      <c r="D3503" s="620">
        <v>1000</v>
      </c>
      <c r="F3503" s="117">
        <v>16</v>
      </c>
      <c r="G3503" s="694">
        <v>3</v>
      </c>
      <c r="H3503" s="878" t="str">
        <f t="shared" si="5262"/>
        <v>092</v>
      </c>
      <c r="I3503" s="397" t="s">
        <v>3257</v>
      </c>
      <c r="J3503" s="380" t="s">
        <v>2756</v>
      </c>
      <c r="K3503" s="422" t="s">
        <v>1800</v>
      </c>
      <c r="L3503" s="726">
        <v>143</v>
      </c>
      <c r="M3503" s="727">
        <v>143</v>
      </c>
      <c r="N3503" s="931"/>
      <c r="O3503" s="530">
        <f t="shared" si="5263"/>
        <v>-143</v>
      </c>
      <c r="P3503" s="530" t="str">
        <f t="shared" si="5264"/>
        <v xml:space="preserve">0 </v>
      </c>
      <c r="Q3503" s="646"/>
      <c r="R3503" s="536"/>
      <c r="S3503" s="536"/>
      <c r="T3503" s="536"/>
      <c r="U3503" s="536"/>
      <c r="V3503" s="536"/>
      <c r="W3503" s="683" t="str">
        <f t="shared" si="5265"/>
        <v>OK</v>
      </c>
      <c r="X3503" s="141"/>
      <c r="Y3503" s="141"/>
      <c r="Z3503" s="552"/>
      <c r="AA3503" s="552"/>
      <c r="AB3503" s="683" t="str">
        <f t="shared" si="5266"/>
        <v>OK</v>
      </c>
      <c r="AC3503" s="593"/>
      <c r="AD3503" s="530">
        <f t="shared" si="5267"/>
        <v>0</v>
      </c>
      <c r="AE3503" s="842">
        <f t="shared" si="5268"/>
        <v>0</v>
      </c>
      <c r="AF3503" s="931"/>
      <c r="AG3503" s="530">
        <f t="shared" si="5269"/>
        <v>-143</v>
      </c>
      <c r="AH3503" s="530" t="str">
        <f t="shared" si="5270"/>
        <v xml:space="preserve">0 </v>
      </c>
      <c r="AI3503" s="641"/>
      <c r="AJ3503" s="537"/>
      <c r="AK3503" s="537"/>
      <c r="AL3503" s="537"/>
      <c r="AM3503" s="537"/>
      <c r="AN3503" s="537"/>
      <c r="AO3503" s="683" t="str">
        <f t="shared" si="5271"/>
        <v>OK</v>
      </c>
      <c r="AP3503" s="141"/>
      <c r="AQ3503" s="141"/>
      <c r="AR3503" s="552"/>
      <c r="AS3503" s="552"/>
      <c r="AT3503" s="683" t="str">
        <f t="shared" si="5272"/>
        <v>OK</v>
      </c>
      <c r="AU3503" s="593"/>
      <c r="AV3503" s="530">
        <f t="shared" si="5273"/>
        <v>0</v>
      </c>
      <c r="AW3503" s="842">
        <f t="shared" si="5274"/>
        <v>0</v>
      </c>
      <c r="AX3503" s="115">
        <f t="shared" si="5275"/>
        <v>143</v>
      </c>
      <c r="AY3503" s="5">
        <f t="shared" si="5276"/>
        <v>0</v>
      </c>
      <c r="AZ3503" s="7">
        <f t="shared" si="5277"/>
        <v>-143</v>
      </c>
      <c r="BA3503" s="335">
        <f t="shared" si="5278"/>
        <v>-1</v>
      </c>
      <c r="BB3503" s="23">
        <f t="shared" si="5279"/>
        <v>143</v>
      </c>
      <c r="BC3503" s="5">
        <f t="shared" si="5280"/>
        <v>0</v>
      </c>
      <c r="BD3503" s="7">
        <f t="shared" si="5281"/>
        <v>-143</v>
      </c>
      <c r="BE3503" s="335">
        <f t="shared" si="5282"/>
        <v>-1</v>
      </c>
      <c r="BG3503" s="826" t="str">
        <f t="shared" si="5283"/>
        <v>12.11</v>
      </c>
      <c r="BH3503" s="607" t="b">
        <f>COUNTIF('Codes SEC'!$B$2:$B$250,Ministres!BG3503)&gt;0</f>
        <v>1</v>
      </c>
    </row>
    <row r="3504" spans="1:60" ht="35.1" customHeight="1" x14ac:dyDescent="0.25">
      <c r="A3504" s="222" t="s">
        <v>6114</v>
      </c>
      <c r="B3504" s="30">
        <v>17</v>
      </c>
      <c r="C3504" s="116" t="s">
        <v>419</v>
      </c>
      <c r="D3504" s="620">
        <v>1000</v>
      </c>
      <c r="F3504" s="117">
        <v>12</v>
      </c>
      <c r="G3504" s="694">
        <v>3</v>
      </c>
      <c r="H3504" s="878" t="str">
        <f t="shared" si="5262"/>
        <v>092</v>
      </c>
      <c r="I3504" s="397" t="s">
        <v>3257</v>
      </c>
      <c r="J3504" s="380" t="s">
        <v>2757</v>
      </c>
      <c r="K3504" s="408" t="s">
        <v>191</v>
      </c>
      <c r="L3504" s="726">
        <v>48</v>
      </c>
      <c r="M3504" s="727">
        <v>48</v>
      </c>
      <c r="N3504" s="931"/>
      <c r="O3504" s="530">
        <f t="shared" si="5263"/>
        <v>-48</v>
      </c>
      <c r="P3504" s="530" t="str">
        <f t="shared" si="5264"/>
        <v xml:space="preserve">0 </v>
      </c>
      <c r="Q3504" s="646"/>
      <c r="R3504" s="536"/>
      <c r="S3504" s="536"/>
      <c r="T3504" s="536"/>
      <c r="U3504" s="536"/>
      <c r="V3504" s="536"/>
      <c r="W3504" s="683" t="str">
        <f t="shared" si="5265"/>
        <v>OK</v>
      </c>
      <c r="X3504" s="141"/>
      <c r="Y3504" s="141"/>
      <c r="Z3504" s="552"/>
      <c r="AA3504" s="552"/>
      <c r="AB3504" s="683" t="str">
        <f t="shared" si="5266"/>
        <v>OK</v>
      </c>
      <c r="AC3504" s="593"/>
      <c r="AD3504" s="530">
        <f t="shared" si="5267"/>
        <v>0</v>
      </c>
      <c r="AE3504" s="842">
        <f t="shared" si="5268"/>
        <v>0</v>
      </c>
      <c r="AF3504" s="931"/>
      <c r="AG3504" s="530">
        <f t="shared" si="5269"/>
        <v>-48</v>
      </c>
      <c r="AH3504" s="530" t="str">
        <f t="shared" si="5270"/>
        <v xml:space="preserve">0 </v>
      </c>
      <c r="AI3504" s="641"/>
      <c r="AJ3504" s="537"/>
      <c r="AK3504" s="537"/>
      <c r="AL3504" s="537"/>
      <c r="AM3504" s="537"/>
      <c r="AN3504" s="537"/>
      <c r="AO3504" s="683" t="str">
        <f t="shared" si="5271"/>
        <v>OK</v>
      </c>
      <c r="AP3504" s="141"/>
      <c r="AQ3504" s="141"/>
      <c r="AR3504" s="552"/>
      <c r="AS3504" s="552"/>
      <c r="AT3504" s="683" t="str">
        <f t="shared" si="5272"/>
        <v>OK</v>
      </c>
      <c r="AU3504" s="593"/>
      <c r="AV3504" s="530">
        <f t="shared" si="5273"/>
        <v>0</v>
      </c>
      <c r="AW3504" s="842">
        <f t="shared" si="5274"/>
        <v>0</v>
      </c>
      <c r="AX3504" s="115">
        <f t="shared" si="5275"/>
        <v>48</v>
      </c>
      <c r="AY3504" s="5">
        <f t="shared" si="5276"/>
        <v>0</v>
      </c>
      <c r="AZ3504" s="7">
        <f t="shared" si="5277"/>
        <v>-48</v>
      </c>
      <c r="BA3504" s="335">
        <f t="shared" si="5278"/>
        <v>-1</v>
      </c>
      <c r="BB3504" s="23">
        <f t="shared" si="5279"/>
        <v>48</v>
      </c>
      <c r="BC3504" s="5">
        <f t="shared" si="5280"/>
        <v>0</v>
      </c>
      <c r="BD3504" s="7">
        <f t="shared" si="5281"/>
        <v>-48</v>
      </c>
      <c r="BE3504" s="335">
        <f t="shared" si="5282"/>
        <v>-1</v>
      </c>
      <c r="BG3504" s="826" t="str">
        <f t="shared" si="5283"/>
        <v>12.11</v>
      </c>
      <c r="BH3504" s="607" t="b">
        <f>COUNTIF('Codes SEC'!$B$2:$B$250,Ministres!BG3504)&gt;0</f>
        <v>1</v>
      </c>
    </row>
    <row r="3505" spans="1:60" ht="35.1" customHeight="1" x14ac:dyDescent="0.25">
      <c r="A3505" s="222" t="s">
        <v>6114</v>
      </c>
      <c r="B3505" s="30">
        <v>17</v>
      </c>
      <c r="C3505" s="116" t="s">
        <v>419</v>
      </c>
      <c r="D3505" s="620">
        <v>1000</v>
      </c>
      <c r="F3505" s="117">
        <v>12</v>
      </c>
      <c r="G3505" s="694">
        <v>3</v>
      </c>
      <c r="H3505" s="878" t="str">
        <f t="shared" si="5262"/>
        <v>092</v>
      </c>
      <c r="I3505" s="397">
        <v>83122000</v>
      </c>
      <c r="J3505" s="380" t="s">
        <v>3999</v>
      </c>
      <c r="K3505" s="408" t="s">
        <v>3950</v>
      </c>
      <c r="L3505" s="726">
        <v>0</v>
      </c>
      <c r="M3505" s="727">
        <v>0</v>
      </c>
      <c r="N3505" s="931"/>
      <c r="O3505" s="530">
        <f t="shared" si="5263"/>
        <v>0</v>
      </c>
      <c r="P3505" s="530">
        <f t="shared" si="5264"/>
        <v>0</v>
      </c>
      <c r="Q3505" s="646"/>
      <c r="R3505" s="536"/>
      <c r="S3505" s="536"/>
      <c r="T3505" s="536"/>
      <c r="U3505" s="536"/>
      <c r="V3505" s="536"/>
      <c r="W3505" s="683" t="str">
        <f t="shared" si="5265"/>
        <v>OK</v>
      </c>
      <c r="X3505" s="141"/>
      <c r="Y3505" s="141"/>
      <c r="Z3505" s="552"/>
      <c r="AA3505" s="552"/>
      <c r="AB3505" s="683" t="str">
        <f t="shared" si="5266"/>
        <v>OK</v>
      </c>
      <c r="AC3505" s="593"/>
      <c r="AD3505" s="530">
        <f t="shared" si="5267"/>
        <v>0</v>
      </c>
      <c r="AE3505" s="842">
        <f t="shared" si="5268"/>
        <v>0</v>
      </c>
      <c r="AF3505" s="931"/>
      <c r="AG3505" s="530">
        <f t="shared" si="5269"/>
        <v>0</v>
      </c>
      <c r="AH3505" s="530">
        <f t="shared" si="5270"/>
        <v>0</v>
      </c>
      <c r="AI3505" s="641"/>
      <c r="AJ3505" s="537"/>
      <c r="AK3505" s="537"/>
      <c r="AL3505" s="537"/>
      <c r="AM3505" s="537"/>
      <c r="AN3505" s="537"/>
      <c r="AO3505" s="683" t="str">
        <f t="shared" si="5271"/>
        <v>OK</v>
      </c>
      <c r="AP3505" s="141"/>
      <c r="AQ3505" s="141"/>
      <c r="AR3505" s="552"/>
      <c r="AS3505" s="552"/>
      <c r="AT3505" s="683" t="str">
        <f t="shared" si="5272"/>
        <v>OK</v>
      </c>
      <c r="AU3505" s="593"/>
      <c r="AV3505" s="530">
        <f t="shared" si="5273"/>
        <v>0</v>
      </c>
      <c r="AW3505" s="842">
        <f t="shared" si="5274"/>
        <v>0</v>
      </c>
      <c r="AX3505" s="115">
        <f t="shared" si="5275"/>
        <v>0</v>
      </c>
      <c r="AY3505" s="5">
        <f t="shared" si="5276"/>
        <v>0</v>
      </c>
      <c r="AZ3505" s="7">
        <f t="shared" si="5277"/>
        <v>0</v>
      </c>
      <c r="BA3505" s="335" t="e">
        <f t="shared" si="5278"/>
        <v>#DIV/0!</v>
      </c>
      <c r="BB3505" s="23">
        <f t="shared" si="5279"/>
        <v>0</v>
      </c>
      <c r="BC3505" s="5">
        <f t="shared" si="5280"/>
        <v>0</v>
      </c>
      <c r="BD3505" s="7">
        <f t="shared" si="5281"/>
        <v>0</v>
      </c>
      <c r="BE3505" s="335" t="e">
        <f t="shared" si="5282"/>
        <v>#DIV/0!</v>
      </c>
      <c r="BG3505" s="826" t="str">
        <f t="shared" si="5283"/>
        <v>31.22</v>
      </c>
      <c r="BH3505" s="607" t="b">
        <f>COUNTIF('Codes SEC'!$B$2:$B$250,Ministres!BG3505)&gt;0</f>
        <v>1</v>
      </c>
    </row>
    <row r="3506" spans="1:60" ht="35.1" customHeight="1" x14ac:dyDescent="0.25">
      <c r="A3506" s="222" t="s">
        <v>6114</v>
      </c>
      <c r="B3506" s="112" t="s">
        <v>5021</v>
      </c>
      <c r="C3506" s="120" t="s">
        <v>419</v>
      </c>
      <c r="D3506" s="620">
        <v>1000</v>
      </c>
      <c r="E3506" s="278"/>
      <c r="F3506" s="116">
        <v>12</v>
      </c>
      <c r="G3506" s="700"/>
      <c r="H3506" s="888" t="str">
        <f t="shared" si="5262"/>
        <v>092</v>
      </c>
      <c r="I3506" s="580">
        <v>83122000</v>
      </c>
      <c r="J3506" s="689" t="s">
        <v>5817</v>
      </c>
      <c r="K3506" s="411" t="s">
        <v>5818</v>
      </c>
      <c r="L3506" s="733">
        <v>0</v>
      </c>
      <c r="M3506" s="734">
        <v>0</v>
      </c>
      <c r="N3506" s="931"/>
      <c r="O3506" s="530">
        <f t="shared" si="5263"/>
        <v>0</v>
      </c>
      <c r="P3506" s="530">
        <f t="shared" si="5264"/>
        <v>0</v>
      </c>
      <c r="Q3506" s="646"/>
      <c r="R3506" s="536"/>
      <c r="S3506" s="536"/>
      <c r="T3506" s="536"/>
      <c r="U3506" s="536"/>
      <c r="V3506" s="536"/>
      <c r="W3506" s="683" t="str">
        <f>IF(SUM(Q3506:V3506)=X3506,"OK",SUM(Q3506:V3506)-X3506)</f>
        <v>OK</v>
      </c>
      <c r="X3506" s="141"/>
      <c r="Y3506" s="141"/>
      <c r="Z3506" s="552"/>
      <c r="AA3506" s="552"/>
      <c r="AB3506" s="683" t="str">
        <f>IF(SUM(Z3506:AA3506)=AC3506,"OK",SUM(Z3506:AA3506)-AC3506)</f>
        <v>OK</v>
      </c>
      <c r="AC3506" s="593"/>
      <c r="AD3506" s="530">
        <f t="shared" si="5267"/>
        <v>0</v>
      </c>
      <c r="AE3506" s="842">
        <f t="shared" si="5268"/>
        <v>0</v>
      </c>
      <c r="AF3506" s="931"/>
      <c r="AG3506" s="530">
        <f t="shared" si="5269"/>
        <v>0</v>
      </c>
      <c r="AH3506" s="530">
        <f t="shared" si="5270"/>
        <v>0</v>
      </c>
      <c r="AI3506" s="641"/>
      <c r="AJ3506" s="537"/>
      <c r="AK3506" s="537"/>
      <c r="AL3506" s="537"/>
      <c r="AM3506" s="537"/>
      <c r="AN3506" s="537"/>
      <c r="AO3506" s="683" t="str">
        <f>IF(SUM(AI3506:AN3506)=AP3506,"OK",SUM(AI3506:AN3506)-AP3506)</f>
        <v>OK</v>
      </c>
      <c r="AP3506" s="141"/>
      <c r="AQ3506" s="141"/>
      <c r="AR3506" s="552"/>
      <c r="AS3506" s="552"/>
      <c r="AT3506" s="683" t="str">
        <f>IF(SUM(AR3506:AS3506)=AU3506,"OK",SUM(AR3506:AS3506)-AU3506)</f>
        <v>OK</v>
      </c>
      <c r="AU3506" s="593"/>
      <c r="AV3506" s="530">
        <f t="shared" si="5273"/>
        <v>0</v>
      </c>
      <c r="AW3506" s="842">
        <f t="shared" si="5274"/>
        <v>0</v>
      </c>
      <c r="AX3506" s="115">
        <f t="shared" si="5275"/>
        <v>0</v>
      </c>
      <c r="AY3506" s="5">
        <f t="shared" si="5276"/>
        <v>0</v>
      </c>
      <c r="AZ3506" s="7">
        <f>AY3506-AX3506</f>
        <v>0</v>
      </c>
      <c r="BA3506" s="335" t="e">
        <f>AZ3506/AX3506</f>
        <v>#DIV/0!</v>
      </c>
      <c r="BB3506" s="23">
        <f t="shared" si="5279"/>
        <v>0</v>
      </c>
      <c r="BC3506" s="5">
        <f>AW3506</f>
        <v>0</v>
      </c>
      <c r="BD3506" s="7">
        <f>BC3506-BB3506</f>
        <v>0</v>
      </c>
      <c r="BE3506" s="335" t="e">
        <f>BD3506/BB3506</f>
        <v>#DIV/0!</v>
      </c>
      <c r="BG3506" s="826" t="str">
        <f t="shared" si="5283"/>
        <v>31.22</v>
      </c>
      <c r="BH3506" s="607" t="b">
        <f>COUNTIF('Codes SEC'!$B$2:$B$250,Ministres!BG3506)&gt;0</f>
        <v>1</v>
      </c>
    </row>
    <row r="3507" spans="1:60" ht="34.5" customHeight="1" x14ac:dyDescent="0.25">
      <c r="A3507" s="222" t="s">
        <v>6114</v>
      </c>
      <c r="B3507" s="30">
        <v>17</v>
      </c>
      <c r="C3507" s="116" t="s">
        <v>419</v>
      </c>
      <c r="D3507" s="620">
        <v>1000</v>
      </c>
      <c r="F3507" s="117">
        <v>1</v>
      </c>
      <c r="G3507" s="694">
        <v>3</v>
      </c>
      <c r="H3507" s="878" t="str">
        <f t="shared" si="5262"/>
        <v>092</v>
      </c>
      <c r="I3507" s="397">
        <v>83132000</v>
      </c>
      <c r="J3507" s="380" t="s">
        <v>2758</v>
      </c>
      <c r="K3507" s="820" t="s">
        <v>6349</v>
      </c>
      <c r="L3507" s="726">
        <v>687</v>
      </c>
      <c r="M3507" s="727">
        <v>687</v>
      </c>
      <c r="N3507" s="931"/>
      <c r="O3507" s="530">
        <f t="shared" si="5263"/>
        <v>-687</v>
      </c>
      <c r="P3507" s="530" t="str">
        <f t="shared" si="5264"/>
        <v xml:space="preserve">0 </v>
      </c>
      <c r="Q3507" s="646"/>
      <c r="R3507" s="536"/>
      <c r="S3507" s="536"/>
      <c r="T3507" s="536"/>
      <c r="U3507" s="536"/>
      <c r="V3507" s="536"/>
      <c r="W3507" s="683" t="str">
        <f>IF(SUM(Q3507:V3507)=X3507,"OK",SUM(Q3507:V3507)-X3507)</f>
        <v>OK</v>
      </c>
      <c r="X3507" s="141"/>
      <c r="Y3507" s="141"/>
      <c r="Z3507" s="552"/>
      <c r="AA3507" s="552"/>
      <c r="AB3507" s="683" t="str">
        <f>IF(SUM(Z3507:AA3507)=AC3507,"OK",SUM(Z3507:AA3507)-AC3507)</f>
        <v>OK</v>
      </c>
      <c r="AC3507" s="593"/>
      <c r="AD3507" s="530">
        <f t="shared" si="5267"/>
        <v>0</v>
      </c>
      <c r="AE3507" s="842">
        <f t="shared" si="5268"/>
        <v>0</v>
      </c>
      <c r="AF3507" s="931"/>
      <c r="AG3507" s="530">
        <f t="shared" si="5269"/>
        <v>-687</v>
      </c>
      <c r="AH3507" s="530" t="str">
        <f t="shared" si="5270"/>
        <v xml:space="preserve">0 </v>
      </c>
      <c r="AI3507" s="641"/>
      <c r="AJ3507" s="537"/>
      <c r="AK3507" s="537"/>
      <c r="AL3507" s="537"/>
      <c r="AM3507" s="537"/>
      <c r="AN3507" s="537"/>
      <c r="AO3507" s="683" t="str">
        <f>IF(SUM(AI3507:AN3507)=AP3507,"OK",SUM(AI3507:AN3507)-AP3507)</f>
        <v>OK</v>
      </c>
      <c r="AP3507" s="141"/>
      <c r="AQ3507" s="141"/>
      <c r="AR3507" s="552"/>
      <c r="AS3507" s="552"/>
      <c r="AT3507" s="683" t="str">
        <f>IF(SUM(AR3507:AS3507)=AU3507,"OK",SUM(AR3507:AS3507)-AU3507)</f>
        <v>OK</v>
      </c>
      <c r="AU3507" s="593"/>
      <c r="AV3507" s="530">
        <f t="shared" si="5273"/>
        <v>0</v>
      </c>
      <c r="AW3507" s="842">
        <f t="shared" si="5274"/>
        <v>0</v>
      </c>
      <c r="AX3507" s="115">
        <f t="shared" si="5275"/>
        <v>687</v>
      </c>
      <c r="AY3507" s="5">
        <f t="shared" si="5276"/>
        <v>0</v>
      </c>
      <c r="AZ3507" s="7">
        <f>AY3507-AX3507</f>
        <v>-687</v>
      </c>
      <c r="BA3507" s="335">
        <f>AZ3507/AX3507</f>
        <v>-1</v>
      </c>
      <c r="BB3507" s="23">
        <f t="shared" si="5279"/>
        <v>687</v>
      </c>
      <c r="BC3507" s="5">
        <f>AW3507</f>
        <v>0</v>
      </c>
      <c r="BD3507" s="7">
        <f>BC3507-BB3507</f>
        <v>-687</v>
      </c>
      <c r="BE3507" s="335">
        <f>BD3507/BB3507</f>
        <v>-1</v>
      </c>
      <c r="BG3507" s="826" t="str">
        <f t="shared" si="5283"/>
        <v>31.32</v>
      </c>
      <c r="BH3507" s="607" t="b">
        <f>COUNTIF('Codes SEC'!$B$2:$B$250,Ministres!BG3507)&gt;0</f>
        <v>1</v>
      </c>
    </row>
    <row r="3508" spans="1:60" ht="35.1" customHeight="1" x14ac:dyDescent="0.25">
      <c r="A3508" s="190" t="s">
        <v>6114</v>
      </c>
      <c r="B3508" s="583" t="s">
        <v>5021</v>
      </c>
      <c r="C3508" s="120" t="s">
        <v>419</v>
      </c>
      <c r="D3508" s="622">
        <v>1000</v>
      </c>
      <c r="E3508" s="584"/>
      <c r="F3508" s="120">
        <v>1</v>
      </c>
      <c r="G3508" s="699">
        <v>3</v>
      </c>
      <c r="H3508" s="891" t="str">
        <f t="shared" si="5262"/>
        <v>092</v>
      </c>
      <c r="I3508" s="605">
        <v>83132000</v>
      </c>
      <c r="J3508" s="689" t="s">
        <v>5126</v>
      </c>
      <c r="K3508" s="424" t="s">
        <v>3842</v>
      </c>
      <c r="L3508" s="733">
        <v>382</v>
      </c>
      <c r="M3508" s="734">
        <v>382</v>
      </c>
      <c r="N3508" s="931"/>
      <c r="O3508" s="530">
        <f t="shared" si="5263"/>
        <v>-382</v>
      </c>
      <c r="P3508" s="530" t="str">
        <f t="shared" si="5264"/>
        <v xml:space="preserve">0 </v>
      </c>
      <c r="Q3508" s="646"/>
      <c r="R3508" s="536"/>
      <c r="S3508" s="536"/>
      <c r="T3508" s="536"/>
      <c r="U3508" s="536"/>
      <c r="V3508" s="536"/>
      <c r="W3508" s="683" t="str">
        <f t="shared" si="5265"/>
        <v>OK</v>
      </c>
      <c r="X3508" s="141"/>
      <c r="Y3508" s="141"/>
      <c r="Z3508" s="552"/>
      <c r="AA3508" s="552"/>
      <c r="AB3508" s="683" t="str">
        <f t="shared" si="5266"/>
        <v>OK</v>
      </c>
      <c r="AC3508" s="593"/>
      <c r="AD3508" s="530">
        <f t="shared" si="5267"/>
        <v>0</v>
      </c>
      <c r="AE3508" s="842">
        <f t="shared" si="5268"/>
        <v>0</v>
      </c>
      <c r="AF3508" s="931"/>
      <c r="AG3508" s="530">
        <f t="shared" si="5269"/>
        <v>-382</v>
      </c>
      <c r="AH3508" s="530" t="str">
        <f t="shared" si="5270"/>
        <v xml:space="preserve">0 </v>
      </c>
      <c r="AI3508" s="641"/>
      <c r="AJ3508" s="537"/>
      <c r="AK3508" s="537"/>
      <c r="AL3508" s="537"/>
      <c r="AM3508" s="537"/>
      <c r="AN3508" s="537"/>
      <c r="AO3508" s="683" t="str">
        <f t="shared" si="5271"/>
        <v>OK</v>
      </c>
      <c r="AP3508" s="141"/>
      <c r="AQ3508" s="141"/>
      <c r="AR3508" s="552"/>
      <c r="AS3508" s="552"/>
      <c r="AT3508" s="683" t="str">
        <f t="shared" si="5272"/>
        <v>OK</v>
      </c>
      <c r="AU3508" s="593"/>
      <c r="AV3508" s="530">
        <f t="shared" si="5273"/>
        <v>0</v>
      </c>
      <c r="AW3508" s="842">
        <f t="shared" si="5274"/>
        <v>0</v>
      </c>
      <c r="AX3508" s="115">
        <f t="shared" si="5275"/>
        <v>382</v>
      </c>
      <c r="AY3508" s="5">
        <f t="shared" si="5276"/>
        <v>0</v>
      </c>
      <c r="AZ3508" s="7">
        <f t="shared" si="5277"/>
        <v>-382</v>
      </c>
      <c r="BA3508" s="335">
        <f t="shared" si="5278"/>
        <v>-1</v>
      </c>
      <c r="BB3508" s="23">
        <f t="shared" si="5279"/>
        <v>382</v>
      </c>
      <c r="BC3508" s="5">
        <f t="shared" si="5280"/>
        <v>0</v>
      </c>
      <c r="BD3508" s="7">
        <f t="shared" si="5281"/>
        <v>-382</v>
      </c>
      <c r="BE3508" s="335">
        <f t="shared" si="5282"/>
        <v>-1</v>
      </c>
      <c r="BG3508" s="826" t="str">
        <f t="shared" si="5283"/>
        <v>31.32</v>
      </c>
      <c r="BH3508" s="607" t="b">
        <f>COUNTIF('Codes SEC'!$B$2:$B$250,Ministres!BG3508)&gt;0</f>
        <v>1</v>
      </c>
    </row>
    <row r="3509" spans="1:60" ht="35.1" customHeight="1" x14ac:dyDescent="0.25">
      <c r="A3509" s="222" t="s">
        <v>6114</v>
      </c>
      <c r="B3509" s="112" t="s">
        <v>5021</v>
      </c>
      <c r="C3509" s="120" t="s">
        <v>419</v>
      </c>
      <c r="D3509" s="620">
        <v>1000</v>
      </c>
      <c r="E3509" s="278"/>
      <c r="F3509" s="116">
        <v>12</v>
      </c>
      <c r="G3509" s="700"/>
      <c r="H3509" s="888" t="str">
        <f t="shared" si="5262"/>
        <v>092</v>
      </c>
      <c r="I3509" s="580">
        <v>83132000</v>
      </c>
      <c r="J3509" s="689" t="s">
        <v>5815</v>
      </c>
      <c r="K3509" s="411" t="s">
        <v>5816</v>
      </c>
      <c r="L3509" s="733">
        <v>0</v>
      </c>
      <c r="M3509" s="734">
        <v>0</v>
      </c>
      <c r="N3509" s="931"/>
      <c r="O3509" s="530">
        <f t="shared" si="5263"/>
        <v>0</v>
      </c>
      <c r="P3509" s="530">
        <f t="shared" si="5264"/>
        <v>0</v>
      </c>
      <c r="Q3509" s="646"/>
      <c r="R3509" s="536"/>
      <c r="S3509" s="536"/>
      <c r="T3509" s="536"/>
      <c r="U3509" s="536"/>
      <c r="V3509" s="536"/>
      <c r="W3509" s="683" t="str">
        <f t="shared" si="5265"/>
        <v>OK</v>
      </c>
      <c r="X3509" s="141"/>
      <c r="Y3509" s="141"/>
      <c r="Z3509" s="552"/>
      <c r="AA3509" s="552"/>
      <c r="AB3509" s="683" t="str">
        <f t="shared" si="5266"/>
        <v>OK</v>
      </c>
      <c r="AC3509" s="593"/>
      <c r="AD3509" s="530">
        <f t="shared" si="5267"/>
        <v>0</v>
      </c>
      <c r="AE3509" s="842">
        <f t="shared" si="5268"/>
        <v>0</v>
      </c>
      <c r="AF3509" s="931"/>
      <c r="AG3509" s="530">
        <f t="shared" si="5269"/>
        <v>0</v>
      </c>
      <c r="AH3509" s="530">
        <f t="shared" si="5270"/>
        <v>0</v>
      </c>
      <c r="AI3509" s="641"/>
      <c r="AJ3509" s="537"/>
      <c r="AK3509" s="537"/>
      <c r="AL3509" s="537"/>
      <c r="AM3509" s="537"/>
      <c r="AN3509" s="537"/>
      <c r="AO3509" s="683" t="str">
        <f t="shared" si="5271"/>
        <v>OK</v>
      </c>
      <c r="AP3509" s="141"/>
      <c r="AQ3509" s="141"/>
      <c r="AR3509" s="552"/>
      <c r="AS3509" s="552"/>
      <c r="AT3509" s="683" t="str">
        <f t="shared" si="5272"/>
        <v>OK</v>
      </c>
      <c r="AU3509" s="593"/>
      <c r="AV3509" s="530">
        <f t="shared" si="5273"/>
        <v>0</v>
      </c>
      <c r="AW3509" s="842">
        <f t="shared" si="5274"/>
        <v>0</v>
      </c>
      <c r="AX3509" s="115">
        <f t="shared" si="5275"/>
        <v>0</v>
      </c>
      <c r="AY3509" s="5">
        <f t="shared" si="5276"/>
        <v>0</v>
      </c>
      <c r="AZ3509" s="7">
        <f>AY3509-AX3509</f>
        <v>0</v>
      </c>
      <c r="BA3509" s="335" t="e">
        <f>AZ3509/AX3509</f>
        <v>#DIV/0!</v>
      </c>
      <c r="BB3509" s="23">
        <f t="shared" si="5279"/>
        <v>0</v>
      </c>
      <c r="BC3509" s="5">
        <f>AW3509</f>
        <v>0</v>
      </c>
      <c r="BD3509" s="7">
        <f>BC3509-BB3509</f>
        <v>0</v>
      </c>
      <c r="BE3509" s="335" t="e">
        <f>BD3509/BB3509</f>
        <v>#DIV/0!</v>
      </c>
      <c r="BG3509" s="826" t="str">
        <f t="shared" si="5283"/>
        <v>31.32</v>
      </c>
      <c r="BH3509" s="607" t="b">
        <f>COUNTIF('Codes SEC'!$B$2:$B$250,Ministres!BG3509)&gt;0</f>
        <v>1</v>
      </c>
    </row>
    <row r="3510" spans="1:60" ht="35.1" customHeight="1" x14ac:dyDescent="0.25">
      <c r="A3510" s="222" t="s">
        <v>6114</v>
      </c>
      <c r="B3510" s="112" t="s">
        <v>5021</v>
      </c>
      <c r="C3510" s="116" t="s">
        <v>419</v>
      </c>
      <c r="D3510" s="620">
        <v>1000</v>
      </c>
      <c r="E3510" s="278"/>
      <c r="F3510" s="116">
        <v>1</v>
      </c>
      <c r="G3510" s="700"/>
      <c r="H3510" s="888" t="str">
        <f t="shared" si="5262"/>
        <v>092</v>
      </c>
      <c r="I3510" s="580">
        <v>83132000</v>
      </c>
      <c r="J3510" s="689" t="s">
        <v>6022</v>
      </c>
      <c r="K3510" s="411" t="s">
        <v>6348</v>
      </c>
      <c r="L3510" s="733">
        <v>49</v>
      </c>
      <c r="M3510" s="734">
        <v>49</v>
      </c>
      <c r="N3510" s="931"/>
      <c r="O3510" s="530">
        <f t="shared" si="5263"/>
        <v>-49</v>
      </c>
      <c r="P3510" s="530" t="str">
        <f t="shared" si="5264"/>
        <v xml:space="preserve">0 </v>
      </c>
      <c r="Q3510" s="646"/>
      <c r="R3510" s="536"/>
      <c r="S3510" s="536"/>
      <c r="T3510" s="536"/>
      <c r="U3510" s="536"/>
      <c r="V3510" s="536"/>
      <c r="W3510" s="683" t="str">
        <f t="shared" si="5265"/>
        <v>OK</v>
      </c>
      <c r="X3510" s="141"/>
      <c r="Y3510" s="141"/>
      <c r="Z3510" s="552"/>
      <c r="AA3510" s="552"/>
      <c r="AB3510" s="683" t="str">
        <f t="shared" si="5266"/>
        <v>OK</v>
      </c>
      <c r="AC3510" s="593"/>
      <c r="AD3510" s="530">
        <f t="shared" si="5267"/>
        <v>0</v>
      </c>
      <c r="AE3510" s="842">
        <f t="shared" si="5268"/>
        <v>0</v>
      </c>
      <c r="AF3510" s="931"/>
      <c r="AG3510" s="530">
        <f t="shared" si="5269"/>
        <v>-49</v>
      </c>
      <c r="AH3510" s="530" t="str">
        <f t="shared" si="5270"/>
        <v xml:space="preserve">0 </v>
      </c>
      <c r="AI3510" s="641"/>
      <c r="AJ3510" s="537"/>
      <c r="AK3510" s="537"/>
      <c r="AL3510" s="537"/>
      <c r="AM3510" s="537"/>
      <c r="AN3510" s="537"/>
      <c r="AO3510" s="683" t="str">
        <f t="shared" si="5271"/>
        <v>OK</v>
      </c>
      <c r="AP3510" s="141"/>
      <c r="AQ3510" s="141"/>
      <c r="AR3510" s="552"/>
      <c r="AS3510" s="552"/>
      <c r="AT3510" s="683" t="str">
        <f t="shared" si="5272"/>
        <v>OK</v>
      </c>
      <c r="AU3510" s="593"/>
      <c r="AV3510" s="530">
        <f t="shared" si="5273"/>
        <v>0</v>
      </c>
      <c r="AW3510" s="842">
        <f t="shared" si="5274"/>
        <v>0</v>
      </c>
      <c r="AX3510" s="115">
        <f t="shared" si="5275"/>
        <v>49</v>
      </c>
      <c r="AY3510" s="5">
        <f t="shared" si="5276"/>
        <v>0</v>
      </c>
      <c r="AZ3510" s="7">
        <f>AY3510-AX3510</f>
        <v>-49</v>
      </c>
      <c r="BA3510" s="335">
        <f>AZ3510/AX3510</f>
        <v>-1</v>
      </c>
      <c r="BB3510" s="23">
        <f t="shared" si="5279"/>
        <v>49</v>
      </c>
      <c r="BC3510" s="5">
        <f>AW3510</f>
        <v>0</v>
      </c>
      <c r="BD3510" s="7">
        <f>BC3510-BB3510</f>
        <v>-49</v>
      </c>
      <c r="BE3510" s="335">
        <f>BD3510/BB3510</f>
        <v>-1</v>
      </c>
      <c r="BG3510" s="826" t="str">
        <f t="shared" si="5283"/>
        <v>31.32</v>
      </c>
      <c r="BH3510" s="607" t="b">
        <f>COUNTIF('Codes SEC'!$B$2:$B$250,Ministres!BG3510)&gt;0</f>
        <v>1</v>
      </c>
    </row>
    <row r="3511" spans="1:60" ht="34.5" customHeight="1" x14ac:dyDescent="0.25">
      <c r="A3511" s="222" t="s">
        <v>6114</v>
      </c>
      <c r="B3511" s="30">
        <v>17</v>
      </c>
      <c r="C3511" s="116" t="s">
        <v>419</v>
      </c>
      <c r="D3511" s="620">
        <v>1000</v>
      </c>
      <c r="F3511" s="117">
        <v>12</v>
      </c>
      <c r="G3511" s="694">
        <v>3</v>
      </c>
      <c r="H3511" s="878" t="str">
        <f t="shared" si="5262"/>
        <v>092</v>
      </c>
      <c r="I3511" s="397">
        <v>83200000</v>
      </c>
      <c r="J3511" s="380" t="s">
        <v>3401</v>
      </c>
      <c r="K3511" s="408" t="s">
        <v>3387</v>
      </c>
      <c r="L3511" s="726">
        <v>0</v>
      </c>
      <c r="M3511" s="727">
        <v>0</v>
      </c>
      <c r="N3511" s="931"/>
      <c r="O3511" s="530">
        <f t="shared" si="5263"/>
        <v>0</v>
      </c>
      <c r="P3511" s="530">
        <f t="shared" si="5264"/>
        <v>0</v>
      </c>
      <c r="Q3511" s="646"/>
      <c r="R3511" s="536"/>
      <c r="S3511" s="536"/>
      <c r="T3511" s="536"/>
      <c r="U3511" s="536"/>
      <c r="V3511" s="536"/>
      <c r="W3511" s="683" t="str">
        <f t="shared" si="5265"/>
        <v>OK</v>
      </c>
      <c r="X3511" s="141"/>
      <c r="Y3511" s="141"/>
      <c r="Z3511" s="552"/>
      <c r="AA3511" s="552"/>
      <c r="AB3511" s="683" t="str">
        <f t="shared" si="5266"/>
        <v>OK</v>
      </c>
      <c r="AC3511" s="593"/>
      <c r="AD3511" s="530">
        <f t="shared" si="5267"/>
        <v>0</v>
      </c>
      <c r="AE3511" s="842">
        <f t="shared" si="5268"/>
        <v>0</v>
      </c>
      <c r="AF3511" s="931"/>
      <c r="AG3511" s="530">
        <f t="shared" si="5269"/>
        <v>0</v>
      </c>
      <c r="AH3511" s="530">
        <f t="shared" si="5270"/>
        <v>0</v>
      </c>
      <c r="AI3511" s="641"/>
      <c r="AJ3511" s="537"/>
      <c r="AK3511" s="537"/>
      <c r="AL3511" s="537"/>
      <c r="AM3511" s="537"/>
      <c r="AN3511" s="537"/>
      <c r="AO3511" s="683" t="str">
        <f t="shared" si="5271"/>
        <v>OK</v>
      </c>
      <c r="AP3511" s="141"/>
      <c r="AQ3511" s="141"/>
      <c r="AR3511" s="552"/>
      <c r="AS3511" s="552"/>
      <c r="AT3511" s="683" t="str">
        <f t="shared" si="5272"/>
        <v>OK</v>
      </c>
      <c r="AU3511" s="593"/>
      <c r="AV3511" s="530">
        <f t="shared" si="5273"/>
        <v>0</v>
      </c>
      <c r="AW3511" s="842">
        <f t="shared" si="5274"/>
        <v>0</v>
      </c>
      <c r="AX3511" s="115">
        <f t="shared" si="5275"/>
        <v>0</v>
      </c>
      <c r="AY3511" s="5">
        <f t="shared" si="5276"/>
        <v>0</v>
      </c>
      <c r="AZ3511" s="7">
        <f t="shared" si="5277"/>
        <v>0</v>
      </c>
      <c r="BA3511" s="335" t="e">
        <f t="shared" si="5278"/>
        <v>#DIV/0!</v>
      </c>
      <c r="BB3511" s="23">
        <f t="shared" si="5279"/>
        <v>0</v>
      </c>
      <c r="BC3511" s="5">
        <f t="shared" si="5280"/>
        <v>0</v>
      </c>
      <c r="BD3511" s="7">
        <f t="shared" si="5281"/>
        <v>0</v>
      </c>
      <c r="BE3511" s="335" t="e">
        <f t="shared" si="5282"/>
        <v>#DIV/0!</v>
      </c>
      <c r="BG3511" s="826" t="str">
        <f t="shared" si="5283"/>
        <v>32.00</v>
      </c>
      <c r="BH3511" s="607" t="b">
        <f>COUNTIF('Codes SEC'!$B$2:$B$250,Ministres!BG3511)&gt;0</f>
        <v>1</v>
      </c>
    </row>
    <row r="3512" spans="1:60" ht="34.5" customHeight="1" x14ac:dyDescent="0.25">
      <c r="A3512" s="222" t="s">
        <v>6114</v>
      </c>
      <c r="B3512" s="30">
        <v>17</v>
      </c>
      <c r="C3512" s="116" t="s">
        <v>419</v>
      </c>
      <c r="D3512" s="620">
        <v>1000</v>
      </c>
      <c r="F3512" s="117">
        <v>12</v>
      </c>
      <c r="G3512" s="694">
        <v>3</v>
      </c>
      <c r="H3512" s="878" t="str">
        <f t="shared" si="5262"/>
        <v>092</v>
      </c>
      <c r="I3512" s="397" t="s">
        <v>3264</v>
      </c>
      <c r="J3512" s="380" t="s">
        <v>2759</v>
      </c>
      <c r="K3512" s="408" t="s">
        <v>6350</v>
      </c>
      <c r="L3512" s="726">
        <v>293</v>
      </c>
      <c r="M3512" s="727">
        <v>337</v>
      </c>
      <c r="N3512" s="931"/>
      <c r="O3512" s="530">
        <f t="shared" si="5263"/>
        <v>-293</v>
      </c>
      <c r="P3512" s="530" t="str">
        <f t="shared" si="5264"/>
        <v xml:space="preserve">0 </v>
      </c>
      <c r="Q3512" s="646"/>
      <c r="R3512" s="536"/>
      <c r="S3512" s="536"/>
      <c r="T3512" s="536"/>
      <c r="U3512" s="536"/>
      <c r="V3512" s="536"/>
      <c r="W3512" s="683" t="str">
        <f t="shared" si="5265"/>
        <v>OK</v>
      </c>
      <c r="X3512" s="141"/>
      <c r="Y3512" s="141"/>
      <c r="Z3512" s="552"/>
      <c r="AA3512" s="552"/>
      <c r="AB3512" s="683" t="str">
        <f t="shared" si="5266"/>
        <v>OK</v>
      </c>
      <c r="AC3512" s="593"/>
      <c r="AD3512" s="530">
        <f t="shared" si="5267"/>
        <v>0</v>
      </c>
      <c r="AE3512" s="842">
        <f t="shared" si="5268"/>
        <v>0</v>
      </c>
      <c r="AF3512" s="931"/>
      <c r="AG3512" s="530">
        <f t="shared" si="5269"/>
        <v>-337</v>
      </c>
      <c r="AH3512" s="530" t="str">
        <f t="shared" si="5270"/>
        <v xml:space="preserve">0 </v>
      </c>
      <c r="AI3512" s="641"/>
      <c r="AJ3512" s="537"/>
      <c r="AK3512" s="537"/>
      <c r="AL3512" s="537"/>
      <c r="AM3512" s="537"/>
      <c r="AN3512" s="537"/>
      <c r="AO3512" s="683" t="str">
        <f t="shared" si="5271"/>
        <v>OK</v>
      </c>
      <c r="AP3512" s="141"/>
      <c r="AQ3512" s="141"/>
      <c r="AR3512" s="552"/>
      <c r="AS3512" s="552"/>
      <c r="AT3512" s="683" t="str">
        <f t="shared" si="5272"/>
        <v>OK</v>
      </c>
      <c r="AU3512" s="593"/>
      <c r="AV3512" s="530">
        <f t="shared" si="5273"/>
        <v>0</v>
      </c>
      <c r="AW3512" s="842">
        <f t="shared" si="5274"/>
        <v>0</v>
      </c>
      <c r="AX3512" s="115">
        <f t="shared" si="5275"/>
        <v>293</v>
      </c>
      <c r="AY3512" s="5">
        <f t="shared" si="5276"/>
        <v>0</v>
      </c>
      <c r="AZ3512" s="7">
        <f t="shared" si="5277"/>
        <v>-293</v>
      </c>
      <c r="BA3512" s="335">
        <f t="shared" si="5278"/>
        <v>-1</v>
      </c>
      <c r="BB3512" s="23">
        <f t="shared" si="5279"/>
        <v>337</v>
      </c>
      <c r="BC3512" s="5">
        <f t="shared" si="5280"/>
        <v>0</v>
      </c>
      <c r="BD3512" s="7">
        <f t="shared" si="5281"/>
        <v>-337</v>
      </c>
      <c r="BE3512" s="335">
        <f t="shared" si="5282"/>
        <v>-1</v>
      </c>
      <c r="BG3512" s="826" t="str">
        <f t="shared" si="5283"/>
        <v>33.00</v>
      </c>
      <c r="BH3512" s="607" t="b">
        <f>COUNTIF('Codes SEC'!$B$2:$B$250,Ministres!BG3512)&gt;0</f>
        <v>1</v>
      </c>
    </row>
    <row r="3513" spans="1:60" ht="35.25" customHeight="1" x14ac:dyDescent="0.25">
      <c r="A3513" s="222" t="s">
        <v>6114</v>
      </c>
      <c r="B3513" s="30">
        <v>17</v>
      </c>
      <c r="C3513" s="116" t="s">
        <v>419</v>
      </c>
      <c r="D3513" s="620">
        <v>1000</v>
      </c>
      <c r="F3513" s="117">
        <v>12</v>
      </c>
      <c r="G3513" s="694">
        <v>3</v>
      </c>
      <c r="H3513" s="878" t="str">
        <f t="shared" si="5262"/>
        <v>092</v>
      </c>
      <c r="I3513" s="397" t="s">
        <v>3264</v>
      </c>
      <c r="J3513" s="380" t="s">
        <v>2760</v>
      </c>
      <c r="K3513" s="408" t="s">
        <v>323</v>
      </c>
      <c r="L3513" s="726">
        <v>40</v>
      </c>
      <c r="M3513" s="727">
        <v>40</v>
      </c>
      <c r="N3513" s="931"/>
      <c r="O3513" s="530">
        <f t="shared" si="5263"/>
        <v>-40</v>
      </c>
      <c r="P3513" s="530" t="str">
        <f t="shared" si="5264"/>
        <v xml:space="preserve">0 </v>
      </c>
      <c r="Q3513" s="646"/>
      <c r="R3513" s="536"/>
      <c r="S3513" s="536"/>
      <c r="T3513" s="536"/>
      <c r="U3513" s="536"/>
      <c r="V3513" s="536"/>
      <c r="W3513" s="683" t="str">
        <f t="shared" si="5265"/>
        <v>OK</v>
      </c>
      <c r="X3513" s="141"/>
      <c r="Y3513" s="141"/>
      <c r="Z3513" s="552"/>
      <c r="AA3513" s="552"/>
      <c r="AB3513" s="683" t="str">
        <f t="shared" si="5266"/>
        <v>OK</v>
      </c>
      <c r="AC3513" s="593"/>
      <c r="AD3513" s="530">
        <f t="shared" si="5267"/>
        <v>0</v>
      </c>
      <c r="AE3513" s="842">
        <f t="shared" si="5268"/>
        <v>0</v>
      </c>
      <c r="AF3513" s="931"/>
      <c r="AG3513" s="530">
        <f t="shared" si="5269"/>
        <v>-40</v>
      </c>
      <c r="AH3513" s="530" t="str">
        <f t="shared" si="5270"/>
        <v xml:space="preserve">0 </v>
      </c>
      <c r="AI3513" s="641"/>
      <c r="AJ3513" s="537"/>
      <c r="AK3513" s="537"/>
      <c r="AL3513" s="537"/>
      <c r="AM3513" s="537"/>
      <c r="AN3513" s="537"/>
      <c r="AO3513" s="683" t="str">
        <f t="shared" si="5271"/>
        <v>OK</v>
      </c>
      <c r="AP3513" s="141"/>
      <c r="AQ3513" s="141"/>
      <c r="AR3513" s="552"/>
      <c r="AS3513" s="552"/>
      <c r="AT3513" s="683" t="str">
        <f t="shared" si="5272"/>
        <v>OK</v>
      </c>
      <c r="AU3513" s="593"/>
      <c r="AV3513" s="530">
        <f t="shared" si="5273"/>
        <v>0</v>
      </c>
      <c r="AW3513" s="842">
        <f t="shared" si="5274"/>
        <v>0</v>
      </c>
      <c r="AX3513" s="115">
        <f t="shared" si="5275"/>
        <v>40</v>
      </c>
      <c r="AY3513" s="5">
        <f t="shared" si="5276"/>
        <v>0</v>
      </c>
      <c r="AZ3513" s="7">
        <f t="shared" si="5277"/>
        <v>-40</v>
      </c>
      <c r="BA3513" s="335">
        <f t="shared" si="5278"/>
        <v>-1</v>
      </c>
      <c r="BB3513" s="23">
        <f t="shared" si="5279"/>
        <v>40</v>
      </c>
      <c r="BC3513" s="5">
        <f t="shared" si="5280"/>
        <v>0</v>
      </c>
      <c r="BD3513" s="7">
        <f t="shared" si="5281"/>
        <v>-40</v>
      </c>
      <c r="BE3513" s="335">
        <f t="shared" si="5282"/>
        <v>-1</v>
      </c>
      <c r="BG3513" s="826" t="str">
        <f t="shared" si="5283"/>
        <v>33.00</v>
      </c>
      <c r="BH3513" s="607" t="b">
        <f>COUNTIF('Codes SEC'!$B$2:$B$250,Ministres!BG3513)&gt;0</f>
        <v>1</v>
      </c>
    </row>
    <row r="3514" spans="1:60" ht="36" customHeight="1" x14ac:dyDescent="0.25">
      <c r="A3514" s="222" t="s">
        <v>6114</v>
      </c>
      <c r="B3514" s="30">
        <v>17</v>
      </c>
      <c r="C3514" s="116" t="s">
        <v>419</v>
      </c>
      <c r="D3514" s="620">
        <v>1000</v>
      </c>
      <c r="F3514" s="117">
        <v>12</v>
      </c>
      <c r="G3514" s="694">
        <v>3</v>
      </c>
      <c r="H3514" s="878" t="str">
        <f t="shared" si="5262"/>
        <v>092</v>
      </c>
      <c r="I3514" s="397" t="s">
        <v>3264</v>
      </c>
      <c r="J3514" s="380" t="s">
        <v>2761</v>
      </c>
      <c r="K3514" s="408" t="s">
        <v>6351</v>
      </c>
      <c r="L3514" s="726">
        <v>120</v>
      </c>
      <c r="M3514" s="727">
        <v>120</v>
      </c>
      <c r="N3514" s="931"/>
      <c r="O3514" s="530">
        <f t="shared" si="5263"/>
        <v>-120</v>
      </c>
      <c r="P3514" s="530" t="str">
        <f t="shared" si="5264"/>
        <v xml:space="preserve">0 </v>
      </c>
      <c r="Q3514" s="646"/>
      <c r="R3514" s="536"/>
      <c r="S3514" s="536"/>
      <c r="T3514" s="536"/>
      <c r="U3514" s="536"/>
      <c r="V3514" s="536"/>
      <c r="W3514" s="683" t="str">
        <f t="shared" si="5265"/>
        <v>OK</v>
      </c>
      <c r="X3514" s="141"/>
      <c r="Y3514" s="141"/>
      <c r="Z3514" s="552"/>
      <c r="AA3514" s="552"/>
      <c r="AB3514" s="683" t="str">
        <f t="shared" si="5266"/>
        <v>OK</v>
      </c>
      <c r="AC3514" s="593"/>
      <c r="AD3514" s="530">
        <f t="shared" si="5267"/>
        <v>0</v>
      </c>
      <c r="AE3514" s="842">
        <f t="shared" si="5268"/>
        <v>0</v>
      </c>
      <c r="AF3514" s="931"/>
      <c r="AG3514" s="530">
        <f t="shared" si="5269"/>
        <v>-120</v>
      </c>
      <c r="AH3514" s="530" t="str">
        <f t="shared" si="5270"/>
        <v xml:space="preserve">0 </v>
      </c>
      <c r="AI3514" s="641"/>
      <c r="AJ3514" s="537"/>
      <c r="AK3514" s="537"/>
      <c r="AL3514" s="537"/>
      <c r="AM3514" s="537"/>
      <c r="AN3514" s="537"/>
      <c r="AO3514" s="683" t="str">
        <f t="shared" si="5271"/>
        <v>OK</v>
      </c>
      <c r="AP3514" s="141"/>
      <c r="AQ3514" s="141"/>
      <c r="AR3514" s="552"/>
      <c r="AS3514" s="552"/>
      <c r="AT3514" s="683" t="str">
        <f t="shared" si="5272"/>
        <v>OK</v>
      </c>
      <c r="AU3514" s="593"/>
      <c r="AV3514" s="530">
        <f t="shared" si="5273"/>
        <v>0</v>
      </c>
      <c r="AW3514" s="842">
        <f t="shared" si="5274"/>
        <v>0</v>
      </c>
      <c r="AX3514" s="115">
        <f t="shared" si="5275"/>
        <v>120</v>
      </c>
      <c r="AY3514" s="5">
        <f t="shared" si="5276"/>
        <v>0</v>
      </c>
      <c r="AZ3514" s="7">
        <f t="shared" si="5277"/>
        <v>-120</v>
      </c>
      <c r="BA3514" s="335">
        <f t="shared" si="5278"/>
        <v>-1</v>
      </c>
      <c r="BB3514" s="23">
        <f t="shared" si="5279"/>
        <v>120</v>
      </c>
      <c r="BC3514" s="5">
        <f t="shared" si="5280"/>
        <v>0</v>
      </c>
      <c r="BD3514" s="7">
        <f t="shared" si="5281"/>
        <v>-120</v>
      </c>
      <c r="BE3514" s="335">
        <f t="shared" si="5282"/>
        <v>-1</v>
      </c>
      <c r="BG3514" s="826" t="str">
        <f t="shared" si="5283"/>
        <v>33.00</v>
      </c>
      <c r="BH3514" s="607" t="b">
        <f>COUNTIF('Codes SEC'!$B$2:$B$250,Ministres!BG3514)&gt;0</f>
        <v>1</v>
      </c>
    </row>
    <row r="3515" spans="1:60" ht="36" customHeight="1" x14ac:dyDescent="0.25">
      <c r="A3515" s="222" t="s">
        <v>6114</v>
      </c>
      <c r="B3515" s="30">
        <v>17</v>
      </c>
      <c r="C3515" s="116" t="s">
        <v>419</v>
      </c>
      <c r="D3515" s="620">
        <v>1000</v>
      </c>
      <c r="F3515" s="117">
        <v>1</v>
      </c>
      <c r="G3515" s="694">
        <v>3</v>
      </c>
      <c r="H3515" s="878" t="str">
        <f t="shared" si="5262"/>
        <v>092</v>
      </c>
      <c r="I3515" s="397" t="s">
        <v>3264</v>
      </c>
      <c r="J3515" s="380" t="s">
        <v>2762</v>
      </c>
      <c r="K3515" s="408" t="s">
        <v>461</v>
      </c>
      <c r="L3515" s="726">
        <v>1911</v>
      </c>
      <c r="M3515" s="727">
        <v>1911</v>
      </c>
      <c r="N3515" s="931"/>
      <c r="O3515" s="530">
        <f t="shared" si="5263"/>
        <v>-1911</v>
      </c>
      <c r="P3515" s="530" t="str">
        <f t="shared" si="5264"/>
        <v xml:space="preserve">0 </v>
      </c>
      <c r="Q3515" s="646"/>
      <c r="R3515" s="536"/>
      <c r="S3515" s="536"/>
      <c r="T3515" s="536"/>
      <c r="U3515" s="536"/>
      <c r="V3515" s="536"/>
      <c r="W3515" s="683" t="str">
        <f>IF(SUM(Q3515:V3515)=X3515,"OK",SUM(Q3515:V3515)-X3515)</f>
        <v>OK</v>
      </c>
      <c r="X3515" s="141"/>
      <c r="Y3515" s="141"/>
      <c r="Z3515" s="552"/>
      <c r="AA3515" s="552"/>
      <c r="AB3515" s="683" t="str">
        <f>IF(SUM(Z3515:AA3515)=AC3515,"OK",SUM(Z3515:AA3515)-AC3515)</f>
        <v>OK</v>
      </c>
      <c r="AC3515" s="593"/>
      <c r="AD3515" s="530">
        <f t="shared" si="5267"/>
        <v>0</v>
      </c>
      <c r="AE3515" s="842">
        <f t="shared" si="5268"/>
        <v>0</v>
      </c>
      <c r="AF3515" s="931"/>
      <c r="AG3515" s="530">
        <f t="shared" si="5269"/>
        <v>-1911</v>
      </c>
      <c r="AH3515" s="530" t="str">
        <f t="shared" si="5270"/>
        <v xml:space="preserve">0 </v>
      </c>
      <c r="AI3515" s="641"/>
      <c r="AJ3515" s="537"/>
      <c r="AK3515" s="537"/>
      <c r="AL3515" s="537"/>
      <c r="AM3515" s="537"/>
      <c r="AN3515" s="537"/>
      <c r="AO3515" s="683" t="str">
        <f>IF(SUM(AI3515:AN3515)=AP3515,"OK",SUM(AI3515:AN3515)-AP3515)</f>
        <v>OK</v>
      </c>
      <c r="AP3515" s="141"/>
      <c r="AQ3515" s="141"/>
      <c r="AR3515" s="552"/>
      <c r="AS3515" s="552"/>
      <c r="AT3515" s="683" t="str">
        <f>IF(SUM(AR3515:AS3515)=AU3515,"OK",SUM(AR3515:AS3515)-AU3515)</f>
        <v>OK</v>
      </c>
      <c r="AU3515" s="593"/>
      <c r="AV3515" s="530">
        <f t="shared" si="5273"/>
        <v>0</v>
      </c>
      <c r="AW3515" s="842">
        <f t="shared" si="5274"/>
        <v>0</v>
      </c>
      <c r="AX3515" s="115">
        <f t="shared" si="5275"/>
        <v>1911</v>
      </c>
      <c r="AY3515" s="5">
        <f t="shared" si="5276"/>
        <v>0</v>
      </c>
      <c r="AZ3515" s="7">
        <f>AY3515-AX3515</f>
        <v>-1911</v>
      </c>
      <c r="BA3515" s="335">
        <f>AZ3515/AX3515</f>
        <v>-1</v>
      </c>
      <c r="BB3515" s="23">
        <f t="shared" si="5279"/>
        <v>1911</v>
      </c>
      <c r="BC3515" s="5">
        <f>AW3515</f>
        <v>0</v>
      </c>
      <c r="BD3515" s="7">
        <f>BC3515-BB3515</f>
        <v>-1911</v>
      </c>
      <c r="BE3515" s="335">
        <f>BD3515/BB3515</f>
        <v>-1</v>
      </c>
      <c r="BG3515" s="826" t="str">
        <f t="shared" si="5283"/>
        <v>33.00</v>
      </c>
      <c r="BH3515" s="607" t="b">
        <f>COUNTIF('Codes SEC'!$B$2:$B$250,Ministres!BG3515)&gt;0</f>
        <v>1</v>
      </c>
    </row>
    <row r="3516" spans="1:60" ht="35.1" customHeight="1" x14ac:dyDescent="0.25">
      <c r="A3516" s="222" t="s">
        <v>6114</v>
      </c>
      <c r="B3516" s="30">
        <v>17</v>
      </c>
      <c r="C3516" s="116" t="s">
        <v>419</v>
      </c>
      <c r="D3516" s="620">
        <v>1000</v>
      </c>
      <c r="F3516" s="117">
        <v>12</v>
      </c>
      <c r="G3516" s="694">
        <v>3</v>
      </c>
      <c r="H3516" s="878" t="str">
        <f t="shared" si="5262"/>
        <v>092</v>
      </c>
      <c r="I3516" s="397">
        <v>83300000</v>
      </c>
      <c r="J3516" s="380" t="s">
        <v>4000</v>
      </c>
      <c r="K3516" s="408" t="s">
        <v>3951</v>
      </c>
      <c r="L3516" s="726">
        <v>0</v>
      </c>
      <c r="M3516" s="727">
        <v>0</v>
      </c>
      <c r="N3516" s="931"/>
      <c r="O3516" s="530">
        <f t="shared" si="5263"/>
        <v>0</v>
      </c>
      <c r="P3516" s="530">
        <f t="shared" si="5264"/>
        <v>0</v>
      </c>
      <c r="Q3516" s="646"/>
      <c r="R3516" s="536"/>
      <c r="S3516" s="536"/>
      <c r="T3516" s="536"/>
      <c r="U3516" s="536"/>
      <c r="V3516" s="536"/>
      <c r="W3516" s="683" t="str">
        <f>IF(SUM(Q3516:V3516)=X3516,"OK",SUM(Q3516:V3516)-X3516)</f>
        <v>OK</v>
      </c>
      <c r="X3516" s="141"/>
      <c r="Y3516" s="141"/>
      <c r="Z3516" s="552"/>
      <c r="AA3516" s="552"/>
      <c r="AB3516" s="683" t="str">
        <f>IF(SUM(Z3516:AA3516)=AC3516,"OK",SUM(Z3516:AA3516)-AC3516)</f>
        <v>OK</v>
      </c>
      <c r="AC3516" s="593"/>
      <c r="AD3516" s="530">
        <f t="shared" si="5267"/>
        <v>0</v>
      </c>
      <c r="AE3516" s="842">
        <f t="shared" si="5268"/>
        <v>0</v>
      </c>
      <c r="AF3516" s="931"/>
      <c r="AG3516" s="530">
        <f t="shared" si="5269"/>
        <v>0</v>
      </c>
      <c r="AH3516" s="530">
        <f t="shared" si="5270"/>
        <v>0</v>
      </c>
      <c r="AI3516" s="641"/>
      <c r="AJ3516" s="537"/>
      <c r="AK3516" s="537"/>
      <c r="AL3516" s="537"/>
      <c r="AM3516" s="537"/>
      <c r="AN3516" s="537"/>
      <c r="AO3516" s="683" t="str">
        <f>IF(SUM(AI3516:AN3516)=AP3516,"OK",SUM(AI3516:AN3516)-AP3516)</f>
        <v>OK</v>
      </c>
      <c r="AP3516" s="141"/>
      <c r="AQ3516" s="141"/>
      <c r="AR3516" s="552"/>
      <c r="AS3516" s="552"/>
      <c r="AT3516" s="683" t="str">
        <f>IF(SUM(AR3516:AS3516)=AU3516,"OK",SUM(AR3516:AS3516)-AU3516)</f>
        <v>OK</v>
      </c>
      <c r="AU3516" s="593"/>
      <c r="AV3516" s="530">
        <f t="shared" si="5273"/>
        <v>0</v>
      </c>
      <c r="AW3516" s="842">
        <f t="shared" si="5274"/>
        <v>0</v>
      </c>
      <c r="AX3516" s="115">
        <f t="shared" si="5275"/>
        <v>0</v>
      </c>
      <c r="AY3516" s="5">
        <f t="shared" si="5276"/>
        <v>0</v>
      </c>
      <c r="AZ3516" s="7">
        <f>AY3516-AX3516</f>
        <v>0</v>
      </c>
      <c r="BA3516" s="335" t="e">
        <f>AZ3516/AX3516</f>
        <v>#DIV/0!</v>
      </c>
      <c r="BB3516" s="23">
        <f t="shared" si="5279"/>
        <v>0</v>
      </c>
      <c r="BC3516" s="5">
        <f>AW3516</f>
        <v>0</v>
      </c>
      <c r="BD3516" s="7">
        <f>BC3516-BB3516</f>
        <v>0</v>
      </c>
      <c r="BE3516" s="335" t="e">
        <f>BD3516/BB3516</f>
        <v>#DIV/0!</v>
      </c>
      <c r="BG3516" s="826" t="str">
        <f t="shared" si="5283"/>
        <v>33.00</v>
      </c>
      <c r="BH3516" s="607" t="b">
        <f>COUNTIF('Codes SEC'!$B$2:$B$250,Ministres!BG3516)&gt;0</f>
        <v>1</v>
      </c>
    </row>
    <row r="3517" spans="1:60" ht="35.1" customHeight="1" x14ac:dyDescent="0.25">
      <c r="A3517" s="190" t="s">
        <v>6114</v>
      </c>
      <c r="B3517" s="603">
        <v>17</v>
      </c>
      <c r="C3517" s="120" t="s">
        <v>419</v>
      </c>
      <c r="D3517" s="622">
        <v>1000</v>
      </c>
      <c r="E3517" s="604"/>
      <c r="F3517" s="192">
        <v>12</v>
      </c>
      <c r="G3517" s="697">
        <v>3</v>
      </c>
      <c r="H3517" s="890" t="str">
        <f t="shared" si="5262"/>
        <v>092</v>
      </c>
      <c r="I3517" s="585">
        <v>83300000</v>
      </c>
      <c r="J3517" s="380" t="s">
        <v>5047</v>
      </c>
      <c r="K3517" s="422" t="s">
        <v>5219</v>
      </c>
      <c r="L3517" s="733">
        <v>0</v>
      </c>
      <c r="M3517" s="734">
        <v>0</v>
      </c>
      <c r="N3517" s="931"/>
      <c r="O3517" s="530">
        <f t="shared" si="5263"/>
        <v>0</v>
      </c>
      <c r="P3517" s="530">
        <f t="shared" si="5264"/>
        <v>0</v>
      </c>
      <c r="Q3517" s="646"/>
      <c r="R3517" s="536"/>
      <c r="S3517" s="536"/>
      <c r="T3517" s="536"/>
      <c r="U3517" s="536"/>
      <c r="V3517" s="536"/>
      <c r="W3517" s="683" t="str">
        <f t="shared" si="5265"/>
        <v>OK</v>
      </c>
      <c r="X3517" s="141"/>
      <c r="Y3517" s="141"/>
      <c r="Z3517" s="552"/>
      <c r="AA3517" s="552"/>
      <c r="AB3517" s="683" t="str">
        <f t="shared" si="5266"/>
        <v>OK</v>
      </c>
      <c r="AC3517" s="593"/>
      <c r="AD3517" s="530">
        <f t="shared" si="5267"/>
        <v>0</v>
      </c>
      <c r="AE3517" s="842">
        <f t="shared" si="5268"/>
        <v>0</v>
      </c>
      <c r="AF3517" s="931"/>
      <c r="AG3517" s="530">
        <f t="shared" si="5269"/>
        <v>0</v>
      </c>
      <c r="AH3517" s="530">
        <f t="shared" si="5270"/>
        <v>0</v>
      </c>
      <c r="AI3517" s="641"/>
      <c r="AJ3517" s="537"/>
      <c r="AK3517" s="537"/>
      <c r="AL3517" s="537"/>
      <c r="AM3517" s="537"/>
      <c r="AN3517" s="537"/>
      <c r="AO3517" s="683" t="str">
        <f t="shared" si="5271"/>
        <v>OK</v>
      </c>
      <c r="AP3517" s="141"/>
      <c r="AQ3517" s="141"/>
      <c r="AR3517" s="552"/>
      <c r="AS3517" s="552"/>
      <c r="AT3517" s="683" t="str">
        <f t="shared" si="5272"/>
        <v>OK</v>
      </c>
      <c r="AU3517" s="593"/>
      <c r="AV3517" s="530">
        <f t="shared" si="5273"/>
        <v>0</v>
      </c>
      <c r="AW3517" s="842">
        <f t="shared" si="5274"/>
        <v>0</v>
      </c>
      <c r="AX3517" s="115">
        <f t="shared" si="5275"/>
        <v>0</v>
      </c>
      <c r="AY3517" s="5">
        <f t="shared" si="5276"/>
        <v>0</v>
      </c>
      <c r="AZ3517" s="7">
        <f t="shared" si="5277"/>
        <v>0</v>
      </c>
      <c r="BA3517" s="335" t="e">
        <f t="shared" si="5278"/>
        <v>#DIV/0!</v>
      </c>
      <c r="BB3517" s="23">
        <f t="shared" si="5279"/>
        <v>0</v>
      </c>
      <c r="BC3517" s="5">
        <f t="shared" si="5280"/>
        <v>0</v>
      </c>
      <c r="BD3517" s="7">
        <f t="shared" si="5281"/>
        <v>0</v>
      </c>
      <c r="BE3517" s="335" t="e">
        <f t="shared" si="5282"/>
        <v>#DIV/0!</v>
      </c>
      <c r="BG3517" s="826" t="str">
        <f t="shared" si="5283"/>
        <v>33.00</v>
      </c>
      <c r="BH3517" s="607" t="b">
        <f>COUNTIF('Codes SEC'!$B$2:$B$250,Ministres!BG3517)&gt;0</f>
        <v>1</v>
      </c>
    </row>
    <row r="3518" spans="1:60" ht="36" customHeight="1" x14ac:dyDescent="0.25">
      <c r="A3518" s="222" t="s">
        <v>6114</v>
      </c>
      <c r="B3518" s="30">
        <v>17</v>
      </c>
      <c r="C3518" s="116" t="s">
        <v>419</v>
      </c>
      <c r="D3518" s="620">
        <v>1000</v>
      </c>
      <c r="F3518" s="117">
        <v>1</v>
      </c>
      <c r="G3518" s="694">
        <v>3</v>
      </c>
      <c r="H3518" s="878" t="str">
        <f t="shared" si="5262"/>
        <v>092</v>
      </c>
      <c r="I3518" s="397" t="s">
        <v>3264</v>
      </c>
      <c r="J3518" s="380" t="s">
        <v>6319</v>
      </c>
      <c r="K3518" s="408" t="s">
        <v>6446</v>
      </c>
      <c r="L3518" s="726">
        <v>49</v>
      </c>
      <c r="M3518" s="727">
        <v>49</v>
      </c>
      <c r="N3518" s="931"/>
      <c r="O3518" s="530">
        <f t="shared" si="5263"/>
        <v>-49</v>
      </c>
      <c r="P3518" s="530" t="str">
        <f t="shared" si="5264"/>
        <v xml:space="preserve">0 </v>
      </c>
      <c r="Q3518" s="646"/>
      <c r="R3518" s="536"/>
      <c r="S3518" s="536"/>
      <c r="T3518" s="536"/>
      <c r="U3518" s="536"/>
      <c r="V3518" s="536"/>
      <c r="W3518" s="683" t="str">
        <f t="shared" si="5265"/>
        <v>OK</v>
      </c>
      <c r="X3518" s="141"/>
      <c r="Y3518" s="141"/>
      <c r="Z3518" s="552"/>
      <c r="AA3518" s="552"/>
      <c r="AB3518" s="683" t="str">
        <f t="shared" si="5266"/>
        <v>OK</v>
      </c>
      <c r="AC3518" s="593"/>
      <c r="AD3518" s="530">
        <f t="shared" si="5267"/>
        <v>0</v>
      </c>
      <c r="AE3518" s="842">
        <f t="shared" si="5268"/>
        <v>0</v>
      </c>
      <c r="AF3518" s="931"/>
      <c r="AG3518" s="530">
        <f t="shared" si="5269"/>
        <v>-49</v>
      </c>
      <c r="AH3518" s="530" t="str">
        <f t="shared" si="5270"/>
        <v xml:space="preserve">0 </v>
      </c>
      <c r="AI3518" s="641"/>
      <c r="AJ3518" s="537"/>
      <c r="AK3518" s="537"/>
      <c r="AL3518" s="537"/>
      <c r="AM3518" s="537"/>
      <c r="AN3518" s="537"/>
      <c r="AO3518" s="683" t="str">
        <f t="shared" si="5271"/>
        <v>OK</v>
      </c>
      <c r="AP3518" s="141"/>
      <c r="AQ3518" s="141"/>
      <c r="AR3518" s="552"/>
      <c r="AS3518" s="552"/>
      <c r="AT3518" s="683" t="str">
        <f t="shared" si="5272"/>
        <v>OK</v>
      </c>
      <c r="AU3518" s="593"/>
      <c r="AV3518" s="530">
        <f t="shared" si="5273"/>
        <v>0</v>
      </c>
      <c r="AW3518" s="842">
        <f t="shared" si="5274"/>
        <v>0</v>
      </c>
      <c r="AX3518" s="115">
        <f t="shared" si="5275"/>
        <v>49</v>
      </c>
      <c r="AY3518" s="5">
        <f t="shared" si="5276"/>
        <v>0</v>
      </c>
      <c r="AZ3518" s="7">
        <f t="shared" ref="AZ3518" si="5284">AY3518-AX3518</f>
        <v>-49</v>
      </c>
      <c r="BA3518" s="335">
        <f t="shared" ref="BA3518" si="5285">AZ3518/AX3518</f>
        <v>-1</v>
      </c>
      <c r="BB3518" s="23">
        <f t="shared" si="5279"/>
        <v>49</v>
      </c>
      <c r="BC3518" s="5">
        <f t="shared" ref="BC3518" si="5286">AW3518</f>
        <v>0</v>
      </c>
      <c r="BD3518" s="7">
        <f t="shared" ref="BD3518" si="5287">BC3518-BB3518</f>
        <v>-49</v>
      </c>
      <c r="BE3518" s="335">
        <f t="shared" ref="BE3518" si="5288">BD3518/BB3518</f>
        <v>-1</v>
      </c>
      <c r="BG3518" s="826" t="str">
        <f t="shared" si="5283"/>
        <v>33.00</v>
      </c>
      <c r="BH3518" s="607" t="b">
        <f>COUNTIF('Codes SEC'!$B$2:$B$250,Ministres!BG3518)&gt;0</f>
        <v>1</v>
      </c>
    </row>
    <row r="3519" spans="1:60" ht="35.1" customHeight="1" x14ac:dyDescent="0.25">
      <c r="A3519" s="222" t="s">
        <v>6114</v>
      </c>
      <c r="B3519" s="112">
        <v>17</v>
      </c>
      <c r="C3519" s="116" t="s">
        <v>419</v>
      </c>
      <c r="D3519" s="620">
        <v>1000</v>
      </c>
      <c r="F3519" s="117">
        <v>12</v>
      </c>
      <c r="G3519" s="694">
        <v>2</v>
      </c>
      <c r="H3519" s="878" t="str">
        <f t="shared" si="5262"/>
        <v>092</v>
      </c>
      <c r="I3519" s="397" t="s">
        <v>3260</v>
      </c>
      <c r="J3519" s="380" t="s">
        <v>2763</v>
      </c>
      <c r="K3519" s="411" t="s">
        <v>1790</v>
      </c>
      <c r="L3519" s="738">
        <v>0</v>
      </c>
      <c r="M3519" s="739">
        <v>0</v>
      </c>
      <c r="N3519" s="931"/>
      <c r="O3519" s="530">
        <f t="shared" si="5263"/>
        <v>0</v>
      </c>
      <c r="P3519" s="530">
        <f t="shared" si="5264"/>
        <v>0</v>
      </c>
      <c r="Q3519" s="641"/>
      <c r="R3519" s="537"/>
      <c r="S3519" s="537"/>
      <c r="T3519" s="537"/>
      <c r="U3519" s="537"/>
      <c r="V3519" s="537"/>
      <c r="W3519" s="683" t="str">
        <f t="shared" si="5265"/>
        <v>OK</v>
      </c>
      <c r="X3519" s="141"/>
      <c r="Y3519" s="141"/>
      <c r="Z3519" s="552"/>
      <c r="AA3519" s="552"/>
      <c r="AB3519" s="683" t="str">
        <f t="shared" si="5266"/>
        <v>OK</v>
      </c>
      <c r="AC3519" s="593"/>
      <c r="AD3519" s="530">
        <f t="shared" si="5267"/>
        <v>0</v>
      </c>
      <c r="AE3519" s="842">
        <f t="shared" si="5268"/>
        <v>0</v>
      </c>
      <c r="AF3519" s="931"/>
      <c r="AG3519" s="530">
        <f t="shared" si="5269"/>
        <v>0</v>
      </c>
      <c r="AH3519" s="530">
        <f t="shared" si="5270"/>
        <v>0</v>
      </c>
      <c r="AI3519" s="641"/>
      <c r="AJ3519" s="537"/>
      <c r="AK3519" s="537"/>
      <c r="AL3519" s="537"/>
      <c r="AM3519" s="537"/>
      <c r="AN3519" s="537"/>
      <c r="AO3519" s="683" t="str">
        <f t="shared" si="5271"/>
        <v>OK</v>
      </c>
      <c r="AP3519" s="141"/>
      <c r="AQ3519" s="141"/>
      <c r="AR3519" s="552"/>
      <c r="AS3519" s="552"/>
      <c r="AT3519" s="683" t="str">
        <f t="shared" si="5272"/>
        <v>OK</v>
      </c>
      <c r="AU3519" s="593"/>
      <c r="AV3519" s="530">
        <f t="shared" si="5273"/>
        <v>0</v>
      </c>
      <c r="AW3519" s="842">
        <f t="shared" si="5274"/>
        <v>0</v>
      </c>
      <c r="AX3519" s="115">
        <f t="shared" si="5275"/>
        <v>0</v>
      </c>
      <c r="AY3519" s="5">
        <f t="shared" si="5276"/>
        <v>0</v>
      </c>
      <c r="AZ3519" s="5">
        <f t="shared" si="5277"/>
        <v>0</v>
      </c>
      <c r="BA3519" s="335" t="e">
        <f t="shared" si="5278"/>
        <v>#DIV/0!</v>
      </c>
      <c r="BB3519" s="23">
        <f t="shared" si="5279"/>
        <v>0</v>
      </c>
      <c r="BC3519" s="5">
        <f t="shared" si="5280"/>
        <v>0</v>
      </c>
      <c r="BD3519" s="5">
        <f t="shared" si="5281"/>
        <v>0</v>
      </c>
      <c r="BE3519" s="335" t="e">
        <f t="shared" si="5282"/>
        <v>#DIV/0!</v>
      </c>
      <c r="BG3519" s="826" t="str">
        <f t="shared" si="5283"/>
        <v>41.40</v>
      </c>
      <c r="BH3519" s="607" t="b">
        <f>COUNTIF('Codes SEC'!$B$2:$B$250,Ministres!BG3519)&gt;0</f>
        <v>1</v>
      </c>
    </row>
    <row r="3520" spans="1:60" ht="36" customHeight="1" x14ac:dyDescent="0.3">
      <c r="A3520" s="222" t="s">
        <v>6114</v>
      </c>
      <c r="B3520" s="30">
        <v>17</v>
      </c>
      <c r="C3520" s="116" t="s">
        <v>419</v>
      </c>
      <c r="D3520" s="620">
        <v>1000</v>
      </c>
      <c r="E3520" s="246"/>
      <c r="F3520" s="117">
        <v>12</v>
      </c>
      <c r="G3520" s="694">
        <v>3</v>
      </c>
      <c r="H3520" s="878" t="str">
        <f t="shared" si="5262"/>
        <v>092</v>
      </c>
      <c r="I3520" s="397" t="s">
        <v>3274</v>
      </c>
      <c r="J3520" s="380" t="s">
        <v>2767</v>
      </c>
      <c r="K3520" s="506" t="s">
        <v>3186</v>
      </c>
      <c r="L3520" s="726">
        <v>30</v>
      </c>
      <c r="M3520" s="727">
        <v>30</v>
      </c>
      <c r="N3520" s="931"/>
      <c r="O3520" s="530">
        <f t="shared" si="5263"/>
        <v>-30</v>
      </c>
      <c r="P3520" s="530" t="str">
        <f t="shared" si="5264"/>
        <v xml:space="preserve">0 </v>
      </c>
      <c r="Q3520" s="646"/>
      <c r="R3520" s="536"/>
      <c r="S3520" s="536"/>
      <c r="T3520" s="536"/>
      <c r="U3520" s="536"/>
      <c r="V3520" s="536"/>
      <c r="W3520" s="683" t="str">
        <f>IF(SUM(Q3520:V3520)=X3520,"OK",SUM(Q3520:V3520)-X3520)</f>
        <v>OK</v>
      </c>
      <c r="X3520" s="141"/>
      <c r="Y3520" s="141"/>
      <c r="Z3520" s="552"/>
      <c r="AA3520" s="552"/>
      <c r="AB3520" s="683" t="str">
        <f>IF(SUM(Z3520:AA3520)=AC3520,"OK",SUM(Z3520:AA3520)-AC3520)</f>
        <v>OK</v>
      </c>
      <c r="AC3520" s="593"/>
      <c r="AD3520" s="530">
        <f t="shared" si="5267"/>
        <v>0</v>
      </c>
      <c r="AE3520" s="842">
        <f t="shared" si="5268"/>
        <v>0</v>
      </c>
      <c r="AF3520" s="931"/>
      <c r="AG3520" s="530">
        <f t="shared" si="5269"/>
        <v>-30</v>
      </c>
      <c r="AH3520" s="530" t="str">
        <f t="shared" si="5270"/>
        <v xml:space="preserve">0 </v>
      </c>
      <c r="AI3520" s="641"/>
      <c r="AJ3520" s="537"/>
      <c r="AK3520" s="537"/>
      <c r="AL3520" s="537"/>
      <c r="AM3520" s="537"/>
      <c r="AN3520" s="537"/>
      <c r="AO3520" s="683" t="str">
        <f>IF(SUM(AI3520:AN3520)=AP3520,"OK",SUM(AI3520:AN3520)-AP3520)</f>
        <v>OK</v>
      </c>
      <c r="AP3520" s="141"/>
      <c r="AQ3520" s="141"/>
      <c r="AR3520" s="552"/>
      <c r="AS3520" s="552"/>
      <c r="AT3520" s="683" t="str">
        <f>IF(SUM(AR3520:AS3520)=AU3520,"OK",SUM(AR3520:AS3520)-AU3520)</f>
        <v>OK</v>
      </c>
      <c r="AU3520" s="593"/>
      <c r="AV3520" s="530">
        <f t="shared" si="5273"/>
        <v>0</v>
      </c>
      <c r="AW3520" s="842">
        <f t="shared" si="5274"/>
        <v>0</v>
      </c>
      <c r="AX3520" s="115">
        <f t="shared" si="5275"/>
        <v>30</v>
      </c>
      <c r="AY3520" s="5">
        <f t="shared" si="5276"/>
        <v>0</v>
      </c>
      <c r="AZ3520" s="7">
        <f>AY3520-AX3520</f>
        <v>-30</v>
      </c>
      <c r="BA3520" s="335">
        <f>AZ3520/AX3520</f>
        <v>-1</v>
      </c>
      <c r="BB3520" s="23">
        <f t="shared" si="5279"/>
        <v>30</v>
      </c>
      <c r="BC3520" s="5">
        <f>AW3520</f>
        <v>0</v>
      </c>
      <c r="BD3520" s="7">
        <f>BC3520-BB3520</f>
        <v>-30</v>
      </c>
      <c r="BE3520" s="335">
        <f>BD3520/BB3520</f>
        <v>-1</v>
      </c>
      <c r="BG3520" s="826" t="str">
        <f t="shared" si="5283"/>
        <v>43.12</v>
      </c>
      <c r="BH3520" s="607" t="b">
        <f>COUNTIF('Codes SEC'!$B$2:$B$250,Ministres!BG3520)&gt;0</f>
        <v>1</v>
      </c>
    </row>
    <row r="3521" spans="1:66" ht="28.5" customHeight="1" x14ac:dyDescent="0.25">
      <c r="A3521" s="222" t="s">
        <v>6114</v>
      </c>
      <c r="B3521" s="30">
        <v>17</v>
      </c>
      <c r="C3521" s="116" t="s">
        <v>419</v>
      </c>
      <c r="D3521" s="620">
        <v>1000</v>
      </c>
      <c r="F3521" s="117">
        <v>1</v>
      </c>
      <c r="G3521" s="694">
        <v>3</v>
      </c>
      <c r="H3521" s="878" t="str">
        <f t="shared" si="5262"/>
        <v>092</v>
      </c>
      <c r="I3521" s="397" t="s">
        <v>3265</v>
      </c>
      <c r="J3521" s="380" t="s">
        <v>2764</v>
      </c>
      <c r="K3521" s="408" t="s">
        <v>249</v>
      </c>
      <c r="L3521" s="726">
        <v>1462</v>
      </c>
      <c r="M3521" s="727">
        <v>1462</v>
      </c>
      <c r="N3521" s="931"/>
      <c r="O3521" s="530">
        <f t="shared" si="5263"/>
        <v>-1462</v>
      </c>
      <c r="P3521" s="530" t="str">
        <f t="shared" si="5264"/>
        <v xml:space="preserve">0 </v>
      </c>
      <c r="Q3521" s="646"/>
      <c r="R3521" s="536"/>
      <c r="S3521" s="536"/>
      <c r="T3521" s="536"/>
      <c r="U3521" s="536"/>
      <c r="V3521" s="536"/>
      <c r="W3521" s="683" t="str">
        <f t="shared" si="5265"/>
        <v>OK</v>
      </c>
      <c r="X3521" s="141"/>
      <c r="Y3521" s="141"/>
      <c r="Z3521" s="552"/>
      <c r="AA3521" s="552"/>
      <c r="AB3521" s="683" t="str">
        <f t="shared" si="5266"/>
        <v>OK</v>
      </c>
      <c r="AC3521" s="593"/>
      <c r="AD3521" s="530">
        <f t="shared" si="5267"/>
        <v>0</v>
      </c>
      <c r="AE3521" s="842">
        <f t="shared" si="5268"/>
        <v>0</v>
      </c>
      <c r="AF3521" s="931"/>
      <c r="AG3521" s="530">
        <f t="shared" si="5269"/>
        <v>-1462</v>
      </c>
      <c r="AH3521" s="530" t="str">
        <f t="shared" si="5270"/>
        <v xml:space="preserve">0 </v>
      </c>
      <c r="AI3521" s="641"/>
      <c r="AJ3521" s="537"/>
      <c r="AK3521" s="537"/>
      <c r="AL3521" s="537"/>
      <c r="AM3521" s="537"/>
      <c r="AN3521" s="537"/>
      <c r="AO3521" s="683" t="str">
        <f t="shared" si="5271"/>
        <v>OK</v>
      </c>
      <c r="AP3521" s="141"/>
      <c r="AQ3521" s="141"/>
      <c r="AR3521" s="552"/>
      <c r="AS3521" s="552"/>
      <c r="AT3521" s="683" t="str">
        <f t="shared" si="5272"/>
        <v>OK</v>
      </c>
      <c r="AU3521" s="593"/>
      <c r="AV3521" s="530">
        <f t="shared" si="5273"/>
        <v>0</v>
      </c>
      <c r="AW3521" s="842">
        <f t="shared" si="5274"/>
        <v>0</v>
      </c>
      <c r="AX3521" s="115">
        <f t="shared" si="5275"/>
        <v>1462</v>
      </c>
      <c r="AY3521" s="5">
        <f t="shared" si="5276"/>
        <v>0</v>
      </c>
      <c r="AZ3521" s="7">
        <f t="shared" si="5277"/>
        <v>-1462</v>
      </c>
      <c r="BA3521" s="335">
        <f t="shared" si="5278"/>
        <v>-1</v>
      </c>
      <c r="BB3521" s="23">
        <f t="shared" si="5279"/>
        <v>1462</v>
      </c>
      <c r="BC3521" s="5">
        <f t="shared" si="5280"/>
        <v>0</v>
      </c>
      <c r="BD3521" s="7">
        <f t="shared" si="5281"/>
        <v>-1462</v>
      </c>
      <c r="BE3521" s="335">
        <f t="shared" si="5282"/>
        <v>-1</v>
      </c>
      <c r="BG3521" s="826" t="str">
        <f t="shared" si="5283"/>
        <v>43.22</v>
      </c>
      <c r="BH3521" s="607" t="b">
        <f>COUNTIF('Codes SEC'!$B$2:$B$250,Ministres!BG3521)&gt;0</f>
        <v>1</v>
      </c>
    </row>
    <row r="3522" spans="1:66" ht="36" customHeight="1" x14ac:dyDescent="0.25">
      <c r="A3522" s="222" t="s">
        <v>6114</v>
      </c>
      <c r="B3522" s="30">
        <v>17</v>
      </c>
      <c r="C3522" s="116" t="s">
        <v>419</v>
      </c>
      <c r="D3522" s="620">
        <v>1000</v>
      </c>
      <c r="F3522" s="117">
        <v>12</v>
      </c>
      <c r="G3522" s="694">
        <v>3</v>
      </c>
      <c r="H3522" s="878" t="str">
        <f t="shared" si="5262"/>
        <v>092</v>
      </c>
      <c r="I3522" s="397" t="s">
        <v>3265</v>
      </c>
      <c r="J3522" s="380" t="s">
        <v>2766</v>
      </c>
      <c r="K3522" s="449" t="s">
        <v>3185</v>
      </c>
      <c r="L3522" s="726">
        <v>30</v>
      </c>
      <c r="M3522" s="727">
        <v>30</v>
      </c>
      <c r="N3522" s="931"/>
      <c r="O3522" s="530">
        <f t="shared" si="5263"/>
        <v>-30</v>
      </c>
      <c r="P3522" s="530" t="str">
        <f t="shared" si="5264"/>
        <v xml:space="preserve">0 </v>
      </c>
      <c r="Q3522" s="646"/>
      <c r="R3522" s="536"/>
      <c r="S3522" s="536"/>
      <c r="T3522" s="536"/>
      <c r="U3522" s="536"/>
      <c r="V3522" s="536"/>
      <c r="W3522" s="683" t="str">
        <f t="shared" si="5265"/>
        <v>OK</v>
      </c>
      <c r="X3522" s="141"/>
      <c r="Y3522" s="141"/>
      <c r="Z3522" s="552"/>
      <c r="AA3522" s="552"/>
      <c r="AB3522" s="683" t="str">
        <f t="shared" si="5266"/>
        <v>OK</v>
      </c>
      <c r="AC3522" s="593"/>
      <c r="AD3522" s="530">
        <f t="shared" si="5267"/>
        <v>0</v>
      </c>
      <c r="AE3522" s="842">
        <f t="shared" si="5268"/>
        <v>0</v>
      </c>
      <c r="AF3522" s="931"/>
      <c r="AG3522" s="530">
        <f t="shared" si="5269"/>
        <v>-30</v>
      </c>
      <c r="AH3522" s="530" t="str">
        <f t="shared" si="5270"/>
        <v xml:space="preserve">0 </v>
      </c>
      <c r="AI3522" s="641"/>
      <c r="AJ3522" s="537"/>
      <c r="AK3522" s="537"/>
      <c r="AL3522" s="537"/>
      <c r="AM3522" s="537"/>
      <c r="AN3522" s="537"/>
      <c r="AO3522" s="683" t="str">
        <f t="shared" si="5271"/>
        <v>OK</v>
      </c>
      <c r="AP3522" s="141"/>
      <c r="AQ3522" s="141"/>
      <c r="AR3522" s="552"/>
      <c r="AS3522" s="552"/>
      <c r="AT3522" s="683" t="str">
        <f t="shared" si="5272"/>
        <v>OK</v>
      </c>
      <c r="AU3522" s="593"/>
      <c r="AV3522" s="530">
        <f t="shared" si="5273"/>
        <v>0</v>
      </c>
      <c r="AW3522" s="842">
        <f t="shared" si="5274"/>
        <v>0</v>
      </c>
      <c r="AX3522" s="115">
        <f t="shared" si="5275"/>
        <v>30</v>
      </c>
      <c r="AY3522" s="5">
        <f t="shared" si="5276"/>
        <v>0</v>
      </c>
      <c r="AZ3522" s="7">
        <f t="shared" si="5277"/>
        <v>-30</v>
      </c>
      <c r="BA3522" s="335">
        <f t="shared" si="5278"/>
        <v>-1</v>
      </c>
      <c r="BB3522" s="23">
        <f t="shared" si="5279"/>
        <v>30</v>
      </c>
      <c r="BC3522" s="5">
        <f t="shared" si="5280"/>
        <v>0</v>
      </c>
      <c r="BD3522" s="7">
        <f t="shared" si="5281"/>
        <v>-30</v>
      </c>
      <c r="BE3522" s="335">
        <f t="shared" si="5282"/>
        <v>-1</v>
      </c>
      <c r="BG3522" s="826" t="str">
        <f t="shared" si="5283"/>
        <v>43.22</v>
      </c>
      <c r="BH3522" s="607" t="b">
        <f>COUNTIF('Codes SEC'!$B$2:$B$250,Ministres!BG3522)&gt;0</f>
        <v>1</v>
      </c>
    </row>
    <row r="3523" spans="1:66" ht="35.1" customHeight="1" x14ac:dyDescent="0.25">
      <c r="A3523" s="222" t="s">
        <v>6114</v>
      </c>
      <c r="B3523" s="112" t="s">
        <v>5021</v>
      </c>
      <c r="C3523" s="116" t="s">
        <v>419</v>
      </c>
      <c r="D3523" s="620">
        <v>1000</v>
      </c>
      <c r="E3523" s="278"/>
      <c r="F3523" s="116">
        <v>1</v>
      </c>
      <c r="G3523" s="700"/>
      <c r="H3523" s="888" t="str">
        <f t="shared" si="5262"/>
        <v>092</v>
      </c>
      <c r="I3523" s="580">
        <v>84340000</v>
      </c>
      <c r="J3523" s="689" t="s">
        <v>6021</v>
      </c>
      <c r="K3523" s="411" t="s">
        <v>6352</v>
      </c>
      <c r="L3523" s="733">
        <v>67</v>
      </c>
      <c r="M3523" s="734">
        <v>67</v>
      </c>
      <c r="N3523" s="931"/>
      <c r="O3523" s="530">
        <f t="shared" si="5263"/>
        <v>-67</v>
      </c>
      <c r="P3523" s="530" t="str">
        <f t="shared" si="5264"/>
        <v xml:space="preserve">0 </v>
      </c>
      <c r="Q3523" s="646"/>
      <c r="R3523" s="536"/>
      <c r="S3523" s="536"/>
      <c r="T3523" s="536"/>
      <c r="U3523" s="536"/>
      <c r="V3523" s="536"/>
      <c r="W3523" s="683" t="str">
        <f>IF(SUM(Q3523:V3523)=X3523,"OK",SUM(Q3523:V3523)-X3523)</f>
        <v>OK</v>
      </c>
      <c r="X3523" s="141"/>
      <c r="Y3523" s="141"/>
      <c r="Z3523" s="552"/>
      <c r="AA3523" s="552"/>
      <c r="AB3523" s="683" t="str">
        <f>IF(SUM(Z3523:AA3523)=AC3523,"OK",SUM(Z3523:AA3523)-AC3523)</f>
        <v>OK</v>
      </c>
      <c r="AC3523" s="593"/>
      <c r="AD3523" s="530">
        <f t="shared" si="5267"/>
        <v>0</v>
      </c>
      <c r="AE3523" s="842">
        <f t="shared" si="5268"/>
        <v>0</v>
      </c>
      <c r="AF3523" s="931"/>
      <c r="AG3523" s="530">
        <f t="shared" si="5269"/>
        <v>-67</v>
      </c>
      <c r="AH3523" s="530" t="str">
        <f t="shared" si="5270"/>
        <v xml:space="preserve">0 </v>
      </c>
      <c r="AI3523" s="641"/>
      <c r="AJ3523" s="537"/>
      <c r="AK3523" s="537"/>
      <c r="AL3523" s="537"/>
      <c r="AM3523" s="537"/>
      <c r="AN3523" s="537"/>
      <c r="AO3523" s="683" t="str">
        <f>IF(SUM(AI3523:AN3523)=AP3523,"OK",SUM(AI3523:AN3523)-AP3523)</f>
        <v>OK</v>
      </c>
      <c r="AP3523" s="141"/>
      <c r="AQ3523" s="141"/>
      <c r="AR3523" s="552"/>
      <c r="AS3523" s="552"/>
      <c r="AT3523" s="683" t="str">
        <f>IF(SUM(AR3523:AS3523)=AU3523,"OK",SUM(AR3523:AS3523)-AU3523)</f>
        <v>OK</v>
      </c>
      <c r="AU3523" s="593"/>
      <c r="AV3523" s="530">
        <f t="shared" si="5273"/>
        <v>0</v>
      </c>
      <c r="AW3523" s="842">
        <f t="shared" si="5274"/>
        <v>0</v>
      </c>
      <c r="AX3523" s="115">
        <f t="shared" si="5275"/>
        <v>67</v>
      </c>
      <c r="AY3523" s="5">
        <f t="shared" si="5276"/>
        <v>0</v>
      </c>
      <c r="AZ3523" s="7">
        <f>AY3523-AX3523</f>
        <v>-67</v>
      </c>
      <c r="BA3523" s="335">
        <f>AZ3523/AX3523</f>
        <v>-1</v>
      </c>
      <c r="BB3523" s="23">
        <f t="shared" si="5279"/>
        <v>67</v>
      </c>
      <c r="BC3523" s="5">
        <f>AW3523</f>
        <v>0</v>
      </c>
      <c r="BD3523" s="7">
        <f>BC3523-BB3523</f>
        <v>-67</v>
      </c>
      <c r="BE3523" s="335">
        <f>BD3523/BB3523</f>
        <v>-1</v>
      </c>
      <c r="BG3523" s="826" t="str">
        <f t="shared" si="5283"/>
        <v>43.40</v>
      </c>
      <c r="BH3523" s="607" t="b">
        <f>COUNTIF('Codes SEC'!$B$2:$B$250,Ministres!BG3523)&gt;0</f>
        <v>1</v>
      </c>
    </row>
    <row r="3524" spans="1:66" ht="28.5" customHeight="1" x14ac:dyDescent="0.3">
      <c r="A3524" s="222" t="s">
        <v>6114</v>
      </c>
      <c r="B3524" s="30">
        <v>17</v>
      </c>
      <c r="C3524" s="116" t="s">
        <v>419</v>
      </c>
      <c r="D3524" s="620">
        <v>1000</v>
      </c>
      <c r="E3524" s="246"/>
      <c r="F3524" s="117">
        <v>12</v>
      </c>
      <c r="G3524" s="694">
        <v>3</v>
      </c>
      <c r="H3524" s="878" t="str">
        <f t="shared" si="5262"/>
        <v>092</v>
      </c>
      <c r="I3524" s="397" t="s">
        <v>3273</v>
      </c>
      <c r="J3524" s="380" t="s">
        <v>2765</v>
      </c>
      <c r="K3524" s="449" t="s">
        <v>3221</v>
      </c>
      <c r="L3524" s="726">
        <v>30</v>
      </c>
      <c r="M3524" s="727">
        <v>30</v>
      </c>
      <c r="N3524" s="931"/>
      <c r="O3524" s="530">
        <f t="shared" si="5263"/>
        <v>-30</v>
      </c>
      <c r="P3524" s="530" t="str">
        <f t="shared" si="5264"/>
        <v xml:space="preserve">0 </v>
      </c>
      <c r="Q3524" s="646"/>
      <c r="R3524" s="536"/>
      <c r="S3524" s="536"/>
      <c r="T3524" s="536"/>
      <c r="U3524" s="536"/>
      <c r="V3524" s="536"/>
      <c r="W3524" s="683" t="str">
        <f>IF(SUM(Q3524:V3524)=X3524,"OK",SUM(Q3524:V3524)-X3524)</f>
        <v>OK</v>
      </c>
      <c r="X3524" s="141"/>
      <c r="Y3524" s="141"/>
      <c r="Z3524" s="552"/>
      <c r="AA3524" s="552"/>
      <c r="AB3524" s="683" t="str">
        <f>IF(SUM(Z3524:AA3524)=AC3524,"OK",SUM(Z3524:AA3524)-AC3524)</f>
        <v>OK</v>
      </c>
      <c r="AC3524" s="593"/>
      <c r="AD3524" s="530">
        <f t="shared" si="5267"/>
        <v>0</v>
      </c>
      <c r="AE3524" s="842">
        <f t="shared" si="5268"/>
        <v>0</v>
      </c>
      <c r="AF3524" s="931"/>
      <c r="AG3524" s="530">
        <f t="shared" si="5269"/>
        <v>-30</v>
      </c>
      <c r="AH3524" s="530" t="str">
        <f t="shared" si="5270"/>
        <v xml:space="preserve">0 </v>
      </c>
      <c r="AI3524" s="641"/>
      <c r="AJ3524" s="537"/>
      <c r="AK3524" s="537"/>
      <c r="AL3524" s="537"/>
      <c r="AM3524" s="537"/>
      <c r="AN3524" s="537"/>
      <c r="AO3524" s="683" t="str">
        <f>IF(SUM(AI3524:AN3524)=AP3524,"OK",SUM(AI3524:AN3524)-AP3524)</f>
        <v>OK</v>
      </c>
      <c r="AP3524" s="141"/>
      <c r="AQ3524" s="141"/>
      <c r="AR3524" s="552"/>
      <c r="AS3524" s="552"/>
      <c r="AT3524" s="683" t="str">
        <f>IF(SUM(AR3524:AS3524)=AU3524,"OK",SUM(AR3524:AS3524)-AU3524)</f>
        <v>OK</v>
      </c>
      <c r="AU3524" s="593"/>
      <c r="AV3524" s="530">
        <f t="shared" si="5273"/>
        <v>0</v>
      </c>
      <c r="AW3524" s="842">
        <f t="shared" si="5274"/>
        <v>0</v>
      </c>
      <c r="AX3524" s="115">
        <f t="shared" si="5275"/>
        <v>30</v>
      </c>
      <c r="AY3524" s="5">
        <f t="shared" si="5276"/>
        <v>0</v>
      </c>
      <c r="AZ3524" s="7">
        <f>AY3524-AX3524</f>
        <v>-30</v>
      </c>
      <c r="BA3524" s="335">
        <f>AZ3524/AX3524</f>
        <v>-1</v>
      </c>
      <c r="BB3524" s="23">
        <f t="shared" si="5279"/>
        <v>30</v>
      </c>
      <c r="BC3524" s="5">
        <f>AW3524</f>
        <v>0</v>
      </c>
      <c r="BD3524" s="7">
        <f>BC3524-BB3524</f>
        <v>-30</v>
      </c>
      <c r="BE3524" s="335">
        <f>BD3524/BB3524</f>
        <v>-1</v>
      </c>
      <c r="BG3524" s="826" t="str">
        <f t="shared" si="5283"/>
        <v>43.52</v>
      </c>
      <c r="BH3524" s="607" t="b">
        <f>COUNTIF('Codes SEC'!$B$2:$B$250,Ministres!BG3524)&gt;0</f>
        <v>1</v>
      </c>
    </row>
    <row r="3525" spans="1:66" ht="35.1" customHeight="1" x14ac:dyDescent="0.3">
      <c r="A3525" s="222" t="s">
        <v>6114</v>
      </c>
      <c r="B3525" s="30">
        <v>17</v>
      </c>
      <c r="C3525" s="116" t="s">
        <v>419</v>
      </c>
      <c r="D3525" s="620">
        <v>1000</v>
      </c>
      <c r="E3525" s="246"/>
      <c r="F3525" s="117">
        <v>12</v>
      </c>
      <c r="G3525" s="694">
        <v>3</v>
      </c>
      <c r="H3525" s="878" t="str">
        <f t="shared" si="5262"/>
        <v>092</v>
      </c>
      <c r="I3525" s="397">
        <v>84352000</v>
      </c>
      <c r="J3525" s="380" t="s">
        <v>4001</v>
      </c>
      <c r="K3525" s="408" t="s">
        <v>3952</v>
      </c>
      <c r="L3525" s="726">
        <v>0</v>
      </c>
      <c r="M3525" s="727">
        <v>0</v>
      </c>
      <c r="N3525" s="931"/>
      <c r="O3525" s="530">
        <f t="shared" si="5263"/>
        <v>0</v>
      </c>
      <c r="P3525" s="530">
        <f t="shared" si="5264"/>
        <v>0</v>
      </c>
      <c r="Q3525" s="646"/>
      <c r="R3525" s="536"/>
      <c r="S3525" s="536"/>
      <c r="T3525" s="536"/>
      <c r="U3525" s="536"/>
      <c r="V3525" s="536"/>
      <c r="W3525" s="683" t="str">
        <f t="shared" si="5265"/>
        <v>OK</v>
      </c>
      <c r="X3525" s="141"/>
      <c r="Y3525" s="141"/>
      <c r="Z3525" s="552"/>
      <c r="AA3525" s="552"/>
      <c r="AB3525" s="683" t="str">
        <f t="shared" si="5266"/>
        <v>OK</v>
      </c>
      <c r="AC3525" s="593"/>
      <c r="AD3525" s="530">
        <f t="shared" si="5267"/>
        <v>0</v>
      </c>
      <c r="AE3525" s="842">
        <f t="shared" si="5268"/>
        <v>0</v>
      </c>
      <c r="AF3525" s="931"/>
      <c r="AG3525" s="530">
        <f t="shared" si="5269"/>
        <v>0</v>
      </c>
      <c r="AH3525" s="530">
        <f t="shared" si="5270"/>
        <v>0</v>
      </c>
      <c r="AI3525" s="641"/>
      <c r="AJ3525" s="537"/>
      <c r="AK3525" s="537"/>
      <c r="AL3525" s="537"/>
      <c r="AM3525" s="537"/>
      <c r="AN3525" s="537"/>
      <c r="AO3525" s="683" t="str">
        <f t="shared" si="5271"/>
        <v>OK</v>
      </c>
      <c r="AP3525" s="141"/>
      <c r="AQ3525" s="141"/>
      <c r="AR3525" s="552"/>
      <c r="AS3525" s="552"/>
      <c r="AT3525" s="683" t="str">
        <f t="shared" si="5272"/>
        <v>OK</v>
      </c>
      <c r="AU3525" s="593"/>
      <c r="AV3525" s="530">
        <f t="shared" si="5273"/>
        <v>0</v>
      </c>
      <c r="AW3525" s="842">
        <f t="shared" si="5274"/>
        <v>0</v>
      </c>
      <c r="AX3525" s="115">
        <f t="shared" si="5275"/>
        <v>0</v>
      </c>
      <c r="AY3525" s="5">
        <f t="shared" si="5276"/>
        <v>0</v>
      </c>
      <c r="AZ3525" s="7">
        <f t="shared" si="5277"/>
        <v>0</v>
      </c>
      <c r="BA3525" s="335" t="e">
        <f t="shared" si="5278"/>
        <v>#DIV/0!</v>
      </c>
      <c r="BB3525" s="23">
        <f t="shared" si="5279"/>
        <v>0</v>
      </c>
      <c r="BC3525" s="5">
        <f t="shared" si="5280"/>
        <v>0</v>
      </c>
      <c r="BD3525" s="7">
        <f t="shared" si="5281"/>
        <v>0</v>
      </c>
      <c r="BE3525" s="335" t="e">
        <f t="shared" si="5282"/>
        <v>#DIV/0!</v>
      </c>
      <c r="BG3525" s="826" t="str">
        <f t="shared" si="5283"/>
        <v>43.52</v>
      </c>
      <c r="BH3525" s="607" t="b">
        <f>COUNTIF('Codes SEC'!$B$2:$B$250,Ministres!BG3525)&gt;0</f>
        <v>1</v>
      </c>
    </row>
    <row r="3526" spans="1:66" ht="35.1" customHeight="1" x14ac:dyDescent="0.25">
      <c r="A3526" s="190" t="s">
        <v>6114</v>
      </c>
      <c r="B3526" s="583" t="s">
        <v>5021</v>
      </c>
      <c r="C3526" s="120" t="s">
        <v>419</v>
      </c>
      <c r="D3526" s="622">
        <v>1000</v>
      </c>
      <c r="E3526" s="584"/>
      <c r="F3526" s="120">
        <v>1</v>
      </c>
      <c r="G3526" s="699">
        <v>3</v>
      </c>
      <c r="H3526" s="891" t="str">
        <f t="shared" si="5262"/>
        <v>092</v>
      </c>
      <c r="I3526" s="605">
        <v>84352000</v>
      </c>
      <c r="J3526" s="689" t="s">
        <v>5127</v>
      </c>
      <c r="K3526" s="424" t="s">
        <v>5128</v>
      </c>
      <c r="L3526" s="733">
        <v>409</v>
      </c>
      <c r="M3526" s="734">
        <v>409</v>
      </c>
      <c r="N3526" s="931"/>
      <c r="O3526" s="530">
        <f t="shared" si="5263"/>
        <v>-409</v>
      </c>
      <c r="P3526" s="530" t="str">
        <f t="shared" si="5264"/>
        <v xml:space="preserve">0 </v>
      </c>
      <c r="Q3526" s="646"/>
      <c r="R3526" s="536"/>
      <c r="S3526" s="536"/>
      <c r="T3526" s="536"/>
      <c r="U3526" s="536"/>
      <c r="V3526" s="536"/>
      <c r="W3526" s="683" t="str">
        <f t="shared" si="5265"/>
        <v>OK</v>
      </c>
      <c r="X3526" s="141"/>
      <c r="Y3526" s="141"/>
      <c r="Z3526" s="552"/>
      <c r="AA3526" s="552"/>
      <c r="AB3526" s="683" t="str">
        <f t="shared" si="5266"/>
        <v>OK</v>
      </c>
      <c r="AC3526" s="593"/>
      <c r="AD3526" s="530">
        <f t="shared" si="5267"/>
        <v>0</v>
      </c>
      <c r="AE3526" s="842">
        <f t="shared" si="5268"/>
        <v>0</v>
      </c>
      <c r="AF3526" s="931"/>
      <c r="AG3526" s="530">
        <f t="shared" si="5269"/>
        <v>-409</v>
      </c>
      <c r="AH3526" s="530" t="str">
        <f t="shared" si="5270"/>
        <v xml:space="preserve">0 </v>
      </c>
      <c r="AI3526" s="641"/>
      <c r="AJ3526" s="537"/>
      <c r="AK3526" s="537"/>
      <c r="AL3526" s="537"/>
      <c r="AM3526" s="537"/>
      <c r="AN3526" s="537"/>
      <c r="AO3526" s="683" t="str">
        <f t="shared" si="5271"/>
        <v>OK</v>
      </c>
      <c r="AP3526" s="141"/>
      <c r="AQ3526" s="141"/>
      <c r="AR3526" s="552"/>
      <c r="AS3526" s="552"/>
      <c r="AT3526" s="683" t="str">
        <f t="shared" si="5272"/>
        <v>OK</v>
      </c>
      <c r="AU3526" s="593"/>
      <c r="AV3526" s="530">
        <f t="shared" si="5273"/>
        <v>0</v>
      </c>
      <c r="AW3526" s="842">
        <f t="shared" si="5274"/>
        <v>0</v>
      </c>
      <c r="AX3526" s="115">
        <f t="shared" si="5275"/>
        <v>409</v>
      </c>
      <c r="AY3526" s="5">
        <f t="shared" si="5276"/>
        <v>0</v>
      </c>
      <c r="AZ3526" s="7">
        <f t="shared" si="5277"/>
        <v>-409</v>
      </c>
      <c r="BA3526" s="335">
        <f t="shared" si="5278"/>
        <v>-1</v>
      </c>
      <c r="BB3526" s="23">
        <f t="shared" si="5279"/>
        <v>409</v>
      </c>
      <c r="BC3526" s="5">
        <f t="shared" si="5280"/>
        <v>0</v>
      </c>
      <c r="BD3526" s="7">
        <f t="shared" si="5281"/>
        <v>-409</v>
      </c>
      <c r="BE3526" s="335">
        <f t="shared" si="5282"/>
        <v>-1</v>
      </c>
      <c r="BG3526" s="826" t="str">
        <f t="shared" si="5283"/>
        <v>43.52</v>
      </c>
      <c r="BH3526" s="607" t="b">
        <f>COUNTIF('Codes SEC'!$B$2:$B$250,Ministres!BG3526)&gt;0</f>
        <v>1</v>
      </c>
    </row>
    <row r="3527" spans="1:66" ht="35.1" customHeight="1" x14ac:dyDescent="0.25">
      <c r="A3527" s="222" t="s">
        <v>6114</v>
      </c>
      <c r="B3527" s="112" t="s">
        <v>5021</v>
      </c>
      <c r="C3527" s="120" t="s">
        <v>419</v>
      </c>
      <c r="D3527" s="620">
        <v>1000</v>
      </c>
      <c r="E3527" s="278"/>
      <c r="F3527" s="116">
        <v>12</v>
      </c>
      <c r="G3527" s="700"/>
      <c r="H3527" s="888" t="str">
        <f t="shared" si="5262"/>
        <v>092</v>
      </c>
      <c r="I3527" s="580">
        <v>84352000</v>
      </c>
      <c r="J3527" s="689" t="s">
        <v>5819</v>
      </c>
      <c r="K3527" s="411" t="s">
        <v>5820</v>
      </c>
      <c r="L3527" s="733">
        <v>0</v>
      </c>
      <c r="M3527" s="734">
        <v>0</v>
      </c>
      <c r="N3527" s="931"/>
      <c r="O3527" s="530">
        <f t="shared" si="5263"/>
        <v>0</v>
      </c>
      <c r="P3527" s="530">
        <f t="shared" si="5264"/>
        <v>0</v>
      </c>
      <c r="Q3527" s="646"/>
      <c r="R3527" s="536"/>
      <c r="S3527" s="536"/>
      <c r="T3527" s="536"/>
      <c r="U3527" s="536"/>
      <c r="V3527" s="536"/>
      <c r="W3527" s="683" t="str">
        <f t="shared" si="5265"/>
        <v>OK</v>
      </c>
      <c r="X3527" s="141"/>
      <c r="Y3527" s="141"/>
      <c r="Z3527" s="552"/>
      <c r="AA3527" s="552"/>
      <c r="AB3527" s="683" t="str">
        <f t="shared" si="5266"/>
        <v>OK</v>
      </c>
      <c r="AC3527" s="593"/>
      <c r="AD3527" s="530">
        <f t="shared" si="5267"/>
        <v>0</v>
      </c>
      <c r="AE3527" s="842">
        <f t="shared" si="5268"/>
        <v>0</v>
      </c>
      <c r="AF3527" s="931"/>
      <c r="AG3527" s="530">
        <f t="shared" si="5269"/>
        <v>0</v>
      </c>
      <c r="AH3527" s="530">
        <f t="shared" si="5270"/>
        <v>0</v>
      </c>
      <c r="AI3527" s="641"/>
      <c r="AJ3527" s="537"/>
      <c r="AK3527" s="537"/>
      <c r="AL3527" s="537"/>
      <c r="AM3527" s="537"/>
      <c r="AN3527" s="537"/>
      <c r="AO3527" s="683" t="str">
        <f t="shared" si="5271"/>
        <v>OK</v>
      </c>
      <c r="AP3527" s="141"/>
      <c r="AQ3527" s="141"/>
      <c r="AR3527" s="552"/>
      <c r="AS3527" s="552"/>
      <c r="AT3527" s="683" t="str">
        <f t="shared" si="5272"/>
        <v>OK</v>
      </c>
      <c r="AU3527" s="593"/>
      <c r="AV3527" s="530">
        <f t="shared" si="5273"/>
        <v>0</v>
      </c>
      <c r="AW3527" s="842">
        <f t="shared" si="5274"/>
        <v>0</v>
      </c>
      <c r="AX3527" s="115">
        <f t="shared" si="5275"/>
        <v>0</v>
      </c>
      <c r="AY3527" s="5">
        <f t="shared" si="5276"/>
        <v>0</v>
      </c>
      <c r="AZ3527" s="7">
        <f>AY3527-AX3527</f>
        <v>0</v>
      </c>
      <c r="BA3527" s="335" t="e">
        <f>AZ3527/AX3527</f>
        <v>#DIV/0!</v>
      </c>
      <c r="BB3527" s="23">
        <f t="shared" si="5279"/>
        <v>0</v>
      </c>
      <c r="BC3527" s="5">
        <f>AW3527</f>
        <v>0</v>
      </c>
      <c r="BD3527" s="7">
        <f>BC3527-BB3527</f>
        <v>0</v>
      </c>
      <c r="BE3527" s="335" t="e">
        <f>BD3527/BB3527</f>
        <v>#DIV/0!</v>
      </c>
      <c r="BG3527" s="826" t="str">
        <f t="shared" si="5283"/>
        <v>43.52</v>
      </c>
      <c r="BH3527" s="607" t="b">
        <f>COUNTIF('Codes SEC'!$B$2:$B$250,Ministres!BG3527)&gt;0</f>
        <v>1</v>
      </c>
    </row>
    <row r="3528" spans="1:66" s="4" customFormat="1" ht="12.75" customHeight="1" x14ac:dyDescent="0.25">
      <c r="A3528" s="225"/>
      <c r="B3528" s="206"/>
      <c r="C3528" s="253"/>
      <c r="D3528" s="621"/>
      <c r="E3528" s="275"/>
      <c r="F3528" s="269"/>
      <c r="G3528" s="695"/>
      <c r="H3528" s="886"/>
      <c r="I3528" s="403"/>
      <c r="J3528" s="381"/>
      <c r="K3528" s="514" t="s">
        <v>95</v>
      </c>
      <c r="L3528" s="316">
        <f t="shared" ref="L3528:V3528" si="5289">L3502+L3503+L3504+L3512+L3513+L3514+L3507+L3515+L3521+L3524+L3519+L3522+L3520+L3511+L3505+L3516+L3525+L3526+L3517+L3508+L3506+L3509+L3527+L3523+L3510+L3518</f>
        <v>11793</v>
      </c>
      <c r="M3528" s="728">
        <f t="shared" si="5289"/>
        <v>12116</v>
      </c>
      <c r="N3528" s="930">
        <f t="shared" ref="N3528:P3528" si="5290">N3502+N3503+N3504+N3512+N3513+N3514+N3507+N3515+N3521+N3524+N3519+N3522+N3520+N3511+N3505+N3516+N3525+N3526+N3517+N3508+N3506+N3509+N3527+N3523+N3510+N3518</f>
        <v>0</v>
      </c>
      <c r="O3528" s="790">
        <f t="shared" si="5290"/>
        <v>-11793</v>
      </c>
      <c r="P3528" s="790">
        <f t="shared" si="5290"/>
        <v>0</v>
      </c>
      <c r="Q3528" s="787">
        <f t="shared" si="5289"/>
        <v>0</v>
      </c>
      <c r="R3528" s="648">
        <f t="shared" si="5289"/>
        <v>0</v>
      </c>
      <c r="S3528" s="648">
        <f t="shared" si="5289"/>
        <v>0</v>
      </c>
      <c r="T3528" s="648">
        <f t="shared" si="5289"/>
        <v>0</v>
      </c>
      <c r="U3528" s="648">
        <f t="shared" si="5289"/>
        <v>0</v>
      </c>
      <c r="V3528" s="648">
        <f t="shared" si="5289"/>
        <v>0</v>
      </c>
      <c r="W3528" s="790"/>
      <c r="X3528" s="649">
        <f>X3502+X3503+X3504+X3512+X3513+X3514+X3507+X3515+X3521+X3524+X3519+X3522+X3520+X3511+X3505+X3516+X3525+X3526+X3517+X3508+X3506+X3509+X3527+X3523+X3510+X3518</f>
        <v>0</v>
      </c>
      <c r="Y3528" s="649">
        <f>Y3502+Y3503+Y3504+Y3512+Y3513+Y3514+Y3507+Y3515+Y3521+Y3524+Y3519+Y3522+Y3520+Y3511+Y3505+Y3516+Y3525+Y3526+Y3517+Y3508+Y3506+Y3509+Y3527+Y3523+Y3510+Y3518</f>
        <v>0</v>
      </c>
      <c r="Z3528" s="648">
        <f>Z3502+Z3503+Z3504+Z3512+Z3513+Z3514+Z3507+Z3515+Z3521+Z3524+Z3519+Z3522+Z3520+Z3511+Z3505+Z3516+Z3525+Z3526+Z3517+Z3508+Z3506+Z3509+Z3527+Z3523+Z3510+Z3518</f>
        <v>0</v>
      </c>
      <c r="AA3528" s="648">
        <f>AA3502+AA3503+AA3504+AA3512+AA3513+AA3514+AA3507+AA3515+AA3521+AA3524+AA3519+AA3522+AA3520+AA3511+AA3505+AA3516+AA3525+AA3526+AA3517+AA3508+AA3506+AA3509+AA3527+AA3523+AA3510+AA3518</f>
        <v>0</v>
      </c>
      <c r="AB3528" s="790"/>
      <c r="AC3528" s="649">
        <f t="shared" ref="AC3528:AN3528" si="5291">AC3502+AC3503+AC3504+AC3512+AC3513+AC3514+AC3507+AC3515+AC3521+AC3524+AC3519+AC3522+AC3520+AC3511+AC3505+AC3516+AC3525+AC3526+AC3517+AC3508+AC3506+AC3509+AC3527+AC3523+AC3510+AC3518</f>
        <v>0</v>
      </c>
      <c r="AD3528" s="790">
        <f>AD3502+AD3503+AD3504+AD3512+AD3513+AD3514+AD3507+AD3515+AD3521+AD3524+AD3519+AD3522+AD3520+AD3511+AD3505+AD3516+AD3525+AD3526+AD3517+AD3508+AD3506+AD3509+AD3527+AD3523+AD3510+AD3518</f>
        <v>0</v>
      </c>
      <c r="AE3528" s="843">
        <f>AE3502+AE3503+AE3504+AE3512+AE3513+AE3514+AE3507+AE3515+AE3521+AE3524+AE3519+AE3522+AE3520+AE3511+AE3505+AE3516+AE3525+AE3526+AE3517+AE3508+AE3506+AE3509+AE3527+AE3523+AE3510+AE3518</f>
        <v>0</v>
      </c>
      <c r="AF3528" s="930">
        <f t="shared" ref="AF3528:AH3528" si="5292">AF3502+AF3503+AF3504+AF3512+AF3513+AF3514+AF3507+AF3515+AF3521+AF3524+AF3519+AF3522+AF3520+AF3511+AF3505+AF3516+AF3525+AF3526+AF3517+AF3508+AF3506+AF3509+AF3527+AF3523+AF3510+AF3518</f>
        <v>0</v>
      </c>
      <c r="AG3528" s="790">
        <f t="shared" si="5292"/>
        <v>-12116</v>
      </c>
      <c r="AH3528" s="790">
        <f t="shared" si="5292"/>
        <v>0</v>
      </c>
      <c r="AI3528" s="787">
        <f t="shared" si="5291"/>
        <v>0</v>
      </c>
      <c r="AJ3528" s="648">
        <f t="shared" si="5291"/>
        <v>0</v>
      </c>
      <c r="AK3528" s="648">
        <f t="shared" si="5291"/>
        <v>0</v>
      </c>
      <c r="AL3528" s="648">
        <f t="shared" si="5291"/>
        <v>0</v>
      </c>
      <c r="AM3528" s="648">
        <f t="shared" si="5291"/>
        <v>0</v>
      </c>
      <c r="AN3528" s="648">
        <f t="shared" si="5291"/>
        <v>0</v>
      </c>
      <c r="AO3528" s="790"/>
      <c r="AP3528" s="649">
        <f>AP3502+AP3503+AP3504+AP3512+AP3513+AP3514+AP3507+AP3515+AP3521+AP3524+AP3519+AP3522+AP3520+AP3511+AP3505+AP3516+AP3525+AP3526+AP3517+AP3508+AP3506+AP3509+AP3527+AP3523+AP3510+AP3518</f>
        <v>0</v>
      </c>
      <c r="AQ3528" s="649">
        <f>AQ3502+AQ3503+AQ3504+AQ3512+AQ3513+AQ3514+AQ3507+AQ3515+AQ3521+AQ3524+AQ3519+AQ3522+AQ3520+AQ3511+AQ3505+AQ3516+AQ3525+AQ3526+AQ3517+AQ3508+AQ3506+AQ3509+AQ3527+AQ3523+AQ3510+AQ3518</f>
        <v>0</v>
      </c>
      <c r="AR3528" s="648">
        <f>AR3502+AR3503+AR3504+AR3512+AR3513+AR3514+AR3507+AR3515+AR3521+AR3524+AR3519+AR3522+AR3520+AR3511+AR3505+AR3516+AR3525+AR3526+AR3517+AR3508+AR3506+AR3509+AR3527+AR3523+AR3510+AR3518</f>
        <v>0</v>
      </c>
      <c r="AS3528" s="648">
        <f>AS3502+AS3503+AS3504+AS3512+AS3513+AS3514+AS3507+AS3515+AS3521+AS3524+AS3519+AS3522+AS3520+AS3511+AS3505+AS3516+AS3525+AS3526+AS3517+AS3508+AS3506+AS3509+AS3527+AS3523+AS3510+AS3518</f>
        <v>0</v>
      </c>
      <c r="AT3528" s="790"/>
      <c r="AU3528" s="649">
        <f t="shared" ref="AU3528:BE3528" si="5293">AU3502+AU3503+AU3504+AU3512+AU3513+AU3514+AU3507+AU3515+AU3521+AU3524+AU3519+AU3522+AU3520+AU3511+AU3505+AU3516+AU3525+AU3526+AU3517+AU3508+AU3506+AU3509+AU3527+AU3523+AU3510+AU3518</f>
        <v>0</v>
      </c>
      <c r="AV3528" s="790">
        <f t="shared" ref="AV3528" si="5294">AV3502+AV3503+AV3504+AV3512+AV3513+AV3514+AV3507+AV3515+AV3521+AV3524+AV3519+AV3522+AV3520+AV3511+AV3505+AV3516+AV3525+AV3526+AV3517+AV3508+AV3506+AV3509+AV3527+AV3523+AV3510+AV3518</f>
        <v>0</v>
      </c>
      <c r="AW3528" s="843">
        <f t="shared" si="5293"/>
        <v>0</v>
      </c>
      <c r="AX3528" s="336">
        <f t="shared" si="5293"/>
        <v>11793</v>
      </c>
      <c r="AY3528" s="337">
        <f t="shared" si="5293"/>
        <v>0</v>
      </c>
      <c r="AZ3528" s="338">
        <f t="shared" si="5293"/>
        <v>-11793</v>
      </c>
      <c r="BA3528" s="339" t="e">
        <f t="shared" si="5293"/>
        <v>#DIV/0!</v>
      </c>
      <c r="BB3528" s="322">
        <f t="shared" si="5293"/>
        <v>12116</v>
      </c>
      <c r="BC3528" s="337">
        <f t="shared" si="5293"/>
        <v>0</v>
      </c>
      <c r="BD3528" s="338">
        <f t="shared" si="5293"/>
        <v>-12116</v>
      </c>
      <c r="BE3528" s="339" t="e">
        <f t="shared" si="5293"/>
        <v>#DIV/0!</v>
      </c>
      <c r="BF3528" s="41"/>
      <c r="BG3528" s="826"/>
      <c r="BH3528" s="607"/>
      <c r="BI3528" s="41"/>
      <c r="BJ3528" s="41"/>
      <c r="BK3528" s="41"/>
      <c r="BL3528" s="41"/>
      <c r="BM3528" s="41"/>
      <c r="BN3528" s="41"/>
    </row>
    <row r="3529" spans="1:66" s="1" customFormat="1" ht="12.75" customHeight="1" x14ac:dyDescent="0.25">
      <c r="A3529" s="226"/>
      <c r="B3529" s="207"/>
      <c r="C3529" s="254"/>
      <c r="D3529" s="300"/>
      <c r="E3529" s="276"/>
      <c r="F3529" s="300"/>
      <c r="G3529" s="696"/>
      <c r="H3529" s="887"/>
      <c r="I3529" s="444"/>
      <c r="J3529" s="393"/>
      <c r="K3529" s="404" t="s">
        <v>3700</v>
      </c>
      <c r="L3529" s="729">
        <f t="shared" ref="L3529:P3529" si="5295">L3528</f>
        <v>11793</v>
      </c>
      <c r="M3529" s="730">
        <f t="shared" si="5295"/>
        <v>12116</v>
      </c>
      <c r="N3529" s="844">
        <f t="shared" si="5295"/>
        <v>0</v>
      </c>
      <c r="O3529" s="665">
        <f t="shared" si="5295"/>
        <v>-11793</v>
      </c>
      <c r="P3529" s="665">
        <f t="shared" si="5295"/>
        <v>0</v>
      </c>
      <c r="Q3529" s="638">
        <f t="shared" ref="Q3529:AA3529" si="5296">Q3528</f>
        <v>0</v>
      </c>
      <c r="R3529" s="130">
        <f t="shared" si="5296"/>
        <v>0</v>
      </c>
      <c r="S3529" s="130">
        <f t="shared" si="5296"/>
        <v>0</v>
      </c>
      <c r="T3529" s="130">
        <f t="shared" si="5296"/>
        <v>0</v>
      </c>
      <c r="U3529" s="130">
        <f t="shared" si="5296"/>
        <v>0</v>
      </c>
      <c r="V3529" s="130">
        <f t="shared" si="5296"/>
        <v>0</v>
      </c>
      <c r="W3529" s="665"/>
      <c r="X3529" s="130">
        <f t="shared" si="5296"/>
        <v>0</v>
      </c>
      <c r="Y3529" s="130">
        <f t="shared" si="5296"/>
        <v>0</v>
      </c>
      <c r="Z3529" s="130">
        <f t="shared" si="5296"/>
        <v>0</v>
      </c>
      <c r="AA3529" s="130">
        <f t="shared" si="5296"/>
        <v>0</v>
      </c>
      <c r="AB3529" s="665"/>
      <c r="AC3529" s="130">
        <f t="shared" ref="AC3529" si="5297">AC3528</f>
        <v>0</v>
      </c>
      <c r="AD3529" s="665">
        <f>AD3528</f>
        <v>0</v>
      </c>
      <c r="AE3529" s="845">
        <f>AE3528</f>
        <v>0</v>
      </c>
      <c r="AF3529" s="844">
        <f t="shared" ref="AF3529:AH3529" si="5298">AF3528</f>
        <v>0</v>
      </c>
      <c r="AG3529" s="665">
        <f t="shared" si="5298"/>
        <v>-12116</v>
      </c>
      <c r="AH3529" s="665">
        <f t="shared" si="5298"/>
        <v>0</v>
      </c>
      <c r="AI3529" s="638">
        <f t="shared" ref="AI3529:AS3529" si="5299">AI3528</f>
        <v>0</v>
      </c>
      <c r="AJ3529" s="130">
        <f t="shared" si="5299"/>
        <v>0</v>
      </c>
      <c r="AK3529" s="130">
        <f t="shared" si="5299"/>
        <v>0</v>
      </c>
      <c r="AL3529" s="130">
        <f t="shared" si="5299"/>
        <v>0</v>
      </c>
      <c r="AM3529" s="130">
        <f t="shared" si="5299"/>
        <v>0</v>
      </c>
      <c r="AN3529" s="130">
        <f t="shared" si="5299"/>
        <v>0</v>
      </c>
      <c r="AO3529" s="665"/>
      <c r="AP3529" s="130">
        <f t="shared" si="5299"/>
        <v>0</v>
      </c>
      <c r="AQ3529" s="130">
        <f t="shared" si="5299"/>
        <v>0</v>
      </c>
      <c r="AR3529" s="130">
        <f t="shared" si="5299"/>
        <v>0</v>
      </c>
      <c r="AS3529" s="130">
        <f t="shared" si="5299"/>
        <v>0</v>
      </c>
      <c r="AT3529" s="665"/>
      <c r="AU3529" s="130">
        <f t="shared" ref="AU3529:BE3529" si="5300">AU3528</f>
        <v>0</v>
      </c>
      <c r="AV3529" s="665">
        <f t="shared" ref="AV3529" si="5301">AV3528</f>
        <v>0</v>
      </c>
      <c r="AW3529" s="845">
        <f t="shared" si="5300"/>
        <v>0</v>
      </c>
      <c r="AX3529" s="314">
        <f t="shared" si="5300"/>
        <v>11793</v>
      </c>
      <c r="AY3529" s="131">
        <f t="shared" si="5300"/>
        <v>0</v>
      </c>
      <c r="AZ3529" s="132">
        <f t="shared" si="5300"/>
        <v>-11793</v>
      </c>
      <c r="BA3529" s="340" t="e">
        <f t="shared" si="5300"/>
        <v>#DIV/0!</v>
      </c>
      <c r="BB3529" s="310">
        <f t="shared" si="5300"/>
        <v>12116</v>
      </c>
      <c r="BC3529" s="131">
        <f t="shared" si="5300"/>
        <v>0</v>
      </c>
      <c r="BD3529" s="132">
        <f t="shared" si="5300"/>
        <v>-12116</v>
      </c>
      <c r="BE3529" s="340" t="e">
        <f t="shared" si="5300"/>
        <v>#DIV/0!</v>
      </c>
      <c r="BF3529" s="41"/>
      <c r="BG3529" s="826"/>
      <c r="BH3529" s="607"/>
      <c r="BI3529" s="41"/>
      <c r="BJ3529" s="41"/>
      <c r="BK3529" s="41"/>
      <c r="BL3529" s="41"/>
      <c r="BM3529" s="41"/>
      <c r="BN3529" s="41"/>
    </row>
    <row r="3530" spans="1:66" ht="12.75" customHeight="1" x14ac:dyDescent="0.25">
      <c r="A3530" s="222"/>
      <c r="C3530" s="116"/>
      <c r="D3530" s="620"/>
      <c r="F3530" s="117"/>
      <c r="G3530" s="690"/>
      <c r="H3530" s="878"/>
      <c r="I3530" s="397"/>
      <c r="J3530" s="380"/>
      <c r="K3530" s="405" t="s">
        <v>208</v>
      </c>
      <c r="L3530" s="731">
        <v>0</v>
      </c>
      <c r="M3530" s="732">
        <v>0</v>
      </c>
      <c r="N3530" s="929">
        <v>0</v>
      </c>
      <c r="O3530" s="530">
        <v>0</v>
      </c>
      <c r="P3530" s="530">
        <v>0</v>
      </c>
      <c r="Q3530" s="641">
        <v>0</v>
      </c>
      <c r="R3530" s="537">
        <v>0</v>
      </c>
      <c r="S3530" s="537">
        <v>0</v>
      </c>
      <c r="T3530" s="537">
        <v>0</v>
      </c>
      <c r="U3530" s="537">
        <v>0</v>
      </c>
      <c r="V3530" s="537">
        <v>0</v>
      </c>
      <c r="W3530" s="530"/>
      <c r="X3530" s="142">
        <v>0</v>
      </c>
      <c r="Y3530" s="142">
        <v>0</v>
      </c>
      <c r="Z3530" s="537">
        <v>0</v>
      </c>
      <c r="AA3530" s="537">
        <v>0</v>
      </c>
      <c r="AB3530" s="530"/>
      <c r="AC3530" s="142">
        <v>0</v>
      </c>
      <c r="AD3530" s="530">
        <v>0</v>
      </c>
      <c r="AE3530" s="842">
        <v>0</v>
      </c>
      <c r="AF3530" s="929">
        <v>0</v>
      </c>
      <c r="AG3530" s="530">
        <v>0</v>
      </c>
      <c r="AH3530" s="530">
        <v>0</v>
      </c>
      <c r="AI3530" s="641">
        <v>0</v>
      </c>
      <c r="AJ3530" s="537">
        <v>0</v>
      </c>
      <c r="AK3530" s="537">
        <v>0</v>
      </c>
      <c r="AL3530" s="537">
        <v>0</v>
      </c>
      <c r="AM3530" s="537">
        <v>0</v>
      </c>
      <c r="AN3530" s="537">
        <v>0</v>
      </c>
      <c r="AO3530" s="530"/>
      <c r="AP3530" s="142">
        <v>0</v>
      </c>
      <c r="AQ3530" s="142">
        <v>0</v>
      </c>
      <c r="AR3530" s="537">
        <v>0</v>
      </c>
      <c r="AS3530" s="537">
        <v>0</v>
      </c>
      <c r="AT3530" s="530"/>
      <c r="AU3530" s="142">
        <v>0</v>
      </c>
      <c r="AV3530" s="530">
        <v>0</v>
      </c>
      <c r="AW3530" s="842">
        <v>0</v>
      </c>
      <c r="AX3530" s="115">
        <v>0</v>
      </c>
      <c r="AY3530" s="5">
        <v>0</v>
      </c>
      <c r="AZ3530" s="5">
        <v>0</v>
      </c>
      <c r="BA3530" s="335">
        <v>0</v>
      </c>
      <c r="BB3530" s="23">
        <v>0</v>
      </c>
      <c r="BC3530" s="5">
        <v>0</v>
      </c>
      <c r="BD3530" s="5">
        <v>0</v>
      </c>
      <c r="BE3530" s="335">
        <v>0</v>
      </c>
      <c r="BG3530" s="826"/>
      <c r="BH3530" s="607"/>
    </row>
    <row r="3531" spans="1:66" ht="12.75" customHeight="1" x14ac:dyDescent="0.25">
      <c r="A3531" s="222"/>
      <c r="C3531" s="116"/>
      <c r="D3531" s="620"/>
      <c r="F3531" s="117"/>
      <c r="G3531" s="694"/>
      <c r="H3531" s="878"/>
      <c r="I3531" s="397"/>
      <c r="J3531" s="380"/>
      <c r="K3531" s="405" t="s">
        <v>96</v>
      </c>
      <c r="L3531" s="731">
        <v>0</v>
      </c>
      <c r="M3531" s="732">
        <v>0</v>
      </c>
      <c r="N3531" s="929">
        <v>0</v>
      </c>
      <c r="O3531" s="530">
        <v>0</v>
      </c>
      <c r="P3531" s="530">
        <v>0</v>
      </c>
      <c r="Q3531" s="641">
        <v>0</v>
      </c>
      <c r="R3531" s="537">
        <v>0</v>
      </c>
      <c r="S3531" s="537">
        <v>0</v>
      </c>
      <c r="T3531" s="537">
        <v>0</v>
      </c>
      <c r="U3531" s="537">
        <v>0</v>
      </c>
      <c r="V3531" s="537">
        <v>0</v>
      </c>
      <c r="W3531" s="530"/>
      <c r="X3531" s="142">
        <v>0</v>
      </c>
      <c r="Y3531" s="142">
        <v>0</v>
      </c>
      <c r="Z3531" s="537">
        <v>0</v>
      </c>
      <c r="AA3531" s="537">
        <v>0</v>
      </c>
      <c r="AB3531" s="530"/>
      <c r="AC3531" s="142">
        <v>0</v>
      </c>
      <c r="AD3531" s="530">
        <v>0</v>
      </c>
      <c r="AE3531" s="842">
        <v>0</v>
      </c>
      <c r="AF3531" s="929">
        <v>0</v>
      </c>
      <c r="AG3531" s="530">
        <v>0</v>
      </c>
      <c r="AH3531" s="530">
        <v>0</v>
      </c>
      <c r="AI3531" s="641">
        <v>0</v>
      </c>
      <c r="AJ3531" s="537">
        <v>0</v>
      </c>
      <c r="AK3531" s="537">
        <v>0</v>
      </c>
      <c r="AL3531" s="537">
        <v>0</v>
      </c>
      <c r="AM3531" s="537">
        <v>0</v>
      </c>
      <c r="AN3531" s="537">
        <v>0</v>
      </c>
      <c r="AO3531" s="530"/>
      <c r="AP3531" s="142">
        <v>0</v>
      </c>
      <c r="AQ3531" s="142">
        <v>0</v>
      </c>
      <c r="AR3531" s="537">
        <v>0</v>
      </c>
      <c r="AS3531" s="537">
        <v>0</v>
      </c>
      <c r="AT3531" s="530"/>
      <c r="AU3531" s="142">
        <v>0</v>
      </c>
      <c r="AV3531" s="530">
        <v>0</v>
      </c>
      <c r="AW3531" s="842">
        <v>0</v>
      </c>
      <c r="AX3531" s="115">
        <v>0</v>
      </c>
      <c r="AY3531" s="5">
        <v>0</v>
      </c>
      <c r="AZ3531" s="5">
        <v>0</v>
      </c>
      <c r="BA3531" s="335">
        <v>0</v>
      </c>
      <c r="BB3531" s="23">
        <v>0</v>
      </c>
      <c r="BC3531" s="5">
        <v>0</v>
      </c>
      <c r="BD3531" s="5">
        <v>0</v>
      </c>
      <c r="BE3531" s="335">
        <v>0</v>
      </c>
      <c r="BG3531" s="826"/>
      <c r="BH3531" s="607"/>
    </row>
    <row r="3532" spans="1:66" ht="12.75" customHeight="1" x14ac:dyDescent="0.25">
      <c r="A3532" s="222"/>
      <c r="C3532" s="116"/>
      <c r="D3532" s="620"/>
      <c r="F3532" s="117"/>
      <c r="G3532" s="694"/>
      <c r="H3532" s="878"/>
      <c r="I3532" s="397"/>
      <c r="J3532" s="380"/>
      <c r="K3532" s="405" t="s">
        <v>209</v>
      </c>
      <c r="L3532" s="731">
        <v>0</v>
      </c>
      <c r="M3532" s="732">
        <v>0</v>
      </c>
      <c r="N3532" s="929">
        <v>0</v>
      </c>
      <c r="O3532" s="530">
        <v>0</v>
      </c>
      <c r="P3532" s="530">
        <v>0</v>
      </c>
      <c r="Q3532" s="641">
        <v>0</v>
      </c>
      <c r="R3532" s="537">
        <v>0</v>
      </c>
      <c r="S3532" s="537">
        <v>0</v>
      </c>
      <c r="T3532" s="537">
        <v>0</v>
      </c>
      <c r="U3532" s="537">
        <v>0</v>
      </c>
      <c r="V3532" s="537">
        <v>0</v>
      </c>
      <c r="W3532" s="530"/>
      <c r="X3532" s="142">
        <v>0</v>
      </c>
      <c r="Y3532" s="142">
        <v>0</v>
      </c>
      <c r="Z3532" s="537">
        <v>0</v>
      </c>
      <c r="AA3532" s="537">
        <v>0</v>
      </c>
      <c r="AB3532" s="530"/>
      <c r="AC3532" s="142">
        <v>0</v>
      </c>
      <c r="AD3532" s="530">
        <v>0</v>
      </c>
      <c r="AE3532" s="842">
        <v>0</v>
      </c>
      <c r="AF3532" s="929">
        <v>0</v>
      </c>
      <c r="AG3532" s="530">
        <v>0</v>
      </c>
      <c r="AH3532" s="530">
        <v>0</v>
      </c>
      <c r="AI3532" s="641">
        <v>0</v>
      </c>
      <c r="AJ3532" s="537">
        <v>0</v>
      </c>
      <c r="AK3532" s="537">
        <v>0</v>
      </c>
      <c r="AL3532" s="537">
        <v>0</v>
      </c>
      <c r="AM3532" s="537">
        <v>0</v>
      </c>
      <c r="AN3532" s="537">
        <v>0</v>
      </c>
      <c r="AO3532" s="530"/>
      <c r="AP3532" s="142">
        <v>0</v>
      </c>
      <c r="AQ3532" s="142">
        <v>0</v>
      </c>
      <c r="AR3532" s="537">
        <v>0</v>
      </c>
      <c r="AS3532" s="537">
        <v>0</v>
      </c>
      <c r="AT3532" s="530"/>
      <c r="AU3532" s="142">
        <v>0</v>
      </c>
      <c r="AV3532" s="530">
        <v>0</v>
      </c>
      <c r="AW3532" s="842">
        <v>0</v>
      </c>
      <c r="AX3532" s="115">
        <v>0</v>
      </c>
      <c r="AY3532" s="5">
        <v>0</v>
      </c>
      <c r="AZ3532" s="5">
        <v>0</v>
      </c>
      <c r="BA3532" s="335">
        <v>0</v>
      </c>
      <c r="BB3532" s="23">
        <v>0</v>
      </c>
      <c r="BC3532" s="5">
        <v>0</v>
      </c>
      <c r="BD3532" s="5">
        <v>0</v>
      </c>
      <c r="BE3532" s="335">
        <v>0</v>
      </c>
      <c r="BG3532" s="826"/>
      <c r="BH3532" s="607"/>
    </row>
    <row r="3533" spans="1:66" ht="12.75" customHeight="1" x14ac:dyDescent="0.25">
      <c r="A3533" s="222"/>
      <c r="C3533" s="116"/>
      <c r="D3533" s="620"/>
      <c r="F3533" s="117"/>
      <c r="G3533" s="694"/>
      <c r="H3533" s="878"/>
      <c r="I3533" s="397"/>
      <c r="J3533" s="380"/>
      <c r="K3533" s="405" t="s">
        <v>210</v>
      </c>
      <c r="L3533" s="731">
        <v>0</v>
      </c>
      <c r="M3533" s="732">
        <v>0</v>
      </c>
      <c r="N3533" s="929">
        <v>0</v>
      </c>
      <c r="O3533" s="530">
        <v>0</v>
      </c>
      <c r="P3533" s="530">
        <v>0</v>
      </c>
      <c r="Q3533" s="641">
        <v>0</v>
      </c>
      <c r="R3533" s="537">
        <v>0</v>
      </c>
      <c r="S3533" s="537">
        <v>0</v>
      </c>
      <c r="T3533" s="537">
        <v>0</v>
      </c>
      <c r="U3533" s="537">
        <v>0</v>
      </c>
      <c r="V3533" s="537">
        <v>0</v>
      </c>
      <c r="W3533" s="530"/>
      <c r="X3533" s="142">
        <v>0</v>
      </c>
      <c r="Y3533" s="142">
        <v>0</v>
      </c>
      <c r="Z3533" s="537">
        <v>0</v>
      </c>
      <c r="AA3533" s="537">
        <v>0</v>
      </c>
      <c r="AB3533" s="530"/>
      <c r="AC3533" s="142">
        <v>0</v>
      </c>
      <c r="AD3533" s="530">
        <v>0</v>
      </c>
      <c r="AE3533" s="842">
        <v>0</v>
      </c>
      <c r="AF3533" s="929">
        <v>0</v>
      </c>
      <c r="AG3533" s="530">
        <v>0</v>
      </c>
      <c r="AH3533" s="530">
        <v>0</v>
      </c>
      <c r="AI3533" s="641">
        <v>0</v>
      </c>
      <c r="AJ3533" s="537">
        <v>0</v>
      </c>
      <c r="AK3533" s="537">
        <v>0</v>
      </c>
      <c r="AL3533" s="537">
        <v>0</v>
      </c>
      <c r="AM3533" s="537">
        <v>0</v>
      </c>
      <c r="AN3533" s="537">
        <v>0</v>
      </c>
      <c r="AO3533" s="530"/>
      <c r="AP3533" s="142">
        <v>0</v>
      </c>
      <c r="AQ3533" s="142">
        <v>0</v>
      </c>
      <c r="AR3533" s="537">
        <v>0</v>
      </c>
      <c r="AS3533" s="537">
        <v>0</v>
      </c>
      <c r="AT3533" s="530"/>
      <c r="AU3533" s="142">
        <v>0</v>
      </c>
      <c r="AV3533" s="530">
        <v>0</v>
      </c>
      <c r="AW3533" s="842">
        <v>0</v>
      </c>
      <c r="AX3533" s="115">
        <v>0</v>
      </c>
      <c r="AY3533" s="5">
        <v>0</v>
      </c>
      <c r="AZ3533" s="5">
        <v>0</v>
      </c>
      <c r="BA3533" s="335">
        <v>0</v>
      </c>
      <c r="BB3533" s="23">
        <v>0</v>
      </c>
      <c r="BC3533" s="5">
        <v>0</v>
      </c>
      <c r="BD3533" s="5">
        <v>0</v>
      </c>
      <c r="BE3533" s="335">
        <v>0</v>
      </c>
      <c r="BG3533" s="826"/>
      <c r="BH3533" s="607"/>
    </row>
    <row r="3534" spans="1:66" ht="12.75" customHeight="1" x14ac:dyDescent="0.25">
      <c r="A3534" s="222"/>
      <c r="C3534" s="116"/>
      <c r="D3534" s="620"/>
      <c r="F3534" s="117"/>
      <c r="G3534" s="694"/>
      <c r="H3534" s="878"/>
      <c r="I3534" s="397"/>
      <c r="J3534" s="380"/>
      <c r="K3534" s="406" t="s">
        <v>53</v>
      </c>
      <c r="L3534" s="731">
        <v>0</v>
      </c>
      <c r="M3534" s="732">
        <v>0</v>
      </c>
      <c r="N3534" s="929">
        <v>0</v>
      </c>
      <c r="O3534" s="530">
        <v>0</v>
      </c>
      <c r="P3534" s="530">
        <v>0</v>
      </c>
      <c r="Q3534" s="641">
        <v>0</v>
      </c>
      <c r="R3534" s="537">
        <v>0</v>
      </c>
      <c r="S3534" s="537">
        <v>0</v>
      </c>
      <c r="T3534" s="537">
        <v>0</v>
      </c>
      <c r="U3534" s="537">
        <v>0</v>
      </c>
      <c r="V3534" s="537">
        <v>0</v>
      </c>
      <c r="W3534" s="530"/>
      <c r="X3534" s="142">
        <v>0</v>
      </c>
      <c r="Y3534" s="142">
        <v>0</v>
      </c>
      <c r="Z3534" s="537">
        <v>0</v>
      </c>
      <c r="AA3534" s="537">
        <v>0</v>
      </c>
      <c r="AB3534" s="530"/>
      <c r="AC3534" s="142">
        <v>0</v>
      </c>
      <c r="AD3534" s="530">
        <v>0</v>
      </c>
      <c r="AE3534" s="842">
        <v>0</v>
      </c>
      <c r="AF3534" s="929">
        <v>0</v>
      </c>
      <c r="AG3534" s="530">
        <v>0</v>
      </c>
      <c r="AH3534" s="530">
        <v>0</v>
      </c>
      <c r="AI3534" s="641">
        <v>0</v>
      </c>
      <c r="AJ3534" s="537">
        <v>0</v>
      </c>
      <c r="AK3534" s="537">
        <v>0</v>
      </c>
      <c r="AL3534" s="537">
        <v>0</v>
      </c>
      <c r="AM3534" s="537">
        <v>0</v>
      </c>
      <c r="AN3534" s="537">
        <v>0</v>
      </c>
      <c r="AO3534" s="530"/>
      <c r="AP3534" s="142">
        <v>0</v>
      </c>
      <c r="AQ3534" s="142">
        <v>0</v>
      </c>
      <c r="AR3534" s="537">
        <v>0</v>
      </c>
      <c r="AS3534" s="537">
        <v>0</v>
      </c>
      <c r="AT3534" s="530"/>
      <c r="AU3534" s="142">
        <v>0</v>
      </c>
      <c r="AV3534" s="530">
        <v>0</v>
      </c>
      <c r="AW3534" s="842">
        <v>0</v>
      </c>
      <c r="AX3534" s="115">
        <v>0</v>
      </c>
      <c r="AY3534" s="5">
        <v>0</v>
      </c>
      <c r="AZ3534" s="5">
        <v>0</v>
      </c>
      <c r="BA3534" s="335">
        <v>0</v>
      </c>
      <c r="BB3534" s="23">
        <v>0</v>
      </c>
      <c r="BC3534" s="5">
        <v>0</v>
      </c>
      <c r="BD3534" s="5">
        <v>0</v>
      </c>
      <c r="BE3534" s="335">
        <v>0</v>
      </c>
      <c r="BG3534" s="826"/>
      <c r="BH3534" s="607"/>
    </row>
    <row r="3535" spans="1:66" ht="12.75" customHeight="1" x14ac:dyDescent="0.25">
      <c r="A3535" s="222"/>
      <c r="C3535" s="116"/>
      <c r="D3535" s="620"/>
      <c r="F3535" s="117"/>
      <c r="G3535" s="694"/>
      <c r="H3535" s="878"/>
      <c r="I3535" s="397"/>
      <c r="J3535" s="380"/>
      <c r="K3535" s="406"/>
      <c r="L3535" s="731"/>
      <c r="M3535" s="732"/>
      <c r="N3535" s="929"/>
      <c r="O3535" s="530"/>
      <c r="P3535" s="530"/>
      <c r="Q3535" s="641"/>
      <c r="R3535" s="537"/>
      <c r="S3535" s="537"/>
      <c r="T3535" s="537"/>
      <c r="U3535" s="537"/>
      <c r="V3535" s="537"/>
      <c r="W3535" s="531"/>
      <c r="X3535" s="140"/>
      <c r="Y3535" s="140"/>
      <c r="Z3535" s="551"/>
      <c r="AA3535" s="551"/>
      <c r="AB3535" s="531"/>
      <c r="AC3535" s="142"/>
      <c r="AD3535" s="530"/>
      <c r="AE3535" s="842"/>
      <c r="AF3535" s="929"/>
      <c r="AG3535" s="530"/>
      <c r="AH3535" s="530"/>
      <c r="AI3535" s="641"/>
      <c r="AJ3535" s="537"/>
      <c r="AK3535" s="537"/>
      <c r="AL3535" s="537"/>
      <c r="AM3535" s="537"/>
      <c r="AN3535" s="537"/>
      <c r="AO3535" s="531"/>
      <c r="AP3535" s="140"/>
      <c r="AQ3535" s="140"/>
      <c r="AR3535" s="551"/>
      <c r="AS3535" s="551"/>
      <c r="AT3535" s="531"/>
      <c r="AU3535" s="142"/>
      <c r="AV3535" s="530"/>
      <c r="AW3535" s="842"/>
      <c r="AX3535" s="115"/>
      <c r="AY3535" s="5"/>
      <c r="AZ3535" s="5"/>
      <c r="BA3535" s="335"/>
      <c r="BC3535" s="5"/>
      <c r="BD3535" s="5"/>
      <c r="BE3535" s="335"/>
      <c r="BG3535" s="826"/>
      <c r="BH3535" s="607"/>
    </row>
    <row r="3536" spans="1:66" ht="12.75" customHeight="1" x14ac:dyDescent="0.25">
      <c r="A3536" s="222"/>
      <c r="C3536" s="116"/>
      <c r="D3536" s="620"/>
      <c r="F3536" s="117"/>
      <c r="G3536" s="694"/>
      <c r="H3536" s="878"/>
      <c r="I3536" s="397"/>
      <c r="J3536" s="380"/>
      <c r="K3536" s="406"/>
      <c r="L3536" s="731"/>
      <c r="M3536" s="732"/>
      <c r="N3536" s="929"/>
      <c r="O3536" s="530"/>
      <c r="P3536" s="530"/>
      <c r="Q3536" s="641"/>
      <c r="R3536" s="537"/>
      <c r="S3536" s="537"/>
      <c r="T3536" s="537"/>
      <c r="U3536" s="537"/>
      <c r="V3536" s="537"/>
      <c r="W3536" s="531"/>
      <c r="X3536" s="140"/>
      <c r="Y3536" s="140"/>
      <c r="Z3536" s="551"/>
      <c r="AA3536" s="551"/>
      <c r="AB3536" s="531"/>
      <c r="AC3536" s="142"/>
      <c r="AD3536" s="530"/>
      <c r="AE3536" s="842"/>
      <c r="AF3536" s="929"/>
      <c r="AG3536" s="530"/>
      <c r="AH3536" s="530"/>
      <c r="AI3536" s="641"/>
      <c r="AJ3536" s="537"/>
      <c r="AK3536" s="537"/>
      <c r="AL3536" s="537"/>
      <c r="AM3536" s="537"/>
      <c r="AN3536" s="537"/>
      <c r="AO3536" s="531"/>
      <c r="AP3536" s="140"/>
      <c r="AQ3536" s="140"/>
      <c r="AR3536" s="551"/>
      <c r="AS3536" s="551"/>
      <c r="AT3536" s="531"/>
      <c r="AU3536" s="142"/>
      <c r="AV3536" s="530"/>
      <c r="AW3536" s="842"/>
      <c r="AX3536" s="115"/>
      <c r="AY3536" s="5"/>
      <c r="AZ3536" s="5"/>
      <c r="BA3536" s="335"/>
      <c r="BC3536" s="5"/>
      <c r="BD3536" s="5"/>
      <c r="BE3536" s="335"/>
      <c r="BG3536" s="826"/>
      <c r="BH3536" s="607"/>
    </row>
    <row r="3537" spans="1:66" ht="12.75" customHeight="1" x14ac:dyDescent="0.25">
      <c r="A3537" s="222"/>
      <c r="C3537" s="116"/>
      <c r="D3537" s="620"/>
      <c r="F3537" s="117"/>
      <c r="G3537" s="694"/>
      <c r="H3537" s="878"/>
      <c r="I3537" s="397"/>
      <c r="J3537" s="380"/>
      <c r="K3537" s="400" t="s">
        <v>6574</v>
      </c>
      <c r="L3537" s="731"/>
      <c r="M3537" s="732"/>
      <c r="N3537" s="931"/>
      <c r="O3537" s="923"/>
      <c r="P3537" s="923"/>
      <c r="Q3537" s="641"/>
      <c r="R3537" s="537"/>
      <c r="S3537" s="537"/>
      <c r="T3537" s="537"/>
      <c r="U3537" s="537"/>
      <c r="V3537" s="537"/>
      <c r="W3537" s="531"/>
      <c r="X3537" s="141"/>
      <c r="Y3537" s="141"/>
      <c r="Z3537" s="552"/>
      <c r="AA3537" s="552"/>
      <c r="AB3537" s="531"/>
      <c r="AC3537" s="593"/>
      <c r="AD3537" s="923"/>
      <c r="AE3537" s="846"/>
      <c r="AF3537" s="931"/>
      <c r="AG3537" s="923"/>
      <c r="AH3537" s="923"/>
      <c r="AI3537" s="641"/>
      <c r="AJ3537" s="537"/>
      <c r="AK3537" s="537"/>
      <c r="AL3537" s="537"/>
      <c r="AM3537" s="537"/>
      <c r="AN3537" s="537"/>
      <c r="AO3537" s="531"/>
      <c r="AP3537" s="141"/>
      <c r="AQ3537" s="141"/>
      <c r="AR3537" s="552"/>
      <c r="AS3537" s="552"/>
      <c r="AT3537" s="531"/>
      <c r="AU3537" s="593"/>
      <c r="AV3537" s="923"/>
      <c r="AW3537" s="846"/>
      <c r="AX3537" s="115"/>
      <c r="AY3537" s="5"/>
      <c r="AZ3537" s="5"/>
      <c r="BA3537" s="335"/>
      <c r="BC3537" s="5"/>
      <c r="BD3537" s="5"/>
      <c r="BE3537" s="335"/>
      <c r="BG3537" s="826"/>
      <c r="BH3537" s="607"/>
    </row>
    <row r="3538" spans="1:66" s="4" customFormat="1" ht="20.399999999999999" x14ac:dyDescent="0.25">
      <c r="A3538" s="222"/>
      <c r="B3538" s="30"/>
      <c r="C3538" s="116"/>
      <c r="D3538" s="620"/>
      <c r="E3538" s="32"/>
      <c r="F3538" s="117"/>
      <c r="G3538" s="694"/>
      <c r="H3538" s="878"/>
      <c r="I3538" s="397"/>
      <c r="J3538" s="380"/>
      <c r="K3538" s="400" t="s">
        <v>324</v>
      </c>
      <c r="L3538" s="731"/>
      <c r="M3538" s="732"/>
      <c r="N3538" s="931"/>
      <c r="O3538" s="923"/>
      <c r="P3538" s="923"/>
      <c r="Q3538" s="641"/>
      <c r="R3538" s="537"/>
      <c r="S3538" s="537"/>
      <c r="T3538" s="537"/>
      <c r="U3538" s="537"/>
      <c r="V3538" s="537"/>
      <c r="W3538" s="531"/>
      <c r="X3538" s="141"/>
      <c r="Y3538" s="141"/>
      <c r="Z3538" s="552"/>
      <c r="AA3538" s="552"/>
      <c r="AB3538" s="531"/>
      <c r="AC3538" s="593"/>
      <c r="AD3538" s="923"/>
      <c r="AE3538" s="846"/>
      <c r="AF3538" s="931"/>
      <c r="AG3538" s="923"/>
      <c r="AH3538" s="923"/>
      <c r="AI3538" s="641"/>
      <c r="AJ3538" s="537"/>
      <c r="AK3538" s="537"/>
      <c r="AL3538" s="537"/>
      <c r="AM3538" s="537"/>
      <c r="AN3538" s="537"/>
      <c r="AO3538" s="531"/>
      <c r="AP3538" s="141"/>
      <c r="AQ3538" s="141"/>
      <c r="AR3538" s="552"/>
      <c r="AS3538" s="552"/>
      <c r="AT3538" s="531"/>
      <c r="AU3538" s="593"/>
      <c r="AV3538" s="923"/>
      <c r="AW3538" s="846"/>
      <c r="AX3538" s="115"/>
      <c r="AY3538" s="5"/>
      <c r="AZ3538" s="5"/>
      <c r="BA3538" s="335"/>
      <c r="BB3538" s="23"/>
      <c r="BC3538" s="5"/>
      <c r="BD3538" s="5"/>
      <c r="BE3538" s="335"/>
      <c r="BF3538" s="41"/>
      <c r="BG3538" s="826"/>
      <c r="BH3538" s="607"/>
      <c r="BI3538" s="41"/>
      <c r="BJ3538" s="41"/>
      <c r="BK3538" s="41"/>
      <c r="BL3538" s="41"/>
      <c r="BM3538" s="41"/>
      <c r="BN3538" s="41"/>
    </row>
    <row r="3539" spans="1:66" s="27" customFormat="1" ht="12.75" customHeight="1" x14ac:dyDescent="0.25">
      <c r="A3539" s="222"/>
      <c r="B3539" s="30"/>
      <c r="C3539" s="116"/>
      <c r="D3539" s="620"/>
      <c r="E3539" s="32"/>
      <c r="F3539" s="117"/>
      <c r="G3539" s="694"/>
      <c r="H3539" s="878"/>
      <c r="I3539" s="397"/>
      <c r="J3539" s="380"/>
      <c r="K3539" s="408"/>
      <c r="L3539" s="731"/>
      <c r="M3539" s="732"/>
      <c r="N3539" s="931"/>
      <c r="O3539" s="923"/>
      <c r="P3539" s="923"/>
      <c r="Q3539" s="641"/>
      <c r="R3539" s="537"/>
      <c r="S3539" s="537"/>
      <c r="T3539" s="537"/>
      <c r="U3539" s="537"/>
      <c r="V3539" s="537"/>
      <c r="W3539" s="531"/>
      <c r="X3539" s="141"/>
      <c r="Y3539" s="141"/>
      <c r="Z3539" s="552"/>
      <c r="AA3539" s="552"/>
      <c r="AB3539" s="531"/>
      <c r="AC3539" s="593"/>
      <c r="AD3539" s="923"/>
      <c r="AE3539" s="846"/>
      <c r="AF3539" s="931"/>
      <c r="AG3539" s="923"/>
      <c r="AH3539" s="923"/>
      <c r="AI3539" s="641"/>
      <c r="AJ3539" s="537"/>
      <c r="AK3539" s="537"/>
      <c r="AL3539" s="537"/>
      <c r="AM3539" s="537"/>
      <c r="AN3539" s="537"/>
      <c r="AO3539" s="531"/>
      <c r="AP3539" s="141"/>
      <c r="AQ3539" s="141"/>
      <c r="AR3539" s="552"/>
      <c r="AS3539" s="552"/>
      <c r="AT3539" s="531"/>
      <c r="AU3539" s="593"/>
      <c r="AV3539" s="923"/>
      <c r="AW3539" s="846"/>
      <c r="AX3539" s="115"/>
      <c r="AY3539" s="5"/>
      <c r="AZ3539" s="5"/>
      <c r="BA3539" s="335"/>
      <c r="BB3539" s="23"/>
      <c r="BC3539" s="5"/>
      <c r="BD3539" s="5"/>
      <c r="BE3539" s="335"/>
      <c r="BF3539" s="41"/>
      <c r="BG3539" s="826"/>
      <c r="BH3539" s="607"/>
      <c r="BI3539" s="40"/>
      <c r="BJ3539" s="40"/>
      <c r="BK3539" s="40"/>
      <c r="BL3539" s="40"/>
      <c r="BM3539" s="40"/>
      <c r="BN3539" s="40"/>
    </row>
    <row r="3540" spans="1:66" ht="35.1" customHeight="1" x14ac:dyDescent="0.25">
      <c r="A3540" s="222" t="s">
        <v>6114</v>
      </c>
      <c r="B3540" s="112">
        <v>17</v>
      </c>
      <c r="C3540" s="116" t="s">
        <v>419</v>
      </c>
      <c r="D3540" s="620">
        <v>1000</v>
      </c>
      <c r="E3540" s="278"/>
      <c r="F3540" s="116">
        <v>16</v>
      </c>
      <c r="G3540" s="694">
        <v>1</v>
      </c>
      <c r="H3540" s="878" t="str">
        <f t="shared" si="5262"/>
        <v>093</v>
      </c>
      <c r="I3540" s="397">
        <v>83432000</v>
      </c>
      <c r="J3540" s="380" t="s">
        <v>2785</v>
      </c>
      <c r="K3540" s="408" t="s">
        <v>6353</v>
      </c>
      <c r="L3540" s="731">
        <v>172165</v>
      </c>
      <c r="M3540" s="732">
        <v>172165</v>
      </c>
      <c r="N3540" s="931"/>
      <c r="O3540" s="530">
        <f t="shared" ref="O3540:O3556" si="5302">IF(N3540&gt;L3540,"0 ",N3540-L3540)</f>
        <v>-172165</v>
      </c>
      <c r="P3540" s="530" t="str">
        <f t="shared" ref="P3540:P3556" si="5303">IF(N3540&lt;L3540,"0 ",N3540-L3540)</f>
        <v xml:space="preserve">0 </v>
      </c>
      <c r="Q3540" s="646"/>
      <c r="R3540" s="536"/>
      <c r="S3540" s="536"/>
      <c r="T3540" s="536"/>
      <c r="U3540" s="536"/>
      <c r="V3540" s="536"/>
      <c r="W3540" s="683" t="str">
        <f t="shared" ref="W3540:W3556" si="5304">IF(SUM(Q3540:V3540)=X3540,"OK",SUM(Q3540:V3540)-X3540)</f>
        <v>OK</v>
      </c>
      <c r="X3540" s="141"/>
      <c r="Y3540" s="141"/>
      <c r="Z3540" s="552"/>
      <c r="AA3540" s="552"/>
      <c r="AB3540" s="683" t="str">
        <f t="shared" ref="AB3540:AB3556" si="5305">IF(SUM(Z3540:AA3540)=AC3540,"OK",SUM(Z3540:AA3540)-AC3540)</f>
        <v>OK</v>
      </c>
      <c r="AC3540" s="593"/>
      <c r="AD3540" s="530">
        <f t="shared" ref="AD3540:AD3556" si="5306">X3540+Y3540+AC3540</f>
        <v>0</v>
      </c>
      <c r="AE3540" s="842">
        <f t="shared" ref="AE3540:AE3556" si="5307">N3540+AD3540</f>
        <v>0</v>
      </c>
      <c r="AF3540" s="931"/>
      <c r="AG3540" s="530">
        <f t="shared" ref="AG3540:AG3556" si="5308">IF(AF3540&gt;M3540,"0 ",AF3540-M3540)</f>
        <v>-172165</v>
      </c>
      <c r="AH3540" s="530" t="str">
        <f t="shared" ref="AH3540:AH3556" si="5309">IF(AF3540&lt;M3540,"0 ",AF3540-M3540)</f>
        <v xml:space="preserve">0 </v>
      </c>
      <c r="AI3540" s="641"/>
      <c r="AJ3540" s="537"/>
      <c r="AK3540" s="537"/>
      <c r="AL3540" s="537"/>
      <c r="AM3540" s="537"/>
      <c r="AN3540" s="537"/>
      <c r="AO3540" s="683" t="str">
        <f t="shared" ref="AO3540:AO3556" si="5310">IF(SUM(AI3540:AN3540)=AP3540,"OK",SUM(AI3540:AN3540)-AP3540)</f>
        <v>OK</v>
      </c>
      <c r="AP3540" s="141"/>
      <c r="AQ3540" s="141"/>
      <c r="AR3540" s="552"/>
      <c r="AS3540" s="552"/>
      <c r="AT3540" s="683" t="str">
        <f t="shared" ref="AT3540:AT3556" si="5311">IF(SUM(AR3540:AS3540)=AU3540,"OK",SUM(AR3540:AS3540)-AU3540)</f>
        <v>OK</v>
      </c>
      <c r="AU3540" s="593"/>
      <c r="AV3540" s="530">
        <f t="shared" ref="AV3540:AV3556" si="5312">AP3540+AQ3540+AU3540</f>
        <v>0</v>
      </c>
      <c r="AW3540" s="842">
        <f t="shared" ref="AW3540:AW3556" si="5313">AF3540+AV3540</f>
        <v>0</v>
      </c>
      <c r="AX3540" s="115">
        <f t="shared" ref="AX3540:AX3556" si="5314">L3540</f>
        <v>172165</v>
      </c>
      <c r="AY3540" s="5">
        <f t="shared" ref="AY3540:AY3556" si="5315">AE3540</f>
        <v>0</v>
      </c>
      <c r="AZ3540" s="5">
        <f>AY3540-AX3540</f>
        <v>-172165</v>
      </c>
      <c r="BA3540" s="335">
        <f>AZ3540/AX3540</f>
        <v>-1</v>
      </c>
      <c r="BB3540" s="23">
        <f t="shared" ref="BB3540:BB3556" si="5316">M3540</f>
        <v>172165</v>
      </c>
      <c r="BC3540" s="5">
        <f>AW3540</f>
        <v>0</v>
      </c>
      <c r="BD3540" s="5">
        <f>BC3540-BB3540</f>
        <v>-172165</v>
      </c>
      <c r="BE3540" s="335">
        <f>BD3540/BB3540</f>
        <v>-1</v>
      </c>
      <c r="BG3540" s="826" t="str">
        <f t="shared" ref="BG3540:BG3556" si="5317">RIGHT(LEFT(I3540,3),2)&amp;"."&amp;RIGHT(LEFT(I3540,5),2)</f>
        <v>34.32</v>
      </c>
      <c r="BH3540" s="607" t="b">
        <f>COUNTIF('Codes SEC'!$B$2:$B$250,Ministres!BG3540)&gt;0</f>
        <v>1</v>
      </c>
    </row>
    <row r="3541" spans="1:66" ht="35.1" customHeight="1" x14ac:dyDescent="0.25">
      <c r="A3541" s="222" t="s">
        <v>6114</v>
      </c>
      <c r="B3541" s="112">
        <v>17</v>
      </c>
      <c r="C3541" s="116" t="s">
        <v>419</v>
      </c>
      <c r="D3541" s="620">
        <v>1000</v>
      </c>
      <c r="E3541" s="278"/>
      <c r="F3541" s="116">
        <v>1</v>
      </c>
      <c r="G3541" s="694" t="s">
        <v>5613</v>
      </c>
      <c r="H3541" s="878" t="str">
        <f t="shared" si="5262"/>
        <v>093</v>
      </c>
      <c r="I3541" s="397" t="s">
        <v>3260</v>
      </c>
      <c r="J3541" s="380" t="s">
        <v>2771</v>
      </c>
      <c r="K3541" s="408" t="s">
        <v>449</v>
      </c>
      <c r="L3541" s="731">
        <v>36543</v>
      </c>
      <c r="M3541" s="732">
        <v>36543</v>
      </c>
      <c r="N3541" s="931"/>
      <c r="O3541" s="530">
        <f t="shared" si="5302"/>
        <v>-36543</v>
      </c>
      <c r="P3541" s="530" t="str">
        <f t="shared" si="5303"/>
        <v xml:space="preserve">0 </v>
      </c>
      <c r="Q3541" s="646"/>
      <c r="R3541" s="536"/>
      <c r="S3541" s="536"/>
      <c r="T3541" s="536"/>
      <c r="U3541" s="536"/>
      <c r="V3541" s="536"/>
      <c r="W3541" s="683" t="str">
        <f t="shared" si="5304"/>
        <v>OK</v>
      </c>
      <c r="X3541" s="141"/>
      <c r="Y3541" s="141"/>
      <c r="Z3541" s="552"/>
      <c r="AA3541" s="552"/>
      <c r="AB3541" s="683" t="str">
        <f t="shared" si="5305"/>
        <v>OK</v>
      </c>
      <c r="AC3541" s="593"/>
      <c r="AD3541" s="530">
        <f t="shared" si="5306"/>
        <v>0</v>
      </c>
      <c r="AE3541" s="842">
        <f t="shared" si="5307"/>
        <v>0</v>
      </c>
      <c r="AF3541" s="931"/>
      <c r="AG3541" s="530">
        <f t="shared" si="5308"/>
        <v>-36543</v>
      </c>
      <c r="AH3541" s="530" t="str">
        <f t="shared" si="5309"/>
        <v xml:space="preserve">0 </v>
      </c>
      <c r="AI3541" s="641"/>
      <c r="AJ3541" s="537"/>
      <c r="AK3541" s="537"/>
      <c r="AL3541" s="537"/>
      <c r="AM3541" s="537"/>
      <c r="AN3541" s="537"/>
      <c r="AO3541" s="683" t="str">
        <f t="shared" si="5310"/>
        <v>OK</v>
      </c>
      <c r="AP3541" s="141"/>
      <c r="AQ3541" s="141"/>
      <c r="AR3541" s="552"/>
      <c r="AS3541" s="552"/>
      <c r="AT3541" s="683" t="str">
        <f t="shared" si="5311"/>
        <v>OK</v>
      </c>
      <c r="AU3541" s="593"/>
      <c r="AV3541" s="530">
        <f t="shared" si="5312"/>
        <v>0</v>
      </c>
      <c r="AW3541" s="842">
        <f t="shared" si="5313"/>
        <v>0</v>
      </c>
      <c r="AX3541" s="115">
        <f t="shared" si="5314"/>
        <v>36543</v>
      </c>
      <c r="AY3541" s="5">
        <f t="shared" si="5315"/>
        <v>0</v>
      </c>
      <c r="AZ3541" s="5">
        <f>AY3541-AX3541</f>
        <v>-36543</v>
      </c>
      <c r="BA3541" s="335">
        <f>AZ3541/AX3541</f>
        <v>-1</v>
      </c>
      <c r="BB3541" s="23">
        <f t="shared" si="5316"/>
        <v>36543</v>
      </c>
      <c r="BC3541" s="5">
        <f>AW3541</f>
        <v>0</v>
      </c>
      <c r="BD3541" s="5">
        <f>BC3541-BB3541</f>
        <v>-36543</v>
      </c>
      <c r="BE3541" s="335">
        <f>BD3541/BB3541</f>
        <v>-1</v>
      </c>
      <c r="BG3541" s="826" t="str">
        <f t="shared" si="5317"/>
        <v>41.40</v>
      </c>
      <c r="BH3541" s="607" t="b">
        <f>COUNTIF('Codes SEC'!$B$2:$B$250,Ministres!BG3541)&gt;0</f>
        <v>1</v>
      </c>
    </row>
    <row r="3542" spans="1:66" ht="35.1" customHeight="1" x14ac:dyDescent="0.25">
      <c r="A3542" s="222" t="s">
        <v>6114</v>
      </c>
      <c r="B3542" s="112">
        <v>17</v>
      </c>
      <c r="C3542" s="116" t="s">
        <v>419</v>
      </c>
      <c r="D3542" s="620">
        <v>1000</v>
      </c>
      <c r="E3542" s="278"/>
      <c r="F3542" s="302">
        <v>3</v>
      </c>
      <c r="G3542" s="694">
        <v>1</v>
      </c>
      <c r="H3542" s="878" t="str">
        <f t="shared" si="5262"/>
        <v>093</v>
      </c>
      <c r="I3542" s="397" t="s">
        <v>3260</v>
      </c>
      <c r="J3542" s="380" t="s">
        <v>2772</v>
      </c>
      <c r="K3542" s="408" t="s">
        <v>339</v>
      </c>
      <c r="L3542" s="733">
        <v>11000</v>
      </c>
      <c r="M3542" s="734">
        <v>11000</v>
      </c>
      <c r="N3542" s="931"/>
      <c r="O3542" s="530">
        <f t="shared" si="5302"/>
        <v>-11000</v>
      </c>
      <c r="P3542" s="530" t="str">
        <f t="shared" si="5303"/>
        <v xml:space="preserve">0 </v>
      </c>
      <c r="Q3542" s="646"/>
      <c r="R3542" s="536"/>
      <c r="S3542" s="536"/>
      <c r="T3542" s="536"/>
      <c r="U3542" s="536"/>
      <c r="V3542" s="536"/>
      <c r="W3542" s="683" t="str">
        <f t="shared" si="5304"/>
        <v>OK</v>
      </c>
      <c r="X3542" s="141"/>
      <c r="Y3542" s="141"/>
      <c r="Z3542" s="552"/>
      <c r="AA3542" s="552"/>
      <c r="AB3542" s="683" t="str">
        <f t="shared" si="5305"/>
        <v>OK</v>
      </c>
      <c r="AC3542" s="593"/>
      <c r="AD3542" s="530">
        <f t="shared" si="5306"/>
        <v>0</v>
      </c>
      <c r="AE3542" s="842">
        <f t="shared" si="5307"/>
        <v>0</v>
      </c>
      <c r="AF3542" s="931"/>
      <c r="AG3542" s="530">
        <f t="shared" si="5308"/>
        <v>-11000</v>
      </c>
      <c r="AH3542" s="530" t="str">
        <f t="shared" si="5309"/>
        <v xml:space="preserve">0 </v>
      </c>
      <c r="AI3542" s="641"/>
      <c r="AJ3542" s="537"/>
      <c r="AK3542" s="537"/>
      <c r="AL3542" s="537"/>
      <c r="AM3542" s="537"/>
      <c r="AN3542" s="537"/>
      <c r="AO3542" s="683" t="str">
        <f t="shared" si="5310"/>
        <v>OK</v>
      </c>
      <c r="AP3542" s="141"/>
      <c r="AQ3542" s="141"/>
      <c r="AR3542" s="552"/>
      <c r="AS3542" s="552"/>
      <c r="AT3542" s="683" t="str">
        <f t="shared" si="5311"/>
        <v>OK</v>
      </c>
      <c r="AU3542" s="593"/>
      <c r="AV3542" s="530">
        <f t="shared" si="5312"/>
        <v>0</v>
      </c>
      <c r="AW3542" s="842">
        <f t="shared" si="5313"/>
        <v>0</v>
      </c>
      <c r="AX3542" s="115">
        <f t="shared" si="5314"/>
        <v>11000</v>
      </c>
      <c r="AY3542" s="5">
        <f t="shared" si="5315"/>
        <v>0</v>
      </c>
      <c r="AZ3542" s="7">
        <f t="shared" ref="AZ3542:AZ3543" si="5318">AY3542-AX3542</f>
        <v>-11000</v>
      </c>
      <c r="BA3542" s="335">
        <f t="shared" ref="BA3542:BA3549" si="5319">AZ3542/AX3542</f>
        <v>-1</v>
      </c>
      <c r="BB3542" s="23">
        <f t="shared" si="5316"/>
        <v>11000</v>
      </c>
      <c r="BC3542" s="5">
        <f t="shared" ref="BC3542:BC3549" si="5320">AW3542</f>
        <v>0</v>
      </c>
      <c r="BD3542" s="7">
        <f t="shared" ref="BD3542:BD3543" si="5321">BC3542-BB3542</f>
        <v>-11000</v>
      </c>
      <c r="BE3542" s="335">
        <f t="shared" ref="BE3542:BE3549" si="5322">BD3542/BB3542</f>
        <v>-1</v>
      </c>
      <c r="BG3542" s="826" t="str">
        <f t="shared" si="5317"/>
        <v>41.40</v>
      </c>
      <c r="BH3542" s="607" t="b">
        <f>COUNTIF('Codes SEC'!$B$2:$B$250,Ministres!BG3542)&gt;0</f>
        <v>1</v>
      </c>
    </row>
    <row r="3543" spans="1:66" ht="35.1" customHeight="1" x14ac:dyDescent="0.25">
      <c r="A3543" s="222" t="s">
        <v>6114</v>
      </c>
      <c r="B3543" s="112">
        <v>17</v>
      </c>
      <c r="C3543" s="116" t="s">
        <v>419</v>
      </c>
      <c r="D3543" s="620">
        <v>1000</v>
      </c>
      <c r="E3543" s="278"/>
      <c r="F3543" s="116">
        <v>3</v>
      </c>
      <c r="G3543" s="694">
        <v>1</v>
      </c>
      <c r="H3543" s="878" t="str">
        <f t="shared" si="5262"/>
        <v>093</v>
      </c>
      <c r="I3543" s="397" t="s">
        <v>3260</v>
      </c>
      <c r="J3543" s="380" t="s">
        <v>2773</v>
      </c>
      <c r="K3543" s="408" t="s">
        <v>340</v>
      </c>
      <c r="L3543" s="726">
        <v>14000</v>
      </c>
      <c r="M3543" s="727">
        <v>14000</v>
      </c>
      <c r="N3543" s="931"/>
      <c r="O3543" s="530">
        <f t="shared" si="5302"/>
        <v>-14000</v>
      </c>
      <c r="P3543" s="530" t="str">
        <f t="shared" si="5303"/>
        <v xml:space="preserve">0 </v>
      </c>
      <c r="Q3543" s="646"/>
      <c r="R3543" s="536"/>
      <c r="S3543" s="536"/>
      <c r="T3543" s="536"/>
      <c r="U3543" s="536"/>
      <c r="V3543" s="536"/>
      <c r="W3543" s="683" t="str">
        <f t="shared" si="5304"/>
        <v>OK</v>
      </c>
      <c r="X3543" s="141"/>
      <c r="Y3543" s="141"/>
      <c r="Z3543" s="552"/>
      <c r="AA3543" s="552"/>
      <c r="AB3543" s="683" t="str">
        <f t="shared" si="5305"/>
        <v>OK</v>
      </c>
      <c r="AC3543" s="593"/>
      <c r="AD3543" s="530">
        <f t="shared" si="5306"/>
        <v>0</v>
      </c>
      <c r="AE3543" s="842">
        <f t="shared" si="5307"/>
        <v>0</v>
      </c>
      <c r="AF3543" s="931"/>
      <c r="AG3543" s="530">
        <f t="shared" si="5308"/>
        <v>-14000</v>
      </c>
      <c r="AH3543" s="530" t="str">
        <f t="shared" si="5309"/>
        <v xml:space="preserve">0 </v>
      </c>
      <c r="AI3543" s="641"/>
      <c r="AJ3543" s="537"/>
      <c r="AK3543" s="537"/>
      <c r="AL3543" s="537"/>
      <c r="AM3543" s="537"/>
      <c r="AN3543" s="537"/>
      <c r="AO3543" s="683" t="str">
        <f t="shared" si="5310"/>
        <v>OK</v>
      </c>
      <c r="AP3543" s="141"/>
      <c r="AQ3543" s="141"/>
      <c r="AR3543" s="552"/>
      <c r="AS3543" s="552"/>
      <c r="AT3543" s="683" t="str">
        <f t="shared" si="5311"/>
        <v>OK</v>
      </c>
      <c r="AU3543" s="593"/>
      <c r="AV3543" s="530">
        <f t="shared" si="5312"/>
        <v>0</v>
      </c>
      <c r="AW3543" s="842">
        <f t="shared" si="5313"/>
        <v>0</v>
      </c>
      <c r="AX3543" s="115">
        <f t="shared" si="5314"/>
        <v>14000</v>
      </c>
      <c r="AY3543" s="5">
        <f t="shared" si="5315"/>
        <v>0</v>
      </c>
      <c r="AZ3543" s="7">
        <f t="shared" si="5318"/>
        <v>-14000</v>
      </c>
      <c r="BA3543" s="335">
        <f t="shared" si="5319"/>
        <v>-1</v>
      </c>
      <c r="BB3543" s="23">
        <f t="shared" si="5316"/>
        <v>14000</v>
      </c>
      <c r="BC3543" s="5">
        <f t="shared" si="5320"/>
        <v>0</v>
      </c>
      <c r="BD3543" s="7">
        <f t="shared" si="5321"/>
        <v>-14000</v>
      </c>
      <c r="BE3543" s="335">
        <f t="shared" si="5322"/>
        <v>-1</v>
      </c>
      <c r="BG3543" s="826" t="str">
        <f t="shared" si="5317"/>
        <v>41.40</v>
      </c>
      <c r="BH3543" s="607" t="b">
        <f>COUNTIF('Codes SEC'!$B$2:$B$250,Ministres!BG3543)&gt;0</f>
        <v>1</v>
      </c>
    </row>
    <row r="3544" spans="1:66" ht="35.1" customHeight="1" x14ac:dyDescent="0.25">
      <c r="A3544" s="222" t="s">
        <v>6114</v>
      </c>
      <c r="B3544" s="112">
        <v>17</v>
      </c>
      <c r="C3544" s="116" t="s">
        <v>419</v>
      </c>
      <c r="D3544" s="620">
        <v>1000</v>
      </c>
      <c r="E3544" s="278"/>
      <c r="F3544" s="116">
        <v>1</v>
      </c>
      <c r="G3544" s="694">
        <v>3</v>
      </c>
      <c r="H3544" s="878" t="str">
        <f t="shared" si="5262"/>
        <v>093</v>
      </c>
      <c r="I3544" s="397" t="s">
        <v>3260</v>
      </c>
      <c r="J3544" s="380" t="s">
        <v>2774</v>
      </c>
      <c r="K3544" s="408" t="s">
        <v>547</v>
      </c>
      <c r="L3544" s="731">
        <v>91940</v>
      </c>
      <c r="M3544" s="732">
        <v>91940</v>
      </c>
      <c r="N3544" s="931"/>
      <c r="O3544" s="530">
        <f t="shared" si="5302"/>
        <v>-91940</v>
      </c>
      <c r="P3544" s="530" t="str">
        <f t="shared" si="5303"/>
        <v xml:space="preserve">0 </v>
      </c>
      <c r="Q3544" s="646"/>
      <c r="R3544" s="536"/>
      <c r="S3544" s="536"/>
      <c r="T3544" s="536"/>
      <c r="U3544" s="536"/>
      <c r="V3544" s="536"/>
      <c r="W3544" s="683" t="str">
        <f t="shared" si="5304"/>
        <v>OK</v>
      </c>
      <c r="X3544" s="141"/>
      <c r="Y3544" s="141"/>
      <c r="Z3544" s="552"/>
      <c r="AA3544" s="552"/>
      <c r="AB3544" s="683" t="str">
        <f t="shared" si="5305"/>
        <v>OK</v>
      </c>
      <c r="AC3544" s="593"/>
      <c r="AD3544" s="530">
        <f t="shared" si="5306"/>
        <v>0</v>
      </c>
      <c r="AE3544" s="842">
        <f t="shared" si="5307"/>
        <v>0</v>
      </c>
      <c r="AF3544" s="931"/>
      <c r="AG3544" s="530">
        <f t="shared" si="5308"/>
        <v>-91940</v>
      </c>
      <c r="AH3544" s="530" t="str">
        <f t="shared" si="5309"/>
        <v xml:space="preserve">0 </v>
      </c>
      <c r="AI3544" s="641"/>
      <c r="AJ3544" s="537"/>
      <c r="AK3544" s="537"/>
      <c r="AL3544" s="537"/>
      <c r="AM3544" s="537"/>
      <c r="AN3544" s="537"/>
      <c r="AO3544" s="683" t="str">
        <f t="shared" si="5310"/>
        <v>OK</v>
      </c>
      <c r="AP3544" s="141"/>
      <c r="AQ3544" s="141"/>
      <c r="AR3544" s="552"/>
      <c r="AS3544" s="552"/>
      <c r="AT3544" s="683" t="str">
        <f t="shared" si="5311"/>
        <v>OK</v>
      </c>
      <c r="AU3544" s="593"/>
      <c r="AV3544" s="530">
        <f t="shared" si="5312"/>
        <v>0</v>
      </c>
      <c r="AW3544" s="842">
        <f t="shared" si="5313"/>
        <v>0</v>
      </c>
      <c r="AX3544" s="115">
        <f t="shared" si="5314"/>
        <v>91940</v>
      </c>
      <c r="AY3544" s="5">
        <f t="shared" si="5315"/>
        <v>0</v>
      </c>
      <c r="AZ3544" s="5">
        <f t="shared" ref="AZ3544:AZ3549" si="5323">AY3544-AX3544</f>
        <v>-91940</v>
      </c>
      <c r="BA3544" s="335">
        <f t="shared" si="5319"/>
        <v>-1</v>
      </c>
      <c r="BB3544" s="23">
        <f t="shared" si="5316"/>
        <v>91940</v>
      </c>
      <c r="BC3544" s="5">
        <f t="shared" si="5320"/>
        <v>0</v>
      </c>
      <c r="BD3544" s="5">
        <f t="shared" ref="BD3544:BD3549" si="5324">BC3544-BB3544</f>
        <v>-91940</v>
      </c>
      <c r="BE3544" s="335">
        <f t="shared" si="5322"/>
        <v>-1</v>
      </c>
      <c r="BG3544" s="826" t="str">
        <f t="shared" si="5317"/>
        <v>41.40</v>
      </c>
      <c r="BH3544" s="607" t="b">
        <f>COUNTIF('Codes SEC'!$B$2:$B$250,Ministres!BG3544)&gt;0</f>
        <v>1</v>
      </c>
    </row>
    <row r="3545" spans="1:66" ht="35.1" customHeight="1" x14ac:dyDescent="0.25">
      <c r="A3545" s="222" t="s">
        <v>6114</v>
      </c>
      <c r="B3545" s="112">
        <v>17</v>
      </c>
      <c r="C3545" s="116" t="s">
        <v>419</v>
      </c>
      <c r="D3545" s="620">
        <v>1000</v>
      </c>
      <c r="E3545" s="278"/>
      <c r="F3545" s="116">
        <v>16</v>
      </c>
      <c r="G3545" s="694">
        <v>3</v>
      </c>
      <c r="H3545" s="878" t="str">
        <f t="shared" si="5262"/>
        <v>093</v>
      </c>
      <c r="I3545" s="397" t="s">
        <v>3260</v>
      </c>
      <c r="J3545" s="380" t="s">
        <v>2775</v>
      </c>
      <c r="K3545" s="408" t="s">
        <v>3918</v>
      </c>
      <c r="L3545" s="731">
        <v>1713353</v>
      </c>
      <c r="M3545" s="732">
        <v>1713353</v>
      </c>
      <c r="N3545" s="931"/>
      <c r="O3545" s="530">
        <f t="shared" si="5302"/>
        <v>-1713353</v>
      </c>
      <c r="P3545" s="530" t="str">
        <f t="shared" si="5303"/>
        <v xml:space="preserve">0 </v>
      </c>
      <c r="Q3545" s="646"/>
      <c r="R3545" s="536"/>
      <c r="S3545" s="536"/>
      <c r="T3545" s="536"/>
      <c r="U3545" s="536"/>
      <c r="V3545" s="536"/>
      <c r="W3545" s="683" t="str">
        <f t="shared" si="5304"/>
        <v>OK</v>
      </c>
      <c r="X3545" s="141"/>
      <c r="Y3545" s="141"/>
      <c r="Z3545" s="552"/>
      <c r="AA3545" s="552"/>
      <c r="AB3545" s="683" t="str">
        <f t="shared" si="5305"/>
        <v>OK</v>
      </c>
      <c r="AC3545" s="593"/>
      <c r="AD3545" s="530">
        <f t="shared" si="5306"/>
        <v>0</v>
      </c>
      <c r="AE3545" s="842">
        <f t="shared" si="5307"/>
        <v>0</v>
      </c>
      <c r="AF3545" s="931"/>
      <c r="AG3545" s="530">
        <f t="shared" si="5308"/>
        <v>-1713353</v>
      </c>
      <c r="AH3545" s="530" t="str">
        <f t="shared" si="5309"/>
        <v xml:space="preserve">0 </v>
      </c>
      <c r="AI3545" s="641"/>
      <c r="AJ3545" s="537"/>
      <c r="AK3545" s="537"/>
      <c r="AL3545" s="537"/>
      <c r="AM3545" s="537"/>
      <c r="AN3545" s="537"/>
      <c r="AO3545" s="683" t="str">
        <f t="shared" si="5310"/>
        <v>OK</v>
      </c>
      <c r="AP3545" s="141"/>
      <c r="AQ3545" s="141"/>
      <c r="AR3545" s="552"/>
      <c r="AS3545" s="552"/>
      <c r="AT3545" s="683" t="str">
        <f t="shared" si="5311"/>
        <v>OK</v>
      </c>
      <c r="AU3545" s="593"/>
      <c r="AV3545" s="530">
        <f t="shared" si="5312"/>
        <v>0</v>
      </c>
      <c r="AW3545" s="842">
        <f t="shared" si="5313"/>
        <v>0</v>
      </c>
      <c r="AX3545" s="115">
        <f t="shared" si="5314"/>
        <v>1713353</v>
      </c>
      <c r="AY3545" s="5">
        <f t="shared" si="5315"/>
        <v>0</v>
      </c>
      <c r="AZ3545" s="5">
        <f t="shared" si="5323"/>
        <v>-1713353</v>
      </c>
      <c r="BA3545" s="335">
        <f t="shared" si="5319"/>
        <v>-1</v>
      </c>
      <c r="BB3545" s="23">
        <f t="shared" si="5316"/>
        <v>1713353</v>
      </c>
      <c r="BC3545" s="5">
        <f t="shared" si="5320"/>
        <v>0</v>
      </c>
      <c r="BD3545" s="5">
        <f t="shared" si="5324"/>
        <v>-1713353</v>
      </c>
      <c r="BE3545" s="335">
        <f t="shared" si="5322"/>
        <v>-1</v>
      </c>
      <c r="BG3545" s="826" t="str">
        <f t="shared" si="5317"/>
        <v>41.40</v>
      </c>
      <c r="BH3545" s="607" t="b">
        <f>COUNTIF('Codes SEC'!$B$2:$B$250,Ministres!BG3545)&gt;0</f>
        <v>1</v>
      </c>
    </row>
    <row r="3546" spans="1:66" ht="35.1" customHeight="1" x14ac:dyDescent="0.25">
      <c r="A3546" s="222" t="s">
        <v>6114</v>
      </c>
      <c r="B3546" s="112">
        <v>17</v>
      </c>
      <c r="C3546" s="116" t="s">
        <v>419</v>
      </c>
      <c r="D3546" s="620">
        <v>1000</v>
      </c>
      <c r="E3546" s="278"/>
      <c r="F3546" s="116">
        <v>1</v>
      </c>
      <c r="G3546" s="694">
        <v>3</v>
      </c>
      <c r="H3546" s="878" t="str">
        <f t="shared" si="5262"/>
        <v>093</v>
      </c>
      <c r="I3546" s="397" t="s">
        <v>3260</v>
      </c>
      <c r="J3546" s="380" t="s">
        <v>2776</v>
      </c>
      <c r="K3546" s="408" t="s">
        <v>3919</v>
      </c>
      <c r="L3546" s="731">
        <v>1813649</v>
      </c>
      <c r="M3546" s="732">
        <v>1813649</v>
      </c>
      <c r="N3546" s="931"/>
      <c r="O3546" s="530">
        <f t="shared" si="5302"/>
        <v>-1813649</v>
      </c>
      <c r="P3546" s="530" t="str">
        <f t="shared" si="5303"/>
        <v xml:space="preserve">0 </v>
      </c>
      <c r="Q3546" s="646"/>
      <c r="R3546" s="536"/>
      <c r="S3546" s="536"/>
      <c r="T3546" s="536"/>
      <c r="U3546" s="536"/>
      <c r="V3546" s="536"/>
      <c r="W3546" s="683" t="str">
        <f t="shared" si="5304"/>
        <v>OK</v>
      </c>
      <c r="X3546" s="141"/>
      <c r="Y3546" s="141"/>
      <c r="Z3546" s="552"/>
      <c r="AA3546" s="552"/>
      <c r="AB3546" s="683" t="str">
        <f t="shared" si="5305"/>
        <v>OK</v>
      </c>
      <c r="AC3546" s="593"/>
      <c r="AD3546" s="530">
        <f t="shared" si="5306"/>
        <v>0</v>
      </c>
      <c r="AE3546" s="842">
        <f t="shared" si="5307"/>
        <v>0</v>
      </c>
      <c r="AF3546" s="931"/>
      <c r="AG3546" s="530">
        <f t="shared" si="5308"/>
        <v>-1813649</v>
      </c>
      <c r="AH3546" s="530" t="str">
        <f t="shared" si="5309"/>
        <v xml:space="preserve">0 </v>
      </c>
      <c r="AI3546" s="641"/>
      <c r="AJ3546" s="537"/>
      <c r="AK3546" s="537"/>
      <c r="AL3546" s="537"/>
      <c r="AM3546" s="537"/>
      <c r="AN3546" s="537"/>
      <c r="AO3546" s="683" t="str">
        <f t="shared" si="5310"/>
        <v>OK</v>
      </c>
      <c r="AP3546" s="141"/>
      <c r="AQ3546" s="141"/>
      <c r="AR3546" s="552"/>
      <c r="AS3546" s="552"/>
      <c r="AT3546" s="683" t="str">
        <f t="shared" si="5311"/>
        <v>OK</v>
      </c>
      <c r="AU3546" s="593"/>
      <c r="AV3546" s="530">
        <f t="shared" si="5312"/>
        <v>0</v>
      </c>
      <c r="AW3546" s="842">
        <f t="shared" si="5313"/>
        <v>0</v>
      </c>
      <c r="AX3546" s="115">
        <f t="shared" si="5314"/>
        <v>1813649</v>
      </c>
      <c r="AY3546" s="5">
        <f t="shared" si="5315"/>
        <v>0</v>
      </c>
      <c r="AZ3546" s="5">
        <f t="shared" si="5323"/>
        <v>-1813649</v>
      </c>
      <c r="BA3546" s="335">
        <f t="shared" si="5319"/>
        <v>-1</v>
      </c>
      <c r="BB3546" s="23">
        <f t="shared" si="5316"/>
        <v>1813649</v>
      </c>
      <c r="BC3546" s="5">
        <f t="shared" si="5320"/>
        <v>0</v>
      </c>
      <c r="BD3546" s="5">
        <f t="shared" si="5324"/>
        <v>-1813649</v>
      </c>
      <c r="BE3546" s="335">
        <f t="shared" si="5322"/>
        <v>-1</v>
      </c>
      <c r="BG3546" s="826" t="str">
        <f t="shared" si="5317"/>
        <v>41.40</v>
      </c>
      <c r="BH3546" s="607" t="b">
        <f>COUNTIF('Codes SEC'!$B$2:$B$250,Ministres!BG3546)&gt;0</f>
        <v>1</v>
      </c>
    </row>
    <row r="3547" spans="1:66" ht="35.1" customHeight="1" x14ac:dyDescent="0.25">
      <c r="A3547" s="222" t="s">
        <v>6114</v>
      </c>
      <c r="B3547" s="112">
        <v>17</v>
      </c>
      <c r="C3547" s="116" t="s">
        <v>419</v>
      </c>
      <c r="D3547" s="620">
        <v>1000</v>
      </c>
      <c r="E3547" s="278"/>
      <c r="F3547" s="116">
        <v>12</v>
      </c>
      <c r="G3547" s="694">
        <v>3</v>
      </c>
      <c r="H3547" s="878" t="str">
        <f t="shared" si="5262"/>
        <v>093</v>
      </c>
      <c r="I3547" s="397" t="s">
        <v>3260</v>
      </c>
      <c r="J3547" s="380" t="s">
        <v>2777</v>
      </c>
      <c r="K3547" s="408" t="s">
        <v>549</v>
      </c>
      <c r="L3547" s="731">
        <v>32719</v>
      </c>
      <c r="M3547" s="732">
        <v>32719</v>
      </c>
      <c r="N3547" s="931"/>
      <c r="O3547" s="530">
        <f t="shared" si="5302"/>
        <v>-32719</v>
      </c>
      <c r="P3547" s="530" t="str">
        <f t="shared" si="5303"/>
        <v xml:space="preserve">0 </v>
      </c>
      <c r="Q3547" s="646"/>
      <c r="R3547" s="536"/>
      <c r="S3547" s="536"/>
      <c r="T3547" s="536"/>
      <c r="U3547" s="536"/>
      <c r="V3547" s="536"/>
      <c r="W3547" s="683" t="str">
        <f t="shared" si="5304"/>
        <v>OK</v>
      </c>
      <c r="X3547" s="141"/>
      <c r="Y3547" s="141"/>
      <c r="Z3547" s="552"/>
      <c r="AA3547" s="552"/>
      <c r="AB3547" s="683" t="str">
        <f t="shared" si="5305"/>
        <v>OK</v>
      </c>
      <c r="AC3547" s="593"/>
      <c r="AD3547" s="530">
        <f t="shared" si="5306"/>
        <v>0</v>
      </c>
      <c r="AE3547" s="842">
        <f t="shared" si="5307"/>
        <v>0</v>
      </c>
      <c r="AF3547" s="931"/>
      <c r="AG3547" s="530">
        <f t="shared" si="5308"/>
        <v>-32719</v>
      </c>
      <c r="AH3547" s="530" t="str">
        <f t="shared" si="5309"/>
        <v xml:space="preserve">0 </v>
      </c>
      <c r="AI3547" s="641"/>
      <c r="AJ3547" s="537"/>
      <c r="AK3547" s="537"/>
      <c r="AL3547" s="537"/>
      <c r="AM3547" s="537"/>
      <c r="AN3547" s="537"/>
      <c r="AO3547" s="683" t="str">
        <f t="shared" si="5310"/>
        <v>OK</v>
      </c>
      <c r="AP3547" s="141"/>
      <c r="AQ3547" s="141"/>
      <c r="AR3547" s="552"/>
      <c r="AS3547" s="552"/>
      <c r="AT3547" s="683" t="str">
        <f t="shared" si="5311"/>
        <v>OK</v>
      </c>
      <c r="AU3547" s="593"/>
      <c r="AV3547" s="530">
        <f t="shared" si="5312"/>
        <v>0</v>
      </c>
      <c r="AW3547" s="842">
        <f t="shared" si="5313"/>
        <v>0</v>
      </c>
      <c r="AX3547" s="115">
        <f t="shared" si="5314"/>
        <v>32719</v>
      </c>
      <c r="AY3547" s="5">
        <f t="shared" si="5315"/>
        <v>0</v>
      </c>
      <c r="AZ3547" s="5">
        <f t="shared" si="5323"/>
        <v>-32719</v>
      </c>
      <c r="BA3547" s="335">
        <f t="shared" si="5319"/>
        <v>-1</v>
      </c>
      <c r="BB3547" s="23">
        <f t="shared" si="5316"/>
        <v>32719</v>
      </c>
      <c r="BC3547" s="5">
        <f t="shared" si="5320"/>
        <v>0</v>
      </c>
      <c r="BD3547" s="5">
        <f t="shared" si="5324"/>
        <v>-32719</v>
      </c>
      <c r="BE3547" s="335">
        <f t="shared" si="5322"/>
        <v>-1</v>
      </c>
      <c r="BG3547" s="826" t="str">
        <f t="shared" si="5317"/>
        <v>41.40</v>
      </c>
      <c r="BH3547" s="607" t="b">
        <f>COUNTIF('Codes SEC'!$B$2:$B$250,Ministres!BG3547)&gt;0</f>
        <v>1</v>
      </c>
    </row>
    <row r="3548" spans="1:66" ht="35.1" customHeight="1" x14ac:dyDescent="0.25">
      <c r="A3548" s="222" t="s">
        <v>6114</v>
      </c>
      <c r="B3548" s="112">
        <v>17</v>
      </c>
      <c r="C3548" s="116" t="s">
        <v>419</v>
      </c>
      <c r="D3548" s="620">
        <v>1000</v>
      </c>
      <c r="E3548" s="278"/>
      <c r="F3548" s="116">
        <v>12</v>
      </c>
      <c r="G3548" s="694">
        <v>3</v>
      </c>
      <c r="H3548" s="878" t="str">
        <f t="shared" si="5262"/>
        <v>093</v>
      </c>
      <c r="I3548" s="397" t="s">
        <v>3260</v>
      </c>
      <c r="J3548" s="380" t="s">
        <v>2778</v>
      </c>
      <c r="K3548" s="408" t="s">
        <v>550</v>
      </c>
      <c r="L3548" s="731">
        <v>7799</v>
      </c>
      <c r="M3548" s="732">
        <v>7799</v>
      </c>
      <c r="N3548" s="931"/>
      <c r="O3548" s="530">
        <f t="shared" si="5302"/>
        <v>-7799</v>
      </c>
      <c r="P3548" s="530" t="str">
        <f t="shared" si="5303"/>
        <v xml:space="preserve">0 </v>
      </c>
      <c r="Q3548" s="646"/>
      <c r="R3548" s="536"/>
      <c r="S3548" s="536"/>
      <c r="T3548" s="536"/>
      <c r="U3548" s="536"/>
      <c r="V3548" s="536"/>
      <c r="W3548" s="683" t="str">
        <f t="shared" si="5304"/>
        <v>OK</v>
      </c>
      <c r="X3548" s="141"/>
      <c r="Y3548" s="141"/>
      <c r="Z3548" s="552"/>
      <c r="AA3548" s="552"/>
      <c r="AB3548" s="683" t="str">
        <f t="shared" si="5305"/>
        <v>OK</v>
      </c>
      <c r="AC3548" s="593"/>
      <c r="AD3548" s="530">
        <f t="shared" si="5306"/>
        <v>0</v>
      </c>
      <c r="AE3548" s="842">
        <f t="shared" si="5307"/>
        <v>0</v>
      </c>
      <c r="AF3548" s="931"/>
      <c r="AG3548" s="530">
        <f t="shared" si="5308"/>
        <v>-7799</v>
      </c>
      <c r="AH3548" s="530" t="str">
        <f t="shared" si="5309"/>
        <v xml:space="preserve">0 </v>
      </c>
      <c r="AI3548" s="641"/>
      <c r="AJ3548" s="537"/>
      <c r="AK3548" s="537"/>
      <c r="AL3548" s="537"/>
      <c r="AM3548" s="537"/>
      <c r="AN3548" s="537"/>
      <c r="AO3548" s="683" t="str">
        <f t="shared" si="5310"/>
        <v>OK</v>
      </c>
      <c r="AP3548" s="141"/>
      <c r="AQ3548" s="141"/>
      <c r="AR3548" s="552"/>
      <c r="AS3548" s="552"/>
      <c r="AT3548" s="683" t="str">
        <f t="shared" si="5311"/>
        <v>OK</v>
      </c>
      <c r="AU3548" s="593"/>
      <c r="AV3548" s="530">
        <f t="shared" si="5312"/>
        <v>0</v>
      </c>
      <c r="AW3548" s="842">
        <f t="shared" si="5313"/>
        <v>0</v>
      </c>
      <c r="AX3548" s="115">
        <f t="shared" si="5314"/>
        <v>7799</v>
      </c>
      <c r="AY3548" s="5">
        <f t="shared" si="5315"/>
        <v>0</v>
      </c>
      <c r="AZ3548" s="5">
        <f t="shared" si="5323"/>
        <v>-7799</v>
      </c>
      <c r="BA3548" s="335">
        <f t="shared" si="5319"/>
        <v>-1</v>
      </c>
      <c r="BB3548" s="23">
        <f t="shared" si="5316"/>
        <v>7799</v>
      </c>
      <c r="BC3548" s="5">
        <f t="shared" si="5320"/>
        <v>0</v>
      </c>
      <c r="BD3548" s="5">
        <f t="shared" si="5324"/>
        <v>-7799</v>
      </c>
      <c r="BE3548" s="335">
        <f t="shared" si="5322"/>
        <v>-1</v>
      </c>
      <c r="BF3548" s="40"/>
      <c r="BG3548" s="826" t="str">
        <f t="shared" si="5317"/>
        <v>41.40</v>
      </c>
      <c r="BH3548" s="607" t="b">
        <f>COUNTIF('Codes SEC'!$B$2:$B$250,Ministres!BG3548)&gt;0</f>
        <v>1</v>
      </c>
      <c r="BI3548" s="106"/>
    </row>
    <row r="3549" spans="1:66" ht="35.1" customHeight="1" x14ac:dyDescent="0.25">
      <c r="A3549" s="222" t="s">
        <v>6114</v>
      </c>
      <c r="B3549" s="112">
        <v>17</v>
      </c>
      <c r="C3549" s="116" t="s">
        <v>419</v>
      </c>
      <c r="D3549" s="620">
        <v>1000</v>
      </c>
      <c r="E3549" s="278"/>
      <c r="F3549" s="116">
        <v>12</v>
      </c>
      <c r="G3549" s="694">
        <v>3</v>
      </c>
      <c r="H3549" s="878" t="str">
        <f t="shared" si="5262"/>
        <v>093</v>
      </c>
      <c r="I3549" s="397" t="s">
        <v>3260</v>
      </c>
      <c r="J3549" s="380" t="s">
        <v>2779</v>
      </c>
      <c r="K3549" s="408" t="s">
        <v>551</v>
      </c>
      <c r="L3549" s="731">
        <v>4297</v>
      </c>
      <c r="M3549" s="732">
        <v>4297</v>
      </c>
      <c r="N3549" s="931"/>
      <c r="O3549" s="530">
        <f t="shared" si="5302"/>
        <v>-4297</v>
      </c>
      <c r="P3549" s="530" t="str">
        <f t="shared" si="5303"/>
        <v xml:space="preserve">0 </v>
      </c>
      <c r="Q3549" s="646"/>
      <c r="R3549" s="536"/>
      <c r="S3549" s="536"/>
      <c r="T3549" s="536"/>
      <c r="U3549" s="536"/>
      <c r="V3549" s="536"/>
      <c r="W3549" s="683" t="str">
        <f t="shared" si="5304"/>
        <v>OK</v>
      </c>
      <c r="X3549" s="141"/>
      <c r="Y3549" s="141"/>
      <c r="Z3549" s="552"/>
      <c r="AA3549" s="552"/>
      <c r="AB3549" s="683" t="str">
        <f t="shared" si="5305"/>
        <v>OK</v>
      </c>
      <c r="AC3549" s="593"/>
      <c r="AD3549" s="530">
        <f t="shared" si="5306"/>
        <v>0</v>
      </c>
      <c r="AE3549" s="842">
        <f t="shared" si="5307"/>
        <v>0</v>
      </c>
      <c r="AF3549" s="931"/>
      <c r="AG3549" s="530">
        <f t="shared" si="5308"/>
        <v>-4297</v>
      </c>
      <c r="AH3549" s="530" t="str">
        <f t="shared" si="5309"/>
        <v xml:space="preserve">0 </v>
      </c>
      <c r="AI3549" s="641"/>
      <c r="AJ3549" s="537"/>
      <c r="AK3549" s="537"/>
      <c r="AL3549" s="537"/>
      <c r="AM3549" s="537"/>
      <c r="AN3549" s="537"/>
      <c r="AO3549" s="683" t="str">
        <f t="shared" si="5310"/>
        <v>OK</v>
      </c>
      <c r="AP3549" s="141"/>
      <c r="AQ3549" s="141"/>
      <c r="AR3549" s="552"/>
      <c r="AS3549" s="552"/>
      <c r="AT3549" s="683" t="str">
        <f t="shared" si="5311"/>
        <v>OK</v>
      </c>
      <c r="AU3549" s="593"/>
      <c r="AV3549" s="530">
        <f t="shared" si="5312"/>
        <v>0</v>
      </c>
      <c r="AW3549" s="842">
        <f t="shared" si="5313"/>
        <v>0</v>
      </c>
      <c r="AX3549" s="115">
        <f t="shared" si="5314"/>
        <v>4297</v>
      </c>
      <c r="AY3549" s="5">
        <f t="shared" si="5315"/>
        <v>0</v>
      </c>
      <c r="AZ3549" s="5">
        <f t="shared" si="5323"/>
        <v>-4297</v>
      </c>
      <c r="BA3549" s="335">
        <f t="shared" si="5319"/>
        <v>-1</v>
      </c>
      <c r="BB3549" s="23">
        <f t="shared" si="5316"/>
        <v>4297</v>
      </c>
      <c r="BC3549" s="5">
        <f t="shared" si="5320"/>
        <v>0</v>
      </c>
      <c r="BD3549" s="5">
        <f t="shared" si="5324"/>
        <v>-4297</v>
      </c>
      <c r="BE3549" s="335">
        <f t="shared" si="5322"/>
        <v>-1</v>
      </c>
      <c r="BG3549" s="826" t="str">
        <f t="shared" si="5317"/>
        <v>41.40</v>
      </c>
      <c r="BH3549" s="607" t="b">
        <f>COUNTIF('Codes SEC'!$B$2:$B$250,Ministres!BG3549)&gt;0</f>
        <v>1</v>
      </c>
    </row>
    <row r="3550" spans="1:66" ht="35.1" customHeight="1" x14ac:dyDescent="0.25">
      <c r="A3550" s="222" t="s">
        <v>6114</v>
      </c>
      <c r="B3550" s="112">
        <v>17</v>
      </c>
      <c r="C3550" s="116" t="s">
        <v>419</v>
      </c>
      <c r="D3550" s="620">
        <v>1000</v>
      </c>
      <c r="E3550" s="278"/>
      <c r="F3550" s="116">
        <v>6</v>
      </c>
      <c r="G3550" s="694">
        <v>3</v>
      </c>
      <c r="H3550" s="878" t="str">
        <f t="shared" si="5262"/>
        <v>093</v>
      </c>
      <c r="I3550" s="397" t="s">
        <v>3260</v>
      </c>
      <c r="J3550" s="380" t="s">
        <v>2780</v>
      </c>
      <c r="K3550" s="408" t="s">
        <v>6354</v>
      </c>
      <c r="L3550" s="731">
        <v>949</v>
      </c>
      <c r="M3550" s="732">
        <v>949</v>
      </c>
      <c r="N3550" s="931"/>
      <c r="O3550" s="530">
        <f t="shared" si="5302"/>
        <v>-949</v>
      </c>
      <c r="P3550" s="530" t="str">
        <f t="shared" si="5303"/>
        <v xml:space="preserve">0 </v>
      </c>
      <c r="Q3550" s="646"/>
      <c r="R3550" s="536"/>
      <c r="S3550" s="536"/>
      <c r="T3550" s="536"/>
      <c r="U3550" s="536"/>
      <c r="V3550" s="536"/>
      <c r="W3550" s="683" t="str">
        <f t="shared" si="5304"/>
        <v>OK</v>
      </c>
      <c r="X3550" s="141"/>
      <c r="Y3550" s="141"/>
      <c r="Z3550" s="552"/>
      <c r="AA3550" s="552"/>
      <c r="AB3550" s="683" t="str">
        <f t="shared" si="5305"/>
        <v>OK</v>
      </c>
      <c r="AC3550" s="593"/>
      <c r="AD3550" s="530">
        <f t="shared" si="5306"/>
        <v>0</v>
      </c>
      <c r="AE3550" s="842">
        <f t="shared" si="5307"/>
        <v>0</v>
      </c>
      <c r="AF3550" s="931"/>
      <c r="AG3550" s="530">
        <f t="shared" si="5308"/>
        <v>-949</v>
      </c>
      <c r="AH3550" s="530" t="str">
        <f t="shared" si="5309"/>
        <v xml:space="preserve">0 </v>
      </c>
      <c r="AI3550" s="641"/>
      <c r="AJ3550" s="537"/>
      <c r="AK3550" s="537"/>
      <c r="AL3550" s="537"/>
      <c r="AM3550" s="537"/>
      <c r="AN3550" s="537"/>
      <c r="AO3550" s="683" t="str">
        <f t="shared" si="5310"/>
        <v>OK</v>
      </c>
      <c r="AP3550" s="141"/>
      <c r="AQ3550" s="141"/>
      <c r="AR3550" s="552"/>
      <c r="AS3550" s="552"/>
      <c r="AT3550" s="683" t="str">
        <f t="shared" si="5311"/>
        <v>OK</v>
      </c>
      <c r="AU3550" s="593"/>
      <c r="AV3550" s="530">
        <f t="shared" si="5312"/>
        <v>0</v>
      </c>
      <c r="AW3550" s="842">
        <f t="shared" si="5313"/>
        <v>0</v>
      </c>
      <c r="AX3550" s="115">
        <f t="shared" si="5314"/>
        <v>949</v>
      </c>
      <c r="AY3550" s="5">
        <f t="shared" si="5315"/>
        <v>0</v>
      </c>
      <c r="AZ3550" s="5">
        <f t="shared" ref="AZ3550:AZ3556" si="5325">AY3550-AX3550</f>
        <v>-949</v>
      </c>
      <c r="BA3550" s="335">
        <f t="shared" ref="BA3550:BA3556" si="5326">AZ3550/AX3550</f>
        <v>-1</v>
      </c>
      <c r="BB3550" s="23">
        <f t="shared" si="5316"/>
        <v>949</v>
      </c>
      <c r="BC3550" s="5">
        <f t="shared" ref="BC3550:BC3556" si="5327">AW3550</f>
        <v>0</v>
      </c>
      <c r="BD3550" s="5">
        <f t="shared" ref="BD3550:BD3556" si="5328">BC3550-BB3550</f>
        <v>-949</v>
      </c>
      <c r="BE3550" s="335">
        <f t="shared" ref="BE3550:BE3556" si="5329">BD3550/BB3550</f>
        <v>-1</v>
      </c>
      <c r="BG3550" s="826" t="str">
        <f t="shared" si="5317"/>
        <v>41.40</v>
      </c>
      <c r="BH3550" s="607" t="b">
        <f>COUNTIF('Codes SEC'!$B$2:$B$250,Ministres!BG3550)&gt;0</f>
        <v>1</v>
      </c>
    </row>
    <row r="3551" spans="1:66" ht="35.1" customHeight="1" x14ac:dyDescent="0.25">
      <c r="A3551" s="222" t="s">
        <v>6114</v>
      </c>
      <c r="B3551" s="112">
        <v>17</v>
      </c>
      <c r="C3551" s="116" t="s">
        <v>419</v>
      </c>
      <c r="D3551" s="620">
        <v>1000</v>
      </c>
      <c r="E3551" s="278"/>
      <c r="F3551" s="116">
        <v>16</v>
      </c>
      <c r="G3551" s="694" t="s">
        <v>5613</v>
      </c>
      <c r="H3551" s="878" t="str">
        <f t="shared" si="5262"/>
        <v>093</v>
      </c>
      <c r="I3551" s="397" t="s">
        <v>3260</v>
      </c>
      <c r="J3551" s="380" t="s">
        <v>2781</v>
      </c>
      <c r="K3551" s="408" t="s">
        <v>589</v>
      </c>
      <c r="L3551" s="731">
        <v>2966286</v>
      </c>
      <c r="M3551" s="732">
        <v>2966286</v>
      </c>
      <c r="N3551" s="931"/>
      <c r="O3551" s="530">
        <f t="shared" si="5302"/>
        <v>-2966286</v>
      </c>
      <c r="P3551" s="530" t="str">
        <f t="shared" si="5303"/>
        <v xml:space="preserve">0 </v>
      </c>
      <c r="Q3551" s="646"/>
      <c r="R3551" s="536"/>
      <c r="S3551" s="536"/>
      <c r="T3551" s="536"/>
      <c r="U3551" s="536"/>
      <c r="V3551" s="536"/>
      <c r="W3551" s="683" t="str">
        <f t="shared" si="5304"/>
        <v>OK</v>
      </c>
      <c r="X3551" s="141"/>
      <c r="Y3551" s="141"/>
      <c r="Z3551" s="552"/>
      <c r="AA3551" s="552"/>
      <c r="AB3551" s="683" t="str">
        <f t="shared" si="5305"/>
        <v>OK</v>
      </c>
      <c r="AC3551" s="593"/>
      <c r="AD3551" s="530">
        <f t="shared" si="5306"/>
        <v>0</v>
      </c>
      <c r="AE3551" s="842">
        <f t="shared" si="5307"/>
        <v>0</v>
      </c>
      <c r="AF3551" s="931"/>
      <c r="AG3551" s="530">
        <f t="shared" si="5308"/>
        <v>-2966286</v>
      </c>
      <c r="AH3551" s="530" t="str">
        <f t="shared" si="5309"/>
        <v xml:space="preserve">0 </v>
      </c>
      <c r="AI3551" s="641"/>
      <c r="AJ3551" s="537"/>
      <c r="AK3551" s="537"/>
      <c r="AL3551" s="537"/>
      <c r="AM3551" s="537"/>
      <c r="AN3551" s="537"/>
      <c r="AO3551" s="683" t="str">
        <f t="shared" si="5310"/>
        <v>OK</v>
      </c>
      <c r="AP3551" s="141"/>
      <c r="AQ3551" s="141"/>
      <c r="AR3551" s="552"/>
      <c r="AS3551" s="552"/>
      <c r="AT3551" s="683" t="str">
        <f t="shared" si="5311"/>
        <v>OK</v>
      </c>
      <c r="AU3551" s="593"/>
      <c r="AV3551" s="530">
        <f t="shared" si="5312"/>
        <v>0</v>
      </c>
      <c r="AW3551" s="842">
        <f t="shared" si="5313"/>
        <v>0</v>
      </c>
      <c r="AX3551" s="115">
        <f t="shared" si="5314"/>
        <v>2966286</v>
      </c>
      <c r="AY3551" s="5">
        <f t="shared" si="5315"/>
        <v>0</v>
      </c>
      <c r="AZ3551" s="5">
        <f t="shared" ref="AZ3551:AZ3553" si="5330">AY3551-AX3551</f>
        <v>-2966286</v>
      </c>
      <c r="BA3551" s="335">
        <f t="shared" ref="BA3551:BA3553" si="5331">AZ3551/AX3551</f>
        <v>-1</v>
      </c>
      <c r="BB3551" s="23">
        <f t="shared" si="5316"/>
        <v>2966286</v>
      </c>
      <c r="BC3551" s="5">
        <f t="shared" ref="BC3551:BC3553" si="5332">AW3551</f>
        <v>0</v>
      </c>
      <c r="BD3551" s="5">
        <f t="shared" ref="BD3551:BD3553" si="5333">BC3551-BB3551</f>
        <v>-2966286</v>
      </c>
      <c r="BE3551" s="335">
        <f t="shared" ref="BE3551:BE3553" si="5334">BD3551/BB3551</f>
        <v>-1</v>
      </c>
      <c r="BG3551" s="826" t="str">
        <f t="shared" si="5317"/>
        <v>41.40</v>
      </c>
      <c r="BH3551" s="607" t="b">
        <f>COUNTIF('Codes SEC'!$B$2:$B$250,Ministres!BG3551)&gt;0</f>
        <v>1</v>
      </c>
    </row>
    <row r="3552" spans="1:66" s="10" customFormat="1" ht="35.1" customHeight="1" x14ac:dyDescent="0.25">
      <c r="A3552" s="222" t="s">
        <v>6114</v>
      </c>
      <c r="B3552" s="112">
        <v>17</v>
      </c>
      <c r="C3552" s="116" t="s">
        <v>419</v>
      </c>
      <c r="D3552" s="620">
        <v>1000</v>
      </c>
      <c r="E3552" s="278"/>
      <c r="F3552" s="116">
        <v>1</v>
      </c>
      <c r="G3552" s="694" t="s">
        <v>5613</v>
      </c>
      <c r="H3552" s="878" t="str">
        <f t="shared" si="5262"/>
        <v>093</v>
      </c>
      <c r="I3552" s="397" t="s">
        <v>3260</v>
      </c>
      <c r="J3552" s="380" t="s">
        <v>2782</v>
      </c>
      <c r="K3552" s="408" t="s">
        <v>548</v>
      </c>
      <c r="L3552" s="731">
        <v>40408</v>
      </c>
      <c r="M3552" s="732">
        <v>40408</v>
      </c>
      <c r="N3552" s="931"/>
      <c r="O3552" s="530">
        <f t="shared" si="5302"/>
        <v>-40408</v>
      </c>
      <c r="P3552" s="530" t="str">
        <f t="shared" si="5303"/>
        <v xml:space="preserve">0 </v>
      </c>
      <c r="Q3552" s="646"/>
      <c r="R3552" s="536"/>
      <c r="S3552" s="536"/>
      <c r="T3552" s="536"/>
      <c r="U3552" s="536"/>
      <c r="V3552" s="536"/>
      <c r="W3552" s="683" t="str">
        <f t="shared" si="5304"/>
        <v>OK</v>
      </c>
      <c r="X3552" s="141"/>
      <c r="Y3552" s="141"/>
      <c r="Z3552" s="552"/>
      <c r="AA3552" s="552"/>
      <c r="AB3552" s="683" t="str">
        <f t="shared" si="5305"/>
        <v>OK</v>
      </c>
      <c r="AC3552" s="593"/>
      <c r="AD3552" s="530">
        <f t="shared" si="5306"/>
        <v>0</v>
      </c>
      <c r="AE3552" s="842">
        <f t="shared" si="5307"/>
        <v>0</v>
      </c>
      <c r="AF3552" s="931"/>
      <c r="AG3552" s="530">
        <f t="shared" si="5308"/>
        <v>-40408</v>
      </c>
      <c r="AH3552" s="530" t="str">
        <f t="shared" si="5309"/>
        <v xml:space="preserve">0 </v>
      </c>
      <c r="AI3552" s="641"/>
      <c r="AJ3552" s="537"/>
      <c r="AK3552" s="537"/>
      <c r="AL3552" s="537"/>
      <c r="AM3552" s="537"/>
      <c r="AN3552" s="537"/>
      <c r="AO3552" s="683" t="str">
        <f t="shared" si="5310"/>
        <v>OK</v>
      </c>
      <c r="AP3552" s="141"/>
      <c r="AQ3552" s="141"/>
      <c r="AR3552" s="552"/>
      <c r="AS3552" s="552"/>
      <c r="AT3552" s="683" t="str">
        <f t="shared" si="5311"/>
        <v>OK</v>
      </c>
      <c r="AU3552" s="593"/>
      <c r="AV3552" s="530">
        <f t="shared" si="5312"/>
        <v>0</v>
      </c>
      <c r="AW3552" s="842">
        <f t="shared" si="5313"/>
        <v>0</v>
      </c>
      <c r="AX3552" s="115">
        <f t="shared" si="5314"/>
        <v>40408</v>
      </c>
      <c r="AY3552" s="5">
        <f t="shared" si="5315"/>
        <v>0</v>
      </c>
      <c r="AZ3552" s="5">
        <f t="shared" si="5330"/>
        <v>-40408</v>
      </c>
      <c r="BA3552" s="335">
        <f t="shared" si="5331"/>
        <v>-1</v>
      </c>
      <c r="BB3552" s="23">
        <f t="shared" si="5316"/>
        <v>40408</v>
      </c>
      <c r="BC3552" s="5">
        <f t="shared" si="5332"/>
        <v>0</v>
      </c>
      <c r="BD3552" s="5">
        <f t="shared" si="5333"/>
        <v>-40408</v>
      </c>
      <c r="BE3552" s="335">
        <f t="shared" si="5334"/>
        <v>-1</v>
      </c>
      <c r="BF3552" s="41"/>
      <c r="BG3552" s="826" t="str">
        <f t="shared" si="5317"/>
        <v>41.40</v>
      </c>
      <c r="BH3552" s="607" t="b">
        <f>COUNTIF('Codes SEC'!$B$2:$B$250,Ministres!BG3552)&gt;0</f>
        <v>1</v>
      </c>
      <c r="BI3552" s="40"/>
      <c r="BJ3552" s="40"/>
      <c r="BK3552" s="40"/>
      <c r="BL3552" s="40"/>
      <c r="BM3552" s="40"/>
      <c r="BN3552" s="40"/>
    </row>
    <row r="3553" spans="1:60" ht="35.1" customHeight="1" x14ac:dyDescent="0.25">
      <c r="A3553" s="222" t="s">
        <v>6114</v>
      </c>
      <c r="B3553" s="112">
        <v>17</v>
      </c>
      <c r="C3553" s="116" t="s">
        <v>419</v>
      </c>
      <c r="D3553" s="620">
        <v>1000</v>
      </c>
      <c r="E3553" s="278"/>
      <c r="F3553" s="116">
        <v>12</v>
      </c>
      <c r="G3553" s="694" t="s">
        <v>5613</v>
      </c>
      <c r="H3553" s="878" t="str">
        <f t="shared" si="5262"/>
        <v>093</v>
      </c>
      <c r="I3553" s="397" t="s">
        <v>3260</v>
      </c>
      <c r="J3553" s="380" t="s">
        <v>2783</v>
      </c>
      <c r="K3553" s="494" t="s">
        <v>590</v>
      </c>
      <c r="L3553" s="731">
        <v>0</v>
      </c>
      <c r="M3553" s="732">
        <v>0</v>
      </c>
      <c r="N3553" s="931"/>
      <c r="O3553" s="530">
        <f t="shared" si="5302"/>
        <v>0</v>
      </c>
      <c r="P3553" s="530">
        <f t="shared" si="5303"/>
        <v>0</v>
      </c>
      <c r="Q3553" s="646"/>
      <c r="R3553" s="536"/>
      <c r="S3553" s="536"/>
      <c r="T3553" s="536"/>
      <c r="U3553" s="536"/>
      <c r="V3553" s="536"/>
      <c r="W3553" s="683" t="str">
        <f t="shared" si="5304"/>
        <v>OK</v>
      </c>
      <c r="X3553" s="141"/>
      <c r="Y3553" s="141"/>
      <c r="Z3553" s="552"/>
      <c r="AA3553" s="552"/>
      <c r="AB3553" s="683" t="str">
        <f t="shared" si="5305"/>
        <v>OK</v>
      </c>
      <c r="AC3553" s="593"/>
      <c r="AD3553" s="530">
        <f t="shared" si="5306"/>
        <v>0</v>
      </c>
      <c r="AE3553" s="842">
        <f t="shared" si="5307"/>
        <v>0</v>
      </c>
      <c r="AF3553" s="931"/>
      <c r="AG3553" s="530">
        <f t="shared" si="5308"/>
        <v>0</v>
      </c>
      <c r="AH3553" s="530">
        <f t="shared" si="5309"/>
        <v>0</v>
      </c>
      <c r="AI3553" s="641"/>
      <c r="AJ3553" s="537"/>
      <c r="AK3553" s="537"/>
      <c r="AL3553" s="537"/>
      <c r="AM3553" s="537"/>
      <c r="AN3553" s="537"/>
      <c r="AO3553" s="683" t="str">
        <f t="shared" si="5310"/>
        <v>OK</v>
      </c>
      <c r="AP3553" s="141"/>
      <c r="AQ3553" s="141"/>
      <c r="AR3553" s="552"/>
      <c r="AS3553" s="552"/>
      <c r="AT3553" s="683" t="str">
        <f t="shared" si="5311"/>
        <v>OK</v>
      </c>
      <c r="AU3553" s="593"/>
      <c r="AV3553" s="530">
        <f t="shared" si="5312"/>
        <v>0</v>
      </c>
      <c r="AW3553" s="842">
        <f t="shared" si="5313"/>
        <v>0</v>
      </c>
      <c r="AX3553" s="115">
        <f t="shared" si="5314"/>
        <v>0</v>
      </c>
      <c r="AY3553" s="5">
        <f t="shared" si="5315"/>
        <v>0</v>
      </c>
      <c r="AZ3553" s="5">
        <f t="shared" si="5330"/>
        <v>0</v>
      </c>
      <c r="BA3553" s="335" t="e">
        <f t="shared" si="5331"/>
        <v>#DIV/0!</v>
      </c>
      <c r="BB3553" s="23">
        <f t="shared" si="5316"/>
        <v>0</v>
      </c>
      <c r="BC3553" s="5">
        <f t="shared" si="5332"/>
        <v>0</v>
      </c>
      <c r="BD3553" s="5">
        <f t="shared" si="5333"/>
        <v>0</v>
      </c>
      <c r="BE3553" s="335" t="e">
        <f t="shared" si="5334"/>
        <v>#DIV/0!</v>
      </c>
      <c r="BG3553" s="826" t="str">
        <f t="shared" si="5317"/>
        <v>41.40</v>
      </c>
      <c r="BH3553" s="607" t="b">
        <f>COUNTIF('Codes SEC'!$B$2:$B$250,Ministres!BG3553)&gt;0</f>
        <v>1</v>
      </c>
    </row>
    <row r="3554" spans="1:60" ht="35.1" customHeight="1" x14ac:dyDescent="0.25">
      <c r="A3554" s="222" t="s">
        <v>6114</v>
      </c>
      <c r="B3554" s="112">
        <v>17</v>
      </c>
      <c r="C3554" s="116" t="s">
        <v>419</v>
      </c>
      <c r="D3554" s="620">
        <v>1000</v>
      </c>
      <c r="E3554" s="278"/>
      <c r="F3554" s="116">
        <v>12</v>
      </c>
      <c r="G3554" s="694">
        <v>3</v>
      </c>
      <c r="H3554" s="878" t="str">
        <f t="shared" si="5262"/>
        <v>093</v>
      </c>
      <c r="I3554" s="397" t="s">
        <v>3260</v>
      </c>
      <c r="J3554" s="380" t="s">
        <v>2784</v>
      </c>
      <c r="K3554" s="408" t="s">
        <v>1746</v>
      </c>
      <c r="L3554" s="733">
        <v>0</v>
      </c>
      <c r="M3554" s="734">
        <v>0</v>
      </c>
      <c r="N3554" s="931"/>
      <c r="O3554" s="530">
        <f t="shared" si="5302"/>
        <v>0</v>
      </c>
      <c r="P3554" s="530">
        <f t="shared" si="5303"/>
        <v>0</v>
      </c>
      <c r="Q3554" s="646"/>
      <c r="R3554" s="536"/>
      <c r="S3554" s="536"/>
      <c r="T3554" s="536"/>
      <c r="U3554" s="536"/>
      <c r="V3554" s="536"/>
      <c r="W3554" s="683" t="str">
        <f t="shared" si="5304"/>
        <v>OK</v>
      </c>
      <c r="X3554" s="141"/>
      <c r="Y3554" s="141"/>
      <c r="Z3554" s="552"/>
      <c r="AA3554" s="552"/>
      <c r="AB3554" s="683" t="str">
        <f t="shared" si="5305"/>
        <v>OK</v>
      </c>
      <c r="AC3554" s="593"/>
      <c r="AD3554" s="530">
        <f t="shared" si="5306"/>
        <v>0</v>
      </c>
      <c r="AE3554" s="842">
        <f t="shared" si="5307"/>
        <v>0</v>
      </c>
      <c r="AF3554" s="931"/>
      <c r="AG3554" s="530">
        <f t="shared" si="5308"/>
        <v>0</v>
      </c>
      <c r="AH3554" s="530">
        <f t="shared" si="5309"/>
        <v>0</v>
      </c>
      <c r="AI3554" s="641"/>
      <c r="AJ3554" s="537"/>
      <c r="AK3554" s="537"/>
      <c r="AL3554" s="537"/>
      <c r="AM3554" s="537"/>
      <c r="AN3554" s="537"/>
      <c r="AO3554" s="683" t="str">
        <f t="shared" si="5310"/>
        <v>OK</v>
      </c>
      <c r="AP3554" s="141"/>
      <c r="AQ3554" s="141"/>
      <c r="AR3554" s="552"/>
      <c r="AS3554" s="552"/>
      <c r="AT3554" s="683" t="str">
        <f t="shared" si="5311"/>
        <v>OK</v>
      </c>
      <c r="AU3554" s="593"/>
      <c r="AV3554" s="530">
        <f t="shared" si="5312"/>
        <v>0</v>
      </c>
      <c r="AW3554" s="842">
        <f t="shared" si="5313"/>
        <v>0</v>
      </c>
      <c r="AX3554" s="115">
        <f t="shared" si="5314"/>
        <v>0</v>
      </c>
      <c r="AY3554" s="5">
        <f t="shared" si="5315"/>
        <v>0</v>
      </c>
      <c r="AZ3554" s="7">
        <f t="shared" si="5325"/>
        <v>0</v>
      </c>
      <c r="BA3554" s="335" t="e">
        <f t="shared" si="5326"/>
        <v>#DIV/0!</v>
      </c>
      <c r="BB3554" s="23">
        <f t="shared" si="5316"/>
        <v>0</v>
      </c>
      <c r="BC3554" s="5">
        <f t="shared" si="5327"/>
        <v>0</v>
      </c>
      <c r="BD3554" s="7">
        <f t="shared" si="5328"/>
        <v>0</v>
      </c>
      <c r="BE3554" s="335" t="e">
        <f t="shared" si="5329"/>
        <v>#DIV/0!</v>
      </c>
      <c r="BG3554" s="826" t="str">
        <f t="shared" si="5317"/>
        <v>41.40</v>
      </c>
      <c r="BH3554" s="607" t="b">
        <f>COUNTIF('Codes SEC'!$B$2:$B$250,Ministres!BG3554)&gt;0</f>
        <v>1</v>
      </c>
    </row>
    <row r="3555" spans="1:60" ht="35.1" customHeight="1" x14ac:dyDescent="0.25">
      <c r="A3555" s="222" t="s">
        <v>6114</v>
      </c>
      <c r="B3555" s="112">
        <v>17</v>
      </c>
      <c r="C3555" s="116" t="s">
        <v>419</v>
      </c>
      <c r="D3555" s="620">
        <v>1000</v>
      </c>
      <c r="E3555" s="278"/>
      <c r="F3555" s="116">
        <v>12</v>
      </c>
      <c r="G3555" s="694" t="s">
        <v>5613</v>
      </c>
      <c r="H3555" s="878" t="str">
        <f t="shared" si="5262"/>
        <v>093</v>
      </c>
      <c r="I3555" s="397" t="s">
        <v>3260</v>
      </c>
      <c r="J3555" s="380" t="s">
        <v>3586</v>
      </c>
      <c r="K3555" s="569" t="s">
        <v>3531</v>
      </c>
      <c r="L3555" s="731">
        <v>0</v>
      </c>
      <c r="M3555" s="732">
        <v>0</v>
      </c>
      <c r="N3555" s="931"/>
      <c r="O3555" s="530">
        <f t="shared" si="5302"/>
        <v>0</v>
      </c>
      <c r="P3555" s="530">
        <f t="shared" si="5303"/>
        <v>0</v>
      </c>
      <c r="Q3555" s="646"/>
      <c r="R3555" s="536"/>
      <c r="S3555" s="536"/>
      <c r="T3555" s="536"/>
      <c r="U3555" s="536"/>
      <c r="V3555" s="536"/>
      <c r="W3555" s="683" t="str">
        <f t="shared" si="5304"/>
        <v>OK</v>
      </c>
      <c r="X3555" s="141"/>
      <c r="Y3555" s="141"/>
      <c r="Z3555" s="552"/>
      <c r="AA3555" s="552"/>
      <c r="AB3555" s="683" t="str">
        <f t="shared" si="5305"/>
        <v>OK</v>
      </c>
      <c r="AC3555" s="593"/>
      <c r="AD3555" s="530">
        <f t="shared" si="5306"/>
        <v>0</v>
      </c>
      <c r="AE3555" s="842">
        <f t="shared" si="5307"/>
        <v>0</v>
      </c>
      <c r="AF3555" s="931"/>
      <c r="AG3555" s="530">
        <f t="shared" si="5308"/>
        <v>0</v>
      </c>
      <c r="AH3555" s="530">
        <f t="shared" si="5309"/>
        <v>0</v>
      </c>
      <c r="AI3555" s="641"/>
      <c r="AJ3555" s="537"/>
      <c r="AK3555" s="537"/>
      <c r="AL3555" s="537"/>
      <c r="AM3555" s="537"/>
      <c r="AN3555" s="537"/>
      <c r="AO3555" s="683" t="str">
        <f t="shared" si="5310"/>
        <v>OK</v>
      </c>
      <c r="AP3555" s="141"/>
      <c r="AQ3555" s="141"/>
      <c r="AR3555" s="552"/>
      <c r="AS3555" s="552"/>
      <c r="AT3555" s="683" t="str">
        <f t="shared" si="5311"/>
        <v>OK</v>
      </c>
      <c r="AU3555" s="593"/>
      <c r="AV3555" s="530">
        <f t="shared" si="5312"/>
        <v>0</v>
      </c>
      <c r="AW3555" s="842">
        <f t="shared" si="5313"/>
        <v>0</v>
      </c>
      <c r="AX3555" s="115">
        <f t="shared" si="5314"/>
        <v>0</v>
      </c>
      <c r="AY3555" s="5">
        <f t="shared" si="5315"/>
        <v>0</v>
      </c>
      <c r="AZ3555" s="5">
        <f>AY3555-AX3555</f>
        <v>0</v>
      </c>
      <c r="BA3555" s="335" t="e">
        <f>AZ3555/AX3555</f>
        <v>#DIV/0!</v>
      </c>
      <c r="BB3555" s="23">
        <f t="shared" si="5316"/>
        <v>0</v>
      </c>
      <c r="BC3555" s="5">
        <f>AW3555</f>
        <v>0</v>
      </c>
      <c r="BD3555" s="5">
        <f>BC3555-BB3555</f>
        <v>0</v>
      </c>
      <c r="BE3555" s="335" t="e">
        <f>BD3555/BB3555</f>
        <v>#DIV/0!</v>
      </c>
      <c r="BG3555" s="826" t="str">
        <f t="shared" si="5317"/>
        <v>41.40</v>
      </c>
      <c r="BH3555" s="607" t="b">
        <f>COUNTIF('Codes SEC'!$B$2:$B$250,Ministres!BG3555)&gt;0</f>
        <v>1</v>
      </c>
    </row>
    <row r="3556" spans="1:60" ht="35.1" customHeight="1" x14ac:dyDescent="0.25">
      <c r="A3556" s="190" t="s">
        <v>6114</v>
      </c>
      <c r="B3556" s="583">
        <v>17</v>
      </c>
      <c r="C3556" s="120" t="s">
        <v>419</v>
      </c>
      <c r="D3556" s="622">
        <v>1000</v>
      </c>
      <c r="E3556" s="584"/>
      <c r="F3556" s="120">
        <v>16</v>
      </c>
      <c r="G3556" s="697">
        <v>3</v>
      </c>
      <c r="H3556" s="890" t="str">
        <f t="shared" si="5262"/>
        <v>093</v>
      </c>
      <c r="I3556" s="585">
        <v>84540000</v>
      </c>
      <c r="J3556" s="380" t="s">
        <v>5048</v>
      </c>
      <c r="K3556" s="422" t="s">
        <v>5220</v>
      </c>
      <c r="L3556" s="733">
        <v>727</v>
      </c>
      <c r="M3556" s="734">
        <v>727</v>
      </c>
      <c r="N3556" s="931"/>
      <c r="O3556" s="530">
        <f t="shared" si="5302"/>
        <v>-727</v>
      </c>
      <c r="P3556" s="530" t="str">
        <f t="shared" si="5303"/>
        <v xml:space="preserve">0 </v>
      </c>
      <c r="Q3556" s="646"/>
      <c r="R3556" s="536"/>
      <c r="S3556" s="536"/>
      <c r="T3556" s="536"/>
      <c r="U3556" s="536"/>
      <c r="V3556" s="536"/>
      <c r="W3556" s="683" t="str">
        <f t="shared" si="5304"/>
        <v>OK</v>
      </c>
      <c r="X3556" s="141"/>
      <c r="Y3556" s="141"/>
      <c r="Z3556" s="552"/>
      <c r="AA3556" s="552"/>
      <c r="AB3556" s="683" t="str">
        <f t="shared" si="5305"/>
        <v>OK</v>
      </c>
      <c r="AC3556" s="593"/>
      <c r="AD3556" s="530">
        <f t="shared" si="5306"/>
        <v>0</v>
      </c>
      <c r="AE3556" s="842">
        <f t="shared" si="5307"/>
        <v>0</v>
      </c>
      <c r="AF3556" s="931"/>
      <c r="AG3556" s="530">
        <f t="shared" si="5308"/>
        <v>-727</v>
      </c>
      <c r="AH3556" s="530" t="str">
        <f t="shared" si="5309"/>
        <v xml:space="preserve">0 </v>
      </c>
      <c r="AI3556" s="641"/>
      <c r="AJ3556" s="537"/>
      <c r="AK3556" s="537"/>
      <c r="AL3556" s="537"/>
      <c r="AM3556" s="537"/>
      <c r="AN3556" s="537"/>
      <c r="AO3556" s="683" t="str">
        <f t="shared" si="5310"/>
        <v>OK</v>
      </c>
      <c r="AP3556" s="141"/>
      <c r="AQ3556" s="141"/>
      <c r="AR3556" s="552"/>
      <c r="AS3556" s="552"/>
      <c r="AT3556" s="683" t="str">
        <f t="shared" si="5311"/>
        <v>OK</v>
      </c>
      <c r="AU3556" s="593"/>
      <c r="AV3556" s="530">
        <f t="shared" si="5312"/>
        <v>0</v>
      </c>
      <c r="AW3556" s="842">
        <f t="shared" si="5313"/>
        <v>0</v>
      </c>
      <c r="AX3556" s="115">
        <f t="shared" si="5314"/>
        <v>727</v>
      </c>
      <c r="AY3556" s="5">
        <f t="shared" si="5315"/>
        <v>0</v>
      </c>
      <c r="AZ3556" s="7">
        <f t="shared" si="5325"/>
        <v>-727</v>
      </c>
      <c r="BA3556" s="335">
        <f t="shared" si="5326"/>
        <v>-1</v>
      </c>
      <c r="BB3556" s="23">
        <f t="shared" si="5316"/>
        <v>727</v>
      </c>
      <c r="BC3556" s="5">
        <f t="shared" si="5327"/>
        <v>0</v>
      </c>
      <c r="BD3556" s="7">
        <f t="shared" si="5328"/>
        <v>-727</v>
      </c>
      <c r="BE3556" s="335">
        <f t="shared" si="5329"/>
        <v>-1</v>
      </c>
      <c r="BG3556" s="826" t="str">
        <f t="shared" si="5317"/>
        <v>45.40</v>
      </c>
      <c r="BH3556" s="607" t="b">
        <f>COUNTIF('Codes SEC'!$B$2:$B$250,Ministres!BG3556)&gt;0</f>
        <v>1</v>
      </c>
    </row>
    <row r="3557" spans="1:60" ht="12.75" customHeight="1" x14ac:dyDescent="0.25">
      <c r="A3557" s="227"/>
      <c r="B3557" s="209"/>
      <c r="C3557" s="253"/>
      <c r="D3557" s="625"/>
      <c r="E3557" s="280"/>
      <c r="F3557" s="253"/>
      <c r="G3557" s="695"/>
      <c r="H3557" s="886"/>
      <c r="I3557" s="403"/>
      <c r="J3557" s="381"/>
      <c r="K3557" s="514" t="s">
        <v>95</v>
      </c>
      <c r="L3557" s="315">
        <f t="shared" ref="L3557:P3557" si="5335">L3542+L3543+L3544+L3545+L3546+L3547+L3548+L3549+L3550+L3540+L3554+L3556+L3541+L3551+L3552+L3553+L3555</f>
        <v>6905835</v>
      </c>
      <c r="M3557" s="741">
        <f t="shared" si="5335"/>
        <v>6905835</v>
      </c>
      <c r="N3557" s="938">
        <f t="shared" si="5335"/>
        <v>0</v>
      </c>
      <c r="O3557" s="792">
        <f t="shared" si="5335"/>
        <v>-6905835</v>
      </c>
      <c r="P3557" s="792">
        <f t="shared" si="5335"/>
        <v>0</v>
      </c>
      <c r="Q3557" s="788">
        <f t="shared" ref="Q3557:V3557" si="5336">Q3542+Q3543+Q3544+Q3545+Q3546+Q3547+Q3548+Q3549+Q3550+Q3540+Q3554+Q3556+Q3541+Q3551+Q3552+Q3553+Q3555</f>
        <v>0</v>
      </c>
      <c r="R3557" s="651">
        <f t="shared" si="5336"/>
        <v>0</v>
      </c>
      <c r="S3557" s="651">
        <f t="shared" si="5336"/>
        <v>0</v>
      </c>
      <c r="T3557" s="651">
        <f t="shared" si="5336"/>
        <v>0</v>
      </c>
      <c r="U3557" s="651">
        <f t="shared" si="5336"/>
        <v>0</v>
      </c>
      <c r="V3557" s="651">
        <f t="shared" si="5336"/>
        <v>0</v>
      </c>
      <c r="W3557" s="792"/>
      <c r="X3557" s="652">
        <f>X3542+X3543+X3544+X3545+X3546+X3547+X3548+X3549+X3550+X3540+X3554+X3556+X3541+X3551+X3552+X3553+X3555</f>
        <v>0</v>
      </c>
      <c r="Y3557" s="652">
        <f>Y3542+Y3543+Y3544+Y3545+Y3546+Y3547+Y3548+Y3549+Y3550+Y3540+Y3554+Y3556+Y3541+Y3551+Y3552+Y3553+Y3555</f>
        <v>0</v>
      </c>
      <c r="Z3557" s="651">
        <f>Z3542+Z3543+Z3544+Z3545+Z3546+Z3547+Z3548+Z3549+Z3550+Z3540+Z3554+Z3556+Z3541+Z3551+Z3552+Z3553+Z3555</f>
        <v>0</v>
      </c>
      <c r="AA3557" s="651">
        <f>AA3542+AA3543+AA3544+AA3545+AA3546+AA3547+AA3548+AA3549+AA3550+AA3540+AA3554+AA3556+AA3541+AA3551+AA3552+AA3553+AA3555</f>
        <v>0</v>
      </c>
      <c r="AB3557" s="792"/>
      <c r="AC3557" s="652">
        <f t="shared" ref="AC3557:AN3557" si="5337">AC3542+AC3543+AC3544+AC3545+AC3546+AC3547+AC3548+AC3549+AC3550+AC3540+AC3554+AC3556+AC3541+AC3551+AC3552+AC3553+AC3555</f>
        <v>0</v>
      </c>
      <c r="AD3557" s="792">
        <f>AD3542+AD3543+AD3544+AD3545+AD3546+AD3547+AD3548+AD3549+AD3550+AD3540+AD3554+AD3556+AD3541+AD3551+AD3552+AD3553+AD3555</f>
        <v>0</v>
      </c>
      <c r="AE3557" s="854">
        <f>AE3542+AE3543+AE3544+AE3545+AE3546+AE3547+AE3548+AE3549+AE3550+AE3540+AE3554+AE3556+AE3541+AE3551+AE3552+AE3553+AE3555</f>
        <v>0</v>
      </c>
      <c r="AF3557" s="938">
        <f t="shared" si="5337"/>
        <v>0</v>
      </c>
      <c r="AG3557" s="792">
        <f t="shared" si="5337"/>
        <v>-6905835</v>
      </c>
      <c r="AH3557" s="792">
        <f t="shared" si="5337"/>
        <v>0</v>
      </c>
      <c r="AI3557" s="788">
        <f t="shared" si="5337"/>
        <v>0</v>
      </c>
      <c r="AJ3557" s="651">
        <f t="shared" si="5337"/>
        <v>0</v>
      </c>
      <c r="AK3557" s="651">
        <f t="shared" si="5337"/>
        <v>0</v>
      </c>
      <c r="AL3557" s="651">
        <f t="shared" si="5337"/>
        <v>0</v>
      </c>
      <c r="AM3557" s="651">
        <f t="shared" si="5337"/>
        <v>0</v>
      </c>
      <c r="AN3557" s="651">
        <f t="shared" si="5337"/>
        <v>0</v>
      </c>
      <c r="AO3557" s="792"/>
      <c r="AP3557" s="652">
        <f>AP3542+AP3543+AP3544+AP3545+AP3546+AP3547+AP3548+AP3549+AP3550+AP3540+AP3554+AP3556+AP3541+AP3551+AP3552+AP3553+AP3555</f>
        <v>0</v>
      </c>
      <c r="AQ3557" s="652">
        <f>AQ3542+AQ3543+AQ3544+AQ3545+AQ3546+AQ3547+AQ3548+AQ3549+AQ3550+AQ3540+AQ3554+AQ3556+AQ3541+AQ3551+AQ3552+AQ3553+AQ3555</f>
        <v>0</v>
      </c>
      <c r="AR3557" s="651">
        <f>AR3542+AR3543+AR3544+AR3545+AR3546+AR3547+AR3548+AR3549+AR3550+AR3540+AR3554+AR3556+AR3541+AR3551+AR3552+AR3553+AR3555</f>
        <v>0</v>
      </c>
      <c r="AS3557" s="651">
        <f>AS3542+AS3543+AS3544+AS3545+AS3546+AS3547+AS3548+AS3549+AS3550+AS3540+AS3554+AS3556+AS3541+AS3551+AS3552+AS3553+AS3555</f>
        <v>0</v>
      </c>
      <c r="AT3557" s="792"/>
      <c r="AU3557" s="652">
        <f t="shared" ref="AU3557:BE3557" si="5338">AU3542+AU3543+AU3544+AU3545+AU3546+AU3547+AU3548+AU3549+AU3550+AU3540+AU3554+AU3556+AU3541+AU3551+AU3552+AU3553+AU3555</f>
        <v>0</v>
      </c>
      <c r="AV3557" s="792">
        <f t="shared" si="5338"/>
        <v>0</v>
      </c>
      <c r="AW3557" s="854">
        <f t="shared" si="5338"/>
        <v>0</v>
      </c>
      <c r="AX3557" s="336">
        <f t="shared" si="5338"/>
        <v>6905835</v>
      </c>
      <c r="AY3557" s="356">
        <f t="shared" si="5338"/>
        <v>0</v>
      </c>
      <c r="AZ3557" s="356">
        <f t="shared" si="5338"/>
        <v>-6905835</v>
      </c>
      <c r="BA3557" s="357" t="e">
        <f t="shared" si="5338"/>
        <v>#DIV/0!</v>
      </c>
      <c r="BB3557" s="328">
        <f t="shared" si="5338"/>
        <v>6905835</v>
      </c>
      <c r="BC3557" s="356">
        <f t="shared" si="5338"/>
        <v>0</v>
      </c>
      <c r="BD3557" s="356">
        <f t="shared" si="5338"/>
        <v>-6905835</v>
      </c>
      <c r="BE3557" s="357" t="e">
        <f t="shared" si="5338"/>
        <v>#DIV/0!</v>
      </c>
      <c r="BG3557" s="826"/>
      <c r="BH3557" s="607"/>
    </row>
    <row r="3558" spans="1:60" ht="12.75" customHeight="1" x14ac:dyDescent="0.25">
      <c r="A3558" s="21"/>
      <c r="B3558" s="112"/>
      <c r="C3558" s="116"/>
      <c r="D3558" s="623"/>
      <c r="E3558" s="278"/>
      <c r="F3558" s="116"/>
      <c r="G3558" s="694"/>
      <c r="H3558" s="878"/>
      <c r="I3558" s="397"/>
      <c r="J3558" s="380"/>
      <c r="K3558" s="461"/>
      <c r="L3558" s="738"/>
      <c r="M3558" s="739"/>
      <c r="N3558" s="940"/>
      <c r="O3558" s="6"/>
      <c r="P3558" s="6"/>
      <c r="Q3558" s="647"/>
      <c r="R3558" s="547"/>
      <c r="S3558" s="547"/>
      <c r="T3558" s="547"/>
      <c r="U3558" s="547"/>
      <c r="V3558" s="547"/>
      <c r="W3558" s="535"/>
      <c r="X3558" s="149"/>
      <c r="Y3558" s="149"/>
      <c r="Z3558" s="558"/>
      <c r="AA3558" s="558"/>
      <c r="AB3558" s="535"/>
      <c r="AC3558" s="600"/>
      <c r="AD3558" s="6"/>
      <c r="AE3558" s="856"/>
      <c r="AF3558" s="940"/>
      <c r="AG3558" s="6"/>
      <c r="AH3558" s="6"/>
      <c r="AI3558" s="647"/>
      <c r="AJ3558" s="547"/>
      <c r="AK3558" s="547"/>
      <c r="AL3558" s="547"/>
      <c r="AM3558" s="547"/>
      <c r="AN3558" s="547"/>
      <c r="AO3558" s="535"/>
      <c r="AP3558" s="149"/>
      <c r="AQ3558" s="149"/>
      <c r="AR3558" s="558"/>
      <c r="AS3558" s="558"/>
      <c r="AT3558" s="535"/>
      <c r="AU3558" s="600"/>
      <c r="AV3558" s="6"/>
      <c r="AW3558" s="856"/>
      <c r="AX3558" s="115"/>
      <c r="AY3558" s="108"/>
      <c r="AZ3558" s="108"/>
      <c r="BA3558" s="363"/>
      <c r="BB3558" s="331"/>
      <c r="BC3558" s="108"/>
      <c r="BD3558" s="108"/>
      <c r="BE3558" s="363"/>
      <c r="BG3558" s="826"/>
      <c r="BH3558" s="607"/>
    </row>
    <row r="3559" spans="1:60" ht="12.75" customHeight="1" x14ac:dyDescent="0.25">
      <c r="A3559" s="21"/>
      <c r="B3559" s="112"/>
      <c r="C3559" s="116"/>
      <c r="D3559" s="623"/>
      <c r="E3559" s="278"/>
      <c r="F3559" s="116"/>
      <c r="G3559" s="694"/>
      <c r="H3559" s="878"/>
      <c r="I3559" s="397"/>
      <c r="J3559" s="380"/>
      <c r="K3559" s="410" t="s">
        <v>58</v>
      </c>
      <c r="L3559" s="738"/>
      <c r="M3559" s="739"/>
      <c r="N3559" s="931"/>
      <c r="O3559" s="923"/>
      <c r="P3559" s="923"/>
      <c r="Q3559" s="641"/>
      <c r="R3559" s="537"/>
      <c r="S3559" s="537"/>
      <c r="T3559" s="537"/>
      <c r="U3559" s="537"/>
      <c r="V3559" s="537"/>
      <c r="W3559" s="531"/>
      <c r="X3559" s="141"/>
      <c r="Y3559" s="141"/>
      <c r="Z3559" s="552"/>
      <c r="AA3559" s="552"/>
      <c r="AB3559" s="531"/>
      <c r="AC3559" s="593"/>
      <c r="AD3559" s="923"/>
      <c r="AE3559" s="846"/>
      <c r="AF3559" s="931"/>
      <c r="AG3559" s="923"/>
      <c r="AH3559" s="923"/>
      <c r="AI3559" s="641"/>
      <c r="AJ3559" s="537"/>
      <c r="AK3559" s="537"/>
      <c r="AL3559" s="537"/>
      <c r="AM3559" s="537"/>
      <c r="AN3559" s="537"/>
      <c r="AO3559" s="531"/>
      <c r="AP3559" s="141"/>
      <c r="AQ3559" s="141"/>
      <c r="AR3559" s="552"/>
      <c r="AS3559" s="552"/>
      <c r="AT3559" s="531"/>
      <c r="AU3559" s="593"/>
      <c r="AV3559" s="923"/>
      <c r="AW3559" s="846"/>
      <c r="AX3559" s="115"/>
      <c r="AY3559" s="5"/>
      <c r="AZ3559" s="5"/>
      <c r="BA3559" s="335"/>
      <c r="BC3559" s="5"/>
      <c r="BD3559" s="5"/>
      <c r="BE3559" s="335"/>
      <c r="BG3559" s="826"/>
      <c r="BH3559" s="607"/>
    </row>
    <row r="3560" spans="1:60" ht="12.75" customHeight="1" x14ac:dyDescent="0.25">
      <c r="A3560" s="21"/>
      <c r="B3560" s="112"/>
      <c r="C3560" s="116"/>
      <c r="D3560" s="623"/>
      <c r="E3560" s="278"/>
      <c r="F3560" s="116"/>
      <c r="G3560" s="694"/>
      <c r="H3560" s="878"/>
      <c r="I3560" s="397"/>
      <c r="J3560" s="380"/>
      <c r="K3560" s="410"/>
      <c r="L3560" s="738"/>
      <c r="M3560" s="739"/>
      <c r="N3560" s="931"/>
      <c r="O3560" s="923"/>
      <c r="P3560" s="923"/>
      <c r="Q3560" s="641"/>
      <c r="R3560" s="537"/>
      <c r="S3560" s="537"/>
      <c r="T3560" s="537"/>
      <c r="U3560" s="537"/>
      <c r="V3560" s="537"/>
      <c r="W3560" s="531"/>
      <c r="X3560" s="141"/>
      <c r="Y3560" s="141"/>
      <c r="Z3560" s="552"/>
      <c r="AA3560" s="552"/>
      <c r="AB3560" s="531"/>
      <c r="AC3560" s="593"/>
      <c r="AD3560" s="923"/>
      <c r="AE3560" s="846"/>
      <c r="AF3560" s="931"/>
      <c r="AG3560" s="923"/>
      <c r="AH3560" s="923"/>
      <c r="AI3560" s="641"/>
      <c r="AJ3560" s="537"/>
      <c r="AK3560" s="537"/>
      <c r="AL3560" s="537"/>
      <c r="AM3560" s="537"/>
      <c r="AN3560" s="537"/>
      <c r="AO3560" s="531"/>
      <c r="AP3560" s="141"/>
      <c r="AQ3560" s="141"/>
      <c r="AR3560" s="552"/>
      <c r="AS3560" s="552"/>
      <c r="AT3560" s="531"/>
      <c r="AU3560" s="593"/>
      <c r="AV3560" s="923"/>
      <c r="AW3560" s="846"/>
      <c r="AX3560" s="115"/>
      <c r="AY3560" s="5"/>
      <c r="AZ3560" s="5"/>
      <c r="BA3560" s="335"/>
      <c r="BC3560" s="5"/>
      <c r="BD3560" s="5"/>
      <c r="BE3560" s="335"/>
      <c r="BG3560" s="826"/>
      <c r="BH3560" s="607"/>
    </row>
    <row r="3561" spans="1:60" ht="35.1" customHeight="1" x14ac:dyDescent="0.25">
      <c r="A3561" s="222" t="s">
        <v>6114</v>
      </c>
      <c r="B3561" s="112">
        <v>17</v>
      </c>
      <c r="C3561" s="116" t="s">
        <v>419</v>
      </c>
      <c r="D3561" s="620">
        <v>1000</v>
      </c>
      <c r="E3561" s="278"/>
      <c r="F3561" s="116">
        <v>12</v>
      </c>
      <c r="G3561" s="694">
        <v>1</v>
      </c>
      <c r="H3561" s="878" t="str">
        <f t="shared" si="5262"/>
        <v>093</v>
      </c>
      <c r="I3561" s="397" t="s">
        <v>3285</v>
      </c>
      <c r="J3561" s="380" t="s">
        <v>2786</v>
      </c>
      <c r="K3561" s="411" t="s">
        <v>552</v>
      </c>
      <c r="L3561" s="738">
        <v>675</v>
      </c>
      <c r="M3561" s="739">
        <v>675</v>
      </c>
      <c r="N3561" s="931"/>
      <c r="O3561" s="530">
        <f t="shared" ref="O3561:O3569" si="5339">IF(N3561&gt;L3561,"0 ",N3561-L3561)</f>
        <v>-675</v>
      </c>
      <c r="P3561" s="530" t="str">
        <f t="shared" ref="P3561:P3569" si="5340">IF(N3561&lt;L3561,"0 ",N3561-L3561)</f>
        <v xml:space="preserve">0 </v>
      </c>
      <c r="Q3561" s="646"/>
      <c r="R3561" s="536"/>
      <c r="S3561" s="536"/>
      <c r="T3561" s="536"/>
      <c r="U3561" s="536"/>
      <c r="V3561" s="536"/>
      <c r="W3561" s="683" t="str">
        <f t="shared" ref="W3561:W3568" si="5341">IF(SUM(Q3561:V3561)=X3561,"OK",SUM(Q3561:V3561)-X3561)</f>
        <v>OK</v>
      </c>
      <c r="X3561" s="141"/>
      <c r="Y3561" s="141"/>
      <c r="Z3561" s="552"/>
      <c r="AA3561" s="552"/>
      <c r="AB3561" s="683" t="str">
        <f t="shared" ref="AB3561:AB3568" si="5342">IF(SUM(Z3561:AA3561)=AC3561,"OK",SUM(Z3561:AA3561)-AC3561)</f>
        <v>OK</v>
      </c>
      <c r="AC3561" s="593"/>
      <c r="AD3561" s="530">
        <f t="shared" ref="AD3561:AD3569" si="5343">X3561+Y3561+AC3561</f>
        <v>0</v>
      </c>
      <c r="AE3561" s="842">
        <f t="shared" ref="AE3561:AE3569" si="5344">N3561+AD3561</f>
        <v>0</v>
      </c>
      <c r="AF3561" s="931"/>
      <c r="AG3561" s="530">
        <f t="shared" ref="AG3561:AG3569" si="5345">IF(AF3561&gt;M3561,"0 ",AF3561-M3561)</f>
        <v>-675</v>
      </c>
      <c r="AH3561" s="530" t="str">
        <f t="shared" ref="AH3561:AH3569" si="5346">IF(AF3561&lt;M3561,"0 ",AF3561-M3561)</f>
        <v xml:space="preserve">0 </v>
      </c>
      <c r="AI3561" s="641"/>
      <c r="AJ3561" s="537"/>
      <c r="AK3561" s="537"/>
      <c r="AL3561" s="537"/>
      <c r="AM3561" s="537"/>
      <c r="AN3561" s="537"/>
      <c r="AO3561" s="683" t="str">
        <f t="shared" ref="AO3561:AO3568" si="5347">IF(SUM(AI3561:AN3561)=AP3561,"OK",SUM(AI3561:AN3561)-AP3561)</f>
        <v>OK</v>
      </c>
      <c r="AP3561" s="141"/>
      <c r="AQ3561" s="141"/>
      <c r="AR3561" s="552"/>
      <c r="AS3561" s="552"/>
      <c r="AT3561" s="683" t="str">
        <f t="shared" ref="AT3561:AT3568" si="5348">IF(SUM(AR3561:AS3561)=AU3561,"OK",SUM(AR3561:AS3561)-AU3561)</f>
        <v>OK</v>
      </c>
      <c r="AU3561" s="593"/>
      <c r="AV3561" s="530">
        <f t="shared" ref="AV3561:AV3569" si="5349">AP3561+AQ3561+AU3561</f>
        <v>0</v>
      </c>
      <c r="AW3561" s="842">
        <f t="shared" ref="AW3561:AW3569" si="5350">AF3561+AV3561</f>
        <v>0</v>
      </c>
      <c r="AX3561" s="115">
        <f t="shared" ref="AX3561:AX3569" si="5351">L3561</f>
        <v>675</v>
      </c>
      <c r="AY3561" s="5">
        <f t="shared" ref="AY3561:AY3569" si="5352">AE3561</f>
        <v>0</v>
      </c>
      <c r="AZ3561" s="5">
        <f t="shared" ref="AZ3561:AZ3568" si="5353">AY3561-AX3561</f>
        <v>-675</v>
      </c>
      <c r="BA3561" s="335">
        <f t="shared" ref="BA3561:BA3568" si="5354">AZ3561/AX3561</f>
        <v>-1</v>
      </c>
      <c r="BB3561" s="23">
        <f t="shared" ref="BB3561:BB3569" si="5355">M3561</f>
        <v>675</v>
      </c>
      <c r="BC3561" s="5">
        <f t="shared" ref="BC3561:BC3568" si="5356">AW3561</f>
        <v>0</v>
      </c>
      <c r="BD3561" s="5">
        <f t="shared" ref="BD3561:BD3568" si="5357">BC3561-BB3561</f>
        <v>-675</v>
      </c>
      <c r="BE3561" s="335">
        <f t="shared" ref="BE3561:BE3568" si="5358">BD3561/BB3561</f>
        <v>-1</v>
      </c>
      <c r="BG3561" s="826" t="str">
        <f t="shared" ref="BG3561:BG3569" si="5359">RIGHT(LEFT(I3561,3),2)&amp;"."&amp;RIGHT(LEFT(I3561,5),2)</f>
        <v>61.41</v>
      </c>
      <c r="BH3561" s="607" t="b">
        <f>COUNTIF('Codes SEC'!$B$2:$B$250,Ministres!BG3561)&gt;0</f>
        <v>1</v>
      </c>
    </row>
    <row r="3562" spans="1:60" ht="35.1" customHeight="1" x14ac:dyDescent="0.25">
      <c r="A3562" s="222" t="s">
        <v>6114</v>
      </c>
      <c r="B3562" s="112">
        <v>17</v>
      </c>
      <c r="C3562" s="116" t="s">
        <v>419</v>
      </c>
      <c r="D3562" s="620">
        <v>1000</v>
      </c>
      <c r="E3562" s="278"/>
      <c r="F3562" s="116">
        <v>12</v>
      </c>
      <c r="G3562" s="694" t="s">
        <v>5495</v>
      </c>
      <c r="H3562" s="878" t="str">
        <f t="shared" si="5262"/>
        <v>093</v>
      </c>
      <c r="I3562" s="397" t="s">
        <v>3285</v>
      </c>
      <c r="J3562" s="380" t="s">
        <v>2787</v>
      </c>
      <c r="K3562" s="408" t="s">
        <v>591</v>
      </c>
      <c r="L3562" s="738">
        <v>0</v>
      </c>
      <c r="M3562" s="739">
        <v>0</v>
      </c>
      <c r="N3562" s="931"/>
      <c r="O3562" s="530">
        <f t="shared" si="5339"/>
        <v>0</v>
      </c>
      <c r="P3562" s="530">
        <f t="shared" si="5340"/>
        <v>0</v>
      </c>
      <c r="Q3562" s="646"/>
      <c r="R3562" s="536"/>
      <c r="S3562" s="536"/>
      <c r="T3562" s="536"/>
      <c r="U3562" s="536"/>
      <c r="V3562" s="536"/>
      <c r="W3562" s="683" t="str">
        <f t="shared" si="5341"/>
        <v>OK</v>
      </c>
      <c r="X3562" s="141"/>
      <c r="Y3562" s="141"/>
      <c r="Z3562" s="552"/>
      <c r="AA3562" s="552"/>
      <c r="AB3562" s="683" t="str">
        <f t="shared" si="5342"/>
        <v>OK</v>
      </c>
      <c r="AC3562" s="593"/>
      <c r="AD3562" s="530">
        <f t="shared" si="5343"/>
        <v>0</v>
      </c>
      <c r="AE3562" s="842">
        <f t="shared" si="5344"/>
        <v>0</v>
      </c>
      <c r="AF3562" s="931"/>
      <c r="AG3562" s="530">
        <f t="shared" si="5345"/>
        <v>0</v>
      </c>
      <c r="AH3562" s="530">
        <f t="shared" si="5346"/>
        <v>0</v>
      </c>
      <c r="AI3562" s="641"/>
      <c r="AJ3562" s="537"/>
      <c r="AK3562" s="537"/>
      <c r="AL3562" s="537"/>
      <c r="AM3562" s="537"/>
      <c r="AN3562" s="537"/>
      <c r="AO3562" s="683" t="str">
        <f t="shared" si="5347"/>
        <v>OK</v>
      </c>
      <c r="AP3562" s="141"/>
      <c r="AQ3562" s="141"/>
      <c r="AR3562" s="552"/>
      <c r="AS3562" s="552"/>
      <c r="AT3562" s="683" t="str">
        <f t="shared" si="5348"/>
        <v>OK</v>
      </c>
      <c r="AU3562" s="593"/>
      <c r="AV3562" s="530">
        <f t="shared" si="5349"/>
        <v>0</v>
      </c>
      <c r="AW3562" s="842">
        <f t="shared" si="5350"/>
        <v>0</v>
      </c>
      <c r="AX3562" s="115">
        <f t="shared" si="5351"/>
        <v>0</v>
      </c>
      <c r="AY3562" s="5">
        <f t="shared" si="5352"/>
        <v>0</v>
      </c>
      <c r="AZ3562" s="5">
        <f>AY3562-AX3562</f>
        <v>0</v>
      </c>
      <c r="BA3562" s="335" t="e">
        <f>AZ3562/AX3562</f>
        <v>#DIV/0!</v>
      </c>
      <c r="BB3562" s="23">
        <f t="shared" si="5355"/>
        <v>0</v>
      </c>
      <c r="BC3562" s="5">
        <f>AW3562</f>
        <v>0</v>
      </c>
      <c r="BD3562" s="5">
        <f>BC3562-BB3562</f>
        <v>0</v>
      </c>
      <c r="BE3562" s="335" t="e">
        <f>BD3562/BB3562</f>
        <v>#DIV/0!</v>
      </c>
      <c r="BG3562" s="826" t="str">
        <f t="shared" si="5359"/>
        <v>61.41</v>
      </c>
      <c r="BH3562" s="607" t="b">
        <f>COUNTIF('Codes SEC'!$B$2:$B$250,Ministres!BG3562)&gt;0</f>
        <v>1</v>
      </c>
    </row>
    <row r="3563" spans="1:60" ht="35.1" customHeight="1" x14ac:dyDescent="0.25">
      <c r="A3563" s="222" t="s">
        <v>6114</v>
      </c>
      <c r="B3563" s="112">
        <v>17</v>
      </c>
      <c r="C3563" s="116" t="s">
        <v>419</v>
      </c>
      <c r="D3563" s="620">
        <v>1000</v>
      </c>
      <c r="E3563" s="278"/>
      <c r="F3563" s="116">
        <v>12</v>
      </c>
      <c r="G3563" s="694">
        <v>3</v>
      </c>
      <c r="H3563" s="878" t="str">
        <f t="shared" si="5262"/>
        <v>093</v>
      </c>
      <c r="I3563" s="397" t="s">
        <v>3285</v>
      </c>
      <c r="J3563" s="380" t="s">
        <v>2788</v>
      </c>
      <c r="K3563" s="408" t="s">
        <v>553</v>
      </c>
      <c r="L3563" s="738">
        <v>0</v>
      </c>
      <c r="M3563" s="739">
        <v>19884</v>
      </c>
      <c r="N3563" s="931"/>
      <c r="O3563" s="530">
        <f t="shared" si="5339"/>
        <v>0</v>
      </c>
      <c r="P3563" s="530">
        <f t="shared" si="5340"/>
        <v>0</v>
      </c>
      <c r="Q3563" s="646"/>
      <c r="R3563" s="536"/>
      <c r="S3563" s="536"/>
      <c r="T3563" s="536"/>
      <c r="U3563" s="536"/>
      <c r="V3563" s="536"/>
      <c r="W3563" s="683" t="str">
        <f t="shared" si="5341"/>
        <v>OK</v>
      </c>
      <c r="X3563" s="141"/>
      <c r="Y3563" s="141"/>
      <c r="Z3563" s="552"/>
      <c r="AA3563" s="552"/>
      <c r="AB3563" s="683" t="str">
        <f t="shared" si="5342"/>
        <v>OK</v>
      </c>
      <c r="AC3563" s="593"/>
      <c r="AD3563" s="530">
        <f t="shared" si="5343"/>
        <v>0</v>
      </c>
      <c r="AE3563" s="842">
        <f t="shared" si="5344"/>
        <v>0</v>
      </c>
      <c r="AF3563" s="931"/>
      <c r="AG3563" s="530">
        <f t="shared" si="5345"/>
        <v>-19884</v>
      </c>
      <c r="AH3563" s="530" t="str">
        <f t="shared" si="5346"/>
        <v xml:space="preserve">0 </v>
      </c>
      <c r="AI3563" s="641"/>
      <c r="AJ3563" s="537"/>
      <c r="AK3563" s="537"/>
      <c r="AL3563" s="537"/>
      <c r="AM3563" s="537"/>
      <c r="AN3563" s="537"/>
      <c r="AO3563" s="683" t="str">
        <f t="shared" si="5347"/>
        <v>OK</v>
      </c>
      <c r="AP3563" s="141"/>
      <c r="AQ3563" s="141"/>
      <c r="AR3563" s="552"/>
      <c r="AS3563" s="552"/>
      <c r="AT3563" s="683" t="str">
        <f t="shared" si="5348"/>
        <v>OK</v>
      </c>
      <c r="AU3563" s="593"/>
      <c r="AV3563" s="530">
        <f t="shared" si="5349"/>
        <v>0</v>
      </c>
      <c r="AW3563" s="842">
        <f t="shared" si="5350"/>
        <v>0</v>
      </c>
      <c r="AX3563" s="115">
        <f t="shared" si="5351"/>
        <v>0</v>
      </c>
      <c r="AY3563" s="5">
        <f t="shared" si="5352"/>
        <v>0</v>
      </c>
      <c r="AZ3563" s="5">
        <f t="shared" si="5353"/>
        <v>0</v>
      </c>
      <c r="BA3563" s="335" t="e">
        <f t="shared" si="5354"/>
        <v>#DIV/0!</v>
      </c>
      <c r="BB3563" s="23">
        <f t="shared" si="5355"/>
        <v>19884</v>
      </c>
      <c r="BC3563" s="5">
        <f t="shared" si="5356"/>
        <v>0</v>
      </c>
      <c r="BD3563" s="5">
        <f t="shared" si="5357"/>
        <v>-19884</v>
      </c>
      <c r="BE3563" s="335">
        <f t="shared" si="5358"/>
        <v>-1</v>
      </c>
      <c r="BG3563" s="826" t="str">
        <f t="shared" si="5359"/>
        <v>61.41</v>
      </c>
      <c r="BH3563" s="607" t="b">
        <f>COUNTIF('Codes SEC'!$B$2:$B$250,Ministres!BG3563)&gt;0</f>
        <v>1</v>
      </c>
    </row>
    <row r="3564" spans="1:60" ht="35.1" customHeight="1" x14ac:dyDescent="0.25">
      <c r="A3564" s="222" t="s">
        <v>6114</v>
      </c>
      <c r="B3564" s="112">
        <v>17</v>
      </c>
      <c r="C3564" s="116" t="s">
        <v>419</v>
      </c>
      <c r="D3564" s="620">
        <v>1000</v>
      </c>
      <c r="E3564" s="278"/>
      <c r="F3564" s="116">
        <v>12</v>
      </c>
      <c r="G3564" s="694">
        <v>3</v>
      </c>
      <c r="H3564" s="878" t="str">
        <f t="shared" ref="H3564:H3627" si="5360">LEFT(J3564,3)</f>
        <v>093</v>
      </c>
      <c r="I3564" s="397" t="s">
        <v>3285</v>
      </c>
      <c r="J3564" s="380" t="s">
        <v>2789</v>
      </c>
      <c r="K3564" s="408" t="s">
        <v>554</v>
      </c>
      <c r="L3564" s="738">
        <v>0</v>
      </c>
      <c r="M3564" s="739">
        <v>12300</v>
      </c>
      <c r="N3564" s="931"/>
      <c r="O3564" s="530">
        <f t="shared" si="5339"/>
        <v>0</v>
      </c>
      <c r="P3564" s="530">
        <f t="shared" si="5340"/>
        <v>0</v>
      </c>
      <c r="Q3564" s="646"/>
      <c r="R3564" s="536"/>
      <c r="S3564" s="536"/>
      <c r="T3564" s="536"/>
      <c r="U3564" s="536"/>
      <c r="V3564" s="536"/>
      <c r="W3564" s="683" t="str">
        <f t="shared" si="5341"/>
        <v>OK</v>
      </c>
      <c r="X3564" s="141"/>
      <c r="Y3564" s="141"/>
      <c r="Z3564" s="552"/>
      <c r="AA3564" s="552"/>
      <c r="AB3564" s="683" t="str">
        <f t="shared" si="5342"/>
        <v>OK</v>
      </c>
      <c r="AC3564" s="593"/>
      <c r="AD3564" s="530">
        <f t="shared" si="5343"/>
        <v>0</v>
      </c>
      <c r="AE3564" s="842">
        <f t="shared" si="5344"/>
        <v>0</v>
      </c>
      <c r="AF3564" s="931"/>
      <c r="AG3564" s="530">
        <f t="shared" si="5345"/>
        <v>-12300</v>
      </c>
      <c r="AH3564" s="530" t="str">
        <f t="shared" si="5346"/>
        <v xml:space="preserve">0 </v>
      </c>
      <c r="AI3564" s="641"/>
      <c r="AJ3564" s="537"/>
      <c r="AK3564" s="537"/>
      <c r="AL3564" s="537"/>
      <c r="AM3564" s="537"/>
      <c r="AN3564" s="537"/>
      <c r="AO3564" s="683" t="str">
        <f t="shared" si="5347"/>
        <v>OK</v>
      </c>
      <c r="AP3564" s="141"/>
      <c r="AQ3564" s="141"/>
      <c r="AR3564" s="552"/>
      <c r="AS3564" s="552"/>
      <c r="AT3564" s="683" t="str">
        <f t="shared" si="5348"/>
        <v>OK</v>
      </c>
      <c r="AU3564" s="593"/>
      <c r="AV3564" s="530">
        <f t="shared" si="5349"/>
        <v>0</v>
      </c>
      <c r="AW3564" s="842">
        <f t="shared" si="5350"/>
        <v>0</v>
      </c>
      <c r="AX3564" s="115">
        <f t="shared" si="5351"/>
        <v>0</v>
      </c>
      <c r="AY3564" s="5">
        <f t="shared" si="5352"/>
        <v>0</v>
      </c>
      <c r="AZ3564" s="5">
        <f t="shared" si="5353"/>
        <v>0</v>
      </c>
      <c r="BA3564" s="335" t="e">
        <f t="shared" si="5354"/>
        <v>#DIV/0!</v>
      </c>
      <c r="BB3564" s="23">
        <f t="shared" si="5355"/>
        <v>12300</v>
      </c>
      <c r="BC3564" s="5">
        <f t="shared" si="5356"/>
        <v>0</v>
      </c>
      <c r="BD3564" s="5">
        <f t="shared" si="5357"/>
        <v>-12300</v>
      </c>
      <c r="BE3564" s="335">
        <f t="shared" si="5358"/>
        <v>-1</v>
      </c>
      <c r="BG3564" s="826" t="str">
        <f t="shared" si="5359"/>
        <v>61.41</v>
      </c>
      <c r="BH3564" s="607" t="b">
        <f>COUNTIF('Codes SEC'!$B$2:$B$250,Ministres!BG3564)&gt;0</f>
        <v>1</v>
      </c>
    </row>
    <row r="3565" spans="1:60" ht="35.1" customHeight="1" x14ac:dyDescent="0.25">
      <c r="A3565" s="222" t="s">
        <v>6114</v>
      </c>
      <c r="B3565" s="112">
        <v>17</v>
      </c>
      <c r="C3565" s="116" t="s">
        <v>419</v>
      </c>
      <c r="D3565" s="620">
        <v>1000</v>
      </c>
      <c r="E3565" s="278"/>
      <c r="F3565" s="116">
        <v>12</v>
      </c>
      <c r="G3565" s="694" t="s">
        <v>5613</v>
      </c>
      <c r="H3565" s="878" t="str">
        <f t="shared" si="5360"/>
        <v>093</v>
      </c>
      <c r="I3565" s="397" t="s">
        <v>3285</v>
      </c>
      <c r="J3565" s="380" t="s">
        <v>2790</v>
      </c>
      <c r="K3565" s="495" t="s">
        <v>552</v>
      </c>
      <c r="L3565" s="738">
        <v>0</v>
      </c>
      <c r="M3565" s="739">
        <v>0</v>
      </c>
      <c r="N3565" s="931"/>
      <c r="O3565" s="530">
        <f t="shared" si="5339"/>
        <v>0</v>
      </c>
      <c r="P3565" s="530">
        <f t="shared" si="5340"/>
        <v>0</v>
      </c>
      <c r="Q3565" s="646"/>
      <c r="R3565" s="536"/>
      <c r="S3565" s="536"/>
      <c r="T3565" s="536"/>
      <c r="U3565" s="536"/>
      <c r="V3565" s="536"/>
      <c r="W3565" s="683" t="str">
        <f t="shared" si="5341"/>
        <v>OK</v>
      </c>
      <c r="X3565" s="141"/>
      <c r="Y3565" s="141"/>
      <c r="Z3565" s="552"/>
      <c r="AA3565" s="552"/>
      <c r="AB3565" s="683" t="str">
        <f t="shared" si="5342"/>
        <v>OK</v>
      </c>
      <c r="AC3565" s="593"/>
      <c r="AD3565" s="530">
        <f t="shared" si="5343"/>
        <v>0</v>
      </c>
      <c r="AE3565" s="842">
        <f t="shared" si="5344"/>
        <v>0</v>
      </c>
      <c r="AF3565" s="931"/>
      <c r="AG3565" s="530">
        <f t="shared" si="5345"/>
        <v>0</v>
      </c>
      <c r="AH3565" s="530">
        <f t="shared" si="5346"/>
        <v>0</v>
      </c>
      <c r="AI3565" s="641"/>
      <c r="AJ3565" s="537"/>
      <c r="AK3565" s="537"/>
      <c r="AL3565" s="537"/>
      <c r="AM3565" s="537"/>
      <c r="AN3565" s="537"/>
      <c r="AO3565" s="683" t="str">
        <f t="shared" si="5347"/>
        <v>OK</v>
      </c>
      <c r="AP3565" s="141"/>
      <c r="AQ3565" s="141"/>
      <c r="AR3565" s="552"/>
      <c r="AS3565" s="552"/>
      <c r="AT3565" s="683" t="str">
        <f t="shared" si="5348"/>
        <v>OK</v>
      </c>
      <c r="AU3565" s="593"/>
      <c r="AV3565" s="530">
        <f t="shared" si="5349"/>
        <v>0</v>
      </c>
      <c r="AW3565" s="842">
        <f t="shared" si="5350"/>
        <v>0</v>
      </c>
      <c r="AX3565" s="115">
        <f t="shared" si="5351"/>
        <v>0</v>
      </c>
      <c r="AY3565" s="5">
        <f t="shared" si="5352"/>
        <v>0</v>
      </c>
      <c r="AZ3565" s="5">
        <f>AY3565-AX3565</f>
        <v>0</v>
      </c>
      <c r="BA3565" s="335" t="e">
        <f>AZ3565/AX3565</f>
        <v>#DIV/0!</v>
      </c>
      <c r="BB3565" s="23">
        <f t="shared" si="5355"/>
        <v>0</v>
      </c>
      <c r="BC3565" s="5">
        <f>AW3565</f>
        <v>0</v>
      </c>
      <c r="BD3565" s="5">
        <f>BC3565-BB3565</f>
        <v>0</v>
      </c>
      <c r="BE3565" s="335" t="e">
        <f>BD3565/BB3565</f>
        <v>#DIV/0!</v>
      </c>
      <c r="BG3565" s="826" t="str">
        <f t="shared" si="5359"/>
        <v>61.41</v>
      </c>
      <c r="BH3565" s="607" t="b">
        <f>COUNTIF('Codes SEC'!$B$2:$B$250,Ministres!BG3565)&gt;0</f>
        <v>1</v>
      </c>
    </row>
    <row r="3566" spans="1:60" ht="35.1" customHeight="1" x14ac:dyDescent="0.25">
      <c r="A3566" s="222" t="s">
        <v>6114</v>
      </c>
      <c r="B3566" s="112">
        <v>17</v>
      </c>
      <c r="C3566" s="116" t="s">
        <v>419</v>
      </c>
      <c r="D3566" s="620">
        <v>1000</v>
      </c>
      <c r="E3566" s="278"/>
      <c r="F3566" s="116">
        <v>16</v>
      </c>
      <c r="G3566" s="694">
        <v>1</v>
      </c>
      <c r="H3566" s="878" t="str">
        <f t="shared" si="5360"/>
        <v>093</v>
      </c>
      <c r="I3566" s="397" t="s">
        <v>3285</v>
      </c>
      <c r="J3566" s="380" t="s">
        <v>2791</v>
      </c>
      <c r="K3566" s="408" t="s">
        <v>3920</v>
      </c>
      <c r="L3566" s="738">
        <v>6481</v>
      </c>
      <c r="M3566" s="739">
        <v>6481</v>
      </c>
      <c r="N3566" s="931"/>
      <c r="O3566" s="530">
        <f t="shared" si="5339"/>
        <v>-6481</v>
      </c>
      <c r="P3566" s="530" t="str">
        <f t="shared" si="5340"/>
        <v xml:space="preserve">0 </v>
      </c>
      <c r="Q3566" s="646"/>
      <c r="R3566" s="536"/>
      <c r="S3566" s="536"/>
      <c r="T3566" s="536"/>
      <c r="U3566" s="536"/>
      <c r="V3566" s="536"/>
      <c r="W3566" s="683" t="str">
        <f t="shared" si="5341"/>
        <v>OK</v>
      </c>
      <c r="X3566" s="141"/>
      <c r="Y3566" s="141"/>
      <c r="Z3566" s="552"/>
      <c r="AA3566" s="552"/>
      <c r="AB3566" s="683" t="str">
        <f t="shared" si="5342"/>
        <v>OK</v>
      </c>
      <c r="AC3566" s="593"/>
      <c r="AD3566" s="530">
        <f t="shared" si="5343"/>
        <v>0</v>
      </c>
      <c r="AE3566" s="842">
        <f t="shared" si="5344"/>
        <v>0</v>
      </c>
      <c r="AF3566" s="931"/>
      <c r="AG3566" s="530">
        <f t="shared" si="5345"/>
        <v>-6481</v>
      </c>
      <c r="AH3566" s="530" t="str">
        <f t="shared" si="5346"/>
        <v xml:space="preserve">0 </v>
      </c>
      <c r="AI3566" s="641"/>
      <c r="AJ3566" s="537"/>
      <c r="AK3566" s="537"/>
      <c r="AL3566" s="537"/>
      <c r="AM3566" s="537"/>
      <c r="AN3566" s="537"/>
      <c r="AO3566" s="683" t="str">
        <f t="shared" si="5347"/>
        <v>OK</v>
      </c>
      <c r="AP3566" s="141"/>
      <c r="AQ3566" s="141"/>
      <c r="AR3566" s="552"/>
      <c r="AS3566" s="552"/>
      <c r="AT3566" s="683" t="str">
        <f t="shared" si="5348"/>
        <v>OK</v>
      </c>
      <c r="AU3566" s="593"/>
      <c r="AV3566" s="530">
        <f t="shared" si="5349"/>
        <v>0</v>
      </c>
      <c r="AW3566" s="842">
        <f t="shared" si="5350"/>
        <v>0</v>
      </c>
      <c r="AX3566" s="115">
        <f t="shared" si="5351"/>
        <v>6481</v>
      </c>
      <c r="AY3566" s="5">
        <f t="shared" si="5352"/>
        <v>0</v>
      </c>
      <c r="AZ3566" s="5">
        <f t="shared" si="5353"/>
        <v>-6481</v>
      </c>
      <c r="BA3566" s="335">
        <f t="shared" si="5354"/>
        <v>-1</v>
      </c>
      <c r="BB3566" s="23">
        <f t="shared" si="5355"/>
        <v>6481</v>
      </c>
      <c r="BC3566" s="5">
        <f t="shared" si="5356"/>
        <v>0</v>
      </c>
      <c r="BD3566" s="5">
        <f t="shared" si="5357"/>
        <v>-6481</v>
      </c>
      <c r="BE3566" s="335">
        <f t="shared" si="5358"/>
        <v>-1</v>
      </c>
      <c r="BF3566" s="106"/>
      <c r="BG3566" s="826" t="str">
        <f t="shared" si="5359"/>
        <v>61.41</v>
      </c>
      <c r="BH3566" s="607" t="b">
        <f>COUNTIF('Codes SEC'!$B$2:$B$250,Ministres!BG3566)&gt;0</f>
        <v>1</v>
      </c>
    </row>
    <row r="3567" spans="1:60" ht="35.1" customHeight="1" x14ac:dyDescent="0.25">
      <c r="A3567" s="222" t="s">
        <v>6114</v>
      </c>
      <c r="B3567" s="112">
        <v>17</v>
      </c>
      <c r="C3567" s="116" t="s">
        <v>419</v>
      </c>
      <c r="D3567" s="620">
        <v>1000</v>
      </c>
      <c r="E3567" s="278"/>
      <c r="F3567" s="116">
        <v>10</v>
      </c>
      <c r="G3567" s="694">
        <v>1</v>
      </c>
      <c r="H3567" s="878" t="str">
        <f t="shared" si="5360"/>
        <v>093</v>
      </c>
      <c r="I3567" s="397" t="s">
        <v>3285</v>
      </c>
      <c r="J3567" s="380" t="s">
        <v>2792</v>
      </c>
      <c r="K3567" s="408" t="s">
        <v>6308</v>
      </c>
      <c r="L3567" s="738">
        <v>0</v>
      </c>
      <c r="M3567" s="739">
        <v>0</v>
      </c>
      <c r="N3567" s="931"/>
      <c r="O3567" s="530">
        <f t="shared" si="5339"/>
        <v>0</v>
      </c>
      <c r="P3567" s="530">
        <f t="shared" si="5340"/>
        <v>0</v>
      </c>
      <c r="Q3567" s="646"/>
      <c r="R3567" s="536"/>
      <c r="S3567" s="536"/>
      <c r="T3567" s="536"/>
      <c r="U3567" s="536"/>
      <c r="V3567" s="536"/>
      <c r="W3567" s="683" t="str">
        <f t="shared" si="5341"/>
        <v>OK</v>
      </c>
      <c r="X3567" s="141"/>
      <c r="Y3567" s="141"/>
      <c r="Z3567" s="552"/>
      <c r="AA3567" s="552"/>
      <c r="AB3567" s="683" t="str">
        <f t="shared" si="5342"/>
        <v>OK</v>
      </c>
      <c r="AC3567" s="593"/>
      <c r="AD3567" s="530">
        <f t="shared" si="5343"/>
        <v>0</v>
      </c>
      <c r="AE3567" s="842">
        <f t="shared" si="5344"/>
        <v>0</v>
      </c>
      <c r="AF3567" s="931"/>
      <c r="AG3567" s="530">
        <f t="shared" si="5345"/>
        <v>0</v>
      </c>
      <c r="AH3567" s="530">
        <f t="shared" si="5346"/>
        <v>0</v>
      </c>
      <c r="AI3567" s="641"/>
      <c r="AJ3567" s="537"/>
      <c r="AK3567" s="537"/>
      <c r="AL3567" s="537"/>
      <c r="AM3567" s="537"/>
      <c r="AN3567" s="537"/>
      <c r="AO3567" s="683" t="str">
        <f t="shared" si="5347"/>
        <v>OK</v>
      </c>
      <c r="AP3567" s="141"/>
      <c r="AQ3567" s="141"/>
      <c r="AR3567" s="552"/>
      <c r="AS3567" s="552"/>
      <c r="AT3567" s="683" t="str">
        <f t="shared" si="5348"/>
        <v>OK</v>
      </c>
      <c r="AU3567" s="593"/>
      <c r="AV3567" s="530">
        <f t="shared" si="5349"/>
        <v>0</v>
      </c>
      <c r="AW3567" s="842">
        <f t="shared" si="5350"/>
        <v>0</v>
      </c>
      <c r="AX3567" s="115">
        <f t="shared" si="5351"/>
        <v>0</v>
      </c>
      <c r="AY3567" s="5">
        <f t="shared" si="5352"/>
        <v>0</v>
      </c>
      <c r="AZ3567" s="5">
        <f t="shared" si="5353"/>
        <v>0</v>
      </c>
      <c r="BA3567" s="335" t="e">
        <f t="shared" si="5354"/>
        <v>#DIV/0!</v>
      </c>
      <c r="BB3567" s="23">
        <f t="shared" si="5355"/>
        <v>0</v>
      </c>
      <c r="BC3567" s="5">
        <f t="shared" si="5356"/>
        <v>0</v>
      </c>
      <c r="BD3567" s="5">
        <f t="shared" si="5357"/>
        <v>0</v>
      </c>
      <c r="BE3567" s="335" t="e">
        <f t="shared" si="5358"/>
        <v>#DIV/0!</v>
      </c>
      <c r="BG3567" s="826" t="str">
        <f t="shared" si="5359"/>
        <v>61.41</v>
      </c>
      <c r="BH3567" s="607" t="b">
        <f>COUNTIF('Codes SEC'!$B$2:$B$250,Ministres!BG3567)&gt;0</f>
        <v>1</v>
      </c>
    </row>
    <row r="3568" spans="1:60" ht="35.1" customHeight="1" x14ac:dyDescent="0.25">
      <c r="A3568" s="190" t="s">
        <v>6114</v>
      </c>
      <c r="B3568" s="210">
        <v>17</v>
      </c>
      <c r="C3568" s="120" t="s">
        <v>419</v>
      </c>
      <c r="D3568" s="620">
        <v>1000</v>
      </c>
      <c r="E3568" s="279"/>
      <c r="F3568" s="120">
        <v>12</v>
      </c>
      <c r="G3568" s="697">
        <v>1</v>
      </c>
      <c r="H3568" s="890" t="str">
        <f t="shared" si="5360"/>
        <v>093</v>
      </c>
      <c r="I3568" s="397">
        <v>88514000</v>
      </c>
      <c r="J3568" s="380" t="s">
        <v>2793</v>
      </c>
      <c r="K3568" s="498" t="s">
        <v>6355</v>
      </c>
      <c r="L3568" s="733">
        <v>20000</v>
      </c>
      <c r="M3568" s="734">
        <v>10000</v>
      </c>
      <c r="N3568" s="931"/>
      <c r="O3568" s="530">
        <f t="shared" si="5339"/>
        <v>-20000</v>
      </c>
      <c r="P3568" s="530" t="str">
        <f t="shared" si="5340"/>
        <v xml:space="preserve">0 </v>
      </c>
      <c r="Q3568" s="646"/>
      <c r="R3568" s="536"/>
      <c r="S3568" s="536"/>
      <c r="T3568" s="536"/>
      <c r="U3568" s="536"/>
      <c r="V3568" s="536"/>
      <c r="W3568" s="683" t="str">
        <f t="shared" si="5341"/>
        <v>OK</v>
      </c>
      <c r="X3568" s="141"/>
      <c r="Y3568" s="141"/>
      <c r="Z3568" s="552"/>
      <c r="AA3568" s="552"/>
      <c r="AB3568" s="683" t="str">
        <f t="shared" si="5342"/>
        <v>OK</v>
      </c>
      <c r="AC3568" s="593"/>
      <c r="AD3568" s="530">
        <f t="shared" si="5343"/>
        <v>0</v>
      </c>
      <c r="AE3568" s="842">
        <f t="shared" si="5344"/>
        <v>0</v>
      </c>
      <c r="AF3568" s="931"/>
      <c r="AG3568" s="530">
        <f t="shared" si="5345"/>
        <v>-10000</v>
      </c>
      <c r="AH3568" s="530" t="str">
        <f t="shared" si="5346"/>
        <v xml:space="preserve">0 </v>
      </c>
      <c r="AI3568" s="641"/>
      <c r="AJ3568" s="537"/>
      <c r="AK3568" s="537"/>
      <c r="AL3568" s="537"/>
      <c r="AM3568" s="537"/>
      <c r="AN3568" s="537"/>
      <c r="AO3568" s="683" t="str">
        <f t="shared" si="5347"/>
        <v>OK</v>
      </c>
      <c r="AP3568" s="141"/>
      <c r="AQ3568" s="141"/>
      <c r="AR3568" s="552"/>
      <c r="AS3568" s="552"/>
      <c r="AT3568" s="683" t="str">
        <f t="shared" si="5348"/>
        <v>OK</v>
      </c>
      <c r="AU3568" s="593"/>
      <c r="AV3568" s="530">
        <f t="shared" si="5349"/>
        <v>0</v>
      </c>
      <c r="AW3568" s="842">
        <f t="shared" si="5350"/>
        <v>0</v>
      </c>
      <c r="AX3568" s="115">
        <f t="shared" si="5351"/>
        <v>20000</v>
      </c>
      <c r="AY3568" s="5">
        <f t="shared" si="5352"/>
        <v>0</v>
      </c>
      <c r="AZ3568" s="7">
        <f t="shared" si="5353"/>
        <v>-20000</v>
      </c>
      <c r="BA3568" s="335">
        <f t="shared" si="5354"/>
        <v>-1</v>
      </c>
      <c r="BB3568" s="23">
        <f t="shared" si="5355"/>
        <v>10000</v>
      </c>
      <c r="BC3568" s="5">
        <f t="shared" si="5356"/>
        <v>0</v>
      </c>
      <c r="BD3568" s="7">
        <f t="shared" si="5357"/>
        <v>-10000</v>
      </c>
      <c r="BE3568" s="335">
        <f t="shared" si="5358"/>
        <v>-1</v>
      </c>
      <c r="BG3568" s="826" t="str">
        <f t="shared" si="5359"/>
        <v>85.14</v>
      </c>
      <c r="BH3568" s="607" t="b">
        <f>COUNTIF('Codes SEC'!$B$2:$B$250,Ministres!BG3568)&gt;0</f>
        <v>1</v>
      </c>
    </row>
    <row r="3569" spans="1:60" ht="35.1" customHeight="1" x14ac:dyDescent="0.25">
      <c r="A3569" s="222" t="s">
        <v>6114</v>
      </c>
      <c r="B3569" s="112" t="s">
        <v>5021</v>
      </c>
      <c r="C3569" s="116" t="s">
        <v>419</v>
      </c>
      <c r="D3569" s="620">
        <v>1000</v>
      </c>
      <c r="E3569" s="278"/>
      <c r="F3569" s="116">
        <v>12</v>
      </c>
      <c r="G3569" s="700"/>
      <c r="H3569" s="888" t="str">
        <f t="shared" si="5360"/>
        <v>093</v>
      </c>
      <c r="I3569" s="580">
        <v>88561000</v>
      </c>
      <c r="J3569" s="689" t="s">
        <v>6513</v>
      </c>
      <c r="K3569" s="411" t="s">
        <v>6514</v>
      </c>
      <c r="L3569" s="733">
        <v>0</v>
      </c>
      <c r="M3569" s="734">
        <v>0</v>
      </c>
      <c r="N3569" s="931"/>
      <c r="O3569" s="530">
        <f t="shared" si="5339"/>
        <v>0</v>
      </c>
      <c r="P3569" s="530">
        <f t="shared" si="5340"/>
        <v>0</v>
      </c>
      <c r="Q3569" s="646"/>
      <c r="R3569" s="536"/>
      <c r="S3569" s="536"/>
      <c r="T3569" s="536"/>
      <c r="U3569" s="536"/>
      <c r="V3569" s="536"/>
      <c r="W3569" s="683" t="str">
        <f>IF(SUM(Q3569:V3569)=X3569,"OK",SUM(Q3569:V3569)-X3569)</f>
        <v>OK</v>
      </c>
      <c r="X3569" s="141"/>
      <c r="Y3569" s="141"/>
      <c r="Z3569" s="552"/>
      <c r="AA3569" s="552"/>
      <c r="AB3569" s="683" t="str">
        <f>IF(SUM(Z3569:AA3569)=AC3569,"OK",SUM(Z3569:AA3569)-AC3569)</f>
        <v>OK</v>
      </c>
      <c r="AC3569" s="593"/>
      <c r="AD3569" s="530">
        <f t="shared" si="5343"/>
        <v>0</v>
      </c>
      <c r="AE3569" s="842">
        <f t="shared" si="5344"/>
        <v>0</v>
      </c>
      <c r="AF3569" s="931"/>
      <c r="AG3569" s="530">
        <f t="shared" si="5345"/>
        <v>0</v>
      </c>
      <c r="AH3569" s="530">
        <f t="shared" si="5346"/>
        <v>0</v>
      </c>
      <c r="AI3569" s="641"/>
      <c r="AJ3569" s="537"/>
      <c r="AK3569" s="537"/>
      <c r="AL3569" s="537"/>
      <c r="AM3569" s="537"/>
      <c r="AN3569" s="537"/>
      <c r="AO3569" s="683" t="str">
        <f>IF(SUM(AI3569:AN3569)=AP3569,"OK",SUM(AI3569:AN3569)-AP3569)</f>
        <v>OK</v>
      </c>
      <c r="AP3569" s="141"/>
      <c r="AQ3569" s="141"/>
      <c r="AR3569" s="552"/>
      <c r="AS3569" s="552"/>
      <c r="AT3569" s="683" t="str">
        <f>IF(SUM(AR3569:AS3569)=AU3569,"OK",SUM(AR3569:AS3569)-AU3569)</f>
        <v>OK</v>
      </c>
      <c r="AU3569" s="593"/>
      <c r="AV3569" s="530">
        <f t="shared" si="5349"/>
        <v>0</v>
      </c>
      <c r="AW3569" s="842">
        <f t="shared" si="5350"/>
        <v>0</v>
      </c>
      <c r="AX3569" s="115">
        <f t="shared" si="5351"/>
        <v>0</v>
      </c>
      <c r="AY3569" s="5">
        <f t="shared" si="5352"/>
        <v>0</v>
      </c>
      <c r="AZ3569" s="7">
        <f>AY3569-AX3569</f>
        <v>0</v>
      </c>
      <c r="BA3569" s="335" t="e">
        <f>AZ3569/AX3569</f>
        <v>#DIV/0!</v>
      </c>
      <c r="BB3569" s="23">
        <f t="shared" si="5355"/>
        <v>0</v>
      </c>
      <c r="BC3569" s="5">
        <f>AW3569</f>
        <v>0</v>
      </c>
      <c r="BD3569" s="7">
        <f>BC3569-BB3569</f>
        <v>0</v>
      </c>
      <c r="BE3569" s="335" t="e">
        <f>BD3569/BB3569</f>
        <v>#DIV/0!</v>
      </c>
      <c r="BG3569" s="826" t="str">
        <f t="shared" si="5359"/>
        <v>85.61</v>
      </c>
      <c r="BH3569" s="607" t="b">
        <f>COUNTIF('Codes SEC'!$B$2:$B$250,Ministres!BG3569)&gt;0</f>
        <v>1</v>
      </c>
    </row>
    <row r="3570" spans="1:60" ht="12.75" customHeight="1" x14ac:dyDescent="0.25">
      <c r="A3570" s="227"/>
      <c r="B3570" s="209"/>
      <c r="C3570" s="253"/>
      <c r="D3570" s="625"/>
      <c r="E3570" s="280"/>
      <c r="F3570" s="253"/>
      <c r="G3570" s="695"/>
      <c r="H3570" s="886"/>
      <c r="I3570" s="403"/>
      <c r="J3570" s="381"/>
      <c r="K3570" s="514" t="s">
        <v>59</v>
      </c>
      <c r="L3570" s="315">
        <f>L3561+L3563+L3564+L3566+L3567+L3568+L3562+L3565+L3569</f>
        <v>27156</v>
      </c>
      <c r="M3570" s="741">
        <f t="shared" ref="M3570:BE3570" si="5361">M3561+M3563+M3564+M3566+M3567+M3568+M3562+M3565+M3569</f>
        <v>49340</v>
      </c>
      <c r="N3570" s="938">
        <f t="shared" ref="N3570:P3570" si="5362">N3561+N3563+N3564+N3566+N3567+N3568+N3562+N3565+N3569</f>
        <v>0</v>
      </c>
      <c r="O3570" s="792">
        <f t="shared" si="5362"/>
        <v>-27156</v>
      </c>
      <c r="P3570" s="792">
        <f t="shared" si="5362"/>
        <v>0</v>
      </c>
      <c r="Q3570" s="788">
        <f t="shared" si="5361"/>
        <v>0</v>
      </c>
      <c r="R3570" s="651">
        <f t="shared" si="5361"/>
        <v>0</v>
      </c>
      <c r="S3570" s="651">
        <f t="shared" si="5361"/>
        <v>0</v>
      </c>
      <c r="T3570" s="651">
        <f t="shared" si="5361"/>
        <v>0</v>
      </c>
      <c r="U3570" s="651">
        <f t="shared" si="5361"/>
        <v>0</v>
      </c>
      <c r="V3570" s="651">
        <f t="shared" si="5361"/>
        <v>0</v>
      </c>
      <c r="W3570" s="792"/>
      <c r="X3570" s="652">
        <f t="shared" si="5361"/>
        <v>0</v>
      </c>
      <c r="Y3570" s="652">
        <f t="shared" si="5361"/>
        <v>0</v>
      </c>
      <c r="Z3570" s="651">
        <f t="shared" si="5361"/>
        <v>0</v>
      </c>
      <c r="AA3570" s="651">
        <f t="shared" si="5361"/>
        <v>0</v>
      </c>
      <c r="AB3570" s="792"/>
      <c r="AC3570" s="652">
        <f t="shared" si="5361"/>
        <v>0</v>
      </c>
      <c r="AD3570" s="792">
        <f>AD3561+AD3563+AD3564+AD3566+AD3567+AD3568+AD3562+AD3565+AD3569</f>
        <v>0</v>
      </c>
      <c r="AE3570" s="854">
        <f>AE3561+AE3563+AE3564+AE3566+AE3567+AE3568+AE3562+AE3565+AE3569</f>
        <v>0</v>
      </c>
      <c r="AF3570" s="938">
        <f t="shared" ref="AF3570:AH3570" si="5363">AF3561+AF3563+AF3564+AF3566+AF3567+AF3568+AF3562+AF3565+AF3569</f>
        <v>0</v>
      </c>
      <c r="AG3570" s="792">
        <f t="shared" si="5363"/>
        <v>-49340</v>
      </c>
      <c r="AH3570" s="792">
        <f t="shared" si="5363"/>
        <v>0</v>
      </c>
      <c r="AI3570" s="788">
        <f t="shared" si="5361"/>
        <v>0</v>
      </c>
      <c r="AJ3570" s="651">
        <f t="shared" si="5361"/>
        <v>0</v>
      </c>
      <c r="AK3570" s="651">
        <f t="shared" si="5361"/>
        <v>0</v>
      </c>
      <c r="AL3570" s="651">
        <f t="shared" si="5361"/>
        <v>0</v>
      </c>
      <c r="AM3570" s="651">
        <f t="shared" si="5361"/>
        <v>0</v>
      </c>
      <c r="AN3570" s="651">
        <f t="shared" si="5361"/>
        <v>0</v>
      </c>
      <c r="AO3570" s="792"/>
      <c r="AP3570" s="652">
        <f t="shared" si="5361"/>
        <v>0</v>
      </c>
      <c r="AQ3570" s="652">
        <f t="shared" si="5361"/>
        <v>0</v>
      </c>
      <c r="AR3570" s="651">
        <f t="shared" si="5361"/>
        <v>0</v>
      </c>
      <c r="AS3570" s="651">
        <f t="shared" si="5361"/>
        <v>0</v>
      </c>
      <c r="AT3570" s="792"/>
      <c r="AU3570" s="652">
        <f t="shared" si="5361"/>
        <v>0</v>
      </c>
      <c r="AV3570" s="792">
        <f t="shared" ref="AV3570" si="5364">AV3561+AV3563+AV3564+AV3566+AV3567+AV3568+AV3562+AV3565+AV3569</f>
        <v>0</v>
      </c>
      <c r="AW3570" s="854">
        <f t="shared" si="5361"/>
        <v>0</v>
      </c>
      <c r="AX3570" s="355">
        <f t="shared" si="5361"/>
        <v>27156</v>
      </c>
      <c r="AY3570" s="356">
        <f t="shared" si="5361"/>
        <v>0</v>
      </c>
      <c r="AZ3570" s="356">
        <f t="shared" si="5361"/>
        <v>-27156</v>
      </c>
      <c r="BA3570" s="357" t="e">
        <f t="shared" si="5361"/>
        <v>#DIV/0!</v>
      </c>
      <c r="BB3570" s="374">
        <f t="shared" si="5361"/>
        <v>49340</v>
      </c>
      <c r="BC3570" s="377">
        <f t="shared" si="5361"/>
        <v>0</v>
      </c>
      <c r="BD3570" s="377">
        <f t="shared" si="5361"/>
        <v>-49340</v>
      </c>
      <c r="BE3570" s="378" t="e">
        <f t="shared" si="5361"/>
        <v>#DIV/0!</v>
      </c>
      <c r="BG3570" s="826"/>
      <c r="BH3570" s="607"/>
    </row>
    <row r="3571" spans="1:60" ht="12.75" customHeight="1" x14ac:dyDescent="0.25">
      <c r="A3571" s="226"/>
      <c r="B3571" s="207"/>
      <c r="C3571" s="254"/>
      <c r="D3571" s="300"/>
      <c r="E3571" s="276"/>
      <c r="F3571" s="300"/>
      <c r="G3571" s="696"/>
      <c r="H3571" s="887"/>
      <c r="I3571" s="444"/>
      <c r="J3571" s="393"/>
      <c r="K3571" s="404" t="s">
        <v>3654</v>
      </c>
      <c r="L3571" s="729">
        <f t="shared" ref="L3571:P3571" si="5365">L3570+L3557</f>
        <v>6932991</v>
      </c>
      <c r="M3571" s="730">
        <f t="shared" si="5365"/>
        <v>6955175</v>
      </c>
      <c r="N3571" s="844">
        <f t="shared" si="5365"/>
        <v>0</v>
      </c>
      <c r="O3571" s="665">
        <f t="shared" si="5365"/>
        <v>-6932991</v>
      </c>
      <c r="P3571" s="665">
        <f t="shared" si="5365"/>
        <v>0</v>
      </c>
      <c r="Q3571" s="638">
        <f t="shared" ref="Q3571:V3571" si="5366">Q3570+Q3557</f>
        <v>0</v>
      </c>
      <c r="R3571" s="130">
        <f t="shared" si="5366"/>
        <v>0</v>
      </c>
      <c r="S3571" s="130">
        <f t="shared" si="5366"/>
        <v>0</v>
      </c>
      <c r="T3571" s="130">
        <f t="shared" si="5366"/>
        <v>0</v>
      </c>
      <c r="U3571" s="130">
        <f t="shared" si="5366"/>
        <v>0</v>
      </c>
      <c r="V3571" s="130">
        <f t="shared" si="5366"/>
        <v>0</v>
      </c>
      <c r="W3571" s="665"/>
      <c r="X3571" s="130">
        <f>X3570+X3557</f>
        <v>0</v>
      </c>
      <c r="Y3571" s="130">
        <f>Y3570+Y3557</f>
        <v>0</v>
      </c>
      <c r="Z3571" s="130">
        <f>Z3570+Z3557</f>
        <v>0</v>
      </c>
      <c r="AA3571" s="130">
        <f>AA3570+AA3557</f>
        <v>0</v>
      </c>
      <c r="AB3571" s="665"/>
      <c r="AC3571" s="130">
        <f t="shared" ref="AC3571:AN3571" si="5367">AC3570+AC3557</f>
        <v>0</v>
      </c>
      <c r="AD3571" s="665">
        <f>AD3570+AD3557</f>
        <v>0</v>
      </c>
      <c r="AE3571" s="845">
        <f>AE3570+AE3557</f>
        <v>0</v>
      </c>
      <c r="AF3571" s="844">
        <f t="shared" ref="AF3571:AH3571" si="5368">AF3570+AF3557</f>
        <v>0</v>
      </c>
      <c r="AG3571" s="665">
        <f t="shared" si="5368"/>
        <v>-6955175</v>
      </c>
      <c r="AH3571" s="665">
        <f t="shared" si="5368"/>
        <v>0</v>
      </c>
      <c r="AI3571" s="638">
        <f t="shared" si="5367"/>
        <v>0</v>
      </c>
      <c r="AJ3571" s="130">
        <f t="shared" si="5367"/>
        <v>0</v>
      </c>
      <c r="AK3571" s="130">
        <f t="shared" si="5367"/>
        <v>0</v>
      </c>
      <c r="AL3571" s="130">
        <f t="shared" si="5367"/>
        <v>0</v>
      </c>
      <c r="AM3571" s="130">
        <f t="shared" si="5367"/>
        <v>0</v>
      </c>
      <c r="AN3571" s="130">
        <f t="shared" si="5367"/>
        <v>0</v>
      </c>
      <c r="AO3571" s="665"/>
      <c r="AP3571" s="130">
        <f>AP3570+AP3557</f>
        <v>0</v>
      </c>
      <c r="AQ3571" s="130">
        <f>AQ3570+AQ3557</f>
        <v>0</v>
      </c>
      <c r="AR3571" s="130">
        <f>AR3570+AR3557</f>
        <v>0</v>
      </c>
      <c r="AS3571" s="130">
        <f>AS3570+AS3557</f>
        <v>0</v>
      </c>
      <c r="AT3571" s="665"/>
      <c r="AU3571" s="130">
        <f t="shared" ref="AU3571:BE3571" si="5369">AU3570+AU3557</f>
        <v>0</v>
      </c>
      <c r="AV3571" s="665">
        <f t="shared" ref="AV3571" si="5370">AV3570+AV3557</f>
        <v>0</v>
      </c>
      <c r="AW3571" s="845">
        <f t="shared" si="5369"/>
        <v>0</v>
      </c>
      <c r="AX3571" s="314">
        <f t="shared" si="5369"/>
        <v>6932991</v>
      </c>
      <c r="AY3571" s="131">
        <f t="shared" si="5369"/>
        <v>0</v>
      </c>
      <c r="AZ3571" s="132">
        <f t="shared" si="5369"/>
        <v>-6932991</v>
      </c>
      <c r="BA3571" s="340" t="e">
        <f t="shared" si="5369"/>
        <v>#DIV/0!</v>
      </c>
      <c r="BB3571" s="310">
        <f t="shared" si="5369"/>
        <v>6955175</v>
      </c>
      <c r="BC3571" s="131">
        <f t="shared" si="5369"/>
        <v>0</v>
      </c>
      <c r="BD3571" s="132">
        <f t="shared" si="5369"/>
        <v>-6955175</v>
      </c>
      <c r="BE3571" s="340" t="e">
        <f t="shared" si="5369"/>
        <v>#DIV/0!</v>
      </c>
      <c r="BG3571" s="826"/>
      <c r="BH3571" s="607"/>
    </row>
    <row r="3572" spans="1:60" ht="12.75" customHeight="1" x14ac:dyDescent="0.25">
      <c r="A3572" s="222"/>
      <c r="C3572" s="116"/>
      <c r="D3572" s="620"/>
      <c r="F3572" s="117"/>
      <c r="G3572" s="690"/>
      <c r="H3572" s="878"/>
      <c r="I3572" s="397"/>
      <c r="J3572" s="380"/>
      <c r="K3572" s="405" t="s">
        <v>208</v>
      </c>
      <c r="L3572" s="731">
        <v>0</v>
      </c>
      <c r="M3572" s="732">
        <v>0</v>
      </c>
      <c r="N3572" s="929">
        <v>0</v>
      </c>
      <c r="O3572" s="530">
        <v>0</v>
      </c>
      <c r="P3572" s="530">
        <v>0</v>
      </c>
      <c r="Q3572" s="641">
        <v>0</v>
      </c>
      <c r="R3572" s="537">
        <v>0</v>
      </c>
      <c r="S3572" s="537">
        <v>0</v>
      </c>
      <c r="T3572" s="537">
        <v>0</v>
      </c>
      <c r="U3572" s="537">
        <v>0</v>
      </c>
      <c r="V3572" s="537">
        <v>0</v>
      </c>
      <c r="W3572" s="530"/>
      <c r="X3572" s="142">
        <v>0</v>
      </c>
      <c r="Y3572" s="142">
        <v>0</v>
      </c>
      <c r="Z3572" s="537">
        <v>0</v>
      </c>
      <c r="AA3572" s="537">
        <v>0</v>
      </c>
      <c r="AB3572" s="530"/>
      <c r="AC3572" s="142">
        <v>0</v>
      </c>
      <c r="AD3572" s="530">
        <v>0</v>
      </c>
      <c r="AE3572" s="842">
        <v>0</v>
      </c>
      <c r="AF3572" s="929">
        <v>0</v>
      </c>
      <c r="AG3572" s="530">
        <v>0</v>
      </c>
      <c r="AH3572" s="530">
        <v>0</v>
      </c>
      <c r="AI3572" s="641">
        <v>0</v>
      </c>
      <c r="AJ3572" s="537">
        <v>0</v>
      </c>
      <c r="AK3572" s="537">
        <v>0</v>
      </c>
      <c r="AL3572" s="537">
        <v>0</v>
      </c>
      <c r="AM3572" s="537">
        <v>0</v>
      </c>
      <c r="AN3572" s="537">
        <v>0</v>
      </c>
      <c r="AO3572" s="530"/>
      <c r="AP3572" s="142">
        <v>0</v>
      </c>
      <c r="AQ3572" s="142">
        <v>0</v>
      </c>
      <c r="AR3572" s="537">
        <v>0</v>
      </c>
      <c r="AS3572" s="537">
        <v>0</v>
      </c>
      <c r="AT3572" s="530"/>
      <c r="AU3572" s="142">
        <v>0</v>
      </c>
      <c r="AV3572" s="530">
        <v>0</v>
      </c>
      <c r="AW3572" s="842">
        <v>0</v>
      </c>
      <c r="AX3572" s="115">
        <v>0</v>
      </c>
      <c r="AY3572" s="5">
        <v>0</v>
      </c>
      <c r="AZ3572" s="5">
        <v>0</v>
      </c>
      <c r="BA3572" s="335">
        <v>0</v>
      </c>
      <c r="BB3572" s="23">
        <v>0</v>
      </c>
      <c r="BC3572" s="5">
        <v>0</v>
      </c>
      <c r="BD3572" s="5">
        <v>0</v>
      </c>
      <c r="BE3572" s="335">
        <v>0</v>
      </c>
      <c r="BG3572" s="826"/>
      <c r="BH3572" s="607"/>
    </row>
    <row r="3573" spans="1:60" ht="12.75" customHeight="1" x14ac:dyDescent="0.25">
      <c r="A3573" s="21"/>
      <c r="B3573" s="112"/>
      <c r="C3573" s="116"/>
      <c r="D3573" s="623"/>
      <c r="E3573" s="278"/>
      <c r="F3573" s="116"/>
      <c r="G3573" s="694"/>
      <c r="H3573" s="878"/>
      <c r="I3573" s="397"/>
      <c r="J3573" s="380"/>
      <c r="K3573" s="405" t="s">
        <v>96</v>
      </c>
      <c r="L3573" s="738">
        <v>0</v>
      </c>
      <c r="M3573" s="739">
        <v>0</v>
      </c>
      <c r="N3573" s="929">
        <v>0</v>
      </c>
      <c r="O3573" s="530">
        <v>0</v>
      </c>
      <c r="P3573" s="530">
        <v>0</v>
      </c>
      <c r="Q3573" s="641">
        <v>0</v>
      </c>
      <c r="R3573" s="537">
        <v>0</v>
      </c>
      <c r="S3573" s="537">
        <v>0</v>
      </c>
      <c r="T3573" s="537">
        <v>0</v>
      </c>
      <c r="U3573" s="537">
        <v>0</v>
      </c>
      <c r="V3573" s="537">
        <v>0</v>
      </c>
      <c r="W3573" s="530"/>
      <c r="X3573" s="142">
        <v>0</v>
      </c>
      <c r="Y3573" s="142">
        <v>0</v>
      </c>
      <c r="Z3573" s="537">
        <v>0</v>
      </c>
      <c r="AA3573" s="537">
        <v>0</v>
      </c>
      <c r="AB3573" s="530"/>
      <c r="AC3573" s="142">
        <v>0</v>
      </c>
      <c r="AD3573" s="530">
        <v>0</v>
      </c>
      <c r="AE3573" s="842">
        <v>0</v>
      </c>
      <c r="AF3573" s="929">
        <v>0</v>
      </c>
      <c r="AG3573" s="530">
        <v>0</v>
      </c>
      <c r="AH3573" s="530">
        <v>0</v>
      </c>
      <c r="AI3573" s="641">
        <v>0</v>
      </c>
      <c r="AJ3573" s="537">
        <v>0</v>
      </c>
      <c r="AK3573" s="537">
        <v>0</v>
      </c>
      <c r="AL3573" s="537">
        <v>0</v>
      </c>
      <c r="AM3573" s="537">
        <v>0</v>
      </c>
      <c r="AN3573" s="537">
        <v>0</v>
      </c>
      <c r="AO3573" s="530"/>
      <c r="AP3573" s="142">
        <v>0</v>
      </c>
      <c r="AQ3573" s="142">
        <v>0</v>
      </c>
      <c r="AR3573" s="537">
        <v>0</v>
      </c>
      <c r="AS3573" s="537">
        <v>0</v>
      </c>
      <c r="AT3573" s="530"/>
      <c r="AU3573" s="142">
        <v>0</v>
      </c>
      <c r="AV3573" s="530">
        <v>0</v>
      </c>
      <c r="AW3573" s="842">
        <v>0</v>
      </c>
      <c r="AX3573" s="115">
        <v>0</v>
      </c>
      <c r="AY3573" s="5">
        <v>0</v>
      </c>
      <c r="AZ3573" s="5">
        <v>0</v>
      </c>
      <c r="BA3573" s="335">
        <v>0</v>
      </c>
      <c r="BB3573" s="23">
        <v>0</v>
      </c>
      <c r="BC3573" s="5">
        <v>0</v>
      </c>
      <c r="BD3573" s="5">
        <v>0</v>
      </c>
      <c r="BE3573" s="335">
        <v>0</v>
      </c>
      <c r="BG3573" s="826"/>
      <c r="BH3573" s="607"/>
    </row>
    <row r="3574" spans="1:60" ht="12.75" customHeight="1" x14ac:dyDescent="0.25">
      <c r="A3574" s="21"/>
      <c r="B3574" s="112"/>
      <c r="C3574" s="116"/>
      <c r="D3574" s="623"/>
      <c r="E3574" s="278"/>
      <c r="F3574" s="116"/>
      <c r="G3574" s="694"/>
      <c r="H3574" s="878"/>
      <c r="I3574" s="397"/>
      <c r="J3574" s="380"/>
      <c r="K3574" s="405" t="s">
        <v>209</v>
      </c>
      <c r="L3574" s="738">
        <v>0</v>
      </c>
      <c r="M3574" s="739">
        <v>0</v>
      </c>
      <c r="N3574" s="929">
        <v>0</v>
      </c>
      <c r="O3574" s="530">
        <v>0</v>
      </c>
      <c r="P3574" s="530">
        <v>0</v>
      </c>
      <c r="Q3574" s="641">
        <v>0</v>
      </c>
      <c r="R3574" s="537">
        <v>0</v>
      </c>
      <c r="S3574" s="537">
        <v>0</v>
      </c>
      <c r="T3574" s="537">
        <v>0</v>
      </c>
      <c r="U3574" s="537">
        <v>0</v>
      </c>
      <c r="V3574" s="537">
        <v>0</v>
      </c>
      <c r="W3574" s="530"/>
      <c r="X3574" s="142">
        <v>0</v>
      </c>
      <c r="Y3574" s="142">
        <v>0</v>
      </c>
      <c r="Z3574" s="537">
        <v>0</v>
      </c>
      <c r="AA3574" s="537">
        <v>0</v>
      </c>
      <c r="AB3574" s="530"/>
      <c r="AC3574" s="142">
        <v>0</v>
      </c>
      <c r="AD3574" s="530">
        <v>0</v>
      </c>
      <c r="AE3574" s="842">
        <v>0</v>
      </c>
      <c r="AF3574" s="929">
        <v>0</v>
      </c>
      <c r="AG3574" s="530">
        <v>0</v>
      </c>
      <c r="AH3574" s="530">
        <v>0</v>
      </c>
      <c r="AI3574" s="641">
        <v>0</v>
      </c>
      <c r="AJ3574" s="537">
        <v>0</v>
      </c>
      <c r="AK3574" s="537">
        <v>0</v>
      </c>
      <c r="AL3574" s="537">
        <v>0</v>
      </c>
      <c r="AM3574" s="537">
        <v>0</v>
      </c>
      <c r="AN3574" s="537">
        <v>0</v>
      </c>
      <c r="AO3574" s="530"/>
      <c r="AP3574" s="142">
        <v>0</v>
      </c>
      <c r="AQ3574" s="142">
        <v>0</v>
      </c>
      <c r="AR3574" s="537">
        <v>0</v>
      </c>
      <c r="AS3574" s="537">
        <v>0</v>
      </c>
      <c r="AT3574" s="530"/>
      <c r="AU3574" s="142">
        <v>0</v>
      </c>
      <c r="AV3574" s="530">
        <v>0</v>
      </c>
      <c r="AW3574" s="842">
        <v>0</v>
      </c>
      <c r="AX3574" s="115">
        <v>0</v>
      </c>
      <c r="AY3574" s="5">
        <v>0</v>
      </c>
      <c r="AZ3574" s="5">
        <v>0</v>
      </c>
      <c r="BA3574" s="335">
        <v>0</v>
      </c>
      <c r="BB3574" s="23">
        <v>0</v>
      </c>
      <c r="BC3574" s="5">
        <v>0</v>
      </c>
      <c r="BD3574" s="5">
        <v>0</v>
      </c>
      <c r="BE3574" s="335">
        <v>0</v>
      </c>
      <c r="BG3574" s="826"/>
      <c r="BH3574" s="607"/>
    </row>
    <row r="3575" spans="1:60" ht="12.75" customHeight="1" x14ac:dyDescent="0.25">
      <c r="A3575" s="21"/>
      <c r="B3575" s="112"/>
      <c r="C3575" s="116"/>
      <c r="D3575" s="623"/>
      <c r="E3575" s="278"/>
      <c r="F3575" s="116"/>
      <c r="G3575" s="694"/>
      <c r="H3575" s="878"/>
      <c r="I3575" s="397"/>
      <c r="J3575" s="380"/>
      <c r="K3575" s="405" t="s">
        <v>210</v>
      </c>
      <c r="L3575" s="738">
        <v>0</v>
      </c>
      <c r="M3575" s="739">
        <v>0</v>
      </c>
      <c r="N3575" s="929">
        <v>0</v>
      </c>
      <c r="O3575" s="530">
        <v>0</v>
      </c>
      <c r="P3575" s="530">
        <v>0</v>
      </c>
      <c r="Q3575" s="641">
        <v>0</v>
      </c>
      <c r="R3575" s="537">
        <v>0</v>
      </c>
      <c r="S3575" s="537">
        <v>0</v>
      </c>
      <c r="T3575" s="537">
        <v>0</v>
      </c>
      <c r="U3575" s="537">
        <v>0</v>
      </c>
      <c r="V3575" s="537">
        <v>0</v>
      </c>
      <c r="W3575" s="530"/>
      <c r="X3575" s="142">
        <v>0</v>
      </c>
      <c r="Y3575" s="142">
        <v>0</v>
      </c>
      <c r="Z3575" s="537">
        <v>0</v>
      </c>
      <c r="AA3575" s="537">
        <v>0</v>
      </c>
      <c r="AB3575" s="530"/>
      <c r="AC3575" s="142">
        <v>0</v>
      </c>
      <c r="AD3575" s="530">
        <v>0</v>
      </c>
      <c r="AE3575" s="842">
        <v>0</v>
      </c>
      <c r="AF3575" s="929">
        <v>0</v>
      </c>
      <c r="AG3575" s="530">
        <v>0</v>
      </c>
      <c r="AH3575" s="530">
        <v>0</v>
      </c>
      <c r="AI3575" s="641">
        <v>0</v>
      </c>
      <c r="AJ3575" s="537">
        <v>0</v>
      </c>
      <c r="AK3575" s="537">
        <v>0</v>
      </c>
      <c r="AL3575" s="537">
        <v>0</v>
      </c>
      <c r="AM3575" s="537">
        <v>0</v>
      </c>
      <c r="AN3575" s="537">
        <v>0</v>
      </c>
      <c r="AO3575" s="530"/>
      <c r="AP3575" s="142">
        <v>0</v>
      </c>
      <c r="AQ3575" s="142">
        <v>0</v>
      </c>
      <c r="AR3575" s="537">
        <v>0</v>
      </c>
      <c r="AS3575" s="537">
        <v>0</v>
      </c>
      <c r="AT3575" s="530"/>
      <c r="AU3575" s="142">
        <v>0</v>
      </c>
      <c r="AV3575" s="530">
        <v>0</v>
      </c>
      <c r="AW3575" s="842">
        <v>0</v>
      </c>
      <c r="AX3575" s="115">
        <v>0</v>
      </c>
      <c r="AY3575" s="5">
        <v>0</v>
      </c>
      <c r="AZ3575" s="5">
        <v>0</v>
      </c>
      <c r="BA3575" s="335">
        <v>0</v>
      </c>
      <c r="BB3575" s="23">
        <v>0</v>
      </c>
      <c r="BC3575" s="5">
        <v>0</v>
      </c>
      <c r="BD3575" s="5">
        <v>0</v>
      </c>
      <c r="BE3575" s="335">
        <v>0</v>
      </c>
      <c r="BG3575" s="826"/>
      <c r="BH3575" s="607"/>
    </row>
    <row r="3576" spans="1:60" ht="12.75" customHeight="1" x14ac:dyDescent="0.25">
      <c r="A3576" s="21"/>
      <c r="B3576" s="112"/>
      <c r="C3576" s="116"/>
      <c r="D3576" s="623"/>
      <c r="E3576" s="278"/>
      <c r="F3576" s="116"/>
      <c r="G3576" s="694"/>
      <c r="H3576" s="878"/>
      <c r="I3576" s="397"/>
      <c r="J3576" s="380"/>
      <c r="K3576" s="406" t="s">
        <v>53</v>
      </c>
      <c r="L3576" s="738">
        <f t="shared" ref="L3576:P3576" si="5371">L3550</f>
        <v>949</v>
      </c>
      <c r="M3576" s="739">
        <f t="shared" si="5371"/>
        <v>949</v>
      </c>
      <c r="N3576" s="929">
        <f t="shared" si="5371"/>
        <v>0</v>
      </c>
      <c r="O3576" s="530">
        <f t="shared" si="5371"/>
        <v>-949</v>
      </c>
      <c r="P3576" s="530" t="str">
        <f t="shared" si="5371"/>
        <v xml:space="preserve">0 </v>
      </c>
      <c r="Q3576" s="641">
        <f t="shared" ref="Q3576:V3576" si="5372">Q3550</f>
        <v>0</v>
      </c>
      <c r="R3576" s="537">
        <f t="shared" si="5372"/>
        <v>0</v>
      </c>
      <c r="S3576" s="537">
        <f t="shared" si="5372"/>
        <v>0</v>
      </c>
      <c r="T3576" s="537">
        <f t="shared" si="5372"/>
        <v>0</v>
      </c>
      <c r="U3576" s="537">
        <f t="shared" si="5372"/>
        <v>0</v>
      </c>
      <c r="V3576" s="537">
        <f t="shared" si="5372"/>
        <v>0</v>
      </c>
      <c r="W3576" s="530"/>
      <c r="X3576" s="142">
        <f>X3550</f>
        <v>0</v>
      </c>
      <c r="Y3576" s="142">
        <f>Y3550</f>
        <v>0</v>
      </c>
      <c r="Z3576" s="537">
        <f>Z3550</f>
        <v>0</v>
      </c>
      <c r="AA3576" s="537">
        <f>AA3550</f>
        <v>0</v>
      </c>
      <c r="AB3576" s="530"/>
      <c r="AC3576" s="142">
        <f t="shared" ref="AC3576:AN3576" si="5373">AC3550</f>
        <v>0</v>
      </c>
      <c r="AD3576" s="530">
        <f>AD3550</f>
        <v>0</v>
      </c>
      <c r="AE3576" s="842">
        <f>AE3550</f>
        <v>0</v>
      </c>
      <c r="AF3576" s="929">
        <f t="shared" ref="AF3576:AH3576" si="5374">AF3550</f>
        <v>0</v>
      </c>
      <c r="AG3576" s="530">
        <f t="shared" si="5374"/>
        <v>-949</v>
      </c>
      <c r="AH3576" s="530" t="str">
        <f t="shared" si="5374"/>
        <v xml:space="preserve">0 </v>
      </c>
      <c r="AI3576" s="641">
        <f t="shared" si="5373"/>
        <v>0</v>
      </c>
      <c r="AJ3576" s="537">
        <f t="shared" si="5373"/>
        <v>0</v>
      </c>
      <c r="AK3576" s="537">
        <f t="shared" si="5373"/>
        <v>0</v>
      </c>
      <c r="AL3576" s="537">
        <f t="shared" si="5373"/>
        <v>0</v>
      </c>
      <c r="AM3576" s="537">
        <f t="shared" si="5373"/>
        <v>0</v>
      </c>
      <c r="AN3576" s="537">
        <f t="shared" si="5373"/>
        <v>0</v>
      </c>
      <c r="AO3576" s="530"/>
      <c r="AP3576" s="142">
        <f>AP3550</f>
        <v>0</v>
      </c>
      <c r="AQ3576" s="142">
        <f>AQ3550</f>
        <v>0</v>
      </c>
      <c r="AR3576" s="537">
        <f>AR3550</f>
        <v>0</v>
      </c>
      <c r="AS3576" s="537">
        <f>AS3550</f>
        <v>0</v>
      </c>
      <c r="AT3576" s="530"/>
      <c r="AU3576" s="142">
        <f t="shared" ref="AU3576:BE3576" si="5375">AU3550</f>
        <v>0</v>
      </c>
      <c r="AV3576" s="530">
        <f t="shared" ref="AV3576" si="5376">AV3550</f>
        <v>0</v>
      </c>
      <c r="AW3576" s="842">
        <f t="shared" si="5375"/>
        <v>0</v>
      </c>
      <c r="AX3576" s="358">
        <f t="shared" si="5375"/>
        <v>949</v>
      </c>
      <c r="AY3576" s="103">
        <f t="shared" si="5375"/>
        <v>0</v>
      </c>
      <c r="AZ3576" s="103">
        <f t="shared" si="5375"/>
        <v>-949</v>
      </c>
      <c r="BA3576" s="104">
        <f t="shared" si="5375"/>
        <v>-1</v>
      </c>
      <c r="BB3576" s="329">
        <f t="shared" si="5375"/>
        <v>949</v>
      </c>
      <c r="BC3576" s="103">
        <f t="shared" si="5375"/>
        <v>0</v>
      </c>
      <c r="BD3576" s="103">
        <f t="shared" si="5375"/>
        <v>-949</v>
      </c>
      <c r="BE3576" s="104">
        <f t="shared" si="5375"/>
        <v>-1</v>
      </c>
      <c r="BG3576" s="826"/>
      <c r="BH3576" s="607"/>
    </row>
    <row r="3577" spans="1:60" ht="12.75" customHeight="1" x14ac:dyDescent="0.25">
      <c r="A3577" s="21"/>
      <c r="B3577" s="112"/>
      <c r="C3577" s="116"/>
      <c r="D3577" s="623"/>
      <c r="E3577" s="278"/>
      <c r="F3577" s="116"/>
      <c r="G3577" s="694"/>
      <c r="H3577" s="878"/>
      <c r="I3577" s="397"/>
      <c r="J3577" s="380"/>
      <c r="K3577" s="406"/>
      <c r="L3577" s="738"/>
      <c r="M3577" s="739"/>
      <c r="N3577" s="932"/>
      <c r="O3577" s="125"/>
      <c r="P3577" s="125"/>
      <c r="Q3577" s="642"/>
      <c r="R3577" s="538"/>
      <c r="S3577" s="538"/>
      <c r="T3577" s="538"/>
      <c r="U3577" s="538"/>
      <c r="V3577" s="538"/>
      <c r="W3577" s="532"/>
      <c r="X3577" s="143"/>
      <c r="Y3577" s="143"/>
      <c r="Z3577" s="553"/>
      <c r="AA3577" s="553"/>
      <c r="AB3577" s="532"/>
      <c r="AC3577" s="594"/>
      <c r="AD3577" s="125"/>
      <c r="AE3577" s="848"/>
      <c r="AF3577" s="932"/>
      <c r="AG3577" s="125"/>
      <c r="AH3577" s="125"/>
      <c r="AI3577" s="642"/>
      <c r="AJ3577" s="538"/>
      <c r="AK3577" s="538"/>
      <c r="AL3577" s="538"/>
      <c r="AM3577" s="538"/>
      <c r="AN3577" s="538"/>
      <c r="AO3577" s="532"/>
      <c r="AP3577" s="143"/>
      <c r="AQ3577" s="143"/>
      <c r="AR3577" s="553"/>
      <c r="AS3577" s="553"/>
      <c r="AT3577" s="532"/>
      <c r="AU3577" s="594"/>
      <c r="AV3577" s="125"/>
      <c r="AW3577" s="848"/>
      <c r="AX3577" s="124"/>
      <c r="AY3577" s="6"/>
      <c r="AZ3577" s="6"/>
      <c r="BA3577" s="341"/>
      <c r="BB3577" s="311"/>
      <c r="BC3577" s="6"/>
      <c r="BD3577" s="6"/>
      <c r="BE3577" s="341"/>
      <c r="BG3577" s="826"/>
      <c r="BH3577" s="607"/>
    </row>
    <row r="3578" spans="1:60" ht="12.75" customHeight="1" x14ac:dyDescent="0.25">
      <c r="A3578" s="21"/>
      <c r="B3578" s="112"/>
      <c r="C3578" s="116"/>
      <c r="D3578" s="623"/>
      <c r="E3578" s="278"/>
      <c r="F3578" s="116"/>
      <c r="G3578" s="694"/>
      <c r="H3578" s="878"/>
      <c r="I3578" s="397"/>
      <c r="J3578" s="380"/>
      <c r="K3578" s="413"/>
      <c r="L3578" s="738"/>
      <c r="M3578" s="739"/>
      <c r="N3578" s="931"/>
      <c r="O3578" s="923"/>
      <c r="P3578" s="923"/>
      <c r="Q3578" s="641"/>
      <c r="R3578" s="537"/>
      <c r="S3578" s="537"/>
      <c r="T3578" s="537"/>
      <c r="U3578" s="537"/>
      <c r="V3578" s="537"/>
      <c r="W3578" s="531"/>
      <c r="X3578" s="141"/>
      <c r="Y3578" s="141"/>
      <c r="Z3578" s="552"/>
      <c r="AA3578" s="552"/>
      <c r="AB3578" s="531"/>
      <c r="AC3578" s="593"/>
      <c r="AD3578" s="923"/>
      <c r="AE3578" s="846"/>
      <c r="AF3578" s="931"/>
      <c r="AG3578" s="923"/>
      <c r="AH3578" s="923"/>
      <c r="AI3578" s="641"/>
      <c r="AJ3578" s="537"/>
      <c r="AK3578" s="537"/>
      <c r="AL3578" s="537"/>
      <c r="AM3578" s="537"/>
      <c r="AN3578" s="537"/>
      <c r="AO3578" s="531"/>
      <c r="AP3578" s="141"/>
      <c r="AQ3578" s="141"/>
      <c r="AR3578" s="552"/>
      <c r="AS3578" s="552"/>
      <c r="AT3578" s="531"/>
      <c r="AU3578" s="593"/>
      <c r="AV3578" s="923"/>
      <c r="AW3578" s="846"/>
      <c r="AX3578" s="115"/>
      <c r="AY3578" s="5"/>
      <c r="AZ3578" s="5"/>
      <c r="BA3578" s="335"/>
      <c r="BC3578" s="5"/>
      <c r="BD3578" s="5"/>
      <c r="BE3578" s="335"/>
      <c r="BG3578" s="826"/>
      <c r="BH3578" s="607"/>
    </row>
    <row r="3579" spans="1:60" ht="12.75" customHeight="1" x14ac:dyDescent="0.25">
      <c r="A3579" s="21"/>
      <c r="B3579" s="112"/>
      <c r="C3579" s="116"/>
      <c r="D3579" s="623"/>
      <c r="E3579" s="278"/>
      <c r="F3579" s="116"/>
      <c r="G3579" s="694"/>
      <c r="H3579" s="878"/>
      <c r="I3579" s="397"/>
      <c r="J3579" s="380"/>
      <c r="K3579" s="432" t="s">
        <v>6575</v>
      </c>
      <c r="L3579" s="738"/>
      <c r="M3579" s="739"/>
      <c r="N3579" s="931"/>
      <c r="O3579" s="923"/>
      <c r="P3579" s="923"/>
      <c r="Q3579" s="641"/>
      <c r="R3579" s="537"/>
      <c r="S3579" s="537"/>
      <c r="T3579" s="537"/>
      <c r="U3579" s="537"/>
      <c r="V3579" s="537"/>
      <c r="W3579" s="531"/>
      <c r="X3579" s="141"/>
      <c r="Y3579" s="141"/>
      <c r="Z3579" s="552"/>
      <c r="AA3579" s="552"/>
      <c r="AB3579" s="531"/>
      <c r="AC3579" s="593"/>
      <c r="AD3579" s="923"/>
      <c r="AE3579" s="846"/>
      <c r="AF3579" s="931"/>
      <c r="AG3579" s="923"/>
      <c r="AH3579" s="923"/>
      <c r="AI3579" s="641"/>
      <c r="AJ3579" s="537"/>
      <c r="AK3579" s="537"/>
      <c r="AL3579" s="537"/>
      <c r="AM3579" s="537"/>
      <c r="AN3579" s="537"/>
      <c r="AO3579" s="531"/>
      <c r="AP3579" s="141"/>
      <c r="AQ3579" s="141"/>
      <c r="AR3579" s="552"/>
      <c r="AS3579" s="552"/>
      <c r="AT3579" s="531"/>
      <c r="AU3579" s="593"/>
      <c r="AV3579" s="923"/>
      <c r="AW3579" s="846"/>
      <c r="AX3579" s="115"/>
      <c r="AY3579" s="5"/>
      <c r="AZ3579" s="5"/>
      <c r="BA3579" s="335"/>
      <c r="BC3579" s="5"/>
      <c r="BD3579" s="5"/>
      <c r="BE3579" s="335"/>
      <c r="BG3579" s="826"/>
      <c r="BH3579" s="607"/>
    </row>
    <row r="3580" spans="1:60" ht="12.75" customHeight="1" x14ac:dyDescent="0.25">
      <c r="A3580" s="21"/>
      <c r="B3580" s="112"/>
      <c r="C3580" s="116"/>
      <c r="D3580" s="623"/>
      <c r="E3580" s="278"/>
      <c r="F3580" s="116"/>
      <c r="G3580" s="694"/>
      <c r="H3580" s="878"/>
      <c r="I3580" s="397"/>
      <c r="J3580" s="380"/>
      <c r="K3580" s="432" t="s">
        <v>417</v>
      </c>
      <c r="L3580" s="738"/>
      <c r="M3580" s="739"/>
      <c r="N3580" s="931"/>
      <c r="O3580" s="923"/>
      <c r="P3580" s="923"/>
      <c r="Q3580" s="641"/>
      <c r="R3580" s="537"/>
      <c r="S3580" s="537"/>
      <c r="T3580" s="537"/>
      <c r="U3580" s="537"/>
      <c r="V3580" s="537"/>
      <c r="W3580" s="531"/>
      <c r="X3580" s="141"/>
      <c r="Y3580" s="141"/>
      <c r="Z3580" s="552"/>
      <c r="AA3580" s="552"/>
      <c r="AB3580" s="531"/>
      <c r="AC3580" s="593"/>
      <c r="AD3580" s="923"/>
      <c r="AE3580" s="846"/>
      <c r="AF3580" s="931"/>
      <c r="AG3580" s="923"/>
      <c r="AH3580" s="923"/>
      <c r="AI3580" s="641"/>
      <c r="AJ3580" s="537"/>
      <c r="AK3580" s="537"/>
      <c r="AL3580" s="537"/>
      <c r="AM3580" s="537"/>
      <c r="AN3580" s="537"/>
      <c r="AO3580" s="531"/>
      <c r="AP3580" s="141"/>
      <c r="AQ3580" s="141"/>
      <c r="AR3580" s="552"/>
      <c r="AS3580" s="552"/>
      <c r="AT3580" s="531"/>
      <c r="AU3580" s="593"/>
      <c r="AV3580" s="923"/>
      <c r="AW3580" s="846"/>
      <c r="AX3580" s="115"/>
      <c r="AY3580" s="5"/>
      <c r="AZ3580" s="5"/>
      <c r="BA3580" s="335"/>
      <c r="BC3580" s="5"/>
      <c r="BD3580" s="5"/>
      <c r="BE3580" s="335"/>
      <c r="BG3580" s="826"/>
      <c r="BH3580" s="607"/>
    </row>
    <row r="3581" spans="1:60" ht="12.75" customHeight="1" x14ac:dyDescent="0.25">
      <c r="A3581" s="21"/>
      <c r="B3581" s="112"/>
      <c r="C3581" s="116"/>
      <c r="D3581" s="623"/>
      <c r="E3581" s="278"/>
      <c r="F3581" s="116"/>
      <c r="G3581" s="694"/>
      <c r="H3581" s="878"/>
      <c r="I3581" s="397"/>
      <c r="J3581" s="380"/>
      <c r="K3581" s="432"/>
      <c r="L3581" s="738"/>
      <c r="M3581" s="739"/>
      <c r="N3581" s="931"/>
      <c r="O3581" s="923"/>
      <c r="P3581" s="923"/>
      <c r="Q3581" s="641"/>
      <c r="R3581" s="537"/>
      <c r="S3581" s="537"/>
      <c r="T3581" s="537"/>
      <c r="U3581" s="537"/>
      <c r="V3581" s="537"/>
      <c r="W3581" s="531"/>
      <c r="X3581" s="141"/>
      <c r="Y3581" s="141"/>
      <c r="Z3581" s="552"/>
      <c r="AA3581" s="552"/>
      <c r="AB3581" s="531"/>
      <c r="AC3581" s="593"/>
      <c r="AD3581" s="923"/>
      <c r="AE3581" s="846"/>
      <c r="AF3581" s="931"/>
      <c r="AG3581" s="923"/>
      <c r="AH3581" s="923"/>
      <c r="AI3581" s="641"/>
      <c r="AJ3581" s="537"/>
      <c r="AK3581" s="537"/>
      <c r="AL3581" s="537"/>
      <c r="AM3581" s="537"/>
      <c r="AN3581" s="537"/>
      <c r="AO3581" s="531"/>
      <c r="AP3581" s="141"/>
      <c r="AQ3581" s="141"/>
      <c r="AR3581" s="552"/>
      <c r="AS3581" s="552"/>
      <c r="AT3581" s="531"/>
      <c r="AU3581" s="593"/>
      <c r="AV3581" s="923"/>
      <c r="AW3581" s="846"/>
      <c r="AX3581" s="115"/>
      <c r="AY3581" s="5"/>
      <c r="AZ3581" s="5"/>
      <c r="BA3581" s="335"/>
      <c r="BC3581" s="5"/>
      <c r="BD3581" s="5"/>
      <c r="BE3581" s="335"/>
      <c r="BG3581" s="826"/>
      <c r="BH3581" s="607"/>
    </row>
    <row r="3582" spans="1:60" ht="35.1" customHeight="1" x14ac:dyDescent="0.25">
      <c r="A3582" s="222" t="s">
        <v>6114</v>
      </c>
      <c r="B3582" s="112">
        <v>17</v>
      </c>
      <c r="C3582" s="116" t="s">
        <v>419</v>
      </c>
      <c r="D3582" s="620">
        <v>1000</v>
      </c>
      <c r="E3582" s="278"/>
      <c r="F3582" s="116">
        <v>12</v>
      </c>
      <c r="G3582" s="694">
        <v>3</v>
      </c>
      <c r="H3582" s="878" t="str">
        <f t="shared" si="5360"/>
        <v>094</v>
      </c>
      <c r="I3582" s="397" t="s">
        <v>3257</v>
      </c>
      <c r="J3582" s="380" t="s">
        <v>2794</v>
      </c>
      <c r="K3582" s="408" t="s">
        <v>192</v>
      </c>
      <c r="L3582" s="733">
        <v>768</v>
      </c>
      <c r="M3582" s="734">
        <v>768</v>
      </c>
      <c r="N3582" s="931"/>
      <c r="O3582" s="530">
        <f t="shared" ref="O3582:O3645" si="5377">IF(N3582&gt;L3582,"0 ",N3582-L3582)</f>
        <v>-768</v>
      </c>
      <c r="P3582" s="530" t="str">
        <f t="shared" ref="P3582:P3645" si="5378">IF(N3582&lt;L3582,"0 ",N3582-L3582)</f>
        <v xml:space="preserve">0 </v>
      </c>
      <c r="Q3582" s="646"/>
      <c r="R3582" s="536"/>
      <c r="S3582" s="536"/>
      <c r="T3582" s="536"/>
      <c r="U3582" s="536"/>
      <c r="V3582" s="536"/>
      <c r="W3582" s="683" t="str">
        <f t="shared" ref="W3582:W3645" si="5379">IF(SUM(Q3582:V3582)=X3582,"OK",SUM(Q3582:V3582)-X3582)</f>
        <v>OK</v>
      </c>
      <c r="X3582" s="141"/>
      <c r="Y3582" s="141"/>
      <c r="Z3582" s="552"/>
      <c r="AA3582" s="552"/>
      <c r="AB3582" s="683" t="str">
        <f t="shared" ref="AB3582:AB3645" si="5380">IF(SUM(Z3582:AA3582)=AC3582,"OK",SUM(Z3582:AA3582)-AC3582)</f>
        <v>OK</v>
      </c>
      <c r="AC3582" s="593"/>
      <c r="AD3582" s="530">
        <f t="shared" ref="AD3582:AD3645" si="5381">X3582+Y3582+AC3582</f>
        <v>0</v>
      </c>
      <c r="AE3582" s="842">
        <f t="shared" ref="AE3582:AE3645" si="5382">N3582+AD3582</f>
        <v>0</v>
      </c>
      <c r="AF3582" s="931"/>
      <c r="AG3582" s="530">
        <f t="shared" ref="AG3582:AG3645" si="5383">IF(AF3582&gt;M3582,"0 ",AF3582-M3582)</f>
        <v>-768</v>
      </c>
      <c r="AH3582" s="530" t="str">
        <f t="shared" ref="AH3582:AH3645" si="5384">IF(AF3582&lt;M3582,"0 ",AF3582-M3582)</f>
        <v xml:space="preserve">0 </v>
      </c>
      <c r="AI3582" s="641"/>
      <c r="AJ3582" s="537"/>
      <c r="AK3582" s="537"/>
      <c r="AL3582" s="537"/>
      <c r="AM3582" s="537"/>
      <c r="AN3582" s="537"/>
      <c r="AO3582" s="683" t="str">
        <f t="shared" ref="AO3582:AO3645" si="5385">IF(SUM(AI3582:AN3582)=AP3582,"OK",SUM(AI3582:AN3582)-AP3582)</f>
        <v>OK</v>
      </c>
      <c r="AP3582" s="141"/>
      <c r="AQ3582" s="141"/>
      <c r="AR3582" s="552"/>
      <c r="AS3582" s="552"/>
      <c r="AT3582" s="683" t="str">
        <f t="shared" ref="AT3582:AT3645" si="5386">IF(SUM(AR3582:AS3582)=AU3582,"OK",SUM(AR3582:AS3582)-AU3582)</f>
        <v>OK</v>
      </c>
      <c r="AU3582" s="593"/>
      <c r="AV3582" s="530">
        <f t="shared" ref="AV3582:AV3645" si="5387">AP3582+AQ3582+AU3582</f>
        <v>0</v>
      </c>
      <c r="AW3582" s="842">
        <f t="shared" ref="AW3582:AW3645" si="5388">AF3582+AV3582</f>
        <v>0</v>
      </c>
      <c r="AX3582" s="115">
        <f t="shared" ref="AX3582:AX3613" si="5389">L3582</f>
        <v>768</v>
      </c>
      <c r="AY3582" s="5">
        <f t="shared" ref="AY3582:AY3613" si="5390">AE3582</f>
        <v>0</v>
      </c>
      <c r="AZ3582" s="7">
        <f t="shared" ref="AZ3582:AZ3641" si="5391">AY3582-AX3582</f>
        <v>-768</v>
      </c>
      <c r="BA3582" s="335">
        <f>AZ3582/AX3582</f>
        <v>-1</v>
      </c>
      <c r="BB3582" s="23">
        <f t="shared" ref="BB3582:BB3613" si="5392">M3582</f>
        <v>768</v>
      </c>
      <c r="BC3582" s="5">
        <f>AW3582</f>
        <v>0</v>
      </c>
      <c r="BD3582" s="7">
        <f t="shared" ref="BD3582:BD3641" si="5393">BC3582-BB3582</f>
        <v>-768</v>
      </c>
      <c r="BE3582" s="335">
        <f>BD3582/BB3582</f>
        <v>-1</v>
      </c>
      <c r="BG3582" s="826" t="str">
        <f t="shared" ref="BG3582:BG3613" si="5394">RIGHT(LEFT(I3582,3),2)&amp;"."&amp;RIGHT(LEFT(I3582,5),2)</f>
        <v>12.11</v>
      </c>
      <c r="BH3582" s="607" t="b">
        <f>COUNTIF('Codes SEC'!$B$2:$B$250,Ministres!BG3582)&gt;0</f>
        <v>1</v>
      </c>
    </row>
    <row r="3583" spans="1:60" ht="51" x14ac:dyDescent="0.25">
      <c r="A3583" s="239" t="s">
        <v>6114</v>
      </c>
      <c r="B3583" s="218">
        <v>17</v>
      </c>
      <c r="C3583" s="268" t="s">
        <v>419</v>
      </c>
      <c r="D3583" s="620">
        <v>1000</v>
      </c>
      <c r="E3583" s="293"/>
      <c r="F3583" s="306">
        <v>12</v>
      </c>
      <c r="G3583" s="706"/>
      <c r="H3583" s="897" t="str">
        <f t="shared" si="5360"/>
        <v>094</v>
      </c>
      <c r="I3583" s="466" t="s">
        <v>3257</v>
      </c>
      <c r="J3583" s="387" t="s">
        <v>2795</v>
      </c>
      <c r="K3583" s="435" t="s">
        <v>6309</v>
      </c>
      <c r="L3583" s="773">
        <v>0</v>
      </c>
      <c r="M3583" s="774">
        <v>0</v>
      </c>
      <c r="N3583" s="941"/>
      <c r="O3583" s="530">
        <f t="shared" si="5377"/>
        <v>0</v>
      </c>
      <c r="P3583" s="530">
        <f t="shared" si="5378"/>
        <v>0</v>
      </c>
      <c r="Q3583" s="646"/>
      <c r="R3583" s="536"/>
      <c r="S3583" s="536"/>
      <c r="T3583" s="536"/>
      <c r="U3583" s="536"/>
      <c r="V3583" s="536"/>
      <c r="W3583" s="683" t="str">
        <f t="shared" si="5379"/>
        <v>OK</v>
      </c>
      <c r="X3583" s="150"/>
      <c r="Y3583" s="150"/>
      <c r="Z3583" s="559"/>
      <c r="AA3583" s="559"/>
      <c r="AB3583" s="683" t="str">
        <f t="shared" si="5380"/>
        <v>OK</v>
      </c>
      <c r="AC3583" s="601"/>
      <c r="AD3583" s="530">
        <f t="shared" si="5381"/>
        <v>0</v>
      </c>
      <c r="AE3583" s="842">
        <f t="shared" si="5382"/>
        <v>0</v>
      </c>
      <c r="AF3583" s="941"/>
      <c r="AG3583" s="530">
        <f t="shared" si="5383"/>
        <v>0</v>
      </c>
      <c r="AH3583" s="530">
        <f t="shared" si="5384"/>
        <v>0</v>
      </c>
      <c r="AI3583" s="641"/>
      <c r="AJ3583" s="537"/>
      <c r="AK3583" s="537"/>
      <c r="AL3583" s="537"/>
      <c r="AM3583" s="537"/>
      <c r="AN3583" s="537"/>
      <c r="AO3583" s="683" t="str">
        <f t="shared" si="5385"/>
        <v>OK</v>
      </c>
      <c r="AP3583" s="150"/>
      <c r="AQ3583" s="150"/>
      <c r="AR3583" s="559"/>
      <c r="AS3583" s="559"/>
      <c r="AT3583" s="683" t="str">
        <f t="shared" si="5386"/>
        <v>OK</v>
      </c>
      <c r="AU3583" s="601"/>
      <c r="AV3583" s="530">
        <f t="shared" si="5387"/>
        <v>0</v>
      </c>
      <c r="AW3583" s="842">
        <f t="shared" si="5388"/>
        <v>0</v>
      </c>
      <c r="AX3583" s="115">
        <f t="shared" si="5389"/>
        <v>0</v>
      </c>
      <c r="AY3583" s="5">
        <f t="shared" si="5390"/>
        <v>0</v>
      </c>
      <c r="AZ3583" s="7">
        <f>AY3583-AX3583</f>
        <v>0</v>
      </c>
      <c r="BA3583" s="335" t="e">
        <f>AZ3583/AX3583</f>
        <v>#DIV/0!</v>
      </c>
      <c r="BB3583" s="23">
        <f t="shared" si="5392"/>
        <v>0</v>
      </c>
      <c r="BC3583" s="5">
        <f>AW3583</f>
        <v>0</v>
      </c>
      <c r="BD3583" s="7">
        <f>BC3583-BB3583</f>
        <v>0</v>
      </c>
      <c r="BE3583" s="335" t="e">
        <f>BD3583/BB3583</f>
        <v>#DIV/0!</v>
      </c>
      <c r="BG3583" s="826" t="str">
        <f t="shared" si="5394"/>
        <v>12.11</v>
      </c>
      <c r="BH3583" s="607" t="b">
        <f>COUNTIF('Codes SEC'!$B$2:$B$250,Ministres!BG3583)&gt;0</f>
        <v>1</v>
      </c>
    </row>
    <row r="3584" spans="1:60" ht="35.1" customHeight="1" x14ac:dyDescent="0.25">
      <c r="A3584" s="222" t="s">
        <v>6114</v>
      </c>
      <c r="B3584" s="112">
        <v>17</v>
      </c>
      <c r="C3584" s="116" t="s">
        <v>419</v>
      </c>
      <c r="D3584" s="620">
        <v>1000</v>
      </c>
      <c r="E3584" s="278"/>
      <c r="F3584" s="116">
        <v>12</v>
      </c>
      <c r="G3584" s="694"/>
      <c r="H3584" s="878" t="str">
        <f t="shared" si="5360"/>
        <v>094</v>
      </c>
      <c r="I3584" s="397">
        <v>81221000</v>
      </c>
      <c r="J3584" s="712" t="s">
        <v>6323</v>
      </c>
      <c r="K3584" s="408" t="s">
        <v>6324</v>
      </c>
      <c r="L3584" s="733">
        <v>0</v>
      </c>
      <c r="M3584" s="734">
        <v>0</v>
      </c>
      <c r="N3584" s="931"/>
      <c r="O3584" s="530">
        <f t="shared" si="5377"/>
        <v>0</v>
      </c>
      <c r="P3584" s="530">
        <f t="shared" si="5378"/>
        <v>0</v>
      </c>
      <c r="Q3584" s="646"/>
      <c r="R3584" s="536"/>
      <c r="S3584" s="536"/>
      <c r="T3584" s="536"/>
      <c r="U3584" s="536"/>
      <c r="V3584" s="536"/>
      <c r="W3584" s="683" t="str">
        <f>IF(SUM(Q3584:V3584)=X3584,"OK",SUM(Q3584:V3584)-X3584)</f>
        <v>OK</v>
      </c>
      <c r="X3584" s="141"/>
      <c r="Y3584" s="141"/>
      <c r="Z3584" s="552"/>
      <c r="AA3584" s="552"/>
      <c r="AB3584" s="683" t="str">
        <f>IF(SUM(Z3584:AA3584)=AC3584,"OK",SUM(Z3584:AA3584)-AC3584)</f>
        <v>OK</v>
      </c>
      <c r="AC3584" s="593"/>
      <c r="AD3584" s="530">
        <f t="shared" si="5381"/>
        <v>0</v>
      </c>
      <c r="AE3584" s="842">
        <f t="shared" si="5382"/>
        <v>0</v>
      </c>
      <c r="AF3584" s="931"/>
      <c r="AG3584" s="530">
        <f t="shared" si="5383"/>
        <v>0</v>
      </c>
      <c r="AH3584" s="530">
        <f t="shared" si="5384"/>
        <v>0</v>
      </c>
      <c r="AI3584" s="641"/>
      <c r="AJ3584" s="537"/>
      <c r="AK3584" s="537"/>
      <c r="AL3584" s="537"/>
      <c r="AM3584" s="537"/>
      <c r="AN3584" s="537"/>
      <c r="AO3584" s="683" t="str">
        <f>IF(SUM(AI3584:AN3584)=AP3584,"OK",SUM(AI3584:AN3584)-AP3584)</f>
        <v>OK</v>
      </c>
      <c r="AP3584" s="141"/>
      <c r="AQ3584" s="141"/>
      <c r="AR3584" s="552"/>
      <c r="AS3584" s="552"/>
      <c r="AT3584" s="683" t="str">
        <f>IF(SUM(AR3584:AS3584)=AU3584,"OK",SUM(AR3584:AS3584)-AU3584)</f>
        <v>OK</v>
      </c>
      <c r="AU3584" s="593"/>
      <c r="AV3584" s="530">
        <f t="shared" si="5387"/>
        <v>0</v>
      </c>
      <c r="AW3584" s="842">
        <f t="shared" si="5388"/>
        <v>0</v>
      </c>
      <c r="AX3584" s="115">
        <f t="shared" si="5389"/>
        <v>0</v>
      </c>
      <c r="AY3584" s="5">
        <f t="shared" si="5390"/>
        <v>0</v>
      </c>
      <c r="AZ3584" s="7">
        <f t="shared" ref="AZ3584" si="5395">AY3584-AX3584</f>
        <v>0</v>
      </c>
      <c r="BA3584" s="335" t="e">
        <f>AZ3584/AX3584</f>
        <v>#DIV/0!</v>
      </c>
      <c r="BB3584" s="23">
        <f t="shared" si="5392"/>
        <v>0</v>
      </c>
      <c r="BC3584" s="5">
        <f>AW3584</f>
        <v>0</v>
      </c>
      <c r="BD3584" s="7">
        <f t="shared" ref="BD3584" si="5396">BC3584-BB3584</f>
        <v>0</v>
      </c>
      <c r="BE3584" s="335" t="e">
        <f>BD3584/BB3584</f>
        <v>#DIV/0!</v>
      </c>
      <c r="BG3584" s="826" t="str">
        <f t="shared" si="5394"/>
        <v>12.21</v>
      </c>
      <c r="BH3584" s="607" t="b">
        <f>COUNTIF('Codes SEC'!$B$2:$B$250,Ministres!BG3584)&gt;0</f>
        <v>1</v>
      </c>
    </row>
    <row r="3585" spans="1:60" ht="35.1" customHeight="1" x14ac:dyDescent="0.25">
      <c r="A3585" s="222" t="s">
        <v>6114</v>
      </c>
      <c r="B3585" s="112">
        <v>17</v>
      </c>
      <c r="C3585" s="116" t="s">
        <v>419</v>
      </c>
      <c r="D3585" s="620">
        <v>1000</v>
      </c>
      <c r="E3585" s="278"/>
      <c r="F3585" s="116">
        <v>12</v>
      </c>
      <c r="G3585" s="694">
        <v>3</v>
      </c>
      <c r="H3585" s="878" t="str">
        <f t="shared" si="5360"/>
        <v>094</v>
      </c>
      <c r="I3585" s="397">
        <v>83122000</v>
      </c>
      <c r="J3585" s="380" t="s">
        <v>3811</v>
      </c>
      <c r="K3585" s="408" t="s">
        <v>3764</v>
      </c>
      <c r="L3585" s="733">
        <v>0</v>
      </c>
      <c r="M3585" s="734">
        <v>2</v>
      </c>
      <c r="N3585" s="931"/>
      <c r="O3585" s="530">
        <f t="shared" si="5377"/>
        <v>0</v>
      </c>
      <c r="P3585" s="530">
        <f t="shared" si="5378"/>
        <v>0</v>
      </c>
      <c r="Q3585" s="646"/>
      <c r="R3585" s="536"/>
      <c r="S3585" s="536"/>
      <c r="T3585" s="536"/>
      <c r="U3585" s="536"/>
      <c r="V3585" s="536"/>
      <c r="W3585" s="683" t="str">
        <f t="shared" si="5379"/>
        <v>OK</v>
      </c>
      <c r="X3585" s="141"/>
      <c r="Y3585" s="141"/>
      <c r="Z3585" s="552"/>
      <c r="AA3585" s="552"/>
      <c r="AB3585" s="683" t="str">
        <f t="shared" si="5380"/>
        <v>OK</v>
      </c>
      <c r="AC3585" s="593"/>
      <c r="AD3585" s="530">
        <f t="shared" si="5381"/>
        <v>0</v>
      </c>
      <c r="AE3585" s="842">
        <f t="shared" si="5382"/>
        <v>0</v>
      </c>
      <c r="AF3585" s="931"/>
      <c r="AG3585" s="530">
        <f t="shared" si="5383"/>
        <v>-2</v>
      </c>
      <c r="AH3585" s="530" t="str">
        <f t="shared" si="5384"/>
        <v xml:space="preserve">0 </v>
      </c>
      <c r="AI3585" s="641"/>
      <c r="AJ3585" s="537"/>
      <c r="AK3585" s="537"/>
      <c r="AL3585" s="537"/>
      <c r="AM3585" s="537"/>
      <c r="AN3585" s="537"/>
      <c r="AO3585" s="683" t="str">
        <f t="shared" si="5385"/>
        <v>OK</v>
      </c>
      <c r="AP3585" s="141"/>
      <c r="AQ3585" s="141"/>
      <c r="AR3585" s="552"/>
      <c r="AS3585" s="552"/>
      <c r="AT3585" s="683" t="str">
        <f t="shared" si="5386"/>
        <v>OK</v>
      </c>
      <c r="AU3585" s="593"/>
      <c r="AV3585" s="530">
        <f t="shared" si="5387"/>
        <v>0</v>
      </c>
      <c r="AW3585" s="842">
        <f t="shared" si="5388"/>
        <v>0</v>
      </c>
      <c r="AX3585" s="115">
        <f t="shared" si="5389"/>
        <v>0</v>
      </c>
      <c r="AY3585" s="5">
        <f t="shared" si="5390"/>
        <v>0</v>
      </c>
      <c r="AZ3585" s="7">
        <f t="shared" ref="AZ3585:AZ3586" si="5397">AY3585-AX3585</f>
        <v>0</v>
      </c>
      <c r="BA3585" s="335" t="e">
        <f t="shared" ref="BA3585:BA3595" si="5398">AZ3585/AX3585</f>
        <v>#DIV/0!</v>
      </c>
      <c r="BB3585" s="23">
        <f t="shared" si="5392"/>
        <v>2</v>
      </c>
      <c r="BC3585" s="5">
        <f t="shared" ref="BC3585:BC3595" si="5399">AW3585</f>
        <v>0</v>
      </c>
      <c r="BD3585" s="7">
        <f t="shared" ref="BD3585:BD3586" si="5400">BC3585-BB3585</f>
        <v>-2</v>
      </c>
      <c r="BE3585" s="335">
        <f t="shared" ref="BE3585:BE3595" si="5401">BD3585/BB3585</f>
        <v>-1</v>
      </c>
      <c r="BG3585" s="826" t="str">
        <f t="shared" si="5394"/>
        <v>31.22</v>
      </c>
      <c r="BH3585" s="607" t="b">
        <f>COUNTIF('Codes SEC'!$B$2:$B$250,Ministres!BG3585)&gt;0</f>
        <v>1</v>
      </c>
    </row>
    <row r="3586" spans="1:60" ht="35.1" customHeight="1" x14ac:dyDescent="0.25">
      <c r="A3586" s="222" t="s">
        <v>6114</v>
      </c>
      <c r="B3586" s="112">
        <v>17</v>
      </c>
      <c r="C3586" s="116" t="s">
        <v>419</v>
      </c>
      <c r="D3586" s="620">
        <v>1000</v>
      </c>
      <c r="E3586" s="278"/>
      <c r="F3586" s="116">
        <v>1</v>
      </c>
      <c r="G3586" s="694">
        <v>3</v>
      </c>
      <c r="H3586" s="878" t="str">
        <f t="shared" si="5360"/>
        <v>094</v>
      </c>
      <c r="I3586" s="397">
        <v>83132000</v>
      </c>
      <c r="J3586" s="380" t="s">
        <v>2802</v>
      </c>
      <c r="K3586" s="408" t="s">
        <v>5689</v>
      </c>
      <c r="L3586" s="733">
        <v>1025</v>
      </c>
      <c r="M3586" s="734">
        <v>1015</v>
      </c>
      <c r="N3586" s="931"/>
      <c r="O3586" s="530">
        <f t="shared" si="5377"/>
        <v>-1025</v>
      </c>
      <c r="P3586" s="530" t="str">
        <f t="shared" si="5378"/>
        <v xml:space="preserve">0 </v>
      </c>
      <c r="Q3586" s="646"/>
      <c r="R3586" s="536"/>
      <c r="S3586" s="536"/>
      <c r="T3586" s="536"/>
      <c r="U3586" s="536"/>
      <c r="V3586" s="536"/>
      <c r="W3586" s="683" t="str">
        <f t="shared" si="5379"/>
        <v>OK</v>
      </c>
      <c r="X3586" s="141"/>
      <c r="Y3586" s="141"/>
      <c r="Z3586" s="552"/>
      <c r="AA3586" s="552"/>
      <c r="AB3586" s="683" t="str">
        <f t="shared" si="5380"/>
        <v>OK</v>
      </c>
      <c r="AC3586" s="593"/>
      <c r="AD3586" s="530">
        <f t="shared" si="5381"/>
        <v>0</v>
      </c>
      <c r="AE3586" s="842">
        <f t="shared" si="5382"/>
        <v>0</v>
      </c>
      <c r="AF3586" s="931"/>
      <c r="AG3586" s="530">
        <f t="shared" si="5383"/>
        <v>-1015</v>
      </c>
      <c r="AH3586" s="530" t="str">
        <f t="shared" si="5384"/>
        <v xml:space="preserve">0 </v>
      </c>
      <c r="AI3586" s="641"/>
      <c r="AJ3586" s="537"/>
      <c r="AK3586" s="537"/>
      <c r="AL3586" s="537"/>
      <c r="AM3586" s="537"/>
      <c r="AN3586" s="537"/>
      <c r="AO3586" s="683" t="str">
        <f t="shared" si="5385"/>
        <v>OK</v>
      </c>
      <c r="AP3586" s="141"/>
      <c r="AQ3586" s="141"/>
      <c r="AR3586" s="552"/>
      <c r="AS3586" s="552"/>
      <c r="AT3586" s="683" t="str">
        <f t="shared" si="5386"/>
        <v>OK</v>
      </c>
      <c r="AU3586" s="593"/>
      <c r="AV3586" s="530">
        <f t="shared" si="5387"/>
        <v>0</v>
      </c>
      <c r="AW3586" s="842">
        <f t="shared" si="5388"/>
        <v>0</v>
      </c>
      <c r="AX3586" s="115">
        <f t="shared" si="5389"/>
        <v>1025</v>
      </c>
      <c r="AY3586" s="5">
        <f t="shared" si="5390"/>
        <v>0</v>
      </c>
      <c r="AZ3586" s="7">
        <f t="shared" si="5397"/>
        <v>-1025</v>
      </c>
      <c r="BA3586" s="335">
        <f t="shared" si="5398"/>
        <v>-1</v>
      </c>
      <c r="BB3586" s="23">
        <f t="shared" si="5392"/>
        <v>1015</v>
      </c>
      <c r="BC3586" s="5">
        <f t="shared" si="5399"/>
        <v>0</v>
      </c>
      <c r="BD3586" s="7">
        <f t="shared" si="5400"/>
        <v>-1015</v>
      </c>
      <c r="BE3586" s="335">
        <f t="shared" si="5401"/>
        <v>-1</v>
      </c>
      <c r="BG3586" s="826" t="str">
        <f t="shared" si="5394"/>
        <v>31.32</v>
      </c>
      <c r="BH3586" s="607" t="b">
        <f>COUNTIF('Codes SEC'!$B$2:$B$250,Ministres!BG3586)&gt;0</f>
        <v>1</v>
      </c>
    </row>
    <row r="3587" spans="1:60" ht="35.1" customHeight="1" x14ac:dyDescent="0.25">
      <c r="A3587" s="190" t="s">
        <v>6114</v>
      </c>
      <c r="B3587" s="583" t="s">
        <v>5021</v>
      </c>
      <c r="C3587" s="120" t="s">
        <v>419</v>
      </c>
      <c r="D3587" s="622">
        <v>1000</v>
      </c>
      <c r="E3587" s="584"/>
      <c r="F3587" s="120">
        <v>1</v>
      </c>
      <c r="G3587" s="699">
        <v>3</v>
      </c>
      <c r="H3587" s="891" t="str">
        <f t="shared" si="5360"/>
        <v>094</v>
      </c>
      <c r="I3587" s="605">
        <v>83132000</v>
      </c>
      <c r="J3587" s="689" t="s">
        <v>5129</v>
      </c>
      <c r="K3587" s="424" t="s">
        <v>6356</v>
      </c>
      <c r="L3587" s="733">
        <v>528</v>
      </c>
      <c r="M3587" s="734">
        <v>550</v>
      </c>
      <c r="N3587" s="931"/>
      <c r="O3587" s="530">
        <f t="shared" si="5377"/>
        <v>-528</v>
      </c>
      <c r="P3587" s="530" t="str">
        <f t="shared" si="5378"/>
        <v xml:space="preserve">0 </v>
      </c>
      <c r="Q3587" s="646"/>
      <c r="R3587" s="536"/>
      <c r="S3587" s="536"/>
      <c r="T3587" s="536"/>
      <c r="U3587" s="536"/>
      <c r="V3587" s="536"/>
      <c r="W3587" s="683" t="str">
        <f>IF(SUM(Q3587:V3587)=X3587,"OK",SUM(Q3587:V3587)-X3587)</f>
        <v>OK</v>
      </c>
      <c r="X3587" s="141"/>
      <c r="Y3587" s="141"/>
      <c r="Z3587" s="552"/>
      <c r="AA3587" s="552"/>
      <c r="AB3587" s="683" t="str">
        <f>IF(SUM(Z3587:AA3587)=AC3587,"OK",SUM(Z3587:AA3587)-AC3587)</f>
        <v>OK</v>
      </c>
      <c r="AC3587" s="593"/>
      <c r="AD3587" s="530">
        <f t="shared" si="5381"/>
        <v>0</v>
      </c>
      <c r="AE3587" s="842">
        <f t="shared" si="5382"/>
        <v>0</v>
      </c>
      <c r="AF3587" s="931"/>
      <c r="AG3587" s="530">
        <f t="shared" si="5383"/>
        <v>-550</v>
      </c>
      <c r="AH3587" s="530" t="str">
        <f t="shared" si="5384"/>
        <v xml:space="preserve">0 </v>
      </c>
      <c r="AI3587" s="641"/>
      <c r="AJ3587" s="537"/>
      <c r="AK3587" s="537"/>
      <c r="AL3587" s="537"/>
      <c r="AM3587" s="537"/>
      <c r="AN3587" s="537"/>
      <c r="AO3587" s="683" t="str">
        <f>IF(SUM(AI3587:AN3587)=AP3587,"OK",SUM(AI3587:AN3587)-AP3587)</f>
        <v>OK</v>
      </c>
      <c r="AP3587" s="141"/>
      <c r="AQ3587" s="141"/>
      <c r="AR3587" s="552"/>
      <c r="AS3587" s="552"/>
      <c r="AT3587" s="683" t="str">
        <f>IF(SUM(AR3587:AS3587)=AU3587,"OK",SUM(AR3587:AS3587)-AU3587)</f>
        <v>OK</v>
      </c>
      <c r="AU3587" s="593"/>
      <c r="AV3587" s="530">
        <f t="shared" si="5387"/>
        <v>0</v>
      </c>
      <c r="AW3587" s="842">
        <f t="shared" si="5388"/>
        <v>0</v>
      </c>
      <c r="AX3587" s="115">
        <f t="shared" si="5389"/>
        <v>528</v>
      </c>
      <c r="AY3587" s="5">
        <f t="shared" si="5390"/>
        <v>0</v>
      </c>
      <c r="AZ3587" s="7">
        <f>AY3587-AX3587</f>
        <v>-528</v>
      </c>
      <c r="BA3587" s="335">
        <f>AZ3587/AX3587</f>
        <v>-1</v>
      </c>
      <c r="BB3587" s="23">
        <f t="shared" si="5392"/>
        <v>550</v>
      </c>
      <c r="BC3587" s="5">
        <f>AW3587</f>
        <v>0</v>
      </c>
      <c r="BD3587" s="7">
        <f>BC3587-BB3587</f>
        <v>-550</v>
      </c>
      <c r="BE3587" s="335">
        <f>BD3587/BB3587</f>
        <v>-1</v>
      </c>
      <c r="BG3587" s="826" t="str">
        <f t="shared" si="5394"/>
        <v>31.32</v>
      </c>
      <c r="BH3587" s="607" t="b">
        <f>COUNTIF('Codes SEC'!$B$2:$B$250,Ministres!BG3587)&gt;0</f>
        <v>1</v>
      </c>
    </row>
    <row r="3588" spans="1:60" ht="35.1" customHeight="1" x14ac:dyDescent="0.25">
      <c r="A3588" s="222" t="s">
        <v>6114</v>
      </c>
      <c r="B3588" s="112" t="s">
        <v>5021</v>
      </c>
      <c r="C3588" s="116" t="s">
        <v>419</v>
      </c>
      <c r="D3588" s="620">
        <v>1000</v>
      </c>
      <c r="E3588" s="278"/>
      <c r="F3588" s="116" t="s">
        <v>769</v>
      </c>
      <c r="G3588" s="700"/>
      <c r="H3588" s="888" t="str">
        <f t="shared" si="5360"/>
        <v>094</v>
      </c>
      <c r="I3588" s="580">
        <v>83132000</v>
      </c>
      <c r="J3588" s="689" t="s">
        <v>6023</v>
      </c>
      <c r="K3588" s="411" t="s">
        <v>6357</v>
      </c>
      <c r="L3588" s="733">
        <v>5774</v>
      </c>
      <c r="M3588" s="734">
        <v>8628</v>
      </c>
      <c r="N3588" s="931"/>
      <c r="O3588" s="530">
        <f t="shared" si="5377"/>
        <v>-5774</v>
      </c>
      <c r="P3588" s="530" t="str">
        <f t="shared" si="5378"/>
        <v xml:space="preserve">0 </v>
      </c>
      <c r="Q3588" s="646"/>
      <c r="R3588" s="536"/>
      <c r="S3588" s="536"/>
      <c r="T3588" s="536"/>
      <c r="U3588" s="536"/>
      <c r="V3588" s="536"/>
      <c r="W3588" s="683" t="str">
        <f t="shared" si="5379"/>
        <v>OK</v>
      </c>
      <c r="X3588" s="141"/>
      <c r="Y3588" s="141"/>
      <c r="Z3588" s="552"/>
      <c r="AA3588" s="552"/>
      <c r="AB3588" s="683" t="str">
        <f t="shared" si="5380"/>
        <v>OK</v>
      </c>
      <c r="AC3588" s="593"/>
      <c r="AD3588" s="530">
        <f t="shared" si="5381"/>
        <v>0</v>
      </c>
      <c r="AE3588" s="842">
        <f t="shared" si="5382"/>
        <v>0</v>
      </c>
      <c r="AF3588" s="931"/>
      <c r="AG3588" s="530">
        <f t="shared" si="5383"/>
        <v>-8628</v>
      </c>
      <c r="AH3588" s="530" t="str">
        <f t="shared" si="5384"/>
        <v xml:space="preserve">0 </v>
      </c>
      <c r="AI3588" s="641"/>
      <c r="AJ3588" s="537"/>
      <c r="AK3588" s="537"/>
      <c r="AL3588" s="537"/>
      <c r="AM3588" s="537"/>
      <c r="AN3588" s="537"/>
      <c r="AO3588" s="683" t="str">
        <f t="shared" si="5385"/>
        <v>OK</v>
      </c>
      <c r="AP3588" s="141"/>
      <c r="AQ3588" s="141"/>
      <c r="AR3588" s="552"/>
      <c r="AS3588" s="552"/>
      <c r="AT3588" s="683" t="str">
        <f t="shared" si="5386"/>
        <v>OK</v>
      </c>
      <c r="AU3588" s="593"/>
      <c r="AV3588" s="530">
        <f t="shared" si="5387"/>
        <v>0</v>
      </c>
      <c r="AW3588" s="842">
        <f t="shared" si="5388"/>
        <v>0</v>
      </c>
      <c r="AX3588" s="115">
        <f t="shared" si="5389"/>
        <v>5774</v>
      </c>
      <c r="AY3588" s="5">
        <f t="shared" si="5390"/>
        <v>0</v>
      </c>
      <c r="AZ3588" s="7">
        <f t="shared" ref="AZ3588:AZ3595" si="5402">AY3588-AX3588</f>
        <v>-5774</v>
      </c>
      <c r="BA3588" s="335">
        <f t="shared" si="5398"/>
        <v>-1</v>
      </c>
      <c r="BB3588" s="23">
        <f t="shared" si="5392"/>
        <v>8628</v>
      </c>
      <c r="BC3588" s="5">
        <f t="shared" si="5399"/>
        <v>0</v>
      </c>
      <c r="BD3588" s="7">
        <f t="shared" ref="BD3588:BD3595" si="5403">BC3588-BB3588</f>
        <v>-8628</v>
      </c>
      <c r="BE3588" s="335">
        <f t="shared" si="5401"/>
        <v>-1</v>
      </c>
      <c r="BG3588" s="826" t="str">
        <f t="shared" si="5394"/>
        <v>31.32</v>
      </c>
      <c r="BH3588" s="607" t="b">
        <f>COUNTIF('Codes SEC'!$B$2:$B$250,Ministres!BG3588)&gt;0</f>
        <v>1</v>
      </c>
    </row>
    <row r="3589" spans="1:60" ht="35.1" customHeight="1" x14ac:dyDescent="0.25">
      <c r="A3589" s="222" t="s">
        <v>6114</v>
      </c>
      <c r="B3589" s="112" t="s">
        <v>5021</v>
      </c>
      <c r="C3589" s="116" t="s">
        <v>419</v>
      </c>
      <c r="D3589" s="620">
        <v>1000</v>
      </c>
      <c r="E3589" s="278"/>
      <c r="F3589" s="116" t="s">
        <v>805</v>
      </c>
      <c r="G3589" s="700"/>
      <c r="H3589" s="888" t="str">
        <f t="shared" si="5360"/>
        <v>094</v>
      </c>
      <c r="I3589" s="580">
        <v>83132000</v>
      </c>
      <c r="J3589" s="689" t="s">
        <v>6024</v>
      </c>
      <c r="K3589" s="411" t="s">
        <v>6358</v>
      </c>
      <c r="L3589" s="733">
        <v>0</v>
      </c>
      <c r="M3589" s="734">
        <v>0</v>
      </c>
      <c r="N3589" s="931"/>
      <c r="O3589" s="530">
        <f t="shared" si="5377"/>
        <v>0</v>
      </c>
      <c r="P3589" s="530">
        <f t="shared" si="5378"/>
        <v>0</v>
      </c>
      <c r="Q3589" s="646"/>
      <c r="R3589" s="536"/>
      <c r="S3589" s="536"/>
      <c r="T3589" s="536"/>
      <c r="U3589" s="536"/>
      <c r="V3589" s="536"/>
      <c r="W3589" s="683" t="str">
        <f t="shared" si="5379"/>
        <v>OK</v>
      </c>
      <c r="X3589" s="141"/>
      <c r="Y3589" s="141"/>
      <c r="Z3589" s="552"/>
      <c r="AA3589" s="552"/>
      <c r="AB3589" s="683" t="str">
        <f t="shared" si="5380"/>
        <v>OK</v>
      </c>
      <c r="AC3589" s="593"/>
      <c r="AD3589" s="530">
        <f t="shared" si="5381"/>
        <v>0</v>
      </c>
      <c r="AE3589" s="842">
        <f t="shared" si="5382"/>
        <v>0</v>
      </c>
      <c r="AF3589" s="931"/>
      <c r="AG3589" s="530">
        <f t="shared" si="5383"/>
        <v>0</v>
      </c>
      <c r="AH3589" s="530">
        <f t="shared" si="5384"/>
        <v>0</v>
      </c>
      <c r="AI3589" s="641"/>
      <c r="AJ3589" s="537"/>
      <c r="AK3589" s="537"/>
      <c r="AL3589" s="537"/>
      <c r="AM3589" s="537"/>
      <c r="AN3589" s="537"/>
      <c r="AO3589" s="683" t="str">
        <f t="shared" si="5385"/>
        <v>OK</v>
      </c>
      <c r="AP3589" s="141"/>
      <c r="AQ3589" s="141"/>
      <c r="AR3589" s="552"/>
      <c r="AS3589" s="552"/>
      <c r="AT3589" s="683" t="str">
        <f t="shared" si="5386"/>
        <v>OK</v>
      </c>
      <c r="AU3589" s="593"/>
      <c r="AV3589" s="530">
        <f t="shared" si="5387"/>
        <v>0</v>
      </c>
      <c r="AW3589" s="842">
        <f t="shared" si="5388"/>
        <v>0</v>
      </c>
      <c r="AX3589" s="115">
        <f t="shared" si="5389"/>
        <v>0</v>
      </c>
      <c r="AY3589" s="5">
        <f t="shared" si="5390"/>
        <v>0</v>
      </c>
      <c r="AZ3589" s="7">
        <f t="shared" si="5402"/>
        <v>0</v>
      </c>
      <c r="BA3589" s="335" t="e">
        <f t="shared" si="5398"/>
        <v>#DIV/0!</v>
      </c>
      <c r="BB3589" s="23">
        <f t="shared" si="5392"/>
        <v>0</v>
      </c>
      <c r="BC3589" s="5">
        <f t="shared" si="5399"/>
        <v>0</v>
      </c>
      <c r="BD3589" s="7">
        <f t="shared" si="5403"/>
        <v>0</v>
      </c>
      <c r="BE3589" s="335" t="e">
        <f t="shared" si="5401"/>
        <v>#DIV/0!</v>
      </c>
      <c r="BG3589" s="826" t="str">
        <f t="shared" si="5394"/>
        <v>31.32</v>
      </c>
      <c r="BH3589" s="607" t="b">
        <f>COUNTIF('Codes SEC'!$B$2:$B$250,Ministres!BG3589)&gt;0</f>
        <v>1</v>
      </c>
    </row>
    <row r="3590" spans="1:60" ht="35.1" customHeight="1" x14ac:dyDescent="0.25">
      <c r="A3590" s="222" t="s">
        <v>6114</v>
      </c>
      <c r="B3590" s="112" t="s">
        <v>5021</v>
      </c>
      <c r="C3590" s="116" t="s">
        <v>419</v>
      </c>
      <c r="D3590" s="620">
        <v>1000</v>
      </c>
      <c r="E3590" s="278"/>
      <c r="F3590" s="116" t="s">
        <v>769</v>
      </c>
      <c r="G3590" s="700"/>
      <c r="H3590" s="888" t="str">
        <f t="shared" si="5360"/>
        <v>094</v>
      </c>
      <c r="I3590" s="580">
        <v>83132000</v>
      </c>
      <c r="J3590" s="689" t="s">
        <v>6025</v>
      </c>
      <c r="K3590" s="411" t="s">
        <v>6359</v>
      </c>
      <c r="L3590" s="733">
        <v>444</v>
      </c>
      <c r="M3590" s="734">
        <v>440</v>
      </c>
      <c r="N3590" s="931"/>
      <c r="O3590" s="530">
        <f t="shared" si="5377"/>
        <v>-444</v>
      </c>
      <c r="P3590" s="530" t="str">
        <f t="shared" si="5378"/>
        <v xml:space="preserve">0 </v>
      </c>
      <c r="Q3590" s="646"/>
      <c r="R3590" s="536"/>
      <c r="S3590" s="536"/>
      <c r="T3590" s="536"/>
      <c r="U3590" s="536"/>
      <c r="V3590" s="536"/>
      <c r="W3590" s="683" t="str">
        <f t="shared" si="5379"/>
        <v>OK</v>
      </c>
      <c r="X3590" s="141"/>
      <c r="Y3590" s="141"/>
      <c r="Z3590" s="552"/>
      <c r="AA3590" s="552"/>
      <c r="AB3590" s="683" t="str">
        <f t="shared" si="5380"/>
        <v>OK</v>
      </c>
      <c r="AC3590" s="593"/>
      <c r="AD3590" s="530">
        <f t="shared" si="5381"/>
        <v>0</v>
      </c>
      <c r="AE3590" s="842">
        <f t="shared" si="5382"/>
        <v>0</v>
      </c>
      <c r="AF3590" s="931"/>
      <c r="AG3590" s="530">
        <f t="shared" si="5383"/>
        <v>-440</v>
      </c>
      <c r="AH3590" s="530" t="str">
        <f t="shared" si="5384"/>
        <v xml:space="preserve">0 </v>
      </c>
      <c r="AI3590" s="641"/>
      <c r="AJ3590" s="537"/>
      <c r="AK3590" s="537"/>
      <c r="AL3590" s="537"/>
      <c r="AM3590" s="537"/>
      <c r="AN3590" s="537"/>
      <c r="AO3590" s="683" t="str">
        <f t="shared" si="5385"/>
        <v>OK</v>
      </c>
      <c r="AP3590" s="141"/>
      <c r="AQ3590" s="141"/>
      <c r="AR3590" s="552"/>
      <c r="AS3590" s="552"/>
      <c r="AT3590" s="683" t="str">
        <f t="shared" si="5386"/>
        <v>OK</v>
      </c>
      <c r="AU3590" s="593"/>
      <c r="AV3590" s="530">
        <f t="shared" si="5387"/>
        <v>0</v>
      </c>
      <c r="AW3590" s="842">
        <f t="shared" si="5388"/>
        <v>0</v>
      </c>
      <c r="AX3590" s="115">
        <f t="shared" si="5389"/>
        <v>444</v>
      </c>
      <c r="AY3590" s="5">
        <f t="shared" si="5390"/>
        <v>0</v>
      </c>
      <c r="AZ3590" s="7">
        <f t="shared" si="5402"/>
        <v>-444</v>
      </c>
      <c r="BA3590" s="335">
        <f t="shared" si="5398"/>
        <v>-1</v>
      </c>
      <c r="BB3590" s="23">
        <f t="shared" si="5392"/>
        <v>440</v>
      </c>
      <c r="BC3590" s="5">
        <f t="shared" si="5399"/>
        <v>0</v>
      </c>
      <c r="BD3590" s="7">
        <f t="shared" si="5403"/>
        <v>-440</v>
      </c>
      <c r="BE3590" s="335">
        <f t="shared" si="5401"/>
        <v>-1</v>
      </c>
      <c r="BG3590" s="826" t="str">
        <f t="shared" si="5394"/>
        <v>31.32</v>
      </c>
      <c r="BH3590" s="607" t="b">
        <f>COUNTIF('Codes SEC'!$B$2:$B$250,Ministres!BG3590)&gt;0</f>
        <v>1</v>
      </c>
    </row>
    <row r="3591" spans="1:60" ht="35.1" customHeight="1" x14ac:dyDescent="0.25">
      <c r="A3591" s="222" t="s">
        <v>6114</v>
      </c>
      <c r="B3591" s="112" t="s">
        <v>5021</v>
      </c>
      <c r="C3591" s="116" t="s">
        <v>419</v>
      </c>
      <c r="D3591" s="620">
        <v>1000</v>
      </c>
      <c r="E3591" s="278"/>
      <c r="F3591" s="116" t="s">
        <v>769</v>
      </c>
      <c r="G3591" s="700"/>
      <c r="H3591" s="888" t="str">
        <f t="shared" si="5360"/>
        <v>094</v>
      </c>
      <c r="I3591" s="580">
        <v>83132000</v>
      </c>
      <c r="J3591" s="689" t="s">
        <v>6026</v>
      </c>
      <c r="K3591" s="411" t="s">
        <v>6360</v>
      </c>
      <c r="L3591" s="733">
        <v>652</v>
      </c>
      <c r="M3591" s="734">
        <v>647</v>
      </c>
      <c r="N3591" s="931"/>
      <c r="O3591" s="530">
        <f t="shared" si="5377"/>
        <v>-652</v>
      </c>
      <c r="P3591" s="530" t="str">
        <f t="shared" si="5378"/>
        <v xml:space="preserve">0 </v>
      </c>
      <c r="Q3591" s="646"/>
      <c r="R3591" s="536"/>
      <c r="S3591" s="536"/>
      <c r="T3591" s="536"/>
      <c r="U3591" s="536"/>
      <c r="V3591" s="536"/>
      <c r="W3591" s="683" t="str">
        <f t="shared" si="5379"/>
        <v>OK</v>
      </c>
      <c r="X3591" s="141"/>
      <c r="Y3591" s="141"/>
      <c r="Z3591" s="552"/>
      <c r="AA3591" s="552"/>
      <c r="AB3591" s="683" t="str">
        <f t="shared" si="5380"/>
        <v>OK</v>
      </c>
      <c r="AC3591" s="593"/>
      <c r="AD3591" s="530">
        <f t="shared" si="5381"/>
        <v>0</v>
      </c>
      <c r="AE3591" s="842">
        <f t="shared" si="5382"/>
        <v>0</v>
      </c>
      <c r="AF3591" s="931"/>
      <c r="AG3591" s="530">
        <f t="shared" si="5383"/>
        <v>-647</v>
      </c>
      <c r="AH3591" s="530" t="str">
        <f t="shared" si="5384"/>
        <v xml:space="preserve">0 </v>
      </c>
      <c r="AI3591" s="641"/>
      <c r="AJ3591" s="537"/>
      <c r="AK3591" s="537"/>
      <c r="AL3591" s="537"/>
      <c r="AM3591" s="537"/>
      <c r="AN3591" s="537"/>
      <c r="AO3591" s="683" t="str">
        <f t="shared" si="5385"/>
        <v>OK</v>
      </c>
      <c r="AP3591" s="141"/>
      <c r="AQ3591" s="141"/>
      <c r="AR3591" s="552"/>
      <c r="AS3591" s="552"/>
      <c r="AT3591" s="683" t="str">
        <f t="shared" si="5386"/>
        <v>OK</v>
      </c>
      <c r="AU3591" s="593"/>
      <c r="AV3591" s="530">
        <f t="shared" si="5387"/>
        <v>0</v>
      </c>
      <c r="AW3591" s="842">
        <f t="shared" si="5388"/>
        <v>0</v>
      </c>
      <c r="AX3591" s="115">
        <f t="shared" si="5389"/>
        <v>652</v>
      </c>
      <c r="AY3591" s="5">
        <f t="shared" si="5390"/>
        <v>0</v>
      </c>
      <c r="AZ3591" s="7">
        <f t="shared" si="5402"/>
        <v>-652</v>
      </c>
      <c r="BA3591" s="335">
        <f t="shared" si="5398"/>
        <v>-1</v>
      </c>
      <c r="BB3591" s="23">
        <f t="shared" si="5392"/>
        <v>647</v>
      </c>
      <c r="BC3591" s="5">
        <f t="shared" si="5399"/>
        <v>0</v>
      </c>
      <c r="BD3591" s="7">
        <f t="shared" si="5403"/>
        <v>-647</v>
      </c>
      <c r="BE3591" s="335">
        <f t="shared" si="5401"/>
        <v>-1</v>
      </c>
      <c r="BG3591" s="826" t="str">
        <f t="shared" si="5394"/>
        <v>31.32</v>
      </c>
      <c r="BH3591" s="607" t="b">
        <f>COUNTIF('Codes SEC'!$B$2:$B$250,Ministres!BG3591)&gt;0</f>
        <v>1</v>
      </c>
    </row>
    <row r="3592" spans="1:60" ht="35.1" customHeight="1" x14ac:dyDescent="0.25">
      <c r="A3592" s="222" t="s">
        <v>6114</v>
      </c>
      <c r="B3592" s="112" t="s">
        <v>5021</v>
      </c>
      <c r="C3592" s="116" t="s">
        <v>419</v>
      </c>
      <c r="D3592" s="620">
        <v>1000</v>
      </c>
      <c r="E3592" s="278"/>
      <c r="F3592" s="116" t="s">
        <v>769</v>
      </c>
      <c r="G3592" s="700"/>
      <c r="H3592" s="888" t="str">
        <f t="shared" si="5360"/>
        <v>094</v>
      </c>
      <c r="I3592" s="580">
        <v>83132000</v>
      </c>
      <c r="J3592" s="689" t="s">
        <v>6027</v>
      </c>
      <c r="K3592" s="411" t="s">
        <v>6361</v>
      </c>
      <c r="L3592" s="733">
        <v>129</v>
      </c>
      <c r="M3592" s="734">
        <v>129</v>
      </c>
      <c r="N3592" s="931"/>
      <c r="O3592" s="530">
        <f t="shared" si="5377"/>
        <v>-129</v>
      </c>
      <c r="P3592" s="530" t="str">
        <f t="shared" si="5378"/>
        <v xml:space="preserve">0 </v>
      </c>
      <c r="Q3592" s="646"/>
      <c r="R3592" s="536"/>
      <c r="S3592" s="536"/>
      <c r="T3592" s="536"/>
      <c r="U3592" s="536"/>
      <c r="V3592" s="536"/>
      <c r="W3592" s="683" t="str">
        <f t="shared" si="5379"/>
        <v>OK</v>
      </c>
      <c r="X3592" s="141"/>
      <c r="Y3592" s="141"/>
      <c r="Z3592" s="552"/>
      <c r="AA3592" s="552"/>
      <c r="AB3592" s="683" t="str">
        <f t="shared" si="5380"/>
        <v>OK</v>
      </c>
      <c r="AC3592" s="593"/>
      <c r="AD3592" s="530">
        <f t="shared" si="5381"/>
        <v>0</v>
      </c>
      <c r="AE3592" s="842">
        <f t="shared" si="5382"/>
        <v>0</v>
      </c>
      <c r="AF3592" s="931"/>
      <c r="AG3592" s="530">
        <f t="shared" si="5383"/>
        <v>-129</v>
      </c>
      <c r="AH3592" s="530" t="str">
        <f t="shared" si="5384"/>
        <v xml:space="preserve">0 </v>
      </c>
      <c r="AI3592" s="641"/>
      <c r="AJ3592" s="537"/>
      <c r="AK3592" s="537"/>
      <c r="AL3592" s="537"/>
      <c r="AM3592" s="537"/>
      <c r="AN3592" s="537"/>
      <c r="AO3592" s="683" t="str">
        <f t="shared" si="5385"/>
        <v>OK</v>
      </c>
      <c r="AP3592" s="141"/>
      <c r="AQ3592" s="141"/>
      <c r="AR3592" s="552"/>
      <c r="AS3592" s="552"/>
      <c r="AT3592" s="683" t="str">
        <f t="shared" si="5386"/>
        <v>OK</v>
      </c>
      <c r="AU3592" s="593"/>
      <c r="AV3592" s="530">
        <f t="shared" si="5387"/>
        <v>0</v>
      </c>
      <c r="AW3592" s="842">
        <f t="shared" si="5388"/>
        <v>0</v>
      </c>
      <c r="AX3592" s="115">
        <f t="shared" si="5389"/>
        <v>129</v>
      </c>
      <c r="AY3592" s="5">
        <f t="shared" si="5390"/>
        <v>0</v>
      </c>
      <c r="AZ3592" s="7">
        <f t="shared" si="5402"/>
        <v>-129</v>
      </c>
      <c r="BA3592" s="335">
        <f t="shared" si="5398"/>
        <v>-1</v>
      </c>
      <c r="BB3592" s="23">
        <f t="shared" si="5392"/>
        <v>129</v>
      </c>
      <c r="BC3592" s="5">
        <f t="shared" si="5399"/>
        <v>0</v>
      </c>
      <c r="BD3592" s="7">
        <f t="shared" si="5403"/>
        <v>-129</v>
      </c>
      <c r="BE3592" s="335">
        <f t="shared" si="5401"/>
        <v>-1</v>
      </c>
      <c r="BG3592" s="826" t="str">
        <f t="shared" si="5394"/>
        <v>31.32</v>
      </c>
      <c r="BH3592" s="607" t="b">
        <f>COUNTIF('Codes SEC'!$B$2:$B$250,Ministres!BG3592)&gt;0</f>
        <v>1</v>
      </c>
    </row>
    <row r="3593" spans="1:60" ht="35.1" customHeight="1" x14ac:dyDescent="0.25">
      <c r="A3593" s="222" t="s">
        <v>6114</v>
      </c>
      <c r="B3593" s="112" t="s">
        <v>5021</v>
      </c>
      <c r="C3593" s="116" t="s">
        <v>419</v>
      </c>
      <c r="D3593" s="620">
        <v>1000</v>
      </c>
      <c r="E3593" s="278"/>
      <c r="F3593" s="116" t="s">
        <v>769</v>
      </c>
      <c r="G3593" s="700"/>
      <c r="H3593" s="888" t="str">
        <f t="shared" si="5360"/>
        <v>094</v>
      </c>
      <c r="I3593" s="580">
        <v>83132000</v>
      </c>
      <c r="J3593" s="689" t="s">
        <v>6028</v>
      </c>
      <c r="K3593" s="411" t="s">
        <v>6362</v>
      </c>
      <c r="L3593" s="733">
        <v>0</v>
      </c>
      <c r="M3593" s="734">
        <v>0</v>
      </c>
      <c r="N3593" s="931"/>
      <c r="O3593" s="530">
        <f t="shared" si="5377"/>
        <v>0</v>
      </c>
      <c r="P3593" s="530">
        <f t="shared" si="5378"/>
        <v>0</v>
      </c>
      <c r="Q3593" s="646"/>
      <c r="R3593" s="536"/>
      <c r="S3593" s="536"/>
      <c r="T3593" s="536"/>
      <c r="U3593" s="536"/>
      <c r="V3593" s="536"/>
      <c r="W3593" s="683" t="str">
        <f t="shared" si="5379"/>
        <v>OK</v>
      </c>
      <c r="X3593" s="141"/>
      <c r="Y3593" s="141"/>
      <c r="Z3593" s="552"/>
      <c r="AA3593" s="552"/>
      <c r="AB3593" s="683" t="str">
        <f t="shared" si="5380"/>
        <v>OK</v>
      </c>
      <c r="AC3593" s="593"/>
      <c r="AD3593" s="530">
        <f t="shared" si="5381"/>
        <v>0</v>
      </c>
      <c r="AE3593" s="842">
        <f t="shared" si="5382"/>
        <v>0</v>
      </c>
      <c r="AF3593" s="931"/>
      <c r="AG3593" s="530">
        <f t="shared" si="5383"/>
        <v>0</v>
      </c>
      <c r="AH3593" s="530">
        <f t="shared" si="5384"/>
        <v>0</v>
      </c>
      <c r="AI3593" s="641"/>
      <c r="AJ3593" s="537"/>
      <c r="AK3593" s="537"/>
      <c r="AL3593" s="537"/>
      <c r="AM3593" s="537"/>
      <c r="AN3593" s="537"/>
      <c r="AO3593" s="683" t="str">
        <f t="shared" si="5385"/>
        <v>OK</v>
      </c>
      <c r="AP3593" s="141"/>
      <c r="AQ3593" s="141"/>
      <c r="AR3593" s="552"/>
      <c r="AS3593" s="552"/>
      <c r="AT3593" s="683" t="str">
        <f t="shared" si="5386"/>
        <v>OK</v>
      </c>
      <c r="AU3593" s="593"/>
      <c r="AV3593" s="530">
        <f t="shared" si="5387"/>
        <v>0</v>
      </c>
      <c r="AW3593" s="842">
        <f t="shared" si="5388"/>
        <v>0</v>
      </c>
      <c r="AX3593" s="115">
        <f t="shared" si="5389"/>
        <v>0</v>
      </c>
      <c r="AY3593" s="5">
        <f t="shared" si="5390"/>
        <v>0</v>
      </c>
      <c r="AZ3593" s="7">
        <f t="shared" si="5402"/>
        <v>0</v>
      </c>
      <c r="BA3593" s="335" t="e">
        <f t="shared" si="5398"/>
        <v>#DIV/0!</v>
      </c>
      <c r="BB3593" s="23">
        <f t="shared" si="5392"/>
        <v>0</v>
      </c>
      <c r="BC3593" s="5">
        <f t="shared" si="5399"/>
        <v>0</v>
      </c>
      <c r="BD3593" s="7">
        <f t="shared" si="5403"/>
        <v>0</v>
      </c>
      <c r="BE3593" s="335" t="e">
        <f t="shared" si="5401"/>
        <v>#DIV/0!</v>
      </c>
      <c r="BG3593" s="826" t="str">
        <f t="shared" si="5394"/>
        <v>31.32</v>
      </c>
      <c r="BH3593" s="607" t="b">
        <f>COUNTIF('Codes SEC'!$B$2:$B$250,Ministres!BG3593)&gt;0</f>
        <v>1</v>
      </c>
    </row>
    <row r="3594" spans="1:60" ht="35.1" customHeight="1" x14ac:dyDescent="0.25">
      <c r="A3594" s="222" t="s">
        <v>6114</v>
      </c>
      <c r="B3594" s="112" t="s">
        <v>5021</v>
      </c>
      <c r="C3594" s="116" t="s">
        <v>419</v>
      </c>
      <c r="D3594" s="620">
        <v>1000</v>
      </c>
      <c r="E3594" s="278"/>
      <c r="F3594" s="116">
        <v>12</v>
      </c>
      <c r="G3594" s="700"/>
      <c r="H3594" s="888" t="str">
        <f t="shared" si="5360"/>
        <v>094</v>
      </c>
      <c r="I3594" s="580">
        <v>83132000</v>
      </c>
      <c r="J3594" s="689" t="s">
        <v>6040</v>
      </c>
      <c r="K3594" s="411" t="s">
        <v>6041</v>
      </c>
      <c r="L3594" s="733">
        <v>616</v>
      </c>
      <c r="M3594" s="734">
        <v>616</v>
      </c>
      <c r="N3594" s="931"/>
      <c r="O3594" s="530">
        <f t="shared" si="5377"/>
        <v>-616</v>
      </c>
      <c r="P3594" s="530" t="str">
        <f t="shared" si="5378"/>
        <v xml:space="preserve">0 </v>
      </c>
      <c r="Q3594" s="646"/>
      <c r="R3594" s="536"/>
      <c r="S3594" s="536"/>
      <c r="T3594" s="536"/>
      <c r="U3594" s="536"/>
      <c r="V3594" s="536"/>
      <c r="W3594" s="683" t="str">
        <f t="shared" si="5379"/>
        <v>OK</v>
      </c>
      <c r="X3594" s="141"/>
      <c r="Y3594" s="141"/>
      <c r="Z3594" s="552"/>
      <c r="AA3594" s="552"/>
      <c r="AB3594" s="683" t="str">
        <f t="shared" si="5380"/>
        <v>OK</v>
      </c>
      <c r="AC3594" s="593"/>
      <c r="AD3594" s="530">
        <f t="shared" si="5381"/>
        <v>0</v>
      </c>
      <c r="AE3594" s="842">
        <f t="shared" si="5382"/>
        <v>0</v>
      </c>
      <c r="AF3594" s="931"/>
      <c r="AG3594" s="530">
        <f t="shared" si="5383"/>
        <v>-616</v>
      </c>
      <c r="AH3594" s="530" t="str">
        <f t="shared" si="5384"/>
        <v xml:space="preserve">0 </v>
      </c>
      <c r="AI3594" s="641"/>
      <c r="AJ3594" s="537"/>
      <c r="AK3594" s="537"/>
      <c r="AL3594" s="537"/>
      <c r="AM3594" s="537"/>
      <c r="AN3594" s="537"/>
      <c r="AO3594" s="683" t="str">
        <f t="shared" si="5385"/>
        <v>OK</v>
      </c>
      <c r="AP3594" s="141"/>
      <c r="AQ3594" s="141"/>
      <c r="AR3594" s="552"/>
      <c r="AS3594" s="552"/>
      <c r="AT3594" s="683" t="str">
        <f t="shared" si="5386"/>
        <v>OK</v>
      </c>
      <c r="AU3594" s="593"/>
      <c r="AV3594" s="530">
        <f t="shared" si="5387"/>
        <v>0</v>
      </c>
      <c r="AW3594" s="842">
        <f t="shared" si="5388"/>
        <v>0</v>
      </c>
      <c r="AX3594" s="115">
        <f t="shared" si="5389"/>
        <v>616</v>
      </c>
      <c r="AY3594" s="5">
        <f t="shared" si="5390"/>
        <v>0</v>
      </c>
      <c r="AZ3594" s="7">
        <f t="shared" si="5402"/>
        <v>-616</v>
      </c>
      <c r="BA3594" s="335">
        <f t="shared" si="5398"/>
        <v>-1</v>
      </c>
      <c r="BB3594" s="23">
        <f t="shared" si="5392"/>
        <v>616</v>
      </c>
      <c r="BC3594" s="5">
        <f t="shared" si="5399"/>
        <v>0</v>
      </c>
      <c r="BD3594" s="7">
        <f t="shared" si="5403"/>
        <v>-616</v>
      </c>
      <c r="BE3594" s="335">
        <f t="shared" si="5401"/>
        <v>-1</v>
      </c>
      <c r="BG3594" s="826" t="str">
        <f t="shared" si="5394"/>
        <v>31.32</v>
      </c>
      <c r="BH3594" s="607" t="b">
        <f>COUNTIF('Codes SEC'!$B$2:$B$250,Ministres!BG3594)&gt;0</f>
        <v>1</v>
      </c>
    </row>
    <row r="3595" spans="1:60" ht="35.1" customHeight="1" x14ac:dyDescent="0.25">
      <c r="A3595" s="222" t="s">
        <v>6114</v>
      </c>
      <c r="B3595" s="112" t="s">
        <v>5021</v>
      </c>
      <c r="C3595" s="116" t="s">
        <v>419</v>
      </c>
      <c r="D3595" s="620">
        <v>1000</v>
      </c>
      <c r="E3595" s="278"/>
      <c r="F3595" s="116" t="s">
        <v>805</v>
      </c>
      <c r="G3595" s="700"/>
      <c r="H3595" s="888" t="str">
        <f t="shared" si="5360"/>
        <v>094</v>
      </c>
      <c r="I3595" s="580">
        <v>83132000</v>
      </c>
      <c r="J3595" s="689" t="s">
        <v>6042</v>
      </c>
      <c r="K3595" s="411" t="s">
        <v>6363</v>
      </c>
      <c r="L3595" s="733">
        <v>0</v>
      </c>
      <c r="M3595" s="734">
        <v>0</v>
      </c>
      <c r="N3595" s="931"/>
      <c r="O3595" s="530">
        <f t="shared" si="5377"/>
        <v>0</v>
      </c>
      <c r="P3595" s="530">
        <f t="shared" si="5378"/>
        <v>0</v>
      </c>
      <c r="Q3595" s="646"/>
      <c r="R3595" s="536"/>
      <c r="S3595" s="536"/>
      <c r="T3595" s="536"/>
      <c r="U3595" s="536"/>
      <c r="V3595" s="536"/>
      <c r="W3595" s="683" t="str">
        <f t="shared" si="5379"/>
        <v>OK</v>
      </c>
      <c r="X3595" s="141"/>
      <c r="Y3595" s="141"/>
      <c r="Z3595" s="552"/>
      <c r="AA3595" s="552"/>
      <c r="AB3595" s="683" t="str">
        <f t="shared" si="5380"/>
        <v>OK</v>
      </c>
      <c r="AC3595" s="593"/>
      <c r="AD3595" s="530">
        <f t="shared" si="5381"/>
        <v>0</v>
      </c>
      <c r="AE3595" s="842">
        <f t="shared" si="5382"/>
        <v>0</v>
      </c>
      <c r="AF3595" s="931"/>
      <c r="AG3595" s="530">
        <f t="shared" si="5383"/>
        <v>0</v>
      </c>
      <c r="AH3595" s="530">
        <f t="shared" si="5384"/>
        <v>0</v>
      </c>
      <c r="AI3595" s="641"/>
      <c r="AJ3595" s="537"/>
      <c r="AK3595" s="537"/>
      <c r="AL3595" s="537"/>
      <c r="AM3595" s="537"/>
      <c r="AN3595" s="537"/>
      <c r="AO3595" s="683" t="str">
        <f t="shared" si="5385"/>
        <v>OK</v>
      </c>
      <c r="AP3595" s="141"/>
      <c r="AQ3595" s="141"/>
      <c r="AR3595" s="552"/>
      <c r="AS3595" s="552"/>
      <c r="AT3595" s="683" t="str">
        <f t="shared" si="5386"/>
        <v>OK</v>
      </c>
      <c r="AU3595" s="593"/>
      <c r="AV3595" s="530">
        <f t="shared" si="5387"/>
        <v>0</v>
      </c>
      <c r="AW3595" s="842">
        <f t="shared" si="5388"/>
        <v>0</v>
      </c>
      <c r="AX3595" s="115">
        <f t="shared" si="5389"/>
        <v>0</v>
      </c>
      <c r="AY3595" s="5">
        <f t="shared" si="5390"/>
        <v>0</v>
      </c>
      <c r="AZ3595" s="7">
        <f t="shared" si="5402"/>
        <v>0</v>
      </c>
      <c r="BA3595" s="335" t="e">
        <f t="shared" si="5398"/>
        <v>#DIV/0!</v>
      </c>
      <c r="BB3595" s="23">
        <f t="shared" si="5392"/>
        <v>0</v>
      </c>
      <c r="BC3595" s="5">
        <f t="shared" si="5399"/>
        <v>0</v>
      </c>
      <c r="BD3595" s="7">
        <f t="shared" si="5403"/>
        <v>0</v>
      </c>
      <c r="BE3595" s="335" t="e">
        <f t="shared" si="5401"/>
        <v>#DIV/0!</v>
      </c>
      <c r="BG3595" s="826" t="str">
        <f t="shared" si="5394"/>
        <v>31.32</v>
      </c>
      <c r="BH3595" s="607" t="b">
        <f>COUNTIF('Codes SEC'!$B$2:$B$250,Ministres!BG3595)&gt;0</f>
        <v>1</v>
      </c>
    </row>
    <row r="3596" spans="1:60" ht="35.1" customHeight="1" x14ac:dyDescent="0.25">
      <c r="A3596" s="222" t="s">
        <v>6114</v>
      </c>
      <c r="B3596" s="112">
        <v>17</v>
      </c>
      <c r="C3596" s="116" t="s">
        <v>419</v>
      </c>
      <c r="D3596" s="620">
        <v>1000</v>
      </c>
      <c r="E3596" s="278"/>
      <c r="F3596" s="116">
        <v>12</v>
      </c>
      <c r="G3596" s="700"/>
      <c r="H3596" s="888" t="str">
        <f t="shared" si="5360"/>
        <v>094</v>
      </c>
      <c r="I3596" s="580">
        <v>83132000</v>
      </c>
      <c r="J3596" s="689" t="s">
        <v>6079</v>
      </c>
      <c r="K3596" s="411" t="s">
        <v>6080</v>
      </c>
      <c r="L3596" s="733">
        <v>0</v>
      </c>
      <c r="M3596" s="734">
        <v>100</v>
      </c>
      <c r="N3596" s="931"/>
      <c r="O3596" s="530">
        <f t="shared" si="5377"/>
        <v>0</v>
      </c>
      <c r="P3596" s="530">
        <f t="shared" si="5378"/>
        <v>0</v>
      </c>
      <c r="Q3596" s="646"/>
      <c r="R3596" s="536"/>
      <c r="S3596" s="536"/>
      <c r="T3596" s="536"/>
      <c r="U3596" s="536"/>
      <c r="V3596" s="536"/>
      <c r="W3596" s="683" t="str">
        <f t="shared" si="5379"/>
        <v>OK</v>
      </c>
      <c r="X3596" s="141"/>
      <c r="Y3596" s="141"/>
      <c r="Z3596" s="552"/>
      <c r="AA3596" s="552"/>
      <c r="AB3596" s="683" t="str">
        <f t="shared" si="5380"/>
        <v>OK</v>
      </c>
      <c r="AC3596" s="593"/>
      <c r="AD3596" s="530">
        <f t="shared" si="5381"/>
        <v>0</v>
      </c>
      <c r="AE3596" s="842">
        <f t="shared" si="5382"/>
        <v>0</v>
      </c>
      <c r="AF3596" s="931"/>
      <c r="AG3596" s="530">
        <f t="shared" si="5383"/>
        <v>-100</v>
      </c>
      <c r="AH3596" s="530" t="str">
        <f t="shared" si="5384"/>
        <v xml:space="preserve">0 </v>
      </c>
      <c r="AI3596" s="641"/>
      <c r="AJ3596" s="537"/>
      <c r="AK3596" s="537"/>
      <c r="AL3596" s="537"/>
      <c r="AM3596" s="537"/>
      <c r="AN3596" s="537"/>
      <c r="AO3596" s="683" t="str">
        <f t="shared" si="5385"/>
        <v>OK</v>
      </c>
      <c r="AP3596" s="141"/>
      <c r="AQ3596" s="141"/>
      <c r="AR3596" s="552"/>
      <c r="AS3596" s="552"/>
      <c r="AT3596" s="683" t="str">
        <f t="shared" si="5386"/>
        <v>OK</v>
      </c>
      <c r="AU3596" s="593"/>
      <c r="AV3596" s="530">
        <f t="shared" si="5387"/>
        <v>0</v>
      </c>
      <c r="AW3596" s="842">
        <f t="shared" si="5388"/>
        <v>0</v>
      </c>
      <c r="AX3596" s="115">
        <f t="shared" si="5389"/>
        <v>0</v>
      </c>
      <c r="AY3596" s="5">
        <f t="shared" si="5390"/>
        <v>0</v>
      </c>
      <c r="AZ3596" s="7">
        <f>AY3596-AX3596</f>
        <v>0</v>
      </c>
      <c r="BA3596" s="335" t="e">
        <f>AZ3596/AX3596</f>
        <v>#DIV/0!</v>
      </c>
      <c r="BB3596" s="23">
        <f t="shared" si="5392"/>
        <v>100</v>
      </c>
      <c r="BC3596" s="5">
        <f>AW3596</f>
        <v>0</v>
      </c>
      <c r="BD3596" s="7">
        <f>BC3596-BB3596</f>
        <v>-100</v>
      </c>
      <c r="BE3596" s="335">
        <f>BD3596/BB3596</f>
        <v>-1</v>
      </c>
      <c r="BG3596" s="826" t="str">
        <f t="shared" si="5394"/>
        <v>31.32</v>
      </c>
      <c r="BH3596" s="607" t="b">
        <f>COUNTIF('Codes SEC'!$B$2:$B$250,Ministres!BG3596)&gt;0</f>
        <v>1</v>
      </c>
    </row>
    <row r="3597" spans="1:60" ht="35.1" customHeight="1" x14ac:dyDescent="0.25">
      <c r="A3597" s="222" t="s">
        <v>6114</v>
      </c>
      <c r="B3597" s="112" t="s">
        <v>5021</v>
      </c>
      <c r="C3597" s="116" t="s">
        <v>419</v>
      </c>
      <c r="D3597" s="620">
        <v>1000</v>
      </c>
      <c r="E3597" s="278"/>
      <c r="F3597" s="116" t="s">
        <v>5306</v>
      </c>
      <c r="G3597" s="700"/>
      <c r="H3597" s="888" t="str">
        <f t="shared" si="5360"/>
        <v>094</v>
      </c>
      <c r="I3597" s="580">
        <v>83132000</v>
      </c>
      <c r="J3597" s="689" t="s">
        <v>6515</v>
      </c>
      <c r="K3597" s="411" t="s">
        <v>6516</v>
      </c>
      <c r="L3597" s="733">
        <v>0</v>
      </c>
      <c r="M3597" s="734">
        <v>0</v>
      </c>
      <c r="N3597" s="931"/>
      <c r="O3597" s="530">
        <f t="shared" si="5377"/>
        <v>0</v>
      </c>
      <c r="P3597" s="530">
        <f t="shared" si="5378"/>
        <v>0</v>
      </c>
      <c r="Q3597" s="646"/>
      <c r="R3597" s="536"/>
      <c r="S3597" s="536"/>
      <c r="T3597" s="536"/>
      <c r="U3597" s="536"/>
      <c r="V3597" s="536"/>
      <c r="W3597" s="683" t="str">
        <f>IF(SUM(Q3597:V3597)=X3597,"OK",SUM(Q3597:V3597)-X3597)</f>
        <v>OK</v>
      </c>
      <c r="X3597" s="141"/>
      <c r="Y3597" s="141"/>
      <c r="Z3597" s="552"/>
      <c r="AA3597" s="552"/>
      <c r="AB3597" s="683" t="str">
        <f>IF(SUM(Z3597:AA3597)=AC3597,"OK",SUM(Z3597:AA3597)-AC3597)</f>
        <v>OK</v>
      </c>
      <c r="AC3597" s="593"/>
      <c r="AD3597" s="530">
        <f t="shared" si="5381"/>
        <v>0</v>
      </c>
      <c r="AE3597" s="842">
        <f t="shared" si="5382"/>
        <v>0</v>
      </c>
      <c r="AF3597" s="931"/>
      <c r="AG3597" s="530">
        <f t="shared" si="5383"/>
        <v>0</v>
      </c>
      <c r="AH3597" s="530">
        <f t="shared" si="5384"/>
        <v>0</v>
      </c>
      <c r="AI3597" s="641"/>
      <c r="AJ3597" s="537"/>
      <c r="AK3597" s="537"/>
      <c r="AL3597" s="537"/>
      <c r="AM3597" s="537"/>
      <c r="AN3597" s="537"/>
      <c r="AO3597" s="683" t="str">
        <f>IF(SUM(AI3597:AN3597)=AP3597,"OK",SUM(AI3597:AN3597)-AP3597)</f>
        <v>OK</v>
      </c>
      <c r="AP3597" s="141"/>
      <c r="AQ3597" s="141"/>
      <c r="AR3597" s="552"/>
      <c r="AS3597" s="552"/>
      <c r="AT3597" s="683" t="str">
        <f>IF(SUM(AR3597:AS3597)=AU3597,"OK",SUM(AR3597:AS3597)-AU3597)</f>
        <v>OK</v>
      </c>
      <c r="AU3597" s="593"/>
      <c r="AV3597" s="530">
        <f t="shared" si="5387"/>
        <v>0</v>
      </c>
      <c r="AW3597" s="842">
        <f t="shared" si="5388"/>
        <v>0</v>
      </c>
      <c r="AX3597" s="115">
        <f t="shared" si="5389"/>
        <v>0</v>
      </c>
      <c r="AY3597" s="5">
        <f t="shared" si="5390"/>
        <v>0</v>
      </c>
      <c r="AZ3597" s="7">
        <f>AY3597-AX3597</f>
        <v>0</v>
      </c>
      <c r="BA3597" s="335" t="e">
        <f>AZ3597/AX3597</f>
        <v>#DIV/0!</v>
      </c>
      <c r="BB3597" s="23">
        <f t="shared" si="5392"/>
        <v>0</v>
      </c>
      <c r="BC3597" s="5">
        <f>AW3597</f>
        <v>0</v>
      </c>
      <c r="BD3597" s="7">
        <f>BC3597-BB3597</f>
        <v>0</v>
      </c>
      <c r="BE3597" s="335" t="e">
        <f>BD3597/BB3597</f>
        <v>#DIV/0!</v>
      </c>
      <c r="BG3597" s="826" t="str">
        <f t="shared" si="5394"/>
        <v>31.32</v>
      </c>
      <c r="BH3597" s="607" t="b">
        <f>COUNTIF('Codes SEC'!$B$2:$B$250,Ministres!BG3597)&gt;0</f>
        <v>1</v>
      </c>
    </row>
    <row r="3598" spans="1:60" ht="35.1" customHeight="1" x14ac:dyDescent="0.25">
      <c r="A3598" s="222" t="s">
        <v>6114</v>
      </c>
      <c r="B3598" s="112">
        <v>17</v>
      </c>
      <c r="C3598" s="116" t="s">
        <v>419</v>
      </c>
      <c r="D3598" s="620">
        <v>1000</v>
      </c>
      <c r="E3598" s="278"/>
      <c r="F3598" s="116">
        <v>1</v>
      </c>
      <c r="G3598" s="700"/>
      <c r="H3598" s="888" t="str">
        <f t="shared" si="5360"/>
        <v>094</v>
      </c>
      <c r="I3598" s="830">
        <v>83132000</v>
      </c>
      <c r="J3598" s="573" t="s">
        <v>6214</v>
      </c>
      <c r="K3598" s="411" t="s">
        <v>6447</v>
      </c>
      <c r="L3598" s="733">
        <v>50</v>
      </c>
      <c r="M3598" s="734">
        <v>43</v>
      </c>
      <c r="N3598" s="931"/>
      <c r="O3598" s="530">
        <f t="shared" si="5377"/>
        <v>-50</v>
      </c>
      <c r="P3598" s="530" t="str">
        <f t="shared" si="5378"/>
        <v xml:space="preserve">0 </v>
      </c>
      <c r="Q3598" s="646"/>
      <c r="R3598" s="536"/>
      <c r="S3598" s="536"/>
      <c r="T3598" s="536"/>
      <c r="U3598" s="536"/>
      <c r="V3598" s="536"/>
      <c r="W3598" s="683" t="str">
        <f>IF(SUM(Q3598:V3598)=X3598,"OK",SUM(Q3598:V3598)-X3598)</f>
        <v>OK</v>
      </c>
      <c r="X3598" s="141"/>
      <c r="Y3598" s="141"/>
      <c r="Z3598" s="552"/>
      <c r="AA3598" s="552"/>
      <c r="AB3598" s="683" t="str">
        <f>IF(SUM(Z3598:AA3598)=AC3598,"OK",SUM(Z3598:AA3598)-AC3598)</f>
        <v>OK</v>
      </c>
      <c r="AC3598" s="593"/>
      <c r="AD3598" s="530">
        <f t="shared" si="5381"/>
        <v>0</v>
      </c>
      <c r="AE3598" s="842">
        <f t="shared" si="5382"/>
        <v>0</v>
      </c>
      <c r="AF3598" s="931"/>
      <c r="AG3598" s="530">
        <f t="shared" si="5383"/>
        <v>-43</v>
      </c>
      <c r="AH3598" s="530" t="str">
        <f t="shared" si="5384"/>
        <v xml:space="preserve">0 </v>
      </c>
      <c r="AI3598" s="641"/>
      <c r="AJ3598" s="537"/>
      <c r="AK3598" s="537"/>
      <c r="AL3598" s="537"/>
      <c r="AM3598" s="537"/>
      <c r="AN3598" s="537"/>
      <c r="AO3598" s="683" t="str">
        <f>IF(SUM(AI3598:AN3598)=AP3598,"OK",SUM(AI3598:AN3598)-AP3598)</f>
        <v>OK</v>
      </c>
      <c r="AP3598" s="141"/>
      <c r="AQ3598" s="141"/>
      <c r="AR3598" s="552"/>
      <c r="AS3598" s="552"/>
      <c r="AT3598" s="683" t="str">
        <f>IF(SUM(AR3598:AS3598)=AU3598,"OK",SUM(AR3598:AS3598)-AU3598)</f>
        <v>OK</v>
      </c>
      <c r="AU3598" s="593"/>
      <c r="AV3598" s="530">
        <f t="shared" si="5387"/>
        <v>0</v>
      </c>
      <c r="AW3598" s="842">
        <f t="shared" si="5388"/>
        <v>0</v>
      </c>
      <c r="AX3598" s="115">
        <f t="shared" si="5389"/>
        <v>50</v>
      </c>
      <c r="AY3598" s="5">
        <f t="shared" si="5390"/>
        <v>0</v>
      </c>
      <c r="AZ3598" s="7">
        <f>AY3598-AX3598</f>
        <v>-50</v>
      </c>
      <c r="BA3598" s="335">
        <f>AZ3598/AX3598</f>
        <v>-1</v>
      </c>
      <c r="BB3598" s="23">
        <f t="shared" si="5392"/>
        <v>43</v>
      </c>
      <c r="BC3598" s="5">
        <f>AW3598</f>
        <v>0</v>
      </c>
      <c r="BD3598" s="7">
        <f>BC3598-BB3598</f>
        <v>-43</v>
      </c>
      <c r="BE3598" s="335">
        <f>BD3598/BB3598</f>
        <v>-1</v>
      </c>
      <c r="BG3598" s="826" t="str">
        <f t="shared" si="5394"/>
        <v>31.32</v>
      </c>
      <c r="BH3598" s="607" t="b">
        <f>COUNTIF('Codes SEC'!$B$2:$B$250,Ministres!BG3598)&gt;0</f>
        <v>1</v>
      </c>
    </row>
    <row r="3599" spans="1:60" ht="35.1" customHeight="1" x14ac:dyDescent="0.25">
      <c r="A3599" s="222" t="s">
        <v>6114</v>
      </c>
      <c r="B3599" s="112">
        <v>17</v>
      </c>
      <c r="C3599" s="116" t="s">
        <v>419</v>
      </c>
      <c r="D3599" s="620">
        <v>1000</v>
      </c>
      <c r="E3599" s="278"/>
      <c r="F3599" s="116">
        <v>12</v>
      </c>
      <c r="G3599" s="694">
        <v>3</v>
      </c>
      <c r="H3599" s="878" t="str">
        <f t="shared" si="5360"/>
        <v>094</v>
      </c>
      <c r="I3599" s="397" t="s">
        <v>3264</v>
      </c>
      <c r="J3599" s="380" t="s">
        <v>2796</v>
      </c>
      <c r="K3599" s="408" t="s">
        <v>6364</v>
      </c>
      <c r="L3599" s="733">
        <v>751</v>
      </c>
      <c r="M3599" s="734">
        <v>988</v>
      </c>
      <c r="N3599" s="931"/>
      <c r="O3599" s="530">
        <f t="shared" si="5377"/>
        <v>-751</v>
      </c>
      <c r="P3599" s="530" t="str">
        <f t="shared" si="5378"/>
        <v xml:space="preserve">0 </v>
      </c>
      <c r="Q3599" s="646"/>
      <c r="R3599" s="536"/>
      <c r="S3599" s="536"/>
      <c r="T3599" s="536"/>
      <c r="U3599" s="536"/>
      <c r="V3599" s="536"/>
      <c r="W3599" s="683" t="str">
        <f t="shared" si="5379"/>
        <v>OK</v>
      </c>
      <c r="X3599" s="141"/>
      <c r="Y3599" s="141"/>
      <c r="Z3599" s="552"/>
      <c r="AA3599" s="552"/>
      <c r="AB3599" s="683" t="str">
        <f t="shared" si="5380"/>
        <v>OK</v>
      </c>
      <c r="AC3599" s="593"/>
      <c r="AD3599" s="530">
        <f t="shared" si="5381"/>
        <v>0</v>
      </c>
      <c r="AE3599" s="842">
        <f t="shared" si="5382"/>
        <v>0</v>
      </c>
      <c r="AF3599" s="931"/>
      <c r="AG3599" s="530">
        <f t="shared" si="5383"/>
        <v>-988</v>
      </c>
      <c r="AH3599" s="530" t="str">
        <f t="shared" si="5384"/>
        <v xml:space="preserve">0 </v>
      </c>
      <c r="AI3599" s="641"/>
      <c r="AJ3599" s="537"/>
      <c r="AK3599" s="537"/>
      <c r="AL3599" s="537"/>
      <c r="AM3599" s="537"/>
      <c r="AN3599" s="537"/>
      <c r="AO3599" s="683" t="str">
        <f t="shared" si="5385"/>
        <v>OK</v>
      </c>
      <c r="AP3599" s="141"/>
      <c r="AQ3599" s="141"/>
      <c r="AR3599" s="552"/>
      <c r="AS3599" s="552"/>
      <c r="AT3599" s="683" t="str">
        <f t="shared" si="5386"/>
        <v>OK</v>
      </c>
      <c r="AU3599" s="593"/>
      <c r="AV3599" s="530">
        <f t="shared" si="5387"/>
        <v>0</v>
      </c>
      <c r="AW3599" s="842">
        <f t="shared" si="5388"/>
        <v>0</v>
      </c>
      <c r="AX3599" s="115">
        <f t="shared" si="5389"/>
        <v>751</v>
      </c>
      <c r="AY3599" s="5">
        <f t="shared" si="5390"/>
        <v>0</v>
      </c>
      <c r="AZ3599" s="7">
        <f t="shared" si="5391"/>
        <v>-751</v>
      </c>
      <c r="BA3599" s="335">
        <f t="shared" ref="BA3599:BA3602" si="5404">AZ3599/AX3599</f>
        <v>-1</v>
      </c>
      <c r="BB3599" s="23">
        <f t="shared" si="5392"/>
        <v>988</v>
      </c>
      <c r="BC3599" s="5">
        <f t="shared" ref="BC3599:BC3602" si="5405">AW3599</f>
        <v>0</v>
      </c>
      <c r="BD3599" s="7">
        <f t="shared" si="5393"/>
        <v>-988</v>
      </c>
      <c r="BE3599" s="335">
        <f t="shared" ref="BE3599:BE3602" si="5406">BD3599/BB3599</f>
        <v>-1</v>
      </c>
      <c r="BG3599" s="826" t="str">
        <f t="shared" si="5394"/>
        <v>33.00</v>
      </c>
      <c r="BH3599" s="607" t="b">
        <f>COUNTIF('Codes SEC'!$B$2:$B$250,Ministres!BG3599)&gt;0</f>
        <v>1</v>
      </c>
    </row>
    <row r="3600" spans="1:60" ht="35.1" customHeight="1" x14ac:dyDescent="0.25">
      <c r="A3600" s="222" t="s">
        <v>6114</v>
      </c>
      <c r="B3600" s="112">
        <v>17</v>
      </c>
      <c r="C3600" s="116" t="s">
        <v>419</v>
      </c>
      <c r="D3600" s="620">
        <v>1000</v>
      </c>
      <c r="E3600" s="278"/>
      <c r="F3600" s="116">
        <v>1</v>
      </c>
      <c r="G3600" s="694">
        <v>3</v>
      </c>
      <c r="H3600" s="878" t="str">
        <f t="shared" si="5360"/>
        <v>094</v>
      </c>
      <c r="I3600" s="397">
        <v>83300000</v>
      </c>
      <c r="J3600" s="380" t="s">
        <v>2797</v>
      </c>
      <c r="K3600" s="408" t="s">
        <v>6366</v>
      </c>
      <c r="L3600" s="733">
        <v>705</v>
      </c>
      <c r="M3600" s="734">
        <v>705</v>
      </c>
      <c r="N3600" s="931"/>
      <c r="O3600" s="530">
        <f t="shared" si="5377"/>
        <v>-705</v>
      </c>
      <c r="P3600" s="530" t="str">
        <f t="shared" si="5378"/>
        <v xml:space="preserve">0 </v>
      </c>
      <c r="Q3600" s="646"/>
      <c r="R3600" s="536"/>
      <c r="S3600" s="536"/>
      <c r="T3600" s="536"/>
      <c r="U3600" s="536"/>
      <c r="V3600" s="536"/>
      <c r="W3600" s="683" t="str">
        <f>IF(SUM(Q3600:V3600)=X3600,"OK",SUM(Q3600:V3600)-X3600)</f>
        <v>OK</v>
      </c>
      <c r="X3600" s="141"/>
      <c r="Y3600" s="141"/>
      <c r="Z3600" s="552"/>
      <c r="AA3600" s="552"/>
      <c r="AB3600" s="683" t="str">
        <f>IF(SUM(Z3600:AA3600)=AC3600,"OK",SUM(Z3600:AA3600)-AC3600)</f>
        <v>OK</v>
      </c>
      <c r="AC3600" s="593"/>
      <c r="AD3600" s="530">
        <f t="shared" si="5381"/>
        <v>0</v>
      </c>
      <c r="AE3600" s="842">
        <f t="shared" si="5382"/>
        <v>0</v>
      </c>
      <c r="AF3600" s="931"/>
      <c r="AG3600" s="530">
        <f t="shared" si="5383"/>
        <v>-705</v>
      </c>
      <c r="AH3600" s="530" t="str">
        <f t="shared" si="5384"/>
        <v xml:space="preserve">0 </v>
      </c>
      <c r="AI3600" s="641"/>
      <c r="AJ3600" s="537"/>
      <c r="AK3600" s="537"/>
      <c r="AL3600" s="537"/>
      <c r="AM3600" s="537"/>
      <c r="AN3600" s="537"/>
      <c r="AO3600" s="683" t="str">
        <f>IF(SUM(AI3600:AN3600)=AP3600,"OK",SUM(AI3600:AN3600)-AP3600)</f>
        <v>OK</v>
      </c>
      <c r="AP3600" s="141"/>
      <c r="AQ3600" s="141"/>
      <c r="AR3600" s="552"/>
      <c r="AS3600" s="552"/>
      <c r="AT3600" s="683" t="str">
        <f>IF(SUM(AR3600:AS3600)=AU3600,"OK",SUM(AR3600:AS3600)-AU3600)</f>
        <v>OK</v>
      </c>
      <c r="AU3600" s="593"/>
      <c r="AV3600" s="530">
        <f t="shared" si="5387"/>
        <v>0</v>
      </c>
      <c r="AW3600" s="842">
        <f t="shared" si="5388"/>
        <v>0</v>
      </c>
      <c r="AX3600" s="115">
        <f t="shared" si="5389"/>
        <v>705</v>
      </c>
      <c r="AY3600" s="5">
        <f t="shared" si="5390"/>
        <v>0</v>
      </c>
      <c r="AZ3600" s="7">
        <f>AY3600-AX3600</f>
        <v>-705</v>
      </c>
      <c r="BA3600" s="335">
        <f>AZ3600/AX3600</f>
        <v>-1</v>
      </c>
      <c r="BB3600" s="23">
        <f t="shared" si="5392"/>
        <v>705</v>
      </c>
      <c r="BC3600" s="5">
        <f>AW3600</f>
        <v>0</v>
      </c>
      <c r="BD3600" s="7">
        <f>BC3600-BB3600</f>
        <v>-705</v>
      </c>
      <c r="BE3600" s="335">
        <f>BD3600/BB3600</f>
        <v>-1</v>
      </c>
      <c r="BG3600" s="826" t="str">
        <f t="shared" si="5394"/>
        <v>33.00</v>
      </c>
      <c r="BH3600" s="607" t="b">
        <f>COUNTIF('Codes SEC'!$B$2:$B$250,Ministres!BG3600)&gt;0</f>
        <v>1</v>
      </c>
    </row>
    <row r="3601" spans="1:66" ht="35.1" customHeight="1" x14ac:dyDescent="0.25">
      <c r="A3601" s="222" t="s">
        <v>6114</v>
      </c>
      <c r="B3601" s="112">
        <v>17</v>
      </c>
      <c r="C3601" s="116" t="s">
        <v>419</v>
      </c>
      <c r="D3601" s="620">
        <v>1000</v>
      </c>
      <c r="E3601" s="278"/>
      <c r="F3601" s="116">
        <v>1</v>
      </c>
      <c r="G3601" s="694">
        <v>3</v>
      </c>
      <c r="H3601" s="878" t="str">
        <f t="shared" si="5360"/>
        <v>094</v>
      </c>
      <c r="I3601" s="397" t="s">
        <v>3264</v>
      </c>
      <c r="J3601" s="380" t="s">
        <v>2798</v>
      </c>
      <c r="K3601" s="408" t="s">
        <v>325</v>
      </c>
      <c r="L3601" s="733">
        <v>6505</v>
      </c>
      <c r="M3601" s="734">
        <v>6437</v>
      </c>
      <c r="N3601" s="931"/>
      <c r="O3601" s="530">
        <f t="shared" si="5377"/>
        <v>-6505</v>
      </c>
      <c r="P3601" s="530" t="str">
        <f t="shared" si="5378"/>
        <v xml:space="preserve">0 </v>
      </c>
      <c r="Q3601" s="646"/>
      <c r="R3601" s="536"/>
      <c r="S3601" s="536"/>
      <c r="T3601" s="536"/>
      <c r="U3601" s="536"/>
      <c r="V3601" s="536"/>
      <c r="W3601" s="683" t="str">
        <f t="shared" si="5379"/>
        <v>OK</v>
      </c>
      <c r="X3601" s="141"/>
      <c r="Y3601" s="141"/>
      <c r="Z3601" s="552"/>
      <c r="AA3601" s="552"/>
      <c r="AB3601" s="683" t="str">
        <f t="shared" si="5380"/>
        <v>OK</v>
      </c>
      <c r="AC3601" s="593"/>
      <c r="AD3601" s="530">
        <f t="shared" si="5381"/>
        <v>0</v>
      </c>
      <c r="AE3601" s="842">
        <f t="shared" si="5382"/>
        <v>0</v>
      </c>
      <c r="AF3601" s="931"/>
      <c r="AG3601" s="530">
        <f t="shared" si="5383"/>
        <v>-6437</v>
      </c>
      <c r="AH3601" s="530" t="str">
        <f t="shared" si="5384"/>
        <v xml:space="preserve">0 </v>
      </c>
      <c r="AI3601" s="641"/>
      <c r="AJ3601" s="537"/>
      <c r="AK3601" s="537"/>
      <c r="AL3601" s="537"/>
      <c r="AM3601" s="537"/>
      <c r="AN3601" s="537"/>
      <c r="AO3601" s="683" t="str">
        <f t="shared" si="5385"/>
        <v>OK</v>
      </c>
      <c r="AP3601" s="141"/>
      <c r="AQ3601" s="141"/>
      <c r="AR3601" s="552"/>
      <c r="AS3601" s="552"/>
      <c r="AT3601" s="683" t="str">
        <f t="shared" si="5386"/>
        <v>OK</v>
      </c>
      <c r="AU3601" s="593"/>
      <c r="AV3601" s="530">
        <f t="shared" si="5387"/>
        <v>0</v>
      </c>
      <c r="AW3601" s="842">
        <f t="shared" si="5388"/>
        <v>0</v>
      </c>
      <c r="AX3601" s="115">
        <f t="shared" si="5389"/>
        <v>6505</v>
      </c>
      <c r="AY3601" s="5">
        <f t="shared" si="5390"/>
        <v>0</v>
      </c>
      <c r="AZ3601" s="7">
        <f t="shared" si="5391"/>
        <v>-6505</v>
      </c>
      <c r="BA3601" s="335">
        <f t="shared" si="5404"/>
        <v>-1</v>
      </c>
      <c r="BB3601" s="23">
        <f t="shared" si="5392"/>
        <v>6437</v>
      </c>
      <c r="BC3601" s="5">
        <f t="shared" si="5405"/>
        <v>0</v>
      </c>
      <c r="BD3601" s="7">
        <f t="shared" si="5393"/>
        <v>-6437</v>
      </c>
      <c r="BE3601" s="335">
        <f t="shared" si="5406"/>
        <v>-1</v>
      </c>
      <c r="BG3601" s="826" t="str">
        <f t="shared" si="5394"/>
        <v>33.00</v>
      </c>
      <c r="BH3601" s="607" t="b">
        <f>COUNTIF('Codes SEC'!$B$2:$B$250,Ministres!BG3601)&gt;0</f>
        <v>1</v>
      </c>
    </row>
    <row r="3602" spans="1:66" ht="35.1" customHeight="1" x14ac:dyDescent="0.25">
      <c r="A3602" s="222" t="s">
        <v>6114</v>
      </c>
      <c r="B3602" s="112">
        <v>17</v>
      </c>
      <c r="C3602" s="116" t="s">
        <v>419</v>
      </c>
      <c r="D3602" s="620">
        <v>1000</v>
      </c>
      <c r="E3602" s="278"/>
      <c r="F3602" s="116">
        <v>1</v>
      </c>
      <c r="G3602" s="694">
        <v>3</v>
      </c>
      <c r="H3602" s="878" t="str">
        <f t="shared" si="5360"/>
        <v>094</v>
      </c>
      <c r="I3602" s="397" t="s">
        <v>3264</v>
      </c>
      <c r="J3602" s="380" t="s">
        <v>2799</v>
      </c>
      <c r="K3602" s="448" t="s">
        <v>156</v>
      </c>
      <c r="L3602" s="733">
        <v>9107</v>
      </c>
      <c r="M3602" s="734">
        <v>9096</v>
      </c>
      <c r="N3602" s="931"/>
      <c r="O3602" s="530">
        <f t="shared" si="5377"/>
        <v>-9107</v>
      </c>
      <c r="P3602" s="530" t="str">
        <f t="shared" si="5378"/>
        <v xml:space="preserve">0 </v>
      </c>
      <c r="Q3602" s="646"/>
      <c r="R3602" s="536"/>
      <c r="S3602" s="536"/>
      <c r="T3602" s="536"/>
      <c r="U3602" s="536"/>
      <c r="V3602" s="536"/>
      <c r="W3602" s="683" t="str">
        <f t="shared" si="5379"/>
        <v>OK</v>
      </c>
      <c r="X3602" s="141"/>
      <c r="Y3602" s="141"/>
      <c r="Z3602" s="552"/>
      <c r="AA3602" s="552"/>
      <c r="AB3602" s="683" t="str">
        <f t="shared" si="5380"/>
        <v>OK</v>
      </c>
      <c r="AC3602" s="593"/>
      <c r="AD3602" s="530">
        <f t="shared" si="5381"/>
        <v>0</v>
      </c>
      <c r="AE3602" s="842">
        <f t="shared" si="5382"/>
        <v>0</v>
      </c>
      <c r="AF3602" s="931"/>
      <c r="AG3602" s="530">
        <f t="shared" si="5383"/>
        <v>-9096</v>
      </c>
      <c r="AH3602" s="530" t="str">
        <f t="shared" si="5384"/>
        <v xml:space="preserve">0 </v>
      </c>
      <c r="AI3602" s="641"/>
      <c r="AJ3602" s="537"/>
      <c r="AK3602" s="537"/>
      <c r="AL3602" s="537"/>
      <c r="AM3602" s="537"/>
      <c r="AN3602" s="537"/>
      <c r="AO3602" s="683" t="str">
        <f t="shared" si="5385"/>
        <v>OK</v>
      </c>
      <c r="AP3602" s="141"/>
      <c r="AQ3602" s="141"/>
      <c r="AR3602" s="552"/>
      <c r="AS3602" s="552"/>
      <c r="AT3602" s="683" t="str">
        <f t="shared" si="5386"/>
        <v>OK</v>
      </c>
      <c r="AU3602" s="593"/>
      <c r="AV3602" s="530">
        <f t="shared" si="5387"/>
        <v>0</v>
      </c>
      <c r="AW3602" s="842">
        <f t="shared" si="5388"/>
        <v>0</v>
      </c>
      <c r="AX3602" s="115">
        <f t="shared" si="5389"/>
        <v>9107</v>
      </c>
      <c r="AY3602" s="5">
        <f t="shared" si="5390"/>
        <v>0</v>
      </c>
      <c r="AZ3602" s="7">
        <f t="shared" si="5391"/>
        <v>-9107</v>
      </c>
      <c r="BA3602" s="335">
        <f t="shared" si="5404"/>
        <v>-1</v>
      </c>
      <c r="BB3602" s="23">
        <f t="shared" si="5392"/>
        <v>9096</v>
      </c>
      <c r="BC3602" s="5">
        <f t="shared" si="5405"/>
        <v>0</v>
      </c>
      <c r="BD3602" s="7">
        <f t="shared" si="5393"/>
        <v>-9096</v>
      </c>
      <c r="BE3602" s="335">
        <f t="shared" si="5406"/>
        <v>-1</v>
      </c>
      <c r="BG3602" s="826" t="str">
        <f t="shared" si="5394"/>
        <v>33.00</v>
      </c>
      <c r="BH3602" s="607" t="b">
        <f>COUNTIF('Codes SEC'!$B$2:$B$250,Ministres!BG3602)&gt;0</f>
        <v>1</v>
      </c>
    </row>
    <row r="3603" spans="1:66" ht="35.1" customHeight="1" x14ac:dyDescent="0.25">
      <c r="A3603" s="222" t="s">
        <v>6114</v>
      </c>
      <c r="B3603" s="112">
        <v>17</v>
      </c>
      <c r="C3603" s="116" t="s">
        <v>419</v>
      </c>
      <c r="D3603" s="620">
        <v>1000</v>
      </c>
      <c r="E3603" s="278"/>
      <c r="F3603" s="116">
        <v>16</v>
      </c>
      <c r="G3603" s="694">
        <v>3</v>
      </c>
      <c r="H3603" s="878" t="str">
        <f t="shared" si="5360"/>
        <v>094</v>
      </c>
      <c r="I3603" s="397" t="s">
        <v>3264</v>
      </c>
      <c r="J3603" s="380" t="s">
        <v>2800</v>
      </c>
      <c r="K3603" s="456" t="s">
        <v>6365</v>
      </c>
      <c r="L3603" s="733">
        <v>10228</v>
      </c>
      <c r="M3603" s="734">
        <v>8975</v>
      </c>
      <c r="N3603" s="931"/>
      <c r="O3603" s="530">
        <f t="shared" si="5377"/>
        <v>-10228</v>
      </c>
      <c r="P3603" s="530" t="str">
        <f t="shared" si="5378"/>
        <v xml:space="preserve">0 </v>
      </c>
      <c r="Q3603" s="646"/>
      <c r="R3603" s="536"/>
      <c r="S3603" s="536"/>
      <c r="T3603" s="536"/>
      <c r="U3603" s="536"/>
      <c r="V3603" s="536"/>
      <c r="W3603" s="683" t="str">
        <f t="shared" si="5379"/>
        <v>OK</v>
      </c>
      <c r="X3603" s="141"/>
      <c r="Y3603" s="141"/>
      <c r="Z3603" s="552"/>
      <c r="AA3603" s="552"/>
      <c r="AB3603" s="683" t="str">
        <f t="shared" si="5380"/>
        <v>OK</v>
      </c>
      <c r="AC3603" s="593"/>
      <c r="AD3603" s="530">
        <f t="shared" si="5381"/>
        <v>0</v>
      </c>
      <c r="AE3603" s="842">
        <f t="shared" si="5382"/>
        <v>0</v>
      </c>
      <c r="AF3603" s="931"/>
      <c r="AG3603" s="530">
        <f t="shared" si="5383"/>
        <v>-8975</v>
      </c>
      <c r="AH3603" s="530" t="str">
        <f t="shared" si="5384"/>
        <v xml:space="preserve">0 </v>
      </c>
      <c r="AI3603" s="641"/>
      <c r="AJ3603" s="537"/>
      <c r="AK3603" s="537"/>
      <c r="AL3603" s="537"/>
      <c r="AM3603" s="537"/>
      <c r="AN3603" s="537"/>
      <c r="AO3603" s="683" t="str">
        <f t="shared" si="5385"/>
        <v>OK</v>
      </c>
      <c r="AP3603" s="141"/>
      <c r="AQ3603" s="141"/>
      <c r="AR3603" s="552"/>
      <c r="AS3603" s="552"/>
      <c r="AT3603" s="683" t="str">
        <f t="shared" si="5386"/>
        <v>OK</v>
      </c>
      <c r="AU3603" s="593"/>
      <c r="AV3603" s="530">
        <f t="shared" si="5387"/>
        <v>0</v>
      </c>
      <c r="AW3603" s="842">
        <f t="shared" si="5388"/>
        <v>0</v>
      </c>
      <c r="AX3603" s="115">
        <f t="shared" si="5389"/>
        <v>10228</v>
      </c>
      <c r="AY3603" s="5">
        <f t="shared" si="5390"/>
        <v>0</v>
      </c>
      <c r="AZ3603" s="7">
        <f>AY3603-AX3603</f>
        <v>-10228</v>
      </c>
      <c r="BA3603" s="335">
        <f>AZ3603/AX3603</f>
        <v>-1</v>
      </c>
      <c r="BB3603" s="23">
        <f t="shared" si="5392"/>
        <v>8975</v>
      </c>
      <c r="BC3603" s="5">
        <f>AW3603</f>
        <v>0</v>
      </c>
      <c r="BD3603" s="7">
        <f>BC3603-BB3603</f>
        <v>-8975</v>
      </c>
      <c r="BE3603" s="335">
        <f>BD3603/BB3603</f>
        <v>-1</v>
      </c>
      <c r="BG3603" s="826" t="str">
        <f t="shared" si="5394"/>
        <v>33.00</v>
      </c>
      <c r="BH3603" s="607" t="b">
        <f>COUNTIF('Codes SEC'!$B$2:$B$250,Ministres!BG3603)&gt;0</f>
        <v>1</v>
      </c>
    </row>
    <row r="3604" spans="1:66" ht="35.1" customHeight="1" x14ac:dyDescent="0.25">
      <c r="A3604" s="222" t="s">
        <v>6114</v>
      </c>
      <c r="B3604" s="112">
        <v>17</v>
      </c>
      <c r="C3604" s="116" t="s">
        <v>419</v>
      </c>
      <c r="D3604" s="620">
        <v>1000</v>
      </c>
      <c r="E3604" s="278"/>
      <c r="F3604" s="116">
        <v>1</v>
      </c>
      <c r="G3604" s="694">
        <v>3</v>
      </c>
      <c r="H3604" s="878" t="str">
        <f t="shared" si="5360"/>
        <v>094</v>
      </c>
      <c r="I3604" s="397" t="s">
        <v>3264</v>
      </c>
      <c r="J3604" s="380" t="s">
        <v>2801</v>
      </c>
      <c r="K3604" s="408" t="s">
        <v>157</v>
      </c>
      <c r="L3604" s="733">
        <v>34812</v>
      </c>
      <c r="M3604" s="734">
        <v>31331</v>
      </c>
      <c r="N3604" s="931"/>
      <c r="O3604" s="530">
        <f t="shared" si="5377"/>
        <v>-34812</v>
      </c>
      <c r="P3604" s="530" t="str">
        <f t="shared" si="5378"/>
        <v xml:space="preserve">0 </v>
      </c>
      <c r="Q3604" s="646"/>
      <c r="R3604" s="536"/>
      <c r="S3604" s="536"/>
      <c r="T3604" s="536"/>
      <c r="U3604" s="536"/>
      <c r="V3604" s="536"/>
      <c r="W3604" s="683" t="str">
        <f t="shared" si="5379"/>
        <v>OK</v>
      </c>
      <c r="X3604" s="141"/>
      <c r="Y3604" s="141"/>
      <c r="Z3604" s="552"/>
      <c r="AA3604" s="552"/>
      <c r="AB3604" s="683" t="str">
        <f t="shared" si="5380"/>
        <v>OK</v>
      </c>
      <c r="AC3604" s="593"/>
      <c r="AD3604" s="530">
        <f t="shared" si="5381"/>
        <v>0</v>
      </c>
      <c r="AE3604" s="842">
        <f t="shared" si="5382"/>
        <v>0</v>
      </c>
      <c r="AF3604" s="931"/>
      <c r="AG3604" s="530">
        <f t="shared" si="5383"/>
        <v>-31331</v>
      </c>
      <c r="AH3604" s="530" t="str">
        <f t="shared" si="5384"/>
        <v xml:space="preserve">0 </v>
      </c>
      <c r="AI3604" s="641"/>
      <c r="AJ3604" s="537"/>
      <c r="AK3604" s="537"/>
      <c r="AL3604" s="537"/>
      <c r="AM3604" s="537"/>
      <c r="AN3604" s="537"/>
      <c r="AO3604" s="683" t="str">
        <f t="shared" si="5385"/>
        <v>OK</v>
      </c>
      <c r="AP3604" s="141"/>
      <c r="AQ3604" s="141"/>
      <c r="AR3604" s="552"/>
      <c r="AS3604" s="552"/>
      <c r="AT3604" s="683" t="str">
        <f t="shared" si="5386"/>
        <v>OK</v>
      </c>
      <c r="AU3604" s="593"/>
      <c r="AV3604" s="530">
        <f t="shared" si="5387"/>
        <v>0</v>
      </c>
      <c r="AW3604" s="842">
        <f t="shared" si="5388"/>
        <v>0</v>
      </c>
      <c r="AX3604" s="115">
        <f t="shared" si="5389"/>
        <v>34812</v>
      </c>
      <c r="AY3604" s="5">
        <f t="shared" si="5390"/>
        <v>0</v>
      </c>
      <c r="AZ3604" s="7">
        <f t="shared" si="5391"/>
        <v>-34812</v>
      </c>
      <c r="BA3604" s="335">
        <f t="shared" ref="BA3604:BA3607" si="5407">AZ3604/AX3604</f>
        <v>-1</v>
      </c>
      <c r="BB3604" s="23">
        <f t="shared" si="5392"/>
        <v>31331</v>
      </c>
      <c r="BC3604" s="5">
        <f t="shared" ref="BC3604:BC3607" si="5408">AW3604</f>
        <v>0</v>
      </c>
      <c r="BD3604" s="7">
        <f t="shared" si="5393"/>
        <v>-31331</v>
      </c>
      <c r="BE3604" s="335">
        <f t="shared" ref="BE3604:BE3607" si="5409">BD3604/BB3604</f>
        <v>-1</v>
      </c>
      <c r="BG3604" s="826" t="str">
        <f t="shared" si="5394"/>
        <v>33.00</v>
      </c>
      <c r="BH3604" s="607" t="b">
        <f>COUNTIF('Codes SEC'!$B$2:$B$250,Ministres!BG3604)&gt;0</f>
        <v>1</v>
      </c>
    </row>
    <row r="3605" spans="1:66" ht="35.1" customHeight="1" x14ac:dyDescent="0.25">
      <c r="A3605" s="222" t="s">
        <v>6114</v>
      </c>
      <c r="B3605" s="112">
        <v>17</v>
      </c>
      <c r="C3605" s="116" t="s">
        <v>419</v>
      </c>
      <c r="D3605" s="620">
        <v>1000</v>
      </c>
      <c r="E3605" s="278"/>
      <c r="F3605" s="116">
        <v>1</v>
      </c>
      <c r="G3605" s="694">
        <v>3</v>
      </c>
      <c r="H3605" s="878" t="str">
        <f t="shared" si="5360"/>
        <v>094</v>
      </c>
      <c r="I3605" s="397" t="s">
        <v>3264</v>
      </c>
      <c r="J3605" s="380" t="s">
        <v>2803</v>
      </c>
      <c r="K3605" s="408" t="s">
        <v>6367</v>
      </c>
      <c r="L3605" s="733">
        <v>1716</v>
      </c>
      <c r="M3605" s="734">
        <v>1704</v>
      </c>
      <c r="N3605" s="931"/>
      <c r="O3605" s="530">
        <f t="shared" si="5377"/>
        <v>-1716</v>
      </c>
      <c r="P3605" s="530" t="str">
        <f t="shared" si="5378"/>
        <v xml:space="preserve">0 </v>
      </c>
      <c r="Q3605" s="646"/>
      <c r="R3605" s="536"/>
      <c r="S3605" s="536"/>
      <c r="T3605" s="536"/>
      <c r="U3605" s="536"/>
      <c r="V3605" s="536"/>
      <c r="W3605" s="683" t="str">
        <f t="shared" si="5379"/>
        <v>OK</v>
      </c>
      <c r="X3605" s="141"/>
      <c r="Y3605" s="141"/>
      <c r="Z3605" s="552"/>
      <c r="AA3605" s="552"/>
      <c r="AB3605" s="683" t="str">
        <f t="shared" si="5380"/>
        <v>OK</v>
      </c>
      <c r="AC3605" s="593"/>
      <c r="AD3605" s="530">
        <f t="shared" si="5381"/>
        <v>0</v>
      </c>
      <c r="AE3605" s="842">
        <f t="shared" si="5382"/>
        <v>0</v>
      </c>
      <c r="AF3605" s="931"/>
      <c r="AG3605" s="530">
        <f t="shared" si="5383"/>
        <v>-1704</v>
      </c>
      <c r="AH3605" s="530" t="str">
        <f t="shared" si="5384"/>
        <v xml:space="preserve">0 </v>
      </c>
      <c r="AI3605" s="641"/>
      <c r="AJ3605" s="537"/>
      <c r="AK3605" s="537"/>
      <c r="AL3605" s="537"/>
      <c r="AM3605" s="537"/>
      <c r="AN3605" s="537"/>
      <c r="AO3605" s="683" t="str">
        <f t="shared" si="5385"/>
        <v>OK</v>
      </c>
      <c r="AP3605" s="141"/>
      <c r="AQ3605" s="141"/>
      <c r="AR3605" s="552"/>
      <c r="AS3605" s="552"/>
      <c r="AT3605" s="683" t="str">
        <f t="shared" si="5386"/>
        <v>OK</v>
      </c>
      <c r="AU3605" s="593"/>
      <c r="AV3605" s="530">
        <f t="shared" si="5387"/>
        <v>0</v>
      </c>
      <c r="AW3605" s="842">
        <f t="shared" si="5388"/>
        <v>0</v>
      </c>
      <c r="AX3605" s="115">
        <f t="shared" si="5389"/>
        <v>1716</v>
      </c>
      <c r="AY3605" s="5">
        <f t="shared" si="5390"/>
        <v>0</v>
      </c>
      <c r="AZ3605" s="7">
        <f t="shared" si="5391"/>
        <v>-1716</v>
      </c>
      <c r="BA3605" s="335">
        <f t="shared" si="5407"/>
        <v>-1</v>
      </c>
      <c r="BB3605" s="23">
        <f t="shared" si="5392"/>
        <v>1704</v>
      </c>
      <c r="BC3605" s="5">
        <f t="shared" si="5408"/>
        <v>0</v>
      </c>
      <c r="BD3605" s="7">
        <f t="shared" si="5393"/>
        <v>-1704</v>
      </c>
      <c r="BE3605" s="335">
        <f t="shared" si="5409"/>
        <v>-1</v>
      </c>
      <c r="BG3605" s="826" t="str">
        <f t="shared" si="5394"/>
        <v>33.00</v>
      </c>
      <c r="BH3605" s="607" t="b">
        <f>COUNTIF('Codes SEC'!$B$2:$B$250,Ministres!BG3605)&gt;0</f>
        <v>1</v>
      </c>
    </row>
    <row r="3606" spans="1:66" ht="35.1" customHeight="1" x14ac:dyDescent="0.25">
      <c r="A3606" s="222" t="s">
        <v>6114</v>
      </c>
      <c r="B3606" s="112">
        <v>17</v>
      </c>
      <c r="C3606" s="116" t="s">
        <v>419</v>
      </c>
      <c r="D3606" s="620">
        <v>1000</v>
      </c>
      <c r="E3606" s="278"/>
      <c r="F3606" s="116">
        <v>1</v>
      </c>
      <c r="G3606" s="694">
        <v>3</v>
      </c>
      <c r="H3606" s="878" t="str">
        <f t="shared" si="5360"/>
        <v>094</v>
      </c>
      <c r="I3606" s="397" t="s">
        <v>3264</v>
      </c>
      <c r="J3606" s="380" t="s">
        <v>2804</v>
      </c>
      <c r="K3606" s="408" t="s">
        <v>287</v>
      </c>
      <c r="L3606" s="733">
        <v>391</v>
      </c>
      <c r="M3606" s="734">
        <v>391</v>
      </c>
      <c r="N3606" s="931"/>
      <c r="O3606" s="530">
        <f t="shared" si="5377"/>
        <v>-391</v>
      </c>
      <c r="P3606" s="530" t="str">
        <f t="shared" si="5378"/>
        <v xml:space="preserve">0 </v>
      </c>
      <c r="Q3606" s="646"/>
      <c r="R3606" s="536"/>
      <c r="S3606" s="536"/>
      <c r="T3606" s="536"/>
      <c r="U3606" s="536"/>
      <c r="V3606" s="536"/>
      <c r="W3606" s="683" t="str">
        <f t="shared" si="5379"/>
        <v>OK</v>
      </c>
      <c r="X3606" s="141"/>
      <c r="Y3606" s="141"/>
      <c r="Z3606" s="552"/>
      <c r="AA3606" s="552"/>
      <c r="AB3606" s="683" t="str">
        <f t="shared" si="5380"/>
        <v>OK</v>
      </c>
      <c r="AC3606" s="593"/>
      <c r="AD3606" s="530">
        <f t="shared" si="5381"/>
        <v>0</v>
      </c>
      <c r="AE3606" s="842">
        <f t="shared" si="5382"/>
        <v>0</v>
      </c>
      <c r="AF3606" s="931"/>
      <c r="AG3606" s="530">
        <f t="shared" si="5383"/>
        <v>-391</v>
      </c>
      <c r="AH3606" s="530" t="str">
        <f t="shared" si="5384"/>
        <v xml:space="preserve">0 </v>
      </c>
      <c r="AI3606" s="641"/>
      <c r="AJ3606" s="537"/>
      <c r="AK3606" s="537"/>
      <c r="AL3606" s="537"/>
      <c r="AM3606" s="537"/>
      <c r="AN3606" s="537"/>
      <c r="AO3606" s="683" t="str">
        <f t="shared" si="5385"/>
        <v>OK</v>
      </c>
      <c r="AP3606" s="141"/>
      <c r="AQ3606" s="141"/>
      <c r="AR3606" s="552"/>
      <c r="AS3606" s="552"/>
      <c r="AT3606" s="683" t="str">
        <f t="shared" si="5386"/>
        <v>OK</v>
      </c>
      <c r="AU3606" s="593"/>
      <c r="AV3606" s="530">
        <f t="shared" si="5387"/>
        <v>0</v>
      </c>
      <c r="AW3606" s="842">
        <f t="shared" si="5388"/>
        <v>0</v>
      </c>
      <c r="AX3606" s="115">
        <f t="shared" si="5389"/>
        <v>391</v>
      </c>
      <c r="AY3606" s="5">
        <f t="shared" si="5390"/>
        <v>0</v>
      </c>
      <c r="AZ3606" s="7">
        <f t="shared" si="5391"/>
        <v>-391</v>
      </c>
      <c r="BA3606" s="335">
        <f t="shared" si="5407"/>
        <v>-1</v>
      </c>
      <c r="BB3606" s="23">
        <f t="shared" si="5392"/>
        <v>391</v>
      </c>
      <c r="BC3606" s="5">
        <f t="shared" si="5408"/>
        <v>0</v>
      </c>
      <c r="BD3606" s="7">
        <f t="shared" si="5393"/>
        <v>-391</v>
      </c>
      <c r="BE3606" s="335">
        <f t="shared" si="5409"/>
        <v>-1</v>
      </c>
      <c r="BG3606" s="826" t="str">
        <f t="shared" si="5394"/>
        <v>33.00</v>
      </c>
      <c r="BH3606" s="607" t="b">
        <f>COUNTIF('Codes SEC'!$B$2:$B$250,Ministres!BG3606)&gt;0</f>
        <v>1</v>
      </c>
    </row>
    <row r="3607" spans="1:66" ht="35.1" customHeight="1" x14ac:dyDescent="0.25">
      <c r="A3607" s="222" t="s">
        <v>6114</v>
      </c>
      <c r="B3607" s="112">
        <v>17</v>
      </c>
      <c r="C3607" s="116" t="s">
        <v>419</v>
      </c>
      <c r="D3607" s="620">
        <v>1000</v>
      </c>
      <c r="E3607" s="278"/>
      <c r="F3607" s="116">
        <v>1</v>
      </c>
      <c r="G3607" s="694">
        <v>2</v>
      </c>
      <c r="H3607" s="878" t="str">
        <f t="shared" si="5360"/>
        <v>094</v>
      </c>
      <c r="I3607" s="397" t="s">
        <v>3264</v>
      </c>
      <c r="J3607" s="380" t="s">
        <v>2805</v>
      </c>
      <c r="K3607" s="408" t="s">
        <v>394</v>
      </c>
      <c r="L3607" s="733">
        <v>2275</v>
      </c>
      <c r="M3607" s="734">
        <v>2261</v>
      </c>
      <c r="N3607" s="931"/>
      <c r="O3607" s="530">
        <f t="shared" si="5377"/>
        <v>-2275</v>
      </c>
      <c r="P3607" s="530" t="str">
        <f t="shared" si="5378"/>
        <v xml:space="preserve">0 </v>
      </c>
      <c r="Q3607" s="646"/>
      <c r="R3607" s="536"/>
      <c r="S3607" s="536"/>
      <c r="T3607" s="536"/>
      <c r="U3607" s="536"/>
      <c r="V3607" s="536"/>
      <c r="W3607" s="683" t="str">
        <f t="shared" si="5379"/>
        <v>OK</v>
      </c>
      <c r="X3607" s="141"/>
      <c r="Y3607" s="141"/>
      <c r="Z3607" s="552"/>
      <c r="AA3607" s="552"/>
      <c r="AB3607" s="683" t="str">
        <f t="shared" si="5380"/>
        <v>OK</v>
      </c>
      <c r="AC3607" s="593"/>
      <c r="AD3607" s="530">
        <f t="shared" si="5381"/>
        <v>0</v>
      </c>
      <c r="AE3607" s="842">
        <f t="shared" si="5382"/>
        <v>0</v>
      </c>
      <c r="AF3607" s="931"/>
      <c r="AG3607" s="530">
        <f t="shared" si="5383"/>
        <v>-2261</v>
      </c>
      <c r="AH3607" s="530" t="str">
        <f t="shared" si="5384"/>
        <v xml:space="preserve">0 </v>
      </c>
      <c r="AI3607" s="641"/>
      <c r="AJ3607" s="537"/>
      <c r="AK3607" s="537"/>
      <c r="AL3607" s="537"/>
      <c r="AM3607" s="537"/>
      <c r="AN3607" s="537"/>
      <c r="AO3607" s="683" t="str">
        <f t="shared" si="5385"/>
        <v>OK</v>
      </c>
      <c r="AP3607" s="141"/>
      <c r="AQ3607" s="141"/>
      <c r="AR3607" s="552"/>
      <c r="AS3607" s="552"/>
      <c r="AT3607" s="683" t="str">
        <f t="shared" si="5386"/>
        <v>OK</v>
      </c>
      <c r="AU3607" s="593"/>
      <c r="AV3607" s="530">
        <f t="shared" si="5387"/>
        <v>0</v>
      </c>
      <c r="AW3607" s="842">
        <f t="shared" si="5388"/>
        <v>0</v>
      </c>
      <c r="AX3607" s="115">
        <f t="shared" si="5389"/>
        <v>2275</v>
      </c>
      <c r="AY3607" s="5">
        <f t="shared" si="5390"/>
        <v>0</v>
      </c>
      <c r="AZ3607" s="7">
        <f t="shared" ref="AZ3607:AZ3621" si="5410">AY3607-AX3607</f>
        <v>-2275</v>
      </c>
      <c r="BA3607" s="335">
        <f t="shared" si="5407"/>
        <v>-1</v>
      </c>
      <c r="BB3607" s="23">
        <f t="shared" si="5392"/>
        <v>2261</v>
      </c>
      <c r="BC3607" s="5">
        <f t="shared" si="5408"/>
        <v>0</v>
      </c>
      <c r="BD3607" s="7">
        <f t="shared" ref="BD3607:BD3621" si="5411">BC3607-BB3607</f>
        <v>-2261</v>
      </c>
      <c r="BE3607" s="335">
        <f t="shared" si="5409"/>
        <v>-1</v>
      </c>
      <c r="BG3607" s="826" t="str">
        <f t="shared" si="5394"/>
        <v>33.00</v>
      </c>
      <c r="BH3607" s="607" t="b">
        <f>COUNTIF('Codes SEC'!$B$2:$B$250,Ministres!BG3607)&gt;0</f>
        <v>1</v>
      </c>
    </row>
    <row r="3608" spans="1:66" ht="35.1" customHeight="1" x14ac:dyDescent="0.25">
      <c r="A3608" s="222" t="s">
        <v>6114</v>
      </c>
      <c r="B3608" s="112">
        <v>17</v>
      </c>
      <c r="C3608" s="116" t="s">
        <v>419</v>
      </c>
      <c r="D3608" s="620">
        <v>1000</v>
      </c>
      <c r="E3608" s="278"/>
      <c r="F3608" s="116">
        <v>1</v>
      </c>
      <c r="G3608" s="694">
        <v>2</v>
      </c>
      <c r="H3608" s="878" t="str">
        <f t="shared" si="5360"/>
        <v>094</v>
      </c>
      <c r="I3608" s="397" t="s">
        <v>3264</v>
      </c>
      <c r="J3608" s="380" t="s">
        <v>2807</v>
      </c>
      <c r="K3608" s="408" t="s">
        <v>288</v>
      </c>
      <c r="L3608" s="733">
        <v>1003</v>
      </c>
      <c r="M3608" s="734">
        <v>1003</v>
      </c>
      <c r="N3608" s="931"/>
      <c r="O3608" s="530">
        <f t="shared" si="5377"/>
        <v>-1003</v>
      </c>
      <c r="P3608" s="530" t="str">
        <f t="shared" si="5378"/>
        <v xml:space="preserve">0 </v>
      </c>
      <c r="Q3608" s="646"/>
      <c r="R3608" s="536"/>
      <c r="S3608" s="536"/>
      <c r="T3608" s="536"/>
      <c r="U3608" s="536"/>
      <c r="V3608" s="536"/>
      <c r="W3608" s="683" t="str">
        <f t="shared" ref="W3608:W3618" si="5412">IF(SUM(Q3608:V3608)=X3608,"OK",SUM(Q3608:V3608)-X3608)</f>
        <v>OK</v>
      </c>
      <c r="X3608" s="141"/>
      <c r="Y3608" s="141"/>
      <c r="Z3608" s="552"/>
      <c r="AA3608" s="552"/>
      <c r="AB3608" s="683" t="str">
        <f t="shared" ref="AB3608:AB3618" si="5413">IF(SUM(Z3608:AA3608)=AC3608,"OK",SUM(Z3608:AA3608)-AC3608)</f>
        <v>OK</v>
      </c>
      <c r="AC3608" s="593"/>
      <c r="AD3608" s="530">
        <f t="shared" si="5381"/>
        <v>0</v>
      </c>
      <c r="AE3608" s="842">
        <f t="shared" si="5382"/>
        <v>0</v>
      </c>
      <c r="AF3608" s="931"/>
      <c r="AG3608" s="530">
        <f t="shared" si="5383"/>
        <v>-1003</v>
      </c>
      <c r="AH3608" s="530" t="str">
        <f t="shared" si="5384"/>
        <v xml:space="preserve">0 </v>
      </c>
      <c r="AI3608" s="641"/>
      <c r="AJ3608" s="537"/>
      <c r="AK3608" s="537"/>
      <c r="AL3608" s="537"/>
      <c r="AM3608" s="537"/>
      <c r="AN3608" s="537"/>
      <c r="AO3608" s="683" t="str">
        <f t="shared" ref="AO3608:AO3618" si="5414">IF(SUM(AI3608:AN3608)=AP3608,"OK",SUM(AI3608:AN3608)-AP3608)</f>
        <v>OK</v>
      </c>
      <c r="AP3608" s="141"/>
      <c r="AQ3608" s="141"/>
      <c r="AR3608" s="552"/>
      <c r="AS3608" s="552"/>
      <c r="AT3608" s="683" t="str">
        <f t="shared" ref="AT3608:AT3618" si="5415">IF(SUM(AR3608:AS3608)=AU3608,"OK",SUM(AR3608:AS3608)-AU3608)</f>
        <v>OK</v>
      </c>
      <c r="AU3608" s="593"/>
      <c r="AV3608" s="530">
        <f t="shared" si="5387"/>
        <v>0</v>
      </c>
      <c r="AW3608" s="842">
        <f t="shared" si="5388"/>
        <v>0</v>
      </c>
      <c r="AX3608" s="115">
        <f t="shared" si="5389"/>
        <v>1003</v>
      </c>
      <c r="AY3608" s="5">
        <f t="shared" si="5390"/>
        <v>0</v>
      </c>
      <c r="AZ3608" s="7">
        <f t="shared" si="5410"/>
        <v>-1003</v>
      </c>
      <c r="BA3608" s="335">
        <f t="shared" ref="BA3608:BA3621" si="5416">AZ3608/AX3608</f>
        <v>-1</v>
      </c>
      <c r="BB3608" s="23">
        <f t="shared" si="5392"/>
        <v>1003</v>
      </c>
      <c r="BC3608" s="5">
        <f t="shared" ref="BC3608:BC3621" si="5417">AW3608</f>
        <v>0</v>
      </c>
      <c r="BD3608" s="7">
        <f t="shared" si="5411"/>
        <v>-1003</v>
      </c>
      <c r="BE3608" s="335">
        <f t="shared" ref="BE3608:BE3621" si="5418">BD3608/BB3608</f>
        <v>-1</v>
      </c>
      <c r="BG3608" s="826" t="str">
        <f t="shared" si="5394"/>
        <v>33.00</v>
      </c>
      <c r="BH3608" s="607" t="b">
        <f>COUNTIF('Codes SEC'!$B$2:$B$250,Ministres!BG3608)&gt;0</f>
        <v>1</v>
      </c>
    </row>
    <row r="3609" spans="1:66" ht="35.1" customHeight="1" x14ac:dyDescent="0.25">
      <c r="A3609" s="222" t="s">
        <v>6114</v>
      </c>
      <c r="B3609" s="112">
        <v>17</v>
      </c>
      <c r="C3609" s="116" t="s">
        <v>419</v>
      </c>
      <c r="D3609" s="620">
        <v>1000</v>
      </c>
      <c r="E3609" s="278"/>
      <c r="F3609" s="116">
        <v>12</v>
      </c>
      <c r="G3609" s="694">
        <v>3</v>
      </c>
      <c r="H3609" s="878" t="str">
        <f t="shared" si="5360"/>
        <v>094</v>
      </c>
      <c r="I3609" s="397" t="s">
        <v>3264</v>
      </c>
      <c r="J3609" s="380" t="s">
        <v>2808</v>
      </c>
      <c r="K3609" s="408" t="s">
        <v>289</v>
      </c>
      <c r="L3609" s="733">
        <v>205</v>
      </c>
      <c r="M3609" s="734">
        <v>205</v>
      </c>
      <c r="N3609" s="931"/>
      <c r="O3609" s="530">
        <f t="shared" si="5377"/>
        <v>-205</v>
      </c>
      <c r="P3609" s="530" t="str">
        <f t="shared" si="5378"/>
        <v xml:space="preserve">0 </v>
      </c>
      <c r="Q3609" s="646"/>
      <c r="R3609" s="536"/>
      <c r="S3609" s="536"/>
      <c r="T3609" s="536"/>
      <c r="U3609" s="536"/>
      <c r="V3609" s="536"/>
      <c r="W3609" s="683" t="str">
        <f t="shared" si="5412"/>
        <v>OK</v>
      </c>
      <c r="X3609" s="141"/>
      <c r="Y3609" s="141"/>
      <c r="Z3609" s="552"/>
      <c r="AA3609" s="552"/>
      <c r="AB3609" s="683" t="str">
        <f t="shared" si="5413"/>
        <v>OK</v>
      </c>
      <c r="AC3609" s="593"/>
      <c r="AD3609" s="530">
        <f t="shared" si="5381"/>
        <v>0</v>
      </c>
      <c r="AE3609" s="842">
        <f t="shared" si="5382"/>
        <v>0</v>
      </c>
      <c r="AF3609" s="931"/>
      <c r="AG3609" s="530">
        <f t="shared" si="5383"/>
        <v>-205</v>
      </c>
      <c r="AH3609" s="530" t="str">
        <f t="shared" si="5384"/>
        <v xml:space="preserve">0 </v>
      </c>
      <c r="AI3609" s="641"/>
      <c r="AJ3609" s="537"/>
      <c r="AK3609" s="537"/>
      <c r="AL3609" s="537"/>
      <c r="AM3609" s="537"/>
      <c r="AN3609" s="537"/>
      <c r="AO3609" s="683" t="str">
        <f t="shared" si="5414"/>
        <v>OK</v>
      </c>
      <c r="AP3609" s="141"/>
      <c r="AQ3609" s="141"/>
      <c r="AR3609" s="552"/>
      <c r="AS3609" s="552"/>
      <c r="AT3609" s="683" t="str">
        <f t="shared" si="5415"/>
        <v>OK</v>
      </c>
      <c r="AU3609" s="593"/>
      <c r="AV3609" s="530">
        <f t="shared" si="5387"/>
        <v>0</v>
      </c>
      <c r="AW3609" s="842">
        <f t="shared" si="5388"/>
        <v>0</v>
      </c>
      <c r="AX3609" s="115">
        <f t="shared" si="5389"/>
        <v>205</v>
      </c>
      <c r="AY3609" s="5">
        <f t="shared" si="5390"/>
        <v>0</v>
      </c>
      <c r="AZ3609" s="7">
        <f t="shared" si="5410"/>
        <v>-205</v>
      </c>
      <c r="BA3609" s="335">
        <f t="shared" si="5416"/>
        <v>-1</v>
      </c>
      <c r="BB3609" s="23">
        <f t="shared" si="5392"/>
        <v>205</v>
      </c>
      <c r="BC3609" s="5">
        <f t="shared" si="5417"/>
        <v>0</v>
      </c>
      <c r="BD3609" s="7">
        <f t="shared" si="5411"/>
        <v>-205</v>
      </c>
      <c r="BE3609" s="335">
        <f t="shared" si="5418"/>
        <v>-1</v>
      </c>
      <c r="BG3609" s="826" t="str">
        <f t="shared" si="5394"/>
        <v>33.00</v>
      </c>
      <c r="BH3609" s="607" t="b">
        <f>COUNTIF('Codes SEC'!$B$2:$B$250,Ministres!BG3609)&gt;0</f>
        <v>1</v>
      </c>
    </row>
    <row r="3610" spans="1:66" s="1" customFormat="1" ht="35.1" customHeight="1" x14ac:dyDescent="0.25">
      <c r="A3610" s="222" t="s">
        <v>6114</v>
      </c>
      <c r="B3610" s="112">
        <v>17</v>
      </c>
      <c r="C3610" s="116" t="s">
        <v>419</v>
      </c>
      <c r="D3610" s="620">
        <v>1000</v>
      </c>
      <c r="E3610" s="278"/>
      <c r="F3610" s="116">
        <v>12</v>
      </c>
      <c r="G3610" s="694">
        <v>3</v>
      </c>
      <c r="H3610" s="878" t="str">
        <f t="shared" si="5360"/>
        <v>094</v>
      </c>
      <c r="I3610" s="397" t="s">
        <v>3264</v>
      </c>
      <c r="J3610" s="380" t="s">
        <v>2809</v>
      </c>
      <c r="K3610" s="408" t="s">
        <v>158</v>
      </c>
      <c r="L3610" s="733">
        <v>224</v>
      </c>
      <c r="M3610" s="734">
        <v>224</v>
      </c>
      <c r="N3610" s="931"/>
      <c r="O3610" s="530">
        <f t="shared" si="5377"/>
        <v>-224</v>
      </c>
      <c r="P3610" s="530" t="str">
        <f t="shared" si="5378"/>
        <v xml:space="preserve">0 </v>
      </c>
      <c r="Q3610" s="646"/>
      <c r="R3610" s="536"/>
      <c r="S3610" s="536"/>
      <c r="T3610" s="536"/>
      <c r="U3610" s="536"/>
      <c r="V3610" s="536"/>
      <c r="W3610" s="683" t="str">
        <f t="shared" si="5412"/>
        <v>OK</v>
      </c>
      <c r="X3610" s="141"/>
      <c r="Y3610" s="141"/>
      <c r="Z3610" s="552"/>
      <c r="AA3610" s="552"/>
      <c r="AB3610" s="683" t="str">
        <f t="shared" si="5413"/>
        <v>OK</v>
      </c>
      <c r="AC3610" s="593"/>
      <c r="AD3610" s="530">
        <f t="shared" si="5381"/>
        <v>0</v>
      </c>
      <c r="AE3610" s="842">
        <f t="shared" si="5382"/>
        <v>0</v>
      </c>
      <c r="AF3610" s="931"/>
      <c r="AG3610" s="530">
        <f t="shared" si="5383"/>
        <v>-224</v>
      </c>
      <c r="AH3610" s="530" t="str">
        <f t="shared" si="5384"/>
        <v xml:space="preserve">0 </v>
      </c>
      <c r="AI3610" s="641"/>
      <c r="AJ3610" s="537"/>
      <c r="AK3610" s="537"/>
      <c r="AL3610" s="537"/>
      <c r="AM3610" s="537"/>
      <c r="AN3610" s="537"/>
      <c r="AO3610" s="683" t="str">
        <f t="shared" si="5414"/>
        <v>OK</v>
      </c>
      <c r="AP3610" s="141"/>
      <c r="AQ3610" s="141"/>
      <c r="AR3610" s="552"/>
      <c r="AS3610" s="552"/>
      <c r="AT3610" s="683" t="str">
        <f t="shared" si="5415"/>
        <v>OK</v>
      </c>
      <c r="AU3610" s="593"/>
      <c r="AV3610" s="530">
        <f t="shared" si="5387"/>
        <v>0</v>
      </c>
      <c r="AW3610" s="842">
        <f t="shared" si="5388"/>
        <v>0</v>
      </c>
      <c r="AX3610" s="115">
        <f t="shared" si="5389"/>
        <v>224</v>
      </c>
      <c r="AY3610" s="5">
        <f t="shared" si="5390"/>
        <v>0</v>
      </c>
      <c r="AZ3610" s="7">
        <f t="shared" si="5410"/>
        <v>-224</v>
      </c>
      <c r="BA3610" s="335">
        <f t="shared" si="5416"/>
        <v>-1</v>
      </c>
      <c r="BB3610" s="23">
        <f t="shared" si="5392"/>
        <v>224</v>
      </c>
      <c r="BC3610" s="5">
        <f t="shared" si="5417"/>
        <v>0</v>
      </c>
      <c r="BD3610" s="7">
        <f t="shared" si="5411"/>
        <v>-224</v>
      </c>
      <c r="BE3610" s="335">
        <f t="shared" si="5418"/>
        <v>-1</v>
      </c>
      <c r="BF3610" s="41"/>
      <c r="BG3610" s="826" t="str">
        <f t="shared" si="5394"/>
        <v>33.00</v>
      </c>
      <c r="BH3610" s="607" t="b">
        <f>COUNTIF('Codes SEC'!$B$2:$B$250,Ministres!BG3610)&gt;0</f>
        <v>1</v>
      </c>
      <c r="BI3610" s="41"/>
      <c r="BJ3610" s="41"/>
      <c r="BK3610" s="41"/>
      <c r="BL3610" s="41"/>
      <c r="BM3610" s="41"/>
      <c r="BN3610" s="41"/>
    </row>
    <row r="3611" spans="1:66" s="1" customFormat="1" ht="35.1" customHeight="1" x14ac:dyDescent="0.25">
      <c r="A3611" s="222" t="s">
        <v>6114</v>
      </c>
      <c r="B3611" s="112">
        <v>17</v>
      </c>
      <c r="C3611" s="116" t="s">
        <v>419</v>
      </c>
      <c r="D3611" s="620">
        <v>1000</v>
      </c>
      <c r="E3611" s="278"/>
      <c r="F3611" s="116">
        <v>12</v>
      </c>
      <c r="G3611" s="694">
        <v>3</v>
      </c>
      <c r="H3611" s="878" t="str">
        <f t="shared" si="5360"/>
        <v>094</v>
      </c>
      <c r="I3611" s="397" t="s">
        <v>3264</v>
      </c>
      <c r="J3611" s="380" t="s">
        <v>2810</v>
      </c>
      <c r="K3611" s="408" t="s">
        <v>159</v>
      </c>
      <c r="L3611" s="733">
        <v>25</v>
      </c>
      <c r="M3611" s="734">
        <v>25</v>
      </c>
      <c r="N3611" s="931"/>
      <c r="O3611" s="530">
        <f t="shared" si="5377"/>
        <v>-25</v>
      </c>
      <c r="P3611" s="530" t="str">
        <f t="shared" si="5378"/>
        <v xml:space="preserve">0 </v>
      </c>
      <c r="Q3611" s="646"/>
      <c r="R3611" s="536"/>
      <c r="S3611" s="536"/>
      <c r="T3611" s="536"/>
      <c r="U3611" s="536"/>
      <c r="V3611" s="536"/>
      <c r="W3611" s="683" t="str">
        <f t="shared" si="5412"/>
        <v>OK</v>
      </c>
      <c r="X3611" s="141"/>
      <c r="Y3611" s="141"/>
      <c r="Z3611" s="552"/>
      <c r="AA3611" s="552"/>
      <c r="AB3611" s="683" t="str">
        <f t="shared" si="5413"/>
        <v>OK</v>
      </c>
      <c r="AC3611" s="593"/>
      <c r="AD3611" s="530">
        <f t="shared" si="5381"/>
        <v>0</v>
      </c>
      <c r="AE3611" s="842">
        <f t="shared" si="5382"/>
        <v>0</v>
      </c>
      <c r="AF3611" s="931"/>
      <c r="AG3611" s="530">
        <f t="shared" si="5383"/>
        <v>-25</v>
      </c>
      <c r="AH3611" s="530" t="str">
        <f t="shared" si="5384"/>
        <v xml:space="preserve">0 </v>
      </c>
      <c r="AI3611" s="641"/>
      <c r="AJ3611" s="537"/>
      <c r="AK3611" s="537"/>
      <c r="AL3611" s="537"/>
      <c r="AM3611" s="537"/>
      <c r="AN3611" s="537"/>
      <c r="AO3611" s="683" t="str">
        <f t="shared" si="5414"/>
        <v>OK</v>
      </c>
      <c r="AP3611" s="141"/>
      <c r="AQ3611" s="141"/>
      <c r="AR3611" s="552"/>
      <c r="AS3611" s="552"/>
      <c r="AT3611" s="683" t="str">
        <f t="shared" si="5415"/>
        <v>OK</v>
      </c>
      <c r="AU3611" s="593"/>
      <c r="AV3611" s="530">
        <f t="shared" si="5387"/>
        <v>0</v>
      </c>
      <c r="AW3611" s="842">
        <f t="shared" si="5388"/>
        <v>0</v>
      </c>
      <c r="AX3611" s="115">
        <f t="shared" si="5389"/>
        <v>25</v>
      </c>
      <c r="AY3611" s="5">
        <f t="shared" si="5390"/>
        <v>0</v>
      </c>
      <c r="AZ3611" s="7">
        <f t="shared" si="5410"/>
        <v>-25</v>
      </c>
      <c r="BA3611" s="335">
        <f t="shared" si="5416"/>
        <v>-1</v>
      </c>
      <c r="BB3611" s="23">
        <f t="shared" si="5392"/>
        <v>25</v>
      </c>
      <c r="BC3611" s="5">
        <f t="shared" si="5417"/>
        <v>0</v>
      </c>
      <c r="BD3611" s="7">
        <f t="shared" si="5411"/>
        <v>-25</v>
      </c>
      <c r="BE3611" s="335">
        <f t="shared" si="5418"/>
        <v>-1</v>
      </c>
      <c r="BF3611" s="41"/>
      <c r="BG3611" s="826" t="str">
        <f t="shared" si="5394"/>
        <v>33.00</v>
      </c>
      <c r="BH3611" s="607" t="b">
        <f>COUNTIF('Codes SEC'!$B$2:$B$250,Ministres!BG3611)&gt;0</f>
        <v>1</v>
      </c>
      <c r="BI3611" s="41"/>
      <c r="BJ3611" s="41"/>
      <c r="BK3611" s="41"/>
      <c r="BL3611" s="41"/>
      <c r="BM3611" s="41"/>
      <c r="BN3611" s="41"/>
    </row>
    <row r="3612" spans="1:66" s="1" customFormat="1" ht="35.1" customHeight="1" x14ac:dyDescent="0.25">
      <c r="A3612" s="222" t="s">
        <v>6114</v>
      </c>
      <c r="B3612" s="112">
        <v>17</v>
      </c>
      <c r="C3612" s="116" t="s">
        <v>419</v>
      </c>
      <c r="D3612" s="620">
        <v>1000</v>
      </c>
      <c r="E3612" s="278"/>
      <c r="F3612" s="116">
        <v>1</v>
      </c>
      <c r="G3612" s="694">
        <v>3</v>
      </c>
      <c r="H3612" s="878" t="str">
        <f t="shared" si="5360"/>
        <v>094</v>
      </c>
      <c r="I3612" s="397" t="s">
        <v>3264</v>
      </c>
      <c r="J3612" s="380" t="s">
        <v>2811</v>
      </c>
      <c r="K3612" s="408" t="s">
        <v>6368</v>
      </c>
      <c r="L3612" s="733">
        <v>1583</v>
      </c>
      <c r="M3612" s="734">
        <v>1572</v>
      </c>
      <c r="N3612" s="931"/>
      <c r="O3612" s="530">
        <f t="shared" si="5377"/>
        <v>-1583</v>
      </c>
      <c r="P3612" s="530" t="str">
        <f t="shared" si="5378"/>
        <v xml:space="preserve">0 </v>
      </c>
      <c r="Q3612" s="646"/>
      <c r="R3612" s="536"/>
      <c r="S3612" s="536"/>
      <c r="T3612" s="536"/>
      <c r="U3612" s="536"/>
      <c r="V3612" s="536"/>
      <c r="W3612" s="683" t="str">
        <f t="shared" si="5412"/>
        <v>OK</v>
      </c>
      <c r="X3612" s="141"/>
      <c r="Y3612" s="141"/>
      <c r="Z3612" s="552"/>
      <c r="AA3612" s="552"/>
      <c r="AB3612" s="683" t="str">
        <f t="shared" si="5413"/>
        <v>OK</v>
      </c>
      <c r="AC3612" s="593"/>
      <c r="AD3612" s="530">
        <f t="shared" si="5381"/>
        <v>0</v>
      </c>
      <c r="AE3612" s="842">
        <f t="shared" si="5382"/>
        <v>0</v>
      </c>
      <c r="AF3612" s="931"/>
      <c r="AG3612" s="530">
        <f t="shared" si="5383"/>
        <v>-1572</v>
      </c>
      <c r="AH3612" s="530" t="str">
        <f t="shared" si="5384"/>
        <v xml:space="preserve">0 </v>
      </c>
      <c r="AI3612" s="641"/>
      <c r="AJ3612" s="537"/>
      <c r="AK3612" s="537"/>
      <c r="AL3612" s="537"/>
      <c r="AM3612" s="537"/>
      <c r="AN3612" s="537"/>
      <c r="AO3612" s="683" t="str">
        <f t="shared" si="5414"/>
        <v>OK</v>
      </c>
      <c r="AP3612" s="141"/>
      <c r="AQ3612" s="141"/>
      <c r="AR3612" s="552"/>
      <c r="AS3612" s="552"/>
      <c r="AT3612" s="683" t="str">
        <f t="shared" si="5415"/>
        <v>OK</v>
      </c>
      <c r="AU3612" s="593"/>
      <c r="AV3612" s="530">
        <f t="shared" si="5387"/>
        <v>0</v>
      </c>
      <c r="AW3612" s="842">
        <f t="shared" si="5388"/>
        <v>0</v>
      </c>
      <c r="AX3612" s="115">
        <f t="shared" si="5389"/>
        <v>1583</v>
      </c>
      <c r="AY3612" s="5">
        <f t="shared" si="5390"/>
        <v>0</v>
      </c>
      <c r="AZ3612" s="7">
        <f t="shared" si="5410"/>
        <v>-1583</v>
      </c>
      <c r="BA3612" s="335">
        <f t="shared" si="5416"/>
        <v>-1</v>
      </c>
      <c r="BB3612" s="23">
        <f t="shared" si="5392"/>
        <v>1572</v>
      </c>
      <c r="BC3612" s="5">
        <f t="shared" si="5417"/>
        <v>0</v>
      </c>
      <c r="BD3612" s="7">
        <f t="shared" si="5411"/>
        <v>-1572</v>
      </c>
      <c r="BE3612" s="335">
        <f t="shared" si="5418"/>
        <v>-1</v>
      </c>
      <c r="BF3612" s="41"/>
      <c r="BG3612" s="826" t="str">
        <f t="shared" si="5394"/>
        <v>33.00</v>
      </c>
      <c r="BH3612" s="607" t="b">
        <f>COUNTIF('Codes SEC'!$B$2:$B$250,Ministres!BG3612)&gt;0</f>
        <v>1</v>
      </c>
      <c r="BI3612" s="41"/>
      <c r="BJ3612" s="41"/>
      <c r="BK3612" s="41"/>
      <c r="BL3612" s="41"/>
      <c r="BM3612" s="41"/>
      <c r="BN3612" s="41"/>
    </row>
    <row r="3613" spans="1:66" ht="35.1" customHeight="1" x14ac:dyDescent="0.25">
      <c r="A3613" s="222" t="s">
        <v>6114</v>
      </c>
      <c r="B3613" s="112">
        <v>17</v>
      </c>
      <c r="C3613" s="116" t="s">
        <v>419</v>
      </c>
      <c r="D3613" s="620">
        <v>1000</v>
      </c>
      <c r="E3613" s="278"/>
      <c r="F3613" s="116">
        <v>1</v>
      </c>
      <c r="G3613" s="694">
        <v>3</v>
      </c>
      <c r="H3613" s="878" t="str">
        <f t="shared" si="5360"/>
        <v>094</v>
      </c>
      <c r="I3613" s="397" t="s">
        <v>3264</v>
      </c>
      <c r="J3613" s="380" t="s">
        <v>2812</v>
      </c>
      <c r="K3613" s="408" t="s">
        <v>6369</v>
      </c>
      <c r="L3613" s="733">
        <v>356</v>
      </c>
      <c r="M3613" s="734">
        <v>354</v>
      </c>
      <c r="N3613" s="931"/>
      <c r="O3613" s="530">
        <f t="shared" si="5377"/>
        <v>-356</v>
      </c>
      <c r="P3613" s="530" t="str">
        <f t="shared" si="5378"/>
        <v xml:space="preserve">0 </v>
      </c>
      <c r="Q3613" s="646"/>
      <c r="R3613" s="536"/>
      <c r="S3613" s="536"/>
      <c r="T3613" s="536"/>
      <c r="U3613" s="536"/>
      <c r="V3613" s="536"/>
      <c r="W3613" s="683" t="str">
        <f t="shared" si="5412"/>
        <v>OK</v>
      </c>
      <c r="X3613" s="141"/>
      <c r="Y3613" s="141"/>
      <c r="Z3613" s="552"/>
      <c r="AA3613" s="552"/>
      <c r="AB3613" s="683" t="str">
        <f t="shared" si="5413"/>
        <v>OK</v>
      </c>
      <c r="AC3613" s="593"/>
      <c r="AD3613" s="530">
        <f t="shared" si="5381"/>
        <v>0</v>
      </c>
      <c r="AE3613" s="842">
        <f t="shared" si="5382"/>
        <v>0</v>
      </c>
      <c r="AF3613" s="931"/>
      <c r="AG3613" s="530">
        <f t="shared" si="5383"/>
        <v>-354</v>
      </c>
      <c r="AH3613" s="530" t="str">
        <f t="shared" si="5384"/>
        <v xml:space="preserve">0 </v>
      </c>
      <c r="AI3613" s="641"/>
      <c r="AJ3613" s="537"/>
      <c r="AK3613" s="537"/>
      <c r="AL3613" s="537"/>
      <c r="AM3613" s="537"/>
      <c r="AN3613" s="537"/>
      <c r="AO3613" s="683" t="str">
        <f t="shared" si="5414"/>
        <v>OK</v>
      </c>
      <c r="AP3613" s="141"/>
      <c r="AQ3613" s="141"/>
      <c r="AR3613" s="552"/>
      <c r="AS3613" s="552"/>
      <c r="AT3613" s="683" t="str">
        <f t="shared" si="5415"/>
        <v>OK</v>
      </c>
      <c r="AU3613" s="593"/>
      <c r="AV3613" s="530">
        <f t="shared" si="5387"/>
        <v>0</v>
      </c>
      <c r="AW3613" s="842">
        <f t="shared" si="5388"/>
        <v>0</v>
      </c>
      <c r="AX3613" s="115">
        <f t="shared" si="5389"/>
        <v>356</v>
      </c>
      <c r="AY3613" s="5">
        <f t="shared" si="5390"/>
        <v>0</v>
      </c>
      <c r="AZ3613" s="7">
        <f t="shared" si="5410"/>
        <v>-356</v>
      </c>
      <c r="BA3613" s="335">
        <f t="shared" si="5416"/>
        <v>-1</v>
      </c>
      <c r="BB3613" s="23">
        <f t="shared" si="5392"/>
        <v>354</v>
      </c>
      <c r="BC3613" s="5">
        <f t="shared" si="5417"/>
        <v>0</v>
      </c>
      <c r="BD3613" s="7">
        <f t="shared" si="5411"/>
        <v>-354</v>
      </c>
      <c r="BE3613" s="335">
        <f t="shared" si="5418"/>
        <v>-1</v>
      </c>
      <c r="BG3613" s="826" t="str">
        <f t="shared" si="5394"/>
        <v>33.00</v>
      </c>
      <c r="BH3613" s="607" t="b">
        <f>COUNTIF('Codes SEC'!$B$2:$B$250,Ministres!BG3613)&gt;0</f>
        <v>1</v>
      </c>
    </row>
    <row r="3614" spans="1:66" ht="35.1" customHeight="1" x14ac:dyDescent="0.25">
      <c r="A3614" s="222" t="s">
        <v>6114</v>
      </c>
      <c r="B3614" s="112">
        <v>17</v>
      </c>
      <c r="C3614" s="116" t="s">
        <v>419</v>
      </c>
      <c r="D3614" s="620">
        <v>1000</v>
      </c>
      <c r="E3614" s="278"/>
      <c r="F3614" s="116">
        <v>12</v>
      </c>
      <c r="G3614" s="694">
        <v>3</v>
      </c>
      <c r="H3614" s="878" t="str">
        <f t="shared" si="5360"/>
        <v>094</v>
      </c>
      <c r="I3614" s="397" t="s">
        <v>3264</v>
      </c>
      <c r="J3614" s="380" t="s">
        <v>2813</v>
      </c>
      <c r="K3614" s="408" t="s">
        <v>106</v>
      </c>
      <c r="L3614" s="733">
        <v>767</v>
      </c>
      <c r="M3614" s="734">
        <v>684</v>
      </c>
      <c r="N3614" s="931"/>
      <c r="O3614" s="530">
        <f t="shared" si="5377"/>
        <v>-767</v>
      </c>
      <c r="P3614" s="530" t="str">
        <f t="shared" si="5378"/>
        <v xml:space="preserve">0 </v>
      </c>
      <c r="Q3614" s="646"/>
      <c r="R3614" s="536"/>
      <c r="S3614" s="536"/>
      <c r="T3614" s="536"/>
      <c r="U3614" s="536"/>
      <c r="V3614" s="536"/>
      <c r="W3614" s="683" t="str">
        <f t="shared" si="5412"/>
        <v>OK</v>
      </c>
      <c r="X3614" s="141"/>
      <c r="Y3614" s="141"/>
      <c r="Z3614" s="552"/>
      <c r="AA3614" s="552"/>
      <c r="AB3614" s="683" t="str">
        <f t="shared" si="5413"/>
        <v>OK</v>
      </c>
      <c r="AC3614" s="593"/>
      <c r="AD3614" s="530">
        <f t="shared" si="5381"/>
        <v>0</v>
      </c>
      <c r="AE3614" s="842">
        <f t="shared" si="5382"/>
        <v>0</v>
      </c>
      <c r="AF3614" s="931"/>
      <c r="AG3614" s="530">
        <f t="shared" si="5383"/>
        <v>-684</v>
      </c>
      <c r="AH3614" s="530" t="str">
        <f t="shared" si="5384"/>
        <v xml:space="preserve">0 </v>
      </c>
      <c r="AI3614" s="641"/>
      <c r="AJ3614" s="537"/>
      <c r="AK3614" s="537"/>
      <c r="AL3614" s="537"/>
      <c r="AM3614" s="537"/>
      <c r="AN3614" s="537"/>
      <c r="AO3614" s="683" t="str">
        <f t="shared" si="5414"/>
        <v>OK</v>
      </c>
      <c r="AP3614" s="141"/>
      <c r="AQ3614" s="141"/>
      <c r="AR3614" s="552"/>
      <c r="AS3614" s="552"/>
      <c r="AT3614" s="683" t="str">
        <f t="shared" si="5415"/>
        <v>OK</v>
      </c>
      <c r="AU3614" s="593"/>
      <c r="AV3614" s="530">
        <f t="shared" si="5387"/>
        <v>0</v>
      </c>
      <c r="AW3614" s="842">
        <f t="shared" si="5388"/>
        <v>0</v>
      </c>
      <c r="AX3614" s="115">
        <f t="shared" ref="AX3614:AX3645" si="5419">L3614</f>
        <v>767</v>
      </c>
      <c r="AY3614" s="5">
        <f t="shared" ref="AY3614:AY3645" si="5420">AE3614</f>
        <v>0</v>
      </c>
      <c r="AZ3614" s="7">
        <f t="shared" si="5410"/>
        <v>-767</v>
      </c>
      <c r="BA3614" s="335">
        <f t="shared" si="5416"/>
        <v>-1</v>
      </c>
      <c r="BB3614" s="23">
        <f t="shared" ref="BB3614:BB3645" si="5421">M3614</f>
        <v>684</v>
      </c>
      <c r="BC3614" s="5">
        <f t="shared" si="5417"/>
        <v>0</v>
      </c>
      <c r="BD3614" s="7">
        <f t="shared" si="5411"/>
        <v>-684</v>
      </c>
      <c r="BE3614" s="335">
        <f t="shared" si="5418"/>
        <v>-1</v>
      </c>
      <c r="BG3614" s="826" t="str">
        <f t="shared" ref="BG3614:BG3645" si="5422">RIGHT(LEFT(I3614,3),2)&amp;"."&amp;RIGHT(LEFT(I3614,5),2)</f>
        <v>33.00</v>
      </c>
      <c r="BH3614" s="607" t="b">
        <f>COUNTIF('Codes SEC'!$B$2:$B$250,Ministres!BG3614)&gt;0</f>
        <v>1</v>
      </c>
    </row>
    <row r="3615" spans="1:66" ht="35.1" customHeight="1" x14ac:dyDescent="0.25">
      <c r="A3615" s="222" t="s">
        <v>6114</v>
      </c>
      <c r="B3615" s="112">
        <v>17</v>
      </c>
      <c r="C3615" s="116" t="s">
        <v>419</v>
      </c>
      <c r="D3615" s="620">
        <v>1000</v>
      </c>
      <c r="E3615" s="278"/>
      <c r="F3615" s="116">
        <v>12</v>
      </c>
      <c r="G3615" s="694">
        <v>3</v>
      </c>
      <c r="H3615" s="878" t="str">
        <f t="shared" si="5360"/>
        <v>094</v>
      </c>
      <c r="I3615" s="397" t="s">
        <v>3264</v>
      </c>
      <c r="J3615" s="380" t="s">
        <v>2814</v>
      </c>
      <c r="K3615" s="408" t="s">
        <v>201</v>
      </c>
      <c r="L3615" s="733">
        <v>0</v>
      </c>
      <c r="M3615" s="734">
        <v>0</v>
      </c>
      <c r="N3615" s="931"/>
      <c r="O3615" s="530">
        <f t="shared" si="5377"/>
        <v>0</v>
      </c>
      <c r="P3615" s="530">
        <f t="shared" si="5378"/>
        <v>0</v>
      </c>
      <c r="Q3615" s="646"/>
      <c r="R3615" s="536"/>
      <c r="S3615" s="536"/>
      <c r="T3615" s="536"/>
      <c r="U3615" s="536"/>
      <c r="V3615" s="536"/>
      <c r="W3615" s="683" t="str">
        <f t="shared" si="5412"/>
        <v>OK</v>
      </c>
      <c r="X3615" s="141"/>
      <c r="Y3615" s="141"/>
      <c r="Z3615" s="552"/>
      <c r="AA3615" s="552"/>
      <c r="AB3615" s="683" t="str">
        <f t="shared" si="5413"/>
        <v>OK</v>
      </c>
      <c r="AC3615" s="593"/>
      <c r="AD3615" s="530">
        <f t="shared" si="5381"/>
        <v>0</v>
      </c>
      <c r="AE3615" s="842">
        <f t="shared" si="5382"/>
        <v>0</v>
      </c>
      <c r="AF3615" s="931"/>
      <c r="AG3615" s="530">
        <f t="shared" si="5383"/>
        <v>0</v>
      </c>
      <c r="AH3615" s="530">
        <f t="shared" si="5384"/>
        <v>0</v>
      </c>
      <c r="AI3615" s="641"/>
      <c r="AJ3615" s="537"/>
      <c r="AK3615" s="537"/>
      <c r="AL3615" s="537"/>
      <c r="AM3615" s="537"/>
      <c r="AN3615" s="537"/>
      <c r="AO3615" s="683" t="str">
        <f t="shared" si="5414"/>
        <v>OK</v>
      </c>
      <c r="AP3615" s="141"/>
      <c r="AQ3615" s="141"/>
      <c r="AR3615" s="552"/>
      <c r="AS3615" s="552"/>
      <c r="AT3615" s="683" t="str">
        <f t="shared" si="5415"/>
        <v>OK</v>
      </c>
      <c r="AU3615" s="593"/>
      <c r="AV3615" s="530">
        <f t="shared" si="5387"/>
        <v>0</v>
      </c>
      <c r="AW3615" s="842">
        <f t="shared" si="5388"/>
        <v>0</v>
      </c>
      <c r="AX3615" s="115">
        <f t="shared" si="5419"/>
        <v>0</v>
      </c>
      <c r="AY3615" s="5">
        <f t="shared" si="5420"/>
        <v>0</v>
      </c>
      <c r="AZ3615" s="7">
        <f t="shared" si="5410"/>
        <v>0</v>
      </c>
      <c r="BA3615" s="335" t="e">
        <f t="shared" si="5416"/>
        <v>#DIV/0!</v>
      </c>
      <c r="BB3615" s="23">
        <f t="shared" si="5421"/>
        <v>0</v>
      </c>
      <c r="BC3615" s="5">
        <f t="shared" si="5417"/>
        <v>0</v>
      </c>
      <c r="BD3615" s="7">
        <f t="shared" si="5411"/>
        <v>0</v>
      </c>
      <c r="BE3615" s="335" t="e">
        <f t="shared" si="5418"/>
        <v>#DIV/0!</v>
      </c>
      <c r="BG3615" s="826" t="str">
        <f t="shared" si="5422"/>
        <v>33.00</v>
      </c>
      <c r="BH3615" s="607" t="b">
        <f>COUNTIF('Codes SEC'!$B$2:$B$250,Ministres!BG3615)&gt;0</f>
        <v>1</v>
      </c>
    </row>
    <row r="3616" spans="1:66" ht="35.1" customHeight="1" x14ac:dyDescent="0.25">
      <c r="A3616" s="222" t="s">
        <v>6114</v>
      </c>
      <c r="B3616" s="112">
        <v>17</v>
      </c>
      <c r="C3616" s="116" t="s">
        <v>419</v>
      </c>
      <c r="D3616" s="620">
        <v>1000</v>
      </c>
      <c r="E3616" s="278"/>
      <c r="F3616" s="116">
        <v>1</v>
      </c>
      <c r="G3616" s="694">
        <v>3</v>
      </c>
      <c r="H3616" s="878" t="str">
        <f t="shared" si="5360"/>
        <v>094</v>
      </c>
      <c r="I3616" s="397" t="s">
        <v>3264</v>
      </c>
      <c r="J3616" s="380" t="s">
        <v>2815</v>
      </c>
      <c r="K3616" s="408" t="s">
        <v>341</v>
      </c>
      <c r="L3616" s="733">
        <v>947</v>
      </c>
      <c r="M3616" s="734">
        <v>945</v>
      </c>
      <c r="N3616" s="931"/>
      <c r="O3616" s="530">
        <f t="shared" si="5377"/>
        <v>-947</v>
      </c>
      <c r="P3616" s="530" t="str">
        <f t="shared" si="5378"/>
        <v xml:space="preserve">0 </v>
      </c>
      <c r="Q3616" s="646"/>
      <c r="R3616" s="536"/>
      <c r="S3616" s="536"/>
      <c r="T3616" s="536"/>
      <c r="U3616" s="536"/>
      <c r="V3616" s="536"/>
      <c r="W3616" s="683" t="str">
        <f t="shared" si="5412"/>
        <v>OK</v>
      </c>
      <c r="X3616" s="141"/>
      <c r="Y3616" s="141"/>
      <c r="Z3616" s="552"/>
      <c r="AA3616" s="552"/>
      <c r="AB3616" s="683" t="str">
        <f t="shared" si="5413"/>
        <v>OK</v>
      </c>
      <c r="AC3616" s="593"/>
      <c r="AD3616" s="530">
        <f t="shared" si="5381"/>
        <v>0</v>
      </c>
      <c r="AE3616" s="842">
        <f t="shared" si="5382"/>
        <v>0</v>
      </c>
      <c r="AF3616" s="931"/>
      <c r="AG3616" s="530">
        <f t="shared" si="5383"/>
        <v>-945</v>
      </c>
      <c r="AH3616" s="530" t="str">
        <f t="shared" si="5384"/>
        <v xml:space="preserve">0 </v>
      </c>
      <c r="AI3616" s="641"/>
      <c r="AJ3616" s="537"/>
      <c r="AK3616" s="537"/>
      <c r="AL3616" s="537"/>
      <c r="AM3616" s="537"/>
      <c r="AN3616" s="537"/>
      <c r="AO3616" s="683" t="str">
        <f t="shared" si="5414"/>
        <v>OK</v>
      </c>
      <c r="AP3616" s="141"/>
      <c r="AQ3616" s="141"/>
      <c r="AR3616" s="552"/>
      <c r="AS3616" s="552"/>
      <c r="AT3616" s="683" t="str">
        <f t="shared" si="5415"/>
        <v>OK</v>
      </c>
      <c r="AU3616" s="593"/>
      <c r="AV3616" s="530">
        <f t="shared" si="5387"/>
        <v>0</v>
      </c>
      <c r="AW3616" s="842">
        <f t="shared" si="5388"/>
        <v>0</v>
      </c>
      <c r="AX3616" s="115">
        <f t="shared" si="5419"/>
        <v>947</v>
      </c>
      <c r="AY3616" s="5">
        <f t="shared" si="5420"/>
        <v>0</v>
      </c>
      <c r="AZ3616" s="7">
        <f t="shared" si="5410"/>
        <v>-947</v>
      </c>
      <c r="BA3616" s="335">
        <f t="shared" si="5416"/>
        <v>-1</v>
      </c>
      <c r="BB3616" s="23">
        <f t="shared" si="5421"/>
        <v>945</v>
      </c>
      <c r="BC3616" s="5">
        <f t="shared" si="5417"/>
        <v>0</v>
      </c>
      <c r="BD3616" s="7">
        <f t="shared" si="5411"/>
        <v>-945</v>
      </c>
      <c r="BE3616" s="335">
        <f t="shared" si="5418"/>
        <v>-1</v>
      </c>
      <c r="BG3616" s="826" t="str">
        <f t="shared" si="5422"/>
        <v>33.00</v>
      </c>
      <c r="BH3616" s="607" t="b">
        <f>COUNTIF('Codes SEC'!$B$2:$B$250,Ministres!BG3616)&gt;0</f>
        <v>1</v>
      </c>
    </row>
    <row r="3617" spans="1:66" ht="35.1" customHeight="1" x14ac:dyDescent="0.25">
      <c r="A3617" s="222" t="s">
        <v>6114</v>
      </c>
      <c r="B3617" s="112">
        <v>17</v>
      </c>
      <c r="C3617" s="116" t="s">
        <v>419</v>
      </c>
      <c r="D3617" s="620">
        <v>1000</v>
      </c>
      <c r="E3617" s="278"/>
      <c r="F3617" s="116">
        <v>1</v>
      </c>
      <c r="G3617" s="694">
        <v>3</v>
      </c>
      <c r="H3617" s="878" t="str">
        <f t="shared" si="5360"/>
        <v>094</v>
      </c>
      <c r="I3617" s="397" t="s">
        <v>3264</v>
      </c>
      <c r="J3617" s="380" t="s">
        <v>2816</v>
      </c>
      <c r="K3617" s="408" t="s">
        <v>6370</v>
      </c>
      <c r="L3617" s="733">
        <v>883</v>
      </c>
      <c r="M3617" s="734">
        <v>874</v>
      </c>
      <c r="N3617" s="931"/>
      <c r="O3617" s="530">
        <f t="shared" si="5377"/>
        <v>-883</v>
      </c>
      <c r="P3617" s="530" t="str">
        <f t="shared" si="5378"/>
        <v xml:space="preserve">0 </v>
      </c>
      <c r="Q3617" s="646"/>
      <c r="R3617" s="536"/>
      <c r="S3617" s="536"/>
      <c r="T3617" s="536"/>
      <c r="U3617" s="536"/>
      <c r="V3617" s="536"/>
      <c r="W3617" s="683" t="str">
        <f t="shared" si="5412"/>
        <v>OK</v>
      </c>
      <c r="X3617" s="141"/>
      <c r="Y3617" s="141"/>
      <c r="Z3617" s="552"/>
      <c r="AA3617" s="552"/>
      <c r="AB3617" s="683" t="str">
        <f t="shared" si="5413"/>
        <v>OK</v>
      </c>
      <c r="AC3617" s="593"/>
      <c r="AD3617" s="530">
        <f t="shared" si="5381"/>
        <v>0</v>
      </c>
      <c r="AE3617" s="842">
        <f t="shared" si="5382"/>
        <v>0</v>
      </c>
      <c r="AF3617" s="931"/>
      <c r="AG3617" s="530">
        <f t="shared" si="5383"/>
        <v>-874</v>
      </c>
      <c r="AH3617" s="530" t="str">
        <f t="shared" si="5384"/>
        <v xml:space="preserve">0 </v>
      </c>
      <c r="AI3617" s="641"/>
      <c r="AJ3617" s="537"/>
      <c r="AK3617" s="537"/>
      <c r="AL3617" s="537"/>
      <c r="AM3617" s="537"/>
      <c r="AN3617" s="537"/>
      <c r="AO3617" s="683" t="str">
        <f t="shared" si="5414"/>
        <v>OK</v>
      </c>
      <c r="AP3617" s="141"/>
      <c r="AQ3617" s="141"/>
      <c r="AR3617" s="552"/>
      <c r="AS3617" s="552"/>
      <c r="AT3617" s="683" t="str">
        <f t="shared" si="5415"/>
        <v>OK</v>
      </c>
      <c r="AU3617" s="593"/>
      <c r="AV3617" s="530">
        <f t="shared" si="5387"/>
        <v>0</v>
      </c>
      <c r="AW3617" s="842">
        <f t="shared" si="5388"/>
        <v>0</v>
      </c>
      <c r="AX3617" s="115">
        <f t="shared" si="5419"/>
        <v>883</v>
      </c>
      <c r="AY3617" s="5">
        <f t="shared" si="5420"/>
        <v>0</v>
      </c>
      <c r="AZ3617" s="7">
        <f t="shared" si="5410"/>
        <v>-883</v>
      </c>
      <c r="BA3617" s="335">
        <f t="shared" si="5416"/>
        <v>-1</v>
      </c>
      <c r="BB3617" s="23">
        <f t="shared" si="5421"/>
        <v>874</v>
      </c>
      <c r="BC3617" s="5">
        <f t="shared" si="5417"/>
        <v>0</v>
      </c>
      <c r="BD3617" s="7">
        <f t="shared" si="5411"/>
        <v>-874</v>
      </c>
      <c r="BE3617" s="335">
        <f t="shared" si="5418"/>
        <v>-1</v>
      </c>
      <c r="BG3617" s="826" t="str">
        <f t="shared" si="5422"/>
        <v>33.00</v>
      </c>
      <c r="BH3617" s="607" t="b">
        <f>COUNTIF('Codes SEC'!$B$2:$B$250,Ministres!BG3617)&gt;0</f>
        <v>1</v>
      </c>
    </row>
    <row r="3618" spans="1:66" ht="35.1" customHeight="1" x14ac:dyDescent="0.25">
      <c r="A3618" s="222" t="s">
        <v>6114</v>
      </c>
      <c r="B3618" s="112">
        <v>17</v>
      </c>
      <c r="C3618" s="116" t="s">
        <v>419</v>
      </c>
      <c r="D3618" s="620">
        <v>1000</v>
      </c>
      <c r="E3618" s="278"/>
      <c r="F3618" s="116">
        <v>6</v>
      </c>
      <c r="G3618" s="694">
        <v>3</v>
      </c>
      <c r="H3618" s="878" t="str">
        <f t="shared" si="5360"/>
        <v>094</v>
      </c>
      <c r="I3618" s="397">
        <v>83300000</v>
      </c>
      <c r="J3618" s="380" t="s">
        <v>3458</v>
      </c>
      <c r="K3618" s="408" t="s">
        <v>3428</v>
      </c>
      <c r="L3618" s="733">
        <v>0</v>
      </c>
      <c r="M3618" s="734">
        <v>0</v>
      </c>
      <c r="N3618" s="931"/>
      <c r="O3618" s="530">
        <f t="shared" si="5377"/>
        <v>0</v>
      </c>
      <c r="P3618" s="530">
        <f t="shared" si="5378"/>
        <v>0</v>
      </c>
      <c r="Q3618" s="646"/>
      <c r="R3618" s="536"/>
      <c r="S3618" s="536"/>
      <c r="T3618" s="536"/>
      <c r="U3618" s="536"/>
      <c r="V3618" s="536"/>
      <c r="W3618" s="683" t="str">
        <f t="shared" si="5412"/>
        <v>OK</v>
      </c>
      <c r="X3618" s="141"/>
      <c r="Y3618" s="141"/>
      <c r="Z3618" s="552"/>
      <c r="AA3618" s="552"/>
      <c r="AB3618" s="683" t="str">
        <f t="shared" si="5413"/>
        <v>OK</v>
      </c>
      <c r="AC3618" s="593"/>
      <c r="AD3618" s="530">
        <f t="shared" si="5381"/>
        <v>0</v>
      </c>
      <c r="AE3618" s="842">
        <f t="shared" si="5382"/>
        <v>0</v>
      </c>
      <c r="AF3618" s="931"/>
      <c r="AG3618" s="530">
        <f t="shared" si="5383"/>
        <v>0</v>
      </c>
      <c r="AH3618" s="530">
        <f t="shared" si="5384"/>
        <v>0</v>
      </c>
      <c r="AI3618" s="641"/>
      <c r="AJ3618" s="537"/>
      <c r="AK3618" s="537"/>
      <c r="AL3618" s="537"/>
      <c r="AM3618" s="537"/>
      <c r="AN3618" s="537"/>
      <c r="AO3618" s="683" t="str">
        <f t="shared" si="5414"/>
        <v>OK</v>
      </c>
      <c r="AP3618" s="141"/>
      <c r="AQ3618" s="141"/>
      <c r="AR3618" s="552"/>
      <c r="AS3618" s="552"/>
      <c r="AT3618" s="683" t="str">
        <f t="shared" si="5415"/>
        <v>OK</v>
      </c>
      <c r="AU3618" s="593"/>
      <c r="AV3618" s="530">
        <f t="shared" si="5387"/>
        <v>0</v>
      </c>
      <c r="AW3618" s="842">
        <f t="shared" si="5388"/>
        <v>0</v>
      </c>
      <c r="AX3618" s="115">
        <f t="shared" si="5419"/>
        <v>0</v>
      </c>
      <c r="AY3618" s="5">
        <f t="shared" si="5420"/>
        <v>0</v>
      </c>
      <c r="AZ3618" s="7">
        <f t="shared" si="5410"/>
        <v>0</v>
      </c>
      <c r="BA3618" s="335" t="e">
        <f t="shared" si="5416"/>
        <v>#DIV/0!</v>
      </c>
      <c r="BB3618" s="23">
        <f t="shared" si="5421"/>
        <v>0</v>
      </c>
      <c r="BC3618" s="5">
        <f t="shared" si="5417"/>
        <v>0</v>
      </c>
      <c r="BD3618" s="7">
        <f t="shared" si="5411"/>
        <v>0</v>
      </c>
      <c r="BE3618" s="335" t="e">
        <f t="shared" si="5418"/>
        <v>#DIV/0!</v>
      </c>
      <c r="BG3618" s="826" t="str">
        <f t="shared" si="5422"/>
        <v>33.00</v>
      </c>
      <c r="BH3618" s="607" t="b">
        <f>COUNTIF('Codes SEC'!$B$2:$B$250,Ministres!BG3618)&gt;0</f>
        <v>1</v>
      </c>
    </row>
    <row r="3619" spans="1:66" s="203" customFormat="1" ht="35.1" customHeight="1" x14ac:dyDescent="0.25">
      <c r="A3619" s="21" t="s">
        <v>6114</v>
      </c>
      <c r="B3619" s="112" t="s">
        <v>5021</v>
      </c>
      <c r="C3619" s="116" t="s">
        <v>419</v>
      </c>
      <c r="D3619" s="620">
        <v>1000</v>
      </c>
      <c r="E3619" s="278"/>
      <c r="F3619" s="116">
        <v>12</v>
      </c>
      <c r="G3619" s="694">
        <v>3</v>
      </c>
      <c r="H3619" s="878" t="str">
        <f t="shared" si="5360"/>
        <v>094</v>
      </c>
      <c r="I3619" s="397">
        <v>83300000</v>
      </c>
      <c r="J3619" s="380" t="s">
        <v>4824</v>
      </c>
      <c r="K3619" s="408" t="s">
        <v>4825</v>
      </c>
      <c r="L3619" s="733">
        <v>0</v>
      </c>
      <c r="M3619" s="734">
        <v>0</v>
      </c>
      <c r="N3619" s="931"/>
      <c r="O3619" s="530">
        <f t="shared" si="5377"/>
        <v>0</v>
      </c>
      <c r="P3619" s="530">
        <f t="shared" si="5378"/>
        <v>0</v>
      </c>
      <c r="Q3619" s="646"/>
      <c r="R3619" s="536"/>
      <c r="S3619" s="536"/>
      <c r="T3619" s="536"/>
      <c r="U3619" s="536"/>
      <c r="V3619" s="536"/>
      <c r="W3619" s="683" t="str">
        <f t="shared" si="5379"/>
        <v>OK</v>
      </c>
      <c r="X3619" s="141"/>
      <c r="Y3619" s="141"/>
      <c r="Z3619" s="552"/>
      <c r="AA3619" s="552"/>
      <c r="AB3619" s="683" t="str">
        <f t="shared" si="5380"/>
        <v>OK</v>
      </c>
      <c r="AC3619" s="593"/>
      <c r="AD3619" s="530">
        <f t="shared" si="5381"/>
        <v>0</v>
      </c>
      <c r="AE3619" s="842">
        <f t="shared" si="5382"/>
        <v>0</v>
      </c>
      <c r="AF3619" s="931"/>
      <c r="AG3619" s="530">
        <f t="shared" si="5383"/>
        <v>0</v>
      </c>
      <c r="AH3619" s="530">
        <f t="shared" si="5384"/>
        <v>0</v>
      </c>
      <c r="AI3619" s="641"/>
      <c r="AJ3619" s="537"/>
      <c r="AK3619" s="537"/>
      <c r="AL3619" s="537"/>
      <c r="AM3619" s="537"/>
      <c r="AN3619" s="537"/>
      <c r="AO3619" s="683" t="str">
        <f t="shared" si="5385"/>
        <v>OK</v>
      </c>
      <c r="AP3619" s="141"/>
      <c r="AQ3619" s="141"/>
      <c r="AR3619" s="552"/>
      <c r="AS3619" s="552"/>
      <c r="AT3619" s="683" t="str">
        <f t="shared" si="5386"/>
        <v>OK</v>
      </c>
      <c r="AU3619" s="593"/>
      <c r="AV3619" s="530">
        <f t="shared" si="5387"/>
        <v>0</v>
      </c>
      <c r="AW3619" s="842">
        <f t="shared" si="5388"/>
        <v>0</v>
      </c>
      <c r="AX3619" s="115">
        <f t="shared" si="5419"/>
        <v>0</v>
      </c>
      <c r="AY3619" s="5">
        <f t="shared" si="5420"/>
        <v>0</v>
      </c>
      <c r="AZ3619" s="7">
        <f t="shared" si="5410"/>
        <v>0</v>
      </c>
      <c r="BA3619" s="335" t="e">
        <f t="shared" si="5416"/>
        <v>#DIV/0!</v>
      </c>
      <c r="BB3619" s="23">
        <f t="shared" si="5421"/>
        <v>0</v>
      </c>
      <c r="BC3619" s="5">
        <f t="shared" si="5417"/>
        <v>0</v>
      </c>
      <c r="BD3619" s="7">
        <f t="shared" si="5411"/>
        <v>0</v>
      </c>
      <c r="BE3619" s="335" t="e">
        <f t="shared" si="5418"/>
        <v>#DIV/0!</v>
      </c>
      <c r="BF3619" s="667"/>
      <c r="BG3619" s="826" t="str">
        <f t="shared" si="5422"/>
        <v>33.00</v>
      </c>
      <c r="BH3619" s="668" t="b">
        <f>COUNTIF('Codes SEC'!$B$2:$B$250,Ministres!BG3619)&gt;0</f>
        <v>1</v>
      </c>
      <c r="BI3619" s="667"/>
      <c r="BJ3619" s="667"/>
      <c r="BK3619" s="667"/>
      <c r="BL3619" s="667"/>
      <c r="BM3619" s="667"/>
      <c r="BN3619" s="667"/>
    </row>
    <row r="3620" spans="1:66" ht="35.1" customHeight="1" x14ac:dyDescent="0.25">
      <c r="A3620" s="222" t="s">
        <v>6114</v>
      </c>
      <c r="B3620" s="112">
        <v>17</v>
      </c>
      <c r="C3620" s="116" t="s">
        <v>419</v>
      </c>
      <c r="D3620" s="620">
        <v>1000</v>
      </c>
      <c r="E3620" s="278"/>
      <c r="F3620" s="116">
        <v>12</v>
      </c>
      <c r="G3620" s="700"/>
      <c r="H3620" s="888" t="str">
        <f t="shared" si="5360"/>
        <v>094</v>
      </c>
      <c r="I3620" s="580">
        <v>83300000</v>
      </c>
      <c r="J3620" s="689" t="s">
        <v>6081</v>
      </c>
      <c r="K3620" s="411" t="s">
        <v>6332</v>
      </c>
      <c r="L3620" s="733">
        <v>0</v>
      </c>
      <c r="M3620" s="734">
        <v>60</v>
      </c>
      <c r="N3620" s="931"/>
      <c r="O3620" s="530">
        <f t="shared" si="5377"/>
        <v>0</v>
      </c>
      <c r="P3620" s="530">
        <f t="shared" si="5378"/>
        <v>0</v>
      </c>
      <c r="Q3620" s="646"/>
      <c r="R3620" s="536"/>
      <c r="S3620" s="536"/>
      <c r="T3620" s="536"/>
      <c r="U3620" s="536"/>
      <c r="V3620" s="536"/>
      <c r="W3620" s="683" t="str">
        <f>IF(SUM(Q3620:V3620)=X3620,"OK",SUM(Q3620:V3620)-X3620)</f>
        <v>OK</v>
      </c>
      <c r="X3620" s="141"/>
      <c r="Y3620" s="141"/>
      <c r="Z3620" s="552"/>
      <c r="AA3620" s="552"/>
      <c r="AB3620" s="683" t="str">
        <f>IF(SUM(Z3620:AA3620)=AC3620,"OK",SUM(Z3620:AA3620)-AC3620)</f>
        <v>OK</v>
      </c>
      <c r="AC3620" s="593"/>
      <c r="AD3620" s="530">
        <f t="shared" si="5381"/>
        <v>0</v>
      </c>
      <c r="AE3620" s="842">
        <f t="shared" si="5382"/>
        <v>0</v>
      </c>
      <c r="AF3620" s="931"/>
      <c r="AG3620" s="530">
        <f t="shared" si="5383"/>
        <v>-60</v>
      </c>
      <c r="AH3620" s="530" t="str">
        <f t="shared" si="5384"/>
        <v xml:space="preserve">0 </v>
      </c>
      <c r="AI3620" s="641"/>
      <c r="AJ3620" s="537"/>
      <c r="AK3620" s="537"/>
      <c r="AL3620" s="537"/>
      <c r="AM3620" s="537"/>
      <c r="AN3620" s="537"/>
      <c r="AO3620" s="683" t="str">
        <f>IF(SUM(AI3620:AN3620)=AP3620,"OK",SUM(AI3620:AN3620)-AP3620)</f>
        <v>OK</v>
      </c>
      <c r="AP3620" s="141"/>
      <c r="AQ3620" s="141"/>
      <c r="AR3620" s="552"/>
      <c r="AS3620" s="552"/>
      <c r="AT3620" s="683" t="str">
        <f>IF(SUM(AR3620:AS3620)=AU3620,"OK",SUM(AR3620:AS3620)-AU3620)</f>
        <v>OK</v>
      </c>
      <c r="AU3620" s="593"/>
      <c r="AV3620" s="530">
        <f t="shared" si="5387"/>
        <v>0</v>
      </c>
      <c r="AW3620" s="842">
        <f t="shared" si="5388"/>
        <v>0</v>
      </c>
      <c r="AX3620" s="115">
        <f t="shared" si="5419"/>
        <v>0</v>
      </c>
      <c r="AY3620" s="5">
        <f t="shared" si="5420"/>
        <v>0</v>
      </c>
      <c r="AZ3620" s="7">
        <f t="shared" si="5410"/>
        <v>0</v>
      </c>
      <c r="BA3620" s="335" t="e">
        <f t="shared" si="5416"/>
        <v>#DIV/0!</v>
      </c>
      <c r="BB3620" s="23">
        <f t="shared" si="5421"/>
        <v>60</v>
      </c>
      <c r="BC3620" s="5">
        <f t="shared" si="5417"/>
        <v>0</v>
      </c>
      <c r="BD3620" s="7">
        <f t="shared" si="5411"/>
        <v>-60</v>
      </c>
      <c r="BE3620" s="335">
        <f t="shared" si="5418"/>
        <v>-1</v>
      </c>
      <c r="BG3620" s="826" t="str">
        <f t="shared" si="5422"/>
        <v>33.00</v>
      </c>
      <c r="BH3620" s="607" t="b">
        <f>COUNTIF('Codes SEC'!$B$2:$B$250,Ministres!BG3620)&gt;0</f>
        <v>1</v>
      </c>
    </row>
    <row r="3621" spans="1:66" ht="35.1" customHeight="1" x14ac:dyDescent="0.25">
      <c r="A3621" s="222" t="s">
        <v>6114</v>
      </c>
      <c r="B3621" s="112">
        <v>17</v>
      </c>
      <c r="C3621" s="116" t="s">
        <v>419</v>
      </c>
      <c r="D3621" s="620">
        <v>1000</v>
      </c>
      <c r="E3621" s="278"/>
      <c r="F3621" s="116">
        <v>12</v>
      </c>
      <c r="G3621" s="700"/>
      <c r="H3621" s="888" t="str">
        <f t="shared" si="5360"/>
        <v>094</v>
      </c>
      <c r="I3621" s="580">
        <v>83300000</v>
      </c>
      <c r="J3621" s="573" t="s">
        <v>6333</v>
      </c>
      <c r="K3621" s="411" t="s">
        <v>6448</v>
      </c>
      <c r="L3621" s="733">
        <v>0</v>
      </c>
      <c r="M3621" s="734">
        <v>0</v>
      </c>
      <c r="N3621" s="931"/>
      <c r="O3621" s="530">
        <f t="shared" si="5377"/>
        <v>0</v>
      </c>
      <c r="P3621" s="530">
        <f t="shared" si="5378"/>
        <v>0</v>
      </c>
      <c r="Q3621" s="646"/>
      <c r="R3621" s="536"/>
      <c r="S3621" s="536"/>
      <c r="T3621" s="536"/>
      <c r="U3621" s="536"/>
      <c r="V3621" s="536"/>
      <c r="W3621" s="683" t="str">
        <f t="shared" si="5379"/>
        <v>OK</v>
      </c>
      <c r="X3621" s="141"/>
      <c r="Y3621" s="141"/>
      <c r="Z3621" s="552"/>
      <c r="AA3621" s="552"/>
      <c r="AB3621" s="683" t="str">
        <f t="shared" si="5380"/>
        <v>OK</v>
      </c>
      <c r="AC3621" s="593"/>
      <c r="AD3621" s="530">
        <f t="shared" si="5381"/>
        <v>0</v>
      </c>
      <c r="AE3621" s="842">
        <f t="shared" si="5382"/>
        <v>0</v>
      </c>
      <c r="AF3621" s="931"/>
      <c r="AG3621" s="530">
        <f t="shared" si="5383"/>
        <v>0</v>
      </c>
      <c r="AH3621" s="530">
        <f t="shared" si="5384"/>
        <v>0</v>
      </c>
      <c r="AI3621" s="641"/>
      <c r="AJ3621" s="537"/>
      <c r="AK3621" s="537"/>
      <c r="AL3621" s="537"/>
      <c r="AM3621" s="537"/>
      <c r="AN3621" s="537"/>
      <c r="AO3621" s="683" t="str">
        <f t="shared" si="5385"/>
        <v>OK</v>
      </c>
      <c r="AP3621" s="141"/>
      <c r="AQ3621" s="141"/>
      <c r="AR3621" s="552"/>
      <c r="AS3621" s="552"/>
      <c r="AT3621" s="683" t="str">
        <f t="shared" si="5386"/>
        <v>OK</v>
      </c>
      <c r="AU3621" s="593"/>
      <c r="AV3621" s="530">
        <f t="shared" si="5387"/>
        <v>0</v>
      </c>
      <c r="AW3621" s="842">
        <f t="shared" si="5388"/>
        <v>0</v>
      </c>
      <c r="AX3621" s="115">
        <f t="shared" si="5419"/>
        <v>0</v>
      </c>
      <c r="AY3621" s="5">
        <f t="shared" si="5420"/>
        <v>0</v>
      </c>
      <c r="AZ3621" s="7">
        <f t="shared" si="5410"/>
        <v>0</v>
      </c>
      <c r="BA3621" s="335" t="e">
        <f t="shared" si="5416"/>
        <v>#DIV/0!</v>
      </c>
      <c r="BB3621" s="23">
        <f t="shared" si="5421"/>
        <v>0</v>
      </c>
      <c r="BC3621" s="5">
        <f t="shared" si="5417"/>
        <v>0</v>
      </c>
      <c r="BD3621" s="7">
        <f t="shared" si="5411"/>
        <v>0</v>
      </c>
      <c r="BE3621" s="335" t="e">
        <f t="shared" si="5418"/>
        <v>#DIV/0!</v>
      </c>
      <c r="BG3621" s="826" t="str">
        <f t="shared" si="5422"/>
        <v>33.00</v>
      </c>
      <c r="BH3621" s="607" t="b">
        <f>COUNTIF('Codes SEC'!$B$2:$B$250,Ministres!BG3621)&gt;0</f>
        <v>1</v>
      </c>
    </row>
    <row r="3622" spans="1:66" ht="51" x14ac:dyDescent="0.25">
      <c r="A3622" s="222" t="s">
        <v>6114</v>
      </c>
      <c r="B3622" s="112">
        <v>17</v>
      </c>
      <c r="C3622" s="116" t="s">
        <v>419</v>
      </c>
      <c r="D3622" s="620">
        <v>1000</v>
      </c>
      <c r="E3622" s="278"/>
      <c r="F3622" s="116">
        <v>6</v>
      </c>
      <c r="G3622" s="694">
        <v>3</v>
      </c>
      <c r="H3622" s="878" t="str">
        <f t="shared" si="5360"/>
        <v>094</v>
      </c>
      <c r="I3622" s="397">
        <v>83520000</v>
      </c>
      <c r="J3622" s="380" t="s">
        <v>3559</v>
      </c>
      <c r="K3622" s="408" t="s">
        <v>3882</v>
      </c>
      <c r="L3622" s="733">
        <v>0</v>
      </c>
      <c r="M3622" s="734">
        <v>0</v>
      </c>
      <c r="N3622" s="931"/>
      <c r="O3622" s="530">
        <f t="shared" si="5377"/>
        <v>0</v>
      </c>
      <c r="P3622" s="530">
        <f t="shared" si="5378"/>
        <v>0</v>
      </c>
      <c r="Q3622" s="646"/>
      <c r="R3622" s="536"/>
      <c r="S3622" s="536"/>
      <c r="T3622" s="536"/>
      <c r="U3622" s="536"/>
      <c r="V3622" s="536"/>
      <c r="W3622" s="683" t="str">
        <f t="shared" si="5379"/>
        <v>OK</v>
      </c>
      <c r="X3622" s="141"/>
      <c r="Y3622" s="141"/>
      <c r="Z3622" s="552"/>
      <c r="AA3622" s="552"/>
      <c r="AB3622" s="683" t="str">
        <f t="shared" si="5380"/>
        <v>OK</v>
      </c>
      <c r="AC3622" s="593"/>
      <c r="AD3622" s="530">
        <f t="shared" si="5381"/>
        <v>0</v>
      </c>
      <c r="AE3622" s="842">
        <f t="shared" si="5382"/>
        <v>0</v>
      </c>
      <c r="AF3622" s="931"/>
      <c r="AG3622" s="530">
        <f t="shared" si="5383"/>
        <v>0</v>
      </c>
      <c r="AH3622" s="530">
        <f t="shared" si="5384"/>
        <v>0</v>
      </c>
      <c r="AI3622" s="641"/>
      <c r="AJ3622" s="537"/>
      <c r="AK3622" s="537"/>
      <c r="AL3622" s="537"/>
      <c r="AM3622" s="537"/>
      <c r="AN3622" s="537"/>
      <c r="AO3622" s="683" t="str">
        <f t="shared" si="5385"/>
        <v>OK</v>
      </c>
      <c r="AP3622" s="141"/>
      <c r="AQ3622" s="141"/>
      <c r="AR3622" s="552"/>
      <c r="AS3622" s="552"/>
      <c r="AT3622" s="683" t="str">
        <f t="shared" si="5386"/>
        <v>OK</v>
      </c>
      <c r="AU3622" s="593"/>
      <c r="AV3622" s="530">
        <f t="shared" si="5387"/>
        <v>0</v>
      </c>
      <c r="AW3622" s="842">
        <f t="shared" si="5388"/>
        <v>0</v>
      </c>
      <c r="AX3622" s="115">
        <f t="shared" si="5419"/>
        <v>0</v>
      </c>
      <c r="AY3622" s="5">
        <f t="shared" si="5420"/>
        <v>0</v>
      </c>
      <c r="AZ3622" s="7">
        <f t="shared" ref="AZ3622:AZ3624" si="5423">AY3622-AX3622</f>
        <v>0</v>
      </c>
      <c r="BA3622" s="335" t="e">
        <f t="shared" ref="BA3622:BA3638" si="5424">AZ3622/AX3622</f>
        <v>#DIV/0!</v>
      </c>
      <c r="BB3622" s="23">
        <f t="shared" si="5421"/>
        <v>0</v>
      </c>
      <c r="BC3622" s="5">
        <f t="shared" ref="BC3622:BC3638" si="5425">AW3622</f>
        <v>0</v>
      </c>
      <c r="BD3622" s="7">
        <f t="shared" ref="BD3622:BD3624" si="5426">BC3622-BB3622</f>
        <v>0</v>
      </c>
      <c r="BE3622" s="335" t="e">
        <f t="shared" ref="BE3622:BE3638" si="5427">BD3622/BB3622</f>
        <v>#DIV/0!</v>
      </c>
      <c r="BG3622" s="826" t="str">
        <f t="shared" si="5422"/>
        <v>35.20</v>
      </c>
      <c r="BH3622" s="607" t="b">
        <f>COUNTIF('Codes SEC'!$B$2:$B$250,Ministres!BG3622)&gt;0</f>
        <v>1</v>
      </c>
    </row>
    <row r="3623" spans="1:66" ht="35.1" customHeight="1" x14ac:dyDescent="0.25">
      <c r="A3623" s="190" t="s">
        <v>6114</v>
      </c>
      <c r="B3623" s="583" t="s">
        <v>5021</v>
      </c>
      <c r="C3623" s="120" t="s">
        <v>419</v>
      </c>
      <c r="D3623" s="622">
        <v>1000</v>
      </c>
      <c r="E3623" s="584"/>
      <c r="F3623" s="120">
        <v>1</v>
      </c>
      <c r="G3623" s="699">
        <v>3</v>
      </c>
      <c r="H3623" s="891" t="str">
        <f t="shared" si="5360"/>
        <v>094</v>
      </c>
      <c r="I3623" s="605">
        <v>84290000</v>
      </c>
      <c r="J3623" s="689" t="s">
        <v>5130</v>
      </c>
      <c r="K3623" s="424" t="s">
        <v>6371</v>
      </c>
      <c r="L3623" s="733">
        <v>8246</v>
      </c>
      <c r="M3623" s="734">
        <v>8206</v>
      </c>
      <c r="N3623" s="931"/>
      <c r="O3623" s="530">
        <f t="shared" si="5377"/>
        <v>-8246</v>
      </c>
      <c r="P3623" s="530" t="str">
        <f t="shared" si="5378"/>
        <v xml:space="preserve">0 </v>
      </c>
      <c r="Q3623" s="646"/>
      <c r="R3623" s="536"/>
      <c r="S3623" s="536"/>
      <c r="T3623" s="536"/>
      <c r="U3623" s="536"/>
      <c r="V3623" s="536"/>
      <c r="W3623" s="683" t="str">
        <f t="shared" si="5379"/>
        <v>OK</v>
      </c>
      <c r="X3623" s="141"/>
      <c r="Y3623" s="141"/>
      <c r="Z3623" s="552"/>
      <c r="AA3623" s="552"/>
      <c r="AB3623" s="683" t="str">
        <f t="shared" si="5380"/>
        <v>OK</v>
      </c>
      <c r="AC3623" s="593"/>
      <c r="AD3623" s="530">
        <f t="shared" si="5381"/>
        <v>0</v>
      </c>
      <c r="AE3623" s="842">
        <f t="shared" si="5382"/>
        <v>0</v>
      </c>
      <c r="AF3623" s="931"/>
      <c r="AG3623" s="530">
        <f t="shared" si="5383"/>
        <v>-8206</v>
      </c>
      <c r="AH3623" s="530" t="str">
        <f t="shared" si="5384"/>
        <v xml:space="preserve">0 </v>
      </c>
      <c r="AI3623" s="641"/>
      <c r="AJ3623" s="537"/>
      <c r="AK3623" s="537"/>
      <c r="AL3623" s="537"/>
      <c r="AM3623" s="537"/>
      <c r="AN3623" s="537"/>
      <c r="AO3623" s="683" t="str">
        <f t="shared" si="5385"/>
        <v>OK</v>
      </c>
      <c r="AP3623" s="141"/>
      <c r="AQ3623" s="141"/>
      <c r="AR3623" s="552"/>
      <c r="AS3623" s="552"/>
      <c r="AT3623" s="683" t="str">
        <f t="shared" si="5386"/>
        <v>OK</v>
      </c>
      <c r="AU3623" s="593"/>
      <c r="AV3623" s="530">
        <f t="shared" si="5387"/>
        <v>0</v>
      </c>
      <c r="AW3623" s="842">
        <f t="shared" si="5388"/>
        <v>0</v>
      </c>
      <c r="AX3623" s="115">
        <f t="shared" si="5419"/>
        <v>8246</v>
      </c>
      <c r="AY3623" s="5">
        <f t="shared" si="5420"/>
        <v>0</v>
      </c>
      <c r="AZ3623" s="7">
        <f t="shared" si="5423"/>
        <v>-8246</v>
      </c>
      <c r="BA3623" s="335">
        <f t="shared" si="5424"/>
        <v>-1</v>
      </c>
      <c r="BB3623" s="23">
        <f t="shared" si="5421"/>
        <v>8206</v>
      </c>
      <c r="BC3623" s="5">
        <f t="shared" si="5425"/>
        <v>0</v>
      </c>
      <c r="BD3623" s="7">
        <f t="shared" si="5426"/>
        <v>-8206</v>
      </c>
      <c r="BE3623" s="335">
        <f t="shared" si="5427"/>
        <v>-1</v>
      </c>
      <c r="BG3623" s="826" t="str">
        <f t="shared" si="5422"/>
        <v>42.90</v>
      </c>
      <c r="BH3623" s="607" t="b">
        <f>COUNTIF('Codes SEC'!$B$2:$B$250,Ministres!BG3623)&gt;0</f>
        <v>1</v>
      </c>
    </row>
    <row r="3624" spans="1:66" ht="35.1" customHeight="1" x14ac:dyDescent="0.25">
      <c r="A3624" s="222" t="s">
        <v>6114</v>
      </c>
      <c r="B3624" s="112" t="s">
        <v>5021</v>
      </c>
      <c r="C3624" s="116" t="s">
        <v>419</v>
      </c>
      <c r="D3624" s="620">
        <v>1000</v>
      </c>
      <c r="E3624" s="278"/>
      <c r="F3624" s="116" t="s">
        <v>769</v>
      </c>
      <c r="G3624" s="700"/>
      <c r="H3624" s="888" t="str">
        <f t="shared" si="5360"/>
        <v>094</v>
      </c>
      <c r="I3624" s="580">
        <v>84290000</v>
      </c>
      <c r="J3624" s="689" t="s">
        <v>6039</v>
      </c>
      <c r="K3624" s="411" t="s">
        <v>6372</v>
      </c>
      <c r="L3624" s="733">
        <v>25</v>
      </c>
      <c r="M3624" s="734">
        <v>24</v>
      </c>
      <c r="N3624" s="931"/>
      <c r="O3624" s="530">
        <f t="shared" si="5377"/>
        <v>-25</v>
      </c>
      <c r="P3624" s="530" t="str">
        <f t="shared" si="5378"/>
        <v xml:space="preserve">0 </v>
      </c>
      <c r="Q3624" s="646"/>
      <c r="R3624" s="536"/>
      <c r="S3624" s="536"/>
      <c r="T3624" s="536"/>
      <c r="U3624" s="536"/>
      <c r="V3624" s="536"/>
      <c r="W3624" s="683" t="str">
        <f t="shared" si="5379"/>
        <v>OK</v>
      </c>
      <c r="X3624" s="141"/>
      <c r="Y3624" s="141"/>
      <c r="Z3624" s="552"/>
      <c r="AA3624" s="552"/>
      <c r="AB3624" s="683" t="str">
        <f t="shared" si="5380"/>
        <v>OK</v>
      </c>
      <c r="AC3624" s="593"/>
      <c r="AD3624" s="530">
        <f t="shared" si="5381"/>
        <v>0</v>
      </c>
      <c r="AE3624" s="842">
        <f t="shared" si="5382"/>
        <v>0</v>
      </c>
      <c r="AF3624" s="931"/>
      <c r="AG3624" s="530">
        <f t="shared" si="5383"/>
        <v>-24</v>
      </c>
      <c r="AH3624" s="530" t="str">
        <f t="shared" si="5384"/>
        <v xml:space="preserve">0 </v>
      </c>
      <c r="AI3624" s="641"/>
      <c r="AJ3624" s="537"/>
      <c r="AK3624" s="537"/>
      <c r="AL3624" s="537"/>
      <c r="AM3624" s="537"/>
      <c r="AN3624" s="537"/>
      <c r="AO3624" s="683" t="str">
        <f t="shared" si="5385"/>
        <v>OK</v>
      </c>
      <c r="AP3624" s="141"/>
      <c r="AQ3624" s="141"/>
      <c r="AR3624" s="552"/>
      <c r="AS3624" s="552"/>
      <c r="AT3624" s="683" t="str">
        <f t="shared" si="5386"/>
        <v>OK</v>
      </c>
      <c r="AU3624" s="593"/>
      <c r="AV3624" s="530">
        <f t="shared" si="5387"/>
        <v>0</v>
      </c>
      <c r="AW3624" s="842">
        <f t="shared" si="5388"/>
        <v>0</v>
      </c>
      <c r="AX3624" s="115">
        <f t="shared" si="5419"/>
        <v>25</v>
      </c>
      <c r="AY3624" s="5">
        <f t="shared" si="5420"/>
        <v>0</v>
      </c>
      <c r="AZ3624" s="7">
        <f t="shared" si="5423"/>
        <v>-25</v>
      </c>
      <c r="BA3624" s="335">
        <f t="shared" ref="BA3624:BA3637" si="5428">AZ3624/AX3624</f>
        <v>-1</v>
      </c>
      <c r="BB3624" s="23">
        <f t="shared" si="5421"/>
        <v>24</v>
      </c>
      <c r="BC3624" s="5">
        <f t="shared" ref="BC3624:BC3637" si="5429">AW3624</f>
        <v>0</v>
      </c>
      <c r="BD3624" s="7">
        <f t="shared" si="5426"/>
        <v>-24</v>
      </c>
      <c r="BE3624" s="335">
        <f t="shared" ref="BE3624:BE3637" si="5430">BD3624/BB3624</f>
        <v>-1</v>
      </c>
      <c r="BG3624" s="826" t="str">
        <f t="shared" si="5422"/>
        <v>42.90</v>
      </c>
      <c r="BH3624" s="607" t="b">
        <f>COUNTIF('Codes SEC'!$B$2:$B$250,Ministres!BG3624)&gt;0</f>
        <v>1</v>
      </c>
    </row>
    <row r="3625" spans="1:66" s="1" customFormat="1" ht="35.1" customHeight="1" x14ac:dyDescent="0.25">
      <c r="A3625" s="222" t="s">
        <v>6114</v>
      </c>
      <c r="B3625" s="112">
        <v>17</v>
      </c>
      <c r="C3625" s="116" t="s">
        <v>419</v>
      </c>
      <c r="D3625" s="620">
        <v>1000</v>
      </c>
      <c r="E3625" s="278"/>
      <c r="F3625" s="116">
        <v>16</v>
      </c>
      <c r="G3625" s="694">
        <v>3</v>
      </c>
      <c r="H3625" s="878" t="str">
        <f t="shared" si="5360"/>
        <v>094</v>
      </c>
      <c r="I3625" s="397" t="s">
        <v>3274</v>
      </c>
      <c r="J3625" s="380" t="s">
        <v>2829</v>
      </c>
      <c r="K3625" s="408" t="s">
        <v>4752</v>
      </c>
      <c r="L3625" s="733">
        <v>148</v>
      </c>
      <c r="M3625" s="734">
        <v>147</v>
      </c>
      <c r="N3625" s="931"/>
      <c r="O3625" s="530">
        <f t="shared" si="5377"/>
        <v>-148</v>
      </c>
      <c r="P3625" s="530" t="str">
        <f t="shared" si="5378"/>
        <v xml:space="preserve">0 </v>
      </c>
      <c r="Q3625" s="646"/>
      <c r="R3625" s="536"/>
      <c r="S3625" s="536"/>
      <c r="T3625" s="536"/>
      <c r="U3625" s="536"/>
      <c r="V3625" s="536"/>
      <c r="W3625" s="683" t="str">
        <f t="shared" ref="W3625:W3637" si="5431">IF(SUM(Q3625:V3625)=X3625,"OK",SUM(Q3625:V3625)-X3625)</f>
        <v>OK</v>
      </c>
      <c r="X3625" s="141"/>
      <c r="Y3625" s="141"/>
      <c r="Z3625" s="552"/>
      <c r="AA3625" s="552"/>
      <c r="AB3625" s="683" t="str">
        <f t="shared" ref="AB3625:AB3637" si="5432">IF(SUM(Z3625:AA3625)=AC3625,"OK",SUM(Z3625:AA3625)-AC3625)</f>
        <v>OK</v>
      </c>
      <c r="AC3625" s="593"/>
      <c r="AD3625" s="530">
        <f t="shared" si="5381"/>
        <v>0</v>
      </c>
      <c r="AE3625" s="842">
        <f t="shared" si="5382"/>
        <v>0</v>
      </c>
      <c r="AF3625" s="931"/>
      <c r="AG3625" s="530">
        <f t="shared" si="5383"/>
        <v>-147</v>
      </c>
      <c r="AH3625" s="530" t="str">
        <f t="shared" si="5384"/>
        <v xml:space="preserve">0 </v>
      </c>
      <c r="AI3625" s="641"/>
      <c r="AJ3625" s="537"/>
      <c r="AK3625" s="537"/>
      <c r="AL3625" s="537"/>
      <c r="AM3625" s="537"/>
      <c r="AN3625" s="537"/>
      <c r="AO3625" s="683" t="str">
        <f t="shared" ref="AO3625:AO3637" si="5433">IF(SUM(AI3625:AN3625)=AP3625,"OK",SUM(AI3625:AN3625)-AP3625)</f>
        <v>OK</v>
      </c>
      <c r="AP3625" s="141"/>
      <c r="AQ3625" s="141"/>
      <c r="AR3625" s="552"/>
      <c r="AS3625" s="552"/>
      <c r="AT3625" s="683" t="str">
        <f t="shared" ref="AT3625:AT3637" si="5434">IF(SUM(AR3625:AS3625)=AU3625,"OK",SUM(AR3625:AS3625)-AU3625)</f>
        <v>OK</v>
      </c>
      <c r="AU3625" s="593"/>
      <c r="AV3625" s="530">
        <f t="shared" si="5387"/>
        <v>0</v>
      </c>
      <c r="AW3625" s="842">
        <f t="shared" si="5388"/>
        <v>0</v>
      </c>
      <c r="AX3625" s="115">
        <f t="shared" si="5419"/>
        <v>148</v>
      </c>
      <c r="AY3625" s="5">
        <f t="shared" si="5420"/>
        <v>0</v>
      </c>
      <c r="AZ3625" s="7">
        <f t="shared" ref="AZ3625:AZ3637" si="5435">AY3625-AX3625</f>
        <v>-148</v>
      </c>
      <c r="BA3625" s="335">
        <f t="shared" si="5428"/>
        <v>-1</v>
      </c>
      <c r="BB3625" s="23">
        <f t="shared" si="5421"/>
        <v>147</v>
      </c>
      <c r="BC3625" s="5">
        <f t="shared" si="5429"/>
        <v>0</v>
      </c>
      <c r="BD3625" s="7">
        <f t="shared" ref="BD3625:BD3637" si="5436">BC3625-BB3625</f>
        <v>-147</v>
      </c>
      <c r="BE3625" s="335">
        <f t="shared" si="5430"/>
        <v>-1</v>
      </c>
      <c r="BF3625" s="41"/>
      <c r="BG3625" s="826" t="str">
        <f t="shared" si="5422"/>
        <v>43.12</v>
      </c>
      <c r="BH3625" s="607" t="b">
        <f>COUNTIF('Codes SEC'!$B$2:$B$250,Ministres!BG3625)&gt;0</f>
        <v>1</v>
      </c>
      <c r="BI3625" s="41"/>
      <c r="BJ3625" s="41"/>
      <c r="BK3625" s="41"/>
      <c r="BL3625" s="41"/>
      <c r="BM3625" s="41"/>
      <c r="BN3625" s="41"/>
    </row>
    <row r="3626" spans="1:66" s="1" customFormat="1" ht="35.1" customHeight="1" x14ac:dyDescent="0.25">
      <c r="A3626" s="222" t="s">
        <v>6114</v>
      </c>
      <c r="B3626" s="112">
        <v>17</v>
      </c>
      <c r="C3626" s="116" t="s">
        <v>419</v>
      </c>
      <c r="D3626" s="620">
        <v>1000</v>
      </c>
      <c r="E3626" s="32"/>
      <c r="F3626" s="117">
        <v>12</v>
      </c>
      <c r="G3626" s="694">
        <v>3</v>
      </c>
      <c r="H3626" s="878" t="str">
        <f t="shared" si="5360"/>
        <v>094</v>
      </c>
      <c r="I3626" s="397" t="s">
        <v>3274</v>
      </c>
      <c r="J3626" s="380" t="s">
        <v>2830</v>
      </c>
      <c r="K3626" s="411" t="s">
        <v>1782</v>
      </c>
      <c r="L3626" s="738">
        <v>0</v>
      </c>
      <c r="M3626" s="739">
        <v>0</v>
      </c>
      <c r="N3626" s="931"/>
      <c r="O3626" s="530">
        <f t="shared" si="5377"/>
        <v>0</v>
      </c>
      <c r="P3626" s="530">
        <f t="shared" si="5378"/>
        <v>0</v>
      </c>
      <c r="Q3626" s="641"/>
      <c r="R3626" s="537"/>
      <c r="S3626" s="537"/>
      <c r="T3626" s="537"/>
      <c r="U3626" s="537"/>
      <c r="V3626" s="537"/>
      <c r="W3626" s="683" t="str">
        <f t="shared" si="5431"/>
        <v>OK</v>
      </c>
      <c r="X3626" s="141"/>
      <c r="Y3626" s="141"/>
      <c r="Z3626" s="552"/>
      <c r="AA3626" s="552"/>
      <c r="AB3626" s="683" t="str">
        <f t="shared" si="5432"/>
        <v>OK</v>
      </c>
      <c r="AC3626" s="593"/>
      <c r="AD3626" s="530">
        <f t="shared" si="5381"/>
        <v>0</v>
      </c>
      <c r="AE3626" s="842">
        <f t="shared" si="5382"/>
        <v>0</v>
      </c>
      <c r="AF3626" s="931"/>
      <c r="AG3626" s="530">
        <f t="shared" si="5383"/>
        <v>0</v>
      </c>
      <c r="AH3626" s="530">
        <f t="shared" si="5384"/>
        <v>0</v>
      </c>
      <c r="AI3626" s="641"/>
      <c r="AJ3626" s="537"/>
      <c r="AK3626" s="537"/>
      <c r="AL3626" s="537"/>
      <c r="AM3626" s="537"/>
      <c r="AN3626" s="537"/>
      <c r="AO3626" s="683" t="str">
        <f t="shared" si="5433"/>
        <v>OK</v>
      </c>
      <c r="AP3626" s="141"/>
      <c r="AQ3626" s="141"/>
      <c r="AR3626" s="552"/>
      <c r="AS3626" s="552"/>
      <c r="AT3626" s="683" t="str">
        <f t="shared" si="5434"/>
        <v>OK</v>
      </c>
      <c r="AU3626" s="593"/>
      <c r="AV3626" s="530">
        <f t="shared" si="5387"/>
        <v>0</v>
      </c>
      <c r="AW3626" s="842">
        <f t="shared" si="5388"/>
        <v>0</v>
      </c>
      <c r="AX3626" s="115">
        <f t="shared" si="5419"/>
        <v>0</v>
      </c>
      <c r="AY3626" s="5">
        <f t="shared" si="5420"/>
        <v>0</v>
      </c>
      <c r="AZ3626" s="5">
        <f t="shared" si="5435"/>
        <v>0</v>
      </c>
      <c r="BA3626" s="335" t="e">
        <f t="shared" si="5428"/>
        <v>#DIV/0!</v>
      </c>
      <c r="BB3626" s="23">
        <f t="shared" si="5421"/>
        <v>0</v>
      </c>
      <c r="BC3626" s="5">
        <f t="shared" si="5429"/>
        <v>0</v>
      </c>
      <c r="BD3626" s="5">
        <f t="shared" si="5436"/>
        <v>0</v>
      </c>
      <c r="BE3626" s="335" t="e">
        <f t="shared" si="5430"/>
        <v>#DIV/0!</v>
      </c>
      <c r="BF3626" s="40"/>
      <c r="BG3626" s="826" t="str">
        <f t="shared" si="5422"/>
        <v>43.12</v>
      </c>
      <c r="BH3626" s="607" t="b">
        <f>COUNTIF('Codes SEC'!$B$2:$B$250,Ministres!BG3626)&gt;0</f>
        <v>1</v>
      </c>
      <c r="BI3626" s="41"/>
      <c r="BJ3626" s="41"/>
      <c r="BK3626" s="41"/>
      <c r="BL3626" s="41"/>
      <c r="BM3626" s="41"/>
      <c r="BN3626" s="41"/>
    </row>
    <row r="3627" spans="1:66" ht="35.1" customHeight="1" x14ac:dyDescent="0.25">
      <c r="A3627" s="222" t="s">
        <v>6114</v>
      </c>
      <c r="B3627" s="112">
        <v>17</v>
      </c>
      <c r="C3627" s="116" t="s">
        <v>419</v>
      </c>
      <c r="D3627" s="620">
        <v>1000</v>
      </c>
      <c r="E3627" s="278"/>
      <c r="F3627" s="116">
        <v>16</v>
      </c>
      <c r="G3627" s="694">
        <v>3</v>
      </c>
      <c r="H3627" s="878" t="str">
        <f t="shared" si="5360"/>
        <v>094</v>
      </c>
      <c r="I3627" s="397" t="s">
        <v>3265</v>
      </c>
      <c r="J3627" s="380" t="s">
        <v>2824</v>
      </c>
      <c r="K3627" s="408" t="s">
        <v>462</v>
      </c>
      <c r="L3627" s="733">
        <v>639</v>
      </c>
      <c r="M3627" s="734">
        <v>661</v>
      </c>
      <c r="N3627" s="931"/>
      <c r="O3627" s="530">
        <f t="shared" si="5377"/>
        <v>-639</v>
      </c>
      <c r="P3627" s="530" t="str">
        <f t="shared" si="5378"/>
        <v xml:space="preserve">0 </v>
      </c>
      <c r="Q3627" s="646"/>
      <c r="R3627" s="536"/>
      <c r="S3627" s="536"/>
      <c r="T3627" s="536"/>
      <c r="U3627" s="536"/>
      <c r="V3627" s="536"/>
      <c r="W3627" s="683" t="str">
        <f t="shared" si="5431"/>
        <v>OK</v>
      </c>
      <c r="X3627" s="141"/>
      <c r="Y3627" s="141"/>
      <c r="Z3627" s="552"/>
      <c r="AA3627" s="552"/>
      <c r="AB3627" s="683" t="str">
        <f t="shared" si="5432"/>
        <v>OK</v>
      </c>
      <c r="AC3627" s="593"/>
      <c r="AD3627" s="530">
        <f t="shared" si="5381"/>
        <v>0</v>
      </c>
      <c r="AE3627" s="842">
        <f t="shared" si="5382"/>
        <v>0</v>
      </c>
      <c r="AF3627" s="931"/>
      <c r="AG3627" s="530">
        <f t="shared" si="5383"/>
        <v>-661</v>
      </c>
      <c r="AH3627" s="530" t="str">
        <f t="shared" si="5384"/>
        <v xml:space="preserve">0 </v>
      </c>
      <c r="AI3627" s="641"/>
      <c r="AJ3627" s="537"/>
      <c r="AK3627" s="537"/>
      <c r="AL3627" s="537"/>
      <c r="AM3627" s="537"/>
      <c r="AN3627" s="537"/>
      <c r="AO3627" s="683" t="str">
        <f t="shared" si="5433"/>
        <v>OK</v>
      </c>
      <c r="AP3627" s="141"/>
      <c r="AQ3627" s="141"/>
      <c r="AR3627" s="552"/>
      <c r="AS3627" s="552"/>
      <c r="AT3627" s="683" t="str">
        <f t="shared" si="5434"/>
        <v>OK</v>
      </c>
      <c r="AU3627" s="593"/>
      <c r="AV3627" s="530">
        <f t="shared" si="5387"/>
        <v>0</v>
      </c>
      <c r="AW3627" s="842">
        <f t="shared" si="5388"/>
        <v>0</v>
      </c>
      <c r="AX3627" s="115">
        <f t="shared" si="5419"/>
        <v>639</v>
      </c>
      <c r="AY3627" s="5">
        <f t="shared" si="5420"/>
        <v>0</v>
      </c>
      <c r="AZ3627" s="7">
        <f t="shared" si="5435"/>
        <v>-639</v>
      </c>
      <c r="BA3627" s="335">
        <f t="shared" si="5428"/>
        <v>-1</v>
      </c>
      <c r="BB3627" s="23">
        <f t="shared" si="5421"/>
        <v>661</v>
      </c>
      <c r="BC3627" s="5">
        <f t="shared" si="5429"/>
        <v>0</v>
      </c>
      <c r="BD3627" s="7">
        <f t="shared" si="5436"/>
        <v>-661</v>
      </c>
      <c r="BE3627" s="335">
        <f t="shared" si="5430"/>
        <v>-1</v>
      </c>
      <c r="BG3627" s="826" t="str">
        <f t="shared" si="5422"/>
        <v>43.22</v>
      </c>
      <c r="BH3627" s="607" t="b">
        <f>COUNTIF('Codes SEC'!$B$2:$B$250,Ministres!BG3627)&gt;0</f>
        <v>1</v>
      </c>
    </row>
    <row r="3628" spans="1:66" s="1" customFormat="1" ht="35.1" customHeight="1" x14ac:dyDescent="0.25">
      <c r="A3628" s="222" t="s">
        <v>6114</v>
      </c>
      <c r="B3628" s="112">
        <v>17</v>
      </c>
      <c r="C3628" s="116" t="s">
        <v>419</v>
      </c>
      <c r="D3628" s="620">
        <v>1000</v>
      </c>
      <c r="E3628" s="278"/>
      <c r="F3628" s="116">
        <v>12</v>
      </c>
      <c r="G3628" s="694">
        <v>3</v>
      </c>
      <c r="H3628" s="878" t="str">
        <f t="shared" ref="H3628:H3691" si="5437">LEFT(J3628,3)</f>
        <v>094</v>
      </c>
      <c r="I3628" s="397" t="s">
        <v>3265</v>
      </c>
      <c r="J3628" s="380" t="s">
        <v>2828</v>
      </c>
      <c r="K3628" s="408" t="s">
        <v>721</v>
      </c>
      <c r="L3628" s="733">
        <v>0</v>
      </c>
      <c r="M3628" s="734">
        <v>14</v>
      </c>
      <c r="N3628" s="931"/>
      <c r="O3628" s="530">
        <f t="shared" si="5377"/>
        <v>0</v>
      </c>
      <c r="P3628" s="530">
        <f t="shared" si="5378"/>
        <v>0</v>
      </c>
      <c r="Q3628" s="646"/>
      <c r="R3628" s="536"/>
      <c r="S3628" s="536"/>
      <c r="T3628" s="536"/>
      <c r="U3628" s="536"/>
      <c r="V3628" s="536"/>
      <c r="W3628" s="683" t="str">
        <f t="shared" si="5431"/>
        <v>OK</v>
      </c>
      <c r="X3628" s="141"/>
      <c r="Y3628" s="141"/>
      <c r="Z3628" s="552"/>
      <c r="AA3628" s="552"/>
      <c r="AB3628" s="683" t="str">
        <f t="shared" si="5432"/>
        <v>OK</v>
      </c>
      <c r="AC3628" s="593"/>
      <c r="AD3628" s="530">
        <f t="shared" si="5381"/>
        <v>0</v>
      </c>
      <c r="AE3628" s="842">
        <f t="shared" si="5382"/>
        <v>0</v>
      </c>
      <c r="AF3628" s="931"/>
      <c r="AG3628" s="530">
        <f t="shared" si="5383"/>
        <v>-14</v>
      </c>
      <c r="AH3628" s="530" t="str">
        <f t="shared" si="5384"/>
        <v xml:space="preserve">0 </v>
      </c>
      <c r="AI3628" s="641"/>
      <c r="AJ3628" s="537"/>
      <c r="AK3628" s="537"/>
      <c r="AL3628" s="537"/>
      <c r="AM3628" s="537"/>
      <c r="AN3628" s="537"/>
      <c r="AO3628" s="683" t="str">
        <f t="shared" si="5433"/>
        <v>OK</v>
      </c>
      <c r="AP3628" s="141"/>
      <c r="AQ3628" s="141"/>
      <c r="AR3628" s="552"/>
      <c r="AS3628" s="552"/>
      <c r="AT3628" s="683" t="str">
        <f t="shared" si="5434"/>
        <v>OK</v>
      </c>
      <c r="AU3628" s="593"/>
      <c r="AV3628" s="530">
        <f t="shared" si="5387"/>
        <v>0</v>
      </c>
      <c r="AW3628" s="842">
        <f t="shared" si="5388"/>
        <v>0</v>
      </c>
      <c r="AX3628" s="115">
        <f t="shared" si="5419"/>
        <v>0</v>
      </c>
      <c r="AY3628" s="5">
        <f t="shared" si="5420"/>
        <v>0</v>
      </c>
      <c r="AZ3628" s="7">
        <f t="shared" si="5435"/>
        <v>0</v>
      </c>
      <c r="BA3628" s="335" t="e">
        <f t="shared" si="5428"/>
        <v>#DIV/0!</v>
      </c>
      <c r="BB3628" s="23">
        <f t="shared" si="5421"/>
        <v>14</v>
      </c>
      <c r="BC3628" s="5">
        <f t="shared" si="5429"/>
        <v>0</v>
      </c>
      <c r="BD3628" s="7">
        <f t="shared" si="5436"/>
        <v>-14</v>
      </c>
      <c r="BE3628" s="335">
        <f t="shared" si="5430"/>
        <v>-1</v>
      </c>
      <c r="BF3628" s="41"/>
      <c r="BG3628" s="826" t="str">
        <f t="shared" si="5422"/>
        <v>43.22</v>
      </c>
      <c r="BH3628" s="607" t="b">
        <f>COUNTIF('Codes SEC'!$B$2:$B$250,Ministres!BG3628)&gt;0</f>
        <v>1</v>
      </c>
      <c r="BI3628" s="41"/>
      <c r="BJ3628" s="41"/>
      <c r="BK3628" s="41"/>
      <c r="BL3628" s="41"/>
      <c r="BM3628" s="41"/>
      <c r="BN3628" s="41"/>
    </row>
    <row r="3629" spans="1:66" ht="35.1" customHeight="1" x14ac:dyDescent="0.25">
      <c r="A3629" s="222" t="s">
        <v>6114</v>
      </c>
      <c r="B3629" s="112">
        <v>17</v>
      </c>
      <c r="C3629" s="116" t="s">
        <v>419</v>
      </c>
      <c r="D3629" s="620">
        <v>1000</v>
      </c>
      <c r="F3629" s="117">
        <v>12</v>
      </c>
      <c r="G3629" s="694">
        <v>3</v>
      </c>
      <c r="H3629" s="878" t="str">
        <f t="shared" si="5437"/>
        <v>094</v>
      </c>
      <c r="I3629" s="397" t="s">
        <v>3265</v>
      </c>
      <c r="J3629" s="380" t="s">
        <v>2831</v>
      </c>
      <c r="K3629" s="411" t="s">
        <v>1783</v>
      </c>
      <c r="L3629" s="738">
        <v>762</v>
      </c>
      <c r="M3629" s="739">
        <v>745</v>
      </c>
      <c r="N3629" s="931"/>
      <c r="O3629" s="530">
        <f t="shared" si="5377"/>
        <v>-762</v>
      </c>
      <c r="P3629" s="530" t="str">
        <f t="shared" si="5378"/>
        <v xml:space="preserve">0 </v>
      </c>
      <c r="Q3629" s="641"/>
      <c r="R3629" s="537"/>
      <c r="S3629" s="537"/>
      <c r="T3629" s="537"/>
      <c r="U3629" s="537"/>
      <c r="V3629" s="537"/>
      <c r="W3629" s="683" t="str">
        <f t="shared" si="5431"/>
        <v>OK</v>
      </c>
      <c r="X3629" s="141"/>
      <c r="Y3629" s="141"/>
      <c r="Z3629" s="552"/>
      <c r="AA3629" s="552"/>
      <c r="AB3629" s="683" t="str">
        <f t="shared" si="5432"/>
        <v>OK</v>
      </c>
      <c r="AC3629" s="593"/>
      <c r="AD3629" s="530">
        <f t="shared" si="5381"/>
        <v>0</v>
      </c>
      <c r="AE3629" s="842">
        <f t="shared" si="5382"/>
        <v>0</v>
      </c>
      <c r="AF3629" s="931"/>
      <c r="AG3629" s="530">
        <f t="shared" si="5383"/>
        <v>-745</v>
      </c>
      <c r="AH3629" s="530" t="str">
        <f t="shared" si="5384"/>
        <v xml:space="preserve">0 </v>
      </c>
      <c r="AI3629" s="641"/>
      <c r="AJ3629" s="537"/>
      <c r="AK3629" s="537"/>
      <c r="AL3629" s="537"/>
      <c r="AM3629" s="537"/>
      <c r="AN3629" s="537"/>
      <c r="AO3629" s="683" t="str">
        <f t="shared" si="5433"/>
        <v>OK</v>
      </c>
      <c r="AP3629" s="141"/>
      <c r="AQ3629" s="141"/>
      <c r="AR3629" s="552"/>
      <c r="AS3629" s="552"/>
      <c r="AT3629" s="683" t="str">
        <f t="shared" si="5434"/>
        <v>OK</v>
      </c>
      <c r="AU3629" s="593"/>
      <c r="AV3629" s="530">
        <f t="shared" si="5387"/>
        <v>0</v>
      </c>
      <c r="AW3629" s="842">
        <f t="shared" si="5388"/>
        <v>0</v>
      </c>
      <c r="AX3629" s="115">
        <f t="shared" si="5419"/>
        <v>762</v>
      </c>
      <c r="AY3629" s="5">
        <f t="shared" si="5420"/>
        <v>0</v>
      </c>
      <c r="AZ3629" s="5">
        <f t="shared" si="5435"/>
        <v>-762</v>
      </c>
      <c r="BA3629" s="335">
        <f t="shared" si="5428"/>
        <v>-1</v>
      </c>
      <c r="BB3629" s="23">
        <f t="shared" si="5421"/>
        <v>745</v>
      </c>
      <c r="BC3629" s="5">
        <f t="shared" si="5429"/>
        <v>0</v>
      </c>
      <c r="BD3629" s="5">
        <f t="shared" si="5436"/>
        <v>-745</v>
      </c>
      <c r="BE3629" s="335">
        <f t="shared" si="5430"/>
        <v>-1</v>
      </c>
      <c r="BG3629" s="826" t="str">
        <f t="shared" si="5422"/>
        <v>43.22</v>
      </c>
      <c r="BH3629" s="607" t="b">
        <f>COUNTIF('Codes SEC'!$B$2:$B$250,Ministres!BG3629)&gt;0</f>
        <v>1</v>
      </c>
    </row>
    <row r="3630" spans="1:66" s="4" customFormat="1" ht="35.1" customHeight="1" x14ac:dyDescent="0.25">
      <c r="A3630" s="222" t="s">
        <v>6114</v>
      </c>
      <c r="B3630" s="112">
        <v>17</v>
      </c>
      <c r="C3630" s="116" t="s">
        <v>419</v>
      </c>
      <c r="D3630" s="620">
        <v>1000</v>
      </c>
      <c r="E3630" s="32"/>
      <c r="F3630" s="117">
        <v>1</v>
      </c>
      <c r="G3630" s="694">
        <v>2</v>
      </c>
      <c r="H3630" s="878" t="str">
        <f t="shared" si="5437"/>
        <v>094</v>
      </c>
      <c r="I3630" s="397" t="s">
        <v>3265</v>
      </c>
      <c r="J3630" s="380" t="s">
        <v>2832</v>
      </c>
      <c r="K3630" s="411" t="s">
        <v>1784</v>
      </c>
      <c r="L3630" s="738">
        <v>114</v>
      </c>
      <c r="M3630" s="739">
        <v>103</v>
      </c>
      <c r="N3630" s="931"/>
      <c r="O3630" s="530">
        <f t="shared" si="5377"/>
        <v>-114</v>
      </c>
      <c r="P3630" s="530" t="str">
        <f t="shared" si="5378"/>
        <v xml:space="preserve">0 </v>
      </c>
      <c r="Q3630" s="641"/>
      <c r="R3630" s="537"/>
      <c r="S3630" s="537"/>
      <c r="T3630" s="537"/>
      <c r="U3630" s="537"/>
      <c r="V3630" s="537"/>
      <c r="W3630" s="683" t="str">
        <f t="shared" si="5431"/>
        <v>OK</v>
      </c>
      <c r="X3630" s="141"/>
      <c r="Y3630" s="141"/>
      <c r="Z3630" s="552"/>
      <c r="AA3630" s="552"/>
      <c r="AB3630" s="683" t="str">
        <f t="shared" si="5432"/>
        <v>OK</v>
      </c>
      <c r="AC3630" s="593"/>
      <c r="AD3630" s="530">
        <f t="shared" si="5381"/>
        <v>0</v>
      </c>
      <c r="AE3630" s="842">
        <f t="shared" si="5382"/>
        <v>0</v>
      </c>
      <c r="AF3630" s="931"/>
      <c r="AG3630" s="530">
        <f t="shared" si="5383"/>
        <v>-103</v>
      </c>
      <c r="AH3630" s="530" t="str">
        <f t="shared" si="5384"/>
        <v xml:space="preserve">0 </v>
      </c>
      <c r="AI3630" s="641"/>
      <c r="AJ3630" s="537"/>
      <c r="AK3630" s="537"/>
      <c r="AL3630" s="537"/>
      <c r="AM3630" s="537"/>
      <c r="AN3630" s="537"/>
      <c r="AO3630" s="683" t="str">
        <f t="shared" si="5433"/>
        <v>OK</v>
      </c>
      <c r="AP3630" s="141"/>
      <c r="AQ3630" s="141"/>
      <c r="AR3630" s="552"/>
      <c r="AS3630" s="552"/>
      <c r="AT3630" s="683" t="str">
        <f t="shared" si="5434"/>
        <v>OK</v>
      </c>
      <c r="AU3630" s="593"/>
      <c r="AV3630" s="530">
        <f t="shared" si="5387"/>
        <v>0</v>
      </c>
      <c r="AW3630" s="842">
        <f t="shared" si="5388"/>
        <v>0</v>
      </c>
      <c r="AX3630" s="115">
        <f t="shared" si="5419"/>
        <v>114</v>
      </c>
      <c r="AY3630" s="5">
        <f t="shared" si="5420"/>
        <v>0</v>
      </c>
      <c r="AZ3630" s="5">
        <f t="shared" si="5435"/>
        <v>-114</v>
      </c>
      <c r="BA3630" s="335">
        <f t="shared" si="5428"/>
        <v>-1</v>
      </c>
      <c r="BB3630" s="23">
        <f t="shared" si="5421"/>
        <v>103</v>
      </c>
      <c r="BC3630" s="5">
        <f t="shared" si="5429"/>
        <v>0</v>
      </c>
      <c r="BD3630" s="5">
        <f t="shared" si="5436"/>
        <v>-103</v>
      </c>
      <c r="BE3630" s="335">
        <f t="shared" si="5430"/>
        <v>-1</v>
      </c>
      <c r="BF3630" s="41"/>
      <c r="BG3630" s="826" t="str">
        <f t="shared" si="5422"/>
        <v>43.22</v>
      </c>
      <c r="BH3630" s="607" t="b">
        <f>COUNTIF('Codes SEC'!$B$2:$B$250,Ministres!BG3630)&gt;0</f>
        <v>1</v>
      </c>
      <c r="BI3630" s="41"/>
      <c r="BJ3630" s="41"/>
      <c r="BK3630" s="41"/>
      <c r="BL3630" s="41"/>
      <c r="BM3630" s="41"/>
      <c r="BN3630" s="41"/>
    </row>
    <row r="3631" spans="1:66" ht="35.1" customHeight="1" x14ac:dyDescent="0.25">
      <c r="A3631" s="222" t="s">
        <v>6114</v>
      </c>
      <c r="B3631" s="112">
        <v>17</v>
      </c>
      <c r="C3631" s="116" t="s">
        <v>419</v>
      </c>
      <c r="D3631" s="620">
        <v>1000</v>
      </c>
      <c r="F3631" s="117">
        <v>1</v>
      </c>
      <c r="G3631" s="694">
        <v>3</v>
      </c>
      <c r="H3631" s="878" t="str">
        <f t="shared" si="5437"/>
        <v>094</v>
      </c>
      <c r="I3631" s="397" t="s">
        <v>3265</v>
      </c>
      <c r="J3631" s="380" t="s">
        <v>2834</v>
      </c>
      <c r="K3631" s="411" t="s">
        <v>6379</v>
      </c>
      <c r="L3631" s="738">
        <v>0</v>
      </c>
      <c r="M3631" s="739">
        <v>0</v>
      </c>
      <c r="N3631" s="931"/>
      <c r="O3631" s="530">
        <f t="shared" si="5377"/>
        <v>0</v>
      </c>
      <c r="P3631" s="530">
        <f t="shared" si="5378"/>
        <v>0</v>
      </c>
      <c r="Q3631" s="641"/>
      <c r="R3631" s="537"/>
      <c r="S3631" s="537"/>
      <c r="T3631" s="537"/>
      <c r="U3631" s="537"/>
      <c r="V3631" s="537"/>
      <c r="W3631" s="683" t="str">
        <f t="shared" si="5431"/>
        <v>OK</v>
      </c>
      <c r="X3631" s="141"/>
      <c r="Y3631" s="141"/>
      <c r="Z3631" s="552"/>
      <c r="AA3631" s="552"/>
      <c r="AB3631" s="683" t="str">
        <f t="shared" si="5432"/>
        <v>OK</v>
      </c>
      <c r="AC3631" s="593"/>
      <c r="AD3631" s="530">
        <f t="shared" si="5381"/>
        <v>0</v>
      </c>
      <c r="AE3631" s="842">
        <f t="shared" si="5382"/>
        <v>0</v>
      </c>
      <c r="AF3631" s="931"/>
      <c r="AG3631" s="530">
        <f t="shared" si="5383"/>
        <v>0</v>
      </c>
      <c r="AH3631" s="530">
        <f t="shared" si="5384"/>
        <v>0</v>
      </c>
      <c r="AI3631" s="641"/>
      <c r="AJ3631" s="537"/>
      <c r="AK3631" s="537"/>
      <c r="AL3631" s="537"/>
      <c r="AM3631" s="537"/>
      <c r="AN3631" s="537"/>
      <c r="AO3631" s="683" t="str">
        <f t="shared" si="5433"/>
        <v>OK</v>
      </c>
      <c r="AP3631" s="141"/>
      <c r="AQ3631" s="141"/>
      <c r="AR3631" s="552"/>
      <c r="AS3631" s="552"/>
      <c r="AT3631" s="683" t="str">
        <f t="shared" si="5434"/>
        <v>OK</v>
      </c>
      <c r="AU3631" s="593"/>
      <c r="AV3631" s="530">
        <f t="shared" si="5387"/>
        <v>0</v>
      </c>
      <c r="AW3631" s="842">
        <f t="shared" si="5388"/>
        <v>0</v>
      </c>
      <c r="AX3631" s="115">
        <f t="shared" si="5419"/>
        <v>0</v>
      </c>
      <c r="AY3631" s="5">
        <f t="shared" si="5420"/>
        <v>0</v>
      </c>
      <c r="AZ3631" s="5">
        <f t="shared" si="5435"/>
        <v>0</v>
      </c>
      <c r="BA3631" s="335" t="e">
        <f t="shared" si="5428"/>
        <v>#DIV/0!</v>
      </c>
      <c r="BB3631" s="23">
        <f t="shared" si="5421"/>
        <v>0</v>
      </c>
      <c r="BC3631" s="5">
        <f t="shared" si="5429"/>
        <v>0</v>
      </c>
      <c r="BD3631" s="5">
        <f t="shared" si="5436"/>
        <v>0</v>
      </c>
      <c r="BE3631" s="335" t="e">
        <f t="shared" si="5430"/>
        <v>#DIV/0!</v>
      </c>
      <c r="BG3631" s="826" t="str">
        <f t="shared" si="5422"/>
        <v>43.22</v>
      </c>
      <c r="BH3631" s="607" t="b">
        <f>COUNTIF('Codes SEC'!$B$2:$B$250,Ministres!BG3631)&gt;0</f>
        <v>1</v>
      </c>
    </row>
    <row r="3632" spans="1:66" ht="35.1" customHeight="1" x14ac:dyDescent="0.25">
      <c r="A3632" s="222" t="s">
        <v>6114</v>
      </c>
      <c r="B3632" s="112">
        <v>17</v>
      </c>
      <c r="C3632" s="116" t="s">
        <v>419</v>
      </c>
      <c r="D3632" s="620">
        <v>1000</v>
      </c>
      <c r="E3632" s="278"/>
      <c r="F3632" s="116">
        <v>1</v>
      </c>
      <c r="G3632" s="694">
        <v>3</v>
      </c>
      <c r="H3632" s="878" t="str">
        <f t="shared" si="5437"/>
        <v>094</v>
      </c>
      <c r="I3632" s="397">
        <v>84322000</v>
      </c>
      <c r="J3632" s="380" t="s">
        <v>3560</v>
      </c>
      <c r="K3632" s="408" t="s">
        <v>3883</v>
      </c>
      <c r="L3632" s="733">
        <v>719</v>
      </c>
      <c r="M3632" s="734">
        <v>652</v>
      </c>
      <c r="N3632" s="931"/>
      <c r="O3632" s="530">
        <f t="shared" si="5377"/>
        <v>-719</v>
      </c>
      <c r="P3632" s="530" t="str">
        <f t="shared" si="5378"/>
        <v xml:space="preserve">0 </v>
      </c>
      <c r="Q3632" s="646"/>
      <c r="R3632" s="536"/>
      <c r="S3632" s="536"/>
      <c r="T3632" s="536"/>
      <c r="U3632" s="536"/>
      <c r="V3632" s="536"/>
      <c r="W3632" s="683" t="str">
        <f t="shared" si="5431"/>
        <v>OK</v>
      </c>
      <c r="X3632" s="141"/>
      <c r="Y3632" s="141"/>
      <c r="Z3632" s="552"/>
      <c r="AA3632" s="552"/>
      <c r="AB3632" s="683" t="str">
        <f t="shared" si="5432"/>
        <v>OK</v>
      </c>
      <c r="AC3632" s="593"/>
      <c r="AD3632" s="530">
        <f t="shared" si="5381"/>
        <v>0</v>
      </c>
      <c r="AE3632" s="842">
        <f t="shared" si="5382"/>
        <v>0</v>
      </c>
      <c r="AF3632" s="931"/>
      <c r="AG3632" s="530">
        <f t="shared" si="5383"/>
        <v>-652</v>
      </c>
      <c r="AH3632" s="530" t="str">
        <f t="shared" si="5384"/>
        <v xml:space="preserve">0 </v>
      </c>
      <c r="AI3632" s="641"/>
      <c r="AJ3632" s="537"/>
      <c r="AK3632" s="537"/>
      <c r="AL3632" s="537"/>
      <c r="AM3632" s="537"/>
      <c r="AN3632" s="537"/>
      <c r="AO3632" s="683" t="str">
        <f t="shared" si="5433"/>
        <v>OK</v>
      </c>
      <c r="AP3632" s="141"/>
      <c r="AQ3632" s="141"/>
      <c r="AR3632" s="552"/>
      <c r="AS3632" s="552"/>
      <c r="AT3632" s="683" t="str">
        <f t="shared" si="5434"/>
        <v>OK</v>
      </c>
      <c r="AU3632" s="593"/>
      <c r="AV3632" s="530">
        <f t="shared" si="5387"/>
        <v>0</v>
      </c>
      <c r="AW3632" s="842">
        <f t="shared" si="5388"/>
        <v>0</v>
      </c>
      <c r="AX3632" s="115">
        <f t="shared" si="5419"/>
        <v>719</v>
      </c>
      <c r="AY3632" s="5">
        <f t="shared" si="5420"/>
        <v>0</v>
      </c>
      <c r="AZ3632" s="7">
        <f t="shared" si="5435"/>
        <v>-719</v>
      </c>
      <c r="BA3632" s="335">
        <f t="shared" si="5428"/>
        <v>-1</v>
      </c>
      <c r="BB3632" s="23">
        <f t="shared" si="5421"/>
        <v>652</v>
      </c>
      <c r="BC3632" s="5">
        <f t="shared" si="5429"/>
        <v>0</v>
      </c>
      <c r="BD3632" s="7">
        <f t="shared" si="5436"/>
        <v>-652</v>
      </c>
      <c r="BE3632" s="335">
        <f t="shared" si="5430"/>
        <v>-1</v>
      </c>
      <c r="BG3632" s="826" t="str">
        <f t="shared" si="5422"/>
        <v>43.22</v>
      </c>
      <c r="BH3632" s="607" t="b">
        <f>COUNTIF('Codes SEC'!$B$2:$B$250,Ministres!BG3632)&gt;0</f>
        <v>1</v>
      </c>
    </row>
    <row r="3633" spans="1:66" ht="35.1" customHeight="1" x14ac:dyDescent="0.25">
      <c r="A3633" s="222" t="s">
        <v>6114</v>
      </c>
      <c r="B3633" s="112" t="s">
        <v>5021</v>
      </c>
      <c r="C3633" s="116" t="s">
        <v>419</v>
      </c>
      <c r="D3633" s="620">
        <v>1000</v>
      </c>
      <c r="E3633" s="278"/>
      <c r="F3633" s="116" t="s">
        <v>5306</v>
      </c>
      <c r="G3633" s="700"/>
      <c r="H3633" s="888" t="str">
        <f t="shared" si="5437"/>
        <v>094</v>
      </c>
      <c r="I3633" s="580">
        <v>84322000</v>
      </c>
      <c r="J3633" s="689" t="s">
        <v>6035</v>
      </c>
      <c r="K3633" s="411" t="s">
        <v>6036</v>
      </c>
      <c r="L3633" s="733">
        <v>0</v>
      </c>
      <c r="M3633" s="734">
        <v>0</v>
      </c>
      <c r="N3633" s="931"/>
      <c r="O3633" s="530">
        <f t="shared" si="5377"/>
        <v>0</v>
      </c>
      <c r="P3633" s="530">
        <f t="shared" si="5378"/>
        <v>0</v>
      </c>
      <c r="Q3633" s="646"/>
      <c r="R3633" s="536"/>
      <c r="S3633" s="536"/>
      <c r="T3633" s="536"/>
      <c r="U3633" s="536"/>
      <c r="V3633" s="536"/>
      <c r="W3633" s="683" t="str">
        <f t="shared" si="5431"/>
        <v>OK</v>
      </c>
      <c r="X3633" s="141"/>
      <c r="Y3633" s="141"/>
      <c r="Z3633" s="552"/>
      <c r="AA3633" s="552"/>
      <c r="AB3633" s="683" t="str">
        <f t="shared" si="5432"/>
        <v>OK</v>
      </c>
      <c r="AC3633" s="593"/>
      <c r="AD3633" s="530">
        <f t="shared" si="5381"/>
        <v>0</v>
      </c>
      <c r="AE3633" s="842">
        <f t="shared" si="5382"/>
        <v>0</v>
      </c>
      <c r="AF3633" s="931"/>
      <c r="AG3633" s="530">
        <f t="shared" si="5383"/>
        <v>0</v>
      </c>
      <c r="AH3633" s="530">
        <f t="shared" si="5384"/>
        <v>0</v>
      </c>
      <c r="AI3633" s="641"/>
      <c r="AJ3633" s="537"/>
      <c r="AK3633" s="537"/>
      <c r="AL3633" s="537"/>
      <c r="AM3633" s="537"/>
      <c r="AN3633" s="537"/>
      <c r="AO3633" s="683" t="str">
        <f t="shared" si="5433"/>
        <v>OK</v>
      </c>
      <c r="AP3633" s="141"/>
      <c r="AQ3633" s="141"/>
      <c r="AR3633" s="552"/>
      <c r="AS3633" s="552"/>
      <c r="AT3633" s="683" t="str">
        <f t="shared" si="5434"/>
        <v>OK</v>
      </c>
      <c r="AU3633" s="593"/>
      <c r="AV3633" s="530">
        <f t="shared" si="5387"/>
        <v>0</v>
      </c>
      <c r="AW3633" s="842">
        <f t="shared" si="5388"/>
        <v>0</v>
      </c>
      <c r="AX3633" s="115">
        <f t="shared" si="5419"/>
        <v>0</v>
      </c>
      <c r="AY3633" s="5">
        <f t="shared" si="5420"/>
        <v>0</v>
      </c>
      <c r="AZ3633" s="7">
        <f t="shared" si="5435"/>
        <v>0</v>
      </c>
      <c r="BA3633" s="335" t="e">
        <f t="shared" si="5428"/>
        <v>#DIV/0!</v>
      </c>
      <c r="BB3633" s="23">
        <f t="shared" si="5421"/>
        <v>0</v>
      </c>
      <c r="BC3633" s="5">
        <f t="shared" si="5429"/>
        <v>0</v>
      </c>
      <c r="BD3633" s="7">
        <f t="shared" si="5436"/>
        <v>0</v>
      </c>
      <c r="BE3633" s="335" t="e">
        <f t="shared" si="5430"/>
        <v>#DIV/0!</v>
      </c>
      <c r="BG3633" s="826" t="str">
        <f t="shared" si="5422"/>
        <v>43.22</v>
      </c>
      <c r="BH3633" s="607" t="b">
        <f>COUNTIF('Codes SEC'!$B$2:$B$250,Ministres!BG3633)&gt;0</f>
        <v>1</v>
      </c>
    </row>
    <row r="3634" spans="1:66" ht="35.1" customHeight="1" x14ac:dyDescent="0.25">
      <c r="A3634" s="190" t="s">
        <v>6114</v>
      </c>
      <c r="B3634" s="583">
        <v>17</v>
      </c>
      <c r="C3634" s="120" t="s">
        <v>419</v>
      </c>
      <c r="D3634" s="620">
        <v>1000</v>
      </c>
      <c r="E3634" s="584"/>
      <c r="F3634" s="120">
        <v>12</v>
      </c>
      <c r="G3634" s="697">
        <v>3</v>
      </c>
      <c r="H3634" s="890" t="str">
        <f t="shared" si="5437"/>
        <v>094</v>
      </c>
      <c r="I3634" s="585">
        <v>84340000</v>
      </c>
      <c r="J3634" s="380" t="s">
        <v>4253</v>
      </c>
      <c r="K3634" s="422" t="s">
        <v>4587</v>
      </c>
      <c r="L3634" s="726">
        <v>83</v>
      </c>
      <c r="M3634" s="727">
        <v>84</v>
      </c>
      <c r="N3634" s="931"/>
      <c r="O3634" s="530">
        <f t="shared" si="5377"/>
        <v>-83</v>
      </c>
      <c r="P3634" s="530" t="str">
        <f t="shared" si="5378"/>
        <v xml:space="preserve">0 </v>
      </c>
      <c r="Q3634" s="646"/>
      <c r="R3634" s="536"/>
      <c r="S3634" s="536"/>
      <c r="T3634" s="536"/>
      <c r="U3634" s="536"/>
      <c r="V3634" s="536"/>
      <c r="W3634" s="683" t="str">
        <f t="shared" si="5431"/>
        <v>OK</v>
      </c>
      <c r="X3634" s="141"/>
      <c r="Y3634" s="141"/>
      <c r="Z3634" s="552"/>
      <c r="AA3634" s="552"/>
      <c r="AB3634" s="683" t="str">
        <f t="shared" si="5432"/>
        <v>OK</v>
      </c>
      <c r="AC3634" s="593"/>
      <c r="AD3634" s="530">
        <f t="shared" si="5381"/>
        <v>0</v>
      </c>
      <c r="AE3634" s="842">
        <f t="shared" si="5382"/>
        <v>0</v>
      </c>
      <c r="AF3634" s="931"/>
      <c r="AG3634" s="530">
        <f t="shared" si="5383"/>
        <v>-84</v>
      </c>
      <c r="AH3634" s="530" t="str">
        <f t="shared" si="5384"/>
        <v xml:space="preserve">0 </v>
      </c>
      <c r="AI3634" s="641"/>
      <c r="AJ3634" s="537"/>
      <c r="AK3634" s="537"/>
      <c r="AL3634" s="537"/>
      <c r="AM3634" s="537"/>
      <c r="AN3634" s="537"/>
      <c r="AO3634" s="683" t="str">
        <f t="shared" si="5433"/>
        <v>OK</v>
      </c>
      <c r="AP3634" s="141"/>
      <c r="AQ3634" s="141"/>
      <c r="AR3634" s="552"/>
      <c r="AS3634" s="552"/>
      <c r="AT3634" s="683" t="str">
        <f t="shared" si="5434"/>
        <v>OK</v>
      </c>
      <c r="AU3634" s="593"/>
      <c r="AV3634" s="530">
        <f t="shared" si="5387"/>
        <v>0</v>
      </c>
      <c r="AW3634" s="842">
        <f t="shared" si="5388"/>
        <v>0</v>
      </c>
      <c r="AX3634" s="115">
        <f t="shared" si="5419"/>
        <v>83</v>
      </c>
      <c r="AY3634" s="5">
        <f t="shared" si="5420"/>
        <v>0</v>
      </c>
      <c r="AZ3634" s="7">
        <f t="shared" si="5435"/>
        <v>-83</v>
      </c>
      <c r="BA3634" s="335">
        <f t="shared" si="5428"/>
        <v>-1</v>
      </c>
      <c r="BB3634" s="23">
        <f t="shared" si="5421"/>
        <v>84</v>
      </c>
      <c r="BC3634" s="5">
        <f t="shared" si="5429"/>
        <v>0</v>
      </c>
      <c r="BD3634" s="7">
        <f t="shared" si="5436"/>
        <v>-84</v>
      </c>
      <c r="BE3634" s="335">
        <f t="shared" si="5430"/>
        <v>-1</v>
      </c>
      <c r="BG3634" s="826" t="str">
        <f t="shared" si="5422"/>
        <v>43.40</v>
      </c>
      <c r="BH3634" s="607" t="b">
        <f>COUNTIF('Codes SEC'!$B$2:$B$250,Ministres!BG3634)&gt;0</f>
        <v>1</v>
      </c>
    </row>
    <row r="3635" spans="1:66" ht="35.1" customHeight="1" x14ac:dyDescent="0.25">
      <c r="A3635" s="222" t="s">
        <v>6114</v>
      </c>
      <c r="B3635" s="112" t="s">
        <v>5021</v>
      </c>
      <c r="C3635" s="116" t="s">
        <v>419</v>
      </c>
      <c r="D3635" s="620">
        <v>1000</v>
      </c>
      <c r="E3635" s="278"/>
      <c r="F3635" s="116" t="s">
        <v>769</v>
      </c>
      <c r="G3635" s="700"/>
      <c r="H3635" s="888" t="str">
        <f t="shared" si="5437"/>
        <v>094</v>
      </c>
      <c r="I3635" s="580">
        <v>84340000</v>
      </c>
      <c r="J3635" s="689" t="s">
        <v>6029</v>
      </c>
      <c r="K3635" s="411" t="s">
        <v>6374</v>
      </c>
      <c r="L3635" s="733">
        <v>0</v>
      </c>
      <c r="M3635" s="734">
        <v>0</v>
      </c>
      <c r="N3635" s="931"/>
      <c r="O3635" s="530">
        <f t="shared" si="5377"/>
        <v>0</v>
      </c>
      <c r="P3635" s="530">
        <f t="shared" si="5378"/>
        <v>0</v>
      </c>
      <c r="Q3635" s="646"/>
      <c r="R3635" s="536"/>
      <c r="S3635" s="536"/>
      <c r="T3635" s="536"/>
      <c r="U3635" s="536"/>
      <c r="V3635" s="536"/>
      <c r="W3635" s="683" t="str">
        <f t="shared" si="5431"/>
        <v>OK</v>
      </c>
      <c r="X3635" s="141"/>
      <c r="Y3635" s="141"/>
      <c r="Z3635" s="552"/>
      <c r="AA3635" s="552"/>
      <c r="AB3635" s="683" t="str">
        <f t="shared" si="5432"/>
        <v>OK</v>
      </c>
      <c r="AC3635" s="593"/>
      <c r="AD3635" s="530">
        <f t="shared" si="5381"/>
        <v>0</v>
      </c>
      <c r="AE3635" s="842">
        <f t="shared" si="5382"/>
        <v>0</v>
      </c>
      <c r="AF3635" s="931"/>
      <c r="AG3635" s="530">
        <f t="shared" si="5383"/>
        <v>0</v>
      </c>
      <c r="AH3635" s="530">
        <f t="shared" si="5384"/>
        <v>0</v>
      </c>
      <c r="AI3635" s="641"/>
      <c r="AJ3635" s="537"/>
      <c r="AK3635" s="537"/>
      <c r="AL3635" s="537"/>
      <c r="AM3635" s="537"/>
      <c r="AN3635" s="537"/>
      <c r="AO3635" s="683" t="str">
        <f t="shared" si="5433"/>
        <v>OK</v>
      </c>
      <c r="AP3635" s="141"/>
      <c r="AQ3635" s="141"/>
      <c r="AR3635" s="552"/>
      <c r="AS3635" s="552"/>
      <c r="AT3635" s="683" t="str">
        <f t="shared" si="5434"/>
        <v>OK</v>
      </c>
      <c r="AU3635" s="593"/>
      <c r="AV3635" s="530">
        <f t="shared" si="5387"/>
        <v>0</v>
      </c>
      <c r="AW3635" s="842">
        <f t="shared" si="5388"/>
        <v>0</v>
      </c>
      <c r="AX3635" s="115">
        <f t="shared" si="5419"/>
        <v>0</v>
      </c>
      <c r="AY3635" s="5">
        <f t="shared" si="5420"/>
        <v>0</v>
      </c>
      <c r="AZ3635" s="7">
        <f t="shared" si="5435"/>
        <v>0</v>
      </c>
      <c r="BA3635" s="335" t="e">
        <f t="shared" si="5428"/>
        <v>#DIV/0!</v>
      </c>
      <c r="BB3635" s="23">
        <f t="shared" si="5421"/>
        <v>0</v>
      </c>
      <c r="BC3635" s="5">
        <f t="shared" si="5429"/>
        <v>0</v>
      </c>
      <c r="BD3635" s="7">
        <f t="shared" si="5436"/>
        <v>0</v>
      </c>
      <c r="BE3635" s="335" t="e">
        <f t="shared" si="5430"/>
        <v>#DIV/0!</v>
      </c>
      <c r="BG3635" s="826" t="str">
        <f t="shared" si="5422"/>
        <v>43.40</v>
      </c>
      <c r="BH3635" s="607" t="b">
        <f>COUNTIF('Codes SEC'!$B$2:$B$250,Ministres!BG3635)&gt;0</f>
        <v>1</v>
      </c>
    </row>
    <row r="3636" spans="1:66" ht="35.1" customHeight="1" x14ac:dyDescent="0.25">
      <c r="A3636" s="222" t="s">
        <v>6114</v>
      </c>
      <c r="B3636" s="112" t="s">
        <v>5021</v>
      </c>
      <c r="C3636" s="116" t="s">
        <v>419</v>
      </c>
      <c r="D3636" s="620">
        <v>1000</v>
      </c>
      <c r="E3636" s="278"/>
      <c r="F3636" s="116" t="s">
        <v>769</v>
      </c>
      <c r="G3636" s="700"/>
      <c r="H3636" s="888" t="str">
        <f t="shared" si="5437"/>
        <v>094</v>
      </c>
      <c r="I3636" s="580">
        <v>84340000</v>
      </c>
      <c r="J3636" s="689" t="s">
        <v>6030</v>
      </c>
      <c r="K3636" s="411" t="s">
        <v>6376</v>
      </c>
      <c r="L3636" s="733">
        <v>30</v>
      </c>
      <c r="M3636" s="734">
        <v>30</v>
      </c>
      <c r="N3636" s="931"/>
      <c r="O3636" s="530">
        <f t="shared" si="5377"/>
        <v>-30</v>
      </c>
      <c r="P3636" s="530" t="str">
        <f t="shared" si="5378"/>
        <v xml:space="preserve">0 </v>
      </c>
      <c r="Q3636" s="646"/>
      <c r="R3636" s="536"/>
      <c r="S3636" s="536"/>
      <c r="T3636" s="536"/>
      <c r="U3636" s="536"/>
      <c r="V3636" s="536"/>
      <c r="W3636" s="683" t="str">
        <f t="shared" si="5431"/>
        <v>OK</v>
      </c>
      <c r="X3636" s="141"/>
      <c r="Y3636" s="141"/>
      <c r="Z3636" s="552"/>
      <c r="AA3636" s="552"/>
      <c r="AB3636" s="683" t="str">
        <f t="shared" si="5432"/>
        <v>OK</v>
      </c>
      <c r="AC3636" s="593"/>
      <c r="AD3636" s="530">
        <f t="shared" si="5381"/>
        <v>0</v>
      </c>
      <c r="AE3636" s="842">
        <f t="shared" si="5382"/>
        <v>0</v>
      </c>
      <c r="AF3636" s="931"/>
      <c r="AG3636" s="530">
        <f t="shared" si="5383"/>
        <v>-30</v>
      </c>
      <c r="AH3636" s="530" t="str">
        <f t="shared" si="5384"/>
        <v xml:space="preserve">0 </v>
      </c>
      <c r="AI3636" s="641"/>
      <c r="AJ3636" s="537"/>
      <c r="AK3636" s="537"/>
      <c r="AL3636" s="537"/>
      <c r="AM3636" s="537"/>
      <c r="AN3636" s="537"/>
      <c r="AO3636" s="683" t="str">
        <f t="shared" si="5433"/>
        <v>OK</v>
      </c>
      <c r="AP3636" s="141"/>
      <c r="AQ3636" s="141"/>
      <c r="AR3636" s="552"/>
      <c r="AS3636" s="552"/>
      <c r="AT3636" s="683" t="str">
        <f t="shared" si="5434"/>
        <v>OK</v>
      </c>
      <c r="AU3636" s="593"/>
      <c r="AV3636" s="530">
        <f t="shared" si="5387"/>
        <v>0</v>
      </c>
      <c r="AW3636" s="842">
        <f t="shared" si="5388"/>
        <v>0</v>
      </c>
      <c r="AX3636" s="115">
        <f t="shared" si="5419"/>
        <v>30</v>
      </c>
      <c r="AY3636" s="5">
        <f t="shared" si="5420"/>
        <v>0</v>
      </c>
      <c r="AZ3636" s="7">
        <f t="shared" si="5435"/>
        <v>-30</v>
      </c>
      <c r="BA3636" s="335">
        <f t="shared" si="5428"/>
        <v>-1</v>
      </c>
      <c r="BB3636" s="23">
        <f t="shared" si="5421"/>
        <v>30</v>
      </c>
      <c r="BC3636" s="5">
        <f t="shared" si="5429"/>
        <v>0</v>
      </c>
      <c r="BD3636" s="7">
        <f t="shared" si="5436"/>
        <v>-30</v>
      </c>
      <c r="BE3636" s="335">
        <f t="shared" si="5430"/>
        <v>-1</v>
      </c>
      <c r="BG3636" s="826" t="str">
        <f t="shared" si="5422"/>
        <v>43.40</v>
      </c>
      <c r="BH3636" s="607" t="b">
        <f>COUNTIF('Codes SEC'!$B$2:$B$250,Ministres!BG3636)&gt;0</f>
        <v>1</v>
      </c>
    </row>
    <row r="3637" spans="1:66" ht="35.1" customHeight="1" x14ac:dyDescent="0.25">
      <c r="A3637" s="222" t="s">
        <v>6114</v>
      </c>
      <c r="B3637" s="112">
        <v>17</v>
      </c>
      <c r="C3637" s="116" t="s">
        <v>419</v>
      </c>
      <c r="D3637" s="620">
        <v>1000</v>
      </c>
      <c r="E3637" s="278"/>
      <c r="F3637" s="116">
        <v>12</v>
      </c>
      <c r="G3637" s="700"/>
      <c r="H3637" s="888" t="str">
        <f t="shared" si="5437"/>
        <v>094</v>
      </c>
      <c r="I3637" s="580">
        <v>84340000</v>
      </c>
      <c r="J3637" s="689" t="s">
        <v>6082</v>
      </c>
      <c r="K3637" s="411" t="s">
        <v>6322</v>
      </c>
      <c r="L3637" s="733">
        <v>0</v>
      </c>
      <c r="M3637" s="734">
        <v>165</v>
      </c>
      <c r="N3637" s="931"/>
      <c r="O3637" s="530">
        <f t="shared" si="5377"/>
        <v>0</v>
      </c>
      <c r="P3637" s="530">
        <f t="shared" si="5378"/>
        <v>0</v>
      </c>
      <c r="Q3637" s="646"/>
      <c r="R3637" s="536"/>
      <c r="S3637" s="536"/>
      <c r="T3637" s="536"/>
      <c r="U3637" s="536"/>
      <c r="V3637" s="536"/>
      <c r="W3637" s="683" t="str">
        <f t="shared" si="5431"/>
        <v>OK</v>
      </c>
      <c r="X3637" s="141"/>
      <c r="Y3637" s="141"/>
      <c r="Z3637" s="552"/>
      <c r="AA3637" s="552"/>
      <c r="AB3637" s="683" t="str">
        <f t="shared" si="5432"/>
        <v>OK</v>
      </c>
      <c r="AC3637" s="593"/>
      <c r="AD3637" s="530">
        <f t="shared" si="5381"/>
        <v>0</v>
      </c>
      <c r="AE3637" s="842">
        <f t="shared" si="5382"/>
        <v>0</v>
      </c>
      <c r="AF3637" s="931"/>
      <c r="AG3637" s="530">
        <f t="shared" si="5383"/>
        <v>-165</v>
      </c>
      <c r="AH3637" s="530" t="str">
        <f t="shared" si="5384"/>
        <v xml:space="preserve">0 </v>
      </c>
      <c r="AI3637" s="641"/>
      <c r="AJ3637" s="537"/>
      <c r="AK3637" s="537"/>
      <c r="AL3637" s="537"/>
      <c r="AM3637" s="537"/>
      <c r="AN3637" s="537"/>
      <c r="AO3637" s="683" t="str">
        <f t="shared" si="5433"/>
        <v>OK</v>
      </c>
      <c r="AP3637" s="141"/>
      <c r="AQ3637" s="141"/>
      <c r="AR3637" s="552"/>
      <c r="AS3637" s="552"/>
      <c r="AT3637" s="683" t="str">
        <f t="shared" si="5434"/>
        <v>OK</v>
      </c>
      <c r="AU3637" s="593"/>
      <c r="AV3637" s="530">
        <f t="shared" si="5387"/>
        <v>0</v>
      </c>
      <c r="AW3637" s="842">
        <f t="shared" si="5388"/>
        <v>0</v>
      </c>
      <c r="AX3637" s="115">
        <f t="shared" si="5419"/>
        <v>0</v>
      </c>
      <c r="AY3637" s="5">
        <f t="shared" si="5420"/>
        <v>0</v>
      </c>
      <c r="AZ3637" s="7">
        <f t="shared" si="5435"/>
        <v>0</v>
      </c>
      <c r="BA3637" s="335" t="e">
        <f t="shared" si="5428"/>
        <v>#DIV/0!</v>
      </c>
      <c r="BB3637" s="23">
        <f t="shared" si="5421"/>
        <v>165</v>
      </c>
      <c r="BC3637" s="5">
        <f t="shared" si="5429"/>
        <v>0</v>
      </c>
      <c r="BD3637" s="7">
        <f t="shared" si="5436"/>
        <v>-165</v>
      </c>
      <c r="BE3637" s="335">
        <f t="shared" si="5430"/>
        <v>-1</v>
      </c>
      <c r="BG3637" s="826" t="str">
        <f t="shared" si="5422"/>
        <v>43.40</v>
      </c>
      <c r="BH3637" s="607" t="b">
        <f>COUNTIF('Codes SEC'!$B$2:$B$250,Ministres!BG3637)&gt;0</f>
        <v>1</v>
      </c>
    </row>
    <row r="3638" spans="1:66" ht="35.1" customHeight="1" x14ac:dyDescent="0.25">
      <c r="A3638" s="222" t="s">
        <v>6114</v>
      </c>
      <c r="B3638" s="112">
        <v>17</v>
      </c>
      <c r="C3638" s="116" t="s">
        <v>419</v>
      </c>
      <c r="D3638" s="620">
        <v>1000</v>
      </c>
      <c r="E3638" s="278"/>
      <c r="F3638" s="116">
        <v>12</v>
      </c>
      <c r="G3638" s="694">
        <v>3</v>
      </c>
      <c r="H3638" s="878" t="str">
        <f t="shared" si="5437"/>
        <v>094</v>
      </c>
      <c r="I3638" s="397" t="s">
        <v>3273</v>
      </c>
      <c r="J3638" s="380" t="s">
        <v>2817</v>
      </c>
      <c r="K3638" s="422" t="s">
        <v>3222</v>
      </c>
      <c r="L3638" s="733">
        <v>961</v>
      </c>
      <c r="M3638" s="734">
        <v>961</v>
      </c>
      <c r="N3638" s="931"/>
      <c r="O3638" s="530">
        <f t="shared" si="5377"/>
        <v>-961</v>
      </c>
      <c r="P3638" s="530" t="str">
        <f t="shared" si="5378"/>
        <v xml:space="preserve">0 </v>
      </c>
      <c r="Q3638" s="646"/>
      <c r="R3638" s="536"/>
      <c r="S3638" s="536"/>
      <c r="T3638" s="536"/>
      <c r="U3638" s="536"/>
      <c r="V3638" s="536"/>
      <c r="W3638" s="683" t="str">
        <f t="shared" si="5379"/>
        <v>OK</v>
      </c>
      <c r="X3638" s="141"/>
      <c r="Y3638" s="141"/>
      <c r="Z3638" s="552"/>
      <c r="AA3638" s="552"/>
      <c r="AB3638" s="683" t="str">
        <f t="shared" si="5380"/>
        <v>OK</v>
      </c>
      <c r="AC3638" s="593"/>
      <c r="AD3638" s="530">
        <f t="shared" si="5381"/>
        <v>0</v>
      </c>
      <c r="AE3638" s="842">
        <f t="shared" si="5382"/>
        <v>0</v>
      </c>
      <c r="AF3638" s="931"/>
      <c r="AG3638" s="530">
        <f t="shared" si="5383"/>
        <v>-961</v>
      </c>
      <c r="AH3638" s="530" t="str">
        <f t="shared" si="5384"/>
        <v xml:space="preserve">0 </v>
      </c>
      <c r="AI3638" s="641"/>
      <c r="AJ3638" s="537"/>
      <c r="AK3638" s="537"/>
      <c r="AL3638" s="537"/>
      <c r="AM3638" s="537"/>
      <c r="AN3638" s="537"/>
      <c r="AO3638" s="683" t="str">
        <f t="shared" si="5385"/>
        <v>OK</v>
      </c>
      <c r="AP3638" s="141"/>
      <c r="AQ3638" s="141"/>
      <c r="AR3638" s="552"/>
      <c r="AS3638" s="552"/>
      <c r="AT3638" s="683" t="str">
        <f t="shared" si="5386"/>
        <v>OK</v>
      </c>
      <c r="AU3638" s="593"/>
      <c r="AV3638" s="530">
        <f t="shared" si="5387"/>
        <v>0</v>
      </c>
      <c r="AW3638" s="842">
        <f t="shared" si="5388"/>
        <v>0</v>
      </c>
      <c r="AX3638" s="115">
        <f t="shared" si="5419"/>
        <v>961</v>
      </c>
      <c r="AY3638" s="5">
        <f t="shared" si="5420"/>
        <v>0</v>
      </c>
      <c r="AZ3638" s="7">
        <f t="shared" si="5391"/>
        <v>-961</v>
      </c>
      <c r="BA3638" s="335">
        <f t="shared" si="5424"/>
        <v>-1</v>
      </c>
      <c r="BB3638" s="23">
        <f t="shared" si="5421"/>
        <v>961</v>
      </c>
      <c r="BC3638" s="5">
        <f t="shared" si="5425"/>
        <v>0</v>
      </c>
      <c r="BD3638" s="7">
        <f t="shared" si="5393"/>
        <v>-961</v>
      </c>
      <c r="BE3638" s="335">
        <f t="shared" si="5427"/>
        <v>-1</v>
      </c>
      <c r="BG3638" s="826" t="str">
        <f t="shared" si="5422"/>
        <v>43.52</v>
      </c>
      <c r="BH3638" s="607" t="b">
        <f>COUNTIF('Codes SEC'!$B$2:$B$250,Ministres!BG3638)&gt;0</f>
        <v>1</v>
      </c>
    </row>
    <row r="3639" spans="1:66" ht="35.1" customHeight="1" x14ac:dyDescent="0.25">
      <c r="A3639" s="222" t="s">
        <v>6114</v>
      </c>
      <c r="B3639" s="112">
        <v>17</v>
      </c>
      <c r="C3639" s="116" t="s">
        <v>419</v>
      </c>
      <c r="D3639" s="620">
        <v>1000</v>
      </c>
      <c r="E3639" s="278"/>
      <c r="F3639" s="116">
        <v>1</v>
      </c>
      <c r="G3639" s="694">
        <v>3</v>
      </c>
      <c r="H3639" s="878" t="str">
        <f t="shared" si="5437"/>
        <v>094</v>
      </c>
      <c r="I3639" s="397" t="s">
        <v>3273</v>
      </c>
      <c r="J3639" s="380" t="s">
        <v>2818</v>
      </c>
      <c r="K3639" s="408" t="s">
        <v>6373</v>
      </c>
      <c r="L3639" s="733">
        <v>3223</v>
      </c>
      <c r="M3639" s="734">
        <v>3427</v>
      </c>
      <c r="N3639" s="931"/>
      <c r="O3639" s="530">
        <f t="shared" si="5377"/>
        <v>-3223</v>
      </c>
      <c r="P3639" s="530" t="str">
        <f t="shared" si="5378"/>
        <v xml:space="preserve">0 </v>
      </c>
      <c r="Q3639" s="646"/>
      <c r="R3639" s="536"/>
      <c r="S3639" s="536"/>
      <c r="T3639" s="536"/>
      <c r="U3639" s="536"/>
      <c r="V3639" s="536"/>
      <c r="W3639" s="683" t="str">
        <f>IF(SUM(Q3639:V3639)=X3639,"OK",SUM(Q3639:V3639)-X3639)</f>
        <v>OK</v>
      </c>
      <c r="X3639" s="141"/>
      <c r="Y3639" s="141"/>
      <c r="Z3639" s="552"/>
      <c r="AA3639" s="552"/>
      <c r="AB3639" s="683" t="str">
        <f>IF(SUM(Z3639:AA3639)=AC3639,"OK",SUM(Z3639:AA3639)-AC3639)</f>
        <v>OK</v>
      </c>
      <c r="AC3639" s="593"/>
      <c r="AD3639" s="530">
        <f t="shared" si="5381"/>
        <v>0</v>
      </c>
      <c r="AE3639" s="842">
        <f t="shared" si="5382"/>
        <v>0</v>
      </c>
      <c r="AF3639" s="931"/>
      <c r="AG3639" s="530">
        <f t="shared" si="5383"/>
        <v>-3427</v>
      </c>
      <c r="AH3639" s="530" t="str">
        <f t="shared" si="5384"/>
        <v xml:space="preserve">0 </v>
      </c>
      <c r="AI3639" s="641"/>
      <c r="AJ3639" s="537"/>
      <c r="AK3639" s="537"/>
      <c r="AL3639" s="537"/>
      <c r="AM3639" s="537"/>
      <c r="AN3639" s="537"/>
      <c r="AO3639" s="683" t="str">
        <f>IF(SUM(AI3639:AN3639)=AP3639,"OK",SUM(AI3639:AN3639)-AP3639)</f>
        <v>OK</v>
      </c>
      <c r="AP3639" s="141"/>
      <c r="AQ3639" s="141"/>
      <c r="AR3639" s="552"/>
      <c r="AS3639" s="552"/>
      <c r="AT3639" s="683" t="str">
        <f>IF(SUM(AR3639:AS3639)=AU3639,"OK",SUM(AR3639:AS3639)-AU3639)</f>
        <v>OK</v>
      </c>
      <c r="AU3639" s="593"/>
      <c r="AV3639" s="530">
        <f t="shared" si="5387"/>
        <v>0</v>
      </c>
      <c r="AW3639" s="842">
        <f t="shared" si="5388"/>
        <v>0</v>
      </c>
      <c r="AX3639" s="115">
        <f t="shared" si="5419"/>
        <v>3223</v>
      </c>
      <c r="AY3639" s="5">
        <f t="shared" si="5420"/>
        <v>0</v>
      </c>
      <c r="AZ3639" s="7">
        <f>AY3639-AX3639</f>
        <v>-3223</v>
      </c>
      <c r="BA3639" s="335">
        <f>AZ3639/AX3639</f>
        <v>-1</v>
      </c>
      <c r="BB3639" s="23">
        <f t="shared" si="5421"/>
        <v>3427</v>
      </c>
      <c r="BC3639" s="5">
        <f>AW3639</f>
        <v>0</v>
      </c>
      <c r="BD3639" s="7">
        <f>BC3639-BB3639</f>
        <v>-3427</v>
      </c>
      <c r="BE3639" s="335">
        <f>BD3639/BB3639</f>
        <v>-1</v>
      </c>
      <c r="BG3639" s="826" t="str">
        <f t="shared" si="5422"/>
        <v>43.52</v>
      </c>
      <c r="BH3639" s="607" t="b">
        <f>COUNTIF('Codes SEC'!$B$2:$B$250,Ministres!BG3639)&gt;0</f>
        <v>1</v>
      </c>
    </row>
    <row r="3640" spans="1:66" ht="35.1" customHeight="1" x14ac:dyDescent="0.25">
      <c r="A3640" s="222" t="s">
        <v>6114</v>
      </c>
      <c r="B3640" s="112">
        <v>17</v>
      </c>
      <c r="C3640" s="116" t="s">
        <v>419</v>
      </c>
      <c r="D3640" s="620">
        <v>1000</v>
      </c>
      <c r="E3640" s="278"/>
      <c r="F3640" s="116">
        <v>1</v>
      </c>
      <c r="G3640" s="694">
        <v>3</v>
      </c>
      <c r="H3640" s="878" t="str">
        <f t="shared" si="5437"/>
        <v>094</v>
      </c>
      <c r="I3640" s="397" t="s">
        <v>3273</v>
      </c>
      <c r="J3640" s="380" t="s">
        <v>2821</v>
      </c>
      <c r="K3640" s="408" t="s">
        <v>6375</v>
      </c>
      <c r="L3640" s="733">
        <v>4894</v>
      </c>
      <c r="M3640" s="734">
        <v>4859</v>
      </c>
      <c r="N3640" s="931"/>
      <c r="O3640" s="530">
        <f t="shared" si="5377"/>
        <v>-4894</v>
      </c>
      <c r="P3640" s="530" t="str">
        <f t="shared" si="5378"/>
        <v xml:space="preserve">0 </v>
      </c>
      <c r="Q3640" s="646"/>
      <c r="R3640" s="536"/>
      <c r="S3640" s="536"/>
      <c r="T3640" s="536"/>
      <c r="U3640" s="536"/>
      <c r="V3640" s="536"/>
      <c r="W3640" s="683" t="str">
        <f t="shared" si="5379"/>
        <v>OK</v>
      </c>
      <c r="X3640" s="141"/>
      <c r="Y3640" s="141"/>
      <c r="Z3640" s="552"/>
      <c r="AA3640" s="552"/>
      <c r="AB3640" s="683" t="str">
        <f t="shared" si="5380"/>
        <v>OK</v>
      </c>
      <c r="AC3640" s="593"/>
      <c r="AD3640" s="530">
        <f t="shared" si="5381"/>
        <v>0</v>
      </c>
      <c r="AE3640" s="842">
        <f t="shared" si="5382"/>
        <v>0</v>
      </c>
      <c r="AF3640" s="931"/>
      <c r="AG3640" s="530">
        <f t="shared" si="5383"/>
        <v>-4859</v>
      </c>
      <c r="AH3640" s="530" t="str">
        <f t="shared" si="5384"/>
        <v xml:space="preserve">0 </v>
      </c>
      <c r="AI3640" s="641"/>
      <c r="AJ3640" s="537"/>
      <c r="AK3640" s="537"/>
      <c r="AL3640" s="537"/>
      <c r="AM3640" s="537"/>
      <c r="AN3640" s="537"/>
      <c r="AO3640" s="683" t="str">
        <f t="shared" si="5385"/>
        <v>OK</v>
      </c>
      <c r="AP3640" s="141"/>
      <c r="AQ3640" s="141"/>
      <c r="AR3640" s="552"/>
      <c r="AS3640" s="552"/>
      <c r="AT3640" s="683" t="str">
        <f t="shared" si="5386"/>
        <v>OK</v>
      </c>
      <c r="AU3640" s="593"/>
      <c r="AV3640" s="530">
        <f t="shared" si="5387"/>
        <v>0</v>
      </c>
      <c r="AW3640" s="842">
        <f t="shared" si="5388"/>
        <v>0</v>
      </c>
      <c r="AX3640" s="115">
        <f t="shared" si="5419"/>
        <v>4894</v>
      </c>
      <c r="AY3640" s="5">
        <f t="shared" si="5420"/>
        <v>0</v>
      </c>
      <c r="AZ3640" s="7">
        <f t="shared" si="5391"/>
        <v>-4894</v>
      </c>
      <c r="BA3640" s="335">
        <f t="shared" ref="BA3640:BA3641" si="5438">AZ3640/AX3640</f>
        <v>-1</v>
      </c>
      <c r="BB3640" s="23">
        <f t="shared" si="5421"/>
        <v>4859</v>
      </c>
      <c r="BC3640" s="5">
        <f t="shared" ref="BC3640:BC3641" si="5439">AW3640</f>
        <v>0</v>
      </c>
      <c r="BD3640" s="7">
        <f t="shared" si="5393"/>
        <v>-4859</v>
      </c>
      <c r="BE3640" s="335">
        <f t="shared" ref="BE3640:BE3641" si="5440">BD3640/BB3640</f>
        <v>-1</v>
      </c>
      <c r="BG3640" s="826" t="str">
        <f t="shared" si="5422"/>
        <v>43.52</v>
      </c>
      <c r="BH3640" s="607" t="b">
        <f>COUNTIF('Codes SEC'!$B$2:$B$250,Ministres!BG3640)&gt;0</f>
        <v>1</v>
      </c>
    </row>
    <row r="3641" spans="1:66" ht="35.1" customHeight="1" x14ac:dyDescent="0.25">
      <c r="A3641" s="222" t="s">
        <v>6114</v>
      </c>
      <c r="B3641" s="112">
        <v>17</v>
      </c>
      <c r="C3641" s="116" t="s">
        <v>419</v>
      </c>
      <c r="D3641" s="620">
        <v>1000</v>
      </c>
      <c r="E3641" s="278"/>
      <c r="F3641" s="116">
        <v>1</v>
      </c>
      <c r="G3641" s="694">
        <v>3</v>
      </c>
      <c r="H3641" s="878" t="str">
        <f t="shared" si="5437"/>
        <v>094</v>
      </c>
      <c r="I3641" s="397" t="s">
        <v>3273</v>
      </c>
      <c r="J3641" s="380" t="s">
        <v>2822</v>
      </c>
      <c r="K3641" s="408" t="s">
        <v>6377</v>
      </c>
      <c r="L3641" s="733">
        <v>3417</v>
      </c>
      <c r="M3641" s="734">
        <v>3460</v>
      </c>
      <c r="N3641" s="931"/>
      <c r="O3641" s="530">
        <f t="shared" si="5377"/>
        <v>-3417</v>
      </c>
      <c r="P3641" s="530" t="str">
        <f t="shared" si="5378"/>
        <v xml:space="preserve">0 </v>
      </c>
      <c r="Q3641" s="646"/>
      <c r="R3641" s="536"/>
      <c r="S3641" s="536"/>
      <c r="T3641" s="536"/>
      <c r="U3641" s="536"/>
      <c r="V3641" s="536"/>
      <c r="W3641" s="683" t="str">
        <f t="shared" si="5379"/>
        <v>OK</v>
      </c>
      <c r="X3641" s="141"/>
      <c r="Y3641" s="141"/>
      <c r="Z3641" s="552"/>
      <c r="AA3641" s="552"/>
      <c r="AB3641" s="683" t="str">
        <f t="shared" si="5380"/>
        <v>OK</v>
      </c>
      <c r="AC3641" s="593"/>
      <c r="AD3641" s="530">
        <f t="shared" si="5381"/>
        <v>0</v>
      </c>
      <c r="AE3641" s="842">
        <f t="shared" si="5382"/>
        <v>0</v>
      </c>
      <c r="AF3641" s="931"/>
      <c r="AG3641" s="530">
        <f t="shared" si="5383"/>
        <v>-3460</v>
      </c>
      <c r="AH3641" s="530" t="str">
        <f t="shared" si="5384"/>
        <v xml:space="preserve">0 </v>
      </c>
      <c r="AI3641" s="641"/>
      <c r="AJ3641" s="537"/>
      <c r="AK3641" s="537"/>
      <c r="AL3641" s="537"/>
      <c r="AM3641" s="537"/>
      <c r="AN3641" s="537"/>
      <c r="AO3641" s="683" t="str">
        <f t="shared" si="5385"/>
        <v>OK</v>
      </c>
      <c r="AP3641" s="141"/>
      <c r="AQ3641" s="141"/>
      <c r="AR3641" s="552"/>
      <c r="AS3641" s="552"/>
      <c r="AT3641" s="683" t="str">
        <f t="shared" si="5386"/>
        <v>OK</v>
      </c>
      <c r="AU3641" s="593"/>
      <c r="AV3641" s="530">
        <f t="shared" si="5387"/>
        <v>0</v>
      </c>
      <c r="AW3641" s="842">
        <f t="shared" si="5388"/>
        <v>0</v>
      </c>
      <c r="AX3641" s="115">
        <f t="shared" si="5419"/>
        <v>3417</v>
      </c>
      <c r="AY3641" s="5">
        <f t="shared" si="5420"/>
        <v>0</v>
      </c>
      <c r="AZ3641" s="7">
        <f t="shared" si="5391"/>
        <v>-3417</v>
      </c>
      <c r="BA3641" s="335">
        <f t="shared" si="5438"/>
        <v>-1</v>
      </c>
      <c r="BB3641" s="23">
        <f t="shared" si="5421"/>
        <v>3460</v>
      </c>
      <c r="BC3641" s="5">
        <f t="shared" si="5439"/>
        <v>0</v>
      </c>
      <c r="BD3641" s="7">
        <f t="shared" si="5393"/>
        <v>-3460</v>
      </c>
      <c r="BE3641" s="335">
        <f t="shared" si="5440"/>
        <v>-1</v>
      </c>
      <c r="BG3641" s="826" t="str">
        <f t="shared" si="5422"/>
        <v>43.52</v>
      </c>
      <c r="BH3641" s="607" t="b">
        <f>COUNTIF('Codes SEC'!$B$2:$B$250,Ministres!BG3641)&gt;0</f>
        <v>1</v>
      </c>
    </row>
    <row r="3642" spans="1:66" ht="35.1" customHeight="1" x14ac:dyDescent="0.25">
      <c r="A3642" s="222" t="s">
        <v>6114</v>
      </c>
      <c r="B3642" s="112">
        <v>17</v>
      </c>
      <c r="C3642" s="116" t="s">
        <v>419</v>
      </c>
      <c r="D3642" s="620">
        <v>1000</v>
      </c>
      <c r="E3642" s="278"/>
      <c r="F3642" s="116">
        <v>16</v>
      </c>
      <c r="G3642" s="694">
        <v>3</v>
      </c>
      <c r="H3642" s="878" t="str">
        <f t="shared" si="5437"/>
        <v>094</v>
      </c>
      <c r="I3642" s="397" t="s">
        <v>3273</v>
      </c>
      <c r="J3642" s="380" t="s">
        <v>2826</v>
      </c>
      <c r="K3642" s="408" t="s">
        <v>463</v>
      </c>
      <c r="L3642" s="733">
        <v>908</v>
      </c>
      <c r="M3642" s="734">
        <v>960</v>
      </c>
      <c r="N3642" s="931"/>
      <c r="O3642" s="530">
        <f t="shared" si="5377"/>
        <v>-908</v>
      </c>
      <c r="P3642" s="530" t="str">
        <f t="shared" si="5378"/>
        <v xml:space="preserve">0 </v>
      </c>
      <c r="Q3642" s="646"/>
      <c r="R3642" s="536"/>
      <c r="S3642" s="536"/>
      <c r="T3642" s="536"/>
      <c r="U3642" s="536"/>
      <c r="V3642" s="536"/>
      <c r="W3642" s="683" t="str">
        <f t="shared" si="5379"/>
        <v>OK</v>
      </c>
      <c r="X3642" s="141"/>
      <c r="Y3642" s="141"/>
      <c r="Z3642" s="552"/>
      <c r="AA3642" s="552"/>
      <c r="AB3642" s="683" t="str">
        <f t="shared" si="5380"/>
        <v>OK</v>
      </c>
      <c r="AC3642" s="593"/>
      <c r="AD3642" s="530">
        <f t="shared" si="5381"/>
        <v>0</v>
      </c>
      <c r="AE3642" s="842">
        <f t="shared" si="5382"/>
        <v>0</v>
      </c>
      <c r="AF3642" s="931"/>
      <c r="AG3642" s="530">
        <f t="shared" si="5383"/>
        <v>-960</v>
      </c>
      <c r="AH3642" s="530" t="str">
        <f t="shared" si="5384"/>
        <v xml:space="preserve">0 </v>
      </c>
      <c r="AI3642" s="641"/>
      <c r="AJ3642" s="537"/>
      <c r="AK3642" s="537"/>
      <c r="AL3642" s="537"/>
      <c r="AM3642" s="537"/>
      <c r="AN3642" s="537"/>
      <c r="AO3642" s="683" t="str">
        <f t="shared" si="5385"/>
        <v>OK</v>
      </c>
      <c r="AP3642" s="141"/>
      <c r="AQ3642" s="141"/>
      <c r="AR3642" s="552"/>
      <c r="AS3642" s="552"/>
      <c r="AT3642" s="683" t="str">
        <f t="shared" si="5386"/>
        <v>OK</v>
      </c>
      <c r="AU3642" s="593"/>
      <c r="AV3642" s="530">
        <f t="shared" si="5387"/>
        <v>0</v>
      </c>
      <c r="AW3642" s="842">
        <f t="shared" si="5388"/>
        <v>0</v>
      </c>
      <c r="AX3642" s="115">
        <f t="shared" si="5419"/>
        <v>908</v>
      </c>
      <c r="AY3642" s="5">
        <f t="shared" si="5420"/>
        <v>0</v>
      </c>
      <c r="AZ3642" s="7">
        <f t="shared" ref="AZ3642:AZ3655" si="5441">AY3642-AX3642</f>
        <v>-908</v>
      </c>
      <c r="BA3642" s="335">
        <f t="shared" ref="BA3642:BA3655" si="5442">AZ3642/AX3642</f>
        <v>-1</v>
      </c>
      <c r="BB3642" s="23">
        <f t="shared" si="5421"/>
        <v>960</v>
      </c>
      <c r="BC3642" s="5">
        <f t="shared" ref="BC3642:BC3655" si="5443">AW3642</f>
        <v>0</v>
      </c>
      <c r="BD3642" s="7">
        <f t="shared" ref="BD3642:BD3655" si="5444">BC3642-BB3642</f>
        <v>-960</v>
      </c>
      <c r="BE3642" s="335">
        <f t="shared" ref="BE3642:BE3655" si="5445">BD3642/BB3642</f>
        <v>-1</v>
      </c>
      <c r="BG3642" s="826" t="str">
        <f t="shared" si="5422"/>
        <v>43.52</v>
      </c>
      <c r="BH3642" s="607" t="b">
        <f>COUNTIF('Codes SEC'!$B$2:$B$250,Ministres!BG3642)&gt;0</f>
        <v>1</v>
      </c>
    </row>
    <row r="3643" spans="1:66" s="4" customFormat="1" ht="35.1" customHeight="1" x14ac:dyDescent="0.25">
      <c r="A3643" s="222" t="s">
        <v>6114</v>
      </c>
      <c r="B3643" s="112">
        <v>17</v>
      </c>
      <c r="C3643" s="116" t="s">
        <v>419</v>
      </c>
      <c r="D3643" s="620">
        <v>1000</v>
      </c>
      <c r="E3643" s="278"/>
      <c r="F3643" s="116">
        <v>1</v>
      </c>
      <c r="G3643" s="694">
        <v>3</v>
      </c>
      <c r="H3643" s="878" t="str">
        <f t="shared" si="5437"/>
        <v>094</v>
      </c>
      <c r="I3643" s="397" t="s">
        <v>3273</v>
      </c>
      <c r="J3643" s="380" t="s">
        <v>2827</v>
      </c>
      <c r="K3643" s="408" t="s">
        <v>6378</v>
      </c>
      <c r="L3643" s="733">
        <v>282</v>
      </c>
      <c r="M3643" s="734">
        <v>239</v>
      </c>
      <c r="N3643" s="931"/>
      <c r="O3643" s="530">
        <f t="shared" si="5377"/>
        <v>-282</v>
      </c>
      <c r="P3643" s="530" t="str">
        <f t="shared" si="5378"/>
        <v xml:space="preserve">0 </v>
      </c>
      <c r="Q3643" s="646"/>
      <c r="R3643" s="536"/>
      <c r="S3643" s="536"/>
      <c r="T3643" s="536"/>
      <c r="U3643" s="536"/>
      <c r="V3643" s="536"/>
      <c r="W3643" s="683" t="str">
        <f t="shared" si="5379"/>
        <v>OK</v>
      </c>
      <c r="X3643" s="141"/>
      <c r="Y3643" s="141"/>
      <c r="Z3643" s="552"/>
      <c r="AA3643" s="552"/>
      <c r="AB3643" s="683" t="str">
        <f t="shared" si="5380"/>
        <v>OK</v>
      </c>
      <c r="AC3643" s="593"/>
      <c r="AD3643" s="530">
        <f t="shared" si="5381"/>
        <v>0</v>
      </c>
      <c r="AE3643" s="842">
        <f t="shared" si="5382"/>
        <v>0</v>
      </c>
      <c r="AF3643" s="931"/>
      <c r="AG3643" s="530">
        <f t="shared" si="5383"/>
        <v>-239</v>
      </c>
      <c r="AH3643" s="530" t="str">
        <f t="shared" si="5384"/>
        <v xml:space="preserve">0 </v>
      </c>
      <c r="AI3643" s="641"/>
      <c r="AJ3643" s="537"/>
      <c r="AK3643" s="537"/>
      <c r="AL3643" s="537"/>
      <c r="AM3643" s="537"/>
      <c r="AN3643" s="537"/>
      <c r="AO3643" s="683" t="str">
        <f t="shared" si="5385"/>
        <v>OK</v>
      </c>
      <c r="AP3643" s="141"/>
      <c r="AQ3643" s="141"/>
      <c r="AR3643" s="552"/>
      <c r="AS3643" s="552"/>
      <c r="AT3643" s="683" t="str">
        <f t="shared" si="5386"/>
        <v>OK</v>
      </c>
      <c r="AU3643" s="593"/>
      <c r="AV3643" s="530">
        <f t="shared" si="5387"/>
        <v>0</v>
      </c>
      <c r="AW3643" s="842">
        <f t="shared" si="5388"/>
        <v>0</v>
      </c>
      <c r="AX3643" s="115">
        <f t="shared" si="5419"/>
        <v>282</v>
      </c>
      <c r="AY3643" s="5">
        <f t="shared" si="5420"/>
        <v>0</v>
      </c>
      <c r="AZ3643" s="7">
        <f t="shared" si="5441"/>
        <v>-282</v>
      </c>
      <c r="BA3643" s="335">
        <f t="shared" si="5442"/>
        <v>-1</v>
      </c>
      <c r="BB3643" s="23">
        <f t="shared" si="5421"/>
        <v>239</v>
      </c>
      <c r="BC3643" s="5">
        <f t="shared" si="5443"/>
        <v>0</v>
      </c>
      <c r="BD3643" s="7">
        <f t="shared" si="5444"/>
        <v>-239</v>
      </c>
      <c r="BE3643" s="335">
        <f t="shared" si="5445"/>
        <v>-1</v>
      </c>
      <c r="BF3643" s="41"/>
      <c r="BG3643" s="826" t="str">
        <f t="shared" si="5422"/>
        <v>43.52</v>
      </c>
      <c r="BH3643" s="607" t="b">
        <f>COUNTIF('Codes SEC'!$B$2:$B$250,Ministres!BG3643)&gt;0</f>
        <v>1</v>
      </c>
      <c r="BI3643" s="41"/>
      <c r="BJ3643" s="41"/>
      <c r="BK3643" s="41"/>
      <c r="BL3643" s="41"/>
      <c r="BM3643" s="41"/>
      <c r="BN3643" s="41"/>
    </row>
    <row r="3644" spans="1:66" s="27" customFormat="1" ht="35.1" customHeight="1" x14ac:dyDescent="0.25">
      <c r="A3644" s="222" t="s">
        <v>6114</v>
      </c>
      <c r="B3644" s="112">
        <v>17</v>
      </c>
      <c r="C3644" s="116" t="s">
        <v>419</v>
      </c>
      <c r="D3644" s="620">
        <v>1000</v>
      </c>
      <c r="E3644" s="32"/>
      <c r="F3644" s="117">
        <v>1</v>
      </c>
      <c r="G3644" s="694">
        <v>2</v>
      </c>
      <c r="H3644" s="878" t="str">
        <f t="shared" si="5437"/>
        <v>094</v>
      </c>
      <c r="I3644" s="397" t="s">
        <v>3273</v>
      </c>
      <c r="J3644" s="380" t="s">
        <v>2833</v>
      </c>
      <c r="K3644" s="411" t="s">
        <v>1785</v>
      </c>
      <c r="L3644" s="738">
        <v>144</v>
      </c>
      <c r="M3644" s="739">
        <v>145</v>
      </c>
      <c r="N3644" s="931"/>
      <c r="O3644" s="530">
        <f t="shared" si="5377"/>
        <v>-144</v>
      </c>
      <c r="P3644" s="530" t="str">
        <f t="shared" si="5378"/>
        <v xml:space="preserve">0 </v>
      </c>
      <c r="Q3644" s="641"/>
      <c r="R3644" s="537"/>
      <c r="S3644" s="537"/>
      <c r="T3644" s="537"/>
      <c r="U3644" s="537"/>
      <c r="V3644" s="537"/>
      <c r="W3644" s="683" t="str">
        <f>IF(SUM(Q3644:V3644)=X3644,"OK",SUM(Q3644:V3644)-X3644)</f>
        <v>OK</v>
      </c>
      <c r="X3644" s="141"/>
      <c r="Y3644" s="141"/>
      <c r="Z3644" s="552"/>
      <c r="AA3644" s="552"/>
      <c r="AB3644" s="683" t="str">
        <f>IF(SUM(Z3644:AA3644)=AC3644,"OK",SUM(Z3644:AA3644)-AC3644)</f>
        <v>OK</v>
      </c>
      <c r="AC3644" s="593"/>
      <c r="AD3644" s="530">
        <f t="shared" si="5381"/>
        <v>0</v>
      </c>
      <c r="AE3644" s="842">
        <f t="shared" si="5382"/>
        <v>0</v>
      </c>
      <c r="AF3644" s="931"/>
      <c r="AG3644" s="530">
        <f t="shared" si="5383"/>
        <v>-145</v>
      </c>
      <c r="AH3644" s="530" t="str">
        <f t="shared" si="5384"/>
        <v xml:space="preserve">0 </v>
      </c>
      <c r="AI3644" s="641"/>
      <c r="AJ3644" s="537"/>
      <c r="AK3644" s="537"/>
      <c r="AL3644" s="537"/>
      <c r="AM3644" s="537"/>
      <c r="AN3644" s="537"/>
      <c r="AO3644" s="683" t="str">
        <f>IF(SUM(AI3644:AN3644)=AP3644,"OK",SUM(AI3644:AN3644)-AP3644)</f>
        <v>OK</v>
      </c>
      <c r="AP3644" s="141"/>
      <c r="AQ3644" s="141"/>
      <c r="AR3644" s="552"/>
      <c r="AS3644" s="552"/>
      <c r="AT3644" s="683" t="str">
        <f>IF(SUM(AR3644:AS3644)=AU3644,"OK",SUM(AR3644:AS3644)-AU3644)</f>
        <v>OK</v>
      </c>
      <c r="AU3644" s="593"/>
      <c r="AV3644" s="530">
        <f t="shared" si="5387"/>
        <v>0</v>
      </c>
      <c r="AW3644" s="842">
        <f t="shared" si="5388"/>
        <v>0</v>
      </c>
      <c r="AX3644" s="115">
        <f t="shared" si="5419"/>
        <v>144</v>
      </c>
      <c r="AY3644" s="5">
        <f t="shared" si="5420"/>
        <v>0</v>
      </c>
      <c r="AZ3644" s="5">
        <f>AY3644-AX3644</f>
        <v>-144</v>
      </c>
      <c r="BA3644" s="335">
        <f>AZ3644/AX3644</f>
        <v>-1</v>
      </c>
      <c r="BB3644" s="23">
        <f t="shared" si="5421"/>
        <v>145</v>
      </c>
      <c r="BC3644" s="5">
        <f>AW3644</f>
        <v>0</v>
      </c>
      <c r="BD3644" s="5">
        <f>BC3644-BB3644</f>
        <v>-145</v>
      </c>
      <c r="BE3644" s="335">
        <f>BD3644/BB3644</f>
        <v>-1</v>
      </c>
      <c r="BF3644" s="41"/>
      <c r="BG3644" s="826" t="str">
        <f t="shared" si="5422"/>
        <v>43.52</v>
      </c>
      <c r="BH3644" s="607" t="b">
        <f>COUNTIF('Codes SEC'!$B$2:$B$250,Ministres!BG3644)&gt;0</f>
        <v>1</v>
      </c>
      <c r="BI3644" s="40"/>
      <c r="BJ3644" s="40"/>
      <c r="BK3644" s="40"/>
      <c r="BL3644" s="40"/>
      <c r="BM3644" s="40"/>
      <c r="BN3644" s="40"/>
    </row>
    <row r="3645" spans="1:66" s="1" customFormat="1" ht="35.1" customHeight="1" x14ac:dyDescent="0.25">
      <c r="A3645" s="222" t="s">
        <v>6114</v>
      </c>
      <c r="B3645" s="112">
        <v>17</v>
      </c>
      <c r="C3645" s="116" t="s">
        <v>419</v>
      </c>
      <c r="D3645" s="620">
        <v>1000</v>
      </c>
      <c r="E3645" s="278"/>
      <c r="F3645" s="116">
        <v>12</v>
      </c>
      <c r="G3645" s="694">
        <v>3</v>
      </c>
      <c r="H3645" s="878" t="str">
        <f t="shared" si="5437"/>
        <v>094</v>
      </c>
      <c r="I3645" s="397">
        <v>84352000</v>
      </c>
      <c r="J3645" s="380" t="s">
        <v>3812</v>
      </c>
      <c r="K3645" s="408" t="s">
        <v>3765</v>
      </c>
      <c r="L3645" s="733">
        <v>0</v>
      </c>
      <c r="M3645" s="734">
        <v>0</v>
      </c>
      <c r="N3645" s="931"/>
      <c r="O3645" s="530">
        <f t="shared" si="5377"/>
        <v>0</v>
      </c>
      <c r="P3645" s="530">
        <f t="shared" si="5378"/>
        <v>0</v>
      </c>
      <c r="Q3645" s="646"/>
      <c r="R3645" s="536"/>
      <c r="S3645" s="536"/>
      <c r="T3645" s="536"/>
      <c r="U3645" s="536"/>
      <c r="V3645" s="536"/>
      <c r="W3645" s="683" t="str">
        <f t="shared" si="5379"/>
        <v>OK</v>
      </c>
      <c r="X3645" s="141"/>
      <c r="Y3645" s="141"/>
      <c r="Z3645" s="552"/>
      <c r="AA3645" s="552"/>
      <c r="AB3645" s="683" t="str">
        <f t="shared" si="5380"/>
        <v>OK</v>
      </c>
      <c r="AC3645" s="593"/>
      <c r="AD3645" s="530">
        <f t="shared" si="5381"/>
        <v>0</v>
      </c>
      <c r="AE3645" s="842">
        <f t="shared" si="5382"/>
        <v>0</v>
      </c>
      <c r="AF3645" s="931"/>
      <c r="AG3645" s="530">
        <f t="shared" si="5383"/>
        <v>0</v>
      </c>
      <c r="AH3645" s="530">
        <f t="shared" si="5384"/>
        <v>0</v>
      </c>
      <c r="AI3645" s="641"/>
      <c r="AJ3645" s="537"/>
      <c r="AK3645" s="537"/>
      <c r="AL3645" s="537"/>
      <c r="AM3645" s="537"/>
      <c r="AN3645" s="537"/>
      <c r="AO3645" s="683" t="str">
        <f t="shared" si="5385"/>
        <v>OK</v>
      </c>
      <c r="AP3645" s="141"/>
      <c r="AQ3645" s="141"/>
      <c r="AR3645" s="552"/>
      <c r="AS3645" s="552"/>
      <c r="AT3645" s="683" t="str">
        <f t="shared" si="5386"/>
        <v>OK</v>
      </c>
      <c r="AU3645" s="593"/>
      <c r="AV3645" s="530">
        <f t="shared" si="5387"/>
        <v>0</v>
      </c>
      <c r="AW3645" s="842">
        <f t="shared" si="5388"/>
        <v>0</v>
      </c>
      <c r="AX3645" s="115">
        <f t="shared" si="5419"/>
        <v>0</v>
      </c>
      <c r="AY3645" s="5">
        <f t="shared" si="5420"/>
        <v>0</v>
      </c>
      <c r="AZ3645" s="7">
        <f t="shared" si="5441"/>
        <v>0</v>
      </c>
      <c r="BA3645" s="335" t="e">
        <f t="shared" si="5442"/>
        <v>#DIV/0!</v>
      </c>
      <c r="BB3645" s="23">
        <f t="shared" si="5421"/>
        <v>0</v>
      </c>
      <c r="BC3645" s="5">
        <f t="shared" si="5443"/>
        <v>0</v>
      </c>
      <c r="BD3645" s="7">
        <f t="shared" si="5444"/>
        <v>0</v>
      </c>
      <c r="BE3645" s="335" t="e">
        <f t="shared" si="5445"/>
        <v>#DIV/0!</v>
      </c>
      <c r="BF3645" s="41"/>
      <c r="BG3645" s="826" t="str">
        <f t="shared" si="5422"/>
        <v>43.52</v>
      </c>
      <c r="BH3645" s="607" t="b">
        <f>COUNTIF('Codes SEC'!$B$2:$B$250,Ministres!BG3645)&gt;0</f>
        <v>1</v>
      </c>
      <c r="BI3645" s="41"/>
      <c r="BJ3645" s="41"/>
      <c r="BK3645" s="41"/>
      <c r="BL3645" s="41"/>
      <c r="BM3645" s="41"/>
      <c r="BN3645" s="41"/>
    </row>
    <row r="3646" spans="1:66" ht="35.1" customHeight="1" x14ac:dyDescent="0.25">
      <c r="A3646" s="222" t="s">
        <v>6114</v>
      </c>
      <c r="B3646" s="112">
        <v>17</v>
      </c>
      <c r="C3646" s="116" t="s">
        <v>419</v>
      </c>
      <c r="D3646" s="620">
        <v>1000</v>
      </c>
      <c r="E3646" s="278"/>
      <c r="F3646" s="116">
        <v>6</v>
      </c>
      <c r="G3646" s="694">
        <v>3</v>
      </c>
      <c r="H3646" s="878" t="str">
        <f t="shared" si="5437"/>
        <v>094</v>
      </c>
      <c r="I3646" s="397">
        <v>84352000</v>
      </c>
      <c r="J3646" s="380" t="s">
        <v>3459</v>
      </c>
      <c r="K3646" s="408" t="s">
        <v>3427</v>
      </c>
      <c r="L3646" s="733">
        <v>0</v>
      </c>
      <c r="M3646" s="734">
        <v>0</v>
      </c>
      <c r="N3646" s="931"/>
      <c r="O3646" s="530">
        <f t="shared" ref="O3646:O3658" si="5446">IF(N3646&gt;L3646,"0 ",N3646-L3646)</f>
        <v>0</v>
      </c>
      <c r="P3646" s="530">
        <f t="shared" ref="P3646:P3658" si="5447">IF(N3646&lt;L3646,"0 ",N3646-L3646)</f>
        <v>0</v>
      </c>
      <c r="Q3646" s="646"/>
      <c r="R3646" s="536"/>
      <c r="S3646" s="536"/>
      <c r="T3646" s="536"/>
      <c r="U3646" s="536"/>
      <c r="V3646" s="536"/>
      <c r="W3646" s="683" t="str">
        <f t="shared" ref="W3646:W3658" si="5448">IF(SUM(Q3646:V3646)=X3646,"OK",SUM(Q3646:V3646)-X3646)</f>
        <v>OK</v>
      </c>
      <c r="X3646" s="141"/>
      <c r="Y3646" s="141"/>
      <c r="Z3646" s="552"/>
      <c r="AA3646" s="552"/>
      <c r="AB3646" s="683" t="str">
        <f t="shared" ref="AB3646:AB3658" si="5449">IF(SUM(Z3646:AA3646)=AC3646,"OK",SUM(Z3646:AA3646)-AC3646)</f>
        <v>OK</v>
      </c>
      <c r="AC3646" s="593"/>
      <c r="AD3646" s="530">
        <f t="shared" ref="AD3646:AD3658" si="5450">X3646+Y3646+AC3646</f>
        <v>0</v>
      </c>
      <c r="AE3646" s="842">
        <f t="shared" ref="AE3646:AE3658" si="5451">N3646+AD3646</f>
        <v>0</v>
      </c>
      <c r="AF3646" s="931"/>
      <c r="AG3646" s="530">
        <f t="shared" ref="AG3646:AG3658" si="5452">IF(AF3646&gt;M3646,"0 ",AF3646-M3646)</f>
        <v>0</v>
      </c>
      <c r="AH3646" s="530">
        <f t="shared" ref="AH3646:AH3658" si="5453">IF(AF3646&lt;M3646,"0 ",AF3646-M3646)</f>
        <v>0</v>
      </c>
      <c r="AI3646" s="641"/>
      <c r="AJ3646" s="537"/>
      <c r="AK3646" s="537"/>
      <c r="AL3646" s="537"/>
      <c r="AM3646" s="537"/>
      <c r="AN3646" s="537"/>
      <c r="AO3646" s="683" t="str">
        <f t="shared" ref="AO3646:AO3658" si="5454">IF(SUM(AI3646:AN3646)=AP3646,"OK",SUM(AI3646:AN3646)-AP3646)</f>
        <v>OK</v>
      </c>
      <c r="AP3646" s="141"/>
      <c r="AQ3646" s="141"/>
      <c r="AR3646" s="552"/>
      <c r="AS3646" s="552"/>
      <c r="AT3646" s="683" t="str">
        <f t="shared" ref="AT3646:AT3658" si="5455">IF(SUM(AR3646:AS3646)=AU3646,"OK",SUM(AR3646:AS3646)-AU3646)</f>
        <v>OK</v>
      </c>
      <c r="AU3646" s="593"/>
      <c r="AV3646" s="530">
        <f t="shared" ref="AV3646:AV3658" si="5456">AP3646+AQ3646+AU3646</f>
        <v>0</v>
      </c>
      <c r="AW3646" s="842">
        <f t="shared" ref="AW3646:AW3658" si="5457">AF3646+AV3646</f>
        <v>0</v>
      </c>
      <c r="AX3646" s="115">
        <f t="shared" ref="AX3646:AX3658" si="5458">L3646</f>
        <v>0</v>
      </c>
      <c r="AY3646" s="5">
        <f t="shared" ref="AY3646:AY3658" si="5459">AE3646</f>
        <v>0</v>
      </c>
      <c r="AZ3646" s="7">
        <f t="shared" si="5441"/>
        <v>0</v>
      </c>
      <c r="BA3646" s="335" t="e">
        <f t="shared" si="5442"/>
        <v>#DIV/0!</v>
      </c>
      <c r="BB3646" s="23">
        <f t="shared" ref="BB3646:BB3658" si="5460">M3646</f>
        <v>0</v>
      </c>
      <c r="BC3646" s="5">
        <f t="shared" si="5443"/>
        <v>0</v>
      </c>
      <c r="BD3646" s="7">
        <f t="shared" si="5444"/>
        <v>0</v>
      </c>
      <c r="BE3646" s="335" t="e">
        <f t="shared" si="5445"/>
        <v>#DIV/0!</v>
      </c>
      <c r="BG3646" s="826" t="str">
        <f t="shared" ref="BG3646:BG3658" si="5461">RIGHT(LEFT(I3646,3),2)&amp;"."&amp;RIGHT(LEFT(I3646,5),2)</f>
        <v>43.52</v>
      </c>
      <c r="BH3646" s="607" t="b">
        <f>COUNTIF('Codes SEC'!$B$2:$B$250,Ministres!BG3646)&gt;0</f>
        <v>1</v>
      </c>
    </row>
    <row r="3647" spans="1:66" s="203" customFormat="1" ht="35.1" customHeight="1" x14ac:dyDescent="0.25">
      <c r="A3647" s="21" t="s">
        <v>6114</v>
      </c>
      <c r="B3647" s="112" t="s">
        <v>5021</v>
      </c>
      <c r="C3647" s="116" t="s">
        <v>419</v>
      </c>
      <c r="D3647" s="620">
        <v>1000</v>
      </c>
      <c r="E3647" s="278"/>
      <c r="F3647" s="116">
        <v>12</v>
      </c>
      <c r="G3647" s="694">
        <v>3</v>
      </c>
      <c r="H3647" s="878" t="str">
        <f t="shared" si="5437"/>
        <v>094</v>
      </c>
      <c r="I3647" s="397">
        <v>84353000</v>
      </c>
      <c r="J3647" s="380" t="s">
        <v>4826</v>
      </c>
      <c r="K3647" s="408" t="s">
        <v>4827</v>
      </c>
      <c r="L3647" s="733">
        <v>0</v>
      </c>
      <c r="M3647" s="734">
        <v>3</v>
      </c>
      <c r="N3647" s="931"/>
      <c r="O3647" s="530">
        <f t="shared" si="5446"/>
        <v>0</v>
      </c>
      <c r="P3647" s="530">
        <f t="shared" si="5447"/>
        <v>0</v>
      </c>
      <c r="Q3647" s="646"/>
      <c r="R3647" s="536"/>
      <c r="S3647" s="536"/>
      <c r="T3647" s="536"/>
      <c r="U3647" s="536"/>
      <c r="V3647" s="536"/>
      <c r="W3647" s="683" t="str">
        <f>IF(SUM(Q3647:V3647)=X3647,"OK",SUM(Q3647:V3647)-X3647)</f>
        <v>OK</v>
      </c>
      <c r="X3647" s="141"/>
      <c r="Y3647" s="141"/>
      <c r="Z3647" s="552"/>
      <c r="AA3647" s="552"/>
      <c r="AB3647" s="683" t="str">
        <f>IF(SUM(Z3647:AA3647)=AC3647,"OK",SUM(Z3647:AA3647)-AC3647)</f>
        <v>OK</v>
      </c>
      <c r="AC3647" s="593"/>
      <c r="AD3647" s="530">
        <f t="shared" si="5450"/>
        <v>0</v>
      </c>
      <c r="AE3647" s="842">
        <f t="shared" si="5451"/>
        <v>0</v>
      </c>
      <c r="AF3647" s="931"/>
      <c r="AG3647" s="530">
        <f t="shared" si="5452"/>
        <v>-3</v>
      </c>
      <c r="AH3647" s="530" t="str">
        <f t="shared" si="5453"/>
        <v xml:space="preserve">0 </v>
      </c>
      <c r="AI3647" s="641"/>
      <c r="AJ3647" s="537"/>
      <c r="AK3647" s="537"/>
      <c r="AL3647" s="537"/>
      <c r="AM3647" s="537"/>
      <c r="AN3647" s="537"/>
      <c r="AO3647" s="683" t="str">
        <f>IF(SUM(AI3647:AN3647)=AP3647,"OK",SUM(AI3647:AN3647)-AP3647)</f>
        <v>OK</v>
      </c>
      <c r="AP3647" s="141"/>
      <c r="AQ3647" s="141"/>
      <c r="AR3647" s="552"/>
      <c r="AS3647" s="552"/>
      <c r="AT3647" s="683" t="str">
        <f>IF(SUM(AR3647:AS3647)=AU3647,"OK",SUM(AR3647:AS3647)-AU3647)</f>
        <v>OK</v>
      </c>
      <c r="AU3647" s="593"/>
      <c r="AV3647" s="530">
        <f t="shared" si="5456"/>
        <v>0</v>
      </c>
      <c r="AW3647" s="842">
        <f t="shared" si="5457"/>
        <v>0</v>
      </c>
      <c r="AX3647" s="115">
        <f t="shared" si="5458"/>
        <v>0</v>
      </c>
      <c r="AY3647" s="5">
        <f t="shared" si="5459"/>
        <v>0</v>
      </c>
      <c r="AZ3647" s="7">
        <f>AY3647-AX3647</f>
        <v>0</v>
      </c>
      <c r="BA3647" s="335" t="e">
        <f>AZ3647/AX3647</f>
        <v>#DIV/0!</v>
      </c>
      <c r="BB3647" s="23">
        <f t="shared" si="5460"/>
        <v>3</v>
      </c>
      <c r="BC3647" s="5">
        <f>AW3647</f>
        <v>0</v>
      </c>
      <c r="BD3647" s="7">
        <f>BC3647-BB3647</f>
        <v>-3</v>
      </c>
      <c r="BE3647" s="335">
        <f>BD3647/BB3647</f>
        <v>-1</v>
      </c>
      <c r="BF3647" s="667"/>
      <c r="BG3647" s="826" t="str">
        <f t="shared" si="5461"/>
        <v>43.53</v>
      </c>
      <c r="BH3647" s="668" t="b">
        <f>COUNTIF('Codes SEC'!$B$2:$B$250,Ministres!BG3647)&gt;0</f>
        <v>1</v>
      </c>
      <c r="BI3647" s="667"/>
      <c r="BJ3647" s="667"/>
      <c r="BK3647" s="667"/>
      <c r="BL3647" s="667"/>
      <c r="BM3647" s="667"/>
      <c r="BN3647" s="667"/>
    </row>
    <row r="3648" spans="1:66" ht="35.1" customHeight="1" x14ac:dyDescent="0.25">
      <c r="A3648" s="190" t="s">
        <v>6114</v>
      </c>
      <c r="B3648" s="583">
        <v>17</v>
      </c>
      <c r="C3648" s="120" t="s">
        <v>419</v>
      </c>
      <c r="D3648" s="622">
        <v>1000</v>
      </c>
      <c r="E3648" s="584"/>
      <c r="F3648" s="120">
        <v>1</v>
      </c>
      <c r="G3648" s="697">
        <v>3</v>
      </c>
      <c r="H3648" s="890" t="str">
        <f t="shared" si="5437"/>
        <v>094</v>
      </c>
      <c r="I3648" s="585">
        <v>84359000</v>
      </c>
      <c r="J3648" s="712" t="s">
        <v>5131</v>
      </c>
      <c r="K3648" s="422" t="s">
        <v>5132</v>
      </c>
      <c r="L3648" s="733">
        <v>14332</v>
      </c>
      <c r="M3648" s="734">
        <v>14379</v>
      </c>
      <c r="N3648" s="931"/>
      <c r="O3648" s="530">
        <f t="shared" si="5446"/>
        <v>-14332</v>
      </c>
      <c r="P3648" s="530" t="str">
        <f t="shared" si="5447"/>
        <v xml:space="preserve">0 </v>
      </c>
      <c r="Q3648" s="646"/>
      <c r="R3648" s="536"/>
      <c r="S3648" s="536"/>
      <c r="T3648" s="536"/>
      <c r="U3648" s="536"/>
      <c r="V3648" s="536"/>
      <c r="W3648" s="683" t="str">
        <f>IF(SUM(Q3648:V3648)=X3648,"OK",SUM(Q3648:V3648)-X3648)</f>
        <v>OK</v>
      </c>
      <c r="X3648" s="141"/>
      <c r="Y3648" s="141"/>
      <c r="Z3648" s="552"/>
      <c r="AA3648" s="552"/>
      <c r="AB3648" s="683" t="str">
        <f>IF(SUM(Z3648:AA3648)=AC3648,"OK",SUM(Z3648:AA3648)-AC3648)</f>
        <v>OK</v>
      </c>
      <c r="AC3648" s="593"/>
      <c r="AD3648" s="530">
        <f t="shared" si="5450"/>
        <v>0</v>
      </c>
      <c r="AE3648" s="842">
        <f t="shared" si="5451"/>
        <v>0</v>
      </c>
      <c r="AF3648" s="931"/>
      <c r="AG3648" s="530">
        <f t="shared" si="5452"/>
        <v>-14379</v>
      </c>
      <c r="AH3648" s="530" t="str">
        <f t="shared" si="5453"/>
        <v xml:space="preserve">0 </v>
      </c>
      <c r="AI3648" s="641"/>
      <c r="AJ3648" s="537"/>
      <c r="AK3648" s="537"/>
      <c r="AL3648" s="537"/>
      <c r="AM3648" s="537"/>
      <c r="AN3648" s="537"/>
      <c r="AO3648" s="683" t="str">
        <f>IF(SUM(AI3648:AN3648)=AP3648,"OK",SUM(AI3648:AN3648)-AP3648)</f>
        <v>OK</v>
      </c>
      <c r="AP3648" s="141"/>
      <c r="AQ3648" s="141"/>
      <c r="AR3648" s="552"/>
      <c r="AS3648" s="552"/>
      <c r="AT3648" s="683" t="str">
        <f>IF(SUM(AR3648:AS3648)=AU3648,"OK",SUM(AR3648:AS3648)-AU3648)</f>
        <v>OK</v>
      </c>
      <c r="AU3648" s="593"/>
      <c r="AV3648" s="530">
        <f t="shared" si="5456"/>
        <v>0</v>
      </c>
      <c r="AW3648" s="842">
        <f t="shared" si="5457"/>
        <v>0</v>
      </c>
      <c r="AX3648" s="115">
        <f t="shared" si="5458"/>
        <v>14332</v>
      </c>
      <c r="AY3648" s="5">
        <f t="shared" si="5459"/>
        <v>0</v>
      </c>
      <c r="AZ3648" s="7">
        <f>AY3648-AX3648</f>
        <v>-14332</v>
      </c>
      <c r="BA3648" s="335">
        <f>AZ3648/AX3648</f>
        <v>-1</v>
      </c>
      <c r="BB3648" s="23">
        <f t="shared" si="5460"/>
        <v>14379</v>
      </c>
      <c r="BC3648" s="5">
        <f>AW3648</f>
        <v>0</v>
      </c>
      <c r="BD3648" s="7">
        <f>BC3648-BB3648</f>
        <v>-14379</v>
      </c>
      <c r="BE3648" s="335">
        <f>BD3648/BB3648</f>
        <v>-1</v>
      </c>
      <c r="BG3648" s="826" t="str">
        <f t="shared" si="5461"/>
        <v>43.59</v>
      </c>
      <c r="BH3648" s="607" t="b">
        <f>COUNTIF('Codes SEC'!$B$2:$B$250,Ministres!BG3648)&gt;0</f>
        <v>1</v>
      </c>
    </row>
    <row r="3649" spans="1:60" ht="35.1" customHeight="1" x14ac:dyDescent="0.25">
      <c r="A3649" s="222" t="s">
        <v>6114</v>
      </c>
      <c r="B3649" s="112" t="s">
        <v>5021</v>
      </c>
      <c r="C3649" s="116" t="s">
        <v>419</v>
      </c>
      <c r="D3649" s="620">
        <v>1000</v>
      </c>
      <c r="E3649" s="278"/>
      <c r="F3649" s="116" t="s">
        <v>769</v>
      </c>
      <c r="G3649" s="700"/>
      <c r="H3649" s="888" t="str">
        <f t="shared" si="5437"/>
        <v>094</v>
      </c>
      <c r="I3649" s="580">
        <v>84359000</v>
      </c>
      <c r="J3649" s="689" t="s">
        <v>6031</v>
      </c>
      <c r="K3649" s="411" t="s">
        <v>6380</v>
      </c>
      <c r="L3649" s="733">
        <v>183</v>
      </c>
      <c r="M3649" s="734">
        <v>182</v>
      </c>
      <c r="N3649" s="931"/>
      <c r="O3649" s="530">
        <f t="shared" si="5446"/>
        <v>-183</v>
      </c>
      <c r="P3649" s="530" t="str">
        <f t="shared" si="5447"/>
        <v xml:space="preserve">0 </v>
      </c>
      <c r="Q3649" s="646"/>
      <c r="R3649" s="536"/>
      <c r="S3649" s="536"/>
      <c r="T3649" s="536"/>
      <c r="U3649" s="536"/>
      <c r="V3649" s="536"/>
      <c r="W3649" s="683" t="str">
        <f t="shared" si="5448"/>
        <v>OK</v>
      </c>
      <c r="X3649" s="141"/>
      <c r="Y3649" s="141"/>
      <c r="Z3649" s="552"/>
      <c r="AA3649" s="552"/>
      <c r="AB3649" s="683" t="str">
        <f t="shared" si="5449"/>
        <v>OK</v>
      </c>
      <c r="AC3649" s="593"/>
      <c r="AD3649" s="530">
        <f t="shared" si="5450"/>
        <v>0</v>
      </c>
      <c r="AE3649" s="842">
        <f t="shared" si="5451"/>
        <v>0</v>
      </c>
      <c r="AF3649" s="931"/>
      <c r="AG3649" s="530">
        <f t="shared" si="5452"/>
        <v>-182</v>
      </c>
      <c r="AH3649" s="530" t="str">
        <f t="shared" si="5453"/>
        <v xml:space="preserve">0 </v>
      </c>
      <c r="AI3649" s="641"/>
      <c r="AJ3649" s="537"/>
      <c r="AK3649" s="537"/>
      <c r="AL3649" s="537"/>
      <c r="AM3649" s="537"/>
      <c r="AN3649" s="537"/>
      <c r="AO3649" s="683" t="str">
        <f t="shared" si="5454"/>
        <v>OK</v>
      </c>
      <c r="AP3649" s="141"/>
      <c r="AQ3649" s="141"/>
      <c r="AR3649" s="552"/>
      <c r="AS3649" s="552"/>
      <c r="AT3649" s="683" t="str">
        <f t="shared" si="5455"/>
        <v>OK</v>
      </c>
      <c r="AU3649" s="593"/>
      <c r="AV3649" s="530">
        <f t="shared" si="5456"/>
        <v>0</v>
      </c>
      <c r="AW3649" s="842">
        <f t="shared" si="5457"/>
        <v>0</v>
      </c>
      <c r="AX3649" s="115">
        <f t="shared" si="5458"/>
        <v>183</v>
      </c>
      <c r="AY3649" s="5">
        <f t="shared" si="5459"/>
        <v>0</v>
      </c>
      <c r="AZ3649" s="7">
        <f t="shared" ref="AZ3649:AZ3652" si="5462">AY3649-AX3649</f>
        <v>-183</v>
      </c>
      <c r="BA3649" s="335">
        <f t="shared" ref="BA3649:BA3652" si="5463">AZ3649/AX3649</f>
        <v>-1</v>
      </c>
      <c r="BB3649" s="23">
        <f t="shared" si="5460"/>
        <v>182</v>
      </c>
      <c r="BC3649" s="5">
        <f t="shared" ref="BC3649:BC3652" si="5464">AW3649</f>
        <v>0</v>
      </c>
      <c r="BD3649" s="7">
        <f t="shared" ref="BD3649:BD3652" si="5465">BC3649-BB3649</f>
        <v>-182</v>
      </c>
      <c r="BE3649" s="335">
        <f t="shared" ref="BE3649:BE3652" si="5466">BD3649/BB3649</f>
        <v>-1</v>
      </c>
      <c r="BG3649" s="826" t="str">
        <f t="shared" si="5461"/>
        <v>43.59</v>
      </c>
      <c r="BH3649" s="607" t="b">
        <f>COUNTIF('Codes SEC'!$B$2:$B$250,Ministres!BG3649)&gt;0</f>
        <v>1</v>
      </c>
    </row>
    <row r="3650" spans="1:60" ht="35.1" customHeight="1" x14ac:dyDescent="0.25">
      <c r="A3650" s="222" t="s">
        <v>6114</v>
      </c>
      <c r="B3650" s="112" t="s">
        <v>5021</v>
      </c>
      <c r="C3650" s="116" t="s">
        <v>419</v>
      </c>
      <c r="D3650" s="620">
        <v>1000</v>
      </c>
      <c r="E3650" s="278"/>
      <c r="F3650" s="116" t="s">
        <v>769</v>
      </c>
      <c r="G3650" s="700"/>
      <c r="H3650" s="888" t="str">
        <f t="shared" si="5437"/>
        <v>094</v>
      </c>
      <c r="I3650" s="580">
        <v>84359000</v>
      </c>
      <c r="J3650" s="689" t="s">
        <v>6032</v>
      </c>
      <c r="K3650" s="411" t="s">
        <v>6381</v>
      </c>
      <c r="L3650" s="733">
        <v>1776</v>
      </c>
      <c r="M3650" s="734">
        <v>1764</v>
      </c>
      <c r="N3650" s="931"/>
      <c r="O3650" s="530">
        <f t="shared" si="5446"/>
        <v>-1776</v>
      </c>
      <c r="P3650" s="530" t="str">
        <f t="shared" si="5447"/>
        <v xml:space="preserve">0 </v>
      </c>
      <c r="Q3650" s="646"/>
      <c r="R3650" s="536"/>
      <c r="S3650" s="536"/>
      <c r="T3650" s="536"/>
      <c r="U3650" s="536"/>
      <c r="V3650" s="536"/>
      <c r="W3650" s="683" t="str">
        <f t="shared" si="5448"/>
        <v>OK</v>
      </c>
      <c r="X3650" s="141"/>
      <c r="Y3650" s="141"/>
      <c r="Z3650" s="552"/>
      <c r="AA3650" s="552"/>
      <c r="AB3650" s="683" t="str">
        <f t="shared" si="5449"/>
        <v>OK</v>
      </c>
      <c r="AC3650" s="593"/>
      <c r="AD3650" s="530">
        <f t="shared" si="5450"/>
        <v>0</v>
      </c>
      <c r="AE3650" s="842">
        <f t="shared" si="5451"/>
        <v>0</v>
      </c>
      <c r="AF3650" s="931"/>
      <c r="AG3650" s="530">
        <f t="shared" si="5452"/>
        <v>-1764</v>
      </c>
      <c r="AH3650" s="530" t="str">
        <f t="shared" si="5453"/>
        <v xml:space="preserve">0 </v>
      </c>
      <c r="AI3650" s="641"/>
      <c r="AJ3650" s="537"/>
      <c r="AK3650" s="537"/>
      <c r="AL3650" s="537"/>
      <c r="AM3650" s="537"/>
      <c r="AN3650" s="537"/>
      <c r="AO3650" s="683" t="str">
        <f t="shared" si="5454"/>
        <v>OK</v>
      </c>
      <c r="AP3650" s="141"/>
      <c r="AQ3650" s="141"/>
      <c r="AR3650" s="552"/>
      <c r="AS3650" s="552"/>
      <c r="AT3650" s="683" t="str">
        <f t="shared" si="5455"/>
        <v>OK</v>
      </c>
      <c r="AU3650" s="593"/>
      <c r="AV3650" s="530">
        <f t="shared" si="5456"/>
        <v>0</v>
      </c>
      <c r="AW3650" s="842">
        <f t="shared" si="5457"/>
        <v>0</v>
      </c>
      <c r="AX3650" s="115">
        <f t="shared" si="5458"/>
        <v>1776</v>
      </c>
      <c r="AY3650" s="5">
        <f t="shared" si="5459"/>
        <v>0</v>
      </c>
      <c r="AZ3650" s="7">
        <f t="shared" si="5462"/>
        <v>-1776</v>
      </c>
      <c r="BA3650" s="335">
        <f t="shared" si="5463"/>
        <v>-1</v>
      </c>
      <c r="BB3650" s="23">
        <f t="shared" si="5460"/>
        <v>1764</v>
      </c>
      <c r="BC3650" s="5">
        <f t="shared" si="5464"/>
        <v>0</v>
      </c>
      <c r="BD3650" s="7">
        <f t="shared" si="5465"/>
        <v>-1764</v>
      </c>
      <c r="BE3650" s="335">
        <f t="shared" si="5466"/>
        <v>-1</v>
      </c>
      <c r="BG3650" s="826" t="str">
        <f t="shared" si="5461"/>
        <v>43.59</v>
      </c>
      <c r="BH3650" s="607" t="b">
        <f>COUNTIF('Codes SEC'!$B$2:$B$250,Ministres!BG3650)&gt;0</f>
        <v>1</v>
      </c>
    </row>
    <row r="3651" spans="1:60" ht="35.1" customHeight="1" x14ac:dyDescent="0.25">
      <c r="A3651" s="222" t="s">
        <v>6114</v>
      </c>
      <c r="B3651" s="112" t="s">
        <v>5021</v>
      </c>
      <c r="C3651" s="116" t="s">
        <v>419</v>
      </c>
      <c r="D3651" s="620">
        <v>1000</v>
      </c>
      <c r="E3651" s="278"/>
      <c r="F3651" s="116" t="s">
        <v>769</v>
      </c>
      <c r="G3651" s="700"/>
      <c r="H3651" s="888" t="str">
        <f t="shared" si="5437"/>
        <v>094</v>
      </c>
      <c r="I3651" s="580">
        <v>84359000</v>
      </c>
      <c r="J3651" s="573" t="s">
        <v>6215</v>
      </c>
      <c r="K3651" s="411" t="s">
        <v>6449</v>
      </c>
      <c r="L3651" s="733">
        <v>13</v>
      </c>
      <c r="M3651" s="734">
        <v>11</v>
      </c>
      <c r="N3651" s="931"/>
      <c r="O3651" s="530">
        <f t="shared" si="5446"/>
        <v>-13</v>
      </c>
      <c r="P3651" s="530" t="str">
        <f t="shared" si="5447"/>
        <v xml:space="preserve">0 </v>
      </c>
      <c r="Q3651" s="646"/>
      <c r="R3651" s="536"/>
      <c r="S3651" s="536"/>
      <c r="T3651" s="536"/>
      <c r="U3651" s="536"/>
      <c r="V3651" s="536"/>
      <c r="W3651" s="683" t="str">
        <f>IF(SUM(Q3651:V3651)=X3651,"OK",SUM(Q3651:V3651)-X3651)</f>
        <v>OK</v>
      </c>
      <c r="X3651" s="141"/>
      <c r="Y3651" s="141"/>
      <c r="Z3651" s="552"/>
      <c r="AA3651" s="552"/>
      <c r="AB3651" s="683" t="str">
        <f>IF(SUM(Z3651:AA3651)=AC3651,"OK",SUM(Z3651:AA3651)-AC3651)</f>
        <v>OK</v>
      </c>
      <c r="AC3651" s="593"/>
      <c r="AD3651" s="530">
        <f t="shared" si="5450"/>
        <v>0</v>
      </c>
      <c r="AE3651" s="842">
        <f t="shared" si="5451"/>
        <v>0</v>
      </c>
      <c r="AF3651" s="931"/>
      <c r="AG3651" s="530">
        <f t="shared" si="5452"/>
        <v>-11</v>
      </c>
      <c r="AH3651" s="530" t="str">
        <f t="shared" si="5453"/>
        <v xml:space="preserve">0 </v>
      </c>
      <c r="AI3651" s="641"/>
      <c r="AJ3651" s="537"/>
      <c r="AK3651" s="537"/>
      <c r="AL3651" s="537"/>
      <c r="AM3651" s="537"/>
      <c r="AN3651" s="537"/>
      <c r="AO3651" s="683" t="str">
        <f>IF(SUM(AI3651:AN3651)=AP3651,"OK",SUM(AI3651:AN3651)-AP3651)</f>
        <v>OK</v>
      </c>
      <c r="AP3651" s="141"/>
      <c r="AQ3651" s="141"/>
      <c r="AR3651" s="552"/>
      <c r="AS3651" s="552"/>
      <c r="AT3651" s="683" t="str">
        <f>IF(SUM(AR3651:AS3651)=AU3651,"OK",SUM(AR3651:AS3651)-AU3651)</f>
        <v>OK</v>
      </c>
      <c r="AU3651" s="593"/>
      <c r="AV3651" s="530">
        <f t="shared" si="5456"/>
        <v>0</v>
      </c>
      <c r="AW3651" s="842">
        <f t="shared" si="5457"/>
        <v>0</v>
      </c>
      <c r="AX3651" s="115">
        <f t="shared" si="5458"/>
        <v>13</v>
      </c>
      <c r="AY3651" s="5">
        <f t="shared" si="5459"/>
        <v>0</v>
      </c>
      <c r="AZ3651" s="7">
        <f>AY3651-AX3651</f>
        <v>-13</v>
      </c>
      <c r="BA3651" s="335">
        <f>AZ3651/AX3651</f>
        <v>-1</v>
      </c>
      <c r="BB3651" s="23">
        <f t="shared" si="5460"/>
        <v>11</v>
      </c>
      <c r="BC3651" s="5">
        <f>AW3651</f>
        <v>0</v>
      </c>
      <c r="BD3651" s="7">
        <f>BC3651-BB3651</f>
        <v>-11</v>
      </c>
      <c r="BE3651" s="335">
        <f>BD3651/BB3651</f>
        <v>-1</v>
      </c>
      <c r="BG3651" s="826" t="str">
        <f t="shared" si="5461"/>
        <v>43.59</v>
      </c>
      <c r="BH3651" s="607" t="b">
        <f>COUNTIF('Codes SEC'!$B$2:$B$250,Ministres!BG3651)&gt;0</f>
        <v>1</v>
      </c>
    </row>
    <row r="3652" spans="1:60" ht="35.1" customHeight="1" x14ac:dyDescent="0.25">
      <c r="A3652" s="222" t="s">
        <v>6114</v>
      </c>
      <c r="B3652" s="112" t="s">
        <v>5021</v>
      </c>
      <c r="C3652" s="116" t="s">
        <v>419</v>
      </c>
      <c r="D3652" s="620">
        <v>1000</v>
      </c>
      <c r="E3652" s="278"/>
      <c r="F3652" s="116" t="s">
        <v>805</v>
      </c>
      <c r="G3652" s="700"/>
      <c r="H3652" s="888" t="str">
        <f t="shared" si="5437"/>
        <v>094</v>
      </c>
      <c r="I3652" s="580">
        <v>84359000</v>
      </c>
      <c r="J3652" s="689" t="s">
        <v>6033</v>
      </c>
      <c r="K3652" s="411" t="s">
        <v>6034</v>
      </c>
      <c r="L3652" s="733">
        <v>0</v>
      </c>
      <c r="M3652" s="734">
        <v>0</v>
      </c>
      <c r="N3652" s="931"/>
      <c r="O3652" s="530">
        <f t="shared" si="5446"/>
        <v>0</v>
      </c>
      <c r="P3652" s="530">
        <f t="shared" si="5447"/>
        <v>0</v>
      </c>
      <c r="Q3652" s="646"/>
      <c r="R3652" s="536"/>
      <c r="S3652" s="536"/>
      <c r="T3652" s="536"/>
      <c r="U3652" s="536"/>
      <c r="V3652" s="536"/>
      <c r="W3652" s="683" t="str">
        <f t="shared" si="5448"/>
        <v>OK</v>
      </c>
      <c r="X3652" s="141"/>
      <c r="Y3652" s="141"/>
      <c r="Z3652" s="552"/>
      <c r="AA3652" s="552"/>
      <c r="AB3652" s="683" t="str">
        <f t="shared" si="5449"/>
        <v>OK</v>
      </c>
      <c r="AC3652" s="593"/>
      <c r="AD3652" s="530">
        <f t="shared" si="5450"/>
        <v>0</v>
      </c>
      <c r="AE3652" s="842">
        <f t="shared" si="5451"/>
        <v>0</v>
      </c>
      <c r="AF3652" s="931"/>
      <c r="AG3652" s="530">
        <f t="shared" si="5452"/>
        <v>0</v>
      </c>
      <c r="AH3652" s="530">
        <f t="shared" si="5453"/>
        <v>0</v>
      </c>
      <c r="AI3652" s="641"/>
      <c r="AJ3652" s="537"/>
      <c r="AK3652" s="537"/>
      <c r="AL3652" s="537"/>
      <c r="AM3652" s="537"/>
      <c r="AN3652" s="537"/>
      <c r="AO3652" s="683" t="str">
        <f t="shared" si="5454"/>
        <v>OK</v>
      </c>
      <c r="AP3652" s="141"/>
      <c r="AQ3652" s="141"/>
      <c r="AR3652" s="552"/>
      <c r="AS3652" s="552"/>
      <c r="AT3652" s="683" t="str">
        <f t="shared" si="5455"/>
        <v>OK</v>
      </c>
      <c r="AU3652" s="593"/>
      <c r="AV3652" s="530">
        <f t="shared" si="5456"/>
        <v>0</v>
      </c>
      <c r="AW3652" s="842">
        <f t="shared" si="5457"/>
        <v>0</v>
      </c>
      <c r="AX3652" s="115">
        <f t="shared" si="5458"/>
        <v>0</v>
      </c>
      <c r="AY3652" s="5">
        <f t="shared" si="5459"/>
        <v>0</v>
      </c>
      <c r="AZ3652" s="7">
        <f t="shared" si="5462"/>
        <v>0</v>
      </c>
      <c r="BA3652" s="335" t="e">
        <f t="shared" si="5463"/>
        <v>#DIV/0!</v>
      </c>
      <c r="BB3652" s="23">
        <f t="shared" si="5460"/>
        <v>0</v>
      </c>
      <c r="BC3652" s="5">
        <f t="shared" si="5464"/>
        <v>0</v>
      </c>
      <c r="BD3652" s="7">
        <f t="shared" si="5465"/>
        <v>0</v>
      </c>
      <c r="BE3652" s="335" t="e">
        <f t="shared" si="5466"/>
        <v>#DIV/0!</v>
      </c>
      <c r="BG3652" s="826" t="str">
        <f t="shared" si="5461"/>
        <v>43.59</v>
      </c>
      <c r="BH3652" s="607" t="b">
        <f>COUNTIF('Codes SEC'!$B$2:$B$250,Ministres!BG3652)&gt;0</f>
        <v>1</v>
      </c>
    </row>
    <row r="3653" spans="1:60" ht="35.1" customHeight="1" x14ac:dyDescent="0.25">
      <c r="A3653" s="222" t="s">
        <v>6114</v>
      </c>
      <c r="B3653" s="112">
        <v>17</v>
      </c>
      <c r="C3653" s="116" t="s">
        <v>419</v>
      </c>
      <c r="D3653" s="620">
        <v>1000</v>
      </c>
      <c r="E3653" s="278"/>
      <c r="F3653" s="116">
        <v>1</v>
      </c>
      <c r="G3653" s="694">
        <v>3</v>
      </c>
      <c r="H3653" s="878" t="str">
        <f t="shared" si="5437"/>
        <v>094</v>
      </c>
      <c r="I3653" s="397" t="s">
        <v>3268</v>
      </c>
      <c r="J3653" s="380" t="s">
        <v>2835</v>
      </c>
      <c r="K3653" s="422" t="s">
        <v>5690</v>
      </c>
      <c r="L3653" s="733">
        <v>80</v>
      </c>
      <c r="M3653" s="734">
        <v>80</v>
      </c>
      <c r="N3653" s="931"/>
      <c r="O3653" s="530">
        <f t="shared" si="5446"/>
        <v>-80</v>
      </c>
      <c r="P3653" s="530" t="str">
        <f t="shared" si="5447"/>
        <v xml:space="preserve">0 </v>
      </c>
      <c r="Q3653" s="646"/>
      <c r="R3653" s="536"/>
      <c r="S3653" s="536"/>
      <c r="T3653" s="536"/>
      <c r="U3653" s="536"/>
      <c r="V3653" s="536"/>
      <c r="W3653" s="683" t="str">
        <f t="shared" si="5448"/>
        <v>OK</v>
      </c>
      <c r="X3653" s="141"/>
      <c r="Y3653" s="141"/>
      <c r="Z3653" s="552"/>
      <c r="AA3653" s="552"/>
      <c r="AB3653" s="683" t="str">
        <f t="shared" si="5449"/>
        <v>OK</v>
      </c>
      <c r="AC3653" s="593"/>
      <c r="AD3653" s="530">
        <f t="shared" si="5450"/>
        <v>0</v>
      </c>
      <c r="AE3653" s="842">
        <f t="shared" si="5451"/>
        <v>0</v>
      </c>
      <c r="AF3653" s="931"/>
      <c r="AG3653" s="530">
        <f t="shared" si="5452"/>
        <v>-80</v>
      </c>
      <c r="AH3653" s="530" t="str">
        <f t="shared" si="5453"/>
        <v xml:space="preserve">0 </v>
      </c>
      <c r="AI3653" s="641"/>
      <c r="AJ3653" s="537"/>
      <c r="AK3653" s="537"/>
      <c r="AL3653" s="537"/>
      <c r="AM3653" s="537"/>
      <c r="AN3653" s="537"/>
      <c r="AO3653" s="683" t="str">
        <f t="shared" si="5454"/>
        <v>OK</v>
      </c>
      <c r="AP3653" s="141"/>
      <c r="AQ3653" s="141"/>
      <c r="AR3653" s="552"/>
      <c r="AS3653" s="552"/>
      <c r="AT3653" s="683" t="str">
        <f t="shared" si="5455"/>
        <v>OK</v>
      </c>
      <c r="AU3653" s="593"/>
      <c r="AV3653" s="530">
        <f t="shared" si="5456"/>
        <v>0</v>
      </c>
      <c r="AW3653" s="842">
        <f t="shared" si="5457"/>
        <v>0</v>
      </c>
      <c r="AX3653" s="115">
        <f t="shared" si="5458"/>
        <v>80</v>
      </c>
      <c r="AY3653" s="5">
        <f t="shared" si="5459"/>
        <v>0</v>
      </c>
      <c r="AZ3653" s="7">
        <f t="shared" si="5441"/>
        <v>-80</v>
      </c>
      <c r="BA3653" s="335">
        <f t="shared" si="5442"/>
        <v>-1</v>
      </c>
      <c r="BB3653" s="23">
        <f t="shared" si="5460"/>
        <v>80</v>
      </c>
      <c r="BC3653" s="5">
        <f t="shared" si="5443"/>
        <v>0</v>
      </c>
      <c r="BD3653" s="7">
        <f t="shared" si="5444"/>
        <v>-80</v>
      </c>
      <c r="BE3653" s="335">
        <f t="shared" si="5445"/>
        <v>-1</v>
      </c>
      <c r="BG3653" s="826" t="str">
        <f t="shared" si="5461"/>
        <v>45.24</v>
      </c>
      <c r="BH3653" s="607" t="b">
        <f>COUNTIF('Codes SEC'!$B$2:$B$250,Ministres!BG3653)&gt;0</f>
        <v>1</v>
      </c>
    </row>
    <row r="3654" spans="1:60" ht="44.25" customHeight="1" x14ac:dyDescent="0.25">
      <c r="A3654" s="222" t="s">
        <v>6114</v>
      </c>
      <c r="B3654" s="112">
        <v>17</v>
      </c>
      <c r="C3654" s="116" t="s">
        <v>419</v>
      </c>
      <c r="D3654" s="620">
        <v>1000</v>
      </c>
      <c r="E3654" s="278"/>
      <c r="F3654" s="116">
        <v>16</v>
      </c>
      <c r="G3654" s="694">
        <v>3</v>
      </c>
      <c r="H3654" s="878" t="str">
        <f t="shared" si="5437"/>
        <v>094</v>
      </c>
      <c r="I3654" s="397" t="s">
        <v>3268</v>
      </c>
      <c r="J3654" s="380" t="s">
        <v>2837</v>
      </c>
      <c r="K3654" s="494" t="s">
        <v>3921</v>
      </c>
      <c r="L3654" s="733">
        <v>240</v>
      </c>
      <c r="M3654" s="734">
        <v>235</v>
      </c>
      <c r="N3654" s="931"/>
      <c r="O3654" s="530">
        <f t="shared" si="5446"/>
        <v>-240</v>
      </c>
      <c r="P3654" s="530" t="str">
        <f t="shared" si="5447"/>
        <v xml:space="preserve">0 </v>
      </c>
      <c r="Q3654" s="646"/>
      <c r="R3654" s="536"/>
      <c r="S3654" s="536"/>
      <c r="T3654" s="536"/>
      <c r="U3654" s="536"/>
      <c r="V3654" s="536"/>
      <c r="W3654" s="683" t="str">
        <f t="shared" si="5448"/>
        <v>OK</v>
      </c>
      <c r="X3654" s="141"/>
      <c r="Y3654" s="141"/>
      <c r="Z3654" s="552"/>
      <c r="AA3654" s="552"/>
      <c r="AB3654" s="683" t="str">
        <f t="shared" si="5449"/>
        <v>OK</v>
      </c>
      <c r="AC3654" s="593"/>
      <c r="AD3654" s="530">
        <f t="shared" si="5450"/>
        <v>0</v>
      </c>
      <c r="AE3654" s="842">
        <f t="shared" si="5451"/>
        <v>0</v>
      </c>
      <c r="AF3654" s="931"/>
      <c r="AG3654" s="530">
        <f t="shared" si="5452"/>
        <v>-235</v>
      </c>
      <c r="AH3654" s="530" t="str">
        <f t="shared" si="5453"/>
        <v xml:space="preserve">0 </v>
      </c>
      <c r="AI3654" s="641"/>
      <c r="AJ3654" s="537"/>
      <c r="AK3654" s="537"/>
      <c r="AL3654" s="537"/>
      <c r="AM3654" s="537"/>
      <c r="AN3654" s="537"/>
      <c r="AO3654" s="683" t="str">
        <f t="shared" si="5454"/>
        <v>OK</v>
      </c>
      <c r="AP3654" s="141"/>
      <c r="AQ3654" s="141"/>
      <c r="AR3654" s="552"/>
      <c r="AS3654" s="552"/>
      <c r="AT3654" s="683" t="str">
        <f t="shared" si="5455"/>
        <v>OK</v>
      </c>
      <c r="AU3654" s="593"/>
      <c r="AV3654" s="530">
        <f t="shared" si="5456"/>
        <v>0</v>
      </c>
      <c r="AW3654" s="842">
        <f t="shared" si="5457"/>
        <v>0</v>
      </c>
      <c r="AX3654" s="115">
        <f t="shared" si="5458"/>
        <v>240</v>
      </c>
      <c r="AY3654" s="5">
        <f t="shared" si="5459"/>
        <v>0</v>
      </c>
      <c r="AZ3654" s="7">
        <f t="shared" si="5441"/>
        <v>-240</v>
      </c>
      <c r="BA3654" s="335">
        <f t="shared" si="5442"/>
        <v>-1</v>
      </c>
      <c r="BB3654" s="23">
        <f t="shared" si="5460"/>
        <v>235</v>
      </c>
      <c r="BC3654" s="5">
        <f t="shared" si="5443"/>
        <v>0</v>
      </c>
      <c r="BD3654" s="7">
        <f t="shared" si="5444"/>
        <v>-235</v>
      </c>
      <c r="BE3654" s="335">
        <f t="shared" si="5445"/>
        <v>-1</v>
      </c>
      <c r="BG3654" s="826" t="str">
        <f t="shared" si="5461"/>
        <v>45.24</v>
      </c>
      <c r="BH3654" s="607" t="b">
        <f>COUNTIF('Codes SEC'!$B$2:$B$250,Ministres!BG3654)&gt;0</f>
        <v>1</v>
      </c>
    </row>
    <row r="3655" spans="1:60" ht="51" x14ac:dyDescent="0.25">
      <c r="A3655" s="222" t="s">
        <v>6114</v>
      </c>
      <c r="B3655" s="112">
        <v>17</v>
      </c>
      <c r="C3655" s="116" t="s">
        <v>419</v>
      </c>
      <c r="D3655" s="620">
        <v>1000</v>
      </c>
      <c r="E3655" s="278"/>
      <c r="F3655" s="116">
        <v>6</v>
      </c>
      <c r="G3655" s="694">
        <v>3</v>
      </c>
      <c r="H3655" s="878" t="str">
        <f t="shared" si="5437"/>
        <v>094</v>
      </c>
      <c r="I3655" s="397">
        <v>84524000</v>
      </c>
      <c r="J3655" s="380" t="s">
        <v>3561</v>
      </c>
      <c r="K3655" s="408" t="s">
        <v>3751</v>
      </c>
      <c r="L3655" s="733">
        <v>0</v>
      </c>
      <c r="M3655" s="734">
        <v>0</v>
      </c>
      <c r="N3655" s="931"/>
      <c r="O3655" s="530">
        <f t="shared" si="5446"/>
        <v>0</v>
      </c>
      <c r="P3655" s="530">
        <f t="shared" si="5447"/>
        <v>0</v>
      </c>
      <c r="Q3655" s="646"/>
      <c r="R3655" s="536"/>
      <c r="S3655" s="536"/>
      <c r="T3655" s="536"/>
      <c r="U3655" s="536"/>
      <c r="V3655" s="536"/>
      <c r="W3655" s="683" t="str">
        <f t="shared" si="5448"/>
        <v>OK</v>
      </c>
      <c r="X3655" s="141"/>
      <c r="Y3655" s="141"/>
      <c r="Z3655" s="552"/>
      <c r="AA3655" s="552"/>
      <c r="AB3655" s="683" t="str">
        <f t="shared" si="5449"/>
        <v>OK</v>
      </c>
      <c r="AC3655" s="593"/>
      <c r="AD3655" s="530">
        <f t="shared" si="5450"/>
        <v>0</v>
      </c>
      <c r="AE3655" s="842">
        <f t="shared" si="5451"/>
        <v>0</v>
      </c>
      <c r="AF3655" s="931"/>
      <c r="AG3655" s="530">
        <f t="shared" si="5452"/>
        <v>0</v>
      </c>
      <c r="AH3655" s="530">
        <f t="shared" si="5453"/>
        <v>0</v>
      </c>
      <c r="AI3655" s="641"/>
      <c r="AJ3655" s="537"/>
      <c r="AK3655" s="537"/>
      <c r="AL3655" s="537"/>
      <c r="AM3655" s="537"/>
      <c r="AN3655" s="537"/>
      <c r="AO3655" s="683" t="str">
        <f t="shared" si="5454"/>
        <v>OK</v>
      </c>
      <c r="AP3655" s="141"/>
      <c r="AQ3655" s="141"/>
      <c r="AR3655" s="552"/>
      <c r="AS3655" s="552"/>
      <c r="AT3655" s="683" t="str">
        <f t="shared" si="5455"/>
        <v>OK</v>
      </c>
      <c r="AU3655" s="593"/>
      <c r="AV3655" s="530">
        <f t="shared" si="5456"/>
        <v>0</v>
      </c>
      <c r="AW3655" s="842">
        <f t="shared" si="5457"/>
        <v>0</v>
      </c>
      <c r="AX3655" s="115">
        <f t="shared" si="5458"/>
        <v>0</v>
      </c>
      <c r="AY3655" s="5">
        <f t="shared" si="5459"/>
        <v>0</v>
      </c>
      <c r="AZ3655" s="7">
        <f t="shared" si="5441"/>
        <v>0</v>
      </c>
      <c r="BA3655" s="335" t="e">
        <f t="shared" si="5442"/>
        <v>#DIV/0!</v>
      </c>
      <c r="BB3655" s="23">
        <f t="shared" si="5460"/>
        <v>0</v>
      </c>
      <c r="BC3655" s="5">
        <f t="shared" si="5443"/>
        <v>0</v>
      </c>
      <c r="BD3655" s="7">
        <f t="shared" si="5444"/>
        <v>0</v>
      </c>
      <c r="BE3655" s="335" t="e">
        <f t="shared" si="5445"/>
        <v>#DIV/0!</v>
      </c>
      <c r="BG3655" s="826" t="str">
        <f t="shared" si="5461"/>
        <v>45.24</v>
      </c>
      <c r="BH3655" s="607" t="b">
        <f>COUNTIF('Codes SEC'!$B$2:$B$250,Ministres!BG3655)&gt;0</f>
        <v>1</v>
      </c>
    </row>
    <row r="3656" spans="1:60" ht="35.1" customHeight="1" x14ac:dyDescent="0.25">
      <c r="A3656" s="222" t="s">
        <v>6114</v>
      </c>
      <c r="B3656" s="112" t="s">
        <v>5021</v>
      </c>
      <c r="C3656" s="116" t="s">
        <v>419</v>
      </c>
      <c r="D3656" s="620">
        <v>1000</v>
      </c>
      <c r="E3656" s="278"/>
      <c r="F3656" s="116" t="s">
        <v>769</v>
      </c>
      <c r="G3656" s="700"/>
      <c r="H3656" s="888" t="str">
        <f t="shared" si="5437"/>
        <v>094</v>
      </c>
      <c r="I3656" s="580">
        <v>84524000</v>
      </c>
      <c r="J3656" s="689" t="s">
        <v>6037</v>
      </c>
      <c r="K3656" s="411" t="s">
        <v>6038</v>
      </c>
      <c r="L3656" s="733">
        <v>0</v>
      </c>
      <c r="M3656" s="734">
        <v>0</v>
      </c>
      <c r="N3656" s="931"/>
      <c r="O3656" s="530">
        <f t="shared" si="5446"/>
        <v>0</v>
      </c>
      <c r="P3656" s="530">
        <f t="shared" si="5447"/>
        <v>0</v>
      </c>
      <c r="Q3656" s="646"/>
      <c r="R3656" s="536"/>
      <c r="S3656" s="536"/>
      <c r="T3656" s="536"/>
      <c r="U3656" s="536"/>
      <c r="V3656" s="536"/>
      <c r="W3656" s="683" t="str">
        <f>IF(SUM(Q3656:V3656)=X3656,"OK",SUM(Q3656:V3656)-X3656)</f>
        <v>OK</v>
      </c>
      <c r="X3656" s="141"/>
      <c r="Y3656" s="141"/>
      <c r="Z3656" s="552"/>
      <c r="AA3656" s="552"/>
      <c r="AB3656" s="683" t="str">
        <f>IF(SUM(Z3656:AA3656)=AC3656,"OK",SUM(Z3656:AA3656)-AC3656)</f>
        <v>OK</v>
      </c>
      <c r="AC3656" s="593"/>
      <c r="AD3656" s="530">
        <f t="shared" si="5450"/>
        <v>0</v>
      </c>
      <c r="AE3656" s="842">
        <f t="shared" si="5451"/>
        <v>0</v>
      </c>
      <c r="AF3656" s="931"/>
      <c r="AG3656" s="530">
        <f t="shared" si="5452"/>
        <v>0</v>
      </c>
      <c r="AH3656" s="530">
        <f t="shared" si="5453"/>
        <v>0</v>
      </c>
      <c r="AI3656" s="641"/>
      <c r="AJ3656" s="537"/>
      <c r="AK3656" s="537"/>
      <c r="AL3656" s="537"/>
      <c r="AM3656" s="537"/>
      <c r="AN3656" s="537"/>
      <c r="AO3656" s="683" t="str">
        <f>IF(SUM(AI3656:AN3656)=AP3656,"OK",SUM(AI3656:AN3656)-AP3656)</f>
        <v>OK</v>
      </c>
      <c r="AP3656" s="141"/>
      <c r="AQ3656" s="141"/>
      <c r="AR3656" s="552"/>
      <c r="AS3656" s="552"/>
      <c r="AT3656" s="683" t="str">
        <f>IF(SUM(AR3656:AS3656)=AU3656,"OK",SUM(AR3656:AS3656)-AU3656)</f>
        <v>OK</v>
      </c>
      <c r="AU3656" s="593"/>
      <c r="AV3656" s="530">
        <f t="shared" si="5456"/>
        <v>0</v>
      </c>
      <c r="AW3656" s="842">
        <f t="shared" si="5457"/>
        <v>0</v>
      </c>
      <c r="AX3656" s="115">
        <f t="shared" si="5458"/>
        <v>0</v>
      </c>
      <c r="AY3656" s="5">
        <f t="shared" si="5459"/>
        <v>0</v>
      </c>
      <c r="AZ3656" s="7">
        <f>AY3656-AX3656</f>
        <v>0</v>
      </c>
      <c r="BA3656" s="335" t="e">
        <f>AZ3656/AX3656</f>
        <v>#DIV/0!</v>
      </c>
      <c r="BB3656" s="23">
        <f t="shared" si="5460"/>
        <v>0</v>
      </c>
      <c r="BC3656" s="5">
        <f>AW3656</f>
        <v>0</v>
      </c>
      <c r="BD3656" s="7">
        <f>BC3656-BB3656</f>
        <v>0</v>
      </c>
      <c r="BE3656" s="335" t="e">
        <f>BD3656/BB3656</f>
        <v>#DIV/0!</v>
      </c>
      <c r="BG3656" s="826" t="str">
        <f t="shared" si="5461"/>
        <v>45.24</v>
      </c>
      <c r="BH3656" s="607" t="b">
        <f>COUNTIF('Codes SEC'!$B$2:$B$250,Ministres!BG3656)&gt;0</f>
        <v>1</v>
      </c>
    </row>
    <row r="3657" spans="1:60" ht="35.1" customHeight="1" x14ac:dyDescent="0.25">
      <c r="A3657" s="222" t="s">
        <v>6114</v>
      </c>
      <c r="B3657" s="112">
        <v>17</v>
      </c>
      <c r="C3657" s="116" t="s">
        <v>419</v>
      </c>
      <c r="D3657" s="620">
        <v>1000</v>
      </c>
      <c r="E3657" s="278"/>
      <c r="F3657" s="116">
        <v>12</v>
      </c>
      <c r="G3657" s="694">
        <v>3</v>
      </c>
      <c r="H3657" s="878" t="str">
        <f t="shared" si="5437"/>
        <v>094</v>
      </c>
      <c r="I3657" s="397" t="s">
        <v>3276</v>
      </c>
      <c r="J3657" s="380" t="s">
        <v>2836</v>
      </c>
      <c r="K3657" s="408" t="s">
        <v>487</v>
      </c>
      <c r="L3657" s="733">
        <v>956</v>
      </c>
      <c r="M3657" s="734">
        <v>955</v>
      </c>
      <c r="N3657" s="931"/>
      <c r="O3657" s="530">
        <f t="shared" si="5446"/>
        <v>-956</v>
      </c>
      <c r="P3657" s="530" t="str">
        <f t="shared" si="5447"/>
        <v xml:space="preserve">0 </v>
      </c>
      <c r="Q3657" s="646"/>
      <c r="R3657" s="536"/>
      <c r="S3657" s="536"/>
      <c r="T3657" s="536"/>
      <c r="U3657" s="536"/>
      <c r="V3657" s="536"/>
      <c r="W3657" s="683" t="str">
        <f>IF(SUM(Q3657:V3657)=X3657,"OK",SUM(Q3657:V3657)-X3657)</f>
        <v>OK</v>
      </c>
      <c r="X3657" s="141"/>
      <c r="Y3657" s="141"/>
      <c r="Z3657" s="552"/>
      <c r="AA3657" s="552"/>
      <c r="AB3657" s="683" t="str">
        <f>IF(SUM(Z3657:AA3657)=AC3657,"OK",SUM(Z3657:AA3657)-AC3657)</f>
        <v>OK</v>
      </c>
      <c r="AC3657" s="593"/>
      <c r="AD3657" s="530">
        <f t="shared" si="5450"/>
        <v>0</v>
      </c>
      <c r="AE3657" s="842">
        <f t="shared" si="5451"/>
        <v>0</v>
      </c>
      <c r="AF3657" s="931"/>
      <c r="AG3657" s="530">
        <f t="shared" si="5452"/>
        <v>-955</v>
      </c>
      <c r="AH3657" s="530" t="str">
        <f t="shared" si="5453"/>
        <v xml:space="preserve">0 </v>
      </c>
      <c r="AI3657" s="641"/>
      <c r="AJ3657" s="537"/>
      <c r="AK3657" s="537"/>
      <c r="AL3657" s="537"/>
      <c r="AM3657" s="537"/>
      <c r="AN3657" s="537"/>
      <c r="AO3657" s="683" t="str">
        <f>IF(SUM(AI3657:AN3657)=AP3657,"OK",SUM(AI3657:AN3657)-AP3657)</f>
        <v>OK</v>
      </c>
      <c r="AP3657" s="141"/>
      <c r="AQ3657" s="141"/>
      <c r="AR3657" s="552"/>
      <c r="AS3657" s="552"/>
      <c r="AT3657" s="683" t="str">
        <f>IF(SUM(AR3657:AS3657)=AU3657,"OK",SUM(AR3657:AS3657)-AU3657)</f>
        <v>OK</v>
      </c>
      <c r="AU3657" s="593"/>
      <c r="AV3657" s="530">
        <f t="shared" si="5456"/>
        <v>0</v>
      </c>
      <c r="AW3657" s="842">
        <f t="shared" si="5457"/>
        <v>0</v>
      </c>
      <c r="AX3657" s="115">
        <f t="shared" si="5458"/>
        <v>956</v>
      </c>
      <c r="AY3657" s="5">
        <f t="shared" si="5459"/>
        <v>0</v>
      </c>
      <c r="AZ3657" s="7">
        <f>AY3657-AX3657</f>
        <v>-956</v>
      </c>
      <c r="BA3657" s="335">
        <f>AZ3657/AX3657</f>
        <v>-1</v>
      </c>
      <c r="BB3657" s="23">
        <f t="shared" si="5460"/>
        <v>955</v>
      </c>
      <c r="BC3657" s="5">
        <f>AW3657</f>
        <v>0</v>
      </c>
      <c r="BD3657" s="7">
        <f>BC3657-BB3657</f>
        <v>-955</v>
      </c>
      <c r="BE3657" s="335">
        <f>BD3657/BB3657</f>
        <v>-1</v>
      </c>
      <c r="BG3657" s="826" t="str">
        <f t="shared" si="5461"/>
        <v>45.40</v>
      </c>
      <c r="BH3657" s="607" t="b">
        <f>COUNTIF('Codes SEC'!$B$2:$B$250,Ministres!BG3657)&gt;0</f>
        <v>1</v>
      </c>
    </row>
    <row r="3658" spans="1:60" ht="35.1" customHeight="1" x14ac:dyDescent="0.25">
      <c r="A3658" s="222" t="s">
        <v>6114</v>
      </c>
      <c r="B3658" s="112">
        <v>17</v>
      </c>
      <c r="C3658" s="116" t="s">
        <v>419</v>
      </c>
      <c r="D3658" s="620">
        <v>1000</v>
      </c>
      <c r="E3658" s="278"/>
      <c r="F3658" s="116">
        <v>12</v>
      </c>
      <c r="G3658" s="700"/>
      <c r="H3658" s="888" t="str">
        <f t="shared" si="5437"/>
        <v>094</v>
      </c>
      <c r="I3658" s="580">
        <v>84550000</v>
      </c>
      <c r="J3658" s="689" t="s">
        <v>6061</v>
      </c>
      <c r="K3658" s="411" t="s">
        <v>6062</v>
      </c>
      <c r="L3658" s="733">
        <v>0</v>
      </c>
      <c r="M3658" s="734">
        <v>3</v>
      </c>
      <c r="N3658" s="931"/>
      <c r="O3658" s="530">
        <f t="shared" si="5446"/>
        <v>0</v>
      </c>
      <c r="P3658" s="530">
        <f t="shared" si="5447"/>
        <v>0</v>
      </c>
      <c r="Q3658" s="646"/>
      <c r="R3658" s="536"/>
      <c r="S3658" s="536"/>
      <c r="T3658" s="536"/>
      <c r="U3658" s="536"/>
      <c r="V3658" s="536"/>
      <c r="W3658" s="683" t="str">
        <f t="shared" si="5448"/>
        <v>OK</v>
      </c>
      <c r="X3658" s="141"/>
      <c r="Y3658" s="141"/>
      <c r="Z3658" s="552"/>
      <c r="AA3658" s="552"/>
      <c r="AB3658" s="683" t="str">
        <f t="shared" si="5449"/>
        <v>OK</v>
      </c>
      <c r="AC3658" s="593"/>
      <c r="AD3658" s="530">
        <f t="shared" si="5450"/>
        <v>0</v>
      </c>
      <c r="AE3658" s="842">
        <f t="shared" si="5451"/>
        <v>0</v>
      </c>
      <c r="AF3658" s="931"/>
      <c r="AG3658" s="530">
        <f t="shared" si="5452"/>
        <v>-3</v>
      </c>
      <c r="AH3658" s="530" t="str">
        <f t="shared" si="5453"/>
        <v xml:space="preserve">0 </v>
      </c>
      <c r="AI3658" s="641"/>
      <c r="AJ3658" s="537"/>
      <c r="AK3658" s="537"/>
      <c r="AL3658" s="537"/>
      <c r="AM3658" s="537"/>
      <c r="AN3658" s="537"/>
      <c r="AO3658" s="683" t="str">
        <f t="shared" si="5454"/>
        <v>OK</v>
      </c>
      <c r="AP3658" s="141"/>
      <c r="AQ3658" s="141"/>
      <c r="AR3658" s="552"/>
      <c r="AS3658" s="552"/>
      <c r="AT3658" s="683" t="str">
        <f t="shared" si="5455"/>
        <v>OK</v>
      </c>
      <c r="AU3658" s="593"/>
      <c r="AV3658" s="530">
        <f t="shared" si="5456"/>
        <v>0</v>
      </c>
      <c r="AW3658" s="842">
        <f t="shared" si="5457"/>
        <v>0</v>
      </c>
      <c r="AX3658" s="115">
        <f t="shared" si="5458"/>
        <v>0</v>
      </c>
      <c r="AY3658" s="5">
        <f t="shared" si="5459"/>
        <v>0</v>
      </c>
      <c r="AZ3658" s="7">
        <f>AY3658-AX3658</f>
        <v>0</v>
      </c>
      <c r="BA3658" s="335" t="e">
        <f>AZ3658/AX3658</f>
        <v>#DIV/0!</v>
      </c>
      <c r="BB3658" s="23">
        <f t="shared" si="5460"/>
        <v>3</v>
      </c>
      <c r="BC3658" s="5">
        <f>AW3658</f>
        <v>0</v>
      </c>
      <c r="BD3658" s="7">
        <f>BC3658-BB3658</f>
        <v>-3</v>
      </c>
      <c r="BE3658" s="335">
        <f>BD3658/BB3658</f>
        <v>-1</v>
      </c>
      <c r="BG3658" s="826" t="str">
        <f t="shared" si="5461"/>
        <v>45.50</v>
      </c>
      <c r="BH3658" s="607" t="b">
        <f>COUNTIF('Codes SEC'!$B$2:$B$250,Ministres!BG3658)&gt;0</f>
        <v>1</v>
      </c>
    </row>
    <row r="3659" spans="1:60" ht="12.75" customHeight="1" x14ac:dyDescent="0.25">
      <c r="A3659" s="227"/>
      <c r="B3659" s="209"/>
      <c r="C3659" s="253"/>
      <c r="D3659" s="625"/>
      <c r="E3659" s="280"/>
      <c r="F3659" s="253"/>
      <c r="G3659" s="695"/>
      <c r="H3659" s="886"/>
      <c r="I3659" s="403"/>
      <c r="J3659" s="381"/>
      <c r="K3659" s="514" t="s">
        <v>95</v>
      </c>
      <c r="L3659" s="318">
        <f>L3582+L3599+L3600+L3601+L3602+L3603+L3604+L3586+L3605+L3606+L3607+L3608+L3609+L3610+L3611+L3612+L3613+L3614+L3615+L3616+L3617+L3622+L3638+L3639+L3640+L3641+L3627+L3642+L3643+L3653+L3657+L3628+L3654+L3625+L3626+L3629+L3630+L3644+L3631+L3618+L3646+L3632+L3655+L3585+L3645+L3634+L3619+L3647+L3648+L3623+L3587+L3588+L3589+L3590+L3591+L3592+L3593+L3594+L3595+L3624+L3635+L3636+L3649+L3650+L3652+L3633+L3656+L3658+L3596+L3620+L3637+L3583+L3651+L3598+L3621+L3584+L3597</f>
        <v>124644</v>
      </c>
      <c r="M3659" s="737">
        <f t="shared" ref="M3659:BE3659" si="5467">M3582+M3599+M3600+M3601+M3602+M3603+M3604+M3586+M3605+M3606+M3607+M3608+M3609+M3610+M3611+M3612+M3613+M3614+M3615+M3616+M3617+M3622+M3638+M3639+M3640+M3641+M3627+M3642+M3643+M3653+M3657+M3628+M3654+M3625+M3626+M3629+M3630+M3644+M3631+M3618+M3646+M3632+M3655+M3585+M3645+M3634+M3619+M3647+M3648+M3623+M3587+M3588+M3589+M3590+M3591+M3592+M3593+M3594+M3595+M3624+M3635+M3636+M3649+M3650+M3652+M3633+M3656+M3658+M3596+M3620+M3637+M3583+M3651+M3598+M3621+M3584+M3597</f>
        <v>123266</v>
      </c>
      <c r="N3659" s="930">
        <f t="shared" si="5467"/>
        <v>0</v>
      </c>
      <c r="O3659" s="790">
        <f t="shared" si="5467"/>
        <v>-124644</v>
      </c>
      <c r="P3659" s="790">
        <f t="shared" si="5467"/>
        <v>0</v>
      </c>
      <c r="Q3659" s="787">
        <f t="shared" si="5467"/>
        <v>0</v>
      </c>
      <c r="R3659" s="648">
        <f t="shared" si="5467"/>
        <v>0</v>
      </c>
      <c r="S3659" s="648">
        <f t="shared" si="5467"/>
        <v>0</v>
      </c>
      <c r="T3659" s="648">
        <f t="shared" si="5467"/>
        <v>0</v>
      </c>
      <c r="U3659" s="648">
        <f t="shared" si="5467"/>
        <v>0</v>
      </c>
      <c r="V3659" s="648">
        <f t="shared" si="5467"/>
        <v>0</v>
      </c>
      <c r="W3659" s="790"/>
      <c r="X3659" s="649">
        <f t="shared" si="5467"/>
        <v>0</v>
      </c>
      <c r="Y3659" s="649">
        <f t="shared" si="5467"/>
        <v>0</v>
      </c>
      <c r="Z3659" s="648">
        <f t="shared" si="5467"/>
        <v>0</v>
      </c>
      <c r="AA3659" s="648">
        <f t="shared" si="5467"/>
        <v>0</v>
      </c>
      <c r="AB3659" s="790"/>
      <c r="AC3659" s="649">
        <f t="shared" si="5467"/>
        <v>0</v>
      </c>
      <c r="AD3659" s="790">
        <f>AD3582+AD3599+AD3600+AD3601+AD3602+AD3603+AD3604+AD3586+AD3605+AD3606+AD3607+AD3608+AD3609+AD3610+AD3611+AD3612+AD3613+AD3614+AD3615+AD3616+AD3617+AD3622+AD3638+AD3639+AD3640+AD3641+AD3627+AD3642+AD3643+AD3653+AD3657+AD3628+AD3654+AD3625+AD3626+AD3629+AD3630+AD3644+AD3631+AD3618+AD3646+AD3632+AD3655+AD3585+AD3645+AD3634+AD3619+AD3647+AD3648+AD3623+AD3587+AD3588+AD3589+AD3590+AD3591+AD3592+AD3593+AD3594+AD3595+AD3624+AD3635+AD3636+AD3649+AD3650+AD3652+AD3633+AD3656+AD3658+AD3596+AD3620+AD3637+AD3583+AD3651+AD3598+AD3621+AD3584+AD3597</f>
        <v>0</v>
      </c>
      <c r="AE3659" s="843">
        <f>AE3582+AE3599+AE3600+AE3601+AE3602+AE3603+AE3604+AE3586+AE3605+AE3606+AE3607+AE3608+AE3609+AE3610+AE3611+AE3612+AE3613+AE3614+AE3615+AE3616+AE3617+AE3622+AE3638+AE3639+AE3640+AE3641+AE3627+AE3642+AE3643+AE3653+AE3657+AE3628+AE3654+AE3625+AE3626+AE3629+AE3630+AE3644+AE3631+AE3618+AE3646+AE3632+AE3655+AE3585+AE3645+AE3634+AE3619+AE3647+AE3648+AE3623+AE3587+AE3588+AE3589+AE3590+AE3591+AE3592+AE3593+AE3594+AE3595+AE3624+AE3635+AE3636+AE3649+AE3650+AE3652+AE3633+AE3656+AE3658+AE3596+AE3620+AE3637+AE3583+AE3651+AE3598+AE3621+AE3584+AE3597</f>
        <v>0</v>
      </c>
      <c r="AF3659" s="930">
        <f t="shared" si="5467"/>
        <v>0</v>
      </c>
      <c r="AG3659" s="790">
        <f t="shared" si="5467"/>
        <v>-123266</v>
      </c>
      <c r="AH3659" s="790">
        <f t="shared" si="5467"/>
        <v>0</v>
      </c>
      <c r="AI3659" s="787">
        <f t="shared" si="5467"/>
        <v>0</v>
      </c>
      <c r="AJ3659" s="648">
        <f t="shared" si="5467"/>
        <v>0</v>
      </c>
      <c r="AK3659" s="648">
        <f t="shared" si="5467"/>
        <v>0</v>
      </c>
      <c r="AL3659" s="648">
        <f t="shared" si="5467"/>
        <v>0</v>
      </c>
      <c r="AM3659" s="648">
        <f t="shared" si="5467"/>
        <v>0</v>
      </c>
      <c r="AN3659" s="648">
        <f t="shared" si="5467"/>
        <v>0</v>
      </c>
      <c r="AO3659" s="790"/>
      <c r="AP3659" s="649">
        <f t="shared" si="5467"/>
        <v>0</v>
      </c>
      <c r="AQ3659" s="649">
        <f t="shared" si="5467"/>
        <v>0</v>
      </c>
      <c r="AR3659" s="648">
        <f t="shared" si="5467"/>
        <v>0</v>
      </c>
      <c r="AS3659" s="648">
        <f t="shared" si="5467"/>
        <v>0</v>
      </c>
      <c r="AT3659" s="790"/>
      <c r="AU3659" s="649">
        <f t="shared" si="5467"/>
        <v>0</v>
      </c>
      <c r="AV3659" s="790">
        <f t="shared" si="5467"/>
        <v>0</v>
      </c>
      <c r="AW3659" s="843">
        <f t="shared" si="5467"/>
        <v>0</v>
      </c>
      <c r="AX3659" s="336">
        <f t="shared" si="5467"/>
        <v>124644</v>
      </c>
      <c r="AY3659" s="337">
        <f t="shared" si="5467"/>
        <v>0</v>
      </c>
      <c r="AZ3659" s="338">
        <f t="shared" si="5467"/>
        <v>-124644</v>
      </c>
      <c r="BA3659" s="339" t="e">
        <f t="shared" si="5467"/>
        <v>#DIV/0!</v>
      </c>
      <c r="BB3659" s="322">
        <f t="shared" si="5467"/>
        <v>123266</v>
      </c>
      <c r="BC3659" s="337">
        <f t="shared" si="5467"/>
        <v>0</v>
      </c>
      <c r="BD3659" s="338">
        <f t="shared" si="5467"/>
        <v>-123266</v>
      </c>
      <c r="BE3659" s="339" t="e">
        <f t="shared" si="5467"/>
        <v>#DIV/0!</v>
      </c>
      <c r="BG3659" s="826"/>
      <c r="BH3659" s="607"/>
    </row>
    <row r="3660" spans="1:60" ht="12.75" customHeight="1" x14ac:dyDescent="0.25">
      <c r="A3660" s="21"/>
      <c r="B3660" s="112"/>
      <c r="C3660" s="116"/>
      <c r="D3660" s="623"/>
      <c r="E3660" s="278"/>
      <c r="F3660" s="116"/>
      <c r="G3660" s="694"/>
      <c r="H3660" s="878"/>
      <c r="I3660" s="397"/>
      <c r="J3660" s="380"/>
      <c r="K3660" s="461"/>
      <c r="L3660" s="738"/>
      <c r="M3660" s="739"/>
      <c r="N3660" s="932"/>
      <c r="O3660" s="125"/>
      <c r="P3660" s="125"/>
      <c r="Q3660" s="642"/>
      <c r="R3660" s="538"/>
      <c r="S3660" s="538"/>
      <c r="T3660" s="538"/>
      <c r="U3660" s="538"/>
      <c r="V3660" s="538"/>
      <c r="W3660" s="532"/>
      <c r="X3660" s="143"/>
      <c r="Y3660" s="143"/>
      <c r="Z3660" s="553"/>
      <c r="AA3660" s="553"/>
      <c r="AB3660" s="532"/>
      <c r="AC3660" s="594"/>
      <c r="AD3660" s="125"/>
      <c r="AE3660" s="848"/>
      <c r="AF3660" s="932"/>
      <c r="AG3660" s="125"/>
      <c r="AH3660" s="125"/>
      <c r="AI3660" s="642"/>
      <c r="AJ3660" s="538"/>
      <c r="AK3660" s="538"/>
      <c r="AL3660" s="538"/>
      <c r="AM3660" s="538"/>
      <c r="AN3660" s="538"/>
      <c r="AO3660" s="532"/>
      <c r="AP3660" s="143"/>
      <c r="AQ3660" s="143"/>
      <c r="AR3660" s="553"/>
      <c r="AS3660" s="553"/>
      <c r="AT3660" s="532"/>
      <c r="AU3660" s="594"/>
      <c r="AV3660" s="125"/>
      <c r="AW3660" s="848"/>
      <c r="AX3660" s="124"/>
      <c r="AY3660" s="6"/>
      <c r="AZ3660" s="6"/>
      <c r="BA3660" s="341"/>
      <c r="BB3660" s="311"/>
      <c r="BC3660" s="6"/>
      <c r="BD3660" s="6"/>
      <c r="BE3660" s="341"/>
      <c r="BG3660" s="826"/>
      <c r="BH3660" s="607"/>
    </row>
    <row r="3661" spans="1:60" ht="12.75" customHeight="1" x14ac:dyDescent="0.25">
      <c r="A3661" s="21"/>
      <c r="B3661" s="112"/>
      <c r="C3661" s="116"/>
      <c r="D3661" s="623"/>
      <c r="E3661" s="278"/>
      <c r="F3661" s="116"/>
      <c r="G3661" s="694"/>
      <c r="H3661" s="878"/>
      <c r="I3661" s="397"/>
      <c r="J3661" s="380"/>
      <c r="K3661" s="410" t="s">
        <v>58</v>
      </c>
      <c r="L3661" s="738"/>
      <c r="M3661" s="739"/>
      <c r="N3661" s="932"/>
      <c r="O3661" s="125"/>
      <c r="P3661" s="125"/>
      <c r="Q3661" s="642"/>
      <c r="R3661" s="538"/>
      <c r="S3661" s="538"/>
      <c r="T3661" s="538"/>
      <c r="U3661" s="538"/>
      <c r="V3661" s="538"/>
      <c r="W3661" s="532"/>
      <c r="X3661" s="143"/>
      <c r="Y3661" s="143"/>
      <c r="Z3661" s="553"/>
      <c r="AA3661" s="553"/>
      <c r="AB3661" s="532"/>
      <c r="AC3661" s="594"/>
      <c r="AD3661" s="125"/>
      <c r="AE3661" s="848"/>
      <c r="AF3661" s="932"/>
      <c r="AG3661" s="125"/>
      <c r="AH3661" s="125"/>
      <c r="AI3661" s="642"/>
      <c r="AJ3661" s="538"/>
      <c r="AK3661" s="538"/>
      <c r="AL3661" s="538"/>
      <c r="AM3661" s="538"/>
      <c r="AN3661" s="538"/>
      <c r="AO3661" s="532"/>
      <c r="AP3661" s="143"/>
      <c r="AQ3661" s="143"/>
      <c r="AR3661" s="553"/>
      <c r="AS3661" s="553"/>
      <c r="AT3661" s="532"/>
      <c r="AU3661" s="594"/>
      <c r="AV3661" s="125"/>
      <c r="AW3661" s="848"/>
      <c r="AX3661" s="124"/>
      <c r="AY3661" s="6"/>
      <c r="AZ3661" s="6"/>
      <c r="BA3661" s="341"/>
      <c r="BB3661" s="311"/>
      <c r="BC3661" s="6"/>
      <c r="BD3661" s="6"/>
      <c r="BE3661" s="341"/>
      <c r="BG3661" s="826"/>
      <c r="BH3661" s="607"/>
    </row>
    <row r="3662" spans="1:60" ht="12.75" customHeight="1" x14ac:dyDescent="0.25">
      <c r="A3662" s="21"/>
      <c r="B3662" s="112"/>
      <c r="C3662" s="116"/>
      <c r="D3662" s="623"/>
      <c r="E3662" s="278"/>
      <c r="F3662" s="116"/>
      <c r="G3662" s="694"/>
      <c r="H3662" s="878"/>
      <c r="I3662" s="397"/>
      <c r="J3662" s="380"/>
      <c r="K3662" s="410"/>
      <c r="L3662" s="738"/>
      <c r="M3662" s="739"/>
      <c r="N3662" s="932"/>
      <c r="O3662" s="125"/>
      <c r="P3662" s="125"/>
      <c r="Q3662" s="642"/>
      <c r="R3662" s="538"/>
      <c r="S3662" s="538"/>
      <c r="T3662" s="538"/>
      <c r="U3662" s="538"/>
      <c r="V3662" s="538"/>
      <c r="W3662" s="532"/>
      <c r="X3662" s="143"/>
      <c r="Y3662" s="143"/>
      <c r="Z3662" s="553"/>
      <c r="AA3662" s="553"/>
      <c r="AB3662" s="532"/>
      <c r="AC3662" s="594"/>
      <c r="AD3662" s="125"/>
      <c r="AE3662" s="848"/>
      <c r="AF3662" s="932"/>
      <c r="AG3662" s="125"/>
      <c r="AH3662" s="125"/>
      <c r="AI3662" s="642"/>
      <c r="AJ3662" s="538"/>
      <c r="AK3662" s="538"/>
      <c r="AL3662" s="538"/>
      <c r="AM3662" s="538"/>
      <c r="AN3662" s="538"/>
      <c r="AO3662" s="532"/>
      <c r="AP3662" s="143"/>
      <c r="AQ3662" s="143"/>
      <c r="AR3662" s="553"/>
      <c r="AS3662" s="553"/>
      <c r="AT3662" s="532"/>
      <c r="AU3662" s="594"/>
      <c r="AV3662" s="125"/>
      <c r="AW3662" s="848"/>
      <c r="AX3662" s="124"/>
      <c r="AY3662" s="6"/>
      <c r="AZ3662" s="6"/>
      <c r="BA3662" s="341"/>
      <c r="BB3662" s="311"/>
      <c r="BC3662" s="6"/>
      <c r="BD3662" s="6"/>
      <c r="BE3662" s="341"/>
      <c r="BG3662" s="826"/>
      <c r="BH3662" s="607"/>
    </row>
    <row r="3663" spans="1:60" ht="35.1" customHeight="1" x14ac:dyDescent="0.25">
      <c r="A3663" s="222" t="s">
        <v>6114</v>
      </c>
      <c r="B3663" s="112" t="s">
        <v>5021</v>
      </c>
      <c r="C3663" s="116" t="s">
        <v>419</v>
      </c>
      <c r="D3663" s="620">
        <v>1000</v>
      </c>
      <c r="E3663" s="278"/>
      <c r="F3663" s="116">
        <v>12</v>
      </c>
      <c r="G3663" s="700"/>
      <c r="H3663" s="888" t="str">
        <f t="shared" si="5437"/>
        <v>094</v>
      </c>
      <c r="I3663" s="580">
        <v>85112000</v>
      </c>
      <c r="J3663" s="689" t="s">
        <v>6043</v>
      </c>
      <c r="K3663" s="411" t="s">
        <v>6382</v>
      </c>
      <c r="L3663" s="733">
        <v>0</v>
      </c>
      <c r="M3663" s="734">
        <v>20</v>
      </c>
      <c r="N3663" s="931"/>
      <c r="O3663" s="530">
        <f t="shared" ref="O3663:O3670" si="5468">IF(N3663&gt;L3663,"0 ",N3663-L3663)</f>
        <v>0</v>
      </c>
      <c r="P3663" s="530">
        <f t="shared" ref="P3663:P3670" si="5469">IF(N3663&lt;L3663,"0 ",N3663-L3663)</f>
        <v>0</v>
      </c>
      <c r="Q3663" s="646"/>
      <c r="R3663" s="536"/>
      <c r="S3663" s="536"/>
      <c r="T3663" s="536"/>
      <c r="U3663" s="536"/>
      <c r="V3663" s="536"/>
      <c r="W3663" s="683" t="str">
        <f t="shared" ref="W3663:W3670" si="5470">IF(SUM(Q3663:V3663)=X3663,"OK",SUM(Q3663:V3663)-X3663)</f>
        <v>OK</v>
      </c>
      <c r="X3663" s="141"/>
      <c r="Y3663" s="141"/>
      <c r="Z3663" s="552"/>
      <c r="AA3663" s="552"/>
      <c r="AB3663" s="683" t="str">
        <f t="shared" ref="AB3663:AB3670" si="5471">IF(SUM(Z3663:AA3663)=AC3663,"OK",SUM(Z3663:AA3663)-AC3663)</f>
        <v>OK</v>
      </c>
      <c r="AC3663" s="593"/>
      <c r="AD3663" s="530">
        <f t="shared" ref="AD3663:AD3670" si="5472">X3663+Y3663+AC3663</f>
        <v>0</v>
      </c>
      <c r="AE3663" s="842">
        <f t="shared" ref="AE3663:AE3670" si="5473">N3663+AD3663</f>
        <v>0</v>
      </c>
      <c r="AF3663" s="931"/>
      <c r="AG3663" s="530">
        <f t="shared" ref="AG3663:AG3670" si="5474">IF(AF3663&gt;M3663,"0 ",AF3663-M3663)</f>
        <v>-20</v>
      </c>
      <c r="AH3663" s="530" t="str">
        <f t="shared" ref="AH3663:AH3670" si="5475">IF(AF3663&lt;M3663,"0 ",AF3663-M3663)</f>
        <v xml:space="preserve">0 </v>
      </c>
      <c r="AI3663" s="641"/>
      <c r="AJ3663" s="537"/>
      <c r="AK3663" s="537"/>
      <c r="AL3663" s="537"/>
      <c r="AM3663" s="537"/>
      <c r="AN3663" s="537"/>
      <c r="AO3663" s="683" t="str">
        <f t="shared" ref="AO3663:AO3670" si="5476">IF(SUM(AI3663:AN3663)=AP3663,"OK",SUM(AI3663:AN3663)-AP3663)</f>
        <v>OK</v>
      </c>
      <c r="AP3663" s="141"/>
      <c r="AQ3663" s="141"/>
      <c r="AR3663" s="552"/>
      <c r="AS3663" s="552"/>
      <c r="AT3663" s="683" t="str">
        <f t="shared" ref="AT3663:AT3670" si="5477">IF(SUM(AR3663:AS3663)=AU3663,"OK",SUM(AR3663:AS3663)-AU3663)</f>
        <v>OK</v>
      </c>
      <c r="AU3663" s="593"/>
      <c r="AV3663" s="530">
        <f t="shared" ref="AV3663:AV3670" si="5478">AP3663+AQ3663+AU3663</f>
        <v>0</v>
      </c>
      <c r="AW3663" s="842">
        <f t="shared" ref="AW3663:AW3670" si="5479">AF3663+AV3663</f>
        <v>0</v>
      </c>
      <c r="AX3663" s="115">
        <f t="shared" ref="AX3663:AX3670" si="5480">L3663</f>
        <v>0</v>
      </c>
      <c r="AY3663" s="5">
        <f t="shared" ref="AY3663:AY3670" si="5481">AE3663</f>
        <v>0</v>
      </c>
      <c r="AZ3663" s="7">
        <f>AY3663-AX3663</f>
        <v>0</v>
      </c>
      <c r="BA3663" s="335" t="e">
        <f>AZ3663/AX3663</f>
        <v>#DIV/0!</v>
      </c>
      <c r="BB3663" s="23">
        <f t="shared" ref="BB3663:BB3670" si="5482">M3663</f>
        <v>20</v>
      </c>
      <c r="BC3663" s="5">
        <f>AW3663</f>
        <v>0</v>
      </c>
      <c r="BD3663" s="7">
        <f>BC3663-BB3663</f>
        <v>-20</v>
      </c>
      <c r="BE3663" s="335">
        <f>BD3663/BB3663</f>
        <v>-1</v>
      </c>
      <c r="BG3663" s="826" t="str">
        <f t="shared" ref="BG3663:BG3670" si="5483">RIGHT(LEFT(I3663,3),2)&amp;"."&amp;RIGHT(LEFT(I3663,5),2)</f>
        <v>51.12</v>
      </c>
      <c r="BH3663" s="607" t="b">
        <f>COUNTIF('Codes SEC'!$B$2:$B$250,Ministres!BG3663)&gt;0</f>
        <v>1</v>
      </c>
    </row>
    <row r="3664" spans="1:60" ht="51" x14ac:dyDescent="0.25">
      <c r="A3664" s="222" t="s">
        <v>6114</v>
      </c>
      <c r="B3664" s="112">
        <v>17</v>
      </c>
      <c r="C3664" s="116" t="s">
        <v>419</v>
      </c>
      <c r="D3664" s="620">
        <v>1000</v>
      </c>
      <c r="E3664" s="278"/>
      <c r="F3664" s="116">
        <v>12</v>
      </c>
      <c r="G3664" s="694">
        <v>3</v>
      </c>
      <c r="H3664" s="878" t="str">
        <f t="shared" si="5437"/>
        <v>094</v>
      </c>
      <c r="I3664" s="397" t="s">
        <v>3331</v>
      </c>
      <c r="J3664" s="380" t="s">
        <v>2838</v>
      </c>
      <c r="K3664" s="411" t="s">
        <v>255</v>
      </c>
      <c r="L3664" s="733">
        <v>45</v>
      </c>
      <c r="M3664" s="734">
        <v>45</v>
      </c>
      <c r="N3664" s="931"/>
      <c r="O3664" s="530">
        <f t="shared" si="5468"/>
        <v>-45</v>
      </c>
      <c r="P3664" s="530" t="str">
        <f t="shared" si="5469"/>
        <v xml:space="preserve">0 </v>
      </c>
      <c r="Q3664" s="646"/>
      <c r="R3664" s="536"/>
      <c r="S3664" s="536"/>
      <c r="T3664" s="536"/>
      <c r="U3664" s="536"/>
      <c r="V3664" s="536"/>
      <c r="W3664" s="683" t="str">
        <f>IF(SUM(Q3664:V3664)=X3664,"OK",SUM(Q3664:V3664)-X3664)</f>
        <v>OK</v>
      </c>
      <c r="X3664" s="141"/>
      <c r="Y3664" s="141"/>
      <c r="Z3664" s="552"/>
      <c r="AA3664" s="552"/>
      <c r="AB3664" s="683" t="str">
        <f>IF(SUM(Z3664:AA3664)=AC3664,"OK",SUM(Z3664:AA3664)-AC3664)</f>
        <v>OK</v>
      </c>
      <c r="AC3664" s="593"/>
      <c r="AD3664" s="530">
        <f t="shared" si="5472"/>
        <v>0</v>
      </c>
      <c r="AE3664" s="842">
        <f t="shared" si="5473"/>
        <v>0</v>
      </c>
      <c r="AF3664" s="931"/>
      <c r="AG3664" s="530">
        <f t="shared" si="5474"/>
        <v>-45</v>
      </c>
      <c r="AH3664" s="530" t="str">
        <f t="shared" si="5475"/>
        <v xml:space="preserve">0 </v>
      </c>
      <c r="AI3664" s="641"/>
      <c r="AJ3664" s="537"/>
      <c r="AK3664" s="537"/>
      <c r="AL3664" s="537"/>
      <c r="AM3664" s="537"/>
      <c r="AN3664" s="537"/>
      <c r="AO3664" s="683" t="str">
        <f>IF(SUM(AI3664:AN3664)=AP3664,"OK",SUM(AI3664:AN3664)-AP3664)</f>
        <v>OK</v>
      </c>
      <c r="AP3664" s="141"/>
      <c r="AQ3664" s="141"/>
      <c r="AR3664" s="552"/>
      <c r="AS3664" s="552"/>
      <c r="AT3664" s="683" t="str">
        <f>IF(SUM(AR3664:AS3664)=AU3664,"OK",SUM(AR3664:AS3664)-AU3664)</f>
        <v>OK</v>
      </c>
      <c r="AU3664" s="593"/>
      <c r="AV3664" s="530">
        <f t="shared" si="5478"/>
        <v>0</v>
      </c>
      <c r="AW3664" s="842">
        <f t="shared" si="5479"/>
        <v>0</v>
      </c>
      <c r="AX3664" s="115">
        <f t="shared" si="5480"/>
        <v>45</v>
      </c>
      <c r="AY3664" s="5">
        <f t="shared" si="5481"/>
        <v>0</v>
      </c>
      <c r="AZ3664" s="5">
        <f>AY3664-AX3664</f>
        <v>-45</v>
      </c>
      <c r="BA3664" s="335">
        <f>AZ3664/AX3664</f>
        <v>-1</v>
      </c>
      <c r="BB3664" s="23">
        <f t="shared" si="5482"/>
        <v>45</v>
      </c>
      <c r="BC3664" s="5">
        <f>AW3664</f>
        <v>0</v>
      </c>
      <c r="BD3664" s="5">
        <f>BC3664-BB3664</f>
        <v>-45</v>
      </c>
      <c r="BE3664" s="335">
        <f>BD3664/BB3664</f>
        <v>-1</v>
      </c>
      <c r="BG3664" s="826" t="str">
        <f t="shared" si="5483"/>
        <v>51.30</v>
      </c>
      <c r="BH3664" s="607" t="b">
        <f>COUNTIF('Codes SEC'!$B$2:$B$250,Ministres!BG3664)&gt;0</f>
        <v>1</v>
      </c>
    </row>
    <row r="3665" spans="1:66" ht="51" x14ac:dyDescent="0.25">
      <c r="A3665" s="222" t="s">
        <v>6114</v>
      </c>
      <c r="B3665" s="112">
        <v>17</v>
      </c>
      <c r="C3665" s="116" t="s">
        <v>419</v>
      </c>
      <c r="D3665" s="620">
        <v>1000</v>
      </c>
      <c r="E3665" s="278"/>
      <c r="F3665" s="116">
        <v>16</v>
      </c>
      <c r="G3665" s="694">
        <v>1</v>
      </c>
      <c r="H3665" s="878" t="str">
        <f t="shared" si="5437"/>
        <v>094</v>
      </c>
      <c r="I3665" s="397" t="s">
        <v>3281</v>
      </c>
      <c r="J3665" s="380" t="s">
        <v>2839</v>
      </c>
      <c r="K3665" s="408" t="s">
        <v>6383</v>
      </c>
      <c r="L3665" s="733">
        <v>22</v>
      </c>
      <c r="M3665" s="734">
        <v>22</v>
      </c>
      <c r="N3665" s="931"/>
      <c r="O3665" s="530">
        <f t="shared" si="5468"/>
        <v>-22</v>
      </c>
      <c r="P3665" s="530" t="str">
        <f t="shared" si="5469"/>
        <v xml:space="preserve">0 </v>
      </c>
      <c r="Q3665" s="646"/>
      <c r="R3665" s="536"/>
      <c r="S3665" s="536"/>
      <c r="T3665" s="536"/>
      <c r="U3665" s="536"/>
      <c r="V3665" s="536"/>
      <c r="W3665" s="683" t="str">
        <f t="shared" si="5470"/>
        <v>OK</v>
      </c>
      <c r="X3665" s="141"/>
      <c r="Y3665" s="141"/>
      <c r="Z3665" s="552"/>
      <c r="AA3665" s="552"/>
      <c r="AB3665" s="683" t="str">
        <f t="shared" si="5471"/>
        <v>OK</v>
      </c>
      <c r="AC3665" s="593"/>
      <c r="AD3665" s="530">
        <f t="shared" si="5472"/>
        <v>0</v>
      </c>
      <c r="AE3665" s="842">
        <f t="shared" si="5473"/>
        <v>0</v>
      </c>
      <c r="AF3665" s="931"/>
      <c r="AG3665" s="530">
        <f t="shared" si="5474"/>
        <v>-22</v>
      </c>
      <c r="AH3665" s="530" t="str">
        <f t="shared" si="5475"/>
        <v xml:space="preserve">0 </v>
      </c>
      <c r="AI3665" s="641"/>
      <c r="AJ3665" s="537"/>
      <c r="AK3665" s="537"/>
      <c r="AL3665" s="537"/>
      <c r="AM3665" s="537"/>
      <c r="AN3665" s="537"/>
      <c r="AO3665" s="683" t="str">
        <f t="shared" si="5476"/>
        <v>OK</v>
      </c>
      <c r="AP3665" s="141"/>
      <c r="AQ3665" s="141"/>
      <c r="AR3665" s="552"/>
      <c r="AS3665" s="552"/>
      <c r="AT3665" s="683" t="str">
        <f t="shared" si="5477"/>
        <v>OK</v>
      </c>
      <c r="AU3665" s="593"/>
      <c r="AV3665" s="530">
        <f t="shared" si="5478"/>
        <v>0</v>
      </c>
      <c r="AW3665" s="842">
        <f t="shared" si="5479"/>
        <v>0</v>
      </c>
      <c r="AX3665" s="115">
        <f t="shared" si="5480"/>
        <v>22</v>
      </c>
      <c r="AY3665" s="5">
        <f t="shared" si="5481"/>
        <v>0</v>
      </c>
      <c r="AZ3665" s="5">
        <f>AY3665-AX3665</f>
        <v>-22</v>
      </c>
      <c r="BA3665" s="335">
        <f t="shared" ref="BA3665:BA3670" si="5484">AZ3665/AX3665</f>
        <v>-1</v>
      </c>
      <c r="BB3665" s="23">
        <f t="shared" si="5482"/>
        <v>22</v>
      </c>
      <c r="BC3665" s="5">
        <f t="shared" ref="BC3665:BC3670" si="5485">AW3665</f>
        <v>0</v>
      </c>
      <c r="BD3665" s="5">
        <f>BC3665-BB3665</f>
        <v>-22</v>
      </c>
      <c r="BE3665" s="335">
        <f t="shared" ref="BE3665:BE3670" si="5486">BD3665/BB3665</f>
        <v>-1</v>
      </c>
      <c r="BG3665" s="826" t="str">
        <f t="shared" si="5483"/>
        <v>52.10</v>
      </c>
      <c r="BH3665" s="607" t="b">
        <f>COUNTIF('Codes SEC'!$B$2:$B$250,Ministres!BG3665)&gt;0</f>
        <v>1</v>
      </c>
    </row>
    <row r="3666" spans="1:66" ht="35.1" customHeight="1" x14ac:dyDescent="0.25">
      <c r="A3666" s="222" t="s">
        <v>6114</v>
      </c>
      <c r="B3666" s="112">
        <v>17</v>
      </c>
      <c r="C3666" s="116" t="s">
        <v>419</v>
      </c>
      <c r="D3666" s="620">
        <v>1000</v>
      </c>
      <c r="E3666" s="278"/>
      <c r="F3666" s="116">
        <v>12</v>
      </c>
      <c r="G3666" s="694">
        <v>1</v>
      </c>
      <c r="H3666" s="878" t="str">
        <f t="shared" si="5437"/>
        <v>094</v>
      </c>
      <c r="I3666" s="397" t="s">
        <v>3281</v>
      </c>
      <c r="J3666" s="380" t="s">
        <v>2840</v>
      </c>
      <c r="K3666" s="408" t="s">
        <v>6384</v>
      </c>
      <c r="L3666" s="733">
        <v>65</v>
      </c>
      <c r="M3666" s="734">
        <v>65</v>
      </c>
      <c r="N3666" s="931"/>
      <c r="O3666" s="530">
        <f t="shared" si="5468"/>
        <v>-65</v>
      </c>
      <c r="P3666" s="530" t="str">
        <f t="shared" si="5469"/>
        <v xml:space="preserve">0 </v>
      </c>
      <c r="Q3666" s="646"/>
      <c r="R3666" s="536"/>
      <c r="S3666" s="536"/>
      <c r="T3666" s="536"/>
      <c r="U3666" s="536"/>
      <c r="V3666" s="536"/>
      <c r="W3666" s="683" t="str">
        <f t="shared" si="5470"/>
        <v>OK</v>
      </c>
      <c r="X3666" s="141"/>
      <c r="Y3666" s="141"/>
      <c r="Z3666" s="552"/>
      <c r="AA3666" s="552"/>
      <c r="AB3666" s="683" t="str">
        <f t="shared" si="5471"/>
        <v>OK</v>
      </c>
      <c r="AC3666" s="593"/>
      <c r="AD3666" s="530">
        <f t="shared" si="5472"/>
        <v>0</v>
      </c>
      <c r="AE3666" s="842">
        <f t="shared" si="5473"/>
        <v>0</v>
      </c>
      <c r="AF3666" s="931"/>
      <c r="AG3666" s="530">
        <f t="shared" si="5474"/>
        <v>-65</v>
      </c>
      <c r="AH3666" s="530" t="str">
        <f t="shared" si="5475"/>
        <v xml:space="preserve">0 </v>
      </c>
      <c r="AI3666" s="641"/>
      <c r="AJ3666" s="537"/>
      <c r="AK3666" s="537"/>
      <c r="AL3666" s="537"/>
      <c r="AM3666" s="537"/>
      <c r="AN3666" s="537"/>
      <c r="AO3666" s="683" t="str">
        <f t="shared" si="5476"/>
        <v>OK</v>
      </c>
      <c r="AP3666" s="141"/>
      <c r="AQ3666" s="141"/>
      <c r="AR3666" s="552"/>
      <c r="AS3666" s="552"/>
      <c r="AT3666" s="683" t="str">
        <f t="shared" si="5477"/>
        <v>OK</v>
      </c>
      <c r="AU3666" s="593"/>
      <c r="AV3666" s="530">
        <f t="shared" si="5478"/>
        <v>0</v>
      </c>
      <c r="AW3666" s="842">
        <f t="shared" si="5479"/>
        <v>0</v>
      </c>
      <c r="AX3666" s="115">
        <f t="shared" si="5480"/>
        <v>65</v>
      </c>
      <c r="AY3666" s="5">
        <f t="shared" si="5481"/>
        <v>0</v>
      </c>
      <c r="AZ3666" s="7">
        <f t="shared" ref="AZ3666:AZ3667" si="5487">AY3666-AX3666</f>
        <v>-65</v>
      </c>
      <c r="BA3666" s="335">
        <f t="shared" si="5484"/>
        <v>-1</v>
      </c>
      <c r="BB3666" s="23">
        <f t="shared" si="5482"/>
        <v>65</v>
      </c>
      <c r="BC3666" s="5">
        <f t="shared" si="5485"/>
        <v>0</v>
      </c>
      <c r="BD3666" s="7">
        <f t="shared" ref="BD3666:BD3667" si="5488">BC3666-BB3666</f>
        <v>-65</v>
      </c>
      <c r="BE3666" s="335">
        <f t="shared" si="5486"/>
        <v>-1</v>
      </c>
      <c r="BG3666" s="826" t="str">
        <f t="shared" si="5483"/>
        <v>52.10</v>
      </c>
      <c r="BH3666" s="607" t="b">
        <f>COUNTIF('Codes SEC'!$B$2:$B$250,Ministres!BG3666)&gt;0</f>
        <v>1</v>
      </c>
    </row>
    <row r="3667" spans="1:66" ht="35.1" customHeight="1" x14ac:dyDescent="0.25">
      <c r="A3667" s="222" t="s">
        <v>6114</v>
      </c>
      <c r="B3667" s="112">
        <v>17</v>
      </c>
      <c r="C3667" s="116" t="s">
        <v>419</v>
      </c>
      <c r="D3667" s="620">
        <v>1000</v>
      </c>
      <c r="E3667" s="278"/>
      <c r="F3667" s="116">
        <v>12</v>
      </c>
      <c r="G3667" s="694">
        <v>1</v>
      </c>
      <c r="H3667" s="878" t="str">
        <f t="shared" si="5437"/>
        <v>094</v>
      </c>
      <c r="I3667" s="397" t="s">
        <v>3269</v>
      </c>
      <c r="J3667" s="380" t="s">
        <v>2842</v>
      </c>
      <c r="K3667" s="408" t="s">
        <v>6386</v>
      </c>
      <c r="L3667" s="733">
        <v>0</v>
      </c>
      <c r="M3667" s="734">
        <v>0</v>
      </c>
      <c r="N3667" s="931"/>
      <c r="O3667" s="530">
        <f t="shared" si="5468"/>
        <v>0</v>
      </c>
      <c r="P3667" s="530">
        <f t="shared" si="5469"/>
        <v>0</v>
      </c>
      <c r="Q3667" s="646"/>
      <c r="R3667" s="536"/>
      <c r="S3667" s="536"/>
      <c r="T3667" s="536"/>
      <c r="U3667" s="536"/>
      <c r="V3667" s="536"/>
      <c r="W3667" s="683" t="str">
        <f t="shared" si="5470"/>
        <v>OK</v>
      </c>
      <c r="X3667" s="141"/>
      <c r="Y3667" s="141"/>
      <c r="Z3667" s="552"/>
      <c r="AA3667" s="552"/>
      <c r="AB3667" s="683" t="str">
        <f t="shared" si="5471"/>
        <v>OK</v>
      </c>
      <c r="AC3667" s="593"/>
      <c r="AD3667" s="530">
        <f t="shared" si="5472"/>
        <v>0</v>
      </c>
      <c r="AE3667" s="842">
        <f t="shared" si="5473"/>
        <v>0</v>
      </c>
      <c r="AF3667" s="931"/>
      <c r="AG3667" s="530">
        <f t="shared" si="5474"/>
        <v>0</v>
      </c>
      <c r="AH3667" s="530">
        <f t="shared" si="5475"/>
        <v>0</v>
      </c>
      <c r="AI3667" s="641"/>
      <c r="AJ3667" s="537"/>
      <c r="AK3667" s="537"/>
      <c r="AL3667" s="537"/>
      <c r="AM3667" s="537"/>
      <c r="AN3667" s="537"/>
      <c r="AO3667" s="683" t="str">
        <f t="shared" si="5476"/>
        <v>OK</v>
      </c>
      <c r="AP3667" s="141"/>
      <c r="AQ3667" s="141"/>
      <c r="AR3667" s="552"/>
      <c r="AS3667" s="552"/>
      <c r="AT3667" s="683" t="str">
        <f t="shared" si="5477"/>
        <v>OK</v>
      </c>
      <c r="AU3667" s="593"/>
      <c r="AV3667" s="530">
        <f t="shared" si="5478"/>
        <v>0</v>
      </c>
      <c r="AW3667" s="842">
        <f t="shared" si="5479"/>
        <v>0</v>
      </c>
      <c r="AX3667" s="115">
        <f t="shared" si="5480"/>
        <v>0</v>
      </c>
      <c r="AY3667" s="5">
        <f t="shared" si="5481"/>
        <v>0</v>
      </c>
      <c r="AZ3667" s="7">
        <f t="shared" si="5487"/>
        <v>0</v>
      </c>
      <c r="BA3667" s="335" t="e">
        <f t="shared" si="5484"/>
        <v>#DIV/0!</v>
      </c>
      <c r="BB3667" s="23">
        <f t="shared" si="5482"/>
        <v>0</v>
      </c>
      <c r="BC3667" s="5">
        <f t="shared" si="5485"/>
        <v>0</v>
      </c>
      <c r="BD3667" s="7">
        <f t="shared" si="5488"/>
        <v>0</v>
      </c>
      <c r="BE3667" s="335" t="e">
        <f t="shared" si="5486"/>
        <v>#DIV/0!</v>
      </c>
      <c r="BG3667" s="826" t="str">
        <f t="shared" si="5483"/>
        <v>63.21</v>
      </c>
      <c r="BH3667" s="607" t="b">
        <f>COUNTIF('Codes SEC'!$B$2:$B$250,Ministres!BG3667)&gt;0</f>
        <v>1</v>
      </c>
    </row>
    <row r="3668" spans="1:66" ht="35.1" customHeight="1" x14ac:dyDescent="0.25">
      <c r="A3668" s="222" t="s">
        <v>6114</v>
      </c>
      <c r="B3668" s="112">
        <v>17</v>
      </c>
      <c r="C3668" s="116" t="s">
        <v>419</v>
      </c>
      <c r="D3668" s="620">
        <v>1000</v>
      </c>
      <c r="E3668" s="278"/>
      <c r="F3668" s="116">
        <v>12</v>
      </c>
      <c r="G3668" s="694">
        <v>1</v>
      </c>
      <c r="H3668" s="878" t="str">
        <f t="shared" si="5437"/>
        <v>094</v>
      </c>
      <c r="I3668" s="397" t="s">
        <v>3269</v>
      </c>
      <c r="J3668" s="380" t="s">
        <v>2843</v>
      </c>
      <c r="K3668" s="500" t="s">
        <v>6387</v>
      </c>
      <c r="L3668" s="733">
        <v>0</v>
      </c>
      <c r="M3668" s="734">
        <v>50</v>
      </c>
      <c r="N3668" s="931"/>
      <c r="O3668" s="530">
        <f t="shared" si="5468"/>
        <v>0</v>
      </c>
      <c r="P3668" s="530">
        <f t="shared" si="5469"/>
        <v>0</v>
      </c>
      <c r="Q3668" s="646"/>
      <c r="R3668" s="536"/>
      <c r="S3668" s="536"/>
      <c r="T3668" s="536"/>
      <c r="U3668" s="536"/>
      <c r="V3668" s="536"/>
      <c r="W3668" s="683" t="str">
        <f t="shared" si="5470"/>
        <v>OK</v>
      </c>
      <c r="X3668" s="141"/>
      <c r="Y3668" s="141"/>
      <c r="Z3668" s="552"/>
      <c r="AA3668" s="552"/>
      <c r="AB3668" s="683" t="str">
        <f t="shared" si="5471"/>
        <v>OK</v>
      </c>
      <c r="AC3668" s="593"/>
      <c r="AD3668" s="530">
        <f t="shared" si="5472"/>
        <v>0</v>
      </c>
      <c r="AE3668" s="842">
        <f t="shared" si="5473"/>
        <v>0</v>
      </c>
      <c r="AF3668" s="931"/>
      <c r="AG3668" s="530">
        <f t="shared" si="5474"/>
        <v>-50</v>
      </c>
      <c r="AH3668" s="530" t="str">
        <f t="shared" si="5475"/>
        <v xml:space="preserve">0 </v>
      </c>
      <c r="AI3668" s="641"/>
      <c r="AJ3668" s="537"/>
      <c r="AK3668" s="537"/>
      <c r="AL3668" s="537"/>
      <c r="AM3668" s="537"/>
      <c r="AN3668" s="537"/>
      <c r="AO3668" s="683" t="str">
        <f t="shared" si="5476"/>
        <v>OK</v>
      </c>
      <c r="AP3668" s="141"/>
      <c r="AQ3668" s="141"/>
      <c r="AR3668" s="552"/>
      <c r="AS3668" s="552"/>
      <c r="AT3668" s="683" t="str">
        <f t="shared" si="5477"/>
        <v>OK</v>
      </c>
      <c r="AU3668" s="593"/>
      <c r="AV3668" s="530">
        <f t="shared" si="5478"/>
        <v>0</v>
      </c>
      <c r="AW3668" s="842">
        <f t="shared" si="5479"/>
        <v>0</v>
      </c>
      <c r="AX3668" s="115">
        <f t="shared" si="5480"/>
        <v>0</v>
      </c>
      <c r="AY3668" s="5">
        <f t="shared" si="5481"/>
        <v>0</v>
      </c>
      <c r="AZ3668" s="7">
        <f>AY3668-AX3668</f>
        <v>0</v>
      </c>
      <c r="BA3668" s="335" t="e">
        <f t="shared" si="5484"/>
        <v>#DIV/0!</v>
      </c>
      <c r="BB3668" s="23">
        <f t="shared" si="5482"/>
        <v>50</v>
      </c>
      <c r="BC3668" s="5">
        <f t="shared" si="5485"/>
        <v>0</v>
      </c>
      <c r="BD3668" s="7">
        <f>BC3668-BB3668</f>
        <v>-50</v>
      </c>
      <c r="BE3668" s="335">
        <f t="shared" si="5486"/>
        <v>-1</v>
      </c>
      <c r="BG3668" s="826" t="str">
        <f t="shared" si="5483"/>
        <v>63.21</v>
      </c>
      <c r="BH3668" s="607" t="b">
        <f>COUNTIF('Codes SEC'!$B$2:$B$250,Ministres!BG3668)&gt;0</f>
        <v>1</v>
      </c>
    </row>
    <row r="3669" spans="1:66" ht="35.1" customHeight="1" x14ac:dyDescent="0.25">
      <c r="A3669" s="222" t="s">
        <v>6114</v>
      </c>
      <c r="B3669" s="112">
        <v>17</v>
      </c>
      <c r="C3669" s="116" t="s">
        <v>419</v>
      </c>
      <c r="D3669" s="620">
        <v>1000</v>
      </c>
      <c r="E3669" s="278"/>
      <c r="F3669" s="116">
        <v>12</v>
      </c>
      <c r="G3669" s="694">
        <v>1</v>
      </c>
      <c r="H3669" s="878" t="str">
        <f t="shared" si="5437"/>
        <v>094</v>
      </c>
      <c r="I3669" s="397" t="s">
        <v>3313</v>
      </c>
      <c r="J3669" s="380" t="s">
        <v>2841</v>
      </c>
      <c r="K3669" s="408" t="s">
        <v>6385</v>
      </c>
      <c r="L3669" s="733">
        <v>0</v>
      </c>
      <c r="M3669" s="734">
        <v>2</v>
      </c>
      <c r="N3669" s="931"/>
      <c r="O3669" s="530">
        <f t="shared" si="5468"/>
        <v>0</v>
      </c>
      <c r="P3669" s="530">
        <f t="shared" si="5469"/>
        <v>0</v>
      </c>
      <c r="Q3669" s="646"/>
      <c r="R3669" s="536"/>
      <c r="S3669" s="536"/>
      <c r="T3669" s="536"/>
      <c r="U3669" s="536"/>
      <c r="V3669" s="536"/>
      <c r="W3669" s="683" t="str">
        <f>IF(SUM(Q3669:V3669)=X3669,"OK",SUM(Q3669:V3669)-X3669)</f>
        <v>OK</v>
      </c>
      <c r="X3669" s="141"/>
      <c r="Y3669" s="141"/>
      <c r="Z3669" s="552"/>
      <c r="AA3669" s="552"/>
      <c r="AB3669" s="683" t="str">
        <f>IF(SUM(Z3669:AA3669)=AC3669,"OK",SUM(Z3669:AA3669)-AC3669)</f>
        <v>OK</v>
      </c>
      <c r="AC3669" s="593"/>
      <c r="AD3669" s="530">
        <f t="shared" si="5472"/>
        <v>0</v>
      </c>
      <c r="AE3669" s="842">
        <f t="shared" si="5473"/>
        <v>0</v>
      </c>
      <c r="AF3669" s="931"/>
      <c r="AG3669" s="530">
        <f t="shared" si="5474"/>
        <v>-2</v>
      </c>
      <c r="AH3669" s="530" t="str">
        <f t="shared" si="5475"/>
        <v xml:space="preserve">0 </v>
      </c>
      <c r="AI3669" s="641"/>
      <c r="AJ3669" s="537"/>
      <c r="AK3669" s="537"/>
      <c r="AL3669" s="537"/>
      <c r="AM3669" s="537"/>
      <c r="AN3669" s="537"/>
      <c r="AO3669" s="683" t="str">
        <f>IF(SUM(AI3669:AN3669)=AP3669,"OK",SUM(AI3669:AN3669)-AP3669)</f>
        <v>OK</v>
      </c>
      <c r="AP3669" s="141"/>
      <c r="AQ3669" s="141"/>
      <c r="AR3669" s="552"/>
      <c r="AS3669" s="552"/>
      <c r="AT3669" s="683" t="str">
        <f>IF(SUM(AR3669:AS3669)=AU3669,"OK",SUM(AR3669:AS3669)-AU3669)</f>
        <v>OK</v>
      </c>
      <c r="AU3669" s="593"/>
      <c r="AV3669" s="530">
        <f t="shared" si="5478"/>
        <v>0</v>
      </c>
      <c r="AW3669" s="842">
        <f t="shared" si="5479"/>
        <v>0</v>
      </c>
      <c r="AX3669" s="115">
        <f t="shared" si="5480"/>
        <v>0</v>
      </c>
      <c r="AY3669" s="5">
        <f t="shared" si="5481"/>
        <v>0</v>
      </c>
      <c r="AZ3669" s="7">
        <f>AY3669-AX3669</f>
        <v>0</v>
      </c>
      <c r="BA3669" s="335" t="e">
        <f>AZ3669/AX3669</f>
        <v>#DIV/0!</v>
      </c>
      <c r="BB3669" s="23">
        <f t="shared" si="5482"/>
        <v>2</v>
      </c>
      <c r="BC3669" s="5">
        <f>AW3669</f>
        <v>0</v>
      </c>
      <c r="BD3669" s="7">
        <f>BC3669-BB3669</f>
        <v>-2</v>
      </c>
      <c r="BE3669" s="335">
        <f>BD3669/BB3669</f>
        <v>-1</v>
      </c>
      <c r="BG3669" s="826" t="str">
        <f t="shared" si="5483"/>
        <v>63.52</v>
      </c>
      <c r="BH3669" s="607" t="b">
        <f>COUNTIF('Codes SEC'!$B$2:$B$250,Ministres!BG3669)&gt;0</f>
        <v>1</v>
      </c>
    </row>
    <row r="3670" spans="1:66" ht="35.1" customHeight="1" x14ac:dyDescent="0.25">
      <c r="A3670" s="190" t="s">
        <v>6114</v>
      </c>
      <c r="B3670" s="583">
        <v>17</v>
      </c>
      <c r="C3670" s="120" t="s">
        <v>419</v>
      </c>
      <c r="D3670" s="622">
        <v>1000</v>
      </c>
      <c r="E3670" s="584"/>
      <c r="F3670" s="120">
        <v>12</v>
      </c>
      <c r="G3670" s="697">
        <v>1</v>
      </c>
      <c r="H3670" s="890" t="str">
        <f t="shared" si="5437"/>
        <v>094</v>
      </c>
      <c r="I3670" s="585">
        <v>86359000</v>
      </c>
      <c r="J3670" s="380" t="s">
        <v>5049</v>
      </c>
      <c r="K3670" s="500" t="s">
        <v>6388</v>
      </c>
      <c r="L3670" s="733">
        <v>0</v>
      </c>
      <c r="M3670" s="734">
        <v>0</v>
      </c>
      <c r="N3670" s="931"/>
      <c r="O3670" s="530">
        <f t="shared" si="5468"/>
        <v>0</v>
      </c>
      <c r="P3670" s="530">
        <f t="shared" si="5469"/>
        <v>0</v>
      </c>
      <c r="Q3670" s="646"/>
      <c r="R3670" s="536"/>
      <c r="S3670" s="536"/>
      <c r="T3670" s="536"/>
      <c r="U3670" s="536"/>
      <c r="V3670" s="536"/>
      <c r="W3670" s="683" t="str">
        <f t="shared" si="5470"/>
        <v>OK</v>
      </c>
      <c r="X3670" s="141"/>
      <c r="Y3670" s="141"/>
      <c r="Z3670" s="552"/>
      <c r="AA3670" s="552"/>
      <c r="AB3670" s="683" t="str">
        <f t="shared" si="5471"/>
        <v>OK</v>
      </c>
      <c r="AC3670" s="593"/>
      <c r="AD3670" s="530">
        <f t="shared" si="5472"/>
        <v>0</v>
      </c>
      <c r="AE3670" s="842">
        <f t="shared" si="5473"/>
        <v>0</v>
      </c>
      <c r="AF3670" s="931"/>
      <c r="AG3670" s="530">
        <f t="shared" si="5474"/>
        <v>0</v>
      </c>
      <c r="AH3670" s="530">
        <f t="shared" si="5475"/>
        <v>0</v>
      </c>
      <c r="AI3670" s="641"/>
      <c r="AJ3670" s="537"/>
      <c r="AK3670" s="537"/>
      <c r="AL3670" s="537"/>
      <c r="AM3670" s="537"/>
      <c r="AN3670" s="537"/>
      <c r="AO3670" s="683" t="str">
        <f t="shared" si="5476"/>
        <v>OK</v>
      </c>
      <c r="AP3670" s="141"/>
      <c r="AQ3670" s="141"/>
      <c r="AR3670" s="552"/>
      <c r="AS3670" s="552"/>
      <c r="AT3670" s="683" t="str">
        <f t="shared" si="5477"/>
        <v>OK</v>
      </c>
      <c r="AU3670" s="593"/>
      <c r="AV3670" s="530">
        <f t="shared" si="5478"/>
        <v>0</v>
      </c>
      <c r="AW3670" s="842">
        <f t="shared" si="5479"/>
        <v>0</v>
      </c>
      <c r="AX3670" s="115">
        <f t="shared" si="5480"/>
        <v>0</v>
      </c>
      <c r="AY3670" s="5">
        <f t="shared" si="5481"/>
        <v>0</v>
      </c>
      <c r="AZ3670" s="7">
        <f>AY3670-AX3670</f>
        <v>0</v>
      </c>
      <c r="BA3670" s="335" t="e">
        <f t="shared" si="5484"/>
        <v>#DIV/0!</v>
      </c>
      <c r="BB3670" s="23">
        <f t="shared" si="5482"/>
        <v>0</v>
      </c>
      <c r="BC3670" s="5">
        <f t="shared" si="5485"/>
        <v>0</v>
      </c>
      <c r="BD3670" s="7">
        <f>BC3670-BB3670</f>
        <v>0</v>
      </c>
      <c r="BE3670" s="335" t="e">
        <f t="shared" si="5486"/>
        <v>#DIV/0!</v>
      </c>
      <c r="BG3670" s="826" t="str">
        <f t="shared" si="5483"/>
        <v>63.59</v>
      </c>
      <c r="BH3670" s="607" t="b">
        <f>COUNTIF('Codes SEC'!$B$2:$B$250,Ministres!BG3670)&gt;0</f>
        <v>1</v>
      </c>
    </row>
    <row r="3671" spans="1:66" ht="12.75" customHeight="1" x14ac:dyDescent="0.25">
      <c r="A3671" s="227"/>
      <c r="B3671" s="209"/>
      <c r="C3671" s="253"/>
      <c r="D3671" s="625"/>
      <c r="E3671" s="280"/>
      <c r="F3671" s="253"/>
      <c r="G3671" s="695"/>
      <c r="H3671" s="886"/>
      <c r="I3671" s="403"/>
      <c r="J3671" s="381"/>
      <c r="K3671" s="514" t="s">
        <v>59</v>
      </c>
      <c r="L3671" s="318">
        <f t="shared" ref="L3671:V3671" si="5489">L3664+L3665+L3666+L3669+L3667+L3668+L3670+L3663</f>
        <v>132</v>
      </c>
      <c r="M3671" s="737">
        <f t="shared" si="5489"/>
        <v>204</v>
      </c>
      <c r="N3671" s="930">
        <f t="shared" ref="N3671:P3671" si="5490">N3664+N3665+N3666+N3669+N3667+N3668+N3670+N3663</f>
        <v>0</v>
      </c>
      <c r="O3671" s="790">
        <f t="shared" si="5490"/>
        <v>-132</v>
      </c>
      <c r="P3671" s="790">
        <f t="shared" si="5490"/>
        <v>0</v>
      </c>
      <c r="Q3671" s="787">
        <f t="shared" si="5489"/>
        <v>0</v>
      </c>
      <c r="R3671" s="648">
        <f t="shared" si="5489"/>
        <v>0</v>
      </c>
      <c r="S3671" s="648">
        <f t="shared" si="5489"/>
        <v>0</v>
      </c>
      <c r="T3671" s="648">
        <f t="shared" si="5489"/>
        <v>0</v>
      </c>
      <c r="U3671" s="648">
        <f t="shared" si="5489"/>
        <v>0</v>
      </c>
      <c r="V3671" s="648">
        <f t="shared" si="5489"/>
        <v>0</v>
      </c>
      <c r="W3671" s="790"/>
      <c r="X3671" s="649">
        <f>X3664+X3665+X3666+X3669+X3667+X3668+X3670+X3663</f>
        <v>0</v>
      </c>
      <c r="Y3671" s="649">
        <f>Y3664+Y3665+Y3666+Y3669+Y3667+Y3668+Y3670+Y3663</f>
        <v>0</v>
      </c>
      <c r="Z3671" s="648">
        <f>Z3664+Z3665+Z3666+Z3669+Z3667+Z3668+Z3670+Z3663</f>
        <v>0</v>
      </c>
      <c r="AA3671" s="648">
        <f>AA3664+AA3665+AA3666+AA3669+AA3667+AA3668+AA3670+AA3663</f>
        <v>0</v>
      </c>
      <c r="AB3671" s="790"/>
      <c r="AC3671" s="649">
        <f t="shared" ref="AC3671:AN3671" si="5491">AC3664+AC3665+AC3666+AC3669+AC3667+AC3668+AC3670+AC3663</f>
        <v>0</v>
      </c>
      <c r="AD3671" s="790">
        <f>AD3664+AD3665+AD3666+AD3669+AD3667+AD3668+AD3670+AD3663</f>
        <v>0</v>
      </c>
      <c r="AE3671" s="843">
        <f>AE3664+AE3665+AE3666+AE3669+AE3667+AE3668+AE3670+AE3663</f>
        <v>0</v>
      </c>
      <c r="AF3671" s="930">
        <f t="shared" ref="AF3671:AH3671" si="5492">AF3664+AF3665+AF3666+AF3669+AF3667+AF3668+AF3670+AF3663</f>
        <v>0</v>
      </c>
      <c r="AG3671" s="790">
        <f t="shared" si="5492"/>
        <v>-204</v>
      </c>
      <c r="AH3671" s="790">
        <f t="shared" si="5492"/>
        <v>0</v>
      </c>
      <c r="AI3671" s="787">
        <f t="shared" si="5491"/>
        <v>0</v>
      </c>
      <c r="AJ3671" s="648">
        <f t="shared" si="5491"/>
        <v>0</v>
      </c>
      <c r="AK3671" s="648">
        <f t="shared" si="5491"/>
        <v>0</v>
      </c>
      <c r="AL3671" s="648">
        <f t="shared" si="5491"/>
        <v>0</v>
      </c>
      <c r="AM3671" s="648">
        <f t="shared" si="5491"/>
        <v>0</v>
      </c>
      <c r="AN3671" s="648">
        <f t="shared" si="5491"/>
        <v>0</v>
      </c>
      <c r="AO3671" s="790"/>
      <c r="AP3671" s="649">
        <f>AP3664+AP3665+AP3666+AP3669+AP3667+AP3668+AP3670+AP3663</f>
        <v>0</v>
      </c>
      <c r="AQ3671" s="649">
        <f>AQ3664+AQ3665+AQ3666+AQ3669+AQ3667+AQ3668+AQ3670+AQ3663</f>
        <v>0</v>
      </c>
      <c r="AR3671" s="648">
        <f>AR3664+AR3665+AR3666+AR3669+AR3667+AR3668+AR3670+AR3663</f>
        <v>0</v>
      </c>
      <c r="AS3671" s="648">
        <f>AS3664+AS3665+AS3666+AS3669+AS3667+AS3668+AS3670+AS3663</f>
        <v>0</v>
      </c>
      <c r="AT3671" s="790"/>
      <c r="AU3671" s="649">
        <f t="shared" ref="AU3671:BE3671" si="5493">AU3664+AU3665+AU3666+AU3669+AU3667+AU3668+AU3670+AU3663</f>
        <v>0</v>
      </c>
      <c r="AV3671" s="790">
        <f t="shared" ref="AV3671" si="5494">AV3664+AV3665+AV3666+AV3669+AV3667+AV3668+AV3670+AV3663</f>
        <v>0</v>
      </c>
      <c r="AW3671" s="843">
        <f t="shared" si="5493"/>
        <v>0</v>
      </c>
      <c r="AX3671" s="336">
        <f t="shared" si="5493"/>
        <v>132</v>
      </c>
      <c r="AY3671" s="337">
        <f t="shared" si="5493"/>
        <v>0</v>
      </c>
      <c r="AZ3671" s="338">
        <f t="shared" si="5493"/>
        <v>-132</v>
      </c>
      <c r="BA3671" s="339" t="e">
        <f t="shared" si="5493"/>
        <v>#DIV/0!</v>
      </c>
      <c r="BB3671" s="322">
        <f t="shared" si="5493"/>
        <v>204</v>
      </c>
      <c r="BC3671" s="337">
        <f t="shared" si="5493"/>
        <v>0</v>
      </c>
      <c r="BD3671" s="338">
        <f t="shared" si="5493"/>
        <v>-204</v>
      </c>
      <c r="BE3671" s="339" t="e">
        <f t="shared" si="5493"/>
        <v>#DIV/0!</v>
      </c>
      <c r="BF3671" s="40"/>
      <c r="BG3671" s="826"/>
      <c r="BH3671" s="607"/>
    </row>
    <row r="3672" spans="1:66" ht="12.75" customHeight="1" x14ac:dyDescent="0.25">
      <c r="A3672" s="226"/>
      <c r="B3672" s="207"/>
      <c r="C3672" s="254"/>
      <c r="D3672" s="300"/>
      <c r="E3672" s="276"/>
      <c r="F3672" s="300"/>
      <c r="G3672" s="696"/>
      <c r="H3672" s="887"/>
      <c r="I3672" s="444"/>
      <c r="J3672" s="393"/>
      <c r="K3672" s="404" t="s">
        <v>3655</v>
      </c>
      <c r="L3672" s="729">
        <f t="shared" ref="L3672:V3672" si="5495">L3659+L3671</f>
        <v>124776</v>
      </c>
      <c r="M3672" s="730">
        <f t="shared" si="5495"/>
        <v>123470</v>
      </c>
      <c r="N3672" s="844">
        <f t="shared" ref="N3672:P3672" si="5496">N3659+N3671</f>
        <v>0</v>
      </c>
      <c r="O3672" s="665">
        <f t="shared" si="5496"/>
        <v>-124776</v>
      </c>
      <c r="P3672" s="665">
        <f t="shared" si="5496"/>
        <v>0</v>
      </c>
      <c r="Q3672" s="638">
        <f t="shared" si="5495"/>
        <v>0</v>
      </c>
      <c r="R3672" s="130">
        <f t="shared" si="5495"/>
        <v>0</v>
      </c>
      <c r="S3672" s="130">
        <f t="shared" si="5495"/>
        <v>0</v>
      </c>
      <c r="T3672" s="130">
        <f t="shared" si="5495"/>
        <v>0</v>
      </c>
      <c r="U3672" s="130">
        <f t="shared" si="5495"/>
        <v>0</v>
      </c>
      <c r="V3672" s="130">
        <f t="shared" si="5495"/>
        <v>0</v>
      </c>
      <c r="W3672" s="665"/>
      <c r="X3672" s="130">
        <f>X3659+X3671</f>
        <v>0</v>
      </c>
      <c r="Y3672" s="130">
        <f>Y3659+Y3671</f>
        <v>0</v>
      </c>
      <c r="Z3672" s="130">
        <f>Z3659+Z3671</f>
        <v>0</v>
      </c>
      <c r="AA3672" s="130">
        <f>AA3659+AA3671</f>
        <v>0</v>
      </c>
      <c r="AB3672" s="665"/>
      <c r="AC3672" s="130">
        <f t="shared" ref="AC3672:AN3672" si="5497">AC3659+AC3671</f>
        <v>0</v>
      </c>
      <c r="AD3672" s="665">
        <f>AD3659+AD3671</f>
        <v>0</v>
      </c>
      <c r="AE3672" s="845">
        <f>AE3659+AE3671</f>
        <v>0</v>
      </c>
      <c r="AF3672" s="844">
        <f t="shared" ref="AF3672:AH3672" si="5498">AF3659+AF3671</f>
        <v>0</v>
      </c>
      <c r="AG3672" s="665">
        <f t="shared" si="5498"/>
        <v>-123470</v>
      </c>
      <c r="AH3672" s="665">
        <f t="shared" si="5498"/>
        <v>0</v>
      </c>
      <c r="AI3672" s="638">
        <f t="shared" si="5497"/>
        <v>0</v>
      </c>
      <c r="AJ3672" s="130">
        <f t="shared" si="5497"/>
        <v>0</v>
      </c>
      <c r="AK3672" s="130">
        <f t="shared" si="5497"/>
        <v>0</v>
      </c>
      <c r="AL3672" s="130">
        <f t="shared" si="5497"/>
        <v>0</v>
      </c>
      <c r="AM3672" s="130">
        <f t="shared" si="5497"/>
        <v>0</v>
      </c>
      <c r="AN3672" s="130">
        <f t="shared" si="5497"/>
        <v>0</v>
      </c>
      <c r="AO3672" s="665"/>
      <c r="AP3672" s="130">
        <f>AP3659+AP3671</f>
        <v>0</v>
      </c>
      <c r="AQ3672" s="130">
        <f>AQ3659+AQ3671</f>
        <v>0</v>
      </c>
      <c r="AR3672" s="130">
        <f>AR3659+AR3671</f>
        <v>0</v>
      </c>
      <c r="AS3672" s="130">
        <f>AS3659+AS3671</f>
        <v>0</v>
      </c>
      <c r="AT3672" s="665"/>
      <c r="AU3672" s="130">
        <f t="shared" ref="AU3672:BE3672" si="5499">AU3659+AU3671</f>
        <v>0</v>
      </c>
      <c r="AV3672" s="665">
        <f t="shared" ref="AV3672" si="5500">AV3659+AV3671</f>
        <v>0</v>
      </c>
      <c r="AW3672" s="845">
        <f t="shared" si="5499"/>
        <v>0</v>
      </c>
      <c r="AX3672" s="314">
        <f t="shared" si="5499"/>
        <v>124776</v>
      </c>
      <c r="AY3672" s="131">
        <f t="shared" si="5499"/>
        <v>0</v>
      </c>
      <c r="AZ3672" s="132">
        <f t="shared" si="5499"/>
        <v>-124776</v>
      </c>
      <c r="BA3672" s="340" t="e">
        <f t="shared" si="5499"/>
        <v>#DIV/0!</v>
      </c>
      <c r="BB3672" s="310">
        <f t="shared" si="5499"/>
        <v>123470</v>
      </c>
      <c r="BC3672" s="131">
        <f t="shared" si="5499"/>
        <v>0</v>
      </c>
      <c r="BD3672" s="132">
        <f t="shared" si="5499"/>
        <v>-123470</v>
      </c>
      <c r="BE3672" s="340" t="e">
        <f t="shared" si="5499"/>
        <v>#DIV/0!</v>
      </c>
      <c r="BG3672" s="826"/>
      <c r="BH3672" s="607"/>
    </row>
    <row r="3673" spans="1:66" ht="12.75" customHeight="1" x14ac:dyDescent="0.25">
      <c r="A3673" s="222"/>
      <c r="C3673" s="116"/>
      <c r="D3673" s="620"/>
      <c r="F3673" s="117"/>
      <c r="G3673" s="690"/>
      <c r="H3673" s="878"/>
      <c r="I3673" s="397"/>
      <c r="J3673" s="380"/>
      <c r="K3673" s="405" t="s">
        <v>208</v>
      </c>
      <c r="L3673" s="731">
        <v>0</v>
      </c>
      <c r="M3673" s="732">
        <v>0</v>
      </c>
      <c r="N3673" s="929">
        <v>0</v>
      </c>
      <c r="O3673" s="530">
        <v>0</v>
      </c>
      <c r="P3673" s="530">
        <v>0</v>
      </c>
      <c r="Q3673" s="641">
        <v>0</v>
      </c>
      <c r="R3673" s="537">
        <v>0</v>
      </c>
      <c r="S3673" s="537">
        <v>0</v>
      </c>
      <c r="T3673" s="537">
        <v>0</v>
      </c>
      <c r="U3673" s="537">
        <v>0</v>
      </c>
      <c r="V3673" s="537">
        <v>0</v>
      </c>
      <c r="W3673" s="530"/>
      <c r="X3673" s="142">
        <v>0</v>
      </c>
      <c r="Y3673" s="142">
        <v>0</v>
      </c>
      <c r="Z3673" s="537">
        <v>0</v>
      </c>
      <c r="AA3673" s="537">
        <v>0</v>
      </c>
      <c r="AB3673" s="530"/>
      <c r="AC3673" s="142">
        <v>0</v>
      </c>
      <c r="AD3673" s="530">
        <v>0</v>
      </c>
      <c r="AE3673" s="842">
        <v>0</v>
      </c>
      <c r="AF3673" s="929">
        <v>0</v>
      </c>
      <c r="AG3673" s="530">
        <v>0</v>
      </c>
      <c r="AH3673" s="530">
        <v>0</v>
      </c>
      <c r="AI3673" s="641">
        <v>0</v>
      </c>
      <c r="AJ3673" s="537">
        <v>0</v>
      </c>
      <c r="AK3673" s="537">
        <v>0</v>
      </c>
      <c r="AL3673" s="537">
        <v>0</v>
      </c>
      <c r="AM3673" s="537">
        <v>0</v>
      </c>
      <c r="AN3673" s="537">
        <v>0</v>
      </c>
      <c r="AO3673" s="530"/>
      <c r="AP3673" s="142">
        <v>0</v>
      </c>
      <c r="AQ3673" s="142">
        <v>0</v>
      </c>
      <c r="AR3673" s="537">
        <v>0</v>
      </c>
      <c r="AS3673" s="537">
        <v>0</v>
      </c>
      <c r="AT3673" s="530"/>
      <c r="AU3673" s="142">
        <v>0</v>
      </c>
      <c r="AV3673" s="530">
        <v>0</v>
      </c>
      <c r="AW3673" s="842">
        <v>0</v>
      </c>
      <c r="AX3673" s="115">
        <v>0</v>
      </c>
      <c r="AY3673" s="5">
        <v>0</v>
      </c>
      <c r="AZ3673" s="5">
        <v>0</v>
      </c>
      <c r="BA3673" s="335">
        <v>0</v>
      </c>
      <c r="BB3673" s="23">
        <v>0</v>
      </c>
      <c r="BC3673" s="5">
        <v>0</v>
      </c>
      <c r="BD3673" s="5">
        <v>0</v>
      </c>
      <c r="BE3673" s="335">
        <v>0</v>
      </c>
      <c r="BG3673" s="826"/>
      <c r="BH3673" s="607"/>
    </row>
    <row r="3674" spans="1:66" ht="12.75" customHeight="1" x14ac:dyDescent="0.25">
      <c r="A3674" s="21"/>
      <c r="B3674" s="112"/>
      <c r="C3674" s="116"/>
      <c r="D3674" s="623"/>
      <c r="E3674" s="278"/>
      <c r="F3674" s="116"/>
      <c r="G3674" s="694"/>
      <c r="H3674" s="878"/>
      <c r="I3674" s="397"/>
      <c r="J3674" s="380"/>
      <c r="K3674" s="405" t="s">
        <v>96</v>
      </c>
      <c r="L3674" s="738">
        <v>0</v>
      </c>
      <c r="M3674" s="739">
        <v>0</v>
      </c>
      <c r="N3674" s="929">
        <v>0</v>
      </c>
      <c r="O3674" s="530">
        <v>0</v>
      </c>
      <c r="P3674" s="530">
        <v>0</v>
      </c>
      <c r="Q3674" s="641">
        <v>0</v>
      </c>
      <c r="R3674" s="537">
        <v>0</v>
      </c>
      <c r="S3674" s="537">
        <v>0</v>
      </c>
      <c r="T3674" s="537">
        <v>0</v>
      </c>
      <c r="U3674" s="537">
        <v>0</v>
      </c>
      <c r="V3674" s="537">
        <v>0</v>
      </c>
      <c r="W3674" s="530"/>
      <c r="X3674" s="142">
        <v>0</v>
      </c>
      <c r="Y3674" s="142">
        <v>0</v>
      </c>
      <c r="Z3674" s="537">
        <v>0</v>
      </c>
      <c r="AA3674" s="537">
        <v>0</v>
      </c>
      <c r="AB3674" s="530"/>
      <c r="AC3674" s="142">
        <v>0</v>
      </c>
      <c r="AD3674" s="530">
        <v>0</v>
      </c>
      <c r="AE3674" s="842">
        <v>0</v>
      </c>
      <c r="AF3674" s="929">
        <v>0</v>
      </c>
      <c r="AG3674" s="530">
        <v>0</v>
      </c>
      <c r="AH3674" s="530">
        <v>0</v>
      </c>
      <c r="AI3674" s="641">
        <v>0</v>
      </c>
      <c r="AJ3674" s="537">
        <v>0</v>
      </c>
      <c r="AK3674" s="537">
        <v>0</v>
      </c>
      <c r="AL3674" s="537">
        <v>0</v>
      </c>
      <c r="AM3674" s="537">
        <v>0</v>
      </c>
      <c r="AN3674" s="537">
        <v>0</v>
      </c>
      <c r="AO3674" s="530"/>
      <c r="AP3674" s="142">
        <v>0</v>
      </c>
      <c r="AQ3674" s="142">
        <v>0</v>
      </c>
      <c r="AR3674" s="537">
        <v>0</v>
      </c>
      <c r="AS3674" s="537">
        <v>0</v>
      </c>
      <c r="AT3674" s="530"/>
      <c r="AU3674" s="142">
        <v>0</v>
      </c>
      <c r="AV3674" s="530">
        <v>0</v>
      </c>
      <c r="AW3674" s="842">
        <v>0</v>
      </c>
      <c r="AX3674" s="115">
        <v>0</v>
      </c>
      <c r="AY3674" s="5">
        <v>0</v>
      </c>
      <c r="AZ3674" s="5">
        <v>0</v>
      </c>
      <c r="BA3674" s="335">
        <v>0</v>
      </c>
      <c r="BB3674" s="23">
        <v>0</v>
      </c>
      <c r="BC3674" s="5">
        <v>0</v>
      </c>
      <c r="BD3674" s="5">
        <v>0</v>
      </c>
      <c r="BE3674" s="335">
        <v>0</v>
      </c>
      <c r="BG3674" s="826"/>
      <c r="BH3674" s="607"/>
    </row>
    <row r="3675" spans="1:66" s="4" customFormat="1" ht="12.75" customHeight="1" x14ac:dyDescent="0.25">
      <c r="A3675" s="21"/>
      <c r="B3675" s="112"/>
      <c r="C3675" s="116"/>
      <c r="D3675" s="623"/>
      <c r="E3675" s="278"/>
      <c r="F3675" s="116"/>
      <c r="G3675" s="694"/>
      <c r="H3675" s="878"/>
      <c r="I3675" s="397"/>
      <c r="J3675" s="380"/>
      <c r="K3675" s="405" t="s">
        <v>209</v>
      </c>
      <c r="L3675" s="738">
        <v>0</v>
      </c>
      <c r="M3675" s="739">
        <v>0</v>
      </c>
      <c r="N3675" s="929">
        <v>0</v>
      </c>
      <c r="O3675" s="530">
        <v>0</v>
      </c>
      <c r="P3675" s="530">
        <v>0</v>
      </c>
      <c r="Q3675" s="641">
        <v>0</v>
      </c>
      <c r="R3675" s="537">
        <v>0</v>
      </c>
      <c r="S3675" s="537">
        <v>0</v>
      </c>
      <c r="T3675" s="537">
        <v>0</v>
      </c>
      <c r="U3675" s="537">
        <v>0</v>
      </c>
      <c r="V3675" s="537">
        <v>0</v>
      </c>
      <c r="W3675" s="530"/>
      <c r="X3675" s="142">
        <v>0</v>
      </c>
      <c r="Y3675" s="142">
        <v>0</v>
      </c>
      <c r="Z3675" s="537">
        <v>0</v>
      </c>
      <c r="AA3675" s="537">
        <v>0</v>
      </c>
      <c r="AB3675" s="530"/>
      <c r="AC3675" s="142">
        <v>0</v>
      </c>
      <c r="AD3675" s="530">
        <v>0</v>
      </c>
      <c r="AE3675" s="842">
        <v>0</v>
      </c>
      <c r="AF3675" s="929">
        <v>0</v>
      </c>
      <c r="AG3675" s="530">
        <v>0</v>
      </c>
      <c r="AH3675" s="530">
        <v>0</v>
      </c>
      <c r="AI3675" s="641">
        <v>0</v>
      </c>
      <c r="AJ3675" s="537">
        <v>0</v>
      </c>
      <c r="AK3675" s="537">
        <v>0</v>
      </c>
      <c r="AL3675" s="537">
        <v>0</v>
      </c>
      <c r="AM3675" s="537">
        <v>0</v>
      </c>
      <c r="AN3675" s="537">
        <v>0</v>
      </c>
      <c r="AO3675" s="530"/>
      <c r="AP3675" s="142">
        <v>0</v>
      </c>
      <c r="AQ3675" s="142">
        <v>0</v>
      </c>
      <c r="AR3675" s="537">
        <v>0</v>
      </c>
      <c r="AS3675" s="537">
        <v>0</v>
      </c>
      <c r="AT3675" s="530"/>
      <c r="AU3675" s="142">
        <v>0</v>
      </c>
      <c r="AV3675" s="530">
        <v>0</v>
      </c>
      <c r="AW3675" s="842">
        <v>0</v>
      </c>
      <c r="AX3675" s="115">
        <v>0</v>
      </c>
      <c r="AY3675" s="5">
        <v>0</v>
      </c>
      <c r="AZ3675" s="5">
        <v>0</v>
      </c>
      <c r="BA3675" s="335">
        <v>0</v>
      </c>
      <c r="BB3675" s="23">
        <v>0</v>
      </c>
      <c r="BC3675" s="5">
        <v>0</v>
      </c>
      <c r="BD3675" s="5">
        <v>0</v>
      </c>
      <c r="BE3675" s="335">
        <v>0</v>
      </c>
      <c r="BF3675" s="41"/>
      <c r="BG3675" s="826"/>
      <c r="BH3675" s="607"/>
      <c r="BI3675" s="41"/>
      <c r="BJ3675" s="41"/>
      <c r="BK3675" s="41"/>
      <c r="BL3675" s="41"/>
      <c r="BM3675" s="41"/>
      <c r="BN3675" s="41"/>
    </row>
    <row r="3676" spans="1:66" s="1" customFormat="1" ht="12.75" customHeight="1" x14ac:dyDescent="0.25">
      <c r="A3676" s="21"/>
      <c r="B3676" s="112"/>
      <c r="C3676" s="116"/>
      <c r="D3676" s="623"/>
      <c r="E3676" s="278"/>
      <c r="F3676" s="116"/>
      <c r="G3676" s="694"/>
      <c r="H3676" s="878"/>
      <c r="I3676" s="397"/>
      <c r="J3676" s="380"/>
      <c r="K3676" s="405" t="s">
        <v>210</v>
      </c>
      <c r="L3676" s="738">
        <v>0</v>
      </c>
      <c r="M3676" s="739">
        <v>0</v>
      </c>
      <c r="N3676" s="929">
        <v>0</v>
      </c>
      <c r="O3676" s="530">
        <v>0</v>
      </c>
      <c r="P3676" s="530">
        <v>0</v>
      </c>
      <c r="Q3676" s="641">
        <v>0</v>
      </c>
      <c r="R3676" s="537">
        <v>0</v>
      </c>
      <c r="S3676" s="537">
        <v>0</v>
      </c>
      <c r="T3676" s="537">
        <v>0</v>
      </c>
      <c r="U3676" s="537">
        <v>0</v>
      </c>
      <c r="V3676" s="537">
        <v>0</v>
      </c>
      <c r="W3676" s="530"/>
      <c r="X3676" s="142">
        <v>0</v>
      </c>
      <c r="Y3676" s="142">
        <v>0</v>
      </c>
      <c r="Z3676" s="537">
        <v>0</v>
      </c>
      <c r="AA3676" s="537">
        <v>0</v>
      </c>
      <c r="AB3676" s="530"/>
      <c r="AC3676" s="142">
        <v>0</v>
      </c>
      <c r="AD3676" s="530">
        <v>0</v>
      </c>
      <c r="AE3676" s="842">
        <v>0</v>
      </c>
      <c r="AF3676" s="929">
        <v>0</v>
      </c>
      <c r="AG3676" s="530">
        <v>0</v>
      </c>
      <c r="AH3676" s="530">
        <v>0</v>
      </c>
      <c r="AI3676" s="641">
        <v>0</v>
      </c>
      <c r="AJ3676" s="537">
        <v>0</v>
      </c>
      <c r="AK3676" s="537">
        <v>0</v>
      </c>
      <c r="AL3676" s="537">
        <v>0</v>
      </c>
      <c r="AM3676" s="537">
        <v>0</v>
      </c>
      <c r="AN3676" s="537">
        <v>0</v>
      </c>
      <c r="AO3676" s="530"/>
      <c r="AP3676" s="142">
        <v>0</v>
      </c>
      <c r="AQ3676" s="142">
        <v>0</v>
      </c>
      <c r="AR3676" s="537">
        <v>0</v>
      </c>
      <c r="AS3676" s="537">
        <v>0</v>
      </c>
      <c r="AT3676" s="530"/>
      <c r="AU3676" s="142">
        <v>0</v>
      </c>
      <c r="AV3676" s="530">
        <v>0</v>
      </c>
      <c r="AW3676" s="842">
        <v>0</v>
      </c>
      <c r="AX3676" s="115">
        <v>0</v>
      </c>
      <c r="AY3676" s="5">
        <v>0</v>
      </c>
      <c r="AZ3676" s="5">
        <v>0</v>
      </c>
      <c r="BA3676" s="335">
        <v>0</v>
      </c>
      <c r="BB3676" s="23">
        <v>0</v>
      </c>
      <c r="BC3676" s="5">
        <v>0</v>
      </c>
      <c r="BD3676" s="5">
        <v>0</v>
      </c>
      <c r="BE3676" s="335">
        <v>0</v>
      </c>
      <c r="BF3676" s="41"/>
      <c r="BG3676" s="826"/>
      <c r="BH3676" s="607"/>
      <c r="BI3676" s="41"/>
      <c r="BJ3676" s="41"/>
      <c r="BK3676" s="41"/>
      <c r="BL3676" s="41"/>
      <c r="BM3676" s="41"/>
      <c r="BN3676" s="41"/>
    </row>
    <row r="3677" spans="1:66" s="1" customFormat="1" ht="12.75" customHeight="1" x14ac:dyDescent="0.25">
      <c r="A3677" s="21"/>
      <c r="B3677" s="112"/>
      <c r="C3677" s="116"/>
      <c r="D3677" s="623"/>
      <c r="E3677" s="278"/>
      <c r="F3677" s="116"/>
      <c r="G3677" s="694"/>
      <c r="H3677" s="878"/>
      <c r="I3677" s="397"/>
      <c r="J3677" s="380"/>
      <c r="K3677" s="406" t="s">
        <v>53</v>
      </c>
      <c r="L3677" s="738">
        <f t="shared" ref="L3677:V3677" si="5501">L3618+L3646+L3655+L3622+L3633</f>
        <v>0</v>
      </c>
      <c r="M3677" s="739">
        <f t="shared" si="5501"/>
        <v>0</v>
      </c>
      <c r="N3677" s="929">
        <f t="shared" ref="N3677:P3677" si="5502">N3618+N3646+N3655+N3622+N3633</f>
        <v>0</v>
      </c>
      <c r="O3677" s="530">
        <f t="shared" si="5502"/>
        <v>0</v>
      </c>
      <c r="P3677" s="530">
        <f t="shared" si="5502"/>
        <v>0</v>
      </c>
      <c r="Q3677" s="641">
        <f t="shared" si="5501"/>
        <v>0</v>
      </c>
      <c r="R3677" s="537">
        <f t="shared" si="5501"/>
        <v>0</v>
      </c>
      <c r="S3677" s="537">
        <f t="shared" si="5501"/>
        <v>0</v>
      </c>
      <c r="T3677" s="537">
        <f t="shared" si="5501"/>
        <v>0</v>
      </c>
      <c r="U3677" s="537">
        <f t="shared" si="5501"/>
        <v>0</v>
      </c>
      <c r="V3677" s="537">
        <f t="shared" si="5501"/>
        <v>0</v>
      </c>
      <c r="W3677" s="530"/>
      <c r="X3677" s="142">
        <f>X3618+X3646+X3655+X3622+X3633</f>
        <v>0</v>
      </c>
      <c r="Y3677" s="142">
        <f>Y3618+Y3646+Y3655+Y3622+Y3633</f>
        <v>0</v>
      </c>
      <c r="Z3677" s="537">
        <f>Z3618+Z3646+Z3655+Z3622+Z3633</f>
        <v>0</v>
      </c>
      <c r="AA3677" s="537">
        <f>AA3618+AA3646+AA3655+AA3622+AA3633</f>
        <v>0</v>
      </c>
      <c r="AB3677" s="530"/>
      <c r="AC3677" s="142">
        <f t="shared" ref="AC3677:AN3677" si="5503">AC3618+AC3646+AC3655+AC3622+AC3633</f>
        <v>0</v>
      </c>
      <c r="AD3677" s="530">
        <f>AD3618+AD3646+AD3655+AD3622+AD3633</f>
        <v>0</v>
      </c>
      <c r="AE3677" s="842">
        <f>AE3618+AE3646+AE3655+AE3622+AE3633</f>
        <v>0</v>
      </c>
      <c r="AF3677" s="929">
        <f t="shared" ref="AF3677:AH3677" si="5504">AF3618+AF3646+AF3655+AF3622+AF3633</f>
        <v>0</v>
      </c>
      <c r="AG3677" s="530">
        <f t="shared" si="5504"/>
        <v>0</v>
      </c>
      <c r="AH3677" s="530">
        <f t="shared" si="5504"/>
        <v>0</v>
      </c>
      <c r="AI3677" s="641">
        <f t="shared" si="5503"/>
        <v>0</v>
      </c>
      <c r="AJ3677" s="537">
        <f t="shared" si="5503"/>
        <v>0</v>
      </c>
      <c r="AK3677" s="537">
        <f t="shared" si="5503"/>
        <v>0</v>
      </c>
      <c r="AL3677" s="537">
        <f t="shared" si="5503"/>
        <v>0</v>
      </c>
      <c r="AM3677" s="537">
        <f t="shared" si="5503"/>
        <v>0</v>
      </c>
      <c r="AN3677" s="537">
        <f t="shared" si="5503"/>
        <v>0</v>
      </c>
      <c r="AO3677" s="530"/>
      <c r="AP3677" s="142">
        <f>AP3618+AP3646+AP3655+AP3622+AP3633</f>
        <v>0</v>
      </c>
      <c r="AQ3677" s="142">
        <f>AQ3618+AQ3646+AQ3655+AQ3622+AQ3633</f>
        <v>0</v>
      </c>
      <c r="AR3677" s="537">
        <f>AR3618+AR3646+AR3655+AR3622+AR3633</f>
        <v>0</v>
      </c>
      <c r="AS3677" s="537">
        <f>AS3618+AS3646+AS3655+AS3622+AS3633</f>
        <v>0</v>
      </c>
      <c r="AT3677" s="530"/>
      <c r="AU3677" s="142">
        <f t="shared" ref="AU3677:BE3677" si="5505">AU3618+AU3646+AU3655+AU3622+AU3633</f>
        <v>0</v>
      </c>
      <c r="AV3677" s="530">
        <f t="shared" ref="AV3677" si="5506">AV3618+AV3646+AV3655+AV3622+AV3633</f>
        <v>0</v>
      </c>
      <c r="AW3677" s="842">
        <f t="shared" si="5505"/>
        <v>0</v>
      </c>
      <c r="AX3677" s="115">
        <f t="shared" si="5505"/>
        <v>0</v>
      </c>
      <c r="AY3677" s="5">
        <f t="shared" si="5505"/>
        <v>0</v>
      </c>
      <c r="AZ3677" s="5">
        <f t="shared" si="5505"/>
        <v>0</v>
      </c>
      <c r="BA3677" s="335" t="e">
        <f t="shared" si="5505"/>
        <v>#DIV/0!</v>
      </c>
      <c r="BB3677" s="23">
        <f t="shared" si="5505"/>
        <v>0</v>
      </c>
      <c r="BC3677" s="5">
        <f t="shared" si="5505"/>
        <v>0</v>
      </c>
      <c r="BD3677" s="5">
        <f t="shared" si="5505"/>
        <v>0</v>
      </c>
      <c r="BE3677" s="335" t="e">
        <f t="shared" si="5505"/>
        <v>#DIV/0!</v>
      </c>
      <c r="BF3677" s="667"/>
      <c r="BG3677" s="826"/>
      <c r="BH3677" s="607"/>
      <c r="BI3677" s="41"/>
      <c r="BJ3677" s="41"/>
      <c r="BK3677" s="41"/>
      <c r="BL3677" s="41"/>
      <c r="BM3677" s="41"/>
      <c r="BN3677" s="41"/>
    </row>
    <row r="3678" spans="1:66" s="1" customFormat="1" ht="12.75" customHeight="1" x14ac:dyDescent="0.25">
      <c r="A3678" s="21"/>
      <c r="B3678" s="112"/>
      <c r="C3678" s="116"/>
      <c r="D3678" s="623"/>
      <c r="E3678" s="32"/>
      <c r="F3678" s="117"/>
      <c r="G3678" s="694"/>
      <c r="H3678" s="878"/>
      <c r="I3678" s="397"/>
      <c r="J3678" s="380"/>
      <c r="K3678" s="408"/>
      <c r="L3678" s="738"/>
      <c r="M3678" s="739"/>
      <c r="N3678" s="931"/>
      <c r="O3678" s="923"/>
      <c r="P3678" s="923"/>
      <c r="Q3678" s="641"/>
      <c r="R3678" s="537"/>
      <c r="S3678" s="537"/>
      <c r="T3678" s="537"/>
      <c r="U3678" s="537"/>
      <c r="V3678" s="537"/>
      <c r="W3678" s="531"/>
      <c r="X3678" s="141"/>
      <c r="Y3678" s="141"/>
      <c r="Z3678" s="552"/>
      <c r="AA3678" s="552"/>
      <c r="AB3678" s="531"/>
      <c r="AC3678" s="593"/>
      <c r="AD3678" s="923"/>
      <c r="AE3678" s="846"/>
      <c r="AF3678" s="931"/>
      <c r="AG3678" s="923"/>
      <c r="AH3678" s="923"/>
      <c r="AI3678" s="641"/>
      <c r="AJ3678" s="537"/>
      <c r="AK3678" s="537"/>
      <c r="AL3678" s="537"/>
      <c r="AM3678" s="537"/>
      <c r="AN3678" s="537"/>
      <c r="AO3678" s="531"/>
      <c r="AP3678" s="141"/>
      <c r="AQ3678" s="141"/>
      <c r="AR3678" s="552"/>
      <c r="AS3678" s="552"/>
      <c r="AT3678" s="531"/>
      <c r="AU3678" s="593"/>
      <c r="AV3678" s="923"/>
      <c r="AW3678" s="846"/>
      <c r="AX3678" s="115"/>
      <c r="AY3678" s="5"/>
      <c r="AZ3678" s="5"/>
      <c r="BA3678" s="335"/>
      <c r="BB3678" s="23"/>
      <c r="BC3678" s="5"/>
      <c r="BD3678" s="5"/>
      <c r="BE3678" s="335"/>
      <c r="BF3678" s="41"/>
      <c r="BG3678" s="826"/>
      <c r="BH3678" s="607"/>
      <c r="BI3678" s="41"/>
      <c r="BJ3678" s="41"/>
      <c r="BK3678" s="41"/>
      <c r="BL3678" s="41"/>
      <c r="BM3678" s="41"/>
      <c r="BN3678" s="41"/>
    </row>
    <row r="3679" spans="1:66" ht="12.75" customHeight="1" x14ac:dyDescent="0.25">
      <c r="A3679" s="21"/>
      <c r="B3679" s="112"/>
      <c r="C3679" s="116"/>
      <c r="D3679" s="623"/>
      <c r="E3679" s="278"/>
      <c r="F3679" s="116"/>
      <c r="G3679" s="694"/>
      <c r="H3679" s="878"/>
      <c r="I3679" s="397"/>
      <c r="J3679" s="380"/>
      <c r="K3679" s="400" t="s">
        <v>6632</v>
      </c>
      <c r="L3679" s="738"/>
      <c r="M3679" s="739"/>
      <c r="N3679" s="931"/>
      <c r="O3679" s="923"/>
      <c r="P3679" s="923"/>
      <c r="Q3679" s="641"/>
      <c r="R3679" s="537"/>
      <c r="S3679" s="537"/>
      <c r="T3679" s="537"/>
      <c r="U3679" s="537"/>
      <c r="V3679" s="537"/>
      <c r="W3679" s="531"/>
      <c r="X3679" s="141"/>
      <c r="Y3679" s="141"/>
      <c r="Z3679" s="552"/>
      <c r="AA3679" s="552"/>
      <c r="AB3679" s="531"/>
      <c r="AC3679" s="593"/>
      <c r="AD3679" s="923"/>
      <c r="AE3679" s="846"/>
      <c r="AF3679" s="931"/>
      <c r="AG3679" s="923"/>
      <c r="AH3679" s="923"/>
      <c r="AI3679" s="641"/>
      <c r="AJ3679" s="537"/>
      <c r="AK3679" s="537"/>
      <c r="AL3679" s="537"/>
      <c r="AM3679" s="537"/>
      <c r="AN3679" s="537"/>
      <c r="AO3679" s="531"/>
      <c r="AP3679" s="141"/>
      <c r="AQ3679" s="141"/>
      <c r="AR3679" s="552"/>
      <c r="AS3679" s="552"/>
      <c r="AT3679" s="531"/>
      <c r="AU3679" s="593"/>
      <c r="AV3679" s="923"/>
      <c r="AW3679" s="846"/>
      <c r="AX3679" s="115"/>
      <c r="AY3679" s="5"/>
      <c r="AZ3679" s="5"/>
      <c r="BA3679" s="335"/>
      <c r="BC3679" s="5"/>
      <c r="BD3679" s="5"/>
      <c r="BE3679" s="335"/>
      <c r="BG3679" s="826"/>
      <c r="BH3679" s="607"/>
    </row>
    <row r="3680" spans="1:66" x14ac:dyDescent="0.25">
      <c r="A3680" s="21"/>
      <c r="B3680" s="112"/>
      <c r="C3680" s="116"/>
      <c r="D3680" s="623"/>
      <c r="E3680" s="278"/>
      <c r="F3680" s="116"/>
      <c r="G3680" s="694"/>
      <c r="H3680" s="878"/>
      <c r="I3680" s="397"/>
      <c r="J3680" s="380"/>
      <c r="K3680" s="418" t="s">
        <v>473</v>
      </c>
      <c r="L3680" s="738"/>
      <c r="M3680" s="739"/>
      <c r="N3680" s="931"/>
      <c r="O3680" s="923"/>
      <c r="P3680" s="923"/>
      <c r="Q3680" s="641"/>
      <c r="R3680" s="537"/>
      <c r="S3680" s="537"/>
      <c r="T3680" s="537"/>
      <c r="U3680" s="537"/>
      <c r="V3680" s="537"/>
      <c r="W3680" s="531"/>
      <c r="X3680" s="141"/>
      <c r="Y3680" s="141"/>
      <c r="Z3680" s="552"/>
      <c r="AA3680" s="552"/>
      <c r="AB3680" s="531"/>
      <c r="AC3680" s="593"/>
      <c r="AD3680" s="923"/>
      <c r="AE3680" s="846"/>
      <c r="AF3680" s="931"/>
      <c r="AG3680" s="923"/>
      <c r="AH3680" s="923"/>
      <c r="AI3680" s="641"/>
      <c r="AJ3680" s="537"/>
      <c r="AK3680" s="537"/>
      <c r="AL3680" s="537"/>
      <c r="AM3680" s="537"/>
      <c r="AN3680" s="537"/>
      <c r="AO3680" s="531"/>
      <c r="AP3680" s="141"/>
      <c r="AQ3680" s="141"/>
      <c r="AR3680" s="552"/>
      <c r="AS3680" s="552"/>
      <c r="AT3680" s="531"/>
      <c r="AU3680" s="593"/>
      <c r="AV3680" s="923"/>
      <c r="AW3680" s="846"/>
      <c r="AX3680" s="115"/>
      <c r="AY3680" s="5"/>
      <c r="AZ3680" s="5"/>
      <c r="BA3680" s="335"/>
      <c r="BC3680" s="5"/>
      <c r="BD3680" s="5"/>
      <c r="BE3680" s="335"/>
      <c r="BG3680" s="826"/>
      <c r="BH3680" s="607"/>
    </row>
    <row r="3681" spans="1:66" s="4" customFormat="1" ht="12.75" customHeight="1" x14ac:dyDescent="0.25">
      <c r="A3681" s="21"/>
      <c r="B3681" s="112"/>
      <c r="C3681" s="116"/>
      <c r="D3681" s="623"/>
      <c r="E3681" s="278"/>
      <c r="F3681" s="116"/>
      <c r="G3681" s="694"/>
      <c r="H3681" s="878"/>
      <c r="I3681" s="397"/>
      <c r="J3681" s="380"/>
      <c r="K3681" s="418"/>
      <c r="L3681" s="738"/>
      <c r="M3681" s="739"/>
      <c r="N3681" s="931"/>
      <c r="O3681" s="923"/>
      <c r="P3681" s="923"/>
      <c r="Q3681" s="641"/>
      <c r="R3681" s="537"/>
      <c r="S3681" s="537"/>
      <c r="T3681" s="537"/>
      <c r="U3681" s="537"/>
      <c r="V3681" s="537"/>
      <c r="W3681" s="531"/>
      <c r="X3681" s="141"/>
      <c r="Y3681" s="141"/>
      <c r="Z3681" s="552"/>
      <c r="AA3681" s="552"/>
      <c r="AB3681" s="531"/>
      <c r="AC3681" s="593"/>
      <c r="AD3681" s="923"/>
      <c r="AE3681" s="846"/>
      <c r="AF3681" s="931"/>
      <c r="AG3681" s="923"/>
      <c r="AH3681" s="923"/>
      <c r="AI3681" s="641"/>
      <c r="AJ3681" s="537"/>
      <c r="AK3681" s="537"/>
      <c r="AL3681" s="537"/>
      <c r="AM3681" s="537"/>
      <c r="AN3681" s="537"/>
      <c r="AO3681" s="531"/>
      <c r="AP3681" s="141"/>
      <c r="AQ3681" s="141"/>
      <c r="AR3681" s="552"/>
      <c r="AS3681" s="552"/>
      <c r="AT3681" s="531"/>
      <c r="AU3681" s="593"/>
      <c r="AV3681" s="923"/>
      <c r="AW3681" s="846"/>
      <c r="AX3681" s="115"/>
      <c r="AY3681" s="5"/>
      <c r="AZ3681" s="5"/>
      <c r="BA3681" s="335"/>
      <c r="BB3681" s="23"/>
      <c r="BC3681" s="5"/>
      <c r="BD3681" s="5"/>
      <c r="BE3681" s="335"/>
      <c r="BF3681" s="41"/>
      <c r="BG3681" s="826"/>
      <c r="BH3681" s="607"/>
      <c r="BI3681" s="41"/>
      <c r="BJ3681" s="41"/>
      <c r="BK3681" s="41"/>
      <c r="BL3681" s="41"/>
      <c r="BM3681" s="41"/>
      <c r="BN3681" s="41"/>
    </row>
    <row r="3682" spans="1:66" ht="35.1" customHeight="1" x14ac:dyDescent="0.25">
      <c r="A3682" s="222" t="s">
        <v>6114</v>
      </c>
      <c r="B3682" s="112" t="s">
        <v>5015</v>
      </c>
      <c r="C3682" s="116" t="s">
        <v>0</v>
      </c>
      <c r="D3682" s="620">
        <v>1000</v>
      </c>
      <c r="E3682" s="278"/>
      <c r="F3682" s="116">
        <v>12</v>
      </c>
      <c r="G3682" s="700"/>
      <c r="H3682" s="888" t="str">
        <f t="shared" si="5437"/>
        <v>104</v>
      </c>
      <c r="I3682" s="580">
        <v>83122000</v>
      </c>
      <c r="J3682" s="689" t="s">
        <v>6529</v>
      </c>
      <c r="K3682" s="411" t="s">
        <v>6530</v>
      </c>
      <c r="L3682" s="733">
        <v>0</v>
      </c>
      <c r="M3682" s="734">
        <v>0</v>
      </c>
      <c r="N3682" s="931"/>
      <c r="O3682" s="530">
        <f t="shared" ref="O3682:O3708" si="5507">IF(N3682&gt;L3682,"0 ",N3682-L3682)</f>
        <v>0</v>
      </c>
      <c r="P3682" s="530">
        <f t="shared" ref="P3682:P3708" si="5508">IF(N3682&lt;L3682,"0 ",N3682-L3682)</f>
        <v>0</v>
      </c>
      <c r="Q3682" s="646"/>
      <c r="R3682" s="536"/>
      <c r="S3682" s="536"/>
      <c r="T3682" s="536"/>
      <c r="U3682" s="536"/>
      <c r="V3682" s="536"/>
      <c r="W3682" s="683" t="str">
        <f>IF(SUM(Q3682:V3682)=X3682,"OK",SUM(Q3682:V3682)-X3682)</f>
        <v>OK</v>
      </c>
      <c r="X3682" s="141"/>
      <c r="Y3682" s="141"/>
      <c r="Z3682" s="552"/>
      <c r="AA3682" s="552"/>
      <c r="AB3682" s="683" t="str">
        <f>IF(SUM(Z3682:AA3682)=AC3682,"OK",SUM(Z3682:AA3682)-AC3682)</f>
        <v>OK</v>
      </c>
      <c r="AC3682" s="593"/>
      <c r="AD3682" s="530">
        <f t="shared" ref="AD3682:AD3708" si="5509">X3682+Y3682+AC3682</f>
        <v>0</v>
      </c>
      <c r="AE3682" s="842">
        <f t="shared" ref="AE3682:AE3708" si="5510">N3682+AD3682</f>
        <v>0</v>
      </c>
      <c r="AF3682" s="931"/>
      <c r="AG3682" s="530">
        <f t="shared" ref="AG3682:AG3708" si="5511">IF(AF3682&gt;M3682,"0 ",AF3682-M3682)</f>
        <v>0</v>
      </c>
      <c r="AH3682" s="530">
        <f t="shared" ref="AH3682:AH3708" si="5512">IF(AF3682&lt;M3682,"0 ",AF3682-M3682)</f>
        <v>0</v>
      </c>
      <c r="AI3682" s="641"/>
      <c r="AJ3682" s="537"/>
      <c r="AK3682" s="537"/>
      <c r="AL3682" s="537"/>
      <c r="AM3682" s="537"/>
      <c r="AN3682" s="537"/>
      <c r="AO3682" s="683" t="str">
        <f>IF(SUM(AI3682:AN3682)=AP3682,"OK",SUM(AI3682:AN3682)-AP3682)</f>
        <v>OK</v>
      </c>
      <c r="AP3682" s="141"/>
      <c r="AQ3682" s="141"/>
      <c r="AR3682" s="552"/>
      <c r="AS3682" s="552"/>
      <c r="AT3682" s="683" t="str">
        <f>IF(SUM(AR3682:AS3682)=AU3682,"OK",SUM(AR3682:AS3682)-AU3682)</f>
        <v>OK</v>
      </c>
      <c r="AU3682" s="593"/>
      <c r="AV3682" s="530">
        <f t="shared" ref="AV3682:AV3708" si="5513">AP3682+AQ3682+AU3682</f>
        <v>0</v>
      </c>
      <c r="AW3682" s="842">
        <f t="shared" ref="AW3682:AW3708" si="5514">AF3682+AV3682</f>
        <v>0</v>
      </c>
      <c r="AX3682" s="115">
        <f t="shared" ref="AX3682:AX3708" si="5515">L3682</f>
        <v>0</v>
      </c>
      <c r="AY3682" s="5">
        <f t="shared" ref="AY3682:AY3708" si="5516">AE3682</f>
        <v>0</v>
      </c>
      <c r="AZ3682" s="7">
        <f>AY3682-AX3682</f>
        <v>0</v>
      </c>
      <c r="BA3682" s="335" t="e">
        <f>AZ3682/AX3682</f>
        <v>#DIV/0!</v>
      </c>
      <c r="BB3682" s="23">
        <f t="shared" ref="BB3682:BB3708" si="5517">M3682</f>
        <v>0</v>
      </c>
      <c r="BC3682" s="5">
        <f>AW3682</f>
        <v>0</v>
      </c>
      <c r="BD3682" s="7">
        <f>BC3682-BB3682</f>
        <v>0</v>
      </c>
      <c r="BE3682" s="335" t="e">
        <f>BD3682/BB3682</f>
        <v>#DIV/0!</v>
      </c>
      <c r="BG3682" s="826" t="str">
        <f t="shared" ref="BG3682:BG3708" si="5518">RIGHT(LEFT(I3682,3),2)&amp;"."&amp;RIGHT(LEFT(I3682,5),2)</f>
        <v>31.22</v>
      </c>
      <c r="BH3682" s="607" t="b">
        <f>COUNTIF('Codes SEC'!$B$2:$B$250,Ministres!BG3682)&gt;0</f>
        <v>1</v>
      </c>
    </row>
    <row r="3683" spans="1:66" ht="30.6" x14ac:dyDescent="0.25">
      <c r="A3683" s="222" t="s">
        <v>6114</v>
      </c>
      <c r="B3683" s="112">
        <v>18</v>
      </c>
      <c r="C3683" s="116" t="s">
        <v>0</v>
      </c>
      <c r="D3683" s="620">
        <v>1000</v>
      </c>
      <c r="E3683" s="278"/>
      <c r="F3683" s="116">
        <v>4</v>
      </c>
      <c r="G3683" s="694">
        <v>3</v>
      </c>
      <c r="H3683" s="878" t="str">
        <f t="shared" si="5437"/>
        <v>104</v>
      </c>
      <c r="I3683" s="397" t="s">
        <v>3263</v>
      </c>
      <c r="J3683" s="380" t="s">
        <v>2983</v>
      </c>
      <c r="K3683" s="411" t="s">
        <v>132</v>
      </c>
      <c r="L3683" s="733">
        <v>16750</v>
      </c>
      <c r="M3683" s="734">
        <v>14517</v>
      </c>
      <c r="N3683" s="931"/>
      <c r="O3683" s="530">
        <f t="shared" si="5507"/>
        <v>-16750</v>
      </c>
      <c r="P3683" s="530" t="str">
        <f t="shared" si="5508"/>
        <v xml:space="preserve">0 </v>
      </c>
      <c r="Q3683" s="646"/>
      <c r="R3683" s="536"/>
      <c r="S3683" s="536"/>
      <c r="T3683" s="536"/>
      <c r="U3683" s="536"/>
      <c r="V3683" s="536"/>
      <c r="W3683" s="683" t="str">
        <f t="shared" ref="W3683:W3708" si="5519">IF(SUM(Q3683:V3683)=X3683,"OK",SUM(Q3683:V3683)-X3683)</f>
        <v>OK</v>
      </c>
      <c r="X3683" s="141"/>
      <c r="Y3683" s="141"/>
      <c r="Z3683" s="552"/>
      <c r="AA3683" s="552"/>
      <c r="AB3683" s="683" t="str">
        <f t="shared" ref="AB3683:AB3708" si="5520">IF(SUM(Z3683:AA3683)=AC3683,"OK",SUM(Z3683:AA3683)-AC3683)</f>
        <v>OK</v>
      </c>
      <c r="AC3683" s="593"/>
      <c r="AD3683" s="530">
        <f t="shared" si="5509"/>
        <v>0</v>
      </c>
      <c r="AE3683" s="842">
        <f t="shared" si="5510"/>
        <v>0</v>
      </c>
      <c r="AF3683" s="931"/>
      <c r="AG3683" s="530">
        <f t="shared" si="5511"/>
        <v>-14517</v>
      </c>
      <c r="AH3683" s="530" t="str">
        <f t="shared" si="5512"/>
        <v xml:space="preserve">0 </v>
      </c>
      <c r="AI3683" s="641"/>
      <c r="AJ3683" s="537"/>
      <c r="AK3683" s="537"/>
      <c r="AL3683" s="537"/>
      <c r="AM3683" s="537"/>
      <c r="AN3683" s="537"/>
      <c r="AO3683" s="683" t="str">
        <f t="shared" ref="AO3683:AO3708" si="5521">IF(SUM(AI3683:AN3683)=AP3683,"OK",SUM(AI3683:AN3683)-AP3683)</f>
        <v>OK</v>
      </c>
      <c r="AP3683" s="141"/>
      <c r="AQ3683" s="141"/>
      <c r="AR3683" s="552"/>
      <c r="AS3683" s="552"/>
      <c r="AT3683" s="683" t="str">
        <f t="shared" ref="AT3683:AT3708" si="5522">IF(SUM(AR3683:AS3683)=AU3683,"OK",SUM(AR3683:AS3683)-AU3683)</f>
        <v>OK</v>
      </c>
      <c r="AU3683" s="593"/>
      <c r="AV3683" s="530">
        <f t="shared" si="5513"/>
        <v>0</v>
      </c>
      <c r="AW3683" s="842">
        <f t="shared" si="5514"/>
        <v>0</v>
      </c>
      <c r="AX3683" s="115">
        <f t="shared" si="5515"/>
        <v>16750</v>
      </c>
      <c r="AY3683" s="5">
        <f t="shared" si="5516"/>
        <v>0</v>
      </c>
      <c r="AZ3683" s="7">
        <f>AY3683-AX3683</f>
        <v>-16750</v>
      </c>
      <c r="BA3683" s="335">
        <f t="shared" ref="BA3683:BA3708" si="5523">AZ3683/AX3683</f>
        <v>-1</v>
      </c>
      <c r="BB3683" s="23">
        <f t="shared" si="5517"/>
        <v>14517</v>
      </c>
      <c r="BC3683" s="5">
        <f t="shared" ref="BC3683:BC3708" si="5524">AW3683</f>
        <v>0</v>
      </c>
      <c r="BD3683" s="7">
        <f>BC3683-BB3683</f>
        <v>-14517</v>
      </c>
      <c r="BE3683" s="335">
        <f t="shared" ref="BE3683:BE3708" si="5525">BD3683/BB3683</f>
        <v>-1</v>
      </c>
      <c r="BG3683" s="826" t="str">
        <f t="shared" si="5518"/>
        <v>31.32</v>
      </c>
      <c r="BH3683" s="607" t="b">
        <f>COUNTIF('Codes SEC'!$B$2:$B$250,Ministres!BG3683)&gt;0</f>
        <v>1</v>
      </c>
    </row>
    <row r="3684" spans="1:66" ht="30.6" x14ac:dyDescent="0.25">
      <c r="A3684" s="222" t="s">
        <v>6114</v>
      </c>
      <c r="B3684" s="112">
        <v>18</v>
      </c>
      <c r="C3684" s="116" t="s">
        <v>0</v>
      </c>
      <c r="D3684" s="620">
        <v>1000</v>
      </c>
      <c r="E3684" s="278"/>
      <c r="F3684" s="116">
        <v>16</v>
      </c>
      <c r="G3684" s="694">
        <v>3</v>
      </c>
      <c r="H3684" s="878" t="str">
        <f t="shared" si="5437"/>
        <v>104</v>
      </c>
      <c r="I3684" s="397" t="s">
        <v>3263</v>
      </c>
      <c r="J3684" s="380" t="s">
        <v>2984</v>
      </c>
      <c r="K3684" s="411" t="s">
        <v>557</v>
      </c>
      <c r="L3684" s="733">
        <v>3692</v>
      </c>
      <c r="M3684" s="734">
        <v>3823</v>
      </c>
      <c r="N3684" s="931"/>
      <c r="O3684" s="530">
        <f t="shared" si="5507"/>
        <v>-3692</v>
      </c>
      <c r="P3684" s="530" t="str">
        <f t="shared" si="5508"/>
        <v xml:space="preserve">0 </v>
      </c>
      <c r="Q3684" s="646"/>
      <c r="R3684" s="536"/>
      <c r="S3684" s="536"/>
      <c r="T3684" s="536"/>
      <c r="U3684" s="536"/>
      <c r="V3684" s="536"/>
      <c r="W3684" s="683" t="str">
        <f t="shared" si="5519"/>
        <v>OK</v>
      </c>
      <c r="X3684" s="141"/>
      <c r="Y3684" s="141"/>
      <c r="Z3684" s="552"/>
      <c r="AA3684" s="552"/>
      <c r="AB3684" s="683" t="str">
        <f t="shared" si="5520"/>
        <v>OK</v>
      </c>
      <c r="AC3684" s="593"/>
      <c r="AD3684" s="530">
        <f t="shared" si="5509"/>
        <v>0</v>
      </c>
      <c r="AE3684" s="842">
        <f t="shared" si="5510"/>
        <v>0</v>
      </c>
      <c r="AF3684" s="931"/>
      <c r="AG3684" s="530">
        <f t="shared" si="5511"/>
        <v>-3823</v>
      </c>
      <c r="AH3684" s="530" t="str">
        <f t="shared" si="5512"/>
        <v xml:space="preserve">0 </v>
      </c>
      <c r="AI3684" s="641"/>
      <c r="AJ3684" s="537"/>
      <c r="AK3684" s="537"/>
      <c r="AL3684" s="537"/>
      <c r="AM3684" s="537"/>
      <c r="AN3684" s="537"/>
      <c r="AO3684" s="683" t="str">
        <f t="shared" si="5521"/>
        <v>OK</v>
      </c>
      <c r="AP3684" s="141"/>
      <c r="AQ3684" s="141"/>
      <c r="AR3684" s="552"/>
      <c r="AS3684" s="552"/>
      <c r="AT3684" s="683" t="str">
        <f t="shared" si="5522"/>
        <v>OK</v>
      </c>
      <c r="AU3684" s="593"/>
      <c r="AV3684" s="530">
        <f t="shared" si="5513"/>
        <v>0</v>
      </c>
      <c r="AW3684" s="842">
        <f t="shared" si="5514"/>
        <v>0</v>
      </c>
      <c r="AX3684" s="115">
        <f t="shared" si="5515"/>
        <v>3692</v>
      </c>
      <c r="AY3684" s="5">
        <f t="shared" si="5516"/>
        <v>0</v>
      </c>
      <c r="AZ3684" s="7">
        <f>AY3684-AX3684</f>
        <v>-3692</v>
      </c>
      <c r="BA3684" s="335">
        <f t="shared" si="5523"/>
        <v>-1</v>
      </c>
      <c r="BB3684" s="23">
        <f t="shared" si="5517"/>
        <v>3823</v>
      </c>
      <c r="BC3684" s="5">
        <f t="shared" si="5524"/>
        <v>0</v>
      </c>
      <c r="BD3684" s="7">
        <f>BC3684-BB3684</f>
        <v>-3823</v>
      </c>
      <c r="BE3684" s="335">
        <f t="shared" si="5525"/>
        <v>-1</v>
      </c>
      <c r="BG3684" s="826" t="str">
        <f t="shared" si="5518"/>
        <v>31.32</v>
      </c>
      <c r="BH3684" s="607" t="b">
        <f>COUNTIF('Codes SEC'!$B$2:$B$250,Ministres!BG3684)&gt;0</f>
        <v>1</v>
      </c>
    </row>
    <row r="3685" spans="1:66" ht="30.6" x14ac:dyDescent="0.25">
      <c r="A3685" s="222" t="s">
        <v>6114</v>
      </c>
      <c r="B3685" s="112">
        <v>18</v>
      </c>
      <c r="C3685" s="116" t="s">
        <v>0</v>
      </c>
      <c r="D3685" s="620">
        <v>1000</v>
      </c>
      <c r="E3685" s="278"/>
      <c r="F3685" s="116">
        <v>16</v>
      </c>
      <c r="G3685" s="694">
        <v>3</v>
      </c>
      <c r="H3685" s="878" t="str">
        <f t="shared" si="5437"/>
        <v>104</v>
      </c>
      <c r="I3685" s="397" t="s">
        <v>3263</v>
      </c>
      <c r="J3685" s="380" t="s">
        <v>2985</v>
      </c>
      <c r="K3685" s="417" t="s">
        <v>3223</v>
      </c>
      <c r="L3685" s="726">
        <v>2774</v>
      </c>
      <c r="M3685" s="727">
        <v>2774</v>
      </c>
      <c r="N3685" s="931"/>
      <c r="O3685" s="530">
        <f t="shared" si="5507"/>
        <v>-2774</v>
      </c>
      <c r="P3685" s="530" t="str">
        <f t="shared" si="5508"/>
        <v xml:space="preserve">0 </v>
      </c>
      <c r="Q3685" s="646"/>
      <c r="R3685" s="536"/>
      <c r="S3685" s="536"/>
      <c r="T3685" s="536"/>
      <c r="U3685" s="536"/>
      <c r="V3685" s="536"/>
      <c r="W3685" s="683" t="str">
        <f t="shared" si="5519"/>
        <v>OK</v>
      </c>
      <c r="X3685" s="141"/>
      <c r="Y3685" s="141"/>
      <c r="Z3685" s="552"/>
      <c r="AA3685" s="552"/>
      <c r="AB3685" s="683" t="str">
        <f t="shared" si="5520"/>
        <v>OK</v>
      </c>
      <c r="AC3685" s="593"/>
      <c r="AD3685" s="530">
        <f t="shared" si="5509"/>
        <v>0</v>
      </c>
      <c r="AE3685" s="842">
        <f t="shared" si="5510"/>
        <v>0</v>
      </c>
      <c r="AF3685" s="931"/>
      <c r="AG3685" s="530">
        <f t="shared" si="5511"/>
        <v>-2774</v>
      </c>
      <c r="AH3685" s="530" t="str">
        <f t="shared" si="5512"/>
        <v xml:space="preserve">0 </v>
      </c>
      <c r="AI3685" s="641"/>
      <c r="AJ3685" s="537"/>
      <c r="AK3685" s="537"/>
      <c r="AL3685" s="537"/>
      <c r="AM3685" s="537"/>
      <c r="AN3685" s="537"/>
      <c r="AO3685" s="683" t="str">
        <f t="shared" si="5521"/>
        <v>OK</v>
      </c>
      <c r="AP3685" s="141"/>
      <c r="AQ3685" s="141"/>
      <c r="AR3685" s="552"/>
      <c r="AS3685" s="552"/>
      <c r="AT3685" s="683" t="str">
        <f t="shared" si="5522"/>
        <v>OK</v>
      </c>
      <c r="AU3685" s="593"/>
      <c r="AV3685" s="530">
        <f t="shared" si="5513"/>
        <v>0</v>
      </c>
      <c r="AW3685" s="842">
        <f t="shared" si="5514"/>
        <v>0</v>
      </c>
      <c r="AX3685" s="115">
        <f t="shared" si="5515"/>
        <v>2774</v>
      </c>
      <c r="AY3685" s="5">
        <f t="shared" si="5516"/>
        <v>0</v>
      </c>
      <c r="AZ3685" s="7">
        <f>AY3685-AX3685</f>
        <v>-2774</v>
      </c>
      <c r="BA3685" s="335">
        <f t="shared" si="5523"/>
        <v>-1</v>
      </c>
      <c r="BB3685" s="23">
        <f t="shared" si="5517"/>
        <v>2774</v>
      </c>
      <c r="BC3685" s="5">
        <f t="shared" si="5524"/>
        <v>0</v>
      </c>
      <c r="BD3685" s="7">
        <f>BC3685-BB3685</f>
        <v>-2774</v>
      </c>
      <c r="BE3685" s="335">
        <f t="shared" si="5525"/>
        <v>-1</v>
      </c>
      <c r="BG3685" s="826" t="str">
        <f t="shared" si="5518"/>
        <v>31.32</v>
      </c>
      <c r="BH3685" s="607" t="b">
        <f>COUNTIF('Codes SEC'!$B$2:$B$250,Ministres!BG3685)&gt;0</f>
        <v>1</v>
      </c>
    </row>
    <row r="3686" spans="1:66" ht="30.6" x14ac:dyDescent="0.25">
      <c r="A3686" s="222" t="s">
        <v>6114</v>
      </c>
      <c r="B3686" s="112">
        <v>18</v>
      </c>
      <c r="C3686" s="116" t="s">
        <v>0</v>
      </c>
      <c r="D3686" s="620">
        <v>1000</v>
      </c>
      <c r="E3686" s="278"/>
      <c r="F3686" s="116">
        <v>12</v>
      </c>
      <c r="G3686" s="694">
        <v>3</v>
      </c>
      <c r="H3686" s="878" t="str">
        <f t="shared" si="5437"/>
        <v>104</v>
      </c>
      <c r="I3686" s="397" t="s">
        <v>3263</v>
      </c>
      <c r="J3686" s="380" t="s">
        <v>2987</v>
      </c>
      <c r="K3686" s="417" t="s">
        <v>3224</v>
      </c>
      <c r="L3686" s="726">
        <v>100</v>
      </c>
      <c r="M3686" s="727">
        <v>100</v>
      </c>
      <c r="N3686" s="931"/>
      <c r="O3686" s="530">
        <f t="shared" si="5507"/>
        <v>-100</v>
      </c>
      <c r="P3686" s="530" t="str">
        <f t="shared" si="5508"/>
        <v xml:space="preserve">0 </v>
      </c>
      <c r="Q3686" s="646"/>
      <c r="R3686" s="536"/>
      <c r="S3686" s="536"/>
      <c r="T3686" s="536"/>
      <c r="U3686" s="536"/>
      <c r="V3686" s="536"/>
      <c r="W3686" s="683" t="str">
        <f t="shared" si="5519"/>
        <v>OK</v>
      </c>
      <c r="X3686" s="141"/>
      <c r="Y3686" s="141"/>
      <c r="Z3686" s="552"/>
      <c r="AA3686" s="552"/>
      <c r="AB3686" s="683" t="str">
        <f t="shared" si="5520"/>
        <v>OK</v>
      </c>
      <c r="AC3686" s="593"/>
      <c r="AD3686" s="530">
        <f t="shared" si="5509"/>
        <v>0</v>
      </c>
      <c r="AE3686" s="842">
        <f t="shared" si="5510"/>
        <v>0</v>
      </c>
      <c r="AF3686" s="931"/>
      <c r="AG3686" s="530">
        <f t="shared" si="5511"/>
        <v>-100</v>
      </c>
      <c r="AH3686" s="530" t="str">
        <f t="shared" si="5512"/>
        <v xml:space="preserve">0 </v>
      </c>
      <c r="AI3686" s="641"/>
      <c r="AJ3686" s="537"/>
      <c r="AK3686" s="537"/>
      <c r="AL3686" s="537"/>
      <c r="AM3686" s="537"/>
      <c r="AN3686" s="537"/>
      <c r="AO3686" s="683" t="str">
        <f t="shared" si="5521"/>
        <v>OK</v>
      </c>
      <c r="AP3686" s="141"/>
      <c r="AQ3686" s="141"/>
      <c r="AR3686" s="552"/>
      <c r="AS3686" s="552"/>
      <c r="AT3686" s="683" t="str">
        <f t="shared" si="5522"/>
        <v>OK</v>
      </c>
      <c r="AU3686" s="593"/>
      <c r="AV3686" s="530">
        <f t="shared" si="5513"/>
        <v>0</v>
      </c>
      <c r="AW3686" s="842">
        <f t="shared" si="5514"/>
        <v>0</v>
      </c>
      <c r="AX3686" s="115">
        <f t="shared" si="5515"/>
        <v>100</v>
      </c>
      <c r="AY3686" s="5">
        <f t="shared" si="5516"/>
        <v>0</v>
      </c>
      <c r="AZ3686" s="7">
        <f t="shared" ref="AZ3686:AZ3697" si="5526">AY3686-AX3686</f>
        <v>-100</v>
      </c>
      <c r="BA3686" s="335">
        <f t="shared" si="5523"/>
        <v>-1</v>
      </c>
      <c r="BB3686" s="23">
        <f t="shared" si="5517"/>
        <v>100</v>
      </c>
      <c r="BC3686" s="5">
        <f t="shared" si="5524"/>
        <v>0</v>
      </c>
      <c r="BD3686" s="7">
        <f t="shared" ref="BD3686:BD3697" si="5527">BC3686-BB3686</f>
        <v>-100</v>
      </c>
      <c r="BE3686" s="335">
        <f t="shared" si="5525"/>
        <v>-1</v>
      </c>
      <c r="BG3686" s="826" t="str">
        <f t="shared" si="5518"/>
        <v>31.32</v>
      </c>
      <c r="BH3686" s="607" t="b">
        <f>COUNTIF('Codes SEC'!$B$2:$B$250,Ministres!BG3686)&gt;0</f>
        <v>1</v>
      </c>
    </row>
    <row r="3687" spans="1:66" ht="30.6" x14ac:dyDescent="0.25">
      <c r="A3687" s="222" t="s">
        <v>6114</v>
      </c>
      <c r="B3687" s="112">
        <v>18</v>
      </c>
      <c r="C3687" s="116" t="s">
        <v>0</v>
      </c>
      <c r="D3687" s="620">
        <v>1000</v>
      </c>
      <c r="E3687" s="278"/>
      <c r="F3687" s="116">
        <v>12</v>
      </c>
      <c r="G3687" s="694">
        <v>3</v>
      </c>
      <c r="H3687" s="878" t="str">
        <f t="shared" si="5437"/>
        <v>104</v>
      </c>
      <c r="I3687" s="397" t="s">
        <v>3263</v>
      </c>
      <c r="J3687" s="380" t="s">
        <v>2988</v>
      </c>
      <c r="K3687" s="411" t="s">
        <v>213</v>
      </c>
      <c r="L3687" s="733">
        <v>190</v>
      </c>
      <c r="M3687" s="734">
        <v>190</v>
      </c>
      <c r="N3687" s="931"/>
      <c r="O3687" s="530">
        <f t="shared" si="5507"/>
        <v>-190</v>
      </c>
      <c r="P3687" s="530" t="str">
        <f t="shared" si="5508"/>
        <v xml:space="preserve">0 </v>
      </c>
      <c r="Q3687" s="646"/>
      <c r="R3687" s="536"/>
      <c r="S3687" s="536"/>
      <c r="T3687" s="536"/>
      <c r="U3687" s="536"/>
      <c r="V3687" s="536"/>
      <c r="W3687" s="683" t="str">
        <f t="shared" si="5519"/>
        <v>OK</v>
      </c>
      <c r="X3687" s="141"/>
      <c r="Y3687" s="141"/>
      <c r="Z3687" s="552"/>
      <c r="AA3687" s="552"/>
      <c r="AB3687" s="683" t="str">
        <f t="shared" si="5520"/>
        <v>OK</v>
      </c>
      <c r="AC3687" s="593"/>
      <c r="AD3687" s="530">
        <f t="shared" si="5509"/>
        <v>0</v>
      </c>
      <c r="AE3687" s="842">
        <f t="shared" si="5510"/>
        <v>0</v>
      </c>
      <c r="AF3687" s="931"/>
      <c r="AG3687" s="530">
        <f t="shared" si="5511"/>
        <v>-190</v>
      </c>
      <c r="AH3687" s="530" t="str">
        <f t="shared" si="5512"/>
        <v xml:space="preserve">0 </v>
      </c>
      <c r="AI3687" s="641"/>
      <c r="AJ3687" s="537"/>
      <c r="AK3687" s="537"/>
      <c r="AL3687" s="537"/>
      <c r="AM3687" s="537"/>
      <c r="AN3687" s="537"/>
      <c r="AO3687" s="683" t="str">
        <f t="shared" si="5521"/>
        <v>OK</v>
      </c>
      <c r="AP3687" s="141"/>
      <c r="AQ3687" s="141"/>
      <c r="AR3687" s="552"/>
      <c r="AS3687" s="552"/>
      <c r="AT3687" s="683" t="str">
        <f t="shared" si="5522"/>
        <v>OK</v>
      </c>
      <c r="AU3687" s="593"/>
      <c r="AV3687" s="530">
        <f t="shared" si="5513"/>
        <v>0</v>
      </c>
      <c r="AW3687" s="842">
        <f t="shared" si="5514"/>
        <v>0</v>
      </c>
      <c r="AX3687" s="115">
        <f t="shared" si="5515"/>
        <v>190</v>
      </c>
      <c r="AY3687" s="5">
        <f t="shared" si="5516"/>
        <v>0</v>
      </c>
      <c r="AZ3687" s="7">
        <f t="shared" si="5526"/>
        <v>-190</v>
      </c>
      <c r="BA3687" s="335">
        <f t="shared" si="5523"/>
        <v>-1</v>
      </c>
      <c r="BB3687" s="23">
        <f t="shared" si="5517"/>
        <v>190</v>
      </c>
      <c r="BC3687" s="5">
        <f t="shared" si="5524"/>
        <v>0</v>
      </c>
      <c r="BD3687" s="7">
        <f t="shared" si="5527"/>
        <v>-190</v>
      </c>
      <c r="BE3687" s="335">
        <f t="shared" si="5525"/>
        <v>-1</v>
      </c>
      <c r="BG3687" s="826" t="str">
        <f t="shared" si="5518"/>
        <v>31.32</v>
      </c>
      <c r="BH3687" s="607" t="b">
        <f>COUNTIF('Codes SEC'!$B$2:$B$250,Ministres!BG3687)&gt;0</f>
        <v>1</v>
      </c>
    </row>
    <row r="3688" spans="1:66" ht="30.6" x14ac:dyDescent="0.25">
      <c r="A3688" s="222" t="s">
        <v>6114</v>
      </c>
      <c r="B3688" s="112">
        <v>18</v>
      </c>
      <c r="C3688" s="116" t="s">
        <v>0</v>
      </c>
      <c r="D3688" s="620">
        <v>1000</v>
      </c>
      <c r="E3688" s="278"/>
      <c r="F3688" s="116">
        <v>12</v>
      </c>
      <c r="G3688" s="694">
        <v>3</v>
      </c>
      <c r="H3688" s="878" t="str">
        <f t="shared" si="5437"/>
        <v>104</v>
      </c>
      <c r="I3688" s="397" t="s">
        <v>3263</v>
      </c>
      <c r="J3688" s="380" t="s">
        <v>2986</v>
      </c>
      <c r="K3688" s="408" t="s">
        <v>1725</v>
      </c>
      <c r="L3688" s="733">
        <v>147</v>
      </c>
      <c r="M3688" s="734">
        <v>147</v>
      </c>
      <c r="N3688" s="931"/>
      <c r="O3688" s="530">
        <f t="shared" si="5507"/>
        <v>-147</v>
      </c>
      <c r="P3688" s="530" t="str">
        <f t="shared" si="5508"/>
        <v xml:space="preserve">0 </v>
      </c>
      <c r="Q3688" s="646"/>
      <c r="R3688" s="536"/>
      <c r="S3688" s="536"/>
      <c r="T3688" s="536"/>
      <c r="U3688" s="536"/>
      <c r="V3688" s="536"/>
      <c r="W3688" s="683" t="str">
        <f>IF(SUM(Q3688:V3688)=X3688,"OK",SUM(Q3688:V3688)-X3688)</f>
        <v>OK</v>
      </c>
      <c r="X3688" s="141"/>
      <c r="Y3688" s="141"/>
      <c r="Z3688" s="552"/>
      <c r="AA3688" s="552"/>
      <c r="AB3688" s="683" t="str">
        <f>IF(SUM(Z3688:AA3688)=AC3688,"OK",SUM(Z3688:AA3688)-AC3688)</f>
        <v>OK</v>
      </c>
      <c r="AC3688" s="593"/>
      <c r="AD3688" s="530">
        <f t="shared" si="5509"/>
        <v>0</v>
      </c>
      <c r="AE3688" s="842">
        <f t="shared" si="5510"/>
        <v>0</v>
      </c>
      <c r="AF3688" s="931"/>
      <c r="AG3688" s="530">
        <f t="shared" si="5511"/>
        <v>-147</v>
      </c>
      <c r="AH3688" s="530" t="str">
        <f t="shared" si="5512"/>
        <v xml:space="preserve">0 </v>
      </c>
      <c r="AI3688" s="641"/>
      <c r="AJ3688" s="537"/>
      <c r="AK3688" s="537"/>
      <c r="AL3688" s="537"/>
      <c r="AM3688" s="537"/>
      <c r="AN3688" s="537"/>
      <c r="AO3688" s="683" t="str">
        <f>IF(SUM(AI3688:AN3688)=AP3688,"OK",SUM(AI3688:AN3688)-AP3688)</f>
        <v>OK</v>
      </c>
      <c r="AP3688" s="141"/>
      <c r="AQ3688" s="141"/>
      <c r="AR3688" s="552"/>
      <c r="AS3688" s="552"/>
      <c r="AT3688" s="683" t="str">
        <f>IF(SUM(AR3688:AS3688)=AU3688,"OK",SUM(AR3688:AS3688)-AU3688)</f>
        <v>OK</v>
      </c>
      <c r="AU3688" s="593"/>
      <c r="AV3688" s="530">
        <f t="shared" si="5513"/>
        <v>0</v>
      </c>
      <c r="AW3688" s="842">
        <f t="shared" si="5514"/>
        <v>0</v>
      </c>
      <c r="AX3688" s="115">
        <f t="shared" si="5515"/>
        <v>147</v>
      </c>
      <c r="AY3688" s="5">
        <f t="shared" si="5516"/>
        <v>0</v>
      </c>
      <c r="AZ3688" s="7">
        <f>AY3688-AX3688</f>
        <v>-147</v>
      </c>
      <c r="BA3688" s="335">
        <f>AZ3688/AX3688</f>
        <v>-1</v>
      </c>
      <c r="BB3688" s="23">
        <f t="shared" si="5517"/>
        <v>147</v>
      </c>
      <c r="BC3688" s="5">
        <f>AW3688</f>
        <v>0</v>
      </c>
      <c r="BD3688" s="7">
        <f>BC3688-BB3688</f>
        <v>-147</v>
      </c>
      <c r="BE3688" s="335">
        <f>BD3688/BB3688</f>
        <v>-1</v>
      </c>
      <c r="BG3688" s="826" t="str">
        <f t="shared" si="5518"/>
        <v>31.32</v>
      </c>
      <c r="BH3688" s="607" t="b">
        <f>COUNTIF('Codes SEC'!$B$2:$B$250,Ministres!BG3688)&gt;0</f>
        <v>1</v>
      </c>
    </row>
    <row r="3689" spans="1:66" ht="35.1" customHeight="1" x14ac:dyDescent="0.25">
      <c r="A3689" s="222" t="s">
        <v>6114</v>
      </c>
      <c r="B3689" s="112">
        <v>18</v>
      </c>
      <c r="C3689" s="116" t="s">
        <v>0</v>
      </c>
      <c r="D3689" s="620">
        <v>1000</v>
      </c>
      <c r="E3689" s="278"/>
      <c r="F3689" s="116">
        <v>12</v>
      </c>
      <c r="G3689" s="694">
        <v>3</v>
      </c>
      <c r="H3689" s="878" t="str">
        <f t="shared" si="5437"/>
        <v>104</v>
      </c>
      <c r="I3689" s="397">
        <v>83132000</v>
      </c>
      <c r="J3689" s="380" t="s">
        <v>4005</v>
      </c>
      <c r="K3689" s="408" t="s">
        <v>560</v>
      </c>
      <c r="L3689" s="726">
        <v>0</v>
      </c>
      <c r="M3689" s="727">
        <v>48</v>
      </c>
      <c r="N3689" s="931"/>
      <c r="O3689" s="530">
        <f t="shared" si="5507"/>
        <v>0</v>
      </c>
      <c r="P3689" s="530">
        <f t="shared" si="5508"/>
        <v>0</v>
      </c>
      <c r="Q3689" s="646"/>
      <c r="R3689" s="536"/>
      <c r="S3689" s="536"/>
      <c r="T3689" s="536"/>
      <c r="U3689" s="536"/>
      <c r="V3689" s="536"/>
      <c r="W3689" s="683" t="str">
        <f t="shared" si="5519"/>
        <v>OK</v>
      </c>
      <c r="X3689" s="141"/>
      <c r="Y3689" s="141"/>
      <c r="Z3689" s="552"/>
      <c r="AA3689" s="552"/>
      <c r="AB3689" s="683" t="str">
        <f t="shared" si="5520"/>
        <v>OK</v>
      </c>
      <c r="AC3689" s="593"/>
      <c r="AD3689" s="530">
        <f t="shared" si="5509"/>
        <v>0</v>
      </c>
      <c r="AE3689" s="842">
        <f t="shared" si="5510"/>
        <v>0</v>
      </c>
      <c r="AF3689" s="931"/>
      <c r="AG3689" s="530">
        <f t="shared" si="5511"/>
        <v>-48</v>
      </c>
      <c r="AH3689" s="530" t="str">
        <f t="shared" si="5512"/>
        <v xml:space="preserve">0 </v>
      </c>
      <c r="AI3689" s="641"/>
      <c r="AJ3689" s="537"/>
      <c r="AK3689" s="537"/>
      <c r="AL3689" s="537"/>
      <c r="AM3689" s="537"/>
      <c r="AN3689" s="537"/>
      <c r="AO3689" s="683" t="str">
        <f t="shared" si="5521"/>
        <v>OK</v>
      </c>
      <c r="AP3689" s="141"/>
      <c r="AQ3689" s="141"/>
      <c r="AR3689" s="552"/>
      <c r="AS3689" s="552"/>
      <c r="AT3689" s="683" t="str">
        <f t="shared" si="5522"/>
        <v>OK</v>
      </c>
      <c r="AU3689" s="593"/>
      <c r="AV3689" s="530">
        <f t="shared" si="5513"/>
        <v>0</v>
      </c>
      <c r="AW3689" s="842">
        <f t="shared" si="5514"/>
        <v>0</v>
      </c>
      <c r="AX3689" s="115">
        <f t="shared" si="5515"/>
        <v>0</v>
      </c>
      <c r="AY3689" s="5">
        <f t="shared" si="5516"/>
        <v>0</v>
      </c>
      <c r="AZ3689" s="7">
        <f t="shared" si="5526"/>
        <v>0</v>
      </c>
      <c r="BA3689" s="335" t="e">
        <f t="shared" si="5523"/>
        <v>#DIV/0!</v>
      </c>
      <c r="BB3689" s="23">
        <f t="shared" si="5517"/>
        <v>48</v>
      </c>
      <c r="BC3689" s="5">
        <f t="shared" si="5524"/>
        <v>0</v>
      </c>
      <c r="BD3689" s="7">
        <f t="shared" si="5527"/>
        <v>-48</v>
      </c>
      <c r="BE3689" s="335">
        <f t="shared" si="5525"/>
        <v>-1</v>
      </c>
      <c r="BG3689" s="826" t="str">
        <f t="shared" si="5518"/>
        <v>31.32</v>
      </c>
      <c r="BH3689" s="607" t="b">
        <f>COUNTIF('Codes SEC'!$B$2:$B$250,Ministres!BG3689)&gt;0</f>
        <v>1</v>
      </c>
    </row>
    <row r="3690" spans="1:66" ht="35.1" customHeight="1" x14ac:dyDescent="0.25">
      <c r="A3690" s="222" t="s">
        <v>6114</v>
      </c>
      <c r="B3690" s="112">
        <v>18</v>
      </c>
      <c r="C3690" s="116" t="s">
        <v>0</v>
      </c>
      <c r="D3690" s="620">
        <v>1000</v>
      </c>
      <c r="E3690" s="278"/>
      <c r="F3690" s="116">
        <v>12</v>
      </c>
      <c r="G3690" s="694">
        <v>3</v>
      </c>
      <c r="H3690" s="878" t="str">
        <f t="shared" si="5437"/>
        <v>104</v>
      </c>
      <c r="I3690" s="397">
        <v>83132000</v>
      </c>
      <c r="J3690" s="380" t="s">
        <v>4006</v>
      </c>
      <c r="K3690" s="408" t="s">
        <v>561</v>
      </c>
      <c r="L3690" s="726">
        <v>400</v>
      </c>
      <c r="M3690" s="727">
        <v>400</v>
      </c>
      <c r="N3690" s="931"/>
      <c r="O3690" s="530">
        <f t="shared" si="5507"/>
        <v>-400</v>
      </c>
      <c r="P3690" s="530" t="str">
        <f t="shared" si="5508"/>
        <v xml:space="preserve">0 </v>
      </c>
      <c r="Q3690" s="646"/>
      <c r="R3690" s="536"/>
      <c r="S3690" s="536"/>
      <c r="T3690" s="536"/>
      <c r="U3690" s="536"/>
      <c r="V3690" s="536"/>
      <c r="W3690" s="683" t="str">
        <f t="shared" si="5519"/>
        <v>OK</v>
      </c>
      <c r="X3690" s="141"/>
      <c r="Y3690" s="141"/>
      <c r="Z3690" s="552"/>
      <c r="AA3690" s="552"/>
      <c r="AB3690" s="683" t="str">
        <f t="shared" si="5520"/>
        <v>OK</v>
      </c>
      <c r="AC3690" s="593"/>
      <c r="AD3690" s="530">
        <f t="shared" si="5509"/>
        <v>0</v>
      </c>
      <c r="AE3690" s="842">
        <f t="shared" si="5510"/>
        <v>0</v>
      </c>
      <c r="AF3690" s="931"/>
      <c r="AG3690" s="530">
        <f t="shared" si="5511"/>
        <v>-400</v>
      </c>
      <c r="AH3690" s="530" t="str">
        <f t="shared" si="5512"/>
        <v xml:space="preserve">0 </v>
      </c>
      <c r="AI3690" s="641"/>
      <c r="AJ3690" s="537"/>
      <c r="AK3690" s="537"/>
      <c r="AL3690" s="537"/>
      <c r="AM3690" s="537"/>
      <c r="AN3690" s="537"/>
      <c r="AO3690" s="683" t="str">
        <f t="shared" si="5521"/>
        <v>OK</v>
      </c>
      <c r="AP3690" s="141"/>
      <c r="AQ3690" s="141"/>
      <c r="AR3690" s="552"/>
      <c r="AS3690" s="552"/>
      <c r="AT3690" s="683" t="str">
        <f t="shared" si="5522"/>
        <v>OK</v>
      </c>
      <c r="AU3690" s="593"/>
      <c r="AV3690" s="530">
        <f t="shared" si="5513"/>
        <v>0</v>
      </c>
      <c r="AW3690" s="842">
        <f t="shared" si="5514"/>
        <v>0</v>
      </c>
      <c r="AX3690" s="115">
        <f t="shared" si="5515"/>
        <v>400</v>
      </c>
      <c r="AY3690" s="5">
        <f t="shared" si="5516"/>
        <v>0</v>
      </c>
      <c r="AZ3690" s="7">
        <f t="shared" ref="AZ3690:AZ3696" si="5528">AY3690-AX3690</f>
        <v>-400</v>
      </c>
      <c r="BA3690" s="335">
        <f t="shared" si="5523"/>
        <v>-1</v>
      </c>
      <c r="BB3690" s="23">
        <f t="shared" si="5517"/>
        <v>400</v>
      </c>
      <c r="BC3690" s="5">
        <f t="shared" si="5524"/>
        <v>0</v>
      </c>
      <c r="BD3690" s="7">
        <f t="shared" ref="BD3690:BD3696" si="5529">BC3690-BB3690</f>
        <v>-400</v>
      </c>
      <c r="BE3690" s="335">
        <f t="shared" si="5525"/>
        <v>-1</v>
      </c>
      <c r="BG3690" s="826" t="str">
        <f t="shared" si="5518"/>
        <v>31.32</v>
      </c>
      <c r="BH3690" s="607" t="b">
        <f>COUNTIF('Codes SEC'!$B$2:$B$250,Ministres!BG3690)&gt;0</f>
        <v>1</v>
      </c>
    </row>
    <row r="3691" spans="1:66" ht="35.1" customHeight="1" x14ac:dyDescent="0.25">
      <c r="A3691" s="222" t="s">
        <v>6114</v>
      </c>
      <c r="B3691" s="112">
        <v>18</v>
      </c>
      <c r="C3691" s="120" t="s">
        <v>0</v>
      </c>
      <c r="D3691" s="620">
        <v>1000</v>
      </c>
      <c r="E3691" s="278"/>
      <c r="F3691" s="116">
        <v>12</v>
      </c>
      <c r="G3691" s="700"/>
      <c r="H3691" s="888" t="str">
        <f t="shared" si="5437"/>
        <v>104</v>
      </c>
      <c r="I3691" s="580">
        <v>83132000</v>
      </c>
      <c r="J3691" s="689" t="s">
        <v>6248</v>
      </c>
      <c r="K3691" s="411" t="s">
        <v>6249</v>
      </c>
      <c r="L3691" s="733">
        <v>400</v>
      </c>
      <c r="M3691" s="734">
        <v>0</v>
      </c>
      <c r="N3691" s="931"/>
      <c r="O3691" s="530">
        <f t="shared" si="5507"/>
        <v>-400</v>
      </c>
      <c r="P3691" s="530" t="str">
        <f t="shared" si="5508"/>
        <v xml:space="preserve">0 </v>
      </c>
      <c r="Q3691" s="646"/>
      <c r="R3691" s="536"/>
      <c r="S3691" s="536"/>
      <c r="T3691" s="536"/>
      <c r="U3691" s="536"/>
      <c r="V3691" s="536"/>
      <c r="W3691" s="683" t="str">
        <f t="shared" ref="W3691:W3696" si="5530">IF(SUM(Q3691:V3691)=X3691,"OK",SUM(Q3691:V3691)-X3691)</f>
        <v>OK</v>
      </c>
      <c r="X3691" s="141"/>
      <c r="Y3691" s="141"/>
      <c r="Z3691" s="552"/>
      <c r="AA3691" s="552"/>
      <c r="AB3691" s="683" t="str">
        <f t="shared" ref="AB3691:AB3696" si="5531">IF(SUM(Z3691:AA3691)=AC3691,"OK",SUM(Z3691:AA3691)-AC3691)</f>
        <v>OK</v>
      </c>
      <c r="AC3691" s="593"/>
      <c r="AD3691" s="530">
        <f t="shared" si="5509"/>
        <v>0</v>
      </c>
      <c r="AE3691" s="842">
        <f t="shared" si="5510"/>
        <v>0</v>
      </c>
      <c r="AF3691" s="931"/>
      <c r="AG3691" s="530">
        <f t="shared" si="5511"/>
        <v>0</v>
      </c>
      <c r="AH3691" s="530">
        <f t="shared" si="5512"/>
        <v>0</v>
      </c>
      <c r="AI3691" s="641"/>
      <c r="AJ3691" s="537"/>
      <c r="AK3691" s="537"/>
      <c r="AL3691" s="537"/>
      <c r="AM3691" s="537"/>
      <c r="AN3691" s="537"/>
      <c r="AO3691" s="683" t="str">
        <f t="shared" ref="AO3691:AO3696" si="5532">IF(SUM(AI3691:AN3691)=AP3691,"OK",SUM(AI3691:AN3691)-AP3691)</f>
        <v>OK</v>
      </c>
      <c r="AP3691" s="141"/>
      <c r="AQ3691" s="141"/>
      <c r="AR3691" s="552"/>
      <c r="AS3691" s="552"/>
      <c r="AT3691" s="683" t="str">
        <f t="shared" ref="AT3691:AT3696" si="5533">IF(SUM(AR3691:AS3691)=AU3691,"OK",SUM(AR3691:AS3691)-AU3691)</f>
        <v>OK</v>
      </c>
      <c r="AU3691" s="593"/>
      <c r="AV3691" s="530">
        <f t="shared" si="5513"/>
        <v>0</v>
      </c>
      <c r="AW3691" s="842">
        <f t="shared" si="5514"/>
        <v>0</v>
      </c>
      <c r="AX3691" s="115">
        <f t="shared" si="5515"/>
        <v>400</v>
      </c>
      <c r="AY3691" s="5">
        <f t="shared" si="5516"/>
        <v>0</v>
      </c>
      <c r="AZ3691" s="7">
        <f t="shared" si="5528"/>
        <v>-400</v>
      </c>
      <c r="BA3691" s="335">
        <f t="shared" ref="BA3691:BA3696" si="5534">AZ3691/AX3691</f>
        <v>-1</v>
      </c>
      <c r="BB3691" s="23">
        <f t="shared" si="5517"/>
        <v>0</v>
      </c>
      <c r="BC3691" s="5">
        <f t="shared" ref="BC3691:BC3696" si="5535">AW3691</f>
        <v>0</v>
      </c>
      <c r="BD3691" s="7">
        <f t="shared" si="5529"/>
        <v>0</v>
      </c>
      <c r="BE3691" s="335" t="e">
        <f t="shared" ref="BE3691:BE3696" si="5536">BD3691/BB3691</f>
        <v>#DIV/0!</v>
      </c>
      <c r="BG3691" s="826" t="str">
        <f t="shared" si="5518"/>
        <v>31.32</v>
      </c>
      <c r="BH3691" s="607" t="b">
        <f>COUNTIF('Codes SEC'!$B$2:$B$250,Ministres!BG3691)&gt;0</f>
        <v>1</v>
      </c>
    </row>
    <row r="3692" spans="1:66" ht="35.1" customHeight="1" x14ac:dyDescent="0.25">
      <c r="A3692" s="222" t="s">
        <v>6114</v>
      </c>
      <c r="B3692" s="112" t="s">
        <v>5015</v>
      </c>
      <c r="C3692" s="116" t="s">
        <v>0</v>
      </c>
      <c r="D3692" s="620">
        <v>1000</v>
      </c>
      <c r="E3692" s="278"/>
      <c r="F3692" s="116" t="s">
        <v>5306</v>
      </c>
      <c r="G3692" s="700"/>
      <c r="H3692" s="888" t="str">
        <f t="shared" ref="H3692:H3753" si="5537">LEFT(J3692,3)</f>
        <v>104</v>
      </c>
      <c r="I3692" s="580">
        <v>83132000</v>
      </c>
      <c r="J3692" s="689" t="s">
        <v>6527</v>
      </c>
      <c r="K3692" s="411" t="s">
        <v>6528</v>
      </c>
      <c r="L3692" s="733">
        <v>0</v>
      </c>
      <c r="M3692" s="734">
        <v>0</v>
      </c>
      <c r="N3692" s="931"/>
      <c r="O3692" s="530">
        <f t="shared" si="5507"/>
        <v>0</v>
      </c>
      <c r="P3692" s="530">
        <f t="shared" si="5508"/>
        <v>0</v>
      </c>
      <c r="Q3692" s="646"/>
      <c r="R3692" s="536"/>
      <c r="S3692" s="536"/>
      <c r="T3692" s="536"/>
      <c r="U3692" s="536"/>
      <c r="V3692" s="536"/>
      <c r="W3692" s="683" t="str">
        <f t="shared" si="5530"/>
        <v>OK</v>
      </c>
      <c r="X3692" s="141"/>
      <c r="Y3692" s="141"/>
      <c r="Z3692" s="552"/>
      <c r="AA3692" s="552"/>
      <c r="AB3692" s="683" t="str">
        <f t="shared" si="5531"/>
        <v>OK</v>
      </c>
      <c r="AC3692" s="593"/>
      <c r="AD3692" s="530">
        <f t="shared" si="5509"/>
        <v>0</v>
      </c>
      <c r="AE3692" s="842">
        <f t="shared" si="5510"/>
        <v>0</v>
      </c>
      <c r="AF3692" s="931"/>
      <c r="AG3692" s="530">
        <f t="shared" si="5511"/>
        <v>0</v>
      </c>
      <c r="AH3692" s="530">
        <f t="shared" si="5512"/>
        <v>0</v>
      </c>
      <c r="AI3692" s="641"/>
      <c r="AJ3692" s="537"/>
      <c r="AK3692" s="537"/>
      <c r="AL3692" s="537"/>
      <c r="AM3692" s="537"/>
      <c r="AN3692" s="537"/>
      <c r="AO3692" s="683" t="str">
        <f t="shared" si="5532"/>
        <v>OK</v>
      </c>
      <c r="AP3692" s="141"/>
      <c r="AQ3692" s="141"/>
      <c r="AR3692" s="552"/>
      <c r="AS3692" s="552"/>
      <c r="AT3692" s="683" t="str">
        <f t="shared" si="5533"/>
        <v>OK</v>
      </c>
      <c r="AU3692" s="593"/>
      <c r="AV3692" s="530">
        <f t="shared" si="5513"/>
        <v>0</v>
      </c>
      <c r="AW3692" s="842">
        <f t="shared" si="5514"/>
        <v>0</v>
      </c>
      <c r="AX3692" s="115">
        <f t="shared" si="5515"/>
        <v>0</v>
      </c>
      <c r="AY3692" s="5">
        <f t="shared" si="5516"/>
        <v>0</v>
      </c>
      <c r="AZ3692" s="7">
        <f>AY3692-AX3692</f>
        <v>0</v>
      </c>
      <c r="BA3692" s="335" t="e">
        <f t="shared" si="5534"/>
        <v>#DIV/0!</v>
      </c>
      <c r="BB3692" s="23">
        <f t="shared" si="5517"/>
        <v>0</v>
      </c>
      <c r="BC3692" s="5">
        <f t="shared" si="5535"/>
        <v>0</v>
      </c>
      <c r="BD3692" s="7">
        <f>BC3692-BB3692</f>
        <v>0</v>
      </c>
      <c r="BE3692" s="335" t="e">
        <f t="shared" si="5536"/>
        <v>#DIV/0!</v>
      </c>
      <c r="BG3692" s="826" t="str">
        <f t="shared" si="5518"/>
        <v>31.32</v>
      </c>
      <c r="BH3692" s="607" t="b">
        <f>COUNTIF('Codes SEC'!$B$2:$B$250,Ministres!BG3692)&gt;0</f>
        <v>1</v>
      </c>
    </row>
    <row r="3693" spans="1:66" ht="30.6" x14ac:dyDescent="0.25">
      <c r="A3693" s="222" t="s">
        <v>6114</v>
      </c>
      <c r="B3693" s="112">
        <v>18</v>
      </c>
      <c r="C3693" s="116" t="s">
        <v>0</v>
      </c>
      <c r="D3693" s="620">
        <v>1000</v>
      </c>
      <c r="E3693" s="278"/>
      <c r="F3693" s="116">
        <v>16</v>
      </c>
      <c r="G3693" s="694">
        <v>3</v>
      </c>
      <c r="H3693" s="878" t="str">
        <f t="shared" si="5537"/>
        <v>104</v>
      </c>
      <c r="I3693" s="397" t="s">
        <v>3308</v>
      </c>
      <c r="J3693" s="380" t="s">
        <v>2989</v>
      </c>
      <c r="K3693" s="408" t="s">
        <v>558</v>
      </c>
      <c r="L3693" s="733">
        <v>379</v>
      </c>
      <c r="M3693" s="734">
        <v>60</v>
      </c>
      <c r="N3693" s="931"/>
      <c r="O3693" s="530">
        <f t="shared" si="5507"/>
        <v>-379</v>
      </c>
      <c r="P3693" s="530" t="str">
        <f t="shared" si="5508"/>
        <v xml:space="preserve">0 </v>
      </c>
      <c r="Q3693" s="646"/>
      <c r="R3693" s="536"/>
      <c r="S3693" s="536"/>
      <c r="T3693" s="536"/>
      <c r="U3693" s="536"/>
      <c r="V3693" s="536"/>
      <c r="W3693" s="683" t="str">
        <f t="shared" si="5530"/>
        <v>OK</v>
      </c>
      <c r="X3693" s="141"/>
      <c r="Y3693" s="141"/>
      <c r="Z3693" s="552"/>
      <c r="AA3693" s="552"/>
      <c r="AB3693" s="683" t="str">
        <f t="shared" si="5531"/>
        <v>OK</v>
      </c>
      <c r="AC3693" s="593"/>
      <c r="AD3693" s="530">
        <f t="shared" si="5509"/>
        <v>0</v>
      </c>
      <c r="AE3693" s="842">
        <f t="shared" si="5510"/>
        <v>0</v>
      </c>
      <c r="AF3693" s="931"/>
      <c r="AG3693" s="530">
        <f t="shared" si="5511"/>
        <v>-60</v>
      </c>
      <c r="AH3693" s="530" t="str">
        <f t="shared" si="5512"/>
        <v xml:space="preserve">0 </v>
      </c>
      <c r="AI3693" s="641"/>
      <c r="AJ3693" s="537"/>
      <c r="AK3693" s="537"/>
      <c r="AL3693" s="537"/>
      <c r="AM3693" s="537"/>
      <c r="AN3693" s="537"/>
      <c r="AO3693" s="683" t="str">
        <f t="shared" si="5532"/>
        <v>OK</v>
      </c>
      <c r="AP3693" s="141"/>
      <c r="AQ3693" s="141"/>
      <c r="AR3693" s="552"/>
      <c r="AS3693" s="552"/>
      <c r="AT3693" s="683" t="str">
        <f t="shared" si="5533"/>
        <v>OK</v>
      </c>
      <c r="AU3693" s="593"/>
      <c r="AV3693" s="530">
        <f t="shared" si="5513"/>
        <v>0</v>
      </c>
      <c r="AW3693" s="842">
        <f t="shared" si="5514"/>
        <v>0</v>
      </c>
      <c r="AX3693" s="115">
        <f t="shared" si="5515"/>
        <v>379</v>
      </c>
      <c r="AY3693" s="5">
        <f t="shared" si="5516"/>
        <v>0</v>
      </c>
      <c r="AZ3693" s="7">
        <f t="shared" si="5528"/>
        <v>-379</v>
      </c>
      <c r="BA3693" s="335">
        <f t="shared" si="5534"/>
        <v>-1</v>
      </c>
      <c r="BB3693" s="23">
        <f t="shared" si="5517"/>
        <v>60</v>
      </c>
      <c r="BC3693" s="5">
        <f t="shared" si="5535"/>
        <v>0</v>
      </c>
      <c r="BD3693" s="7">
        <f t="shared" si="5529"/>
        <v>-60</v>
      </c>
      <c r="BE3693" s="335">
        <f t="shared" si="5536"/>
        <v>-1</v>
      </c>
      <c r="BG3693" s="826" t="str">
        <f t="shared" si="5518"/>
        <v>32.00</v>
      </c>
      <c r="BH3693" s="607" t="b">
        <f>COUNTIF('Codes SEC'!$B$2:$B$250,Ministres!BG3693)&gt;0</f>
        <v>1</v>
      </c>
    </row>
    <row r="3694" spans="1:66" s="4" customFormat="1" ht="30.6" x14ac:dyDescent="0.25">
      <c r="A3694" s="222" t="s">
        <v>6114</v>
      </c>
      <c r="B3694" s="112">
        <v>18</v>
      </c>
      <c r="C3694" s="116" t="s">
        <v>0</v>
      </c>
      <c r="D3694" s="620">
        <v>1000</v>
      </c>
      <c r="E3694" s="278"/>
      <c r="F3694" s="116">
        <v>12</v>
      </c>
      <c r="G3694" s="694">
        <v>3</v>
      </c>
      <c r="H3694" s="878" t="str">
        <f t="shared" si="5537"/>
        <v>104</v>
      </c>
      <c r="I3694" s="397" t="s">
        <v>3264</v>
      </c>
      <c r="J3694" s="380" t="s">
        <v>2990</v>
      </c>
      <c r="K3694" s="411" t="s">
        <v>271</v>
      </c>
      <c r="L3694" s="733">
        <v>0</v>
      </c>
      <c r="M3694" s="734">
        <v>0</v>
      </c>
      <c r="N3694" s="931"/>
      <c r="O3694" s="530">
        <f t="shared" si="5507"/>
        <v>0</v>
      </c>
      <c r="P3694" s="530">
        <f t="shared" si="5508"/>
        <v>0</v>
      </c>
      <c r="Q3694" s="646"/>
      <c r="R3694" s="536"/>
      <c r="S3694" s="536"/>
      <c r="T3694" s="536"/>
      <c r="U3694" s="536"/>
      <c r="V3694" s="536"/>
      <c r="W3694" s="683" t="str">
        <f t="shared" si="5530"/>
        <v>OK</v>
      </c>
      <c r="X3694" s="141"/>
      <c r="Y3694" s="141"/>
      <c r="Z3694" s="552"/>
      <c r="AA3694" s="552"/>
      <c r="AB3694" s="683" t="str">
        <f t="shared" si="5531"/>
        <v>OK</v>
      </c>
      <c r="AC3694" s="593"/>
      <c r="AD3694" s="530">
        <f t="shared" si="5509"/>
        <v>0</v>
      </c>
      <c r="AE3694" s="842">
        <f t="shared" si="5510"/>
        <v>0</v>
      </c>
      <c r="AF3694" s="931"/>
      <c r="AG3694" s="530">
        <f t="shared" si="5511"/>
        <v>0</v>
      </c>
      <c r="AH3694" s="530">
        <f t="shared" si="5512"/>
        <v>0</v>
      </c>
      <c r="AI3694" s="641"/>
      <c r="AJ3694" s="537"/>
      <c r="AK3694" s="537"/>
      <c r="AL3694" s="537"/>
      <c r="AM3694" s="537"/>
      <c r="AN3694" s="537"/>
      <c r="AO3694" s="683" t="str">
        <f t="shared" si="5532"/>
        <v>OK</v>
      </c>
      <c r="AP3694" s="141"/>
      <c r="AQ3694" s="141"/>
      <c r="AR3694" s="552"/>
      <c r="AS3694" s="552"/>
      <c r="AT3694" s="683" t="str">
        <f t="shared" si="5533"/>
        <v>OK</v>
      </c>
      <c r="AU3694" s="593"/>
      <c r="AV3694" s="530">
        <f t="shared" si="5513"/>
        <v>0</v>
      </c>
      <c r="AW3694" s="842">
        <f t="shared" si="5514"/>
        <v>0</v>
      </c>
      <c r="AX3694" s="115">
        <f t="shared" si="5515"/>
        <v>0</v>
      </c>
      <c r="AY3694" s="5">
        <f t="shared" si="5516"/>
        <v>0</v>
      </c>
      <c r="AZ3694" s="7">
        <f t="shared" si="5528"/>
        <v>0</v>
      </c>
      <c r="BA3694" s="335" t="e">
        <f t="shared" si="5534"/>
        <v>#DIV/0!</v>
      </c>
      <c r="BB3694" s="23">
        <f t="shared" si="5517"/>
        <v>0</v>
      </c>
      <c r="BC3694" s="5">
        <f t="shared" si="5535"/>
        <v>0</v>
      </c>
      <c r="BD3694" s="7">
        <f t="shared" si="5529"/>
        <v>0</v>
      </c>
      <c r="BE3694" s="335" t="e">
        <f t="shared" si="5536"/>
        <v>#DIV/0!</v>
      </c>
      <c r="BF3694" s="41"/>
      <c r="BG3694" s="826" t="str">
        <f t="shared" si="5518"/>
        <v>33.00</v>
      </c>
      <c r="BH3694" s="607" t="b">
        <f>COUNTIF('Codes SEC'!$B$2:$B$250,Ministres!BG3694)&gt;0</f>
        <v>1</v>
      </c>
      <c r="BI3694" s="41"/>
      <c r="BJ3694" s="41"/>
      <c r="BK3694" s="41"/>
      <c r="BL3694" s="41"/>
      <c r="BM3694" s="41"/>
      <c r="BN3694" s="41"/>
    </row>
    <row r="3695" spans="1:66" ht="30.6" x14ac:dyDescent="0.25">
      <c r="A3695" s="222" t="s">
        <v>6114</v>
      </c>
      <c r="B3695" s="112">
        <v>18</v>
      </c>
      <c r="C3695" s="116" t="s">
        <v>0</v>
      </c>
      <c r="D3695" s="620">
        <v>1000</v>
      </c>
      <c r="E3695" s="278"/>
      <c r="F3695" s="116">
        <v>16</v>
      </c>
      <c r="G3695" s="694">
        <v>3</v>
      </c>
      <c r="H3695" s="878" t="str">
        <f t="shared" si="5537"/>
        <v>104</v>
      </c>
      <c r="I3695" s="397" t="s">
        <v>3264</v>
      </c>
      <c r="J3695" s="380" t="s">
        <v>2993</v>
      </c>
      <c r="K3695" s="446" t="s">
        <v>3927</v>
      </c>
      <c r="L3695" s="733">
        <v>2022</v>
      </c>
      <c r="M3695" s="734">
        <v>2114</v>
      </c>
      <c r="N3695" s="931"/>
      <c r="O3695" s="530">
        <f t="shared" si="5507"/>
        <v>-2022</v>
      </c>
      <c r="P3695" s="530" t="str">
        <f t="shared" si="5508"/>
        <v xml:space="preserve">0 </v>
      </c>
      <c r="Q3695" s="646"/>
      <c r="R3695" s="536"/>
      <c r="S3695" s="536"/>
      <c r="T3695" s="536"/>
      <c r="U3695" s="536"/>
      <c r="V3695" s="536"/>
      <c r="W3695" s="683" t="str">
        <f t="shared" si="5530"/>
        <v>OK</v>
      </c>
      <c r="X3695" s="141"/>
      <c r="Y3695" s="141"/>
      <c r="Z3695" s="552"/>
      <c r="AA3695" s="552"/>
      <c r="AB3695" s="683" t="str">
        <f t="shared" si="5531"/>
        <v>OK</v>
      </c>
      <c r="AC3695" s="593"/>
      <c r="AD3695" s="530">
        <f t="shared" si="5509"/>
        <v>0</v>
      </c>
      <c r="AE3695" s="842">
        <f t="shared" si="5510"/>
        <v>0</v>
      </c>
      <c r="AF3695" s="931"/>
      <c r="AG3695" s="530">
        <f t="shared" si="5511"/>
        <v>-2114</v>
      </c>
      <c r="AH3695" s="530" t="str">
        <f t="shared" si="5512"/>
        <v xml:space="preserve">0 </v>
      </c>
      <c r="AI3695" s="641"/>
      <c r="AJ3695" s="537"/>
      <c r="AK3695" s="537"/>
      <c r="AL3695" s="537"/>
      <c r="AM3695" s="537"/>
      <c r="AN3695" s="537"/>
      <c r="AO3695" s="683" t="str">
        <f t="shared" si="5532"/>
        <v>OK</v>
      </c>
      <c r="AP3695" s="141"/>
      <c r="AQ3695" s="141"/>
      <c r="AR3695" s="552"/>
      <c r="AS3695" s="552"/>
      <c r="AT3695" s="683" t="str">
        <f t="shared" si="5533"/>
        <v>OK</v>
      </c>
      <c r="AU3695" s="593"/>
      <c r="AV3695" s="530">
        <f t="shared" si="5513"/>
        <v>0</v>
      </c>
      <c r="AW3695" s="842">
        <f t="shared" si="5514"/>
        <v>0</v>
      </c>
      <c r="AX3695" s="115">
        <f t="shared" si="5515"/>
        <v>2022</v>
      </c>
      <c r="AY3695" s="5">
        <f t="shared" si="5516"/>
        <v>0</v>
      </c>
      <c r="AZ3695" s="7">
        <f t="shared" si="5528"/>
        <v>-2022</v>
      </c>
      <c r="BA3695" s="335">
        <f t="shared" si="5534"/>
        <v>-1</v>
      </c>
      <c r="BB3695" s="23">
        <f t="shared" si="5517"/>
        <v>2114</v>
      </c>
      <c r="BC3695" s="5">
        <f t="shared" si="5535"/>
        <v>0</v>
      </c>
      <c r="BD3695" s="7">
        <f t="shared" si="5529"/>
        <v>-2114</v>
      </c>
      <c r="BE3695" s="335">
        <f t="shared" si="5536"/>
        <v>-1</v>
      </c>
      <c r="BG3695" s="826" t="str">
        <f t="shared" si="5518"/>
        <v>33.00</v>
      </c>
      <c r="BH3695" s="607" t="b">
        <f>COUNTIF('Codes SEC'!$B$2:$B$250,Ministres!BG3695)&gt;0</f>
        <v>1</v>
      </c>
    </row>
    <row r="3696" spans="1:66" ht="30.6" x14ac:dyDescent="0.25">
      <c r="A3696" s="222" t="s">
        <v>6114</v>
      </c>
      <c r="B3696" s="112">
        <v>18</v>
      </c>
      <c r="C3696" s="116" t="s">
        <v>0</v>
      </c>
      <c r="D3696" s="620">
        <v>1000</v>
      </c>
      <c r="E3696" s="278"/>
      <c r="F3696" s="116">
        <v>12</v>
      </c>
      <c r="G3696" s="694">
        <v>3</v>
      </c>
      <c r="H3696" s="878" t="str">
        <f t="shared" si="5537"/>
        <v>104</v>
      </c>
      <c r="I3696" s="397" t="s">
        <v>3264</v>
      </c>
      <c r="J3696" s="380" t="s">
        <v>2994</v>
      </c>
      <c r="K3696" s="417" t="s">
        <v>559</v>
      </c>
      <c r="L3696" s="726">
        <v>200</v>
      </c>
      <c r="M3696" s="727">
        <v>200</v>
      </c>
      <c r="N3696" s="931"/>
      <c r="O3696" s="530">
        <f t="shared" si="5507"/>
        <v>-200</v>
      </c>
      <c r="P3696" s="530" t="str">
        <f t="shared" si="5508"/>
        <v xml:space="preserve">0 </v>
      </c>
      <c r="Q3696" s="646"/>
      <c r="R3696" s="536"/>
      <c r="S3696" s="536"/>
      <c r="T3696" s="536"/>
      <c r="U3696" s="536"/>
      <c r="V3696" s="536"/>
      <c r="W3696" s="683" t="str">
        <f t="shared" si="5530"/>
        <v>OK</v>
      </c>
      <c r="X3696" s="141"/>
      <c r="Y3696" s="141"/>
      <c r="Z3696" s="552"/>
      <c r="AA3696" s="552"/>
      <c r="AB3696" s="683" t="str">
        <f t="shared" si="5531"/>
        <v>OK</v>
      </c>
      <c r="AC3696" s="593"/>
      <c r="AD3696" s="530">
        <f t="shared" si="5509"/>
        <v>0</v>
      </c>
      <c r="AE3696" s="842">
        <f t="shared" si="5510"/>
        <v>0</v>
      </c>
      <c r="AF3696" s="931"/>
      <c r="AG3696" s="530">
        <f t="shared" si="5511"/>
        <v>-200</v>
      </c>
      <c r="AH3696" s="530" t="str">
        <f t="shared" si="5512"/>
        <v xml:space="preserve">0 </v>
      </c>
      <c r="AI3696" s="641"/>
      <c r="AJ3696" s="537"/>
      <c r="AK3696" s="537"/>
      <c r="AL3696" s="537"/>
      <c r="AM3696" s="537"/>
      <c r="AN3696" s="537"/>
      <c r="AO3696" s="683" t="str">
        <f t="shared" si="5532"/>
        <v>OK</v>
      </c>
      <c r="AP3696" s="141"/>
      <c r="AQ3696" s="141"/>
      <c r="AR3696" s="552"/>
      <c r="AS3696" s="552"/>
      <c r="AT3696" s="683" t="str">
        <f t="shared" si="5533"/>
        <v>OK</v>
      </c>
      <c r="AU3696" s="593"/>
      <c r="AV3696" s="530">
        <f t="shared" si="5513"/>
        <v>0</v>
      </c>
      <c r="AW3696" s="842">
        <f t="shared" si="5514"/>
        <v>0</v>
      </c>
      <c r="AX3696" s="115">
        <f t="shared" si="5515"/>
        <v>200</v>
      </c>
      <c r="AY3696" s="5">
        <f t="shared" si="5516"/>
        <v>0</v>
      </c>
      <c r="AZ3696" s="7">
        <f t="shared" si="5528"/>
        <v>-200</v>
      </c>
      <c r="BA3696" s="335">
        <f t="shared" si="5534"/>
        <v>-1</v>
      </c>
      <c r="BB3696" s="23">
        <f t="shared" si="5517"/>
        <v>200</v>
      </c>
      <c r="BC3696" s="5">
        <f t="shared" si="5535"/>
        <v>0</v>
      </c>
      <c r="BD3696" s="7">
        <f t="shared" si="5529"/>
        <v>-200</v>
      </c>
      <c r="BE3696" s="335">
        <f t="shared" si="5536"/>
        <v>-1</v>
      </c>
      <c r="BG3696" s="826" t="str">
        <f t="shared" si="5518"/>
        <v>33.00</v>
      </c>
      <c r="BH3696" s="607" t="b">
        <f>COUNTIF('Codes SEC'!$B$2:$B$250,Ministres!BG3696)&gt;0</f>
        <v>1</v>
      </c>
    </row>
    <row r="3697" spans="1:66" s="27" customFormat="1" ht="30.6" x14ac:dyDescent="0.25">
      <c r="A3697" s="222" t="s">
        <v>6114</v>
      </c>
      <c r="B3697" s="112">
        <v>18</v>
      </c>
      <c r="C3697" s="116" t="s">
        <v>0</v>
      </c>
      <c r="D3697" s="620">
        <v>1000</v>
      </c>
      <c r="E3697" s="278"/>
      <c r="F3697" s="116">
        <v>12</v>
      </c>
      <c r="G3697" s="694">
        <v>3</v>
      </c>
      <c r="H3697" s="878" t="str">
        <f t="shared" si="5537"/>
        <v>104</v>
      </c>
      <c r="I3697" s="397" t="s">
        <v>3264</v>
      </c>
      <c r="J3697" s="380" t="s">
        <v>2991</v>
      </c>
      <c r="K3697" s="408" t="s">
        <v>1726</v>
      </c>
      <c r="L3697" s="733">
        <v>790</v>
      </c>
      <c r="M3697" s="734">
        <v>790</v>
      </c>
      <c r="N3697" s="931"/>
      <c r="O3697" s="530">
        <f t="shared" si="5507"/>
        <v>-790</v>
      </c>
      <c r="P3697" s="530" t="str">
        <f t="shared" si="5508"/>
        <v xml:space="preserve">0 </v>
      </c>
      <c r="Q3697" s="646"/>
      <c r="R3697" s="536"/>
      <c r="S3697" s="536"/>
      <c r="T3697" s="536"/>
      <c r="U3697" s="536"/>
      <c r="V3697" s="536"/>
      <c r="W3697" s="683" t="str">
        <f t="shared" si="5519"/>
        <v>OK</v>
      </c>
      <c r="X3697" s="141"/>
      <c r="Y3697" s="141"/>
      <c r="Z3697" s="552"/>
      <c r="AA3697" s="552"/>
      <c r="AB3697" s="683" t="str">
        <f t="shared" si="5520"/>
        <v>OK</v>
      </c>
      <c r="AC3697" s="593"/>
      <c r="AD3697" s="530">
        <f t="shared" si="5509"/>
        <v>0</v>
      </c>
      <c r="AE3697" s="842">
        <f t="shared" si="5510"/>
        <v>0</v>
      </c>
      <c r="AF3697" s="931"/>
      <c r="AG3697" s="530">
        <f t="shared" si="5511"/>
        <v>-790</v>
      </c>
      <c r="AH3697" s="530" t="str">
        <f t="shared" si="5512"/>
        <v xml:space="preserve">0 </v>
      </c>
      <c r="AI3697" s="641"/>
      <c r="AJ3697" s="537"/>
      <c r="AK3697" s="537"/>
      <c r="AL3697" s="537"/>
      <c r="AM3697" s="537"/>
      <c r="AN3697" s="537"/>
      <c r="AO3697" s="683" t="str">
        <f t="shared" si="5521"/>
        <v>OK</v>
      </c>
      <c r="AP3697" s="141"/>
      <c r="AQ3697" s="141"/>
      <c r="AR3697" s="552"/>
      <c r="AS3697" s="552"/>
      <c r="AT3697" s="683" t="str">
        <f t="shared" si="5522"/>
        <v>OK</v>
      </c>
      <c r="AU3697" s="593"/>
      <c r="AV3697" s="530">
        <f t="shared" si="5513"/>
        <v>0</v>
      </c>
      <c r="AW3697" s="842">
        <f t="shared" si="5514"/>
        <v>0</v>
      </c>
      <c r="AX3697" s="115">
        <f t="shared" si="5515"/>
        <v>790</v>
      </c>
      <c r="AY3697" s="5">
        <f t="shared" si="5516"/>
        <v>0</v>
      </c>
      <c r="AZ3697" s="7">
        <f t="shared" si="5526"/>
        <v>-790</v>
      </c>
      <c r="BA3697" s="335">
        <f t="shared" si="5523"/>
        <v>-1</v>
      </c>
      <c r="BB3697" s="23">
        <f t="shared" si="5517"/>
        <v>790</v>
      </c>
      <c r="BC3697" s="5">
        <f t="shared" si="5524"/>
        <v>0</v>
      </c>
      <c r="BD3697" s="7">
        <f t="shared" si="5527"/>
        <v>-790</v>
      </c>
      <c r="BE3697" s="335">
        <f t="shared" si="5525"/>
        <v>-1</v>
      </c>
      <c r="BF3697" s="41"/>
      <c r="BG3697" s="826" t="str">
        <f t="shared" si="5518"/>
        <v>33.00</v>
      </c>
      <c r="BH3697" s="607" t="b">
        <f>COUNTIF('Codes SEC'!$B$2:$B$250,Ministres!BG3697)&gt;0</f>
        <v>1</v>
      </c>
      <c r="BI3697" s="40"/>
      <c r="BJ3697" s="40"/>
      <c r="BK3697" s="40"/>
      <c r="BL3697" s="40"/>
      <c r="BM3697" s="40"/>
      <c r="BN3697" s="40"/>
    </row>
    <row r="3698" spans="1:66" ht="30.6" x14ac:dyDescent="0.25">
      <c r="A3698" s="222" t="s">
        <v>6114</v>
      </c>
      <c r="B3698" s="112">
        <v>18</v>
      </c>
      <c r="C3698" s="116" t="s">
        <v>0</v>
      </c>
      <c r="D3698" s="620">
        <v>1000</v>
      </c>
      <c r="E3698" s="278"/>
      <c r="F3698" s="116">
        <v>16</v>
      </c>
      <c r="G3698" s="694">
        <v>3</v>
      </c>
      <c r="H3698" s="878" t="str">
        <f t="shared" si="5537"/>
        <v>104</v>
      </c>
      <c r="I3698" s="397" t="s">
        <v>3264</v>
      </c>
      <c r="J3698" s="380" t="s">
        <v>2992</v>
      </c>
      <c r="K3698" s="408" t="s">
        <v>3225</v>
      </c>
      <c r="L3698" s="733">
        <v>575</v>
      </c>
      <c r="M3698" s="734">
        <v>575</v>
      </c>
      <c r="N3698" s="931"/>
      <c r="O3698" s="530">
        <f t="shared" si="5507"/>
        <v>-575</v>
      </c>
      <c r="P3698" s="530" t="str">
        <f t="shared" si="5508"/>
        <v xml:space="preserve">0 </v>
      </c>
      <c r="Q3698" s="646"/>
      <c r="R3698" s="536"/>
      <c r="S3698" s="536"/>
      <c r="T3698" s="536"/>
      <c r="U3698" s="536"/>
      <c r="V3698" s="536"/>
      <c r="W3698" s="683" t="str">
        <f t="shared" si="5519"/>
        <v>OK</v>
      </c>
      <c r="X3698" s="141"/>
      <c r="Y3698" s="141"/>
      <c r="Z3698" s="552"/>
      <c r="AA3698" s="552"/>
      <c r="AB3698" s="683" t="str">
        <f t="shared" si="5520"/>
        <v>OK</v>
      </c>
      <c r="AC3698" s="593"/>
      <c r="AD3698" s="530">
        <f t="shared" si="5509"/>
        <v>0</v>
      </c>
      <c r="AE3698" s="842">
        <f t="shared" si="5510"/>
        <v>0</v>
      </c>
      <c r="AF3698" s="931"/>
      <c r="AG3698" s="530">
        <f t="shared" si="5511"/>
        <v>-575</v>
      </c>
      <c r="AH3698" s="530" t="str">
        <f t="shared" si="5512"/>
        <v xml:space="preserve">0 </v>
      </c>
      <c r="AI3698" s="641"/>
      <c r="AJ3698" s="537"/>
      <c r="AK3698" s="537"/>
      <c r="AL3698" s="537"/>
      <c r="AM3698" s="537"/>
      <c r="AN3698" s="537"/>
      <c r="AO3698" s="683" t="str">
        <f t="shared" si="5521"/>
        <v>OK</v>
      </c>
      <c r="AP3698" s="141"/>
      <c r="AQ3698" s="141"/>
      <c r="AR3698" s="552"/>
      <c r="AS3698" s="552"/>
      <c r="AT3698" s="683" t="str">
        <f t="shared" si="5522"/>
        <v>OK</v>
      </c>
      <c r="AU3698" s="593"/>
      <c r="AV3698" s="530">
        <f t="shared" si="5513"/>
        <v>0</v>
      </c>
      <c r="AW3698" s="842">
        <f t="shared" si="5514"/>
        <v>0</v>
      </c>
      <c r="AX3698" s="115">
        <f t="shared" si="5515"/>
        <v>575</v>
      </c>
      <c r="AY3698" s="5">
        <f t="shared" si="5516"/>
        <v>0</v>
      </c>
      <c r="AZ3698" s="7">
        <f>AY3698-AX3698</f>
        <v>-575</v>
      </c>
      <c r="BA3698" s="335">
        <f t="shared" si="5523"/>
        <v>-1</v>
      </c>
      <c r="BB3698" s="23">
        <f t="shared" si="5517"/>
        <v>575</v>
      </c>
      <c r="BC3698" s="5">
        <f t="shared" si="5524"/>
        <v>0</v>
      </c>
      <c r="BD3698" s="7">
        <f>BC3698-BB3698</f>
        <v>-575</v>
      </c>
      <c r="BE3698" s="335">
        <f t="shared" si="5525"/>
        <v>-1</v>
      </c>
      <c r="BG3698" s="826" t="str">
        <f t="shared" si="5518"/>
        <v>33.00</v>
      </c>
      <c r="BH3698" s="607" t="b">
        <f>COUNTIF('Codes SEC'!$B$2:$B$250,Ministres!BG3698)&gt;0</f>
        <v>1</v>
      </c>
    </row>
    <row r="3699" spans="1:66" ht="30.6" x14ac:dyDescent="0.25">
      <c r="A3699" s="222" t="s">
        <v>6114</v>
      </c>
      <c r="B3699" s="112">
        <v>18</v>
      </c>
      <c r="C3699" s="116" t="s">
        <v>0</v>
      </c>
      <c r="D3699" s="620">
        <v>1000</v>
      </c>
      <c r="E3699" s="278"/>
      <c r="F3699" s="116">
        <v>16</v>
      </c>
      <c r="G3699" s="694">
        <v>3</v>
      </c>
      <c r="H3699" s="878" t="str">
        <f t="shared" si="5537"/>
        <v>104</v>
      </c>
      <c r="I3699" s="397" t="s">
        <v>3264</v>
      </c>
      <c r="J3699" s="380" t="s">
        <v>2995</v>
      </c>
      <c r="K3699" s="408" t="s">
        <v>4754</v>
      </c>
      <c r="L3699" s="733">
        <v>0</v>
      </c>
      <c r="M3699" s="734">
        <v>593</v>
      </c>
      <c r="N3699" s="931"/>
      <c r="O3699" s="530">
        <f t="shared" si="5507"/>
        <v>0</v>
      </c>
      <c r="P3699" s="530">
        <f t="shared" si="5508"/>
        <v>0</v>
      </c>
      <c r="Q3699" s="646"/>
      <c r="R3699" s="536"/>
      <c r="S3699" s="536"/>
      <c r="T3699" s="536"/>
      <c r="U3699" s="536"/>
      <c r="V3699" s="536"/>
      <c r="W3699" s="683" t="str">
        <f t="shared" si="5519"/>
        <v>OK</v>
      </c>
      <c r="X3699" s="141"/>
      <c r="Y3699" s="141"/>
      <c r="Z3699" s="552"/>
      <c r="AA3699" s="552"/>
      <c r="AB3699" s="683" t="str">
        <f t="shared" si="5520"/>
        <v>OK</v>
      </c>
      <c r="AC3699" s="593"/>
      <c r="AD3699" s="530">
        <f t="shared" si="5509"/>
        <v>0</v>
      </c>
      <c r="AE3699" s="842">
        <f t="shared" si="5510"/>
        <v>0</v>
      </c>
      <c r="AF3699" s="931"/>
      <c r="AG3699" s="530">
        <f t="shared" si="5511"/>
        <v>-593</v>
      </c>
      <c r="AH3699" s="530" t="str">
        <f t="shared" si="5512"/>
        <v xml:space="preserve">0 </v>
      </c>
      <c r="AI3699" s="641"/>
      <c r="AJ3699" s="537"/>
      <c r="AK3699" s="537"/>
      <c r="AL3699" s="537"/>
      <c r="AM3699" s="537"/>
      <c r="AN3699" s="537"/>
      <c r="AO3699" s="683" t="str">
        <f t="shared" si="5521"/>
        <v>OK</v>
      </c>
      <c r="AP3699" s="141"/>
      <c r="AQ3699" s="141"/>
      <c r="AR3699" s="552"/>
      <c r="AS3699" s="552"/>
      <c r="AT3699" s="683" t="str">
        <f t="shared" si="5522"/>
        <v>OK</v>
      </c>
      <c r="AU3699" s="593"/>
      <c r="AV3699" s="530">
        <f t="shared" si="5513"/>
        <v>0</v>
      </c>
      <c r="AW3699" s="842">
        <f t="shared" si="5514"/>
        <v>0</v>
      </c>
      <c r="AX3699" s="115">
        <f t="shared" si="5515"/>
        <v>0</v>
      </c>
      <c r="AY3699" s="5">
        <f t="shared" si="5516"/>
        <v>0</v>
      </c>
      <c r="AZ3699" s="7">
        <f t="shared" ref="AZ3699:AZ3708" si="5538">AY3699-AX3699</f>
        <v>0</v>
      </c>
      <c r="BA3699" s="335" t="e">
        <f t="shared" si="5523"/>
        <v>#DIV/0!</v>
      </c>
      <c r="BB3699" s="23">
        <f t="shared" si="5517"/>
        <v>593</v>
      </c>
      <c r="BC3699" s="5">
        <f t="shared" si="5524"/>
        <v>0</v>
      </c>
      <c r="BD3699" s="7">
        <f t="shared" ref="BD3699:BD3708" si="5539">BC3699-BB3699</f>
        <v>-593</v>
      </c>
      <c r="BE3699" s="335">
        <f t="shared" si="5525"/>
        <v>-1</v>
      </c>
      <c r="BG3699" s="826" t="str">
        <f t="shared" si="5518"/>
        <v>33.00</v>
      </c>
      <c r="BH3699" s="607" t="b">
        <f>COUNTIF('Codes SEC'!$B$2:$B$250,Ministres!BG3699)&gt;0</f>
        <v>1</v>
      </c>
    </row>
    <row r="3700" spans="1:66" ht="30.6" x14ac:dyDescent="0.25">
      <c r="A3700" s="222" t="s">
        <v>6114</v>
      </c>
      <c r="B3700" s="112">
        <v>18</v>
      </c>
      <c r="C3700" s="116" t="s">
        <v>0</v>
      </c>
      <c r="D3700" s="620">
        <v>1000</v>
      </c>
      <c r="E3700" s="278"/>
      <c r="F3700" s="116">
        <v>12</v>
      </c>
      <c r="G3700" s="694">
        <v>3</v>
      </c>
      <c r="H3700" s="878" t="str">
        <f t="shared" si="5537"/>
        <v>104</v>
      </c>
      <c r="I3700" s="397" t="s">
        <v>3260</v>
      </c>
      <c r="J3700" s="380" t="s">
        <v>2996</v>
      </c>
      <c r="K3700" s="424" t="s">
        <v>3928</v>
      </c>
      <c r="L3700" s="733">
        <v>0</v>
      </c>
      <c r="M3700" s="734">
        <v>0</v>
      </c>
      <c r="N3700" s="931"/>
      <c r="O3700" s="530">
        <f t="shared" si="5507"/>
        <v>0</v>
      </c>
      <c r="P3700" s="530">
        <f t="shared" si="5508"/>
        <v>0</v>
      </c>
      <c r="Q3700" s="646"/>
      <c r="R3700" s="536"/>
      <c r="S3700" s="536"/>
      <c r="T3700" s="536"/>
      <c r="U3700" s="536"/>
      <c r="V3700" s="536"/>
      <c r="W3700" s="683" t="str">
        <f t="shared" si="5519"/>
        <v>OK</v>
      </c>
      <c r="X3700" s="141"/>
      <c r="Y3700" s="141"/>
      <c r="Z3700" s="552"/>
      <c r="AA3700" s="552"/>
      <c r="AB3700" s="683" t="str">
        <f t="shared" si="5520"/>
        <v>OK</v>
      </c>
      <c r="AC3700" s="593"/>
      <c r="AD3700" s="530">
        <f t="shared" si="5509"/>
        <v>0</v>
      </c>
      <c r="AE3700" s="842">
        <f t="shared" si="5510"/>
        <v>0</v>
      </c>
      <c r="AF3700" s="931"/>
      <c r="AG3700" s="530">
        <f t="shared" si="5511"/>
        <v>0</v>
      </c>
      <c r="AH3700" s="530">
        <f t="shared" si="5512"/>
        <v>0</v>
      </c>
      <c r="AI3700" s="641"/>
      <c r="AJ3700" s="537"/>
      <c r="AK3700" s="537"/>
      <c r="AL3700" s="537"/>
      <c r="AM3700" s="537"/>
      <c r="AN3700" s="537"/>
      <c r="AO3700" s="683" t="str">
        <f t="shared" si="5521"/>
        <v>OK</v>
      </c>
      <c r="AP3700" s="141"/>
      <c r="AQ3700" s="141"/>
      <c r="AR3700" s="552"/>
      <c r="AS3700" s="552"/>
      <c r="AT3700" s="683" t="str">
        <f t="shared" si="5522"/>
        <v>OK</v>
      </c>
      <c r="AU3700" s="593"/>
      <c r="AV3700" s="530">
        <f t="shared" si="5513"/>
        <v>0</v>
      </c>
      <c r="AW3700" s="842">
        <f t="shared" si="5514"/>
        <v>0</v>
      </c>
      <c r="AX3700" s="115">
        <f t="shared" si="5515"/>
        <v>0</v>
      </c>
      <c r="AY3700" s="5">
        <f t="shared" si="5516"/>
        <v>0</v>
      </c>
      <c r="AZ3700" s="7">
        <f t="shared" si="5538"/>
        <v>0</v>
      </c>
      <c r="BA3700" s="335" t="e">
        <f t="shared" si="5523"/>
        <v>#DIV/0!</v>
      </c>
      <c r="BB3700" s="23">
        <f t="shared" si="5517"/>
        <v>0</v>
      </c>
      <c r="BC3700" s="5">
        <f t="shared" si="5524"/>
        <v>0</v>
      </c>
      <c r="BD3700" s="7">
        <f t="shared" si="5539"/>
        <v>0</v>
      </c>
      <c r="BE3700" s="335" t="e">
        <f t="shared" si="5525"/>
        <v>#DIV/0!</v>
      </c>
      <c r="BG3700" s="826" t="str">
        <f t="shared" si="5518"/>
        <v>41.40</v>
      </c>
      <c r="BH3700" s="607" t="b">
        <f>COUNTIF('Codes SEC'!$B$2:$B$250,Ministres!BG3700)&gt;0</f>
        <v>1</v>
      </c>
    </row>
    <row r="3701" spans="1:66" ht="30.6" x14ac:dyDescent="0.25">
      <c r="A3701" s="222" t="s">
        <v>6114</v>
      </c>
      <c r="B3701" s="112">
        <v>18</v>
      </c>
      <c r="C3701" s="116" t="s">
        <v>0</v>
      </c>
      <c r="D3701" s="620">
        <v>1000</v>
      </c>
      <c r="E3701" s="278"/>
      <c r="F3701" s="116">
        <v>5</v>
      </c>
      <c r="G3701" s="694">
        <v>3</v>
      </c>
      <c r="H3701" s="878" t="str">
        <f t="shared" si="5537"/>
        <v>104</v>
      </c>
      <c r="I3701" s="397" t="s">
        <v>3260</v>
      </c>
      <c r="J3701" s="380" t="s">
        <v>2997</v>
      </c>
      <c r="K3701" s="424" t="s">
        <v>3929</v>
      </c>
      <c r="L3701" s="733">
        <v>818</v>
      </c>
      <c r="M3701" s="734">
        <v>818</v>
      </c>
      <c r="N3701" s="931"/>
      <c r="O3701" s="530">
        <f t="shared" si="5507"/>
        <v>-818</v>
      </c>
      <c r="P3701" s="530" t="str">
        <f t="shared" si="5508"/>
        <v xml:space="preserve">0 </v>
      </c>
      <c r="Q3701" s="646"/>
      <c r="R3701" s="536"/>
      <c r="S3701" s="536"/>
      <c r="T3701" s="536"/>
      <c r="U3701" s="536"/>
      <c r="V3701" s="536"/>
      <c r="W3701" s="683" t="str">
        <f t="shared" si="5519"/>
        <v>OK</v>
      </c>
      <c r="X3701" s="141"/>
      <c r="Y3701" s="141"/>
      <c r="Z3701" s="552"/>
      <c r="AA3701" s="552"/>
      <c r="AB3701" s="683" t="str">
        <f t="shared" si="5520"/>
        <v>OK</v>
      </c>
      <c r="AC3701" s="593"/>
      <c r="AD3701" s="530">
        <f t="shared" si="5509"/>
        <v>0</v>
      </c>
      <c r="AE3701" s="842">
        <f t="shared" si="5510"/>
        <v>0</v>
      </c>
      <c r="AF3701" s="931"/>
      <c r="AG3701" s="530">
        <f t="shared" si="5511"/>
        <v>-818</v>
      </c>
      <c r="AH3701" s="530" t="str">
        <f t="shared" si="5512"/>
        <v xml:space="preserve">0 </v>
      </c>
      <c r="AI3701" s="641"/>
      <c r="AJ3701" s="537"/>
      <c r="AK3701" s="537"/>
      <c r="AL3701" s="537"/>
      <c r="AM3701" s="537"/>
      <c r="AN3701" s="537"/>
      <c r="AO3701" s="683" t="str">
        <f t="shared" si="5521"/>
        <v>OK</v>
      </c>
      <c r="AP3701" s="141"/>
      <c r="AQ3701" s="141"/>
      <c r="AR3701" s="552"/>
      <c r="AS3701" s="552"/>
      <c r="AT3701" s="683" t="str">
        <f t="shared" si="5522"/>
        <v>OK</v>
      </c>
      <c r="AU3701" s="593"/>
      <c r="AV3701" s="530">
        <f t="shared" si="5513"/>
        <v>0</v>
      </c>
      <c r="AW3701" s="842">
        <f t="shared" si="5514"/>
        <v>0</v>
      </c>
      <c r="AX3701" s="115">
        <f t="shared" si="5515"/>
        <v>818</v>
      </c>
      <c r="AY3701" s="5">
        <f t="shared" si="5516"/>
        <v>0</v>
      </c>
      <c r="AZ3701" s="7">
        <f t="shared" si="5538"/>
        <v>-818</v>
      </c>
      <c r="BA3701" s="335">
        <f t="shared" si="5523"/>
        <v>-1</v>
      </c>
      <c r="BB3701" s="23">
        <f t="shared" si="5517"/>
        <v>818</v>
      </c>
      <c r="BC3701" s="5">
        <f t="shared" si="5524"/>
        <v>0</v>
      </c>
      <c r="BD3701" s="7">
        <f t="shared" si="5539"/>
        <v>-818</v>
      </c>
      <c r="BE3701" s="335">
        <f t="shared" si="5525"/>
        <v>-1</v>
      </c>
      <c r="BG3701" s="826" t="str">
        <f t="shared" si="5518"/>
        <v>41.40</v>
      </c>
      <c r="BH3701" s="607" t="b">
        <f>COUNTIF('Codes SEC'!$B$2:$B$250,Ministres!BG3701)&gt;0</f>
        <v>1</v>
      </c>
    </row>
    <row r="3702" spans="1:66" ht="30.6" x14ac:dyDescent="0.25">
      <c r="A3702" s="222" t="s">
        <v>6114</v>
      </c>
      <c r="B3702" s="112">
        <v>18</v>
      </c>
      <c r="C3702" s="116" t="s">
        <v>0</v>
      </c>
      <c r="D3702" s="620">
        <v>1000</v>
      </c>
      <c r="E3702" s="278"/>
      <c r="F3702" s="116">
        <v>12</v>
      </c>
      <c r="G3702" s="694">
        <v>3</v>
      </c>
      <c r="H3702" s="878" t="str">
        <f t="shared" si="5537"/>
        <v>104</v>
      </c>
      <c r="I3702" s="397">
        <v>84160000</v>
      </c>
      <c r="J3702" s="380" t="s">
        <v>6207</v>
      </c>
      <c r="K3702" s="424" t="s">
        <v>6450</v>
      </c>
      <c r="L3702" s="733">
        <v>0</v>
      </c>
      <c r="M3702" s="734">
        <v>0</v>
      </c>
      <c r="N3702" s="931"/>
      <c r="O3702" s="530">
        <f t="shared" si="5507"/>
        <v>0</v>
      </c>
      <c r="P3702" s="530">
        <f t="shared" si="5508"/>
        <v>0</v>
      </c>
      <c r="Q3702" s="646"/>
      <c r="R3702" s="536"/>
      <c r="S3702" s="536"/>
      <c r="T3702" s="536"/>
      <c r="U3702" s="536"/>
      <c r="V3702" s="536"/>
      <c r="W3702" s="683" t="str">
        <f t="shared" si="5519"/>
        <v>OK</v>
      </c>
      <c r="X3702" s="141"/>
      <c r="Y3702" s="141"/>
      <c r="Z3702" s="552"/>
      <c r="AA3702" s="552"/>
      <c r="AB3702" s="683" t="str">
        <f t="shared" si="5520"/>
        <v>OK</v>
      </c>
      <c r="AC3702" s="593"/>
      <c r="AD3702" s="530">
        <f t="shared" si="5509"/>
        <v>0</v>
      </c>
      <c r="AE3702" s="842">
        <f t="shared" si="5510"/>
        <v>0</v>
      </c>
      <c r="AF3702" s="931"/>
      <c r="AG3702" s="530">
        <f t="shared" si="5511"/>
        <v>0</v>
      </c>
      <c r="AH3702" s="530">
        <f t="shared" si="5512"/>
        <v>0</v>
      </c>
      <c r="AI3702" s="641"/>
      <c r="AJ3702" s="537"/>
      <c r="AK3702" s="537"/>
      <c r="AL3702" s="537"/>
      <c r="AM3702" s="537"/>
      <c r="AN3702" s="537"/>
      <c r="AO3702" s="683" t="str">
        <f t="shared" si="5521"/>
        <v>OK</v>
      </c>
      <c r="AP3702" s="141"/>
      <c r="AQ3702" s="141"/>
      <c r="AR3702" s="552"/>
      <c r="AS3702" s="552"/>
      <c r="AT3702" s="683" t="str">
        <f t="shared" si="5522"/>
        <v>OK</v>
      </c>
      <c r="AU3702" s="593"/>
      <c r="AV3702" s="530">
        <f t="shared" si="5513"/>
        <v>0</v>
      </c>
      <c r="AW3702" s="842">
        <f t="shared" si="5514"/>
        <v>0</v>
      </c>
      <c r="AX3702" s="115">
        <f t="shared" si="5515"/>
        <v>0</v>
      </c>
      <c r="AY3702" s="5">
        <f t="shared" si="5516"/>
        <v>0</v>
      </c>
      <c r="AZ3702" s="7">
        <f t="shared" ref="AZ3702" si="5540">AY3702-AX3702</f>
        <v>0</v>
      </c>
      <c r="BA3702" s="335" t="e">
        <f t="shared" ref="BA3702" si="5541">AZ3702/AX3702</f>
        <v>#DIV/0!</v>
      </c>
      <c r="BB3702" s="23">
        <f t="shared" si="5517"/>
        <v>0</v>
      </c>
      <c r="BC3702" s="5">
        <f t="shared" ref="BC3702" si="5542">AW3702</f>
        <v>0</v>
      </c>
      <c r="BD3702" s="7">
        <f t="shared" ref="BD3702" si="5543">BC3702-BB3702</f>
        <v>0</v>
      </c>
      <c r="BE3702" s="335" t="e">
        <f t="shared" ref="BE3702" si="5544">BD3702/BB3702</f>
        <v>#DIV/0!</v>
      </c>
      <c r="BG3702" s="826" t="str">
        <f t="shared" si="5518"/>
        <v>41.60</v>
      </c>
      <c r="BH3702" s="607" t="b">
        <f>COUNTIF('Codes SEC'!$B$2:$B$250,Ministres!BG3702)&gt;0</f>
        <v>1</v>
      </c>
    </row>
    <row r="3703" spans="1:66" ht="30.6" x14ac:dyDescent="0.25">
      <c r="A3703" s="222" t="s">
        <v>6114</v>
      </c>
      <c r="B3703" s="112">
        <v>18</v>
      </c>
      <c r="C3703" s="116" t="s">
        <v>0</v>
      </c>
      <c r="D3703" s="620">
        <v>1000</v>
      </c>
      <c r="E3703" s="278"/>
      <c r="F3703" s="116">
        <v>16</v>
      </c>
      <c r="G3703" s="694">
        <v>3</v>
      </c>
      <c r="H3703" s="878" t="str">
        <f t="shared" si="5537"/>
        <v>104</v>
      </c>
      <c r="I3703" s="397" t="s">
        <v>3275</v>
      </c>
      <c r="J3703" s="380" t="s">
        <v>2999</v>
      </c>
      <c r="K3703" s="408" t="s">
        <v>1728</v>
      </c>
      <c r="L3703" s="733">
        <v>113</v>
      </c>
      <c r="M3703" s="734">
        <v>84</v>
      </c>
      <c r="N3703" s="931"/>
      <c r="O3703" s="530">
        <f t="shared" si="5507"/>
        <v>-113</v>
      </c>
      <c r="P3703" s="530" t="str">
        <f t="shared" si="5508"/>
        <v xml:space="preserve">0 </v>
      </c>
      <c r="Q3703" s="646"/>
      <c r="R3703" s="536"/>
      <c r="S3703" s="536"/>
      <c r="T3703" s="536"/>
      <c r="U3703" s="536"/>
      <c r="V3703" s="536"/>
      <c r="W3703" s="683" t="str">
        <f t="shared" si="5519"/>
        <v>OK</v>
      </c>
      <c r="X3703" s="141"/>
      <c r="Y3703" s="141"/>
      <c r="Z3703" s="552"/>
      <c r="AA3703" s="552"/>
      <c r="AB3703" s="683" t="str">
        <f t="shared" si="5520"/>
        <v>OK</v>
      </c>
      <c r="AC3703" s="593"/>
      <c r="AD3703" s="530">
        <f t="shared" si="5509"/>
        <v>0</v>
      </c>
      <c r="AE3703" s="842">
        <f t="shared" si="5510"/>
        <v>0</v>
      </c>
      <c r="AF3703" s="931"/>
      <c r="AG3703" s="530">
        <f t="shared" si="5511"/>
        <v>-84</v>
      </c>
      <c r="AH3703" s="530" t="str">
        <f t="shared" si="5512"/>
        <v xml:space="preserve">0 </v>
      </c>
      <c r="AI3703" s="641"/>
      <c r="AJ3703" s="537"/>
      <c r="AK3703" s="537"/>
      <c r="AL3703" s="537"/>
      <c r="AM3703" s="537"/>
      <c r="AN3703" s="537"/>
      <c r="AO3703" s="683" t="str">
        <f t="shared" si="5521"/>
        <v>OK</v>
      </c>
      <c r="AP3703" s="141"/>
      <c r="AQ3703" s="141"/>
      <c r="AR3703" s="552"/>
      <c r="AS3703" s="552"/>
      <c r="AT3703" s="683" t="str">
        <f t="shared" si="5522"/>
        <v>OK</v>
      </c>
      <c r="AU3703" s="593"/>
      <c r="AV3703" s="530">
        <f t="shared" si="5513"/>
        <v>0</v>
      </c>
      <c r="AW3703" s="842">
        <f t="shared" si="5514"/>
        <v>0</v>
      </c>
      <c r="AX3703" s="115">
        <f t="shared" si="5515"/>
        <v>113</v>
      </c>
      <c r="AY3703" s="5">
        <f t="shared" si="5516"/>
        <v>0</v>
      </c>
      <c r="AZ3703" s="7">
        <f t="shared" si="5538"/>
        <v>-113</v>
      </c>
      <c r="BA3703" s="335">
        <f t="shared" si="5523"/>
        <v>-1</v>
      </c>
      <c r="BB3703" s="23">
        <f t="shared" si="5517"/>
        <v>84</v>
      </c>
      <c r="BC3703" s="5">
        <f t="shared" si="5524"/>
        <v>0</v>
      </c>
      <c r="BD3703" s="7">
        <f t="shared" si="5539"/>
        <v>-84</v>
      </c>
      <c r="BE3703" s="335">
        <f t="shared" si="5525"/>
        <v>-1</v>
      </c>
      <c r="BG3703" s="826" t="str">
        <f t="shared" si="5518"/>
        <v>43.40</v>
      </c>
      <c r="BH3703" s="607" t="b">
        <f>COUNTIF('Codes SEC'!$B$2:$B$250,Ministres!BG3703)&gt;0</f>
        <v>1</v>
      </c>
    </row>
    <row r="3704" spans="1:66" s="4" customFormat="1" ht="30.6" x14ac:dyDescent="0.25">
      <c r="A3704" s="222" t="s">
        <v>6114</v>
      </c>
      <c r="B3704" s="112">
        <v>18</v>
      </c>
      <c r="C3704" s="116" t="s">
        <v>0</v>
      </c>
      <c r="D3704" s="620">
        <v>1000</v>
      </c>
      <c r="E3704" s="278"/>
      <c r="F3704" s="116">
        <v>16</v>
      </c>
      <c r="G3704" s="694">
        <v>3</v>
      </c>
      <c r="H3704" s="878" t="str">
        <f t="shared" si="5537"/>
        <v>104</v>
      </c>
      <c r="I3704" s="397" t="s">
        <v>3273</v>
      </c>
      <c r="J3704" s="380" t="s">
        <v>3001</v>
      </c>
      <c r="K3704" s="474" t="s">
        <v>3226</v>
      </c>
      <c r="L3704" s="733">
        <v>1607</v>
      </c>
      <c r="M3704" s="734">
        <v>1607</v>
      </c>
      <c r="N3704" s="931"/>
      <c r="O3704" s="530">
        <f t="shared" si="5507"/>
        <v>-1607</v>
      </c>
      <c r="P3704" s="530" t="str">
        <f t="shared" si="5508"/>
        <v xml:space="preserve">0 </v>
      </c>
      <c r="Q3704" s="646"/>
      <c r="R3704" s="536"/>
      <c r="S3704" s="536"/>
      <c r="T3704" s="536"/>
      <c r="U3704" s="536"/>
      <c r="V3704" s="536"/>
      <c r="W3704" s="683" t="str">
        <f>IF(SUM(Q3704:V3704)=X3704,"OK",SUM(Q3704:V3704)-X3704)</f>
        <v>OK</v>
      </c>
      <c r="X3704" s="141"/>
      <c r="Y3704" s="141"/>
      <c r="Z3704" s="552"/>
      <c r="AA3704" s="552"/>
      <c r="AB3704" s="683" t="str">
        <f>IF(SUM(Z3704:AA3704)=AC3704,"OK",SUM(Z3704:AA3704)-AC3704)</f>
        <v>OK</v>
      </c>
      <c r="AC3704" s="593"/>
      <c r="AD3704" s="530">
        <f t="shared" si="5509"/>
        <v>0</v>
      </c>
      <c r="AE3704" s="842">
        <f t="shared" si="5510"/>
        <v>0</v>
      </c>
      <c r="AF3704" s="931"/>
      <c r="AG3704" s="530">
        <f t="shared" si="5511"/>
        <v>-1607</v>
      </c>
      <c r="AH3704" s="530" t="str">
        <f t="shared" si="5512"/>
        <v xml:space="preserve">0 </v>
      </c>
      <c r="AI3704" s="641"/>
      <c r="AJ3704" s="537"/>
      <c r="AK3704" s="537"/>
      <c r="AL3704" s="537"/>
      <c r="AM3704" s="537"/>
      <c r="AN3704" s="537"/>
      <c r="AO3704" s="683" t="str">
        <f>IF(SUM(AI3704:AN3704)=AP3704,"OK",SUM(AI3704:AN3704)-AP3704)</f>
        <v>OK</v>
      </c>
      <c r="AP3704" s="141"/>
      <c r="AQ3704" s="141"/>
      <c r="AR3704" s="552"/>
      <c r="AS3704" s="552"/>
      <c r="AT3704" s="683" t="str">
        <f>IF(SUM(AR3704:AS3704)=AU3704,"OK",SUM(AR3704:AS3704)-AU3704)</f>
        <v>OK</v>
      </c>
      <c r="AU3704" s="593"/>
      <c r="AV3704" s="530">
        <f t="shared" si="5513"/>
        <v>0</v>
      </c>
      <c r="AW3704" s="842">
        <f t="shared" si="5514"/>
        <v>0</v>
      </c>
      <c r="AX3704" s="115">
        <f t="shared" si="5515"/>
        <v>1607</v>
      </c>
      <c r="AY3704" s="5">
        <f t="shared" si="5516"/>
        <v>0</v>
      </c>
      <c r="AZ3704" s="7">
        <f>AY3704-AX3704</f>
        <v>-1607</v>
      </c>
      <c r="BA3704" s="335">
        <f>AZ3704/AX3704</f>
        <v>-1</v>
      </c>
      <c r="BB3704" s="23">
        <f t="shared" si="5517"/>
        <v>1607</v>
      </c>
      <c r="BC3704" s="5">
        <f>AW3704</f>
        <v>0</v>
      </c>
      <c r="BD3704" s="7">
        <f>BC3704-BB3704</f>
        <v>-1607</v>
      </c>
      <c r="BE3704" s="335">
        <f>BD3704/BB3704</f>
        <v>-1</v>
      </c>
      <c r="BF3704" s="41"/>
      <c r="BG3704" s="826" t="str">
        <f t="shared" si="5518"/>
        <v>43.52</v>
      </c>
      <c r="BH3704" s="607" t="b">
        <f>COUNTIF('Codes SEC'!$B$2:$B$250,Ministres!BG3704)&gt;0</f>
        <v>1</v>
      </c>
      <c r="BI3704" s="41"/>
      <c r="BJ3704" s="41"/>
      <c r="BK3704" s="41"/>
      <c r="BL3704" s="41"/>
      <c r="BM3704" s="41"/>
      <c r="BN3704" s="41"/>
    </row>
    <row r="3705" spans="1:66" ht="30.6" x14ac:dyDescent="0.25">
      <c r="A3705" s="222" t="s">
        <v>6114</v>
      </c>
      <c r="B3705" s="112">
        <v>18</v>
      </c>
      <c r="C3705" s="116" t="s">
        <v>0</v>
      </c>
      <c r="D3705" s="620">
        <v>1000</v>
      </c>
      <c r="E3705" s="278"/>
      <c r="F3705" s="116">
        <v>16</v>
      </c>
      <c r="G3705" s="694">
        <v>3</v>
      </c>
      <c r="H3705" s="878" t="str">
        <f t="shared" si="5537"/>
        <v>104</v>
      </c>
      <c r="I3705" s="397" t="s">
        <v>3273</v>
      </c>
      <c r="J3705" s="380" t="s">
        <v>3000</v>
      </c>
      <c r="K3705" s="408" t="s">
        <v>1729</v>
      </c>
      <c r="L3705" s="733">
        <v>0</v>
      </c>
      <c r="M3705" s="734">
        <v>0</v>
      </c>
      <c r="N3705" s="931"/>
      <c r="O3705" s="530">
        <f t="shared" si="5507"/>
        <v>0</v>
      </c>
      <c r="P3705" s="530">
        <f t="shared" si="5508"/>
        <v>0</v>
      </c>
      <c r="Q3705" s="646"/>
      <c r="R3705" s="536"/>
      <c r="S3705" s="536"/>
      <c r="T3705" s="536"/>
      <c r="U3705" s="536"/>
      <c r="V3705" s="536"/>
      <c r="W3705" s="683" t="str">
        <f t="shared" si="5519"/>
        <v>OK</v>
      </c>
      <c r="X3705" s="141"/>
      <c r="Y3705" s="141"/>
      <c r="Z3705" s="552"/>
      <c r="AA3705" s="552"/>
      <c r="AB3705" s="683" t="str">
        <f t="shared" si="5520"/>
        <v>OK</v>
      </c>
      <c r="AC3705" s="593"/>
      <c r="AD3705" s="530">
        <f t="shared" si="5509"/>
        <v>0</v>
      </c>
      <c r="AE3705" s="842">
        <f t="shared" si="5510"/>
        <v>0</v>
      </c>
      <c r="AF3705" s="931"/>
      <c r="AG3705" s="530">
        <f t="shared" si="5511"/>
        <v>0</v>
      </c>
      <c r="AH3705" s="530">
        <f t="shared" si="5512"/>
        <v>0</v>
      </c>
      <c r="AI3705" s="641"/>
      <c r="AJ3705" s="537"/>
      <c r="AK3705" s="537"/>
      <c r="AL3705" s="537"/>
      <c r="AM3705" s="537"/>
      <c r="AN3705" s="537"/>
      <c r="AO3705" s="683" t="str">
        <f t="shared" si="5521"/>
        <v>OK</v>
      </c>
      <c r="AP3705" s="141"/>
      <c r="AQ3705" s="141"/>
      <c r="AR3705" s="552"/>
      <c r="AS3705" s="552"/>
      <c r="AT3705" s="683" t="str">
        <f t="shared" si="5522"/>
        <v>OK</v>
      </c>
      <c r="AU3705" s="593"/>
      <c r="AV3705" s="530">
        <f t="shared" si="5513"/>
        <v>0</v>
      </c>
      <c r="AW3705" s="842">
        <f t="shared" si="5514"/>
        <v>0</v>
      </c>
      <c r="AX3705" s="115">
        <f t="shared" si="5515"/>
        <v>0</v>
      </c>
      <c r="AY3705" s="5">
        <f t="shared" si="5516"/>
        <v>0</v>
      </c>
      <c r="AZ3705" s="7">
        <f t="shared" si="5538"/>
        <v>0</v>
      </c>
      <c r="BA3705" s="335" t="e">
        <f t="shared" si="5523"/>
        <v>#DIV/0!</v>
      </c>
      <c r="BB3705" s="23">
        <f t="shared" si="5517"/>
        <v>0</v>
      </c>
      <c r="BC3705" s="5">
        <f t="shared" si="5524"/>
        <v>0</v>
      </c>
      <c r="BD3705" s="7">
        <f t="shared" si="5539"/>
        <v>0</v>
      </c>
      <c r="BE3705" s="335" t="e">
        <f t="shared" si="5525"/>
        <v>#DIV/0!</v>
      </c>
      <c r="BG3705" s="826" t="str">
        <f t="shared" si="5518"/>
        <v>43.52</v>
      </c>
      <c r="BH3705" s="607" t="b">
        <f>COUNTIF('Codes SEC'!$B$2:$B$250,Ministres!BG3705)&gt;0</f>
        <v>1</v>
      </c>
    </row>
    <row r="3706" spans="1:66" ht="30.6" x14ac:dyDescent="0.25">
      <c r="A3706" s="222" t="s">
        <v>6114</v>
      </c>
      <c r="B3706" s="112">
        <v>18</v>
      </c>
      <c r="C3706" s="116" t="s">
        <v>0</v>
      </c>
      <c r="D3706" s="620">
        <v>1000</v>
      </c>
      <c r="E3706" s="278"/>
      <c r="F3706" s="116">
        <v>16</v>
      </c>
      <c r="G3706" s="694">
        <v>3</v>
      </c>
      <c r="H3706" s="878" t="str">
        <f t="shared" si="5537"/>
        <v>104</v>
      </c>
      <c r="I3706" s="397" t="s">
        <v>3287</v>
      </c>
      <c r="J3706" s="380" t="s">
        <v>2998</v>
      </c>
      <c r="K3706" s="408" t="s">
        <v>1727</v>
      </c>
      <c r="L3706" s="733">
        <v>0</v>
      </c>
      <c r="M3706" s="734">
        <v>0</v>
      </c>
      <c r="N3706" s="931"/>
      <c r="O3706" s="530">
        <f t="shared" si="5507"/>
        <v>0</v>
      </c>
      <c r="P3706" s="530">
        <f t="shared" si="5508"/>
        <v>0</v>
      </c>
      <c r="Q3706" s="646"/>
      <c r="R3706" s="536"/>
      <c r="S3706" s="536"/>
      <c r="T3706" s="536"/>
      <c r="U3706" s="536"/>
      <c r="V3706" s="536"/>
      <c r="W3706" s="683" t="str">
        <f>IF(SUM(Q3706:V3706)=X3706,"OK",SUM(Q3706:V3706)-X3706)</f>
        <v>OK</v>
      </c>
      <c r="X3706" s="141"/>
      <c r="Y3706" s="141"/>
      <c r="Z3706" s="552"/>
      <c r="AA3706" s="552"/>
      <c r="AB3706" s="683" t="str">
        <f>IF(SUM(Z3706:AA3706)=AC3706,"OK",SUM(Z3706:AA3706)-AC3706)</f>
        <v>OK</v>
      </c>
      <c r="AC3706" s="593"/>
      <c r="AD3706" s="530">
        <f t="shared" si="5509"/>
        <v>0</v>
      </c>
      <c r="AE3706" s="842">
        <f t="shared" si="5510"/>
        <v>0</v>
      </c>
      <c r="AF3706" s="931"/>
      <c r="AG3706" s="530">
        <f t="shared" si="5511"/>
        <v>0</v>
      </c>
      <c r="AH3706" s="530">
        <f t="shared" si="5512"/>
        <v>0</v>
      </c>
      <c r="AI3706" s="641"/>
      <c r="AJ3706" s="537"/>
      <c r="AK3706" s="537"/>
      <c r="AL3706" s="537"/>
      <c r="AM3706" s="537"/>
      <c r="AN3706" s="537"/>
      <c r="AO3706" s="683" t="str">
        <f>IF(SUM(AI3706:AN3706)=AP3706,"OK",SUM(AI3706:AN3706)-AP3706)</f>
        <v>OK</v>
      </c>
      <c r="AP3706" s="141"/>
      <c r="AQ3706" s="141"/>
      <c r="AR3706" s="552"/>
      <c r="AS3706" s="552"/>
      <c r="AT3706" s="683" t="str">
        <f>IF(SUM(AR3706:AS3706)=AU3706,"OK",SUM(AR3706:AS3706)-AU3706)</f>
        <v>OK</v>
      </c>
      <c r="AU3706" s="593"/>
      <c r="AV3706" s="530">
        <f t="shared" si="5513"/>
        <v>0</v>
      </c>
      <c r="AW3706" s="842">
        <f t="shared" si="5514"/>
        <v>0</v>
      </c>
      <c r="AX3706" s="115">
        <f t="shared" si="5515"/>
        <v>0</v>
      </c>
      <c r="AY3706" s="5">
        <f t="shared" si="5516"/>
        <v>0</v>
      </c>
      <c r="AZ3706" s="7">
        <f>AY3706-AX3706</f>
        <v>0</v>
      </c>
      <c r="BA3706" s="335" t="e">
        <f>AZ3706/AX3706</f>
        <v>#DIV/0!</v>
      </c>
      <c r="BB3706" s="23">
        <f t="shared" si="5517"/>
        <v>0</v>
      </c>
      <c r="BC3706" s="5">
        <f>AW3706</f>
        <v>0</v>
      </c>
      <c r="BD3706" s="7">
        <f>BC3706-BB3706</f>
        <v>0</v>
      </c>
      <c r="BE3706" s="335" t="e">
        <f>BD3706/BB3706</f>
        <v>#DIV/0!</v>
      </c>
      <c r="BG3706" s="826" t="str">
        <f t="shared" si="5518"/>
        <v>43.59</v>
      </c>
      <c r="BH3706" s="607" t="b">
        <f>COUNTIF('Codes SEC'!$B$2:$B$250,Ministres!BG3706)&gt;0</f>
        <v>1</v>
      </c>
    </row>
    <row r="3707" spans="1:66" s="27" customFormat="1" ht="30.6" x14ac:dyDescent="0.25">
      <c r="A3707" s="222" t="s">
        <v>6114</v>
      </c>
      <c r="B3707" s="112">
        <v>18</v>
      </c>
      <c r="C3707" s="116" t="s">
        <v>0</v>
      </c>
      <c r="D3707" s="620">
        <v>1000</v>
      </c>
      <c r="E3707" s="278"/>
      <c r="F3707" s="116">
        <v>16</v>
      </c>
      <c r="G3707" s="694">
        <v>3</v>
      </c>
      <c r="H3707" s="878" t="str">
        <f t="shared" si="5537"/>
        <v>104</v>
      </c>
      <c r="I3707" s="397" t="s">
        <v>3287</v>
      </c>
      <c r="J3707" s="380" t="s">
        <v>3002</v>
      </c>
      <c r="K3707" s="494" t="s">
        <v>3227</v>
      </c>
      <c r="L3707" s="733">
        <v>70</v>
      </c>
      <c r="M3707" s="734">
        <v>70</v>
      </c>
      <c r="N3707" s="931"/>
      <c r="O3707" s="530">
        <f t="shared" si="5507"/>
        <v>-70</v>
      </c>
      <c r="P3707" s="530" t="str">
        <f t="shared" si="5508"/>
        <v xml:space="preserve">0 </v>
      </c>
      <c r="Q3707" s="646"/>
      <c r="R3707" s="536"/>
      <c r="S3707" s="536"/>
      <c r="T3707" s="536"/>
      <c r="U3707" s="536"/>
      <c r="V3707" s="536"/>
      <c r="W3707" s="683" t="str">
        <f t="shared" si="5519"/>
        <v>OK</v>
      </c>
      <c r="X3707" s="141"/>
      <c r="Y3707" s="141"/>
      <c r="Z3707" s="552"/>
      <c r="AA3707" s="552"/>
      <c r="AB3707" s="683" t="str">
        <f t="shared" si="5520"/>
        <v>OK</v>
      </c>
      <c r="AC3707" s="593"/>
      <c r="AD3707" s="530">
        <f t="shared" si="5509"/>
        <v>0</v>
      </c>
      <c r="AE3707" s="842">
        <f t="shared" si="5510"/>
        <v>0</v>
      </c>
      <c r="AF3707" s="931"/>
      <c r="AG3707" s="530">
        <f t="shared" si="5511"/>
        <v>-70</v>
      </c>
      <c r="AH3707" s="530" t="str">
        <f t="shared" si="5512"/>
        <v xml:space="preserve">0 </v>
      </c>
      <c r="AI3707" s="641"/>
      <c r="AJ3707" s="537"/>
      <c r="AK3707" s="537"/>
      <c r="AL3707" s="537"/>
      <c r="AM3707" s="537"/>
      <c r="AN3707" s="537"/>
      <c r="AO3707" s="683" t="str">
        <f t="shared" si="5521"/>
        <v>OK</v>
      </c>
      <c r="AP3707" s="141"/>
      <c r="AQ3707" s="141"/>
      <c r="AR3707" s="552"/>
      <c r="AS3707" s="552"/>
      <c r="AT3707" s="683" t="str">
        <f t="shared" si="5522"/>
        <v>OK</v>
      </c>
      <c r="AU3707" s="593"/>
      <c r="AV3707" s="530">
        <f t="shared" si="5513"/>
        <v>0</v>
      </c>
      <c r="AW3707" s="842">
        <f t="shared" si="5514"/>
        <v>0</v>
      </c>
      <c r="AX3707" s="115">
        <f t="shared" si="5515"/>
        <v>70</v>
      </c>
      <c r="AY3707" s="5">
        <f t="shared" si="5516"/>
        <v>0</v>
      </c>
      <c r="AZ3707" s="7">
        <f t="shared" si="5538"/>
        <v>-70</v>
      </c>
      <c r="BA3707" s="335">
        <f t="shared" si="5523"/>
        <v>-1</v>
      </c>
      <c r="BB3707" s="23">
        <f t="shared" si="5517"/>
        <v>70</v>
      </c>
      <c r="BC3707" s="5">
        <f t="shared" si="5524"/>
        <v>0</v>
      </c>
      <c r="BD3707" s="7">
        <f t="shared" si="5539"/>
        <v>-70</v>
      </c>
      <c r="BE3707" s="335">
        <f t="shared" si="5525"/>
        <v>-1</v>
      </c>
      <c r="BF3707" s="41"/>
      <c r="BG3707" s="826" t="str">
        <f t="shared" si="5518"/>
        <v>43.59</v>
      </c>
      <c r="BH3707" s="607" t="b">
        <f>COUNTIF('Codes SEC'!$B$2:$B$250,Ministres!BG3707)&gt;0</f>
        <v>1</v>
      </c>
      <c r="BI3707" s="40"/>
      <c r="BJ3707" s="40"/>
      <c r="BK3707" s="40"/>
      <c r="BL3707" s="40"/>
      <c r="BM3707" s="40"/>
      <c r="BN3707" s="40"/>
    </row>
    <row r="3708" spans="1:66" ht="35.1" customHeight="1" x14ac:dyDescent="0.25">
      <c r="A3708" s="222" t="s">
        <v>6114</v>
      </c>
      <c r="B3708" s="112">
        <v>18</v>
      </c>
      <c r="C3708" s="116" t="s">
        <v>0</v>
      </c>
      <c r="D3708" s="620">
        <v>1000</v>
      </c>
      <c r="E3708" s="278"/>
      <c r="F3708" s="116">
        <v>12</v>
      </c>
      <c r="G3708" s="694">
        <v>3</v>
      </c>
      <c r="H3708" s="878" t="str">
        <f t="shared" si="5537"/>
        <v>104</v>
      </c>
      <c r="I3708" s="397">
        <v>84550000</v>
      </c>
      <c r="J3708" s="380" t="s">
        <v>4007</v>
      </c>
      <c r="K3708" s="408" t="s">
        <v>3964</v>
      </c>
      <c r="L3708" s="726">
        <v>0</v>
      </c>
      <c r="M3708" s="727">
        <v>0</v>
      </c>
      <c r="N3708" s="931"/>
      <c r="O3708" s="530">
        <f t="shared" si="5507"/>
        <v>0</v>
      </c>
      <c r="P3708" s="530">
        <f t="shared" si="5508"/>
        <v>0</v>
      </c>
      <c r="Q3708" s="646"/>
      <c r="R3708" s="536"/>
      <c r="S3708" s="536"/>
      <c r="T3708" s="536"/>
      <c r="U3708" s="536"/>
      <c r="V3708" s="536"/>
      <c r="W3708" s="683" t="str">
        <f t="shared" si="5519"/>
        <v>OK</v>
      </c>
      <c r="X3708" s="141"/>
      <c r="Y3708" s="141"/>
      <c r="Z3708" s="552"/>
      <c r="AA3708" s="552"/>
      <c r="AB3708" s="683" t="str">
        <f t="shared" si="5520"/>
        <v>OK</v>
      </c>
      <c r="AC3708" s="593"/>
      <c r="AD3708" s="530">
        <f t="shared" si="5509"/>
        <v>0</v>
      </c>
      <c r="AE3708" s="842">
        <f t="shared" si="5510"/>
        <v>0</v>
      </c>
      <c r="AF3708" s="931"/>
      <c r="AG3708" s="530">
        <f t="shared" si="5511"/>
        <v>0</v>
      </c>
      <c r="AH3708" s="530">
        <f t="shared" si="5512"/>
        <v>0</v>
      </c>
      <c r="AI3708" s="641"/>
      <c r="AJ3708" s="537"/>
      <c r="AK3708" s="537"/>
      <c r="AL3708" s="537"/>
      <c r="AM3708" s="537"/>
      <c r="AN3708" s="537"/>
      <c r="AO3708" s="683" t="str">
        <f t="shared" si="5521"/>
        <v>OK</v>
      </c>
      <c r="AP3708" s="141"/>
      <c r="AQ3708" s="141"/>
      <c r="AR3708" s="552"/>
      <c r="AS3708" s="552"/>
      <c r="AT3708" s="683" t="str">
        <f t="shared" si="5522"/>
        <v>OK</v>
      </c>
      <c r="AU3708" s="593"/>
      <c r="AV3708" s="530">
        <f t="shared" si="5513"/>
        <v>0</v>
      </c>
      <c r="AW3708" s="842">
        <f t="shared" si="5514"/>
        <v>0</v>
      </c>
      <c r="AX3708" s="115">
        <f t="shared" si="5515"/>
        <v>0</v>
      </c>
      <c r="AY3708" s="5">
        <f t="shared" si="5516"/>
        <v>0</v>
      </c>
      <c r="AZ3708" s="7">
        <f t="shared" si="5538"/>
        <v>0</v>
      </c>
      <c r="BA3708" s="335" t="e">
        <f t="shared" si="5523"/>
        <v>#DIV/0!</v>
      </c>
      <c r="BB3708" s="23">
        <f t="shared" si="5517"/>
        <v>0</v>
      </c>
      <c r="BC3708" s="5">
        <f t="shared" si="5524"/>
        <v>0</v>
      </c>
      <c r="BD3708" s="7">
        <f t="shared" si="5539"/>
        <v>0</v>
      </c>
      <c r="BE3708" s="335" t="e">
        <f t="shared" si="5525"/>
        <v>#DIV/0!</v>
      </c>
      <c r="BG3708" s="826" t="str">
        <f t="shared" si="5518"/>
        <v>45.50</v>
      </c>
      <c r="BH3708" s="607" t="b">
        <f>COUNTIF('Codes SEC'!$B$2:$B$250,Ministres!BG3708)&gt;0</f>
        <v>1</v>
      </c>
    </row>
    <row r="3709" spans="1:66" ht="12.75" customHeight="1" x14ac:dyDescent="0.25">
      <c r="A3709" s="227"/>
      <c r="B3709" s="209"/>
      <c r="C3709" s="253"/>
      <c r="D3709" s="625"/>
      <c r="E3709" s="280"/>
      <c r="F3709" s="253"/>
      <c r="G3709" s="695"/>
      <c r="H3709" s="886"/>
      <c r="I3709" s="403"/>
      <c r="J3709" s="381"/>
      <c r="K3709" s="514" t="s">
        <v>95</v>
      </c>
      <c r="L3709" s="318">
        <f>L3683+L3684+L3696+L3685+L3686+L3687+L3695+L3693+L3694+L3700+L3701+L3704+L3688+L3697+L3698+L3699+L3706+L3703+L3705+L3707+L3689+L3690+L3708+L3702+L3691+L3682+L3692</f>
        <v>31027</v>
      </c>
      <c r="M3709" s="737">
        <f t="shared" ref="M3709:BE3709" si="5545">M3683+M3684+M3696+M3685+M3686+M3687+M3695+M3693+M3694+M3700+M3701+M3704+M3688+M3697+M3698+M3699+M3706+M3703+M3705+M3707+M3689+M3690+M3708+M3702+M3691+M3682+M3692</f>
        <v>28910</v>
      </c>
      <c r="N3709" s="930">
        <f t="shared" si="5545"/>
        <v>0</v>
      </c>
      <c r="O3709" s="790">
        <f t="shared" si="5545"/>
        <v>-31027</v>
      </c>
      <c r="P3709" s="790">
        <f t="shared" si="5545"/>
        <v>0</v>
      </c>
      <c r="Q3709" s="787">
        <f t="shared" si="5545"/>
        <v>0</v>
      </c>
      <c r="R3709" s="648">
        <f t="shared" si="5545"/>
        <v>0</v>
      </c>
      <c r="S3709" s="648">
        <f t="shared" si="5545"/>
        <v>0</v>
      </c>
      <c r="T3709" s="648">
        <f t="shared" si="5545"/>
        <v>0</v>
      </c>
      <c r="U3709" s="648">
        <f t="shared" si="5545"/>
        <v>0</v>
      </c>
      <c r="V3709" s="648">
        <f t="shared" si="5545"/>
        <v>0</v>
      </c>
      <c r="W3709" s="790"/>
      <c r="X3709" s="649">
        <f t="shared" si="5545"/>
        <v>0</v>
      </c>
      <c r="Y3709" s="649">
        <f t="shared" si="5545"/>
        <v>0</v>
      </c>
      <c r="Z3709" s="648">
        <f t="shared" si="5545"/>
        <v>0</v>
      </c>
      <c r="AA3709" s="648">
        <f t="shared" si="5545"/>
        <v>0</v>
      </c>
      <c r="AB3709" s="790"/>
      <c r="AC3709" s="649">
        <f t="shared" si="5545"/>
        <v>0</v>
      </c>
      <c r="AD3709" s="790">
        <f>AD3683+AD3684+AD3696+AD3685+AD3686+AD3687+AD3695+AD3693+AD3694+AD3700+AD3701+AD3704+AD3688+AD3697+AD3698+AD3699+AD3706+AD3703+AD3705+AD3707+AD3689+AD3690+AD3708+AD3702+AD3691+AD3682+AD3692</f>
        <v>0</v>
      </c>
      <c r="AE3709" s="843">
        <f>AE3683+AE3684+AE3696+AE3685+AE3686+AE3687+AE3695+AE3693+AE3694+AE3700+AE3701+AE3704+AE3688+AE3697+AE3698+AE3699+AE3706+AE3703+AE3705+AE3707+AE3689+AE3690+AE3708+AE3702+AE3691+AE3682+AE3692</f>
        <v>0</v>
      </c>
      <c r="AF3709" s="930">
        <f t="shared" si="5545"/>
        <v>0</v>
      </c>
      <c r="AG3709" s="790">
        <f t="shared" si="5545"/>
        <v>-28910</v>
      </c>
      <c r="AH3709" s="790">
        <f t="shared" si="5545"/>
        <v>0</v>
      </c>
      <c r="AI3709" s="787">
        <f t="shared" si="5545"/>
        <v>0</v>
      </c>
      <c r="AJ3709" s="648">
        <f t="shared" si="5545"/>
        <v>0</v>
      </c>
      <c r="AK3709" s="648">
        <f t="shared" si="5545"/>
        <v>0</v>
      </c>
      <c r="AL3709" s="648">
        <f t="shared" si="5545"/>
        <v>0</v>
      </c>
      <c r="AM3709" s="648">
        <f t="shared" si="5545"/>
        <v>0</v>
      </c>
      <c r="AN3709" s="648">
        <f t="shared" si="5545"/>
        <v>0</v>
      </c>
      <c r="AO3709" s="790"/>
      <c r="AP3709" s="649">
        <f t="shared" si="5545"/>
        <v>0</v>
      </c>
      <c r="AQ3709" s="649">
        <f t="shared" si="5545"/>
        <v>0</v>
      </c>
      <c r="AR3709" s="648">
        <f t="shared" si="5545"/>
        <v>0</v>
      </c>
      <c r="AS3709" s="648">
        <f t="shared" si="5545"/>
        <v>0</v>
      </c>
      <c r="AT3709" s="790"/>
      <c r="AU3709" s="649">
        <f t="shared" si="5545"/>
        <v>0</v>
      </c>
      <c r="AV3709" s="790">
        <f t="shared" si="5545"/>
        <v>0</v>
      </c>
      <c r="AW3709" s="843">
        <f t="shared" si="5545"/>
        <v>0</v>
      </c>
      <c r="AX3709" s="336">
        <f t="shared" si="5545"/>
        <v>31027</v>
      </c>
      <c r="AY3709" s="337">
        <f t="shared" si="5545"/>
        <v>0</v>
      </c>
      <c r="AZ3709" s="338">
        <f t="shared" si="5545"/>
        <v>-31027</v>
      </c>
      <c r="BA3709" s="339" t="e">
        <f t="shared" si="5545"/>
        <v>#DIV/0!</v>
      </c>
      <c r="BB3709" s="322">
        <f t="shared" si="5545"/>
        <v>28910</v>
      </c>
      <c r="BC3709" s="337">
        <f t="shared" si="5545"/>
        <v>0</v>
      </c>
      <c r="BD3709" s="338">
        <f t="shared" si="5545"/>
        <v>-28910</v>
      </c>
      <c r="BE3709" s="339" t="e">
        <f t="shared" si="5545"/>
        <v>#DIV/0!</v>
      </c>
      <c r="BG3709" s="826"/>
      <c r="BH3709" s="607"/>
    </row>
    <row r="3710" spans="1:66" ht="12.75" customHeight="1" x14ac:dyDescent="0.25">
      <c r="A3710" s="21"/>
      <c r="B3710" s="112"/>
      <c r="C3710" s="116"/>
      <c r="D3710" s="623"/>
      <c r="E3710" s="278"/>
      <c r="F3710" s="116"/>
      <c r="G3710" s="694"/>
      <c r="H3710" s="878"/>
      <c r="I3710" s="397"/>
      <c r="J3710" s="380"/>
      <c r="K3710" s="461"/>
      <c r="L3710" s="738"/>
      <c r="M3710" s="739"/>
      <c r="N3710" s="932"/>
      <c r="O3710" s="125"/>
      <c r="P3710" s="125"/>
      <c r="Q3710" s="642"/>
      <c r="R3710" s="538"/>
      <c r="S3710" s="538"/>
      <c r="T3710" s="538"/>
      <c r="U3710" s="538"/>
      <c r="V3710" s="538"/>
      <c r="W3710" s="532"/>
      <c r="X3710" s="143"/>
      <c r="Y3710" s="143"/>
      <c r="Z3710" s="553"/>
      <c r="AA3710" s="553"/>
      <c r="AB3710" s="532"/>
      <c r="AC3710" s="594"/>
      <c r="AD3710" s="125"/>
      <c r="AE3710" s="848"/>
      <c r="AF3710" s="932"/>
      <c r="AG3710" s="125"/>
      <c r="AH3710" s="125"/>
      <c r="AI3710" s="642"/>
      <c r="AJ3710" s="538"/>
      <c r="AK3710" s="538"/>
      <c r="AL3710" s="538"/>
      <c r="AM3710" s="538"/>
      <c r="AN3710" s="538"/>
      <c r="AO3710" s="532"/>
      <c r="AP3710" s="143"/>
      <c r="AQ3710" s="143"/>
      <c r="AR3710" s="553"/>
      <c r="AS3710" s="553"/>
      <c r="AT3710" s="532"/>
      <c r="AU3710" s="594"/>
      <c r="AV3710" s="125"/>
      <c r="AW3710" s="848"/>
      <c r="AX3710" s="124"/>
      <c r="AY3710" s="6"/>
      <c r="AZ3710" s="6"/>
      <c r="BA3710" s="341"/>
      <c r="BB3710" s="311"/>
      <c r="BC3710" s="6"/>
      <c r="BD3710" s="6"/>
      <c r="BE3710" s="341"/>
      <c r="BF3710" s="40"/>
      <c r="BG3710" s="826"/>
      <c r="BH3710" s="607"/>
    </row>
    <row r="3711" spans="1:66" ht="12.75" customHeight="1" x14ac:dyDescent="0.25">
      <c r="A3711" s="21"/>
      <c r="B3711" s="112"/>
      <c r="C3711" s="116"/>
      <c r="D3711" s="623"/>
      <c r="E3711" s="278"/>
      <c r="F3711" s="116"/>
      <c r="G3711" s="694"/>
      <c r="H3711" s="878"/>
      <c r="I3711" s="397"/>
      <c r="J3711" s="380"/>
      <c r="K3711" s="410" t="s">
        <v>58</v>
      </c>
      <c r="L3711" s="738"/>
      <c r="M3711" s="739"/>
      <c r="N3711" s="932"/>
      <c r="O3711" s="125"/>
      <c r="P3711" s="125"/>
      <c r="Q3711" s="642"/>
      <c r="R3711" s="538"/>
      <c r="S3711" s="538"/>
      <c r="T3711" s="538"/>
      <c r="U3711" s="538"/>
      <c r="V3711" s="538"/>
      <c r="W3711" s="532"/>
      <c r="X3711" s="143"/>
      <c r="Y3711" s="143"/>
      <c r="Z3711" s="553"/>
      <c r="AA3711" s="553"/>
      <c r="AB3711" s="532"/>
      <c r="AC3711" s="594"/>
      <c r="AD3711" s="125"/>
      <c r="AE3711" s="848"/>
      <c r="AF3711" s="932"/>
      <c r="AG3711" s="125"/>
      <c r="AH3711" s="125"/>
      <c r="AI3711" s="642"/>
      <c r="AJ3711" s="538"/>
      <c r="AK3711" s="538"/>
      <c r="AL3711" s="538"/>
      <c r="AM3711" s="538"/>
      <c r="AN3711" s="538"/>
      <c r="AO3711" s="532"/>
      <c r="AP3711" s="143"/>
      <c r="AQ3711" s="143"/>
      <c r="AR3711" s="553"/>
      <c r="AS3711" s="553"/>
      <c r="AT3711" s="532"/>
      <c r="AU3711" s="594"/>
      <c r="AV3711" s="125"/>
      <c r="AW3711" s="848"/>
      <c r="AX3711" s="124"/>
      <c r="AY3711" s="6"/>
      <c r="AZ3711" s="6"/>
      <c r="BA3711" s="341"/>
      <c r="BB3711" s="311"/>
      <c r="BC3711" s="6"/>
      <c r="BD3711" s="6"/>
      <c r="BE3711" s="341"/>
      <c r="BG3711" s="826"/>
      <c r="BH3711" s="607"/>
    </row>
    <row r="3712" spans="1:66" ht="12.75" customHeight="1" x14ac:dyDescent="0.25">
      <c r="A3712" s="21"/>
      <c r="B3712" s="112"/>
      <c r="C3712" s="116"/>
      <c r="D3712" s="623"/>
      <c r="E3712" s="278"/>
      <c r="F3712" s="116"/>
      <c r="G3712" s="694"/>
      <c r="H3712" s="878"/>
      <c r="I3712" s="397"/>
      <c r="J3712" s="380"/>
      <c r="K3712" s="408"/>
      <c r="L3712" s="738"/>
      <c r="M3712" s="739"/>
      <c r="N3712" s="932"/>
      <c r="O3712" s="125"/>
      <c r="P3712" s="125"/>
      <c r="Q3712" s="642"/>
      <c r="R3712" s="538"/>
      <c r="S3712" s="538"/>
      <c r="T3712" s="538"/>
      <c r="U3712" s="538"/>
      <c r="V3712" s="538"/>
      <c r="W3712" s="532"/>
      <c r="X3712" s="143"/>
      <c r="Y3712" s="143"/>
      <c r="Z3712" s="553"/>
      <c r="AA3712" s="553"/>
      <c r="AB3712" s="532"/>
      <c r="AC3712" s="594"/>
      <c r="AD3712" s="125"/>
      <c r="AE3712" s="848"/>
      <c r="AF3712" s="932"/>
      <c r="AG3712" s="125"/>
      <c r="AH3712" s="125"/>
      <c r="AI3712" s="642"/>
      <c r="AJ3712" s="538"/>
      <c r="AK3712" s="538"/>
      <c r="AL3712" s="538"/>
      <c r="AM3712" s="538"/>
      <c r="AN3712" s="538"/>
      <c r="AO3712" s="532"/>
      <c r="AP3712" s="143"/>
      <c r="AQ3712" s="143"/>
      <c r="AR3712" s="553"/>
      <c r="AS3712" s="553"/>
      <c r="AT3712" s="532"/>
      <c r="AU3712" s="594"/>
      <c r="AV3712" s="125"/>
      <c r="AW3712" s="848"/>
      <c r="AX3712" s="124"/>
      <c r="AY3712" s="6"/>
      <c r="AZ3712" s="6"/>
      <c r="BA3712" s="341"/>
      <c r="BB3712" s="311"/>
      <c r="BC3712" s="6"/>
      <c r="BD3712" s="6"/>
      <c r="BE3712" s="341"/>
      <c r="BG3712" s="826"/>
      <c r="BH3712" s="607"/>
    </row>
    <row r="3713" spans="1:66" ht="30.6" x14ac:dyDescent="0.25">
      <c r="A3713" s="222" t="s">
        <v>6114</v>
      </c>
      <c r="B3713" s="112">
        <v>18</v>
      </c>
      <c r="C3713" s="116" t="s">
        <v>0</v>
      </c>
      <c r="D3713" s="620">
        <v>1000</v>
      </c>
      <c r="E3713" s="278"/>
      <c r="F3713" s="116">
        <v>12</v>
      </c>
      <c r="G3713" s="694">
        <v>1</v>
      </c>
      <c r="H3713" s="878" t="str">
        <f t="shared" si="5537"/>
        <v>104</v>
      </c>
      <c r="I3713" s="397" t="s">
        <v>3285</v>
      </c>
      <c r="J3713" s="380" t="s">
        <v>3003</v>
      </c>
      <c r="K3713" s="424" t="s">
        <v>3930</v>
      </c>
      <c r="L3713" s="726">
        <v>15</v>
      </c>
      <c r="M3713" s="727">
        <v>15</v>
      </c>
      <c r="N3713" s="931"/>
      <c r="O3713" s="530">
        <f t="shared" ref="O3713:O3716" si="5546">IF(N3713&gt;L3713,"0 ",N3713-L3713)</f>
        <v>-15</v>
      </c>
      <c r="P3713" s="530" t="str">
        <f t="shared" ref="P3713:P3716" si="5547">IF(N3713&lt;L3713,"0 ",N3713-L3713)</f>
        <v xml:space="preserve">0 </v>
      </c>
      <c r="Q3713" s="646"/>
      <c r="R3713" s="536"/>
      <c r="S3713" s="536"/>
      <c r="T3713" s="536"/>
      <c r="U3713" s="536"/>
      <c r="V3713" s="536"/>
      <c r="W3713" s="683" t="str">
        <f t="shared" ref="W3713:W3716" si="5548">IF(SUM(Q3713:V3713)=X3713,"OK",SUM(Q3713:V3713)-X3713)</f>
        <v>OK</v>
      </c>
      <c r="X3713" s="141"/>
      <c r="Y3713" s="141"/>
      <c r="Z3713" s="552"/>
      <c r="AA3713" s="552"/>
      <c r="AB3713" s="683" t="str">
        <f t="shared" ref="AB3713:AB3716" si="5549">IF(SUM(Z3713:AA3713)=AC3713,"OK",SUM(Z3713:AA3713)-AC3713)</f>
        <v>OK</v>
      </c>
      <c r="AC3713" s="593"/>
      <c r="AD3713" s="530">
        <f t="shared" ref="AD3713:AD3716" si="5550">X3713+Y3713+AC3713</f>
        <v>0</v>
      </c>
      <c r="AE3713" s="842">
        <f t="shared" ref="AE3713:AE3716" si="5551">N3713+AD3713</f>
        <v>0</v>
      </c>
      <c r="AF3713" s="931"/>
      <c r="AG3713" s="530">
        <f t="shared" ref="AG3713:AG3716" si="5552">IF(AF3713&gt;M3713,"0 ",AF3713-M3713)</f>
        <v>-15</v>
      </c>
      <c r="AH3713" s="530" t="str">
        <f t="shared" ref="AH3713:AH3716" si="5553">IF(AF3713&lt;M3713,"0 ",AF3713-M3713)</f>
        <v xml:space="preserve">0 </v>
      </c>
      <c r="AI3713" s="641"/>
      <c r="AJ3713" s="537"/>
      <c r="AK3713" s="537"/>
      <c r="AL3713" s="537"/>
      <c r="AM3713" s="537"/>
      <c r="AN3713" s="537"/>
      <c r="AO3713" s="683" t="str">
        <f t="shared" ref="AO3713:AO3716" si="5554">IF(SUM(AI3713:AN3713)=AP3713,"OK",SUM(AI3713:AN3713)-AP3713)</f>
        <v>OK</v>
      </c>
      <c r="AP3713" s="141"/>
      <c r="AQ3713" s="141"/>
      <c r="AR3713" s="552"/>
      <c r="AS3713" s="552"/>
      <c r="AT3713" s="683" t="str">
        <f t="shared" ref="AT3713:AT3716" si="5555">IF(SUM(AR3713:AS3713)=AU3713,"OK",SUM(AR3713:AS3713)-AU3713)</f>
        <v>OK</v>
      </c>
      <c r="AU3713" s="593"/>
      <c r="AV3713" s="530">
        <f t="shared" ref="AV3713:AV3716" si="5556">AP3713+AQ3713+AU3713</f>
        <v>0</v>
      </c>
      <c r="AW3713" s="842">
        <f t="shared" ref="AW3713:AW3716" si="5557">AF3713+AV3713</f>
        <v>0</v>
      </c>
      <c r="AX3713" s="115">
        <f>L3713</f>
        <v>15</v>
      </c>
      <c r="AY3713" s="5">
        <f>AE3713</f>
        <v>0</v>
      </c>
      <c r="AZ3713" s="7">
        <f>AY3713-AX3713</f>
        <v>-15</v>
      </c>
      <c r="BA3713" s="335">
        <f>AZ3713/AX3713</f>
        <v>-1</v>
      </c>
      <c r="BB3713" s="23">
        <f>M3713</f>
        <v>15</v>
      </c>
      <c r="BC3713" s="5">
        <f>AW3713</f>
        <v>0</v>
      </c>
      <c r="BD3713" s="7">
        <f>BC3713-BB3713</f>
        <v>-15</v>
      </c>
      <c r="BE3713" s="335">
        <f>BD3713/BB3713</f>
        <v>-1</v>
      </c>
      <c r="BG3713" s="826" t="str">
        <f>RIGHT(LEFT(I3713,3),2)&amp;"."&amp;RIGHT(LEFT(I3713,5),2)</f>
        <v>61.41</v>
      </c>
      <c r="BH3713" s="607" t="b">
        <f>COUNTIF('Codes SEC'!$B$2:$B$250,Ministres!BG3713)&gt;0</f>
        <v>1</v>
      </c>
    </row>
    <row r="3714" spans="1:66" ht="30.6" x14ac:dyDescent="0.25">
      <c r="A3714" s="222" t="s">
        <v>6114</v>
      </c>
      <c r="B3714" s="112">
        <v>18</v>
      </c>
      <c r="C3714" s="116" t="s">
        <v>0</v>
      </c>
      <c r="D3714" s="620">
        <v>1000</v>
      </c>
      <c r="E3714" s="278"/>
      <c r="F3714" s="116">
        <v>12</v>
      </c>
      <c r="G3714" s="694">
        <v>1</v>
      </c>
      <c r="H3714" s="878" t="str">
        <f t="shared" si="5537"/>
        <v>104</v>
      </c>
      <c r="I3714" s="397" t="s">
        <v>3285</v>
      </c>
      <c r="J3714" s="380" t="s">
        <v>3004</v>
      </c>
      <c r="K3714" s="424" t="s">
        <v>3187</v>
      </c>
      <c r="L3714" s="726">
        <v>0</v>
      </c>
      <c r="M3714" s="727">
        <v>0</v>
      </c>
      <c r="N3714" s="931"/>
      <c r="O3714" s="530">
        <f t="shared" si="5546"/>
        <v>0</v>
      </c>
      <c r="P3714" s="530">
        <f t="shared" si="5547"/>
        <v>0</v>
      </c>
      <c r="Q3714" s="646"/>
      <c r="R3714" s="536"/>
      <c r="S3714" s="536"/>
      <c r="T3714" s="536"/>
      <c r="U3714" s="536"/>
      <c r="V3714" s="536"/>
      <c r="W3714" s="683" t="str">
        <f t="shared" si="5548"/>
        <v>OK</v>
      </c>
      <c r="X3714" s="141"/>
      <c r="Y3714" s="141"/>
      <c r="Z3714" s="552"/>
      <c r="AA3714" s="552"/>
      <c r="AB3714" s="683" t="str">
        <f t="shared" si="5549"/>
        <v>OK</v>
      </c>
      <c r="AC3714" s="593"/>
      <c r="AD3714" s="530">
        <f t="shared" si="5550"/>
        <v>0</v>
      </c>
      <c r="AE3714" s="842">
        <f t="shared" si="5551"/>
        <v>0</v>
      </c>
      <c r="AF3714" s="931"/>
      <c r="AG3714" s="530">
        <f t="shared" si="5552"/>
        <v>0</v>
      </c>
      <c r="AH3714" s="530">
        <f t="shared" si="5553"/>
        <v>0</v>
      </c>
      <c r="AI3714" s="641"/>
      <c r="AJ3714" s="537"/>
      <c r="AK3714" s="537"/>
      <c r="AL3714" s="537"/>
      <c r="AM3714" s="537"/>
      <c r="AN3714" s="537"/>
      <c r="AO3714" s="683" t="str">
        <f t="shared" si="5554"/>
        <v>OK</v>
      </c>
      <c r="AP3714" s="141"/>
      <c r="AQ3714" s="141"/>
      <c r="AR3714" s="552"/>
      <c r="AS3714" s="552"/>
      <c r="AT3714" s="683" t="str">
        <f t="shared" si="5555"/>
        <v>OK</v>
      </c>
      <c r="AU3714" s="593"/>
      <c r="AV3714" s="530">
        <f t="shared" si="5556"/>
        <v>0</v>
      </c>
      <c r="AW3714" s="842">
        <f t="shared" si="5557"/>
        <v>0</v>
      </c>
      <c r="AX3714" s="115">
        <f>L3714</f>
        <v>0</v>
      </c>
      <c r="AY3714" s="5">
        <f>AE3714</f>
        <v>0</v>
      </c>
      <c r="AZ3714" s="7">
        <f>AY3714-AX3714</f>
        <v>0</v>
      </c>
      <c r="BA3714" s="335" t="e">
        <f>AZ3714/AX3714</f>
        <v>#DIV/0!</v>
      </c>
      <c r="BB3714" s="23">
        <f>M3714</f>
        <v>0</v>
      </c>
      <c r="BC3714" s="5">
        <f>AW3714</f>
        <v>0</v>
      </c>
      <c r="BD3714" s="7">
        <f>BC3714-BB3714</f>
        <v>0</v>
      </c>
      <c r="BE3714" s="335" t="e">
        <f>BD3714/BB3714</f>
        <v>#DIV/0!</v>
      </c>
      <c r="BG3714" s="826" t="str">
        <f>RIGHT(LEFT(I3714,3),2)&amp;"."&amp;RIGHT(LEFT(I3714,5),2)</f>
        <v>61.41</v>
      </c>
      <c r="BH3714" s="607" t="b">
        <f>COUNTIF('Codes SEC'!$B$2:$B$250,Ministres!BG3714)&gt;0</f>
        <v>1</v>
      </c>
    </row>
    <row r="3715" spans="1:66" ht="30.6" x14ac:dyDescent="0.25">
      <c r="A3715" s="222" t="s">
        <v>6114</v>
      </c>
      <c r="B3715" s="112">
        <v>18</v>
      </c>
      <c r="C3715" s="116" t="s">
        <v>0</v>
      </c>
      <c r="D3715" s="620">
        <v>1000</v>
      </c>
      <c r="E3715" s="278"/>
      <c r="F3715" s="116">
        <v>12</v>
      </c>
      <c r="G3715" s="694">
        <v>3</v>
      </c>
      <c r="H3715" s="878" t="str">
        <f t="shared" si="5537"/>
        <v>104</v>
      </c>
      <c r="I3715" s="397" t="s">
        <v>3302</v>
      </c>
      <c r="J3715" s="380" t="s">
        <v>5506</v>
      </c>
      <c r="K3715" s="424" t="s">
        <v>5635</v>
      </c>
      <c r="L3715" s="726">
        <v>0</v>
      </c>
      <c r="M3715" s="727">
        <v>0</v>
      </c>
      <c r="N3715" s="931"/>
      <c r="O3715" s="530">
        <f t="shared" si="5546"/>
        <v>0</v>
      </c>
      <c r="P3715" s="530">
        <f t="shared" si="5547"/>
        <v>0</v>
      </c>
      <c r="Q3715" s="646"/>
      <c r="R3715" s="536"/>
      <c r="S3715" s="536"/>
      <c r="T3715" s="536"/>
      <c r="U3715" s="536"/>
      <c r="V3715" s="536"/>
      <c r="W3715" s="683" t="str">
        <f>IF(SUM(Q3715:V3715)=X3715,"OK",SUM(Q3715:V3715)-X3715)</f>
        <v>OK</v>
      </c>
      <c r="X3715" s="141"/>
      <c r="Y3715" s="141"/>
      <c r="Z3715" s="552"/>
      <c r="AA3715" s="552"/>
      <c r="AB3715" s="683" t="str">
        <f>IF(SUM(Z3715:AA3715)=AC3715,"OK",SUM(Z3715:AA3715)-AC3715)</f>
        <v>OK</v>
      </c>
      <c r="AC3715" s="593"/>
      <c r="AD3715" s="530">
        <f t="shared" si="5550"/>
        <v>0</v>
      </c>
      <c r="AE3715" s="842">
        <f t="shared" si="5551"/>
        <v>0</v>
      </c>
      <c r="AF3715" s="931"/>
      <c r="AG3715" s="530">
        <f t="shared" si="5552"/>
        <v>0</v>
      </c>
      <c r="AH3715" s="530">
        <f t="shared" si="5553"/>
        <v>0</v>
      </c>
      <c r="AI3715" s="641"/>
      <c r="AJ3715" s="537"/>
      <c r="AK3715" s="537"/>
      <c r="AL3715" s="537"/>
      <c r="AM3715" s="537"/>
      <c r="AN3715" s="537"/>
      <c r="AO3715" s="683" t="str">
        <f>IF(SUM(AI3715:AN3715)=AP3715,"OK",SUM(AI3715:AN3715)-AP3715)</f>
        <v>OK</v>
      </c>
      <c r="AP3715" s="141"/>
      <c r="AQ3715" s="141"/>
      <c r="AR3715" s="552"/>
      <c r="AS3715" s="552"/>
      <c r="AT3715" s="683" t="str">
        <f>IF(SUM(AR3715:AS3715)=AU3715,"OK",SUM(AR3715:AS3715)-AU3715)</f>
        <v>OK</v>
      </c>
      <c r="AU3715" s="593"/>
      <c r="AV3715" s="530">
        <f t="shared" si="5556"/>
        <v>0</v>
      </c>
      <c r="AW3715" s="842">
        <f t="shared" si="5557"/>
        <v>0</v>
      </c>
      <c r="AX3715" s="115">
        <f>L3715</f>
        <v>0</v>
      </c>
      <c r="AY3715" s="5">
        <f>AE3715</f>
        <v>0</v>
      </c>
      <c r="AZ3715" s="7">
        <f>AY3715-AX3715</f>
        <v>0</v>
      </c>
      <c r="BA3715" s="335" t="e">
        <f>AZ3715/AX3715</f>
        <v>#DIV/0!</v>
      </c>
      <c r="BB3715" s="23">
        <f>M3715</f>
        <v>0</v>
      </c>
      <c r="BC3715" s="5">
        <f>AW3715</f>
        <v>0</v>
      </c>
      <c r="BD3715" s="7">
        <f>BC3715-BB3715</f>
        <v>0</v>
      </c>
      <c r="BE3715" s="335" t="e">
        <f>BD3715/BB3715</f>
        <v>#DIV/0!</v>
      </c>
      <c r="BG3715" s="826" t="str">
        <f>RIGHT(LEFT(I3715,3),2)&amp;"."&amp;RIGHT(LEFT(I3715,5),2)</f>
        <v>85.14</v>
      </c>
      <c r="BH3715" s="607" t="b">
        <f>COUNTIF('Codes SEC'!$B$2:$B$250,Ministres!BG3715)&gt;0</f>
        <v>1</v>
      </c>
    </row>
    <row r="3716" spans="1:66" ht="30.6" x14ac:dyDescent="0.25">
      <c r="A3716" s="222" t="s">
        <v>6114</v>
      </c>
      <c r="B3716" s="112">
        <v>18</v>
      </c>
      <c r="C3716" s="116" t="s">
        <v>0</v>
      </c>
      <c r="D3716" s="620">
        <v>1000</v>
      </c>
      <c r="E3716" s="278"/>
      <c r="F3716" s="116">
        <v>12</v>
      </c>
      <c r="G3716" s="694">
        <v>3</v>
      </c>
      <c r="H3716" s="878" t="str">
        <f t="shared" si="5537"/>
        <v>104</v>
      </c>
      <c r="I3716" s="397" t="s">
        <v>3296</v>
      </c>
      <c r="J3716" s="380" t="s">
        <v>3005</v>
      </c>
      <c r="K3716" s="424" t="s">
        <v>3931</v>
      </c>
      <c r="L3716" s="726">
        <v>1000</v>
      </c>
      <c r="M3716" s="727">
        <v>1000</v>
      </c>
      <c r="N3716" s="931"/>
      <c r="O3716" s="530">
        <f t="shared" si="5546"/>
        <v>-1000</v>
      </c>
      <c r="P3716" s="530" t="str">
        <f t="shared" si="5547"/>
        <v xml:space="preserve">0 </v>
      </c>
      <c r="Q3716" s="646"/>
      <c r="R3716" s="536"/>
      <c r="S3716" s="536"/>
      <c r="T3716" s="536"/>
      <c r="U3716" s="536"/>
      <c r="V3716" s="536"/>
      <c r="W3716" s="683" t="str">
        <f t="shared" si="5548"/>
        <v>OK</v>
      </c>
      <c r="X3716" s="141"/>
      <c r="Y3716" s="141"/>
      <c r="Z3716" s="552"/>
      <c r="AA3716" s="552"/>
      <c r="AB3716" s="683" t="str">
        <f t="shared" si="5549"/>
        <v>OK</v>
      </c>
      <c r="AC3716" s="593"/>
      <c r="AD3716" s="530">
        <f t="shared" si="5550"/>
        <v>0</v>
      </c>
      <c r="AE3716" s="842">
        <f t="shared" si="5551"/>
        <v>0</v>
      </c>
      <c r="AF3716" s="931"/>
      <c r="AG3716" s="530">
        <f t="shared" si="5552"/>
        <v>-1000</v>
      </c>
      <c r="AH3716" s="530" t="str">
        <f t="shared" si="5553"/>
        <v xml:space="preserve">0 </v>
      </c>
      <c r="AI3716" s="641"/>
      <c r="AJ3716" s="537"/>
      <c r="AK3716" s="537"/>
      <c r="AL3716" s="537"/>
      <c r="AM3716" s="537"/>
      <c r="AN3716" s="537"/>
      <c r="AO3716" s="683" t="str">
        <f t="shared" si="5554"/>
        <v>OK</v>
      </c>
      <c r="AP3716" s="141"/>
      <c r="AQ3716" s="141"/>
      <c r="AR3716" s="552"/>
      <c r="AS3716" s="552"/>
      <c r="AT3716" s="683" t="str">
        <f t="shared" si="5555"/>
        <v>OK</v>
      </c>
      <c r="AU3716" s="593"/>
      <c r="AV3716" s="530">
        <f t="shared" si="5556"/>
        <v>0</v>
      </c>
      <c r="AW3716" s="842">
        <f t="shared" si="5557"/>
        <v>0</v>
      </c>
      <c r="AX3716" s="115">
        <f>L3716</f>
        <v>1000</v>
      </c>
      <c r="AY3716" s="5">
        <f>AE3716</f>
        <v>0</v>
      </c>
      <c r="AZ3716" s="7">
        <f>AY3716-AX3716</f>
        <v>-1000</v>
      </c>
      <c r="BA3716" s="335">
        <f>AZ3716/AX3716</f>
        <v>-1</v>
      </c>
      <c r="BB3716" s="23">
        <f>M3716</f>
        <v>1000</v>
      </c>
      <c r="BC3716" s="5">
        <f>AW3716</f>
        <v>0</v>
      </c>
      <c r="BD3716" s="7">
        <f>BC3716-BB3716</f>
        <v>-1000</v>
      </c>
      <c r="BE3716" s="335">
        <f>BD3716/BB3716</f>
        <v>-1</v>
      </c>
      <c r="BG3716" s="826" t="str">
        <f>RIGHT(LEFT(I3716,3),2)&amp;"."&amp;RIGHT(LEFT(I3716,5),2)</f>
        <v>85.61</v>
      </c>
      <c r="BH3716" s="607" t="b">
        <f>COUNTIF('Codes SEC'!$B$2:$B$250,Ministres!BG3716)&gt;0</f>
        <v>1</v>
      </c>
    </row>
    <row r="3717" spans="1:66" ht="12.75" customHeight="1" x14ac:dyDescent="0.25">
      <c r="A3717" s="227"/>
      <c r="B3717" s="209"/>
      <c r="C3717" s="253"/>
      <c r="D3717" s="625"/>
      <c r="E3717" s="280"/>
      <c r="F3717" s="253"/>
      <c r="G3717" s="695"/>
      <c r="H3717" s="886"/>
      <c r="I3717" s="403"/>
      <c r="J3717" s="381"/>
      <c r="K3717" s="514" t="s">
        <v>59</v>
      </c>
      <c r="L3717" s="318">
        <f t="shared" ref="L3717:V3717" si="5558">L3713+L3716+L3714+L3715</f>
        <v>1015</v>
      </c>
      <c r="M3717" s="737">
        <f t="shared" si="5558"/>
        <v>1015</v>
      </c>
      <c r="N3717" s="930">
        <f t="shared" ref="N3717:P3717" si="5559">N3713+N3716+N3714+N3715</f>
        <v>0</v>
      </c>
      <c r="O3717" s="790">
        <f t="shared" si="5559"/>
        <v>-1015</v>
      </c>
      <c r="P3717" s="790">
        <f t="shared" si="5559"/>
        <v>0</v>
      </c>
      <c r="Q3717" s="787">
        <f t="shared" si="5558"/>
        <v>0</v>
      </c>
      <c r="R3717" s="648">
        <f t="shared" si="5558"/>
        <v>0</v>
      </c>
      <c r="S3717" s="648">
        <f t="shared" si="5558"/>
        <v>0</v>
      </c>
      <c r="T3717" s="648">
        <f t="shared" si="5558"/>
        <v>0</v>
      </c>
      <c r="U3717" s="648">
        <f t="shared" si="5558"/>
        <v>0</v>
      </c>
      <c r="V3717" s="648">
        <f t="shared" si="5558"/>
        <v>0</v>
      </c>
      <c r="W3717" s="790"/>
      <c r="X3717" s="649">
        <f>X3713+X3716+X3714+X3715</f>
        <v>0</v>
      </c>
      <c r="Y3717" s="649">
        <f>Y3713+Y3716+Y3714+Y3715</f>
        <v>0</v>
      </c>
      <c r="Z3717" s="648">
        <f>Z3713+Z3716+Z3714+Z3715</f>
        <v>0</v>
      </c>
      <c r="AA3717" s="648">
        <f>AA3713+AA3716+AA3714+AA3715</f>
        <v>0</v>
      </c>
      <c r="AB3717" s="790"/>
      <c r="AC3717" s="649">
        <f t="shared" ref="AC3717:AN3717" si="5560">AC3713+AC3716+AC3714+AC3715</f>
        <v>0</v>
      </c>
      <c r="AD3717" s="790">
        <f>AD3713+AD3716+AD3714+AD3715</f>
        <v>0</v>
      </c>
      <c r="AE3717" s="843">
        <f>AE3713+AE3716+AE3714+AE3715</f>
        <v>0</v>
      </c>
      <c r="AF3717" s="930">
        <f t="shared" ref="AF3717:AH3717" si="5561">AF3713+AF3716+AF3714+AF3715</f>
        <v>0</v>
      </c>
      <c r="AG3717" s="790">
        <f t="shared" si="5561"/>
        <v>-1015</v>
      </c>
      <c r="AH3717" s="790">
        <f t="shared" si="5561"/>
        <v>0</v>
      </c>
      <c r="AI3717" s="787">
        <f t="shared" si="5560"/>
        <v>0</v>
      </c>
      <c r="AJ3717" s="648">
        <f t="shared" si="5560"/>
        <v>0</v>
      </c>
      <c r="AK3717" s="648">
        <f t="shared" si="5560"/>
        <v>0</v>
      </c>
      <c r="AL3717" s="648">
        <f t="shared" si="5560"/>
        <v>0</v>
      </c>
      <c r="AM3717" s="648">
        <f t="shared" si="5560"/>
        <v>0</v>
      </c>
      <c r="AN3717" s="648">
        <f t="shared" si="5560"/>
        <v>0</v>
      </c>
      <c r="AO3717" s="790"/>
      <c r="AP3717" s="649">
        <f>AP3713+AP3716+AP3714+AP3715</f>
        <v>0</v>
      </c>
      <c r="AQ3717" s="649">
        <f>AQ3713+AQ3716+AQ3714+AQ3715</f>
        <v>0</v>
      </c>
      <c r="AR3717" s="648">
        <f>AR3713+AR3716+AR3714+AR3715</f>
        <v>0</v>
      </c>
      <c r="AS3717" s="648">
        <f>AS3713+AS3716+AS3714+AS3715</f>
        <v>0</v>
      </c>
      <c r="AT3717" s="790"/>
      <c r="AU3717" s="649">
        <f t="shared" ref="AU3717:BE3717" si="5562">AU3713+AU3716+AU3714+AU3715</f>
        <v>0</v>
      </c>
      <c r="AV3717" s="790">
        <f t="shared" ref="AV3717" si="5563">AV3713+AV3716+AV3714+AV3715</f>
        <v>0</v>
      </c>
      <c r="AW3717" s="843">
        <f t="shared" si="5562"/>
        <v>0</v>
      </c>
      <c r="AX3717" s="336">
        <f t="shared" si="5562"/>
        <v>1015</v>
      </c>
      <c r="AY3717" s="337">
        <f t="shared" si="5562"/>
        <v>0</v>
      </c>
      <c r="AZ3717" s="338">
        <f t="shared" si="5562"/>
        <v>-1015</v>
      </c>
      <c r="BA3717" s="339" t="e">
        <f t="shared" si="5562"/>
        <v>#DIV/0!</v>
      </c>
      <c r="BB3717" s="322">
        <f t="shared" si="5562"/>
        <v>1015</v>
      </c>
      <c r="BC3717" s="337">
        <f t="shared" si="5562"/>
        <v>0</v>
      </c>
      <c r="BD3717" s="338">
        <f t="shared" si="5562"/>
        <v>-1015</v>
      </c>
      <c r="BE3717" s="339" t="e">
        <f t="shared" si="5562"/>
        <v>#DIV/0!</v>
      </c>
      <c r="BG3717" s="826"/>
      <c r="BH3717" s="607"/>
    </row>
    <row r="3718" spans="1:66" ht="12.75" customHeight="1" x14ac:dyDescent="0.25">
      <c r="A3718" s="226"/>
      <c r="B3718" s="207"/>
      <c r="C3718" s="254"/>
      <c r="D3718" s="300"/>
      <c r="E3718" s="276"/>
      <c r="F3718" s="300"/>
      <c r="G3718" s="696"/>
      <c r="H3718" s="887"/>
      <c r="I3718" s="444"/>
      <c r="J3718" s="393"/>
      <c r="K3718" s="404" t="s">
        <v>3703</v>
      </c>
      <c r="L3718" s="729">
        <f t="shared" ref="L3718:V3718" si="5564">L3709+L3717</f>
        <v>32042</v>
      </c>
      <c r="M3718" s="730">
        <f t="shared" si="5564"/>
        <v>29925</v>
      </c>
      <c r="N3718" s="844">
        <f t="shared" ref="N3718:P3718" si="5565">N3709+N3717</f>
        <v>0</v>
      </c>
      <c r="O3718" s="665">
        <f t="shared" si="5565"/>
        <v>-32042</v>
      </c>
      <c r="P3718" s="665">
        <f t="shared" si="5565"/>
        <v>0</v>
      </c>
      <c r="Q3718" s="638">
        <f t="shared" si="5564"/>
        <v>0</v>
      </c>
      <c r="R3718" s="130">
        <f t="shared" si="5564"/>
        <v>0</v>
      </c>
      <c r="S3718" s="130">
        <f t="shared" si="5564"/>
        <v>0</v>
      </c>
      <c r="T3718" s="130">
        <f t="shared" si="5564"/>
        <v>0</v>
      </c>
      <c r="U3718" s="130">
        <f t="shared" si="5564"/>
        <v>0</v>
      </c>
      <c r="V3718" s="130">
        <f t="shared" si="5564"/>
        <v>0</v>
      </c>
      <c r="W3718" s="665"/>
      <c r="X3718" s="130">
        <f>X3709+X3717</f>
        <v>0</v>
      </c>
      <c r="Y3718" s="130">
        <f>Y3709+Y3717</f>
        <v>0</v>
      </c>
      <c r="Z3718" s="130">
        <f>Z3709+Z3717</f>
        <v>0</v>
      </c>
      <c r="AA3718" s="130">
        <f>AA3709+AA3717</f>
        <v>0</v>
      </c>
      <c r="AB3718" s="665"/>
      <c r="AC3718" s="130">
        <f t="shared" ref="AC3718:AN3718" si="5566">AC3709+AC3717</f>
        <v>0</v>
      </c>
      <c r="AD3718" s="665">
        <f>AD3709+AD3717</f>
        <v>0</v>
      </c>
      <c r="AE3718" s="845">
        <f>AE3709+AE3717</f>
        <v>0</v>
      </c>
      <c r="AF3718" s="844">
        <f t="shared" ref="AF3718:AH3718" si="5567">AF3709+AF3717</f>
        <v>0</v>
      </c>
      <c r="AG3718" s="665">
        <f t="shared" si="5567"/>
        <v>-29925</v>
      </c>
      <c r="AH3718" s="665">
        <f t="shared" si="5567"/>
        <v>0</v>
      </c>
      <c r="AI3718" s="638">
        <f t="shared" si="5566"/>
        <v>0</v>
      </c>
      <c r="AJ3718" s="130">
        <f t="shared" si="5566"/>
        <v>0</v>
      </c>
      <c r="AK3718" s="130">
        <f t="shared" si="5566"/>
        <v>0</v>
      </c>
      <c r="AL3718" s="130">
        <f t="shared" si="5566"/>
        <v>0</v>
      </c>
      <c r="AM3718" s="130">
        <f t="shared" si="5566"/>
        <v>0</v>
      </c>
      <c r="AN3718" s="130">
        <f t="shared" si="5566"/>
        <v>0</v>
      </c>
      <c r="AO3718" s="665"/>
      <c r="AP3718" s="130">
        <f>AP3709+AP3717</f>
        <v>0</v>
      </c>
      <c r="AQ3718" s="130">
        <f>AQ3709+AQ3717</f>
        <v>0</v>
      </c>
      <c r="AR3718" s="130">
        <f>AR3709+AR3717</f>
        <v>0</v>
      </c>
      <c r="AS3718" s="130">
        <f>AS3709+AS3717</f>
        <v>0</v>
      </c>
      <c r="AT3718" s="665"/>
      <c r="AU3718" s="130">
        <f t="shared" ref="AU3718:BE3718" si="5568">AU3709+AU3717</f>
        <v>0</v>
      </c>
      <c r="AV3718" s="665">
        <f t="shared" ref="AV3718" si="5569">AV3709+AV3717</f>
        <v>0</v>
      </c>
      <c r="AW3718" s="845">
        <f t="shared" si="5568"/>
        <v>0</v>
      </c>
      <c r="AX3718" s="314">
        <f t="shared" si="5568"/>
        <v>32042</v>
      </c>
      <c r="AY3718" s="131">
        <f t="shared" si="5568"/>
        <v>0</v>
      </c>
      <c r="AZ3718" s="132">
        <f t="shared" si="5568"/>
        <v>-32042</v>
      </c>
      <c r="BA3718" s="340" t="e">
        <f t="shared" si="5568"/>
        <v>#DIV/0!</v>
      </c>
      <c r="BB3718" s="310">
        <f t="shared" si="5568"/>
        <v>29925</v>
      </c>
      <c r="BC3718" s="131">
        <f t="shared" si="5568"/>
        <v>0</v>
      </c>
      <c r="BD3718" s="132">
        <f t="shared" si="5568"/>
        <v>-29925</v>
      </c>
      <c r="BE3718" s="340" t="e">
        <f t="shared" si="5568"/>
        <v>#DIV/0!</v>
      </c>
      <c r="BG3718" s="826"/>
      <c r="BH3718" s="607"/>
    </row>
    <row r="3719" spans="1:66" ht="12.75" customHeight="1" x14ac:dyDescent="0.25">
      <c r="A3719" s="222"/>
      <c r="C3719" s="116"/>
      <c r="D3719" s="620"/>
      <c r="F3719" s="117"/>
      <c r="G3719" s="690"/>
      <c r="H3719" s="878"/>
      <c r="I3719" s="397"/>
      <c r="J3719" s="380"/>
      <c r="K3719" s="405" t="s">
        <v>208</v>
      </c>
      <c r="L3719" s="731">
        <v>0</v>
      </c>
      <c r="M3719" s="732">
        <v>0</v>
      </c>
      <c r="N3719" s="929">
        <v>0</v>
      </c>
      <c r="O3719" s="530">
        <v>0</v>
      </c>
      <c r="P3719" s="530">
        <v>0</v>
      </c>
      <c r="Q3719" s="641">
        <v>0</v>
      </c>
      <c r="R3719" s="537">
        <v>0</v>
      </c>
      <c r="S3719" s="537">
        <v>0</v>
      </c>
      <c r="T3719" s="537">
        <v>0</v>
      </c>
      <c r="U3719" s="537">
        <v>0</v>
      </c>
      <c r="V3719" s="537">
        <v>0</v>
      </c>
      <c r="W3719" s="530"/>
      <c r="X3719" s="142">
        <v>0</v>
      </c>
      <c r="Y3719" s="142">
        <v>0</v>
      </c>
      <c r="Z3719" s="537">
        <v>0</v>
      </c>
      <c r="AA3719" s="537">
        <v>0</v>
      </c>
      <c r="AB3719" s="530"/>
      <c r="AC3719" s="142">
        <v>0</v>
      </c>
      <c r="AD3719" s="530">
        <v>0</v>
      </c>
      <c r="AE3719" s="842">
        <v>0</v>
      </c>
      <c r="AF3719" s="929">
        <v>0</v>
      </c>
      <c r="AG3719" s="530">
        <v>0</v>
      </c>
      <c r="AH3719" s="530">
        <v>0</v>
      </c>
      <c r="AI3719" s="641">
        <v>0</v>
      </c>
      <c r="AJ3719" s="537">
        <v>0</v>
      </c>
      <c r="AK3719" s="537">
        <v>0</v>
      </c>
      <c r="AL3719" s="537">
        <v>0</v>
      </c>
      <c r="AM3719" s="537">
        <v>0</v>
      </c>
      <c r="AN3719" s="537">
        <v>0</v>
      </c>
      <c r="AO3719" s="530"/>
      <c r="AP3719" s="142">
        <v>0</v>
      </c>
      <c r="AQ3719" s="142">
        <v>0</v>
      </c>
      <c r="AR3719" s="537">
        <v>0</v>
      </c>
      <c r="AS3719" s="537">
        <v>0</v>
      </c>
      <c r="AT3719" s="530"/>
      <c r="AU3719" s="142">
        <v>0</v>
      </c>
      <c r="AV3719" s="530">
        <v>0</v>
      </c>
      <c r="AW3719" s="842">
        <v>0</v>
      </c>
      <c r="AX3719" s="115">
        <v>0</v>
      </c>
      <c r="AY3719" s="5">
        <v>0</v>
      </c>
      <c r="AZ3719" s="5">
        <v>0</v>
      </c>
      <c r="BA3719" s="335">
        <v>0</v>
      </c>
      <c r="BB3719" s="23">
        <v>0</v>
      </c>
      <c r="BC3719" s="5">
        <v>0</v>
      </c>
      <c r="BD3719" s="5">
        <v>0</v>
      </c>
      <c r="BE3719" s="335">
        <v>0</v>
      </c>
      <c r="BG3719" s="826"/>
      <c r="BH3719" s="607"/>
    </row>
    <row r="3720" spans="1:66" ht="12.75" customHeight="1" x14ac:dyDescent="0.25">
      <c r="A3720" s="21"/>
      <c r="B3720" s="112"/>
      <c r="C3720" s="116"/>
      <c r="D3720" s="623"/>
      <c r="E3720" s="278"/>
      <c r="F3720" s="116"/>
      <c r="G3720" s="694"/>
      <c r="H3720" s="878"/>
      <c r="I3720" s="397"/>
      <c r="J3720" s="380"/>
      <c r="K3720" s="405" t="s">
        <v>96</v>
      </c>
      <c r="L3720" s="738">
        <v>0</v>
      </c>
      <c r="M3720" s="739">
        <v>0</v>
      </c>
      <c r="N3720" s="929">
        <v>0</v>
      </c>
      <c r="O3720" s="530">
        <v>0</v>
      </c>
      <c r="P3720" s="530">
        <v>0</v>
      </c>
      <c r="Q3720" s="641">
        <v>0</v>
      </c>
      <c r="R3720" s="537">
        <v>0</v>
      </c>
      <c r="S3720" s="537">
        <v>0</v>
      </c>
      <c r="T3720" s="537">
        <v>0</v>
      </c>
      <c r="U3720" s="537">
        <v>0</v>
      </c>
      <c r="V3720" s="537">
        <v>0</v>
      </c>
      <c r="W3720" s="530"/>
      <c r="X3720" s="142">
        <v>0</v>
      </c>
      <c r="Y3720" s="142">
        <v>0</v>
      </c>
      <c r="Z3720" s="537">
        <v>0</v>
      </c>
      <c r="AA3720" s="537">
        <v>0</v>
      </c>
      <c r="AB3720" s="530"/>
      <c r="AC3720" s="142">
        <v>0</v>
      </c>
      <c r="AD3720" s="530">
        <v>0</v>
      </c>
      <c r="AE3720" s="842">
        <v>0</v>
      </c>
      <c r="AF3720" s="929">
        <v>0</v>
      </c>
      <c r="AG3720" s="530">
        <v>0</v>
      </c>
      <c r="AH3720" s="530">
        <v>0</v>
      </c>
      <c r="AI3720" s="641">
        <v>0</v>
      </c>
      <c r="AJ3720" s="537">
        <v>0</v>
      </c>
      <c r="AK3720" s="537">
        <v>0</v>
      </c>
      <c r="AL3720" s="537">
        <v>0</v>
      </c>
      <c r="AM3720" s="537">
        <v>0</v>
      </c>
      <c r="AN3720" s="537">
        <v>0</v>
      </c>
      <c r="AO3720" s="530"/>
      <c r="AP3720" s="142">
        <v>0</v>
      </c>
      <c r="AQ3720" s="142">
        <v>0</v>
      </c>
      <c r="AR3720" s="537">
        <v>0</v>
      </c>
      <c r="AS3720" s="537">
        <v>0</v>
      </c>
      <c r="AT3720" s="530"/>
      <c r="AU3720" s="142">
        <v>0</v>
      </c>
      <c r="AV3720" s="530">
        <v>0</v>
      </c>
      <c r="AW3720" s="842">
        <v>0</v>
      </c>
      <c r="AX3720" s="115">
        <v>0</v>
      </c>
      <c r="AY3720" s="5">
        <v>0</v>
      </c>
      <c r="AZ3720" s="5">
        <v>0</v>
      </c>
      <c r="BA3720" s="335">
        <v>0</v>
      </c>
      <c r="BB3720" s="23">
        <v>0</v>
      </c>
      <c r="BC3720" s="5">
        <v>0</v>
      </c>
      <c r="BD3720" s="5">
        <v>0</v>
      </c>
      <c r="BE3720" s="335">
        <v>0</v>
      </c>
      <c r="BG3720" s="826"/>
      <c r="BH3720" s="607"/>
    </row>
    <row r="3721" spans="1:66" s="4" customFormat="1" ht="12.75" customHeight="1" x14ac:dyDescent="0.25">
      <c r="A3721" s="21"/>
      <c r="B3721" s="112"/>
      <c r="C3721" s="116"/>
      <c r="D3721" s="623"/>
      <c r="E3721" s="278"/>
      <c r="F3721" s="116"/>
      <c r="G3721" s="694"/>
      <c r="H3721" s="878"/>
      <c r="I3721" s="397"/>
      <c r="J3721" s="380"/>
      <c r="K3721" s="405" t="s">
        <v>209</v>
      </c>
      <c r="L3721" s="738">
        <v>0</v>
      </c>
      <c r="M3721" s="739">
        <v>0</v>
      </c>
      <c r="N3721" s="929">
        <v>0</v>
      </c>
      <c r="O3721" s="530">
        <v>0</v>
      </c>
      <c r="P3721" s="530">
        <v>0</v>
      </c>
      <c r="Q3721" s="641">
        <v>0</v>
      </c>
      <c r="R3721" s="537">
        <v>0</v>
      </c>
      <c r="S3721" s="537">
        <v>0</v>
      </c>
      <c r="T3721" s="537">
        <v>0</v>
      </c>
      <c r="U3721" s="537">
        <v>0</v>
      </c>
      <c r="V3721" s="537">
        <v>0</v>
      </c>
      <c r="W3721" s="530"/>
      <c r="X3721" s="142">
        <v>0</v>
      </c>
      <c r="Y3721" s="142">
        <v>0</v>
      </c>
      <c r="Z3721" s="537">
        <v>0</v>
      </c>
      <c r="AA3721" s="537">
        <v>0</v>
      </c>
      <c r="AB3721" s="530"/>
      <c r="AC3721" s="142">
        <v>0</v>
      </c>
      <c r="AD3721" s="530">
        <v>0</v>
      </c>
      <c r="AE3721" s="842">
        <v>0</v>
      </c>
      <c r="AF3721" s="929">
        <v>0</v>
      </c>
      <c r="AG3721" s="530">
        <v>0</v>
      </c>
      <c r="AH3721" s="530">
        <v>0</v>
      </c>
      <c r="AI3721" s="641">
        <v>0</v>
      </c>
      <c r="AJ3721" s="537">
        <v>0</v>
      </c>
      <c r="AK3721" s="537">
        <v>0</v>
      </c>
      <c r="AL3721" s="537">
        <v>0</v>
      </c>
      <c r="AM3721" s="537">
        <v>0</v>
      </c>
      <c r="AN3721" s="537">
        <v>0</v>
      </c>
      <c r="AO3721" s="530"/>
      <c r="AP3721" s="142">
        <v>0</v>
      </c>
      <c r="AQ3721" s="142">
        <v>0</v>
      </c>
      <c r="AR3721" s="537">
        <v>0</v>
      </c>
      <c r="AS3721" s="537">
        <v>0</v>
      </c>
      <c r="AT3721" s="530"/>
      <c r="AU3721" s="142">
        <v>0</v>
      </c>
      <c r="AV3721" s="530">
        <v>0</v>
      </c>
      <c r="AW3721" s="842">
        <v>0</v>
      </c>
      <c r="AX3721" s="115">
        <v>0</v>
      </c>
      <c r="AY3721" s="5">
        <v>0</v>
      </c>
      <c r="AZ3721" s="5">
        <v>0</v>
      </c>
      <c r="BA3721" s="335">
        <v>0</v>
      </c>
      <c r="BB3721" s="23">
        <v>0</v>
      </c>
      <c r="BC3721" s="5">
        <v>0</v>
      </c>
      <c r="BD3721" s="5">
        <v>0</v>
      </c>
      <c r="BE3721" s="335">
        <v>0</v>
      </c>
      <c r="BF3721" s="41"/>
      <c r="BG3721" s="826"/>
      <c r="BH3721" s="607"/>
      <c r="BI3721" s="41"/>
      <c r="BJ3721" s="41"/>
      <c r="BK3721" s="41"/>
      <c r="BL3721" s="41"/>
      <c r="BM3721" s="41"/>
      <c r="BN3721" s="41"/>
    </row>
    <row r="3722" spans="1:66" s="27" customFormat="1" ht="12.75" customHeight="1" x14ac:dyDescent="0.25">
      <c r="A3722" s="21"/>
      <c r="B3722" s="112"/>
      <c r="C3722" s="116"/>
      <c r="D3722" s="623"/>
      <c r="E3722" s="278"/>
      <c r="F3722" s="116"/>
      <c r="G3722" s="694"/>
      <c r="H3722" s="878"/>
      <c r="I3722" s="397"/>
      <c r="J3722" s="380"/>
      <c r="K3722" s="405" t="s">
        <v>210</v>
      </c>
      <c r="L3722" s="738">
        <v>0</v>
      </c>
      <c r="M3722" s="739">
        <v>0</v>
      </c>
      <c r="N3722" s="929">
        <v>0</v>
      </c>
      <c r="O3722" s="530">
        <v>0</v>
      </c>
      <c r="P3722" s="530">
        <v>0</v>
      </c>
      <c r="Q3722" s="641">
        <v>0</v>
      </c>
      <c r="R3722" s="537">
        <v>0</v>
      </c>
      <c r="S3722" s="537">
        <v>0</v>
      </c>
      <c r="T3722" s="537">
        <v>0</v>
      </c>
      <c r="U3722" s="537">
        <v>0</v>
      </c>
      <c r="V3722" s="537">
        <v>0</v>
      </c>
      <c r="W3722" s="530"/>
      <c r="X3722" s="142">
        <v>0</v>
      </c>
      <c r="Y3722" s="142">
        <v>0</v>
      </c>
      <c r="Z3722" s="537">
        <v>0</v>
      </c>
      <c r="AA3722" s="537">
        <v>0</v>
      </c>
      <c r="AB3722" s="530"/>
      <c r="AC3722" s="142">
        <v>0</v>
      </c>
      <c r="AD3722" s="530">
        <v>0</v>
      </c>
      <c r="AE3722" s="842">
        <v>0</v>
      </c>
      <c r="AF3722" s="929">
        <v>0</v>
      </c>
      <c r="AG3722" s="530">
        <v>0</v>
      </c>
      <c r="AH3722" s="530">
        <v>0</v>
      </c>
      <c r="AI3722" s="641">
        <v>0</v>
      </c>
      <c r="AJ3722" s="537">
        <v>0</v>
      </c>
      <c r="AK3722" s="537">
        <v>0</v>
      </c>
      <c r="AL3722" s="537">
        <v>0</v>
      </c>
      <c r="AM3722" s="537">
        <v>0</v>
      </c>
      <c r="AN3722" s="537">
        <v>0</v>
      </c>
      <c r="AO3722" s="530"/>
      <c r="AP3722" s="142">
        <v>0</v>
      </c>
      <c r="AQ3722" s="142">
        <v>0</v>
      </c>
      <c r="AR3722" s="537">
        <v>0</v>
      </c>
      <c r="AS3722" s="537">
        <v>0</v>
      </c>
      <c r="AT3722" s="530"/>
      <c r="AU3722" s="142">
        <v>0</v>
      </c>
      <c r="AV3722" s="530">
        <v>0</v>
      </c>
      <c r="AW3722" s="842">
        <v>0</v>
      </c>
      <c r="AX3722" s="115">
        <v>0</v>
      </c>
      <c r="AY3722" s="5">
        <v>0</v>
      </c>
      <c r="AZ3722" s="5">
        <v>0</v>
      </c>
      <c r="BA3722" s="335">
        <v>0</v>
      </c>
      <c r="BB3722" s="23">
        <v>0</v>
      </c>
      <c r="BC3722" s="5">
        <v>0</v>
      </c>
      <c r="BD3722" s="5">
        <v>0</v>
      </c>
      <c r="BE3722" s="335">
        <v>0</v>
      </c>
      <c r="BF3722" s="41"/>
      <c r="BG3722" s="826"/>
      <c r="BH3722" s="607"/>
      <c r="BI3722" s="40"/>
      <c r="BJ3722" s="40"/>
      <c r="BK3722" s="40"/>
      <c r="BL3722" s="40"/>
      <c r="BM3722" s="40"/>
      <c r="BN3722" s="40"/>
    </row>
    <row r="3723" spans="1:66" ht="12.75" customHeight="1" x14ac:dyDescent="0.25">
      <c r="A3723" s="21"/>
      <c r="B3723" s="112"/>
      <c r="C3723" s="116"/>
      <c r="D3723" s="623"/>
      <c r="E3723" s="278"/>
      <c r="F3723" s="116"/>
      <c r="G3723" s="694"/>
      <c r="H3723" s="878"/>
      <c r="I3723" s="397"/>
      <c r="J3723" s="380"/>
      <c r="K3723" s="406" t="s">
        <v>53</v>
      </c>
      <c r="L3723" s="738">
        <v>0</v>
      </c>
      <c r="M3723" s="739">
        <v>0</v>
      </c>
      <c r="N3723" s="929">
        <v>0</v>
      </c>
      <c r="O3723" s="530">
        <v>0</v>
      </c>
      <c r="P3723" s="530">
        <v>0</v>
      </c>
      <c r="Q3723" s="641">
        <v>0</v>
      </c>
      <c r="R3723" s="537">
        <v>0</v>
      </c>
      <c r="S3723" s="537">
        <v>0</v>
      </c>
      <c r="T3723" s="537">
        <v>0</v>
      </c>
      <c r="U3723" s="537">
        <v>0</v>
      </c>
      <c r="V3723" s="537">
        <v>0</v>
      </c>
      <c r="W3723" s="530"/>
      <c r="X3723" s="142">
        <v>0</v>
      </c>
      <c r="Y3723" s="142">
        <v>0</v>
      </c>
      <c r="Z3723" s="537">
        <v>0</v>
      </c>
      <c r="AA3723" s="537">
        <v>0</v>
      </c>
      <c r="AB3723" s="530"/>
      <c r="AC3723" s="142">
        <v>0</v>
      </c>
      <c r="AD3723" s="530">
        <v>0</v>
      </c>
      <c r="AE3723" s="842">
        <v>0</v>
      </c>
      <c r="AF3723" s="929">
        <v>0</v>
      </c>
      <c r="AG3723" s="530">
        <v>0</v>
      </c>
      <c r="AH3723" s="530">
        <v>0</v>
      </c>
      <c r="AI3723" s="641">
        <v>0</v>
      </c>
      <c r="AJ3723" s="537">
        <v>0</v>
      </c>
      <c r="AK3723" s="537">
        <v>0</v>
      </c>
      <c r="AL3723" s="537">
        <v>0</v>
      </c>
      <c r="AM3723" s="537">
        <v>0</v>
      </c>
      <c r="AN3723" s="537">
        <v>0</v>
      </c>
      <c r="AO3723" s="530"/>
      <c r="AP3723" s="142">
        <v>0</v>
      </c>
      <c r="AQ3723" s="142">
        <v>0</v>
      </c>
      <c r="AR3723" s="537">
        <v>0</v>
      </c>
      <c r="AS3723" s="537">
        <v>0</v>
      </c>
      <c r="AT3723" s="530"/>
      <c r="AU3723" s="142">
        <v>0</v>
      </c>
      <c r="AV3723" s="530">
        <v>0</v>
      </c>
      <c r="AW3723" s="842">
        <v>0</v>
      </c>
      <c r="AX3723" s="115">
        <v>0</v>
      </c>
      <c r="AY3723" s="5">
        <v>0</v>
      </c>
      <c r="AZ3723" s="5">
        <v>0</v>
      </c>
      <c r="BA3723" s="335">
        <v>0</v>
      </c>
      <c r="BB3723" s="23">
        <v>0</v>
      </c>
      <c r="BC3723" s="5">
        <v>0</v>
      </c>
      <c r="BD3723" s="5">
        <v>0</v>
      </c>
      <c r="BE3723" s="335">
        <v>0</v>
      </c>
      <c r="BG3723" s="826"/>
      <c r="BH3723" s="607"/>
    </row>
    <row r="3724" spans="1:66" ht="12.75" customHeight="1" x14ac:dyDescent="0.25">
      <c r="A3724" s="21"/>
      <c r="B3724" s="112"/>
      <c r="C3724" s="116"/>
      <c r="D3724" s="623"/>
      <c r="F3724" s="117"/>
      <c r="G3724" s="694"/>
      <c r="H3724" s="878"/>
      <c r="I3724" s="397"/>
      <c r="J3724" s="380"/>
      <c r="K3724" s="408"/>
      <c r="L3724" s="738"/>
      <c r="M3724" s="739"/>
      <c r="N3724" s="931"/>
      <c r="O3724" s="923"/>
      <c r="P3724" s="923"/>
      <c r="Q3724" s="641"/>
      <c r="R3724" s="537"/>
      <c r="S3724" s="537"/>
      <c r="T3724" s="537"/>
      <c r="U3724" s="537"/>
      <c r="V3724" s="537"/>
      <c r="W3724" s="531"/>
      <c r="X3724" s="141"/>
      <c r="Y3724" s="141"/>
      <c r="Z3724" s="552"/>
      <c r="AA3724" s="552"/>
      <c r="AB3724" s="531"/>
      <c r="AC3724" s="593"/>
      <c r="AD3724" s="923"/>
      <c r="AE3724" s="846"/>
      <c r="AF3724" s="931"/>
      <c r="AG3724" s="923"/>
      <c r="AH3724" s="923"/>
      <c r="AI3724" s="641"/>
      <c r="AJ3724" s="537"/>
      <c r="AK3724" s="537"/>
      <c r="AL3724" s="537"/>
      <c r="AM3724" s="537"/>
      <c r="AN3724" s="537"/>
      <c r="AO3724" s="531"/>
      <c r="AP3724" s="141"/>
      <c r="AQ3724" s="141"/>
      <c r="AR3724" s="552"/>
      <c r="AS3724" s="552"/>
      <c r="AT3724" s="531"/>
      <c r="AU3724" s="593"/>
      <c r="AV3724" s="923"/>
      <c r="AW3724" s="846"/>
      <c r="AX3724" s="115"/>
      <c r="AY3724" s="5"/>
      <c r="AZ3724" s="5"/>
      <c r="BA3724" s="335"/>
      <c r="BC3724" s="5"/>
      <c r="BD3724" s="5"/>
      <c r="BE3724" s="335"/>
      <c r="BF3724" s="40"/>
      <c r="BG3724" s="826"/>
      <c r="BH3724" s="607"/>
    </row>
    <row r="3725" spans="1:66" ht="12.75" customHeight="1" x14ac:dyDescent="0.25">
      <c r="A3725" s="236"/>
      <c r="B3725" s="217"/>
      <c r="C3725" s="264"/>
      <c r="D3725" s="631"/>
      <c r="E3725" s="289"/>
      <c r="F3725" s="304"/>
      <c r="G3725" s="705"/>
      <c r="H3725" s="896"/>
      <c r="I3725" s="244"/>
      <c r="J3725" s="814"/>
      <c r="K3725" s="523" t="s">
        <v>181</v>
      </c>
      <c r="L3725" s="317">
        <f>L3068+L3082+L3098+L3114+L3141+L3216+L3271+L3293+L3324+L3341+L3359+L3416+L3472+L3491+L3529+L3571+L3672+L3718+L3229+L3198</f>
        <v>7346435</v>
      </c>
      <c r="M3725" s="747">
        <f t="shared" ref="M3725:BE3725" si="5570">M3068+M3082+M3098+M3114+M3141+M3216+M3271+M3293+M3324+M3341+M3359+M3416+M3472+M3491+M3529+M3571+M3672+M3718+M3229+M3198</f>
        <v>7310486</v>
      </c>
      <c r="N3725" s="851">
        <f t="shared" ref="N3725:P3725" si="5571">N3068+N3082+N3098+N3114+N3141+N3216+N3271+N3293+N3324+N3341+N3359+N3416+N3472+N3491+N3529+N3571+N3672+N3718+N3229+N3198</f>
        <v>0</v>
      </c>
      <c r="O3725" s="791">
        <f t="shared" si="5571"/>
        <v>-7346435</v>
      </c>
      <c r="P3725" s="791">
        <f t="shared" si="5571"/>
        <v>0</v>
      </c>
      <c r="Q3725" s="786">
        <f t="shared" si="5570"/>
        <v>0</v>
      </c>
      <c r="R3725" s="650">
        <f t="shared" si="5570"/>
        <v>0</v>
      </c>
      <c r="S3725" s="650">
        <f t="shared" si="5570"/>
        <v>0</v>
      </c>
      <c r="T3725" s="650">
        <f t="shared" si="5570"/>
        <v>0</v>
      </c>
      <c r="U3725" s="650">
        <f t="shared" si="5570"/>
        <v>0</v>
      </c>
      <c r="V3725" s="650">
        <f t="shared" si="5570"/>
        <v>0</v>
      </c>
      <c r="W3725" s="791"/>
      <c r="X3725" s="650">
        <f t="shared" si="5570"/>
        <v>0</v>
      </c>
      <c r="Y3725" s="650">
        <f t="shared" si="5570"/>
        <v>0</v>
      </c>
      <c r="Z3725" s="650">
        <f t="shared" si="5570"/>
        <v>0</v>
      </c>
      <c r="AA3725" s="650">
        <f t="shared" si="5570"/>
        <v>0</v>
      </c>
      <c r="AB3725" s="791"/>
      <c r="AC3725" s="650">
        <f t="shared" si="5570"/>
        <v>0</v>
      </c>
      <c r="AD3725" s="791">
        <f>AD3068+AD3082+AD3098+AD3114+AD3141+AD3216+AD3271+AD3293+AD3324+AD3341+AD3359+AD3416+AD3472+AD3491+AD3529+AD3571+AD3672+AD3718+AD3229+AD3198</f>
        <v>0</v>
      </c>
      <c r="AE3725" s="852">
        <f>AE3068+AE3082+AE3098+AE3114+AE3141+AE3216+AE3271+AE3293+AE3324+AE3341+AE3359+AE3416+AE3472+AE3491+AE3529+AE3571+AE3672+AE3718+AE3229+AE3198</f>
        <v>0</v>
      </c>
      <c r="AF3725" s="851">
        <f>AF3068+AF3082+AF3098+AF3114+AF3141+AF3216+AF3271+AF3293+AF3324+AF3341+AF3359+AF3416+AF3472+AF3491+AF3529+AF3571+AF3672+AF3718+AF3229+AF3198</f>
        <v>0</v>
      </c>
      <c r="AG3725" s="791">
        <f>AG3068+AG3082+AG3098+AG3114+AG3141+AG3216+AG3271+AG3293+AG3324+AG3341+AG3359+AG3416+AG3472+AG3491+AG3529+AG3571+AG3672+AG3718+AG3229+AG3198</f>
        <v>-7310486</v>
      </c>
      <c r="AH3725" s="791">
        <f>AH3068+AH3082+AH3098+AH3114+AH3141+AH3216+AH3271+AH3293+AH3324+AH3341+AH3359+AH3416+AH3472+AH3491+AH3529+AH3571+AH3672+AH3718+AH3229+AH3198</f>
        <v>0</v>
      </c>
      <c r="AI3725" s="786">
        <f t="shared" si="5570"/>
        <v>0</v>
      </c>
      <c r="AJ3725" s="650">
        <f t="shared" si="5570"/>
        <v>0</v>
      </c>
      <c r="AK3725" s="650">
        <f t="shared" si="5570"/>
        <v>0</v>
      </c>
      <c r="AL3725" s="650">
        <f t="shared" si="5570"/>
        <v>0</v>
      </c>
      <c r="AM3725" s="650">
        <f t="shared" si="5570"/>
        <v>0</v>
      </c>
      <c r="AN3725" s="650">
        <f t="shared" si="5570"/>
        <v>0</v>
      </c>
      <c r="AO3725" s="791"/>
      <c r="AP3725" s="650">
        <f t="shared" si="5570"/>
        <v>0</v>
      </c>
      <c r="AQ3725" s="650">
        <f t="shared" si="5570"/>
        <v>0</v>
      </c>
      <c r="AR3725" s="650">
        <f t="shared" si="5570"/>
        <v>0</v>
      </c>
      <c r="AS3725" s="650">
        <f t="shared" si="5570"/>
        <v>0</v>
      </c>
      <c r="AT3725" s="791"/>
      <c r="AU3725" s="650">
        <f t="shared" si="5570"/>
        <v>0</v>
      </c>
      <c r="AV3725" s="791">
        <f t="shared" ref="AV3725" si="5572">AV3068+AV3082+AV3098+AV3114+AV3141+AV3216+AV3271+AV3293+AV3324+AV3341+AV3359+AV3416+AV3472+AV3491+AV3529+AV3571+AV3672+AV3718+AV3229+AV3198</f>
        <v>0</v>
      </c>
      <c r="AW3725" s="852">
        <f t="shared" si="5570"/>
        <v>0</v>
      </c>
      <c r="AX3725" s="346">
        <f t="shared" si="5570"/>
        <v>7346435</v>
      </c>
      <c r="AY3725" s="347">
        <f t="shared" si="5570"/>
        <v>0</v>
      </c>
      <c r="AZ3725" s="348">
        <f t="shared" si="5570"/>
        <v>-7346435</v>
      </c>
      <c r="BA3725" s="349" t="e">
        <f t="shared" si="5570"/>
        <v>#DIV/0!</v>
      </c>
      <c r="BB3725" s="326">
        <f t="shared" si="5570"/>
        <v>7310486</v>
      </c>
      <c r="BC3725" s="347">
        <f t="shared" si="5570"/>
        <v>0</v>
      </c>
      <c r="BD3725" s="348">
        <f t="shared" si="5570"/>
        <v>-7310486</v>
      </c>
      <c r="BE3725" s="349" t="e">
        <f t="shared" si="5570"/>
        <v>#DIV/0!</v>
      </c>
      <c r="BG3725" s="826"/>
      <c r="BH3725" s="607"/>
    </row>
    <row r="3726" spans="1:66" s="4" customFormat="1" ht="12.75" customHeight="1" x14ac:dyDescent="0.25">
      <c r="A3726" s="230"/>
      <c r="B3726" s="212"/>
      <c r="C3726" s="251"/>
      <c r="D3726" s="627"/>
      <c r="E3726" s="274"/>
      <c r="F3726" s="299"/>
      <c r="G3726" s="694"/>
      <c r="H3726" s="878"/>
      <c r="I3726" s="439"/>
      <c r="J3726" s="383"/>
      <c r="K3726" s="522" t="s">
        <v>208</v>
      </c>
      <c r="L3726" s="738">
        <f>L3069+L3083+L3099+L3115+L3142+L3217+L3272+L3294+L3325+L3342+L3360+L3417+L3473+L3492+L3530+L3572+L3673+L3719+L3230+L3199</f>
        <v>0</v>
      </c>
      <c r="M3726" s="739">
        <f t="shared" ref="M3726:BE3726" si="5573">M3069+M3083+M3099+M3115+M3142+M3217+M3272+M3294+M3325+M3342+M3360+M3417+M3473+M3492+M3530+M3572+M3673+M3719+M3230+M3199</f>
        <v>0</v>
      </c>
      <c r="N3726" s="822">
        <f t="shared" ref="N3726:P3726" si="5574">N3069+N3083+N3099+N3115+N3142+N3217+N3272+N3294+N3325+N3342+N3360+N3417+N3473+N3492+N3530+N3572+N3673+N3719+N3230+N3199</f>
        <v>0</v>
      </c>
      <c r="O3726" s="666">
        <f t="shared" si="5574"/>
        <v>0</v>
      </c>
      <c r="P3726" s="666">
        <f t="shared" si="5574"/>
        <v>0</v>
      </c>
      <c r="Q3726" s="137">
        <f t="shared" si="5573"/>
        <v>0</v>
      </c>
      <c r="R3726" s="138">
        <f t="shared" si="5573"/>
        <v>0</v>
      </c>
      <c r="S3726" s="138">
        <f t="shared" si="5573"/>
        <v>0</v>
      </c>
      <c r="T3726" s="138">
        <f t="shared" si="5573"/>
        <v>0</v>
      </c>
      <c r="U3726" s="138">
        <f t="shared" si="5573"/>
        <v>0</v>
      </c>
      <c r="V3726" s="138">
        <f t="shared" si="5573"/>
        <v>0</v>
      </c>
      <c r="W3726" s="666"/>
      <c r="X3726" s="138">
        <f t="shared" si="5573"/>
        <v>0</v>
      </c>
      <c r="Y3726" s="138">
        <f t="shared" si="5573"/>
        <v>0</v>
      </c>
      <c r="Z3726" s="138">
        <f t="shared" si="5573"/>
        <v>0</v>
      </c>
      <c r="AA3726" s="138">
        <f t="shared" si="5573"/>
        <v>0</v>
      </c>
      <c r="AB3726" s="666"/>
      <c r="AC3726" s="138">
        <f t="shared" si="5573"/>
        <v>0</v>
      </c>
      <c r="AD3726" s="666">
        <f>AD3069+AD3083+AD3099+AD3115+AD3142+AD3217+AD3272+AD3294+AD3325+AD3342+AD3360+AD3417+AD3473+AD3492+AD3530+AD3572+AD3673+AD3719+AD3230+AD3199</f>
        <v>0</v>
      </c>
      <c r="AE3726" s="853">
        <f>AE3069+AE3083+AE3099+AE3115+AE3142+AE3217+AE3272+AE3294+AE3325+AE3342+AE3360+AE3417+AE3473+AE3492+AE3530+AE3572+AE3673+AE3719+AE3230+AE3199</f>
        <v>0</v>
      </c>
      <c r="AF3726" s="822">
        <f>AF3069+AF3083+AF3099+AF3115+AF3142+AF3217+AF3272+AF3294+AF3325+AF3342+AF3360+AF3417+AF3473+AF3492+AF3530+AF3572+AF3673+AF3719+AF3230+AF3199</f>
        <v>0</v>
      </c>
      <c r="AG3726" s="666">
        <f>AG3069+AG3083+AG3099+AG3115+AG3142+AG3217+AG3272+AG3294+AG3325+AG3342+AG3360+AG3417+AG3473+AG3492+AG3530+AG3572+AG3673+AG3719+AG3230+AG3199</f>
        <v>0</v>
      </c>
      <c r="AH3726" s="666">
        <f>AH3069+AH3083+AH3099+AH3115+AH3142+AH3217+AH3272+AH3294+AH3325+AH3342+AH3360+AH3417+AH3473+AH3492+AH3530+AH3572+AH3673+AH3719+AH3230+AH3199</f>
        <v>0</v>
      </c>
      <c r="AI3726" s="137">
        <f t="shared" si="5573"/>
        <v>0</v>
      </c>
      <c r="AJ3726" s="138">
        <f t="shared" si="5573"/>
        <v>0</v>
      </c>
      <c r="AK3726" s="138">
        <f t="shared" si="5573"/>
        <v>0</v>
      </c>
      <c r="AL3726" s="138">
        <f t="shared" si="5573"/>
        <v>0</v>
      </c>
      <c r="AM3726" s="138">
        <f t="shared" si="5573"/>
        <v>0</v>
      </c>
      <c r="AN3726" s="138">
        <f t="shared" si="5573"/>
        <v>0</v>
      </c>
      <c r="AO3726" s="666"/>
      <c r="AP3726" s="138">
        <f t="shared" si="5573"/>
        <v>0</v>
      </c>
      <c r="AQ3726" s="138">
        <f t="shared" si="5573"/>
        <v>0</v>
      </c>
      <c r="AR3726" s="138">
        <f t="shared" si="5573"/>
        <v>0</v>
      </c>
      <c r="AS3726" s="138">
        <f t="shared" si="5573"/>
        <v>0</v>
      </c>
      <c r="AT3726" s="666"/>
      <c r="AU3726" s="138">
        <f t="shared" si="5573"/>
        <v>0</v>
      </c>
      <c r="AV3726" s="666">
        <f t="shared" ref="AV3726" si="5575">AV3069+AV3083+AV3099+AV3115+AV3142+AV3217+AV3272+AV3294+AV3325+AV3342+AV3360+AV3417+AV3473+AV3492+AV3530+AV3572+AV3673+AV3719+AV3230+AV3199</f>
        <v>0</v>
      </c>
      <c r="AW3726" s="853">
        <f t="shared" si="5573"/>
        <v>0</v>
      </c>
      <c r="AX3726" s="136">
        <f t="shared" si="5573"/>
        <v>0</v>
      </c>
      <c r="AY3726" s="134">
        <f t="shared" si="5573"/>
        <v>0</v>
      </c>
      <c r="AZ3726" s="135">
        <f t="shared" si="5573"/>
        <v>0</v>
      </c>
      <c r="BA3726" s="350">
        <f t="shared" si="5573"/>
        <v>0</v>
      </c>
      <c r="BB3726" s="139">
        <f t="shared" si="5573"/>
        <v>0</v>
      </c>
      <c r="BC3726" s="134">
        <f t="shared" si="5573"/>
        <v>0</v>
      </c>
      <c r="BD3726" s="135">
        <f t="shared" si="5573"/>
        <v>0</v>
      </c>
      <c r="BE3726" s="350">
        <f t="shared" si="5573"/>
        <v>0</v>
      </c>
      <c r="BF3726" s="41"/>
      <c r="BG3726" s="826"/>
      <c r="BH3726" s="607"/>
      <c r="BI3726" s="41"/>
      <c r="BJ3726" s="41"/>
      <c r="BK3726" s="41"/>
      <c r="BL3726" s="41"/>
      <c r="BM3726" s="41"/>
      <c r="BN3726" s="41"/>
    </row>
    <row r="3727" spans="1:66" s="27" customFormat="1" ht="12.75" customHeight="1" x14ac:dyDescent="0.25">
      <c r="A3727" s="230"/>
      <c r="B3727" s="212"/>
      <c r="C3727" s="251"/>
      <c r="D3727" s="627"/>
      <c r="E3727" s="274"/>
      <c r="F3727" s="299"/>
      <c r="G3727" s="694"/>
      <c r="H3727" s="878"/>
      <c r="I3727" s="439"/>
      <c r="J3727" s="383"/>
      <c r="K3727" s="440" t="s">
        <v>96</v>
      </c>
      <c r="L3727" s="738">
        <f>L3070+L3084+L3100+L3116+L3143+L3218+L3273+L3295+L3326+L3343+L3361+L3418+L3474+L3493+L3531+L3573+L3674+L3720+L3231+L3200</f>
        <v>111635</v>
      </c>
      <c r="M3727" s="739">
        <f t="shared" ref="M3727:BE3727" si="5576">M3070+M3084+M3100+M3116+M3143+M3218+M3273+M3295+M3326+M3343+M3361+M3418+M3474+M3493+M3531+M3573+M3674+M3720+M3231+M3200</f>
        <v>71635</v>
      </c>
      <c r="N3727" s="822">
        <f t="shared" ref="N3727:P3727" si="5577">N3070+N3084+N3100+N3116+N3143+N3218+N3273+N3295+N3326+N3343+N3361+N3418+N3474+N3493+N3531+N3573+N3674+N3720+N3231+N3200</f>
        <v>0</v>
      </c>
      <c r="O3727" s="666">
        <f t="shared" si="5577"/>
        <v>-111635</v>
      </c>
      <c r="P3727" s="666">
        <f t="shared" si="5577"/>
        <v>0</v>
      </c>
      <c r="Q3727" s="137">
        <f t="shared" si="5576"/>
        <v>0</v>
      </c>
      <c r="R3727" s="138">
        <f t="shared" si="5576"/>
        <v>0</v>
      </c>
      <c r="S3727" s="138">
        <f t="shared" si="5576"/>
        <v>0</v>
      </c>
      <c r="T3727" s="138">
        <f t="shared" si="5576"/>
        <v>0</v>
      </c>
      <c r="U3727" s="138">
        <f t="shared" si="5576"/>
        <v>0</v>
      </c>
      <c r="V3727" s="138">
        <f t="shared" si="5576"/>
        <v>0</v>
      </c>
      <c r="W3727" s="666"/>
      <c r="X3727" s="138">
        <f t="shared" si="5576"/>
        <v>0</v>
      </c>
      <c r="Y3727" s="138">
        <f t="shared" si="5576"/>
        <v>0</v>
      </c>
      <c r="Z3727" s="138">
        <f t="shared" si="5576"/>
        <v>0</v>
      </c>
      <c r="AA3727" s="138">
        <f t="shared" si="5576"/>
        <v>0</v>
      </c>
      <c r="AB3727" s="666"/>
      <c r="AC3727" s="138">
        <f t="shared" si="5576"/>
        <v>0</v>
      </c>
      <c r="AD3727" s="666">
        <f>AD3070+AD3084+AD3100+AD3116+AD3143+AD3218+AD3273+AD3295+AD3326+AD3343+AD3361+AD3418+AD3474+AD3493+AD3531+AD3573+AD3674+AD3720+AD3231+AD3200</f>
        <v>0</v>
      </c>
      <c r="AE3727" s="853">
        <f>AE3070+AE3084+AE3100+AE3116+AE3143+AE3218+AE3273+AE3295+AE3326+AE3343+AE3361+AE3418+AE3474+AE3493+AE3531+AE3573+AE3674+AE3720+AE3231+AE3200</f>
        <v>0</v>
      </c>
      <c r="AF3727" s="822">
        <f>AF3070+AF3084+AF3100+AF3116+AF3143+AF3218+AF3273+AF3295+AF3326+AF3343+AF3361+AF3418+AF3474+AF3493+AF3531+AF3573+AF3674+AF3720+AF3231+AF3200</f>
        <v>0</v>
      </c>
      <c r="AG3727" s="666">
        <f>AG3070+AG3084+AG3100+AG3116+AG3143+AG3218+AG3273+AG3295+AG3326+AG3343+AG3361+AG3418+AG3474+AG3493+AG3531+AG3573+AG3674+AG3720+AG3231+AG3200</f>
        <v>-71635</v>
      </c>
      <c r="AH3727" s="666">
        <f>AH3070+AH3084+AH3100+AH3116+AH3143+AH3218+AH3273+AH3295+AH3326+AH3343+AH3361+AH3418+AH3474+AH3493+AH3531+AH3573+AH3674+AH3720+AH3231+AH3200</f>
        <v>0</v>
      </c>
      <c r="AI3727" s="137">
        <f t="shared" si="5576"/>
        <v>0</v>
      </c>
      <c r="AJ3727" s="138">
        <f t="shared" si="5576"/>
        <v>0</v>
      </c>
      <c r="AK3727" s="138">
        <f t="shared" si="5576"/>
        <v>0</v>
      </c>
      <c r="AL3727" s="138">
        <f t="shared" si="5576"/>
        <v>0</v>
      </c>
      <c r="AM3727" s="138">
        <f t="shared" si="5576"/>
        <v>0</v>
      </c>
      <c r="AN3727" s="138">
        <f t="shared" si="5576"/>
        <v>0</v>
      </c>
      <c r="AO3727" s="666"/>
      <c r="AP3727" s="138">
        <f t="shared" si="5576"/>
        <v>0</v>
      </c>
      <c r="AQ3727" s="138">
        <f t="shared" si="5576"/>
        <v>0</v>
      </c>
      <c r="AR3727" s="138">
        <f t="shared" si="5576"/>
        <v>0</v>
      </c>
      <c r="AS3727" s="138">
        <f t="shared" si="5576"/>
        <v>0</v>
      </c>
      <c r="AT3727" s="666"/>
      <c r="AU3727" s="138">
        <f t="shared" si="5576"/>
        <v>0</v>
      </c>
      <c r="AV3727" s="666">
        <f t="shared" ref="AV3727" si="5578">AV3070+AV3084+AV3100+AV3116+AV3143+AV3218+AV3273+AV3295+AV3326+AV3343+AV3361+AV3418+AV3474+AV3493+AV3531+AV3573+AV3674+AV3720+AV3231+AV3200</f>
        <v>0</v>
      </c>
      <c r="AW3727" s="853">
        <f t="shared" si="5576"/>
        <v>0</v>
      </c>
      <c r="AX3727" s="136">
        <f t="shared" si="5576"/>
        <v>111635</v>
      </c>
      <c r="AY3727" s="134">
        <f t="shared" si="5576"/>
        <v>0</v>
      </c>
      <c r="AZ3727" s="135">
        <f t="shared" si="5576"/>
        <v>-111635</v>
      </c>
      <c r="BA3727" s="350">
        <f t="shared" si="5576"/>
        <v>-1</v>
      </c>
      <c r="BB3727" s="139">
        <f t="shared" si="5576"/>
        <v>71635</v>
      </c>
      <c r="BC3727" s="134">
        <f t="shared" si="5576"/>
        <v>0</v>
      </c>
      <c r="BD3727" s="135">
        <f t="shared" si="5576"/>
        <v>-71635</v>
      </c>
      <c r="BE3727" s="350">
        <f t="shared" si="5576"/>
        <v>-1</v>
      </c>
      <c r="BF3727" s="41"/>
      <c r="BG3727" s="826"/>
      <c r="BH3727" s="607"/>
      <c r="BI3727" s="40"/>
      <c r="BJ3727" s="40"/>
      <c r="BK3727" s="40"/>
      <c r="BL3727" s="40"/>
      <c r="BM3727" s="40"/>
      <c r="BN3727" s="40"/>
    </row>
    <row r="3728" spans="1:66" ht="12.75" customHeight="1" x14ac:dyDescent="0.25">
      <c r="A3728" s="230"/>
      <c r="B3728" s="212"/>
      <c r="C3728" s="251"/>
      <c r="D3728" s="627"/>
      <c r="E3728" s="274"/>
      <c r="F3728" s="299"/>
      <c r="G3728" s="694"/>
      <c r="H3728" s="878"/>
      <c r="I3728" s="439"/>
      <c r="J3728" s="383"/>
      <c r="K3728" s="440" t="s">
        <v>209</v>
      </c>
      <c r="L3728" s="738">
        <f>L3071+L3085+L3101+L3117+L3144+L3219+L3274+L3296+L3327+L3344+L3362+L3419+L3475+L3494+L3532+L3574+L3675+L3721+L3232+L3201</f>
        <v>132118</v>
      </c>
      <c r="M3728" s="739">
        <f t="shared" ref="M3728:BE3728" si="5579">M3071+M3085+M3101+M3117+M3144+M3219+M3274+M3296+M3327+M3344+M3362+M3419+M3475+M3494+M3532+M3574+M3675+M3721+M3232+M3201</f>
        <v>92118</v>
      </c>
      <c r="N3728" s="822">
        <f t="shared" ref="N3728:P3728" si="5580">N3071+N3085+N3101+N3117+N3144+N3219+N3274+N3296+N3327+N3344+N3362+N3419+N3475+N3494+N3532+N3574+N3675+N3721+N3232+N3201</f>
        <v>0</v>
      </c>
      <c r="O3728" s="666">
        <f t="shared" si="5580"/>
        <v>-132118</v>
      </c>
      <c r="P3728" s="666">
        <f t="shared" si="5580"/>
        <v>0</v>
      </c>
      <c r="Q3728" s="137">
        <f t="shared" si="5579"/>
        <v>0</v>
      </c>
      <c r="R3728" s="138">
        <f t="shared" si="5579"/>
        <v>0</v>
      </c>
      <c r="S3728" s="138">
        <f t="shared" si="5579"/>
        <v>0</v>
      </c>
      <c r="T3728" s="138">
        <f t="shared" si="5579"/>
        <v>0</v>
      </c>
      <c r="U3728" s="138">
        <f t="shared" si="5579"/>
        <v>0</v>
      </c>
      <c r="V3728" s="138">
        <f t="shared" si="5579"/>
        <v>0</v>
      </c>
      <c r="W3728" s="666"/>
      <c r="X3728" s="138">
        <f t="shared" si="5579"/>
        <v>0</v>
      </c>
      <c r="Y3728" s="138">
        <f t="shared" si="5579"/>
        <v>0</v>
      </c>
      <c r="Z3728" s="138">
        <f t="shared" si="5579"/>
        <v>0</v>
      </c>
      <c r="AA3728" s="138">
        <f t="shared" si="5579"/>
        <v>0</v>
      </c>
      <c r="AB3728" s="666"/>
      <c r="AC3728" s="138">
        <f t="shared" si="5579"/>
        <v>0</v>
      </c>
      <c r="AD3728" s="666">
        <f>AD3071+AD3085+AD3101+AD3117+AD3144+AD3219+AD3274+AD3296+AD3327+AD3344+AD3362+AD3419+AD3475+AD3494+AD3532+AD3574+AD3675+AD3721+AD3232+AD3201</f>
        <v>0</v>
      </c>
      <c r="AE3728" s="853">
        <f>AE3071+AE3085+AE3101+AE3117+AE3144+AE3219+AE3274+AE3296+AE3327+AE3344+AE3362+AE3419+AE3475+AE3494+AE3532+AE3574+AE3675+AE3721+AE3232+AE3201</f>
        <v>0</v>
      </c>
      <c r="AF3728" s="822">
        <f>AF3071+AF3085+AF3101+AF3117+AF3144+AF3219+AF3274+AF3296+AF3327+AF3344+AF3362+AF3419+AF3475+AF3494+AF3532+AF3574+AF3675+AF3721+AF3232+AF3201</f>
        <v>0</v>
      </c>
      <c r="AG3728" s="666">
        <f>AG3071+AG3085+AG3101+AG3117+AG3144+AG3219+AG3274+AG3296+AG3327+AG3344+AG3362+AG3419+AG3475+AG3494+AG3532+AG3574+AG3675+AG3721+AG3232+AG3201</f>
        <v>-92118</v>
      </c>
      <c r="AH3728" s="666">
        <f>AH3071+AH3085+AH3101+AH3117+AH3144+AH3219+AH3274+AH3296+AH3327+AH3344+AH3362+AH3419+AH3475+AH3494+AH3532+AH3574+AH3675+AH3721+AH3232+AH3201</f>
        <v>0</v>
      </c>
      <c r="AI3728" s="137">
        <f t="shared" si="5579"/>
        <v>0</v>
      </c>
      <c r="AJ3728" s="138">
        <f t="shared" si="5579"/>
        <v>0</v>
      </c>
      <c r="AK3728" s="138">
        <f t="shared" si="5579"/>
        <v>0</v>
      </c>
      <c r="AL3728" s="138">
        <f t="shared" si="5579"/>
        <v>0</v>
      </c>
      <c r="AM3728" s="138">
        <f t="shared" si="5579"/>
        <v>0</v>
      </c>
      <c r="AN3728" s="138">
        <f t="shared" si="5579"/>
        <v>0</v>
      </c>
      <c r="AO3728" s="666"/>
      <c r="AP3728" s="138">
        <f t="shared" si="5579"/>
        <v>0</v>
      </c>
      <c r="AQ3728" s="138">
        <f t="shared" si="5579"/>
        <v>0</v>
      </c>
      <c r="AR3728" s="138">
        <f t="shared" si="5579"/>
        <v>0</v>
      </c>
      <c r="AS3728" s="138">
        <f t="shared" si="5579"/>
        <v>0</v>
      </c>
      <c r="AT3728" s="666"/>
      <c r="AU3728" s="138">
        <f t="shared" si="5579"/>
        <v>0</v>
      </c>
      <c r="AV3728" s="666">
        <f t="shared" ref="AV3728" si="5581">AV3071+AV3085+AV3101+AV3117+AV3144+AV3219+AV3274+AV3296+AV3327+AV3344+AV3362+AV3419+AV3475+AV3494+AV3532+AV3574+AV3675+AV3721+AV3232+AV3201</f>
        <v>0</v>
      </c>
      <c r="AW3728" s="853">
        <f t="shared" si="5579"/>
        <v>0</v>
      </c>
      <c r="AX3728" s="136">
        <f t="shared" si="5579"/>
        <v>132118</v>
      </c>
      <c r="AY3728" s="134">
        <f t="shared" si="5579"/>
        <v>0</v>
      </c>
      <c r="AZ3728" s="135">
        <f t="shared" si="5579"/>
        <v>-132118</v>
      </c>
      <c r="BA3728" s="350">
        <f t="shared" si="5579"/>
        <v>-2</v>
      </c>
      <c r="BB3728" s="139">
        <f t="shared" si="5579"/>
        <v>92118</v>
      </c>
      <c r="BC3728" s="134">
        <f t="shared" si="5579"/>
        <v>0</v>
      </c>
      <c r="BD3728" s="135">
        <f t="shared" si="5579"/>
        <v>-92118</v>
      </c>
      <c r="BE3728" s="350">
        <f t="shared" si="5579"/>
        <v>-2</v>
      </c>
      <c r="BG3728" s="826"/>
      <c r="BH3728" s="607"/>
    </row>
    <row r="3729" spans="1:60" ht="12.75" customHeight="1" x14ac:dyDescent="0.25">
      <c r="A3729" s="230"/>
      <c r="B3729" s="212"/>
      <c r="C3729" s="251"/>
      <c r="D3729" s="627"/>
      <c r="E3729" s="274"/>
      <c r="F3729" s="299"/>
      <c r="G3729" s="694"/>
      <c r="H3729" s="878"/>
      <c r="I3729" s="439"/>
      <c r="J3729" s="383"/>
      <c r="K3729" s="441" t="s">
        <v>210</v>
      </c>
      <c r="L3729" s="738">
        <f>L3072+L3086+L3102+L3118+L3145+L3220+L3275+L3297+L3328+L3345+L3363+L3420+L3476+L3495+L3533+L3575+L3676+L3722+L3233+L3202</f>
        <v>597964</v>
      </c>
      <c r="M3729" s="739">
        <f t="shared" ref="M3729:BE3729" si="5582">M3072+M3086+M3102+M3118+M3145+M3220+M3275+M3297+M3328+M3345+M3363+M3420+M3476+M3495+M3533+M3575+M3676+M3722+M3233+M3202</f>
        <v>715757</v>
      </c>
      <c r="N3729" s="822">
        <f t="shared" ref="N3729:P3729" si="5583">N3072+N3086+N3102+N3118+N3145+N3220+N3275+N3297+N3328+N3345+N3363+N3420+N3476+N3495+N3533+N3575+N3676+N3722+N3233+N3202</f>
        <v>0</v>
      </c>
      <c r="O3729" s="666">
        <f t="shared" si="5583"/>
        <v>-597964</v>
      </c>
      <c r="P3729" s="666">
        <f t="shared" si="5583"/>
        <v>0</v>
      </c>
      <c r="Q3729" s="137">
        <f t="shared" si="5582"/>
        <v>0</v>
      </c>
      <c r="R3729" s="138">
        <f t="shared" si="5582"/>
        <v>0</v>
      </c>
      <c r="S3729" s="138">
        <f t="shared" si="5582"/>
        <v>0</v>
      </c>
      <c r="T3729" s="138">
        <f t="shared" si="5582"/>
        <v>0</v>
      </c>
      <c r="U3729" s="138">
        <f t="shared" si="5582"/>
        <v>0</v>
      </c>
      <c r="V3729" s="138">
        <f t="shared" si="5582"/>
        <v>0</v>
      </c>
      <c r="W3729" s="666"/>
      <c r="X3729" s="138">
        <f t="shared" si="5582"/>
        <v>0</v>
      </c>
      <c r="Y3729" s="138">
        <f t="shared" si="5582"/>
        <v>0</v>
      </c>
      <c r="Z3729" s="138">
        <f t="shared" si="5582"/>
        <v>0</v>
      </c>
      <c r="AA3729" s="138">
        <f t="shared" si="5582"/>
        <v>0</v>
      </c>
      <c r="AB3729" s="666"/>
      <c r="AC3729" s="138">
        <f t="shared" si="5582"/>
        <v>0</v>
      </c>
      <c r="AD3729" s="666">
        <f>AD3072+AD3086+AD3102+AD3118+AD3145+AD3220+AD3275+AD3297+AD3328+AD3345+AD3363+AD3420+AD3476+AD3495+AD3533+AD3575+AD3676+AD3722+AD3233+AD3202</f>
        <v>0</v>
      </c>
      <c r="AE3729" s="853">
        <f>AE3072+AE3086+AE3102+AE3118+AE3145+AE3220+AE3275+AE3297+AE3328+AE3345+AE3363+AE3420+AE3476+AE3495+AE3533+AE3575+AE3676+AE3722+AE3233+AE3202</f>
        <v>0</v>
      </c>
      <c r="AF3729" s="822">
        <f>AF3072+AF3086+AF3102+AF3118+AF3145+AF3220+AF3275+AF3297+AF3328+AF3345+AF3363+AF3420+AF3476+AF3495+AF3533+AF3575+AF3676+AF3722+AF3233+AF3202</f>
        <v>0</v>
      </c>
      <c r="AG3729" s="666">
        <f>AG3072+AG3086+AG3102+AG3118+AG3145+AG3220+AG3275+AG3297+AG3328+AG3345+AG3363+AG3420+AG3476+AG3495+AG3533+AG3575+AG3676+AG3722+AG3233+AG3202</f>
        <v>-715757</v>
      </c>
      <c r="AH3729" s="666">
        <f>AH3072+AH3086+AH3102+AH3118+AH3145+AH3220+AH3275+AH3297+AH3328+AH3345+AH3363+AH3420+AH3476+AH3495+AH3533+AH3575+AH3676+AH3722+AH3233+AH3202</f>
        <v>0</v>
      </c>
      <c r="AI3729" s="137">
        <f t="shared" si="5582"/>
        <v>0</v>
      </c>
      <c r="AJ3729" s="138">
        <f t="shared" si="5582"/>
        <v>0</v>
      </c>
      <c r="AK3729" s="138">
        <f t="shared" si="5582"/>
        <v>0</v>
      </c>
      <c r="AL3729" s="138">
        <f t="shared" si="5582"/>
        <v>0</v>
      </c>
      <c r="AM3729" s="138">
        <f t="shared" si="5582"/>
        <v>0</v>
      </c>
      <c r="AN3729" s="138">
        <f t="shared" si="5582"/>
        <v>0</v>
      </c>
      <c r="AO3729" s="666"/>
      <c r="AP3729" s="138">
        <f t="shared" si="5582"/>
        <v>0</v>
      </c>
      <c r="AQ3729" s="138">
        <f t="shared" si="5582"/>
        <v>0</v>
      </c>
      <c r="AR3729" s="138">
        <f t="shared" si="5582"/>
        <v>0</v>
      </c>
      <c r="AS3729" s="138">
        <f t="shared" si="5582"/>
        <v>0</v>
      </c>
      <c r="AT3729" s="666"/>
      <c r="AU3729" s="138">
        <f t="shared" si="5582"/>
        <v>0</v>
      </c>
      <c r="AV3729" s="666">
        <f t="shared" ref="AV3729" si="5584">AV3072+AV3086+AV3102+AV3118+AV3145+AV3220+AV3275+AV3297+AV3328+AV3345+AV3363+AV3420+AV3476+AV3495+AV3533+AV3575+AV3676+AV3722+AV3233+AV3202</f>
        <v>0</v>
      </c>
      <c r="AW3729" s="853">
        <f t="shared" si="5582"/>
        <v>0</v>
      </c>
      <c r="AX3729" s="136">
        <f t="shared" si="5582"/>
        <v>597964</v>
      </c>
      <c r="AY3729" s="134">
        <f t="shared" si="5582"/>
        <v>0</v>
      </c>
      <c r="AZ3729" s="135">
        <f t="shared" si="5582"/>
        <v>-597964</v>
      </c>
      <c r="BA3729" s="350">
        <f t="shared" si="5582"/>
        <v>-2</v>
      </c>
      <c r="BB3729" s="139">
        <f t="shared" si="5582"/>
        <v>715757</v>
      </c>
      <c r="BC3729" s="134">
        <f t="shared" si="5582"/>
        <v>0</v>
      </c>
      <c r="BD3729" s="135">
        <f t="shared" si="5582"/>
        <v>-715757</v>
      </c>
      <c r="BE3729" s="350">
        <f t="shared" si="5582"/>
        <v>-2</v>
      </c>
      <c r="BG3729" s="826"/>
      <c r="BH3729" s="607"/>
    </row>
    <row r="3730" spans="1:60" ht="12.75" customHeight="1" x14ac:dyDescent="0.25">
      <c r="A3730" s="230"/>
      <c r="B3730" s="212"/>
      <c r="C3730" s="251"/>
      <c r="D3730" s="627"/>
      <c r="E3730" s="274"/>
      <c r="F3730" s="299"/>
      <c r="G3730" s="694"/>
      <c r="H3730" s="878"/>
      <c r="I3730" s="439"/>
      <c r="J3730" s="383"/>
      <c r="K3730" s="440" t="s">
        <v>53</v>
      </c>
      <c r="L3730" s="738">
        <f>L3073+L3087+L3103+L3119+L3146+L3221+L3276+L3298+L3329+L3346+L3364+L3421+L3477+L3496+L3534+L3576+L3677+L3723+L3234+L3203</f>
        <v>949</v>
      </c>
      <c r="M3730" s="739">
        <f t="shared" ref="M3730:BE3730" si="5585">M3073+M3087+M3103+M3119+M3146+M3221+M3276+M3298+M3329+M3346+M3364+M3421+M3477+M3496+M3534+M3576+M3677+M3723+M3234+M3203</f>
        <v>949</v>
      </c>
      <c r="N3730" s="822">
        <f t="shared" ref="N3730:P3730" si="5586">N3073+N3087+N3103+N3119+N3146+N3221+N3276+N3298+N3329+N3346+N3364+N3421+N3477+N3496+N3534+N3576+N3677+N3723+N3234+N3203</f>
        <v>0</v>
      </c>
      <c r="O3730" s="666">
        <f t="shared" si="5586"/>
        <v>-949</v>
      </c>
      <c r="P3730" s="666">
        <f t="shared" si="5586"/>
        <v>0</v>
      </c>
      <c r="Q3730" s="137">
        <f t="shared" si="5585"/>
        <v>0</v>
      </c>
      <c r="R3730" s="138">
        <f t="shared" si="5585"/>
        <v>0</v>
      </c>
      <c r="S3730" s="138">
        <f t="shared" si="5585"/>
        <v>0</v>
      </c>
      <c r="T3730" s="138">
        <f t="shared" si="5585"/>
        <v>0</v>
      </c>
      <c r="U3730" s="138">
        <f t="shared" si="5585"/>
        <v>0</v>
      </c>
      <c r="V3730" s="138">
        <f t="shared" si="5585"/>
        <v>0</v>
      </c>
      <c r="W3730" s="666"/>
      <c r="X3730" s="138">
        <f t="shared" si="5585"/>
        <v>0</v>
      </c>
      <c r="Y3730" s="138">
        <f t="shared" si="5585"/>
        <v>0</v>
      </c>
      <c r="Z3730" s="138">
        <f t="shared" si="5585"/>
        <v>0</v>
      </c>
      <c r="AA3730" s="138">
        <f t="shared" si="5585"/>
        <v>0</v>
      </c>
      <c r="AB3730" s="666"/>
      <c r="AC3730" s="138">
        <f t="shared" si="5585"/>
        <v>0</v>
      </c>
      <c r="AD3730" s="666">
        <f>AD3073+AD3087+AD3103+AD3119+AD3146+AD3221+AD3276+AD3298+AD3329+AD3346+AD3364+AD3421+AD3477+AD3496+AD3534+AD3576+AD3677+AD3723+AD3234+AD3203</f>
        <v>0</v>
      </c>
      <c r="AE3730" s="853">
        <f>AE3073+AE3087+AE3103+AE3119+AE3146+AE3221+AE3276+AE3298+AE3329+AE3346+AE3364+AE3421+AE3477+AE3496+AE3534+AE3576+AE3677+AE3723+AE3234+AE3203</f>
        <v>0</v>
      </c>
      <c r="AF3730" s="822">
        <f>AF3073+AF3087+AF3103+AF3119+AF3146+AF3221+AF3276+AF3298+AF3329+AF3346+AF3364+AF3421+AF3477+AF3496+AF3534+AF3576+AF3677+AF3723+AF3234+AF3203</f>
        <v>0</v>
      </c>
      <c r="AG3730" s="666">
        <f>AG3073+AG3087+AG3103+AG3119+AG3146+AG3221+AG3276+AG3298+AG3329+AG3346+AG3364+AG3421+AG3477+AG3496+AG3534+AG3576+AG3677+AG3723+AG3234+AG3203</f>
        <v>-949</v>
      </c>
      <c r="AH3730" s="666">
        <f>AH3073+AH3087+AH3103+AH3119+AH3146+AH3221+AH3276+AH3298+AH3329+AH3346+AH3364+AH3421+AH3477+AH3496+AH3534+AH3576+AH3677+AH3723+AH3234+AH3203</f>
        <v>0</v>
      </c>
      <c r="AI3730" s="137">
        <f t="shared" si="5585"/>
        <v>0</v>
      </c>
      <c r="AJ3730" s="138">
        <f t="shared" si="5585"/>
        <v>0</v>
      </c>
      <c r="AK3730" s="138">
        <f t="shared" si="5585"/>
        <v>0</v>
      </c>
      <c r="AL3730" s="138">
        <f t="shared" si="5585"/>
        <v>0</v>
      </c>
      <c r="AM3730" s="138">
        <f t="shared" si="5585"/>
        <v>0</v>
      </c>
      <c r="AN3730" s="138">
        <f t="shared" si="5585"/>
        <v>0</v>
      </c>
      <c r="AO3730" s="666"/>
      <c r="AP3730" s="138">
        <f t="shared" si="5585"/>
        <v>0</v>
      </c>
      <c r="AQ3730" s="138">
        <f t="shared" si="5585"/>
        <v>0</v>
      </c>
      <c r="AR3730" s="138">
        <f t="shared" si="5585"/>
        <v>0</v>
      </c>
      <c r="AS3730" s="138">
        <f t="shared" si="5585"/>
        <v>0</v>
      </c>
      <c r="AT3730" s="666"/>
      <c r="AU3730" s="138">
        <f t="shared" si="5585"/>
        <v>0</v>
      </c>
      <c r="AV3730" s="666">
        <f t="shared" ref="AV3730" si="5587">AV3073+AV3087+AV3103+AV3119+AV3146+AV3221+AV3276+AV3298+AV3329+AV3346+AV3364+AV3421+AV3477+AV3496+AV3534+AV3576+AV3677+AV3723+AV3234+AV3203</f>
        <v>0</v>
      </c>
      <c r="AW3730" s="853">
        <f t="shared" si="5585"/>
        <v>0</v>
      </c>
      <c r="AX3730" s="136">
        <f t="shared" si="5585"/>
        <v>949</v>
      </c>
      <c r="AY3730" s="134">
        <f t="shared" si="5585"/>
        <v>0</v>
      </c>
      <c r="AZ3730" s="135">
        <f t="shared" si="5585"/>
        <v>-949</v>
      </c>
      <c r="BA3730" s="350" t="e">
        <f t="shared" si="5585"/>
        <v>#DIV/0!</v>
      </c>
      <c r="BB3730" s="139">
        <f t="shared" si="5585"/>
        <v>949</v>
      </c>
      <c r="BC3730" s="134">
        <f t="shared" si="5585"/>
        <v>0</v>
      </c>
      <c r="BD3730" s="135">
        <f t="shared" si="5585"/>
        <v>-949</v>
      </c>
      <c r="BE3730" s="350" t="e">
        <f t="shared" si="5585"/>
        <v>#DIV/0!</v>
      </c>
      <c r="BF3730" s="40"/>
      <c r="BG3730" s="826"/>
      <c r="BH3730" s="607"/>
    </row>
    <row r="3731" spans="1:60" ht="12.75" customHeight="1" x14ac:dyDescent="0.25">
      <c r="A3731" s="223"/>
      <c r="B3731" s="205"/>
      <c r="C3731" s="251"/>
      <c r="D3731" s="619"/>
      <c r="E3731" s="274"/>
      <c r="F3731" s="299"/>
      <c r="G3731" s="694"/>
      <c r="H3731" s="878"/>
      <c r="I3731" s="397"/>
      <c r="J3731" s="380"/>
      <c r="K3731" s="441" t="s">
        <v>211</v>
      </c>
      <c r="L3731" s="738">
        <f t="shared" ref="L3731:P3731" si="5588">L3725-L3728</f>
        <v>7214317</v>
      </c>
      <c r="M3731" s="739">
        <f t="shared" si="5588"/>
        <v>7218368</v>
      </c>
      <c r="N3731" s="822">
        <f t="shared" si="5588"/>
        <v>0</v>
      </c>
      <c r="O3731" s="666">
        <f t="shared" si="5588"/>
        <v>-7214317</v>
      </c>
      <c r="P3731" s="666">
        <f t="shared" si="5588"/>
        <v>0</v>
      </c>
      <c r="Q3731" s="137">
        <f t="shared" ref="Q3731:AA3731" si="5589">Q3725-Q3728</f>
        <v>0</v>
      </c>
      <c r="R3731" s="138">
        <f t="shared" si="5589"/>
        <v>0</v>
      </c>
      <c r="S3731" s="138">
        <f t="shared" si="5589"/>
        <v>0</v>
      </c>
      <c r="T3731" s="138">
        <f t="shared" si="5589"/>
        <v>0</v>
      </c>
      <c r="U3731" s="138">
        <f t="shared" si="5589"/>
        <v>0</v>
      </c>
      <c r="V3731" s="138">
        <f t="shared" si="5589"/>
        <v>0</v>
      </c>
      <c r="W3731" s="666"/>
      <c r="X3731" s="138">
        <f t="shared" si="5589"/>
        <v>0</v>
      </c>
      <c r="Y3731" s="138">
        <f t="shared" si="5589"/>
        <v>0</v>
      </c>
      <c r="Z3731" s="138">
        <f t="shared" si="5589"/>
        <v>0</v>
      </c>
      <c r="AA3731" s="138">
        <f t="shared" si="5589"/>
        <v>0</v>
      </c>
      <c r="AB3731" s="666"/>
      <c r="AC3731" s="138">
        <f t="shared" ref="AC3731" si="5590">AC3725-AC3728</f>
        <v>0</v>
      </c>
      <c r="AD3731" s="666">
        <f>AD3725-AD3728</f>
        <v>0</v>
      </c>
      <c r="AE3731" s="853">
        <f>AE3725-AE3728</f>
        <v>0</v>
      </c>
      <c r="AF3731" s="822">
        <f t="shared" ref="AF3731:AH3731" si="5591">AF3725-AF3728</f>
        <v>0</v>
      </c>
      <c r="AG3731" s="666">
        <f t="shared" si="5591"/>
        <v>-7218368</v>
      </c>
      <c r="AH3731" s="666">
        <f t="shared" si="5591"/>
        <v>0</v>
      </c>
      <c r="AI3731" s="137">
        <f t="shared" ref="AI3731:AS3731" si="5592">AI3725-AI3728</f>
        <v>0</v>
      </c>
      <c r="AJ3731" s="138">
        <f t="shared" si="5592"/>
        <v>0</v>
      </c>
      <c r="AK3731" s="138">
        <f t="shared" si="5592"/>
        <v>0</v>
      </c>
      <c r="AL3731" s="138">
        <f t="shared" si="5592"/>
        <v>0</v>
      </c>
      <c r="AM3731" s="138">
        <f t="shared" si="5592"/>
        <v>0</v>
      </c>
      <c r="AN3731" s="138">
        <f t="shared" si="5592"/>
        <v>0</v>
      </c>
      <c r="AO3731" s="666"/>
      <c r="AP3731" s="138">
        <f t="shared" si="5592"/>
        <v>0</v>
      </c>
      <c r="AQ3731" s="138">
        <f t="shared" si="5592"/>
        <v>0</v>
      </c>
      <c r="AR3731" s="138">
        <f t="shared" si="5592"/>
        <v>0</v>
      </c>
      <c r="AS3731" s="138">
        <f t="shared" si="5592"/>
        <v>0</v>
      </c>
      <c r="AT3731" s="666"/>
      <c r="AU3731" s="138">
        <f t="shared" ref="AU3731:BE3731" si="5593">AU3725-AU3728</f>
        <v>0</v>
      </c>
      <c r="AV3731" s="666">
        <f t="shared" ref="AV3731" si="5594">AV3725-AV3728</f>
        <v>0</v>
      </c>
      <c r="AW3731" s="853">
        <f t="shared" si="5593"/>
        <v>0</v>
      </c>
      <c r="AX3731" s="136">
        <f t="shared" si="5593"/>
        <v>7214317</v>
      </c>
      <c r="AY3731" s="134">
        <f t="shared" si="5593"/>
        <v>0</v>
      </c>
      <c r="AZ3731" s="135">
        <f t="shared" si="5593"/>
        <v>-7214317</v>
      </c>
      <c r="BA3731" s="350" t="e">
        <f t="shared" si="5593"/>
        <v>#DIV/0!</v>
      </c>
      <c r="BB3731" s="139">
        <f t="shared" si="5593"/>
        <v>7218368</v>
      </c>
      <c r="BC3731" s="134">
        <f t="shared" si="5593"/>
        <v>0</v>
      </c>
      <c r="BD3731" s="135">
        <f t="shared" si="5593"/>
        <v>-7218368</v>
      </c>
      <c r="BE3731" s="350" t="e">
        <f t="shared" si="5593"/>
        <v>#DIV/0!</v>
      </c>
      <c r="BG3731" s="826"/>
      <c r="BH3731" s="607"/>
    </row>
    <row r="3732" spans="1:60" ht="12.75" customHeight="1" x14ac:dyDescent="0.25">
      <c r="A3732" s="222"/>
      <c r="C3732" s="116"/>
      <c r="D3732" s="620"/>
      <c r="F3732" s="117"/>
      <c r="G3732" s="694"/>
      <c r="H3732" s="878"/>
      <c r="I3732" s="397"/>
      <c r="J3732" s="380"/>
      <c r="K3732" s="400"/>
      <c r="L3732" s="731"/>
      <c r="M3732" s="732"/>
      <c r="N3732" s="929"/>
      <c r="O3732" s="530"/>
      <c r="P3732" s="530"/>
      <c r="Q3732" s="641"/>
      <c r="R3732" s="537"/>
      <c r="S3732" s="537"/>
      <c r="T3732" s="537"/>
      <c r="U3732" s="537"/>
      <c r="V3732" s="537"/>
      <c r="W3732" s="531"/>
      <c r="X3732" s="142"/>
      <c r="Y3732" s="142"/>
      <c r="Z3732" s="537"/>
      <c r="AA3732" s="537"/>
      <c r="AB3732" s="531"/>
      <c r="AC3732" s="142"/>
      <c r="AD3732" s="530"/>
      <c r="AE3732" s="842"/>
      <c r="AF3732" s="929"/>
      <c r="AG3732" s="530"/>
      <c r="AH3732" s="530"/>
      <c r="AI3732" s="641"/>
      <c r="AJ3732" s="537"/>
      <c r="AK3732" s="537"/>
      <c r="AL3732" s="537"/>
      <c r="AM3732" s="537"/>
      <c r="AN3732" s="537"/>
      <c r="AO3732" s="531"/>
      <c r="AP3732" s="142"/>
      <c r="AQ3732" s="142"/>
      <c r="AR3732" s="537"/>
      <c r="AS3732" s="537"/>
      <c r="AT3732" s="531"/>
      <c r="AU3732" s="142"/>
      <c r="AV3732" s="530"/>
      <c r="AW3732" s="842"/>
      <c r="AX3732" s="115"/>
      <c r="AY3732" s="5"/>
      <c r="AZ3732" s="5"/>
      <c r="BA3732" s="335"/>
      <c r="BC3732" s="5"/>
      <c r="BD3732" s="5"/>
      <c r="BE3732" s="335"/>
      <c r="BG3732" s="826"/>
      <c r="BH3732" s="607"/>
    </row>
    <row r="3733" spans="1:60" ht="12.75" customHeight="1" x14ac:dyDescent="0.25">
      <c r="A3733" s="222"/>
      <c r="C3733" s="116"/>
      <c r="D3733" s="620"/>
      <c r="F3733" s="117"/>
      <c r="G3733" s="694"/>
      <c r="H3733" s="878"/>
      <c r="I3733" s="397"/>
      <c r="J3733" s="380"/>
      <c r="K3733" s="400"/>
      <c r="L3733" s="731"/>
      <c r="M3733" s="732"/>
      <c r="N3733" s="929"/>
      <c r="O3733" s="530"/>
      <c r="P3733" s="530"/>
      <c r="Q3733" s="641"/>
      <c r="R3733" s="537"/>
      <c r="S3733" s="537"/>
      <c r="T3733" s="537"/>
      <c r="U3733" s="537"/>
      <c r="V3733" s="537"/>
      <c r="W3733" s="531"/>
      <c r="X3733" s="142"/>
      <c r="Y3733" s="142"/>
      <c r="Z3733" s="537"/>
      <c r="AA3733" s="537"/>
      <c r="AB3733" s="531"/>
      <c r="AC3733" s="142"/>
      <c r="AD3733" s="530"/>
      <c r="AE3733" s="842"/>
      <c r="AF3733" s="929"/>
      <c r="AG3733" s="530"/>
      <c r="AH3733" s="530"/>
      <c r="AI3733" s="641"/>
      <c r="AJ3733" s="537"/>
      <c r="AK3733" s="537"/>
      <c r="AL3733" s="537"/>
      <c r="AM3733" s="537"/>
      <c r="AN3733" s="537"/>
      <c r="AO3733" s="531"/>
      <c r="AP3733" s="142"/>
      <c r="AQ3733" s="142"/>
      <c r="AR3733" s="537"/>
      <c r="AS3733" s="537"/>
      <c r="AT3733" s="531"/>
      <c r="AU3733" s="142"/>
      <c r="AV3733" s="530"/>
      <c r="AW3733" s="842"/>
      <c r="AX3733" s="115"/>
      <c r="AY3733" s="5"/>
      <c r="AZ3733" s="5"/>
      <c r="BA3733" s="335"/>
      <c r="BC3733" s="5"/>
      <c r="BD3733" s="5"/>
      <c r="BE3733" s="335"/>
      <c r="BG3733" s="826"/>
      <c r="BH3733" s="607"/>
    </row>
    <row r="3734" spans="1:60" ht="12.75" customHeight="1" x14ac:dyDescent="0.25">
      <c r="A3734" s="222"/>
      <c r="C3734" s="116"/>
      <c r="D3734" s="620"/>
      <c r="F3734" s="117"/>
      <c r="G3734" s="694"/>
      <c r="H3734" s="878"/>
      <c r="I3734" s="397"/>
      <c r="J3734" s="380"/>
      <c r="K3734" s="400"/>
      <c r="L3734" s="731"/>
      <c r="M3734" s="732"/>
      <c r="N3734" s="929"/>
      <c r="O3734" s="530"/>
      <c r="P3734" s="530"/>
      <c r="Q3734" s="641"/>
      <c r="R3734" s="537"/>
      <c r="S3734" s="537"/>
      <c r="T3734" s="537"/>
      <c r="U3734" s="537"/>
      <c r="V3734" s="537"/>
      <c r="W3734" s="531"/>
      <c r="X3734" s="142"/>
      <c r="Y3734" s="142"/>
      <c r="Z3734" s="537"/>
      <c r="AA3734" s="537"/>
      <c r="AB3734" s="531"/>
      <c r="AC3734" s="142"/>
      <c r="AD3734" s="530"/>
      <c r="AE3734" s="842"/>
      <c r="AF3734" s="929"/>
      <c r="AG3734" s="530"/>
      <c r="AH3734" s="530"/>
      <c r="AI3734" s="641"/>
      <c r="AJ3734" s="537"/>
      <c r="AK3734" s="537"/>
      <c r="AL3734" s="537"/>
      <c r="AM3734" s="537"/>
      <c r="AN3734" s="537"/>
      <c r="AO3734" s="531"/>
      <c r="AP3734" s="142"/>
      <c r="AQ3734" s="142"/>
      <c r="AR3734" s="537"/>
      <c r="AS3734" s="537"/>
      <c r="AT3734" s="531"/>
      <c r="AU3734" s="142"/>
      <c r="AV3734" s="530"/>
      <c r="AW3734" s="842"/>
      <c r="AX3734" s="115"/>
      <c r="AY3734" s="5"/>
      <c r="AZ3734" s="5"/>
      <c r="BA3734" s="335"/>
      <c r="BC3734" s="5"/>
      <c r="BD3734" s="5"/>
      <c r="BE3734" s="335"/>
      <c r="BG3734" s="826"/>
      <c r="BH3734" s="607"/>
    </row>
    <row r="3735" spans="1:60" ht="12.75" customHeight="1" x14ac:dyDescent="0.25">
      <c r="A3735" s="222"/>
      <c r="C3735" s="116"/>
      <c r="D3735" s="620"/>
      <c r="F3735" s="117"/>
      <c r="G3735" s="694"/>
      <c r="H3735" s="878"/>
      <c r="I3735" s="397"/>
      <c r="J3735" s="380"/>
      <c r="K3735" s="400" t="s">
        <v>6633</v>
      </c>
      <c r="L3735" s="731"/>
      <c r="M3735" s="732"/>
      <c r="N3735" s="929"/>
      <c r="O3735" s="530"/>
      <c r="P3735" s="530"/>
      <c r="Q3735" s="641"/>
      <c r="R3735" s="537"/>
      <c r="S3735" s="537"/>
      <c r="T3735" s="537"/>
      <c r="U3735" s="537"/>
      <c r="V3735" s="537"/>
      <c r="W3735" s="531"/>
      <c r="X3735" s="140"/>
      <c r="Y3735" s="140"/>
      <c r="Z3735" s="551"/>
      <c r="AA3735" s="551"/>
      <c r="AB3735" s="531"/>
      <c r="AC3735" s="142"/>
      <c r="AD3735" s="530"/>
      <c r="AE3735" s="842"/>
      <c r="AF3735" s="929"/>
      <c r="AG3735" s="530"/>
      <c r="AH3735" s="530"/>
      <c r="AI3735" s="641"/>
      <c r="AJ3735" s="537"/>
      <c r="AK3735" s="537"/>
      <c r="AL3735" s="537"/>
      <c r="AM3735" s="537"/>
      <c r="AN3735" s="537"/>
      <c r="AO3735" s="531"/>
      <c r="AP3735" s="140"/>
      <c r="AQ3735" s="140"/>
      <c r="AR3735" s="551"/>
      <c r="AS3735" s="551"/>
      <c r="AT3735" s="531"/>
      <c r="AU3735" s="142"/>
      <c r="AV3735" s="530"/>
      <c r="AW3735" s="842"/>
      <c r="AX3735" s="115"/>
      <c r="AY3735" s="5"/>
      <c r="AZ3735" s="5"/>
      <c r="BA3735" s="335"/>
      <c r="BC3735" s="5"/>
      <c r="BD3735" s="5"/>
      <c r="BE3735" s="335"/>
      <c r="BG3735" s="826"/>
      <c r="BH3735" s="607"/>
    </row>
    <row r="3736" spans="1:60" x14ac:dyDescent="0.25">
      <c r="A3736" s="222"/>
      <c r="C3736" s="116"/>
      <c r="D3736" s="620"/>
      <c r="F3736" s="117"/>
      <c r="G3736" s="694"/>
      <c r="H3736" s="878"/>
      <c r="I3736" s="397"/>
      <c r="J3736" s="380"/>
      <c r="K3736" s="400" t="s">
        <v>55</v>
      </c>
      <c r="L3736" s="731"/>
      <c r="M3736" s="732"/>
      <c r="N3736" s="929"/>
      <c r="O3736" s="530"/>
      <c r="P3736" s="530"/>
      <c r="Q3736" s="641"/>
      <c r="R3736" s="537"/>
      <c r="S3736" s="537"/>
      <c r="T3736" s="537"/>
      <c r="U3736" s="537"/>
      <c r="V3736" s="537"/>
      <c r="W3736" s="531"/>
      <c r="X3736" s="140"/>
      <c r="Y3736" s="140"/>
      <c r="Z3736" s="551"/>
      <c r="AA3736" s="551"/>
      <c r="AB3736" s="531"/>
      <c r="AC3736" s="142"/>
      <c r="AD3736" s="530"/>
      <c r="AE3736" s="842"/>
      <c r="AF3736" s="929"/>
      <c r="AG3736" s="530"/>
      <c r="AH3736" s="530"/>
      <c r="AI3736" s="641"/>
      <c r="AJ3736" s="537"/>
      <c r="AK3736" s="537"/>
      <c r="AL3736" s="537"/>
      <c r="AM3736" s="537"/>
      <c r="AN3736" s="537"/>
      <c r="AO3736" s="531"/>
      <c r="AP3736" s="140"/>
      <c r="AQ3736" s="140"/>
      <c r="AR3736" s="551"/>
      <c r="AS3736" s="551"/>
      <c r="AT3736" s="531"/>
      <c r="AU3736" s="142"/>
      <c r="AV3736" s="530"/>
      <c r="AW3736" s="842"/>
      <c r="AX3736" s="115"/>
      <c r="AY3736" s="5"/>
      <c r="AZ3736" s="5"/>
      <c r="BA3736" s="335"/>
      <c r="BC3736" s="5"/>
      <c r="BD3736" s="5"/>
      <c r="BE3736" s="335"/>
      <c r="BG3736" s="826"/>
      <c r="BH3736" s="607"/>
    </row>
    <row r="3737" spans="1:60" ht="12.75" customHeight="1" x14ac:dyDescent="0.25">
      <c r="A3737" s="222"/>
      <c r="C3737" s="116"/>
      <c r="D3737" s="620"/>
      <c r="F3737" s="117"/>
      <c r="G3737" s="694"/>
      <c r="H3737" s="878"/>
      <c r="I3737" s="397"/>
      <c r="J3737" s="380"/>
      <c r="K3737" s="445"/>
      <c r="L3737" s="731"/>
      <c r="M3737" s="732"/>
      <c r="N3737" s="929"/>
      <c r="O3737" s="530"/>
      <c r="P3737" s="530"/>
      <c r="Q3737" s="641"/>
      <c r="R3737" s="537"/>
      <c r="S3737" s="537"/>
      <c r="T3737" s="537"/>
      <c r="U3737" s="537"/>
      <c r="V3737" s="537"/>
      <c r="W3737" s="531"/>
      <c r="X3737" s="140"/>
      <c r="Y3737" s="140"/>
      <c r="Z3737" s="551"/>
      <c r="AA3737" s="551"/>
      <c r="AB3737" s="531"/>
      <c r="AC3737" s="142"/>
      <c r="AD3737" s="530"/>
      <c r="AE3737" s="842"/>
      <c r="AF3737" s="929"/>
      <c r="AG3737" s="530"/>
      <c r="AH3737" s="530"/>
      <c r="AI3737" s="641"/>
      <c r="AJ3737" s="537"/>
      <c r="AK3737" s="537"/>
      <c r="AL3737" s="537"/>
      <c r="AM3737" s="537"/>
      <c r="AN3737" s="537"/>
      <c r="AO3737" s="531"/>
      <c r="AP3737" s="140"/>
      <c r="AQ3737" s="140"/>
      <c r="AR3737" s="551"/>
      <c r="AS3737" s="551"/>
      <c r="AT3737" s="531"/>
      <c r="AU3737" s="142"/>
      <c r="AV3737" s="530"/>
      <c r="AW3737" s="842"/>
      <c r="AX3737" s="115"/>
      <c r="AY3737" s="5"/>
      <c r="AZ3737" s="5"/>
      <c r="BA3737" s="335"/>
      <c r="BC3737" s="5"/>
      <c r="BD3737" s="5"/>
      <c r="BE3737" s="335"/>
      <c r="BG3737" s="826"/>
      <c r="BH3737" s="607"/>
    </row>
    <row r="3738" spans="1:60" ht="35.1" customHeight="1" x14ac:dyDescent="0.25">
      <c r="A3738" s="222" t="s">
        <v>6113</v>
      </c>
      <c r="B3738" s="112">
        <v>2</v>
      </c>
      <c r="C3738" s="116" t="s">
        <v>56</v>
      </c>
      <c r="D3738" s="620">
        <v>1000</v>
      </c>
      <c r="E3738" s="278"/>
      <c r="F3738" s="116">
        <v>2</v>
      </c>
      <c r="G3738" s="700"/>
      <c r="H3738" s="888" t="str">
        <f t="shared" si="5537"/>
        <v>008</v>
      </c>
      <c r="I3738" s="580" t="s">
        <v>3254</v>
      </c>
      <c r="J3738" s="689" t="s">
        <v>6170</v>
      </c>
      <c r="K3738" s="411" t="s">
        <v>6096</v>
      </c>
      <c r="L3738" s="733">
        <v>0</v>
      </c>
      <c r="M3738" s="734">
        <v>0</v>
      </c>
      <c r="N3738" s="931"/>
      <c r="O3738" s="530">
        <f t="shared" ref="O3738" si="5595">IF(N3738&gt;L3738,"0 ",N3738-L3738)</f>
        <v>0</v>
      </c>
      <c r="P3738" s="530">
        <f t="shared" ref="P3738" si="5596">IF(N3738&lt;L3738,"0 ",N3738-L3738)</f>
        <v>0</v>
      </c>
      <c r="Q3738" s="646"/>
      <c r="R3738" s="536"/>
      <c r="S3738" s="536"/>
      <c r="T3738" s="536"/>
      <c r="U3738" s="536"/>
      <c r="V3738" s="536"/>
      <c r="W3738" s="683" t="str">
        <f>IF(SUM(Q3738:V3738)=X3738,"OK",SUM(Q3738:V3738)-X3738)</f>
        <v>OK</v>
      </c>
      <c r="X3738" s="141"/>
      <c r="Y3738" s="141"/>
      <c r="Z3738" s="552"/>
      <c r="AA3738" s="552"/>
      <c r="AB3738" s="683" t="str">
        <f>IF(SUM(Z3738:AA3738)=AC3738,"OK",SUM(Z3738:AA3738)-AC3738)</f>
        <v>OK</v>
      </c>
      <c r="AC3738" s="593"/>
      <c r="AD3738" s="530">
        <f t="shared" ref="AD3738" si="5597">X3738+Y3738+AC3738</f>
        <v>0</v>
      </c>
      <c r="AE3738" s="842">
        <f t="shared" ref="AE3738" si="5598">N3738+AD3738</f>
        <v>0</v>
      </c>
      <c r="AF3738" s="931"/>
      <c r="AG3738" s="530">
        <f t="shared" ref="AG3738" si="5599">IF(AF3738&gt;M3738,"0 ",AF3738-M3738)</f>
        <v>0</v>
      </c>
      <c r="AH3738" s="530">
        <f t="shared" ref="AH3738" si="5600">IF(AF3738&lt;M3738,"0 ",AF3738-M3738)</f>
        <v>0</v>
      </c>
      <c r="AI3738" s="641"/>
      <c r="AJ3738" s="537"/>
      <c r="AK3738" s="537"/>
      <c r="AL3738" s="537"/>
      <c r="AM3738" s="537"/>
      <c r="AN3738" s="537"/>
      <c r="AO3738" s="683" t="str">
        <f>IF(SUM(AI3738:AN3738)=AP3738,"OK",SUM(AI3738:AN3738)-AP3738)</f>
        <v>OK</v>
      </c>
      <c r="AP3738" s="141"/>
      <c r="AQ3738" s="141"/>
      <c r="AR3738" s="552"/>
      <c r="AS3738" s="552"/>
      <c r="AT3738" s="683" t="str">
        <f>IF(SUM(AR3738:AS3738)=AU3738,"OK",SUM(AR3738:AS3738)-AU3738)</f>
        <v>OK</v>
      </c>
      <c r="AU3738" s="593"/>
      <c r="AV3738" s="530">
        <f t="shared" ref="AV3738" si="5601">AP3738+AQ3738+AU3738</f>
        <v>0</v>
      </c>
      <c r="AW3738" s="842">
        <f t="shared" ref="AW3738" si="5602">AF3738+AV3738</f>
        <v>0</v>
      </c>
      <c r="AX3738" s="115">
        <f>L3738</f>
        <v>0</v>
      </c>
      <c r="AY3738" s="5">
        <f>AE3738</f>
        <v>0</v>
      </c>
      <c r="AZ3738" s="7">
        <f>AY3738-AX3738</f>
        <v>0</v>
      </c>
      <c r="BA3738" s="335" t="e">
        <f>AZ3738/AX3738</f>
        <v>#DIV/0!</v>
      </c>
      <c r="BB3738" s="23">
        <f>M3738</f>
        <v>0</v>
      </c>
      <c r="BC3738" s="5">
        <f>AW3738</f>
        <v>0</v>
      </c>
      <c r="BD3738" s="7">
        <f>BC3738-BB3738</f>
        <v>0</v>
      </c>
      <c r="BE3738" s="335" t="e">
        <f>BD3738/BB3738</f>
        <v>#DIV/0!</v>
      </c>
      <c r="BG3738" s="826" t="str">
        <f>RIGHT(LEFT(I3738,3),2)&amp;"."&amp;RIGHT(LEFT(I3738,5),2)</f>
        <v>11.00</v>
      </c>
      <c r="BH3738" s="607" t="b">
        <f>COUNTIF('Codes SEC'!$B$2:$B$250,Ministres!BG3738)&gt;0</f>
        <v>1</v>
      </c>
    </row>
    <row r="3739" spans="1:60" ht="64.8" x14ac:dyDescent="0.25">
      <c r="A3739" s="222"/>
      <c r="C3739" s="116"/>
      <c r="D3739" s="620"/>
      <c r="F3739" s="117"/>
      <c r="G3739" s="694"/>
      <c r="H3739" s="878"/>
      <c r="I3739" s="591" t="s">
        <v>3755</v>
      </c>
      <c r="J3739" s="380"/>
      <c r="K3739" s="407"/>
      <c r="L3739" s="733"/>
      <c r="M3739" s="734"/>
      <c r="N3739" s="931"/>
      <c r="O3739" s="923"/>
      <c r="P3739" s="923"/>
      <c r="Q3739" s="646"/>
      <c r="R3739" s="536"/>
      <c r="S3739" s="536"/>
      <c r="T3739" s="536"/>
      <c r="U3739" s="536"/>
      <c r="V3739" s="536"/>
      <c r="W3739" s="683"/>
      <c r="X3739" s="141"/>
      <c r="Y3739" s="141"/>
      <c r="Z3739" s="552"/>
      <c r="AA3739" s="552"/>
      <c r="AB3739" s="683"/>
      <c r="AC3739" s="593"/>
      <c r="AD3739" s="923"/>
      <c r="AE3739" s="846"/>
      <c r="AF3739" s="931"/>
      <c r="AG3739" s="923"/>
      <c r="AH3739" s="923"/>
      <c r="AI3739" s="641"/>
      <c r="AJ3739" s="537"/>
      <c r="AK3739" s="537"/>
      <c r="AL3739" s="537"/>
      <c r="AM3739" s="537"/>
      <c r="AN3739" s="537"/>
      <c r="AO3739" s="683"/>
      <c r="AP3739" s="141"/>
      <c r="AQ3739" s="141"/>
      <c r="AR3739" s="552"/>
      <c r="AS3739" s="552"/>
      <c r="AT3739" s="683"/>
      <c r="AU3739" s="593"/>
      <c r="AV3739" s="923"/>
      <c r="AW3739" s="846"/>
      <c r="AX3739" s="115"/>
      <c r="AY3739" s="5"/>
      <c r="AZ3739" s="7"/>
      <c r="BA3739" s="335"/>
      <c r="BC3739" s="5"/>
      <c r="BD3739" s="7"/>
      <c r="BE3739" s="335"/>
      <c r="BG3739" s="826"/>
      <c r="BH3739" s="607"/>
    </row>
    <row r="3740" spans="1:60" ht="35.1" customHeight="1" x14ac:dyDescent="0.25">
      <c r="A3740" s="222" t="s">
        <v>6113</v>
      </c>
      <c r="B3740" s="112">
        <v>2</v>
      </c>
      <c r="C3740" s="116" t="s">
        <v>56</v>
      </c>
      <c r="D3740" s="620">
        <v>1000</v>
      </c>
      <c r="E3740" s="278"/>
      <c r="F3740" s="116">
        <v>2</v>
      </c>
      <c r="G3740" s="700"/>
      <c r="H3740" s="888" t="str">
        <f t="shared" si="5537"/>
        <v>008</v>
      </c>
      <c r="I3740" s="580" t="s">
        <v>3254</v>
      </c>
      <c r="J3740" s="689" t="s">
        <v>6171</v>
      </c>
      <c r="K3740" s="411" t="s">
        <v>6098</v>
      </c>
      <c r="L3740" s="733">
        <v>1007</v>
      </c>
      <c r="M3740" s="734">
        <v>1007</v>
      </c>
      <c r="N3740" s="931"/>
      <c r="O3740" s="530">
        <f t="shared" ref="O3740" si="5603">IF(N3740&gt;L3740,"0 ",N3740-L3740)</f>
        <v>-1007</v>
      </c>
      <c r="P3740" s="530" t="str">
        <f t="shared" ref="P3740" si="5604">IF(N3740&lt;L3740,"0 ",N3740-L3740)</f>
        <v xml:space="preserve">0 </v>
      </c>
      <c r="Q3740" s="646"/>
      <c r="R3740" s="536"/>
      <c r="S3740" s="536"/>
      <c r="T3740" s="536"/>
      <c r="U3740" s="536"/>
      <c r="V3740" s="536"/>
      <c r="W3740" s="683" t="str">
        <f>IF(SUM(Q3740:V3740)=X3740,"OK",SUM(Q3740:V3740)-X3740)</f>
        <v>OK</v>
      </c>
      <c r="X3740" s="141"/>
      <c r="Y3740" s="141"/>
      <c r="Z3740" s="552"/>
      <c r="AA3740" s="552"/>
      <c r="AB3740" s="683" t="str">
        <f>IF(SUM(Z3740:AA3740)=AC3740,"OK",SUM(Z3740:AA3740)-AC3740)</f>
        <v>OK</v>
      </c>
      <c r="AC3740" s="593"/>
      <c r="AD3740" s="530">
        <f t="shared" ref="AD3740" si="5605">X3740+Y3740+AC3740</f>
        <v>0</v>
      </c>
      <c r="AE3740" s="842">
        <f t="shared" ref="AE3740" si="5606">N3740+AD3740</f>
        <v>0</v>
      </c>
      <c r="AF3740" s="931"/>
      <c r="AG3740" s="530">
        <f t="shared" ref="AG3740" si="5607">IF(AF3740&gt;M3740,"0 ",AF3740-M3740)</f>
        <v>-1007</v>
      </c>
      <c r="AH3740" s="530" t="str">
        <f t="shared" ref="AH3740" si="5608">IF(AF3740&lt;M3740,"0 ",AF3740-M3740)</f>
        <v xml:space="preserve">0 </v>
      </c>
      <c r="AI3740" s="641"/>
      <c r="AJ3740" s="537"/>
      <c r="AK3740" s="537"/>
      <c r="AL3740" s="537"/>
      <c r="AM3740" s="537"/>
      <c r="AN3740" s="537"/>
      <c r="AO3740" s="683" t="str">
        <f>IF(SUM(AI3740:AN3740)=AP3740,"OK",SUM(AI3740:AN3740)-AP3740)</f>
        <v>OK</v>
      </c>
      <c r="AP3740" s="141"/>
      <c r="AQ3740" s="141"/>
      <c r="AR3740" s="552"/>
      <c r="AS3740" s="552"/>
      <c r="AT3740" s="683" t="str">
        <f>IF(SUM(AR3740:AS3740)=AU3740,"OK",SUM(AR3740:AS3740)-AU3740)</f>
        <v>OK</v>
      </c>
      <c r="AU3740" s="593"/>
      <c r="AV3740" s="530">
        <f t="shared" ref="AV3740" si="5609">AP3740+AQ3740+AU3740</f>
        <v>0</v>
      </c>
      <c r="AW3740" s="842">
        <f t="shared" ref="AW3740" si="5610">AF3740+AV3740</f>
        <v>0</v>
      </c>
      <c r="AX3740" s="115">
        <f>L3740</f>
        <v>1007</v>
      </c>
      <c r="AY3740" s="5">
        <f>AE3740</f>
        <v>0</v>
      </c>
      <c r="AZ3740" s="7">
        <f>AY3740-AX3740</f>
        <v>-1007</v>
      </c>
      <c r="BA3740" s="335">
        <f>AZ3740/AX3740</f>
        <v>-1</v>
      </c>
      <c r="BB3740" s="23">
        <f>M3740</f>
        <v>1007</v>
      </c>
      <c r="BC3740" s="5">
        <f>AW3740</f>
        <v>0</v>
      </c>
      <c r="BD3740" s="7">
        <f>BC3740-BB3740</f>
        <v>-1007</v>
      </c>
      <c r="BE3740" s="335">
        <f>BD3740/BB3740</f>
        <v>-1</v>
      </c>
      <c r="BG3740" s="826" t="str">
        <f>RIGHT(LEFT(I3740,3),2)&amp;"."&amp;RIGHT(LEFT(I3740,5),2)</f>
        <v>11.00</v>
      </c>
      <c r="BH3740" s="607" t="b">
        <f>COUNTIF('Codes SEC'!$B$2:$B$250,Ministres!BG3740)&gt;0</f>
        <v>1</v>
      </c>
    </row>
    <row r="3741" spans="1:60" ht="64.8" x14ac:dyDescent="0.25">
      <c r="A3741" s="222"/>
      <c r="C3741" s="116"/>
      <c r="D3741" s="620"/>
      <c r="F3741" s="117"/>
      <c r="G3741" s="694"/>
      <c r="H3741" s="878"/>
      <c r="I3741" s="591" t="s">
        <v>3755</v>
      </c>
      <c r="J3741" s="380"/>
      <c r="K3741" s="407"/>
      <c r="L3741" s="733"/>
      <c r="M3741" s="734"/>
      <c r="N3741" s="931"/>
      <c r="O3741" s="923"/>
      <c r="P3741" s="923"/>
      <c r="Q3741" s="646"/>
      <c r="R3741" s="536"/>
      <c r="S3741" s="536"/>
      <c r="T3741" s="536"/>
      <c r="U3741" s="536"/>
      <c r="V3741" s="536"/>
      <c r="W3741" s="683"/>
      <c r="X3741" s="141"/>
      <c r="Y3741" s="141"/>
      <c r="Z3741" s="552"/>
      <c r="AA3741" s="552"/>
      <c r="AB3741" s="683"/>
      <c r="AC3741" s="593"/>
      <c r="AD3741" s="923"/>
      <c r="AE3741" s="846"/>
      <c r="AF3741" s="931"/>
      <c r="AG3741" s="923"/>
      <c r="AH3741" s="923"/>
      <c r="AI3741" s="641"/>
      <c r="AJ3741" s="537"/>
      <c r="AK3741" s="537"/>
      <c r="AL3741" s="537"/>
      <c r="AM3741" s="537"/>
      <c r="AN3741" s="537"/>
      <c r="AO3741" s="683"/>
      <c r="AP3741" s="141"/>
      <c r="AQ3741" s="141"/>
      <c r="AR3741" s="552"/>
      <c r="AS3741" s="552"/>
      <c r="AT3741" s="683"/>
      <c r="AU3741" s="593"/>
      <c r="AV3741" s="923"/>
      <c r="AW3741" s="846"/>
      <c r="AX3741" s="115"/>
      <c r="AY3741" s="5"/>
      <c r="AZ3741" s="7"/>
      <c r="BA3741" s="335"/>
      <c r="BC3741" s="5"/>
      <c r="BD3741" s="7"/>
      <c r="BE3741" s="335"/>
      <c r="BG3741" s="826"/>
      <c r="BH3741" s="607"/>
    </row>
    <row r="3742" spans="1:60" ht="35.1" customHeight="1" x14ac:dyDescent="0.25">
      <c r="A3742" s="222" t="s">
        <v>6113</v>
      </c>
      <c r="B3742" s="112">
        <v>2</v>
      </c>
      <c r="C3742" s="116" t="s">
        <v>56</v>
      </c>
      <c r="D3742" s="620">
        <v>1000</v>
      </c>
      <c r="E3742" s="278"/>
      <c r="F3742" s="116">
        <v>2</v>
      </c>
      <c r="G3742" s="700"/>
      <c r="H3742" s="888" t="str">
        <f t="shared" si="5537"/>
        <v>008</v>
      </c>
      <c r="I3742" s="580">
        <v>81112000</v>
      </c>
      <c r="J3742" s="689" t="s">
        <v>6173</v>
      </c>
      <c r="K3742" s="411" t="s">
        <v>788</v>
      </c>
      <c r="L3742" s="733">
        <v>18</v>
      </c>
      <c r="M3742" s="734">
        <v>18</v>
      </c>
      <c r="N3742" s="931"/>
      <c r="O3742" s="530">
        <f t="shared" ref="O3742:O3747" si="5611">IF(N3742&gt;L3742,"0 ",N3742-L3742)</f>
        <v>-18</v>
      </c>
      <c r="P3742" s="530" t="str">
        <f t="shared" ref="P3742:P3747" si="5612">IF(N3742&lt;L3742,"0 ",N3742-L3742)</f>
        <v xml:space="preserve">0 </v>
      </c>
      <c r="Q3742" s="646"/>
      <c r="R3742" s="536"/>
      <c r="S3742" s="536"/>
      <c r="T3742" s="536"/>
      <c r="U3742" s="536"/>
      <c r="V3742" s="536"/>
      <c r="W3742" s="683" t="str">
        <f>IF(SUM(Q3742:V3742)=X3742,"OK",SUM(Q3742:V3742)-X3742)</f>
        <v>OK</v>
      </c>
      <c r="X3742" s="141"/>
      <c r="Y3742" s="141"/>
      <c r="Z3742" s="552"/>
      <c r="AA3742" s="552"/>
      <c r="AB3742" s="683" t="str">
        <f>IF(SUM(Z3742:AA3742)=AC3742,"OK",SUM(Z3742:AA3742)-AC3742)</f>
        <v>OK</v>
      </c>
      <c r="AC3742" s="593"/>
      <c r="AD3742" s="530">
        <f t="shared" ref="AD3742:AD3747" si="5613">X3742+Y3742+AC3742</f>
        <v>0</v>
      </c>
      <c r="AE3742" s="842">
        <f t="shared" ref="AE3742:AE3747" si="5614">N3742+AD3742</f>
        <v>0</v>
      </c>
      <c r="AF3742" s="931"/>
      <c r="AG3742" s="530">
        <f t="shared" ref="AG3742:AG3747" si="5615">IF(AF3742&gt;M3742,"0 ",AF3742-M3742)</f>
        <v>-18</v>
      </c>
      <c r="AH3742" s="530" t="str">
        <f t="shared" ref="AH3742:AH3747" si="5616">IF(AF3742&lt;M3742,"0 ",AF3742-M3742)</f>
        <v xml:space="preserve">0 </v>
      </c>
      <c r="AI3742" s="641"/>
      <c r="AJ3742" s="537"/>
      <c r="AK3742" s="537"/>
      <c r="AL3742" s="537"/>
      <c r="AM3742" s="537"/>
      <c r="AN3742" s="537"/>
      <c r="AO3742" s="683" t="str">
        <f>IF(SUM(AI3742:AN3742)=AP3742,"OK",SUM(AI3742:AN3742)-AP3742)</f>
        <v>OK</v>
      </c>
      <c r="AP3742" s="141"/>
      <c r="AQ3742" s="141"/>
      <c r="AR3742" s="552"/>
      <c r="AS3742" s="552"/>
      <c r="AT3742" s="683" t="str">
        <f>IF(SUM(AR3742:AS3742)=AU3742,"OK",SUM(AR3742:AS3742)-AU3742)</f>
        <v>OK</v>
      </c>
      <c r="AU3742" s="593"/>
      <c r="AV3742" s="530">
        <f t="shared" ref="AV3742:AV3747" si="5617">AP3742+AQ3742+AU3742</f>
        <v>0</v>
      </c>
      <c r="AW3742" s="842">
        <f t="shared" ref="AW3742:AW3747" si="5618">AF3742+AV3742</f>
        <v>0</v>
      </c>
      <c r="AX3742" s="115">
        <f t="shared" ref="AX3742:AX3747" si="5619">L3742</f>
        <v>18</v>
      </c>
      <c r="AY3742" s="5">
        <f t="shared" ref="AY3742:AY3747" si="5620">AE3742</f>
        <v>0</v>
      </c>
      <c r="AZ3742" s="7">
        <f>AY3742-AX3742</f>
        <v>-18</v>
      </c>
      <c r="BA3742" s="335">
        <f>AZ3742/AX3742</f>
        <v>-1</v>
      </c>
      <c r="BB3742" s="23">
        <f t="shared" ref="BB3742:BB3747" si="5621">M3742</f>
        <v>18</v>
      </c>
      <c r="BC3742" s="5">
        <f>AW3742</f>
        <v>0</v>
      </c>
      <c r="BD3742" s="7">
        <f>BC3742-BB3742</f>
        <v>-18</v>
      </c>
      <c r="BE3742" s="335">
        <f>BD3742/BB3742</f>
        <v>-1</v>
      </c>
      <c r="BG3742" s="826" t="str">
        <f t="shared" ref="BG3742:BG3747" si="5622">RIGHT(LEFT(I3742,3),2)&amp;"."&amp;RIGHT(LEFT(I3742,5),2)</f>
        <v>11.12</v>
      </c>
      <c r="BH3742" s="607" t="b">
        <f>COUNTIF('Codes SEC'!$B$2:$B$250,Ministres!BG3742)&gt;0</f>
        <v>1</v>
      </c>
    </row>
    <row r="3743" spans="1:60" ht="35.1" customHeight="1" x14ac:dyDescent="0.25">
      <c r="A3743" s="222" t="s">
        <v>6113</v>
      </c>
      <c r="B3743" s="112">
        <v>2</v>
      </c>
      <c r="C3743" s="116" t="s">
        <v>56</v>
      </c>
      <c r="D3743" s="620">
        <v>1000</v>
      </c>
      <c r="E3743" s="278"/>
      <c r="F3743" s="116">
        <v>2</v>
      </c>
      <c r="G3743" s="700"/>
      <c r="H3743" s="888" t="str">
        <f t="shared" si="5537"/>
        <v>008</v>
      </c>
      <c r="I3743" s="580" t="s">
        <v>3255</v>
      </c>
      <c r="J3743" s="689" t="s">
        <v>6172</v>
      </c>
      <c r="K3743" s="411" t="s">
        <v>6100</v>
      </c>
      <c r="L3743" s="733">
        <v>33</v>
      </c>
      <c r="M3743" s="734">
        <v>33</v>
      </c>
      <c r="N3743" s="931"/>
      <c r="O3743" s="530">
        <f t="shared" si="5611"/>
        <v>-33</v>
      </c>
      <c r="P3743" s="530" t="str">
        <f t="shared" si="5612"/>
        <v xml:space="preserve">0 </v>
      </c>
      <c r="Q3743" s="646"/>
      <c r="R3743" s="536"/>
      <c r="S3743" s="536"/>
      <c r="T3743" s="536"/>
      <c r="U3743" s="536"/>
      <c r="V3743" s="536"/>
      <c r="W3743" s="683" t="str">
        <f t="shared" ref="W3743:W3747" si="5623">IF(SUM(Q3743:V3743)=X3743,"OK",SUM(Q3743:V3743)-X3743)</f>
        <v>OK</v>
      </c>
      <c r="X3743" s="141"/>
      <c r="Y3743" s="141"/>
      <c r="Z3743" s="552"/>
      <c r="AA3743" s="552"/>
      <c r="AB3743" s="683" t="str">
        <f t="shared" ref="AB3743:AB3747" si="5624">IF(SUM(Z3743:AA3743)=AC3743,"OK",SUM(Z3743:AA3743)-AC3743)</f>
        <v>OK</v>
      </c>
      <c r="AC3743" s="593"/>
      <c r="AD3743" s="530">
        <f t="shared" si="5613"/>
        <v>0</v>
      </c>
      <c r="AE3743" s="842">
        <f t="shared" si="5614"/>
        <v>0</v>
      </c>
      <c r="AF3743" s="931"/>
      <c r="AG3743" s="530">
        <f t="shared" si="5615"/>
        <v>-33</v>
      </c>
      <c r="AH3743" s="530" t="str">
        <f t="shared" si="5616"/>
        <v xml:space="preserve">0 </v>
      </c>
      <c r="AI3743" s="641"/>
      <c r="AJ3743" s="537"/>
      <c r="AK3743" s="537"/>
      <c r="AL3743" s="537"/>
      <c r="AM3743" s="537"/>
      <c r="AN3743" s="537"/>
      <c r="AO3743" s="683" t="str">
        <f t="shared" ref="AO3743:AO3747" si="5625">IF(SUM(AI3743:AN3743)=AP3743,"OK",SUM(AI3743:AN3743)-AP3743)</f>
        <v>OK</v>
      </c>
      <c r="AP3743" s="141"/>
      <c r="AQ3743" s="141"/>
      <c r="AR3743" s="552"/>
      <c r="AS3743" s="552"/>
      <c r="AT3743" s="683" t="str">
        <f t="shared" ref="AT3743:AT3747" si="5626">IF(SUM(AR3743:AS3743)=AU3743,"OK",SUM(AR3743:AS3743)-AU3743)</f>
        <v>OK</v>
      </c>
      <c r="AU3743" s="593"/>
      <c r="AV3743" s="530">
        <f t="shared" si="5617"/>
        <v>0</v>
      </c>
      <c r="AW3743" s="842">
        <f t="shared" si="5618"/>
        <v>0</v>
      </c>
      <c r="AX3743" s="115">
        <f t="shared" si="5619"/>
        <v>33</v>
      </c>
      <c r="AY3743" s="5">
        <f t="shared" si="5620"/>
        <v>0</v>
      </c>
      <c r="AZ3743" s="7">
        <f t="shared" ref="AZ3743" si="5627">AY3743-AX3743</f>
        <v>-33</v>
      </c>
      <c r="BA3743" s="335">
        <f t="shared" ref="BA3743" si="5628">AZ3743/AX3743</f>
        <v>-1</v>
      </c>
      <c r="BB3743" s="23">
        <f t="shared" si="5621"/>
        <v>33</v>
      </c>
      <c r="BC3743" s="5">
        <f t="shared" ref="BC3743" si="5629">AW3743</f>
        <v>0</v>
      </c>
      <c r="BD3743" s="7">
        <f t="shared" ref="BD3743" si="5630">BC3743-BB3743</f>
        <v>-33</v>
      </c>
      <c r="BE3743" s="335">
        <f t="shared" ref="BE3743" si="5631">BD3743/BB3743</f>
        <v>-1</v>
      </c>
      <c r="BG3743" s="826" t="str">
        <f t="shared" si="5622"/>
        <v>11.40</v>
      </c>
      <c r="BH3743" s="607" t="b">
        <f>COUNTIF('Codes SEC'!$B$2:$B$250,Ministres!BG3743)&gt;0</f>
        <v>1</v>
      </c>
    </row>
    <row r="3744" spans="1:60" ht="35.1" customHeight="1" x14ac:dyDescent="0.25">
      <c r="A3744" s="222" t="s">
        <v>6113</v>
      </c>
      <c r="B3744" s="112">
        <v>2</v>
      </c>
      <c r="C3744" s="116" t="s">
        <v>56</v>
      </c>
      <c r="D3744" s="620">
        <v>1000</v>
      </c>
      <c r="E3744" s="278"/>
      <c r="F3744" s="116">
        <v>2</v>
      </c>
      <c r="G3744" s="700"/>
      <c r="H3744" s="888" t="str">
        <f t="shared" si="5537"/>
        <v>008</v>
      </c>
      <c r="I3744" s="580" t="s">
        <v>3257</v>
      </c>
      <c r="J3744" s="689" t="s">
        <v>6174</v>
      </c>
      <c r="K3744" s="411" t="s">
        <v>6103</v>
      </c>
      <c r="L3744" s="733">
        <v>294</v>
      </c>
      <c r="M3744" s="734">
        <v>294</v>
      </c>
      <c r="N3744" s="931"/>
      <c r="O3744" s="530">
        <f t="shared" si="5611"/>
        <v>-294</v>
      </c>
      <c r="P3744" s="530" t="str">
        <f t="shared" si="5612"/>
        <v xml:space="preserve">0 </v>
      </c>
      <c r="Q3744" s="646"/>
      <c r="R3744" s="536"/>
      <c r="S3744" s="536"/>
      <c r="T3744" s="536"/>
      <c r="U3744" s="536"/>
      <c r="V3744" s="536"/>
      <c r="W3744" s="683" t="str">
        <f t="shared" si="5623"/>
        <v>OK</v>
      </c>
      <c r="X3744" s="141"/>
      <c r="Y3744" s="141"/>
      <c r="Z3744" s="552"/>
      <c r="AA3744" s="552"/>
      <c r="AB3744" s="683" t="str">
        <f t="shared" si="5624"/>
        <v>OK</v>
      </c>
      <c r="AC3744" s="593"/>
      <c r="AD3744" s="530">
        <f t="shared" si="5613"/>
        <v>0</v>
      </c>
      <c r="AE3744" s="842">
        <f t="shared" si="5614"/>
        <v>0</v>
      </c>
      <c r="AF3744" s="931"/>
      <c r="AG3744" s="530">
        <f t="shared" si="5615"/>
        <v>-294</v>
      </c>
      <c r="AH3744" s="530" t="str">
        <f t="shared" si="5616"/>
        <v xml:space="preserve">0 </v>
      </c>
      <c r="AI3744" s="641"/>
      <c r="AJ3744" s="537"/>
      <c r="AK3744" s="537"/>
      <c r="AL3744" s="537"/>
      <c r="AM3744" s="537"/>
      <c r="AN3744" s="537"/>
      <c r="AO3744" s="683" t="str">
        <f t="shared" si="5625"/>
        <v>OK</v>
      </c>
      <c r="AP3744" s="141"/>
      <c r="AQ3744" s="141"/>
      <c r="AR3744" s="552"/>
      <c r="AS3744" s="552"/>
      <c r="AT3744" s="683" t="str">
        <f t="shared" si="5626"/>
        <v>OK</v>
      </c>
      <c r="AU3744" s="593"/>
      <c r="AV3744" s="530">
        <f t="shared" si="5617"/>
        <v>0</v>
      </c>
      <c r="AW3744" s="842">
        <f t="shared" si="5618"/>
        <v>0</v>
      </c>
      <c r="AX3744" s="115">
        <f t="shared" si="5619"/>
        <v>294</v>
      </c>
      <c r="AY3744" s="5">
        <f t="shared" si="5620"/>
        <v>0</v>
      </c>
      <c r="AZ3744" s="7">
        <f t="shared" ref="AZ3744:AZ3747" si="5632">AY3744-AX3744</f>
        <v>-294</v>
      </c>
      <c r="BA3744" s="335">
        <f t="shared" ref="BA3744:BA3747" si="5633">AZ3744/AX3744</f>
        <v>-1</v>
      </c>
      <c r="BB3744" s="23">
        <f t="shared" si="5621"/>
        <v>294</v>
      </c>
      <c r="BC3744" s="5">
        <f t="shared" ref="BC3744:BC3747" si="5634">AW3744</f>
        <v>0</v>
      </c>
      <c r="BD3744" s="7">
        <f t="shared" ref="BD3744:BD3747" si="5635">BC3744-BB3744</f>
        <v>-294</v>
      </c>
      <c r="BE3744" s="335">
        <f t="shared" ref="BE3744:BE3747" si="5636">BD3744/BB3744</f>
        <v>-1</v>
      </c>
      <c r="BG3744" s="826" t="str">
        <f t="shared" si="5622"/>
        <v>12.11</v>
      </c>
      <c r="BH3744" s="607" t="b">
        <f>COUNTIF('Codes SEC'!$B$2:$B$250,Ministres!BG3744)&gt;0</f>
        <v>1</v>
      </c>
    </row>
    <row r="3745" spans="1:66" ht="35.1" customHeight="1" x14ac:dyDescent="0.25">
      <c r="A3745" s="222" t="s">
        <v>6113</v>
      </c>
      <c r="B3745" s="112">
        <v>2</v>
      </c>
      <c r="C3745" s="116" t="s">
        <v>56</v>
      </c>
      <c r="D3745" s="620">
        <v>1000</v>
      </c>
      <c r="E3745" s="278"/>
      <c r="F3745" s="116">
        <v>2</v>
      </c>
      <c r="G3745" s="700"/>
      <c r="H3745" s="888" t="str">
        <f t="shared" si="5537"/>
        <v>008</v>
      </c>
      <c r="I3745" s="580" t="s">
        <v>3256</v>
      </c>
      <c r="J3745" s="689" t="s">
        <v>6175</v>
      </c>
      <c r="K3745" s="411" t="s">
        <v>6105</v>
      </c>
      <c r="L3745" s="733">
        <v>0</v>
      </c>
      <c r="M3745" s="734">
        <v>0</v>
      </c>
      <c r="N3745" s="931"/>
      <c r="O3745" s="530">
        <f t="shared" si="5611"/>
        <v>0</v>
      </c>
      <c r="P3745" s="530">
        <f t="shared" si="5612"/>
        <v>0</v>
      </c>
      <c r="Q3745" s="646"/>
      <c r="R3745" s="536"/>
      <c r="S3745" s="536"/>
      <c r="T3745" s="536"/>
      <c r="U3745" s="536"/>
      <c r="V3745" s="536"/>
      <c r="W3745" s="683" t="str">
        <f t="shared" si="5623"/>
        <v>OK</v>
      </c>
      <c r="X3745" s="141"/>
      <c r="Y3745" s="141"/>
      <c r="Z3745" s="552"/>
      <c r="AA3745" s="552"/>
      <c r="AB3745" s="683" t="str">
        <f t="shared" si="5624"/>
        <v>OK</v>
      </c>
      <c r="AC3745" s="593"/>
      <c r="AD3745" s="530">
        <f t="shared" si="5613"/>
        <v>0</v>
      </c>
      <c r="AE3745" s="842">
        <f t="shared" si="5614"/>
        <v>0</v>
      </c>
      <c r="AF3745" s="931"/>
      <c r="AG3745" s="530">
        <f t="shared" si="5615"/>
        <v>0</v>
      </c>
      <c r="AH3745" s="530">
        <f t="shared" si="5616"/>
        <v>0</v>
      </c>
      <c r="AI3745" s="641"/>
      <c r="AJ3745" s="537"/>
      <c r="AK3745" s="537"/>
      <c r="AL3745" s="537"/>
      <c r="AM3745" s="537"/>
      <c r="AN3745" s="537"/>
      <c r="AO3745" s="683" t="str">
        <f t="shared" si="5625"/>
        <v>OK</v>
      </c>
      <c r="AP3745" s="141"/>
      <c r="AQ3745" s="141"/>
      <c r="AR3745" s="552"/>
      <c r="AS3745" s="552"/>
      <c r="AT3745" s="683" t="str">
        <f t="shared" si="5626"/>
        <v>OK</v>
      </c>
      <c r="AU3745" s="593"/>
      <c r="AV3745" s="530">
        <f t="shared" si="5617"/>
        <v>0</v>
      </c>
      <c r="AW3745" s="842">
        <f t="shared" si="5618"/>
        <v>0</v>
      </c>
      <c r="AX3745" s="115">
        <f t="shared" si="5619"/>
        <v>0</v>
      </c>
      <c r="AY3745" s="5">
        <f t="shared" si="5620"/>
        <v>0</v>
      </c>
      <c r="AZ3745" s="7">
        <f t="shared" si="5632"/>
        <v>0</v>
      </c>
      <c r="BA3745" s="335" t="e">
        <f t="shared" si="5633"/>
        <v>#DIV/0!</v>
      </c>
      <c r="BB3745" s="23">
        <f t="shared" si="5621"/>
        <v>0</v>
      </c>
      <c r="BC3745" s="5">
        <f t="shared" si="5634"/>
        <v>0</v>
      </c>
      <c r="BD3745" s="7">
        <f t="shared" si="5635"/>
        <v>0</v>
      </c>
      <c r="BE3745" s="335" t="e">
        <f t="shared" si="5636"/>
        <v>#DIV/0!</v>
      </c>
      <c r="BG3745" s="826" t="str">
        <f t="shared" si="5622"/>
        <v>12.12</v>
      </c>
      <c r="BH3745" s="607" t="b">
        <f>COUNTIF('Codes SEC'!$B$2:$B$250,Ministres!BG3745)&gt;0</f>
        <v>1</v>
      </c>
    </row>
    <row r="3746" spans="1:66" ht="35.1" customHeight="1" x14ac:dyDescent="0.25">
      <c r="A3746" s="222" t="s">
        <v>6113</v>
      </c>
      <c r="B3746" s="112">
        <v>2</v>
      </c>
      <c r="C3746" s="116" t="s">
        <v>56</v>
      </c>
      <c r="D3746" s="620">
        <v>1000</v>
      </c>
      <c r="E3746" s="278"/>
      <c r="F3746" s="116">
        <v>2</v>
      </c>
      <c r="G3746" s="700"/>
      <c r="H3746" s="888" t="str">
        <f t="shared" si="5537"/>
        <v>008</v>
      </c>
      <c r="I3746" s="580">
        <v>81221000</v>
      </c>
      <c r="J3746" s="689" t="s">
        <v>6176</v>
      </c>
      <c r="K3746" s="411" t="s">
        <v>6107</v>
      </c>
      <c r="L3746" s="733">
        <v>160</v>
      </c>
      <c r="M3746" s="734">
        <v>160</v>
      </c>
      <c r="N3746" s="931"/>
      <c r="O3746" s="530">
        <f t="shared" si="5611"/>
        <v>-160</v>
      </c>
      <c r="P3746" s="530" t="str">
        <f t="shared" si="5612"/>
        <v xml:space="preserve">0 </v>
      </c>
      <c r="Q3746" s="646"/>
      <c r="R3746" s="536"/>
      <c r="S3746" s="536"/>
      <c r="T3746" s="536"/>
      <c r="U3746" s="536"/>
      <c r="V3746" s="536"/>
      <c r="W3746" s="683" t="str">
        <f t="shared" si="5623"/>
        <v>OK</v>
      </c>
      <c r="X3746" s="141"/>
      <c r="Y3746" s="141"/>
      <c r="Z3746" s="552"/>
      <c r="AA3746" s="552"/>
      <c r="AB3746" s="683" t="str">
        <f t="shared" si="5624"/>
        <v>OK</v>
      </c>
      <c r="AC3746" s="593"/>
      <c r="AD3746" s="530">
        <f t="shared" si="5613"/>
        <v>0</v>
      </c>
      <c r="AE3746" s="842">
        <f t="shared" si="5614"/>
        <v>0</v>
      </c>
      <c r="AF3746" s="931"/>
      <c r="AG3746" s="530">
        <f t="shared" si="5615"/>
        <v>-160</v>
      </c>
      <c r="AH3746" s="530" t="str">
        <f t="shared" si="5616"/>
        <v xml:space="preserve">0 </v>
      </c>
      <c r="AI3746" s="641"/>
      <c r="AJ3746" s="537"/>
      <c r="AK3746" s="537"/>
      <c r="AL3746" s="537"/>
      <c r="AM3746" s="537"/>
      <c r="AN3746" s="537"/>
      <c r="AO3746" s="683" t="str">
        <f t="shared" si="5625"/>
        <v>OK</v>
      </c>
      <c r="AP3746" s="141"/>
      <c r="AQ3746" s="141"/>
      <c r="AR3746" s="552"/>
      <c r="AS3746" s="552"/>
      <c r="AT3746" s="683" t="str">
        <f t="shared" si="5626"/>
        <v>OK</v>
      </c>
      <c r="AU3746" s="593"/>
      <c r="AV3746" s="530">
        <f t="shared" si="5617"/>
        <v>0</v>
      </c>
      <c r="AW3746" s="842">
        <f t="shared" si="5618"/>
        <v>0</v>
      </c>
      <c r="AX3746" s="115">
        <f t="shared" si="5619"/>
        <v>160</v>
      </c>
      <c r="AY3746" s="5">
        <f t="shared" si="5620"/>
        <v>0</v>
      </c>
      <c r="AZ3746" s="7">
        <f t="shared" si="5632"/>
        <v>-160</v>
      </c>
      <c r="BA3746" s="335">
        <f t="shared" si="5633"/>
        <v>-1</v>
      </c>
      <c r="BB3746" s="23">
        <f t="shared" si="5621"/>
        <v>160</v>
      </c>
      <c r="BC3746" s="5">
        <f t="shared" si="5634"/>
        <v>0</v>
      </c>
      <c r="BD3746" s="7">
        <f t="shared" si="5635"/>
        <v>-160</v>
      </c>
      <c r="BE3746" s="335">
        <f t="shared" si="5636"/>
        <v>-1</v>
      </c>
      <c r="BG3746" s="826" t="str">
        <f t="shared" si="5622"/>
        <v>12.21</v>
      </c>
      <c r="BH3746" s="607" t="b">
        <f>COUNTIF('Codes SEC'!$B$2:$B$250,Ministres!BG3746)&gt;0</f>
        <v>1</v>
      </c>
    </row>
    <row r="3747" spans="1:66" ht="35.1" customHeight="1" x14ac:dyDescent="0.25">
      <c r="A3747" s="222" t="s">
        <v>6113</v>
      </c>
      <c r="B3747" s="112" t="s">
        <v>5017</v>
      </c>
      <c r="C3747" s="116" t="s">
        <v>56</v>
      </c>
      <c r="D3747" s="620">
        <v>1000</v>
      </c>
      <c r="E3747" s="278"/>
      <c r="F3747" s="116" t="s">
        <v>5017</v>
      </c>
      <c r="G3747" s="700"/>
      <c r="H3747" s="888" t="str">
        <f t="shared" si="5537"/>
        <v>008</v>
      </c>
      <c r="I3747" s="580">
        <v>81250000</v>
      </c>
      <c r="J3747" s="689" t="s">
        <v>6177</v>
      </c>
      <c r="K3747" s="411" t="s">
        <v>4031</v>
      </c>
      <c r="L3747" s="733">
        <v>4</v>
      </c>
      <c r="M3747" s="734">
        <v>4</v>
      </c>
      <c r="N3747" s="931"/>
      <c r="O3747" s="530">
        <f t="shared" si="5611"/>
        <v>-4</v>
      </c>
      <c r="P3747" s="530" t="str">
        <f t="shared" si="5612"/>
        <v xml:space="preserve">0 </v>
      </c>
      <c r="Q3747" s="646"/>
      <c r="R3747" s="536"/>
      <c r="S3747" s="536"/>
      <c r="T3747" s="536"/>
      <c r="U3747" s="536"/>
      <c r="V3747" s="536"/>
      <c r="W3747" s="683" t="str">
        <f t="shared" si="5623"/>
        <v>OK</v>
      </c>
      <c r="X3747" s="141"/>
      <c r="Y3747" s="141"/>
      <c r="Z3747" s="552"/>
      <c r="AA3747" s="552"/>
      <c r="AB3747" s="683" t="str">
        <f t="shared" si="5624"/>
        <v>OK</v>
      </c>
      <c r="AC3747" s="593"/>
      <c r="AD3747" s="530">
        <f t="shared" si="5613"/>
        <v>0</v>
      </c>
      <c r="AE3747" s="842">
        <f t="shared" si="5614"/>
        <v>0</v>
      </c>
      <c r="AF3747" s="931"/>
      <c r="AG3747" s="530">
        <f t="shared" si="5615"/>
        <v>-4</v>
      </c>
      <c r="AH3747" s="530" t="str">
        <f t="shared" si="5616"/>
        <v xml:space="preserve">0 </v>
      </c>
      <c r="AI3747" s="641"/>
      <c r="AJ3747" s="537"/>
      <c r="AK3747" s="537"/>
      <c r="AL3747" s="537"/>
      <c r="AM3747" s="537"/>
      <c r="AN3747" s="537"/>
      <c r="AO3747" s="683" t="str">
        <f t="shared" si="5625"/>
        <v>OK</v>
      </c>
      <c r="AP3747" s="141"/>
      <c r="AQ3747" s="141"/>
      <c r="AR3747" s="552"/>
      <c r="AS3747" s="552"/>
      <c r="AT3747" s="683" t="str">
        <f t="shared" si="5626"/>
        <v>OK</v>
      </c>
      <c r="AU3747" s="593"/>
      <c r="AV3747" s="530">
        <f t="shared" si="5617"/>
        <v>0</v>
      </c>
      <c r="AW3747" s="842">
        <f t="shared" si="5618"/>
        <v>0</v>
      </c>
      <c r="AX3747" s="115">
        <f t="shared" si="5619"/>
        <v>4</v>
      </c>
      <c r="AY3747" s="5">
        <f t="shared" si="5620"/>
        <v>0</v>
      </c>
      <c r="AZ3747" s="7">
        <f t="shared" si="5632"/>
        <v>-4</v>
      </c>
      <c r="BA3747" s="335">
        <f t="shared" si="5633"/>
        <v>-1</v>
      </c>
      <c r="BB3747" s="23">
        <f t="shared" si="5621"/>
        <v>4</v>
      </c>
      <c r="BC3747" s="5">
        <f t="shared" si="5634"/>
        <v>0</v>
      </c>
      <c r="BD3747" s="7">
        <f t="shared" si="5635"/>
        <v>-4</v>
      </c>
      <c r="BE3747" s="335">
        <f t="shared" si="5636"/>
        <v>-1</v>
      </c>
      <c r="BG3747" s="826" t="str">
        <f t="shared" si="5622"/>
        <v>12.50</v>
      </c>
      <c r="BH3747" s="607" t="b">
        <f>COUNTIF('Codes SEC'!$B$2:$B$250,Ministres!BG3747)&gt;0</f>
        <v>1</v>
      </c>
    </row>
    <row r="3748" spans="1:66" s="4" customFormat="1" ht="12.75" customHeight="1" x14ac:dyDescent="0.25">
      <c r="A3748" s="225"/>
      <c r="B3748" s="206"/>
      <c r="C3748" s="253"/>
      <c r="D3748" s="621"/>
      <c r="E3748" s="275"/>
      <c r="F3748" s="269"/>
      <c r="G3748" s="695"/>
      <c r="H3748" s="886"/>
      <c r="I3748" s="403"/>
      <c r="J3748" s="381"/>
      <c r="K3748" s="514" t="s">
        <v>95</v>
      </c>
      <c r="L3748" s="315">
        <f t="shared" ref="L3748:V3748" si="5637">L3738+L3740+L3743+L3742+L3744+L3745+L3746+L3747</f>
        <v>1516</v>
      </c>
      <c r="M3748" s="737">
        <f t="shared" si="5637"/>
        <v>1516</v>
      </c>
      <c r="N3748" s="930">
        <f t="shared" si="5637"/>
        <v>0</v>
      </c>
      <c r="O3748" s="790">
        <f t="shared" si="5637"/>
        <v>-1516</v>
      </c>
      <c r="P3748" s="790">
        <f t="shared" si="5637"/>
        <v>0</v>
      </c>
      <c r="Q3748" s="787">
        <f t="shared" si="5637"/>
        <v>0</v>
      </c>
      <c r="R3748" s="648">
        <f t="shared" si="5637"/>
        <v>0</v>
      </c>
      <c r="S3748" s="648">
        <f t="shared" si="5637"/>
        <v>0</v>
      </c>
      <c r="T3748" s="648">
        <f t="shared" si="5637"/>
        <v>0</v>
      </c>
      <c r="U3748" s="648">
        <f t="shared" si="5637"/>
        <v>0</v>
      </c>
      <c r="V3748" s="648">
        <f t="shared" si="5637"/>
        <v>0</v>
      </c>
      <c r="W3748" s="790"/>
      <c r="X3748" s="649">
        <f>X3738+X3740+X3743+X3742+X3744+X3745+X3746+X3747</f>
        <v>0</v>
      </c>
      <c r="Y3748" s="649">
        <f>Y3738+Y3740+Y3743+Y3742+Y3744+Y3745+Y3746+Y3747</f>
        <v>0</v>
      </c>
      <c r="Z3748" s="648">
        <f>Z3738+Z3740+Z3743+Z3742+Z3744+Z3745+Z3746+Z3747</f>
        <v>0</v>
      </c>
      <c r="AA3748" s="648">
        <f>AA3738+AA3740+AA3743+AA3742+AA3744+AA3745+AA3746+AA3747</f>
        <v>0</v>
      </c>
      <c r="AB3748" s="790"/>
      <c r="AC3748" s="649">
        <f t="shared" ref="AC3748:AN3748" si="5638">AC3738+AC3740+AC3743+AC3742+AC3744+AC3745+AC3746+AC3747</f>
        <v>0</v>
      </c>
      <c r="AD3748" s="790">
        <f>AD3738+AD3740+AD3743+AD3742+AD3744+AD3745+AD3746+AD3747</f>
        <v>0</v>
      </c>
      <c r="AE3748" s="843">
        <f>AE3738+AE3740+AE3743+AE3742+AE3744+AE3745+AE3746+AE3747</f>
        <v>0</v>
      </c>
      <c r="AF3748" s="930">
        <f t="shared" si="5638"/>
        <v>0</v>
      </c>
      <c r="AG3748" s="790">
        <f t="shared" si="5638"/>
        <v>-1516</v>
      </c>
      <c r="AH3748" s="790">
        <f t="shared" si="5638"/>
        <v>0</v>
      </c>
      <c r="AI3748" s="787">
        <f t="shared" si="5638"/>
        <v>0</v>
      </c>
      <c r="AJ3748" s="648">
        <f t="shared" si="5638"/>
        <v>0</v>
      </c>
      <c r="AK3748" s="648">
        <f t="shared" si="5638"/>
        <v>0</v>
      </c>
      <c r="AL3748" s="648">
        <f t="shared" si="5638"/>
        <v>0</v>
      </c>
      <c r="AM3748" s="648">
        <f t="shared" si="5638"/>
        <v>0</v>
      </c>
      <c r="AN3748" s="648">
        <f t="shared" si="5638"/>
        <v>0</v>
      </c>
      <c r="AO3748" s="790"/>
      <c r="AP3748" s="649">
        <f>AP3738+AP3740+AP3743+AP3742+AP3744+AP3745+AP3746+AP3747</f>
        <v>0</v>
      </c>
      <c r="AQ3748" s="649">
        <f>AQ3738+AQ3740+AQ3743+AQ3742+AQ3744+AQ3745+AQ3746+AQ3747</f>
        <v>0</v>
      </c>
      <c r="AR3748" s="648">
        <f>AR3738+AR3740+AR3743+AR3742+AR3744+AR3745+AR3746+AR3747</f>
        <v>0</v>
      </c>
      <c r="AS3748" s="648">
        <f>AS3738+AS3740+AS3743+AS3742+AS3744+AS3745+AS3746+AS3747</f>
        <v>0</v>
      </c>
      <c r="AT3748" s="790"/>
      <c r="AU3748" s="649">
        <f t="shared" ref="AU3748:BE3748" si="5639">AU3738+AU3740+AU3743+AU3742+AU3744+AU3745+AU3746+AU3747</f>
        <v>0</v>
      </c>
      <c r="AV3748" s="790">
        <f t="shared" si="5639"/>
        <v>0</v>
      </c>
      <c r="AW3748" s="843">
        <f t="shared" si="5639"/>
        <v>0</v>
      </c>
      <c r="AX3748" s="336">
        <f t="shared" si="5639"/>
        <v>1516</v>
      </c>
      <c r="AY3748" s="337">
        <f t="shared" si="5639"/>
        <v>0</v>
      </c>
      <c r="AZ3748" s="338">
        <f t="shared" si="5639"/>
        <v>-1516</v>
      </c>
      <c r="BA3748" s="339" t="e">
        <f t="shared" si="5639"/>
        <v>#DIV/0!</v>
      </c>
      <c r="BB3748" s="322">
        <f t="shared" si="5639"/>
        <v>1516</v>
      </c>
      <c r="BC3748" s="337">
        <f t="shared" si="5639"/>
        <v>0</v>
      </c>
      <c r="BD3748" s="338">
        <f t="shared" si="5639"/>
        <v>-1516</v>
      </c>
      <c r="BE3748" s="339" t="e">
        <f t="shared" si="5639"/>
        <v>#DIV/0!</v>
      </c>
      <c r="BF3748" s="40"/>
      <c r="BG3748" s="826"/>
      <c r="BH3748" s="607"/>
      <c r="BI3748" s="41"/>
      <c r="BJ3748" s="41"/>
      <c r="BK3748" s="41"/>
      <c r="BL3748" s="41"/>
      <c r="BM3748" s="41"/>
      <c r="BN3748" s="41"/>
    </row>
    <row r="3749" spans="1:66" ht="12.75" customHeight="1" x14ac:dyDescent="0.25">
      <c r="A3749" s="222"/>
      <c r="C3749" s="116"/>
      <c r="D3749" s="620"/>
      <c r="F3749" s="117"/>
      <c r="G3749" s="694"/>
      <c r="H3749" s="878"/>
      <c r="I3749" s="397"/>
      <c r="J3749" s="380"/>
      <c r="K3749" s="409"/>
      <c r="L3749" s="738"/>
      <c r="M3749" s="739"/>
      <c r="N3749" s="931"/>
      <c r="O3749" s="923"/>
      <c r="P3749" s="923"/>
      <c r="Q3749" s="641"/>
      <c r="R3749" s="537"/>
      <c r="S3749" s="537"/>
      <c r="T3749" s="537"/>
      <c r="U3749" s="537"/>
      <c r="V3749" s="537"/>
      <c r="W3749" s="531"/>
      <c r="X3749" s="141"/>
      <c r="Y3749" s="141"/>
      <c r="Z3749" s="552"/>
      <c r="AA3749" s="552"/>
      <c r="AB3749" s="531"/>
      <c r="AC3749" s="593"/>
      <c r="AD3749" s="923"/>
      <c r="AE3749" s="846"/>
      <c r="AF3749" s="931"/>
      <c r="AG3749" s="923"/>
      <c r="AH3749" s="923"/>
      <c r="AI3749" s="641"/>
      <c r="AJ3749" s="537"/>
      <c r="AK3749" s="537"/>
      <c r="AL3749" s="537"/>
      <c r="AM3749" s="537"/>
      <c r="AN3749" s="537"/>
      <c r="AO3749" s="531"/>
      <c r="AP3749" s="141"/>
      <c r="AQ3749" s="141"/>
      <c r="AR3749" s="552"/>
      <c r="AS3749" s="552"/>
      <c r="AT3749" s="531"/>
      <c r="AU3749" s="593"/>
      <c r="AV3749" s="923"/>
      <c r="AW3749" s="846"/>
      <c r="AX3749" s="115"/>
      <c r="AY3749" s="5"/>
      <c r="AZ3749" s="5"/>
      <c r="BA3749" s="335"/>
      <c r="BC3749" s="5"/>
      <c r="BD3749" s="5"/>
      <c r="BE3749" s="335"/>
      <c r="BG3749" s="826"/>
      <c r="BH3749" s="607"/>
    </row>
    <row r="3750" spans="1:66" ht="12.75" customHeight="1" x14ac:dyDescent="0.25">
      <c r="A3750" s="222"/>
      <c r="C3750" s="116"/>
      <c r="D3750" s="620"/>
      <c r="F3750" s="117"/>
      <c r="G3750" s="694"/>
      <c r="H3750" s="878"/>
      <c r="I3750" s="397"/>
      <c r="J3750" s="380"/>
      <c r="K3750" s="410" t="s">
        <v>58</v>
      </c>
      <c r="L3750" s="738"/>
      <c r="M3750" s="739"/>
      <c r="N3750" s="931"/>
      <c r="O3750" s="923"/>
      <c r="P3750" s="923"/>
      <c r="Q3750" s="641"/>
      <c r="R3750" s="537"/>
      <c r="S3750" s="537"/>
      <c r="T3750" s="537"/>
      <c r="U3750" s="537"/>
      <c r="V3750" s="537"/>
      <c r="W3750" s="531"/>
      <c r="X3750" s="141"/>
      <c r="Y3750" s="141"/>
      <c r="Z3750" s="552"/>
      <c r="AA3750" s="552"/>
      <c r="AB3750" s="531"/>
      <c r="AC3750" s="593"/>
      <c r="AD3750" s="923"/>
      <c r="AE3750" s="846"/>
      <c r="AF3750" s="931"/>
      <c r="AG3750" s="923"/>
      <c r="AH3750" s="923"/>
      <c r="AI3750" s="641"/>
      <c r="AJ3750" s="537"/>
      <c r="AK3750" s="537"/>
      <c r="AL3750" s="537"/>
      <c r="AM3750" s="537"/>
      <c r="AN3750" s="537"/>
      <c r="AO3750" s="531"/>
      <c r="AP3750" s="141"/>
      <c r="AQ3750" s="141"/>
      <c r="AR3750" s="552"/>
      <c r="AS3750" s="552"/>
      <c r="AT3750" s="531"/>
      <c r="AU3750" s="593"/>
      <c r="AV3750" s="923"/>
      <c r="AW3750" s="846"/>
      <c r="AX3750" s="115"/>
      <c r="AY3750" s="5"/>
      <c r="AZ3750" s="5"/>
      <c r="BA3750" s="335"/>
      <c r="BC3750" s="5"/>
      <c r="BD3750" s="5"/>
      <c r="BE3750" s="335"/>
      <c r="BG3750" s="826"/>
      <c r="BH3750" s="607"/>
    </row>
    <row r="3751" spans="1:66" ht="12.75" customHeight="1" x14ac:dyDescent="0.25">
      <c r="A3751" s="222"/>
      <c r="C3751" s="116"/>
      <c r="D3751" s="620"/>
      <c r="F3751" s="117"/>
      <c r="G3751" s="694"/>
      <c r="H3751" s="878"/>
      <c r="I3751" s="397"/>
      <c r="J3751" s="380"/>
      <c r="K3751" s="408"/>
      <c r="L3751" s="738"/>
      <c r="M3751" s="739"/>
      <c r="N3751" s="931"/>
      <c r="O3751" s="923"/>
      <c r="P3751" s="923"/>
      <c r="Q3751" s="641"/>
      <c r="R3751" s="537"/>
      <c r="S3751" s="537"/>
      <c r="T3751" s="537"/>
      <c r="U3751" s="537"/>
      <c r="V3751" s="537"/>
      <c r="W3751" s="531"/>
      <c r="X3751" s="141"/>
      <c r="Y3751" s="141"/>
      <c r="Z3751" s="552"/>
      <c r="AA3751" s="552"/>
      <c r="AB3751" s="531"/>
      <c r="AC3751" s="593"/>
      <c r="AD3751" s="923"/>
      <c r="AE3751" s="846"/>
      <c r="AF3751" s="931"/>
      <c r="AG3751" s="923"/>
      <c r="AH3751" s="923"/>
      <c r="AI3751" s="641"/>
      <c r="AJ3751" s="537"/>
      <c r="AK3751" s="537"/>
      <c r="AL3751" s="537"/>
      <c r="AM3751" s="537"/>
      <c r="AN3751" s="537"/>
      <c r="AO3751" s="531"/>
      <c r="AP3751" s="141"/>
      <c r="AQ3751" s="141"/>
      <c r="AR3751" s="552"/>
      <c r="AS3751" s="552"/>
      <c r="AT3751" s="531"/>
      <c r="AU3751" s="593"/>
      <c r="AV3751" s="923"/>
      <c r="AW3751" s="846"/>
      <c r="AX3751" s="115"/>
      <c r="AY3751" s="5"/>
      <c r="AZ3751" s="5"/>
      <c r="BA3751" s="335"/>
      <c r="BC3751" s="5"/>
      <c r="BD3751" s="5"/>
      <c r="BE3751" s="335"/>
      <c r="BG3751" s="826"/>
      <c r="BH3751" s="607"/>
    </row>
    <row r="3752" spans="1:66" ht="35.1" customHeight="1" x14ac:dyDescent="0.25">
      <c r="A3752" s="222" t="s">
        <v>6113</v>
      </c>
      <c r="B3752" s="112">
        <v>2</v>
      </c>
      <c r="C3752" s="116" t="s">
        <v>56</v>
      </c>
      <c r="D3752" s="620">
        <v>1000</v>
      </c>
      <c r="E3752" s="278"/>
      <c r="F3752" s="116">
        <v>2</v>
      </c>
      <c r="G3752" s="700"/>
      <c r="H3752" s="888" t="str">
        <f t="shared" si="5537"/>
        <v>008</v>
      </c>
      <c r="I3752" s="580" t="s">
        <v>3259</v>
      </c>
      <c r="J3752" s="689" t="s">
        <v>6179</v>
      </c>
      <c r="K3752" s="411" t="s">
        <v>6112</v>
      </c>
      <c r="L3752" s="733">
        <v>0</v>
      </c>
      <c r="M3752" s="734">
        <v>0</v>
      </c>
      <c r="N3752" s="931"/>
      <c r="O3752" s="530">
        <f t="shared" ref="O3752:O3753" si="5640">IF(N3752&gt;L3752,"0 ",N3752-L3752)</f>
        <v>0</v>
      </c>
      <c r="P3752" s="530">
        <f t="shared" ref="P3752:P3753" si="5641">IF(N3752&lt;L3752,"0 ",N3752-L3752)</f>
        <v>0</v>
      </c>
      <c r="Q3752" s="646"/>
      <c r="R3752" s="536"/>
      <c r="S3752" s="536"/>
      <c r="T3752" s="536"/>
      <c r="U3752" s="536"/>
      <c r="V3752" s="536"/>
      <c r="W3752" s="683" t="str">
        <f>IF(SUM(Q3752:V3752)=X3752,"OK",SUM(Q3752:V3752)-X3752)</f>
        <v>OK</v>
      </c>
      <c r="X3752" s="141"/>
      <c r="Y3752" s="141"/>
      <c r="Z3752" s="552"/>
      <c r="AA3752" s="552"/>
      <c r="AB3752" s="683" t="str">
        <f>IF(SUM(Z3752:AA3752)=AC3752,"OK",SUM(Z3752:AA3752)-AC3752)</f>
        <v>OK</v>
      </c>
      <c r="AC3752" s="593"/>
      <c r="AD3752" s="530">
        <f t="shared" ref="AD3752:AD3753" si="5642">X3752+Y3752+AC3752</f>
        <v>0</v>
      </c>
      <c r="AE3752" s="842">
        <f t="shared" ref="AE3752:AE3753" si="5643">N3752+AD3752</f>
        <v>0</v>
      </c>
      <c r="AF3752" s="931"/>
      <c r="AG3752" s="530">
        <f t="shared" ref="AG3752:AG3753" si="5644">IF(AF3752&gt;M3752,"0 ",AF3752-M3752)</f>
        <v>0</v>
      </c>
      <c r="AH3752" s="530">
        <f t="shared" ref="AH3752:AH3753" si="5645">IF(AF3752&lt;M3752,"0 ",AF3752-M3752)</f>
        <v>0</v>
      </c>
      <c r="AI3752" s="641"/>
      <c r="AJ3752" s="537"/>
      <c r="AK3752" s="537"/>
      <c r="AL3752" s="537"/>
      <c r="AM3752" s="537"/>
      <c r="AN3752" s="537"/>
      <c r="AO3752" s="683" t="str">
        <f>IF(SUM(AI3752:AN3752)=AP3752,"OK",SUM(AI3752:AN3752)-AP3752)</f>
        <v>OK</v>
      </c>
      <c r="AP3752" s="141"/>
      <c r="AQ3752" s="141"/>
      <c r="AR3752" s="552"/>
      <c r="AS3752" s="552"/>
      <c r="AT3752" s="683" t="str">
        <f>IF(SUM(AR3752:AS3752)=AU3752,"OK",SUM(AR3752:AS3752)-AU3752)</f>
        <v>OK</v>
      </c>
      <c r="AU3752" s="593"/>
      <c r="AV3752" s="530">
        <f t="shared" ref="AV3752:AV3753" si="5646">AP3752+AQ3752+AU3752</f>
        <v>0</v>
      </c>
      <c r="AW3752" s="842">
        <f t="shared" ref="AW3752:AW3753" si="5647">AF3752+AV3752</f>
        <v>0</v>
      </c>
      <c r="AX3752" s="115">
        <f>L3752</f>
        <v>0</v>
      </c>
      <c r="AY3752" s="5">
        <f>AE3752</f>
        <v>0</v>
      </c>
      <c r="AZ3752" s="7">
        <f>AY3752-AX3752</f>
        <v>0</v>
      </c>
      <c r="BA3752" s="335" t="e">
        <f>AZ3752/AX3752</f>
        <v>#DIV/0!</v>
      </c>
      <c r="BB3752" s="23">
        <f>M3752</f>
        <v>0</v>
      </c>
      <c r="BC3752" s="5">
        <f>AW3752</f>
        <v>0</v>
      </c>
      <c r="BD3752" s="7">
        <f>BC3752-BB3752</f>
        <v>0</v>
      </c>
      <c r="BE3752" s="335" t="e">
        <f>BD3752/BB3752</f>
        <v>#DIV/0!</v>
      </c>
      <c r="BG3752" s="826" t="str">
        <f>RIGHT(LEFT(I3752,3),2)&amp;"."&amp;RIGHT(LEFT(I3752,5),2)</f>
        <v>74.10</v>
      </c>
      <c r="BH3752" s="607" t="b">
        <f>COUNTIF('Codes SEC'!$B$2:$B$250,Ministres!BG3752)&gt;0</f>
        <v>1</v>
      </c>
    </row>
    <row r="3753" spans="1:66" ht="35.1" customHeight="1" x14ac:dyDescent="0.25">
      <c r="A3753" s="222" t="s">
        <v>6113</v>
      </c>
      <c r="B3753" s="112">
        <v>2</v>
      </c>
      <c r="C3753" s="116" t="s">
        <v>56</v>
      </c>
      <c r="D3753" s="620">
        <v>1000</v>
      </c>
      <c r="E3753" s="278"/>
      <c r="F3753" s="116">
        <v>2</v>
      </c>
      <c r="G3753" s="700"/>
      <c r="H3753" s="888" t="str">
        <f t="shared" si="5537"/>
        <v>008</v>
      </c>
      <c r="I3753" s="580" t="s">
        <v>3258</v>
      </c>
      <c r="J3753" s="689" t="s">
        <v>6178</v>
      </c>
      <c r="K3753" s="411" t="s">
        <v>6110</v>
      </c>
      <c r="L3753" s="733">
        <v>40</v>
      </c>
      <c r="M3753" s="734">
        <v>40</v>
      </c>
      <c r="N3753" s="931"/>
      <c r="O3753" s="530">
        <f t="shared" si="5640"/>
        <v>-40</v>
      </c>
      <c r="P3753" s="530" t="str">
        <f t="shared" si="5641"/>
        <v xml:space="preserve">0 </v>
      </c>
      <c r="Q3753" s="646"/>
      <c r="R3753" s="536"/>
      <c r="S3753" s="536"/>
      <c r="T3753" s="536"/>
      <c r="U3753" s="536"/>
      <c r="V3753" s="536"/>
      <c r="W3753" s="683" t="str">
        <f t="shared" ref="W3753" si="5648">IF(SUM(Q3753:V3753)=X3753,"OK",SUM(Q3753:V3753)-X3753)</f>
        <v>OK</v>
      </c>
      <c r="X3753" s="141"/>
      <c r="Y3753" s="141"/>
      <c r="Z3753" s="552"/>
      <c r="AA3753" s="552"/>
      <c r="AB3753" s="683" t="str">
        <f t="shared" ref="AB3753" si="5649">IF(SUM(Z3753:AA3753)=AC3753,"OK",SUM(Z3753:AA3753)-AC3753)</f>
        <v>OK</v>
      </c>
      <c r="AC3753" s="593"/>
      <c r="AD3753" s="530">
        <f t="shared" si="5642"/>
        <v>0</v>
      </c>
      <c r="AE3753" s="842">
        <f t="shared" si="5643"/>
        <v>0</v>
      </c>
      <c r="AF3753" s="931"/>
      <c r="AG3753" s="530">
        <f t="shared" si="5644"/>
        <v>-40</v>
      </c>
      <c r="AH3753" s="530" t="str">
        <f t="shared" si="5645"/>
        <v xml:space="preserve">0 </v>
      </c>
      <c r="AI3753" s="641"/>
      <c r="AJ3753" s="537"/>
      <c r="AK3753" s="537"/>
      <c r="AL3753" s="537"/>
      <c r="AM3753" s="537"/>
      <c r="AN3753" s="537"/>
      <c r="AO3753" s="683" t="str">
        <f t="shared" ref="AO3753" si="5650">IF(SUM(AI3753:AN3753)=AP3753,"OK",SUM(AI3753:AN3753)-AP3753)</f>
        <v>OK</v>
      </c>
      <c r="AP3753" s="141"/>
      <c r="AQ3753" s="141"/>
      <c r="AR3753" s="552"/>
      <c r="AS3753" s="552"/>
      <c r="AT3753" s="683" t="str">
        <f t="shared" ref="AT3753" si="5651">IF(SUM(AR3753:AS3753)=AU3753,"OK",SUM(AR3753:AS3753)-AU3753)</f>
        <v>OK</v>
      </c>
      <c r="AU3753" s="593"/>
      <c r="AV3753" s="530">
        <f t="shared" si="5646"/>
        <v>0</v>
      </c>
      <c r="AW3753" s="842">
        <f t="shared" si="5647"/>
        <v>0</v>
      </c>
      <c r="AX3753" s="115">
        <f>L3753</f>
        <v>40</v>
      </c>
      <c r="AY3753" s="5">
        <f>AE3753</f>
        <v>0</v>
      </c>
      <c r="AZ3753" s="7">
        <f>AY3753-AX3753</f>
        <v>-40</v>
      </c>
      <c r="BA3753" s="335">
        <f>AZ3753/AX3753</f>
        <v>-1</v>
      </c>
      <c r="BB3753" s="23">
        <f>M3753</f>
        <v>40</v>
      </c>
      <c r="BC3753" s="5">
        <f>AW3753</f>
        <v>0</v>
      </c>
      <c r="BD3753" s="7">
        <f>BC3753-BB3753</f>
        <v>-40</v>
      </c>
      <c r="BE3753" s="335">
        <f>BD3753/BB3753</f>
        <v>-1</v>
      </c>
      <c r="BG3753" s="826" t="str">
        <f>RIGHT(LEFT(I3753,3),2)&amp;"."&amp;RIGHT(LEFT(I3753,5),2)</f>
        <v>74.22</v>
      </c>
      <c r="BH3753" s="607" t="b">
        <f>COUNTIF('Codes SEC'!$B$2:$B$250,Ministres!BG3753)&gt;0</f>
        <v>1</v>
      </c>
    </row>
    <row r="3754" spans="1:66" s="4" customFormat="1" ht="12.75" customHeight="1" x14ac:dyDescent="0.25">
      <c r="A3754" s="225"/>
      <c r="B3754" s="206"/>
      <c r="C3754" s="253"/>
      <c r="D3754" s="621"/>
      <c r="E3754" s="275"/>
      <c r="F3754" s="269"/>
      <c r="G3754" s="695"/>
      <c r="H3754" s="886"/>
      <c r="I3754" s="403"/>
      <c r="J3754" s="381"/>
      <c r="K3754" s="514" t="s">
        <v>59</v>
      </c>
      <c r="L3754" s="315">
        <f t="shared" ref="L3754:V3754" si="5652">L3753+L3752</f>
        <v>40</v>
      </c>
      <c r="M3754" s="737">
        <f t="shared" si="5652"/>
        <v>40</v>
      </c>
      <c r="N3754" s="930">
        <f t="shared" ref="N3754:P3754" si="5653">N3753+N3752</f>
        <v>0</v>
      </c>
      <c r="O3754" s="790">
        <f t="shared" si="5653"/>
        <v>-40</v>
      </c>
      <c r="P3754" s="790">
        <f t="shared" si="5653"/>
        <v>0</v>
      </c>
      <c r="Q3754" s="787">
        <f t="shared" si="5652"/>
        <v>0</v>
      </c>
      <c r="R3754" s="648">
        <f t="shared" si="5652"/>
        <v>0</v>
      </c>
      <c r="S3754" s="648">
        <f t="shared" si="5652"/>
        <v>0</v>
      </c>
      <c r="T3754" s="648">
        <f t="shared" si="5652"/>
        <v>0</v>
      </c>
      <c r="U3754" s="648">
        <f t="shared" si="5652"/>
        <v>0</v>
      </c>
      <c r="V3754" s="648">
        <f t="shared" si="5652"/>
        <v>0</v>
      </c>
      <c r="W3754" s="790"/>
      <c r="X3754" s="649">
        <f>X3753+X3752</f>
        <v>0</v>
      </c>
      <c r="Y3754" s="649">
        <f>Y3753+Y3752</f>
        <v>0</v>
      </c>
      <c r="Z3754" s="648">
        <f>Z3753+Z3752</f>
        <v>0</v>
      </c>
      <c r="AA3754" s="648">
        <f>AA3753+AA3752</f>
        <v>0</v>
      </c>
      <c r="AB3754" s="790"/>
      <c r="AC3754" s="649">
        <f t="shared" ref="AC3754:AN3754" si="5654">AC3753+AC3752</f>
        <v>0</v>
      </c>
      <c r="AD3754" s="790">
        <f>AD3753+AD3752</f>
        <v>0</v>
      </c>
      <c r="AE3754" s="843">
        <f>AE3753+AE3752</f>
        <v>0</v>
      </c>
      <c r="AF3754" s="930">
        <f t="shared" ref="AF3754:AH3754" si="5655">AF3753+AF3752</f>
        <v>0</v>
      </c>
      <c r="AG3754" s="790">
        <f t="shared" si="5655"/>
        <v>-40</v>
      </c>
      <c r="AH3754" s="790">
        <f t="shared" si="5655"/>
        <v>0</v>
      </c>
      <c r="AI3754" s="787">
        <f t="shared" si="5654"/>
        <v>0</v>
      </c>
      <c r="AJ3754" s="648">
        <f t="shared" si="5654"/>
        <v>0</v>
      </c>
      <c r="AK3754" s="648">
        <f t="shared" si="5654"/>
        <v>0</v>
      </c>
      <c r="AL3754" s="648">
        <f t="shared" si="5654"/>
        <v>0</v>
      </c>
      <c r="AM3754" s="648">
        <f t="shared" si="5654"/>
        <v>0</v>
      </c>
      <c r="AN3754" s="648">
        <f t="shared" si="5654"/>
        <v>0</v>
      </c>
      <c r="AO3754" s="790"/>
      <c r="AP3754" s="649">
        <f>AP3753+AP3752</f>
        <v>0</v>
      </c>
      <c r="AQ3754" s="649">
        <f>AQ3753+AQ3752</f>
        <v>0</v>
      </c>
      <c r="AR3754" s="648">
        <f>AR3753+AR3752</f>
        <v>0</v>
      </c>
      <c r="AS3754" s="648">
        <f>AS3753+AS3752</f>
        <v>0</v>
      </c>
      <c r="AT3754" s="790"/>
      <c r="AU3754" s="649">
        <f t="shared" ref="AU3754:BE3754" si="5656">AU3753+AU3752</f>
        <v>0</v>
      </c>
      <c r="AV3754" s="790">
        <f t="shared" ref="AV3754" si="5657">AV3753+AV3752</f>
        <v>0</v>
      </c>
      <c r="AW3754" s="843">
        <f t="shared" si="5656"/>
        <v>0</v>
      </c>
      <c r="AX3754" s="336">
        <f t="shared" si="5656"/>
        <v>40</v>
      </c>
      <c r="AY3754" s="337">
        <f t="shared" si="5656"/>
        <v>0</v>
      </c>
      <c r="AZ3754" s="338">
        <f t="shared" si="5656"/>
        <v>-40</v>
      </c>
      <c r="BA3754" s="339" t="e">
        <f t="shared" si="5656"/>
        <v>#DIV/0!</v>
      </c>
      <c r="BB3754" s="322">
        <f t="shared" si="5656"/>
        <v>40</v>
      </c>
      <c r="BC3754" s="337">
        <f t="shared" si="5656"/>
        <v>0</v>
      </c>
      <c r="BD3754" s="338">
        <f t="shared" si="5656"/>
        <v>-40</v>
      </c>
      <c r="BE3754" s="339" t="e">
        <f t="shared" si="5656"/>
        <v>#DIV/0!</v>
      </c>
      <c r="BF3754" s="41"/>
      <c r="BG3754" s="826"/>
      <c r="BH3754" s="607"/>
      <c r="BI3754" s="41"/>
      <c r="BJ3754" s="41"/>
      <c r="BK3754" s="41"/>
      <c r="BL3754" s="41"/>
      <c r="BM3754" s="41"/>
      <c r="BN3754" s="41"/>
    </row>
    <row r="3755" spans="1:66" s="27" customFormat="1" ht="12.75" customHeight="1" x14ac:dyDescent="0.25">
      <c r="A3755" s="226"/>
      <c r="B3755" s="207"/>
      <c r="C3755" s="254"/>
      <c r="D3755" s="300"/>
      <c r="E3755" s="276"/>
      <c r="F3755" s="300"/>
      <c r="G3755" s="696"/>
      <c r="H3755" s="887"/>
      <c r="I3755" s="444"/>
      <c r="J3755" s="393"/>
      <c r="K3755" s="404" t="s">
        <v>3709</v>
      </c>
      <c r="L3755" s="729">
        <f t="shared" ref="L3755:V3755" si="5658">L3748+L3754</f>
        <v>1556</v>
      </c>
      <c r="M3755" s="730">
        <f t="shared" si="5658"/>
        <v>1556</v>
      </c>
      <c r="N3755" s="844">
        <f t="shared" ref="N3755:P3755" si="5659">N3748+N3754</f>
        <v>0</v>
      </c>
      <c r="O3755" s="665">
        <f t="shared" si="5659"/>
        <v>-1556</v>
      </c>
      <c r="P3755" s="665">
        <f t="shared" si="5659"/>
        <v>0</v>
      </c>
      <c r="Q3755" s="638">
        <f t="shared" si="5658"/>
        <v>0</v>
      </c>
      <c r="R3755" s="130">
        <f t="shared" si="5658"/>
        <v>0</v>
      </c>
      <c r="S3755" s="130">
        <f t="shared" si="5658"/>
        <v>0</v>
      </c>
      <c r="T3755" s="130">
        <f t="shared" si="5658"/>
        <v>0</v>
      </c>
      <c r="U3755" s="130">
        <f t="shared" si="5658"/>
        <v>0</v>
      </c>
      <c r="V3755" s="130">
        <f t="shared" si="5658"/>
        <v>0</v>
      </c>
      <c r="W3755" s="665"/>
      <c r="X3755" s="130">
        <f>X3748+X3754</f>
        <v>0</v>
      </c>
      <c r="Y3755" s="130">
        <f>Y3748+Y3754</f>
        <v>0</v>
      </c>
      <c r="Z3755" s="130">
        <f>Z3748+Z3754</f>
        <v>0</v>
      </c>
      <c r="AA3755" s="130">
        <f>AA3748+AA3754</f>
        <v>0</v>
      </c>
      <c r="AB3755" s="665"/>
      <c r="AC3755" s="130">
        <f t="shared" ref="AC3755:AN3755" si="5660">AC3748+AC3754</f>
        <v>0</v>
      </c>
      <c r="AD3755" s="665">
        <f>AD3748+AD3754</f>
        <v>0</v>
      </c>
      <c r="AE3755" s="845">
        <f>AE3748+AE3754</f>
        <v>0</v>
      </c>
      <c r="AF3755" s="844">
        <f t="shared" ref="AF3755:AH3755" si="5661">AF3748+AF3754</f>
        <v>0</v>
      </c>
      <c r="AG3755" s="665">
        <f t="shared" si="5661"/>
        <v>-1556</v>
      </c>
      <c r="AH3755" s="665">
        <f t="shared" si="5661"/>
        <v>0</v>
      </c>
      <c r="AI3755" s="638">
        <f t="shared" si="5660"/>
        <v>0</v>
      </c>
      <c r="AJ3755" s="130">
        <f t="shared" si="5660"/>
        <v>0</v>
      </c>
      <c r="AK3755" s="130">
        <f t="shared" si="5660"/>
        <v>0</v>
      </c>
      <c r="AL3755" s="130">
        <f t="shared" si="5660"/>
        <v>0</v>
      </c>
      <c r="AM3755" s="130">
        <f t="shared" si="5660"/>
        <v>0</v>
      </c>
      <c r="AN3755" s="130">
        <f t="shared" si="5660"/>
        <v>0</v>
      </c>
      <c r="AO3755" s="665"/>
      <c r="AP3755" s="130">
        <f>AP3748+AP3754</f>
        <v>0</v>
      </c>
      <c r="AQ3755" s="130">
        <f>AQ3748+AQ3754</f>
        <v>0</v>
      </c>
      <c r="AR3755" s="130">
        <f>AR3748+AR3754</f>
        <v>0</v>
      </c>
      <c r="AS3755" s="130">
        <f>AS3748+AS3754</f>
        <v>0</v>
      </c>
      <c r="AT3755" s="665"/>
      <c r="AU3755" s="130">
        <f t="shared" ref="AU3755:BE3755" si="5662">AU3748+AU3754</f>
        <v>0</v>
      </c>
      <c r="AV3755" s="665">
        <f t="shared" ref="AV3755" si="5663">AV3748+AV3754</f>
        <v>0</v>
      </c>
      <c r="AW3755" s="845">
        <f t="shared" si="5662"/>
        <v>0</v>
      </c>
      <c r="AX3755" s="314">
        <f t="shared" si="5662"/>
        <v>1556</v>
      </c>
      <c r="AY3755" s="131">
        <f t="shared" si="5662"/>
        <v>0</v>
      </c>
      <c r="AZ3755" s="132">
        <f t="shared" si="5662"/>
        <v>-1556</v>
      </c>
      <c r="BA3755" s="340" t="e">
        <f t="shared" si="5662"/>
        <v>#DIV/0!</v>
      </c>
      <c r="BB3755" s="310">
        <f t="shared" si="5662"/>
        <v>1556</v>
      </c>
      <c r="BC3755" s="131">
        <f t="shared" si="5662"/>
        <v>0</v>
      </c>
      <c r="BD3755" s="132">
        <f t="shared" si="5662"/>
        <v>-1556</v>
      </c>
      <c r="BE3755" s="340" t="e">
        <f t="shared" si="5662"/>
        <v>#DIV/0!</v>
      </c>
      <c r="BF3755" s="41"/>
      <c r="BG3755" s="826"/>
      <c r="BH3755" s="607"/>
      <c r="BI3755" s="40"/>
      <c r="BJ3755" s="40"/>
      <c r="BK3755" s="40"/>
      <c r="BL3755" s="40"/>
      <c r="BM3755" s="40"/>
      <c r="BN3755" s="40"/>
    </row>
    <row r="3756" spans="1:66" ht="12.75" customHeight="1" x14ac:dyDescent="0.25">
      <c r="A3756" s="222"/>
      <c r="C3756" s="116"/>
      <c r="D3756" s="620"/>
      <c r="F3756" s="117"/>
      <c r="G3756" s="690"/>
      <c r="H3756" s="878"/>
      <c r="I3756" s="397"/>
      <c r="J3756" s="380"/>
      <c r="K3756" s="405" t="s">
        <v>208</v>
      </c>
      <c r="L3756" s="731">
        <v>0</v>
      </c>
      <c r="M3756" s="732">
        <v>0</v>
      </c>
      <c r="N3756" s="929">
        <v>0</v>
      </c>
      <c r="O3756" s="530">
        <v>0</v>
      </c>
      <c r="P3756" s="530">
        <v>0</v>
      </c>
      <c r="Q3756" s="641">
        <v>0</v>
      </c>
      <c r="R3756" s="537">
        <v>0</v>
      </c>
      <c r="S3756" s="537">
        <v>0</v>
      </c>
      <c r="T3756" s="537">
        <v>0</v>
      </c>
      <c r="U3756" s="537">
        <v>0</v>
      </c>
      <c r="V3756" s="537">
        <v>0</v>
      </c>
      <c r="W3756" s="530"/>
      <c r="X3756" s="142">
        <v>0</v>
      </c>
      <c r="Y3756" s="142">
        <v>0</v>
      </c>
      <c r="Z3756" s="537">
        <v>0</v>
      </c>
      <c r="AA3756" s="537">
        <v>0</v>
      </c>
      <c r="AB3756" s="530"/>
      <c r="AC3756" s="142">
        <v>0</v>
      </c>
      <c r="AD3756" s="530">
        <v>0</v>
      </c>
      <c r="AE3756" s="842">
        <v>0</v>
      </c>
      <c r="AF3756" s="929">
        <v>0</v>
      </c>
      <c r="AG3756" s="530">
        <v>0</v>
      </c>
      <c r="AH3756" s="530">
        <v>0</v>
      </c>
      <c r="AI3756" s="641">
        <v>0</v>
      </c>
      <c r="AJ3756" s="537">
        <v>0</v>
      </c>
      <c r="AK3756" s="537">
        <v>0</v>
      </c>
      <c r="AL3756" s="537">
        <v>0</v>
      </c>
      <c r="AM3756" s="537">
        <v>0</v>
      </c>
      <c r="AN3756" s="537">
        <v>0</v>
      </c>
      <c r="AO3756" s="530"/>
      <c r="AP3756" s="142">
        <v>0</v>
      </c>
      <c r="AQ3756" s="142">
        <v>0</v>
      </c>
      <c r="AR3756" s="537">
        <v>0</v>
      </c>
      <c r="AS3756" s="537">
        <v>0</v>
      </c>
      <c r="AT3756" s="530"/>
      <c r="AU3756" s="142">
        <v>0</v>
      </c>
      <c r="AV3756" s="530">
        <v>0</v>
      </c>
      <c r="AW3756" s="842">
        <v>0</v>
      </c>
      <c r="AX3756" s="115">
        <v>0</v>
      </c>
      <c r="AY3756" s="5">
        <v>0</v>
      </c>
      <c r="AZ3756" s="5">
        <v>0</v>
      </c>
      <c r="BA3756" s="335">
        <v>0</v>
      </c>
      <c r="BB3756" s="23">
        <v>0</v>
      </c>
      <c r="BC3756" s="5">
        <v>0</v>
      </c>
      <c r="BD3756" s="5">
        <v>0</v>
      </c>
      <c r="BE3756" s="335">
        <v>0</v>
      </c>
      <c r="BG3756" s="826"/>
      <c r="BH3756" s="607"/>
    </row>
    <row r="3757" spans="1:66" ht="12.75" customHeight="1" x14ac:dyDescent="0.25">
      <c r="A3757" s="222"/>
      <c r="C3757" s="116"/>
      <c r="D3757" s="620"/>
      <c r="F3757" s="117"/>
      <c r="G3757" s="694"/>
      <c r="H3757" s="878"/>
      <c r="I3757" s="397"/>
      <c r="J3757" s="380"/>
      <c r="K3757" s="405" t="s">
        <v>96</v>
      </c>
      <c r="L3757" s="738">
        <v>0</v>
      </c>
      <c r="M3757" s="739">
        <v>0</v>
      </c>
      <c r="N3757" s="929">
        <v>0</v>
      </c>
      <c r="O3757" s="530">
        <v>0</v>
      </c>
      <c r="P3757" s="530">
        <v>0</v>
      </c>
      <c r="Q3757" s="641">
        <v>0</v>
      </c>
      <c r="R3757" s="537">
        <v>0</v>
      </c>
      <c r="S3757" s="537">
        <v>0</v>
      </c>
      <c r="T3757" s="537">
        <v>0</v>
      </c>
      <c r="U3757" s="537">
        <v>0</v>
      </c>
      <c r="V3757" s="537">
        <v>0</v>
      </c>
      <c r="W3757" s="530"/>
      <c r="X3757" s="142">
        <v>0</v>
      </c>
      <c r="Y3757" s="142">
        <v>0</v>
      </c>
      <c r="Z3757" s="537">
        <v>0</v>
      </c>
      <c r="AA3757" s="537">
        <v>0</v>
      </c>
      <c r="AB3757" s="530"/>
      <c r="AC3757" s="142">
        <v>0</v>
      </c>
      <c r="AD3757" s="530">
        <v>0</v>
      </c>
      <c r="AE3757" s="842">
        <v>0</v>
      </c>
      <c r="AF3757" s="929">
        <v>0</v>
      </c>
      <c r="AG3757" s="530">
        <v>0</v>
      </c>
      <c r="AH3757" s="530">
        <v>0</v>
      </c>
      <c r="AI3757" s="641">
        <v>0</v>
      </c>
      <c r="AJ3757" s="537">
        <v>0</v>
      </c>
      <c r="AK3757" s="537">
        <v>0</v>
      </c>
      <c r="AL3757" s="537">
        <v>0</v>
      </c>
      <c r="AM3757" s="537">
        <v>0</v>
      </c>
      <c r="AN3757" s="537">
        <v>0</v>
      </c>
      <c r="AO3757" s="530"/>
      <c r="AP3757" s="142">
        <v>0</v>
      </c>
      <c r="AQ3757" s="142">
        <v>0</v>
      </c>
      <c r="AR3757" s="537">
        <v>0</v>
      </c>
      <c r="AS3757" s="537">
        <v>0</v>
      </c>
      <c r="AT3757" s="530"/>
      <c r="AU3757" s="142">
        <v>0</v>
      </c>
      <c r="AV3757" s="530">
        <v>0</v>
      </c>
      <c r="AW3757" s="842">
        <v>0</v>
      </c>
      <c r="AX3757" s="115">
        <v>0</v>
      </c>
      <c r="AY3757" s="5">
        <v>0</v>
      </c>
      <c r="AZ3757" s="5">
        <v>0</v>
      </c>
      <c r="BA3757" s="335">
        <v>0</v>
      </c>
      <c r="BB3757" s="23">
        <v>0</v>
      </c>
      <c r="BC3757" s="5">
        <v>0</v>
      </c>
      <c r="BD3757" s="5">
        <v>0</v>
      </c>
      <c r="BE3757" s="335">
        <v>0</v>
      </c>
      <c r="BG3757" s="826"/>
      <c r="BH3757" s="607"/>
    </row>
    <row r="3758" spans="1:66" ht="12.75" customHeight="1" x14ac:dyDescent="0.25">
      <c r="A3758" s="222"/>
      <c r="C3758" s="116"/>
      <c r="D3758" s="620"/>
      <c r="F3758" s="117"/>
      <c r="G3758" s="694"/>
      <c r="H3758" s="878"/>
      <c r="I3758" s="397"/>
      <c r="J3758" s="380"/>
      <c r="K3758" s="405" t="s">
        <v>209</v>
      </c>
      <c r="L3758" s="738">
        <v>0</v>
      </c>
      <c r="M3758" s="739">
        <v>0</v>
      </c>
      <c r="N3758" s="929">
        <v>0</v>
      </c>
      <c r="O3758" s="530">
        <v>0</v>
      </c>
      <c r="P3758" s="530">
        <v>0</v>
      </c>
      <c r="Q3758" s="641">
        <v>0</v>
      </c>
      <c r="R3758" s="537">
        <v>0</v>
      </c>
      <c r="S3758" s="537">
        <v>0</v>
      </c>
      <c r="T3758" s="537">
        <v>0</v>
      </c>
      <c r="U3758" s="537">
        <v>0</v>
      </c>
      <c r="V3758" s="537">
        <v>0</v>
      </c>
      <c r="W3758" s="530"/>
      <c r="X3758" s="142">
        <v>0</v>
      </c>
      <c r="Y3758" s="142">
        <v>0</v>
      </c>
      <c r="Z3758" s="537">
        <v>0</v>
      </c>
      <c r="AA3758" s="537">
        <v>0</v>
      </c>
      <c r="AB3758" s="530"/>
      <c r="AC3758" s="142">
        <v>0</v>
      </c>
      <c r="AD3758" s="530">
        <v>0</v>
      </c>
      <c r="AE3758" s="842">
        <v>0</v>
      </c>
      <c r="AF3758" s="929">
        <v>0</v>
      </c>
      <c r="AG3758" s="530">
        <v>0</v>
      </c>
      <c r="AH3758" s="530">
        <v>0</v>
      </c>
      <c r="AI3758" s="641">
        <v>0</v>
      </c>
      <c r="AJ3758" s="537">
        <v>0</v>
      </c>
      <c r="AK3758" s="537">
        <v>0</v>
      </c>
      <c r="AL3758" s="537">
        <v>0</v>
      </c>
      <c r="AM3758" s="537">
        <v>0</v>
      </c>
      <c r="AN3758" s="537">
        <v>0</v>
      </c>
      <c r="AO3758" s="530"/>
      <c r="AP3758" s="142">
        <v>0</v>
      </c>
      <c r="AQ3758" s="142">
        <v>0</v>
      </c>
      <c r="AR3758" s="537">
        <v>0</v>
      </c>
      <c r="AS3758" s="537">
        <v>0</v>
      </c>
      <c r="AT3758" s="530"/>
      <c r="AU3758" s="142">
        <v>0</v>
      </c>
      <c r="AV3758" s="530">
        <v>0</v>
      </c>
      <c r="AW3758" s="842">
        <v>0</v>
      </c>
      <c r="AX3758" s="115">
        <v>0</v>
      </c>
      <c r="AY3758" s="5">
        <v>0</v>
      </c>
      <c r="AZ3758" s="5">
        <v>0</v>
      </c>
      <c r="BA3758" s="335">
        <v>0</v>
      </c>
      <c r="BB3758" s="23">
        <v>0</v>
      </c>
      <c r="BC3758" s="5">
        <v>0</v>
      </c>
      <c r="BD3758" s="5">
        <v>0</v>
      </c>
      <c r="BE3758" s="335">
        <v>0</v>
      </c>
      <c r="BG3758" s="826"/>
      <c r="BH3758" s="607"/>
    </row>
    <row r="3759" spans="1:66" ht="12.75" customHeight="1" x14ac:dyDescent="0.25">
      <c r="A3759" s="222"/>
      <c r="C3759" s="116"/>
      <c r="D3759" s="620"/>
      <c r="F3759" s="117"/>
      <c r="G3759" s="694"/>
      <c r="H3759" s="878"/>
      <c r="I3759" s="397"/>
      <c r="J3759" s="380"/>
      <c r="K3759" s="405" t="s">
        <v>210</v>
      </c>
      <c r="L3759" s="738">
        <v>0</v>
      </c>
      <c r="M3759" s="739">
        <v>0</v>
      </c>
      <c r="N3759" s="929">
        <v>0</v>
      </c>
      <c r="O3759" s="530">
        <v>0</v>
      </c>
      <c r="P3759" s="530">
        <v>0</v>
      </c>
      <c r="Q3759" s="641">
        <v>0</v>
      </c>
      <c r="R3759" s="537">
        <v>0</v>
      </c>
      <c r="S3759" s="537">
        <v>0</v>
      </c>
      <c r="T3759" s="537">
        <v>0</v>
      </c>
      <c r="U3759" s="537">
        <v>0</v>
      </c>
      <c r="V3759" s="537">
        <v>0</v>
      </c>
      <c r="W3759" s="530"/>
      <c r="X3759" s="142">
        <v>0</v>
      </c>
      <c r="Y3759" s="142">
        <v>0</v>
      </c>
      <c r="Z3759" s="537">
        <v>0</v>
      </c>
      <c r="AA3759" s="537">
        <v>0</v>
      </c>
      <c r="AB3759" s="530"/>
      <c r="AC3759" s="142">
        <v>0</v>
      </c>
      <c r="AD3759" s="530">
        <v>0</v>
      </c>
      <c r="AE3759" s="842">
        <v>0</v>
      </c>
      <c r="AF3759" s="929">
        <v>0</v>
      </c>
      <c r="AG3759" s="530">
        <v>0</v>
      </c>
      <c r="AH3759" s="530">
        <v>0</v>
      </c>
      <c r="AI3759" s="641">
        <v>0</v>
      </c>
      <c r="AJ3759" s="537">
        <v>0</v>
      </c>
      <c r="AK3759" s="537">
        <v>0</v>
      </c>
      <c r="AL3759" s="537">
        <v>0</v>
      </c>
      <c r="AM3759" s="537">
        <v>0</v>
      </c>
      <c r="AN3759" s="537">
        <v>0</v>
      </c>
      <c r="AO3759" s="530"/>
      <c r="AP3759" s="142">
        <v>0</v>
      </c>
      <c r="AQ3759" s="142">
        <v>0</v>
      </c>
      <c r="AR3759" s="537">
        <v>0</v>
      </c>
      <c r="AS3759" s="537">
        <v>0</v>
      </c>
      <c r="AT3759" s="530"/>
      <c r="AU3759" s="142">
        <v>0</v>
      </c>
      <c r="AV3759" s="530">
        <v>0</v>
      </c>
      <c r="AW3759" s="842">
        <v>0</v>
      </c>
      <c r="AX3759" s="115">
        <v>0</v>
      </c>
      <c r="AY3759" s="5">
        <v>0</v>
      </c>
      <c r="AZ3759" s="5">
        <v>0</v>
      </c>
      <c r="BA3759" s="335">
        <v>0</v>
      </c>
      <c r="BB3759" s="23">
        <v>0</v>
      </c>
      <c r="BC3759" s="5">
        <v>0</v>
      </c>
      <c r="BD3759" s="5">
        <v>0</v>
      </c>
      <c r="BE3759" s="335">
        <v>0</v>
      </c>
      <c r="BG3759" s="826"/>
      <c r="BH3759" s="607"/>
    </row>
    <row r="3760" spans="1:66" ht="12.75" customHeight="1" x14ac:dyDescent="0.25">
      <c r="A3760" s="222"/>
      <c r="C3760" s="116"/>
      <c r="D3760" s="620"/>
      <c r="F3760" s="117"/>
      <c r="G3760" s="694"/>
      <c r="H3760" s="878"/>
      <c r="I3760" s="397"/>
      <c r="J3760" s="380"/>
      <c r="K3760" s="406" t="s">
        <v>53</v>
      </c>
      <c r="L3760" s="738">
        <v>0</v>
      </c>
      <c r="M3760" s="739">
        <v>0</v>
      </c>
      <c r="N3760" s="929">
        <v>0</v>
      </c>
      <c r="O3760" s="530">
        <v>0</v>
      </c>
      <c r="P3760" s="530">
        <v>0</v>
      </c>
      <c r="Q3760" s="641">
        <v>0</v>
      </c>
      <c r="R3760" s="537">
        <v>0</v>
      </c>
      <c r="S3760" s="537">
        <v>0</v>
      </c>
      <c r="T3760" s="537">
        <v>0</v>
      </c>
      <c r="U3760" s="537">
        <v>0</v>
      </c>
      <c r="V3760" s="537">
        <v>0</v>
      </c>
      <c r="W3760" s="530"/>
      <c r="X3760" s="142">
        <v>0</v>
      </c>
      <c r="Y3760" s="142">
        <v>0</v>
      </c>
      <c r="Z3760" s="537">
        <v>0</v>
      </c>
      <c r="AA3760" s="537">
        <v>0</v>
      </c>
      <c r="AB3760" s="530"/>
      <c r="AC3760" s="142">
        <v>0</v>
      </c>
      <c r="AD3760" s="530">
        <v>0</v>
      </c>
      <c r="AE3760" s="842">
        <v>0</v>
      </c>
      <c r="AF3760" s="929">
        <v>0</v>
      </c>
      <c r="AG3760" s="530">
        <v>0</v>
      </c>
      <c r="AH3760" s="530">
        <v>0</v>
      </c>
      <c r="AI3760" s="641">
        <v>0</v>
      </c>
      <c r="AJ3760" s="537">
        <v>0</v>
      </c>
      <c r="AK3760" s="537">
        <v>0</v>
      </c>
      <c r="AL3760" s="537">
        <v>0</v>
      </c>
      <c r="AM3760" s="537">
        <v>0</v>
      </c>
      <c r="AN3760" s="537">
        <v>0</v>
      </c>
      <c r="AO3760" s="530"/>
      <c r="AP3760" s="142">
        <v>0</v>
      </c>
      <c r="AQ3760" s="142">
        <v>0</v>
      </c>
      <c r="AR3760" s="537">
        <v>0</v>
      </c>
      <c r="AS3760" s="537">
        <v>0</v>
      </c>
      <c r="AT3760" s="530"/>
      <c r="AU3760" s="142">
        <v>0</v>
      </c>
      <c r="AV3760" s="530">
        <v>0</v>
      </c>
      <c r="AW3760" s="842">
        <v>0</v>
      </c>
      <c r="AX3760" s="115">
        <v>0</v>
      </c>
      <c r="AY3760" s="5">
        <v>0</v>
      </c>
      <c r="AZ3760" s="5">
        <v>0</v>
      </c>
      <c r="BA3760" s="335">
        <v>0</v>
      </c>
      <c r="BB3760" s="23">
        <v>0</v>
      </c>
      <c r="BC3760" s="5">
        <v>0</v>
      </c>
      <c r="BD3760" s="5">
        <v>0</v>
      </c>
      <c r="BE3760" s="335">
        <v>0</v>
      </c>
      <c r="BG3760" s="826"/>
      <c r="BH3760" s="607"/>
    </row>
    <row r="3761" spans="1:66" ht="12.75" customHeight="1" x14ac:dyDescent="0.25">
      <c r="A3761" s="222"/>
      <c r="C3761" s="258"/>
      <c r="D3761" s="620"/>
      <c r="F3761" s="117"/>
      <c r="G3761" s="694"/>
      <c r="H3761" s="878"/>
      <c r="I3761" s="397"/>
      <c r="J3761" s="380"/>
      <c r="K3761" s="415"/>
      <c r="L3761" s="731"/>
      <c r="M3761" s="732"/>
      <c r="N3761" s="931"/>
      <c r="O3761" s="923"/>
      <c r="P3761" s="923"/>
      <c r="Q3761" s="641"/>
      <c r="R3761" s="537"/>
      <c r="S3761" s="537"/>
      <c r="T3761" s="537"/>
      <c r="U3761" s="537"/>
      <c r="V3761" s="537"/>
      <c r="W3761" s="531"/>
      <c r="X3761" s="141"/>
      <c r="Y3761" s="141"/>
      <c r="Z3761" s="552"/>
      <c r="AA3761" s="552"/>
      <c r="AB3761" s="531"/>
      <c r="AC3761" s="593"/>
      <c r="AD3761" s="923"/>
      <c r="AE3761" s="846"/>
      <c r="AF3761" s="931"/>
      <c r="AG3761" s="923"/>
      <c r="AH3761" s="923"/>
      <c r="AI3761" s="641"/>
      <c r="AJ3761" s="537"/>
      <c r="AK3761" s="537"/>
      <c r="AL3761" s="537"/>
      <c r="AM3761" s="537"/>
      <c r="AN3761" s="537"/>
      <c r="AO3761" s="531"/>
      <c r="AP3761" s="141"/>
      <c r="AQ3761" s="141"/>
      <c r="AR3761" s="552"/>
      <c r="AS3761" s="552"/>
      <c r="AT3761" s="531"/>
      <c r="AU3761" s="593"/>
      <c r="AV3761" s="923"/>
      <c r="AW3761" s="846"/>
      <c r="AX3761" s="115"/>
      <c r="AY3761" s="5"/>
      <c r="AZ3761" s="5"/>
      <c r="BA3761" s="335"/>
      <c r="BC3761" s="5"/>
      <c r="BD3761" s="5"/>
      <c r="BE3761" s="335"/>
      <c r="BG3761" s="826"/>
      <c r="BH3761" s="607"/>
    </row>
    <row r="3762" spans="1:66" ht="12.75" customHeight="1" x14ac:dyDescent="0.25">
      <c r="A3762" s="222"/>
      <c r="C3762" s="258"/>
      <c r="D3762" s="620"/>
      <c r="F3762" s="117"/>
      <c r="G3762" s="694"/>
      <c r="H3762" s="878"/>
      <c r="I3762" s="397"/>
      <c r="J3762" s="380"/>
      <c r="K3762" s="415"/>
      <c r="L3762" s="731"/>
      <c r="M3762" s="732"/>
      <c r="N3762" s="931"/>
      <c r="O3762" s="923"/>
      <c r="P3762" s="923"/>
      <c r="Q3762" s="641"/>
      <c r="R3762" s="537"/>
      <c r="S3762" s="537"/>
      <c r="T3762" s="537"/>
      <c r="U3762" s="537"/>
      <c r="V3762" s="537"/>
      <c r="W3762" s="531"/>
      <c r="X3762" s="141"/>
      <c r="Y3762" s="141"/>
      <c r="Z3762" s="552"/>
      <c r="AA3762" s="552"/>
      <c r="AB3762" s="531"/>
      <c r="AC3762" s="593"/>
      <c r="AD3762" s="923"/>
      <c r="AE3762" s="846"/>
      <c r="AF3762" s="931"/>
      <c r="AG3762" s="923"/>
      <c r="AH3762" s="923"/>
      <c r="AI3762" s="641"/>
      <c r="AJ3762" s="537"/>
      <c r="AK3762" s="537"/>
      <c r="AL3762" s="537"/>
      <c r="AM3762" s="537"/>
      <c r="AN3762" s="537"/>
      <c r="AO3762" s="531"/>
      <c r="AP3762" s="141"/>
      <c r="AQ3762" s="141"/>
      <c r="AR3762" s="552"/>
      <c r="AS3762" s="552"/>
      <c r="AT3762" s="531"/>
      <c r="AU3762" s="593"/>
      <c r="AV3762" s="923"/>
      <c r="AW3762" s="846"/>
      <c r="AX3762" s="115"/>
      <c r="AY3762" s="5"/>
      <c r="AZ3762" s="5"/>
      <c r="BA3762" s="335"/>
      <c r="BC3762" s="5"/>
      <c r="BD3762" s="5"/>
      <c r="BE3762" s="335"/>
      <c r="BG3762" s="826"/>
      <c r="BH3762" s="607"/>
    </row>
    <row r="3763" spans="1:66" ht="12.75" customHeight="1" x14ac:dyDescent="0.25">
      <c r="A3763" s="222"/>
      <c r="C3763" s="116"/>
      <c r="D3763" s="620"/>
      <c r="F3763" s="117"/>
      <c r="G3763" s="694"/>
      <c r="H3763" s="878"/>
      <c r="I3763" s="397"/>
      <c r="J3763" s="380"/>
      <c r="K3763" s="400" t="s">
        <v>6634</v>
      </c>
      <c r="L3763" s="738"/>
      <c r="M3763" s="739"/>
      <c r="N3763" s="931"/>
      <c r="O3763" s="923"/>
      <c r="P3763" s="923"/>
      <c r="Q3763" s="641"/>
      <c r="R3763" s="537"/>
      <c r="S3763" s="537"/>
      <c r="T3763" s="537"/>
      <c r="U3763" s="537"/>
      <c r="V3763" s="537"/>
      <c r="W3763" s="531"/>
      <c r="X3763" s="141"/>
      <c r="Y3763" s="141"/>
      <c r="Z3763" s="552"/>
      <c r="AA3763" s="552"/>
      <c r="AB3763" s="531"/>
      <c r="AC3763" s="593"/>
      <c r="AD3763" s="923"/>
      <c r="AE3763" s="846"/>
      <c r="AF3763" s="931"/>
      <c r="AG3763" s="923"/>
      <c r="AH3763" s="923"/>
      <c r="AI3763" s="641"/>
      <c r="AJ3763" s="537"/>
      <c r="AK3763" s="537"/>
      <c r="AL3763" s="537"/>
      <c r="AM3763" s="537"/>
      <c r="AN3763" s="537"/>
      <c r="AO3763" s="531"/>
      <c r="AP3763" s="141"/>
      <c r="AQ3763" s="141"/>
      <c r="AR3763" s="552"/>
      <c r="AS3763" s="552"/>
      <c r="AT3763" s="531"/>
      <c r="AU3763" s="593"/>
      <c r="AV3763" s="923"/>
      <c r="AW3763" s="846"/>
      <c r="AX3763" s="115"/>
      <c r="AY3763" s="5"/>
      <c r="AZ3763" s="5"/>
      <c r="BA3763" s="335"/>
      <c r="BC3763" s="5"/>
      <c r="BD3763" s="5"/>
      <c r="BE3763" s="335"/>
      <c r="BG3763" s="826"/>
      <c r="BH3763" s="607"/>
    </row>
    <row r="3764" spans="1:66" x14ac:dyDescent="0.25">
      <c r="A3764" s="222"/>
      <c r="C3764" s="116"/>
      <c r="D3764" s="620"/>
      <c r="F3764" s="117"/>
      <c r="G3764" s="694"/>
      <c r="H3764" s="878"/>
      <c r="I3764" s="397"/>
      <c r="J3764" s="380"/>
      <c r="K3764" s="400" t="s">
        <v>173</v>
      </c>
      <c r="L3764" s="738"/>
      <c r="M3764" s="739"/>
      <c r="N3764" s="931"/>
      <c r="O3764" s="923"/>
      <c r="P3764" s="923"/>
      <c r="Q3764" s="641"/>
      <c r="R3764" s="537"/>
      <c r="S3764" s="537"/>
      <c r="T3764" s="537"/>
      <c r="U3764" s="537"/>
      <c r="V3764" s="537"/>
      <c r="W3764" s="531"/>
      <c r="X3764" s="141"/>
      <c r="Y3764" s="141"/>
      <c r="Z3764" s="552"/>
      <c r="AA3764" s="552"/>
      <c r="AB3764" s="531"/>
      <c r="AC3764" s="593"/>
      <c r="AD3764" s="923"/>
      <c r="AE3764" s="846"/>
      <c r="AF3764" s="931"/>
      <c r="AG3764" s="923"/>
      <c r="AH3764" s="923"/>
      <c r="AI3764" s="641"/>
      <c r="AJ3764" s="537"/>
      <c r="AK3764" s="537"/>
      <c r="AL3764" s="537"/>
      <c r="AM3764" s="537"/>
      <c r="AN3764" s="537"/>
      <c r="AO3764" s="531"/>
      <c r="AP3764" s="141"/>
      <c r="AQ3764" s="141"/>
      <c r="AR3764" s="552"/>
      <c r="AS3764" s="552"/>
      <c r="AT3764" s="531"/>
      <c r="AU3764" s="593"/>
      <c r="AV3764" s="923"/>
      <c r="AW3764" s="846"/>
      <c r="AX3764" s="115"/>
      <c r="AY3764" s="5"/>
      <c r="AZ3764" s="5"/>
      <c r="BA3764" s="335"/>
      <c r="BC3764" s="5"/>
      <c r="BD3764" s="5"/>
      <c r="BE3764" s="335"/>
      <c r="BG3764" s="826"/>
      <c r="BH3764" s="607"/>
    </row>
    <row r="3765" spans="1:66" ht="12.75" customHeight="1" x14ac:dyDescent="0.25">
      <c r="A3765" s="222"/>
      <c r="C3765" s="116"/>
      <c r="D3765" s="620"/>
      <c r="F3765" s="117"/>
      <c r="G3765" s="694"/>
      <c r="H3765" s="878"/>
      <c r="I3765" s="397"/>
      <c r="J3765" s="380"/>
      <c r="K3765" s="415"/>
      <c r="L3765" s="738"/>
      <c r="M3765" s="739"/>
      <c r="N3765" s="931"/>
      <c r="O3765" s="923"/>
      <c r="P3765" s="923"/>
      <c r="Q3765" s="641"/>
      <c r="R3765" s="537"/>
      <c r="S3765" s="537"/>
      <c r="T3765" s="537"/>
      <c r="U3765" s="537"/>
      <c r="V3765" s="537"/>
      <c r="W3765" s="531"/>
      <c r="X3765" s="141"/>
      <c r="Y3765" s="141"/>
      <c r="Z3765" s="552"/>
      <c r="AA3765" s="552"/>
      <c r="AB3765" s="531"/>
      <c r="AC3765" s="593"/>
      <c r="AD3765" s="923"/>
      <c r="AE3765" s="846"/>
      <c r="AF3765" s="931"/>
      <c r="AG3765" s="923"/>
      <c r="AH3765" s="923"/>
      <c r="AI3765" s="641"/>
      <c r="AJ3765" s="537"/>
      <c r="AK3765" s="537"/>
      <c r="AL3765" s="537"/>
      <c r="AM3765" s="537"/>
      <c r="AN3765" s="537"/>
      <c r="AO3765" s="531"/>
      <c r="AP3765" s="141"/>
      <c r="AQ3765" s="141"/>
      <c r="AR3765" s="552"/>
      <c r="AS3765" s="552"/>
      <c r="AT3765" s="531"/>
      <c r="AU3765" s="593"/>
      <c r="AV3765" s="923"/>
      <c r="AW3765" s="846"/>
      <c r="AX3765" s="115"/>
      <c r="AY3765" s="5"/>
      <c r="AZ3765" s="5"/>
      <c r="BA3765" s="335"/>
      <c r="BC3765" s="5"/>
      <c r="BD3765" s="5"/>
      <c r="BE3765" s="335"/>
      <c r="BG3765" s="826"/>
      <c r="BH3765" s="607"/>
    </row>
    <row r="3766" spans="1:66" ht="35.1" customHeight="1" x14ac:dyDescent="0.25">
      <c r="A3766" s="222" t="s">
        <v>6113</v>
      </c>
      <c r="B3766" s="30">
        <v>9</v>
      </c>
      <c r="C3766" s="119" t="s">
        <v>60</v>
      </c>
      <c r="D3766" s="620">
        <v>1000</v>
      </c>
      <c r="F3766" s="117">
        <v>5</v>
      </c>
      <c r="G3766" s="694"/>
      <c r="H3766" s="878" t="str">
        <f t="shared" ref="H3766:H3807" si="5664">LEFT(J3766,3)</f>
        <v>013</v>
      </c>
      <c r="I3766" s="397" t="s">
        <v>3303</v>
      </c>
      <c r="J3766" s="380" t="s">
        <v>1897</v>
      </c>
      <c r="K3766" s="494" t="s">
        <v>587</v>
      </c>
      <c r="L3766" s="726">
        <v>6067</v>
      </c>
      <c r="M3766" s="727">
        <v>6067</v>
      </c>
      <c r="N3766" s="931"/>
      <c r="O3766" s="530">
        <f t="shared" ref="O3766" si="5665">IF(N3766&gt;L3766,"0 ",N3766-L3766)</f>
        <v>-6067</v>
      </c>
      <c r="P3766" s="530" t="str">
        <f t="shared" ref="P3766" si="5666">IF(N3766&lt;L3766,"0 ",N3766-L3766)</f>
        <v xml:space="preserve">0 </v>
      </c>
      <c r="Q3766" s="646"/>
      <c r="R3766" s="536"/>
      <c r="S3766" s="536"/>
      <c r="T3766" s="536"/>
      <c r="U3766" s="536"/>
      <c r="V3766" s="536"/>
      <c r="W3766" s="683" t="str">
        <f>IF(SUM(Q3766:V3766)=X3766,"OK",SUM(Q3766:V3766)-X3766)</f>
        <v>OK</v>
      </c>
      <c r="X3766" s="141"/>
      <c r="Y3766" s="141"/>
      <c r="Z3766" s="552"/>
      <c r="AA3766" s="552"/>
      <c r="AB3766" s="683" t="str">
        <f>IF(SUM(Z3766:AA3766)=AC3766,"OK",SUM(Z3766:AA3766)-AC3766)</f>
        <v>OK</v>
      </c>
      <c r="AC3766" s="593"/>
      <c r="AD3766" s="530">
        <f t="shared" ref="AD3766" si="5667">X3766+Y3766+AC3766</f>
        <v>0</v>
      </c>
      <c r="AE3766" s="842">
        <f t="shared" ref="AE3766" si="5668">N3766+AD3766</f>
        <v>0</v>
      </c>
      <c r="AF3766" s="931"/>
      <c r="AG3766" s="530">
        <f t="shared" ref="AG3766" si="5669">IF(AF3766&gt;M3766,"0 ",AF3766-M3766)</f>
        <v>-6067</v>
      </c>
      <c r="AH3766" s="530" t="str">
        <f t="shared" ref="AH3766" si="5670">IF(AF3766&lt;M3766,"0 ",AF3766-M3766)</f>
        <v xml:space="preserve">0 </v>
      </c>
      <c r="AI3766" s="641"/>
      <c r="AJ3766" s="537"/>
      <c r="AK3766" s="537"/>
      <c r="AL3766" s="537"/>
      <c r="AM3766" s="537"/>
      <c r="AN3766" s="537"/>
      <c r="AO3766" s="683" t="str">
        <f>IF(SUM(AI3766:AN3766)=AP3766,"OK",SUM(AI3766:AN3766)-AP3766)</f>
        <v>OK</v>
      </c>
      <c r="AP3766" s="141"/>
      <c r="AQ3766" s="141"/>
      <c r="AR3766" s="552"/>
      <c r="AS3766" s="552"/>
      <c r="AT3766" s="683" t="str">
        <f>IF(SUM(AR3766:AS3766)=AU3766,"OK",SUM(AR3766:AS3766)-AU3766)</f>
        <v>OK</v>
      </c>
      <c r="AU3766" s="593"/>
      <c r="AV3766" s="530">
        <f t="shared" ref="AV3766" si="5671">AP3766+AQ3766+AU3766</f>
        <v>0</v>
      </c>
      <c r="AW3766" s="842">
        <f t="shared" ref="AW3766" si="5672">AF3766+AV3766</f>
        <v>0</v>
      </c>
      <c r="AX3766" s="115">
        <f>L3766</f>
        <v>6067</v>
      </c>
      <c r="AY3766" s="5">
        <f>AE3766</f>
        <v>0</v>
      </c>
      <c r="AZ3766" s="7">
        <f>AY3766-AX3766</f>
        <v>-6067</v>
      </c>
      <c r="BA3766" s="335">
        <f>AZ3766/AX3766</f>
        <v>-1</v>
      </c>
      <c r="BB3766" s="23">
        <f>M3766</f>
        <v>6067</v>
      </c>
      <c r="BC3766" s="5">
        <f>AW3766</f>
        <v>0</v>
      </c>
      <c r="BD3766" s="7">
        <f>BC3766-BB3766</f>
        <v>-6067</v>
      </c>
      <c r="BE3766" s="335">
        <f>BD3766/BB3766</f>
        <v>-1</v>
      </c>
      <c r="BG3766" s="826" t="str">
        <f>RIGHT(LEFT(I3766,3),2)&amp;"."&amp;RIGHT(LEFT(I3766,5),2)</f>
        <v>41.60</v>
      </c>
      <c r="BH3766" s="607" t="b">
        <f>COUNTIF('Codes SEC'!$B$2:$B$250,Ministres!BG3766)&gt;0</f>
        <v>1</v>
      </c>
    </row>
    <row r="3767" spans="1:66" ht="12.75" customHeight="1" x14ac:dyDescent="0.25">
      <c r="A3767" s="225"/>
      <c r="B3767" s="206"/>
      <c r="C3767" s="256"/>
      <c r="D3767" s="621"/>
      <c r="E3767" s="275"/>
      <c r="F3767" s="269"/>
      <c r="G3767" s="695"/>
      <c r="H3767" s="886"/>
      <c r="I3767" s="403"/>
      <c r="J3767" s="381"/>
      <c r="K3767" s="514" t="s">
        <v>95</v>
      </c>
      <c r="L3767" s="313">
        <f t="shared" ref="L3767:P3767" si="5673">L3766</f>
        <v>6067</v>
      </c>
      <c r="M3767" s="728">
        <f t="shared" si="5673"/>
        <v>6067</v>
      </c>
      <c r="N3767" s="930">
        <f t="shared" si="5673"/>
        <v>0</v>
      </c>
      <c r="O3767" s="790">
        <f t="shared" si="5673"/>
        <v>-6067</v>
      </c>
      <c r="P3767" s="790" t="str">
        <f t="shared" si="5673"/>
        <v xml:space="preserve">0 </v>
      </c>
      <c r="Q3767" s="787">
        <f t="shared" ref="Q3767:BE3767" si="5674">Q3766</f>
        <v>0</v>
      </c>
      <c r="R3767" s="648">
        <f t="shared" si="5674"/>
        <v>0</v>
      </c>
      <c r="S3767" s="648">
        <f t="shared" si="5674"/>
        <v>0</v>
      </c>
      <c r="T3767" s="648">
        <f t="shared" si="5674"/>
        <v>0</v>
      </c>
      <c r="U3767" s="648">
        <f t="shared" si="5674"/>
        <v>0</v>
      </c>
      <c r="V3767" s="648">
        <f t="shared" si="5674"/>
        <v>0</v>
      </c>
      <c r="W3767" s="790"/>
      <c r="X3767" s="649">
        <f t="shared" si="5674"/>
        <v>0</v>
      </c>
      <c r="Y3767" s="649">
        <f t="shared" si="5674"/>
        <v>0</v>
      </c>
      <c r="Z3767" s="648">
        <f t="shared" si="5674"/>
        <v>0</v>
      </c>
      <c r="AA3767" s="648">
        <f t="shared" si="5674"/>
        <v>0</v>
      </c>
      <c r="AB3767" s="790"/>
      <c r="AC3767" s="649">
        <f t="shared" si="5674"/>
        <v>0</v>
      </c>
      <c r="AD3767" s="790">
        <f>AD3766</f>
        <v>0</v>
      </c>
      <c r="AE3767" s="843">
        <f>AE3766</f>
        <v>0</v>
      </c>
      <c r="AF3767" s="930">
        <f t="shared" ref="AF3767:AH3767" si="5675">AF3766</f>
        <v>0</v>
      </c>
      <c r="AG3767" s="790">
        <f t="shared" si="5675"/>
        <v>-6067</v>
      </c>
      <c r="AH3767" s="790" t="str">
        <f t="shared" si="5675"/>
        <v xml:space="preserve">0 </v>
      </c>
      <c r="AI3767" s="787">
        <f t="shared" si="5674"/>
        <v>0</v>
      </c>
      <c r="AJ3767" s="648">
        <f t="shared" si="5674"/>
        <v>0</v>
      </c>
      <c r="AK3767" s="648">
        <f t="shared" si="5674"/>
        <v>0</v>
      </c>
      <c r="AL3767" s="648">
        <f t="shared" si="5674"/>
        <v>0</v>
      </c>
      <c r="AM3767" s="648">
        <f t="shared" si="5674"/>
        <v>0</v>
      </c>
      <c r="AN3767" s="648">
        <f t="shared" si="5674"/>
        <v>0</v>
      </c>
      <c r="AO3767" s="790"/>
      <c r="AP3767" s="649">
        <f t="shared" si="5674"/>
        <v>0</v>
      </c>
      <c r="AQ3767" s="649">
        <f t="shared" si="5674"/>
        <v>0</v>
      </c>
      <c r="AR3767" s="648">
        <f t="shared" si="5674"/>
        <v>0</v>
      </c>
      <c r="AS3767" s="648">
        <f t="shared" si="5674"/>
        <v>0</v>
      </c>
      <c r="AT3767" s="790"/>
      <c r="AU3767" s="649">
        <f t="shared" si="5674"/>
        <v>0</v>
      </c>
      <c r="AV3767" s="790">
        <f>AV3766</f>
        <v>0</v>
      </c>
      <c r="AW3767" s="843">
        <f>AW3766</f>
        <v>0</v>
      </c>
      <c r="AX3767" s="336">
        <f t="shared" si="5674"/>
        <v>6067</v>
      </c>
      <c r="AY3767" s="337">
        <f t="shared" si="5674"/>
        <v>0</v>
      </c>
      <c r="AZ3767" s="338">
        <f t="shared" si="5674"/>
        <v>-6067</v>
      </c>
      <c r="BA3767" s="339">
        <f t="shared" si="5674"/>
        <v>-1</v>
      </c>
      <c r="BB3767" s="322">
        <f t="shared" si="5674"/>
        <v>6067</v>
      </c>
      <c r="BC3767" s="337">
        <f t="shared" si="5674"/>
        <v>0</v>
      </c>
      <c r="BD3767" s="338">
        <f t="shared" si="5674"/>
        <v>-6067</v>
      </c>
      <c r="BE3767" s="339">
        <f t="shared" si="5674"/>
        <v>-1</v>
      </c>
      <c r="BG3767" s="826"/>
      <c r="BH3767" s="607"/>
    </row>
    <row r="3768" spans="1:66" ht="12.75" customHeight="1" x14ac:dyDescent="0.25">
      <c r="A3768" s="226"/>
      <c r="B3768" s="207"/>
      <c r="C3768" s="254"/>
      <c r="D3768" s="300"/>
      <c r="E3768" s="276"/>
      <c r="F3768" s="300"/>
      <c r="G3768" s="696"/>
      <c r="H3768" s="887"/>
      <c r="I3768" s="444"/>
      <c r="J3768" s="393"/>
      <c r="K3768" s="404" t="s">
        <v>3725</v>
      </c>
      <c r="L3768" s="729">
        <f t="shared" ref="L3768:P3768" si="5676">L3767</f>
        <v>6067</v>
      </c>
      <c r="M3768" s="730">
        <f t="shared" si="5676"/>
        <v>6067</v>
      </c>
      <c r="N3768" s="844">
        <f t="shared" si="5676"/>
        <v>0</v>
      </c>
      <c r="O3768" s="665">
        <f t="shared" si="5676"/>
        <v>-6067</v>
      </c>
      <c r="P3768" s="665" t="str">
        <f t="shared" si="5676"/>
        <v xml:space="preserve">0 </v>
      </c>
      <c r="Q3768" s="638">
        <f t="shared" ref="Q3768:AA3768" si="5677">Q3767</f>
        <v>0</v>
      </c>
      <c r="R3768" s="130">
        <f t="shared" si="5677"/>
        <v>0</v>
      </c>
      <c r="S3768" s="130">
        <f t="shared" si="5677"/>
        <v>0</v>
      </c>
      <c r="T3768" s="130">
        <f t="shared" si="5677"/>
        <v>0</v>
      </c>
      <c r="U3768" s="130">
        <f t="shared" si="5677"/>
        <v>0</v>
      </c>
      <c r="V3768" s="130">
        <f t="shared" si="5677"/>
        <v>0</v>
      </c>
      <c r="W3768" s="665"/>
      <c r="X3768" s="130">
        <f t="shared" si="5677"/>
        <v>0</v>
      </c>
      <c r="Y3768" s="130">
        <f t="shared" si="5677"/>
        <v>0</v>
      </c>
      <c r="Z3768" s="130">
        <f t="shared" si="5677"/>
        <v>0</v>
      </c>
      <c r="AA3768" s="130">
        <f t="shared" si="5677"/>
        <v>0</v>
      </c>
      <c r="AB3768" s="665"/>
      <c r="AC3768" s="130">
        <f>AC3767</f>
        <v>0</v>
      </c>
      <c r="AD3768" s="665">
        <f>AD3767</f>
        <v>0</v>
      </c>
      <c r="AE3768" s="845">
        <f>AE3767</f>
        <v>0</v>
      </c>
      <c r="AF3768" s="844">
        <f t="shared" ref="AF3768:AH3768" si="5678">AF3767</f>
        <v>0</v>
      </c>
      <c r="AG3768" s="665">
        <f t="shared" si="5678"/>
        <v>-6067</v>
      </c>
      <c r="AH3768" s="665" t="str">
        <f t="shared" si="5678"/>
        <v xml:space="preserve">0 </v>
      </c>
      <c r="AI3768" s="638">
        <f t="shared" ref="AI3768:AS3768" si="5679">AI3767</f>
        <v>0</v>
      </c>
      <c r="AJ3768" s="130">
        <f t="shared" si="5679"/>
        <v>0</v>
      </c>
      <c r="AK3768" s="130">
        <f t="shared" si="5679"/>
        <v>0</v>
      </c>
      <c r="AL3768" s="130">
        <f t="shared" si="5679"/>
        <v>0</v>
      </c>
      <c r="AM3768" s="130">
        <f t="shared" si="5679"/>
        <v>0</v>
      </c>
      <c r="AN3768" s="130">
        <f t="shared" si="5679"/>
        <v>0</v>
      </c>
      <c r="AO3768" s="665"/>
      <c r="AP3768" s="130">
        <f t="shared" si="5679"/>
        <v>0</v>
      </c>
      <c r="AQ3768" s="130">
        <f t="shared" si="5679"/>
        <v>0</v>
      </c>
      <c r="AR3768" s="130">
        <f t="shared" si="5679"/>
        <v>0</v>
      </c>
      <c r="AS3768" s="130">
        <f t="shared" si="5679"/>
        <v>0</v>
      </c>
      <c r="AT3768" s="665"/>
      <c r="AU3768" s="130">
        <f t="shared" ref="AU3768:BE3768" si="5680">AU3767</f>
        <v>0</v>
      </c>
      <c r="AV3768" s="665">
        <f>AV3767</f>
        <v>0</v>
      </c>
      <c r="AW3768" s="845">
        <f>AW3767</f>
        <v>0</v>
      </c>
      <c r="AX3768" s="314">
        <f t="shared" si="5680"/>
        <v>6067</v>
      </c>
      <c r="AY3768" s="131">
        <f t="shared" si="5680"/>
        <v>0</v>
      </c>
      <c r="AZ3768" s="132">
        <f t="shared" si="5680"/>
        <v>-6067</v>
      </c>
      <c r="BA3768" s="340">
        <f t="shared" si="5680"/>
        <v>-1</v>
      </c>
      <c r="BB3768" s="310">
        <f t="shared" si="5680"/>
        <v>6067</v>
      </c>
      <c r="BC3768" s="131">
        <f t="shared" si="5680"/>
        <v>0</v>
      </c>
      <c r="BD3768" s="132">
        <f t="shared" si="5680"/>
        <v>-6067</v>
      </c>
      <c r="BE3768" s="340">
        <f t="shared" si="5680"/>
        <v>-1</v>
      </c>
      <c r="BG3768" s="826"/>
      <c r="BH3768" s="607"/>
    </row>
    <row r="3769" spans="1:66" ht="12.75" customHeight="1" x14ac:dyDescent="0.25">
      <c r="A3769" s="222"/>
      <c r="C3769" s="116"/>
      <c r="D3769" s="620"/>
      <c r="F3769" s="117"/>
      <c r="G3769" s="690"/>
      <c r="H3769" s="878"/>
      <c r="I3769" s="397"/>
      <c r="J3769" s="380"/>
      <c r="K3769" s="405" t="s">
        <v>208</v>
      </c>
      <c r="L3769" s="731">
        <v>0</v>
      </c>
      <c r="M3769" s="732">
        <v>0</v>
      </c>
      <c r="N3769" s="929">
        <v>0</v>
      </c>
      <c r="O3769" s="530">
        <v>0</v>
      </c>
      <c r="P3769" s="530">
        <v>0</v>
      </c>
      <c r="Q3769" s="641">
        <v>0</v>
      </c>
      <c r="R3769" s="537">
        <v>0</v>
      </c>
      <c r="S3769" s="537">
        <v>0</v>
      </c>
      <c r="T3769" s="537">
        <v>0</v>
      </c>
      <c r="U3769" s="537">
        <v>0</v>
      </c>
      <c r="V3769" s="537">
        <v>0</v>
      </c>
      <c r="W3769" s="530"/>
      <c r="X3769" s="142">
        <v>0</v>
      </c>
      <c r="Y3769" s="142">
        <v>0</v>
      </c>
      <c r="Z3769" s="537">
        <v>0</v>
      </c>
      <c r="AA3769" s="537">
        <v>0</v>
      </c>
      <c r="AB3769" s="530"/>
      <c r="AC3769" s="142">
        <v>0</v>
      </c>
      <c r="AD3769" s="530">
        <v>0</v>
      </c>
      <c r="AE3769" s="842">
        <v>0</v>
      </c>
      <c r="AF3769" s="929">
        <v>0</v>
      </c>
      <c r="AG3769" s="530">
        <v>0</v>
      </c>
      <c r="AH3769" s="530">
        <v>0</v>
      </c>
      <c r="AI3769" s="641">
        <v>0</v>
      </c>
      <c r="AJ3769" s="537">
        <v>0</v>
      </c>
      <c r="AK3769" s="537">
        <v>0</v>
      </c>
      <c r="AL3769" s="537">
        <v>0</v>
      </c>
      <c r="AM3769" s="537">
        <v>0</v>
      </c>
      <c r="AN3769" s="537">
        <v>0</v>
      </c>
      <c r="AO3769" s="530"/>
      <c r="AP3769" s="142">
        <v>0</v>
      </c>
      <c r="AQ3769" s="142">
        <v>0</v>
      </c>
      <c r="AR3769" s="537">
        <v>0</v>
      </c>
      <c r="AS3769" s="537">
        <v>0</v>
      </c>
      <c r="AT3769" s="530"/>
      <c r="AU3769" s="142">
        <v>0</v>
      </c>
      <c r="AV3769" s="530">
        <v>0</v>
      </c>
      <c r="AW3769" s="842">
        <v>0</v>
      </c>
      <c r="AX3769" s="115">
        <v>0</v>
      </c>
      <c r="AY3769" s="5">
        <v>0</v>
      </c>
      <c r="AZ3769" s="5">
        <v>0</v>
      </c>
      <c r="BA3769" s="335">
        <v>0</v>
      </c>
      <c r="BB3769" s="23">
        <v>0</v>
      </c>
      <c r="BC3769" s="5">
        <v>0</v>
      </c>
      <c r="BD3769" s="5">
        <v>0</v>
      </c>
      <c r="BE3769" s="335">
        <v>0</v>
      </c>
      <c r="BG3769" s="826"/>
      <c r="BH3769" s="607"/>
    </row>
    <row r="3770" spans="1:66" ht="12.75" customHeight="1" x14ac:dyDescent="0.25">
      <c r="A3770" s="222"/>
      <c r="C3770" s="119"/>
      <c r="D3770" s="620"/>
      <c r="F3770" s="117"/>
      <c r="G3770" s="694"/>
      <c r="H3770" s="878"/>
      <c r="I3770" s="397"/>
      <c r="J3770" s="380"/>
      <c r="K3770" s="405" t="s">
        <v>96</v>
      </c>
      <c r="L3770" s="731">
        <v>0</v>
      </c>
      <c r="M3770" s="732">
        <v>0</v>
      </c>
      <c r="N3770" s="929">
        <v>0</v>
      </c>
      <c r="O3770" s="530">
        <v>0</v>
      </c>
      <c r="P3770" s="530">
        <v>0</v>
      </c>
      <c r="Q3770" s="641">
        <v>0</v>
      </c>
      <c r="R3770" s="537">
        <v>0</v>
      </c>
      <c r="S3770" s="537">
        <v>0</v>
      </c>
      <c r="T3770" s="537">
        <v>0</v>
      </c>
      <c r="U3770" s="537">
        <v>0</v>
      </c>
      <c r="V3770" s="537">
        <v>0</v>
      </c>
      <c r="W3770" s="530"/>
      <c r="X3770" s="142">
        <v>0</v>
      </c>
      <c r="Y3770" s="142">
        <v>0</v>
      </c>
      <c r="Z3770" s="537">
        <v>0</v>
      </c>
      <c r="AA3770" s="537">
        <v>0</v>
      </c>
      <c r="AB3770" s="530"/>
      <c r="AC3770" s="142">
        <v>0</v>
      </c>
      <c r="AD3770" s="530">
        <v>0</v>
      </c>
      <c r="AE3770" s="842">
        <v>0</v>
      </c>
      <c r="AF3770" s="929">
        <v>0</v>
      </c>
      <c r="AG3770" s="530">
        <v>0</v>
      </c>
      <c r="AH3770" s="530">
        <v>0</v>
      </c>
      <c r="AI3770" s="641">
        <v>0</v>
      </c>
      <c r="AJ3770" s="537">
        <v>0</v>
      </c>
      <c r="AK3770" s="537">
        <v>0</v>
      </c>
      <c r="AL3770" s="537">
        <v>0</v>
      </c>
      <c r="AM3770" s="537">
        <v>0</v>
      </c>
      <c r="AN3770" s="537">
        <v>0</v>
      </c>
      <c r="AO3770" s="530"/>
      <c r="AP3770" s="142">
        <v>0</v>
      </c>
      <c r="AQ3770" s="142">
        <v>0</v>
      </c>
      <c r="AR3770" s="537">
        <v>0</v>
      </c>
      <c r="AS3770" s="537">
        <v>0</v>
      </c>
      <c r="AT3770" s="530"/>
      <c r="AU3770" s="142">
        <v>0</v>
      </c>
      <c r="AV3770" s="530">
        <v>0</v>
      </c>
      <c r="AW3770" s="842">
        <v>0</v>
      </c>
      <c r="AX3770" s="115">
        <v>0</v>
      </c>
      <c r="AY3770" s="5">
        <v>0</v>
      </c>
      <c r="AZ3770" s="5">
        <v>0</v>
      </c>
      <c r="BA3770" s="335">
        <v>0</v>
      </c>
      <c r="BB3770" s="23">
        <v>0</v>
      </c>
      <c r="BC3770" s="5">
        <v>0</v>
      </c>
      <c r="BD3770" s="5">
        <v>0</v>
      </c>
      <c r="BE3770" s="335">
        <v>0</v>
      </c>
      <c r="BG3770" s="826"/>
      <c r="BH3770" s="607"/>
    </row>
    <row r="3771" spans="1:66" s="4" customFormat="1" ht="12.75" customHeight="1" x14ac:dyDescent="0.25">
      <c r="A3771" s="222"/>
      <c r="B3771" s="30"/>
      <c r="C3771" s="119"/>
      <c r="D3771" s="620"/>
      <c r="E3771" s="32"/>
      <c r="F3771" s="117"/>
      <c r="G3771" s="694"/>
      <c r="H3771" s="878"/>
      <c r="I3771" s="397"/>
      <c r="J3771" s="380"/>
      <c r="K3771" s="405" t="s">
        <v>209</v>
      </c>
      <c r="L3771" s="731">
        <v>0</v>
      </c>
      <c r="M3771" s="732">
        <v>0</v>
      </c>
      <c r="N3771" s="929">
        <v>0</v>
      </c>
      <c r="O3771" s="530">
        <v>0</v>
      </c>
      <c r="P3771" s="530">
        <v>0</v>
      </c>
      <c r="Q3771" s="641">
        <v>0</v>
      </c>
      <c r="R3771" s="537">
        <v>0</v>
      </c>
      <c r="S3771" s="537">
        <v>0</v>
      </c>
      <c r="T3771" s="537">
        <v>0</v>
      </c>
      <c r="U3771" s="537">
        <v>0</v>
      </c>
      <c r="V3771" s="537">
        <v>0</v>
      </c>
      <c r="W3771" s="530"/>
      <c r="X3771" s="142">
        <v>0</v>
      </c>
      <c r="Y3771" s="142">
        <v>0</v>
      </c>
      <c r="Z3771" s="537">
        <v>0</v>
      </c>
      <c r="AA3771" s="537">
        <v>0</v>
      </c>
      <c r="AB3771" s="530"/>
      <c r="AC3771" s="142">
        <v>0</v>
      </c>
      <c r="AD3771" s="530">
        <v>0</v>
      </c>
      <c r="AE3771" s="842">
        <v>0</v>
      </c>
      <c r="AF3771" s="929">
        <v>0</v>
      </c>
      <c r="AG3771" s="530">
        <v>0</v>
      </c>
      <c r="AH3771" s="530">
        <v>0</v>
      </c>
      <c r="AI3771" s="641">
        <v>0</v>
      </c>
      <c r="AJ3771" s="537">
        <v>0</v>
      </c>
      <c r="AK3771" s="537">
        <v>0</v>
      </c>
      <c r="AL3771" s="537">
        <v>0</v>
      </c>
      <c r="AM3771" s="537">
        <v>0</v>
      </c>
      <c r="AN3771" s="537">
        <v>0</v>
      </c>
      <c r="AO3771" s="530"/>
      <c r="AP3771" s="142">
        <v>0</v>
      </c>
      <c r="AQ3771" s="142">
        <v>0</v>
      </c>
      <c r="AR3771" s="537">
        <v>0</v>
      </c>
      <c r="AS3771" s="537">
        <v>0</v>
      </c>
      <c r="AT3771" s="530"/>
      <c r="AU3771" s="142">
        <v>0</v>
      </c>
      <c r="AV3771" s="530">
        <v>0</v>
      </c>
      <c r="AW3771" s="842">
        <v>0</v>
      </c>
      <c r="AX3771" s="115">
        <v>0</v>
      </c>
      <c r="AY3771" s="5">
        <v>0</v>
      </c>
      <c r="AZ3771" s="5">
        <v>0</v>
      </c>
      <c r="BA3771" s="335">
        <v>0</v>
      </c>
      <c r="BB3771" s="23">
        <v>0</v>
      </c>
      <c r="BC3771" s="5">
        <v>0</v>
      </c>
      <c r="BD3771" s="5">
        <v>0</v>
      </c>
      <c r="BE3771" s="335">
        <v>0</v>
      </c>
      <c r="BF3771" s="41"/>
      <c r="BG3771" s="826"/>
      <c r="BH3771" s="607"/>
      <c r="BI3771" s="41"/>
      <c r="BJ3771" s="41"/>
      <c r="BK3771" s="41"/>
      <c r="BL3771" s="41"/>
      <c r="BM3771" s="41"/>
      <c r="BN3771" s="41"/>
    </row>
    <row r="3772" spans="1:66" ht="12.75" customHeight="1" x14ac:dyDescent="0.25">
      <c r="A3772" s="222"/>
      <c r="C3772" s="119"/>
      <c r="D3772" s="620"/>
      <c r="F3772" s="117"/>
      <c r="G3772" s="694"/>
      <c r="H3772" s="878"/>
      <c r="I3772" s="397"/>
      <c r="J3772" s="380"/>
      <c r="K3772" s="405" t="s">
        <v>210</v>
      </c>
      <c r="L3772" s="731">
        <v>0</v>
      </c>
      <c r="M3772" s="732">
        <v>0</v>
      </c>
      <c r="N3772" s="929">
        <v>0</v>
      </c>
      <c r="O3772" s="530">
        <v>0</v>
      </c>
      <c r="P3772" s="530">
        <v>0</v>
      </c>
      <c r="Q3772" s="641">
        <v>0</v>
      </c>
      <c r="R3772" s="537">
        <v>0</v>
      </c>
      <c r="S3772" s="537">
        <v>0</v>
      </c>
      <c r="T3772" s="537">
        <v>0</v>
      </c>
      <c r="U3772" s="537">
        <v>0</v>
      </c>
      <c r="V3772" s="537">
        <v>0</v>
      </c>
      <c r="W3772" s="530"/>
      <c r="X3772" s="142">
        <v>0</v>
      </c>
      <c r="Y3772" s="142">
        <v>0</v>
      </c>
      <c r="Z3772" s="537">
        <v>0</v>
      </c>
      <c r="AA3772" s="537">
        <v>0</v>
      </c>
      <c r="AB3772" s="530"/>
      <c r="AC3772" s="142">
        <v>0</v>
      </c>
      <c r="AD3772" s="530">
        <v>0</v>
      </c>
      <c r="AE3772" s="842">
        <v>0</v>
      </c>
      <c r="AF3772" s="929">
        <v>0</v>
      </c>
      <c r="AG3772" s="530">
        <v>0</v>
      </c>
      <c r="AH3772" s="530">
        <v>0</v>
      </c>
      <c r="AI3772" s="641">
        <v>0</v>
      </c>
      <c r="AJ3772" s="537">
        <v>0</v>
      </c>
      <c r="AK3772" s="537">
        <v>0</v>
      </c>
      <c r="AL3772" s="537">
        <v>0</v>
      </c>
      <c r="AM3772" s="537">
        <v>0</v>
      </c>
      <c r="AN3772" s="537">
        <v>0</v>
      </c>
      <c r="AO3772" s="530"/>
      <c r="AP3772" s="142">
        <v>0</v>
      </c>
      <c r="AQ3772" s="142">
        <v>0</v>
      </c>
      <c r="AR3772" s="537">
        <v>0</v>
      </c>
      <c r="AS3772" s="537">
        <v>0</v>
      </c>
      <c r="AT3772" s="530"/>
      <c r="AU3772" s="142">
        <v>0</v>
      </c>
      <c r="AV3772" s="530">
        <v>0</v>
      </c>
      <c r="AW3772" s="842">
        <v>0</v>
      </c>
      <c r="AX3772" s="115">
        <v>0</v>
      </c>
      <c r="AY3772" s="5">
        <v>0</v>
      </c>
      <c r="AZ3772" s="5">
        <v>0</v>
      </c>
      <c r="BA3772" s="335">
        <v>0</v>
      </c>
      <c r="BB3772" s="23">
        <v>0</v>
      </c>
      <c r="BC3772" s="5">
        <v>0</v>
      </c>
      <c r="BD3772" s="5">
        <v>0</v>
      </c>
      <c r="BE3772" s="335">
        <v>0</v>
      </c>
      <c r="BG3772" s="826"/>
      <c r="BH3772" s="607"/>
    </row>
    <row r="3773" spans="1:66" ht="12.75" customHeight="1" x14ac:dyDescent="0.25">
      <c r="A3773" s="222"/>
      <c r="C3773" s="119"/>
      <c r="D3773" s="620"/>
      <c r="F3773" s="117"/>
      <c r="G3773" s="694"/>
      <c r="H3773" s="878"/>
      <c r="I3773" s="397"/>
      <c r="J3773" s="380"/>
      <c r="K3773" s="406" t="s">
        <v>53</v>
      </c>
      <c r="L3773" s="731">
        <v>0</v>
      </c>
      <c r="M3773" s="732">
        <v>0</v>
      </c>
      <c r="N3773" s="929">
        <v>0</v>
      </c>
      <c r="O3773" s="530">
        <v>0</v>
      </c>
      <c r="P3773" s="530">
        <v>0</v>
      </c>
      <c r="Q3773" s="641">
        <v>0</v>
      </c>
      <c r="R3773" s="537">
        <v>0</v>
      </c>
      <c r="S3773" s="537">
        <v>0</v>
      </c>
      <c r="T3773" s="537">
        <v>0</v>
      </c>
      <c r="U3773" s="537">
        <v>0</v>
      </c>
      <c r="V3773" s="537">
        <v>0</v>
      </c>
      <c r="W3773" s="530"/>
      <c r="X3773" s="142">
        <v>0</v>
      </c>
      <c r="Y3773" s="142">
        <v>0</v>
      </c>
      <c r="Z3773" s="537">
        <v>0</v>
      </c>
      <c r="AA3773" s="537">
        <v>0</v>
      </c>
      <c r="AB3773" s="530"/>
      <c r="AC3773" s="142">
        <v>0</v>
      </c>
      <c r="AD3773" s="530">
        <v>0</v>
      </c>
      <c r="AE3773" s="842">
        <v>0</v>
      </c>
      <c r="AF3773" s="929">
        <v>0</v>
      </c>
      <c r="AG3773" s="530">
        <v>0</v>
      </c>
      <c r="AH3773" s="530">
        <v>0</v>
      </c>
      <c r="AI3773" s="641">
        <v>0</v>
      </c>
      <c r="AJ3773" s="537">
        <v>0</v>
      </c>
      <c r="AK3773" s="537">
        <v>0</v>
      </c>
      <c r="AL3773" s="537">
        <v>0</v>
      </c>
      <c r="AM3773" s="537">
        <v>0</v>
      </c>
      <c r="AN3773" s="537">
        <v>0</v>
      </c>
      <c r="AO3773" s="530"/>
      <c r="AP3773" s="142">
        <v>0</v>
      </c>
      <c r="AQ3773" s="142">
        <v>0</v>
      </c>
      <c r="AR3773" s="537">
        <v>0</v>
      </c>
      <c r="AS3773" s="537">
        <v>0</v>
      </c>
      <c r="AT3773" s="530"/>
      <c r="AU3773" s="142">
        <v>0</v>
      </c>
      <c r="AV3773" s="530">
        <v>0</v>
      </c>
      <c r="AW3773" s="842">
        <v>0</v>
      </c>
      <c r="AX3773" s="115">
        <v>0</v>
      </c>
      <c r="AY3773" s="5">
        <v>0</v>
      </c>
      <c r="AZ3773" s="5">
        <v>0</v>
      </c>
      <c r="BA3773" s="335">
        <v>0</v>
      </c>
      <c r="BB3773" s="23">
        <v>0</v>
      </c>
      <c r="BC3773" s="5">
        <v>0</v>
      </c>
      <c r="BD3773" s="5">
        <v>0</v>
      </c>
      <c r="BE3773" s="335">
        <v>0</v>
      </c>
      <c r="BG3773" s="826"/>
      <c r="BH3773" s="607"/>
    </row>
    <row r="3774" spans="1:66" ht="12.75" customHeight="1" x14ac:dyDescent="0.25">
      <c r="A3774" s="222"/>
      <c r="C3774" s="119"/>
      <c r="D3774" s="620"/>
      <c r="F3774" s="117"/>
      <c r="G3774" s="694"/>
      <c r="H3774" s="878"/>
      <c r="I3774" s="397"/>
      <c r="J3774" s="380"/>
      <c r="K3774" s="406"/>
      <c r="L3774" s="731"/>
      <c r="M3774" s="732"/>
      <c r="N3774" s="929"/>
      <c r="O3774" s="530"/>
      <c r="P3774" s="530"/>
      <c r="Q3774" s="641"/>
      <c r="R3774" s="537"/>
      <c r="S3774" s="537"/>
      <c r="T3774" s="537"/>
      <c r="U3774" s="537"/>
      <c r="V3774" s="537"/>
      <c r="W3774" s="531"/>
      <c r="X3774" s="140"/>
      <c r="Y3774" s="140"/>
      <c r="Z3774" s="551"/>
      <c r="AA3774" s="551"/>
      <c r="AB3774" s="531"/>
      <c r="AC3774" s="142"/>
      <c r="AD3774" s="530"/>
      <c r="AE3774" s="842"/>
      <c r="AF3774" s="929"/>
      <c r="AG3774" s="530"/>
      <c r="AH3774" s="530"/>
      <c r="AI3774" s="641"/>
      <c r="AJ3774" s="537"/>
      <c r="AK3774" s="537"/>
      <c r="AL3774" s="537"/>
      <c r="AM3774" s="537"/>
      <c r="AN3774" s="537"/>
      <c r="AO3774" s="531"/>
      <c r="AP3774" s="140"/>
      <c r="AQ3774" s="140"/>
      <c r="AR3774" s="551"/>
      <c r="AS3774" s="551"/>
      <c r="AT3774" s="531"/>
      <c r="AU3774" s="142"/>
      <c r="AV3774" s="530"/>
      <c r="AW3774" s="842"/>
      <c r="AX3774" s="115"/>
      <c r="AY3774" s="5"/>
      <c r="AZ3774" s="5"/>
      <c r="BA3774" s="335"/>
      <c r="BC3774" s="5"/>
      <c r="BD3774" s="5"/>
      <c r="BE3774" s="335"/>
      <c r="BF3774" s="40"/>
      <c r="BG3774" s="826"/>
      <c r="BH3774" s="607"/>
    </row>
    <row r="3775" spans="1:66" ht="12.75" customHeight="1" x14ac:dyDescent="0.25">
      <c r="A3775" s="222"/>
      <c r="C3775" s="119"/>
      <c r="D3775" s="620"/>
      <c r="F3775" s="117"/>
      <c r="G3775" s="694"/>
      <c r="H3775" s="878"/>
      <c r="I3775" s="397"/>
      <c r="J3775" s="380"/>
      <c r="K3775" s="408"/>
      <c r="L3775" s="731"/>
      <c r="M3775" s="732"/>
      <c r="N3775" s="931"/>
      <c r="O3775" s="923"/>
      <c r="P3775" s="923"/>
      <c r="Q3775" s="641"/>
      <c r="R3775" s="537"/>
      <c r="S3775" s="537"/>
      <c r="T3775" s="537"/>
      <c r="U3775" s="537"/>
      <c r="V3775" s="537"/>
      <c r="W3775" s="531"/>
      <c r="X3775" s="141"/>
      <c r="Y3775" s="141"/>
      <c r="Z3775" s="552"/>
      <c r="AA3775" s="552"/>
      <c r="AB3775" s="531"/>
      <c r="AC3775" s="593"/>
      <c r="AD3775" s="923"/>
      <c r="AE3775" s="846"/>
      <c r="AF3775" s="931"/>
      <c r="AG3775" s="923"/>
      <c r="AH3775" s="923"/>
      <c r="AI3775" s="641"/>
      <c r="AJ3775" s="537"/>
      <c r="AK3775" s="537"/>
      <c r="AL3775" s="537"/>
      <c r="AM3775" s="537"/>
      <c r="AN3775" s="537"/>
      <c r="AO3775" s="531"/>
      <c r="AP3775" s="141"/>
      <c r="AQ3775" s="141"/>
      <c r="AR3775" s="552"/>
      <c r="AS3775" s="552"/>
      <c r="AT3775" s="531"/>
      <c r="AU3775" s="593"/>
      <c r="AV3775" s="923"/>
      <c r="AW3775" s="846"/>
      <c r="AX3775" s="115"/>
      <c r="AY3775" s="5"/>
      <c r="AZ3775" s="5"/>
      <c r="BA3775" s="335"/>
      <c r="BC3775" s="5"/>
      <c r="BD3775" s="5"/>
      <c r="BE3775" s="335"/>
      <c r="BG3775" s="826"/>
      <c r="BH3775" s="607"/>
    </row>
    <row r="3776" spans="1:66" ht="12.75" customHeight="1" x14ac:dyDescent="0.25">
      <c r="A3776" s="222"/>
      <c r="C3776" s="119"/>
      <c r="D3776" s="620"/>
      <c r="F3776" s="117"/>
      <c r="G3776" s="694"/>
      <c r="H3776" s="878"/>
      <c r="I3776" s="397"/>
      <c r="J3776" s="380"/>
      <c r="K3776" s="418" t="s">
        <v>6635</v>
      </c>
      <c r="L3776" s="731"/>
      <c r="M3776" s="732"/>
      <c r="N3776" s="931"/>
      <c r="O3776" s="923"/>
      <c r="P3776" s="923"/>
      <c r="Q3776" s="641"/>
      <c r="R3776" s="537"/>
      <c r="S3776" s="537"/>
      <c r="T3776" s="537"/>
      <c r="U3776" s="537"/>
      <c r="V3776" s="537"/>
      <c r="W3776" s="531"/>
      <c r="X3776" s="141"/>
      <c r="Y3776" s="141"/>
      <c r="Z3776" s="552"/>
      <c r="AA3776" s="552"/>
      <c r="AB3776" s="531"/>
      <c r="AC3776" s="593"/>
      <c r="AD3776" s="923"/>
      <c r="AE3776" s="846"/>
      <c r="AF3776" s="931"/>
      <c r="AG3776" s="923"/>
      <c r="AH3776" s="923"/>
      <c r="AI3776" s="641"/>
      <c r="AJ3776" s="537"/>
      <c r="AK3776" s="537"/>
      <c r="AL3776" s="537"/>
      <c r="AM3776" s="537"/>
      <c r="AN3776" s="537"/>
      <c r="AO3776" s="531"/>
      <c r="AP3776" s="141"/>
      <c r="AQ3776" s="141"/>
      <c r="AR3776" s="552"/>
      <c r="AS3776" s="552"/>
      <c r="AT3776" s="531"/>
      <c r="AU3776" s="593"/>
      <c r="AV3776" s="923"/>
      <c r="AW3776" s="846"/>
      <c r="AX3776" s="115"/>
      <c r="AY3776" s="5"/>
      <c r="AZ3776" s="5"/>
      <c r="BA3776" s="335"/>
      <c r="BC3776" s="5"/>
      <c r="BD3776" s="5"/>
      <c r="BE3776" s="335"/>
      <c r="BG3776" s="826"/>
      <c r="BH3776" s="607"/>
    </row>
    <row r="3777" spans="1:66" x14ac:dyDescent="0.25">
      <c r="A3777" s="222"/>
      <c r="C3777" s="119"/>
      <c r="D3777" s="620"/>
      <c r="F3777" s="117"/>
      <c r="G3777" s="694"/>
      <c r="H3777" s="878"/>
      <c r="I3777" s="397"/>
      <c r="J3777" s="380"/>
      <c r="K3777" s="418" t="s">
        <v>269</v>
      </c>
      <c r="L3777" s="731"/>
      <c r="M3777" s="732"/>
      <c r="N3777" s="931"/>
      <c r="O3777" s="923"/>
      <c r="P3777" s="923"/>
      <c r="Q3777" s="641"/>
      <c r="R3777" s="537"/>
      <c r="S3777" s="537"/>
      <c r="T3777" s="537"/>
      <c r="U3777" s="537"/>
      <c r="V3777" s="537"/>
      <c r="W3777" s="531"/>
      <c r="X3777" s="141"/>
      <c r="Y3777" s="141"/>
      <c r="Z3777" s="552"/>
      <c r="AA3777" s="552"/>
      <c r="AB3777" s="531"/>
      <c r="AC3777" s="593"/>
      <c r="AD3777" s="923"/>
      <c r="AE3777" s="846"/>
      <c r="AF3777" s="931"/>
      <c r="AG3777" s="923"/>
      <c r="AH3777" s="923"/>
      <c r="AI3777" s="641"/>
      <c r="AJ3777" s="537"/>
      <c r="AK3777" s="537"/>
      <c r="AL3777" s="537"/>
      <c r="AM3777" s="537"/>
      <c r="AN3777" s="537"/>
      <c r="AO3777" s="531"/>
      <c r="AP3777" s="141"/>
      <c r="AQ3777" s="141"/>
      <c r="AR3777" s="552"/>
      <c r="AS3777" s="552"/>
      <c r="AT3777" s="531"/>
      <c r="AU3777" s="593"/>
      <c r="AV3777" s="923"/>
      <c r="AW3777" s="846"/>
      <c r="AX3777" s="115"/>
      <c r="AY3777" s="5"/>
      <c r="AZ3777" s="5"/>
      <c r="BA3777" s="335"/>
      <c r="BC3777" s="5"/>
      <c r="BD3777" s="5"/>
      <c r="BE3777" s="335"/>
      <c r="BG3777" s="826"/>
      <c r="BH3777" s="607"/>
    </row>
    <row r="3778" spans="1:66" s="4" customFormat="1" ht="12.75" customHeight="1" x14ac:dyDescent="0.25">
      <c r="A3778" s="222"/>
      <c r="B3778" s="30"/>
      <c r="C3778" s="119"/>
      <c r="D3778" s="620"/>
      <c r="E3778" s="32"/>
      <c r="F3778" s="117"/>
      <c r="G3778" s="694"/>
      <c r="H3778" s="878"/>
      <c r="I3778" s="397"/>
      <c r="J3778" s="380"/>
      <c r="K3778" s="418"/>
      <c r="L3778" s="731"/>
      <c r="M3778" s="732"/>
      <c r="N3778" s="931"/>
      <c r="O3778" s="923"/>
      <c r="P3778" s="923"/>
      <c r="Q3778" s="641"/>
      <c r="R3778" s="537"/>
      <c r="S3778" s="537"/>
      <c r="T3778" s="537"/>
      <c r="U3778" s="537"/>
      <c r="V3778" s="537"/>
      <c r="W3778" s="531"/>
      <c r="X3778" s="141"/>
      <c r="Y3778" s="141"/>
      <c r="Z3778" s="552"/>
      <c r="AA3778" s="552"/>
      <c r="AB3778" s="531"/>
      <c r="AC3778" s="593"/>
      <c r="AD3778" s="923"/>
      <c r="AE3778" s="846"/>
      <c r="AF3778" s="931"/>
      <c r="AG3778" s="923"/>
      <c r="AH3778" s="923"/>
      <c r="AI3778" s="641"/>
      <c r="AJ3778" s="537"/>
      <c r="AK3778" s="537"/>
      <c r="AL3778" s="537"/>
      <c r="AM3778" s="537"/>
      <c r="AN3778" s="537"/>
      <c r="AO3778" s="531"/>
      <c r="AP3778" s="141"/>
      <c r="AQ3778" s="141"/>
      <c r="AR3778" s="552"/>
      <c r="AS3778" s="552"/>
      <c r="AT3778" s="531"/>
      <c r="AU3778" s="593"/>
      <c r="AV3778" s="923"/>
      <c r="AW3778" s="846"/>
      <c r="AX3778" s="115"/>
      <c r="AY3778" s="5"/>
      <c r="AZ3778" s="5"/>
      <c r="BA3778" s="335"/>
      <c r="BB3778" s="23"/>
      <c r="BC3778" s="5"/>
      <c r="BD3778" s="5"/>
      <c r="BE3778" s="335"/>
      <c r="BF3778" s="41"/>
      <c r="BG3778" s="826"/>
      <c r="BH3778" s="607"/>
      <c r="BI3778" s="41"/>
      <c r="BJ3778" s="41"/>
      <c r="BK3778" s="41"/>
      <c r="BL3778" s="41"/>
      <c r="BM3778" s="41"/>
      <c r="BN3778" s="41"/>
    </row>
    <row r="3779" spans="1:66" s="27" customFormat="1" ht="35.1" customHeight="1" x14ac:dyDescent="0.25">
      <c r="A3779" s="222" t="s">
        <v>6113</v>
      </c>
      <c r="B3779" s="112">
        <v>9</v>
      </c>
      <c r="C3779" s="119" t="s">
        <v>60</v>
      </c>
      <c r="D3779" s="620">
        <v>1000</v>
      </c>
      <c r="E3779" s="278"/>
      <c r="F3779" s="116">
        <v>1</v>
      </c>
      <c r="G3779" s="694" t="s">
        <v>4051</v>
      </c>
      <c r="H3779" s="878" t="str">
        <f t="shared" si="5664"/>
        <v>015</v>
      </c>
      <c r="I3779" s="397" t="s">
        <v>3254</v>
      </c>
      <c r="J3779" s="380" t="s">
        <v>1909</v>
      </c>
      <c r="K3779" s="408" t="s">
        <v>281</v>
      </c>
      <c r="L3779" s="726">
        <v>3239</v>
      </c>
      <c r="M3779" s="727">
        <v>3239</v>
      </c>
      <c r="N3779" s="931"/>
      <c r="O3779" s="530">
        <f t="shared" ref="O3779" si="5681">IF(N3779&gt;L3779,"0 ",N3779-L3779)</f>
        <v>-3239</v>
      </c>
      <c r="P3779" s="530" t="str">
        <f t="shared" ref="P3779" si="5682">IF(N3779&lt;L3779,"0 ",N3779-L3779)</f>
        <v xml:space="preserve">0 </v>
      </c>
      <c r="Q3779" s="646"/>
      <c r="R3779" s="536"/>
      <c r="S3779" s="536"/>
      <c r="T3779" s="536"/>
      <c r="U3779" s="536"/>
      <c r="V3779" s="536"/>
      <c r="W3779" s="683" t="str">
        <f>IF(SUM(Q3779:V3779)=X3779,"OK",SUM(Q3779:V3779)-X3779)</f>
        <v>OK</v>
      </c>
      <c r="X3779" s="141"/>
      <c r="Y3779" s="141"/>
      <c r="Z3779" s="552"/>
      <c r="AA3779" s="552"/>
      <c r="AB3779" s="683" t="str">
        <f>IF(SUM(Z3779:AA3779)=AC3779,"OK",SUM(Z3779:AA3779)-AC3779)</f>
        <v>OK</v>
      </c>
      <c r="AC3779" s="593"/>
      <c r="AD3779" s="530">
        <f t="shared" ref="AD3779" si="5683">X3779+Y3779+AC3779</f>
        <v>0</v>
      </c>
      <c r="AE3779" s="842">
        <f t="shared" ref="AE3779" si="5684">N3779+AD3779</f>
        <v>0</v>
      </c>
      <c r="AF3779" s="931"/>
      <c r="AG3779" s="530">
        <f t="shared" ref="AG3779" si="5685">IF(AF3779&gt;M3779,"0 ",AF3779-M3779)</f>
        <v>-3239</v>
      </c>
      <c r="AH3779" s="530" t="str">
        <f t="shared" ref="AH3779" si="5686">IF(AF3779&lt;M3779,"0 ",AF3779-M3779)</f>
        <v xml:space="preserve">0 </v>
      </c>
      <c r="AI3779" s="641"/>
      <c r="AJ3779" s="537"/>
      <c r="AK3779" s="537"/>
      <c r="AL3779" s="537"/>
      <c r="AM3779" s="537"/>
      <c r="AN3779" s="537"/>
      <c r="AO3779" s="683" t="str">
        <f>IF(SUM(AI3779:AN3779)=AP3779,"OK",SUM(AI3779:AN3779)-AP3779)</f>
        <v>OK</v>
      </c>
      <c r="AP3779" s="141"/>
      <c r="AQ3779" s="141"/>
      <c r="AR3779" s="552"/>
      <c r="AS3779" s="552"/>
      <c r="AT3779" s="683" t="str">
        <f>IF(SUM(AR3779:AS3779)=AU3779,"OK",SUM(AR3779:AS3779)-AU3779)</f>
        <v>OK</v>
      </c>
      <c r="AU3779" s="593"/>
      <c r="AV3779" s="530">
        <f t="shared" ref="AV3779" si="5687">AP3779+AQ3779+AU3779</f>
        <v>0</v>
      </c>
      <c r="AW3779" s="842">
        <f t="shared" ref="AW3779" si="5688">AF3779+AV3779</f>
        <v>0</v>
      </c>
      <c r="AX3779" s="115">
        <f>L3779</f>
        <v>3239</v>
      </c>
      <c r="AY3779" s="5">
        <f>AE3779</f>
        <v>0</v>
      </c>
      <c r="AZ3779" s="7">
        <f>AY3779-AX3779</f>
        <v>-3239</v>
      </c>
      <c r="BA3779" s="335">
        <f>AZ3779/AX3779</f>
        <v>-1</v>
      </c>
      <c r="BB3779" s="23">
        <f>M3779</f>
        <v>3239</v>
      </c>
      <c r="BC3779" s="5">
        <f>AW3779</f>
        <v>0</v>
      </c>
      <c r="BD3779" s="7">
        <f>BC3779-BB3779</f>
        <v>-3239</v>
      </c>
      <c r="BE3779" s="335">
        <f>BD3779/BB3779</f>
        <v>-1</v>
      </c>
      <c r="BF3779" s="41"/>
      <c r="BG3779" s="826" t="str">
        <f>RIGHT(LEFT(I3779,3),2)&amp;"."&amp;RIGHT(LEFT(I3779,5),2)</f>
        <v>11.00</v>
      </c>
      <c r="BH3779" s="607" t="b">
        <f>COUNTIF('Codes SEC'!$B$2:$B$250,Ministres!BG3779)&gt;0</f>
        <v>1</v>
      </c>
      <c r="BI3779" s="40"/>
      <c r="BJ3779" s="40"/>
      <c r="BK3779" s="40"/>
      <c r="BL3779" s="40"/>
      <c r="BM3779" s="40"/>
      <c r="BN3779" s="40"/>
    </row>
    <row r="3780" spans="1:66" ht="64.8" x14ac:dyDescent="0.25">
      <c r="A3780" s="222"/>
      <c r="C3780" s="116"/>
      <c r="D3780" s="620"/>
      <c r="F3780" s="117"/>
      <c r="G3780" s="694"/>
      <c r="H3780" s="878"/>
      <c r="I3780" s="591" t="s">
        <v>3755</v>
      </c>
      <c r="J3780" s="380"/>
      <c r="K3780" s="407"/>
      <c r="L3780" s="733"/>
      <c r="M3780" s="734"/>
      <c r="N3780" s="931"/>
      <c r="O3780" s="923"/>
      <c r="P3780" s="923"/>
      <c r="Q3780" s="646"/>
      <c r="R3780" s="536"/>
      <c r="S3780" s="536"/>
      <c r="T3780" s="536"/>
      <c r="U3780" s="536"/>
      <c r="V3780" s="536"/>
      <c r="W3780" s="683"/>
      <c r="X3780" s="141"/>
      <c r="Y3780" s="141"/>
      <c r="Z3780" s="552"/>
      <c r="AA3780" s="552"/>
      <c r="AB3780" s="683"/>
      <c r="AC3780" s="593"/>
      <c r="AD3780" s="923"/>
      <c r="AE3780" s="846"/>
      <c r="AF3780" s="931"/>
      <c r="AG3780" s="923"/>
      <c r="AH3780" s="923"/>
      <c r="AI3780" s="641"/>
      <c r="AJ3780" s="537"/>
      <c r="AK3780" s="537"/>
      <c r="AL3780" s="537"/>
      <c r="AM3780" s="537"/>
      <c r="AN3780" s="537"/>
      <c r="AO3780" s="683"/>
      <c r="AP3780" s="141"/>
      <c r="AQ3780" s="141"/>
      <c r="AR3780" s="552"/>
      <c r="AS3780" s="552"/>
      <c r="AT3780" s="683"/>
      <c r="AU3780" s="593"/>
      <c r="AV3780" s="923"/>
      <c r="AW3780" s="846"/>
      <c r="AX3780" s="115"/>
      <c r="AY3780" s="5"/>
      <c r="AZ3780" s="7"/>
      <c r="BA3780" s="335"/>
      <c r="BC3780" s="5"/>
      <c r="BD3780" s="7"/>
      <c r="BE3780" s="335"/>
      <c r="BG3780" s="826"/>
      <c r="BH3780" s="607"/>
    </row>
    <row r="3781" spans="1:66" ht="35.1" customHeight="1" x14ac:dyDescent="0.25">
      <c r="A3781" s="222" t="s">
        <v>6113</v>
      </c>
      <c r="B3781" s="112">
        <v>9</v>
      </c>
      <c r="C3781" s="119" t="s">
        <v>60</v>
      </c>
      <c r="D3781" s="620">
        <v>1000</v>
      </c>
      <c r="F3781" s="117">
        <v>12</v>
      </c>
      <c r="G3781" s="694"/>
      <c r="H3781" s="878" t="str">
        <f t="shared" si="5664"/>
        <v>015</v>
      </c>
      <c r="I3781" s="397" t="s">
        <v>3257</v>
      </c>
      <c r="J3781" s="380" t="s">
        <v>1910</v>
      </c>
      <c r="K3781" s="408" t="s">
        <v>368</v>
      </c>
      <c r="L3781" s="726">
        <v>900</v>
      </c>
      <c r="M3781" s="727">
        <v>900</v>
      </c>
      <c r="N3781" s="931"/>
      <c r="O3781" s="530">
        <f t="shared" ref="O3781:O3782" si="5689">IF(N3781&gt;L3781,"0 ",N3781-L3781)</f>
        <v>-900</v>
      </c>
      <c r="P3781" s="530" t="str">
        <f t="shared" ref="P3781:P3782" si="5690">IF(N3781&lt;L3781,"0 ",N3781-L3781)</f>
        <v xml:space="preserve">0 </v>
      </c>
      <c r="Q3781" s="646"/>
      <c r="R3781" s="536"/>
      <c r="S3781" s="536"/>
      <c r="T3781" s="536"/>
      <c r="U3781" s="536"/>
      <c r="V3781" s="536"/>
      <c r="W3781" s="683" t="str">
        <f>IF(SUM(Q3781:V3781)=X3781,"OK",SUM(Q3781:V3781)-X3781)</f>
        <v>OK</v>
      </c>
      <c r="X3781" s="141"/>
      <c r="Y3781" s="141"/>
      <c r="Z3781" s="552"/>
      <c r="AA3781" s="552"/>
      <c r="AB3781" s="683" t="str">
        <f>IF(SUM(Z3781:AA3781)=AC3781,"OK",SUM(Z3781:AA3781)-AC3781)</f>
        <v>OK</v>
      </c>
      <c r="AC3781" s="593"/>
      <c r="AD3781" s="530">
        <f t="shared" ref="AD3781:AD3782" si="5691">X3781+Y3781+AC3781</f>
        <v>0</v>
      </c>
      <c r="AE3781" s="842">
        <f t="shared" ref="AE3781:AE3782" si="5692">N3781+AD3781</f>
        <v>0</v>
      </c>
      <c r="AF3781" s="931"/>
      <c r="AG3781" s="530">
        <f t="shared" ref="AG3781:AG3782" si="5693">IF(AF3781&gt;M3781,"0 ",AF3781-M3781)</f>
        <v>-900</v>
      </c>
      <c r="AH3781" s="530" t="str">
        <f t="shared" ref="AH3781:AH3782" si="5694">IF(AF3781&lt;M3781,"0 ",AF3781-M3781)</f>
        <v xml:space="preserve">0 </v>
      </c>
      <c r="AI3781" s="641"/>
      <c r="AJ3781" s="537"/>
      <c r="AK3781" s="537"/>
      <c r="AL3781" s="537"/>
      <c r="AM3781" s="537"/>
      <c r="AN3781" s="537"/>
      <c r="AO3781" s="683" t="str">
        <f>IF(SUM(AI3781:AN3781)=AP3781,"OK",SUM(AI3781:AN3781)-AP3781)</f>
        <v>OK</v>
      </c>
      <c r="AP3781" s="141"/>
      <c r="AQ3781" s="141"/>
      <c r="AR3781" s="552"/>
      <c r="AS3781" s="552"/>
      <c r="AT3781" s="683" t="str">
        <f>IF(SUM(AR3781:AS3781)=AU3781,"OK",SUM(AR3781:AS3781)-AU3781)</f>
        <v>OK</v>
      </c>
      <c r="AU3781" s="593"/>
      <c r="AV3781" s="530">
        <f t="shared" ref="AV3781:AV3782" si="5695">AP3781+AQ3781+AU3781</f>
        <v>0</v>
      </c>
      <c r="AW3781" s="842">
        <f t="shared" ref="AW3781:AW3782" si="5696">AF3781+AV3781</f>
        <v>0</v>
      </c>
      <c r="AX3781" s="115">
        <f>L3781</f>
        <v>900</v>
      </c>
      <c r="AY3781" s="5">
        <f>AE3781</f>
        <v>0</v>
      </c>
      <c r="AZ3781" s="7">
        <f>AY3781-AX3781</f>
        <v>-900</v>
      </c>
      <c r="BA3781" s="335">
        <f>AZ3781/AX3781</f>
        <v>-1</v>
      </c>
      <c r="BB3781" s="23">
        <f>M3781</f>
        <v>900</v>
      </c>
      <c r="BC3781" s="5">
        <f>AW3781</f>
        <v>0</v>
      </c>
      <c r="BD3781" s="7">
        <f>BC3781-BB3781</f>
        <v>-900</v>
      </c>
      <c r="BE3781" s="335">
        <f>BD3781/BB3781</f>
        <v>-1</v>
      </c>
      <c r="BG3781" s="826" t="str">
        <f>RIGHT(LEFT(I3781,3),2)&amp;"."&amp;RIGHT(LEFT(I3781,5),2)</f>
        <v>12.11</v>
      </c>
      <c r="BH3781" s="607" t="b">
        <f>COUNTIF('Codes SEC'!$B$2:$B$250,Ministres!BG3781)&gt;0</f>
        <v>1</v>
      </c>
    </row>
    <row r="3782" spans="1:66" ht="35.1" customHeight="1" x14ac:dyDescent="0.25">
      <c r="A3782" s="222" t="s">
        <v>6113</v>
      </c>
      <c r="B3782" s="112">
        <v>9</v>
      </c>
      <c r="C3782" s="119" t="s">
        <v>60</v>
      </c>
      <c r="D3782" s="620">
        <v>1000</v>
      </c>
      <c r="F3782" s="117">
        <v>12</v>
      </c>
      <c r="G3782" s="694"/>
      <c r="H3782" s="878" t="str">
        <f t="shared" si="5664"/>
        <v>015</v>
      </c>
      <c r="I3782" s="397">
        <v>81221000</v>
      </c>
      <c r="J3782" s="712" t="s">
        <v>5603</v>
      </c>
      <c r="K3782" s="408" t="s">
        <v>5604</v>
      </c>
      <c r="L3782" s="726">
        <v>200</v>
      </c>
      <c r="M3782" s="727">
        <v>200</v>
      </c>
      <c r="N3782" s="931"/>
      <c r="O3782" s="530">
        <f t="shared" si="5689"/>
        <v>-200</v>
      </c>
      <c r="P3782" s="530" t="str">
        <f t="shared" si="5690"/>
        <v xml:space="preserve">0 </v>
      </c>
      <c r="Q3782" s="646"/>
      <c r="R3782" s="536"/>
      <c r="S3782" s="536"/>
      <c r="T3782" s="536"/>
      <c r="U3782" s="536"/>
      <c r="V3782" s="536"/>
      <c r="W3782" s="683" t="str">
        <f t="shared" ref="W3782" si="5697">IF(SUM(Q3782:V3782)=X3782,"OK",SUM(Q3782:V3782)-X3782)</f>
        <v>OK</v>
      </c>
      <c r="X3782" s="141"/>
      <c r="Y3782" s="141"/>
      <c r="Z3782" s="552"/>
      <c r="AA3782" s="552"/>
      <c r="AB3782" s="683" t="str">
        <f t="shared" ref="AB3782" si="5698">IF(SUM(Z3782:AA3782)=AC3782,"OK",SUM(Z3782:AA3782)-AC3782)</f>
        <v>OK</v>
      </c>
      <c r="AC3782" s="593"/>
      <c r="AD3782" s="530">
        <f t="shared" si="5691"/>
        <v>0</v>
      </c>
      <c r="AE3782" s="842">
        <f t="shared" si="5692"/>
        <v>0</v>
      </c>
      <c r="AF3782" s="931"/>
      <c r="AG3782" s="530">
        <f t="shared" si="5693"/>
        <v>-200</v>
      </c>
      <c r="AH3782" s="530" t="str">
        <f t="shared" si="5694"/>
        <v xml:space="preserve">0 </v>
      </c>
      <c r="AI3782" s="641"/>
      <c r="AJ3782" s="537"/>
      <c r="AK3782" s="537"/>
      <c r="AL3782" s="537"/>
      <c r="AM3782" s="537"/>
      <c r="AN3782" s="537"/>
      <c r="AO3782" s="683" t="str">
        <f t="shared" ref="AO3782" si="5699">IF(SUM(AI3782:AN3782)=AP3782,"OK",SUM(AI3782:AN3782)-AP3782)</f>
        <v>OK</v>
      </c>
      <c r="AP3782" s="141"/>
      <c r="AQ3782" s="141"/>
      <c r="AR3782" s="552"/>
      <c r="AS3782" s="552"/>
      <c r="AT3782" s="683" t="str">
        <f t="shared" ref="AT3782" si="5700">IF(SUM(AR3782:AS3782)=AU3782,"OK",SUM(AR3782:AS3782)-AU3782)</f>
        <v>OK</v>
      </c>
      <c r="AU3782" s="593"/>
      <c r="AV3782" s="530">
        <f t="shared" si="5695"/>
        <v>0</v>
      </c>
      <c r="AW3782" s="842">
        <f t="shared" si="5696"/>
        <v>0</v>
      </c>
      <c r="AX3782" s="115">
        <f>L3782</f>
        <v>200</v>
      </c>
      <c r="AY3782" s="5">
        <f>AE3782</f>
        <v>0</v>
      </c>
      <c r="AZ3782" s="7">
        <f>AY3782-AX3782</f>
        <v>-200</v>
      </c>
      <c r="BA3782" s="335">
        <f>AZ3782/AX3782</f>
        <v>-1</v>
      </c>
      <c r="BB3782" s="23">
        <f>M3782</f>
        <v>200</v>
      </c>
      <c r="BC3782" s="5">
        <f>AW3782</f>
        <v>0</v>
      </c>
      <c r="BD3782" s="7">
        <f>BC3782-BB3782</f>
        <v>-200</v>
      </c>
      <c r="BE3782" s="335">
        <f>BD3782/BB3782</f>
        <v>-1</v>
      </c>
      <c r="BG3782" s="826" t="str">
        <f>RIGHT(LEFT(I3782,3),2)&amp;"."&amp;RIGHT(LEFT(I3782,5),2)</f>
        <v>12.21</v>
      </c>
      <c r="BH3782" s="607" t="b">
        <f>COUNTIF('Codes SEC'!$B$2:$B$250,Ministres!BG3782)&gt;0</f>
        <v>1</v>
      </c>
    </row>
    <row r="3783" spans="1:66" ht="12.75" customHeight="1" x14ac:dyDescent="0.25">
      <c r="A3783" s="225"/>
      <c r="B3783" s="206"/>
      <c r="C3783" s="256"/>
      <c r="D3783" s="621"/>
      <c r="E3783" s="275"/>
      <c r="F3783" s="269"/>
      <c r="G3783" s="695"/>
      <c r="H3783" s="886"/>
      <c r="I3783" s="403"/>
      <c r="J3783" s="381"/>
      <c r="K3783" s="514" t="s">
        <v>95</v>
      </c>
      <c r="L3783" s="313">
        <f t="shared" ref="L3783:V3783" si="5701">L3779+L3781+L3782</f>
        <v>4339</v>
      </c>
      <c r="M3783" s="744">
        <f t="shared" si="5701"/>
        <v>4339</v>
      </c>
      <c r="N3783" s="930">
        <f t="shared" si="5701"/>
        <v>0</v>
      </c>
      <c r="O3783" s="790">
        <f t="shared" si="5701"/>
        <v>-4339</v>
      </c>
      <c r="P3783" s="790">
        <f t="shared" si="5701"/>
        <v>0</v>
      </c>
      <c r="Q3783" s="787">
        <f t="shared" si="5701"/>
        <v>0</v>
      </c>
      <c r="R3783" s="648">
        <f t="shared" si="5701"/>
        <v>0</v>
      </c>
      <c r="S3783" s="648">
        <f t="shared" si="5701"/>
        <v>0</v>
      </c>
      <c r="T3783" s="648">
        <f t="shared" si="5701"/>
        <v>0</v>
      </c>
      <c r="U3783" s="648">
        <f t="shared" si="5701"/>
        <v>0</v>
      </c>
      <c r="V3783" s="648">
        <f t="shared" si="5701"/>
        <v>0</v>
      </c>
      <c r="W3783" s="790"/>
      <c r="X3783" s="649">
        <f>X3779+X3781+X3782</f>
        <v>0</v>
      </c>
      <c r="Y3783" s="649">
        <f>Y3779+Y3781+Y3782</f>
        <v>0</v>
      </c>
      <c r="Z3783" s="648">
        <f>Z3779+Z3781+Z3782</f>
        <v>0</v>
      </c>
      <c r="AA3783" s="648">
        <f>AA3779+AA3781+AA3782</f>
        <v>0</v>
      </c>
      <c r="AB3783" s="790"/>
      <c r="AC3783" s="649">
        <f t="shared" ref="AC3783:AN3783" si="5702">AC3779+AC3781+AC3782</f>
        <v>0</v>
      </c>
      <c r="AD3783" s="790">
        <f>AD3779+AD3781+AD3782</f>
        <v>0</v>
      </c>
      <c r="AE3783" s="843">
        <f>AE3779+AE3781+AE3782</f>
        <v>0</v>
      </c>
      <c r="AF3783" s="930">
        <f t="shared" si="5702"/>
        <v>0</v>
      </c>
      <c r="AG3783" s="790">
        <f t="shared" si="5702"/>
        <v>-4339</v>
      </c>
      <c r="AH3783" s="790">
        <f t="shared" si="5702"/>
        <v>0</v>
      </c>
      <c r="AI3783" s="787">
        <f t="shared" si="5702"/>
        <v>0</v>
      </c>
      <c r="AJ3783" s="648">
        <f t="shared" si="5702"/>
        <v>0</v>
      </c>
      <c r="AK3783" s="648">
        <f t="shared" si="5702"/>
        <v>0</v>
      </c>
      <c r="AL3783" s="648">
        <f t="shared" si="5702"/>
        <v>0</v>
      </c>
      <c r="AM3783" s="648">
        <f t="shared" si="5702"/>
        <v>0</v>
      </c>
      <c r="AN3783" s="648">
        <f t="shared" si="5702"/>
        <v>0</v>
      </c>
      <c r="AO3783" s="790"/>
      <c r="AP3783" s="649">
        <f>AP3779+AP3781+AP3782</f>
        <v>0</v>
      </c>
      <c r="AQ3783" s="649">
        <f>AQ3779+AQ3781+AQ3782</f>
        <v>0</v>
      </c>
      <c r="AR3783" s="648">
        <f>AR3779+AR3781+AR3782</f>
        <v>0</v>
      </c>
      <c r="AS3783" s="648">
        <f>AS3779+AS3781+AS3782</f>
        <v>0</v>
      </c>
      <c r="AT3783" s="790"/>
      <c r="AU3783" s="649">
        <f t="shared" ref="AU3783:BE3783" si="5703">AU3779+AU3781+AU3782</f>
        <v>0</v>
      </c>
      <c r="AV3783" s="790">
        <f t="shared" si="5703"/>
        <v>0</v>
      </c>
      <c r="AW3783" s="843">
        <f t="shared" si="5703"/>
        <v>0</v>
      </c>
      <c r="AX3783" s="336">
        <f t="shared" si="5703"/>
        <v>4339</v>
      </c>
      <c r="AY3783" s="337">
        <f t="shared" si="5703"/>
        <v>0</v>
      </c>
      <c r="AZ3783" s="338">
        <f t="shared" si="5703"/>
        <v>-4339</v>
      </c>
      <c r="BA3783" s="339">
        <f t="shared" si="5703"/>
        <v>-3</v>
      </c>
      <c r="BB3783" s="322">
        <f t="shared" si="5703"/>
        <v>4339</v>
      </c>
      <c r="BC3783" s="337">
        <f t="shared" si="5703"/>
        <v>0</v>
      </c>
      <c r="BD3783" s="338">
        <f t="shared" si="5703"/>
        <v>-4339</v>
      </c>
      <c r="BE3783" s="339">
        <f t="shared" si="5703"/>
        <v>-3</v>
      </c>
      <c r="BG3783" s="826"/>
      <c r="BH3783" s="607"/>
    </row>
    <row r="3784" spans="1:66" ht="12.75" customHeight="1" x14ac:dyDescent="0.25">
      <c r="A3784" s="222"/>
      <c r="C3784" s="119"/>
      <c r="D3784" s="620"/>
      <c r="F3784" s="117"/>
      <c r="G3784" s="694"/>
      <c r="H3784" s="878"/>
      <c r="I3784" s="397"/>
      <c r="J3784" s="380"/>
      <c r="K3784" s="409"/>
      <c r="L3784" s="731"/>
      <c r="M3784" s="732"/>
      <c r="N3784" s="931"/>
      <c r="O3784" s="923"/>
      <c r="P3784" s="923"/>
      <c r="Q3784" s="641"/>
      <c r="R3784" s="537"/>
      <c r="S3784" s="537"/>
      <c r="T3784" s="537"/>
      <c r="U3784" s="537"/>
      <c r="V3784" s="537"/>
      <c r="W3784" s="531"/>
      <c r="X3784" s="141"/>
      <c r="Y3784" s="141"/>
      <c r="Z3784" s="552"/>
      <c r="AA3784" s="552"/>
      <c r="AB3784" s="531"/>
      <c r="AC3784" s="593"/>
      <c r="AD3784" s="923"/>
      <c r="AE3784" s="846"/>
      <c r="AF3784" s="931"/>
      <c r="AG3784" s="923"/>
      <c r="AH3784" s="923"/>
      <c r="AI3784" s="641"/>
      <c r="AJ3784" s="537"/>
      <c r="AK3784" s="537"/>
      <c r="AL3784" s="537"/>
      <c r="AM3784" s="537"/>
      <c r="AN3784" s="537"/>
      <c r="AO3784" s="531"/>
      <c r="AP3784" s="141"/>
      <c r="AQ3784" s="141"/>
      <c r="AR3784" s="552"/>
      <c r="AS3784" s="552"/>
      <c r="AT3784" s="531"/>
      <c r="AU3784" s="593"/>
      <c r="AV3784" s="923"/>
      <c r="AW3784" s="846"/>
      <c r="AX3784" s="115"/>
      <c r="AY3784" s="5"/>
      <c r="AZ3784" s="5"/>
      <c r="BA3784" s="335"/>
      <c r="BC3784" s="5"/>
      <c r="BD3784" s="5"/>
      <c r="BE3784" s="335"/>
      <c r="BG3784" s="826"/>
      <c r="BH3784" s="607"/>
    </row>
    <row r="3785" spans="1:66" ht="12.75" customHeight="1" x14ac:dyDescent="0.25">
      <c r="A3785" s="222"/>
      <c r="C3785" s="119"/>
      <c r="D3785" s="620"/>
      <c r="F3785" s="117"/>
      <c r="G3785" s="694"/>
      <c r="H3785" s="878"/>
      <c r="I3785" s="397"/>
      <c r="J3785" s="380"/>
      <c r="K3785" s="410" t="s">
        <v>58</v>
      </c>
      <c r="L3785" s="731"/>
      <c r="M3785" s="732"/>
      <c r="N3785" s="931"/>
      <c r="O3785" s="923"/>
      <c r="P3785" s="923"/>
      <c r="Q3785" s="641"/>
      <c r="R3785" s="537"/>
      <c r="S3785" s="537"/>
      <c r="T3785" s="537"/>
      <c r="U3785" s="537"/>
      <c r="V3785" s="537"/>
      <c r="W3785" s="531"/>
      <c r="X3785" s="141"/>
      <c r="Y3785" s="141"/>
      <c r="Z3785" s="552"/>
      <c r="AA3785" s="552"/>
      <c r="AB3785" s="531"/>
      <c r="AC3785" s="593"/>
      <c r="AD3785" s="923"/>
      <c r="AE3785" s="846"/>
      <c r="AF3785" s="931"/>
      <c r="AG3785" s="923"/>
      <c r="AH3785" s="923"/>
      <c r="AI3785" s="641"/>
      <c r="AJ3785" s="537"/>
      <c r="AK3785" s="537"/>
      <c r="AL3785" s="537"/>
      <c r="AM3785" s="537"/>
      <c r="AN3785" s="537"/>
      <c r="AO3785" s="531"/>
      <c r="AP3785" s="141"/>
      <c r="AQ3785" s="141"/>
      <c r="AR3785" s="552"/>
      <c r="AS3785" s="552"/>
      <c r="AT3785" s="531"/>
      <c r="AU3785" s="593"/>
      <c r="AV3785" s="923"/>
      <c r="AW3785" s="846"/>
      <c r="AX3785" s="115"/>
      <c r="AY3785" s="5"/>
      <c r="AZ3785" s="5"/>
      <c r="BA3785" s="335"/>
      <c r="BC3785" s="5"/>
      <c r="BD3785" s="5"/>
      <c r="BE3785" s="335"/>
      <c r="BG3785" s="826"/>
      <c r="BH3785" s="607"/>
    </row>
    <row r="3786" spans="1:66" ht="12.75" customHeight="1" x14ac:dyDescent="0.25">
      <c r="A3786" s="222"/>
      <c r="C3786" s="119"/>
      <c r="D3786" s="620"/>
      <c r="F3786" s="117"/>
      <c r="G3786" s="694"/>
      <c r="H3786" s="878"/>
      <c r="I3786" s="397"/>
      <c r="J3786" s="380"/>
      <c r="K3786" s="408"/>
      <c r="L3786" s="731"/>
      <c r="M3786" s="732"/>
      <c r="N3786" s="931"/>
      <c r="O3786" s="923"/>
      <c r="P3786" s="923"/>
      <c r="Q3786" s="641"/>
      <c r="R3786" s="537"/>
      <c r="S3786" s="537"/>
      <c r="T3786" s="537"/>
      <c r="U3786" s="537"/>
      <c r="V3786" s="537"/>
      <c r="W3786" s="531"/>
      <c r="X3786" s="141"/>
      <c r="Y3786" s="141"/>
      <c r="Z3786" s="552"/>
      <c r="AA3786" s="552"/>
      <c r="AB3786" s="531"/>
      <c r="AC3786" s="593"/>
      <c r="AD3786" s="923"/>
      <c r="AE3786" s="846"/>
      <c r="AF3786" s="931"/>
      <c r="AG3786" s="923"/>
      <c r="AH3786" s="923"/>
      <c r="AI3786" s="641"/>
      <c r="AJ3786" s="537"/>
      <c r="AK3786" s="537"/>
      <c r="AL3786" s="537"/>
      <c r="AM3786" s="537"/>
      <c r="AN3786" s="537"/>
      <c r="AO3786" s="531"/>
      <c r="AP3786" s="141"/>
      <c r="AQ3786" s="141"/>
      <c r="AR3786" s="552"/>
      <c r="AS3786" s="552"/>
      <c r="AT3786" s="531"/>
      <c r="AU3786" s="593"/>
      <c r="AV3786" s="923"/>
      <c r="AW3786" s="846"/>
      <c r="AX3786" s="115"/>
      <c r="AY3786" s="5"/>
      <c r="AZ3786" s="5"/>
      <c r="BA3786" s="335"/>
      <c r="BC3786" s="5"/>
      <c r="BD3786" s="5"/>
      <c r="BE3786" s="335"/>
      <c r="BG3786" s="826"/>
      <c r="BH3786" s="607"/>
    </row>
    <row r="3787" spans="1:66" ht="35.1" customHeight="1" x14ac:dyDescent="0.25">
      <c r="A3787" s="222" t="s">
        <v>6113</v>
      </c>
      <c r="B3787" s="112">
        <v>9</v>
      </c>
      <c r="C3787" s="119" t="s">
        <v>60</v>
      </c>
      <c r="D3787" s="620">
        <v>1000</v>
      </c>
      <c r="F3787" s="117">
        <v>17</v>
      </c>
      <c r="G3787" s="694"/>
      <c r="H3787" s="878" t="str">
        <f t="shared" si="5664"/>
        <v>015</v>
      </c>
      <c r="I3787" s="397" t="s">
        <v>3258</v>
      </c>
      <c r="J3787" s="380" t="s">
        <v>1911</v>
      </c>
      <c r="K3787" s="408" t="s">
        <v>422</v>
      </c>
      <c r="L3787" s="726">
        <v>150</v>
      </c>
      <c r="M3787" s="727">
        <v>150</v>
      </c>
      <c r="N3787" s="931"/>
      <c r="O3787" s="530">
        <f t="shared" ref="O3787" si="5704">IF(N3787&gt;L3787,"0 ",N3787-L3787)</f>
        <v>-150</v>
      </c>
      <c r="P3787" s="530" t="str">
        <f t="shared" ref="P3787" si="5705">IF(N3787&lt;L3787,"0 ",N3787-L3787)</f>
        <v xml:space="preserve">0 </v>
      </c>
      <c r="Q3787" s="658"/>
      <c r="R3787" s="544"/>
      <c r="S3787" s="544"/>
      <c r="T3787" s="544"/>
      <c r="U3787" s="544"/>
      <c r="V3787" s="544"/>
      <c r="W3787" s="683" t="str">
        <f>IF(SUM(Q3787:V3787)=X3787,"OK",SUM(Q3787:V3787)-X3787)</f>
        <v>OK</v>
      </c>
      <c r="X3787" s="141"/>
      <c r="Y3787" s="141"/>
      <c r="Z3787" s="552"/>
      <c r="AA3787" s="552"/>
      <c r="AB3787" s="683" t="str">
        <f>IF(SUM(Z3787:AA3787)=AC3787,"OK",SUM(Z3787:AA3787)-AC3787)</f>
        <v>OK</v>
      </c>
      <c r="AC3787" s="593"/>
      <c r="AD3787" s="530">
        <f t="shared" ref="AD3787" si="5706">X3787+Y3787+AC3787</f>
        <v>0</v>
      </c>
      <c r="AE3787" s="842">
        <f t="shared" ref="AE3787" si="5707">N3787+AD3787</f>
        <v>0</v>
      </c>
      <c r="AF3787" s="931"/>
      <c r="AG3787" s="530">
        <f t="shared" ref="AG3787" si="5708">IF(AF3787&gt;M3787,"0 ",AF3787-M3787)</f>
        <v>-150</v>
      </c>
      <c r="AH3787" s="530" t="str">
        <f t="shared" ref="AH3787" si="5709">IF(AF3787&lt;M3787,"0 ",AF3787-M3787)</f>
        <v xml:space="preserve">0 </v>
      </c>
      <c r="AI3787" s="641"/>
      <c r="AJ3787" s="537"/>
      <c r="AK3787" s="537"/>
      <c r="AL3787" s="537"/>
      <c r="AM3787" s="537"/>
      <c r="AN3787" s="537"/>
      <c r="AO3787" s="683" t="str">
        <f>IF(SUM(AI3787:AN3787)=AP3787,"OK",SUM(AI3787:AN3787)-AP3787)</f>
        <v>OK</v>
      </c>
      <c r="AP3787" s="141"/>
      <c r="AQ3787" s="141"/>
      <c r="AR3787" s="552"/>
      <c r="AS3787" s="552"/>
      <c r="AT3787" s="683" t="str">
        <f>IF(SUM(AR3787:AS3787)=AU3787,"OK",SUM(AR3787:AS3787)-AU3787)</f>
        <v>OK</v>
      </c>
      <c r="AU3787" s="593"/>
      <c r="AV3787" s="530">
        <f t="shared" ref="AV3787" si="5710">AP3787+AQ3787+AU3787</f>
        <v>0</v>
      </c>
      <c r="AW3787" s="842">
        <f t="shared" ref="AW3787" si="5711">AF3787+AV3787</f>
        <v>0</v>
      </c>
      <c r="AX3787" s="115">
        <f>L3787</f>
        <v>150</v>
      </c>
      <c r="AY3787" s="5">
        <f>AE3787</f>
        <v>0</v>
      </c>
      <c r="AZ3787" s="7">
        <f>AY3787-AX3787</f>
        <v>-150</v>
      </c>
      <c r="BA3787" s="335">
        <f>AZ3787/AX3787</f>
        <v>-1</v>
      </c>
      <c r="BB3787" s="23">
        <f>M3787</f>
        <v>150</v>
      </c>
      <c r="BC3787" s="5">
        <f>AW3787</f>
        <v>0</v>
      </c>
      <c r="BD3787" s="7">
        <f>BC3787-BB3787</f>
        <v>-150</v>
      </c>
      <c r="BE3787" s="335">
        <f>BD3787/BB3787</f>
        <v>-1</v>
      </c>
      <c r="BG3787" s="826" t="str">
        <f>RIGHT(LEFT(I3787,3),2)&amp;"."&amp;RIGHT(LEFT(I3787,5),2)</f>
        <v>74.22</v>
      </c>
      <c r="BH3787" s="607" t="b">
        <f>COUNTIF('Codes SEC'!$B$2:$B$250,Ministres!BG3787)&gt;0</f>
        <v>1</v>
      </c>
    </row>
    <row r="3788" spans="1:66" ht="12.75" customHeight="1" x14ac:dyDescent="0.25">
      <c r="A3788" s="225"/>
      <c r="B3788" s="206"/>
      <c r="C3788" s="256"/>
      <c r="D3788" s="621"/>
      <c r="E3788" s="275"/>
      <c r="F3788" s="269"/>
      <c r="G3788" s="695"/>
      <c r="H3788" s="886"/>
      <c r="I3788" s="403"/>
      <c r="J3788" s="381"/>
      <c r="K3788" s="514" t="s">
        <v>59</v>
      </c>
      <c r="L3788" s="313">
        <f t="shared" ref="L3788:P3788" si="5712">L3787</f>
        <v>150</v>
      </c>
      <c r="M3788" s="728">
        <f t="shared" si="5712"/>
        <v>150</v>
      </c>
      <c r="N3788" s="930">
        <f t="shared" si="5712"/>
        <v>0</v>
      </c>
      <c r="O3788" s="790">
        <f t="shared" si="5712"/>
        <v>-150</v>
      </c>
      <c r="P3788" s="790" t="str">
        <f t="shared" si="5712"/>
        <v xml:space="preserve">0 </v>
      </c>
      <c r="Q3788" s="787">
        <f t="shared" ref="Q3788:V3788" si="5713">Q3787</f>
        <v>0</v>
      </c>
      <c r="R3788" s="648">
        <f t="shared" si="5713"/>
        <v>0</v>
      </c>
      <c r="S3788" s="648">
        <f t="shared" si="5713"/>
        <v>0</v>
      </c>
      <c r="T3788" s="648">
        <f t="shared" si="5713"/>
        <v>0</v>
      </c>
      <c r="U3788" s="648">
        <f t="shared" si="5713"/>
        <v>0</v>
      </c>
      <c r="V3788" s="648">
        <f t="shared" si="5713"/>
        <v>0</v>
      </c>
      <c r="W3788" s="790"/>
      <c r="X3788" s="649">
        <f>X3787</f>
        <v>0</v>
      </c>
      <c r="Y3788" s="649">
        <f>Y3787</f>
        <v>0</v>
      </c>
      <c r="Z3788" s="648">
        <f>Z3787</f>
        <v>0</v>
      </c>
      <c r="AA3788" s="648">
        <f>AA3787</f>
        <v>0</v>
      </c>
      <c r="AB3788" s="790"/>
      <c r="AC3788" s="649">
        <f t="shared" ref="AC3788:AN3788" si="5714">AC3787</f>
        <v>0</v>
      </c>
      <c r="AD3788" s="790">
        <f>AD3787</f>
        <v>0</v>
      </c>
      <c r="AE3788" s="843">
        <f>AE3787</f>
        <v>0</v>
      </c>
      <c r="AF3788" s="930">
        <f t="shared" ref="AF3788:AH3788" si="5715">AF3787</f>
        <v>0</v>
      </c>
      <c r="AG3788" s="790">
        <f t="shared" si="5715"/>
        <v>-150</v>
      </c>
      <c r="AH3788" s="790" t="str">
        <f t="shared" si="5715"/>
        <v xml:space="preserve">0 </v>
      </c>
      <c r="AI3788" s="787">
        <f t="shared" si="5714"/>
        <v>0</v>
      </c>
      <c r="AJ3788" s="648">
        <f t="shared" si="5714"/>
        <v>0</v>
      </c>
      <c r="AK3788" s="648">
        <f t="shared" si="5714"/>
        <v>0</v>
      </c>
      <c r="AL3788" s="648">
        <f t="shared" si="5714"/>
        <v>0</v>
      </c>
      <c r="AM3788" s="648">
        <f t="shared" si="5714"/>
        <v>0</v>
      </c>
      <c r="AN3788" s="648">
        <f t="shared" si="5714"/>
        <v>0</v>
      </c>
      <c r="AO3788" s="790"/>
      <c r="AP3788" s="649">
        <f>AP3787</f>
        <v>0</v>
      </c>
      <c r="AQ3788" s="649">
        <f>AQ3787</f>
        <v>0</v>
      </c>
      <c r="AR3788" s="648">
        <f>AR3787</f>
        <v>0</v>
      </c>
      <c r="AS3788" s="648">
        <f>AS3787</f>
        <v>0</v>
      </c>
      <c r="AT3788" s="790"/>
      <c r="AU3788" s="649">
        <f t="shared" ref="AU3788:BE3788" si="5716">AU3787</f>
        <v>0</v>
      </c>
      <c r="AV3788" s="790">
        <f t="shared" ref="AV3788" si="5717">AV3787</f>
        <v>0</v>
      </c>
      <c r="AW3788" s="843">
        <f t="shared" si="5716"/>
        <v>0</v>
      </c>
      <c r="AX3788" s="336">
        <f t="shared" si="5716"/>
        <v>150</v>
      </c>
      <c r="AY3788" s="337">
        <f t="shared" si="5716"/>
        <v>0</v>
      </c>
      <c r="AZ3788" s="338">
        <f t="shared" si="5716"/>
        <v>-150</v>
      </c>
      <c r="BA3788" s="339">
        <f t="shared" si="5716"/>
        <v>-1</v>
      </c>
      <c r="BB3788" s="322">
        <f t="shared" si="5716"/>
        <v>150</v>
      </c>
      <c r="BC3788" s="337">
        <f t="shared" si="5716"/>
        <v>0</v>
      </c>
      <c r="BD3788" s="338">
        <f t="shared" si="5716"/>
        <v>-150</v>
      </c>
      <c r="BE3788" s="339">
        <f t="shared" si="5716"/>
        <v>-1</v>
      </c>
      <c r="BG3788" s="826"/>
      <c r="BH3788" s="607"/>
    </row>
    <row r="3789" spans="1:66" ht="12.75" customHeight="1" x14ac:dyDescent="0.25">
      <c r="A3789" s="226"/>
      <c r="B3789" s="207"/>
      <c r="C3789" s="254"/>
      <c r="D3789" s="300"/>
      <c r="E3789" s="276"/>
      <c r="F3789" s="300"/>
      <c r="G3789" s="696"/>
      <c r="H3789" s="887"/>
      <c r="I3789" s="444"/>
      <c r="J3789" s="393"/>
      <c r="K3789" s="404" t="s">
        <v>3726</v>
      </c>
      <c r="L3789" s="729">
        <f t="shared" ref="L3789:P3789" si="5718">L3788+L3783</f>
        <v>4489</v>
      </c>
      <c r="M3789" s="730">
        <f t="shared" si="5718"/>
        <v>4489</v>
      </c>
      <c r="N3789" s="844">
        <f t="shared" si="5718"/>
        <v>0</v>
      </c>
      <c r="O3789" s="665">
        <f t="shared" si="5718"/>
        <v>-4489</v>
      </c>
      <c r="P3789" s="665">
        <f t="shared" si="5718"/>
        <v>0</v>
      </c>
      <c r="Q3789" s="638">
        <f t="shared" ref="Q3789:V3789" si="5719">Q3788+Q3783</f>
        <v>0</v>
      </c>
      <c r="R3789" s="130">
        <f t="shared" si="5719"/>
        <v>0</v>
      </c>
      <c r="S3789" s="130">
        <f t="shared" si="5719"/>
        <v>0</v>
      </c>
      <c r="T3789" s="130">
        <f t="shared" si="5719"/>
        <v>0</v>
      </c>
      <c r="U3789" s="130">
        <f t="shared" si="5719"/>
        <v>0</v>
      </c>
      <c r="V3789" s="130">
        <f t="shared" si="5719"/>
        <v>0</v>
      </c>
      <c r="W3789" s="665"/>
      <c r="X3789" s="130">
        <f>X3788+X3783</f>
        <v>0</v>
      </c>
      <c r="Y3789" s="130">
        <f>Y3788+Y3783</f>
        <v>0</v>
      </c>
      <c r="Z3789" s="130">
        <f>Z3788+Z3783</f>
        <v>0</v>
      </c>
      <c r="AA3789" s="130">
        <f>AA3788+AA3783</f>
        <v>0</v>
      </c>
      <c r="AB3789" s="665"/>
      <c r="AC3789" s="130">
        <f t="shared" ref="AC3789:AN3789" si="5720">AC3788+AC3783</f>
        <v>0</v>
      </c>
      <c r="AD3789" s="665">
        <f>AD3788+AD3783</f>
        <v>0</v>
      </c>
      <c r="AE3789" s="845">
        <f>AE3788+AE3783</f>
        <v>0</v>
      </c>
      <c r="AF3789" s="844">
        <f t="shared" ref="AF3789:AH3789" si="5721">AF3788+AF3783</f>
        <v>0</v>
      </c>
      <c r="AG3789" s="665">
        <f t="shared" si="5721"/>
        <v>-4489</v>
      </c>
      <c r="AH3789" s="665">
        <f t="shared" si="5721"/>
        <v>0</v>
      </c>
      <c r="AI3789" s="638">
        <f t="shared" si="5720"/>
        <v>0</v>
      </c>
      <c r="AJ3789" s="130">
        <f t="shared" si="5720"/>
        <v>0</v>
      </c>
      <c r="AK3789" s="130">
        <f t="shared" si="5720"/>
        <v>0</v>
      </c>
      <c r="AL3789" s="130">
        <f t="shared" si="5720"/>
        <v>0</v>
      </c>
      <c r="AM3789" s="130">
        <f t="shared" si="5720"/>
        <v>0</v>
      </c>
      <c r="AN3789" s="130">
        <f t="shared" si="5720"/>
        <v>0</v>
      </c>
      <c r="AO3789" s="665"/>
      <c r="AP3789" s="130">
        <f>AP3788+AP3783</f>
        <v>0</v>
      </c>
      <c r="AQ3789" s="130">
        <f>AQ3788+AQ3783</f>
        <v>0</v>
      </c>
      <c r="AR3789" s="130">
        <f>AR3788+AR3783</f>
        <v>0</v>
      </c>
      <c r="AS3789" s="130">
        <f>AS3788+AS3783</f>
        <v>0</v>
      </c>
      <c r="AT3789" s="665"/>
      <c r="AU3789" s="130">
        <f t="shared" ref="AU3789:BE3789" si="5722">AU3788+AU3783</f>
        <v>0</v>
      </c>
      <c r="AV3789" s="665">
        <f t="shared" ref="AV3789" si="5723">AV3788+AV3783</f>
        <v>0</v>
      </c>
      <c r="AW3789" s="845">
        <f t="shared" si="5722"/>
        <v>0</v>
      </c>
      <c r="AX3789" s="314">
        <f t="shared" si="5722"/>
        <v>4489</v>
      </c>
      <c r="AY3789" s="131">
        <f t="shared" si="5722"/>
        <v>0</v>
      </c>
      <c r="AZ3789" s="132">
        <f t="shared" si="5722"/>
        <v>-4489</v>
      </c>
      <c r="BA3789" s="340">
        <f t="shared" si="5722"/>
        <v>-4</v>
      </c>
      <c r="BB3789" s="310">
        <f t="shared" si="5722"/>
        <v>4489</v>
      </c>
      <c r="BC3789" s="131">
        <f t="shared" si="5722"/>
        <v>0</v>
      </c>
      <c r="BD3789" s="132">
        <f t="shared" si="5722"/>
        <v>-4489</v>
      </c>
      <c r="BE3789" s="340">
        <f t="shared" si="5722"/>
        <v>-4</v>
      </c>
      <c r="BG3789" s="826"/>
      <c r="BH3789" s="607"/>
    </row>
    <row r="3790" spans="1:66" s="4" customFormat="1" ht="12.75" customHeight="1" x14ac:dyDescent="0.25">
      <c r="A3790" s="222"/>
      <c r="B3790" s="30"/>
      <c r="C3790" s="116"/>
      <c r="D3790" s="620"/>
      <c r="E3790" s="32"/>
      <c r="F3790" s="117"/>
      <c r="G3790" s="690"/>
      <c r="H3790" s="878"/>
      <c r="I3790" s="397"/>
      <c r="J3790" s="380"/>
      <c r="K3790" s="405" t="s">
        <v>208</v>
      </c>
      <c r="L3790" s="731">
        <f t="shared" ref="L3790:V3790" si="5724">L3779</f>
        <v>3239</v>
      </c>
      <c r="M3790" s="732">
        <f t="shared" si="5724"/>
        <v>3239</v>
      </c>
      <c r="N3790" s="929">
        <f t="shared" ref="N3790:P3790" si="5725">N3779</f>
        <v>0</v>
      </c>
      <c r="O3790" s="530">
        <f t="shared" si="5725"/>
        <v>-3239</v>
      </c>
      <c r="P3790" s="530" t="str">
        <f t="shared" si="5725"/>
        <v xml:space="preserve">0 </v>
      </c>
      <c r="Q3790" s="641">
        <f t="shared" si="5724"/>
        <v>0</v>
      </c>
      <c r="R3790" s="537">
        <f t="shared" si="5724"/>
        <v>0</v>
      </c>
      <c r="S3790" s="537">
        <f t="shared" si="5724"/>
        <v>0</v>
      </c>
      <c r="T3790" s="537">
        <f t="shared" si="5724"/>
        <v>0</v>
      </c>
      <c r="U3790" s="537">
        <f t="shared" si="5724"/>
        <v>0</v>
      </c>
      <c r="V3790" s="537">
        <f t="shared" si="5724"/>
        <v>0</v>
      </c>
      <c r="W3790" s="530"/>
      <c r="X3790" s="142">
        <f>X3779</f>
        <v>0</v>
      </c>
      <c r="Y3790" s="142">
        <f>Y3779</f>
        <v>0</v>
      </c>
      <c r="Z3790" s="537">
        <f>Z3779</f>
        <v>0</v>
      </c>
      <c r="AA3790" s="537">
        <f>AA3779</f>
        <v>0</v>
      </c>
      <c r="AB3790" s="530"/>
      <c r="AC3790" s="142">
        <f t="shared" ref="AC3790:AN3790" si="5726">AC3779</f>
        <v>0</v>
      </c>
      <c r="AD3790" s="530">
        <f>AD3779</f>
        <v>0</v>
      </c>
      <c r="AE3790" s="842">
        <f>AE3779</f>
        <v>0</v>
      </c>
      <c r="AF3790" s="929">
        <f t="shared" ref="AF3790:AH3790" si="5727">AF3779</f>
        <v>0</v>
      </c>
      <c r="AG3790" s="530">
        <f t="shared" si="5727"/>
        <v>-3239</v>
      </c>
      <c r="AH3790" s="530" t="str">
        <f t="shared" si="5727"/>
        <v xml:space="preserve">0 </v>
      </c>
      <c r="AI3790" s="641">
        <f t="shared" si="5726"/>
        <v>0</v>
      </c>
      <c r="AJ3790" s="537">
        <f t="shared" si="5726"/>
        <v>0</v>
      </c>
      <c r="AK3790" s="537">
        <f t="shared" si="5726"/>
        <v>0</v>
      </c>
      <c r="AL3790" s="537">
        <f t="shared" si="5726"/>
        <v>0</v>
      </c>
      <c r="AM3790" s="537">
        <f t="shared" si="5726"/>
        <v>0</v>
      </c>
      <c r="AN3790" s="537">
        <f t="shared" si="5726"/>
        <v>0</v>
      </c>
      <c r="AO3790" s="530"/>
      <c r="AP3790" s="142">
        <f>AP3779</f>
        <v>0</v>
      </c>
      <c r="AQ3790" s="142">
        <f>AQ3779</f>
        <v>0</v>
      </c>
      <c r="AR3790" s="537">
        <f>AR3779</f>
        <v>0</v>
      </c>
      <c r="AS3790" s="537">
        <f>AS3779</f>
        <v>0</v>
      </c>
      <c r="AT3790" s="530"/>
      <c r="AU3790" s="142">
        <f t="shared" ref="AU3790:BE3790" si="5728">AU3779</f>
        <v>0</v>
      </c>
      <c r="AV3790" s="530">
        <f t="shared" ref="AV3790" si="5729">AV3779</f>
        <v>0</v>
      </c>
      <c r="AW3790" s="842">
        <f t="shared" si="5728"/>
        <v>0</v>
      </c>
      <c r="AX3790" s="115">
        <f t="shared" si="5728"/>
        <v>3239</v>
      </c>
      <c r="AY3790" s="5">
        <f t="shared" si="5728"/>
        <v>0</v>
      </c>
      <c r="AZ3790" s="5">
        <f t="shared" si="5728"/>
        <v>-3239</v>
      </c>
      <c r="BA3790" s="335">
        <f t="shared" si="5728"/>
        <v>-1</v>
      </c>
      <c r="BB3790" s="23">
        <f t="shared" si="5728"/>
        <v>3239</v>
      </c>
      <c r="BC3790" s="5">
        <f t="shared" si="5728"/>
        <v>0</v>
      </c>
      <c r="BD3790" s="5">
        <f t="shared" si="5728"/>
        <v>-3239</v>
      </c>
      <c r="BE3790" s="335">
        <f t="shared" si="5728"/>
        <v>-1</v>
      </c>
      <c r="BF3790" s="41"/>
      <c r="BG3790" s="826"/>
      <c r="BH3790" s="607"/>
      <c r="BI3790" s="41"/>
      <c r="BJ3790" s="41"/>
      <c r="BK3790" s="41"/>
      <c r="BL3790" s="41"/>
      <c r="BM3790" s="41"/>
      <c r="BN3790" s="41"/>
    </row>
    <row r="3791" spans="1:66" ht="12.75" customHeight="1" x14ac:dyDescent="0.25">
      <c r="A3791" s="222"/>
      <c r="C3791" s="119"/>
      <c r="D3791" s="620"/>
      <c r="F3791" s="117"/>
      <c r="G3791" s="694"/>
      <c r="H3791" s="878"/>
      <c r="I3791" s="397"/>
      <c r="J3791" s="380"/>
      <c r="K3791" s="405" t="s">
        <v>96</v>
      </c>
      <c r="L3791" s="731">
        <v>0</v>
      </c>
      <c r="M3791" s="732">
        <v>0</v>
      </c>
      <c r="N3791" s="929">
        <v>0</v>
      </c>
      <c r="O3791" s="530">
        <v>0</v>
      </c>
      <c r="P3791" s="530">
        <v>0</v>
      </c>
      <c r="Q3791" s="641">
        <v>0</v>
      </c>
      <c r="R3791" s="537">
        <v>0</v>
      </c>
      <c r="S3791" s="537">
        <v>0</v>
      </c>
      <c r="T3791" s="537">
        <v>0</v>
      </c>
      <c r="U3791" s="537">
        <v>0</v>
      </c>
      <c r="V3791" s="537">
        <v>0</v>
      </c>
      <c r="W3791" s="530"/>
      <c r="X3791" s="142">
        <v>0</v>
      </c>
      <c r="Y3791" s="142">
        <v>0</v>
      </c>
      <c r="Z3791" s="537">
        <v>0</v>
      </c>
      <c r="AA3791" s="537">
        <v>0</v>
      </c>
      <c r="AB3791" s="530"/>
      <c r="AC3791" s="142">
        <v>0</v>
      </c>
      <c r="AD3791" s="530">
        <v>0</v>
      </c>
      <c r="AE3791" s="842">
        <v>0</v>
      </c>
      <c r="AF3791" s="929">
        <v>0</v>
      </c>
      <c r="AG3791" s="530">
        <v>0</v>
      </c>
      <c r="AH3791" s="530">
        <v>0</v>
      </c>
      <c r="AI3791" s="641">
        <v>0</v>
      </c>
      <c r="AJ3791" s="537">
        <v>0</v>
      </c>
      <c r="AK3791" s="537">
        <v>0</v>
      </c>
      <c r="AL3791" s="537">
        <v>0</v>
      </c>
      <c r="AM3791" s="537">
        <v>0</v>
      </c>
      <c r="AN3791" s="537">
        <v>0</v>
      </c>
      <c r="AO3791" s="530"/>
      <c r="AP3791" s="142">
        <v>0</v>
      </c>
      <c r="AQ3791" s="142">
        <v>0</v>
      </c>
      <c r="AR3791" s="537">
        <v>0</v>
      </c>
      <c r="AS3791" s="537">
        <v>0</v>
      </c>
      <c r="AT3791" s="530"/>
      <c r="AU3791" s="142">
        <v>0</v>
      </c>
      <c r="AV3791" s="530">
        <v>0</v>
      </c>
      <c r="AW3791" s="842">
        <v>0</v>
      </c>
      <c r="AX3791" s="115">
        <v>0</v>
      </c>
      <c r="AY3791" s="5">
        <v>0</v>
      </c>
      <c r="AZ3791" s="5">
        <v>0</v>
      </c>
      <c r="BA3791" s="335">
        <v>0</v>
      </c>
      <c r="BB3791" s="23">
        <v>0</v>
      </c>
      <c r="BC3791" s="5">
        <v>0</v>
      </c>
      <c r="BD3791" s="5">
        <v>0</v>
      </c>
      <c r="BE3791" s="335">
        <v>0</v>
      </c>
      <c r="BG3791" s="826"/>
      <c r="BH3791" s="607"/>
    </row>
    <row r="3792" spans="1:66" ht="12.75" customHeight="1" x14ac:dyDescent="0.25">
      <c r="A3792" s="222"/>
      <c r="C3792" s="119"/>
      <c r="D3792" s="620"/>
      <c r="F3792" s="117"/>
      <c r="G3792" s="694"/>
      <c r="H3792" s="878"/>
      <c r="I3792" s="397"/>
      <c r="J3792" s="380"/>
      <c r="K3792" s="405" t="s">
        <v>209</v>
      </c>
      <c r="L3792" s="731">
        <v>0</v>
      </c>
      <c r="M3792" s="732">
        <v>0</v>
      </c>
      <c r="N3792" s="929">
        <v>0</v>
      </c>
      <c r="O3792" s="530">
        <v>0</v>
      </c>
      <c r="P3792" s="530">
        <v>0</v>
      </c>
      <c r="Q3792" s="641">
        <v>0</v>
      </c>
      <c r="R3792" s="537">
        <v>0</v>
      </c>
      <c r="S3792" s="537">
        <v>0</v>
      </c>
      <c r="T3792" s="537">
        <v>0</v>
      </c>
      <c r="U3792" s="537">
        <v>0</v>
      </c>
      <c r="V3792" s="537">
        <v>0</v>
      </c>
      <c r="W3792" s="530"/>
      <c r="X3792" s="142">
        <v>0</v>
      </c>
      <c r="Y3792" s="142">
        <v>0</v>
      </c>
      <c r="Z3792" s="537">
        <v>0</v>
      </c>
      <c r="AA3792" s="537">
        <v>0</v>
      </c>
      <c r="AB3792" s="530"/>
      <c r="AC3792" s="142">
        <v>0</v>
      </c>
      <c r="AD3792" s="530">
        <v>0</v>
      </c>
      <c r="AE3792" s="842">
        <v>0</v>
      </c>
      <c r="AF3792" s="929">
        <v>0</v>
      </c>
      <c r="AG3792" s="530">
        <v>0</v>
      </c>
      <c r="AH3792" s="530">
        <v>0</v>
      </c>
      <c r="AI3792" s="641">
        <v>0</v>
      </c>
      <c r="AJ3792" s="537">
        <v>0</v>
      </c>
      <c r="AK3792" s="537">
        <v>0</v>
      </c>
      <c r="AL3792" s="537">
        <v>0</v>
      </c>
      <c r="AM3792" s="537">
        <v>0</v>
      </c>
      <c r="AN3792" s="537">
        <v>0</v>
      </c>
      <c r="AO3792" s="530"/>
      <c r="AP3792" s="142">
        <v>0</v>
      </c>
      <c r="AQ3792" s="142">
        <v>0</v>
      </c>
      <c r="AR3792" s="537">
        <v>0</v>
      </c>
      <c r="AS3792" s="537">
        <v>0</v>
      </c>
      <c r="AT3792" s="530"/>
      <c r="AU3792" s="142">
        <v>0</v>
      </c>
      <c r="AV3792" s="530">
        <v>0</v>
      </c>
      <c r="AW3792" s="842">
        <v>0</v>
      </c>
      <c r="AX3792" s="115">
        <v>0</v>
      </c>
      <c r="AY3792" s="5">
        <v>0</v>
      </c>
      <c r="AZ3792" s="5">
        <v>0</v>
      </c>
      <c r="BA3792" s="335">
        <v>0</v>
      </c>
      <c r="BB3792" s="23">
        <v>0</v>
      </c>
      <c r="BC3792" s="5">
        <v>0</v>
      </c>
      <c r="BD3792" s="5">
        <v>0</v>
      </c>
      <c r="BE3792" s="335">
        <v>0</v>
      </c>
      <c r="BF3792" s="40"/>
      <c r="BG3792" s="826"/>
      <c r="BH3792" s="607"/>
    </row>
    <row r="3793" spans="1:66" ht="12.75" customHeight="1" x14ac:dyDescent="0.25">
      <c r="A3793" s="222"/>
      <c r="C3793" s="119"/>
      <c r="D3793" s="620"/>
      <c r="F3793" s="117"/>
      <c r="G3793" s="694"/>
      <c r="H3793" s="878"/>
      <c r="I3793" s="397"/>
      <c r="J3793" s="380"/>
      <c r="K3793" s="405" t="s">
        <v>210</v>
      </c>
      <c r="L3793" s="731">
        <v>0</v>
      </c>
      <c r="M3793" s="732">
        <v>0</v>
      </c>
      <c r="N3793" s="929">
        <v>0</v>
      </c>
      <c r="O3793" s="530">
        <v>0</v>
      </c>
      <c r="P3793" s="530">
        <v>0</v>
      </c>
      <c r="Q3793" s="641">
        <v>0</v>
      </c>
      <c r="R3793" s="537">
        <v>0</v>
      </c>
      <c r="S3793" s="537">
        <v>0</v>
      </c>
      <c r="T3793" s="537">
        <v>0</v>
      </c>
      <c r="U3793" s="537">
        <v>0</v>
      </c>
      <c r="V3793" s="537">
        <v>0</v>
      </c>
      <c r="W3793" s="530"/>
      <c r="X3793" s="142">
        <v>0</v>
      </c>
      <c r="Y3793" s="142">
        <v>0</v>
      </c>
      <c r="Z3793" s="537">
        <v>0</v>
      </c>
      <c r="AA3793" s="537">
        <v>0</v>
      </c>
      <c r="AB3793" s="530"/>
      <c r="AC3793" s="142">
        <v>0</v>
      </c>
      <c r="AD3793" s="530">
        <v>0</v>
      </c>
      <c r="AE3793" s="842">
        <v>0</v>
      </c>
      <c r="AF3793" s="929">
        <v>0</v>
      </c>
      <c r="AG3793" s="530">
        <v>0</v>
      </c>
      <c r="AH3793" s="530">
        <v>0</v>
      </c>
      <c r="AI3793" s="641">
        <v>0</v>
      </c>
      <c r="AJ3793" s="537">
        <v>0</v>
      </c>
      <c r="AK3793" s="537">
        <v>0</v>
      </c>
      <c r="AL3793" s="537">
        <v>0</v>
      </c>
      <c r="AM3793" s="537">
        <v>0</v>
      </c>
      <c r="AN3793" s="537">
        <v>0</v>
      </c>
      <c r="AO3793" s="530"/>
      <c r="AP3793" s="142">
        <v>0</v>
      </c>
      <c r="AQ3793" s="142">
        <v>0</v>
      </c>
      <c r="AR3793" s="537">
        <v>0</v>
      </c>
      <c r="AS3793" s="537">
        <v>0</v>
      </c>
      <c r="AT3793" s="530"/>
      <c r="AU3793" s="142">
        <v>0</v>
      </c>
      <c r="AV3793" s="530">
        <v>0</v>
      </c>
      <c r="AW3793" s="842">
        <v>0</v>
      </c>
      <c r="AX3793" s="115">
        <v>0</v>
      </c>
      <c r="AY3793" s="5">
        <v>0</v>
      </c>
      <c r="AZ3793" s="5">
        <v>0</v>
      </c>
      <c r="BA3793" s="335">
        <v>0</v>
      </c>
      <c r="BB3793" s="23">
        <v>0</v>
      </c>
      <c r="BC3793" s="5">
        <v>0</v>
      </c>
      <c r="BD3793" s="5">
        <v>0</v>
      </c>
      <c r="BE3793" s="335">
        <v>0</v>
      </c>
      <c r="BG3793" s="826"/>
      <c r="BH3793" s="607"/>
    </row>
    <row r="3794" spans="1:66" ht="12.75" customHeight="1" x14ac:dyDescent="0.25">
      <c r="A3794" s="222"/>
      <c r="C3794" s="119"/>
      <c r="D3794" s="620"/>
      <c r="F3794" s="117"/>
      <c r="G3794" s="694"/>
      <c r="H3794" s="878"/>
      <c r="I3794" s="397"/>
      <c r="J3794" s="380"/>
      <c r="K3794" s="406" t="s">
        <v>53</v>
      </c>
      <c r="L3794" s="731">
        <v>0</v>
      </c>
      <c r="M3794" s="732">
        <v>0</v>
      </c>
      <c r="N3794" s="929">
        <v>0</v>
      </c>
      <c r="O3794" s="530">
        <v>0</v>
      </c>
      <c r="P3794" s="530">
        <v>0</v>
      </c>
      <c r="Q3794" s="641">
        <v>0</v>
      </c>
      <c r="R3794" s="537">
        <v>0</v>
      </c>
      <c r="S3794" s="537">
        <v>0</v>
      </c>
      <c r="T3794" s="537">
        <v>0</v>
      </c>
      <c r="U3794" s="537">
        <v>0</v>
      </c>
      <c r="V3794" s="537">
        <v>0</v>
      </c>
      <c r="W3794" s="530"/>
      <c r="X3794" s="142">
        <v>0</v>
      </c>
      <c r="Y3794" s="142">
        <v>0</v>
      </c>
      <c r="Z3794" s="537">
        <v>0</v>
      </c>
      <c r="AA3794" s="537">
        <v>0</v>
      </c>
      <c r="AB3794" s="530"/>
      <c r="AC3794" s="142">
        <v>0</v>
      </c>
      <c r="AD3794" s="530">
        <v>0</v>
      </c>
      <c r="AE3794" s="842">
        <v>0</v>
      </c>
      <c r="AF3794" s="929">
        <v>0</v>
      </c>
      <c r="AG3794" s="530">
        <v>0</v>
      </c>
      <c r="AH3794" s="530">
        <v>0</v>
      </c>
      <c r="AI3794" s="641">
        <v>0</v>
      </c>
      <c r="AJ3794" s="537">
        <v>0</v>
      </c>
      <c r="AK3794" s="537">
        <v>0</v>
      </c>
      <c r="AL3794" s="537">
        <v>0</v>
      </c>
      <c r="AM3794" s="537">
        <v>0</v>
      </c>
      <c r="AN3794" s="537">
        <v>0</v>
      </c>
      <c r="AO3794" s="530"/>
      <c r="AP3794" s="142">
        <v>0</v>
      </c>
      <c r="AQ3794" s="142">
        <v>0</v>
      </c>
      <c r="AR3794" s="537">
        <v>0</v>
      </c>
      <c r="AS3794" s="537">
        <v>0</v>
      </c>
      <c r="AT3794" s="530"/>
      <c r="AU3794" s="142">
        <v>0</v>
      </c>
      <c r="AV3794" s="530">
        <v>0</v>
      </c>
      <c r="AW3794" s="842">
        <v>0</v>
      </c>
      <c r="AX3794" s="115">
        <v>0</v>
      </c>
      <c r="AY3794" s="5">
        <v>0</v>
      </c>
      <c r="AZ3794" s="5">
        <v>0</v>
      </c>
      <c r="BA3794" s="335">
        <v>0</v>
      </c>
      <c r="BB3794" s="23">
        <v>0</v>
      </c>
      <c r="BC3794" s="5">
        <v>0</v>
      </c>
      <c r="BD3794" s="5">
        <v>0</v>
      </c>
      <c r="BE3794" s="335">
        <v>0</v>
      </c>
      <c r="BG3794" s="826"/>
      <c r="BH3794" s="607"/>
    </row>
    <row r="3795" spans="1:66" ht="12.75" customHeight="1" x14ac:dyDescent="0.25">
      <c r="A3795" s="222"/>
      <c r="C3795" s="119"/>
      <c r="D3795" s="620"/>
      <c r="F3795" s="117"/>
      <c r="G3795" s="694"/>
      <c r="H3795" s="878"/>
      <c r="I3795" s="397"/>
      <c r="J3795" s="380"/>
      <c r="K3795" s="406"/>
      <c r="L3795" s="731"/>
      <c r="M3795" s="732"/>
      <c r="N3795" s="929"/>
      <c r="O3795" s="530"/>
      <c r="P3795" s="530"/>
      <c r="Q3795" s="641"/>
      <c r="R3795" s="537"/>
      <c r="S3795" s="537"/>
      <c r="T3795" s="537"/>
      <c r="U3795" s="537"/>
      <c r="V3795" s="537"/>
      <c r="W3795" s="531"/>
      <c r="X3795" s="140"/>
      <c r="Y3795" s="140"/>
      <c r="Z3795" s="551"/>
      <c r="AA3795" s="551"/>
      <c r="AB3795" s="531"/>
      <c r="AC3795" s="142"/>
      <c r="AD3795" s="530"/>
      <c r="AE3795" s="842"/>
      <c r="AF3795" s="929"/>
      <c r="AG3795" s="530"/>
      <c r="AH3795" s="530"/>
      <c r="AI3795" s="641"/>
      <c r="AJ3795" s="537"/>
      <c r="AK3795" s="537"/>
      <c r="AL3795" s="537"/>
      <c r="AM3795" s="537"/>
      <c r="AN3795" s="537"/>
      <c r="AO3795" s="531"/>
      <c r="AP3795" s="140"/>
      <c r="AQ3795" s="140"/>
      <c r="AR3795" s="551"/>
      <c r="AS3795" s="551"/>
      <c r="AT3795" s="531"/>
      <c r="AU3795" s="142"/>
      <c r="AV3795" s="530"/>
      <c r="AW3795" s="842"/>
      <c r="AX3795" s="115"/>
      <c r="AY3795" s="5"/>
      <c r="AZ3795" s="5"/>
      <c r="BA3795" s="335"/>
      <c r="BC3795" s="5"/>
      <c r="BD3795" s="5"/>
      <c r="BE3795" s="335"/>
      <c r="BG3795" s="826"/>
      <c r="BH3795" s="607"/>
    </row>
    <row r="3796" spans="1:66" ht="12.75" customHeight="1" x14ac:dyDescent="0.25">
      <c r="A3796" s="222"/>
      <c r="C3796" s="116"/>
      <c r="D3796" s="620"/>
      <c r="F3796" s="117"/>
      <c r="G3796" s="694"/>
      <c r="H3796" s="878"/>
      <c r="I3796" s="397"/>
      <c r="J3796" s="380"/>
      <c r="K3796" s="408"/>
      <c r="L3796" s="738"/>
      <c r="M3796" s="739"/>
      <c r="N3796" s="931"/>
      <c r="O3796" s="923"/>
      <c r="P3796" s="923"/>
      <c r="Q3796" s="641"/>
      <c r="R3796" s="537"/>
      <c r="S3796" s="537"/>
      <c r="T3796" s="537"/>
      <c r="U3796" s="537"/>
      <c r="V3796" s="537"/>
      <c r="W3796" s="531"/>
      <c r="X3796" s="141"/>
      <c r="Y3796" s="141"/>
      <c r="Z3796" s="552"/>
      <c r="AA3796" s="552"/>
      <c r="AB3796" s="531"/>
      <c r="AC3796" s="593"/>
      <c r="AD3796" s="923"/>
      <c r="AE3796" s="846"/>
      <c r="AF3796" s="931"/>
      <c r="AG3796" s="923"/>
      <c r="AH3796" s="923"/>
      <c r="AI3796" s="641"/>
      <c r="AJ3796" s="537"/>
      <c r="AK3796" s="537"/>
      <c r="AL3796" s="537"/>
      <c r="AM3796" s="537"/>
      <c r="AN3796" s="537"/>
      <c r="AO3796" s="531"/>
      <c r="AP3796" s="141"/>
      <c r="AQ3796" s="141"/>
      <c r="AR3796" s="552"/>
      <c r="AS3796" s="552"/>
      <c r="AT3796" s="531"/>
      <c r="AU3796" s="593"/>
      <c r="AV3796" s="923"/>
      <c r="AW3796" s="846"/>
      <c r="AX3796" s="115"/>
      <c r="AY3796" s="5"/>
      <c r="AZ3796" s="5"/>
      <c r="BA3796" s="335"/>
      <c r="BC3796" s="5"/>
      <c r="BD3796" s="5"/>
      <c r="BE3796" s="335"/>
      <c r="BG3796" s="826"/>
      <c r="BH3796" s="607"/>
    </row>
    <row r="3797" spans="1:66" ht="12.75" customHeight="1" x14ac:dyDescent="0.25">
      <c r="A3797" s="222"/>
      <c r="C3797" s="119"/>
      <c r="D3797" s="620"/>
      <c r="F3797" s="117"/>
      <c r="G3797" s="694"/>
      <c r="H3797" s="878"/>
      <c r="I3797" s="397"/>
      <c r="J3797" s="380"/>
      <c r="K3797" s="426" t="s">
        <v>4399</v>
      </c>
      <c r="L3797" s="731"/>
      <c r="M3797" s="732"/>
      <c r="N3797" s="931"/>
      <c r="O3797" s="923"/>
      <c r="P3797" s="923"/>
      <c r="Q3797" s="641"/>
      <c r="R3797" s="537"/>
      <c r="S3797" s="537"/>
      <c r="T3797" s="537"/>
      <c r="U3797" s="537"/>
      <c r="V3797" s="537"/>
      <c r="W3797" s="531"/>
      <c r="X3797" s="141"/>
      <c r="Y3797" s="141"/>
      <c r="Z3797" s="552"/>
      <c r="AA3797" s="552"/>
      <c r="AB3797" s="531"/>
      <c r="AC3797" s="593"/>
      <c r="AD3797" s="923"/>
      <c r="AE3797" s="846"/>
      <c r="AF3797" s="931"/>
      <c r="AG3797" s="923"/>
      <c r="AH3797" s="923"/>
      <c r="AI3797" s="641"/>
      <c r="AJ3797" s="537"/>
      <c r="AK3797" s="537"/>
      <c r="AL3797" s="537"/>
      <c r="AM3797" s="537"/>
      <c r="AN3797" s="537"/>
      <c r="AO3797" s="531"/>
      <c r="AP3797" s="141"/>
      <c r="AQ3797" s="141"/>
      <c r="AR3797" s="552"/>
      <c r="AS3797" s="552"/>
      <c r="AT3797" s="531"/>
      <c r="AU3797" s="593"/>
      <c r="AV3797" s="923"/>
      <c r="AW3797" s="846"/>
      <c r="AX3797" s="115"/>
      <c r="AY3797" s="5"/>
      <c r="AZ3797" s="5"/>
      <c r="BA3797" s="335"/>
      <c r="BC3797" s="5"/>
      <c r="BD3797" s="5"/>
      <c r="BE3797" s="335"/>
      <c r="BG3797" s="826"/>
      <c r="BH3797" s="607"/>
    </row>
    <row r="3798" spans="1:66" x14ac:dyDescent="0.25">
      <c r="A3798" s="222"/>
      <c r="C3798" s="119"/>
      <c r="D3798" s="620"/>
      <c r="F3798" s="117"/>
      <c r="G3798" s="694"/>
      <c r="H3798" s="878"/>
      <c r="I3798" s="397"/>
      <c r="J3798" s="380"/>
      <c r="K3798" s="427" t="s">
        <v>4662</v>
      </c>
      <c r="L3798" s="731"/>
      <c r="M3798" s="732"/>
      <c r="N3798" s="931"/>
      <c r="O3798" s="923"/>
      <c r="P3798" s="923"/>
      <c r="Q3798" s="641"/>
      <c r="R3798" s="537"/>
      <c r="S3798" s="537"/>
      <c r="T3798" s="537"/>
      <c r="U3798" s="537"/>
      <c r="V3798" s="537"/>
      <c r="W3798" s="531"/>
      <c r="X3798" s="141"/>
      <c r="Y3798" s="141"/>
      <c r="Z3798" s="552"/>
      <c r="AA3798" s="552"/>
      <c r="AB3798" s="531"/>
      <c r="AC3798" s="593"/>
      <c r="AD3798" s="923"/>
      <c r="AE3798" s="846"/>
      <c r="AF3798" s="931"/>
      <c r="AG3798" s="923"/>
      <c r="AH3798" s="923"/>
      <c r="AI3798" s="641"/>
      <c r="AJ3798" s="537"/>
      <c r="AK3798" s="537"/>
      <c r="AL3798" s="537"/>
      <c r="AM3798" s="537"/>
      <c r="AN3798" s="537"/>
      <c r="AO3798" s="531"/>
      <c r="AP3798" s="141"/>
      <c r="AQ3798" s="141"/>
      <c r="AR3798" s="552"/>
      <c r="AS3798" s="552"/>
      <c r="AT3798" s="531"/>
      <c r="AU3798" s="593"/>
      <c r="AV3798" s="923"/>
      <c r="AW3798" s="846"/>
      <c r="AX3798" s="115"/>
      <c r="AY3798" s="5"/>
      <c r="AZ3798" s="5"/>
      <c r="BA3798" s="335"/>
      <c r="BC3798" s="5"/>
      <c r="BD3798" s="5"/>
      <c r="BE3798" s="335"/>
      <c r="BG3798" s="826"/>
      <c r="BH3798" s="607"/>
    </row>
    <row r="3799" spans="1:66" s="4" customFormat="1" ht="12.75" customHeight="1" x14ac:dyDescent="0.25">
      <c r="A3799" s="222"/>
      <c r="B3799" s="30"/>
      <c r="C3799" s="119"/>
      <c r="D3799" s="620"/>
      <c r="E3799" s="32"/>
      <c r="F3799" s="117"/>
      <c r="G3799" s="694"/>
      <c r="H3799" s="878"/>
      <c r="I3799" s="397"/>
      <c r="J3799" s="380"/>
      <c r="K3799" s="418"/>
      <c r="L3799" s="731"/>
      <c r="M3799" s="732"/>
      <c r="N3799" s="931"/>
      <c r="O3799" s="923"/>
      <c r="P3799" s="923"/>
      <c r="Q3799" s="641"/>
      <c r="R3799" s="537"/>
      <c r="S3799" s="537"/>
      <c r="T3799" s="537"/>
      <c r="U3799" s="537"/>
      <c r="V3799" s="537"/>
      <c r="W3799" s="531"/>
      <c r="X3799" s="141"/>
      <c r="Y3799" s="141"/>
      <c r="Z3799" s="552"/>
      <c r="AA3799" s="552"/>
      <c r="AB3799" s="531"/>
      <c r="AC3799" s="593"/>
      <c r="AD3799" s="923"/>
      <c r="AE3799" s="846"/>
      <c r="AF3799" s="931"/>
      <c r="AG3799" s="923"/>
      <c r="AH3799" s="923"/>
      <c r="AI3799" s="641"/>
      <c r="AJ3799" s="537"/>
      <c r="AK3799" s="537"/>
      <c r="AL3799" s="537"/>
      <c r="AM3799" s="537"/>
      <c r="AN3799" s="537"/>
      <c r="AO3799" s="531"/>
      <c r="AP3799" s="141"/>
      <c r="AQ3799" s="141"/>
      <c r="AR3799" s="552"/>
      <c r="AS3799" s="552"/>
      <c r="AT3799" s="531"/>
      <c r="AU3799" s="593"/>
      <c r="AV3799" s="923"/>
      <c r="AW3799" s="846"/>
      <c r="AX3799" s="115"/>
      <c r="AY3799" s="5"/>
      <c r="AZ3799" s="5"/>
      <c r="BA3799" s="335"/>
      <c r="BB3799" s="23"/>
      <c r="BC3799" s="5"/>
      <c r="BD3799" s="5"/>
      <c r="BE3799" s="335"/>
      <c r="BF3799" s="41"/>
      <c r="BG3799" s="826"/>
      <c r="BH3799" s="607"/>
      <c r="BI3799" s="41"/>
      <c r="BJ3799" s="41"/>
      <c r="BK3799" s="41"/>
      <c r="BL3799" s="41"/>
      <c r="BM3799" s="41"/>
      <c r="BN3799" s="41"/>
    </row>
    <row r="3800" spans="1:66" s="27" customFormat="1" ht="35.1" customHeight="1" x14ac:dyDescent="0.25">
      <c r="A3800" s="222" t="s">
        <v>6113</v>
      </c>
      <c r="B3800" s="112">
        <v>9</v>
      </c>
      <c r="C3800" s="119" t="s">
        <v>60</v>
      </c>
      <c r="D3800" s="620">
        <v>1000</v>
      </c>
      <c r="E3800" s="278"/>
      <c r="F3800" s="120">
        <v>1</v>
      </c>
      <c r="G3800" s="697" t="s">
        <v>4051</v>
      </c>
      <c r="H3800" s="890" t="str">
        <f t="shared" si="5664"/>
        <v>123</v>
      </c>
      <c r="I3800" s="585">
        <v>81100000</v>
      </c>
      <c r="J3800" s="380" t="s">
        <v>4398</v>
      </c>
      <c r="K3800" s="571" t="s">
        <v>4663</v>
      </c>
      <c r="L3800" s="726">
        <v>6568</v>
      </c>
      <c r="M3800" s="727">
        <v>6568</v>
      </c>
      <c r="N3800" s="931"/>
      <c r="O3800" s="530">
        <f t="shared" ref="O3800" si="5730">IF(N3800&gt;L3800,"0 ",N3800-L3800)</f>
        <v>-6568</v>
      </c>
      <c r="P3800" s="530" t="str">
        <f t="shared" ref="P3800" si="5731">IF(N3800&lt;L3800,"0 ",N3800-L3800)</f>
        <v xml:space="preserve">0 </v>
      </c>
      <c r="Q3800" s="646"/>
      <c r="R3800" s="536"/>
      <c r="S3800" s="536"/>
      <c r="T3800" s="536"/>
      <c r="U3800" s="536"/>
      <c r="V3800" s="536"/>
      <c r="W3800" s="683" t="str">
        <f>IF(SUM(Q3800:V3800)=X3800,"OK",SUM(Q3800:V3800)-X3800)</f>
        <v>OK</v>
      </c>
      <c r="X3800" s="141"/>
      <c r="Y3800" s="141"/>
      <c r="Z3800" s="552"/>
      <c r="AA3800" s="552"/>
      <c r="AB3800" s="683" t="str">
        <f>IF(SUM(Z3800:AA3800)=AC3800,"OK",SUM(Z3800:AA3800)-AC3800)</f>
        <v>OK</v>
      </c>
      <c r="AC3800" s="593"/>
      <c r="AD3800" s="530">
        <f t="shared" ref="AD3800" si="5732">X3800+Y3800+AC3800</f>
        <v>0</v>
      </c>
      <c r="AE3800" s="842">
        <f t="shared" ref="AE3800" si="5733">N3800+AD3800</f>
        <v>0</v>
      </c>
      <c r="AF3800" s="931"/>
      <c r="AG3800" s="530">
        <f t="shared" ref="AG3800" si="5734">IF(AF3800&gt;M3800,"0 ",AF3800-M3800)</f>
        <v>-6568</v>
      </c>
      <c r="AH3800" s="530" t="str">
        <f t="shared" ref="AH3800" si="5735">IF(AF3800&lt;M3800,"0 ",AF3800-M3800)</f>
        <v xml:space="preserve">0 </v>
      </c>
      <c r="AI3800" s="641"/>
      <c r="AJ3800" s="537"/>
      <c r="AK3800" s="537"/>
      <c r="AL3800" s="537"/>
      <c r="AM3800" s="537"/>
      <c r="AN3800" s="537"/>
      <c r="AO3800" s="683" t="str">
        <f>IF(SUM(AI3800:AN3800)=AP3800,"OK",SUM(AI3800:AN3800)-AP3800)</f>
        <v>OK</v>
      </c>
      <c r="AP3800" s="141"/>
      <c r="AQ3800" s="141"/>
      <c r="AR3800" s="552"/>
      <c r="AS3800" s="552"/>
      <c r="AT3800" s="683" t="str">
        <f>IF(SUM(AR3800:AS3800)=AU3800,"OK",SUM(AR3800:AS3800)-AU3800)</f>
        <v>OK</v>
      </c>
      <c r="AU3800" s="593"/>
      <c r="AV3800" s="530">
        <f t="shared" ref="AV3800" si="5736">AP3800+AQ3800+AU3800</f>
        <v>0</v>
      </c>
      <c r="AW3800" s="842">
        <f t="shared" ref="AW3800" si="5737">AF3800+AV3800</f>
        <v>0</v>
      </c>
      <c r="AX3800" s="115">
        <f>L3800</f>
        <v>6568</v>
      </c>
      <c r="AY3800" s="5">
        <f>AE3800</f>
        <v>0</v>
      </c>
      <c r="AZ3800" s="7">
        <f>AY3800-AX3800</f>
        <v>-6568</v>
      </c>
      <c r="BA3800" s="335">
        <f>AZ3800/AX3800</f>
        <v>-1</v>
      </c>
      <c r="BB3800" s="23">
        <f>M3800</f>
        <v>6568</v>
      </c>
      <c r="BC3800" s="5">
        <f>AW3800</f>
        <v>0</v>
      </c>
      <c r="BD3800" s="7">
        <f>BC3800-BB3800</f>
        <v>-6568</v>
      </c>
      <c r="BE3800" s="335">
        <f>BD3800/BB3800</f>
        <v>-1</v>
      </c>
      <c r="BF3800" s="41"/>
      <c r="BG3800" s="826" t="str">
        <f>RIGHT(LEFT(I3800,3),2)&amp;"."&amp;RIGHT(LEFT(I3800,5),2)</f>
        <v>11.00</v>
      </c>
      <c r="BH3800" s="607" t="b">
        <f>COUNTIF('Codes SEC'!$B$2:$B$250,Ministres!BG3800)&gt;0</f>
        <v>1</v>
      </c>
      <c r="BI3800" s="40"/>
      <c r="BJ3800" s="40"/>
      <c r="BK3800" s="40"/>
      <c r="BL3800" s="40"/>
      <c r="BM3800" s="40"/>
      <c r="BN3800" s="40"/>
    </row>
    <row r="3801" spans="1:66" ht="64.8" x14ac:dyDescent="0.25">
      <c r="A3801" s="222"/>
      <c r="C3801" s="116"/>
      <c r="D3801" s="620"/>
      <c r="F3801" s="117"/>
      <c r="G3801" s="694"/>
      <c r="H3801" s="878"/>
      <c r="I3801" s="591" t="s">
        <v>3755</v>
      </c>
      <c r="J3801" s="380"/>
      <c r="K3801" s="407"/>
      <c r="L3801" s="733"/>
      <c r="M3801" s="734"/>
      <c r="N3801" s="931"/>
      <c r="O3801" s="923"/>
      <c r="P3801" s="923"/>
      <c r="Q3801" s="646"/>
      <c r="R3801" s="536"/>
      <c r="S3801" s="536"/>
      <c r="T3801" s="536"/>
      <c r="U3801" s="536"/>
      <c r="V3801" s="536"/>
      <c r="W3801" s="683"/>
      <c r="X3801" s="141"/>
      <c r="Y3801" s="141"/>
      <c r="Z3801" s="552"/>
      <c r="AA3801" s="552"/>
      <c r="AB3801" s="683"/>
      <c r="AC3801" s="593"/>
      <c r="AD3801" s="923"/>
      <c r="AE3801" s="846"/>
      <c r="AF3801" s="931"/>
      <c r="AG3801" s="923"/>
      <c r="AH3801" s="923"/>
      <c r="AI3801" s="641"/>
      <c r="AJ3801" s="537"/>
      <c r="AK3801" s="537"/>
      <c r="AL3801" s="537"/>
      <c r="AM3801" s="537"/>
      <c r="AN3801" s="537"/>
      <c r="AO3801" s="683"/>
      <c r="AP3801" s="141"/>
      <c r="AQ3801" s="141"/>
      <c r="AR3801" s="552"/>
      <c r="AS3801" s="552"/>
      <c r="AT3801" s="683"/>
      <c r="AU3801" s="593"/>
      <c r="AV3801" s="923"/>
      <c r="AW3801" s="846"/>
      <c r="AX3801" s="115"/>
      <c r="AY3801" s="5"/>
      <c r="AZ3801" s="7"/>
      <c r="BA3801" s="335"/>
      <c r="BC3801" s="5"/>
      <c r="BD3801" s="7"/>
      <c r="BE3801" s="335"/>
      <c r="BG3801" s="826"/>
      <c r="BH3801" s="607"/>
    </row>
    <row r="3802" spans="1:66" s="27" customFormat="1" ht="35.1" customHeight="1" x14ac:dyDescent="0.25">
      <c r="A3802" s="222" t="s">
        <v>6113</v>
      </c>
      <c r="B3802" s="112">
        <v>9</v>
      </c>
      <c r="C3802" s="119" t="s">
        <v>60</v>
      </c>
      <c r="D3802" s="620">
        <v>1000</v>
      </c>
      <c r="E3802" s="278"/>
      <c r="F3802" s="120">
        <v>12</v>
      </c>
      <c r="G3802" s="697"/>
      <c r="H3802" s="890" t="str">
        <f t="shared" si="5664"/>
        <v>123</v>
      </c>
      <c r="I3802" s="585" t="s">
        <v>3257</v>
      </c>
      <c r="J3802" s="380" t="s">
        <v>4401</v>
      </c>
      <c r="K3802" s="422" t="s">
        <v>4664</v>
      </c>
      <c r="L3802" s="726">
        <v>290</v>
      </c>
      <c r="M3802" s="727">
        <v>290</v>
      </c>
      <c r="N3802" s="931"/>
      <c r="O3802" s="530">
        <f t="shared" ref="O3802" si="5738">IF(N3802&gt;L3802,"0 ",N3802-L3802)</f>
        <v>-290</v>
      </c>
      <c r="P3802" s="530" t="str">
        <f t="shared" ref="P3802" si="5739">IF(N3802&lt;L3802,"0 ",N3802-L3802)</f>
        <v xml:space="preserve">0 </v>
      </c>
      <c r="Q3802" s="646"/>
      <c r="R3802" s="536"/>
      <c r="S3802" s="536"/>
      <c r="T3802" s="536"/>
      <c r="U3802" s="536"/>
      <c r="V3802" s="536"/>
      <c r="W3802" s="683" t="str">
        <f>IF(SUM(Q3802:V3802)=X3802,"OK",SUM(Q3802:V3802)-X3802)</f>
        <v>OK</v>
      </c>
      <c r="X3802" s="141"/>
      <c r="Y3802" s="141"/>
      <c r="Z3802" s="552"/>
      <c r="AA3802" s="552"/>
      <c r="AB3802" s="683" t="str">
        <f>IF(SUM(Z3802:AA3802)=AC3802,"OK",SUM(Z3802:AA3802)-AC3802)</f>
        <v>OK</v>
      </c>
      <c r="AC3802" s="593"/>
      <c r="AD3802" s="530">
        <f t="shared" ref="AD3802" si="5740">X3802+Y3802+AC3802</f>
        <v>0</v>
      </c>
      <c r="AE3802" s="842">
        <f t="shared" ref="AE3802" si="5741">N3802+AD3802</f>
        <v>0</v>
      </c>
      <c r="AF3802" s="931"/>
      <c r="AG3802" s="530">
        <f t="shared" ref="AG3802" si="5742">IF(AF3802&gt;M3802,"0 ",AF3802-M3802)</f>
        <v>-290</v>
      </c>
      <c r="AH3802" s="530" t="str">
        <f t="shared" ref="AH3802" si="5743">IF(AF3802&lt;M3802,"0 ",AF3802-M3802)</f>
        <v xml:space="preserve">0 </v>
      </c>
      <c r="AI3802" s="641"/>
      <c r="AJ3802" s="537"/>
      <c r="AK3802" s="537"/>
      <c r="AL3802" s="537"/>
      <c r="AM3802" s="537"/>
      <c r="AN3802" s="537"/>
      <c r="AO3802" s="683" t="str">
        <f>IF(SUM(AI3802:AN3802)=AP3802,"OK",SUM(AI3802:AN3802)-AP3802)</f>
        <v>OK</v>
      </c>
      <c r="AP3802" s="141"/>
      <c r="AQ3802" s="141"/>
      <c r="AR3802" s="552"/>
      <c r="AS3802" s="552"/>
      <c r="AT3802" s="683" t="str">
        <f>IF(SUM(AR3802:AS3802)=AU3802,"OK",SUM(AR3802:AS3802)-AU3802)</f>
        <v>OK</v>
      </c>
      <c r="AU3802" s="593"/>
      <c r="AV3802" s="530">
        <f t="shared" ref="AV3802" si="5744">AP3802+AQ3802+AU3802</f>
        <v>0</v>
      </c>
      <c r="AW3802" s="842">
        <f t="shared" ref="AW3802" si="5745">AF3802+AV3802</f>
        <v>0</v>
      </c>
      <c r="AX3802" s="115">
        <f>L3802</f>
        <v>290</v>
      </c>
      <c r="AY3802" s="5">
        <f>AE3802</f>
        <v>0</v>
      </c>
      <c r="AZ3802" s="7">
        <f>AY3802-AX3802</f>
        <v>-290</v>
      </c>
      <c r="BA3802" s="335">
        <f>AZ3802/AX3802</f>
        <v>-1</v>
      </c>
      <c r="BB3802" s="23">
        <f>M3802</f>
        <v>290</v>
      </c>
      <c r="BC3802" s="5">
        <f>AW3802</f>
        <v>0</v>
      </c>
      <c r="BD3802" s="7">
        <f>BC3802-BB3802</f>
        <v>-290</v>
      </c>
      <c r="BE3802" s="335">
        <f>BD3802/BB3802</f>
        <v>-1</v>
      </c>
      <c r="BF3802" s="41"/>
      <c r="BG3802" s="826" t="str">
        <f>RIGHT(LEFT(I3802,3),2)&amp;"."&amp;RIGHT(LEFT(I3802,5),2)</f>
        <v>12.11</v>
      </c>
      <c r="BH3802" s="607" t="b">
        <f>COUNTIF('Codes SEC'!$B$2:$B$250,Ministres!BG3802)&gt;0</f>
        <v>1</v>
      </c>
      <c r="BI3802" s="40"/>
      <c r="BJ3802" s="40"/>
      <c r="BK3802" s="40"/>
      <c r="BL3802" s="40"/>
      <c r="BM3802" s="40"/>
      <c r="BN3802" s="40"/>
    </row>
    <row r="3803" spans="1:66" ht="12.75" customHeight="1" x14ac:dyDescent="0.25">
      <c r="A3803" s="225"/>
      <c r="B3803" s="206"/>
      <c r="C3803" s="256"/>
      <c r="D3803" s="621"/>
      <c r="E3803" s="275"/>
      <c r="F3803" s="269"/>
      <c r="G3803" s="695"/>
      <c r="H3803" s="886"/>
      <c r="I3803" s="403"/>
      <c r="J3803" s="381"/>
      <c r="K3803" s="514" t="s">
        <v>95</v>
      </c>
      <c r="L3803" s="313">
        <f t="shared" ref="L3803:BE3803" si="5746">L3802+L3800</f>
        <v>6858</v>
      </c>
      <c r="M3803" s="744">
        <f t="shared" si="5746"/>
        <v>6858</v>
      </c>
      <c r="N3803" s="930">
        <f t="shared" si="5746"/>
        <v>0</v>
      </c>
      <c r="O3803" s="790">
        <f t="shared" si="5746"/>
        <v>-6858</v>
      </c>
      <c r="P3803" s="790">
        <f t="shared" si="5746"/>
        <v>0</v>
      </c>
      <c r="Q3803" s="787">
        <f t="shared" si="5746"/>
        <v>0</v>
      </c>
      <c r="R3803" s="648">
        <f t="shared" si="5746"/>
        <v>0</v>
      </c>
      <c r="S3803" s="648">
        <f t="shared" si="5746"/>
        <v>0</v>
      </c>
      <c r="T3803" s="648">
        <f t="shared" si="5746"/>
        <v>0</v>
      </c>
      <c r="U3803" s="648">
        <f t="shared" si="5746"/>
        <v>0</v>
      </c>
      <c r="V3803" s="648">
        <f t="shared" si="5746"/>
        <v>0</v>
      </c>
      <c r="W3803" s="790"/>
      <c r="X3803" s="649">
        <f t="shared" si="5746"/>
        <v>0</v>
      </c>
      <c r="Y3803" s="649">
        <f t="shared" si="5746"/>
        <v>0</v>
      </c>
      <c r="Z3803" s="648">
        <f t="shared" si="5746"/>
        <v>0</v>
      </c>
      <c r="AA3803" s="648">
        <f t="shared" si="5746"/>
        <v>0</v>
      </c>
      <c r="AB3803" s="790"/>
      <c r="AC3803" s="649">
        <f t="shared" si="5746"/>
        <v>0</v>
      </c>
      <c r="AD3803" s="790">
        <f>AD3802+AD3800</f>
        <v>0</v>
      </c>
      <c r="AE3803" s="843">
        <f>AE3802+AE3800</f>
        <v>0</v>
      </c>
      <c r="AF3803" s="930">
        <f t="shared" si="5746"/>
        <v>0</v>
      </c>
      <c r="AG3803" s="790">
        <f t="shared" si="5746"/>
        <v>-6858</v>
      </c>
      <c r="AH3803" s="790">
        <f t="shared" si="5746"/>
        <v>0</v>
      </c>
      <c r="AI3803" s="787">
        <f t="shared" si="5746"/>
        <v>0</v>
      </c>
      <c r="AJ3803" s="648">
        <f t="shared" si="5746"/>
        <v>0</v>
      </c>
      <c r="AK3803" s="648">
        <f t="shared" si="5746"/>
        <v>0</v>
      </c>
      <c r="AL3803" s="648">
        <f t="shared" si="5746"/>
        <v>0</v>
      </c>
      <c r="AM3803" s="648">
        <f t="shared" si="5746"/>
        <v>0</v>
      </c>
      <c r="AN3803" s="648">
        <f t="shared" si="5746"/>
        <v>0</v>
      </c>
      <c r="AO3803" s="790"/>
      <c r="AP3803" s="649">
        <f t="shared" si="5746"/>
        <v>0</v>
      </c>
      <c r="AQ3803" s="649">
        <f t="shared" si="5746"/>
        <v>0</v>
      </c>
      <c r="AR3803" s="648">
        <f t="shared" si="5746"/>
        <v>0</v>
      </c>
      <c r="AS3803" s="648">
        <f t="shared" si="5746"/>
        <v>0</v>
      </c>
      <c r="AT3803" s="790"/>
      <c r="AU3803" s="649">
        <f t="shared" si="5746"/>
        <v>0</v>
      </c>
      <c r="AV3803" s="790">
        <f t="shared" si="5746"/>
        <v>0</v>
      </c>
      <c r="AW3803" s="843">
        <f t="shared" si="5746"/>
        <v>0</v>
      </c>
      <c r="AX3803" s="336">
        <f t="shared" si="5746"/>
        <v>6858</v>
      </c>
      <c r="AY3803" s="337">
        <f t="shared" si="5746"/>
        <v>0</v>
      </c>
      <c r="AZ3803" s="338">
        <f t="shared" si="5746"/>
        <v>-6858</v>
      </c>
      <c r="BA3803" s="339">
        <f t="shared" si="5746"/>
        <v>-2</v>
      </c>
      <c r="BB3803" s="322">
        <f t="shared" si="5746"/>
        <v>6858</v>
      </c>
      <c r="BC3803" s="337">
        <f t="shared" si="5746"/>
        <v>0</v>
      </c>
      <c r="BD3803" s="338">
        <f t="shared" si="5746"/>
        <v>-6858</v>
      </c>
      <c r="BE3803" s="339">
        <f t="shared" si="5746"/>
        <v>-2</v>
      </c>
      <c r="BG3803" s="826"/>
      <c r="BH3803" s="607"/>
    </row>
    <row r="3804" spans="1:66" ht="12.75" customHeight="1" x14ac:dyDescent="0.25">
      <c r="A3804" s="222"/>
      <c r="C3804" s="119"/>
      <c r="D3804" s="620"/>
      <c r="F3804" s="117"/>
      <c r="G3804" s="694"/>
      <c r="H3804" s="878"/>
      <c r="I3804" s="397"/>
      <c r="J3804" s="380"/>
      <c r="K3804" s="409"/>
      <c r="L3804" s="731"/>
      <c r="M3804" s="732"/>
      <c r="N3804" s="931"/>
      <c r="O3804" s="923"/>
      <c r="P3804" s="923"/>
      <c r="Q3804" s="641"/>
      <c r="R3804" s="537"/>
      <c r="S3804" s="537"/>
      <c r="T3804" s="537"/>
      <c r="U3804" s="537"/>
      <c r="V3804" s="537"/>
      <c r="W3804" s="531"/>
      <c r="X3804" s="141"/>
      <c r="Y3804" s="141"/>
      <c r="Z3804" s="552"/>
      <c r="AA3804" s="552"/>
      <c r="AB3804" s="531"/>
      <c r="AC3804" s="593"/>
      <c r="AD3804" s="923"/>
      <c r="AE3804" s="846"/>
      <c r="AF3804" s="931"/>
      <c r="AG3804" s="923"/>
      <c r="AH3804" s="923"/>
      <c r="AI3804" s="641"/>
      <c r="AJ3804" s="537"/>
      <c r="AK3804" s="537"/>
      <c r="AL3804" s="537"/>
      <c r="AM3804" s="537"/>
      <c r="AN3804" s="537"/>
      <c r="AO3804" s="531"/>
      <c r="AP3804" s="141"/>
      <c r="AQ3804" s="141"/>
      <c r="AR3804" s="552"/>
      <c r="AS3804" s="552"/>
      <c r="AT3804" s="531"/>
      <c r="AU3804" s="593"/>
      <c r="AV3804" s="923"/>
      <c r="AW3804" s="846"/>
      <c r="AX3804" s="115"/>
      <c r="AY3804" s="5"/>
      <c r="AZ3804" s="5"/>
      <c r="BA3804" s="335"/>
      <c r="BC3804" s="5"/>
      <c r="BD3804" s="5"/>
      <c r="BE3804" s="335"/>
      <c r="BG3804" s="826"/>
      <c r="BH3804" s="607"/>
    </row>
    <row r="3805" spans="1:66" ht="12.75" customHeight="1" x14ac:dyDescent="0.25">
      <c r="A3805" s="222"/>
      <c r="C3805" s="119"/>
      <c r="D3805" s="620"/>
      <c r="F3805" s="117"/>
      <c r="G3805" s="694"/>
      <c r="H3805" s="878"/>
      <c r="I3805" s="397"/>
      <c r="J3805" s="380"/>
      <c r="K3805" s="410" t="s">
        <v>58</v>
      </c>
      <c r="L3805" s="731"/>
      <c r="M3805" s="732"/>
      <c r="N3805" s="931"/>
      <c r="O3805" s="923"/>
      <c r="P3805" s="923"/>
      <c r="Q3805" s="641"/>
      <c r="R3805" s="537"/>
      <c r="S3805" s="537"/>
      <c r="T3805" s="537"/>
      <c r="U3805" s="537"/>
      <c r="V3805" s="537"/>
      <c r="W3805" s="531"/>
      <c r="X3805" s="141"/>
      <c r="Y3805" s="141"/>
      <c r="Z3805" s="552"/>
      <c r="AA3805" s="552"/>
      <c r="AB3805" s="531"/>
      <c r="AC3805" s="593"/>
      <c r="AD3805" s="923"/>
      <c r="AE3805" s="846"/>
      <c r="AF3805" s="931"/>
      <c r="AG3805" s="923"/>
      <c r="AH3805" s="923"/>
      <c r="AI3805" s="641"/>
      <c r="AJ3805" s="537"/>
      <c r="AK3805" s="537"/>
      <c r="AL3805" s="537"/>
      <c r="AM3805" s="537"/>
      <c r="AN3805" s="537"/>
      <c r="AO3805" s="531"/>
      <c r="AP3805" s="141"/>
      <c r="AQ3805" s="141"/>
      <c r="AR3805" s="552"/>
      <c r="AS3805" s="552"/>
      <c r="AT3805" s="531"/>
      <c r="AU3805" s="593"/>
      <c r="AV3805" s="923"/>
      <c r="AW3805" s="846"/>
      <c r="AX3805" s="115"/>
      <c r="AY3805" s="5"/>
      <c r="AZ3805" s="5"/>
      <c r="BA3805" s="335"/>
      <c r="BC3805" s="5"/>
      <c r="BD3805" s="5"/>
      <c r="BE3805" s="335"/>
      <c r="BG3805" s="826"/>
      <c r="BH3805" s="607"/>
    </row>
    <row r="3806" spans="1:66" ht="12.75" customHeight="1" x14ac:dyDescent="0.25">
      <c r="A3806" s="222"/>
      <c r="C3806" s="119"/>
      <c r="D3806" s="620"/>
      <c r="F3806" s="117"/>
      <c r="G3806" s="694"/>
      <c r="H3806" s="878"/>
      <c r="I3806" s="397"/>
      <c r="J3806" s="380"/>
      <c r="K3806" s="408"/>
      <c r="L3806" s="731"/>
      <c r="M3806" s="732"/>
      <c r="N3806" s="931"/>
      <c r="O3806" s="923"/>
      <c r="P3806" s="923"/>
      <c r="Q3806" s="641"/>
      <c r="R3806" s="537"/>
      <c r="S3806" s="537"/>
      <c r="T3806" s="537"/>
      <c r="U3806" s="537"/>
      <c r="V3806" s="537"/>
      <c r="W3806" s="531"/>
      <c r="X3806" s="141"/>
      <c r="Y3806" s="141"/>
      <c r="Z3806" s="552"/>
      <c r="AA3806" s="552"/>
      <c r="AB3806" s="531"/>
      <c r="AC3806" s="593"/>
      <c r="AD3806" s="923"/>
      <c r="AE3806" s="846"/>
      <c r="AF3806" s="931"/>
      <c r="AG3806" s="923"/>
      <c r="AH3806" s="923"/>
      <c r="AI3806" s="641"/>
      <c r="AJ3806" s="537"/>
      <c r="AK3806" s="537"/>
      <c r="AL3806" s="537"/>
      <c r="AM3806" s="537"/>
      <c r="AN3806" s="537"/>
      <c r="AO3806" s="531"/>
      <c r="AP3806" s="141"/>
      <c r="AQ3806" s="141"/>
      <c r="AR3806" s="552"/>
      <c r="AS3806" s="552"/>
      <c r="AT3806" s="531"/>
      <c r="AU3806" s="593"/>
      <c r="AV3806" s="923"/>
      <c r="AW3806" s="846"/>
      <c r="AX3806" s="115"/>
      <c r="AY3806" s="5"/>
      <c r="AZ3806" s="5"/>
      <c r="BA3806" s="335"/>
      <c r="BC3806" s="5"/>
      <c r="BD3806" s="5"/>
      <c r="BE3806" s="335"/>
      <c r="BG3806" s="826"/>
      <c r="BH3806" s="607"/>
    </row>
    <row r="3807" spans="1:66" ht="35.1" customHeight="1" x14ac:dyDescent="0.25">
      <c r="A3807" s="222" t="s">
        <v>6113</v>
      </c>
      <c r="B3807" s="112">
        <v>9</v>
      </c>
      <c r="C3807" s="119" t="s">
        <v>60</v>
      </c>
      <c r="D3807" s="620">
        <v>1000</v>
      </c>
      <c r="F3807" s="192">
        <v>12</v>
      </c>
      <c r="G3807" s="697"/>
      <c r="H3807" s="890" t="str">
        <f t="shared" si="5664"/>
        <v>123</v>
      </c>
      <c r="I3807" s="585" t="s">
        <v>3258</v>
      </c>
      <c r="J3807" s="380" t="s">
        <v>4402</v>
      </c>
      <c r="K3807" s="422" t="s">
        <v>4665</v>
      </c>
      <c r="L3807" s="726">
        <v>0</v>
      </c>
      <c r="M3807" s="727">
        <v>0</v>
      </c>
      <c r="N3807" s="931"/>
      <c r="O3807" s="530">
        <f t="shared" ref="O3807" si="5747">IF(N3807&gt;L3807,"0 ",N3807-L3807)</f>
        <v>0</v>
      </c>
      <c r="P3807" s="530">
        <f t="shared" ref="P3807" si="5748">IF(N3807&lt;L3807,"0 ",N3807-L3807)</f>
        <v>0</v>
      </c>
      <c r="Q3807" s="658"/>
      <c r="R3807" s="544"/>
      <c r="S3807" s="544"/>
      <c r="T3807" s="544"/>
      <c r="U3807" s="544"/>
      <c r="V3807" s="544"/>
      <c r="W3807" s="683" t="str">
        <f>IF(SUM(Q3807:V3807)=X3807,"OK",SUM(Q3807:V3807)-X3807)</f>
        <v>OK</v>
      </c>
      <c r="X3807" s="141"/>
      <c r="Y3807" s="141"/>
      <c r="Z3807" s="552"/>
      <c r="AA3807" s="552"/>
      <c r="AB3807" s="683" t="str">
        <f>IF(SUM(Z3807:AA3807)=AC3807,"OK",SUM(Z3807:AA3807)-AC3807)</f>
        <v>OK</v>
      </c>
      <c r="AC3807" s="593"/>
      <c r="AD3807" s="530">
        <f t="shared" ref="AD3807" si="5749">X3807+Y3807+AC3807</f>
        <v>0</v>
      </c>
      <c r="AE3807" s="842">
        <f t="shared" ref="AE3807" si="5750">N3807+AD3807</f>
        <v>0</v>
      </c>
      <c r="AF3807" s="931"/>
      <c r="AG3807" s="530">
        <f t="shared" ref="AG3807" si="5751">IF(AF3807&gt;M3807,"0 ",AF3807-M3807)</f>
        <v>0</v>
      </c>
      <c r="AH3807" s="530">
        <f t="shared" ref="AH3807" si="5752">IF(AF3807&lt;M3807,"0 ",AF3807-M3807)</f>
        <v>0</v>
      </c>
      <c r="AI3807" s="641"/>
      <c r="AJ3807" s="537"/>
      <c r="AK3807" s="537"/>
      <c r="AL3807" s="537"/>
      <c r="AM3807" s="537"/>
      <c r="AN3807" s="537"/>
      <c r="AO3807" s="683" t="str">
        <f>IF(SUM(AI3807:AN3807)=AP3807,"OK",SUM(AI3807:AN3807)-AP3807)</f>
        <v>OK</v>
      </c>
      <c r="AP3807" s="141"/>
      <c r="AQ3807" s="141"/>
      <c r="AR3807" s="552"/>
      <c r="AS3807" s="552"/>
      <c r="AT3807" s="683" t="str">
        <f>IF(SUM(AR3807:AS3807)=AU3807,"OK",SUM(AR3807:AS3807)-AU3807)</f>
        <v>OK</v>
      </c>
      <c r="AU3807" s="593"/>
      <c r="AV3807" s="530">
        <f t="shared" ref="AV3807" si="5753">AP3807+AQ3807+AU3807</f>
        <v>0</v>
      </c>
      <c r="AW3807" s="842">
        <f t="shared" ref="AW3807" si="5754">AF3807+AV3807</f>
        <v>0</v>
      </c>
      <c r="AX3807" s="115">
        <f>L3807</f>
        <v>0</v>
      </c>
      <c r="AY3807" s="5">
        <f>AE3807</f>
        <v>0</v>
      </c>
      <c r="AZ3807" s="7">
        <f>AY3807-AX3807</f>
        <v>0</v>
      </c>
      <c r="BA3807" s="335" t="e">
        <f>AZ3807/AX3807</f>
        <v>#DIV/0!</v>
      </c>
      <c r="BB3807" s="23">
        <f>M3807</f>
        <v>0</v>
      </c>
      <c r="BC3807" s="5">
        <f>AW3807</f>
        <v>0</v>
      </c>
      <c r="BD3807" s="7">
        <f>BC3807-BB3807</f>
        <v>0</v>
      </c>
      <c r="BE3807" s="335" t="e">
        <f>BD3807/BB3807</f>
        <v>#DIV/0!</v>
      </c>
      <c r="BG3807" s="826" t="str">
        <f>RIGHT(LEFT(I3807,3),2)&amp;"."&amp;RIGHT(LEFT(I3807,5),2)</f>
        <v>74.22</v>
      </c>
      <c r="BH3807" s="607" t="b">
        <f>COUNTIF('Codes SEC'!$B$2:$B$250,Ministres!BG3807)&gt;0</f>
        <v>1</v>
      </c>
    </row>
    <row r="3808" spans="1:66" ht="12.75" customHeight="1" x14ac:dyDescent="0.25">
      <c r="A3808" s="225"/>
      <c r="B3808" s="206"/>
      <c r="C3808" s="256"/>
      <c r="D3808" s="621"/>
      <c r="E3808" s="275"/>
      <c r="F3808" s="269"/>
      <c r="G3808" s="695"/>
      <c r="H3808" s="886"/>
      <c r="I3808" s="403"/>
      <c r="J3808" s="381"/>
      <c r="K3808" s="514" t="s">
        <v>59</v>
      </c>
      <c r="L3808" s="313">
        <f t="shared" ref="L3808:P3808" si="5755">L3807</f>
        <v>0</v>
      </c>
      <c r="M3808" s="728">
        <f t="shared" si="5755"/>
        <v>0</v>
      </c>
      <c r="N3808" s="930">
        <f t="shared" si="5755"/>
        <v>0</v>
      </c>
      <c r="O3808" s="790">
        <f t="shared" si="5755"/>
        <v>0</v>
      </c>
      <c r="P3808" s="790">
        <f t="shared" si="5755"/>
        <v>0</v>
      </c>
      <c r="Q3808" s="787">
        <f t="shared" ref="Q3808:BE3808" si="5756">Q3807</f>
        <v>0</v>
      </c>
      <c r="R3808" s="648">
        <f t="shared" si="5756"/>
        <v>0</v>
      </c>
      <c r="S3808" s="648">
        <f t="shared" si="5756"/>
        <v>0</v>
      </c>
      <c r="T3808" s="648">
        <f t="shared" si="5756"/>
        <v>0</v>
      </c>
      <c r="U3808" s="648">
        <f t="shared" si="5756"/>
        <v>0</v>
      </c>
      <c r="V3808" s="648">
        <f t="shared" si="5756"/>
        <v>0</v>
      </c>
      <c r="W3808" s="790"/>
      <c r="X3808" s="649">
        <f t="shared" si="5756"/>
        <v>0</v>
      </c>
      <c r="Y3808" s="649">
        <f t="shared" si="5756"/>
        <v>0</v>
      </c>
      <c r="Z3808" s="648">
        <f t="shared" si="5756"/>
        <v>0</v>
      </c>
      <c r="AA3808" s="648">
        <f t="shared" si="5756"/>
        <v>0</v>
      </c>
      <c r="AB3808" s="790"/>
      <c r="AC3808" s="649">
        <f t="shared" si="5756"/>
        <v>0</v>
      </c>
      <c r="AD3808" s="790">
        <f>AD3807</f>
        <v>0</v>
      </c>
      <c r="AE3808" s="843">
        <f>AE3807</f>
        <v>0</v>
      </c>
      <c r="AF3808" s="930">
        <f t="shared" ref="AF3808:AH3808" si="5757">AF3807</f>
        <v>0</v>
      </c>
      <c r="AG3808" s="790">
        <f t="shared" si="5757"/>
        <v>0</v>
      </c>
      <c r="AH3808" s="790">
        <f t="shared" si="5757"/>
        <v>0</v>
      </c>
      <c r="AI3808" s="787">
        <f t="shared" si="5756"/>
        <v>0</v>
      </c>
      <c r="AJ3808" s="648">
        <f t="shared" si="5756"/>
        <v>0</v>
      </c>
      <c r="AK3808" s="648">
        <f t="shared" si="5756"/>
        <v>0</v>
      </c>
      <c r="AL3808" s="648">
        <f t="shared" si="5756"/>
        <v>0</v>
      </c>
      <c r="AM3808" s="648">
        <f t="shared" si="5756"/>
        <v>0</v>
      </c>
      <c r="AN3808" s="648">
        <f t="shared" si="5756"/>
        <v>0</v>
      </c>
      <c r="AO3808" s="790"/>
      <c r="AP3808" s="649">
        <f t="shared" si="5756"/>
        <v>0</v>
      </c>
      <c r="AQ3808" s="649">
        <f t="shared" si="5756"/>
        <v>0</v>
      </c>
      <c r="AR3808" s="648">
        <f t="shared" si="5756"/>
        <v>0</v>
      </c>
      <c r="AS3808" s="648">
        <f t="shared" si="5756"/>
        <v>0</v>
      </c>
      <c r="AT3808" s="790"/>
      <c r="AU3808" s="649">
        <f t="shared" si="5756"/>
        <v>0</v>
      </c>
      <c r="AV3808" s="790">
        <f t="shared" ref="AV3808" si="5758">AV3807</f>
        <v>0</v>
      </c>
      <c r="AW3808" s="843">
        <f t="shared" si="5756"/>
        <v>0</v>
      </c>
      <c r="AX3808" s="336">
        <f t="shared" si="5756"/>
        <v>0</v>
      </c>
      <c r="AY3808" s="337">
        <f t="shared" si="5756"/>
        <v>0</v>
      </c>
      <c r="AZ3808" s="338">
        <f t="shared" si="5756"/>
        <v>0</v>
      </c>
      <c r="BA3808" s="339" t="e">
        <f t="shared" si="5756"/>
        <v>#DIV/0!</v>
      </c>
      <c r="BB3808" s="322">
        <f t="shared" si="5756"/>
        <v>0</v>
      </c>
      <c r="BC3808" s="337">
        <f t="shared" si="5756"/>
        <v>0</v>
      </c>
      <c r="BD3808" s="338">
        <f t="shared" si="5756"/>
        <v>0</v>
      </c>
      <c r="BE3808" s="339" t="e">
        <f t="shared" si="5756"/>
        <v>#DIV/0!</v>
      </c>
      <c r="BG3808" s="826"/>
      <c r="BH3808" s="607"/>
    </row>
    <row r="3809" spans="1:66" ht="12.75" customHeight="1" x14ac:dyDescent="0.25">
      <c r="A3809" s="226"/>
      <c r="B3809" s="207"/>
      <c r="C3809" s="254"/>
      <c r="D3809" s="300"/>
      <c r="E3809" s="276"/>
      <c r="F3809" s="300"/>
      <c r="G3809" s="696"/>
      <c r="H3809" s="887"/>
      <c r="I3809" s="444"/>
      <c r="J3809" s="393"/>
      <c r="K3809" s="404" t="s">
        <v>4400</v>
      </c>
      <c r="L3809" s="729">
        <f t="shared" ref="L3809:P3809" si="5759">L3808+L3803</f>
        <v>6858</v>
      </c>
      <c r="M3809" s="730">
        <f t="shared" si="5759"/>
        <v>6858</v>
      </c>
      <c r="N3809" s="844">
        <f t="shared" si="5759"/>
        <v>0</v>
      </c>
      <c r="O3809" s="665">
        <f t="shared" si="5759"/>
        <v>-6858</v>
      </c>
      <c r="P3809" s="665">
        <f t="shared" si="5759"/>
        <v>0</v>
      </c>
      <c r="Q3809" s="638">
        <f t="shared" ref="Q3809:V3809" si="5760">Q3808+Q3803</f>
        <v>0</v>
      </c>
      <c r="R3809" s="130">
        <f t="shared" si="5760"/>
        <v>0</v>
      </c>
      <c r="S3809" s="130">
        <f t="shared" si="5760"/>
        <v>0</v>
      </c>
      <c r="T3809" s="130">
        <f t="shared" si="5760"/>
        <v>0</v>
      </c>
      <c r="U3809" s="130">
        <f t="shared" si="5760"/>
        <v>0</v>
      </c>
      <c r="V3809" s="130">
        <f t="shared" si="5760"/>
        <v>0</v>
      </c>
      <c r="W3809" s="665"/>
      <c r="X3809" s="130">
        <f>X3808+X3803</f>
        <v>0</v>
      </c>
      <c r="Y3809" s="130">
        <f>Y3808+Y3803</f>
        <v>0</v>
      </c>
      <c r="Z3809" s="130">
        <f>Z3808+Z3803</f>
        <v>0</v>
      </c>
      <c r="AA3809" s="130">
        <f>AA3808+AA3803</f>
        <v>0</v>
      </c>
      <c r="AB3809" s="665"/>
      <c r="AC3809" s="130">
        <f t="shared" ref="AC3809:AN3809" si="5761">AC3808+AC3803</f>
        <v>0</v>
      </c>
      <c r="AD3809" s="665">
        <f>AD3808+AD3803</f>
        <v>0</v>
      </c>
      <c r="AE3809" s="845">
        <f>AE3808+AE3803</f>
        <v>0</v>
      </c>
      <c r="AF3809" s="844">
        <f t="shared" ref="AF3809:AH3809" si="5762">AF3808+AF3803</f>
        <v>0</v>
      </c>
      <c r="AG3809" s="665">
        <f t="shared" si="5762"/>
        <v>-6858</v>
      </c>
      <c r="AH3809" s="665">
        <f t="shared" si="5762"/>
        <v>0</v>
      </c>
      <c r="AI3809" s="638">
        <f t="shared" si="5761"/>
        <v>0</v>
      </c>
      <c r="AJ3809" s="130">
        <f t="shared" si="5761"/>
        <v>0</v>
      </c>
      <c r="AK3809" s="130">
        <f t="shared" si="5761"/>
        <v>0</v>
      </c>
      <c r="AL3809" s="130">
        <f t="shared" si="5761"/>
        <v>0</v>
      </c>
      <c r="AM3809" s="130">
        <f t="shared" si="5761"/>
        <v>0</v>
      </c>
      <c r="AN3809" s="130">
        <f t="shared" si="5761"/>
        <v>0</v>
      </c>
      <c r="AO3809" s="665"/>
      <c r="AP3809" s="130">
        <f>AP3808+AP3803</f>
        <v>0</v>
      </c>
      <c r="AQ3809" s="130">
        <f>AQ3808+AQ3803</f>
        <v>0</v>
      </c>
      <c r="AR3809" s="130">
        <f>AR3808+AR3803</f>
        <v>0</v>
      </c>
      <c r="AS3809" s="130">
        <f>AS3808+AS3803</f>
        <v>0</v>
      </c>
      <c r="AT3809" s="665"/>
      <c r="AU3809" s="130">
        <f t="shared" ref="AU3809:BE3809" si="5763">AU3808+AU3803</f>
        <v>0</v>
      </c>
      <c r="AV3809" s="665">
        <f t="shared" ref="AV3809" si="5764">AV3808+AV3803</f>
        <v>0</v>
      </c>
      <c r="AW3809" s="845">
        <f t="shared" si="5763"/>
        <v>0</v>
      </c>
      <c r="AX3809" s="314">
        <f t="shared" si="5763"/>
        <v>6858</v>
      </c>
      <c r="AY3809" s="131">
        <f t="shared" si="5763"/>
        <v>0</v>
      </c>
      <c r="AZ3809" s="132">
        <f t="shared" si="5763"/>
        <v>-6858</v>
      </c>
      <c r="BA3809" s="340" t="e">
        <f t="shared" si="5763"/>
        <v>#DIV/0!</v>
      </c>
      <c r="BB3809" s="310">
        <f t="shared" si="5763"/>
        <v>6858</v>
      </c>
      <c r="BC3809" s="131">
        <f t="shared" si="5763"/>
        <v>0</v>
      </c>
      <c r="BD3809" s="132">
        <f t="shared" si="5763"/>
        <v>-6858</v>
      </c>
      <c r="BE3809" s="340" t="e">
        <f t="shared" si="5763"/>
        <v>#DIV/0!</v>
      </c>
      <c r="BG3809" s="826"/>
      <c r="BH3809" s="607"/>
    </row>
    <row r="3810" spans="1:66" s="4" customFormat="1" ht="12.75" customHeight="1" x14ac:dyDescent="0.25">
      <c r="A3810" s="222"/>
      <c r="B3810" s="30"/>
      <c r="C3810" s="116"/>
      <c r="D3810" s="620"/>
      <c r="E3810" s="32"/>
      <c r="F3810" s="117"/>
      <c r="G3810" s="690"/>
      <c r="H3810" s="878"/>
      <c r="I3810" s="397"/>
      <c r="J3810" s="380"/>
      <c r="K3810" s="405" t="s">
        <v>208</v>
      </c>
      <c r="L3810" s="731">
        <f t="shared" ref="L3810:P3810" si="5765">L3802</f>
        <v>290</v>
      </c>
      <c r="M3810" s="732">
        <f t="shared" si="5765"/>
        <v>290</v>
      </c>
      <c r="N3810" s="929">
        <f t="shared" si="5765"/>
        <v>0</v>
      </c>
      <c r="O3810" s="530">
        <f t="shared" si="5765"/>
        <v>-290</v>
      </c>
      <c r="P3810" s="530" t="str">
        <f t="shared" si="5765"/>
        <v xml:space="preserve">0 </v>
      </c>
      <c r="Q3810" s="641">
        <f t="shared" ref="Q3810:BE3810" si="5766">Q3802</f>
        <v>0</v>
      </c>
      <c r="R3810" s="537">
        <f t="shared" si="5766"/>
        <v>0</v>
      </c>
      <c r="S3810" s="537">
        <f t="shared" si="5766"/>
        <v>0</v>
      </c>
      <c r="T3810" s="537">
        <f t="shared" si="5766"/>
        <v>0</v>
      </c>
      <c r="U3810" s="537">
        <f t="shared" si="5766"/>
        <v>0</v>
      </c>
      <c r="V3810" s="537">
        <f t="shared" si="5766"/>
        <v>0</v>
      </c>
      <c r="W3810" s="530"/>
      <c r="X3810" s="142">
        <f t="shared" si="5766"/>
        <v>0</v>
      </c>
      <c r="Y3810" s="142">
        <f t="shared" si="5766"/>
        <v>0</v>
      </c>
      <c r="Z3810" s="537">
        <f t="shared" si="5766"/>
        <v>0</v>
      </c>
      <c r="AA3810" s="537">
        <f t="shared" si="5766"/>
        <v>0</v>
      </c>
      <c r="AB3810" s="530"/>
      <c r="AC3810" s="142">
        <f t="shared" si="5766"/>
        <v>0</v>
      </c>
      <c r="AD3810" s="530">
        <f>AD3802</f>
        <v>0</v>
      </c>
      <c r="AE3810" s="842">
        <f>AE3802</f>
        <v>0</v>
      </c>
      <c r="AF3810" s="929">
        <f t="shared" ref="AF3810:AH3810" si="5767">AF3802</f>
        <v>0</v>
      </c>
      <c r="AG3810" s="530">
        <f t="shared" si="5767"/>
        <v>-290</v>
      </c>
      <c r="AH3810" s="530" t="str">
        <f t="shared" si="5767"/>
        <v xml:space="preserve">0 </v>
      </c>
      <c r="AI3810" s="641">
        <f t="shared" si="5766"/>
        <v>0</v>
      </c>
      <c r="AJ3810" s="537">
        <f t="shared" si="5766"/>
        <v>0</v>
      </c>
      <c r="AK3810" s="537">
        <f t="shared" si="5766"/>
        <v>0</v>
      </c>
      <c r="AL3810" s="537">
        <f t="shared" si="5766"/>
        <v>0</v>
      </c>
      <c r="AM3810" s="537">
        <f t="shared" si="5766"/>
        <v>0</v>
      </c>
      <c r="AN3810" s="537">
        <f t="shared" si="5766"/>
        <v>0</v>
      </c>
      <c r="AO3810" s="530"/>
      <c r="AP3810" s="142">
        <f t="shared" si="5766"/>
        <v>0</v>
      </c>
      <c r="AQ3810" s="142">
        <f t="shared" si="5766"/>
        <v>0</v>
      </c>
      <c r="AR3810" s="537">
        <f t="shared" si="5766"/>
        <v>0</v>
      </c>
      <c r="AS3810" s="537">
        <f t="shared" si="5766"/>
        <v>0</v>
      </c>
      <c r="AT3810" s="530"/>
      <c r="AU3810" s="142">
        <f t="shared" si="5766"/>
        <v>0</v>
      </c>
      <c r="AV3810" s="530">
        <f t="shared" ref="AV3810" si="5768">AV3802</f>
        <v>0</v>
      </c>
      <c r="AW3810" s="842">
        <f t="shared" si="5766"/>
        <v>0</v>
      </c>
      <c r="AX3810" s="115">
        <f t="shared" si="5766"/>
        <v>290</v>
      </c>
      <c r="AY3810" s="5">
        <f t="shared" si="5766"/>
        <v>0</v>
      </c>
      <c r="AZ3810" s="5">
        <f t="shared" si="5766"/>
        <v>-290</v>
      </c>
      <c r="BA3810" s="335">
        <f t="shared" si="5766"/>
        <v>-1</v>
      </c>
      <c r="BB3810" s="23">
        <f t="shared" si="5766"/>
        <v>290</v>
      </c>
      <c r="BC3810" s="5">
        <f t="shared" si="5766"/>
        <v>0</v>
      </c>
      <c r="BD3810" s="5">
        <f t="shared" si="5766"/>
        <v>-290</v>
      </c>
      <c r="BE3810" s="335">
        <f t="shared" si="5766"/>
        <v>-1</v>
      </c>
      <c r="BF3810" s="41"/>
      <c r="BG3810" s="826"/>
      <c r="BH3810" s="607"/>
      <c r="BI3810" s="41"/>
      <c r="BJ3810" s="41"/>
      <c r="BK3810" s="41"/>
      <c r="BL3810" s="41"/>
      <c r="BM3810" s="41"/>
      <c r="BN3810" s="41"/>
    </row>
    <row r="3811" spans="1:66" ht="12.75" customHeight="1" x14ac:dyDescent="0.25">
      <c r="A3811" s="222"/>
      <c r="C3811" s="119"/>
      <c r="D3811" s="620"/>
      <c r="F3811" s="117"/>
      <c r="G3811" s="694"/>
      <c r="H3811" s="878"/>
      <c r="I3811" s="397"/>
      <c r="J3811" s="380"/>
      <c r="K3811" s="405" t="s">
        <v>96</v>
      </c>
      <c r="L3811" s="731">
        <v>0</v>
      </c>
      <c r="M3811" s="732">
        <v>0</v>
      </c>
      <c r="N3811" s="929">
        <v>0</v>
      </c>
      <c r="O3811" s="530">
        <v>0</v>
      </c>
      <c r="P3811" s="530">
        <v>0</v>
      </c>
      <c r="Q3811" s="641">
        <v>0</v>
      </c>
      <c r="R3811" s="537">
        <v>0</v>
      </c>
      <c r="S3811" s="537">
        <v>0</v>
      </c>
      <c r="T3811" s="537">
        <v>0</v>
      </c>
      <c r="U3811" s="537">
        <v>0</v>
      </c>
      <c r="V3811" s="537">
        <v>0</v>
      </c>
      <c r="W3811" s="530"/>
      <c r="X3811" s="142">
        <v>0</v>
      </c>
      <c r="Y3811" s="142">
        <v>0</v>
      </c>
      <c r="Z3811" s="537">
        <v>0</v>
      </c>
      <c r="AA3811" s="537">
        <v>0</v>
      </c>
      <c r="AB3811" s="530"/>
      <c r="AC3811" s="142">
        <v>0</v>
      </c>
      <c r="AD3811" s="530">
        <v>0</v>
      </c>
      <c r="AE3811" s="842">
        <v>0</v>
      </c>
      <c r="AF3811" s="929">
        <v>0</v>
      </c>
      <c r="AG3811" s="530">
        <v>0</v>
      </c>
      <c r="AH3811" s="530">
        <v>0</v>
      </c>
      <c r="AI3811" s="641">
        <v>0</v>
      </c>
      <c r="AJ3811" s="537">
        <v>0</v>
      </c>
      <c r="AK3811" s="537">
        <v>0</v>
      </c>
      <c r="AL3811" s="537">
        <v>0</v>
      </c>
      <c r="AM3811" s="537">
        <v>0</v>
      </c>
      <c r="AN3811" s="537">
        <v>0</v>
      </c>
      <c r="AO3811" s="530"/>
      <c r="AP3811" s="142">
        <v>0</v>
      </c>
      <c r="AQ3811" s="142">
        <v>0</v>
      </c>
      <c r="AR3811" s="537">
        <v>0</v>
      </c>
      <c r="AS3811" s="537">
        <v>0</v>
      </c>
      <c r="AT3811" s="530"/>
      <c r="AU3811" s="142">
        <v>0</v>
      </c>
      <c r="AV3811" s="530">
        <v>0</v>
      </c>
      <c r="AW3811" s="842">
        <v>0</v>
      </c>
      <c r="AX3811" s="115">
        <v>0</v>
      </c>
      <c r="AY3811" s="5">
        <v>0</v>
      </c>
      <c r="AZ3811" s="5">
        <v>0</v>
      </c>
      <c r="BA3811" s="335">
        <v>0</v>
      </c>
      <c r="BB3811" s="23">
        <v>0</v>
      </c>
      <c r="BC3811" s="5">
        <v>0</v>
      </c>
      <c r="BD3811" s="5">
        <v>0</v>
      </c>
      <c r="BE3811" s="335">
        <v>0</v>
      </c>
      <c r="BG3811" s="826"/>
      <c r="BH3811" s="607"/>
    </row>
    <row r="3812" spans="1:66" ht="12.75" customHeight="1" x14ac:dyDescent="0.25">
      <c r="A3812" s="222"/>
      <c r="C3812" s="119"/>
      <c r="D3812" s="620"/>
      <c r="F3812" s="117"/>
      <c r="G3812" s="694"/>
      <c r="H3812" s="878"/>
      <c r="I3812" s="397"/>
      <c r="J3812" s="380"/>
      <c r="K3812" s="405" t="s">
        <v>209</v>
      </c>
      <c r="L3812" s="731">
        <v>0</v>
      </c>
      <c r="M3812" s="732">
        <v>0</v>
      </c>
      <c r="N3812" s="929">
        <v>0</v>
      </c>
      <c r="O3812" s="530">
        <v>0</v>
      </c>
      <c r="P3812" s="530">
        <v>0</v>
      </c>
      <c r="Q3812" s="641">
        <v>0</v>
      </c>
      <c r="R3812" s="537">
        <v>0</v>
      </c>
      <c r="S3812" s="537">
        <v>0</v>
      </c>
      <c r="T3812" s="537">
        <v>0</v>
      </c>
      <c r="U3812" s="537">
        <v>0</v>
      </c>
      <c r="V3812" s="537">
        <v>0</v>
      </c>
      <c r="W3812" s="530"/>
      <c r="X3812" s="142">
        <v>0</v>
      </c>
      <c r="Y3812" s="142">
        <v>0</v>
      </c>
      <c r="Z3812" s="537">
        <v>0</v>
      </c>
      <c r="AA3812" s="537">
        <v>0</v>
      </c>
      <c r="AB3812" s="530"/>
      <c r="AC3812" s="142">
        <v>0</v>
      </c>
      <c r="AD3812" s="530">
        <v>0</v>
      </c>
      <c r="AE3812" s="842">
        <v>0</v>
      </c>
      <c r="AF3812" s="929">
        <v>0</v>
      </c>
      <c r="AG3812" s="530">
        <v>0</v>
      </c>
      <c r="AH3812" s="530">
        <v>0</v>
      </c>
      <c r="AI3812" s="641">
        <v>0</v>
      </c>
      <c r="AJ3812" s="537">
        <v>0</v>
      </c>
      <c r="AK3812" s="537">
        <v>0</v>
      </c>
      <c r="AL3812" s="537">
        <v>0</v>
      </c>
      <c r="AM3812" s="537">
        <v>0</v>
      </c>
      <c r="AN3812" s="537">
        <v>0</v>
      </c>
      <c r="AO3812" s="530"/>
      <c r="AP3812" s="142">
        <v>0</v>
      </c>
      <c r="AQ3812" s="142">
        <v>0</v>
      </c>
      <c r="AR3812" s="537">
        <v>0</v>
      </c>
      <c r="AS3812" s="537">
        <v>0</v>
      </c>
      <c r="AT3812" s="530"/>
      <c r="AU3812" s="142">
        <v>0</v>
      </c>
      <c r="AV3812" s="530">
        <v>0</v>
      </c>
      <c r="AW3812" s="842">
        <v>0</v>
      </c>
      <c r="AX3812" s="115">
        <v>0</v>
      </c>
      <c r="AY3812" s="5">
        <v>0</v>
      </c>
      <c r="AZ3812" s="5">
        <v>0</v>
      </c>
      <c r="BA3812" s="335">
        <v>0</v>
      </c>
      <c r="BB3812" s="23">
        <v>0</v>
      </c>
      <c r="BC3812" s="5">
        <v>0</v>
      </c>
      <c r="BD3812" s="5">
        <v>0</v>
      </c>
      <c r="BE3812" s="335">
        <v>0</v>
      </c>
      <c r="BF3812" s="40"/>
      <c r="BG3812" s="826"/>
      <c r="BH3812" s="607"/>
    </row>
    <row r="3813" spans="1:66" ht="12.75" customHeight="1" x14ac:dyDescent="0.25">
      <c r="A3813" s="222"/>
      <c r="C3813" s="119"/>
      <c r="D3813" s="620"/>
      <c r="F3813" s="117"/>
      <c r="G3813" s="694"/>
      <c r="H3813" s="878"/>
      <c r="I3813" s="397"/>
      <c r="J3813" s="380"/>
      <c r="K3813" s="405" t="s">
        <v>210</v>
      </c>
      <c r="L3813" s="731">
        <v>0</v>
      </c>
      <c r="M3813" s="732">
        <v>0</v>
      </c>
      <c r="N3813" s="929">
        <v>0</v>
      </c>
      <c r="O3813" s="530">
        <v>0</v>
      </c>
      <c r="P3813" s="530">
        <v>0</v>
      </c>
      <c r="Q3813" s="641">
        <v>0</v>
      </c>
      <c r="R3813" s="537">
        <v>0</v>
      </c>
      <c r="S3813" s="537">
        <v>0</v>
      </c>
      <c r="T3813" s="537">
        <v>0</v>
      </c>
      <c r="U3813" s="537">
        <v>0</v>
      </c>
      <c r="V3813" s="537">
        <v>0</v>
      </c>
      <c r="W3813" s="530"/>
      <c r="X3813" s="142">
        <v>0</v>
      </c>
      <c r="Y3813" s="142">
        <v>0</v>
      </c>
      <c r="Z3813" s="537">
        <v>0</v>
      </c>
      <c r="AA3813" s="537">
        <v>0</v>
      </c>
      <c r="AB3813" s="530"/>
      <c r="AC3813" s="142">
        <v>0</v>
      </c>
      <c r="AD3813" s="530">
        <v>0</v>
      </c>
      <c r="AE3813" s="842">
        <v>0</v>
      </c>
      <c r="AF3813" s="929">
        <v>0</v>
      </c>
      <c r="AG3813" s="530">
        <v>0</v>
      </c>
      <c r="AH3813" s="530">
        <v>0</v>
      </c>
      <c r="AI3813" s="641">
        <v>0</v>
      </c>
      <c r="AJ3813" s="537">
        <v>0</v>
      </c>
      <c r="AK3813" s="537">
        <v>0</v>
      </c>
      <c r="AL3813" s="537">
        <v>0</v>
      </c>
      <c r="AM3813" s="537">
        <v>0</v>
      </c>
      <c r="AN3813" s="537">
        <v>0</v>
      </c>
      <c r="AO3813" s="530"/>
      <c r="AP3813" s="142">
        <v>0</v>
      </c>
      <c r="AQ3813" s="142">
        <v>0</v>
      </c>
      <c r="AR3813" s="537">
        <v>0</v>
      </c>
      <c r="AS3813" s="537">
        <v>0</v>
      </c>
      <c r="AT3813" s="530"/>
      <c r="AU3813" s="142">
        <v>0</v>
      </c>
      <c r="AV3813" s="530">
        <v>0</v>
      </c>
      <c r="AW3813" s="842">
        <v>0</v>
      </c>
      <c r="AX3813" s="115">
        <v>0</v>
      </c>
      <c r="AY3813" s="5">
        <v>0</v>
      </c>
      <c r="AZ3813" s="5">
        <v>0</v>
      </c>
      <c r="BA3813" s="335">
        <v>0</v>
      </c>
      <c r="BB3813" s="23">
        <v>0</v>
      </c>
      <c r="BC3813" s="5">
        <v>0</v>
      </c>
      <c r="BD3813" s="5">
        <v>0</v>
      </c>
      <c r="BE3813" s="335">
        <v>0</v>
      </c>
      <c r="BG3813" s="826"/>
      <c r="BH3813" s="607"/>
    </row>
    <row r="3814" spans="1:66" ht="12.75" customHeight="1" x14ac:dyDescent="0.25">
      <c r="A3814" s="222"/>
      <c r="C3814" s="119"/>
      <c r="D3814" s="620"/>
      <c r="F3814" s="117"/>
      <c r="G3814" s="694"/>
      <c r="H3814" s="878"/>
      <c r="I3814" s="397"/>
      <c r="J3814" s="380"/>
      <c r="K3814" s="406" t="s">
        <v>53</v>
      </c>
      <c r="L3814" s="731">
        <v>0</v>
      </c>
      <c r="M3814" s="732">
        <v>0</v>
      </c>
      <c r="N3814" s="929">
        <v>0</v>
      </c>
      <c r="O3814" s="530">
        <v>0</v>
      </c>
      <c r="P3814" s="530">
        <v>0</v>
      </c>
      <c r="Q3814" s="641">
        <v>0</v>
      </c>
      <c r="R3814" s="537">
        <v>0</v>
      </c>
      <c r="S3814" s="537">
        <v>0</v>
      </c>
      <c r="T3814" s="537">
        <v>0</v>
      </c>
      <c r="U3814" s="537">
        <v>0</v>
      </c>
      <c r="V3814" s="537">
        <v>0</v>
      </c>
      <c r="W3814" s="530"/>
      <c r="X3814" s="142">
        <v>0</v>
      </c>
      <c r="Y3814" s="142">
        <v>0</v>
      </c>
      <c r="Z3814" s="537">
        <v>0</v>
      </c>
      <c r="AA3814" s="537">
        <v>0</v>
      </c>
      <c r="AB3814" s="530"/>
      <c r="AC3814" s="142">
        <v>0</v>
      </c>
      <c r="AD3814" s="530">
        <v>0</v>
      </c>
      <c r="AE3814" s="842">
        <v>0</v>
      </c>
      <c r="AF3814" s="929">
        <v>0</v>
      </c>
      <c r="AG3814" s="530">
        <v>0</v>
      </c>
      <c r="AH3814" s="530">
        <v>0</v>
      </c>
      <c r="AI3814" s="641">
        <v>0</v>
      </c>
      <c r="AJ3814" s="537">
        <v>0</v>
      </c>
      <c r="AK3814" s="537">
        <v>0</v>
      </c>
      <c r="AL3814" s="537">
        <v>0</v>
      </c>
      <c r="AM3814" s="537">
        <v>0</v>
      </c>
      <c r="AN3814" s="537">
        <v>0</v>
      </c>
      <c r="AO3814" s="530"/>
      <c r="AP3814" s="142">
        <v>0</v>
      </c>
      <c r="AQ3814" s="142">
        <v>0</v>
      </c>
      <c r="AR3814" s="537">
        <v>0</v>
      </c>
      <c r="AS3814" s="537">
        <v>0</v>
      </c>
      <c r="AT3814" s="530"/>
      <c r="AU3814" s="142">
        <v>0</v>
      </c>
      <c r="AV3814" s="530">
        <v>0</v>
      </c>
      <c r="AW3814" s="842">
        <v>0</v>
      </c>
      <c r="AX3814" s="115">
        <v>0</v>
      </c>
      <c r="AY3814" s="5">
        <v>0</v>
      </c>
      <c r="AZ3814" s="5">
        <v>0</v>
      </c>
      <c r="BA3814" s="335">
        <v>0</v>
      </c>
      <c r="BB3814" s="23">
        <v>0</v>
      </c>
      <c r="BC3814" s="5">
        <v>0</v>
      </c>
      <c r="BD3814" s="5">
        <v>0</v>
      </c>
      <c r="BE3814" s="335">
        <v>0</v>
      </c>
      <c r="BG3814" s="826"/>
      <c r="BH3814" s="607"/>
    </row>
    <row r="3815" spans="1:66" ht="12.75" customHeight="1" x14ac:dyDescent="0.25">
      <c r="A3815" s="222"/>
      <c r="C3815" s="119"/>
      <c r="D3815" s="620"/>
      <c r="F3815" s="117"/>
      <c r="G3815" s="694"/>
      <c r="H3815" s="878"/>
      <c r="I3815" s="397"/>
      <c r="J3815" s="380"/>
      <c r="K3815" s="406"/>
      <c r="L3815" s="731"/>
      <c r="M3815" s="732"/>
      <c r="N3815" s="929"/>
      <c r="O3815" s="530"/>
      <c r="P3815" s="530"/>
      <c r="Q3815" s="641"/>
      <c r="R3815" s="537"/>
      <c r="S3815" s="537"/>
      <c r="T3815" s="537"/>
      <c r="U3815" s="537"/>
      <c r="V3815" s="537"/>
      <c r="W3815" s="531"/>
      <c r="X3815" s="140"/>
      <c r="Y3815" s="140"/>
      <c r="Z3815" s="551"/>
      <c r="AA3815" s="551"/>
      <c r="AB3815" s="531"/>
      <c r="AC3815" s="142"/>
      <c r="AD3815" s="530"/>
      <c r="AE3815" s="842"/>
      <c r="AF3815" s="929"/>
      <c r="AG3815" s="530"/>
      <c r="AH3815" s="530"/>
      <c r="AI3815" s="641"/>
      <c r="AJ3815" s="537"/>
      <c r="AK3815" s="537"/>
      <c r="AL3815" s="537"/>
      <c r="AM3815" s="537"/>
      <c r="AN3815" s="537"/>
      <c r="AO3815" s="531"/>
      <c r="AP3815" s="140"/>
      <c r="AQ3815" s="140"/>
      <c r="AR3815" s="551"/>
      <c r="AS3815" s="551"/>
      <c r="AT3815" s="531"/>
      <c r="AU3815" s="142"/>
      <c r="AV3815" s="530"/>
      <c r="AW3815" s="842"/>
      <c r="AX3815" s="115"/>
      <c r="AY3815" s="5"/>
      <c r="AZ3815" s="5"/>
      <c r="BA3815" s="335"/>
      <c r="BC3815" s="5"/>
      <c r="BD3815" s="5"/>
      <c r="BE3815" s="335"/>
      <c r="BG3815" s="826"/>
      <c r="BH3815" s="607"/>
    </row>
    <row r="3816" spans="1:66" ht="12.75" customHeight="1" x14ac:dyDescent="0.25">
      <c r="A3816" s="222"/>
      <c r="C3816" s="116"/>
      <c r="D3816" s="620"/>
      <c r="F3816" s="117"/>
      <c r="G3816" s="694"/>
      <c r="H3816" s="878"/>
      <c r="I3816" s="397"/>
      <c r="J3816" s="380"/>
      <c r="K3816" s="408"/>
      <c r="L3816" s="738"/>
      <c r="M3816" s="739"/>
      <c r="N3816" s="931"/>
      <c r="O3816" s="923"/>
      <c r="P3816" s="923"/>
      <c r="Q3816" s="641"/>
      <c r="R3816" s="537"/>
      <c r="S3816" s="537"/>
      <c r="T3816" s="537"/>
      <c r="U3816" s="537"/>
      <c r="V3816" s="537"/>
      <c r="W3816" s="531"/>
      <c r="X3816" s="141"/>
      <c r="Y3816" s="141"/>
      <c r="Z3816" s="552"/>
      <c r="AA3816" s="552"/>
      <c r="AB3816" s="531"/>
      <c r="AC3816" s="593"/>
      <c r="AD3816" s="923"/>
      <c r="AE3816" s="846"/>
      <c r="AF3816" s="931"/>
      <c r="AG3816" s="923"/>
      <c r="AH3816" s="923"/>
      <c r="AI3816" s="641"/>
      <c r="AJ3816" s="537"/>
      <c r="AK3816" s="537"/>
      <c r="AL3816" s="537"/>
      <c r="AM3816" s="537"/>
      <c r="AN3816" s="537"/>
      <c r="AO3816" s="531"/>
      <c r="AP3816" s="141"/>
      <c r="AQ3816" s="141"/>
      <c r="AR3816" s="552"/>
      <c r="AS3816" s="552"/>
      <c r="AT3816" s="531"/>
      <c r="AU3816" s="593"/>
      <c r="AV3816" s="923"/>
      <c r="AW3816" s="846"/>
      <c r="AX3816" s="115"/>
      <c r="AY3816" s="5"/>
      <c r="AZ3816" s="5"/>
      <c r="BA3816" s="335"/>
      <c r="BC3816" s="5"/>
      <c r="BD3816" s="5"/>
      <c r="BE3816" s="335"/>
      <c r="BG3816" s="826"/>
      <c r="BH3816" s="607"/>
    </row>
    <row r="3817" spans="1:66" ht="12.75" customHeight="1" x14ac:dyDescent="0.25">
      <c r="A3817" s="222"/>
      <c r="C3817" s="116"/>
      <c r="D3817" s="620"/>
      <c r="F3817" s="117"/>
      <c r="G3817" s="694"/>
      <c r="H3817" s="878"/>
      <c r="I3817" s="397"/>
      <c r="J3817" s="380"/>
      <c r="K3817" s="400" t="s">
        <v>6560</v>
      </c>
      <c r="L3817" s="738"/>
      <c r="M3817" s="739"/>
      <c r="N3817" s="931"/>
      <c r="O3817" s="923"/>
      <c r="P3817" s="923"/>
      <c r="Q3817" s="641"/>
      <c r="R3817" s="537"/>
      <c r="S3817" s="537"/>
      <c r="T3817" s="537"/>
      <c r="U3817" s="537"/>
      <c r="V3817" s="537"/>
      <c r="W3817" s="531"/>
      <c r="X3817" s="141"/>
      <c r="Y3817" s="141"/>
      <c r="Z3817" s="552"/>
      <c r="AA3817" s="552"/>
      <c r="AB3817" s="531"/>
      <c r="AC3817" s="593"/>
      <c r="AD3817" s="923"/>
      <c r="AE3817" s="846"/>
      <c r="AF3817" s="931"/>
      <c r="AG3817" s="923"/>
      <c r="AH3817" s="923"/>
      <c r="AI3817" s="641"/>
      <c r="AJ3817" s="537"/>
      <c r="AK3817" s="537"/>
      <c r="AL3817" s="537"/>
      <c r="AM3817" s="537"/>
      <c r="AN3817" s="537"/>
      <c r="AO3817" s="531"/>
      <c r="AP3817" s="141"/>
      <c r="AQ3817" s="141"/>
      <c r="AR3817" s="552"/>
      <c r="AS3817" s="552"/>
      <c r="AT3817" s="531"/>
      <c r="AU3817" s="593"/>
      <c r="AV3817" s="923"/>
      <c r="AW3817" s="846"/>
      <c r="AX3817" s="115"/>
      <c r="AY3817" s="5"/>
      <c r="AZ3817" s="5"/>
      <c r="BA3817" s="335"/>
      <c r="BC3817" s="5"/>
      <c r="BD3817" s="5"/>
      <c r="BE3817" s="335"/>
      <c r="BG3817" s="826"/>
      <c r="BH3817" s="607"/>
    </row>
    <row r="3818" spans="1:66" x14ac:dyDescent="0.25">
      <c r="A3818" s="222"/>
      <c r="C3818" s="116"/>
      <c r="D3818" s="620"/>
      <c r="F3818" s="117"/>
      <c r="G3818" s="694"/>
      <c r="H3818" s="878"/>
      <c r="I3818" s="397"/>
      <c r="J3818" s="380"/>
      <c r="K3818" s="418" t="s">
        <v>165</v>
      </c>
      <c r="L3818" s="738"/>
      <c r="M3818" s="739"/>
      <c r="N3818" s="931"/>
      <c r="O3818" s="923"/>
      <c r="P3818" s="923"/>
      <c r="Q3818" s="641"/>
      <c r="R3818" s="537"/>
      <c r="S3818" s="537"/>
      <c r="T3818" s="537"/>
      <c r="U3818" s="537"/>
      <c r="V3818" s="537"/>
      <c r="W3818" s="531"/>
      <c r="X3818" s="141"/>
      <c r="Y3818" s="141"/>
      <c r="Z3818" s="552"/>
      <c r="AA3818" s="552"/>
      <c r="AB3818" s="531"/>
      <c r="AC3818" s="593"/>
      <c r="AD3818" s="923"/>
      <c r="AE3818" s="846"/>
      <c r="AF3818" s="931"/>
      <c r="AG3818" s="923"/>
      <c r="AH3818" s="923"/>
      <c r="AI3818" s="641"/>
      <c r="AJ3818" s="537"/>
      <c r="AK3818" s="537"/>
      <c r="AL3818" s="537"/>
      <c r="AM3818" s="537"/>
      <c r="AN3818" s="537"/>
      <c r="AO3818" s="531"/>
      <c r="AP3818" s="141"/>
      <c r="AQ3818" s="141"/>
      <c r="AR3818" s="552"/>
      <c r="AS3818" s="552"/>
      <c r="AT3818" s="531"/>
      <c r="AU3818" s="593"/>
      <c r="AV3818" s="923"/>
      <c r="AW3818" s="846"/>
      <c r="AX3818" s="115"/>
      <c r="AY3818" s="5"/>
      <c r="AZ3818" s="5"/>
      <c r="BA3818" s="335"/>
      <c r="BC3818" s="5"/>
      <c r="BD3818" s="5"/>
      <c r="BE3818" s="335"/>
      <c r="BG3818" s="826"/>
      <c r="BH3818" s="607"/>
    </row>
    <row r="3819" spans="1:66" ht="12.75" customHeight="1" x14ac:dyDescent="0.25">
      <c r="A3819" s="222"/>
      <c r="C3819" s="116"/>
      <c r="D3819" s="620"/>
      <c r="F3819" s="117"/>
      <c r="G3819" s="694"/>
      <c r="H3819" s="878"/>
      <c r="I3819" s="397"/>
      <c r="J3819" s="380"/>
      <c r="K3819" s="418"/>
      <c r="L3819" s="738"/>
      <c r="M3819" s="739"/>
      <c r="N3819" s="931"/>
      <c r="O3819" s="923"/>
      <c r="P3819" s="923"/>
      <c r="Q3819" s="641"/>
      <c r="R3819" s="537"/>
      <c r="S3819" s="537"/>
      <c r="T3819" s="537"/>
      <c r="U3819" s="537"/>
      <c r="V3819" s="537"/>
      <c r="W3819" s="531"/>
      <c r="X3819" s="141"/>
      <c r="Y3819" s="141"/>
      <c r="Z3819" s="552"/>
      <c r="AA3819" s="552"/>
      <c r="AB3819" s="531"/>
      <c r="AC3819" s="593"/>
      <c r="AD3819" s="923"/>
      <c r="AE3819" s="846"/>
      <c r="AF3819" s="931"/>
      <c r="AG3819" s="923"/>
      <c r="AH3819" s="923"/>
      <c r="AI3819" s="641"/>
      <c r="AJ3819" s="537"/>
      <c r="AK3819" s="537"/>
      <c r="AL3819" s="537"/>
      <c r="AM3819" s="537"/>
      <c r="AN3819" s="537"/>
      <c r="AO3819" s="531"/>
      <c r="AP3819" s="141"/>
      <c r="AQ3819" s="141"/>
      <c r="AR3819" s="552"/>
      <c r="AS3819" s="552"/>
      <c r="AT3819" s="531"/>
      <c r="AU3819" s="593"/>
      <c r="AV3819" s="923"/>
      <c r="AW3819" s="846"/>
      <c r="AX3819" s="115"/>
      <c r="AY3819" s="5"/>
      <c r="AZ3819" s="5"/>
      <c r="BA3819" s="335"/>
      <c r="BC3819" s="5"/>
      <c r="BD3819" s="5"/>
      <c r="BE3819" s="335"/>
      <c r="BG3819" s="826"/>
      <c r="BH3819" s="607"/>
    </row>
    <row r="3820" spans="1:66" ht="35.1" customHeight="1" x14ac:dyDescent="0.25">
      <c r="A3820" s="222" t="s">
        <v>6113</v>
      </c>
      <c r="B3820" s="112">
        <v>10</v>
      </c>
      <c r="C3820" s="116" t="s">
        <v>149</v>
      </c>
      <c r="D3820" s="620">
        <v>1000</v>
      </c>
      <c r="E3820" s="278"/>
      <c r="F3820" s="116">
        <v>12</v>
      </c>
      <c r="G3820" s="694"/>
      <c r="H3820" s="878" t="str">
        <f t="shared" ref="H3820:H3889" si="5769">LEFT(J3820,3)</f>
        <v>001</v>
      </c>
      <c r="I3820" s="397" t="s">
        <v>3257</v>
      </c>
      <c r="J3820" s="380" t="s">
        <v>1929</v>
      </c>
      <c r="K3820" s="408" t="s">
        <v>499</v>
      </c>
      <c r="L3820" s="733">
        <v>2136</v>
      </c>
      <c r="M3820" s="734">
        <v>2375</v>
      </c>
      <c r="N3820" s="931"/>
      <c r="O3820" s="530">
        <f t="shared" ref="O3820:O3833" si="5770">IF(N3820&gt;L3820,"0 ",N3820-L3820)</f>
        <v>-2136</v>
      </c>
      <c r="P3820" s="530" t="str">
        <f t="shared" ref="P3820:P3833" si="5771">IF(N3820&lt;L3820,"0 ",N3820-L3820)</f>
        <v xml:space="preserve">0 </v>
      </c>
      <c r="Q3820" s="646"/>
      <c r="R3820" s="536"/>
      <c r="S3820" s="536"/>
      <c r="T3820" s="536"/>
      <c r="U3820" s="536"/>
      <c r="V3820" s="536"/>
      <c r="W3820" s="683" t="str">
        <f>IF(SUM(Q3820:V3820)=X3820,"OK",SUM(Q3820:V3820)-X3820)</f>
        <v>OK</v>
      </c>
      <c r="X3820" s="141"/>
      <c r="Y3820" s="141"/>
      <c r="Z3820" s="552"/>
      <c r="AA3820" s="552"/>
      <c r="AB3820" s="683" t="str">
        <f>IF(SUM(Z3820:AA3820)=AC3820,"OK",SUM(Z3820:AA3820)-AC3820)</f>
        <v>OK</v>
      </c>
      <c r="AC3820" s="593"/>
      <c r="AD3820" s="530">
        <f t="shared" ref="AD3820:AD3833" si="5772">X3820+Y3820+AC3820</f>
        <v>0</v>
      </c>
      <c r="AE3820" s="842">
        <f t="shared" ref="AE3820:AE3833" si="5773">N3820+AD3820</f>
        <v>0</v>
      </c>
      <c r="AF3820" s="931"/>
      <c r="AG3820" s="530">
        <f t="shared" ref="AG3820:AG3833" si="5774">IF(AF3820&gt;M3820,"0 ",AF3820-M3820)</f>
        <v>-2375</v>
      </c>
      <c r="AH3820" s="530" t="str">
        <f t="shared" ref="AH3820:AH3833" si="5775">IF(AF3820&lt;M3820,"0 ",AF3820-M3820)</f>
        <v xml:space="preserve">0 </v>
      </c>
      <c r="AI3820" s="641"/>
      <c r="AJ3820" s="537"/>
      <c r="AK3820" s="537"/>
      <c r="AL3820" s="537"/>
      <c r="AM3820" s="537"/>
      <c r="AN3820" s="537"/>
      <c r="AO3820" s="683" t="str">
        <f>IF(SUM(AI3820:AN3820)=AP3820,"OK",SUM(AI3820:AN3820)-AP3820)</f>
        <v>OK</v>
      </c>
      <c r="AP3820" s="141"/>
      <c r="AQ3820" s="141"/>
      <c r="AR3820" s="552"/>
      <c r="AS3820" s="552"/>
      <c r="AT3820" s="683" t="str">
        <f>IF(SUM(AR3820:AS3820)=AU3820,"OK",SUM(AR3820:AS3820)-AU3820)</f>
        <v>OK</v>
      </c>
      <c r="AU3820" s="593"/>
      <c r="AV3820" s="530">
        <f t="shared" ref="AV3820:AV3833" si="5776">AP3820+AQ3820+AU3820</f>
        <v>0</v>
      </c>
      <c r="AW3820" s="842">
        <f t="shared" ref="AW3820:AW3833" si="5777">AF3820+AV3820</f>
        <v>0</v>
      </c>
      <c r="AX3820" s="115">
        <f t="shared" ref="AX3820:AX3833" si="5778">L3820</f>
        <v>2136</v>
      </c>
      <c r="AY3820" s="5">
        <f t="shared" ref="AY3820:AY3833" si="5779">AE3820</f>
        <v>0</v>
      </c>
      <c r="AZ3820" s="7">
        <f t="shared" ref="AZ3820:AZ3826" si="5780">AY3820-AX3820</f>
        <v>-2136</v>
      </c>
      <c r="BA3820" s="335">
        <f>AZ3820/AX3820</f>
        <v>-1</v>
      </c>
      <c r="BB3820" s="23">
        <f t="shared" ref="BB3820:BB3833" si="5781">M3820</f>
        <v>2375</v>
      </c>
      <c r="BC3820" s="5">
        <f t="shared" ref="BC3820:BC3826" si="5782">AW3820</f>
        <v>0</v>
      </c>
      <c r="BD3820" s="7">
        <f t="shared" ref="BD3820:BD3826" si="5783">BC3820-BB3820</f>
        <v>-2375</v>
      </c>
      <c r="BE3820" s="335">
        <f>BD3820/BB3820</f>
        <v>-1</v>
      </c>
      <c r="BG3820" s="826" t="str">
        <f t="shared" ref="BG3820:BG3833" si="5784">RIGHT(LEFT(I3820,3),2)&amp;"."&amp;RIGHT(LEFT(I3820,5),2)</f>
        <v>12.11</v>
      </c>
      <c r="BH3820" s="607" t="b">
        <f>COUNTIF('Codes SEC'!$B$2:$B$250,Ministres!BG3820)&gt;0</f>
        <v>1</v>
      </c>
    </row>
    <row r="3821" spans="1:66" ht="35.1" customHeight="1" x14ac:dyDescent="0.25">
      <c r="A3821" s="222" t="s">
        <v>6113</v>
      </c>
      <c r="B3821" s="112">
        <v>10</v>
      </c>
      <c r="C3821" s="116" t="s">
        <v>149</v>
      </c>
      <c r="D3821" s="620">
        <v>1000</v>
      </c>
      <c r="E3821" s="278"/>
      <c r="F3821" s="116">
        <v>12</v>
      </c>
      <c r="G3821" s="694"/>
      <c r="H3821" s="878" t="str">
        <f t="shared" si="5769"/>
        <v>001</v>
      </c>
      <c r="I3821" s="397" t="s">
        <v>3257</v>
      </c>
      <c r="J3821" s="380" t="s">
        <v>1931</v>
      </c>
      <c r="K3821" s="485" t="s">
        <v>730</v>
      </c>
      <c r="L3821" s="733">
        <v>19</v>
      </c>
      <c r="M3821" s="734">
        <v>19</v>
      </c>
      <c r="N3821" s="931"/>
      <c r="O3821" s="530">
        <f t="shared" si="5770"/>
        <v>-19</v>
      </c>
      <c r="P3821" s="530" t="str">
        <f t="shared" si="5771"/>
        <v xml:space="preserve">0 </v>
      </c>
      <c r="Q3821" s="646"/>
      <c r="R3821" s="536"/>
      <c r="S3821" s="536"/>
      <c r="T3821" s="536"/>
      <c r="U3821" s="536"/>
      <c r="V3821" s="536"/>
      <c r="W3821" s="683" t="str">
        <f>IF(SUM(Q3821:V3821)=X3821,"OK",SUM(Q3821:V3821)-X3821)</f>
        <v>OK</v>
      </c>
      <c r="X3821" s="141"/>
      <c r="Y3821" s="141"/>
      <c r="Z3821" s="552"/>
      <c r="AA3821" s="552"/>
      <c r="AB3821" s="683" t="str">
        <f>IF(SUM(Z3821:AA3821)=AC3821,"OK",SUM(Z3821:AA3821)-AC3821)</f>
        <v>OK</v>
      </c>
      <c r="AC3821" s="593"/>
      <c r="AD3821" s="530">
        <f t="shared" si="5772"/>
        <v>0</v>
      </c>
      <c r="AE3821" s="842">
        <f t="shared" si="5773"/>
        <v>0</v>
      </c>
      <c r="AF3821" s="931"/>
      <c r="AG3821" s="530">
        <f t="shared" si="5774"/>
        <v>-19</v>
      </c>
      <c r="AH3821" s="530" t="str">
        <f t="shared" si="5775"/>
        <v xml:space="preserve">0 </v>
      </c>
      <c r="AI3821" s="641"/>
      <c r="AJ3821" s="537"/>
      <c r="AK3821" s="537"/>
      <c r="AL3821" s="537"/>
      <c r="AM3821" s="537"/>
      <c r="AN3821" s="537"/>
      <c r="AO3821" s="683" t="str">
        <f>IF(SUM(AI3821:AN3821)=AP3821,"OK",SUM(AI3821:AN3821)-AP3821)</f>
        <v>OK</v>
      </c>
      <c r="AP3821" s="141"/>
      <c r="AQ3821" s="141"/>
      <c r="AR3821" s="552"/>
      <c r="AS3821" s="552"/>
      <c r="AT3821" s="683" t="str">
        <f>IF(SUM(AR3821:AS3821)=AU3821,"OK",SUM(AR3821:AS3821)-AU3821)</f>
        <v>OK</v>
      </c>
      <c r="AU3821" s="593"/>
      <c r="AV3821" s="530">
        <f t="shared" si="5776"/>
        <v>0</v>
      </c>
      <c r="AW3821" s="842">
        <f t="shared" si="5777"/>
        <v>0</v>
      </c>
      <c r="AX3821" s="115">
        <f t="shared" si="5778"/>
        <v>19</v>
      </c>
      <c r="AY3821" s="5">
        <f t="shared" si="5779"/>
        <v>0</v>
      </c>
      <c r="AZ3821" s="7">
        <f t="shared" si="5780"/>
        <v>-19</v>
      </c>
      <c r="BA3821" s="335">
        <f>AZ3821/AX3821</f>
        <v>-1</v>
      </c>
      <c r="BB3821" s="23">
        <f t="shared" si="5781"/>
        <v>19</v>
      </c>
      <c r="BC3821" s="5">
        <f t="shared" si="5782"/>
        <v>0</v>
      </c>
      <c r="BD3821" s="7">
        <f t="shared" si="5783"/>
        <v>-19</v>
      </c>
      <c r="BE3821" s="335">
        <f>BD3821/BB3821</f>
        <v>-1</v>
      </c>
      <c r="BG3821" s="826" t="str">
        <f t="shared" si="5784"/>
        <v>12.11</v>
      </c>
      <c r="BH3821" s="607" t="b">
        <f>COUNTIF('Codes SEC'!$B$2:$B$250,Ministres!BG3821)&gt;0</f>
        <v>1</v>
      </c>
    </row>
    <row r="3822" spans="1:66" ht="35.1" customHeight="1" x14ac:dyDescent="0.25">
      <c r="A3822" s="222" t="s">
        <v>6113</v>
      </c>
      <c r="B3822" s="112">
        <v>10</v>
      </c>
      <c r="C3822" s="116" t="s">
        <v>149</v>
      </c>
      <c r="D3822" s="620">
        <v>1000</v>
      </c>
      <c r="E3822" s="278"/>
      <c r="F3822" s="116">
        <v>12</v>
      </c>
      <c r="G3822" s="694"/>
      <c r="H3822" s="878" t="str">
        <f t="shared" si="5769"/>
        <v>001</v>
      </c>
      <c r="I3822" s="397" t="s">
        <v>3257</v>
      </c>
      <c r="J3822" s="380" t="s">
        <v>1928</v>
      </c>
      <c r="K3822" s="408" t="s">
        <v>88</v>
      </c>
      <c r="L3822" s="733">
        <v>215</v>
      </c>
      <c r="M3822" s="734">
        <v>215</v>
      </c>
      <c r="N3822" s="931"/>
      <c r="O3822" s="530">
        <f t="shared" si="5770"/>
        <v>-215</v>
      </c>
      <c r="P3822" s="530" t="str">
        <f t="shared" si="5771"/>
        <v xml:space="preserve">0 </v>
      </c>
      <c r="Q3822" s="646"/>
      <c r="R3822" s="536"/>
      <c r="S3822" s="536"/>
      <c r="T3822" s="536"/>
      <c r="U3822" s="536"/>
      <c r="V3822" s="536"/>
      <c r="W3822" s="683" t="str">
        <f t="shared" ref="W3822:W3833" si="5785">IF(SUM(Q3822:V3822)=X3822,"OK",SUM(Q3822:V3822)-X3822)</f>
        <v>OK</v>
      </c>
      <c r="X3822" s="141"/>
      <c r="Y3822" s="141"/>
      <c r="Z3822" s="552"/>
      <c r="AA3822" s="552"/>
      <c r="AB3822" s="683" t="str">
        <f t="shared" ref="AB3822:AB3833" si="5786">IF(SUM(Z3822:AA3822)=AC3822,"OK",SUM(Z3822:AA3822)-AC3822)</f>
        <v>OK</v>
      </c>
      <c r="AC3822" s="593"/>
      <c r="AD3822" s="530">
        <f t="shared" si="5772"/>
        <v>0</v>
      </c>
      <c r="AE3822" s="842">
        <f t="shared" si="5773"/>
        <v>0</v>
      </c>
      <c r="AF3822" s="931"/>
      <c r="AG3822" s="530">
        <f t="shared" si="5774"/>
        <v>-215</v>
      </c>
      <c r="AH3822" s="530" t="str">
        <f t="shared" si="5775"/>
        <v xml:space="preserve">0 </v>
      </c>
      <c r="AI3822" s="641"/>
      <c r="AJ3822" s="537"/>
      <c r="AK3822" s="537"/>
      <c r="AL3822" s="537"/>
      <c r="AM3822" s="537"/>
      <c r="AN3822" s="537"/>
      <c r="AO3822" s="683" t="str">
        <f t="shared" ref="AO3822:AO3833" si="5787">IF(SUM(AI3822:AN3822)=AP3822,"OK",SUM(AI3822:AN3822)-AP3822)</f>
        <v>OK</v>
      </c>
      <c r="AP3822" s="141"/>
      <c r="AQ3822" s="141"/>
      <c r="AR3822" s="552"/>
      <c r="AS3822" s="552"/>
      <c r="AT3822" s="683" t="str">
        <f t="shared" ref="AT3822:AT3833" si="5788">IF(SUM(AR3822:AS3822)=AU3822,"OK",SUM(AR3822:AS3822)-AU3822)</f>
        <v>OK</v>
      </c>
      <c r="AU3822" s="593"/>
      <c r="AV3822" s="530">
        <f t="shared" si="5776"/>
        <v>0</v>
      </c>
      <c r="AW3822" s="842">
        <f t="shared" si="5777"/>
        <v>0</v>
      </c>
      <c r="AX3822" s="115">
        <f t="shared" si="5778"/>
        <v>215</v>
      </c>
      <c r="AY3822" s="5">
        <f t="shared" si="5779"/>
        <v>0</v>
      </c>
      <c r="AZ3822" s="7">
        <f t="shared" si="5780"/>
        <v>-215</v>
      </c>
      <c r="BA3822" s="335">
        <f t="shared" ref="BA3822:BA3833" si="5789">AZ3822/AX3822</f>
        <v>-1</v>
      </c>
      <c r="BB3822" s="23">
        <f t="shared" si="5781"/>
        <v>215</v>
      </c>
      <c r="BC3822" s="5">
        <f t="shared" si="5782"/>
        <v>0</v>
      </c>
      <c r="BD3822" s="7">
        <f t="shared" si="5783"/>
        <v>-215</v>
      </c>
      <c r="BE3822" s="335">
        <f t="shared" ref="BE3822:BE3833" si="5790">BD3822/BB3822</f>
        <v>-1</v>
      </c>
      <c r="BG3822" s="826" t="str">
        <f t="shared" si="5784"/>
        <v>12.11</v>
      </c>
      <c r="BH3822" s="607" t="b">
        <f>COUNTIF('Codes SEC'!$B$2:$B$250,Ministres!BG3822)&gt;0</f>
        <v>1</v>
      </c>
    </row>
    <row r="3823" spans="1:66" ht="35.1" customHeight="1" x14ac:dyDescent="0.25">
      <c r="A3823" s="222" t="s">
        <v>6113</v>
      </c>
      <c r="B3823" s="30">
        <v>10</v>
      </c>
      <c r="C3823" s="116" t="s">
        <v>149</v>
      </c>
      <c r="D3823" s="620">
        <v>1000</v>
      </c>
      <c r="F3823" s="117">
        <v>12</v>
      </c>
      <c r="G3823" s="694">
        <v>1</v>
      </c>
      <c r="H3823" s="878" t="str">
        <f t="shared" si="5769"/>
        <v>001</v>
      </c>
      <c r="I3823" s="397" t="s">
        <v>3257</v>
      </c>
      <c r="J3823" s="380" t="s">
        <v>1930</v>
      </c>
      <c r="K3823" s="408" t="s">
        <v>499</v>
      </c>
      <c r="L3823" s="726">
        <v>20</v>
      </c>
      <c r="M3823" s="727">
        <v>20</v>
      </c>
      <c r="N3823" s="931"/>
      <c r="O3823" s="530">
        <f t="shared" si="5770"/>
        <v>-20</v>
      </c>
      <c r="P3823" s="530" t="str">
        <f t="shared" si="5771"/>
        <v xml:space="preserve">0 </v>
      </c>
      <c r="Q3823" s="646"/>
      <c r="R3823" s="536"/>
      <c r="S3823" s="536"/>
      <c r="T3823" s="536"/>
      <c r="U3823" s="536"/>
      <c r="V3823" s="536"/>
      <c r="W3823" s="683" t="str">
        <f>IF(SUM(Q3823:V3823)=X3823,"OK",SUM(Q3823:V3823)-X3823)</f>
        <v>OK</v>
      </c>
      <c r="X3823" s="141"/>
      <c r="Y3823" s="141"/>
      <c r="Z3823" s="552"/>
      <c r="AA3823" s="552"/>
      <c r="AB3823" s="683" t="str">
        <f>IF(SUM(Z3823:AA3823)=AC3823,"OK",SUM(Z3823:AA3823)-AC3823)</f>
        <v>OK</v>
      </c>
      <c r="AC3823" s="593"/>
      <c r="AD3823" s="530">
        <f t="shared" si="5772"/>
        <v>0</v>
      </c>
      <c r="AE3823" s="842">
        <f t="shared" si="5773"/>
        <v>0</v>
      </c>
      <c r="AF3823" s="931"/>
      <c r="AG3823" s="530">
        <f t="shared" si="5774"/>
        <v>-20</v>
      </c>
      <c r="AH3823" s="530" t="str">
        <f t="shared" si="5775"/>
        <v xml:space="preserve">0 </v>
      </c>
      <c r="AI3823" s="641"/>
      <c r="AJ3823" s="537"/>
      <c r="AK3823" s="537"/>
      <c r="AL3823" s="537"/>
      <c r="AM3823" s="537"/>
      <c r="AN3823" s="537"/>
      <c r="AO3823" s="683" t="str">
        <f>IF(SUM(AI3823:AN3823)=AP3823,"OK",SUM(AI3823:AN3823)-AP3823)</f>
        <v>OK</v>
      </c>
      <c r="AP3823" s="141"/>
      <c r="AQ3823" s="141"/>
      <c r="AR3823" s="552"/>
      <c r="AS3823" s="552"/>
      <c r="AT3823" s="683" t="str">
        <f>IF(SUM(AR3823:AS3823)=AU3823,"OK",SUM(AR3823:AS3823)-AU3823)</f>
        <v>OK</v>
      </c>
      <c r="AU3823" s="593"/>
      <c r="AV3823" s="530">
        <f t="shared" si="5776"/>
        <v>0</v>
      </c>
      <c r="AW3823" s="842">
        <f t="shared" si="5777"/>
        <v>0</v>
      </c>
      <c r="AX3823" s="115">
        <f t="shared" si="5778"/>
        <v>20</v>
      </c>
      <c r="AY3823" s="5">
        <f t="shared" si="5779"/>
        <v>0</v>
      </c>
      <c r="AZ3823" s="7">
        <f>AY3823-AX3823</f>
        <v>-20</v>
      </c>
      <c r="BA3823" s="335">
        <f>AZ3823/AX3823</f>
        <v>-1</v>
      </c>
      <c r="BB3823" s="23">
        <f t="shared" si="5781"/>
        <v>20</v>
      </c>
      <c r="BC3823" s="5">
        <f>AW3823</f>
        <v>0</v>
      </c>
      <c r="BD3823" s="7">
        <f>BC3823-BB3823</f>
        <v>-20</v>
      </c>
      <c r="BE3823" s="335">
        <f>BD3823/BB3823</f>
        <v>-1</v>
      </c>
      <c r="BG3823" s="826" t="str">
        <f t="shared" si="5784"/>
        <v>12.11</v>
      </c>
      <c r="BH3823" s="607" t="b">
        <f>COUNTIF('Codes SEC'!$B$2:$B$250,Ministres!BG3823)&gt;0</f>
        <v>1</v>
      </c>
    </row>
    <row r="3824" spans="1:66" ht="35.1" customHeight="1" x14ac:dyDescent="0.25">
      <c r="A3824" s="222" t="s">
        <v>6113</v>
      </c>
      <c r="B3824" s="112">
        <v>10</v>
      </c>
      <c r="C3824" s="116" t="s">
        <v>149</v>
      </c>
      <c r="D3824" s="620">
        <v>1000</v>
      </c>
      <c r="E3824" s="278"/>
      <c r="F3824" s="116">
        <v>12</v>
      </c>
      <c r="G3824" s="694"/>
      <c r="H3824" s="878" t="str">
        <f t="shared" si="5769"/>
        <v>001</v>
      </c>
      <c r="I3824" s="397">
        <v>81211000</v>
      </c>
      <c r="J3824" s="380" t="s">
        <v>3581</v>
      </c>
      <c r="K3824" s="408" t="s">
        <v>6280</v>
      </c>
      <c r="L3824" s="726">
        <v>0</v>
      </c>
      <c r="M3824" s="727">
        <v>0</v>
      </c>
      <c r="N3824" s="931"/>
      <c r="O3824" s="530">
        <f t="shared" si="5770"/>
        <v>0</v>
      </c>
      <c r="P3824" s="530">
        <f t="shared" si="5771"/>
        <v>0</v>
      </c>
      <c r="Q3824" s="646"/>
      <c r="R3824" s="536"/>
      <c r="S3824" s="536"/>
      <c r="T3824" s="536"/>
      <c r="U3824" s="614"/>
      <c r="V3824" s="536"/>
      <c r="W3824" s="683" t="str">
        <f>IF(SUM(Q3824:V3824)=X3824,"OK",SUM(Q3824:V3824)-X3824)</f>
        <v>OK</v>
      </c>
      <c r="X3824" s="613"/>
      <c r="Y3824" s="141"/>
      <c r="Z3824" s="552"/>
      <c r="AA3824" s="552"/>
      <c r="AB3824" s="683" t="str">
        <f>IF(SUM(Z3824:AA3824)=AC3824,"OK",SUM(Z3824:AA3824)-AC3824)</f>
        <v>OK</v>
      </c>
      <c r="AC3824" s="593"/>
      <c r="AD3824" s="530">
        <f t="shared" si="5772"/>
        <v>0</v>
      </c>
      <c r="AE3824" s="842">
        <f t="shared" si="5773"/>
        <v>0</v>
      </c>
      <c r="AF3824" s="931"/>
      <c r="AG3824" s="530">
        <f t="shared" si="5774"/>
        <v>0</v>
      </c>
      <c r="AH3824" s="530">
        <f t="shared" si="5775"/>
        <v>0</v>
      </c>
      <c r="AI3824" s="641"/>
      <c r="AJ3824" s="537"/>
      <c r="AK3824" s="537"/>
      <c r="AL3824" s="537"/>
      <c r="AM3824" s="615"/>
      <c r="AN3824" s="537"/>
      <c r="AO3824" s="683" t="str">
        <f>IF(SUM(AI3824:AN3824)=AP3824,"OK",SUM(AI3824:AN3824)-AP3824)</f>
        <v>OK</v>
      </c>
      <c r="AP3824" s="613"/>
      <c r="AQ3824" s="141"/>
      <c r="AR3824" s="552"/>
      <c r="AS3824" s="552"/>
      <c r="AT3824" s="683" t="str">
        <f>IF(SUM(AR3824:AS3824)=AU3824,"OK",SUM(AR3824:AS3824)-AU3824)</f>
        <v>OK</v>
      </c>
      <c r="AU3824" s="593"/>
      <c r="AV3824" s="530">
        <f t="shared" si="5776"/>
        <v>0</v>
      </c>
      <c r="AW3824" s="842">
        <f t="shared" si="5777"/>
        <v>0</v>
      </c>
      <c r="AX3824" s="115">
        <f t="shared" si="5778"/>
        <v>0</v>
      </c>
      <c r="AY3824" s="5">
        <f t="shared" si="5779"/>
        <v>0</v>
      </c>
      <c r="AZ3824" s="7">
        <f t="shared" si="5780"/>
        <v>0</v>
      </c>
      <c r="BA3824" s="335" t="e">
        <f>AZ3824/AX3824</f>
        <v>#DIV/0!</v>
      </c>
      <c r="BB3824" s="23">
        <f t="shared" si="5781"/>
        <v>0</v>
      </c>
      <c r="BC3824" s="5">
        <f t="shared" si="5782"/>
        <v>0</v>
      </c>
      <c r="BD3824" s="7">
        <f t="shared" si="5783"/>
        <v>0</v>
      </c>
      <c r="BE3824" s="335" t="e">
        <f>BD3824/BB3824</f>
        <v>#DIV/0!</v>
      </c>
      <c r="BG3824" s="826" t="str">
        <f t="shared" si="5784"/>
        <v>12.11</v>
      </c>
      <c r="BH3824" s="607" t="b">
        <f>COUNTIF('Codes SEC'!$B$2:$B$250,Ministres!BG3824)&gt;0</f>
        <v>1</v>
      </c>
    </row>
    <row r="3825" spans="1:61" ht="50.25" customHeight="1" x14ac:dyDescent="0.25">
      <c r="A3825" s="222" t="s">
        <v>6113</v>
      </c>
      <c r="B3825" s="30">
        <v>10</v>
      </c>
      <c r="C3825" s="116" t="s">
        <v>149</v>
      </c>
      <c r="D3825" s="620">
        <v>1000</v>
      </c>
      <c r="F3825" s="117">
        <v>6</v>
      </c>
      <c r="G3825" s="694">
        <v>1</v>
      </c>
      <c r="H3825" s="878" t="str">
        <f t="shared" si="5769"/>
        <v>001</v>
      </c>
      <c r="I3825" s="397">
        <v>81211000</v>
      </c>
      <c r="J3825" s="380" t="s">
        <v>3545</v>
      </c>
      <c r="K3825" s="571" t="s">
        <v>3865</v>
      </c>
      <c r="L3825" s="726">
        <v>0</v>
      </c>
      <c r="M3825" s="727">
        <v>0</v>
      </c>
      <c r="N3825" s="931"/>
      <c r="O3825" s="530">
        <f t="shared" si="5770"/>
        <v>0</v>
      </c>
      <c r="P3825" s="530">
        <f t="shared" si="5771"/>
        <v>0</v>
      </c>
      <c r="Q3825" s="646"/>
      <c r="R3825" s="536"/>
      <c r="S3825" s="536"/>
      <c r="T3825" s="536"/>
      <c r="U3825" s="536"/>
      <c r="V3825" s="536"/>
      <c r="W3825" s="683" t="str">
        <f>IF(SUM(Q3825:V3825)=X3825,"OK",SUM(Q3825:V3825)-X3825)</f>
        <v>OK</v>
      </c>
      <c r="X3825" s="141"/>
      <c r="Y3825" s="141"/>
      <c r="Z3825" s="552"/>
      <c r="AA3825" s="552"/>
      <c r="AB3825" s="683" t="str">
        <f>IF(SUM(Z3825:AA3825)=AC3825,"OK",SUM(Z3825:AA3825)-AC3825)</f>
        <v>OK</v>
      </c>
      <c r="AC3825" s="593"/>
      <c r="AD3825" s="530">
        <f t="shared" si="5772"/>
        <v>0</v>
      </c>
      <c r="AE3825" s="842">
        <f t="shared" si="5773"/>
        <v>0</v>
      </c>
      <c r="AF3825" s="931"/>
      <c r="AG3825" s="530">
        <f t="shared" si="5774"/>
        <v>0</v>
      </c>
      <c r="AH3825" s="530">
        <f t="shared" si="5775"/>
        <v>0</v>
      </c>
      <c r="AI3825" s="641"/>
      <c r="AJ3825" s="537"/>
      <c r="AK3825" s="537"/>
      <c r="AL3825" s="537"/>
      <c r="AM3825" s="537"/>
      <c r="AN3825" s="537"/>
      <c r="AO3825" s="683" t="str">
        <f>IF(SUM(AI3825:AN3825)=AP3825,"OK",SUM(AI3825:AN3825)-AP3825)</f>
        <v>OK</v>
      </c>
      <c r="AP3825" s="141"/>
      <c r="AQ3825" s="141"/>
      <c r="AR3825" s="552"/>
      <c r="AS3825" s="552"/>
      <c r="AT3825" s="683" t="str">
        <f>IF(SUM(AR3825:AS3825)=AU3825,"OK",SUM(AR3825:AS3825)-AU3825)</f>
        <v>OK</v>
      </c>
      <c r="AU3825" s="593"/>
      <c r="AV3825" s="530">
        <f t="shared" si="5776"/>
        <v>0</v>
      </c>
      <c r="AW3825" s="842">
        <f t="shared" si="5777"/>
        <v>0</v>
      </c>
      <c r="AX3825" s="115">
        <f t="shared" si="5778"/>
        <v>0</v>
      </c>
      <c r="AY3825" s="5">
        <f t="shared" si="5779"/>
        <v>0</v>
      </c>
      <c r="AZ3825" s="7">
        <f t="shared" si="5780"/>
        <v>0</v>
      </c>
      <c r="BA3825" s="335" t="e">
        <f>AZ3825/AX3825</f>
        <v>#DIV/0!</v>
      </c>
      <c r="BB3825" s="23">
        <f t="shared" si="5781"/>
        <v>0</v>
      </c>
      <c r="BC3825" s="5">
        <f t="shared" si="5782"/>
        <v>0</v>
      </c>
      <c r="BD3825" s="7">
        <f t="shared" si="5783"/>
        <v>0</v>
      </c>
      <c r="BE3825" s="335" t="e">
        <f>BD3825/BB3825</f>
        <v>#DIV/0!</v>
      </c>
      <c r="BG3825" s="826" t="str">
        <f t="shared" si="5784"/>
        <v>12.11</v>
      </c>
      <c r="BH3825" s="607" t="b">
        <f>COUNTIF('Codes SEC'!$B$2:$B$250,Ministres!BG3825)&gt;0</f>
        <v>1</v>
      </c>
    </row>
    <row r="3826" spans="1:61" ht="35.1" customHeight="1" x14ac:dyDescent="0.25">
      <c r="A3826" s="222" t="s">
        <v>6113</v>
      </c>
      <c r="B3826" s="112">
        <v>10</v>
      </c>
      <c r="C3826" s="116" t="s">
        <v>149</v>
      </c>
      <c r="D3826" s="620">
        <v>1000</v>
      </c>
      <c r="E3826" s="278"/>
      <c r="F3826" s="116">
        <v>12</v>
      </c>
      <c r="G3826" s="694">
        <v>1</v>
      </c>
      <c r="H3826" s="878" t="str">
        <f t="shared" si="5769"/>
        <v>001</v>
      </c>
      <c r="I3826" s="397">
        <v>81211000</v>
      </c>
      <c r="J3826" s="380" t="s">
        <v>4371</v>
      </c>
      <c r="K3826" s="610" t="s">
        <v>4672</v>
      </c>
      <c r="L3826" s="733">
        <v>441</v>
      </c>
      <c r="M3826" s="734">
        <v>349</v>
      </c>
      <c r="N3826" s="931"/>
      <c r="O3826" s="530">
        <f t="shared" si="5770"/>
        <v>-441</v>
      </c>
      <c r="P3826" s="530" t="str">
        <f t="shared" si="5771"/>
        <v xml:space="preserve">0 </v>
      </c>
      <c r="Q3826" s="646"/>
      <c r="R3826" s="536"/>
      <c r="S3826" s="536"/>
      <c r="T3826" s="536"/>
      <c r="U3826" s="536"/>
      <c r="V3826" s="536"/>
      <c r="W3826" s="683" t="str">
        <f>IF(SUM(Q3826:V3826)=X3826,"OK",SUM(Q3826:V3826)-X3826)</f>
        <v>OK</v>
      </c>
      <c r="X3826" s="141"/>
      <c r="Y3826" s="141"/>
      <c r="Z3826" s="552"/>
      <c r="AA3826" s="552"/>
      <c r="AB3826" s="683" t="str">
        <f>IF(SUM(Z3826:AA3826)=AC3826,"OK",SUM(Z3826:AA3826)-AC3826)</f>
        <v>OK</v>
      </c>
      <c r="AC3826" s="593"/>
      <c r="AD3826" s="530">
        <f t="shared" si="5772"/>
        <v>0</v>
      </c>
      <c r="AE3826" s="842">
        <f t="shared" si="5773"/>
        <v>0</v>
      </c>
      <c r="AF3826" s="931"/>
      <c r="AG3826" s="530">
        <f t="shared" si="5774"/>
        <v>-349</v>
      </c>
      <c r="AH3826" s="530" t="str">
        <f t="shared" si="5775"/>
        <v xml:space="preserve">0 </v>
      </c>
      <c r="AI3826" s="641"/>
      <c r="AJ3826" s="537"/>
      <c r="AK3826" s="537"/>
      <c r="AL3826" s="537"/>
      <c r="AM3826" s="537"/>
      <c r="AN3826" s="537"/>
      <c r="AO3826" s="683" t="str">
        <f>IF(SUM(AI3826:AN3826)=AP3826,"OK",SUM(AI3826:AN3826)-AP3826)</f>
        <v>OK</v>
      </c>
      <c r="AP3826" s="141"/>
      <c r="AQ3826" s="141"/>
      <c r="AR3826" s="552"/>
      <c r="AS3826" s="552"/>
      <c r="AT3826" s="683" t="str">
        <f>IF(SUM(AR3826:AS3826)=AU3826,"OK",SUM(AR3826:AS3826)-AU3826)</f>
        <v>OK</v>
      </c>
      <c r="AU3826" s="593"/>
      <c r="AV3826" s="530">
        <f t="shared" si="5776"/>
        <v>0</v>
      </c>
      <c r="AW3826" s="842">
        <f t="shared" si="5777"/>
        <v>0</v>
      </c>
      <c r="AX3826" s="115">
        <f t="shared" si="5778"/>
        <v>441</v>
      </c>
      <c r="AY3826" s="5">
        <f t="shared" si="5779"/>
        <v>0</v>
      </c>
      <c r="AZ3826" s="7">
        <f t="shared" si="5780"/>
        <v>-441</v>
      </c>
      <c r="BA3826" s="335">
        <f>AZ3826/AX3826</f>
        <v>-1</v>
      </c>
      <c r="BB3826" s="23">
        <f t="shared" si="5781"/>
        <v>349</v>
      </c>
      <c r="BC3826" s="5">
        <f t="shared" si="5782"/>
        <v>0</v>
      </c>
      <c r="BD3826" s="7">
        <f t="shared" si="5783"/>
        <v>-349</v>
      </c>
      <c r="BE3826" s="335">
        <f>BD3826/BB3826</f>
        <v>-1</v>
      </c>
      <c r="BG3826" s="826" t="str">
        <f t="shared" si="5784"/>
        <v>12.11</v>
      </c>
      <c r="BH3826" s="607" t="b">
        <f>COUNTIF('Codes SEC'!$B$2:$B$250,Ministres!BG3826)&gt;0</f>
        <v>1</v>
      </c>
    </row>
    <row r="3827" spans="1:61" ht="35.1" customHeight="1" x14ac:dyDescent="0.25">
      <c r="A3827" s="190" t="s">
        <v>6113</v>
      </c>
      <c r="B3827" s="583">
        <v>10</v>
      </c>
      <c r="C3827" s="120" t="s">
        <v>149</v>
      </c>
      <c r="D3827" s="622">
        <v>1000</v>
      </c>
      <c r="E3827" s="584"/>
      <c r="F3827" s="120">
        <v>12</v>
      </c>
      <c r="G3827" s="697"/>
      <c r="H3827" s="890" t="str">
        <f t="shared" si="5769"/>
        <v>001</v>
      </c>
      <c r="I3827" s="585" t="s">
        <v>3257</v>
      </c>
      <c r="J3827" s="380" t="s">
        <v>5051</v>
      </c>
      <c r="K3827" s="422" t="s">
        <v>5222</v>
      </c>
      <c r="L3827" s="733">
        <v>0</v>
      </c>
      <c r="M3827" s="734">
        <v>0</v>
      </c>
      <c r="N3827" s="931"/>
      <c r="O3827" s="530">
        <f t="shared" si="5770"/>
        <v>0</v>
      </c>
      <c r="P3827" s="530">
        <f t="shared" si="5771"/>
        <v>0</v>
      </c>
      <c r="Q3827" s="646"/>
      <c r="R3827" s="536"/>
      <c r="S3827" s="536"/>
      <c r="T3827" s="536"/>
      <c r="U3827" s="536"/>
      <c r="V3827" s="536"/>
      <c r="W3827" s="683" t="str">
        <f t="shared" si="5785"/>
        <v>OK</v>
      </c>
      <c r="X3827" s="141"/>
      <c r="Y3827" s="141"/>
      <c r="Z3827" s="552"/>
      <c r="AA3827" s="552"/>
      <c r="AB3827" s="683" t="str">
        <f t="shared" si="5786"/>
        <v>OK</v>
      </c>
      <c r="AC3827" s="593"/>
      <c r="AD3827" s="530">
        <f t="shared" si="5772"/>
        <v>0</v>
      </c>
      <c r="AE3827" s="842">
        <f t="shared" si="5773"/>
        <v>0</v>
      </c>
      <c r="AF3827" s="931"/>
      <c r="AG3827" s="530">
        <f t="shared" si="5774"/>
        <v>0</v>
      </c>
      <c r="AH3827" s="530">
        <f t="shared" si="5775"/>
        <v>0</v>
      </c>
      <c r="AI3827" s="641"/>
      <c r="AJ3827" s="537"/>
      <c r="AK3827" s="537"/>
      <c r="AL3827" s="537"/>
      <c r="AM3827" s="537"/>
      <c r="AN3827" s="537"/>
      <c r="AO3827" s="683" t="str">
        <f t="shared" si="5787"/>
        <v>OK</v>
      </c>
      <c r="AP3827" s="141"/>
      <c r="AQ3827" s="141"/>
      <c r="AR3827" s="552"/>
      <c r="AS3827" s="552"/>
      <c r="AT3827" s="683" t="str">
        <f t="shared" si="5788"/>
        <v>OK</v>
      </c>
      <c r="AU3827" s="593"/>
      <c r="AV3827" s="530">
        <f t="shared" si="5776"/>
        <v>0</v>
      </c>
      <c r="AW3827" s="842">
        <f t="shared" si="5777"/>
        <v>0</v>
      </c>
      <c r="AX3827" s="115">
        <f t="shared" si="5778"/>
        <v>0</v>
      </c>
      <c r="AY3827" s="5">
        <f t="shared" si="5779"/>
        <v>0</v>
      </c>
      <c r="AZ3827" s="7">
        <f t="shared" ref="AZ3827:AZ3833" si="5791">AY3827-AX3827</f>
        <v>0</v>
      </c>
      <c r="BA3827" s="335" t="e">
        <f t="shared" si="5789"/>
        <v>#DIV/0!</v>
      </c>
      <c r="BB3827" s="23">
        <f t="shared" si="5781"/>
        <v>0</v>
      </c>
      <c r="BC3827" s="5">
        <f t="shared" ref="BC3827:BC3833" si="5792">AW3827</f>
        <v>0</v>
      </c>
      <c r="BD3827" s="7">
        <f t="shared" ref="BD3827:BD3833" si="5793">BC3827-BB3827</f>
        <v>0</v>
      </c>
      <c r="BE3827" s="335" t="e">
        <f t="shared" si="5790"/>
        <v>#DIV/0!</v>
      </c>
      <c r="BG3827" s="826" t="str">
        <f t="shared" si="5784"/>
        <v>12.11</v>
      </c>
      <c r="BH3827" s="607" t="b">
        <f>COUNTIF('Codes SEC'!$B$2:$B$250,Ministres!BG3827)&gt;0</f>
        <v>1</v>
      </c>
    </row>
    <row r="3828" spans="1:61" ht="35.1" customHeight="1" x14ac:dyDescent="0.25">
      <c r="A3828" s="190" t="s">
        <v>6113</v>
      </c>
      <c r="B3828" s="583">
        <v>10</v>
      </c>
      <c r="C3828" s="120" t="s">
        <v>149</v>
      </c>
      <c r="D3828" s="622">
        <v>1000</v>
      </c>
      <c r="E3828" s="584"/>
      <c r="F3828" s="120">
        <v>12</v>
      </c>
      <c r="G3828" s="697"/>
      <c r="H3828" s="890" t="str">
        <f t="shared" si="5769"/>
        <v>001</v>
      </c>
      <c r="I3828" s="585" t="s">
        <v>3257</v>
      </c>
      <c r="J3828" s="380" t="s">
        <v>5052</v>
      </c>
      <c r="K3828" s="422" t="s">
        <v>5223</v>
      </c>
      <c r="L3828" s="733">
        <v>0</v>
      </c>
      <c r="M3828" s="734">
        <v>0</v>
      </c>
      <c r="N3828" s="931"/>
      <c r="O3828" s="530">
        <f t="shared" si="5770"/>
        <v>0</v>
      </c>
      <c r="P3828" s="530">
        <f t="shared" si="5771"/>
        <v>0</v>
      </c>
      <c r="Q3828" s="646"/>
      <c r="R3828" s="536"/>
      <c r="S3828" s="536"/>
      <c r="T3828" s="536"/>
      <c r="U3828" s="536"/>
      <c r="V3828" s="536"/>
      <c r="W3828" s="683" t="str">
        <f t="shared" si="5785"/>
        <v>OK</v>
      </c>
      <c r="X3828" s="141"/>
      <c r="Y3828" s="141"/>
      <c r="Z3828" s="552"/>
      <c r="AA3828" s="552"/>
      <c r="AB3828" s="683" t="str">
        <f t="shared" si="5786"/>
        <v>OK</v>
      </c>
      <c r="AC3828" s="593"/>
      <c r="AD3828" s="530">
        <f t="shared" si="5772"/>
        <v>0</v>
      </c>
      <c r="AE3828" s="842">
        <f t="shared" si="5773"/>
        <v>0</v>
      </c>
      <c r="AF3828" s="931"/>
      <c r="AG3828" s="530">
        <f t="shared" si="5774"/>
        <v>0</v>
      </c>
      <c r="AH3828" s="530">
        <f t="shared" si="5775"/>
        <v>0</v>
      </c>
      <c r="AI3828" s="641"/>
      <c r="AJ3828" s="537"/>
      <c r="AK3828" s="537"/>
      <c r="AL3828" s="537"/>
      <c r="AM3828" s="537"/>
      <c r="AN3828" s="537"/>
      <c r="AO3828" s="683" t="str">
        <f t="shared" si="5787"/>
        <v>OK</v>
      </c>
      <c r="AP3828" s="141"/>
      <c r="AQ3828" s="141"/>
      <c r="AR3828" s="552"/>
      <c r="AS3828" s="552"/>
      <c r="AT3828" s="683" t="str">
        <f t="shared" si="5788"/>
        <v>OK</v>
      </c>
      <c r="AU3828" s="593"/>
      <c r="AV3828" s="530">
        <f t="shared" si="5776"/>
        <v>0</v>
      </c>
      <c r="AW3828" s="842">
        <f t="shared" si="5777"/>
        <v>0</v>
      </c>
      <c r="AX3828" s="115">
        <f t="shared" si="5778"/>
        <v>0</v>
      </c>
      <c r="AY3828" s="5">
        <f t="shared" si="5779"/>
        <v>0</v>
      </c>
      <c r="AZ3828" s="7">
        <f t="shared" si="5791"/>
        <v>0</v>
      </c>
      <c r="BA3828" s="335" t="e">
        <f t="shared" si="5789"/>
        <v>#DIV/0!</v>
      </c>
      <c r="BB3828" s="23">
        <f t="shared" si="5781"/>
        <v>0</v>
      </c>
      <c r="BC3828" s="5">
        <f t="shared" si="5792"/>
        <v>0</v>
      </c>
      <c r="BD3828" s="7">
        <f t="shared" si="5793"/>
        <v>0</v>
      </c>
      <c r="BE3828" s="335" t="e">
        <f t="shared" si="5790"/>
        <v>#DIV/0!</v>
      </c>
      <c r="BG3828" s="826" t="str">
        <f t="shared" si="5784"/>
        <v>12.11</v>
      </c>
      <c r="BH3828" s="607" t="b">
        <f>COUNTIF('Codes SEC'!$B$2:$B$250,Ministres!BG3828)&gt;0</f>
        <v>1</v>
      </c>
    </row>
    <row r="3829" spans="1:61" ht="35.1" customHeight="1" x14ac:dyDescent="0.25">
      <c r="A3829" s="190" t="s">
        <v>6113</v>
      </c>
      <c r="B3829" s="583">
        <v>10</v>
      </c>
      <c r="C3829" s="120" t="s">
        <v>149</v>
      </c>
      <c r="D3829" s="622">
        <v>1000</v>
      </c>
      <c r="E3829" s="670"/>
      <c r="F3829" s="120">
        <v>12</v>
      </c>
      <c r="G3829" s="697">
        <v>1</v>
      </c>
      <c r="H3829" s="890" t="str">
        <f t="shared" si="5769"/>
        <v>001</v>
      </c>
      <c r="I3829" s="585">
        <v>81211000</v>
      </c>
      <c r="J3829" s="380" t="s">
        <v>5064</v>
      </c>
      <c r="K3829" s="672" t="s">
        <v>5210</v>
      </c>
      <c r="L3829" s="733">
        <v>0</v>
      </c>
      <c r="M3829" s="734">
        <v>0</v>
      </c>
      <c r="N3829" s="931"/>
      <c r="O3829" s="530">
        <f t="shared" si="5770"/>
        <v>0</v>
      </c>
      <c r="P3829" s="530">
        <f t="shared" si="5771"/>
        <v>0</v>
      </c>
      <c r="Q3829" s="646"/>
      <c r="R3829" s="536"/>
      <c r="S3829" s="536"/>
      <c r="T3829" s="536"/>
      <c r="U3829" s="536"/>
      <c r="V3829" s="536"/>
      <c r="W3829" s="683" t="str">
        <f t="shared" si="5785"/>
        <v>OK</v>
      </c>
      <c r="X3829" s="141"/>
      <c r="Y3829" s="141"/>
      <c r="Z3829" s="552"/>
      <c r="AA3829" s="552"/>
      <c r="AB3829" s="683" t="str">
        <f t="shared" si="5786"/>
        <v>OK</v>
      </c>
      <c r="AC3829" s="593"/>
      <c r="AD3829" s="530">
        <f t="shared" si="5772"/>
        <v>0</v>
      </c>
      <c r="AE3829" s="842">
        <f t="shared" si="5773"/>
        <v>0</v>
      </c>
      <c r="AF3829" s="931"/>
      <c r="AG3829" s="530">
        <f t="shared" si="5774"/>
        <v>0</v>
      </c>
      <c r="AH3829" s="530">
        <f t="shared" si="5775"/>
        <v>0</v>
      </c>
      <c r="AI3829" s="641"/>
      <c r="AJ3829" s="537"/>
      <c r="AK3829" s="537"/>
      <c r="AL3829" s="537"/>
      <c r="AM3829" s="537"/>
      <c r="AN3829" s="537"/>
      <c r="AO3829" s="683" t="str">
        <f t="shared" si="5787"/>
        <v>OK</v>
      </c>
      <c r="AP3829" s="141"/>
      <c r="AQ3829" s="141"/>
      <c r="AR3829" s="552"/>
      <c r="AS3829" s="552"/>
      <c r="AT3829" s="683" t="str">
        <f t="shared" si="5788"/>
        <v>OK</v>
      </c>
      <c r="AU3829" s="593"/>
      <c r="AV3829" s="530">
        <f t="shared" si="5776"/>
        <v>0</v>
      </c>
      <c r="AW3829" s="842">
        <f t="shared" si="5777"/>
        <v>0</v>
      </c>
      <c r="AX3829" s="115">
        <f t="shared" si="5778"/>
        <v>0</v>
      </c>
      <c r="AY3829" s="5">
        <f t="shared" si="5779"/>
        <v>0</v>
      </c>
      <c r="AZ3829" s="7">
        <f>AY3829-AX3829</f>
        <v>0</v>
      </c>
      <c r="BA3829" s="335" t="e">
        <f>AZ3829/AX3829</f>
        <v>#DIV/0!</v>
      </c>
      <c r="BB3829" s="23">
        <f t="shared" si="5781"/>
        <v>0</v>
      </c>
      <c r="BC3829" s="5">
        <f>AW3829</f>
        <v>0</v>
      </c>
      <c r="BD3829" s="7">
        <f>BC3829-BB3829</f>
        <v>0</v>
      </c>
      <c r="BE3829" s="335" t="e">
        <f>BD3829/BB3829</f>
        <v>#DIV/0!</v>
      </c>
      <c r="BG3829" s="826" t="str">
        <f t="shared" si="5784"/>
        <v>12.11</v>
      </c>
      <c r="BH3829" s="607" t="b">
        <f>COUNTIF('Codes SEC'!$B$2:$B$250,Ministres!BG3829)&gt;0</f>
        <v>1</v>
      </c>
    </row>
    <row r="3830" spans="1:61" ht="35.1" customHeight="1" x14ac:dyDescent="0.25">
      <c r="A3830" s="190" t="s">
        <v>6113</v>
      </c>
      <c r="B3830" s="583">
        <v>10</v>
      </c>
      <c r="C3830" s="120" t="s">
        <v>149</v>
      </c>
      <c r="D3830" s="622">
        <v>1000</v>
      </c>
      <c r="E3830" s="584"/>
      <c r="F3830" s="120">
        <v>12</v>
      </c>
      <c r="G3830" s="697"/>
      <c r="H3830" s="890" t="str">
        <f t="shared" si="5769"/>
        <v>001</v>
      </c>
      <c r="I3830" s="585">
        <v>81211000</v>
      </c>
      <c r="J3830" s="380" t="s">
        <v>5451</v>
      </c>
      <c r="K3830" s="500" t="s">
        <v>5637</v>
      </c>
      <c r="L3830" s="726">
        <v>19</v>
      </c>
      <c r="M3830" s="727">
        <v>19</v>
      </c>
      <c r="N3830" s="931"/>
      <c r="O3830" s="530">
        <f t="shared" si="5770"/>
        <v>-19</v>
      </c>
      <c r="P3830" s="530" t="str">
        <f t="shared" si="5771"/>
        <v xml:space="preserve">0 </v>
      </c>
      <c r="Q3830" s="646"/>
      <c r="R3830" s="536"/>
      <c r="S3830" s="536"/>
      <c r="T3830" s="536"/>
      <c r="U3830" s="614"/>
      <c r="V3830" s="536"/>
      <c r="W3830" s="683" t="str">
        <f>IF(SUM(Q3830:V3830)=X3830,"OK",SUM(Q3830:V3830)-X3830)</f>
        <v>OK</v>
      </c>
      <c r="X3830" s="674"/>
      <c r="Y3830" s="141"/>
      <c r="Z3830" s="552"/>
      <c r="AA3830" s="552"/>
      <c r="AB3830" s="683" t="str">
        <f>IF(SUM(Z3830:AA3830)=AC3830,"OK",SUM(Z3830:AA3830)-AC3830)</f>
        <v>OK</v>
      </c>
      <c r="AC3830" s="593"/>
      <c r="AD3830" s="530">
        <f t="shared" si="5772"/>
        <v>0</v>
      </c>
      <c r="AE3830" s="842">
        <f t="shared" si="5773"/>
        <v>0</v>
      </c>
      <c r="AF3830" s="931"/>
      <c r="AG3830" s="530">
        <f t="shared" si="5774"/>
        <v>-19</v>
      </c>
      <c r="AH3830" s="530" t="str">
        <f t="shared" si="5775"/>
        <v xml:space="preserve">0 </v>
      </c>
      <c r="AI3830" s="641"/>
      <c r="AJ3830" s="537"/>
      <c r="AK3830" s="537"/>
      <c r="AL3830" s="537"/>
      <c r="AM3830" s="675"/>
      <c r="AN3830" s="537"/>
      <c r="AO3830" s="683" t="str">
        <f>IF(SUM(AI3830:AN3830)=AP3830,"OK",SUM(AI3830:AN3830)-AP3830)</f>
        <v>OK</v>
      </c>
      <c r="AP3830" s="674"/>
      <c r="AQ3830" s="141"/>
      <c r="AR3830" s="552"/>
      <c r="AS3830" s="552"/>
      <c r="AT3830" s="683" t="str">
        <f>IF(SUM(AR3830:AS3830)=AU3830,"OK",SUM(AR3830:AS3830)-AU3830)</f>
        <v>OK</v>
      </c>
      <c r="AU3830" s="593"/>
      <c r="AV3830" s="530">
        <f t="shared" si="5776"/>
        <v>0</v>
      </c>
      <c r="AW3830" s="842">
        <f t="shared" si="5777"/>
        <v>0</v>
      </c>
      <c r="AX3830" s="121">
        <f t="shared" si="5778"/>
        <v>19</v>
      </c>
      <c r="AY3830" s="111">
        <f t="shared" si="5779"/>
        <v>0</v>
      </c>
      <c r="AZ3830" s="122">
        <f>AY3830-AX3830</f>
        <v>-19</v>
      </c>
      <c r="BA3830" s="343">
        <f>AZ3830/AX3830</f>
        <v>-1</v>
      </c>
      <c r="BB3830" s="590">
        <f t="shared" si="5781"/>
        <v>19</v>
      </c>
      <c r="BC3830" s="111">
        <f>AW3830</f>
        <v>0</v>
      </c>
      <c r="BD3830" s="122">
        <f>BC3830-BB3830</f>
        <v>-19</v>
      </c>
      <c r="BE3830" s="343">
        <f>BD3830/BB3830</f>
        <v>-1</v>
      </c>
      <c r="BF3830"/>
      <c r="BG3830" s="869" t="str">
        <f t="shared" si="5784"/>
        <v>12.11</v>
      </c>
      <c r="BH3830" s="607" t="b">
        <f>COUNTIF('Codes SEC'!$B$2:$B$250,Ministres!BG3830)&gt;0</f>
        <v>1</v>
      </c>
      <c r="BI3830"/>
    </row>
    <row r="3831" spans="1:61" ht="35.1" customHeight="1" x14ac:dyDescent="0.25">
      <c r="A3831" s="190" t="s">
        <v>6113</v>
      </c>
      <c r="B3831" s="583" t="s">
        <v>5018</v>
      </c>
      <c r="C3831" s="120" t="s">
        <v>149</v>
      </c>
      <c r="D3831" s="622">
        <v>1000</v>
      </c>
      <c r="E3831" s="584"/>
      <c r="F3831" s="120">
        <v>12</v>
      </c>
      <c r="G3831" s="699"/>
      <c r="H3831" s="891" t="str">
        <f t="shared" si="5769"/>
        <v>001</v>
      </c>
      <c r="I3831" s="605">
        <v>81221000</v>
      </c>
      <c r="J3831" s="689" t="s">
        <v>5133</v>
      </c>
      <c r="K3831" s="424" t="s">
        <v>5134</v>
      </c>
      <c r="L3831" s="733">
        <v>0</v>
      </c>
      <c r="M3831" s="734">
        <v>0</v>
      </c>
      <c r="N3831" s="931"/>
      <c r="O3831" s="530">
        <f t="shared" si="5770"/>
        <v>0</v>
      </c>
      <c r="P3831" s="530">
        <f t="shared" si="5771"/>
        <v>0</v>
      </c>
      <c r="Q3831" s="646"/>
      <c r="R3831" s="536"/>
      <c r="S3831" s="536"/>
      <c r="T3831" s="536"/>
      <c r="U3831" s="536"/>
      <c r="V3831" s="536"/>
      <c r="W3831" s="683" t="str">
        <f t="shared" si="5785"/>
        <v>OK</v>
      </c>
      <c r="X3831" s="141"/>
      <c r="Y3831" s="141"/>
      <c r="Z3831" s="552"/>
      <c r="AA3831" s="552"/>
      <c r="AB3831" s="683" t="str">
        <f t="shared" si="5786"/>
        <v>OK</v>
      </c>
      <c r="AC3831" s="593"/>
      <c r="AD3831" s="530">
        <f t="shared" si="5772"/>
        <v>0</v>
      </c>
      <c r="AE3831" s="842">
        <f t="shared" si="5773"/>
        <v>0</v>
      </c>
      <c r="AF3831" s="931"/>
      <c r="AG3831" s="530">
        <f t="shared" si="5774"/>
        <v>0</v>
      </c>
      <c r="AH3831" s="530">
        <f t="shared" si="5775"/>
        <v>0</v>
      </c>
      <c r="AI3831" s="641"/>
      <c r="AJ3831" s="537"/>
      <c r="AK3831" s="537"/>
      <c r="AL3831" s="537"/>
      <c r="AM3831" s="537"/>
      <c r="AN3831" s="537"/>
      <c r="AO3831" s="683" t="str">
        <f t="shared" si="5787"/>
        <v>OK</v>
      </c>
      <c r="AP3831" s="141"/>
      <c r="AQ3831" s="141"/>
      <c r="AR3831" s="552"/>
      <c r="AS3831" s="552"/>
      <c r="AT3831" s="683" t="str">
        <f t="shared" si="5788"/>
        <v>OK</v>
      </c>
      <c r="AU3831" s="593"/>
      <c r="AV3831" s="530">
        <f t="shared" si="5776"/>
        <v>0</v>
      </c>
      <c r="AW3831" s="842">
        <f t="shared" si="5777"/>
        <v>0</v>
      </c>
      <c r="AX3831" s="115">
        <f t="shared" si="5778"/>
        <v>0</v>
      </c>
      <c r="AY3831" s="5">
        <f t="shared" si="5779"/>
        <v>0</v>
      </c>
      <c r="AZ3831" s="7">
        <f t="shared" si="5791"/>
        <v>0</v>
      </c>
      <c r="BA3831" s="335" t="e">
        <f t="shared" si="5789"/>
        <v>#DIV/0!</v>
      </c>
      <c r="BB3831" s="23">
        <f t="shared" si="5781"/>
        <v>0</v>
      </c>
      <c r="BC3831" s="5">
        <f t="shared" si="5792"/>
        <v>0</v>
      </c>
      <c r="BD3831" s="7">
        <f t="shared" si="5793"/>
        <v>0</v>
      </c>
      <c r="BE3831" s="335" t="e">
        <f t="shared" si="5790"/>
        <v>#DIV/0!</v>
      </c>
      <c r="BG3831" s="826" t="str">
        <f t="shared" si="5784"/>
        <v>12.21</v>
      </c>
      <c r="BH3831" s="607" t="b">
        <f>COUNTIF('Codes SEC'!$B$2:$B$250,Ministres!BG3831)&gt;0</f>
        <v>1</v>
      </c>
    </row>
    <row r="3832" spans="1:61" ht="35.1" customHeight="1" x14ac:dyDescent="0.25">
      <c r="A3832" s="190" t="s">
        <v>6113</v>
      </c>
      <c r="B3832" s="583" t="s">
        <v>5018</v>
      </c>
      <c r="C3832" s="120" t="s">
        <v>149</v>
      </c>
      <c r="D3832" s="622">
        <v>1000</v>
      </c>
      <c r="E3832" s="584"/>
      <c r="F3832" s="120">
        <v>12</v>
      </c>
      <c r="G3832" s="699"/>
      <c r="H3832" s="891" t="str">
        <f t="shared" si="5769"/>
        <v>001</v>
      </c>
      <c r="I3832" s="605">
        <v>82140000</v>
      </c>
      <c r="J3832" s="689" t="s">
        <v>5135</v>
      </c>
      <c r="K3832" s="424" t="s">
        <v>848</v>
      </c>
      <c r="L3832" s="733">
        <v>0</v>
      </c>
      <c r="M3832" s="734">
        <v>0</v>
      </c>
      <c r="N3832" s="931"/>
      <c r="O3832" s="530">
        <f t="shared" si="5770"/>
        <v>0</v>
      </c>
      <c r="P3832" s="530">
        <f t="shared" si="5771"/>
        <v>0</v>
      </c>
      <c r="Q3832" s="646"/>
      <c r="R3832" s="536"/>
      <c r="S3832" s="536"/>
      <c r="T3832" s="536"/>
      <c r="U3832" s="536"/>
      <c r="V3832" s="536"/>
      <c r="W3832" s="683" t="str">
        <f t="shared" si="5785"/>
        <v>OK</v>
      </c>
      <c r="X3832" s="141"/>
      <c r="Y3832" s="141"/>
      <c r="Z3832" s="552"/>
      <c r="AA3832" s="552"/>
      <c r="AB3832" s="683" t="str">
        <f t="shared" si="5786"/>
        <v>OK</v>
      </c>
      <c r="AC3832" s="593"/>
      <c r="AD3832" s="530">
        <f t="shared" si="5772"/>
        <v>0</v>
      </c>
      <c r="AE3832" s="842">
        <f t="shared" si="5773"/>
        <v>0</v>
      </c>
      <c r="AF3832" s="931"/>
      <c r="AG3832" s="530">
        <f t="shared" si="5774"/>
        <v>0</v>
      </c>
      <c r="AH3832" s="530">
        <f t="shared" si="5775"/>
        <v>0</v>
      </c>
      <c r="AI3832" s="641"/>
      <c r="AJ3832" s="537"/>
      <c r="AK3832" s="537"/>
      <c r="AL3832" s="537"/>
      <c r="AM3832" s="537"/>
      <c r="AN3832" s="537"/>
      <c r="AO3832" s="683" t="str">
        <f t="shared" si="5787"/>
        <v>OK</v>
      </c>
      <c r="AP3832" s="141"/>
      <c r="AQ3832" s="141"/>
      <c r="AR3832" s="552"/>
      <c r="AS3832" s="552"/>
      <c r="AT3832" s="683" t="str">
        <f t="shared" si="5788"/>
        <v>OK</v>
      </c>
      <c r="AU3832" s="593"/>
      <c r="AV3832" s="530">
        <f t="shared" si="5776"/>
        <v>0</v>
      </c>
      <c r="AW3832" s="842">
        <f t="shared" si="5777"/>
        <v>0</v>
      </c>
      <c r="AX3832" s="115">
        <f t="shared" si="5778"/>
        <v>0</v>
      </c>
      <c r="AY3832" s="5">
        <f t="shared" si="5779"/>
        <v>0</v>
      </c>
      <c r="AZ3832" s="7">
        <f t="shared" si="5791"/>
        <v>0</v>
      </c>
      <c r="BA3832" s="335" t="e">
        <f t="shared" si="5789"/>
        <v>#DIV/0!</v>
      </c>
      <c r="BB3832" s="23">
        <f t="shared" si="5781"/>
        <v>0</v>
      </c>
      <c r="BC3832" s="5">
        <f t="shared" si="5792"/>
        <v>0</v>
      </c>
      <c r="BD3832" s="7">
        <f t="shared" si="5793"/>
        <v>0</v>
      </c>
      <c r="BE3832" s="335" t="e">
        <f t="shared" si="5790"/>
        <v>#DIV/0!</v>
      </c>
      <c r="BG3832" s="826" t="str">
        <f t="shared" si="5784"/>
        <v>21.40</v>
      </c>
      <c r="BH3832" s="607" t="b">
        <f>COUNTIF('Codes SEC'!$B$2:$B$250,Ministres!BG3832)&gt;0</f>
        <v>1</v>
      </c>
    </row>
    <row r="3833" spans="1:61" ht="35.1" customHeight="1" x14ac:dyDescent="0.25">
      <c r="A3833" s="222" t="s">
        <v>6113</v>
      </c>
      <c r="B3833" s="112">
        <v>10</v>
      </c>
      <c r="C3833" s="116" t="s">
        <v>149</v>
      </c>
      <c r="D3833" s="620">
        <v>1000</v>
      </c>
      <c r="E3833" s="278"/>
      <c r="F3833" s="116">
        <v>12</v>
      </c>
      <c r="G3833" s="694"/>
      <c r="H3833" s="878" t="str">
        <f t="shared" si="5769"/>
        <v>001</v>
      </c>
      <c r="I3833" s="397" t="s">
        <v>3308</v>
      </c>
      <c r="J3833" s="380" t="s">
        <v>1932</v>
      </c>
      <c r="K3833" s="495" t="s">
        <v>423</v>
      </c>
      <c r="L3833" s="733">
        <v>4</v>
      </c>
      <c r="M3833" s="734">
        <v>4</v>
      </c>
      <c r="N3833" s="931"/>
      <c r="O3833" s="530">
        <f t="shared" si="5770"/>
        <v>-4</v>
      </c>
      <c r="P3833" s="530" t="str">
        <f t="shared" si="5771"/>
        <v xml:space="preserve">0 </v>
      </c>
      <c r="Q3833" s="646"/>
      <c r="R3833" s="536"/>
      <c r="S3833" s="536"/>
      <c r="T3833" s="536"/>
      <c r="U3833" s="536"/>
      <c r="V3833" s="536"/>
      <c r="W3833" s="683" t="str">
        <f t="shared" si="5785"/>
        <v>OK</v>
      </c>
      <c r="X3833" s="141"/>
      <c r="Y3833" s="141"/>
      <c r="Z3833" s="552"/>
      <c r="AA3833" s="552"/>
      <c r="AB3833" s="683" t="str">
        <f t="shared" si="5786"/>
        <v>OK</v>
      </c>
      <c r="AC3833" s="593"/>
      <c r="AD3833" s="530">
        <f t="shared" si="5772"/>
        <v>0</v>
      </c>
      <c r="AE3833" s="842">
        <f t="shared" si="5773"/>
        <v>0</v>
      </c>
      <c r="AF3833" s="931"/>
      <c r="AG3833" s="530">
        <f t="shared" si="5774"/>
        <v>-4</v>
      </c>
      <c r="AH3833" s="530" t="str">
        <f t="shared" si="5775"/>
        <v xml:space="preserve">0 </v>
      </c>
      <c r="AI3833" s="641"/>
      <c r="AJ3833" s="537"/>
      <c r="AK3833" s="537"/>
      <c r="AL3833" s="537"/>
      <c r="AM3833" s="537"/>
      <c r="AN3833" s="537"/>
      <c r="AO3833" s="683" t="str">
        <f t="shared" si="5787"/>
        <v>OK</v>
      </c>
      <c r="AP3833" s="141"/>
      <c r="AQ3833" s="141"/>
      <c r="AR3833" s="552"/>
      <c r="AS3833" s="552"/>
      <c r="AT3833" s="683" t="str">
        <f t="shared" si="5788"/>
        <v>OK</v>
      </c>
      <c r="AU3833" s="593"/>
      <c r="AV3833" s="530">
        <f t="shared" si="5776"/>
        <v>0</v>
      </c>
      <c r="AW3833" s="842">
        <f t="shared" si="5777"/>
        <v>0</v>
      </c>
      <c r="AX3833" s="115">
        <f t="shared" si="5778"/>
        <v>4</v>
      </c>
      <c r="AY3833" s="5">
        <f t="shared" si="5779"/>
        <v>0</v>
      </c>
      <c r="AZ3833" s="7">
        <f t="shared" si="5791"/>
        <v>-4</v>
      </c>
      <c r="BA3833" s="335">
        <f t="shared" si="5789"/>
        <v>-1</v>
      </c>
      <c r="BB3833" s="23">
        <f t="shared" si="5781"/>
        <v>4</v>
      </c>
      <c r="BC3833" s="5">
        <f t="shared" si="5792"/>
        <v>0</v>
      </c>
      <c r="BD3833" s="7">
        <f t="shared" si="5793"/>
        <v>-4</v>
      </c>
      <c r="BE3833" s="335">
        <f t="shared" si="5790"/>
        <v>-1</v>
      </c>
      <c r="BG3833" s="826" t="str">
        <f t="shared" si="5784"/>
        <v>32.00</v>
      </c>
      <c r="BH3833" s="607" t="b">
        <f>COUNTIF('Codes SEC'!$B$2:$B$250,Ministres!BG3833)&gt;0</f>
        <v>1</v>
      </c>
    </row>
    <row r="3834" spans="1:61" ht="12.75" customHeight="1" x14ac:dyDescent="0.25">
      <c r="A3834" s="227"/>
      <c r="B3834" s="209"/>
      <c r="C3834" s="256"/>
      <c r="D3834" s="625"/>
      <c r="E3834" s="280"/>
      <c r="F3834" s="307"/>
      <c r="G3834" s="695"/>
      <c r="H3834" s="886"/>
      <c r="I3834" s="403"/>
      <c r="J3834" s="381"/>
      <c r="K3834" s="514" t="s">
        <v>95</v>
      </c>
      <c r="L3834" s="315">
        <f t="shared" ref="L3834:V3834" si="5794">L3822+L3820+L3833+L3821+L3824+L3830+L3827+L3828+L3831+L3832+L3825+L3823+L3826+L3829</f>
        <v>2854</v>
      </c>
      <c r="M3834" s="741">
        <f t="shared" si="5794"/>
        <v>3001</v>
      </c>
      <c r="N3834" s="930">
        <f t="shared" si="5794"/>
        <v>0</v>
      </c>
      <c r="O3834" s="790">
        <f t="shared" si="5794"/>
        <v>-2854</v>
      </c>
      <c r="P3834" s="790">
        <f t="shared" si="5794"/>
        <v>0</v>
      </c>
      <c r="Q3834" s="787">
        <f t="shared" si="5794"/>
        <v>0</v>
      </c>
      <c r="R3834" s="648">
        <f t="shared" si="5794"/>
        <v>0</v>
      </c>
      <c r="S3834" s="648">
        <f t="shared" si="5794"/>
        <v>0</v>
      </c>
      <c r="T3834" s="648">
        <f t="shared" si="5794"/>
        <v>0</v>
      </c>
      <c r="U3834" s="648">
        <f t="shared" si="5794"/>
        <v>0</v>
      </c>
      <c r="V3834" s="648">
        <f t="shared" si="5794"/>
        <v>0</v>
      </c>
      <c r="W3834" s="790"/>
      <c r="X3834" s="649">
        <f>X3822+X3820+X3833+X3821+X3824+X3830+X3827+X3828+X3831+X3832+X3825+X3823+X3826+X3829</f>
        <v>0</v>
      </c>
      <c r="Y3834" s="649">
        <f>Y3822+Y3820+Y3833+Y3821+Y3824+Y3830+Y3827+Y3828+Y3831+Y3832+Y3825+Y3823+Y3826+Y3829</f>
        <v>0</v>
      </c>
      <c r="Z3834" s="648">
        <f>Z3822+Z3820+Z3833+Z3821+Z3824+Z3830+Z3827+Z3828+Z3831+Z3832+Z3825+Z3823+Z3826+Z3829</f>
        <v>0</v>
      </c>
      <c r="AA3834" s="648">
        <f>AA3822+AA3820+AA3833+AA3821+AA3824+AA3830+AA3827+AA3828+AA3831+AA3832+AA3825+AA3823+AA3826+AA3829</f>
        <v>0</v>
      </c>
      <c r="AB3834" s="790"/>
      <c r="AC3834" s="649">
        <f t="shared" ref="AC3834:AN3834" si="5795">AC3822+AC3820+AC3833+AC3821+AC3824+AC3830+AC3827+AC3828+AC3831+AC3832+AC3825+AC3823+AC3826+AC3829</f>
        <v>0</v>
      </c>
      <c r="AD3834" s="790">
        <f>AD3822+AD3820+AD3833+AD3821+AD3824+AD3830+AD3827+AD3828+AD3831+AD3832+AD3825+AD3823+AD3826+AD3829</f>
        <v>0</v>
      </c>
      <c r="AE3834" s="843">
        <f>AE3822+AE3820+AE3833+AE3821+AE3824+AE3830+AE3827+AE3828+AE3831+AE3832+AE3825+AE3823+AE3826+AE3829</f>
        <v>0</v>
      </c>
      <c r="AF3834" s="930">
        <f t="shared" si="5795"/>
        <v>0</v>
      </c>
      <c r="AG3834" s="790">
        <f t="shared" si="5795"/>
        <v>-3001</v>
      </c>
      <c r="AH3834" s="790">
        <f t="shared" si="5795"/>
        <v>0</v>
      </c>
      <c r="AI3834" s="787">
        <f t="shared" si="5795"/>
        <v>0</v>
      </c>
      <c r="AJ3834" s="648">
        <f t="shared" si="5795"/>
        <v>0</v>
      </c>
      <c r="AK3834" s="648">
        <f t="shared" si="5795"/>
        <v>0</v>
      </c>
      <c r="AL3834" s="648">
        <f t="shared" si="5795"/>
        <v>0</v>
      </c>
      <c r="AM3834" s="648">
        <f t="shared" si="5795"/>
        <v>0</v>
      </c>
      <c r="AN3834" s="648">
        <f t="shared" si="5795"/>
        <v>0</v>
      </c>
      <c r="AO3834" s="790"/>
      <c r="AP3834" s="649">
        <f>AP3822+AP3820+AP3833+AP3821+AP3824+AP3830+AP3827+AP3828+AP3831+AP3832+AP3825+AP3823+AP3826+AP3829</f>
        <v>0</v>
      </c>
      <c r="AQ3834" s="649">
        <f>AQ3822+AQ3820+AQ3833+AQ3821+AQ3824+AQ3830+AQ3827+AQ3828+AQ3831+AQ3832+AQ3825+AQ3823+AQ3826+AQ3829</f>
        <v>0</v>
      </c>
      <c r="AR3834" s="648">
        <f>AR3822+AR3820+AR3833+AR3821+AR3824+AR3830+AR3827+AR3828+AR3831+AR3832+AR3825+AR3823+AR3826+AR3829</f>
        <v>0</v>
      </c>
      <c r="AS3834" s="648">
        <f>AS3822+AS3820+AS3833+AS3821+AS3824+AS3830+AS3827+AS3828+AS3831+AS3832+AS3825+AS3823+AS3826+AS3829</f>
        <v>0</v>
      </c>
      <c r="AT3834" s="790"/>
      <c r="AU3834" s="649">
        <f t="shared" ref="AU3834:BE3834" si="5796">AU3822+AU3820+AU3833+AU3821+AU3824+AU3830+AU3827+AU3828+AU3831+AU3832+AU3825+AU3823+AU3826+AU3829</f>
        <v>0</v>
      </c>
      <c r="AV3834" s="790">
        <f t="shared" si="5796"/>
        <v>0</v>
      </c>
      <c r="AW3834" s="843">
        <f t="shared" si="5796"/>
        <v>0</v>
      </c>
      <c r="AX3834" s="336">
        <f t="shared" si="5796"/>
        <v>2854</v>
      </c>
      <c r="AY3834" s="337">
        <f t="shared" si="5796"/>
        <v>0</v>
      </c>
      <c r="AZ3834" s="338">
        <f t="shared" si="5796"/>
        <v>-2854</v>
      </c>
      <c r="BA3834" s="339" t="e">
        <f t="shared" si="5796"/>
        <v>#DIV/0!</v>
      </c>
      <c r="BB3834" s="322">
        <f t="shared" si="5796"/>
        <v>3001</v>
      </c>
      <c r="BC3834" s="337">
        <f t="shared" si="5796"/>
        <v>0</v>
      </c>
      <c r="BD3834" s="338">
        <f t="shared" si="5796"/>
        <v>-3001</v>
      </c>
      <c r="BE3834" s="339" t="e">
        <f t="shared" si="5796"/>
        <v>#DIV/0!</v>
      </c>
      <c r="BG3834" s="826"/>
      <c r="BH3834" s="607"/>
    </row>
    <row r="3835" spans="1:61" ht="12.75" customHeight="1" x14ac:dyDescent="0.25">
      <c r="A3835" s="21"/>
      <c r="B3835" s="112"/>
      <c r="C3835" s="119"/>
      <c r="D3835" s="623"/>
      <c r="E3835" s="278"/>
      <c r="F3835" s="305"/>
      <c r="G3835" s="694"/>
      <c r="H3835" s="878"/>
      <c r="I3835" s="397"/>
      <c r="J3835" s="380"/>
      <c r="K3835" s="461"/>
      <c r="L3835" s="738"/>
      <c r="M3835" s="739"/>
      <c r="N3835" s="932"/>
      <c r="O3835" s="125"/>
      <c r="P3835" s="125"/>
      <c r="Q3835" s="642"/>
      <c r="R3835" s="538"/>
      <c r="S3835" s="538"/>
      <c r="T3835" s="538"/>
      <c r="U3835" s="538"/>
      <c r="V3835" s="538"/>
      <c r="W3835" s="532"/>
      <c r="X3835" s="143"/>
      <c r="Y3835" s="143"/>
      <c r="Z3835" s="553"/>
      <c r="AA3835" s="553"/>
      <c r="AB3835" s="532"/>
      <c r="AC3835" s="594"/>
      <c r="AD3835" s="125"/>
      <c r="AE3835" s="848"/>
      <c r="AF3835" s="932"/>
      <c r="AG3835" s="125"/>
      <c r="AH3835" s="125"/>
      <c r="AI3835" s="642"/>
      <c r="AJ3835" s="538"/>
      <c r="AK3835" s="538"/>
      <c r="AL3835" s="538"/>
      <c r="AM3835" s="538"/>
      <c r="AN3835" s="538"/>
      <c r="AO3835" s="532"/>
      <c r="AP3835" s="143"/>
      <c r="AQ3835" s="143"/>
      <c r="AR3835" s="553"/>
      <c r="AS3835" s="553"/>
      <c r="AT3835" s="532"/>
      <c r="AU3835" s="594"/>
      <c r="AV3835" s="125"/>
      <c r="AW3835" s="848"/>
      <c r="AX3835" s="124"/>
      <c r="AY3835" s="6"/>
      <c r="AZ3835" s="6"/>
      <c r="BA3835" s="341"/>
      <c r="BB3835" s="311"/>
      <c r="BC3835" s="6"/>
      <c r="BD3835" s="6"/>
      <c r="BE3835" s="341"/>
      <c r="BG3835" s="826"/>
      <c r="BH3835" s="607"/>
    </row>
    <row r="3836" spans="1:61" ht="12.75" customHeight="1" x14ac:dyDescent="0.25">
      <c r="A3836" s="21"/>
      <c r="B3836" s="112"/>
      <c r="C3836" s="119"/>
      <c r="D3836" s="623"/>
      <c r="E3836" s="278"/>
      <c r="F3836" s="305"/>
      <c r="G3836" s="694"/>
      <c r="H3836" s="878"/>
      <c r="I3836" s="397"/>
      <c r="J3836" s="380"/>
      <c r="K3836" s="410" t="s">
        <v>58</v>
      </c>
      <c r="L3836" s="738"/>
      <c r="M3836" s="739"/>
      <c r="N3836" s="932"/>
      <c r="O3836" s="125"/>
      <c r="P3836" s="125"/>
      <c r="Q3836" s="642"/>
      <c r="R3836" s="538"/>
      <c r="S3836" s="538"/>
      <c r="T3836" s="538"/>
      <c r="U3836" s="538"/>
      <c r="V3836" s="538"/>
      <c r="W3836" s="532"/>
      <c r="X3836" s="143"/>
      <c r="Y3836" s="143"/>
      <c r="Z3836" s="553"/>
      <c r="AA3836" s="553"/>
      <c r="AB3836" s="532"/>
      <c r="AC3836" s="594"/>
      <c r="AD3836" s="125"/>
      <c r="AE3836" s="848"/>
      <c r="AF3836" s="932"/>
      <c r="AG3836" s="125"/>
      <c r="AH3836" s="125"/>
      <c r="AI3836" s="642"/>
      <c r="AJ3836" s="538"/>
      <c r="AK3836" s="538"/>
      <c r="AL3836" s="538"/>
      <c r="AM3836" s="538"/>
      <c r="AN3836" s="538"/>
      <c r="AO3836" s="532"/>
      <c r="AP3836" s="143"/>
      <c r="AQ3836" s="143"/>
      <c r="AR3836" s="553"/>
      <c r="AS3836" s="553"/>
      <c r="AT3836" s="532"/>
      <c r="AU3836" s="594"/>
      <c r="AV3836" s="125"/>
      <c r="AW3836" s="848"/>
      <c r="AX3836" s="124"/>
      <c r="AY3836" s="6"/>
      <c r="AZ3836" s="6"/>
      <c r="BA3836" s="341"/>
      <c r="BB3836" s="311"/>
      <c r="BC3836" s="6"/>
      <c r="BD3836" s="6"/>
      <c r="BE3836" s="341"/>
      <c r="BG3836" s="826"/>
      <c r="BH3836" s="607"/>
    </row>
    <row r="3837" spans="1:61" ht="12.75" customHeight="1" x14ac:dyDescent="0.25">
      <c r="A3837" s="21"/>
      <c r="B3837" s="112"/>
      <c r="C3837" s="119"/>
      <c r="D3837" s="623"/>
      <c r="E3837" s="278"/>
      <c r="F3837" s="305"/>
      <c r="G3837" s="694"/>
      <c r="H3837" s="878"/>
      <c r="I3837" s="397"/>
      <c r="J3837" s="380"/>
      <c r="K3837" s="405"/>
      <c r="L3837" s="738"/>
      <c r="M3837" s="739"/>
      <c r="N3837" s="932"/>
      <c r="O3837" s="125"/>
      <c r="P3837" s="125"/>
      <c r="Q3837" s="642"/>
      <c r="R3837" s="538"/>
      <c r="S3837" s="538"/>
      <c r="T3837" s="538"/>
      <c r="U3837" s="538"/>
      <c r="V3837" s="538"/>
      <c r="W3837" s="532"/>
      <c r="X3837" s="143"/>
      <c r="Y3837" s="143"/>
      <c r="Z3837" s="553"/>
      <c r="AA3837" s="553"/>
      <c r="AB3837" s="532"/>
      <c r="AC3837" s="594"/>
      <c r="AD3837" s="125"/>
      <c r="AE3837" s="848"/>
      <c r="AF3837" s="932"/>
      <c r="AG3837" s="125"/>
      <c r="AH3837" s="125"/>
      <c r="AI3837" s="642"/>
      <c r="AJ3837" s="538"/>
      <c r="AK3837" s="538"/>
      <c r="AL3837" s="538"/>
      <c r="AM3837" s="538"/>
      <c r="AN3837" s="538"/>
      <c r="AO3837" s="532"/>
      <c r="AP3837" s="143"/>
      <c r="AQ3837" s="143"/>
      <c r="AR3837" s="553"/>
      <c r="AS3837" s="553"/>
      <c r="AT3837" s="532"/>
      <c r="AU3837" s="594"/>
      <c r="AV3837" s="125"/>
      <c r="AW3837" s="848"/>
      <c r="AX3837" s="124"/>
      <c r="AY3837" s="6"/>
      <c r="AZ3837" s="6"/>
      <c r="BA3837" s="341"/>
      <c r="BB3837" s="311"/>
      <c r="BC3837" s="6"/>
      <c r="BD3837" s="6"/>
      <c r="BE3837" s="341"/>
      <c r="BG3837" s="826"/>
      <c r="BH3837" s="607"/>
    </row>
    <row r="3838" spans="1:61" ht="30.6" x14ac:dyDescent="0.25">
      <c r="A3838" s="222" t="s">
        <v>6113</v>
      </c>
      <c r="B3838" s="30">
        <v>10</v>
      </c>
      <c r="C3838" s="116" t="s">
        <v>149</v>
      </c>
      <c r="D3838" s="620">
        <v>1000</v>
      </c>
      <c r="F3838" s="117">
        <v>12</v>
      </c>
      <c r="G3838" s="694"/>
      <c r="H3838" s="878" t="str">
        <f t="shared" si="5769"/>
        <v>001</v>
      </c>
      <c r="I3838" s="397" t="s">
        <v>3258</v>
      </c>
      <c r="J3838" s="380" t="s">
        <v>1933</v>
      </c>
      <c r="K3838" s="408" t="s">
        <v>500</v>
      </c>
      <c r="L3838" s="733">
        <v>1556</v>
      </c>
      <c r="M3838" s="734">
        <v>1052</v>
      </c>
      <c r="N3838" s="931"/>
      <c r="O3838" s="530">
        <f t="shared" ref="O3838:O3842" si="5797">IF(N3838&gt;L3838,"0 ",N3838-L3838)</f>
        <v>-1556</v>
      </c>
      <c r="P3838" s="530" t="str">
        <f t="shared" ref="P3838:P3842" si="5798">IF(N3838&lt;L3838,"0 ",N3838-L3838)</f>
        <v xml:space="preserve">0 </v>
      </c>
      <c r="Q3838" s="646"/>
      <c r="R3838" s="536"/>
      <c r="S3838" s="536"/>
      <c r="T3838" s="536"/>
      <c r="U3838" s="536"/>
      <c r="V3838" s="536"/>
      <c r="W3838" s="683" t="str">
        <f t="shared" ref="W3838:W3840" si="5799">IF(SUM(Q3838:V3838)=X3838,"OK",SUM(Q3838:V3838)-X3838)</f>
        <v>OK</v>
      </c>
      <c r="X3838" s="141"/>
      <c r="Y3838" s="141"/>
      <c r="Z3838" s="552"/>
      <c r="AA3838" s="552"/>
      <c r="AB3838" s="683" t="str">
        <f t="shared" ref="AB3838:AB3840" si="5800">IF(SUM(Z3838:AA3838)=AC3838,"OK",SUM(Z3838:AA3838)-AC3838)</f>
        <v>OK</v>
      </c>
      <c r="AC3838" s="593"/>
      <c r="AD3838" s="530">
        <f t="shared" ref="AD3838:AD3842" si="5801">X3838+Y3838+AC3838</f>
        <v>0</v>
      </c>
      <c r="AE3838" s="842">
        <f t="shared" ref="AE3838:AE3842" si="5802">N3838+AD3838</f>
        <v>0</v>
      </c>
      <c r="AF3838" s="931"/>
      <c r="AG3838" s="530">
        <f t="shared" ref="AG3838:AG3842" si="5803">IF(AF3838&gt;M3838,"0 ",AF3838-M3838)</f>
        <v>-1052</v>
      </c>
      <c r="AH3838" s="530" t="str">
        <f t="shared" ref="AH3838:AH3842" si="5804">IF(AF3838&lt;M3838,"0 ",AF3838-M3838)</f>
        <v xml:space="preserve">0 </v>
      </c>
      <c r="AI3838" s="641"/>
      <c r="AJ3838" s="537"/>
      <c r="AK3838" s="537"/>
      <c r="AL3838" s="537"/>
      <c r="AM3838" s="537"/>
      <c r="AN3838" s="537"/>
      <c r="AO3838" s="683" t="str">
        <f t="shared" ref="AO3838:AO3840" si="5805">IF(SUM(AI3838:AN3838)=AP3838,"OK",SUM(AI3838:AN3838)-AP3838)</f>
        <v>OK</v>
      </c>
      <c r="AP3838" s="141"/>
      <c r="AQ3838" s="141"/>
      <c r="AR3838" s="552"/>
      <c r="AS3838" s="552"/>
      <c r="AT3838" s="683" t="str">
        <f t="shared" ref="AT3838:AT3840" si="5806">IF(SUM(AR3838:AS3838)=AU3838,"OK",SUM(AR3838:AS3838)-AU3838)</f>
        <v>OK</v>
      </c>
      <c r="AU3838" s="593"/>
      <c r="AV3838" s="530">
        <f t="shared" ref="AV3838:AV3842" si="5807">AP3838+AQ3838+AU3838</f>
        <v>0</v>
      </c>
      <c r="AW3838" s="842">
        <f t="shared" ref="AW3838:AW3842" si="5808">AF3838+AV3838</f>
        <v>0</v>
      </c>
      <c r="AX3838" s="115">
        <f>L3838</f>
        <v>1556</v>
      </c>
      <c r="AY3838" s="5">
        <f>AE3838</f>
        <v>0</v>
      </c>
      <c r="AZ3838" s="7">
        <f>AY3838-AX3838</f>
        <v>-1556</v>
      </c>
      <c r="BA3838" s="335">
        <f>AZ3838/AX3838</f>
        <v>-1</v>
      </c>
      <c r="BB3838" s="23">
        <f>M3838</f>
        <v>1052</v>
      </c>
      <c r="BC3838" s="5">
        <f>AW3838</f>
        <v>0</v>
      </c>
      <c r="BD3838" s="7">
        <f>BC3838-BB3838</f>
        <v>-1052</v>
      </c>
      <c r="BE3838" s="335">
        <f>BD3838/BB3838</f>
        <v>-1</v>
      </c>
      <c r="BF3838" s="40"/>
      <c r="BG3838" s="826" t="str">
        <f>RIGHT(LEFT(I3838,3),2)&amp;"."&amp;RIGHT(LEFT(I3838,5),2)</f>
        <v>74.22</v>
      </c>
      <c r="BH3838" s="607" t="b">
        <f>COUNTIF('Codes SEC'!$B$2:$B$250,Ministres!BG3838)&gt;0</f>
        <v>1</v>
      </c>
    </row>
    <row r="3839" spans="1:61" ht="46.2" customHeight="1" x14ac:dyDescent="0.25">
      <c r="A3839" s="222" t="s">
        <v>6113</v>
      </c>
      <c r="B3839" s="30">
        <v>10</v>
      </c>
      <c r="C3839" s="116" t="s">
        <v>149</v>
      </c>
      <c r="D3839" s="620">
        <v>1000</v>
      </c>
      <c r="F3839" s="117">
        <v>12</v>
      </c>
      <c r="G3839" s="694">
        <v>1</v>
      </c>
      <c r="H3839" s="878" t="str">
        <f t="shared" si="5769"/>
        <v>001</v>
      </c>
      <c r="I3839" s="397" t="s">
        <v>3258</v>
      </c>
      <c r="J3839" s="380" t="s">
        <v>1934</v>
      </c>
      <c r="K3839" s="408" t="s">
        <v>500</v>
      </c>
      <c r="L3839" s="726">
        <v>117</v>
      </c>
      <c r="M3839" s="727">
        <v>117</v>
      </c>
      <c r="N3839" s="931"/>
      <c r="O3839" s="530">
        <f t="shared" si="5797"/>
        <v>-117</v>
      </c>
      <c r="P3839" s="530" t="str">
        <f t="shared" si="5798"/>
        <v xml:space="preserve">0 </v>
      </c>
      <c r="Q3839" s="646"/>
      <c r="R3839" s="536"/>
      <c r="S3839" s="536"/>
      <c r="T3839" s="536"/>
      <c r="U3839" s="536"/>
      <c r="V3839" s="536"/>
      <c r="W3839" s="683" t="str">
        <f>IF(SUM(Q3839:V3839)=X3839,"OK",SUM(Q3839:V3839)-X3839)</f>
        <v>OK</v>
      </c>
      <c r="X3839" s="141"/>
      <c r="Y3839" s="141"/>
      <c r="Z3839" s="552"/>
      <c r="AA3839" s="552"/>
      <c r="AB3839" s="683" t="str">
        <f>IF(SUM(Z3839:AA3839)=AC3839,"OK",SUM(Z3839:AA3839)-AC3839)</f>
        <v>OK</v>
      </c>
      <c r="AC3839" s="593"/>
      <c r="AD3839" s="530">
        <f t="shared" si="5801"/>
        <v>0</v>
      </c>
      <c r="AE3839" s="842">
        <f t="shared" si="5802"/>
        <v>0</v>
      </c>
      <c r="AF3839" s="931"/>
      <c r="AG3839" s="530">
        <f t="shared" si="5803"/>
        <v>-117</v>
      </c>
      <c r="AH3839" s="530" t="str">
        <f t="shared" si="5804"/>
        <v xml:space="preserve">0 </v>
      </c>
      <c r="AI3839" s="641"/>
      <c r="AJ3839" s="537"/>
      <c r="AK3839" s="537"/>
      <c r="AL3839" s="537"/>
      <c r="AM3839" s="537"/>
      <c r="AN3839" s="537"/>
      <c r="AO3839" s="683" t="str">
        <f>IF(SUM(AI3839:AN3839)=AP3839,"OK",SUM(AI3839:AN3839)-AP3839)</f>
        <v>OK</v>
      </c>
      <c r="AP3839" s="141"/>
      <c r="AQ3839" s="141"/>
      <c r="AR3839" s="552"/>
      <c r="AS3839" s="552"/>
      <c r="AT3839" s="683" t="str">
        <f>IF(SUM(AR3839:AS3839)=AU3839,"OK",SUM(AR3839:AS3839)-AU3839)</f>
        <v>OK</v>
      </c>
      <c r="AU3839" s="593"/>
      <c r="AV3839" s="530">
        <f t="shared" si="5807"/>
        <v>0</v>
      </c>
      <c r="AW3839" s="842">
        <f t="shared" si="5808"/>
        <v>0</v>
      </c>
      <c r="AX3839" s="115">
        <f>L3839</f>
        <v>117</v>
      </c>
      <c r="AY3839" s="5">
        <f>AE3839</f>
        <v>0</v>
      </c>
      <c r="AZ3839" s="7">
        <f>AY3839-AX3839</f>
        <v>-117</v>
      </c>
      <c r="BA3839" s="335">
        <f>AZ3839/AX3839</f>
        <v>-1</v>
      </c>
      <c r="BB3839" s="23">
        <f>M3839</f>
        <v>117</v>
      </c>
      <c r="BC3839" s="5">
        <f>AW3839</f>
        <v>0</v>
      </c>
      <c r="BD3839" s="7">
        <f>BC3839-BB3839</f>
        <v>-117</v>
      </c>
      <c r="BE3839" s="335">
        <f>BD3839/BB3839</f>
        <v>-1</v>
      </c>
      <c r="BG3839" s="826" t="str">
        <f>RIGHT(LEFT(I3839,3),2)&amp;"."&amp;RIGHT(LEFT(I3839,5),2)</f>
        <v>74.22</v>
      </c>
      <c r="BH3839" s="607" t="b">
        <f>COUNTIF('Codes SEC'!$B$2:$B$250,Ministres!BG3839)&gt;0</f>
        <v>1</v>
      </c>
    </row>
    <row r="3840" spans="1:61" ht="46.2" customHeight="1" x14ac:dyDescent="0.25">
      <c r="A3840" s="222" t="s">
        <v>6113</v>
      </c>
      <c r="B3840" s="30">
        <v>10</v>
      </c>
      <c r="C3840" s="116" t="s">
        <v>149</v>
      </c>
      <c r="D3840" s="620">
        <v>1000</v>
      </c>
      <c r="F3840" s="117">
        <v>6</v>
      </c>
      <c r="G3840" s="694">
        <v>1</v>
      </c>
      <c r="H3840" s="878" t="str">
        <f t="shared" si="5769"/>
        <v>001</v>
      </c>
      <c r="I3840" s="397" t="s">
        <v>3258</v>
      </c>
      <c r="J3840" s="380" t="s">
        <v>1935</v>
      </c>
      <c r="K3840" s="408" t="s">
        <v>501</v>
      </c>
      <c r="L3840" s="726">
        <v>0</v>
      </c>
      <c r="M3840" s="727">
        <v>0</v>
      </c>
      <c r="N3840" s="931"/>
      <c r="O3840" s="530">
        <f t="shared" si="5797"/>
        <v>0</v>
      </c>
      <c r="P3840" s="530">
        <f t="shared" si="5798"/>
        <v>0</v>
      </c>
      <c r="Q3840" s="646"/>
      <c r="R3840" s="536"/>
      <c r="S3840" s="536"/>
      <c r="T3840" s="536"/>
      <c r="U3840" s="536"/>
      <c r="V3840" s="536"/>
      <c r="W3840" s="683" t="str">
        <f t="shared" si="5799"/>
        <v>OK</v>
      </c>
      <c r="X3840" s="141"/>
      <c r="Y3840" s="141"/>
      <c r="Z3840" s="552"/>
      <c r="AA3840" s="552"/>
      <c r="AB3840" s="683" t="str">
        <f t="shared" si="5800"/>
        <v>OK</v>
      </c>
      <c r="AC3840" s="593"/>
      <c r="AD3840" s="530">
        <f t="shared" si="5801"/>
        <v>0</v>
      </c>
      <c r="AE3840" s="842">
        <f t="shared" si="5802"/>
        <v>0</v>
      </c>
      <c r="AF3840" s="931"/>
      <c r="AG3840" s="530">
        <f t="shared" si="5803"/>
        <v>0</v>
      </c>
      <c r="AH3840" s="530">
        <f t="shared" si="5804"/>
        <v>0</v>
      </c>
      <c r="AI3840" s="641"/>
      <c r="AJ3840" s="537"/>
      <c r="AK3840" s="537"/>
      <c r="AL3840" s="537"/>
      <c r="AM3840" s="537"/>
      <c r="AN3840" s="537"/>
      <c r="AO3840" s="683" t="str">
        <f t="shared" si="5805"/>
        <v>OK</v>
      </c>
      <c r="AP3840" s="141"/>
      <c r="AQ3840" s="141"/>
      <c r="AR3840" s="552"/>
      <c r="AS3840" s="552"/>
      <c r="AT3840" s="683" t="str">
        <f t="shared" si="5806"/>
        <v>OK</v>
      </c>
      <c r="AU3840" s="593"/>
      <c r="AV3840" s="530">
        <f t="shared" si="5807"/>
        <v>0</v>
      </c>
      <c r="AW3840" s="842">
        <f t="shared" si="5808"/>
        <v>0</v>
      </c>
      <c r="AX3840" s="115">
        <f>L3840</f>
        <v>0</v>
      </c>
      <c r="AY3840" s="5">
        <f>AE3840</f>
        <v>0</v>
      </c>
      <c r="AZ3840" s="7">
        <f>AY3840-AX3840</f>
        <v>0</v>
      </c>
      <c r="BA3840" s="335" t="e">
        <f>AZ3840/AX3840</f>
        <v>#DIV/0!</v>
      </c>
      <c r="BB3840" s="23">
        <f>M3840</f>
        <v>0</v>
      </c>
      <c r="BC3840" s="5">
        <f>AW3840</f>
        <v>0</v>
      </c>
      <c r="BD3840" s="7">
        <f>BC3840-BB3840</f>
        <v>0</v>
      </c>
      <c r="BE3840" s="335" t="e">
        <f>BD3840/BB3840</f>
        <v>#DIV/0!</v>
      </c>
      <c r="BG3840" s="826" t="str">
        <f>RIGHT(LEFT(I3840,3),2)&amp;"."&amp;RIGHT(LEFT(I3840,5),2)</f>
        <v>74.22</v>
      </c>
      <c r="BH3840" s="607" t="b">
        <f>COUNTIF('Codes SEC'!$B$2:$B$250,Ministres!BG3840)&gt;0</f>
        <v>1</v>
      </c>
    </row>
    <row r="3841" spans="1:66" ht="30.6" x14ac:dyDescent="0.25">
      <c r="A3841" s="222" t="s">
        <v>6113</v>
      </c>
      <c r="B3841" s="30">
        <v>10</v>
      </c>
      <c r="C3841" s="116" t="s">
        <v>149</v>
      </c>
      <c r="D3841" s="620">
        <v>1000</v>
      </c>
      <c r="F3841" s="117">
        <v>12</v>
      </c>
      <c r="G3841" s="694">
        <v>1</v>
      </c>
      <c r="H3841" s="878" t="str">
        <f t="shared" si="5769"/>
        <v>001</v>
      </c>
      <c r="I3841" s="397" t="s">
        <v>3258</v>
      </c>
      <c r="J3841" s="380" t="s">
        <v>4372</v>
      </c>
      <c r="K3841" s="408" t="s">
        <v>4673</v>
      </c>
      <c r="L3841" s="733">
        <v>323</v>
      </c>
      <c r="M3841" s="734">
        <v>488</v>
      </c>
      <c r="N3841" s="931"/>
      <c r="O3841" s="530">
        <f t="shared" si="5797"/>
        <v>-323</v>
      </c>
      <c r="P3841" s="530" t="str">
        <f t="shared" si="5798"/>
        <v xml:space="preserve">0 </v>
      </c>
      <c r="Q3841" s="646"/>
      <c r="R3841" s="536"/>
      <c r="S3841" s="536"/>
      <c r="T3841" s="536"/>
      <c r="U3841" s="536"/>
      <c r="V3841" s="536"/>
      <c r="W3841" s="683" t="str">
        <f>IF(SUM(Q3841:V3841)=X3841,"OK",SUM(Q3841:V3841)-X3841)</f>
        <v>OK</v>
      </c>
      <c r="X3841" s="141"/>
      <c r="Y3841" s="141"/>
      <c r="Z3841" s="552"/>
      <c r="AA3841" s="552"/>
      <c r="AB3841" s="683" t="str">
        <f>IF(SUM(Z3841:AA3841)=AC3841,"OK",SUM(Z3841:AA3841)-AC3841)</f>
        <v>OK</v>
      </c>
      <c r="AC3841" s="593"/>
      <c r="AD3841" s="530">
        <f t="shared" si="5801"/>
        <v>0</v>
      </c>
      <c r="AE3841" s="842">
        <f t="shared" si="5802"/>
        <v>0</v>
      </c>
      <c r="AF3841" s="931"/>
      <c r="AG3841" s="530">
        <f t="shared" si="5803"/>
        <v>-488</v>
      </c>
      <c r="AH3841" s="530" t="str">
        <f t="shared" si="5804"/>
        <v xml:space="preserve">0 </v>
      </c>
      <c r="AI3841" s="641"/>
      <c r="AJ3841" s="537"/>
      <c r="AK3841" s="537"/>
      <c r="AL3841" s="537"/>
      <c r="AM3841" s="537"/>
      <c r="AN3841" s="537"/>
      <c r="AO3841" s="683" t="str">
        <f>IF(SUM(AI3841:AN3841)=AP3841,"OK",SUM(AI3841:AN3841)-AP3841)</f>
        <v>OK</v>
      </c>
      <c r="AP3841" s="141"/>
      <c r="AQ3841" s="141"/>
      <c r="AR3841" s="552"/>
      <c r="AS3841" s="552"/>
      <c r="AT3841" s="683" t="str">
        <f>IF(SUM(AR3841:AS3841)=AU3841,"OK",SUM(AR3841:AS3841)-AU3841)</f>
        <v>OK</v>
      </c>
      <c r="AU3841" s="593"/>
      <c r="AV3841" s="530">
        <f t="shared" si="5807"/>
        <v>0</v>
      </c>
      <c r="AW3841" s="842">
        <f t="shared" si="5808"/>
        <v>0</v>
      </c>
      <c r="AX3841" s="115">
        <f>L3841</f>
        <v>323</v>
      </c>
      <c r="AY3841" s="5">
        <f>AE3841</f>
        <v>0</v>
      </c>
      <c r="AZ3841" s="7">
        <f>AY3841-AX3841</f>
        <v>-323</v>
      </c>
      <c r="BA3841" s="335">
        <f>AZ3841/AX3841</f>
        <v>-1</v>
      </c>
      <c r="BB3841" s="23">
        <f>M3841</f>
        <v>488</v>
      </c>
      <c r="BC3841" s="5">
        <f>AW3841</f>
        <v>0</v>
      </c>
      <c r="BD3841" s="7">
        <f>BC3841-BB3841</f>
        <v>-488</v>
      </c>
      <c r="BE3841" s="335">
        <f>BD3841/BB3841</f>
        <v>-1</v>
      </c>
      <c r="BG3841" s="826" t="str">
        <f>RIGHT(LEFT(I3841,3),2)&amp;"."&amp;RIGHT(LEFT(I3841,5),2)</f>
        <v>74.22</v>
      </c>
      <c r="BH3841" s="607" t="b">
        <f>COUNTIF('Codes SEC'!$B$2:$B$250,Ministres!BG3841)&gt;0</f>
        <v>1</v>
      </c>
    </row>
    <row r="3842" spans="1:66" ht="35.1" customHeight="1" x14ac:dyDescent="0.25">
      <c r="A3842" s="190" t="s">
        <v>6113</v>
      </c>
      <c r="B3842" s="603">
        <v>10</v>
      </c>
      <c r="C3842" s="120" t="s">
        <v>149</v>
      </c>
      <c r="D3842" s="622">
        <v>1000</v>
      </c>
      <c r="E3842" s="604"/>
      <c r="F3842" s="192">
        <v>12</v>
      </c>
      <c r="G3842" s="697"/>
      <c r="H3842" s="890" t="str">
        <f t="shared" si="5769"/>
        <v>001</v>
      </c>
      <c r="I3842" s="585" t="s">
        <v>3258</v>
      </c>
      <c r="J3842" s="380" t="s">
        <v>5053</v>
      </c>
      <c r="K3842" s="500" t="s">
        <v>5224</v>
      </c>
      <c r="L3842" s="733">
        <v>0</v>
      </c>
      <c r="M3842" s="734">
        <v>0</v>
      </c>
      <c r="N3842" s="931"/>
      <c r="O3842" s="530">
        <f t="shared" si="5797"/>
        <v>0</v>
      </c>
      <c r="P3842" s="530">
        <f t="shared" si="5798"/>
        <v>0</v>
      </c>
      <c r="Q3842" s="646"/>
      <c r="R3842" s="536"/>
      <c r="S3842" s="536"/>
      <c r="T3842" s="536"/>
      <c r="U3842" s="536"/>
      <c r="V3842" s="536"/>
      <c r="W3842" s="683" t="str">
        <f>IF(SUM(Q3842:V3842)=X3842,"OK",SUM(Q3842:V3842)-X3842)</f>
        <v>OK</v>
      </c>
      <c r="X3842" s="141"/>
      <c r="Y3842" s="141"/>
      <c r="Z3842" s="552"/>
      <c r="AA3842" s="552"/>
      <c r="AB3842" s="683" t="str">
        <f>IF(SUM(Z3842:AA3842)=AC3842,"OK",SUM(Z3842:AA3842)-AC3842)</f>
        <v>OK</v>
      </c>
      <c r="AC3842" s="593"/>
      <c r="AD3842" s="530">
        <f t="shared" si="5801"/>
        <v>0</v>
      </c>
      <c r="AE3842" s="842">
        <f t="shared" si="5802"/>
        <v>0</v>
      </c>
      <c r="AF3842" s="931"/>
      <c r="AG3842" s="530">
        <f t="shared" si="5803"/>
        <v>0</v>
      </c>
      <c r="AH3842" s="530">
        <f t="shared" si="5804"/>
        <v>0</v>
      </c>
      <c r="AI3842" s="641"/>
      <c r="AJ3842" s="537"/>
      <c r="AK3842" s="537"/>
      <c r="AL3842" s="537"/>
      <c r="AM3842" s="537"/>
      <c r="AN3842" s="537"/>
      <c r="AO3842" s="683" t="str">
        <f>IF(SUM(AI3842:AN3842)=AP3842,"OK",SUM(AI3842:AN3842)-AP3842)</f>
        <v>OK</v>
      </c>
      <c r="AP3842" s="141"/>
      <c r="AQ3842" s="141"/>
      <c r="AR3842" s="552"/>
      <c r="AS3842" s="552"/>
      <c r="AT3842" s="683" t="str">
        <f>IF(SUM(AR3842:AS3842)=AU3842,"OK",SUM(AR3842:AS3842)-AU3842)</f>
        <v>OK</v>
      </c>
      <c r="AU3842" s="593"/>
      <c r="AV3842" s="530">
        <f t="shared" si="5807"/>
        <v>0</v>
      </c>
      <c r="AW3842" s="842">
        <f t="shared" si="5808"/>
        <v>0</v>
      </c>
      <c r="AX3842" s="115">
        <f>L3842</f>
        <v>0</v>
      </c>
      <c r="AY3842" s="5">
        <f>AE3842</f>
        <v>0</v>
      </c>
      <c r="AZ3842" s="7">
        <f>AY3842-AX3842</f>
        <v>0</v>
      </c>
      <c r="BA3842" s="335" t="e">
        <f>AZ3842/AX3842</f>
        <v>#DIV/0!</v>
      </c>
      <c r="BB3842" s="23">
        <f>M3842</f>
        <v>0</v>
      </c>
      <c r="BC3842" s="5">
        <f>AW3842</f>
        <v>0</v>
      </c>
      <c r="BD3842" s="7">
        <f>BC3842-BB3842</f>
        <v>0</v>
      </c>
      <c r="BE3842" s="335" t="e">
        <f>BD3842/BB3842</f>
        <v>#DIV/0!</v>
      </c>
      <c r="BG3842" s="826" t="str">
        <f>RIGHT(LEFT(I3842,3),2)&amp;"."&amp;RIGHT(LEFT(I3842,5),2)</f>
        <v>74.22</v>
      </c>
      <c r="BH3842" s="607" t="b">
        <f>COUNTIF('Codes SEC'!$B$2:$B$250,Ministres!BG3842)&gt;0</f>
        <v>1</v>
      </c>
    </row>
    <row r="3843" spans="1:66" s="27" customFormat="1" ht="12.75" customHeight="1" x14ac:dyDescent="0.25">
      <c r="A3843" s="227"/>
      <c r="B3843" s="209"/>
      <c r="C3843" s="256"/>
      <c r="D3843" s="625"/>
      <c r="E3843" s="280"/>
      <c r="F3843" s="307"/>
      <c r="G3843" s="695"/>
      <c r="H3843" s="886"/>
      <c r="I3843" s="403"/>
      <c r="J3843" s="381"/>
      <c r="K3843" s="514" t="s">
        <v>95</v>
      </c>
      <c r="L3843" s="318">
        <f t="shared" ref="L3843:V3843" si="5809">L3838+L3842+L3839+L3840+L3841</f>
        <v>1996</v>
      </c>
      <c r="M3843" s="737">
        <f t="shared" si="5809"/>
        <v>1657</v>
      </c>
      <c r="N3843" s="930">
        <f t="shared" ref="N3843:P3843" si="5810">N3838+N3842+N3839+N3840+N3841</f>
        <v>0</v>
      </c>
      <c r="O3843" s="790">
        <f t="shared" si="5810"/>
        <v>-1996</v>
      </c>
      <c r="P3843" s="790">
        <f t="shared" si="5810"/>
        <v>0</v>
      </c>
      <c r="Q3843" s="787">
        <f t="shared" si="5809"/>
        <v>0</v>
      </c>
      <c r="R3843" s="648">
        <f t="shared" si="5809"/>
        <v>0</v>
      </c>
      <c r="S3843" s="648">
        <f t="shared" si="5809"/>
        <v>0</v>
      </c>
      <c r="T3843" s="648">
        <f t="shared" si="5809"/>
        <v>0</v>
      </c>
      <c r="U3843" s="648">
        <f t="shared" si="5809"/>
        <v>0</v>
      </c>
      <c r="V3843" s="648">
        <f t="shared" si="5809"/>
        <v>0</v>
      </c>
      <c r="W3843" s="790"/>
      <c r="X3843" s="649">
        <f>X3838+X3842+X3839+X3840+X3841</f>
        <v>0</v>
      </c>
      <c r="Y3843" s="649">
        <f>Y3838+Y3842+Y3839+Y3840+Y3841</f>
        <v>0</v>
      </c>
      <c r="Z3843" s="648">
        <f>Z3838+Z3842+Z3839+Z3840+Z3841</f>
        <v>0</v>
      </c>
      <c r="AA3843" s="648">
        <f>AA3838+AA3842+AA3839+AA3840+AA3841</f>
        <v>0</v>
      </c>
      <c r="AB3843" s="790"/>
      <c r="AC3843" s="649">
        <f t="shared" ref="AC3843:AN3843" si="5811">AC3838+AC3842+AC3839+AC3840+AC3841</f>
        <v>0</v>
      </c>
      <c r="AD3843" s="790">
        <f>AD3838+AD3842+AD3839+AD3840+AD3841</f>
        <v>0</v>
      </c>
      <c r="AE3843" s="843">
        <f>AE3838+AE3842+AE3839+AE3840+AE3841</f>
        <v>0</v>
      </c>
      <c r="AF3843" s="930">
        <f t="shared" ref="AF3843:AH3843" si="5812">AF3838+AF3842+AF3839+AF3840+AF3841</f>
        <v>0</v>
      </c>
      <c r="AG3843" s="790">
        <f t="shared" si="5812"/>
        <v>-1657</v>
      </c>
      <c r="AH3843" s="790">
        <f t="shared" si="5812"/>
        <v>0</v>
      </c>
      <c r="AI3843" s="787">
        <f t="shared" si="5811"/>
        <v>0</v>
      </c>
      <c r="AJ3843" s="648">
        <f t="shared" si="5811"/>
        <v>0</v>
      </c>
      <c r="AK3843" s="648">
        <f t="shared" si="5811"/>
        <v>0</v>
      </c>
      <c r="AL3843" s="648">
        <f t="shared" si="5811"/>
        <v>0</v>
      </c>
      <c r="AM3843" s="648">
        <f t="shared" si="5811"/>
        <v>0</v>
      </c>
      <c r="AN3843" s="648">
        <f t="shared" si="5811"/>
        <v>0</v>
      </c>
      <c r="AO3843" s="790"/>
      <c r="AP3843" s="649">
        <f>AP3838+AP3842+AP3839+AP3840+AP3841</f>
        <v>0</v>
      </c>
      <c r="AQ3843" s="649">
        <f>AQ3838+AQ3842+AQ3839+AQ3840+AQ3841</f>
        <v>0</v>
      </c>
      <c r="AR3843" s="648">
        <f>AR3838+AR3842+AR3839+AR3840+AR3841</f>
        <v>0</v>
      </c>
      <c r="AS3843" s="648">
        <f>AS3838+AS3842+AS3839+AS3840+AS3841</f>
        <v>0</v>
      </c>
      <c r="AT3843" s="790"/>
      <c r="AU3843" s="649">
        <f t="shared" ref="AU3843:BE3843" si="5813">AU3838+AU3842+AU3839+AU3840+AU3841</f>
        <v>0</v>
      </c>
      <c r="AV3843" s="790">
        <f t="shared" ref="AV3843" si="5814">AV3838+AV3842+AV3839+AV3840+AV3841</f>
        <v>0</v>
      </c>
      <c r="AW3843" s="843">
        <f t="shared" si="5813"/>
        <v>0</v>
      </c>
      <c r="AX3843" s="336">
        <f t="shared" si="5813"/>
        <v>1996</v>
      </c>
      <c r="AY3843" s="337">
        <f t="shared" si="5813"/>
        <v>0</v>
      </c>
      <c r="AZ3843" s="338">
        <f t="shared" si="5813"/>
        <v>-1996</v>
      </c>
      <c r="BA3843" s="339" t="e">
        <f t="shared" si="5813"/>
        <v>#DIV/0!</v>
      </c>
      <c r="BB3843" s="322">
        <f t="shared" si="5813"/>
        <v>1657</v>
      </c>
      <c r="BC3843" s="337">
        <f t="shared" si="5813"/>
        <v>0</v>
      </c>
      <c r="BD3843" s="338">
        <f t="shared" si="5813"/>
        <v>-1657</v>
      </c>
      <c r="BE3843" s="339" t="e">
        <f t="shared" si="5813"/>
        <v>#DIV/0!</v>
      </c>
      <c r="BF3843" s="41"/>
      <c r="BG3843" s="826"/>
      <c r="BH3843" s="607"/>
      <c r="BI3843" s="40"/>
      <c r="BJ3843" s="40"/>
      <c r="BK3843" s="40"/>
      <c r="BL3843" s="40"/>
      <c r="BM3843" s="40"/>
      <c r="BN3843" s="40"/>
    </row>
    <row r="3844" spans="1:66" ht="12.75" customHeight="1" x14ac:dyDescent="0.25">
      <c r="A3844" s="226"/>
      <c r="B3844" s="207"/>
      <c r="C3844" s="254"/>
      <c r="D3844" s="300"/>
      <c r="E3844" s="276"/>
      <c r="F3844" s="300"/>
      <c r="G3844" s="696"/>
      <c r="H3844" s="887"/>
      <c r="I3844" s="444"/>
      <c r="J3844" s="393"/>
      <c r="K3844" s="404" t="s">
        <v>3645</v>
      </c>
      <c r="L3844" s="729">
        <f t="shared" ref="L3844:V3844" si="5815">L3843+L3834</f>
        <v>4850</v>
      </c>
      <c r="M3844" s="730">
        <f t="shared" si="5815"/>
        <v>4658</v>
      </c>
      <c r="N3844" s="844">
        <f t="shared" ref="N3844:P3844" si="5816">N3843+N3834</f>
        <v>0</v>
      </c>
      <c r="O3844" s="665">
        <f t="shared" si="5816"/>
        <v>-4850</v>
      </c>
      <c r="P3844" s="665">
        <f t="shared" si="5816"/>
        <v>0</v>
      </c>
      <c r="Q3844" s="638">
        <f t="shared" si="5815"/>
        <v>0</v>
      </c>
      <c r="R3844" s="130">
        <f t="shared" si="5815"/>
        <v>0</v>
      </c>
      <c r="S3844" s="130">
        <f t="shared" si="5815"/>
        <v>0</v>
      </c>
      <c r="T3844" s="130">
        <f t="shared" si="5815"/>
        <v>0</v>
      </c>
      <c r="U3844" s="130">
        <f t="shared" si="5815"/>
        <v>0</v>
      </c>
      <c r="V3844" s="130">
        <f t="shared" si="5815"/>
        <v>0</v>
      </c>
      <c r="W3844" s="665"/>
      <c r="X3844" s="130">
        <f>X3843+X3834</f>
        <v>0</v>
      </c>
      <c r="Y3844" s="130">
        <f>Y3843+Y3834</f>
        <v>0</v>
      </c>
      <c r="Z3844" s="130">
        <f>Z3843+Z3834</f>
        <v>0</v>
      </c>
      <c r="AA3844" s="130">
        <f>AA3843+AA3834</f>
        <v>0</v>
      </c>
      <c r="AB3844" s="665"/>
      <c r="AC3844" s="130">
        <f t="shared" ref="AC3844:AN3844" si="5817">AC3843+AC3834</f>
        <v>0</v>
      </c>
      <c r="AD3844" s="665">
        <f>AD3843+AD3834</f>
        <v>0</v>
      </c>
      <c r="AE3844" s="845">
        <f>AE3843+AE3834</f>
        <v>0</v>
      </c>
      <c r="AF3844" s="844">
        <f t="shared" ref="AF3844:AH3844" si="5818">AF3843+AF3834</f>
        <v>0</v>
      </c>
      <c r="AG3844" s="665">
        <f t="shared" si="5818"/>
        <v>-4658</v>
      </c>
      <c r="AH3844" s="665">
        <f t="shared" si="5818"/>
        <v>0</v>
      </c>
      <c r="AI3844" s="638">
        <f t="shared" si="5817"/>
        <v>0</v>
      </c>
      <c r="AJ3844" s="130">
        <f t="shared" si="5817"/>
        <v>0</v>
      </c>
      <c r="AK3844" s="130">
        <f t="shared" si="5817"/>
        <v>0</v>
      </c>
      <c r="AL3844" s="130">
        <f t="shared" si="5817"/>
        <v>0</v>
      </c>
      <c r="AM3844" s="130">
        <f t="shared" si="5817"/>
        <v>0</v>
      </c>
      <c r="AN3844" s="130">
        <f t="shared" si="5817"/>
        <v>0</v>
      </c>
      <c r="AO3844" s="665"/>
      <c r="AP3844" s="130">
        <f>AP3843+AP3834</f>
        <v>0</v>
      </c>
      <c r="AQ3844" s="130">
        <f>AQ3843+AQ3834</f>
        <v>0</v>
      </c>
      <c r="AR3844" s="130">
        <f>AR3843+AR3834</f>
        <v>0</v>
      </c>
      <c r="AS3844" s="130">
        <f>AS3843+AS3834</f>
        <v>0</v>
      </c>
      <c r="AT3844" s="665"/>
      <c r="AU3844" s="130">
        <f t="shared" ref="AU3844:BE3844" si="5819">AU3843+AU3834</f>
        <v>0</v>
      </c>
      <c r="AV3844" s="665">
        <f t="shared" ref="AV3844" si="5820">AV3843+AV3834</f>
        <v>0</v>
      </c>
      <c r="AW3844" s="845">
        <f t="shared" si="5819"/>
        <v>0</v>
      </c>
      <c r="AX3844" s="314">
        <f t="shared" si="5819"/>
        <v>4850</v>
      </c>
      <c r="AY3844" s="131">
        <f t="shared" si="5819"/>
        <v>0</v>
      </c>
      <c r="AZ3844" s="132">
        <f t="shared" si="5819"/>
        <v>-4850</v>
      </c>
      <c r="BA3844" s="340" t="e">
        <f t="shared" si="5819"/>
        <v>#DIV/0!</v>
      </c>
      <c r="BB3844" s="310">
        <f t="shared" si="5819"/>
        <v>4658</v>
      </c>
      <c r="BC3844" s="131">
        <f t="shared" si="5819"/>
        <v>0</v>
      </c>
      <c r="BD3844" s="132">
        <f t="shared" si="5819"/>
        <v>-4658</v>
      </c>
      <c r="BE3844" s="340" t="e">
        <f t="shared" si="5819"/>
        <v>#DIV/0!</v>
      </c>
      <c r="BG3844" s="826"/>
      <c r="BH3844" s="607"/>
    </row>
    <row r="3845" spans="1:66" ht="12.75" customHeight="1" x14ac:dyDescent="0.25">
      <c r="A3845" s="222"/>
      <c r="C3845" s="116"/>
      <c r="D3845" s="620"/>
      <c r="F3845" s="117"/>
      <c r="G3845" s="690"/>
      <c r="H3845" s="878"/>
      <c r="I3845" s="397"/>
      <c r="J3845" s="380"/>
      <c r="K3845" s="405" t="s">
        <v>208</v>
      </c>
      <c r="L3845" s="731">
        <v>0</v>
      </c>
      <c r="M3845" s="732">
        <v>0</v>
      </c>
      <c r="N3845" s="929">
        <v>0</v>
      </c>
      <c r="O3845" s="530">
        <v>0</v>
      </c>
      <c r="P3845" s="530">
        <v>0</v>
      </c>
      <c r="Q3845" s="641">
        <v>0</v>
      </c>
      <c r="R3845" s="537">
        <v>0</v>
      </c>
      <c r="S3845" s="537">
        <v>0</v>
      </c>
      <c r="T3845" s="537">
        <v>0</v>
      </c>
      <c r="U3845" s="537">
        <v>0</v>
      </c>
      <c r="V3845" s="537">
        <v>0</v>
      </c>
      <c r="W3845" s="530"/>
      <c r="X3845" s="142">
        <v>0</v>
      </c>
      <c r="Y3845" s="142">
        <v>0</v>
      </c>
      <c r="Z3845" s="537">
        <v>0</v>
      </c>
      <c r="AA3845" s="537">
        <v>0</v>
      </c>
      <c r="AB3845" s="530"/>
      <c r="AC3845" s="142">
        <v>0</v>
      </c>
      <c r="AD3845" s="530">
        <v>0</v>
      </c>
      <c r="AE3845" s="842">
        <v>0</v>
      </c>
      <c r="AF3845" s="929">
        <v>0</v>
      </c>
      <c r="AG3845" s="530">
        <v>0</v>
      </c>
      <c r="AH3845" s="530">
        <v>0</v>
      </c>
      <c r="AI3845" s="641">
        <v>0</v>
      </c>
      <c r="AJ3845" s="537">
        <v>0</v>
      </c>
      <c r="AK3845" s="537">
        <v>0</v>
      </c>
      <c r="AL3845" s="537">
        <v>0</v>
      </c>
      <c r="AM3845" s="537">
        <v>0</v>
      </c>
      <c r="AN3845" s="537">
        <v>0</v>
      </c>
      <c r="AO3845" s="530"/>
      <c r="AP3845" s="142">
        <v>0</v>
      </c>
      <c r="AQ3845" s="142">
        <v>0</v>
      </c>
      <c r="AR3845" s="537">
        <v>0</v>
      </c>
      <c r="AS3845" s="537">
        <v>0</v>
      </c>
      <c r="AT3845" s="530"/>
      <c r="AU3845" s="142">
        <v>0</v>
      </c>
      <c r="AV3845" s="530">
        <v>0</v>
      </c>
      <c r="AW3845" s="842">
        <v>0</v>
      </c>
      <c r="AX3845" s="115">
        <v>0</v>
      </c>
      <c r="AY3845" s="5">
        <v>0</v>
      </c>
      <c r="AZ3845" s="5">
        <v>0</v>
      </c>
      <c r="BA3845" s="335">
        <v>0</v>
      </c>
      <c r="BB3845" s="23">
        <v>0</v>
      </c>
      <c r="BC3845" s="5">
        <v>0</v>
      </c>
      <c r="BD3845" s="5">
        <v>0</v>
      </c>
      <c r="BE3845" s="335">
        <v>0</v>
      </c>
      <c r="BG3845" s="826"/>
      <c r="BH3845" s="607"/>
    </row>
    <row r="3846" spans="1:66" ht="12.75" customHeight="1" x14ac:dyDescent="0.25">
      <c r="A3846" s="21"/>
      <c r="B3846" s="112"/>
      <c r="C3846" s="119"/>
      <c r="D3846" s="623"/>
      <c r="E3846" s="278"/>
      <c r="F3846" s="305"/>
      <c r="G3846" s="694"/>
      <c r="H3846" s="878"/>
      <c r="I3846" s="397"/>
      <c r="J3846" s="380"/>
      <c r="K3846" s="405" t="s">
        <v>96</v>
      </c>
      <c r="L3846" s="738">
        <v>0</v>
      </c>
      <c r="M3846" s="739">
        <v>0</v>
      </c>
      <c r="N3846" s="929">
        <v>0</v>
      </c>
      <c r="O3846" s="530">
        <v>0</v>
      </c>
      <c r="P3846" s="530">
        <v>0</v>
      </c>
      <c r="Q3846" s="641">
        <v>0</v>
      </c>
      <c r="R3846" s="537">
        <v>0</v>
      </c>
      <c r="S3846" s="537">
        <v>0</v>
      </c>
      <c r="T3846" s="537">
        <v>0</v>
      </c>
      <c r="U3846" s="537">
        <v>0</v>
      </c>
      <c r="V3846" s="537">
        <v>0</v>
      </c>
      <c r="W3846" s="530"/>
      <c r="X3846" s="142">
        <v>0</v>
      </c>
      <c r="Y3846" s="142">
        <v>0</v>
      </c>
      <c r="Z3846" s="537">
        <v>0</v>
      </c>
      <c r="AA3846" s="537">
        <v>0</v>
      </c>
      <c r="AB3846" s="530"/>
      <c r="AC3846" s="142">
        <v>0</v>
      </c>
      <c r="AD3846" s="530">
        <v>0</v>
      </c>
      <c r="AE3846" s="842">
        <v>0</v>
      </c>
      <c r="AF3846" s="929">
        <v>0</v>
      </c>
      <c r="AG3846" s="530">
        <v>0</v>
      </c>
      <c r="AH3846" s="530">
        <v>0</v>
      </c>
      <c r="AI3846" s="641">
        <v>0</v>
      </c>
      <c r="AJ3846" s="537">
        <v>0</v>
      </c>
      <c r="AK3846" s="537">
        <v>0</v>
      </c>
      <c r="AL3846" s="537">
        <v>0</v>
      </c>
      <c r="AM3846" s="537">
        <v>0</v>
      </c>
      <c r="AN3846" s="537">
        <v>0</v>
      </c>
      <c r="AO3846" s="530"/>
      <c r="AP3846" s="142">
        <v>0</v>
      </c>
      <c r="AQ3846" s="142">
        <v>0</v>
      </c>
      <c r="AR3846" s="537">
        <v>0</v>
      </c>
      <c r="AS3846" s="537">
        <v>0</v>
      </c>
      <c r="AT3846" s="530"/>
      <c r="AU3846" s="142">
        <v>0</v>
      </c>
      <c r="AV3846" s="530">
        <v>0</v>
      </c>
      <c r="AW3846" s="842">
        <v>0</v>
      </c>
      <c r="AX3846" s="115">
        <v>0</v>
      </c>
      <c r="AY3846" s="5">
        <v>0</v>
      </c>
      <c r="AZ3846" s="5">
        <v>0</v>
      </c>
      <c r="BA3846" s="335">
        <v>0</v>
      </c>
      <c r="BB3846" s="23">
        <v>0</v>
      </c>
      <c r="BC3846" s="5">
        <v>0</v>
      </c>
      <c r="BD3846" s="5">
        <v>0</v>
      </c>
      <c r="BE3846" s="335">
        <v>0</v>
      </c>
      <c r="BG3846" s="826"/>
      <c r="BH3846" s="607"/>
    </row>
    <row r="3847" spans="1:66" ht="12.75" customHeight="1" x14ac:dyDescent="0.25">
      <c r="A3847" s="21"/>
      <c r="B3847" s="112"/>
      <c r="C3847" s="119"/>
      <c r="D3847" s="623"/>
      <c r="E3847" s="278"/>
      <c r="F3847" s="305"/>
      <c r="G3847" s="694"/>
      <c r="H3847" s="878"/>
      <c r="I3847" s="397"/>
      <c r="J3847" s="380"/>
      <c r="K3847" s="405" t="s">
        <v>209</v>
      </c>
      <c r="L3847" s="738">
        <v>0</v>
      </c>
      <c r="M3847" s="739">
        <v>0</v>
      </c>
      <c r="N3847" s="929">
        <v>0</v>
      </c>
      <c r="O3847" s="530">
        <v>0</v>
      </c>
      <c r="P3847" s="530">
        <v>0</v>
      </c>
      <c r="Q3847" s="641">
        <v>0</v>
      </c>
      <c r="R3847" s="537">
        <v>0</v>
      </c>
      <c r="S3847" s="537">
        <v>0</v>
      </c>
      <c r="T3847" s="537">
        <v>0</v>
      </c>
      <c r="U3847" s="537">
        <v>0</v>
      </c>
      <c r="V3847" s="537">
        <v>0</v>
      </c>
      <c r="W3847" s="530"/>
      <c r="X3847" s="142">
        <v>0</v>
      </c>
      <c r="Y3847" s="142">
        <v>0</v>
      </c>
      <c r="Z3847" s="537">
        <v>0</v>
      </c>
      <c r="AA3847" s="537">
        <v>0</v>
      </c>
      <c r="AB3847" s="530"/>
      <c r="AC3847" s="142">
        <v>0</v>
      </c>
      <c r="AD3847" s="530">
        <v>0</v>
      </c>
      <c r="AE3847" s="842">
        <v>0</v>
      </c>
      <c r="AF3847" s="929">
        <v>0</v>
      </c>
      <c r="AG3847" s="530">
        <v>0</v>
      </c>
      <c r="AH3847" s="530">
        <v>0</v>
      </c>
      <c r="AI3847" s="641">
        <v>0</v>
      </c>
      <c r="AJ3847" s="537">
        <v>0</v>
      </c>
      <c r="AK3847" s="537">
        <v>0</v>
      </c>
      <c r="AL3847" s="537">
        <v>0</v>
      </c>
      <c r="AM3847" s="537">
        <v>0</v>
      </c>
      <c r="AN3847" s="537">
        <v>0</v>
      </c>
      <c r="AO3847" s="530"/>
      <c r="AP3847" s="142">
        <v>0</v>
      </c>
      <c r="AQ3847" s="142">
        <v>0</v>
      </c>
      <c r="AR3847" s="537">
        <v>0</v>
      </c>
      <c r="AS3847" s="537">
        <v>0</v>
      </c>
      <c r="AT3847" s="530"/>
      <c r="AU3847" s="142">
        <v>0</v>
      </c>
      <c r="AV3847" s="530">
        <v>0</v>
      </c>
      <c r="AW3847" s="842">
        <v>0</v>
      </c>
      <c r="AX3847" s="115">
        <v>0</v>
      </c>
      <c r="AY3847" s="5">
        <v>0</v>
      </c>
      <c r="AZ3847" s="5">
        <v>0</v>
      </c>
      <c r="BA3847" s="335">
        <v>0</v>
      </c>
      <c r="BB3847" s="23">
        <v>0</v>
      </c>
      <c r="BC3847" s="5">
        <v>0</v>
      </c>
      <c r="BD3847" s="5">
        <v>0</v>
      </c>
      <c r="BE3847" s="335">
        <v>0</v>
      </c>
      <c r="BG3847" s="826"/>
      <c r="BH3847" s="607"/>
    </row>
    <row r="3848" spans="1:66" ht="12.75" customHeight="1" x14ac:dyDescent="0.25">
      <c r="A3848" s="21"/>
      <c r="B3848" s="112"/>
      <c r="C3848" s="119"/>
      <c r="D3848" s="623"/>
      <c r="E3848" s="278"/>
      <c r="F3848" s="305"/>
      <c r="G3848" s="694"/>
      <c r="H3848" s="878"/>
      <c r="I3848" s="397"/>
      <c r="J3848" s="380"/>
      <c r="K3848" s="405" t="s">
        <v>210</v>
      </c>
      <c r="L3848" s="738">
        <v>0</v>
      </c>
      <c r="M3848" s="739">
        <v>0</v>
      </c>
      <c r="N3848" s="929">
        <v>0</v>
      </c>
      <c r="O3848" s="530">
        <v>0</v>
      </c>
      <c r="P3848" s="530">
        <v>0</v>
      </c>
      <c r="Q3848" s="641">
        <v>0</v>
      </c>
      <c r="R3848" s="537">
        <v>0</v>
      </c>
      <c r="S3848" s="537">
        <v>0</v>
      </c>
      <c r="T3848" s="537">
        <v>0</v>
      </c>
      <c r="U3848" s="537">
        <v>0</v>
      </c>
      <c r="V3848" s="537">
        <v>0</v>
      </c>
      <c r="W3848" s="530"/>
      <c r="X3848" s="142">
        <v>0</v>
      </c>
      <c r="Y3848" s="142">
        <v>0</v>
      </c>
      <c r="Z3848" s="537">
        <v>0</v>
      </c>
      <c r="AA3848" s="537">
        <v>0</v>
      </c>
      <c r="AB3848" s="530"/>
      <c r="AC3848" s="142">
        <v>0</v>
      </c>
      <c r="AD3848" s="530">
        <v>0</v>
      </c>
      <c r="AE3848" s="842">
        <v>0</v>
      </c>
      <c r="AF3848" s="929">
        <v>0</v>
      </c>
      <c r="AG3848" s="530">
        <v>0</v>
      </c>
      <c r="AH3848" s="530">
        <v>0</v>
      </c>
      <c r="AI3848" s="641">
        <v>0</v>
      </c>
      <c r="AJ3848" s="537">
        <v>0</v>
      </c>
      <c r="AK3848" s="537">
        <v>0</v>
      </c>
      <c r="AL3848" s="537">
        <v>0</v>
      </c>
      <c r="AM3848" s="537">
        <v>0</v>
      </c>
      <c r="AN3848" s="537">
        <v>0</v>
      </c>
      <c r="AO3848" s="530"/>
      <c r="AP3848" s="142">
        <v>0</v>
      </c>
      <c r="AQ3848" s="142">
        <v>0</v>
      </c>
      <c r="AR3848" s="537">
        <v>0</v>
      </c>
      <c r="AS3848" s="537">
        <v>0</v>
      </c>
      <c r="AT3848" s="530"/>
      <c r="AU3848" s="142">
        <v>0</v>
      </c>
      <c r="AV3848" s="530">
        <v>0</v>
      </c>
      <c r="AW3848" s="842">
        <v>0</v>
      </c>
      <c r="AX3848" s="115">
        <v>0</v>
      </c>
      <c r="AY3848" s="5">
        <v>0</v>
      </c>
      <c r="AZ3848" s="5">
        <v>0</v>
      </c>
      <c r="BA3848" s="335">
        <v>0</v>
      </c>
      <c r="BB3848" s="23">
        <v>0</v>
      </c>
      <c r="BC3848" s="5">
        <v>0</v>
      </c>
      <c r="BD3848" s="5">
        <v>0</v>
      </c>
      <c r="BE3848" s="335">
        <v>0</v>
      </c>
      <c r="BG3848" s="826"/>
      <c r="BH3848" s="607"/>
    </row>
    <row r="3849" spans="1:66" ht="12.75" customHeight="1" x14ac:dyDescent="0.25">
      <c r="A3849" s="21"/>
      <c r="B3849" s="112"/>
      <c r="C3849" s="119"/>
      <c r="D3849" s="623"/>
      <c r="E3849" s="278"/>
      <c r="F3849" s="305"/>
      <c r="G3849" s="694"/>
      <c r="H3849" s="878"/>
      <c r="I3849" s="397"/>
      <c r="J3849" s="380"/>
      <c r="K3849" s="405" t="s">
        <v>53</v>
      </c>
      <c r="L3849" s="738">
        <f t="shared" ref="L3849:V3849" si="5821">L3825+L3840</f>
        <v>0</v>
      </c>
      <c r="M3849" s="739">
        <f t="shared" si="5821"/>
        <v>0</v>
      </c>
      <c r="N3849" s="929">
        <f t="shared" ref="N3849:P3849" si="5822">N3825+N3840</f>
        <v>0</v>
      </c>
      <c r="O3849" s="530">
        <f t="shared" si="5822"/>
        <v>0</v>
      </c>
      <c r="P3849" s="530">
        <f t="shared" si="5822"/>
        <v>0</v>
      </c>
      <c r="Q3849" s="641">
        <f t="shared" si="5821"/>
        <v>0</v>
      </c>
      <c r="R3849" s="537">
        <f t="shared" si="5821"/>
        <v>0</v>
      </c>
      <c r="S3849" s="537">
        <f t="shared" si="5821"/>
        <v>0</v>
      </c>
      <c r="T3849" s="537">
        <f t="shared" si="5821"/>
        <v>0</v>
      </c>
      <c r="U3849" s="537">
        <f t="shared" si="5821"/>
        <v>0</v>
      </c>
      <c r="V3849" s="537">
        <f t="shared" si="5821"/>
        <v>0</v>
      </c>
      <c r="W3849" s="530"/>
      <c r="X3849" s="142">
        <f>X3825+X3840</f>
        <v>0</v>
      </c>
      <c r="Y3849" s="142">
        <f>Y3825+Y3840</f>
        <v>0</v>
      </c>
      <c r="Z3849" s="537">
        <f>Z3825+Z3840</f>
        <v>0</v>
      </c>
      <c r="AA3849" s="537">
        <f>AA3825+AA3840</f>
        <v>0</v>
      </c>
      <c r="AB3849" s="530"/>
      <c r="AC3849" s="142">
        <f t="shared" ref="AC3849:AN3849" si="5823">AC3825+AC3840</f>
        <v>0</v>
      </c>
      <c r="AD3849" s="530">
        <f>AD3825+AD3840</f>
        <v>0</v>
      </c>
      <c r="AE3849" s="842">
        <f>AE3825+AE3840</f>
        <v>0</v>
      </c>
      <c r="AF3849" s="929">
        <f t="shared" ref="AF3849:AH3849" si="5824">AF3825+AF3840</f>
        <v>0</v>
      </c>
      <c r="AG3849" s="530">
        <f t="shared" si="5824"/>
        <v>0</v>
      </c>
      <c r="AH3849" s="530">
        <f t="shared" si="5824"/>
        <v>0</v>
      </c>
      <c r="AI3849" s="641">
        <f t="shared" si="5823"/>
        <v>0</v>
      </c>
      <c r="AJ3849" s="537">
        <f t="shared" si="5823"/>
        <v>0</v>
      </c>
      <c r="AK3849" s="537">
        <f t="shared" si="5823"/>
        <v>0</v>
      </c>
      <c r="AL3849" s="537">
        <f t="shared" si="5823"/>
        <v>0</v>
      </c>
      <c r="AM3849" s="537">
        <f t="shared" si="5823"/>
        <v>0</v>
      </c>
      <c r="AN3849" s="537">
        <f t="shared" si="5823"/>
        <v>0</v>
      </c>
      <c r="AO3849" s="530"/>
      <c r="AP3849" s="142">
        <f>AP3825+AP3840</f>
        <v>0</v>
      </c>
      <c r="AQ3849" s="142">
        <f>AQ3825+AQ3840</f>
        <v>0</v>
      </c>
      <c r="AR3849" s="537">
        <f>AR3825+AR3840</f>
        <v>0</v>
      </c>
      <c r="AS3849" s="537">
        <f>AS3825+AS3840</f>
        <v>0</v>
      </c>
      <c r="AT3849" s="530"/>
      <c r="AU3849" s="142">
        <f t="shared" ref="AU3849:BE3849" si="5825">AU3825+AU3840</f>
        <v>0</v>
      </c>
      <c r="AV3849" s="530">
        <f t="shared" ref="AV3849" si="5826">AV3825+AV3840</f>
        <v>0</v>
      </c>
      <c r="AW3849" s="842">
        <f t="shared" si="5825"/>
        <v>0</v>
      </c>
      <c r="AX3849" s="115">
        <f t="shared" si="5825"/>
        <v>0</v>
      </c>
      <c r="AY3849" s="5">
        <f t="shared" si="5825"/>
        <v>0</v>
      </c>
      <c r="AZ3849" s="5">
        <f t="shared" si="5825"/>
        <v>0</v>
      </c>
      <c r="BA3849" s="335" t="e">
        <f t="shared" si="5825"/>
        <v>#DIV/0!</v>
      </c>
      <c r="BB3849" s="23">
        <f t="shared" si="5825"/>
        <v>0</v>
      </c>
      <c r="BC3849" s="5">
        <f t="shared" si="5825"/>
        <v>0</v>
      </c>
      <c r="BD3849" s="5">
        <f t="shared" si="5825"/>
        <v>0</v>
      </c>
      <c r="BE3849" s="335" t="e">
        <f t="shared" si="5825"/>
        <v>#DIV/0!</v>
      </c>
      <c r="BG3849" s="826"/>
      <c r="BH3849" s="607"/>
    </row>
    <row r="3850" spans="1:66" ht="12.75" customHeight="1" x14ac:dyDescent="0.25">
      <c r="A3850" s="222"/>
      <c r="C3850" s="258"/>
      <c r="D3850" s="620"/>
      <c r="F3850" s="117"/>
      <c r="G3850" s="694"/>
      <c r="H3850" s="878"/>
      <c r="I3850" s="397"/>
      <c r="J3850" s="380"/>
      <c r="K3850" s="415"/>
      <c r="L3850" s="731"/>
      <c r="M3850" s="732"/>
      <c r="N3850" s="931"/>
      <c r="O3850" s="923"/>
      <c r="P3850" s="923"/>
      <c r="Q3850" s="641"/>
      <c r="R3850" s="537"/>
      <c r="S3850" s="537"/>
      <c r="T3850" s="537"/>
      <c r="U3850" s="537"/>
      <c r="V3850" s="537"/>
      <c r="W3850" s="531"/>
      <c r="X3850" s="141"/>
      <c r="Y3850" s="141"/>
      <c r="Z3850" s="552"/>
      <c r="AA3850" s="552"/>
      <c r="AB3850" s="531"/>
      <c r="AC3850" s="593"/>
      <c r="AD3850" s="923"/>
      <c r="AE3850" s="846"/>
      <c r="AF3850" s="931"/>
      <c r="AG3850" s="923"/>
      <c r="AH3850" s="923"/>
      <c r="AI3850" s="641"/>
      <c r="AJ3850" s="537"/>
      <c r="AK3850" s="537"/>
      <c r="AL3850" s="537"/>
      <c r="AM3850" s="537"/>
      <c r="AN3850" s="537"/>
      <c r="AO3850" s="531"/>
      <c r="AP3850" s="141"/>
      <c r="AQ3850" s="141"/>
      <c r="AR3850" s="552"/>
      <c r="AS3850" s="552"/>
      <c r="AT3850" s="531"/>
      <c r="AU3850" s="593"/>
      <c r="AV3850" s="923"/>
      <c r="AW3850" s="846"/>
      <c r="AX3850" s="115"/>
      <c r="AY3850" s="5"/>
      <c r="AZ3850" s="5"/>
      <c r="BA3850" s="335"/>
      <c r="BC3850" s="5"/>
      <c r="BD3850" s="5"/>
      <c r="BE3850" s="335"/>
      <c r="BG3850" s="826"/>
      <c r="BH3850" s="607"/>
    </row>
    <row r="3851" spans="1:66" ht="12.75" customHeight="1" x14ac:dyDescent="0.25">
      <c r="A3851" s="222"/>
      <c r="C3851" s="258"/>
      <c r="D3851" s="620"/>
      <c r="F3851" s="117"/>
      <c r="G3851" s="694"/>
      <c r="H3851" s="878"/>
      <c r="I3851" s="397"/>
      <c r="J3851" s="380"/>
      <c r="K3851" s="415"/>
      <c r="L3851" s="731"/>
      <c r="M3851" s="732"/>
      <c r="N3851" s="931"/>
      <c r="O3851" s="923"/>
      <c r="P3851" s="923"/>
      <c r="Q3851" s="641"/>
      <c r="R3851" s="537"/>
      <c r="S3851" s="537"/>
      <c r="T3851" s="537"/>
      <c r="U3851" s="537"/>
      <c r="V3851" s="537"/>
      <c r="W3851" s="531"/>
      <c r="X3851" s="141"/>
      <c r="Y3851" s="141"/>
      <c r="Z3851" s="552"/>
      <c r="AA3851" s="552"/>
      <c r="AB3851" s="531"/>
      <c r="AC3851" s="593"/>
      <c r="AD3851" s="923"/>
      <c r="AE3851" s="846"/>
      <c r="AF3851" s="931"/>
      <c r="AG3851" s="923"/>
      <c r="AH3851" s="923"/>
      <c r="AI3851" s="641"/>
      <c r="AJ3851" s="537"/>
      <c r="AK3851" s="537"/>
      <c r="AL3851" s="537"/>
      <c r="AM3851" s="537"/>
      <c r="AN3851" s="537"/>
      <c r="AO3851" s="531"/>
      <c r="AP3851" s="141"/>
      <c r="AQ3851" s="141"/>
      <c r="AR3851" s="552"/>
      <c r="AS3851" s="552"/>
      <c r="AT3851" s="531"/>
      <c r="AU3851" s="593"/>
      <c r="AV3851" s="923"/>
      <c r="AW3851" s="846"/>
      <c r="AX3851" s="115"/>
      <c r="AY3851" s="5"/>
      <c r="AZ3851" s="5"/>
      <c r="BA3851" s="335"/>
      <c r="BC3851" s="5"/>
      <c r="BD3851" s="5"/>
      <c r="BE3851" s="335"/>
      <c r="BG3851" s="826"/>
      <c r="BH3851" s="607"/>
    </row>
    <row r="3852" spans="1:66" ht="12.75" customHeight="1" x14ac:dyDescent="0.25">
      <c r="A3852" s="222"/>
      <c r="C3852" s="116"/>
      <c r="D3852" s="620"/>
      <c r="F3852" s="117"/>
      <c r="G3852" s="694"/>
      <c r="H3852" s="878"/>
      <c r="I3852" s="397"/>
      <c r="J3852" s="380"/>
      <c r="K3852" s="425" t="s">
        <v>6565</v>
      </c>
      <c r="L3852" s="731"/>
      <c r="M3852" s="732"/>
      <c r="N3852" s="931"/>
      <c r="O3852" s="923"/>
      <c r="P3852" s="923"/>
      <c r="Q3852" s="641"/>
      <c r="R3852" s="537"/>
      <c r="S3852" s="537"/>
      <c r="T3852" s="537"/>
      <c r="U3852" s="537"/>
      <c r="V3852" s="537"/>
      <c r="W3852" s="531"/>
      <c r="X3852" s="141"/>
      <c r="Y3852" s="141"/>
      <c r="Z3852" s="552"/>
      <c r="AA3852" s="552"/>
      <c r="AB3852" s="531"/>
      <c r="AC3852" s="593"/>
      <c r="AD3852" s="923"/>
      <c r="AE3852" s="846"/>
      <c r="AF3852" s="931"/>
      <c r="AG3852" s="923"/>
      <c r="AH3852" s="923"/>
      <c r="AI3852" s="641"/>
      <c r="AJ3852" s="537"/>
      <c r="AK3852" s="537"/>
      <c r="AL3852" s="537"/>
      <c r="AM3852" s="537"/>
      <c r="AN3852" s="537"/>
      <c r="AO3852" s="531"/>
      <c r="AP3852" s="141"/>
      <c r="AQ3852" s="141"/>
      <c r="AR3852" s="552"/>
      <c r="AS3852" s="552"/>
      <c r="AT3852" s="531"/>
      <c r="AU3852" s="593"/>
      <c r="AV3852" s="923"/>
      <c r="AW3852" s="846"/>
      <c r="AX3852" s="115"/>
      <c r="AY3852" s="5"/>
      <c r="AZ3852" s="5"/>
      <c r="BA3852" s="335"/>
      <c r="BC3852" s="5"/>
      <c r="BD3852" s="5"/>
      <c r="BE3852" s="335"/>
      <c r="BG3852" s="826"/>
      <c r="BH3852" s="607"/>
    </row>
    <row r="3853" spans="1:66" ht="20.399999999999999" x14ac:dyDescent="0.25">
      <c r="A3853" s="222"/>
      <c r="C3853" s="116"/>
      <c r="D3853" s="620"/>
      <c r="F3853" s="117"/>
      <c r="G3853" s="694"/>
      <c r="H3853" s="878"/>
      <c r="I3853" s="397"/>
      <c r="J3853" s="380"/>
      <c r="K3853" s="426" t="s">
        <v>3866</v>
      </c>
      <c r="L3853" s="731"/>
      <c r="M3853" s="732"/>
      <c r="N3853" s="931"/>
      <c r="O3853" s="923"/>
      <c r="P3853" s="923"/>
      <c r="Q3853" s="641"/>
      <c r="R3853" s="537"/>
      <c r="S3853" s="537"/>
      <c r="T3853" s="537"/>
      <c r="U3853" s="537"/>
      <c r="V3853" s="537"/>
      <c r="W3853" s="531"/>
      <c r="X3853" s="141"/>
      <c r="Y3853" s="141"/>
      <c r="Z3853" s="552"/>
      <c r="AA3853" s="552"/>
      <c r="AB3853" s="531"/>
      <c r="AC3853" s="593"/>
      <c r="AD3853" s="923"/>
      <c r="AE3853" s="846"/>
      <c r="AF3853" s="931"/>
      <c r="AG3853" s="923"/>
      <c r="AH3853" s="923"/>
      <c r="AI3853" s="641"/>
      <c r="AJ3853" s="537"/>
      <c r="AK3853" s="537"/>
      <c r="AL3853" s="537"/>
      <c r="AM3853" s="537"/>
      <c r="AN3853" s="537"/>
      <c r="AO3853" s="531"/>
      <c r="AP3853" s="141"/>
      <c r="AQ3853" s="141"/>
      <c r="AR3853" s="552"/>
      <c r="AS3853" s="552"/>
      <c r="AT3853" s="531"/>
      <c r="AU3853" s="593"/>
      <c r="AV3853" s="923"/>
      <c r="AW3853" s="846"/>
      <c r="AX3853" s="115"/>
      <c r="AY3853" s="5"/>
      <c r="AZ3853" s="5"/>
      <c r="BA3853" s="335"/>
      <c r="BC3853" s="5"/>
      <c r="BD3853" s="5"/>
      <c r="BE3853" s="335"/>
      <c r="BG3853" s="826"/>
      <c r="BH3853" s="607"/>
    </row>
    <row r="3854" spans="1:66" ht="12.75" customHeight="1" x14ac:dyDescent="0.25">
      <c r="A3854" s="222"/>
      <c r="C3854" s="116"/>
      <c r="D3854" s="620"/>
      <c r="F3854" s="117"/>
      <c r="G3854" s="694"/>
      <c r="H3854" s="878"/>
      <c r="I3854" s="397"/>
      <c r="J3854" s="380"/>
      <c r="K3854" s="408"/>
      <c r="L3854" s="731"/>
      <c r="M3854" s="732"/>
      <c r="N3854" s="931"/>
      <c r="O3854" s="923"/>
      <c r="P3854" s="923"/>
      <c r="Q3854" s="641"/>
      <c r="R3854" s="537"/>
      <c r="S3854" s="537"/>
      <c r="T3854" s="537"/>
      <c r="U3854" s="537"/>
      <c r="V3854" s="537"/>
      <c r="W3854" s="531"/>
      <c r="X3854" s="141"/>
      <c r="Y3854" s="141"/>
      <c r="Z3854" s="552"/>
      <c r="AA3854" s="552"/>
      <c r="AB3854" s="531"/>
      <c r="AC3854" s="593"/>
      <c r="AD3854" s="923"/>
      <c r="AE3854" s="846"/>
      <c r="AF3854" s="931"/>
      <c r="AG3854" s="923"/>
      <c r="AH3854" s="923"/>
      <c r="AI3854" s="641"/>
      <c r="AJ3854" s="537"/>
      <c r="AK3854" s="537"/>
      <c r="AL3854" s="537"/>
      <c r="AM3854" s="537"/>
      <c r="AN3854" s="537"/>
      <c r="AO3854" s="531"/>
      <c r="AP3854" s="141"/>
      <c r="AQ3854" s="141"/>
      <c r="AR3854" s="552"/>
      <c r="AS3854" s="552"/>
      <c r="AT3854" s="531"/>
      <c r="AU3854" s="593"/>
      <c r="AV3854" s="923"/>
      <c r="AW3854" s="846"/>
      <c r="AX3854" s="115"/>
      <c r="AY3854" s="5"/>
      <c r="AZ3854" s="5"/>
      <c r="BA3854" s="335"/>
      <c r="BC3854" s="5"/>
      <c r="BD3854" s="5"/>
      <c r="BE3854" s="335"/>
      <c r="BG3854" s="826"/>
      <c r="BH3854" s="607"/>
    </row>
    <row r="3855" spans="1:66" ht="35.1" customHeight="1" x14ac:dyDescent="0.25">
      <c r="A3855" s="222" t="s">
        <v>6113</v>
      </c>
      <c r="B3855" s="112" t="s">
        <v>5018</v>
      </c>
      <c r="C3855" s="116" t="s">
        <v>149</v>
      </c>
      <c r="D3855" s="620">
        <v>1000</v>
      </c>
      <c r="E3855" s="278"/>
      <c r="F3855" s="116" t="s">
        <v>5016</v>
      </c>
      <c r="G3855" s="700"/>
      <c r="H3855" s="900">
        <v>122</v>
      </c>
      <c r="I3855" s="580">
        <v>81100000</v>
      </c>
      <c r="J3855" s="689" t="s">
        <v>6908</v>
      </c>
      <c r="K3855" s="411" t="s">
        <v>6909</v>
      </c>
      <c r="L3855" s="733">
        <v>0</v>
      </c>
      <c r="M3855" s="734">
        <v>0</v>
      </c>
      <c r="N3855" s="931"/>
      <c r="O3855" s="530">
        <f t="shared" ref="O3855:O3856" si="5827">IF(N3855&gt;L3855,"0 ",N3855-L3855)</f>
        <v>0</v>
      </c>
      <c r="P3855" s="530">
        <f t="shared" ref="P3855:P3856" si="5828">IF(N3855&lt;L3855,"0 ",N3855-L3855)</f>
        <v>0</v>
      </c>
      <c r="Q3855" s="646"/>
      <c r="R3855" s="536"/>
      <c r="S3855" s="536"/>
      <c r="T3855" s="536"/>
      <c r="U3855" s="536"/>
      <c r="V3855" s="536"/>
      <c r="W3855" s="683" t="str">
        <f>IF(SUM(Q3855:V3855)=X3855,"OK",SUM(Q3855:V3855)-X3855)</f>
        <v>OK</v>
      </c>
      <c r="X3855" s="141"/>
      <c r="Y3855" s="141"/>
      <c r="Z3855" s="552"/>
      <c r="AA3855" s="552"/>
      <c r="AB3855" s="683" t="str">
        <f>IF(SUM(Z3855:AA3855)=AC3855,"OK",SUM(Z3855:AA3855)-AC3855)</f>
        <v>OK</v>
      </c>
      <c r="AC3855" s="593"/>
      <c r="AD3855" s="530">
        <f t="shared" ref="AD3855:AD3856" si="5829">X3855+Y3855+AC3855</f>
        <v>0</v>
      </c>
      <c r="AE3855" s="842">
        <f t="shared" ref="AE3855:AE3856" si="5830">N3855+AD3855</f>
        <v>0</v>
      </c>
      <c r="AF3855" s="931"/>
      <c r="AG3855" s="530">
        <f t="shared" ref="AG3855:AG3856" si="5831">IF(AF3855&gt;M3855,"0 ",AF3855-M3855)</f>
        <v>0</v>
      </c>
      <c r="AH3855" s="530">
        <f t="shared" ref="AH3855:AH3856" si="5832">IF(AF3855&lt;M3855,"0 ",AF3855-M3855)</f>
        <v>0</v>
      </c>
      <c r="AI3855" s="641"/>
      <c r="AJ3855" s="537"/>
      <c r="AK3855" s="537"/>
      <c r="AL3855" s="537"/>
      <c r="AM3855" s="537"/>
      <c r="AN3855" s="537"/>
      <c r="AO3855" s="683" t="str">
        <f>IF(SUM(AI3855:AN3855)=AP3855,"OK",SUM(AI3855:AN3855)-AP3855)</f>
        <v>OK</v>
      </c>
      <c r="AP3855" s="141"/>
      <c r="AQ3855" s="141"/>
      <c r="AR3855" s="552"/>
      <c r="AS3855" s="552"/>
      <c r="AT3855" s="683" t="str">
        <f>IF(SUM(AR3855:AS3855)=AU3855,"OK",SUM(AR3855:AS3855)-AU3855)</f>
        <v>OK</v>
      </c>
      <c r="AU3855" s="593"/>
      <c r="AV3855" s="530">
        <f t="shared" ref="AV3855:AV3856" si="5833">AP3855+AQ3855+AU3855</f>
        <v>0</v>
      </c>
      <c r="AW3855" s="842">
        <f t="shared" ref="AW3855:AW3856" si="5834">AF3855+AV3855</f>
        <v>0</v>
      </c>
      <c r="AX3855" s="115">
        <f>L3855</f>
        <v>0</v>
      </c>
      <c r="AY3855" s="5">
        <f>AE3855</f>
        <v>0</v>
      </c>
      <c r="AZ3855" s="7">
        <f>AY3855-AX3855</f>
        <v>0</v>
      </c>
      <c r="BA3855" s="335" t="e">
        <f>AZ3855/AX3855</f>
        <v>#DIV/0!</v>
      </c>
      <c r="BB3855" s="23">
        <f>M3855</f>
        <v>0</v>
      </c>
      <c r="BC3855" s="5">
        <f>AW3855</f>
        <v>0</v>
      </c>
      <c r="BD3855" s="7">
        <f>BC3855-BB3855</f>
        <v>0</v>
      </c>
      <c r="BE3855" s="335" t="e">
        <f>BD3855/BB3855</f>
        <v>#DIV/0!</v>
      </c>
      <c r="BG3855" s="826" t="str">
        <f>RIGHT(LEFT(I3855,3),2)&amp;"."&amp;RIGHT(LEFT(I3855,5),2)</f>
        <v>11.00</v>
      </c>
      <c r="BH3855" s="607" t="b">
        <f>COUNTIF('Codes SEC'!$B$2:$B$250,Ministres!BG3855)&gt;0</f>
        <v>1</v>
      </c>
    </row>
    <row r="3856" spans="1:66" ht="35.1" customHeight="1" x14ac:dyDescent="0.25">
      <c r="A3856" s="222" t="s">
        <v>6113</v>
      </c>
      <c r="B3856" s="112" t="s">
        <v>5018</v>
      </c>
      <c r="C3856" s="116" t="s">
        <v>149</v>
      </c>
      <c r="D3856" s="620">
        <v>1000</v>
      </c>
      <c r="E3856" s="278"/>
      <c r="F3856" s="116" t="s">
        <v>5016</v>
      </c>
      <c r="G3856" s="700"/>
      <c r="H3856" s="900">
        <v>122</v>
      </c>
      <c r="I3856" s="580">
        <v>81211000</v>
      </c>
      <c r="J3856" s="689" t="s">
        <v>6856</v>
      </c>
      <c r="K3856" s="411" t="s">
        <v>6857</v>
      </c>
      <c r="L3856" s="733">
        <v>0</v>
      </c>
      <c r="M3856" s="734">
        <v>0</v>
      </c>
      <c r="N3856" s="931"/>
      <c r="O3856" s="530">
        <f t="shared" si="5827"/>
        <v>0</v>
      </c>
      <c r="P3856" s="530">
        <f t="shared" si="5828"/>
        <v>0</v>
      </c>
      <c r="Q3856" s="646"/>
      <c r="R3856" s="536"/>
      <c r="S3856" s="536"/>
      <c r="T3856" s="536"/>
      <c r="U3856" s="536"/>
      <c r="V3856" s="536"/>
      <c r="W3856" s="683" t="str">
        <f>IF(SUM(Q3856:V3856)=X3856,"OK",SUM(Q3856:V3856)-X3856)</f>
        <v>OK</v>
      </c>
      <c r="X3856" s="141"/>
      <c r="Y3856" s="141"/>
      <c r="Z3856" s="552"/>
      <c r="AA3856" s="552"/>
      <c r="AB3856" s="683" t="str">
        <f>IF(SUM(Z3856:AA3856)=AC3856,"OK",SUM(Z3856:AA3856)-AC3856)</f>
        <v>OK</v>
      </c>
      <c r="AC3856" s="593"/>
      <c r="AD3856" s="530">
        <f t="shared" si="5829"/>
        <v>0</v>
      </c>
      <c r="AE3856" s="842">
        <f t="shared" si="5830"/>
        <v>0</v>
      </c>
      <c r="AF3856" s="931"/>
      <c r="AG3856" s="530">
        <f t="shared" si="5831"/>
        <v>0</v>
      </c>
      <c r="AH3856" s="530">
        <f t="shared" si="5832"/>
        <v>0</v>
      </c>
      <c r="AI3856" s="641"/>
      <c r="AJ3856" s="537"/>
      <c r="AK3856" s="537"/>
      <c r="AL3856" s="537"/>
      <c r="AM3856" s="537"/>
      <c r="AN3856" s="537"/>
      <c r="AO3856" s="683" t="str">
        <f>IF(SUM(AI3856:AN3856)=AP3856,"OK",SUM(AI3856:AN3856)-AP3856)</f>
        <v>OK</v>
      </c>
      <c r="AP3856" s="141"/>
      <c r="AQ3856" s="141"/>
      <c r="AR3856" s="552"/>
      <c r="AS3856" s="552"/>
      <c r="AT3856" s="683" t="str">
        <f>IF(SUM(AR3856:AS3856)=AU3856,"OK",SUM(AR3856:AS3856)-AU3856)</f>
        <v>OK</v>
      </c>
      <c r="AU3856" s="593"/>
      <c r="AV3856" s="530">
        <f t="shared" si="5833"/>
        <v>0</v>
      </c>
      <c r="AW3856" s="842">
        <f t="shared" si="5834"/>
        <v>0</v>
      </c>
      <c r="AX3856" s="115">
        <f>L3856</f>
        <v>0</v>
      </c>
      <c r="AY3856" s="5">
        <f>AE3856</f>
        <v>0</v>
      </c>
      <c r="AZ3856" s="7">
        <f>AY3856-AX3856</f>
        <v>0</v>
      </c>
      <c r="BA3856" s="335" t="e">
        <f>AZ3856/AX3856</f>
        <v>#DIV/0!</v>
      </c>
      <c r="BB3856" s="23">
        <f>M3856</f>
        <v>0</v>
      </c>
      <c r="BC3856" s="5">
        <f>AW3856</f>
        <v>0</v>
      </c>
      <c r="BD3856" s="7">
        <f>BC3856-BB3856</f>
        <v>0</v>
      </c>
      <c r="BE3856" s="335" t="e">
        <f>BD3856/BB3856</f>
        <v>#DIV/0!</v>
      </c>
      <c r="BG3856" s="826" t="str">
        <f>RIGHT(LEFT(I3856,3),2)&amp;"."&amp;RIGHT(LEFT(I3856,5),2)</f>
        <v>12.11</v>
      </c>
      <c r="BH3856" s="607" t="b">
        <f>COUNTIF('Codes SEC'!$B$2:$B$250,Ministres!BG3856)&gt;0</f>
        <v>1</v>
      </c>
    </row>
    <row r="3857" spans="1:60" ht="12.75" customHeight="1" x14ac:dyDescent="0.25">
      <c r="A3857" s="225"/>
      <c r="B3857" s="206"/>
      <c r="C3857" s="253"/>
      <c r="D3857" s="621"/>
      <c r="E3857" s="275"/>
      <c r="F3857" s="269"/>
      <c r="G3857" s="695"/>
      <c r="H3857" s="886"/>
      <c r="I3857" s="403"/>
      <c r="J3857" s="381"/>
      <c r="K3857" s="514" t="s">
        <v>95</v>
      </c>
      <c r="L3857" s="313">
        <f>L3855+L3856</f>
        <v>0</v>
      </c>
      <c r="M3857" s="744">
        <f t="shared" ref="M3857:BE3857" si="5835">M3855+M3856</f>
        <v>0</v>
      </c>
      <c r="N3857" s="930">
        <f t="shared" si="5835"/>
        <v>0</v>
      </c>
      <c r="O3857" s="790">
        <f t="shared" si="5835"/>
        <v>0</v>
      </c>
      <c r="P3857" s="790">
        <f t="shared" si="5835"/>
        <v>0</v>
      </c>
      <c r="Q3857" s="787">
        <f t="shared" si="5835"/>
        <v>0</v>
      </c>
      <c r="R3857" s="648">
        <f t="shared" si="5835"/>
        <v>0</v>
      </c>
      <c r="S3857" s="648">
        <f t="shared" si="5835"/>
        <v>0</v>
      </c>
      <c r="T3857" s="648">
        <f t="shared" si="5835"/>
        <v>0</v>
      </c>
      <c r="U3857" s="648">
        <f t="shared" si="5835"/>
        <v>0</v>
      </c>
      <c r="V3857" s="648">
        <f t="shared" si="5835"/>
        <v>0</v>
      </c>
      <c r="W3857" s="790"/>
      <c r="X3857" s="649">
        <f t="shared" si="5835"/>
        <v>0</v>
      </c>
      <c r="Y3857" s="649">
        <f t="shared" si="5835"/>
        <v>0</v>
      </c>
      <c r="Z3857" s="648">
        <f t="shared" si="5835"/>
        <v>0</v>
      </c>
      <c r="AA3857" s="648">
        <f t="shared" si="5835"/>
        <v>0</v>
      </c>
      <c r="AB3857" s="790"/>
      <c r="AC3857" s="649">
        <f t="shared" si="5835"/>
        <v>0</v>
      </c>
      <c r="AD3857" s="790">
        <f>AD3855+AD3856</f>
        <v>0</v>
      </c>
      <c r="AE3857" s="843">
        <f>AE3855+AE3856</f>
        <v>0</v>
      </c>
      <c r="AF3857" s="930">
        <f t="shared" si="5835"/>
        <v>0</v>
      </c>
      <c r="AG3857" s="790">
        <f t="shared" si="5835"/>
        <v>0</v>
      </c>
      <c r="AH3857" s="790">
        <f t="shared" si="5835"/>
        <v>0</v>
      </c>
      <c r="AI3857" s="787">
        <f t="shared" si="5835"/>
        <v>0</v>
      </c>
      <c r="AJ3857" s="648">
        <f t="shared" si="5835"/>
        <v>0</v>
      </c>
      <c r="AK3857" s="648">
        <f t="shared" si="5835"/>
        <v>0</v>
      </c>
      <c r="AL3857" s="648">
        <f t="shared" si="5835"/>
        <v>0</v>
      </c>
      <c r="AM3857" s="648">
        <f t="shared" si="5835"/>
        <v>0</v>
      </c>
      <c r="AN3857" s="648">
        <f t="shared" si="5835"/>
        <v>0</v>
      </c>
      <c r="AO3857" s="790"/>
      <c r="AP3857" s="649">
        <f t="shared" si="5835"/>
        <v>0</v>
      </c>
      <c r="AQ3857" s="649">
        <f t="shared" si="5835"/>
        <v>0</v>
      </c>
      <c r="AR3857" s="648">
        <f t="shared" si="5835"/>
        <v>0</v>
      </c>
      <c r="AS3857" s="648">
        <f t="shared" si="5835"/>
        <v>0</v>
      </c>
      <c r="AT3857" s="790"/>
      <c r="AU3857" s="649">
        <f t="shared" si="5835"/>
        <v>0</v>
      </c>
      <c r="AV3857" s="790">
        <f t="shared" si="5835"/>
        <v>0</v>
      </c>
      <c r="AW3857" s="843">
        <f t="shared" si="5835"/>
        <v>0</v>
      </c>
      <c r="AX3857" s="336">
        <f t="shared" si="5835"/>
        <v>0</v>
      </c>
      <c r="AY3857" s="337">
        <f t="shared" si="5835"/>
        <v>0</v>
      </c>
      <c r="AZ3857" s="338">
        <f t="shared" si="5835"/>
        <v>0</v>
      </c>
      <c r="BA3857" s="339" t="e">
        <f t="shared" si="5835"/>
        <v>#DIV/0!</v>
      </c>
      <c r="BB3857" s="322">
        <f t="shared" si="5835"/>
        <v>0</v>
      </c>
      <c r="BC3857" s="337">
        <f t="shared" si="5835"/>
        <v>0</v>
      </c>
      <c r="BD3857" s="338">
        <f t="shared" si="5835"/>
        <v>0</v>
      </c>
      <c r="BE3857" s="339" t="e">
        <f t="shared" si="5835"/>
        <v>#DIV/0!</v>
      </c>
      <c r="BG3857" s="826"/>
      <c r="BH3857" s="607"/>
    </row>
    <row r="3858" spans="1:60" ht="12.75" customHeight="1" x14ac:dyDescent="0.25">
      <c r="A3858" s="222"/>
      <c r="C3858" s="116"/>
      <c r="D3858" s="620"/>
      <c r="F3858" s="117"/>
      <c r="G3858" s="694"/>
      <c r="H3858" s="878"/>
      <c r="I3858" s="397"/>
      <c r="J3858" s="380"/>
      <c r="K3858" s="409"/>
      <c r="L3858" s="731"/>
      <c r="M3858" s="732"/>
      <c r="N3858" s="931"/>
      <c r="O3858" s="923"/>
      <c r="P3858" s="923"/>
      <c r="Q3858" s="641"/>
      <c r="R3858" s="537"/>
      <c r="S3858" s="537"/>
      <c r="T3858" s="537"/>
      <c r="U3858" s="537"/>
      <c r="V3858" s="537"/>
      <c r="W3858" s="531"/>
      <c r="X3858" s="141"/>
      <c r="Y3858" s="141"/>
      <c r="Z3858" s="552"/>
      <c r="AA3858" s="552"/>
      <c r="AB3858" s="531"/>
      <c r="AC3858" s="593"/>
      <c r="AD3858" s="923"/>
      <c r="AE3858" s="846"/>
      <c r="AF3858" s="931"/>
      <c r="AG3858" s="923"/>
      <c r="AH3858" s="923"/>
      <c r="AI3858" s="641"/>
      <c r="AJ3858" s="537"/>
      <c r="AK3858" s="537"/>
      <c r="AL3858" s="537"/>
      <c r="AM3858" s="537"/>
      <c r="AN3858" s="537"/>
      <c r="AO3858" s="531"/>
      <c r="AP3858" s="141"/>
      <c r="AQ3858" s="141"/>
      <c r="AR3858" s="552"/>
      <c r="AS3858" s="552"/>
      <c r="AT3858" s="531"/>
      <c r="AU3858" s="593"/>
      <c r="AV3858" s="923"/>
      <c r="AW3858" s="846"/>
      <c r="AX3858" s="115"/>
      <c r="AY3858" s="5"/>
      <c r="AZ3858" s="5"/>
      <c r="BA3858" s="335"/>
      <c r="BC3858" s="5"/>
      <c r="BD3858" s="5"/>
      <c r="BE3858" s="335"/>
      <c r="BG3858" s="826"/>
      <c r="BH3858" s="607"/>
    </row>
    <row r="3859" spans="1:60" ht="12.75" customHeight="1" x14ac:dyDescent="0.25">
      <c r="A3859" s="222"/>
      <c r="C3859" s="116"/>
      <c r="D3859" s="620"/>
      <c r="F3859" s="117"/>
      <c r="G3859" s="694"/>
      <c r="H3859" s="878"/>
      <c r="I3859" s="397"/>
      <c r="J3859" s="380"/>
      <c r="K3859" s="410" t="s">
        <v>58</v>
      </c>
      <c r="L3859" s="731"/>
      <c r="M3859" s="732"/>
      <c r="N3859" s="931"/>
      <c r="O3859" s="923"/>
      <c r="P3859" s="923"/>
      <c r="Q3859" s="641"/>
      <c r="R3859" s="537"/>
      <c r="S3859" s="537"/>
      <c r="T3859" s="537"/>
      <c r="U3859" s="537"/>
      <c r="V3859" s="537"/>
      <c r="W3859" s="531"/>
      <c r="X3859" s="141"/>
      <c r="Y3859" s="141"/>
      <c r="Z3859" s="552"/>
      <c r="AA3859" s="552"/>
      <c r="AB3859" s="531"/>
      <c r="AC3859" s="593"/>
      <c r="AD3859" s="923"/>
      <c r="AE3859" s="846"/>
      <c r="AF3859" s="931"/>
      <c r="AG3859" s="923"/>
      <c r="AH3859" s="923"/>
      <c r="AI3859" s="641"/>
      <c r="AJ3859" s="537"/>
      <c r="AK3859" s="537"/>
      <c r="AL3859" s="537"/>
      <c r="AM3859" s="537"/>
      <c r="AN3859" s="537"/>
      <c r="AO3859" s="531"/>
      <c r="AP3859" s="141"/>
      <c r="AQ3859" s="141"/>
      <c r="AR3859" s="552"/>
      <c r="AS3859" s="552"/>
      <c r="AT3859" s="531"/>
      <c r="AU3859" s="593"/>
      <c r="AV3859" s="923"/>
      <c r="AW3859" s="846"/>
      <c r="AX3859" s="115"/>
      <c r="AY3859" s="5"/>
      <c r="AZ3859" s="5"/>
      <c r="BA3859" s="335"/>
      <c r="BC3859" s="5"/>
      <c r="BD3859" s="5"/>
      <c r="BE3859" s="335"/>
      <c r="BG3859" s="826"/>
      <c r="BH3859" s="607"/>
    </row>
    <row r="3860" spans="1:60" ht="12.75" customHeight="1" x14ac:dyDescent="0.25">
      <c r="A3860" s="222"/>
      <c r="C3860" s="116"/>
      <c r="D3860" s="620"/>
      <c r="F3860" s="117"/>
      <c r="G3860" s="694"/>
      <c r="H3860" s="878"/>
      <c r="I3860" s="397"/>
      <c r="J3860" s="380"/>
      <c r="K3860" s="408"/>
      <c r="L3860" s="731"/>
      <c r="M3860" s="732"/>
      <c r="N3860" s="931"/>
      <c r="O3860" s="923"/>
      <c r="P3860" s="923"/>
      <c r="Q3860" s="641"/>
      <c r="R3860" s="537"/>
      <c r="S3860" s="537"/>
      <c r="T3860" s="537"/>
      <c r="U3860" s="537"/>
      <c r="V3860" s="537"/>
      <c r="W3860" s="531"/>
      <c r="X3860" s="141"/>
      <c r="Y3860" s="141"/>
      <c r="Z3860" s="552"/>
      <c r="AA3860" s="552"/>
      <c r="AB3860" s="531"/>
      <c r="AC3860" s="593"/>
      <c r="AD3860" s="923"/>
      <c r="AE3860" s="846"/>
      <c r="AF3860" s="931"/>
      <c r="AG3860" s="923"/>
      <c r="AH3860" s="923"/>
      <c r="AI3860" s="641"/>
      <c r="AJ3860" s="537"/>
      <c r="AK3860" s="537"/>
      <c r="AL3860" s="537"/>
      <c r="AM3860" s="537"/>
      <c r="AN3860" s="537"/>
      <c r="AO3860" s="531"/>
      <c r="AP3860" s="141"/>
      <c r="AQ3860" s="141"/>
      <c r="AR3860" s="552"/>
      <c r="AS3860" s="552"/>
      <c r="AT3860" s="531"/>
      <c r="AU3860" s="593"/>
      <c r="AV3860" s="923"/>
      <c r="AW3860" s="846"/>
      <c r="AX3860" s="115"/>
      <c r="AY3860" s="5"/>
      <c r="AZ3860" s="5"/>
      <c r="BA3860" s="335"/>
      <c r="BC3860" s="5"/>
      <c r="BD3860" s="5"/>
      <c r="BE3860" s="335"/>
      <c r="BG3860" s="826"/>
      <c r="BH3860" s="607"/>
    </row>
    <row r="3861" spans="1:60" ht="35.1" customHeight="1" x14ac:dyDescent="0.25">
      <c r="A3861" s="222" t="s">
        <v>6113</v>
      </c>
      <c r="B3861" s="112" t="s">
        <v>5018</v>
      </c>
      <c r="C3861" s="116" t="s">
        <v>149</v>
      </c>
      <c r="D3861" s="620">
        <v>1000</v>
      </c>
      <c r="E3861" s="278"/>
      <c r="F3861" s="116" t="s">
        <v>5016</v>
      </c>
      <c r="G3861" s="700"/>
      <c r="H3861" s="900">
        <v>122</v>
      </c>
      <c r="I3861" s="580">
        <v>85111000</v>
      </c>
      <c r="J3861" s="689" t="s">
        <v>6942</v>
      </c>
      <c r="K3861" s="411" t="s">
        <v>6943</v>
      </c>
      <c r="L3861" s="733">
        <v>0</v>
      </c>
      <c r="M3861" s="734">
        <v>0</v>
      </c>
      <c r="N3861" s="931"/>
      <c r="O3861" s="530">
        <f t="shared" ref="O3861:O3866" si="5836">IF(N3861&gt;L3861,"0 ",N3861-L3861)</f>
        <v>0</v>
      </c>
      <c r="P3861" s="530">
        <f t="shared" ref="P3861:P3866" si="5837">IF(N3861&lt;L3861,"0 ",N3861-L3861)</f>
        <v>0</v>
      </c>
      <c r="Q3861" s="646"/>
      <c r="R3861" s="536"/>
      <c r="S3861" s="536"/>
      <c r="T3861" s="536"/>
      <c r="U3861" s="536"/>
      <c r="V3861" s="536"/>
      <c r="W3861" s="683" t="str">
        <f t="shared" ref="W3861:W3866" si="5838">IF(SUM(Q3861:V3861)=X3861,"OK",SUM(Q3861:V3861)-X3861)</f>
        <v>OK</v>
      </c>
      <c r="X3861" s="141"/>
      <c r="Y3861" s="141"/>
      <c r="Z3861" s="552"/>
      <c r="AA3861" s="552"/>
      <c r="AB3861" s="683" t="str">
        <f t="shared" ref="AB3861:AB3866" si="5839">IF(SUM(Z3861:AA3861)=AC3861,"OK",SUM(Z3861:AA3861)-AC3861)</f>
        <v>OK</v>
      </c>
      <c r="AC3861" s="593"/>
      <c r="AD3861" s="530">
        <f t="shared" ref="AD3861:AD3866" si="5840">X3861+Y3861+AC3861</f>
        <v>0</v>
      </c>
      <c r="AE3861" s="842">
        <f t="shared" ref="AE3861:AE3866" si="5841">N3861+AD3861</f>
        <v>0</v>
      </c>
      <c r="AF3861" s="931"/>
      <c r="AG3861" s="530">
        <f t="shared" ref="AG3861:AG3866" si="5842">IF(AF3861&gt;M3861,"0 ",AF3861-M3861)</f>
        <v>0</v>
      </c>
      <c r="AH3861" s="530">
        <f t="shared" ref="AH3861:AH3866" si="5843">IF(AF3861&lt;M3861,"0 ",AF3861-M3861)</f>
        <v>0</v>
      </c>
      <c r="AI3861" s="641"/>
      <c r="AJ3861" s="537"/>
      <c r="AK3861" s="537"/>
      <c r="AL3861" s="537"/>
      <c r="AM3861" s="537"/>
      <c r="AN3861" s="537"/>
      <c r="AO3861" s="683" t="str">
        <f t="shared" ref="AO3861:AO3866" si="5844">IF(SUM(AI3861:AN3861)=AP3861,"OK",SUM(AI3861:AN3861)-AP3861)</f>
        <v>OK</v>
      </c>
      <c r="AP3861" s="141"/>
      <c r="AQ3861" s="141"/>
      <c r="AR3861" s="552"/>
      <c r="AS3861" s="552"/>
      <c r="AT3861" s="683" t="str">
        <f t="shared" ref="AT3861:AT3866" si="5845">IF(SUM(AR3861:AS3861)=AU3861,"OK",SUM(AR3861:AS3861)-AU3861)</f>
        <v>OK</v>
      </c>
      <c r="AU3861" s="593"/>
      <c r="AV3861" s="530">
        <f t="shared" ref="AV3861:AV3866" si="5846">AP3861+AQ3861+AU3861</f>
        <v>0</v>
      </c>
      <c r="AW3861" s="842">
        <f t="shared" ref="AW3861:AW3866" si="5847">AF3861+AV3861</f>
        <v>0</v>
      </c>
      <c r="AX3861" s="115">
        <f t="shared" ref="AX3861:AX3866" si="5848">L3861</f>
        <v>0</v>
      </c>
      <c r="AY3861" s="5">
        <f t="shared" ref="AY3861:AY3866" si="5849">AE3861</f>
        <v>0</v>
      </c>
      <c r="AZ3861" s="7">
        <f t="shared" ref="AZ3861:AZ3866" si="5850">AY3861-AX3861</f>
        <v>0</v>
      </c>
      <c r="BA3861" s="335" t="e">
        <f t="shared" ref="BA3861:BA3866" si="5851">AZ3861/AX3861</f>
        <v>#DIV/0!</v>
      </c>
      <c r="BB3861" s="23">
        <f t="shared" ref="BB3861:BB3866" si="5852">M3861</f>
        <v>0</v>
      </c>
      <c r="BC3861" s="5">
        <f t="shared" ref="BC3861:BC3866" si="5853">AW3861</f>
        <v>0</v>
      </c>
      <c r="BD3861" s="7">
        <f t="shared" ref="BD3861:BD3866" si="5854">BC3861-BB3861</f>
        <v>0</v>
      </c>
      <c r="BE3861" s="335" t="e">
        <f t="shared" ref="BE3861:BE3866" si="5855">BD3861/BB3861</f>
        <v>#DIV/0!</v>
      </c>
      <c r="BG3861" s="826" t="str">
        <f t="shared" ref="BG3861:BG3866" si="5856">RIGHT(LEFT(I3861,3),2)&amp;"."&amp;RIGHT(LEFT(I3861,5),2)</f>
        <v>51.11</v>
      </c>
      <c r="BH3861" s="607" t="b">
        <f>COUNTIF('Codes SEC'!$B$2:$B$250,Ministres!BG3861)&gt;0</f>
        <v>1</v>
      </c>
    </row>
    <row r="3862" spans="1:60" ht="35.1" customHeight="1" x14ac:dyDescent="0.25">
      <c r="A3862" s="222" t="s">
        <v>6113</v>
      </c>
      <c r="B3862" s="112" t="s">
        <v>5018</v>
      </c>
      <c r="C3862" s="116" t="s">
        <v>149</v>
      </c>
      <c r="D3862" s="620">
        <v>1000</v>
      </c>
      <c r="E3862" s="278"/>
      <c r="F3862" s="116" t="s">
        <v>5016</v>
      </c>
      <c r="G3862" s="700"/>
      <c r="H3862" s="900">
        <v>122</v>
      </c>
      <c r="I3862" s="580">
        <v>85112000</v>
      </c>
      <c r="J3862" s="689" t="s">
        <v>6842</v>
      </c>
      <c r="K3862" s="411" t="s">
        <v>6843</v>
      </c>
      <c r="L3862" s="733">
        <v>0</v>
      </c>
      <c r="M3862" s="734">
        <v>0</v>
      </c>
      <c r="N3862" s="931"/>
      <c r="O3862" s="530">
        <f t="shared" si="5836"/>
        <v>0</v>
      </c>
      <c r="P3862" s="530">
        <f t="shared" si="5837"/>
        <v>0</v>
      </c>
      <c r="Q3862" s="646"/>
      <c r="R3862" s="536"/>
      <c r="S3862" s="536"/>
      <c r="T3862" s="536"/>
      <c r="U3862" s="536"/>
      <c r="V3862" s="536"/>
      <c r="W3862" s="683" t="str">
        <f t="shared" si="5838"/>
        <v>OK</v>
      </c>
      <c r="X3862" s="141"/>
      <c r="Y3862" s="141"/>
      <c r="Z3862" s="552"/>
      <c r="AA3862" s="552"/>
      <c r="AB3862" s="683" t="str">
        <f t="shared" si="5839"/>
        <v>OK</v>
      </c>
      <c r="AC3862" s="593"/>
      <c r="AD3862" s="530">
        <f t="shared" si="5840"/>
        <v>0</v>
      </c>
      <c r="AE3862" s="842">
        <f t="shared" si="5841"/>
        <v>0</v>
      </c>
      <c r="AF3862" s="931"/>
      <c r="AG3862" s="530">
        <f t="shared" si="5842"/>
        <v>0</v>
      </c>
      <c r="AH3862" s="530">
        <f t="shared" si="5843"/>
        <v>0</v>
      </c>
      <c r="AI3862" s="641"/>
      <c r="AJ3862" s="537"/>
      <c r="AK3862" s="537"/>
      <c r="AL3862" s="537"/>
      <c r="AM3862" s="537"/>
      <c r="AN3862" s="537"/>
      <c r="AO3862" s="683" t="str">
        <f t="shared" si="5844"/>
        <v>OK</v>
      </c>
      <c r="AP3862" s="141"/>
      <c r="AQ3862" s="141"/>
      <c r="AR3862" s="552"/>
      <c r="AS3862" s="552"/>
      <c r="AT3862" s="683" t="str">
        <f t="shared" si="5845"/>
        <v>OK</v>
      </c>
      <c r="AU3862" s="593"/>
      <c r="AV3862" s="530">
        <f t="shared" si="5846"/>
        <v>0</v>
      </c>
      <c r="AW3862" s="842">
        <f t="shared" si="5847"/>
        <v>0</v>
      </c>
      <c r="AX3862" s="115">
        <f t="shared" si="5848"/>
        <v>0</v>
      </c>
      <c r="AY3862" s="5">
        <f t="shared" si="5849"/>
        <v>0</v>
      </c>
      <c r="AZ3862" s="7">
        <f t="shared" si="5850"/>
        <v>0</v>
      </c>
      <c r="BA3862" s="335" t="e">
        <f t="shared" si="5851"/>
        <v>#DIV/0!</v>
      </c>
      <c r="BB3862" s="23">
        <f t="shared" si="5852"/>
        <v>0</v>
      </c>
      <c r="BC3862" s="5">
        <f t="shared" si="5853"/>
        <v>0</v>
      </c>
      <c r="BD3862" s="7">
        <f t="shared" si="5854"/>
        <v>0</v>
      </c>
      <c r="BE3862" s="335" t="e">
        <f t="shared" si="5855"/>
        <v>#DIV/0!</v>
      </c>
      <c r="BG3862" s="826" t="str">
        <f t="shared" si="5856"/>
        <v>51.12</v>
      </c>
      <c r="BH3862" s="607" t="b">
        <f>COUNTIF('Codes SEC'!$B$2:$B$250,Ministres!BG3862)&gt;0</f>
        <v>1</v>
      </c>
    </row>
    <row r="3863" spans="1:60" ht="35.1" customHeight="1" x14ac:dyDescent="0.25">
      <c r="A3863" s="222" t="s">
        <v>6113</v>
      </c>
      <c r="B3863" s="112" t="s">
        <v>5018</v>
      </c>
      <c r="C3863" s="116" t="s">
        <v>149</v>
      </c>
      <c r="D3863" s="620">
        <v>1000</v>
      </c>
      <c r="E3863" s="278"/>
      <c r="F3863" s="116" t="s">
        <v>6671</v>
      </c>
      <c r="G3863" s="700"/>
      <c r="H3863" s="900">
        <v>122</v>
      </c>
      <c r="I3863" s="580">
        <v>86321000</v>
      </c>
      <c r="J3863" s="689" t="s">
        <v>6710</v>
      </c>
      <c r="K3863" s="411" t="s">
        <v>6711</v>
      </c>
      <c r="L3863" s="733">
        <v>0</v>
      </c>
      <c r="M3863" s="734">
        <v>0</v>
      </c>
      <c r="N3863" s="931"/>
      <c r="O3863" s="530">
        <f t="shared" si="5836"/>
        <v>0</v>
      </c>
      <c r="P3863" s="530">
        <f t="shared" si="5837"/>
        <v>0</v>
      </c>
      <c r="Q3863" s="646"/>
      <c r="R3863" s="536"/>
      <c r="S3863" s="536"/>
      <c r="T3863" s="536"/>
      <c r="U3863" s="536"/>
      <c r="V3863" s="536"/>
      <c r="W3863" s="683" t="str">
        <f t="shared" si="5838"/>
        <v>OK</v>
      </c>
      <c r="X3863" s="141"/>
      <c r="Y3863" s="141"/>
      <c r="Z3863" s="552"/>
      <c r="AA3863" s="552"/>
      <c r="AB3863" s="683" t="str">
        <f t="shared" si="5839"/>
        <v>OK</v>
      </c>
      <c r="AC3863" s="593"/>
      <c r="AD3863" s="530">
        <f t="shared" si="5840"/>
        <v>0</v>
      </c>
      <c r="AE3863" s="842">
        <f t="shared" si="5841"/>
        <v>0</v>
      </c>
      <c r="AF3863" s="931"/>
      <c r="AG3863" s="530">
        <f t="shared" si="5842"/>
        <v>0</v>
      </c>
      <c r="AH3863" s="530">
        <f t="shared" si="5843"/>
        <v>0</v>
      </c>
      <c r="AI3863" s="641"/>
      <c r="AJ3863" s="537"/>
      <c r="AK3863" s="537"/>
      <c r="AL3863" s="537"/>
      <c r="AM3863" s="537"/>
      <c r="AN3863" s="537"/>
      <c r="AO3863" s="683" t="str">
        <f t="shared" si="5844"/>
        <v>OK</v>
      </c>
      <c r="AP3863" s="141"/>
      <c r="AQ3863" s="141"/>
      <c r="AR3863" s="552"/>
      <c r="AS3863" s="552"/>
      <c r="AT3863" s="683" t="str">
        <f t="shared" si="5845"/>
        <v>OK</v>
      </c>
      <c r="AU3863" s="593"/>
      <c r="AV3863" s="530">
        <f t="shared" si="5846"/>
        <v>0</v>
      </c>
      <c r="AW3863" s="842">
        <f t="shared" si="5847"/>
        <v>0</v>
      </c>
      <c r="AX3863" s="115">
        <f t="shared" si="5848"/>
        <v>0</v>
      </c>
      <c r="AY3863" s="5">
        <f t="shared" si="5849"/>
        <v>0</v>
      </c>
      <c r="AZ3863" s="7">
        <f t="shared" si="5850"/>
        <v>0</v>
      </c>
      <c r="BA3863" s="335" t="e">
        <f t="shared" si="5851"/>
        <v>#DIV/0!</v>
      </c>
      <c r="BB3863" s="23">
        <f t="shared" si="5852"/>
        <v>0</v>
      </c>
      <c r="BC3863" s="5">
        <f t="shared" si="5853"/>
        <v>0</v>
      </c>
      <c r="BD3863" s="7">
        <f t="shared" si="5854"/>
        <v>0</v>
      </c>
      <c r="BE3863" s="335" t="e">
        <f t="shared" si="5855"/>
        <v>#DIV/0!</v>
      </c>
      <c r="BG3863" s="826" t="str">
        <f t="shared" si="5856"/>
        <v>63.21</v>
      </c>
      <c r="BH3863" s="607" t="b">
        <f>COUNTIF('Codes SEC'!$B$2:$B$250,Ministres!BG3863)&gt;0</f>
        <v>1</v>
      </c>
    </row>
    <row r="3864" spans="1:60" ht="35.1" customHeight="1" x14ac:dyDescent="0.25">
      <c r="A3864" s="222" t="s">
        <v>6113</v>
      </c>
      <c r="B3864" s="112" t="s">
        <v>5018</v>
      </c>
      <c r="C3864" s="116" t="s">
        <v>149</v>
      </c>
      <c r="D3864" s="620">
        <v>1000</v>
      </c>
      <c r="E3864" s="278"/>
      <c r="F3864" s="116">
        <v>19</v>
      </c>
      <c r="G3864" s="700"/>
      <c r="H3864" s="900">
        <v>122</v>
      </c>
      <c r="I3864" s="580">
        <v>86321000</v>
      </c>
      <c r="J3864" s="689" t="s">
        <v>7086</v>
      </c>
      <c r="K3864" s="411" t="s">
        <v>7087</v>
      </c>
      <c r="L3864" s="733">
        <v>0</v>
      </c>
      <c r="M3864" s="734">
        <v>0</v>
      </c>
      <c r="N3864" s="931"/>
      <c r="O3864" s="530">
        <f t="shared" si="5836"/>
        <v>0</v>
      </c>
      <c r="P3864" s="530">
        <f t="shared" si="5837"/>
        <v>0</v>
      </c>
      <c r="Q3864" s="646"/>
      <c r="R3864" s="536"/>
      <c r="S3864" s="536"/>
      <c r="T3864" s="536"/>
      <c r="U3864" s="536"/>
      <c r="V3864" s="536"/>
      <c r="W3864" s="683" t="str">
        <f t="shared" si="5838"/>
        <v>OK</v>
      </c>
      <c r="X3864" s="141"/>
      <c r="Y3864" s="141"/>
      <c r="Z3864" s="552"/>
      <c r="AA3864" s="552"/>
      <c r="AB3864" s="683" t="str">
        <f t="shared" si="5839"/>
        <v>OK</v>
      </c>
      <c r="AC3864" s="593"/>
      <c r="AD3864" s="530">
        <f t="shared" si="5840"/>
        <v>0</v>
      </c>
      <c r="AE3864" s="842">
        <f t="shared" si="5841"/>
        <v>0</v>
      </c>
      <c r="AF3864" s="931"/>
      <c r="AG3864" s="530">
        <f t="shared" si="5842"/>
        <v>0</v>
      </c>
      <c r="AH3864" s="530">
        <f t="shared" si="5843"/>
        <v>0</v>
      </c>
      <c r="AI3864" s="641"/>
      <c r="AJ3864" s="537"/>
      <c r="AK3864" s="537"/>
      <c r="AL3864" s="537"/>
      <c r="AM3864" s="537"/>
      <c r="AN3864" s="537"/>
      <c r="AO3864" s="683" t="str">
        <f t="shared" si="5844"/>
        <v>OK</v>
      </c>
      <c r="AP3864" s="141"/>
      <c r="AQ3864" s="141"/>
      <c r="AR3864" s="552"/>
      <c r="AS3864" s="552"/>
      <c r="AT3864" s="683" t="str">
        <f t="shared" si="5845"/>
        <v>OK</v>
      </c>
      <c r="AU3864" s="593"/>
      <c r="AV3864" s="530">
        <f t="shared" si="5846"/>
        <v>0</v>
      </c>
      <c r="AW3864" s="842">
        <f t="shared" si="5847"/>
        <v>0</v>
      </c>
      <c r="AX3864" s="115">
        <f t="shared" si="5848"/>
        <v>0</v>
      </c>
      <c r="AY3864" s="5">
        <f t="shared" si="5849"/>
        <v>0</v>
      </c>
      <c r="AZ3864" s="7">
        <f t="shared" si="5850"/>
        <v>0</v>
      </c>
      <c r="BA3864" s="335" t="e">
        <f t="shared" si="5851"/>
        <v>#DIV/0!</v>
      </c>
      <c r="BB3864" s="23">
        <f t="shared" si="5852"/>
        <v>0</v>
      </c>
      <c r="BC3864" s="5">
        <f t="shared" si="5853"/>
        <v>0</v>
      </c>
      <c r="BD3864" s="7">
        <f t="shared" si="5854"/>
        <v>0</v>
      </c>
      <c r="BE3864" s="335" t="e">
        <f t="shared" si="5855"/>
        <v>#DIV/0!</v>
      </c>
      <c r="BG3864" s="826" t="str">
        <f t="shared" si="5856"/>
        <v>63.21</v>
      </c>
      <c r="BH3864" s="607" t="b">
        <f>COUNTIF('Codes SEC'!$B$2:$B$250,Ministres!BG3864)&gt;0</f>
        <v>1</v>
      </c>
    </row>
    <row r="3865" spans="1:60" ht="35.1" customHeight="1" x14ac:dyDescent="0.25">
      <c r="A3865" s="222" t="s">
        <v>6113</v>
      </c>
      <c r="B3865" s="112" t="s">
        <v>5018</v>
      </c>
      <c r="C3865" s="116" t="s">
        <v>149</v>
      </c>
      <c r="D3865" s="620">
        <v>1000</v>
      </c>
      <c r="E3865" s="278"/>
      <c r="F3865" s="116" t="s">
        <v>6671</v>
      </c>
      <c r="G3865" s="700"/>
      <c r="H3865" s="900">
        <v>122</v>
      </c>
      <c r="I3865" s="580">
        <v>86359000</v>
      </c>
      <c r="J3865" s="689" t="s">
        <v>6674</v>
      </c>
      <c r="K3865" s="411" t="s">
        <v>6675</v>
      </c>
      <c r="L3865" s="733">
        <v>0</v>
      </c>
      <c r="M3865" s="734">
        <v>0</v>
      </c>
      <c r="N3865" s="931"/>
      <c r="O3865" s="530">
        <f t="shared" si="5836"/>
        <v>0</v>
      </c>
      <c r="P3865" s="530">
        <f t="shared" si="5837"/>
        <v>0</v>
      </c>
      <c r="Q3865" s="646"/>
      <c r="R3865" s="536"/>
      <c r="S3865" s="536"/>
      <c r="T3865" s="536"/>
      <c r="U3865" s="536"/>
      <c r="V3865" s="536"/>
      <c r="W3865" s="683" t="str">
        <f t="shared" si="5838"/>
        <v>OK</v>
      </c>
      <c r="X3865" s="141"/>
      <c r="Y3865" s="141"/>
      <c r="Z3865" s="552"/>
      <c r="AA3865" s="552"/>
      <c r="AB3865" s="683" t="str">
        <f t="shared" si="5839"/>
        <v>OK</v>
      </c>
      <c r="AC3865" s="593"/>
      <c r="AD3865" s="530">
        <f t="shared" si="5840"/>
        <v>0</v>
      </c>
      <c r="AE3865" s="842">
        <f t="shared" si="5841"/>
        <v>0</v>
      </c>
      <c r="AF3865" s="931"/>
      <c r="AG3865" s="530">
        <f t="shared" si="5842"/>
        <v>0</v>
      </c>
      <c r="AH3865" s="530">
        <f t="shared" si="5843"/>
        <v>0</v>
      </c>
      <c r="AI3865" s="641"/>
      <c r="AJ3865" s="537"/>
      <c r="AK3865" s="537"/>
      <c r="AL3865" s="537"/>
      <c r="AM3865" s="537"/>
      <c r="AN3865" s="537"/>
      <c r="AO3865" s="683" t="str">
        <f t="shared" si="5844"/>
        <v>OK</v>
      </c>
      <c r="AP3865" s="141"/>
      <c r="AQ3865" s="141"/>
      <c r="AR3865" s="552"/>
      <c r="AS3865" s="552"/>
      <c r="AT3865" s="683" t="str">
        <f t="shared" si="5845"/>
        <v>OK</v>
      </c>
      <c r="AU3865" s="593"/>
      <c r="AV3865" s="530">
        <f t="shared" si="5846"/>
        <v>0</v>
      </c>
      <c r="AW3865" s="842">
        <f t="shared" si="5847"/>
        <v>0</v>
      </c>
      <c r="AX3865" s="115">
        <f t="shared" si="5848"/>
        <v>0</v>
      </c>
      <c r="AY3865" s="5">
        <f t="shared" si="5849"/>
        <v>0</v>
      </c>
      <c r="AZ3865" s="7">
        <f t="shared" si="5850"/>
        <v>0</v>
      </c>
      <c r="BA3865" s="335" t="e">
        <f t="shared" si="5851"/>
        <v>#DIV/0!</v>
      </c>
      <c r="BB3865" s="23">
        <f t="shared" si="5852"/>
        <v>0</v>
      </c>
      <c r="BC3865" s="5">
        <f t="shared" si="5853"/>
        <v>0</v>
      </c>
      <c r="BD3865" s="7">
        <f t="shared" si="5854"/>
        <v>0</v>
      </c>
      <c r="BE3865" s="335" t="e">
        <f t="shared" si="5855"/>
        <v>#DIV/0!</v>
      </c>
      <c r="BG3865" s="826" t="str">
        <f t="shared" si="5856"/>
        <v>63.59</v>
      </c>
      <c r="BH3865" s="607" t="b">
        <f>COUNTIF('Codes SEC'!$B$2:$B$250,Ministres!BG3865)&gt;0</f>
        <v>1</v>
      </c>
    </row>
    <row r="3866" spans="1:60" ht="35.1" customHeight="1" x14ac:dyDescent="0.25">
      <c r="A3866" s="222" t="s">
        <v>6113</v>
      </c>
      <c r="B3866" s="112" t="s">
        <v>5018</v>
      </c>
      <c r="C3866" s="116" t="s">
        <v>149</v>
      </c>
      <c r="D3866" s="620">
        <v>1000</v>
      </c>
      <c r="E3866" s="278"/>
      <c r="F3866" s="116" t="s">
        <v>5016</v>
      </c>
      <c r="G3866" s="700"/>
      <c r="H3866" s="900">
        <v>122</v>
      </c>
      <c r="I3866" s="580">
        <v>87422000</v>
      </c>
      <c r="J3866" s="689" t="s">
        <v>6932</v>
      </c>
      <c r="K3866" s="411" t="s">
        <v>6933</v>
      </c>
      <c r="L3866" s="733">
        <v>0</v>
      </c>
      <c r="M3866" s="734">
        <v>0</v>
      </c>
      <c r="N3866" s="931"/>
      <c r="O3866" s="530">
        <f t="shared" si="5836"/>
        <v>0</v>
      </c>
      <c r="P3866" s="530">
        <f t="shared" si="5837"/>
        <v>0</v>
      </c>
      <c r="Q3866" s="646"/>
      <c r="R3866" s="536"/>
      <c r="S3866" s="536"/>
      <c r="T3866" s="536"/>
      <c r="U3866" s="536"/>
      <c r="V3866" s="536"/>
      <c r="W3866" s="683" t="str">
        <f t="shared" si="5838"/>
        <v>OK</v>
      </c>
      <c r="X3866" s="141"/>
      <c r="Y3866" s="141"/>
      <c r="Z3866" s="552"/>
      <c r="AA3866" s="552"/>
      <c r="AB3866" s="683" t="str">
        <f t="shared" si="5839"/>
        <v>OK</v>
      </c>
      <c r="AC3866" s="593"/>
      <c r="AD3866" s="530">
        <f t="shared" si="5840"/>
        <v>0</v>
      </c>
      <c r="AE3866" s="842">
        <f t="shared" si="5841"/>
        <v>0</v>
      </c>
      <c r="AF3866" s="931"/>
      <c r="AG3866" s="530">
        <f t="shared" si="5842"/>
        <v>0</v>
      </c>
      <c r="AH3866" s="530">
        <f t="shared" si="5843"/>
        <v>0</v>
      </c>
      <c r="AI3866" s="641"/>
      <c r="AJ3866" s="537"/>
      <c r="AK3866" s="537"/>
      <c r="AL3866" s="537"/>
      <c r="AM3866" s="537"/>
      <c r="AN3866" s="537"/>
      <c r="AO3866" s="683" t="str">
        <f t="shared" si="5844"/>
        <v>OK</v>
      </c>
      <c r="AP3866" s="141"/>
      <c r="AQ3866" s="141"/>
      <c r="AR3866" s="552"/>
      <c r="AS3866" s="552"/>
      <c r="AT3866" s="683" t="str">
        <f t="shared" si="5845"/>
        <v>OK</v>
      </c>
      <c r="AU3866" s="593"/>
      <c r="AV3866" s="530">
        <f t="shared" si="5846"/>
        <v>0</v>
      </c>
      <c r="AW3866" s="842">
        <f t="shared" si="5847"/>
        <v>0</v>
      </c>
      <c r="AX3866" s="115">
        <f t="shared" si="5848"/>
        <v>0</v>
      </c>
      <c r="AY3866" s="5">
        <f t="shared" si="5849"/>
        <v>0</v>
      </c>
      <c r="AZ3866" s="7">
        <f t="shared" si="5850"/>
        <v>0</v>
      </c>
      <c r="BA3866" s="335" t="e">
        <f t="shared" si="5851"/>
        <v>#DIV/0!</v>
      </c>
      <c r="BB3866" s="23">
        <f t="shared" si="5852"/>
        <v>0</v>
      </c>
      <c r="BC3866" s="5">
        <f t="shared" si="5853"/>
        <v>0</v>
      </c>
      <c r="BD3866" s="7">
        <f t="shared" si="5854"/>
        <v>0</v>
      </c>
      <c r="BE3866" s="335" t="e">
        <f t="shared" si="5855"/>
        <v>#DIV/0!</v>
      </c>
      <c r="BG3866" s="826" t="str">
        <f t="shared" si="5856"/>
        <v>74.22</v>
      </c>
      <c r="BH3866" s="607" t="b">
        <f>COUNTIF('Codes SEC'!$B$2:$B$250,Ministres!BG3866)&gt;0</f>
        <v>1</v>
      </c>
    </row>
    <row r="3867" spans="1:60" ht="12.75" customHeight="1" x14ac:dyDescent="0.25">
      <c r="A3867" s="225"/>
      <c r="B3867" s="206"/>
      <c r="C3867" s="253"/>
      <c r="D3867" s="621"/>
      <c r="E3867" s="275"/>
      <c r="F3867" s="269"/>
      <c r="G3867" s="695"/>
      <c r="H3867" s="886"/>
      <c r="I3867" s="403"/>
      <c r="J3867" s="381"/>
      <c r="K3867" s="514" t="s">
        <v>59</v>
      </c>
      <c r="L3867" s="313">
        <f>L3861+L3862+L3863+L3864+L3865+L3866</f>
        <v>0</v>
      </c>
      <c r="M3867" s="744">
        <f t="shared" ref="M3867:BE3867" si="5857">M3861+M3862+M3863+M3864+M3865+M3866</f>
        <v>0</v>
      </c>
      <c r="N3867" s="930">
        <f t="shared" ref="N3867:P3867" si="5858">N3861+N3862+N3863+N3864+N3865+N3866</f>
        <v>0</v>
      </c>
      <c r="O3867" s="790">
        <f t="shared" si="5858"/>
        <v>0</v>
      </c>
      <c r="P3867" s="790">
        <f t="shared" si="5858"/>
        <v>0</v>
      </c>
      <c r="Q3867" s="787">
        <f t="shared" si="5857"/>
        <v>0</v>
      </c>
      <c r="R3867" s="648">
        <f t="shared" si="5857"/>
        <v>0</v>
      </c>
      <c r="S3867" s="648">
        <f t="shared" si="5857"/>
        <v>0</v>
      </c>
      <c r="T3867" s="648">
        <f t="shared" si="5857"/>
        <v>0</v>
      </c>
      <c r="U3867" s="648">
        <f t="shared" si="5857"/>
        <v>0</v>
      </c>
      <c r="V3867" s="648">
        <f t="shared" si="5857"/>
        <v>0</v>
      </c>
      <c r="W3867" s="790"/>
      <c r="X3867" s="649">
        <f t="shared" si="5857"/>
        <v>0</v>
      </c>
      <c r="Y3867" s="649">
        <f t="shared" si="5857"/>
        <v>0</v>
      </c>
      <c r="Z3867" s="648">
        <f t="shared" si="5857"/>
        <v>0</v>
      </c>
      <c r="AA3867" s="648">
        <f t="shared" si="5857"/>
        <v>0</v>
      </c>
      <c r="AB3867" s="790"/>
      <c r="AC3867" s="649">
        <f t="shared" si="5857"/>
        <v>0</v>
      </c>
      <c r="AD3867" s="790">
        <f>AD3861+AD3862+AD3863+AD3864+AD3865+AD3866</f>
        <v>0</v>
      </c>
      <c r="AE3867" s="843">
        <f>AE3861+AE3862+AE3863+AE3864+AE3865+AE3866</f>
        <v>0</v>
      </c>
      <c r="AF3867" s="930">
        <f t="shared" ref="AF3867:AH3867" si="5859">AF3861+AF3862+AF3863+AF3864+AF3865+AF3866</f>
        <v>0</v>
      </c>
      <c r="AG3867" s="790">
        <f t="shared" si="5859"/>
        <v>0</v>
      </c>
      <c r="AH3867" s="790">
        <f t="shared" si="5859"/>
        <v>0</v>
      </c>
      <c r="AI3867" s="787">
        <f t="shared" si="5857"/>
        <v>0</v>
      </c>
      <c r="AJ3867" s="648">
        <f t="shared" si="5857"/>
        <v>0</v>
      </c>
      <c r="AK3867" s="648">
        <f t="shared" si="5857"/>
        <v>0</v>
      </c>
      <c r="AL3867" s="648">
        <f t="shared" si="5857"/>
        <v>0</v>
      </c>
      <c r="AM3867" s="648">
        <f t="shared" si="5857"/>
        <v>0</v>
      </c>
      <c r="AN3867" s="648">
        <f t="shared" si="5857"/>
        <v>0</v>
      </c>
      <c r="AO3867" s="790"/>
      <c r="AP3867" s="649">
        <f t="shared" si="5857"/>
        <v>0</v>
      </c>
      <c r="AQ3867" s="649">
        <f t="shared" si="5857"/>
        <v>0</v>
      </c>
      <c r="AR3867" s="648">
        <f t="shared" si="5857"/>
        <v>0</v>
      </c>
      <c r="AS3867" s="648">
        <f t="shared" si="5857"/>
        <v>0</v>
      </c>
      <c r="AT3867" s="790"/>
      <c r="AU3867" s="649">
        <f t="shared" si="5857"/>
        <v>0</v>
      </c>
      <c r="AV3867" s="790">
        <f t="shared" ref="AV3867" si="5860">AV3861+AV3862+AV3863+AV3864+AV3865+AV3866</f>
        <v>0</v>
      </c>
      <c r="AW3867" s="843">
        <f t="shared" si="5857"/>
        <v>0</v>
      </c>
      <c r="AX3867" s="336">
        <f t="shared" si="5857"/>
        <v>0</v>
      </c>
      <c r="AY3867" s="337">
        <f t="shared" si="5857"/>
        <v>0</v>
      </c>
      <c r="AZ3867" s="338">
        <f t="shared" si="5857"/>
        <v>0</v>
      </c>
      <c r="BA3867" s="339" t="e">
        <f t="shared" si="5857"/>
        <v>#DIV/0!</v>
      </c>
      <c r="BB3867" s="322">
        <f t="shared" si="5857"/>
        <v>0</v>
      </c>
      <c r="BC3867" s="337">
        <f t="shared" si="5857"/>
        <v>0</v>
      </c>
      <c r="BD3867" s="338">
        <f t="shared" si="5857"/>
        <v>0</v>
      </c>
      <c r="BE3867" s="339" t="e">
        <f t="shared" si="5857"/>
        <v>#DIV/0!</v>
      </c>
      <c r="BG3867" s="826"/>
      <c r="BH3867" s="607"/>
    </row>
    <row r="3868" spans="1:60" ht="12.75" customHeight="1" x14ac:dyDescent="0.25">
      <c r="A3868" s="226"/>
      <c r="B3868" s="207"/>
      <c r="C3868" s="254"/>
      <c r="D3868" s="300"/>
      <c r="E3868" s="276"/>
      <c r="F3868" s="300"/>
      <c r="G3868" s="696"/>
      <c r="H3868" s="887"/>
      <c r="I3868" s="444"/>
      <c r="J3868" s="393"/>
      <c r="K3868" s="404" t="s">
        <v>3768</v>
      </c>
      <c r="L3868" s="729">
        <f t="shared" ref="L3868:V3868" si="5861">L3857+L3867</f>
        <v>0</v>
      </c>
      <c r="M3868" s="742">
        <f t="shared" si="5861"/>
        <v>0</v>
      </c>
      <c r="N3868" s="844">
        <f t="shared" ref="N3868:P3868" si="5862">N3857+N3867</f>
        <v>0</v>
      </c>
      <c r="O3868" s="665">
        <f t="shared" si="5862"/>
        <v>0</v>
      </c>
      <c r="P3868" s="665">
        <f t="shared" si="5862"/>
        <v>0</v>
      </c>
      <c r="Q3868" s="638">
        <f t="shared" si="5861"/>
        <v>0</v>
      </c>
      <c r="R3868" s="130">
        <f t="shared" si="5861"/>
        <v>0</v>
      </c>
      <c r="S3868" s="130">
        <f t="shared" si="5861"/>
        <v>0</v>
      </c>
      <c r="T3868" s="130">
        <f t="shared" si="5861"/>
        <v>0</v>
      </c>
      <c r="U3868" s="130">
        <f t="shared" si="5861"/>
        <v>0</v>
      </c>
      <c r="V3868" s="130">
        <f t="shared" si="5861"/>
        <v>0</v>
      </c>
      <c r="W3868" s="665"/>
      <c r="X3868" s="130">
        <f>X3857+X3867</f>
        <v>0</v>
      </c>
      <c r="Y3868" s="130">
        <f>Y3857+Y3867</f>
        <v>0</v>
      </c>
      <c r="Z3868" s="130">
        <f>Z3857+Z3867</f>
        <v>0</v>
      </c>
      <c r="AA3868" s="130">
        <f>AA3857+AA3867</f>
        <v>0</v>
      </c>
      <c r="AB3868" s="665"/>
      <c r="AC3868" s="130">
        <f t="shared" ref="AC3868:AN3868" si="5863">AC3857+AC3867</f>
        <v>0</v>
      </c>
      <c r="AD3868" s="665">
        <f>AD3857+AD3867</f>
        <v>0</v>
      </c>
      <c r="AE3868" s="845">
        <f>AE3857+AE3867</f>
        <v>0</v>
      </c>
      <c r="AF3868" s="844">
        <f t="shared" ref="AF3868:AH3868" si="5864">AF3857+AF3867</f>
        <v>0</v>
      </c>
      <c r="AG3868" s="665">
        <f t="shared" si="5864"/>
        <v>0</v>
      </c>
      <c r="AH3868" s="665">
        <f t="shared" si="5864"/>
        <v>0</v>
      </c>
      <c r="AI3868" s="638">
        <f t="shared" si="5863"/>
        <v>0</v>
      </c>
      <c r="AJ3868" s="130">
        <f t="shared" si="5863"/>
        <v>0</v>
      </c>
      <c r="AK3868" s="130">
        <f t="shared" si="5863"/>
        <v>0</v>
      </c>
      <c r="AL3868" s="130">
        <f t="shared" si="5863"/>
        <v>0</v>
      </c>
      <c r="AM3868" s="130">
        <f t="shared" si="5863"/>
        <v>0</v>
      </c>
      <c r="AN3868" s="130">
        <f t="shared" si="5863"/>
        <v>0</v>
      </c>
      <c r="AO3868" s="665"/>
      <c r="AP3868" s="130">
        <f>AP3857+AP3867</f>
        <v>0</v>
      </c>
      <c r="AQ3868" s="130">
        <f>AQ3857+AQ3867</f>
        <v>0</v>
      </c>
      <c r="AR3868" s="130">
        <f>AR3857+AR3867</f>
        <v>0</v>
      </c>
      <c r="AS3868" s="130">
        <f>AS3857+AS3867</f>
        <v>0</v>
      </c>
      <c r="AT3868" s="665"/>
      <c r="AU3868" s="130">
        <f t="shared" ref="AU3868:BE3868" si="5865">AU3857+AU3867</f>
        <v>0</v>
      </c>
      <c r="AV3868" s="665">
        <f t="shared" ref="AV3868" si="5866">AV3857+AV3867</f>
        <v>0</v>
      </c>
      <c r="AW3868" s="845">
        <f t="shared" si="5865"/>
        <v>0</v>
      </c>
      <c r="AX3868" s="314">
        <f t="shared" si="5865"/>
        <v>0</v>
      </c>
      <c r="AY3868" s="131">
        <f t="shared" si="5865"/>
        <v>0</v>
      </c>
      <c r="AZ3868" s="132">
        <f t="shared" si="5865"/>
        <v>0</v>
      </c>
      <c r="BA3868" s="340" t="e">
        <f t="shared" si="5865"/>
        <v>#DIV/0!</v>
      </c>
      <c r="BB3868" s="310">
        <f t="shared" si="5865"/>
        <v>0</v>
      </c>
      <c r="BC3868" s="131">
        <f t="shared" si="5865"/>
        <v>0</v>
      </c>
      <c r="BD3868" s="132">
        <f t="shared" si="5865"/>
        <v>0</v>
      </c>
      <c r="BE3868" s="340" t="e">
        <f t="shared" si="5865"/>
        <v>#DIV/0!</v>
      </c>
      <c r="BF3868" s="40"/>
      <c r="BG3868" s="826"/>
      <c r="BH3868" s="607"/>
    </row>
    <row r="3869" spans="1:60" ht="12.75" customHeight="1" x14ac:dyDescent="0.25">
      <c r="A3869" s="222"/>
      <c r="C3869" s="116"/>
      <c r="D3869" s="620"/>
      <c r="F3869" s="117"/>
      <c r="G3869" s="690"/>
      <c r="H3869" s="878"/>
      <c r="I3869" s="397"/>
      <c r="J3869" s="380"/>
      <c r="K3869" s="405" t="s">
        <v>208</v>
      </c>
      <c r="L3869" s="731">
        <v>0</v>
      </c>
      <c r="M3869" s="732">
        <v>0</v>
      </c>
      <c r="N3869" s="929">
        <v>0</v>
      </c>
      <c r="O3869" s="530">
        <v>0</v>
      </c>
      <c r="P3869" s="530">
        <v>0</v>
      </c>
      <c r="Q3869" s="641">
        <v>0</v>
      </c>
      <c r="R3869" s="537">
        <v>0</v>
      </c>
      <c r="S3869" s="537">
        <v>0</v>
      </c>
      <c r="T3869" s="537">
        <v>0</v>
      </c>
      <c r="U3869" s="537">
        <v>0</v>
      </c>
      <c r="V3869" s="537">
        <v>0</v>
      </c>
      <c r="W3869" s="530"/>
      <c r="X3869" s="142">
        <v>0</v>
      </c>
      <c r="Y3869" s="142">
        <v>0</v>
      </c>
      <c r="Z3869" s="537">
        <v>0</v>
      </c>
      <c r="AA3869" s="537">
        <v>0</v>
      </c>
      <c r="AB3869" s="530"/>
      <c r="AC3869" s="142">
        <v>0</v>
      </c>
      <c r="AD3869" s="530">
        <v>0</v>
      </c>
      <c r="AE3869" s="842">
        <v>0</v>
      </c>
      <c r="AF3869" s="929">
        <v>0</v>
      </c>
      <c r="AG3869" s="530">
        <v>0</v>
      </c>
      <c r="AH3869" s="530">
        <v>0</v>
      </c>
      <c r="AI3869" s="641">
        <v>0</v>
      </c>
      <c r="AJ3869" s="537">
        <v>0</v>
      </c>
      <c r="AK3869" s="537">
        <v>0</v>
      </c>
      <c r="AL3869" s="537">
        <v>0</v>
      </c>
      <c r="AM3869" s="537">
        <v>0</v>
      </c>
      <c r="AN3869" s="537">
        <v>0</v>
      </c>
      <c r="AO3869" s="530"/>
      <c r="AP3869" s="142">
        <v>0</v>
      </c>
      <c r="AQ3869" s="142">
        <v>0</v>
      </c>
      <c r="AR3869" s="537">
        <v>0</v>
      </c>
      <c r="AS3869" s="537">
        <v>0</v>
      </c>
      <c r="AT3869" s="530"/>
      <c r="AU3869" s="142">
        <v>0</v>
      </c>
      <c r="AV3869" s="530">
        <v>0</v>
      </c>
      <c r="AW3869" s="842">
        <v>0</v>
      </c>
      <c r="AX3869" s="115">
        <v>0</v>
      </c>
      <c r="AY3869" s="5">
        <v>0</v>
      </c>
      <c r="AZ3869" s="5">
        <v>0</v>
      </c>
      <c r="BA3869" s="335">
        <v>0</v>
      </c>
      <c r="BB3869" s="23">
        <v>0</v>
      </c>
      <c r="BC3869" s="5">
        <v>0</v>
      </c>
      <c r="BD3869" s="5">
        <v>0</v>
      </c>
      <c r="BE3869" s="335">
        <v>0</v>
      </c>
      <c r="BG3869" s="826"/>
      <c r="BH3869" s="607"/>
    </row>
    <row r="3870" spans="1:60" ht="12.75" customHeight="1" x14ac:dyDescent="0.25">
      <c r="A3870" s="222"/>
      <c r="C3870" s="116"/>
      <c r="D3870" s="620"/>
      <c r="F3870" s="117"/>
      <c r="G3870" s="694"/>
      <c r="H3870" s="878"/>
      <c r="I3870" s="397"/>
      <c r="J3870" s="380"/>
      <c r="K3870" s="405" t="s">
        <v>96</v>
      </c>
      <c r="L3870" s="731">
        <v>0</v>
      </c>
      <c r="M3870" s="732">
        <v>0</v>
      </c>
      <c r="N3870" s="929">
        <v>0</v>
      </c>
      <c r="O3870" s="530">
        <v>0</v>
      </c>
      <c r="P3870" s="530">
        <v>0</v>
      </c>
      <c r="Q3870" s="641">
        <v>0</v>
      </c>
      <c r="R3870" s="537">
        <v>0</v>
      </c>
      <c r="S3870" s="537">
        <v>0</v>
      </c>
      <c r="T3870" s="537">
        <v>0</v>
      </c>
      <c r="U3870" s="537">
        <v>0</v>
      </c>
      <c r="V3870" s="537">
        <v>0</v>
      </c>
      <c r="W3870" s="530"/>
      <c r="X3870" s="142">
        <v>0</v>
      </c>
      <c r="Y3870" s="142">
        <v>0</v>
      </c>
      <c r="Z3870" s="537">
        <v>0</v>
      </c>
      <c r="AA3870" s="537">
        <v>0</v>
      </c>
      <c r="AB3870" s="530"/>
      <c r="AC3870" s="142">
        <v>0</v>
      </c>
      <c r="AD3870" s="530">
        <v>0</v>
      </c>
      <c r="AE3870" s="842">
        <v>0</v>
      </c>
      <c r="AF3870" s="929">
        <v>0</v>
      </c>
      <c r="AG3870" s="530">
        <v>0</v>
      </c>
      <c r="AH3870" s="530">
        <v>0</v>
      </c>
      <c r="AI3870" s="641">
        <v>0</v>
      </c>
      <c r="AJ3870" s="537">
        <v>0</v>
      </c>
      <c r="AK3870" s="537">
        <v>0</v>
      </c>
      <c r="AL3870" s="537">
        <v>0</v>
      </c>
      <c r="AM3870" s="537">
        <v>0</v>
      </c>
      <c r="AN3870" s="537">
        <v>0</v>
      </c>
      <c r="AO3870" s="530"/>
      <c r="AP3870" s="142">
        <v>0</v>
      </c>
      <c r="AQ3870" s="142">
        <v>0</v>
      </c>
      <c r="AR3870" s="537">
        <v>0</v>
      </c>
      <c r="AS3870" s="537">
        <v>0</v>
      </c>
      <c r="AT3870" s="530"/>
      <c r="AU3870" s="142">
        <v>0</v>
      </c>
      <c r="AV3870" s="530">
        <v>0</v>
      </c>
      <c r="AW3870" s="842">
        <v>0</v>
      </c>
      <c r="AX3870" s="115">
        <v>0</v>
      </c>
      <c r="AY3870" s="5">
        <v>0</v>
      </c>
      <c r="AZ3870" s="5">
        <v>0</v>
      </c>
      <c r="BA3870" s="335">
        <v>0</v>
      </c>
      <c r="BB3870" s="23">
        <v>0</v>
      </c>
      <c r="BC3870" s="5">
        <v>0</v>
      </c>
      <c r="BD3870" s="5">
        <v>0</v>
      </c>
      <c r="BE3870" s="335">
        <v>0</v>
      </c>
      <c r="BG3870" s="826"/>
      <c r="BH3870" s="607"/>
    </row>
    <row r="3871" spans="1:60" ht="12.75" customHeight="1" x14ac:dyDescent="0.25">
      <c r="A3871" s="222"/>
      <c r="C3871" s="116"/>
      <c r="D3871" s="620"/>
      <c r="F3871" s="117"/>
      <c r="G3871" s="694"/>
      <c r="H3871" s="878"/>
      <c r="I3871" s="397"/>
      <c r="J3871" s="380"/>
      <c r="K3871" s="405" t="s">
        <v>209</v>
      </c>
      <c r="L3871" s="731">
        <v>0</v>
      </c>
      <c r="M3871" s="732">
        <v>0</v>
      </c>
      <c r="N3871" s="929">
        <v>0</v>
      </c>
      <c r="O3871" s="530">
        <v>0</v>
      </c>
      <c r="P3871" s="530">
        <v>0</v>
      </c>
      <c r="Q3871" s="641">
        <v>0</v>
      </c>
      <c r="R3871" s="537">
        <v>0</v>
      </c>
      <c r="S3871" s="537">
        <v>0</v>
      </c>
      <c r="T3871" s="537">
        <v>0</v>
      </c>
      <c r="U3871" s="537">
        <v>0</v>
      </c>
      <c r="V3871" s="537">
        <v>0</v>
      </c>
      <c r="W3871" s="530"/>
      <c r="X3871" s="142">
        <v>0</v>
      </c>
      <c r="Y3871" s="142">
        <v>0</v>
      </c>
      <c r="Z3871" s="537">
        <v>0</v>
      </c>
      <c r="AA3871" s="537">
        <v>0</v>
      </c>
      <c r="AB3871" s="530"/>
      <c r="AC3871" s="142">
        <v>0</v>
      </c>
      <c r="AD3871" s="530">
        <v>0</v>
      </c>
      <c r="AE3871" s="842">
        <v>0</v>
      </c>
      <c r="AF3871" s="929">
        <v>0</v>
      </c>
      <c r="AG3871" s="530">
        <v>0</v>
      </c>
      <c r="AH3871" s="530">
        <v>0</v>
      </c>
      <c r="AI3871" s="641">
        <v>0</v>
      </c>
      <c r="AJ3871" s="537">
        <v>0</v>
      </c>
      <c r="AK3871" s="537">
        <v>0</v>
      </c>
      <c r="AL3871" s="537">
        <v>0</v>
      </c>
      <c r="AM3871" s="537">
        <v>0</v>
      </c>
      <c r="AN3871" s="537">
        <v>0</v>
      </c>
      <c r="AO3871" s="530"/>
      <c r="AP3871" s="142">
        <v>0</v>
      </c>
      <c r="AQ3871" s="142">
        <v>0</v>
      </c>
      <c r="AR3871" s="537">
        <v>0</v>
      </c>
      <c r="AS3871" s="537">
        <v>0</v>
      </c>
      <c r="AT3871" s="530"/>
      <c r="AU3871" s="142">
        <v>0</v>
      </c>
      <c r="AV3871" s="530">
        <v>0</v>
      </c>
      <c r="AW3871" s="842">
        <v>0</v>
      </c>
      <c r="AX3871" s="115">
        <v>0</v>
      </c>
      <c r="AY3871" s="5">
        <v>0</v>
      </c>
      <c r="AZ3871" s="5">
        <v>0</v>
      </c>
      <c r="BA3871" s="335">
        <v>0</v>
      </c>
      <c r="BB3871" s="23">
        <v>0</v>
      </c>
      <c r="BC3871" s="5">
        <v>0</v>
      </c>
      <c r="BD3871" s="5">
        <v>0</v>
      </c>
      <c r="BE3871" s="335">
        <v>0</v>
      </c>
      <c r="BG3871" s="826"/>
      <c r="BH3871" s="607"/>
    </row>
    <row r="3872" spans="1:60" ht="12.75" customHeight="1" x14ac:dyDescent="0.25">
      <c r="A3872" s="222"/>
      <c r="C3872" s="116"/>
      <c r="D3872" s="620"/>
      <c r="F3872" s="117"/>
      <c r="G3872" s="694"/>
      <c r="H3872" s="878"/>
      <c r="I3872" s="397"/>
      <c r="J3872" s="380"/>
      <c r="K3872" s="405" t="s">
        <v>210</v>
      </c>
      <c r="L3872" s="731">
        <v>0</v>
      </c>
      <c r="M3872" s="732">
        <v>0</v>
      </c>
      <c r="N3872" s="929">
        <v>0</v>
      </c>
      <c r="O3872" s="530">
        <v>0</v>
      </c>
      <c r="P3872" s="530">
        <v>0</v>
      </c>
      <c r="Q3872" s="641">
        <v>0</v>
      </c>
      <c r="R3872" s="537">
        <v>0</v>
      </c>
      <c r="S3872" s="537">
        <v>0</v>
      </c>
      <c r="T3872" s="537">
        <v>0</v>
      </c>
      <c r="U3872" s="537">
        <v>0</v>
      </c>
      <c r="V3872" s="537">
        <v>0</v>
      </c>
      <c r="W3872" s="530"/>
      <c r="X3872" s="142">
        <v>0</v>
      </c>
      <c r="Y3872" s="142">
        <v>0</v>
      </c>
      <c r="Z3872" s="537">
        <v>0</v>
      </c>
      <c r="AA3872" s="537">
        <v>0</v>
      </c>
      <c r="AB3872" s="530"/>
      <c r="AC3872" s="142">
        <v>0</v>
      </c>
      <c r="AD3872" s="530">
        <v>0</v>
      </c>
      <c r="AE3872" s="842">
        <v>0</v>
      </c>
      <c r="AF3872" s="929">
        <v>0</v>
      </c>
      <c r="AG3872" s="530">
        <v>0</v>
      </c>
      <c r="AH3872" s="530">
        <v>0</v>
      </c>
      <c r="AI3872" s="641">
        <v>0</v>
      </c>
      <c r="AJ3872" s="537">
        <v>0</v>
      </c>
      <c r="AK3872" s="537">
        <v>0</v>
      </c>
      <c r="AL3872" s="537">
        <v>0</v>
      </c>
      <c r="AM3872" s="537">
        <v>0</v>
      </c>
      <c r="AN3872" s="537">
        <v>0</v>
      </c>
      <c r="AO3872" s="530"/>
      <c r="AP3872" s="142">
        <v>0</v>
      </c>
      <c r="AQ3872" s="142">
        <v>0</v>
      </c>
      <c r="AR3872" s="537">
        <v>0</v>
      </c>
      <c r="AS3872" s="537">
        <v>0</v>
      </c>
      <c r="AT3872" s="530"/>
      <c r="AU3872" s="142">
        <v>0</v>
      </c>
      <c r="AV3872" s="530">
        <v>0</v>
      </c>
      <c r="AW3872" s="842">
        <v>0</v>
      </c>
      <c r="AX3872" s="115">
        <v>0</v>
      </c>
      <c r="AY3872" s="5">
        <v>0</v>
      </c>
      <c r="AZ3872" s="5">
        <v>0</v>
      </c>
      <c r="BA3872" s="335">
        <v>0</v>
      </c>
      <c r="BB3872" s="23">
        <v>0</v>
      </c>
      <c r="BC3872" s="5">
        <v>0</v>
      </c>
      <c r="BD3872" s="5">
        <v>0</v>
      </c>
      <c r="BE3872" s="335">
        <v>0</v>
      </c>
      <c r="BG3872" s="826"/>
      <c r="BH3872" s="607"/>
    </row>
    <row r="3873" spans="1:61" ht="12.75" customHeight="1" x14ac:dyDescent="0.25">
      <c r="A3873" s="222"/>
      <c r="C3873" s="116"/>
      <c r="D3873" s="620"/>
      <c r="F3873" s="117"/>
      <c r="G3873" s="694"/>
      <c r="H3873" s="878"/>
      <c r="I3873" s="397"/>
      <c r="J3873" s="380"/>
      <c r="K3873" s="406" t="s">
        <v>53</v>
      </c>
      <c r="L3873" s="731">
        <v>0</v>
      </c>
      <c r="M3873" s="732">
        <v>0</v>
      </c>
      <c r="N3873" s="929">
        <v>0</v>
      </c>
      <c r="O3873" s="530">
        <v>0</v>
      </c>
      <c r="P3873" s="530">
        <v>0</v>
      </c>
      <c r="Q3873" s="641">
        <v>0</v>
      </c>
      <c r="R3873" s="537">
        <v>0</v>
      </c>
      <c r="S3873" s="537">
        <v>0</v>
      </c>
      <c r="T3873" s="537">
        <v>0</v>
      </c>
      <c r="U3873" s="537">
        <v>0</v>
      </c>
      <c r="V3873" s="537">
        <v>0</v>
      </c>
      <c r="W3873" s="530"/>
      <c r="X3873" s="142">
        <v>0</v>
      </c>
      <c r="Y3873" s="142">
        <v>0</v>
      </c>
      <c r="Z3873" s="537">
        <v>0</v>
      </c>
      <c r="AA3873" s="537">
        <v>0</v>
      </c>
      <c r="AB3873" s="530"/>
      <c r="AC3873" s="142">
        <v>0</v>
      </c>
      <c r="AD3873" s="530">
        <v>0</v>
      </c>
      <c r="AE3873" s="842">
        <v>0</v>
      </c>
      <c r="AF3873" s="929">
        <v>0</v>
      </c>
      <c r="AG3873" s="530">
        <v>0</v>
      </c>
      <c r="AH3873" s="530">
        <v>0</v>
      </c>
      <c r="AI3873" s="641">
        <v>0</v>
      </c>
      <c r="AJ3873" s="537">
        <v>0</v>
      </c>
      <c r="AK3873" s="537">
        <v>0</v>
      </c>
      <c r="AL3873" s="537">
        <v>0</v>
      </c>
      <c r="AM3873" s="537">
        <v>0</v>
      </c>
      <c r="AN3873" s="537">
        <v>0</v>
      </c>
      <c r="AO3873" s="530"/>
      <c r="AP3873" s="142">
        <v>0</v>
      </c>
      <c r="AQ3873" s="142">
        <v>0</v>
      </c>
      <c r="AR3873" s="537">
        <v>0</v>
      </c>
      <c r="AS3873" s="537">
        <v>0</v>
      </c>
      <c r="AT3873" s="530"/>
      <c r="AU3873" s="142">
        <v>0</v>
      </c>
      <c r="AV3873" s="530">
        <v>0</v>
      </c>
      <c r="AW3873" s="842">
        <v>0</v>
      </c>
      <c r="AX3873" s="115">
        <v>0</v>
      </c>
      <c r="AY3873" s="5">
        <v>0</v>
      </c>
      <c r="AZ3873" s="5">
        <v>0</v>
      </c>
      <c r="BA3873" s="335">
        <v>0</v>
      </c>
      <c r="BB3873" s="23">
        <v>0</v>
      </c>
      <c r="BC3873" s="5">
        <v>0</v>
      </c>
      <c r="BD3873" s="5">
        <v>0</v>
      </c>
      <c r="BE3873" s="335">
        <v>0</v>
      </c>
      <c r="BG3873" s="826"/>
      <c r="BH3873" s="607"/>
    </row>
    <row r="3874" spans="1:61" ht="12.75" customHeight="1" x14ac:dyDescent="0.25">
      <c r="A3874" s="222"/>
      <c r="C3874" s="116"/>
      <c r="D3874" s="620"/>
      <c r="F3874" s="117"/>
      <c r="G3874" s="694"/>
      <c r="H3874" s="878"/>
      <c r="I3874" s="397"/>
      <c r="J3874" s="380"/>
      <c r="K3874" s="405"/>
      <c r="L3874" s="731"/>
      <c r="M3874" s="732"/>
      <c r="N3874" s="931"/>
      <c r="O3874" s="923"/>
      <c r="P3874" s="923"/>
      <c r="Q3874" s="641"/>
      <c r="R3874" s="537"/>
      <c r="S3874" s="537"/>
      <c r="T3874" s="537"/>
      <c r="U3874" s="537"/>
      <c r="V3874" s="537"/>
      <c r="W3874" s="531"/>
      <c r="X3874" s="141"/>
      <c r="Y3874" s="141"/>
      <c r="Z3874" s="552"/>
      <c r="AA3874" s="552"/>
      <c r="AB3874" s="531"/>
      <c r="AC3874" s="593"/>
      <c r="AD3874" s="923"/>
      <c r="AE3874" s="846"/>
      <c r="AF3874" s="931"/>
      <c r="AG3874" s="923"/>
      <c r="AH3874" s="923"/>
      <c r="AI3874" s="641"/>
      <c r="AJ3874" s="537"/>
      <c r="AK3874" s="537"/>
      <c r="AL3874" s="537"/>
      <c r="AM3874" s="537"/>
      <c r="AN3874" s="537"/>
      <c r="AO3874" s="531"/>
      <c r="AP3874" s="141"/>
      <c r="AQ3874" s="141"/>
      <c r="AR3874" s="552"/>
      <c r="AS3874" s="552"/>
      <c r="AT3874" s="531"/>
      <c r="AU3874" s="593"/>
      <c r="AV3874" s="923"/>
      <c r="AW3874" s="846"/>
      <c r="AX3874" s="115"/>
      <c r="AY3874" s="5"/>
      <c r="AZ3874" s="5"/>
      <c r="BA3874" s="335"/>
      <c r="BC3874" s="5"/>
      <c r="BD3874" s="5"/>
      <c r="BE3874" s="335"/>
      <c r="BG3874" s="826"/>
      <c r="BH3874" s="607"/>
    </row>
    <row r="3875" spans="1:61" ht="12.75" customHeight="1" x14ac:dyDescent="0.25">
      <c r="A3875" s="222"/>
      <c r="C3875" s="116"/>
      <c r="D3875" s="620"/>
      <c r="F3875" s="117"/>
      <c r="G3875" s="694"/>
      <c r="H3875" s="878"/>
      <c r="I3875" s="397"/>
      <c r="J3875" s="380"/>
      <c r="K3875" s="405"/>
      <c r="L3875" s="731"/>
      <c r="M3875" s="732"/>
      <c r="N3875" s="931"/>
      <c r="O3875" s="923"/>
      <c r="P3875" s="923"/>
      <c r="Q3875" s="641"/>
      <c r="R3875" s="537"/>
      <c r="S3875" s="537"/>
      <c r="T3875" s="537"/>
      <c r="U3875" s="537"/>
      <c r="V3875" s="537"/>
      <c r="W3875" s="531"/>
      <c r="X3875" s="141"/>
      <c r="Y3875" s="141"/>
      <c r="Z3875" s="552"/>
      <c r="AA3875" s="552"/>
      <c r="AB3875" s="531"/>
      <c r="AC3875" s="593"/>
      <c r="AD3875" s="923"/>
      <c r="AE3875" s="846"/>
      <c r="AF3875" s="931"/>
      <c r="AG3875" s="923"/>
      <c r="AH3875" s="923"/>
      <c r="AI3875" s="641"/>
      <c r="AJ3875" s="537"/>
      <c r="AK3875" s="537"/>
      <c r="AL3875" s="537"/>
      <c r="AM3875" s="537"/>
      <c r="AN3875" s="537"/>
      <c r="AO3875" s="531"/>
      <c r="AP3875" s="141"/>
      <c r="AQ3875" s="141"/>
      <c r="AR3875" s="552"/>
      <c r="AS3875" s="552"/>
      <c r="AT3875" s="531"/>
      <c r="AU3875" s="593"/>
      <c r="AV3875" s="923"/>
      <c r="AW3875" s="846"/>
      <c r="AX3875" s="115"/>
      <c r="AY3875" s="5"/>
      <c r="AZ3875" s="5"/>
      <c r="BA3875" s="335"/>
      <c r="BC3875" s="5"/>
      <c r="BD3875" s="5"/>
      <c r="BE3875" s="335"/>
      <c r="BG3875" s="826"/>
      <c r="BH3875" s="607"/>
    </row>
    <row r="3876" spans="1:61" ht="12.75" customHeight="1" x14ac:dyDescent="0.25">
      <c r="A3876" s="21"/>
      <c r="B3876" s="112"/>
      <c r="C3876" s="116"/>
      <c r="D3876" s="623"/>
      <c r="E3876" s="278"/>
      <c r="F3876" s="116"/>
      <c r="G3876" s="694"/>
      <c r="H3876" s="878"/>
      <c r="I3876" s="397"/>
      <c r="J3876" s="380"/>
      <c r="K3876" s="400" t="s">
        <v>6636</v>
      </c>
      <c r="L3876" s="731"/>
      <c r="M3876" s="732"/>
      <c r="N3876" s="931"/>
      <c r="O3876" s="923"/>
      <c r="P3876" s="923"/>
      <c r="Q3876" s="641"/>
      <c r="R3876" s="537"/>
      <c r="S3876" s="537"/>
      <c r="T3876" s="537"/>
      <c r="U3876" s="537"/>
      <c r="V3876" s="537"/>
      <c r="W3876" s="531"/>
      <c r="X3876" s="141"/>
      <c r="Y3876" s="141"/>
      <c r="Z3876" s="552"/>
      <c r="AA3876" s="552"/>
      <c r="AB3876" s="531"/>
      <c r="AC3876" s="593"/>
      <c r="AD3876" s="923"/>
      <c r="AE3876" s="846"/>
      <c r="AF3876" s="931"/>
      <c r="AG3876" s="923"/>
      <c r="AH3876" s="923"/>
      <c r="AI3876" s="641"/>
      <c r="AJ3876" s="537"/>
      <c r="AK3876" s="537"/>
      <c r="AL3876" s="537"/>
      <c r="AM3876" s="537"/>
      <c r="AN3876" s="537"/>
      <c r="AO3876" s="531"/>
      <c r="AP3876" s="141"/>
      <c r="AQ3876" s="141"/>
      <c r="AR3876" s="552"/>
      <c r="AS3876" s="552"/>
      <c r="AT3876" s="531"/>
      <c r="AU3876" s="593"/>
      <c r="AV3876" s="923"/>
      <c r="AW3876" s="846"/>
      <c r="AX3876" s="115"/>
      <c r="AY3876" s="5"/>
      <c r="AZ3876" s="5"/>
      <c r="BA3876" s="335"/>
      <c r="BC3876" s="5"/>
      <c r="BD3876" s="5"/>
      <c r="BE3876" s="335"/>
      <c r="BG3876" s="826"/>
      <c r="BH3876" s="607"/>
    </row>
    <row r="3877" spans="1:61" x14ac:dyDescent="0.25">
      <c r="A3877" s="21"/>
      <c r="B3877" s="112"/>
      <c r="C3877" s="116"/>
      <c r="D3877" s="623"/>
      <c r="E3877" s="278"/>
      <c r="F3877" s="116"/>
      <c r="G3877" s="694"/>
      <c r="H3877" s="878"/>
      <c r="I3877" s="397"/>
      <c r="J3877" s="380"/>
      <c r="K3877" s="426" t="s">
        <v>165</v>
      </c>
      <c r="L3877" s="731"/>
      <c r="M3877" s="732"/>
      <c r="N3877" s="931"/>
      <c r="O3877" s="923"/>
      <c r="P3877" s="923"/>
      <c r="Q3877" s="641"/>
      <c r="R3877" s="537"/>
      <c r="S3877" s="537"/>
      <c r="T3877" s="537"/>
      <c r="U3877" s="537"/>
      <c r="V3877" s="537"/>
      <c r="W3877" s="531"/>
      <c r="X3877" s="141"/>
      <c r="Y3877" s="141"/>
      <c r="Z3877" s="552"/>
      <c r="AA3877" s="552"/>
      <c r="AB3877" s="531"/>
      <c r="AC3877" s="593"/>
      <c r="AD3877" s="923"/>
      <c r="AE3877" s="846"/>
      <c r="AF3877" s="931"/>
      <c r="AG3877" s="923"/>
      <c r="AH3877" s="923"/>
      <c r="AI3877" s="641"/>
      <c r="AJ3877" s="537"/>
      <c r="AK3877" s="537"/>
      <c r="AL3877" s="537"/>
      <c r="AM3877" s="537"/>
      <c r="AN3877" s="537"/>
      <c r="AO3877" s="531"/>
      <c r="AP3877" s="141"/>
      <c r="AQ3877" s="141"/>
      <c r="AR3877" s="552"/>
      <c r="AS3877" s="552"/>
      <c r="AT3877" s="531"/>
      <c r="AU3877" s="593"/>
      <c r="AV3877" s="923"/>
      <c r="AW3877" s="846"/>
      <c r="AX3877" s="115"/>
      <c r="AY3877" s="5"/>
      <c r="AZ3877" s="5"/>
      <c r="BA3877" s="335"/>
      <c r="BC3877" s="5"/>
      <c r="BD3877" s="5"/>
      <c r="BE3877" s="335"/>
      <c r="BG3877" s="826"/>
      <c r="BH3877" s="607"/>
    </row>
    <row r="3878" spans="1:61" ht="12.75" customHeight="1" x14ac:dyDescent="0.25">
      <c r="A3878" s="21"/>
      <c r="B3878" s="112"/>
      <c r="C3878" s="116"/>
      <c r="D3878" s="623"/>
      <c r="E3878" s="278"/>
      <c r="F3878" s="116"/>
      <c r="G3878" s="694"/>
      <c r="H3878" s="878"/>
      <c r="I3878" s="397"/>
      <c r="J3878" s="380"/>
      <c r="K3878" s="410"/>
      <c r="L3878" s="738"/>
      <c r="M3878" s="739"/>
      <c r="N3878" s="931"/>
      <c r="O3878" s="923"/>
      <c r="P3878" s="923"/>
      <c r="Q3878" s="641"/>
      <c r="R3878" s="537"/>
      <c r="S3878" s="537"/>
      <c r="T3878" s="537"/>
      <c r="U3878" s="537"/>
      <c r="V3878" s="537"/>
      <c r="W3878" s="531"/>
      <c r="X3878" s="141"/>
      <c r="Y3878" s="141"/>
      <c r="Z3878" s="552"/>
      <c r="AA3878" s="552"/>
      <c r="AB3878" s="531"/>
      <c r="AC3878" s="593"/>
      <c r="AD3878" s="923"/>
      <c r="AE3878" s="846"/>
      <c r="AF3878" s="931"/>
      <c r="AG3878" s="923"/>
      <c r="AH3878" s="923"/>
      <c r="AI3878" s="641"/>
      <c r="AJ3878" s="537"/>
      <c r="AK3878" s="537"/>
      <c r="AL3878" s="537"/>
      <c r="AM3878" s="537"/>
      <c r="AN3878" s="537"/>
      <c r="AO3878" s="531"/>
      <c r="AP3878" s="141"/>
      <c r="AQ3878" s="141"/>
      <c r="AR3878" s="552"/>
      <c r="AS3878" s="552"/>
      <c r="AT3878" s="531"/>
      <c r="AU3878" s="593"/>
      <c r="AV3878" s="923"/>
      <c r="AW3878" s="846"/>
      <c r="AX3878" s="115"/>
      <c r="AY3878" s="5"/>
      <c r="AZ3878" s="5"/>
      <c r="BA3878" s="335"/>
      <c r="BC3878" s="5"/>
      <c r="BD3878" s="5"/>
      <c r="BE3878" s="335"/>
      <c r="BG3878" s="826"/>
      <c r="BH3878" s="607"/>
    </row>
    <row r="3879" spans="1:61" ht="35.1" customHeight="1" x14ac:dyDescent="0.25">
      <c r="A3879" s="21" t="s">
        <v>6113</v>
      </c>
      <c r="B3879" s="112">
        <v>11</v>
      </c>
      <c r="C3879" s="116" t="s">
        <v>4052</v>
      </c>
      <c r="D3879" s="620">
        <v>1000</v>
      </c>
      <c r="E3879" s="278"/>
      <c r="F3879" s="116">
        <v>12</v>
      </c>
      <c r="G3879" s="694">
        <v>1</v>
      </c>
      <c r="H3879" s="878" t="str">
        <f t="shared" si="5769"/>
        <v>001</v>
      </c>
      <c r="I3879" s="585">
        <v>81211000</v>
      </c>
      <c r="J3879" s="380" t="s">
        <v>4373</v>
      </c>
      <c r="K3879" s="494" t="s">
        <v>5746</v>
      </c>
      <c r="L3879" s="733">
        <v>23352</v>
      </c>
      <c r="M3879" s="734">
        <v>23352</v>
      </c>
      <c r="N3879" s="931"/>
      <c r="O3879" s="530">
        <f t="shared" ref="O3879:O3889" si="5867">IF(N3879&gt;L3879,"0 ",N3879-L3879)</f>
        <v>-23352</v>
      </c>
      <c r="P3879" s="530" t="str">
        <f t="shared" ref="P3879:P3889" si="5868">IF(N3879&lt;L3879,"0 ",N3879-L3879)</f>
        <v xml:space="preserve">0 </v>
      </c>
      <c r="Q3879" s="646"/>
      <c r="R3879" s="536"/>
      <c r="S3879" s="536"/>
      <c r="T3879" s="536"/>
      <c r="U3879" s="536"/>
      <c r="V3879" s="536"/>
      <c r="W3879" s="683" t="str">
        <f t="shared" ref="W3879:W3887" si="5869">IF(SUM(Q3879:V3879)=X3879,"OK",SUM(Q3879:V3879)-X3879)</f>
        <v>OK</v>
      </c>
      <c r="X3879" s="141"/>
      <c r="Y3879" s="141"/>
      <c r="Z3879" s="552"/>
      <c r="AA3879" s="552"/>
      <c r="AB3879" s="683" t="str">
        <f t="shared" ref="AB3879:AB3887" si="5870">IF(SUM(Z3879:AA3879)=AC3879,"OK",SUM(Z3879:AA3879)-AC3879)</f>
        <v>OK</v>
      </c>
      <c r="AC3879" s="593"/>
      <c r="AD3879" s="530">
        <f t="shared" ref="AD3879:AD3889" si="5871">X3879+Y3879+AC3879</f>
        <v>0</v>
      </c>
      <c r="AE3879" s="842">
        <f t="shared" ref="AE3879:AE3889" si="5872">N3879+AD3879</f>
        <v>0</v>
      </c>
      <c r="AF3879" s="931"/>
      <c r="AG3879" s="530">
        <f t="shared" ref="AG3879:AG3889" si="5873">IF(AF3879&gt;M3879,"0 ",AF3879-M3879)</f>
        <v>-23352</v>
      </c>
      <c r="AH3879" s="530" t="str">
        <f t="shared" ref="AH3879:AH3889" si="5874">IF(AF3879&lt;M3879,"0 ",AF3879-M3879)</f>
        <v xml:space="preserve">0 </v>
      </c>
      <c r="AI3879" s="641"/>
      <c r="AJ3879" s="537"/>
      <c r="AK3879" s="537"/>
      <c r="AL3879" s="537"/>
      <c r="AM3879" s="537"/>
      <c r="AN3879" s="537"/>
      <c r="AO3879" s="683" t="str">
        <f t="shared" ref="AO3879:AO3887" si="5875">IF(SUM(AI3879:AN3879)=AP3879,"OK",SUM(AI3879:AN3879)-AP3879)</f>
        <v>OK</v>
      </c>
      <c r="AP3879" s="141"/>
      <c r="AQ3879" s="141"/>
      <c r="AR3879" s="552"/>
      <c r="AS3879" s="552"/>
      <c r="AT3879" s="683" t="str">
        <f t="shared" ref="AT3879:AT3887" si="5876">IF(SUM(AR3879:AS3879)=AU3879,"OK",SUM(AR3879:AS3879)-AU3879)</f>
        <v>OK</v>
      </c>
      <c r="AU3879" s="593"/>
      <c r="AV3879" s="530">
        <f t="shared" ref="AV3879:AV3889" si="5877">AP3879+AQ3879+AU3879</f>
        <v>0</v>
      </c>
      <c r="AW3879" s="842">
        <f t="shared" ref="AW3879:AW3889" si="5878">AF3879+AV3879</f>
        <v>0</v>
      </c>
      <c r="AX3879" s="115">
        <f t="shared" ref="AX3879:AX3889" si="5879">L3879</f>
        <v>23352</v>
      </c>
      <c r="AY3879" s="5">
        <f t="shared" ref="AY3879:AY3889" si="5880">AE3879</f>
        <v>0</v>
      </c>
      <c r="AZ3879" s="7">
        <f t="shared" ref="AZ3879:AZ3887" si="5881">AY3879-AX3879</f>
        <v>-23352</v>
      </c>
      <c r="BA3879" s="335">
        <f t="shared" ref="BA3879:BA3887" si="5882">AZ3879/AX3879</f>
        <v>-1</v>
      </c>
      <c r="BB3879" s="23">
        <f t="shared" ref="BB3879:BB3889" si="5883">M3879</f>
        <v>23352</v>
      </c>
      <c r="BC3879" s="5">
        <f t="shared" ref="BC3879:BC3887" si="5884">AW3879</f>
        <v>0</v>
      </c>
      <c r="BD3879" s="7">
        <f t="shared" ref="BD3879:BD3887" si="5885">BC3879-BB3879</f>
        <v>-23352</v>
      </c>
      <c r="BE3879" s="335">
        <f t="shared" ref="BE3879:BE3887" si="5886">BD3879/BB3879</f>
        <v>-1</v>
      </c>
      <c r="BG3879" s="826" t="str">
        <f t="shared" ref="BG3879:BG3889" si="5887">RIGHT(LEFT(I3879,3),2)&amp;"."&amp;RIGHT(LEFT(I3879,5),2)</f>
        <v>12.11</v>
      </c>
      <c r="BH3879" s="607" t="b">
        <f>COUNTIF('Codes SEC'!$B$2:$B$250,Ministres!BG3879)&gt;0</f>
        <v>1</v>
      </c>
    </row>
    <row r="3880" spans="1:61" ht="57" customHeight="1" x14ac:dyDescent="0.25">
      <c r="A3880" s="21" t="s">
        <v>6113</v>
      </c>
      <c r="B3880" s="112">
        <v>11</v>
      </c>
      <c r="C3880" s="116" t="s">
        <v>4052</v>
      </c>
      <c r="D3880" s="620">
        <v>1000</v>
      </c>
      <c r="E3880" s="278"/>
      <c r="F3880" s="116">
        <v>12</v>
      </c>
      <c r="G3880" s="694">
        <v>1</v>
      </c>
      <c r="H3880" s="878" t="str">
        <f t="shared" si="5769"/>
        <v>001</v>
      </c>
      <c r="I3880" s="585">
        <v>81211000</v>
      </c>
      <c r="J3880" s="380" t="s">
        <v>4374</v>
      </c>
      <c r="K3880" s="494" t="s">
        <v>5747</v>
      </c>
      <c r="L3880" s="733">
        <v>15828</v>
      </c>
      <c r="M3880" s="734">
        <v>15828</v>
      </c>
      <c r="N3880" s="931"/>
      <c r="O3880" s="530">
        <f t="shared" si="5867"/>
        <v>-15828</v>
      </c>
      <c r="P3880" s="530" t="str">
        <f t="shared" si="5868"/>
        <v xml:space="preserve">0 </v>
      </c>
      <c r="Q3880" s="646"/>
      <c r="R3880" s="536"/>
      <c r="S3880" s="536"/>
      <c r="T3880" s="536"/>
      <c r="U3880" s="536"/>
      <c r="V3880" s="536"/>
      <c r="W3880" s="683" t="str">
        <f t="shared" si="5869"/>
        <v>OK</v>
      </c>
      <c r="X3880" s="141"/>
      <c r="Y3880" s="141"/>
      <c r="Z3880" s="552"/>
      <c r="AA3880" s="552"/>
      <c r="AB3880" s="683" t="str">
        <f t="shared" si="5870"/>
        <v>OK</v>
      </c>
      <c r="AC3880" s="593"/>
      <c r="AD3880" s="530">
        <f t="shared" si="5871"/>
        <v>0</v>
      </c>
      <c r="AE3880" s="842">
        <f t="shared" si="5872"/>
        <v>0</v>
      </c>
      <c r="AF3880" s="931"/>
      <c r="AG3880" s="530">
        <f t="shared" si="5873"/>
        <v>-15828</v>
      </c>
      <c r="AH3880" s="530" t="str">
        <f t="shared" si="5874"/>
        <v xml:space="preserve">0 </v>
      </c>
      <c r="AI3880" s="641"/>
      <c r="AJ3880" s="537"/>
      <c r="AK3880" s="537"/>
      <c r="AL3880" s="537"/>
      <c r="AM3880" s="537"/>
      <c r="AN3880" s="537"/>
      <c r="AO3880" s="683" t="str">
        <f t="shared" si="5875"/>
        <v>OK</v>
      </c>
      <c r="AP3880" s="141"/>
      <c r="AQ3880" s="141"/>
      <c r="AR3880" s="552"/>
      <c r="AS3880" s="552"/>
      <c r="AT3880" s="683" t="str">
        <f t="shared" si="5876"/>
        <v>OK</v>
      </c>
      <c r="AU3880" s="593"/>
      <c r="AV3880" s="530">
        <f t="shared" si="5877"/>
        <v>0</v>
      </c>
      <c r="AW3880" s="842">
        <f t="shared" si="5878"/>
        <v>0</v>
      </c>
      <c r="AX3880" s="115">
        <f t="shared" si="5879"/>
        <v>15828</v>
      </c>
      <c r="AY3880" s="5">
        <f t="shared" si="5880"/>
        <v>0</v>
      </c>
      <c r="AZ3880" s="7">
        <f t="shared" si="5881"/>
        <v>-15828</v>
      </c>
      <c r="BA3880" s="335">
        <f t="shared" si="5882"/>
        <v>-1</v>
      </c>
      <c r="BB3880" s="23">
        <f t="shared" si="5883"/>
        <v>15828</v>
      </c>
      <c r="BC3880" s="5">
        <f t="shared" si="5884"/>
        <v>0</v>
      </c>
      <c r="BD3880" s="7">
        <f t="shared" si="5885"/>
        <v>-15828</v>
      </c>
      <c r="BE3880" s="335">
        <f t="shared" si="5886"/>
        <v>-1</v>
      </c>
      <c r="BG3880" s="826" t="str">
        <f t="shared" si="5887"/>
        <v>12.11</v>
      </c>
      <c r="BH3880" s="607" t="b">
        <f>COUNTIF('Codes SEC'!$B$2:$B$250,Ministres!BG3880)&gt;0</f>
        <v>1</v>
      </c>
    </row>
    <row r="3881" spans="1:61" ht="35.1" customHeight="1" x14ac:dyDescent="0.25">
      <c r="A3881" s="21" t="s">
        <v>6113</v>
      </c>
      <c r="B3881" s="112">
        <v>11</v>
      </c>
      <c r="C3881" s="116" t="s">
        <v>4052</v>
      </c>
      <c r="D3881" s="620">
        <v>1000</v>
      </c>
      <c r="E3881" s="278"/>
      <c r="F3881" s="116">
        <v>12</v>
      </c>
      <c r="G3881" s="694">
        <v>1</v>
      </c>
      <c r="H3881" s="878" t="str">
        <f t="shared" si="5769"/>
        <v>001</v>
      </c>
      <c r="I3881" s="585" t="s">
        <v>3256</v>
      </c>
      <c r="J3881" s="380" t="s">
        <v>4413</v>
      </c>
      <c r="K3881" s="494" t="s">
        <v>4675</v>
      </c>
      <c r="L3881" s="733">
        <v>21233</v>
      </c>
      <c r="M3881" s="734">
        <v>21233</v>
      </c>
      <c r="N3881" s="931"/>
      <c r="O3881" s="530">
        <f t="shared" si="5867"/>
        <v>-21233</v>
      </c>
      <c r="P3881" s="530" t="str">
        <f t="shared" si="5868"/>
        <v xml:space="preserve">0 </v>
      </c>
      <c r="Q3881" s="646"/>
      <c r="R3881" s="536"/>
      <c r="S3881" s="536"/>
      <c r="T3881" s="536"/>
      <c r="U3881" s="536"/>
      <c r="V3881" s="536"/>
      <c r="W3881" s="683" t="str">
        <f t="shared" si="5869"/>
        <v>OK</v>
      </c>
      <c r="X3881" s="141"/>
      <c r="Y3881" s="141"/>
      <c r="Z3881" s="552"/>
      <c r="AA3881" s="552"/>
      <c r="AB3881" s="683" t="str">
        <f t="shared" si="5870"/>
        <v>OK</v>
      </c>
      <c r="AC3881" s="593"/>
      <c r="AD3881" s="530">
        <f t="shared" si="5871"/>
        <v>0</v>
      </c>
      <c r="AE3881" s="842">
        <f t="shared" si="5872"/>
        <v>0</v>
      </c>
      <c r="AF3881" s="931"/>
      <c r="AG3881" s="530">
        <f t="shared" si="5873"/>
        <v>-21233</v>
      </c>
      <c r="AH3881" s="530" t="str">
        <f t="shared" si="5874"/>
        <v xml:space="preserve">0 </v>
      </c>
      <c r="AI3881" s="641"/>
      <c r="AJ3881" s="537"/>
      <c r="AK3881" s="537"/>
      <c r="AL3881" s="537"/>
      <c r="AM3881" s="537"/>
      <c r="AN3881" s="537"/>
      <c r="AO3881" s="683" t="str">
        <f t="shared" si="5875"/>
        <v>OK</v>
      </c>
      <c r="AP3881" s="141"/>
      <c r="AQ3881" s="141"/>
      <c r="AR3881" s="552"/>
      <c r="AS3881" s="552"/>
      <c r="AT3881" s="683" t="str">
        <f t="shared" si="5876"/>
        <v>OK</v>
      </c>
      <c r="AU3881" s="593"/>
      <c r="AV3881" s="530">
        <f t="shared" si="5877"/>
        <v>0</v>
      </c>
      <c r="AW3881" s="842">
        <f t="shared" si="5878"/>
        <v>0</v>
      </c>
      <c r="AX3881" s="115">
        <f t="shared" si="5879"/>
        <v>21233</v>
      </c>
      <c r="AY3881" s="5">
        <f t="shared" si="5880"/>
        <v>0</v>
      </c>
      <c r="AZ3881" s="7">
        <f t="shared" si="5881"/>
        <v>-21233</v>
      </c>
      <c r="BA3881" s="335">
        <f t="shared" si="5882"/>
        <v>-1</v>
      </c>
      <c r="BB3881" s="23">
        <f t="shared" si="5883"/>
        <v>21233</v>
      </c>
      <c r="BC3881" s="5">
        <f t="shared" si="5884"/>
        <v>0</v>
      </c>
      <c r="BD3881" s="7">
        <f t="shared" si="5885"/>
        <v>-21233</v>
      </c>
      <c r="BE3881" s="335">
        <f t="shared" si="5886"/>
        <v>-1</v>
      </c>
      <c r="BG3881" s="826" t="str">
        <f t="shared" si="5887"/>
        <v>12.12</v>
      </c>
      <c r="BH3881" s="607" t="b">
        <f>COUNTIF('Codes SEC'!$B$2:$B$250,Ministres!BG3881)&gt;0</f>
        <v>1</v>
      </c>
    </row>
    <row r="3882" spans="1:61" ht="35.1" customHeight="1" x14ac:dyDescent="0.25">
      <c r="A3882" s="222" t="s">
        <v>6113</v>
      </c>
      <c r="B3882" s="112">
        <v>11</v>
      </c>
      <c r="C3882" s="116" t="s">
        <v>4052</v>
      </c>
      <c r="D3882" s="620">
        <v>1000</v>
      </c>
      <c r="E3882" s="278"/>
      <c r="F3882" s="116">
        <v>12</v>
      </c>
      <c r="G3882" s="694">
        <v>1</v>
      </c>
      <c r="H3882" s="878" t="str">
        <f t="shared" si="5769"/>
        <v>001</v>
      </c>
      <c r="I3882" s="397">
        <v>81221000</v>
      </c>
      <c r="J3882" s="380" t="s">
        <v>4579</v>
      </c>
      <c r="K3882" s="494" t="s">
        <v>4674</v>
      </c>
      <c r="L3882" s="726">
        <v>0</v>
      </c>
      <c r="M3882" s="727">
        <v>0</v>
      </c>
      <c r="N3882" s="931"/>
      <c r="O3882" s="530">
        <f t="shared" si="5867"/>
        <v>0</v>
      </c>
      <c r="P3882" s="530">
        <f t="shared" si="5868"/>
        <v>0</v>
      </c>
      <c r="Q3882" s="646"/>
      <c r="R3882" s="536"/>
      <c r="S3882" s="536"/>
      <c r="T3882" s="536"/>
      <c r="U3882" s="536"/>
      <c r="V3882" s="536"/>
      <c r="W3882" s="683" t="str">
        <f>IF(SUM(Q3882:V3882)=X3882,"OK",SUM(Q3882:V3882)-X3882)</f>
        <v>OK</v>
      </c>
      <c r="X3882" s="141"/>
      <c r="Y3882" s="141"/>
      <c r="Z3882" s="552"/>
      <c r="AA3882" s="552"/>
      <c r="AB3882" s="683" t="str">
        <f>IF(SUM(Z3882:AA3882)=AC3882,"OK",SUM(Z3882:AA3882)-AC3882)</f>
        <v>OK</v>
      </c>
      <c r="AC3882" s="593"/>
      <c r="AD3882" s="530">
        <f t="shared" si="5871"/>
        <v>0</v>
      </c>
      <c r="AE3882" s="842">
        <f t="shared" si="5872"/>
        <v>0</v>
      </c>
      <c r="AF3882" s="931"/>
      <c r="AG3882" s="530">
        <f t="shared" si="5873"/>
        <v>0</v>
      </c>
      <c r="AH3882" s="530">
        <f t="shared" si="5874"/>
        <v>0</v>
      </c>
      <c r="AI3882" s="641"/>
      <c r="AJ3882" s="537"/>
      <c r="AK3882" s="537"/>
      <c r="AL3882" s="537"/>
      <c r="AM3882" s="537"/>
      <c r="AN3882" s="537"/>
      <c r="AO3882" s="683" t="str">
        <f>IF(SUM(AI3882:AN3882)=AP3882,"OK",SUM(AI3882:AN3882)-AP3882)</f>
        <v>OK</v>
      </c>
      <c r="AP3882" s="141"/>
      <c r="AQ3882" s="141"/>
      <c r="AR3882" s="552"/>
      <c r="AS3882" s="552"/>
      <c r="AT3882" s="683" t="str">
        <f>IF(SUM(AR3882:AS3882)=AU3882,"OK",SUM(AR3882:AS3882)-AU3882)</f>
        <v>OK</v>
      </c>
      <c r="AU3882" s="593"/>
      <c r="AV3882" s="530">
        <f t="shared" si="5877"/>
        <v>0</v>
      </c>
      <c r="AW3882" s="842">
        <f t="shared" si="5878"/>
        <v>0</v>
      </c>
      <c r="AX3882" s="115">
        <f t="shared" si="5879"/>
        <v>0</v>
      </c>
      <c r="AY3882" s="5">
        <f t="shared" si="5880"/>
        <v>0</v>
      </c>
      <c r="AZ3882" s="7">
        <f>AY3882-AX3882</f>
        <v>0</v>
      </c>
      <c r="BA3882" s="335" t="e">
        <f>AZ3882/AX3882</f>
        <v>#DIV/0!</v>
      </c>
      <c r="BB3882" s="23">
        <f t="shared" si="5883"/>
        <v>0</v>
      </c>
      <c r="BC3882" s="5">
        <f>AW3882</f>
        <v>0</v>
      </c>
      <c r="BD3882" s="7">
        <f>BC3882-BB3882</f>
        <v>0</v>
      </c>
      <c r="BE3882" s="335" t="e">
        <f>BD3882/BB3882</f>
        <v>#DIV/0!</v>
      </c>
      <c r="BG3882" s="826" t="str">
        <f t="shared" si="5887"/>
        <v>12.21</v>
      </c>
      <c r="BH3882" s="607" t="b">
        <f>COUNTIF('Codes SEC'!$B$2:$B$250,Ministres!BG3882)&gt;0</f>
        <v>1</v>
      </c>
    </row>
    <row r="3883" spans="1:61" ht="59.4" customHeight="1" x14ac:dyDescent="0.25">
      <c r="A3883" s="190" t="s">
        <v>6113</v>
      </c>
      <c r="B3883" s="583" t="s">
        <v>783</v>
      </c>
      <c r="C3883" s="120" t="s">
        <v>4052</v>
      </c>
      <c r="D3883" s="622">
        <v>1000</v>
      </c>
      <c r="E3883" s="584"/>
      <c r="F3883" s="120">
        <v>12</v>
      </c>
      <c r="G3883" s="699">
        <v>1</v>
      </c>
      <c r="H3883" s="891" t="str">
        <f t="shared" si="5769"/>
        <v>001</v>
      </c>
      <c r="I3883" s="605">
        <v>81221000</v>
      </c>
      <c r="J3883" s="689" t="s">
        <v>5170</v>
      </c>
      <c r="K3883" s="424" t="s">
        <v>5253</v>
      </c>
      <c r="L3883" s="733">
        <v>0</v>
      </c>
      <c r="M3883" s="734">
        <v>0</v>
      </c>
      <c r="N3883" s="931"/>
      <c r="O3883" s="530">
        <f t="shared" si="5867"/>
        <v>0</v>
      </c>
      <c r="P3883" s="530">
        <f t="shared" si="5868"/>
        <v>0</v>
      </c>
      <c r="Q3883" s="646"/>
      <c r="R3883" s="536"/>
      <c r="S3883" s="536"/>
      <c r="T3883" s="536"/>
      <c r="U3883" s="536"/>
      <c r="V3883" s="536"/>
      <c r="W3883" s="683" t="str">
        <f>IF(SUM(Q3883:V3883)=X3883,"OK",SUM(Q3883:V3883)-X3883)</f>
        <v>OK</v>
      </c>
      <c r="X3883" s="141"/>
      <c r="Y3883" s="141"/>
      <c r="Z3883" s="552"/>
      <c r="AA3883" s="552"/>
      <c r="AB3883" s="683" t="str">
        <f>IF(SUM(Z3883:AA3883)=AC3883,"OK",SUM(Z3883:AA3883)-AC3883)</f>
        <v>OK</v>
      </c>
      <c r="AC3883" s="593"/>
      <c r="AD3883" s="530">
        <f t="shared" si="5871"/>
        <v>0</v>
      </c>
      <c r="AE3883" s="842">
        <f t="shared" si="5872"/>
        <v>0</v>
      </c>
      <c r="AF3883" s="931"/>
      <c r="AG3883" s="530">
        <f t="shared" si="5873"/>
        <v>0</v>
      </c>
      <c r="AH3883" s="530">
        <f t="shared" si="5874"/>
        <v>0</v>
      </c>
      <c r="AI3883" s="641"/>
      <c r="AJ3883" s="537"/>
      <c r="AK3883" s="537"/>
      <c r="AL3883" s="537"/>
      <c r="AM3883" s="537"/>
      <c r="AN3883" s="537"/>
      <c r="AO3883" s="683" t="str">
        <f>IF(SUM(AI3883:AN3883)=AP3883,"OK",SUM(AI3883:AN3883)-AP3883)</f>
        <v>OK</v>
      </c>
      <c r="AP3883" s="141"/>
      <c r="AQ3883" s="141"/>
      <c r="AR3883" s="552"/>
      <c r="AS3883" s="552"/>
      <c r="AT3883" s="683" t="str">
        <f>IF(SUM(AR3883:AS3883)=AU3883,"OK",SUM(AR3883:AS3883)-AU3883)</f>
        <v>OK</v>
      </c>
      <c r="AU3883" s="593"/>
      <c r="AV3883" s="530">
        <f t="shared" si="5877"/>
        <v>0</v>
      </c>
      <c r="AW3883" s="842">
        <f t="shared" si="5878"/>
        <v>0</v>
      </c>
      <c r="AX3883" s="115">
        <f t="shared" si="5879"/>
        <v>0</v>
      </c>
      <c r="AY3883" s="5">
        <f t="shared" si="5880"/>
        <v>0</v>
      </c>
      <c r="AZ3883" s="7">
        <f>AY3883-AX3883</f>
        <v>0</v>
      </c>
      <c r="BA3883" s="335" t="e">
        <f>AZ3883/AX3883</f>
        <v>#DIV/0!</v>
      </c>
      <c r="BB3883" s="23">
        <f t="shared" si="5883"/>
        <v>0</v>
      </c>
      <c r="BC3883" s="5">
        <f>AW3883</f>
        <v>0</v>
      </c>
      <c r="BD3883" s="7">
        <f>BC3883-BB3883</f>
        <v>0</v>
      </c>
      <c r="BE3883" s="335" t="e">
        <f>BD3883/BB3883</f>
        <v>#DIV/0!</v>
      </c>
      <c r="BG3883" s="826" t="str">
        <f t="shared" si="5887"/>
        <v>12.21</v>
      </c>
      <c r="BH3883" s="607" t="b">
        <f>COUNTIF('Codes SEC'!$B$2:$B$250,Ministres!BG3883)&gt;0</f>
        <v>1</v>
      </c>
    </row>
    <row r="3884" spans="1:61" ht="34.950000000000003" customHeight="1" x14ac:dyDescent="0.25">
      <c r="A3884" s="193" t="s">
        <v>6113</v>
      </c>
      <c r="B3884" s="583">
        <v>11</v>
      </c>
      <c r="C3884" s="120" t="s">
        <v>4052</v>
      </c>
      <c r="D3884" s="622">
        <v>1000</v>
      </c>
      <c r="E3884" s="584"/>
      <c r="F3884" s="120">
        <v>12</v>
      </c>
      <c r="G3884" s="697">
        <v>1</v>
      </c>
      <c r="H3884" s="890" t="str">
        <f t="shared" si="5769"/>
        <v>001</v>
      </c>
      <c r="I3884" s="585">
        <v>81221000</v>
      </c>
      <c r="J3884" s="380" t="s">
        <v>5281</v>
      </c>
      <c r="K3884" s="500" t="s">
        <v>5649</v>
      </c>
      <c r="L3884" s="733">
        <v>0</v>
      </c>
      <c r="M3884" s="734">
        <v>0</v>
      </c>
      <c r="N3884" s="931"/>
      <c r="O3884" s="530">
        <f t="shared" si="5867"/>
        <v>0</v>
      </c>
      <c r="P3884" s="530">
        <f t="shared" si="5868"/>
        <v>0</v>
      </c>
      <c r="Q3884" s="646"/>
      <c r="R3884" s="536"/>
      <c r="S3884" s="536"/>
      <c r="T3884" s="536"/>
      <c r="U3884" s="536"/>
      <c r="V3884" s="536"/>
      <c r="W3884" s="683" t="str">
        <f>IF(SUM(Q3884:V3884)=X3884,"OK",SUM(Q3884:V3884)-X3884)</f>
        <v>OK</v>
      </c>
      <c r="X3884" s="141"/>
      <c r="Y3884" s="141"/>
      <c r="Z3884" s="552"/>
      <c r="AA3884" s="552"/>
      <c r="AB3884" s="683" t="str">
        <f>IF(SUM(Z3884:AA3884)=AC3884,"OK",SUM(Z3884:AA3884)-AC3884)</f>
        <v>OK</v>
      </c>
      <c r="AC3884" s="593"/>
      <c r="AD3884" s="530">
        <f t="shared" si="5871"/>
        <v>0</v>
      </c>
      <c r="AE3884" s="842">
        <f t="shared" si="5872"/>
        <v>0</v>
      </c>
      <c r="AF3884" s="931"/>
      <c r="AG3884" s="530">
        <f t="shared" si="5873"/>
        <v>0</v>
      </c>
      <c r="AH3884" s="530">
        <f t="shared" si="5874"/>
        <v>0</v>
      </c>
      <c r="AI3884" s="641"/>
      <c r="AJ3884" s="537"/>
      <c r="AK3884" s="537"/>
      <c r="AL3884" s="537"/>
      <c r="AM3884" s="537"/>
      <c r="AN3884" s="537"/>
      <c r="AO3884" s="683" t="str">
        <f>IF(SUM(AI3884:AN3884)=AP3884,"OK",SUM(AI3884:AN3884)-AP3884)</f>
        <v>OK</v>
      </c>
      <c r="AP3884" s="141"/>
      <c r="AQ3884" s="141"/>
      <c r="AR3884" s="552"/>
      <c r="AS3884" s="552"/>
      <c r="AT3884" s="683" t="str">
        <f>IF(SUM(AR3884:AS3884)=AU3884,"OK",SUM(AR3884:AS3884)-AU3884)</f>
        <v>OK</v>
      </c>
      <c r="AU3884" s="593"/>
      <c r="AV3884" s="530">
        <f t="shared" si="5877"/>
        <v>0</v>
      </c>
      <c r="AW3884" s="842">
        <f t="shared" si="5878"/>
        <v>0</v>
      </c>
      <c r="AX3884" s="115">
        <f t="shared" si="5879"/>
        <v>0</v>
      </c>
      <c r="AY3884" s="5">
        <f t="shared" si="5880"/>
        <v>0</v>
      </c>
      <c r="AZ3884" s="7">
        <f>AY3884-AX3884</f>
        <v>0</v>
      </c>
      <c r="BA3884" s="335" t="e">
        <f>AZ3884/AX3884</f>
        <v>#DIV/0!</v>
      </c>
      <c r="BB3884" s="23">
        <f t="shared" si="5883"/>
        <v>0</v>
      </c>
      <c r="BC3884" s="5">
        <f>AW3884</f>
        <v>0</v>
      </c>
      <c r="BD3884" s="7">
        <f>BC3884-BB3884</f>
        <v>0</v>
      </c>
      <c r="BE3884" s="335" t="e">
        <f>BD3884/BB3884</f>
        <v>#DIV/0!</v>
      </c>
      <c r="BF3884"/>
      <c r="BG3884" s="826" t="str">
        <f t="shared" si="5887"/>
        <v>12.21</v>
      </c>
      <c r="BH3884" s="607" t="b">
        <f>COUNTIF('Codes SEC'!$B$2:$B$250,Ministres!BG3884)&gt;0</f>
        <v>1</v>
      </c>
      <c r="BI3884"/>
    </row>
    <row r="3885" spans="1:61" ht="34.950000000000003" customHeight="1" x14ac:dyDescent="0.25">
      <c r="A3885" s="193" t="s">
        <v>6113</v>
      </c>
      <c r="B3885" s="583">
        <v>11</v>
      </c>
      <c r="C3885" s="120" t="s">
        <v>4052</v>
      </c>
      <c r="D3885" s="622">
        <v>1000</v>
      </c>
      <c r="E3885" s="584"/>
      <c r="F3885" s="120">
        <v>12</v>
      </c>
      <c r="G3885" s="697">
        <v>1</v>
      </c>
      <c r="H3885" s="890" t="str">
        <f t="shared" si="5769"/>
        <v>001</v>
      </c>
      <c r="I3885" s="605">
        <v>81222000</v>
      </c>
      <c r="J3885" s="689" t="s">
        <v>5171</v>
      </c>
      <c r="K3885" s="424" t="s">
        <v>5172</v>
      </c>
      <c r="L3885" s="733">
        <v>1379</v>
      </c>
      <c r="M3885" s="734">
        <v>1379</v>
      </c>
      <c r="N3885" s="931"/>
      <c r="O3885" s="530">
        <f t="shared" si="5867"/>
        <v>-1379</v>
      </c>
      <c r="P3885" s="530" t="str">
        <f t="shared" si="5868"/>
        <v xml:space="preserve">0 </v>
      </c>
      <c r="Q3885" s="646"/>
      <c r="R3885" s="536"/>
      <c r="S3885" s="536"/>
      <c r="T3885" s="536"/>
      <c r="U3885" s="536"/>
      <c r="V3885" s="536"/>
      <c r="W3885" s="683" t="str">
        <f>IF(SUM(Q3885:V3885)=X3885,"OK",SUM(Q3885:V3885)-X3885)</f>
        <v>OK</v>
      </c>
      <c r="X3885" s="141"/>
      <c r="Y3885" s="141"/>
      <c r="Z3885" s="552"/>
      <c r="AA3885" s="552"/>
      <c r="AB3885" s="683" t="str">
        <f>IF(SUM(Z3885:AA3885)=AC3885,"OK",SUM(Z3885:AA3885)-AC3885)</f>
        <v>OK</v>
      </c>
      <c r="AC3885" s="593"/>
      <c r="AD3885" s="530">
        <f t="shared" si="5871"/>
        <v>0</v>
      </c>
      <c r="AE3885" s="842">
        <f t="shared" si="5872"/>
        <v>0</v>
      </c>
      <c r="AF3885" s="931"/>
      <c r="AG3885" s="530">
        <f t="shared" si="5873"/>
        <v>-1379</v>
      </c>
      <c r="AH3885" s="530" t="str">
        <f t="shared" si="5874"/>
        <v xml:space="preserve">0 </v>
      </c>
      <c r="AI3885" s="641"/>
      <c r="AJ3885" s="537"/>
      <c r="AK3885" s="537"/>
      <c r="AL3885" s="537"/>
      <c r="AM3885" s="537"/>
      <c r="AN3885" s="537"/>
      <c r="AO3885" s="683" t="str">
        <f>IF(SUM(AI3885:AN3885)=AP3885,"OK",SUM(AI3885:AN3885)-AP3885)</f>
        <v>OK</v>
      </c>
      <c r="AP3885" s="141"/>
      <c r="AQ3885" s="141"/>
      <c r="AR3885" s="552"/>
      <c r="AS3885" s="552"/>
      <c r="AT3885" s="683" t="str">
        <f>IF(SUM(AR3885:AS3885)=AU3885,"OK",SUM(AR3885:AS3885)-AU3885)</f>
        <v>OK</v>
      </c>
      <c r="AU3885" s="593"/>
      <c r="AV3885" s="530">
        <f t="shared" si="5877"/>
        <v>0</v>
      </c>
      <c r="AW3885" s="842">
        <f t="shared" si="5878"/>
        <v>0</v>
      </c>
      <c r="AX3885" s="121">
        <f t="shared" si="5879"/>
        <v>1379</v>
      </c>
      <c r="AY3885" s="111">
        <f t="shared" si="5880"/>
        <v>0</v>
      </c>
      <c r="AZ3885" s="122">
        <f>AY3885-AX3885</f>
        <v>-1379</v>
      </c>
      <c r="BA3885" s="343">
        <f>AZ3885/AX3885</f>
        <v>-1</v>
      </c>
      <c r="BB3885" s="590">
        <f t="shared" si="5883"/>
        <v>1379</v>
      </c>
      <c r="BC3885" s="111">
        <f>AW3885</f>
        <v>0</v>
      </c>
      <c r="BD3885" s="122">
        <f>BC3885-BB3885</f>
        <v>-1379</v>
      </c>
      <c r="BE3885" s="343">
        <f>BD3885/BB3885</f>
        <v>-1</v>
      </c>
      <c r="BF3885"/>
      <c r="BG3885" s="826" t="str">
        <f t="shared" si="5887"/>
        <v>12.22</v>
      </c>
      <c r="BH3885" s="607" t="b">
        <f>COUNTIF('Codes SEC'!$B$2:$B$250,Ministres!BG3885)&gt;0</f>
        <v>1</v>
      </c>
      <c r="BI3885"/>
    </row>
    <row r="3886" spans="1:61" ht="35.1" customHeight="1" x14ac:dyDescent="0.25">
      <c r="A3886" s="21" t="s">
        <v>6113</v>
      </c>
      <c r="B3886" s="112">
        <v>11</v>
      </c>
      <c r="C3886" s="116" t="s">
        <v>4052</v>
      </c>
      <c r="D3886" s="620">
        <v>1000</v>
      </c>
      <c r="E3886" s="278"/>
      <c r="F3886" s="116">
        <v>12</v>
      </c>
      <c r="G3886" s="694">
        <v>1</v>
      </c>
      <c r="H3886" s="878" t="str">
        <f t="shared" si="5769"/>
        <v>001</v>
      </c>
      <c r="I3886" s="585">
        <v>81250000</v>
      </c>
      <c r="J3886" s="380" t="s">
        <v>4375</v>
      </c>
      <c r="K3886" s="494" t="s">
        <v>4676</v>
      </c>
      <c r="L3886" s="733">
        <v>300</v>
      </c>
      <c r="M3886" s="734">
        <v>300</v>
      </c>
      <c r="N3886" s="931"/>
      <c r="O3886" s="530">
        <f t="shared" si="5867"/>
        <v>-300</v>
      </c>
      <c r="P3886" s="530" t="str">
        <f t="shared" si="5868"/>
        <v xml:space="preserve">0 </v>
      </c>
      <c r="Q3886" s="646"/>
      <c r="R3886" s="536"/>
      <c r="S3886" s="536"/>
      <c r="T3886" s="536"/>
      <c r="U3886" s="536"/>
      <c r="V3886" s="536"/>
      <c r="W3886" s="683" t="str">
        <f t="shared" si="5869"/>
        <v>OK</v>
      </c>
      <c r="X3886" s="141"/>
      <c r="Y3886" s="141"/>
      <c r="Z3886" s="552"/>
      <c r="AA3886" s="552"/>
      <c r="AB3886" s="683" t="str">
        <f t="shared" si="5870"/>
        <v>OK</v>
      </c>
      <c r="AC3886" s="593"/>
      <c r="AD3886" s="530">
        <f t="shared" si="5871"/>
        <v>0</v>
      </c>
      <c r="AE3886" s="842">
        <f t="shared" si="5872"/>
        <v>0</v>
      </c>
      <c r="AF3886" s="931"/>
      <c r="AG3886" s="530">
        <f t="shared" si="5873"/>
        <v>-300</v>
      </c>
      <c r="AH3886" s="530" t="str">
        <f t="shared" si="5874"/>
        <v xml:space="preserve">0 </v>
      </c>
      <c r="AI3886" s="641"/>
      <c r="AJ3886" s="537"/>
      <c r="AK3886" s="537"/>
      <c r="AL3886" s="537"/>
      <c r="AM3886" s="537"/>
      <c r="AN3886" s="537"/>
      <c r="AO3886" s="683" t="str">
        <f t="shared" si="5875"/>
        <v>OK</v>
      </c>
      <c r="AP3886" s="141"/>
      <c r="AQ3886" s="141"/>
      <c r="AR3886" s="552"/>
      <c r="AS3886" s="552"/>
      <c r="AT3886" s="683" t="str">
        <f t="shared" si="5876"/>
        <v>OK</v>
      </c>
      <c r="AU3886" s="593"/>
      <c r="AV3886" s="530">
        <f t="shared" si="5877"/>
        <v>0</v>
      </c>
      <c r="AW3886" s="842">
        <f t="shared" si="5878"/>
        <v>0</v>
      </c>
      <c r="AX3886" s="115">
        <f t="shared" si="5879"/>
        <v>300</v>
      </c>
      <c r="AY3886" s="5">
        <f t="shared" si="5880"/>
        <v>0</v>
      </c>
      <c r="AZ3886" s="7">
        <f t="shared" si="5881"/>
        <v>-300</v>
      </c>
      <c r="BA3886" s="335">
        <f t="shared" si="5882"/>
        <v>-1</v>
      </c>
      <c r="BB3886" s="23">
        <f t="shared" si="5883"/>
        <v>300</v>
      </c>
      <c r="BC3886" s="5">
        <f t="shared" si="5884"/>
        <v>0</v>
      </c>
      <c r="BD3886" s="7">
        <f t="shared" si="5885"/>
        <v>-300</v>
      </c>
      <c r="BE3886" s="335">
        <f t="shared" si="5886"/>
        <v>-1</v>
      </c>
      <c r="BG3886" s="826" t="str">
        <f t="shared" si="5887"/>
        <v>12.50</v>
      </c>
      <c r="BH3886" s="607" t="b">
        <f>COUNTIF('Codes SEC'!$B$2:$B$250,Ministres!BG3886)&gt;0</f>
        <v>1</v>
      </c>
    </row>
    <row r="3887" spans="1:61" ht="35.1" customHeight="1" x14ac:dyDescent="0.25">
      <c r="A3887" s="21" t="s">
        <v>6113</v>
      </c>
      <c r="B3887" s="112">
        <v>11</v>
      </c>
      <c r="C3887" s="116" t="s">
        <v>4052</v>
      </c>
      <c r="D3887" s="620">
        <v>1000</v>
      </c>
      <c r="E3887" s="278"/>
      <c r="F3887" s="116">
        <v>12</v>
      </c>
      <c r="G3887" s="694">
        <v>1</v>
      </c>
      <c r="H3887" s="878" t="str">
        <f t="shared" si="5769"/>
        <v>001</v>
      </c>
      <c r="I3887" s="585">
        <v>81250000</v>
      </c>
      <c r="J3887" s="380" t="s">
        <v>4376</v>
      </c>
      <c r="K3887" s="494" t="s">
        <v>4677</v>
      </c>
      <c r="L3887" s="733">
        <v>200</v>
      </c>
      <c r="M3887" s="734">
        <v>200</v>
      </c>
      <c r="N3887" s="931"/>
      <c r="O3887" s="530">
        <f t="shared" si="5867"/>
        <v>-200</v>
      </c>
      <c r="P3887" s="530" t="str">
        <f t="shared" si="5868"/>
        <v xml:space="preserve">0 </v>
      </c>
      <c r="Q3887" s="646"/>
      <c r="R3887" s="536"/>
      <c r="S3887" s="536"/>
      <c r="T3887" s="536"/>
      <c r="U3887" s="536"/>
      <c r="V3887" s="536"/>
      <c r="W3887" s="683" t="str">
        <f t="shared" si="5869"/>
        <v>OK</v>
      </c>
      <c r="X3887" s="141"/>
      <c r="Y3887" s="141"/>
      <c r="Z3887" s="552"/>
      <c r="AA3887" s="552"/>
      <c r="AB3887" s="683" t="str">
        <f t="shared" si="5870"/>
        <v>OK</v>
      </c>
      <c r="AC3887" s="593"/>
      <c r="AD3887" s="530">
        <f t="shared" si="5871"/>
        <v>0</v>
      </c>
      <c r="AE3887" s="842">
        <f t="shared" si="5872"/>
        <v>0</v>
      </c>
      <c r="AF3887" s="931"/>
      <c r="AG3887" s="530">
        <f t="shared" si="5873"/>
        <v>-200</v>
      </c>
      <c r="AH3887" s="530" t="str">
        <f t="shared" si="5874"/>
        <v xml:space="preserve">0 </v>
      </c>
      <c r="AI3887" s="641"/>
      <c r="AJ3887" s="537"/>
      <c r="AK3887" s="537"/>
      <c r="AL3887" s="537"/>
      <c r="AM3887" s="537"/>
      <c r="AN3887" s="537"/>
      <c r="AO3887" s="683" t="str">
        <f t="shared" si="5875"/>
        <v>OK</v>
      </c>
      <c r="AP3887" s="141"/>
      <c r="AQ3887" s="141"/>
      <c r="AR3887" s="552"/>
      <c r="AS3887" s="552"/>
      <c r="AT3887" s="683" t="str">
        <f t="shared" si="5876"/>
        <v>OK</v>
      </c>
      <c r="AU3887" s="593"/>
      <c r="AV3887" s="530">
        <f t="shared" si="5877"/>
        <v>0</v>
      </c>
      <c r="AW3887" s="842">
        <f t="shared" si="5878"/>
        <v>0</v>
      </c>
      <c r="AX3887" s="115">
        <f t="shared" si="5879"/>
        <v>200</v>
      </c>
      <c r="AY3887" s="5">
        <f t="shared" si="5880"/>
        <v>0</v>
      </c>
      <c r="AZ3887" s="7">
        <f t="shared" si="5881"/>
        <v>-200</v>
      </c>
      <c r="BA3887" s="335">
        <f t="shared" si="5882"/>
        <v>-1</v>
      </c>
      <c r="BB3887" s="23">
        <f t="shared" si="5883"/>
        <v>200</v>
      </c>
      <c r="BC3887" s="5">
        <f t="shared" si="5884"/>
        <v>0</v>
      </c>
      <c r="BD3887" s="7">
        <f t="shared" si="5885"/>
        <v>-200</v>
      </c>
      <c r="BE3887" s="335">
        <f t="shared" si="5886"/>
        <v>-1</v>
      </c>
      <c r="BG3887" s="826" t="str">
        <f t="shared" si="5887"/>
        <v>12.50</v>
      </c>
      <c r="BH3887" s="607" t="b">
        <f>COUNTIF('Codes SEC'!$B$2:$B$250,Ministres!BG3887)&gt;0</f>
        <v>1</v>
      </c>
    </row>
    <row r="3888" spans="1:61" ht="35.1" customHeight="1" x14ac:dyDescent="0.25">
      <c r="A3888" s="222" t="s">
        <v>6113</v>
      </c>
      <c r="B3888" s="112" t="s">
        <v>783</v>
      </c>
      <c r="C3888" s="116" t="s">
        <v>4052</v>
      </c>
      <c r="D3888" s="620">
        <v>1000</v>
      </c>
      <c r="E3888" s="278"/>
      <c r="F3888" s="116">
        <v>12</v>
      </c>
      <c r="G3888" s="700" t="s">
        <v>5613</v>
      </c>
      <c r="H3888" s="888" t="str">
        <f t="shared" si="5769"/>
        <v>001</v>
      </c>
      <c r="I3888" s="580">
        <v>82110000</v>
      </c>
      <c r="J3888" s="689" t="s">
        <v>6465</v>
      </c>
      <c r="K3888" s="411" t="s">
        <v>6466</v>
      </c>
      <c r="L3888" s="733">
        <v>0</v>
      </c>
      <c r="M3888" s="734">
        <v>0</v>
      </c>
      <c r="N3888" s="931"/>
      <c r="O3888" s="530">
        <f t="shared" si="5867"/>
        <v>0</v>
      </c>
      <c r="P3888" s="530">
        <f t="shared" si="5868"/>
        <v>0</v>
      </c>
      <c r="Q3888" s="646"/>
      <c r="R3888" s="536"/>
      <c r="S3888" s="536"/>
      <c r="T3888" s="536"/>
      <c r="U3888" s="536"/>
      <c r="V3888" s="536"/>
      <c r="W3888" s="683" t="str">
        <f>IF(SUM(Q3888:V3888)=X3888,"OK",SUM(Q3888:V3888)-X3888)</f>
        <v>OK</v>
      </c>
      <c r="X3888" s="141"/>
      <c r="Y3888" s="141"/>
      <c r="Z3888" s="552"/>
      <c r="AA3888" s="552"/>
      <c r="AB3888" s="683" t="str">
        <f>IF(SUM(Z3888:AA3888)=AC3888,"OK",SUM(Z3888:AA3888)-AC3888)</f>
        <v>OK</v>
      </c>
      <c r="AC3888" s="593"/>
      <c r="AD3888" s="530">
        <f t="shared" si="5871"/>
        <v>0</v>
      </c>
      <c r="AE3888" s="842">
        <f t="shared" si="5872"/>
        <v>0</v>
      </c>
      <c r="AF3888" s="931"/>
      <c r="AG3888" s="530">
        <f t="shared" si="5873"/>
        <v>0</v>
      </c>
      <c r="AH3888" s="530">
        <f t="shared" si="5874"/>
        <v>0</v>
      </c>
      <c r="AI3888" s="641"/>
      <c r="AJ3888" s="537"/>
      <c r="AK3888" s="537"/>
      <c r="AL3888" s="537"/>
      <c r="AM3888" s="537"/>
      <c r="AN3888" s="537"/>
      <c r="AO3888" s="683" t="str">
        <f>IF(SUM(AI3888:AN3888)=AP3888,"OK",SUM(AI3888:AN3888)-AP3888)</f>
        <v>OK</v>
      </c>
      <c r="AP3888" s="141"/>
      <c r="AQ3888" s="141"/>
      <c r="AR3888" s="552"/>
      <c r="AS3888" s="552"/>
      <c r="AT3888" s="683" t="str">
        <f>IF(SUM(AR3888:AS3888)=AU3888,"OK",SUM(AR3888:AS3888)-AU3888)</f>
        <v>OK</v>
      </c>
      <c r="AU3888" s="593"/>
      <c r="AV3888" s="530">
        <f t="shared" si="5877"/>
        <v>0</v>
      </c>
      <c r="AW3888" s="842">
        <f t="shared" si="5878"/>
        <v>0</v>
      </c>
      <c r="AX3888" s="115">
        <f t="shared" si="5879"/>
        <v>0</v>
      </c>
      <c r="AY3888" s="5">
        <f t="shared" si="5880"/>
        <v>0</v>
      </c>
      <c r="AZ3888" s="7">
        <f>AY3888-AX3888</f>
        <v>0</v>
      </c>
      <c r="BA3888" s="335" t="e">
        <f>AZ3888/AX3888</f>
        <v>#DIV/0!</v>
      </c>
      <c r="BB3888" s="23">
        <f t="shared" si="5883"/>
        <v>0</v>
      </c>
      <c r="BC3888" s="5">
        <f>AW3888</f>
        <v>0</v>
      </c>
      <c r="BD3888" s="7">
        <f>BC3888-BB3888</f>
        <v>0</v>
      </c>
      <c r="BE3888" s="335" t="e">
        <f>BD3888/BB3888</f>
        <v>#DIV/0!</v>
      </c>
      <c r="BG3888" s="826" t="str">
        <f t="shared" si="5887"/>
        <v>21.10</v>
      </c>
      <c r="BH3888" s="607" t="b">
        <f>COUNTIF('Codes SEC'!$B$2:$B$250,Ministres!BG3888)&gt;0</f>
        <v>1</v>
      </c>
    </row>
    <row r="3889" spans="1:60" ht="35.1" customHeight="1" x14ac:dyDescent="0.25">
      <c r="A3889" s="222" t="s">
        <v>6113</v>
      </c>
      <c r="B3889" s="112" t="s">
        <v>783</v>
      </c>
      <c r="C3889" s="116" t="s">
        <v>4052</v>
      </c>
      <c r="D3889" s="620">
        <v>1000</v>
      </c>
      <c r="E3889" s="278"/>
      <c r="F3889" s="116">
        <v>12</v>
      </c>
      <c r="G3889" s="700" t="s">
        <v>5613</v>
      </c>
      <c r="H3889" s="888" t="str">
        <f t="shared" si="5769"/>
        <v>001</v>
      </c>
      <c r="I3889" s="580">
        <v>83200000</v>
      </c>
      <c r="J3889" s="689" t="s">
        <v>6467</v>
      </c>
      <c r="K3889" s="411" t="s">
        <v>6468</v>
      </c>
      <c r="L3889" s="733">
        <v>0</v>
      </c>
      <c r="M3889" s="734">
        <v>0</v>
      </c>
      <c r="N3889" s="931"/>
      <c r="O3889" s="530">
        <f t="shared" si="5867"/>
        <v>0</v>
      </c>
      <c r="P3889" s="530">
        <f t="shared" si="5868"/>
        <v>0</v>
      </c>
      <c r="Q3889" s="646"/>
      <c r="R3889" s="536"/>
      <c r="S3889" s="536"/>
      <c r="T3889" s="536"/>
      <c r="U3889" s="536"/>
      <c r="V3889" s="536"/>
      <c r="W3889" s="683" t="str">
        <f t="shared" ref="W3889" si="5888">IF(SUM(Q3889:V3889)=X3889,"OK",SUM(Q3889:V3889)-X3889)</f>
        <v>OK</v>
      </c>
      <c r="X3889" s="141"/>
      <c r="Y3889" s="141"/>
      <c r="Z3889" s="552"/>
      <c r="AA3889" s="552"/>
      <c r="AB3889" s="683" t="str">
        <f t="shared" ref="AB3889" si="5889">IF(SUM(Z3889:AA3889)=AC3889,"OK",SUM(Z3889:AA3889)-AC3889)</f>
        <v>OK</v>
      </c>
      <c r="AC3889" s="593"/>
      <c r="AD3889" s="530">
        <f t="shared" si="5871"/>
        <v>0</v>
      </c>
      <c r="AE3889" s="842">
        <f t="shared" si="5872"/>
        <v>0</v>
      </c>
      <c r="AF3889" s="931"/>
      <c r="AG3889" s="530">
        <f t="shared" si="5873"/>
        <v>0</v>
      </c>
      <c r="AH3889" s="530">
        <f t="shared" si="5874"/>
        <v>0</v>
      </c>
      <c r="AI3889" s="641"/>
      <c r="AJ3889" s="537"/>
      <c r="AK3889" s="537"/>
      <c r="AL3889" s="537"/>
      <c r="AM3889" s="537"/>
      <c r="AN3889" s="537"/>
      <c r="AO3889" s="683" t="str">
        <f t="shared" ref="AO3889" si="5890">IF(SUM(AI3889:AN3889)=AP3889,"OK",SUM(AI3889:AN3889)-AP3889)</f>
        <v>OK</v>
      </c>
      <c r="AP3889" s="141"/>
      <c r="AQ3889" s="141"/>
      <c r="AR3889" s="552"/>
      <c r="AS3889" s="552"/>
      <c r="AT3889" s="683" t="str">
        <f t="shared" ref="AT3889" si="5891">IF(SUM(AR3889:AS3889)=AU3889,"OK",SUM(AR3889:AS3889)-AU3889)</f>
        <v>OK</v>
      </c>
      <c r="AU3889" s="593"/>
      <c r="AV3889" s="530">
        <f t="shared" si="5877"/>
        <v>0</v>
      </c>
      <c r="AW3889" s="842">
        <f t="shared" si="5878"/>
        <v>0</v>
      </c>
      <c r="AX3889" s="115">
        <f t="shared" si="5879"/>
        <v>0</v>
      </c>
      <c r="AY3889" s="5">
        <f t="shared" si="5880"/>
        <v>0</v>
      </c>
      <c r="AZ3889" s="7">
        <f t="shared" ref="AZ3889" si="5892">AY3889-AX3889</f>
        <v>0</v>
      </c>
      <c r="BA3889" s="335" t="e">
        <f t="shared" ref="BA3889" si="5893">AZ3889/AX3889</f>
        <v>#DIV/0!</v>
      </c>
      <c r="BB3889" s="23">
        <f t="shared" si="5883"/>
        <v>0</v>
      </c>
      <c r="BC3889" s="5">
        <f t="shared" ref="BC3889" si="5894">AW3889</f>
        <v>0</v>
      </c>
      <c r="BD3889" s="7">
        <f t="shared" ref="BD3889" si="5895">BC3889-BB3889</f>
        <v>0</v>
      </c>
      <c r="BE3889" s="335" t="e">
        <f t="shared" ref="BE3889" si="5896">BD3889/BB3889</f>
        <v>#DIV/0!</v>
      </c>
      <c r="BG3889" s="826" t="str">
        <f t="shared" si="5887"/>
        <v>32.00</v>
      </c>
      <c r="BH3889" s="607" t="b">
        <f>COUNTIF('Codes SEC'!$B$2:$B$250,Ministres!BG3889)&gt;0</f>
        <v>1</v>
      </c>
    </row>
    <row r="3890" spans="1:60" ht="12.75" customHeight="1" x14ac:dyDescent="0.25">
      <c r="A3890" s="225"/>
      <c r="B3890" s="206"/>
      <c r="C3890" s="253"/>
      <c r="D3890" s="621"/>
      <c r="E3890" s="275"/>
      <c r="F3890" s="269"/>
      <c r="G3890" s="695"/>
      <c r="H3890" s="886"/>
      <c r="I3890" s="403"/>
      <c r="J3890" s="381"/>
      <c r="K3890" s="514" t="s">
        <v>95</v>
      </c>
      <c r="L3890" s="315">
        <f>L3879+L3880+L3881+L3886+L3887+L3882+L3883+L3884+L3885+L3888+L3889</f>
        <v>62292</v>
      </c>
      <c r="M3890" s="737">
        <f t="shared" ref="M3890:BE3890" si="5897">M3879+M3880+M3881+M3886+M3887+M3882+M3883+M3884+M3885+M3888+M3889</f>
        <v>62292</v>
      </c>
      <c r="N3890" s="930">
        <f t="shared" si="5897"/>
        <v>0</v>
      </c>
      <c r="O3890" s="790">
        <f t="shared" si="5897"/>
        <v>-62292</v>
      </c>
      <c r="P3890" s="790">
        <f t="shared" si="5897"/>
        <v>0</v>
      </c>
      <c r="Q3890" s="787">
        <f t="shared" si="5897"/>
        <v>0</v>
      </c>
      <c r="R3890" s="648">
        <f t="shared" si="5897"/>
        <v>0</v>
      </c>
      <c r="S3890" s="648">
        <f t="shared" si="5897"/>
        <v>0</v>
      </c>
      <c r="T3890" s="648">
        <f t="shared" si="5897"/>
        <v>0</v>
      </c>
      <c r="U3890" s="648">
        <f t="shared" si="5897"/>
        <v>0</v>
      </c>
      <c r="V3890" s="648">
        <f t="shared" si="5897"/>
        <v>0</v>
      </c>
      <c r="W3890" s="790"/>
      <c r="X3890" s="649">
        <f t="shared" si="5897"/>
        <v>0</v>
      </c>
      <c r="Y3890" s="649">
        <f t="shared" si="5897"/>
        <v>0</v>
      </c>
      <c r="Z3890" s="648">
        <f t="shared" si="5897"/>
        <v>0</v>
      </c>
      <c r="AA3890" s="648">
        <f t="shared" si="5897"/>
        <v>0</v>
      </c>
      <c r="AB3890" s="790"/>
      <c r="AC3890" s="649">
        <f t="shared" si="5897"/>
        <v>0</v>
      </c>
      <c r="AD3890" s="790">
        <f>AD3879+AD3880+AD3881+AD3886+AD3887+AD3882+AD3883+AD3884+AD3885+AD3888+AD3889</f>
        <v>0</v>
      </c>
      <c r="AE3890" s="843">
        <f>AE3879+AE3880+AE3881+AE3886+AE3887+AE3882+AE3883+AE3884+AE3885+AE3888+AE3889</f>
        <v>0</v>
      </c>
      <c r="AF3890" s="930">
        <f t="shared" si="5897"/>
        <v>0</v>
      </c>
      <c r="AG3890" s="790">
        <f t="shared" si="5897"/>
        <v>-62292</v>
      </c>
      <c r="AH3890" s="790">
        <f t="shared" si="5897"/>
        <v>0</v>
      </c>
      <c r="AI3890" s="787">
        <f t="shared" si="5897"/>
        <v>0</v>
      </c>
      <c r="AJ3890" s="648">
        <f t="shared" si="5897"/>
        <v>0</v>
      </c>
      <c r="AK3890" s="648">
        <f t="shared" si="5897"/>
        <v>0</v>
      </c>
      <c r="AL3890" s="648">
        <f t="shared" si="5897"/>
        <v>0</v>
      </c>
      <c r="AM3890" s="648">
        <f t="shared" si="5897"/>
        <v>0</v>
      </c>
      <c r="AN3890" s="648">
        <f t="shared" si="5897"/>
        <v>0</v>
      </c>
      <c r="AO3890" s="790"/>
      <c r="AP3890" s="649">
        <f t="shared" si="5897"/>
        <v>0</v>
      </c>
      <c r="AQ3890" s="649">
        <f t="shared" si="5897"/>
        <v>0</v>
      </c>
      <c r="AR3890" s="648">
        <f t="shared" si="5897"/>
        <v>0</v>
      </c>
      <c r="AS3890" s="648">
        <f t="shared" si="5897"/>
        <v>0</v>
      </c>
      <c r="AT3890" s="790"/>
      <c r="AU3890" s="649">
        <f t="shared" si="5897"/>
        <v>0</v>
      </c>
      <c r="AV3890" s="790">
        <f t="shared" si="5897"/>
        <v>0</v>
      </c>
      <c r="AW3890" s="843">
        <f t="shared" si="5897"/>
        <v>0</v>
      </c>
      <c r="AX3890" s="336">
        <f t="shared" si="5897"/>
        <v>62292</v>
      </c>
      <c r="AY3890" s="337">
        <f t="shared" si="5897"/>
        <v>0</v>
      </c>
      <c r="AZ3890" s="338">
        <f t="shared" si="5897"/>
        <v>-62292</v>
      </c>
      <c r="BA3890" s="339" t="e">
        <f t="shared" si="5897"/>
        <v>#DIV/0!</v>
      </c>
      <c r="BB3890" s="322">
        <f t="shared" si="5897"/>
        <v>62292</v>
      </c>
      <c r="BC3890" s="337">
        <f t="shared" si="5897"/>
        <v>0</v>
      </c>
      <c r="BD3890" s="338">
        <f t="shared" si="5897"/>
        <v>-62292</v>
      </c>
      <c r="BE3890" s="339" t="e">
        <f t="shared" si="5897"/>
        <v>#DIV/0!</v>
      </c>
      <c r="BF3890" s="40"/>
      <c r="BG3890" s="826"/>
      <c r="BH3890" s="607"/>
    </row>
    <row r="3891" spans="1:60" ht="12.75" customHeight="1" x14ac:dyDescent="0.25">
      <c r="A3891" s="222"/>
      <c r="C3891" s="116"/>
      <c r="D3891" s="620"/>
      <c r="F3891" s="117"/>
      <c r="G3891" s="694"/>
      <c r="H3891" s="878"/>
      <c r="I3891" s="397"/>
      <c r="J3891" s="380"/>
      <c r="K3891" s="431"/>
      <c r="L3891" s="738"/>
      <c r="M3891" s="739"/>
      <c r="N3891" s="932"/>
      <c r="O3891" s="125"/>
      <c r="P3891" s="125"/>
      <c r="Q3891" s="642"/>
      <c r="R3891" s="538"/>
      <c r="S3891" s="538"/>
      <c r="T3891" s="538"/>
      <c r="U3891" s="538"/>
      <c r="V3891" s="538"/>
      <c r="W3891" s="532"/>
      <c r="X3891" s="143"/>
      <c r="Y3891" s="143"/>
      <c r="Z3891" s="553"/>
      <c r="AA3891" s="553"/>
      <c r="AB3891" s="532"/>
      <c r="AC3891" s="594"/>
      <c r="AD3891" s="125"/>
      <c r="AE3891" s="848"/>
      <c r="AF3891" s="932"/>
      <c r="AG3891" s="125"/>
      <c r="AH3891" s="125"/>
      <c r="AI3891" s="642"/>
      <c r="AJ3891" s="538"/>
      <c r="AK3891" s="538"/>
      <c r="AL3891" s="538"/>
      <c r="AM3891" s="538"/>
      <c r="AN3891" s="538"/>
      <c r="AO3891" s="532"/>
      <c r="AP3891" s="143"/>
      <c r="AQ3891" s="143"/>
      <c r="AR3891" s="553"/>
      <c r="AS3891" s="553"/>
      <c r="AT3891" s="532"/>
      <c r="AU3891" s="594"/>
      <c r="AV3891" s="125"/>
      <c r="AW3891" s="848"/>
      <c r="AX3891" s="124"/>
      <c r="AY3891" s="6"/>
      <c r="AZ3891" s="6"/>
      <c r="BA3891" s="341"/>
      <c r="BB3891" s="311"/>
      <c r="BC3891" s="6"/>
      <c r="BD3891" s="6"/>
      <c r="BE3891" s="341"/>
      <c r="BG3891" s="826"/>
      <c r="BH3891" s="607"/>
    </row>
    <row r="3892" spans="1:60" ht="12.75" customHeight="1" x14ac:dyDescent="0.25">
      <c r="A3892" s="222"/>
      <c r="C3892" s="116"/>
      <c r="D3892" s="620"/>
      <c r="F3892" s="117"/>
      <c r="G3892" s="694"/>
      <c r="H3892" s="878"/>
      <c r="I3892" s="397"/>
      <c r="J3892" s="380"/>
      <c r="K3892" s="469" t="s">
        <v>58</v>
      </c>
      <c r="L3892" s="738"/>
      <c r="M3892" s="739"/>
      <c r="N3892" s="932"/>
      <c r="O3892" s="125"/>
      <c r="P3892" s="125"/>
      <c r="Q3892" s="642"/>
      <c r="R3892" s="538"/>
      <c r="S3892" s="538"/>
      <c r="T3892" s="538"/>
      <c r="U3892" s="538"/>
      <c r="V3892" s="538"/>
      <c r="W3892" s="532"/>
      <c r="X3892" s="143"/>
      <c r="Y3892" s="143"/>
      <c r="Z3892" s="553"/>
      <c r="AA3892" s="553"/>
      <c r="AB3892" s="532"/>
      <c r="AC3892" s="594"/>
      <c r="AD3892" s="125"/>
      <c r="AE3892" s="848"/>
      <c r="AF3892" s="932"/>
      <c r="AG3892" s="125"/>
      <c r="AH3892" s="125"/>
      <c r="AI3892" s="642"/>
      <c r="AJ3892" s="538"/>
      <c r="AK3892" s="538"/>
      <c r="AL3892" s="538"/>
      <c r="AM3892" s="538"/>
      <c r="AN3892" s="538"/>
      <c r="AO3892" s="532"/>
      <c r="AP3892" s="143"/>
      <c r="AQ3892" s="143"/>
      <c r="AR3892" s="553"/>
      <c r="AS3892" s="553"/>
      <c r="AT3892" s="532"/>
      <c r="AU3892" s="594"/>
      <c r="AV3892" s="125"/>
      <c r="AW3892" s="848"/>
      <c r="AX3892" s="124"/>
      <c r="AY3892" s="6"/>
      <c r="AZ3892" s="6"/>
      <c r="BA3892" s="341"/>
      <c r="BB3892" s="311"/>
      <c r="BC3892" s="6"/>
      <c r="BD3892" s="6"/>
      <c r="BE3892" s="341"/>
      <c r="BG3892" s="826"/>
      <c r="BH3892" s="607"/>
    </row>
    <row r="3893" spans="1:60" ht="12.75" customHeight="1" x14ac:dyDescent="0.25">
      <c r="A3893" s="222"/>
      <c r="C3893" s="116"/>
      <c r="D3893" s="620"/>
      <c r="F3893" s="117"/>
      <c r="G3893" s="694"/>
      <c r="H3893" s="878"/>
      <c r="I3893" s="397"/>
      <c r="J3893" s="380"/>
      <c r="K3893" s="469"/>
      <c r="L3893" s="738"/>
      <c r="M3893" s="739"/>
      <c r="N3893" s="932"/>
      <c r="O3893" s="125"/>
      <c r="P3893" s="125"/>
      <c r="Q3893" s="642"/>
      <c r="R3893" s="538"/>
      <c r="S3893" s="538"/>
      <c r="T3893" s="538"/>
      <c r="U3893" s="538"/>
      <c r="V3893" s="538"/>
      <c r="W3893" s="532"/>
      <c r="X3893" s="143"/>
      <c r="Y3893" s="143"/>
      <c r="Z3893" s="553"/>
      <c r="AA3893" s="553"/>
      <c r="AB3893" s="532"/>
      <c r="AC3893" s="594"/>
      <c r="AD3893" s="125"/>
      <c r="AE3893" s="848"/>
      <c r="AF3893" s="932"/>
      <c r="AG3893" s="125"/>
      <c r="AH3893" s="125"/>
      <c r="AI3893" s="642"/>
      <c r="AJ3893" s="538"/>
      <c r="AK3893" s="538"/>
      <c r="AL3893" s="538"/>
      <c r="AM3893" s="538"/>
      <c r="AN3893" s="538"/>
      <c r="AO3893" s="532"/>
      <c r="AP3893" s="143"/>
      <c r="AQ3893" s="143"/>
      <c r="AR3893" s="553"/>
      <c r="AS3893" s="553"/>
      <c r="AT3893" s="532"/>
      <c r="AU3893" s="594"/>
      <c r="AV3893" s="125"/>
      <c r="AW3893" s="848"/>
      <c r="AX3893" s="124"/>
      <c r="AY3893" s="6"/>
      <c r="AZ3893" s="6"/>
      <c r="BA3893" s="341"/>
      <c r="BB3893" s="311"/>
      <c r="BC3893" s="6"/>
      <c r="BD3893" s="6"/>
      <c r="BE3893" s="341"/>
      <c r="BG3893" s="826"/>
      <c r="BH3893" s="607"/>
    </row>
    <row r="3894" spans="1:60" ht="35.1" customHeight="1" x14ac:dyDescent="0.25">
      <c r="A3894" s="222" t="s">
        <v>6113</v>
      </c>
      <c r="B3894" s="112" t="s">
        <v>783</v>
      </c>
      <c r="C3894" s="116" t="s">
        <v>4052</v>
      </c>
      <c r="D3894" s="620">
        <v>1000</v>
      </c>
      <c r="E3894" s="278"/>
      <c r="F3894" s="116">
        <v>12</v>
      </c>
      <c r="G3894" s="700" t="s">
        <v>5613</v>
      </c>
      <c r="H3894" s="888" t="str">
        <f t="shared" ref="H3894:H3945" si="5898">LEFT(J3894,3)</f>
        <v>001</v>
      </c>
      <c r="I3894" s="580">
        <v>85122000</v>
      </c>
      <c r="J3894" s="689" t="s">
        <v>6469</v>
      </c>
      <c r="K3894" s="411" t="s">
        <v>6470</v>
      </c>
      <c r="L3894" s="733">
        <v>0</v>
      </c>
      <c r="M3894" s="734">
        <v>0</v>
      </c>
      <c r="N3894" s="931"/>
      <c r="O3894" s="530">
        <f t="shared" ref="O3894:O3901" si="5899">IF(N3894&gt;L3894,"0 ",N3894-L3894)</f>
        <v>0</v>
      </c>
      <c r="P3894" s="530">
        <f t="shared" ref="P3894:P3901" si="5900">IF(N3894&lt;L3894,"0 ",N3894-L3894)</f>
        <v>0</v>
      </c>
      <c r="Q3894" s="646"/>
      <c r="R3894" s="536"/>
      <c r="S3894" s="536"/>
      <c r="T3894" s="536"/>
      <c r="U3894" s="536"/>
      <c r="V3894" s="536"/>
      <c r="W3894" s="683" t="str">
        <f>IF(SUM(Q3894:V3894)=X3894,"OK",SUM(Q3894:V3894)-X3894)</f>
        <v>OK</v>
      </c>
      <c r="X3894" s="141"/>
      <c r="Y3894" s="141"/>
      <c r="Z3894" s="552"/>
      <c r="AA3894" s="552"/>
      <c r="AB3894" s="683" t="str">
        <f>IF(SUM(Z3894:AA3894)=AC3894,"OK",SUM(Z3894:AA3894)-AC3894)</f>
        <v>OK</v>
      </c>
      <c r="AC3894" s="593"/>
      <c r="AD3894" s="530">
        <f t="shared" ref="AD3894:AD3901" si="5901">X3894+Y3894+AC3894</f>
        <v>0</v>
      </c>
      <c r="AE3894" s="842">
        <f t="shared" ref="AE3894:AE3901" si="5902">N3894+AD3894</f>
        <v>0</v>
      </c>
      <c r="AF3894" s="931"/>
      <c r="AG3894" s="530">
        <f t="shared" ref="AG3894:AG3901" si="5903">IF(AF3894&gt;M3894,"0 ",AF3894-M3894)</f>
        <v>0</v>
      </c>
      <c r="AH3894" s="530">
        <f t="shared" ref="AH3894:AH3901" si="5904">IF(AF3894&lt;M3894,"0 ",AF3894-M3894)</f>
        <v>0</v>
      </c>
      <c r="AI3894" s="641"/>
      <c r="AJ3894" s="537"/>
      <c r="AK3894" s="537"/>
      <c r="AL3894" s="537"/>
      <c r="AM3894" s="537"/>
      <c r="AN3894" s="537"/>
      <c r="AO3894" s="683" t="str">
        <f>IF(SUM(AI3894:AN3894)=AP3894,"OK",SUM(AI3894:AN3894)-AP3894)</f>
        <v>OK</v>
      </c>
      <c r="AP3894" s="141"/>
      <c r="AQ3894" s="141"/>
      <c r="AR3894" s="552"/>
      <c r="AS3894" s="552"/>
      <c r="AT3894" s="683" t="str">
        <f>IF(SUM(AR3894:AS3894)=AU3894,"OK",SUM(AR3894:AS3894)-AU3894)</f>
        <v>OK</v>
      </c>
      <c r="AU3894" s="593"/>
      <c r="AV3894" s="530">
        <f t="shared" ref="AV3894:AV3901" si="5905">AP3894+AQ3894+AU3894</f>
        <v>0</v>
      </c>
      <c r="AW3894" s="842">
        <f t="shared" ref="AW3894:AW3901" si="5906">AF3894+AV3894</f>
        <v>0</v>
      </c>
      <c r="AX3894" s="115">
        <f t="shared" ref="AX3894:AX3901" si="5907">L3894</f>
        <v>0</v>
      </c>
      <c r="AY3894" s="5">
        <f t="shared" ref="AY3894:AY3901" si="5908">AE3894</f>
        <v>0</v>
      </c>
      <c r="AZ3894" s="7">
        <f>AY3894-AX3894</f>
        <v>0</v>
      </c>
      <c r="BA3894" s="335" t="e">
        <f>AZ3894/AX3894</f>
        <v>#DIV/0!</v>
      </c>
      <c r="BB3894" s="23">
        <f t="shared" ref="BB3894:BB3901" si="5909">M3894</f>
        <v>0</v>
      </c>
      <c r="BC3894" s="5">
        <f>AW3894</f>
        <v>0</v>
      </c>
      <c r="BD3894" s="7">
        <f>BC3894-BB3894</f>
        <v>0</v>
      </c>
      <c r="BE3894" s="335" t="e">
        <f>BD3894/BB3894</f>
        <v>#DIV/0!</v>
      </c>
      <c r="BG3894" s="826" t="str">
        <f t="shared" ref="BG3894:BG3901" si="5910">RIGHT(LEFT(I3894,3),2)&amp;"."&amp;RIGHT(LEFT(I3894,5),2)</f>
        <v>51.22</v>
      </c>
      <c r="BH3894" s="607" t="b">
        <f>COUNTIF('Codes SEC'!$B$2:$B$250,Ministres!BG3894)&gt;0</f>
        <v>1</v>
      </c>
    </row>
    <row r="3895" spans="1:60" ht="35.1" customHeight="1" x14ac:dyDescent="0.25">
      <c r="A3895" s="21" t="s">
        <v>6113</v>
      </c>
      <c r="B3895" s="112">
        <v>11</v>
      </c>
      <c r="C3895" s="116" t="s">
        <v>4052</v>
      </c>
      <c r="D3895" s="620">
        <v>1000</v>
      </c>
      <c r="E3895" s="278"/>
      <c r="F3895" s="116">
        <v>12</v>
      </c>
      <c r="G3895" s="694">
        <v>1</v>
      </c>
      <c r="H3895" s="878" t="str">
        <f t="shared" si="5898"/>
        <v>001</v>
      </c>
      <c r="I3895" s="585">
        <v>87131000</v>
      </c>
      <c r="J3895" s="380" t="s">
        <v>4414</v>
      </c>
      <c r="K3895" s="494" t="s">
        <v>4678</v>
      </c>
      <c r="L3895" s="733">
        <v>0</v>
      </c>
      <c r="M3895" s="734">
        <v>0</v>
      </c>
      <c r="N3895" s="931"/>
      <c r="O3895" s="530">
        <f t="shared" si="5899"/>
        <v>0</v>
      </c>
      <c r="P3895" s="530">
        <f t="shared" si="5900"/>
        <v>0</v>
      </c>
      <c r="Q3895" s="646"/>
      <c r="R3895" s="536"/>
      <c r="S3895" s="536"/>
      <c r="T3895" s="536"/>
      <c r="U3895" s="536"/>
      <c r="V3895" s="536"/>
      <c r="W3895" s="683" t="str">
        <f t="shared" ref="W3895:W3900" si="5911">IF(SUM(Q3895:V3895)=X3895,"OK",SUM(Q3895:V3895)-X3895)</f>
        <v>OK</v>
      </c>
      <c r="X3895" s="141"/>
      <c r="Y3895" s="141"/>
      <c r="Z3895" s="552"/>
      <c r="AA3895" s="552"/>
      <c r="AB3895" s="683" t="str">
        <f t="shared" ref="AB3895:AB3900" si="5912">IF(SUM(Z3895:AA3895)=AC3895,"OK",SUM(Z3895:AA3895)-AC3895)</f>
        <v>OK</v>
      </c>
      <c r="AC3895" s="593"/>
      <c r="AD3895" s="530">
        <f t="shared" si="5901"/>
        <v>0</v>
      </c>
      <c r="AE3895" s="842">
        <f t="shared" si="5902"/>
        <v>0</v>
      </c>
      <c r="AF3895" s="931"/>
      <c r="AG3895" s="530">
        <f t="shared" si="5903"/>
        <v>0</v>
      </c>
      <c r="AH3895" s="530">
        <f t="shared" si="5904"/>
        <v>0</v>
      </c>
      <c r="AI3895" s="641"/>
      <c r="AJ3895" s="537"/>
      <c r="AK3895" s="537"/>
      <c r="AL3895" s="537"/>
      <c r="AM3895" s="537"/>
      <c r="AN3895" s="537"/>
      <c r="AO3895" s="683" t="str">
        <f t="shared" ref="AO3895:AO3900" si="5913">IF(SUM(AI3895:AN3895)=AP3895,"OK",SUM(AI3895:AN3895)-AP3895)</f>
        <v>OK</v>
      </c>
      <c r="AP3895" s="141"/>
      <c r="AQ3895" s="141"/>
      <c r="AR3895" s="552"/>
      <c r="AS3895" s="552"/>
      <c r="AT3895" s="683" t="str">
        <f t="shared" ref="AT3895:AT3900" si="5914">IF(SUM(AR3895:AS3895)=AU3895,"OK",SUM(AR3895:AS3895)-AU3895)</f>
        <v>OK</v>
      </c>
      <c r="AU3895" s="593"/>
      <c r="AV3895" s="530">
        <f t="shared" si="5905"/>
        <v>0</v>
      </c>
      <c r="AW3895" s="842">
        <f t="shared" si="5906"/>
        <v>0</v>
      </c>
      <c r="AX3895" s="115">
        <f t="shared" si="5907"/>
        <v>0</v>
      </c>
      <c r="AY3895" s="5">
        <f t="shared" si="5908"/>
        <v>0</v>
      </c>
      <c r="AZ3895" s="7">
        <f t="shared" ref="AZ3895:AZ3900" si="5915">AY3895-AX3895</f>
        <v>0</v>
      </c>
      <c r="BA3895" s="335" t="e">
        <f t="shared" ref="BA3895:BA3900" si="5916">AZ3895/AX3895</f>
        <v>#DIV/0!</v>
      </c>
      <c r="BB3895" s="23">
        <f t="shared" si="5909"/>
        <v>0</v>
      </c>
      <c r="BC3895" s="5">
        <f t="shared" ref="BC3895:BC3900" si="5917">AW3895</f>
        <v>0</v>
      </c>
      <c r="BD3895" s="7">
        <f t="shared" ref="BD3895:BD3900" si="5918">BC3895-BB3895</f>
        <v>0</v>
      </c>
      <c r="BE3895" s="335" t="e">
        <f t="shared" ref="BE3895:BE3900" si="5919">BD3895/BB3895</f>
        <v>#DIV/0!</v>
      </c>
      <c r="BG3895" s="826" t="str">
        <f t="shared" si="5910"/>
        <v>71.31</v>
      </c>
      <c r="BH3895" s="607" t="b">
        <f>COUNTIF('Codes SEC'!$B$2:$B$250,Ministres!BG3895)&gt;0</f>
        <v>1</v>
      </c>
    </row>
    <row r="3896" spans="1:60" ht="35.1" customHeight="1" x14ac:dyDescent="0.25">
      <c r="A3896" s="21" t="s">
        <v>6113</v>
      </c>
      <c r="B3896" s="112">
        <v>11</v>
      </c>
      <c r="C3896" s="116" t="s">
        <v>4052</v>
      </c>
      <c r="D3896" s="620">
        <v>1000</v>
      </c>
      <c r="E3896" s="278"/>
      <c r="F3896" s="116">
        <v>12</v>
      </c>
      <c r="G3896" s="694">
        <v>1</v>
      </c>
      <c r="H3896" s="878" t="str">
        <f t="shared" si="5898"/>
        <v>001</v>
      </c>
      <c r="I3896" s="585">
        <v>87132000</v>
      </c>
      <c r="J3896" s="380" t="s">
        <v>4415</v>
      </c>
      <c r="K3896" s="494" t="s">
        <v>4679</v>
      </c>
      <c r="L3896" s="733">
        <v>0</v>
      </c>
      <c r="M3896" s="734">
        <v>0</v>
      </c>
      <c r="N3896" s="931"/>
      <c r="O3896" s="530">
        <f t="shared" si="5899"/>
        <v>0</v>
      </c>
      <c r="P3896" s="530">
        <f t="shared" si="5900"/>
        <v>0</v>
      </c>
      <c r="Q3896" s="646"/>
      <c r="R3896" s="536"/>
      <c r="S3896" s="536"/>
      <c r="T3896" s="536"/>
      <c r="U3896" s="536"/>
      <c r="V3896" s="536"/>
      <c r="W3896" s="683" t="str">
        <f t="shared" si="5911"/>
        <v>OK</v>
      </c>
      <c r="X3896" s="141"/>
      <c r="Y3896" s="141"/>
      <c r="Z3896" s="552"/>
      <c r="AA3896" s="552"/>
      <c r="AB3896" s="683" t="str">
        <f t="shared" si="5912"/>
        <v>OK</v>
      </c>
      <c r="AC3896" s="593"/>
      <c r="AD3896" s="530">
        <f t="shared" si="5901"/>
        <v>0</v>
      </c>
      <c r="AE3896" s="842">
        <f t="shared" si="5902"/>
        <v>0</v>
      </c>
      <c r="AF3896" s="931"/>
      <c r="AG3896" s="530">
        <f t="shared" si="5903"/>
        <v>0</v>
      </c>
      <c r="AH3896" s="530">
        <f t="shared" si="5904"/>
        <v>0</v>
      </c>
      <c r="AI3896" s="641"/>
      <c r="AJ3896" s="537"/>
      <c r="AK3896" s="537"/>
      <c r="AL3896" s="537"/>
      <c r="AM3896" s="537"/>
      <c r="AN3896" s="537"/>
      <c r="AO3896" s="683" t="str">
        <f t="shared" si="5913"/>
        <v>OK</v>
      </c>
      <c r="AP3896" s="141"/>
      <c r="AQ3896" s="141"/>
      <c r="AR3896" s="552"/>
      <c r="AS3896" s="552"/>
      <c r="AT3896" s="683" t="str">
        <f t="shared" si="5914"/>
        <v>OK</v>
      </c>
      <c r="AU3896" s="593"/>
      <c r="AV3896" s="530">
        <f t="shared" si="5905"/>
        <v>0</v>
      </c>
      <c r="AW3896" s="842">
        <f t="shared" si="5906"/>
        <v>0</v>
      </c>
      <c r="AX3896" s="115">
        <f t="shared" si="5907"/>
        <v>0</v>
      </c>
      <c r="AY3896" s="5">
        <f t="shared" si="5908"/>
        <v>0</v>
      </c>
      <c r="AZ3896" s="7">
        <f t="shared" si="5915"/>
        <v>0</v>
      </c>
      <c r="BA3896" s="335" t="e">
        <f t="shared" si="5916"/>
        <v>#DIV/0!</v>
      </c>
      <c r="BB3896" s="23">
        <f t="shared" si="5909"/>
        <v>0</v>
      </c>
      <c r="BC3896" s="5">
        <f t="shared" si="5917"/>
        <v>0</v>
      </c>
      <c r="BD3896" s="7">
        <f t="shared" si="5918"/>
        <v>0</v>
      </c>
      <c r="BE3896" s="335" t="e">
        <f t="shared" si="5919"/>
        <v>#DIV/0!</v>
      </c>
      <c r="BG3896" s="826" t="str">
        <f t="shared" si="5910"/>
        <v>71.32</v>
      </c>
      <c r="BH3896" s="607" t="b">
        <f>COUNTIF('Codes SEC'!$B$2:$B$250,Ministres!BG3896)&gt;0</f>
        <v>1</v>
      </c>
    </row>
    <row r="3897" spans="1:60" ht="35.1" customHeight="1" x14ac:dyDescent="0.25">
      <c r="A3897" s="21" t="s">
        <v>6113</v>
      </c>
      <c r="B3897" s="112">
        <v>11</v>
      </c>
      <c r="C3897" s="116" t="s">
        <v>4052</v>
      </c>
      <c r="D3897" s="620">
        <v>1000</v>
      </c>
      <c r="E3897" s="278"/>
      <c r="F3897" s="116">
        <v>12</v>
      </c>
      <c r="G3897" s="694">
        <v>3</v>
      </c>
      <c r="H3897" s="878" t="str">
        <f t="shared" si="5898"/>
        <v>001</v>
      </c>
      <c r="I3897" s="585">
        <v>87200000</v>
      </c>
      <c r="J3897" s="380" t="s">
        <v>4377</v>
      </c>
      <c r="K3897" s="494" t="s">
        <v>4680</v>
      </c>
      <c r="L3897" s="733">
        <v>15355</v>
      </c>
      <c r="M3897" s="734">
        <v>24584</v>
      </c>
      <c r="N3897" s="931"/>
      <c r="O3897" s="530">
        <f t="shared" si="5899"/>
        <v>-15355</v>
      </c>
      <c r="P3897" s="530" t="str">
        <f t="shared" si="5900"/>
        <v xml:space="preserve">0 </v>
      </c>
      <c r="Q3897" s="646"/>
      <c r="R3897" s="536"/>
      <c r="S3897" s="536"/>
      <c r="T3897" s="536"/>
      <c r="U3897" s="536"/>
      <c r="V3897" s="536"/>
      <c r="W3897" s="683" t="str">
        <f t="shared" si="5911"/>
        <v>OK</v>
      </c>
      <c r="X3897" s="141"/>
      <c r="Y3897" s="141"/>
      <c r="Z3897" s="552"/>
      <c r="AA3897" s="552"/>
      <c r="AB3897" s="683" t="str">
        <f t="shared" si="5912"/>
        <v>OK</v>
      </c>
      <c r="AC3897" s="593"/>
      <c r="AD3897" s="530">
        <f t="shared" si="5901"/>
        <v>0</v>
      </c>
      <c r="AE3897" s="842">
        <f t="shared" si="5902"/>
        <v>0</v>
      </c>
      <c r="AF3897" s="931"/>
      <c r="AG3897" s="530">
        <f t="shared" si="5903"/>
        <v>-24584</v>
      </c>
      <c r="AH3897" s="530" t="str">
        <f t="shared" si="5904"/>
        <v xml:space="preserve">0 </v>
      </c>
      <c r="AI3897" s="641"/>
      <c r="AJ3897" s="537"/>
      <c r="AK3897" s="537"/>
      <c r="AL3897" s="537"/>
      <c r="AM3897" s="537"/>
      <c r="AN3897" s="537"/>
      <c r="AO3897" s="683" t="str">
        <f t="shared" si="5913"/>
        <v>OK</v>
      </c>
      <c r="AP3897" s="141"/>
      <c r="AQ3897" s="141"/>
      <c r="AR3897" s="552"/>
      <c r="AS3897" s="552"/>
      <c r="AT3897" s="683" t="str">
        <f t="shared" si="5914"/>
        <v>OK</v>
      </c>
      <c r="AU3897" s="593"/>
      <c r="AV3897" s="530">
        <f t="shared" si="5905"/>
        <v>0</v>
      </c>
      <c r="AW3897" s="842">
        <f t="shared" si="5906"/>
        <v>0</v>
      </c>
      <c r="AX3897" s="115">
        <f t="shared" si="5907"/>
        <v>15355</v>
      </c>
      <c r="AY3897" s="5">
        <f t="shared" si="5908"/>
        <v>0</v>
      </c>
      <c r="AZ3897" s="7">
        <f t="shared" si="5915"/>
        <v>-15355</v>
      </c>
      <c r="BA3897" s="335">
        <f t="shared" si="5916"/>
        <v>-1</v>
      </c>
      <c r="BB3897" s="23">
        <f t="shared" si="5909"/>
        <v>24584</v>
      </c>
      <c r="BC3897" s="5">
        <f t="shared" si="5917"/>
        <v>0</v>
      </c>
      <c r="BD3897" s="7">
        <f t="shared" si="5918"/>
        <v>-24584</v>
      </c>
      <c r="BE3897" s="335">
        <f t="shared" si="5919"/>
        <v>-1</v>
      </c>
      <c r="BG3897" s="826" t="str">
        <f t="shared" si="5910"/>
        <v>72.00</v>
      </c>
      <c r="BH3897" s="607" t="b">
        <f>COUNTIF('Codes SEC'!$B$2:$B$250,Ministres!BG3897)&gt;0</f>
        <v>1</v>
      </c>
    </row>
    <row r="3898" spans="1:60" ht="35.1" customHeight="1" x14ac:dyDescent="0.25">
      <c r="A3898" s="21" t="s">
        <v>6113</v>
      </c>
      <c r="B3898" s="112">
        <v>11</v>
      </c>
      <c r="C3898" s="116" t="s">
        <v>4052</v>
      </c>
      <c r="D3898" s="620">
        <v>1000</v>
      </c>
      <c r="E3898" s="278"/>
      <c r="F3898" s="116">
        <v>12</v>
      </c>
      <c r="G3898" s="694">
        <v>1</v>
      </c>
      <c r="H3898" s="878" t="str">
        <f t="shared" si="5898"/>
        <v>001</v>
      </c>
      <c r="I3898" s="585">
        <v>87410000</v>
      </c>
      <c r="J3898" s="380" t="s">
        <v>4378</v>
      </c>
      <c r="K3898" s="494" t="s">
        <v>4681</v>
      </c>
      <c r="L3898" s="733">
        <v>5151</v>
      </c>
      <c r="M3898" s="734">
        <v>5151</v>
      </c>
      <c r="N3898" s="931"/>
      <c r="O3898" s="530">
        <f t="shared" si="5899"/>
        <v>-5151</v>
      </c>
      <c r="P3898" s="530" t="str">
        <f t="shared" si="5900"/>
        <v xml:space="preserve">0 </v>
      </c>
      <c r="Q3898" s="646"/>
      <c r="R3898" s="536"/>
      <c r="S3898" s="536"/>
      <c r="T3898" s="536"/>
      <c r="U3898" s="536"/>
      <c r="V3898" s="536"/>
      <c r="W3898" s="683" t="str">
        <f t="shared" si="5911"/>
        <v>OK</v>
      </c>
      <c r="X3898" s="141"/>
      <c r="Y3898" s="141"/>
      <c r="Z3898" s="552"/>
      <c r="AA3898" s="552"/>
      <c r="AB3898" s="683" t="str">
        <f t="shared" si="5912"/>
        <v>OK</v>
      </c>
      <c r="AC3898" s="593"/>
      <c r="AD3898" s="530">
        <f t="shared" si="5901"/>
        <v>0</v>
      </c>
      <c r="AE3898" s="842">
        <f t="shared" si="5902"/>
        <v>0</v>
      </c>
      <c r="AF3898" s="931"/>
      <c r="AG3898" s="530">
        <f t="shared" si="5903"/>
        <v>-5151</v>
      </c>
      <c r="AH3898" s="530" t="str">
        <f t="shared" si="5904"/>
        <v xml:space="preserve">0 </v>
      </c>
      <c r="AI3898" s="641"/>
      <c r="AJ3898" s="537"/>
      <c r="AK3898" s="537"/>
      <c r="AL3898" s="537"/>
      <c r="AM3898" s="537"/>
      <c r="AN3898" s="537"/>
      <c r="AO3898" s="683" t="str">
        <f t="shared" si="5913"/>
        <v>OK</v>
      </c>
      <c r="AP3898" s="141"/>
      <c r="AQ3898" s="141"/>
      <c r="AR3898" s="552"/>
      <c r="AS3898" s="552"/>
      <c r="AT3898" s="683" t="str">
        <f t="shared" si="5914"/>
        <v>OK</v>
      </c>
      <c r="AU3898" s="593"/>
      <c r="AV3898" s="530">
        <f t="shared" si="5905"/>
        <v>0</v>
      </c>
      <c r="AW3898" s="842">
        <f t="shared" si="5906"/>
        <v>0</v>
      </c>
      <c r="AX3898" s="115">
        <f t="shared" si="5907"/>
        <v>5151</v>
      </c>
      <c r="AY3898" s="5">
        <f t="shared" si="5908"/>
        <v>0</v>
      </c>
      <c r="AZ3898" s="7">
        <f t="shared" si="5915"/>
        <v>-5151</v>
      </c>
      <c r="BA3898" s="335">
        <f t="shared" si="5916"/>
        <v>-1</v>
      </c>
      <c r="BB3898" s="23">
        <f t="shared" si="5909"/>
        <v>5151</v>
      </c>
      <c r="BC3898" s="5">
        <f t="shared" si="5917"/>
        <v>0</v>
      </c>
      <c r="BD3898" s="7">
        <f t="shared" si="5918"/>
        <v>-5151</v>
      </c>
      <c r="BE3898" s="335">
        <f t="shared" si="5919"/>
        <v>-1</v>
      </c>
      <c r="BG3898" s="826" t="str">
        <f t="shared" si="5910"/>
        <v>74.10</v>
      </c>
      <c r="BH3898" s="607" t="b">
        <f>COUNTIF('Codes SEC'!$B$2:$B$250,Ministres!BG3898)&gt;0</f>
        <v>1</v>
      </c>
    </row>
    <row r="3899" spans="1:60" ht="35.1" customHeight="1" x14ac:dyDescent="0.25">
      <c r="A3899" s="21" t="s">
        <v>6113</v>
      </c>
      <c r="B3899" s="112">
        <v>11</v>
      </c>
      <c r="C3899" s="116" t="s">
        <v>4052</v>
      </c>
      <c r="D3899" s="620">
        <v>1000</v>
      </c>
      <c r="E3899" s="278"/>
      <c r="F3899" s="116">
        <v>12</v>
      </c>
      <c r="G3899" s="694">
        <v>1</v>
      </c>
      <c r="H3899" s="878" t="str">
        <f t="shared" si="5898"/>
        <v>001</v>
      </c>
      <c r="I3899" s="585">
        <v>87422000</v>
      </c>
      <c r="J3899" s="380" t="s">
        <v>4379</v>
      </c>
      <c r="K3899" s="494" t="s">
        <v>4682</v>
      </c>
      <c r="L3899" s="733">
        <v>6551</v>
      </c>
      <c r="M3899" s="734">
        <v>6551</v>
      </c>
      <c r="N3899" s="931"/>
      <c r="O3899" s="530">
        <f t="shared" si="5899"/>
        <v>-6551</v>
      </c>
      <c r="P3899" s="530" t="str">
        <f t="shared" si="5900"/>
        <v xml:space="preserve">0 </v>
      </c>
      <c r="Q3899" s="646"/>
      <c r="R3899" s="536"/>
      <c r="S3899" s="536"/>
      <c r="T3899" s="536"/>
      <c r="U3899" s="536"/>
      <c r="V3899" s="536"/>
      <c r="W3899" s="683" t="str">
        <f t="shared" si="5911"/>
        <v>OK</v>
      </c>
      <c r="X3899" s="141"/>
      <c r="Y3899" s="141"/>
      <c r="Z3899" s="552"/>
      <c r="AA3899" s="552"/>
      <c r="AB3899" s="683" t="str">
        <f t="shared" si="5912"/>
        <v>OK</v>
      </c>
      <c r="AC3899" s="593"/>
      <c r="AD3899" s="530">
        <f t="shared" si="5901"/>
        <v>0</v>
      </c>
      <c r="AE3899" s="842">
        <f t="shared" si="5902"/>
        <v>0</v>
      </c>
      <c r="AF3899" s="931"/>
      <c r="AG3899" s="530">
        <f t="shared" si="5903"/>
        <v>-6551</v>
      </c>
      <c r="AH3899" s="530" t="str">
        <f t="shared" si="5904"/>
        <v xml:space="preserve">0 </v>
      </c>
      <c r="AI3899" s="641"/>
      <c r="AJ3899" s="537"/>
      <c r="AK3899" s="537"/>
      <c r="AL3899" s="537"/>
      <c r="AM3899" s="537"/>
      <c r="AN3899" s="537"/>
      <c r="AO3899" s="683" t="str">
        <f t="shared" si="5913"/>
        <v>OK</v>
      </c>
      <c r="AP3899" s="141"/>
      <c r="AQ3899" s="141"/>
      <c r="AR3899" s="552"/>
      <c r="AS3899" s="552"/>
      <c r="AT3899" s="683" t="str">
        <f t="shared" si="5914"/>
        <v>OK</v>
      </c>
      <c r="AU3899" s="593"/>
      <c r="AV3899" s="530">
        <f t="shared" si="5905"/>
        <v>0</v>
      </c>
      <c r="AW3899" s="842">
        <f t="shared" si="5906"/>
        <v>0</v>
      </c>
      <c r="AX3899" s="115">
        <f t="shared" si="5907"/>
        <v>6551</v>
      </c>
      <c r="AY3899" s="5">
        <f t="shared" si="5908"/>
        <v>0</v>
      </c>
      <c r="AZ3899" s="7">
        <f t="shared" si="5915"/>
        <v>-6551</v>
      </c>
      <c r="BA3899" s="335">
        <f t="shared" si="5916"/>
        <v>-1</v>
      </c>
      <c r="BB3899" s="23">
        <f t="shared" si="5909"/>
        <v>6551</v>
      </c>
      <c r="BC3899" s="5">
        <f t="shared" si="5917"/>
        <v>0</v>
      </c>
      <c r="BD3899" s="7">
        <f t="shared" si="5918"/>
        <v>-6551</v>
      </c>
      <c r="BE3899" s="335">
        <f t="shared" si="5919"/>
        <v>-1</v>
      </c>
      <c r="BG3899" s="826" t="str">
        <f t="shared" si="5910"/>
        <v>74.22</v>
      </c>
      <c r="BH3899" s="607" t="b">
        <f>COUNTIF('Codes SEC'!$B$2:$B$250,Ministres!BG3899)&gt;0</f>
        <v>1</v>
      </c>
    </row>
    <row r="3900" spans="1:60" ht="35.1" customHeight="1" x14ac:dyDescent="0.25">
      <c r="A3900" s="21" t="s">
        <v>6113</v>
      </c>
      <c r="B3900" s="112">
        <v>11</v>
      </c>
      <c r="C3900" s="116" t="s">
        <v>4052</v>
      </c>
      <c r="D3900" s="620">
        <v>1000</v>
      </c>
      <c r="E3900" s="278"/>
      <c r="F3900" s="116">
        <v>12</v>
      </c>
      <c r="G3900" s="694">
        <v>1</v>
      </c>
      <c r="H3900" s="878" t="str">
        <f t="shared" si="5898"/>
        <v>001</v>
      </c>
      <c r="I3900" s="585">
        <v>87422000</v>
      </c>
      <c r="J3900" s="380" t="s">
        <v>4380</v>
      </c>
      <c r="K3900" s="494" t="s">
        <v>4683</v>
      </c>
      <c r="L3900" s="733">
        <v>20</v>
      </c>
      <c r="M3900" s="734">
        <v>20</v>
      </c>
      <c r="N3900" s="931"/>
      <c r="O3900" s="530">
        <f t="shared" si="5899"/>
        <v>-20</v>
      </c>
      <c r="P3900" s="530" t="str">
        <f t="shared" si="5900"/>
        <v xml:space="preserve">0 </v>
      </c>
      <c r="Q3900" s="646"/>
      <c r="R3900" s="536"/>
      <c r="S3900" s="536"/>
      <c r="T3900" s="536"/>
      <c r="U3900" s="536"/>
      <c r="V3900" s="536"/>
      <c r="W3900" s="683" t="str">
        <f t="shared" si="5911"/>
        <v>OK</v>
      </c>
      <c r="X3900" s="141"/>
      <c r="Y3900" s="141"/>
      <c r="Z3900" s="552"/>
      <c r="AA3900" s="552"/>
      <c r="AB3900" s="683" t="str">
        <f t="shared" si="5912"/>
        <v>OK</v>
      </c>
      <c r="AC3900" s="593"/>
      <c r="AD3900" s="530">
        <f t="shared" si="5901"/>
        <v>0</v>
      </c>
      <c r="AE3900" s="842">
        <f t="shared" si="5902"/>
        <v>0</v>
      </c>
      <c r="AF3900" s="931"/>
      <c r="AG3900" s="530">
        <f t="shared" si="5903"/>
        <v>-20</v>
      </c>
      <c r="AH3900" s="530" t="str">
        <f t="shared" si="5904"/>
        <v xml:space="preserve">0 </v>
      </c>
      <c r="AI3900" s="641"/>
      <c r="AJ3900" s="537"/>
      <c r="AK3900" s="537"/>
      <c r="AL3900" s="537"/>
      <c r="AM3900" s="537"/>
      <c r="AN3900" s="537"/>
      <c r="AO3900" s="683" t="str">
        <f t="shared" si="5913"/>
        <v>OK</v>
      </c>
      <c r="AP3900" s="141"/>
      <c r="AQ3900" s="141"/>
      <c r="AR3900" s="552"/>
      <c r="AS3900" s="552"/>
      <c r="AT3900" s="683" t="str">
        <f t="shared" si="5914"/>
        <v>OK</v>
      </c>
      <c r="AU3900" s="593"/>
      <c r="AV3900" s="530">
        <f t="shared" si="5905"/>
        <v>0</v>
      </c>
      <c r="AW3900" s="842">
        <f t="shared" si="5906"/>
        <v>0</v>
      </c>
      <c r="AX3900" s="115">
        <f t="shared" si="5907"/>
        <v>20</v>
      </c>
      <c r="AY3900" s="5">
        <f t="shared" si="5908"/>
        <v>0</v>
      </c>
      <c r="AZ3900" s="7">
        <f t="shared" si="5915"/>
        <v>-20</v>
      </c>
      <c r="BA3900" s="335">
        <f t="shared" si="5916"/>
        <v>-1</v>
      </c>
      <c r="BB3900" s="23">
        <f t="shared" si="5909"/>
        <v>20</v>
      </c>
      <c r="BC3900" s="5">
        <f t="shared" si="5917"/>
        <v>0</v>
      </c>
      <c r="BD3900" s="7">
        <f t="shared" si="5918"/>
        <v>-20</v>
      </c>
      <c r="BE3900" s="335">
        <f t="shared" si="5919"/>
        <v>-1</v>
      </c>
      <c r="BG3900" s="826" t="str">
        <f t="shared" si="5910"/>
        <v>74.22</v>
      </c>
      <c r="BH3900" s="607" t="b">
        <f>COUNTIF('Codes SEC'!$B$2:$B$250,Ministres!BG3900)&gt;0</f>
        <v>1</v>
      </c>
    </row>
    <row r="3901" spans="1:60" ht="35.1" customHeight="1" x14ac:dyDescent="0.25">
      <c r="A3901" s="222" t="s">
        <v>6113</v>
      </c>
      <c r="B3901" s="112" t="s">
        <v>783</v>
      </c>
      <c r="C3901" s="116" t="s">
        <v>4052</v>
      </c>
      <c r="D3901" s="620">
        <v>1000</v>
      </c>
      <c r="E3901" s="278"/>
      <c r="F3901" s="116">
        <v>12</v>
      </c>
      <c r="G3901" s="700" t="s">
        <v>5613</v>
      </c>
      <c r="H3901" s="888" t="str">
        <f t="shared" si="5898"/>
        <v>001</v>
      </c>
      <c r="I3901" s="580">
        <v>89110000</v>
      </c>
      <c r="J3901" s="689" t="s">
        <v>6463</v>
      </c>
      <c r="K3901" s="411" t="s">
        <v>6464</v>
      </c>
      <c r="L3901" s="733">
        <v>0</v>
      </c>
      <c r="M3901" s="734">
        <v>0</v>
      </c>
      <c r="N3901" s="931"/>
      <c r="O3901" s="530">
        <f t="shared" si="5899"/>
        <v>0</v>
      </c>
      <c r="P3901" s="530">
        <f t="shared" si="5900"/>
        <v>0</v>
      </c>
      <c r="Q3901" s="646"/>
      <c r="R3901" s="536"/>
      <c r="S3901" s="536"/>
      <c r="T3901" s="536"/>
      <c r="U3901" s="536"/>
      <c r="V3901" s="536"/>
      <c r="W3901" s="683" t="str">
        <f t="shared" ref="W3901" si="5920">IF(SUM(Q3901:V3901)=X3901,"OK",SUM(Q3901:V3901)-X3901)</f>
        <v>OK</v>
      </c>
      <c r="X3901" s="141"/>
      <c r="Y3901" s="141"/>
      <c r="Z3901" s="552"/>
      <c r="AA3901" s="552"/>
      <c r="AB3901" s="683" t="str">
        <f t="shared" ref="AB3901" si="5921">IF(SUM(Z3901:AA3901)=AC3901,"OK",SUM(Z3901:AA3901)-AC3901)</f>
        <v>OK</v>
      </c>
      <c r="AC3901" s="593"/>
      <c r="AD3901" s="530">
        <f t="shared" si="5901"/>
        <v>0</v>
      </c>
      <c r="AE3901" s="842">
        <f t="shared" si="5902"/>
        <v>0</v>
      </c>
      <c r="AF3901" s="931"/>
      <c r="AG3901" s="530">
        <f t="shared" si="5903"/>
        <v>0</v>
      </c>
      <c r="AH3901" s="530">
        <f t="shared" si="5904"/>
        <v>0</v>
      </c>
      <c r="AI3901" s="641"/>
      <c r="AJ3901" s="537"/>
      <c r="AK3901" s="537"/>
      <c r="AL3901" s="537"/>
      <c r="AM3901" s="537"/>
      <c r="AN3901" s="537"/>
      <c r="AO3901" s="683" t="str">
        <f t="shared" ref="AO3901" si="5922">IF(SUM(AI3901:AN3901)=AP3901,"OK",SUM(AI3901:AN3901)-AP3901)</f>
        <v>OK</v>
      </c>
      <c r="AP3901" s="141"/>
      <c r="AQ3901" s="141"/>
      <c r="AR3901" s="552"/>
      <c r="AS3901" s="552"/>
      <c r="AT3901" s="683" t="str">
        <f t="shared" ref="AT3901" si="5923">IF(SUM(AR3901:AS3901)=AU3901,"OK",SUM(AR3901:AS3901)-AU3901)</f>
        <v>OK</v>
      </c>
      <c r="AU3901" s="593"/>
      <c r="AV3901" s="530">
        <f t="shared" si="5905"/>
        <v>0</v>
      </c>
      <c r="AW3901" s="842">
        <f t="shared" si="5906"/>
        <v>0</v>
      </c>
      <c r="AX3901" s="115">
        <f t="shared" si="5907"/>
        <v>0</v>
      </c>
      <c r="AY3901" s="5">
        <f t="shared" si="5908"/>
        <v>0</v>
      </c>
      <c r="AZ3901" s="7">
        <f t="shared" ref="AZ3901" si="5924">AY3901-AX3901</f>
        <v>0</v>
      </c>
      <c r="BA3901" s="335" t="e">
        <f t="shared" ref="BA3901" si="5925">AZ3901/AX3901</f>
        <v>#DIV/0!</v>
      </c>
      <c r="BB3901" s="23">
        <f t="shared" si="5909"/>
        <v>0</v>
      </c>
      <c r="BC3901" s="5">
        <f t="shared" ref="BC3901" si="5926">AW3901</f>
        <v>0</v>
      </c>
      <c r="BD3901" s="7">
        <f t="shared" ref="BD3901" si="5927">BC3901-BB3901</f>
        <v>0</v>
      </c>
      <c r="BE3901" s="335" t="e">
        <f t="shared" ref="BE3901" si="5928">BD3901/BB3901</f>
        <v>#DIV/0!</v>
      </c>
      <c r="BG3901" s="826" t="str">
        <f t="shared" si="5910"/>
        <v>91.10</v>
      </c>
      <c r="BH3901" s="607" t="b">
        <f>COUNTIF('Codes SEC'!$B$2:$B$250,Ministres!BG3901)&gt;0</f>
        <v>1</v>
      </c>
    </row>
    <row r="3902" spans="1:60" ht="12.75" customHeight="1" x14ac:dyDescent="0.25">
      <c r="A3902" s="227"/>
      <c r="B3902" s="209"/>
      <c r="C3902" s="253"/>
      <c r="D3902" s="625"/>
      <c r="E3902" s="275"/>
      <c r="F3902" s="269"/>
      <c r="G3902" s="695"/>
      <c r="H3902" s="886"/>
      <c r="I3902" s="403"/>
      <c r="J3902" s="381"/>
      <c r="K3902" s="514" t="s">
        <v>59</v>
      </c>
      <c r="L3902" s="315">
        <f>L3895+L3896+L3897+L3898+L3899+L3900+L3894+L3901</f>
        <v>27077</v>
      </c>
      <c r="M3902" s="737">
        <f t="shared" ref="M3902:BE3902" si="5929">M3895+M3896+M3897+M3898+M3899+M3900+M3894+M3901</f>
        <v>36306</v>
      </c>
      <c r="N3902" s="930">
        <f t="shared" ref="N3902:P3902" si="5930">N3895+N3896+N3897+N3898+N3899+N3900+N3894+N3901</f>
        <v>0</v>
      </c>
      <c r="O3902" s="790">
        <f t="shared" si="5930"/>
        <v>-27077</v>
      </c>
      <c r="P3902" s="790">
        <f t="shared" si="5930"/>
        <v>0</v>
      </c>
      <c r="Q3902" s="787">
        <f t="shared" si="5929"/>
        <v>0</v>
      </c>
      <c r="R3902" s="648">
        <f t="shared" si="5929"/>
        <v>0</v>
      </c>
      <c r="S3902" s="648">
        <f t="shared" si="5929"/>
        <v>0</v>
      </c>
      <c r="T3902" s="648">
        <f t="shared" si="5929"/>
        <v>0</v>
      </c>
      <c r="U3902" s="648">
        <f t="shared" si="5929"/>
        <v>0</v>
      </c>
      <c r="V3902" s="648">
        <f t="shared" si="5929"/>
        <v>0</v>
      </c>
      <c r="W3902" s="790"/>
      <c r="X3902" s="649">
        <f t="shared" si="5929"/>
        <v>0</v>
      </c>
      <c r="Y3902" s="649">
        <f t="shared" si="5929"/>
        <v>0</v>
      </c>
      <c r="Z3902" s="648">
        <f t="shared" si="5929"/>
        <v>0</v>
      </c>
      <c r="AA3902" s="648">
        <f t="shared" si="5929"/>
        <v>0</v>
      </c>
      <c r="AB3902" s="790"/>
      <c r="AC3902" s="649">
        <f t="shared" si="5929"/>
        <v>0</v>
      </c>
      <c r="AD3902" s="790">
        <f>AD3895+AD3896+AD3897+AD3898+AD3899+AD3900+AD3894+AD3901</f>
        <v>0</v>
      </c>
      <c r="AE3902" s="843">
        <f>AE3895+AE3896+AE3897+AE3898+AE3899+AE3900+AE3894+AE3901</f>
        <v>0</v>
      </c>
      <c r="AF3902" s="930">
        <f t="shared" ref="AF3902:AH3902" si="5931">AF3895+AF3896+AF3897+AF3898+AF3899+AF3900+AF3894+AF3901</f>
        <v>0</v>
      </c>
      <c r="AG3902" s="790">
        <f t="shared" si="5931"/>
        <v>-36306</v>
      </c>
      <c r="AH3902" s="790">
        <f t="shared" si="5931"/>
        <v>0</v>
      </c>
      <c r="AI3902" s="787">
        <f t="shared" si="5929"/>
        <v>0</v>
      </c>
      <c r="AJ3902" s="648">
        <f t="shared" si="5929"/>
        <v>0</v>
      </c>
      <c r="AK3902" s="648">
        <f t="shared" si="5929"/>
        <v>0</v>
      </c>
      <c r="AL3902" s="648">
        <f t="shared" si="5929"/>
        <v>0</v>
      </c>
      <c r="AM3902" s="648">
        <f t="shared" si="5929"/>
        <v>0</v>
      </c>
      <c r="AN3902" s="648">
        <f t="shared" si="5929"/>
        <v>0</v>
      </c>
      <c r="AO3902" s="790"/>
      <c r="AP3902" s="649">
        <f t="shared" si="5929"/>
        <v>0</v>
      </c>
      <c r="AQ3902" s="649">
        <f t="shared" si="5929"/>
        <v>0</v>
      </c>
      <c r="AR3902" s="648">
        <f t="shared" si="5929"/>
        <v>0</v>
      </c>
      <c r="AS3902" s="648">
        <f t="shared" si="5929"/>
        <v>0</v>
      </c>
      <c r="AT3902" s="790"/>
      <c r="AU3902" s="649">
        <f t="shared" si="5929"/>
        <v>0</v>
      </c>
      <c r="AV3902" s="790">
        <f t="shared" ref="AV3902" si="5932">AV3895+AV3896+AV3897+AV3898+AV3899+AV3900+AV3894+AV3901</f>
        <v>0</v>
      </c>
      <c r="AW3902" s="843">
        <f t="shared" si="5929"/>
        <v>0</v>
      </c>
      <c r="AX3902" s="336">
        <f t="shared" si="5929"/>
        <v>27077</v>
      </c>
      <c r="AY3902" s="337">
        <f t="shared" si="5929"/>
        <v>0</v>
      </c>
      <c r="AZ3902" s="338">
        <f t="shared" si="5929"/>
        <v>-27077</v>
      </c>
      <c r="BA3902" s="339" t="e">
        <f t="shared" si="5929"/>
        <v>#DIV/0!</v>
      </c>
      <c r="BB3902" s="322">
        <f t="shared" si="5929"/>
        <v>36306</v>
      </c>
      <c r="BC3902" s="337">
        <f t="shared" si="5929"/>
        <v>0</v>
      </c>
      <c r="BD3902" s="338">
        <f t="shared" si="5929"/>
        <v>-36306</v>
      </c>
      <c r="BE3902" s="339" t="e">
        <f t="shared" si="5929"/>
        <v>#DIV/0!</v>
      </c>
      <c r="BG3902" s="826"/>
      <c r="BH3902" s="607"/>
    </row>
    <row r="3903" spans="1:60" ht="12.75" customHeight="1" x14ac:dyDescent="0.25">
      <c r="A3903" s="226"/>
      <c r="B3903" s="207"/>
      <c r="C3903" s="254"/>
      <c r="D3903" s="300"/>
      <c r="E3903" s="276"/>
      <c r="F3903" s="300"/>
      <c r="G3903" s="696"/>
      <c r="H3903" s="887"/>
      <c r="I3903" s="444"/>
      <c r="J3903" s="393"/>
      <c r="K3903" s="404" t="s">
        <v>4050</v>
      </c>
      <c r="L3903" s="729">
        <f t="shared" ref="L3903:P3903" si="5933">L3902+L3890</f>
        <v>89369</v>
      </c>
      <c r="M3903" s="730">
        <f t="shared" si="5933"/>
        <v>98598</v>
      </c>
      <c r="N3903" s="844">
        <f t="shared" si="5933"/>
        <v>0</v>
      </c>
      <c r="O3903" s="665">
        <f t="shared" si="5933"/>
        <v>-89369</v>
      </c>
      <c r="P3903" s="665">
        <f t="shared" si="5933"/>
        <v>0</v>
      </c>
      <c r="Q3903" s="638">
        <f t="shared" ref="Q3903:V3903" si="5934">Q3902+Q3890</f>
        <v>0</v>
      </c>
      <c r="R3903" s="130">
        <f t="shared" si="5934"/>
        <v>0</v>
      </c>
      <c r="S3903" s="130">
        <f t="shared" si="5934"/>
        <v>0</v>
      </c>
      <c r="T3903" s="130">
        <f t="shared" si="5934"/>
        <v>0</v>
      </c>
      <c r="U3903" s="130">
        <f t="shared" si="5934"/>
        <v>0</v>
      </c>
      <c r="V3903" s="130">
        <f t="shared" si="5934"/>
        <v>0</v>
      </c>
      <c r="W3903" s="665"/>
      <c r="X3903" s="130">
        <f>X3902+X3890</f>
        <v>0</v>
      </c>
      <c r="Y3903" s="130">
        <f>Y3902+Y3890</f>
        <v>0</v>
      </c>
      <c r="Z3903" s="130">
        <f>Z3902+Z3890</f>
        <v>0</v>
      </c>
      <c r="AA3903" s="130">
        <f>AA3902+AA3890</f>
        <v>0</v>
      </c>
      <c r="AB3903" s="665"/>
      <c r="AC3903" s="130">
        <f t="shared" ref="AC3903:AN3903" si="5935">AC3902+AC3890</f>
        <v>0</v>
      </c>
      <c r="AD3903" s="665">
        <f>AD3902+AD3890</f>
        <v>0</v>
      </c>
      <c r="AE3903" s="845">
        <f>AE3902+AE3890</f>
        <v>0</v>
      </c>
      <c r="AF3903" s="844">
        <f t="shared" ref="AF3903:AH3903" si="5936">AF3902+AF3890</f>
        <v>0</v>
      </c>
      <c r="AG3903" s="665">
        <f t="shared" si="5936"/>
        <v>-98598</v>
      </c>
      <c r="AH3903" s="665">
        <f t="shared" si="5936"/>
        <v>0</v>
      </c>
      <c r="AI3903" s="638">
        <f t="shared" si="5935"/>
        <v>0</v>
      </c>
      <c r="AJ3903" s="130">
        <f t="shared" si="5935"/>
        <v>0</v>
      </c>
      <c r="AK3903" s="130">
        <f t="shared" si="5935"/>
        <v>0</v>
      </c>
      <c r="AL3903" s="130">
        <f t="shared" si="5935"/>
        <v>0</v>
      </c>
      <c r="AM3903" s="130">
        <f t="shared" si="5935"/>
        <v>0</v>
      </c>
      <c r="AN3903" s="130">
        <f t="shared" si="5935"/>
        <v>0</v>
      </c>
      <c r="AO3903" s="665"/>
      <c r="AP3903" s="130">
        <f>AP3902+AP3890</f>
        <v>0</v>
      </c>
      <c r="AQ3903" s="130">
        <f>AQ3902+AQ3890</f>
        <v>0</v>
      </c>
      <c r="AR3903" s="130">
        <f>AR3902+AR3890</f>
        <v>0</v>
      </c>
      <c r="AS3903" s="130">
        <f>AS3902+AS3890</f>
        <v>0</v>
      </c>
      <c r="AT3903" s="665"/>
      <c r="AU3903" s="130">
        <f t="shared" ref="AU3903:BE3903" si="5937">AU3902+AU3890</f>
        <v>0</v>
      </c>
      <c r="AV3903" s="665">
        <f t="shared" ref="AV3903" si="5938">AV3902+AV3890</f>
        <v>0</v>
      </c>
      <c r="AW3903" s="845">
        <f t="shared" si="5937"/>
        <v>0</v>
      </c>
      <c r="AX3903" s="314">
        <f t="shared" si="5937"/>
        <v>89369</v>
      </c>
      <c r="AY3903" s="131">
        <f t="shared" si="5937"/>
        <v>0</v>
      </c>
      <c r="AZ3903" s="132">
        <f t="shared" si="5937"/>
        <v>-89369</v>
      </c>
      <c r="BA3903" s="340" t="e">
        <f t="shared" si="5937"/>
        <v>#DIV/0!</v>
      </c>
      <c r="BB3903" s="310">
        <f t="shared" si="5937"/>
        <v>98598</v>
      </c>
      <c r="BC3903" s="131">
        <f t="shared" si="5937"/>
        <v>0</v>
      </c>
      <c r="BD3903" s="132">
        <f t="shared" si="5937"/>
        <v>-98598</v>
      </c>
      <c r="BE3903" s="340" t="e">
        <f t="shared" si="5937"/>
        <v>#DIV/0!</v>
      </c>
      <c r="BG3903" s="826"/>
      <c r="BH3903" s="607"/>
    </row>
    <row r="3904" spans="1:60" ht="12.75" customHeight="1" x14ac:dyDescent="0.25">
      <c r="A3904" s="222"/>
      <c r="C3904" s="116"/>
      <c r="D3904" s="620"/>
      <c r="F3904" s="117"/>
      <c r="G3904" s="690"/>
      <c r="H3904" s="878"/>
      <c r="I3904" s="397"/>
      <c r="J3904" s="380"/>
      <c r="K3904" s="405" t="s">
        <v>208</v>
      </c>
      <c r="L3904" s="731">
        <v>0</v>
      </c>
      <c r="M3904" s="732">
        <v>0</v>
      </c>
      <c r="N3904" s="929">
        <v>0</v>
      </c>
      <c r="O3904" s="530">
        <v>0</v>
      </c>
      <c r="P3904" s="530">
        <v>0</v>
      </c>
      <c r="Q3904" s="641">
        <v>0</v>
      </c>
      <c r="R3904" s="537">
        <v>0</v>
      </c>
      <c r="S3904" s="537">
        <v>0</v>
      </c>
      <c r="T3904" s="537">
        <v>0</v>
      </c>
      <c r="U3904" s="537">
        <v>0</v>
      </c>
      <c r="V3904" s="537">
        <v>0</v>
      </c>
      <c r="W3904" s="530"/>
      <c r="X3904" s="142">
        <v>0</v>
      </c>
      <c r="Y3904" s="142">
        <v>0</v>
      </c>
      <c r="Z3904" s="537">
        <v>0</v>
      </c>
      <c r="AA3904" s="537">
        <v>0</v>
      </c>
      <c r="AB3904" s="530"/>
      <c r="AC3904" s="142">
        <v>0</v>
      </c>
      <c r="AD3904" s="530">
        <v>0</v>
      </c>
      <c r="AE3904" s="842">
        <v>0</v>
      </c>
      <c r="AF3904" s="929">
        <v>0</v>
      </c>
      <c r="AG3904" s="530">
        <v>0</v>
      </c>
      <c r="AH3904" s="530">
        <v>0</v>
      </c>
      <c r="AI3904" s="641">
        <v>0</v>
      </c>
      <c r="AJ3904" s="537">
        <v>0</v>
      </c>
      <c r="AK3904" s="537">
        <v>0</v>
      </c>
      <c r="AL3904" s="537">
        <v>0</v>
      </c>
      <c r="AM3904" s="537">
        <v>0</v>
      </c>
      <c r="AN3904" s="537">
        <v>0</v>
      </c>
      <c r="AO3904" s="530"/>
      <c r="AP3904" s="142">
        <v>0</v>
      </c>
      <c r="AQ3904" s="142">
        <v>0</v>
      </c>
      <c r="AR3904" s="537">
        <v>0</v>
      </c>
      <c r="AS3904" s="537">
        <v>0</v>
      </c>
      <c r="AT3904" s="530"/>
      <c r="AU3904" s="142">
        <v>0</v>
      </c>
      <c r="AV3904" s="530">
        <v>0</v>
      </c>
      <c r="AW3904" s="842">
        <v>0</v>
      </c>
      <c r="AX3904" s="115">
        <v>0</v>
      </c>
      <c r="AY3904" s="5">
        <v>0</v>
      </c>
      <c r="AZ3904" s="5">
        <v>0</v>
      </c>
      <c r="BA3904" s="335">
        <v>0</v>
      </c>
      <c r="BB3904" s="23">
        <v>0</v>
      </c>
      <c r="BC3904" s="5">
        <v>0</v>
      </c>
      <c r="BD3904" s="5">
        <v>0</v>
      </c>
      <c r="BE3904" s="335">
        <v>0</v>
      </c>
      <c r="BG3904" s="826"/>
      <c r="BH3904" s="607"/>
    </row>
    <row r="3905" spans="1:66" ht="12.75" customHeight="1" x14ac:dyDescent="0.25">
      <c r="A3905" s="21"/>
      <c r="B3905" s="112"/>
      <c r="C3905" s="116"/>
      <c r="D3905" s="623"/>
      <c r="F3905" s="117"/>
      <c r="G3905" s="694"/>
      <c r="H3905" s="878"/>
      <c r="I3905" s="397"/>
      <c r="J3905" s="380"/>
      <c r="K3905" s="405" t="s">
        <v>96</v>
      </c>
      <c r="L3905" s="738">
        <v>0</v>
      </c>
      <c r="M3905" s="739">
        <v>0</v>
      </c>
      <c r="N3905" s="929">
        <v>0</v>
      </c>
      <c r="O3905" s="530">
        <v>0</v>
      </c>
      <c r="P3905" s="530">
        <v>0</v>
      </c>
      <c r="Q3905" s="641">
        <v>0</v>
      </c>
      <c r="R3905" s="537">
        <v>0</v>
      </c>
      <c r="S3905" s="537">
        <v>0</v>
      </c>
      <c r="T3905" s="537">
        <v>0</v>
      </c>
      <c r="U3905" s="537">
        <v>0</v>
      </c>
      <c r="V3905" s="537">
        <v>0</v>
      </c>
      <c r="W3905" s="530"/>
      <c r="X3905" s="142">
        <v>0</v>
      </c>
      <c r="Y3905" s="142">
        <v>0</v>
      </c>
      <c r="Z3905" s="537">
        <v>0</v>
      </c>
      <c r="AA3905" s="537">
        <v>0</v>
      </c>
      <c r="AB3905" s="530"/>
      <c r="AC3905" s="142">
        <v>0</v>
      </c>
      <c r="AD3905" s="530">
        <v>0</v>
      </c>
      <c r="AE3905" s="842">
        <v>0</v>
      </c>
      <c r="AF3905" s="929">
        <v>0</v>
      </c>
      <c r="AG3905" s="530">
        <v>0</v>
      </c>
      <c r="AH3905" s="530">
        <v>0</v>
      </c>
      <c r="AI3905" s="641">
        <v>0</v>
      </c>
      <c r="AJ3905" s="537">
        <v>0</v>
      </c>
      <c r="AK3905" s="537">
        <v>0</v>
      </c>
      <c r="AL3905" s="537">
        <v>0</v>
      </c>
      <c r="AM3905" s="537">
        <v>0</v>
      </c>
      <c r="AN3905" s="537">
        <v>0</v>
      </c>
      <c r="AO3905" s="530"/>
      <c r="AP3905" s="142">
        <v>0</v>
      </c>
      <c r="AQ3905" s="142">
        <v>0</v>
      </c>
      <c r="AR3905" s="537">
        <v>0</v>
      </c>
      <c r="AS3905" s="537">
        <v>0</v>
      </c>
      <c r="AT3905" s="530"/>
      <c r="AU3905" s="142">
        <v>0</v>
      </c>
      <c r="AV3905" s="530">
        <v>0</v>
      </c>
      <c r="AW3905" s="842">
        <v>0</v>
      </c>
      <c r="AX3905" s="115">
        <v>0</v>
      </c>
      <c r="AY3905" s="5">
        <v>0</v>
      </c>
      <c r="AZ3905" s="5">
        <v>0</v>
      </c>
      <c r="BA3905" s="335">
        <v>0</v>
      </c>
      <c r="BB3905" s="23">
        <v>0</v>
      </c>
      <c r="BC3905" s="5">
        <v>0</v>
      </c>
      <c r="BD3905" s="5">
        <v>0</v>
      </c>
      <c r="BE3905" s="335">
        <v>0</v>
      </c>
      <c r="BG3905" s="826"/>
      <c r="BH3905" s="607"/>
    </row>
    <row r="3906" spans="1:66" ht="12.75" customHeight="1" x14ac:dyDescent="0.25">
      <c r="A3906" s="21"/>
      <c r="B3906" s="112"/>
      <c r="C3906" s="116"/>
      <c r="D3906" s="623"/>
      <c r="F3906" s="117"/>
      <c r="G3906" s="694"/>
      <c r="H3906" s="878"/>
      <c r="I3906" s="397"/>
      <c r="J3906" s="380"/>
      <c r="K3906" s="405" t="s">
        <v>209</v>
      </c>
      <c r="L3906" s="738">
        <v>0</v>
      </c>
      <c r="M3906" s="739">
        <v>0</v>
      </c>
      <c r="N3906" s="929">
        <v>0</v>
      </c>
      <c r="O3906" s="530">
        <v>0</v>
      </c>
      <c r="P3906" s="530">
        <v>0</v>
      </c>
      <c r="Q3906" s="641">
        <v>0</v>
      </c>
      <c r="R3906" s="537">
        <v>0</v>
      </c>
      <c r="S3906" s="537">
        <v>0</v>
      </c>
      <c r="T3906" s="537">
        <v>0</v>
      </c>
      <c r="U3906" s="537">
        <v>0</v>
      </c>
      <c r="V3906" s="537">
        <v>0</v>
      </c>
      <c r="W3906" s="530"/>
      <c r="X3906" s="142">
        <v>0</v>
      </c>
      <c r="Y3906" s="142">
        <v>0</v>
      </c>
      <c r="Z3906" s="537">
        <v>0</v>
      </c>
      <c r="AA3906" s="537">
        <v>0</v>
      </c>
      <c r="AB3906" s="530"/>
      <c r="AC3906" s="142">
        <v>0</v>
      </c>
      <c r="AD3906" s="530">
        <v>0</v>
      </c>
      <c r="AE3906" s="842">
        <v>0</v>
      </c>
      <c r="AF3906" s="929">
        <v>0</v>
      </c>
      <c r="AG3906" s="530">
        <v>0</v>
      </c>
      <c r="AH3906" s="530">
        <v>0</v>
      </c>
      <c r="AI3906" s="641">
        <v>0</v>
      </c>
      <c r="AJ3906" s="537">
        <v>0</v>
      </c>
      <c r="AK3906" s="537">
        <v>0</v>
      </c>
      <c r="AL3906" s="537">
        <v>0</v>
      </c>
      <c r="AM3906" s="537">
        <v>0</v>
      </c>
      <c r="AN3906" s="537">
        <v>0</v>
      </c>
      <c r="AO3906" s="530"/>
      <c r="AP3906" s="142">
        <v>0</v>
      </c>
      <c r="AQ3906" s="142">
        <v>0</v>
      </c>
      <c r="AR3906" s="537">
        <v>0</v>
      </c>
      <c r="AS3906" s="537">
        <v>0</v>
      </c>
      <c r="AT3906" s="530"/>
      <c r="AU3906" s="142">
        <v>0</v>
      </c>
      <c r="AV3906" s="530">
        <v>0</v>
      </c>
      <c r="AW3906" s="842">
        <v>0</v>
      </c>
      <c r="AX3906" s="115">
        <v>0</v>
      </c>
      <c r="AY3906" s="5">
        <v>0</v>
      </c>
      <c r="AZ3906" s="5">
        <v>0</v>
      </c>
      <c r="BA3906" s="335">
        <v>0</v>
      </c>
      <c r="BB3906" s="23">
        <v>0</v>
      </c>
      <c r="BC3906" s="5">
        <v>0</v>
      </c>
      <c r="BD3906" s="5">
        <v>0</v>
      </c>
      <c r="BE3906" s="335">
        <v>0</v>
      </c>
      <c r="BG3906" s="826"/>
      <c r="BH3906" s="607"/>
    </row>
    <row r="3907" spans="1:66" ht="12.75" customHeight="1" x14ac:dyDescent="0.25">
      <c r="A3907" s="21"/>
      <c r="B3907" s="112"/>
      <c r="C3907" s="116"/>
      <c r="D3907" s="623"/>
      <c r="F3907" s="117"/>
      <c r="G3907" s="694"/>
      <c r="H3907" s="878"/>
      <c r="I3907" s="397"/>
      <c r="J3907" s="380"/>
      <c r="K3907" s="405" t="s">
        <v>210</v>
      </c>
      <c r="L3907" s="738">
        <v>0</v>
      </c>
      <c r="M3907" s="739">
        <v>0</v>
      </c>
      <c r="N3907" s="929">
        <v>0</v>
      </c>
      <c r="O3907" s="530">
        <v>0</v>
      </c>
      <c r="P3907" s="530">
        <v>0</v>
      </c>
      <c r="Q3907" s="641">
        <v>0</v>
      </c>
      <c r="R3907" s="537">
        <v>0</v>
      </c>
      <c r="S3907" s="537">
        <v>0</v>
      </c>
      <c r="T3907" s="537">
        <v>0</v>
      </c>
      <c r="U3907" s="537">
        <v>0</v>
      </c>
      <c r="V3907" s="537">
        <v>0</v>
      </c>
      <c r="W3907" s="530"/>
      <c r="X3907" s="142">
        <v>0</v>
      </c>
      <c r="Y3907" s="142">
        <v>0</v>
      </c>
      <c r="Z3907" s="537">
        <v>0</v>
      </c>
      <c r="AA3907" s="537">
        <v>0</v>
      </c>
      <c r="AB3907" s="530"/>
      <c r="AC3907" s="142">
        <v>0</v>
      </c>
      <c r="AD3907" s="530">
        <v>0</v>
      </c>
      <c r="AE3907" s="842">
        <v>0</v>
      </c>
      <c r="AF3907" s="929">
        <v>0</v>
      </c>
      <c r="AG3907" s="530">
        <v>0</v>
      </c>
      <c r="AH3907" s="530">
        <v>0</v>
      </c>
      <c r="AI3907" s="641">
        <v>0</v>
      </c>
      <c r="AJ3907" s="537">
        <v>0</v>
      </c>
      <c r="AK3907" s="537">
        <v>0</v>
      </c>
      <c r="AL3907" s="537">
        <v>0</v>
      </c>
      <c r="AM3907" s="537">
        <v>0</v>
      </c>
      <c r="AN3907" s="537">
        <v>0</v>
      </c>
      <c r="AO3907" s="530"/>
      <c r="AP3907" s="142">
        <v>0</v>
      </c>
      <c r="AQ3907" s="142">
        <v>0</v>
      </c>
      <c r="AR3907" s="537">
        <v>0</v>
      </c>
      <c r="AS3907" s="537">
        <v>0</v>
      </c>
      <c r="AT3907" s="530"/>
      <c r="AU3907" s="142">
        <v>0</v>
      </c>
      <c r="AV3907" s="530">
        <v>0</v>
      </c>
      <c r="AW3907" s="842">
        <v>0</v>
      </c>
      <c r="AX3907" s="115">
        <v>0</v>
      </c>
      <c r="AY3907" s="5">
        <v>0</v>
      </c>
      <c r="AZ3907" s="5">
        <v>0</v>
      </c>
      <c r="BA3907" s="335">
        <v>0</v>
      </c>
      <c r="BB3907" s="23">
        <v>0</v>
      </c>
      <c r="BC3907" s="5">
        <v>0</v>
      </c>
      <c r="BD3907" s="5">
        <v>0</v>
      </c>
      <c r="BE3907" s="335">
        <v>0</v>
      </c>
      <c r="BF3907" s="40"/>
      <c r="BG3907" s="826"/>
      <c r="BH3907" s="607"/>
    </row>
    <row r="3908" spans="1:66" ht="12.75" customHeight="1" x14ac:dyDescent="0.25">
      <c r="A3908" s="21"/>
      <c r="B3908" s="112"/>
      <c r="C3908" s="116"/>
      <c r="D3908" s="623"/>
      <c r="F3908" s="117"/>
      <c r="G3908" s="694"/>
      <c r="H3908" s="878"/>
      <c r="I3908" s="397"/>
      <c r="J3908" s="380"/>
      <c r="K3908" s="405" t="s">
        <v>53</v>
      </c>
      <c r="L3908" s="738">
        <v>0</v>
      </c>
      <c r="M3908" s="739">
        <v>0</v>
      </c>
      <c r="N3908" s="929">
        <v>0</v>
      </c>
      <c r="O3908" s="530">
        <v>0</v>
      </c>
      <c r="P3908" s="530">
        <v>0</v>
      </c>
      <c r="Q3908" s="641">
        <v>0</v>
      </c>
      <c r="R3908" s="537">
        <v>0</v>
      </c>
      <c r="S3908" s="537">
        <v>0</v>
      </c>
      <c r="T3908" s="537">
        <v>0</v>
      </c>
      <c r="U3908" s="537">
        <v>0</v>
      </c>
      <c r="V3908" s="537">
        <v>0</v>
      </c>
      <c r="W3908" s="530"/>
      <c r="X3908" s="142">
        <v>0</v>
      </c>
      <c r="Y3908" s="142">
        <v>0</v>
      </c>
      <c r="Z3908" s="537">
        <v>0</v>
      </c>
      <c r="AA3908" s="537">
        <v>0</v>
      </c>
      <c r="AB3908" s="530"/>
      <c r="AC3908" s="142">
        <v>0</v>
      </c>
      <c r="AD3908" s="530">
        <v>0</v>
      </c>
      <c r="AE3908" s="842">
        <v>0</v>
      </c>
      <c r="AF3908" s="929">
        <v>0</v>
      </c>
      <c r="AG3908" s="530">
        <v>0</v>
      </c>
      <c r="AH3908" s="530">
        <v>0</v>
      </c>
      <c r="AI3908" s="641">
        <v>0</v>
      </c>
      <c r="AJ3908" s="537">
        <v>0</v>
      </c>
      <c r="AK3908" s="537">
        <v>0</v>
      </c>
      <c r="AL3908" s="537">
        <v>0</v>
      </c>
      <c r="AM3908" s="537">
        <v>0</v>
      </c>
      <c r="AN3908" s="537">
        <v>0</v>
      </c>
      <c r="AO3908" s="530"/>
      <c r="AP3908" s="142">
        <v>0</v>
      </c>
      <c r="AQ3908" s="142">
        <v>0</v>
      </c>
      <c r="AR3908" s="537">
        <v>0</v>
      </c>
      <c r="AS3908" s="537">
        <v>0</v>
      </c>
      <c r="AT3908" s="530"/>
      <c r="AU3908" s="142">
        <v>0</v>
      </c>
      <c r="AV3908" s="530">
        <v>0</v>
      </c>
      <c r="AW3908" s="842">
        <v>0</v>
      </c>
      <c r="AX3908" s="115">
        <v>0</v>
      </c>
      <c r="AY3908" s="5">
        <v>0</v>
      </c>
      <c r="AZ3908" s="5">
        <v>0</v>
      </c>
      <c r="BA3908" s="335">
        <v>0</v>
      </c>
      <c r="BB3908" s="23">
        <v>0</v>
      </c>
      <c r="BC3908" s="5">
        <v>0</v>
      </c>
      <c r="BD3908" s="5">
        <v>0</v>
      </c>
      <c r="BE3908" s="335">
        <v>0</v>
      </c>
      <c r="BG3908" s="826"/>
      <c r="BH3908" s="607"/>
    </row>
    <row r="3909" spans="1:66" ht="12.75" customHeight="1" x14ac:dyDescent="0.25">
      <c r="A3909" s="21"/>
      <c r="B3909" s="112"/>
      <c r="C3909" s="116"/>
      <c r="D3909" s="623"/>
      <c r="E3909" s="278"/>
      <c r="F3909" s="116"/>
      <c r="G3909" s="694"/>
      <c r="H3909" s="878"/>
      <c r="I3909" s="397"/>
      <c r="J3909" s="380"/>
      <c r="K3909" s="406"/>
      <c r="L3909" s="738"/>
      <c r="M3909" s="739"/>
      <c r="N3909" s="929"/>
      <c r="O3909" s="530"/>
      <c r="P3909" s="530"/>
      <c r="Q3909" s="641"/>
      <c r="R3909" s="537"/>
      <c r="S3909" s="537"/>
      <c r="T3909" s="537"/>
      <c r="U3909" s="537"/>
      <c r="V3909" s="537"/>
      <c r="W3909" s="531"/>
      <c r="X3909" s="140"/>
      <c r="Y3909" s="140"/>
      <c r="Z3909" s="551"/>
      <c r="AA3909" s="551"/>
      <c r="AB3909" s="531"/>
      <c r="AC3909" s="142"/>
      <c r="AD3909" s="530"/>
      <c r="AE3909" s="842"/>
      <c r="AF3909" s="929"/>
      <c r="AG3909" s="530"/>
      <c r="AH3909" s="530"/>
      <c r="AI3909" s="641"/>
      <c r="AJ3909" s="537"/>
      <c r="AK3909" s="537"/>
      <c r="AL3909" s="537"/>
      <c r="AM3909" s="537"/>
      <c r="AN3909" s="537"/>
      <c r="AO3909" s="531"/>
      <c r="AP3909" s="140"/>
      <c r="AQ3909" s="140"/>
      <c r="AR3909" s="551"/>
      <c r="AS3909" s="551"/>
      <c r="AT3909" s="531"/>
      <c r="AU3909" s="142"/>
      <c r="AV3909" s="530"/>
      <c r="AW3909" s="842"/>
      <c r="AX3909" s="115"/>
      <c r="AY3909" s="5"/>
      <c r="AZ3909" s="5"/>
      <c r="BA3909" s="335"/>
      <c r="BC3909" s="5"/>
      <c r="BD3909" s="5"/>
      <c r="BE3909" s="335"/>
      <c r="BG3909" s="826"/>
      <c r="BH3909" s="607"/>
    </row>
    <row r="3910" spans="1:66" s="3" customFormat="1" ht="12.75" customHeight="1" x14ac:dyDescent="0.25">
      <c r="A3910" s="21"/>
      <c r="B3910" s="112"/>
      <c r="C3910" s="116"/>
      <c r="D3910" s="623"/>
      <c r="E3910" s="278"/>
      <c r="F3910" s="116"/>
      <c r="G3910" s="694"/>
      <c r="H3910" s="878"/>
      <c r="I3910" s="397"/>
      <c r="J3910" s="380"/>
      <c r="K3910" s="406"/>
      <c r="L3910" s="738"/>
      <c r="M3910" s="739"/>
      <c r="N3910" s="929"/>
      <c r="O3910" s="530"/>
      <c r="P3910" s="530"/>
      <c r="Q3910" s="641"/>
      <c r="R3910" s="537"/>
      <c r="S3910" s="537"/>
      <c r="T3910" s="537"/>
      <c r="U3910" s="537"/>
      <c r="V3910" s="537"/>
      <c r="W3910" s="531"/>
      <c r="X3910" s="140"/>
      <c r="Y3910" s="140"/>
      <c r="Z3910" s="551"/>
      <c r="AA3910" s="551"/>
      <c r="AB3910" s="531"/>
      <c r="AC3910" s="142"/>
      <c r="AD3910" s="530"/>
      <c r="AE3910" s="842"/>
      <c r="AF3910" s="929"/>
      <c r="AG3910" s="530"/>
      <c r="AH3910" s="530"/>
      <c r="AI3910" s="641"/>
      <c r="AJ3910" s="537"/>
      <c r="AK3910" s="537"/>
      <c r="AL3910" s="537"/>
      <c r="AM3910" s="537"/>
      <c r="AN3910" s="537"/>
      <c r="AO3910" s="531"/>
      <c r="AP3910" s="140"/>
      <c r="AQ3910" s="140"/>
      <c r="AR3910" s="551"/>
      <c r="AS3910" s="551"/>
      <c r="AT3910" s="531"/>
      <c r="AU3910" s="142"/>
      <c r="AV3910" s="530"/>
      <c r="AW3910" s="842"/>
      <c r="AX3910" s="115"/>
      <c r="AY3910" s="5"/>
      <c r="AZ3910" s="5"/>
      <c r="BA3910" s="335"/>
      <c r="BB3910" s="23"/>
      <c r="BC3910" s="5"/>
      <c r="BD3910" s="5"/>
      <c r="BE3910" s="335"/>
      <c r="BF3910" s="40"/>
      <c r="BG3910" s="826"/>
      <c r="BH3910" s="607"/>
      <c r="BI3910" s="41"/>
      <c r="BJ3910" s="41"/>
      <c r="BK3910" s="41"/>
      <c r="BL3910" s="41"/>
      <c r="BM3910" s="41"/>
      <c r="BN3910" s="41"/>
    </row>
    <row r="3911" spans="1:66" ht="12.75" customHeight="1" x14ac:dyDescent="0.25">
      <c r="A3911" s="21"/>
      <c r="B3911" s="112"/>
      <c r="C3911" s="116"/>
      <c r="D3911" s="623"/>
      <c r="E3911" s="278"/>
      <c r="F3911" s="116"/>
      <c r="G3911" s="694"/>
      <c r="H3911" s="878"/>
      <c r="I3911" s="397"/>
      <c r="J3911" s="380"/>
      <c r="K3911" s="425" t="s">
        <v>6637</v>
      </c>
      <c r="L3911" s="738"/>
      <c r="M3911" s="739"/>
      <c r="N3911" s="931"/>
      <c r="O3911" s="923"/>
      <c r="P3911" s="923"/>
      <c r="Q3911" s="641"/>
      <c r="R3911" s="537"/>
      <c r="S3911" s="537"/>
      <c r="T3911" s="537"/>
      <c r="U3911" s="537"/>
      <c r="V3911" s="537"/>
      <c r="W3911" s="531"/>
      <c r="X3911" s="141"/>
      <c r="Y3911" s="141"/>
      <c r="Z3911" s="552"/>
      <c r="AA3911" s="552"/>
      <c r="AB3911" s="531"/>
      <c r="AC3911" s="593"/>
      <c r="AD3911" s="923"/>
      <c r="AE3911" s="846"/>
      <c r="AF3911" s="931"/>
      <c r="AG3911" s="923"/>
      <c r="AH3911" s="923"/>
      <c r="AI3911" s="641"/>
      <c r="AJ3911" s="537"/>
      <c r="AK3911" s="537"/>
      <c r="AL3911" s="537"/>
      <c r="AM3911" s="537"/>
      <c r="AN3911" s="537"/>
      <c r="AO3911" s="531"/>
      <c r="AP3911" s="141"/>
      <c r="AQ3911" s="141"/>
      <c r="AR3911" s="552"/>
      <c r="AS3911" s="552"/>
      <c r="AT3911" s="531"/>
      <c r="AU3911" s="593"/>
      <c r="AV3911" s="923"/>
      <c r="AW3911" s="846"/>
      <c r="AX3911" s="115"/>
      <c r="AY3911" s="5"/>
      <c r="AZ3911" s="5"/>
      <c r="BA3911" s="335"/>
      <c r="BC3911" s="5"/>
      <c r="BD3911" s="5"/>
      <c r="BE3911" s="335"/>
      <c r="BG3911" s="826"/>
      <c r="BH3911" s="607"/>
    </row>
    <row r="3912" spans="1:66" x14ac:dyDescent="0.25">
      <c r="A3912" s="21"/>
      <c r="B3912" s="112"/>
      <c r="C3912" s="116"/>
      <c r="D3912" s="623"/>
      <c r="E3912" s="278"/>
      <c r="F3912" s="116"/>
      <c r="G3912" s="694"/>
      <c r="H3912" s="878"/>
      <c r="I3912" s="397"/>
      <c r="J3912" s="380"/>
      <c r="K3912" s="400" t="s">
        <v>282</v>
      </c>
      <c r="L3912" s="738"/>
      <c r="M3912" s="739"/>
      <c r="N3912" s="931"/>
      <c r="O3912" s="923"/>
      <c r="P3912" s="923"/>
      <c r="Q3912" s="641"/>
      <c r="R3912" s="537"/>
      <c r="S3912" s="537"/>
      <c r="T3912" s="537"/>
      <c r="U3912" s="537"/>
      <c r="V3912" s="537"/>
      <c r="W3912" s="531"/>
      <c r="X3912" s="141"/>
      <c r="Y3912" s="141"/>
      <c r="Z3912" s="552"/>
      <c r="AA3912" s="552"/>
      <c r="AB3912" s="531"/>
      <c r="AC3912" s="593"/>
      <c r="AD3912" s="923"/>
      <c r="AE3912" s="846"/>
      <c r="AF3912" s="931"/>
      <c r="AG3912" s="923"/>
      <c r="AH3912" s="923"/>
      <c r="AI3912" s="641"/>
      <c r="AJ3912" s="537"/>
      <c r="AK3912" s="537"/>
      <c r="AL3912" s="537"/>
      <c r="AM3912" s="537"/>
      <c r="AN3912" s="537"/>
      <c r="AO3912" s="531"/>
      <c r="AP3912" s="141"/>
      <c r="AQ3912" s="141"/>
      <c r="AR3912" s="552"/>
      <c r="AS3912" s="552"/>
      <c r="AT3912" s="531"/>
      <c r="AU3912" s="593"/>
      <c r="AV3912" s="923"/>
      <c r="AW3912" s="846"/>
      <c r="AX3912" s="115"/>
      <c r="AY3912" s="5"/>
      <c r="AZ3912" s="5"/>
      <c r="BA3912" s="335"/>
      <c r="BC3912" s="5"/>
      <c r="BD3912" s="5"/>
      <c r="BE3912" s="335"/>
      <c r="BG3912" s="826"/>
      <c r="BH3912" s="607"/>
    </row>
    <row r="3913" spans="1:66" ht="12.75" customHeight="1" x14ac:dyDescent="0.25">
      <c r="A3913" s="21"/>
      <c r="B3913" s="112"/>
      <c r="C3913" s="116"/>
      <c r="D3913" s="623"/>
      <c r="E3913" s="278"/>
      <c r="F3913" s="116"/>
      <c r="G3913" s="694"/>
      <c r="H3913" s="878"/>
      <c r="I3913" s="397"/>
      <c r="J3913" s="380"/>
      <c r="K3913" s="400"/>
      <c r="L3913" s="738"/>
      <c r="M3913" s="739"/>
      <c r="N3913" s="931"/>
      <c r="O3913" s="923"/>
      <c r="P3913" s="923"/>
      <c r="Q3913" s="641"/>
      <c r="R3913" s="537"/>
      <c r="S3913" s="537"/>
      <c r="T3913" s="537"/>
      <c r="U3913" s="537"/>
      <c r="V3913" s="537"/>
      <c r="W3913" s="531"/>
      <c r="X3913" s="141"/>
      <c r="Y3913" s="141"/>
      <c r="Z3913" s="552"/>
      <c r="AA3913" s="552"/>
      <c r="AB3913" s="531"/>
      <c r="AC3913" s="593"/>
      <c r="AD3913" s="923"/>
      <c r="AE3913" s="846"/>
      <c r="AF3913" s="931"/>
      <c r="AG3913" s="923"/>
      <c r="AH3913" s="923"/>
      <c r="AI3913" s="641"/>
      <c r="AJ3913" s="537"/>
      <c r="AK3913" s="537"/>
      <c r="AL3913" s="537"/>
      <c r="AM3913" s="537"/>
      <c r="AN3913" s="537"/>
      <c r="AO3913" s="531"/>
      <c r="AP3913" s="141"/>
      <c r="AQ3913" s="141"/>
      <c r="AR3913" s="552"/>
      <c r="AS3913" s="552"/>
      <c r="AT3913" s="531"/>
      <c r="AU3913" s="593"/>
      <c r="AV3913" s="923"/>
      <c r="AW3913" s="846"/>
      <c r="AX3913" s="115"/>
      <c r="AY3913" s="5"/>
      <c r="AZ3913" s="5"/>
      <c r="BA3913" s="335"/>
      <c r="BC3913" s="5"/>
      <c r="BD3913" s="5"/>
      <c r="BE3913" s="335"/>
      <c r="BG3913" s="826"/>
      <c r="BH3913" s="607"/>
    </row>
    <row r="3914" spans="1:66" ht="35.1" customHeight="1" x14ac:dyDescent="0.25">
      <c r="A3914" s="222" t="s">
        <v>6113</v>
      </c>
      <c r="B3914" s="30">
        <v>11</v>
      </c>
      <c r="C3914" s="116" t="s">
        <v>4052</v>
      </c>
      <c r="D3914" s="620">
        <v>1000</v>
      </c>
      <c r="F3914" s="117">
        <v>1</v>
      </c>
      <c r="G3914" s="694"/>
      <c r="H3914" s="878" t="str">
        <f t="shared" si="5898"/>
        <v>031</v>
      </c>
      <c r="I3914" s="397" t="s">
        <v>3266</v>
      </c>
      <c r="J3914" s="380" t="s">
        <v>2018</v>
      </c>
      <c r="K3914" s="408" t="s">
        <v>89</v>
      </c>
      <c r="L3914" s="726">
        <v>11989</v>
      </c>
      <c r="M3914" s="727">
        <v>11989</v>
      </c>
      <c r="N3914" s="931"/>
      <c r="O3914" s="530">
        <f t="shared" ref="O3914:O3915" si="5939">IF(N3914&gt;L3914,"0 ",N3914-L3914)</f>
        <v>-11989</v>
      </c>
      <c r="P3914" s="530" t="str">
        <f t="shared" ref="P3914:P3915" si="5940">IF(N3914&lt;L3914,"0 ",N3914-L3914)</f>
        <v xml:space="preserve">0 </v>
      </c>
      <c r="Q3914" s="646"/>
      <c r="R3914" s="536"/>
      <c r="S3914" s="536"/>
      <c r="T3914" s="536"/>
      <c r="U3914" s="536"/>
      <c r="V3914" s="536"/>
      <c r="W3914" s="683" t="str">
        <f t="shared" ref="W3914:W3915" si="5941">IF(SUM(Q3914:V3914)=X3914,"OK",SUM(Q3914:V3914)-X3914)</f>
        <v>OK</v>
      </c>
      <c r="X3914" s="141"/>
      <c r="Y3914" s="141"/>
      <c r="Z3914" s="552"/>
      <c r="AA3914" s="552"/>
      <c r="AB3914" s="683" t="str">
        <f t="shared" ref="AB3914:AB3915" si="5942">IF(SUM(Z3914:AA3914)=AC3914,"OK",SUM(Z3914:AA3914)-AC3914)</f>
        <v>OK</v>
      </c>
      <c r="AC3914" s="593"/>
      <c r="AD3914" s="530">
        <f t="shared" ref="AD3914:AD3915" si="5943">X3914+Y3914+AC3914</f>
        <v>0</v>
      </c>
      <c r="AE3914" s="842">
        <f t="shared" ref="AE3914:AE3915" si="5944">N3914+AD3914</f>
        <v>0</v>
      </c>
      <c r="AF3914" s="931"/>
      <c r="AG3914" s="530">
        <f t="shared" ref="AG3914:AG3915" si="5945">IF(AF3914&gt;M3914,"0 ",AF3914-M3914)</f>
        <v>-11989</v>
      </c>
      <c r="AH3914" s="530" t="str">
        <f t="shared" ref="AH3914:AH3915" si="5946">IF(AF3914&lt;M3914,"0 ",AF3914-M3914)</f>
        <v xml:space="preserve">0 </v>
      </c>
      <c r="AI3914" s="641"/>
      <c r="AJ3914" s="537"/>
      <c r="AK3914" s="537"/>
      <c r="AL3914" s="537"/>
      <c r="AM3914" s="537"/>
      <c r="AN3914" s="537"/>
      <c r="AO3914" s="683" t="str">
        <f t="shared" ref="AO3914:AO3915" si="5947">IF(SUM(AI3914:AN3914)=AP3914,"OK",SUM(AI3914:AN3914)-AP3914)</f>
        <v>OK</v>
      </c>
      <c r="AP3914" s="141"/>
      <c r="AQ3914" s="141"/>
      <c r="AR3914" s="552"/>
      <c r="AS3914" s="552"/>
      <c r="AT3914" s="683" t="str">
        <f t="shared" ref="AT3914:AT3915" si="5948">IF(SUM(AR3914:AS3914)=AU3914,"OK",SUM(AR3914:AS3914)-AU3914)</f>
        <v>OK</v>
      </c>
      <c r="AU3914" s="593"/>
      <c r="AV3914" s="530">
        <f t="shared" ref="AV3914:AV3915" si="5949">AP3914+AQ3914+AU3914</f>
        <v>0</v>
      </c>
      <c r="AW3914" s="842">
        <f t="shared" ref="AW3914:AW3915" si="5950">AF3914+AV3914</f>
        <v>0</v>
      </c>
      <c r="AX3914" s="115">
        <f>L3914</f>
        <v>11989</v>
      </c>
      <c r="AY3914" s="5">
        <f>AE3914</f>
        <v>0</v>
      </c>
      <c r="AZ3914" s="7">
        <f t="shared" ref="AZ3914:AZ3937" si="5951">AY3914-AX3914</f>
        <v>-11989</v>
      </c>
      <c r="BA3914" s="335">
        <f t="shared" ref="BA3914:BA3937" si="5952">AZ3914/AX3914</f>
        <v>-1</v>
      </c>
      <c r="BB3914" s="23">
        <f>M3914</f>
        <v>11989</v>
      </c>
      <c r="BC3914" s="5">
        <f t="shared" ref="BC3914:BC3919" si="5953">AW3914</f>
        <v>0</v>
      </c>
      <c r="BD3914" s="7">
        <f t="shared" ref="BD3914:BD3937" si="5954">BC3914-BB3914</f>
        <v>-11989</v>
      </c>
      <c r="BE3914" s="335">
        <f t="shared" ref="BE3914:BE3937" si="5955">BD3914/BB3914</f>
        <v>-1</v>
      </c>
      <c r="BG3914" s="826" t="str">
        <f>RIGHT(LEFT(I3914,3),2)&amp;"."&amp;RIGHT(LEFT(I3914,5),2)</f>
        <v>01.00</v>
      </c>
      <c r="BH3914" s="607" t="b">
        <f>COUNTIF('Codes SEC'!$B$2:$B$250,Ministres!BG3914)&gt;0</f>
        <v>1</v>
      </c>
    </row>
    <row r="3915" spans="1:66" ht="35.1" customHeight="1" x14ac:dyDescent="0.25">
      <c r="A3915" s="222" t="s">
        <v>6113</v>
      </c>
      <c r="B3915" s="112">
        <v>11</v>
      </c>
      <c r="C3915" s="116" t="s">
        <v>4052</v>
      </c>
      <c r="D3915" s="620">
        <v>1000</v>
      </c>
      <c r="E3915" s="278"/>
      <c r="F3915" s="116">
        <v>1</v>
      </c>
      <c r="G3915" s="694" t="s">
        <v>4051</v>
      </c>
      <c r="H3915" s="878" t="str">
        <f t="shared" si="5898"/>
        <v>031</v>
      </c>
      <c r="I3915" s="397" t="s">
        <v>3254</v>
      </c>
      <c r="J3915" s="380" t="s">
        <v>2019</v>
      </c>
      <c r="K3915" s="408" t="s">
        <v>489</v>
      </c>
      <c r="L3915" s="726">
        <v>4153</v>
      </c>
      <c r="M3915" s="727">
        <v>4153</v>
      </c>
      <c r="N3915" s="931"/>
      <c r="O3915" s="530">
        <f t="shared" si="5939"/>
        <v>-4153</v>
      </c>
      <c r="P3915" s="530" t="str">
        <f t="shared" si="5940"/>
        <v xml:space="preserve">0 </v>
      </c>
      <c r="Q3915" s="646"/>
      <c r="R3915" s="536"/>
      <c r="S3915" s="536"/>
      <c r="T3915" s="536"/>
      <c r="U3915" s="536"/>
      <c r="V3915" s="536"/>
      <c r="W3915" s="683" t="str">
        <f t="shared" si="5941"/>
        <v>OK</v>
      </c>
      <c r="X3915" s="141"/>
      <c r="Y3915" s="141"/>
      <c r="Z3915" s="552"/>
      <c r="AA3915" s="552"/>
      <c r="AB3915" s="683" t="str">
        <f t="shared" si="5942"/>
        <v>OK</v>
      </c>
      <c r="AC3915" s="593"/>
      <c r="AD3915" s="530">
        <f t="shared" si="5943"/>
        <v>0</v>
      </c>
      <c r="AE3915" s="842">
        <f t="shared" si="5944"/>
        <v>0</v>
      </c>
      <c r="AF3915" s="931"/>
      <c r="AG3915" s="530">
        <f t="shared" si="5945"/>
        <v>-4153</v>
      </c>
      <c r="AH3915" s="530" t="str">
        <f t="shared" si="5946"/>
        <v xml:space="preserve">0 </v>
      </c>
      <c r="AI3915" s="641"/>
      <c r="AJ3915" s="537"/>
      <c r="AK3915" s="537"/>
      <c r="AL3915" s="537"/>
      <c r="AM3915" s="537"/>
      <c r="AN3915" s="537"/>
      <c r="AO3915" s="683" t="str">
        <f t="shared" si="5947"/>
        <v>OK</v>
      </c>
      <c r="AP3915" s="141"/>
      <c r="AQ3915" s="141"/>
      <c r="AR3915" s="552"/>
      <c r="AS3915" s="552"/>
      <c r="AT3915" s="683" t="str">
        <f t="shared" si="5948"/>
        <v>OK</v>
      </c>
      <c r="AU3915" s="593"/>
      <c r="AV3915" s="530">
        <f t="shared" si="5949"/>
        <v>0</v>
      </c>
      <c r="AW3915" s="842">
        <f t="shared" si="5950"/>
        <v>0</v>
      </c>
      <c r="AX3915" s="115">
        <f>L3915</f>
        <v>4153</v>
      </c>
      <c r="AY3915" s="5">
        <f>AE3915</f>
        <v>0</v>
      </c>
      <c r="AZ3915" s="7">
        <f t="shared" si="5951"/>
        <v>-4153</v>
      </c>
      <c r="BA3915" s="335">
        <f t="shared" si="5952"/>
        <v>-1</v>
      </c>
      <c r="BB3915" s="23">
        <f>M3915</f>
        <v>4153</v>
      </c>
      <c r="BC3915" s="5">
        <f t="shared" si="5953"/>
        <v>0</v>
      </c>
      <c r="BD3915" s="7">
        <f t="shared" si="5954"/>
        <v>-4153</v>
      </c>
      <c r="BE3915" s="335">
        <f t="shared" si="5955"/>
        <v>-1</v>
      </c>
      <c r="BG3915" s="826" t="str">
        <f>RIGHT(LEFT(I3915,3),2)&amp;"."&amp;RIGHT(LEFT(I3915,5),2)</f>
        <v>11.00</v>
      </c>
      <c r="BH3915" s="607" t="b">
        <f>COUNTIF('Codes SEC'!$B$2:$B$250,Ministres!BG3915)&gt;0</f>
        <v>1</v>
      </c>
    </row>
    <row r="3916" spans="1:66" ht="64.8" x14ac:dyDescent="0.25">
      <c r="A3916" s="222"/>
      <c r="C3916" s="116"/>
      <c r="D3916" s="620"/>
      <c r="F3916" s="117"/>
      <c r="G3916" s="694"/>
      <c r="H3916" s="878"/>
      <c r="I3916" s="591" t="s">
        <v>3755</v>
      </c>
      <c r="J3916" s="380"/>
      <c r="K3916" s="407"/>
      <c r="L3916" s="733"/>
      <c r="M3916" s="734"/>
      <c r="N3916" s="931"/>
      <c r="O3916" s="923"/>
      <c r="P3916" s="923"/>
      <c r="Q3916" s="646"/>
      <c r="R3916" s="536"/>
      <c r="S3916" s="536"/>
      <c r="T3916" s="536"/>
      <c r="U3916" s="536"/>
      <c r="V3916" s="536"/>
      <c r="W3916" s="683"/>
      <c r="X3916" s="141"/>
      <c r="Y3916" s="141"/>
      <c r="Z3916" s="552"/>
      <c r="AA3916" s="552"/>
      <c r="AB3916" s="683"/>
      <c r="AC3916" s="593"/>
      <c r="AD3916" s="923"/>
      <c r="AE3916" s="846"/>
      <c r="AF3916" s="931"/>
      <c r="AG3916" s="923"/>
      <c r="AH3916" s="923"/>
      <c r="AI3916" s="641"/>
      <c r="AJ3916" s="537"/>
      <c r="AK3916" s="537"/>
      <c r="AL3916" s="537"/>
      <c r="AM3916" s="537"/>
      <c r="AN3916" s="537"/>
      <c r="AO3916" s="683"/>
      <c r="AP3916" s="141"/>
      <c r="AQ3916" s="141"/>
      <c r="AR3916" s="552"/>
      <c r="AS3916" s="552"/>
      <c r="AT3916" s="683"/>
      <c r="AU3916" s="593"/>
      <c r="AV3916" s="923"/>
      <c r="AW3916" s="846"/>
      <c r="AX3916" s="115"/>
      <c r="AY3916" s="5"/>
      <c r="AZ3916" s="7"/>
      <c r="BA3916" s="335"/>
      <c r="BC3916" s="5"/>
      <c r="BD3916" s="7"/>
      <c r="BE3916" s="335"/>
      <c r="BG3916" s="826"/>
      <c r="BH3916" s="607"/>
    </row>
    <row r="3917" spans="1:66" ht="35.1" customHeight="1" x14ac:dyDescent="0.25">
      <c r="A3917" s="222" t="s">
        <v>6113</v>
      </c>
      <c r="B3917" s="112">
        <v>11</v>
      </c>
      <c r="C3917" s="116" t="s">
        <v>4052</v>
      </c>
      <c r="D3917" s="620">
        <v>1000</v>
      </c>
      <c r="E3917" s="278"/>
      <c r="F3917" s="116">
        <v>1</v>
      </c>
      <c r="G3917" s="694" t="s">
        <v>4051</v>
      </c>
      <c r="H3917" s="878" t="str">
        <f t="shared" si="5898"/>
        <v>031</v>
      </c>
      <c r="I3917" s="397" t="s">
        <v>3254</v>
      </c>
      <c r="J3917" s="380" t="s">
        <v>2022</v>
      </c>
      <c r="K3917" s="408" t="s">
        <v>90</v>
      </c>
      <c r="L3917" s="726">
        <v>12575</v>
      </c>
      <c r="M3917" s="727">
        <v>12575</v>
      </c>
      <c r="N3917" s="931"/>
      <c r="O3917" s="530">
        <f t="shared" ref="O3917" si="5956">IF(N3917&gt;L3917,"0 ",N3917-L3917)</f>
        <v>-12575</v>
      </c>
      <c r="P3917" s="530" t="str">
        <f t="shared" ref="P3917" si="5957">IF(N3917&lt;L3917,"0 ",N3917-L3917)</f>
        <v xml:space="preserve">0 </v>
      </c>
      <c r="Q3917" s="646"/>
      <c r="R3917" s="536"/>
      <c r="S3917" s="536"/>
      <c r="T3917" s="536"/>
      <c r="U3917" s="536"/>
      <c r="V3917" s="536"/>
      <c r="W3917" s="683" t="str">
        <f>IF(SUM(Q3917:V3917)=X3917,"OK",SUM(Q3917:V3917)-X3917)</f>
        <v>OK</v>
      </c>
      <c r="X3917" s="141"/>
      <c r="Y3917" s="141"/>
      <c r="Z3917" s="552"/>
      <c r="AA3917" s="552"/>
      <c r="AB3917" s="683" t="str">
        <f>IF(SUM(Z3917:AA3917)=AC3917,"OK",SUM(Z3917:AA3917)-AC3917)</f>
        <v>OK</v>
      </c>
      <c r="AC3917" s="593"/>
      <c r="AD3917" s="530">
        <f t="shared" ref="AD3917" si="5958">X3917+Y3917+AC3917</f>
        <v>0</v>
      </c>
      <c r="AE3917" s="842">
        <f t="shared" ref="AE3917" si="5959">N3917+AD3917</f>
        <v>0</v>
      </c>
      <c r="AF3917" s="931"/>
      <c r="AG3917" s="530">
        <f t="shared" ref="AG3917" si="5960">IF(AF3917&gt;M3917,"0 ",AF3917-M3917)</f>
        <v>-12575</v>
      </c>
      <c r="AH3917" s="530" t="str">
        <f t="shared" ref="AH3917" si="5961">IF(AF3917&lt;M3917,"0 ",AF3917-M3917)</f>
        <v xml:space="preserve">0 </v>
      </c>
      <c r="AI3917" s="641"/>
      <c r="AJ3917" s="537"/>
      <c r="AK3917" s="537"/>
      <c r="AL3917" s="537"/>
      <c r="AM3917" s="537"/>
      <c r="AN3917" s="537"/>
      <c r="AO3917" s="683" t="str">
        <f>IF(SUM(AI3917:AN3917)=AP3917,"OK",SUM(AI3917:AN3917)-AP3917)</f>
        <v>OK</v>
      </c>
      <c r="AP3917" s="141"/>
      <c r="AQ3917" s="141"/>
      <c r="AR3917" s="552"/>
      <c r="AS3917" s="552"/>
      <c r="AT3917" s="683" t="str">
        <f>IF(SUM(AR3917:AS3917)=AU3917,"OK",SUM(AR3917:AS3917)-AU3917)</f>
        <v>OK</v>
      </c>
      <c r="AU3917" s="593"/>
      <c r="AV3917" s="530">
        <f t="shared" ref="AV3917" si="5962">AP3917+AQ3917+AU3917</f>
        <v>0</v>
      </c>
      <c r="AW3917" s="842">
        <f t="shared" ref="AW3917" si="5963">AF3917+AV3917</f>
        <v>0</v>
      </c>
      <c r="AX3917" s="115">
        <f>L3917</f>
        <v>12575</v>
      </c>
      <c r="AY3917" s="5">
        <f>AE3917</f>
        <v>0</v>
      </c>
      <c r="AZ3917" s="7">
        <f t="shared" si="5951"/>
        <v>-12575</v>
      </c>
      <c r="BA3917" s="335">
        <f t="shared" si="5952"/>
        <v>-1</v>
      </c>
      <c r="BB3917" s="23">
        <f>M3917</f>
        <v>12575</v>
      </c>
      <c r="BC3917" s="5">
        <f t="shared" si="5953"/>
        <v>0</v>
      </c>
      <c r="BD3917" s="7">
        <f t="shared" si="5954"/>
        <v>-12575</v>
      </c>
      <c r="BE3917" s="335">
        <f t="shared" si="5955"/>
        <v>-1</v>
      </c>
      <c r="BG3917" s="826" t="str">
        <f>RIGHT(LEFT(I3917,3),2)&amp;"."&amp;RIGHT(LEFT(I3917,5),2)</f>
        <v>11.00</v>
      </c>
      <c r="BH3917" s="607" t="b">
        <f>COUNTIF('Codes SEC'!$B$2:$B$250,Ministres!BG3917)&gt;0</f>
        <v>1</v>
      </c>
    </row>
    <row r="3918" spans="1:66" ht="64.8" x14ac:dyDescent="0.25">
      <c r="A3918" s="222"/>
      <c r="C3918" s="116"/>
      <c r="D3918" s="620"/>
      <c r="F3918" s="117"/>
      <c r="G3918" s="694"/>
      <c r="H3918" s="878"/>
      <c r="I3918" s="591" t="s">
        <v>3755</v>
      </c>
      <c r="J3918" s="380"/>
      <c r="K3918" s="407"/>
      <c r="L3918" s="733"/>
      <c r="M3918" s="734"/>
      <c r="N3918" s="931"/>
      <c r="O3918" s="923"/>
      <c r="P3918" s="923"/>
      <c r="Q3918" s="646"/>
      <c r="R3918" s="536"/>
      <c r="S3918" s="536"/>
      <c r="T3918" s="536"/>
      <c r="U3918" s="536"/>
      <c r="V3918" s="536"/>
      <c r="W3918" s="683"/>
      <c r="X3918" s="141"/>
      <c r="Y3918" s="141"/>
      <c r="Z3918" s="552"/>
      <c r="AA3918" s="552"/>
      <c r="AB3918" s="683"/>
      <c r="AC3918" s="593"/>
      <c r="AD3918" s="923"/>
      <c r="AE3918" s="846"/>
      <c r="AF3918" s="931"/>
      <c r="AG3918" s="923"/>
      <c r="AH3918" s="923"/>
      <c r="AI3918" s="641"/>
      <c r="AJ3918" s="537"/>
      <c r="AK3918" s="537"/>
      <c r="AL3918" s="537"/>
      <c r="AM3918" s="537"/>
      <c r="AN3918" s="537"/>
      <c r="AO3918" s="683"/>
      <c r="AP3918" s="141"/>
      <c r="AQ3918" s="141"/>
      <c r="AR3918" s="552"/>
      <c r="AS3918" s="552"/>
      <c r="AT3918" s="683"/>
      <c r="AU3918" s="593"/>
      <c r="AV3918" s="923"/>
      <c r="AW3918" s="846"/>
      <c r="AX3918" s="115"/>
      <c r="AY3918" s="5"/>
      <c r="AZ3918" s="7"/>
      <c r="BA3918" s="335"/>
      <c r="BC3918" s="5"/>
      <c r="BD3918" s="7"/>
      <c r="BE3918" s="335"/>
      <c r="BG3918" s="826"/>
      <c r="BH3918" s="607"/>
    </row>
    <row r="3919" spans="1:66" ht="35.1" customHeight="1" x14ac:dyDescent="0.25">
      <c r="A3919" s="222" t="s">
        <v>6113</v>
      </c>
      <c r="B3919" s="112">
        <v>11</v>
      </c>
      <c r="C3919" s="116" t="s">
        <v>4052</v>
      </c>
      <c r="D3919" s="620">
        <v>1000</v>
      </c>
      <c r="E3919" s="278"/>
      <c r="F3919" s="116">
        <v>1</v>
      </c>
      <c r="G3919" s="694" t="s">
        <v>4051</v>
      </c>
      <c r="H3919" s="878" t="str">
        <f t="shared" si="5898"/>
        <v>031</v>
      </c>
      <c r="I3919" s="397" t="s">
        <v>3254</v>
      </c>
      <c r="J3919" s="380" t="s">
        <v>2020</v>
      </c>
      <c r="K3919" s="408" t="s">
        <v>731</v>
      </c>
      <c r="L3919" s="726">
        <v>668560</v>
      </c>
      <c r="M3919" s="727">
        <v>668560</v>
      </c>
      <c r="N3919" s="931"/>
      <c r="O3919" s="530">
        <f t="shared" ref="O3919" si="5964">IF(N3919&gt;L3919,"0 ",N3919-L3919)</f>
        <v>-668560</v>
      </c>
      <c r="P3919" s="530" t="str">
        <f t="shared" ref="P3919" si="5965">IF(N3919&lt;L3919,"0 ",N3919-L3919)</f>
        <v xml:space="preserve">0 </v>
      </c>
      <c r="Q3919" s="646"/>
      <c r="R3919" s="536"/>
      <c r="S3919" s="536"/>
      <c r="T3919" s="536"/>
      <c r="U3919" s="536"/>
      <c r="V3919" s="536"/>
      <c r="W3919" s="683" t="str">
        <f>IF(SUM(Q3919:V3919)=X3919,"OK",SUM(Q3919:V3919)-X3919)</f>
        <v>OK</v>
      </c>
      <c r="X3919" s="141"/>
      <c r="Y3919" s="141"/>
      <c r="Z3919" s="552"/>
      <c r="AA3919" s="552"/>
      <c r="AB3919" s="683" t="str">
        <f>IF(SUM(Z3919:AA3919)=AC3919,"OK",SUM(Z3919:AA3919)-AC3919)</f>
        <v>OK</v>
      </c>
      <c r="AC3919" s="593"/>
      <c r="AD3919" s="530">
        <f t="shared" ref="AD3919" si="5966">X3919+Y3919+AC3919</f>
        <v>0</v>
      </c>
      <c r="AE3919" s="842">
        <f t="shared" ref="AE3919" si="5967">N3919+AD3919</f>
        <v>0</v>
      </c>
      <c r="AF3919" s="931"/>
      <c r="AG3919" s="530">
        <f t="shared" ref="AG3919" si="5968">IF(AF3919&gt;M3919,"0 ",AF3919-M3919)</f>
        <v>-668560</v>
      </c>
      <c r="AH3919" s="530" t="str">
        <f t="shared" ref="AH3919" si="5969">IF(AF3919&lt;M3919,"0 ",AF3919-M3919)</f>
        <v xml:space="preserve">0 </v>
      </c>
      <c r="AI3919" s="641"/>
      <c r="AJ3919" s="537"/>
      <c r="AK3919" s="537"/>
      <c r="AL3919" s="537"/>
      <c r="AM3919" s="537"/>
      <c r="AN3919" s="537"/>
      <c r="AO3919" s="683" t="str">
        <f>IF(SUM(AI3919:AN3919)=AP3919,"OK",SUM(AI3919:AN3919)-AP3919)</f>
        <v>OK</v>
      </c>
      <c r="AP3919" s="141"/>
      <c r="AQ3919" s="141"/>
      <c r="AR3919" s="552"/>
      <c r="AS3919" s="552"/>
      <c r="AT3919" s="683" t="str">
        <f>IF(SUM(AR3919:AS3919)=AU3919,"OK",SUM(AR3919:AS3919)-AU3919)</f>
        <v>OK</v>
      </c>
      <c r="AU3919" s="593"/>
      <c r="AV3919" s="530">
        <f t="shared" ref="AV3919" si="5970">AP3919+AQ3919+AU3919</f>
        <v>0</v>
      </c>
      <c r="AW3919" s="842">
        <f t="shared" ref="AW3919" si="5971">AF3919+AV3919</f>
        <v>0</v>
      </c>
      <c r="AX3919" s="115">
        <f>L3919</f>
        <v>668560</v>
      </c>
      <c r="AY3919" s="5">
        <f>AE3919</f>
        <v>0</v>
      </c>
      <c r="AZ3919" s="7">
        <f t="shared" si="5951"/>
        <v>-668560</v>
      </c>
      <c r="BA3919" s="335">
        <f t="shared" si="5952"/>
        <v>-1</v>
      </c>
      <c r="BB3919" s="23">
        <f>M3919</f>
        <v>668560</v>
      </c>
      <c r="BC3919" s="5">
        <f t="shared" si="5953"/>
        <v>0</v>
      </c>
      <c r="BD3919" s="7">
        <f t="shared" si="5954"/>
        <v>-668560</v>
      </c>
      <c r="BE3919" s="335">
        <f t="shared" si="5955"/>
        <v>-1</v>
      </c>
      <c r="BG3919" s="826" t="str">
        <f>RIGHT(LEFT(I3919,3),2)&amp;"."&amp;RIGHT(LEFT(I3919,5),2)</f>
        <v>11.00</v>
      </c>
      <c r="BH3919" s="607" t="b">
        <f>COUNTIF('Codes SEC'!$B$2:$B$250,Ministres!BG3919)&gt;0</f>
        <v>1</v>
      </c>
    </row>
    <row r="3920" spans="1:66" ht="64.8" x14ac:dyDescent="0.25">
      <c r="A3920" s="222"/>
      <c r="C3920" s="116"/>
      <c r="D3920" s="620"/>
      <c r="F3920" s="117"/>
      <c r="G3920" s="694"/>
      <c r="H3920" s="878"/>
      <c r="I3920" s="591" t="s">
        <v>3755</v>
      </c>
      <c r="J3920" s="380"/>
      <c r="K3920" s="407"/>
      <c r="L3920" s="733"/>
      <c r="M3920" s="734"/>
      <c r="N3920" s="931"/>
      <c r="O3920" s="923"/>
      <c r="P3920" s="923"/>
      <c r="Q3920" s="646"/>
      <c r="R3920" s="536"/>
      <c r="S3920" s="536"/>
      <c r="T3920" s="536"/>
      <c r="U3920" s="536"/>
      <c r="V3920" s="536"/>
      <c r="W3920" s="683"/>
      <c r="X3920" s="141"/>
      <c r="Y3920" s="141"/>
      <c r="Z3920" s="552"/>
      <c r="AA3920" s="552"/>
      <c r="AB3920" s="683"/>
      <c r="AC3920" s="593"/>
      <c r="AD3920" s="923"/>
      <c r="AE3920" s="846"/>
      <c r="AF3920" s="931"/>
      <c r="AG3920" s="923"/>
      <c r="AH3920" s="923"/>
      <c r="AI3920" s="641"/>
      <c r="AJ3920" s="537"/>
      <c r="AK3920" s="537"/>
      <c r="AL3920" s="537"/>
      <c r="AM3920" s="537"/>
      <c r="AN3920" s="537"/>
      <c r="AO3920" s="683"/>
      <c r="AP3920" s="141"/>
      <c r="AQ3920" s="141"/>
      <c r="AR3920" s="552"/>
      <c r="AS3920" s="552"/>
      <c r="AT3920" s="683"/>
      <c r="AU3920" s="593"/>
      <c r="AV3920" s="923"/>
      <c r="AW3920" s="846"/>
      <c r="AX3920" s="115"/>
      <c r="AY3920" s="5"/>
      <c r="AZ3920" s="7"/>
      <c r="BA3920" s="335"/>
      <c r="BC3920" s="5"/>
      <c r="BD3920" s="7"/>
      <c r="BE3920" s="335"/>
      <c r="BG3920" s="826"/>
      <c r="BH3920" s="607"/>
    </row>
    <row r="3921" spans="1:66" ht="35.1" customHeight="1" x14ac:dyDescent="0.25">
      <c r="A3921" s="222" t="s">
        <v>6113</v>
      </c>
      <c r="B3921" s="30">
        <v>11</v>
      </c>
      <c r="C3921" s="116" t="s">
        <v>4052</v>
      </c>
      <c r="D3921" s="620">
        <v>1000</v>
      </c>
      <c r="F3921" s="117">
        <v>1</v>
      </c>
      <c r="G3921" s="694" t="s">
        <v>4051</v>
      </c>
      <c r="H3921" s="878" t="str">
        <f t="shared" si="5898"/>
        <v>031</v>
      </c>
      <c r="I3921" s="397">
        <v>81100000</v>
      </c>
      <c r="J3921" s="380" t="s">
        <v>2021</v>
      </c>
      <c r="K3921" s="408" t="s">
        <v>732</v>
      </c>
      <c r="L3921" s="726">
        <v>576</v>
      </c>
      <c r="M3921" s="727">
        <v>576</v>
      </c>
      <c r="N3921" s="931"/>
      <c r="O3921" s="530">
        <f t="shared" ref="O3921" si="5972">IF(N3921&gt;L3921,"0 ",N3921-L3921)</f>
        <v>-576</v>
      </c>
      <c r="P3921" s="530" t="str">
        <f t="shared" ref="P3921" si="5973">IF(N3921&lt;L3921,"0 ",N3921-L3921)</f>
        <v xml:space="preserve">0 </v>
      </c>
      <c r="Q3921" s="646"/>
      <c r="R3921" s="536"/>
      <c r="S3921" s="536"/>
      <c r="T3921" s="536"/>
      <c r="U3921" s="536"/>
      <c r="V3921" s="536"/>
      <c r="W3921" s="683" t="str">
        <f t="shared" ref="W3921" si="5974">IF(SUM(Q3921:V3921)=X3921,"OK",SUM(Q3921:V3921)-X3921)</f>
        <v>OK</v>
      </c>
      <c r="X3921" s="141"/>
      <c r="Y3921" s="141"/>
      <c r="Z3921" s="552"/>
      <c r="AA3921" s="552"/>
      <c r="AB3921" s="683" t="str">
        <f t="shared" ref="AB3921" si="5975">IF(SUM(Z3921:AA3921)=AC3921,"OK",SUM(Z3921:AA3921)-AC3921)</f>
        <v>OK</v>
      </c>
      <c r="AC3921" s="593"/>
      <c r="AD3921" s="530">
        <f t="shared" ref="AD3921" si="5976">X3921+Y3921+AC3921</f>
        <v>0</v>
      </c>
      <c r="AE3921" s="842">
        <f t="shared" ref="AE3921" si="5977">N3921+AD3921</f>
        <v>0</v>
      </c>
      <c r="AF3921" s="931"/>
      <c r="AG3921" s="530">
        <f t="shared" ref="AG3921" si="5978">IF(AF3921&gt;M3921,"0 ",AF3921-M3921)</f>
        <v>-576</v>
      </c>
      <c r="AH3921" s="530" t="str">
        <f t="shared" ref="AH3921" si="5979">IF(AF3921&lt;M3921,"0 ",AF3921-M3921)</f>
        <v xml:space="preserve">0 </v>
      </c>
      <c r="AI3921" s="641"/>
      <c r="AJ3921" s="537"/>
      <c r="AK3921" s="537"/>
      <c r="AL3921" s="537"/>
      <c r="AM3921" s="537"/>
      <c r="AN3921" s="537"/>
      <c r="AO3921" s="683" t="str">
        <f t="shared" ref="AO3921" si="5980">IF(SUM(AI3921:AN3921)=AP3921,"OK",SUM(AI3921:AN3921)-AP3921)</f>
        <v>OK</v>
      </c>
      <c r="AP3921" s="141"/>
      <c r="AQ3921" s="141"/>
      <c r="AR3921" s="552"/>
      <c r="AS3921" s="552"/>
      <c r="AT3921" s="683" t="str">
        <f t="shared" ref="AT3921" si="5981">IF(SUM(AR3921:AS3921)=AU3921,"OK",SUM(AR3921:AS3921)-AU3921)</f>
        <v>OK</v>
      </c>
      <c r="AU3921" s="593"/>
      <c r="AV3921" s="530">
        <f t="shared" ref="AV3921" si="5982">AP3921+AQ3921+AU3921</f>
        <v>0</v>
      </c>
      <c r="AW3921" s="842">
        <f t="shared" ref="AW3921" si="5983">AF3921+AV3921</f>
        <v>0</v>
      </c>
      <c r="AX3921" s="115">
        <f>L3921</f>
        <v>576</v>
      </c>
      <c r="AY3921" s="5">
        <f>AE3921</f>
        <v>0</v>
      </c>
      <c r="AZ3921" s="7">
        <f>AY3921-AX3921</f>
        <v>-576</v>
      </c>
      <c r="BA3921" s="335">
        <f>AZ3921/AX3921</f>
        <v>-1</v>
      </c>
      <c r="BB3921" s="23">
        <f>M3921</f>
        <v>576</v>
      </c>
      <c r="BC3921" s="5">
        <f>AW3921</f>
        <v>0</v>
      </c>
      <c r="BD3921" s="7">
        <f>BC3921-BB3921</f>
        <v>-576</v>
      </c>
      <c r="BE3921" s="335">
        <f>BD3921/BB3921</f>
        <v>-1</v>
      </c>
      <c r="BG3921" s="826" t="str">
        <f>RIGHT(LEFT(I3921,3),2)&amp;"."&amp;RIGHT(LEFT(I3921,5),2)</f>
        <v>11.00</v>
      </c>
      <c r="BH3921" s="607" t="b">
        <f>COUNTIF('Codes SEC'!$B$2:$B$250,Ministres!BG3921)&gt;0</f>
        <v>1</v>
      </c>
    </row>
    <row r="3922" spans="1:66" ht="64.8" x14ac:dyDescent="0.25">
      <c r="A3922" s="222"/>
      <c r="C3922" s="116"/>
      <c r="D3922" s="620"/>
      <c r="F3922" s="117"/>
      <c r="G3922" s="694"/>
      <c r="H3922" s="878"/>
      <c r="I3922" s="591" t="s">
        <v>3755</v>
      </c>
      <c r="J3922" s="380"/>
      <c r="K3922" s="407"/>
      <c r="L3922" s="733"/>
      <c r="M3922" s="734"/>
      <c r="N3922" s="931"/>
      <c r="O3922" s="923"/>
      <c r="P3922" s="923"/>
      <c r="Q3922" s="646"/>
      <c r="R3922" s="536"/>
      <c r="S3922" s="536"/>
      <c r="T3922" s="536"/>
      <c r="U3922" s="536"/>
      <c r="V3922" s="536"/>
      <c r="W3922" s="683"/>
      <c r="X3922" s="141"/>
      <c r="Y3922" s="141"/>
      <c r="Z3922" s="552"/>
      <c r="AA3922" s="552"/>
      <c r="AB3922" s="683"/>
      <c r="AC3922" s="593"/>
      <c r="AD3922" s="923"/>
      <c r="AE3922" s="846"/>
      <c r="AF3922" s="931"/>
      <c r="AG3922" s="923"/>
      <c r="AH3922" s="923"/>
      <c r="AI3922" s="641"/>
      <c r="AJ3922" s="537"/>
      <c r="AK3922" s="537"/>
      <c r="AL3922" s="537"/>
      <c r="AM3922" s="537"/>
      <c r="AN3922" s="537"/>
      <c r="AO3922" s="683"/>
      <c r="AP3922" s="141"/>
      <c r="AQ3922" s="141"/>
      <c r="AR3922" s="552"/>
      <c r="AS3922" s="552"/>
      <c r="AT3922" s="683"/>
      <c r="AU3922" s="593"/>
      <c r="AV3922" s="923"/>
      <c r="AW3922" s="846"/>
      <c r="AX3922" s="115"/>
      <c r="AY3922" s="5"/>
      <c r="AZ3922" s="7"/>
      <c r="BA3922" s="335"/>
      <c r="BC3922" s="5"/>
      <c r="BD3922" s="7"/>
      <c r="BE3922" s="335"/>
      <c r="BG3922" s="826"/>
      <c r="BH3922" s="607"/>
    </row>
    <row r="3923" spans="1:66" ht="35.1" customHeight="1" x14ac:dyDescent="0.25">
      <c r="A3923" s="222" t="s">
        <v>6113</v>
      </c>
      <c r="B3923" s="112">
        <v>11</v>
      </c>
      <c r="C3923" s="116" t="s">
        <v>4052</v>
      </c>
      <c r="D3923" s="620">
        <v>1000</v>
      </c>
      <c r="E3923" s="278"/>
      <c r="F3923" s="116">
        <v>1</v>
      </c>
      <c r="G3923" s="694" t="s">
        <v>4051</v>
      </c>
      <c r="H3923" s="878" t="str">
        <f t="shared" si="5898"/>
        <v>031</v>
      </c>
      <c r="I3923" s="397" t="s">
        <v>3254</v>
      </c>
      <c r="J3923" s="380" t="s">
        <v>2026</v>
      </c>
      <c r="K3923" s="408" t="s">
        <v>448</v>
      </c>
      <c r="L3923" s="726">
        <v>3346</v>
      </c>
      <c r="M3923" s="727">
        <v>3346</v>
      </c>
      <c r="N3923" s="931"/>
      <c r="O3923" s="530">
        <f t="shared" ref="O3923" si="5984">IF(N3923&gt;L3923,"0 ",N3923-L3923)</f>
        <v>-3346</v>
      </c>
      <c r="P3923" s="530" t="str">
        <f t="shared" ref="P3923" si="5985">IF(N3923&lt;L3923,"0 ",N3923-L3923)</f>
        <v xml:space="preserve">0 </v>
      </c>
      <c r="Q3923" s="646"/>
      <c r="R3923" s="536"/>
      <c r="S3923" s="536"/>
      <c r="T3923" s="536"/>
      <c r="U3923" s="536"/>
      <c r="V3923" s="536"/>
      <c r="W3923" s="683" t="str">
        <f>IF(SUM(Q3923:V3923)=X3923,"OK",SUM(Q3923:V3923)-X3923)</f>
        <v>OK</v>
      </c>
      <c r="X3923" s="141"/>
      <c r="Y3923" s="141"/>
      <c r="Z3923" s="552"/>
      <c r="AA3923" s="552"/>
      <c r="AB3923" s="683" t="str">
        <f>IF(SUM(Z3923:AA3923)=AC3923,"OK",SUM(Z3923:AA3923)-AC3923)</f>
        <v>OK</v>
      </c>
      <c r="AC3923" s="593"/>
      <c r="AD3923" s="530">
        <f t="shared" ref="AD3923" si="5986">X3923+Y3923+AC3923</f>
        <v>0</v>
      </c>
      <c r="AE3923" s="842">
        <f t="shared" ref="AE3923" si="5987">N3923+AD3923</f>
        <v>0</v>
      </c>
      <c r="AF3923" s="931"/>
      <c r="AG3923" s="530">
        <f t="shared" ref="AG3923" si="5988">IF(AF3923&gt;M3923,"0 ",AF3923-M3923)</f>
        <v>-3346</v>
      </c>
      <c r="AH3923" s="530" t="str">
        <f t="shared" ref="AH3923" si="5989">IF(AF3923&lt;M3923,"0 ",AF3923-M3923)</f>
        <v xml:space="preserve">0 </v>
      </c>
      <c r="AI3923" s="641"/>
      <c r="AJ3923" s="537"/>
      <c r="AK3923" s="537"/>
      <c r="AL3923" s="537"/>
      <c r="AM3923" s="537"/>
      <c r="AN3923" s="537"/>
      <c r="AO3923" s="683" t="str">
        <f>IF(SUM(AI3923:AN3923)=AP3923,"OK",SUM(AI3923:AN3923)-AP3923)</f>
        <v>OK</v>
      </c>
      <c r="AP3923" s="141"/>
      <c r="AQ3923" s="141"/>
      <c r="AR3923" s="552"/>
      <c r="AS3923" s="552"/>
      <c r="AT3923" s="683" t="str">
        <f>IF(SUM(AR3923:AS3923)=AU3923,"OK",SUM(AR3923:AS3923)-AU3923)</f>
        <v>OK</v>
      </c>
      <c r="AU3923" s="593"/>
      <c r="AV3923" s="530">
        <f t="shared" ref="AV3923" si="5990">AP3923+AQ3923+AU3923</f>
        <v>0</v>
      </c>
      <c r="AW3923" s="842">
        <f t="shared" ref="AW3923" si="5991">AF3923+AV3923</f>
        <v>0</v>
      </c>
      <c r="AX3923" s="115">
        <f>L3923</f>
        <v>3346</v>
      </c>
      <c r="AY3923" s="5">
        <f>AE3923</f>
        <v>0</v>
      </c>
      <c r="AZ3923" s="7">
        <f>AY3923-AX3923</f>
        <v>-3346</v>
      </c>
      <c r="BA3923" s="335">
        <f>AZ3923/AX3923</f>
        <v>-1</v>
      </c>
      <c r="BB3923" s="23">
        <f>M3923</f>
        <v>3346</v>
      </c>
      <c r="BC3923" s="5">
        <f>AW3923</f>
        <v>0</v>
      </c>
      <c r="BD3923" s="7">
        <f>BC3923-BB3923</f>
        <v>-3346</v>
      </c>
      <c r="BE3923" s="335">
        <f>BD3923/BB3923</f>
        <v>-1</v>
      </c>
      <c r="BG3923" s="826" t="str">
        <f>RIGHT(LEFT(I3923,3),2)&amp;"."&amp;RIGHT(LEFT(I3923,5),2)</f>
        <v>11.00</v>
      </c>
      <c r="BH3923" s="607" t="b">
        <f>COUNTIF('Codes SEC'!$B$2:$B$250,Ministres!BG3923)&gt;0</f>
        <v>1</v>
      </c>
    </row>
    <row r="3924" spans="1:66" ht="64.8" x14ac:dyDescent="0.25">
      <c r="A3924" s="222"/>
      <c r="C3924" s="116"/>
      <c r="D3924" s="620"/>
      <c r="F3924" s="117"/>
      <c r="G3924" s="694"/>
      <c r="H3924" s="878"/>
      <c r="I3924" s="591" t="s">
        <v>3755</v>
      </c>
      <c r="J3924" s="380"/>
      <c r="K3924" s="407"/>
      <c r="L3924" s="733"/>
      <c r="M3924" s="734"/>
      <c r="N3924" s="931"/>
      <c r="O3924" s="923"/>
      <c r="P3924" s="923"/>
      <c r="Q3924" s="646"/>
      <c r="R3924" s="536"/>
      <c r="S3924" s="536"/>
      <c r="T3924" s="536"/>
      <c r="U3924" s="536"/>
      <c r="V3924" s="536"/>
      <c r="W3924" s="683"/>
      <c r="X3924" s="141"/>
      <c r="Y3924" s="141"/>
      <c r="Z3924" s="552"/>
      <c r="AA3924" s="552"/>
      <c r="AB3924" s="683"/>
      <c r="AC3924" s="593"/>
      <c r="AD3924" s="923"/>
      <c r="AE3924" s="846"/>
      <c r="AF3924" s="931"/>
      <c r="AG3924" s="923"/>
      <c r="AH3924" s="923"/>
      <c r="AI3924" s="641"/>
      <c r="AJ3924" s="537"/>
      <c r="AK3924" s="537"/>
      <c r="AL3924" s="537"/>
      <c r="AM3924" s="537"/>
      <c r="AN3924" s="537"/>
      <c r="AO3924" s="683"/>
      <c r="AP3924" s="141"/>
      <c r="AQ3924" s="141"/>
      <c r="AR3924" s="552"/>
      <c r="AS3924" s="552"/>
      <c r="AT3924" s="683"/>
      <c r="AU3924" s="593"/>
      <c r="AV3924" s="923"/>
      <c r="AW3924" s="846"/>
      <c r="AX3924" s="115"/>
      <c r="AY3924" s="5"/>
      <c r="AZ3924" s="7"/>
      <c r="BA3924" s="335"/>
      <c r="BC3924" s="5"/>
      <c r="BD3924" s="7"/>
      <c r="BE3924" s="335"/>
      <c r="BG3924" s="826"/>
      <c r="BH3924" s="607"/>
    </row>
    <row r="3925" spans="1:66" ht="35.1" customHeight="1" x14ac:dyDescent="0.25">
      <c r="A3925" s="222" t="s">
        <v>6113</v>
      </c>
      <c r="B3925" s="30">
        <v>11</v>
      </c>
      <c r="C3925" s="116" t="s">
        <v>4052</v>
      </c>
      <c r="D3925" s="620">
        <v>1000</v>
      </c>
      <c r="F3925" s="117">
        <v>1</v>
      </c>
      <c r="G3925" s="694" t="s">
        <v>4051</v>
      </c>
      <c r="H3925" s="878" t="str">
        <f t="shared" si="5898"/>
        <v>031</v>
      </c>
      <c r="I3925" s="397" t="s">
        <v>3254</v>
      </c>
      <c r="J3925" s="380" t="s">
        <v>2027</v>
      </c>
      <c r="K3925" s="408" t="s">
        <v>335</v>
      </c>
      <c r="L3925" s="726">
        <v>9186</v>
      </c>
      <c r="M3925" s="727">
        <v>9186</v>
      </c>
      <c r="N3925" s="931"/>
      <c r="O3925" s="530">
        <f t="shared" ref="O3925" si="5992">IF(N3925&gt;L3925,"0 ",N3925-L3925)</f>
        <v>-9186</v>
      </c>
      <c r="P3925" s="530" t="str">
        <f t="shared" ref="P3925" si="5993">IF(N3925&lt;L3925,"0 ",N3925-L3925)</f>
        <v xml:space="preserve">0 </v>
      </c>
      <c r="Q3925" s="646"/>
      <c r="R3925" s="536"/>
      <c r="S3925" s="536"/>
      <c r="T3925" s="536"/>
      <c r="U3925" s="536"/>
      <c r="V3925" s="536"/>
      <c r="W3925" s="683" t="str">
        <f>IF(SUM(Q3925:V3925)=X3925,"OK",SUM(Q3925:V3925)-X3925)</f>
        <v>OK</v>
      </c>
      <c r="X3925" s="141"/>
      <c r="Y3925" s="141"/>
      <c r="Z3925" s="552"/>
      <c r="AA3925" s="552"/>
      <c r="AB3925" s="683" t="str">
        <f>IF(SUM(Z3925:AA3925)=AC3925,"OK",SUM(Z3925:AA3925)-AC3925)</f>
        <v>OK</v>
      </c>
      <c r="AC3925" s="593"/>
      <c r="AD3925" s="530">
        <f t="shared" ref="AD3925" si="5994">X3925+Y3925+AC3925</f>
        <v>0</v>
      </c>
      <c r="AE3925" s="842">
        <f t="shared" ref="AE3925" si="5995">N3925+AD3925</f>
        <v>0</v>
      </c>
      <c r="AF3925" s="931"/>
      <c r="AG3925" s="530">
        <f t="shared" ref="AG3925" si="5996">IF(AF3925&gt;M3925,"0 ",AF3925-M3925)</f>
        <v>-9186</v>
      </c>
      <c r="AH3925" s="530" t="str">
        <f t="shared" ref="AH3925" si="5997">IF(AF3925&lt;M3925,"0 ",AF3925-M3925)</f>
        <v xml:space="preserve">0 </v>
      </c>
      <c r="AI3925" s="641"/>
      <c r="AJ3925" s="537"/>
      <c r="AK3925" s="537"/>
      <c r="AL3925" s="537"/>
      <c r="AM3925" s="537"/>
      <c r="AN3925" s="537"/>
      <c r="AO3925" s="683" t="str">
        <f>IF(SUM(AI3925:AN3925)=AP3925,"OK",SUM(AI3925:AN3925)-AP3925)</f>
        <v>OK</v>
      </c>
      <c r="AP3925" s="141"/>
      <c r="AQ3925" s="141"/>
      <c r="AR3925" s="552"/>
      <c r="AS3925" s="552"/>
      <c r="AT3925" s="683" t="str">
        <f>IF(SUM(AR3925:AS3925)=AU3925,"OK",SUM(AR3925:AS3925)-AU3925)</f>
        <v>OK</v>
      </c>
      <c r="AU3925" s="593"/>
      <c r="AV3925" s="530">
        <f t="shared" ref="AV3925" si="5998">AP3925+AQ3925+AU3925</f>
        <v>0</v>
      </c>
      <c r="AW3925" s="842">
        <f t="shared" ref="AW3925" si="5999">AF3925+AV3925</f>
        <v>0</v>
      </c>
      <c r="AX3925" s="115">
        <f>L3925</f>
        <v>9186</v>
      </c>
      <c r="AY3925" s="5">
        <f>AE3925</f>
        <v>0</v>
      </c>
      <c r="AZ3925" s="7">
        <f>AY3925-AX3925</f>
        <v>-9186</v>
      </c>
      <c r="BA3925" s="335">
        <f>AZ3925/AX3925</f>
        <v>-1</v>
      </c>
      <c r="BB3925" s="23">
        <f>M3925</f>
        <v>9186</v>
      </c>
      <c r="BC3925" s="5">
        <f>AW3925</f>
        <v>0</v>
      </c>
      <c r="BD3925" s="7">
        <f>BC3925-BB3925</f>
        <v>-9186</v>
      </c>
      <c r="BE3925" s="335">
        <f>BD3925/BB3925</f>
        <v>-1</v>
      </c>
      <c r="BG3925" s="826" t="str">
        <f>RIGHT(LEFT(I3925,3),2)&amp;"."&amp;RIGHT(LEFT(I3925,5),2)</f>
        <v>11.00</v>
      </c>
      <c r="BH3925" s="607" t="b">
        <f>COUNTIF('Codes SEC'!$B$2:$B$250,Ministres!BG3925)&gt;0</f>
        <v>1</v>
      </c>
    </row>
    <row r="3926" spans="1:66" ht="64.8" x14ac:dyDescent="0.25">
      <c r="A3926" s="222"/>
      <c r="C3926" s="116"/>
      <c r="D3926" s="620"/>
      <c r="F3926" s="117"/>
      <c r="G3926" s="694"/>
      <c r="H3926" s="878"/>
      <c r="I3926" s="591" t="s">
        <v>3755</v>
      </c>
      <c r="J3926" s="380"/>
      <c r="K3926" s="407"/>
      <c r="L3926" s="733"/>
      <c r="M3926" s="734"/>
      <c r="N3926" s="931"/>
      <c r="O3926" s="923"/>
      <c r="P3926" s="923"/>
      <c r="Q3926" s="646"/>
      <c r="R3926" s="536"/>
      <c r="S3926" s="536"/>
      <c r="T3926" s="536"/>
      <c r="U3926" s="536"/>
      <c r="V3926" s="536"/>
      <c r="W3926" s="683"/>
      <c r="X3926" s="141"/>
      <c r="Y3926" s="141"/>
      <c r="Z3926" s="552"/>
      <c r="AA3926" s="552"/>
      <c r="AB3926" s="683"/>
      <c r="AC3926" s="593"/>
      <c r="AD3926" s="923"/>
      <c r="AE3926" s="846"/>
      <c r="AF3926" s="931"/>
      <c r="AG3926" s="923"/>
      <c r="AH3926" s="923"/>
      <c r="AI3926" s="641"/>
      <c r="AJ3926" s="537"/>
      <c r="AK3926" s="537"/>
      <c r="AL3926" s="537"/>
      <c r="AM3926" s="537"/>
      <c r="AN3926" s="537"/>
      <c r="AO3926" s="683"/>
      <c r="AP3926" s="141"/>
      <c r="AQ3926" s="141"/>
      <c r="AR3926" s="552"/>
      <c r="AS3926" s="552"/>
      <c r="AT3926" s="683"/>
      <c r="AU3926" s="593"/>
      <c r="AV3926" s="923"/>
      <c r="AW3926" s="846"/>
      <c r="AX3926" s="115"/>
      <c r="AY3926" s="5"/>
      <c r="AZ3926" s="7"/>
      <c r="BA3926" s="335"/>
      <c r="BC3926" s="5"/>
      <c r="BD3926" s="7"/>
      <c r="BE3926" s="335"/>
      <c r="BG3926" s="826"/>
      <c r="BH3926" s="607"/>
    </row>
    <row r="3927" spans="1:66" ht="35.1" customHeight="1" x14ac:dyDescent="0.25">
      <c r="A3927" s="222" t="s">
        <v>6113</v>
      </c>
      <c r="B3927" s="30">
        <v>11</v>
      </c>
      <c r="C3927" s="116" t="s">
        <v>4052</v>
      </c>
      <c r="D3927" s="620">
        <v>1000</v>
      </c>
      <c r="F3927" s="117">
        <v>1</v>
      </c>
      <c r="G3927" s="694" t="s">
        <v>4051</v>
      </c>
      <c r="H3927" s="878" t="str">
        <f t="shared" si="5898"/>
        <v>031</v>
      </c>
      <c r="I3927" s="397">
        <v>81100000</v>
      </c>
      <c r="J3927" s="380" t="s">
        <v>3583</v>
      </c>
      <c r="K3927" s="494" t="s">
        <v>3530</v>
      </c>
      <c r="L3927" s="726">
        <v>17464</v>
      </c>
      <c r="M3927" s="727">
        <v>17464</v>
      </c>
      <c r="N3927" s="931"/>
      <c r="O3927" s="530">
        <f t="shared" ref="O3927" si="6000">IF(N3927&gt;L3927,"0 ",N3927-L3927)</f>
        <v>-17464</v>
      </c>
      <c r="P3927" s="530" t="str">
        <f t="shared" ref="P3927" si="6001">IF(N3927&lt;L3927,"0 ",N3927-L3927)</f>
        <v xml:space="preserve">0 </v>
      </c>
      <c r="Q3927" s="646"/>
      <c r="R3927" s="536"/>
      <c r="S3927" s="536"/>
      <c r="T3927" s="536"/>
      <c r="U3927" s="536"/>
      <c r="V3927" s="536"/>
      <c r="W3927" s="683" t="str">
        <f t="shared" ref="W3927" si="6002">IF(SUM(Q3927:V3927)=X3927,"OK",SUM(Q3927:V3927)-X3927)</f>
        <v>OK</v>
      </c>
      <c r="X3927" s="141"/>
      <c r="Y3927" s="141"/>
      <c r="Z3927" s="552"/>
      <c r="AA3927" s="552"/>
      <c r="AB3927" s="683" t="str">
        <f t="shared" ref="AB3927" si="6003">IF(SUM(Z3927:AA3927)=AC3927,"OK",SUM(Z3927:AA3927)-AC3927)</f>
        <v>OK</v>
      </c>
      <c r="AC3927" s="593"/>
      <c r="AD3927" s="530">
        <f t="shared" ref="AD3927" si="6004">X3927+Y3927+AC3927</f>
        <v>0</v>
      </c>
      <c r="AE3927" s="842">
        <f t="shared" ref="AE3927" si="6005">N3927+AD3927</f>
        <v>0</v>
      </c>
      <c r="AF3927" s="931"/>
      <c r="AG3927" s="530">
        <f t="shared" ref="AG3927" si="6006">IF(AF3927&gt;M3927,"0 ",AF3927-M3927)</f>
        <v>-17464</v>
      </c>
      <c r="AH3927" s="530" t="str">
        <f t="shared" ref="AH3927" si="6007">IF(AF3927&lt;M3927,"0 ",AF3927-M3927)</f>
        <v xml:space="preserve">0 </v>
      </c>
      <c r="AI3927" s="641"/>
      <c r="AJ3927" s="537"/>
      <c r="AK3927" s="537"/>
      <c r="AL3927" s="537"/>
      <c r="AM3927" s="537"/>
      <c r="AN3927" s="537"/>
      <c r="AO3927" s="683" t="str">
        <f t="shared" ref="AO3927" si="6008">IF(SUM(AI3927:AN3927)=AP3927,"OK",SUM(AI3927:AN3927)-AP3927)</f>
        <v>OK</v>
      </c>
      <c r="AP3927" s="141"/>
      <c r="AQ3927" s="141"/>
      <c r="AR3927" s="552"/>
      <c r="AS3927" s="552"/>
      <c r="AT3927" s="683" t="str">
        <f t="shared" ref="AT3927" si="6009">IF(SUM(AR3927:AS3927)=AU3927,"OK",SUM(AR3927:AS3927)-AU3927)</f>
        <v>OK</v>
      </c>
      <c r="AU3927" s="593"/>
      <c r="AV3927" s="530">
        <f t="shared" ref="AV3927" si="6010">AP3927+AQ3927+AU3927</f>
        <v>0</v>
      </c>
      <c r="AW3927" s="842">
        <f t="shared" ref="AW3927" si="6011">AF3927+AV3927</f>
        <v>0</v>
      </c>
      <c r="AX3927" s="115">
        <f>L3927</f>
        <v>17464</v>
      </c>
      <c r="AY3927" s="5">
        <f>AE3927</f>
        <v>0</v>
      </c>
      <c r="AZ3927" s="7">
        <f>AY3927-AX3927</f>
        <v>-17464</v>
      </c>
      <c r="BA3927" s="335">
        <f>AZ3927/AX3927</f>
        <v>-1</v>
      </c>
      <c r="BB3927" s="23">
        <f>M3927</f>
        <v>17464</v>
      </c>
      <c r="BC3927" s="5">
        <f>AW3927</f>
        <v>0</v>
      </c>
      <c r="BD3927" s="7">
        <f>BC3927-BB3927</f>
        <v>-17464</v>
      </c>
      <c r="BE3927" s="335">
        <f>BD3927/BB3927</f>
        <v>-1</v>
      </c>
      <c r="BG3927" s="826" t="str">
        <f>RIGHT(LEFT(I3927,3),2)&amp;"."&amp;RIGHT(LEFT(I3927,5),2)</f>
        <v>11.00</v>
      </c>
      <c r="BH3927" s="607" t="b">
        <f>COUNTIF('Codes SEC'!$B$2:$B$250,Ministres!BG3927)&gt;0</f>
        <v>1</v>
      </c>
    </row>
    <row r="3928" spans="1:66" ht="64.8" x14ac:dyDescent="0.25">
      <c r="A3928" s="222"/>
      <c r="C3928" s="116"/>
      <c r="D3928" s="620"/>
      <c r="F3928" s="117"/>
      <c r="G3928" s="694"/>
      <c r="H3928" s="878"/>
      <c r="I3928" s="591" t="s">
        <v>3755</v>
      </c>
      <c r="J3928" s="380"/>
      <c r="K3928" s="407"/>
      <c r="L3928" s="733"/>
      <c r="M3928" s="734"/>
      <c r="N3928" s="931"/>
      <c r="O3928" s="923"/>
      <c r="P3928" s="923"/>
      <c r="Q3928" s="646"/>
      <c r="R3928" s="536"/>
      <c r="S3928" s="536"/>
      <c r="T3928" s="536"/>
      <c r="U3928" s="536"/>
      <c r="V3928" s="536"/>
      <c r="W3928" s="683"/>
      <c r="X3928" s="141"/>
      <c r="Y3928" s="141"/>
      <c r="Z3928" s="552"/>
      <c r="AA3928" s="552"/>
      <c r="AB3928" s="683"/>
      <c r="AC3928" s="593"/>
      <c r="AD3928" s="923"/>
      <c r="AE3928" s="846"/>
      <c r="AF3928" s="931"/>
      <c r="AG3928" s="923"/>
      <c r="AH3928" s="923"/>
      <c r="AI3928" s="641"/>
      <c r="AJ3928" s="537"/>
      <c r="AK3928" s="537"/>
      <c r="AL3928" s="537"/>
      <c r="AM3928" s="537"/>
      <c r="AN3928" s="537"/>
      <c r="AO3928" s="683"/>
      <c r="AP3928" s="141"/>
      <c r="AQ3928" s="141"/>
      <c r="AR3928" s="552"/>
      <c r="AS3928" s="552"/>
      <c r="AT3928" s="683"/>
      <c r="AU3928" s="593"/>
      <c r="AV3928" s="923"/>
      <c r="AW3928" s="846"/>
      <c r="AX3928" s="115"/>
      <c r="AY3928" s="5"/>
      <c r="AZ3928" s="7"/>
      <c r="BA3928" s="335"/>
      <c r="BC3928" s="5"/>
      <c r="BD3928" s="7"/>
      <c r="BE3928" s="335"/>
      <c r="BG3928" s="826"/>
      <c r="BH3928" s="607"/>
    </row>
    <row r="3929" spans="1:66" ht="35.1" customHeight="1" x14ac:dyDescent="0.25">
      <c r="A3929" s="222" t="s">
        <v>6113</v>
      </c>
      <c r="B3929" s="30">
        <v>11</v>
      </c>
      <c r="C3929" s="116" t="s">
        <v>4052</v>
      </c>
      <c r="D3929" s="620">
        <v>1000</v>
      </c>
      <c r="F3929" s="117">
        <v>1</v>
      </c>
      <c r="G3929" s="694" t="s">
        <v>4051</v>
      </c>
      <c r="H3929" s="878" t="str">
        <f t="shared" si="5898"/>
        <v>031</v>
      </c>
      <c r="I3929" s="397">
        <v>81100000</v>
      </c>
      <c r="J3929" s="380" t="s">
        <v>3584</v>
      </c>
      <c r="K3929" s="494" t="s">
        <v>3529</v>
      </c>
      <c r="L3929" s="726">
        <v>2517</v>
      </c>
      <c r="M3929" s="727">
        <v>2517</v>
      </c>
      <c r="N3929" s="931"/>
      <c r="O3929" s="530">
        <f t="shared" ref="O3929" si="6012">IF(N3929&gt;L3929,"0 ",N3929-L3929)</f>
        <v>-2517</v>
      </c>
      <c r="P3929" s="530" t="str">
        <f t="shared" ref="P3929" si="6013">IF(N3929&lt;L3929,"0 ",N3929-L3929)</f>
        <v xml:space="preserve">0 </v>
      </c>
      <c r="Q3929" s="646"/>
      <c r="R3929" s="536"/>
      <c r="S3929" s="536"/>
      <c r="T3929" s="536"/>
      <c r="U3929" s="536"/>
      <c r="V3929" s="536"/>
      <c r="W3929" s="683" t="str">
        <f>IF(SUM(Q3929:V3929)=X3929,"OK",SUM(Q3929:V3929)-X3929)</f>
        <v>OK</v>
      </c>
      <c r="X3929" s="141"/>
      <c r="Y3929" s="141"/>
      <c r="Z3929" s="552"/>
      <c r="AA3929" s="552"/>
      <c r="AB3929" s="683" t="str">
        <f>IF(SUM(Z3929:AA3929)=AC3929,"OK",SUM(Z3929:AA3929)-AC3929)</f>
        <v>OK</v>
      </c>
      <c r="AC3929" s="593"/>
      <c r="AD3929" s="530">
        <f t="shared" ref="AD3929" si="6014">X3929+Y3929+AC3929</f>
        <v>0</v>
      </c>
      <c r="AE3929" s="842">
        <f t="shared" ref="AE3929" si="6015">N3929+AD3929</f>
        <v>0</v>
      </c>
      <c r="AF3929" s="931"/>
      <c r="AG3929" s="530">
        <f t="shared" ref="AG3929" si="6016">IF(AF3929&gt;M3929,"0 ",AF3929-M3929)</f>
        <v>-2517</v>
      </c>
      <c r="AH3929" s="530" t="str">
        <f t="shared" ref="AH3929" si="6017">IF(AF3929&lt;M3929,"0 ",AF3929-M3929)</f>
        <v xml:space="preserve">0 </v>
      </c>
      <c r="AI3929" s="641"/>
      <c r="AJ3929" s="537"/>
      <c r="AK3929" s="537"/>
      <c r="AL3929" s="537"/>
      <c r="AM3929" s="537"/>
      <c r="AN3929" s="537"/>
      <c r="AO3929" s="683" t="str">
        <f>IF(SUM(AI3929:AN3929)=AP3929,"OK",SUM(AI3929:AN3929)-AP3929)</f>
        <v>OK</v>
      </c>
      <c r="AP3929" s="141"/>
      <c r="AQ3929" s="141"/>
      <c r="AR3929" s="552"/>
      <c r="AS3929" s="552"/>
      <c r="AT3929" s="683" t="str">
        <f>IF(SUM(AR3929:AS3929)=AU3929,"OK",SUM(AR3929:AS3929)-AU3929)</f>
        <v>OK</v>
      </c>
      <c r="AU3929" s="593"/>
      <c r="AV3929" s="530">
        <f t="shared" ref="AV3929" si="6018">AP3929+AQ3929+AU3929</f>
        <v>0</v>
      </c>
      <c r="AW3929" s="842">
        <f t="shared" ref="AW3929" si="6019">AF3929+AV3929</f>
        <v>0</v>
      </c>
      <c r="AX3929" s="115">
        <f>L3929</f>
        <v>2517</v>
      </c>
      <c r="AY3929" s="5">
        <f>AE3929</f>
        <v>0</v>
      </c>
      <c r="AZ3929" s="7">
        <f>AY3929-AX3929</f>
        <v>-2517</v>
      </c>
      <c r="BA3929" s="335">
        <f>AZ3929/AX3929</f>
        <v>-1</v>
      </c>
      <c r="BB3929" s="23">
        <f>M3929</f>
        <v>2517</v>
      </c>
      <c r="BC3929" s="5">
        <f>AW3929</f>
        <v>0</v>
      </c>
      <c r="BD3929" s="7">
        <f>BC3929-BB3929</f>
        <v>-2517</v>
      </c>
      <c r="BE3929" s="335">
        <f>BD3929/BB3929</f>
        <v>-1</v>
      </c>
      <c r="BG3929" s="826" t="str">
        <f>RIGHT(LEFT(I3929,3),2)&amp;"."&amp;RIGHT(LEFT(I3929,5),2)</f>
        <v>11.00</v>
      </c>
      <c r="BH3929" s="607" t="b">
        <f>COUNTIF('Codes SEC'!$B$2:$B$250,Ministres!BG3929)&gt;0</f>
        <v>1</v>
      </c>
    </row>
    <row r="3930" spans="1:66" ht="64.8" x14ac:dyDescent="0.25">
      <c r="A3930" s="222"/>
      <c r="C3930" s="116"/>
      <c r="D3930" s="620"/>
      <c r="F3930" s="117"/>
      <c r="G3930" s="694"/>
      <c r="H3930" s="878"/>
      <c r="I3930" s="591" t="s">
        <v>3755</v>
      </c>
      <c r="J3930" s="380"/>
      <c r="K3930" s="407"/>
      <c r="L3930" s="733"/>
      <c r="M3930" s="734"/>
      <c r="N3930" s="931"/>
      <c r="O3930" s="923"/>
      <c r="P3930" s="923"/>
      <c r="Q3930" s="646"/>
      <c r="R3930" s="536"/>
      <c r="S3930" s="536"/>
      <c r="T3930" s="536"/>
      <c r="U3930" s="536"/>
      <c r="V3930" s="536"/>
      <c r="W3930" s="683"/>
      <c r="X3930" s="141"/>
      <c r="Y3930" s="141"/>
      <c r="Z3930" s="552"/>
      <c r="AA3930" s="552"/>
      <c r="AB3930" s="683"/>
      <c r="AC3930" s="593"/>
      <c r="AD3930" s="923"/>
      <c r="AE3930" s="846"/>
      <c r="AF3930" s="931"/>
      <c r="AG3930" s="923"/>
      <c r="AH3930" s="923"/>
      <c r="AI3930" s="641"/>
      <c r="AJ3930" s="537"/>
      <c r="AK3930" s="537"/>
      <c r="AL3930" s="537"/>
      <c r="AM3930" s="537"/>
      <c r="AN3930" s="537"/>
      <c r="AO3930" s="683"/>
      <c r="AP3930" s="141"/>
      <c r="AQ3930" s="141"/>
      <c r="AR3930" s="552"/>
      <c r="AS3930" s="552"/>
      <c r="AT3930" s="683"/>
      <c r="AU3930" s="593"/>
      <c r="AV3930" s="923"/>
      <c r="AW3930" s="846"/>
      <c r="AX3930" s="115"/>
      <c r="AY3930" s="5"/>
      <c r="AZ3930" s="7"/>
      <c r="BA3930" s="335"/>
      <c r="BC3930" s="5"/>
      <c r="BD3930" s="7"/>
      <c r="BE3930" s="335"/>
      <c r="BG3930" s="826"/>
      <c r="BH3930" s="607"/>
    </row>
    <row r="3931" spans="1:66" ht="35.1" customHeight="1" x14ac:dyDescent="0.25">
      <c r="A3931" s="222" t="s">
        <v>6113</v>
      </c>
      <c r="B3931" s="30">
        <v>11</v>
      </c>
      <c r="C3931" s="116" t="s">
        <v>4052</v>
      </c>
      <c r="D3931" s="620">
        <v>1000</v>
      </c>
      <c r="F3931" s="117">
        <v>1</v>
      </c>
      <c r="G3931" s="694" t="s">
        <v>4051</v>
      </c>
      <c r="H3931" s="878" t="str">
        <f t="shared" si="5898"/>
        <v>031</v>
      </c>
      <c r="I3931" s="397" t="s">
        <v>3335</v>
      </c>
      <c r="J3931" s="380" t="s">
        <v>2025</v>
      </c>
      <c r="K3931" s="408" t="s">
        <v>92</v>
      </c>
      <c r="L3931" s="726">
        <v>6679</v>
      </c>
      <c r="M3931" s="727">
        <v>6679</v>
      </c>
      <c r="N3931" s="931"/>
      <c r="O3931" s="530">
        <f t="shared" ref="O3931:O3945" si="6020">IF(N3931&gt;L3931,"0 ",N3931-L3931)</f>
        <v>-6679</v>
      </c>
      <c r="P3931" s="530" t="str">
        <f t="shared" ref="P3931:P3945" si="6021">IF(N3931&lt;L3931,"0 ",N3931-L3931)</f>
        <v xml:space="preserve">0 </v>
      </c>
      <c r="Q3931" s="646"/>
      <c r="R3931" s="536"/>
      <c r="S3931" s="536"/>
      <c r="T3931" s="536"/>
      <c r="U3931" s="536"/>
      <c r="V3931" s="536"/>
      <c r="W3931" s="683" t="str">
        <f>IF(SUM(Q3931:V3931)=X3931,"OK",SUM(Q3931:V3931)-X3931)</f>
        <v>OK</v>
      </c>
      <c r="X3931" s="141"/>
      <c r="Y3931" s="141"/>
      <c r="Z3931" s="552"/>
      <c r="AA3931" s="552"/>
      <c r="AB3931" s="683" t="str">
        <f>IF(SUM(Z3931:AA3931)=AC3931,"OK",SUM(Z3931:AA3931)-AC3931)</f>
        <v>OK</v>
      </c>
      <c r="AC3931" s="593"/>
      <c r="AD3931" s="530">
        <f t="shared" ref="AD3931:AD3945" si="6022">X3931+Y3931+AC3931</f>
        <v>0</v>
      </c>
      <c r="AE3931" s="842">
        <f t="shared" ref="AE3931:AE3945" si="6023">N3931+AD3931</f>
        <v>0</v>
      </c>
      <c r="AF3931" s="931"/>
      <c r="AG3931" s="530">
        <f t="shared" ref="AG3931:AG3945" si="6024">IF(AF3931&gt;M3931,"0 ",AF3931-M3931)</f>
        <v>-6679</v>
      </c>
      <c r="AH3931" s="530" t="str">
        <f t="shared" ref="AH3931:AH3945" si="6025">IF(AF3931&lt;M3931,"0 ",AF3931-M3931)</f>
        <v xml:space="preserve">0 </v>
      </c>
      <c r="AI3931" s="641"/>
      <c r="AJ3931" s="537"/>
      <c r="AK3931" s="537"/>
      <c r="AL3931" s="537"/>
      <c r="AM3931" s="537"/>
      <c r="AN3931" s="537"/>
      <c r="AO3931" s="683" t="str">
        <f>IF(SUM(AI3931:AN3931)=AP3931,"OK",SUM(AI3931:AN3931)-AP3931)</f>
        <v>OK</v>
      </c>
      <c r="AP3931" s="141"/>
      <c r="AQ3931" s="141"/>
      <c r="AR3931" s="552"/>
      <c r="AS3931" s="552"/>
      <c r="AT3931" s="683" t="str">
        <f>IF(SUM(AR3931:AS3931)=AU3931,"OK",SUM(AR3931:AS3931)-AU3931)</f>
        <v>OK</v>
      </c>
      <c r="AU3931" s="593"/>
      <c r="AV3931" s="530">
        <f t="shared" ref="AV3931:AV3945" si="6026">AP3931+AQ3931+AU3931</f>
        <v>0</v>
      </c>
      <c r="AW3931" s="842">
        <f t="shared" ref="AW3931:AW3945" si="6027">AF3931+AV3931</f>
        <v>0</v>
      </c>
      <c r="AX3931" s="115">
        <f t="shared" ref="AX3931:AX3945" si="6028">L3931</f>
        <v>6679</v>
      </c>
      <c r="AY3931" s="5">
        <f t="shared" ref="AY3931:AY3945" si="6029">AE3931</f>
        <v>0</v>
      </c>
      <c r="AZ3931" s="7">
        <f>AY3931-AX3931</f>
        <v>-6679</v>
      </c>
      <c r="BA3931" s="335">
        <f>AZ3931/AX3931</f>
        <v>-1</v>
      </c>
      <c r="BB3931" s="23">
        <f t="shared" ref="BB3931:BB3945" si="6030">M3931</f>
        <v>6679</v>
      </c>
      <c r="BC3931" s="5">
        <f>AW3931</f>
        <v>0</v>
      </c>
      <c r="BD3931" s="7">
        <f>BC3931-BB3931</f>
        <v>-6679</v>
      </c>
      <c r="BE3931" s="335">
        <f>BD3931/BB3931</f>
        <v>-1</v>
      </c>
      <c r="BG3931" s="826" t="str">
        <f t="shared" ref="BG3931:BG3945" si="6031">RIGHT(LEFT(I3931,3),2)&amp;"."&amp;RIGHT(LEFT(I3931,5),2)</f>
        <v>11.12</v>
      </c>
      <c r="BH3931" s="607" t="b">
        <f>COUNTIF('Codes SEC'!$B$2:$B$250,Ministres!BG3931)&gt;0</f>
        <v>1</v>
      </c>
    </row>
    <row r="3932" spans="1:66" ht="35.1" customHeight="1" x14ac:dyDescent="0.25">
      <c r="A3932" s="222" t="s">
        <v>6113</v>
      </c>
      <c r="B3932" s="30">
        <v>11</v>
      </c>
      <c r="C3932" s="116" t="s">
        <v>4052</v>
      </c>
      <c r="D3932" s="620">
        <v>1000</v>
      </c>
      <c r="F3932" s="117">
        <v>1</v>
      </c>
      <c r="G3932" s="694" t="s">
        <v>4051</v>
      </c>
      <c r="H3932" s="878" t="str">
        <f t="shared" si="5898"/>
        <v>031</v>
      </c>
      <c r="I3932" s="397" t="s">
        <v>3261</v>
      </c>
      <c r="J3932" s="380" t="s">
        <v>2023</v>
      </c>
      <c r="K3932" s="408" t="s">
        <v>5695</v>
      </c>
      <c r="L3932" s="726">
        <v>16939</v>
      </c>
      <c r="M3932" s="727">
        <v>17202</v>
      </c>
      <c r="N3932" s="931"/>
      <c r="O3932" s="530">
        <f t="shared" si="6020"/>
        <v>-16939</v>
      </c>
      <c r="P3932" s="530" t="str">
        <f t="shared" si="6021"/>
        <v xml:space="preserve">0 </v>
      </c>
      <c r="Q3932" s="646"/>
      <c r="R3932" s="536"/>
      <c r="S3932" s="536"/>
      <c r="T3932" s="536"/>
      <c r="U3932" s="536"/>
      <c r="V3932" s="536"/>
      <c r="W3932" s="683" t="str">
        <f>IF(SUM(Q3932:V3932)=X3932,"OK",SUM(Q3932:V3932)-X3932)</f>
        <v>OK</v>
      </c>
      <c r="X3932" s="141"/>
      <c r="Y3932" s="141"/>
      <c r="Z3932" s="552"/>
      <c r="AA3932" s="552"/>
      <c r="AB3932" s="683" t="str">
        <f>IF(SUM(Z3932:AA3932)=AC3932,"OK",SUM(Z3932:AA3932)-AC3932)</f>
        <v>OK</v>
      </c>
      <c r="AC3932" s="593"/>
      <c r="AD3932" s="530">
        <f t="shared" si="6022"/>
        <v>0</v>
      </c>
      <c r="AE3932" s="842">
        <f t="shared" si="6023"/>
        <v>0</v>
      </c>
      <c r="AF3932" s="931"/>
      <c r="AG3932" s="530">
        <f t="shared" si="6024"/>
        <v>-17202</v>
      </c>
      <c r="AH3932" s="530" t="str">
        <f t="shared" si="6025"/>
        <v xml:space="preserve">0 </v>
      </c>
      <c r="AI3932" s="641"/>
      <c r="AJ3932" s="537"/>
      <c r="AK3932" s="537"/>
      <c r="AL3932" s="537"/>
      <c r="AM3932" s="537"/>
      <c r="AN3932" s="537"/>
      <c r="AO3932" s="683" t="str">
        <f>IF(SUM(AI3932:AN3932)=AP3932,"OK",SUM(AI3932:AN3932)-AP3932)</f>
        <v>OK</v>
      </c>
      <c r="AP3932" s="141"/>
      <c r="AQ3932" s="141"/>
      <c r="AR3932" s="552"/>
      <c r="AS3932" s="552"/>
      <c r="AT3932" s="683" t="str">
        <f>IF(SUM(AR3932:AS3932)=AU3932,"OK",SUM(AR3932:AS3932)-AU3932)</f>
        <v>OK</v>
      </c>
      <c r="AU3932" s="593"/>
      <c r="AV3932" s="530">
        <f t="shared" si="6026"/>
        <v>0</v>
      </c>
      <c r="AW3932" s="842">
        <f t="shared" si="6027"/>
        <v>0</v>
      </c>
      <c r="AX3932" s="115">
        <f t="shared" si="6028"/>
        <v>16939</v>
      </c>
      <c r="AY3932" s="5">
        <f t="shared" si="6029"/>
        <v>0</v>
      </c>
      <c r="AZ3932" s="7">
        <f>AY3932-AX3932</f>
        <v>-16939</v>
      </c>
      <c r="BA3932" s="335">
        <f>AZ3932/AX3932</f>
        <v>-1</v>
      </c>
      <c r="BB3932" s="23">
        <f t="shared" si="6030"/>
        <v>17202</v>
      </c>
      <c r="BC3932" s="5">
        <f>AW3932</f>
        <v>0</v>
      </c>
      <c r="BD3932" s="7">
        <f>BC3932-BB3932</f>
        <v>-17202</v>
      </c>
      <c r="BE3932" s="335">
        <f>BD3932/BB3932</f>
        <v>-1</v>
      </c>
      <c r="BG3932" s="826" t="str">
        <f t="shared" si="6031"/>
        <v>11.20</v>
      </c>
      <c r="BH3932" s="607" t="b">
        <f>COUNTIF('Codes SEC'!$B$2:$B$250,Ministres!BG3932)&gt;0</f>
        <v>1</v>
      </c>
    </row>
    <row r="3933" spans="1:66" ht="35.1" customHeight="1" x14ac:dyDescent="0.25">
      <c r="A3933" s="222" t="s">
        <v>6113</v>
      </c>
      <c r="B3933" s="30">
        <v>11</v>
      </c>
      <c r="C3933" s="116" t="s">
        <v>4052</v>
      </c>
      <c r="D3933" s="620">
        <v>1000</v>
      </c>
      <c r="F3933" s="117">
        <v>1</v>
      </c>
      <c r="G3933" s="694" t="s">
        <v>4051</v>
      </c>
      <c r="H3933" s="878" t="str">
        <f t="shared" si="5898"/>
        <v>031</v>
      </c>
      <c r="I3933" s="397" t="s">
        <v>3255</v>
      </c>
      <c r="J3933" s="380" t="s">
        <v>2024</v>
      </c>
      <c r="K3933" s="408" t="s">
        <v>91</v>
      </c>
      <c r="L3933" s="726">
        <v>13948</v>
      </c>
      <c r="M3933" s="727">
        <v>13948</v>
      </c>
      <c r="N3933" s="931"/>
      <c r="O3933" s="530">
        <f t="shared" si="6020"/>
        <v>-13948</v>
      </c>
      <c r="P3933" s="530" t="str">
        <f t="shared" si="6021"/>
        <v xml:space="preserve">0 </v>
      </c>
      <c r="Q3933" s="646"/>
      <c r="R3933" s="536"/>
      <c r="S3933" s="536"/>
      <c r="T3933" s="536"/>
      <c r="U3933" s="536"/>
      <c r="V3933" s="536"/>
      <c r="W3933" s="683" t="str">
        <f>IF(SUM(Q3933:V3933)=X3933,"OK",SUM(Q3933:V3933)-X3933)</f>
        <v>OK</v>
      </c>
      <c r="X3933" s="141"/>
      <c r="Y3933" s="141"/>
      <c r="Z3933" s="552"/>
      <c r="AA3933" s="552"/>
      <c r="AB3933" s="683" t="str">
        <f>IF(SUM(Z3933:AA3933)=AC3933,"OK",SUM(Z3933:AA3933)-AC3933)</f>
        <v>OK</v>
      </c>
      <c r="AC3933" s="593"/>
      <c r="AD3933" s="530">
        <f t="shared" si="6022"/>
        <v>0</v>
      </c>
      <c r="AE3933" s="842">
        <f t="shared" si="6023"/>
        <v>0</v>
      </c>
      <c r="AF3933" s="931"/>
      <c r="AG3933" s="530">
        <f t="shared" si="6024"/>
        <v>-13948</v>
      </c>
      <c r="AH3933" s="530" t="str">
        <f t="shared" si="6025"/>
        <v xml:space="preserve">0 </v>
      </c>
      <c r="AI3933" s="641"/>
      <c r="AJ3933" s="537"/>
      <c r="AK3933" s="537"/>
      <c r="AL3933" s="537"/>
      <c r="AM3933" s="537"/>
      <c r="AN3933" s="537"/>
      <c r="AO3933" s="683" t="str">
        <f>IF(SUM(AI3933:AN3933)=AP3933,"OK",SUM(AI3933:AN3933)-AP3933)</f>
        <v>OK</v>
      </c>
      <c r="AP3933" s="141"/>
      <c r="AQ3933" s="141"/>
      <c r="AR3933" s="552"/>
      <c r="AS3933" s="552"/>
      <c r="AT3933" s="683" t="str">
        <f>IF(SUM(AR3933:AS3933)=AU3933,"OK",SUM(AR3933:AS3933)-AU3933)</f>
        <v>OK</v>
      </c>
      <c r="AU3933" s="593"/>
      <c r="AV3933" s="530">
        <f t="shared" si="6026"/>
        <v>0</v>
      </c>
      <c r="AW3933" s="842">
        <f t="shared" si="6027"/>
        <v>0</v>
      </c>
      <c r="AX3933" s="115">
        <f t="shared" si="6028"/>
        <v>13948</v>
      </c>
      <c r="AY3933" s="5">
        <f t="shared" si="6029"/>
        <v>0</v>
      </c>
      <c r="AZ3933" s="7">
        <f>AY3933-AX3933</f>
        <v>-13948</v>
      </c>
      <c r="BA3933" s="335">
        <f>AZ3933/AX3933</f>
        <v>-1</v>
      </c>
      <c r="BB3933" s="23">
        <f t="shared" si="6030"/>
        <v>13948</v>
      </c>
      <c r="BC3933" s="5">
        <f>AW3933</f>
        <v>0</v>
      </c>
      <c r="BD3933" s="7">
        <f>BC3933-BB3933</f>
        <v>-13948</v>
      </c>
      <c r="BE3933" s="335">
        <f>BD3933/BB3933</f>
        <v>-1</v>
      </c>
      <c r="BF3933" s="40"/>
      <c r="BG3933" s="826" t="str">
        <f t="shared" si="6031"/>
        <v>11.40</v>
      </c>
      <c r="BH3933" s="607" t="b">
        <f>COUNTIF('Codes SEC'!$B$2:$B$250,Ministres!BG3933)&gt;0</f>
        <v>1</v>
      </c>
    </row>
    <row r="3934" spans="1:66" ht="35.1" customHeight="1" x14ac:dyDescent="0.25">
      <c r="A3934" s="222" t="s">
        <v>6113</v>
      </c>
      <c r="B3934" s="30">
        <v>11</v>
      </c>
      <c r="C3934" s="116" t="s">
        <v>4052</v>
      </c>
      <c r="D3934" s="620">
        <v>1000</v>
      </c>
      <c r="F3934" s="117">
        <v>12</v>
      </c>
      <c r="G3934" s="700" t="s">
        <v>5613</v>
      </c>
      <c r="H3934" s="878" t="str">
        <f t="shared" si="5898"/>
        <v>031</v>
      </c>
      <c r="I3934" s="397" t="s">
        <v>3257</v>
      </c>
      <c r="J3934" s="380" t="s">
        <v>2028</v>
      </c>
      <c r="K3934" s="408" t="s">
        <v>88</v>
      </c>
      <c r="L3934" s="726">
        <v>75</v>
      </c>
      <c r="M3934" s="727">
        <v>75</v>
      </c>
      <c r="N3934" s="931"/>
      <c r="O3934" s="530">
        <f t="shared" si="6020"/>
        <v>-75</v>
      </c>
      <c r="P3934" s="530" t="str">
        <f t="shared" si="6021"/>
        <v xml:space="preserve">0 </v>
      </c>
      <c r="Q3934" s="646"/>
      <c r="R3934" s="536"/>
      <c r="S3934" s="536"/>
      <c r="T3934" s="536"/>
      <c r="U3934" s="536"/>
      <c r="V3934" s="536"/>
      <c r="W3934" s="683" t="str">
        <f t="shared" ref="W3934:W3945" si="6032">IF(SUM(Q3934:V3934)=X3934,"OK",SUM(Q3934:V3934)-X3934)</f>
        <v>OK</v>
      </c>
      <c r="X3934" s="141"/>
      <c r="Y3934" s="141"/>
      <c r="Z3934" s="552"/>
      <c r="AA3934" s="552"/>
      <c r="AB3934" s="683" t="str">
        <f t="shared" ref="AB3934:AB3945" si="6033">IF(SUM(Z3934:AA3934)=AC3934,"OK",SUM(Z3934:AA3934)-AC3934)</f>
        <v>OK</v>
      </c>
      <c r="AC3934" s="593"/>
      <c r="AD3934" s="530">
        <f t="shared" si="6022"/>
        <v>0</v>
      </c>
      <c r="AE3934" s="842">
        <f t="shared" si="6023"/>
        <v>0</v>
      </c>
      <c r="AF3934" s="931"/>
      <c r="AG3934" s="530">
        <f t="shared" si="6024"/>
        <v>-75</v>
      </c>
      <c r="AH3934" s="530" t="str">
        <f t="shared" si="6025"/>
        <v xml:space="preserve">0 </v>
      </c>
      <c r="AI3934" s="641"/>
      <c r="AJ3934" s="537"/>
      <c r="AK3934" s="537"/>
      <c r="AL3934" s="537"/>
      <c r="AM3934" s="537"/>
      <c r="AN3934" s="537"/>
      <c r="AO3934" s="683" t="str">
        <f t="shared" ref="AO3934:AO3945" si="6034">IF(SUM(AI3934:AN3934)=AP3934,"OK",SUM(AI3934:AN3934)-AP3934)</f>
        <v>OK</v>
      </c>
      <c r="AP3934" s="141"/>
      <c r="AQ3934" s="141"/>
      <c r="AR3934" s="552"/>
      <c r="AS3934" s="552"/>
      <c r="AT3934" s="683" t="str">
        <f t="shared" ref="AT3934:AT3945" si="6035">IF(SUM(AR3934:AS3934)=AU3934,"OK",SUM(AR3934:AS3934)-AU3934)</f>
        <v>OK</v>
      </c>
      <c r="AU3934" s="593"/>
      <c r="AV3934" s="530">
        <f t="shared" si="6026"/>
        <v>0</v>
      </c>
      <c r="AW3934" s="842">
        <f t="shared" si="6027"/>
        <v>0</v>
      </c>
      <c r="AX3934" s="115">
        <f t="shared" si="6028"/>
        <v>75</v>
      </c>
      <c r="AY3934" s="5">
        <f t="shared" si="6029"/>
        <v>0</v>
      </c>
      <c r="AZ3934" s="7">
        <f t="shared" si="5951"/>
        <v>-75</v>
      </c>
      <c r="BA3934" s="335">
        <f t="shared" si="5952"/>
        <v>-1</v>
      </c>
      <c r="BB3934" s="23">
        <f t="shared" si="6030"/>
        <v>75</v>
      </c>
      <c r="BC3934" s="5">
        <f t="shared" ref="BC3934:BC3937" si="6036">AW3934</f>
        <v>0</v>
      </c>
      <c r="BD3934" s="7">
        <f t="shared" si="5954"/>
        <v>-75</v>
      </c>
      <c r="BE3934" s="335">
        <f t="shared" si="5955"/>
        <v>-1</v>
      </c>
      <c r="BG3934" s="826" t="str">
        <f t="shared" si="6031"/>
        <v>12.11</v>
      </c>
      <c r="BH3934" s="607" t="b">
        <f>COUNTIF('Codes SEC'!$B$2:$B$250,Ministres!BG3934)&gt;0</f>
        <v>1</v>
      </c>
    </row>
    <row r="3935" spans="1:66" s="4" customFormat="1" ht="35.1" customHeight="1" x14ac:dyDescent="0.25">
      <c r="A3935" s="222" t="s">
        <v>6113</v>
      </c>
      <c r="B3935" s="30">
        <v>11</v>
      </c>
      <c r="C3935" s="116" t="s">
        <v>4052</v>
      </c>
      <c r="D3935" s="620">
        <v>1000</v>
      </c>
      <c r="E3935" s="32"/>
      <c r="F3935" s="117">
        <v>12</v>
      </c>
      <c r="G3935" s="700" t="s">
        <v>5613</v>
      </c>
      <c r="H3935" s="878" t="str">
        <f t="shared" si="5898"/>
        <v>031</v>
      </c>
      <c r="I3935" s="397" t="s">
        <v>3257</v>
      </c>
      <c r="J3935" s="380" t="s">
        <v>2029</v>
      </c>
      <c r="K3935" s="408" t="s">
        <v>5696</v>
      </c>
      <c r="L3935" s="726">
        <v>667</v>
      </c>
      <c r="M3935" s="727">
        <v>667</v>
      </c>
      <c r="N3935" s="931"/>
      <c r="O3935" s="530">
        <f t="shared" si="6020"/>
        <v>-667</v>
      </c>
      <c r="P3935" s="530" t="str">
        <f t="shared" si="6021"/>
        <v xml:space="preserve">0 </v>
      </c>
      <c r="Q3935" s="646"/>
      <c r="R3935" s="536"/>
      <c r="S3935" s="536"/>
      <c r="T3935" s="536"/>
      <c r="U3935" s="536"/>
      <c r="V3935" s="536"/>
      <c r="W3935" s="683" t="str">
        <f t="shared" si="6032"/>
        <v>OK</v>
      </c>
      <c r="X3935" s="141"/>
      <c r="Y3935" s="141"/>
      <c r="Z3935" s="552"/>
      <c r="AA3935" s="552"/>
      <c r="AB3935" s="683" t="str">
        <f t="shared" si="6033"/>
        <v>OK</v>
      </c>
      <c r="AC3935" s="593"/>
      <c r="AD3935" s="530">
        <f t="shared" si="6022"/>
        <v>0</v>
      </c>
      <c r="AE3935" s="842">
        <f t="shared" si="6023"/>
        <v>0</v>
      </c>
      <c r="AF3935" s="931"/>
      <c r="AG3935" s="530">
        <f t="shared" si="6024"/>
        <v>-667</v>
      </c>
      <c r="AH3935" s="530" t="str">
        <f t="shared" si="6025"/>
        <v xml:space="preserve">0 </v>
      </c>
      <c r="AI3935" s="641"/>
      <c r="AJ3935" s="537"/>
      <c r="AK3935" s="537"/>
      <c r="AL3935" s="537"/>
      <c r="AM3935" s="537"/>
      <c r="AN3935" s="537"/>
      <c r="AO3935" s="683" t="str">
        <f t="shared" si="6034"/>
        <v>OK</v>
      </c>
      <c r="AP3935" s="141"/>
      <c r="AQ3935" s="141"/>
      <c r="AR3935" s="552"/>
      <c r="AS3935" s="552"/>
      <c r="AT3935" s="683" t="str">
        <f t="shared" si="6035"/>
        <v>OK</v>
      </c>
      <c r="AU3935" s="593"/>
      <c r="AV3935" s="530">
        <f t="shared" si="6026"/>
        <v>0</v>
      </c>
      <c r="AW3935" s="842">
        <f t="shared" si="6027"/>
        <v>0</v>
      </c>
      <c r="AX3935" s="115">
        <f t="shared" si="6028"/>
        <v>667</v>
      </c>
      <c r="AY3935" s="5">
        <f t="shared" si="6029"/>
        <v>0</v>
      </c>
      <c r="AZ3935" s="7">
        <f>AY3935-AX3935</f>
        <v>-667</v>
      </c>
      <c r="BA3935" s="335">
        <f>AZ3935/AX3935</f>
        <v>-1</v>
      </c>
      <c r="BB3935" s="23">
        <f t="shared" si="6030"/>
        <v>667</v>
      </c>
      <c r="BC3935" s="5">
        <f>AW3935</f>
        <v>0</v>
      </c>
      <c r="BD3935" s="7">
        <f>BC3935-BB3935</f>
        <v>-667</v>
      </c>
      <c r="BE3935" s="335">
        <f>BD3935/BB3935</f>
        <v>-1</v>
      </c>
      <c r="BF3935" s="41"/>
      <c r="BG3935" s="826" t="str">
        <f t="shared" si="6031"/>
        <v>12.11</v>
      </c>
      <c r="BH3935" s="607" t="b">
        <f>COUNTIF('Codes SEC'!$B$2:$B$250,Ministres!BG3935)&gt;0</f>
        <v>1</v>
      </c>
      <c r="BI3935" s="41"/>
      <c r="BJ3935" s="41"/>
      <c r="BK3935" s="41"/>
      <c r="BL3935" s="41"/>
      <c r="BM3935" s="41"/>
      <c r="BN3935" s="41"/>
    </row>
    <row r="3936" spans="1:66" s="27" customFormat="1" ht="35.1" customHeight="1" x14ac:dyDescent="0.25">
      <c r="A3936" s="222" t="s">
        <v>6113</v>
      </c>
      <c r="B3936" s="30">
        <v>11</v>
      </c>
      <c r="C3936" s="116" t="s">
        <v>4052</v>
      </c>
      <c r="D3936" s="620">
        <v>1000</v>
      </c>
      <c r="E3936" s="32"/>
      <c r="F3936" s="117">
        <v>12</v>
      </c>
      <c r="G3936" s="694"/>
      <c r="H3936" s="878" t="str">
        <f t="shared" si="5898"/>
        <v>031</v>
      </c>
      <c r="I3936" s="397" t="s">
        <v>3257</v>
      </c>
      <c r="J3936" s="380" t="s">
        <v>2030</v>
      </c>
      <c r="K3936" s="408" t="s">
        <v>115</v>
      </c>
      <c r="L3936" s="726">
        <v>5290</v>
      </c>
      <c r="M3936" s="727">
        <v>5290</v>
      </c>
      <c r="N3936" s="931"/>
      <c r="O3936" s="530">
        <f t="shared" si="6020"/>
        <v>-5290</v>
      </c>
      <c r="P3936" s="530" t="str">
        <f t="shared" si="6021"/>
        <v xml:space="preserve">0 </v>
      </c>
      <c r="Q3936" s="646"/>
      <c r="R3936" s="536"/>
      <c r="S3936" s="536"/>
      <c r="T3936" s="536"/>
      <c r="U3936" s="536"/>
      <c r="V3936" s="536"/>
      <c r="W3936" s="683" t="str">
        <f t="shared" si="6032"/>
        <v>OK</v>
      </c>
      <c r="X3936" s="141"/>
      <c r="Y3936" s="141"/>
      <c r="Z3936" s="552"/>
      <c r="AA3936" s="552"/>
      <c r="AB3936" s="683" t="str">
        <f t="shared" si="6033"/>
        <v>OK</v>
      </c>
      <c r="AC3936" s="593"/>
      <c r="AD3936" s="530">
        <f t="shared" si="6022"/>
        <v>0</v>
      </c>
      <c r="AE3936" s="842">
        <f t="shared" si="6023"/>
        <v>0</v>
      </c>
      <c r="AF3936" s="931"/>
      <c r="AG3936" s="530">
        <f t="shared" si="6024"/>
        <v>-5290</v>
      </c>
      <c r="AH3936" s="530" t="str">
        <f t="shared" si="6025"/>
        <v xml:space="preserve">0 </v>
      </c>
      <c r="AI3936" s="641"/>
      <c r="AJ3936" s="537"/>
      <c r="AK3936" s="537"/>
      <c r="AL3936" s="537"/>
      <c r="AM3936" s="537"/>
      <c r="AN3936" s="537"/>
      <c r="AO3936" s="683" t="str">
        <f t="shared" si="6034"/>
        <v>OK</v>
      </c>
      <c r="AP3936" s="141"/>
      <c r="AQ3936" s="141"/>
      <c r="AR3936" s="552"/>
      <c r="AS3936" s="552"/>
      <c r="AT3936" s="683" t="str">
        <f t="shared" si="6035"/>
        <v>OK</v>
      </c>
      <c r="AU3936" s="593"/>
      <c r="AV3936" s="530">
        <f t="shared" si="6026"/>
        <v>0</v>
      </c>
      <c r="AW3936" s="842">
        <f t="shared" si="6027"/>
        <v>0</v>
      </c>
      <c r="AX3936" s="115">
        <f t="shared" si="6028"/>
        <v>5290</v>
      </c>
      <c r="AY3936" s="5">
        <f t="shared" si="6029"/>
        <v>0</v>
      </c>
      <c r="AZ3936" s="7">
        <f t="shared" si="5951"/>
        <v>-5290</v>
      </c>
      <c r="BA3936" s="335">
        <f t="shared" si="5952"/>
        <v>-1</v>
      </c>
      <c r="BB3936" s="23">
        <f t="shared" si="6030"/>
        <v>5290</v>
      </c>
      <c r="BC3936" s="5">
        <f t="shared" si="6036"/>
        <v>0</v>
      </c>
      <c r="BD3936" s="7">
        <f t="shared" si="5954"/>
        <v>-5290</v>
      </c>
      <c r="BE3936" s="335">
        <f t="shared" si="5955"/>
        <v>-1</v>
      </c>
      <c r="BF3936" s="41"/>
      <c r="BG3936" s="826" t="str">
        <f t="shared" si="6031"/>
        <v>12.11</v>
      </c>
      <c r="BH3936" s="607" t="b">
        <f>COUNTIF('Codes SEC'!$B$2:$B$250,Ministres!BG3936)&gt;0</f>
        <v>1</v>
      </c>
      <c r="BI3936" s="40"/>
      <c r="BJ3936" s="40"/>
      <c r="BK3936" s="40"/>
      <c r="BL3936" s="40"/>
      <c r="BM3936" s="40"/>
      <c r="BN3936" s="40"/>
    </row>
    <row r="3937" spans="1:66" ht="35.1" customHeight="1" x14ac:dyDescent="0.25">
      <c r="A3937" s="222" t="s">
        <v>6113</v>
      </c>
      <c r="B3937" s="30">
        <v>11</v>
      </c>
      <c r="C3937" s="116" t="s">
        <v>4052</v>
      </c>
      <c r="D3937" s="620">
        <v>1000</v>
      </c>
      <c r="F3937" s="117">
        <v>12</v>
      </c>
      <c r="G3937" s="700" t="s">
        <v>5613</v>
      </c>
      <c r="H3937" s="878" t="str">
        <f t="shared" si="5898"/>
        <v>031</v>
      </c>
      <c r="I3937" s="397" t="s">
        <v>3257</v>
      </c>
      <c r="J3937" s="380" t="s">
        <v>2031</v>
      </c>
      <c r="K3937" s="422" t="s">
        <v>5697</v>
      </c>
      <c r="L3937" s="726">
        <v>2000</v>
      </c>
      <c r="M3937" s="727">
        <v>2000</v>
      </c>
      <c r="N3937" s="931"/>
      <c r="O3937" s="530">
        <f t="shared" si="6020"/>
        <v>-2000</v>
      </c>
      <c r="P3937" s="530" t="str">
        <f t="shared" si="6021"/>
        <v xml:space="preserve">0 </v>
      </c>
      <c r="Q3937" s="646"/>
      <c r="R3937" s="536"/>
      <c r="S3937" s="536"/>
      <c r="T3937" s="536"/>
      <c r="U3937" s="536"/>
      <c r="V3937" s="536"/>
      <c r="W3937" s="683" t="str">
        <f t="shared" si="6032"/>
        <v>OK</v>
      </c>
      <c r="X3937" s="141"/>
      <c r="Y3937" s="141"/>
      <c r="Z3937" s="552"/>
      <c r="AA3937" s="552"/>
      <c r="AB3937" s="683" t="str">
        <f t="shared" si="6033"/>
        <v>OK</v>
      </c>
      <c r="AC3937" s="593"/>
      <c r="AD3937" s="530">
        <f t="shared" si="6022"/>
        <v>0</v>
      </c>
      <c r="AE3937" s="842">
        <f t="shared" si="6023"/>
        <v>0</v>
      </c>
      <c r="AF3937" s="931"/>
      <c r="AG3937" s="530">
        <f t="shared" si="6024"/>
        <v>-2000</v>
      </c>
      <c r="AH3937" s="530" t="str">
        <f t="shared" si="6025"/>
        <v xml:space="preserve">0 </v>
      </c>
      <c r="AI3937" s="641"/>
      <c r="AJ3937" s="537"/>
      <c r="AK3937" s="537"/>
      <c r="AL3937" s="537"/>
      <c r="AM3937" s="537"/>
      <c r="AN3937" s="537"/>
      <c r="AO3937" s="683" t="str">
        <f t="shared" si="6034"/>
        <v>OK</v>
      </c>
      <c r="AP3937" s="141"/>
      <c r="AQ3937" s="141"/>
      <c r="AR3937" s="552"/>
      <c r="AS3937" s="552"/>
      <c r="AT3937" s="683" t="str">
        <f t="shared" si="6035"/>
        <v>OK</v>
      </c>
      <c r="AU3937" s="593"/>
      <c r="AV3937" s="530">
        <f t="shared" si="6026"/>
        <v>0</v>
      </c>
      <c r="AW3937" s="842">
        <f t="shared" si="6027"/>
        <v>0</v>
      </c>
      <c r="AX3937" s="115">
        <f t="shared" si="6028"/>
        <v>2000</v>
      </c>
      <c r="AY3937" s="5">
        <f t="shared" si="6029"/>
        <v>0</v>
      </c>
      <c r="AZ3937" s="7">
        <f t="shared" si="5951"/>
        <v>-2000</v>
      </c>
      <c r="BA3937" s="335">
        <f t="shared" si="5952"/>
        <v>-1</v>
      </c>
      <c r="BB3937" s="23">
        <f t="shared" si="6030"/>
        <v>2000</v>
      </c>
      <c r="BC3937" s="5">
        <f t="shared" si="6036"/>
        <v>0</v>
      </c>
      <c r="BD3937" s="7">
        <f t="shared" si="5954"/>
        <v>-2000</v>
      </c>
      <c r="BE3937" s="335">
        <f t="shared" si="5955"/>
        <v>-1</v>
      </c>
      <c r="BG3937" s="826" t="str">
        <f t="shared" si="6031"/>
        <v>12.11</v>
      </c>
      <c r="BH3937" s="607" t="b">
        <f>COUNTIF('Codes SEC'!$B$2:$B$250,Ministres!BG3937)&gt;0</f>
        <v>1</v>
      </c>
    </row>
    <row r="3938" spans="1:66" ht="35.1" customHeight="1" x14ac:dyDescent="0.25">
      <c r="A3938" s="222" t="s">
        <v>6113</v>
      </c>
      <c r="B3938" s="112">
        <v>11</v>
      </c>
      <c r="C3938" s="116" t="s">
        <v>4052</v>
      </c>
      <c r="D3938" s="620">
        <v>1000</v>
      </c>
      <c r="E3938" s="278"/>
      <c r="F3938" s="116">
        <v>12</v>
      </c>
      <c r="G3938" s="694"/>
      <c r="H3938" s="878" t="str">
        <f t="shared" si="5898"/>
        <v>031</v>
      </c>
      <c r="I3938" s="397" t="s">
        <v>3257</v>
      </c>
      <c r="J3938" s="380" t="s">
        <v>2032</v>
      </c>
      <c r="K3938" s="408" t="s">
        <v>5698</v>
      </c>
      <c r="L3938" s="726">
        <v>1087</v>
      </c>
      <c r="M3938" s="727">
        <v>1087</v>
      </c>
      <c r="N3938" s="931"/>
      <c r="O3938" s="530">
        <f t="shared" si="6020"/>
        <v>-1087</v>
      </c>
      <c r="P3938" s="530" t="str">
        <f t="shared" si="6021"/>
        <v xml:space="preserve">0 </v>
      </c>
      <c r="Q3938" s="646"/>
      <c r="R3938" s="536"/>
      <c r="S3938" s="536"/>
      <c r="T3938" s="536"/>
      <c r="U3938" s="536"/>
      <c r="V3938" s="536"/>
      <c r="W3938" s="683" t="str">
        <f>IF(SUM(Q3938:V3938)=X3938,"OK",SUM(Q3938:V3938)-X3938)</f>
        <v>OK</v>
      </c>
      <c r="X3938" s="141"/>
      <c r="Y3938" s="141"/>
      <c r="Z3938" s="552"/>
      <c r="AA3938" s="552"/>
      <c r="AB3938" s="683" t="str">
        <f>IF(SUM(Z3938:AA3938)=AC3938,"OK",SUM(Z3938:AA3938)-AC3938)</f>
        <v>OK</v>
      </c>
      <c r="AC3938" s="593"/>
      <c r="AD3938" s="530">
        <f t="shared" si="6022"/>
        <v>0</v>
      </c>
      <c r="AE3938" s="842">
        <f t="shared" si="6023"/>
        <v>0</v>
      </c>
      <c r="AF3938" s="931"/>
      <c r="AG3938" s="530">
        <f t="shared" si="6024"/>
        <v>-1087</v>
      </c>
      <c r="AH3938" s="530" t="str">
        <f t="shared" si="6025"/>
        <v xml:space="preserve">0 </v>
      </c>
      <c r="AI3938" s="641"/>
      <c r="AJ3938" s="537"/>
      <c r="AK3938" s="537"/>
      <c r="AL3938" s="537"/>
      <c r="AM3938" s="537"/>
      <c r="AN3938" s="537"/>
      <c r="AO3938" s="683" t="str">
        <f>IF(SUM(AI3938:AN3938)=AP3938,"OK",SUM(AI3938:AN3938)-AP3938)</f>
        <v>OK</v>
      </c>
      <c r="AP3938" s="141"/>
      <c r="AQ3938" s="141"/>
      <c r="AR3938" s="552"/>
      <c r="AS3938" s="552"/>
      <c r="AT3938" s="683" t="str">
        <f>IF(SUM(AR3938:AS3938)=AU3938,"OK",SUM(AR3938:AS3938)-AU3938)</f>
        <v>OK</v>
      </c>
      <c r="AU3938" s="593"/>
      <c r="AV3938" s="530">
        <f t="shared" si="6026"/>
        <v>0</v>
      </c>
      <c r="AW3938" s="842">
        <f t="shared" si="6027"/>
        <v>0</v>
      </c>
      <c r="AX3938" s="115">
        <f t="shared" si="6028"/>
        <v>1087</v>
      </c>
      <c r="AY3938" s="5">
        <f t="shared" si="6029"/>
        <v>0</v>
      </c>
      <c r="AZ3938" s="7">
        <f t="shared" ref="AZ3938:AZ3944" si="6037">AY3938-AX3938</f>
        <v>-1087</v>
      </c>
      <c r="BA3938" s="335">
        <f>AZ3938/AX3938</f>
        <v>-1</v>
      </c>
      <c r="BB3938" s="23">
        <f t="shared" si="6030"/>
        <v>1087</v>
      </c>
      <c r="BC3938" s="5">
        <f>AW3938</f>
        <v>0</v>
      </c>
      <c r="BD3938" s="7">
        <f t="shared" ref="BD3938:BD3944" si="6038">BC3938-BB3938</f>
        <v>-1087</v>
      </c>
      <c r="BE3938" s="335">
        <f>BD3938/BB3938</f>
        <v>-1</v>
      </c>
      <c r="BG3938" s="826" t="str">
        <f t="shared" si="6031"/>
        <v>12.11</v>
      </c>
      <c r="BH3938" s="607" t="b">
        <f>COUNTIF('Codes SEC'!$B$2:$B$250,Ministres!BG3938)&gt;0</f>
        <v>1</v>
      </c>
    </row>
    <row r="3939" spans="1:66" ht="35.1" customHeight="1" x14ac:dyDescent="0.25">
      <c r="A3939" s="222" t="s">
        <v>6113</v>
      </c>
      <c r="B3939" s="30">
        <v>11</v>
      </c>
      <c r="C3939" s="116" t="s">
        <v>4052</v>
      </c>
      <c r="D3939" s="620">
        <v>1000</v>
      </c>
      <c r="F3939" s="117">
        <v>1</v>
      </c>
      <c r="G3939" s="694"/>
      <c r="H3939" s="878" t="str">
        <f t="shared" si="5898"/>
        <v>031</v>
      </c>
      <c r="I3939" s="397" t="s">
        <v>3257</v>
      </c>
      <c r="J3939" s="380" t="s">
        <v>2033</v>
      </c>
      <c r="K3939" s="408" t="s">
        <v>1715</v>
      </c>
      <c r="L3939" s="733">
        <v>2070</v>
      </c>
      <c r="M3939" s="734">
        <v>2070</v>
      </c>
      <c r="N3939" s="931"/>
      <c r="O3939" s="530">
        <f t="shared" si="6020"/>
        <v>-2070</v>
      </c>
      <c r="P3939" s="530" t="str">
        <f t="shared" si="6021"/>
        <v xml:space="preserve">0 </v>
      </c>
      <c r="Q3939" s="641"/>
      <c r="R3939" s="537"/>
      <c r="S3939" s="537"/>
      <c r="T3939" s="537"/>
      <c r="U3939" s="537"/>
      <c r="V3939" s="537"/>
      <c r="W3939" s="683" t="str">
        <f>IF(SUM(Q3939:V3939)=X3939,"OK",SUM(Q3939:V3939)-X3939)</f>
        <v>OK</v>
      </c>
      <c r="X3939" s="141"/>
      <c r="Y3939" s="141"/>
      <c r="Z3939" s="552"/>
      <c r="AA3939" s="552"/>
      <c r="AB3939" s="683" t="str">
        <f>IF(SUM(Z3939:AA3939)=AC3939,"OK",SUM(Z3939:AA3939)-AC3939)</f>
        <v>OK</v>
      </c>
      <c r="AC3939" s="593"/>
      <c r="AD3939" s="530">
        <f t="shared" si="6022"/>
        <v>0</v>
      </c>
      <c r="AE3939" s="842">
        <f t="shared" si="6023"/>
        <v>0</v>
      </c>
      <c r="AF3939" s="931"/>
      <c r="AG3939" s="530">
        <f t="shared" si="6024"/>
        <v>-2070</v>
      </c>
      <c r="AH3939" s="530" t="str">
        <f t="shared" si="6025"/>
        <v xml:space="preserve">0 </v>
      </c>
      <c r="AI3939" s="641"/>
      <c r="AJ3939" s="537"/>
      <c r="AK3939" s="537"/>
      <c r="AL3939" s="537"/>
      <c r="AM3939" s="537"/>
      <c r="AN3939" s="537"/>
      <c r="AO3939" s="683" t="str">
        <f>IF(SUM(AI3939:AN3939)=AP3939,"OK",SUM(AI3939:AN3939)-AP3939)</f>
        <v>OK</v>
      </c>
      <c r="AP3939" s="141"/>
      <c r="AQ3939" s="141"/>
      <c r="AR3939" s="552"/>
      <c r="AS3939" s="552"/>
      <c r="AT3939" s="683" t="str">
        <f>IF(SUM(AR3939:AS3939)=AU3939,"OK",SUM(AR3939:AS3939)-AU3939)</f>
        <v>OK</v>
      </c>
      <c r="AU3939" s="593"/>
      <c r="AV3939" s="530">
        <f t="shared" si="6026"/>
        <v>0</v>
      </c>
      <c r="AW3939" s="842">
        <f t="shared" si="6027"/>
        <v>0</v>
      </c>
      <c r="AX3939" s="115">
        <f t="shared" si="6028"/>
        <v>2070</v>
      </c>
      <c r="AY3939" s="5">
        <f t="shared" si="6029"/>
        <v>0</v>
      </c>
      <c r="AZ3939" s="7">
        <f t="shared" si="6037"/>
        <v>-2070</v>
      </c>
      <c r="BA3939" s="335">
        <f>AZ3939/AX3939</f>
        <v>-1</v>
      </c>
      <c r="BB3939" s="23">
        <f t="shared" si="6030"/>
        <v>2070</v>
      </c>
      <c r="BC3939" s="5">
        <f>AW3939</f>
        <v>0</v>
      </c>
      <c r="BD3939" s="7">
        <f t="shared" si="6038"/>
        <v>-2070</v>
      </c>
      <c r="BE3939" s="335">
        <f>BD3939/BB3939</f>
        <v>-1</v>
      </c>
      <c r="BG3939" s="826" t="str">
        <f t="shared" si="6031"/>
        <v>12.11</v>
      </c>
      <c r="BH3939" s="607" t="b">
        <f>COUNTIF('Codes SEC'!$B$2:$B$250,Ministres!BG3939)&gt;0</f>
        <v>1</v>
      </c>
    </row>
    <row r="3940" spans="1:66" ht="35.1" customHeight="1" x14ac:dyDescent="0.25">
      <c r="A3940" s="222" t="s">
        <v>6113</v>
      </c>
      <c r="B3940" s="112">
        <v>11</v>
      </c>
      <c r="C3940" s="116" t="s">
        <v>4052</v>
      </c>
      <c r="D3940" s="620">
        <v>1000</v>
      </c>
      <c r="E3940" s="278"/>
      <c r="F3940" s="116">
        <v>12</v>
      </c>
      <c r="G3940" s="700" t="s">
        <v>5613</v>
      </c>
      <c r="H3940" s="878" t="str">
        <f t="shared" si="5898"/>
        <v>031</v>
      </c>
      <c r="I3940" s="585">
        <v>81211000</v>
      </c>
      <c r="J3940" s="380" t="s">
        <v>6202</v>
      </c>
      <c r="K3940" s="422" t="s">
        <v>6288</v>
      </c>
      <c r="L3940" s="735">
        <v>1452</v>
      </c>
      <c r="M3940" s="736">
        <v>1129</v>
      </c>
      <c r="N3940" s="931"/>
      <c r="O3940" s="530">
        <f t="shared" si="6020"/>
        <v>-1452</v>
      </c>
      <c r="P3940" s="530" t="str">
        <f t="shared" si="6021"/>
        <v xml:space="preserve">0 </v>
      </c>
      <c r="Q3940" s="646"/>
      <c r="R3940" s="536"/>
      <c r="S3940" s="536"/>
      <c r="T3940" s="536"/>
      <c r="U3940" s="536"/>
      <c r="V3940" s="536"/>
      <c r="W3940" s="683" t="str">
        <f t="shared" si="6032"/>
        <v>OK</v>
      </c>
      <c r="X3940" s="141"/>
      <c r="Y3940" s="141"/>
      <c r="Z3940" s="552"/>
      <c r="AA3940" s="552"/>
      <c r="AB3940" s="683" t="str">
        <f t="shared" si="6033"/>
        <v>OK</v>
      </c>
      <c r="AC3940" s="593"/>
      <c r="AD3940" s="530">
        <f t="shared" si="6022"/>
        <v>0</v>
      </c>
      <c r="AE3940" s="842">
        <f t="shared" si="6023"/>
        <v>0</v>
      </c>
      <c r="AF3940" s="931"/>
      <c r="AG3940" s="530">
        <f t="shared" si="6024"/>
        <v>-1129</v>
      </c>
      <c r="AH3940" s="530" t="str">
        <f t="shared" si="6025"/>
        <v xml:space="preserve">0 </v>
      </c>
      <c r="AI3940" s="641"/>
      <c r="AJ3940" s="537"/>
      <c r="AK3940" s="537"/>
      <c r="AL3940" s="537"/>
      <c r="AM3940" s="537"/>
      <c r="AN3940" s="537"/>
      <c r="AO3940" s="683" t="str">
        <f t="shared" si="6034"/>
        <v>OK</v>
      </c>
      <c r="AP3940" s="141"/>
      <c r="AQ3940" s="141"/>
      <c r="AR3940" s="552"/>
      <c r="AS3940" s="552"/>
      <c r="AT3940" s="683" t="str">
        <f t="shared" si="6035"/>
        <v>OK</v>
      </c>
      <c r="AU3940" s="593"/>
      <c r="AV3940" s="530">
        <f t="shared" si="6026"/>
        <v>0</v>
      </c>
      <c r="AW3940" s="842">
        <f t="shared" si="6027"/>
        <v>0</v>
      </c>
      <c r="AX3940" s="115">
        <f t="shared" si="6028"/>
        <v>1452</v>
      </c>
      <c r="AY3940" s="5">
        <f t="shared" si="6029"/>
        <v>0</v>
      </c>
      <c r="AZ3940" s="7">
        <f t="shared" si="6037"/>
        <v>-1452</v>
      </c>
      <c r="BA3940" s="335">
        <f t="shared" ref="BA3940" si="6039">AZ3940/AX3940</f>
        <v>-1</v>
      </c>
      <c r="BB3940" s="23">
        <f t="shared" si="6030"/>
        <v>1129</v>
      </c>
      <c r="BC3940" s="5">
        <f t="shared" ref="BC3940" si="6040">AW3940</f>
        <v>0</v>
      </c>
      <c r="BD3940" s="7">
        <f t="shared" si="6038"/>
        <v>-1129</v>
      </c>
      <c r="BE3940" s="335">
        <f t="shared" ref="BE3940" si="6041">BD3940/BB3940</f>
        <v>-1</v>
      </c>
      <c r="BG3940" s="826" t="str">
        <f t="shared" si="6031"/>
        <v>12.11</v>
      </c>
      <c r="BH3940" s="607" t="b">
        <f>COUNTIF('Codes SEC'!$B$2:$B$250,Ministres!BG3940)&gt;0</f>
        <v>1</v>
      </c>
    </row>
    <row r="3941" spans="1:66" ht="35.1" customHeight="1" x14ac:dyDescent="0.25">
      <c r="A3941" s="222" t="s">
        <v>6113</v>
      </c>
      <c r="B3941" s="112">
        <v>11</v>
      </c>
      <c r="C3941" s="116" t="s">
        <v>4052</v>
      </c>
      <c r="D3941" s="620">
        <v>1000</v>
      </c>
      <c r="E3941" s="278"/>
      <c r="F3941" s="116">
        <v>12</v>
      </c>
      <c r="G3941" s="700" t="s">
        <v>5613</v>
      </c>
      <c r="H3941" s="878" t="str">
        <f t="shared" si="5898"/>
        <v>031</v>
      </c>
      <c r="I3941" s="585">
        <v>81211000</v>
      </c>
      <c r="J3941" s="380" t="s">
        <v>6203</v>
      </c>
      <c r="K3941" s="422" t="s">
        <v>6286</v>
      </c>
      <c r="L3941" s="735">
        <v>200</v>
      </c>
      <c r="M3941" s="736">
        <v>200</v>
      </c>
      <c r="N3941" s="931"/>
      <c r="O3941" s="530">
        <f t="shared" si="6020"/>
        <v>-200</v>
      </c>
      <c r="P3941" s="530" t="str">
        <f t="shared" si="6021"/>
        <v xml:space="preserve">0 </v>
      </c>
      <c r="Q3941" s="646"/>
      <c r="R3941" s="536"/>
      <c r="S3941" s="536"/>
      <c r="T3941" s="536"/>
      <c r="U3941" s="536"/>
      <c r="V3941" s="536"/>
      <c r="W3941" s="683" t="str">
        <f t="shared" si="6032"/>
        <v>OK</v>
      </c>
      <c r="X3941" s="141"/>
      <c r="Y3941" s="141"/>
      <c r="Z3941" s="552"/>
      <c r="AA3941" s="552"/>
      <c r="AB3941" s="683" t="str">
        <f t="shared" si="6033"/>
        <v>OK</v>
      </c>
      <c r="AC3941" s="593"/>
      <c r="AD3941" s="530">
        <f t="shared" si="6022"/>
        <v>0</v>
      </c>
      <c r="AE3941" s="842">
        <f t="shared" si="6023"/>
        <v>0</v>
      </c>
      <c r="AF3941" s="931"/>
      <c r="AG3941" s="530">
        <f t="shared" si="6024"/>
        <v>-200</v>
      </c>
      <c r="AH3941" s="530" t="str">
        <f t="shared" si="6025"/>
        <v xml:space="preserve">0 </v>
      </c>
      <c r="AI3941" s="641"/>
      <c r="AJ3941" s="537"/>
      <c r="AK3941" s="537"/>
      <c r="AL3941" s="537"/>
      <c r="AM3941" s="537"/>
      <c r="AN3941" s="537"/>
      <c r="AO3941" s="683" t="str">
        <f t="shared" si="6034"/>
        <v>OK</v>
      </c>
      <c r="AP3941" s="141"/>
      <c r="AQ3941" s="141"/>
      <c r="AR3941" s="552"/>
      <c r="AS3941" s="552"/>
      <c r="AT3941" s="683" t="str">
        <f t="shared" si="6035"/>
        <v>OK</v>
      </c>
      <c r="AU3941" s="593"/>
      <c r="AV3941" s="530">
        <f t="shared" si="6026"/>
        <v>0</v>
      </c>
      <c r="AW3941" s="842">
        <f t="shared" si="6027"/>
        <v>0</v>
      </c>
      <c r="AX3941" s="115">
        <f t="shared" si="6028"/>
        <v>200</v>
      </c>
      <c r="AY3941" s="5">
        <f t="shared" si="6029"/>
        <v>0</v>
      </c>
      <c r="AZ3941" s="7">
        <f t="shared" si="6037"/>
        <v>-200</v>
      </c>
      <c r="BA3941" s="335">
        <f>AZ3941/AX3941</f>
        <v>-1</v>
      </c>
      <c r="BB3941" s="23">
        <f t="shared" si="6030"/>
        <v>200</v>
      </c>
      <c r="BC3941" s="5">
        <f>AW3941</f>
        <v>0</v>
      </c>
      <c r="BD3941" s="7">
        <f t="shared" si="6038"/>
        <v>-200</v>
      </c>
      <c r="BE3941" s="335">
        <f>BD3941/BB3941</f>
        <v>-1</v>
      </c>
      <c r="BG3941" s="826" t="str">
        <f t="shared" si="6031"/>
        <v>12.11</v>
      </c>
      <c r="BH3941" s="607" t="b">
        <f>COUNTIF('Codes SEC'!$B$2:$B$250,Ministres!BG3941)&gt;0</f>
        <v>1</v>
      </c>
    </row>
    <row r="3942" spans="1:66" ht="35.1" customHeight="1" x14ac:dyDescent="0.25">
      <c r="A3942" s="222" t="s">
        <v>6113</v>
      </c>
      <c r="B3942" s="112">
        <v>11</v>
      </c>
      <c r="C3942" s="116" t="s">
        <v>4052</v>
      </c>
      <c r="D3942" s="620">
        <v>1000</v>
      </c>
      <c r="E3942" s="278"/>
      <c r="F3942" s="116">
        <v>12</v>
      </c>
      <c r="G3942" s="700" t="s">
        <v>5613</v>
      </c>
      <c r="H3942" s="878" t="str">
        <f t="shared" si="5898"/>
        <v>031</v>
      </c>
      <c r="I3942" s="585">
        <v>81211000</v>
      </c>
      <c r="J3942" s="380" t="s">
        <v>6204</v>
      </c>
      <c r="K3942" s="422" t="s">
        <v>6451</v>
      </c>
      <c r="L3942" s="735">
        <v>130</v>
      </c>
      <c r="M3942" s="736">
        <v>130</v>
      </c>
      <c r="N3942" s="931"/>
      <c r="O3942" s="530">
        <f t="shared" si="6020"/>
        <v>-130</v>
      </c>
      <c r="P3942" s="530" t="str">
        <f t="shared" si="6021"/>
        <v xml:space="preserve">0 </v>
      </c>
      <c r="Q3942" s="646"/>
      <c r="R3942" s="536"/>
      <c r="S3942" s="536"/>
      <c r="T3942" s="536"/>
      <c r="U3942" s="536"/>
      <c r="V3942" s="536"/>
      <c r="W3942" s="683" t="str">
        <f t="shared" si="6032"/>
        <v>OK</v>
      </c>
      <c r="X3942" s="141"/>
      <c r="Y3942" s="141"/>
      <c r="Z3942" s="552"/>
      <c r="AA3942" s="552"/>
      <c r="AB3942" s="683" t="str">
        <f t="shared" si="6033"/>
        <v>OK</v>
      </c>
      <c r="AC3942" s="593"/>
      <c r="AD3942" s="530">
        <f t="shared" si="6022"/>
        <v>0</v>
      </c>
      <c r="AE3942" s="842">
        <f t="shared" si="6023"/>
        <v>0</v>
      </c>
      <c r="AF3942" s="931"/>
      <c r="AG3942" s="530">
        <f t="shared" si="6024"/>
        <v>-130</v>
      </c>
      <c r="AH3942" s="530" t="str">
        <f t="shared" si="6025"/>
        <v xml:space="preserve">0 </v>
      </c>
      <c r="AI3942" s="641"/>
      <c r="AJ3942" s="537"/>
      <c r="AK3942" s="537"/>
      <c r="AL3942" s="537"/>
      <c r="AM3942" s="537"/>
      <c r="AN3942" s="537"/>
      <c r="AO3942" s="683" t="str">
        <f t="shared" si="6034"/>
        <v>OK</v>
      </c>
      <c r="AP3942" s="141"/>
      <c r="AQ3942" s="141"/>
      <c r="AR3942" s="552"/>
      <c r="AS3942" s="552"/>
      <c r="AT3942" s="683" t="str">
        <f t="shared" si="6035"/>
        <v>OK</v>
      </c>
      <c r="AU3942" s="593"/>
      <c r="AV3942" s="530">
        <f t="shared" si="6026"/>
        <v>0</v>
      </c>
      <c r="AW3942" s="842">
        <f t="shared" si="6027"/>
        <v>0</v>
      </c>
      <c r="AX3942" s="115">
        <f t="shared" si="6028"/>
        <v>130</v>
      </c>
      <c r="AY3942" s="5">
        <f t="shared" si="6029"/>
        <v>0</v>
      </c>
      <c r="AZ3942" s="7">
        <f t="shared" si="6037"/>
        <v>-130</v>
      </c>
      <c r="BA3942" s="335">
        <f t="shared" ref="BA3942" si="6042">AZ3942/AX3942</f>
        <v>-1</v>
      </c>
      <c r="BB3942" s="23">
        <f t="shared" si="6030"/>
        <v>130</v>
      </c>
      <c r="BC3942" s="5">
        <f t="shared" ref="BC3942" si="6043">AW3942</f>
        <v>0</v>
      </c>
      <c r="BD3942" s="7">
        <f t="shared" si="6038"/>
        <v>-130</v>
      </c>
      <c r="BE3942" s="335">
        <f t="shared" ref="BE3942" si="6044">BD3942/BB3942</f>
        <v>-1</v>
      </c>
      <c r="BG3942" s="826" t="str">
        <f t="shared" si="6031"/>
        <v>12.11</v>
      </c>
      <c r="BH3942" s="607" t="b">
        <f>COUNTIF('Codes SEC'!$B$2:$B$250,Ministres!BG3942)&gt;0</f>
        <v>1</v>
      </c>
    </row>
    <row r="3943" spans="1:66" ht="35.1" customHeight="1" x14ac:dyDescent="0.25">
      <c r="A3943" s="222" t="s">
        <v>6113</v>
      </c>
      <c r="B3943" s="112">
        <v>11</v>
      </c>
      <c r="C3943" s="116" t="s">
        <v>4052</v>
      </c>
      <c r="D3943" s="620">
        <v>1000</v>
      </c>
      <c r="E3943" s="278"/>
      <c r="F3943" s="116">
        <v>1</v>
      </c>
      <c r="G3943" s="694"/>
      <c r="H3943" s="878" t="str">
        <f t="shared" si="5898"/>
        <v>031</v>
      </c>
      <c r="I3943" s="585">
        <v>81221000</v>
      </c>
      <c r="J3943" s="380" t="s">
        <v>4029</v>
      </c>
      <c r="K3943" s="499" t="s">
        <v>4030</v>
      </c>
      <c r="L3943" s="735">
        <v>398</v>
      </c>
      <c r="M3943" s="736">
        <v>398</v>
      </c>
      <c r="N3943" s="931"/>
      <c r="O3943" s="530">
        <f t="shared" si="6020"/>
        <v>-398</v>
      </c>
      <c r="P3943" s="530" t="str">
        <f t="shared" si="6021"/>
        <v xml:space="preserve">0 </v>
      </c>
      <c r="Q3943" s="646"/>
      <c r="R3943" s="536"/>
      <c r="S3943" s="536"/>
      <c r="T3943" s="536"/>
      <c r="U3943" s="536"/>
      <c r="V3943" s="536"/>
      <c r="W3943" s="683" t="str">
        <f>IF(SUM(Q3943:V3943)=X3943,"OK",SUM(Q3943:V3943)-X3943)</f>
        <v>OK</v>
      </c>
      <c r="X3943" s="141"/>
      <c r="Y3943" s="141"/>
      <c r="Z3943" s="552"/>
      <c r="AA3943" s="552"/>
      <c r="AB3943" s="683" t="str">
        <f>IF(SUM(Z3943:AA3943)=AC3943,"OK",SUM(Z3943:AA3943)-AC3943)</f>
        <v>OK</v>
      </c>
      <c r="AC3943" s="593"/>
      <c r="AD3943" s="530">
        <f t="shared" si="6022"/>
        <v>0</v>
      </c>
      <c r="AE3943" s="842">
        <f t="shared" si="6023"/>
        <v>0</v>
      </c>
      <c r="AF3943" s="931"/>
      <c r="AG3943" s="530">
        <f t="shared" si="6024"/>
        <v>-398</v>
      </c>
      <c r="AH3943" s="530" t="str">
        <f t="shared" si="6025"/>
        <v xml:space="preserve">0 </v>
      </c>
      <c r="AI3943" s="641"/>
      <c r="AJ3943" s="537"/>
      <c r="AK3943" s="537"/>
      <c r="AL3943" s="537"/>
      <c r="AM3943" s="537"/>
      <c r="AN3943" s="537"/>
      <c r="AO3943" s="683" t="str">
        <f>IF(SUM(AI3943:AN3943)=AP3943,"OK",SUM(AI3943:AN3943)-AP3943)</f>
        <v>OK</v>
      </c>
      <c r="AP3943" s="141"/>
      <c r="AQ3943" s="141"/>
      <c r="AR3943" s="552"/>
      <c r="AS3943" s="552"/>
      <c r="AT3943" s="683" t="str">
        <f>IF(SUM(AR3943:AS3943)=AU3943,"OK",SUM(AR3943:AS3943)-AU3943)</f>
        <v>OK</v>
      </c>
      <c r="AU3943" s="593"/>
      <c r="AV3943" s="530">
        <f t="shared" si="6026"/>
        <v>0</v>
      </c>
      <c r="AW3943" s="842">
        <f t="shared" si="6027"/>
        <v>0</v>
      </c>
      <c r="AX3943" s="115">
        <f t="shared" si="6028"/>
        <v>398</v>
      </c>
      <c r="AY3943" s="5">
        <f t="shared" si="6029"/>
        <v>0</v>
      </c>
      <c r="AZ3943" s="7">
        <f t="shared" si="6037"/>
        <v>-398</v>
      </c>
      <c r="BA3943" s="335">
        <f>AZ3943/AX3943</f>
        <v>-1</v>
      </c>
      <c r="BB3943" s="23">
        <f t="shared" si="6030"/>
        <v>398</v>
      </c>
      <c r="BC3943" s="5">
        <f>AW3943</f>
        <v>0</v>
      </c>
      <c r="BD3943" s="7">
        <f t="shared" si="6038"/>
        <v>-398</v>
      </c>
      <c r="BE3943" s="335">
        <f>BD3943/BB3943</f>
        <v>-1</v>
      </c>
      <c r="BG3943" s="826" t="str">
        <f t="shared" si="6031"/>
        <v>12.21</v>
      </c>
      <c r="BH3943" s="607" t="b">
        <f>COUNTIF('Codes SEC'!$B$2:$B$250,Ministres!BG3943)&gt;0</f>
        <v>1</v>
      </c>
    </row>
    <row r="3944" spans="1:66" ht="35.1" customHeight="1" x14ac:dyDescent="0.25">
      <c r="A3944" s="222" t="s">
        <v>6113</v>
      </c>
      <c r="B3944" s="112">
        <v>11</v>
      </c>
      <c r="C3944" s="116" t="s">
        <v>4052</v>
      </c>
      <c r="D3944" s="620">
        <v>1000</v>
      </c>
      <c r="E3944" s="278"/>
      <c r="F3944" s="116">
        <v>12</v>
      </c>
      <c r="G3944" s="700" t="s">
        <v>5613</v>
      </c>
      <c r="H3944" s="878" t="str">
        <f t="shared" si="5898"/>
        <v>031</v>
      </c>
      <c r="I3944" s="585">
        <v>81221000</v>
      </c>
      <c r="J3944" s="380" t="s">
        <v>6205</v>
      </c>
      <c r="K3944" s="422" t="s">
        <v>6452</v>
      </c>
      <c r="L3944" s="735">
        <v>450</v>
      </c>
      <c r="M3944" s="736">
        <v>450</v>
      </c>
      <c r="N3944" s="931"/>
      <c r="O3944" s="530">
        <f t="shared" si="6020"/>
        <v>-450</v>
      </c>
      <c r="P3944" s="530" t="str">
        <f t="shared" si="6021"/>
        <v xml:space="preserve">0 </v>
      </c>
      <c r="Q3944" s="646"/>
      <c r="R3944" s="536"/>
      <c r="S3944" s="536"/>
      <c r="T3944" s="536"/>
      <c r="U3944" s="536"/>
      <c r="V3944" s="536"/>
      <c r="W3944" s="683" t="str">
        <f t="shared" si="6032"/>
        <v>OK</v>
      </c>
      <c r="X3944" s="141"/>
      <c r="Y3944" s="141"/>
      <c r="Z3944" s="552"/>
      <c r="AA3944" s="552"/>
      <c r="AB3944" s="683" t="str">
        <f t="shared" si="6033"/>
        <v>OK</v>
      </c>
      <c r="AC3944" s="593"/>
      <c r="AD3944" s="530">
        <f t="shared" si="6022"/>
        <v>0</v>
      </c>
      <c r="AE3944" s="842">
        <f t="shared" si="6023"/>
        <v>0</v>
      </c>
      <c r="AF3944" s="931"/>
      <c r="AG3944" s="530">
        <f t="shared" si="6024"/>
        <v>-450</v>
      </c>
      <c r="AH3944" s="530" t="str">
        <f t="shared" si="6025"/>
        <v xml:space="preserve">0 </v>
      </c>
      <c r="AI3944" s="641"/>
      <c r="AJ3944" s="537"/>
      <c r="AK3944" s="537"/>
      <c r="AL3944" s="537"/>
      <c r="AM3944" s="537"/>
      <c r="AN3944" s="537"/>
      <c r="AO3944" s="683" t="str">
        <f t="shared" si="6034"/>
        <v>OK</v>
      </c>
      <c r="AP3944" s="141"/>
      <c r="AQ3944" s="141"/>
      <c r="AR3944" s="552"/>
      <c r="AS3944" s="552"/>
      <c r="AT3944" s="683" t="str">
        <f t="shared" si="6035"/>
        <v>OK</v>
      </c>
      <c r="AU3944" s="593"/>
      <c r="AV3944" s="530">
        <f t="shared" si="6026"/>
        <v>0</v>
      </c>
      <c r="AW3944" s="842">
        <f t="shared" si="6027"/>
        <v>0</v>
      </c>
      <c r="AX3944" s="115">
        <f t="shared" si="6028"/>
        <v>450</v>
      </c>
      <c r="AY3944" s="5">
        <f t="shared" si="6029"/>
        <v>0</v>
      </c>
      <c r="AZ3944" s="7">
        <f t="shared" si="6037"/>
        <v>-450</v>
      </c>
      <c r="BA3944" s="335">
        <f>AZ3944/AX3944</f>
        <v>-1</v>
      </c>
      <c r="BB3944" s="23">
        <f t="shared" si="6030"/>
        <v>450</v>
      </c>
      <c r="BC3944" s="5">
        <f>AW3944</f>
        <v>0</v>
      </c>
      <c r="BD3944" s="7">
        <f t="shared" si="6038"/>
        <v>-450</v>
      </c>
      <c r="BE3944" s="335">
        <f>BD3944/BB3944</f>
        <v>-1</v>
      </c>
      <c r="BG3944" s="826" t="str">
        <f t="shared" si="6031"/>
        <v>12.21</v>
      </c>
      <c r="BH3944" s="607" t="b">
        <f>COUNTIF('Codes SEC'!$B$2:$B$250,Ministres!BG3944)&gt;0</f>
        <v>1</v>
      </c>
    </row>
    <row r="3945" spans="1:66" ht="35.1" customHeight="1" x14ac:dyDescent="0.25">
      <c r="A3945" s="222" t="s">
        <v>6113</v>
      </c>
      <c r="B3945" s="112">
        <v>11</v>
      </c>
      <c r="C3945" s="116" t="s">
        <v>4052</v>
      </c>
      <c r="D3945" s="620">
        <v>1000</v>
      </c>
      <c r="E3945" s="278"/>
      <c r="F3945" s="116">
        <v>5</v>
      </c>
      <c r="G3945" s="700" t="s">
        <v>5613</v>
      </c>
      <c r="H3945" s="878" t="str">
        <f t="shared" si="5898"/>
        <v>031</v>
      </c>
      <c r="I3945" s="585">
        <v>84140000</v>
      </c>
      <c r="J3945" s="380" t="s">
        <v>6206</v>
      </c>
      <c r="K3945" s="422" t="s">
        <v>6453</v>
      </c>
      <c r="L3945" s="735">
        <v>4527</v>
      </c>
      <c r="M3945" s="736">
        <v>4527</v>
      </c>
      <c r="N3945" s="931"/>
      <c r="O3945" s="530">
        <f t="shared" si="6020"/>
        <v>-4527</v>
      </c>
      <c r="P3945" s="530" t="str">
        <f t="shared" si="6021"/>
        <v xml:space="preserve">0 </v>
      </c>
      <c r="Q3945" s="646"/>
      <c r="R3945" s="536"/>
      <c r="S3945" s="536"/>
      <c r="T3945" s="536"/>
      <c r="U3945" s="536"/>
      <c r="V3945" s="536"/>
      <c r="W3945" s="683" t="str">
        <f t="shared" si="6032"/>
        <v>OK</v>
      </c>
      <c r="X3945" s="141"/>
      <c r="Y3945" s="141"/>
      <c r="Z3945" s="552"/>
      <c r="AA3945" s="552"/>
      <c r="AB3945" s="683" t="str">
        <f t="shared" si="6033"/>
        <v>OK</v>
      </c>
      <c r="AC3945" s="593"/>
      <c r="AD3945" s="530">
        <f t="shared" si="6022"/>
        <v>0</v>
      </c>
      <c r="AE3945" s="842">
        <f t="shared" si="6023"/>
        <v>0</v>
      </c>
      <c r="AF3945" s="931"/>
      <c r="AG3945" s="530">
        <f t="shared" si="6024"/>
        <v>-4527</v>
      </c>
      <c r="AH3945" s="530" t="str">
        <f t="shared" si="6025"/>
        <v xml:space="preserve">0 </v>
      </c>
      <c r="AI3945" s="641"/>
      <c r="AJ3945" s="537"/>
      <c r="AK3945" s="537"/>
      <c r="AL3945" s="537"/>
      <c r="AM3945" s="537"/>
      <c r="AN3945" s="537"/>
      <c r="AO3945" s="683" t="str">
        <f t="shared" si="6034"/>
        <v>OK</v>
      </c>
      <c r="AP3945" s="141"/>
      <c r="AQ3945" s="141"/>
      <c r="AR3945" s="552"/>
      <c r="AS3945" s="552"/>
      <c r="AT3945" s="683" t="str">
        <f t="shared" si="6035"/>
        <v>OK</v>
      </c>
      <c r="AU3945" s="593"/>
      <c r="AV3945" s="530">
        <f t="shared" si="6026"/>
        <v>0</v>
      </c>
      <c r="AW3945" s="842">
        <f t="shared" si="6027"/>
        <v>0</v>
      </c>
      <c r="AX3945" s="115">
        <f t="shared" si="6028"/>
        <v>4527</v>
      </c>
      <c r="AY3945" s="5">
        <f t="shared" si="6029"/>
        <v>0</v>
      </c>
      <c r="AZ3945" s="7">
        <f t="shared" ref="AZ3945" si="6045">AY3945-AX3945</f>
        <v>-4527</v>
      </c>
      <c r="BA3945" s="335">
        <f t="shared" ref="BA3945" si="6046">AZ3945/AX3945</f>
        <v>-1</v>
      </c>
      <c r="BB3945" s="23">
        <f t="shared" si="6030"/>
        <v>4527</v>
      </c>
      <c r="BC3945" s="5">
        <f t="shared" ref="BC3945" si="6047">AW3945</f>
        <v>0</v>
      </c>
      <c r="BD3945" s="7">
        <f t="shared" ref="BD3945" si="6048">BC3945-BB3945</f>
        <v>-4527</v>
      </c>
      <c r="BE3945" s="335">
        <f t="shared" ref="BE3945" si="6049">BD3945/BB3945</f>
        <v>-1</v>
      </c>
      <c r="BG3945" s="826" t="str">
        <f t="shared" si="6031"/>
        <v>41.40</v>
      </c>
      <c r="BH3945" s="607" t="b">
        <f>COUNTIF('Codes SEC'!$B$2:$B$250,Ministres!BG3945)&gt;0</f>
        <v>1</v>
      </c>
    </row>
    <row r="3946" spans="1:66" ht="12.75" customHeight="1" x14ac:dyDescent="0.25">
      <c r="A3946" s="227"/>
      <c r="B3946" s="209"/>
      <c r="C3946" s="253"/>
      <c r="D3946" s="625"/>
      <c r="E3946" s="280"/>
      <c r="F3946" s="253"/>
      <c r="G3946" s="695"/>
      <c r="H3946" s="886"/>
      <c r="I3946" s="403"/>
      <c r="J3946" s="381"/>
      <c r="K3946" s="514" t="s">
        <v>95</v>
      </c>
      <c r="L3946" s="318">
        <f t="shared" ref="L3946:V3946" si="6050">L3914+L3915+L3917+L3932+L3933+L3931+L3923+L3925+L3934+L3936+L3937+L3938+L3919+L3921+L3935+L3939+L3929+L3927+L3943+L3940+L3941+L3942+L3944+L3945</f>
        <v>786278</v>
      </c>
      <c r="M3946" s="737">
        <f t="shared" si="6050"/>
        <v>786218</v>
      </c>
      <c r="N3946" s="930">
        <f t="shared" ref="N3946:P3946" si="6051">N3914+N3915+N3917+N3932+N3933+N3931+N3923+N3925+N3934+N3936+N3937+N3938+N3919+N3921+N3935+N3939+N3929+N3927+N3943+N3940+N3941+N3942+N3944+N3945</f>
        <v>0</v>
      </c>
      <c r="O3946" s="790">
        <f t="shared" si="6051"/>
        <v>-786278</v>
      </c>
      <c r="P3946" s="790">
        <f t="shared" si="6051"/>
        <v>0</v>
      </c>
      <c r="Q3946" s="787">
        <f t="shared" si="6050"/>
        <v>0</v>
      </c>
      <c r="R3946" s="648">
        <f t="shared" si="6050"/>
        <v>0</v>
      </c>
      <c r="S3946" s="648">
        <f t="shared" si="6050"/>
        <v>0</v>
      </c>
      <c r="T3946" s="648">
        <f t="shared" si="6050"/>
        <v>0</v>
      </c>
      <c r="U3946" s="648">
        <f t="shared" si="6050"/>
        <v>0</v>
      </c>
      <c r="V3946" s="648">
        <f t="shared" si="6050"/>
        <v>0</v>
      </c>
      <c r="W3946" s="790"/>
      <c r="X3946" s="649">
        <f>X3914+X3915+X3917+X3932+X3933+X3931+X3923+X3925+X3934+X3936+X3937+X3938+X3919+X3921+X3935+X3939+X3929+X3927+X3943+X3940+X3941+X3942+X3944+X3945</f>
        <v>0</v>
      </c>
      <c r="Y3946" s="649">
        <f>Y3914+Y3915+Y3917+Y3932+Y3933+Y3931+Y3923+Y3925+Y3934+Y3936+Y3937+Y3938+Y3919+Y3921+Y3935+Y3939+Y3929+Y3927+Y3943+Y3940+Y3941+Y3942+Y3944+Y3945</f>
        <v>0</v>
      </c>
      <c r="Z3946" s="648">
        <f>Z3914+Z3915+Z3917+Z3932+Z3933+Z3931+Z3923+Z3925+Z3934+Z3936+Z3937+Z3938+Z3919+Z3921+Z3935+Z3939+Z3929+Z3927+Z3943+Z3940+Z3941+Z3942+Z3944+Z3945</f>
        <v>0</v>
      </c>
      <c r="AA3946" s="648">
        <f>AA3914+AA3915+AA3917+AA3932+AA3933+AA3931+AA3923+AA3925+AA3934+AA3936+AA3937+AA3938+AA3919+AA3921+AA3935+AA3939+AA3929+AA3927+AA3943+AA3940+AA3941+AA3942+AA3944+AA3945</f>
        <v>0</v>
      </c>
      <c r="AB3946" s="790"/>
      <c r="AC3946" s="649">
        <f t="shared" ref="AC3946:AN3946" si="6052">AC3914+AC3915+AC3917+AC3932+AC3933+AC3931+AC3923+AC3925+AC3934+AC3936+AC3937+AC3938+AC3919+AC3921+AC3935+AC3939+AC3929+AC3927+AC3943+AC3940+AC3941+AC3942+AC3944+AC3945</f>
        <v>0</v>
      </c>
      <c r="AD3946" s="790">
        <f>AD3914+AD3915+AD3917+AD3932+AD3933+AD3931+AD3923+AD3925+AD3934+AD3936+AD3937+AD3938+AD3919+AD3921+AD3935+AD3939+AD3929+AD3927+AD3943+AD3940+AD3941+AD3942+AD3944+AD3945</f>
        <v>0</v>
      </c>
      <c r="AE3946" s="843">
        <f>AE3914+AE3915+AE3917+AE3932+AE3933+AE3931+AE3923+AE3925+AE3934+AE3936+AE3937+AE3938+AE3919+AE3921+AE3935+AE3939+AE3929+AE3927+AE3943+AE3940+AE3941+AE3942+AE3944+AE3945</f>
        <v>0</v>
      </c>
      <c r="AF3946" s="930">
        <f t="shared" ref="AF3946:AH3946" si="6053">AF3914+AF3915+AF3917+AF3932+AF3933+AF3931+AF3923+AF3925+AF3934+AF3936+AF3937+AF3938+AF3919+AF3921+AF3935+AF3939+AF3929+AF3927+AF3943+AF3940+AF3941+AF3942+AF3944+AF3945</f>
        <v>0</v>
      </c>
      <c r="AG3946" s="790">
        <f t="shared" si="6053"/>
        <v>-786218</v>
      </c>
      <c r="AH3946" s="790">
        <f t="shared" si="6053"/>
        <v>0</v>
      </c>
      <c r="AI3946" s="787">
        <f t="shared" si="6052"/>
        <v>0</v>
      </c>
      <c r="AJ3946" s="648">
        <f t="shared" si="6052"/>
        <v>0</v>
      </c>
      <c r="AK3946" s="648">
        <f t="shared" si="6052"/>
        <v>0</v>
      </c>
      <c r="AL3946" s="648">
        <f t="shared" si="6052"/>
        <v>0</v>
      </c>
      <c r="AM3946" s="648">
        <f t="shared" si="6052"/>
        <v>0</v>
      </c>
      <c r="AN3946" s="648">
        <f t="shared" si="6052"/>
        <v>0</v>
      </c>
      <c r="AO3946" s="790"/>
      <c r="AP3946" s="649">
        <f>AP3914+AP3915+AP3917+AP3932+AP3933+AP3931+AP3923+AP3925+AP3934+AP3936+AP3937+AP3938+AP3919+AP3921+AP3935+AP3939+AP3929+AP3927+AP3943+AP3940+AP3941+AP3942+AP3944+AP3945</f>
        <v>0</v>
      </c>
      <c r="AQ3946" s="649">
        <f>AQ3914+AQ3915+AQ3917+AQ3932+AQ3933+AQ3931+AQ3923+AQ3925+AQ3934+AQ3936+AQ3937+AQ3938+AQ3919+AQ3921+AQ3935+AQ3939+AQ3929+AQ3927+AQ3943+AQ3940+AQ3941+AQ3942+AQ3944+AQ3945</f>
        <v>0</v>
      </c>
      <c r="AR3946" s="648">
        <f>AR3914+AR3915+AR3917+AR3932+AR3933+AR3931+AR3923+AR3925+AR3934+AR3936+AR3937+AR3938+AR3919+AR3921+AR3935+AR3939+AR3929+AR3927+AR3943+AR3940+AR3941+AR3942+AR3944+AR3945</f>
        <v>0</v>
      </c>
      <c r="AS3946" s="648">
        <f>AS3914+AS3915+AS3917+AS3932+AS3933+AS3931+AS3923+AS3925+AS3934+AS3936+AS3937+AS3938+AS3919+AS3921+AS3935+AS3939+AS3929+AS3927+AS3943+AS3940+AS3941+AS3942+AS3944+AS3945</f>
        <v>0</v>
      </c>
      <c r="AT3946" s="790"/>
      <c r="AU3946" s="649">
        <f t="shared" ref="AU3946:BE3946" si="6054">AU3914+AU3915+AU3917+AU3932+AU3933+AU3931+AU3923+AU3925+AU3934+AU3936+AU3937+AU3938+AU3919+AU3921+AU3935+AU3939+AU3929+AU3927+AU3943+AU3940+AU3941+AU3942+AU3944+AU3945</f>
        <v>0</v>
      </c>
      <c r="AV3946" s="790">
        <f t="shared" ref="AV3946" si="6055">AV3914+AV3915+AV3917+AV3932+AV3933+AV3931+AV3923+AV3925+AV3934+AV3936+AV3937+AV3938+AV3919+AV3921+AV3935+AV3939+AV3929+AV3927+AV3943+AV3940+AV3941+AV3942+AV3944+AV3945</f>
        <v>0</v>
      </c>
      <c r="AW3946" s="843">
        <f t="shared" si="6054"/>
        <v>0</v>
      </c>
      <c r="AX3946" s="336">
        <f t="shared" si="6054"/>
        <v>786278</v>
      </c>
      <c r="AY3946" s="337">
        <f t="shared" si="6054"/>
        <v>0</v>
      </c>
      <c r="AZ3946" s="338">
        <f t="shared" si="6054"/>
        <v>-786278</v>
      </c>
      <c r="BA3946" s="339">
        <f t="shared" si="6054"/>
        <v>-24</v>
      </c>
      <c r="BB3946" s="322">
        <f t="shared" si="6054"/>
        <v>786218</v>
      </c>
      <c r="BC3946" s="337">
        <f t="shared" si="6054"/>
        <v>0</v>
      </c>
      <c r="BD3946" s="338">
        <f t="shared" si="6054"/>
        <v>-786218</v>
      </c>
      <c r="BE3946" s="339">
        <f t="shared" si="6054"/>
        <v>-24</v>
      </c>
      <c r="BG3946" s="826"/>
      <c r="BH3946" s="607"/>
    </row>
    <row r="3947" spans="1:66" ht="12.75" customHeight="1" x14ac:dyDescent="0.25">
      <c r="A3947" s="226"/>
      <c r="B3947" s="207"/>
      <c r="C3947" s="254"/>
      <c r="D3947" s="300"/>
      <c r="E3947" s="276"/>
      <c r="F3947" s="300"/>
      <c r="G3947" s="696"/>
      <c r="H3947" s="887"/>
      <c r="I3947" s="444"/>
      <c r="J3947" s="393"/>
      <c r="K3947" s="404" t="s">
        <v>3710</v>
      </c>
      <c r="L3947" s="729">
        <f t="shared" ref="L3947:P3947" si="6056">L3946</f>
        <v>786278</v>
      </c>
      <c r="M3947" s="730">
        <f t="shared" si="6056"/>
        <v>786218</v>
      </c>
      <c r="N3947" s="844">
        <f t="shared" si="6056"/>
        <v>0</v>
      </c>
      <c r="O3947" s="665">
        <f t="shared" si="6056"/>
        <v>-786278</v>
      </c>
      <c r="P3947" s="665">
        <f t="shared" si="6056"/>
        <v>0</v>
      </c>
      <c r="Q3947" s="638">
        <f t="shared" ref="Q3947:V3947" si="6057">Q3946</f>
        <v>0</v>
      </c>
      <c r="R3947" s="130">
        <f t="shared" si="6057"/>
        <v>0</v>
      </c>
      <c r="S3947" s="130">
        <f t="shared" si="6057"/>
        <v>0</v>
      </c>
      <c r="T3947" s="130">
        <f t="shared" si="6057"/>
        <v>0</v>
      </c>
      <c r="U3947" s="130">
        <f t="shared" si="6057"/>
        <v>0</v>
      </c>
      <c r="V3947" s="130">
        <f t="shared" si="6057"/>
        <v>0</v>
      </c>
      <c r="W3947" s="665"/>
      <c r="X3947" s="130">
        <f>X3946</f>
        <v>0</v>
      </c>
      <c r="Y3947" s="130">
        <f>Y3946</f>
        <v>0</v>
      </c>
      <c r="Z3947" s="130">
        <f>Z3946</f>
        <v>0</v>
      </c>
      <c r="AA3947" s="130">
        <f>AA3946</f>
        <v>0</v>
      </c>
      <c r="AB3947" s="665"/>
      <c r="AC3947" s="130">
        <f t="shared" ref="AC3947:AN3947" si="6058">AC3946</f>
        <v>0</v>
      </c>
      <c r="AD3947" s="665">
        <f>AD3946</f>
        <v>0</v>
      </c>
      <c r="AE3947" s="845">
        <f>AE3946</f>
        <v>0</v>
      </c>
      <c r="AF3947" s="844">
        <f t="shared" ref="AF3947:AH3947" si="6059">AF3946</f>
        <v>0</v>
      </c>
      <c r="AG3947" s="665">
        <f t="shared" si="6059"/>
        <v>-786218</v>
      </c>
      <c r="AH3947" s="665">
        <f t="shared" si="6059"/>
        <v>0</v>
      </c>
      <c r="AI3947" s="638">
        <f t="shared" si="6058"/>
        <v>0</v>
      </c>
      <c r="AJ3947" s="130">
        <f t="shared" si="6058"/>
        <v>0</v>
      </c>
      <c r="AK3947" s="130">
        <f t="shared" si="6058"/>
        <v>0</v>
      </c>
      <c r="AL3947" s="130">
        <f t="shared" si="6058"/>
        <v>0</v>
      </c>
      <c r="AM3947" s="130">
        <f t="shared" si="6058"/>
        <v>0</v>
      </c>
      <c r="AN3947" s="130">
        <f t="shared" si="6058"/>
        <v>0</v>
      </c>
      <c r="AO3947" s="665"/>
      <c r="AP3947" s="130">
        <f>AP3946</f>
        <v>0</v>
      </c>
      <c r="AQ3947" s="130">
        <f>AQ3946</f>
        <v>0</v>
      </c>
      <c r="AR3947" s="130">
        <f>AR3946</f>
        <v>0</v>
      </c>
      <c r="AS3947" s="130">
        <f>AS3946</f>
        <v>0</v>
      </c>
      <c r="AT3947" s="665"/>
      <c r="AU3947" s="130">
        <f t="shared" ref="AU3947:BE3947" si="6060">AU3946</f>
        <v>0</v>
      </c>
      <c r="AV3947" s="665">
        <f t="shared" ref="AV3947" si="6061">AV3946</f>
        <v>0</v>
      </c>
      <c r="AW3947" s="845">
        <f t="shared" si="6060"/>
        <v>0</v>
      </c>
      <c r="AX3947" s="314">
        <f t="shared" si="6060"/>
        <v>786278</v>
      </c>
      <c r="AY3947" s="131">
        <f t="shared" si="6060"/>
        <v>0</v>
      </c>
      <c r="AZ3947" s="132">
        <f t="shared" si="6060"/>
        <v>-786278</v>
      </c>
      <c r="BA3947" s="340">
        <f t="shared" si="6060"/>
        <v>-24</v>
      </c>
      <c r="BB3947" s="310">
        <f t="shared" si="6060"/>
        <v>786218</v>
      </c>
      <c r="BC3947" s="131">
        <f t="shared" si="6060"/>
        <v>0</v>
      </c>
      <c r="BD3947" s="132">
        <f t="shared" si="6060"/>
        <v>-786218</v>
      </c>
      <c r="BE3947" s="340">
        <f t="shared" si="6060"/>
        <v>-24</v>
      </c>
      <c r="BG3947" s="826"/>
      <c r="BH3947" s="607"/>
    </row>
    <row r="3948" spans="1:66" ht="12.75" customHeight="1" x14ac:dyDescent="0.25">
      <c r="A3948" s="222"/>
      <c r="C3948" s="116"/>
      <c r="D3948" s="620"/>
      <c r="F3948" s="117"/>
      <c r="G3948" s="690"/>
      <c r="H3948" s="878"/>
      <c r="I3948" s="397"/>
      <c r="J3948" s="380"/>
      <c r="K3948" s="405" t="s">
        <v>208</v>
      </c>
      <c r="L3948" s="731">
        <f t="shared" ref="L3948:V3948" si="6062">L3915+L3917+L3919+L3932+L3921+L3933+L3931+L3927+L3929+L3923+L3925</f>
        <v>755943</v>
      </c>
      <c r="M3948" s="732">
        <f t="shared" si="6062"/>
        <v>756206</v>
      </c>
      <c r="N3948" s="929">
        <f t="shared" ref="N3948:P3948" si="6063">N3915+N3917+N3919+N3932+N3921+N3933+N3931+N3927+N3929+N3923+N3925</f>
        <v>0</v>
      </c>
      <c r="O3948" s="530">
        <f t="shared" si="6063"/>
        <v>-755943</v>
      </c>
      <c r="P3948" s="530">
        <f t="shared" si="6063"/>
        <v>0</v>
      </c>
      <c r="Q3948" s="641">
        <f t="shared" si="6062"/>
        <v>0</v>
      </c>
      <c r="R3948" s="537">
        <f t="shared" si="6062"/>
        <v>0</v>
      </c>
      <c r="S3948" s="537">
        <f t="shared" si="6062"/>
        <v>0</v>
      </c>
      <c r="T3948" s="537">
        <f t="shared" si="6062"/>
        <v>0</v>
      </c>
      <c r="U3948" s="537">
        <f t="shared" si="6062"/>
        <v>0</v>
      </c>
      <c r="V3948" s="537">
        <f t="shared" si="6062"/>
        <v>0</v>
      </c>
      <c r="W3948" s="530"/>
      <c r="X3948" s="142">
        <f>X3915+X3917+X3919+X3932+X3921+X3933+X3931+X3927+X3929+X3923+X3925</f>
        <v>0</v>
      </c>
      <c r="Y3948" s="142">
        <f>Y3915+Y3917+Y3919+Y3932+Y3921+Y3933+Y3931+Y3927+Y3929+Y3923+Y3925</f>
        <v>0</v>
      </c>
      <c r="Z3948" s="537">
        <f>Z3915+Z3917+Z3919+Z3932+Z3921+Z3933+Z3931+Z3927+Z3929+Z3923+Z3925</f>
        <v>0</v>
      </c>
      <c r="AA3948" s="537">
        <f>AA3915+AA3917+AA3919+AA3932+AA3921+AA3933+AA3931+AA3927+AA3929+AA3923+AA3925</f>
        <v>0</v>
      </c>
      <c r="AB3948" s="530"/>
      <c r="AC3948" s="142">
        <f t="shared" ref="AC3948:AN3948" si="6064">AC3915+AC3917+AC3919+AC3932+AC3921+AC3933+AC3931+AC3927+AC3929+AC3923+AC3925</f>
        <v>0</v>
      </c>
      <c r="AD3948" s="530">
        <f>AD3915+AD3917+AD3919+AD3932+AD3921+AD3933+AD3931+AD3927+AD3929+AD3923+AD3925</f>
        <v>0</v>
      </c>
      <c r="AE3948" s="842">
        <f>AE3915+AE3917+AE3919+AE3932+AE3921+AE3933+AE3931+AE3927+AE3929+AE3923+AE3925</f>
        <v>0</v>
      </c>
      <c r="AF3948" s="929">
        <f t="shared" ref="AF3948:AH3948" si="6065">AF3915+AF3917+AF3919+AF3932+AF3921+AF3933+AF3931+AF3927+AF3929+AF3923+AF3925</f>
        <v>0</v>
      </c>
      <c r="AG3948" s="530">
        <f t="shared" si="6065"/>
        <v>-756206</v>
      </c>
      <c r="AH3948" s="530">
        <f t="shared" si="6065"/>
        <v>0</v>
      </c>
      <c r="AI3948" s="641">
        <f t="shared" si="6064"/>
        <v>0</v>
      </c>
      <c r="AJ3948" s="537">
        <f t="shared" si="6064"/>
        <v>0</v>
      </c>
      <c r="AK3948" s="537">
        <f t="shared" si="6064"/>
        <v>0</v>
      </c>
      <c r="AL3948" s="537">
        <f t="shared" si="6064"/>
        <v>0</v>
      </c>
      <c r="AM3948" s="537">
        <f t="shared" si="6064"/>
        <v>0</v>
      </c>
      <c r="AN3948" s="537">
        <f t="shared" si="6064"/>
        <v>0</v>
      </c>
      <c r="AO3948" s="530"/>
      <c r="AP3948" s="142">
        <f>AP3915+AP3917+AP3919+AP3932+AP3921+AP3933+AP3931+AP3927+AP3929+AP3923+AP3925</f>
        <v>0</v>
      </c>
      <c r="AQ3948" s="142">
        <f>AQ3915+AQ3917+AQ3919+AQ3932+AQ3921+AQ3933+AQ3931+AQ3927+AQ3929+AQ3923+AQ3925</f>
        <v>0</v>
      </c>
      <c r="AR3948" s="537">
        <f>AR3915+AR3917+AR3919+AR3932+AR3921+AR3933+AR3931+AR3927+AR3929+AR3923+AR3925</f>
        <v>0</v>
      </c>
      <c r="AS3948" s="537">
        <f>AS3915+AS3917+AS3919+AS3932+AS3921+AS3933+AS3931+AS3927+AS3929+AS3923+AS3925</f>
        <v>0</v>
      </c>
      <c r="AT3948" s="530"/>
      <c r="AU3948" s="142">
        <f t="shared" ref="AU3948:BE3948" si="6066">AU3915+AU3917+AU3919+AU3932+AU3921+AU3933+AU3931+AU3927+AU3929+AU3923+AU3925</f>
        <v>0</v>
      </c>
      <c r="AV3948" s="530">
        <f t="shared" ref="AV3948" si="6067">AV3915+AV3917+AV3919+AV3932+AV3921+AV3933+AV3931+AV3927+AV3929+AV3923+AV3925</f>
        <v>0</v>
      </c>
      <c r="AW3948" s="842">
        <f t="shared" si="6066"/>
        <v>0</v>
      </c>
      <c r="AX3948" s="115">
        <f t="shared" si="6066"/>
        <v>755943</v>
      </c>
      <c r="AY3948" s="5">
        <f t="shared" si="6066"/>
        <v>0</v>
      </c>
      <c r="AZ3948" s="5">
        <f t="shared" si="6066"/>
        <v>-755943</v>
      </c>
      <c r="BA3948" s="335">
        <f t="shared" si="6066"/>
        <v>-11</v>
      </c>
      <c r="BB3948" s="23">
        <f t="shared" si="6066"/>
        <v>756206</v>
      </c>
      <c r="BC3948" s="5">
        <f t="shared" si="6066"/>
        <v>0</v>
      </c>
      <c r="BD3948" s="5">
        <f t="shared" si="6066"/>
        <v>-756206</v>
      </c>
      <c r="BE3948" s="335">
        <f t="shared" si="6066"/>
        <v>-11</v>
      </c>
      <c r="BG3948" s="826"/>
      <c r="BH3948" s="607"/>
    </row>
    <row r="3949" spans="1:66" ht="12.75" customHeight="1" x14ac:dyDescent="0.25">
      <c r="A3949" s="21"/>
      <c r="B3949" s="112"/>
      <c r="C3949" s="116"/>
      <c r="D3949" s="623"/>
      <c r="E3949" s="278"/>
      <c r="F3949" s="116"/>
      <c r="G3949" s="694"/>
      <c r="H3949" s="878"/>
      <c r="I3949" s="397"/>
      <c r="J3949" s="380"/>
      <c r="K3949" s="405" t="s">
        <v>96</v>
      </c>
      <c r="L3949" s="738">
        <v>0</v>
      </c>
      <c r="M3949" s="739">
        <v>0</v>
      </c>
      <c r="N3949" s="929">
        <v>0</v>
      </c>
      <c r="O3949" s="530">
        <v>0</v>
      </c>
      <c r="P3949" s="530">
        <v>0</v>
      </c>
      <c r="Q3949" s="641">
        <v>0</v>
      </c>
      <c r="R3949" s="537">
        <v>0</v>
      </c>
      <c r="S3949" s="537">
        <v>0</v>
      </c>
      <c r="T3949" s="537">
        <v>0</v>
      </c>
      <c r="U3949" s="537">
        <v>0</v>
      </c>
      <c r="V3949" s="537">
        <v>0</v>
      </c>
      <c r="W3949" s="530"/>
      <c r="X3949" s="142">
        <v>0</v>
      </c>
      <c r="Y3949" s="142">
        <v>0</v>
      </c>
      <c r="Z3949" s="537">
        <v>0</v>
      </c>
      <c r="AA3949" s="537">
        <v>0</v>
      </c>
      <c r="AB3949" s="530"/>
      <c r="AC3949" s="142">
        <v>0</v>
      </c>
      <c r="AD3949" s="530">
        <v>0</v>
      </c>
      <c r="AE3949" s="842">
        <v>0</v>
      </c>
      <c r="AF3949" s="929">
        <v>0</v>
      </c>
      <c r="AG3949" s="530">
        <v>0</v>
      </c>
      <c r="AH3949" s="530">
        <v>0</v>
      </c>
      <c r="AI3949" s="641">
        <v>0</v>
      </c>
      <c r="AJ3949" s="537">
        <v>0</v>
      </c>
      <c r="AK3949" s="537">
        <v>0</v>
      </c>
      <c r="AL3949" s="537">
        <v>0</v>
      </c>
      <c r="AM3949" s="537">
        <v>0</v>
      </c>
      <c r="AN3949" s="537">
        <v>0</v>
      </c>
      <c r="AO3949" s="530"/>
      <c r="AP3949" s="142">
        <v>0</v>
      </c>
      <c r="AQ3949" s="142">
        <v>0</v>
      </c>
      <c r="AR3949" s="537">
        <v>0</v>
      </c>
      <c r="AS3949" s="537">
        <v>0</v>
      </c>
      <c r="AT3949" s="530"/>
      <c r="AU3949" s="142">
        <v>0</v>
      </c>
      <c r="AV3949" s="530">
        <v>0</v>
      </c>
      <c r="AW3949" s="842">
        <v>0</v>
      </c>
      <c r="AX3949" s="115">
        <v>0</v>
      </c>
      <c r="AY3949" s="5">
        <v>0</v>
      </c>
      <c r="AZ3949" s="5">
        <v>0</v>
      </c>
      <c r="BA3949" s="335">
        <v>0</v>
      </c>
      <c r="BB3949" s="23">
        <v>0</v>
      </c>
      <c r="BC3949" s="5">
        <v>0</v>
      </c>
      <c r="BD3949" s="5">
        <v>0</v>
      </c>
      <c r="BE3949" s="335">
        <v>0</v>
      </c>
      <c r="BG3949" s="826"/>
      <c r="BH3949" s="607"/>
    </row>
    <row r="3950" spans="1:66" ht="12.75" customHeight="1" x14ac:dyDescent="0.25">
      <c r="A3950" s="21"/>
      <c r="B3950" s="112"/>
      <c r="C3950" s="116"/>
      <c r="D3950" s="623"/>
      <c r="E3950" s="278"/>
      <c r="F3950" s="116"/>
      <c r="G3950" s="694"/>
      <c r="H3950" s="878"/>
      <c r="I3950" s="397"/>
      <c r="J3950" s="380"/>
      <c r="K3950" s="405" t="s">
        <v>209</v>
      </c>
      <c r="L3950" s="738">
        <v>0</v>
      </c>
      <c r="M3950" s="739">
        <v>0</v>
      </c>
      <c r="N3950" s="929">
        <v>0</v>
      </c>
      <c r="O3950" s="530">
        <v>0</v>
      </c>
      <c r="P3950" s="530">
        <v>0</v>
      </c>
      <c r="Q3950" s="641">
        <v>0</v>
      </c>
      <c r="R3950" s="537">
        <v>0</v>
      </c>
      <c r="S3950" s="537">
        <v>0</v>
      </c>
      <c r="T3950" s="537">
        <v>0</v>
      </c>
      <c r="U3950" s="537">
        <v>0</v>
      </c>
      <c r="V3950" s="537">
        <v>0</v>
      </c>
      <c r="W3950" s="530"/>
      <c r="X3950" s="142">
        <v>0</v>
      </c>
      <c r="Y3950" s="142">
        <v>0</v>
      </c>
      <c r="Z3950" s="537">
        <v>0</v>
      </c>
      <c r="AA3950" s="537">
        <v>0</v>
      </c>
      <c r="AB3950" s="530"/>
      <c r="AC3950" s="142">
        <v>0</v>
      </c>
      <c r="AD3950" s="530">
        <v>0</v>
      </c>
      <c r="AE3950" s="842">
        <v>0</v>
      </c>
      <c r="AF3950" s="929">
        <v>0</v>
      </c>
      <c r="AG3950" s="530">
        <v>0</v>
      </c>
      <c r="AH3950" s="530">
        <v>0</v>
      </c>
      <c r="AI3950" s="641">
        <v>0</v>
      </c>
      <c r="AJ3950" s="537">
        <v>0</v>
      </c>
      <c r="AK3950" s="537">
        <v>0</v>
      </c>
      <c r="AL3950" s="537">
        <v>0</v>
      </c>
      <c r="AM3950" s="537">
        <v>0</v>
      </c>
      <c r="AN3950" s="537">
        <v>0</v>
      </c>
      <c r="AO3950" s="530"/>
      <c r="AP3950" s="142">
        <v>0</v>
      </c>
      <c r="AQ3950" s="142">
        <v>0</v>
      </c>
      <c r="AR3950" s="537">
        <v>0</v>
      </c>
      <c r="AS3950" s="537">
        <v>0</v>
      </c>
      <c r="AT3950" s="530"/>
      <c r="AU3950" s="142">
        <v>0</v>
      </c>
      <c r="AV3950" s="530">
        <v>0</v>
      </c>
      <c r="AW3950" s="842">
        <v>0</v>
      </c>
      <c r="AX3950" s="115">
        <v>0</v>
      </c>
      <c r="AY3950" s="5">
        <v>0</v>
      </c>
      <c r="AZ3950" s="5">
        <v>0</v>
      </c>
      <c r="BA3950" s="335">
        <v>0</v>
      </c>
      <c r="BB3950" s="23">
        <v>0</v>
      </c>
      <c r="BC3950" s="5">
        <v>0</v>
      </c>
      <c r="BD3950" s="5">
        <v>0</v>
      </c>
      <c r="BE3950" s="335">
        <v>0</v>
      </c>
      <c r="BG3950" s="826"/>
      <c r="BH3950" s="607"/>
    </row>
    <row r="3951" spans="1:66" ht="12.75" customHeight="1" x14ac:dyDescent="0.25">
      <c r="A3951" s="21"/>
      <c r="B3951" s="112"/>
      <c r="C3951" s="116"/>
      <c r="D3951" s="623"/>
      <c r="E3951" s="278"/>
      <c r="F3951" s="116"/>
      <c r="G3951" s="694"/>
      <c r="H3951" s="878"/>
      <c r="I3951" s="397"/>
      <c r="J3951" s="380"/>
      <c r="K3951" s="405" t="s">
        <v>210</v>
      </c>
      <c r="L3951" s="738">
        <v>0</v>
      </c>
      <c r="M3951" s="739">
        <v>0</v>
      </c>
      <c r="N3951" s="929">
        <v>0</v>
      </c>
      <c r="O3951" s="530">
        <v>0</v>
      </c>
      <c r="P3951" s="530">
        <v>0</v>
      </c>
      <c r="Q3951" s="641">
        <v>0</v>
      </c>
      <c r="R3951" s="537">
        <v>0</v>
      </c>
      <c r="S3951" s="537">
        <v>0</v>
      </c>
      <c r="T3951" s="537">
        <v>0</v>
      </c>
      <c r="U3951" s="537">
        <v>0</v>
      </c>
      <c r="V3951" s="537">
        <v>0</v>
      </c>
      <c r="W3951" s="530"/>
      <c r="X3951" s="142">
        <v>0</v>
      </c>
      <c r="Y3951" s="142">
        <v>0</v>
      </c>
      <c r="Z3951" s="537">
        <v>0</v>
      </c>
      <c r="AA3951" s="537">
        <v>0</v>
      </c>
      <c r="AB3951" s="530"/>
      <c r="AC3951" s="142">
        <v>0</v>
      </c>
      <c r="AD3951" s="530">
        <v>0</v>
      </c>
      <c r="AE3951" s="842">
        <v>0</v>
      </c>
      <c r="AF3951" s="929">
        <v>0</v>
      </c>
      <c r="AG3951" s="530">
        <v>0</v>
      </c>
      <c r="AH3951" s="530">
        <v>0</v>
      </c>
      <c r="AI3951" s="641">
        <v>0</v>
      </c>
      <c r="AJ3951" s="537">
        <v>0</v>
      </c>
      <c r="AK3951" s="537">
        <v>0</v>
      </c>
      <c r="AL3951" s="537">
        <v>0</v>
      </c>
      <c r="AM3951" s="537">
        <v>0</v>
      </c>
      <c r="AN3951" s="537">
        <v>0</v>
      </c>
      <c r="AO3951" s="530"/>
      <c r="AP3951" s="142">
        <v>0</v>
      </c>
      <c r="AQ3951" s="142">
        <v>0</v>
      </c>
      <c r="AR3951" s="537">
        <v>0</v>
      </c>
      <c r="AS3951" s="537">
        <v>0</v>
      </c>
      <c r="AT3951" s="530"/>
      <c r="AU3951" s="142">
        <v>0</v>
      </c>
      <c r="AV3951" s="530">
        <v>0</v>
      </c>
      <c r="AW3951" s="842">
        <v>0</v>
      </c>
      <c r="AX3951" s="115">
        <v>0</v>
      </c>
      <c r="AY3951" s="5">
        <v>0</v>
      </c>
      <c r="AZ3951" s="5">
        <v>0</v>
      </c>
      <c r="BA3951" s="335">
        <v>0</v>
      </c>
      <c r="BB3951" s="23">
        <v>0</v>
      </c>
      <c r="BC3951" s="5">
        <v>0</v>
      </c>
      <c r="BD3951" s="5">
        <v>0</v>
      </c>
      <c r="BE3951" s="335">
        <v>0</v>
      </c>
      <c r="BF3951" s="40"/>
      <c r="BG3951" s="826"/>
      <c r="BH3951" s="607"/>
    </row>
    <row r="3952" spans="1:66" s="4" customFormat="1" ht="12.75" customHeight="1" x14ac:dyDescent="0.25">
      <c r="A3952" s="21"/>
      <c r="B3952" s="112"/>
      <c r="C3952" s="116"/>
      <c r="D3952" s="623"/>
      <c r="E3952" s="278"/>
      <c r="F3952" s="116"/>
      <c r="G3952" s="694"/>
      <c r="H3952" s="878"/>
      <c r="I3952" s="397"/>
      <c r="J3952" s="380"/>
      <c r="K3952" s="406" t="s">
        <v>53</v>
      </c>
      <c r="L3952" s="738">
        <v>0</v>
      </c>
      <c r="M3952" s="739">
        <v>0</v>
      </c>
      <c r="N3952" s="929">
        <v>0</v>
      </c>
      <c r="O3952" s="530">
        <v>0</v>
      </c>
      <c r="P3952" s="530">
        <v>0</v>
      </c>
      <c r="Q3952" s="641">
        <v>0</v>
      </c>
      <c r="R3952" s="537">
        <v>0</v>
      </c>
      <c r="S3952" s="537">
        <v>0</v>
      </c>
      <c r="T3952" s="537">
        <v>0</v>
      </c>
      <c r="U3952" s="537">
        <v>0</v>
      </c>
      <c r="V3952" s="537">
        <v>0</v>
      </c>
      <c r="W3952" s="530"/>
      <c r="X3952" s="142">
        <v>0</v>
      </c>
      <c r="Y3952" s="142">
        <v>0</v>
      </c>
      <c r="Z3952" s="537">
        <v>0</v>
      </c>
      <c r="AA3952" s="537">
        <v>0</v>
      </c>
      <c r="AB3952" s="530"/>
      <c r="AC3952" s="142">
        <v>0</v>
      </c>
      <c r="AD3952" s="530">
        <v>0</v>
      </c>
      <c r="AE3952" s="842">
        <v>0</v>
      </c>
      <c r="AF3952" s="929">
        <v>0</v>
      </c>
      <c r="AG3952" s="530">
        <v>0</v>
      </c>
      <c r="AH3952" s="530">
        <v>0</v>
      </c>
      <c r="AI3952" s="641">
        <v>0</v>
      </c>
      <c r="AJ3952" s="537">
        <v>0</v>
      </c>
      <c r="AK3952" s="537">
        <v>0</v>
      </c>
      <c r="AL3952" s="537">
        <v>0</v>
      </c>
      <c r="AM3952" s="537">
        <v>0</v>
      </c>
      <c r="AN3952" s="537">
        <v>0</v>
      </c>
      <c r="AO3952" s="530"/>
      <c r="AP3952" s="142">
        <v>0</v>
      </c>
      <c r="AQ3952" s="142">
        <v>0</v>
      </c>
      <c r="AR3952" s="537">
        <v>0</v>
      </c>
      <c r="AS3952" s="537">
        <v>0</v>
      </c>
      <c r="AT3952" s="530"/>
      <c r="AU3952" s="142">
        <v>0</v>
      </c>
      <c r="AV3952" s="530">
        <v>0</v>
      </c>
      <c r="AW3952" s="842">
        <v>0</v>
      </c>
      <c r="AX3952" s="115">
        <v>0</v>
      </c>
      <c r="AY3952" s="5">
        <v>0</v>
      </c>
      <c r="AZ3952" s="5">
        <v>0</v>
      </c>
      <c r="BA3952" s="335">
        <v>0</v>
      </c>
      <c r="BB3952" s="23">
        <v>0</v>
      </c>
      <c r="BC3952" s="5">
        <v>0</v>
      </c>
      <c r="BD3952" s="5">
        <v>0</v>
      </c>
      <c r="BE3952" s="335">
        <v>0</v>
      </c>
      <c r="BF3952" s="41"/>
      <c r="BG3952" s="826"/>
      <c r="BH3952" s="607"/>
      <c r="BI3952" s="41"/>
      <c r="BJ3952" s="41"/>
      <c r="BK3952" s="41"/>
      <c r="BL3952" s="41"/>
      <c r="BM3952" s="41"/>
      <c r="BN3952" s="41"/>
    </row>
    <row r="3953" spans="1:66" s="27" customFormat="1" ht="12.75" customHeight="1" x14ac:dyDescent="0.25">
      <c r="A3953" s="21"/>
      <c r="B3953" s="112"/>
      <c r="C3953" s="116"/>
      <c r="D3953" s="623"/>
      <c r="E3953" s="32"/>
      <c r="F3953" s="117"/>
      <c r="G3953" s="694"/>
      <c r="H3953" s="878"/>
      <c r="I3953" s="397"/>
      <c r="J3953" s="380"/>
      <c r="K3953" s="408"/>
      <c r="L3953" s="738"/>
      <c r="M3953" s="739"/>
      <c r="N3953" s="931"/>
      <c r="O3953" s="923"/>
      <c r="P3953" s="923"/>
      <c r="Q3953" s="641"/>
      <c r="R3953" s="537"/>
      <c r="S3953" s="537"/>
      <c r="T3953" s="537"/>
      <c r="U3953" s="537"/>
      <c r="V3953" s="537"/>
      <c r="W3953" s="531"/>
      <c r="X3953" s="141"/>
      <c r="Y3953" s="141"/>
      <c r="Z3953" s="552"/>
      <c r="AA3953" s="552"/>
      <c r="AB3953" s="531"/>
      <c r="AC3953" s="593"/>
      <c r="AD3953" s="923"/>
      <c r="AE3953" s="846"/>
      <c r="AF3953" s="931"/>
      <c r="AG3953" s="923"/>
      <c r="AH3953" s="923"/>
      <c r="AI3953" s="641"/>
      <c r="AJ3953" s="537"/>
      <c r="AK3953" s="537"/>
      <c r="AL3953" s="537"/>
      <c r="AM3953" s="537"/>
      <c r="AN3953" s="537"/>
      <c r="AO3953" s="531"/>
      <c r="AP3953" s="141"/>
      <c r="AQ3953" s="141"/>
      <c r="AR3953" s="552"/>
      <c r="AS3953" s="552"/>
      <c r="AT3953" s="531"/>
      <c r="AU3953" s="593"/>
      <c r="AV3953" s="923"/>
      <c r="AW3953" s="846"/>
      <c r="AX3953" s="115"/>
      <c r="AY3953" s="5"/>
      <c r="AZ3953" s="5"/>
      <c r="BA3953" s="335"/>
      <c r="BB3953" s="23"/>
      <c r="BC3953" s="5"/>
      <c r="BD3953" s="5"/>
      <c r="BE3953" s="335"/>
      <c r="BF3953" s="41"/>
      <c r="BG3953" s="826"/>
      <c r="BH3953" s="607"/>
      <c r="BI3953" s="40"/>
      <c r="BJ3953" s="40"/>
      <c r="BK3953" s="40"/>
      <c r="BL3953" s="40"/>
      <c r="BM3953" s="40"/>
      <c r="BN3953" s="40"/>
    </row>
    <row r="3954" spans="1:66" ht="12.75" customHeight="1" x14ac:dyDescent="0.25">
      <c r="A3954" s="21"/>
      <c r="B3954" s="112"/>
      <c r="C3954" s="116"/>
      <c r="D3954" s="623"/>
      <c r="F3954" s="117"/>
      <c r="G3954" s="694"/>
      <c r="H3954" s="878"/>
      <c r="I3954" s="397"/>
      <c r="J3954" s="380"/>
      <c r="K3954" s="408"/>
      <c r="L3954" s="738"/>
      <c r="M3954" s="739"/>
      <c r="N3954" s="931"/>
      <c r="O3954" s="923"/>
      <c r="P3954" s="923"/>
      <c r="Q3954" s="641"/>
      <c r="R3954" s="537"/>
      <c r="S3954" s="537"/>
      <c r="T3954" s="537"/>
      <c r="U3954" s="537"/>
      <c r="V3954" s="537"/>
      <c r="W3954" s="531"/>
      <c r="X3954" s="141"/>
      <c r="Y3954" s="141"/>
      <c r="Z3954" s="552"/>
      <c r="AA3954" s="552"/>
      <c r="AB3954" s="531"/>
      <c r="AC3954" s="593"/>
      <c r="AD3954" s="923"/>
      <c r="AE3954" s="846"/>
      <c r="AF3954" s="931"/>
      <c r="AG3954" s="923"/>
      <c r="AH3954" s="923"/>
      <c r="AI3954" s="641"/>
      <c r="AJ3954" s="537"/>
      <c r="AK3954" s="537"/>
      <c r="AL3954" s="537"/>
      <c r="AM3954" s="537"/>
      <c r="AN3954" s="537"/>
      <c r="AO3954" s="531"/>
      <c r="AP3954" s="141"/>
      <c r="AQ3954" s="141"/>
      <c r="AR3954" s="552"/>
      <c r="AS3954" s="552"/>
      <c r="AT3954" s="531"/>
      <c r="AU3954" s="593"/>
      <c r="AV3954" s="923"/>
      <c r="AW3954" s="846"/>
      <c r="AX3954" s="115"/>
      <c r="AY3954" s="5"/>
      <c r="AZ3954" s="5"/>
      <c r="BA3954" s="335"/>
      <c r="BC3954" s="5"/>
      <c r="BD3954" s="5"/>
      <c r="BE3954" s="335"/>
      <c r="BG3954" s="826"/>
      <c r="BH3954" s="607"/>
    </row>
    <row r="3955" spans="1:66" ht="12.75" customHeight="1" x14ac:dyDescent="0.25">
      <c r="A3955" s="21"/>
      <c r="B3955" s="112"/>
      <c r="C3955" s="116"/>
      <c r="D3955" s="623"/>
      <c r="E3955" s="278"/>
      <c r="F3955" s="116"/>
      <c r="G3955" s="694"/>
      <c r="H3955" s="878"/>
      <c r="I3955" s="397"/>
      <c r="J3955" s="380"/>
      <c r="K3955" s="425" t="s">
        <v>6638</v>
      </c>
      <c r="L3955" s="731"/>
      <c r="M3955" s="732"/>
      <c r="N3955" s="931"/>
      <c r="O3955" s="923"/>
      <c r="P3955" s="923"/>
      <c r="Q3955" s="641"/>
      <c r="R3955" s="537"/>
      <c r="S3955" s="537"/>
      <c r="T3955" s="537"/>
      <c r="U3955" s="537"/>
      <c r="V3955" s="537"/>
      <c r="W3955" s="531"/>
      <c r="X3955" s="141"/>
      <c r="Y3955" s="141"/>
      <c r="Z3955" s="552"/>
      <c r="AA3955" s="552"/>
      <c r="AB3955" s="531"/>
      <c r="AC3955" s="593"/>
      <c r="AD3955" s="923"/>
      <c r="AE3955" s="846"/>
      <c r="AF3955" s="931"/>
      <c r="AG3955" s="923"/>
      <c r="AH3955" s="923"/>
      <c r="AI3955" s="641"/>
      <c r="AJ3955" s="537"/>
      <c r="AK3955" s="537"/>
      <c r="AL3955" s="537"/>
      <c r="AM3955" s="537"/>
      <c r="AN3955" s="537"/>
      <c r="AO3955" s="531"/>
      <c r="AP3955" s="141"/>
      <c r="AQ3955" s="141"/>
      <c r="AR3955" s="552"/>
      <c r="AS3955" s="552"/>
      <c r="AT3955" s="531"/>
      <c r="AU3955" s="593"/>
      <c r="AV3955" s="923"/>
      <c r="AW3955" s="846"/>
      <c r="AX3955" s="115"/>
      <c r="AY3955" s="5"/>
      <c r="AZ3955" s="5"/>
      <c r="BA3955" s="335"/>
      <c r="BC3955" s="5"/>
      <c r="BD3955" s="5"/>
      <c r="BE3955" s="335"/>
      <c r="BG3955" s="826"/>
      <c r="BH3955" s="607"/>
    </row>
    <row r="3956" spans="1:66" x14ac:dyDescent="0.25">
      <c r="A3956" s="21"/>
      <c r="B3956" s="112"/>
      <c r="C3956" s="116"/>
      <c r="D3956" s="623"/>
      <c r="E3956" s="278"/>
      <c r="F3956" s="116"/>
      <c r="G3956" s="694"/>
      <c r="H3956" s="878"/>
      <c r="I3956" s="397"/>
      <c r="J3956" s="380"/>
      <c r="K3956" s="612" t="s">
        <v>4755</v>
      </c>
      <c r="L3956" s="731"/>
      <c r="M3956" s="732"/>
      <c r="N3956" s="931"/>
      <c r="O3956" s="923"/>
      <c r="P3956" s="923"/>
      <c r="Q3956" s="641"/>
      <c r="R3956" s="537"/>
      <c r="S3956" s="537"/>
      <c r="T3956" s="537"/>
      <c r="U3956" s="537"/>
      <c r="V3956" s="537"/>
      <c r="W3956" s="531"/>
      <c r="X3956" s="141"/>
      <c r="Y3956" s="141"/>
      <c r="Z3956" s="552"/>
      <c r="AA3956" s="552"/>
      <c r="AB3956" s="531"/>
      <c r="AC3956" s="593"/>
      <c r="AD3956" s="923"/>
      <c r="AE3956" s="846"/>
      <c r="AF3956" s="931"/>
      <c r="AG3956" s="923"/>
      <c r="AH3956" s="923"/>
      <c r="AI3956" s="641"/>
      <c r="AJ3956" s="537"/>
      <c r="AK3956" s="537"/>
      <c r="AL3956" s="537"/>
      <c r="AM3956" s="537"/>
      <c r="AN3956" s="537"/>
      <c r="AO3956" s="531"/>
      <c r="AP3956" s="141"/>
      <c r="AQ3956" s="141"/>
      <c r="AR3956" s="552"/>
      <c r="AS3956" s="552"/>
      <c r="AT3956" s="531"/>
      <c r="AU3956" s="593"/>
      <c r="AV3956" s="923"/>
      <c r="AW3956" s="846"/>
      <c r="AX3956" s="115"/>
      <c r="AY3956" s="5"/>
      <c r="AZ3956" s="5"/>
      <c r="BA3956" s="335"/>
      <c r="BC3956" s="5"/>
      <c r="BD3956" s="5"/>
      <c r="BE3956" s="335"/>
      <c r="BG3956" s="826"/>
      <c r="BH3956" s="607"/>
    </row>
    <row r="3957" spans="1:66" ht="12.75" customHeight="1" x14ac:dyDescent="0.25">
      <c r="A3957" s="21"/>
      <c r="B3957" s="112"/>
      <c r="C3957" s="116"/>
      <c r="D3957" s="623"/>
      <c r="E3957" s="278"/>
      <c r="F3957" s="116"/>
      <c r="G3957" s="694"/>
      <c r="H3957" s="878"/>
      <c r="I3957" s="397"/>
      <c r="J3957" s="380"/>
      <c r="K3957" s="408"/>
      <c r="L3957" s="731"/>
      <c r="M3957" s="732"/>
      <c r="N3957" s="931"/>
      <c r="O3957" s="923"/>
      <c r="P3957" s="923"/>
      <c r="Q3957" s="641"/>
      <c r="R3957" s="537"/>
      <c r="S3957" s="537"/>
      <c r="T3957" s="537"/>
      <c r="U3957" s="537"/>
      <c r="V3957" s="537"/>
      <c r="W3957" s="531"/>
      <c r="X3957" s="141"/>
      <c r="Y3957" s="141"/>
      <c r="Z3957" s="552"/>
      <c r="AA3957" s="552"/>
      <c r="AB3957" s="531"/>
      <c r="AC3957" s="593"/>
      <c r="AD3957" s="923"/>
      <c r="AE3957" s="846"/>
      <c r="AF3957" s="931"/>
      <c r="AG3957" s="923"/>
      <c r="AH3957" s="923"/>
      <c r="AI3957" s="641"/>
      <c r="AJ3957" s="537"/>
      <c r="AK3957" s="537"/>
      <c r="AL3957" s="537"/>
      <c r="AM3957" s="537"/>
      <c r="AN3957" s="537"/>
      <c r="AO3957" s="531"/>
      <c r="AP3957" s="141"/>
      <c r="AQ3957" s="141"/>
      <c r="AR3957" s="552"/>
      <c r="AS3957" s="552"/>
      <c r="AT3957" s="531"/>
      <c r="AU3957" s="593"/>
      <c r="AV3957" s="923"/>
      <c r="AW3957" s="846"/>
      <c r="AX3957" s="115"/>
      <c r="AY3957" s="5"/>
      <c r="AZ3957" s="7"/>
      <c r="BA3957" s="335"/>
      <c r="BC3957" s="5"/>
      <c r="BD3957" s="7"/>
      <c r="BE3957" s="335"/>
      <c r="BG3957" s="826"/>
      <c r="BH3957" s="607"/>
    </row>
    <row r="3958" spans="1:66" ht="53.25" customHeight="1" x14ac:dyDescent="0.25">
      <c r="A3958" s="222" t="s">
        <v>6113</v>
      </c>
      <c r="B3958" s="112">
        <v>11</v>
      </c>
      <c r="C3958" s="116" t="s">
        <v>4052</v>
      </c>
      <c r="D3958" s="620">
        <v>1000</v>
      </c>
      <c r="E3958" s="278"/>
      <c r="F3958" s="116">
        <v>12</v>
      </c>
      <c r="G3958" s="694" t="s">
        <v>5613</v>
      </c>
      <c r="H3958" s="878" t="str">
        <f t="shared" ref="H3958:H3990" si="6068">LEFT(J3958,3)</f>
        <v>032</v>
      </c>
      <c r="I3958" s="397" t="s">
        <v>3257</v>
      </c>
      <c r="J3958" s="380" t="s">
        <v>2034</v>
      </c>
      <c r="K3958" s="422" t="s">
        <v>6284</v>
      </c>
      <c r="L3958" s="733">
        <v>0</v>
      </c>
      <c r="M3958" s="734">
        <v>0</v>
      </c>
      <c r="N3958" s="931"/>
      <c r="O3958" s="530">
        <f t="shared" ref="O3958:O3963" si="6069">IF(N3958&gt;L3958,"0 ",N3958-L3958)</f>
        <v>0</v>
      </c>
      <c r="P3958" s="530">
        <f t="shared" ref="P3958:P3963" si="6070">IF(N3958&lt;L3958,"0 ",N3958-L3958)</f>
        <v>0</v>
      </c>
      <c r="Q3958" s="646"/>
      <c r="R3958" s="536"/>
      <c r="S3958" s="536"/>
      <c r="T3958" s="536"/>
      <c r="U3958" s="536"/>
      <c r="V3958" s="536"/>
      <c r="W3958" s="683" t="str">
        <f t="shared" ref="W3958:W3963" si="6071">IF(SUM(Q3958:V3958)=X3958,"OK",SUM(Q3958:V3958)-X3958)</f>
        <v>OK</v>
      </c>
      <c r="X3958" s="141"/>
      <c r="Y3958" s="141"/>
      <c r="Z3958" s="552"/>
      <c r="AA3958" s="552"/>
      <c r="AB3958" s="683" t="str">
        <f t="shared" ref="AB3958:AB3963" si="6072">IF(SUM(Z3958:AA3958)=AC3958,"OK",SUM(Z3958:AA3958)-AC3958)</f>
        <v>OK</v>
      </c>
      <c r="AC3958" s="593"/>
      <c r="AD3958" s="530">
        <f t="shared" ref="AD3958:AD3963" si="6073">X3958+Y3958+AC3958</f>
        <v>0</v>
      </c>
      <c r="AE3958" s="842">
        <f t="shared" ref="AE3958:AE3963" si="6074">N3958+AD3958</f>
        <v>0</v>
      </c>
      <c r="AF3958" s="931"/>
      <c r="AG3958" s="530">
        <f t="shared" ref="AG3958:AG3963" si="6075">IF(AF3958&gt;M3958,"0 ",AF3958-M3958)</f>
        <v>0</v>
      </c>
      <c r="AH3958" s="530">
        <f t="shared" ref="AH3958:AH3963" si="6076">IF(AF3958&lt;M3958,"0 ",AF3958-M3958)</f>
        <v>0</v>
      </c>
      <c r="AI3958" s="641"/>
      <c r="AJ3958" s="537"/>
      <c r="AK3958" s="537"/>
      <c r="AL3958" s="537"/>
      <c r="AM3958" s="537"/>
      <c r="AN3958" s="537"/>
      <c r="AO3958" s="683" t="str">
        <f t="shared" ref="AO3958:AO3963" si="6077">IF(SUM(AI3958:AN3958)=AP3958,"OK",SUM(AI3958:AN3958)-AP3958)</f>
        <v>OK</v>
      </c>
      <c r="AP3958" s="141"/>
      <c r="AQ3958" s="141"/>
      <c r="AR3958" s="552"/>
      <c r="AS3958" s="552"/>
      <c r="AT3958" s="683" t="str">
        <f t="shared" ref="AT3958:AT3963" si="6078">IF(SUM(AR3958:AS3958)=AU3958,"OK",SUM(AR3958:AS3958)-AU3958)</f>
        <v>OK</v>
      </c>
      <c r="AU3958" s="593"/>
      <c r="AV3958" s="530">
        <f t="shared" ref="AV3958:AV3963" si="6079">AP3958+AQ3958+AU3958</f>
        <v>0</v>
      </c>
      <c r="AW3958" s="842">
        <f t="shared" ref="AW3958:AW3963" si="6080">AF3958+AV3958</f>
        <v>0</v>
      </c>
      <c r="AX3958" s="115">
        <f t="shared" ref="AX3958:AX3963" si="6081">L3958</f>
        <v>0</v>
      </c>
      <c r="AY3958" s="5">
        <f t="shared" ref="AY3958:AY3963" si="6082">AE3958</f>
        <v>0</v>
      </c>
      <c r="AZ3958" s="7">
        <f t="shared" ref="AZ3958:AZ3959" si="6083">AY3958-AX3958</f>
        <v>0</v>
      </c>
      <c r="BA3958" s="335" t="e">
        <f t="shared" ref="BA3958:BA3959" si="6084">AZ3958/AX3958</f>
        <v>#DIV/0!</v>
      </c>
      <c r="BB3958" s="23">
        <f t="shared" ref="BB3958:BB3963" si="6085">M3958</f>
        <v>0</v>
      </c>
      <c r="BC3958" s="5">
        <f t="shared" ref="BC3958:BC3959" si="6086">AW3958</f>
        <v>0</v>
      </c>
      <c r="BD3958" s="7">
        <f t="shared" ref="BD3958:BD3959" si="6087">BC3958-BB3958</f>
        <v>0</v>
      </c>
      <c r="BE3958" s="335" t="e">
        <f t="shared" ref="BE3958:BE3959" si="6088">BD3958/BB3958</f>
        <v>#DIV/0!</v>
      </c>
      <c r="BG3958" s="826" t="str">
        <f t="shared" ref="BG3958:BG3963" si="6089">RIGHT(LEFT(I3958,3),2)&amp;"."&amp;RIGHT(LEFT(I3958,5),2)</f>
        <v>12.11</v>
      </c>
      <c r="BH3958" s="607" t="b">
        <f>COUNTIF('Codes SEC'!$B$2:$B$250,Ministres!BG3958)&gt;0</f>
        <v>1</v>
      </c>
    </row>
    <row r="3959" spans="1:66" ht="35.1" customHeight="1" x14ac:dyDescent="0.25">
      <c r="A3959" s="222" t="s">
        <v>6113</v>
      </c>
      <c r="B3959" s="112">
        <v>11</v>
      </c>
      <c r="C3959" s="116" t="s">
        <v>4052</v>
      </c>
      <c r="D3959" s="620">
        <v>1000</v>
      </c>
      <c r="E3959" s="278"/>
      <c r="F3959" s="116">
        <v>12</v>
      </c>
      <c r="G3959" s="694" t="s">
        <v>5613</v>
      </c>
      <c r="H3959" s="878" t="str">
        <f t="shared" si="6068"/>
        <v>032</v>
      </c>
      <c r="I3959" s="397" t="s">
        <v>3257</v>
      </c>
      <c r="J3959" s="380" t="s">
        <v>2036</v>
      </c>
      <c r="K3959" s="408" t="s">
        <v>6326</v>
      </c>
      <c r="L3959" s="733">
        <v>0</v>
      </c>
      <c r="M3959" s="734">
        <v>0</v>
      </c>
      <c r="N3959" s="931"/>
      <c r="O3959" s="530">
        <f t="shared" si="6069"/>
        <v>0</v>
      </c>
      <c r="P3959" s="530">
        <f t="shared" si="6070"/>
        <v>0</v>
      </c>
      <c r="Q3959" s="646"/>
      <c r="R3959" s="536"/>
      <c r="S3959" s="536"/>
      <c r="T3959" s="536"/>
      <c r="U3959" s="536"/>
      <c r="V3959" s="536"/>
      <c r="W3959" s="683" t="str">
        <f t="shared" si="6071"/>
        <v>OK</v>
      </c>
      <c r="X3959" s="141"/>
      <c r="Y3959" s="141"/>
      <c r="Z3959" s="552"/>
      <c r="AA3959" s="552"/>
      <c r="AB3959" s="683" t="str">
        <f t="shared" si="6072"/>
        <v>OK</v>
      </c>
      <c r="AC3959" s="593"/>
      <c r="AD3959" s="530">
        <f t="shared" si="6073"/>
        <v>0</v>
      </c>
      <c r="AE3959" s="842">
        <f t="shared" si="6074"/>
        <v>0</v>
      </c>
      <c r="AF3959" s="931"/>
      <c r="AG3959" s="530">
        <f t="shared" si="6075"/>
        <v>0</v>
      </c>
      <c r="AH3959" s="530">
        <f t="shared" si="6076"/>
        <v>0</v>
      </c>
      <c r="AI3959" s="641"/>
      <c r="AJ3959" s="537"/>
      <c r="AK3959" s="537"/>
      <c r="AL3959" s="537"/>
      <c r="AM3959" s="537"/>
      <c r="AN3959" s="537"/>
      <c r="AO3959" s="683" t="str">
        <f t="shared" si="6077"/>
        <v>OK</v>
      </c>
      <c r="AP3959" s="141"/>
      <c r="AQ3959" s="141"/>
      <c r="AR3959" s="552"/>
      <c r="AS3959" s="552"/>
      <c r="AT3959" s="683" t="str">
        <f t="shared" si="6078"/>
        <v>OK</v>
      </c>
      <c r="AU3959" s="593"/>
      <c r="AV3959" s="530">
        <f t="shared" si="6079"/>
        <v>0</v>
      </c>
      <c r="AW3959" s="842">
        <f t="shared" si="6080"/>
        <v>0</v>
      </c>
      <c r="AX3959" s="115">
        <f t="shared" si="6081"/>
        <v>0</v>
      </c>
      <c r="AY3959" s="5">
        <f t="shared" si="6082"/>
        <v>0</v>
      </c>
      <c r="AZ3959" s="7">
        <f t="shared" si="6083"/>
        <v>0</v>
      </c>
      <c r="BA3959" s="335" t="e">
        <f t="shared" si="6084"/>
        <v>#DIV/0!</v>
      </c>
      <c r="BB3959" s="23">
        <f t="shared" si="6085"/>
        <v>0</v>
      </c>
      <c r="BC3959" s="5">
        <f t="shared" si="6086"/>
        <v>0</v>
      </c>
      <c r="BD3959" s="7">
        <f t="shared" si="6087"/>
        <v>0</v>
      </c>
      <c r="BE3959" s="335" t="e">
        <f t="shared" si="6088"/>
        <v>#DIV/0!</v>
      </c>
      <c r="BG3959" s="826" t="str">
        <f t="shared" si="6089"/>
        <v>12.11</v>
      </c>
      <c r="BH3959" s="607" t="b">
        <f>COUNTIF('Codes SEC'!$B$2:$B$250,Ministres!BG3959)&gt;0</f>
        <v>1</v>
      </c>
    </row>
    <row r="3960" spans="1:66" ht="35.1" customHeight="1" x14ac:dyDescent="0.25">
      <c r="A3960" s="222" t="s">
        <v>6113</v>
      </c>
      <c r="B3960" s="112">
        <v>11</v>
      </c>
      <c r="C3960" s="116" t="s">
        <v>4052</v>
      </c>
      <c r="D3960" s="620">
        <v>1000</v>
      </c>
      <c r="E3960" s="278"/>
      <c r="F3960" s="117">
        <v>12</v>
      </c>
      <c r="G3960" s="694" t="s">
        <v>5613</v>
      </c>
      <c r="H3960" s="878" t="str">
        <f t="shared" si="6068"/>
        <v>032</v>
      </c>
      <c r="I3960" s="397" t="s">
        <v>3257</v>
      </c>
      <c r="J3960" s="380" t="s">
        <v>2037</v>
      </c>
      <c r="K3960" s="422" t="s">
        <v>6286</v>
      </c>
      <c r="L3960" s="733">
        <v>0</v>
      </c>
      <c r="M3960" s="734">
        <v>0</v>
      </c>
      <c r="N3960" s="931"/>
      <c r="O3960" s="530">
        <f t="shared" si="6069"/>
        <v>0</v>
      </c>
      <c r="P3960" s="530">
        <f t="shared" si="6070"/>
        <v>0</v>
      </c>
      <c r="Q3960" s="646"/>
      <c r="R3960" s="536"/>
      <c r="S3960" s="536"/>
      <c r="T3960" s="536"/>
      <c r="U3960" s="536"/>
      <c r="V3960" s="536"/>
      <c r="W3960" s="683" t="str">
        <f t="shared" si="6071"/>
        <v>OK</v>
      </c>
      <c r="X3960" s="141"/>
      <c r="Y3960" s="141"/>
      <c r="Z3960" s="552"/>
      <c r="AA3960" s="552"/>
      <c r="AB3960" s="683" t="str">
        <f t="shared" si="6072"/>
        <v>OK</v>
      </c>
      <c r="AC3960" s="593"/>
      <c r="AD3960" s="530">
        <f t="shared" si="6073"/>
        <v>0</v>
      </c>
      <c r="AE3960" s="842">
        <f t="shared" si="6074"/>
        <v>0</v>
      </c>
      <c r="AF3960" s="931"/>
      <c r="AG3960" s="530">
        <f t="shared" si="6075"/>
        <v>0</v>
      </c>
      <c r="AH3960" s="530">
        <f t="shared" si="6076"/>
        <v>0</v>
      </c>
      <c r="AI3960" s="641"/>
      <c r="AJ3960" s="537"/>
      <c r="AK3960" s="537"/>
      <c r="AL3960" s="537"/>
      <c r="AM3960" s="537"/>
      <c r="AN3960" s="537"/>
      <c r="AO3960" s="683" t="str">
        <f t="shared" si="6077"/>
        <v>OK</v>
      </c>
      <c r="AP3960" s="141"/>
      <c r="AQ3960" s="141"/>
      <c r="AR3960" s="552"/>
      <c r="AS3960" s="552"/>
      <c r="AT3960" s="683" t="str">
        <f t="shared" si="6078"/>
        <v>OK</v>
      </c>
      <c r="AU3960" s="593"/>
      <c r="AV3960" s="530">
        <f t="shared" si="6079"/>
        <v>0</v>
      </c>
      <c r="AW3960" s="842">
        <f t="shared" si="6080"/>
        <v>0</v>
      </c>
      <c r="AX3960" s="115">
        <f t="shared" si="6081"/>
        <v>0</v>
      </c>
      <c r="AY3960" s="5">
        <f t="shared" si="6082"/>
        <v>0</v>
      </c>
      <c r="AZ3960" s="7">
        <f t="shared" ref="AZ3960:AZ3963" si="6090">AY3960-AX3960</f>
        <v>0</v>
      </c>
      <c r="BA3960" s="335" t="e">
        <f t="shared" ref="BA3960:BA3963" si="6091">AZ3960/AX3960</f>
        <v>#DIV/0!</v>
      </c>
      <c r="BB3960" s="23">
        <f t="shared" si="6085"/>
        <v>0</v>
      </c>
      <c r="BC3960" s="5">
        <f t="shared" ref="BC3960:BC3963" si="6092">AW3960</f>
        <v>0</v>
      </c>
      <c r="BD3960" s="7">
        <f t="shared" ref="BD3960:BD3963" si="6093">BC3960-BB3960</f>
        <v>0</v>
      </c>
      <c r="BE3960" s="335" t="e">
        <f t="shared" ref="BE3960:BE3963" si="6094">BD3960/BB3960</f>
        <v>#DIV/0!</v>
      </c>
      <c r="BG3960" s="826" t="str">
        <f t="shared" si="6089"/>
        <v>12.11</v>
      </c>
      <c r="BH3960" s="607" t="b">
        <f>COUNTIF('Codes SEC'!$B$2:$B$250,Ministres!BG3960)&gt;0</f>
        <v>1</v>
      </c>
    </row>
    <row r="3961" spans="1:66" ht="35.1" customHeight="1" x14ac:dyDescent="0.25">
      <c r="A3961" s="190" t="s">
        <v>6113</v>
      </c>
      <c r="B3961" s="583" t="s">
        <v>783</v>
      </c>
      <c r="C3961" s="120" t="s">
        <v>4052</v>
      </c>
      <c r="D3961" s="622">
        <v>1000</v>
      </c>
      <c r="E3961" s="584"/>
      <c r="F3961" s="120">
        <v>12</v>
      </c>
      <c r="G3961" s="699" t="s">
        <v>5613</v>
      </c>
      <c r="H3961" s="891" t="str">
        <f t="shared" si="6068"/>
        <v>032</v>
      </c>
      <c r="I3961" s="605">
        <v>81211000</v>
      </c>
      <c r="J3961" s="689" t="s">
        <v>5143</v>
      </c>
      <c r="K3961" s="424" t="s">
        <v>6288</v>
      </c>
      <c r="L3961" s="733">
        <v>0</v>
      </c>
      <c r="M3961" s="734">
        <v>0</v>
      </c>
      <c r="N3961" s="931"/>
      <c r="O3961" s="530">
        <f t="shared" si="6069"/>
        <v>0</v>
      </c>
      <c r="P3961" s="530">
        <f t="shared" si="6070"/>
        <v>0</v>
      </c>
      <c r="Q3961" s="646"/>
      <c r="R3961" s="536"/>
      <c r="S3961" s="536"/>
      <c r="T3961" s="536"/>
      <c r="U3961" s="536"/>
      <c r="V3961" s="536"/>
      <c r="W3961" s="683" t="str">
        <f>IF(SUM(Q3961:V3961)=X3961,"OK",SUM(Q3961:V3961)-X3961)</f>
        <v>OK</v>
      </c>
      <c r="X3961" s="141"/>
      <c r="Y3961" s="141"/>
      <c r="Z3961" s="552"/>
      <c r="AA3961" s="552"/>
      <c r="AB3961" s="683" t="str">
        <f>IF(SUM(Z3961:AA3961)=AC3961,"OK",SUM(Z3961:AA3961)-AC3961)</f>
        <v>OK</v>
      </c>
      <c r="AC3961" s="593"/>
      <c r="AD3961" s="530">
        <f t="shared" si="6073"/>
        <v>0</v>
      </c>
      <c r="AE3961" s="842">
        <f t="shared" si="6074"/>
        <v>0</v>
      </c>
      <c r="AF3961" s="931"/>
      <c r="AG3961" s="530">
        <f t="shared" si="6075"/>
        <v>0</v>
      </c>
      <c r="AH3961" s="530">
        <f t="shared" si="6076"/>
        <v>0</v>
      </c>
      <c r="AI3961" s="641"/>
      <c r="AJ3961" s="537"/>
      <c r="AK3961" s="537"/>
      <c r="AL3961" s="537"/>
      <c r="AM3961" s="537"/>
      <c r="AN3961" s="537"/>
      <c r="AO3961" s="683" t="str">
        <f>IF(SUM(AI3961:AN3961)=AP3961,"OK",SUM(AI3961:AN3961)-AP3961)</f>
        <v>OK</v>
      </c>
      <c r="AP3961" s="141"/>
      <c r="AQ3961" s="141"/>
      <c r="AR3961" s="552"/>
      <c r="AS3961" s="552"/>
      <c r="AT3961" s="683" t="str">
        <f>IF(SUM(AR3961:AS3961)=AU3961,"OK",SUM(AR3961:AS3961)-AU3961)</f>
        <v>OK</v>
      </c>
      <c r="AU3961" s="593"/>
      <c r="AV3961" s="530">
        <f t="shared" si="6079"/>
        <v>0</v>
      </c>
      <c r="AW3961" s="842">
        <f t="shared" si="6080"/>
        <v>0</v>
      </c>
      <c r="AX3961" s="115">
        <f t="shared" si="6081"/>
        <v>0</v>
      </c>
      <c r="AY3961" s="5">
        <f t="shared" si="6082"/>
        <v>0</v>
      </c>
      <c r="AZ3961" s="7">
        <f>AY3961-AX3961</f>
        <v>0</v>
      </c>
      <c r="BA3961" s="335" t="e">
        <f>AZ3961/AX3961</f>
        <v>#DIV/0!</v>
      </c>
      <c r="BB3961" s="23">
        <f t="shared" si="6085"/>
        <v>0</v>
      </c>
      <c r="BC3961" s="5">
        <f>AW3961</f>
        <v>0</v>
      </c>
      <c r="BD3961" s="7">
        <f>BC3961-BB3961</f>
        <v>0</v>
      </c>
      <c r="BE3961" s="335" t="e">
        <f>BD3961/BB3961</f>
        <v>#DIV/0!</v>
      </c>
      <c r="BG3961" s="826" t="str">
        <f t="shared" si="6089"/>
        <v>12.11</v>
      </c>
      <c r="BH3961" s="607" t="b">
        <f>COUNTIF('Codes SEC'!$B$2:$B$250,Ministres!BG3961)&gt;0</f>
        <v>1</v>
      </c>
    </row>
    <row r="3962" spans="1:66" ht="35.1" customHeight="1" x14ac:dyDescent="0.25">
      <c r="A3962" s="222" t="s">
        <v>6113</v>
      </c>
      <c r="B3962" s="112">
        <v>11</v>
      </c>
      <c r="C3962" s="116" t="s">
        <v>4052</v>
      </c>
      <c r="D3962" s="620">
        <v>1000</v>
      </c>
      <c r="E3962" s="278"/>
      <c r="F3962" s="116">
        <v>12</v>
      </c>
      <c r="G3962" s="694" t="s">
        <v>5613</v>
      </c>
      <c r="H3962" s="878" t="str">
        <f t="shared" si="6068"/>
        <v>032</v>
      </c>
      <c r="I3962" s="397" t="s">
        <v>3262</v>
      </c>
      <c r="J3962" s="380" t="s">
        <v>2035</v>
      </c>
      <c r="K3962" s="408" t="s">
        <v>6285</v>
      </c>
      <c r="L3962" s="733">
        <v>0</v>
      </c>
      <c r="M3962" s="734">
        <v>0</v>
      </c>
      <c r="N3962" s="931"/>
      <c r="O3962" s="530">
        <f t="shared" si="6069"/>
        <v>0</v>
      </c>
      <c r="P3962" s="530">
        <f t="shared" si="6070"/>
        <v>0</v>
      </c>
      <c r="Q3962" s="646"/>
      <c r="R3962" s="536"/>
      <c r="S3962" s="536"/>
      <c r="T3962" s="536"/>
      <c r="U3962" s="536"/>
      <c r="V3962" s="536"/>
      <c r="W3962" s="683" t="str">
        <f>IF(SUM(Q3962:V3962)=X3962,"OK",SUM(Q3962:V3962)-X3962)</f>
        <v>OK</v>
      </c>
      <c r="X3962" s="141"/>
      <c r="Y3962" s="141"/>
      <c r="Z3962" s="552"/>
      <c r="AA3962" s="552"/>
      <c r="AB3962" s="683" t="str">
        <f>IF(SUM(Z3962:AA3962)=AC3962,"OK",SUM(Z3962:AA3962)-AC3962)</f>
        <v>OK</v>
      </c>
      <c r="AC3962" s="593"/>
      <c r="AD3962" s="530">
        <f t="shared" si="6073"/>
        <v>0</v>
      </c>
      <c r="AE3962" s="842">
        <f t="shared" si="6074"/>
        <v>0</v>
      </c>
      <c r="AF3962" s="931"/>
      <c r="AG3962" s="530">
        <f t="shared" si="6075"/>
        <v>0</v>
      </c>
      <c r="AH3962" s="530">
        <f t="shared" si="6076"/>
        <v>0</v>
      </c>
      <c r="AI3962" s="641"/>
      <c r="AJ3962" s="537"/>
      <c r="AK3962" s="537"/>
      <c r="AL3962" s="537"/>
      <c r="AM3962" s="537"/>
      <c r="AN3962" s="537"/>
      <c r="AO3962" s="683" t="str">
        <f>IF(SUM(AI3962:AN3962)=AP3962,"OK",SUM(AI3962:AN3962)-AP3962)</f>
        <v>OK</v>
      </c>
      <c r="AP3962" s="141"/>
      <c r="AQ3962" s="141"/>
      <c r="AR3962" s="552"/>
      <c r="AS3962" s="552"/>
      <c r="AT3962" s="683" t="str">
        <f>IF(SUM(AR3962:AS3962)=AU3962,"OK",SUM(AR3962:AS3962)-AU3962)</f>
        <v>OK</v>
      </c>
      <c r="AU3962" s="593"/>
      <c r="AV3962" s="530">
        <f t="shared" si="6079"/>
        <v>0</v>
      </c>
      <c r="AW3962" s="842">
        <f t="shared" si="6080"/>
        <v>0</v>
      </c>
      <c r="AX3962" s="115">
        <f t="shared" si="6081"/>
        <v>0</v>
      </c>
      <c r="AY3962" s="5">
        <f t="shared" si="6082"/>
        <v>0</v>
      </c>
      <c r="AZ3962" s="7">
        <f>AY3962-AX3962</f>
        <v>0</v>
      </c>
      <c r="BA3962" s="335" t="e">
        <f>AZ3962/AX3962</f>
        <v>#DIV/0!</v>
      </c>
      <c r="BB3962" s="23">
        <f t="shared" si="6085"/>
        <v>0</v>
      </c>
      <c r="BC3962" s="5">
        <f>AW3962</f>
        <v>0</v>
      </c>
      <c r="BD3962" s="7">
        <f>BC3962-BB3962</f>
        <v>0</v>
      </c>
      <c r="BE3962" s="335" t="e">
        <f>BD3962/BB3962</f>
        <v>#DIV/0!</v>
      </c>
      <c r="BG3962" s="826" t="str">
        <f t="shared" si="6089"/>
        <v>12.21</v>
      </c>
      <c r="BH3962" s="607" t="b">
        <f>COUNTIF('Codes SEC'!$B$2:$B$250,Ministres!BG3962)&gt;0</f>
        <v>1</v>
      </c>
    </row>
    <row r="3963" spans="1:66" ht="35.1" customHeight="1" x14ac:dyDescent="0.25">
      <c r="A3963" s="222" t="s">
        <v>6113</v>
      </c>
      <c r="B3963" s="112">
        <v>11</v>
      </c>
      <c r="C3963" s="116" t="s">
        <v>4052</v>
      </c>
      <c r="D3963" s="620">
        <v>1000</v>
      </c>
      <c r="E3963" s="278"/>
      <c r="F3963" s="117">
        <v>12</v>
      </c>
      <c r="G3963" s="694" t="s">
        <v>5613</v>
      </c>
      <c r="H3963" s="878" t="str">
        <f t="shared" si="6068"/>
        <v>032</v>
      </c>
      <c r="I3963" s="397" t="s">
        <v>3268</v>
      </c>
      <c r="J3963" s="380" t="s">
        <v>2038</v>
      </c>
      <c r="K3963" s="494" t="s">
        <v>6287</v>
      </c>
      <c r="L3963" s="733">
        <v>0</v>
      </c>
      <c r="M3963" s="734">
        <v>0</v>
      </c>
      <c r="N3963" s="931"/>
      <c r="O3963" s="530">
        <f t="shared" si="6069"/>
        <v>0</v>
      </c>
      <c r="P3963" s="530">
        <f t="shared" si="6070"/>
        <v>0</v>
      </c>
      <c r="Q3963" s="646"/>
      <c r="R3963" s="536"/>
      <c r="S3963" s="536"/>
      <c r="T3963" s="536"/>
      <c r="U3963" s="536"/>
      <c r="V3963" s="536"/>
      <c r="W3963" s="683" t="str">
        <f t="shared" si="6071"/>
        <v>OK</v>
      </c>
      <c r="X3963" s="141"/>
      <c r="Y3963" s="141"/>
      <c r="Z3963" s="552"/>
      <c r="AA3963" s="552"/>
      <c r="AB3963" s="683" t="str">
        <f t="shared" si="6072"/>
        <v>OK</v>
      </c>
      <c r="AC3963" s="593"/>
      <c r="AD3963" s="530">
        <f t="shared" si="6073"/>
        <v>0</v>
      </c>
      <c r="AE3963" s="842">
        <f t="shared" si="6074"/>
        <v>0</v>
      </c>
      <c r="AF3963" s="931"/>
      <c r="AG3963" s="530">
        <f t="shared" si="6075"/>
        <v>0</v>
      </c>
      <c r="AH3963" s="530">
        <f t="shared" si="6076"/>
        <v>0</v>
      </c>
      <c r="AI3963" s="641"/>
      <c r="AJ3963" s="537"/>
      <c r="AK3963" s="537"/>
      <c r="AL3963" s="537"/>
      <c r="AM3963" s="537"/>
      <c r="AN3963" s="537"/>
      <c r="AO3963" s="683" t="str">
        <f t="shared" si="6077"/>
        <v>OK</v>
      </c>
      <c r="AP3963" s="141"/>
      <c r="AQ3963" s="141"/>
      <c r="AR3963" s="552"/>
      <c r="AS3963" s="552"/>
      <c r="AT3963" s="683" t="str">
        <f t="shared" si="6078"/>
        <v>OK</v>
      </c>
      <c r="AU3963" s="593"/>
      <c r="AV3963" s="530">
        <f t="shared" si="6079"/>
        <v>0</v>
      </c>
      <c r="AW3963" s="842">
        <f t="shared" si="6080"/>
        <v>0</v>
      </c>
      <c r="AX3963" s="115">
        <f t="shared" si="6081"/>
        <v>0</v>
      </c>
      <c r="AY3963" s="5">
        <f t="shared" si="6082"/>
        <v>0</v>
      </c>
      <c r="AZ3963" s="7">
        <f t="shared" si="6090"/>
        <v>0</v>
      </c>
      <c r="BA3963" s="335" t="e">
        <f t="shared" si="6091"/>
        <v>#DIV/0!</v>
      </c>
      <c r="BB3963" s="23">
        <f t="shared" si="6085"/>
        <v>0</v>
      </c>
      <c r="BC3963" s="5">
        <f t="shared" si="6092"/>
        <v>0</v>
      </c>
      <c r="BD3963" s="7">
        <f t="shared" si="6093"/>
        <v>0</v>
      </c>
      <c r="BE3963" s="335" t="e">
        <f t="shared" si="6094"/>
        <v>#DIV/0!</v>
      </c>
      <c r="BG3963" s="826" t="str">
        <f t="shared" si="6089"/>
        <v>45.24</v>
      </c>
      <c r="BH3963" s="607" t="b">
        <f>COUNTIF('Codes SEC'!$B$2:$B$250,Ministres!BG3963)&gt;0</f>
        <v>1</v>
      </c>
    </row>
    <row r="3964" spans="1:66" ht="12.75" customHeight="1" x14ac:dyDescent="0.25">
      <c r="A3964" s="227"/>
      <c r="B3964" s="209"/>
      <c r="C3964" s="253"/>
      <c r="D3964" s="625"/>
      <c r="E3964" s="280"/>
      <c r="F3964" s="253"/>
      <c r="G3964" s="695"/>
      <c r="H3964" s="886"/>
      <c r="I3964" s="403"/>
      <c r="J3964" s="381"/>
      <c r="K3964" s="514" t="s">
        <v>95</v>
      </c>
      <c r="L3964" s="315">
        <f t="shared" ref="L3964:V3964" si="6095">L3958+L3962+L3959+L3960+L3963+L3961</f>
        <v>0</v>
      </c>
      <c r="M3964" s="741">
        <f t="shared" si="6095"/>
        <v>0</v>
      </c>
      <c r="N3964" s="930">
        <f t="shared" ref="N3964:P3964" si="6096">N3958+N3962+N3959+N3960+N3963+N3961</f>
        <v>0</v>
      </c>
      <c r="O3964" s="790">
        <f t="shared" si="6096"/>
        <v>0</v>
      </c>
      <c r="P3964" s="790">
        <f t="shared" si="6096"/>
        <v>0</v>
      </c>
      <c r="Q3964" s="787">
        <f t="shared" si="6095"/>
        <v>0</v>
      </c>
      <c r="R3964" s="648">
        <f t="shared" si="6095"/>
        <v>0</v>
      </c>
      <c r="S3964" s="648">
        <f t="shared" si="6095"/>
        <v>0</v>
      </c>
      <c r="T3964" s="648">
        <f t="shared" si="6095"/>
        <v>0</v>
      </c>
      <c r="U3964" s="648">
        <f t="shared" si="6095"/>
        <v>0</v>
      </c>
      <c r="V3964" s="648">
        <f t="shared" si="6095"/>
        <v>0</v>
      </c>
      <c r="W3964" s="790"/>
      <c r="X3964" s="649">
        <f>X3958+X3962+X3959+X3960+X3963+X3961</f>
        <v>0</v>
      </c>
      <c r="Y3964" s="649">
        <f>Y3958+Y3962+Y3959+Y3960+Y3963+Y3961</f>
        <v>0</v>
      </c>
      <c r="Z3964" s="648">
        <f>Z3958+Z3962+Z3959+Z3960+Z3963+Z3961</f>
        <v>0</v>
      </c>
      <c r="AA3964" s="648">
        <f>AA3958+AA3962+AA3959+AA3960+AA3963+AA3961</f>
        <v>0</v>
      </c>
      <c r="AB3964" s="790"/>
      <c r="AC3964" s="649">
        <f t="shared" ref="AC3964:AN3964" si="6097">AC3958+AC3962+AC3959+AC3960+AC3963+AC3961</f>
        <v>0</v>
      </c>
      <c r="AD3964" s="790">
        <f>AD3958+AD3962+AD3959+AD3960+AD3963+AD3961</f>
        <v>0</v>
      </c>
      <c r="AE3964" s="843">
        <f>AE3958+AE3962+AE3959+AE3960+AE3963+AE3961</f>
        <v>0</v>
      </c>
      <c r="AF3964" s="930">
        <f t="shared" ref="AF3964:AH3964" si="6098">AF3958+AF3962+AF3959+AF3960+AF3963+AF3961</f>
        <v>0</v>
      </c>
      <c r="AG3964" s="790">
        <f t="shared" si="6098"/>
        <v>0</v>
      </c>
      <c r="AH3964" s="790">
        <f t="shared" si="6098"/>
        <v>0</v>
      </c>
      <c r="AI3964" s="787">
        <f t="shared" si="6097"/>
        <v>0</v>
      </c>
      <c r="AJ3964" s="648">
        <f t="shared" si="6097"/>
        <v>0</v>
      </c>
      <c r="AK3964" s="648">
        <f t="shared" si="6097"/>
        <v>0</v>
      </c>
      <c r="AL3964" s="648">
        <f t="shared" si="6097"/>
        <v>0</v>
      </c>
      <c r="AM3964" s="648">
        <f t="shared" si="6097"/>
        <v>0</v>
      </c>
      <c r="AN3964" s="648">
        <f t="shared" si="6097"/>
        <v>0</v>
      </c>
      <c r="AO3964" s="790"/>
      <c r="AP3964" s="649">
        <f>AP3958+AP3962+AP3959+AP3960+AP3963+AP3961</f>
        <v>0</v>
      </c>
      <c r="AQ3964" s="649">
        <f>AQ3958+AQ3962+AQ3959+AQ3960+AQ3963+AQ3961</f>
        <v>0</v>
      </c>
      <c r="AR3964" s="648">
        <f>AR3958+AR3962+AR3959+AR3960+AR3963+AR3961</f>
        <v>0</v>
      </c>
      <c r="AS3964" s="648">
        <f>AS3958+AS3962+AS3959+AS3960+AS3963+AS3961</f>
        <v>0</v>
      </c>
      <c r="AT3964" s="790"/>
      <c r="AU3964" s="649">
        <f t="shared" ref="AU3964:BE3964" si="6099">AU3958+AU3962+AU3959+AU3960+AU3963+AU3961</f>
        <v>0</v>
      </c>
      <c r="AV3964" s="790">
        <f t="shared" ref="AV3964" si="6100">AV3958+AV3962+AV3959+AV3960+AV3963+AV3961</f>
        <v>0</v>
      </c>
      <c r="AW3964" s="843">
        <f t="shared" si="6099"/>
        <v>0</v>
      </c>
      <c r="AX3964" s="336">
        <f t="shared" si="6099"/>
        <v>0</v>
      </c>
      <c r="AY3964" s="337">
        <f t="shared" si="6099"/>
        <v>0</v>
      </c>
      <c r="AZ3964" s="338">
        <f t="shared" si="6099"/>
        <v>0</v>
      </c>
      <c r="BA3964" s="339" t="e">
        <f t="shared" si="6099"/>
        <v>#DIV/0!</v>
      </c>
      <c r="BB3964" s="322">
        <f t="shared" si="6099"/>
        <v>0</v>
      </c>
      <c r="BC3964" s="337">
        <f t="shared" si="6099"/>
        <v>0</v>
      </c>
      <c r="BD3964" s="338">
        <f t="shared" si="6099"/>
        <v>0</v>
      </c>
      <c r="BE3964" s="339" t="e">
        <f t="shared" si="6099"/>
        <v>#DIV/0!</v>
      </c>
      <c r="BG3964" s="826"/>
      <c r="BH3964" s="607"/>
    </row>
    <row r="3965" spans="1:66" ht="12.75" customHeight="1" x14ac:dyDescent="0.25">
      <c r="A3965" s="226"/>
      <c r="B3965" s="207"/>
      <c r="C3965" s="254"/>
      <c r="D3965" s="300"/>
      <c r="E3965" s="276"/>
      <c r="F3965" s="300"/>
      <c r="G3965" s="696"/>
      <c r="H3965" s="887"/>
      <c r="I3965" s="444"/>
      <c r="J3965" s="393"/>
      <c r="K3965" s="404" t="s">
        <v>3728</v>
      </c>
      <c r="L3965" s="729">
        <f t="shared" ref="L3965:P3965" si="6101">L3964</f>
        <v>0</v>
      </c>
      <c r="M3965" s="730">
        <f t="shared" si="6101"/>
        <v>0</v>
      </c>
      <c r="N3965" s="844">
        <f t="shared" si="6101"/>
        <v>0</v>
      </c>
      <c r="O3965" s="665">
        <f t="shared" si="6101"/>
        <v>0</v>
      </c>
      <c r="P3965" s="665">
        <f t="shared" si="6101"/>
        <v>0</v>
      </c>
      <c r="Q3965" s="638">
        <f t="shared" ref="Q3965:AA3965" si="6102">Q3964</f>
        <v>0</v>
      </c>
      <c r="R3965" s="130">
        <f t="shared" si="6102"/>
        <v>0</v>
      </c>
      <c r="S3965" s="130">
        <f t="shared" si="6102"/>
        <v>0</v>
      </c>
      <c r="T3965" s="130">
        <f t="shared" si="6102"/>
        <v>0</v>
      </c>
      <c r="U3965" s="130">
        <f t="shared" si="6102"/>
        <v>0</v>
      </c>
      <c r="V3965" s="130">
        <f t="shared" si="6102"/>
        <v>0</v>
      </c>
      <c r="W3965" s="665"/>
      <c r="X3965" s="130">
        <f t="shared" si="6102"/>
        <v>0</v>
      </c>
      <c r="Y3965" s="130">
        <f t="shared" si="6102"/>
        <v>0</v>
      </c>
      <c r="Z3965" s="130">
        <f t="shared" si="6102"/>
        <v>0</v>
      </c>
      <c r="AA3965" s="130">
        <f t="shared" si="6102"/>
        <v>0</v>
      </c>
      <c r="AB3965" s="665"/>
      <c r="AC3965" s="130">
        <f t="shared" ref="AC3965" si="6103">AC3964</f>
        <v>0</v>
      </c>
      <c r="AD3965" s="665">
        <f>AD3964</f>
        <v>0</v>
      </c>
      <c r="AE3965" s="845">
        <f>AE3964</f>
        <v>0</v>
      </c>
      <c r="AF3965" s="844">
        <f t="shared" ref="AF3965:AH3965" si="6104">AF3964</f>
        <v>0</v>
      </c>
      <c r="AG3965" s="665">
        <f t="shared" si="6104"/>
        <v>0</v>
      </c>
      <c r="AH3965" s="665">
        <f t="shared" si="6104"/>
        <v>0</v>
      </c>
      <c r="AI3965" s="638">
        <f t="shared" ref="AI3965:AS3965" si="6105">AI3964</f>
        <v>0</v>
      </c>
      <c r="AJ3965" s="130">
        <f t="shared" si="6105"/>
        <v>0</v>
      </c>
      <c r="AK3965" s="130">
        <f t="shared" si="6105"/>
        <v>0</v>
      </c>
      <c r="AL3965" s="130">
        <f t="shared" si="6105"/>
        <v>0</v>
      </c>
      <c r="AM3965" s="130">
        <f t="shared" si="6105"/>
        <v>0</v>
      </c>
      <c r="AN3965" s="130">
        <f t="shared" si="6105"/>
        <v>0</v>
      </c>
      <c r="AO3965" s="665"/>
      <c r="AP3965" s="130">
        <f t="shared" si="6105"/>
        <v>0</v>
      </c>
      <c r="AQ3965" s="130">
        <f t="shared" si="6105"/>
        <v>0</v>
      </c>
      <c r="AR3965" s="130">
        <f t="shared" si="6105"/>
        <v>0</v>
      </c>
      <c r="AS3965" s="130">
        <f t="shared" si="6105"/>
        <v>0</v>
      </c>
      <c r="AT3965" s="665"/>
      <c r="AU3965" s="130">
        <f t="shared" ref="AU3965:BE3965" si="6106">AU3964</f>
        <v>0</v>
      </c>
      <c r="AV3965" s="665">
        <f t="shared" ref="AV3965" si="6107">AV3964</f>
        <v>0</v>
      </c>
      <c r="AW3965" s="845">
        <f t="shared" si="6106"/>
        <v>0</v>
      </c>
      <c r="AX3965" s="314">
        <f t="shared" si="6106"/>
        <v>0</v>
      </c>
      <c r="AY3965" s="131">
        <f t="shared" si="6106"/>
        <v>0</v>
      </c>
      <c r="AZ3965" s="132">
        <f t="shared" si="6106"/>
        <v>0</v>
      </c>
      <c r="BA3965" s="340" t="e">
        <f t="shared" si="6106"/>
        <v>#DIV/0!</v>
      </c>
      <c r="BB3965" s="310">
        <f t="shared" si="6106"/>
        <v>0</v>
      </c>
      <c r="BC3965" s="131">
        <f t="shared" si="6106"/>
        <v>0</v>
      </c>
      <c r="BD3965" s="132">
        <f t="shared" si="6106"/>
        <v>0</v>
      </c>
      <c r="BE3965" s="340" t="e">
        <f t="shared" si="6106"/>
        <v>#DIV/0!</v>
      </c>
      <c r="BF3965" s="40"/>
      <c r="BG3965" s="826"/>
      <c r="BH3965" s="607"/>
    </row>
    <row r="3966" spans="1:66" ht="12.75" customHeight="1" x14ac:dyDescent="0.25">
      <c r="A3966" s="222"/>
      <c r="C3966" s="116"/>
      <c r="D3966" s="620"/>
      <c r="F3966" s="117"/>
      <c r="G3966" s="690"/>
      <c r="H3966" s="878"/>
      <c r="I3966" s="397"/>
      <c r="J3966" s="380"/>
      <c r="K3966" s="405" t="s">
        <v>208</v>
      </c>
      <c r="L3966" s="731">
        <v>0</v>
      </c>
      <c r="M3966" s="732">
        <v>0</v>
      </c>
      <c r="N3966" s="929">
        <v>0</v>
      </c>
      <c r="O3966" s="530">
        <v>0</v>
      </c>
      <c r="P3966" s="530">
        <v>0</v>
      </c>
      <c r="Q3966" s="641">
        <v>0</v>
      </c>
      <c r="R3966" s="537">
        <v>0</v>
      </c>
      <c r="S3966" s="537">
        <v>0</v>
      </c>
      <c r="T3966" s="537">
        <v>0</v>
      </c>
      <c r="U3966" s="537">
        <v>0</v>
      </c>
      <c r="V3966" s="537">
        <v>0</v>
      </c>
      <c r="W3966" s="530"/>
      <c r="X3966" s="142">
        <v>0</v>
      </c>
      <c r="Y3966" s="142">
        <v>0</v>
      </c>
      <c r="Z3966" s="537">
        <v>0</v>
      </c>
      <c r="AA3966" s="537">
        <v>0</v>
      </c>
      <c r="AB3966" s="530"/>
      <c r="AC3966" s="142">
        <v>0</v>
      </c>
      <c r="AD3966" s="530">
        <v>0</v>
      </c>
      <c r="AE3966" s="842">
        <v>0</v>
      </c>
      <c r="AF3966" s="929">
        <v>0</v>
      </c>
      <c r="AG3966" s="530">
        <v>0</v>
      </c>
      <c r="AH3966" s="530">
        <v>0</v>
      </c>
      <c r="AI3966" s="641">
        <v>0</v>
      </c>
      <c r="AJ3966" s="537">
        <v>0</v>
      </c>
      <c r="AK3966" s="537">
        <v>0</v>
      </c>
      <c r="AL3966" s="537">
        <v>0</v>
      </c>
      <c r="AM3966" s="537">
        <v>0</v>
      </c>
      <c r="AN3966" s="537">
        <v>0</v>
      </c>
      <c r="AO3966" s="530"/>
      <c r="AP3966" s="142">
        <v>0</v>
      </c>
      <c r="AQ3966" s="142">
        <v>0</v>
      </c>
      <c r="AR3966" s="537">
        <v>0</v>
      </c>
      <c r="AS3966" s="537">
        <v>0</v>
      </c>
      <c r="AT3966" s="530"/>
      <c r="AU3966" s="142">
        <v>0</v>
      </c>
      <c r="AV3966" s="530">
        <v>0</v>
      </c>
      <c r="AW3966" s="842">
        <v>0</v>
      </c>
      <c r="AX3966" s="115">
        <v>0</v>
      </c>
      <c r="AY3966" s="5">
        <v>0</v>
      </c>
      <c r="AZ3966" s="5">
        <v>0</v>
      </c>
      <c r="BA3966" s="335">
        <v>0</v>
      </c>
      <c r="BB3966" s="23">
        <v>0</v>
      </c>
      <c r="BC3966" s="5">
        <v>0</v>
      </c>
      <c r="BD3966" s="5">
        <v>0</v>
      </c>
      <c r="BE3966" s="335">
        <v>0</v>
      </c>
      <c r="BG3966" s="826"/>
      <c r="BH3966" s="607"/>
    </row>
    <row r="3967" spans="1:66" s="4" customFormat="1" ht="12.75" customHeight="1" x14ac:dyDescent="0.25">
      <c r="A3967" s="21"/>
      <c r="B3967" s="112"/>
      <c r="C3967" s="116"/>
      <c r="D3967" s="623"/>
      <c r="E3967" s="278"/>
      <c r="F3967" s="116"/>
      <c r="G3967" s="694"/>
      <c r="H3967" s="878"/>
      <c r="I3967" s="397"/>
      <c r="J3967" s="380"/>
      <c r="K3967" s="405" t="s">
        <v>96</v>
      </c>
      <c r="L3967" s="731">
        <v>0</v>
      </c>
      <c r="M3967" s="732">
        <v>0</v>
      </c>
      <c r="N3967" s="929">
        <v>0</v>
      </c>
      <c r="O3967" s="530">
        <v>0</v>
      </c>
      <c r="P3967" s="530">
        <v>0</v>
      </c>
      <c r="Q3967" s="641">
        <v>0</v>
      </c>
      <c r="R3967" s="537">
        <v>0</v>
      </c>
      <c r="S3967" s="537">
        <v>0</v>
      </c>
      <c r="T3967" s="537">
        <v>0</v>
      </c>
      <c r="U3967" s="537">
        <v>0</v>
      </c>
      <c r="V3967" s="537">
        <v>0</v>
      </c>
      <c r="W3967" s="530"/>
      <c r="X3967" s="142">
        <v>0</v>
      </c>
      <c r="Y3967" s="142">
        <v>0</v>
      </c>
      <c r="Z3967" s="537">
        <v>0</v>
      </c>
      <c r="AA3967" s="537">
        <v>0</v>
      </c>
      <c r="AB3967" s="530"/>
      <c r="AC3967" s="142">
        <v>0</v>
      </c>
      <c r="AD3967" s="530">
        <v>0</v>
      </c>
      <c r="AE3967" s="842">
        <v>0</v>
      </c>
      <c r="AF3967" s="929">
        <v>0</v>
      </c>
      <c r="AG3967" s="530">
        <v>0</v>
      </c>
      <c r="AH3967" s="530">
        <v>0</v>
      </c>
      <c r="AI3967" s="641">
        <v>0</v>
      </c>
      <c r="AJ3967" s="537">
        <v>0</v>
      </c>
      <c r="AK3967" s="537">
        <v>0</v>
      </c>
      <c r="AL3967" s="537">
        <v>0</v>
      </c>
      <c r="AM3967" s="537">
        <v>0</v>
      </c>
      <c r="AN3967" s="537">
        <v>0</v>
      </c>
      <c r="AO3967" s="530"/>
      <c r="AP3967" s="142">
        <v>0</v>
      </c>
      <c r="AQ3967" s="142">
        <v>0</v>
      </c>
      <c r="AR3967" s="537">
        <v>0</v>
      </c>
      <c r="AS3967" s="537">
        <v>0</v>
      </c>
      <c r="AT3967" s="530"/>
      <c r="AU3967" s="142">
        <v>0</v>
      </c>
      <c r="AV3967" s="530">
        <v>0</v>
      </c>
      <c r="AW3967" s="842">
        <v>0</v>
      </c>
      <c r="AX3967" s="115">
        <v>0</v>
      </c>
      <c r="AY3967" s="5">
        <v>0</v>
      </c>
      <c r="AZ3967" s="5">
        <v>0</v>
      </c>
      <c r="BA3967" s="335">
        <v>0</v>
      </c>
      <c r="BB3967" s="23">
        <v>0</v>
      </c>
      <c r="BC3967" s="5">
        <v>0</v>
      </c>
      <c r="BD3967" s="5">
        <v>0</v>
      </c>
      <c r="BE3967" s="335">
        <v>0</v>
      </c>
      <c r="BF3967" s="41"/>
      <c r="BG3967" s="826"/>
      <c r="BH3967" s="607"/>
      <c r="BI3967" s="41"/>
      <c r="BJ3967" s="41"/>
      <c r="BK3967" s="41"/>
      <c r="BL3967" s="41"/>
      <c r="BM3967" s="41"/>
      <c r="BN3967" s="41"/>
    </row>
    <row r="3968" spans="1:66" s="1" customFormat="1" ht="12.75" customHeight="1" x14ac:dyDescent="0.25">
      <c r="A3968" s="21"/>
      <c r="B3968" s="112"/>
      <c r="C3968" s="116"/>
      <c r="D3968" s="623"/>
      <c r="E3968" s="278"/>
      <c r="F3968" s="116"/>
      <c r="G3968" s="694"/>
      <c r="H3968" s="878"/>
      <c r="I3968" s="397"/>
      <c r="J3968" s="380"/>
      <c r="K3968" s="405" t="s">
        <v>209</v>
      </c>
      <c r="L3968" s="731">
        <v>0</v>
      </c>
      <c r="M3968" s="732">
        <v>0</v>
      </c>
      <c r="N3968" s="929">
        <v>0</v>
      </c>
      <c r="O3968" s="530">
        <v>0</v>
      </c>
      <c r="P3968" s="530">
        <v>0</v>
      </c>
      <c r="Q3968" s="641">
        <v>0</v>
      </c>
      <c r="R3968" s="537">
        <v>0</v>
      </c>
      <c r="S3968" s="537">
        <v>0</v>
      </c>
      <c r="T3968" s="537">
        <v>0</v>
      </c>
      <c r="U3968" s="537">
        <v>0</v>
      </c>
      <c r="V3968" s="537">
        <v>0</v>
      </c>
      <c r="W3968" s="530"/>
      <c r="X3968" s="142">
        <v>0</v>
      </c>
      <c r="Y3968" s="142">
        <v>0</v>
      </c>
      <c r="Z3968" s="537">
        <v>0</v>
      </c>
      <c r="AA3968" s="537">
        <v>0</v>
      </c>
      <c r="AB3968" s="530"/>
      <c r="AC3968" s="142">
        <v>0</v>
      </c>
      <c r="AD3968" s="530">
        <v>0</v>
      </c>
      <c r="AE3968" s="842">
        <v>0</v>
      </c>
      <c r="AF3968" s="929">
        <v>0</v>
      </c>
      <c r="AG3968" s="530">
        <v>0</v>
      </c>
      <c r="AH3968" s="530">
        <v>0</v>
      </c>
      <c r="AI3968" s="641">
        <v>0</v>
      </c>
      <c r="AJ3968" s="537">
        <v>0</v>
      </c>
      <c r="AK3968" s="537">
        <v>0</v>
      </c>
      <c r="AL3968" s="537">
        <v>0</v>
      </c>
      <c r="AM3968" s="537">
        <v>0</v>
      </c>
      <c r="AN3968" s="537">
        <v>0</v>
      </c>
      <c r="AO3968" s="530"/>
      <c r="AP3968" s="142">
        <v>0</v>
      </c>
      <c r="AQ3968" s="142">
        <v>0</v>
      </c>
      <c r="AR3968" s="537">
        <v>0</v>
      </c>
      <c r="AS3968" s="537">
        <v>0</v>
      </c>
      <c r="AT3968" s="530"/>
      <c r="AU3968" s="142">
        <v>0</v>
      </c>
      <c r="AV3968" s="530">
        <v>0</v>
      </c>
      <c r="AW3968" s="842">
        <v>0</v>
      </c>
      <c r="AX3968" s="115">
        <v>0</v>
      </c>
      <c r="AY3968" s="5">
        <v>0</v>
      </c>
      <c r="AZ3968" s="5">
        <v>0</v>
      </c>
      <c r="BA3968" s="335">
        <v>0</v>
      </c>
      <c r="BB3968" s="23">
        <v>0</v>
      </c>
      <c r="BC3968" s="5">
        <v>0</v>
      </c>
      <c r="BD3968" s="5">
        <v>0</v>
      </c>
      <c r="BE3968" s="335">
        <v>0</v>
      </c>
      <c r="BF3968" s="41"/>
      <c r="BG3968" s="826"/>
      <c r="BH3968" s="607"/>
      <c r="BI3968" s="41"/>
      <c r="BJ3968" s="41"/>
      <c r="BK3968" s="41"/>
      <c r="BL3968" s="41"/>
      <c r="BM3968" s="41"/>
      <c r="BN3968" s="41"/>
    </row>
    <row r="3969" spans="1:60" ht="12.75" customHeight="1" x14ac:dyDescent="0.25">
      <c r="A3969" s="21"/>
      <c r="B3969" s="112"/>
      <c r="C3969" s="116"/>
      <c r="D3969" s="623"/>
      <c r="E3969" s="278"/>
      <c r="F3969" s="116"/>
      <c r="G3969" s="694"/>
      <c r="H3969" s="878"/>
      <c r="I3969" s="397"/>
      <c r="J3969" s="380"/>
      <c r="K3969" s="405" t="s">
        <v>210</v>
      </c>
      <c r="L3969" s="731">
        <v>0</v>
      </c>
      <c r="M3969" s="732">
        <v>0</v>
      </c>
      <c r="N3969" s="929">
        <v>0</v>
      </c>
      <c r="O3969" s="530">
        <v>0</v>
      </c>
      <c r="P3969" s="530">
        <v>0</v>
      </c>
      <c r="Q3969" s="641">
        <v>0</v>
      </c>
      <c r="R3969" s="537">
        <v>0</v>
      </c>
      <c r="S3969" s="537">
        <v>0</v>
      </c>
      <c r="T3969" s="537">
        <v>0</v>
      </c>
      <c r="U3969" s="537">
        <v>0</v>
      </c>
      <c r="V3969" s="537">
        <v>0</v>
      </c>
      <c r="W3969" s="530"/>
      <c r="X3969" s="142">
        <v>0</v>
      </c>
      <c r="Y3969" s="142">
        <v>0</v>
      </c>
      <c r="Z3969" s="537">
        <v>0</v>
      </c>
      <c r="AA3969" s="537">
        <v>0</v>
      </c>
      <c r="AB3969" s="530"/>
      <c r="AC3969" s="142">
        <v>0</v>
      </c>
      <c r="AD3969" s="530">
        <v>0</v>
      </c>
      <c r="AE3969" s="842">
        <v>0</v>
      </c>
      <c r="AF3969" s="929">
        <v>0</v>
      </c>
      <c r="AG3969" s="530">
        <v>0</v>
      </c>
      <c r="AH3969" s="530">
        <v>0</v>
      </c>
      <c r="AI3969" s="641">
        <v>0</v>
      </c>
      <c r="AJ3969" s="537">
        <v>0</v>
      </c>
      <c r="AK3969" s="537">
        <v>0</v>
      </c>
      <c r="AL3969" s="537">
        <v>0</v>
      </c>
      <c r="AM3969" s="537">
        <v>0</v>
      </c>
      <c r="AN3969" s="537">
        <v>0</v>
      </c>
      <c r="AO3969" s="530"/>
      <c r="AP3969" s="142">
        <v>0</v>
      </c>
      <c r="AQ3969" s="142">
        <v>0</v>
      </c>
      <c r="AR3969" s="537">
        <v>0</v>
      </c>
      <c r="AS3969" s="537">
        <v>0</v>
      </c>
      <c r="AT3969" s="530"/>
      <c r="AU3969" s="142">
        <v>0</v>
      </c>
      <c r="AV3969" s="530">
        <v>0</v>
      </c>
      <c r="AW3969" s="842">
        <v>0</v>
      </c>
      <c r="AX3969" s="115">
        <v>0</v>
      </c>
      <c r="AY3969" s="5">
        <v>0</v>
      </c>
      <c r="AZ3969" s="5">
        <v>0</v>
      </c>
      <c r="BA3969" s="335">
        <v>0</v>
      </c>
      <c r="BB3969" s="23">
        <v>0</v>
      </c>
      <c r="BC3969" s="5">
        <v>0</v>
      </c>
      <c r="BD3969" s="5">
        <v>0</v>
      </c>
      <c r="BE3969" s="335">
        <v>0</v>
      </c>
      <c r="BG3969" s="826"/>
      <c r="BH3969" s="607"/>
    </row>
    <row r="3970" spans="1:60" ht="12.75" customHeight="1" x14ac:dyDescent="0.25">
      <c r="A3970" s="21"/>
      <c r="B3970" s="112"/>
      <c r="C3970" s="116"/>
      <c r="D3970" s="623"/>
      <c r="E3970" s="278"/>
      <c r="F3970" s="116"/>
      <c r="G3970" s="694"/>
      <c r="H3970" s="878"/>
      <c r="I3970" s="397"/>
      <c r="J3970" s="380"/>
      <c r="K3970" s="406" t="s">
        <v>53</v>
      </c>
      <c r="L3970" s="731">
        <v>0</v>
      </c>
      <c r="M3970" s="732">
        <v>0</v>
      </c>
      <c r="N3970" s="929">
        <v>0</v>
      </c>
      <c r="O3970" s="530">
        <v>0</v>
      </c>
      <c r="P3970" s="530">
        <v>0</v>
      </c>
      <c r="Q3970" s="641">
        <v>0</v>
      </c>
      <c r="R3970" s="537">
        <v>0</v>
      </c>
      <c r="S3970" s="537">
        <v>0</v>
      </c>
      <c r="T3970" s="537">
        <v>0</v>
      </c>
      <c r="U3970" s="537">
        <v>0</v>
      </c>
      <c r="V3970" s="537">
        <v>0</v>
      </c>
      <c r="W3970" s="530"/>
      <c r="X3970" s="142">
        <v>0</v>
      </c>
      <c r="Y3970" s="142">
        <v>0</v>
      </c>
      <c r="Z3970" s="537">
        <v>0</v>
      </c>
      <c r="AA3970" s="537">
        <v>0</v>
      </c>
      <c r="AB3970" s="530"/>
      <c r="AC3970" s="142">
        <v>0</v>
      </c>
      <c r="AD3970" s="530">
        <v>0</v>
      </c>
      <c r="AE3970" s="842">
        <v>0</v>
      </c>
      <c r="AF3970" s="929">
        <v>0</v>
      </c>
      <c r="AG3970" s="530">
        <v>0</v>
      </c>
      <c r="AH3970" s="530">
        <v>0</v>
      </c>
      <c r="AI3970" s="641">
        <v>0</v>
      </c>
      <c r="AJ3970" s="537">
        <v>0</v>
      </c>
      <c r="AK3970" s="537">
        <v>0</v>
      </c>
      <c r="AL3970" s="537">
        <v>0</v>
      </c>
      <c r="AM3970" s="537">
        <v>0</v>
      </c>
      <c r="AN3970" s="537">
        <v>0</v>
      </c>
      <c r="AO3970" s="530"/>
      <c r="AP3970" s="142">
        <v>0</v>
      </c>
      <c r="AQ3970" s="142">
        <v>0</v>
      </c>
      <c r="AR3970" s="537">
        <v>0</v>
      </c>
      <c r="AS3970" s="537">
        <v>0</v>
      </c>
      <c r="AT3970" s="530"/>
      <c r="AU3970" s="142">
        <v>0</v>
      </c>
      <c r="AV3970" s="530">
        <v>0</v>
      </c>
      <c r="AW3970" s="842">
        <v>0</v>
      </c>
      <c r="AX3970" s="115">
        <v>0</v>
      </c>
      <c r="AY3970" s="5">
        <v>0</v>
      </c>
      <c r="AZ3970" s="5">
        <v>0</v>
      </c>
      <c r="BA3970" s="335">
        <v>0</v>
      </c>
      <c r="BB3970" s="23">
        <v>0</v>
      </c>
      <c r="BC3970" s="5">
        <v>0</v>
      </c>
      <c r="BD3970" s="5">
        <v>0</v>
      </c>
      <c r="BE3970" s="335">
        <v>0</v>
      </c>
      <c r="BG3970" s="826"/>
      <c r="BH3970" s="607"/>
    </row>
    <row r="3971" spans="1:60" ht="12.75" customHeight="1" x14ac:dyDescent="0.25">
      <c r="A3971" s="21"/>
      <c r="B3971" s="112"/>
      <c r="C3971" s="116"/>
      <c r="D3971" s="623"/>
      <c r="E3971" s="278"/>
      <c r="F3971" s="116"/>
      <c r="G3971" s="694"/>
      <c r="H3971" s="878"/>
      <c r="I3971" s="397"/>
      <c r="J3971" s="380"/>
      <c r="K3971" s="408"/>
      <c r="L3971" s="731"/>
      <c r="M3971" s="732"/>
      <c r="N3971" s="931"/>
      <c r="O3971" s="923"/>
      <c r="P3971" s="923"/>
      <c r="Q3971" s="641"/>
      <c r="R3971" s="537"/>
      <c r="S3971" s="537"/>
      <c r="T3971" s="537"/>
      <c r="U3971" s="537"/>
      <c r="V3971" s="537"/>
      <c r="W3971" s="531"/>
      <c r="X3971" s="141"/>
      <c r="Y3971" s="141"/>
      <c r="Z3971" s="552"/>
      <c r="AA3971" s="552"/>
      <c r="AB3971" s="531"/>
      <c r="AC3971" s="593"/>
      <c r="AD3971" s="923"/>
      <c r="AE3971" s="846"/>
      <c r="AF3971" s="931"/>
      <c r="AG3971" s="923"/>
      <c r="AH3971" s="923"/>
      <c r="AI3971" s="641"/>
      <c r="AJ3971" s="537"/>
      <c r="AK3971" s="537"/>
      <c r="AL3971" s="537"/>
      <c r="AM3971" s="537"/>
      <c r="AN3971" s="537"/>
      <c r="AO3971" s="531"/>
      <c r="AP3971" s="141"/>
      <c r="AQ3971" s="141"/>
      <c r="AR3971" s="552"/>
      <c r="AS3971" s="552"/>
      <c r="AT3971" s="531"/>
      <c r="AU3971" s="593"/>
      <c r="AV3971" s="923"/>
      <c r="AW3971" s="846"/>
      <c r="AX3971" s="115"/>
      <c r="AY3971" s="5"/>
      <c r="AZ3971" s="5"/>
      <c r="BA3971" s="335"/>
      <c r="BC3971" s="5"/>
      <c r="BD3971" s="5"/>
      <c r="BE3971" s="335"/>
      <c r="BG3971" s="826"/>
      <c r="BH3971" s="607"/>
    </row>
    <row r="3972" spans="1:60" ht="12.75" customHeight="1" x14ac:dyDescent="0.25">
      <c r="A3972" s="21"/>
      <c r="B3972" s="112"/>
      <c r="C3972" s="116"/>
      <c r="D3972" s="623"/>
      <c r="E3972" s="278"/>
      <c r="F3972" s="116"/>
      <c r="G3972" s="694"/>
      <c r="H3972" s="878"/>
      <c r="I3972" s="397"/>
      <c r="J3972" s="380"/>
      <c r="K3972" s="408"/>
      <c r="L3972" s="731"/>
      <c r="M3972" s="732"/>
      <c r="N3972" s="931"/>
      <c r="O3972" s="923"/>
      <c r="P3972" s="923"/>
      <c r="Q3972" s="641"/>
      <c r="R3972" s="537"/>
      <c r="S3972" s="537"/>
      <c r="T3972" s="537"/>
      <c r="U3972" s="537"/>
      <c r="V3972" s="537"/>
      <c r="W3972" s="531"/>
      <c r="X3972" s="141"/>
      <c r="Y3972" s="141"/>
      <c r="Z3972" s="552"/>
      <c r="AA3972" s="552"/>
      <c r="AB3972" s="531"/>
      <c r="AC3972" s="593"/>
      <c r="AD3972" s="923"/>
      <c r="AE3972" s="846"/>
      <c r="AF3972" s="931"/>
      <c r="AG3972" s="923"/>
      <c r="AH3972" s="923"/>
      <c r="AI3972" s="641"/>
      <c r="AJ3972" s="537"/>
      <c r="AK3972" s="537"/>
      <c r="AL3972" s="537"/>
      <c r="AM3972" s="537"/>
      <c r="AN3972" s="537"/>
      <c r="AO3972" s="531"/>
      <c r="AP3972" s="141"/>
      <c r="AQ3972" s="141"/>
      <c r="AR3972" s="552"/>
      <c r="AS3972" s="552"/>
      <c r="AT3972" s="531"/>
      <c r="AU3972" s="593"/>
      <c r="AV3972" s="923"/>
      <c r="AW3972" s="846"/>
      <c r="AX3972" s="115"/>
      <c r="AY3972" s="5"/>
      <c r="AZ3972" s="5"/>
      <c r="BA3972" s="335"/>
      <c r="BC3972" s="5"/>
      <c r="BD3972" s="5"/>
      <c r="BE3972" s="335"/>
      <c r="BG3972" s="826"/>
      <c r="BH3972" s="607"/>
    </row>
    <row r="3973" spans="1:60" ht="12.75" customHeight="1" x14ac:dyDescent="0.25">
      <c r="A3973" s="21"/>
      <c r="B3973" s="112"/>
      <c r="C3973" s="116"/>
      <c r="D3973" s="623"/>
      <c r="F3973" s="117"/>
      <c r="G3973" s="694"/>
      <c r="H3973" s="878"/>
      <c r="I3973" s="397"/>
      <c r="J3973" s="380"/>
      <c r="K3973" s="432" t="s">
        <v>4403</v>
      </c>
      <c r="L3973" s="738"/>
      <c r="M3973" s="739"/>
      <c r="N3973" s="931"/>
      <c r="O3973" s="923"/>
      <c r="P3973" s="923"/>
      <c r="Q3973" s="641"/>
      <c r="R3973" s="537"/>
      <c r="S3973" s="537"/>
      <c r="T3973" s="537"/>
      <c r="U3973" s="537"/>
      <c r="V3973" s="537"/>
      <c r="W3973" s="531"/>
      <c r="X3973" s="141"/>
      <c r="Y3973" s="141"/>
      <c r="Z3973" s="552"/>
      <c r="AA3973" s="552"/>
      <c r="AB3973" s="531"/>
      <c r="AC3973" s="593"/>
      <c r="AD3973" s="923"/>
      <c r="AE3973" s="846"/>
      <c r="AF3973" s="931"/>
      <c r="AG3973" s="923"/>
      <c r="AH3973" s="923"/>
      <c r="AI3973" s="641"/>
      <c r="AJ3973" s="537"/>
      <c r="AK3973" s="537"/>
      <c r="AL3973" s="537"/>
      <c r="AM3973" s="537"/>
      <c r="AN3973" s="537"/>
      <c r="AO3973" s="531"/>
      <c r="AP3973" s="141"/>
      <c r="AQ3973" s="141"/>
      <c r="AR3973" s="552"/>
      <c r="AS3973" s="552"/>
      <c r="AT3973" s="531"/>
      <c r="AU3973" s="593"/>
      <c r="AV3973" s="923"/>
      <c r="AW3973" s="846"/>
      <c r="AX3973" s="115"/>
      <c r="AY3973" s="5"/>
      <c r="AZ3973" s="5"/>
      <c r="BA3973" s="335"/>
      <c r="BC3973" s="5"/>
      <c r="BD3973" s="5"/>
      <c r="BE3973" s="335"/>
      <c r="BG3973" s="826"/>
      <c r="BH3973" s="607"/>
    </row>
    <row r="3974" spans="1:60" x14ac:dyDescent="0.25">
      <c r="A3974" s="21"/>
      <c r="B3974" s="112"/>
      <c r="C3974" s="116"/>
      <c r="D3974" s="623"/>
      <c r="F3974" s="117"/>
      <c r="G3974" s="694"/>
      <c r="H3974" s="878"/>
      <c r="I3974" s="397"/>
      <c r="J3974" s="380"/>
      <c r="K3974" s="432" t="s">
        <v>4666</v>
      </c>
      <c r="L3974" s="738"/>
      <c r="M3974" s="739"/>
      <c r="N3974" s="931"/>
      <c r="O3974" s="923"/>
      <c r="P3974" s="923"/>
      <c r="Q3974" s="641"/>
      <c r="R3974" s="537"/>
      <c r="S3974" s="537"/>
      <c r="T3974" s="537"/>
      <c r="U3974" s="537"/>
      <c r="V3974" s="537"/>
      <c r="W3974" s="531"/>
      <c r="X3974" s="141"/>
      <c r="Y3974" s="141"/>
      <c r="Z3974" s="552"/>
      <c r="AA3974" s="552"/>
      <c r="AB3974" s="531"/>
      <c r="AC3974" s="593"/>
      <c r="AD3974" s="923"/>
      <c r="AE3974" s="846"/>
      <c r="AF3974" s="931"/>
      <c r="AG3974" s="923"/>
      <c r="AH3974" s="923"/>
      <c r="AI3974" s="641"/>
      <c r="AJ3974" s="537"/>
      <c r="AK3974" s="537"/>
      <c r="AL3974" s="537"/>
      <c r="AM3974" s="537"/>
      <c r="AN3974" s="537"/>
      <c r="AO3974" s="531"/>
      <c r="AP3974" s="141"/>
      <c r="AQ3974" s="141"/>
      <c r="AR3974" s="552"/>
      <c r="AS3974" s="552"/>
      <c r="AT3974" s="531"/>
      <c r="AU3974" s="593"/>
      <c r="AV3974" s="923"/>
      <c r="AW3974" s="846"/>
      <c r="AX3974" s="115"/>
      <c r="AY3974" s="5"/>
      <c r="AZ3974" s="5"/>
      <c r="BA3974" s="335"/>
      <c r="BC3974" s="5"/>
      <c r="BD3974" s="5"/>
      <c r="BE3974" s="335"/>
      <c r="BG3974" s="826"/>
      <c r="BH3974" s="607"/>
    </row>
    <row r="3975" spans="1:60" ht="12.75" customHeight="1" x14ac:dyDescent="0.25">
      <c r="A3975" s="21"/>
      <c r="B3975" s="112"/>
      <c r="C3975" s="116"/>
      <c r="D3975" s="623"/>
      <c r="F3975" s="117"/>
      <c r="G3975" s="694"/>
      <c r="H3975" s="878"/>
      <c r="I3975" s="397"/>
      <c r="J3975" s="380"/>
      <c r="K3975" s="408"/>
      <c r="L3975" s="738"/>
      <c r="M3975" s="739"/>
      <c r="N3975" s="931"/>
      <c r="O3975" s="923"/>
      <c r="P3975" s="923"/>
      <c r="Q3975" s="641"/>
      <c r="R3975" s="537"/>
      <c r="S3975" s="537"/>
      <c r="T3975" s="537"/>
      <c r="U3975" s="537"/>
      <c r="V3975" s="537"/>
      <c r="W3975" s="531"/>
      <c r="X3975" s="141"/>
      <c r="Y3975" s="141"/>
      <c r="Z3975" s="552"/>
      <c r="AA3975" s="552"/>
      <c r="AB3975" s="531"/>
      <c r="AC3975" s="593"/>
      <c r="AD3975" s="923"/>
      <c r="AE3975" s="846"/>
      <c r="AF3975" s="931"/>
      <c r="AG3975" s="923"/>
      <c r="AH3975" s="923"/>
      <c r="AI3975" s="641"/>
      <c r="AJ3975" s="537"/>
      <c r="AK3975" s="537"/>
      <c r="AL3975" s="537"/>
      <c r="AM3975" s="537"/>
      <c r="AN3975" s="537"/>
      <c r="AO3975" s="531"/>
      <c r="AP3975" s="141"/>
      <c r="AQ3975" s="141"/>
      <c r="AR3975" s="552"/>
      <c r="AS3975" s="552"/>
      <c r="AT3975" s="531"/>
      <c r="AU3975" s="593"/>
      <c r="AV3975" s="923"/>
      <c r="AW3975" s="846"/>
      <c r="AX3975" s="115"/>
      <c r="AY3975" s="5"/>
      <c r="AZ3975" s="5"/>
      <c r="BA3975" s="335"/>
      <c r="BC3975" s="5"/>
      <c r="BD3975" s="5"/>
      <c r="BE3975" s="335"/>
      <c r="BG3975" s="826"/>
      <c r="BH3975" s="607"/>
    </row>
    <row r="3976" spans="1:60" ht="35.1" customHeight="1" x14ac:dyDescent="0.25">
      <c r="A3976" s="21" t="s">
        <v>6113</v>
      </c>
      <c r="B3976" s="112">
        <v>11</v>
      </c>
      <c r="C3976" s="116" t="s">
        <v>4052</v>
      </c>
      <c r="D3976" s="620">
        <v>1000</v>
      </c>
      <c r="F3976" s="117">
        <v>12</v>
      </c>
      <c r="G3976" s="694" t="s">
        <v>5613</v>
      </c>
      <c r="H3976" s="878" t="str">
        <f t="shared" si="6068"/>
        <v>124</v>
      </c>
      <c r="I3976" s="397" t="s">
        <v>3257</v>
      </c>
      <c r="J3976" s="380" t="s">
        <v>4405</v>
      </c>
      <c r="K3976" s="422" t="s">
        <v>5702</v>
      </c>
      <c r="L3976" s="733">
        <v>90</v>
      </c>
      <c r="M3976" s="734">
        <v>90</v>
      </c>
      <c r="N3976" s="931"/>
      <c r="O3976" s="530">
        <f t="shared" ref="O3976" si="6108">IF(N3976&gt;L3976,"0 ",N3976-L3976)</f>
        <v>-90</v>
      </c>
      <c r="P3976" s="530" t="str">
        <f t="shared" ref="P3976" si="6109">IF(N3976&lt;L3976,"0 ",N3976-L3976)</f>
        <v xml:space="preserve">0 </v>
      </c>
      <c r="Q3976" s="646"/>
      <c r="R3976" s="536"/>
      <c r="S3976" s="536"/>
      <c r="T3976" s="536"/>
      <c r="U3976" s="536"/>
      <c r="V3976" s="536"/>
      <c r="W3976" s="683" t="str">
        <f>IF(SUM(Q3976:V3976)=X3976,"OK",SUM(Q3976:V3976)-X3976)</f>
        <v>OK</v>
      </c>
      <c r="X3976" s="141"/>
      <c r="Y3976" s="141"/>
      <c r="Z3976" s="552"/>
      <c r="AA3976" s="552"/>
      <c r="AB3976" s="683" t="str">
        <f>IF(SUM(Z3976:AA3976)=AC3976,"OK",SUM(Z3976:AA3976)-AC3976)</f>
        <v>OK</v>
      </c>
      <c r="AC3976" s="593"/>
      <c r="AD3976" s="530">
        <f t="shared" ref="AD3976" si="6110">X3976+Y3976+AC3976</f>
        <v>0</v>
      </c>
      <c r="AE3976" s="842">
        <f t="shared" ref="AE3976" si="6111">N3976+AD3976</f>
        <v>0</v>
      </c>
      <c r="AF3976" s="931"/>
      <c r="AG3976" s="530">
        <f t="shared" ref="AG3976" si="6112">IF(AF3976&gt;M3976,"0 ",AF3976-M3976)</f>
        <v>-90</v>
      </c>
      <c r="AH3976" s="530" t="str">
        <f t="shared" ref="AH3976" si="6113">IF(AF3976&lt;M3976,"0 ",AF3976-M3976)</f>
        <v xml:space="preserve">0 </v>
      </c>
      <c r="AI3976" s="641"/>
      <c r="AJ3976" s="537"/>
      <c r="AK3976" s="537"/>
      <c r="AL3976" s="537"/>
      <c r="AM3976" s="537"/>
      <c r="AN3976" s="537"/>
      <c r="AO3976" s="683" t="str">
        <f>IF(SUM(AI3976:AN3976)=AP3976,"OK",SUM(AI3976:AN3976)-AP3976)</f>
        <v>OK</v>
      </c>
      <c r="AP3976" s="141"/>
      <c r="AQ3976" s="141"/>
      <c r="AR3976" s="552"/>
      <c r="AS3976" s="552"/>
      <c r="AT3976" s="683" t="str">
        <f>IF(SUM(AR3976:AS3976)=AU3976,"OK",SUM(AR3976:AS3976)-AU3976)</f>
        <v>OK</v>
      </c>
      <c r="AU3976" s="593"/>
      <c r="AV3976" s="530">
        <f t="shared" ref="AV3976" si="6114">AP3976+AQ3976+AU3976</f>
        <v>0</v>
      </c>
      <c r="AW3976" s="842">
        <f t="shared" ref="AW3976" si="6115">AF3976+AV3976</f>
        <v>0</v>
      </c>
      <c r="AX3976" s="115">
        <f>L3976</f>
        <v>90</v>
      </c>
      <c r="AY3976" s="5">
        <f>AE3976</f>
        <v>0</v>
      </c>
      <c r="AZ3976" s="7">
        <f>AY3976-AX3976</f>
        <v>-90</v>
      </c>
      <c r="BA3976" s="335">
        <f>AZ3976/AX3976</f>
        <v>-1</v>
      </c>
      <c r="BB3976" s="23">
        <f>M3976</f>
        <v>90</v>
      </c>
      <c r="BC3976" s="5">
        <f>AW3976</f>
        <v>0</v>
      </c>
      <c r="BD3976" s="7">
        <f>BC3976-BB3976</f>
        <v>-90</v>
      </c>
      <c r="BE3976" s="335">
        <f>BD3976/BB3976</f>
        <v>-1</v>
      </c>
      <c r="BG3976" s="826" t="str">
        <f>RIGHT(LEFT(I3976,3),2)&amp;"."&amp;RIGHT(LEFT(I3976,5),2)</f>
        <v>12.11</v>
      </c>
      <c r="BH3976" s="607" t="b">
        <f>COUNTIF('Codes SEC'!$B$2:$B$250,Ministres!BG3976)&gt;0</f>
        <v>1</v>
      </c>
    </row>
    <row r="3977" spans="1:60" ht="12.75" customHeight="1" x14ac:dyDescent="0.25">
      <c r="A3977" s="233"/>
      <c r="B3977" s="214"/>
      <c r="C3977" s="269"/>
      <c r="D3977" s="628"/>
      <c r="E3977" s="214"/>
      <c r="F3977" s="269"/>
      <c r="G3977" s="695"/>
      <c r="H3977" s="886"/>
      <c r="I3977" s="403"/>
      <c r="J3977" s="381"/>
      <c r="K3977" s="514" t="s">
        <v>95</v>
      </c>
      <c r="L3977" s="315">
        <f t="shared" ref="L3977:P3977" si="6116">L3976</f>
        <v>90</v>
      </c>
      <c r="M3977" s="737">
        <f t="shared" si="6116"/>
        <v>90</v>
      </c>
      <c r="N3977" s="930">
        <f t="shared" si="6116"/>
        <v>0</v>
      </c>
      <c r="O3977" s="790">
        <f t="shared" si="6116"/>
        <v>-90</v>
      </c>
      <c r="P3977" s="790" t="str">
        <f t="shared" si="6116"/>
        <v xml:space="preserve">0 </v>
      </c>
      <c r="Q3977" s="787">
        <f t="shared" ref="Q3977:V3977" si="6117">Q3976</f>
        <v>0</v>
      </c>
      <c r="R3977" s="648">
        <f t="shared" si="6117"/>
        <v>0</v>
      </c>
      <c r="S3977" s="648">
        <f t="shared" si="6117"/>
        <v>0</v>
      </c>
      <c r="T3977" s="648">
        <f t="shared" si="6117"/>
        <v>0</v>
      </c>
      <c r="U3977" s="648">
        <f t="shared" si="6117"/>
        <v>0</v>
      </c>
      <c r="V3977" s="648">
        <f t="shared" si="6117"/>
        <v>0</v>
      </c>
      <c r="W3977" s="790"/>
      <c r="X3977" s="649">
        <f>X3976</f>
        <v>0</v>
      </c>
      <c r="Y3977" s="649">
        <f>Y3976</f>
        <v>0</v>
      </c>
      <c r="Z3977" s="648">
        <f>Z3976</f>
        <v>0</v>
      </c>
      <c r="AA3977" s="648">
        <f>AA3976</f>
        <v>0</v>
      </c>
      <c r="AB3977" s="790"/>
      <c r="AC3977" s="649">
        <f t="shared" ref="AC3977:AN3977" si="6118">AC3976</f>
        <v>0</v>
      </c>
      <c r="AD3977" s="790">
        <f>AD3976</f>
        <v>0</v>
      </c>
      <c r="AE3977" s="843">
        <f>AE3976</f>
        <v>0</v>
      </c>
      <c r="AF3977" s="930">
        <f t="shared" ref="AF3977:AH3977" si="6119">AF3976</f>
        <v>0</v>
      </c>
      <c r="AG3977" s="790">
        <f t="shared" si="6119"/>
        <v>-90</v>
      </c>
      <c r="AH3977" s="790" t="str">
        <f t="shared" si="6119"/>
        <v xml:space="preserve">0 </v>
      </c>
      <c r="AI3977" s="787">
        <f t="shared" si="6118"/>
        <v>0</v>
      </c>
      <c r="AJ3977" s="648">
        <f t="shared" si="6118"/>
        <v>0</v>
      </c>
      <c r="AK3977" s="648">
        <f t="shared" si="6118"/>
        <v>0</v>
      </c>
      <c r="AL3977" s="648">
        <f t="shared" si="6118"/>
        <v>0</v>
      </c>
      <c r="AM3977" s="648">
        <f t="shared" si="6118"/>
        <v>0</v>
      </c>
      <c r="AN3977" s="648">
        <f t="shared" si="6118"/>
        <v>0</v>
      </c>
      <c r="AO3977" s="790"/>
      <c r="AP3977" s="649">
        <f>AP3976</f>
        <v>0</v>
      </c>
      <c r="AQ3977" s="649">
        <f>AQ3976</f>
        <v>0</v>
      </c>
      <c r="AR3977" s="648">
        <f>AR3976</f>
        <v>0</v>
      </c>
      <c r="AS3977" s="648">
        <f>AS3976</f>
        <v>0</v>
      </c>
      <c r="AT3977" s="790"/>
      <c r="AU3977" s="649">
        <f t="shared" ref="AU3977:BE3977" si="6120">AU3976</f>
        <v>0</v>
      </c>
      <c r="AV3977" s="790">
        <f t="shared" ref="AV3977" si="6121">AV3976</f>
        <v>0</v>
      </c>
      <c r="AW3977" s="843">
        <f t="shared" si="6120"/>
        <v>0</v>
      </c>
      <c r="AX3977" s="336">
        <f t="shared" si="6120"/>
        <v>90</v>
      </c>
      <c r="AY3977" s="337">
        <f t="shared" si="6120"/>
        <v>0</v>
      </c>
      <c r="AZ3977" s="338">
        <f t="shared" si="6120"/>
        <v>-90</v>
      </c>
      <c r="BA3977" s="339">
        <f t="shared" si="6120"/>
        <v>-1</v>
      </c>
      <c r="BB3977" s="322">
        <f t="shared" si="6120"/>
        <v>90</v>
      </c>
      <c r="BC3977" s="337">
        <f t="shared" si="6120"/>
        <v>0</v>
      </c>
      <c r="BD3977" s="338">
        <f t="shared" si="6120"/>
        <v>-90</v>
      </c>
      <c r="BE3977" s="339">
        <f t="shared" si="6120"/>
        <v>-1</v>
      </c>
      <c r="BG3977" s="826"/>
      <c r="BH3977" s="607"/>
    </row>
    <row r="3978" spans="1:60" ht="12.75" customHeight="1" x14ac:dyDescent="0.25">
      <c r="A3978" s="226"/>
      <c r="B3978" s="207"/>
      <c r="C3978" s="254"/>
      <c r="D3978" s="300"/>
      <c r="E3978" s="276"/>
      <c r="F3978" s="300"/>
      <c r="G3978" s="696"/>
      <c r="H3978" s="887"/>
      <c r="I3978" s="444"/>
      <c r="J3978" s="393"/>
      <c r="K3978" s="404" t="s">
        <v>4404</v>
      </c>
      <c r="L3978" s="729">
        <f t="shared" ref="L3978:P3978" si="6122">L3977</f>
        <v>90</v>
      </c>
      <c r="M3978" s="730">
        <f t="shared" si="6122"/>
        <v>90</v>
      </c>
      <c r="N3978" s="844">
        <f t="shared" si="6122"/>
        <v>0</v>
      </c>
      <c r="O3978" s="665">
        <f t="shared" si="6122"/>
        <v>-90</v>
      </c>
      <c r="P3978" s="665" t="str">
        <f t="shared" si="6122"/>
        <v xml:space="preserve">0 </v>
      </c>
      <c r="Q3978" s="638">
        <f t="shared" ref="Q3978:BE3978" si="6123">Q3977</f>
        <v>0</v>
      </c>
      <c r="R3978" s="130">
        <f t="shared" si="6123"/>
        <v>0</v>
      </c>
      <c r="S3978" s="130">
        <f t="shared" si="6123"/>
        <v>0</v>
      </c>
      <c r="T3978" s="130">
        <f t="shared" si="6123"/>
        <v>0</v>
      </c>
      <c r="U3978" s="130">
        <f t="shared" si="6123"/>
        <v>0</v>
      </c>
      <c r="V3978" s="130">
        <f t="shared" si="6123"/>
        <v>0</v>
      </c>
      <c r="W3978" s="665"/>
      <c r="X3978" s="130">
        <f t="shared" si="6123"/>
        <v>0</v>
      </c>
      <c r="Y3978" s="130">
        <f t="shared" si="6123"/>
        <v>0</v>
      </c>
      <c r="Z3978" s="130">
        <f t="shared" si="6123"/>
        <v>0</v>
      </c>
      <c r="AA3978" s="130">
        <f t="shared" si="6123"/>
        <v>0</v>
      </c>
      <c r="AB3978" s="665"/>
      <c r="AC3978" s="130">
        <f t="shared" si="6123"/>
        <v>0</v>
      </c>
      <c r="AD3978" s="665">
        <f>AD3977</f>
        <v>0</v>
      </c>
      <c r="AE3978" s="845">
        <f>AE3977</f>
        <v>0</v>
      </c>
      <c r="AF3978" s="844">
        <f t="shared" ref="AF3978:AH3978" si="6124">AF3977</f>
        <v>0</v>
      </c>
      <c r="AG3978" s="665">
        <f t="shared" si="6124"/>
        <v>-90</v>
      </c>
      <c r="AH3978" s="665" t="str">
        <f t="shared" si="6124"/>
        <v xml:space="preserve">0 </v>
      </c>
      <c r="AI3978" s="638">
        <f t="shared" si="6123"/>
        <v>0</v>
      </c>
      <c r="AJ3978" s="130">
        <f t="shared" si="6123"/>
        <v>0</v>
      </c>
      <c r="AK3978" s="130">
        <f t="shared" si="6123"/>
        <v>0</v>
      </c>
      <c r="AL3978" s="130">
        <f t="shared" si="6123"/>
        <v>0</v>
      </c>
      <c r="AM3978" s="130">
        <f t="shared" si="6123"/>
        <v>0</v>
      </c>
      <c r="AN3978" s="130">
        <f t="shared" si="6123"/>
        <v>0</v>
      </c>
      <c r="AO3978" s="665"/>
      <c r="AP3978" s="130">
        <f t="shared" si="6123"/>
        <v>0</v>
      </c>
      <c r="AQ3978" s="130">
        <f t="shared" si="6123"/>
        <v>0</v>
      </c>
      <c r="AR3978" s="130">
        <f t="shared" si="6123"/>
        <v>0</v>
      </c>
      <c r="AS3978" s="130">
        <f t="shared" si="6123"/>
        <v>0</v>
      </c>
      <c r="AT3978" s="665"/>
      <c r="AU3978" s="130">
        <f t="shared" si="6123"/>
        <v>0</v>
      </c>
      <c r="AV3978" s="665">
        <f t="shared" ref="AV3978" si="6125">AV3977</f>
        <v>0</v>
      </c>
      <c r="AW3978" s="845">
        <f t="shared" si="6123"/>
        <v>0</v>
      </c>
      <c r="AX3978" s="314">
        <f t="shared" si="6123"/>
        <v>90</v>
      </c>
      <c r="AY3978" s="131">
        <f t="shared" si="6123"/>
        <v>0</v>
      </c>
      <c r="AZ3978" s="132">
        <f t="shared" si="6123"/>
        <v>-90</v>
      </c>
      <c r="BA3978" s="340">
        <f t="shared" si="6123"/>
        <v>-1</v>
      </c>
      <c r="BB3978" s="310">
        <f t="shared" si="6123"/>
        <v>90</v>
      </c>
      <c r="BC3978" s="131">
        <f t="shared" si="6123"/>
        <v>0</v>
      </c>
      <c r="BD3978" s="132">
        <f t="shared" si="6123"/>
        <v>-90</v>
      </c>
      <c r="BE3978" s="340">
        <f t="shared" si="6123"/>
        <v>-1</v>
      </c>
      <c r="BG3978" s="826"/>
      <c r="BH3978" s="607"/>
    </row>
    <row r="3979" spans="1:60" ht="12.75" customHeight="1" x14ac:dyDescent="0.25">
      <c r="A3979" s="222"/>
      <c r="C3979" s="116"/>
      <c r="D3979" s="620"/>
      <c r="F3979" s="117"/>
      <c r="G3979" s="690"/>
      <c r="H3979" s="878"/>
      <c r="I3979" s="397"/>
      <c r="J3979" s="380"/>
      <c r="K3979" s="405" t="s">
        <v>208</v>
      </c>
      <c r="L3979" s="731">
        <v>0</v>
      </c>
      <c r="M3979" s="732">
        <v>0</v>
      </c>
      <c r="N3979" s="929">
        <v>0</v>
      </c>
      <c r="O3979" s="530">
        <v>0</v>
      </c>
      <c r="P3979" s="530">
        <v>0</v>
      </c>
      <c r="Q3979" s="641">
        <v>0</v>
      </c>
      <c r="R3979" s="537">
        <v>0</v>
      </c>
      <c r="S3979" s="537">
        <v>0</v>
      </c>
      <c r="T3979" s="537">
        <v>0</v>
      </c>
      <c r="U3979" s="537">
        <v>0</v>
      </c>
      <c r="V3979" s="537">
        <v>0</v>
      </c>
      <c r="W3979" s="530"/>
      <c r="X3979" s="142">
        <v>0</v>
      </c>
      <c r="Y3979" s="142">
        <v>0</v>
      </c>
      <c r="Z3979" s="537">
        <v>0</v>
      </c>
      <c r="AA3979" s="537">
        <v>0</v>
      </c>
      <c r="AB3979" s="530"/>
      <c r="AC3979" s="142">
        <v>0</v>
      </c>
      <c r="AD3979" s="530">
        <v>0</v>
      </c>
      <c r="AE3979" s="842">
        <v>0</v>
      </c>
      <c r="AF3979" s="929">
        <v>0</v>
      </c>
      <c r="AG3979" s="530">
        <v>0</v>
      </c>
      <c r="AH3979" s="530">
        <v>0</v>
      </c>
      <c r="AI3979" s="641">
        <v>0</v>
      </c>
      <c r="AJ3979" s="537">
        <v>0</v>
      </c>
      <c r="AK3979" s="537">
        <v>0</v>
      </c>
      <c r="AL3979" s="537">
        <v>0</v>
      </c>
      <c r="AM3979" s="537">
        <v>0</v>
      </c>
      <c r="AN3979" s="537">
        <v>0</v>
      </c>
      <c r="AO3979" s="530"/>
      <c r="AP3979" s="142">
        <v>0</v>
      </c>
      <c r="AQ3979" s="142">
        <v>0</v>
      </c>
      <c r="AR3979" s="537">
        <v>0</v>
      </c>
      <c r="AS3979" s="537">
        <v>0</v>
      </c>
      <c r="AT3979" s="530"/>
      <c r="AU3979" s="142">
        <v>0</v>
      </c>
      <c r="AV3979" s="530">
        <v>0</v>
      </c>
      <c r="AW3979" s="842">
        <v>0</v>
      </c>
      <c r="AX3979" s="115">
        <v>0</v>
      </c>
      <c r="AY3979" s="5">
        <v>0</v>
      </c>
      <c r="AZ3979" s="5">
        <v>0</v>
      </c>
      <c r="BA3979" s="335">
        <v>0</v>
      </c>
      <c r="BB3979" s="23">
        <v>0</v>
      </c>
      <c r="BC3979" s="5">
        <v>0</v>
      </c>
      <c r="BD3979" s="5">
        <v>0</v>
      </c>
      <c r="BE3979" s="335">
        <v>0</v>
      </c>
      <c r="BG3979" s="826"/>
      <c r="BH3979" s="607"/>
    </row>
    <row r="3980" spans="1:60" ht="12.75" customHeight="1" x14ac:dyDescent="0.25">
      <c r="A3980" s="21"/>
      <c r="B3980" s="112"/>
      <c r="C3980" s="116"/>
      <c r="D3980" s="623"/>
      <c r="E3980" s="278"/>
      <c r="F3980" s="116"/>
      <c r="G3980" s="694"/>
      <c r="H3980" s="878"/>
      <c r="I3980" s="397"/>
      <c r="J3980" s="380"/>
      <c r="K3980" s="405" t="s">
        <v>96</v>
      </c>
      <c r="L3980" s="738">
        <v>0</v>
      </c>
      <c r="M3980" s="739">
        <v>0</v>
      </c>
      <c r="N3980" s="929">
        <v>0</v>
      </c>
      <c r="O3980" s="530">
        <v>0</v>
      </c>
      <c r="P3980" s="530">
        <v>0</v>
      </c>
      <c r="Q3980" s="641">
        <v>0</v>
      </c>
      <c r="R3980" s="537">
        <v>0</v>
      </c>
      <c r="S3980" s="537">
        <v>0</v>
      </c>
      <c r="T3980" s="537">
        <v>0</v>
      </c>
      <c r="U3980" s="537">
        <v>0</v>
      </c>
      <c r="V3980" s="537">
        <v>0</v>
      </c>
      <c r="W3980" s="530"/>
      <c r="X3980" s="142">
        <v>0</v>
      </c>
      <c r="Y3980" s="142">
        <v>0</v>
      </c>
      <c r="Z3980" s="537">
        <v>0</v>
      </c>
      <c r="AA3980" s="537">
        <v>0</v>
      </c>
      <c r="AB3980" s="530"/>
      <c r="AC3980" s="142">
        <v>0</v>
      </c>
      <c r="AD3980" s="530">
        <v>0</v>
      </c>
      <c r="AE3980" s="842">
        <v>0</v>
      </c>
      <c r="AF3980" s="929">
        <v>0</v>
      </c>
      <c r="AG3980" s="530">
        <v>0</v>
      </c>
      <c r="AH3980" s="530">
        <v>0</v>
      </c>
      <c r="AI3980" s="641">
        <v>0</v>
      </c>
      <c r="AJ3980" s="537">
        <v>0</v>
      </c>
      <c r="AK3980" s="537">
        <v>0</v>
      </c>
      <c r="AL3980" s="537">
        <v>0</v>
      </c>
      <c r="AM3980" s="537">
        <v>0</v>
      </c>
      <c r="AN3980" s="537">
        <v>0</v>
      </c>
      <c r="AO3980" s="530"/>
      <c r="AP3980" s="142">
        <v>0</v>
      </c>
      <c r="AQ3980" s="142">
        <v>0</v>
      </c>
      <c r="AR3980" s="537">
        <v>0</v>
      </c>
      <c r="AS3980" s="537">
        <v>0</v>
      </c>
      <c r="AT3980" s="530"/>
      <c r="AU3980" s="142">
        <v>0</v>
      </c>
      <c r="AV3980" s="530">
        <v>0</v>
      </c>
      <c r="AW3980" s="842">
        <v>0</v>
      </c>
      <c r="AX3980" s="115">
        <v>0</v>
      </c>
      <c r="AY3980" s="5">
        <v>0</v>
      </c>
      <c r="AZ3980" s="5">
        <v>0</v>
      </c>
      <c r="BA3980" s="335">
        <v>0</v>
      </c>
      <c r="BB3980" s="23">
        <v>0</v>
      </c>
      <c r="BC3980" s="5">
        <v>0</v>
      </c>
      <c r="BD3980" s="5">
        <v>0</v>
      </c>
      <c r="BE3980" s="335">
        <v>0</v>
      </c>
      <c r="BG3980" s="826"/>
      <c r="BH3980" s="607"/>
    </row>
    <row r="3981" spans="1:60" ht="12.75" customHeight="1" x14ac:dyDescent="0.25">
      <c r="A3981" s="21"/>
      <c r="B3981" s="112"/>
      <c r="C3981" s="116"/>
      <c r="D3981" s="623"/>
      <c r="E3981" s="278"/>
      <c r="F3981" s="116"/>
      <c r="G3981" s="694"/>
      <c r="H3981" s="878"/>
      <c r="I3981" s="397"/>
      <c r="J3981" s="380"/>
      <c r="K3981" s="405" t="s">
        <v>209</v>
      </c>
      <c r="L3981" s="738">
        <v>0</v>
      </c>
      <c r="M3981" s="739">
        <v>0</v>
      </c>
      <c r="N3981" s="929">
        <v>0</v>
      </c>
      <c r="O3981" s="530">
        <v>0</v>
      </c>
      <c r="P3981" s="530">
        <v>0</v>
      </c>
      <c r="Q3981" s="641">
        <v>0</v>
      </c>
      <c r="R3981" s="537">
        <v>0</v>
      </c>
      <c r="S3981" s="537">
        <v>0</v>
      </c>
      <c r="T3981" s="537">
        <v>0</v>
      </c>
      <c r="U3981" s="537">
        <v>0</v>
      </c>
      <c r="V3981" s="537">
        <v>0</v>
      </c>
      <c r="W3981" s="530"/>
      <c r="X3981" s="142">
        <v>0</v>
      </c>
      <c r="Y3981" s="142">
        <v>0</v>
      </c>
      <c r="Z3981" s="537">
        <v>0</v>
      </c>
      <c r="AA3981" s="537">
        <v>0</v>
      </c>
      <c r="AB3981" s="530"/>
      <c r="AC3981" s="142">
        <v>0</v>
      </c>
      <c r="AD3981" s="530">
        <v>0</v>
      </c>
      <c r="AE3981" s="842">
        <v>0</v>
      </c>
      <c r="AF3981" s="929">
        <v>0</v>
      </c>
      <c r="AG3981" s="530">
        <v>0</v>
      </c>
      <c r="AH3981" s="530">
        <v>0</v>
      </c>
      <c r="AI3981" s="641">
        <v>0</v>
      </c>
      <c r="AJ3981" s="537">
        <v>0</v>
      </c>
      <c r="AK3981" s="537">
        <v>0</v>
      </c>
      <c r="AL3981" s="537">
        <v>0</v>
      </c>
      <c r="AM3981" s="537">
        <v>0</v>
      </c>
      <c r="AN3981" s="537">
        <v>0</v>
      </c>
      <c r="AO3981" s="530"/>
      <c r="AP3981" s="142">
        <v>0</v>
      </c>
      <c r="AQ3981" s="142">
        <v>0</v>
      </c>
      <c r="AR3981" s="537">
        <v>0</v>
      </c>
      <c r="AS3981" s="537">
        <v>0</v>
      </c>
      <c r="AT3981" s="530"/>
      <c r="AU3981" s="142">
        <v>0</v>
      </c>
      <c r="AV3981" s="530">
        <v>0</v>
      </c>
      <c r="AW3981" s="842">
        <v>0</v>
      </c>
      <c r="AX3981" s="115">
        <v>0</v>
      </c>
      <c r="AY3981" s="5">
        <v>0</v>
      </c>
      <c r="AZ3981" s="5">
        <v>0</v>
      </c>
      <c r="BA3981" s="335">
        <v>0</v>
      </c>
      <c r="BB3981" s="23">
        <v>0</v>
      </c>
      <c r="BC3981" s="5">
        <v>0</v>
      </c>
      <c r="BD3981" s="5">
        <v>0</v>
      </c>
      <c r="BE3981" s="335">
        <v>0</v>
      </c>
      <c r="BG3981" s="826"/>
      <c r="BH3981" s="607"/>
    </row>
    <row r="3982" spans="1:60" ht="12.75" customHeight="1" x14ac:dyDescent="0.25">
      <c r="A3982" s="21"/>
      <c r="B3982" s="112"/>
      <c r="C3982" s="116"/>
      <c r="D3982" s="623"/>
      <c r="E3982" s="278"/>
      <c r="F3982" s="116"/>
      <c r="G3982" s="694"/>
      <c r="H3982" s="878"/>
      <c r="I3982" s="397"/>
      <c r="J3982" s="380"/>
      <c r="K3982" s="405" t="s">
        <v>210</v>
      </c>
      <c r="L3982" s="738">
        <v>0</v>
      </c>
      <c r="M3982" s="739">
        <v>0</v>
      </c>
      <c r="N3982" s="929">
        <v>0</v>
      </c>
      <c r="O3982" s="530">
        <v>0</v>
      </c>
      <c r="P3982" s="530">
        <v>0</v>
      </c>
      <c r="Q3982" s="641">
        <v>0</v>
      </c>
      <c r="R3982" s="537">
        <v>0</v>
      </c>
      <c r="S3982" s="537">
        <v>0</v>
      </c>
      <c r="T3982" s="537">
        <v>0</v>
      </c>
      <c r="U3982" s="537">
        <v>0</v>
      </c>
      <c r="V3982" s="537">
        <v>0</v>
      </c>
      <c r="W3982" s="530"/>
      <c r="X3982" s="142">
        <v>0</v>
      </c>
      <c r="Y3982" s="142">
        <v>0</v>
      </c>
      <c r="Z3982" s="537">
        <v>0</v>
      </c>
      <c r="AA3982" s="537">
        <v>0</v>
      </c>
      <c r="AB3982" s="530"/>
      <c r="AC3982" s="142">
        <v>0</v>
      </c>
      <c r="AD3982" s="530">
        <v>0</v>
      </c>
      <c r="AE3982" s="842">
        <v>0</v>
      </c>
      <c r="AF3982" s="929">
        <v>0</v>
      </c>
      <c r="AG3982" s="530">
        <v>0</v>
      </c>
      <c r="AH3982" s="530">
        <v>0</v>
      </c>
      <c r="AI3982" s="641">
        <v>0</v>
      </c>
      <c r="AJ3982" s="537">
        <v>0</v>
      </c>
      <c r="AK3982" s="537">
        <v>0</v>
      </c>
      <c r="AL3982" s="537">
        <v>0</v>
      </c>
      <c r="AM3982" s="537">
        <v>0</v>
      </c>
      <c r="AN3982" s="537">
        <v>0</v>
      </c>
      <c r="AO3982" s="530"/>
      <c r="AP3982" s="142">
        <v>0</v>
      </c>
      <c r="AQ3982" s="142">
        <v>0</v>
      </c>
      <c r="AR3982" s="537">
        <v>0</v>
      </c>
      <c r="AS3982" s="537">
        <v>0</v>
      </c>
      <c r="AT3982" s="530"/>
      <c r="AU3982" s="142">
        <v>0</v>
      </c>
      <c r="AV3982" s="530">
        <v>0</v>
      </c>
      <c r="AW3982" s="842">
        <v>0</v>
      </c>
      <c r="AX3982" s="115">
        <v>0</v>
      </c>
      <c r="AY3982" s="5">
        <v>0</v>
      </c>
      <c r="AZ3982" s="5">
        <v>0</v>
      </c>
      <c r="BA3982" s="335">
        <v>0</v>
      </c>
      <c r="BB3982" s="23">
        <v>0</v>
      </c>
      <c r="BC3982" s="5">
        <v>0</v>
      </c>
      <c r="BD3982" s="5">
        <v>0</v>
      </c>
      <c r="BE3982" s="335">
        <v>0</v>
      </c>
      <c r="BG3982" s="826"/>
      <c r="BH3982" s="607"/>
    </row>
    <row r="3983" spans="1:60" ht="12.75" customHeight="1" x14ac:dyDescent="0.25">
      <c r="A3983" s="21"/>
      <c r="B3983" s="112"/>
      <c r="C3983" s="116"/>
      <c r="D3983" s="623"/>
      <c r="E3983" s="278"/>
      <c r="F3983" s="116"/>
      <c r="G3983" s="694"/>
      <c r="H3983" s="878"/>
      <c r="I3983" s="397"/>
      <c r="J3983" s="380"/>
      <c r="K3983" s="406" t="s">
        <v>53</v>
      </c>
      <c r="L3983" s="738">
        <v>0</v>
      </c>
      <c r="M3983" s="739">
        <v>0</v>
      </c>
      <c r="N3983" s="929">
        <v>0</v>
      </c>
      <c r="O3983" s="530">
        <v>0</v>
      </c>
      <c r="P3983" s="530">
        <v>0</v>
      </c>
      <c r="Q3983" s="641">
        <v>0</v>
      </c>
      <c r="R3983" s="537">
        <v>0</v>
      </c>
      <c r="S3983" s="537">
        <v>0</v>
      </c>
      <c r="T3983" s="537">
        <v>0</v>
      </c>
      <c r="U3983" s="537">
        <v>0</v>
      </c>
      <c r="V3983" s="537">
        <v>0</v>
      </c>
      <c r="W3983" s="530"/>
      <c r="X3983" s="142">
        <v>0</v>
      </c>
      <c r="Y3983" s="142">
        <v>0</v>
      </c>
      <c r="Z3983" s="537">
        <v>0</v>
      </c>
      <c r="AA3983" s="537">
        <v>0</v>
      </c>
      <c r="AB3983" s="530"/>
      <c r="AC3983" s="142">
        <v>0</v>
      </c>
      <c r="AD3983" s="530">
        <v>0</v>
      </c>
      <c r="AE3983" s="842">
        <v>0</v>
      </c>
      <c r="AF3983" s="929">
        <v>0</v>
      </c>
      <c r="AG3983" s="530">
        <v>0</v>
      </c>
      <c r="AH3983" s="530">
        <v>0</v>
      </c>
      <c r="AI3983" s="641">
        <v>0</v>
      </c>
      <c r="AJ3983" s="537">
        <v>0</v>
      </c>
      <c r="AK3983" s="537">
        <v>0</v>
      </c>
      <c r="AL3983" s="537">
        <v>0</v>
      </c>
      <c r="AM3983" s="537">
        <v>0</v>
      </c>
      <c r="AN3983" s="537">
        <v>0</v>
      </c>
      <c r="AO3983" s="530"/>
      <c r="AP3983" s="142">
        <v>0</v>
      </c>
      <c r="AQ3983" s="142">
        <v>0</v>
      </c>
      <c r="AR3983" s="537">
        <v>0</v>
      </c>
      <c r="AS3983" s="537">
        <v>0</v>
      </c>
      <c r="AT3983" s="530"/>
      <c r="AU3983" s="142">
        <v>0</v>
      </c>
      <c r="AV3983" s="530">
        <v>0</v>
      </c>
      <c r="AW3983" s="842">
        <v>0</v>
      </c>
      <c r="AX3983" s="115">
        <v>0</v>
      </c>
      <c r="AY3983" s="5">
        <v>0</v>
      </c>
      <c r="AZ3983" s="5">
        <v>0</v>
      </c>
      <c r="BA3983" s="335">
        <v>0</v>
      </c>
      <c r="BB3983" s="23">
        <v>0</v>
      </c>
      <c r="BC3983" s="5">
        <v>0</v>
      </c>
      <c r="BD3983" s="5">
        <v>0</v>
      </c>
      <c r="BE3983" s="335">
        <v>0</v>
      </c>
      <c r="BG3983" s="826"/>
      <c r="BH3983" s="607"/>
    </row>
    <row r="3984" spans="1:60" ht="12.75" customHeight="1" x14ac:dyDescent="0.25">
      <c r="A3984" s="21"/>
      <c r="B3984" s="112"/>
      <c r="C3984" s="116"/>
      <c r="D3984" s="623"/>
      <c r="F3984" s="117"/>
      <c r="G3984" s="694"/>
      <c r="H3984" s="878"/>
      <c r="I3984" s="397"/>
      <c r="J3984" s="380"/>
      <c r="K3984" s="408"/>
      <c r="L3984" s="738"/>
      <c r="M3984" s="739"/>
      <c r="N3984" s="931"/>
      <c r="O3984" s="923"/>
      <c r="P3984" s="923"/>
      <c r="Q3984" s="641"/>
      <c r="R3984" s="537"/>
      <c r="S3984" s="537"/>
      <c r="T3984" s="537"/>
      <c r="U3984" s="537"/>
      <c r="V3984" s="537"/>
      <c r="W3984" s="531"/>
      <c r="X3984" s="141"/>
      <c r="Y3984" s="141"/>
      <c r="Z3984" s="552"/>
      <c r="AA3984" s="552"/>
      <c r="AB3984" s="531"/>
      <c r="AC3984" s="593"/>
      <c r="AD3984" s="923"/>
      <c r="AE3984" s="846"/>
      <c r="AF3984" s="931"/>
      <c r="AG3984" s="923"/>
      <c r="AH3984" s="923"/>
      <c r="AI3984" s="641"/>
      <c r="AJ3984" s="537"/>
      <c r="AK3984" s="537"/>
      <c r="AL3984" s="537"/>
      <c r="AM3984" s="537"/>
      <c r="AN3984" s="537"/>
      <c r="AO3984" s="531"/>
      <c r="AP3984" s="141"/>
      <c r="AQ3984" s="141"/>
      <c r="AR3984" s="552"/>
      <c r="AS3984" s="552"/>
      <c r="AT3984" s="531"/>
      <c r="AU3984" s="593"/>
      <c r="AV3984" s="923"/>
      <c r="AW3984" s="846"/>
      <c r="AX3984" s="115"/>
      <c r="AY3984" s="5"/>
      <c r="AZ3984" s="5"/>
      <c r="BA3984" s="335"/>
      <c r="BC3984" s="5"/>
      <c r="BD3984" s="5"/>
      <c r="BE3984" s="335"/>
      <c r="BG3984" s="826"/>
      <c r="BH3984" s="607"/>
    </row>
    <row r="3985" spans="1:60" ht="12.75" customHeight="1" x14ac:dyDescent="0.25">
      <c r="A3985" s="21"/>
      <c r="B3985" s="112"/>
      <c r="C3985" s="116"/>
      <c r="D3985" s="623"/>
      <c r="F3985" s="117"/>
      <c r="G3985" s="694"/>
      <c r="H3985" s="878"/>
      <c r="I3985" s="397"/>
      <c r="J3985" s="380"/>
      <c r="K3985" s="408"/>
      <c r="L3985" s="738"/>
      <c r="M3985" s="739"/>
      <c r="N3985" s="931"/>
      <c r="O3985" s="923"/>
      <c r="P3985" s="923"/>
      <c r="Q3985" s="641"/>
      <c r="R3985" s="537"/>
      <c r="S3985" s="537"/>
      <c r="T3985" s="537"/>
      <c r="U3985" s="537"/>
      <c r="V3985" s="537"/>
      <c r="W3985" s="531"/>
      <c r="X3985" s="141"/>
      <c r="Y3985" s="141"/>
      <c r="Z3985" s="552"/>
      <c r="AA3985" s="552"/>
      <c r="AB3985" s="531"/>
      <c r="AC3985" s="593"/>
      <c r="AD3985" s="923"/>
      <c r="AE3985" s="846"/>
      <c r="AF3985" s="931"/>
      <c r="AG3985" s="923"/>
      <c r="AH3985" s="923"/>
      <c r="AI3985" s="641"/>
      <c r="AJ3985" s="537"/>
      <c r="AK3985" s="537"/>
      <c r="AL3985" s="537"/>
      <c r="AM3985" s="537"/>
      <c r="AN3985" s="537"/>
      <c r="AO3985" s="531"/>
      <c r="AP3985" s="141"/>
      <c r="AQ3985" s="141"/>
      <c r="AR3985" s="552"/>
      <c r="AS3985" s="552"/>
      <c r="AT3985" s="531"/>
      <c r="AU3985" s="593"/>
      <c r="AV3985" s="923"/>
      <c r="AW3985" s="846"/>
      <c r="AX3985" s="115"/>
      <c r="AY3985" s="5"/>
      <c r="AZ3985" s="5"/>
      <c r="BA3985" s="335"/>
      <c r="BC3985" s="5"/>
      <c r="BD3985" s="5"/>
      <c r="BE3985" s="335"/>
      <c r="BG3985" s="826"/>
      <c r="BH3985" s="607"/>
    </row>
    <row r="3986" spans="1:60" ht="12.75" customHeight="1" x14ac:dyDescent="0.25">
      <c r="A3986" s="21"/>
      <c r="B3986" s="112"/>
      <c r="C3986" s="116"/>
      <c r="D3986" s="623"/>
      <c r="F3986" s="117"/>
      <c r="G3986" s="694"/>
      <c r="H3986" s="878"/>
      <c r="I3986" s="397"/>
      <c r="J3986" s="380"/>
      <c r="K3986" s="432" t="s">
        <v>4057</v>
      </c>
      <c r="L3986" s="738"/>
      <c r="M3986" s="739"/>
      <c r="N3986" s="931"/>
      <c r="O3986" s="923"/>
      <c r="P3986" s="923"/>
      <c r="Q3986" s="641"/>
      <c r="R3986" s="537"/>
      <c r="S3986" s="537"/>
      <c r="T3986" s="537"/>
      <c r="U3986" s="537"/>
      <c r="V3986" s="537"/>
      <c r="W3986" s="531"/>
      <c r="X3986" s="141"/>
      <c r="Y3986" s="141"/>
      <c r="Z3986" s="552"/>
      <c r="AA3986" s="552"/>
      <c r="AB3986" s="531"/>
      <c r="AC3986" s="593"/>
      <c r="AD3986" s="923"/>
      <c r="AE3986" s="846"/>
      <c r="AF3986" s="931"/>
      <c r="AG3986" s="923"/>
      <c r="AH3986" s="923"/>
      <c r="AI3986" s="641"/>
      <c r="AJ3986" s="537"/>
      <c r="AK3986" s="537"/>
      <c r="AL3986" s="537"/>
      <c r="AM3986" s="537"/>
      <c r="AN3986" s="537"/>
      <c r="AO3986" s="531"/>
      <c r="AP3986" s="141"/>
      <c r="AQ3986" s="141"/>
      <c r="AR3986" s="552"/>
      <c r="AS3986" s="552"/>
      <c r="AT3986" s="531"/>
      <c r="AU3986" s="593"/>
      <c r="AV3986" s="923"/>
      <c r="AW3986" s="846"/>
      <c r="AX3986" s="115"/>
      <c r="AY3986" s="5"/>
      <c r="AZ3986" s="5"/>
      <c r="BA3986" s="335"/>
      <c r="BC3986" s="5"/>
      <c r="BD3986" s="5"/>
      <c r="BE3986" s="335"/>
      <c r="BG3986" s="826"/>
      <c r="BH3986" s="607"/>
    </row>
    <row r="3987" spans="1:60" x14ac:dyDescent="0.25">
      <c r="A3987" s="21"/>
      <c r="B3987" s="112"/>
      <c r="C3987" s="116"/>
      <c r="D3987" s="623"/>
      <c r="F3987" s="117"/>
      <c r="G3987" s="694"/>
      <c r="H3987" s="878"/>
      <c r="I3987" s="397"/>
      <c r="J3987" s="380"/>
      <c r="K3987" s="432" t="s">
        <v>165</v>
      </c>
      <c r="L3987" s="738"/>
      <c r="M3987" s="739"/>
      <c r="N3987" s="931"/>
      <c r="O3987" s="923"/>
      <c r="P3987" s="923"/>
      <c r="Q3987" s="641"/>
      <c r="R3987" s="537"/>
      <c r="S3987" s="537"/>
      <c r="T3987" s="537"/>
      <c r="U3987" s="537"/>
      <c r="V3987" s="537"/>
      <c r="W3987" s="531"/>
      <c r="X3987" s="141"/>
      <c r="Y3987" s="141"/>
      <c r="Z3987" s="552"/>
      <c r="AA3987" s="552"/>
      <c r="AB3987" s="531"/>
      <c r="AC3987" s="593"/>
      <c r="AD3987" s="923"/>
      <c r="AE3987" s="846"/>
      <c r="AF3987" s="931"/>
      <c r="AG3987" s="923"/>
      <c r="AH3987" s="923"/>
      <c r="AI3987" s="641"/>
      <c r="AJ3987" s="537"/>
      <c r="AK3987" s="537"/>
      <c r="AL3987" s="537"/>
      <c r="AM3987" s="537"/>
      <c r="AN3987" s="537"/>
      <c r="AO3987" s="531"/>
      <c r="AP3987" s="141"/>
      <c r="AQ3987" s="141"/>
      <c r="AR3987" s="552"/>
      <c r="AS3987" s="552"/>
      <c r="AT3987" s="531"/>
      <c r="AU3987" s="593"/>
      <c r="AV3987" s="923"/>
      <c r="AW3987" s="846"/>
      <c r="AX3987" s="115"/>
      <c r="AY3987" s="5"/>
      <c r="AZ3987" s="5"/>
      <c r="BA3987" s="335"/>
      <c r="BC3987" s="5"/>
      <c r="BD3987" s="5"/>
      <c r="BE3987" s="335"/>
      <c r="BG3987" s="826"/>
      <c r="BH3987" s="607"/>
    </row>
    <row r="3988" spans="1:60" ht="12.75" customHeight="1" x14ac:dyDescent="0.25">
      <c r="A3988" s="21"/>
      <c r="B3988" s="112"/>
      <c r="C3988" s="116"/>
      <c r="D3988" s="623"/>
      <c r="F3988" s="117"/>
      <c r="G3988" s="694"/>
      <c r="H3988" s="878"/>
      <c r="I3988" s="397"/>
      <c r="J3988" s="380"/>
      <c r="K3988" s="408"/>
      <c r="L3988" s="738"/>
      <c r="M3988" s="739"/>
      <c r="N3988" s="931"/>
      <c r="O3988" s="923"/>
      <c r="P3988" s="923"/>
      <c r="Q3988" s="641"/>
      <c r="R3988" s="537"/>
      <c r="S3988" s="537"/>
      <c r="T3988" s="537"/>
      <c r="U3988" s="537"/>
      <c r="V3988" s="537"/>
      <c r="W3988" s="531"/>
      <c r="X3988" s="141"/>
      <c r="Y3988" s="141"/>
      <c r="Z3988" s="552"/>
      <c r="AA3988" s="552"/>
      <c r="AB3988" s="531"/>
      <c r="AC3988" s="593"/>
      <c r="AD3988" s="923"/>
      <c r="AE3988" s="846"/>
      <c r="AF3988" s="931"/>
      <c r="AG3988" s="923"/>
      <c r="AH3988" s="923"/>
      <c r="AI3988" s="641"/>
      <c r="AJ3988" s="537"/>
      <c r="AK3988" s="537"/>
      <c r="AL3988" s="537"/>
      <c r="AM3988" s="537"/>
      <c r="AN3988" s="537"/>
      <c r="AO3988" s="531"/>
      <c r="AP3988" s="141"/>
      <c r="AQ3988" s="141"/>
      <c r="AR3988" s="552"/>
      <c r="AS3988" s="552"/>
      <c r="AT3988" s="531"/>
      <c r="AU3988" s="593"/>
      <c r="AV3988" s="923"/>
      <c r="AW3988" s="846"/>
      <c r="AX3988" s="115"/>
      <c r="AY3988" s="5"/>
      <c r="AZ3988" s="5"/>
      <c r="BA3988" s="335"/>
      <c r="BC3988" s="5"/>
      <c r="BD3988" s="5"/>
      <c r="BE3988" s="335"/>
      <c r="BG3988" s="826"/>
      <c r="BH3988" s="607"/>
    </row>
    <row r="3989" spans="1:60" ht="35.1" customHeight="1" x14ac:dyDescent="0.25">
      <c r="A3989" s="222" t="s">
        <v>6113</v>
      </c>
      <c r="B3989" s="112">
        <v>12</v>
      </c>
      <c r="C3989" s="116" t="s">
        <v>4055</v>
      </c>
      <c r="D3989" s="620">
        <v>1000</v>
      </c>
      <c r="E3989" s="278"/>
      <c r="F3989" s="116">
        <v>12</v>
      </c>
      <c r="G3989" s="694">
        <v>1</v>
      </c>
      <c r="H3989" s="878" t="str">
        <f t="shared" si="6068"/>
        <v>001</v>
      </c>
      <c r="I3989" s="397" t="s">
        <v>3257</v>
      </c>
      <c r="J3989" s="380" t="s">
        <v>4384</v>
      </c>
      <c r="K3989" s="408" t="s">
        <v>6281</v>
      </c>
      <c r="L3989" s="726">
        <v>0</v>
      </c>
      <c r="M3989" s="727">
        <v>0</v>
      </c>
      <c r="N3989" s="931"/>
      <c r="O3989" s="530">
        <f t="shared" ref="O3989:O3990" si="6126">IF(N3989&gt;L3989,"0 ",N3989-L3989)</f>
        <v>0</v>
      </c>
      <c r="P3989" s="530">
        <f t="shared" ref="P3989:P3990" si="6127">IF(N3989&lt;L3989,"0 ",N3989-L3989)</f>
        <v>0</v>
      </c>
      <c r="Q3989" s="646"/>
      <c r="R3989" s="536"/>
      <c r="S3989" s="536"/>
      <c r="T3989" s="536"/>
      <c r="U3989" s="536"/>
      <c r="V3989" s="536"/>
      <c r="W3989" s="683" t="str">
        <f>IF(SUM(Q3989:V3989)=X3989,"OK",SUM(Q3989:V3989)-X3989)</f>
        <v>OK</v>
      </c>
      <c r="X3989" s="141"/>
      <c r="Y3989" s="141"/>
      <c r="Z3989" s="552"/>
      <c r="AA3989" s="552"/>
      <c r="AB3989" s="683" t="str">
        <f>IF(SUM(Z3989:AA3989)=AC3989,"OK",SUM(Z3989:AA3989)-AC3989)</f>
        <v>OK</v>
      </c>
      <c r="AC3989" s="593"/>
      <c r="AD3989" s="530">
        <f t="shared" ref="AD3989:AD3990" si="6128">X3989+Y3989+AC3989</f>
        <v>0</v>
      </c>
      <c r="AE3989" s="842">
        <f t="shared" ref="AE3989:AE3990" si="6129">N3989+AD3989</f>
        <v>0</v>
      </c>
      <c r="AF3989" s="931"/>
      <c r="AG3989" s="530">
        <f t="shared" ref="AG3989:AG3990" si="6130">IF(AF3989&gt;M3989,"0 ",AF3989-M3989)</f>
        <v>0</v>
      </c>
      <c r="AH3989" s="530">
        <f t="shared" ref="AH3989:AH3990" si="6131">IF(AF3989&lt;M3989,"0 ",AF3989-M3989)</f>
        <v>0</v>
      </c>
      <c r="AI3989" s="641"/>
      <c r="AJ3989" s="537"/>
      <c r="AK3989" s="537"/>
      <c r="AL3989" s="537"/>
      <c r="AM3989" s="537"/>
      <c r="AN3989" s="537"/>
      <c r="AO3989" s="683" t="str">
        <f>IF(SUM(AI3989:AN3989)=AP3989,"OK",SUM(AI3989:AN3989)-AP3989)</f>
        <v>OK</v>
      </c>
      <c r="AP3989" s="141"/>
      <c r="AQ3989" s="141"/>
      <c r="AR3989" s="552"/>
      <c r="AS3989" s="552"/>
      <c r="AT3989" s="683" t="str">
        <f>IF(SUM(AR3989:AS3989)=AU3989,"OK",SUM(AR3989:AS3989)-AU3989)</f>
        <v>OK</v>
      </c>
      <c r="AU3989" s="593"/>
      <c r="AV3989" s="530">
        <f t="shared" ref="AV3989:AV3990" si="6132">AP3989+AQ3989+AU3989</f>
        <v>0</v>
      </c>
      <c r="AW3989" s="842">
        <f t="shared" ref="AW3989:AW3990" si="6133">AF3989+AV3989</f>
        <v>0</v>
      </c>
      <c r="AX3989" s="115">
        <f>L3989</f>
        <v>0</v>
      </c>
      <c r="AY3989" s="5">
        <f>AE3989</f>
        <v>0</v>
      </c>
      <c r="AZ3989" s="7">
        <f>AY3989-AX3989</f>
        <v>0</v>
      </c>
      <c r="BA3989" s="335" t="e">
        <f>AZ3989/AX3989</f>
        <v>#DIV/0!</v>
      </c>
      <c r="BB3989" s="23">
        <f>M3989</f>
        <v>0</v>
      </c>
      <c r="BC3989" s="5">
        <f>AW3989</f>
        <v>0</v>
      </c>
      <c r="BD3989" s="7">
        <f>BC3989-BB3989</f>
        <v>0</v>
      </c>
      <c r="BE3989" s="335" t="e">
        <f>BD3989/BB3989</f>
        <v>#DIV/0!</v>
      </c>
      <c r="BG3989" s="826" t="str">
        <f>RIGHT(LEFT(I3989,3),2)&amp;"."&amp;RIGHT(LEFT(I3989,5),2)</f>
        <v>12.11</v>
      </c>
      <c r="BH3989" s="607" t="b">
        <f>COUNTIF('Codes SEC'!$B$2:$B$250,Ministres!BG3989)&gt;0</f>
        <v>1</v>
      </c>
    </row>
    <row r="3990" spans="1:60" ht="35.1" customHeight="1" x14ac:dyDescent="0.25">
      <c r="A3990" s="21" t="s">
        <v>6113</v>
      </c>
      <c r="B3990" s="112">
        <v>12</v>
      </c>
      <c r="C3990" s="116" t="s">
        <v>4055</v>
      </c>
      <c r="D3990" s="620">
        <v>1000</v>
      </c>
      <c r="F3990" s="117">
        <v>12</v>
      </c>
      <c r="G3990" s="694" t="s">
        <v>5613</v>
      </c>
      <c r="H3990" s="878" t="str">
        <f t="shared" si="6068"/>
        <v>001</v>
      </c>
      <c r="I3990" s="397" t="s">
        <v>3257</v>
      </c>
      <c r="J3990" s="380" t="s">
        <v>4406</v>
      </c>
      <c r="K3990" s="408" t="s">
        <v>6389</v>
      </c>
      <c r="L3990" s="733">
        <v>146</v>
      </c>
      <c r="M3990" s="734">
        <v>146</v>
      </c>
      <c r="N3990" s="931"/>
      <c r="O3990" s="530">
        <f t="shared" si="6126"/>
        <v>-146</v>
      </c>
      <c r="P3990" s="530" t="str">
        <f t="shared" si="6127"/>
        <v xml:space="preserve">0 </v>
      </c>
      <c r="Q3990" s="646"/>
      <c r="R3990" s="536"/>
      <c r="S3990" s="536"/>
      <c r="T3990" s="536"/>
      <c r="U3990" s="536"/>
      <c r="V3990" s="536"/>
      <c r="W3990" s="683" t="str">
        <f t="shared" ref="W3990" si="6134">IF(SUM(Q3990:V3990)=X3990,"OK",SUM(Q3990:V3990)-X3990)</f>
        <v>OK</v>
      </c>
      <c r="X3990" s="141"/>
      <c r="Y3990" s="141"/>
      <c r="Z3990" s="552"/>
      <c r="AA3990" s="552"/>
      <c r="AB3990" s="683" t="str">
        <f t="shared" ref="AB3990" si="6135">IF(SUM(Z3990:AA3990)=AC3990,"OK",SUM(Z3990:AA3990)-AC3990)</f>
        <v>OK</v>
      </c>
      <c r="AC3990" s="593"/>
      <c r="AD3990" s="530">
        <f t="shared" si="6128"/>
        <v>0</v>
      </c>
      <c r="AE3990" s="842">
        <f t="shared" si="6129"/>
        <v>0</v>
      </c>
      <c r="AF3990" s="931"/>
      <c r="AG3990" s="530">
        <f t="shared" si="6130"/>
        <v>-146</v>
      </c>
      <c r="AH3990" s="530" t="str">
        <f t="shared" si="6131"/>
        <v xml:space="preserve">0 </v>
      </c>
      <c r="AI3990" s="641"/>
      <c r="AJ3990" s="537"/>
      <c r="AK3990" s="537"/>
      <c r="AL3990" s="537"/>
      <c r="AM3990" s="537"/>
      <c r="AN3990" s="537"/>
      <c r="AO3990" s="683" t="str">
        <f t="shared" ref="AO3990" si="6136">IF(SUM(AI3990:AN3990)=AP3990,"OK",SUM(AI3990:AN3990)-AP3990)</f>
        <v>OK</v>
      </c>
      <c r="AP3990" s="141"/>
      <c r="AQ3990" s="141"/>
      <c r="AR3990" s="552"/>
      <c r="AS3990" s="552"/>
      <c r="AT3990" s="683" t="str">
        <f t="shared" ref="AT3990" si="6137">IF(SUM(AR3990:AS3990)=AU3990,"OK",SUM(AR3990:AS3990)-AU3990)</f>
        <v>OK</v>
      </c>
      <c r="AU3990" s="593"/>
      <c r="AV3990" s="530">
        <f t="shared" si="6132"/>
        <v>0</v>
      </c>
      <c r="AW3990" s="842">
        <f t="shared" si="6133"/>
        <v>0</v>
      </c>
      <c r="AX3990" s="115">
        <f>L3990</f>
        <v>146</v>
      </c>
      <c r="AY3990" s="5">
        <f>AE3990</f>
        <v>0</v>
      </c>
      <c r="AZ3990" s="7">
        <f>AY3990-AX3990</f>
        <v>-146</v>
      </c>
      <c r="BA3990" s="335">
        <f>AZ3990/AX3990</f>
        <v>-1</v>
      </c>
      <c r="BB3990" s="23">
        <f>M3990</f>
        <v>146</v>
      </c>
      <c r="BC3990" s="5">
        <f>AW3990</f>
        <v>0</v>
      </c>
      <c r="BD3990" s="7">
        <f>BC3990-BB3990</f>
        <v>-146</v>
      </c>
      <c r="BE3990" s="335">
        <f>BD3990/BB3990</f>
        <v>-1</v>
      </c>
      <c r="BG3990" s="826" t="str">
        <f>RIGHT(LEFT(I3990,3),2)&amp;"."&amp;RIGHT(LEFT(I3990,5),2)</f>
        <v>12.11</v>
      </c>
      <c r="BH3990" s="607" t="b">
        <f>COUNTIF('Codes SEC'!$B$2:$B$250,Ministres!BG3990)&gt;0</f>
        <v>1</v>
      </c>
    </row>
    <row r="3991" spans="1:60" ht="12.75" customHeight="1" x14ac:dyDescent="0.25">
      <c r="A3991" s="233"/>
      <c r="B3991" s="214"/>
      <c r="C3991" s="269"/>
      <c r="D3991" s="628"/>
      <c r="E3991" s="214"/>
      <c r="F3991" s="269"/>
      <c r="G3991" s="695"/>
      <c r="H3991" s="886"/>
      <c r="I3991" s="403"/>
      <c r="J3991" s="381"/>
      <c r="K3991" s="514" t="s">
        <v>95</v>
      </c>
      <c r="L3991" s="315">
        <f t="shared" ref="L3991:V3991" si="6138">L3990+L3989</f>
        <v>146</v>
      </c>
      <c r="M3991" s="737">
        <f t="shared" si="6138"/>
        <v>146</v>
      </c>
      <c r="N3991" s="930">
        <f t="shared" ref="N3991:P3991" si="6139">N3990+N3989</f>
        <v>0</v>
      </c>
      <c r="O3991" s="790">
        <f t="shared" si="6139"/>
        <v>-146</v>
      </c>
      <c r="P3991" s="790">
        <f t="shared" si="6139"/>
        <v>0</v>
      </c>
      <c r="Q3991" s="787">
        <f t="shared" si="6138"/>
        <v>0</v>
      </c>
      <c r="R3991" s="648">
        <f t="shared" si="6138"/>
        <v>0</v>
      </c>
      <c r="S3991" s="648">
        <f t="shared" si="6138"/>
        <v>0</v>
      </c>
      <c r="T3991" s="648">
        <f t="shared" si="6138"/>
        <v>0</v>
      </c>
      <c r="U3991" s="648">
        <f t="shared" si="6138"/>
        <v>0</v>
      </c>
      <c r="V3991" s="648">
        <f t="shared" si="6138"/>
        <v>0</v>
      </c>
      <c r="W3991" s="790"/>
      <c r="X3991" s="649">
        <f>X3990+X3989</f>
        <v>0</v>
      </c>
      <c r="Y3991" s="649">
        <f>Y3990+Y3989</f>
        <v>0</v>
      </c>
      <c r="Z3991" s="648">
        <f>Z3990+Z3989</f>
        <v>0</v>
      </c>
      <c r="AA3991" s="648">
        <f>AA3990+AA3989</f>
        <v>0</v>
      </c>
      <c r="AB3991" s="790"/>
      <c r="AC3991" s="649">
        <f t="shared" ref="AC3991:AN3991" si="6140">AC3990+AC3989</f>
        <v>0</v>
      </c>
      <c r="AD3991" s="790">
        <f>AD3990+AD3989</f>
        <v>0</v>
      </c>
      <c r="AE3991" s="843">
        <f>AE3990+AE3989</f>
        <v>0</v>
      </c>
      <c r="AF3991" s="930">
        <f t="shared" ref="AF3991:AH3991" si="6141">AF3990+AF3989</f>
        <v>0</v>
      </c>
      <c r="AG3991" s="790">
        <f t="shared" si="6141"/>
        <v>-146</v>
      </c>
      <c r="AH3991" s="790">
        <f t="shared" si="6141"/>
        <v>0</v>
      </c>
      <c r="AI3991" s="787">
        <f t="shared" si="6140"/>
        <v>0</v>
      </c>
      <c r="AJ3991" s="648">
        <f t="shared" si="6140"/>
        <v>0</v>
      </c>
      <c r="AK3991" s="648">
        <f t="shared" si="6140"/>
        <v>0</v>
      </c>
      <c r="AL3991" s="648">
        <f t="shared" si="6140"/>
        <v>0</v>
      </c>
      <c r="AM3991" s="648">
        <f t="shared" si="6140"/>
        <v>0</v>
      </c>
      <c r="AN3991" s="648">
        <f t="shared" si="6140"/>
        <v>0</v>
      </c>
      <c r="AO3991" s="790"/>
      <c r="AP3991" s="649">
        <f>AP3990+AP3989</f>
        <v>0</v>
      </c>
      <c r="AQ3991" s="649">
        <f>AQ3990+AQ3989</f>
        <v>0</v>
      </c>
      <c r="AR3991" s="648">
        <f>AR3990+AR3989</f>
        <v>0</v>
      </c>
      <c r="AS3991" s="648">
        <f>AS3990+AS3989</f>
        <v>0</v>
      </c>
      <c r="AT3991" s="790"/>
      <c r="AU3991" s="649">
        <f t="shared" ref="AU3991:BE3991" si="6142">AU3990+AU3989</f>
        <v>0</v>
      </c>
      <c r="AV3991" s="790">
        <f t="shared" ref="AV3991" si="6143">AV3990+AV3989</f>
        <v>0</v>
      </c>
      <c r="AW3991" s="843">
        <f t="shared" si="6142"/>
        <v>0</v>
      </c>
      <c r="AX3991" s="336">
        <f t="shared" si="6142"/>
        <v>146</v>
      </c>
      <c r="AY3991" s="337">
        <f t="shared" si="6142"/>
        <v>0</v>
      </c>
      <c r="AZ3991" s="338">
        <f t="shared" si="6142"/>
        <v>-146</v>
      </c>
      <c r="BA3991" s="339" t="e">
        <f t="shared" si="6142"/>
        <v>#DIV/0!</v>
      </c>
      <c r="BB3991" s="322">
        <f t="shared" si="6142"/>
        <v>146</v>
      </c>
      <c r="BC3991" s="337">
        <f t="shared" si="6142"/>
        <v>0</v>
      </c>
      <c r="BD3991" s="338">
        <f t="shared" si="6142"/>
        <v>-146</v>
      </c>
      <c r="BE3991" s="339" t="e">
        <f t="shared" si="6142"/>
        <v>#DIV/0!</v>
      </c>
      <c r="BG3991" s="826"/>
      <c r="BH3991" s="607"/>
    </row>
    <row r="3992" spans="1:60" ht="12.75" customHeight="1" x14ac:dyDescent="0.25">
      <c r="A3992" s="226"/>
      <c r="B3992" s="207"/>
      <c r="C3992" s="254"/>
      <c r="D3992" s="300"/>
      <c r="E3992" s="276"/>
      <c r="F3992" s="300"/>
      <c r="G3992" s="696"/>
      <c r="H3992" s="887"/>
      <c r="I3992" s="444"/>
      <c r="J3992" s="393"/>
      <c r="K3992" s="404" t="s">
        <v>4058</v>
      </c>
      <c r="L3992" s="729">
        <f t="shared" ref="L3992:P3992" si="6144">L3991</f>
        <v>146</v>
      </c>
      <c r="M3992" s="730">
        <f t="shared" si="6144"/>
        <v>146</v>
      </c>
      <c r="N3992" s="844">
        <f t="shared" si="6144"/>
        <v>0</v>
      </c>
      <c r="O3992" s="665">
        <f t="shared" si="6144"/>
        <v>-146</v>
      </c>
      <c r="P3992" s="665">
        <f t="shared" si="6144"/>
        <v>0</v>
      </c>
      <c r="Q3992" s="638">
        <f t="shared" ref="Q3992:BE3992" si="6145">Q3991</f>
        <v>0</v>
      </c>
      <c r="R3992" s="130">
        <f t="shared" si="6145"/>
        <v>0</v>
      </c>
      <c r="S3992" s="130">
        <f t="shared" si="6145"/>
        <v>0</v>
      </c>
      <c r="T3992" s="130">
        <f t="shared" si="6145"/>
        <v>0</v>
      </c>
      <c r="U3992" s="130">
        <f t="shared" si="6145"/>
        <v>0</v>
      </c>
      <c r="V3992" s="130">
        <f t="shared" si="6145"/>
        <v>0</v>
      </c>
      <c r="W3992" s="665"/>
      <c r="X3992" s="130">
        <f t="shared" si="6145"/>
        <v>0</v>
      </c>
      <c r="Y3992" s="130">
        <f t="shared" si="6145"/>
        <v>0</v>
      </c>
      <c r="Z3992" s="130">
        <f t="shared" si="6145"/>
        <v>0</v>
      </c>
      <c r="AA3992" s="130">
        <f t="shared" si="6145"/>
        <v>0</v>
      </c>
      <c r="AB3992" s="665"/>
      <c r="AC3992" s="130">
        <f t="shared" si="6145"/>
        <v>0</v>
      </c>
      <c r="AD3992" s="665">
        <f>AD3991</f>
        <v>0</v>
      </c>
      <c r="AE3992" s="845">
        <f>AE3991</f>
        <v>0</v>
      </c>
      <c r="AF3992" s="844">
        <f t="shared" ref="AF3992:AH3992" si="6146">AF3991</f>
        <v>0</v>
      </c>
      <c r="AG3992" s="665">
        <f t="shared" si="6146"/>
        <v>-146</v>
      </c>
      <c r="AH3992" s="665">
        <f t="shared" si="6146"/>
        <v>0</v>
      </c>
      <c r="AI3992" s="638">
        <f t="shared" si="6145"/>
        <v>0</v>
      </c>
      <c r="AJ3992" s="130">
        <f t="shared" si="6145"/>
        <v>0</v>
      </c>
      <c r="AK3992" s="130">
        <f t="shared" si="6145"/>
        <v>0</v>
      </c>
      <c r="AL3992" s="130">
        <f t="shared" si="6145"/>
        <v>0</v>
      </c>
      <c r="AM3992" s="130">
        <f t="shared" si="6145"/>
        <v>0</v>
      </c>
      <c r="AN3992" s="130">
        <f t="shared" si="6145"/>
        <v>0</v>
      </c>
      <c r="AO3992" s="665"/>
      <c r="AP3992" s="130">
        <f t="shared" si="6145"/>
        <v>0</v>
      </c>
      <c r="AQ3992" s="130">
        <f t="shared" si="6145"/>
        <v>0</v>
      </c>
      <c r="AR3992" s="130">
        <f t="shared" si="6145"/>
        <v>0</v>
      </c>
      <c r="AS3992" s="130">
        <f t="shared" si="6145"/>
        <v>0</v>
      </c>
      <c r="AT3992" s="665"/>
      <c r="AU3992" s="130">
        <f t="shared" si="6145"/>
        <v>0</v>
      </c>
      <c r="AV3992" s="665">
        <f t="shared" ref="AV3992" si="6147">AV3991</f>
        <v>0</v>
      </c>
      <c r="AW3992" s="845">
        <f t="shared" si="6145"/>
        <v>0</v>
      </c>
      <c r="AX3992" s="314">
        <f t="shared" si="6145"/>
        <v>146</v>
      </c>
      <c r="AY3992" s="131">
        <f t="shared" si="6145"/>
        <v>0</v>
      </c>
      <c r="AZ3992" s="132">
        <f t="shared" si="6145"/>
        <v>-146</v>
      </c>
      <c r="BA3992" s="340" t="e">
        <f t="shared" si="6145"/>
        <v>#DIV/0!</v>
      </c>
      <c r="BB3992" s="310">
        <f t="shared" si="6145"/>
        <v>146</v>
      </c>
      <c r="BC3992" s="131">
        <f t="shared" si="6145"/>
        <v>0</v>
      </c>
      <c r="BD3992" s="132">
        <f t="shared" si="6145"/>
        <v>-146</v>
      </c>
      <c r="BE3992" s="340" t="e">
        <f t="shared" si="6145"/>
        <v>#DIV/0!</v>
      </c>
      <c r="BG3992" s="826"/>
      <c r="BH3992" s="607"/>
    </row>
    <row r="3993" spans="1:60" ht="12.75" customHeight="1" x14ac:dyDescent="0.25">
      <c r="A3993" s="222"/>
      <c r="C3993" s="116"/>
      <c r="D3993" s="620"/>
      <c r="F3993" s="117"/>
      <c r="G3993" s="690"/>
      <c r="H3993" s="878"/>
      <c r="I3993" s="397"/>
      <c r="J3993" s="380"/>
      <c r="K3993" s="405" t="s">
        <v>208</v>
      </c>
      <c r="L3993" s="731">
        <v>0</v>
      </c>
      <c r="M3993" s="732">
        <v>0</v>
      </c>
      <c r="N3993" s="929">
        <v>0</v>
      </c>
      <c r="O3993" s="530">
        <v>0</v>
      </c>
      <c r="P3993" s="530">
        <v>0</v>
      </c>
      <c r="Q3993" s="641">
        <v>0</v>
      </c>
      <c r="R3993" s="537">
        <v>0</v>
      </c>
      <c r="S3993" s="537">
        <v>0</v>
      </c>
      <c r="T3993" s="537">
        <v>0</v>
      </c>
      <c r="U3993" s="537">
        <v>0</v>
      </c>
      <c r="V3993" s="537">
        <v>0</v>
      </c>
      <c r="W3993" s="530"/>
      <c r="X3993" s="142">
        <v>0</v>
      </c>
      <c r="Y3993" s="142">
        <v>0</v>
      </c>
      <c r="Z3993" s="537">
        <v>0</v>
      </c>
      <c r="AA3993" s="537">
        <v>0</v>
      </c>
      <c r="AB3993" s="530"/>
      <c r="AC3993" s="142">
        <v>0</v>
      </c>
      <c r="AD3993" s="530">
        <v>0</v>
      </c>
      <c r="AE3993" s="842">
        <v>0</v>
      </c>
      <c r="AF3993" s="929">
        <v>0</v>
      </c>
      <c r="AG3993" s="530">
        <v>0</v>
      </c>
      <c r="AH3993" s="530">
        <v>0</v>
      </c>
      <c r="AI3993" s="641">
        <v>0</v>
      </c>
      <c r="AJ3993" s="537">
        <v>0</v>
      </c>
      <c r="AK3993" s="537">
        <v>0</v>
      </c>
      <c r="AL3993" s="537">
        <v>0</v>
      </c>
      <c r="AM3993" s="537">
        <v>0</v>
      </c>
      <c r="AN3993" s="537">
        <v>0</v>
      </c>
      <c r="AO3993" s="530"/>
      <c r="AP3993" s="142">
        <v>0</v>
      </c>
      <c r="AQ3993" s="142">
        <v>0</v>
      </c>
      <c r="AR3993" s="537">
        <v>0</v>
      </c>
      <c r="AS3993" s="537">
        <v>0</v>
      </c>
      <c r="AT3993" s="530"/>
      <c r="AU3993" s="142">
        <v>0</v>
      </c>
      <c r="AV3993" s="530">
        <v>0</v>
      </c>
      <c r="AW3993" s="842">
        <v>0</v>
      </c>
      <c r="AX3993" s="115">
        <v>0</v>
      </c>
      <c r="AY3993" s="5">
        <v>0</v>
      </c>
      <c r="AZ3993" s="5">
        <v>0</v>
      </c>
      <c r="BA3993" s="335">
        <v>0</v>
      </c>
      <c r="BB3993" s="23">
        <v>0</v>
      </c>
      <c r="BC3993" s="5">
        <v>0</v>
      </c>
      <c r="BD3993" s="5">
        <v>0</v>
      </c>
      <c r="BE3993" s="335">
        <v>0</v>
      </c>
      <c r="BG3993" s="826"/>
      <c r="BH3993" s="607"/>
    </row>
    <row r="3994" spans="1:60" ht="12.75" customHeight="1" x14ac:dyDescent="0.25">
      <c r="A3994" s="21"/>
      <c r="B3994" s="112"/>
      <c r="C3994" s="116"/>
      <c r="D3994" s="623"/>
      <c r="E3994" s="278"/>
      <c r="F3994" s="116"/>
      <c r="G3994" s="694"/>
      <c r="H3994" s="878"/>
      <c r="I3994" s="397"/>
      <c r="J3994" s="380"/>
      <c r="K3994" s="405" t="s">
        <v>96</v>
      </c>
      <c r="L3994" s="738">
        <v>0</v>
      </c>
      <c r="M3994" s="739">
        <v>0</v>
      </c>
      <c r="N3994" s="929">
        <v>0</v>
      </c>
      <c r="O3994" s="530">
        <v>0</v>
      </c>
      <c r="P3994" s="530">
        <v>0</v>
      </c>
      <c r="Q3994" s="641">
        <v>0</v>
      </c>
      <c r="R3994" s="537">
        <v>0</v>
      </c>
      <c r="S3994" s="537">
        <v>0</v>
      </c>
      <c r="T3994" s="537">
        <v>0</v>
      </c>
      <c r="U3994" s="537">
        <v>0</v>
      </c>
      <c r="V3994" s="537">
        <v>0</v>
      </c>
      <c r="W3994" s="530"/>
      <c r="X3994" s="142">
        <v>0</v>
      </c>
      <c r="Y3994" s="142">
        <v>0</v>
      </c>
      <c r="Z3994" s="537">
        <v>0</v>
      </c>
      <c r="AA3994" s="537">
        <v>0</v>
      </c>
      <c r="AB3994" s="530"/>
      <c r="AC3994" s="142">
        <v>0</v>
      </c>
      <c r="AD3994" s="530">
        <v>0</v>
      </c>
      <c r="AE3994" s="842">
        <v>0</v>
      </c>
      <c r="AF3994" s="929">
        <v>0</v>
      </c>
      <c r="AG3994" s="530">
        <v>0</v>
      </c>
      <c r="AH3994" s="530">
        <v>0</v>
      </c>
      <c r="AI3994" s="641">
        <v>0</v>
      </c>
      <c r="AJ3994" s="537">
        <v>0</v>
      </c>
      <c r="AK3994" s="537">
        <v>0</v>
      </c>
      <c r="AL3994" s="537">
        <v>0</v>
      </c>
      <c r="AM3994" s="537">
        <v>0</v>
      </c>
      <c r="AN3994" s="537">
        <v>0</v>
      </c>
      <c r="AO3994" s="530"/>
      <c r="AP3994" s="142">
        <v>0</v>
      </c>
      <c r="AQ3994" s="142">
        <v>0</v>
      </c>
      <c r="AR3994" s="537">
        <v>0</v>
      </c>
      <c r="AS3994" s="537">
        <v>0</v>
      </c>
      <c r="AT3994" s="530"/>
      <c r="AU3994" s="142">
        <v>0</v>
      </c>
      <c r="AV3994" s="530">
        <v>0</v>
      </c>
      <c r="AW3994" s="842">
        <v>0</v>
      </c>
      <c r="AX3994" s="115">
        <v>0</v>
      </c>
      <c r="AY3994" s="5">
        <v>0</v>
      </c>
      <c r="AZ3994" s="5">
        <v>0</v>
      </c>
      <c r="BA3994" s="335">
        <v>0</v>
      </c>
      <c r="BB3994" s="23">
        <v>0</v>
      </c>
      <c r="BC3994" s="5">
        <v>0</v>
      </c>
      <c r="BD3994" s="5">
        <v>0</v>
      </c>
      <c r="BE3994" s="335">
        <v>0</v>
      </c>
      <c r="BG3994" s="826"/>
      <c r="BH3994" s="607"/>
    </row>
    <row r="3995" spans="1:60" ht="12.75" customHeight="1" x14ac:dyDescent="0.25">
      <c r="A3995" s="21"/>
      <c r="B3995" s="112"/>
      <c r="C3995" s="116"/>
      <c r="D3995" s="623"/>
      <c r="E3995" s="278"/>
      <c r="F3995" s="116"/>
      <c r="G3995" s="694"/>
      <c r="H3995" s="878"/>
      <c r="I3995" s="397"/>
      <c r="J3995" s="380"/>
      <c r="K3995" s="405" t="s">
        <v>209</v>
      </c>
      <c r="L3995" s="738">
        <v>0</v>
      </c>
      <c r="M3995" s="739">
        <v>0</v>
      </c>
      <c r="N3995" s="929">
        <v>0</v>
      </c>
      <c r="O3995" s="530">
        <v>0</v>
      </c>
      <c r="P3995" s="530">
        <v>0</v>
      </c>
      <c r="Q3995" s="641">
        <v>0</v>
      </c>
      <c r="R3995" s="537">
        <v>0</v>
      </c>
      <c r="S3995" s="537">
        <v>0</v>
      </c>
      <c r="T3995" s="537">
        <v>0</v>
      </c>
      <c r="U3995" s="537">
        <v>0</v>
      </c>
      <c r="V3995" s="537">
        <v>0</v>
      </c>
      <c r="W3995" s="530"/>
      <c r="X3995" s="142">
        <v>0</v>
      </c>
      <c r="Y3995" s="142">
        <v>0</v>
      </c>
      <c r="Z3995" s="537">
        <v>0</v>
      </c>
      <c r="AA3995" s="537">
        <v>0</v>
      </c>
      <c r="AB3995" s="530"/>
      <c r="AC3995" s="142">
        <v>0</v>
      </c>
      <c r="AD3995" s="530">
        <v>0</v>
      </c>
      <c r="AE3995" s="842">
        <v>0</v>
      </c>
      <c r="AF3995" s="929">
        <v>0</v>
      </c>
      <c r="AG3995" s="530">
        <v>0</v>
      </c>
      <c r="AH3995" s="530">
        <v>0</v>
      </c>
      <c r="AI3995" s="641">
        <v>0</v>
      </c>
      <c r="AJ3995" s="537">
        <v>0</v>
      </c>
      <c r="AK3995" s="537">
        <v>0</v>
      </c>
      <c r="AL3995" s="537">
        <v>0</v>
      </c>
      <c r="AM3995" s="537">
        <v>0</v>
      </c>
      <c r="AN3995" s="537">
        <v>0</v>
      </c>
      <c r="AO3995" s="530"/>
      <c r="AP3995" s="142">
        <v>0</v>
      </c>
      <c r="AQ3995" s="142">
        <v>0</v>
      </c>
      <c r="AR3995" s="537">
        <v>0</v>
      </c>
      <c r="AS3995" s="537">
        <v>0</v>
      </c>
      <c r="AT3995" s="530"/>
      <c r="AU3995" s="142">
        <v>0</v>
      </c>
      <c r="AV3995" s="530">
        <v>0</v>
      </c>
      <c r="AW3995" s="842">
        <v>0</v>
      </c>
      <c r="AX3995" s="115">
        <v>0</v>
      </c>
      <c r="AY3995" s="5">
        <v>0</v>
      </c>
      <c r="AZ3995" s="5">
        <v>0</v>
      </c>
      <c r="BA3995" s="335">
        <v>0</v>
      </c>
      <c r="BB3995" s="23">
        <v>0</v>
      </c>
      <c r="BC3995" s="5">
        <v>0</v>
      </c>
      <c r="BD3995" s="5">
        <v>0</v>
      </c>
      <c r="BE3995" s="335">
        <v>0</v>
      </c>
      <c r="BG3995" s="826"/>
      <c r="BH3995" s="607"/>
    </row>
    <row r="3996" spans="1:60" ht="12.75" customHeight="1" x14ac:dyDescent="0.25">
      <c r="A3996" s="21"/>
      <c r="B3996" s="112"/>
      <c r="C3996" s="116"/>
      <c r="D3996" s="623"/>
      <c r="E3996" s="278"/>
      <c r="F3996" s="116"/>
      <c r="G3996" s="694"/>
      <c r="H3996" s="878"/>
      <c r="I3996" s="397"/>
      <c r="J3996" s="380"/>
      <c r="K3996" s="405" t="s">
        <v>210</v>
      </c>
      <c r="L3996" s="738">
        <v>0</v>
      </c>
      <c r="M3996" s="739">
        <v>0</v>
      </c>
      <c r="N3996" s="929">
        <v>0</v>
      </c>
      <c r="O3996" s="530">
        <v>0</v>
      </c>
      <c r="P3996" s="530">
        <v>0</v>
      </c>
      <c r="Q3996" s="641">
        <v>0</v>
      </c>
      <c r="R3996" s="537">
        <v>0</v>
      </c>
      <c r="S3996" s="537">
        <v>0</v>
      </c>
      <c r="T3996" s="537">
        <v>0</v>
      </c>
      <c r="U3996" s="537">
        <v>0</v>
      </c>
      <c r="V3996" s="537">
        <v>0</v>
      </c>
      <c r="W3996" s="530"/>
      <c r="X3996" s="142">
        <v>0</v>
      </c>
      <c r="Y3996" s="142">
        <v>0</v>
      </c>
      <c r="Z3996" s="537">
        <v>0</v>
      </c>
      <c r="AA3996" s="537">
        <v>0</v>
      </c>
      <c r="AB3996" s="530"/>
      <c r="AC3996" s="142">
        <v>0</v>
      </c>
      <c r="AD3996" s="530">
        <v>0</v>
      </c>
      <c r="AE3996" s="842">
        <v>0</v>
      </c>
      <c r="AF3996" s="929">
        <v>0</v>
      </c>
      <c r="AG3996" s="530">
        <v>0</v>
      </c>
      <c r="AH3996" s="530">
        <v>0</v>
      </c>
      <c r="AI3996" s="641">
        <v>0</v>
      </c>
      <c r="AJ3996" s="537">
        <v>0</v>
      </c>
      <c r="AK3996" s="537">
        <v>0</v>
      </c>
      <c r="AL3996" s="537">
        <v>0</v>
      </c>
      <c r="AM3996" s="537">
        <v>0</v>
      </c>
      <c r="AN3996" s="537">
        <v>0</v>
      </c>
      <c r="AO3996" s="530"/>
      <c r="AP3996" s="142">
        <v>0</v>
      </c>
      <c r="AQ3996" s="142">
        <v>0</v>
      </c>
      <c r="AR3996" s="537">
        <v>0</v>
      </c>
      <c r="AS3996" s="537">
        <v>0</v>
      </c>
      <c r="AT3996" s="530"/>
      <c r="AU3996" s="142">
        <v>0</v>
      </c>
      <c r="AV3996" s="530">
        <v>0</v>
      </c>
      <c r="AW3996" s="842">
        <v>0</v>
      </c>
      <c r="AX3996" s="115">
        <v>0</v>
      </c>
      <c r="AY3996" s="5">
        <v>0</v>
      </c>
      <c r="AZ3996" s="5">
        <v>0</v>
      </c>
      <c r="BA3996" s="335">
        <v>0</v>
      </c>
      <c r="BB3996" s="23">
        <v>0</v>
      </c>
      <c r="BC3996" s="5">
        <v>0</v>
      </c>
      <c r="BD3996" s="5">
        <v>0</v>
      </c>
      <c r="BE3996" s="335">
        <v>0</v>
      </c>
      <c r="BG3996" s="826"/>
      <c r="BH3996" s="607"/>
    </row>
    <row r="3997" spans="1:60" ht="12.75" customHeight="1" x14ac:dyDescent="0.25">
      <c r="A3997" s="21"/>
      <c r="B3997" s="112"/>
      <c r="C3997" s="116"/>
      <c r="D3997" s="623"/>
      <c r="E3997" s="278"/>
      <c r="F3997" s="116"/>
      <c r="G3997" s="694"/>
      <c r="H3997" s="878"/>
      <c r="I3997" s="397"/>
      <c r="J3997" s="380"/>
      <c r="K3997" s="406" t="s">
        <v>53</v>
      </c>
      <c r="L3997" s="738">
        <v>0</v>
      </c>
      <c r="M3997" s="739">
        <v>0</v>
      </c>
      <c r="N3997" s="929">
        <v>0</v>
      </c>
      <c r="O3997" s="530">
        <v>0</v>
      </c>
      <c r="P3997" s="530">
        <v>0</v>
      </c>
      <c r="Q3997" s="641">
        <v>0</v>
      </c>
      <c r="R3997" s="537">
        <v>0</v>
      </c>
      <c r="S3997" s="537">
        <v>0</v>
      </c>
      <c r="T3997" s="537">
        <v>0</v>
      </c>
      <c r="U3997" s="537">
        <v>0</v>
      </c>
      <c r="V3997" s="537">
        <v>0</v>
      </c>
      <c r="W3997" s="530"/>
      <c r="X3997" s="142">
        <v>0</v>
      </c>
      <c r="Y3997" s="142">
        <v>0</v>
      </c>
      <c r="Z3997" s="537">
        <v>0</v>
      </c>
      <c r="AA3997" s="537">
        <v>0</v>
      </c>
      <c r="AB3997" s="530"/>
      <c r="AC3997" s="142">
        <v>0</v>
      </c>
      <c r="AD3997" s="530">
        <v>0</v>
      </c>
      <c r="AE3997" s="842">
        <v>0</v>
      </c>
      <c r="AF3997" s="929">
        <v>0</v>
      </c>
      <c r="AG3997" s="530">
        <v>0</v>
      </c>
      <c r="AH3997" s="530">
        <v>0</v>
      </c>
      <c r="AI3997" s="641">
        <v>0</v>
      </c>
      <c r="AJ3997" s="537">
        <v>0</v>
      </c>
      <c r="AK3997" s="537">
        <v>0</v>
      </c>
      <c r="AL3997" s="537">
        <v>0</v>
      </c>
      <c r="AM3997" s="537">
        <v>0</v>
      </c>
      <c r="AN3997" s="537">
        <v>0</v>
      </c>
      <c r="AO3997" s="530"/>
      <c r="AP3997" s="142">
        <v>0</v>
      </c>
      <c r="AQ3997" s="142">
        <v>0</v>
      </c>
      <c r="AR3997" s="537">
        <v>0</v>
      </c>
      <c r="AS3997" s="537">
        <v>0</v>
      </c>
      <c r="AT3997" s="530"/>
      <c r="AU3997" s="142">
        <v>0</v>
      </c>
      <c r="AV3997" s="530">
        <v>0</v>
      </c>
      <c r="AW3997" s="842">
        <v>0</v>
      </c>
      <c r="AX3997" s="115">
        <v>0</v>
      </c>
      <c r="AY3997" s="5">
        <v>0</v>
      </c>
      <c r="AZ3997" s="5">
        <v>0</v>
      </c>
      <c r="BA3997" s="335">
        <v>0</v>
      </c>
      <c r="BB3997" s="23">
        <v>0</v>
      </c>
      <c r="BC3997" s="5">
        <v>0</v>
      </c>
      <c r="BD3997" s="5">
        <v>0</v>
      </c>
      <c r="BE3997" s="335">
        <v>0</v>
      </c>
      <c r="BG3997" s="826"/>
      <c r="BH3997" s="607"/>
    </row>
    <row r="3998" spans="1:60" ht="12.75" customHeight="1" x14ac:dyDescent="0.25">
      <c r="A3998" s="21"/>
      <c r="B3998" s="112"/>
      <c r="C3998" s="116"/>
      <c r="D3998" s="623"/>
      <c r="F3998" s="117"/>
      <c r="G3998" s="694"/>
      <c r="H3998" s="878"/>
      <c r="I3998" s="397"/>
      <c r="J3998" s="380"/>
      <c r="K3998" s="408"/>
      <c r="L3998" s="738"/>
      <c r="M3998" s="739"/>
      <c r="N3998" s="931"/>
      <c r="O3998" s="923"/>
      <c r="P3998" s="923"/>
      <c r="Q3998" s="641"/>
      <c r="R3998" s="537"/>
      <c r="S3998" s="537"/>
      <c r="T3998" s="537"/>
      <c r="U3998" s="537"/>
      <c r="V3998" s="537"/>
      <c r="W3998" s="531"/>
      <c r="X3998" s="141"/>
      <c r="Y3998" s="141"/>
      <c r="Z3998" s="552"/>
      <c r="AA3998" s="552"/>
      <c r="AB3998" s="531"/>
      <c r="AC3998" s="593"/>
      <c r="AD3998" s="923"/>
      <c r="AE3998" s="846"/>
      <c r="AF3998" s="931"/>
      <c r="AG3998" s="923"/>
      <c r="AH3998" s="923"/>
      <c r="AI3998" s="641"/>
      <c r="AJ3998" s="537"/>
      <c r="AK3998" s="537"/>
      <c r="AL3998" s="537"/>
      <c r="AM3998" s="537"/>
      <c r="AN3998" s="537"/>
      <c r="AO3998" s="531"/>
      <c r="AP3998" s="141"/>
      <c r="AQ3998" s="141"/>
      <c r="AR3998" s="552"/>
      <c r="AS3998" s="552"/>
      <c r="AT3998" s="531"/>
      <c r="AU3998" s="593"/>
      <c r="AV3998" s="923"/>
      <c r="AW3998" s="846"/>
      <c r="AX3998" s="115"/>
      <c r="AY3998" s="5"/>
      <c r="AZ3998" s="5"/>
      <c r="BA3998" s="335"/>
      <c r="BC3998" s="5"/>
      <c r="BD3998" s="5"/>
      <c r="BE3998" s="335"/>
      <c r="BG3998" s="826"/>
      <c r="BH3998" s="607"/>
    </row>
    <row r="3999" spans="1:60" ht="12.75" customHeight="1" x14ac:dyDescent="0.25">
      <c r="A3999" s="21"/>
      <c r="B3999" s="112"/>
      <c r="C3999" s="116"/>
      <c r="D3999" s="623"/>
      <c r="F3999" s="117"/>
      <c r="G3999" s="694"/>
      <c r="H3999" s="878"/>
      <c r="I3999" s="397"/>
      <c r="J3999" s="380"/>
      <c r="K3999" s="408"/>
      <c r="L3999" s="738"/>
      <c r="M3999" s="739"/>
      <c r="N3999" s="931"/>
      <c r="O3999" s="923"/>
      <c r="P3999" s="923"/>
      <c r="Q3999" s="641"/>
      <c r="R3999" s="537"/>
      <c r="S3999" s="537"/>
      <c r="T3999" s="537"/>
      <c r="U3999" s="537"/>
      <c r="V3999" s="537"/>
      <c r="W3999" s="531"/>
      <c r="X3999" s="141"/>
      <c r="Y3999" s="141"/>
      <c r="Z3999" s="552"/>
      <c r="AA3999" s="552"/>
      <c r="AB3999" s="531"/>
      <c r="AC3999" s="593"/>
      <c r="AD3999" s="923"/>
      <c r="AE3999" s="846"/>
      <c r="AF3999" s="931"/>
      <c r="AG3999" s="923"/>
      <c r="AH3999" s="923"/>
      <c r="AI3999" s="641"/>
      <c r="AJ3999" s="537"/>
      <c r="AK3999" s="537"/>
      <c r="AL3999" s="537"/>
      <c r="AM3999" s="537"/>
      <c r="AN3999" s="537"/>
      <c r="AO3999" s="531"/>
      <c r="AP3999" s="141"/>
      <c r="AQ3999" s="141"/>
      <c r="AR3999" s="552"/>
      <c r="AS3999" s="552"/>
      <c r="AT3999" s="531"/>
      <c r="AU3999" s="593"/>
      <c r="AV3999" s="923"/>
      <c r="AW3999" s="846"/>
      <c r="AX3999" s="115"/>
      <c r="AY3999" s="5"/>
      <c r="AZ3999" s="5"/>
      <c r="BA3999" s="335"/>
      <c r="BC3999" s="5"/>
      <c r="BD3999" s="5"/>
      <c r="BE3999" s="335"/>
      <c r="BG3999" s="826"/>
      <c r="BH3999" s="607"/>
    </row>
    <row r="4000" spans="1:60" ht="12.75" customHeight="1" x14ac:dyDescent="0.25">
      <c r="A4000" s="222"/>
      <c r="C4000" s="258"/>
      <c r="D4000" s="620"/>
      <c r="F4000" s="117"/>
      <c r="G4000" s="694"/>
      <c r="H4000" s="878"/>
      <c r="I4000" s="397"/>
      <c r="J4000" s="380"/>
      <c r="K4000" s="425" t="s">
        <v>6639</v>
      </c>
      <c r="L4000" s="731"/>
      <c r="M4000" s="732"/>
      <c r="N4000" s="931"/>
      <c r="O4000" s="923"/>
      <c r="P4000" s="923"/>
      <c r="Q4000" s="641"/>
      <c r="R4000" s="537"/>
      <c r="S4000" s="537"/>
      <c r="T4000" s="537"/>
      <c r="U4000" s="537"/>
      <c r="V4000" s="537"/>
      <c r="W4000" s="531"/>
      <c r="X4000" s="141"/>
      <c r="Y4000" s="141"/>
      <c r="Z4000" s="552"/>
      <c r="AA4000" s="552"/>
      <c r="AB4000" s="531"/>
      <c r="AC4000" s="593"/>
      <c r="AD4000" s="923"/>
      <c r="AE4000" s="846"/>
      <c r="AF4000" s="931"/>
      <c r="AG4000" s="923"/>
      <c r="AH4000" s="923"/>
      <c r="AI4000" s="641"/>
      <c r="AJ4000" s="537"/>
      <c r="AK4000" s="537"/>
      <c r="AL4000" s="537"/>
      <c r="AM4000" s="537"/>
      <c r="AN4000" s="537"/>
      <c r="AO4000" s="531"/>
      <c r="AP4000" s="141"/>
      <c r="AQ4000" s="141"/>
      <c r="AR4000" s="552"/>
      <c r="AS4000" s="552"/>
      <c r="AT4000" s="531"/>
      <c r="AU4000" s="593"/>
      <c r="AV4000" s="923"/>
      <c r="AW4000" s="846"/>
      <c r="AX4000" s="115"/>
      <c r="AY4000" s="5"/>
      <c r="AZ4000" s="5"/>
      <c r="BA4000" s="335"/>
      <c r="BC4000" s="5"/>
      <c r="BD4000" s="5"/>
      <c r="BE4000" s="335"/>
      <c r="BG4000" s="826"/>
      <c r="BH4000" s="607"/>
    </row>
    <row r="4001" spans="1:66" x14ac:dyDescent="0.25">
      <c r="A4001" s="222"/>
      <c r="C4001" s="258"/>
      <c r="D4001" s="620"/>
      <c r="F4001" s="117"/>
      <c r="G4001" s="694"/>
      <c r="H4001" s="878"/>
      <c r="I4001" s="397"/>
      <c r="J4001" s="380"/>
      <c r="K4001" s="400" t="s">
        <v>109</v>
      </c>
      <c r="L4001" s="731"/>
      <c r="M4001" s="732"/>
      <c r="N4001" s="931"/>
      <c r="O4001" s="923"/>
      <c r="P4001" s="923"/>
      <c r="Q4001" s="641"/>
      <c r="R4001" s="537"/>
      <c r="S4001" s="537"/>
      <c r="T4001" s="537"/>
      <c r="U4001" s="537"/>
      <c r="V4001" s="537"/>
      <c r="W4001" s="531"/>
      <c r="X4001" s="141"/>
      <c r="Y4001" s="141"/>
      <c r="Z4001" s="552"/>
      <c r="AA4001" s="552"/>
      <c r="AB4001" s="531"/>
      <c r="AC4001" s="593"/>
      <c r="AD4001" s="923"/>
      <c r="AE4001" s="846"/>
      <c r="AF4001" s="931"/>
      <c r="AG4001" s="923"/>
      <c r="AH4001" s="923"/>
      <c r="AI4001" s="641"/>
      <c r="AJ4001" s="537"/>
      <c r="AK4001" s="537"/>
      <c r="AL4001" s="537"/>
      <c r="AM4001" s="537"/>
      <c r="AN4001" s="537"/>
      <c r="AO4001" s="531"/>
      <c r="AP4001" s="141"/>
      <c r="AQ4001" s="141"/>
      <c r="AR4001" s="552"/>
      <c r="AS4001" s="552"/>
      <c r="AT4001" s="531"/>
      <c r="AU4001" s="593"/>
      <c r="AV4001" s="923"/>
      <c r="AW4001" s="846"/>
      <c r="AX4001" s="115"/>
      <c r="AY4001" s="5"/>
      <c r="AZ4001" s="5"/>
      <c r="BA4001" s="335"/>
      <c r="BC4001" s="5"/>
      <c r="BD4001" s="5"/>
      <c r="BE4001" s="335"/>
      <c r="BG4001" s="826"/>
      <c r="BH4001" s="607"/>
    </row>
    <row r="4002" spans="1:66" ht="12.75" customHeight="1" x14ac:dyDescent="0.25">
      <c r="A4002" s="222"/>
      <c r="C4002" s="116"/>
      <c r="D4002" s="620"/>
      <c r="F4002" s="117"/>
      <c r="G4002" s="694"/>
      <c r="H4002" s="878"/>
      <c r="I4002" s="397"/>
      <c r="J4002" s="380"/>
      <c r="K4002" s="406"/>
      <c r="L4002" s="731"/>
      <c r="M4002" s="732"/>
      <c r="N4002" s="929"/>
      <c r="O4002" s="530"/>
      <c r="P4002" s="530"/>
      <c r="Q4002" s="641"/>
      <c r="R4002" s="537"/>
      <c r="S4002" s="537"/>
      <c r="T4002" s="537"/>
      <c r="U4002" s="537"/>
      <c r="V4002" s="537"/>
      <c r="W4002" s="531"/>
      <c r="X4002" s="140"/>
      <c r="Y4002" s="140"/>
      <c r="Z4002" s="551"/>
      <c r="AA4002" s="551"/>
      <c r="AB4002" s="531"/>
      <c r="AC4002" s="142"/>
      <c r="AD4002" s="530"/>
      <c r="AE4002" s="842"/>
      <c r="AF4002" s="929"/>
      <c r="AG4002" s="530"/>
      <c r="AH4002" s="530"/>
      <c r="AI4002" s="641"/>
      <c r="AJ4002" s="537"/>
      <c r="AK4002" s="537"/>
      <c r="AL4002" s="537"/>
      <c r="AM4002" s="537"/>
      <c r="AN4002" s="537"/>
      <c r="AO4002" s="531"/>
      <c r="AP4002" s="140"/>
      <c r="AQ4002" s="140"/>
      <c r="AR4002" s="551"/>
      <c r="AS4002" s="551"/>
      <c r="AT4002" s="531"/>
      <c r="AU4002" s="142"/>
      <c r="AV4002" s="530"/>
      <c r="AW4002" s="842"/>
      <c r="AX4002" s="115"/>
      <c r="AY4002" s="5"/>
      <c r="AZ4002" s="5"/>
      <c r="BA4002" s="335"/>
      <c r="BC4002" s="5"/>
      <c r="BD4002" s="5"/>
      <c r="BE4002" s="335"/>
      <c r="BG4002" s="826"/>
      <c r="BH4002" s="607"/>
    </row>
    <row r="4003" spans="1:66" ht="35.1" customHeight="1" x14ac:dyDescent="0.25">
      <c r="A4003" s="222" t="s">
        <v>6113</v>
      </c>
      <c r="B4003" s="112">
        <v>12</v>
      </c>
      <c r="C4003" s="116" t="s">
        <v>4055</v>
      </c>
      <c r="D4003" s="620">
        <v>1000</v>
      </c>
      <c r="E4003" s="278"/>
      <c r="F4003" s="116">
        <v>12</v>
      </c>
      <c r="G4003" s="694">
        <v>1</v>
      </c>
      <c r="H4003" s="878" t="str">
        <f t="shared" ref="H4003:H4068" si="6148">LEFT(J4003,3)</f>
        <v>027</v>
      </c>
      <c r="I4003" s="397" t="s">
        <v>3257</v>
      </c>
      <c r="J4003" s="380" t="s">
        <v>1983</v>
      </c>
      <c r="K4003" s="408" t="s">
        <v>6282</v>
      </c>
      <c r="L4003" s="726">
        <v>0</v>
      </c>
      <c r="M4003" s="727">
        <v>0</v>
      </c>
      <c r="N4003" s="931"/>
      <c r="O4003" s="530">
        <f t="shared" ref="O4003:O4004" si="6149">IF(N4003&gt;L4003,"0 ",N4003-L4003)</f>
        <v>0</v>
      </c>
      <c r="P4003" s="530">
        <f t="shared" ref="P4003:P4004" si="6150">IF(N4003&lt;L4003,"0 ",N4003-L4003)</f>
        <v>0</v>
      </c>
      <c r="Q4003" s="646"/>
      <c r="R4003" s="536"/>
      <c r="S4003" s="536"/>
      <c r="T4003" s="536"/>
      <c r="U4003" s="536"/>
      <c r="V4003" s="536"/>
      <c r="W4003" s="683" t="str">
        <f t="shared" ref="W4003:W4004" si="6151">IF(SUM(Q4003:V4003)=X4003,"OK",SUM(Q4003:V4003)-X4003)</f>
        <v>OK</v>
      </c>
      <c r="X4003" s="141"/>
      <c r="Y4003" s="141"/>
      <c r="Z4003" s="552"/>
      <c r="AA4003" s="552"/>
      <c r="AB4003" s="683" t="str">
        <f t="shared" ref="AB4003:AB4004" si="6152">IF(SUM(Z4003:AA4003)=AC4003,"OK",SUM(Z4003:AA4003)-AC4003)</f>
        <v>OK</v>
      </c>
      <c r="AC4003" s="593"/>
      <c r="AD4003" s="530">
        <f t="shared" ref="AD4003:AD4004" si="6153">X4003+Y4003+AC4003</f>
        <v>0</v>
      </c>
      <c r="AE4003" s="842">
        <f t="shared" ref="AE4003:AE4004" si="6154">N4003+AD4003</f>
        <v>0</v>
      </c>
      <c r="AF4003" s="931"/>
      <c r="AG4003" s="530">
        <f t="shared" ref="AG4003:AG4004" si="6155">IF(AF4003&gt;M4003,"0 ",AF4003-M4003)</f>
        <v>0</v>
      </c>
      <c r="AH4003" s="530">
        <f t="shared" ref="AH4003:AH4004" si="6156">IF(AF4003&lt;M4003,"0 ",AF4003-M4003)</f>
        <v>0</v>
      </c>
      <c r="AI4003" s="641"/>
      <c r="AJ4003" s="537"/>
      <c r="AK4003" s="537"/>
      <c r="AL4003" s="537"/>
      <c r="AM4003" s="537"/>
      <c r="AN4003" s="537"/>
      <c r="AO4003" s="683" t="str">
        <f t="shared" ref="AO4003:AO4004" si="6157">IF(SUM(AI4003:AN4003)=AP4003,"OK",SUM(AI4003:AN4003)-AP4003)</f>
        <v>OK</v>
      </c>
      <c r="AP4003" s="141"/>
      <c r="AQ4003" s="141"/>
      <c r="AR4003" s="552"/>
      <c r="AS4003" s="552"/>
      <c r="AT4003" s="683" t="str">
        <f t="shared" ref="AT4003:AT4004" si="6158">IF(SUM(AR4003:AS4003)=AU4003,"OK",SUM(AR4003:AS4003)-AU4003)</f>
        <v>OK</v>
      </c>
      <c r="AU4003" s="593"/>
      <c r="AV4003" s="530">
        <f t="shared" ref="AV4003:AV4004" si="6159">AP4003+AQ4003+AU4003</f>
        <v>0</v>
      </c>
      <c r="AW4003" s="842">
        <f t="shared" ref="AW4003:AW4004" si="6160">AF4003+AV4003</f>
        <v>0</v>
      </c>
      <c r="AX4003" s="115">
        <f>L4003</f>
        <v>0</v>
      </c>
      <c r="AY4003" s="5">
        <f>AE4003</f>
        <v>0</v>
      </c>
      <c r="AZ4003" s="7">
        <f>AY4003-AX4003</f>
        <v>0</v>
      </c>
      <c r="BA4003" s="335" t="e">
        <f>AZ4003/AX4003</f>
        <v>#DIV/0!</v>
      </c>
      <c r="BB4003" s="23">
        <f>M4003</f>
        <v>0</v>
      </c>
      <c r="BC4003" s="5">
        <f>AW4003</f>
        <v>0</v>
      </c>
      <c r="BD4003" s="7">
        <f>BC4003-BB4003</f>
        <v>0</v>
      </c>
      <c r="BE4003" s="335" t="e">
        <f>BD4003/BB4003</f>
        <v>#DIV/0!</v>
      </c>
      <c r="BG4003" s="826" t="str">
        <f>RIGHT(LEFT(I4003,3),2)&amp;"."&amp;RIGHT(LEFT(I4003,5),2)</f>
        <v>12.11</v>
      </c>
      <c r="BH4003" s="607" t="b">
        <f>COUNTIF('Codes SEC'!$B$2:$B$250,Ministres!BG4003)&gt;0</f>
        <v>1</v>
      </c>
    </row>
    <row r="4004" spans="1:66" s="27" customFormat="1" ht="35.1" customHeight="1" x14ac:dyDescent="0.25">
      <c r="A4004" s="222" t="s">
        <v>6113</v>
      </c>
      <c r="B4004" s="112">
        <v>12</v>
      </c>
      <c r="C4004" s="116" t="s">
        <v>4055</v>
      </c>
      <c r="D4004" s="620">
        <v>1000</v>
      </c>
      <c r="E4004" s="278"/>
      <c r="F4004" s="116">
        <v>12</v>
      </c>
      <c r="G4004" s="694">
        <v>1</v>
      </c>
      <c r="H4004" s="878" t="str">
        <f t="shared" si="6148"/>
        <v>027</v>
      </c>
      <c r="I4004" s="397" t="s">
        <v>3274</v>
      </c>
      <c r="J4004" s="380" t="s">
        <v>1984</v>
      </c>
      <c r="K4004" s="408" t="s">
        <v>150</v>
      </c>
      <c r="L4004" s="726">
        <v>0</v>
      </c>
      <c r="M4004" s="727">
        <v>0</v>
      </c>
      <c r="N4004" s="931"/>
      <c r="O4004" s="530">
        <f t="shared" si="6149"/>
        <v>0</v>
      </c>
      <c r="P4004" s="530">
        <f t="shared" si="6150"/>
        <v>0</v>
      </c>
      <c r="Q4004" s="646"/>
      <c r="R4004" s="536"/>
      <c r="S4004" s="536"/>
      <c r="T4004" s="536"/>
      <c r="U4004" s="536"/>
      <c r="V4004" s="536"/>
      <c r="W4004" s="683" t="str">
        <f t="shared" si="6151"/>
        <v>OK</v>
      </c>
      <c r="X4004" s="141"/>
      <c r="Y4004" s="141"/>
      <c r="Z4004" s="552"/>
      <c r="AA4004" s="552"/>
      <c r="AB4004" s="683" t="str">
        <f t="shared" si="6152"/>
        <v>OK</v>
      </c>
      <c r="AC4004" s="593"/>
      <c r="AD4004" s="530">
        <f t="shared" si="6153"/>
        <v>0</v>
      </c>
      <c r="AE4004" s="842">
        <f t="shared" si="6154"/>
        <v>0</v>
      </c>
      <c r="AF4004" s="931"/>
      <c r="AG4004" s="530">
        <f t="shared" si="6155"/>
        <v>0</v>
      </c>
      <c r="AH4004" s="530">
        <f t="shared" si="6156"/>
        <v>0</v>
      </c>
      <c r="AI4004" s="641"/>
      <c r="AJ4004" s="537"/>
      <c r="AK4004" s="537"/>
      <c r="AL4004" s="537"/>
      <c r="AM4004" s="537"/>
      <c r="AN4004" s="537"/>
      <c r="AO4004" s="683" t="str">
        <f t="shared" si="6157"/>
        <v>OK</v>
      </c>
      <c r="AP4004" s="141"/>
      <c r="AQ4004" s="141"/>
      <c r="AR4004" s="552"/>
      <c r="AS4004" s="552"/>
      <c r="AT4004" s="683" t="str">
        <f t="shared" si="6158"/>
        <v>OK</v>
      </c>
      <c r="AU4004" s="593"/>
      <c r="AV4004" s="530">
        <f t="shared" si="6159"/>
        <v>0</v>
      </c>
      <c r="AW4004" s="842">
        <f t="shared" si="6160"/>
        <v>0</v>
      </c>
      <c r="AX4004" s="115">
        <f>L4004</f>
        <v>0</v>
      </c>
      <c r="AY4004" s="5">
        <f>AE4004</f>
        <v>0</v>
      </c>
      <c r="AZ4004" s="7">
        <f>AY4004-AX4004</f>
        <v>0</v>
      </c>
      <c r="BA4004" s="335" t="e">
        <f>AZ4004/AX4004</f>
        <v>#DIV/0!</v>
      </c>
      <c r="BB4004" s="23">
        <f>M4004</f>
        <v>0</v>
      </c>
      <c r="BC4004" s="5">
        <f>AW4004</f>
        <v>0</v>
      </c>
      <c r="BD4004" s="7">
        <f>BC4004-BB4004</f>
        <v>0</v>
      </c>
      <c r="BE4004" s="335" t="e">
        <f>BD4004/BB4004</f>
        <v>#DIV/0!</v>
      </c>
      <c r="BF4004" s="41"/>
      <c r="BG4004" s="826" t="str">
        <f>RIGHT(LEFT(I4004,3),2)&amp;"."&amp;RIGHT(LEFT(I4004,5),2)</f>
        <v>43.12</v>
      </c>
      <c r="BH4004" s="607" t="b">
        <f>COUNTIF('Codes SEC'!$B$2:$B$250,Ministres!BG4004)&gt;0</f>
        <v>1</v>
      </c>
      <c r="BI4004" s="40"/>
      <c r="BJ4004" s="40"/>
      <c r="BK4004" s="40"/>
      <c r="BL4004" s="40"/>
      <c r="BM4004" s="40"/>
      <c r="BN4004" s="40"/>
    </row>
    <row r="4005" spans="1:66" ht="12.75" customHeight="1" x14ac:dyDescent="0.25">
      <c r="A4005" s="227"/>
      <c r="B4005" s="209"/>
      <c r="C4005" s="253"/>
      <c r="D4005" s="625"/>
      <c r="E4005" s="280"/>
      <c r="F4005" s="253"/>
      <c r="G4005" s="695"/>
      <c r="H4005" s="886"/>
      <c r="I4005" s="403"/>
      <c r="J4005" s="381"/>
      <c r="K4005" s="514" t="s">
        <v>95</v>
      </c>
      <c r="L4005" s="316">
        <f t="shared" ref="L4005:V4005" si="6161">L4003+L4004</f>
        <v>0</v>
      </c>
      <c r="M4005" s="744">
        <f t="shared" si="6161"/>
        <v>0</v>
      </c>
      <c r="N4005" s="930">
        <f t="shared" si="6161"/>
        <v>0</v>
      </c>
      <c r="O4005" s="790">
        <f t="shared" si="6161"/>
        <v>0</v>
      </c>
      <c r="P4005" s="790">
        <f t="shared" si="6161"/>
        <v>0</v>
      </c>
      <c r="Q4005" s="787">
        <f t="shared" si="6161"/>
        <v>0</v>
      </c>
      <c r="R4005" s="648">
        <f t="shared" si="6161"/>
        <v>0</v>
      </c>
      <c r="S4005" s="648">
        <f t="shared" si="6161"/>
        <v>0</v>
      </c>
      <c r="T4005" s="648">
        <f t="shared" si="6161"/>
        <v>0</v>
      </c>
      <c r="U4005" s="648">
        <f t="shared" si="6161"/>
        <v>0</v>
      </c>
      <c r="V4005" s="648">
        <f t="shared" si="6161"/>
        <v>0</v>
      </c>
      <c r="W4005" s="790"/>
      <c r="X4005" s="649">
        <f>X4003+X4004</f>
        <v>0</v>
      </c>
      <c r="Y4005" s="649">
        <f>Y4003+Y4004</f>
        <v>0</v>
      </c>
      <c r="Z4005" s="648">
        <f>Z4003+Z4004</f>
        <v>0</v>
      </c>
      <c r="AA4005" s="648">
        <f>AA4003+AA4004</f>
        <v>0</v>
      </c>
      <c r="AB4005" s="790"/>
      <c r="AC4005" s="649">
        <f t="shared" ref="AC4005:AN4005" si="6162">AC4003+AC4004</f>
        <v>0</v>
      </c>
      <c r="AD4005" s="790">
        <f>AD4003+AD4004</f>
        <v>0</v>
      </c>
      <c r="AE4005" s="843">
        <f>AE4003+AE4004</f>
        <v>0</v>
      </c>
      <c r="AF4005" s="930">
        <f t="shared" si="6162"/>
        <v>0</v>
      </c>
      <c r="AG4005" s="790">
        <f t="shared" si="6162"/>
        <v>0</v>
      </c>
      <c r="AH4005" s="790">
        <f t="shared" si="6162"/>
        <v>0</v>
      </c>
      <c r="AI4005" s="787">
        <f t="shared" si="6162"/>
        <v>0</v>
      </c>
      <c r="AJ4005" s="648">
        <f t="shared" si="6162"/>
        <v>0</v>
      </c>
      <c r="AK4005" s="648">
        <f t="shared" si="6162"/>
        <v>0</v>
      </c>
      <c r="AL4005" s="648">
        <f t="shared" si="6162"/>
        <v>0</v>
      </c>
      <c r="AM4005" s="648">
        <f t="shared" si="6162"/>
        <v>0</v>
      </c>
      <c r="AN4005" s="648">
        <f t="shared" si="6162"/>
        <v>0</v>
      </c>
      <c r="AO4005" s="790"/>
      <c r="AP4005" s="649">
        <f>AP4003+AP4004</f>
        <v>0</v>
      </c>
      <c r="AQ4005" s="649">
        <f>AQ4003+AQ4004</f>
        <v>0</v>
      </c>
      <c r="AR4005" s="648">
        <f>AR4003+AR4004</f>
        <v>0</v>
      </c>
      <c r="AS4005" s="648">
        <f>AS4003+AS4004</f>
        <v>0</v>
      </c>
      <c r="AT4005" s="790"/>
      <c r="AU4005" s="649">
        <f t="shared" ref="AU4005:BE4005" si="6163">AU4003+AU4004</f>
        <v>0</v>
      </c>
      <c r="AV4005" s="790">
        <f t="shared" si="6163"/>
        <v>0</v>
      </c>
      <c r="AW4005" s="843">
        <f t="shared" si="6163"/>
        <v>0</v>
      </c>
      <c r="AX4005" s="336">
        <f t="shared" si="6163"/>
        <v>0</v>
      </c>
      <c r="AY4005" s="337">
        <f t="shared" si="6163"/>
        <v>0</v>
      </c>
      <c r="AZ4005" s="338">
        <f t="shared" si="6163"/>
        <v>0</v>
      </c>
      <c r="BA4005" s="339" t="e">
        <f t="shared" si="6163"/>
        <v>#DIV/0!</v>
      </c>
      <c r="BB4005" s="322">
        <f t="shared" si="6163"/>
        <v>0</v>
      </c>
      <c r="BC4005" s="337">
        <f t="shared" si="6163"/>
        <v>0</v>
      </c>
      <c r="BD4005" s="338">
        <f t="shared" si="6163"/>
        <v>0</v>
      </c>
      <c r="BE4005" s="339" t="e">
        <f t="shared" si="6163"/>
        <v>#DIV/0!</v>
      </c>
      <c r="BG4005" s="826"/>
      <c r="BH4005" s="607"/>
    </row>
    <row r="4006" spans="1:66" ht="12.75" customHeight="1" x14ac:dyDescent="0.25">
      <c r="A4006" s="21"/>
      <c r="B4006" s="112"/>
      <c r="C4006" s="116"/>
      <c r="D4006" s="623"/>
      <c r="E4006" s="278"/>
      <c r="F4006" s="116"/>
      <c r="G4006" s="694"/>
      <c r="H4006" s="878"/>
      <c r="I4006" s="397"/>
      <c r="J4006" s="380"/>
      <c r="K4006" s="409"/>
      <c r="L4006" s="731"/>
      <c r="M4006" s="732"/>
      <c r="N4006" s="929"/>
      <c r="O4006" s="530"/>
      <c r="P4006" s="530"/>
      <c r="Q4006" s="641"/>
      <c r="R4006" s="537"/>
      <c r="S4006" s="537"/>
      <c r="T4006" s="537"/>
      <c r="U4006" s="537"/>
      <c r="V4006" s="537"/>
      <c r="W4006" s="531"/>
      <c r="X4006" s="140"/>
      <c r="Y4006" s="140"/>
      <c r="Z4006" s="551"/>
      <c r="AA4006" s="551"/>
      <c r="AB4006" s="531"/>
      <c r="AC4006" s="142"/>
      <c r="AD4006" s="530"/>
      <c r="AE4006" s="842"/>
      <c r="AF4006" s="929"/>
      <c r="AG4006" s="530"/>
      <c r="AH4006" s="530"/>
      <c r="AI4006" s="641"/>
      <c r="AJ4006" s="537"/>
      <c r="AK4006" s="537"/>
      <c r="AL4006" s="537"/>
      <c r="AM4006" s="537"/>
      <c r="AN4006" s="537"/>
      <c r="AO4006" s="531"/>
      <c r="AP4006" s="140"/>
      <c r="AQ4006" s="140"/>
      <c r="AR4006" s="551"/>
      <c r="AS4006" s="551"/>
      <c r="AT4006" s="531"/>
      <c r="AU4006" s="142"/>
      <c r="AV4006" s="530"/>
      <c r="AW4006" s="842"/>
      <c r="AX4006" s="115"/>
      <c r="AY4006" s="5"/>
      <c r="AZ4006" s="5"/>
      <c r="BA4006" s="335"/>
      <c r="BC4006" s="5"/>
      <c r="BD4006" s="5"/>
      <c r="BE4006" s="335"/>
      <c r="BG4006" s="826"/>
      <c r="BH4006" s="607"/>
    </row>
    <row r="4007" spans="1:66" ht="12.75" customHeight="1" x14ac:dyDescent="0.25">
      <c r="A4007" s="21"/>
      <c r="B4007" s="112"/>
      <c r="C4007" s="116"/>
      <c r="D4007" s="623"/>
      <c r="E4007" s="278"/>
      <c r="F4007" s="116"/>
      <c r="G4007" s="694"/>
      <c r="H4007" s="878"/>
      <c r="I4007" s="397"/>
      <c r="J4007" s="380"/>
      <c r="K4007" s="410" t="s">
        <v>58</v>
      </c>
      <c r="L4007" s="731"/>
      <c r="M4007" s="732"/>
      <c r="N4007" s="929"/>
      <c r="O4007" s="530"/>
      <c r="P4007" s="530"/>
      <c r="Q4007" s="641"/>
      <c r="R4007" s="537"/>
      <c r="S4007" s="537"/>
      <c r="T4007" s="537"/>
      <c r="U4007" s="537"/>
      <c r="V4007" s="537"/>
      <c r="W4007" s="531"/>
      <c r="X4007" s="140"/>
      <c r="Y4007" s="140"/>
      <c r="Z4007" s="551"/>
      <c r="AA4007" s="551"/>
      <c r="AB4007" s="531"/>
      <c r="AC4007" s="142"/>
      <c r="AD4007" s="530"/>
      <c r="AE4007" s="842"/>
      <c r="AF4007" s="929"/>
      <c r="AG4007" s="530"/>
      <c r="AH4007" s="530"/>
      <c r="AI4007" s="641"/>
      <c r="AJ4007" s="537"/>
      <c r="AK4007" s="537"/>
      <c r="AL4007" s="537"/>
      <c r="AM4007" s="537"/>
      <c r="AN4007" s="537"/>
      <c r="AO4007" s="531"/>
      <c r="AP4007" s="140"/>
      <c r="AQ4007" s="140"/>
      <c r="AR4007" s="551"/>
      <c r="AS4007" s="551"/>
      <c r="AT4007" s="531"/>
      <c r="AU4007" s="142"/>
      <c r="AV4007" s="530"/>
      <c r="AW4007" s="842"/>
      <c r="AX4007" s="115"/>
      <c r="AY4007" s="5"/>
      <c r="AZ4007" s="5"/>
      <c r="BA4007" s="335"/>
      <c r="BC4007" s="5"/>
      <c r="BD4007" s="5"/>
      <c r="BE4007" s="335"/>
      <c r="BG4007" s="826"/>
      <c r="BH4007" s="607"/>
    </row>
    <row r="4008" spans="1:66" ht="12.75" customHeight="1" x14ac:dyDescent="0.25">
      <c r="A4008" s="21"/>
      <c r="B4008" s="112"/>
      <c r="C4008" s="116"/>
      <c r="D4008" s="623"/>
      <c r="E4008" s="278"/>
      <c r="F4008" s="116"/>
      <c r="G4008" s="694"/>
      <c r="H4008" s="878"/>
      <c r="I4008" s="397"/>
      <c r="J4008" s="380"/>
      <c r="K4008" s="408"/>
      <c r="L4008" s="731"/>
      <c r="M4008" s="732"/>
      <c r="N4008" s="929"/>
      <c r="O4008" s="530"/>
      <c r="P4008" s="530"/>
      <c r="Q4008" s="641"/>
      <c r="R4008" s="537"/>
      <c r="S4008" s="537"/>
      <c r="T4008" s="537"/>
      <c r="U4008" s="537"/>
      <c r="V4008" s="537"/>
      <c r="W4008" s="531"/>
      <c r="X4008" s="140"/>
      <c r="Y4008" s="140"/>
      <c r="Z4008" s="551"/>
      <c r="AA4008" s="551"/>
      <c r="AB4008" s="531"/>
      <c r="AC4008" s="142"/>
      <c r="AD4008" s="530"/>
      <c r="AE4008" s="842"/>
      <c r="AF4008" s="929"/>
      <c r="AG4008" s="530"/>
      <c r="AH4008" s="530"/>
      <c r="AI4008" s="641"/>
      <c r="AJ4008" s="537"/>
      <c r="AK4008" s="537"/>
      <c r="AL4008" s="537"/>
      <c r="AM4008" s="537"/>
      <c r="AN4008" s="537"/>
      <c r="AO4008" s="531"/>
      <c r="AP4008" s="140"/>
      <c r="AQ4008" s="140"/>
      <c r="AR4008" s="551"/>
      <c r="AS4008" s="551"/>
      <c r="AT4008" s="531"/>
      <c r="AU4008" s="142"/>
      <c r="AV4008" s="530"/>
      <c r="AW4008" s="842"/>
      <c r="AX4008" s="115"/>
      <c r="AY4008" s="5"/>
      <c r="AZ4008" s="5"/>
      <c r="BA4008" s="335"/>
      <c r="BC4008" s="5"/>
      <c r="BD4008" s="5"/>
      <c r="BE4008" s="335"/>
      <c r="BG4008" s="826"/>
      <c r="BH4008" s="607"/>
    </row>
    <row r="4009" spans="1:66" ht="35.1" customHeight="1" x14ac:dyDescent="0.25">
      <c r="A4009" s="222" t="s">
        <v>6113</v>
      </c>
      <c r="B4009" s="112">
        <v>12</v>
      </c>
      <c r="C4009" s="116" t="s">
        <v>4055</v>
      </c>
      <c r="D4009" s="620">
        <v>1000</v>
      </c>
      <c r="E4009" s="278"/>
      <c r="F4009" s="116">
        <v>12</v>
      </c>
      <c r="G4009" s="694">
        <v>1</v>
      </c>
      <c r="H4009" s="878" t="str">
        <f t="shared" si="6148"/>
        <v>027</v>
      </c>
      <c r="I4009" s="397" t="s">
        <v>3258</v>
      </c>
      <c r="J4009" s="380" t="s">
        <v>1985</v>
      </c>
      <c r="K4009" s="504" t="s">
        <v>6283</v>
      </c>
      <c r="L4009" s="726">
        <v>0</v>
      </c>
      <c r="M4009" s="727">
        <v>0</v>
      </c>
      <c r="N4009" s="931"/>
      <c r="O4009" s="530">
        <f t="shared" ref="O4009" si="6164">IF(N4009&gt;L4009,"0 ",N4009-L4009)</f>
        <v>0</v>
      </c>
      <c r="P4009" s="530">
        <f t="shared" ref="P4009" si="6165">IF(N4009&lt;L4009,"0 ",N4009-L4009)</f>
        <v>0</v>
      </c>
      <c r="Q4009" s="646"/>
      <c r="R4009" s="536"/>
      <c r="S4009" s="536"/>
      <c r="T4009" s="536"/>
      <c r="U4009" s="536"/>
      <c r="V4009" s="536"/>
      <c r="W4009" s="683" t="str">
        <f>IF(SUM(Q4009:V4009)=X4009,"OK",SUM(Q4009:V4009)-X4009)</f>
        <v>OK</v>
      </c>
      <c r="X4009" s="141"/>
      <c r="Y4009" s="141"/>
      <c r="Z4009" s="552"/>
      <c r="AA4009" s="552"/>
      <c r="AB4009" s="683" t="str">
        <f>IF(SUM(Z4009:AA4009)=AC4009,"OK",SUM(Z4009:AA4009)-AC4009)</f>
        <v>OK</v>
      </c>
      <c r="AC4009" s="593"/>
      <c r="AD4009" s="530">
        <f t="shared" ref="AD4009" si="6166">X4009+Y4009+AC4009</f>
        <v>0</v>
      </c>
      <c r="AE4009" s="842">
        <f t="shared" ref="AE4009" si="6167">N4009+AD4009</f>
        <v>0</v>
      </c>
      <c r="AF4009" s="931"/>
      <c r="AG4009" s="530">
        <f t="shared" ref="AG4009" si="6168">IF(AF4009&gt;M4009,"0 ",AF4009-M4009)</f>
        <v>0</v>
      </c>
      <c r="AH4009" s="530">
        <f t="shared" ref="AH4009" si="6169">IF(AF4009&lt;M4009,"0 ",AF4009-M4009)</f>
        <v>0</v>
      </c>
      <c r="AI4009" s="641"/>
      <c r="AJ4009" s="537"/>
      <c r="AK4009" s="537"/>
      <c r="AL4009" s="537"/>
      <c r="AM4009" s="537"/>
      <c r="AN4009" s="537"/>
      <c r="AO4009" s="683" t="str">
        <f>IF(SUM(AI4009:AN4009)=AP4009,"OK",SUM(AI4009:AN4009)-AP4009)</f>
        <v>OK</v>
      </c>
      <c r="AP4009" s="141"/>
      <c r="AQ4009" s="141"/>
      <c r="AR4009" s="552"/>
      <c r="AS4009" s="552"/>
      <c r="AT4009" s="683" t="str">
        <f>IF(SUM(AR4009:AS4009)=AU4009,"OK",SUM(AR4009:AS4009)-AU4009)</f>
        <v>OK</v>
      </c>
      <c r="AU4009" s="593"/>
      <c r="AV4009" s="530">
        <f t="shared" ref="AV4009" si="6170">AP4009+AQ4009+AU4009</f>
        <v>0</v>
      </c>
      <c r="AW4009" s="842">
        <f t="shared" ref="AW4009" si="6171">AF4009+AV4009</f>
        <v>0</v>
      </c>
      <c r="AX4009" s="115">
        <f>L4009</f>
        <v>0</v>
      </c>
      <c r="AY4009" s="5">
        <f>AE4009</f>
        <v>0</v>
      </c>
      <c r="AZ4009" s="7">
        <f>AY4009-AX4009</f>
        <v>0</v>
      </c>
      <c r="BA4009" s="335" t="e">
        <f>AZ4009/AX4009</f>
        <v>#DIV/0!</v>
      </c>
      <c r="BB4009" s="23">
        <f>M4009</f>
        <v>0</v>
      </c>
      <c r="BC4009" s="5">
        <f>AW4009</f>
        <v>0</v>
      </c>
      <c r="BD4009" s="7">
        <f>BC4009-BB4009</f>
        <v>0</v>
      </c>
      <c r="BE4009" s="335" t="e">
        <f>BD4009/BB4009</f>
        <v>#DIV/0!</v>
      </c>
      <c r="BG4009" s="826" t="str">
        <f>RIGHT(LEFT(I4009,3),2)&amp;"."&amp;RIGHT(LEFT(I4009,5),2)</f>
        <v>74.22</v>
      </c>
      <c r="BH4009" s="607" t="b">
        <f>COUNTIF('Codes SEC'!$B$2:$B$250,Ministres!BG4009)&gt;0</f>
        <v>1</v>
      </c>
    </row>
    <row r="4010" spans="1:66" ht="12.75" customHeight="1" x14ac:dyDescent="0.25">
      <c r="A4010" s="227"/>
      <c r="B4010" s="209"/>
      <c r="C4010" s="253"/>
      <c r="D4010" s="625"/>
      <c r="E4010" s="280"/>
      <c r="F4010" s="253"/>
      <c r="G4010" s="695"/>
      <c r="H4010" s="886"/>
      <c r="I4010" s="403"/>
      <c r="J4010" s="381"/>
      <c r="K4010" s="514" t="s">
        <v>59</v>
      </c>
      <c r="L4010" s="316">
        <f t="shared" ref="L4010:P4010" si="6172">L4009</f>
        <v>0</v>
      </c>
      <c r="M4010" s="744">
        <f t="shared" si="6172"/>
        <v>0</v>
      </c>
      <c r="N4010" s="930">
        <f t="shared" si="6172"/>
        <v>0</v>
      </c>
      <c r="O4010" s="790">
        <f t="shared" si="6172"/>
        <v>0</v>
      </c>
      <c r="P4010" s="790">
        <f t="shared" si="6172"/>
        <v>0</v>
      </c>
      <c r="Q4010" s="787">
        <f t="shared" ref="Q4010:AA4010" si="6173">Q4009</f>
        <v>0</v>
      </c>
      <c r="R4010" s="648">
        <f t="shared" si="6173"/>
        <v>0</v>
      </c>
      <c r="S4010" s="648">
        <f t="shared" si="6173"/>
        <v>0</v>
      </c>
      <c r="T4010" s="648">
        <f t="shared" si="6173"/>
        <v>0</v>
      </c>
      <c r="U4010" s="648">
        <f t="shared" si="6173"/>
        <v>0</v>
      </c>
      <c r="V4010" s="648">
        <f t="shared" si="6173"/>
        <v>0</v>
      </c>
      <c r="W4010" s="790"/>
      <c r="X4010" s="649">
        <f t="shared" si="6173"/>
        <v>0</v>
      </c>
      <c r="Y4010" s="649">
        <f t="shared" si="6173"/>
        <v>0</v>
      </c>
      <c r="Z4010" s="648">
        <f t="shared" si="6173"/>
        <v>0</v>
      </c>
      <c r="AA4010" s="648">
        <f t="shared" si="6173"/>
        <v>0</v>
      </c>
      <c r="AB4010" s="790"/>
      <c r="AC4010" s="649">
        <f t="shared" ref="AC4010" si="6174">AC4009</f>
        <v>0</v>
      </c>
      <c r="AD4010" s="790">
        <f>AD4009</f>
        <v>0</v>
      </c>
      <c r="AE4010" s="843">
        <f>AE4009</f>
        <v>0</v>
      </c>
      <c r="AF4010" s="930">
        <f t="shared" ref="AF4010:AH4010" si="6175">AF4009</f>
        <v>0</v>
      </c>
      <c r="AG4010" s="790">
        <f t="shared" si="6175"/>
        <v>0</v>
      </c>
      <c r="AH4010" s="790">
        <f t="shared" si="6175"/>
        <v>0</v>
      </c>
      <c r="AI4010" s="787">
        <f t="shared" ref="AI4010:AS4010" si="6176">AI4009</f>
        <v>0</v>
      </c>
      <c r="AJ4010" s="648">
        <f t="shared" si="6176"/>
        <v>0</v>
      </c>
      <c r="AK4010" s="648">
        <f t="shared" si="6176"/>
        <v>0</v>
      </c>
      <c r="AL4010" s="648">
        <f t="shared" si="6176"/>
        <v>0</v>
      </c>
      <c r="AM4010" s="648">
        <f t="shared" si="6176"/>
        <v>0</v>
      </c>
      <c r="AN4010" s="648">
        <f t="shared" si="6176"/>
        <v>0</v>
      </c>
      <c r="AO4010" s="790"/>
      <c r="AP4010" s="649">
        <f t="shared" si="6176"/>
        <v>0</v>
      </c>
      <c r="AQ4010" s="649">
        <f t="shared" si="6176"/>
        <v>0</v>
      </c>
      <c r="AR4010" s="648">
        <f t="shared" si="6176"/>
        <v>0</v>
      </c>
      <c r="AS4010" s="648">
        <f t="shared" si="6176"/>
        <v>0</v>
      </c>
      <c r="AT4010" s="790"/>
      <c r="AU4010" s="649">
        <f t="shared" ref="AU4010:BE4010" si="6177">AU4009</f>
        <v>0</v>
      </c>
      <c r="AV4010" s="790">
        <f t="shared" ref="AV4010" si="6178">AV4009</f>
        <v>0</v>
      </c>
      <c r="AW4010" s="843">
        <f t="shared" si="6177"/>
        <v>0</v>
      </c>
      <c r="AX4010" s="336">
        <f t="shared" si="6177"/>
        <v>0</v>
      </c>
      <c r="AY4010" s="337">
        <f t="shared" si="6177"/>
        <v>0</v>
      </c>
      <c r="AZ4010" s="337">
        <f t="shared" si="6177"/>
        <v>0</v>
      </c>
      <c r="BA4010" s="351" t="e">
        <f t="shared" si="6177"/>
        <v>#DIV/0!</v>
      </c>
      <c r="BB4010" s="322">
        <f t="shared" si="6177"/>
        <v>0</v>
      </c>
      <c r="BC4010" s="337">
        <f t="shared" si="6177"/>
        <v>0</v>
      </c>
      <c r="BD4010" s="337">
        <f t="shared" si="6177"/>
        <v>0</v>
      </c>
      <c r="BE4010" s="351" t="e">
        <f t="shared" si="6177"/>
        <v>#DIV/0!</v>
      </c>
      <c r="BG4010" s="826"/>
      <c r="BH4010" s="607"/>
    </row>
    <row r="4011" spans="1:66" ht="12.75" customHeight="1" x14ac:dyDescent="0.25">
      <c r="A4011" s="226"/>
      <c r="B4011" s="207"/>
      <c r="C4011" s="254"/>
      <c r="D4011" s="300"/>
      <c r="E4011" s="276"/>
      <c r="F4011" s="300"/>
      <c r="G4011" s="696"/>
      <c r="H4011" s="887"/>
      <c r="I4011" s="444"/>
      <c r="J4011" s="393"/>
      <c r="K4011" s="404" t="s">
        <v>4053</v>
      </c>
      <c r="L4011" s="729">
        <f t="shared" ref="L4011:P4011" si="6179">L4010+L4005</f>
        <v>0</v>
      </c>
      <c r="M4011" s="730">
        <f t="shared" si="6179"/>
        <v>0</v>
      </c>
      <c r="N4011" s="844">
        <f t="shared" si="6179"/>
        <v>0</v>
      </c>
      <c r="O4011" s="665">
        <f t="shared" si="6179"/>
        <v>0</v>
      </c>
      <c r="P4011" s="665">
        <f t="shared" si="6179"/>
        <v>0</v>
      </c>
      <c r="Q4011" s="638">
        <f t="shared" ref="Q4011:AA4011" si="6180">Q4010+Q4005</f>
        <v>0</v>
      </c>
      <c r="R4011" s="130">
        <f t="shared" si="6180"/>
        <v>0</v>
      </c>
      <c r="S4011" s="130">
        <f t="shared" si="6180"/>
        <v>0</v>
      </c>
      <c r="T4011" s="130">
        <f t="shared" si="6180"/>
        <v>0</v>
      </c>
      <c r="U4011" s="130">
        <f t="shared" si="6180"/>
        <v>0</v>
      </c>
      <c r="V4011" s="130">
        <f t="shared" si="6180"/>
        <v>0</v>
      </c>
      <c r="W4011" s="665"/>
      <c r="X4011" s="130">
        <f t="shared" si="6180"/>
        <v>0</v>
      </c>
      <c r="Y4011" s="130">
        <f t="shared" si="6180"/>
        <v>0</v>
      </c>
      <c r="Z4011" s="130">
        <f t="shared" si="6180"/>
        <v>0</v>
      </c>
      <c r="AA4011" s="130">
        <f t="shared" si="6180"/>
        <v>0</v>
      </c>
      <c r="AB4011" s="665"/>
      <c r="AC4011" s="130">
        <f t="shared" ref="AC4011" si="6181">AC4010+AC4005</f>
        <v>0</v>
      </c>
      <c r="AD4011" s="665">
        <f>AD4010+AD4005</f>
        <v>0</v>
      </c>
      <c r="AE4011" s="845">
        <f>AE4010+AE4005</f>
        <v>0</v>
      </c>
      <c r="AF4011" s="844">
        <f t="shared" ref="AF4011:AH4011" si="6182">AF4010+AF4005</f>
        <v>0</v>
      </c>
      <c r="AG4011" s="665">
        <f t="shared" si="6182"/>
        <v>0</v>
      </c>
      <c r="AH4011" s="665">
        <f t="shared" si="6182"/>
        <v>0</v>
      </c>
      <c r="AI4011" s="638">
        <f t="shared" ref="AI4011:AS4011" si="6183">AI4010+AI4005</f>
        <v>0</v>
      </c>
      <c r="AJ4011" s="130">
        <f t="shared" si="6183"/>
        <v>0</v>
      </c>
      <c r="AK4011" s="130">
        <f t="shared" si="6183"/>
        <v>0</v>
      </c>
      <c r="AL4011" s="130">
        <f t="shared" si="6183"/>
        <v>0</v>
      </c>
      <c r="AM4011" s="130">
        <f t="shared" si="6183"/>
        <v>0</v>
      </c>
      <c r="AN4011" s="130">
        <f t="shared" si="6183"/>
        <v>0</v>
      </c>
      <c r="AO4011" s="665"/>
      <c r="AP4011" s="130">
        <f t="shared" si="6183"/>
        <v>0</v>
      </c>
      <c r="AQ4011" s="130">
        <f t="shared" si="6183"/>
        <v>0</v>
      </c>
      <c r="AR4011" s="130">
        <f t="shared" si="6183"/>
        <v>0</v>
      </c>
      <c r="AS4011" s="130">
        <f t="shared" si="6183"/>
        <v>0</v>
      </c>
      <c r="AT4011" s="665"/>
      <c r="AU4011" s="130">
        <f t="shared" ref="AU4011:BE4011" si="6184">AU4010+AU4005</f>
        <v>0</v>
      </c>
      <c r="AV4011" s="665">
        <f t="shared" ref="AV4011" si="6185">AV4010+AV4005</f>
        <v>0</v>
      </c>
      <c r="AW4011" s="845">
        <f t="shared" si="6184"/>
        <v>0</v>
      </c>
      <c r="AX4011" s="314">
        <f t="shared" si="6184"/>
        <v>0</v>
      </c>
      <c r="AY4011" s="131">
        <f t="shared" si="6184"/>
        <v>0</v>
      </c>
      <c r="AZ4011" s="132">
        <f t="shared" si="6184"/>
        <v>0</v>
      </c>
      <c r="BA4011" s="340" t="e">
        <f t="shared" si="6184"/>
        <v>#DIV/0!</v>
      </c>
      <c r="BB4011" s="310">
        <f t="shared" si="6184"/>
        <v>0</v>
      </c>
      <c r="BC4011" s="131">
        <f t="shared" si="6184"/>
        <v>0</v>
      </c>
      <c r="BD4011" s="132">
        <f t="shared" si="6184"/>
        <v>0</v>
      </c>
      <c r="BE4011" s="340" t="e">
        <f t="shared" si="6184"/>
        <v>#DIV/0!</v>
      </c>
      <c r="BG4011" s="826"/>
      <c r="BH4011" s="607"/>
    </row>
    <row r="4012" spans="1:66" ht="12.75" customHeight="1" x14ac:dyDescent="0.25">
      <c r="A4012" s="222"/>
      <c r="C4012" s="116"/>
      <c r="D4012" s="620"/>
      <c r="F4012" s="117"/>
      <c r="G4012" s="690"/>
      <c r="H4012" s="878"/>
      <c r="I4012" s="397"/>
      <c r="J4012" s="380"/>
      <c r="K4012" s="405" t="s">
        <v>208</v>
      </c>
      <c r="L4012" s="731">
        <v>0</v>
      </c>
      <c r="M4012" s="732">
        <v>0</v>
      </c>
      <c r="N4012" s="929">
        <v>0</v>
      </c>
      <c r="O4012" s="530">
        <v>0</v>
      </c>
      <c r="P4012" s="530">
        <v>0</v>
      </c>
      <c r="Q4012" s="641">
        <v>0</v>
      </c>
      <c r="R4012" s="537">
        <v>0</v>
      </c>
      <c r="S4012" s="537">
        <v>0</v>
      </c>
      <c r="T4012" s="537">
        <v>0</v>
      </c>
      <c r="U4012" s="537">
        <v>0</v>
      </c>
      <c r="V4012" s="537">
        <v>0</v>
      </c>
      <c r="W4012" s="530"/>
      <c r="X4012" s="142">
        <v>0</v>
      </c>
      <c r="Y4012" s="142">
        <v>0</v>
      </c>
      <c r="Z4012" s="537">
        <v>0</v>
      </c>
      <c r="AA4012" s="537">
        <v>0</v>
      </c>
      <c r="AB4012" s="530"/>
      <c r="AC4012" s="142">
        <v>0</v>
      </c>
      <c r="AD4012" s="530">
        <v>0</v>
      </c>
      <c r="AE4012" s="842">
        <v>0</v>
      </c>
      <c r="AF4012" s="929">
        <v>0</v>
      </c>
      <c r="AG4012" s="530">
        <v>0</v>
      </c>
      <c r="AH4012" s="530">
        <v>0</v>
      </c>
      <c r="AI4012" s="641">
        <v>0</v>
      </c>
      <c r="AJ4012" s="537">
        <v>0</v>
      </c>
      <c r="AK4012" s="537">
        <v>0</v>
      </c>
      <c r="AL4012" s="537">
        <v>0</v>
      </c>
      <c r="AM4012" s="537">
        <v>0</v>
      </c>
      <c r="AN4012" s="537">
        <v>0</v>
      </c>
      <c r="AO4012" s="530"/>
      <c r="AP4012" s="142">
        <v>0</v>
      </c>
      <c r="AQ4012" s="142">
        <v>0</v>
      </c>
      <c r="AR4012" s="537">
        <v>0</v>
      </c>
      <c r="AS4012" s="537">
        <v>0</v>
      </c>
      <c r="AT4012" s="530"/>
      <c r="AU4012" s="142">
        <v>0</v>
      </c>
      <c r="AV4012" s="530">
        <v>0</v>
      </c>
      <c r="AW4012" s="842">
        <v>0</v>
      </c>
      <c r="AX4012" s="115">
        <v>0</v>
      </c>
      <c r="AY4012" s="5">
        <v>0</v>
      </c>
      <c r="AZ4012" s="5">
        <v>0</v>
      </c>
      <c r="BA4012" s="335">
        <v>0</v>
      </c>
      <c r="BB4012" s="23">
        <v>0</v>
      </c>
      <c r="BC4012" s="5">
        <v>0</v>
      </c>
      <c r="BD4012" s="5">
        <v>0</v>
      </c>
      <c r="BE4012" s="335">
        <v>0</v>
      </c>
      <c r="BG4012" s="826"/>
      <c r="BH4012" s="607"/>
    </row>
    <row r="4013" spans="1:66" ht="12.75" customHeight="1" x14ac:dyDescent="0.25">
      <c r="A4013" s="21"/>
      <c r="B4013" s="112"/>
      <c r="C4013" s="116"/>
      <c r="D4013" s="623"/>
      <c r="E4013" s="278"/>
      <c r="F4013" s="116"/>
      <c r="G4013" s="694"/>
      <c r="H4013" s="878"/>
      <c r="I4013" s="397"/>
      <c r="J4013" s="380"/>
      <c r="K4013" s="405" t="s">
        <v>96</v>
      </c>
      <c r="L4013" s="731">
        <v>0</v>
      </c>
      <c r="M4013" s="732">
        <v>0</v>
      </c>
      <c r="N4013" s="929">
        <v>0</v>
      </c>
      <c r="O4013" s="530">
        <v>0</v>
      </c>
      <c r="P4013" s="530">
        <v>0</v>
      </c>
      <c r="Q4013" s="641">
        <v>0</v>
      </c>
      <c r="R4013" s="537">
        <v>0</v>
      </c>
      <c r="S4013" s="537">
        <v>0</v>
      </c>
      <c r="T4013" s="537">
        <v>0</v>
      </c>
      <c r="U4013" s="537">
        <v>0</v>
      </c>
      <c r="V4013" s="537">
        <v>0</v>
      </c>
      <c r="W4013" s="530"/>
      <c r="X4013" s="142">
        <v>0</v>
      </c>
      <c r="Y4013" s="142">
        <v>0</v>
      </c>
      <c r="Z4013" s="537">
        <v>0</v>
      </c>
      <c r="AA4013" s="537">
        <v>0</v>
      </c>
      <c r="AB4013" s="530"/>
      <c r="AC4013" s="142">
        <v>0</v>
      </c>
      <c r="AD4013" s="530">
        <v>0</v>
      </c>
      <c r="AE4013" s="842">
        <v>0</v>
      </c>
      <c r="AF4013" s="929">
        <v>0</v>
      </c>
      <c r="AG4013" s="530">
        <v>0</v>
      </c>
      <c r="AH4013" s="530">
        <v>0</v>
      </c>
      <c r="AI4013" s="641">
        <v>0</v>
      </c>
      <c r="AJ4013" s="537">
        <v>0</v>
      </c>
      <c r="AK4013" s="537">
        <v>0</v>
      </c>
      <c r="AL4013" s="537">
        <v>0</v>
      </c>
      <c r="AM4013" s="537">
        <v>0</v>
      </c>
      <c r="AN4013" s="537">
        <v>0</v>
      </c>
      <c r="AO4013" s="530"/>
      <c r="AP4013" s="142">
        <v>0</v>
      </c>
      <c r="AQ4013" s="142">
        <v>0</v>
      </c>
      <c r="AR4013" s="537">
        <v>0</v>
      </c>
      <c r="AS4013" s="537">
        <v>0</v>
      </c>
      <c r="AT4013" s="530"/>
      <c r="AU4013" s="142">
        <v>0</v>
      </c>
      <c r="AV4013" s="530">
        <v>0</v>
      </c>
      <c r="AW4013" s="842">
        <v>0</v>
      </c>
      <c r="AX4013" s="115">
        <v>0</v>
      </c>
      <c r="AY4013" s="5">
        <v>0</v>
      </c>
      <c r="AZ4013" s="5">
        <v>0</v>
      </c>
      <c r="BA4013" s="335">
        <v>0</v>
      </c>
      <c r="BB4013" s="23">
        <v>0</v>
      </c>
      <c r="BC4013" s="5">
        <v>0</v>
      </c>
      <c r="BD4013" s="5">
        <v>0</v>
      </c>
      <c r="BE4013" s="335">
        <v>0</v>
      </c>
      <c r="BG4013" s="826"/>
      <c r="BH4013" s="607"/>
    </row>
    <row r="4014" spans="1:66" ht="12.75" customHeight="1" x14ac:dyDescent="0.25">
      <c r="A4014" s="21"/>
      <c r="B4014" s="112"/>
      <c r="C4014" s="116"/>
      <c r="D4014" s="623"/>
      <c r="E4014" s="278"/>
      <c r="F4014" s="116"/>
      <c r="G4014" s="694"/>
      <c r="H4014" s="878"/>
      <c r="I4014" s="397"/>
      <c r="J4014" s="380"/>
      <c r="K4014" s="405" t="s">
        <v>209</v>
      </c>
      <c r="L4014" s="731">
        <v>0</v>
      </c>
      <c r="M4014" s="732">
        <v>0</v>
      </c>
      <c r="N4014" s="929">
        <v>0</v>
      </c>
      <c r="O4014" s="530">
        <v>0</v>
      </c>
      <c r="P4014" s="530">
        <v>0</v>
      </c>
      <c r="Q4014" s="641">
        <v>0</v>
      </c>
      <c r="R4014" s="537">
        <v>0</v>
      </c>
      <c r="S4014" s="537">
        <v>0</v>
      </c>
      <c r="T4014" s="537">
        <v>0</v>
      </c>
      <c r="U4014" s="537">
        <v>0</v>
      </c>
      <c r="V4014" s="537">
        <v>0</v>
      </c>
      <c r="W4014" s="530"/>
      <c r="X4014" s="142">
        <v>0</v>
      </c>
      <c r="Y4014" s="142">
        <v>0</v>
      </c>
      <c r="Z4014" s="537">
        <v>0</v>
      </c>
      <c r="AA4014" s="537">
        <v>0</v>
      </c>
      <c r="AB4014" s="530"/>
      <c r="AC4014" s="142">
        <v>0</v>
      </c>
      <c r="AD4014" s="530">
        <v>0</v>
      </c>
      <c r="AE4014" s="842">
        <v>0</v>
      </c>
      <c r="AF4014" s="929">
        <v>0</v>
      </c>
      <c r="AG4014" s="530">
        <v>0</v>
      </c>
      <c r="AH4014" s="530">
        <v>0</v>
      </c>
      <c r="AI4014" s="641">
        <v>0</v>
      </c>
      <c r="AJ4014" s="537">
        <v>0</v>
      </c>
      <c r="AK4014" s="537">
        <v>0</v>
      </c>
      <c r="AL4014" s="537">
        <v>0</v>
      </c>
      <c r="AM4014" s="537">
        <v>0</v>
      </c>
      <c r="AN4014" s="537">
        <v>0</v>
      </c>
      <c r="AO4014" s="530"/>
      <c r="AP4014" s="142">
        <v>0</v>
      </c>
      <c r="AQ4014" s="142">
        <v>0</v>
      </c>
      <c r="AR4014" s="537">
        <v>0</v>
      </c>
      <c r="AS4014" s="537">
        <v>0</v>
      </c>
      <c r="AT4014" s="530"/>
      <c r="AU4014" s="142">
        <v>0</v>
      </c>
      <c r="AV4014" s="530">
        <v>0</v>
      </c>
      <c r="AW4014" s="842">
        <v>0</v>
      </c>
      <c r="AX4014" s="115">
        <v>0</v>
      </c>
      <c r="AY4014" s="5">
        <v>0</v>
      </c>
      <c r="AZ4014" s="5">
        <v>0</v>
      </c>
      <c r="BA4014" s="335">
        <v>0</v>
      </c>
      <c r="BB4014" s="23">
        <v>0</v>
      </c>
      <c r="BC4014" s="5">
        <v>0</v>
      </c>
      <c r="BD4014" s="5">
        <v>0</v>
      </c>
      <c r="BE4014" s="335">
        <v>0</v>
      </c>
      <c r="BG4014" s="826"/>
      <c r="BH4014" s="607"/>
    </row>
    <row r="4015" spans="1:66" ht="12.75" customHeight="1" x14ac:dyDescent="0.25">
      <c r="A4015" s="21"/>
      <c r="B4015" s="112"/>
      <c r="C4015" s="116"/>
      <c r="D4015" s="623"/>
      <c r="E4015" s="278"/>
      <c r="F4015" s="116"/>
      <c r="G4015" s="694"/>
      <c r="H4015" s="878"/>
      <c r="I4015" s="397"/>
      <c r="J4015" s="380"/>
      <c r="K4015" s="405" t="s">
        <v>210</v>
      </c>
      <c r="L4015" s="731">
        <v>0</v>
      </c>
      <c r="M4015" s="732">
        <v>0</v>
      </c>
      <c r="N4015" s="929">
        <v>0</v>
      </c>
      <c r="O4015" s="530">
        <v>0</v>
      </c>
      <c r="P4015" s="530">
        <v>0</v>
      </c>
      <c r="Q4015" s="641">
        <v>0</v>
      </c>
      <c r="R4015" s="537">
        <v>0</v>
      </c>
      <c r="S4015" s="537">
        <v>0</v>
      </c>
      <c r="T4015" s="537">
        <v>0</v>
      </c>
      <c r="U4015" s="537">
        <v>0</v>
      </c>
      <c r="V4015" s="537">
        <v>0</v>
      </c>
      <c r="W4015" s="530"/>
      <c r="X4015" s="142">
        <v>0</v>
      </c>
      <c r="Y4015" s="142">
        <v>0</v>
      </c>
      <c r="Z4015" s="537">
        <v>0</v>
      </c>
      <c r="AA4015" s="537">
        <v>0</v>
      </c>
      <c r="AB4015" s="530"/>
      <c r="AC4015" s="142">
        <v>0</v>
      </c>
      <c r="AD4015" s="530">
        <v>0</v>
      </c>
      <c r="AE4015" s="842">
        <v>0</v>
      </c>
      <c r="AF4015" s="929">
        <v>0</v>
      </c>
      <c r="AG4015" s="530">
        <v>0</v>
      </c>
      <c r="AH4015" s="530">
        <v>0</v>
      </c>
      <c r="AI4015" s="641">
        <v>0</v>
      </c>
      <c r="AJ4015" s="537">
        <v>0</v>
      </c>
      <c r="AK4015" s="537">
        <v>0</v>
      </c>
      <c r="AL4015" s="537">
        <v>0</v>
      </c>
      <c r="AM4015" s="537">
        <v>0</v>
      </c>
      <c r="AN4015" s="537">
        <v>0</v>
      </c>
      <c r="AO4015" s="530"/>
      <c r="AP4015" s="142">
        <v>0</v>
      </c>
      <c r="AQ4015" s="142">
        <v>0</v>
      </c>
      <c r="AR4015" s="537">
        <v>0</v>
      </c>
      <c r="AS4015" s="537">
        <v>0</v>
      </c>
      <c r="AT4015" s="530"/>
      <c r="AU4015" s="142">
        <v>0</v>
      </c>
      <c r="AV4015" s="530">
        <v>0</v>
      </c>
      <c r="AW4015" s="842">
        <v>0</v>
      </c>
      <c r="AX4015" s="115">
        <v>0</v>
      </c>
      <c r="AY4015" s="5">
        <v>0</v>
      </c>
      <c r="AZ4015" s="5">
        <v>0</v>
      </c>
      <c r="BA4015" s="335">
        <v>0</v>
      </c>
      <c r="BB4015" s="23">
        <v>0</v>
      </c>
      <c r="BC4015" s="5">
        <v>0</v>
      </c>
      <c r="BD4015" s="5">
        <v>0</v>
      </c>
      <c r="BE4015" s="335">
        <v>0</v>
      </c>
      <c r="BG4015" s="826"/>
      <c r="BH4015" s="607"/>
    </row>
    <row r="4016" spans="1:66" s="4" customFormat="1" ht="12.75" customHeight="1" x14ac:dyDescent="0.25">
      <c r="A4016" s="21"/>
      <c r="B4016" s="112"/>
      <c r="C4016" s="116"/>
      <c r="D4016" s="623"/>
      <c r="E4016" s="278"/>
      <c r="F4016" s="116"/>
      <c r="G4016" s="694"/>
      <c r="H4016" s="878"/>
      <c r="I4016" s="397"/>
      <c r="J4016" s="380"/>
      <c r="K4016" s="406" t="s">
        <v>53</v>
      </c>
      <c r="L4016" s="731">
        <v>0</v>
      </c>
      <c r="M4016" s="732">
        <v>0</v>
      </c>
      <c r="N4016" s="929">
        <v>0</v>
      </c>
      <c r="O4016" s="530">
        <v>0</v>
      </c>
      <c r="P4016" s="530">
        <v>0</v>
      </c>
      <c r="Q4016" s="641">
        <v>0</v>
      </c>
      <c r="R4016" s="537">
        <v>0</v>
      </c>
      <c r="S4016" s="537">
        <v>0</v>
      </c>
      <c r="T4016" s="537">
        <v>0</v>
      </c>
      <c r="U4016" s="537">
        <v>0</v>
      </c>
      <c r="V4016" s="537">
        <v>0</v>
      </c>
      <c r="W4016" s="530"/>
      <c r="X4016" s="142">
        <v>0</v>
      </c>
      <c r="Y4016" s="142">
        <v>0</v>
      </c>
      <c r="Z4016" s="537">
        <v>0</v>
      </c>
      <c r="AA4016" s="537">
        <v>0</v>
      </c>
      <c r="AB4016" s="530"/>
      <c r="AC4016" s="142">
        <v>0</v>
      </c>
      <c r="AD4016" s="530">
        <v>0</v>
      </c>
      <c r="AE4016" s="842">
        <v>0</v>
      </c>
      <c r="AF4016" s="929">
        <v>0</v>
      </c>
      <c r="AG4016" s="530">
        <v>0</v>
      </c>
      <c r="AH4016" s="530">
        <v>0</v>
      </c>
      <c r="AI4016" s="641">
        <v>0</v>
      </c>
      <c r="AJ4016" s="537">
        <v>0</v>
      </c>
      <c r="AK4016" s="537">
        <v>0</v>
      </c>
      <c r="AL4016" s="537">
        <v>0</v>
      </c>
      <c r="AM4016" s="537">
        <v>0</v>
      </c>
      <c r="AN4016" s="537">
        <v>0</v>
      </c>
      <c r="AO4016" s="530"/>
      <c r="AP4016" s="142">
        <v>0</v>
      </c>
      <c r="AQ4016" s="142">
        <v>0</v>
      </c>
      <c r="AR4016" s="537">
        <v>0</v>
      </c>
      <c r="AS4016" s="537">
        <v>0</v>
      </c>
      <c r="AT4016" s="530"/>
      <c r="AU4016" s="142">
        <v>0</v>
      </c>
      <c r="AV4016" s="530">
        <v>0</v>
      </c>
      <c r="AW4016" s="842">
        <v>0</v>
      </c>
      <c r="AX4016" s="115">
        <v>0</v>
      </c>
      <c r="AY4016" s="5">
        <v>0</v>
      </c>
      <c r="AZ4016" s="5">
        <v>0</v>
      </c>
      <c r="BA4016" s="335">
        <v>0</v>
      </c>
      <c r="BB4016" s="23">
        <v>0</v>
      </c>
      <c r="BC4016" s="5">
        <v>0</v>
      </c>
      <c r="BD4016" s="5">
        <v>0</v>
      </c>
      <c r="BE4016" s="335">
        <v>0</v>
      </c>
      <c r="BF4016" s="41"/>
      <c r="BG4016" s="826"/>
      <c r="BH4016" s="607"/>
      <c r="BI4016" s="41"/>
      <c r="BJ4016" s="41"/>
      <c r="BK4016" s="41"/>
      <c r="BL4016" s="41"/>
      <c r="BM4016" s="41"/>
      <c r="BN4016" s="41"/>
    </row>
    <row r="4017" spans="1:66" s="27" customFormat="1" ht="12.75" customHeight="1" x14ac:dyDescent="0.25">
      <c r="A4017" s="222"/>
      <c r="B4017" s="30"/>
      <c r="C4017" s="116"/>
      <c r="D4017" s="620"/>
      <c r="E4017" s="32"/>
      <c r="F4017" s="117"/>
      <c r="G4017" s="694"/>
      <c r="H4017" s="878"/>
      <c r="I4017" s="397"/>
      <c r="J4017" s="380"/>
      <c r="K4017" s="406"/>
      <c r="L4017" s="731"/>
      <c r="M4017" s="732"/>
      <c r="N4017" s="929"/>
      <c r="O4017" s="530"/>
      <c r="P4017" s="530"/>
      <c r="Q4017" s="641"/>
      <c r="R4017" s="537"/>
      <c r="S4017" s="537"/>
      <c r="T4017" s="537"/>
      <c r="U4017" s="537"/>
      <c r="V4017" s="537"/>
      <c r="W4017" s="531"/>
      <c r="X4017" s="140"/>
      <c r="Y4017" s="140"/>
      <c r="Z4017" s="551"/>
      <c r="AA4017" s="551"/>
      <c r="AB4017" s="531"/>
      <c r="AC4017" s="142"/>
      <c r="AD4017" s="530"/>
      <c r="AE4017" s="842"/>
      <c r="AF4017" s="929"/>
      <c r="AG4017" s="530"/>
      <c r="AH4017" s="530"/>
      <c r="AI4017" s="641"/>
      <c r="AJ4017" s="537"/>
      <c r="AK4017" s="537"/>
      <c r="AL4017" s="537"/>
      <c r="AM4017" s="537"/>
      <c r="AN4017" s="537"/>
      <c r="AO4017" s="531"/>
      <c r="AP4017" s="140"/>
      <c r="AQ4017" s="140"/>
      <c r="AR4017" s="551"/>
      <c r="AS4017" s="551"/>
      <c r="AT4017" s="531"/>
      <c r="AU4017" s="142"/>
      <c r="AV4017" s="530"/>
      <c r="AW4017" s="842"/>
      <c r="AX4017" s="115"/>
      <c r="AY4017" s="5"/>
      <c r="AZ4017" s="5"/>
      <c r="BA4017" s="335"/>
      <c r="BB4017" s="23"/>
      <c r="BC4017" s="5"/>
      <c r="BD4017" s="5"/>
      <c r="BE4017" s="335"/>
      <c r="BF4017" s="41"/>
      <c r="BG4017" s="826"/>
      <c r="BH4017" s="607"/>
      <c r="BI4017" s="40"/>
      <c r="BJ4017" s="40"/>
      <c r="BK4017" s="40"/>
      <c r="BL4017" s="40"/>
      <c r="BM4017" s="40"/>
      <c r="BN4017" s="40"/>
    </row>
    <row r="4018" spans="1:66" ht="12.75" customHeight="1" x14ac:dyDescent="0.25">
      <c r="A4018" s="21"/>
      <c r="B4018" s="112"/>
      <c r="C4018" s="116"/>
      <c r="D4018" s="623"/>
      <c r="E4018" s="278"/>
      <c r="F4018" s="116"/>
      <c r="G4018" s="694"/>
      <c r="H4018" s="878"/>
      <c r="I4018" s="397"/>
      <c r="J4018" s="380"/>
      <c r="K4018" s="408"/>
      <c r="L4018" s="738"/>
      <c r="M4018" s="739"/>
      <c r="N4018" s="931"/>
      <c r="O4018" s="923"/>
      <c r="P4018" s="923"/>
      <c r="Q4018" s="641"/>
      <c r="R4018" s="537"/>
      <c r="S4018" s="537"/>
      <c r="T4018" s="537"/>
      <c r="U4018" s="537"/>
      <c r="V4018" s="537"/>
      <c r="W4018" s="531"/>
      <c r="X4018" s="141"/>
      <c r="Y4018" s="141"/>
      <c r="Z4018" s="552"/>
      <c r="AA4018" s="552"/>
      <c r="AB4018" s="531"/>
      <c r="AC4018" s="593"/>
      <c r="AD4018" s="923"/>
      <c r="AE4018" s="846"/>
      <c r="AF4018" s="931"/>
      <c r="AG4018" s="923"/>
      <c r="AH4018" s="923"/>
      <c r="AI4018" s="641"/>
      <c r="AJ4018" s="537"/>
      <c r="AK4018" s="537"/>
      <c r="AL4018" s="537"/>
      <c r="AM4018" s="537"/>
      <c r="AN4018" s="537"/>
      <c r="AO4018" s="531"/>
      <c r="AP4018" s="141"/>
      <c r="AQ4018" s="141"/>
      <c r="AR4018" s="552"/>
      <c r="AS4018" s="552"/>
      <c r="AT4018" s="531"/>
      <c r="AU4018" s="593"/>
      <c r="AV4018" s="923"/>
      <c r="AW4018" s="846"/>
      <c r="AX4018" s="115"/>
      <c r="AY4018" s="5"/>
      <c r="AZ4018" s="5"/>
      <c r="BA4018" s="335"/>
      <c r="BC4018" s="5"/>
      <c r="BD4018" s="5"/>
      <c r="BE4018" s="335"/>
      <c r="BF4018" s="40"/>
      <c r="BG4018" s="826"/>
      <c r="BH4018" s="607"/>
    </row>
    <row r="4019" spans="1:66" ht="12.75" customHeight="1" x14ac:dyDescent="0.25">
      <c r="A4019" s="21"/>
      <c r="B4019" s="112"/>
      <c r="C4019" s="116"/>
      <c r="D4019" s="623"/>
      <c r="F4019" s="117"/>
      <c r="G4019" s="694"/>
      <c r="H4019" s="878"/>
      <c r="I4019" s="397"/>
      <c r="J4019" s="380"/>
      <c r="K4019" s="425" t="s">
        <v>4626</v>
      </c>
      <c r="L4019" s="738"/>
      <c r="M4019" s="739"/>
      <c r="N4019" s="931"/>
      <c r="O4019" s="923"/>
      <c r="P4019" s="923"/>
      <c r="Q4019" s="641"/>
      <c r="R4019" s="537"/>
      <c r="S4019" s="537"/>
      <c r="T4019" s="537"/>
      <c r="U4019" s="537"/>
      <c r="V4019" s="537"/>
      <c r="W4019" s="531"/>
      <c r="X4019" s="141"/>
      <c r="Y4019" s="141"/>
      <c r="Z4019" s="552"/>
      <c r="AA4019" s="552"/>
      <c r="AB4019" s="531"/>
      <c r="AC4019" s="593"/>
      <c r="AD4019" s="923"/>
      <c r="AE4019" s="846"/>
      <c r="AF4019" s="931"/>
      <c r="AG4019" s="923"/>
      <c r="AH4019" s="923"/>
      <c r="AI4019" s="641"/>
      <c r="AJ4019" s="537"/>
      <c r="AK4019" s="537"/>
      <c r="AL4019" s="537"/>
      <c r="AM4019" s="537"/>
      <c r="AN4019" s="537"/>
      <c r="AO4019" s="531"/>
      <c r="AP4019" s="141"/>
      <c r="AQ4019" s="141"/>
      <c r="AR4019" s="552"/>
      <c r="AS4019" s="552"/>
      <c r="AT4019" s="531"/>
      <c r="AU4019" s="593"/>
      <c r="AV4019" s="923"/>
      <c r="AW4019" s="846"/>
      <c r="AX4019" s="115"/>
      <c r="AY4019" s="5"/>
      <c r="AZ4019" s="5"/>
      <c r="BA4019" s="335"/>
      <c r="BC4019" s="5"/>
      <c r="BD4019" s="5"/>
      <c r="BE4019" s="335"/>
      <c r="BG4019" s="826"/>
      <c r="BH4019" s="607"/>
    </row>
    <row r="4020" spans="1:66" x14ac:dyDescent="0.25">
      <c r="A4020" s="21"/>
      <c r="B4020" s="112"/>
      <c r="C4020" s="116"/>
      <c r="D4020" s="623"/>
      <c r="F4020" s="117"/>
      <c r="G4020" s="694"/>
      <c r="H4020" s="878"/>
      <c r="I4020" s="397"/>
      <c r="J4020" s="380"/>
      <c r="K4020" s="400" t="s">
        <v>4667</v>
      </c>
      <c r="L4020" s="738"/>
      <c r="M4020" s="739"/>
      <c r="N4020" s="931"/>
      <c r="O4020" s="923"/>
      <c r="P4020" s="923"/>
      <c r="Q4020" s="641"/>
      <c r="R4020" s="537"/>
      <c r="S4020" s="537"/>
      <c r="T4020" s="537"/>
      <c r="U4020" s="537"/>
      <c r="V4020" s="537"/>
      <c r="W4020" s="531"/>
      <c r="X4020" s="141"/>
      <c r="Y4020" s="141"/>
      <c r="Z4020" s="552"/>
      <c r="AA4020" s="552"/>
      <c r="AB4020" s="531"/>
      <c r="AC4020" s="593"/>
      <c r="AD4020" s="923"/>
      <c r="AE4020" s="846"/>
      <c r="AF4020" s="931"/>
      <c r="AG4020" s="923"/>
      <c r="AH4020" s="923"/>
      <c r="AI4020" s="641"/>
      <c r="AJ4020" s="537"/>
      <c r="AK4020" s="537"/>
      <c r="AL4020" s="537"/>
      <c r="AM4020" s="537"/>
      <c r="AN4020" s="537"/>
      <c r="AO4020" s="531"/>
      <c r="AP4020" s="141"/>
      <c r="AQ4020" s="141"/>
      <c r="AR4020" s="552"/>
      <c r="AS4020" s="552"/>
      <c r="AT4020" s="531"/>
      <c r="AU4020" s="593"/>
      <c r="AV4020" s="923"/>
      <c r="AW4020" s="846"/>
      <c r="AX4020" s="115"/>
      <c r="AY4020" s="5"/>
      <c r="AZ4020" s="5"/>
      <c r="BA4020" s="335"/>
      <c r="BC4020" s="5"/>
      <c r="BD4020" s="5"/>
      <c r="BE4020" s="335"/>
      <c r="BG4020" s="826"/>
      <c r="BH4020" s="607"/>
    </row>
    <row r="4021" spans="1:66" ht="12.75" customHeight="1" x14ac:dyDescent="0.25">
      <c r="A4021" s="21"/>
      <c r="B4021" s="112"/>
      <c r="C4021" s="116"/>
      <c r="D4021" s="623"/>
      <c r="F4021" s="117"/>
      <c r="G4021" s="694"/>
      <c r="H4021" s="878"/>
      <c r="I4021" s="397"/>
      <c r="J4021" s="380"/>
      <c r="K4021" s="408"/>
      <c r="L4021" s="738"/>
      <c r="M4021" s="739"/>
      <c r="N4021" s="931"/>
      <c r="O4021" s="923"/>
      <c r="P4021" s="923"/>
      <c r="Q4021" s="641"/>
      <c r="R4021" s="537"/>
      <c r="S4021" s="537"/>
      <c r="T4021" s="537"/>
      <c r="U4021" s="537"/>
      <c r="V4021" s="537"/>
      <c r="W4021" s="531"/>
      <c r="X4021" s="141"/>
      <c r="Y4021" s="141"/>
      <c r="Z4021" s="552"/>
      <c r="AA4021" s="552"/>
      <c r="AB4021" s="531"/>
      <c r="AC4021" s="593"/>
      <c r="AD4021" s="923"/>
      <c r="AE4021" s="846"/>
      <c r="AF4021" s="931"/>
      <c r="AG4021" s="923"/>
      <c r="AH4021" s="923"/>
      <c r="AI4021" s="641"/>
      <c r="AJ4021" s="537"/>
      <c r="AK4021" s="537"/>
      <c r="AL4021" s="537"/>
      <c r="AM4021" s="537"/>
      <c r="AN4021" s="537"/>
      <c r="AO4021" s="531"/>
      <c r="AP4021" s="141"/>
      <c r="AQ4021" s="141"/>
      <c r="AR4021" s="552"/>
      <c r="AS4021" s="552"/>
      <c r="AT4021" s="531"/>
      <c r="AU4021" s="593"/>
      <c r="AV4021" s="923"/>
      <c r="AW4021" s="846"/>
      <c r="AX4021" s="115"/>
      <c r="AY4021" s="5"/>
      <c r="AZ4021" s="5"/>
      <c r="BA4021" s="335"/>
      <c r="BC4021" s="5"/>
      <c r="BD4021" s="5"/>
      <c r="BE4021" s="335"/>
      <c r="BG4021" s="826"/>
      <c r="BH4021" s="607"/>
    </row>
    <row r="4022" spans="1:66" s="203" customFormat="1" ht="35.1" customHeight="1" x14ac:dyDescent="0.25">
      <c r="A4022" s="21" t="s">
        <v>6113</v>
      </c>
      <c r="B4022" s="112">
        <v>12</v>
      </c>
      <c r="C4022" s="116" t="s">
        <v>4055</v>
      </c>
      <c r="D4022" s="620">
        <v>1000</v>
      </c>
      <c r="E4022" s="278"/>
      <c r="F4022" s="116">
        <v>12</v>
      </c>
      <c r="G4022" s="694" t="s">
        <v>5613</v>
      </c>
      <c r="H4022" s="1012" t="s">
        <v>7209</v>
      </c>
      <c r="I4022" s="397">
        <v>80100001</v>
      </c>
      <c r="J4022" s="380" t="s">
        <v>7210</v>
      </c>
      <c r="K4022" s="408" t="s">
        <v>7232</v>
      </c>
      <c r="L4022" s="733">
        <v>0</v>
      </c>
      <c r="M4022" s="734">
        <v>0</v>
      </c>
      <c r="N4022" s="931"/>
      <c r="O4022" s="530">
        <f>IF(N4022&gt;L4022,"0 ",N4022-L4022)</f>
        <v>0</v>
      </c>
      <c r="P4022" s="530">
        <f>IF(N4022&lt;L4022,"0 ",N4022-L4022)</f>
        <v>0</v>
      </c>
      <c r="Q4022" s="646"/>
      <c r="R4022" s="536"/>
      <c r="S4022" s="536"/>
      <c r="T4022" s="536"/>
      <c r="U4022" s="536"/>
      <c r="V4022" s="536"/>
      <c r="W4022" s="683" t="str">
        <f>IF(SUM(Q4022:V4022)=X4022,"OK",SUM(Q4022:V4022)-X4022)</f>
        <v>OK</v>
      </c>
      <c r="X4022" s="141"/>
      <c r="Y4022" s="141"/>
      <c r="Z4022" s="552"/>
      <c r="AA4022" s="552"/>
      <c r="AB4022" s="683" t="str">
        <f>IF(SUM(Z4022:AA4022)=AC4022,"OK",SUM(Z4022:AA4022)-AC4022)</f>
        <v>OK</v>
      </c>
      <c r="AC4022" s="593"/>
      <c r="AD4022" s="530">
        <f>X4022+Y4022+AC4022</f>
        <v>0</v>
      </c>
      <c r="AE4022" s="842">
        <f>N4022+AD4022</f>
        <v>0</v>
      </c>
      <c r="AF4022" s="931"/>
      <c r="AG4022" s="530">
        <f>IF(AF4022&gt;M4022,"0 ",AF4022-M4022)</f>
        <v>0</v>
      </c>
      <c r="AH4022" s="530">
        <f>IF(AF4022&lt;M4022,"0 ",AF4022-M4022)</f>
        <v>0</v>
      </c>
      <c r="AI4022" s="641"/>
      <c r="AJ4022" s="537"/>
      <c r="AK4022" s="537"/>
      <c r="AL4022" s="537"/>
      <c r="AM4022" s="537"/>
      <c r="AN4022" s="537"/>
      <c r="AO4022" s="683" t="str">
        <f>IF(SUM(AI4022:AN4022)=AP4022,"OK",SUM(AI4022:AN4022)-AP4022)</f>
        <v>OK</v>
      </c>
      <c r="AP4022" s="141"/>
      <c r="AQ4022" s="141"/>
      <c r="AR4022" s="552"/>
      <c r="AS4022" s="552"/>
      <c r="AT4022" s="683" t="str">
        <f>IF(SUM(AR4022:AS4022)=AU4022,"OK",SUM(AR4022:AS4022)-AU4022)</f>
        <v>OK</v>
      </c>
      <c r="AU4022" s="593"/>
      <c r="AV4022" s="530">
        <f>AP4022+AQ4022+AU4022</f>
        <v>0</v>
      </c>
      <c r="AW4022" s="842">
        <f>AF4022+AV4022</f>
        <v>0</v>
      </c>
      <c r="AX4022" s="115">
        <f>L4022</f>
        <v>0</v>
      </c>
      <c r="AY4022" s="5">
        <f>AE4022</f>
        <v>0</v>
      </c>
      <c r="AZ4022" s="7">
        <f>AY4022-AX4022</f>
        <v>0</v>
      </c>
      <c r="BA4022" s="335" t="e">
        <f>AZ4022/AX4022</f>
        <v>#DIV/0!</v>
      </c>
      <c r="BB4022" s="23">
        <f>M4022</f>
        <v>0</v>
      </c>
      <c r="BC4022" s="5">
        <f>AW4022</f>
        <v>0</v>
      </c>
      <c r="BD4022" s="7">
        <f>BC4022-BB4022</f>
        <v>0</v>
      </c>
      <c r="BE4022" s="335" t="e">
        <f>BD4022/BB4022</f>
        <v>#DIV/0!</v>
      </c>
      <c r="BF4022" s="667"/>
      <c r="BG4022" s="826" t="str">
        <f>RIGHT(LEFT(I4022,3),2)&amp;"."&amp;RIGHT(LEFT(I4022,5),2)</f>
        <v>01.00</v>
      </c>
      <c r="BH4022" s="668" t="b">
        <f>COUNTIF('Codes SEC'!$B$2:$B$250,Ministres!BG4022)&gt;0</f>
        <v>1</v>
      </c>
      <c r="BI4022" s="667"/>
      <c r="BJ4022" s="667"/>
      <c r="BK4022" s="667"/>
      <c r="BL4022" s="667"/>
      <c r="BM4022" s="667"/>
      <c r="BN4022" s="667"/>
    </row>
    <row r="4023" spans="1:66" ht="35.1" customHeight="1" x14ac:dyDescent="0.25">
      <c r="A4023" s="222" t="s">
        <v>6113</v>
      </c>
      <c r="B4023" s="112">
        <v>12</v>
      </c>
      <c r="C4023" s="116" t="s">
        <v>4055</v>
      </c>
      <c r="D4023" s="620">
        <v>1000</v>
      </c>
      <c r="F4023" s="117">
        <v>12</v>
      </c>
      <c r="G4023" s="694" t="s">
        <v>5613</v>
      </c>
      <c r="H4023" s="878" t="str">
        <f t="shared" si="6148"/>
        <v>029</v>
      </c>
      <c r="I4023" s="397">
        <v>81211000</v>
      </c>
      <c r="J4023" s="380" t="s">
        <v>4407</v>
      </c>
      <c r="K4023" s="494" t="s">
        <v>4668</v>
      </c>
      <c r="L4023" s="726">
        <v>44107</v>
      </c>
      <c r="M4023" s="727">
        <v>44489</v>
      </c>
      <c r="N4023" s="931"/>
      <c r="O4023" s="530">
        <f t="shared" ref="O4023:O4024" si="6186">IF(N4023&gt;L4023,"0 ",N4023-L4023)</f>
        <v>-44107</v>
      </c>
      <c r="P4023" s="530" t="str">
        <f t="shared" ref="P4023:P4024" si="6187">IF(N4023&lt;L4023,"0 ",N4023-L4023)</f>
        <v xml:space="preserve">0 </v>
      </c>
      <c r="Q4023" s="646"/>
      <c r="R4023" s="536"/>
      <c r="S4023" s="536"/>
      <c r="T4023" s="536"/>
      <c r="U4023" s="536"/>
      <c r="V4023" s="536"/>
      <c r="W4023" s="683" t="str">
        <f t="shared" ref="W4023:W4024" si="6188">IF(SUM(Q4023:V4023)=X4023,"OK",SUM(Q4023:V4023)-X4023)</f>
        <v>OK</v>
      </c>
      <c r="X4023" s="141"/>
      <c r="Y4023" s="141"/>
      <c r="Z4023" s="552"/>
      <c r="AA4023" s="552"/>
      <c r="AB4023" s="683" t="str">
        <f t="shared" ref="AB4023:AB4024" si="6189">IF(SUM(Z4023:AA4023)=AC4023,"OK",SUM(Z4023:AA4023)-AC4023)</f>
        <v>OK</v>
      </c>
      <c r="AC4023" s="593"/>
      <c r="AD4023" s="530">
        <f t="shared" ref="AD4023:AD4024" si="6190">X4023+Y4023+AC4023</f>
        <v>0</v>
      </c>
      <c r="AE4023" s="842">
        <f t="shared" ref="AE4023:AE4024" si="6191">N4023+AD4023</f>
        <v>0</v>
      </c>
      <c r="AF4023" s="931"/>
      <c r="AG4023" s="530">
        <f t="shared" ref="AG4023:AG4024" si="6192">IF(AF4023&gt;M4023,"0 ",AF4023-M4023)</f>
        <v>-44489</v>
      </c>
      <c r="AH4023" s="530" t="str">
        <f t="shared" ref="AH4023:AH4024" si="6193">IF(AF4023&lt;M4023,"0 ",AF4023-M4023)</f>
        <v xml:space="preserve">0 </v>
      </c>
      <c r="AI4023" s="641"/>
      <c r="AJ4023" s="537"/>
      <c r="AK4023" s="537"/>
      <c r="AL4023" s="537"/>
      <c r="AM4023" s="537"/>
      <c r="AN4023" s="537"/>
      <c r="AO4023" s="683" t="str">
        <f t="shared" ref="AO4023:AO4024" si="6194">IF(SUM(AI4023:AN4023)=AP4023,"OK",SUM(AI4023:AN4023)-AP4023)</f>
        <v>OK</v>
      </c>
      <c r="AP4023" s="141"/>
      <c r="AQ4023" s="141"/>
      <c r="AR4023" s="552"/>
      <c r="AS4023" s="552"/>
      <c r="AT4023" s="683" t="str">
        <f t="shared" ref="AT4023:AT4024" si="6195">IF(SUM(AR4023:AS4023)=AU4023,"OK",SUM(AR4023:AS4023)-AU4023)</f>
        <v>OK</v>
      </c>
      <c r="AU4023" s="593"/>
      <c r="AV4023" s="530">
        <f t="shared" ref="AV4023:AV4024" si="6196">AP4023+AQ4023+AU4023</f>
        <v>0</v>
      </c>
      <c r="AW4023" s="842">
        <f t="shared" ref="AW4023:AW4024" si="6197">AF4023+AV4023</f>
        <v>0</v>
      </c>
      <c r="AX4023" s="115">
        <f>L4023</f>
        <v>44107</v>
      </c>
      <c r="AY4023" s="5">
        <f>AE4023</f>
        <v>0</v>
      </c>
      <c r="AZ4023" s="7">
        <f>AY4023-AX4023</f>
        <v>-44107</v>
      </c>
      <c r="BA4023" s="335">
        <f>AZ4023/AX4023</f>
        <v>-1</v>
      </c>
      <c r="BB4023" s="23">
        <f>M4023</f>
        <v>44489</v>
      </c>
      <c r="BC4023" s="5">
        <f>AW4023</f>
        <v>0</v>
      </c>
      <c r="BD4023" s="7">
        <f>BC4023-BB4023</f>
        <v>-44489</v>
      </c>
      <c r="BE4023" s="335">
        <f>BD4023/BB4023</f>
        <v>-1</v>
      </c>
      <c r="BG4023" s="826" t="str">
        <f>RIGHT(LEFT(I4023,3),2)&amp;"."&amp;RIGHT(LEFT(I4023,5),2)</f>
        <v>12.11</v>
      </c>
      <c r="BH4023" s="607" t="b">
        <f>COUNTIF('Codes SEC'!$B$2:$B$250,Ministres!BG4023)&gt;0</f>
        <v>1</v>
      </c>
    </row>
    <row r="4024" spans="1:66" ht="35.1" customHeight="1" x14ac:dyDescent="0.25">
      <c r="A4024" s="222" t="s">
        <v>6113</v>
      </c>
      <c r="B4024" s="112">
        <v>12</v>
      </c>
      <c r="C4024" s="116" t="s">
        <v>4055</v>
      </c>
      <c r="D4024" s="620">
        <v>1000</v>
      </c>
      <c r="F4024" s="117">
        <v>12</v>
      </c>
      <c r="G4024" s="694" t="s">
        <v>5613</v>
      </c>
      <c r="H4024" s="878" t="str">
        <f t="shared" si="6148"/>
        <v>029</v>
      </c>
      <c r="I4024" s="397">
        <v>81221000</v>
      </c>
      <c r="J4024" s="380" t="s">
        <v>4408</v>
      </c>
      <c r="K4024" s="494" t="s">
        <v>4669</v>
      </c>
      <c r="L4024" s="726">
        <v>3283</v>
      </c>
      <c r="M4024" s="727">
        <v>3283</v>
      </c>
      <c r="N4024" s="931"/>
      <c r="O4024" s="530">
        <f t="shared" si="6186"/>
        <v>-3283</v>
      </c>
      <c r="P4024" s="530" t="str">
        <f t="shared" si="6187"/>
        <v xml:space="preserve">0 </v>
      </c>
      <c r="Q4024" s="646"/>
      <c r="R4024" s="536"/>
      <c r="S4024" s="536"/>
      <c r="T4024" s="536"/>
      <c r="U4024" s="536"/>
      <c r="V4024" s="536"/>
      <c r="W4024" s="683" t="str">
        <f t="shared" si="6188"/>
        <v>OK</v>
      </c>
      <c r="X4024" s="141"/>
      <c r="Y4024" s="141"/>
      <c r="Z4024" s="552"/>
      <c r="AA4024" s="552"/>
      <c r="AB4024" s="683" t="str">
        <f t="shared" si="6189"/>
        <v>OK</v>
      </c>
      <c r="AC4024" s="593"/>
      <c r="AD4024" s="530">
        <f t="shared" si="6190"/>
        <v>0</v>
      </c>
      <c r="AE4024" s="842">
        <f t="shared" si="6191"/>
        <v>0</v>
      </c>
      <c r="AF4024" s="931"/>
      <c r="AG4024" s="530">
        <f t="shared" si="6192"/>
        <v>-3283</v>
      </c>
      <c r="AH4024" s="530" t="str">
        <f t="shared" si="6193"/>
        <v xml:space="preserve">0 </v>
      </c>
      <c r="AI4024" s="641"/>
      <c r="AJ4024" s="537"/>
      <c r="AK4024" s="537"/>
      <c r="AL4024" s="537"/>
      <c r="AM4024" s="537"/>
      <c r="AN4024" s="537"/>
      <c r="AO4024" s="683" t="str">
        <f t="shared" si="6194"/>
        <v>OK</v>
      </c>
      <c r="AP4024" s="141"/>
      <c r="AQ4024" s="141"/>
      <c r="AR4024" s="552"/>
      <c r="AS4024" s="552"/>
      <c r="AT4024" s="683" t="str">
        <f t="shared" si="6195"/>
        <v>OK</v>
      </c>
      <c r="AU4024" s="593"/>
      <c r="AV4024" s="530">
        <f t="shared" si="6196"/>
        <v>0</v>
      </c>
      <c r="AW4024" s="842">
        <f t="shared" si="6197"/>
        <v>0</v>
      </c>
      <c r="AX4024" s="115">
        <f>L4024</f>
        <v>3283</v>
      </c>
      <c r="AY4024" s="5">
        <f>AE4024</f>
        <v>0</v>
      </c>
      <c r="AZ4024" s="7">
        <f>AY4024-AX4024</f>
        <v>-3283</v>
      </c>
      <c r="BA4024" s="335">
        <f>AZ4024/AX4024</f>
        <v>-1</v>
      </c>
      <c r="BB4024" s="23">
        <f>M4024</f>
        <v>3283</v>
      </c>
      <c r="BC4024" s="5">
        <f>AW4024</f>
        <v>0</v>
      </c>
      <c r="BD4024" s="7">
        <f>BC4024-BB4024</f>
        <v>-3283</v>
      </c>
      <c r="BE4024" s="335">
        <f>BD4024/BB4024</f>
        <v>-1</v>
      </c>
      <c r="BG4024" s="826" t="str">
        <f>RIGHT(LEFT(I4024,3),2)&amp;"."&amp;RIGHT(LEFT(I4024,5),2)</f>
        <v>12.21</v>
      </c>
      <c r="BH4024" s="607" t="b">
        <f>COUNTIF('Codes SEC'!$B$2:$B$250,Ministres!BG4024)&gt;0</f>
        <v>1</v>
      </c>
    </row>
    <row r="4025" spans="1:66" ht="12.75" customHeight="1" x14ac:dyDescent="0.25">
      <c r="A4025" s="233"/>
      <c r="B4025" s="214"/>
      <c r="C4025" s="269"/>
      <c r="D4025" s="628"/>
      <c r="E4025" s="214"/>
      <c r="F4025" s="269"/>
      <c r="G4025" s="695"/>
      <c r="H4025" s="886"/>
      <c r="I4025" s="403"/>
      <c r="J4025" s="381"/>
      <c r="K4025" s="514" t="s">
        <v>95</v>
      </c>
      <c r="L4025" s="315">
        <f>L4024+L4023+L4022</f>
        <v>47390</v>
      </c>
      <c r="M4025" s="737">
        <f t="shared" ref="M4025:BE4025" si="6198">M4024+M4023+M4022</f>
        <v>47772</v>
      </c>
      <c r="N4025" s="930">
        <f t="shared" si="6198"/>
        <v>0</v>
      </c>
      <c r="O4025" s="790">
        <f t="shared" si="6198"/>
        <v>-47390</v>
      </c>
      <c r="P4025" s="790">
        <f t="shared" si="6198"/>
        <v>0</v>
      </c>
      <c r="Q4025" s="787">
        <f t="shared" si="6198"/>
        <v>0</v>
      </c>
      <c r="R4025" s="648">
        <f t="shared" si="6198"/>
        <v>0</v>
      </c>
      <c r="S4025" s="648">
        <f t="shared" si="6198"/>
        <v>0</v>
      </c>
      <c r="T4025" s="648">
        <f t="shared" si="6198"/>
        <v>0</v>
      </c>
      <c r="U4025" s="648">
        <f t="shared" si="6198"/>
        <v>0</v>
      </c>
      <c r="V4025" s="648">
        <f t="shared" si="6198"/>
        <v>0</v>
      </c>
      <c r="W4025" s="790" t="e">
        <f t="shared" si="6198"/>
        <v>#VALUE!</v>
      </c>
      <c r="X4025" s="649">
        <f t="shared" si="6198"/>
        <v>0</v>
      </c>
      <c r="Y4025" s="649">
        <f t="shared" si="6198"/>
        <v>0</v>
      </c>
      <c r="Z4025" s="648">
        <f t="shared" si="6198"/>
        <v>0</v>
      </c>
      <c r="AA4025" s="648">
        <f t="shared" si="6198"/>
        <v>0</v>
      </c>
      <c r="AB4025" s="790" t="e">
        <f t="shared" si="6198"/>
        <v>#VALUE!</v>
      </c>
      <c r="AC4025" s="649">
        <f t="shared" si="6198"/>
        <v>0</v>
      </c>
      <c r="AD4025" s="790">
        <f t="shared" si="6198"/>
        <v>0</v>
      </c>
      <c r="AE4025" s="843">
        <f t="shared" si="6198"/>
        <v>0</v>
      </c>
      <c r="AF4025" s="930">
        <f t="shared" si="6198"/>
        <v>0</v>
      </c>
      <c r="AG4025" s="790">
        <f t="shared" si="6198"/>
        <v>-47772</v>
      </c>
      <c r="AH4025" s="790">
        <f t="shared" si="6198"/>
        <v>0</v>
      </c>
      <c r="AI4025" s="787">
        <f t="shared" si="6198"/>
        <v>0</v>
      </c>
      <c r="AJ4025" s="648">
        <f t="shared" si="6198"/>
        <v>0</v>
      </c>
      <c r="AK4025" s="648">
        <f t="shared" si="6198"/>
        <v>0</v>
      </c>
      <c r="AL4025" s="648">
        <f t="shared" si="6198"/>
        <v>0</v>
      </c>
      <c r="AM4025" s="648">
        <f t="shared" si="6198"/>
        <v>0</v>
      </c>
      <c r="AN4025" s="648">
        <f t="shared" si="6198"/>
        <v>0</v>
      </c>
      <c r="AO4025" s="790" t="e">
        <f t="shared" si="6198"/>
        <v>#VALUE!</v>
      </c>
      <c r="AP4025" s="649">
        <f t="shared" si="6198"/>
        <v>0</v>
      </c>
      <c r="AQ4025" s="649">
        <f t="shared" si="6198"/>
        <v>0</v>
      </c>
      <c r="AR4025" s="648">
        <f t="shared" si="6198"/>
        <v>0</v>
      </c>
      <c r="AS4025" s="648">
        <f t="shared" si="6198"/>
        <v>0</v>
      </c>
      <c r="AT4025" s="790" t="e">
        <f t="shared" si="6198"/>
        <v>#VALUE!</v>
      </c>
      <c r="AU4025" s="649">
        <f t="shared" si="6198"/>
        <v>0</v>
      </c>
      <c r="AV4025" s="790">
        <f t="shared" si="6198"/>
        <v>0</v>
      </c>
      <c r="AW4025" s="843">
        <f t="shared" si="6198"/>
        <v>0</v>
      </c>
      <c r="AX4025" s="336">
        <f t="shared" si="6198"/>
        <v>47390</v>
      </c>
      <c r="AY4025" s="337">
        <f t="shared" si="6198"/>
        <v>0</v>
      </c>
      <c r="AZ4025" s="338">
        <f t="shared" si="6198"/>
        <v>-47390</v>
      </c>
      <c r="BA4025" s="339" t="e">
        <f t="shared" si="6198"/>
        <v>#DIV/0!</v>
      </c>
      <c r="BB4025" s="322">
        <f t="shared" si="6198"/>
        <v>47772</v>
      </c>
      <c r="BC4025" s="337">
        <f t="shared" si="6198"/>
        <v>0</v>
      </c>
      <c r="BD4025" s="338">
        <f t="shared" si="6198"/>
        <v>-47772</v>
      </c>
      <c r="BE4025" s="339" t="e">
        <f t="shared" si="6198"/>
        <v>#DIV/0!</v>
      </c>
      <c r="BG4025" s="826"/>
      <c r="BH4025" s="607"/>
    </row>
    <row r="4026" spans="1:66" ht="12.75" customHeight="1" x14ac:dyDescent="0.25">
      <c r="A4026" s="21"/>
      <c r="B4026" s="112"/>
      <c r="C4026" s="119"/>
      <c r="D4026" s="623"/>
      <c r="E4026" s="278"/>
      <c r="F4026" s="305"/>
      <c r="G4026" s="694"/>
      <c r="H4026" s="878"/>
      <c r="I4026" s="397"/>
      <c r="J4026" s="380"/>
      <c r="K4026" s="405"/>
      <c r="L4026" s="738"/>
      <c r="M4026" s="739"/>
      <c r="N4026" s="932"/>
      <c r="O4026" s="125"/>
      <c r="P4026" s="125"/>
      <c r="Q4026" s="642"/>
      <c r="R4026" s="538"/>
      <c r="S4026" s="538"/>
      <c r="T4026" s="538"/>
      <c r="U4026" s="538"/>
      <c r="V4026" s="538"/>
      <c r="W4026" s="532"/>
      <c r="X4026" s="143"/>
      <c r="Y4026" s="143"/>
      <c r="Z4026" s="553"/>
      <c r="AA4026" s="553"/>
      <c r="AB4026" s="532"/>
      <c r="AC4026" s="594"/>
      <c r="AD4026" s="125"/>
      <c r="AE4026" s="848"/>
      <c r="AF4026" s="932"/>
      <c r="AG4026" s="125"/>
      <c r="AH4026" s="125"/>
      <c r="AI4026" s="642"/>
      <c r="AJ4026" s="538"/>
      <c r="AK4026" s="538"/>
      <c r="AL4026" s="538"/>
      <c r="AM4026" s="538"/>
      <c r="AN4026" s="538"/>
      <c r="AO4026" s="532"/>
      <c r="AP4026" s="143"/>
      <c r="AQ4026" s="143"/>
      <c r="AR4026" s="553"/>
      <c r="AS4026" s="553"/>
      <c r="AT4026" s="532"/>
      <c r="AU4026" s="594"/>
      <c r="AV4026" s="125"/>
      <c r="AW4026" s="848"/>
      <c r="AX4026" s="124"/>
      <c r="AY4026" s="6"/>
      <c r="AZ4026" s="6"/>
      <c r="BA4026" s="341"/>
      <c r="BB4026" s="311"/>
      <c r="BC4026" s="6"/>
      <c r="BD4026" s="6"/>
      <c r="BE4026" s="341"/>
      <c r="BG4026" s="826"/>
      <c r="BH4026" s="607"/>
    </row>
    <row r="4027" spans="1:66" ht="12.75" customHeight="1" x14ac:dyDescent="0.25">
      <c r="A4027" s="21"/>
      <c r="B4027" s="112"/>
      <c r="C4027" s="119"/>
      <c r="D4027" s="623"/>
      <c r="E4027" s="278"/>
      <c r="F4027" s="305"/>
      <c r="G4027" s="694"/>
      <c r="H4027" s="878"/>
      <c r="I4027" s="397"/>
      <c r="J4027" s="380"/>
      <c r="K4027" s="410" t="s">
        <v>58</v>
      </c>
      <c r="L4027" s="738"/>
      <c r="M4027" s="739"/>
      <c r="N4027" s="932"/>
      <c r="O4027" s="125"/>
      <c r="P4027" s="125"/>
      <c r="Q4027" s="642"/>
      <c r="R4027" s="538"/>
      <c r="S4027" s="538"/>
      <c r="T4027" s="538"/>
      <c r="U4027" s="538"/>
      <c r="V4027" s="538"/>
      <c r="W4027" s="532"/>
      <c r="X4027" s="143"/>
      <c r="Y4027" s="143"/>
      <c r="Z4027" s="553"/>
      <c r="AA4027" s="553"/>
      <c r="AB4027" s="532"/>
      <c r="AC4027" s="594"/>
      <c r="AD4027" s="125"/>
      <c r="AE4027" s="848"/>
      <c r="AF4027" s="932"/>
      <c r="AG4027" s="125"/>
      <c r="AH4027" s="125"/>
      <c r="AI4027" s="642"/>
      <c r="AJ4027" s="538"/>
      <c r="AK4027" s="538"/>
      <c r="AL4027" s="538"/>
      <c r="AM4027" s="538"/>
      <c r="AN4027" s="538"/>
      <c r="AO4027" s="532"/>
      <c r="AP4027" s="143"/>
      <c r="AQ4027" s="143"/>
      <c r="AR4027" s="553"/>
      <c r="AS4027" s="553"/>
      <c r="AT4027" s="532"/>
      <c r="AU4027" s="594"/>
      <c r="AV4027" s="125"/>
      <c r="AW4027" s="848"/>
      <c r="AX4027" s="124"/>
      <c r="AY4027" s="6"/>
      <c r="AZ4027" s="6"/>
      <c r="BA4027" s="341"/>
      <c r="BB4027" s="311"/>
      <c r="BC4027" s="6"/>
      <c r="BD4027" s="6"/>
      <c r="BE4027" s="341"/>
      <c r="BG4027" s="826"/>
      <c r="BH4027" s="607"/>
    </row>
    <row r="4028" spans="1:66" ht="12.75" customHeight="1" x14ac:dyDescent="0.25">
      <c r="A4028" s="21"/>
      <c r="B4028" s="112"/>
      <c r="C4028" s="119"/>
      <c r="D4028" s="623"/>
      <c r="E4028" s="278"/>
      <c r="F4028" s="305"/>
      <c r="G4028" s="694"/>
      <c r="H4028" s="878"/>
      <c r="I4028" s="397"/>
      <c r="J4028" s="380"/>
      <c r="K4028" s="405"/>
      <c r="L4028" s="738"/>
      <c r="M4028" s="739"/>
      <c r="N4028" s="932"/>
      <c r="O4028" s="125"/>
      <c r="P4028" s="125"/>
      <c r="Q4028" s="642"/>
      <c r="R4028" s="538"/>
      <c r="S4028" s="538"/>
      <c r="T4028" s="538"/>
      <c r="U4028" s="538"/>
      <c r="V4028" s="538"/>
      <c r="W4028" s="532"/>
      <c r="X4028" s="143"/>
      <c r="Y4028" s="143"/>
      <c r="Z4028" s="553"/>
      <c r="AA4028" s="553"/>
      <c r="AB4028" s="532"/>
      <c r="AC4028" s="594"/>
      <c r="AD4028" s="125"/>
      <c r="AE4028" s="848"/>
      <c r="AF4028" s="932"/>
      <c r="AG4028" s="125"/>
      <c r="AH4028" s="125"/>
      <c r="AI4028" s="642"/>
      <c r="AJ4028" s="538"/>
      <c r="AK4028" s="538"/>
      <c r="AL4028" s="538"/>
      <c r="AM4028" s="538"/>
      <c r="AN4028" s="538"/>
      <c r="AO4028" s="532"/>
      <c r="AP4028" s="143"/>
      <c r="AQ4028" s="143"/>
      <c r="AR4028" s="553"/>
      <c r="AS4028" s="553"/>
      <c r="AT4028" s="532"/>
      <c r="AU4028" s="594"/>
      <c r="AV4028" s="125"/>
      <c r="AW4028" s="848"/>
      <c r="AX4028" s="124"/>
      <c r="AY4028" s="6"/>
      <c r="AZ4028" s="6"/>
      <c r="BA4028" s="341"/>
      <c r="BB4028" s="311"/>
      <c r="BC4028" s="6"/>
      <c r="BD4028" s="6"/>
      <c r="BE4028" s="341"/>
      <c r="BG4028" s="826"/>
      <c r="BH4028" s="607"/>
    </row>
    <row r="4029" spans="1:66" ht="35.1" customHeight="1" x14ac:dyDescent="0.25">
      <c r="A4029" s="190" t="s">
        <v>6113</v>
      </c>
      <c r="B4029" s="583" t="s">
        <v>805</v>
      </c>
      <c r="C4029" s="120" t="s">
        <v>4055</v>
      </c>
      <c r="D4029" s="622">
        <v>1000</v>
      </c>
      <c r="E4029" s="584"/>
      <c r="F4029" s="120">
        <v>12</v>
      </c>
      <c r="G4029" s="699" t="s">
        <v>5613</v>
      </c>
      <c r="H4029" s="891" t="str">
        <f t="shared" si="6148"/>
        <v>029</v>
      </c>
      <c r="I4029" s="605">
        <v>87200000</v>
      </c>
      <c r="J4029" s="689" t="s">
        <v>5144</v>
      </c>
      <c r="K4029" s="424" t="s">
        <v>5145</v>
      </c>
      <c r="L4029" s="733">
        <v>30</v>
      </c>
      <c r="M4029" s="734">
        <v>30</v>
      </c>
      <c r="N4029" s="931"/>
      <c r="O4029" s="530">
        <f t="shared" ref="O4029:O4030" si="6199">IF(N4029&gt;L4029,"0 ",N4029-L4029)</f>
        <v>-30</v>
      </c>
      <c r="P4029" s="530" t="str">
        <f t="shared" ref="P4029:P4030" si="6200">IF(N4029&lt;L4029,"0 ",N4029-L4029)</f>
        <v xml:space="preserve">0 </v>
      </c>
      <c r="Q4029" s="646"/>
      <c r="R4029" s="536"/>
      <c r="S4029" s="536"/>
      <c r="T4029" s="536"/>
      <c r="U4029" s="536"/>
      <c r="V4029" s="536"/>
      <c r="W4029" s="683" t="str">
        <f t="shared" ref="W4029:W4030" si="6201">IF(SUM(Q4029:V4029)=X4029,"OK",SUM(Q4029:V4029)-X4029)</f>
        <v>OK</v>
      </c>
      <c r="X4029" s="141"/>
      <c r="Y4029" s="141"/>
      <c r="Z4029" s="552"/>
      <c r="AA4029" s="552"/>
      <c r="AB4029" s="683" t="str">
        <f t="shared" ref="AB4029:AB4030" si="6202">IF(SUM(Z4029:AA4029)=AC4029,"OK",SUM(Z4029:AA4029)-AC4029)</f>
        <v>OK</v>
      </c>
      <c r="AC4029" s="593"/>
      <c r="AD4029" s="530">
        <f t="shared" ref="AD4029:AD4030" si="6203">X4029+Y4029+AC4029</f>
        <v>0</v>
      </c>
      <c r="AE4029" s="842">
        <f t="shared" ref="AE4029:AE4030" si="6204">N4029+AD4029</f>
        <v>0</v>
      </c>
      <c r="AF4029" s="931"/>
      <c r="AG4029" s="530">
        <f t="shared" ref="AG4029:AG4030" si="6205">IF(AF4029&gt;M4029,"0 ",AF4029-M4029)</f>
        <v>-30</v>
      </c>
      <c r="AH4029" s="530" t="str">
        <f t="shared" ref="AH4029:AH4030" si="6206">IF(AF4029&lt;M4029,"0 ",AF4029-M4029)</f>
        <v xml:space="preserve">0 </v>
      </c>
      <c r="AI4029" s="641"/>
      <c r="AJ4029" s="537"/>
      <c r="AK4029" s="537"/>
      <c r="AL4029" s="537"/>
      <c r="AM4029" s="537"/>
      <c r="AN4029" s="537"/>
      <c r="AO4029" s="683" t="str">
        <f t="shared" ref="AO4029:AO4030" si="6207">IF(SUM(AI4029:AN4029)=AP4029,"OK",SUM(AI4029:AN4029)-AP4029)</f>
        <v>OK</v>
      </c>
      <c r="AP4029" s="141"/>
      <c r="AQ4029" s="141"/>
      <c r="AR4029" s="552"/>
      <c r="AS4029" s="552"/>
      <c r="AT4029" s="683" t="str">
        <f t="shared" ref="AT4029:AT4030" si="6208">IF(SUM(AR4029:AS4029)=AU4029,"OK",SUM(AR4029:AS4029)-AU4029)</f>
        <v>OK</v>
      </c>
      <c r="AU4029" s="593"/>
      <c r="AV4029" s="530">
        <f t="shared" ref="AV4029:AV4030" si="6209">AP4029+AQ4029+AU4029</f>
        <v>0</v>
      </c>
      <c r="AW4029" s="842">
        <f t="shared" ref="AW4029:AW4030" si="6210">AF4029+AV4029</f>
        <v>0</v>
      </c>
      <c r="AX4029" s="115">
        <f>L4029</f>
        <v>30</v>
      </c>
      <c r="AY4029" s="5">
        <f>AE4029</f>
        <v>0</v>
      </c>
      <c r="AZ4029" s="7">
        <f>AY4029-AX4029</f>
        <v>-30</v>
      </c>
      <c r="BA4029" s="335">
        <f>AZ4029/AX4029</f>
        <v>-1</v>
      </c>
      <c r="BB4029" s="23">
        <f>M4029</f>
        <v>30</v>
      </c>
      <c r="BC4029" s="5">
        <f>AW4029</f>
        <v>0</v>
      </c>
      <c r="BD4029" s="7">
        <f>BC4029-BB4029</f>
        <v>-30</v>
      </c>
      <c r="BE4029" s="335">
        <f>BD4029/BB4029</f>
        <v>-1</v>
      </c>
      <c r="BG4029" s="826" t="str">
        <f>RIGHT(LEFT(I4029,3),2)&amp;"."&amp;RIGHT(LEFT(I4029,5),2)</f>
        <v>72.00</v>
      </c>
      <c r="BH4029" s="607" t="b">
        <f>COUNTIF('Codes SEC'!$B$2:$B$250,Ministres!BG4029)&gt;0</f>
        <v>1</v>
      </c>
    </row>
    <row r="4030" spans="1:66" ht="35.1" customHeight="1" x14ac:dyDescent="0.25">
      <c r="A4030" s="21" t="s">
        <v>6113</v>
      </c>
      <c r="B4030" s="112">
        <v>12</v>
      </c>
      <c r="C4030" s="116" t="s">
        <v>4055</v>
      </c>
      <c r="D4030" s="620">
        <v>1000</v>
      </c>
      <c r="F4030" s="117">
        <v>12</v>
      </c>
      <c r="G4030" s="694" t="s">
        <v>5613</v>
      </c>
      <c r="H4030" s="878" t="str">
        <f t="shared" si="6148"/>
        <v>029</v>
      </c>
      <c r="I4030" s="397">
        <v>87422000</v>
      </c>
      <c r="J4030" s="380" t="s">
        <v>4409</v>
      </c>
      <c r="K4030" s="494" t="s">
        <v>4670</v>
      </c>
      <c r="L4030" s="733">
        <v>6288</v>
      </c>
      <c r="M4030" s="734">
        <v>7112</v>
      </c>
      <c r="N4030" s="931"/>
      <c r="O4030" s="530">
        <f t="shared" si="6199"/>
        <v>-6288</v>
      </c>
      <c r="P4030" s="530" t="str">
        <f t="shared" si="6200"/>
        <v xml:space="preserve">0 </v>
      </c>
      <c r="Q4030" s="646"/>
      <c r="R4030" s="536"/>
      <c r="S4030" s="536"/>
      <c r="T4030" s="536"/>
      <c r="U4030" s="536"/>
      <c r="V4030" s="536"/>
      <c r="W4030" s="683" t="str">
        <f t="shared" si="6201"/>
        <v>OK</v>
      </c>
      <c r="X4030" s="141"/>
      <c r="Y4030" s="141"/>
      <c r="Z4030" s="552"/>
      <c r="AA4030" s="552"/>
      <c r="AB4030" s="683" t="str">
        <f t="shared" si="6202"/>
        <v>OK</v>
      </c>
      <c r="AC4030" s="593"/>
      <c r="AD4030" s="530">
        <f t="shared" si="6203"/>
        <v>0</v>
      </c>
      <c r="AE4030" s="842">
        <f t="shared" si="6204"/>
        <v>0</v>
      </c>
      <c r="AF4030" s="931"/>
      <c r="AG4030" s="530">
        <f t="shared" si="6205"/>
        <v>-7112</v>
      </c>
      <c r="AH4030" s="530" t="str">
        <f t="shared" si="6206"/>
        <v xml:space="preserve">0 </v>
      </c>
      <c r="AI4030" s="641"/>
      <c r="AJ4030" s="537"/>
      <c r="AK4030" s="537"/>
      <c r="AL4030" s="537"/>
      <c r="AM4030" s="537"/>
      <c r="AN4030" s="537"/>
      <c r="AO4030" s="683" t="str">
        <f t="shared" si="6207"/>
        <v>OK</v>
      </c>
      <c r="AP4030" s="141"/>
      <c r="AQ4030" s="141"/>
      <c r="AR4030" s="552"/>
      <c r="AS4030" s="552"/>
      <c r="AT4030" s="683" t="str">
        <f t="shared" si="6208"/>
        <v>OK</v>
      </c>
      <c r="AU4030" s="593"/>
      <c r="AV4030" s="530">
        <f t="shared" si="6209"/>
        <v>0</v>
      </c>
      <c r="AW4030" s="842">
        <f t="shared" si="6210"/>
        <v>0</v>
      </c>
      <c r="AX4030" s="115">
        <f>L4030</f>
        <v>6288</v>
      </c>
      <c r="AY4030" s="5">
        <f>AE4030</f>
        <v>0</v>
      </c>
      <c r="AZ4030" s="7">
        <f>AY4030-AX4030</f>
        <v>-6288</v>
      </c>
      <c r="BA4030" s="335">
        <f>AZ4030/AX4030</f>
        <v>-1</v>
      </c>
      <c r="BB4030" s="23">
        <f>M4030</f>
        <v>7112</v>
      </c>
      <c r="BC4030" s="5">
        <f>AW4030</f>
        <v>0</v>
      </c>
      <c r="BD4030" s="7">
        <f>BC4030-BB4030</f>
        <v>-7112</v>
      </c>
      <c r="BE4030" s="335">
        <f>BD4030/BB4030</f>
        <v>-1</v>
      </c>
      <c r="BG4030" s="826" t="str">
        <f>RIGHT(LEFT(I4030,3),2)&amp;"."&amp;RIGHT(LEFT(I4030,5),2)</f>
        <v>74.22</v>
      </c>
      <c r="BH4030" s="607" t="b">
        <f>COUNTIF('Codes SEC'!$B$2:$B$250,Ministres!BG4030)&gt;0</f>
        <v>1</v>
      </c>
    </row>
    <row r="4031" spans="1:66" ht="12.75" customHeight="1" x14ac:dyDescent="0.25">
      <c r="A4031" s="227"/>
      <c r="B4031" s="209"/>
      <c r="C4031" s="256"/>
      <c r="D4031" s="625"/>
      <c r="E4031" s="280"/>
      <c r="F4031" s="307"/>
      <c r="G4031" s="695"/>
      <c r="H4031" s="886"/>
      <c r="I4031" s="403"/>
      <c r="J4031" s="381"/>
      <c r="K4031" s="514" t="s">
        <v>59</v>
      </c>
      <c r="L4031" s="318">
        <f t="shared" ref="L4031:P4031" si="6211">L4030+L4029</f>
        <v>6318</v>
      </c>
      <c r="M4031" s="737">
        <f t="shared" si="6211"/>
        <v>7142</v>
      </c>
      <c r="N4031" s="930">
        <f t="shared" si="6211"/>
        <v>0</v>
      </c>
      <c r="O4031" s="790">
        <f t="shared" si="6211"/>
        <v>-6318</v>
      </c>
      <c r="P4031" s="790">
        <f t="shared" si="6211"/>
        <v>0</v>
      </c>
      <c r="Q4031" s="787">
        <f t="shared" ref="Q4031:BE4031" si="6212">Q4030+Q4029</f>
        <v>0</v>
      </c>
      <c r="R4031" s="648">
        <f t="shared" si="6212"/>
        <v>0</v>
      </c>
      <c r="S4031" s="648">
        <f t="shared" si="6212"/>
        <v>0</v>
      </c>
      <c r="T4031" s="648">
        <f t="shared" si="6212"/>
        <v>0</v>
      </c>
      <c r="U4031" s="648">
        <f t="shared" si="6212"/>
        <v>0</v>
      </c>
      <c r="V4031" s="648">
        <f t="shared" si="6212"/>
        <v>0</v>
      </c>
      <c r="W4031" s="790"/>
      <c r="X4031" s="649">
        <f t="shared" si="6212"/>
        <v>0</v>
      </c>
      <c r="Y4031" s="649">
        <f t="shared" si="6212"/>
        <v>0</v>
      </c>
      <c r="Z4031" s="648">
        <f t="shared" si="6212"/>
        <v>0</v>
      </c>
      <c r="AA4031" s="648">
        <f t="shared" si="6212"/>
        <v>0</v>
      </c>
      <c r="AB4031" s="790"/>
      <c r="AC4031" s="649">
        <f t="shared" si="6212"/>
        <v>0</v>
      </c>
      <c r="AD4031" s="790">
        <f>AD4030+AD4029</f>
        <v>0</v>
      </c>
      <c r="AE4031" s="843">
        <f>AE4030+AE4029</f>
        <v>0</v>
      </c>
      <c r="AF4031" s="930">
        <f t="shared" ref="AF4031:AH4031" si="6213">AF4030+AF4029</f>
        <v>0</v>
      </c>
      <c r="AG4031" s="790">
        <f t="shared" si="6213"/>
        <v>-7142</v>
      </c>
      <c r="AH4031" s="790">
        <f t="shared" si="6213"/>
        <v>0</v>
      </c>
      <c r="AI4031" s="787">
        <f t="shared" si="6212"/>
        <v>0</v>
      </c>
      <c r="AJ4031" s="648">
        <f t="shared" si="6212"/>
        <v>0</v>
      </c>
      <c r="AK4031" s="648">
        <f t="shared" si="6212"/>
        <v>0</v>
      </c>
      <c r="AL4031" s="648">
        <f t="shared" si="6212"/>
        <v>0</v>
      </c>
      <c r="AM4031" s="648">
        <f t="shared" si="6212"/>
        <v>0</v>
      </c>
      <c r="AN4031" s="648">
        <f t="shared" si="6212"/>
        <v>0</v>
      </c>
      <c r="AO4031" s="790"/>
      <c r="AP4031" s="649">
        <f t="shared" si="6212"/>
        <v>0</v>
      </c>
      <c r="AQ4031" s="649">
        <f t="shared" si="6212"/>
        <v>0</v>
      </c>
      <c r="AR4031" s="648">
        <f t="shared" si="6212"/>
        <v>0</v>
      </c>
      <c r="AS4031" s="648">
        <f t="shared" si="6212"/>
        <v>0</v>
      </c>
      <c r="AT4031" s="790"/>
      <c r="AU4031" s="649">
        <f t="shared" si="6212"/>
        <v>0</v>
      </c>
      <c r="AV4031" s="790">
        <f t="shared" ref="AV4031" si="6214">AV4030+AV4029</f>
        <v>0</v>
      </c>
      <c r="AW4031" s="843">
        <f t="shared" si="6212"/>
        <v>0</v>
      </c>
      <c r="AX4031" s="336">
        <f t="shared" si="6212"/>
        <v>6318</v>
      </c>
      <c r="AY4031" s="337">
        <f t="shared" si="6212"/>
        <v>0</v>
      </c>
      <c r="AZ4031" s="338">
        <f t="shared" si="6212"/>
        <v>-6318</v>
      </c>
      <c r="BA4031" s="339">
        <f t="shared" si="6212"/>
        <v>-2</v>
      </c>
      <c r="BB4031" s="322">
        <f t="shared" si="6212"/>
        <v>7142</v>
      </c>
      <c r="BC4031" s="337">
        <f t="shared" si="6212"/>
        <v>0</v>
      </c>
      <c r="BD4031" s="338">
        <f t="shared" si="6212"/>
        <v>-7142</v>
      </c>
      <c r="BE4031" s="339">
        <f t="shared" si="6212"/>
        <v>-2</v>
      </c>
      <c r="BF4031" s="40"/>
      <c r="BG4031" s="826"/>
      <c r="BH4031" s="607"/>
    </row>
    <row r="4032" spans="1:66" ht="12.75" customHeight="1" x14ac:dyDescent="0.25">
      <c r="A4032" s="226"/>
      <c r="B4032" s="207"/>
      <c r="C4032" s="254"/>
      <c r="D4032" s="300"/>
      <c r="E4032" s="276"/>
      <c r="F4032" s="300"/>
      <c r="G4032" s="696"/>
      <c r="H4032" s="887"/>
      <c r="I4032" s="444"/>
      <c r="J4032" s="393"/>
      <c r="K4032" s="404" t="s">
        <v>4054</v>
      </c>
      <c r="L4032" s="729">
        <f t="shared" ref="L4032:P4032" si="6215">L4031+L4025</f>
        <v>53708</v>
      </c>
      <c r="M4032" s="730">
        <f t="shared" si="6215"/>
        <v>54914</v>
      </c>
      <c r="N4032" s="844">
        <f t="shared" si="6215"/>
        <v>0</v>
      </c>
      <c r="O4032" s="665">
        <f t="shared" si="6215"/>
        <v>-53708</v>
      </c>
      <c r="P4032" s="665">
        <f t="shared" si="6215"/>
        <v>0</v>
      </c>
      <c r="Q4032" s="638">
        <f t="shared" ref="Q4032:V4032" si="6216">Q4031+Q4025</f>
        <v>0</v>
      </c>
      <c r="R4032" s="130">
        <f t="shared" si="6216"/>
        <v>0</v>
      </c>
      <c r="S4032" s="130">
        <f t="shared" si="6216"/>
        <v>0</v>
      </c>
      <c r="T4032" s="130">
        <f t="shared" si="6216"/>
        <v>0</v>
      </c>
      <c r="U4032" s="130">
        <f t="shared" si="6216"/>
        <v>0</v>
      </c>
      <c r="V4032" s="130">
        <f t="shared" si="6216"/>
        <v>0</v>
      </c>
      <c r="W4032" s="665"/>
      <c r="X4032" s="130">
        <f>X4031+X4025</f>
        <v>0</v>
      </c>
      <c r="Y4032" s="130">
        <f>Y4031+Y4025</f>
        <v>0</v>
      </c>
      <c r="Z4032" s="130">
        <f>Z4031+Z4025</f>
        <v>0</v>
      </c>
      <c r="AA4032" s="130">
        <f>AA4031+AA4025</f>
        <v>0</v>
      </c>
      <c r="AB4032" s="665"/>
      <c r="AC4032" s="130">
        <f t="shared" ref="AC4032:AN4032" si="6217">AC4031+AC4025</f>
        <v>0</v>
      </c>
      <c r="AD4032" s="665">
        <f>AD4031+AD4025</f>
        <v>0</v>
      </c>
      <c r="AE4032" s="845">
        <f>AE4031+AE4025</f>
        <v>0</v>
      </c>
      <c r="AF4032" s="844">
        <f t="shared" ref="AF4032:AH4032" si="6218">AF4031+AF4025</f>
        <v>0</v>
      </c>
      <c r="AG4032" s="665">
        <f t="shared" si="6218"/>
        <v>-54914</v>
      </c>
      <c r="AH4032" s="665">
        <f t="shared" si="6218"/>
        <v>0</v>
      </c>
      <c r="AI4032" s="638">
        <f t="shared" si="6217"/>
        <v>0</v>
      </c>
      <c r="AJ4032" s="130">
        <f t="shared" si="6217"/>
        <v>0</v>
      </c>
      <c r="AK4032" s="130">
        <f t="shared" si="6217"/>
        <v>0</v>
      </c>
      <c r="AL4032" s="130">
        <f t="shared" si="6217"/>
        <v>0</v>
      </c>
      <c r="AM4032" s="130">
        <f t="shared" si="6217"/>
        <v>0</v>
      </c>
      <c r="AN4032" s="130">
        <f t="shared" si="6217"/>
        <v>0</v>
      </c>
      <c r="AO4032" s="665"/>
      <c r="AP4032" s="130">
        <f>AP4031+AP4025</f>
        <v>0</v>
      </c>
      <c r="AQ4032" s="130">
        <f>AQ4031+AQ4025</f>
        <v>0</v>
      </c>
      <c r="AR4032" s="130">
        <f>AR4031+AR4025</f>
        <v>0</v>
      </c>
      <c r="AS4032" s="130">
        <f>AS4031+AS4025</f>
        <v>0</v>
      </c>
      <c r="AT4032" s="665"/>
      <c r="AU4032" s="130">
        <f t="shared" ref="AU4032:BE4032" si="6219">AU4031+AU4025</f>
        <v>0</v>
      </c>
      <c r="AV4032" s="665">
        <f t="shared" ref="AV4032" si="6220">AV4031+AV4025</f>
        <v>0</v>
      </c>
      <c r="AW4032" s="845">
        <f t="shared" si="6219"/>
        <v>0</v>
      </c>
      <c r="AX4032" s="314">
        <f t="shared" si="6219"/>
        <v>53708</v>
      </c>
      <c r="AY4032" s="131">
        <f t="shared" si="6219"/>
        <v>0</v>
      </c>
      <c r="AZ4032" s="132">
        <f t="shared" si="6219"/>
        <v>-53708</v>
      </c>
      <c r="BA4032" s="340" t="e">
        <f t="shared" si="6219"/>
        <v>#DIV/0!</v>
      </c>
      <c r="BB4032" s="310">
        <f t="shared" si="6219"/>
        <v>54914</v>
      </c>
      <c r="BC4032" s="131">
        <f t="shared" si="6219"/>
        <v>0</v>
      </c>
      <c r="BD4032" s="132">
        <f t="shared" si="6219"/>
        <v>-54914</v>
      </c>
      <c r="BE4032" s="340" t="e">
        <f t="shared" si="6219"/>
        <v>#DIV/0!</v>
      </c>
      <c r="BG4032" s="826"/>
      <c r="BH4032" s="607"/>
    </row>
    <row r="4033" spans="1:61" ht="12.75" customHeight="1" x14ac:dyDescent="0.25">
      <c r="A4033" s="222"/>
      <c r="C4033" s="116"/>
      <c r="D4033" s="620"/>
      <c r="F4033" s="117"/>
      <c r="G4033" s="690"/>
      <c r="H4033" s="878"/>
      <c r="I4033" s="397"/>
      <c r="J4033" s="380"/>
      <c r="K4033" s="405" t="s">
        <v>208</v>
      </c>
      <c r="L4033" s="731">
        <v>0</v>
      </c>
      <c r="M4033" s="732">
        <v>0</v>
      </c>
      <c r="N4033" s="929">
        <v>0</v>
      </c>
      <c r="O4033" s="530">
        <v>0</v>
      </c>
      <c r="P4033" s="530">
        <v>0</v>
      </c>
      <c r="Q4033" s="641">
        <v>0</v>
      </c>
      <c r="R4033" s="537">
        <v>0</v>
      </c>
      <c r="S4033" s="537">
        <v>0</v>
      </c>
      <c r="T4033" s="537">
        <v>0</v>
      </c>
      <c r="U4033" s="537">
        <v>0</v>
      </c>
      <c r="V4033" s="537">
        <v>0</v>
      </c>
      <c r="W4033" s="530"/>
      <c r="X4033" s="142">
        <v>0</v>
      </c>
      <c r="Y4033" s="142">
        <v>0</v>
      </c>
      <c r="Z4033" s="537">
        <v>0</v>
      </c>
      <c r="AA4033" s="537">
        <v>0</v>
      </c>
      <c r="AB4033" s="530"/>
      <c r="AC4033" s="142">
        <v>0</v>
      </c>
      <c r="AD4033" s="530">
        <v>0</v>
      </c>
      <c r="AE4033" s="842">
        <v>0</v>
      </c>
      <c r="AF4033" s="929">
        <v>0</v>
      </c>
      <c r="AG4033" s="530">
        <v>0</v>
      </c>
      <c r="AH4033" s="530">
        <v>0</v>
      </c>
      <c r="AI4033" s="641">
        <v>0</v>
      </c>
      <c r="AJ4033" s="537">
        <v>0</v>
      </c>
      <c r="AK4033" s="537">
        <v>0</v>
      </c>
      <c r="AL4033" s="537">
        <v>0</v>
      </c>
      <c r="AM4033" s="537">
        <v>0</v>
      </c>
      <c r="AN4033" s="537">
        <v>0</v>
      </c>
      <c r="AO4033" s="530"/>
      <c r="AP4033" s="142">
        <v>0</v>
      </c>
      <c r="AQ4033" s="142">
        <v>0</v>
      </c>
      <c r="AR4033" s="537">
        <v>0</v>
      </c>
      <c r="AS4033" s="537">
        <v>0</v>
      </c>
      <c r="AT4033" s="530"/>
      <c r="AU4033" s="142">
        <v>0</v>
      </c>
      <c r="AV4033" s="530">
        <v>0</v>
      </c>
      <c r="AW4033" s="842">
        <v>0</v>
      </c>
      <c r="AX4033" s="115">
        <v>0</v>
      </c>
      <c r="AY4033" s="5">
        <v>0</v>
      </c>
      <c r="AZ4033" s="5">
        <v>0</v>
      </c>
      <c r="BA4033" s="335">
        <v>0</v>
      </c>
      <c r="BB4033" s="23">
        <v>0</v>
      </c>
      <c r="BC4033" s="5">
        <v>0</v>
      </c>
      <c r="BD4033" s="5">
        <v>0</v>
      </c>
      <c r="BE4033" s="335">
        <v>0</v>
      </c>
      <c r="BG4033" s="826"/>
      <c r="BH4033" s="607"/>
    </row>
    <row r="4034" spans="1:61" ht="12.75" customHeight="1" x14ac:dyDescent="0.25">
      <c r="A4034" s="21"/>
      <c r="B4034" s="112"/>
      <c r="C4034" s="116"/>
      <c r="D4034" s="623"/>
      <c r="E4034" s="278"/>
      <c r="F4034" s="116"/>
      <c r="G4034" s="694"/>
      <c r="H4034" s="878"/>
      <c r="I4034" s="397"/>
      <c r="J4034" s="380"/>
      <c r="K4034" s="405" t="s">
        <v>96</v>
      </c>
      <c r="L4034" s="738">
        <v>0</v>
      </c>
      <c r="M4034" s="739">
        <v>0</v>
      </c>
      <c r="N4034" s="929">
        <v>0</v>
      </c>
      <c r="O4034" s="530">
        <v>0</v>
      </c>
      <c r="P4034" s="530">
        <v>0</v>
      </c>
      <c r="Q4034" s="641">
        <v>0</v>
      </c>
      <c r="R4034" s="537">
        <v>0</v>
      </c>
      <c r="S4034" s="537">
        <v>0</v>
      </c>
      <c r="T4034" s="537">
        <v>0</v>
      </c>
      <c r="U4034" s="537">
        <v>0</v>
      </c>
      <c r="V4034" s="537">
        <v>0</v>
      </c>
      <c r="W4034" s="530"/>
      <c r="X4034" s="142">
        <v>0</v>
      </c>
      <c r="Y4034" s="142">
        <v>0</v>
      </c>
      <c r="Z4034" s="537">
        <v>0</v>
      </c>
      <c r="AA4034" s="537">
        <v>0</v>
      </c>
      <c r="AB4034" s="530"/>
      <c r="AC4034" s="142">
        <v>0</v>
      </c>
      <c r="AD4034" s="530">
        <v>0</v>
      </c>
      <c r="AE4034" s="842">
        <v>0</v>
      </c>
      <c r="AF4034" s="929">
        <v>0</v>
      </c>
      <c r="AG4034" s="530">
        <v>0</v>
      </c>
      <c r="AH4034" s="530">
        <v>0</v>
      </c>
      <c r="AI4034" s="641">
        <v>0</v>
      </c>
      <c r="AJ4034" s="537">
        <v>0</v>
      </c>
      <c r="AK4034" s="537">
        <v>0</v>
      </c>
      <c r="AL4034" s="537">
        <v>0</v>
      </c>
      <c r="AM4034" s="537">
        <v>0</v>
      </c>
      <c r="AN4034" s="537">
        <v>0</v>
      </c>
      <c r="AO4034" s="530"/>
      <c r="AP4034" s="142">
        <v>0</v>
      </c>
      <c r="AQ4034" s="142">
        <v>0</v>
      </c>
      <c r="AR4034" s="537">
        <v>0</v>
      </c>
      <c r="AS4034" s="537">
        <v>0</v>
      </c>
      <c r="AT4034" s="530"/>
      <c r="AU4034" s="142">
        <v>0</v>
      </c>
      <c r="AV4034" s="530">
        <v>0</v>
      </c>
      <c r="AW4034" s="842">
        <v>0</v>
      </c>
      <c r="AX4034" s="115">
        <v>0</v>
      </c>
      <c r="AY4034" s="5">
        <v>0</v>
      </c>
      <c r="AZ4034" s="5">
        <v>0</v>
      </c>
      <c r="BA4034" s="335">
        <v>0</v>
      </c>
      <c r="BB4034" s="23">
        <v>0</v>
      </c>
      <c r="BC4034" s="5">
        <v>0</v>
      </c>
      <c r="BD4034" s="5">
        <v>0</v>
      </c>
      <c r="BE4034" s="335">
        <v>0</v>
      </c>
      <c r="BG4034" s="826"/>
      <c r="BH4034" s="607"/>
    </row>
    <row r="4035" spans="1:61" ht="12.75" customHeight="1" x14ac:dyDescent="0.25">
      <c r="A4035" s="21"/>
      <c r="B4035" s="112"/>
      <c r="C4035" s="116"/>
      <c r="D4035" s="623"/>
      <c r="E4035" s="278"/>
      <c r="F4035" s="116"/>
      <c r="G4035" s="694"/>
      <c r="H4035" s="878"/>
      <c r="I4035" s="397"/>
      <c r="J4035" s="380"/>
      <c r="K4035" s="405" t="s">
        <v>209</v>
      </c>
      <c r="L4035" s="738">
        <v>0</v>
      </c>
      <c r="M4035" s="739">
        <v>0</v>
      </c>
      <c r="N4035" s="929">
        <v>0</v>
      </c>
      <c r="O4035" s="530">
        <v>0</v>
      </c>
      <c r="P4035" s="530">
        <v>0</v>
      </c>
      <c r="Q4035" s="641">
        <v>0</v>
      </c>
      <c r="R4035" s="537">
        <v>0</v>
      </c>
      <c r="S4035" s="537">
        <v>0</v>
      </c>
      <c r="T4035" s="537">
        <v>0</v>
      </c>
      <c r="U4035" s="537">
        <v>0</v>
      </c>
      <c r="V4035" s="537">
        <v>0</v>
      </c>
      <c r="W4035" s="530"/>
      <c r="X4035" s="142">
        <v>0</v>
      </c>
      <c r="Y4035" s="142">
        <v>0</v>
      </c>
      <c r="Z4035" s="537">
        <v>0</v>
      </c>
      <c r="AA4035" s="537">
        <v>0</v>
      </c>
      <c r="AB4035" s="530"/>
      <c r="AC4035" s="142">
        <v>0</v>
      </c>
      <c r="AD4035" s="530">
        <v>0</v>
      </c>
      <c r="AE4035" s="842">
        <v>0</v>
      </c>
      <c r="AF4035" s="929">
        <v>0</v>
      </c>
      <c r="AG4035" s="530">
        <v>0</v>
      </c>
      <c r="AH4035" s="530">
        <v>0</v>
      </c>
      <c r="AI4035" s="641">
        <v>0</v>
      </c>
      <c r="AJ4035" s="537">
        <v>0</v>
      </c>
      <c r="AK4035" s="537">
        <v>0</v>
      </c>
      <c r="AL4035" s="537">
        <v>0</v>
      </c>
      <c r="AM4035" s="537">
        <v>0</v>
      </c>
      <c r="AN4035" s="537">
        <v>0</v>
      </c>
      <c r="AO4035" s="530"/>
      <c r="AP4035" s="142">
        <v>0</v>
      </c>
      <c r="AQ4035" s="142">
        <v>0</v>
      </c>
      <c r="AR4035" s="537">
        <v>0</v>
      </c>
      <c r="AS4035" s="537">
        <v>0</v>
      </c>
      <c r="AT4035" s="530"/>
      <c r="AU4035" s="142">
        <v>0</v>
      </c>
      <c r="AV4035" s="530">
        <v>0</v>
      </c>
      <c r="AW4035" s="842">
        <v>0</v>
      </c>
      <c r="AX4035" s="115">
        <v>0</v>
      </c>
      <c r="AY4035" s="5">
        <v>0</v>
      </c>
      <c r="AZ4035" s="5">
        <v>0</v>
      </c>
      <c r="BA4035" s="335">
        <v>0</v>
      </c>
      <c r="BB4035" s="23">
        <v>0</v>
      </c>
      <c r="BC4035" s="5">
        <v>0</v>
      </c>
      <c r="BD4035" s="5">
        <v>0</v>
      </c>
      <c r="BE4035" s="335">
        <v>0</v>
      </c>
      <c r="BG4035" s="826"/>
      <c r="BH4035" s="607"/>
    </row>
    <row r="4036" spans="1:61" ht="12.75" customHeight="1" x14ac:dyDescent="0.25">
      <c r="A4036" s="21"/>
      <c r="B4036" s="112"/>
      <c r="C4036" s="116"/>
      <c r="D4036" s="623"/>
      <c r="E4036" s="278"/>
      <c r="F4036" s="116"/>
      <c r="G4036" s="694"/>
      <c r="H4036" s="878"/>
      <c r="I4036" s="397"/>
      <c r="J4036" s="380"/>
      <c r="K4036" s="405" t="s">
        <v>210</v>
      </c>
      <c r="L4036" s="738">
        <v>0</v>
      </c>
      <c r="M4036" s="739">
        <v>0</v>
      </c>
      <c r="N4036" s="929">
        <v>0</v>
      </c>
      <c r="O4036" s="530">
        <v>0</v>
      </c>
      <c r="P4036" s="530">
        <v>0</v>
      </c>
      <c r="Q4036" s="641">
        <v>0</v>
      </c>
      <c r="R4036" s="537">
        <v>0</v>
      </c>
      <c r="S4036" s="537">
        <v>0</v>
      </c>
      <c r="T4036" s="537">
        <v>0</v>
      </c>
      <c r="U4036" s="537">
        <v>0</v>
      </c>
      <c r="V4036" s="537">
        <v>0</v>
      </c>
      <c r="W4036" s="530"/>
      <c r="X4036" s="142">
        <v>0</v>
      </c>
      <c r="Y4036" s="142">
        <v>0</v>
      </c>
      <c r="Z4036" s="537">
        <v>0</v>
      </c>
      <c r="AA4036" s="537">
        <v>0</v>
      </c>
      <c r="AB4036" s="530"/>
      <c r="AC4036" s="142">
        <v>0</v>
      </c>
      <c r="AD4036" s="530">
        <v>0</v>
      </c>
      <c r="AE4036" s="842">
        <v>0</v>
      </c>
      <c r="AF4036" s="929">
        <v>0</v>
      </c>
      <c r="AG4036" s="530">
        <v>0</v>
      </c>
      <c r="AH4036" s="530">
        <v>0</v>
      </c>
      <c r="AI4036" s="641">
        <v>0</v>
      </c>
      <c r="AJ4036" s="537">
        <v>0</v>
      </c>
      <c r="AK4036" s="537">
        <v>0</v>
      </c>
      <c r="AL4036" s="537">
        <v>0</v>
      </c>
      <c r="AM4036" s="537">
        <v>0</v>
      </c>
      <c r="AN4036" s="537">
        <v>0</v>
      </c>
      <c r="AO4036" s="530"/>
      <c r="AP4036" s="142">
        <v>0</v>
      </c>
      <c r="AQ4036" s="142">
        <v>0</v>
      </c>
      <c r="AR4036" s="537">
        <v>0</v>
      </c>
      <c r="AS4036" s="537">
        <v>0</v>
      </c>
      <c r="AT4036" s="530"/>
      <c r="AU4036" s="142">
        <v>0</v>
      </c>
      <c r="AV4036" s="530">
        <v>0</v>
      </c>
      <c r="AW4036" s="842">
        <v>0</v>
      </c>
      <c r="AX4036" s="115">
        <v>0</v>
      </c>
      <c r="AY4036" s="5">
        <v>0</v>
      </c>
      <c r="AZ4036" s="5">
        <v>0</v>
      </c>
      <c r="BA4036" s="335">
        <v>0</v>
      </c>
      <c r="BB4036" s="23">
        <v>0</v>
      </c>
      <c r="BC4036" s="5">
        <v>0</v>
      </c>
      <c r="BD4036" s="5">
        <v>0</v>
      </c>
      <c r="BE4036" s="335">
        <v>0</v>
      </c>
      <c r="BG4036" s="826"/>
      <c r="BH4036" s="607"/>
    </row>
    <row r="4037" spans="1:61" ht="12.75" customHeight="1" x14ac:dyDescent="0.25">
      <c r="A4037" s="21"/>
      <c r="B4037" s="112"/>
      <c r="C4037" s="116"/>
      <c r="D4037" s="623"/>
      <c r="E4037" s="278"/>
      <c r="F4037" s="116"/>
      <c r="G4037" s="694"/>
      <c r="H4037" s="878"/>
      <c r="I4037" s="397"/>
      <c r="J4037" s="380"/>
      <c r="K4037" s="406" t="s">
        <v>53</v>
      </c>
      <c r="L4037" s="738">
        <v>0</v>
      </c>
      <c r="M4037" s="739">
        <v>0</v>
      </c>
      <c r="N4037" s="929">
        <v>0</v>
      </c>
      <c r="O4037" s="530">
        <v>0</v>
      </c>
      <c r="P4037" s="530">
        <v>0</v>
      </c>
      <c r="Q4037" s="641">
        <v>0</v>
      </c>
      <c r="R4037" s="537">
        <v>0</v>
      </c>
      <c r="S4037" s="537">
        <v>0</v>
      </c>
      <c r="T4037" s="537">
        <v>0</v>
      </c>
      <c r="U4037" s="537">
        <v>0</v>
      </c>
      <c r="V4037" s="537">
        <v>0</v>
      </c>
      <c r="W4037" s="530"/>
      <c r="X4037" s="142">
        <v>0</v>
      </c>
      <c r="Y4037" s="142">
        <v>0</v>
      </c>
      <c r="Z4037" s="537">
        <v>0</v>
      </c>
      <c r="AA4037" s="537">
        <v>0</v>
      </c>
      <c r="AB4037" s="530"/>
      <c r="AC4037" s="142">
        <v>0</v>
      </c>
      <c r="AD4037" s="530">
        <v>0</v>
      </c>
      <c r="AE4037" s="842">
        <v>0</v>
      </c>
      <c r="AF4037" s="929">
        <v>0</v>
      </c>
      <c r="AG4037" s="530">
        <v>0</v>
      </c>
      <c r="AH4037" s="530">
        <v>0</v>
      </c>
      <c r="AI4037" s="641">
        <v>0</v>
      </c>
      <c r="AJ4037" s="537">
        <v>0</v>
      </c>
      <c r="AK4037" s="537">
        <v>0</v>
      </c>
      <c r="AL4037" s="537">
        <v>0</v>
      </c>
      <c r="AM4037" s="537">
        <v>0</v>
      </c>
      <c r="AN4037" s="537">
        <v>0</v>
      </c>
      <c r="AO4037" s="530"/>
      <c r="AP4037" s="142">
        <v>0</v>
      </c>
      <c r="AQ4037" s="142">
        <v>0</v>
      </c>
      <c r="AR4037" s="537">
        <v>0</v>
      </c>
      <c r="AS4037" s="537">
        <v>0</v>
      </c>
      <c r="AT4037" s="530"/>
      <c r="AU4037" s="142">
        <v>0</v>
      </c>
      <c r="AV4037" s="530">
        <v>0</v>
      </c>
      <c r="AW4037" s="842">
        <v>0</v>
      </c>
      <c r="AX4037" s="115">
        <v>0</v>
      </c>
      <c r="AY4037" s="5">
        <v>0</v>
      </c>
      <c r="AZ4037" s="5">
        <v>0</v>
      </c>
      <c r="BA4037" s="335">
        <v>0</v>
      </c>
      <c r="BB4037" s="23">
        <v>0</v>
      </c>
      <c r="BC4037" s="5">
        <v>0</v>
      </c>
      <c r="BD4037" s="5">
        <v>0</v>
      </c>
      <c r="BE4037" s="335">
        <v>0</v>
      </c>
      <c r="BG4037" s="826"/>
      <c r="BH4037" s="607"/>
    </row>
    <row r="4038" spans="1:61" ht="12.75" customHeight="1" x14ac:dyDescent="0.25">
      <c r="A4038" s="21"/>
      <c r="B4038" s="112"/>
      <c r="C4038" s="116"/>
      <c r="D4038" s="623"/>
      <c r="F4038" s="117"/>
      <c r="G4038" s="694"/>
      <c r="H4038" s="878"/>
      <c r="I4038" s="397"/>
      <c r="J4038" s="380"/>
      <c r="K4038" s="408"/>
      <c r="L4038" s="738"/>
      <c r="M4038" s="739"/>
      <c r="N4038" s="931"/>
      <c r="O4038" s="923"/>
      <c r="P4038" s="923"/>
      <c r="Q4038" s="641"/>
      <c r="R4038" s="537"/>
      <c r="S4038" s="537"/>
      <c r="T4038" s="537"/>
      <c r="U4038" s="537"/>
      <c r="V4038" s="537"/>
      <c r="W4038" s="531"/>
      <c r="X4038" s="141"/>
      <c r="Y4038" s="141"/>
      <c r="Z4038" s="552"/>
      <c r="AA4038" s="552"/>
      <c r="AB4038" s="531"/>
      <c r="AC4038" s="593"/>
      <c r="AD4038" s="923"/>
      <c r="AE4038" s="846"/>
      <c r="AF4038" s="931"/>
      <c r="AG4038" s="923"/>
      <c r="AH4038" s="923"/>
      <c r="AI4038" s="641"/>
      <c r="AJ4038" s="537"/>
      <c r="AK4038" s="537"/>
      <c r="AL4038" s="537"/>
      <c r="AM4038" s="537"/>
      <c r="AN4038" s="537"/>
      <c r="AO4038" s="531"/>
      <c r="AP4038" s="141"/>
      <c r="AQ4038" s="141"/>
      <c r="AR4038" s="552"/>
      <c r="AS4038" s="552"/>
      <c r="AT4038" s="531"/>
      <c r="AU4038" s="593"/>
      <c r="AV4038" s="923"/>
      <c r="AW4038" s="846"/>
      <c r="AX4038" s="115"/>
      <c r="AY4038" s="5"/>
      <c r="AZ4038" s="5"/>
      <c r="BA4038" s="335"/>
      <c r="BC4038" s="5"/>
      <c r="BD4038" s="5"/>
      <c r="BE4038" s="335"/>
      <c r="BG4038" s="826"/>
      <c r="BH4038" s="607"/>
    </row>
    <row r="4039" spans="1:61" ht="12.75" customHeight="1" x14ac:dyDescent="0.25">
      <c r="A4039" s="21"/>
      <c r="B4039" s="112"/>
      <c r="C4039" s="116"/>
      <c r="D4039" s="623"/>
      <c r="F4039" s="117"/>
      <c r="G4039" s="694"/>
      <c r="H4039" s="878"/>
      <c r="I4039" s="397"/>
      <c r="J4039" s="380"/>
      <c r="K4039" s="408"/>
      <c r="L4039" s="738"/>
      <c r="M4039" s="739"/>
      <c r="N4039" s="931"/>
      <c r="O4039" s="923"/>
      <c r="P4039" s="923"/>
      <c r="Q4039" s="641"/>
      <c r="R4039" s="537"/>
      <c r="S4039" s="537"/>
      <c r="T4039" s="537"/>
      <c r="U4039" s="537"/>
      <c r="V4039" s="537"/>
      <c r="W4039" s="531"/>
      <c r="X4039" s="141"/>
      <c r="Y4039" s="141"/>
      <c r="Z4039" s="552"/>
      <c r="AA4039" s="552"/>
      <c r="AB4039" s="531"/>
      <c r="AC4039" s="593"/>
      <c r="AD4039" s="923"/>
      <c r="AE4039" s="846"/>
      <c r="AF4039" s="931"/>
      <c r="AG4039" s="923"/>
      <c r="AH4039" s="923"/>
      <c r="AI4039" s="641"/>
      <c r="AJ4039" s="537"/>
      <c r="AK4039" s="537"/>
      <c r="AL4039" s="537"/>
      <c r="AM4039" s="537"/>
      <c r="AN4039" s="537"/>
      <c r="AO4039" s="531"/>
      <c r="AP4039" s="141"/>
      <c r="AQ4039" s="141"/>
      <c r="AR4039" s="552"/>
      <c r="AS4039" s="552"/>
      <c r="AT4039" s="531"/>
      <c r="AU4039" s="593"/>
      <c r="AV4039" s="923"/>
      <c r="AW4039" s="846"/>
      <c r="AX4039" s="115"/>
      <c r="AY4039" s="5"/>
      <c r="AZ4039" s="5"/>
      <c r="BA4039" s="335"/>
      <c r="BC4039" s="5"/>
      <c r="BD4039" s="5"/>
      <c r="BE4039" s="335"/>
      <c r="BG4039" s="826"/>
      <c r="BH4039" s="607"/>
    </row>
    <row r="4040" spans="1:61" ht="12.75" customHeight="1" x14ac:dyDescent="0.25">
      <c r="A4040" s="222"/>
      <c r="C4040" s="116"/>
      <c r="D4040" s="620"/>
      <c r="F4040" s="117"/>
      <c r="G4040" s="694"/>
      <c r="H4040" s="878"/>
      <c r="I4040" s="397"/>
      <c r="J4040" s="380"/>
      <c r="K4040" s="400" t="s">
        <v>6640</v>
      </c>
      <c r="L4040" s="731"/>
      <c r="M4040" s="732"/>
      <c r="N4040" s="931"/>
      <c r="O4040" s="923"/>
      <c r="P4040" s="923"/>
      <c r="Q4040" s="641"/>
      <c r="R4040" s="537"/>
      <c r="S4040" s="537"/>
      <c r="T4040" s="537"/>
      <c r="U4040" s="537"/>
      <c r="V4040" s="537"/>
      <c r="W4040" s="531"/>
      <c r="X4040" s="141"/>
      <c r="Y4040" s="141"/>
      <c r="Z4040" s="552"/>
      <c r="AA4040" s="552"/>
      <c r="AB4040" s="531"/>
      <c r="AC4040" s="593"/>
      <c r="AD4040" s="923"/>
      <c r="AE4040" s="846"/>
      <c r="AF4040" s="931"/>
      <c r="AG4040" s="923"/>
      <c r="AH4040" s="923"/>
      <c r="AI4040" s="641"/>
      <c r="AJ4040" s="537"/>
      <c r="AK4040" s="537"/>
      <c r="AL4040" s="537"/>
      <c r="AM4040" s="537"/>
      <c r="AN4040" s="537"/>
      <c r="AO4040" s="531"/>
      <c r="AP4040" s="141"/>
      <c r="AQ4040" s="141"/>
      <c r="AR4040" s="552"/>
      <c r="AS4040" s="552"/>
      <c r="AT4040" s="531"/>
      <c r="AU4040" s="593"/>
      <c r="AV4040" s="923"/>
      <c r="AW4040" s="846"/>
      <c r="AX4040" s="115"/>
      <c r="AY4040" s="5"/>
      <c r="AZ4040" s="5"/>
      <c r="BA4040" s="335"/>
      <c r="BC4040" s="5"/>
      <c r="BD4040" s="5"/>
      <c r="BE4040" s="335"/>
      <c r="BG4040" s="826"/>
      <c r="BH4040" s="607"/>
    </row>
    <row r="4041" spans="1:61" x14ac:dyDescent="0.25">
      <c r="A4041" s="222"/>
      <c r="C4041" s="116"/>
      <c r="D4041" s="620"/>
      <c r="F4041" s="117"/>
      <c r="G4041" s="694"/>
      <c r="H4041" s="878"/>
      <c r="I4041" s="397"/>
      <c r="J4041" s="380"/>
      <c r="K4041" s="400" t="s">
        <v>723</v>
      </c>
      <c r="L4041" s="731"/>
      <c r="M4041" s="732"/>
      <c r="N4041" s="931"/>
      <c r="O4041" s="923"/>
      <c r="P4041" s="923"/>
      <c r="Q4041" s="641"/>
      <c r="R4041" s="537"/>
      <c r="S4041" s="537"/>
      <c r="T4041" s="537"/>
      <c r="U4041" s="537"/>
      <c r="V4041" s="537"/>
      <c r="W4041" s="531"/>
      <c r="X4041" s="141"/>
      <c r="Y4041" s="141"/>
      <c r="Z4041" s="552"/>
      <c r="AA4041" s="552"/>
      <c r="AB4041" s="531"/>
      <c r="AC4041" s="593"/>
      <c r="AD4041" s="923"/>
      <c r="AE4041" s="846"/>
      <c r="AF4041" s="931"/>
      <c r="AG4041" s="923"/>
      <c r="AH4041" s="923"/>
      <c r="AI4041" s="641"/>
      <c r="AJ4041" s="537"/>
      <c r="AK4041" s="537"/>
      <c r="AL4041" s="537"/>
      <c r="AM4041" s="537"/>
      <c r="AN4041" s="537"/>
      <c r="AO4041" s="531"/>
      <c r="AP4041" s="141"/>
      <c r="AQ4041" s="141"/>
      <c r="AR4041" s="552"/>
      <c r="AS4041" s="552"/>
      <c r="AT4041" s="531"/>
      <c r="AU4041" s="593"/>
      <c r="AV4041" s="923"/>
      <c r="AW4041" s="846"/>
      <c r="AX4041" s="115"/>
      <c r="AY4041" s="5"/>
      <c r="AZ4041" s="5"/>
      <c r="BA4041" s="335"/>
      <c r="BC4041" s="5"/>
      <c r="BD4041" s="5"/>
      <c r="BE4041" s="335"/>
      <c r="BG4041" s="826"/>
      <c r="BH4041" s="607"/>
    </row>
    <row r="4042" spans="1:61" ht="12.75" customHeight="1" x14ac:dyDescent="0.25">
      <c r="A4042" s="222"/>
      <c r="C4042" s="116"/>
      <c r="D4042" s="620"/>
      <c r="F4042" s="117"/>
      <c r="G4042" s="694"/>
      <c r="H4042" s="878"/>
      <c r="I4042" s="397"/>
      <c r="J4042" s="380"/>
      <c r="K4042" s="408"/>
      <c r="L4042" s="731"/>
      <c r="M4042" s="732"/>
      <c r="N4042" s="931"/>
      <c r="O4042" s="923"/>
      <c r="P4042" s="923"/>
      <c r="Q4042" s="641"/>
      <c r="R4042" s="537"/>
      <c r="S4042" s="537"/>
      <c r="T4042" s="537"/>
      <c r="U4042" s="537"/>
      <c r="V4042" s="537"/>
      <c r="W4042" s="531"/>
      <c r="X4042" s="141"/>
      <c r="Y4042" s="141"/>
      <c r="Z4042" s="552"/>
      <c r="AA4042" s="552"/>
      <c r="AB4042" s="531"/>
      <c r="AC4042" s="593"/>
      <c r="AD4042" s="923"/>
      <c r="AE4042" s="846"/>
      <c r="AF4042" s="931"/>
      <c r="AG4042" s="923"/>
      <c r="AH4042" s="923"/>
      <c r="AI4042" s="641"/>
      <c r="AJ4042" s="537"/>
      <c r="AK4042" s="537"/>
      <c r="AL4042" s="537"/>
      <c r="AM4042" s="537"/>
      <c r="AN4042" s="537"/>
      <c r="AO4042" s="531"/>
      <c r="AP4042" s="141"/>
      <c r="AQ4042" s="141"/>
      <c r="AR4042" s="552"/>
      <c r="AS4042" s="552"/>
      <c r="AT4042" s="531"/>
      <c r="AU4042" s="593"/>
      <c r="AV4042" s="923"/>
      <c r="AW4042" s="846"/>
      <c r="AX4042" s="115"/>
      <c r="AY4042" s="5"/>
      <c r="AZ4042" s="5"/>
      <c r="BA4042" s="335"/>
      <c r="BC4042" s="5"/>
      <c r="BD4042" s="5"/>
      <c r="BE4042" s="335"/>
      <c r="BG4042" s="826"/>
      <c r="BH4042" s="607"/>
    </row>
    <row r="4043" spans="1:61" ht="30.6" x14ac:dyDescent="0.25">
      <c r="A4043" s="222" t="s">
        <v>6113</v>
      </c>
      <c r="B4043" s="30">
        <v>14</v>
      </c>
      <c r="C4043" s="116" t="s">
        <v>1714</v>
      </c>
      <c r="D4043" s="620">
        <v>1000</v>
      </c>
      <c r="F4043" s="117">
        <v>12</v>
      </c>
      <c r="G4043" s="694">
        <v>1</v>
      </c>
      <c r="H4043" s="878" t="str">
        <f t="shared" si="6148"/>
        <v>047</v>
      </c>
      <c r="I4043" s="397" t="s">
        <v>3257</v>
      </c>
      <c r="J4043" s="380" t="s">
        <v>2118</v>
      </c>
      <c r="K4043" s="408" t="s">
        <v>1855</v>
      </c>
      <c r="L4043" s="733">
        <v>45</v>
      </c>
      <c r="M4043" s="734">
        <v>45</v>
      </c>
      <c r="N4043" s="931"/>
      <c r="O4043" s="530">
        <f t="shared" ref="O4043:O4054" si="6221">IF(N4043&gt;L4043,"0 ",N4043-L4043)</f>
        <v>-45</v>
      </c>
      <c r="P4043" s="530" t="str">
        <f t="shared" ref="P4043:P4054" si="6222">IF(N4043&lt;L4043,"0 ",N4043-L4043)</f>
        <v xml:space="preserve">0 </v>
      </c>
      <c r="Q4043" s="646"/>
      <c r="R4043" s="536"/>
      <c r="S4043" s="536"/>
      <c r="T4043" s="536"/>
      <c r="U4043" s="536"/>
      <c r="V4043" s="536"/>
      <c r="W4043" s="683" t="str">
        <f t="shared" ref="W4043:W4054" si="6223">IF(SUM(Q4043:V4043)=X4043,"OK",SUM(Q4043:V4043)-X4043)</f>
        <v>OK</v>
      </c>
      <c r="X4043" s="141"/>
      <c r="Y4043" s="141"/>
      <c r="Z4043" s="552"/>
      <c r="AA4043" s="552"/>
      <c r="AB4043" s="683" t="str">
        <f t="shared" ref="AB4043:AB4054" si="6224">IF(SUM(Z4043:AA4043)=AC4043,"OK",SUM(Z4043:AA4043)-AC4043)</f>
        <v>OK</v>
      </c>
      <c r="AC4043" s="593"/>
      <c r="AD4043" s="530">
        <f t="shared" ref="AD4043:AD4054" si="6225">X4043+Y4043+AC4043</f>
        <v>0</v>
      </c>
      <c r="AE4043" s="842">
        <f t="shared" ref="AE4043:AE4054" si="6226">N4043+AD4043</f>
        <v>0</v>
      </c>
      <c r="AF4043" s="931"/>
      <c r="AG4043" s="530">
        <f t="shared" ref="AG4043:AG4054" si="6227">IF(AF4043&gt;M4043,"0 ",AF4043-M4043)</f>
        <v>-45</v>
      </c>
      <c r="AH4043" s="530" t="str">
        <f t="shared" ref="AH4043:AH4054" si="6228">IF(AF4043&lt;M4043,"0 ",AF4043-M4043)</f>
        <v xml:space="preserve">0 </v>
      </c>
      <c r="AI4043" s="641"/>
      <c r="AJ4043" s="537"/>
      <c r="AK4043" s="537"/>
      <c r="AL4043" s="537"/>
      <c r="AM4043" s="537"/>
      <c r="AN4043" s="537"/>
      <c r="AO4043" s="683" t="str">
        <f t="shared" ref="AO4043:AO4054" si="6229">IF(SUM(AI4043:AN4043)=AP4043,"OK",SUM(AI4043:AN4043)-AP4043)</f>
        <v>OK</v>
      </c>
      <c r="AP4043" s="141"/>
      <c r="AQ4043" s="141"/>
      <c r="AR4043" s="552"/>
      <c r="AS4043" s="552"/>
      <c r="AT4043" s="683" t="str">
        <f t="shared" ref="AT4043:AT4054" si="6230">IF(SUM(AR4043:AS4043)=AU4043,"OK",SUM(AR4043:AS4043)-AU4043)</f>
        <v>OK</v>
      </c>
      <c r="AU4043" s="593"/>
      <c r="AV4043" s="530">
        <f t="shared" ref="AV4043:AV4054" si="6231">AP4043+AQ4043+AU4043</f>
        <v>0</v>
      </c>
      <c r="AW4043" s="842">
        <f t="shared" ref="AW4043:AW4054" si="6232">AF4043+AV4043</f>
        <v>0</v>
      </c>
      <c r="AX4043" s="115">
        <f t="shared" ref="AX4043:AX4054" si="6233">L4043</f>
        <v>45</v>
      </c>
      <c r="AY4043" s="5">
        <f t="shared" ref="AY4043:AY4054" si="6234">AE4043</f>
        <v>0</v>
      </c>
      <c r="AZ4043" s="7">
        <f t="shared" ref="AZ4043:AZ4054" si="6235">AY4043-AX4043</f>
        <v>-45</v>
      </c>
      <c r="BA4043" s="335">
        <f t="shared" ref="BA4043:BA4054" si="6236">AZ4043/AX4043</f>
        <v>-1</v>
      </c>
      <c r="BB4043" s="23">
        <f t="shared" ref="BB4043:BB4054" si="6237">M4043</f>
        <v>45</v>
      </c>
      <c r="BC4043" s="5">
        <f t="shared" ref="BC4043:BC4054" si="6238">AW4043</f>
        <v>0</v>
      </c>
      <c r="BD4043" s="7">
        <f t="shared" ref="BD4043:BD4054" si="6239">BC4043-BB4043</f>
        <v>-45</v>
      </c>
      <c r="BE4043" s="335">
        <f t="shared" ref="BE4043:BE4054" si="6240">BD4043/BB4043</f>
        <v>-1</v>
      </c>
      <c r="BG4043" s="826" t="str">
        <f t="shared" ref="BG4043:BG4054" si="6241">RIGHT(LEFT(I4043,3),2)&amp;"."&amp;RIGHT(LEFT(I4043,5),2)</f>
        <v>12.11</v>
      </c>
      <c r="BH4043" s="607" t="b">
        <f>COUNTIF('Codes SEC'!$B$2:$B$250,Ministres!BG4043)&gt;0</f>
        <v>1</v>
      </c>
    </row>
    <row r="4044" spans="1:61" ht="30.6" x14ac:dyDescent="0.25">
      <c r="A4044" s="222" t="s">
        <v>6113</v>
      </c>
      <c r="B4044" s="30">
        <v>14</v>
      </c>
      <c r="C4044" s="116" t="s">
        <v>1714</v>
      </c>
      <c r="D4044" s="620">
        <v>1000</v>
      </c>
      <c r="F4044" s="117">
        <v>9</v>
      </c>
      <c r="G4044" s="694">
        <v>1</v>
      </c>
      <c r="H4044" s="878" t="str">
        <f t="shared" si="6148"/>
        <v>047</v>
      </c>
      <c r="I4044" s="397" t="s">
        <v>3334</v>
      </c>
      <c r="J4044" s="380" t="s">
        <v>2119</v>
      </c>
      <c r="K4044" s="471" t="s">
        <v>3191</v>
      </c>
      <c r="L4044" s="733">
        <v>5</v>
      </c>
      <c r="M4044" s="734">
        <v>5</v>
      </c>
      <c r="N4044" s="931"/>
      <c r="O4044" s="530">
        <f t="shared" si="6221"/>
        <v>-5</v>
      </c>
      <c r="P4044" s="530" t="str">
        <f t="shared" si="6222"/>
        <v xml:space="preserve">0 </v>
      </c>
      <c r="Q4044" s="646"/>
      <c r="R4044" s="536"/>
      <c r="S4044" s="536"/>
      <c r="T4044" s="536"/>
      <c r="U4044" s="536"/>
      <c r="V4044" s="536"/>
      <c r="W4044" s="683" t="str">
        <f t="shared" si="6223"/>
        <v>OK</v>
      </c>
      <c r="X4044" s="141"/>
      <c r="Y4044" s="141"/>
      <c r="Z4044" s="552"/>
      <c r="AA4044" s="552"/>
      <c r="AB4044" s="683" t="str">
        <f t="shared" si="6224"/>
        <v>OK</v>
      </c>
      <c r="AC4044" s="593"/>
      <c r="AD4044" s="530">
        <f t="shared" si="6225"/>
        <v>0</v>
      </c>
      <c r="AE4044" s="842">
        <f t="shared" si="6226"/>
        <v>0</v>
      </c>
      <c r="AF4044" s="931"/>
      <c r="AG4044" s="530">
        <f t="shared" si="6227"/>
        <v>-5</v>
      </c>
      <c r="AH4044" s="530" t="str">
        <f t="shared" si="6228"/>
        <v xml:space="preserve">0 </v>
      </c>
      <c r="AI4044" s="641"/>
      <c r="AJ4044" s="537"/>
      <c r="AK4044" s="537"/>
      <c r="AL4044" s="537"/>
      <c r="AM4044" s="537"/>
      <c r="AN4044" s="537"/>
      <c r="AO4044" s="683" t="str">
        <f t="shared" si="6229"/>
        <v>OK</v>
      </c>
      <c r="AP4044" s="141"/>
      <c r="AQ4044" s="141"/>
      <c r="AR4044" s="552"/>
      <c r="AS4044" s="552"/>
      <c r="AT4044" s="683" t="str">
        <f t="shared" si="6230"/>
        <v>OK</v>
      </c>
      <c r="AU4044" s="593"/>
      <c r="AV4044" s="530">
        <f t="shared" si="6231"/>
        <v>0</v>
      </c>
      <c r="AW4044" s="842">
        <f t="shared" si="6232"/>
        <v>0</v>
      </c>
      <c r="AX4044" s="115">
        <f t="shared" si="6233"/>
        <v>5</v>
      </c>
      <c r="AY4044" s="5">
        <f t="shared" si="6234"/>
        <v>0</v>
      </c>
      <c r="AZ4044" s="7">
        <f t="shared" si="6235"/>
        <v>-5</v>
      </c>
      <c r="BA4044" s="335">
        <f t="shared" si="6236"/>
        <v>-1</v>
      </c>
      <c r="BB4044" s="23">
        <f t="shared" si="6237"/>
        <v>5</v>
      </c>
      <c r="BC4044" s="5">
        <f t="shared" si="6238"/>
        <v>0</v>
      </c>
      <c r="BD4044" s="7">
        <f t="shared" si="6239"/>
        <v>-5</v>
      </c>
      <c r="BE4044" s="335">
        <f t="shared" si="6240"/>
        <v>-1</v>
      </c>
      <c r="BG4044" s="826" t="str">
        <f t="shared" si="6241"/>
        <v>21.40</v>
      </c>
      <c r="BH4044" s="607" t="b">
        <f>COUNTIF('Codes SEC'!$B$2:$B$250,Ministres!BG4044)&gt;0</f>
        <v>1</v>
      </c>
    </row>
    <row r="4045" spans="1:61" ht="23.25" customHeight="1" x14ac:dyDescent="0.25">
      <c r="A4045" s="222" t="s">
        <v>6113</v>
      </c>
      <c r="B4045" s="30">
        <v>14</v>
      </c>
      <c r="C4045" s="116" t="s">
        <v>1714</v>
      </c>
      <c r="D4045" s="620">
        <v>1000</v>
      </c>
      <c r="F4045" s="117">
        <v>12</v>
      </c>
      <c r="G4045" s="694">
        <v>1</v>
      </c>
      <c r="H4045" s="878" t="str">
        <f t="shared" si="6148"/>
        <v>047</v>
      </c>
      <c r="I4045" s="397" t="s">
        <v>3270</v>
      </c>
      <c r="J4045" s="380" t="s">
        <v>2120</v>
      </c>
      <c r="K4045" s="471" t="s">
        <v>1856</v>
      </c>
      <c r="L4045" s="733">
        <v>0</v>
      </c>
      <c r="M4045" s="734">
        <v>0</v>
      </c>
      <c r="N4045" s="931"/>
      <c r="O4045" s="530">
        <f t="shared" si="6221"/>
        <v>0</v>
      </c>
      <c r="P4045" s="530">
        <f t="shared" si="6222"/>
        <v>0</v>
      </c>
      <c r="Q4045" s="646"/>
      <c r="R4045" s="536"/>
      <c r="S4045" s="536"/>
      <c r="T4045" s="536"/>
      <c r="U4045" s="536"/>
      <c r="V4045" s="536"/>
      <c r="W4045" s="683" t="str">
        <f t="shared" si="6223"/>
        <v>OK</v>
      </c>
      <c r="X4045" s="141"/>
      <c r="Y4045" s="141"/>
      <c r="Z4045" s="552"/>
      <c r="AA4045" s="552"/>
      <c r="AB4045" s="683" t="str">
        <f t="shared" si="6224"/>
        <v>OK</v>
      </c>
      <c r="AC4045" s="593"/>
      <c r="AD4045" s="530">
        <f t="shared" si="6225"/>
        <v>0</v>
      </c>
      <c r="AE4045" s="842">
        <f t="shared" si="6226"/>
        <v>0</v>
      </c>
      <c r="AF4045" s="931"/>
      <c r="AG4045" s="530">
        <f t="shared" si="6227"/>
        <v>0</v>
      </c>
      <c r="AH4045" s="530">
        <f t="shared" si="6228"/>
        <v>0</v>
      </c>
      <c r="AI4045" s="641"/>
      <c r="AJ4045" s="537"/>
      <c r="AK4045" s="537"/>
      <c r="AL4045" s="537"/>
      <c r="AM4045" s="537"/>
      <c r="AN4045" s="537"/>
      <c r="AO4045" s="683" t="str">
        <f t="shared" si="6229"/>
        <v>OK</v>
      </c>
      <c r="AP4045" s="141"/>
      <c r="AQ4045" s="141"/>
      <c r="AR4045" s="552"/>
      <c r="AS4045" s="552"/>
      <c r="AT4045" s="683" t="str">
        <f t="shared" si="6230"/>
        <v>OK</v>
      </c>
      <c r="AU4045" s="593"/>
      <c r="AV4045" s="530">
        <f t="shared" si="6231"/>
        <v>0</v>
      </c>
      <c r="AW4045" s="842">
        <f t="shared" si="6232"/>
        <v>0</v>
      </c>
      <c r="AX4045" s="115">
        <f t="shared" si="6233"/>
        <v>0</v>
      </c>
      <c r="AY4045" s="5">
        <f t="shared" si="6234"/>
        <v>0</v>
      </c>
      <c r="AZ4045" s="7">
        <f t="shared" si="6235"/>
        <v>0</v>
      </c>
      <c r="BA4045" s="335" t="e">
        <f t="shared" si="6236"/>
        <v>#DIV/0!</v>
      </c>
      <c r="BB4045" s="23">
        <f t="shared" si="6237"/>
        <v>0</v>
      </c>
      <c r="BC4045" s="5">
        <f t="shared" si="6238"/>
        <v>0</v>
      </c>
      <c r="BD4045" s="7">
        <f t="shared" si="6239"/>
        <v>0</v>
      </c>
      <c r="BE4045" s="335" t="e">
        <f t="shared" si="6240"/>
        <v>#DIV/0!</v>
      </c>
      <c r="BG4045" s="826" t="str">
        <f t="shared" si="6241"/>
        <v>31.22</v>
      </c>
      <c r="BH4045" s="607" t="b">
        <f>COUNTIF('Codes SEC'!$B$2:$B$250,Ministres!BG4045)&gt;0</f>
        <v>1</v>
      </c>
    </row>
    <row r="4046" spans="1:61" ht="30.6" x14ac:dyDescent="0.25">
      <c r="A4046" s="222" t="s">
        <v>6113</v>
      </c>
      <c r="B4046" s="30">
        <v>14</v>
      </c>
      <c r="C4046" s="116" t="s">
        <v>1714</v>
      </c>
      <c r="D4046" s="620">
        <v>1000</v>
      </c>
      <c r="F4046" s="117">
        <v>12</v>
      </c>
      <c r="G4046" s="694">
        <v>1</v>
      </c>
      <c r="H4046" s="878" t="str">
        <f t="shared" si="6148"/>
        <v>047</v>
      </c>
      <c r="I4046" s="397" t="s">
        <v>3270</v>
      </c>
      <c r="J4046" s="380" t="s">
        <v>2121</v>
      </c>
      <c r="K4046" s="408" t="s">
        <v>1857</v>
      </c>
      <c r="L4046" s="733">
        <v>3345</v>
      </c>
      <c r="M4046" s="734">
        <v>3345</v>
      </c>
      <c r="N4046" s="931"/>
      <c r="O4046" s="530">
        <f t="shared" si="6221"/>
        <v>-3345</v>
      </c>
      <c r="P4046" s="530" t="str">
        <f t="shared" si="6222"/>
        <v xml:space="preserve">0 </v>
      </c>
      <c r="Q4046" s="646"/>
      <c r="R4046" s="536"/>
      <c r="S4046" s="536"/>
      <c r="T4046" s="536"/>
      <c r="U4046" s="536"/>
      <c r="V4046" s="536"/>
      <c r="W4046" s="683" t="str">
        <f t="shared" si="6223"/>
        <v>OK</v>
      </c>
      <c r="X4046" s="141"/>
      <c r="Y4046" s="141"/>
      <c r="Z4046" s="552"/>
      <c r="AA4046" s="552"/>
      <c r="AB4046" s="683" t="str">
        <f t="shared" si="6224"/>
        <v>OK</v>
      </c>
      <c r="AC4046" s="593"/>
      <c r="AD4046" s="530">
        <f t="shared" si="6225"/>
        <v>0</v>
      </c>
      <c r="AE4046" s="842">
        <f t="shared" si="6226"/>
        <v>0</v>
      </c>
      <c r="AF4046" s="931"/>
      <c r="AG4046" s="530">
        <f t="shared" si="6227"/>
        <v>-3345</v>
      </c>
      <c r="AH4046" s="530" t="str">
        <f t="shared" si="6228"/>
        <v xml:space="preserve">0 </v>
      </c>
      <c r="AI4046" s="641"/>
      <c r="AJ4046" s="537"/>
      <c r="AK4046" s="537"/>
      <c r="AL4046" s="537"/>
      <c r="AM4046" s="537"/>
      <c r="AN4046" s="537"/>
      <c r="AO4046" s="683" t="str">
        <f t="shared" si="6229"/>
        <v>OK</v>
      </c>
      <c r="AP4046" s="141"/>
      <c r="AQ4046" s="141"/>
      <c r="AR4046" s="552"/>
      <c r="AS4046" s="552"/>
      <c r="AT4046" s="683" t="str">
        <f t="shared" si="6230"/>
        <v>OK</v>
      </c>
      <c r="AU4046" s="593"/>
      <c r="AV4046" s="530">
        <f t="shared" si="6231"/>
        <v>0</v>
      </c>
      <c r="AW4046" s="842">
        <f t="shared" si="6232"/>
        <v>0</v>
      </c>
      <c r="AX4046" s="115">
        <f t="shared" si="6233"/>
        <v>3345</v>
      </c>
      <c r="AY4046" s="5">
        <f t="shared" si="6234"/>
        <v>0</v>
      </c>
      <c r="AZ4046" s="7">
        <f t="shared" si="6235"/>
        <v>-3345</v>
      </c>
      <c r="BA4046" s="335">
        <f t="shared" si="6236"/>
        <v>-1</v>
      </c>
      <c r="BB4046" s="23">
        <f t="shared" si="6237"/>
        <v>3345</v>
      </c>
      <c r="BC4046" s="5">
        <f t="shared" si="6238"/>
        <v>0</v>
      </c>
      <c r="BD4046" s="7">
        <f t="shared" si="6239"/>
        <v>-3345</v>
      </c>
      <c r="BE4046" s="335">
        <f t="shared" si="6240"/>
        <v>-1</v>
      </c>
      <c r="BG4046" s="826" t="str">
        <f t="shared" si="6241"/>
        <v>31.22</v>
      </c>
      <c r="BH4046" s="607" t="b">
        <f>COUNTIF('Codes SEC'!$B$2:$B$250,Ministres!BG4046)&gt;0</f>
        <v>1</v>
      </c>
    </row>
    <row r="4047" spans="1:61" ht="30.6" x14ac:dyDescent="0.25">
      <c r="A4047" s="190" t="s">
        <v>6113</v>
      </c>
      <c r="B4047" s="603">
        <v>14</v>
      </c>
      <c r="C4047" s="120" t="s">
        <v>1714</v>
      </c>
      <c r="D4047" s="622">
        <v>1000</v>
      </c>
      <c r="E4047" s="604"/>
      <c r="F4047" s="192">
        <v>12</v>
      </c>
      <c r="G4047" s="697">
        <v>1</v>
      </c>
      <c r="H4047" s="890" t="str">
        <f t="shared" si="6148"/>
        <v>047</v>
      </c>
      <c r="I4047" s="585" t="s">
        <v>3270</v>
      </c>
      <c r="J4047" s="380" t="s">
        <v>5282</v>
      </c>
      <c r="K4047" s="422" t="s">
        <v>5650</v>
      </c>
      <c r="L4047" s="733">
        <v>0</v>
      </c>
      <c r="M4047" s="734">
        <v>0</v>
      </c>
      <c r="N4047" s="931"/>
      <c r="O4047" s="530">
        <f t="shared" si="6221"/>
        <v>0</v>
      </c>
      <c r="P4047" s="530">
        <f t="shared" si="6222"/>
        <v>0</v>
      </c>
      <c r="Q4047" s="646"/>
      <c r="R4047" s="536"/>
      <c r="S4047" s="536"/>
      <c r="T4047" s="536"/>
      <c r="U4047" s="536"/>
      <c r="V4047" s="536"/>
      <c r="W4047" s="683" t="str">
        <f t="shared" si="6223"/>
        <v>OK</v>
      </c>
      <c r="X4047" s="141"/>
      <c r="Y4047" s="141"/>
      <c r="Z4047" s="552"/>
      <c r="AA4047" s="552"/>
      <c r="AB4047" s="683" t="str">
        <f t="shared" si="6224"/>
        <v>OK</v>
      </c>
      <c r="AC4047" s="593"/>
      <c r="AD4047" s="530">
        <f t="shared" si="6225"/>
        <v>0</v>
      </c>
      <c r="AE4047" s="842">
        <f t="shared" si="6226"/>
        <v>0</v>
      </c>
      <c r="AF4047" s="931"/>
      <c r="AG4047" s="530">
        <f t="shared" si="6227"/>
        <v>0</v>
      </c>
      <c r="AH4047" s="530">
        <f t="shared" si="6228"/>
        <v>0</v>
      </c>
      <c r="AI4047" s="641"/>
      <c r="AJ4047" s="537"/>
      <c r="AK4047" s="537"/>
      <c r="AL4047" s="537"/>
      <c r="AM4047" s="537"/>
      <c r="AN4047" s="537"/>
      <c r="AO4047" s="683" t="str">
        <f t="shared" si="6229"/>
        <v>OK</v>
      </c>
      <c r="AP4047" s="141"/>
      <c r="AQ4047" s="141"/>
      <c r="AR4047" s="552"/>
      <c r="AS4047" s="552"/>
      <c r="AT4047" s="683" t="str">
        <f t="shared" si="6230"/>
        <v>OK</v>
      </c>
      <c r="AU4047" s="593"/>
      <c r="AV4047" s="530">
        <f t="shared" si="6231"/>
        <v>0</v>
      </c>
      <c r="AW4047" s="842">
        <f t="shared" si="6232"/>
        <v>0</v>
      </c>
      <c r="AX4047" s="121">
        <f t="shared" si="6233"/>
        <v>0</v>
      </c>
      <c r="AY4047" s="111">
        <f t="shared" si="6234"/>
        <v>0</v>
      </c>
      <c r="AZ4047" s="122">
        <f t="shared" si="6235"/>
        <v>0</v>
      </c>
      <c r="BA4047" s="343" t="e">
        <f t="shared" si="6236"/>
        <v>#DIV/0!</v>
      </c>
      <c r="BB4047" s="590">
        <f t="shared" si="6237"/>
        <v>0</v>
      </c>
      <c r="BC4047" s="111">
        <f t="shared" si="6238"/>
        <v>0</v>
      </c>
      <c r="BD4047" s="122">
        <f t="shared" si="6239"/>
        <v>0</v>
      </c>
      <c r="BE4047" s="343" t="e">
        <f t="shared" si="6240"/>
        <v>#DIV/0!</v>
      </c>
      <c r="BF4047"/>
      <c r="BG4047" s="869" t="str">
        <f t="shared" si="6241"/>
        <v>31.22</v>
      </c>
      <c r="BH4047" s="607" t="b">
        <f>COUNTIF('Codes SEC'!$B$2:$B$250,Ministres!BG4047)&gt;0</f>
        <v>1</v>
      </c>
      <c r="BI4047"/>
    </row>
    <row r="4048" spans="1:61" ht="36.6" customHeight="1" x14ac:dyDescent="0.25">
      <c r="A4048" s="190" t="s">
        <v>6113</v>
      </c>
      <c r="B4048" s="583" t="s">
        <v>826</v>
      </c>
      <c r="C4048" s="120" t="s">
        <v>1714</v>
      </c>
      <c r="D4048" s="622">
        <v>1000</v>
      </c>
      <c r="E4048" s="584"/>
      <c r="F4048" s="120">
        <v>12</v>
      </c>
      <c r="G4048" s="700" t="s">
        <v>5613</v>
      </c>
      <c r="H4048" s="891" t="str">
        <f t="shared" si="6148"/>
        <v>047</v>
      </c>
      <c r="I4048" s="605">
        <v>83122000</v>
      </c>
      <c r="J4048" s="689" t="s">
        <v>5524</v>
      </c>
      <c r="K4048" s="424" t="s">
        <v>5525</v>
      </c>
      <c r="L4048" s="733">
        <v>0</v>
      </c>
      <c r="M4048" s="734">
        <v>0</v>
      </c>
      <c r="N4048" s="931"/>
      <c r="O4048" s="530">
        <f t="shared" si="6221"/>
        <v>0</v>
      </c>
      <c r="P4048" s="530">
        <f t="shared" si="6222"/>
        <v>0</v>
      </c>
      <c r="Q4048" s="646"/>
      <c r="R4048" s="536"/>
      <c r="S4048" s="536"/>
      <c r="T4048" s="536"/>
      <c r="U4048" s="536"/>
      <c r="V4048" s="536"/>
      <c r="W4048" s="683" t="str">
        <f>IF(SUM(Q4048:V4048)=X4048,"OK",SUM(Q4048:V4048)-X4048)</f>
        <v>OK</v>
      </c>
      <c r="X4048" s="141"/>
      <c r="Y4048" s="141"/>
      <c r="Z4048" s="552"/>
      <c r="AA4048" s="552"/>
      <c r="AB4048" s="683" t="str">
        <f>IF(SUM(Z4048:AA4048)=AC4048,"OK",SUM(Z4048:AA4048)-AC4048)</f>
        <v>OK</v>
      </c>
      <c r="AC4048" s="593"/>
      <c r="AD4048" s="530">
        <f t="shared" si="6225"/>
        <v>0</v>
      </c>
      <c r="AE4048" s="842">
        <f t="shared" si="6226"/>
        <v>0</v>
      </c>
      <c r="AF4048" s="931"/>
      <c r="AG4048" s="530">
        <f t="shared" si="6227"/>
        <v>0</v>
      </c>
      <c r="AH4048" s="530">
        <f t="shared" si="6228"/>
        <v>0</v>
      </c>
      <c r="AI4048" s="641"/>
      <c r="AJ4048" s="537"/>
      <c r="AK4048" s="537"/>
      <c r="AL4048" s="537"/>
      <c r="AM4048" s="537"/>
      <c r="AN4048" s="537"/>
      <c r="AO4048" s="683" t="str">
        <f>IF(SUM(AI4048:AN4048)=AP4048,"OK",SUM(AI4048:AN4048)-AP4048)</f>
        <v>OK</v>
      </c>
      <c r="AP4048" s="141"/>
      <c r="AQ4048" s="141"/>
      <c r="AR4048" s="552"/>
      <c r="AS4048" s="552"/>
      <c r="AT4048" s="683" t="str">
        <f>IF(SUM(AR4048:AS4048)=AU4048,"OK",SUM(AR4048:AS4048)-AU4048)</f>
        <v>OK</v>
      </c>
      <c r="AU4048" s="593"/>
      <c r="AV4048" s="530">
        <f t="shared" si="6231"/>
        <v>0</v>
      </c>
      <c r="AW4048" s="842">
        <f t="shared" si="6232"/>
        <v>0</v>
      </c>
      <c r="AX4048" s="115">
        <f t="shared" si="6233"/>
        <v>0</v>
      </c>
      <c r="AY4048" s="5">
        <f t="shared" si="6234"/>
        <v>0</v>
      </c>
      <c r="AZ4048" s="7">
        <f>AY4048-AX4048</f>
        <v>0</v>
      </c>
      <c r="BA4048" s="335" t="e">
        <f>AZ4048/AX4048</f>
        <v>#DIV/0!</v>
      </c>
      <c r="BB4048" s="23">
        <f t="shared" si="6237"/>
        <v>0</v>
      </c>
      <c r="BC4048" s="5">
        <f>AW4048</f>
        <v>0</v>
      </c>
      <c r="BD4048" s="7">
        <f>BC4048-BB4048</f>
        <v>0</v>
      </c>
      <c r="BE4048" s="335" t="e">
        <f>BD4048/BB4048</f>
        <v>#DIV/0!</v>
      </c>
      <c r="BG4048" s="826" t="str">
        <f t="shared" si="6241"/>
        <v>31.22</v>
      </c>
      <c r="BH4048" s="607" t="b">
        <f>COUNTIF('Codes SEC'!$B$2:$B$250,Ministres!BG4048)&gt;0</f>
        <v>1</v>
      </c>
    </row>
    <row r="4049" spans="1:66" ht="36.6" customHeight="1" x14ac:dyDescent="0.25">
      <c r="A4049" s="190" t="s">
        <v>6113</v>
      </c>
      <c r="B4049" s="583" t="s">
        <v>826</v>
      </c>
      <c r="C4049" s="120" t="s">
        <v>1714</v>
      </c>
      <c r="D4049" s="622">
        <v>1000</v>
      </c>
      <c r="E4049" s="584"/>
      <c r="F4049" s="120">
        <v>12</v>
      </c>
      <c r="G4049" s="700" t="s">
        <v>5613</v>
      </c>
      <c r="H4049" s="891" t="str">
        <f t="shared" si="6148"/>
        <v>047</v>
      </c>
      <c r="I4049" s="605">
        <v>83132000</v>
      </c>
      <c r="J4049" s="689" t="s">
        <v>5595</v>
      </c>
      <c r="K4049" s="424" t="s">
        <v>5597</v>
      </c>
      <c r="L4049" s="733">
        <v>600</v>
      </c>
      <c r="M4049" s="734">
        <v>600</v>
      </c>
      <c r="N4049" s="931"/>
      <c r="O4049" s="530">
        <f t="shared" si="6221"/>
        <v>-600</v>
      </c>
      <c r="P4049" s="530" t="str">
        <f t="shared" si="6222"/>
        <v xml:space="preserve">0 </v>
      </c>
      <c r="Q4049" s="646"/>
      <c r="R4049" s="536"/>
      <c r="S4049" s="536"/>
      <c r="T4049" s="536"/>
      <c r="U4049" s="536"/>
      <c r="V4049" s="536"/>
      <c r="W4049" s="683" t="str">
        <f>IF(SUM(Q4049:V4049)=X4049,"OK",SUM(Q4049:V4049)-X4049)</f>
        <v>OK</v>
      </c>
      <c r="X4049" s="141"/>
      <c r="Y4049" s="141"/>
      <c r="Z4049" s="552"/>
      <c r="AA4049" s="552"/>
      <c r="AB4049" s="683" t="str">
        <f>IF(SUM(Z4049:AA4049)=AC4049,"OK",SUM(Z4049:AA4049)-AC4049)</f>
        <v>OK</v>
      </c>
      <c r="AC4049" s="593"/>
      <c r="AD4049" s="530">
        <f t="shared" si="6225"/>
        <v>0</v>
      </c>
      <c r="AE4049" s="842">
        <f t="shared" si="6226"/>
        <v>0</v>
      </c>
      <c r="AF4049" s="931"/>
      <c r="AG4049" s="530">
        <f t="shared" si="6227"/>
        <v>-600</v>
      </c>
      <c r="AH4049" s="530" t="str">
        <f t="shared" si="6228"/>
        <v xml:space="preserve">0 </v>
      </c>
      <c r="AI4049" s="641"/>
      <c r="AJ4049" s="537"/>
      <c r="AK4049" s="537"/>
      <c r="AL4049" s="537"/>
      <c r="AM4049" s="537"/>
      <c r="AN4049" s="537"/>
      <c r="AO4049" s="683" t="str">
        <f>IF(SUM(AI4049:AN4049)=AP4049,"OK",SUM(AI4049:AN4049)-AP4049)</f>
        <v>OK</v>
      </c>
      <c r="AP4049" s="141"/>
      <c r="AQ4049" s="141"/>
      <c r="AR4049" s="552"/>
      <c r="AS4049" s="552"/>
      <c r="AT4049" s="683" t="str">
        <f>IF(SUM(AR4049:AS4049)=AU4049,"OK",SUM(AR4049:AS4049)-AU4049)</f>
        <v>OK</v>
      </c>
      <c r="AU4049" s="593"/>
      <c r="AV4049" s="530">
        <f t="shared" si="6231"/>
        <v>0</v>
      </c>
      <c r="AW4049" s="842">
        <f t="shared" si="6232"/>
        <v>0</v>
      </c>
      <c r="AX4049" s="115">
        <f t="shared" si="6233"/>
        <v>600</v>
      </c>
      <c r="AY4049" s="5">
        <f t="shared" si="6234"/>
        <v>0</v>
      </c>
      <c r="AZ4049" s="7">
        <f>AY4049-AX4049</f>
        <v>-600</v>
      </c>
      <c r="BA4049" s="335">
        <f>AZ4049/AX4049</f>
        <v>-1</v>
      </c>
      <c r="BB4049" s="23">
        <f t="shared" si="6237"/>
        <v>600</v>
      </c>
      <c r="BC4049" s="5">
        <f>AW4049</f>
        <v>0</v>
      </c>
      <c r="BD4049" s="7">
        <f>BC4049-BB4049</f>
        <v>-600</v>
      </c>
      <c r="BE4049" s="335">
        <f>BD4049/BB4049</f>
        <v>-1</v>
      </c>
      <c r="BG4049" s="826" t="str">
        <f t="shared" si="6241"/>
        <v>31.32</v>
      </c>
      <c r="BH4049" s="607" t="b">
        <f>COUNTIF('Codes SEC'!$B$2:$B$250,Ministres!BG4049)&gt;0</f>
        <v>1</v>
      </c>
    </row>
    <row r="4050" spans="1:66" ht="36.6" customHeight="1" x14ac:dyDescent="0.25">
      <c r="A4050" s="190" t="s">
        <v>6113</v>
      </c>
      <c r="B4050" s="583" t="s">
        <v>826</v>
      </c>
      <c r="C4050" s="120" t="s">
        <v>1714</v>
      </c>
      <c r="D4050" s="622">
        <v>1000</v>
      </c>
      <c r="E4050" s="584"/>
      <c r="F4050" s="120">
        <v>12</v>
      </c>
      <c r="G4050" s="700" t="s">
        <v>5613</v>
      </c>
      <c r="H4050" s="891" t="str">
        <f t="shared" si="6148"/>
        <v>047</v>
      </c>
      <c r="I4050" s="605">
        <v>83132000</v>
      </c>
      <c r="J4050" s="689" t="s">
        <v>5522</v>
      </c>
      <c r="K4050" s="424" t="s">
        <v>5523</v>
      </c>
      <c r="L4050" s="733">
        <v>195</v>
      </c>
      <c r="M4050" s="734">
        <v>195</v>
      </c>
      <c r="N4050" s="931"/>
      <c r="O4050" s="530">
        <f t="shared" si="6221"/>
        <v>-195</v>
      </c>
      <c r="P4050" s="530" t="str">
        <f t="shared" si="6222"/>
        <v xml:space="preserve">0 </v>
      </c>
      <c r="Q4050" s="646"/>
      <c r="R4050" s="536"/>
      <c r="S4050" s="536"/>
      <c r="T4050" s="536"/>
      <c r="U4050" s="536"/>
      <c r="V4050" s="536"/>
      <c r="W4050" s="683" t="str">
        <f t="shared" si="6223"/>
        <v>OK</v>
      </c>
      <c r="X4050" s="141"/>
      <c r="Y4050" s="141"/>
      <c r="Z4050" s="552"/>
      <c r="AA4050" s="552"/>
      <c r="AB4050" s="683" t="str">
        <f t="shared" si="6224"/>
        <v>OK</v>
      </c>
      <c r="AC4050" s="593"/>
      <c r="AD4050" s="530">
        <f t="shared" si="6225"/>
        <v>0</v>
      </c>
      <c r="AE4050" s="842">
        <f t="shared" si="6226"/>
        <v>0</v>
      </c>
      <c r="AF4050" s="931"/>
      <c r="AG4050" s="530">
        <f t="shared" si="6227"/>
        <v>-195</v>
      </c>
      <c r="AH4050" s="530" t="str">
        <f t="shared" si="6228"/>
        <v xml:space="preserve">0 </v>
      </c>
      <c r="AI4050" s="641"/>
      <c r="AJ4050" s="537"/>
      <c r="AK4050" s="537"/>
      <c r="AL4050" s="537"/>
      <c r="AM4050" s="537"/>
      <c r="AN4050" s="537"/>
      <c r="AO4050" s="683" t="str">
        <f t="shared" si="6229"/>
        <v>OK</v>
      </c>
      <c r="AP4050" s="141"/>
      <c r="AQ4050" s="141"/>
      <c r="AR4050" s="552"/>
      <c r="AS4050" s="552"/>
      <c r="AT4050" s="683" t="str">
        <f t="shared" si="6230"/>
        <v>OK</v>
      </c>
      <c r="AU4050" s="593"/>
      <c r="AV4050" s="530">
        <f t="shared" si="6231"/>
        <v>0</v>
      </c>
      <c r="AW4050" s="842">
        <f t="shared" si="6232"/>
        <v>0</v>
      </c>
      <c r="AX4050" s="115">
        <f t="shared" si="6233"/>
        <v>195</v>
      </c>
      <c r="AY4050" s="5">
        <f t="shared" si="6234"/>
        <v>0</v>
      </c>
      <c r="AZ4050" s="7">
        <f>AY4050-AX4050</f>
        <v>-195</v>
      </c>
      <c r="BA4050" s="335">
        <f>AZ4050/AX4050</f>
        <v>-1</v>
      </c>
      <c r="BB4050" s="23">
        <f t="shared" si="6237"/>
        <v>195</v>
      </c>
      <c r="BC4050" s="5">
        <f>AW4050</f>
        <v>0</v>
      </c>
      <c r="BD4050" s="7">
        <f>BC4050-BB4050</f>
        <v>-195</v>
      </c>
      <c r="BE4050" s="335">
        <f>BD4050/BB4050</f>
        <v>-1</v>
      </c>
      <c r="BG4050" s="826" t="str">
        <f t="shared" si="6241"/>
        <v>31.32</v>
      </c>
      <c r="BH4050" s="607" t="b">
        <f>COUNTIF('Codes SEC'!$B$2:$B$250,Ministres!BG4050)&gt;0</f>
        <v>1</v>
      </c>
    </row>
    <row r="4051" spans="1:66" ht="30.6" x14ac:dyDescent="0.25">
      <c r="A4051" s="222" t="s">
        <v>6113</v>
      </c>
      <c r="B4051" s="30">
        <v>14</v>
      </c>
      <c r="C4051" s="116" t="s">
        <v>1714</v>
      </c>
      <c r="D4051" s="620">
        <v>1000</v>
      </c>
      <c r="F4051" s="117">
        <v>12</v>
      </c>
      <c r="G4051" s="694">
        <v>3</v>
      </c>
      <c r="H4051" s="878" t="str">
        <f t="shared" si="6148"/>
        <v>047</v>
      </c>
      <c r="I4051" s="397" t="s">
        <v>3264</v>
      </c>
      <c r="J4051" s="380" t="s">
        <v>2122</v>
      </c>
      <c r="K4051" s="408" t="s">
        <v>3936</v>
      </c>
      <c r="L4051" s="733">
        <v>100</v>
      </c>
      <c r="M4051" s="734">
        <v>100</v>
      </c>
      <c r="N4051" s="931"/>
      <c r="O4051" s="530">
        <f t="shared" si="6221"/>
        <v>-100</v>
      </c>
      <c r="P4051" s="530" t="str">
        <f t="shared" si="6222"/>
        <v xml:space="preserve">0 </v>
      </c>
      <c r="Q4051" s="646"/>
      <c r="R4051" s="536"/>
      <c r="S4051" s="536"/>
      <c r="T4051" s="536"/>
      <c r="U4051" s="536"/>
      <c r="V4051" s="536"/>
      <c r="W4051" s="683" t="str">
        <f t="shared" si="6223"/>
        <v>OK</v>
      </c>
      <c r="X4051" s="141"/>
      <c r="Y4051" s="141"/>
      <c r="Z4051" s="552"/>
      <c r="AA4051" s="552"/>
      <c r="AB4051" s="683" t="str">
        <f t="shared" si="6224"/>
        <v>OK</v>
      </c>
      <c r="AC4051" s="593"/>
      <c r="AD4051" s="530">
        <f t="shared" si="6225"/>
        <v>0</v>
      </c>
      <c r="AE4051" s="842">
        <f t="shared" si="6226"/>
        <v>0</v>
      </c>
      <c r="AF4051" s="931"/>
      <c r="AG4051" s="530">
        <f t="shared" si="6227"/>
        <v>-100</v>
      </c>
      <c r="AH4051" s="530" t="str">
        <f t="shared" si="6228"/>
        <v xml:space="preserve">0 </v>
      </c>
      <c r="AI4051" s="641"/>
      <c r="AJ4051" s="537"/>
      <c r="AK4051" s="537"/>
      <c r="AL4051" s="537"/>
      <c r="AM4051" s="537"/>
      <c r="AN4051" s="537"/>
      <c r="AO4051" s="683" t="str">
        <f t="shared" si="6229"/>
        <v>OK</v>
      </c>
      <c r="AP4051" s="141"/>
      <c r="AQ4051" s="141"/>
      <c r="AR4051" s="552"/>
      <c r="AS4051" s="552"/>
      <c r="AT4051" s="683" t="str">
        <f t="shared" si="6230"/>
        <v>OK</v>
      </c>
      <c r="AU4051" s="593"/>
      <c r="AV4051" s="530">
        <f t="shared" si="6231"/>
        <v>0</v>
      </c>
      <c r="AW4051" s="842">
        <f t="shared" si="6232"/>
        <v>0</v>
      </c>
      <c r="AX4051" s="115">
        <f t="shared" si="6233"/>
        <v>100</v>
      </c>
      <c r="AY4051" s="5">
        <f t="shared" si="6234"/>
        <v>0</v>
      </c>
      <c r="AZ4051" s="7">
        <f t="shared" si="6235"/>
        <v>-100</v>
      </c>
      <c r="BA4051" s="335">
        <f t="shared" si="6236"/>
        <v>-1</v>
      </c>
      <c r="BB4051" s="23">
        <f t="shared" si="6237"/>
        <v>100</v>
      </c>
      <c r="BC4051" s="5">
        <f t="shared" si="6238"/>
        <v>0</v>
      </c>
      <c r="BD4051" s="7">
        <f t="shared" si="6239"/>
        <v>-100</v>
      </c>
      <c r="BE4051" s="335">
        <f t="shared" si="6240"/>
        <v>-1</v>
      </c>
      <c r="BG4051" s="826" t="str">
        <f t="shared" si="6241"/>
        <v>33.00</v>
      </c>
      <c r="BH4051" s="607" t="b">
        <f>COUNTIF('Codes SEC'!$B$2:$B$250,Ministres!BG4051)&gt;0</f>
        <v>1</v>
      </c>
    </row>
    <row r="4052" spans="1:66" ht="35.1" customHeight="1" x14ac:dyDescent="0.25">
      <c r="A4052" s="222" t="s">
        <v>6113</v>
      </c>
      <c r="B4052" s="30">
        <v>14</v>
      </c>
      <c r="C4052" s="116" t="s">
        <v>1714</v>
      </c>
      <c r="D4052" s="620">
        <v>1000</v>
      </c>
      <c r="F4052" s="117">
        <v>12</v>
      </c>
      <c r="G4052" s="694">
        <v>3</v>
      </c>
      <c r="H4052" s="878" t="str">
        <f t="shared" si="6148"/>
        <v>047</v>
      </c>
      <c r="I4052" s="397">
        <v>84312000</v>
      </c>
      <c r="J4052" s="380" t="s">
        <v>3564</v>
      </c>
      <c r="K4052" s="494" t="s">
        <v>3887</v>
      </c>
      <c r="L4052" s="733">
        <v>15</v>
      </c>
      <c r="M4052" s="734">
        <v>15</v>
      </c>
      <c r="N4052" s="931"/>
      <c r="O4052" s="530">
        <f t="shared" si="6221"/>
        <v>-15</v>
      </c>
      <c r="P4052" s="530" t="str">
        <f t="shared" si="6222"/>
        <v xml:space="preserve">0 </v>
      </c>
      <c r="Q4052" s="646"/>
      <c r="R4052" s="536"/>
      <c r="S4052" s="536"/>
      <c r="T4052" s="536"/>
      <c r="U4052" s="536"/>
      <c r="V4052" s="536"/>
      <c r="W4052" s="683" t="str">
        <f>IF(SUM(Q4052:V4052)=X4052,"OK",SUM(Q4052:V4052)-X4052)</f>
        <v>OK</v>
      </c>
      <c r="X4052" s="141"/>
      <c r="Y4052" s="141"/>
      <c r="Z4052" s="552"/>
      <c r="AA4052" s="552"/>
      <c r="AB4052" s="683" t="str">
        <f>IF(SUM(Z4052:AA4052)=AC4052,"OK",SUM(Z4052:AA4052)-AC4052)</f>
        <v>OK</v>
      </c>
      <c r="AC4052" s="593"/>
      <c r="AD4052" s="530">
        <f t="shared" si="6225"/>
        <v>0</v>
      </c>
      <c r="AE4052" s="842">
        <f t="shared" si="6226"/>
        <v>0</v>
      </c>
      <c r="AF4052" s="931"/>
      <c r="AG4052" s="530">
        <f t="shared" si="6227"/>
        <v>-15</v>
      </c>
      <c r="AH4052" s="530" t="str">
        <f t="shared" si="6228"/>
        <v xml:space="preserve">0 </v>
      </c>
      <c r="AI4052" s="641"/>
      <c r="AJ4052" s="537"/>
      <c r="AK4052" s="537"/>
      <c r="AL4052" s="537"/>
      <c r="AM4052" s="537"/>
      <c r="AN4052" s="537"/>
      <c r="AO4052" s="683" t="str">
        <f>IF(SUM(AI4052:AN4052)=AP4052,"OK",SUM(AI4052:AN4052)-AP4052)</f>
        <v>OK</v>
      </c>
      <c r="AP4052" s="141"/>
      <c r="AQ4052" s="141"/>
      <c r="AR4052" s="552"/>
      <c r="AS4052" s="552"/>
      <c r="AT4052" s="683" t="str">
        <f>IF(SUM(AR4052:AS4052)=AU4052,"OK",SUM(AR4052:AS4052)-AU4052)</f>
        <v>OK</v>
      </c>
      <c r="AU4052" s="593"/>
      <c r="AV4052" s="530">
        <f t="shared" si="6231"/>
        <v>0</v>
      </c>
      <c r="AW4052" s="842">
        <f t="shared" si="6232"/>
        <v>0</v>
      </c>
      <c r="AX4052" s="115">
        <f t="shared" si="6233"/>
        <v>15</v>
      </c>
      <c r="AY4052" s="5">
        <f t="shared" si="6234"/>
        <v>0</v>
      </c>
      <c r="AZ4052" s="7">
        <f>AY4052-AX4052</f>
        <v>-15</v>
      </c>
      <c r="BA4052" s="335">
        <f>AZ4052/AX4052</f>
        <v>-1</v>
      </c>
      <c r="BB4052" s="23">
        <f t="shared" si="6237"/>
        <v>15</v>
      </c>
      <c r="BC4052" s="5">
        <f>AW4052</f>
        <v>0</v>
      </c>
      <c r="BD4052" s="7">
        <f>BC4052-BB4052</f>
        <v>-15</v>
      </c>
      <c r="BE4052" s="335">
        <f>BD4052/BB4052</f>
        <v>-1</v>
      </c>
      <c r="BG4052" s="826" t="str">
        <f t="shared" si="6241"/>
        <v>43.12</v>
      </c>
      <c r="BH4052" s="607" t="b">
        <f>COUNTIF('Codes SEC'!$B$2:$B$250,Ministres!BG4052)&gt;0</f>
        <v>1</v>
      </c>
    </row>
    <row r="4053" spans="1:66" ht="35.1" customHeight="1" x14ac:dyDescent="0.25">
      <c r="A4053" s="222" t="s">
        <v>6113</v>
      </c>
      <c r="B4053" s="30">
        <v>14</v>
      </c>
      <c r="C4053" s="116" t="s">
        <v>1714</v>
      </c>
      <c r="D4053" s="620">
        <v>1000</v>
      </c>
      <c r="F4053" s="117">
        <v>12</v>
      </c>
      <c r="G4053" s="694">
        <v>3</v>
      </c>
      <c r="H4053" s="878" t="str">
        <f t="shared" si="6148"/>
        <v>047</v>
      </c>
      <c r="I4053" s="397" t="s">
        <v>3265</v>
      </c>
      <c r="J4053" s="380" t="s">
        <v>2123</v>
      </c>
      <c r="K4053" s="494" t="s">
        <v>3937</v>
      </c>
      <c r="L4053" s="733">
        <v>121</v>
      </c>
      <c r="M4053" s="734">
        <v>121</v>
      </c>
      <c r="N4053" s="931"/>
      <c r="O4053" s="530">
        <f t="shared" si="6221"/>
        <v>-121</v>
      </c>
      <c r="P4053" s="530" t="str">
        <f t="shared" si="6222"/>
        <v xml:space="preserve">0 </v>
      </c>
      <c r="Q4053" s="646"/>
      <c r="R4053" s="536"/>
      <c r="S4053" s="536"/>
      <c r="T4053" s="536"/>
      <c r="U4053" s="536"/>
      <c r="V4053" s="536"/>
      <c r="W4053" s="683" t="str">
        <f t="shared" si="6223"/>
        <v>OK</v>
      </c>
      <c r="X4053" s="141"/>
      <c r="Y4053" s="141"/>
      <c r="Z4053" s="552"/>
      <c r="AA4053" s="552"/>
      <c r="AB4053" s="683" t="str">
        <f t="shared" si="6224"/>
        <v>OK</v>
      </c>
      <c r="AC4053" s="593"/>
      <c r="AD4053" s="530">
        <f t="shared" si="6225"/>
        <v>0</v>
      </c>
      <c r="AE4053" s="842">
        <f t="shared" si="6226"/>
        <v>0</v>
      </c>
      <c r="AF4053" s="931"/>
      <c r="AG4053" s="530">
        <f t="shared" si="6227"/>
        <v>-121</v>
      </c>
      <c r="AH4053" s="530" t="str">
        <f t="shared" si="6228"/>
        <v xml:space="preserve">0 </v>
      </c>
      <c r="AI4053" s="641"/>
      <c r="AJ4053" s="537"/>
      <c r="AK4053" s="537"/>
      <c r="AL4053" s="537"/>
      <c r="AM4053" s="537"/>
      <c r="AN4053" s="537"/>
      <c r="AO4053" s="683" t="str">
        <f t="shared" si="6229"/>
        <v>OK</v>
      </c>
      <c r="AP4053" s="141"/>
      <c r="AQ4053" s="141"/>
      <c r="AR4053" s="552"/>
      <c r="AS4053" s="552"/>
      <c r="AT4053" s="683" t="str">
        <f t="shared" si="6230"/>
        <v>OK</v>
      </c>
      <c r="AU4053" s="593"/>
      <c r="AV4053" s="530">
        <f t="shared" si="6231"/>
        <v>0</v>
      </c>
      <c r="AW4053" s="842">
        <f t="shared" si="6232"/>
        <v>0</v>
      </c>
      <c r="AX4053" s="115">
        <f t="shared" si="6233"/>
        <v>121</v>
      </c>
      <c r="AY4053" s="5">
        <f t="shared" si="6234"/>
        <v>0</v>
      </c>
      <c r="AZ4053" s="7">
        <f t="shared" si="6235"/>
        <v>-121</v>
      </c>
      <c r="BA4053" s="335">
        <f t="shared" si="6236"/>
        <v>-1</v>
      </c>
      <c r="BB4053" s="23">
        <f t="shared" si="6237"/>
        <v>121</v>
      </c>
      <c r="BC4053" s="5">
        <f t="shared" si="6238"/>
        <v>0</v>
      </c>
      <c r="BD4053" s="7">
        <f t="shared" si="6239"/>
        <v>-121</v>
      </c>
      <c r="BE4053" s="335">
        <f t="shared" si="6240"/>
        <v>-1</v>
      </c>
      <c r="BG4053" s="826" t="str">
        <f t="shared" si="6241"/>
        <v>43.22</v>
      </c>
      <c r="BH4053" s="607" t="b">
        <f>COUNTIF('Codes SEC'!$B$2:$B$250,Ministres!BG4053)&gt;0</f>
        <v>1</v>
      </c>
    </row>
    <row r="4054" spans="1:66" ht="35.1" customHeight="1" x14ac:dyDescent="0.25">
      <c r="A4054" s="222" t="s">
        <v>6113</v>
      </c>
      <c r="B4054" s="30">
        <v>14</v>
      </c>
      <c r="C4054" s="116" t="s">
        <v>1714</v>
      </c>
      <c r="D4054" s="620">
        <v>1000</v>
      </c>
      <c r="F4054" s="117">
        <v>12</v>
      </c>
      <c r="G4054" s="694">
        <v>3</v>
      </c>
      <c r="H4054" s="878" t="str">
        <f t="shared" si="6148"/>
        <v>047</v>
      </c>
      <c r="I4054" s="397">
        <v>84359000</v>
      </c>
      <c r="J4054" s="380" t="s">
        <v>3563</v>
      </c>
      <c r="K4054" s="494" t="s">
        <v>3886</v>
      </c>
      <c r="L4054" s="733">
        <v>20</v>
      </c>
      <c r="M4054" s="734">
        <v>20</v>
      </c>
      <c r="N4054" s="931"/>
      <c r="O4054" s="530">
        <f t="shared" si="6221"/>
        <v>-20</v>
      </c>
      <c r="P4054" s="530" t="str">
        <f t="shared" si="6222"/>
        <v xml:space="preserve">0 </v>
      </c>
      <c r="Q4054" s="646"/>
      <c r="R4054" s="536"/>
      <c r="S4054" s="536"/>
      <c r="T4054" s="536"/>
      <c r="U4054" s="536"/>
      <c r="V4054" s="536"/>
      <c r="W4054" s="683" t="str">
        <f t="shared" si="6223"/>
        <v>OK</v>
      </c>
      <c r="X4054" s="141"/>
      <c r="Y4054" s="141"/>
      <c r="Z4054" s="552"/>
      <c r="AA4054" s="552"/>
      <c r="AB4054" s="683" t="str">
        <f t="shared" si="6224"/>
        <v>OK</v>
      </c>
      <c r="AC4054" s="593"/>
      <c r="AD4054" s="530">
        <f t="shared" si="6225"/>
        <v>0</v>
      </c>
      <c r="AE4054" s="842">
        <f t="shared" si="6226"/>
        <v>0</v>
      </c>
      <c r="AF4054" s="931"/>
      <c r="AG4054" s="530">
        <f t="shared" si="6227"/>
        <v>-20</v>
      </c>
      <c r="AH4054" s="530" t="str">
        <f t="shared" si="6228"/>
        <v xml:space="preserve">0 </v>
      </c>
      <c r="AI4054" s="641"/>
      <c r="AJ4054" s="537"/>
      <c r="AK4054" s="537"/>
      <c r="AL4054" s="537"/>
      <c r="AM4054" s="537"/>
      <c r="AN4054" s="537"/>
      <c r="AO4054" s="683" t="str">
        <f t="shared" si="6229"/>
        <v>OK</v>
      </c>
      <c r="AP4054" s="141"/>
      <c r="AQ4054" s="141"/>
      <c r="AR4054" s="552"/>
      <c r="AS4054" s="552"/>
      <c r="AT4054" s="683" t="str">
        <f t="shared" si="6230"/>
        <v>OK</v>
      </c>
      <c r="AU4054" s="593"/>
      <c r="AV4054" s="530">
        <f t="shared" si="6231"/>
        <v>0</v>
      </c>
      <c r="AW4054" s="842">
        <f t="shared" si="6232"/>
        <v>0</v>
      </c>
      <c r="AX4054" s="115">
        <f t="shared" si="6233"/>
        <v>20</v>
      </c>
      <c r="AY4054" s="5">
        <f t="shared" si="6234"/>
        <v>0</v>
      </c>
      <c r="AZ4054" s="7">
        <f t="shared" si="6235"/>
        <v>-20</v>
      </c>
      <c r="BA4054" s="335">
        <f t="shared" si="6236"/>
        <v>-1</v>
      </c>
      <c r="BB4054" s="23">
        <f t="shared" si="6237"/>
        <v>20</v>
      </c>
      <c r="BC4054" s="5">
        <f t="shared" si="6238"/>
        <v>0</v>
      </c>
      <c r="BD4054" s="7">
        <f t="shared" si="6239"/>
        <v>-20</v>
      </c>
      <c r="BE4054" s="335">
        <f t="shared" si="6240"/>
        <v>-1</v>
      </c>
      <c r="BG4054" s="826" t="str">
        <f t="shared" si="6241"/>
        <v>43.59</v>
      </c>
      <c r="BH4054" s="607" t="b">
        <f>COUNTIF('Codes SEC'!$B$2:$B$250,Ministres!BG4054)&gt;0</f>
        <v>1</v>
      </c>
    </row>
    <row r="4055" spans="1:66" s="203" customFormat="1" ht="35.1" customHeight="1" x14ac:dyDescent="0.25">
      <c r="A4055" s="21" t="s">
        <v>6113</v>
      </c>
      <c r="B4055" s="112">
        <v>14</v>
      </c>
      <c r="C4055" s="116" t="s">
        <v>1714</v>
      </c>
      <c r="D4055" s="620">
        <v>1000</v>
      </c>
      <c r="E4055" s="278"/>
      <c r="F4055" s="116">
        <v>12</v>
      </c>
      <c r="G4055" s="694">
        <v>3</v>
      </c>
      <c r="H4055" s="1012" t="s">
        <v>3351</v>
      </c>
      <c r="I4055" s="397">
        <v>84524000</v>
      </c>
      <c r="J4055" s="712" t="s">
        <v>7211</v>
      </c>
      <c r="K4055" s="408" t="s">
        <v>7212</v>
      </c>
      <c r="L4055" s="733">
        <v>0</v>
      </c>
      <c r="M4055" s="734">
        <v>0</v>
      </c>
      <c r="N4055" s="931"/>
      <c r="O4055" s="530">
        <f>IF(N4055&gt;L4055,"0 ",N4055-L4055)</f>
        <v>0</v>
      </c>
      <c r="P4055" s="530">
        <f>IF(N4055&lt;L4055,"0 ",N4055-L4055)</f>
        <v>0</v>
      </c>
      <c r="Q4055" s="646"/>
      <c r="R4055" s="536"/>
      <c r="S4055" s="536"/>
      <c r="T4055" s="536"/>
      <c r="U4055" s="536"/>
      <c r="V4055" s="536"/>
      <c r="W4055" s="683" t="str">
        <f>IF(SUM(Q4055:V4055)=X4055,"OK",SUM(Q4055:V4055)-X4055)</f>
        <v>OK</v>
      </c>
      <c r="X4055" s="141"/>
      <c r="Y4055" s="141"/>
      <c r="Z4055" s="552"/>
      <c r="AA4055" s="552"/>
      <c r="AB4055" s="683" t="str">
        <f>IF(SUM(Z4055:AA4055)=AC4055,"OK",SUM(Z4055:AA4055)-AC4055)</f>
        <v>OK</v>
      </c>
      <c r="AC4055" s="593"/>
      <c r="AD4055" s="530">
        <f>X4055+Y4055+AC4055</f>
        <v>0</v>
      </c>
      <c r="AE4055" s="842">
        <f>N4055+AD4055</f>
        <v>0</v>
      </c>
      <c r="AF4055" s="931"/>
      <c r="AG4055" s="530">
        <f>IF(AF4055&gt;M4055,"0 ",AF4055-M4055)</f>
        <v>0</v>
      </c>
      <c r="AH4055" s="530">
        <f>IF(AF4055&lt;M4055,"0 ",AF4055-M4055)</f>
        <v>0</v>
      </c>
      <c r="AI4055" s="641"/>
      <c r="AJ4055" s="537"/>
      <c r="AK4055" s="537"/>
      <c r="AL4055" s="537"/>
      <c r="AM4055" s="537"/>
      <c r="AN4055" s="537"/>
      <c r="AO4055" s="683" t="str">
        <f>IF(SUM(AI4055:AN4055)=AP4055,"OK",SUM(AI4055:AN4055)-AP4055)</f>
        <v>OK</v>
      </c>
      <c r="AP4055" s="141"/>
      <c r="AQ4055" s="141"/>
      <c r="AR4055" s="552"/>
      <c r="AS4055" s="552"/>
      <c r="AT4055" s="683" t="str">
        <f>IF(SUM(AR4055:AS4055)=AU4055,"OK",SUM(AR4055:AS4055)-AU4055)</f>
        <v>OK</v>
      </c>
      <c r="AU4055" s="593"/>
      <c r="AV4055" s="530">
        <f>AP4055+AQ4055+AU4055</f>
        <v>0</v>
      </c>
      <c r="AW4055" s="842">
        <f>AF4055+AV4055</f>
        <v>0</v>
      </c>
      <c r="AX4055" s="115">
        <f>L4055</f>
        <v>0</v>
      </c>
      <c r="AY4055" s="5">
        <f>AE4055</f>
        <v>0</v>
      </c>
      <c r="AZ4055" s="7">
        <f>AY4055-AX4055</f>
        <v>0</v>
      </c>
      <c r="BA4055" s="335" t="e">
        <f>AZ4055/AX4055</f>
        <v>#DIV/0!</v>
      </c>
      <c r="BB4055" s="23">
        <f>M4055</f>
        <v>0</v>
      </c>
      <c r="BC4055" s="5">
        <f>AW4055</f>
        <v>0</v>
      </c>
      <c r="BD4055" s="7">
        <f>BC4055-BB4055</f>
        <v>0</v>
      </c>
      <c r="BE4055" s="335" t="e">
        <f>BD4055/BB4055</f>
        <v>#DIV/0!</v>
      </c>
      <c r="BF4055" s="667"/>
      <c r="BG4055" s="826" t="str">
        <f>RIGHT(LEFT(I4055,3),2)&amp;"."&amp;RIGHT(LEFT(I4055,5),2)</f>
        <v>45.24</v>
      </c>
      <c r="BH4055" s="668" t="b">
        <f>COUNTIF('Codes SEC'!$B$2:$B$250,Ministres!BG4055)&gt;0</f>
        <v>1</v>
      </c>
      <c r="BI4055" s="667"/>
      <c r="BJ4055" s="667"/>
      <c r="BK4055" s="667"/>
      <c r="BL4055" s="667"/>
      <c r="BM4055" s="667"/>
      <c r="BN4055" s="667"/>
    </row>
    <row r="4056" spans="1:66" ht="12.75" customHeight="1" x14ac:dyDescent="0.25">
      <c r="A4056" s="225"/>
      <c r="B4056" s="206"/>
      <c r="C4056" s="253"/>
      <c r="D4056" s="621"/>
      <c r="E4056" s="275"/>
      <c r="F4056" s="269"/>
      <c r="G4056" s="695"/>
      <c r="H4056" s="886"/>
      <c r="I4056" s="403"/>
      <c r="J4056" s="381"/>
      <c r="K4056" s="514" t="s">
        <v>95</v>
      </c>
      <c r="L4056" s="315">
        <f>L4043+L4045+L4051+L4046+L4053+L4044+L4054+L4052+L4047+L4050+L4048+L4049+L4055</f>
        <v>4446</v>
      </c>
      <c r="M4056" s="741">
        <f t="shared" ref="M4056:BE4056" si="6242">M4043+M4045+M4051+M4046+M4053+M4044+M4054+M4052+M4047+M4050+M4048+M4049+M4055</f>
        <v>4446</v>
      </c>
      <c r="N4056" s="930">
        <f t="shared" si="6242"/>
        <v>0</v>
      </c>
      <c r="O4056" s="790">
        <f t="shared" si="6242"/>
        <v>-4446</v>
      </c>
      <c r="P4056" s="790">
        <f t="shared" si="6242"/>
        <v>0</v>
      </c>
      <c r="Q4056" s="787">
        <f t="shared" si="6242"/>
        <v>0</v>
      </c>
      <c r="R4056" s="648">
        <f t="shared" si="6242"/>
        <v>0</v>
      </c>
      <c r="S4056" s="648">
        <f t="shared" si="6242"/>
        <v>0</v>
      </c>
      <c r="T4056" s="648">
        <f t="shared" si="6242"/>
        <v>0</v>
      </c>
      <c r="U4056" s="648">
        <f t="shared" si="6242"/>
        <v>0</v>
      </c>
      <c r="V4056" s="648">
        <f t="shared" si="6242"/>
        <v>0</v>
      </c>
      <c r="W4056" s="790" t="e">
        <f t="shared" si="6242"/>
        <v>#VALUE!</v>
      </c>
      <c r="X4056" s="649">
        <f t="shared" si="6242"/>
        <v>0</v>
      </c>
      <c r="Y4056" s="649">
        <f t="shared" si="6242"/>
        <v>0</v>
      </c>
      <c r="Z4056" s="648">
        <f t="shared" si="6242"/>
        <v>0</v>
      </c>
      <c r="AA4056" s="648">
        <f t="shared" si="6242"/>
        <v>0</v>
      </c>
      <c r="AB4056" s="790" t="e">
        <f t="shared" si="6242"/>
        <v>#VALUE!</v>
      </c>
      <c r="AC4056" s="649">
        <f t="shared" si="6242"/>
        <v>0</v>
      </c>
      <c r="AD4056" s="790">
        <f t="shared" si="6242"/>
        <v>0</v>
      </c>
      <c r="AE4056" s="843">
        <f t="shared" si="6242"/>
        <v>0</v>
      </c>
      <c r="AF4056" s="930">
        <f t="shared" si="6242"/>
        <v>0</v>
      </c>
      <c r="AG4056" s="790">
        <f t="shared" si="6242"/>
        <v>-4446</v>
      </c>
      <c r="AH4056" s="790">
        <f t="shared" si="6242"/>
        <v>0</v>
      </c>
      <c r="AI4056" s="787">
        <f t="shared" si="6242"/>
        <v>0</v>
      </c>
      <c r="AJ4056" s="648">
        <f t="shared" si="6242"/>
        <v>0</v>
      </c>
      <c r="AK4056" s="648">
        <f t="shared" si="6242"/>
        <v>0</v>
      </c>
      <c r="AL4056" s="648">
        <f t="shared" si="6242"/>
        <v>0</v>
      </c>
      <c r="AM4056" s="648">
        <f t="shared" si="6242"/>
        <v>0</v>
      </c>
      <c r="AN4056" s="648">
        <f t="shared" si="6242"/>
        <v>0</v>
      </c>
      <c r="AO4056" s="790" t="e">
        <f t="shared" si="6242"/>
        <v>#VALUE!</v>
      </c>
      <c r="AP4056" s="649">
        <f t="shared" si="6242"/>
        <v>0</v>
      </c>
      <c r="AQ4056" s="649">
        <f t="shared" si="6242"/>
        <v>0</v>
      </c>
      <c r="AR4056" s="648">
        <f t="shared" si="6242"/>
        <v>0</v>
      </c>
      <c r="AS4056" s="648">
        <f t="shared" si="6242"/>
        <v>0</v>
      </c>
      <c r="AT4056" s="790" t="e">
        <f t="shared" si="6242"/>
        <v>#VALUE!</v>
      </c>
      <c r="AU4056" s="649">
        <f t="shared" si="6242"/>
        <v>0</v>
      </c>
      <c r="AV4056" s="790">
        <f t="shared" si="6242"/>
        <v>0</v>
      </c>
      <c r="AW4056" s="843">
        <f t="shared" si="6242"/>
        <v>0</v>
      </c>
      <c r="AX4056" s="336">
        <f t="shared" si="6242"/>
        <v>4446</v>
      </c>
      <c r="AY4056" s="337">
        <f t="shared" si="6242"/>
        <v>0</v>
      </c>
      <c r="AZ4056" s="338">
        <f t="shared" si="6242"/>
        <v>-4446</v>
      </c>
      <c r="BA4056" s="339" t="e">
        <f t="shared" si="6242"/>
        <v>#DIV/0!</v>
      </c>
      <c r="BB4056" s="322">
        <f t="shared" si="6242"/>
        <v>4446</v>
      </c>
      <c r="BC4056" s="337">
        <f t="shared" si="6242"/>
        <v>0</v>
      </c>
      <c r="BD4056" s="338">
        <f t="shared" si="6242"/>
        <v>-4446</v>
      </c>
      <c r="BE4056" s="339" t="e">
        <f t="shared" si="6242"/>
        <v>#DIV/0!</v>
      </c>
      <c r="BG4056" s="826"/>
      <c r="BH4056" s="607"/>
    </row>
    <row r="4057" spans="1:66" ht="12.75" customHeight="1" x14ac:dyDescent="0.25">
      <c r="A4057" s="222"/>
      <c r="C4057" s="116"/>
      <c r="D4057" s="620"/>
      <c r="F4057" s="117"/>
      <c r="G4057" s="694"/>
      <c r="H4057" s="878"/>
      <c r="I4057" s="397"/>
      <c r="J4057" s="380"/>
      <c r="K4057" s="409"/>
      <c r="L4057" s="738"/>
      <c r="M4057" s="739"/>
      <c r="N4057" s="931"/>
      <c r="O4057" s="923"/>
      <c r="P4057" s="923"/>
      <c r="Q4057" s="641"/>
      <c r="R4057" s="537"/>
      <c r="S4057" s="537"/>
      <c r="T4057" s="537"/>
      <c r="U4057" s="537"/>
      <c r="V4057" s="537"/>
      <c r="W4057" s="531"/>
      <c r="X4057" s="141"/>
      <c r="Y4057" s="141"/>
      <c r="Z4057" s="552"/>
      <c r="AA4057" s="552"/>
      <c r="AB4057" s="531"/>
      <c r="AC4057" s="593"/>
      <c r="AD4057" s="923"/>
      <c r="AE4057" s="846"/>
      <c r="AF4057" s="931"/>
      <c r="AG4057" s="923"/>
      <c r="AH4057" s="923"/>
      <c r="AI4057" s="641"/>
      <c r="AJ4057" s="537"/>
      <c r="AK4057" s="537"/>
      <c r="AL4057" s="537"/>
      <c r="AM4057" s="537"/>
      <c r="AN4057" s="537"/>
      <c r="AO4057" s="531"/>
      <c r="AP4057" s="141"/>
      <c r="AQ4057" s="141"/>
      <c r="AR4057" s="552"/>
      <c r="AS4057" s="552"/>
      <c r="AT4057" s="531"/>
      <c r="AU4057" s="593"/>
      <c r="AV4057" s="923"/>
      <c r="AW4057" s="846"/>
      <c r="AX4057" s="115"/>
      <c r="AY4057" s="5"/>
      <c r="AZ4057" s="5"/>
      <c r="BA4057" s="335"/>
      <c r="BC4057" s="5"/>
      <c r="BD4057" s="5"/>
      <c r="BE4057" s="335"/>
      <c r="BG4057" s="826"/>
      <c r="BH4057" s="607"/>
    </row>
    <row r="4058" spans="1:66" ht="12.75" customHeight="1" x14ac:dyDescent="0.25">
      <c r="A4058" s="222"/>
      <c r="C4058" s="116"/>
      <c r="D4058" s="620"/>
      <c r="F4058" s="117"/>
      <c r="G4058" s="694"/>
      <c r="H4058" s="878"/>
      <c r="I4058" s="397"/>
      <c r="J4058" s="380"/>
      <c r="K4058" s="410" t="s">
        <v>58</v>
      </c>
      <c r="L4058" s="738"/>
      <c r="M4058" s="739"/>
      <c r="N4058" s="931"/>
      <c r="O4058" s="923"/>
      <c r="P4058" s="923"/>
      <c r="Q4058" s="641"/>
      <c r="R4058" s="537"/>
      <c r="S4058" s="537"/>
      <c r="T4058" s="537"/>
      <c r="U4058" s="537"/>
      <c r="V4058" s="537"/>
      <c r="W4058" s="531"/>
      <c r="X4058" s="141"/>
      <c r="Y4058" s="141"/>
      <c r="Z4058" s="552"/>
      <c r="AA4058" s="552"/>
      <c r="AB4058" s="531"/>
      <c r="AC4058" s="593"/>
      <c r="AD4058" s="923"/>
      <c r="AE4058" s="846"/>
      <c r="AF4058" s="931"/>
      <c r="AG4058" s="923"/>
      <c r="AH4058" s="923"/>
      <c r="AI4058" s="641"/>
      <c r="AJ4058" s="537"/>
      <c r="AK4058" s="537"/>
      <c r="AL4058" s="537"/>
      <c r="AM4058" s="537"/>
      <c r="AN4058" s="537"/>
      <c r="AO4058" s="531"/>
      <c r="AP4058" s="141"/>
      <c r="AQ4058" s="141"/>
      <c r="AR4058" s="552"/>
      <c r="AS4058" s="552"/>
      <c r="AT4058" s="531"/>
      <c r="AU4058" s="593"/>
      <c r="AV4058" s="923"/>
      <c r="AW4058" s="846"/>
      <c r="AX4058" s="115"/>
      <c r="AY4058" s="5"/>
      <c r="AZ4058" s="5"/>
      <c r="BA4058" s="335"/>
      <c r="BC4058" s="5"/>
      <c r="BD4058" s="5"/>
      <c r="BE4058" s="335"/>
      <c r="BG4058" s="826"/>
      <c r="BH4058" s="607"/>
    </row>
    <row r="4059" spans="1:66" s="4" customFormat="1" ht="12.75" customHeight="1" x14ac:dyDescent="0.25">
      <c r="A4059" s="222"/>
      <c r="B4059" s="30"/>
      <c r="C4059" s="116"/>
      <c r="D4059" s="620"/>
      <c r="E4059" s="32"/>
      <c r="F4059" s="117"/>
      <c r="G4059" s="694"/>
      <c r="H4059" s="878"/>
      <c r="I4059" s="397"/>
      <c r="J4059" s="380"/>
      <c r="K4059" s="420"/>
      <c r="L4059" s="738"/>
      <c r="M4059" s="739"/>
      <c r="N4059" s="931"/>
      <c r="O4059" s="923"/>
      <c r="P4059" s="923"/>
      <c r="Q4059" s="641"/>
      <c r="R4059" s="537"/>
      <c r="S4059" s="537"/>
      <c r="T4059" s="537"/>
      <c r="U4059" s="537"/>
      <c r="V4059" s="537"/>
      <c r="W4059" s="531"/>
      <c r="X4059" s="141"/>
      <c r="Y4059" s="141"/>
      <c r="Z4059" s="552"/>
      <c r="AA4059" s="552"/>
      <c r="AB4059" s="531"/>
      <c r="AC4059" s="593"/>
      <c r="AD4059" s="923"/>
      <c r="AE4059" s="846"/>
      <c r="AF4059" s="931"/>
      <c r="AG4059" s="923"/>
      <c r="AH4059" s="923"/>
      <c r="AI4059" s="641"/>
      <c r="AJ4059" s="537"/>
      <c r="AK4059" s="537"/>
      <c r="AL4059" s="537"/>
      <c r="AM4059" s="537"/>
      <c r="AN4059" s="537"/>
      <c r="AO4059" s="531"/>
      <c r="AP4059" s="141"/>
      <c r="AQ4059" s="141"/>
      <c r="AR4059" s="552"/>
      <c r="AS4059" s="552"/>
      <c r="AT4059" s="531"/>
      <c r="AU4059" s="593"/>
      <c r="AV4059" s="923"/>
      <c r="AW4059" s="846"/>
      <c r="AX4059" s="115"/>
      <c r="AY4059" s="5"/>
      <c r="AZ4059" s="5"/>
      <c r="BA4059" s="335"/>
      <c r="BB4059" s="23"/>
      <c r="BC4059" s="5"/>
      <c r="BD4059" s="5"/>
      <c r="BE4059" s="335"/>
      <c r="BF4059" s="41"/>
      <c r="BG4059" s="826"/>
      <c r="BH4059" s="607"/>
      <c r="BI4059" s="41"/>
      <c r="BJ4059" s="41"/>
      <c r="BK4059" s="41"/>
      <c r="BL4059" s="41"/>
      <c r="BM4059" s="41"/>
      <c r="BN4059" s="41"/>
    </row>
    <row r="4060" spans="1:66" s="27" customFormat="1" ht="30.6" x14ac:dyDescent="0.25">
      <c r="A4060" s="222" t="s">
        <v>6113</v>
      </c>
      <c r="B4060" s="30">
        <v>14</v>
      </c>
      <c r="C4060" s="116" t="s">
        <v>1714</v>
      </c>
      <c r="D4060" s="620">
        <v>1000</v>
      </c>
      <c r="E4060" s="32"/>
      <c r="F4060" s="117">
        <v>12</v>
      </c>
      <c r="G4060" s="694">
        <v>3</v>
      </c>
      <c r="H4060" s="878" t="str">
        <f t="shared" si="6148"/>
        <v>047</v>
      </c>
      <c r="I4060" s="397" t="s">
        <v>3272</v>
      </c>
      <c r="J4060" s="380" t="s">
        <v>2124</v>
      </c>
      <c r="K4060" s="422" t="s">
        <v>1801</v>
      </c>
      <c r="L4060" s="738">
        <v>4850</v>
      </c>
      <c r="M4060" s="739">
        <v>4850</v>
      </c>
      <c r="N4060" s="931"/>
      <c r="O4060" s="530">
        <f t="shared" ref="O4060:O4081" si="6243">IF(N4060&gt;L4060,"0 ",N4060-L4060)</f>
        <v>-4850</v>
      </c>
      <c r="P4060" s="530" t="str">
        <f t="shared" ref="P4060:P4081" si="6244">IF(N4060&lt;L4060,"0 ",N4060-L4060)</f>
        <v xml:space="preserve">0 </v>
      </c>
      <c r="Q4060" s="646"/>
      <c r="R4060" s="536"/>
      <c r="S4060" s="536"/>
      <c r="T4060" s="536"/>
      <c r="U4060" s="536"/>
      <c r="V4060" s="536"/>
      <c r="W4060" s="683" t="str">
        <f t="shared" ref="W4060:W4081" si="6245">IF(SUM(Q4060:V4060)=X4060,"OK",SUM(Q4060:V4060)-X4060)</f>
        <v>OK</v>
      </c>
      <c r="X4060" s="141"/>
      <c r="Y4060" s="141"/>
      <c r="Z4060" s="552"/>
      <c r="AA4060" s="552"/>
      <c r="AB4060" s="683" t="str">
        <f t="shared" ref="AB4060:AB4081" si="6246">IF(SUM(Z4060:AA4060)=AC4060,"OK",SUM(Z4060:AA4060)-AC4060)</f>
        <v>OK</v>
      </c>
      <c r="AC4060" s="593"/>
      <c r="AD4060" s="530">
        <f t="shared" ref="AD4060:AD4081" si="6247">X4060+Y4060+AC4060</f>
        <v>0</v>
      </c>
      <c r="AE4060" s="842">
        <f t="shared" ref="AE4060:AE4081" si="6248">N4060+AD4060</f>
        <v>0</v>
      </c>
      <c r="AF4060" s="931"/>
      <c r="AG4060" s="530">
        <f t="shared" ref="AG4060:AG4081" si="6249">IF(AF4060&gt;M4060,"0 ",AF4060-M4060)</f>
        <v>-4850</v>
      </c>
      <c r="AH4060" s="530" t="str">
        <f t="shared" ref="AH4060:AH4081" si="6250">IF(AF4060&lt;M4060,"0 ",AF4060-M4060)</f>
        <v xml:space="preserve">0 </v>
      </c>
      <c r="AI4060" s="641"/>
      <c r="AJ4060" s="537"/>
      <c r="AK4060" s="537"/>
      <c r="AL4060" s="537"/>
      <c r="AM4060" s="537"/>
      <c r="AN4060" s="537"/>
      <c r="AO4060" s="683" t="str">
        <f t="shared" ref="AO4060:AO4081" si="6251">IF(SUM(AI4060:AN4060)=AP4060,"OK",SUM(AI4060:AN4060)-AP4060)</f>
        <v>OK</v>
      </c>
      <c r="AP4060" s="141"/>
      <c r="AQ4060" s="141"/>
      <c r="AR4060" s="552"/>
      <c r="AS4060" s="552"/>
      <c r="AT4060" s="683" t="str">
        <f t="shared" ref="AT4060:AT4081" si="6252">IF(SUM(AR4060:AS4060)=AU4060,"OK",SUM(AR4060:AS4060)-AU4060)</f>
        <v>OK</v>
      </c>
      <c r="AU4060" s="593"/>
      <c r="AV4060" s="530">
        <f t="shared" ref="AV4060:AV4081" si="6253">AP4060+AQ4060+AU4060</f>
        <v>0</v>
      </c>
      <c r="AW4060" s="842">
        <f t="shared" ref="AW4060:AW4081" si="6254">AF4060+AV4060</f>
        <v>0</v>
      </c>
      <c r="AX4060" s="115">
        <f t="shared" ref="AX4060:AX4081" si="6255">L4060</f>
        <v>4850</v>
      </c>
      <c r="AY4060" s="5">
        <f t="shared" ref="AY4060:AY4081" si="6256">AE4060</f>
        <v>0</v>
      </c>
      <c r="AZ4060" s="7">
        <f t="shared" ref="AZ4060:AZ4081" si="6257">AY4060-AX4060</f>
        <v>-4850</v>
      </c>
      <c r="BA4060" s="335">
        <f t="shared" ref="BA4060:BA4081" si="6258">AZ4060/AX4060</f>
        <v>-1</v>
      </c>
      <c r="BB4060" s="23">
        <f t="shared" ref="BB4060:BB4081" si="6259">M4060</f>
        <v>4850</v>
      </c>
      <c r="BC4060" s="5">
        <f t="shared" ref="BC4060:BC4081" si="6260">AW4060</f>
        <v>0</v>
      </c>
      <c r="BD4060" s="7">
        <f t="shared" ref="BD4060:BD4081" si="6261">BC4060-BB4060</f>
        <v>-4850</v>
      </c>
      <c r="BE4060" s="335">
        <f t="shared" ref="BE4060:BE4081" si="6262">BD4060/BB4060</f>
        <v>-1</v>
      </c>
      <c r="BF4060" s="41"/>
      <c r="BG4060" s="826" t="str">
        <f t="shared" ref="BG4060:BG4081" si="6263">RIGHT(LEFT(I4060,3),2)&amp;"."&amp;RIGHT(LEFT(I4060,5),2)</f>
        <v>01.00</v>
      </c>
      <c r="BH4060" s="607" t="b">
        <f>COUNTIF('Codes SEC'!$B$2:$B$250,Ministres!BG4060)&gt;0</f>
        <v>1</v>
      </c>
      <c r="BI4060" s="40"/>
      <c r="BJ4060" s="40"/>
      <c r="BK4060" s="40"/>
      <c r="BL4060" s="40"/>
      <c r="BM4060" s="40"/>
      <c r="BN4060" s="40"/>
    </row>
    <row r="4061" spans="1:66" ht="35.1" customHeight="1" x14ac:dyDescent="0.25">
      <c r="A4061" s="190" t="s">
        <v>6113</v>
      </c>
      <c r="B4061" s="583" t="s">
        <v>826</v>
      </c>
      <c r="C4061" s="120" t="s">
        <v>1714</v>
      </c>
      <c r="D4061" s="622">
        <v>1000</v>
      </c>
      <c r="E4061" s="584"/>
      <c r="F4061" s="120">
        <v>12</v>
      </c>
      <c r="G4061" s="699">
        <v>3</v>
      </c>
      <c r="H4061" s="891" t="str">
        <f t="shared" si="6148"/>
        <v>047</v>
      </c>
      <c r="I4061" s="605">
        <v>85111000</v>
      </c>
      <c r="J4061" s="689" t="s">
        <v>5173</v>
      </c>
      <c r="K4061" s="424" t="s">
        <v>5174</v>
      </c>
      <c r="L4061" s="733">
        <v>0</v>
      </c>
      <c r="M4061" s="734">
        <v>0</v>
      </c>
      <c r="N4061" s="931"/>
      <c r="O4061" s="530">
        <f t="shared" si="6243"/>
        <v>0</v>
      </c>
      <c r="P4061" s="530">
        <f t="shared" si="6244"/>
        <v>0</v>
      </c>
      <c r="Q4061" s="646"/>
      <c r="R4061" s="536"/>
      <c r="S4061" s="536"/>
      <c r="T4061" s="536"/>
      <c r="U4061" s="536"/>
      <c r="V4061" s="536"/>
      <c r="W4061" s="683" t="str">
        <f t="shared" si="6245"/>
        <v>OK</v>
      </c>
      <c r="X4061" s="141"/>
      <c r="Y4061" s="141"/>
      <c r="Z4061" s="552"/>
      <c r="AA4061" s="552"/>
      <c r="AB4061" s="683" t="str">
        <f t="shared" si="6246"/>
        <v>OK</v>
      </c>
      <c r="AC4061" s="593"/>
      <c r="AD4061" s="530">
        <f t="shared" si="6247"/>
        <v>0</v>
      </c>
      <c r="AE4061" s="842">
        <f t="shared" si="6248"/>
        <v>0</v>
      </c>
      <c r="AF4061" s="931"/>
      <c r="AG4061" s="530">
        <f t="shared" si="6249"/>
        <v>0</v>
      </c>
      <c r="AH4061" s="530">
        <f t="shared" si="6250"/>
        <v>0</v>
      </c>
      <c r="AI4061" s="641"/>
      <c r="AJ4061" s="537"/>
      <c r="AK4061" s="537"/>
      <c r="AL4061" s="537"/>
      <c r="AM4061" s="537"/>
      <c r="AN4061" s="537"/>
      <c r="AO4061" s="683" t="str">
        <f t="shared" si="6251"/>
        <v>OK</v>
      </c>
      <c r="AP4061" s="141"/>
      <c r="AQ4061" s="141"/>
      <c r="AR4061" s="552"/>
      <c r="AS4061" s="552"/>
      <c r="AT4061" s="683" t="str">
        <f t="shared" si="6252"/>
        <v>OK</v>
      </c>
      <c r="AU4061" s="593"/>
      <c r="AV4061" s="530">
        <f t="shared" si="6253"/>
        <v>0</v>
      </c>
      <c r="AW4061" s="842">
        <f t="shared" si="6254"/>
        <v>0</v>
      </c>
      <c r="AX4061" s="115">
        <f t="shared" si="6255"/>
        <v>0</v>
      </c>
      <c r="AY4061" s="5">
        <f t="shared" si="6256"/>
        <v>0</v>
      </c>
      <c r="AZ4061" s="7">
        <f>AY4061-AX4061</f>
        <v>0</v>
      </c>
      <c r="BA4061" s="335" t="e">
        <f>AZ4061/AX4061</f>
        <v>#DIV/0!</v>
      </c>
      <c r="BB4061" s="23">
        <f t="shared" si="6259"/>
        <v>0</v>
      </c>
      <c r="BC4061" s="5">
        <f>AW4061</f>
        <v>0</v>
      </c>
      <c r="BD4061" s="7">
        <f>BC4061-BB4061</f>
        <v>0</v>
      </c>
      <c r="BE4061" s="335" t="e">
        <f>BD4061/BB4061</f>
        <v>#DIV/0!</v>
      </c>
      <c r="BG4061" s="826" t="str">
        <f t="shared" si="6263"/>
        <v>51.11</v>
      </c>
      <c r="BH4061" s="607" t="b">
        <f>COUNTIF('Codes SEC'!$B$2:$B$250,Ministres!BG4061)&gt;0</f>
        <v>1</v>
      </c>
    </row>
    <row r="4062" spans="1:66" ht="35.1" customHeight="1" x14ac:dyDescent="0.25">
      <c r="A4062" s="190" t="s">
        <v>6113</v>
      </c>
      <c r="B4062" s="583" t="s">
        <v>826</v>
      </c>
      <c r="C4062" s="120" t="s">
        <v>1714</v>
      </c>
      <c r="D4062" s="622">
        <v>1000</v>
      </c>
      <c r="E4062" s="584"/>
      <c r="F4062" s="120">
        <v>12</v>
      </c>
      <c r="G4062" s="699">
        <v>3</v>
      </c>
      <c r="H4062" s="891" t="str">
        <f t="shared" si="6148"/>
        <v>047</v>
      </c>
      <c r="I4062" s="605">
        <v>85111000</v>
      </c>
      <c r="J4062" s="689" t="s">
        <v>5175</v>
      </c>
      <c r="K4062" s="424" t="s">
        <v>5176</v>
      </c>
      <c r="L4062" s="733">
        <v>0</v>
      </c>
      <c r="M4062" s="734">
        <v>0</v>
      </c>
      <c r="N4062" s="931"/>
      <c r="O4062" s="530">
        <f t="shared" si="6243"/>
        <v>0</v>
      </c>
      <c r="P4062" s="530">
        <f t="shared" si="6244"/>
        <v>0</v>
      </c>
      <c r="Q4062" s="646"/>
      <c r="R4062" s="536"/>
      <c r="S4062" s="536"/>
      <c r="T4062" s="536"/>
      <c r="U4062" s="536"/>
      <c r="V4062" s="536"/>
      <c r="W4062" s="683" t="str">
        <f t="shared" si="6245"/>
        <v>OK</v>
      </c>
      <c r="X4062" s="141"/>
      <c r="Y4062" s="141"/>
      <c r="Z4062" s="552"/>
      <c r="AA4062" s="552"/>
      <c r="AB4062" s="683" t="str">
        <f t="shared" si="6246"/>
        <v>OK</v>
      </c>
      <c r="AC4062" s="593"/>
      <c r="AD4062" s="530">
        <f t="shared" si="6247"/>
        <v>0</v>
      </c>
      <c r="AE4062" s="842">
        <f t="shared" si="6248"/>
        <v>0</v>
      </c>
      <c r="AF4062" s="931"/>
      <c r="AG4062" s="530">
        <f t="shared" si="6249"/>
        <v>0</v>
      </c>
      <c r="AH4062" s="530">
        <f t="shared" si="6250"/>
        <v>0</v>
      </c>
      <c r="AI4062" s="641"/>
      <c r="AJ4062" s="537"/>
      <c r="AK4062" s="537"/>
      <c r="AL4062" s="537"/>
      <c r="AM4062" s="537"/>
      <c r="AN4062" s="537"/>
      <c r="AO4062" s="683" t="str">
        <f t="shared" si="6251"/>
        <v>OK</v>
      </c>
      <c r="AP4062" s="141"/>
      <c r="AQ4062" s="141"/>
      <c r="AR4062" s="552"/>
      <c r="AS4062" s="552"/>
      <c r="AT4062" s="683" t="str">
        <f t="shared" si="6252"/>
        <v>OK</v>
      </c>
      <c r="AU4062" s="593"/>
      <c r="AV4062" s="530">
        <f t="shared" si="6253"/>
        <v>0</v>
      </c>
      <c r="AW4062" s="842">
        <f t="shared" si="6254"/>
        <v>0</v>
      </c>
      <c r="AX4062" s="115">
        <f t="shared" si="6255"/>
        <v>0</v>
      </c>
      <c r="AY4062" s="5">
        <f t="shared" si="6256"/>
        <v>0</v>
      </c>
      <c r="AZ4062" s="7">
        <f>AY4062-AX4062</f>
        <v>0</v>
      </c>
      <c r="BA4062" s="335" t="e">
        <f>AZ4062/AX4062</f>
        <v>#DIV/0!</v>
      </c>
      <c r="BB4062" s="23">
        <f t="shared" si="6259"/>
        <v>0</v>
      </c>
      <c r="BC4062" s="5">
        <f>AW4062</f>
        <v>0</v>
      </c>
      <c r="BD4062" s="7">
        <f>BC4062-BB4062</f>
        <v>0</v>
      </c>
      <c r="BE4062" s="335" t="e">
        <f>BD4062/BB4062</f>
        <v>#DIV/0!</v>
      </c>
      <c r="BG4062" s="826" t="str">
        <f t="shared" si="6263"/>
        <v>51.11</v>
      </c>
      <c r="BH4062" s="607" t="b">
        <f>COUNTIF('Codes SEC'!$B$2:$B$250,Ministres!BG4062)&gt;0</f>
        <v>1</v>
      </c>
    </row>
    <row r="4063" spans="1:66" ht="36.6" customHeight="1" x14ac:dyDescent="0.25">
      <c r="A4063" s="190" t="s">
        <v>6113</v>
      </c>
      <c r="B4063" s="583" t="s">
        <v>826</v>
      </c>
      <c r="C4063" s="120" t="s">
        <v>1714</v>
      </c>
      <c r="D4063" s="622">
        <v>1000</v>
      </c>
      <c r="E4063" s="584"/>
      <c r="F4063" s="120">
        <v>12</v>
      </c>
      <c r="G4063" s="699" t="s">
        <v>5495</v>
      </c>
      <c r="H4063" s="891" t="str">
        <f t="shared" si="6148"/>
        <v>047</v>
      </c>
      <c r="I4063" s="605">
        <v>85111000</v>
      </c>
      <c r="J4063" s="689" t="s">
        <v>5530</v>
      </c>
      <c r="K4063" s="424" t="s">
        <v>5531</v>
      </c>
      <c r="L4063" s="733">
        <v>1000</v>
      </c>
      <c r="M4063" s="734">
        <v>1000</v>
      </c>
      <c r="N4063" s="931"/>
      <c r="O4063" s="530">
        <f t="shared" si="6243"/>
        <v>-1000</v>
      </c>
      <c r="P4063" s="530" t="str">
        <f t="shared" si="6244"/>
        <v xml:space="preserve">0 </v>
      </c>
      <c r="Q4063" s="646"/>
      <c r="R4063" s="536"/>
      <c r="S4063" s="536"/>
      <c r="T4063" s="536"/>
      <c r="U4063" s="536"/>
      <c r="V4063" s="536"/>
      <c r="W4063" s="683" t="str">
        <f>IF(SUM(Q4063:V4063)=X4063,"OK",SUM(Q4063:V4063)-X4063)</f>
        <v>OK</v>
      </c>
      <c r="X4063" s="141"/>
      <c r="Y4063" s="141"/>
      <c r="Z4063" s="552"/>
      <c r="AA4063" s="552"/>
      <c r="AB4063" s="683" t="str">
        <f>IF(SUM(Z4063:AA4063)=AC4063,"OK",SUM(Z4063:AA4063)-AC4063)</f>
        <v>OK</v>
      </c>
      <c r="AC4063" s="593"/>
      <c r="AD4063" s="530">
        <f t="shared" si="6247"/>
        <v>0</v>
      </c>
      <c r="AE4063" s="842">
        <f t="shared" si="6248"/>
        <v>0</v>
      </c>
      <c r="AF4063" s="931"/>
      <c r="AG4063" s="530">
        <f t="shared" si="6249"/>
        <v>-1000</v>
      </c>
      <c r="AH4063" s="530" t="str">
        <f t="shared" si="6250"/>
        <v xml:space="preserve">0 </v>
      </c>
      <c r="AI4063" s="641"/>
      <c r="AJ4063" s="537"/>
      <c r="AK4063" s="537"/>
      <c r="AL4063" s="537"/>
      <c r="AM4063" s="537"/>
      <c r="AN4063" s="537"/>
      <c r="AO4063" s="683" t="str">
        <f>IF(SUM(AI4063:AN4063)=AP4063,"OK",SUM(AI4063:AN4063)-AP4063)</f>
        <v>OK</v>
      </c>
      <c r="AP4063" s="141"/>
      <c r="AQ4063" s="141"/>
      <c r="AR4063" s="552"/>
      <c r="AS4063" s="552"/>
      <c r="AT4063" s="683" t="str">
        <f>IF(SUM(AR4063:AS4063)=AU4063,"OK",SUM(AR4063:AS4063)-AU4063)</f>
        <v>OK</v>
      </c>
      <c r="AU4063" s="593"/>
      <c r="AV4063" s="530">
        <f t="shared" si="6253"/>
        <v>0</v>
      </c>
      <c r="AW4063" s="842">
        <f t="shared" si="6254"/>
        <v>0</v>
      </c>
      <c r="AX4063" s="115">
        <f t="shared" si="6255"/>
        <v>1000</v>
      </c>
      <c r="AY4063" s="5">
        <f t="shared" si="6256"/>
        <v>0</v>
      </c>
      <c r="AZ4063" s="7">
        <f>AY4063-AX4063</f>
        <v>-1000</v>
      </c>
      <c r="BA4063" s="335">
        <f>AZ4063/AX4063</f>
        <v>-1</v>
      </c>
      <c r="BB4063" s="23">
        <f t="shared" si="6259"/>
        <v>1000</v>
      </c>
      <c r="BC4063" s="5">
        <f>AW4063</f>
        <v>0</v>
      </c>
      <c r="BD4063" s="7">
        <f>BC4063-BB4063</f>
        <v>-1000</v>
      </c>
      <c r="BE4063" s="335">
        <f>BD4063/BB4063</f>
        <v>-1</v>
      </c>
      <c r="BG4063" s="826" t="str">
        <f t="shared" si="6263"/>
        <v>51.11</v>
      </c>
      <c r="BH4063" s="607" t="b">
        <f>COUNTIF('Codes SEC'!$B$2:$B$250,Ministres!BG4063)&gt;0</f>
        <v>1</v>
      </c>
    </row>
    <row r="4064" spans="1:66" ht="36.6" customHeight="1" x14ac:dyDescent="0.25">
      <c r="A4064" s="190" t="s">
        <v>6113</v>
      </c>
      <c r="B4064" s="583" t="s">
        <v>826</v>
      </c>
      <c r="C4064" s="120" t="s">
        <v>1714</v>
      </c>
      <c r="D4064" s="622">
        <v>1000</v>
      </c>
      <c r="E4064" s="584"/>
      <c r="F4064" s="120">
        <v>12</v>
      </c>
      <c r="G4064" s="699" t="s">
        <v>5495</v>
      </c>
      <c r="H4064" s="891" t="str">
        <f t="shared" si="6148"/>
        <v>047</v>
      </c>
      <c r="I4064" s="605">
        <v>85112000</v>
      </c>
      <c r="J4064" s="689" t="s">
        <v>5596</v>
      </c>
      <c r="K4064" s="424" t="s">
        <v>5598</v>
      </c>
      <c r="L4064" s="733">
        <v>4298</v>
      </c>
      <c r="M4064" s="734">
        <v>5000</v>
      </c>
      <c r="N4064" s="931"/>
      <c r="O4064" s="530">
        <f t="shared" si="6243"/>
        <v>-4298</v>
      </c>
      <c r="P4064" s="530" t="str">
        <f t="shared" si="6244"/>
        <v xml:space="preserve">0 </v>
      </c>
      <c r="Q4064" s="646"/>
      <c r="R4064" s="536"/>
      <c r="S4064" s="536"/>
      <c r="T4064" s="536"/>
      <c r="U4064" s="536"/>
      <c r="V4064" s="536"/>
      <c r="W4064" s="683" t="str">
        <f>IF(SUM(Q4064:V4064)=X4064,"OK",SUM(Q4064:V4064)-X4064)</f>
        <v>OK</v>
      </c>
      <c r="X4064" s="141"/>
      <c r="Y4064" s="141"/>
      <c r="Z4064" s="552"/>
      <c r="AA4064" s="552"/>
      <c r="AB4064" s="683" t="str">
        <f>IF(SUM(Z4064:AA4064)=AC4064,"OK",SUM(Z4064:AA4064)-AC4064)</f>
        <v>OK</v>
      </c>
      <c r="AC4064" s="593"/>
      <c r="AD4064" s="530">
        <f t="shared" si="6247"/>
        <v>0</v>
      </c>
      <c r="AE4064" s="842">
        <f t="shared" si="6248"/>
        <v>0</v>
      </c>
      <c r="AF4064" s="931"/>
      <c r="AG4064" s="530">
        <f t="shared" si="6249"/>
        <v>-5000</v>
      </c>
      <c r="AH4064" s="530" t="str">
        <f t="shared" si="6250"/>
        <v xml:space="preserve">0 </v>
      </c>
      <c r="AI4064" s="641"/>
      <c r="AJ4064" s="537"/>
      <c r="AK4064" s="537"/>
      <c r="AL4064" s="537"/>
      <c r="AM4064" s="537"/>
      <c r="AN4064" s="537"/>
      <c r="AO4064" s="683" t="str">
        <f>IF(SUM(AI4064:AN4064)=AP4064,"OK",SUM(AI4064:AN4064)-AP4064)</f>
        <v>OK</v>
      </c>
      <c r="AP4064" s="141"/>
      <c r="AQ4064" s="141"/>
      <c r="AR4064" s="552"/>
      <c r="AS4064" s="552"/>
      <c r="AT4064" s="683" t="str">
        <f>IF(SUM(AR4064:AS4064)=AU4064,"OK",SUM(AR4064:AS4064)-AU4064)</f>
        <v>OK</v>
      </c>
      <c r="AU4064" s="593"/>
      <c r="AV4064" s="530">
        <f t="shared" si="6253"/>
        <v>0</v>
      </c>
      <c r="AW4064" s="842">
        <f t="shared" si="6254"/>
        <v>0</v>
      </c>
      <c r="AX4064" s="115">
        <f t="shared" si="6255"/>
        <v>4298</v>
      </c>
      <c r="AY4064" s="5">
        <f t="shared" si="6256"/>
        <v>0</v>
      </c>
      <c r="AZ4064" s="7">
        <f>AY4064-AX4064</f>
        <v>-4298</v>
      </c>
      <c r="BA4064" s="335">
        <f>AZ4064/AX4064</f>
        <v>-1</v>
      </c>
      <c r="BB4064" s="23">
        <f t="shared" si="6259"/>
        <v>5000</v>
      </c>
      <c r="BC4064" s="5">
        <f>AW4064</f>
        <v>0</v>
      </c>
      <c r="BD4064" s="7">
        <f>BC4064-BB4064</f>
        <v>-5000</v>
      </c>
      <c r="BE4064" s="335">
        <f>BD4064/BB4064</f>
        <v>-1</v>
      </c>
      <c r="BG4064" s="826" t="str">
        <f t="shared" si="6263"/>
        <v>51.12</v>
      </c>
      <c r="BH4064" s="607" t="b">
        <f>COUNTIF('Codes SEC'!$B$2:$B$250,Ministres!BG4064)&gt;0</f>
        <v>1</v>
      </c>
    </row>
    <row r="4065" spans="1:60" ht="36.6" customHeight="1" x14ac:dyDescent="0.25">
      <c r="A4065" s="190" t="s">
        <v>6113</v>
      </c>
      <c r="B4065" s="583" t="s">
        <v>826</v>
      </c>
      <c r="C4065" s="120" t="s">
        <v>1714</v>
      </c>
      <c r="D4065" s="622">
        <v>1000</v>
      </c>
      <c r="E4065" s="584"/>
      <c r="F4065" s="120">
        <v>12</v>
      </c>
      <c r="G4065" s="699" t="s">
        <v>5495</v>
      </c>
      <c r="H4065" s="891" t="str">
        <f t="shared" si="6148"/>
        <v>047</v>
      </c>
      <c r="I4065" s="605">
        <v>85112000</v>
      </c>
      <c r="J4065" s="689" t="s">
        <v>5526</v>
      </c>
      <c r="K4065" s="424" t="s">
        <v>5527</v>
      </c>
      <c r="L4065" s="733">
        <v>0</v>
      </c>
      <c r="M4065" s="734">
        <v>0</v>
      </c>
      <c r="N4065" s="931"/>
      <c r="O4065" s="530">
        <f t="shared" si="6243"/>
        <v>0</v>
      </c>
      <c r="P4065" s="530">
        <f t="shared" si="6244"/>
        <v>0</v>
      </c>
      <c r="Q4065" s="646"/>
      <c r="R4065" s="536"/>
      <c r="S4065" s="536"/>
      <c r="T4065" s="536"/>
      <c r="U4065" s="536"/>
      <c r="V4065" s="536"/>
      <c r="W4065" s="683" t="str">
        <f t="shared" si="6245"/>
        <v>OK</v>
      </c>
      <c r="X4065" s="141"/>
      <c r="Y4065" s="141"/>
      <c r="Z4065" s="552"/>
      <c r="AA4065" s="552"/>
      <c r="AB4065" s="683" t="str">
        <f t="shared" si="6246"/>
        <v>OK</v>
      </c>
      <c r="AC4065" s="593"/>
      <c r="AD4065" s="530">
        <f t="shared" si="6247"/>
        <v>0</v>
      </c>
      <c r="AE4065" s="842">
        <f t="shared" si="6248"/>
        <v>0</v>
      </c>
      <c r="AF4065" s="931"/>
      <c r="AG4065" s="530">
        <f t="shared" si="6249"/>
        <v>0</v>
      </c>
      <c r="AH4065" s="530">
        <f t="shared" si="6250"/>
        <v>0</v>
      </c>
      <c r="AI4065" s="641"/>
      <c r="AJ4065" s="537"/>
      <c r="AK4065" s="537"/>
      <c r="AL4065" s="537"/>
      <c r="AM4065" s="537"/>
      <c r="AN4065" s="537"/>
      <c r="AO4065" s="683" t="str">
        <f t="shared" si="6251"/>
        <v>OK</v>
      </c>
      <c r="AP4065" s="141"/>
      <c r="AQ4065" s="141"/>
      <c r="AR4065" s="552"/>
      <c r="AS4065" s="552"/>
      <c r="AT4065" s="683" t="str">
        <f t="shared" si="6252"/>
        <v>OK</v>
      </c>
      <c r="AU4065" s="593"/>
      <c r="AV4065" s="530">
        <f t="shared" si="6253"/>
        <v>0</v>
      </c>
      <c r="AW4065" s="842">
        <f t="shared" si="6254"/>
        <v>0</v>
      </c>
      <c r="AX4065" s="115">
        <f t="shared" si="6255"/>
        <v>0</v>
      </c>
      <c r="AY4065" s="5">
        <f t="shared" si="6256"/>
        <v>0</v>
      </c>
      <c r="AZ4065" s="7">
        <f>AY4065-AX4065</f>
        <v>0</v>
      </c>
      <c r="BA4065" s="335" t="e">
        <f>AZ4065/AX4065</f>
        <v>#DIV/0!</v>
      </c>
      <c r="BB4065" s="23">
        <f t="shared" si="6259"/>
        <v>0</v>
      </c>
      <c r="BC4065" s="5">
        <f>AW4065</f>
        <v>0</v>
      </c>
      <c r="BD4065" s="7">
        <f>BC4065-BB4065</f>
        <v>0</v>
      </c>
      <c r="BE4065" s="335" t="e">
        <f>BD4065/BB4065</f>
        <v>#DIV/0!</v>
      </c>
      <c r="BG4065" s="826" t="str">
        <f t="shared" si="6263"/>
        <v>51.12</v>
      </c>
      <c r="BH4065" s="607" t="b">
        <f>COUNTIF('Codes SEC'!$B$2:$B$250,Ministres!BG4065)&gt;0</f>
        <v>1</v>
      </c>
    </row>
    <row r="4066" spans="1:60" ht="30.6" x14ac:dyDescent="0.25">
      <c r="A4066" s="222" t="s">
        <v>6113</v>
      </c>
      <c r="B4066" s="112">
        <v>14</v>
      </c>
      <c r="C4066" s="116" t="s">
        <v>1714</v>
      </c>
      <c r="D4066" s="620">
        <v>1000</v>
      </c>
      <c r="F4066" s="117">
        <v>12</v>
      </c>
      <c r="G4066" s="694">
        <v>3</v>
      </c>
      <c r="H4066" s="878" t="str">
        <f t="shared" si="6148"/>
        <v>047</v>
      </c>
      <c r="I4066" s="397" t="s">
        <v>3281</v>
      </c>
      <c r="J4066" s="380" t="s">
        <v>2125</v>
      </c>
      <c r="K4066" s="411" t="s">
        <v>1792</v>
      </c>
      <c r="L4066" s="738">
        <v>0</v>
      </c>
      <c r="M4066" s="739">
        <v>0</v>
      </c>
      <c r="N4066" s="931"/>
      <c r="O4066" s="530">
        <f t="shared" si="6243"/>
        <v>0</v>
      </c>
      <c r="P4066" s="530">
        <f t="shared" si="6244"/>
        <v>0</v>
      </c>
      <c r="Q4066" s="641"/>
      <c r="R4066" s="537"/>
      <c r="S4066" s="537"/>
      <c r="T4066" s="537"/>
      <c r="U4066" s="537"/>
      <c r="V4066" s="537"/>
      <c r="W4066" s="683" t="str">
        <f t="shared" si="6245"/>
        <v>OK</v>
      </c>
      <c r="X4066" s="141"/>
      <c r="Y4066" s="141"/>
      <c r="Z4066" s="552"/>
      <c r="AA4066" s="552"/>
      <c r="AB4066" s="683" t="str">
        <f t="shared" si="6246"/>
        <v>OK</v>
      </c>
      <c r="AC4066" s="593"/>
      <c r="AD4066" s="530">
        <f t="shared" si="6247"/>
        <v>0</v>
      </c>
      <c r="AE4066" s="842">
        <f t="shared" si="6248"/>
        <v>0</v>
      </c>
      <c r="AF4066" s="931"/>
      <c r="AG4066" s="530">
        <f t="shared" si="6249"/>
        <v>0</v>
      </c>
      <c r="AH4066" s="530">
        <f t="shared" si="6250"/>
        <v>0</v>
      </c>
      <c r="AI4066" s="641"/>
      <c r="AJ4066" s="537"/>
      <c r="AK4066" s="537"/>
      <c r="AL4066" s="537"/>
      <c r="AM4066" s="537"/>
      <c r="AN4066" s="537"/>
      <c r="AO4066" s="683" t="str">
        <f t="shared" si="6251"/>
        <v>OK</v>
      </c>
      <c r="AP4066" s="141"/>
      <c r="AQ4066" s="141"/>
      <c r="AR4066" s="552"/>
      <c r="AS4066" s="552"/>
      <c r="AT4066" s="683" t="str">
        <f t="shared" si="6252"/>
        <v>OK</v>
      </c>
      <c r="AU4066" s="593"/>
      <c r="AV4066" s="530">
        <f t="shared" si="6253"/>
        <v>0</v>
      </c>
      <c r="AW4066" s="842">
        <f t="shared" si="6254"/>
        <v>0</v>
      </c>
      <c r="AX4066" s="115">
        <f t="shared" si="6255"/>
        <v>0</v>
      </c>
      <c r="AY4066" s="5">
        <f t="shared" si="6256"/>
        <v>0</v>
      </c>
      <c r="AZ4066" s="5">
        <f t="shared" si="6257"/>
        <v>0</v>
      </c>
      <c r="BA4066" s="335" t="e">
        <f t="shared" si="6258"/>
        <v>#DIV/0!</v>
      </c>
      <c r="BB4066" s="23">
        <f t="shared" si="6259"/>
        <v>0</v>
      </c>
      <c r="BC4066" s="5">
        <f t="shared" si="6260"/>
        <v>0</v>
      </c>
      <c r="BD4066" s="5">
        <f t="shared" si="6261"/>
        <v>0</v>
      </c>
      <c r="BE4066" s="335" t="e">
        <f t="shared" si="6262"/>
        <v>#DIV/0!</v>
      </c>
      <c r="BG4066" s="826" t="str">
        <f t="shared" si="6263"/>
        <v>52.10</v>
      </c>
      <c r="BH4066" s="607" t="b">
        <f>COUNTIF('Codes SEC'!$B$2:$B$250,Ministres!BG4066)&gt;0</f>
        <v>1</v>
      </c>
    </row>
    <row r="4067" spans="1:60" ht="30.6" x14ac:dyDescent="0.25">
      <c r="A4067" s="222" t="s">
        <v>6113</v>
      </c>
      <c r="B4067" s="30">
        <v>14</v>
      </c>
      <c r="C4067" s="116" t="s">
        <v>1714</v>
      </c>
      <c r="D4067" s="620">
        <v>1000</v>
      </c>
      <c r="F4067" s="117">
        <v>12</v>
      </c>
      <c r="G4067" s="694">
        <v>3</v>
      </c>
      <c r="H4067" s="878" t="str">
        <f t="shared" si="6148"/>
        <v>047</v>
      </c>
      <c r="I4067" s="397">
        <v>85210000</v>
      </c>
      <c r="J4067" s="380" t="s">
        <v>3478</v>
      </c>
      <c r="K4067" s="408" t="s">
        <v>3435</v>
      </c>
      <c r="L4067" s="733">
        <v>0</v>
      </c>
      <c r="M4067" s="734">
        <v>0</v>
      </c>
      <c r="N4067" s="931"/>
      <c r="O4067" s="530">
        <f t="shared" si="6243"/>
        <v>0</v>
      </c>
      <c r="P4067" s="530">
        <f t="shared" si="6244"/>
        <v>0</v>
      </c>
      <c r="Q4067" s="646"/>
      <c r="R4067" s="536"/>
      <c r="S4067" s="536"/>
      <c r="T4067" s="536"/>
      <c r="U4067" s="536"/>
      <c r="V4067" s="536"/>
      <c r="W4067" s="683" t="str">
        <f t="shared" si="6245"/>
        <v>OK</v>
      </c>
      <c r="X4067" s="141"/>
      <c r="Y4067" s="141"/>
      <c r="Z4067" s="552"/>
      <c r="AA4067" s="552"/>
      <c r="AB4067" s="683" t="str">
        <f t="shared" si="6246"/>
        <v>OK</v>
      </c>
      <c r="AC4067" s="593"/>
      <c r="AD4067" s="530">
        <f t="shared" si="6247"/>
        <v>0</v>
      </c>
      <c r="AE4067" s="842">
        <f t="shared" si="6248"/>
        <v>0</v>
      </c>
      <c r="AF4067" s="931"/>
      <c r="AG4067" s="530">
        <f t="shared" si="6249"/>
        <v>0</v>
      </c>
      <c r="AH4067" s="530">
        <f t="shared" si="6250"/>
        <v>0</v>
      </c>
      <c r="AI4067" s="641"/>
      <c r="AJ4067" s="537"/>
      <c r="AK4067" s="537"/>
      <c r="AL4067" s="537"/>
      <c r="AM4067" s="537"/>
      <c r="AN4067" s="537"/>
      <c r="AO4067" s="683" t="str">
        <f t="shared" si="6251"/>
        <v>OK</v>
      </c>
      <c r="AP4067" s="141"/>
      <c r="AQ4067" s="141"/>
      <c r="AR4067" s="552"/>
      <c r="AS4067" s="552"/>
      <c r="AT4067" s="683" t="str">
        <f t="shared" si="6252"/>
        <v>OK</v>
      </c>
      <c r="AU4067" s="593"/>
      <c r="AV4067" s="530">
        <f t="shared" si="6253"/>
        <v>0</v>
      </c>
      <c r="AW4067" s="842">
        <f t="shared" si="6254"/>
        <v>0</v>
      </c>
      <c r="AX4067" s="115">
        <f t="shared" si="6255"/>
        <v>0</v>
      </c>
      <c r="AY4067" s="5">
        <f t="shared" si="6256"/>
        <v>0</v>
      </c>
      <c r="AZ4067" s="7">
        <f t="shared" si="6257"/>
        <v>0</v>
      </c>
      <c r="BA4067" s="335" t="e">
        <f t="shared" si="6258"/>
        <v>#DIV/0!</v>
      </c>
      <c r="BB4067" s="23">
        <f t="shared" si="6259"/>
        <v>0</v>
      </c>
      <c r="BC4067" s="5">
        <f t="shared" si="6260"/>
        <v>0</v>
      </c>
      <c r="BD4067" s="7">
        <f t="shared" si="6261"/>
        <v>0</v>
      </c>
      <c r="BE4067" s="335" t="e">
        <f t="shared" si="6262"/>
        <v>#DIV/0!</v>
      </c>
      <c r="BG4067" s="826" t="str">
        <f t="shared" si="6263"/>
        <v>52.10</v>
      </c>
      <c r="BH4067" s="607" t="b">
        <f>COUNTIF('Codes SEC'!$B$2:$B$250,Ministres!BG4067)&gt;0</f>
        <v>1</v>
      </c>
    </row>
    <row r="4068" spans="1:60" ht="30.6" x14ac:dyDescent="0.25">
      <c r="A4068" s="222" t="s">
        <v>6113</v>
      </c>
      <c r="B4068" s="112">
        <v>14</v>
      </c>
      <c r="C4068" s="116" t="s">
        <v>1714</v>
      </c>
      <c r="D4068" s="620">
        <v>1000</v>
      </c>
      <c r="F4068" s="117">
        <v>3</v>
      </c>
      <c r="G4068" s="694">
        <v>3</v>
      </c>
      <c r="H4068" s="878" t="str">
        <f t="shared" si="6148"/>
        <v>047</v>
      </c>
      <c r="I4068" s="397">
        <v>86142000</v>
      </c>
      <c r="J4068" s="380" t="s">
        <v>3456</v>
      </c>
      <c r="K4068" s="411" t="s">
        <v>3430</v>
      </c>
      <c r="L4068" s="738">
        <v>13221</v>
      </c>
      <c r="M4068" s="739">
        <v>13221</v>
      </c>
      <c r="N4068" s="931"/>
      <c r="O4068" s="530">
        <f t="shared" si="6243"/>
        <v>-13221</v>
      </c>
      <c r="P4068" s="530" t="str">
        <f t="shared" si="6244"/>
        <v xml:space="preserve">0 </v>
      </c>
      <c r="Q4068" s="641"/>
      <c r="R4068" s="537"/>
      <c r="S4068" s="537"/>
      <c r="T4068" s="537"/>
      <c r="U4068" s="537"/>
      <c r="V4068" s="537"/>
      <c r="W4068" s="683" t="str">
        <f t="shared" si="6245"/>
        <v>OK</v>
      </c>
      <c r="X4068" s="141"/>
      <c r="Y4068" s="141"/>
      <c r="Z4068" s="552"/>
      <c r="AA4068" s="552"/>
      <c r="AB4068" s="683" t="str">
        <f t="shared" si="6246"/>
        <v>OK</v>
      </c>
      <c r="AC4068" s="593"/>
      <c r="AD4068" s="530">
        <f t="shared" si="6247"/>
        <v>0</v>
      </c>
      <c r="AE4068" s="842">
        <f t="shared" si="6248"/>
        <v>0</v>
      </c>
      <c r="AF4068" s="931"/>
      <c r="AG4068" s="530">
        <f t="shared" si="6249"/>
        <v>-13221</v>
      </c>
      <c r="AH4068" s="530" t="str">
        <f t="shared" si="6250"/>
        <v xml:space="preserve">0 </v>
      </c>
      <c r="AI4068" s="641"/>
      <c r="AJ4068" s="537"/>
      <c r="AK4068" s="537"/>
      <c r="AL4068" s="537"/>
      <c r="AM4068" s="537"/>
      <c r="AN4068" s="537"/>
      <c r="AO4068" s="683" t="str">
        <f t="shared" si="6251"/>
        <v>OK</v>
      </c>
      <c r="AP4068" s="141"/>
      <c r="AQ4068" s="141"/>
      <c r="AR4068" s="552"/>
      <c r="AS4068" s="552"/>
      <c r="AT4068" s="683" t="str">
        <f t="shared" si="6252"/>
        <v>OK</v>
      </c>
      <c r="AU4068" s="593"/>
      <c r="AV4068" s="530">
        <f t="shared" si="6253"/>
        <v>0</v>
      </c>
      <c r="AW4068" s="842">
        <f t="shared" si="6254"/>
        <v>0</v>
      </c>
      <c r="AX4068" s="115">
        <f t="shared" si="6255"/>
        <v>13221</v>
      </c>
      <c r="AY4068" s="5">
        <f t="shared" si="6256"/>
        <v>0</v>
      </c>
      <c r="AZ4068" s="5">
        <f t="shared" si="6257"/>
        <v>-13221</v>
      </c>
      <c r="BA4068" s="335">
        <f t="shared" si="6258"/>
        <v>-1</v>
      </c>
      <c r="BB4068" s="23">
        <f t="shared" si="6259"/>
        <v>13221</v>
      </c>
      <c r="BC4068" s="5">
        <f t="shared" si="6260"/>
        <v>0</v>
      </c>
      <c r="BD4068" s="5">
        <f t="shared" si="6261"/>
        <v>-13221</v>
      </c>
      <c r="BE4068" s="335">
        <f t="shared" si="6262"/>
        <v>-1</v>
      </c>
      <c r="BG4068" s="826" t="str">
        <f t="shared" si="6263"/>
        <v>61.42</v>
      </c>
      <c r="BH4068" s="607" t="b">
        <f>COUNTIF('Codes SEC'!$B$2:$B$250,Ministres!BG4068)&gt;0</f>
        <v>1</v>
      </c>
    </row>
    <row r="4069" spans="1:60" ht="30.6" x14ac:dyDescent="0.25">
      <c r="A4069" s="222" t="s">
        <v>6113</v>
      </c>
      <c r="B4069" s="30">
        <v>14</v>
      </c>
      <c r="C4069" s="116" t="s">
        <v>1714</v>
      </c>
      <c r="D4069" s="620">
        <v>1000</v>
      </c>
      <c r="F4069" s="117">
        <v>3</v>
      </c>
      <c r="G4069" s="694">
        <v>3</v>
      </c>
      <c r="H4069" s="878" t="str">
        <f t="shared" ref="H4069:H4132" si="6264">LEFT(J4069,3)</f>
        <v>047</v>
      </c>
      <c r="I4069" s="397">
        <v>86142000</v>
      </c>
      <c r="J4069" s="380" t="s">
        <v>3457</v>
      </c>
      <c r="K4069" s="408" t="s">
        <v>3431</v>
      </c>
      <c r="L4069" s="733">
        <v>4500</v>
      </c>
      <c r="M4069" s="734">
        <v>4500</v>
      </c>
      <c r="N4069" s="931"/>
      <c r="O4069" s="530">
        <f t="shared" si="6243"/>
        <v>-4500</v>
      </c>
      <c r="P4069" s="530" t="str">
        <f t="shared" si="6244"/>
        <v xml:space="preserve">0 </v>
      </c>
      <c r="Q4069" s="646"/>
      <c r="R4069" s="536"/>
      <c r="S4069" s="536"/>
      <c r="T4069" s="536"/>
      <c r="U4069" s="536"/>
      <c r="V4069" s="536"/>
      <c r="W4069" s="683" t="str">
        <f t="shared" si="6245"/>
        <v>OK</v>
      </c>
      <c r="X4069" s="141"/>
      <c r="Y4069" s="141"/>
      <c r="Z4069" s="552"/>
      <c r="AA4069" s="552"/>
      <c r="AB4069" s="683" t="str">
        <f t="shared" si="6246"/>
        <v>OK</v>
      </c>
      <c r="AC4069" s="593"/>
      <c r="AD4069" s="530">
        <f t="shared" si="6247"/>
        <v>0</v>
      </c>
      <c r="AE4069" s="842">
        <f t="shared" si="6248"/>
        <v>0</v>
      </c>
      <c r="AF4069" s="931"/>
      <c r="AG4069" s="530">
        <f t="shared" si="6249"/>
        <v>-4500</v>
      </c>
      <c r="AH4069" s="530" t="str">
        <f t="shared" si="6250"/>
        <v xml:space="preserve">0 </v>
      </c>
      <c r="AI4069" s="641"/>
      <c r="AJ4069" s="537"/>
      <c r="AK4069" s="537"/>
      <c r="AL4069" s="537"/>
      <c r="AM4069" s="537"/>
      <c r="AN4069" s="537"/>
      <c r="AO4069" s="683" t="str">
        <f t="shared" si="6251"/>
        <v>OK</v>
      </c>
      <c r="AP4069" s="141"/>
      <c r="AQ4069" s="141"/>
      <c r="AR4069" s="552"/>
      <c r="AS4069" s="552"/>
      <c r="AT4069" s="683" t="str">
        <f t="shared" si="6252"/>
        <v>OK</v>
      </c>
      <c r="AU4069" s="593"/>
      <c r="AV4069" s="530">
        <f t="shared" si="6253"/>
        <v>0</v>
      </c>
      <c r="AW4069" s="842">
        <f t="shared" si="6254"/>
        <v>0</v>
      </c>
      <c r="AX4069" s="115">
        <f t="shared" si="6255"/>
        <v>4500</v>
      </c>
      <c r="AY4069" s="5">
        <f t="shared" si="6256"/>
        <v>0</v>
      </c>
      <c r="AZ4069" s="7">
        <f t="shared" si="6257"/>
        <v>-4500</v>
      </c>
      <c r="BA4069" s="335">
        <f t="shared" si="6258"/>
        <v>-1</v>
      </c>
      <c r="BB4069" s="23">
        <f t="shared" si="6259"/>
        <v>4500</v>
      </c>
      <c r="BC4069" s="5">
        <f t="shared" si="6260"/>
        <v>0</v>
      </c>
      <c r="BD4069" s="7">
        <f t="shared" si="6261"/>
        <v>-4500</v>
      </c>
      <c r="BE4069" s="335">
        <f t="shared" si="6262"/>
        <v>-1</v>
      </c>
      <c r="BG4069" s="826" t="str">
        <f t="shared" si="6263"/>
        <v>61.42</v>
      </c>
      <c r="BH4069" s="607" t="b">
        <f>COUNTIF('Codes SEC'!$B$2:$B$250,Ministres!BG4069)&gt;0</f>
        <v>1</v>
      </c>
    </row>
    <row r="4070" spans="1:60" ht="30.6" x14ac:dyDescent="0.25">
      <c r="A4070" s="222" t="s">
        <v>6113</v>
      </c>
      <c r="B4070" s="112">
        <v>14</v>
      </c>
      <c r="C4070" s="116" t="s">
        <v>1714</v>
      </c>
      <c r="D4070" s="620">
        <v>1000</v>
      </c>
      <c r="F4070" s="117">
        <v>12</v>
      </c>
      <c r="G4070" s="694">
        <v>3</v>
      </c>
      <c r="H4070" s="878" t="str">
        <f t="shared" si="6264"/>
        <v>047</v>
      </c>
      <c r="I4070" s="397" t="s">
        <v>3292</v>
      </c>
      <c r="J4070" s="380" t="s">
        <v>2128</v>
      </c>
      <c r="K4070" s="411" t="s">
        <v>1793</v>
      </c>
      <c r="L4070" s="738">
        <v>0</v>
      </c>
      <c r="M4070" s="739">
        <v>0</v>
      </c>
      <c r="N4070" s="931"/>
      <c r="O4070" s="530">
        <f t="shared" si="6243"/>
        <v>0</v>
      </c>
      <c r="P4070" s="530">
        <f t="shared" si="6244"/>
        <v>0</v>
      </c>
      <c r="Q4070" s="641"/>
      <c r="R4070" s="537"/>
      <c r="S4070" s="537"/>
      <c r="T4070" s="537"/>
      <c r="U4070" s="537"/>
      <c r="V4070" s="537"/>
      <c r="W4070" s="683" t="str">
        <f>IF(SUM(Q4070:V4070)=X4070,"OK",SUM(Q4070:V4070)-X4070)</f>
        <v>OK</v>
      </c>
      <c r="X4070" s="141"/>
      <c r="Y4070" s="141"/>
      <c r="Z4070" s="552"/>
      <c r="AA4070" s="552"/>
      <c r="AB4070" s="683" t="str">
        <f>IF(SUM(Z4070:AA4070)=AC4070,"OK",SUM(Z4070:AA4070)-AC4070)</f>
        <v>OK</v>
      </c>
      <c r="AC4070" s="593"/>
      <c r="AD4070" s="530">
        <f t="shared" si="6247"/>
        <v>0</v>
      </c>
      <c r="AE4070" s="842">
        <f t="shared" si="6248"/>
        <v>0</v>
      </c>
      <c r="AF4070" s="931"/>
      <c r="AG4070" s="530">
        <f t="shared" si="6249"/>
        <v>0</v>
      </c>
      <c r="AH4070" s="530">
        <f t="shared" si="6250"/>
        <v>0</v>
      </c>
      <c r="AI4070" s="641"/>
      <c r="AJ4070" s="537"/>
      <c r="AK4070" s="537"/>
      <c r="AL4070" s="537"/>
      <c r="AM4070" s="537"/>
      <c r="AN4070" s="537"/>
      <c r="AO4070" s="683" t="str">
        <f>IF(SUM(AI4070:AN4070)=AP4070,"OK",SUM(AI4070:AN4070)-AP4070)</f>
        <v>OK</v>
      </c>
      <c r="AP4070" s="141"/>
      <c r="AQ4070" s="141"/>
      <c r="AR4070" s="552"/>
      <c r="AS4070" s="552"/>
      <c r="AT4070" s="683" t="str">
        <f>IF(SUM(AR4070:AS4070)=AU4070,"OK",SUM(AR4070:AS4070)-AU4070)</f>
        <v>OK</v>
      </c>
      <c r="AU4070" s="593"/>
      <c r="AV4070" s="530">
        <f t="shared" si="6253"/>
        <v>0</v>
      </c>
      <c r="AW4070" s="842">
        <f t="shared" si="6254"/>
        <v>0</v>
      </c>
      <c r="AX4070" s="115">
        <f t="shared" si="6255"/>
        <v>0</v>
      </c>
      <c r="AY4070" s="5">
        <f t="shared" si="6256"/>
        <v>0</v>
      </c>
      <c r="AZ4070" s="5">
        <f>AY4070-AX4070</f>
        <v>0</v>
      </c>
      <c r="BA4070" s="335" t="e">
        <f>AZ4070/AX4070</f>
        <v>#DIV/0!</v>
      </c>
      <c r="BB4070" s="23">
        <f t="shared" si="6259"/>
        <v>0</v>
      </c>
      <c r="BC4070" s="5">
        <f>AW4070</f>
        <v>0</v>
      </c>
      <c r="BD4070" s="5">
        <f>BC4070-BB4070</f>
        <v>0</v>
      </c>
      <c r="BE4070" s="335" t="e">
        <f>BD4070/BB4070</f>
        <v>#DIV/0!</v>
      </c>
      <c r="BG4070" s="826" t="str">
        <f t="shared" si="6263"/>
        <v>63.11</v>
      </c>
      <c r="BH4070" s="607" t="b">
        <f>COUNTIF('Codes SEC'!$B$2:$B$250,Ministres!BG4070)&gt;0</f>
        <v>1</v>
      </c>
    </row>
    <row r="4071" spans="1:60" ht="30.6" x14ac:dyDescent="0.25">
      <c r="A4071" s="222" t="s">
        <v>6113</v>
      </c>
      <c r="B4071" s="30">
        <v>14</v>
      </c>
      <c r="C4071" s="116" t="s">
        <v>1714</v>
      </c>
      <c r="D4071" s="620">
        <v>1000</v>
      </c>
      <c r="F4071" s="117">
        <v>12</v>
      </c>
      <c r="G4071" s="694">
        <v>3</v>
      </c>
      <c r="H4071" s="878" t="str">
        <f t="shared" si="6264"/>
        <v>047</v>
      </c>
      <c r="I4071" s="397">
        <v>86311000</v>
      </c>
      <c r="J4071" s="380" t="s">
        <v>3769</v>
      </c>
      <c r="K4071" s="408" t="s">
        <v>3439</v>
      </c>
      <c r="L4071" s="733">
        <v>1500</v>
      </c>
      <c r="M4071" s="734">
        <v>1000</v>
      </c>
      <c r="N4071" s="931"/>
      <c r="O4071" s="530">
        <f t="shared" si="6243"/>
        <v>-1500</v>
      </c>
      <c r="P4071" s="530" t="str">
        <f t="shared" si="6244"/>
        <v xml:space="preserve">0 </v>
      </c>
      <c r="Q4071" s="646"/>
      <c r="R4071" s="536"/>
      <c r="S4071" s="536"/>
      <c r="T4071" s="536"/>
      <c r="U4071" s="536"/>
      <c r="V4071" s="536"/>
      <c r="W4071" s="683" t="str">
        <f>IF(SUM(Q4071:V4071)=X4071,"OK",SUM(Q4071:V4071)-X4071)</f>
        <v>OK</v>
      </c>
      <c r="X4071" s="141"/>
      <c r="Y4071" s="141"/>
      <c r="Z4071" s="552"/>
      <c r="AA4071" s="552"/>
      <c r="AB4071" s="683" t="str">
        <f>IF(SUM(Z4071:AA4071)=AC4071,"OK",SUM(Z4071:AA4071)-AC4071)</f>
        <v>OK</v>
      </c>
      <c r="AC4071" s="593"/>
      <c r="AD4071" s="530">
        <f t="shared" si="6247"/>
        <v>0</v>
      </c>
      <c r="AE4071" s="842">
        <f t="shared" si="6248"/>
        <v>0</v>
      </c>
      <c r="AF4071" s="931"/>
      <c r="AG4071" s="530">
        <f t="shared" si="6249"/>
        <v>-1000</v>
      </c>
      <c r="AH4071" s="530" t="str">
        <f t="shared" si="6250"/>
        <v xml:space="preserve">0 </v>
      </c>
      <c r="AI4071" s="641"/>
      <c r="AJ4071" s="537"/>
      <c r="AK4071" s="537"/>
      <c r="AL4071" s="537"/>
      <c r="AM4071" s="537"/>
      <c r="AN4071" s="537"/>
      <c r="AO4071" s="683" t="str">
        <f>IF(SUM(AI4071:AN4071)=AP4071,"OK",SUM(AI4071:AN4071)-AP4071)</f>
        <v>OK</v>
      </c>
      <c r="AP4071" s="141"/>
      <c r="AQ4071" s="141"/>
      <c r="AR4071" s="552"/>
      <c r="AS4071" s="552"/>
      <c r="AT4071" s="683" t="str">
        <f>IF(SUM(AR4071:AS4071)=AU4071,"OK",SUM(AR4071:AS4071)-AU4071)</f>
        <v>OK</v>
      </c>
      <c r="AU4071" s="593"/>
      <c r="AV4071" s="530">
        <f t="shared" si="6253"/>
        <v>0</v>
      </c>
      <c r="AW4071" s="842">
        <f t="shared" si="6254"/>
        <v>0</v>
      </c>
      <c r="AX4071" s="115">
        <f t="shared" si="6255"/>
        <v>1500</v>
      </c>
      <c r="AY4071" s="5">
        <f t="shared" si="6256"/>
        <v>0</v>
      </c>
      <c r="AZ4071" s="7">
        <f>AY4071-AX4071</f>
        <v>-1500</v>
      </c>
      <c r="BA4071" s="335">
        <f>AZ4071/AX4071</f>
        <v>-1</v>
      </c>
      <c r="BB4071" s="23">
        <f t="shared" si="6259"/>
        <v>1000</v>
      </c>
      <c r="BC4071" s="5">
        <f>AW4071</f>
        <v>0</v>
      </c>
      <c r="BD4071" s="7">
        <f>BC4071-BB4071</f>
        <v>-1000</v>
      </c>
      <c r="BE4071" s="335">
        <f>BD4071/BB4071</f>
        <v>-1</v>
      </c>
      <c r="BG4071" s="826" t="str">
        <f t="shared" si="6263"/>
        <v>63.11</v>
      </c>
      <c r="BH4071" s="607" t="b">
        <f>COUNTIF('Codes SEC'!$B$2:$B$250,Ministres!BG4071)&gt;0</f>
        <v>1</v>
      </c>
    </row>
    <row r="4072" spans="1:60" ht="30.6" x14ac:dyDescent="0.25">
      <c r="A4072" s="222" t="s">
        <v>6113</v>
      </c>
      <c r="B4072" s="30">
        <v>14</v>
      </c>
      <c r="C4072" s="116" t="s">
        <v>1714</v>
      </c>
      <c r="D4072" s="620">
        <v>1000</v>
      </c>
      <c r="F4072" s="117">
        <v>12</v>
      </c>
      <c r="G4072" s="694">
        <v>3</v>
      </c>
      <c r="H4072" s="878" t="str">
        <f t="shared" si="6264"/>
        <v>047</v>
      </c>
      <c r="I4072" s="397" t="s">
        <v>3269</v>
      </c>
      <c r="J4072" s="380" t="s">
        <v>2126</v>
      </c>
      <c r="K4072" s="408" t="s">
        <v>1858</v>
      </c>
      <c r="L4072" s="733">
        <v>0</v>
      </c>
      <c r="M4072" s="734">
        <v>0</v>
      </c>
      <c r="N4072" s="931"/>
      <c r="O4072" s="530">
        <f t="shared" si="6243"/>
        <v>0</v>
      </c>
      <c r="P4072" s="530">
        <f t="shared" si="6244"/>
        <v>0</v>
      </c>
      <c r="Q4072" s="646"/>
      <c r="R4072" s="536"/>
      <c r="S4072" s="536"/>
      <c r="T4072" s="536"/>
      <c r="U4072" s="536"/>
      <c r="V4072" s="536"/>
      <c r="W4072" s="683" t="str">
        <f t="shared" si="6245"/>
        <v>OK</v>
      </c>
      <c r="X4072" s="141"/>
      <c r="Y4072" s="141"/>
      <c r="Z4072" s="552"/>
      <c r="AA4072" s="552"/>
      <c r="AB4072" s="683" t="str">
        <f t="shared" si="6246"/>
        <v>OK</v>
      </c>
      <c r="AC4072" s="593"/>
      <c r="AD4072" s="530">
        <f t="shared" si="6247"/>
        <v>0</v>
      </c>
      <c r="AE4072" s="842">
        <f t="shared" si="6248"/>
        <v>0</v>
      </c>
      <c r="AF4072" s="931"/>
      <c r="AG4072" s="530">
        <f t="shared" si="6249"/>
        <v>0</v>
      </c>
      <c r="AH4072" s="530">
        <f t="shared" si="6250"/>
        <v>0</v>
      </c>
      <c r="AI4072" s="641"/>
      <c r="AJ4072" s="537"/>
      <c r="AK4072" s="537"/>
      <c r="AL4072" s="537"/>
      <c r="AM4072" s="537"/>
      <c r="AN4072" s="537"/>
      <c r="AO4072" s="683" t="str">
        <f t="shared" si="6251"/>
        <v>OK</v>
      </c>
      <c r="AP4072" s="141"/>
      <c r="AQ4072" s="141"/>
      <c r="AR4072" s="552"/>
      <c r="AS4072" s="552"/>
      <c r="AT4072" s="683" t="str">
        <f t="shared" si="6252"/>
        <v>OK</v>
      </c>
      <c r="AU4072" s="593"/>
      <c r="AV4072" s="530">
        <f t="shared" si="6253"/>
        <v>0</v>
      </c>
      <c r="AW4072" s="842">
        <f t="shared" si="6254"/>
        <v>0</v>
      </c>
      <c r="AX4072" s="115">
        <f t="shared" si="6255"/>
        <v>0</v>
      </c>
      <c r="AY4072" s="5">
        <f t="shared" si="6256"/>
        <v>0</v>
      </c>
      <c r="AZ4072" s="7">
        <f t="shared" si="6257"/>
        <v>0</v>
      </c>
      <c r="BA4072" s="335" t="e">
        <f t="shared" si="6258"/>
        <v>#DIV/0!</v>
      </c>
      <c r="BB4072" s="23">
        <f t="shared" si="6259"/>
        <v>0</v>
      </c>
      <c r="BC4072" s="5">
        <f t="shared" si="6260"/>
        <v>0</v>
      </c>
      <c r="BD4072" s="7">
        <f t="shared" si="6261"/>
        <v>0</v>
      </c>
      <c r="BE4072" s="335" t="e">
        <f t="shared" si="6262"/>
        <v>#DIV/0!</v>
      </c>
      <c r="BG4072" s="826" t="str">
        <f t="shared" si="6263"/>
        <v>63.21</v>
      </c>
      <c r="BH4072" s="607" t="b">
        <f>COUNTIF('Codes SEC'!$B$2:$B$250,Ministres!BG4072)&gt;0</f>
        <v>1</v>
      </c>
    </row>
    <row r="4073" spans="1:60" ht="30.6" x14ac:dyDescent="0.25">
      <c r="A4073" s="222" t="s">
        <v>6113</v>
      </c>
      <c r="B4073" s="30">
        <v>14</v>
      </c>
      <c r="C4073" s="116" t="s">
        <v>1714</v>
      </c>
      <c r="D4073" s="620">
        <v>1000</v>
      </c>
      <c r="F4073" s="117">
        <v>12</v>
      </c>
      <c r="G4073" s="694">
        <v>3</v>
      </c>
      <c r="H4073" s="878" t="str">
        <f t="shared" si="6264"/>
        <v>047</v>
      </c>
      <c r="I4073" s="397" t="s">
        <v>3269</v>
      </c>
      <c r="J4073" s="380" t="s">
        <v>2129</v>
      </c>
      <c r="K4073" s="408" t="s">
        <v>6328</v>
      </c>
      <c r="L4073" s="733">
        <v>0</v>
      </c>
      <c r="M4073" s="734">
        <v>0</v>
      </c>
      <c r="N4073" s="931"/>
      <c r="O4073" s="530">
        <f t="shared" si="6243"/>
        <v>0</v>
      </c>
      <c r="P4073" s="530">
        <f t="shared" si="6244"/>
        <v>0</v>
      </c>
      <c r="Q4073" s="646"/>
      <c r="R4073" s="536"/>
      <c r="S4073" s="536"/>
      <c r="T4073" s="536"/>
      <c r="U4073" s="536"/>
      <c r="V4073" s="536"/>
      <c r="W4073" s="683" t="str">
        <f>IF(SUM(Q4073:V4073)=X4073,"OK",SUM(Q4073:V4073)-X4073)</f>
        <v>OK</v>
      </c>
      <c r="X4073" s="141"/>
      <c r="Y4073" s="141"/>
      <c r="Z4073" s="552"/>
      <c r="AA4073" s="552"/>
      <c r="AB4073" s="683" t="str">
        <f>IF(SUM(Z4073:AA4073)=AC4073,"OK",SUM(Z4073:AA4073)-AC4073)</f>
        <v>OK</v>
      </c>
      <c r="AC4073" s="593"/>
      <c r="AD4073" s="530">
        <f t="shared" si="6247"/>
        <v>0</v>
      </c>
      <c r="AE4073" s="842">
        <f t="shared" si="6248"/>
        <v>0</v>
      </c>
      <c r="AF4073" s="931"/>
      <c r="AG4073" s="530">
        <f t="shared" si="6249"/>
        <v>0</v>
      </c>
      <c r="AH4073" s="530">
        <f t="shared" si="6250"/>
        <v>0</v>
      </c>
      <c r="AI4073" s="641"/>
      <c r="AJ4073" s="537"/>
      <c r="AK4073" s="537"/>
      <c r="AL4073" s="537"/>
      <c r="AM4073" s="537"/>
      <c r="AN4073" s="537"/>
      <c r="AO4073" s="683" t="str">
        <f>IF(SUM(AI4073:AN4073)=AP4073,"OK",SUM(AI4073:AN4073)-AP4073)</f>
        <v>OK</v>
      </c>
      <c r="AP4073" s="141"/>
      <c r="AQ4073" s="141"/>
      <c r="AR4073" s="552"/>
      <c r="AS4073" s="552"/>
      <c r="AT4073" s="683" t="str">
        <f>IF(SUM(AR4073:AS4073)=AU4073,"OK",SUM(AR4073:AS4073)-AU4073)</f>
        <v>OK</v>
      </c>
      <c r="AU4073" s="593"/>
      <c r="AV4073" s="530">
        <f t="shared" si="6253"/>
        <v>0</v>
      </c>
      <c r="AW4073" s="842">
        <f t="shared" si="6254"/>
        <v>0</v>
      </c>
      <c r="AX4073" s="115">
        <f t="shared" si="6255"/>
        <v>0</v>
      </c>
      <c r="AY4073" s="5">
        <f t="shared" si="6256"/>
        <v>0</v>
      </c>
      <c r="AZ4073" s="7">
        <f>AY4073-AX4073</f>
        <v>0</v>
      </c>
      <c r="BA4073" s="335" t="e">
        <f>AZ4073/AX4073</f>
        <v>#DIV/0!</v>
      </c>
      <c r="BB4073" s="23">
        <f t="shared" si="6259"/>
        <v>0</v>
      </c>
      <c r="BC4073" s="5">
        <f>AW4073</f>
        <v>0</v>
      </c>
      <c r="BD4073" s="7">
        <f>BC4073-BB4073</f>
        <v>0</v>
      </c>
      <c r="BE4073" s="335" t="e">
        <f>BD4073/BB4073</f>
        <v>#DIV/0!</v>
      </c>
      <c r="BG4073" s="826" t="str">
        <f t="shared" si="6263"/>
        <v>63.21</v>
      </c>
      <c r="BH4073" s="607" t="b">
        <f>COUNTIF('Codes SEC'!$B$2:$B$250,Ministres!BG4073)&gt;0</f>
        <v>1</v>
      </c>
    </row>
    <row r="4074" spans="1:60" ht="30.6" x14ac:dyDescent="0.25">
      <c r="A4074" s="222" t="s">
        <v>6113</v>
      </c>
      <c r="B4074" s="112">
        <v>14</v>
      </c>
      <c r="C4074" s="116" t="s">
        <v>1714</v>
      </c>
      <c r="D4074" s="620">
        <v>1000</v>
      </c>
      <c r="F4074" s="117">
        <v>12</v>
      </c>
      <c r="G4074" s="694">
        <v>3</v>
      </c>
      <c r="H4074" s="878" t="str">
        <f t="shared" si="6264"/>
        <v>047</v>
      </c>
      <c r="I4074" s="397" t="s">
        <v>3269</v>
      </c>
      <c r="J4074" s="380" t="s">
        <v>2127</v>
      </c>
      <c r="K4074" s="411" t="s">
        <v>4762</v>
      </c>
      <c r="L4074" s="738">
        <v>0</v>
      </c>
      <c r="M4074" s="739">
        <v>0</v>
      </c>
      <c r="N4074" s="931"/>
      <c r="O4074" s="530">
        <f t="shared" si="6243"/>
        <v>0</v>
      </c>
      <c r="P4074" s="530">
        <f t="shared" si="6244"/>
        <v>0</v>
      </c>
      <c r="Q4074" s="641"/>
      <c r="R4074" s="537"/>
      <c r="S4074" s="537"/>
      <c r="T4074" s="537"/>
      <c r="U4074" s="537"/>
      <c r="V4074" s="537"/>
      <c r="W4074" s="683" t="str">
        <f t="shared" si="6245"/>
        <v>OK</v>
      </c>
      <c r="X4074" s="141"/>
      <c r="Y4074" s="141"/>
      <c r="Z4074" s="552"/>
      <c r="AA4074" s="552"/>
      <c r="AB4074" s="683" t="str">
        <f t="shared" si="6246"/>
        <v>OK</v>
      </c>
      <c r="AC4074" s="593"/>
      <c r="AD4074" s="530">
        <f t="shared" si="6247"/>
        <v>0</v>
      </c>
      <c r="AE4074" s="842">
        <f t="shared" si="6248"/>
        <v>0</v>
      </c>
      <c r="AF4074" s="931"/>
      <c r="AG4074" s="530">
        <f t="shared" si="6249"/>
        <v>0</v>
      </c>
      <c r="AH4074" s="530">
        <f t="shared" si="6250"/>
        <v>0</v>
      </c>
      <c r="AI4074" s="641"/>
      <c r="AJ4074" s="537"/>
      <c r="AK4074" s="537"/>
      <c r="AL4074" s="537"/>
      <c r="AM4074" s="537"/>
      <c r="AN4074" s="537"/>
      <c r="AO4074" s="683" t="str">
        <f t="shared" si="6251"/>
        <v>OK</v>
      </c>
      <c r="AP4074" s="141"/>
      <c r="AQ4074" s="141"/>
      <c r="AR4074" s="552"/>
      <c r="AS4074" s="552"/>
      <c r="AT4074" s="683" t="str">
        <f t="shared" si="6252"/>
        <v>OK</v>
      </c>
      <c r="AU4074" s="593"/>
      <c r="AV4074" s="530">
        <f t="shared" si="6253"/>
        <v>0</v>
      </c>
      <c r="AW4074" s="842">
        <f t="shared" si="6254"/>
        <v>0</v>
      </c>
      <c r="AX4074" s="115">
        <f t="shared" si="6255"/>
        <v>0</v>
      </c>
      <c r="AY4074" s="5">
        <f t="shared" si="6256"/>
        <v>0</v>
      </c>
      <c r="AZ4074" s="5">
        <f t="shared" si="6257"/>
        <v>0</v>
      </c>
      <c r="BA4074" s="335" t="e">
        <f t="shared" si="6258"/>
        <v>#DIV/0!</v>
      </c>
      <c r="BB4074" s="23">
        <f t="shared" si="6259"/>
        <v>0</v>
      </c>
      <c r="BC4074" s="5">
        <f t="shared" si="6260"/>
        <v>0</v>
      </c>
      <c r="BD4074" s="5">
        <f t="shared" si="6261"/>
        <v>0</v>
      </c>
      <c r="BE4074" s="335" t="e">
        <f t="shared" si="6262"/>
        <v>#DIV/0!</v>
      </c>
      <c r="BG4074" s="826" t="str">
        <f t="shared" si="6263"/>
        <v>63.21</v>
      </c>
      <c r="BH4074" s="607" t="b">
        <f>COUNTIF('Codes SEC'!$B$2:$B$250,Ministres!BG4074)&gt;0</f>
        <v>1</v>
      </c>
    </row>
    <row r="4075" spans="1:60" ht="36.6" customHeight="1" x14ac:dyDescent="0.25">
      <c r="A4075" s="190" t="s">
        <v>6113</v>
      </c>
      <c r="B4075" s="583" t="s">
        <v>826</v>
      </c>
      <c r="C4075" s="120" t="s">
        <v>1714</v>
      </c>
      <c r="D4075" s="622">
        <v>1000</v>
      </c>
      <c r="E4075" s="584"/>
      <c r="F4075" s="120">
        <v>12</v>
      </c>
      <c r="G4075" s="699"/>
      <c r="H4075" s="891" t="str">
        <f t="shared" si="6264"/>
        <v>047</v>
      </c>
      <c r="I4075" s="605">
        <v>86321000</v>
      </c>
      <c r="J4075" s="689" t="s">
        <v>5528</v>
      </c>
      <c r="K4075" s="424" t="s">
        <v>5529</v>
      </c>
      <c r="L4075" s="733">
        <v>10295</v>
      </c>
      <c r="M4075" s="734">
        <v>15403</v>
      </c>
      <c r="N4075" s="931"/>
      <c r="O4075" s="530">
        <f t="shared" si="6243"/>
        <v>-10295</v>
      </c>
      <c r="P4075" s="530" t="str">
        <f t="shared" si="6244"/>
        <v xml:space="preserve">0 </v>
      </c>
      <c r="Q4075" s="646"/>
      <c r="R4075" s="536"/>
      <c r="S4075" s="536"/>
      <c r="T4075" s="536"/>
      <c r="U4075" s="536"/>
      <c r="V4075" s="536"/>
      <c r="W4075" s="683" t="str">
        <f>IF(SUM(Q4075:V4075)=X4075,"OK",SUM(Q4075:V4075)-X4075)</f>
        <v>OK</v>
      </c>
      <c r="X4075" s="141"/>
      <c r="Y4075" s="141"/>
      <c r="Z4075" s="552"/>
      <c r="AA4075" s="552"/>
      <c r="AB4075" s="683" t="str">
        <f>IF(SUM(Z4075:AA4075)=AC4075,"OK",SUM(Z4075:AA4075)-AC4075)</f>
        <v>OK</v>
      </c>
      <c r="AC4075" s="593"/>
      <c r="AD4075" s="530">
        <f t="shared" si="6247"/>
        <v>0</v>
      </c>
      <c r="AE4075" s="842">
        <f t="shared" si="6248"/>
        <v>0</v>
      </c>
      <c r="AF4075" s="931"/>
      <c r="AG4075" s="530">
        <f t="shared" si="6249"/>
        <v>-15403</v>
      </c>
      <c r="AH4075" s="530" t="str">
        <f t="shared" si="6250"/>
        <v xml:space="preserve">0 </v>
      </c>
      <c r="AI4075" s="641"/>
      <c r="AJ4075" s="537"/>
      <c r="AK4075" s="537"/>
      <c r="AL4075" s="537"/>
      <c r="AM4075" s="537"/>
      <c r="AN4075" s="537"/>
      <c r="AO4075" s="683" t="str">
        <f>IF(SUM(AI4075:AN4075)=AP4075,"OK",SUM(AI4075:AN4075)-AP4075)</f>
        <v>OK</v>
      </c>
      <c r="AP4075" s="141"/>
      <c r="AQ4075" s="141"/>
      <c r="AR4075" s="552"/>
      <c r="AS4075" s="552"/>
      <c r="AT4075" s="683" t="str">
        <f>IF(SUM(AR4075:AS4075)=AU4075,"OK",SUM(AR4075:AS4075)-AU4075)</f>
        <v>OK</v>
      </c>
      <c r="AU4075" s="593"/>
      <c r="AV4075" s="530">
        <f t="shared" si="6253"/>
        <v>0</v>
      </c>
      <c r="AW4075" s="842">
        <f t="shared" si="6254"/>
        <v>0</v>
      </c>
      <c r="AX4075" s="115">
        <f t="shared" si="6255"/>
        <v>10295</v>
      </c>
      <c r="AY4075" s="5">
        <f t="shared" si="6256"/>
        <v>0</v>
      </c>
      <c r="AZ4075" s="7">
        <f>AY4075-AX4075</f>
        <v>-10295</v>
      </c>
      <c r="BA4075" s="335">
        <f>AZ4075/AX4075</f>
        <v>-1</v>
      </c>
      <c r="BB4075" s="23">
        <f t="shared" si="6259"/>
        <v>15403</v>
      </c>
      <c r="BC4075" s="5">
        <f>AW4075</f>
        <v>0</v>
      </c>
      <c r="BD4075" s="7">
        <f>BC4075-BB4075</f>
        <v>-15403</v>
      </c>
      <c r="BE4075" s="335">
        <f>BD4075/BB4075</f>
        <v>-1</v>
      </c>
      <c r="BG4075" s="826" t="str">
        <f t="shared" si="6263"/>
        <v>63.21</v>
      </c>
      <c r="BH4075" s="607" t="b">
        <f>COUNTIF('Codes SEC'!$B$2:$B$250,Ministres!BG4075)&gt;0</f>
        <v>1</v>
      </c>
    </row>
    <row r="4076" spans="1:60" ht="30.6" x14ac:dyDescent="0.25">
      <c r="A4076" s="222" t="s">
        <v>6113</v>
      </c>
      <c r="B4076" s="30">
        <v>14</v>
      </c>
      <c r="C4076" s="116" t="s">
        <v>1714</v>
      </c>
      <c r="D4076" s="620">
        <v>1000</v>
      </c>
      <c r="F4076" s="117">
        <v>12</v>
      </c>
      <c r="G4076" s="694">
        <v>3</v>
      </c>
      <c r="H4076" s="878" t="str">
        <f t="shared" si="6264"/>
        <v>047</v>
      </c>
      <c r="I4076" s="397">
        <v>86353000</v>
      </c>
      <c r="J4076" s="380" t="s">
        <v>3565</v>
      </c>
      <c r="K4076" s="494" t="s">
        <v>3526</v>
      </c>
      <c r="L4076" s="733">
        <v>0</v>
      </c>
      <c r="M4076" s="734">
        <v>0</v>
      </c>
      <c r="N4076" s="931"/>
      <c r="O4076" s="530">
        <f t="shared" si="6243"/>
        <v>0</v>
      </c>
      <c r="P4076" s="530">
        <f t="shared" si="6244"/>
        <v>0</v>
      </c>
      <c r="Q4076" s="646"/>
      <c r="R4076" s="536"/>
      <c r="S4076" s="536"/>
      <c r="T4076" s="536"/>
      <c r="U4076" s="536"/>
      <c r="V4076" s="536"/>
      <c r="W4076" s="683" t="str">
        <f t="shared" si="6245"/>
        <v>OK</v>
      </c>
      <c r="X4076" s="141"/>
      <c r="Y4076" s="141"/>
      <c r="Z4076" s="552"/>
      <c r="AA4076" s="552"/>
      <c r="AB4076" s="683" t="str">
        <f t="shared" si="6246"/>
        <v>OK</v>
      </c>
      <c r="AC4076" s="593"/>
      <c r="AD4076" s="530">
        <f t="shared" si="6247"/>
        <v>0</v>
      </c>
      <c r="AE4076" s="842">
        <f t="shared" si="6248"/>
        <v>0</v>
      </c>
      <c r="AF4076" s="931"/>
      <c r="AG4076" s="530">
        <f t="shared" si="6249"/>
        <v>0</v>
      </c>
      <c r="AH4076" s="530">
        <f t="shared" si="6250"/>
        <v>0</v>
      </c>
      <c r="AI4076" s="641"/>
      <c r="AJ4076" s="537"/>
      <c r="AK4076" s="537"/>
      <c r="AL4076" s="537"/>
      <c r="AM4076" s="537"/>
      <c r="AN4076" s="537"/>
      <c r="AO4076" s="683" t="str">
        <f t="shared" si="6251"/>
        <v>OK</v>
      </c>
      <c r="AP4076" s="141"/>
      <c r="AQ4076" s="141"/>
      <c r="AR4076" s="552"/>
      <c r="AS4076" s="552"/>
      <c r="AT4076" s="683" t="str">
        <f t="shared" si="6252"/>
        <v>OK</v>
      </c>
      <c r="AU4076" s="593"/>
      <c r="AV4076" s="530">
        <f t="shared" si="6253"/>
        <v>0</v>
      </c>
      <c r="AW4076" s="842">
        <f t="shared" si="6254"/>
        <v>0</v>
      </c>
      <c r="AX4076" s="115">
        <f t="shared" si="6255"/>
        <v>0</v>
      </c>
      <c r="AY4076" s="5">
        <f t="shared" si="6256"/>
        <v>0</v>
      </c>
      <c r="AZ4076" s="7">
        <f t="shared" si="6257"/>
        <v>0</v>
      </c>
      <c r="BA4076" s="335" t="e">
        <f t="shared" si="6258"/>
        <v>#DIV/0!</v>
      </c>
      <c r="BB4076" s="23">
        <f t="shared" si="6259"/>
        <v>0</v>
      </c>
      <c r="BC4076" s="5">
        <f t="shared" si="6260"/>
        <v>0</v>
      </c>
      <c r="BD4076" s="7">
        <f t="shared" si="6261"/>
        <v>0</v>
      </c>
      <c r="BE4076" s="335" t="e">
        <f t="shared" si="6262"/>
        <v>#DIV/0!</v>
      </c>
      <c r="BG4076" s="826" t="str">
        <f t="shared" si="6263"/>
        <v>63.53</v>
      </c>
      <c r="BH4076" s="607" t="b">
        <f>COUNTIF('Codes SEC'!$B$2:$B$250,Ministres!BG4076)&gt;0</f>
        <v>1</v>
      </c>
    </row>
    <row r="4077" spans="1:60" ht="30.6" x14ac:dyDescent="0.25">
      <c r="A4077" s="222" t="s">
        <v>6113</v>
      </c>
      <c r="B4077" s="30">
        <v>14</v>
      </c>
      <c r="C4077" s="116" t="s">
        <v>1714</v>
      </c>
      <c r="D4077" s="620">
        <v>1000</v>
      </c>
      <c r="F4077" s="117">
        <v>12</v>
      </c>
      <c r="G4077" s="694">
        <v>3</v>
      </c>
      <c r="H4077" s="878" t="str">
        <f t="shared" si="6264"/>
        <v>047</v>
      </c>
      <c r="I4077" s="397">
        <v>86353000</v>
      </c>
      <c r="J4077" s="380" t="s">
        <v>3481</v>
      </c>
      <c r="K4077" s="408" t="s">
        <v>3438</v>
      </c>
      <c r="L4077" s="733">
        <v>1000</v>
      </c>
      <c r="M4077" s="734">
        <v>410</v>
      </c>
      <c r="N4077" s="931"/>
      <c r="O4077" s="530">
        <f t="shared" si="6243"/>
        <v>-1000</v>
      </c>
      <c r="P4077" s="530" t="str">
        <f t="shared" si="6244"/>
        <v xml:space="preserve">0 </v>
      </c>
      <c r="Q4077" s="646"/>
      <c r="R4077" s="536"/>
      <c r="S4077" s="536"/>
      <c r="T4077" s="536"/>
      <c r="U4077" s="536"/>
      <c r="V4077" s="536"/>
      <c r="W4077" s="683" t="str">
        <f>IF(SUM(Q4077:V4077)=X4077,"OK",SUM(Q4077:V4077)-X4077)</f>
        <v>OK</v>
      </c>
      <c r="X4077" s="141"/>
      <c r="Y4077" s="141"/>
      <c r="Z4077" s="552"/>
      <c r="AA4077" s="552"/>
      <c r="AB4077" s="683" t="str">
        <f>IF(SUM(Z4077:AA4077)=AC4077,"OK",SUM(Z4077:AA4077)-AC4077)</f>
        <v>OK</v>
      </c>
      <c r="AC4077" s="593"/>
      <c r="AD4077" s="530">
        <f t="shared" si="6247"/>
        <v>0</v>
      </c>
      <c r="AE4077" s="842">
        <f t="shared" si="6248"/>
        <v>0</v>
      </c>
      <c r="AF4077" s="931"/>
      <c r="AG4077" s="530">
        <f t="shared" si="6249"/>
        <v>-410</v>
      </c>
      <c r="AH4077" s="530" t="str">
        <f t="shared" si="6250"/>
        <v xml:space="preserve">0 </v>
      </c>
      <c r="AI4077" s="641"/>
      <c r="AJ4077" s="537"/>
      <c r="AK4077" s="537"/>
      <c r="AL4077" s="537"/>
      <c r="AM4077" s="537"/>
      <c r="AN4077" s="537"/>
      <c r="AO4077" s="683" t="str">
        <f>IF(SUM(AI4077:AN4077)=AP4077,"OK",SUM(AI4077:AN4077)-AP4077)</f>
        <v>OK</v>
      </c>
      <c r="AP4077" s="141"/>
      <c r="AQ4077" s="141"/>
      <c r="AR4077" s="552"/>
      <c r="AS4077" s="552"/>
      <c r="AT4077" s="683" t="str">
        <f>IF(SUM(AR4077:AS4077)=AU4077,"OK",SUM(AR4077:AS4077)-AU4077)</f>
        <v>OK</v>
      </c>
      <c r="AU4077" s="593"/>
      <c r="AV4077" s="530">
        <f t="shared" si="6253"/>
        <v>0</v>
      </c>
      <c r="AW4077" s="842">
        <f t="shared" si="6254"/>
        <v>0</v>
      </c>
      <c r="AX4077" s="115">
        <f t="shared" si="6255"/>
        <v>1000</v>
      </c>
      <c r="AY4077" s="5">
        <f t="shared" si="6256"/>
        <v>0</v>
      </c>
      <c r="AZ4077" s="7">
        <f>AY4077-AX4077</f>
        <v>-1000</v>
      </c>
      <c r="BA4077" s="335">
        <f>AZ4077/AX4077</f>
        <v>-1</v>
      </c>
      <c r="BB4077" s="23">
        <f t="shared" si="6259"/>
        <v>410</v>
      </c>
      <c r="BC4077" s="5">
        <f>AW4077</f>
        <v>0</v>
      </c>
      <c r="BD4077" s="7">
        <f>BC4077-BB4077</f>
        <v>-410</v>
      </c>
      <c r="BE4077" s="335">
        <f>BD4077/BB4077</f>
        <v>-1</v>
      </c>
      <c r="BG4077" s="826" t="str">
        <f t="shared" si="6263"/>
        <v>63.53</v>
      </c>
      <c r="BH4077" s="607" t="b">
        <f>COUNTIF('Codes SEC'!$B$2:$B$250,Ministres!BG4077)&gt;0</f>
        <v>1</v>
      </c>
    </row>
    <row r="4078" spans="1:60" ht="35.1" customHeight="1" x14ac:dyDescent="0.25">
      <c r="A4078" s="190" t="s">
        <v>6113</v>
      </c>
      <c r="B4078" s="583" t="s">
        <v>826</v>
      </c>
      <c r="C4078" s="120" t="s">
        <v>1714</v>
      </c>
      <c r="D4078" s="622">
        <v>1000</v>
      </c>
      <c r="E4078" s="584"/>
      <c r="F4078" s="120">
        <v>12</v>
      </c>
      <c r="G4078" s="699">
        <v>3</v>
      </c>
      <c r="H4078" s="891" t="str">
        <f t="shared" si="6264"/>
        <v>047</v>
      </c>
      <c r="I4078" s="605">
        <v>86353000</v>
      </c>
      <c r="J4078" s="689" t="s">
        <v>5177</v>
      </c>
      <c r="K4078" s="424" t="s">
        <v>5178</v>
      </c>
      <c r="L4078" s="733">
        <v>0</v>
      </c>
      <c r="M4078" s="734">
        <v>0</v>
      </c>
      <c r="N4078" s="931"/>
      <c r="O4078" s="530">
        <f t="shared" si="6243"/>
        <v>0</v>
      </c>
      <c r="P4078" s="530">
        <f t="shared" si="6244"/>
        <v>0</v>
      </c>
      <c r="Q4078" s="646"/>
      <c r="R4078" s="536"/>
      <c r="S4078" s="536"/>
      <c r="T4078" s="536"/>
      <c r="U4078" s="536"/>
      <c r="V4078" s="536"/>
      <c r="W4078" s="683" t="str">
        <f>IF(SUM(Q4078:V4078)=X4078,"OK",SUM(Q4078:V4078)-X4078)</f>
        <v>OK</v>
      </c>
      <c r="X4078" s="141"/>
      <c r="Y4078" s="141"/>
      <c r="Z4078" s="552"/>
      <c r="AA4078" s="552"/>
      <c r="AB4078" s="683" t="str">
        <f>IF(SUM(Z4078:AA4078)=AC4078,"OK",SUM(Z4078:AA4078)-AC4078)</f>
        <v>OK</v>
      </c>
      <c r="AC4078" s="593"/>
      <c r="AD4078" s="530">
        <f t="shared" si="6247"/>
        <v>0</v>
      </c>
      <c r="AE4078" s="842">
        <f t="shared" si="6248"/>
        <v>0</v>
      </c>
      <c r="AF4078" s="931"/>
      <c r="AG4078" s="530">
        <f t="shared" si="6249"/>
        <v>0</v>
      </c>
      <c r="AH4078" s="530">
        <f t="shared" si="6250"/>
        <v>0</v>
      </c>
      <c r="AI4078" s="641"/>
      <c r="AJ4078" s="537"/>
      <c r="AK4078" s="537"/>
      <c r="AL4078" s="537"/>
      <c r="AM4078" s="537"/>
      <c r="AN4078" s="537"/>
      <c r="AO4078" s="683" t="str">
        <f>IF(SUM(AI4078:AN4078)=AP4078,"OK",SUM(AI4078:AN4078)-AP4078)</f>
        <v>OK</v>
      </c>
      <c r="AP4078" s="141"/>
      <c r="AQ4078" s="141"/>
      <c r="AR4078" s="552"/>
      <c r="AS4078" s="552"/>
      <c r="AT4078" s="683" t="str">
        <f>IF(SUM(AR4078:AS4078)=AU4078,"OK",SUM(AR4078:AS4078)-AU4078)</f>
        <v>OK</v>
      </c>
      <c r="AU4078" s="593"/>
      <c r="AV4078" s="530">
        <f t="shared" si="6253"/>
        <v>0</v>
      </c>
      <c r="AW4078" s="842">
        <f t="shared" si="6254"/>
        <v>0</v>
      </c>
      <c r="AX4078" s="115">
        <f t="shared" si="6255"/>
        <v>0</v>
      </c>
      <c r="AY4078" s="5">
        <f t="shared" si="6256"/>
        <v>0</v>
      </c>
      <c r="AZ4078" s="7">
        <f>AY4078-AX4078</f>
        <v>0</v>
      </c>
      <c r="BA4078" s="335" t="e">
        <f>AZ4078/AX4078</f>
        <v>#DIV/0!</v>
      </c>
      <c r="BB4078" s="23">
        <f t="shared" si="6259"/>
        <v>0</v>
      </c>
      <c r="BC4078" s="5">
        <f>AW4078</f>
        <v>0</v>
      </c>
      <c r="BD4078" s="7">
        <f>BC4078-BB4078</f>
        <v>0</v>
      </c>
      <c r="BE4078" s="335" t="e">
        <f>BD4078/BB4078</f>
        <v>#DIV/0!</v>
      </c>
      <c r="BG4078" s="826" t="str">
        <f t="shared" si="6263"/>
        <v>63.53</v>
      </c>
      <c r="BH4078" s="607" t="b">
        <f>COUNTIF('Codes SEC'!$B$2:$B$250,Ministres!BG4078)&gt;0</f>
        <v>1</v>
      </c>
    </row>
    <row r="4079" spans="1:60" ht="30.6" x14ac:dyDescent="0.25">
      <c r="A4079" s="222" t="s">
        <v>6113</v>
      </c>
      <c r="B4079" s="30">
        <v>14</v>
      </c>
      <c r="C4079" s="116" t="s">
        <v>1714</v>
      </c>
      <c r="D4079" s="620">
        <v>1000</v>
      </c>
      <c r="F4079" s="117">
        <v>12</v>
      </c>
      <c r="G4079" s="694">
        <v>3</v>
      </c>
      <c r="H4079" s="878" t="str">
        <f t="shared" si="6264"/>
        <v>047</v>
      </c>
      <c r="I4079" s="397">
        <v>86359000</v>
      </c>
      <c r="J4079" s="380" t="s">
        <v>3479</v>
      </c>
      <c r="K4079" s="408" t="s">
        <v>3436</v>
      </c>
      <c r="L4079" s="733">
        <v>0</v>
      </c>
      <c r="M4079" s="734">
        <v>0</v>
      </c>
      <c r="N4079" s="931"/>
      <c r="O4079" s="530">
        <f t="shared" si="6243"/>
        <v>0</v>
      </c>
      <c r="P4079" s="530">
        <f t="shared" si="6244"/>
        <v>0</v>
      </c>
      <c r="Q4079" s="646"/>
      <c r="R4079" s="536"/>
      <c r="S4079" s="536"/>
      <c r="T4079" s="536"/>
      <c r="U4079" s="536"/>
      <c r="V4079" s="536"/>
      <c r="W4079" s="683" t="str">
        <f>IF(SUM(Q4079:V4079)=X4079,"OK",SUM(Q4079:V4079)-X4079)</f>
        <v>OK</v>
      </c>
      <c r="X4079" s="141"/>
      <c r="Y4079" s="141"/>
      <c r="Z4079" s="552"/>
      <c r="AA4079" s="552"/>
      <c r="AB4079" s="683" t="str">
        <f>IF(SUM(Z4079:AA4079)=AC4079,"OK",SUM(Z4079:AA4079)-AC4079)</f>
        <v>OK</v>
      </c>
      <c r="AC4079" s="593"/>
      <c r="AD4079" s="530">
        <f t="shared" si="6247"/>
        <v>0</v>
      </c>
      <c r="AE4079" s="842">
        <f t="shared" si="6248"/>
        <v>0</v>
      </c>
      <c r="AF4079" s="931"/>
      <c r="AG4079" s="530">
        <f t="shared" si="6249"/>
        <v>0</v>
      </c>
      <c r="AH4079" s="530">
        <f t="shared" si="6250"/>
        <v>0</v>
      </c>
      <c r="AI4079" s="641"/>
      <c r="AJ4079" s="537"/>
      <c r="AK4079" s="537"/>
      <c r="AL4079" s="537"/>
      <c r="AM4079" s="537"/>
      <c r="AN4079" s="537"/>
      <c r="AO4079" s="683" t="str">
        <f>IF(SUM(AI4079:AN4079)=AP4079,"OK",SUM(AI4079:AN4079)-AP4079)</f>
        <v>OK</v>
      </c>
      <c r="AP4079" s="141"/>
      <c r="AQ4079" s="141"/>
      <c r="AR4079" s="552"/>
      <c r="AS4079" s="552"/>
      <c r="AT4079" s="683" t="str">
        <f>IF(SUM(AR4079:AS4079)=AU4079,"OK",SUM(AR4079:AS4079)-AU4079)</f>
        <v>OK</v>
      </c>
      <c r="AU4079" s="593"/>
      <c r="AV4079" s="530">
        <f t="shared" si="6253"/>
        <v>0</v>
      </c>
      <c r="AW4079" s="842">
        <f t="shared" si="6254"/>
        <v>0</v>
      </c>
      <c r="AX4079" s="115">
        <f t="shared" si="6255"/>
        <v>0</v>
      </c>
      <c r="AY4079" s="5">
        <f t="shared" si="6256"/>
        <v>0</v>
      </c>
      <c r="AZ4079" s="7">
        <f>AY4079-AX4079</f>
        <v>0</v>
      </c>
      <c r="BA4079" s="335" t="e">
        <f>AZ4079/AX4079</f>
        <v>#DIV/0!</v>
      </c>
      <c r="BB4079" s="23">
        <f t="shared" si="6259"/>
        <v>0</v>
      </c>
      <c r="BC4079" s="5">
        <f>AW4079</f>
        <v>0</v>
      </c>
      <c r="BD4079" s="7">
        <f>BC4079-BB4079</f>
        <v>0</v>
      </c>
      <c r="BE4079" s="335" t="e">
        <f>BD4079/BB4079</f>
        <v>#DIV/0!</v>
      </c>
      <c r="BG4079" s="826" t="str">
        <f t="shared" si="6263"/>
        <v>63.59</v>
      </c>
      <c r="BH4079" s="607" t="b">
        <f>COUNTIF('Codes SEC'!$B$2:$B$250,Ministres!BG4079)&gt;0</f>
        <v>1</v>
      </c>
    </row>
    <row r="4080" spans="1:60" ht="30.6" x14ac:dyDescent="0.25">
      <c r="A4080" s="222" t="s">
        <v>6113</v>
      </c>
      <c r="B4080" s="30">
        <v>14</v>
      </c>
      <c r="C4080" s="116" t="s">
        <v>1714</v>
      </c>
      <c r="D4080" s="620">
        <v>1000</v>
      </c>
      <c r="F4080" s="117">
        <v>12</v>
      </c>
      <c r="G4080" s="694">
        <v>3</v>
      </c>
      <c r="H4080" s="878" t="str">
        <f t="shared" si="6264"/>
        <v>047</v>
      </c>
      <c r="I4080" s="397">
        <v>86359000</v>
      </c>
      <c r="J4080" s="380" t="s">
        <v>3480</v>
      </c>
      <c r="K4080" s="408" t="s">
        <v>3437</v>
      </c>
      <c r="L4080" s="733">
        <v>7500</v>
      </c>
      <c r="M4080" s="734">
        <v>11181</v>
      </c>
      <c r="N4080" s="931"/>
      <c r="O4080" s="530">
        <f t="shared" si="6243"/>
        <v>-7500</v>
      </c>
      <c r="P4080" s="530" t="str">
        <f t="shared" si="6244"/>
        <v xml:space="preserve">0 </v>
      </c>
      <c r="Q4080" s="646"/>
      <c r="R4080" s="536"/>
      <c r="S4080" s="536"/>
      <c r="T4080" s="536"/>
      <c r="U4080" s="536"/>
      <c r="V4080" s="536"/>
      <c r="W4080" s="683" t="str">
        <f t="shared" si="6245"/>
        <v>OK</v>
      </c>
      <c r="X4080" s="141"/>
      <c r="Y4080" s="141"/>
      <c r="Z4080" s="552"/>
      <c r="AA4080" s="552"/>
      <c r="AB4080" s="683" t="str">
        <f t="shared" si="6246"/>
        <v>OK</v>
      </c>
      <c r="AC4080" s="593"/>
      <c r="AD4080" s="530">
        <f t="shared" si="6247"/>
        <v>0</v>
      </c>
      <c r="AE4080" s="842">
        <f t="shared" si="6248"/>
        <v>0</v>
      </c>
      <c r="AF4080" s="931"/>
      <c r="AG4080" s="530">
        <f t="shared" si="6249"/>
        <v>-11181</v>
      </c>
      <c r="AH4080" s="530" t="str">
        <f t="shared" si="6250"/>
        <v xml:space="preserve">0 </v>
      </c>
      <c r="AI4080" s="641"/>
      <c r="AJ4080" s="537"/>
      <c r="AK4080" s="537"/>
      <c r="AL4080" s="537"/>
      <c r="AM4080" s="537"/>
      <c r="AN4080" s="537"/>
      <c r="AO4080" s="683" t="str">
        <f t="shared" si="6251"/>
        <v>OK</v>
      </c>
      <c r="AP4080" s="141"/>
      <c r="AQ4080" s="141"/>
      <c r="AR4080" s="552"/>
      <c r="AS4080" s="552"/>
      <c r="AT4080" s="683" t="str">
        <f t="shared" si="6252"/>
        <v>OK</v>
      </c>
      <c r="AU4080" s="593"/>
      <c r="AV4080" s="530">
        <f t="shared" si="6253"/>
        <v>0</v>
      </c>
      <c r="AW4080" s="842">
        <f t="shared" si="6254"/>
        <v>0</v>
      </c>
      <c r="AX4080" s="115">
        <f t="shared" si="6255"/>
        <v>7500</v>
      </c>
      <c r="AY4080" s="5">
        <f t="shared" si="6256"/>
        <v>0</v>
      </c>
      <c r="AZ4080" s="7">
        <f t="shared" si="6257"/>
        <v>-7500</v>
      </c>
      <c r="BA4080" s="335">
        <f t="shared" si="6258"/>
        <v>-1</v>
      </c>
      <c r="BB4080" s="23">
        <f t="shared" si="6259"/>
        <v>11181</v>
      </c>
      <c r="BC4080" s="5">
        <f t="shared" si="6260"/>
        <v>0</v>
      </c>
      <c r="BD4080" s="7">
        <f t="shared" si="6261"/>
        <v>-11181</v>
      </c>
      <c r="BE4080" s="335">
        <f t="shared" si="6262"/>
        <v>-1</v>
      </c>
      <c r="BG4080" s="826" t="str">
        <f t="shared" si="6263"/>
        <v>63.59</v>
      </c>
      <c r="BH4080" s="607" t="b">
        <f>COUNTIF('Codes SEC'!$B$2:$B$250,Ministres!BG4080)&gt;0</f>
        <v>1</v>
      </c>
    </row>
    <row r="4081" spans="1:66" ht="30.6" x14ac:dyDescent="0.25">
      <c r="A4081" s="222" t="s">
        <v>6113</v>
      </c>
      <c r="B4081" s="30">
        <v>14</v>
      </c>
      <c r="C4081" s="116" t="s">
        <v>1714</v>
      </c>
      <c r="D4081" s="620">
        <v>1000</v>
      </c>
      <c r="F4081" s="117">
        <v>12</v>
      </c>
      <c r="G4081" s="694">
        <v>3</v>
      </c>
      <c r="H4081" s="878" t="str">
        <f t="shared" si="6264"/>
        <v>047</v>
      </c>
      <c r="I4081" s="397">
        <v>86524000</v>
      </c>
      <c r="J4081" s="380" t="s">
        <v>3482</v>
      </c>
      <c r="K4081" s="408" t="s">
        <v>3440</v>
      </c>
      <c r="L4081" s="733">
        <v>599</v>
      </c>
      <c r="M4081" s="734">
        <v>518</v>
      </c>
      <c r="N4081" s="931"/>
      <c r="O4081" s="530">
        <f t="shared" si="6243"/>
        <v>-599</v>
      </c>
      <c r="P4081" s="530" t="str">
        <f t="shared" si="6244"/>
        <v xml:space="preserve">0 </v>
      </c>
      <c r="Q4081" s="646"/>
      <c r="R4081" s="536"/>
      <c r="S4081" s="536"/>
      <c r="T4081" s="536"/>
      <c r="U4081" s="536"/>
      <c r="V4081" s="536"/>
      <c r="W4081" s="683" t="str">
        <f t="shared" si="6245"/>
        <v>OK</v>
      </c>
      <c r="X4081" s="141"/>
      <c r="Y4081" s="141"/>
      <c r="Z4081" s="552"/>
      <c r="AA4081" s="552"/>
      <c r="AB4081" s="683" t="str">
        <f t="shared" si="6246"/>
        <v>OK</v>
      </c>
      <c r="AC4081" s="593"/>
      <c r="AD4081" s="530">
        <f t="shared" si="6247"/>
        <v>0</v>
      </c>
      <c r="AE4081" s="842">
        <f t="shared" si="6248"/>
        <v>0</v>
      </c>
      <c r="AF4081" s="931"/>
      <c r="AG4081" s="530">
        <f t="shared" si="6249"/>
        <v>-518</v>
      </c>
      <c r="AH4081" s="530" t="str">
        <f t="shared" si="6250"/>
        <v xml:space="preserve">0 </v>
      </c>
      <c r="AI4081" s="641"/>
      <c r="AJ4081" s="537"/>
      <c r="AK4081" s="537"/>
      <c r="AL4081" s="537"/>
      <c r="AM4081" s="537"/>
      <c r="AN4081" s="537"/>
      <c r="AO4081" s="683" t="str">
        <f t="shared" si="6251"/>
        <v>OK</v>
      </c>
      <c r="AP4081" s="141"/>
      <c r="AQ4081" s="141"/>
      <c r="AR4081" s="552"/>
      <c r="AS4081" s="552"/>
      <c r="AT4081" s="683" t="str">
        <f t="shared" si="6252"/>
        <v>OK</v>
      </c>
      <c r="AU4081" s="593"/>
      <c r="AV4081" s="530">
        <f t="shared" si="6253"/>
        <v>0</v>
      </c>
      <c r="AW4081" s="842">
        <f t="shared" si="6254"/>
        <v>0</v>
      </c>
      <c r="AX4081" s="115">
        <f t="shared" si="6255"/>
        <v>599</v>
      </c>
      <c r="AY4081" s="5">
        <f t="shared" si="6256"/>
        <v>0</v>
      </c>
      <c r="AZ4081" s="7">
        <f t="shared" si="6257"/>
        <v>-599</v>
      </c>
      <c r="BA4081" s="335">
        <f t="shared" si="6258"/>
        <v>-1</v>
      </c>
      <c r="BB4081" s="23">
        <f t="shared" si="6259"/>
        <v>518</v>
      </c>
      <c r="BC4081" s="5">
        <f t="shared" si="6260"/>
        <v>0</v>
      </c>
      <c r="BD4081" s="7">
        <f t="shared" si="6261"/>
        <v>-518</v>
      </c>
      <c r="BE4081" s="335">
        <f t="shared" si="6262"/>
        <v>-1</v>
      </c>
      <c r="BG4081" s="826" t="str">
        <f t="shared" si="6263"/>
        <v>65.24</v>
      </c>
      <c r="BH4081" s="607" t="b">
        <f>COUNTIF('Codes SEC'!$B$2:$B$250,Ministres!BG4081)&gt;0</f>
        <v>1</v>
      </c>
    </row>
    <row r="4082" spans="1:66" ht="12.75" customHeight="1" x14ac:dyDescent="0.25">
      <c r="A4082" s="225"/>
      <c r="B4082" s="206"/>
      <c r="C4082" s="253"/>
      <c r="D4082" s="621"/>
      <c r="E4082" s="275"/>
      <c r="F4082" s="269"/>
      <c r="G4082" s="695"/>
      <c r="H4082" s="886"/>
      <c r="I4082" s="403"/>
      <c r="J4082" s="381"/>
      <c r="K4082" s="514" t="s">
        <v>59</v>
      </c>
      <c r="L4082" s="318">
        <f t="shared" ref="L4082:V4082" si="6265">L4072+L4073+L4060+L4066+L4074+L4070+L4068+L4069+L4067+L4079+L4080+L4077+L4071+L4081+L4076+L4078+L4061+L4062+L4065+L4063+L4075+L4064</f>
        <v>48763</v>
      </c>
      <c r="M4082" s="737">
        <f t="shared" si="6265"/>
        <v>57083</v>
      </c>
      <c r="N4082" s="930">
        <f t="shared" ref="N4082:P4082" si="6266">N4072+N4073+N4060+N4066+N4074+N4070+N4068+N4069+N4067+N4079+N4080+N4077+N4071+N4081+N4076+N4078+N4061+N4062+N4065+N4063+N4075+N4064</f>
        <v>0</v>
      </c>
      <c r="O4082" s="790">
        <f t="shared" si="6266"/>
        <v>-48763</v>
      </c>
      <c r="P4082" s="790">
        <f t="shared" si="6266"/>
        <v>0</v>
      </c>
      <c r="Q4082" s="787">
        <f t="shared" si="6265"/>
        <v>0</v>
      </c>
      <c r="R4082" s="648">
        <f t="shared" si="6265"/>
        <v>0</v>
      </c>
      <c r="S4082" s="648">
        <f t="shared" si="6265"/>
        <v>0</v>
      </c>
      <c r="T4082" s="648">
        <f t="shared" si="6265"/>
        <v>0</v>
      </c>
      <c r="U4082" s="648">
        <f t="shared" si="6265"/>
        <v>0</v>
      </c>
      <c r="V4082" s="648">
        <f t="shared" si="6265"/>
        <v>0</v>
      </c>
      <c r="W4082" s="790"/>
      <c r="X4082" s="649">
        <f>X4072+X4073+X4060+X4066+X4074+X4070+X4068+X4069+X4067+X4079+X4080+X4077+X4071+X4081+X4076+X4078+X4061+X4062+X4065+X4063+X4075+X4064</f>
        <v>0</v>
      </c>
      <c r="Y4082" s="649">
        <f>Y4072+Y4073+Y4060+Y4066+Y4074+Y4070+Y4068+Y4069+Y4067+Y4079+Y4080+Y4077+Y4071+Y4081+Y4076+Y4078+Y4061+Y4062+Y4065+Y4063+Y4075+Y4064</f>
        <v>0</v>
      </c>
      <c r="Z4082" s="648">
        <f>Z4072+Z4073+Z4060+Z4066+Z4074+Z4070+Z4068+Z4069+Z4067+Z4079+Z4080+Z4077+Z4071+Z4081+Z4076+Z4078+Z4061+Z4062+Z4065+Z4063+Z4075+Z4064</f>
        <v>0</v>
      </c>
      <c r="AA4082" s="648">
        <f>AA4072+AA4073+AA4060+AA4066+AA4074+AA4070+AA4068+AA4069+AA4067+AA4079+AA4080+AA4077+AA4071+AA4081+AA4076+AA4078+AA4061+AA4062+AA4065+AA4063+AA4075+AA4064</f>
        <v>0</v>
      </c>
      <c r="AB4082" s="790"/>
      <c r="AC4082" s="649">
        <f t="shared" ref="AC4082:AN4082" si="6267">AC4072+AC4073+AC4060+AC4066+AC4074+AC4070+AC4068+AC4069+AC4067+AC4079+AC4080+AC4077+AC4071+AC4081+AC4076+AC4078+AC4061+AC4062+AC4065+AC4063+AC4075+AC4064</f>
        <v>0</v>
      </c>
      <c r="AD4082" s="790">
        <f>AD4072+AD4073+AD4060+AD4066+AD4074+AD4070+AD4068+AD4069+AD4067+AD4079+AD4080+AD4077+AD4071+AD4081+AD4076+AD4078+AD4061+AD4062+AD4065+AD4063+AD4075+AD4064</f>
        <v>0</v>
      </c>
      <c r="AE4082" s="843">
        <f>AE4072+AE4073+AE4060+AE4066+AE4074+AE4070+AE4068+AE4069+AE4067+AE4079+AE4080+AE4077+AE4071+AE4081+AE4076+AE4078+AE4061+AE4062+AE4065+AE4063+AE4075+AE4064</f>
        <v>0</v>
      </c>
      <c r="AF4082" s="930">
        <f t="shared" ref="AF4082:AH4082" si="6268">AF4072+AF4073+AF4060+AF4066+AF4074+AF4070+AF4068+AF4069+AF4067+AF4079+AF4080+AF4077+AF4071+AF4081+AF4076+AF4078+AF4061+AF4062+AF4065+AF4063+AF4075+AF4064</f>
        <v>0</v>
      </c>
      <c r="AG4082" s="790">
        <f t="shared" si="6268"/>
        <v>-57083</v>
      </c>
      <c r="AH4082" s="790">
        <f t="shared" si="6268"/>
        <v>0</v>
      </c>
      <c r="AI4082" s="787">
        <f t="shared" si="6267"/>
        <v>0</v>
      </c>
      <c r="AJ4082" s="648">
        <f t="shared" si="6267"/>
        <v>0</v>
      </c>
      <c r="AK4082" s="648">
        <f t="shared" si="6267"/>
        <v>0</v>
      </c>
      <c r="AL4082" s="648">
        <f t="shared" si="6267"/>
        <v>0</v>
      </c>
      <c r="AM4082" s="648">
        <f t="shared" si="6267"/>
        <v>0</v>
      </c>
      <c r="AN4082" s="648">
        <f t="shared" si="6267"/>
        <v>0</v>
      </c>
      <c r="AO4082" s="790"/>
      <c r="AP4082" s="649">
        <f>AP4072+AP4073+AP4060+AP4066+AP4074+AP4070+AP4068+AP4069+AP4067+AP4079+AP4080+AP4077+AP4071+AP4081+AP4076+AP4078+AP4061+AP4062+AP4065+AP4063+AP4075+AP4064</f>
        <v>0</v>
      </c>
      <c r="AQ4082" s="649">
        <f>AQ4072+AQ4073+AQ4060+AQ4066+AQ4074+AQ4070+AQ4068+AQ4069+AQ4067+AQ4079+AQ4080+AQ4077+AQ4071+AQ4081+AQ4076+AQ4078+AQ4061+AQ4062+AQ4065+AQ4063+AQ4075+AQ4064</f>
        <v>0</v>
      </c>
      <c r="AR4082" s="648">
        <f>AR4072+AR4073+AR4060+AR4066+AR4074+AR4070+AR4068+AR4069+AR4067+AR4079+AR4080+AR4077+AR4071+AR4081+AR4076+AR4078+AR4061+AR4062+AR4065+AR4063+AR4075+AR4064</f>
        <v>0</v>
      </c>
      <c r="AS4082" s="648">
        <f>AS4072+AS4073+AS4060+AS4066+AS4074+AS4070+AS4068+AS4069+AS4067+AS4079+AS4080+AS4077+AS4071+AS4081+AS4076+AS4078+AS4061+AS4062+AS4065+AS4063+AS4075+AS4064</f>
        <v>0</v>
      </c>
      <c r="AT4082" s="790"/>
      <c r="AU4082" s="649">
        <f t="shared" ref="AU4082:BE4082" si="6269">AU4072+AU4073+AU4060+AU4066+AU4074+AU4070+AU4068+AU4069+AU4067+AU4079+AU4080+AU4077+AU4071+AU4081+AU4076+AU4078+AU4061+AU4062+AU4065+AU4063+AU4075+AU4064</f>
        <v>0</v>
      </c>
      <c r="AV4082" s="790">
        <f t="shared" ref="AV4082" si="6270">AV4072+AV4073+AV4060+AV4066+AV4074+AV4070+AV4068+AV4069+AV4067+AV4079+AV4080+AV4077+AV4071+AV4081+AV4076+AV4078+AV4061+AV4062+AV4065+AV4063+AV4075+AV4064</f>
        <v>0</v>
      </c>
      <c r="AW4082" s="843">
        <f t="shared" si="6269"/>
        <v>0</v>
      </c>
      <c r="AX4082" s="352">
        <f t="shared" si="6269"/>
        <v>48763</v>
      </c>
      <c r="AY4082" s="353">
        <f t="shared" si="6269"/>
        <v>0</v>
      </c>
      <c r="AZ4082" s="353">
        <f t="shared" si="6269"/>
        <v>-48763</v>
      </c>
      <c r="BA4082" s="354" t="e">
        <f t="shared" si="6269"/>
        <v>#DIV/0!</v>
      </c>
      <c r="BB4082" s="327">
        <f t="shared" si="6269"/>
        <v>57083</v>
      </c>
      <c r="BC4082" s="353">
        <f t="shared" si="6269"/>
        <v>0</v>
      </c>
      <c r="BD4082" s="353">
        <f t="shared" si="6269"/>
        <v>-57083</v>
      </c>
      <c r="BE4082" s="354" t="e">
        <f t="shared" si="6269"/>
        <v>#DIV/0!</v>
      </c>
      <c r="BG4082" s="826"/>
      <c r="BH4082" s="607"/>
    </row>
    <row r="4083" spans="1:66" ht="12.75" customHeight="1" x14ac:dyDescent="0.25">
      <c r="A4083" s="226"/>
      <c r="B4083" s="207"/>
      <c r="C4083" s="254"/>
      <c r="D4083" s="300"/>
      <c r="E4083" s="276"/>
      <c r="F4083" s="300"/>
      <c r="G4083" s="696"/>
      <c r="H4083" s="887"/>
      <c r="I4083" s="444"/>
      <c r="J4083" s="393"/>
      <c r="K4083" s="404" t="s">
        <v>3712</v>
      </c>
      <c r="L4083" s="729">
        <f t="shared" ref="L4083:V4083" si="6271">L4082+L4056</f>
        <v>53209</v>
      </c>
      <c r="M4083" s="730">
        <f t="shared" si="6271"/>
        <v>61529</v>
      </c>
      <c r="N4083" s="844">
        <f t="shared" ref="N4083:P4083" si="6272">N4082+N4056</f>
        <v>0</v>
      </c>
      <c r="O4083" s="665">
        <f t="shared" si="6272"/>
        <v>-53209</v>
      </c>
      <c r="P4083" s="665">
        <f t="shared" si="6272"/>
        <v>0</v>
      </c>
      <c r="Q4083" s="638">
        <f t="shared" si="6271"/>
        <v>0</v>
      </c>
      <c r="R4083" s="130">
        <f t="shared" si="6271"/>
        <v>0</v>
      </c>
      <c r="S4083" s="130">
        <f t="shared" si="6271"/>
        <v>0</v>
      </c>
      <c r="T4083" s="130">
        <f t="shared" si="6271"/>
        <v>0</v>
      </c>
      <c r="U4083" s="130">
        <f t="shared" si="6271"/>
        <v>0</v>
      </c>
      <c r="V4083" s="130">
        <f t="shared" si="6271"/>
        <v>0</v>
      </c>
      <c r="W4083" s="665"/>
      <c r="X4083" s="130">
        <f>X4082+X4056</f>
        <v>0</v>
      </c>
      <c r="Y4083" s="130">
        <f>Y4082+Y4056</f>
        <v>0</v>
      </c>
      <c r="Z4083" s="130">
        <f>Z4082+Z4056</f>
        <v>0</v>
      </c>
      <c r="AA4083" s="130">
        <f>AA4082+AA4056</f>
        <v>0</v>
      </c>
      <c r="AB4083" s="665"/>
      <c r="AC4083" s="130">
        <f t="shared" ref="AC4083:AN4083" si="6273">AC4082+AC4056</f>
        <v>0</v>
      </c>
      <c r="AD4083" s="665">
        <f>AD4082+AD4056</f>
        <v>0</v>
      </c>
      <c r="AE4083" s="845">
        <f>AE4082+AE4056</f>
        <v>0</v>
      </c>
      <c r="AF4083" s="844">
        <f t="shared" ref="AF4083:AH4083" si="6274">AF4082+AF4056</f>
        <v>0</v>
      </c>
      <c r="AG4083" s="665">
        <f t="shared" si="6274"/>
        <v>-61529</v>
      </c>
      <c r="AH4083" s="665">
        <f t="shared" si="6274"/>
        <v>0</v>
      </c>
      <c r="AI4083" s="638">
        <f t="shared" si="6273"/>
        <v>0</v>
      </c>
      <c r="AJ4083" s="130">
        <f t="shared" si="6273"/>
        <v>0</v>
      </c>
      <c r="AK4083" s="130">
        <f t="shared" si="6273"/>
        <v>0</v>
      </c>
      <c r="AL4083" s="130">
        <f t="shared" si="6273"/>
        <v>0</v>
      </c>
      <c r="AM4083" s="130">
        <f t="shared" si="6273"/>
        <v>0</v>
      </c>
      <c r="AN4083" s="130">
        <f t="shared" si="6273"/>
        <v>0</v>
      </c>
      <c r="AO4083" s="665"/>
      <c r="AP4083" s="130">
        <f>AP4082+AP4056</f>
        <v>0</v>
      </c>
      <c r="AQ4083" s="130">
        <f>AQ4082+AQ4056</f>
        <v>0</v>
      </c>
      <c r="AR4083" s="130">
        <f>AR4082+AR4056</f>
        <v>0</v>
      </c>
      <c r="AS4083" s="130">
        <f>AS4082+AS4056</f>
        <v>0</v>
      </c>
      <c r="AT4083" s="665"/>
      <c r="AU4083" s="130">
        <f t="shared" ref="AU4083:BE4083" si="6275">AU4082+AU4056</f>
        <v>0</v>
      </c>
      <c r="AV4083" s="665">
        <f t="shared" ref="AV4083" si="6276">AV4082+AV4056</f>
        <v>0</v>
      </c>
      <c r="AW4083" s="845">
        <f t="shared" si="6275"/>
        <v>0</v>
      </c>
      <c r="AX4083" s="314">
        <f t="shared" si="6275"/>
        <v>53209</v>
      </c>
      <c r="AY4083" s="131">
        <f t="shared" si="6275"/>
        <v>0</v>
      </c>
      <c r="AZ4083" s="132">
        <f t="shared" si="6275"/>
        <v>-53209</v>
      </c>
      <c r="BA4083" s="340" t="e">
        <f t="shared" si="6275"/>
        <v>#DIV/0!</v>
      </c>
      <c r="BB4083" s="310">
        <f t="shared" si="6275"/>
        <v>61529</v>
      </c>
      <c r="BC4083" s="131">
        <f t="shared" si="6275"/>
        <v>0</v>
      </c>
      <c r="BD4083" s="132">
        <f t="shared" si="6275"/>
        <v>-61529</v>
      </c>
      <c r="BE4083" s="340" t="e">
        <f t="shared" si="6275"/>
        <v>#DIV/0!</v>
      </c>
      <c r="BG4083" s="826"/>
      <c r="BH4083" s="607"/>
    </row>
    <row r="4084" spans="1:66" ht="12.75" customHeight="1" x14ac:dyDescent="0.25">
      <c r="A4084" s="222"/>
      <c r="C4084" s="116"/>
      <c r="D4084" s="620"/>
      <c r="F4084" s="117"/>
      <c r="G4084" s="690"/>
      <c r="H4084" s="878"/>
      <c r="I4084" s="397"/>
      <c r="J4084" s="380"/>
      <c r="K4084" s="405" t="s">
        <v>208</v>
      </c>
      <c r="L4084" s="731">
        <v>0</v>
      </c>
      <c r="M4084" s="732">
        <v>0</v>
      </c>
      <c r="N4084" s="929">
        <v>0</v>
      </c>
      <c r="O4084" s="530">
        <v>0</v>
      </c>
      <c r="P4084" s="530">
        <v>0</v>
      </c>
      <c r="Q4084" s="641">
        <v>0</v>
      </c>
      <c r="R4084" s="537">
        <v>0</v>
      </c>
      <c r="S4084" s="537">
        <v>0</v>
      </c>
      <c r="T4084" s="537">
        <v>0</v>
      </c>
      <c r="U4084" s="537">
        <v>0</v>
      </c>
      <c r="V4084" s="537">
        <v>0</v>
      </c>
      <c r="W4084" s="530"/>
      <c r="X4084" s="142">
        <v>0</v>
      </c>
      <c r="Y4084" s="142">
        <v>0</v>
      </c>
      <c r="Z4084" s="537">
        <v>0</v>
      </c>
      <c r="AA4084" s="537">
        <v>0</v>
      </c>
      <c r="AB4084" s="530"/>
      <c r="AC4084" s="142">
        <v>0</v>
      </c>
      <c r="AD4084" s="530">
        <v>0</v>
      </c>
      <c r="AE4084" s="842">
        <v>0</v>
      </c>
      <c r="AF4084" s="929">
        <v>0</v>
      </c>
      <c r="AG4084" s="530">
        <v>0</v>
      </c>
      <c r="AH4084" s="530">
        <v>0</v>
      </c>
      <c r="AI4084" s="641">
        <v>0</v>
      </c>
      <c r="AJ4084" s="537">
        <v>0</v>
      </c>
      <c r="AK4084" s="537">
        <v>0</v>
      </c>
      <c r="AL4084" s="537">
        <v>0</v>
      </c>
      <c r="AM4084" s="537">
        <v>0</v>
      </c>
      <c r="AN4084" s="537">
        <v>0</v>
      </c>
      <c r="AO4084" s="530"/>
      <c r="AP4084" s="142">
        <v>0</v>
      </c>
      <c r="AQ4084" s="142">
        <v>0</v>
      </c>
      <c r="AR4084" s="537">
        <v>0</v>
      </c>
      <c r="AS4084" s="537">
        <v>0</v>
      </c>
      <c r="AT4084" s="530"/>
      <c r="AU4084" s="142">
        <v>0</v>
      </c>
      <c r="AV4084" s="530">
        <v>0</v>
      </c>
      <c r="AW4084" s="842">
        <v>0</v>
      </c>
      <c r="AX4084" s="115">
        <v>0</v>
      </c>
      <c r="AY4084" s="5">
        <v>0</v>
      </c>
      <c r="AZ4084" s="5">
        <v>0</v>
      </c>
      <c r="BA4084" s="335">
        <v>0</v>
      </c>
      <c r="BB4084" s="23">
        <v>0</v>
      </c>
      <c r="BC4084" s="5">
        <v>0</v>
      </c>
      <c r="BD4084" s="5">
        <v>0</v>
      </c>
      <c r="BE4084" s="335">
        <v>0</v>
      </c>
      <c r="BF4084" s="40"/>
      <c r="BG4084" s="826"/>
      <c r="BH4084" s="607"/>
    </row>
    <row r="4085" spans="1:66" ht="12.75" customHeight="1" x14ac:dyDescent="0.25">
      <c r="A4085" s="222"/>
      <c r="C4085" s="116"/>
      <c r="D4085" s="620"/>
      <c r="F4085" s="117"/>
      <c r="G4085" s="694"/>
      <c r="H4085" s="878"/>
      <c r="I4085" s="397"/>
      <c r="J4085" s="380"/>
      <c r="K4085" s="405" t="s">
        <v>96</v>
      </c>
      <c r="L4085" s="738">
        <v>0</v>
      </c>
      <c r="M4085" s="739">
        <v>0</v>
      </c>
      <c r="N4085" s="929">
        <v>0</v>
      </c>
      <c r="O4085" s="530">
        <v>0</v>
      </c>
      <c r="P4085" s="530">
        <v>0</v>
      </c>
      <c r="Q4085" s="641">
        <v>0</v>
      </c>
      <c r="R4085" s="537">
        <v>0</v>
      </c>
      <c r="S4085" s="537">
        <v>0</v>
      </c>
      <c r="T4085" s="537">
        <v>0</v>
      </c>
      <c r="U4085" s="537">
        <v>0</v>
      </c>
      <c r="V4085" s="537">
        <v>0</v>
      </c>
      <c r="W4085" s="530"/>
      <c r="X4085" s="142">
        <v>0</v>
      </c>
      <c r="Y4085" s="142">
        <v>0</v>
      </c>
      <c r="Z4085" s="537">
        <v>0</v>
      </c>
      <c r="AA4085" s="537">
        <v>0</v>
      </c>
      <c r="AB4085" s="530"/>
      <c r="AC4085" s="142">
        <v>0</v>
      </c>
      <c r="AD4085" s="530">
        <v>0</v>
      </c>
      <c r="AE4085" s="842">
        <v>0</v>
      </c>
      <c r="AF4085" s="929">
        <v>0</v>
      </c>
      <c r="AG4085" s="530">
        <v>0</v>
      </c>
      <c r="AH4085" s="530">
        <v>0</v>
      </c>
      <c r="AI4085" s="641">
        <v>0</v>
      </c>
      <c r="AJ4085" s="537">
        <v>0</v>
      </c>
      <c r="AK4085" s="537">
        <v>0</v>
      </c>
      <c r="AL4085" s="537">
        <v>0</v>
      </c>
      <c r="AM4085" s="537">
        <v>0</v>
      </c>
      <c r="AN4085" s="537">
        <v>0</v>
      </c>
      <c r="AO4085" s="530"/>
      <c r="AP4085" s="142">
        <v>0</v>
      </c>
      <c r="AQ4085" s="142">
        <v>0</v>
      </c>
      <c r="AR4085" s="537">
        <v>0</v>
      </c>
      <c r="AS4085" s="537">
        <v>0</v>
      </c>
      <c r="AT4085" s="530"/>
      <c r="AU4085" s="142">
        <v>0</v>
      </c>
      <c r="AV4085" s="530">
        <v>0</v>
      </c>
      <c r="AW4085" s="842">
        <v>0</v>
      </c>
      <c r="AX4085" s="115">
        <v>0</v>
      </c>
      <c r="AY4085" s="5">
        <v>0</v>
      </c>
      <c r="AZ4085" s="5">
        <v>0</v>
      </c>
      <c r="BA4085" s="335">
        <v>0</v>
      </c>
      <c r="BB4085" s="23">
        <v>0</v>
      </c>
      <c r="BC4085" s="5">
        <v>0</v>
      </c>
      <c r="BD4085" s="5">
        <v>0</v>
      </c>
      <c r="BE4085" s="335">
        <v>0</v>
      </c>
      <c r="BG4085" s="826"/>
      <c r="BH4085" s="607"/>
    </row>
    <row r="4086" spans="1:66" ht="12.75" customHeight="1" x14ac:dyDescent="0.25">
      <c r="A4086" s="222"/>
      <c r="C4086" s="116"/>
      <c r="D4086" s="620"/>
      <c r="F4086" s="117"/>
      <c r="G4086" s="694"/>
      <c r="H4086" s="878"/>
      <c r="I4086" s="397"/>
      <c r="J4086" s="380"/>
      <c r="K4086" s="405" t="s">
        <v>209</v>
      </c>
      <c r="L4086" s="738">
        <v>0</v>
      </c>
      <c r="M4086" s="739">
        <v>0</v>
      </c>
      <c r="N4086" s="929">
        <v>0</v>
      </c>
      <c r="O4086" s="530">
        <v>0</v>
      </c>
      <c r="P4086" s="530">
        <v>0</v>
      </c>
      <c r="Q4086" s="641">
        <v>0</v>
      </c>
      <c r="R4086" s="537">
        <v>0</v>
      </c>
      <c r="S4086" s="537">
        <v>0</v>
      </c>
      <c r="T4086" s="537">
        <v>0</v>
      </c>
      <c r="U4086" s="537">
        <v>0</v>
      </c>
      <c r="V4086" s="537">
        <v>0</v>
      </c>
      <c r="W4086" s="530"/>
      <c r="X4086" s="142">
        <v>0</v>
      </c>
      <c r="Y4086" s="142">
        <v>0</v>
      </c>
      <c r="Z4086" s="537">
        <v>0</v>
      </c>
      <c r="AA4086" s="537">
        <v>0</v>
      </c>
      <c r="AB4086" s="530"/>
      <c r="AC4086" s="142">
        <v>0</v>
      </c>
      <c r="AD4086" s="530">
        <v>0</v>
      </c>
      <c r="AE4086" s="842">
        <v>0</v>
      </c>
      <c r="AF4086" s="929">
        <v>0</v>
      </c>
      <c r="AG4086" s="530">
        <v>0</v>
      </c>
      <c r="AH4086" s="530">
        <v>0</v>
      </c>
      <c r="AI4086" s="641">
        <v>0</v>
      </c>
      <c r="AJ4086" s="537">
        <v>0</v>
      </c>
      <c r="AK4086" s="537">
        <v>0</v>
      </c>
      <c r="AL4086" s="537">
        <v>0</v>
      </c>
      <c r="AM4086" s="537">
        <v>0</v>
      </c>
      <c r="AN4086" s="537">
        <v>0</v>
      </c>
      <c r="AO4086" s="530"/>
      <c r="AP4086" s="142">
        <v>0</v>
      </c>
      <c r="AQ4086" s="142">
        <v>0</v>
      </c>
      <c r="AR4086" s="537">
        <v>0</v>
      </c>
      <c r="AS4086" s="537">
        <v>0</v>
      </c>
      <c r="AT4086" s="530"/>
      <c r="AU4086" s="142">
        <v>0</v>
      </c>
      <c r="AV4086" s="530">
        <v>0</v>
      </c>
      <c r="AW4086" s="842">
        <v>0</v>
      </c>
      <c r="AX4086" s="115">
        <v>0</v>
      </c>
      <c r="AY4086" s="5">
        <v>0</v>
      </c>
      <c r="AZ4086" s="5">
        <v>0</v>
      </c>
      <c r="BA4086" s="335">
        <v>0</v>
      </c>
      <c r="BB4086" s="23">
        <v>0</v>
      </c>
      <c r="BC4086" s="5">
        <v>0</v>
      </c>
      <c r="BD4086" s="5">
        <v>0</v>
      </c>
      <c r="BE4086" s="335">
        <v>0</v>
      </c>
      <c r="BG4086" s="826"/>
      <c r="BH4086" s="607"/>
    </row>
    <row r="4087" spans="1:66" ht="12.75" customHeight="1" x14ac:dyDescent="0.25">
      <c r="A4087" s="222"/>
      <c r="C4087" s="116"/>
      <c r="D4087" s="620"/>
      <c r="F4087" s="117"/>
      <c r="G4087" s="694"/>
      <c r="H4087" s="878"/>
      <c r="I4087" s="397"/>
      <c r="J4087" s="380"/>
      <c r="K4087" s="405" t="s">
        <v>210</v>
      </c>
      <c r="L4087" s="738">
        <v>0</v>
      </c>
      <c r="M4087" s="739">
        <v>0</v>
      </c>
      <c r="N4087" s="929">
        <v>0</v>
      </c>
      <c r="O4087" s="530">
        <v>0</v>
      </c>
      <c r="P4087" s="530">
        <v>0</v>
      </c>
      <c r="Q4087" s="641">
        <v>0</v>
      </c>
      <c r="R4087" s="537">
        <v>0</v>
      </c>
      <c r="S4087" s="537">
        <v>0</v>
      </c>
      <c r="T4087" s="537">
        <v>0</v>
      </c>
      <c r="U4087" s="537">
        <v>0</v>
      </c>
      <c r="V4087" s="537">
        <v>0</v>
      </c>
      <c r="W4087" s="530"/>
      <c r="X4087" s="142">
        <v>0</v>
      </c>
      <c r="Y4087" s="142">
        <v>0</v>
      </c>
      <c r="Z4087" s="537">
        <v>0</v>
      </c>
      <c r="AA4087" s="537">
        <v>0</v>
      </c>
      <c r="AB4087" s="530"/>
      <c r="AC4087" s="142">
        <v>0</v>
      </c>
      <c r="AD4087" s="530">
        <v>0</v>
      </c>
      <c r="AE4087" s="842">
        <v>0</v>
      </c>
      <c r="AF4087" s="929">
        <v>0</v>
      </c>
      <c r="AG4087" s="530">
        <v>0</v>
      </c>
      <c r="AH4087" s="530">
        <v>0</v>
      </c>
      <c r="AI4087" s="641">
        <v>0</v>
      </c>
      <c r="AJ4087" s="537">
        <v>0</v>
      </c>
      <c r="AK4087" s="537">
        <v>0</v>
      </c>
      <c r="AL4087" s="537">
        <v>0</v>
      </c>
      <c r="AM4087" s="537">
        <v>0</v>
      </c>
      <c r="AN4087" s="537">
        <v>0</v>
      </c>
      <c r="AO4087" s="530"/>
      <c r="AP4087" s="142">
        <v>0</v>
      </c>
      <c r="AQ4087" s="142">
        <v>0</v>
      </c>
      <c r="AR4087" s="537">
        <v>0</v>
      </c>
      <c r="AS4087" s="537">
        <v>0</v>
      </c>
      <c r="AT4087" s="530"/>
      <c r="AU4087" s="142">
        <v>0</v>
      </c>
      <c r="AV4087" s="530">
        <v>0</v>
      </c>
      <c r="AW4087" s="842">
        <v>0</v>
      </c>
      <c r="AX4087" s="115">
        <v>0</v>
      </c>
      <c r="AY4087" s="5">
        <v>0</v>
      </c>
      <c r="AZ4087" s="5">
        <v>0</v>
      </c>
      <c r="BA4087" s="335">
        <v>0</v>
      </c>
      <c r="BB4087" s="23">
        <v>0</v>
      </c>
      <c r="BC4087" s="5">
        <v>0</v>
      </c>
      <c r="BD4087" s="5">
        <v>0</v>
      </c>
      <c r="BE4087" s="335">
        <v>0</v>
      </c>
      <c r="BG4087" s="826"/>
      <c r="BH4087" s="607"/>
    </row>
    <row r="4088" spans="1:66" ht="12.75" customHeight="1" x14ac:dyDescent="0.25">
      <c r="A4088" s="222"/>
      <c r="C4088" s="116"/>
      <c r="D4088" s="620"/>
      <c r="F4088" s="117"/>
      <c r="G4088" s="694"/>
      <c r="H4088" s="878"/>
      <c r="I4088" s="397"/>
      <c r="J4088" s="380"/>
      <c r="K4088" s="406" t="s">
        <v>53</v>
      </c>
      <c r="L4088" s="738">
        <v>0</v>
      </c>
      <c r="M4088" s="739">
        <v>0</v>
      </c>
      <c r="N4088" s="929">
        <v>0</v>
      </c>
      <c r="O4088" s="530">
        <v>0</v>
      </c>
      <c r="P4088" s="530">
        <v>0</v>
      </c>
      <c r="Q4088" s="641">
        <v>0</v>
      </c>
      <c r="R4088" s="537">
        <v>0</v>
      </c>
      <c r="S4088" s="537">
        <v>0</v>
      </c>
      <c r="T4088" s="537">
        <v>0</v>
      </c>
      <c r="U4088" s="537">
        <v>0</v>
      </c>
      <c r="V4088" s="537">
        <v>0</v>
      </c>
      <c r="W4088" s="530"/>
      <c r="X4088" s="142">
        <v>0</v>
      </c>
      <c r="Y4088" s="142">
        <v>0</v>
      </c>
      <c r="Z4088" s="537">
        <v>0</v>
      </c>
      <c r="AA4088" s="537">
        <v>0</v>
      </c>
      <c r="AB4088" s="530"/>
      <c r="AC4088" s="142">
        <v>0</v>
      </c>
      <c r="AD4088" s="530">
        <v>0</v>
      </c>
      <c r="AE4088" s="842">
        <v>0</v>
      </c>
      <c r="AF4088" s="929">
        <v>0</v>
      </c>
      <c r="AG4088" s="530">
        <v>0</v>
      </c>
      <c r="AH4088" s="530">
        <v>0</v>
      </c>
      <c r="AI4088" s="641">
        <v>0</v>
      </c>
      <c r="AJ4088" s="537">
        <v>0</v>
      </c>
      <c r="AK4088" s="537">
        <v>0</v>
      </c>
      <c r="AL4088" s="537">
        <v>0</v>
      </c>
      <c r="AM4088" s="537">
        <v>0</v>
      </c>
      <c r="AN4088" s="537">
        <v>0</v>
      </c>
      <c r="AO4088" s="530"/>
      <c r="AP4088" s="142">
        <v>0</v>
      </c>
      <c r="AQ4088" s="142">
        <v>0</v>
      </c>
      <c r="AR4088" s="537">
        <v>0</v>
      </c>
      <c r="AS4088" s="537">
        <v>0</v>
      </c>
      <c r="AT4088" s="530"/>
      <c r="AU4088" s="142">
        <v>0</v>
      </c>
      <c r="AV4088" s="530">
        <v>0</v>
      </c>
      <c r="AW4088" s="842">
        <v>0</v>
      </c>
      <c r="AX4088" s="115">
        <v>0</v>
      </c>
      <c r="AY4088" s="5">
        <v>0</v>
      </c>
      <c r="AZ4088" s="5">
        <v>0</v>
      </c>
      <c r="BA4088" s="335">
        <v>0</v>
      </c>
      <c r="BB4088" s="23">
        <v>0</v>
      </c>
      <c r="BC4088" s="5">
        <v>0</v>
      </c>
      <c r="BD4088" s="5">
        <v>0</v>
      </c>
      <c r="BE4088" s="335">
        <v>0</v>
      </c>
      <c r="BG4088" s="826"/>
      <c r="BH4088" s="607"/>
    </row>
    <row r="4089" spans="1:66" ht="12.75" customHeight="1" x14ac:dyDescent="0.25">
      <c r="A4089" s="222"/>
      <c r="C4089" s="116"/>
      <c r="D4089" s="620"/>
      <c r="F4089" s="117"/>
      <c r="G4089" s="694"/>
      <c r="H4089" s="878"/>
      <c r="I4089" s="397"/>
      <c r="J4089" s="380"/>
      <c r="K4089" s="406"/>
      <c r="L4089" s="738"/>
      <c r="M4089" s="739"/>
      <c r="N4089" s="932"/>
      <c r="O4089" s="125"/>
      <c r="P4089" s="125"/>
      <c r="Q4089" s="642"/>
      <c r="R4089" s="538"/>
      <c r="S4089" s="538"/>
      <c r="T4089" s="538"/>
      <c r="U4089" s="538"/>
      <c r="V4089" s="538"/>
      <c r="W4089" s="532"/>
      <c r="X4089" s="143"/>
      <c r="Y4089" s="143"/>
      <c r="Z4089" s="553"/>
      <c r="AA4089" s="553"/>
      <c r="AB4089" s="532"/>
      <c r="AC4089" s="594"/>
      <c r="AD4089" s="125"/>
      <c r="AE4089" s="848"/>
      <c r="AF4089" s="932"/>
      <c r="AG4089" s="125"/>
      <c r="AH4089" s="125"/>
      <c r="AI4089" s="642"/>
      <c r="AJ4089" s="538"/>
      <c r="AK4089" s="538"/>
      <c r="AL4089" s="538"/>
      <c r="AM4089" s="538"/>
      <c r="AN4089" s="538"/>
      <c r="AO4089" s="532"/>
      <c r="AP4089" s="143"/>
      <c r="AQ4089" s="143"/>
      <c r="AR4089" s="553"/>
      <c r="AS4089" s="553"/>
      <c r="AT4089" s="532"/>
      <c r="AU4089" s="594"/>
      <c r="AV4089" s="125"/>
      <c r="AW4089" s="848"/>
      <c r="AX4089" s="124"/>
      <c r="AY4089" s="6"/>
      <c r="AZ4089" s="6"/>
      <c r="BA4089" s="341"/>
      <c r="BB4089" s="311"/>
      <c r="BC4089" s="6"/>
      <c r="BD4089" s="6"/>
      <c r="BE4089" s="341"/>
      <c r="BG4089" s="826"/>
      <c r="BH4089" s="607"/>
    </row>
    <row r="4090" spans="1:66" s="27" customFormat="1" ht="12.75" customHeight="1" x14ac:dyDescent="0.25">
      <c r="A4090" s="222"/>
      <c r="B4090" s="30"/>
      <c r="C4090" s="116"/>
      <c r="D4090" s="620"/>
      <c r="E4090" s="32"/>
      <c r="F4090" s="117"/>
      <c r="G4090" s="694"/>
      <c r="H4090" s="878"/>
      <c r="I4090" s="397"/>
      <c r="J4090" s="380"/>
      <c r="K4090" s="406"/>
      <c r="L4090" s="738"/>
      <c r="M4090" s="739"/>
      <c r="N4090" s="932"/>
      <c r="O4090" s="125"/>
      <c r="P4090" s="125"/>
      <c r="Q4090" s="642"/>
      <c r="R4090" s="538"/>
      <c r="S4090" s="538"/>
      <c r="T4090" s="538"/>
      <c r="U4090" s="538"/>
      <c r="V4090" s="538"/>
      <c r="W4090" s="532"/>
      <c r="X4090" s="143"/>
      <c r="Y4090" s="143"/>
      <c r="Z4090" s="553"/>
      <c r="AA4090" s="553"/>
      <c r="AB4090" s="532"/>
      <c r="AC4090" s="594"/>
      <c r="AD4090" s="125"/>
      <c r="AE4090" s="848"/>
      <c r="AF4090" s="932"/>
      <c r="AG4090" s="125"/>
      <c r="AH4090" s="125"/>
      <c r="AI4090" s="642"/>
      <c r="AJ4090" s="538"/>
      <c r="AK4090" s="538"/>
      <c r="AL4090" s="538"/>
      <c r="AM4090" s="538"/>
      <c r="AN4090" s="538"/>
      <c r="AO4090" s="532"/>
      <c r="AP4090" s="143"/>
      <c r="AQ4090" s="143"/>
      <c r="AR4090" s="553"/>
      <c r="AS4090" s="553"/>
      <c r="AT4090" s="532"/>
      <c r="AU4090" s="594"/>
      <c r="AV4090" s="125"/>
      <c r="AW4090" s="848"/>
      <c r="AX4090" s="124"/>
      <c r="AY4090" s="6"/>
      <c r="AZ4090" s="6"/>
      <c r="BA4090" s="341"/>
      <c r="BB4090" s="311"/>
      <c r="BC4090" s="6"/>
      <c r="BD4090" s="6"/>
      <c r="BE4090" s="341"/>
      <c r="BF4090" s="41"/>
      <c r="BG4090" s="826"/>
      <c r="BH4090" s="607"/>
      <c r="BI4090" s="40"/>
      <c r="BJ4090" s="40"/>
      <c r="BK4090" s="40"/>
      <c r="BL4090" s="40"/>
      <c r="BM4090" s="40"/>
      <c r="BN4090" s="40"/>
    </row>
    <row r="4091" spans="1:66" ht="12.75" customHeight="1" x14ac:dyDescent="0.25">
      <c r="A4091" s="236"/>
      <c r="B4091" s="248"/>
      <c r="C4091" s="270"/>
      <c r="D4091" s="632"/>
      <c r="E4091" s="294"/>
      <c r="F4091" s="304"/>
      <c r="G4091" s="705"/>
      <c r="H4091" s="896"/>
      <c r="I4091" s="244"/>
      <c r="J4091" s="814"/>
      <c r="K4091" s="523" t="s">
        <v>172</v>
      </c>
      <c r="L4091" s="317">
        <f>L3755+L3768+L3789+L3809+L3844+L3903+L3947+L3965+L3978+L3992+L4011+L4032+L4083+L3868</f>
        <v>1006620</v>
      </c>
      <c r="M4091" s="747">
        <f t="shared" ref="M4091:BE4091" si="6277">M3755+M3768+M3789+M3809+M3844+M3903+M3947+M3965+M3978+M3992+M4011+M4032+M4083+M3868</f>
        <v>1025123</v>
      </c>
      <c r="N4091" s="851">
        <f t="shared" si="6277"/>
        <v>0</v>
      </c>
      <c r="O4091" s="791">
        <f t="shared" si="6277"/>
        <v>-1006620</v>
      </c>
      <c r="P4091" s="791">
        <f t="shared" si="6277"/>
        <v>0</v>
      </c>
      <c r="Q4091" s="786">
        <f t="shared" si="6277"/>
        <v>0</v>
      </c>
      <c r="R4091" s="650">
        <f t="shared" si="6277"/>
        <v>0</v>
      </c>
      <c r="S4091" s="650">
        <f t="shared" si="6277"/>
        <v>0</v>
      </c>
      <c r="T4091" s="650">
        <f t="shared" si="6277"/>
        <v>0</v>
      </c>
      <c r="U4091" s="650">
        <f t="shared" si="6277"/>
        <v>0</v>
      </c>
      <c r="V4091" s="650">
        <f t="shared" si="6277"/>
        <v>0</v>
      </c>
      <c r="W4091" s="791">
        <f t="shared" si="6277"/>
        <v>0</v>
      </c>
      <c r="X4091" s="650">
        <f t="shared" si="6277"/>
        <v>0</v>
      </c>
      <c r="Y4091" s="650">
        <f t="shared" si="6277"/>
        <v>0</v>
      </c>
      <c r="Z4091" s="650">
        <f t="shared" si="6277"/>
        <v>0</v>
      </c>
      <c r="AA4091" s="650">
        <f t="shared" si="6277"/>
        <v>0</v>
      </c>
      <c r="AB4091" s="791">
        <f t="shared" si="6277"/>
        <v>0</v>
      </c>
      <c r="AC4091" s="650">
        <f t="shared" si="6277"/>
        <v>0</v>
      </c>
      <c r="AD4091" s="791">
        <f t="shared" si="6277"/>
        <v>0</v>
      </c>
      <c r="AE4091" s="852">
        <f t="shared" si="6277"/>
        <v>0</v>
      </c>
      <c r="AF4091" s="851">
        <f t="shared" si="6277"/>
        <v>0</v>
      </c>
      <c r="AG4091" s="791">
        <f t="shared" si="6277"/>
        <v>-1025123</v>
      </c>
      <c r="AH4091" s="791">
        <f t="shared" si="6277"/>
        <v>0</v>
      </c>
      <c r="AI4091" s="786">
        <f t="shared" si="6277"/>
        <v>0</v>
      </c>
      <c r="AJ4091" s="650">
        <f t="shared" si="6277"/>
        <v>0</v>
      </c>
      <c r="AK4091" s="650">
        <f t="shared" si="6277"/>
        <v>0</v>
      </c>
      <c r="AL4091" s="650">
        <f t="shared" si="6277"/>
        <v>0</v>
      </c>
      <c r="AM4091" s="650">
        <f t="shared" si="6277"/>
        <v>0</v>
      </c>
      <c r="AN4091" s="650">
        <f t="shared" si="6277"/>
        <v>0</v>
      </c>
      <c r="AO4091" s="791">
        <f t="shared" si="6277"/>
        <v>0</v>
      </c>
      <c r="AP4091" s="650">
        <f t="shared" si="6277"/>
        <v>0</v>
      </c>
      <c r="AQ4091" s="650">
        <f t="shared" si="6277"/>
        <v>0</v>
      </c>
      <c r="AR4091" s="650">
        <f t="shared" si="6277"/>
        <v>0</v>
      </c>
      <c r="AS4091" s="650">
        <f t="shared" si="6277"/>
        <v>0</v>
      </c>
      <c r="AT4091" s="791">
        <f t="shared" si="6277"/>
        <v>0</v>
      </c>
      <c r="AU4091" s="650">
        <f t="shared" si="6277"/>
        <v>0</v>
      </c>
      <c r="AV4091" s="791">
        <f t="shared" si="6277"/>
        <v>0</v>
      </c>
      <c r="AW4091" s="852">
        <f t="shared" si="6277"/>
        <v>0</v>
      </c>
      <c r="AX4091" s="346">
        <f t="shared" si="6277"/>
        <v>1006620</v>
      </c>
      <c r="AY4091" s="347">
        <f t="shared" si="6277"/>
        <v>0</v>
      </c>
      <c r="AZ4091" s="348">
        <f t="shared" si="6277"/>
        <v>-1006620</v>
      </c>
      <c r="BA4091" s="349" t="e">
        <f t="shared" si="6277"/>
        <v>#DIV/0!</v>
      </c>
      <c r="BB4091" s="326">
        <f t="shared" si="6277"/>
        <v>1025123</v>
      </c>
      <c r="BC4091" s="347">
        <f t="shared" si="6277"/>
        <v>0</v>
      </c>
      <c r="BD4091" s="348">
        <f t="shared" si="6277"/>
        <v>-1025123</v>
      </c>
      <c r="BE4091" s="349" t="e">
        <f t="shared" si="6277"/>
        <v>#DIV/0!</v>
      </c>
      <c r="BG4091" s="826"/>
      <c r="BH4091" s="607"/>
    </row>
    <row r="4092" spans="1:66" ht="12.75" customHeight="1" x14ac:dyDescent="0.25">
      <c r="A4092" s="222"/>
      <c r="C4092" s="116"/>
      <c r="D4092" s="620"/>
      <c r="F4092" s="117"/>
      <c r="G4092" s="694"/>
      <c r="H4092" s="878"/>
      <c r="I4092" s="397"/>
      <c r="J4092" s="380"/>
      <c r="K4092" s="522" t="s">
        <v>208</v>
      </c>
      <c r="L4092" s="738">
        <f>L3756+L3769+L3790+L3810+L3845+L3904+L3948+L3966+L3979+L3993+L4012+L4033+L4084+L3869</f>
        <v>759472</v>
      </c>
      <c r="M4092" s="739">
        <f t="shared" ref="M4092:BE4092" si="6278">M3756+M3769+M3790+M3810+M3845+M3904+M3948+M3966+M3979+M3993+M4012+M4033+M4084+M3869</f>
        <v>759735</v>
      </c>
      <c r="N4092" s="822">
        <f t="shared" si="6278"/>
        <v>0</v>
      </c>
      <c r="O4092" s="666">
        <f t="shared" si="6278"/>
        <v>-759472</v>
      </c>
      <c r="P4092" s="666">
        <f t="shared" si="6278"/>
        <v>0</v>
      </c>
      <c r="Q4092" s="137">
        <f t="shared" si="6278"/>
        <v>0</v>
      </c>
      <c r="R4092" s="138">
        <f t="shared" si="6278"/>
        <v>0</v>
      </c>
      <c r="S4092" s="138">
        <f t="shared" si="6278"/>
        <v>0</v>
      </c>
      <c r="T4092" s="138">
        <f t="shared" si="6278"/>
        <v>0</v>
      </c>
      <c r="U4092" s="138">
        <f t="shared" si="6278"/>
        <v>0</v>
      </c>
      <c r="V4092" s="138">
        <f t="shared" si="6278"/>
        <v>0</v>
      </c>
      <c r="W4092" s="666">
        <f t="shared" si="6278"/>
        <v>0</v>
      </c>
      <c r="X4092" s="138">
        <f t="shared" si="6278"/>
        <v>0</v>
      </c>
      <c r="Y4092" s="138">
        <f t="shared" si="6278"/>
        <v>0</v>
      </c>
      <c r="Z4092" s="138">
        <f t="shared" si="6278"/>
        <v>0</v>
      </c>
      <c r="AA4092" s="138">
        <f t="shared" si="6278"/>
        <v>0</v>
      </c>
      <c r="AB4092" s="666">
        <f t="shared" si="6278"/>
        <v>0</v>
      </c>
      <c r="AC4092" s="138">
        <f t="shared" si="6278"/>
        <v>0</v>
      </c>
      <c r="AD4092" s="666">
        <f t="shared" si="6278"/>
        <v>0</v>
      </c>
      <c r="AE4092" s="853">
        <f t="shared" si="6278"/>
        <v>0</v>
      </c>
      <c r="AF4092" s="822">
        <f t="shared" si="6278"/>
        <v>0</v>
      </c>
      <c r="AG4092" s="666">
        <f t="shared" si="6278"/>
        <v>-759735</v>
      </c>
      <c r="AH4092" s="666">
        <f t="shared" si="6278"/>
        <v>0</v>
      </c>
      <c r="AI4092" s="137">
        <f t="shared" si="6278"/>
        <v>0</v>
      </c>
      <c r="AJ4092" s="138">
        <f t="shared" si="6278"/>
        <v>0</v>
      </c>
      <c r="AK4092" s="138">
        <f t="shared" si="6278"/>
        <v>0</v>
      </c>
      <c r="AL4092" s="138">
        <f t="shared" si="6278"/>
        <v>0</v>
      </c>
      <c r="AM4092" s="138">
        <f t="shared" si="6278"/>
        <v>0</v>
      </c>
      <c r="AN4092" s="138">
        <f t="shared" si="6278"/>
        <v>0</v>
      </c>
      <c r="AO4092" s="666">
        <f t="shared" si="6278"/>
        <v>0</v>
      </c>
      <c r="AP4092" s="138">
        <f t="shared" si="6278"/>
        <v>0</v>
      </c>
      <c r="AQ4092" s="138">
        <f t="shared" si="6278"/>
        <v>0</v>
      </c>
      <c r="AR4092" s="138">
        <f t="shared" si="6278"/>
        <v>0</v>
      </c>
      <c r="AS4092" s="138">
        <f t="shared" si="6278"/>
        <v>0</v>
      </c>
      <c r="AT4092" s="666">
        <f t="shared" si="6278"/>
        <v>0</v>
      </c>
      <c r="AU4092" s="138">
        <f t="shared" si="6278"/>
        <v>0</v>
      </c>
      <c r="AV4092" s="666">
        <f t="shared" si="6278"/>
        <v>0</v>
      </c>
      <c r="AW4092" s="853">
        <f t="shared" si="6278"/>
        <v>0</v>
      </c>
      <c r="AX4092" s="136">
        <f t="shared" si="6278"/>
        <v>759472</v>
      </c>
      <c r="AY4092" s="134">
        <f t="shared" si="6278"/>
        <v>0</v>
      </c>
      <c r="AZ4092" s="135">
        <f t="shared" si="6278"/>
        <v>-759472</v>
      </c>
      <c r="BA4092" s="350">
        <f t="shared" si="6278"/>
        <v>-13</v>
      </c>
      <c r="BB4092" s="139">
        <f t="shared" si="6278"/>
        <v>759735</v>
      </c>
      <c r="BC4092" s="134">
        <f t="shared" si="6278"/>
        <v>0</v>
      </c>
      <c r="BD4092" s="135">
        <f t="shared" si="6278"/>
        <v>-759735</v>
      </c>
      <c r="BE4092" s="350">
        <f t="shared" si="6278"/>
        <v>-13</v>
      </c>
      <c r="BG4092" s="826"/>
      <c r="BH4092" s="607"/>
    </row>
    <row r="4093" spans="1:66" ht="12.75" customHeight="1" x14ac:dyDescent="0.25">
      <c r="A4093" s="222"/>
      <c r="C4093" s="116"/>
      <c r="D4093" s="620"/>
      <c r="F4093" s="117"/>
      <c r="G4093" s="694"/>
      <c r="H4093" s="878"/>
      <c r="I4093" s="397"/>
      <c r="J4093" s="380"/>
      <c r="K4093" s="440" t="s">
        <v>96</v>
      </c>
      <c r="L4093" s="738">
        <f>L3757+L3770+L3791+L3811+L3846+L3905+L3949+L3967+L3980+L3994+L4013+L4034+L4085+L3870</f>
        <v>0</v>
      </c>
      <c r="M4093" s="739">
        <f t="shared" ref="M4093:BE4093" si="6279">M3757+M3770+M3791+M3811+M3846+M3905+M3949+M3967+M3980+M3994+M4013+M4034+M4085+M3870</f>
        <v>0</v>
      </c>
      <c r="N4093" s="822">
        <f t="shared" si="6279"/>
        <v>0</v>
      </c>
      <c r="O4093" s="666">
        <f t="shared" si="6279"/>
        <v>0</v>
      </c>
      <c r="P4093" s="666">
        <f t="shared" si="6279"/>
        <v>0</v>
      </c>
      <c r="Q4093" s="137">
        <f t="shared" si="6279"/>
        <v>0</v>
      </c>
      <c r="R4093" s="138">
        <f t="shared" si="6279"/>
        <v>0</v>
      </c>
      <c r="S4093" s="138">
        <f t="shared" si="6279"/>
        <v>0</v>
      </c>
      <c r="T4093" s="138">
        <f t="shared" si="6279"/>
        <v>0</v>
      </c>
      <c r="U4093" s="138">
        <f t="shared" si="6279"/>
        <v>0</v>
      </c>
      <c r="V4093" s="138">
        <f t="shared" si="6279"/>
        <v>0</v>
      </c>
      <c r="W4093" s="666">
        <f t="shared" si="6279"/>
        <v>0</v>
      </c>
      <c r="X4093" s="138">
        <f t="shared" si="6279"/>
        <v>0</v>
      </c>
      <c r="Y4093" s="138">
        <f t="shared" si="6279"/>
        <v>0</v>
      </c>
      <c r="Z4093" s="138">
        <f t="shared" si="6279"/>
        <v>0</v>
      </c>
      <c r="AA4093" s="138">
        <f t="shared" si="6279"/>
        <v>0</v>
      </c>
      <c r="AB4093" s="666">
        <f t="shared" si="6279"/>
        <v>0</v>
      </c>
      <c r="AC4093" s="138">
        <f t="shared" si="6279"/>
        <v>0</v>
      </c>
      <c r="AD4093" s="666">
        <f t="shared" si="6279"/>
        <v>0</v>
      </c>
      <c r="AE4093" s="853">
        <f t="shared" si="6279"/>
        <v>0</v>
      </c>
      <c r="AF4093" s="822">
        <f t="shared" si="6279"/>
        <v>0</v>
      </c>
      <c r="AG4093" s="666">
        <f t="shared" si="6279"/>
        <v>0</v>
      </c>
      <c r="AH4093" s="666">
        <f t="shared" si="6279"/>
        <v>0</v>
      </c>
      <c r="AI4093" s="137">
        <f t="shared" si="6279"/>
        <v>0</v>
      </c>
      <c r="AJ4093" s="138">
        <f t="shared" si="6279"/>
        <v>0</v>
      </c>
      <c r="AK4093" s="138">
        <f t="shared" si="6279"/>
        <v>0</v>
      </c>
      <c r="AL4093" s="138">
        <f t="shared" si="6279"/>
        <v>0</v>
      </c>
      <c r="AM4093" s="138">
        <f t="shared" si="6279"/>
        <v>0</v>
      </c>
      <c r="AN4093" s="138">
        <f t="shared" si="6279"/>
        <v>0</v>
      </c>
      <c r="AO4093" s="666">
        <f t="shared" si="6279"/>
        <v>0</v>
      </c>
      <c r="AP4093" s="138">
        <f t="shared" si="6279"/>
        <v>0</v>
      </c>
      <c r="AQ4093" s="138">
        <f t="shared" si="6279"/>
        <v>0</v>
      </c>
      <c r="AR4093" s="138">
        <f t="shared" si="6279"/>
        <v>0</v>
      </c>
      <c r="AS4093" s="138">
        <f t="shared" si="6279"/>
        <v>0</v>
      </c>
      <c r="AT4093" s="666">
        <f t="shared" si="6279"/>
        <v>0</v>
      </c>
      <c r="AU4093" s="138">
        <f t="shared" si="6279"/>
        <v>0</v>
      </c>
      <c r="AV4093" s="666">
        <f t="shared" si="6279"/>
        <v>0</v>
      </c>
      <c r="AW4093" s="853">
        <f t="shared" si="6279"/>
        <v>0</v>
      </c>
      <c r="AX4093" s="136">
        <f t="shared" si="6279"/>
        <v>0</v>
      </c>
      <c r="AY4093" s="134">
        <f t="shared" si="6279"/>
        <v>0</v>
      </c>
      <c r="AZ4093" s="135">
        <f t="shared" si="6279"/>
        <v>0</v>
      </c>
      <c r="BA4093" s="350">
        <f t="shared" si="6279"/>
        <v>0</v>
      </c>
      <c r="BB4093" s="139">
        <f t="shared" si="6279"/>
        <v>0</v>
      </c>
      <c r="BC4093" s="134">
        <f t="shared" si="6279"/>
        <v>0</v>
      </c>
      <c r="BD4093" s="135">
        <f t="shared" si="6279"/>
        <v>0</v>
      </c>
      <c r="BE4093" s="350">
        <f t="shared" si="6279"/>
        <v>0</v>
      </c>
      <c r="BG4093" s="826"/>
      <c r="BH4093" s="607"/>
    </row>
    <row r="4094" spans="1:66" ht="12.75" customHeight="1" x14ac:dyDescent="0.25">
      <c r="A4094" s="222"/>
      <c r="C4094" s="116"/>
      <c r="D4094" s="620"/>
      <c r="F4094" s="117"/>
      <c r="G4094" s="694"/>
      <c r="H4094" s="878"/>
      <c r="I4094" s="397"/>
      <c r="J4094" s="380"/>
      <c r="K4094" s="440" t="s">
        <v>209</v>
      </c>
      <c r="L4094" s="738">
        <f>L3758+L3771+L3792+L3812+L3847+L3906+L3950+L3968+L3981+L3995+L4014+L4035+L4086+L3871</f>
        <v>0</v>
      </c>
      <c r="M4094" s="739">
        <f t="shared" ref="M4094:BE4094" si="6280">M3758+M3771+M3792+M3812+M3847+M3906+M3950+M3968+M3981+M3995+M4014+M4035+M4086+M3871</f>
        <v>0</v>
      </c>
      <c r="N4094" s="822">
        <f t="shared" si="6280"/>
        <v>0</v>
      </c>
      <c r="O4094" s="666">
        <f t="shared" si="6280"/>
        <v>0</v>
      </c>
      <c r="P4094" s="666">
        <f t="shared" si="6280"/>
        <v>0</v>
      </c>
      <c r="Q4094" s="137">
        <f t="shared" si="6280"/>
        <v>0</v>
      </c>
      <c r="R4094" s="138">
        <f t="shared" si="6280"/>
        <v>0</v>
      </c>
      <c r="S4094" s="138">
        <f t="shared" si="6280"/>
        <v>0</v>
      </c>
      <c r="T4094" s="138">
        <f t="shared" si="6280"/>
        <v>0</v>
      </c>
      <c r="U4094" s="138">
        <f t="shared" si="6280"/>
        <v>0</v>
      </c>
      <c r="V4094" s="138">
        <f t="shared" si="6280"/>
        <v>0</v>
      </c>
      <c r="W4094" s="666">
        <f t="shared" si="6280"/>
        <v>0</v>
      </c>
      <c r="X4094" s="138">
        <f t="shared" si="6280"/>
        <v>0</v>
      </c>
      <c r="Y4094" s="138">
        <f t="shared" si="6280"/>
        <v>0</v>
      </c>
      <c r="Z4094" s="138">
        <f t="shared" si="6280"/>
        <v>0</v>
      </c>
      <c r="AA4094" s="138">
        <f t="shared" si="6280"/>
        <v>0</v>
      </c>
      <c r="AB4094" s="666">
        <f t="shared" si="6280"/>
        <v>0</v>
      </c>
      <c r="AC4094" s="138">
        <f t="shared" si="6280"/>
        <v>0</v>
      </c>
      <c r="AD4094" s="666">
        <f t="shared" si="6280"/>
        <v>0</v>
      </c>
      <c r="AE4094" s="853">
        <f t="shared" si="6280"/>
        <v>0</v>
      </c>
      <c r="AF4094" s="822">
        <f t="shared" si="6280"/>
        <v>0</v>
      </c>
      <c r="AG4094" s="666">
        <f t="shared" si="6280"/>
        <v>0</v>
      </c>
      <c r="AH4094" s="666">
        <f t="shared" si="6280"/>
        <v>0</v>
      </c>
      <c r="AI4094" s="137">
        <f t="shared" si="6280"/>
        <v>0</v>
      </c>
      <c r="AJ4094" s="138">
        <f t="shared" si="6280"/>
        <v>0</v>
      </c>
      <c r="AK4094" s="138">
        <f t="shared" si="6280"/>
        <v>0</v>
      </c>
      <c r="AL4094" s="138">
        <f t="shared" si="6280"/>
        <v>0</v>
      </c>
      <c r="AM4094" s="138">
        <f t="shared" si="6280"/>
        <v>0</v>
      </c>
      <c r="AN4094" s="138">
        <f t="shared" si="6280"/>
        <v>0</v>
      </c>
      <c r="AO4094" s="666">
        <f t="shared" si="6280"/>
        <v>0</v>
      </c>
      <c r="AP4094" s="138">
        <f t="shared" si="6280"/>
        <v>0</v>
      </c>
      <c r="AQ4094" s="138">
        <f t="shared" si="6280"/>
        <v>0</v>
      </c>
      <c r="AR4094" s="138">
        <f t="shared" si="6280"/>
        <v>0</v>
      </c>
      <c r="AS4094" s="138">
        <f t="shared" si="6280"/>
        <v>0</v>
      </c>
      <c r="AT4094" s="666">
        <f t="shared" si="6280"/>
        <v>0</v>
      </c>
      <c r="AU4094" s="138">
        <f t="shared" si="6280"/>
        <v>0</v>
      </c>
      <c r="AV4094" s="666">
        <f t="shared" si="6280"/>
        <v>0</v>
      </c>
      <c r="AW4094" s="853">
        <f t="shared" si="6280"/>
        <v>0</v>
      </c>
      <c r="AX4094" s="136">
        <f t="shared" si="6280"/>
        <v>0</v>
      </c>
      <c r="AY4094" s="134">
        <f t="shared" si="6280"/>
        <v>0</v>
      </c>
      <c r="AZ4094" s="135">
        <f t="shared" si="6280"/>
        <v>0</v>
      </c>
      <c r="BA4094" s="350">
        <f t="shared" si="6280"/>
        <v>0</v>
      </c>
      <c r="BB4094" s="139">
        <f t="shared" si="6280"/>
        <v>0</v>
      </c>
      <c r="BC4094" s="134">
        <f t="shared" si="6280"/>
        <v>0</v>
      </c>
      <c r="BD4094" s="135">
        <f t="shared" si="6280"/>
        <v>0</v>
      </c>
      <c r="BE4094" s="350">
        <f t="shared" si="6280"/>
        <v>0</v>
      </c>
      <c r="BG4094" s="826"/>
      <c r="BH4094" s="607"/>
    </row>
    <row r="4095" spans="1:66" ht="12.75" customHeight="1" x14ac:dyDescent="0.25">
      <c r="A4095" s="222"/>
      <c r="C4095" s="116"/>
      <c r="D4095" s="620"/>
      <c r="F4095" s="117"/>
      <c r="G4095" s="694"/>
      <c r="H4095" s="878"/>
      <c r="I4095" s="397"/>
      <c r="J4095" s="380"/>
      <c r="K4095" s="441" t="s">
        <v>210</v>
      </c>
      <c r="L4095" s="738">
        <f>L3759+L3772+L3793+L3813+L3848+L3907+L3951+L3969+L3982+L3996+L4015+L4036+L4087+L3872</f>
        <v>0</v>
      </c>
      <c r="M4095" s="739">
        <f t="shared" ref="M4095:BE4095" si="6281">M3759+M3772+M3793+M3813+M3848+M3907+M3951+M3969+M3982+M3996+M4015+M4036+M4087+M3872</f>
        <v>0</v>
      </c>
      <c r="N4095" s="822">
        <f t="shared" si="6281"/>
        <v>0</v>
      </c>
      <c r="O4095" s="666">
        <f t="shared" si="6281"/>
        <v>0</v>
      </c>
      <c r="P4095" s="666">
        <f t="shared" si="6281"/>
        <v>0</v>
      </c>
      <c r="Q4095" s="137">
        <f t="shared" si="6281"/>
        <v>0</v>
      </c>
      <c r="R4095" s="138">
        <f t="shared" si="6281"/>
        <v>0</v>
      </c>
      <c r="S4095" s="138">
        <f t="shared" si="6281"/>
        <v>0</v>
      </c>
      <c r="T4095" s="138">
        <f t="shared" si="6281"/>
        <v>0</v>
      </c>
      <c r="U4095" s="138">
        <f t="shared" si="6281"/>
        <v>0</v>
      </c>
      <c r="V4095" s="138">
        <f t="shared" si="6281"/>
        <v>0</v>
      </c>
      <c r="W4095" s="666">
        <f t="shared" si="6281"/>
        <v>0</v>
      </c>
      <c r="X4095" s="138">
        <f t="shared" si="6281"/>
        <v>0</v>
      </c>
      <c r="Y4095" s="138">
        <f t="shared" si="6281"/>
        <v>0</v>
      </c>
      <c r="Z4095" s="138">
        <f t="shared" si="6281"/>
        <v>0</v>
      </c>
      <c r="AA4095" s="138">
        <f t="shared" si="6281"/>
        <v>0</v>
      </c>
      <c r="AB4095" s="666">
        <f t="shared" si="6281"/>
        <v>0</v>
      </c>
      <c r="AC4095" s="138">
        <f t="shared" si="6281"/>
        <v>0</v>
      </c>
      <c r="AD4095" s="666">
        <f t="shared" si="6281"/>
        <v>0</v>
      </c>
      <c r="AE4095" s="853">
        <f t="shared" si="6281"/>
        <v>0</v>
      </c>
      <c r="AF4095" s="822">
        <f t="shared" si="6281"/>
        <v>0</v>
      </c>
      <c r="AG4095" s="666">
        <f t="shared" si="6281"/>
        <v>0</v>
      </c>
      <c r="AH4095" s="666">
        <f t="shared" si="6281"/>
        <v>0</v>
      </c>
      <c r="AI4095" s="137">
        <f t="shared" si="6281"/>
        <v>0</v>
      </c>
      <c r="AJ4095" s="138">
        <f t="shared" si="6281"/>
        <v>0</v>
      </c>
      <c r="AK4095" s="138">
        <f t="shared" si="6281"/>
        <v>0</v>
      </c>
      <c r="AL4095" s="138">
        <f t="shared" si="6281"/>
        <v>0</v>
      </c>
      <c r="AM4095" s="138">
        <f t="shared" si="6281"/>
        <v>0</v>
      </c>
      <c r="AN4095" s="138">
        <f t="shared" si="6281"/>
        <v>0</v>
      </c>
      <c r="AO4095" s="666">
        <f t="shared" si="6281"/>
        <v>0</v>
      </c>
      <c r="AP4095" s="138">
        <f t="shared" si="6281"/>
        <v>0</v>
      </c>
      <c r="AQ4095" s="138">
        <f t="shared" si="6281"/>
        <v>0</v>
      </c>
      <c r="AR4095" s="138">
        <f t="shared" si="6281"/>
        <v>0</v>
      </c>
      <c r="AS4095" s="138">
        <f t="shared" si="6281"/>
        <v>0</v>
      </c>
      <c r="AT4095" s="666">
        <f t="shared" si="6281"/>
        <v>0</v>
      </c>
      <c r="AU4095" s="138">
        <f t="shared" si="6281"/>
        <v>0</v>
      </c>
      <c r="AV4095" s="666">
        <f t="shared" si="6281"/>
        <v>0</v>
      </c>
      <c r="AW4095" s="853">
        <f t="shared" si="6281"/>
        <v>0</v>
      </c>
      <c r="AX4095" s="136">
        <f t="shared" si="6281"/>
        <v>0</v>
      </c>
      <c r="AY4095" s="134">
        <f t="shared" si="6281"/>
        <v>0</v>
      </c>
      <c r="AZ4095" s="135">
        <f t="shared" si="6281"/>
        <v>0</v>
      </c>
      <c r="BA4095" s="350">
        <f t="shared" si="6281"/>
        <v>0</v>
      </c>
      <c r="BB4095" s="139">
        <f t="shared" si="6281"/>
        <v>0</v>
      </c>
      <c r="BC4095" s="134">
        <f t="shared" si="6281"/>
        <v>0</v>
      </c>
      <c r="BD4095" s="135">
        <f t="shared" si="6281"/>
        <v>0</v>
      </c>
      <c r="BE4095" s="350">
        <f t="shared" si="6281"/>
        <v>0</v>
      </c>
      <c r="BG4095" s="826"/>
      <c r="BH4095" s="607"/>
    </row>
    <row r="4096" spans="1:66" ht="12.75" customHeight="1" x14ac:dyDescent="0.25">
      <c r="A4096" s="222"/>
      <c r="C4096" s="116"/>
      <c r="D4096" s="620"/>
      <c r="F4096" s="117"/>
      <c r="G4096" s="694"/>
      <c r="H4096" s="878"/>
      <c r="I4096" s="397"/>
      <c r="J4096" s="380"/>
      <c r="K4096" s="440" t="s">
        <v>53</v>
      </c>
      <c r="L4096" s="738">
        <f>L3760+L3773+L3794+L3814+L3849+L3908+L3952+L3970+L3983+L3997+L4016+L4037+L4088+L3873</f>
        <v>0</v>
      </c>
      <c r="M4096" s="739">
        <f t="shared" ref="M4096:BE4096" si="6282">M3760+M3773+M3794+M3814+M3849+M3908+M3952+M3970+M3983+M3997+M4016+M4037+M4088+M3873</f>
        <v>0</v>
      </c>
      <c r="N4096" s="822">
        <f t="shared" si="6282"/>
        <v>0</v>
      </c>
      <c r="O4096" s="666">
        <f t="shared" si="6282"/>
        <v>0</v>
      </c>
      <c r="P4096" s="666">
        <f t="shared" si="6282"/>
        <v>0</v>
      </c>
      <c r="Q4096" s="137">
        <f t="shared" si="6282"/>
        <v>0</v>
      </c>
      <c r="R4096" s="138">
        <f t="shared" si="6282"/>
        <v>0</v>
      </c>
      <c r="S4096" s="138">
        <f t="shared" si="6282"/>
        <v>0</v>
      </c>
      <c r="T4096" s="138">
        <f t="shared" si="6282"/>
        <v>0</v>
      </c>
      <c r="U4096" s="138">
        <f t="shared" si="6282"/>
        <v>0</v>
      </c>
      <c r="V4096" s="138">
        <f t="shared" si="6282"/>
        <v>0</v>
      </c>
      <c r="W4096" s="666">
        <f t="shared" si="6282"/>
        <v>0</v>
      </c>
      <c r="X4096" s="138">
        <f t="shared" si="6282"/>
        <v>0</v>
      </c>
      <c r="Y4096" s="138">
        <f t="shared" si="6282"/>
        <v>0</v>
      </c>
      <c r="Z4096" s="138">
        <f t="shared" si="6282"/>
        <v>0</v>
      </c>
      <c r="AA4096" s="138">
        <f t="shared" si="6282"/>
        <v>0</v>
      </c>
      <c r="AB4096" s="666">
        <f t="shared" si="6282"/>
        <v>0</v>
      </c>
      <c r="AC4096" s="138">
        <f t="shared" si="6282"/>
        <v>0</v>
      </c>
      <c r="AD4096" s="666">
        <f t="shared" si="6282"/>
        <v>0</v>
      </c>
      <c r="AE4096" s="853">
        <f t="shared" si="6282"/>
        <v>0</v>
      </c>
      <c r="AF4096" s="822">
        <f t="shared" si="6282"/>
        <v>0</v>
      </c>
      <c r="AG4096" s="666">
        <f t="shared" si="6282"/>
        <v>0</v>
      </c>
      <c r="AH4096" s="666">
        <f t="shared" si="6282"/>
        <v>0</v>
      </c>
      <c r="AI4096" s="137">
        <f t="shared" si="6282"/>
        <v>0</v>
      </c>
      <c r="AJ4096" s="138">
        <f t="shared" si="6282"/>
        <v>0</v>
      </c>
      <c r="AK4096" s="138">
        <f t="shared" si="6282"/>
        <v>0</v>
      </c>
      <c r="AL4096" s="138">
        <f t="shared" si="6282"/>
        <v>0</v>
      </c>
      <c r="AM4096" s="138">
        <f t="shared" si="6282"/>
        <v>0</v>
      </c>
      <c r="AN4096" s="138">
        <f t="shared" si="6282"/>
        <v>0</v>
      </c>
      <c r="AO4096" s="666">
        <f t="shared" si="6282"/>
        <v>0</v>
      </c>
      <c r="AP4096" s="138">
        <f t="shared" si="6282"/>
        <v>0</v>
      </c>
      <c r="AQ4096" s="138">
        <f t="shared" si="6282"/>
        <v>0</v>
      </c>
      <c r="AR4096" s="138">
        <f t="shared" si="6282"/>
        <v>0</v>
      </c>
      <c r="AS4096" s="138">
        <f t="shared" si="6282"/>
        <v>0</v>
      </c>
      <c r="AT4096" s="666">
        <f t="shared" si="6282"/>
        <v>0</v>
      </c>
      <c r="AU4096" s="138">
        <f t="shared" si="6282"/>
        <v>0</v>
      </c>
      <c r="AV4096" s="666">
        <f t="shared" si="6282"/>
        <v>0</v>
      </c>
      <c r="AW4096" s="853">
        <f t="shared" si="6282"/>
        <v>0</v>
      </c>
      <c r="AX4096" s="136">
        <f t="shared" si="6282"/>
        <v>0</v>
      </c>
      <c r="AY4096" s="134">
        <f t="shared" si="6282"/>
        <v>0</v>
      </c>
      <c r="AZ4096" s="135">
        <f t="shared" si="6282"/>
        <v>0</v>
      </c>
      <c r="BA4096" s="350" t="e">
        <f t="shared" si="6282"/>
        <v>#DIV/0!</v>
      </c>
      <c r="BB4096" s="139">
        <f t="shared" si="6282"/>
        <v>0</v>
      </c>
      <c r="BC4096" s="134">
        <f t="shared" si="6282"/>
        <v>0</v>
      </c>
      <c r="BD4096" s="135">
        <f t="shared" si="6282"/>
        <v>0</v>
      </c>
      <c r="BE4096" s="350" t="e">
        <f t="shared" si="6282"/>
        <v>#DIV/0!</v>
      </c>
      <c r="BF4096" s="40"/>
      <c r="BG4096" s="826"/>
      <c r="BH4096" s="607"/>
    </row>
    <row r="4097" spans="1:60" ht="12.75" customHeight="1" x14ac:dyDescent="0.25">
      <c r="A4097" s="222"/>
      <c r="C4097" s="116"/>
      <c r="D4097" s="620"/>
      <c r="F4097" s="117"/>
      <c r="G4097" s="694"/>
      <c r="H4097" s="878"/>
      <c r="I4097" s="397"/>
      <c r="J4097" s="380"/>
      <c r="K4097" s="441" t="s">
        <v>211</v>
      </c>
      <c r="L4097" s="738">
        <f t="shared" ref="L4097:P4097" si="6283">L4091-L4094</f>
        <v>1006620</v>
      </c>
      <c r="M4097" s="739">
        <f t="shared" si="6283"/>
        <v>1025123</v>
      </c>
      <c r="N4097" s="822">
        <f t="shared" si="6283"/>
        <v>0</v>
      </c>
      <c r="O4097" s="666">
        <f t="shared" si="6283"/>
        <v>-1006620</v>
      </c>
      <c r="P4097" s="666">
        <f t="shared" si="6283"/>
        <v>0</v>
      </c>
      <c r="Q4097" s="137">
        <f t="shared" ref="Q4097:BE4097" si="6284">Q4091-Q4094</f>
        <v>0</v>
      </c>
      <c r="R4097" s="138">
        <f t="shared" si="6284"/>
        <v>0</v>
      </c>
      <c r="S4097" s="138">
        <f t="shared" si="6284"/>
        <v>0</v>
      </c>
      <c r="T4097" s="138">
        <f t="shared" si="6284"/>
        <v>0</v>
      </c>
      <c r="U4097" s="138">
        <f t="shared" si="6284"/>
        <v>0</v>
      </c>
      <c r="V4097" s="138">
        <f t="shared" si="6284"/>
        <v>0</v>
      </c>
      <c r="W4097" s="666"/>
      <c r="X4097" s="138">
        <f t="shared" si="6284"/>
        <v>0</v>
      </c>
      <c r="Y4097" s="138">
        <f t="shared" si="6284"/>
        <v>0</v>
      </c>
      <c r="Z4097" s="138">
        <f t="shared" si="6284"/>
        <v>0</v>
      </c>
      <c r="AA4097" s="138">
        <f t="shared" si="6284"/>
        <v>0</v>
      </c>
      <c r="AB4097" s="666"/>
      <c r="AC4097" s="138">
        <f t="shared" si="6284"/>
        <v>0</v>
      </c>
      <c r="AD4097" s="666">
        <f>AD4091-AD4094</f>
        <v>0</v>
      </c>
      <c r="AE4097" s="853">
        <f>AE4091-AE4094</f>
        <v>0</v>
      </c>
      <c r="AF4097" s="822">
        <f t="shared" ref="AF4097:AH4097" si="6285">AF4091-AF4094</f>
        <v>0</v>
      </c>
      <c r="AG4097" s="666">
        <f t="shared" si="6285"/>
        <v>-1025123</v>
      </c>
      <c r="AH4097" s="666">
        <f t="shared" si="6285"/>
        <v>0</v>
      </c>
      <c r="AI4097" s="137">
        <f t="shared" si="6284"/>
        <v>0</v>
      </c>
      <c r="AJ4097" s="138">
        <f t="shared" si="6284"/>
        <v>0</v>
      </c>
      <c r="AK4097" s="138">
        <f t="shared" si="6284"/>
        <v>0</v>
      </c>
      <c r="AL4097" s="138">
        <f t="shared" si="6284"/>
        <v>0</v>
      </c>
      <c r="AM4097" s="138">
        <f t="shared" si="6284"/>
        <v>0</v>
      </c>
      <c r="AN4097" s="138">
        <f t="shared" si="6284"/>
        <v>0</v>
      </c>
      <c r="AO4097" s="666"/>
      <c r="AP4097" s="138">
        <f t="shared" si="6284"/>
        <v>0</v>
      </c>
      <c r="AQ4097" s="138">
        <f t="shared" si="6284"/>
        <v>0</v>
      </c>
      <c r="AR4097" s="138">
        <f t="shared" si="6284"/>
        <v>0</v>
      </c>
      <c r="AS4097" s="138">
        <f t="shared" si="6284"/>
        <v>0</v>
      </c>
      <c r="AT4097" s="666"/>
      <c r="AU4097" s="138">
        <f t="shared" si="6284"/>
        <v>0</v>
      </c>
      <c r="AV4097" s="666">
        <f t="shared" ref="AV4097" si="6286">AV4091-AV4094</f>
        <v>0</v>
      </c>
      <c r="AW4097" s="853">
        <f t="shared" si="6284"/>
        <v>0</v>
      </c>
      <c r="AX4097" s="136">
        <f t="shared" si="6284"/>
        <v>1006620</v>
      </c>
      <c r="AY4097" s="134">
        <f t="shared" si="6284"/>
        <v>0</v>
      </c>
      <c r="AZ4097" s="135">
        <f t="shared" si="6284"/>
        <v>-1006620</v>
      </c>
      <c r="BA4097" s="350" t="e">
        <f t="shared" si="6284"/>
        <v>#DIV/0!</v>
      </c>
      <c r="BB4097" s="139">
        <f t="shared" si="6284"/>
        <v>1025123</v>
      </c>
      <c r="BC4097" s="134">
        <f t="shared" si="6284"/>
        <v>0</v>
      </c>
      <c r="BD4097" s="135">
        <f t="shared" si="6284"/>
        <v>-1025123</v>
      </c>
      <c r="BE4097" s="350" t="e">
        <f t="shared" si="6284"/>
        <v>#DIV/0!</v>
      </c>
      <c r="BG4097" s="826"/>
      <c r="BH4097" s="607"/>
    </row>
    <row r="4098" spans="1:60" ht="12.75" customHeight="1" x14ac:dyDescent="0.25">
      <c r="A4098" s="223"/>
      <c r="B4098" s="205"/>
      <c r="C4098" s="251"/>
      <c r="D4098" s="619"/>
      <c r="E4098" s="274"/>
      <c r="F4098" s="299"/>
      <c r="G4098" s="694"/>
      <c r="H4098" s="878"/>
      <c r="I4098" s="397"/>
      <c r="J4098" s="380"/>
      <c r="K4098" s="442"/>
      <c r="L4098" s="748"/>
      <c r="M4098" s="749"/>
      <c r="N4098" s="934"/>
      <c r="O4098" s="44"/>
      <c r="P4098" s="44"/>
      <c r="Q4098" s="644"/>
      <c r="R4098" s="542"/>
      <c r="S4098" s="542"/>
      <c r="T4098" s="542"/>
      <c r="U4098" s="542"/>
      <c r="V4098" s="542"/>
      <c r="W4098" s="534"/>
      <c r="X4098" s="146"/>
      <c r="Y4098" s="146"/>
      <c r="Z4098" s="556"/>
      <c r="AA4098" s="556"/>
      <c r="AB4098" s="534"/>
      <c r="AC4098" s="597"/>
      <c r="AD4098" s="44"/>
      <c r="AE4098" s="841"/>
      <c r="AF4098" s="934"/>
      <c r="AG4098" s="44"/>
      <c r="AH4098" s="44"/>
      <c r="AI4098" s="644"/>
      <c r="AJ4098" s="542"/>
      <c r="AK4098" s="542"/>
      <c r="AL4098" s="542"/>
      <c r="AM4098" s="542"/>
      <c r="AN4098" s="542"/>
      <c r="AO4098" s="534"/>
      <c r="AP4098" s="146"/>
      <c r="AQ4098" s="146"/>
      <c r="AR4098" s="556"/>
      <c r="AS4098" s="556"/>
      <c r="AT4098" s="534"/>
      <c r="AU4098" s="597"/>
      <c r="AV4098" s="44"/>
      <c r="AW4098" s="841"/>
      <c r="AX4098" s="312"/>
      <c r="AY4098" s="14"/>
      <c r="AZ4098" s="14"/>
      <c r="BA4098" s="334"/>
      <c r="BB4098" s="309"/>
      <c r="BC4098" s="14"/>
      <c r="BD4098" s="14"/>
      <c r="BE4098" s="334"/>
      <c r="BG4098" s="826"/>
      <c r="BH4098" s="607"/>
    </row>
    <row r="4099" spans="1:60" ht="12.75" customHeight="1" x14ac:dyDescent="0.25">
      <c r="A4099" s="223"/>
      <c r="B4099" s="205"/>
      <c r="C4099" s="251"/>
      <c r="D4099" s="619"/>
      <c r="E4099" s="274"/>
      <c r="F4099" s="299"/>
      <c r="G4099" s="694"/>
      <c r="H4099" s="878"/>
      <c r="I4099" s="397"/>
      <c r="J4099" s="380"/>
      <c r="K4099" s="415"/>
      <c r="L4099" s="748"/>
      <c r="M4099" s="749"/>
      <c r="N4099" s="934"/>
      <c r="O4099" s="44"/>
      <c r="P4099" s="44"/>
      <c r="Q4099" s="644"/>
      <c r="R4099" s="542"/>
      <c r="S4099" s="542"/>
      <c r="T4099" s="542"/>
      <c r="U4099" s="542"/>
      <c r="V4099" s="542"/>
      <c r="W4099" s="534"/>
      <c r="X4099" s="146"/>
      <c r="Y4099" s="146"/>
      <c r="Z4099" s="556"/>
      <c r="AA4099" s="556"/>
      <c r="AB4099" s="534"/>
      <c r="AC4099" s="597"/>
      <c r="AD4099" s="44"/>
      <c r="AE4099" s="841"/>
      <c r="AF4099" s="934"/>
      <c r="AG4099" s="44"/>
      <c r="AH4099" s="44"/>
      <c r="AI4099" s="644"/>
      <c r="AJ4099" s="542"/>
      <c r="AK4099" s="542"/>
      <c r="AL4099" s="542"/>
      <c r="AM4099" s="542"/>
      <c r="AN4099" s="542"/>
      <c r="AO4099" s="534"/>
      <c r="AP4099" s="146"/>
      <c r="AQ4099" s="146"/>
      <c r="AR4099" s="556"/>
      <c r="AS4099" s="556"/>
      <c r="AT4099" s="534"/>
      <c r="AU4099" s="597"/>
      <c r="AV4099" s="44"/>
      <c r="AW4099" s="841"/>
      <c r="AX4099" s="312"/>
      <c r="AY4099" s="14"/>
      <c r="AZ4099" s="14"/>
      <c r="BA4099" s="334"/>
      <c r="BB4099" s="309"/>
      <c r="BC4099" s="14"/>
      <c r="BD4099" s="14"/>
      <c r="BE4099" s="334"/>
      <c r="BG4099" s="826"/>
      <c r="BH4099" s="607"/>
    </row>
    <row r="4100" spans="1:60" ht="12.75" customHeight="1" x14ac:dyDescent="0.25">
      <c r="A4100" s="222"/>
      <c r="C4100" s="258"/>
      <c r="D4100" s="620"/>
      <c r="F4100" s="117"/>
      <c r="G4100" s="694"/>
      <c r="H4100" s="878"/>
      <c r="I4100" s="397"/>
      <c r="J4100" s="380"/>
      <c r="K4100" s="415"/>
      <c r="L4100" s="731"/>
      <c r="M4100" s="732"/>
      <c r="N4100" s="931"/>
      <c r="O4100" s="923"/>
      <c r="P4100" s="923"/>
      <c r="Q4100" s="641"/>
      <c r="R4100" s="537"/>
      <c r="S4100" s="537"/>
      <c r="T4100" s="537"/>
      <c r="U4100" s="537"/>
      <c r="V4100" s="537"/>
      <c r="W4100" s="531"/>
      <c r="X4100" s="141"/>
      <c r="Y4100" s="141"/>
      <c r="Z4100" s="552"/>
      <c r="AA4100" s="552"/>
      <c r="AB4100" s="531"/>
      <c r="AC4100" s="593"/>
      <c r="AD4100" s="923"/>
      <c r="AE4100" s="846"/>
      <c r="AF4100" s="931"/>
      <c r="AG4100" s="923"/>
      <c r="AH4100" s="923"/>
      <c r="AI4100" s="641"/>
      <c r="AJ4100" s="537"/>
      <c r="AK4100" s="537"/>
      <c r="AL4100" s="537"/>
      <c r="AM4100" s="537"/>
      <c r="AN4100" s="537"/>
      <c r="AO4100" s="531"/>
      <c r="AP4100" s="141"/>
      <c r="AQ4100" s="141"/>
      <c r="AR4100" s="552"/>
      <c r="AS4100" s="552"/>
      <c r="AT4100" s="531"/>
      <c r="AU4100" s="593"/>
      <c r="AV4100" s="923"/>
      <c r="AW4100" s="846"/>
      <c r="AX4100" s="115"/>
      <c r="AY4100" s="5"/>
      <c r="AZ4100" s="5"/>
      <c r="BA4100" s="335"/>
      <c r="BC4100" s="5"/>
      <c r="BD4100" s="5"/>
      <c r="BE4100" s="335"/>
      <c r="BG4100" s="826"/>
      <c r="BH4100" s="607"/>
    </row>
    <row r="4101" spans="1:60" ht="12.75" customHeight="1" x14ac:dyDescent="0.25">
      <c r="A4101" s="222"/>
      <c r="C4101" s="116"/>
      <c r="D4101" s="620"/>
      <c r="F4101" s="117"/>
      <c r="G4101" s="694"/>
      <c r="H4101" s="878"/>
      <c r="I4101" s="397"/>
      <c r="J4101" s="380"/>
      <c r="K4101" s="400" t="s">
        <v>6641</v>
      </c>
      <c r="L4101" s="738"/>
      <c r="M4101" s="739"/>
      <c r="N4101" s="929"/>
      <c r="O4101" s="530"/>
      <c r="P4101" s="530"/>
      <c r="Q4101" s="641"/>
      <c r="R4101" s="537"/>
      <c r="S4101" s="537"/>
      <c r="T4101" s="537"/>
      <c r="U4101" s="537"/>
      <c r="V4101" s="537"/>
      <c r="W4101" s="531"/>
      <c r="X4101" s="140"/>
      <c r="Y4101" s="140"/>
      <c r="Z4101" s="551"/>
      <c r="AA4101" s="551"/>
      <c r="AB4101" s="531"/>
      <c r="AC4101" s="142"/>
      <c r="AD4101" s="530"/>
      <c r="AE4101" s="842"/>
      <c r="AF4101" s="929"/>
      <c r="AG4101" s="530"/>
      <c r="AH4101" s="530"/>
      <c r="AI4101" s="641"/>
      <c r="AJ4101" s="537"/>
      <c r="AK4101" s="537"/>
      <c r="AL4101" s="537"/>
      <c r="AM4101" s="537"/>
      <c r="AN4101" s="537"/>
      <c r="AO4101" s="531"/>
      <c r="AP4101" s="140"/>
      <c r="AQ4101" s="140"/>
      <c r="AR4101" s="551"/>
      <c r="AS4101" s="551"/>
      <c r="AT4101" s="531"/>
      <c r="AU4101" s="142"/>
      <c r="AV4101" s="530"/>
      <c r="AW4101" s="842"/>
      <c r="AX4101" s="115"/>
      <c r="AY4101" s="5"/>
      <c r="AZ4101" s="5"/>
      <c r="BA4101" s="335"/>
      <c r="BC4101" s="5"/>
      <c r="BD4101" s="5"/>
      <c r="BE4101" s="335"/>
      <c r="BG4101" s="826"/>
      <c r="BH4101" s="607"/>
    </row>
    <row r="4102" spans="1:60" x14ac:dyDescent="0.25">
      <c r="A4102" s="222"/>
      <c r="C4102" s="116"/>
      <c r="D4102" s="620"/>
      <c r="F4102" s="117"/>
      <c r="G4102" s="694"/>
      <c r="H4102" s="878"/>
      <c r="I4102" s="397"/>
      <c r="J4102" s="380"/>
      <c r="K4102" s="400" t="s">
        <v>55</v>
      </c>
      <c r="L4102" s="738"/>
      <c r="M4102" s="739"/>
      <c r="N4102" s="929"/>
      <c r="O4102" s="530"/>
      <c r="P4102" s="530"/>
      <c r="Q4102" s="641"/>
      <c r="R4102" s="537"/>
      <c r="S4102" s="537"/>
      <c r="T4102" s="537"/>
      <c r="U4102" s="537"/>
      <c r="V4102" s="537"/>
      <c r="W4102" s="531"/>
      <c r="X4102" s="140"/>
      <c r="Y4102" s="140"/>
      <c r="Z4102" s="551"/>
      <c r="AA4102" s="551"/>
      <c r="AB4102" s="531"/>
      <c r="AC4102" s="142"/>
      <c r="AD4102" s="530"/>
      <c r="AE4102" s="842"/>
      <c r="AF4102" s="929"/>
      <c r="AG4102" s="530"/>
      <c r="AH4102" s="530"/>
      <c r="AI4102" s="641"/>
      <c r="AJ4102" s="537"/>
      <c r="AK4102" s="537"/>
      <c r="AL4102" s="537"/>
      <c r="AM4102" s="537"/>
      <c r="AN4102" s="537"/>
      <c r="AO4102" s="531"/>
      <c r="AP4102" s="140"/>
      <c r="AQ4102" s="140"/>
      <c r="AR4102" s="551"/>
      <c r="AS4102" s="551"/>
      <c r="AT4102" s="531"/>
      <c r="AU4102" s="142"/>
      <c r="AV4102" s="530"/>
      <c r="AW4102" s="842"/>
      <c r="AX4102" s="115"/>
      <c r="AY4102" s="5"/>
      <c r="AZ4102" s="5"/>
      <c r="BA4102" s="335"/>
      <c r="BC4102" s="5"/>
      <c r="BD4102" s="5"/>
      <c r="BE4102" s="335"/>
      <c r="BG4102" s="826"/>
      <c r="BH4102" s="607"/>
    </row>
    <row r="4103" spans="1:60" ht="12.75" customHeight="1" x14ac:dyDescent="0.25">
      <c r="A4103" s="222"/>
      <c r="C4103" s="116"/>
      <c r="D4103" s="620"/>
      <c r="F4103" s="117"/>
      <c r="G4103" s="694"/>
      <c r="H4103" s="878"/>
      <c r="I4103" s="397"/>
      <c r="J4103" s="380"/>
      <c r="K4103" s="400"/>
      <c r="L4103" s="738"/>
      <c r="M4103" s="739"/>
      <c r="N4103" s="929"/>
      <c r="O4103" s="530"/>
      <c r="P4103" s="530"/>
      <c r="Q4103" s="641"/>
      <c r="R4103" s="537"/>
      <c r="S4103" s="537"/>
      <c r="T4103" s="537"/>
      <c r="U4103" s="537"/>
      <c r="V4103" s="537"/>
      <c r="W4103" s="531"/>
      <c r="X4103" s="140"/>
      <c r="Y4103" s="140"/>
      <c r="Z4103" s="551"/>
      <c r="AA4103" s="551"/>
      <c r="AB4103" s="531"/>
      <c r="AC4103" s="142"/>
      <c r="AD4103" s="530"/>
      <c r="AE4103" s="842"/>
      <c r="AF4103" s="929"/>
      <c r="AG4103" s="530"/>
      <c r="AH4103" s="530"/>
      <c r="AI4103" s="641"/>
      <c r="AJ4103" s="537"/>
      <c r="AK4103" s="537"/>
      <c r="AL4103" s="537"/>
      <c r="AM4103" s="537"/>
      <c r="AN4103" s="537"/>
      <c r="AO4103" s="531"/>
      <c r="AP4103" s="140"/>
      <c r="AQ4103" s="140"/>
      <c r="AR4103" s="551"/>
      <c r="AS4103" s="551"/>
      <c r="AT4103" s="531"/>
      <c r="AU4103" s="142"/>
      <c r="AV4103" s="530"/>
      <c r="AW4103" s="842"/>
      <c r="AX4103" s="115"/>
      <c r="AY4103" s="5"/>
      <c r="AZ4103" s="5"/>
      <c r="BA4103" s="335"/>
      <c r="BC4103" s="5"/>
      <c r="BD4103" s="5"/>
      <c r="BE4103" s="335"/>
      <c r="BG4103" s="826"/>
      <c r="BH4103" s="607"/>
    </row>
    <row r="4104" spans="1:60" ht="35.1" customHeight="1" x14ac:dyDescent="0.25">
      <c r="A4104" s="222" t="s">
        <v>6159</v>
      </c>
      <c r="B4104" s="112">
        <v>2</v>
      </c>
      <c r="C4104" s="116" t="s">
        <v>56</v>
      </c>
      <c r="D4104" s="620">
        <v>1000</v>
      </c>
      <c r="E4104" s="278"/>
      <c r="F4104" s="116">
        <v>2</v>
      </c>
      <c r="G4104" s="700"/>
      <c r="H4104" s="888" t="str">
        <f t="shared" si="6264"/>
        <v>009</v>
      </c>
      <c r="I4104" s="580" t="s">
        <v>3254</v>
      </c>
      <c r="J4104" s="689" t="s">
        <v>6160</v>
      </c>
      <c r="K4104" s="411" t="s">
        <v>6096</v>
      </c>
      <c r="L4104" s="733">
        <v>0</v>
      </c>
      <c r="M4104" s="734">
        <v>0</v>
      </c>
      <c r="N4104" s="931"/>
      <c r="O4104" s="530">
        <f t="shared" ref="O4104" si="6287">IF(N4104&gt;L4104,"0 ",N4104-L4104)</f>
        <v>0</v>
      </c>
      <c r="P4104" s="530">
        <f t="shared" ref="P4104" si="6288">IF(N4104&lt;L4104,"0 ",N4104-L4104)</f>
        <v>0</v>
      </c>
      <c r="Q4104" s="646"/>
      <c r="R4104" s="536"/>
      <c r="S4104" s="536"/>
      <c r="T4104" s="536"/>
      <c r="U4104" s="536"/>
      <c r="V4104" s="536"/>
      <c r="W4104" s="683" t="str">
        <f>IF(SUM(Q4104:V4104)=X4104,"OK",SUM(Q4104:V4104)-X4104)</f>
        <v>OK</v>
      </c>
      <c r="X4104" s="141"/>
      <c r="Y4104" s="141"/>
      <c r="Z4104" s="552"/>
      <c r="AA4104" s="552"/>
      <c r="AB4104" s="683" t="str">
        <f>IF(SUM(Z4104:AA4104)=AC4104,"OK",SUM(Z4104:AA4104)-AC4104)</f>
        <v>OK</v>
      </c>
      <c r="AC4104" s="593"/>
      <c r="AD4104" s="530">
        <f t="shared" ref="AD4104" si="6289">X4104+Y4104+AC4104</f>
        <v>0</v>
      </c>
      <c r="AE4104" s="842">
        <f t="shared" ref="AE4104" si="6290">N4104+AD4104</f>
        <v>0</v>
      </c>
      <c r="AF4104" s="931"/>
      <c r="AG4104" s="530">
        <f t="shared" ref="AG4104" si="6291">IF(AF4104&gt;M4104,"0 ",AF4104-M4104)</f>
        <v>0</v>
      </c>
      <c r="AH4104" s="530">
        <f t="shared" ref="AH4104" si="6292">IF(AF4104&lt;M4104,"0 ",AF4104-M4104)</f>
        <v>0</v>
      </c>
      <c r="AI4104" s="641"/>
      <c r="AJ4104" s="537"/>
      <c r="AK4104" s="537"/>
      <c r="AL4104" s="537"/>
      <c r="AM4104" s="537"/>
      <c r="AN4104" s="537"/>
      <c r="AO4104" s="683" t="str">
        <f>IF(SUM(AI4104:AN4104)=AP4104,"OK",SUM(AI4104:AN4104)-AP4104)</f>
        <v>OK</v>
      </c>
      <c r="AP4104" s="141"/>
      <c r="AQ4104" s="141"/>
      <c r="AR4104" s="552"/>
      <c r="AS4104" s="552"/>
      <c r="AT4104" s="683" t="str">
        <f>IF(SUM(AR4104:AS4104)=AU4104,"OK",SUM(AR4104:AS4104)-AU4104)</f>
        <v>OK</v>
      </c>
      <c r="AU4104" s="593"/>
      <c r="AV4104" s="530">
        <f t="shared" ref="AV4104" si="6293">AP4104+AQ4104+AU4104</f>
        <v>0</v>
      </c>
      <c r="AW4104" s="842">
        <f t="shared" ref="AW4104" si="6294">AF4104+AV4104</f>
        <v>0</v>
      </c>
      <c r="AX4104" s="115">
        <f>L4104</f>
        <v>0</v>
      </c>
      <c r="AY4104" s="5">
        <f>AE4104</f>
        <v>0</v>
      </c>
      <c r="AZ4104" s="7">
        <f>AY4104-AX4104</f>
        <v>0</v>
      </c>
      <c r="BA4104" s="335" t="e">
        <f>AZ4104/AX4104</f>
        <v>#DIV/0!</v>
      </c>
      <c r="BB4104" s="23">
        <f>M4104</f>
        <v>0</v>
      </c>
      <c r="BC4104" s="5">
        <f>AW4104</f>
        <v>0</v>
      </c>
      <c r="BD4104" s="7">
        <f>BC4104-BB4104</f>
        <v>0</v>
      </c>
      <c r="BE4104" s="335" t="e">
        <f>BD4104/BB4104</f>
        <v>#DIV/0!</v>
      </c>
      <c r="BG4104" s="826" t="str">
        <f>RIGHT(LEFT(I4104,3),2)&amp;"."&amp;RIGHT(LEFT(I4104,5),2)</f>
        <v>11.00</v>
      </c>
      <c r="BH4104" s="607" t="b">
        <f>COUNTIF('Codes SEC'!$B$2:$B$250,Ministres!BG4104)&gt;0</f>
        <v>1</v>
      </c>
    </row>
    <row r="4105" spans="1:60" ht="64.8" x14ac:dyDescent="0.25">
      <c r="A4105" s="222"/>
      <c r="C4105" s="116"/>
      <c r="D4105" s="620"/>
      <c r="F4105" s="117"/>
      <c r="G4105" s="694"/>
      <c r="H4105" s="878"/>
      <c r="I4105" s="591" t="s">
        <v>3755</v>
      </c>
      <c r="J4105" s="380"/>
      <c r="K4105" s="407"/>
      <c r="L4105" s="733"/>
      <c r="M4105" s="734"/>
      <c r="N4105" s="931"/>
      <c r="O4105" s="923"/>
      <c r="P4105" s="923"/>
      <c r="Q4105" s="646"/>
      <c r="R4105" s="536"/>
      <c r="S4105" s="536"/>
      <c r="T4105" s="536"/>
      <c r="U4105" s="536"/>
      <c r="V4105" s="536"/>
      <c r="W4105" s="683"/>
      <c r="X4105" s="141"/>
      <c r="Y4105" s="141"/>
      <c r="Z4105" s="552"/>
      <c r="AA4105" s="552"/>
      <c r="AB4105" s="683"/>
      <c r="AC4105" s="593"/>
      <c r="AD4105" s="923"/>
      <c r="AE4105" s="846"/>
      <c r="AF4105" s="931"/>
      <c r="AG4105" s="923"/>
      <c r="AH4105" s="923"/>
      <c r="AI4105" s="641"/>
      <c r="AJ4105" s="537"/>
      <c r="AK4105" s="537"/>
      <c r="AL4105" s="537"/>
      <c r="AM4105" s="537"/>
      <c r="AN4105" s="537"/>
      <c r="AO4105" s="683"/>
      <c r="AP4105" s="141"/>
      <c r="AQ4105" s="141"/>
      <c r="AR4105" s="552"/>
      <c r="AS4105" s="552"/>
      <c r="AT4105" s="683"/>
      <c r="AU4105" s="593"/>
      <c r="AV4105" s="923"/>
      <c r="AW4105" s="846"/>
      <c r="AX4105" s="115"/>
      <c r="AY4105" s="5"/>
      <c r="AZ4105" s="7"/>
      <c r="BA4105" s="335"/>
      <c r="BC4105" s="5"/>
      <c r="BD4105" s="7"/>
      <c r="BE4105" s="335"/>
      <c r="BG4105" s="826"/>
      <c r="BH4105" s="607"/>
    </row>
    <row r="4106" spans="1:60" ht="35.1" customHeight="1" x14ac:dyDescent="0.25">
      <c r="A4106" s="222" t="s">
        <v>6159</v>
      </c>
      <c r="B4106" s="112">
        <v>2</v>
      </c>
      <c r="C4106" s="116" t="s">
        <v>56</v>
      </c>
      <c r="D4106" s="620">
        <v>1000</v>
      </c>
      <c r="E4106" s="278"/>
      <c r="F4106" s="116">
        <v>2</v>
      </c>
      <c r="G4106" s="700"/>
      <c r="H4106" s="888" t="str">
        <f t="shared" si="6264"/>
        <v>009</v>
      </c>
      <c r="I4106" s="580" t="s">
        <v>3254</v>
      </c>
      <c r="J4106" s="689" t="s">
        <v>6161</v>
      </c>
      <c r="K4106" s="411" t="s">
        <v>6098</v>
      </c>
      <c r="L4106" s="733">
        <v>824</v>
      </c>
      <c r="M4106" s="734">
        <v>824</v>
      </c>
      <c r="N4106" s="931"/>
      <c r="O4106" s="530">
        <f t="shared" ref="O4106" si="6295">IF(N4106&gt;L4106,"0 ",N4106-L4106)</f>
        <v>-824</v>
      </c>
      <c r="P4106" s="530" t="str">
        <f t="shared" ref="P4106" si="6296">IF(N4106&lt;L4106,"0 ",N4106-L4106)</f>
        <v xml:space="preserve">0 </v>
      </c>
      <c r="Q4106" s="646"/>
      <c r="R4106" s="536"/>
      <c r="S4106" s="536"/>
      <c r="T4106" s="536"/>
      <c r="U4106" s="536"/>
      <c r="V4106" s="536"/>
      <c r="W4106" s="683" t="str">
        <f>IF(SUM(Q4106:V4106)=X4106,"OK",SUM(Q4106:V4106)-X4106)</f>
        <v>OK</v>
      </c>
      <c r="X4106" s="141"/>
      <c r="Y4106" s="141"/>
      <c r="Z4106" s="552"/>
      <c r="AA4106" s="552"/>
      <c r="AB4106" s="683" t="str">
        <f>IF(SUM(Z4106:AA4106)=AC4106,"OK",SUM(Z4106:AA4106)-AC4106)</f>
        <v>OK</v>
      </c>
      <c r="AC4106" s="593"/>
      <c r="AD4106" s="530">
        <f t="shared" ref="AD4106" si="6297">X4106+Y4106+AC4106</f>
        <v>0</v>
      </c>
      <c r="AE4106" s="842">
        <f t="shared" ref="AE4106" si="6298">N4106+AD4106</f>
        <v>0</v>
      </c>
      <c r="AF4106" s="931"/>
      <c r="AG4106" s="530">
        <f t="shared" ref="AG4106" si="6299">IF(AF4106&gt;M4106,"0 ",AF4106-M4106)</f>
        <v>-824</v>
      </c>
      <c r="AH4106" s="530" t="str">
        <f t="shared" ref="AH4106" si="6300">IF(AF4106&lt;M4106,"0 ",AF4106-M4106)</f>
        <v xml:space="preserve">0 </v>
      </c>
      <c r="AI4106" s="641"/>
      <c r="AJ4106" s="537"/>
      <c r="AK4106" s="537"/>
      <c r="AL4106" s="537"/>
      <c r="AM4106" s="537"/>
      <c r="AN4106" s="537"/>
      <c r="AO4106" s="683" t="str">
        <f>IF(SUM(AI4106:AN4106)=AP4106,"OK",SUM(AI4106:AN4106)-AP4106)</f>
        <v>OK</v>
      </c>
      <c r="AP4106" s="141"/>
      <c r="AQ4106" s="141"/>
      <c r="AR4106" s="552"/>
      <c r="AS4106" s="552"/>
      <c r="AT4106" s="683" t="str">
        <f>IF(SUM(AR4106:AS4106)=AU4106,"OK",SUM(AR4106:AS4106)-AU4106)</f>
        <v>OK</v>
      </c>
      <c r="AU4106" s="593"/>
      <c r="AV4106" s="530">
        <f t="shared" ref="AV4106" si="6301">AP4106+AQ4106+AU4106</f>
        <v>0</v>
      </c>
      <c r="AW4106" s="842">
        <f t="shared" ref="AW4106" si="6302">AF4106+AV4106</f>
        <v>0</v>
      </c>
      <c r="AX4106" s="115">
        <f>L4106</f>
        <v>824</v>
      </c>
      <c r="AY4106" s="5">
        <f>AE4106</f>
        <v>0</v>
      </c>
      <c r="AZ4106" s="7">
        <f>AY4106-AX4106</f>
        <v>-824</v>
      </c>
      <c r="BA4106" s="335">
        <f>AZ4106/AX4106</f>
        <v>-1</v>
      </c>
      <c r="BB4106" s="23">
        <f>M4106</f>
        <v>824</v>
      </c>
      <c r="BC4106" s="5">
        <f>AW4106</f>
        <v>0</v>
      </c>
      <c r="BD4106" s="7">
        <f>BC4106-BB4106</f>
        <v>-824</v>
      </c>
      <c r="BE4106" s="335">
        <f>BD4106/BB4106</f>
        <v>-1</v>
      </c>
      <c r="BG4106" s="826" t="str">
        <f>RIGHT(LEFT(I4106,3),2)&amp;"."&amp;RIGHT(LEFT(I4106,5),2)</f>
        <v>11.00</v>
      </c>
      <c r="BH4106" s="607" t="b">
        <f>COUNTIF('Codes SEC'!$B$2:$B$250,Ministres!BG4106)&gt;0</f>
        <v>1</v>
      </c>
    </row>
    <row r="4107" spans="1:60" ht="64.8" x14ac:dyDescent="0.25">
      <c r="A4107" s="222"/>
      <c r="C4107" s="116"/>
      <c r="D4107" s="620"/>
      <c r="F4107" s="117"/>
      <c r="G4107" s="694"/>
      <c r="H4107" s="878"/>
      <c r="I4107" s="591" t="s">
        <v>3755</v>
      </c>
      <c r="J4107" s="380"/>
      <c r="K4107" s="407"/>
      <c r="L4107" s="733"/>
      <c r="M4107" s="734"/>
      <c r="N4107" s="931"/>
      <c r="O4107" s="923"/>
      <c r="P4107" s="923"/>
      <c r="Q4107" s="646"/>
      <c r="R4107" s="536"/>
      <c r="S4107" s="536"/>
      <c r="T4107" s="536"/>
      <c r="U4107" s="536"/>
      <c r="V4107" s="536"/>
      <c r="W4107" s="683"/>
      <c r="X4107" s="141"/>
      <c r="Y4107" s="141"/>
      <c r="Z4107" s="552"/>
      <c r="AA4107" s="552"/>
      <c r="AB4107" s="683"/>
      <c r="AC4107" s="593"/>
      <c r="AD4107" s="923"/>
      <c r="AE4107" s="846"/>
      <c r="AF4107" s="931"/>
      <c r="AG4107" s="923"/>
      <c r="AH4107" s="923"/>
      <c r="AI4107" s="641"/>
      <c r="AJ4107" s="537"/>
      <c r="AK4107" s="537"/>
      <c r="AL4107" s="537"/>
      <c r="AM4107" s="537"/>
      <c r="AN4107" s="537"/>
      <c r="AO4107" s="683"/>
      <c r="AP4107" s="141"/>
      <c r="AQ4107" s="141"/>
      <c r="AR4107" s="552"/>
      <c r="AS4107" s="552"/>
      <c r="AT4107" s="683"/>
      <c r="AU4107" s="593"/>
      <c r="AV4107" s="923"/>
      <c r="AW4107" s="846"/>
      <c r="AX4107" s="115"/>
      <c r="AY4107" s="5"/>
      <c r="AZ4107" s="7"/>
      <c r="BA4107" s="335"/>
      <c r="BC4107" s="5"/>
      <c r="BD4107" s="7"/>
      <c r="BE4107" s="335"/>
      <c r="BG4107" s="826"/>
      <c r="BH4107" s="607"/>
    </row>
    <row r="4108" spans="1:60" ht="35.1" customHeight="1" x14ac:dyDescent="0.25">
      <c r="A4108" s="222" t="s">
        <v>6159</v>
      </c>
      <c r="B4108" s="112">
        <v>2</v>
      </c>
      <c r="C4108" s="116" t="s">
        <v>56</v>
      </c>
      <c r="D4108" s="620">
        <v>1000</v>
      </c>
      <c r="E4108" s="278"/>
      <c r="F4108" s="116">
        <v>2</v>
      </c>
      <c r="G4108" s="700"/>
      <c r="H4108" s="888" t="str">
        <f t="shared" si="6264"/>
        <v>009</v>
      </c>
      <c r="I4108" s="580">
        <v>81112000</v>
      </c>
      <c r="J4108" s="689" t="s">
        <v>6163</v>
      </c>
      <c r="K4108" s="411" t="s">
        <v>788</v>
      </c>
      <c r="L4108" s="733">
        <v>12</v>
      </c>
      <c r="M4108" s="734">
        <v>12</v>
      </c>
      <c r="N4108" s="931"/>
      <c r="O4108" s="530">
        <f t="shared" ref="O4108:O4113" si="6303">IF(N4108&gt;L4108,"0 ",N4108-L4108)</f>
        <v>-12</v>
      </c>
      <c r="P4108" s="530" t="str">
        <f t="shared" ref="P4108:P4113" si="6304">IF(N4108&lt;L4108,"0 ",N4108-L4108)</f>
        <v xml:space="preserve">0 </v>
      </c>
      <c r="Q4108" s="646"/>
      <c r="R4108" s="536"/>
      <c r="S4108" s="536"/>
      <c r="T4108" s="536"/>
      <c r="U4108" s="536"/>
      <c r="V4108" s="536"/>
      <c r="W4108" s="683" t="str">
        <f>IF(SUM(Q4108:V4108)=X4108,"OK",SUM(Q4108:V4108)-X4108)</f>
        <v>OK</v>
      </c>
      <c r="X4108" s="141"/>
      <c r="Y4108" s="141"/>
      <c r="Z4108" s="552"/>
      <c r="AA4108" s="552"/>
      <c r="AB4108" s="683" t="str">
        <f>IF(SUM(Z4108:AA4108)=AC4108,"OK",SUM(Z4108:AA4108)-AC4108)</f>
        <v>OK</v>
      </c>
      <c r="AC4108" s="593"/>
      <c r="AD4108" s="530">
        <f t="shared" ref="AD4108:AD4113" si="6305">X4108+Y4108+AC4108</f>
        <v>0</v>
      </c>
      <c r="AE4108" s="842">
        <f t="shared" ref="AE4108:AE4113" si="6306">N4108+AD4108</f>
        <v>0</v>
      </c>
      <c r="AF4108" s="931"/>
      <c r="AG4108" s="530">
        <f t="shared" ref="AG4108:AG4113" si="6307">IF(AF4108&gt;M4108,"0 ",AF4108-M4108)</f>
        <v>-12</v>
      </c>
      <c r="AH4108" s="530" t="str">
        <f t="shared" ref="AH4108:AH4113" si="6308">IF(AF4108&lt;M4108,"0 ",AF4108-M4108)</f>
        <v xml:space="preserve">0 </v>
      </c>
      <c r="AI4108" s="641"/>
      <c r="AJ4108" s="537"/>
      <c r="AK4108" s="537"/>
      <c r="AL4108" s="537"/>
      <c r="AM4108" s="537"/>
      <c r="AN4108" s="537"/>
      <c r="AO4108" s="683" t="str">
        <f>IF(SUM(AI4108:AN4108)=AP4108,"OK",SUM(AI4108:AN4108)-AP4108)</f>
        <v>OK</v>
      </c>
      <c r="AP4108" s="141"/>
      <c r="AQ4108" s="141"/>
      <c r="AR4108" s="552"/>
      <c r="AS4108" s="552"/>
      <c r="AT4108" s="683" t="str">
        <f>IF(SUM(AR4108:AS4108)=AU4108,"OK",SUM(AR4108:AS4108)-AU4108)</f>
        <v>OK</v>
      </c>
      <c r="AU4108" s="593"/>
      <c r="AV4108" s="530">
        <f t="shared" ref="AV4108:AV4113" si="6309">AP4108+AQ4108+AU4108</f>
        <v>0</v>
      </c>
      <c r="AW4108" s="842">
        <f t="shared" ref="AW4108:AW4113" si="6310">AF4108+AV4108</f>
        <v>0</v>
      </c>
      <c r="AX4108" s="115">
        <f t="shared" ref="AX4108:AX4113" si="6311">L4108</f>
        <v>12</v>
      </c>
      <c r="AY4108" s="5">
        <f t="shared" ref="AY4108:AY4113" si="6312">AE4108</f>
        <v>0</v>
      </c>
      <c r="AZ4108" s="7">
        <f>AY4108-AX4108</f>
        <v>-12</v>
      </c>
      <c r="BA4108" s="335">
        <f>AZ4108/AX4108</f>
        <v>-1</v>
      </c>
      <c r="BB4108" s="23">
        <f t="shared" ref="BB4108:BB4113" si="6313">M4108</f>
        <v>12</v>
      </c>
      <c r="BC4108" s="5">
        <f>AW4108</f>
        <v>0</v>
      </c>
      <c r="BD4108" s="7">
        <f>BC4108-BB4108</f>
        <v>-12</v>
      </c>
      <c r="BE4108" s="335">
        <f>BD4108/BB4108</f>
        <v>-1</v>
      </c>
      <c r="BG4108" s="826" t="str">
        <f t="shared" ref="BG4108:BG4113" si="6314">RIGHT(LEFT(I4108,3),2)&amp;"."&amp;RIGHT(LEFT(I4108,5),2)</f>
        <v>11.12</v>
      </c>
      <c r="BH4108" s="607" t="b">
        <f>COUNTIF('Codes SEC'!$B$2:$B$250,Ministres!BG4108)&gt;0</f>
        <v>1</v>
      </c>
    </row>
    <row r="4109" spans="1:60" ht="35.1" customHeight="1" x14ac:dyDescent="0.25">
      <c r="A4109" s="222" t="s">
        <v>6159</v>
      </c>
      <c r="B4109" s="112">
        <v>2</v>
      </c>
      <c r="C4109" s="116" t="s">
        <v>56</v>
      </c>
      <c r="D4109" s="620">
        <v>1000</v>
      </c>
      <c r="E4109" s="278"/>
      <c r="F4109" s="116">
        <v>2</v>
      </c>
      <c r="G4109" s="700"/>
      <c r="H4109" s="888" t="str">
        <f t="shared" si="6264"/>
        <v>009</v>
      </c>
      <c r="I4109" s="580" t="s">
        <v>3255</v>
      </c>
      <c r="J4109" s="689" t="s">
        <v>6162</v>
      </c>
      <c r="K4109" s="411" t="s">
        <v>6100</v>
      </c>
      <c r="L4109" s="733">
        <v>22</v>
      </c>
      <c r="M4109" s="734">
        <v>22</v>
      </c>
      <c r="N4109" s="931"/>
      <c r="O4109" s="530">
        <f t="shared" si="6303"/>
        <v>-22</v>
      </c>
      <c r="P4109" s="530" t="str">
        <f t="shared" si="6304"/>
        <v xml:space="preserve">0 </v>
      </c>
      <c r="Q4109" s="646"/>
      <c r="R4109" s="536"/>
      <c r="S4109" s="536"/>
      <c r="T4109" s="536"/>
      <c r="U4109" s="536"/>
      <c r="V4109" s="536"/>
      <c r="W4109" s="683" t="str">
        <f t="shared" ref="W4109:W4113" si="6315">IF(SUM(Q4109:V4109)=X4109,"OK",SUM(Q4109:V4109)-X4109)</f>
        <v>OK</v>
      </c>
      <c r="X4109" s="141"/>
      <c r="Y4109" s="141"/>
      <c r="Z4109" s="552"/>
      <c r="AA4109" s="552"/>
      <c r="AB4109" s="683" t="str">
        <f t="shared" ref="AB4109:AB4113" si="6316">IF(SUM(Z4109:AA4109)=AC4109,"OK",SUM(Z4109:AA4109)-AC4109)</f>
        <v>OK</v>
      </c>
      <c r="AC4109" s="593"/>
      <c r="AD4109" s="530">
        <f t="shared" si="6305"/>
        <v>0</v>
      </c>
      <c r="AE4109" s="842">
        <f t="shared" si="6306"/>
        <v>0</v>
      </c>
      <c r="AF4109" s="931"/>
      <c r="AG4109" s="530">
        <f t="shared" si="6307"/>
        <v>-22</v>
      </c>
      <c r="AH4109" s="530" t="str">
        <f t="shared" si="6308"/>
        <v xml:space="preserve">0 </v>
      </c>
      <c r="AI4109" s="641"/>
      <c r="AJ4109" s="537"/>
      <c r="AK4109" s="537"/>
      <c r="AL4109" s="537"/>
      <c r="AM4109" s="537"/>
      <c r="AN4109" s="537"/>
      <c r="AO4109" s="683" t="str">
        <f t="shared" ref="AO4109:AO4113" si="6317">IF(SUM(AI4109:AN4109)=AP4109,"OK",SUM(AI4109:AN4109)-AP4109)</f>
        <v>OK</v>
      </c>
      <c r="AP4109" s="141"/>
      <c r="AQ4109" s="141"/>
      <c r="AR4109" s="552"/>
      <c r="AS4109" s="552"/>
      <c r="AT4109" s="683" t="str">
        <f t="shared" ref="AT4109:AT4113" si="6318">IF(SUM(AR4109:AS4109)=AU4109,"OK",SUM(AR4109:AS4109)-AU4109)</f>
        <v>OK</v>
      </c>
      <c r="AU4109" s="593"/>
      <c r="AV4109" s="530">
        <f t="shared" si="6309"/>
        <v>0</v>
      </c>
      <c r="AW4109" s="842">
        <f t="shared" si="6310"/>
        <v>0</v>
      </c>
      <c r="AX4109" s="115">
        <f t="shared" si="6311"/>
        <v>22</v>
      </c>
      <c r="AY4109" s="5">
        <f t="shared" si="6312"/>
        <v>0</v>
      </c>
      <c r="AZ4109" s="7">
        <f>AY4109-AX4109</f>
        <v>-22</v>
      </c>
      <c r="BA4109" s="335">
        <f>AZ4109/AX4109</f>
        <v>-1</v>
      </c>
      <c r="BB4109" s="23">
        <f t="shared" si="6313"/>
        <v>22</v>
      </c>
      <c r="BC4109" s="5">
        <f>AW4109</f>
        <v>0</v>
      </c>
      <c r="BD4109" s="7">
        <f>BC4109-BB4109</f>
        <v>-22</v>
      </c>
      <c r="BE4109" s="335">
        <f>BD4109/BB4109</f>
        <v>-1</v>
      </c>
      <c r="BG4109" s="826" t="str">
        <f t="shared" si="6314"/>
        <v>11.40</v>
      </c>
      <c r="BH4109" s="607" t="b">
        <f>COUNTIF('Codes SEC'!$B$2:$B$250,Ministres!BG4109)&gt;0</f>
        <v>1</v>
      </c>
    </row>
    <row r="4110" spans="1:60" ht="35.1" customHeight="1" x14ac:dyDescent="0.25">
      <c r="A4110" s="222" t="s">
        <v>6159</v>
      </c>
      <c r="B4110" s="112">
        <v>2</v>
      </c>
      <c r="C4110" s="116" t="s">
        <v>56</v>
      </c>
      <c r="D4110" s="620">
        <v>1000</v>
      </c>
      <c r="E4110" s="278"/>
      <c r="F4110" s="116">
        <v>2</v>
      </c>
      <c r="G4110" s="700"/>
      <c r="H4110" s="888" t="str">
        <f t="shared" si="6264"/>
        <v>009</v>
      </c>
      <c r="I4110" s="580" t="s">
        <v>3257</v>
      </c>
      <c r="J4110" s="689" t="s">
        <v>6164</v>
      </c>
      <c r="K4110" s="411" t="s">
        <v>6103</v>
      </c>
      <c r="L4110" s="733">
        <v>215</v>
      </c>
      <c r="M4110" s="734">
        <v>215</v>
      </c>
      <c r="N4110" s="931"/>
      <c r="O4110" s="530">
        <f t="shared" si="6303"/>
        <v>-215</v>
      </c>
      <c r="P4110" s="530" t="str">
        <f t="shared" si="6304"/>
        <v xml:space="preserve">0 </v>
      </c>
      <c r="Q4110" s="646"/>
      <c r="R4110" s="536"/>
      <c r="S4110" s="536"/>
      <c r="T4110" s="536"/>
      <c r="U4110" s="536"/>
      <c r="V4110" s="536"/>
      <c r="W4110" s="683" t="str">
        <f t="shared" si="6315"/>
        <v>OK</v>
      </c>
      <c r="X4110" s="141"/>
      <c r="Y4110" s="141"/>
      <c r="Z4110" s="552"/>
      <c r="AA4110" s="552"/>
      <c r="AB4110" s="683" t="str">
        <f t="shared" si="6316"/>
        <v>OK</v>
      </c>
      <c r="AC4110" s="593"/>
      <c r="AD4110" s="530">
        <f t="shared" si="6305"/>
        <v>0</v>
      </c>
      <c r="AE4110" s="842">
        <f t="shared" si="6306"/>
        <v>0</v>
      </c>
      <c r="AF4110" s="931"/>
      <c r="AG4110" s="530">
        <f t="shared" si="6307"/>
        <v>-215</v>
      </c>
      <c r="AH4110" s="530" t="str">
        <f t="shared" si="6308"/>
        <v xml:space="preserve">0 </v>
      </c>
      <c r="AI4110" s="641"/>
      <c r="AJ4110" s="537"/>
      <c r="AK4110" s="537"/>
      <c r="AL4110" s="537"/>
      <c r="AM4110" s="537"/>
      <c r="AN4110" s="537"/>
      <c r="AO4110" s="683" t="str">
        <f t="shared" si="6317"/>
        <v>OK</v>
      </c>
      <c r="AP4110" s="141"/>
      <c r="AQ4110" s="141"/>
      <c r="AR4110" s="552"/>
      <c r="AS4110" s="552"/>
      <c r="AT4110" s="683" t="str">
        <f t="shared" si="6318"/>
        <v>OK</v>
      </c>
      <c r="AU4110" s="593"/>
      <c r="AV4110" s="530">
        <f t="shared" si="6309"/>
        <v>0</v>
      </c>
      <c r="AW4110" s="842">
        <f t="shared" si="6310"/>
        <v>0</v>
      </c>
      <c r="AX4110" s="115">
        <f t="shared" si="6311"/>
        <v>215</v>
      </c>
      <c r="AY4110" s="5">
        <f t="shared" si="6312"/>
        <v>0</v>
      </c>
      <c r="AZ4110" s="7">
        <f t="shared" ref="AZ4110:AZ4113" si="6319">AY4110-AX4110</f>
        <v>-215</v>
      </c>
      <c r="BA4110" s="335">
        <f t="shared" ref="BA4110:BA4113" si="6320">AZ4110/AX4110</f>
        <v>-1</v>
      </c>
      <c r="BB4110" s="23">
        <f t="shared" si="6313"/>
        <v>215</v>
      </c>
      <c r="BC4110" s="5">
        <f t="shared" ref="BC4110:BC4113" si="6321">AW4110</f>
        <v>0</v>
      </c>
      <c r="BD4110" s="7">
        <f t="shared" ref="BD4110:BD4113" si="6322">BC4110-BB4110</f>
        <v>-215</v>
      </c>
      <c r="BE4110" s="335">
        <f t="shared" ref="BE4110:BE4113" si="6323">BD4110/BB4110</f>
        <v>-1</v>
      </c>
      <c r="BG4110" s="826" t="str">
        <f t="shared" si="6314"/>
        <v>12.11</v>
      </c>
      <c r="BH4110" s="607" t="b">
        <f>COUNTIF('Codes SEC'!$B$2:$B$250,Ministres!BG4110)&gt;0</f>
        <v>1</v>
      </c>
    </row>
    <row r="4111" spans="1:60" ht="35.1" customHeight="1" x14ac:dyDescent="0.25">
      <c r="A4111" s="222" t="s">
        <v>6159</v>
      </c>
      <c r="B4111" s="112">
        <v>2</v>
      </c>
      <c r="C4111" s="116" t="s">
        <v>56</v>
      </c>
      <c r="D4111" s="620">
        <v>1000</v>
      </c>
      <c r="E4111" s="278"/>
      <c r="F4111" s="116">
        <v>2</v>
      </c>
      <c r="G4111" s="700"/>
      <c r="H4111" s="888" t="str">
        <f t="shared" si="6264"/>
        <v>009</v>
      </c>
      <c r="I4111" s="580" t="s">
        <v>3256</v>
      </c>
      <c r="J4111" s="689" t="s">
        <v>6165</v>
      </c>
      <c r="K4111" s="411" t="s">
        <v>6105</v>
      </c>
      <c r="L4111" s="733">
        <v>12</v>
      </c>
      <c r="M4111" s="734">
        <v>12</v>
      </c>
      <c r="N4111" s="931"/>
      <c r="O4111" s="530">
        <f t="shared" si="6303"/>
        <v>-12</v>
      </c>
      <c r="P4111" s="530" t="str">
        <f t="shared" si="6304"/>
        <v xml:space="preserve">0 </v>
      </c>
      <c r="Q4111" s="646"/>
      <c r="R4111" s="536"/>
      <c r="S4111" s="536"/>
      <c r="T4111" s="536"/>
      <c r="U4111" s="536"/>
      <c r="V4111" s="536"/>
      <c r="W4111" s="683" t="str">
        <f t="shared" si="6315"/>
        <v>OK</v>
      </c>
      <c r="X4111" s="141"/>
      <c r="Y4111" s="141"/>
      <c r="Z4111" s="552"/>
      <c r="AA4111" s="552"/>
      <c r="AB4111" s="683" t="str">
        <f t="shared" si="6316"/>
        <v>OK</v>
      </c>
      <c r="AC4111" s="593"/>
      <c r="AD4111" s="530">
        <f t="shared" si="6305"/>
        <v>0</v>
      </c>
      <c r="AE4111" s="842">
        <f t="shared" si="6306"/>
        <v>0</v>
      </c>
      <c r="AF4111" s="931"/>
      <c r="AG4111" s="530">
        <f t="shared" si="6307"/>
        <v>-12</v>
      </c>
      <c r="AH4111" s="530" t="str">
        <f t="shared" si="6308"/>
        <v xml:space="preserve">0 </v>
      </c>
      <c r="AI4111" s="641"/>
      <c r="AJ4111" s="537"/>
      <c r="AK4111" s="537"/>
      <c r="AL4111" s="537"/>
      <c r="AM4111" s="537"/>
      <c r="AN4111" s="537"/>
      <c r="AO4111" s="683" t="str">
        <f t="shared" si="6317"/>
        <v>OK</v>
      </c>
      <c r="AP4111" s="141"/>
      <c r="AQ4111" s="141"/>
      <c r="AR4111" s="552"/>
      <c r="AS4111" s="552"/>
      <c r="AT4111" s="683" t="str">
        <f t="shared" si="6318"/>
        <v>OK</v>
      </c>
      <c r="AU4111" s="593"/>
      <c r="AV4111" s="530">
        <f t="shared" si="6309"/>
        <v>0</v>
      </c>
      <c r="AW4111" s="842">
        <f t="shared" si="6310"/>
        <v>0</v>
      </c>
      <c r="AX4111" s="115">
        <f t="shared" si="6311"/>
        <v>12</v>
      </c>
      <c r="AY4111" s="5">
        <f t="shared" si="6312"/>
        <v>0</v>
      </c>
      <c r="AZ4111" s="7">
        <f t="shared" si="6319"/>
        <v>-12</v>
      </c>
      <c r="BA4111" s="335">
        <f t="shared" si="6320"/>
        <v>-1</v>
      </c>
      <c r="BB4111" s="23">
        <f t="shared" si="6313"/>
        <v>12</v>
      </c>
      <c r="BC4111" s="5">
        <f t="shared" si="6321"/>
        <v>0</v>
      </c>
      <c r="BD4111" s="7">
        <f t="shared" si="6322"/>
        <v>-12</v>
      </c>
      <c r="BE4111" s="335">
        <f t="shared" si="6323"/>
        <v>-1</v>
      </c>
      <c r="BG4111" s="826" t="str">
        <f t="shared" si="6314"/>
        <v>12.12</v>
      </c>
      <c r="BH4111" s="607" t="b">
        <f>COUNTIF('Codes SEC'!$B$2:$B$250,Ministres!BG4111)&gt;0</f>
        <v>1</v>
      </c>
    </row>
    <row r="4112" spans="1:60" ht="35.1" customHeight="1" x14ac:dyDescent="0.25">
      <c r="A4112" s="222" t="s">
        <v>6159</v>
      </c>
      <c r="B4112" s="112">
        <v>2</v>
      </c>
      <c r="C4112" s="116" t="s">
        <v>56</v>
      </c>
      <c r="D4112" s="620">
        <v>1000</v>
      </c>
      <c r="E4112" s="278"/>
      <c r="F4112" s="116">
        <v>2</v>
      </c>
      <c r="G4112" s="700"/>
      <c r="H4112" s="888" t="str">
        <f t="shared" si="6264"/>
        <v>009</v>
      </c>
      <c r="I4112" s="580">
        <v>81221000</v>
      </c>
      <c r="J4112" s="689" t="s">
        <v>6166</v>
      </c>
      <c r="K4112" s="411" t="s">
        <v>6107</v>
      </c>
      <c r="L4112" s="733">
        <v>222</v>
      </c>
      <c r="M4112" s="734">
        <v>222</v>
      </c>
      <c r="N4112" s="931"/>
      <c r="O4112" s="530">
        <f t="shared" si="6303"/>
        <v>-222</v>
      </c>
      <c r="P4112" s="530" t="str">
        <f t="shared" si="6304"/>
        <v xml:space="preserve">0 </v>
      </c>
      <c r="Q4112" s="646"/>
      <c r="R4112" s="536"/>
      <c r="S4112" s="536"/>
      <c r="T4112" s="536"/>
      <c r="U4112" s="536"/>
      <c r="V4112" s="536"/>
      <c r="W4112" s="683" t="str">
        <f t="shared" si="6315"/>
        <v>OK</v>
      </c>
      <c r="X4112" s="141"/>
      <c r="Y4112" s="141"/>
      <c r="Z4112" s="552"/>
      <c r="AA4112" s="552"/>
      <c r="AB4112" s="683" t="str">
        <f t="shared" si="6316"/>
        <v>OK</v>
      </c>
      <c r="AC4112" s="593"/>
      <c r="AD4112" s="530">
        <f t="shared" si="6305"/>
        <v>0</v>
      </c>
      <c r="AE4112" s="842">
        <f t="shared" si="6306"/>
        <v>0</v>
      </c>
      <c r="AF4112" s="931"/>
      <c r="AG4112" s="530">
        <f t="shared" si="6307"/>
        <v>-222</v>
      </c>
      <c r="AH4112" s="530" t="str">
        <f t="shared" si="6308"/>
        <v xml:space="preserve">0 </v>
      </c>
      <c r="AI4112" s="641"/>
      <c r="AJ4112" s="537"/>
      <c r="AK4112" s="537"/>
      <c r="AL4112" s="537"/>
      <c r="AM4112" s="537"/>
      <c r="AN4112" s="537"/>
      <c r="AO4112" s="683" t="str">
        <f t="shared" si="6317"/>
        <v>OK</v>
      </c>
      <c r="AP4112" s="141"/>
      <c r="AQ4112" s="141"/>
      <c r="AR4112" s="552"/>
      <c r="AS4112" s="552"/>
      <c r="AT4112" s="683" t="str">
        <f t="shared" si="6318"/>
        <v>OK</v>
      </c>
      <c r="AU4112" s="593"/>
      <c r="AV4112" s="530">
        <f t="shared" si="6309"/>
        <v>0</v>
      </c>
      <c r="AW4112" s="842">
        <f t="shared" si="6310"/>
        <v>0</v>
      </c>
      <c r="AX4112" s="115">
        <f t="shared" si="6311"/>
        <v>222</v>
      </c>
      <c r="AY4112" s="5">
        <f t="shared" si="6312"/>
        <v>0</v>
      </c>
      <c r="AZ4112" s="7">
        <f t="shared" si="6319"/>
        <v>-222</v>
      </c>
      <c r="BA4112" s="335">
        <f t="shared" si="6320"/>
        <v>-1</v>
      </c>
      <c r="BB4112" s="23">
        <f t="shared" si="6313"/>
        <v>222</v>
      </c>
      <c r="BC4112" s="5">
        <f t="shared" si="6321"/>
        <v>0</v>
      </c>
      <c r="BD4112" s="7">
        <f t="shared" si="6322"/>
        <v>-222</v>
      </c>
      <c r="BE4112" s="335">
        <f t="shared" si="6323"/>
        <v>-1</v>
      </c>
      <c r="BG4112" s="826" t="str">
        <f t="shared" si="6314"/>
        <v>12.21</v>
      </c>
      <c r="BH4112" s="607" t="b">
        <f>COUNTIF('Codes SEC'!$B$2:$B$250,Ministres!BG4112)&gt;0</f>
        <v>1</v>
      </c>
    </row>
    <row r="4113" spans="1:66" ht="35.1" customHeight="1" x14ac:dyDescent="0.25">
      <c r="A4113" s="222" t="s">
        <v>6159</v>
      </c>
      <c r="B4113" s="112" t="s">
        <v>5017</v>
      </c>
      <c r="C4113" s="116" t="s">
        <v>56</v>
      </c>
      <c r="D4113" s="620">
        <v>1000</v>
      </c>
      <c r="E4113" s="278"/>
      <c r="F4113" s="116" t="s">
        <v>5017</v>
      </c>
      <c r="G4113" s="700"/>
      <c r="H4113" s="888" t="str">
        <f t="shared" si="6264"/>
        <v>009</v>
      </c>
      <c r="I4113" s="580">
        <v>81250000</v>
      </c>
      <c r="J4113" s="689" t="s">
        <v>6167</v>
      </c>
      <c r="K4113" s="411" t="s">
        <v>4031</v>
      </c>
      <c r="L4113" s="733">
        <v>12</v>
      </c>
      <c r="M4113" s="734">
        <v>12</v>
      </c>
      <c r="N4113" s="931"/>
      <c r="O4113" s="530">
        <f t="shared" si="6303"/>
        <v>-12</v>
      </c>
      <c r="P4113" s="530" t="str">
        <f t="shared" si="6304"/>
        <v xml:space="preserve">0 </v>
      </c>
      <c r="Q4113" s="646"/>
      <c r="R4113" s="536"/>
      <c r="S4113" s="536"/>
      <c r="T4113" s="536"/>
      <c r="U4113" s="536"/>
      <c r="V4113" s="536"/>
      <c r="W4113" s="683" t="str">
        <f t="shared" si="6315"/>
        <v>OK</v>
      </c>
      <c r="X4113" s="141"/>
      <c r="Y4113" s="141"/>
      <c r="Z4113" s="552"/>
      <c r="AA4113" s="552"/>
      <c r="AB4113" s="683" t="str">
        <f t="shared" si="6316"/>
        <v>OK</v>
      </c>
      <c r="AC4113" s="593"/>
      <c r="AD4113" s="530">
        <f t="shared" si="6305"/>
        <v>0</v>
      </c>
      <c r="AE4113" s="842">
        <f t="shared" si="6306"/>
        <v>0</v>
      </c>
      <c r="AF4113" s="931"/>
      <c r="AG4113" s="530">
        <f t="shared" si="6307"/>
        <v>-12</v>
      </c>
      <c r="AH4113" s="530" t="str">
        <f t="shared" si="6308"/>
        <v xml:space="preserve">0 </v>
      </c>
      <c r="AI4113" s="641"/>
      <c r="AJ4113" s="537"/>
      <c r="AK4113" s="537"/>
      <c r="AL4113" s="537"/>
      <c r="AM4113" s="537"/>
      <c r="AN4113" s="537"/>
      <c r="AO4113" s="683" t="str">
        <f t="shared" si="6317"/>
        <v>OK</v>
      </c>
      <c r="AP4113" s="141"/>
      <c r="AQ4113" s="141"/>
      <c r="AR4113" s="552"/>
      <c r="AS4113" s="552"/>
      <c r="AT4113" s="683" t="str">
        <f t="shared" si="6318"/>
        <v>OK</v>
      </c>
      <c r="AU4113" s="593"/>
      <c r="AV4113" s="530">
        <f t="shared" si="6309"/>
        <v>0</v>
      </c>
      <c r="AW4113" s="842">
        <f t="shared" si="6310"/>
        <v>0</v>
      </c>
      <c r="AX4113" s="115">
        <f t="shared" si="6311"/>
        <v>12</v>
      </c>
      <c r="AY4113" s="5">
        <f t="shared" si="6312"/>
        <v>0</v>
      </c>
      <c r="AZ4113" s="7">
        <f t="shared" si="6319"/>
        <v>-12</v>
      </c>
      <c r="BA4113" s="335">
        <f t="shared" si="6320"/>
        <v>-1</v>
      </c>
      <c r="BB4113" s="23">
        <f t="shared" si="6313"/>
        <v>12</v>
      </c>
      <c r="BC4113" s="5">
        <f t="shared" si="6321"/>
        <v>0</v>
      </c>
      <c r="BD4113" s="7">
        <f t="shared" si="6322"/>
        <v>-12</v>
      </c>
      <c r="BE4113" s="335">
        <f t="shared" si="6323"/>
        <v>-1</v>
      </c>
      <c r="BG4113" s="826" t="str">
        <f t="shared" si="6314"/>
        <v>12.50</v>
      </c>
      <c r="BH4113" s="607" t="b">
        <f>COUNTIF('Codes SEC'!$B$2:$B$250,Ministres!BG4113)&gt;0</f>
        <v>1</v>
      </c>
    </row>
    <row r="4114" spans="1:66" s="27" customFormat="1" ht="12.75" customHeight="1" x14ac:dyDescent="0.25">
      <c r="A4114" s="225"/>
      <c r="B4114" s="206"/>
      <c r="C4114" s="253"/>
      <c r="D4114" s="621"/>
      <c r="E4114" s="275"/>
      <c r="F4114" s="269"/>
      <c r="G4114" s="695"/>
      <c r="H4114" s="886"/>
      <c r="I4114" s="403"/>
      <c r="J4114" s="381"/>
      <c r="K4114" s="514" t="s">
        <v>95</v>
      </c>
      <c r="L4114" s="315">
        <f t="shared" ref="L4114:V4114" si="6324">L4104+L4106+L4109+L4108+L4110+L4111+L4112+L4113</f>
        <v>1319</v>
      </c>
      <c r="M4114" s="741">
        <f t="shared" si="6324"/>
        <v>1319</v>
      </c>
      <c r="N4114" s="930">
        <f t="shared" si="6324"/>
        <v>0</v>
      </c>
      <c r="O4114" s="790">
        <f t="shared" si="6324"/>
        <v>-1319</v>
      </c>
      <c r="P4114" s="790">
        <f t="shared" si="6324"/>
        <v>0</v>
      </c>
      <c r="Q4114" s="787">
        <f t="shared" si="6324"/>
        <v>0</v>
      </c>
      <c r="R4114" s="648">
        <f t="shared" si="6324"/>
        <v>0</v>
      </c>
      <c r="S4114" s="648">
        <f t="shared" si="6324"/>
        <v>0</v>
      </c>
      <c r="T4114" s="648">
        <f t="shared" si="6324"/>
        <v>0</v>
      </c>
      <c r="U4114" s="648">
        <f t="shared" si="6324"/>
        <v>0</v>
      </c>
      <c r="V4114" s="648">
        <f t="shared" si="6324"/>
        <v>0</v>
      </c>
      <c r="W4114" s="790"/>
      <c r="X4114" s="649">
        <f>X4104+X4106+X4109+X4108+X4110+X4111+X4112+X4113</f>
        <v>0</v>
      </c>
      <c r="Y4114" s="649">
        <f>Y4104+Y4106+Y4109+Y4108+Y4110+Y4111+Y4112+Y4113</f>
        <v>0</v>
      </c>
      <c r="Z4114" s="648">
        <f>Z4104+Z4106+Z4109+Z4108+Z4110+Z4111+Z4112+Z4113</f>
        <v>0</v>
      </c>
      <c r="AA4114" s="648">
        <f>AA4104+AA4106+AA4109+AA4108+AA4110+AA4111+AA4112+AA4113</f>
        <v>0</v>
      </c>
      <c r="AB4114" s="790"/>
      <c r="AC4114" s="649">
        <f t="shared" ref="AC4114:AN4114" si="6325">AC4104+AC4106+AC4109+AC4108+AC4110+AC4111+AC4112+AC4113</f>
        <v>0</v>
      </c>
      <c r="AD4114" s="790">
        <f>AD4104+AD4106+AD4109+AD4108+AD4110+AD4111+AD4112+AD4113</f>
        <v>0</v>
      </c>
      <c r="AE4114" s="843">
        <f>AE4104+AE4106+AE4109+AE4108+AE4110+AE4111+AE4112+AE4113</f>
        <v>0</v>
      </c>
      <c r="AF4114" s="930">
        <f t="shared" si="6325"/>
        <v>0</v>
      </c>
      <c r="AG4114" s="790">
        <f t="shared" si="6325"/>
        <v>-1319</v>
      </c>
      <c r="AH4114" s="790">
        <f t="shared" si="6325"/>
        <v>0</v>
      </c>
      <c r="AI4114" s="787">
        <f t="shared" si="6325"/>
        <v>0</v>
      </c>
      <c r="AJ4114" s="648">
        <f t="shared" si="6325"/>
        <v>0</v>
      </c>
      <c r="AK4114" s="648">
        <f t="shared" si="6325"/>
        <v>0</v>
      </c>
      <c r="AL4114" s="648">
        <f t="shared" si="6325"/>
        <v>0</v>
      </c>
      <c r="AM4114" s="648">
        <f t="shared" si="6325"/>
        <v>0</v>
      </c>
      <c r="AN4114" s="648">
        <f t="shared" si="6325"/>
        <v>0</v>
      </c>
      <c r="AO4114" s="790"/>
      <c r="AP4114" s="649">
        <f>AP4104+AP4106+AP4109+AP4108+AP4110+AP4111+AP4112+AP4113</f>
        <v>0</v>
      </c>
      <c r="AQ4114" s="649">
        <f>AQ4104+AQ4106+AQ4109+AQ4108+AQ4110+AQ4111+AQ4112+AQ4113</f>
        <v>0</v>
      </c>
      <c r="AR4114" s="648">
        <f>AR4104+AR4106+AR4109+AR4108+AR4110+AR4111+AR4112+AR4113</f>
        <v>0</v>
      </c>
      <c r="AS4114" s="648">
        <f>AS4104+AS4106+AS4109+AS4108+AS4110+AS4111+AS4112+AS4113</f>
        <v>0</v>
      </c>
      <c r="AT4114" s="790"/>
      <c r="AU4114" s="649">
        <f t="shared" ref="AU4114:BE4114" si="6326">AU4104+AU4106+AU4109+AU4108+AU4110+AU4111+AU4112+AU4113</f>
        <v>0</v>
      </c>
      <c r="AV4114" s="790">
        <f t="shared" si="6326"/>
        <v>0</v>
      </c>
      <c r="AW4114" s="843">
        <f t="shared" si="6326"/>
        <v>0</v>
      </c>
      <c r="AX4114" s="336">
        <f t="shared" si="6326"/>
        <v>1319</v>
      </c>
      <c r="AY4114" s="337">
        <f t="shared" si="6326"/>
        <v>0</v>
      </c>
      <c r="AZ4114" s="338">
        <f t="shared" si="6326"/>
        <v>-1319</v>
      </c>
      <c r="BA4114" s="339" t="e">
        <f t="shared" si="6326"/>
        <v>#DIV/0!</v>
      </c>
      <c r="BB4114" s="322">
        <f t="shared" si="6326"/>
        <v>1319</v>
      </c>
      <c r="BC4114" s="337">
        <f t="shared" si="6326"/>
        <v>0</v>
      </c>
      <c r="BD4114" s="338">
        <f t="shared" si="6326"/>
        <v>-1319</v>
      </c>
      <c r="BE4114" s="339" t="e">
        <f t="shared" si="6326"/>
        <v>#DIV/0!</v>
      </c>
      <c r="BF4114" s="41"/>
      <c r="BG4114" s="826"/>
      <c r="BH4114" s="607"/>
      <c r="BI4114" s="40"/>
      <c r="BJ4114" s="40"/>
      <c r="BK4114" s="40"/>
      <c r="BL4114" s="40"/>
      <c r="BM4114" s="40"/>
      <c r="BN4114" s="40"/>
    </row>
    <row r="4115" spans="1:66" ht="12.75" customHeight="1" x14ac:dyDescent="0.25">
      <c r="A4115" s="222"/>
      <c r="C4115" s="116"/>
      <c r="D4115" s="620"/>
      <c r="F4115" s="117"/>
      <c r="G4115" s="694"/>
      <c r="H4115" s="878"/>
      <c r="I4115" s="397"/>
      <c r="J4115" s="380"/>
      <c r="K4115" s="461"/>
      <c r="L4115" s="738"/>
      <c r="M4115" s="739"/>
      <c r="N4115" s="929"/>
      <c r="O4115" s="530"/>
      <c r="P4115" s="530"/>
      <c r="Q4115" s="641"/>
      <c r="R4115" s="537"/>
      <c r="S4115" s="537"/>
      <c r="T4115" s="537"/>
      <c r="U4115" s="537"/>
      <c r="V4115" s="537"/>
      <c r="W4115" s="531"/>
      <c r="X4115" s="140"/>
      <c r="Y4115" s="140"/>
      <c r="Z4115" s="551"/>
      <c r="AA4115" s="551"/>
      <c r="AB4115" s="531"/>
      <c r="AC4115" s="142"/>
      <c r="AD4115" s="530"/>
      <c r="AE4115" s="842"/>
      <c r="AF4115" s="929"/>
      <c r="AG4115" s="530"/>
      <c r="AH4115" s="530"/>
      <c r="AI4115" s="641"/>
      <c r="AJ4115" s="537"/>
      <c r="AK4115" s="537"/>
      <c r="AL4115" s="537"/>
      <c r="AM4115" s="537"/>
      <c r="AN4115" s="537"/>
      <c r="AO4115" s="531"/>
      <c r="AP4115" s="140"/>
      <c r="AQ4115" s="140"/>
      <c r="AR4115" s="551"/>
      <c r="AS4115" s="551"/>
      <c r="AT4115" s="531"/>
      <c r="AU4115" s="142"/>
      <c r="AV4115" s="530"/>
      <c r="AW4115" s="842"/>
      <c r="AX4115" s="115"/>
      <c r="AY4115" s="5"/>
      <c r="AZ4115" s="7"/>
      <c r="BA4115" s="335"/>
      <c r="BC4115" s="5"/>
      <c r="BD4115" s="7"/>
      <c r="BE4115" s="335"/>
      <c r="BG4115" s="826"/>
      <c r="BH4115" s="607"/>
    </row>
    <row r="4116" spans="1:66" ht="12.75" customHeight="1" x14ac:dyDescent="0.25">
      <c r="A4116" s="222"/>
      <c r="C4116" s="116"/>
      <c r="D4116" s="620"/>
      <c r="F4116" s="117"/>
      <c r="G4116" s="694"/>
      <c r="H4116" s="878"/>
      <c r="I4116" s="397"/>
      <c r="J4116" s="380"/>
      <c r="K4116" s="410" t="s">
        <v>58</v>
      </c>
      <c r="L4116" s="738"/>
      <c r="M4116" s="739"/>
      <c r="N4116" s="929"/>
      <c r="O4116" s="530"/>
      <c r="P4116" s="530"/>
      <c r="Q4116" s="641"/>
      <c r="R4116" s="537"/>
      <c r="S4116" s="537"/>
      <c r="T4116" s="537"/>
      <c r="U4116" s="537"/>
      <c r="V4116" s="537"/>
      <c r="W4116" s="531"/>
      <c r="X4116" s="140"/>
      <c r="Y4116" s="140"/>
      <c r="Z4116" s="551"/>
      <c r="AA4116" s="551"/>
      <c r="AB4116" s="531"/>
      <c r="AC4116" s="142"/>
      <c r="AD4116" s="530"/>
      <c r="AE4116" s="842"/>
      <c r="AF4116" s="929"/>
      <c r="AG4116" s="530"/>
      <c r="AH4116" s="530"/>
      <c r="AI4116" s="641"/>
      <c r="AJ4116" s="537"/>
      <c r="AK4116" s="537"/>
      <c r="AL4116" s="537"/>
      <c r="AM4116" s="537"/>
      <c r="AN4116" s="537"/>
      <c r="AO4116" s="531"/>
      <c r="AP4116" s="140"/>
      <c r="AQ4116" s="140"/>
      <c r="AR4116" s="551"/>
      <c r="AS4116" s="551"/>
      <c r="AT4116" s="531"/>
      <c r="AU4116" s="142"/>
      <c r="AV4116" s="530"/>
      <c r="AW4116" s="842"/>
      <c r="AX4116" s="115"/>
      <c r="AY4116" s="5"/>
      <c r="AZ4116" s="7"/>
      <c r="BA4116" s="335"/>
      <c r="BC4116" s="5"/>
      <c r="BD4116" s="7"/>
      <c r="BE4116" s="335"/>
      <c r="BF4116" s="40"/>
      <c r="BG4116" s="826"/>
      <c r="BH4116" s="607"/>
    </row>
    <row r="4117" spans="1:66" ht="12.75" customHeight="1" x14ac:dyDescent="0.25">
      <c r="A4117" s="222"/>
      <c r="C4117" s="116"/>
      <c r="D4117" s="620"/>
      <c r="F4117" s="117"/>
      <c r="G4117" s="694"/>
      <c r="H4117" s="878"/>
      <c r="I4117" s="397"/>
      <c r="J4117" s="380"/>
      <c r="K4117" s="410"/>
      <c r="L4117" s="738"/>
      <c r="M4117" s="739"/>
      <c r="N4117" s="929"/>
      <c r="O4117" s="530"/>
      <c r="P4117" s="530"/>
      <c r="Q4117" s="641"/>
      <c r="R4117" s="537"/>
      <c r="S4117" s="537"/>
      <c r="T4117" s="537"/>
      <c r="U4117" s="537"/>
      <c r="V4117" s="537"/>
      <c r="W4117" s="531"/>
      <c r="X4117" s="140"/>
      <c r="Y4117" s="140"/>
      <c r="Z4117" s="551"/>
      <c r="AA4117" s="551"/>
      <c r="AB4117" s="531"/>
      <c r="AC4117" s="142"/>
      <c r="AD4117" s="530"/>
      <c r="AE4117" s="842"/>
      <c r="AF4117" s="929"/>
      <c r="AG4117" s="530"/>
      <c r="AH4117" s="530"/>
      <c r="AI4117" s="641"/>
      <c r="AJ4117" s="537"/>
      <c r="AK4117" s="537"/>
      <c r="AL4117" s="537"/>
      <c r="AM4117" s="537"/>
      <c r="AN4117" s="537"/>
      <c r="AO4117" s="531"/>
      <c r="AP4117" s="140"/>
      <c r="AQ4117" s="140"/>
      <c r="AR4117" s="551"/>
      <c r="AS4117" s="551"/>
      <c r="AT4117" s="531"/>
      <c r="AU4117" s="142"/>
      <c r="AV4117" s="530"/>
      <c r="AW4117" s="842"/>
      <c r="AX4117" s="115"/>
      <c r="AY4117" s="5"/>
      <c r="AZ4117" s="7"/>
      <c r="BA4117" s="335"/>
      <c r="BC4117" s="5"/>
      <c r="BD4117" s="7"/>
      <c r="BE4117" s="335"/>
      <c r="BG4117" s="826"/>
      <c r="BH4117" s="607"/>
    </row>
    <row r="4118" spans="1:66" ht="35.1" customHeight="1" x14ac:dyDescent="0.25">
      <c r="A4118" s="222" t="s">
        <v>6159</v>
      </c>
      <c r="B4118" s="112">
        <v>2</v>
      </c>
      <c r="C4118" s="116" t="s">
        <v>56</v>
      </c>
      <c r="D4118" s="620">
        <v>1000</v>
      </c>
      <c r="E4118" s="278"/>
      <c r="F4118" s="116">
        <v>2</v>
      </c>
      <c r="G4118" s="700"/>
      <c r="H4118" s="888" t="str">
        <f t="shared" si="6264"/>
        <v>009</v>
      </c>
      <c r="I4118" s="580" t="s">
        <v>3259</v>
      </c>
      <c r="J4118" s="689" t="s">
        <v>6169</v>
      </c>
      <c r="K4118" s="411" t="s">
        <v>6112</v>
      </c>
      <c r="L4118" s="733">
        <v>12</v>
      </c>
      <c r="M4118" s="734">
        <v>12</v>
      </c>
      <c r="N4118" s="931"/>
      <c r="O4118" s="530">
        <f t="shared" ref="O4118:O4119" si="6327">IF(N4118&gt;L4118,"0 ",N4118-L4118)</f>
        <v>-12</v>
      </c>
      <c r="P4118" s="530" t="str">
        <f t="shared" ref="P4118:P4119" si="6328">IF(N4118&lt;L4118,"0 ",N4118-L4118)</f>
        <v xml:space="preserve">0 </v>
      </c>
      <c r="Q4118" s="646"/>
      <c r="R4118" s="536"/>
      <c r="S4118" s="536"/>
      <c r="T4118" s="536"/>
      <c r="U4118" s="536"/>
      <c r="V4118" s="536"/>
      <c r="W4118" s="683" t="str">
        <f>IF(SUM(Q4118:V4118)=X4118,"OK",SUM(Q4118:V4118)-X4118)</f>
        <v>OK</v>
      </c>
      <c r="X4118" s="141"/>
      <c r="Y4118" s="141"/>
      <c r="Z4118" s="552"/>
      <c r="AA4118" s="552"/>
      <c r="AB4118" s="683" t="str">
        <f>IF(SUM(Z4118:AA4118)=AC4118,"OK",SUM(Z4118:AA4118)-AC4118)</f>
        <v>OK</v>
      </c>
      <c r="AC4118" s="593"/>
      <c r="AD4118" s="530">
        <f t="shared" ref="AD4118:AD4119" si="6329">X4118+Y4118+AC4118</f>
        <v>0</v>
      </c>
      <c r="AE4118" s="842">
        <f t="shared" ref="AE4118:AE4119" si="6330">N4118+AD4118</f>
        <v>0</v>
      </c>
      <c r="AF4118" s="931"/>
      <c r="AG4118" s="530">
        <f t="shared" ref="AG4118:AG4119" si="6331">IF(AF4118&gt;M4118,"0 ",AF4118-M4118)</f>
        <v>-12</v>
      </c>
      <c r="AH4118" s="530" t="str">
        <f t="shared" ref="AH4118:AH4119" si="6332">IF(AF4118&lt;M4118,"0 ",AF4118-M4118)</f>
        <v xml:space="preserve">0 </v>
      </c>
      <c r="AI4118" s="641"/>
      <c r="AJ4118" s="537"/>
      <c r="AK4118" s="537"/>
      <c r="AL4118" s="537"/>
      <c r="AM4118" s="537"/>
      <c r="AN4118" s="537"/>
      <c r="AO4118" s="683" t="str">
        <f>IF(SUM(AI4118:AN4118)=AP4118,"OK",SUM(AI4118:AN4118)-AP4118)</f>
        <v>OK</v>
      </c>
      <c r="AP4118" s="141"/>
      <c r="AQ4118" s="141"/>
      <c r="AR4118" s="552"/>
      <c r="AS4118" s="552"/>
      <c r="AT4118" s="683" t="str">
        <f>IF(SUM(AR4118:AS4118)=AU4118,"OK",SUM(AR4118:AS4118)-AU4118)</f>
        <v>OK</v>
      </c>
      <c r="AU4118" s="593"/>
      <c r="AV4118" s="530">
        <f t="shared" ref="AV4118:AV4119" si="6333">AP4118+AQ4118+AU4118</f>
        <v>0</v>
      </c>
      <c r="AW4118" s="842">
        <f t="shared" ref="AW4118:AW4119" si="6334">AF4118+AV4118</f>
        <v>0</v>
      </c>
      <c r="AX4118" s="115">
        <f>L4118</f>
        <v>12</v>
      </c>
      <c r="AY4118" s="5">
        <f>AE4118</f>
        <v>0</v>
      </c>
      <c r="AZ4118" s="7">
        <f>AY4118-AX4118</f>
        <v>-12</v>
      </c>
      <c r="BA4118" s="335">
        <f>AZ4118/AX4118</f>
        <v>-1</v>
      </c>
      <c r="BB4118" s="23">
        <f>M4118</f>
        <v>12</v>
      </c>
      <c r="BC4118" s="5">
        <f>AW4118</f>
        <v>0</v>
      </c>
      <c r="BD4118" s="7">
        <f>BC4118-BB4118</f>
        <v>-12</v>
      </c>
      <c r="BE4118" s="335">
        <f>BD4118/BB4118</f>
        <v>-1</v>
      </c>
      <c r="BG4118" s="826" t="str">
        <f>RIGHT(LEFT(I4118,3),2)&amp;"."&amp;RIGHT(LEFT(I4118,5),2)</f>
        <v>74.10</v>
      </c>
      <c r="BH4118" s="607" t="b">
        <f>COUNTIF('Codes SEC'!$B$2:$B$250,Ministres!BG4118)&gt;0</f>
        <v>1</v>
      </c>
    </row>
    <row r="4119" spans="1:66" ht="35.1" customHeight="1" x14ac:dyDescent="0.25">
      <c r="A4119" s="222" t="s">
        <v>6159</v>
      </c>
      <c r="B4119" s="112">
        <v>2</v>
      </c>
      <c r="C4119" s="116" t="s">
        <v>56</v>
      </c>
      <c r="D4119" s="620">
        <v>1000</v>
      </c>
      <c r="E4119" s="278"/>
      <c r="F4119" s="116">
        <v>2</v>
      </c>
      <c r="G4119" s="700"/>
      <c r="H4119" s="888" t="str">
        <f t="shared" si="6264"/>
        <v>009</v>
      </c>
      <c r="I4119" s="580" t="s">
        <v>3258</v>
      </c>
      <c r="J4119" s="689" t="s">
        <v>6168</v>
      </c>
      <c r="K4119" s="411" t="s">
        <v>6110</v>
      </c>
      <c r="L4119" s="733">
        <v>77</v>
      </c>
      <c r="M4119" s="734">
        <v>77</v>
      </c>
      <c r="N4119" s="931"/>
      <c r="O4119" s="530">
        <f t="shared" si="6327"/>
        <v>-77</v>
      </c>
      <c r="P4119" s="530" t="str">
        <f t="shared" si="6328"/>
        <v xml:space="preserve">0 </v>
      </c>
      <c r="Q4119" s="646"/>
      <c r="R4119" s="536"/>
      <c r="S4119" s="536"/>
      <c r="T4119" s="536"/>
      <c r="U4119" s="536"/>
      <c r="V4119" s="536"/>
      <c r="W4119" s="683" t="str">
        <f t="shared" ref="W4119" si="6335">IF(SUM(Q4119:V4119)=X4119,"OK",SUM(Q4119:V4119)-X4119)</f>
        <v>OK</v>
      </c>
      <c r="X4119" s="141"/>
      <c r="Y4119" s="141"/>
      <c r="Z4119" s="552"/>
      <c r="AA4119" s="552"/>
      <c r="AB4119" s="683" t="str">
        <f t="shared" ref="AB4119" si="6336">IF(SUM(Z4119:AA4119)=AC4119,"OK",SUM(Z4119:AA4119)-AC4119)</f>
        <v>OK</v>
      </c>
      <c r="AC4119" s="593"/>
      <c r="AD4119" s="530">
        <f t="shared" si="6329"/>
        <v>0</v>
      </c>
      <c r="AE4119" s="842">
        <f t="shared" si="6330"/>
        <v>0</v>
      </c>
      <c r="AF4119" s="931"/>
      <c r="AG4119" s="530">
        <f t="shared" si="6331"/>
        <v>-77</v>
      </c>
      <c r="AH4119" s="530" t="str">
        <f t="shared" si="6332"/>
        <v xml:space="preserve">0 </v>
      </c>
      <c r="AI4119" s="641"/>
      <c r="AJ4119" s="537"/>
      <c r="AK4119" s="537"/>
      <c r="AL4119" s="537"/>
      <c r="AM4119" s="537"/>
      <c r="AN4119" s="537"/>
      <c r="AO4119" s="683" t="str">
        <f t="shared" ref="AO4119" si="6337">IF(SUM(AI4119:AN4119)=AP4119,"OK",SUM(AI4119:AN4119)-AP4119)</f>
        <v>OK</v>
      </c>
      <c r="AP4119" s="141"/>
      <c r="AQ4119" s="141"/>
      <c r="AR4119" s="552"/>
      <c r="AS4119" s="552"/>
      <c r="AT4119" s="683" t="str">
        <f t="shared" ref="AT4119" si="6338">IF(SUM(AR4119:AS4119)=AU4119,"OK",SUM(AR4119:AS4119)-AU4119)</f>
        <v>OK</v>
      </c>
      <c r="AU4119" s="593"/>
      <c r="AV4119" s="530">
        <f t="shared" si="6333"/>
        <v>0</v>
      </c>
      <c r="AW4119" s="842">
        <f t="shared" si="6334"/>
        <v>0</v>
      </c>
      <c r="AX4119" s="115">
        <f>L4119</f>
        <v>77</v>
      </c>
      <c r="AY4119" s="5">
        <f>AE4119</f>
        <v>0</v>
      </c>
      <c r="AZ4119" s="7">
        <f>AY4119-AX4119</f>
        <v>-77</v>
      </c>
      <c r="BA4119" s="335">
        <f>AZ4119/AX4119</f>
        <v>-1</v>
      </c>
      <c r="BB4119" s="23">
        <f>M4119</f>
        <v>77</v>
      </c>
      <c r="BC4119" s="5">
        <f>AW4119</f>
        <v>0</v>
      </c>
      <c r="BD4119" s="7">
        <f>BC4119-BB4119</f>
        <v>-77</v>
      </c>
      <c r="BE4119" s="335">
        <f>BD4119/BB4119</f>
        <v>-1</v>
      </c>
      <c r="BG4119" s="826" t="str">
        <f>RIGHT(LEFT(I4119,3),2)&amp;"."&amp;RIGHT(LEFT(I4119,5),2)</f>
        <v>74.22</v>
      </c>
      <c r="BH4119" s="607" t="b">
        <f>COUNTIF('Codes SEC'!$B$2:$B$250,Ministres!BG4119)&gt;0</f>
        <v>1</v>
      </c>
    </row>
    <row r="4120" spans="1:66" ht="12.75" customHeight="1" x14ac:dyDescent="0.25">
      <c r="A4120" s="225"/>
      <c r="B4120" s="206"/>
      <c r="C4120" s="253"/>
      <c r="D4120" s="621"/>
      <c r="E4120" s="275"/>
      <c r="F4120" s="269"/>
      <c r="G4120" s="695"/>
      <c r="H4120" s="886"/>
      <c r="I4120" s="403"/>
      <c r="J4120" s="381"/>
      <c r="K4120" s="514" t="s">
        <v>59</v>
      </c>
      <c r="L4120" s="315">
        <f t="shared" ref="L4120:V4120" si="6339">L4119+L4118</f>
        <v>89</v>
      </c>
      <c r="M4120" s="741">
        <f t="shared" si="6339"/>
        <v>89</v>
      </c>
      <c r="N4120" s="930">
        <f t="shared" ref="N4120:P4120" si="6340">N4119+N4118</f>
        <v>0</v>
      </c>
      <c r="O4120" s="790">
        <f t="shared" si="6340"/>
        <v>-89</v>
      </c>
      <c r="P4120" s="790">
        <f t="shared" si="6340"/>
        <v>0</v>
      </c>
      <c r="Q4120" s="787">
        <f t="shared" si="6339"/>
        <v>0</v>
      </c>
      <c r="R4120" s="648">
        <f t="shared" si="6339"/>
        <v>0</v>
      </c>
      <c r="S4120" s="648">
        <f t="shared" si="6339"/>
        <v>0</v>
      </c>
      <c r="T4120" s="648">
        <f t="shared" si="6339"/>
        <v>0</v>
      </c>
      <c r="U4120" s="648">
        <f t="shared" si="6339"/>
        <v>0</v>
      </c>
      <c r="V4120" s="648">
        <f t="shared" si="6339"/>
        <v>0</v>
      </c>
      <c r="W4120" s="790"/>
      <c r="X4120" s="649">
        <f>X4119+X4118</f>
        <v>0</v>
      </c>
      <c r="Y4120" s="649">
        <f>Y4119+Y4118</f>
        <v>0</v>
      </c>
      <c r="Z4120" s="648">
        <f>Z4119+Z4118</f>
        <v>0</v>
      </c>
      <c r="AA4120" s="648">
        <f>AA4119+AA4118</f>
        <v>0</v>
      </c>
      <c r="AB4120" s="790"/>
      <c r="AC4120" s="649">
        <f t="shared" ref="AC4120:AN4120" si="6341">AC4119+AC4118</f>
        <v>0</v>
      </c>
      <c r="AD4120" s="790">
        <f>AD4119+AD4118</f>
        <v>0</v>
      </c>
      <c r="AE4120" s="843">
        <f>AE4119+AE4118</f>
        <v>0</v>
      </c>
      <c r="AF4120" s="930">
        <f t="shared" ref="AF4120:AH4120" si="6342">AF4119+AF4118</f>
        <v>0</v>
      </c>
      <c r="AG4120" s="790">
        <f t="shared" si="6342"/>
        <v>-89</v>
      </c>
      <c r="AH4120" s="790">
        <f t="shared" si="6342"/>
        <v>0</v>
      </c>
      <c r="AI4120" s="787">
        <f t="shared" si="6341"/>
        <v>0</v>
      </c>
      <c r="AJ4120" s="648">
        <f t="shared" si="6341"/>
        <v>0</v>
      </c>
      <c r="AK4120" s="648">
        <f t="shared" si="6341"/>
        <v>0</v>
      </c>
      <c r="AL4120" s="648">
        <f t="shared" si="6341"/>
        <v>0</v>
      </c>
      <c r="AM4120" s="648">
        <f t="shared" si="6341"/>
        <v>0</v>
      </c>
      <c r="AN4120" s="648">
        <f t="shared" si="6341"/>
        <v>0</v>
      </c>
      <c r="AO4120" s="790"/>
      <c r="AP4120" s="649">
        <f>AP4119+AP4118</f>
        <v>0</v>
      </c>
      <c r="AQ4120" s="649">
        <f>AQ4119+AQ4118</f>
        <v>0</v>
      </c>
      <c r="AR4120" s="648">
        <f>AR4119+AR4118</f>
        <v>0</v>
      </c>
      <c r="AS4120" s="648">
        <f>AS4119+AS4118</f>
        <v>0</v>
      </c>
      <c r="AT4120" s="790"/>
      <c r="AU4120" s="649">
        <f t="shared" ref="AU4120:BE4120" si="6343">AU4119+AU4118</f>
        <v>0</v>
      </c>
      <c r="AV4120" s="790">
        <f t="shared" ref="AV4120" si="6344">AV4119+AV4118</f>
        <v>0</v>
      </c>
      <c r="AW4120" s="843">
        <f t="shared" si="6343"/>
        <v>0</v>
      </c>
      <c r="AX4120" s="336">
        <f t="shared" si="6343"/>
        <v>89</v>
      </c>
      <c r="AY4120" s="337">
        <f t="shared" si="6343"/>
        <v>0</v>
      </c>
      <c r="AZ4120" s="338">
        <f t="shared" si="6343"/>
        <v>-89</v>
      </c>
      <c r="BA4120" s="339">
        <f t="shared" si="6343"/>
        <v>-2</v>
      </c>
      <c r="BB4120" s="322">
        <f t="shared" si="6343"/>
        <v>89</v>
      </c>
      <c r="BC4120" s="337">
        <f t="shared" si="6343"/>
        <v>0</v>
      </c>
      <c r="BD4120" s="338">
        <f t="shared" si="6343"/>
        <v>-89</v>
      </c>
      <c r="BE4120" s="339">
        <f t="shared" si="6343"/>
        <v>-2</v>
      </c>
      <c r="BG4120" s="826"/>
      <c r="BH4120" s="607"/>
    </row>
    <row r="4121" spans="1:66" ht="12.75" customHeight="1" x14ac:dyDescent="0.25">
      <c r="A4121" s="226"/>
      <c r="B4121" s="207"/>
      <c r="C4121" s="254"/>
      <c r="D4121" s="300"/>
      <c r="E4121" s="276"/>
      <c r="F4121" s="300"/>
      <c r="G4121" s="696"/>
      <c r="H4121" s="887"/>
      <c r="I4121" s="444"/>
      <c r="J4121" s="393"/>
      <c r="K4121" s="404" t="s">
        <v>3720</v>
      </c>
      <c r="L4121" s="729">
        <f t="shared" ref="L4121:V4121" si="6345">L4120+L4114</f>
        <v>1408</v>
      </c>
      <c r="M4121" s="775">
        <f t="shared" si="6345"/>
        <v>1408</v>
      </c>
      <c r="N4121" s="844">
        <f t="shared" ref="N4121:P4121" si="6346">N4120+N4114</f>
        <v>0</v>
      </c>
      <c r="O4121" s="665">
        <f t="shared" si="6346"/>
        <v>-1408</v>
      </c>
      <c r="P4121" s="665">
        <f t="shared" si="6346"/>
        <v>0</v>
      </c>
      <c r="Q4121" s="638">
        <f t="shared" si="6345"/>
        <v>0</v>
      </c>
      <c r="R4121" s="130">
        <f t="shared" si="6345"/>
        <v>0</v>
      </c>
      <c r="S4121" s="130">
        <f t="shared" si="6345"/>
        <v>0</v>
      </c>
      <c r="T4121" s="130">
        <f t="shared" si="6345"/>
        <v>0</v>
      </c>
      <c r="U4121" s="130">
        <f t="shared" si="6345"/>
        <v>0</v>
      </c>
      <c r="V4121" s="130">
        <f t="shared" si="6345"/>
        <v>0</v>
      </c>
      <c r="W4121" s="665"/>
      <c r="X4121" s="130">
        <f>X4120+X4114</f>
        <v>0</v>
      </c>
      <c r="Y4121" s="130">
        <f>Y4120+Y4114</f>
        <v>0</v>
      </c>
      <c r="Z4121" s="130">
        <f>Z4120+Z4114</f>
        <v>0</v>
      </c>
      <c r="AA4121" s="130">
        <f>AA4120+AA4114</f>
        <v>0</v>
      </c>
      <c r="AB4121" s="665"/>
      <c r="AC4121" s="130">
        <f t="shared" ref="AC4121:AN4121" si="6347">AC4120+AC4114</f>
        <v>0</v>
      </c>
      <c r="AD4121" s="665">
        <f>AD4120+AD4114</f>
        <v>0</v>
      </c>
      <c r="AE4121" s="845">
        <f>AE4120+AE4114</f>
        <v>0</v>
      </c>
      <c r="AF4121" s="844">
        <f t="shared" ref="AF4121:AH4121" si="6348">AF4120+AF4114</f>
        <v>0</v>
      </c>
      <c r="AG4121" s="665">
        <f t="shared" si="6348"/>
        <v>-1408</v>
      </c>
      <c r="AH4121" s="665">
        <f t="shared" si="6348"/>
        <v>0</v>
      </c>
      <c r="AI4121" s="638">
        <f t="shared" si="6347"/>
        <v>0</v>
      </c>
      <c r="AJ4121" s="130">
        <f t="shared" si="6347"/>
        <v>0</v>
      </c>
      <c r="AK4121" s="130">
        <f t="shared" si="6347"/>
        <v>0</v>
      </c>
      <c r="AL4121" s="130">
        <f t="shared" si="6347"/>
        <v>0</v>
      </c>
      <c r="AM4121" s="130">
        <f t="shared" si="6347"/>
        <v>0</v>
      </c>
      <c r="AN4121" s="130">
        <f t="shared" si="6347"/>
        <v>0</v>
      </c>
      <c r="AO4121" s="665"/>
      <c r="AP4121" s="130">
        <f>AP4120+AP4114</f>
        <v>0</v>
      </c>
      <c r="AQ4121" s="130">
        <f>AQ4120+AQ4114</f>
        <v>0</v>
      </c>
      <c r="AR4121" s="130">
        <f>AR4120+AR4114</f>
        <v>0</v>
      </c>
      <c r="AS4121" s="130">
        <f>AS4120+AS4114</f>
        <v>0</v>
      </c>
      <c r="AT4121" s="665"/>
      <c r="AU4121" s="130">
        <f t="shared" ref="AU4121:BE4121" si="6349">AU4120+AU4114</f>
        <v>0</v>
      </c>
      <c r="AV4121" s="665">
        <f t="shared" ref="AV4121" si="6350">AV4120+AV4114</f>
        <v>0</v>
      </c>
      <c r="AW4121" s="845">
        <f t="shared" si="6349"/>
        <v>0</v>
      </c>
      <c r="AX4121" s="314">
        <f t="shared" si="6349"/>
        <v>1408</v>
      </c>
      <c r="AY4121" s="131">
        <f t="shared" si="6349"/>
        <v>0</v>
      </c>
      <c r="AZ4121" s="132">
        <f t="shared" si="6349"/>
        <v>-1408</v>
      </c>
      <c r="BA4121" s="340" t="e">
        <f t="shared" si="6349"/>
        <v>#DIV/0!</v>
      </c>
      <c r="BB4121" s="310">
        <f t="shared" si="6349"/>
        <v>1408</v>
      </c>
      <c r="BC4121" s="131">
        <f t="shared" si="6349"/>
        <v>0</v>
      </c>
      <c r="BD4121" s="132">
        <f t="shared" si="6349"/>
        <v>-1408</v>
      </c>
      <c r="BE4121" s="340" t="e">
        <f t="shared" si="6349"/>
        <v>#DIV/0!</v>
      </c>
      <c r="BG4121" s="826"/>
      <c r="BH4121" s="607"/>
    </row>
    <row r="4122" spans="1:66" ht="12.75" customHeight="1" x14ac:dyDescent="0.25">
      <c r="A4122" s="222"/>
      <c r="C4122" s="116"/>
      <c r="D4122" s="620"/>
      <c r="F4122" s="117"/>
      <c r="G4122" s="690"/>
      <c r="H4122" s="878"/>
      <c r="I4122" s="397"/>
      <c r="J4122" s="380"/>
      <c r="K4122" s="405" t="s">
        <v>208</v>
      </c>
      <c r="L4122" s="731">
        <v>0</v>
      </c>
      <c r="M4122" s="732">
        <v>0</v>
      </c>
      <c r="N4122" s="929">
        <v>0</v>
      </c>
      <c r="O4122" s="530">
        <v>0</v>
      </c>
      <c r="P4122" s="530">
        <v>0</v>
      </c>
      <c r="Q4122" s="641">
        <v>0</v>
      </c>
      <c r="R4122" s="537">
        <v>0</v>
      </c>
      <c r="S4122" s="537">
        <v>0</v>
      </c>
      <c r="T4122" s="537">
        <v>0</v>
      </c>
      <c r="U4122" s="537">
        <v>0</v>
      </c>
      <c r="V4122" s="537">
        <v>0</v>
      </c>
      <c r="W4122" s="530"/>
      <c r="X4122" s="142">
        <v>0</v>
      </c>
      <c r="Y4122" s="142">
        <v>0</v>
      </c>
      <c r="Z4122" s="537">
        <v>0</v>
      </c>
      <c r="AA4122" s="537">
        <v>0</v>
      </c>
      <c r="AB4122" s="530"/>
      <c r="AC4122" s="142">
        <v>0</v>
      </c>
      <c r="AD4122" s="530">
        <v>0</v>
      </c>
      <c r="AE4122" s="842">
        <v>0</v>
      </c>
      <c r="AF4122" s="929">
        <v>0</v>
      </c>
      <c r="AG4122" s="530">
        <v>0</v>
      </c>
      <c r="AH4122" s="530">
        <v>0</v>
      </c>
      <c r="AI4122" s="641">
        <v>0</v>
      </c>
      <c r="AJ4122" s="537">
        <v>0</v>
      </c>
      <c r="AK4122" s="537">
        <v>0</v>
      </c>
      <c r="AL4122" s="537">
        <v>0</v>
      </c>
      <c r="AM4122" s="537">
        <v>0</v>
      </c>
      <c r="AN4122" s="537">
        <v>0</v>
      </c>
      <c r="AO4122" s="530"/>
      <c r="AP4122" s="142">
        <v>0</v>
      </c>
      <c r="AQ4122" s="142">
        <v>0</v>
      </c>
      <c r="AR4122" s="537">
        <v>0</v>
      </c>
      <c r="AS4122" s="537">
        <v>0</v>
      </c>
      <c r="AT4122" s="530"/>
      <c r="AU4122" s="142">
        <v>0</v>
      </c>
      <c r="AV4122" s="530">
        <v>0</v>
      </c>
      <c r="AW4122" s="842">
        <v>0</v>
      </c>
      <c r="AX4122" s="115">
        <v>0</v>
      </c>
      <c r="AY4122" s="5">
        <v>0</v>
      </c>
      <c r="AZ4122" s="5">
        <v>0</v>
      </c>
      <c r="BA4122" s="335">
        <v>0</v>
      </c>
      <c r="BB4122" s="23">
        <v>0</v>
      </c>
      <c r="BC4122" s="5">
        <v>0</v>
      </c>
      <c r="BD4122" s="5">
        <v>0</v>
      </c>
      <c r="BE4122" s="335">
        <v>0</v>
      </c>
      <c r="BG4122" s="826"/>
      <c r="BH4122" s="607"/>
    </row>
    <row r="4123" spans="1:66" ht="12.75" customHeight="1" x14ac:dyDescent="0.25">
      <c r="A4123" s="222"/>
      <c r="C4123" s="116"/>
      <c r="D4123" s="620"/>
      <c r="F4123" s="117"/>
      <c r="G4123" s="694"/>
      <c r="H4123" s="878"/>
      <c r="I4123" s="397"/>
      <c r="J4123" s="380"/>
      <c r="K4123" s="405" t="s">
        <v>96</v>
      </c>
      <c r="L4123" s="738">
        <v>0</v>
      </c>
      <c r="M4123" s="739">
        <v>0</v>
      </c>
      <c r="N4123" s="929">
        <v>0</v>
      </c>
      <c r="O4123" s="530">
        <v>0</v>
      </c>
      <c r="P4123" s="530">
        <v>0</v>
      </c>
      <c r="Q4123" s="641">
        <v>0</v>
      </c>
      <c r="R4123" s="537">
        <v>0</v>
      </c>
      <c r="S4123" s="537">
        <v>0</v>
      </c>
      <c r="T4123" s="537">
        <v>0</v>
      </c>
      <c r="U4123" s="537">
        <v>0</v>
      </c>
      <c r="V4123" s="537">
        <v>0</v>
      </c>
      <c r="W4123" s="530"/>
      <c r="X4123" s="142">
        <v>0</v>
      </c>
      <c r="Y4123" s="142">
        <v>0</v>
      </c>
      <c r="Z4123" s="537">
        <v>0</v>
      </c>
      <c r="AA4123" s="537">
        <v>0</v>
      </c>
      <c r="AB4123" s="530"/>
      <c r="AC4123" s="142">
        <v>0</v>
      </c>
      <c r="AD4123" s="530">
        <v>0</v>
      </c>
      <c r="AE4123" s="842">
        <v>0</v>
      </c>
      <c r="AF4123" s="929">
        <v>0</v>
      </c>
      <c r="AG4123" s="530">
        <v>0</v>
      </c>
      <c r="AH4123" s="530">
        <v>0</v>
      </c>
      <c r="AI4123" s="641">
        <v>0</v>
      </c>
      <c r="AJ4123" s="537">
        <v>0</v>
      </c>
      <c r="AK4123" s="537">
        <v>0</v>
      </c>
      <c r="AL4123" s="537">
        <v>0</v>
      </c>
      <c r="AM4123" s="537">
        <v>0</v>
      </c>
      <c r="AN4123" s="537">
        <v>0</v>
      </c>
      <c r="AO4123" s="530"/>
      <c r="AP4123" s="142">
        <v>0</v>
      </c>
      <c r="AQ4123" s="142">
        <v>0</v>
      </c>
      <c r="AR4123" s="537">
        <v>0</v>
      </c>
      <c r="AS4123" s="537">
        <v>0</v>
      </c>
      <c r="AT4123" s="530"/>
      <c r="AU4123" s="142">
        <v>0</v>
      </c>
      <c r="AV4123" s="530">
        <v>0</v>
      </c>
      <c r="AW4123" s="842">
        <v>0</v>
      </c>
      <c r="AX4123" s="115">
        <v>0</v>
      </c>
      <c r="AY4123" s="5">
        <v>0</v>
      </c>
      <c r="AZ4123" s="5">
        <v>0</v>
      </c>
      <c r="BA4123" s="335">
        <v>0</v>
      </c>
      <c r="BB4123" s="23">
        <v>0</v>
      </c>
      <c r="BC4123" s="5">
        <v>0</v>
      </c>
      <c r="BD4123" s="5">
        <v>0</v>
      </c>
      <c r="BE4123" s="335">
        <v>0</v>
      </c>
      <c r="BG4123" s="826"/>
      <c r="BH4123" s="607"/>
    </row>
    <row r="4124" spans="1:66" ht="12.75" customHeight="1" x14ac:dyDescent="0.25">
      <c r="A4124" s="222"/>
      <c r="C4124" s="116"/>
      <c r="D4124" s="620"/>
      <c r="F4124" s="117"/>
      <c r="G4124" s="694"/>
      <c r="H4124" s="878"/>
      <c r="I4124" s="397"/>
      <c r="J4124" s="380"/>
      <c r="K4124" s="405" t="s">
        <v>209</v>
      </c>
      <c r="L4124" s="738">
        <v>0</v>
      </c>
      <c r="M4124" s="739">
        <v>0</v>
      </c>
      <c r="N4124" s="929">
        <v>0</v>
      </c>
      <c r="O4124" s="530">
        <v>0</v>
      </c>
      <c r="P4124" s="530">
        <v>0</v>
      </c>
      <c r="Q4124" s="641">
        <v>0</v>
      </c>
      <c r="R4124" s="537">
        <v>0</v>
      </c>
      <c r="S4124" s="537">
        <v>0</v>
      </c>
      <c r="T4124" s="537">
        <v>0</v>
      </c>
      <c r="U4124" s="537">
        <v>0</v>
      </c>
      <c r="V4124" s="537">
        <v>0</v>
      </c>
      <c r="W4124" s="530"/>
      <c r="X4124" s="142">
        <v>0</v>
      </c>
      <c r="Y4124" s="142">
        <v>0</v>
      </c>
      <c r="Z4124" s="537">
        <v>0</v>
      </c>
      <c r="AA4124" s="537">
        <v>0</v>
      </c>
      <c r="AB4124" s="530"/>
      <c r="AC4124" s="142">
        <v>0</v>
      </c>
      <c r="AD4124" s="530">
        <v>0</v>
      </c>
      <c r="AE4124" s="842">
        <v>0</v>
      </c>
      <c r="AF4124" s="929">
        <v>0</v>
      </c>
      <c r="AG4124" s="530">
        <v>0</v>
      </c>
      <c r="AH4124" s="530">
        <v>0</v>
      </c>
      <c r="AI4124" s="641">
        <v>0</v>
      </c>
      <c r="AJ4124" s="537">
        <v>0</v>
      </c>
      <c r="AK4124" s="537">
        <v>0</v>
      </c>
      <c r="AL4124" s="537">
        <v>0</v>
      </c>
      <c r="AM4124" s="537">
        <v>0</v>
      </c>
      <c r="AN4124" s="537">
        <v>0</v>
      </c>
      <c r="AO4124" s="530"/>
      <c r="AP4124" s="142">
        <v>0</v>
      </c>
      <c r="AQ4124" s="142">
        <v>0</v>
      </c>
      <c r="AR4124" s="537">
        <v>0</v>
      </c>
      <c r="AS4124" s="537">
        <v>0</v>
      </c>
      <c r="AT4124" s="530"/>
      <c r="AU4124" s="142">
        <v>0</v>
      </c>
      <c r="AV4124" s="530">
        <v>0</v>
      </c>
      <c r="AW4124" s="842">
        <v>0</v>
      </c>
      <c r="AX4124" s="115">
        <v>0</v>
      </c>
      <c r="AY4124" s="5">
        <v>0</v>
      </c>
      <c r="AZ4124" s="5">
        <v>0</v>
      </c>
      <c r="BA4124" s="335">
        <v>0</v>
      </c>
      <c r="BB4124" s="23">
        <v>0</v>
      </c>
      <c r="BC4124" s="5">
        <v>0</v>
      </c>
      <c r="BD4124" s="5">
        <v>0</v>
      </c>
      <c r="BE4124" s="335">
        <v>0</v>
      </c>
      <c r="BG4124" s="826"/>
      <c r="BH4124" s="607"/>
    </row>
    <row r="4125" spans="1:66" ht="12.75" customHeight="1" x14ac:dyDescent="0.25">
      <c r="A4125" s="222"/>
      <c r="C4125" s="116"/>
      <c r="D4125" s="620"/>
      <c r="F4125" s="117"/>
      <c r="G4125" s="694"/>
      <c r="H4125" s="878"/>
      <c r="I4125" s="397"/>
      <c r="J4125" s="380"/>
      <c r="K4125" s="405" t="s">
        <v>210</v>
      </c>
      <c r="L4125" s="738">
        <v>0</v>
      </c>
      <c r="M4125" s="739">
        <v>0</v>
      </c>
      <c r="N4125" s="929">
        <v>0</v>
      </c>
      <c r="O4125" s="530">
        <v>0</v>
      </c>
      <c r="P4125" s="530">
        <v>0</v>
      </c>
      <c r="Q4125" s="641">
        <v>0</v>
      </c>
      <c r="R4125" s="537">
        <v>0</v>
      </c>
      <c r="S4125" s="537">
        <v>0</v>
      </c>
      <c r="T4125" s="537">
        <v>0</v>
      </c>
      <c r="U4125" s="537">
        <v>0</v>
      </c>
      <c r="V4125" s="537">
        <v>0</v>
      </c>
      <c r="W4125" s="530"/>
      <c r="X4125" s="142">
        <v>0</v>
      </c>
      <c r="Y4125" s="142">
        <v>0</v>
      </c>
      <c r="Z4125" s="537">
        <v>0</v>
      </c>
      <c r="AA4125" s="537">
        <v>0</v>
      </c>
      <c r="AB4125" s="530"/>
      <c r="AC4125" s="142">
        <v>0</v>
      </c>
      <c r="AD4125" s="530">
        <v>0</v>
      </c>
      <c r="AE4125" s="842">
        <v>0</v>
      </c>
      <c r="AF4125" s="929">
        <v>0</v>
      </c>
      <c r="AG4125" s="530">
        <v>0</v>
      </c>
      <c r="AH4125" s="530">
        <v>0</v>
      </c>
      <c r="AI4125" s="641">
        <v>0</v>
      </c>
      <c r="AJ4125" s="537">
        <v>0</v>
      </c>
      <c r="AK4125" s="537">
        <v>0</v>
      </c>
      <c r="AL4125" s="537">
        <v>0</v>
      </c>
      <c r="AM4125" s="537">
        <v>0</v>
      </c>
      <c r="AN4125" s="537">
        <v>0</v>
      </c>
      <c r="AO4125" s="530"/>
      <c r="AP4125" s="142">
        <v>0</v>
      </c>
      <c r="AQ4125" s="142">
        <v>0</v>
      </c>
      <c r="AR4125" s="537">
        <v>0</v>
      </c>
      <c r="AS4125" s="537">
        <v>0</v>
      </c>
      <c r="AT4125" s="530"/>
      <c r="AU4125" s="142">
        <v>0</v>
      </c>
      <c r="AV4125" s="530">
        <v>0</v>
      </c>
      <c r="AW4125" s="842">
        <v>0</v>
      </c>
      <c r="AX4125" s="115">
        <v>0</v>
      </c>
      <c r="AY4125" s="5">
        <v>0</v>
      </c>
      <c r="AZ4125" s="5">
        <v>0</v>
      </c>
      <c r="BA4125" s="335">
        <v>0</v>
      </c>
      <c r="BB4125" s="23">
        <v>0</v>
      </c>
      <c r="BC4125" s="5">
        <v>0</v>
      </c>
      <c r="BD4125" s="5">
        <v>0</v>
      </c>
      <c r="BE4125" s="335">
        <v>0</v>
      </c>
      <c r="BG4125" s="826"/>
      <c r="BH4125" s="607"/>
    </row>
    <row r="4126" spans="1:66" ht="12.75" customHeight="1" x14ac:dyDescent="0.25">
      <c r="A4126" s="222"/>
      <c r="C4126" s="116"/>
      <c r="D4126" s="620"/>
      <c r="F4126" s="117"/>
      <c r="G4126" s="694"/>
      <c r="H4126" s="878"/>
      <c r="I4126" s="397"/>
      <c r="J4126" s="380"/>
      <c r="K4126" s="406" t="s">
        <v>53</v>
      </c>
      <c r="L4126" s="738">
        <v>0</v>
      </c>
      <c r="M4126" s="739">
        <v>0</v>
      </c>
      <c r="N4126" s="929">
        <v>0</v>
      </c>
      <c r="O4126" s="530">
        <v>0</v>
      </c>
      <c r="P4126" s="530">
        <v>0</v>
      </c>
      <c r="Q4126" s="641">
        <v>0</v>
      </c>
      <c r="R4126" s="537">
        <v>0</v>
      </c>
      <c r="S4126" s="537">
        <v>0</v>
      </c>
      <c r="T4126" s="537">
        <v>0</v>
      </c>
      <c r="U4126" s="537">
        <v>0</v>
      </c>
      <c r="V4126" s="537">
        <v>0</v>
      </c>
      <c r="W4126" s="530"/>
      <c r="X4126" s="142">
        <v>0</v>
      </c>
      <c r="Y4126" s="142">
        <v>0</v>
      </c>
      <c r="Z4126" s="537">
        <v>0</v>
      </c>
      <c r="AA4126" s="537">
        <v>0</v>
      </c>
      <c r="AB4126" s="530"/>
      <c r="AC4126" s="142">
        <v>0</v>
      </c>
      <c r="AD4126" s="530">
        <v>0</v>
      </c>
      <c r="AE4126" s="842">
        <v>0</v>
      </c>
      <c r="AF4126" s="929">
        <v>0</v>
      </c>
      <c r="AG4126" s="530">
        <v>0</v>
      </c>
      <c r="AH4126" s="530">
        <v>0</v>
      </c>
      <c r="AI4126" s="641">
        <v>0</v>
      </c>
      <c r="AJ4126" s="537">
        <v>0</v>
      </c>
      <c r="AK4126" s="537">
        <v>0</v>
      </c>
      <c r="AL4126" s="537">
        <v>0</v>
      </c>
      <c r="AM4126" s="537">
        <v>0</v>
      </c>
      <c r="AN4126" s="537">
        <v>0</v>
      </c>
      <c r="AO4126" s="530"/>
      <c r="AP4126" s="142">
        <v>0</v>
      </c>
      <c r="AQ4126" s="142">
        <v>0</v>
      </c>
      <c r="AR4126" s="537">
        <v>0</v>
      </c>
      <c r="AS4126" s="537">
        <v>0</v>
      </c>
      <c r="AT4126" s="530"/>
      <c r="AU4126" s="142">
        <v>0</v>
      </c>
      <c r="AV4126" s="530">
        <v>0</v>
      </c>
      <c r="AW4126" s="842">
        <v>0</v>
      </c>
      <c r="AX4126" s="115">
        <v>0</v>
      </c>
      <c r="AY4126" s="5">
        <v>0</v>
      </c>
      <c r="AZ4126" s="5">
        <v>0</v>
      </c>
      <c r="BA4126" s="335">
        <v>0</v>
      </c>
      <c r="BB4126" s="23">
        <v>0</v>
      </c>
      <c r="BC4126" s="5">
        <v>0</v>
      </c>
      <c r="BD4126" s="5">
        <v>0</v>
      </c>
      <c r="BE4126" s="335">
        <v>0</v>
      </c>
      <c r="BG4126" s="826"/>
      <c r="BH4126" s="607"/>
    </row>
    <row r="4127" spans="1:66" ht="12.75" customHeight="1" x14ac:dyDescent="0.25">
      <c r="A4127" s="21"/>
      <c r="B4127" s="112"/>
      <c r="C4127" s="119"/>
      <c r="D4127" s="623"/>
      <c r="E4127" s="278"/>
      <c r="F4127" s="305"/>
      <c r="G4127" s="694"/>
      <c r="H4127" s="878"/>
      <c r="I4127" s="397"/>
      <c r="J4127" s="380"/>
      <c r="K4127" s="406"/>
      <c r="L4127" s="738"/>
      <c r="M4127" s="739"/>
      <c r="N4127" s="932"/>
      <c r="O4127" s="125"/>
      <c r="P4127" s="125"/>
      <c r="Q4127" s="642"/>
      <c r="R4127" s="538"/>
      <c r="S4127" s="538"/>
      <c r="T4127" s="538"/>
      <c r="U4127" s="538"/>
      <c r="V4127" s="538"/>
      <c r="W4127" s="532"/>
      <c r="X4127" s="143"/>
      <c r="Y4127" s="143"/>
      <c r="Z4127" s="553"/>
      <c r="AA4127" s="553"/>
      <c r="AB4127" s="532"/>
      <c r="AC4127" s="594"/>
      <c r="AD4127" s="125"/>
      <c r="AE4127" s="848"/>
      <c r="AF4127" s="932"/>
      <c r="AG4127" s="125"/>
      <c r="AH4127" s="125"/>
      <c r="AI4127" s="642"/>
      <c r="AJ4127" s="538"/>
      <c r="AK4127" s="538"/>
      <c r="AL4127" s="538"/>
      <c r="AM4127" s="538"/>
      <c r="AN4127" s="538"/>
      <c r="AO4127" s="532"/>
      <c r="AP4127" s="143"/>
      <c r="AQ4127" s="143"/>
      <c r="AR4127" s="553"/>
      <c r="AS4127" s="553"/>
      <c r="AT4127" s="532"/>
      <c r="AU4127" s="594"/>
      <c r="AV4127" s="125"/>
      <c r="AW4127" s="848"/>
      <c r="AX4127" s="124"/>
      <c r="AY4127" s="6"/>
      <c r="AZ4127" s="26"/>
      <c r="BA4127" s="341"/>
      <c r="BB4127" s="311"/>
      <c r="BC4127" s="6"/>
      <c r="BD4127" s="26"/>
      <c r="BE4127" s="341"/>
      <c r="BG4127" s="826"/>
      <c r="BH4127" s="607"/>
    </row>
    <row r="4128" spans="1:66" ht="12.75" customHeight="1" x14ac:dyDescent="0.25">
      <c r="A4128" s="223"/>
      <c r="B4128" s="205"/>
      <c r="C4128" s="251"/>
      <c r="D4128" s="619"/>
      <c r="E4128" s="274"/>
      <c r="F4128" s="299"/>
      <c r="G4128" s="694"/>
      <c r="H4128" s="878"/>
      <c r="I4128" s="397"/>
      <c r="J4128" s="380"/>
      <c r="K4128" s="442"/>
      <c r="L4128" s="748"/>
      <c r="M4128" s="749"/>
      <c r="N4128" s="934"/>
      <c r="O4128" s="44"/>
      <c r="P4128" s="44"/>
      <c r="Q4128" s="644"/>
      <c r="R4128" s="542"/>
      <c r="S4128" s="542"/>
      <c r="T4128" s="542"/>
      <c r="U4128" s="542"/>
      <c r="V4128" s="542"/>
      <c r="W4128" s="534"/>
      <c r="X4128" s="146"/>
      <c r="Y4128" s="146"/>
      <c r="Z4128" s="556"/>
      <c r="AA4128" s="556"/>
      <c r="AB4128" s="534"/>
      <c r="AC4128" s="597"/>
      <c r="AD4128" s="44"/>
      <c r="AE4128" s="841"/>
      <c r="AF4128" s="934"/>
      <c r="AG4128" s="44"/>
      <c r="AH4128" s="44"/>
      <c r="AI4128" s="644"/>
      <c r="AJ4128" s="542"/>
      <c r="AK4128" s="542"/>
      <c r="AL4128" s="542"/>
      <c r="AM4128" s="542"/>
      <c r="AN4128" s="542"/>
      <c r="AO4128" s="534"/>
      <c r="AP4128" s="146"/>
      <c r="AQ4128" s="146"/>
      <c r="AR4128" s="556"/>
      <c r="AS4128" s="556"/>
      <c r="AT4128" s="534"/>
      <c r="AU4128" s="597"/>
      <c r="AV4128" s="44"/>
      <c r="AW4128" s="841"/>
      <c r="AX4128" s="312"/>
      <c r="AY4128" s="14"/>
      <c r="AZ4128" s="14"/>
      <c r="BA4128" s="334"/>
      <c r="BB4128" s="309"/>
      <c r="BC4128" s="14"/>
      <c r="BD4128" s="14"/>
      <c r="BE4128" s="334"/>
      <c r="BG4128" s="826"/>
      <c r="BH4128" s="607"/>
    </row>
    <row r="4129" spans="1:66" s="4" customFormat="1" ht="12.75" customHeight="1" x14ac:dyDescent="0.25">
      <c r="A4129" s="222"/>
      <c r="B4129" s="30"/>
      <c r="C4129" s="116"/>
      <c r="D4129" s="620"/>
      <c r="E4129" s="32"/>
      <c r="F4129" s="117"/>
      <c r="G4129" s="694"/>
      <c r="H4129" s="878"/>
      <c r="I4129" s="397"/>
      <c r="J4129" s="380"/>
      <c r="K4129" s="400" t="s">
        <v>6642</v>
      </c>
      <c r="L4129" s="738"/>
      <c r="M4129" s="739"/>
      <c r="N4129" s="931"/>
      <c r="O4129" s="923"/>
      <c r="P4129" s="923"/>
      <c r="Q4129" s="641"/>
      <c r="R4129" s="537"/>
      <c r="S4129" s="537"/>
      <c r="T4129" s="537"/>
      <c r="U4129" s="537"/>
      <c r="V4129" s="537"/>
      <c r="W4129" s="531"/>
      <c r="X4129" s="141"/>
      <c r="Y4129" s="141"/>
      <c r="Z4129" s="552"/>
      <c r="AA4129" s="552"/>
      <c r="AB4129" s="531"/>
      <c r="AC4129" s="593"/>
      <c r="AD4129" s="923"/>
      <c r="AE4129" s="846"/>
      <c r="AF4129" s="931"/>
      <c r="AG4129" s="923"/>
      <c r="AH4129" s="923"/>
      <c r="AI4129" s="641"/>
      <c r="AJ4129" s="537"/>
      <c r="AK4129" s="537"/>
      <c r="AL4129" s="537"/>
      <c r="AM4129" s="537"/>
      <c r="AN4129" s="537"/>
      <c r="AO4129" s="531"/>
      <c r="AP4129" s="141"/>
      <c r="AQ4129" s="141"/>
      <c r="AR4129" s="552"/>
      <c r="AS4129" s="552"/>
      <c r="AT4129" s="531"/>
      <c r="AU4129" s="593"/>
      <c r="AV4129" s="923"/>
      <c r="AW4129" s="846"/>
      <c r="AX4129" s="115"/>
      <c r="AY4129" s="5"/>
      <c r="AZ4129" s="5"/>
      <c r="BA4129" s="335"/>
      <c r="BB4129" s="23"/>
      <c r="BC4129" s="5"/>
      <c r="BD4129" s="5"/>
      <c r="BE4129" s="335"/>
      <c r="BF4129" s="41"/>
      <c r="BG4129" s="826"/>
      <c r="BH4129" s="607"/>
      <c r="BI4129" s="41"/>
      <c r="BJ4129" s="41"/>
      <c r="BK4129" s="41"/>
      <c r="BL4129" s="41"/>
      <c r="BM4129" s="41"/>
      <c r="BN4129" s="41"/>
    </row>
    <row r="4130" spans="1:66" s="27" customFormat="1" x14ac:dyDescent="0.25">
      <c r="A4130" s="222"/>
      <c r="B4130" s="30"/>
      <c r="C4130" s="116"/>
      <c r="D4130" s="620"/>
      <c r="E4130" s="32"/>
      <c r="F4130" s="117"/>
      <c r="G4130" s="694"/>
      <c r="H4130" s="878"/>
      <c r="I4130" s="397"/>
      <c r="J4130" s="380"/>
      <c r="K4130" s="418" t="s">
        <v>3940</v>
      </c>
      <c r="L4130" s="738"/>
      <c r="M4130" s="739"/>
      <c r="N4130" s="931"/>
      <c r="O4130" s="923"/>
      <c r="P4130" s="923"/>
      <c r="Q4130" s="641"/>
      <c r="R4130" s="537"/>
      <c r="S4130" s="537"/>
      <c r="T4130" s="537"/>
      <c r="U4130" s="537"/>
      <c r="V4130" s="537"/>
      <c r="W4130" s="531"/>
      <c r="X4130" s="141"/>
      <c r="Y4130" s="141"/>
      <c r="Z4130" s="552"/>
      <c r="AA4130" s="552"/>
      <c r="AB4130" s="531"/>
      <c r="AC4130" s="593"/>
      <c r="AD4130" s="923"/>
      <c r="AE4130" s="846"/>
      <c r="AF4130" s="931"/>
      <c r="AG4130" s="923"/>
      <c r="AH4130" s="923"/>
      <c r="AI4130" s="641"/>
      <c r="AJ4130" s="537"/>
      <c r="AK4130" s="537"/>
      <c r="AL4130" s="537"/>
      <c r="AM4130" s="537"/>
      <c r="AN4130" s="537"/>
      <c r="AO4130" s="531"/>
      <c r="AP4130" s="141"/>
      <c r="AQ4130" s="141"/>
      <c r="AR4130" s="552"/>
      <c r="AS4130" s="552"/>
      <c r="AT4130" s="531"/>
      <c r="AU4130" s="593"/>
      <c r="AV4130" s="923"/>
      <c r="AW4130" s="846"/>
      <c r="AX4130" s="115"/>
      <c r="AY4130" s="5"/>
      <c r="AZ4130" s="5"/>
      <c r="BA4130" s="335"/>
      <c r="BB4130" s="23"/>
      <c r="BC4130" s="5"/>
      <c r="BD4130" s="5"/>
      <c r="BE4130" s="335"/>
      <c r="BF4130" s="41"/>
      <c r="BG4130" s="826"/>
      <c r="BH4130" s="607"/>
      <c r="BI4130" s="40"/>
      <c r="BJ4130" s="40"/>
      <c r="BK4130" s="40"/>
      <c r="BL4130" s="40"/>
      <c r="BM4130" s="40"/>
      <c r="BN4130" s="40"/>
    </row>
    <row r="4131" spans="1:66" ht="12.75" customHeight="1" x14ac:dyDescent="0.25">
      <c r="A4131" s="222"/>
      <c r="C4131" s="116"/>
      <c r="D4131" s="620"/>
      <c r="F4131" s="117"/>
      <c r="G4131" s="694"/>
      <c r="H4131" s="878"/>
      <c r="I4131" s="397"/>
      <c r="J4131" s="380"/>
      <c r="K4131" s="408"/>
      <c r="L4131" s="738"/>
      <c r="M4131" s="739"/>
      <c r="N4131" s="931"/>
      <c r="O4131" s="923"/>
      <c r="P4131" s="923"/>
      <c r="Q4131" s="641"/>
      <c r="R4131" s="537"/>
      <c r="S4131" s="537"/>
      <c r="T4131" s="537"/>
      <c r="U4131" s="537"/>
      <c r="V4131" s="537"/>
      <c r="W4131" s="531"/>
      <c r="X4131" s="141"/>
      <c r="Y4131" s="141"/>
      <c r="Z4131" s="552"/>
      <c r="AA4131" s="552"/>
      <c r="AB4131" s="531"/>
      <c r="AC4131" s="593"/>
      <c r="AD4131" s="923"/>
      <c r="AE4131" s="846"/>
      <c r="AF4131" s="931"/>
      <c r="AG4131" s="923"/>
      <c r="AH4131" s="923"/>
      <c r="AI4131" s="641"/>
      <c r="AJ4131" s="537"/>
      <c r="AK4131" s="537"/>
      <c r="AL4131" s="537"/>
      <c r="AM4131" s="537"/>
      <c r="AN4131" s="537"/>
      <c r="AO4131" s="531"/>
      <c r="AP4131" s="141"/>
      <c r="AQ4131" s="141"/>
      <c r="AR4131" s="552"/>
      <c r="AS4131" s="552"/>
      <c r="AT4131" s="531"/>
      <c r="AU4131" s="593"/>
      <c r="AV4131" s="923"/>
      <c r="AW4131" s="846"/>
      <c r="AX4131" s="115"/>
      <c r="AY4131" s="5"/>
      <c r="AZ4131" s="5"/>
      <c r="BA4131" s="335"/>
      <c r="BC4131" s="5"/>
      <c r="BD4131" s="5"/>
      <c r="BE4131" s="335"/>
      <c r="BG4131" s="826"/>
      <c r="BH4131" s="607"/>
    </row>
    <row r="4132" spans="1:66" s="1" customFormat="1" ht="35.1" customHeight="1" x14ac:dyDescent="0.25">
      <c r="A4132" s="222" t="s">
        <v>6159</v>
      </c>
      <c r="B4132" s="112">
        <v>9</v>
      </c>
      <c r="C4132" s="119" t="s">
        <v>60</v>
      </c>
      <c r="D4132" s="620">
        <v>1000</v>
      </c>
      <c r="E4132" s="278"/>
      <c r="F4132" s="116">
        <v>6</v>
      </c>
      <c r="G4132" s="694"/>
      <c r="H4132" s="878" t="str">
        <f t="shared" si="6264"/>
        <v>018</v>
      </c>
      <c r="I4132" s="397" t="s">
        <v>3260</v>
      </c>
      <c r="J4132" s="380" t="s">
        <v>1918</v>
      </c>
      <c r="K4132" s="494" t="s">
        <v>588</v>
      </c>
      <c r="L4132" s="733">
        <v>0</v>
      </c>
      <c r="M4132" s="734">
        <v>0</v>
      </c>
      <c r="N4132" s="931"/>
      <c r="O4132" s="530">
        <f t="shared" ref="O4132:O4135" si="6351">IF(N4132&gt;L4132,"0 ",N4132-L4132)</f>
        <v>0</v>
      </c>
      <c r="P4132" s="530">
        <f t="shared" ref="P4132:P4135" si="6352">IF(N4132&lt;L4132,"0 ",N4132-L4132)</f>
        <v>0</v>
      </c>
      <c r="Q4132" s="646"/>
      <c r="R4132" s="536"/>
      <c r="S4132" s="536"/>
      <c r="T4132" s="536"/>
      <c r="U4132" s="536"/>
      <c r="V4132" s="536"/>
      <c r="W4132" s="683" t="str">
        <f t="shared" ref="W4132:W4135" si="6353">IF(SUM(Q4132:V4132)=X4132,"OK",SUM(Q4132:V4132)-X4132)</f>
        <v>OK</v>
      </c>
      <c r="X4132" s="141"/>
      <c r="Y4132" s="141"/>
      <c r="Z4132" s="552"/>
      <c r="AA4132" s="552"/>
      <c r="AB4132" s="683" t="str">
        <f t="shared" ref="AB4132:AB4135" si="6354">IF(SUM(Z4132:AA4132)=AC4132,"OK",SUM(Z4132:AA4132)-AC4132)</f>
        <v>OK</v>
      </c>
      <c r="AC4132" s="593"/>
      <c r="AD4132" s="530">
        <f t="shared" ref="AD4132:AD4135" si="6355">X4132+Y4132+AC4132</f>
        <v>0</v>
      </c>
      <c r="AE4132" s="842">
        <f t="shared" ref="AE4132:AE4135" si="6356">N4132+AD4132</f>
        <v>0</v>
      </c>
      <c r="AF4132" s="931"/>
      <c r="AG4132" s="530">
        <f t="shared" ref="AG4132:AG4135" si="6357">IF(AF4132&gt;M4132,"0 ",AF4132-M4132)</f>
        <v>0</v>
      </c>
      <c r="AH4132" s="530">
        <f t="shared" ref="AH4132:AH4135" si="6358">IF(AF4132&lt;M4132,"0 ",AF4132-M4132)</f>
        <v>0</v>
      </c>
      <c r="AI4132" s="641"/>
      <c r="AJ4132" s="537"/>
      <c r="AK4132" s="537"/>
      <c r="AL4132" s="537"/>
      <c r="AM4132" s="537"/>
      <c r="AN4132" s="537"/>
      <c r="AO4132" s="683" t="str">
        <f t="shared" ref="AO4132:AO4135" si="6359">IF(SUM(AI4132:AN4132)=AP4132,"OK",SUM(AI4132:AN4132)-AP4132)</f>
        <v>OK</v>
      </c>
      <c r="AP4132" s="141"/>
      <c r="AQ4132" s="141"/>
      <c r="AR4132" s="552"/>
      <c r="AS4132" s="552"/>
      <c r="AT4132" s="683" t="str">
        <f t="shared" ref="AT4132:AT4135" si="6360">IF(SUM(AR4132:AS4132)=AU4132,"OK",SUM(AR4132:AS4132)-AU4132)</f>
        <v>OK</v>
      </c>
      <c r="AU4132" s="593"/>
      <c r="AV4132" s="530">
        <f t="shared" ref="AV4132:AV4135" si="6361">AP4132+AQ4132+AU4132</f>
        <v>0</v>
      </c>
      <c r="AW4132" s="842">
        <f t="shared" ref="AW4132:AW4135" si="6362">AF4132+AV4132</f>
        <v>0</v>
      </c>
      <c r="AX4132" s="115">
        <f>L4132</f>
        <v>0</v>
      </c>
      <c r="AY4132" s="5">
        <f>AE4132</f>
        <v>0</v>
      </c>
      <c r="AZ4132" s="7">
        <f>AY4132-AX4132</f>
        <v>0</v>
      </c>
      <c r="BA4132" s="335" t="e">
        <f>AZ4132/AX4132</f>
        <v>#DIV/0!</v>
      </c>
      <c r="BB4132" s="23">
        <f>M4132</f>
        <v>0</v>
      </c>
      <c r="BC4132" s="5">
        <f>AW4132</f>
        <v>0</v>
      </c>
      <c r="BD4132" s="7">
        <f>BC4132-BB4132</f>
        <v>0</v>
      </c>
      <c r="BE4132" s="335" t="e">
        <f>BD4132/BB4132</f>
        <v>#DIV/0!</v>
      </c>
      <c r="BF4132" s="41"/>
      <c r="BG4132" s="826" t="str">
        <f>RIGHT(LEFT(I4132,3),2)&amp;"."&amp;RIGHT(LEFT(I4132,5),2)</f>
        <v>41.40</v>
      </c>
      <c r="BH4132" s="607" t="b">
        <f>COUNTIF('Codes SEC'!$B$2:$B$250,Ministres!BG4132)&gt;0</f>
        <v>1</v>
      </c>
      <c r="BI4132" s="41"/>
      <c r="BJ4132" s="41"/>
      <c r="BK4132" s="41"/>
      <c r="BL4132" s="41"/>
      <c r="BM4132" s="41"/>
      <c r="BN4132" s="41"/>
    </row>
    <row r="4133" spans="1:66" ht="35.1" customHeight="1" x14ac:dyDescent="0.25">
      <c r="A4133" s="222" t="s">
        <v>6159</v>
      </c>
      <c r="B4133" s="112">
        <v>9</v>
      </c>
      <c r="C4133" s="119" t="s">
        <v>60</v>
      </c>
      <c r="D4133" s="620">
        <v>1000</v>
      </c>
      <c r="E4133" s="278"/>
      <c r="F4133" s="116">
        <v>3</v>
      </c>
      <c r="G4133" s="694"/>
      <c r="H4133" s="878" t="str">
        <f t="shared" ref="H4133:H4205" si="6363">LEFT(J4133,3)</f>
        <v>018</v>
      </c>
      <c r="I4133" s="397" t="s">
        <v>3260</v>
      </c>
      <c r="J4133" s="380" t="s">
        <v>1919</v>
      </c>
      <c r="K4133" s="408" t="s">
        <v>195</v>
      </c>
      <c r="L4133" s="733">
        <v>7854</v>
      </c>
      <c r="M4133" s="734">
        <v>7854</v>
      </c>
      <c r="N4133" s="931"/>
      <c r="O4133" s="530">
        <f t="shared" si="6351"/>
        <v>-7854</v>
      </c>
      <c r="P4133" s="530" t="str">
        <f t="shared" si="6352"/>
        <v xml:space="preserve">0 </v>
      </c>
      <c r="Q4133" s="646"/>
      <c r="R4133" s="536"/>
      <c r="S4133" s="536"/>
      <c r="T4133" s="536"/>
      <c r="U4133" s="536"/>
      <c r="V4133" s="536"/>
      <c r="W4133" s="683" t="str">
        <f t="shared" si="6353"/>
        <v>OK</v>
      </c>
      <c r="X4133" s="141"/>
      <c r="Y4133" s="141"/>
      <c r="Z4133" s="552"/>
      <c r="AA4133" s="552"/>
      <c r="AB4133" s="683" t="str">
        <f t="shared" si="6354"/>
        <v>OK</v>
      </c>
      <c r="AC4133" s="593"/>
      <c r="AD4133" s="530">
        <f t="shared" si="6355"/>
        <v>0</v>
      </c>
      <c r="AE4133" s="842">
        <f t="shared" si="6356"/>
        <v>0</v>
      </c>
      <c r="AF4133" s="931"/>
      <c r="AG4133" s="530">
        <f t="shared" si="6357"/>
        <v>-7854</v>
      </c>
      <c r="AH4133" s="530" t="str">
        <f t="shared" si="6358"/>
        <v xml:space="preserve">0 </v>
      </c>
      <c r="AI4133" s="641"/>
      <c r="AJ4133" s="537"/>
      <c r="AK4133" s="537"/>
      <c r="AL4133" s="537"/>
      <c r="AM4133" s="537"/>
      <c r="AN4133" s="537"/>
      <c r="AO4133" s="683" t="str">
        <f t="shared" si="6359"/>
        <v>OK</v>
      </c>
      <c r="AP4133" s="141"/>
      <c r="AQ4133" s="141"/>
      <c r="AR4133" s="552"/>
      <c r="AS4133" s="552"/>
      <c r="AT4133" s="683" t="str">
        <f t="shared" si="6360"/>
        <v>OK</v>
      </c>
      <c r="AU4133" s="593"/>
      <c r="AV4133" s="530">
        <f t="shared" si="6361"/>
        <v>0</v>
      </c>
      <c r="AW4133" s="842">
        <f t="shared" si="6362"/>
        <v>0</v>
      </c>
      <c r="AX4133" s="115">
        <f>L4133</f>
        <v>7854</v>
      </c>
      <c r="AY4133" s="5">
        <f>AE4133</f>
        <v>0</v>
      </c>
      <c r="AZ4133" s="7">
        <f>AY4133-AX4133</f>
        <v>-7854</v>
      </c>
      <c r="BA4133" s="335">
        <f>AZ4133/AX4133</f>
        <v>-1</v>
      </c>
      <c r="BB4133" s="23">
        <f>M4133</f>
        <v>7854</v>
      </c>
      <c r="BC4133" s="5">
        <f>AW4133</f>
        <v>0</v>
      </c>
      <c r="BD4133" s="7">
        <f>BC4133-BB4133</f>
        <v>-7854</v>
      </c>
      <c r="BE4133" s="335">
        <f>BD4133/BB4133</f>
        <v>-1</v>
      </c>
      <c r="BG4133" s="826" t="str">
        <f>RIGHT(LEFT(I4133,3),2)&amp;"."&amp;RIGHT(LEFT(I4133,5),2)</f>
        <v>41.40</v>
      </c>
      <c r="BH4133" s="607" t="b">
        <f>COUNTIF('Codes SEC'!$B$2:$B$250,Ministres!BG4133)&gt;0</f>
        <v>1</v>
      </c>
    </row>
    <row r="4134" spans="1:66" ht="35.1" customHeight="1" x14ac:dyDescent="0.25">
      <c r="A4134" s="222" t="s">
        <v>6159</v>
      </c>
      <c r="B4134" s="112">
        <v>9</v>
      </c>
      <c r="C4134" s="119" t="s">
        <v>60</v>
      </c>
      <c r="D4134" s="620">
        <v>1000</v>
      </c>
      <c r="E4134" s="278"/>
      <c r="F4134" s="116">
        <v>5</v>
      </c>
      <c r="G4134" s="694"/>
      <c r="H4134" s="878" t="str">
        <f t="shared" si="6363"/>
        <v>018</v>
      </c>
      <c r="I4134" s="397" t="s">
        <v>3260</v>
      </c>
      <c r="J4134" s="380" t="s">
        <v>1920</v>
      </c>
      <c r="K4134" s="408" t="s">
        <v>1843</v>
      </c>
      <c r="L4134" s="733">
        <v>49080</v>
      </c>
      <c r="M4134" s="734">
        <v>49080</v>
      </c>
      <c r="N4134" s="931"/>
      <c r="O4134" s="530">
        <f t="shared" si="6351"/>
        <v>-49080</v>
      </c>
      <c r="P4134" s="530" t="str">
        <f t="shared" si="6352"/>
        <v xml:space="preserve">0 </v>
      </c>
      <c r="Q4134" s="646"/>
      <c r="R4134" s="536"/>
      <c r="S4134" s="536"/>
      <c r="T4134" s="536"/>
      <c r="U4134" s="536"/>
      <c r="V4134" s="536"/>
      <c r="W4134" s="683" t="str">
        <f t="shared" si="6353"/>
        <v>OK</v>
      </c>
      <c r="X4134" s="141"/>
      <c r="Y4134" s="141"/>
      <c r="Z4134" s="552"/>
      <c r="AA4134" s="552"/>
      <c r="AB4134" s="683" t="str">
        <f t="shared" si="6354"/>
        <v>OK</v>
      </c>
      <c r="AC4134" s="593"/>
      <c r="AD4134" s="530">
        <f t="shared" si="6355"/>
        <v>0</v>
      </c>
      <c r="AE4134" s="842">
        <f t="shared" si="6356"/>
        <v>0</v>
      </c>
      <c r="AF4134" s="931"/>
      <c r="AG4134" s="530">
        <f t="shared" si="6357"/>
        <v>-49080</v>
      </c>
      <c r="AH4134" s="530" t="str">
        <f t="shared" si="6358"/>
        <v xml:space="preserve">0 </v>
      </c>
      <c r="AI4134" s="641"/>
      <c r="AJ4134" s="537"/>
      <c r="AK4134" s="537"/>
      <c r="AL4134" s="537"/>
      <c r="AM4134" s="537"/>
      <c r="AN4134" s="537"/>
      <c r="AO4134" s="683" t="str">
        <f t="shared" si="6359"/>
        <v>OK</v>
      </c>
      <c r="AP4134" s="141"/>
      <c r="AQ4134" s="141"/>
      <c r="AR4134" s="552"/>
      <c r="AS4134" s="552"/>
      <c r="AT4134" s="683" t="str">
        <f t="shared" si="6360"/>
        <v>OK</v>
      </c>
      <c r="AU4134" s="593"/>
      <c r="AV4134" s="530">
        <f t="shared" si="6361"/>
        <v>0</v>
      </c>
      <c r="AW4134" s="842">
        <f t="shared" si="6362"/>
        <v>0</v>
      </c>
      <c r="AX4134" s="115">
        <f>L4134</f>
        <v>49080</v>
      </c>
      <c r="AY4134" s="5">
        <f>AE4134</f>
        <v>0</v>
      </c>
      <c r="AZ4134" s="7">
        <f>AY4134-AX4134</f>
        <v>-49080</v>
      </c>
      <c r="BA4134" s="335">
        <f>AZ4134/AX4134</f>
        <v>-1</v>
      </c>
      <c r="BB4134" s="23">
        <f>M4134</f>
        <v>49080</v>
      </c>
      <c r="BC4134" s="5">
        <f>AW4134</f>
        <v>0</v>
      </c>
      <c r="BD4134" s="7">
        <f>BC4134-BB4134</f>
        <v>-49080</v>
      </c>
      <c r="BE4134" s="335">
        <f>BD4134/BB4134</f>
        <v>-1</v>
      </c>
      <c r="BG4134" s="826" t="str">
        <f>RIGHT(LEFT(I4134,3),2)&amp;"."&amp;RIGHT(LEFT(I4134,5),2)</f>
        <v>41.40</v>
      </c>
      <c r="BH4134" s="607" t="b">
        <f>COUNTIF('Codes SEC'!$B$2:$B$250,Ministres!BG4134)&gt;0</f>
        <v>1</v>
      </c>
    </row>
    <row r="4135" spans="1:66" ht="35.1" customHeight="1" x14ac:dyDescent="0.25">
      <c r="A4135" s="222" t="s">
        <v>6159</v>
      </c>
      <c r="B4135" s="30">
        <v>9</v>
      </c>
      <c r="C4135" s="119" t="s">
        <v>60</v>
      </c>
      <c r="D4135" s="620">
        <v>1000</v>
      </c>
      <c r="F4135" s="117">
        <v>5</v>
      </c>
      <c r="G4135" s="694"/>
      <c r="H4135" s="878" t="str">
        <f t="shared" si="6363"/>
        <v>018</v>
      </c>
      <c r="I4135" s="397">
        <v>84140000</v>
      </c>
      <c r="J4135" s="380" t="s">
        <v>3580</v>
      </c>
      <c r="K4135" s="494" t="s">
        <v>3901</v>
      </c>
      <c r="L4135" s="726">
        <v>12934</v>
      </c>
      <c r="M4135" s="727">
        <v>12934</v>
      </c>
      <c r="N4135" s="931"/>
      <c r="O4135" s="530">
        <f t="shared" si="6351"/>
        <v>-12934</v>
      </c>
      <c r="P4135" s="530" t="str">
        <f t="shared" si="6352"/>
        <v xml:space="preserve">0 </v>
      </c>
      <c r="Q4135" s="646"/>
      <c r="R4135" s="536"/>
      <c r="S4135" s="536"/>
      <c r="T4135" s="536"/>
      <c r="U4135" s="536"/>
      <c r="V4135" s="536"/>
      <c r="W4135" s="683" t="str">
        <f t="shared" si="6353"/>
        <v>OK</v>
      </c>
      <c r="X4135" s="141"/>
      <c r="Y4135" s="141"/>
      <c r="Z4135" s="552"/>
      <c r="AA4135" s="552"/>
      <c r="AB4135" s="683" t="str">
        <f t="shared" si="6354"/>
        <v>OK</v>
      </c>
      <c r="AC4135" s="593"/>
      <c r="AD4135" s="530">
        <f t="shared" si="6355"/>
        <v>0</v>
      </c>
      <c r="AE4135" s="842">
        <f t="shared" si="6356"/>
        <v>0</v>
      </c>
      <c r="AF4135" s="931"/>
      <c r="AG4135" s="530">
        <f t="shared" si="6357"/>
        <v>-12934</v>
      </c>
      <c r="AH4135" s="530" t="str">
        <f t="shared" si="6358"/>
        <v xml:space="preserve">0 </v>
      </c>
      <c r="AI4135" s="641"/>
      <c r="AJ4135" s="537"/>
      <c r="AK4135" s="537"/>
      <c r="AL4135" s="537"/>
      <c r="AM4135" s="537"/>
      <c r="AN4135" s="537"/>
      <c r="AO4135" s="683" t="str">
        <f t="shared" si="6359"/>
        <v>OK</v>
      </c>
      <c r="AP4135" s="141"/>
      <c r="AQ4135" s="141"/>
      <c r="AR4135" s="552"/>
      <c r="AS4135" s="552"/>
      <c r="AT4135" s="683" t="str">
        <f t="shared" si="6360"/>
        <v>OK</v>
      </c>
      <c r="AU4135" s="593"/>
      <c r="AV4135" s="530">
        <f t="shared" si="6361"/>
        <v>0</v>
      </c>
      <c r="AW4135" s="842">
        <f t="shared" si="6362"/>
        <v>0</v>
      </c>
      <c r="AX4135" s="115">
        <f>L4135</f>
        <v>12934</v>
      </c>
      <c r="AY4135" s="5">
        <f>AE4135</f>
        <v>0</v>
      </c>
      <c r="AZ4135" s="7">
        <f>AY4135-AX4135</f>
        <v>-12934</v>
      </c>
      <c r="BA4135" s="335">
        <f>AZ4135/AX4135</f>
        <v>-1</v>
      </c>
      <c r="BB4135" s="23">
        <f>M4135</f>
        <v>12934</v>
      </c>
      <c r="BC4135" s="5">
        <f>AW4135</f>
        <v>0</v>
      </c>
      <c r="BD4135" s="7">
        <f>BC4135-BB4135</f>
        <v>-12934</v>
      </c>
      <c r="BE4135" s="335">
        <f>BD4135/BB4135</f>
        <v>-1</v>
      </c>
      <c r="BG4135" s="826" t="str">
        <f>RIGHT(LEFT(I4135,3),2)&amp;"."&amp;RIGHT(LEFT(I4135,5),2)</f>
        <v>41.40</v>
      </c>
      <c r="BH4135" s="607" t="b">
        <f>COUNTIF('Codes SEC'!$B$2:$B$250,Ministres!BG4135)&gt;0</f>
        <v>1</v>
      </c>
    </row>
    <row r="4136" spans="1:66" ht="12.75" customHeight="1" x14ac:dyDescent="0.25">
      <c r="A4136" s="227"/>
      <c r="B4136" s="209"/>
      <c r="C4136" s="256"/>
      <c r="D4136" s="625"/>
      <c r="E4136" s="280"/>
      <c r="F4136" s="307"/>
      <c r="G4136" s="695"/>
      <c r="H4136" s="886"/>
      <c r="I4136" s="403"/>
      <c r="J4136" s="381"/>
      <c r="K4136" s="514" t="s">
        <v>95</v>
      </c>
      <c r="L4136" s="315">
        <f t="shared" ref="L4136:P4136" si="6364">L4132+L4134+L4133+L4135</f>
        <v>69868</v>
      </c>
      <c r="M4136" s="741">
        <f t="shared" si="6364"/>
        <v>69868</v>
      </c>
      <c r="N4136" s="930">
        <f t="shared" si="6364"/>
        <v>0</v>
      </c>
      <c r="O4136" s="790">
        <f t="shared" si="6364"/>
        <v>-69868</v>
      </c>
      <c r="P4136" s="790">
        <f t="shared" si="6364"/>
        <v>0</v>
      </c>
      <c r="Q4136" s="787">
        <f t="shared" ref="Q4136:V4136" si="6365">Q4132+Q4134+Q4133+Q4135</f>
        <v>0</v>
      </c>
      <c r="R4136" s="648">
        <f t="shared" si="6365"/>
        <v>0</v>
      </c>
      <c r="S4136" s="648">
        <f t="shared" si="6365"/>
        <v>0</v>
      </c>
      <c r="T4136" s="648">
        <f t="shared" si="6365"/>
        <v>0</v>
      </c>
      <c r="U4136" s="648">
        <f t="shared" si="6365"/>
        <v>0</v>
      </c>
      <c r="V4136" s="648">
        <f t="shared" si="6365"/>
        <v>0</v>
      </c>
      <c r="W4136" s="790"/>
      <c r="X4136" s="649">
        <f>X4132+X4134+X4133+X4135</f>
        <v>0</v>
      </c>
      <c r="Y4136" s="649">
        <f>Y4132+Y4134+Y4133+Y4135</f>
        <v>0</v>
      </c>
      <c r="Z4136" s="648">
        <f>Z4132+Z4134+Z4133+Z4135</f>
        <v>0</v>
      </c>
      <c r="AA4136" s="648">
        <f>AA4132+AA4134+AA4133+AA4135</f>
        <v>0</v>
      </c>
      <c r="AB4136" s="790"/>
      <c r="AC4136" s="649">
        <f t="shared" ref="AC4136:AN4136" si="6366">AC4132+AC4134+AC4133+AC4135</f>
        <v>0</v>
      </c>
      <c r="AD4136" s="790">
        <f>AD4132+AD4134+AD4133+AD4135</f>
        <v>0</v>
      </c>
      <c r="AE4136" s="843">
        <f>AE4132+AE4134+AE4133+AE4135</f>
        <v>0</v>
      </c>
      <c r="AF4136" s="930">
        <f t="shared" ref="AF4136:AH4136" si="6367">AF4132+AF4134+AF4133+AF4135</f>
        <v>0</v>
      </c>
      <c r="AG4136" s="790">
        <f t="shared" si="6367"/>
        <v>-69868</v>
      </c>
      <c r="AH4136" s="790">
        <f t="shared" si="6367"/>
        <v>0</v>
      </c>
      <c r="AI4136" s="787">
        <f t="shared" si="6366"/>
        <v>0</v>
      </c>
      <c r="AJ4136" s="648">
        <f t="shared" si="6366"/>
        <v>0</v>
      </c>
      <c r="AK4136" s="648">
        <f t="shared" si="6366"/>
        <v>0</v>
      </c>
      <c r="AL4136" s="648">
        <f t="shared" si="6366"/>
        <v>0</v>
      </c>
      <c r="AM4136" s="648">
        <f t="shared" si="6366"/>
        <v>0</v>
      </c>
      <c r="AN4136" s="648">
        <f t="shared" si="6366"/>
        <v>0</v>
      </c>
      <c r="AO4136" s="790"/>
      <c r="AP4136" s="649">
        <f>AP4132+AP4134+AP4133+AP4135</f>
        <v>0</v>
      </c>
      <c r="AQ4136" s="649">
        <f>AQ4132+AQ4134+AQ4133+AQ4135</f>
        <v>0</v>
      </c>
      <c r="AR4136" s="648">
        <f>AR4132+AR4134+AR4133+AR4135</f>
        <v>0</v>
      </c>
      <c r="AS4136" s="648">
        <f>AS4132+AS4134+AS4133+AS4135</f>
        <v>0</v>
      </c>
      <c r="AT4136" s="790"/>
      <c r="AU4136" s="649">
        <f t="shared" ref="AU4136:BE4136" si="6368">AU4132+AU4134+AU4133+AU4135</f>
        <v>0</v>
      </c>
      <c r="AV4136" s="790">
        <f t="shared" ref="AV4136" si="6369">AV4132+AV4134+AV4133+AV4135</f>
        <v>0</v>
      </c>
      <c r="AW4136" s="843">
        <f t="shared" si="6368"/>
        <v>0</v>
      </c>
      <c r="AX4136" s="336">
        <f t="shared" si="6368"/>
        <v>69868</v>
      </c>
      <c r="AY4136" s="337">
        <f t="shared" si="6368"/>
        <v>0</v>
      </c>
      <c r="AZ4136" s="338">
        <f t="shared" si="6368"/>
        <v>-69868</v>
      </c>
      <c r="BA4136" s="339" t="e">
        <f t="shared" si="6368"/>
        <v>#DIV/0!</v>
      </c>
      <c r="BB4136" s="322">
        <f t="shared" si="6368"/>
        <v>69868</v>
      </c>
      <c r="BC4136" s="337">
        <f t="shared" si="6368"/>
        <v>0</v>
      </c>
      <c r="BD4136" s="338">
        <f t="shared" si="6368"/>
        <v>-69868</v>
      </c>
      <c r="BE4136" s="339" t="e">
        <f t="shared" si="6368"/>
        <v>#DIV/0!</v>
      </c>
      <c r="BG4136" s="826"/>
      <c r="BH4136" s="607"/>
    </row>
    <row r="4137" spans="1:66" ht="12.75" customHeight="1" x14ac:dyDescent="0.25">
      <c r="A4137" s="226"/>
      <c r="B4137" s="207"/>
      <c r="C4137" s="254"/>
      <c r="D4137" s="300"/>
      <c r="E4137" s="276"/>
      <c r="F4137" s="300"/>
      <c r="G4137" s="696"/>
      <c r="H4137" s="887"/>
      <c r="I4137" s="444"/>
      <c r="J4137" s="393"/>
      <c r="K4137" s="404" t="s">
        <v>3727</v>
      </c>
      <c r="L4137" s="729">
        <f t="shared" ref="L4137:P4137" si="6370">L4136</f>
        <v>69868</v>
      </c>
      <c r="M4137" s="730">
        <f t="shared" si="6370"/>
        <v>69868</v>
      </c>
      <c r="N4137" s="844">
        <f t="shared" si="6370"/>
        <v>0</v>
      </c>
      <c r="O4137" s="665">
        <f t="shared" si="6370"/>
        <v>-69868</v>
      </c>
      <c r="P4137" s="665">
        <f t="shared" si="6370"/>
        <v>0</v>
      </c>
      <c r="Q4137" s="638">
        <f t="shared" ref="Q4137:V4137" si="6371">Q4136</f>
        <v>0</v>
      </c>
      <c r="R4137" s="130">
        <f t="shared" si="6371"/>
        <v>0</v>
      </c>
      <c r="S4137" s="130">
        <f t="shared" si="6371"/>
        <v>0</v>
      </c>
      <c r="T4137" s="130">
        <f t="shared" si="6371"/>
        <v>0</v>
      </c>
      <c r="U4137" s="130">
        <f t="shared" si="6371"/>
        <v>0</v>
      </c>
      <c r="V4137" s="130">
        <f t="shared" si="6371"/>
        <v>0</v>
      </c>
      <c r="W4137" s="665"/>
      <c r="X4137" s="130">
        <f>X4136</f>
        <v>0</v>
      </c>
      <c r="Y4137" s="130">
        <f>Y4136</f>
        <v>0</v>
      </c>
      <c r="Z4137" s="130">
        <f>Z4136</f>
        <v>0</v>
      </c>
      <c r="AA4137" s="130">
        <f>AA4136</f>
        <v>0</v>
      </c>
      <c r="AB4137" s="665"/>
      <c r="AC4137" s="130">
        <f t="shared" ref="AC4137:AN4137" si="6372">AC4136</f>
        <v>0</v>
      </c>
      <c r="AD4137" s="665">
        <f>AD4136</f>
        <v>0</v>
      </c>
      <c r="AE4137" s="845">
        <f>AE4136</f>
        <v>0</v>
      </c>
      <c r="AF4137" s="844">
        <f t="shared" ref="AF4137:AH4137" si="6373">AF4136</f>
        <v>0</v>
      </c>
      <c r="AG4137" s="665">
        <f t="shared" si="6373"/>
        <v>-69868</v>
      </c>
      <c r="AH4137" s="665">
        <f t="shared" si="6373"/>
        <v>0</v>
      </c>
      <c r="AI4137" s="638">
        <f t="shared" si="6372"/>
        <v>0</v>
      </c>
      <c r="AJ4137" s="130">
        <f t="shared" si="6372"/>
        <v>0</v>
      </c>
      <c r="AK4137" s="130">
        <f t="shared" si="6372"/>
        <v>0</v>
      </c>
      <c r="AL4137" s="130">
        <f t="shared" si="6372"/>
        <v>0</v>
      </c>
      <c r="AM4137" s="130">
        <f t="shared" si="6372"/>
        <v>0</v>
      </c>
      <c r="AN4137" s="130">
        <f t="shared" si="6372"/>
        <v>0</v>
      </c>
      <c r="AO4137" s="665"/>
      <c r="AP4137" s="130">
        <f>AP4136</f>
        <v>0</v>
      </c>
      <c r="AQ4137" s="130">
        <f>AQ4136</f>
        <v>0</v>
      </c>
      <c r="AR4137" s="130">
        <f>AR4136</f>
        <v>0</v>
      </c>
      <c r="AS4137" s="130">
        <f>AS4136</f>
        <v>0</v>
      </c>
      <c r="AT4137" s="665"/>
      <c r="AU4137" s="130">
        <f t="shared" ref="AU4137:BE4137" si="6374">AU4136</f>
        <v>0</v>
      </c>
      <c r="AV4137" s="665">
        <f>AV4136</f>
        <v>0</v>
      </c>
      <c r="AW4137" s="845">
        <f>AW4136</f>
        <v>0</v>
      </c>
      <c r="AX4137" s="314">
        <f t="shared" si="6374"/>
        <v>69868</v>
      </c>
      <c r="AY4137" s="131">
        <f t="shared" si="6374"/>
        <v>0</v>
      </c>
      <c r="AZ4137" s="132">
        <f t="shared" si="6374"/>
        <v>-69868</v>
      </c>
      <c r="BA4137" s="340" t="e">
        <f t="shared" si="6374"/>
        <v>#DIV/0!</v>
      </c>
      <c r="BB4137" s="310">
        <f t="shared" si="6374"/>
        <v>69868</v>
      </c>
      <c r="BC4137" s="131">
        <f t="shared" si="6374"/>
        <v>0</v>
      </c>
      <c r="BD4137" s="132">
        <f t="shared" si="6374"/>
        <v>-69868</v>
      </c>
      <c r="BE4137" s="340" t="e">
        <f t="shared" si="6374"/>
        <v>#DIV/0!</v>
      </c>
      <c r="BG4137" s="826"/>
      <c r="BH4137" s="607"/>
    </row>
    <row r="4138" spans="1:66" s="4" customFormat="1" ht="12.75" customHeight="1" x14ac:dyDescent="0.25">
      <c r="A4138" s="222"/>
      <c r="B4138" s="30"/>
      <c r="C4138" s="116"/>
      <c r="D4138" s="620"/>
      <c r="E4138" s="32"/>
      <c r="F4138" s="117"/>
      <c r="G4138" s="690"/>
      <c r="H4138" s="878"/>
      <c r="I4138" s="397"/>
      <c r="J4138" s="380"/>
      <c r="K4138" s="405" t="s">
        <v>208</v>
      </c>
      <c r="L4138" s="731">
        <v>0</v>
      </c>
      <c r="M4138" s="732">
        <v>0</v>
      </c>
      <c r="N4138" s="929">
        <v>0</v>
      </c>
      <c r="O4138" s="530">
        <v>0</v>
      </c>
      <c r="P4138" s="530">
        <v>0</v>
      </c>
      <c r="Q4138" s="641">
        <v>0</v>
      </c>
      <c r="R4138" s="537">
        <v>0</v>
      </c>
      <c r="S4138" s="537">
        <v>0</v>
      </c>
      <c r="T4138" s="537">
        <v>0</v>
      </c>
      <c r="U4138" s="537">
        <v>0</v>
      </c>
      <c r="V4138" s="537">
        <v>0</v>
      </c>
      <c r="W4138" s="530"/>
      <c r="X4138" s="142">
        <v>0</v>
      </c>
      <c r="Y4138" s="142">
        <v>0</v>
      </c>
      <c r="Z4138" s="537">
        <v>0</v>
      </c>
      <c r="AA4138" s="537">
        <v>0</v>
      </c>
      <c r="AB4138" s="530"/>
      <c r="AC4138" s="142">
        <v>0</v>
      </c>
      <c r="AD4138" s="530">
        <v>0</v>
      </c>
      <c r="AE4138" s="842">
        <v>0</v>
      </c>
      <c r="AF4138" s="929">
        <v>0</v>
      </c>
      <c r="AG4138" s="530">
        <v>0</v>
      </c>
      <c r="AH4138" s="530">
        <v>0</v>
      </c>
      <c r="AI4138" s="641">
        <v>0</v>
      </c>
      <c r="AJ4138" s="537">
        <v>0</v>
      </c>
      <c r="AK4138" s="537">
        <v>0</v>
      </c>
      <c r="AL4138" s="537">
        <v>0</v>
      </c>
      <c r="AM4138" s="537">
        <v>0</v>
      </c>
      <c r="AN4138" s="537">
        <v>0</v>
      </c>
      <c r="AO4138" s="530"/>
      <c r="AP4138" s="142">
        <v>0</v>
      </c>
      <c r="AQ4138" s="142">
        <v>0</v>
      </c>
      <c r="AR4138" s="537">
        <v>0</v>
      </c>
      <c r="AS4138" s="537">
        <v>0</v>
      </c>
      <c r="AT4138" s="530"/>
      <c r="AU4138" s="142">
        <v>0</v>
      </c>
      <c r="AV4138" s="530">
        <v>0</v>
      </c>
      <c r="AW4138" s="842">
        <v>0</v>
      </c>
      <c r="AX4138" s="115">
        <v>0</v>
      </c>
      <c r="AY4138" s="5">
        <v>0</v>
      </c>
      <c r="AZ4138" s="5">
        <v>0</v>
      </c>
      <c r="BA4138" s="335">
        <v>0</v>
      </c>
      <c r="BB4138" s="23">
        <v>0</v>
      </c>
      <c r="BC4138" s="5">
        <v>0</v>
      </c>
      <c r="BD4138" s="5">
        <v>0</v>
      </c>
      <c r="BE4138" s="335">
        <v>0</v>
      </c>
      <c r="BF4138" s="41"/>
      <c r="BG4138" s="826"/>
      <c r="BH4138" s="607"/>
      <c r="BI4138" s="41"/>
      <c r="BJ4138" s="41"/>
      <c r="BK4138" s="41"/>
      <c r="BL4138" s="41"/>
      <c r="BM4138" s="41"/>
      <c r="BN4138" s="41"/>
    </row>
    <row r="4139" spans="1:66" s="27" customFormat="1" ht="12.75" customHeight="1" x14ac:dyDescent="0.25">
      <c r="A4139" s="21"/>
      <c r="B4139" s="112"/>
      <c r="C4139" s="119"/>
      <c r="D4139" s="623"/>
      <c r="E4139" s="278"/>
      <c r="F4139" s="305"/>
      <c r="G4139" s="694"/>
      <c r="H4139" s="878"/>
      <c r="I4139" s="397"/>
      <c r="J4139" s="380"/>
      <c r="K4139" s="405" t="s">
        <v>96</v>
      </c>
      <c r="L4139" s="738">
        <v>0</v>
      </c>
      <c r="M4139" s="739">
        <v>0</v>
      </c>
      <c r="N4139" s="929">
        <v>0</v>
      </c>
      <c r="O4139" s="530">
        <v>0</v>
      </c>
      <c r="P4139" s="530">
        <v>0</v>
      </c>
      <c r="Q4139" s="641">
        <v>0</v>
      </c>
      <c r="R4139" s="537">
        <v>0</v>
      </c>
      <c r="S4139" s="537">
        <v>0</v>
      </c>
      <c r="T4139" s="537">
        <v>0</v>
      </c>
      <c r="U4139" s="537">
        <v>0</v>
      </c>
      <c r="V4139" s="537">
        <v>0</v>
      </c>
      <c r="W4139" s="530"/>
      <c r="X4139" s="142">
        <v>0</v>
      </c>
      <c r="Y4139" s="142">
        <v>0</v>
      </c>
      <c r="Z4139" s="537">
        <v>0</v>
      </c>
      <c r="AA4139" s="537">
        <v>0</v>
      </c>
      <c r="AB4139" s="530"/>
      <c r="AC4139" s="142">
        <v>0</v>
      </c>
      <c r="AD4139" s="530">
        <v>0</v>
      </c>
      <c r="AE4139" s="842">
        <v>0</v>
      </c>
      <c r="AF4139" s="929">
        <v>0</v>
      </c>
      <c r="AG4139" s="530">
        <v>0</v>
      </c>
      <c r="AH4139" s="530">
        <v>0</v>
      </c>
      <c r="AI4139" s="641">
        <v>0</v>
      </c>
      <c r="AJ4139" s="537">
        <v>0</v>
      </c>
      <c r="AK4139" s="537">
        <v>0</v>
      </c>
      <c r="AL4139" s="537">
        <v>0</v>
      </c>
      <c r="AM4139" s="537">
        <v>0</v>
      </c>
      <c r="AN4139" s="537">
        <v>0</v>
      </c>
      <c r="AO4139" s="530"/>
      <c r="AP4139" s="142">
        <v>0</v>
      </c>
      <c r="AQ4139" s="142">
        <v>0</v>
      </c>
      <c r="AR4139" s="537">
        <v>0</v>
      </c>
      <c r="AS4139" s="537">
        <v>0</v>
      </c>
      <c r="AT4139" s="530"/>
      <c r="AU4139" s="142">
        <v>0</v>
      </c>
      <c r="AV4139" s="530">
        <v>0</v>
      </c>
      <c r="AW4139" s="842">
        <v>0</v>
      </c>
      <c r="AX4139" s="115">
        <v>0</v>
      </c>
      <c r="AY4139" s="5">
        <v>0</v>
      </c>
      <c r="AZ4139" s="5">
        <v>0</v>
      </c>
      <c r="BA4139" s="335">
        <v>0</v>
      </c>
      <c r="BB4139" s="23">
        <v>0</v>
      </c>
      <c r="BC4139" s="5">
        <v>0</v>
      </c>
      <c r="BD4139" s="5">
        <v>0</v>
      </c>
      <c r="BE4139" s="335">
        <v>0</v>
      </c>
      <c r="BF4139" s="41"/>
      <c r="BG4139" s="826"/>
      <c r="BH4139" s="607"/>
      <c r="BI4139" s="40"/>
      <c r="BJ4139" s="40"/>
      <c r="BK4139" s="40"/>
      <c r="BL4139" s="40"/>
      <c r="BM4139" s="40"/>
      <c r="BN4139" s="40"/>
    </row>
    <row r="4140" spans="1:66" ht="12.75" customHeight="1" x14ac:dyDescent="0.25">
      <c r="A4140" s="21"/>
      <c r="B4140" s="112"/>
      <c r="C4140" s="119"/>
      <c r="D4140" s="623"/>
      <c r="E4140" s="278"/>
      <c r="F4140" s="305"/>
      <c r="G4140" s="694"/>
      <c r="H4140" s="878"/>
      <c r="I4140" s="397"/>
      <c r="J4140" s="380"/>
      <c r="K4140" s="405" t="s">
        <v>209</v>
      </c>
      <c r="L4140" s="738">
        <v>0</v>
      </c>
      <c r="M4140" s="739">
        <v>0</v>
      </c>
      <c r="N4140" s="929">
        <v>0</v>
      </c>
      <c r="O4140" s="530">
        <v>0</v>
      </c>
      <c r="P4140" s="530">
        <v>0</v>
      </c>
      <c r="Q4140" s="641">
        <v>0</v>
      </c>
      <c r="R4140" s="537">
        <v>0</v>
      </c>
      <c r="S4140" s="537">
        <v>0</v>
      </c>
      <c r="T4140" s="537">
        <v>0</v>
      </c>
      <c r="U4140" s="537">
        <v>0</v>
      </c>
      <c r="V4140" s="537">
        <v>0</v>
      </c>
      <c r="W4140" s="530"/>
      <c r="X4140" s="142">
        <v>0</v>
      </c>
      <c r="Y4140" s="142">
        <v>0</v>
      </c>
      <c r="Z4140" s="537">
        <v>0</v>
      </c>
      <c r="AA4140" s="537">
        <v>0</v>
      </c>
      <c r="AB4140" s="530"/>
      <c r="AC4140" s="142">
        <v>0</v>
      </c>
      <c r="AD4140" s="530">
        <v>0</v>
      </c>
      <c r="AE4140" s="842">
        <v>0</v>
      </c>
      <c r="AF4140" s="929">
        <v>0</v>
      </c>
      <c r="AG4140" s="530">
        <v>0</v>
      </c>
      <c r="AH4140" s="530">
        <v>0</v>
      </c>
      <c r="AI4140" s="641">
        <v>0</v>
      </c>
      <c r="AJ4140" s="537">
        <v>0</v>
      </c>
      <c r="AK4140" s="537">
        <v>0</v>
      </c>
      <c r="AL4140" s="537">
        <v>0</v>
      </c>
      <c r="AM4140" s="537">
        <v>0</v>
      </c>
      <c r="AN4140" s="537">
        <v>0</v>
      </c>
      <c r="AO4140" s="530"/>
      <c r="AP4140" s="142">
        <v>0</v>
      </c>
      <c r="AQ4140" s="142">
        <v>0</v>
      </c>
      <c r="AR4140" s="537">
        <v>0</v>
      </c>
      <c r="AS4140" s="537">
        <v>0</v>
      </c>
      <c r="AT4140" s="530"/>
      <c r="AU4140" s="142">
        <v>0</v>
      </c>
      <c r="AV4140" s="530">
        <v>0</v>
      </c>
      <c r="AW4140" s="842">
        <v>0</v>
      </c>
      <c r="AX4140" s="115">
        <v>0</v>
      </c>
      <c r="AY4140" s="5">
        <v>0</v>
      </c>
      <c r="AZ4140" s="5">
        <v>0</v>
      </c>
      <c r="BA4140" s="335">
        <v>0</v>
      </c>
      <c r="BB4140" s="23">
        <v>0</v>
      </c>
      <c r="BC4140" s="5">
        <v>0</v>
      </c>
      <c r="BD4140" s="5">
        <v>0</v>
      </c>
      <c r="BE4140" s="335">
        <v>0</v>
      </c>
      <c r="BG4140" s="826"/>
      <c r="BH4140" s="607"/>
    </row>
    <row r="4141" spans="1:66" ht="12.75" customHeight="1" x14ac:dyDescent="0.25">
      <c r="A4141" s="21"/>
      <c r="B4141" s="112"/>
      <c r="C4141" s="119"/>
      <c r="D4141" s="623"/>
      <c r="E4141" s="278"/>
      <c r="F4141" s="305"/>
      <c r="G4141" s="694"/>
      <c r="H4141" s="878"/>
      <c r="I4141" s="397"/>
      <c r="J4141" s="380"/>
      <c r="K4141" s="405" t="s">
        <v>210</v>
      </c>
      <c r="L4141" s="738">
        <v>0</v>
      </c>
      <c r="M4141" s="739">
        <v>0</v>
      </c>
      <c r="N4141" s="929">
        <v>0</v>
      </c>
      <c r="O4141" s="530">
        <v>0</v>
      </c>
      <c r="P4141" s="530">
        <v>0</v>
      </c>
      <c r="Q4141" s="641">
        <v>0</v>
      </c>
      <c r="R4141" s="537">
        <v>0</v>
      </c>
      <c r="S4141" s="537">
        <v>0</v>
      </c>
      <c r="T4141" s="537">
        <v>0</v>
      </c>
      <c r="U4141" s="537">
        <v>0</v>
      </c>
      <c r="V4141" s="537">
        <v>0</v>
      </c>
      <c r="W4141" s="530"/>
      <c r="X4141" s="142">
        <v>0</v>
      </c>
      <c r="Y4141" s="142">
        <v>0</v>
      </c>
      <c r="Z4141" s="537">
        <v>0</v>
      </c>
      <c r="AA4141" s="537">
        <v>0</v>
      </c>
      <c r="AB4141" s="530"/>
      <c r="AC4141" s="142">
        <v>0</v>
      </c>
      <c r="AD4141" s="530">
        <v>0</v>
      </c>
      <c r="AE4141" s="842">
        <v>0</v>
      </c>
      <c r="AF4141" s="929">
        <v>0</v>
      </c>
      <c r="AG4141" s="530">
        <v>0</v>
      </c>
      <c r="AH4141" s="530">
        <v>0</v>
      </c>
      <c r="AI4141" s="641">
        <v>0</v>
      </c>
      <c r="AJ4141" s="537">
        <v>0</v>
      </c>
      <c r="AK4141" s="537">
        <v>0</v>
      </c>
      <c r="AL4141" s="537">
        <v>0</v>
      </c>
      <c r="AM4141" s="537">
        <v>0</v>
      </c>
      <c r="AN4141" s="537">
        <v>0</v>
      </c>
      <c r="AO4141" s="530"/>
      <c r="AP4141" s="142">
        <v>0</v>
      </c>
      <c r="AQ4141" s="142">
        <v>0</v>
      </c>
      <c r="AR4141" s="537">
        <v>0</v>
      </c>
      <c r="AS4141" s="537">
        <v>0</v>
      </c>
      <c r="AT4141" s="530"/>
      <c r="AU4141" s="142">
        <v>0</v>
      </c>
      <c r="AV4141" s="530">
        <v>0</v>
      </c>
      <c r="AW4141" s="842">
        <v>0</v>
      </c>
      <c r="AX4141" s="115">
        <v>0</v>
      </c>
      <c r="AY4141" s="5">
        <v>0</v>
      </c>
      <c r="AZ4141" s="5">
        <v>0</v>
      </c>
      <c r="BA4141" s="335">
        <v>0</v>
      </c>
      <c r="BB4141" s="23">
        <v>0</v>
      </c>
      <c r="BC4141" s="5">
        <v>0</v>
      </c>
      <c r="BD4141" s="5">
        <v>0</v>
      </c>
      <c r="BE4141" s="335">
        <v>0</v>
      </c>
      <c r="BF4141" s="40"/>
      <c r="BG4141" s="826"/>
      <c r="BH4141" s="607"/>
    </row>
    <row r="4142" spans="1:66" ht="12.75" customHeight="1" x14ac:dyDescent="0.25">
      <c r="A4142" s="222"/>
      <c r="C4142" s="119"/>
      <c r="D4142" s="620"/>
      <c r="F4142" s="117"/>
      <c r="G4142" s="694"/>
      <c r="H4142" s="878"/>
      <c r="I4142" s="397"/>
      <c r="J4142" s="380"/>
      <c r="K4142" s="406" t="s">
        <v>53</v>
      </c>
      <c r="L4142" s="731">
        <f t="shared" ref="L4142:P4142" si="6375">L4132</f>
        <v>0</v>
      </c>
      <c r="M4142" s="732">
        <f t="shared" si="6375"/>
        <v>0</v>
      </c>
      <c r="N4142" s="929">
        <f t="shared" si="6375"/>
        <v>0</v>
      </c>
      <c r="O4142" s="530">
        <f t="shared" si="6375"/>
        <v>0</v>
      </c>
      <c r="P4142" s="530">
        <f t="shared" si="6375"/>
        <v>0</v>
      </c>
      <c r="Q4142" s="641">
        <f t="shared" ref="Q4142:V4142" si="6376">Q4132</f>
        <v>0</v>
      </c>
      <c r="R4142" s="537">
        <f t="shared" si="6376"/>
        <v>0</v>
      </c>
      <c r="S4142" s="537">
        <f t="shared" si="6376"/>
        <v>0</v>
      </c>
      <c r="T4142" s="537">
        <f t="shared" si="6376"/>
        <v>0</v>
      </c>
      <c r="U4142" s="537">
        <f t="shared" si="6376"/>
        <v>0</v>
      </c>
      <c r="V4142" s="537">
        <f t="shared" si="6376"/>
        <v>0</v>
      </c>
      <c r="W4142" s="530"/>
      <c r="X4142" s="142">
        <f>X4132</f>
        <v>0</v>
      </c>
      <c r="Y4142" s="142">
        <f>Y4132</f>
        <v>0</v>
      </c>
      <c r="Z4142" s="537">
        <f>Z4132</f>
        <v>0</v>
      </c>
      <c r="AA4142" s="537">
        <f>AA4132</f>
        <v>0</v>
      </c>
      <c r="AB4142" s="530"/>
      <c r="AC4142" s="142">
        <f t="shared" ref="AC4142:AN4142" si="6377">AC4132</f>
        <v>0</v>
      </c>
      <c r="AD4142" s="530">
        <f>AD4132</f>
        <v>0</v>
      </c>
      <c r="AE4142" s="842">
        <f>AE4132</f>
        <v>0</v>
      </c>
      <c r="AF4142" s="929">
        <f t="shared" ref="AF4142:AH4142" si="6378">AF4132</f>
        <v>0</v>
      </c>
      <c r="AG4142" s="530">
        <f t="shared" si="6378"/>
        <v>0</v>
      </c>
      <c r="AH4142" s="530">
        <f t="shared" si="6378"/>
        <v>0</v>
      </c>
      <c r="AI4142" s="641">
        <f t="shared" si="6377"/>
        <v>0</v>
      </c>
      <c r="AJ4142" s="537">
        <f t="shared" si="6377"/>
        <v>0</v>
      </c>
      <c r="AK4142" s="537">
        <f t="shared" si="6377"/>
        <v>0</v>
      </c>
      <c r="AL4142" s="537">
        <f t="shared" si="6377"/>
        <v>0</v>
      </c>
      <c r="AM4142" s="537">
        <f t="shared" si="6377"/>
        <v>0</v>
      </c>
      <c r="AN4142" s="537">
        <f t="shared" si="6377"/>
        <v>0</v>
      </c>
      <c r="AO4142" s="530"/>
      <c r="AP4142" s="142">
        <f>AP4132</f>
        <v>0</v>
      </c>
      <c r="AQ4142" s="142">
        <f>AQ4132</f>
        <v>0</v>
      </c>
      <c r="AR4142" s="537">
        <f>AR4132</f>
        <v>0</v>
      </c>
      <c r="AS4142" s="537">
        <f>AS4132</f>
        <v>0</v>
      </c>
      <c r="AT4142" s="530"/>
      <c r="AU4142" s="142">
        <f t="shared" ref="AU4142:BE4142" si="6379">AU4132</f>
        <v>0</v>
      </c>
      <c r="AV4142" s="530">
        <f t="shared" ref="AV4142" si="6380">AV4132</f>
        <v>0</v>
      </c>
      <c r="AW4142" s="842">
        <f t="shared" si="6379"/>
        <v>0</v>
      </c>
      <c r="AX4142" s="115">
        <f t="shared" si="6379"/>
        <v>0</v>
      </c>
      <c r="AY4142" s="5">
        <f t="shared" si="6379"/>
        <v>0</v>
      </c>
      <c r="AZ4142" s="5">
        <f t="shared" si="6379"/>
        <v>0</v>
      </c>
      <c r="BA4142" s="335" t="e">
        <f t="shared" si="6379"/>
        <v>#DIV/0!</v>
      </c>
      <c r="BB4142" s="23">
        <f t="shared" si="6379"/>
        <v>0</v>
      </c>
      <c r="BC4142" s="5">
        <f t="shared" si="6379"/>
        <v>0</v>
      </c>
      <c r="BD4142" s="5">
        <f t="shared" si="6379"/>
        <v>0</v>
      </c>
      <c r="BE4142" s="335" t="e">
        <f t="shared" si="6379"/>
        <v>#DIV/0!</v>
      </c>
      <c r="BG4142" s="826"/>
      <c r="BH4142" s="607"/>
    </row>
    <row r="4143" spans="1:66" ht="12.75" customHeight="1" x14ac:dyDescent="0.25">
      <c r="A4143" s="21"/>
      <c r="B4143" s="112"/>
      <c r="C4143" s="119"/>
      <c r="D4143" s="623"/>
      <c r="E4143" s="278"/>
      <c r="F4143" s="305"/>
      <c r="G4143" s="694"/>
      <c r="H4143" s="878"/>
      <c r="I4143" s="397"/>
      <c r="J4143" s="380"/>
      <c r="K4143" s="405"/>
      <c r="L4143" s="738"/>
      <c r="M4143" s="739"/>
      <c r="N4143" s="929"/>
      <c r="O4143" s="530"/>
      <c r="P4143" s="530"/>
      <c r="Q4143" s="641"/>
      <c r="R4143" s="537"/>
      <c r="S4143" s="537"/>
      <c r="T4143" s="537"/>
      <c r="U4143" s="537"/>
      <c r="V4143" s="537"/>
      <c r="W4143" s="531"/>
      <c r="X4143" s="140"/>
      <c r="Y4143" s="140"/>
      <c r="Z4143" s="551"/>
      <c r="AA4143" s="551"/>
      <c r="AB4143" s="531"/>
      <c r="AC4143" s="142"/>
      <c r="AD4143" s="530"/>
      <c r="AE4143" s="842"/>
      <c r="AF4143" s="929"/>
      <c r="AG4143" s="530"/>
      <c r="AH4143" s="530"/>
      <c r="AI4143" s="641"/>
      <c r="AJ4143" s="537"/>
      <c r="AK4143" s="537"/>
      <c r="AL4143" s="537"/>
      <c r="AM4143" s="537"/>
      <c r="AN4143" s="537"/>
      <c r="AO4143" s="531"/>
      <c r="AP4143" s="140"/>
      <c r="AQ4143" s="140"/>
      <c r="AR4143" s="551"/>
      <c r="AS4143" s="551"/>
      <c r="AT4143" s="531"/>
      <c r="AU4143" s="142"/>
      <c r="AV4143" s="530"/>
      <c r="AW4143" s="842"/>
      <c r="AX4143" s="115"/>
      <c r="AY4143" s="5"/>
      <c r="AZ4143" s="5"/>
      <c r="BA4143" s="335"/>
      <c r="BC4143" s="5"/>
      <c r="BD4143" s="5"/>
      <c r="BE4143" s="335"/>
      <c r="BG4143" s="826"/>
      <c r="BH4143" s="607"/>
    </row>
    <row r="4144" spans="1:66" ht="12.75" customHeight="1" x14ac:dyDescent="0.25">
      <c r="A4144" s="21"/>
      <c r="B4144" s="112"/>
      <c r="C4144" s="119"/>
      <c r="D4144" s="623"/>
      <c r="E4144" s="278"/>
      <c r="F4144" s="305"/>
      <c r="G4144" s="694"/>
      <c r="H4144" s="878"/>
      <c r="I4144" s="397"/>
      <c r="J4144" s="380"/>
      <c r="K4144" s="405"/>
      <c r="L4144" s="738"/>
      <c r="M4144" s="739"/>
      <c r="N4144" s="929"/>
      <c r="O4144" s="530"/>
      <c r="P4144" s="530"/>
      <c r="Q4144" s="641"/>
      <c r="R4144" s="537"/>
      <c r="S4144" s="537"/>
      <c r="T4144" s="537"/>
      <c r="U4144" s="537"/>
      <c r="V4144" s="537"/>
      <c r="W4144" s="531"/>
      <c r="X4144" s="140"/>
      <c r="Y4144" s="140"/>
      <c r="Z4144" s="551"/>
      <c r="AA4144" s="551"/>
      <c r="AB4144" s="531"/>
      <c r="AC4144" s="142"/>
      <c r="AD4144" s="530"/>
      <c r="AE4144" s="842"/>
      <c r="AF4144" s="929"/>
      <c r="AG4144" s="530"/>
      <c r="AH4144" s="530"/>
      <c r="AI4144" s="641"/>
      <c r="AJ4144" s="537"/>
      <c r="AK4144" s="537"/>
      <c r="AL4144" s="537"/>
      <c r="AM4144" s="537"/>
      <c r="AN4144" s="537"/>
      <c r="AO4144" s="531"/>
      <c r="AP4144" s="140"/>
      <c r="AQ4144" s="140"/>
      <c r="AR4144" s="551"/>
      <c r="AS4144" s="551"/>
      <c r="AT4144" s="531"/>
      <c r="AU4144" s="142"/>
      <c r="AV4144" s="530"/>
      <c r="AW4144" s="842"/>
      <c r="AX4144" s="115"/>
      <c r="AY4144" s="5"/>
      <c r="AZ4144" s="5"/>
      <c r="BA4144" s="335"/>
      <c r="BC4144" s="5"/>
      <c r="BD4144" s="5"/>
      <c r="BE4144" s="335"/>
      <c r="BG4144" s="826"/>
      <c r="BH4144" s="607"/>
    </row>
    <row r="4145" spans="1:60" ht="12.75" customHeight="1" x14ac:dyDescent="0.25">
      <c r="A4145" s="222"/>
      <c r="C4145" s="116"/>
      <c r="D4145" s="620"/>
      <c r="F4145" s="117"/>
      <c r="G4145" s="694"/>
      <c r="H4145" s="878"/>
      <c r="I4145" s="397"/>
      <c r="J4145" s="380"/>
      <c r="K4145" s="425" t="s">
        <v>6565</v>
      </c>
      <c r="L4145" s="731"/>
      <c r="M4145" s="732"/>
      <c r="N4145" s="931"/>
      <c r="O4145" s="923"/>
      <c r="P4145" s="923"/>
      <c r="Q4145" s="641"/>
      <c r="R4145" s="537"/>
      <c r="S4145" s="537"/>
      <c r="T4145" s="537"/>
      <c r="U4145" s="537"/>
      <c r="V4145" s="537"/>
      <c r="W4145" s="531"/>
      <c r="X4145" s="141"/>
      <c r="Y4145" s="141"/>
      <c r="Z4145" s="552"/>
      <c r="AA4145" s="552"/>
      <c r="AB4145" s="531"/>
      <c r="AC4145" s="593"/>
      <c r="AD4145" s="923"/>
      <c r="AE4145" s="846"/>
      <c r="AF4145" s="931"/>
      <c r="AG4145" s="923"/>
      <c r="AH4145" s="923"/>
      <c r="AI4145" s="641"/>
      <c r="AJ4145" s="537"/>
      <c r="AK4145" s="537"/>
      <c r="AL4145" s="537"/>
      <c r="AM4145" s="537"/>
      <c r="AN4145" s="537"/>
      <c r="AO4145" s="531"/>
      <c r="AP4145" s="141"/>
      <c r="AQ4145" s="141"/>
      <c r="AR4145" s="552"/>
      <c r="AS4145" s="552"/>
      <c r="AT4145" s="531"/>
      <c r="AU4145" s="593"/>
      <c r="AV4145" s="923"/>
      <c r="AW4145" s="846"/>
      <c r="AX4145" s="115"/>
      <c r="AY4145" s="5"/>
      <c r="AZ4145" s="5"/>
      <c r="BA4145" s="335"/>
      <c r="BC4145" s="5"/>
      <c r="BD4145" s="5"/>
      <c r="BE4145" s="335"/>
      <c r="BG4145" s="826"/>
      <c r="BH4145" s="607"/>
    </row>
    <row r="4146" spans="1:60" ht="20.399999999999999" x14ac:dyDescent="0.25">
      <c r="A4146" s="222"/>
      <c r="C4146" s="116"/>
      <c r="D4146" s="620"/>
      <c r="F4146" s="117"/>
      <c r="G4146" s="694"/>
      <c r="H4146" s="878"/>
      <c r="I4146" s="397"/>
      <c r="J4146" s="380"/>
      <c r="K4146" s="426" t="s">
        <v>3866</v>
      </c>
      <c r="L4146" s="731"/>
      <c r="M4146" s="732"/>
      <c r="N4146" s="931"/>
      <c r="O4146" s="923"/>
      <c r="P4146" s="923"/>
      <c r="Q4146" s="641"/>
      <c r="R4146" s="537"/>
      <c r="S4146" s="537"/>
      <c r="T4146" s="537"/>
      <c r="U4146" s="537"/>
      <c r="V4146" s="537"/>
      <c r="W4146" s="531"/>
      <c r="X4146" s="141"/>
      <c r="Y4146" s="141"/>
      <c r="Z4146" s="552"/>
      <c r="AA4146" s="552"/>
      <c r="AB4146" s="531"/>
      <c r="AC4146" s="593"/>
      <c r="AD4146" s="923"/>
      <c r="AE4146" s="846"/>
      <c r="AF4146" s="931"/>
      <c r="AG4146" s="923"/>
      <c r="AH4146" s="923"/>
      <c r="AI4146" s="641"/>
      <c r="AJ4146" s="537"/>
      <c r="AK4146" s="537"/>
      <c r="AL4146" s="537"/>
      <c r="AM4146" s="537"/>
      <c r="AN4146" s="537"/>
      <c r="AO4146" s="531"/>
      <c r="AP4146" s="141"/>
      <c r="AQ4146" s="141"/>
      <c r="AR4146" s="552"/>
      <c r="AS4146" s="552"/>
      <c r="AT4146" s="531"/>
      <c r="AU4146" s="593"/>
      <c r="AV4146" s="923"/>
      <c r="AW4146" s="846"/>
      <c r="AX4146" s="115"/>
      <c r="AY4146" s="5"/>
      <c r="AZ4146" s="5"/>
      <c r="BA4146" s="335"/>
      <c r="BC4146" s="5"/>
      <c r="BD4146" s="5"/>
      <c r="BE4146" s="335"/>
      <c r="BG4146" s="826"/>
      <c r="BH4146" s="607"/>
    </row>
    <row r="4147" spans="1:60" ht="12.75" customHeight="1" x14ac:dyDescent="0.25">
      <c r="A4147" s="222"/>
      <c r="C4147" s="116"/>
      <c r="D4147" s="620"/>
      <c r="F4147" s="117"/>
      <c r="G4147" s="694"/>
      <c r="H4147" s="878"/>
      <c r="I4147" s="397"/>
      <c r="J4147" s="380"/>
      <c r="K4147" s="408"/>
      <c r="L4147" s="731"/>
      <c r="M4147" s="732"/>
      <c r="N4147" s="931"/>
      <c r="O4147" s="923"/>
      <c r="P4147" s="923"/>
      <c r="Q4147" s="641"/>
      <c r="R4147" s="537"/>
      <c r="S4147" s="537"/>
      <c r="T4147" s="537"/>
      <c r="U4147" s="537"/>
      <c r="V4147" s="537"/>
      <c r="W4147" s="531"/>
      <c r="X4147" s="141"/>
      <c r="Y4147" s="141"/>
      <c r="Z4147" s="552"/>
      <c r="AA4147" s="552"/>
      <c r="AB4147" s="531"/>
      <c r="AC4147" s="593"/>
      <c r="AD4147" s="923"/>
      <c r="AE4147" s="846"/>
      <c r="AF4147" s="931"/>
      <c r="AG4147" s="923"/>
      <c r="AH4147" s="923"/>
      <c r="AI4147" s="641"/>
      <c r="AJ4147" s="537"/>
      <c r="AK4147" s="537"/>
      <c r="AL4147" s="537"/>
      <c r="AM4147" s="537"/>
      <c r="AN4147" s="537"/>
      <c r="AO4147" s="531"/>
      <c r="AP4147" s="141"/>
      <c r="AQ4147" s="141"/>
      <c r="AR4147" s="552"/>
      <c r="AS4147" s="552"/>
      <c r="AT4147" s="531"/>
      <c r="AU4147" s="593"/>
      <c r="AV4147" s="923"/>
      <c r="AW4147" s="846"/>
      <c r="AX4147" s="115"/>
      <c r="AY4147" s="5"/>
      <c r="AZ4147" s="5"/>
      <c r="BA4147" s="335"/>
      <c r="BC4147" s="5"/>
      <c r="BD4147" s="5"/>
      <c r="BE4147" s="335"/>
      <c r="BG4147" s="826"/>
      <c r="BH4147" s="607"/>
    </row>
    <row r="4148" spans="1:60" ht="35.1" customHeight="1" x14ac:dyDescent="0.25">
      <c r="A4148" s="222" t="s">
        <v>6159</v>
      </c>
      <c r="B4148" s="112" t="s">
        <v>5018</v>
      </c>
      <c r="C4148" s="116" t="s">
        <v>149</v>
      </c>
      <c r="D4148" s="620">
        <v>1000</v>
      </c>
      <c r="E4148" s="278"/>
      <c r="F4148" s="116" t="s">
        <v>5016</v>
      </c>
      <c r="G4148" s="700"/>
      <c r="H4148" s="900">
        <v>122</v>
      </c>
      <c r="I4148" s="580">
        <v>81211000</v>
      </c>
      <c r="J4148" s="689" t="s">
        <v>6954</v>
      </c>
      <c r="K4148" s="411" t="s">
        <v>6955</v>
      </c>
      <c r="L4148" s="733">
        <v>0</v>
      </c>
      <c r="M4148" s="734">
        <v>0</v>
      </c>
      <c r="N4148" s="931"/>
      <c r="O4148" s="530">
        <f t="shared" ref="O4148:O4150" si="6381">IF(N4148&gt;L4148,"0 ",N4148-L4148)</f>
        <v>0</v>
      </c>
      <c r="P4148" s="530">
        <f t="shared" ref="P4148:P4150" si="6382">IF(N4148&lt;L4148,"0 ",N4148-L4148)</f>
        <v>0</v>
      </c>
      <c r="Q4148" s="646"/>
      <c r="R4148" s="536"/>
      <c r="S4148" s="536"/>
      <c r="T4148" s="536"/>
      <c r="U4148" s="536"/>
      <c r="V4148" s="536"/>
      <c r="W4148" s="683" t="str">
        <f>IF(SUM(Q4148:V4148)=X4148,"OK",SUM(Q4148:V4148)-X4148)</f>
        <v>OK</v>
      </c>
      <c r="X4148" s="141"/>
      <c r="Y4148" s="141"/>
      <c r="Z4148" s="552"/>
      <c r="AA4148" s="552"/>
      <c r="AB4148" s="683" t="str">
        <f>IF(SUM(Z4148:AA4148)=AC4148,"OK",SUM(Z4148:AA4148)-AC4148)</f>
        <v>OK</v>
      </c>
      <c r="AC4148" s="593"/>
      <c r="AD4148" s="530">
        <f t="shared" ref="AD4148:AD4150" si="6383">X4148+Y4148+AC4148</f>
        <v>0</v>
      </c>
      <c r="AE4148" s="842">
        <f t="shared" ref="AE4148:AE4150" si="6384">N4148+AD4148</f>
        <v>0</v>
      </c>
      <c r="AF4148" s="931"/>
      <c r="AG4148" s="530">
        <f t="shared" ref="AG4148:AG4150" si="6385">IF(AF4148&gt;M4148,"0 ",AF4148-M4148)</f>
        <v>0</v>
      </c>
      <c r="AH4148" s="530">
        <f t="shared" ref="AH4148:AH4150" si="6386">IF(AF4148&lt;M4148,"0 ",AF4148-M4148)</f>
        <v>0</v>
      </c>
      <c r="AI4148" s="641"/>
      <c r="AJ4148" s="537"/>
      <c r="AK4148" s="537"/>
      <c r="AL4148" s="537"/>
      <c r="AM4148" s="537"/>
      <c r="AN4148" s="537"/>
      <c r="AO4148" s="683" t="str">
        <f>IF(SUM(AI4148:AN4148)=AP4148,"OK",SUM(AI4148:AN4148)-AP4148)</f>
        <v>OK</v>
      </c>
      <c r="AP4148" s="141"/>
      <c r="AQ4148" s="141"/>
      <c r="AR4148" s="552"/>
      <c r="AS4148" s="552"/>
      <c r="AT4148" s="683" t="str">
        <f>IF(SUM(AR4148:AS4148)=AU4148,"OK",SUM(AR4148:AS4148)-AU4148)</f>
        <v>OK</v>
      </c>
      <c r="AU4148" s="593"/>
      <c r="AV4148" s="530">
        <f t="shared" ref="AV4148:AV4150" si="6387">AP4148+AQ4148+AU4148</f>
        <v>0</v>
      </c>
      <c r="AW4148" s="842">
        <f t="shared" ref="AW4148:AW4150" si="6388">AF4148+AV4148</f>
        <v>0</v>
      </c>
      <c r="AX4148" s="115">
        <f>L4148</f>
        <v>0</v>
      </c>
      <c r="AY4148" s="5">
        <f>AE4148</f>
        <v>0</v>
      </c>
      <c r="AZ4148" s="7">
        <f>AY4148-AX4148</f>
        <v>0</v>
      </c>
      <c r="BA4148" s="335" t="e">
        <f>AZ4148/AX4148</f>
        <v>#DIV/0!</v>
      </c>
      <c r="BB4148" s="23">
        <f>M4148</f>
        <v>0</v>
      </c>
      <c r="BC4148" s="5">
        <f>AW4148</f>
        <v>0</v>
      </c>
      <c r="BD4148" s="7">
        <f>BC4148-BB4148</f>
        <v>0</v>
      </c>
      <c r="BE4148" s="335" t="e">
        <f>BD4148/BB4148</f>
        <v>#DIV/0!</v>
      </c>
      <c r="BG4148" s="826" t="str">
        <f>RIGHT(LEFT(I4148,3),2)&amp;"."&amp;RIGHT(LEFT(I4148,5),2)</f>
        <v>12.11</v>
      </c>
      <c r="BH4148" s="607" t="b">
        <f>COUNTIF('Codes SEC'!$B$2:$B$250,Ministres!BG4148)&gt;0</f>
        <v>1</v>
      </c>
    </row>
    <row r="4149" spans="1:60" ht="35.1" customHeight="1" x14ac:dyDescent="0.25">
      <c r="A4149" s="222" t="s">
        <v>6159</v>
      </c>
      <c r="B4149" s="112" t="s">
        <v>5018</v>
      </c>
      <c r="C4149" s="116" t="s">
        <v>149</v>
      </c>
      <c r="D4149" s="620">
        <v>1000</v>
      </c>
      <c r="E4149" s="278"/>
      <c r="F4149" s="116" t="s">
        <v>5016</v>
      </c>
      <c r="G4149" s="700"/>
      <c r="H4149" s="900">
        <v>122</v>
      </c>
      <c r="I4149" s="580">
        <v>84130000</v>
      </c>
      <c r="J4149" s="689" t="s">
        <v>7000</v>
      </c>
      <c r="K4149" s="411" t="s">
        <v>7001</v>
      </c>
      <c r="L4149" s="733">
        <v>0</v>
      </c>
      <c r="M4149" s="734">
        <v>0</v>
      </c>
      <c r="N4149" s="931"/>
      <c r="O4149" s="530">
        <f t="shared" si="6381"/>
        <v>0</v>
      </c>
      <c r="P4149" s="530">
        <f t="shared" si="6382"/>
        <v>0</v>
      </c>
      <c r="Q4149" s="646"/>
      <c r="R4149" s="536"/>
      <c r="S4149" s="536"/>
      <c r="T4149" s="536"/>
      <c r="U4149" s="536"/>
      <c r="V4149" s="536"/>
      <c r="W4149" s="683" t="str">
        <f t="shared" ref="W4149" si="6389">IF(SUM(Q4149:V4149)=X4149,"OK",SUM(Q4149:V4149)-X4149)</f>
        <v>OK</v>
      </c>
      <c r="X4149" s="141"/>
      <c r="Y4149" s="141"/>
      <c r="Z4149" s="552"/>
      <c r="AA4149" s="552"/>
      <c r="AB4149" s="683" t="str">
        <f t="shared" ref="AB4149" si="6390">IF(SUM(Z4149:AA4149)=AC4149,"OK",SUM(Z4149:AA4149)-AC4149)</f>
        <v>OK</v>
      </c>
      <c r="AC4149" s="593"/>
      <c r="AD4149" s="530">
        <f t="shared" si="6383"/>
        <v>0</v>
      </c>
      <c r="AE4149" s="842">
        <f t="shared" si="6384"/>
        <v>0</v>
      </c>
      <c r="AF4149" s="931"/>
      <c r="AG4149" s="530">
        <f t="shared" si="6385"/>
        <v>0</v>
      </c>
      <c r="AH4149" s="530">
        <f t="shared" si="6386"/>
        <v>0</v>
      </c>
      <c r="AI4149" s="641"/>
      <c r="AJ4149" s="537"/>
      <c r="AK4149" s="537"/>
      <c r="AL4149" s="537"/>
      <c r="AM4149" s="537"/>
      <c r="AN4149" s="537"/>
      <c r="AO4149" s="683" t="str">
        <f t="shared" ref="AO4149" si="6391">IF(SUM(AI4149:AN4149)=AP4149,"OK",SUM(AI4149:AN4149)-AP4149)</f>
        <v>OK</v>
      </c>
      <c r="AP4149" s="141"/>
      <c r="AQ4149" s="141"/>
      <c r="AR4149" s="552"/>
      <c r="AS4149" s="552"/>
      <c r="AT4149" s="683" t="str">
        <f t="shared" ref="AT4149" si="6392">IF(SUM(AR4149:AS4149)=AU4149,"OK",SUM(AR4149:AS4149)-AU4149)</f>
        <v>OK</v>
      </c>
      <c r="AU4149" s="593"/>
      <c r="AV4149" s="530">
        <f t="shared" si="6387"/>
        <v>0</v>
      </c>
      <c r="AW4149" s="842">
        <f t="shared" si="6388"/>
        <v>0</v>
      </c>
      <c r="AX4149" s="115">
        <f>L4149</f>
        <v>0</v>
      </c>
      <c r="AY4149" s="5">
        <f>AE4149</f>
        <v>0</v>
      </c>
      <c r="AZ4149" s="7">
        <f t="shared" ref="AZ4149" si="6393">AY4149-AX4149</f>
        <v>0</v>
      </c>
      <c r="BA4149" s="335" t="e">
        <f t="shared" ref="BA4149" si="6394">AZ4149/AX4149</f>
        <v>#DIV/0!</v>
      </c>
      <c r="BB4149" s="23">
        <f>M4149</f>
        <v>0</v>
      </c>
      <c r="BC4149" s="5">
        <f t="shared" ref="BC4149" si="6395">AW4149</f>
        <v>0</v>
      </c>
      <c r="BD4149" s="7">
        <f t="shared" ref="BD4149" si="6396">BC4149-BB4149</f>
        <v>0</v>
      </c>
      <c r="BE4149" s="335" t="e">
        <f t="shared" ref="BE4149" si="6397">BD4149/BB4149</f>
        <v>#DIV/0!</v>
      </c>
      <c r="BG4149" s="826" t="str">
        <f>RIGHT(LEFT(I4149,3),2)&amp;"."&amp;RIGHT(LEFT(I4149,5),2)</f>
        <v>41.30</v>
      </c>
      <c r="BH4149" s="607" t="b">
        <f>COUNTIF('Codes SEC'!$B$2:$B$250,Ministres!BG4149)&gt;0</f>
        <v>1</v>
      </c>
    </row>
    <row r="4150" spans="1:60" ht="35.1" customHeight="1" x14ac:dyDescent="0.25">
      <c r="A4150" s="222" t="s">
        <v>6159</v>
      </c>
      <c r="B4150" s="112" t="s">
        <v>5018</v>
      </c>
      <c r="C4150" s="116" t="s">
        <v>149</v>
      </c>
      <c r="D4150" s="620">
        <v>1000</v>
      </c>
      <c r="E4150" s="278"/>
      <c r="F4150" s="116" t="s">
        <v>5016</v>
      </c>
      <c r="G4150" s="700"/>
      <c r="H4150" s="900">
        <v>122</v>
      </c>
      <c r="I4150" s="580">
        <v>84140000</v>
      </c>
      <c r="J4150" s="689" t="s">
        <v>6820</v>
      </c>
      <c r="K4150" s="411" t="s">
        <v>6821</v>
      </c>
      <c r="L4150" s="733">
        <v>0</v>
      </c>
      <c r="M4150" s="734">
        <v>0</v>
      </c>
      <c r="N4150" s="931"/>
      <c r="O4150" s="530">
        <f t="shared" si="6381"/>
        <v>0</v>
      </c>
      <c r="P4150" s="530">
        <f t="shared" si="6382"/>
        <v>0</v>
      </c>
      <c r="Q4150" s="646"/>
      <c r="R4150" s="536"/>
      <c r="S4150" s="536"/>
      <c r="T4150" s="536"/>
      <c r="U4150" s="536"/>
      <c r="V4150" s="536"/>
      <c r="W4150" s="683" t="str">
        <f t="shared" ref="W4150" si="6398">IF(SUM(Q4150:V4150)=X4150,"OK",SUM(Q4150:V4150)-X4150)</f>
        <v>OK</v>
      </c>
      <c r="X4150" s="141"/>
      <c r="Y4150" s="141"/>
      <c r="Z4150" s="552"/>
      <c r="AA4150" s="552"/>
      <c r="AB4150" s="683" t="str">
        <f t="shared" ref="AB4150" si="6399">IF(SUM(Z4150:AA4150)=AC4150,"OK",SUM(Z4150:AA4150)-AC4150)</f>
        <v>OK</v>
      </c>
      <c r="AC4150" s="593"/>
      <c r="AD4150" s="530">
        <f t="shared" si="6383"/>
        <v>0</v>
      </c>
      <c r="AE4150" s="842">
        <f t="shared" si="6384"/>
        <v>0</v>
      </c>
      <c r="AF4150" s="931"/>
      <c r="AG4150" s="530">
        <f t="shared" si="6385"/>
        <v>0</v>
      </c>
      <c r="AH4150" s="530">
        <f t="shared" si="6386"/>
        <v>0</v>
      </c>
      <c r="AI4150" s="641"/>
      <c r="AJ4150" s="537"/>
      <c r="AK4150" s="537"/>
      <c r="AL4150" s="537"/>
      <c r="AM4150" s="537"/>
      <c r="AN4150" s="537"/>
      <c r="AO4150" s="683" t="str">
        <f t="shared" ref="AO4150" si="6400">IF(SUM(AI4150:AN4150)=AP4150,"OK",SUM(AI4150:AN4150)-AP4150)</f>
        <v>OK</v>
      </c>
      <c r="AP4150" s="141"/>
      <c r="AQ4150" s="141"/>
      <c r="AR4150" s="552"/>
      <c r="AS4150" s="552"/>
      <c r="AT4150" s="683" t="str">
        <f t="shared" ref="AT4150" si="6401">IF(SUM(AR4150:AS4150)=AU4150,"OK",SUM(AR4150:AS4150)-AU4150)</f>
        <v>OK</v>
      </c>
      <c r="AU4150" s="593"/>
      <c r="AV4150" s="530">
        <f t="shared" si="6387"/>
        <v>0</v>
      </c>
      <c r="AW4150" s="842">
        <f t="shared" si="6388"/>
        <v>0</v>
      </c>
      <c r="AX4150" s="115">
        <f>L4150</f>
        <v>0</v>
      </c>
      <c r="AY4150" s="5">
        <f>AE4150</f>
        <v>0</v>
      </c>
      <c r="AZ4150" s="7">
        <f t="shared" ref="AZ4150" si="6402">AY4150-AX4150</f>
        <v>0</v>
      </c>
      <c r="BA4150" s="335" t="e">
        <f t="shared" ref="BA4150" si="6403">AZ4150/AX4150</f>
        <v>#DIV/0!</v>
      </c>
      <c r="BB4150" s="23">
        <f>M4150</f>
        <v>0</v>
      </c>
      <c r="BC4150" s="5">
        <f t="shared" ref="BC4150" si="6404">AW4150</f>
        <v>0</v>
      </c>
      <c r="BD4150" s="7">
        <f t="shared" ref="BD4150" si="6405">BC4150-BB4150</f>
        <v>0</v>
      </c>
      <c r="BE4150" s="335" t="e">
        <f t="shared" ref="BE4150" si="6406">BD4150/BB4150</f>
        <v>#DIV/0!</v>
      </c>
      <c r="BG4150" s="826" t="str">
        <f>RIGHT(LEFT(I4150,3),2)&amp;"."&amp;RIGHT(LEFT(I4150,5),2)</f>
        <v>41.40</v>
      </c>
      <c r="BH4150" s="607" t="b">
        <f>COUNTIF('Codes SEC'!$B$2:$B$250,Ministres!BG4150)&gt;0</f>
        <v>1</v>
      </c>
    </row>
    <row r="4151" spans="1:60" ht="12.75" customHeight="1" x14ac:dyDescent="0.25">
      <c r="A4151" s="225"/>
      <c r="B4151" s="206"/>
      <c r="C4151" s="253"/>
      <c r="D4151" s="621"/>
      <c r="E4151" s="275"/>
      <c r="F4151" s="269"/>
      <c r="G4151" s="695"/>
      <c r="H4151" s="886"/>
      <c r="I4151" s="403"/>
      <c r="J4151" s="381"/>
      <c r="K4151" s="514" t="s">
        <v>95</v>
      </c>
      <c r="L4151" s="313">
        <f>L4148+L4149+L4150</f>
        <v>0</v>
      </c>
      <c r="M4151" s="744">
        <f t="shared" ref="M4151:BE4151" si="6407">M4148+M4149+M4150</f>
        <v>0</v>
      </c>
      <c r="N4151" s="930">
        <f t="shared" si="6407"/>
        <v>0</v>
      </c>
      <c r="O4151" s="790">
        <f t="shared" si="6407"/>
        <v>0</v>
      </c>
      <c r="P4151" s="790">
        <f t="shared" si="6407"/>
        <v>0</v>
      </c>
      <c r="Q4151" s="787">
        <f t="shared" si="6407"/>
        <v>0</v>
      </c>
      <c r="R4151" s="648">
        <f t="shared" si="6407"/>
        <v>0</v>
      </c>
      <c r="S4151" s="648">
        <f t="shared" si="6407"/>
        <v>0</v>
      </c>
      <c r="T4151" s="648">
        <f t="shared" si="6407"/>
        <v>0</v>
      </c>
      <c r="U4151" s="648">
        <f t="shared" si="6407"/>
        <v>0</v>
      </c>
      <c r="V4151" s="648">
        <f t="shared" si="6407"/>
        <v>0</v>
      </c>
      <c r="W4151" s="790"/>
      <c r="X4151" s="649">
        <f t="shared" si="6407"/>
        <v>0</v>
      </c>
      <c r="Y4151" s="649">
        <f t="shared" si="6407"/>
        <v>0</v>
      </c>
      <c r="Z4151" s="648">
        <f t="shared" si="6407"/>
        <v>0</v>
      </c>
      <c r="AA4151" s="648">
        <f t="shared" si="6407"/>
        <v>0</v>
      </c>
      <c r="AB4151" s="790"/>
      <c r="AC4151" s="649">
        <f t="shared" si="6407"/>
        <v>0</v>
      </c>
      <c r="AD4151" s="790">
        <f>AD4148+AD4149+AD4150</f>
        <v>0</v>
      </c>
      <c r="AE4151" s="843">
        <f>AE4148+AE4149+AE4150</f>
        <v>0</v>
      </c>
      <c r="AF4151" s="930">
        <f t="shared" si="6407"/>
        <v>0</v>
      </c>
      <c r="AG4151" s="790">
        <f t="shared" si="6407"/>
        <v>0</v>
      </c>
      <c r="AH4151" s="790">
        <f t="shared" si="6407"/>
        <v>0</v>
      </c>
      <c r="AI4151" s="787">
        <f t="shared" si="6407"/>
        <v>0</v>
      </c>
      <c r="AJ4151" s="648">
        <f t="shared" si="6407"/>
        <v>0</v>
      </c>
      <c r="AK4151" s="648">
        <f t="shared" si="6407"/>
        <v>0</v>
      </c>
      <c r="AL4151" s="648">
        <f t="shared" si="6407"/>
        <v>0</v>
      </c>
      <c r="AM4151" s="648">
        <f t="shared" si="6407"/>
        <v>0</v>
      </c>
      <c r="AN4151" s="648">
        <f t="shared" si="6407"/>
        <v>0</v>
      </c>
      <c r="AO4151" s="790"/>
      <c r="AP4151" s="649">
        <f t="shared" si="6407"/>
        <v>0</v>
      </c>
      <c r="AQ4151" s="649">
        <f t="shared" si="6407"/>
        <v>0</v>
      </c>
      <c r="AR4151" s="648">
        <f t="shared" si="6407"/>
        <v>0</v>
      </c>
      <c r="AS4151" s="648">
        <f t="shared" si="6407"/>
        <v>0</v>
      </c>
      <c r="AT4151" s="790"/>
      <c r="AU4151" s="649">
        <f t="shared" si="6407"/>
        <v>0</v>
      </c>
      <c r="AV4151" s="790">
        <f t="shared" si="6407"/>
        <v>0</v>
      </c>
      <c r="AW4151" s="843">
        <f t="shared" si="6407"/>
        <v>0</v>
      </c>
      <c r="AX4151" s="336">
        <f t="shared" si="6407"/>
        <v>0</v>
      </c>
      <c r="AY4151" s="337">
        <f t="shared" si="6407"/>
        <v>0</v>
      </c>
      <c r="AZ4151" s="338">
        <f t="shared" si="6407"/>
        <v>0</v>
      </c>
      <c r="BA4151" s="339" t="e">
        <f t="shared" si="6407"/>
        <v>#DIV/0!</v>
      </c>
      <c r="BB4151" s="322">
        <f t="shared" si="6407"/>
        <v>0</v>
      </c>
      <c r="BC4151" s="337">
        <f t="shared" si="6407"/>
        <v>0</v>
      </c>
      <c r="BD4151" s="338">
        <f t="shared" si="6407"/>
        <v>0</v>
      </c>
      <c r="BE4151" s="339" t="e">
        <f t="shared" si="6407"/>
        <v>#DIV/0!</v>
      </c>
      <c r="BG4151" s="826"/>
      <c r="BH4151" s="607"/>
    </row>
    <row r="4152" spans="1:60" ht="12.75" customHeight="1" x14ac:dyDescent="0.25">
      <c r="A4152" s="222"/>
      <c r="C4152" s="116"/>
      <c r="D4152" s="620"/>
      <c r="F4152" s="117"/>
      <c r="G4152" s="694"/>
      <c r="H4152" s="878"/>
      <c r="I4152" s="397"/>
      <c r="J4152" s="380"/>
      <c r="K4152" s="409"/>
      <c r="L4152" s="731"/>
      <c r="M4152" s="732"/>
      <c r="N4152" s="931"/>
      <c r="O4152" s="923"/>
      <c r="P4152" s="923"/>
      <c r="Q4152" s="641"/>
      <c r="R4152" s="537"/>
      <c r="S4152" s="537"/>
      <c r="T4152" s="537"/>
      <c r="U4152" s="537"/>
      <c r="V4152" s="537"/>
      <c r="W4152" s="531"/>
      <c r="X4152" s="141"/>
      <c r="Y4152" s="141"/>
      <c r="Z4152" s="552"/>
      <c r="AA4152" s="552"/>
      <c r="AB4152" s="531"/>
      <c r="AC4152" s="593"/>
      <c r="AD4152" s="923"/>
      <c r="AE4152" s="846"/>
      <c r="AF4152" s="931"/>
      <c r="AG4152" s="923"/>
      <c r="AH4152" s="923"/>
      <c r="AI4152" s="641"/>
      <c r="AJ4152" s="537"/>
      <c r="AK4152" s="537"/>
      <c r="AL4152" s="537"/>
      <c r="AM4152" s="537"/>
      <c r="AN4152" s="537"/>
      <c r="AO4152" s="531"/>
      <c r="AP4152" s="141"/>
      <c r="AQ4152" s="141"/>
      <c r="AR4152" s="552"/>
      <c r="AS4152" s="552"/>
      <c r="AT4152" s="531"/>
      <c r="AU4152" s="593"/>
      <c r="AV4152" s="923"/>
      <c r="AW4152" s="846"/>
      <c r="AX4152" s="115"/>
      <c r="AY4152" s="5"/>
      <c r="AZ4152" s="5"/>
      <c r="BA4152" s="335"/>
      <c r="BC4152" s="5"/>
      <c r="BD4152" s="5"/>
      <c r="BE4152" s="335"/>
      <c r="BG4152" s="826"/>
      <c r="BH4152" s="607"/>
    </row>
    <row r="4153" spans="1:60" ht="12.75" customHeight="1" x14ac:dyDescent="0.25">
      <c r="A4153" s="222"/>
      <c r="C4153" s="116"/>
      <c r="D4153" s="620"/>
      <c r="F4153" s="117"/>
      <c r="G4153" s="694"/>
      <c r="H4153" s="878"/>
      <c r="I4153" s="397"/>
      <c r="J4153" s="380"/>
      <c r="K4153" s="410" t="s">
        <v>58</v>
      </c>
      <c r="L4153" s="731"/>
      <c r="M4153" s="732"/>
      <c r="N4153" s="931"/>
      <c r="O4153" s="923"/>
      <c r="P4153" s="923"/>
      <c r="Q4153" s="641"/>
      <c r="R4153" s="537"/>
      <c r="S4153" s="537"/>
      <c r="T4153" s="537"/>
      <c r="U4153" s="537"/>
      <c r="V4153" s="537"/>
      <c r="W4153" s="531"/>
      <c r="X4153" s="141"/>
      <c r="Y4153" s="141"/>
      <c r="Z4153" s="552"/>
      <c r="AA4153" s="552"/>
      <c r="AB4153" s="531"/>
      <c r="AC4153" s="593"/>
      <c r="AD4153" s="923"/>
      <c r="AE4153" s="846"/>
      <c r="AF4153" s="931"/>
      <c r="AG4153" s="923"/>
      <c r="AH4153" s="923"/>
      <c r="AI4153" s="641"/>
      <c r="AJ4153" s="537"/>
      <c r="AK4153" s="537"/>
      <c r="AL4153" s="537"/>
      <c r="AM4153" s="537"/>
      <c r="AN4153" s="537"/>
      <c r="AO4153" s="531"/>
      <c r="AP4153" s="141"/>
      <c r="AQ4153" s="141"/>
      <c r="AR4153" s="552"/>
      <c r="AS4153" s="552"/>
      <c r="AT4153" s="531"/>
      <c r="AU4153" s="593"/>
      <c r="AV4153" s="923"/>
      <c r="AW4153" s="846"/>
      <c r="AX4153" s="115"/>
      <c r="AY4153" s="5"/>
      <c r="AZ4153" s="5"/>
      <c r="BA4153" s="335"/>
      <c r="BC4153" s="5"/>
      <c r="BD4153" s="5"/>
      <c r="BE4153" s="335"/>
      <c r="BG4153" s="826"/>
      <c r="BH4153" s="607"/>
    </row>
    <row r="4154" spans="1:60" ht="12.75" customHeight="1" x14ac:dyDescent="0.25">
      <c r="A4154" s="222"/>
      <c r="C4154" s="116"/>
      <c r="D4154" s="620"/>
      <c r="F4154" s="117"/>
      <c r="G4154" s="694"/>
      <c r="H4154" s="878"/>
      <c r="I4154" s="397"/>
      <c r="J4154" s="380"/>
      <c r="K4154" s="408"/>
      <c r="L4154" s="731"/>
      <c r="M4154" s="732"/>
      <c r="N4154" s="931"/>
      <c r="O4154" s="923"/>
      <c r="P4154" s="923"/>
      <c r="Q4154" s="641"/>
      <c r="R4154" s="537"/>
      <c r="S4154" s="537"/>
      <c r="T4154" s="537"/>
      <c r="U4154" s="537"/>
      <c r="V4154" s="537"/>
      <c r="W4154" s="531"/>
      <c r="X4154" s="141"/>
      <c r="Y4154" s="141"/>
      <c r="Z4154" s="552"/>
      <c r="AA4154" s="552"/>
      <c r="AB4154" s="531"/>
      <c r="AC4154" s="593"/>
      <c r="AD4154" s="923"/>
      <c r="AE4154" s="846"/>
      <c r="AF4154" s="931"/>
      <c r="AG4154" s="923"/>
      <c r="AH4154" s="923"/>
      <c r="AI4154" s="641"/>
      <c r="AJ4154" s="537"/>
      <c r="AK4154" s="537"/>
      <c r="AL4154" s="537"/>
      <c r="AM4154" s="537"/>
      <c r="AN4154" s="537"/>
      <c r="AO4154" s="531"/>
      <c r="AP4154" s="141"/>
      <c r="AQ4154" s="141"/>
      <c r="AR4154" s="552"/>
      <c r="AS4154" s="552"/>
      <c r="AT4154" s="531"/>
      <c r="AU4154" s="593"/>
      <c r="AV4154" s="923"/>
      <c r="AW4154" s="846"/>
      <c r="AX4154" s="115"/>
      <c r="AY4154" s="5"/>
      <c r="AZ4154" s="5"/>
      <c r="BA4154" s="335"/>
      <c r="BC4154" s="5"/>
      <c r="BD4154" s="5"/>
      <c r="BE4154" s="335"/>
      <c r="BG4154" s="826"/>
      <c r="BH4154" s="607"/>
    </row>
    <row r="4155" spans="1:60" ht="35.1" customHeight="1" x14ac:dyDescent="0.25">
      <c r="A4155" s="222" t="s">
        <v>6159</v>
      </c>
      <c r="B4155" s="112" t="s">
        <v>5018</v>
      </c>
      <c r="C4155" s="116" t="s">
        <v>149</v>
      </c>
      <c r="D4155" s="620">
        <v>1000</v>
      </c>
      <c r="E4155" s="278"/>
      <c r="F4155" s="116">
        <v>19</v>
      </c>
      <c r="G4155" s="700" t="s">
        <v>6273</v>
      </c>
      <c r="H4155" s="900">
        <v>122</v>
      </c>
      <c r="I4155" s="580">
        <v>85111000</v>
      </c>
      <c r="J4155" s="689" t="s">
        <v>7066</v>
      </c>
      <c r="K4155" s="411" t="s">
        <v>7067</v>
      </c>
      <c r="L4155" s="733">
        <v>0</v>
      </c>
      <c r="M4155" s="734">
        <v>0</v>
      </c>
      <c r="N4155" s="931"/>
      <c r="O4155" s="530">
        <f t="shared" ref="O4155:O4161" si="6408">IF(N4155&gt;L4155,"0 ",N4155-L4155)</f>
        <v>0</v>
      </c>
      <c r="P4155" s="530">
        <f t="shared" ref="P4155:P4161" si="6409">IF(N4155&lt;L4155,"0 ",N4155-L4155)</f>
        <v>0</v>
      </c>
      <c r="Q4155" s="646"/>
      <c r="R4155" s="536"/>
      <c r="S4155" s="536"/>
      <c r="T4155" s="536"/>
      <c r="U4155" s="536"/>
      <c r="V4155" s="536"/>
      <c r="W4155" s="683" t="str">
        <f t="shared" ref="W4155:W4161" si="6410">IF(SUM(Q4155:V4155)=X4155,"OK",SUM(Q4155:V4155)-X4155)</f>
        <v>OK</v>
      </c>
      <c r="X4155" s="141"/>
      <c r="Y4155" s="141"/>
      <c r="Z4155" s="552"/>
      <c r="AA4155" s="552"/>
      <c r="AB4155" s="683" t="str">
        <f t="shared" ref="AB4155:AB4161" si="6411">IF(SUM(Z4155:AA4155)=AC4155,"OK",SUM(Z4155:AA4155)-AC4155)</f>
        <v>OK</v>
      </c>
      <c r="AC4155" s="593"/>
      <c r="AD4155" s="530">
        <f t="shared" ref="AD4155:AD4161" si="6412">X4155+Y4155+AC4155</f>
        <v>0</v>
      </c>
      <c r="AE4155" s="842">
        <f t="shared" ref="AE4155:AE4161" si="6413">N4155+AD4155</f>
        <v>0</v>
      </c>
      <c r="AF4155" s="931"/>
      <c r="AG4155" s="530">
        <f t="shared" ref="AG4155:AG4161" si="6414">IF(AF4155&gt;M4155,"0 ",AF4155-M4155)</f>
        <v>0</v>
      </c>
      <c r="AH4155" s="530">
        <f t="shared" ref="AH4155:AH4161" si="6415">IF(AF4155&lt;M4155,"0 ",AF4155-M4155)</f>
        <v>0</v>
      </c>
      <c r="AI4155" s="641"/>
      <c r="AJ4155" s="537"/>
      <c r="AK4155" s="537"/>
      <c r="AL4155" s="537"/>
      <c r="AM4155" s="537"/>
      <c r="AN4155" s="537"/>
      <c r="AO4155" s="683" t="str">
        <f t="shared" ref="AO4155:AO4161" si="6416">IF(SUM(AI4155:AN4155)=AP4155,"OK",SUM(AI4155:AN4155)-AP4155)</f>
        <v>OK</v>
      </c>
      <c r="AP4155" s="141"/>
      <c r="AQ4155" s="141"/>
      <c r="AR4155" s="552"/>
      <c r="AS4155" s="552"/>
      <c r="AT4155" s="683" t="str">
        <f t="shared" ref="AT4155:AT4161" si="6417">IF(SUM(AR4155:AS4155)=AU4155,"OK",SUM(AR4155:AS4155)-AU4155)</f>
        <v>OK</v>
      </c>
      <c r="AU4155" s="593"/>
      <c r="AV4155" s="530">
        <f t="shared" ref="AV4155:AV4161" si="6418">AP4155+AQ4155+AU4155</f>
        <v>0</v>
      </c>
      <c r="AW4155" s="842">
        <f t="shared" ref="AW4155:AW4161" si="6419">AF4155+AV4155</f>
        <v>0</v>
      </c>
      <c r="AX4155" s="115">
        <f t="shared" ref="AX4155:AX4161" si="6420">L4155</f>
        <v>0</v>
      </c>
      <c r="AY4155" s="5">
        <f t="shared" ref="AY4155:AY4161" si="6421">AE4155</f>
        <v>0</v>
      </c>
      <c r="AZ4155" s="7">
        <f t="shared" ref="AZ4155:AZ4161" si="6422">AY4155-AX4155</f>
        <v>0</v>
      </c>
      <c r="BA4155" s="335" t="e">
        <f t="shared" ref="BA4155:BA4161" si="6423">AZ4155/AX4155</f>
        <v>#DIV/0!</v>
      </c>
      <c r="BB4155" s="23">
        <f t="shared" ref="BB4155:BB4161" si="6424">M4155</f>
        <v>0</v>
      </c>
      <c r="BC4155" s="5">
        <f t="shared" ref="BC4155:BC4161" si="6425">AW4155</f>
        <v>0</v>
      </c>
      <c r="BD4155" s="7">
        <f t="shared" ref="BD4155:BD4161" si="6426">BC4155-BB4155</f>
        <v>0</v>
      </c>
      <c r="BE4155" s="335" t="e">
        <f t="shared" ref="BE4155:BE4161" si="6427">BD4155/BB4155</f>
        <v>#DIV/0!</v>
      </c>
      <c r="BG4155" s="826" t="str">
        <f t="shared" ref="BG4155:BG4161" si="6428">RIGHT(LEFT(I4155,3),2)&amp;"."&amp;RIGHT(LEFT(I4155,5),2)</f>
        <v>51.11</v>
      </c>
      <c r="BH4155" s="607" t="b">
        <f>COUNTIF('Codes SEC'!$B$2:$B$250,Ministres!BG4155)&gt;0</f>
        <v>1</v>
      </c>
    </row>
    <row r="4156" spans="1:60" ht="35.1" customHeight="1" x14ac:dyDescent="0.25">
      <c r="A4156" s="222" t="s">
        <v>6159</v>
      </c>
      <c r="B4156" s="112" t="s">
        <v>5018</v>
      </c>
      <c r="C4156" s="116" t="s">
        <v>149</v>
      </c>
      <c r="D4156" s="620">
        <v>1000</v>
      </c>
      <c r="E4156" s="278"/>
      <c r="F4156" s="116">
        <v>19</v>
      </c>
      <c r="G4156" s="700" t="s">
        <v>6273</v>
      </c>
      <c r="H4156" s="900">
        <v>122</v>
      </c>
      <c r="I4156" s="580">
        <v>85112000</v>
      </c>
      <c r="J4156" s="689" t="s">
        <v>7074</v>
      </c>
      <c r="K4156" s="411" t="s">
        <v>7075</v>
      </c>
      <c r="L4156" s="733">
        <v>0</v>
      </c>
      <c r="M4156" s="734">
        <v>0</v>
      </c>
      <c r="N4156" s="931"/>
      <c r="O4156" s="530">
        <f t="shared" si="6408"/>
        <v>0</v>
      </c>
      <c r="P4156" s="530">
        <f t="shared" si="6409"/>
        <v>0</v>
      </c>
      <c r="Q4156" s="646"/>
      <c r="R4156" s="536"/>
      <c r="S4156" s="536"/>
      <c r="T4156" s="536"/>
      <c r="U4156" s="536"/>
      <c r="V4156" s="536"/>
      <c r="W4156" s="683" t="str">
        <f>IF(SUM(Q4156:V4156)=X4156,"OK",SUM(Q4156:V4156)-X4156)</f>
        <v>OK</v>
      </c>
      <c r="X4156" s="141"/>
      <c r="Y4156" s="141"/>
      <c r="Z4156" s="552"/>
      <c r="AA4156" s="552"/>
      <c r="AB4156" s="683" t="str">
        <f>IF(SUM(Z4156:AA4156)=AC4156,"OK",SUM(Z4156:AA4156)-AC4156)</f>
        <v>OK</v>
      </c>
      <c r="AC4156" s="593"/>
      <c r="AD4156" s="530">
        <f t="shared" si="6412"/>
        <v>0</v>
      </c>
      <c r="AE4156" s="842">
        <f t="shared" si="6413"/>
        <v>0</v>
      </c>
      <c r="AF4156" s="931"/>
      <c r="AG4156" s="530">
        <f t="shared" si="6414"/>
        <v>0</v>
      </c>
      <c r="AH4156" s="530">
        <f t="shared" si="6415"/>
        <v>0</v>
      </c>
      <c r="AI4156" s="641"/>
      <c r="AJ4156" s="537"/>
      <c r="AK4156" s="537"/>
      <c r="AL4156" s="537"/>
      <c r="AM4156" s="537"/>
      <c r="AN4156" s="537"/>
      <c r="AO4156" s="683" t="str">
        <f>IF(SUM(AI4156:AN4156)=AP4156,"OK",SUM(AI4156:AN4156)-AP4156)</f>
        <v>OK</v>
      </c>
      <c r="AP4156" s="141"/>
      <c r="AQ4156" s="141"/>
      <c r="AR4156" s="552"/>
      <c r="AS4156" s="552"/>
      <c r="AT4156" s="683" t="str">
        <f>IF(SUM(AR4156:AS4156)=AU4156,"OK",SUM(AR4156:AS4156)-AU4156)</f>
        <v>OK</v>
      </c>
      <c r="AU4156" s="593"/>
      <c r="AV4156" s="530">
        <f t="shared" si="6418"/>
        <v>0</v>
      </c>
      <c r="AW4156" s="842">
        <f t="shared" si="6419"/>
        <v>0</v>
      </c>
      <c r="AX4156" s="115">
        <f t="shared" si="6420"/>
        <v>0</v>
      </c>
      <c r="AY4156" s="5">
        <f t="shared" si="6421"/>
        <v>0</v>
      </c>
      <c r="AZ4156" s="7">
        <f>AY4156-AX4156</f>
        <v>0</v>
      </c>
      <c r="BA4156" s="335" t="e">
        <f>AZ4156/AX4156</f>
        <v>#DIV/0!</v>
      </c>
      <c r="BB4156" s="23">
        <f t="shared" si="6424"/>
        <v>0</v>
      </c>
      <c r="BC4156" s="5">
        <f>AW4156</f>
        <v>0</v>
      </c>
      <c r="BD4156" s="7">
        <f>BC4156-BB4156</f>
        <v>0</v>
      </c>
      <c r="BE4156" s="335" t="e">
        <f>BD4156/BB4156</f>
        <v>#DIV/0!</v>
      </c>
      <c r="BG4156" s="826" t="str">
        <f t="shared" si="6428"/>
        <v>51.12</v>
      </c>
      <c r="BH4156" s="607" t="b">
        <f>COUNTIF('Codes SEC'!$B$2:$B$250,Ministres!BG4156)&gt;0</f>
        <v>1</v>
      </c>
    </row>
    <row r="4157" spans="1:60" ht="35.1" customHeight="1" x14ac:dyDescent="0.25">
      <c r="A4157" s="222" t="s">
        <v>6159</v>
      </c>
      <c r="B4157" s="112" t="s">
        <v>5018</v>
      </c>
      <c r="C4157" s="116" t="s">
        <v>149</v>
      </c>
      <c r="D4157" s="620">
        <v>1000</v>
      </c>
      <c r="E4157" s="278"/>
      <c r="F4157" s="116">
        <v>19</v>
      </c>
      <c r="G4157" s="700" t="s">
        <v>6273</v>
      </c>
      <c r="H4157" s="900">
        <v>122</v>
      </c>
      <c r="I4157" s="580">
        <v>85210000</v>
      </c>
      <c r="J4157" s="689" t="s">
        <v>7064</v>
      </c>
      <c r="K4157" s="411" t="s">
        <v>7065</v>
      </c>
      <c r="L4157" s="733">
        <v>0</v>
      </c>
      <c r="M4157" s="734">
        <v>0</v>
      </c>
      <c r="N4157" s="931"/>
      <c r="O4157" s="530">
        <f t="shared" si="6408"/>
        <v>0</v>
      </c>
      <c r="P4157" s="530">
        <f t="shared" si="6409"/>
        <v>0</v>
      </c>
      <c r="Q4157" s="646"/>
      <c r="R4157" s="536"/>
      <c r="S4157" s="536"/>
      <c r="T4157" s="536"/>
      <c r="U4157" s="536"/>
      <c r="V4157" s="536"/>
      <c r="W4157" s="683" t="str">
        <f>IF(SUM(Q4157:V4157)=X4157,"OK",SUM(Q4157:V4157)-X4157)</f>
        <v>OK</v>
      </c>
      <c r="X4157" s="141"/>
      <c r="Y4157" s="141"/>
      <c r="Z4157" s="552"/>
      <c r="AA4157" s="552"/>
      <c r="AB4157" s="683" t="str">
        <f>IF(SUM(Z4157:AA4157)=AC4157,"OK",SUM(Z4157:AA4157)-AC4157)</f>
        <v>OK</v>
      </c>
      <c r="AC4157" s="593"/>
      <c r="AD4157" s="530">
        <f t="shared" si="6412"/>
        <v>0</v>
      </c>
      <c r="AE4157" s="842">
        <f t="shared" si="6413"/>
        <v>0</v>
      </c>
      <c r="AF4157" s="931"/>
      <c r="AG4157" s="530">
        <f t="shared" si="6414"/>
        <v>0</v>
      </c>
      <c r="AH4157" s="530">
        <f t="shared" si="6415"/>
        <v>0</v>
      </c>
      <c r="AI4157" s="641"/>
      <c r="AJ4157" s="537"/>
      <c r="AK4157" s="537"/>
      <c r="AL4157" s="537"/>
      <c r="AM4157" s="537"/>
      <c r="AN4157" s="537"/>
      <c r="AO4157" s="683" t="str">
        <f>IF(SUM(AI4157:AN4157)=AP4157,"OK",SUM(AI4157:AN4157)-AP4157)</f>
        <v>OK</v>
      </c>
      <c r="AP4157" s="141"/>
      <c r="AQ4157" s="141"/>
      <c r="AR4157" s="552"/>
      <c r="AS4157" s="552"/>
      <c r="AT4157" s="683" t="str">
        <f>IF(SUM(AR4157:AS4157)=AU4157,"OK",SUM(AR4157:AS4157)-AU4157)</f>
        <v>OK</v>
      </c>
      <c r="AU4157" s="593"/>
      <c r="AV4157" s="530">
        <f t="shared" si="6418"/>
        <v>0</v>
      </c>
      <c r="AW4157" s="842">
        <f t="shared" si="6419"/>
        <v>0</v>
      </c>
      <c r="AX4157" s="115">
        <f t="shared" si="6420"/>
        <v>0</v>
      </c>
      <c r="AY4157" s="5">
        <f t="shared" si="6421"/>
        <v>0</v>
      </c>
      <c r="AZ4157" s="7">
        <f>AY4157-AX4157</f>
        <v>0</v>
      </c>
      <c r="BA4157" s="335" t="e">
        <f>AZ4157/AX4157</f>
        <v>#DIV/0!</v>
      </c>
      <c r="BB4157" s="23">
        <f t="shared" si="6424"/>
        <v>0</v>
      </c>
      <c r="BC4157" s="5">
        <f>AW4157</f>
        <v>0</v>
      </c>
      <c r="BD4157" s="7">
        <f>BC4157-BB4157</f>
        <v>0</v>
      </c>
      <c r="BE4157" s="335" t="e">
        <f>BD4157/BB4157</f>
        <v>#DIV/0!</v>
      </c>
      <c r="BG4157" s="826" t="str">
        <f t="shared" si="6428"/>
        <v>52.10</v>
      </c>
      <c r="BH4157" s="607" t="b">
        <f>COUNTIF('Codes SEC'!$B$2:$B$250,Ministres!BG4157)&gt;0</f>
        <v>1</v>
      </c>
    </row>
    <row r="4158" spans="1:60" ht="35.1" customHeight="1" x14ac:dyDescent="0.25">
      <c r="A4158" s="222" t="s">
        <v>6159</v>
      </c>
      <c r="B4158" s="112" t="s">
        <v>5018</v>
      </c>
      <c r="C4158" s="116" t="s">
        <v>149</v>
      </c>
      <c r="D4158" s="620">
        <v>1000</v>
      </c>
      <c r="E4158" s="278"/>
      <c r="F4158" s="116">
        <v>19</v>
      </c>
      <c r="G4158" s="700" t="s">
        <v>6273</v>
      </c>
      <c r="H4158" s="900">
        <v>122</v>
      </c>
      <c r="I4158" s="580">
        <v>86321000</v>
      </c>
      <c r="J4158" s="689" t="s">
        <v>7068</v>
      </c>
      <c r="K4158" s="411" t="s">
        <v>7069</v>
      </c>
      <c r="L4158" s="733">
        <v>0</v>
      </c>
      <c r="M4158" s="734">
        <v>0</v>
      </c>
      <c r="N4158" s="931"/>
      <c r="O4158" s="530">
        <f t="shared" si="6408"/>
        <v>0</v>
      </c>
      <c r="P4158" s="530">
        <f t="shared" si="6409"/>
        <v>0</v>
      </c>
      <c r="Q4158" s="646"/>
      <c r="R4158" s="536"/>
      <c r="S4158" s="536"/>
      <c r="T4158" s="536"/>
      <c r="U4158" s="536"/>
      <c r="V4158" s="536"/>
      <c r="W4158" s="683" t="str">
        <f t="shared" si="6410"/>
        <v>OK</v>
      </c>
      <c r="X4158" s="141"/>
      <c r="Y4158" s="141"/>
      <c r="Z4158" s="552"/>
      <c r="AA4158" s="552"/>
      <c r="AB4158" s="683" t="str">
        <f t="shared" si="6411"/>
        <v>OK</v>
      </c>
      <c r="AC4158" s="593"/>
      <c r="AD4158" s="530">
        <f t="shared" si="6412"/>
        <v>0</v>
      </c>
      <c r="AE4158" s="842">
        <f t="shared" si="6413"/>
        <v>0</v>
      </c>
      <c r="AF4158" s="931"/>
      <c r="AG4158" s="530">
        <f t="shared" si="6414"/>
        <v>0</v>
      </c>
      <c r="AH4158" s="530">
        <f t="shared" si="6415"/>
        <v>0</v>
      </c>
      <c r="AI4158" s="641"/>
      <c r="AJ4158" s="537"/>
      <c r="AK4158" s="537"/>
      <c r="AL4158" s="537"/>
      <c r="AM4158" s="537"/>
      <c r="AN4158" s="537"/>
      <c r="AO4158" s="683" t="str">
        <f t="shared" si="6416"/>
        <v>OK</v>
      </c>
      <c r="AP4158" s="141"/>
      <c r="AQ4158" s="141"/>
      <c r="AR4158" s="552"/>
      <c r="AS4158" s="552"/>
      <c r="AT4158" s="683" t="str">
        <f t="shared" si="6417"/>
        <v>OK</v>
      </c>
      <c r="AU4158" s="593"/>
      <c r="AV4158" s="530">
        <f t="shared" si="6418"/>
        <v>0</v>
      </c>
      <c r="AW4158" s="842">
        <f t="shared" si="6419"/>
        <v>0</v>
      </c>
      <c r="AX4158" s="115">
        <f t="shared" si="6420"/>
        <v>0</v>
      </c>
      <c r="AY4158" s="5">
        <f t="shared" si="6421"/>
        <v>0</v>
      </c>
      <c r="AZ4158" s="7">
        <f t="shared" si="6422"/>
        <v>0</v>
      </c>
      <c r="BA4158" s="335" t="e">
        <f t="shared" si="6423"/>
        <v>#DIV/0!</v>
      </c>
      <c r="BB4158" s="23">
        <f t="shared" si="6424"/>
        <v>0</v>
      </c>
      <c r="BC4158" s="5">
        <f t="shared" si="6425"/>
        <v>0</v>
      </c>
      <c r="BD4158" s="7">
        <f t="shared" si="6426"/>
        <v>0</v>
      </c>
      <c r="BE4158" s="335" t="e">
        <f t="shared" si="6427"/>
        <v>#DIV/0!</v>
      </c>
      <c r="BG4158" s="826" t="str">
        <f t="shared" si="6428"/>
        <v>63.21</v>
      </c>
      <c r="BH4158" s="607" t="b">
        <f>COUNTIF('Codes SEC'!$B$2:$B$250,Ministres!BG4158)&gt;0</f>
        <v>1</v>
      </c>
    </row>
    <row r="4159" spans="1:60" ht="35.1" customHeight="1" x14ac:dyDescent="0.25">
      <c r="A4159" s="222" t="s">
        <v>6159</v>
      </c>
      <c r="B4159" s="112" t="s">
        <v>5018</v>
      </c>
      <c r="C4159" s="116" t="s">
        <v>149</v>
      </c>
      <c r="D4159" s="620">
        <v>1000</v>
      </c>
      <c r="E4159" s="278"/>
      <c r="F4159" s="116">
        <v>19</v>
      </c>
      <c r="G4159" s="700" t="s">
        <v>6273</v>
      </c>
      <c r="H4159" s="900">
        <v>122</v>
      </c>
      <c r="I4159" s="580">
        <v>86352000</v>
      </c>
      <c r="J4159" s="689" t="s">
        <v>7070</v>
      </c>
      <c r="K4159" s="411" t="s">
        <v>7071</v>
      </c>
      <c r="L4159" s="733">
        <v>0</v>
      </c>
      <c r="M4159" s="734">
        <v>0</v>
      </c>
      <c r="N4159" s="931"/>
      <c r="O4159" s="530">
        <f t="shared" si="6408"/>
        <v>0</v>
      </c>
      <c r="P4159" s="530">
        <f t="shared" si="6409"/>
        <v>0</v>
      </c>
      <c r="Q4159" s="646"/>
      <c r="R4159" s="536"/>
      <c r="S4159" s="536"/>
      <c r="T4159" s="536"/>
      <c r="U4159" s="536"/>
      <c r="V4159" s="536"/>
      <c r="W4159" s="683" t="str">
        <f t="shared" si="6410"/>
        <v>OK</v>
      </c>
      <c r="X4159" s="141"/>
      <c r="Y4159" s="141"/>
      <c r="Z4159" s="552"/>
      <c r="AA4159" s="552"/>
      <c r="AB4159" s="683" t="str">
        <f t="shared" si="6411"/>
        <v>OK</v>
      </c>
      <c r="AC4159" s="593"/>
      <c r="AD4159" s="530">
        <f t="shared" si="6412"/>
        <v>0</v>
      </c>
      <c r="AE4159" s="842">
        <f t="shared" si="6413"/>
        <v>0</v>
      </c>
      <c r="AF4159" s="931"/>
      <c r="AG4159" s="530">
        <f t="shared" si="6414"/>
        <v>0</v>
      </c>
      <c r="AH4159" s="530">
        <f t="shared" si="6415"/>
        <v>0</v>
      </c>
      <c r="AI4159" s="641"/>
      <c r="AJ4159" s="537"/>
      <c r="AK4159" s="537"/>
      <c r="AL4159" s="537"/>
      <c r="AM4159" s="537"/>
      <c r="AN4159" s="537"/>
      <c r="AO4159" s="683" t="str">
        <f t="shared" si="6416"/>
        <v>OK</v>
      </c>
      <c r="AP4159" s="141"/>
      <c r="AQ4159" s="141"/>
      <c r="AR4159" s="552"/>
      <c r="AS4159" s="552"/>
      <c r="AT4159" s="683" t="str">
        <f t="shared" si="6417"/>
        <v>OK</v>
      </c>
      <c r="AU4159" s="593"/>
      <c r="AV4159" s="530">
        <f t="shared" si="6418"/>
        <v>0</v>
      </c>
      <c r="AW4159" s="842">
        <f t="shared" si="6419"/>
        <v>0</v>
      </c>
      <c r="AX4159" s="115">
        <f t="shared" si="6420"/>
        <v>0</v>
      </c>
      <c r="AY4159" s="5">
        <f t="shared" si="6421"/>
        <v>0</v>
      </c>
      <c r="AZ4159" s="7">
        <f t="shared" si="6422"/>
        <v>0</v>
      </c>
      <c r="BA4159" s="335" t="e">
        <f t="shared" si="6423"/>
        <v>#DIV/0!</v>
      </c>
      <c r="BB4159" s="23">
        <f t="shared" si="6424"/>
        <v>0</v>
      </c>
      <c r="BC4159" s="5">
        <f t="shared" si="6425"/>
        <v>0</v>
      </c>
      <c r="BD4159" s="7">
        <f t="shared" si="6426"/>
        <v>0</v>
      </c>
      <c r="BE4159" s="335" t="e">
        <f t="shared" si="6427"/>
        <v>#DIV/0!</v>
      </c>
      <c r="BG4159" s="826" t="str">
        <f t="shared" si="6428"/>
        <v>63.52</v>
      </c>
      <c r="BH4159" s="607" t="b">
        <f>COUNTIF('Codes SEC'!$B$2:$B$250,Ministres!BG4159)&gt;0</f>
        <v>1</v>
      </c>
    </row>
    <row r="4160" spans="1:60" ht="35.1" customHeight="1" x14ac:dyDescent="0.25">
      <c r="A4160" s="222" t="s">
        <v>6159</v>
      </c>
      <c r="B4160" s="112" t="s">
        <v>5018</v>
      </c>
      <c r="C4160" s="116" t="s">
        <v>149</v>
      </c>
      <c r="D4160" s="620">
        <v>1000</v>
      </c>
      <c r="E4160" s="278"/>
      <c r="F4160" s="116">
        <v>19</v>
      </c>
      <c r="G4160" s="700" t="s">
        <v>6273</v>
      </c>
      <c r="H4160" s="900">
        <v>122</v>
      </c>
      <c r="I4160" s="580">
        <v>86353000</v>
      </c>
      <c r="J4160" s="689" t="s">
        <v>7072</v>
      </c>
      <c r="K4160" s="411" t="s">
        <v>7073</v>
      </c>
      <c r="L4160" s="733">
        <v>0</v>
      </c>
      <c r="M4160" s="734">
        <v>0</v>
      </c>
      <c r="N4160" s="931"/>
      <c r="O4160" s="530">
        <f t="shared" si="6408"/>
        <v>0</v>
      </c>
      <c r="P4160" s="530">
        <f t="shared" si="6409"/>
        <v>0</v>
      </c>
      <c r="Q4160" s="646"/>
      <c r="R4160" s="536"/>
      <c r="S4160" s="536"/>
      <c r="T4160" s="536"/>
      <c r="U4160" s="536"/>
      <c r="V4160" s="536"/>
      <c r="W4160" s="683" t="str">
        <f t="shared" si="6410"/>
        <v>OK</v>
      </c>
      <c r="X4160" s="141"/>
      <c r="Y4160" s="141"/>
      <c r="Z4160" s="552"/>
      <c r="AA4160" s="552"/>
      <c r="AB4160" s="683" t="str">
        <f t="shared" si="6411"/>
        <v>OK</v>
      </c>
      <c r="AC4160" s="593"/>
      <c r="AD4160" s="530">
        <f t="shared" si="6412"/>
        <v>0</v>
      </c>
      <c r="AE4160" s="842">
        <f t="shared" si="6413"/>
        <v>0</v>
      </c>
      <c r="AF4160" s="931"/>
      <c r="AG4160" s="530">
        <f t="shared" si="6414"/>
        <v>0</v>
      </c>
      <c r="AH4160" s="530">
        <f t="shared" si="6415"/>
        <v>0</v>
      </c>
      <c r="AI4160" s="641"/>
      <c r="AJ4160" s="537"/>
      <c r="AK4160" s="537"/>
      <c r="AL4160" s="537"/>
      <c r="AM4160" s="537"/>
      <c r="AN4160" s="537"/>
      <c r="AO4160" s="683" t="str">
        <f t="shared" si="6416"/>
        <v>OK</v>
      </c>
      <c r="AP4160" s="141"/>
      <c r="AQ4160" s="141"/>
      <c r="AR4160" s="552"/>
      <c r="AS4160" s="552"/>
      <c r="AT4160" s="683" t="str">
        <f t="shared" si="6417"/>
        <v>OK</v>
      </c>
      <c r="AU4160" s="593"/>
      <c r="AV4160" s="530">
        <f t="shared" si="6418"/>
        <v>0</v>
      </c>
      <c r="AW4160" s="842">
        <f t="shared" si="6419"/>
        <v>0</v>
      </c>
      <c r="AX4160" s="115">
        <f t="shared" si="6420"/>
        <v>0</v>
      </c>
      <c r="AY4160" s="5">
        <f t="shared" si="6421"/>
        <v>0</v>
      </c>
      <c r="AZ4160" s="7">
        <f t="shared" si="6422"/>
        <v>0</v>
      </c>
      <c r="BA4160" s="335" t="e">
        <f t="shared" si="6423"/>
        <v>#DIV/0!</v>
      </c>
      <c r="BB4160" s="23">
        <f t="shared" si="6424"/>
        <v>0</v>
      </c>
      <c r="BC4160" s="5">
        <f t="shared" si="6425"/>
        <v>0</v>
      </c>
      <c r="BD4160" s="7">
        <f t="shared" si="6426"/>
        <v>0</v>
      </c>
      <c r="BE4160" s="335" t="e">
        <f t="shared" si="6427"/>
        <v>#DIV/0!</v>
      </c>
      <c r="BG4160" s="826" t="str">
        <f t="shared" si="6428"/>
        <v>63.53</v>
      </c>
      <c r="BH4160" s="607" t="b">
        <f>COUNTIF('Codes SEC'!$B$2:$B$250,Ministres!BG4160)&gt;0</f>
        <v>1</v>
      </c>
    </row>
    <row r="4161" spans="1:60" ht="35.1" customHeight="1" x14ac:dyDescent="0.25">
      <c r="A4161" s="222" t="s">
        <v>6159</v>
      </c>
      <c r="B4161" s="112" t="s">
        <v>5018</v>
      </c>
      <c r="C4161" s="116" t="s">
        <v>149</v>
      </c>
      <c r="D4161" s="620">
        <v>1000</v>
      </c>
      <c r="E4161" s="278"/>
      <c r="F4161" s="116">
        <v>19</v>
      </c>
      <c r="G4161" s="700"/>
      <c r="H4161" s="900">
        <v>122</v>
      </c>
      <c r="I4161" s="580">
        <v>87340000</v>
      </c>
      <c r="J4161" s="689" t="s">
        <v>7092</v>
      </c>
      <c r="K4161" s="411" t="s">
        <v>7093</v>
      </c>
      <c r="L4161" s="733">
        <v>0</v>
      </c>
      <c r="M4161" s="734">
        <v>0</v>
      </c>
      <c r="N4161" s="931"/>
      <c r="O4161" s="530">
        <f t="shared" si="6408"/>
        <v>0</v>
      </c>
      <c r="P4161" s="530">
        <f t="shared" si="6409"/>
        <v>0</v>
      </c>
      <c r="Q4161" s="646"/>
      <c r="R4161" s="536"/>
      <c r="S4161" s="536"/>
      <c r="T4161" s="536"/>
      <c r="U4161" s="536"/>
      <c r="V4161" s="536"/>
      <c r="W4161" s="683" t="str">
        <f t="shared" si="6410"/>
        <v>OK</v>
      </c>
      <c r="X4161" s="141"/>
      <c r="Y4161" s="141"/>
      <c r="Z4161" s="552"/>
      <c r="AA4161" s="552"/>
      <c r="AB4161" s="683" t="str">
        <f t="shared" si="6411"/>
        <v>OK</v>
      </c>
      <c r="AC4161" s="593"/>
      <c r="AD4161" s="530">
        <f t="shared" si="6412"/>
        <v>0</v>
      </c>
      <c r="AE4161" s="842">
        <f t="shared" si="6413"/>
        <v>0</v>
      </c>
      <c r="AF4161" s="931"/>
      <c r="AG4161" s="530">
        <f t="shared" si="6414"/>
        <v>0</v>
      </c>
      <c r="AH4161" s="530">
        <f t="shared" si="6415"/>
        <v>0</v>
      </c>
      <c r="AI4161" s="641"/>
      <c r="AJ4161" s="537"/>
      <c r="AK4161" s="537"/>
      <c r="AL4161" s="537"/>
      <c r="AM4161" s="537"/>
      <c r="AN4161" s="537"/>
      <c r="AO4161" s="683" t="str">
        <f t="shared" si="6416"/>
        <v>OK</v>
      </c>
      <c r="AP4161" s="141"/>
      <c r="AQ4161" s="141"/>
      <c r="AR4161" s="552"/>
      <c r="AS4161" s="552"/>
      <c r="AT4161" s="683" t="str">
        <f t="shared" si="6417"/>
        <v>OK</v>
      </c>
      <c r="AU4161" s="593"/>
      <c r="AV4161" s="530">
        <f t="shared" si="6418"/>
        <v>0</v>
      </c>
      <c r="AW4161" s="842">
        <f t="shared" si="6419"/>
        <v>0</v>
      </c>
      <c r="AX4161" s="115">
        <f t="shared" si="6420"/>
        <v>0</v>
      </c>
      <c r="AY4161" s="5">
        <f t="shared" si="6421"/>
        <v>0</v>
      </c>
      <c r="AZ4161" s="7">
        <f t="shared" si="6422"/>
        <v>0</v>
      </c>
      <c r="BA4161" s="335" t="e">
        <f t="shared" si="6423"/>
        <v>#DIV/0!</v>
      </c>
      <c r="BB4161" s="23">
        <f t="shared" si="6424"/>
        <v>0</v>
      </c>
      <c r="BC4161" s="5">
        <f t="shared" si="6425"/>
        <v>0</v>
      </c>
      <c r="BD4161" s="7">
        <f t="shared" si="6426"/>
        <v>0</v>
      </c>
      <c r="BE4161" s="335" t="e">
        <f t="shared" si="6427"/>
        <v>#DIV/0!</v>
      </c>
      <c r="BG4161" s="826" t="str">
        <f t="shared" si="6428"/>
        <v>73.40</v>
      </c>
      <c r="BH4161" s="607" t="b">
        <f>COUNTIF('Codes SEC'!$B$2:$B$250,Ministres!BG4161)&gt;0</f>
        <v>1</v>
      </c>
    </row>
    <row r="4162" spans="1:60" ht="12.75" customHeight="1" x14ac:dyDescent="0.25">
      <c r="A4162" s="225"/>
      <c r="B4162" s="206"/>
      <c r="C4162" s="253"/>
      <c r="D4162" s="621"/>
      <c r="E4162" s="275"/>
      <c r="F4162" s="269"/>
      <c r="G4162" s="695"/>
      <c r="H4162" s="886"/>
      <c r="I4162" s="403"/>
      <c r="J4162" s="381"/>
      <c r="K4162" s="514" t="s">
        <v>59</v>
      </c>
      <c r="L4162" s="313">
        <f>L4155+L4156+L4157+L4158+L4159+L4160+L4161</f>
        <v>0</v>
      </c>
      <c r="M4162" s="744">
        <f t="shared" ref="M4162:BE4162" si="6429">M4155+M4156+M4157+M4158+M4159+M4160+M4161</f>
        <v>0</v>
      </c>
      <c r="N4162" s="930">
        <f t="shared" ref="N4162:P4162" si="6430">N4155+N4156+N4157+N4158+N4159+N4160+N4161</f>
        <v>0</v>
      </c>
      <c r="O4162" s="790">
        <f t="shared" si="6430"/>
        <v>0</v>
      </c>
      <c r="P4162" s="790">
        <f t="shared" si="6430"/>
        <v>0</v>
      </c>
      <c r="Q4162" s="787">
        <f t="shared" si="6429"/>
        <v>0</v>
      </c>
      <c r="R4162" s="648">
        <f t="shared" si="6429"/>
        <v>0</v>
      </c>
      <c r="S4162" s="648">
        <f t="shared" si="6429"/>
        <v>0</v>
      </c>
      <c r="T4162" s="648">
        <f t="shared" si="6429"/>
        <v>0</v>
      </c>
      <c r="U4162" s="648">
        <f t="shared" si="6429"/>
        <v>0</v>
      </c>
      <c r="V4162" s="648">
        <f t="shared" si="6429"/>
        <v>0</v>
      </c>
      <c r="W4162" s="790"/>
      <c r="X4162" s="649">
        <f t="shared" si="6429"/>
        <v>0</v>
      </c>
      <c r="Y4162" s="649">
        <f t="shared" si="6429"/>
        <v>0</v>
      </c>
      <c r="Z4162" s="648">
        <f t="shared" si="6429"/>
        <v>0</v>
      </c>
      <c r="AA4162" s="648">
        <f t="shared" si="6429"/>
        <v>0</v>
      </c>
      <c r="AB4162" s="790"/>
      <c r="AC4162" s="649">
        <f t="shared" si="6429"/>
        <v>0</v>
      </c>
      <c r="AD4162" s="790">
        <f>AD4155+AD4156+AD4157+AD4158+AD4159+AD4160+AD4161</f>
        <v>0</v>
      </c>
      <c r="AE4162" s="843">
        <f>AE4155+AE4156+AE4157+AE4158+AE4159+AE4160+AE4161</f>
        <v>0</v>
      </c>
      <c r="AF4162" s="930">
        <f t="shared" ref="AF4162:AH4162" si="6431">AF4155+AF4156+AF4157+AF4158+AF4159+AF4160+AF4161</f>
        <v>0</v>
      </c>
      <c r="AG4162" s="790">
        <f t="shared" si="6431"/>
        <v>0</v>
      </c>
      <c r="AH4162" s="790">
        <f t="shared" si="6431"/>
        <v>0</v>
      </c>
      <c r="AI4162" s="787">
        <f t="shared" si="6429"/>
        <v>0</v>
      </c>
      <c r="AJ4162" s="648">
        <f t="shared" si="6429"/>
        <v>0</v>
      </c>
      <c r="AK4162" s="648">
        <f t="shared" si="6429"/>
        <v>0</v>
      </c>
      <c r="AL4162" s="648">
        <f t="shared" si="6429"/>
        <v>0</v>
      </c>
      <c r="AM4162" s="648">
        <f t="shared" si="6429"/>
        <v>0</v>
      </c>
      <c r="AN4162" s="648">
        <f t="shared" si="6429"/>
        <v>0</v>
      </c>
      <c r="AO4162" s="790"/>
      <c r="AP4162" s="649">
        <f t="shared" si="6429"/>
        <v>0</v>
      </c>
      <c r="AQ4162" s="649">
        <f t="shared" si="6429"/>
        <v>0</v>
      </c>
      <c r="AR4162" s="648">
        <f t="shared" si="6429"/>
        <v>0</v>
      </c>
      <c r="AS4162" s="648">
        <f t="shared" si="6429"/>
        <v>0</v>
      </c>
      <c r="AT4162" s="790"/>
      <c r="AU4162" s="649">
        <f t="shared" si="6429"/>
        <v>0</v>
      </c>
      <c r="AV4162" s="790">
        <f t="shared" ref="AV4162" si="6432">AV4155+AV4156+AV4157+AV4158+AV4159+AV4160+AV4161</f>
        <v>0</v>
      </c>
      <c r="AW4162" s="843">
        <f t="shared" si="6429"/>
        <v>0</v>
      </c>
      <c r="AX4162" s="336">
        <f t="shared" si="6429"/>
        <v>0</v>
      </c>
      <c r="AY4162" s="337">
        <f t="shared" si="6429"/>
        <v>0</v>
      </c>
      <c r="AZ4162" s="338">
        <f t="shared" si="6429"/>
        <v>0</v>
      </c>
      <c r="BA4162" s="339" t="e">
        <f t="shared" si="6429"/>
        <v>#DIV/0!</v>
      </c>
      <c r="BB4162" s="322">
        <f t="shared" si="6429"/>
        <v>0</v>
      </c>
      <c r="BC4162" s="337">
        <f t="shared" si="6429"/>
        <v>0</v>
      </c>
      <c r="BD4162" s="338">
        <f t="shared" si="6429"/>
        <v>0</v>
      </c>
      <c r="BE4162" s="339" t="e">
        <f t="shared" si="6429"/>
        <v>#DIV/0!</v>
      </c>
      <c r="BG4162" s="826"/>
      <c r="BH4162" s="607"/>
    </row>
    <row r="4163" spans="1:60" ht="12.75" customHeight="1" x14ac:dyDescent="0.25">
      <c r="A4163" s="226"/>
      <c r="B4163" s="207"/>
      <c r="C4163" s="254"/>
      <c r="D4163" s="300"/>
      <c r="E4163" s="276"/>
      <c r="F4163" s="300"/>
      <c r="G4163" s="696"/>
      <c r="H4163" s="887"/>
      <c r="I4163" s="444"/>
      <c r="J4163" s="393"/>
      <c r="K4163" s="404" t="s">
        <v>3768</v>
      </c>
      <c r="L4163" s="729">
        <f t="shared" ref="L4163:V4163" si="6433">L4151+L4162</f>
        <v>0</v>
      </c>
      <c r="M4163" s="742">
        <f t="shared" si="6433"/>
        <v>0</v>
      </c>
      <c r="N4163" s="844">
        <f t="shared" ref="N4163:P4163" si="6434">N4151+N4162</f>
        <v>0</v>
      </c>
      <c r="O4163" s="665">
        <f t="shared" si="6434"/>
        <v>0</v>
      </c>
      <c r="P4163" s="665">
        <f t="shared" si="6434"/>
        <v>0</v>
      </c>
      <c r="Q4163" s="638">
        <f t="shared" si="6433"/>
        <v>0</v>
      </c>
      <c r="R4163" s="130">
        <f t="shared" si="6433"/>
        <v>0</v>
      </c>
      <c r="S4163" s="130">
        <f t="shared" si="6433"/>
        <v>0</v>
      </c>
      <c r="T4163" s="130">
        <f t="shared" si="6433"/>
        <v>0</v>
      </c>
      <c r="U4163" s="130">
        <f t="shared" si="6433"/>
        <v>0</v>
      </c>
      <c r="V4163" s="130">
        <f t="shared" si="6433"/>
        <v>0</v>
      </c>
      <c r="W4163" s="665"/>
      <c r="X4163" s="130">
        <f>X4151+X4162</f>
        <v>0</v>
      </c>
      <c r="Y4163" s="130">
        <f>Y4151+Y4162</f>
        <v>0</v>
      </c>
      <c r="Z4163" s="130">
        <f>Z4151+Z4162</f>
        <v>0</v>
      </c>
      <c r="AA4163" s="130">
        <f>AA4151+AA4162</f>
        <v>0</v>
      </c>
      <c r="AB4163" s="665"/>
      <c r="AC4163" s="130">
        <f t="shared" ref="AC4163:AN4163" si="6435">AC4151+AC4162</f>
        <v>0</v>
      </c>
      <c r="AD4163" s="665">
        <f>AD4151+AD4162</f>
        <v>0</v>
      </c>
      <c r="AE4163" s="845">
        <f>AE4151+AE4162</f>
        <v>0</v>
      </c>
      <c r="AF4163" s="844">
        <f t="shared" ref="AF4163:AH4163" si="6436">AF4151+AF4162</f>
        <v>0</v>
      </c>
      <c r="AG4163" s="665">
        <f t="shared" si="6436"/>
        <v>0</v>
      </c>
      <c r="AH4163" s="665">
        <f t="shared" si="6436"/>
        <v>0</v>
      </c>
      <c r="AI4163" s="638">
        <f t="shared" si="6435"/>
        <v>0</v>
      </c>
      <c r="AJ4163" s="130">
        <f t="shared" si="6435"/>
        <v>0</v>
      </c>
      <c r="AK4163" s="130">
        <f t="shared" si="6435"/>
        <v>0</v>
      </c>
      <c r="AL4163" s="130">
        <f t="shared" si="6435"/>
        <v>0</v>
      </c>
      <c r="AM4163" s="130">
        <f t="shared" si="6435"/>
        <v>0</v>
      </c>
      <c r="AN4163" s="130">
        <f t="shared" si="6435"/>
        <v>0</v>
      </c>
      <c r="AO4163" s="665"/>
      <c r="AP4163" s="130">
        <f>AP4151+AP4162</f>
        <v>0</v>
      </c>
      <c r="AQ4163" s="130">
        <f>AQ4151+AQ4162</f>
        <v>0</v>
      </c>
      <c r="AR4163" s="130">
        <f>AR4151+AR4162</f>
        <v>0</v>
      </c>
      <c r="AS4163" s="130">
        <f>AS4151+AS4162</f>
        <v>0</v>
      </c>
      <c r="AT4163" s="665"/>
      <c r="AU4163" s="130">
        <f t="shared" ref="AU4163:BE4163" si="6437">AU4151+AU4162</f>
        <v>0</v>
      </c>
      <c r="AV4163" s="665">
        <f t="shared" ref="AV4163" si="6438">AV4151+AV4162</f>
        <v>0</v>
      </c>
      <c r="AW4163" s="845">
        <f t="shared" si="6437"/>
        <v>0</v>
      </c>
      <c r="AX4163" s="314">
        <f t="shared" si="6437"/>
        <v>0</v>
      </c>
      <c r="AY4163" s="131">
        <f t="shared" si="6437"/>
        <v>0</v>
      </c>
      <c r="AZ4163" s="132">
        <f t="shared" si="6437"/>
        <v>0</v>
      </c>
      <c r="BA4163" s="340" t="e">
        <f t="shared" si="6437"/>
        <v>#DIV/0!</v>
      </c>
      <c r="BB4163" s="310">
        <f t="shared" si="6437"/>
        <v>0</v>
      </c>
      <c r="BC4163" s="131">
        <f t="shared" si="6437"/>
        <v>0</v>
      </c>
      <c r="BD4163" s="132">
        <f t="shared" si="6437"/>
        <v>0</v>
      </c>
      <c r="BE4163" s="340" t="e">
        <f t="shared" si="6437"/>
        <v>#DIV/0!</v>
      </c>
      <c r="BF4163" s="40"/>
      <c r="BG4163" s="826"/>
      <c r="BH4163" s="607"/>
    </row>
    <row r="4164" spans="1:60" ht="12.75" customHeight="1" x14ac:dyDescent="0.25">
      <c r="A4164" s="222"/>
      <c r="C4164" s="116"/>
      <c r="D4164" s="620"/>
      <c r="F4164" s="117"/>
      <c r="G4164" s="690"/>
      <c r="H4164" s="878"/>
      <c r="I4164" s="397"/>
      <c r="J4164" s="380"/>
      <c r="K4164" s="405" t="s">
        <v>208</v>
      </c>
      <c r="L4164" s="731">
        <v>0</v>
      </c>
      <c r="M4164" s="732">
        <v>0</v>
      </c>
      <c r="N4164" s="929">
        <v>0</v>
      </c>
      <c r="O4164" s="530">
        <v>0</v>
      </c>
      <c r="P4164" s="530">
        <v>0</v>
      </c>
      <c r="Q4164" s="641">
        <v>0</v>
      </c>
      <c r="R4164" s="537">
        <v>0</v>
      </c>
      <c r="S4164" s="537">
        <v>0</v>
      </c>
      <c r="T4164" s="537">
        <v>0</v>
      </c>
      <c r="U4164" s="537">
        <v>0</v>
      </c>
      <c r="V4164" s="537">
        <v>0</v>
      </c>
      <c r="W4164" s="530"/>
      <c r="X4164" s="142">
        <v>0</v>
      </c>
      <c r="Y4164" s="142">
        <v>0</v>
      </c>
      <c r="Z4164" s="537">
        <v>0</v>
      </c>
      <c r="AA4164" s="537">
        <v>0</v>
      </c>
      <c r="AB4164" s="530"/>
      <c r="AC4164" s="142">
        <v>0</v>
      </c>
      <c r="AD4164" s="530">
        <v>0</v>
      </c>
      <c r="AE4164" s="842">
        <v>0</v>
      </c>
      <c r="AF4164" s="929">
        <v>0</v>
      </c>
      <c r="AG4164" s="530">
        <v>0</v>
      </c>
      <c r="AH4164" s="530">
        <v>0</v>
      </c>
      <c r="AI4164" s="641">
        <v>0</v>
      </c>
      <c r="AJ4164" s="537">
        <v>0</v>
      </c>
      <c r="AK4164" s="537">
        <v>0</v>
      </c>
      <c r="AL4164" s="537">
        <v>0</v>
      </c>
      <c r="AM4164" s="537">
        <v>0</v>
      </c>
      <c r="AN4164" s="537">
        <v>0</v>
      </c>
      <c r="AO4164" s="530"/>
      <c r="AP4164" s="142">
        <v>0</v>
      </c>
      <c r="AQ4164" s="142">
        <v>0</v>
      </c>
      <c r="AR4164" s="537">
        <v>0</v>
      </c>
      <c r="AS4164" s="537">
        <v>0</v>
      </c>
      <c r="AT4164" s="530"/>
      <c r="AU4164" s="142">
        <v>0</v>
      </c>
      <c r="AV4164" s="530">
        <v>0</v>
      </c>
      <c r="AW4164" s="842">
        <v>0</v>
      </c>
      <c r="AX4164" s="115">
        <v>0</v>
      </c>
      <c r="AY4164" s="5">
        <v>0</v>
      </c>
      <c r="AZ4164" s="5">
        <v>0</v>
      </c>
      <c r="BA4164" s="335">
        <v>0</v>
      </c>
      <c r="BB4164" s="23">
        <v>0</v>
      </c>
      <c r="BC4164" s="5">
        <v>0</v>
      </c>
      <c r="BD4164" s="5">
        <v>0</v>
      </c>
      <c r="BE4164" s="335">
        <v>0</v>
      </c>
      <c r="BG4164" s="826"/>
      <c r="BH4164" s="607"/>
    </row>
    <row r="4165" spans="1:60" ht="12.75" customHeight="1" x14ac:dyDescent="0.25">
      <c r="A4165" s="222"/>
      <c r="C4165" s="116"/>
      <c r="D4165" s="620"/>
      <c r="F4165" s="117"/>
      <c r="G4165" s="694"/>
      <c r="H4165" s="878"/>
      <c r="I4165" s="397"/>
      <c r="J4165" s="380"/>
      <c r="K4165" s="405" t="s">
        <v>96</v>
      </c>
      <c r="L4165" s="731">
        <v>0</v>
      </c>
      <c r="M4165" s="732">
        <v>0</v>
      </c>
      <c r="N4165" s="929">
        <v>0</v>
      </c>
      <c r="O4165" s="530">
        <v>0</v>
      </c>
      <c r="P4165" s="530">
        <v>0</v>
      </c>
      <c r="Q4165" s="641">
        <v>0</v>
      </c>
      <c r="R4165" s="537">
        <v>0</v>
      </c>
      <c r="S4165" s="537">
        <v>0</v>
      </c>
      <c r="T4165" s="537">
        <v>0</v>
      </c>
      <c r="U4165" s="537">
        <v>0</v>
      </c>
      <c r="V4165" s="537">
        <v>0</v>
      </c>
      <c r="W4165" s="530"/>
      <c r="X4165" s="142">
        <v>0</v>
      </c>
      <c r="Y4165" s="142">
        <v>0</v>
      </c>
      <c r="Z4165" s="537">
        <v>0</v>
      </c>
      <c r="AA4165" s="537">
        <v>0</v>
      </c>
      <c r="AB4165" s="530"/>
      <c r="AC4165" s="142">
        <v>0</v>
      </c>
      <c r="AD4165" s="530">
        <v>0</v>
      </c>
      <c r="AE4165" s="842">
        <v>0</v>
      </c>
      <c r="AF4165" s="929">
        <v>0</v>
      </c>
      <c r="AG4165" s="530">
        <v>0</v>
      </c>
      <c r="AH4165" s="530">
        <v>0</v>
      </c>
      <c r="AI4165" s="641">
        <v>0</v>
      </c>
      <c r="AJ4165" s="537">
        <v>0</v>
      </c>
      <c r="AK4165" s="537">
        <v>0</v>
      </c>
      <c r="AL4165" s="537">
        <v>0</v>
      </c>
      <c r="AM4165" s="537">
        <v>0</v>
      </c>
      <c r="AN4165" s="537">
        <v>0</v>
      </c>
      <c r="AO4165" s="530"/>
      <c r="AP4165" s="142">
        <v>0</v>
      </c>
      <c r="AQ4165" s="142">
        <v>0</v>
      </c>
      <c r="AR4165" s="537">
        <v>0</v>
      </c>
      <c r="AS4165" s="537">
        <v>0</v>
      </c>
      <c r="AT4165" s="530"/>
      <c r="AU4165" s="142">
        <v>0</v>
      </c>
      <c r="AV4165" s="530">
        <v>0</v>
      </c>
      <c r="AW4165" s="842">
        <v>0</v>
      </c>
      <c r="AX4165" s="115">
        <v>0</v>
      </c>
      <c r="AY4165" s="5">
        <v>0</v>
      </c>
      <c r="AZ4165" s="5">
        <v>0</v>
      </c>
      <c r="BA4165" s="335">
        <v>0</v>
      </c>
      <c r="BB4165" s="23">
        <v>0</v>
      </c>
      <c r="BC4165" s="5">
        <v>0</v>
      </c>
      <c r="BD4165" s="5">
        <v>0</v>
      </c>
      <c r="BE4165" s="335">
        <v>0</v>
      </c>
      <c r="BG4165" s="826"/>
      <c r="BH4165" s="607"/>
    </row>
    <row r="4166" spans="1:60" ht="12.75" customHeight="1" x14ac:dyDescent="0.25">
      <c r="A4166" s="222"/>
      <c r="C4166" s="116"/>
      <c r="D4166" s="620"/>
      <c r="F4166" s="117"/>
      <c r="G4166" s="694"/>
      <c r="H4166" s="878"/>
      <c r="I4166" s="397"/>
      <c r="J4166" s="380"/>
      <c r="K4166" s="405" t="s">
        <v>209</v>
      </c>
      <c r="L4166" s="731">
        <v>0</v>
      </c>
      <c r="M4166" s="732">
        <v>0</v>
      </c>
      <c r="N4166" s="929">
        <v>0</v>
      </c>
      <c r="O4166" s="530">
        <v>0</v>
      </c>
      <c r="P4166" s="530">
        <v>0</v>
      </c>
      <c r="Q4166" s="641">
        <v>0</v>
      </c>
      <c r="R4166" s="537">
        <v>0</v>
      </c>
      <c r="S4166" s="537">
        <v>0</v>
      </c>
      <c r="T4166" s="537">
        <v>0</v>
      </c>
      <c r="U4166" s="537">
        <v>0</v>
      </c>
      <c r="V4166" s="537">
        <v>0</v>
      </c>
      <c r="W4166" s="530"/>
      <c r="X4166" s="142">
        <v>0</v>
      </c>
      <c r="Y4166" s="142">
        <v>0</v>
      </c>
      <c r="Z4166" s="537">
        <v>0</v>
      </c>
      <c r="AA4166" s="537">
        <v>0</v>
      </c>
      <c r="AB4166" s="530"/>
      <c r="AC4166" s="142">
        <v>0</v>
      </c>
      <c r="AD4166" s="530">
        <v>0</v>
      </c>
      <c r="AE4166" s="842">
        <v>0</v>
      </c>
      <c r="AF4166" s="929">
        <v>0</v>
      </c>
      <c r="AG4166" s="530">
        <v>0</v>
      </c>
      <c r="AH4166" s="530">
        <v>0</v>
      </c>
      <c r="AI4166" s="641">
        <v>0</v>
      </c>
      <c r="AJ4166" s="537">
        <v>0</v>
      </c>
      <c r="AK4166" s="537">
        <v>0</v>
      </c>
      <c r="AL4166" s="537">
        <v>0</v>
      </c>
      <c r="AM4166" s="537">
        <v>0</v>
      </c>
      <c r="AN4166" s="537">
        <v>0</v>
      </c>
      <c r="AO4166" s="530"/>
      <c r="AP4166" s="142">
        <v>0</v>
      </c>
      <c r="AQ4166" s="142">
        <v>0</v>
      </c>
      <c r="AR4166" s="537">
        <v>0</v>
      </c>
      <c r="AS4166" s="537">
        <v>0</v>
      </c>
      <c r="AT4166" s="530"/>
      <c r="AU4166" s="142">
        <v>0</v>
      </c>
      <c r="AV4166" s="530">
        <v>0</v>
      </c>
      <c r="AW4166" s="842">
        <v>0</v>
      </c>
      <c r="AX4166" s="115">
        <v>0</v>
      </c>
      <c r="AY4166" s="5">
        <v>0</v>
      </c>
      <c r="AZ4166" s="5">
        <v>0</v>
      </c>
      <c r="BA4166" s="335">
        <v>0</v>
      </c>
      <c r="BB4166" s="23">
        <v>0</v>
      </c>
      <c r="BC4166" s="5">
        <v>0</v>
      </c>
      <c r="BD4166" s="5">
        <v>0</v>
      </c>
      <c r="BE4166" s="335">
        <v>0</v>
      </c>
      <c r="BG4166" s="826"/>
      <c r="BH4166" s="607"/>
    </row>
    <row r="4167" spans="1:60" ht="12.75" customHeight="1" x14ac:dyDescent="0.25">
      <c r="A4167" s="222"/>
      <c r="C4167" s="116"/>
      <c r="D4167" s="620"/>
      <c r="F4167" s="117"/>
      <c r="G4167" s="694"/>
      <c r="H4167" s="878"/>
      <c r="I4167" s="397"/>
      <c r="J4167" s="380"/>
      <c r="K4167" s="405" t="s">
        <v>210</v>
      </c>
      <c r="L4167" s="731">
        <v>0</v>
      </c>
      <c r="M4167" s="732">
        <v>0</v>
      </c>
      <c r="N4167" s="929">
        <v>0</v>
      </c>
      <c r="O4167" s="530">
        <v>0</v>
      </c>
      <c r="P4167" s="530">
        <v>0</v>
      </c>
      <c r="Q4167" s="641">
        <v>0</v>
      </c>
      <c r="R4167" s="537">
        <v>0</v>
      </c>
      <c r="S4167" s="537">
        <v>0</v>
      </c>
      <c r="T4167" s="537">
        <v>0</v>
      </c>
      <c r="U4167" s="537">
        <v>0</v>
      </c>
      <c r="V4167" s="537">
        <v>0</v>
      </c>
      <c r="W4167" s="530"/>
      <c r="X4167" s="142">
        <v>0</v>
      </c>
      <c r="Y4167" s="142">
        <v>0</v>
      </c>
      <c r="Z4167" s="537">
        <v>0</v>
      </c>
      <c r="AA4167" s="537">
        <v>0</v>
      </c>
      <c r="AB4167" s="530"/>
      <c r="AC4167" s="142">
        <v>0</v>
      </c>
      <c r="AD4167" s="530">
        <v>0</v>
      </c>
      <c r="AE4167" s="842">
        <v>0</v>
      </c>
      <c r="AF4167" s="929">
        <v>0</v>
      </c>
      <c r="AG4167" s="530">
        <v>0</v>
      </c>
      <c r="AH4167" s="530">
        <v>0</v>
      </c>
      <c r="AI4167" s="641">
        <v>0</v>
      </c>
      <c r="AJ4167" s="537">
        <v>0</v>
      </c>
      <c r="AK4167" s="537">
        <v>0</v>
      </c>
      <c r="AL4167" s="537">
        <v>0</v>
      </c>
      <c r="AM4167" s="537">
        <v>0</v>
      </c>
      <c r="AN4167" s="537">
        <v>0</v>
      </c>
      <c r="AO4167" s="530"/>
      <c r="AP4167" s="142">
        <v>0</v>
      </c>
      <c r="AQ4167" s="142">
        <v>0</v>
      </c>
      <c r="AR4167" s="537">
        <v>0</v>
      </c>
      <c r="AS4167" s="537">
        <v>0</v>
      </c>
      <c r="AT4167" s="530"/>
      <c r="AU4167" s="142">
        <v>0</v>
      </c>
      <c r="AV4167" s="530">
        <v>0</v>
      </c>
      <c r="AW4167" s="842">
        <v>0</v>
      </c>
      <c r="AX4167" s="115">
        <v>0</v>
      </c>
      <c r="AY4167" s="5">
        <v>0</v>
      </c>
      <c r="AZ4167" s="5">
        <v>0</v>
      </c>
      <c r="BA4167" s="335">
        <v>0</v>
      </c>
      <c r="BB4167" s="23">
        <v>0</v>
      </c>
      <c r="BC4167" s="5">
        <v>0</v>
      </c>
      <c r="BD4167" s="5">
        <v>0</v>
      </c>
      <c r="BE4167" s="335">
        <v>0</v>
      </c>
      <c r="BG4167" s="826"/>
      <c r="BH4167" s="607"/>
    </row>
    <row r="4168" spans="1:60" ht="12.75" customHeight="1" x14ac:dyDescent="0.25">
      <c r="A4168" s="222"/>
      <c r="C4168" s="116"/>
      <c r="D4168" s="620"/>
      <c r="F4168" s="117"/>
      <c r="G4168" s="694"/>
      <c r="H4168" s="878"/>
      <c r="I4168" s="397"/>
      <c r="J4168" s="380"/>
      <c r="K4168" s="406" t="s">
        <v>53</v>
      </c>
      <c r="L4168" s="731">
        <v>0</v>
      </c>
      <c r="M4168" s="732">
        <v>0</v>
      </c>
      <c r="N4168" s="929">
        <v>0</v>
      </c>
      <c r="O4168" s="530">
        <v>0</v>
      </c>
      <c r="P4168" s="530">
        <v>0</v>
      </c>
      <c r="Q4168" s="641">
        <v>0</v>
      </c>
      <c r="R4168" s="537">
        <v>0</v>
      </c>
      <c r="S4168" s="537">
        <v>0</v>
      </c>
      <c r="T4168" s="537">
        <v>0</v>
      </c>
      <c r="U4168" s="537">
        <v>0</v>
      </c>
      <c r="V4168" s="537">
        <v>0</v>
      </c>
      <c r="W4168" s="530"/>
      <c r="X4168" s="142">
        <v>0</v>
      </c>
      <c r="Y4168" s="142">
        <v>0</v>
      </c>
      <c r="Z4168" s="537">
        <v>0</v>
      </c>
      <c r="AA4168" s="537">
        <v>0</v>
      </c>
      <c r="AB4168" s="530"/>
      <c r="AC4168" s="142">
        <v>0</v>
      </c>
      <c r="AD4168" s="530">
        <v>0</v>
      </c>
      <c r="AE4168" s="842">
        <v>0</v>
      </c>
      <c r="AF4168" s="929">
        <v>0</v>
      </c>
      <c r="AG4168" s="530">
        <v>0</v>
      </c>
      <c r="AH4168" s="530">
        <v>0</v>
      </c>
      <c r="AI4168" s="641">
        <v>0</v>
      </c>
      <c r="AJ4168" s="537">
        <v>0</v>
      </c>
      <c r="AK4168" s="537">
        <v>0</v>
      </c>
      <c r="AL4168" s="537">
        <v>0</v>
      </c>
      <c r="AM4168" s="537">
        <v>0</v>
      </c>
      <c r="AN4168" s="537">
        <v>0</v>
      </c>
      <c r="AO4168" s="530"/>
      <c r="AP4168" s="142">
        <v>0</v>
      </c>
      <c r="AQ4168" s="142">
        <v>0</v>
      </c>
      <c r="AR4168" s="537">
        <v>0</v>
      </c>
      <c r="AS4168" s="537">
        <v>0</v>
      </c>
      <c r="AT4168" s="530"/>
      <c r="AU4168" s="142">
        <v>0</v>
      </c>
      <c r="AV4168" s="530">
        <v>0</v>
      </c>
      <c r="AW4168" s="842">
        <v>0</v>
      </c>
      <c r="AX4168" s="115">
        <v>0</v>
      </c>
      <c r="AY4168" s="5">
        <v>0</v>
      </c>
      <c r="AZ4168" s="5">
        <v>0</v>
      </c>
      <c r="BA4168" s="335">
        <v>0</v>
      </c>
      <c r="BB4168" s="23">
        <v>0</v>
      </c>
      <c r="BC4168" s="5">
        <v>0</v>
      </c>
      <c r="BD4168" s="5">
        <v>0</v>
      </c>
      <c r="BE4168" s="335">
        <v>0</v>
      </c>
      <c r="BG4168" s="826"/>
      <c r="BH4168" s="607"/>
    </row>
    <row r="4169" spans="1:60" ht="12.75" customHeight="1" x14ac:dyDescent="0.25">
      <c r="A4169" s="222"/>
      <c r="C4169" s="116"/>
      <c r="D4169" s="620"/>
      <c r="F4169" s="117"/>
      <c r="G4169" s="694"/>
      <c r="H4169" s="878"/>
      <c r="I4169" s="397"/>
      <c r="J4169" s="380"/>
      <c r="K4169" s="405"/>
      <c r="L4169" s="731"/>
      <c r="M4169" s="732"/>
      <c r="N4169" s="931"/>
      <c r="O4169" s="923"/>
      <c r="P4169" s="923"/>
      <c r="Q4169" s="641"/>
      <c r="R4169" s="537"/>
      <c r="S4169" s="537"/>
      <c r="T4169" s="537"/>
      <c r="U4169" s="537"/>
      <c r="V4169" s="537"/>
      <c r="W4169" s="531"/>
      <c r="X4169" s="141"/>
      <c r="Y4169" s="141"/>
      <c r="Z4169" s="552"/>
      <c r="AA4169" s="552"/>
      <c r="AB4169" s="531"/>
      <c r="AC4169" s="593"/>
      <c r="AD4169" s="923"/>
      <c r="AE4169" s="846"/>
      <c r="AF4169" s="931"/>
      <c r="AG4169" s="923"/>
      <c r="AH4169" s="923"/>
      <c r="AI4169" s="641"/>
      <c r="AJ4169" s="537"/>
      <c r="AK4169" s="537"/>
      <c r="AL4169" s="537"/>
      <c r="AM4169" s="537"/>
      <c r="AN4169" s="537"/>
      <c r="AO4169" s="531"/>
      <c r="AP4169" s="141"/>
      <c r="AQ4169" s="141"/>
      <c r="AR4169" s="552"/>
      <c r="AS4169" s="552"/>
      <c r="AT4169" s="531"/>
      <c r="AU4169" s="593"/>
      <c r="AV4169" s="923"/>
      <c r="AW4169" s="846"/>
      <c r="AX4169" s="115"/>
      <c r="AY4169" s="5"/>
      <c r="AZ4169" s="5"/>
      <c r="BA4169" s="335"/>
      <c r="BC4169" s="5"/>
      <c r="BD4169" s="5"/>
      <c r="BE4169" s="335"/>
      <c r="BG4169" s="826"/>
      <c r="BH4169" s="607"/>
    </row>
    <row r="4170" spans="1:60" ht="12.75" customHeight="1" x14ac:dyDescent="0.25">
      <c r="A4170" s="222"/>
      <c r="C4170" s="116"/>
      <c r="D4170" s="620"/>
      <c r="F4170" s="117"/>
      <c r="G4170" s="694"/>
      <c r="H4170" s="878"/>
      <c r="I4170" s="397"/>
      <c r="J4170" s="380"/>
      <c r="K4170" s="405"/>
      <c r="L4170" s="731"/>
      <c r="M4170" s="732"/>
      <c r="N4170" s="931"/>
      <c r="O4170" s="923"/>
      <c r="P4170" s="923"/>
      <c r="Q4170" s="641"/>
      <c r="R4170" s="537"/>
      <c r="S4170" s="537"/>
      <c r="T4170" s="537"/>
      <c r="U4170" s="537"/>
      <c r="V4170" s="537"/>
      <c r="W4170" s="531"/>
      <c r="X4170" s="141"/>
      <c r="Y4170" s="141"/>
      <c r="Z4170" s="552"/>
      <c r="AA4170" s="552"/>
      <c r="AB4170" s="531"/>
      <c r="AC4170" s="593"/>
      <c r="AD4170" s="923"/>
      <c r="AE4170" s="846"/>
      <c r="AF4170" s="931"/>
      <c r="AG4170" s="923"/>
      <c r="AH4170" s="923"/>
      <c r="AI4170" s="641"/>
      <c r="AJ4170" s="537"/>
      <c r="AK4170" s="537"/>
      <c r="AL4170" s="537"/>
      <c r="AM4170" s="537"/>
      <c r="AN4170" s="537"/>
      <c r="AO4170" s="531"/>
      <c r="AP4170" s="141"/>
      <c r="AQ4170" s="141"/>
      <c r="AR4170" s="552"/>
      <c r="AS4170" s="552"/>
      <c r="AT4170" s="531"/>
      <c r="AU4170" s="593"/>
      <c r="AV4170" s="923"/>
      <c r="AW4170" s="846"/>
      <c r="AX4170" s="115"/>
      <c r="AY4170" s="5"/>
      <c r="AZ4170" s="5"/>
      <c r="BA4170" s="335"/>
      <c r="BC4170" s="5"/>
      <c r="BD4170" s="5"/>
      <c r="BE4170" s="335"/>
      <c r="BG4170" s="826"/>
      <c r="BH4170" s="607"/>
    </row>
    <row r="4171" spans="1:60" ht="12.75" customHeight="1" x14ac:dyDescent="0.25">
      <c r="A4171" s="21"/>
      <c r="B4171" s="112"/>
      <c r="C4171" s="119"/>
      <c r="D4171" s="623"/>
      <c r="E4171" s="278"/>
      <c r="F4171" s="116"/>
      <c r="G4171" s="694"/>
      <c r="H4171" s="878"/>
      <c r="I4171" s="397"/>
      <c r="J4171" s="380"/>
      <c r="K4171" s="400" t="s">
        <v>6643</v>
      </c>
      <c r="L4171" s="738"/>
      <c r="M4171" s="739"/>
      <c r="N4171" s="931"/>
      <c r="O4171" s="923"/>
      <c r="P4171" s="923"/>
      <c r="Q4171" s="641"/>
      <c r="R4171" s="537"/>
      <c r="S4171" s="537"/>
      <c r="T4171" s="537"/>
      <c r="U4171" s="537"/>
      <c r="V4171" s="537"/>
      <c r="W4171" s="531"/>
      <c r="X4171" s="141"/>
      <c r="Y4171" s="141"/>
      <c r="Z4171" s="552"/>
      <c r="AA4171" s="552"/>
      <c r="AB4171" s="531"/>
      <c r="AC4171" s="593"/>
      <c r="AD4171" s="923"/>
      <c r="AE4171" s="846"/>
      <c r="AF4171" s="931"/>
      <c r="AG4171" s="923"/>
      <c r="AH4171" s="923"/>
      <c r="AI4171" s="641"/>
      <c r="AJ4171" s="537"/>
      <c r="AK4171" s="537"/>
      <c r="AL4171" s="537"/>
      <c r="AM4171" s="537"/>
      <c r="AN4171" s="537"/>
      <c r="AO4171" s="531"/>
      <c r="AP4171" s="141"/>
      <c r="AQ4171" s="141"/>
      <c r="AR4171" s="552"/>
      <c r="AS4171" s="552"/>
      <c r="AT4171" s="531"/>
      <c r="AU4171" s="593"/>
      <c r="AV4171" s="923"/>
      <c r="AW4171" s="846"/>
      <c r="AX4171" s="115"/>
      <c r="AY4171" s="5"/>
      <c r="AZ4171" s="5"/>
      <c r="BA4171" s="335"/>
      <c r="BC4171" s="5"/>
      <c r="BD4171" s="5"/>
      <c r="BE4171" s="335"/>
      <c r="BG4171" s="826"/>
      <c r="BH4171" s="607"/>
    </row>
    <row r="4172" spans="1:60" x14ac:dyDescent="0.25">
      <c r="A4172" s="21"/>
      <c r="B4172" s="112"/>
      <c r="C4172" s="119"/>
      <c r="D4172" s="623"/>
      <c r="E4172" s="278"/>
      <c r="F4172" s="116"/>
      <c r="G4172" s="694"/>
      <c r="H4172" s="878"/>
      <c r="I4172" s="397"/>
      <c r="J4172" s="380"/>
      <c r="K4172" s="400" t="s">
        <v>180</v>
      </c>
      <c r="L4172" s="738"/>
      <c r="M4172" s="739"/>
      <c r="N4172" s="931"/>
      <c r="O4172" s="923"/>
      <c r="P4172" s="923"/>
      <c r="Q4172" s="641"/>
      <c r="R4172" s="537"/>
      <c r="S4172" s="537"/>
      <c r="T4172" s="537"/>
      <c r="U4172" s="537"/>
      <c r="V4172" s="537"/>
      <c r="W4172" s="531"/>
      <c r="X4172" s="141"/>
      <c r="Y4172" s="141"/>
      <c r="Z4172" s="552"/>
      <c r="AA4172" s="552"/>
      <c r="AB4172" s="531"/>
      <c r="AC4172" s="593"/>
      <c r="AD4172" s="923"/>
      <c r="AE4172" s="846"/>
      <c r="AF4172" s="931"/>
      <c r="AG4172" s="923"/>
      <c r="AH4172" s="923"/>
      <c r="AI4172" s="641"/>
      <c r="AJ4172" s="537"/>
      <c r="AK4172" s="537"/>
      <c r="AL4172" s="537"/>
      <c r="AM4172" s="537"/>
      <c r="AN4172" s="537"/>
      <c r="AO4172" s="531"/>
      <c r="AP4172" s="141"/>
      <c r="AQ4172" s="141"/>
      <c r="AR4172" s="552"/>
      <c r="AS4172" s="552"/>
      <c r="AT4172" s="531"/>
      <c r="AU4172" s="593"/>
      <c r="AV4172" s="923"/>
      <c r="AW4172" s="846"/>
      <c r="AX4172" s="115"/>
      <c r="AY4172" s="5"/>
      <c r="AZ4172" s="5"/>
      <c r="BA4172" s="335"/>
      <c r="BC4172" s="5"/>
      <c r="BD4172" s="5"/>
      <c r="BE4172" s="335"/>
      <c r="BG4172" s="826"/>
      <c r="BH4172" s="607"/>
    </row>
    <row r="4173" spans="1:60" ht="12.75" customHeight="1" x14ac:dyDescent="0.25">
      <c r="A4173" s="21"/>
      <c r="B4173" s="112"/>
      <c r="C4173" s="119"/>
      <c r="D4173" s="623"/>
      <c r="E4173" s="278"/>
      <c r="F4173" s="116"/>
      <c r="G4173" s="694"/>
      <c r="H4173" s="878"/>
      <c r="I4173" s="397"/>
      <c r="J4173" s="380"/>
      <c r="K4173" s="408"/>
      <c r="L4173" s="738"/>
      <c r="M4173" s="739"/>
      <c r="N4173" s="931"/>
      <c r="O4173" s="923"/>
      <c r="P4173" s="923"/>
      <c r="Q4173" s="641"/>
      <c r="R4173" s="537"/>
      <c r="S4173" s="537"/>
      <c r="T4173" s="537"/>
      <c r="U4173" s="537"/>
      <c r="V4173" s="537"/>
      <c r="W4173" s="531"/>
      <c r="X4173" s="141"/>
      <c r="Y4173" s="141"/>
      <c r="Z4173" s="552"/>
      <c r="AA4173" s="552"/>
      <c r="AB4173" s="531"/>
      <c r="AC4173" s="593"/>
      <c r="AD4173" s="923"/>
      <c r="AE4173" s="846"/>
      <c r="AF4173" s="931"/>
      <c r="AG4173" s="923"/>
      <c r="AH4173" s="923"/>
      <c r="AI4173" s="641"/>
      <c r="AJ4173" s="537"/>
      <c r="AK4173" s="537"/>
      <c r="AL4173" s="537"/>
      <c r="AM4173" s="537"/>
      <c r="AN4173" s="537"/>
      <c r="AO4173" s="531"/>
      <c r="AP4173" s="141"/>
      <c r="AQ4173" s="141"/>
      <c r="AR4173" s="552"/>
      <c r="AS4173" s="552"/>
      <c r="AT4173" s="531"/>
      <c r="AU4173" s="593"/>
      <c r="AV4173" s="923"/>
      <c r="AW4173" s="846"/>
      <c r="AX4173" s="115"/>
      <c r="AY4173" s="5"/>
      <c r="AZ4173" s="5"/>
      <c r="BA4173" s="335"/>
      <c r="BC4173" s="5"/>
      <c r="BD4173" s="5"/>
      <c r="BE4173" s="335"/>
      <c r="BG4173" s="826"/>
      <c r="BH4173" s="607"/>
    </row>
    <row r="4174" spans="1:60" ht="35.1" customHeight="1" x14ac:dyDescent="0.25">
      <c r="A4174" s="21" t="s">
        <v>6159</v>
      </c>
      <c r="B4174" s="112">
        <v>16</v>
      </c>
      <c r="C4174" s="116" t="s">
        <v>107</v>
      </c>
      <c r="D4174" s="620">
        <v>1000</v>
      </c>
      <c r="E4174" s="278"/>
      <c r="F4174" s="116">
        <v>5</v>
      </c>
      <c r="G4174" s="694"/>
      <c r="H4174" s="878" t="str">
        <f t="shared" si="6363"/>
        <v>082</v>
      </c>
      <c r="I4174" s="397" t="s">
        <v>3323</v>
      </c>
      <c r="J4174" s="380" t="s">
        <v>2641</v>
      </c>
      <c r="K4174" s="415" t="s">
        <v>404</v>
      </c>
      <c r="L4174" s="733">
        <v>46215</v>
      </c>
      <c r="M4174" s="734">
        <v>46215</v>
      </c>
      <c r="N4174" s="931"/>
      <c r="O4174" s="530">
        <f t="shared" ref="O4174:O4175" si="6439">IF(N4174&gt;L4174,"0 ",N4174-L4174)</f>
        <v>-46215</v>
      </c>
      <c r="P4174" s="530" t="str">
        <f t="shared" ref="P4174:P4175" si="6440">IF(N4174&lt;L4174,"0 ",N4174-L4174)</f>
        <v xml:space="preserve">0 </v>
      </c>
      <c r="Q4174" s="646"/>
      <c r="R4174" s="536"/>
      <c r="S4174" s="536"/>
      <c r="T4174" s="536"/>
      <c r="U4174" s="536"/>
      <c r="V4174" s="536"/>
      <c r="W4174" s="683" t="str">
        <f t="shared" ref="W4174:W4175" si="6441">IF(SUM(Q4174:V4174)=X4174,"OK",SUM(Q4174:V4174)-X4174)</f>
        <v>OK</v>
      </c>
      <c r="X4174" s="141"/>
      <c r="Y4174" s="141"/>
      <c r="Z4174" s="552"/>
      <c r="AA4174" s="552"/>
      <c r="AB4174" s="683" t="str">
        <f t="shared" ref="AB4174:AB4175" si="6442">IF(SUM(Z4174:AA4174)=AC4174,"OK",SUM(Z4174:AA4174)-AC4174)</f>
        <v>OK</v>
      </c>
      <c r="AC4174" s="593"/>
      <c r="AD4174" s="530">
        <f t="shared" ref="AD4174:AD4175" si="6443">X4174+Y4174+AC4174</f>
        <v>0</v>
      </c>
      <c r="AE4174" s="842">
        <f t="shared" ref="AE4174:AE4175" si="6444">N4174+AD4174</f>
        <v>0</v>
      </c>
      <c r="AF4174" s="931"/>
      <c r="AG4174" s="530">
        <f t="shared" ref="AG4174:AG4175" si="6445">IF(AF4174&gt;M4174,"0 ",AF4174-M4174)</f>
        <v>-46215</v>
      </c>
      <c r="AH4174" s="530" t="str">
        <f t="shared" ref="AH4174:AH4175" si="6446">IF(AF4174&lt;M4174,"0 ",AF4174-M4174)</f>
        <v xml:space="preserve">0 </v>
      </c>
      <c r="AI4174" s="641"/>
      <c r="AJ4174" s="537"/>
      <c r="AK4174" s="537"/>
      <c r="AL4174" s="537"/>
      <c r="AM4174" s="537"/>
      <c r="AN4174" s="537"/>
      <c r="AO4174" s="683" t="str">
        <f t="shared" ref="AO4174:AO4175" si="6447">IF(SUM(AI4174:AN4174)=AP4174,"OK",SUM(AI4174:AN4174)-AP4174)</f>
        <v>OK</v>
      </c>
      <c r="AP4174" s="141"/>
      <c r="AQ4174" s="141"/>
      <c r="AR4174" s="552"/>
      <c r="AS4174" s="552"/>
      <c r="AT4174" s="683" t="str">
        <f t="shared" ref="AT4174:AT4175" si="6448">IF(SUM(AR4174:AS4174)=AU4174,"OK",SUM(AR4174:AS4174)-AU4174)</f>
        <v>OK</v>
      </c>
      <c r="AU4174" s="593"/>
      <c r="AV4174" s="530">
        <f t="shared" ref="AV4174:AV4175" si="6449">AP4174+AQ4174+AU4174</f>
        <v>0</v>
      </c>
      <c r="AW4174" s="842">
        <f t="shared" ref="AW4174:AW4175" si="6450">AF4174+AV4174</f>
        <v>0</v>
      </c>
      <c r="AX4174" s="115">
        <f>L4174</f>
        <v>46215</v>
      </c>
      <c r="AY4174" s="5">
        <f>AE4174</f>
        <v>0</v>
      </c>
      <c r="AZ4174" s="7">
        <f>AY4174-AX4174</f>
        <v>-46215</v>
      </c>
      <c r="BA4174" s="335">
        <f>AZ4174/AX4174</f>
        <v>-1</v>
      </c>
      <c r="BB4174" s="23">
        <f>M4174</f>
        <v>46215</v>
      </c>
      <c r="BC4174" s="5">
        <f>AW4174</f>
        <v>0</v>
      </c>
      <c r="BD4174" s="7">
        <f>BC4174-BB4174</f>
        <v>-46215</v>
      </c>
      <c r="BE4174" s="335">
        <f>BD4174/BB4174</f>
        <v>-1</v>
      </c>
      <c r="BG4174" s="826" t="str">
        <f>RIGHT(LEFT(I4174,3),2)&amp;"."&amp;RIGHT(LEFT(I4174,5),2)</f>
        <v>41.30</v>
      </c>
      <c r="BH4174" s="607" t="b">
        <f>COUNTIF('Codes SEC'!$B$2:$B$250,Ministres!BG4174)&gt;0</f>
        <v>1</v>
      </c>
    </row>
    <row r="4175" spans="1:60" ht="35.1" customHeight="1" x14ac:dyDescent="0.25">
      <c r="A4175" s="21" t="s">
        <v>6159</v>
      </c>
      <c r="B4175" s="112">
        <v>16</v>
      </c>
      <c r="C4175" s="116" t="s">
        <v>107</v>
      </c>
      <c r="D4175" s="620">
        <v>1000</v>
      </c>
      <c r="E4175" s="278"/>
      <c r="F4175" s="116">
        <v>6</v>
      </c>
      <c r="G4175" s="694"/>
      <c r="H4175" s="878" t="str">
        <f t="shared" si="6363"/>
        <v>082</v>
      </c>
      <c r="I4175" s="397" t="s">
        <v>3323</v>
      </c>
      <c r="J4175" s="380" t="s">
        <v>2642</v>
      </c>
      <c r="K4175" s="493" t="s">
        <v>399</v>
      </c>
      <c r="L4175" s="733">
        <v>0</v>
      </c>
      <c r="M4175" s="734">
        <v>0</v>
      </c>
      <c r="N4175" s="931"/>
      <c r="O4175" s="530">
        <f t="shared" si="6439"/>
        <v>0</v>
      </c>
      <c r="P4175" s="530">
        <f t="shared" si="6440"/>
        <v>0</v>
      </c>
      <c r="Q4175" s="646"/>
      <c r="R4175" s="536"/>
      <c r="S4175" s="536"/>
      <c r="T4175" s="536"/>
      <c r="U4175" s="536"/>
      <c r="V4175" s="536"/>
      <c r="W4175" s="683" t="str">
        <f t="shared" si="6441"/>
        <v>OK</v>
      </c>
      <c r="X4175" s="141"/>
      <c r="Y4175" s="141"/>
      <c r="Z4175" s="552"/>
      <c r="AA4175" s="552"/>
      <c r="AB4175" s="683" t="str">
        <f t="shared" si="6442"/>
        <v>OK</v>
      </c>
      <c r="AC4175" s="593"/>
      <c r="AD4175" s="530">
        <f t="shared" si="6443"/>
        <v>0</v>
      </c>
      <c r="AE4175" s="842">
        <f t="shared" si="6444"/>
        <v>0</v>
      </c>
      <c r="AF4175" s="931"/>
      <c r="AG4175" s="530">
        <f t="shared" si="6445"/>
        <v>0</v>
      </c>
      <c r="AH4175" s="530">
        <f t="shared" si="6446"/>
        <v>0</v>
      </c>
      <c r="AI4175" s="641"/>
      <c r="AJ4175" s="537"/>
      <c r="AK4175" s="537"/>
      <c r="AL4175" s="537"/>
      <c r="AM4175" s="537"/>
      <c r="AN4175" s="537"/>
      <c r="AO4175" s="683" t="str">
        <f t="shared" si="6447"/>
        <v>OK</v>
      </c>
      <c r="AP4175" s="141"/>
      <c r="AQ4175" s="141"/>
      <c r="AR4175" s="552"/>
      <c r="AS4175" s="552"/>
      <c r="AT4175" s="683" t="str">
        <f t="shared" si="6448"/>
        <v>OK</v>
      </c>
      <c r="AU4175" s="593"/>
      <c r="AV4175" s="530">
        <f t="shared" si="6449"/>
        <v>0</v>
      </c>
      <c r="AW4175" s="842">
        <f t="shared" si="6450"/>
        <v>0</v>
      </c>
      <c r="AX4175" s="115">
        <f>L4175</f>
        <v>0</v>
      </c>
      <c r="AY4175" s="5">
        <f>AE4175</f>
        <v>0</v>
      </c>
      <c r="AZ4175" s="7">
        <f>AY4175-AX4175</f>
        <v>0</v>
      </c>
      <c r="BA4175" s="335" t="e">
        <f>AZ4175/AX4175</f>
        <v>#DIV/0!</v>
      </c>
      <c r="BB4175" s="23">
        <f>M4175</f>
        <v>0</v>
      </c>
      <c r="BC4175" s="5">
        <f>AW4175</f>
        <v>0</v>
      </c>
      <c r="BD4175" s="7">
        <f>BC4175-BB4175</f>
        <v>0</v>
      </c>
      <c r="BE4175" s="335" t="e">
        <f>BD4175/BB4175</f>
        <v>#DIV/0!</v>
      </c>
      <c r="BG4175" s="826" t="str">
        <f>RIGHT(LEFT(I4175,3),2)&amp;"."&amp;RIGHT(LEFT(I4175,5),2)</f>
        <v>41.30</v>
      </c>
      <c r="BH4175" s="607" t="b">
        <f>COUNTIF('Codes SEC'!$B$2:$B$250,Ministres!BG4175)&gt;0</f>
        <v>1</v>
      </c>
    </row>
    <row r="4176" spans="1:60" ht="12.75" customHeight="1" x14ac:dyDescent="0.25">
      <c r="A4176" s="227"/>
      <c r="B4176" s="209"/>
      <c r="C4176" s="253"/>
      <c r="D4176" s="625"/>
      <c r="E4176" s="280"/>
      <c r="F4176" s="253"/>
      <c r="G4176" s="695"/>
      <c r="H4176" s="886"/>
      <c r="I4176" s="403"/>
      <c r="J4176" s="381"/>
      <c r="K4176" s="514" t="s">
        <v>95</v>
      </c>
      <c r="L4176" s="315">
        <f t="shared" ref="L4176:P4176" si="6451">L4174+L4175</f>
        <v>46215</v>
      </c>
      <c r="M4176" s="741">
        <f t="shared" si="6451"/>
        <v>46215</v>
      </c>
      <c r="N4176" s="930">
        <f t="shared" si="6451"/>
        <v>0</v>
      </c>
      <c r="O4176" s="790">
        <f t="shared" si="6451"/>
        <v>-46215</v>
      </c>
      <c r="P4176" s="790">
        <f t="shared" si="6451"/>
        <v>0</v>
      </c>
      <c r="Q4176" s="787">
        <f t="shared" ref="Q4176:BE4176" si="6452">Q4174+Q4175</f>
        <v>0</v>
      </c>
      <c r="R4176" s="648">
        <f t="shared" si="6452"/>
        <v>0</v>
      </c>
      <c r="S4176" s="648">
        <f t="shared" si="6452"/>
        <v>0</v>
      </c>
      <c r="T4176" s="648">
        <f t="shared" si="6452"/>
        <v>0</v>
      </c>
      <c r="U4176" s="648">
        <f t="shared" si="6452"/>
        <v>0</v>
      </c>
      <c r="V4176" s="648">
        <f t="shared" si="6452"/>
        <v>0</v>
      </c>
      <c r="W4176" s="790"/>
      <c r="X4176" s="649">
        <f t="shared" si="6452"/>
        <v>0</v>
      </c>
      <c r="Y4176" s="649">
        <f t="shared" si="6452"/>
        <v>0</v>
      </c>
      <c r="Z4176" s="648">
        <f t="shared" si="6452"/>
        <v>0</v>
      </c>
      <c r="AA4176" s="648">
        <f t="shared" si="6452"/>
        <v>0</v>
      </c>
      <c r="AB4176" s="790"/>
      <c r="AC4176" s="649">
        <f t="shared" si="6452"/>
        <v>0</v>
      </c>
      <c r="AD4176" s="790">
        <f>AD4174+AD4175</f>
        <v>0</v>
      </c>
      <c r="AE4176" s="843">
        <f>AE4174+AE4175</f>
        <v>0</v>
      </c>
      <c r="AF4176" s="930">
        <f t="shared" ref="AF4176:AH4176" si="6453">AF4174+AF4175</f>
        <v>0</v>
      </c>
      <c r="AG4176" s="790">
        <f t="shared" si="6453"/>
        <v>-46215</v>
      </c>
      <c r="AH4176" s="790">
        <f t="shared" si="6453"/>
        <v>0</v>
      </c>
      <c r="AI4176" s="787">
        <f t="shared" si="6452"/>
        <v>0</v>
      </c>
      <c r="AJ4176" s="648">
        <f t="shared" si="6452"/>
        <v>0</v>
      </c>
      <c r="AK4176" s="648">
        <f t="shared" si="6452"/>
        <v>0</v>
      </c>
      <c r="AL4176" s="648">
        <f t="shared" si="6452"/>
        <v>0</v>
      </c>
      <c r="AM4176" s="648">
        <f t="shared" si="6452"/>
        <v>0</v>
      </c>
      <c r="AN4176" s="648">
        <f t="shared" si="6452"/>
        <v>0</v>
      </c>
      <c r="AO4176" s="790"/>
      <c r="AP4176" s="649">
        <f t="shared" si="6452"/>
        <v>0</v>
      </c>
      <c r="AQ4176" s="649">
        <f t="shared" si="6452"/>
        <v>0</v>
      </c>
      <c r="AR4176" s="648">
        <f t="shared" si="6452"/>
        <v>0</v>
      </c>
      <c r="AS4176" s="648">
        <f t="shared" si="6452"/>
        <v>0</v>
      </c>
      <c r="AT4176" s="790"/>
      <c r="AU4176" s="649">
        <f t="shared" si="6452"/>
        <v>0</v>
      </c>
      <c r="AV4176" s="790">
        <f>AV4174+AV4175</f>
        <v>0</v>
      </c>
      <c r="AW4176" s="843">
        <f>AW4174+AW4175</f>
        <v>0</v>
      </c>
      <c r="AX4176" s="336">
        <f t="shared" si="6452"/>
        <v>46215</v>
      </c>
      <c r="AY4176" s="337">
        <f t="shared" si="6452"/>
        <v>0</v>
      </c>
      <c r="AZ4176" s="338">
        <f t="shared" si="6452"/>
        <v>-46215</v>
      </c>
      <c r="BA4176" s="339" t="e">
        <f t="shared" si="6452"/>
        <v>#DIV/0!</v>
      </c>
      <c r="BB4176" s="322">
        <f t="shared" si="6452"/>
        <v>46215</v>
      </c>
      <c r="BC4176" s="337">
        <f t="shared" si="6452"/>
        <v>0</v>
      </c>
      <c r="BD4176" s="338">
        <f t="shared" si="6452"/>
        <v>-46215</v>
      </c>
      <c r="BE4176" s="339" t="e">
        <f t="shared" si="6452"/>
        <v>#DIV/0!</v>
      </c>
      <c r="BG4176" s="826"/>
      <c r="BH4176" s="607"/>
    </row>
    <row r="4177" spans="1:66" ht="12.75" customHeight="1" x14ac:dyDescent="0.25">
      <c r="A4177" s="226"/>
      <c r="B4177" s="207"/>
      <c r="C4177" s="254"/>
      <c r="D4177" s="300"/>
      <c r="E4177" s="276"/>
      <c r="F4177" s="300"/>
      <c r="G4177" s="696"/>
      <c r="H4177" s="887"/>
      <c r="I4177" s="444"/>
      <c r="J4177" s="393"/>
      <c r="K4177" s="404" t="s">
        <v>3732</v>
      </c>
      <c r="L4177" s="729">
        <f t="shared" ref="L4177:P4177" si="6454">L4176</f>
        <v>46215</v>
      </c>
      <c r="M4177" s="730">
        <f t="shared" si="6454"/>
        <v>46215</v>
      </c>
      <c r="N4177" s="844">
        <f t="shared" si="6454"/>
        <v>0</v>
      </c>
      <c r="O4177" s="665">
        <f t="shared" si="6454"/>
        <v>-46215</v>
      </c>
      <c r="P4177" s="665">
        <f t="shared" si="6454"/>
        <v>0</v>
      </c>
      <c r="Q4177" s="638">
        <f t="shared" ref="Q4177:V4177" si="6455">Q4176</f>
        <v>0</v>
      </c>
      <c r="R4177" s="130">
        <f t="shared" si="6455"/>
        <v>0</v>
      </c>
      <c r="S4177" s="130">
        <f t="shared" si="6455"/>
        <v>0</v>
      </c>
      <c r="T4177" s="130">
        <f t="shared" si="6455"/>
        <v>0</v>
      </c>
      <c r="U4177" s="130">
        <f t="shared" si="6455"/>
        <v>0</v>
      </c>
      <c r="V4177" s="130">
        <f t="shared" si="6455"/>
        <v>0</v>
      </c>
      <c r="W4177" s="665"/>
      <c r="X4177" s="130">
        <f>X4176</f>
        <v>0</v>
      </c>
      <c r="Y4177" s="130">
        <f>Y4176</f>
        <v>0</v>
      </c>
      <c r="Z4177" s="130">
        <f>Z4176</f>
        <v>0</v>
      </c>
      <c r="AA4177" s="130">
        <f>AA4176</f>
        <v>0</v>
      </c>
      <c r="AB4177" s="665"/>
      <c r="AC4177" s="130">
        <f t="shared" ref="AC4177:AN4177" si="6456">AC4176</f>
        <v>0</v>
      </c>
      <c r="AD4177" s="665">
        <f>AD4176</f>
        <v>0</v>
      </c>
      <c r="AE4177" s="845">
        <f>AE4176</f>
        <v>0</v>
      </c>
      <c r="AF4177" s="844">
        <f t="shared" ref="AF4177:AH4177" si="6457">AF4176</f>
        <v>0</v>
      </c>
      <c r="AG4177" s="665">
        <f t="shared" si="6457"/>
        <v>-46215</v>
      </c>
      <c r="AH4177" s="665">
        <f t="shared" si="6457"/>
        <v>0</v>
      </c>
      <c r="AI4177" s="638">
        <f t="shared" si="6456"/>
        <v>0</v>
      </c>
      <c r="AJ4177" s="130">
        <f t="shared" si="6456"/>
        <v>0</v>
      </c>
      <c r="AK4177" s="130">
        <f t="shared" si="6456"/>
        <v>0</v>
      </c>
      <c r="AL4177" s="130">
        <f t="shared" si="6456"/>
        <v>0</v>
      </c>
      <c r="AM4177" s="130">
        <f t="shared" si="6456"/>
        <v>0</v>
      </c>
      <c r="AN4177" s="130">
        <f t="shared" si="6456"/>
        <v>0</v>
      </c>
      <c r="AO4177" s="665"/>
      <c r="AP4177" s="130">
        <f>AP4176</f>
        <v>0</v>
      </c>
      <c r="AQ4177" s="130">
        <f>AQ4176</f>
        <v>0</v>
      </c>
      <c r="AR4177" s="130">
        <f>AR4176</f>
        <v>0</v>
      </c>
      <c r="AS4177" s="130">
        <f>AS4176</f>
        <v>0</v>
      </c>
      <c r="AT4177" s="665"/>
      <c r="AU4177" s="130">
        <f t="shared" ref="AU4177:BE4177" si="6458">AU4176</f>
        <v>0</v>
      </c>
      <c r="AV4177" s="665">
        <f>AV4176</f>
        <v>0</v>
      </c>
      <c r="AW4177" s="845">
        <f>AW4176</f>
        <v>0</v>
      </c>
      <c r="AX4177" s="314">
        <f t="shared" si="6458"/>
        <v>46215</v>
      </c>
      <c r="AY4177" s="131">
        <f t="shared" si="6458"/>
        <v>0</v>
      </c>
      <c r="AZ4177" s="132">
        <f t="shared" si="6458"/>
        <v>-46215</v>
      </c>
      <c r="BA4177" s="340" t="e">
        <f t="shared" si="6458"/>
        <v>#DIV/0!</v>
      </c>
      <c r="BB4177" s="310">
        <f t="shared" si="6458"/>
        <v>46215</v>
      </c>
      <c r="BC4177" s="131">
        <f t="shared" si="6458"/>
        <v>0</v>
      </c>
      <c r="BD4177" s="132">
        <f t="shared" si="6458"/>
        <v>-46215</v>
      </c>
      <c r="BE4177" s="340" t="e">
        <f t="shared" si="6458"/>
        <v>#DIV/0!</v>
      </c>
      <c r="BG4177" s="826"/>
      <c r="BH4177" s="607"/>
    </row>
    <row r="4178" spans="1:66" ht="12.75" customHeight="1" x14ac:dyDescent="0.25">
      <c r="A4178" s="222"/>
      <c r="C4178" s="116"/>
      <c r="D4178" s="620"/>
      <c r="F4178" s="117"/>
      <c r="G4178" s="690"/>
      <c r="H4178" s="878"/>
      <c r="I4178" s="397"/>
      <c r="J4178" s="380"/>
      <c r="K4178" s="405" t="s">
        <v>208</v>
      </c>
      <c r="L4178" s="731">
        <v>0</v>
      </c>
      <c r="M4178" s="732">
        <v>0</v>
      </c>
      <c r="N4178" s="929">
        <v>0</v>
      </c>
      <c r="O4178" s="530">
        <v>0</v>
      </c>
      <c r="P4178" s="530">
        <v>0</v>
      </c>
      <c r="Q4178" s="641">
        <v>0</v>
      </c>
      <c r="R4178" s="537">
        <v>0</v>
      </c>
      <c r="S4178" s="537">
        <v>0</v>
      </c>
      <c r="T4178" s="537">
        <v>0</v>
      </c>
      <c r="U4178" s="537">
        <v>0</v>
      </c>
      <c r="V4178" s="537">
        <v>0</v>
      </c>
      <c r="W4178" s="530"/>
      <c r="X4178" s="142">
        <v>0</v>
      </c>
      <c r="Y4178" s="142">
        <v>0</v>
      </c>
      <c r="Z4178" s="537">
        <v>0</v>
      </c>
      <c r="AA4178" s="537">
        <v>0</v>
      </c>
      <c r="AB4178" s="530"/>
      <c r="AC4178" s="142">
        <v>0</v>
      </c>
      <c r="AD4178" s="530">
        <v>0</v>
      </c>
      <c r="AE4178" s="842">
        <v>0</v>
      </c>
      <c r="AF4178" s="929">
        <v>0</v>
      </c>
      <c r="AG4178" s="530">
        <v>0</v>
      </c>
      <c r="AH4178" s="530">
        <v>0</v>
      </c>
      <c r="AI4178" s="641">
        <v>0</v>
      </c>
      <c r="AJ4178" s="537">
        <v>0</v>
      </c>
      <c r="AK4178" s="537">
        <v>0</v>
      </c>
      <c r="AL4178" s="537">
        <v>0</v>
      </c>
      <c r="AM4178" s="537">
        <v>0</v>
      </c>
      <c r="AN4178" s="537">
        <v>0</v>
      </c>
      <c r="AO4178" s="530"/>
      <c r="AP4178" s="142">
        <v>0</v>
      </c>
      <c r="AQ4178" s="142">
        <v>0</v>
      </c>
      <c r="AR4178" s="537">
        <v>0</v>
      </c>
      <c r="AS4178" s="537">
        <v>0</v>
      </c>
      <c r="AT4178" s="530"/>
      <c r="AU4178" s="142">
        <v>0</v>
      </c>
      <c r="AV4178" s="530">
        <v>0</v>
      </c>
      <c r="AW4178" s="842">
        <v>0</v>
      </c>
      <c r="AX4178" s="115">
        <v>0</v>
      </c>
      <c r="AY4178" s="5">
        <v>0</v>
      </c>
      <c r="AZ4178" s="5">
        <v>0</v>
      </c>
      <c r="BA4178" s="335">
        <v>0</v>
      </c>
      <c r="BB4178" s="23">
        <v>0</v>
      </c>
      <c r="BC4178" s="5">
        <v>0</v>
      </c>
      <c r="BD4178" s="5">
        <v>0</v>
      </c>
      <c r="BE4178" s="335">
        <v>0</v>
      </c>
      <c r="BG4178" s="826"/>
      <c r="BH4178" s="607"/>
    </row>
    <row r="4179" spans="1:66" ht="12.75" customHeight="1" x14ac:dyDescent="0.25">
      <c r="A4179" s="21"/>
      <c r="B4179" s="112"/>
      <c r="C4179" s="116"/>
      <c r="D4179" s="623"/>
      <c r="E4179" s="278"/>
      <c r="F4179" s="116"/>
      <c r="G4179" s="694"/>
      <c r="H4179" s="878"/>
      <c r="I4179" s="397"/>
      <c r="J4179" s="380"/>
      <c r="K4179" s="405" t="s">
        <v>96</v>
      </c>
      <c r="L4179" s="738">
        <v>0</v>
      </c>
      <c r="M4179" s="739">
        <v>0</v>
      </c>
      <c r="N4179" s="929">
        <v>0</v>
      </c>
      <c r="O4179" s="530">
        <v>0</v>
      </c>
      <c r="P4179" s="530">
        <v>0</v>
      </c>
      <c r="Q4179" s="641">
        <v>0</v>
      </c>
      <c r="R4179" s="537">
        <v>0</v>
      </c>
      <c r="S4179" s="537">
        <v>0</v>
      </c>
      <c r="T4179" s="537">
        <v>0</v>
      </c>
      <c r="U4179" s="537">
        <v>0</v>
      </c>
      <c r="V4179" s="537">
        <v>0</v>
      </c>
      <c r="W4179" s="530"/>
      <c r="X4179" s="142">
        <v>0</v>
      </c>
      <c r="Y4179" s="142">
        <v>0</v>
      </c>
      <c r="Z4179" s="537">
        <v>0</v>
      </c>
      <c r="AA4179" s="537">
        <v>0</v>
      </c>
      <c r="AB4179" s="530"/>
      <c r="AC4179" s="142">
        <v>0</v>
      </c>
      <c r="AD4179" s="530">
        <v>0</v>
      </c>
      <c r="AE4179" s="842">
        <v>0</v>
      </c>
      <c r="AF4179" s="929">
        <v>0</v>
      </c>
      <c r="AG4179" s="530">
        <v>0</v>
      </c>
      <c r="AH4179" s="530">
        <v>0</v>
      </c>
      <c r="AI4179" s="641">
        <v>0</v>
      </c>
      <c r="AJ4179" s="537">
        <v>0</v>
      </c>
      <c r="AK4179" s="537">
        <v>0</v>
      </c>
      <c r="AL4179" s="537">
        <v>0</v>
      </c>
      <c r="AM4179" s="537">
        <v>0</v>
      </c>
      <c r="AN4179" s="537">
        <v>0</v>
      </c>
      <c r="AO4179" s="530"/>
      <c r="AP4179" s="142">
        <v>0</v>
      </c>
      <c r="AQ4179" s="142">
        <v>0</v>
      </c>
      <c r="AR4179" s="537">
        <v>0</v>
      </c>
      <c r="AS4179" s="537">
        <v>0</v>
      </c>
      <c r="AT4179" s="530"/>
      <c r="AU4179" s="142">
        <v>0</v>
      </c>
      <c r="AV4179" s="530">
        <v>0</v>
      </c>
      <c r="AW4179" s="842">
        <v>0</v>
      </c>
      <c r="AX4179" s="115">
        <v>0</v>
      </c>
      <c r="AY4179" s="5">
        <v>0</v>
      </c>
      <c r="AZ4179" s="5">
        <v>0</v>
      </c>
      <c r="BA4179" s="335">
        <v>0</v>
      </c>
      <c r="BB4179" s="23">
        <v>0</v>
      </c>
      <c r="BC4179" s="5">
        <v>0</v>
      </c>
      <c r="BD4179" s="5">
        <v>0</v>
      </c>
      <c r="BE4179" s="335">
        <v>0</v>
      </c>
      <c r="BG4179" s="826"/>
      <c r="BH4179" s="607"/>
    </row>
    <row r="4180" spans="1:66" ht="12.75" customHeight="1" x14ac:dyDescent="0.25">
      <c r="A4180" s="21"/>
      <c r="B4180" s="112"/>
      <c r="C4180" s="116"/>
      <c r="D4180" s="623"/>
      <c r="E4180" s="278"/>
      <c r="F4180" s="116"/>
      <c r="G4180" s="694"/>
      <c r="H4180" s="878"/>
      <c r="I4180" s="397"/>
      <c r="J4180" s="380"/>
      <c r="K4180" s="405" t="s">
        <v>209</v>
      </c>
      <c r="L4180" s="738">
        <v>0</v>
      </c>
      <c r="M4180" s="739">
        <v>0</v>
      </c>
      <c r="N4180" s="929">
        <v>0</v>
      </c>
      <c r="O4180" s="530">
        <v>0</v>
      </c>
      <c r="P4180" s="530">
        <v>0</v>
      </c>
      <c r="Q4180" s="641">
        <v>0</v>
      </c>
      <c r="R4180" s="537">
        <v>0</v>
      </c>
      <c r="S4180" s="537">
        <v>0</v>
      </c>
      <c r="T4180" s="537">
        <v>0</v>
      </c>
      <c r="U4180" s="537">
        <v>0</v>
      </c>
      <c r="V4180" s="537">
        <v>0</v>
      </c>
      <c r="W4180" s="530"/>
      <c r="X4180" s="142">
        <v>0</v>
      </c>
      <c r="Y4180" s="142">
        <v>0</v>
      </c>
      <c r="Z4180" s="537">
        <v>0</v>
      </c>
      <c r="AA4180" s="537">
        <v>0</v>
      </c>
      <c r="AB4180" s="530"/>
      <c r="AC4180" s="142">
        <v>0</v>
      </c>
      <c r="AD4180" s="530">
        <v>0</v>
      </c>
      <c r="AE4180" s="842">
        <v>0</v>
      </c>
      <c r="AF4180" s="929">
        <v>0</v>
      </c>
      <c r="AG4180" s="530">
        <v>0</v>
      </c>
      <c r="AH4180" s="530">
        <v>0</v>
      </c>
      <c r="AI4180" s="641">
        <v>0</v>
      </c>
      <c r="AJ4180" s="537">
        <v>0</v>
      </c>
      <c r="AK4180" s="537">
        <v>0</v>
      </c>
      <c r="AL4180" s="537">
        <v>0</v>
      </c>
      <c r="AM4180" s="537">
        <v>0</v>
      </c>
      <c r="AN4180" s="537">
        <v>0</v>
      </c>
      <c r="AO4180" s="530"/>
      <c r="AP4180" s="142">
        <v>0</v>
      </c>
      <c r="AQ4180" s="142">
        <v>0</v>
      </c>
      <c r="AR4180" s="537">
        <v>0</v>
      </c>
      <c r="AS4180" s="537">
        <v>0</v>
      </c>
      <c r="AT4180" s="530"/>
      <c r="AU4180" s="142">
        <v>0</v>
      </c>
      <c r="AV4180" s="530">
        <v>0</v>
      </c>
      <c r="AW4180" s="842">
        <v>0</v>
      </c>
      <c r="AX4180" s="115">
        <v>0</v>
      </c>
      <c r="AY4180" s="5">
        <v>0</v>
      </c>
      <c r="AZ4180" s="5">
        <v>0</v>
      </c>
      <c r="BA4180" s="335">
        <v>0</v>
      </c>
      <c r="BB4180" s="23">
        <v>0</v>
      </c>
      <c r="BC4180" s="5">
        <v>0</v>
      </c>
      <c r="BD4180" s="5">
        <v>0</v>
      </c>
      <c r="BE4180" s="335">
        <v>0</v>
      </c>
      <c r="BF4180" s="40"/>
      <c r="BG4180" s="826"/>
      <c r="BH4180" s="607"/>
    </row>
    <row r="4181" spans="1:66" ht="12.75" customHeight="1" x14ac:dyDescent="0.25">
      <c r="A4181" s="21"/>
      <c r="B4181" s="112"/>
      <c r="C4181" s="116"/>
      <c r="D4181" s="623"/>
      <c r="E4181" s="278"/>
      <c r="F4181" s="116"/>
      <c r="G4181" s="694"/>
      <c r="H4181" s="878"/>
      <c r="I4181" s="397"/>
      <c r="J4181" s="380"/>
      <c r="K4181" s="405" t="s">
        <v>210</v>
      </c>
      <c r="L4181" s="738">
        <v>0</v>
      </c>
      <c r="M4181" s="739">
        <v>0</v>
      </c>
      <c r="N4181" s="929">
        <v>0</v>
      </c>
      <c r="O4181" s="530">
        <v>0</v>
      </c>
      <c r="P4181" s="530">
        <v>0</v>
      </c>
      <c r="Q4181" s="641">
        <v>0</v>
      </c>
      <c r="R4181" s="537">
        <v>0</v>
      </c>
      <c r="S4181" s="537">
        <v>0</v>
      </c>
      <c r="T4181" s="537">
        <v>0</v>
      </c>
      <c r="U4181" s="537">
        <v>0</v>
      </c>
      <c r="V4181" s="537">
        <v>0</v>
      </c>
      <c r="W4181" s="530"/>
      <c r="X4181" s="142">
        <v>0</v>
      </c>
      <c r="Y4181" s="142">
        <v>0</v>
      </c>
      <c r="Z4181" s="537">
        <v>0</v>
      </c>
      <c r="AA4181" s="537">
        <v>0</v>
      </c>
      <c r="AB4181" s="530"/>
      <c r="AC4181" s="142">
        <v>0</v>
      </c>
      <c r="AD4181" s="530">
        <v>0</v>
      </c>
      <c r="AE4181" s="842">
        <v>0</v>
      </c>
      <c r="AF4181" s="929">
        <v>0</v>
      </c>
      <c r="AG4181" s="530">
        <v>0</v>
      </c>
      <c r="AH4181" s="530">
        <v>0</v>
      </c>
      <c r="AI4181" s="641">
        <v>0</v>
      </c>
      <c r="AJ4181" s="537">
        <v>0</v>
      </c>
      <c r="AK4181" s="537">
        <v>0</v>
      </c>
      <c r="AL4181" s="537">
        <v>0</v>
      </c>
      <c r="AM4181" s="537">
        <v>0</v>
      </c>
      <c r="AN4181" s="537">
        <v>0</v>
      </c>
      <c r="AO4181" s="530"/>
      <c r="AP4181" s="142">
        <v>0</v>
      </c>
      <c r="AQ4181" s="142">
        <v>0</v>
      </c>
      <c r="AR4181" s="537">
        <v>0</v>
      </c>
      <c r="AS4181" s="537">
        <v>0</v>
      </c>
      <c r="AT4181" s="530"/>
      <c r="AU4181" s="142">
        <v>0</v>
      </c>
      <c r="AV4181" s="530">
        <v>0</v>
      </c>
      <c r="AW4181" s="842">
        <v>0</v>
      </c>
      <c r="AX4181" s="115">
        <v>0</v>
      </c>
      <c r="AY4181" s="5">
        <v>0</v>
      </c>
      <c r="AZ4181" s="5">
        <v>0</v>
      </c>
      <c r="BA4181" s="335">
        <v>0</v>
      </c>
      <c r="BB4181" s="23">
        <v>0</v>
      </c>
      <c r="BC4181" s="5">
        <v>0</v>
      </c>
      <c r="BD4181" s="5">
        <v>0</v>
      </c>
      <c r="BE4181" s="335">
        <v>0</v>
      </c>
      <c r="BG4181" s="826"/>
      <c r="BH4181" s="607"/>
    </row>
    <row r="4182" spans="1:66" s="4" customFormat="1" ht="12.75" customHeight="1" x14ac:dyDescent="0.25">
      <c r="A4182" s="21"/>
      <c r="B4182" s="112"/>
      <c r="C4182" s="116"/>
      <c r="D4182" s="623"/>
      <c r="E4182" s="278"/>
      <c r="F4182" s="116"/>
      <c r="G4182" s="694"/>
      <c r="H4182" s="878"/>
      <c r="I4182" s="397"/>
      <c r="J4182" s="380"/>
      <c r="K4182" s="406" t="s">
        <v>53</v>
      </c>
      <c r="L4182" s="738">
        <f t="shared" ref="L4182:P4182" si="6459">L4175</f>
        <v>0</v>
      </c>
      <c r="M4182" s="739">
        <f t="shared" si="6459"/>
        <v>0</v>
      </c>
      <c r="N4182" s="929">
        <f t="shared" si="6459"/>
        <v>0</v>
      </c>
      <c r="O4182" s="530">
        <f t="shared" si="6459"/>
        <v>0</v>
      </c>
      <c r="P4182" s="530">
        <f t="shared" si="6459"/>
        <v>0</v>
      </c>
      <c r="Q4182" s="641">
        <f t="shared" ref="Q4182:V4182" si="6460">Q4175</f>
        <v>0</v>
      </c>
      <c r="R4182" s="537">
        <f t="shared" si="6460"/>
        <v>0</v>
      </c>
      <c r="S4182" s="537">
        <f t="shared" si="6460"/>
        <v>0</v>
      </c>
      <c r="T4182" s="537">
        <f t="shared" si="6460"/>
        <v>0</v>
      </c>
      <c r="U4182" s="537">
        <f t="shared" si="6460"/>
        <v>0</v>
      </c>
      <c r="V4182" s="537">
        <f t="shared" si="6460"/>
        <v>0</v>
      </c>
      <c r="W4182" s="530"/>
      <c r="X4182" s="142">
        <f>X4175</f>
        <v>0</v>
      </c>
      <c r="Y4182" s="142">
        <f>Y4175</f>
        <v>0</v>
      </c>
      <c r="Z4182" s="537">
        <f>Z4175</f>
        <v>0</v>
      </c>
      <c r="AA4182" s="537">
        <f>AA4175</f>
        <v>0</v>
      </c>
      <c r="AB4182" s="530"/>
      <c r="AC4182" s="142">
        <f t="shared" ref="AC4182:AN4182" si="6461">AC4175</f>
        <v>0</v>
      </c>
      <c r="AD4182" s="530">
        <f>AD4175</f>
        <v>0</v>
      </c>
      <c r="AE4182" s="842">
        <f>AE4175</f>
        <v>0</v>
      </c>
      <c r="AF4182" s="929">
        <f t="shared" ref="AF4182:AH4182" si="6462">AF4175</f>
        <v>0</v>
      </c>
      <c r="AG4182" s="530">
        <f t="shared" si="6462"/>
        <v>0</v>
      </c>
      <c r="AH4182" s="530">
        <f t="shared" si="6462"/>
        <v>0</v>
      </c>
      <c r="AI4182" s="641">
        <f t="shared" si="6461"/>
        <v>0</v>
      </c>
      <c r="AJ4182" s="537">
        <f t="shared" si="6461"/>
        <v>0</v>
      </c>
      <c r="AK4182" s="537">
        <f t="shared" si="6461"/>
        <v>0</v>
      </c>
      <c r="AL4182" s="537">
        <f t="shared" si="6461"/>
        <v>0</v>
      </c>
      <c r="AM4182" s="537">
        <f t="shared" si="6461"/>
        <v>0</v>
      </c>
      <c r="AN4182" s="537">
        <f t="shared" si="6461"/>
        <v>0</v>
      </c>
      <c r="AO4182" s="530"/>
      <c r="AP4182" s="142">
        <f>AP4175</f>
        <v>0</v>
      </c>
      <c r="AQ4182" s="142">
        <f>AQ4175</f>
        <v>0</v>
      </c>
      <c r="AR4182" s="537">
        <f>AR4175</f>
        <v>0</v>
      </c>
      <c r="AS4182" s="537">
        <f>AS4175</f>
        <v>0</v>
      </c>
      <c r="AT4182" s="530"/>
      <c r="AU4182" s="142">
        <f t="shared" ref="AU4182:BE4182" si="6463">AU4175</f>
        <v>0</v>
      </c>
      <c r="AV4182" s="530">
        <f>AV4175</f>
        <v>0</v>
      </c>
      <c r="AW4182" s="842">
        <f>AW4175</f>
        <v>0</v>
      </c>
      <c r="AX4182" s="358">
        <f t="shared" si="6463"/>
        <v>0</v>
      </c>
      <c r="AY4182" s="103">
        <f t="shared" si="6463"/>
        <v>0</v>
      </c>
      <c r="AZ4182" s="103">
        <f t="shared" si="6463"/>
        <v>0</v>
      </c>
      <c r="BA4182" s="104" t="e">
        <f t="shared" si="6463"/>
        <v>#DIV/0!</v>
      </c>
      <c r="BB4182" s="329">
        <f t="shared" si="6463"/>
        <v>0</v>
      </c>
      <c r="BC4182" s="103">
        <f t="shared" si="6463"/>
        <v>0</v>
      </c>
      <c r="BD4182" s="103">
        <f t="shared" si="6463"/>
        <v>0</v>
      </c>
      <c r="BE4182" s="104" t="e">
        <f t="shared" si="6463"/>
        <v>#DIV/0!</v>
      </c>
      <c r="BF4182" s="41"/>
      <c r="BG4182" s="826"/>
      <c r="BH4182" s="607"/>
      <c r="BI4182" s="41"/>
      <c r="BJ4182" s="41"/>
      <c r="BK4182" s="41"/>
      <c r="BL4182" s="41"/>
      <c r="BM4182" s="41"/>
      <c r="BN4182" s="41"/>
    </row>
    <row r="4183" spans="1:66" s="27" customFormat="1" ht="12.75" customHeight="1" x14ac:dyDescent="0.25">
      <c r="A4183" s="222"/>
      <c r="B4183" s="30"/>
      <c r="C4183" s="116"/>
      <c r="D4183" s="620"/>
      <c r="E4183" s="32"/>
      <c r="F4183" s="117"/>
      <c r="G4183" s="694"/>
      <c r="H4183" s="878"/>
      <c r="I4183" s="397"/>
      <c r="J4183" s="380"/>
      <c r="K4183" s="406"/>
      <c r="L4183" s="731"/>
      <c r="M4183" s="732"/>
      <c r="N4183" s="929"/>
      <c r="O4183" s="530"/>
      <c r="P4183" s="530"/>
      <c r="Q4183" s="641"/>
      <c r="R4183" s="537"/>
      <c r="S4183" s="537"/>
      <c r="T4183" s="537"/>
      <c r="U4183" s="537"/>
      <c r="V4183" s="537"/>
      <c r="W4183" s="531"/>
      <c r="X4183" s="140"/>
      <c r="Y4183" s="140"/>
      <c r="Z4183" s="551"/>
      <c r="AA4183" s="551"/>
      <c r="AB4183" s="531"/>
      <c r="AC4183" s="142"/>
      <c r="AD4183" s="530"/>
      <c r="AE4183" s="842"/>
      <c r="AF4183" s="929"/>
      <c r="AG4183" s="530"/>
      <c r="AH4183" s="530"/>
      <c r="AI4183" s="641"/>
      <c r="AJ4183" s="537"/>
      <c r="AK4183" s="537"/>
      <c r="AL4183" s="537"/>
      <c r="AM4183" s="537"/>
      <c r="AN4183" s="537"/>
      <c r="AO4183" s="531"/>
      <c r="AP4183" s="140"/>
      <c r="AQ4183" s="140"/>
      <c r="AR4183" s="551"/>
      <c r="AS4183" s="551"/>
      <c r="AT4183" s="531"/>
      <c r="AU4183" s="142"/>
      <c r="AV4183" s="530"/>
      <c r="AW4183" s="842"/>
      <c r="AX4183" s="115"/>
      <c r="AY4183" s="5"/>
      <c r="AZ4183" s="5"/>
      <c r="BA4183" s="335"/>
      <c r="BB4183" s="23"/>
      <c r="BC4183" s="5"/>
      <c r="BD4183" s="5"/>
      <c r="BE4183" s="335"/>
      <c r="BF4183" s="41"/>
      <c r="BG4183" s="826"/>
      <c r="BH4183" s="607"/>
      <c r="BI4183" s="40"/>
      <c r="BJ4183" s="40"/>
      <c r="BK4183" s="40"/>
      <c r="BL4183" s="40"/>
      <c r="BM4183" s="40"/>
      <c r="BN4183" s="40"/>
    </row>
    <row r="4184" spans="1:66" ht="12.75" customHeight="1" x14ac:dyDescent="0.25">
      <c r="A4184" s="222"/>
      <c r="C4184" s="116"/>
      <c r="D4184" s="620"/>
      <c r="F4184" s="117"/>
      <c r="G4184" s="694"/>
      <c r="H4184" s="878"/>
      <c r="I4184" s="397"/>
      <c r="J4184" s="380"/>
      <c r="K4184" s="406"/>
      <c r="L4184" s="731"/>
      <c r="M4184" s="732"/>
      <c r="N4184" s="929"/>
      <c r="O4184" s="530"/>
      <c r="P4184" s="530"/>
      <c r="Q4184" s="641"/>
      <c r="R4184" s="537"/>
      <c r="S4184" s="537"/>
      <c r="T4184" s="537"/>
      <c r="U4184" s="537"/>
      <c r="V4184" s="537"/>
      <c r="W4184" s="531"/>
      <c r="X4184" s="140"/>
      <c r="Y4184" s="140"/>
      <c r="Z4184" s="551"/>
      <c r="AA4184" s="551"/>
      <c r="AB4184" s="531"/>
      <c r="AC4184" s="142"/>
      <c r="AD4184" s="530"/>
      <c r="AE4184" s="842"/>
      <c r="AF4184" s="929"/>
      <c r="AG4184" s="530"/>
      <c r="AH4184" s="530"/>
      <c r="AI4184" s="641"/>
      <c r="AJ4184" s="537"/>
      <c r="AK4184" s="537"/>
      <c r="AL4184" s="537"/>
      <c r="AM4184" s="537"/>
      <c r="AN4184" s="537"/>
      <c r="AO4184" s="531"/>
      <c r="AP4184" s="140"/>
      <c r="AQ4184" s="140"/>
      <c r="AR4184" s="551"/>
      <c r="AS4184" s="551"/>
      <c r="AT4184" s="531"/>
      <c r="AU4184" s="142"/>
      <c r="AV4184" s="530"/>
      <c r="AW4184" s="842"/>
      <c r="AX4184" s="115"/>
      <c r="AY4184" s="5"/>
      <c r="AZ4184" s="5"/>
      <c r="BA4184" s="335"/>
      <c r="BC4184" s="5"/>
      <c r="BD4184" s="5"/>
      <c r="BE4184" s="335"/>
      <c r="BG4184" s="826"/>
      <c r="BH4184" s="607"/>
    </row>
    <row r="4185" spans="1:66" ht="12.75" customHeight="1" x14ac:dyDescent="0.25">
      <c r="A4185" s="21"/>
      <c r="B4185" s="112"/>
      <c r="C4185" s="116"/>
      <c r="D4185" s="623"/>
      <c r="F4185" s="117"/>
      <c r="G4185" s="694"/>
      <c r="H4185" s="878"/>
      <c r="I4185" s="397"/>
      <c r="J4185" s="380"/>
      <c r="K4185" s="472" t="s">
        <v>6644</v>
      </c>
      <c r="L4185" s="738"/>
      <c r="M4185" s="739"/>
      <c r="N4185" s="932"/>
      <c r="O4185" s="125"/>
      <c r="P4185" s="125"/>
      <c r="Q4185" s="642"/>
      <c r="R4185" s="538"/>
      <c r="S4185" s="538"/>
      <c r="T4185" s="538"/>
      <c r="U4185" s="538"/>
      <c r="V4185" s="538"/>
      <c r="W4185" s="532"/>
      <c r="X4185" s="143"/>
      <c r="Y4185" s="143"/>
      <c r="Z4185" s="553"/>
      <c r="AA4185" s="553"/>
      <c r="AB4185" s="532"/>
      <c r="AC4185" s="594"/>
      <c r="AD4185" s="125"/>
      <c r="AE4185" s="848"/>
      <c r="AF4185" s="932"/>
      <c r="AG4185" s="125"/>
      <c r="AH4185" s="125"/>
      <c r="AI4185" s="642"/>
      <c r="AJ4185" s="538"/>
      <c r="AK4185" s="538"/>
      <c r="AL4185" s="538"/>
      <c r="AM4185" s="538"/>
      <c r="AN4185" s="538"/>
      <c r="AO4185" s="532"/>
      <c r="AP4185" s="143"/>
      <c r="AQ4185" s="143"/>
      <c r="AR4185" s="553"/>
      <c r="AS4185" s="553"/>
      <c r="AT4185" s="532"/>
      <c r="AU4185" s="594"/>
      <c r="AV4185" s="125"/>
      <c r="AW4185" s="848"/>
      <c r="AX4185" s="124"/>
      <c r="AY4185" s="6"/>
      <c r="AZ4185" s="6"/>
      <c r="BA4185" s="341"/>
      <c r="BB4185" s="311"/>
      <c r="BC4185" s="6"/>
      <c r="BD4185" s="6"/>
      <c r="BE4185" s="341"/>
      <c r="BG4185" s="826"/>
      <c r="BH4185" s="607"/>
    </row>
    <row r="4186" spans="1:66" x14ac:dyDescent="0.25">
      <c r="A4186" s="21"/>
      <c r="B4186" s="112"/>
      <c r="C4186" s="116"/>
      <c r="D4186" s="623"/>
      <c r="F4186" s="117"/>
      <c r="G4186" s="694"/>
      <c r="H4186" s="878"/>
      <c r="I4186" s="397"/>
      <c r="J4186" s="380"/>
      <c r="K4186" s="472" t="s">
        <v>382</v>
      </c>
      <c r="L4186" s="738"/>
      <c r="M4186" s="739"/>
      <c r="N4186" s="932"/>
      <c r="O4186" s="125"/>
      <c r="P4186" s="125"/>
      <c r="Q4186" s="642"/>
      <c r="R4186" s="538"/>
      <c r="S4186" s="538"/>
      <c r="T4186" s="538"/>
      <c r="U4186" s="538"/>
      <c r="V4186" s="538"/>
      <c r="W4186" s="532"/>
      <c r="X4186" s="143"/>
      <c r="Y4186" s="143"/>
      <c r="Z4186" s="553"/>
      <c r="AA4186" s="553"/>
      <c r="AB4186" s="532"/>
      <c r="AC4186" s="594"/>
      <c r="AD4186" s="125"/>
      <c r="AE4186" s="848"/>
      <c r="AF4186" s="932"/>
      <c r="AG4186" s="125"/>
      <c r="AH4186" s="125"/>
      <c r="AI4186" s="642"/>
      <c r="AJ4186" s="538"/>
      <c r="AK4186" s="538"/>
      <c r="AL4186" s="538"/>
      <c r="AM4186" s="538"/>
      <c r="AN4186" s="538"/>
      <c r="AO4186" s="532"/>
      <c r="AP4186" s="143"/>
      <c r="AQ4186" s="143"/>
      <c r="AR4186" s="553"/>
      <c r="AS4186" s="553"/>
      <c r="AT4186" s="532"/>
      <c r="AU4186" s="594"/>
      <c r="AV4186" s="125"/>
      <c r="AW4186" s="848"/>
      <c r="AX4186" s="124"/>
      <c r="AY4186" s="6"/>
      <c r="AZ4186" s="6"/>
      <c r="BA4186" s="341"/>
      <c r="BB4186" s="311"/>
      <c r="BC4186" s="6"/>
      <c r="BD4186" s="6"/>
      <c r="BE4186" s="341"/>
      <c r="BF4186" s="40"/>
      <c r="BG4186" s="826"/>
      <c r="BH4186" s="607"/>
    </row>
    <row r="4187" spans="1:66" s="4" customFormat="1" ht="12.75" customHeight="1" x14ac:dyDescent="0.25">
      <c r="A4187" s="21"/>
      <c r="B4187" s="112"/>
      <c r="C4187" s="116"/>
      <c r="D4187" s="623"/>
      <c r="E4187" s="32"/>
      <c r="F4187" s="117"/>
      <c r="G4187" s="694"/>
      <c r="H4187" s="878"/>
      <c r="I4187" s="397"/>
      <c r="J4187" s="380"/>
      <c r="K4187" s="406"/>
      <c r="L4187" s="738"/>
      <c r="M4187" s="739"/>
      <c r="N4187" s="932"/>
      <c r="O4187" s="125"/>
      <c r="P4187" s="125"/>
      <c r="Q4187" s="642"/>
      <c r="R4187" s="538"/>
      <c r="S4187" s="538"/>
      <c r="T4187" s="538"/>
      <c r="U4187" s="538"/>
      <c r="V4187" s="538"/>
      <c r="W4187" s="532"/>
      <c r="X4187" s="143"/>
      <c r="Y4187" s="143"/>
      <c r="Z4187" s="553"/>
      <c r="AA4187" s="553"/>
      <c r="AB4187" s="532"/>
      <c r="AC4187" s="594"/>
      <c r="AD4187" s="125"/>
      <c r="AE4187" s="848"/>
      <c r="AF4187" s="932"/>
      <c r="AG4187" s="125"/>
      <c r="AH4187" s="125"/>
      <c r="AI4187" s="642"/>
      <c r="AJ4187" s="538"/>
      <c r="AK4187" s="538"/>
      <c r="AL4187" s="538"/>
      <c r="AM4187" s="538"/>
      <c r="AN4187" s="538"/>
      <c r="AO4187" s="532"/>
      <c r="AP4187" s="143"/>
      <c r="AQ4187" s="143"/>
      <c r="AR4187" s="553"/>
      <c r="AS4187" s="553"/>
      <c r="AT4187" s="532"/>
      <c r="AU4187" s="594"/>
      <c r="AV4187" s="125"/>
      <c r="AW4187" s="848"/>
      <c r="AX4187" s="124"/>
      <c r="AY4187" s="6"/>
      <c r="AZ4187" s="6"/>
      <c r="BA4187" s="341"/>
      <c r="BB4187" s="311"/>
      <c r="BC4187" s="6"/>
      <c r="BD4187" s="6"/>
      <c r="BE4187" s="341"/>
      <c r="BF4187" s="41"/>
      <c r="BG4187" s="826"/>
      <c r="BH4187" s="607"/>
      <c r="BI4187" s="41"/>
      <c r="BJ4187" s="41"/>
      <c r="BK4187" s="41"/>
      <c r="BL4187" s="41"/>
      <c r="BM4187" s="41"/>
      <c r="BN4187" s="41"/>
    </row>
    <row r="4188" spans="1:66" s="1" customFormat="1" ht="35.1" customHeight="1" x14ac:dyDescent="0.25">
      <c r="A4188" s="21" t="s">
        <v>6159</v>
      </c>
      <c r="B4188" s="112">
        <v>17</v>
      </c>
      <c r="C4188" s="116" t="s">
        <v>419</v>
      </c>
      <c r="D4188" s="620">
        <v>1000</v>
      </c>
      <c r="E4188" s="278"/>
      <c r="F4188" s="116">
        <v>12</v>
      </c>
      <c r="G4188" s="694" t="s">
        <v>6273</v>
      </c>
      <c r="H4188" s="878" t="str">
        <f t="shared" si="6363"/>
        <v>095</v>
      </c>
      <c r="I4188" s="397" t="s">
        <v>3257</v>
      </c>
      <c r="J4188" s="380" t="s">
        <v>2844</v>
      </c>
      <c r="K4188" s="408" t="s">
        <v>366</v>
      </c>
      <c r="L4188" s="726">
        <v>14</v>
      </c>
      <c r="M4188" s="727">
        <v>14</v>
      </c>
      <c r="N4188" s="931"/>
      <c r="O4188" s="530">
        <f t="shared" ref="O4188:O4194" si="6464">IF(N4188&gt;L4188,"0 ",N4188-L4188)</f>
        <v>-14</v>
      </c>
      <c r="P4188" s="530" t="str">
        <f t="shared" ref="P4188:P4194" si="6465">IF(N4188&lt;L4188,"0 ",N4188-L4188)</f>
        <v xml:space="preserve">0 </v>
      </c>
      <c r="Q4188" s="646"/>
      <c r="R4188" s="536"/>
      <c r="S4188" s="536"/>
      <c r="T4188" s="536"/>
      <c r="U4188" s="536"/>
      <c r="V4188" s="536"/>
      <c r="W4188" s="683" t="str">
        <f t="shared" ref="W4188:W4191" si="6466">IF(SUM(Q4188:V4188)=X4188,"OK",SUM(Q4188:V4188)-X4188)</f>
        <v>OK</v>
      </c>
      <c r="X4188" s="141"/>
      <c r="Y4188" s="141"/>
      <c r="Z4188" s="552"/>
      <c r="AA4188" s="552"/>
      <c r="AB4188" s="683" t="str">
        <f t="shared" ref="AB4188:AB4191" si="6467">IF(SUM(Z4188:AA4188)=AC4188,"OK",SUM(Z4188:AA4188)-AC4188)</f>
        <v>OK</v>
      </c>
      <c r="AC4188" s="593"/>
      <c r="AD4188" s="530">
        <f t="shared" ref="AD4188:AD4194" si="6468">X4188+Y4188+AC4188</f>
        <v>0</v>
      </c>
      <c r="AE4188" s="842">
        <f t="shared" ref="AE4188:AE4194" si="6469">N4188+AD4188</f>
        <v>0</v>
      </c>
      <c r="AF4188" s="931"/>
      <c r="AG4188" s="530">
        <f t="shared" ref="AG4188:AG4194" si="6470">IF(AF4188&gt;M4188,"0 ",AF4188-M4188)</f>
        <v>-14</v>
      </c>
      <c r="AH4188" s="530" t="str">
        <f t="shared" ref="AH4188:AH4194" si="6471">IF(AF4188&lt;M4188,"0 ",AF4188-M4188)</f>
        <v xml:space="preserve">0 </v>
      </c>
      <c r="AI4188" s="641"/>
      <c r="AJ4188" s="537"/>
      <c r="AK4188" s="537"/>
      <c r="AL4188" s="537"/>
      <c r="AM4188" s="537"/>
      <c r="AN4188" s="537"/>
      <c r="AO4188" s="683" t="str">
        <f t="shared" ref="AO4188:AO4191" si="6472">IF(SUM(AI4188:AN4188)=AP4188,"OK",SUM(AI4188:AN4188)-AP4188)</f>
        <v>OK</v>
      </c>
      <c r="AP4188" s="141"/>
      <c r="AQ4188" s="141"/>
      <c r="AR4188" s="552"/>
      <c r="AS4188" s="552"/>
      <c r="AT4188" s="683" t="str">
        <f t="shared" ref="AT4188:AT4191" si="6473">IF(SUM(AR4188:AS4188)=AU4188,"OK",SUM(AR4188:AS4188)-AU4188)</f>
        <v>OK</v>
      </c>
      <c r="AU4188" s="593"/>
      <c r="AV4188" s="530">
        <f t="shared" ref="AV4188:AV4194" si="6474">AP4188+AQ4188+AU4188</f>
        <v>0</v>
      </c>
      <c r="AW4188" s="842">
        <f t="shared" ref="AW4188:AW4194" si="6475">AF4188+AV4188</f>
        <v>0</v>
      </c>
      <c r="AX4188" s="115">
        <f t="shared" ref="AX4188:AX4194" si="6476">L4188</f>
        <v>14</v>
      </c>
      <c r="AY4188" s="5">
        <f t="shared" ref="AY4188:AY4194" si="6477">AE4188</f>
        <v>0</v>
      </c>
      <c r="AZ4188" s="7">
        <f>AY4188-AX4188</f>
        <v>-14</v>
      </c>
      <c r="BA4188" s="335">
        <f>AZ4188/AX4188</f>
        <v>-1</v>
      </c>
      <c r="BB4188" s="23">
        <f t="shared" ref="BB4188:BB4194" si="6478">M4188</f>
        <v>14</v>
      </c>
      <c r="BC4188" s="5">
        <f>AW4188</f>
        <v>0</v>
      </c>
      <c r="BD4188" s="7">
        <f>BC4188-BB4188</f>
        <v>-14</v>
      </c>
      <c r="BE4188" s="335">
        <f>BD4188/BB4188</f>
        <v>-1</v>
      </c>
      <c r="BF4188" s="41"/>
      <c r="BG4188" s="826" t="str">
        <f t="shared" ref="BG4188:BG4194" si="6479">RIGHT(LEFT(I4188,3),2)&amp;"."&amp;RIGHT(LEFT(I4188,5),2)</f>
        <v>12.11</v>
      </c>
      <c r="BH4188" s="607" t="b">
        <f>COUNTIF('Codes SEC'!$B$2:$B$250,Ministres!BG4188)&gt;0</f>
        <v>1</v>
      </c>
      <c r="BI4188" s="41"/>
      <c r="BJ4188" s="41"/>
      <c r="BK4188" s="41"/>
      <c r="BL4188" s="41"/>
      <c r="BM4188" s="41"/>
      <c r="BN4188" s="41"/>
    </row>
    <row r="4189" spans="1:66" ht="35.1" customHeight="1" x14ac:dyDescent="0.25">
      <c r="A4189" s="222" t="s">
        <v>6159</v>
      </c>
      <c r="B4189" s="112" t="s">
        <v>5021</v>
      </c>
      <c r="C4189" s="116" t="s">
        <v>419</v>
      </c>
      <c r="D4189" s="620">
        <v>1000</v>
      </c>
      <c r="E4189" s="278"/>
      <c r="F4189" s="116">
        <v>15</v>
      </c>
      <c r="G4189" s="700" t="s">
        <v>6273</v>
      </c>
      <c r="H4189" s="888" t="str">
        <f t="shared" si="6363"/>
        <v>095</v>
      </c>
      <c r="I4189" s="580">
        <v>83132000</v>
      </c>
      <c r="J4189" s="689" t="s">
        <v>6517</v>
      </c>
      <c r="K4189" s="411" t="s">
        <v>6518</v>
      </c>
      <c r="L4189" s="733">
        <v>0</v>
      </c>
      <c r="M4189" s="734">
        <v>0</v>
      </c>
      <c r="N4189" s="931"/>
      <c r="O4189" s="530">
        <f t="shared" si="6464"/>
        <v>0</v>
      </c>
      <c r="P4189" s="530">
        <f t="shared" si="6465"/>
        <v>0</v>
      </c>
      <c r="Q4189" s="646"/>
      <c r="R4189" s="536"/>
      <c r="S4189" s="536"/>
      <c r="T4189" s="536"/>
      <c r="U4189" s="536"/>
      <c r="V4189" s="536"/>
      <c r="W4189" s="683" t="str">
        <f>IF(SUM(Q4189:V4189)=X4189,"OK",SUM(Q4189:V4189)-X4189)</f>
        <v>OK</v>
      </c>
      <c r="X4189" s="141"/>
      <c r="Y4189" s="141"/>
      <c r="Z4189" s="552"/>
      <c r="AA4189" s="552"/>
      <c r="AB4189" s="683" t="str">
        <f>IF(SUM(Z4189:AA4189)=AC4189,"OK",SUM(Z4189:AA4189)-AC4189)</f>
        <v>OK</v>
      </c>
      <c r="AC4189" s="593"/>
      <c r="AD4189" s="530">
        <f t="shared" si="6468"/>
        <v>0</v>
      </c>
      <c r="AE4189" s="842">
        <f t="shared" si="6469"/>
        <v>0</v>
      </c>
      <c r="AF4189" s="931"/>
      <c r="AG4189" s="530">
        <f t="shared" si="6470"/>
        <v>0</v>
      </c>
      <c r="AH4189" s="530">
        <f t="shared" si="6471"/>
        <v>0</v>
      </c>
      <c r="AI4189" s="641"/>
      <c r="AJ4189" s="537"/>
      <c r="AK4189" s="537"/>
      <c r="AL4189" s="537"/>
      <c r="AM4189" s="537"/>
      <c r="AN4189" s="537"/>
      <c r="AO4189" s="683" t="str">
        <f>IF(SUM(AI4189:AN4189)=AP4189,"OK",SUM(AI4189:AN4189)-AP4189)</f>
        <v>OK</v>
      </c>
      <c r="AP4189" s="141"/>
      <c r="AQ4189" s="141"/>
      <c r="AR4189" s="552"/>
      <c r="AS4189" s="552"/>
      <c r="AT4189" s="683" t="str">
        <f>IF(SUM(AR4189:AS4189)=AU4189,"OK",SUM(AR4189:AS4189)-AU4189)</f>
        <v>OK</v>
      </c>
      <c r="AU4189" s="593"/>
      <c r="AV4189" s="530">
        <f t="shared" si="6474"/>
        <v>0</v>
      </c>
      <c r="AW4189" s="842">
        <f t="shared" si="6475"/>
        <v>0</v>
      </c>
      <c r="AX4189" s="115">
        <f t="shared" si="6476"/>
        <v>0</v>
      </c>
      <c r="AY4189" s="5">
        <f t="shared" si="6477"/>
        <v>0</v>
      </c>
      <c r="AZ4189" s="7">
        <f>AY4189-AX4189</f>
        <v>0</v>
      </c>
      <c r="BA4189" s="335" t="e">
        <f>AZ4189/AX4189</f>
        <v>#DIV/0!</v>
      </c>
      <c r="BB4189" s="23">
        <f t="shared" si="6478"/>
        <v>0</v>
      </c>
      <c r="BC4189" s="5">
        <f>AW4189</f>
        <v>0</v>
      </c>
      <c r="BD4189" s="7">
        <f>BC4189-BB4189</f>
        <v>0</v>
      </c>
      <c r="BE4189" s="335" t="e">
        <f>BD4189/BB4189</f>
        <v>#DIV/0!</v>
      </c>
      <c r="BG4189" s="826" t="str">
        <f t="shared" si="6479"/>
        <v>31.32</v>
      </c>
      <c r="BH4189" s="607" t="b">
        <f>COUNTIF('Codes SEC'!$B$2:$B$250,Ministres!BG4189)&gt;0</f>
        <v>1</v>
      </c>
    </row>
    <row r="4190" spans="1:66" ht="35.1" customHeight="1" x14ac:dyDescent="0.25">
      <c r="A4190" s="222" t="s">
        <v>6159</v>
      </c>
      <c r="B4190" s="112" t="s">
        <v>5021</v>
      </c>
      <c r="C4190" s="116" t="s">
        <v>419</v>
      </c>
      <c r="D4190" s="620">
        <v>1000</v>
      </c>
      <c r="E4190" s="278"/>
      <c r="F4190" s="116">
        <v>15</v>
      </c>
      <c r="G4190" s="700" t="s">
        <v>6273</v>
      </c>
      <c r="H4190" s="888" t="str">
        <f t="shared" si="6363"/>
        <v>095</v>
      </c>
      <c r="I4190" s="580">
        <v>83300000</v>
      </c>
      <c r="J4190" s="689" t="s">
        <v>6519</v>
      </c>
      <c r="K4190" s="411" t="s">
        <v>6520</v>
      </c>
      <c r="L4190" s="733">
        <v>0</v>
      </c>
      <c r="M4190" s="734">
        <v>0</v>
      </c>
      <c r="N4190" s="931"/>
      <c r="O4190" s="530">
        <f t="shared" si="6464"/>
        <v>0</v>
      </c>
      <c r="P4190" s="530">
        <f t="shared" si="6465"/>
        <v>0</v>
      </c>
      <c r="Q4190" s="646"/>
      <c r="R4190" s="536"/>
      <c r="S4190" s="536"/>
      <c r="T4190" s="536"/>
      <c r="U4190" s="536"/>
      <c r="V4190" s="536"/>
      <c r="W4190" s="683" t="str">
        <f>IF(SUM(Q4190:V4190)=X4190,"OK",SUM(Q4190:V4190)-X4190)</f>
        <v>OK</v>
      </c>
      <c r="X4190" s="141"/>
      <c r="Y4190" s="141"/>
      <c r="Z4190" s="552"/>
      <c r="AA4190" s="552"/>
      <c r="AB4190" s="683" t="str">
        <f>IF(SUM(Z4190:AA4190)=AC4190,"OK",SUM(Z4190:AA4190)-AC4190)</f>
        <v>OK</v>
      </c>
      <c r="AC4190" s="593"/>
      <c r="AD4190" s="530">
        <f t="shared" si="6468"/>
        <v>0</v>
      </c>
      <c r="AE4190" s="842">
        <f t="shared" si="6469"/>
        <v>0</v>
      </c>
      <c r="AF4190" s="931"/>
      <c r="AG4190" s="530">
        <f t="shared" si="6470"/>
        <v>0</v>
      </c>
      <c r="AH4190" s="530">
        <f t="shared" si="6471"/>
        <v>0</v>
      </c>
      <c r="AI4190" s="641"/>
      <c r="AJ4190" s="537"/>
      <c r="AK4190" s="537"/>
      <c r="AL4190" s="537"/>
      <c r="AM4190" s="537"/>
      <c r="AN4190" s="537"/>
      <c r="AO4190" s="683" t="str">
        <f>IF(SUM(AI4190:AN4190)=AP4190,"OK",SUM(AI4190:AN4190)-AP4190)</f>
        <v>OK</v>
      </c>
      <c r="AP4190" s="141"/>
      <c r="AQ4190" s="141"/>
      <c r="AR4190" s="552"/>
      <c r="AS4190" s="552"/>
      <c r="AT4190" s="683" t="str">
        <f>IF(SUM(AR4190:AS4190)=AU4190,"OK",SUM(AR4190:AS4190)-AU4190)</f>
        <v>OK</v>
      </c>
      <c r="AU4190" s="593"/>
      <c r="AV4190" s="530">
        <f t="shared" si="6474"/>
        <v>0</v>
      </c>
      <c r="AW4190" s="842">
        <f t="shared" si="6475"/>
        <v>0</v>
      </c>
      <c r="AX4190" s="115">
        <f t="shared" si="6476"/>
        <v>0</v>
      </c>
      <c r="AY4190" s="5">
        <f t="shared" si="6477"/>
        <v>0</v>
      </c>
      <c r="AZ4190" s="7">
        <f>AY4190-AX4190</f>
        <v>0</v>
      </c>
      <c r="BA4190" s="335" t="e">
        <f>AZ4190/AX4190</f>
        <v>#DIV/0!</v>
      </c>
      <c r="BB4190" s="23">
        <f t="shared" si="6478"/>
        <v>0</v>
      </c>
      <c r="BC4190" s="5">
        <f>AW4190</f>
        <v>0</v>
      </c>
      <c r="BD4190" s="7">
        <f>BC4190-BB4190</f>
        <v>0</v>
      </c>
      <c r="BE4190" s="335" t="e">
        <f>BD4190/BB4190</f>
        <v>#DIV/0!</v>
      </c>
      <c r="BG4190" s="826" t="str">
        <f t="shared" si="6479"/>
        <v>33.00</v>
      </c>
      <c r="BH4190" s="607" t="b">
        <f>COUNTIF('Codes SEC'!$B$2:$B$250,Ministres!BG4190)&gt;0</f>
        <v>1</v>
      </c>
    </row>
    <row r="4191" spans="1:66" s="1" customFormat="1" ht="35.1" customHeight="1" x14ac:dyDescent="0.25">
      <c r="A4191" s="21" t="s">
        <v>6159</v>
      </c>
      <c r="B4191" s="112">
        <v>17</v>
      </c>
      <c r="C4191" s="116" t="s">
        <v>419</v>
      </c>
      <c r="D4191" s="620">
        <v>1000</v>
      </c>
      <c r="E4191" s="278"/>
      <c r="F4191" s="116">
        <v>3</v>
      </c>
      <c r="G4191" s="694" t="s">
        <v>6273</v>
      </c>
      <c r="H4191" s="878" t="str">
        <f t="shared" si="6363"/>
        <v>095</v>
      </c>
      <c r="I4191" s="397" t="s">
        <v>3260</v>
      </c>
      <c r="J4191" s="380" t="s">
        <v>2845</v>
      </c>
      <c r="K4191" s="494" t="s">
        <v>283</v>
      </c>
      <c r="L4191" s="733">
        <v>4600</v>
      </c>
      <c r="M4191" s="734">
        <v>4600</v>
      </c>
      <c r="N4191" s="931"/>
      <c r="O4191" s="530">
        <f t="shared" si="6464"/>
        <v>-4600</v>
      </c>
      <c r="P4191" s="530" t="str">
        <f t="shared" si="6465"/>
        <v xml:space="preserve">0 </v>
      </c>
      <c r="Q4191" s="646"/>
      <c r="R4191" s="536"/>
      <c r="S4191" s="536"/>
      <c r="T4191" s="536"/>
      <c r="U4191" s="536"/>
      <c r="V4191" s="536"/>
      <c r="W4191" s="683" t="str">
        <f t="shared" si="6466"/>
        <v>OK</v>
      </c>
      <c r="X4191" s="141"/>
      <c r="Y4191" s="141"/>
      <c r="Z4191" s="552"/>
      <c r="AA4191" s="552"/>
      <c r="AB4191" s="683" t="str">
        <f t="shared" si="6467"/>
        <v>OK</v>
      </c>
      <c r="AC4191" s="593"/>
      <c r="AD4191" s="530">
        <f t="shared" si="6468"/>
        <v>0</v>
      </c>
      <c r="AE4191" s="842">
        <f t="shared" si="6469"/>
        <v>0</v>
      </c>
      <c r="AF4191" s="931"/>
      <c r="AG4191" s="530">
        <f t="shared" si="6470"/>
        <v>-4600</v>
      </c>
      <c r="AH4191" s="530" t="str">
        <f t="shared" si="6471"/>
        <v xml:space="preserve">0 </v>
      </c>
      <c r="AI4191" s="641"/>
      <c r="AJ4191" s="537"/>
      <c r="AK4191" s="537"/>
      <c r="AL4191" s="537"/>
      <c r="AM4191" s="537"/>
      <c r="AN4191" s="537"/>
      <c r="AO4191" s="683" t="str">
        <f t="shared" si="6472"/>
        <v>OK</v>
      </c>
      <c r="AP4191" s="141"/>
      <c r="AQ4191" s="141"/>
      <c r="AR4191" s="552"/>
      <c r="AS4191" s="552"/>
      <c r="AT4191" s="683" t="str">
        <f t="shared" si="6473"/>
        <v>OK</v>
      </c>
      <c r="AU4191" s="593"/>
      <c r="AV4191" s="530">
        <f t="shared" si="6474"/>
        <v>0</v>
      </c>
      <c r="AW4191" s="842">
        <f t="shared" si="6475"/>
        <v>0</v>
      </c>
      <c r="AX4191" s="124">
        <f t="shared" si="6476"/>
        <v>4600</v>
      </c>
      <c r="AY4191" s="6">
        <f t="shared" si="6477"/>
        <v>0</v>
      </c>
      <c r="AZ4191" s="26">
        <f>AY4191-AX4191</f>
        <v>-4600</v>
      </c>
      <c r="BA4191" s="341">
        <f>AZ4191/AX4191</f>
        <v>-1</v>
      </c>
      <c r="BB4191" s="311">
        <f t="shared" si="6478"/>
        <v>4600</v>
      </c>
      <c r="BC4191" s="6">
        <f>AW4191</f>
        <v>0</v>
      </c>
      <c r="BD4191" s="26">
        <f>BC4191-BB4191</f>
        <v>-4600</v>
      </c>
      <c r="BE4191" s="341">
        <f>BD4191/BB4191</f>
        <v>-1</v>
      </c>
      <c r="BF4191" s="41"/>
      <c r="BG4191" s="826" t="str">
        <f t="shared" si="6479"/>
        <v>41.40</v>
      </c>
      <c r="BH4191" s="607" t="b">
        <f>COUNTIF('Codes SEC'!$B$2:$B$250,Ministres!BG4191)&gt;0</f>
        <v>1</v>
      </c>
      <c r="BI4191" s="41"/>
      <c r="BJ4191" s="41"/>
      <c r="BK4191" s="41"/>
      <c r="BL4191" s="41"/>
      <c r="BM4191" s="41"/>
      <c r="BN4191" s="41"/>
    </row>
    <row r="4192" spans="1:66" s="203" customFormat="1" ht="35.1" customHeight="1" x14ac:dyDescent="0.25">
      <c r="A4192" s="21" t="s">
        <v>6159</v>
      </c>
      <c r="B4192" s="112" t="s">
        <v>5021</v>
      </c>
      <c r="C4192" s="116" t="s">
        <v>419</v>
      </c>
      <c r="D4192" s="620">
        <v>1000</v>
      </c>
      <c r="E4192" s="278"/>
      <c r="F4192" s="116">
        <v>15</v>
      </c>
      <c r="G4192" s="694" t="s">
        <v>6273</v>
      </c>
      <c r="H4192" s="1012" t="s">
        <v>3361</v>
      </c>
      <c r="I4192" s="397">
        <v>84140000</v>
      </c>
      <c r="J4192" s="380" t="s">
        <v>7213</v>
      </c>
      <c r="K4192" s="408" t="s">
        <v>7231</v>
      </c>
      <c r="L4192" s="733">
        <v>0</v>
      </c>
      <c r="M4192" s="734">
        <v>0</v>
      </c>
      <c r="N4192" s="931"/>
      <c r="O4192" s="530">
        <f>IF(N4192&gt;L4192,"0 ",N4192-L4192)</f>
        <v>0</v>
      </c>
      <c r="P4192" s="530">
        <f>IF(N4192&lt;L4192,"0 ",N4192-L4192)</f>
        <v>0</v>
      </c>
      <c r="Q4192" s="646"/>
      <c r="R4192" s="536"/>
      <c r="S4192" s="536"/>
      <c r="T4192" s="536"/>
      <c r="U4192" s="536"/>
      <c r="V4192" s="536"/>
      <c r="W4192" s="683" t="str">
        <f>IF(SUM(Q4192:V4192)=X4192,"OK",SUM(Q4192:V4192)-X4192)</f>
        <v>OK</v>
      </c>
      <c r="X4192" s="141"/>
      <c r="Y4192" s="141"/>
      <c r="Z4192" s="552"/>
      <c r="AA4192" s="552"/>
      <c r="AB4192" s="683" t="str">
        <f>IF(SUM(Z4192:AA4192)=AC4192,"OK",SUM(Z4192:AA4192)-AC4192)</f>
        <v>OK</v>
      </c>
      <c r="AC4192" s="593"/>
      <c r="AD4192" s="530">
        <f>X4192+Y4192+AC4192</f>
        <v>0</v>
      </c>
      <c r="AE4192" s="842">
        <f>N4192+AD4192</f>
        <v>0</v>
      </c>
      <c r="AF4192" s="931"/>
      <c r="AG4192" s="530">
        <f>IF(AF4192&gt;M4192,"0 ",AF4192-M4192)</f>
        <v>0</v>
      </c>
      <c r="AH4192" s="530">
        <f>IF(AF4192&lt;M4192,"0 ",AF4192-M4192)</f>
        <v>0</v>
      </c>
      <c r="AI4192" s="641"/>
      <c r="AJ4192" s="537"/>
      <c r="AK4192" s="537"/>
      <c r="AL4192" s="537"/>
      <c r="AM4192" s="537"/>
      <c r="AN4192" s="537"/>
      <c r="AO4192" s="683" t="str">
        <f>IF(SUM(AI4192:AN4192)=AP4192,"OK",SUM(AI4192:AN4192)-AP4192)</f>
        <v>OK</v>
      </c>
      <c r="AP4192" s="141"/>
      <c r="AQ4192" s="141"/>
      <c r="AR4192" s="552"/>
      <c r="AS4192" s="552"/>
      <c r="AT4192" s="683" t="str">
        <f>IF(SUM(AR4192:AS4192)=AU4192,"OK",SUM(AR4192:AS4192)-AU4192)</f>
        <v>OK</v>
      </c>
      <c r="AU4192" s="593"/>
      <c r="AV4192" s="530">
        <f>AP4192+AQ4192+AU4192</f>
        <v>0</v>
      </c>
      <c r="AW4192" s="842">
        <f>AF4192+AV4192</f>
        <v>0</v>
      </c>
      <c r="AX4192" s="115">
        <f>L4192</f>
        <v>0</v>
      </c>
      <c r="AY4192" s="5">
        <f>AE4192</f>
        <v>0</v>
      </c>
      <c r="AZ4192" s="7">
        <f>AY4192-AX4192</f>
        <v>0</v>
      </c>
      <c r="BA4192" s="335" t="e">
        <f>AZ4192/AX4192</f>
        <v>#DIV/0!</v>
      </c>
      <c r="BB4192" s="23">
        <f>M4192</f>
        <v>0</v>
      </c>
      <c r="BC4192" s="5">
        <f>AW4192</f>
        <v>0</v>
      </c>
      <c r="BD4192" s="7">
        <f>BC4192-BB4192</f>
        <v>0</v>
      </c>
      <c r="BE4192" s="335" t="e">
        <f>BD4192/BB4192</f>
        <v>#DIV/0!</v>
      </c>
      <c r="BF4192" s="667"/>
      <c r="BG4192" s="826" t="str">
        <f>RIGHT(LEFT(I4192,3),2)&amp;"."&amp;RIGHT(LEFT(I4192,5),2)</f>
        <v>41.40</v>
      </c>
      <c r="BH4192" s="668" t="b">
        <f>COUNTIF('Codes SEC'!$B$2:$B$250,Ministres!BG4192)&gt;0</f>
        <v>1</v>
      </c>
      <c r="BI4192" s="667"/>
      <c r="BJ4192" s="667"/>
      <c r="BK4192" s="667"/>
      <c r="BL4192" s="667"/>
      <c r="BM4192" s="667"/>
      <c r="BN4192" s="667"/>
    </row>
    <row r="4193" spans="1:66" ht="35.1" customHeight="1" x14ac:dyDescent="0.25">
      <c r="A4193" s="222" t="s">
        <v>6159</v>
      </c>
      <c r="B4193" s="112" t="s">
        <v>5021</v>
      </c>
      <c r="C4193" s="116" t="s">
        <v>419</v>
      </c>
      <c r="D4193" s="620">
        <v>1000</v>
      </c>
      <c r="E4193" s="278"/>
      <c r="F4193" s="116">
        <v>15</v>
      </c>
      <c r="G4193" s="700" t="s">
        <v>6273</v>
      </c>
      <c r="H4193" s="888" t="str">
        <f t="shared" si="6363"/>
        <v>095</v>
      </c>
      <c r="I4193" s="580">
        <v>84322000</v>
      </c>
      <c r="J4193" s="689" t="s">
        <v>6521</v>
      </c>
      <c r="K4193" s="411" t="s">
        <v>6522</v>
      </c>
      <c r="L4193" s="733">
        <v>0</v>
      </c>
      <c r="M4193" s="734">
        <v>0</v>
      </c>
      <c r="N4193" s="931"/>
      <c r="O4193" s="530">
        <f t="shared" si="6464"/>
        <v>0</v>
      </c>
      <c r="P4193" s="530">
        <f t="shared" si="6465"/>
        <v>0</v>
      </c>
      <c r="Q4193" s="646"/>
      <c r="R4193" s="536"/>
      <c r="S4193" s="536"/>
      <c r="T4193" s="536"/>
      <c r="U4193" s="536"/>
      <c r="V4193" s="536"/>
      <c r="W4193" s="683" t="str">
        <f t="shared" ref="W4193" si="6480">IF(SUM(Q4193:V4193)=X4193,"OK",SUM(Q4193:V4193)-X4193)</f>
        <v>OK</v>
      </c>
      <c r="X4193" s="141"/>
      <c r="Y4193" s="141"/>
      <c r="Z4193" s="552"/>
      <c r="AA4193" s="552"/>
      <c r="AB4193" s="683" t="str">
        <f t="shared" ref="AB4193" si="6481">IF(SUM(Z4193:AA4193)=AC4193,"OK",SUM(Z4193:AA4193)-AC4193)</f>
        <v>OK</v>
      </c>
      <c r="AC4193" s="593"/>
      <c r="AD4193" s="530">
        <f t="shared" si="6468"/>
        <v>0</v>
      </c>
      <c r="AE4193" s="842">
        <f t="shared" si="6469"/>
        <v>0</v>
      </c>
      <c r="AF4193" s="931"/>
      <c r="AG4193" s="530">
        <f t="shared" si="6470"/>
        <v>0</v>
      </c>
      <c r="AH4193" s="530">
        <f t="shared" si="6471"/>
        <v>0</v>
      </c>
      <c r="AI4193" s="641"/>
      <c r="AJ4193" s="537"/>
      <c r="AK4193" s="537"/>
      <c r="AL4193" s="537"/>
      <c r="AM4193" s="537"/>
      <c r="AN4193" s="537"/>
      <c r="AO4193" s="683" t="str">
        <f t="shared" ref="AO4193" si="6482">IF(SUM(AI4193:AN4193)=AP4193,"OK",SUM(AI4193:AN4193)-AP4193)</f>
        <v>OK</v>
      </c>
      <c r="AP4193" s="141"/>
      <c r="AQ4193" s="141"/>
      <c r="AR4193" s="552"/>
      <c r="AS4193" s="552"/>
      <c r="AT4193" s="683" t="str">
        <f t="shared" ref="AT4193" si="6483">IF(SUM(AR4193:AS4193)=AU4193,"OK",SUM(AR4193:AS4193)-AU4193)</f>
        <v>OK</v>
      </c>
      <c r="AU4193" s="593"/>
      <c r="AV4193" s="530">
        <f t="shared" si="6474"/>
        <v>0</v>
      </c>
      <c r="AW4193" s="842">
        <f t="shared" si="6475"/>
        <v>0</v>
      </c>
      <c r="AX4193" s="115">
        <f t="shared" si="6476"/>
        <v>0</v>
      </c>
      <c r="AY4193" s="5">
        <f t="shared" si="6477"/>
        <v>0</v>
      </c>
      <c r="AZ4193" s="7">
        <f t="shared" ref="AZ4193" si="6484">AY4193-AX4193</f>
        <v>0</v>
      </c>
      <c r="BA4193" s="335" t="e">
        <f t="shared" ref="BA4193" si="6485">AZ4193/AX4193</f>
        <v>#DIV/0!</v>
      </c>
      <c r="BB4193" s="23">
        <f t="shared" si="6478"/>
        <v>0</v>
      </c>
      <c r="BC4193" s="5">
        <f t="shared" ref="BC4193" si="6486">AW4193</f>
        <v>0</v>
      </c>
      <c r="BD4193" s="7">
        <f t="shared" ref="BD4193" si="6487">BC4193-BB4193</f>
        <v>0</v>
      </c>
      <c r="BE4193" s="335" t="e">
        <f t="shared" ref="BE4193" si="6488">BD4193/BB4193</f>
        <v>#DIV/0!</v>
      </c>
      <c r="BG4193" s="826" t="str">
        <f t="shared" si="6479"/>
        <v>43.22</v>
      </c>
      <c r="BH4193" s="607" t="b">
        <f>COUNTIF('Codes SEC'!$B$2:$B$250,Ministres!BG4193)&gt;0</f>
        <v>1</v>
      </c>
    </row>
    <row r="4194" spans="1:66" ht="35.1" customHeight="1" x14ac:dyDescent="0.25">
      <c r="A4194" s="222" t="s">
        <v>6159</v>
      </c>
      <c r="B4194" s="112" t="s">
        <v>5021</v>
      </c>
      <c r="C4194" s="116" t="s">
        <v>419</v>
      </c>
      <c r="D4194" s="620">
        <v>1000</v>
      </c>
      <c r="E4194" s="278"/>
      <c r="F4194" s="116">
        <v>15</v>
      </c>
      <c r="G4194" s="700" t="s">
        <v>6273</v>
      </c>
      <c r="H4194" s="888" t="str">
        <f t="shared" si="6363"/>
        <v>095</v>
      </c>
      <c r="I4194" s="580">
        <v>84353000</v>
      </c>
      <c r="J4194" s="689" t="s">
        <v>6523</v>
      </c>
      <c r="K4194" s="411" t="s">
        <v>6524</v>
      </c>
      <c r="L4194" s="733">
        <v>0</v>
      </c>
      <c r="M4194" s="734">
        <v>0</v>
      </c>
      <c r="N4194" s="931"/>
      <c r="O4194" s="530">
        <f t="shared" si="6464"/>
        <v>0</v>
      </c>
      <c r="P4194" s="530">
        <f t="shared" si="6465"/>
        <v>0</v>
      </c>
      <c r="Q4194" s="646"/>
      <c r="R4194" s="536"/>
      <c r="S4194" s="536"/>
      <c r="T4194" s="536"/>
      <c r="U4194" s="536"/>
      <c r="V4194" s="536"/>
      <c r="W4194" s="683" t="str">
        <f>IF(SUM(Q4194:V4194)=X4194,"OK",SUM(Q4194:V4194)-X4194)</f>
        <v>OK</v>
      </c>
      <c r="X4194" s="141"/>
      <c r="Y4194" s="141"/>
      <c r="Z4194" s="552"/>
      <c r="AA4194" s="552"/>
      <c r="AB4194" s="683" t="str">
        <f>IF(SUM(Z4194:AA4194)=AC4194,"OK",SUM(Z4194:AA4194)-AC4194)</f>
        <v>OK</v>
      </c>
      <c r="AC4194" s="593"/>
      <c r="AD4194" s="530">
        <f t="shared" si="6468"/>
        <v>0</v>
      </c>
      <c r="AE4194" s="842">
        <f t="shared" si="6469"/>
        <v>0</v>
      </c>
      <c r="AF4194" s="931"/>
      <c r="AG4194" s="530">
        <f t="shared" si="6470"/>
        <v>0</v>
      </c>
      <c r="AH4194" s="530">
        <f t="shared" si="6471"/>
        <v>0</v>
      </c>
      <c r="AI4194" s="641"/>
      <c r="AJ4194" s="537"/>
      <c r="AK4194" s="537"/>
      <c r="AL4194" s="537"/>
      <c r="AM4194" s="537"/>
      <c r="AN4194" s="537"/>
      <c r="AO4194" s="683" t="str">
        <f>IF(SUM(AI4194:AN4194)=AP4194,"OK",SUM(AI4194:AN4194)-AP4194)</f>
        <v>OK</v>
      </c>
      <c r="AP4194" s="141"/>
      <c r="AQ4194" s="141"/>
      <c r="AR4194" s="552"/>
      <c r="AS4194" s="552"/>
      <c r="AT4194" s="683" t="str">
        <f>IF(SUM(AR4194:AS4194)=AU4194,"OK",SUM(AR4194:AS4194)-AU4194)</f>
        <v>OK</v>
      </c>
      <c r="AU4194" s="593"/>
      <c r="AV4194" s="530">
        <f t="shared" si="6474"/>
        <v>0</v>
      </c>
      <c r="AW4194" s="842">
        <f t="shared" si="6475"/>
        <v>0</v>
      </c>
      <c r="AX4194" s="115">
        <f t="shared" si="6476"/>
        <v>0</v>
      </c>
      <c r="AY4194" s="5">
        <f t="shared" si="6477"/>
        <v>0</v>
      </c>
      <c r="AZ4194" s="7">
        <f>AY4194-AX4194</f>
        <v>0</v>
      </c>
      <c r="BA4194" s="335" t="e">
        <f>AZ4194/AX4194</f>
        <v>#DIV/0!</v>
      </c>
      <c r="BB4194" s="23">
        <f t="shared" si="6478"/>
        <v>0</v>
      </c>
      <c r="BC4194" s="5">
        <f>AW4194</f>
        <v>0</v>
      </c>
      <c r="BD4194" s="7">
        <f>BC4194-BB4194</f>
        <v>0</v>
      </c>
      <c r="BE4194" s="335" t="e">
        <f>BD4194/BB4194</f>
        <v>#DIV/0!</v>
      </c>
      <c r="BG4194" s="826" t="str">
        <f t="shared" si="6479"/>
        <v>43.53</v>
      </c>
      <c r="BH4194" s="607" t="b">
        <f>COUNTIF('Codes SEC'!$B$2:$B$250,Ministres!BG4194)&gt;0</f>
        <v>1</v>
      </c>
    </row>
    <row r="4195" spans="1:66" s="1" customFormat="1" ht="12.75" customHeight="1" x14ac:dyDescent="0.25">
      <c r="A4195" s="227"/>
      <c r="B4195" s="209"/>
      <c r="C4195" s="253"/>
      <c r="D4195" s="625"/>
      <c r="E4195" s="280"/>
      <c r="F4195" s="253"/>
      <c r="G4195" s="695"/>
      <c r="H4195" s="886"/>
      <c r="I4195" s="403"/>
      <c r="J4195" s="381"/>
      <c r="K4195" s="514" t="s">
        <v>95</v>
      </c>
      <c r="L4195" s="318">
        <f>L4188+L4191+L4189+L4190+L4193+L4194+L4192</f>
        <v>4614</v>
      </c>
      <c r="M4195" s="737">
        <f t="shared" ref="M4195:BE4195" si="6489">M4188+M4191+M4189+M4190+M4193+M4194+M4192</f>
        <v>4614</v>
      </c>
      <c r="N4195" s="930">
        <f t="shared" si="6489"/>
        <v>0</v>
      </c>
      <c r="O4195" s="790">
        <f t="shared" si="6489"/>
        <v>-4614</v>
      </c>
      <c r="P4195" s="790">
        <f t="shared" si="6489"/>
        <v>0</v>
      </c>
      <c r="Q4195" s="787">
        <f t="shared" si="6489"/>
        <v>0</v>
      </c>
      <c r="R4195" s="648">
        <f t="shared" si="6489"/>
        <v>0</v>
      </c>
      <c r="S4195" s="648">
        <f t="shared" si="6489"/>
        <v>0</v>
      </c>
      <c r="T4195" s="648">
        <f t="shared" si="6489"/>
        <v>0</v>
      </c>
      <c r="U4195" s="648">
        <f t="shared" si="6489"/>
        <v>0</v>
      </c>
      <c r="V4195" s="648">
        <f t="shared" si="6489"/>
        <v>0</v>
      </c>
      <c r="W4195" s="790" t="e">
        <f t="shared" si="6489"/>
        <v>#VALUE!</v>
      </c>
      <c r="X4195" s="649">
        <f t="shared" si="6489"/>
        <v>0</v>
      </c>
      <c r="Y4195" s="649">
        <f t="shared" si="6489"/>
        <v>0</v>
      </c>
      <c r="Z4195" s="648">
        <f t="shared" si="6489"/>
        <v>0</v>
      </c>
      <c r="AA4195" s="648">
        <f t="shared" si="6489"/>
        <v>0</v>
      </c>
      <c r="AB4195" s="790" t="e">
        <f t="shared" si="6489"/>
        <v>#VALUE!</v>
      </c>
      <c r="AC4195" s="649">
        <f t="shared" si="6489"/>
        <v>0</v>
      </c>
      <c r="AD4195" s="790">
        <f t="shared" si="6489"/>
        <v>0</v>
      </c>
      <c r="AE4195" s="843">
        <f t="shared" si="6489"/>
        <v>0</v>
      </c>
      <c r="AF4195" s="930">
        <f t="shared" si="6489"/>
        <v>0</v>
      </c>
      <c r="AG4195" s="790">
        <f t="shared" si="6489"/>
        <v>-4614</v>
      </c>
      <c r="AH4195" s="790">
        <f t="shared" si="6489"/>
        <v>0</v>
      </c>
      <c r="AI4195" s="787">
        <f t="shared" si="6489"/>
        <v>0</v>
      </c>
      <c r="AJ4195" s="648">
        <f t="shared" si="6489"/>
        <v>0</v>
      </c>
      <c r="AK4195" s="648">
        <f t="shared" si="6489"/>
        <v>0</v>
      </c>
      <c r="AL4195" s="648">
        <f t="shared" si="6489"/>
        <v>0</v>
      </c>
      <c r="AM4195" s="648">
        <f t="shared" si="6489"/>
        <v>0</v>
      </c>
      <c r="AN4195" s="648">
        <f t="shared" si="6489"/>
        <v>0</v>
      </c>
      <c r="AO4195" s="790" t="e">
        <f t="shared" si="6489"/>
        <v>#VALUE!</v>
      </c>
      <c r="AP4195" s="649">
        <f t="shared" si="6489"/>
        <v>0</v>
      </c>
      <c r="AQ4195" s="649">
        <f t="shared" si="6489"/>
        <v>0</v>
      </c>
      <c r="AR4195" s="648">
        <f t="shared" si="6489"/>
        <v>0</v>
      </c>
      <c r="AS4195" s="648">
        <f t="shared" si="6489"/>
        <v>0</v>
      </c>
      <c r="AT4195" s="790" t="e">
        <f t="shared" si="6489"/>
        <v>#VALUE!</v>
      </c>
      <c r="AU4195" s="649">
        <f t="shared" si="6489"/>
        <v>0</v>
      </c>
      <c r="AV4195" s="790">
        <f t="shared" si="6489"/>
        <v>0</v>
      </c>
      <c r="AW4195" s="843">
        <f t="shared" si="6489"/>
        <v>0</v>
      </c>
      <c r="AX4195" s="336">
        <f t="shared" si="6489"/>
        <v>4614</v>
      </c>
      <c r="AY4195" s="337">
        <f t="shared" si="6489"/>
        <v>0</v>
      </c>
      <c r="AZ4195" s="338">
        <f t="shared" si="6489"/>
        <v>-4614</v>
      </c>
      <c r="BA4195" s="339" t="e">
        <f t="shared" si="6489"/>
        <v>#DIV/0!</v>
      </c>
      <c r="BB4195" s="322">
        <f t="shared" si="6489"/>
        <v>4614</v>
      </c>
      <c r="BC4195" s="337">
        <f t="shared" si="6489"/>
        <v>0</v>
      </c>
      <c r="BD4195" s="338">
        <f t="shared" si="6489"/>
        <v>-4614</v>
      </c>
      <c r="BE4195" s="339" t="e">
        <f t="shared" si="6489"/>
        <v>#DIV/0!</v>
      </c>
      <c r="BF4195" s="41"/>
      <c r="BG4195" s="826"/>
      <c r="BH4195" s="607"/>
      <c r="BI4195" s="41"/>
      <c r="BJ4195" s="41"/>
      <c r="BK4195" s="41"/>
      <c r="BL4195" s="41"/>
      <c r="BM4195" s="41"/>
      <c r="BN4195" s="41"/>
    </row>
    <row r="4196" spans="1:66" ht="12.75" customHeight="1" x14ac:dyDescent="0.25">
      <c r="A4196" s="21"/>
      <c r="B4196" s="112"/>
      <c r="C4196" s="116"/>
      <c r="D4196" s="623"/>
      <c r="F4196" s="117"/>
      <c r="G4196" s="694"/>
      <c r="H4196" s="878"/>
      <c r="I4196" s="397"/>
      <c r="J4196" s="380"/>
      <c r="K4196" s="513"/>
      <c r="L4196" s="738"/>
      <c r="M4196" s="739"/>
      <c r="N4196" s="932"/>
      <c r="O4196" s="125"/>
      <c r="P4196" s="125"/>
      <c r="Q4196" s="642"/>
      <c r="R4196" s="538"/>
      <c r="S4196" s="538"/>
      <c r="T4196" s="538"/>
      <c r="U4196" s="538"/>
      <c r="V4196" s="538"/>
      <c r="W4196" s="532"/>
      <c r="X4196" s="143"/>
      <c r="Y4196" s="143"/>
      <c r="Z4196" s="553"/>
      <c r="AA4196" s="553"/>
      <c r="AB4196" s="532"/>
      <c r="AC4196" s="594"/>
      <c r="AD4196" s="125"/>
      <c r="AE4196" s="848"/>
      <c r="AF4196" s="932"/>
      <c r="AG4196" s="125"/>
      <c r="AH4196" s="125"/>
      <c r="AI4196" s="642"/>
      <c r="AJ4196" s="538"/>
      <c r="AK4196" s="538"/>
      <c r="AL4196" s="538"/>
      <c r="AM4196" s="538"/>
      <c r="AN4196" s="538"/>
      <c r="AO4196" s="532"/>
      <c r="AP4196" s="143"/>
      <c r="AQ4196" s="143"/>
      <c r="AR4196" s="553"/>
      <c r="AS4196" s="553"/>
      <c r="AT4196" s="532"/>
      <c r="AU4196" s="594"/>
      <c r="AV4196" s="125"/>
      <c r="AW4196" s="848"/>
      <c r="AX4196" s="124"/>
      <c r="AY4196" s="6"/>
      <c r="AZ4196" s="6"/>
      <c r="BA4196" s="341"/>
      <c r="BB4196" s="311"/>
      <c r="BC4196" s="6"/>
      <c r="BD4196" s="6"/>
      <c r="BE4196" s="341"/>
      <c r="BG4196" s="826"/>
      <c r="BH4196" s="607"/>
    </row>
    <row r="4197" spans="1:66" s="4" customFormat="1" ht="12.75" customHeight="1" x14ac:dyDescent="0.25">
      <c r="A4197" s="21"/>
      <c r="B4197" s="112"/>
      <c r="C4197" s="116"/>
      <c r="D4197" s="623"/>
      <c r="E4197" s="32"/>
      <c r="F4197" s="117"/>
      <c r="G4197" s="694"/>
      <c r="H4197" s="878"/>
      <c r="I4197" s="397"/>
      <c r="J4197" s="380"/>
      <c r="K4197" s="410" t="s">
        <v>58</v>
      </c>
      <c r="L4197" s="738"/>
      <c r="M4197" s="739"/>
      <c r="N4197" s="932"/>
      <c r="O4197" s="125"/>
      <c r="P4197" s="125"/>
      <c r="Q4197" s="642"/>
      <c r="R4197" s="538"/>
      <c r="S4197" s="538"/>
      <c r="T4197" s="538"/>
      <c r="U4197" s="538"/>
      <c r="V4197" s="538"/>
      <c r="W4197" s="532"/>
      <c r="X4197" s="143"/>
      <c r="Y4197" s="143"/>
      <c r="Z4197" s="553"/>
      <c r="AA4197" s="553"/>
      <c r="AB4197" s="532"/>
      <c r="AC4197" s="594"/>
      <c r="AD4197" s="125"/>
      <c r="AE4197" s="848"/>
      <c r="AF4197" s="932"/>
      <c r="AG4197" s="125"/>
      <c r="AH4197" s="125"/>
      <c r="AI4197" s="642"/>
      <c r="AJ4197" s="538"/>
      <c r="AK4197" s="538"/>
      <c r="AL4197" s="538"/>
      <c r="AM4197" s="538"/>
      <c r="AN4197" s="538"/>
      <c r="AO4197" s="532"/>
      <c r="AP4197" s="143"/>
      <c r="AQ4197" s="143"/>
      <c r="AR4197" s="553"/>
      <c r="AS4197" s="553"/>
      <c r="AT4197" s="532"/>
      <c r="AU4197" s="594"/>
      <c r="AV4197" s="125"/>
      <c r="AW4197" s="848"/>
      <c r="AX4197" s="124"/>
      <c r="AY4197" s="6"/>
      <c r="AZ4197" s="6"/>
      <c r="BA4197" s="341"/>
      <c r="BB4197" s="311"/>
      <c r="BC4197" s="6"/>
      <c r="BD4197" s="6"/>
      <c r="BE4197" s="341"/>
      <c r="BF4197" s="41"/>
      <c r="BG4197" s="826"/>
      <c r="BH4197" s="607"/>
      <c r="BI4197" s="41"/>
      <c r="BJ4197" s="41"/>
      <c r="BK4197" s="41"/>
      <c r="BL4197" s="41"/>
      <c r="BM4197" s="41"/>
      <c r="BN4197" s="41"/>
    </row>
    <row r="4198" spans="1:66" s="27" customFormat="1" ht="12.75" customHeight="1" x14ac:dyDescent="0.25">
      <c r="A4198" s="21"/>
      <c r="B4198" s="112"/>
      <c r="C4198" s="116"/>
      <c r="D4198" s="623"/>
      <c r="E4198" s="32"/>
      <c r="F4198" s="117"/>
      <c r="G4198" s="694"/>
      <c r="H4198" s="878"/>
      <c r="I4198" s="397"/>
      <c r="J4198" s="380"/>
      <c r="K4198" s="410"/>
      <c r="L4198" s="738"/>
      <c r="M4198" s="739"/>
      <c r="N4198" s="932"/>
      <c r="O4198" s="125"/>
      <c r="P4198" s="125"/>
      <c r="Q4198" s="642"/>
      <c r="R4198" s="538"/>
      <c r="S4198" s="538"/>
      <c r="T4198" s="538"/>
      <c r="U4198" s="538"/>
      <c r="V4198" s="538"/>
      <c r="W4198" s="532"/>
      <c r="X4198" s="143"/>
      <c r="Y4198" s="143"/>
      <c r="Z4198" s="553"/>
      <c r="AA4198" s="553"/>
      <c r="AB4198" s="532"/>
      <c r="AC4198" s="594"/>
      <c r="AD4198" s="125"/>
      <c r="AE4198" s="848"/>
      <c r="AF4198" s="932"/>
      <c r="AG4198" s="125"/>
      <c r="AH4198" s="125"/>
      <c r="AI4198" s="642"/>
      <c r="AJ4198" s="538"/>
      <c r="AK4198" s="538"/>
      <c r="AL4198" s="538"/>
      <c r="AM4198" s="538"/>
      <c r="AN4198" s="538"/>
      <c r="AO4198" s="532"/>
      <c r="AP4198" s="143"/>
      <c r="AQ4198" s="143"/>
      <c r="AR4198" s="553"/>
      <c r="AS4198" s="553"/>
      <c r="AT4198" s="532"/>
      <c r="AU4198" s="594"/>
      <c r="AV4198" s="125"/>
      <c r="AW4198" s="848"/>
      <c r="AX4198" s="124"/>
      <c r="AY4198" s="6"/>
      <c r="AZ4198" s="6"/>
      <c r="BA4198" s="341"/>
      <c r="BB4198" s="311"/>
      <c r="BC4198" s="6"/>
      <c r="BD4198" s="6"/>
      <c r="BE4198" s="341"/>
      <c r="BF4198" s="41"/>
      <c r="BG4198" s="826"/>
      <c r="BH4198" s="607"/>
      <c r="BI4198" s="40"/>
      <c r="BJ4198" s="40"/>
      <c r="BK4198" s="40"/>
      <c r="BL4198" s="40"/>
      <c r="BM4198" s="40"/>
      <c r="BN4198" s="40"/>
    </row>
    <row r="4199" spans="1:66" ht="35.1" customHeight="1" x14ac:dyDescent="0.25">
      <c r="A4199" s="21" t="s">
        <v>6159</v>
      </c>
      <c r="B4199" s="112">
        <v>17</v>
      </c>
      <c r="C4199" s="116" t="s">
        <v>419</v>
      </c>
      <c r="D4199" s="620">
        <v>1000</v>
      </c>
      <c r="E4199" s="278"/>
      <c r="F4199" s="116">
        <v>15</v>
      </c>
      <c r="G4199" s="694" t="s">
        <v>6273</v>
      </c>
      <c r="H4199" s="878" t="str">
        <f t="shared" si="6363"/>
        <v>095</v>
      </c>
      <c r="I4199" s="397" t="s">
        <v>3284</v>
      </c>
      <c r="J4199" s="380" t="s">
        <v>2846</v>
      </c>
      <c r="K4199" s="408" t="s">
        <v>6390</v>
      </c>
      <c r="L4199" s="726">
        <v>5648</v>
      </c>
      <c r="M4199" s="727">
        <v>4545</v>
      </c>
      <c r="N4199" s="931"/>
      <c r="O4199" s="530">
        <f t="shared" ref="O4199:O4205" si="6490">IF(N4199&gt;L4199,"0 ",N4199-L4199)</f>
        <v>-5648</v>
      </c>
      <c r="P4199" s="530" t="str">
        <f t="shared" ref="P4199:P4205" si="6491">IF(N4199&lt;L4199,"0 ",N4199-L4199)</f>
        <v xml:space="preserve">0 </v>
      </c>
      <c r="Q4199" s="646"/>
      <c r="R4199" s="536"/>
      <c r="S4199" s="536"/>
      <c r="T4199" s="536"/>
      <c r="U4199" s="536"/>
      <c r="V4199" s="536"/>
      <c r="W4199" s="683" t="str">
        <f t="shared" ref="W4199:W4205" si="6492">IF(SUM(Q4199:V4199)=X4199,"OK",SUM(Q4199:V4199)-X4199)</f>
        <v>OK</v>
      </c>
      <c r="X4199" s="141"/>
      <c r="Y4199" s="141"/>
      <c r="Z4199" s="552"/>
      <c r="AA4199" s="552"/>
      <c r="AB4199" s="683" t="str">
        <f t="shared" ref="AB4199:AB4205" si="6493">IF(SUM(Z4199:AA4199)=AC4199,"OK",SUM(Z4199:AA4199)-AC4199)</f>
        <v>OK</v>
      </c>
      <c r="AC4199" s="593"/>
      <c r="AD4199" s="530">
        <f t="shared" ref="AD4199:AD4205" si="6494">X4199+Y4199+AC4199</f>
        <v>0</v>
      </c>
      <c r="AE4199" s="842">
        <f t="shared" ref="AE4199:AE4205" si="6495">N4199+AD4199</f>
        <v>0</v>
      </c>
      <c r="AF4199" s="931"/>
      <c r="AG4199" s="530">
        <f t="shared" ref="AG4199:AG4205" si="6496">IF(AF4199&gt;M4199,"0 ",AF4199-M4199)</f>
        <v>-4545</v>
      </c>
      <c r="AH4199" s="530" t="str">
        <f t="shared" ref="AH4199:AH4205" si="6497">IF(AF4199&lt;M4199,"0 ",AF4199-M4199)</f>
        <v xml:space="preserve">0 </v>
      </c>
      <c r="AI4199" s="641"/>
      <c r="AJ4199" s="537"/>
      <c r="AK4199" s="537"/>
      <c r="AL4199" s="537"/>
      <c r="AM4199" s="537"/>
      <c r="AN4199" s="537"/>
      <c r="AO4199" s="683" t="str">
        <f t="shared" ref="AO4199:AO4205" si="6498">IF(SUM(AI4199:AN4199)=AP4199,"OK",SUM(AI4199:AN4199)-AP4199)</f>
        <v>OK</v>
      </c>
      <c r="AP4199" s="141"/>
      <c r="AQ4199" s="141"/>
      <c r="AR4199" s="552"/>
      <c r="AS4199" s="552"/>
      <c r="AT4199" s="683" t="str">
        <f t="shared" ref="AT4199:AT4205" si="6499">IF(SUM(AR4199:AS4199)=AU4199,"OK",SUM(AR4199:AS4199)-AU4199)</f>
        <v>OK</v>
      </c>
      <c r="AU4199" s="593"/>
      <c r="AV4199" s="530">
        <f t="shared" ref="AV4199:AV4205" si="6500">AP4199+AQ4199+AU4199</f>
        <v>0</v>
      </c>
      <c r="AW4199" s="842">
        <f t="shared" ref="AW4199:AW4205" si="6501">AF4199+AV4199</f>
        <v>0</v>
      </c>
      <c r="AX4199" s="115">
        <f t="shared" ref="AX4199:AX4205" si="6502">L4199</f>
        <v>5648</v>
      </c>
      <c r="AY4199" s="5">
        <f t="shared" ref="AY4199:AY4205" si="6503">AE4199</f>
        <v>0</v>
      </c>
      <c r="AZ4199" s="7">
        <f t="shared" ref="AZ4199:AZ4205" si="6504">AY4199-AX4199</f>
        <v>-5648</v>
      </c>
      <c r="BA4199" s="335">
        <f t="shared" ref="BA4199:BA4205" si="6505">AZ4199/AX4199</f>
        <v>-1</v>
      </c>
      <c r="BB4199" s="23">
        <f t="shared" ref="BB4199:BB4205" si="6506">M4199</f>
        <v>4545</v>
      </c>
      <c r="BC4199" s="5">
        <f t="shared" ref="BC4199:BC4205" si="6507">AW4199</f>
        <v>0</v>
      </c>
      <c r="BD4199" s="7">
        <f t="shared" ref="BD4199:BD4205" si="6508">BC4199-BB4199</f>
        <v>-4545</v>
      </c>
      <c r="BE4199" s="335">
        <f t="shared" ref="BE4199:BE4205" si="6509">BD4199/BB4199</f>
        <v>-1</v>
      </c>
      <c r="BG4199" s="826" t="str">
        <f t="shared" ref="BG4199:BG4205" si="6510">RIGHT(LEFT(I4199,3),2)&amp;"."&amp;RIGHT(LEFT(I4199,5),2)</f>
        <v>51.12</v>
      </c>
      <c r="BH4199" s="607" t="b">
        <f>COUNTIF('Codes SEC'!$B$2:$B$250,Ministres!BG4199)&gt;0</f>
        <v>1</v>
      </c>
    </row>
    <row r="4200" spans="1:66" ht="35.1" customHeight="1" x14ac:dyDescent="0.25">
      <c r="A4200" s="193" t="s">
        <v>6159</v>
      </c>
      <c r="B4200" s="583">
        <v>17</v>
      </c>
      <c r="C4200" s="120" t="s">
        <v>419</v>
      </c>
      <c r="D4200" s="622">
        <v>1000</v>
      </c>
      <c r="E4200" s="584"/>
      <c r="F4200" s="116">
        <v>15</v>
      </c>
      <c r="G4200" s="697" t="s">
        <v>6273</v>
      </c>
      <c r="H4200" s="890" t="str">
        <f t="shared" si="6363"/>
        <v>095</v>
      </c>
      <c r="I4200" s="585">
        <v>85210000</v>
      </c>
      <c r="J4200" s="380" t="s">
        <v>5058</v>
      </c>
      <c r="K4200" s="422" t="s">
        <v>6391</v>
      </c>
      <c r="L4200" s="733">
        <v>250</v>
      </c>
      <c r="M4200" s="734">
        <v>150</v>
      </c>
      <c r="N4200" s="931"/>
      <c r="O4200" s="530">
        <f t="shared" si="6490"/>
        <v>-250</v>
      </c>
      <c r="P4200" s="530" t="str">
        <f t="shared" si="6491"/>
        <v xml:space="preserve">0 </v>
      </c>
      <c r="Q4200" s="646"/>
      <c r="R4200" s="536"/>
      <c r="S4200" s="536"/>
      <c r="T4200" s="536"/>
      <c r="U4200" s="536"/>
      <c r="V4200" s="536"/>
      <c r="W4200" s="683" t="str">
        <f t="shared" si="6492"/>
        <v>OK</v>
      </c>
      <c r="X4200" s="141"/>
      <c r="Y4200" s="141"/>
      <c r="Z4200" s="552"/>
      <c r="AA4200" s="552"/>
      <c r="AB4200" s="683" t="str">
        <f t="shared" si="6493"/>
        <v>OK</v>
      </c>
      <c r="AC4200" s="593"/>
      <c r="AD4200" s="530">
        <f t="shared" si="6494"/>
        <v>0</v>
      </c>
      <c r="AE4200" s="842">
        <f t="shared" si="6495"/>
        <v>0</v>
      </c>
      <c r="AF4200" s="931"/>
      <c r="AG4200" s="530">
        <f t="shared" si="6496"/>
        <v>-150</v>
      </c>
      <c r="AH4200" s="530" t="str">
        <f t="shared" si="6497"/>
        <v xml:space="preserve">0 </v>
      </c>
      <c r="AI4200" s="641"/>
      <c r="AJ4200" s="537"/>
      <c r="AK4200" s="537"/>
      <c r="AL4200" s="537"/>
      <c r="AM4200" s="537"/>
      <c r="AN4200" s="537"/>
      <c r="AO4200" s="683" t="str">
        <f t="shared" si="6498"/>
        <v>OK</v>
      </c>
      <c r="AP4200" s="141"/>
      <c r="AQ4200" s="141"/>
      <c r="AR4200" s="552"/>
      <c r="AS4200" s="552"/>
      <c r="AT4200" s="683" t="str">
        <f t="shared" si="6499"/>
        <v>OK</v>
      </c>
      <c r="AU4200" s="593"/>
      <c r="AV4200" s="530">
        <f t="shared" si="6500"/>
        <v>0</v>
      </c>
      <c r="AW4200" s="842">
        <f t="shared" si="6501"/>
        <v>0</v>
      </c>
      <c r="AX4200" s="115">
        <f t="shared" si="6502"/>
        <v>250</v>
      </c>
      <c r="AY4200" s="5">
        <f t="shared" si="6503"/>
        <v>0</v>
      </c>
      <c r="AZ4200" s="7">
        <f t="shared" si="6504"/>
        <v>-250</v>
      </c>
      <c r="BA4200" s="335">
        <f t="shared" si="6505"/>
        <v>-1</v>
      </c>
      <c r="BB4200" s="23">
        <f t="shared" si="6506"/>
        <v>150</v>
      </c>
      <c r="BC4200" s="5">
        <f t="shared" si="6507"/>
        <v>0</v>
      </c>
      <c r="BD4200" s="7">
        <f t="shared" si="6508"/>
        <v>-150</v>
      </c>
      <c r="BE4200" s="335">
        <f t="shared" si="6509"/>
        <v>-1</v>
      </c>
      <c r="BG4200" s="826" t="str">
        <f t="shared" si="6510"/>
        <v>52.10</v>
      </c>
      <c r="BH4200" s="607" t="b">
        <f>COUNTIF('Codes SEC'!$B$2:$B$250,Ministres!BG4200)&gt;0</f>
        <v>1</v>
      </c>
    </row>
    <row r="4201" spans="1:66" ht="35.1" customHeight="1" x14ac:dyDescent="0.25">
      <c r="A4201" s="21" t="s">
        <v>6159</v>
      </c>
      <c r="B4201" s="112">
        <v>17</v>
      </c>
      <c r="C4201" s="116" t="s">
        <v>419</v>
      </c>
      <c r="D4201" s="620">
        <v>1000</v>
      </c>
      <c r="E4201" s="278"/>
      <c r="F4201" s="116">
        <v>15</v>
      </c>
      <c r="G4201" s="694" t="s">
        <v>6273</v>
      </c>
      <c r="H4201" s="878" t="str">
        <f t="shared" si="6363"/>
        <v>095</v>
      </c>
      <c r="I4201" s="397">
        <v>85310000</v>
      </c>
      <c r="J4201" s="380" t="s">
        <v>2847</v>
      </c>
      <c r="K4201" s="408" t="s">
        <v>6392</v>
      </c>
      <c r="L4201" s="726">
        <v>44</v>
      </c>
      <c r="M4201" s="727">
        <v>44</v>
      </c>
      <c r="N4201" s="931"/>
      <c r="O4201" s="530">
        <f t="shared" si="6490"/>
        <v>-44</v>
      </c>
      <c r="P4201" s="530" t="str">
        <f t="shared" si="6491"/>
        <v xml:space="preserve">0 </v>
      </c>
      <c r="Q4201" s="646"/>
      <c r="R4201" s="536"/>
      <c r="S4201" s="536"/>
      <c r="T4201" s="536"/>
      <c r="U4201" s="536"/>
      <c r="V4201" s="536"/>
      <c r="W4201" s="683" t="str">
        <f t="shared" si="6492"/>
        <v>OK</v>
      </c>
      <c r="X4201" s="141"/>
      <c r="Y4201" s="141"/>
      <c r="Z4201" s="552"/>
      <c r="AA4201" s="552"/>
      <c r="AB4201" s="683" t="str">
        <f t="shared" si="6493"/>
        <v>OK</v>
      </c>
      <c r="AC4201" s="593"/>
      <c r="AD4201" s="530">
        <f t="shared" si="6494"/>
        <v>0</v>
      </c>
      <c r="AE4201" s="842">
        <f t="shared" si="6495"/>
        <v>0</v>
      </c>
      <c r="AF4201" s="931"/>
      <c r="AG4201" s="530">
        <f t="shared" si="6496"/>
        <v>-44</v>
      </c>
      <c r="AH4201" s="530" t="str">
        <f t="shared" si="6497"/>
        <v xml:space="preserve">0 </v>
      </c>
      <c r="AI4201" s="641"/>
      <c r="AJ4201" s="537"/>
      <c r="AK4201" s="537"/>
      <c r="AL4201" s="537"/>
      <c r="AM4201" s="537"/>
      <c r="AN4201" s="537"/>
      <c r="AO4201" s="683" t="str">
        <f t="shared" si="6498"/>
        <v>OK</v>
      </c>
      <c r="AP4201" s="141"/>
      <c r="AQ4201" s="141"/>
      <c r="AR4201" s="552"/>
      <c r="AS4201" s="552"/>
      <c r="AT4201" s="683" t="str">
        <f t="shared" si="6499"/>
        <v>OK</v>
      </c>
      <c r="AU4201" s="593"/>
      <c r="AV4201" s="530">
        <f t="shared" si="6500"/>
        <v>0</v>
      </c>
      <c r="AW4201" s="842">
        <f t="shared" si="6501"/>
        <v>0</v>
      </c>
      <c r="AX4201" s="115">
        <f t="shared" si="6502"/>
        <v>44</v>
      </c>
      <c r="AY4201" s="5">
        <f t="shared" si="6503"/>
        <v>0</v>
      </c>
      <c r="AZ4201" s="7">
        <f t="shared" si="6504"/>
        <v>-44</v>
      </c>
      <c r="BA4201" s="335">
        <f t="shared" si="6505"/>
        <v>-1</v>
      </c>
      <c r="BB4201" s="23">
        <f t="shared" si="6506"/>
        <v>44</v>
      </c>
      <c r="BC4201" s="5">
        <f t="shared" si="6507"/>
        <v>0</v>
      </c>
      <c r="BD4201" s="7">
        <f t="shared" si="6508"/>
        <v>-44</v>
      </c>
      <c r="BE4201" s="335">
        <f t="shared" si="6509"/>
        <v>-1</v>
      </c>
      <c r="BG4201" s="826" t="str">
        <f t="shared" si="6510"/>
        <v>53.10</v>
      </c>
      <c r="BH4201" s="607" t="b">
        <f>COUNTIF('Codes SEC'!$B$2:$B$250,Ministres!BG4201)&gt;0</f>
        <v>1</v>
      </c>
    </row>
    <row r="4202" spans="1:66" ht="35.1" customHeight="1" x14ac:dyDescent="0.25">
      <c r="A4202" s="21" t="s">
        <v>6159</v>
      </c>
      <c r="B4202" s="112">
        <v>17</v>
      </c>
      <c r="C4202" s="116" t="s">
        <v>419</v>
      </c>
      <c r="D4202" s="620">
        <v>1000</v>
      </c>
      <c r="E4202" s="278"/>
      <c r="F4202" s="116">
        <v>15</v>
      </c>
      <c r="G4202" s="694" t="s">
        <v>6273</v>
      </c>
      <c r="H4202" s="878" t="str">
        <f t="shared" si="6363"/>
        <v>095</v>
      </c>
      <c r="I4202" s="585">
        <v>86321000</v>
      </c>
      <c r="J4202" s="592" t="s">
        <v>6195</v>
      </c>
      <c r="K4202" s="494" t="s">
        <v>6454</v>
      </c>
      <c r="L4202" s="726">
        <v>700</v>
      </c>
      <c r="M4202" s="727">
        <v>650</v>
      </c>
      <c r="N4202" s="931"/>
      <c r="O4202" s="530">
        <f t="shared" si="6490"/>
        <v>-700</v>
      </c>
      <c r="P4202" s="530" t="str">
        <f t="shared" si="6491"/>
        <v xml:space="preserve">0 </v>
      </c>
      <c r="Q4202" s="646"/>
      <c r="R4202" s="536"/>
      <c r="S4202" s="536"/>
      <c r="T4202" s="536"/>
      <c r="U4202" s="536"/>
      <c r="V4202" s="536"/>
      <c r="W4202" s="683" t="str">
        <f>IF(SUM(Q4202:V4202)=X4202,"OK",SUM(Q4202:V4202)-X4202)</f>
        <v>OK</v>
      </c>
      <c r="X4202" s="141"/>
      <c r="Y4202" s="141"/>
      <c r="Z4202" s="552"/>
      <c r="AA4202" s="552"/>
      <c r="AB4202" s="683" t="str">
        <f>IF(SUM(Z4202:AA4202)=AC4202,"OK",SUM(Z4202:AA4202)-AC4202)</f>
        <v>OK</v>
      </c>
      <c r="AC4202" s="593"/>
      <c r="AD4202" s="530">
        <f t="shared" si="6494"/>
        <v>0</v>
      </c>
      <c r="AE4202" s="842">
        <f t="shared" si="6495"/>
        <v>0</v>
      </c>
      <c r="AF4202" s="931"/>
      <c r="AG4202" s="530">
        <f t="shared" si="6496"/>
        <v>-650</v>
      </c>
      <c r="AH4202" s="530" t="str">
        <f t="shared" si="6497"/>
        <v xml:space="preserve">0 </v>
      </c>
      <c r="AI4202" s="641"/>
      <c r="AJ4202" s="537"/>
      <c r="AK4202" s="537"/>
      <c r="AL4202" s="537"/>
      <c r="AM4202" s="537"/>
      <c r="AN4202" s="537"/>
      <c r="AO4202" s="683" t="str">
        <f>IF(SUM(AI4202:AN4202)=AP4202,"OK",SUM(AI4202:AN4202)-AP4202)</f>
        <v>OK</v>
      </c>
      <c r="AP4202" s="141"/>
      <c r="AQ4202" s="141"/>
      <c r="AR4202" s="552"/>
      <c r="AS4202" s="552"/>
      <c r="AT4202" s="683" t="str">
        <f>IF(SUM(AR4202:AS4202)=AU4202,"OK",SUM(AR4202:AS4202)-AU4202)</f>
        <v>OK</v>
      </c>
      <c r="AU4202" s="593"/>
      <c r="AV4202" s="530">
        <f t="shared" si="6500"/>
        <v>0</v>
      </c>
      <c r="AW4202" s="842">
        <f t="shared" si="6501"/>
        <v>0</v>
      </c>
      <c r="AX4202" s="115">
        <f t="shared" si="6502"/>
        <v>700</v>
      </c>
      <c r="AY4202" s="5">
        <f t="shared" si="6503"/>
        <v>0</v>
      </c>
      <c r="AZ4202" s="7">
        <f>AY4202-AX4202</f>
        <v>-700</v>
      </c>
      <c r="BA4202" s="335">
        <f>AZ4202/AX4202</f>
        <v>-1</v>
      </c>
      <c r="BB4202" s="23">
        <f t="shared" si="6506"/>
        <v>650</v>
      </c>
      <c r="BC4202" s="5">
        <f>AW4202</f>
        <v>0</v>
      </c>
      <c r="BD4202" s="7">
        <f>BC4202-BB4202</f>
        <v>-650</v>
      </c>
      <c r="BE4202" s="335">
        <f>BD4202/BB4202</f>
        <v>-1</v>
      </c>
      <c r="BG4202" s="826" t="str">
        <f t="shared" si="6510"/>
        <v>63.21</v>
      </c>
      <c r="BH4202" s="607" t="b">
        <f>COUNTIF('Codes SEC'!$B$2:$B$250,Ministres!BG4202)&gt;0</f>
        <v>1</v>
      </c>
    </row>
    <row r="4203" spans="1:66" ht="35.1" customHeight="1" x14ac:dyDescent="0.25">
      <c r="A4203" s="21" t="s">
        <v>6159</v>
      </c>
      <c r="B4203" s="112">
        <v>17</v>
      </c>
      <c r="C4203" s="116" t="s">
        <v>419</v>
      </c>
      <c r="D4203" s="620">
        <v>1000</v>
      </c>
      <c r="E4203" s="278"/>
      <c r="F4203" s="116">
        <v>15</v>
      </c>
      <c r="G4203" s="694" t="s">
        <v>6273</v>
      </c>
      <c r="H4203" s="878" t="str">
        <f t="shared" si="6363"/>
        <v>095</v>
      </c>
      <c r="I4203" s="397" t="s">
        <v>3313</v>
      </c>
      <c r="J4203" s="380" t="s">
        <v>2848</v>
      </c>
      <c r="K4203" s="494" t="s">
        <v>6393</v>
      </c>
      <c r="L4203" s="726">
        <v>3141</v>
      </c>
      <c r="M4203" s="727">
        <v>2741</v>
      </c>
      <c r="N4203" s="931"/>
      <c r="O4203" s="530">
        <f t="shared" si="6490"/>
        <v>-3141</v>
      </c>
      <c r="P4203" s="530" t="str">
        <f t="shared" si="6491"/>
        <v xml:space="preserve">0 </v>
      </c>
      <c r="Q4203" s="646"/>
      <c r="R4203" s="536"/>
      <c r="S4203" s="536"/>
      <c r="T4203" s="536"/>
      <c r="U4203" s="536"/>
      <c r="V4203" s="536"/>
      <c r="W4203" s="683" t="str">
        <f t="shared" si="6492"/>
        <v>OK</v>
      </c>
      <c r="X4203" s="141"/>
      <c r="Y4203" s="141"/>
      <c r="Z4203" s="552"/>
      <c r="AA4203" s="552"/>
      <c r="AB4203" s="683" t="str">
        <f t="shared" si="6493"/>
        <v>OK</v>
      </c>
      <c r="AC4203" s="593"/>
      <c r="AD4203" s="530">
        <f t="shared" si="6494"/>
        <v>0</v>
      </c>
      <c r="AE4203" s="842">
        <f t="shared" si="6495"/>
        <v>0</v>
      </c>
      <c r="AF4203" s="931"/>
      <c r="AG4203" s="530">
        <f t="shared" si="6496"/>
        <v>-2741</v>
      </c>
      <c r="AH4203" s="530" t="str">
        <f t="shared" si="6497"/>
        <v xml:space="preserve">0 </v>
      </c>
      <c r="AI4203" s="641"/>
      <c r="AJ4203" s="537"/>
      <c r="AK4203" s="537"/>
      <c r="AL4203" s="537"/>
      <c r="AM4203" s="537"/>
      <c r="AN4203" s="537"/>
      <c r="AO4203" s="683" t="str">
        <f t="shared" si="6498"/>
        <v>OK</v>
      </c>
      <c r="AP4203" s="141"/>
      <c r="AQ4203" s="141"/>
      <c r="AR4203" s="552"/>
      <c r="AS4203" s="552"/>
      <c r="AT4203" s="683" t="str">
        <f t="shared" si="6499"/>
        <v>OK</v>
      </c>
      <c r="AU4203" s="593"/>
      <c r="AV4203" s="530">
        <f t="shared" si="6500"/>
        <v>0</v>
      </c>
      <c r="AW4203" s="842">
        <f t="shared" si="6501"/>
        <v>0</v>
      </c>
      <c r="AX4203" s="115">
        <f t="shared" si="6502"/>
        <v>3141</v>
      </c>
      <c r="AY4203" s="5">
        <f t="shared" si="6503"/>
        <v>0</v>
      </c>
      <c r="AZ4203" s="7">
        <f t="shared" si="6504"/>
        <v>-3141</v>
      </c>
      <c r="BA4203" s="335">
        <f t="shared" si="6505"/>
        <v>-1</v>
      </c>
      <c r="BB4203" s="23">
        <f t="shared" si="6506"/>
        <v>2741</v>
      </c>
      <c r="BC4203" s="5">
        <f t="shared" si="6507"/>
        <v>0</v>
      </c>
      <c r="BD4203" s="7">
        <f t="shared" si="6508"/>
        <v>-2741</v>
      </c>
      <c r="BE4203" s="335">
        <f t="shared" si="6509"/>
        <v>-1</v>
      </c>
      <c r="BG4203" s="826" t="str">
        <f t="shared" si="6510"/>
        <v>63.52</v>
      </c>
      <c r="BH4203" s="607" t="b">
        <f>COUNTIF('Codes SEC'!$B$2:$B$250,Ministres!BG4203)&gt;0</f>
        <v>1</v>
      </c>
    </row>
    <row r="4204" spans="1:66" ht="35.1" customHeight="1" x14ac:dyDescent="0.25">
      <c r="A4204" s="21" t="s">
        <v>6159</v>
      </c>
      <c r="B4204" s="112">
        <v>17</v>
      </c>
      <c r="C4204" s="116" t="s">
        <v>419</v>
      </c>
      <c r="D4204" s="620">
        <v>1000</v>
      </c>
      <c r="E4204" s="278"/>
      <c r="F4204" s="116">
        <v>15</v>
      </c>
      <c r="G4204" s="694" t="s">
        <v>6273</v>
      </c>
      <c r="H4204" s="878" t="str">
        <f t="shared" si="6363"/>
        <v>095</v>
      </c>
      <c r="I4204" s="585">
        <v>86353000</v>
      </c>
      <c r="J4204" s="592" t="s">
        <v>6196</v>
      </c>
      <c r="K4204" s="494" t="s">
        <v>6455</v>
      </c>
      <c r="L4204" s="726">
        <v>200</v>
      </c>
      <c r="M4204" s="727">
        <v>100</v>
      </c>
      <c r="N4204" s="931"/>
      <c r="O4204" s="530">
        <f t="shared" si="6490"/>
        <v>-200</v>
      </c>
      <c r="P4204" s="530" t="str">
        <f t="shared" si="6491"/>
        <v xml:space="preserve">0 </v>
      </c>
      <c r="Q4204" s="646"/>
      <c r="R4204" s="536"/>
      <c r="S4204" s="536"/>
      <c r="T4204" s="536"/>
      <c r="U4204" s="536"/>
      <c r="V4204" s="536"/>
      <c r="W4204" s="683" t="str">
        <f t="shared" si="6492"/>
        <v>OK</v>
      </c>
      <c r="X4204" s="141"/>
      <c r="Y4204" s="141"/>
      <c r="Z4204" s="552"/>
      <c r="AA4204" s="552"/>
      <c r="AB4204" s="683" t="str">
        <f t="shared" si="6493"/>
        <v>OK</v>
      </c>
      <c r="AC4204" s="593"/>
      <c r="AD4204" s="530">
        <f t="shared" si="6494"/>
        <v>0</v>
      </c>
      <c r="AE4204" s="842">
        <f t="shared" si="6495"/>
        <v>0</v>
      </c>
      <c r="AF4204" s="931"/>
      <c r="AG4204" s="530">
        <f t="shared" si="6496"/>
        <v>-100</v>
      </c>
      <c r="AH4204" s="530" t="str">
        <f t="shared" si="6497"/>
        <v xml:space="preserve">0 </v>
      </c>
      <c r="AI4204" s="641"/>
      <c r="AJ4204" s="537"/>
      <c r="AK4204" s="537"/>
      <c r="AL4204" s="537"/>
      <c r="AM4204" s="537"/>
      <c r="AN4204" s="537"/>
      <c r="AO4204" s="683" t="str">
        <f t="shared" si="6498"/>
        <v>OK</v>
      </c>
      <c r="AP4204" s="141"/>
      <c r="AQ4204" s="141"/>
      <c r="AR4204" s="552"/>
      <c r="AS4204" s="552"/>
      <c r="AT4204" s="683" t="str">
        <f t="shared" si="6499"/>
        <v>OK</v>
      </c>
      <c r="AU4204" s="593"/>
      <c r="AV4204" s="530">
        <f t="shared" si="6500"/>
        <v>0</v>
      </c>
      <c r="AW4204" s="842">
        <f t="shared" si="6501"/>
        <v>0</v>
      </c>
      <c r="AX4204" s="115">
        <f t="shared" si="6502"/>
        <v>200</v>
      </c>
      <c r="AY4204" s="5">
        <f t="shared" si="6503"/>
        <v>0</v>
      </c>
      <c r="AZ4204" s="7">
        <f t="shared" si="6504"/>
        <v>-200</v>
      </c>
      <c r="BA4204" s="335">
        <f t="shared" si="6505"/>
        <v>-1</v>
      </c>
      <c r="BB4204" s="23">
        <f t="shared" si="6506"/>
        <v>100</v>
      </c>
      <c r="BC4204" s="5">
        <f t="shared" si="6507"/>
        <v>0</v>
      </c>
      <c r="BD4204" s="7">
        <f t="shared" si="6508"/>
        <v>-100</v>
      </c>
      <c r="BE4204" s="335">
        <f t="shared" si="6509"/>
        <v>-1</v>
      </c>
      <c r="BG4204" s="826" t="str">
        <f t="shared" si="6510"/>
        <v>63.53</v>
      </c>
      <c r="BH4204" s="607" t="b">
        <f>COUNTIF('Codes SEC'!$B$2:$B$250,Ministres!BG4204)&gt;0</f>
        <v>1</v>
      </c>
    </row>
    <row r="4205" spans="1:66" ht="35.1" customHeight="1" x14ac:dyDescent="0.25">
      <c r="A4205" s="21" t="s">
        <v>6159</v>
      </c>
      <c r="B4205" s="112">
        <v>17</v>
      </c>
      <c r="C4205" s="116" t="s">
        <v>419</v>
      </c>
      <c r="D4205" s="620">
        <v>1000</v>
      </c>
      <c r="E4205" s="278"/>
      <c r="F4205" s="116">
        <v>15</v>
      </c>
      <c r="G4205" s="694" t="s">
        <v>6273</v>
      </c>
      <c r="H4205" s="878" t="str">
        <f t="shared" si="6363"/>
        <v>095</v>
      </c>
      <c r="I4205" s="585">
        <v>86359000</v>
      </c>
      <c r="J4205" s="592" t="s">
        <v>6197</v>
      </c>
      <c r="K4205" s="494" t="s">
        <v>6456</v>
      </c>
      <c r="L4205" s="726">
        <v>50</v>
      </c>
      <c r="M4205" s="727">
        <v>20</v>
      </c>
      <c r="N4205" s="931"/>
      <c r="O4205" s="530">
        <f t="shared" si="6490"/>
        <v>-50</v>
      </c>
      <c r="P4205" s="530" t="str">
        <f t="shared" si="6491"/>
        <v xml:space="preserve">0 </v>
      </c>
      <c r="Q4205" s="646"/>
      <c r="R4205" s="536"/>
      <c r="S4205" s="536"/>
      <c r="T4205" s="536"/>
      <c r="U4205" s="536"/>
      <c r="V4205" s="536"/>
      <c r="W4205" s="683" t="str">
        <f t="shared" si="6492"/>
        <v>OK</v>
      </c>
      <c r="X4205" s="141"/>
      <c r="Y4205" s="141"/>
      <c r="Z4205" s="552"/>
      <c r="AA4205" s="552"/>
      <c r="AB4205" s="683" t="str">
        <f t="shared" si="6493"/>
        <v>OK</v>
      </c>
      <c r="AC4205" s="593"/>
      <c r="AD4205" s="530">
        <f t="shared" si="6494"/>
        <v>0</v>
      </c>
      <c r="AE4205" s="842">
        <f t="shared" si="6495"/>
        <v>0</v>
      </c>
      <c r="AF4205" s="931"/>
      <c r="AG4205" s="530">
        <f t="shared" si="6496"/>
        <v>-20</v>
      </c>
      <c r="AH4205" s="530" t="str">
        <f t="shared" si="6497"/>
        <v xml:space="preserve">0 </v>
      </c>
      <c r="AI4205" s="641"/>
      <c r="AJ4205" s="537"/>
      <c r="AK4205" s="537"/>
      <c r="AL4205" s="537"/>
      <c r="AM4205" s="537"/>
      <c r="AN4205" s="537"/>
      <c r="AO4205" s="683" t="str">
        <f t="shared" si="6498"/>
        <v>OK</v>
      </c>
      <c r="AP4205" s="141"/>
      <c r="AQ4205" s="141"/>
      <c r="AR4205" s="552"/>
      <c r="AS4205" s="552"/>
      <c r="AT4205" s="683" t="str">
        <f t="shared" si="6499"/>
        <v>OK</v>
      </c>
      <c r="AU4205" s="593"/>
      <c r="AV4205" s="530">
        <f t="shared" si="6500"/>
        <v>0</v>
      </c>
      <c r="AW4205" s="842">
        <f t="shared" si="6501"/>
        <v>0</v>
      </c>
      <c r="AX4205" s="115">
        <f t="shared" si="6502"/>
        <v>50</v>
      </c>
      <c r="AY4205" s="5">
        <f t="shared" si="6503"/>
        <v>0</v>
      </c>
      <c r="AZ4205" s="7">
        <f t="shared" si="6504"/>
        <v>-50</v>
      </c>
      <c r="BA4205" s="335">
        <f t="shared" si="6505"/>
        <v>-1</v>
      </c>
      <c r="BB4205" s="23">
        <f t="shared" si="6506"/>
        <v>20</v>
      </c>
      <c r="BC4205" s="5">
        <f t="shared" si="6507"/>
        <v>0</v>
      </c>
      <c r="BD4205" s="7">
        <f t="shared" si="6508"/>
        <v>-20</v>
      </c>
      <c r="BE4205" s="335">
        <f t="shared" si="6509"/>
        <v>-1</v>
      </c>
      <c r="BG4205" s="826" t="str">
        <f t="shared" si="6510"/>
        <v>63.59</v>
      </c>
      <c r="BH4205" s="607" t="b">
        <f>COUNTIF('Codes SEC'!$B$2:$B$250,Ministres!BG4205)&gt;0</f>
        <v>1</v>
      </c>
    </row>
    <row r="4206" spans="1:66" ht="12.75" customHeight="1" x14ac:dyDescent="0.25">
      <c r="A4206" s="227"/>
      <c r="B4206" s="209"/>
      <c r="C4206" s="253"/>
      <c r="D4206" s="625"/>
      <c r="E4206" s="275"/>
      <c r="F4206" s="269"/>
      <c r="G4206" s="695"/>
      <c r="H4206" s="886"/>
      <c r="I4206" s="403"/>
      <c r="J4206" s="381"/>
      <c r="K4206" s="514" t="s">
        <v>59</v>
      </c>
      <c r="L4206" s="318">
        <f t="shared" ref="L4206:V4206" si="6511">L4199+L4201+L4203+L4200+L4202+L4204+L4205</f>
        <v>10033</v>
      </c>
      <c r="M4206" s="741">
        <f t="shared" si="6511"/>
        <v>8250</v>
      </c>
      <c r="N4206" s="930">
        <f t="shared" ref="N4206:P4206" si="6512">N4199+N4201+N4203+N4200+N4202+N4204+N4205</f>
        <v>0</v>
      </c>
      <c r="O4206" s="790">
        <f t="shared" si="6512"/>
        <v>-10033</v>
      </c>
      <c r="P4206" s="790">
        <f t="shared" si="6512"/>
        <v>0</v>
      </c>
      <c r="Q4206" s="787">
        <f t="shared" si="6511"/>
        <v>0</v>
      </c>
      <c r="R4206" s="648">
        <f t="shared" si="6511"/>
        <v>0</v>
      </c>
      <c r="S4206" s="648">
        <f t="shared" si="6511"/>
        <v>0</v>
      </c>
      <c r="T4206" s="648">
        <f t="shared" si="6511"/>
        <v>0</v>
      </c>
      <c r="U4206" s="648">
        <f t="shared" si="6511"/>
        <v>0</v>
      </c>
      <c r="V4206" s="648">
        <f t="shared" si="6511"/>
        <v>0</v>
      </c>
      <c r="W4206" s="790"/>
      <c r="X4206" s="649">
        <f>X4199+X4201+X4203+X4200+X4202+X4204+X4205</f>
        <v>0</v>
      </c>
      <c r="Y4206" s="649">
        <f>Y4199+Y4201+Y4203+Y4200+Y4202+Y4204+Y4205</f>
        <v>0</v>
      </c>
      <c r="Z4206" s="648">
        <f>Z4199+Z4201+Z4203+Z4200+Z4202+Z4204+Z4205</f>
        <v>0</v>
      </c>
      <c r="AA4206" s="648">
        <f>AA4199+AA4201+AA4203+AA4200+AA4202+AA4204+AA4205</f>
        <v>0</v>
      </c>
      <c r="AB4206" s="790"/>
      <c r="AC4206" s="649">
        <f t="shared" ref="AC4206:AN4206" si="6513">AC4199+AC4201+AC4203+AC4200+AC4202+AC4204+AC4205</f>
        <v>0</v>
      </c>
      <c r="AD4206" s="790">
        <f>AD4199+AD4201+AD4203+AD4200+AD4202+AD4204+AD4205</f>
        <v>0</v>
      </c>
      <c r="AE4206" s="843">
        <f>AE4199+AE4201+AE4203+AE4200+AE4202+AE4204+AE4205</f>
        <v>0</v>
      </c>
      <c r="AF4206" s="930">
        <f t="shared" ref="AF4206:AH4206" si="6514">AF4199+AF4201+AF4203+AF4200+AF4202+AF4204+AF4205</f>
        <v>0</v>
      </c>
      <c r="AG4206" s="790">
        <f t="shared" si="6514"/>
        <v>-8250</v>
      </c>
      <c r="AH4206" s="790">
        <f t="shared" si="6514"/>
        <v>0</v>
      </c>
      <c r="AI4206" s="787">
        <f t="shared" si="6513"/>
        <v>0</v>
      </c>
      <c r="AJ4206" s="648">
        <f t="shared" si="6513"/>
        <v>0</v>
      </c>
      <c r="AK4206" s="648">
        <f t="shared" si="6513"/>
        <v>0</v>
      </c>
      <c r="AL4206" s="648">
        <f t="shared" si="6513"/>
        <v>0</v>
      </c>
      <c r="AM4206" s="648">
        <f t="shared" si="6513"/>
        <v>0</v>
      </c>
      <c r="AN4206" s="648">
        <f t="shared" si="6513"/>
        <v>0</v>
      </c>
      <c r="AO4206" s="790"/>
      <c r="AP4206" s="649">
        <f>AP4199+AP4201+AP4203+AP4200+AP4202+AP4204+AP4205</f>
        <v>0</v>
      </c>
      <c r="AQ4206" s="649">
        <f>AQ4199+AQ4201+AQ4203+AQ4200+AQ4202+AQ4204+AQ4205</f>
        <v>0</v>
      </c>
      <c r="AR4206" s="648">
        <f>AR4199+AR4201+AR4203+AR4200+AR4202+AR4204+AR4205</f>
        <v>0</v>
      </c>
      <c r="AS4206" s="648">
        <f>AS4199+AS4201+AS4203+AS4200+AS4202+AS4204+AS4205</f>
        <v>0</v>
      </c>
      <c r="AT4206" s="790"/>
      <c r="AU4206" s="649">
        <f t="shared" ref="AU4206:BE4206" si="6515">AU4199+AU4201+AU4203+AU4200+AU4202+AU4204+AU4205</f>
        <v>0</v>
      </c>
      <c r="AV4206" s="790">
        <f t="shared" ref="AV4206" si="6516">AV4199+AV4201+AV4203+AV4200+AV4202+AV4204+AV4205</f>
        <v>0</v>
      </c>
      <c r="AW4206" s="843">
        <f t="shared" si="6515"/>
        <v>0</v>
      </c>
      <c r="AX4206" s="336">
        <f t="shared" si="6515"/>
        <v>10033</v>
      </c>
      <c r="AY4206" s="337">
        <f t="shared" si="6515"/>
        <v>0</v>
      </c>
      <c r="AZ4206" s="338">
        <f t="shared" si="6515"/>
        <v>-10033</v>
      </c>
      <c r="BA4206" s="339">
        <f t="shared" si="6515"/>
        <v>-7</v>
      </c>
      <c r="BB4206" s="322">
        <f t="shared" si="6515"/>
        <v>8250</v>
      </c>
      <c r="BC4206" s="337">
        <f t="shared" si="6515"/>
        <v>0</v>
      </c>
      <c r="BD4206" s="338">
        <f t="shared" si="6515"/>
        <v>-8250</v>
      </c>
      <c r="BE4206" s="339">
        <f t="shared" si="6515"/>
        <v>-7</v>
      </c>
      <c r="BG4206" s="826"/>
      <c r="BH4206" s="607"/>
    </row>
    <row r="4207" spans="1:66" ht="12.75" customHeight="1" x14ac:dyDescent="0.25">
      <c r="A4207" s="226"/>
      <c r="B4207" s="207"/>
      <c r="C4207" s="254"/>
      <c r="D4207" s="300"/>
      <c r="E4207" s="276"/>
      <c r="F4207" s="300"/>
      <c r="G4207" s="696"/>
      <c r="H4207" s="887"/>
      <c r="I4207" s="444"/>
      <c r="J4207" s="393"/>
      <c r="K4207" s="404" t="s">
        <v>3733</v>
      </c>
      <c r="L4207" s="729">
        <f t="shared" ref="L4207:V4207" si="6517">L4206+L4195</f>
        <v>14647</v>
      </c>
      <c r="M4207" s="730">
        <f t="shared" si="6517"/>
        <v>12864</v>
      </c>
      <c r="N4207" s="844">
        <f t="shared" ref="N4207:P4207" si="6518">N4206+N4195</f>
        <v>0</v>
      </c>
      <c r="O4207" s="665">
        <f t="shared" si="6518"/>
        <v>-14647</v>
      </c>
      <c r="P4207" s="665">
        <f t="shared" si="6518"/>
        <v>0</v>
      </c>
      <c r="Q4207" s="638">
        <f t="shared" si="6517"/>
        <v>0</v>
      </c>
      <c r="R4207" s="130">
        <f t="shared" si="6517"/>
        <v>0</v>
      </c>
      <c r="S4207" s="130">
        <f t="shared" si="6517"/>
        <v>0</v>
      </c>
      <c r="T4207" s="130">
        <f t="shared" si="6517"/>
        <v>0</v>
      </c>
      <c r="U4207" s="130">
        <f t="shared" si="6517"/>
        <v>0</v>
      </c>
      <c r="V4207" s="130">
        <f t="shared" si="6517"/>
        <v>0</v>
      </c>
      <c r="W4207" s="665"/>
      <c r="X4207" s="130">
        <f>X4206+X4195</f>
        <v>0</v>
      </c>
      <c r="Y4207" s="130">
        <f>Y4206+Y4195</f>
        <v>0</v>
      </c>
      <c r="Z4207" s="130">
        <f>Z4206+Z4195</f>
        <v>0</v>
      </c>
      <c r="AA4207" s="130">
        <f>AA4206+AA4195</f>
        <v>0</v>
      </c>
      <c r="AB4207" s="665"/>
      <c r="AC4207" s="130">
        <f t="shared" ref="AC4207:AN4207" si="6519">AC4206+AC4195</f>
        <v>0</v>
      </c>
      <c r="AD4207" s="665">
        <f>AD4206+AD4195</f>
        <v>0</v>
      </c>
      <c r="AE4207" s="845">
        <f>AE4206+AE4195</f>
        <v>0</v>
      </c>
      <c r="AF4207" s="844">
        <f t="shared" ref="AF4207:AH4207" si="6520">AF4206+AF4195</f>
        <v>0</v>
      </c>
      <c r="AG4207" s="665">
        <f t="shared" si="6520"/>
        <v>-12864</v>
      </c>
      <c r="AH4207" s="665">
        <f t="shared" si="6520"/>
        <v>0</v>
      </c>
      <c r="AI4207" s="638">
        <f t="shared" si="6519"/>
        <v>0</v>
      </c>
      <c r="AJ4207" s="130">
        <f t="shared" si="6519"/>
        <v>0</v>
      </c>
      <c r="AK4207" s="130">
        <f t="shared" si="6519"/>
        <v>0</v>
      </c>
      <c r="AL4207" s="130">
        <f t="shared" si="6519"/>
        <v>0</v>
      </c>
      <c r="AM4207" s="130">
        <f t="shared" si="6519"/>
        <v>0</v>
      </c>
      <c r="AN4207" s="130">
        <f t="shared" si="6519"/>
        <v>0</v>
      </c>
      <c r="AO4207" s="665"/>
      <c r="AP4207" s="130">
        <f>AP4206+AP4195</f>
        <v>0</v>
      </c>
      <c r="AQ4207" s="130">
        <f>AQ4206+AQ4195</f>
        <v>0</v>
      </c>
      <c r="AR4207" s="130">
        <f>AR4206+AR4195</f>
        <v>0</v>
      </c>
      <c r="AS4207" s="130">
        <f>AS4206+AS4195</f>
        <v>0</v>
      </c>
      <c r="AT4207" s="665"/>
      <c r="AU4207" s="130">
        <f t="shared" ref="AU4207:BE4207" si="6521">AU4206+AU4195</f>
        <v>0</v>
      </c>
      <c r="AV4207" s="665">
        <f t="shared" ref="AV4207" si="6522">AV4206+AV4195</f>
        <v>0</v>
      </c>
      <c r="AW4207" s="845">
        <f t="shared" si="6521"/>
        <v>0</v>
      </c>
      <c r="AX4207" s="314">
        <f t="shared" si="6521"/>
        <v>14647</v>
      </c>
      <c r="AY4207" s="131">
        <f t="shared" si="6521"/>
        <v>0</v>
      </c>
      <c r="AZ4207" s="132">
        <f t="shared" si="6521"/>
        <v>-14647</v>
      </c>
      <c r="BA4207" s="340" t="e">
        <f t="shared" si="6521"/>
        <v>#DIV/0!</v>
      </c>
      <c r="BB4207" s="310">
        <f t="shared" si="6521"/>
        <v>12864</v>
      </c>
      <c r="BC4207" s="131">
        <f t="shared" si="6521"/>
        <v>0</v>
      </c>
      <c r="BD4207" s="132">
        <f t="shared" si="6521"/>
        <v>-12864</v>
      </c>
      <c r="BE4207" s="340" t="e">
        <f t="shared" si="6521"/>
        <v>#DIV/0!</v>
      </c>
      <c r="BG4207" s="826"/>
      <c r="BH4207" s="607"/>
    </row>
    <row r="4208" spans="1:66" ht="12.75" customHeight="1" x14ac:dyDescent="0.25">
      <c r="A4208" s="222"/>
      <c r="C4208" s="116"/>
      <c r="D4208" s="620"/>
      <c r="F4208" s="117"/>
      <c r="G4208" s="690"/>
      <c r="H4208" s="878"/>
      <c r="I4208" s="397"/>
      <c r="J4208" s="380"/>
      <c r="K4208" s="405" t="s">
        <v>208</v>
      </c>
      <c r="L4208" s="731">
        <v>0</v>
      </c>
      <c r="M4208" s="732">
        <v>0</v>
      </c>
      <c r="N4208" s="929">
        <v>0</v>
      </c>
      <c r="O4208" s="530">
        <v>0</v>
      </c>
      <c r="P4208" s="530">
        <v>0</v>
      </c>
      <c r="Q4208" s="641">
        <v>0</v>
      </c>
      <c r="R4208" s="537">
        <v>0</v>
      </c>
      <c r="S4208" s="537">
        <v>0</v>
      </c>
      <c r="T4208" s="537">
        <v>0</v>
      </c>
      <c r="U4208" s="537">
        <v>0</v>
      </c>
      <c r="V4208" s="537">
        <v>0</v>
      </c>
      <c r="W4208" s="530"/>
      <c r="X4208" s="142">
        <v>0</v>
      </c>
      <c r="Y4208" s="142">
        <v>0</v>
      </c>
      <c r="Z4208" s="537">
        <v>0</v>
      </c>
      <c r="AA4208" s="537">
        <v>0</v>
      </c>
      <c r="AB4208" s="530"/>
      <c r="AC4208" s="142">
        <v>0</v>
      </c>
      <c r="AD4208" s="530">
        <v>0</v>
      </c>
      <c r="AE4208" s="842">
        <v>0</v>
      </c>
      <c r="AF4208" s="929">
        <v>0</v>
      </c>
      <c r="AG4208" s="530">
        <v>0</v>
      </c>
      <c r="AH4208" s="530">
        <v>0</v>
      </c>
      <c r="AI4208" s="641">
        <v>0</v>
      </c>
      <c r="AJ4208" s="537">
        <v>0</v>
      </c>
      <c r="AK4208" s="537">
        <v>0</v>
      </c>
      <c r="AL4208" s="537">
        <v>0</v>
      </c>
      <c r="AM4208" s="537">
        <v>0</v>
      </c>
      <c r="AN4208" s="537">
        <v>0</v>
      </c>
      <c r="AO4208" s="530"/>
      <c r="AP4208" s="142">
        <v>0</v>
      </c>
      <c r="AQ4208" s="142">
        <v>0</v>
      </c>
      <c r="AR4208" s="537">
        <v>0</v>
      </c>
      <c r="AS4208" s="537">
        <v>0</v>
      </c>
      <c r="AT4208" s="530"/>
      <c r="AU4208" s="142">
        <v>0</v>
      </c>
      <c r="AV4208" s="530">
        <v>0</v>
      </c>
      <c r="AW4208" s="842">
        <v>0</v>
      </c>
      <c r="AX4208" s="115">
        <v>0</v>
      </c>
      <c r="AY4208" s="5">
        <v>0</v>
      </c>
      <c r="AZ4208" s="5">
        <v>0</v>
      </c>
      <c r="BA4208" s="335">
        <v>0</v>
      </c>
      <c r="BB4208" s="23">
        <v>0</v>
      </c>
      <c r="BC4208" s="5">
        <v>0</v>
      </c>
      <c r="BD4208" s="5">
        <v>0</v>
      </c>
      <c r="BE4208" s="335">
        <v>0</v>
      </c>
      <c r="BG4208" s="826"/>
      <c r="BH4208" s="607"/>
    </row>
    <row r="4209" spans="1:60" ht="12.75" customHeight="1" x14ac:dyDescent="0.25">
      <c r="A4209" s="21"/>
      <c r="B4209" s="112"/>
      <c r="C4209" s="116"/>
      <c r="D4209" s="623"/>
      <c r="E4209" s="278"/>
      <c r="F4209" s="116"/>
      <c r="G4209" s="694"/>
      <c r="H4209" s="878"/>
      <c r="I4209" s="397"/>
      <c r="J4209" s="380"/>
      <c r="K4209" s="405" t="s">
        <v>96</v>
      </c>
      <c r="L4209" s="731">
        <v>0</v>
      </c>
      <c r="M4209" s="732">
        <v>0</v>
      </c>
      <c r="N4209" s="929">
        <v>0</v>
      </c>
      <c r="O4209" s="530">
        <v>0</v>
      </c>
      <c r="P4209" s="530">
        <v>0</v>
      </c>
      <c r="Q4209" s="641">
        <v>0</v>
      </c>
      <c r="R4209" s="537">
        <v>0</v>
      </c>
      <c r="S4209" s="537">
        <v>0</v>
      </c>
      <c r="T4209" s="537">
        <v>0</v>
      </c>
      <c r="U4209" s="537">
        <v>0</v>
      </c>
      <c r="V4209" s="537">
        <v>0</v>
      </c>
      <c r="W4209" s="530"/>
      <c r="X4209" s="142">
        <v>0</v>
      </c>
      <c r="Y4209" s="142">
        <v>0</v>
      </c>
      <c r="Z4209" s="537">
        <v>0</v>
      </c>
      <c r="AA4209" s="537">
        <v>0</v>
      </c>
      <c r="AB4209" s="530"/>
      <c r="AC4209" s="142">
        <v>0</v>
      </c>
      <c r="AD4209" s="530">
        <v>0</v>
      </c>
      <c r="AE4209" s="842">
        <v>0</v>
      </c>
      <c r="AF4209" s="929">
        <v>0</v>
      </c>
      <c r="AG4209" s="530">
        <v>0</v>
      </c>
      <c r="AH4209" s="530">
        <v>0</v>
      </c>
      <c r="AI4209" s="641">
        <v>0</v>
      </c>
      <c r="AJ4209" s="537">
        <v>0</v>
      </c>
      <c r="AK4209" s="537">
        <v>0</v>
      </c>
      <c r="AL4209" s="537">
        <v>0</v>
      </c>
      <c r="AM4209" s="537">
        <v>0</v>
      </c>
      <c r="AN4209" s="537">
        <v>0</v>
      </c>
      <c r="AO4209" s="530"/>
      <c r="AP4209" s="142">
        <v>0</v>
      </c>
      <c r="AQ4209" s="142">
        <v>0</v>
      </c>
      <c r="AR4209" s="537">
        <v>0</v>
      </c>
      <c r="AS4209" s="537">
        <v>0</v>
      </c>
      <c r="AT4209" s="530"/>
      <c r="AU4209" s="142">
        <v>0</v>
      </c>
      <c r="AV4209" s="530">
        <v>0</v>
      </c>
      <c r="AW4209" s="842">
        <v>0</v>
      </c>
      <c r="AX4209" s="115">
        <v>0</v>
      </c>
      <c r="AY4209" s="5">
        <v>0</v>
      </c>
      <c r="AZ4209" s="5">
        <v>0</v>
      </c>
      <c r="BA4209" s="335">
        <v>0</v>
      </c>
      <c r="BB4209" s="23">
        <v>0</v>
      </c>
      <c r="BC4209" s="5">
        <v>0</v>
      </c>
      <c r="BD4209" s="5">
        <v>0</v>
      </c>
      <c r="BE4209" s="335">
        <v>0</v>
      </c>
      <c r="BG4209" s="826"/>
      <c r="BH4209" s="607"/>
    </row>
    <row r="4210" spans="1:60" ht="12.75" customHeight="1" x14ac:dyDescent="0.25">
      <c r="A4210" s="21"/>
      <c r="B4210" s="112"/>
      <c r="C4210" s="116"/>
      <c r="D4210" s="623"/>
      <c r="E4210" s="278"/>
      <c r="F4210" s="116"/>
      <c r="G4210" s="694"/>
      <c r="H4210" s="878"/>
      <c r="I4210" s="397"/>
      <c r="J4210" s="380"/>
      <c r="K4210" s="405" t="s">
        <v>209</v>
      </c>
      <c r="L4210" s="731">
        <v>0</v>
      </c>
      <c r="M4210" s="732">
        <v>0</v>
      </c>
      <c r="N4210" s="929">
        <v>0</v>
      </c>
      <c r="O4210" s="530">
        <v>0</v>
      </c>
      <c r="P4210" s="530">
        <v>0</v>
      </c>
      <c r="Q4210" s="641">
        <v>0</v>
      </c>
      <c r="R4210" s="537">
        <v>0</v>
      </c>
      <c r="S4210" s="537">
        <v>0</v>
      </c>
      <c r="T4210" s="537">
        <v>0</v>
      </c>
      <c r="U4210" s="537">
        <v>0</v>
      </c>
      <c r="V4210" s="537">
        <v>0</v>
      </c>
      <c r="W4210" s="530"/>
      <c r="X4210" s="142">
        <v>0</v>
      </c>
      <c r="Y4210" s="142">
        <v>0</v>
      </c>
      <c r="Z4210" s="537">
        <v>0</v>
      </c>
      <c r="AA4210" s="537">
        <v>0</v>
      </c>
      <c r="AB4210" s="530"/>
      <c r="AC4210" s="142">
        <v>0</v>
      </c>
      <c r="AD4210" s="530">
        <v>0</v>
      </c>
      <c r="AE4210" s="842">
        <v>0</v>
      </c>
      <c r="AF4210" s="929">
        <v>0</v>
      </c>
      <c r="AG4210" s="530">
        <v>0</v>
      </c>
      <c r="AH4210" s="530">
        <v>0</v>
      </c>
      <c r="AI4210" s="641">
        <v>0</v>
      </c>
      <c r="AJ4210" s="537">
        <v>0</v>
      </c>
      <c r="AK4210" s="537">
        <v>0</v>
      </c>
      <c r="AL4210" s="537">
        <v>0</v>
      </c>
      <c r="AM4210" s="537">
        <v>0</v>
      </c>
      <c r="AN4210" s="537">
        <v>0</v>
      </c>
      <c r="AO4210" s="530"/>
      <c r="AP4210" s="142">
        <v>0</v>
      </c>
      <c r="AQ4210" s="142">
        <v>0</v>
      </c>
      <c r="AR4210" s="537">
        <v>0</v>
      </c>
      <c r="AS4210" s="537">
        <v>0</v>
      </c>
      <c r="AT4210" s="530"/>
      <c r="AU4210" s="142">
        <v>0</v>
      </c>
      <c r="AV4210" s="530">
        <v>0</v>
      </c>
      <c r="AW4210" s="842">
        <v>0</v>
      </c>
      <c r="AX4210" s="115">
        <v>0</v>
      </c>
      <c r="AY4210" s="5">
        <v>0</v>
      </c>
      <c r="AZ4210" s="5">
        <v>0</v>
      </c>
      <c r="BA4210" s="335">
        <v>0</v>
      </c>
      <c r="BB4210" s="23">
        <v>0</v>
      </c>
      <c r="BC4210" s="5">
        <v>0</v>
      </c>
      <c r="BD4210" s="5">
        <v>0</v>
      </c>
      <c r="BE4210" s="335">
        <v>0</v>
      </c>
      <c r="BG4210" s="826"/>
      <c r="BH4210" s="607"/>
    </row>
    <row r="4211" spans="1:60" ht="12.75" customHeight="1" x14ac:dyDescent="0.25">
      <c r="A4211" s="21"/>
      <c r="B4211" s="112"/>
      <c r="C4211" s="116"/>
      <c r="D4211" s="623"/>
      <c r="E4211" s="278"/>
      <c r="F4211" s="116"/>
      <c r="G4211" s="694"/>
      <c r="H4211" s="878"/>
      <c r="I4211" s="397"/>
      <c r="J4211" s="380"/>
      <c r="K4211" s="405" t="s">
        <v>210</v>
      </c>
      <c r="L4211" s="731">
        <v>0</v>
      </c>
      <c r="M4211" s="732">
        <v>0</v>
      </c>
      <c r="N4211" s="929">
        <v>0</v>
      </c>
      <c r="O4211" s="530">
        <v>0</v>
      </c>
      <c r="P4211" s="530">
        <v>0</v>
      </c>
      <c r="Q4211" s="641">
        <v>0</v>
      </c>
      <c r="R4211" s="537">
        <v>0</v>
      </c>
      <c r="S4211" s="537">
        <v>0</v>
      </c>
      <c r="T4211" s="537">
        <v>0</v>
      </c>
      <c r="U4211" s="537">
        <v>0</v>
      </c>
      <c r="V4211" s="537">
        <v>0</v>
      </c>
      <c r="W4211" s="530"/>
      <c r="X4211" s="142">
        <v>0</v>
      </c>
      <c r="Y4211" s="142">
        <v>0</v>
      </c>
      <c r="Z4211" s="537">
        <v>0</v>
      </c>
      <c r="AA4211" s="537">
        <v>0</v>
      </c>
      <c r="AB4211" s="530"/>
      <c r="AC4211" s="142">
        <v>0</v>
      </c>
      <c r="AD4211" s="530">
        <v>0</v>
      </c>
      <c r="AE4211" s="842">
        <v>0</v>
      </c>
      <c r="AF4211" s="929">
        <v>0</v>
      </c>
      <c r="AG4211" s="530">
        <v>0</v>
      </c>
      <c r="AH4211" s="530">
        <v>0</v>
      </c>
      <c r="AI4211" s="641">
        <v>0</v>
      </c>
      <c r="AJ4211" s="537">
        <v>0</v>
      </c>
      <c r="AK4211" s="537">
        <v>0</v>
      </c>
      <c r="AL4211" s="537">
        <v>0</v>
      </c>
      <c r="AM4211" s="537">
        <v>0</v>
      </c>
      <c r="AN4211" s="537">
        <v>0</v>
      </c>
      <c r="AO4211" s="530"/>
      <c r="AP4211" s="142">
        <v>0</v>
      </c>
      <c r="AQ4211" s="142">
        <v>0</v>
      </c>
      <c r="AR4211" s="537">
        <v>0</v>
      </c>
      <c r="AS4211" s="537">
        <v>0</v>
      </c>
      <c r="AT4211" s="530"/>
      <c r="AU4211" s="142">
        <v>0</v>
      </c>
      <c r="AV4211" s="530">
        <v>0</v>
      </c>
      <c r="AW4211" s="842">
        <v>0</v>
      </c>
      <c r="AX4211" s="115">
        <v>0</v>
      </c>
      <c r="AY4211" s="5">
        <v>0</v>
      </c>
      <c r="AZ4211" s="5">
        <v>0</v>
      </c>
      <c r="BA4211" s="335">
        <v>0</v>
      </c>
      <c r="BB4211" s="23">
        <v>0</v>
      </c>
      <c r="BC4211" s="5">
        <v>0</v>
      </c>
      <c r="BD4211" s="5">
        <v>0</v>
      </c>
      <c r="BE4211" s="335">
        <v>0</v>
      </c>
      <c r="BG4211" s="826"/>
      <c r="BH4211" s="607"/>
    </row>
    <row r="4212" spans="1:60" ht="12.75" customHeight="1" x14ac:dyDescent="0.25">
      <c r="A4212" s="21"/>
      <c r="B4212" s="112"/>
      <c r="C4212" s="116"/>
      <c r="D4212" s="623"/>
      <c r="E4212" s="278"/>
      <c r="F4212" s="116"/>
      <c r="G4212" s="694"/>
      <c r="H4212" s="878"/>
      <c r="I4212" s="397"/>
      <c r="J4212" s="380"/>
      <c r="K4212" s="406" t="s">
        <v>53</v>
      </c>
      <c r="L4212" s="731">
        <v>0</v>
      </c>
      <c r="M4212" s="732">
        <v>0</v>
      </c>
      <c r="N4212" s="929">
        <v>0</v>
      </c>
      <c r="O4212" s="530">
        <v>0</v>
      </c>
      <c r="P4212" s="530">
        <v>0</v>
      </c>
      <c r="Q4212" s="641">
        <v>0</v>
      </c>
      <c r="R4212" s="537">
        <v>0</v>
      </c>
      <c r="S4212" s="537">
        <v>0</v>
      </c>
      <c r="T4212" s="537">
        <v>0</v>
      </c>
      <c r="U4212" s="537">
        <v>0</v>
      </c>
      <c r="V4212" s="537">
        <v>0</v>
      </c>
      <c r="W4212" s="530"/>
      <c r="X4212" s="142">
        <v>0</v>
      </c>
      <c r="Y4212" s="142">
        <v>0</v>
      </c>
      <c r="Z4212" s="537">
        <v>0</v>
      </c>
      <c r="AA4212" s="537">
        <v>0</v>
      </c>
      <c r="AB4212" s="530"/>
      <c r="AC4212" s="142">
        <v>0</v>
      </c>
      <c r="AD4212" s="530">
        <v>0</v>
      </c>
      <c r="AE4212" s="842">
        <v>0</v>
      </c>
      <c r="AF4212" s="929">
        <v>0</v>
      </c>
      <c r="AG4212" s="530">
        <v>0</v>
      </c>
      <c r="AH4212" s="530">
        <v>0</v>
      </c>
      <c r="AI4212" s="641">
        <v>0</v>
      </c>
      <c r="AJ4212" s="537">
        <v>0</v>
      </c>
      <c r="AK4212" s="537">
        <v>0</v>
      </c>
      <c r="AL4212" s="537">
        <v>0</v>
      </c>
      <c r="AM4212" s="537">
        <v>0</v>
      </c>
      <c r="AN4212" s="537">
        <v>0</v>
      </c>
      <c r="AO4212" s="530"/>
      <c r="AP4212" s="142">
        <v>0</v>
      </c>
      <c r="AQ4212" s="142">
        <v>0</v>
      </c>
      <c r="AR4212" s="537">
        <v>0</v>
      </c>
      <c r="AS4212" s="537">
        <v>0</v>
      </c>
      <c r="AT4212" s="530"/>
      <c r="AU4212" s="142">
        <v>0</v>
      </c>
      <c r="AV4212" s="530">
        <v>0</v>
      </c>
      <c r="AW4212" s="842">
        <v>0</v>
      </c>
      <c r="AX4212" s="115">
        <v>0</v>
      </c>
      <c r="AY4212" s="5">
        <v>0</v>
      </c>
      <c r="AZ4212" s="5">
        <v>0</v>
      </c>
      <c r="BA4212" s="335">
        <v>0</v>
      </c>
      <c r="BB4212" s="23">
        <v>0</v>
      </c>
      <c r="BC4212" s="5">
        <v>0</v>
      </c>
      <c r="BD4212" s="5">
        <v>0</v>
      </c>
      <c r="BE4212" s="335">
        <v>0</v>
      </c>
      <c r="BG4212" s="826"/>
      <c r="BH4212" s="607"/>
    </row>
    <row r="4213" spans="1:60" ht="12.75" customHeight="1" x14ac:dyDescent="0.25">
      <c r="A4213" s="21"/>
      <c r="B4213" s="112"/>
      <c r="C4213" s="116"/>
      <c r="D4213" s="623"/>
      <c r="E4213" s="278"/>
      <c r="F4213" s="116"/>
      <c r="G4213" s="694"/>
      <c r="H4213" s="878"/>
      <c r="I4213" s="397"/>
      <c r="J4213" s="380"/>
      <c r="K4213" s="408"/>
      <c r="L4213" s="731"/>
      <c r="M4213" s="732"/>
      <c r="N4213" s="931"/>
      <c r="O4213" s="923"/>
      <c r="P4213" s="923"/>
      <c r="Q4213" s="641"/>
      <c r="R4213" s="537"/>
      <c r="S4213" s="537"/>
      <c r="T4213" s="537"/>
      <c r="U4213" s="537"/>
      <c r="V4213" s="537"/>
      <c r="W4213" s="531"/>
      <c r="X4213" s="141"/>
      <c r="Y4213" s="141"/>
      <c r="Z4213" s="552"/>
      <c r="AA4213" s="552"/>
      <c r="AB4213" s="531"/>
      <c r="AC4213" s="593"/>
      <c r="AD4213" s="923"/>
      <c r="AE4213" s="846"/>
      <c r="AF4213" s="931"/>
      <c r="AG4213" s="923"/>
      <c r="AH4213" s="923"/>
      <c r="AI4213" s="641"/>
      <c r="AJ4213" s="537"/>
      <c r="AK4213" s="537"/>
      <c r="AL4213" s="537"/>
      <c r="AM4213" s="537"/>
      <c r="AN4213" s="537"/>
      <c r="AO4213" s="531"/>
      <c r="AP4213" s="141"/>
      <c r="AQ4213" s="141"/>
      <c r="AR4213" s="552"/>
      <c r="AS4213" s="552"/>
      <c r="AT4213" s="531"/>
      <c r="AU4213" s="593"/>
      <c r="AV4213" s="923"/>
      <c r="AW4213" s="846"/>
      <c r="AX4213" s="115"/>
      <c r="AY4213" s="5"/>
      <c r="AZ4213" s="5"/>
      <c r="BA4213" s="335"/>
      <c r="BC4213" s="5"/>
      <c r="BD4213" s="5"/>
      <c r="BE4213" s="335"/>
      <c r="BG4213" s="826"/>
      <c r="BH4213" s="607"/>
    </row>
    <row r="4214" spans="1:60" ht="12.75" customHeight="1" x14ac:dyDescent="0.25">
      <c r="A4214" s="21"/>
      <c r="B4214" s="112"/>
      <c r="C4214" s="116"/>
      <c r="D4214" s="623"/>
      <c r="E4214" s="278"/>
      <c r="F4214" s="116"/>
      <c r="G4214" s="694"/>
      <c r="H4214" s="878"/>
      <c r="I4214" s="397"/>
      <c r="J4214" s="380"/>
      <c r="K4214" s="494"/>
      <c r="L4214" s="731"/>
      <c r="M4214" s="732"/>
      <c r="N4214" s="931"/>
      <c r="O4214" s="923"/>
      <c r="P4214" s="923"/>
      <c r="Q4214" s="641"/>
      <c r="R4214" s="537"/>
      <c r="S4214" s="537"/>
      <c r="T4214" s="537"/>
      <c r="U4214" s="537"/>
      <c r="V4214" s="537"/>
      <c r="W4214" s="531"/>
      <c r="X4214" s="141"/>
      <c r="Y4214" s="141"/>
      <c r="Z4214" s="552"/>
      <c r="AA4214" s="552"/>
      <c r="AB4214" s="531"/>
      <c r="AC4214" s="593"/>
      <c r="AD4214" s="923"/>
      <c r="AE4214" s="846"/>
      <c r="AF4214" s="931"/>
      <c r="AG4214" s="923"/>
      <c r="AH4214" s="923"/>
      <c r="AI4214" s="641"/>
      <c r="AJ4214" s="537"/>
      <c r="AK4214" s="537"/>
      <c r="AL4214" s="537"/>
      <c r="AM4214" s="537"/>
      <c r="AN4214" s="537"/>
      <c r="AO4214" s="531"/>
      <c r="AP4214" s="141"/>
      <c r="AQ4214" s="141"/>
      <c r="AR4214" s="552"/>
      <c r="AS4214" s="552"/>
      <c r="AT4214" s="531"/>
      <c r="AU4214" s="593"/>
      <c r="AV4214" s="923"/>
      <c r="AW4214" s="846"/>
      <c r="AX4214" s="115"/>
      <c r="AY4214" s="5"/>
      <c r="AZ4214" s="5"/>
      <c r="BA4214" s="335"/>
      <c r="BC4214" s="5"/>
      <c r="BD4214" s="5"/>
      <c r="BE4214" s="335"/>
      <c r="BG4214" s="826"/>
      <c r="BH4214" s="607"/>
    </row>
    <row r="4215" spans="1:60" ht="12.75" customHeight="1" x14ac:dyDescent="0.25">
      <c r="A4215" s="236"/>
      <c r="B4215" s="217"/>
      <c r="C4215" s="264"/>
      <c r="D4215" s="631"/>
      <c r="E4215" s="289"/>
      <c r="F4215" s="304"/>
      <c r="G4215" s="705"/>
      <c r="H4215" s="896"/>
      <c r="I4215" s="244"/>
      <c r="J4215" s="814"/>
      <c r="K4215" s="523" t="s">
        <v>181</v>
      </c>
      <c r="L4215" s="317">
        <f>L4121+L4137+L4177+L4207+L4163</f>
        <v>132138</v>
      </c>
      <c r="M4215" s="747">
        <f t="shared" ref="M4215:BE4215" si="6523">M4121+M4137+M4177+M4207+M4163</f>
        <v>130355</v>
      </c>
      <c r="N4215" s="851">
        <f t="shared" ref="N4215:P4215" si="6524">N4121+N4137+N4177+N4207+N4163</f>
        <v>0</v>
      </c>
      <c r="O4215" s="791">
        <f t="shared" si="6524"/>
        <v>-132138</v>
      </c>
      <c r="P4215" s="791">
        <f t="shared" si="6524"/>
        <v>0</v>
      </c>
      <c r="Q4215" s="786">
        <f t="shared" si="6523"/>
        <v>0</v>
      </c>
      <c r="R4215" s="650">
        <f t="shared" si="6523"/>
        <v>0</v>
      </c>
      <c r="S4215" s="650">
        <f t="shared" si="6523"/>
        <v>0</v>
      </c>
      <c r="T4215" s="650">
        <f t="shared" si="6523"/>
        <v>0</v>
      </c>
      <c r="U4215" s="650">
        <f t="shared" si="6523"/>
        <v>0</v>
      </c>
      <c r="V4215" s="650">
        <f t="shared" si="6523"/>
        <v>0</v>
      </c>
      <c r="W4215" s="791"/>
      <c r="X4215" s="650">
        <f t="shared" si="6523"/>
        <v>0</v>
      </c>
      <c r="Y4215" s="650">
        <f t="shared" si="6523"/>
        <v>0</v>
      </c>
      <c r="Z4215" s="650">
        <f t="shared" si="6523"/>
        <v>0</v>
      </c>
      <c r="AA4215" s="650">
        <f t="shared" si="6523"/>
        <v>0</v>
      </c>
      <c r="AB4215" s="791"/>
      <c r="AC4215" s="650">
        <f t="shared" si="6523"/>
        <v>0</v>
      </c>
      <c r="AD4215" s="791">
        <f>AD4121+AD4137+AD4177+AD4207+AD4163</f>
        <v>0</v>
      </c>
      <c r="AE4215" s="852">
        <f>AE4121+AE4137+AE4177+AE4207+AE4163</f>
        <v>0</v>
      </c>
      <c r="AF4215" s="851">
        <f>AF4121+AF4137+AF4177+AF4207+AF4163</f>
        <v>0</v>
      </c>
      <c r="AG4215" s="791">
        <f>AG4121+AG4137+AG4177+AG4207+AG4163</f>
        <v>-130355</v>
      </c>
      <c r="AH4215" s="791">
        <f>AH4121+AH4137+AH4177+AH4207+AH4163</f>
        <v>0</v>
      </c>
      <c r="AI4215" s="786">
        <f t="shared" si="6523"/>
        <v>0</v>
      </c>
      <c r="AJ4215" s="650">
        <f t="shared" si="6523"/>
        <v>0</v>
      </c>
      <c r="AK4215" s="650">
        <f t="shared" si="6523"/>
        <v>0</v>
      </c>
      <c r="AL4215" s="650">
        <f t="shared" si="6523"/>
        <v>0</v>
      </c>
      <c r="AM4215" s="650">
        <f t="shared" si="6523"/>
        <v>0</v>
      </c>
      <c r="AN4215" s="650">
        <f t="shared" si="6523"/>
        <v>0</v>
      </c>
      <c r="AO4215" s="791"/>
      <c r="AP4215" s="650">
        <f t="shared" si="6523"/>
        <v>0</v>
      </c>
      <c r="AQ4215" s="650">
        <f t="shared" si="6523"/>
        <v>0</v>
      </c>
      <c r="AR4215" s="650">
        <f t="shared" si="6523"/>
        <v>0</v>
      </c>
      <c r="AS4215" s="650">
        <f t="shared" si="6523"/>
        <v>0</v>
      </c>
      <c r="AT4215" s="791"/>
      <c r="AU4215" s="650">
        <f t="shared" si="6523"/>
        <v>0</v>
      </c>
      <c r="AV4215" s="791">
        <f t="shared" ref="AV4215" si="6525">AV4121+AV4137+AV4177+AV4207+AV4163</f>
        <v>0</v>
      </c>
      <c r="AW4215" s="852">
        <f t="shared" si="6523"/>
        <v>0</v>
      </c>
      <c r="AX4215" s="368">
        <f t="shared" si="6523"/>
        <v>132138</v>
      </c>
      <c r="AY4215" s="321">
        <f t="shared" si="6523"/>
        <v>0</v>
      </c>
      <c r="AZ4215" s="321">
        <f t="shared" si="6523"/>
        <v>-132138</v>
      </c>
      <c r="BA4215" s="369" t="e">
        <f t="shared" si="6523"/>
        <v>#DIV/0!</v>
      </c>
      <c r="BB4215" s="320">
        <f t="shared" si="6523"/>
        <v>130355</v>
      </c>
      <c r="BC4215" s="321">
        <f t="shared" si="6523"/>
        <v>0</v>
      </c>
      <c r="BD4215" s="321">
        <f t="shared" si="6523"/>
        <v>-130355</v>
      </c>
      <c r="BE4215" s="369" t="e">
        <f t="shared" si="6523"/>
        <v>#DIV/0!</v>
      </c>
      <c r="BG4215" s="826"/>
      <c r="BH4215" s="607"/>
    </row>
    <row r="4216" spans="1:60" ht="12.75" customHeight="1" x14ac:dyDescent="0.25">
      <c r="A4216" s="230"/>
      <c r="B4216" s="212"/>
      <c r="C4216" s="251"/>
      <c r="D4216" s="627"/>
      <c r="E4216" s="274"/>
      <c r="F4216" s="299"/>
      <c r="G4216" s="694"/>
      <c r="H4216" s="878"/>
      <c r="I4216" s="439"/>
      <c r="J4216" s="383"/>
      <c r="K4216" s="522" t="s">
        <v>208</v>
      </c>
      <c r="L4216" s="738">
        <f>L4122+L4138+L4178+L4208+L4164</f>
        <v>0</v>
      </c>
      <c r="M4216" s="739">
        <f t="shared" ref="M4216:BE4216" si="6526">M4122+M4138+M4178+M4208+M4164</f>
        <v>0</v>
      </c>
      <c r="N4216" s="822">
        <f t="shared" ref="N4216:P4216" si="6527">N4122+N4138+N4178+N4208+N4164</f>
        <v>0</v>
      </c>
      <c r="O4216" s="666">
        <f t="shared" si="6527"/>
        <v>0</v>
      </c>
      <c r="P4216" s="666">
        <f t="shared" si="6527"/>
        <v>0</v>
      </c>
      <c r="Q4216" s="137">
        <f t="shared" si="6526"/>
        <v>0</v>
      </c>
      <c r="R4216" s="138">
        <f t="shared" si="6526"/>
        <v>0</v>
      </c>
      <c r="S4216" s="138">
        <f t="shared" si="6526"/>
        <v>0</v>
      </c>
      <c r="T4216" s="138">
        <f t="shared" si="6526"/>
        <v>0</v>
      </c>
      <c r="U4216" s="138">
        <f t="shared" si="6526"/>
        <v>0</v>
      </c>
      <c r="V4216" s="138">
        <f t="shared" si="6526"/>
        <v>0</v>
      </c>
      <c r="W4216" s="666"/>
      <c r="X4216" s="138">
        <f t="shared" si="6526"/>
        <v>0</v>
      </c>
      <c r="Y4216" s="138">
        <f t="shared" si="6526"/>
        <v>0</v>
      </c>
      <c r="Z4216" s="138">
        <f t="shared" si="6526"/>
        <v>0</v>
      </c>
      <c r="AA4216" s="138">
        <f t="shared" si="6526"/>
        <v>0</v>
      </c>
      <c r="AB4216" s="666"/>
      <c r="AC4216" s="138">
        <f t="shared" si="6526"/>
        <v>0</v>
      </c>
      <c r="AD4216" s="666">
        <f>AD4122+AD4138+AD4178+AD4208+AD4164</f>
        <v>0</v>
      </c>
      <c r="AE4216" s="853">
        <f>AE4122+AE4138+AE4178+AE4208+AE4164</f>
        <v>0</v>
      </c>
      <c r="AF4216" s="822">
        <f>AF4122+AF4138+AF4178+AF4208+AF4164</f>
        <v>0</v>
      </c>
      <c r="AG4216" s="666">
        <f>AG4122+AG4138+AG4178+AG4208+AG4164</f>
        <v>0</v>
      </c>
      <c r="AH4216" s="666">
        <f>AH4122+AH4138+AH4178+AH4208+AH4164</f>
        <v>0</v>
      </c>
      <c r="AI4216" s="137">
        <f t="shared" si="6526"/>
        <v>0</v>
      </c>
      <c r="AJ4216" s="138">
        <f t="shared" si="6526"/>
        <v>0</v>
      </c>
      <c r="AK4216" s="138">
        <f t="shared" si="6526"/>
        <v>0</v>
      </c>
      <c r="AL4216" s="138">
        <f t="shared" si="6526"/>
        <v>0</v>
      </c>
      <c r="AM4216" s="138">
        <f t="shared" si="6526"/>
        <v>0</v>
      </c>
      <c r="AN4216" s="138">
        <f t="shared" si="6526"/>
        <v>0</v>
      </c>
      <c r="AO4216" s="666"/>
      <c r="AP4216" s="138">
        <f t="shared" si="6526"/>
        <v>0</v>
      </c>
      <c r="AQ4216" s="138">
        <f t="shared" si="6526"/>
        <v>0</v>
      </c>
      <c r="AR4216" s="138">
        <f t="shared" si="6526"/>
        <v>0</v>
      </c>
      <c r="AS4216" s="138">
        <f t="shared" si="6526"/>
        <v>0</v>
      </c>
      <c r="AT4216" s="666"/>
      <c r="AU4216" s="138">
        <f t="shared" si="6526"/>
        <v>0</v>
      </c>
      <c r="AV4216" s="666">
        <f t="shared" ref="AV4216" si="6528">AV4122+AV4138+AV4178+AV4208+AV4164</f>
        <v>0</v>
      </c>
      <c r="AW4216" s="853">
        <f t="shared" si="6526"/>
        <v>0</v>
      </c>
      <c r="AX4216" s="136">
        <f t="shared" si="6526"/>
        <v>0</v>
      </c>
      <c r="AY4216" s="134">
        <f t="shared" si="6526"/>
        <v>0</v>
      </c>
      <c r="AZ4216" s="135">
        <f t="shared" si="6526"/>
        <v>0</v>
      </c>
      <c r="BA4216" s="350">
        <f t="shared" si="6526"/>
        <v>0</v>
      </c>
      <c r="BB4216" s="139">
        <f t="shared" si="6526"/>
        <v>0</v>
      </c>
      <c r="BC4216" s="134">
        <f t="shared" si="6526"/>
        <v>0</v>
      </c>
      <c r="BD4216" s="135">
        <f t="shared" si="6526"/>
        <v>0</v>
      </c>
      <c r="BE4216" s="350">
        <f t="shared" si="6526"/>
        <v>0</v>
      </c>
      <c r="BG4216" s="826"/>
      <c r="BH4216" s="607"/>
    </row>
    <row r="4217" spans="1:60" ht="12.75" customHeight="1" x14ac:dyDescent="0.25">
      <c r="A4217" s="230"/>
      <c r="B4217" s="212"/>
      <c r="C4217" s="251"/>
      <c r="D4217" s="627"/>
      <c r="E4217" s="274"/>
      <c r="F4217" s="299"/>
      <c r="G4217" s="694"/>
      <c r="H4217" s="878"/>
      <c r="I4217" s="439"/>
      <c r="J4217" s="383"/>
      <c r="K4217" s="440" t="s">
        <v>96</v>
      </c>
      <c r="L4217" s="738">
        <f>L4123+L4139+L4179+L4209+L4165</f>
        <v>0</v>
      </c>
      <c r="M4217" s="739">
        <f t="shared" ref="M4217:BE4217" si="6529">M4123+M4139+M4179+M4209+M4165</f>
        <v>0</v>
      </c>
      <c r="N4217" s="822">
        <f t="shared" ref="N4217:P4217" si="6530">N4123+N4139+N4179+N4209+N4165</f>
        <v>0</v>
      </c>
      <c r="O4217" s="666">
        <f t="shared" si="6530"/>
        <v>0</v>
      </c>
      <c r="P4217" s="666">
        <f t="shared" si="6530"/>
        <v>0</v>
      </c>
      <c r="Q4217" s="137">
        <f t="shared" si="6529"/>
        <v>0</v>
      </c>
      <c r="R4217" s="138">
        <f t="shared" si="6529"/>
        <v>0</v>
      </c>
      <c r="S4217" s="138">
        <f t="shared" si="6529"/>
        <v>0</v>
      </c>
      <c r="T4217" s="138">
        <f t="shared" si="6529"/>
        <v>0</v>
      </c>
      <c r="U4217" s="138">
        <f t="shared" si="6529"/>
        <v>0</v>
      </c>
      <c r="V4217" s="138">
        <f t="shared" si="6529"/>
        <v>0</v>
      </c>
      <c r="W4217" s="666"/>
      <c r="X4217" s="138">
        <f t="shared" si="6529"/>
        <v>0</v>
      </c>
      <c r="Y4217" s="138">
        <f t="shared" si="6529"/>
        <v>0</v>
      </c>
      <c r="Z4217" s="138">
        <f t="shared" si="6529"/>
        <v>0</v>
      </c>
      <c r="AA4217" s="138">
        <f t="shared" si="6529"/>
        <v>0</v>
      </c>
      <c r="AB4217" s="666"/>
      <c r="AC4217" s="138">
        <f t="shared" si="6529"/>
        <v>0</v>
      </c>
      <c r="AD4217" s="666">
        <f>AD4123+AD4139+AD4179+AD4209+AD4165</f>
        <v>0</v>
      </c>
      <c r="AE4217" s="853">
        <f>AE4123+AE4139+AE4179+AE4209+AE4165</f>
        <v>0</v>
      </c>
      <c r="AF4217" s="822">
        <f>AF4123+AF4139+AF4179+AF4209+AF4165</f>
        <v>0</v>
      </c>
      <c r="AG4217" s="666">
        <f>AG4123+AG4139+AG4179+AG4209+AG4165</f>
        <v>0</v>
      </c>
      <c r="AH4217" s="666">
        <f>AH4123+AH4139+AH4179+AH4209+AH4165</f>
        <v>0</v>
      </c>
      <c r="AI4217" s="137">
        <f t="shared" si="6529"/>
        <v>0</v>
      </c>
      <c r="AJ4217" s="138">
        <f t="shared" si="6529"/>
        <v>0</v>
      </c>
      <c r="AK4217" s="138">
        <f t="shared" si="6529"/>
        <v>0</v>
      </c>
      <c r="AL4217" s="138">
        <f t="shared" si="6529"/>
        <v>0</v>
      </c>
      <c r="AM4217" s="138">
        <f t="shared" si="6529"/>
        <v>0</v>
      </c>
      <c r="AN4217" s="138">
        <f t="shared" si="6529"/>
        <v>0</v>
      </c>
      <c r="AO4217" s="666"/>
      <c r="AP4217" s="138">
        <f t="shared" si="6529"/>
        <v>0</v>
      </c>
      <c r="AQ4217" s="138">
        <f t="shared" si="6529"/>
        <v>0</v>
      </c>
      <c r="AR4217" s="138">
        <f t="shared" si="6529"/>
        <v>0</v>
      </c>
      <c r="AS4217" s="138">
        <f t="shared" si="6529"/>
        <v>0</v>
      </c>
      <c r="AT4217" s="666"/>
      <c r="AU4217" s="138">
        <f t="shared" si="6529"/>
        <v>0</v>
      </c>
      <c r="AV4217" s="666">
        <f t="shared" ref="AV4217" si="6531">AV4123+AV4139+AV4179+AV4209+AV4165</f>
        <v>0</v>
      </c>
      <c r="AW4217" s="853">
        <f t="shared" si="6529"/>
        <v>0</v>
      </c>
      <c r="AX4217" s="136">
        <f t="shared" si="6529"/>
        <v>0</v>
      </c>
      <c r="AY4217" s="134">
        <f t="shared" si="6529"/>
        <v>0</v>
      </c>
      <c r="AZ4217" s="135">
        <f t="shared" si="6529"/>
        <v>0</v>
      </c>
      <c r="BA4217" s="350">
        <f t="shared" si="6529"/>
        <v>0</v>
      </c>
      <c r="BB4217" s="139">
        <f t="shared" si="6529"/>
        <v>0</v>
      </c>
      <c r="BC4217" s="134">
        <f t="shared" si="6529"/>
        <v>0</v>
      </c>
      <c r="BD4217" s="135">
        <f t="shared" si="6529"/>
        <v>0</v>
      </c>
      <c r="BE4217" s="350">
        <f t="shared" si="6529"/>
        <v>0</v>
      </c>
      <c r="BG4217" s="826"/>
      <c r="BH4217" s="607"/>
    </row>
    <row r="4218" spans="1:60" ht="12.75" customHeight="1" x14ac:dyDescent="0.25">
      <c r="A4218" s="230"/>
      <c r="B4218" s="212"/>
      <c r="C4218" s="251"/>
      <c r="D4218" s="627"/>
      <c r="E4218" s="274"/>
      <c r="F4218" s="299"/>
      <c r="G4218" s="694"/>
      <c r="H4218" s="878"/>
      <c r="I4218" s="439"/>
      <c r="J4218" s="383"/>
      <c r="K4218" s="440" t="s">
        <v>209</v>
      </c>
      <c r="L4218" s="738">
        <f>L4124+L4140+L4180+L4210+L4166</f>
        <v>0</v>
      </c>
      <c r="M4218" s="739">
        <f t="shared" ref="M4218:BE4218" si="6532">M4124+M4140+M4180+M4210+M4166</f>
        <v>0</v>
      </c>
      <c r="N4218" s="822">
        <f t="shared" ref="N4218:P4218" si="6533">N4124+N4140+N4180+N4210+N4166</f>
        <v>0</v>
      </c>
      <c r="O4218" s="666">
        <f t="shared" si="6533"/>
        <v>0</v>
      </c>
      <c r="P4218" s="666">
        <f t="shared" si="6533"/>
        <v>0</v>
      </c>
      <c r="Q4218" s="137">
        <f t="shared" si="6532"/>
        <v>0</v>
      </c>
      <c r="R4218" s="138">
        <f t="shared" si="6532"/>
        <v>0</v>
      </c>
      <c r="S4218" s="138">
        <f t="shared" si="6532"/>
        <v>0</v>
      </c>
      <c r="T4218" s="138">
        <f t="shared" si="6532"/>
        <v>0</v>
      </c>
      <c r="U4218" s="138">
        <f t="shared" si="6532"/>
        <v>0</v>
      </c>
      <c r="V4218" s="138">
        <f t="shared" si="6532"/>
        <v>0</v>
      </c>
      <c r="W4218" s="666"/>
      <c r="X4218" s="138">
        <f t="shared" si="6532"/>
        <v>0</v>
      </c>
      <c r="Y4218" s="138">
        <f t="shared" si="6532"/>
        <v>0</v>
      </c>
      <c r="Z4218" s="138">
        <f t="shared" si="6532"/>
        <v>0</v>
      </c>
      <c r="AA4218" s="138">
        <f t="shared" si="6532"/>
        <v>0</v>
      </c>
      <c r="AB4218" s="666"/>
      <c r="AC4218" s="138">
        <f t="shared" si="6532"/>
        <v>0</v>
      </c>
      <c r="AD4218" s="666">
        <f>AD4124+AD4140+AD4180+AD4210+AD4166</f>
        <v>0</v>
      </c>
      <c r="AE4218" s="853">
        <f>AE4124+AE4140+AE4180+AE4210+AE4166</f>
        <v>0</v>
      </c>
      <c r="AF4218" s="822">
        <f>AF4124+AF4140+AF4180+AF4210+AF4166</f>
        <v>0</v>
      </c>
      <c r="AG4218" s="666">
        <f>AG4124+AG4140+AG4180+AG4210+AG4166</f>
        <v>0</v>
      </c>
      <c r="AH4218" s="666">
        <f>AH4124+AH4140+AH4180+AH4210+AH4166</f>
        <v>0</v>
      </c>
      <c r="AI4218" s="137">
        <f t="shared" si="6532"/>
        <v>0</v>
      </c>
      <c r="AJ4218" s="138">
        <f t="shared" si="6532"/>
        <v>0</v>
      </c>
      <c r="AK4218" s="138">
        <f t="shared" si="6532"/>
        <v>0</v>
      </c>
      <c r="AL4218" s="138">
        <f t="shared" si="6532"/>
        <v>0</v>
      </c>
      <c r="AM4218" s="138">
        <f t="shared" si="6532"/>
        <v>0</v>
      </c>
      <c r="AN4218" s="138">
        <f t="shared" si="6532"/>
        <v>0</v>
      </c>
      <c r="AO4218" s="666"/>
      <c r="AP4218" s="138">
        <f t="shared" si="6532"/>
        <v>0</v>
      </c>
      <c r="AQ4218" s="138">
        <f t="shared" si="6532"/>
        <v>0</v>
      </c>
      <c r="AR4218" s="138">
        <f t="shared" si="6532"/>
        <v>0</v>
      </c>
      <c r="AS4218" s="138">
        <f t="shared" si="6532"/>
        <v>0</v>
      </c>
      <c r="AT4218" s="666"/>
      <c r="AU4218" s="138">
        <f t="shared" si="6532"/>
        <v>0</v>
      </c>
      <c r="AV4218" s="666">
        <f t="shared" ref="AV4218" si="6534">AV4124+AV4140+AV4180+AV4210+AV4166</f>
        <v>0</v>
      </c>
      <c r="AW4218" s="853">
        <f t="shared" si="6532"/>
        <v>0</v>
      </c>
      <c r="AX4218" s="136">
        <f t="shared" si="6532"/>
        <v>0</v>
      </c>
      <c r="AY4218" s="134">
        <f t="shared" si="6532"/>
        <v>0</v>
      </c>
      <c r="AZ4218" s="135">
        <f t="shared" si="6532"/>
        <v>0</v>
      </c>
      <c r="BA4218" s="350">
        <f t="shared" si="6532"/>
        <v>0</v>
      </c>
      <c r="BB4218" s="139">
        <f t="shared" si="6532"/>
        <v>0</v>
      </c>
      <c r="BC4218" s="134">
        <f t="shared" si="6532"/>
        <v>0</v>
      </c>
      <c r="BD4218" s="135">
        <f t="shared" si="6532"/>
        <v>0</v>
      </c>
      <c r="BE4218" s="350">
        <f t="shared" si="6532"/>
        <v>0</v>
      </c>
      <c r="BG4218" s="826"/>
      <c r="BH4218" s="607"/>
    </row>
    <row r="4219" spans="1:60" ht="12.75" customHeight="1" x14ac:dyDescent="0.25">
      <c r="A4219" s="230"/>
      <c r="B4219" s="212"/>
      <c r="C4219" s="251"/>
      <c r="D4219" s="627"/>
      <c r="E4219" s="274"/>
      <c r="F4219" s="299"/>
      <c r="G4219" s="694"/>
      <c r="H4219" s="878"/>
      <c r="I4219" s="439"/>
      <c r="J4219" s="383"/>
      <c r="K4219" s="441" t="s">
        <v>210</v>
      </c>
      <c r="L4219" s="738">
        <f>L4125+L4141+L4181+L4211+L4167</f>
        <v>0</v>
      </c>
      <c r="M4219" s="739">
        <f t="shared" ref="M4219:BE4219" si="6535">M4125+M4141+M4181+M4211+M4167</f>
        <v>0</v>
      </c>
      <c r="N4219" s="822">
        <f t="shared" ref="N4219:P4219" si="6536">N4125+N4141+N4181+N4211+N4167</f>
        <v>0</v>
      </c>
      <c r="O4219" s="666">
        <f t="shared" si="6536"/>
        <v>0</v>
      </c>
      <c r="P4219" s="666">
        <f t="shared" si="6536"/>
        <v>0</v>
      </c>
      <c r="Q4219" s="137">
        <f t="shared" si="6535"/>
        <v>0</v>
      </c>
      <c r="R4219" s="138">
        <f t="shared" si="6535"/>
        <v>0</v>
      </c>
      <c r="S4219" s="138">
        <f t="shared" si="6535"/>
        <v>0</v>
      </c>
      <c r="T4219" s="138">
        <f t="shared" si="6535"/>
        <v>0</v>
      </c>
      <c r="U4219" s="138">
        <f t="shared" si="6535"/>
        <v>0</v>
      </c>
      <c r="V4219" s="138">
        <f t="shared" si="6535"/>
        <v>0</v>
      </c>
      <c r="W4219" s="666"/>
      <c r="X4219" s="138">
        <f t="shared" si="6535"/>
        <v>0</v>
      </c>
      <c r="Y4219" s="138">
        <f t="shared" si="6535"/>
        <v>0</v>
      </c>
      <c r="Z4219" s="138">
        <f t="shared" si="6535"/>
        <v>0</v>
      </c>
      <c r="AA4219" s="138">
        <f t="shared" si="6535"/>
        <v>0</v>
      </c>
      <c r="AB4219" s="666"/>
      <c r="AC4219" s="138">
        <f t="shared" si="6535"/>
        <v>0</v>
      </c>
      <c r="AD4219" s="666">
        <f>AD4125+AD4141+AD4181+AD4211+AD4167</f>
        <v>0</v>
      </c>
      <c r="AE4219" s="853">
        <f>AE4125+AE4141+AE4181+AE4211+AE4167</f>
        <v>0</v>
      </c>
      <c r="AF4219" s="822">
        <f>AF4125+AF4141+AF4181+AF4211+AF4167</f>
        <v>0</v>
      </c>
      <c r="AG4219" s="666">
        <f>AG4125+AG4141+AG4181+AG4211+AG4167</f>
        <v>0</v>
      </c>
      <c r="AH4219" s="666">
        <f>AH4125+AH4141+AH4181+AH4211+AH4167</f>
        <v>0</v>
      </c>
      <c r="AI4219" s="137">
        <f t="shared" si="6535"/>
        <v>0</v>
      </c>
      <c r="AJ4219" s="138">
        <f t="shared" si="6535"/>
        <v>0</v>
      </c>
      <c r="AK4219" s="138">
        <f t="shared" si="6535"/>
        <v>0</v>
      </c>
      <c r="AL4219" s="138">
        <f t="shared" si="6535"/>
        <v>0</v>
      </c>
      <c r="AM4219" s="138">
        <f t="shared" si="6535"/>
        <v>0</v>
      </c>
      <c r="AN4219" s="138">
        <f t="shared" si="6535"/>
        <v>0</v>
      </c>
      <c r="AO4219" s="666"/>
      <c r="AP4219" s="138">
        <f t="shared" si="6535"/>
        <v>0</v>
      </c>
      <c r="AQ4219" s="138">
        <f t="shared" si="6535"/>
        <v>0</v>
      </c>
      <c r="AR4219" s="138">
        <f t="shared" si="6535"/>
        <v>0</v>
      </c>
      <c r="AS4219" s="138">
        <f t="shared" si="6535"/>
        <v>0</v>
      </c>
      <c r="AT4219" s="666"/>
      <c r="AU4219" s="138">
        <f t="shared" si="6535"/>
        <v>0</v>
      </c>
      <c r="AV4219" s="666">
        <f t="shared" ref="AV4219" si="6537">AV4125+AV4141+AV4181+AV4211+AV4167</f>
        <v>0</v>
      </c>
      <c r="AW4219" s="853">
        <f t="shared" si="6535"/>
        <v>0</v>
      </c>
      <c r="AX4219" s="136">
        <f t="shared" si="6535"/>
        <v>0</v>
      </c>
      <c r="AY4219" s="134">
        <f t="shared" si="6535"/>
        <v>0</v>
      </c>
      <c r="AZ4219" s="135">
        <f t="shared" si="6535"/>
        <v>0</v>
      </c>
      <c r="BA4219" s="350">
        <f t="shared" si="6535"/>
        <v>0</v>
      </c>
      <c r="BB4219" s="139">
        <f t="shared" si="6535"/>
        <v>0</v>
      </c>
      <c r="BC4219" s="134">
        <f t="shared" si="6535"/>
        <v>0</v>
      </c>
      <c r="BD4219" s="135">
        <f t="shared" si="6535"/>
        <v>0</v>
      </c>
      <c r="BE4219" s="350">
        <f t="shared" si="6535"/>
        <v>0</v>
      </c>
      <c r="BF4219" s="40"/>
      <c r="BG4219" s="826"/>
      <c r="BH4219" s="607"/>
    </row>
    <row r="4220" spans="1:60" ht="12.75" customHeight="1" x14ac:dyDescent="0.25">
      <c r="A4220" s="230"/>
      <c r="B4220" s="212"/>
      <c r="C4220" s="251"/>
      <c r="D4220" s="627"/>
      <c r="E4220" s="274"/>
      <c r="F4220" s="299"/>
      <c r="G4220" s="694"/>
      <c r="H4220" s="878"/>
      <c r="I4220" s="439"/>
      <c r="J4220" s="383"/>
      <c r="K4220" s="440" t="s">
        <v>53</v>
      </c>
      <c r="L4220" s="738">
        <f>L4126+L4142+L4182+L4212+L4168</f>
        <v>0</v>
      </c>
      <c r="M4220" s="739">
        <f t="shared" ref="M4220:BE4220" si="6538">M4126+M4142+M4182+M4212+M4168</f>
        <v>0</v>
      </c>
      <c r="N4220" s="822">
        <f t="shared" ref="N4220:P4220" si="6539">N4126+N4142+N4182+N4212+N4168</f>
        <v>0</v>
      </c>
      <c r="O4220" s="666">
        <f t="shared" si="6539"/>
        <v>0</v>
      </c>
      <c r="P4220" s="666">
        <f t="shared" si="6539"/>
        <v>0</v>
      </c>
      <c r="Q4220" s="137">
        <f t="shared" si="6538"/>
        <v>0</v>
      </c>
      <c r="R4220" s="138">
        <f t="shared" si="6538"/>
        <v>0</v>
      </c>
      <c r="S4220" s="138">
        <f t="shared" si="6538"/>
        <v>0</v>
      </c>
      <c r="T4220" s="138">
        <f t="shared" si="6538"/>
        <v>0</v>
      </c>
      <c r="U4220" s="138">
        <f t="shared" si="6538"/>
        <v>0</v>
      </c>
      <c r="V4220" s="138">
        <f t="shared" si="6538"/>
        <v>0</v>
      </c>
      <c r="W4220" s="666"/>
      <c r="X4220" s="138">
        <f t="shared" si="6538"/>
        <v>0</v>
      </c>
      <c r="Y4220" s="138">
        <f t="shared" si="6538"/>
        <v>0</v>
      </c>
      <c r="Z4220" s="138">
        <f t="shared" si="6538"/>
        <v>0</v>
      </c>
      <c r="AA4220" s="138">
        <f t="shared" si="6538"/>
        <v>0</v>
      </c>
      <c r="AB4220" s="666"/>
      <c r="AC4220" s="138">
        <f t="shared" si="6538"/>
        <v>0</v>
      </c>
      <c r="AD4220" s="666">
        <f>AD4126+AD4142+AD4182+AD4212+AD4168</f>
        <v>0</v>
      </c>
      <c r="AE4220" s="853">
        <f>AE4126+AE4142+AE4182+AE4212+AE4168</f>
        <v>0</v>
      </c>
      <c r="AF4220" s="822">
        <f>AF4126+AF4142+AF4182+AF4212+AF4168</f>
        <v>0</v>
      </c>
      <c r="AG4220" s="666">
        <f>AG4126+AG4142+AG4182+AG4212+AG4168</f>
        <v>0</v>
      </c>
      <c r="AH4220" s="666">
        <f>AH4126+AH4142+AH4182+AH4212+AH4168</f>
        <v>0</v>
      </c>
      <c r="AI4220" s="137">
        <f t="shared" si="6538"/>
        <v>0</v>
      </c>
      <c r="AJ4220" s="138">
        <f t="shared" si="6538"/>
        <v>0</v>
      </c>
      <c r="AK4220" s="138">
        <f t="shared" si="6538"/>
        <v>0</v>
      </c>
      <c r="AL4220" s="138">
        <f t="shared" si="6538"/>
        <v>0</v>
      </c>
      <c r="AM4220" s="138">
        <f t="shared" si="6538"/>
        <v>0</v>
      </c>
      <c r="AN4220" s="138">
        <f t="shared" si="6538"/>
        <v>0</v>
      </c>
      <c r="AO4220" s="666"/>
      <c r="AP4220" s="138">
        <f t="shared" si="6538"/>
        <v>0</v>
      </c>
      <c r="AQ4220" s="138">
        <f t="shared" si="6538"/>
        <v>0</v>
      </c>
      <c r="AR4220" s="138">
        <f t="shared" si="6538"/>
        <v>0</v>
      </c>
      <c r="AS4220" s="138">
        <f t="shared" si="6538"/>
        <v>0</v>
      </c>
      <c r="AT4220" s="666"/>
      <c r="AU4220" s="138">
        <f t="shared" si="6538"/>
        <v>0</v>
      </c>
      <c r="AV4220" s="666">
        <f t="shared" ref="AV4220" si="6540">AV4126+AV4142+AV4182+AV4212+AV4168</f>
        <v>0</v>
      </c>
      <c r="AW4220" s="853">
        <f t="shared" si="6538"/>
        <v>0</v>
      </c>
      <c r="AX4220" s="136">
        <f t="shared" si="6538"/>
        <v>0</v>
      </c>
      <c r="AY4220" s="134">
        <f t="shared" si="6538"/>
        <v>0</v>
      </c>
      <c r="AZ4220" s="135">
        <f t="shared" si="6538"/>
        <v>0</v>
      </c>
      <c r="BA4220" s="350" t="e">
        <f t="shared" si="6538"/>
        <v>#DIV/0!</v>
      </c>
      <c r="BB4220" s="139">
        <f t="shared" si="6538"/>
        <v>0</v>
      </c>
      <c r="BC4220" s="134">
        <f t="shared" si="6538"/>
        <v>0</v>
      </c>
      <c r="BD4220" s="135">
        <f t="shared" si="6538"/>
        <v>0</v>
      </c>
      <c r="BE4220" s="350" t="e">
        <f t="shared" si="6538"/>
        <v>#DIV/0!</v>
      </c>
      <c r="BG4220" s="826"/>
      <c r="BH4220" s="607"/>
    </row>
    <row r="4221" spans="1:60" ht="12.75" customHeight="1" x14ac:dyDescent="0.25">
      <c r="A4221" s="223"/>
      <c r="B4221" s="205"/>
      <c r="C4221" s="251"/>
      <c r="D4221" s="619"/>
      <c r="E4221" s="274"/>
      <c r="F4221" s="299"/>
      <c r="G4221" s="694"/>
      <c r="H4221" s="878"/>
      <c r="I4221" s="397"/>
      <c r="J4221" s="380"/>
      <c r="K4221" s="441" t="s">
        <v>211</v>
      </c>
      <c r="L4221" s="738">
        <f t="shared" ref="L4221:P4221" si="6541">L4215-L4218</f>
        <v>132138</v>
      </c>
      <c r="M4221" s="739">
        <f t="shared" si="6541"/>
        <v>130355</v>
      </c>
      <c r="N4221" s="822">
        <f t="shared" si="6541"/>
        <v>0</v>
      </c>
      <c r="O4221" s="666">
        <f t="shared" si="6541"/>
        <v>-132138</v>
      </c>
      <c r="P4221" s="666">
        <f t="shared" si="6541"/>
        <v>0</v>
      </c>
      <c r="Q4221" s="137">
        <f t="shared" ref="Q4221:AA4221" si="6542">Q4215-Q4218</f>
        <v>0</v>
      </c>
      <c r="R4221" s="138">
        <f t="shared" si="6542"/>
        <v>0</v>
      </c>
      <c r="S4221" s="138">
        <f t="shared" si="6542"/>
        <v>0</v>
      </c>
      <c r="T4221" s="138">
        <f t="shared" si="6542"/>
        <v>0</v>
      </c>
      <c r="U4221" s="138">
        <f t="shared" si="6542"/>
        <v>0</v>
      </c>
      <c r="V4221" s="138">
        <f t="shared" si="6542"/>
        <v>0</v>
      </c>
      <c r="W4221" s="666"/>
      <c r="X4221" s="138">
        <f t="shared" si="6542"/>
        <v>0</v>
      </c>
      <c r="Y4221" s="138">
        <f t="shared" si="6542"/>
        <v>0</v>
      </c>
      <c r="Z4221" s="138">
        <f t="shared" si="6542"/>
        <v>0</v>
      </c>
      <c r="AA4221" s="138">
        <f t="shared" si="6542"/>
        <v>0</v>
      </c>
      <c r="AB4221" s="666"/>
      <c r="AC4221" s="138">
        <f t="shared" ref="AC4221" si="6543">AC4215-AC4218</f>
        <v>0</v>
      </c>
      <c r="AD4221" s="666">
        <f>AD4215-AD4218</f>
        <v>0</v>
      </c>
      <c r="AE4221" s="853">
        <f>AE4215-AE4218</f>
        <v>0</v>
      </c>
      <c r="AF4221" s="822">
        <f t="shared" ref="AF4221:AH4221" si="6544">AF4215-AF4218</f>
        <v>0</v>
      </c>
      <c r="AG4221" s="666">
        <f t="shared" si="6544"/>
        <v>-130355</v>
      </c>
      <c r="AH4221" s="666">
        <f t="shared" si="6544"/>
        <v>0</v>
      </c>
      <c r="AI4221" s="137">
        <f t="shared" ref="AI4221:AS4221" si="6545">AI4215-AI4218</f>
        <v>0</v>
      </c>
      <c r="AJ4221" s="138">
        <f t="shared" si="6545"/>
        <v>0</v>
      </c>
      <c r="AK4221" s="138">
        <f t="shared" si="6545"/>
        <v>0</v>
      </c>
      <c r="AL4221" s="138">
        <f t="shared" si="6545"/>
        <v>0</v>
      </c>
      <c r="AM4221" s="138">
        <f t="shared" si="6545"/>
        <v>0</v>
      </c>
      <c r="AN4221" s="138">
        <f t="shared" si="6545"/>
        <v>0</v>
      </c>
      <c r="AO4221" s="666"/>
      <c r="AP4221" s="138">
        <f t="shared" si="6545"/>
        <v>0</v>
      </c>
      <c r="AQ4221" s="138">
        <f t="shared" si="6545"/>
        <v>0</v>
      </c>
      <c r="AR4221" s="138">
        <f t="shared" si="6545"/>
        <v>0</v>
      </c>
      <c r="AS4221" s="138">
        <f t="shared" si="6545"/>
        <v>0</v>
      </c>
      <c r="AT4221" s="666"/>
      <c r="AU4221" s="138">
        <f t="shared" ref="AU4221:BE4221" si="6546">AU4215-AU4218</f>
        <v>0</v>
      </c>
      <c r="AV4221" s="666">
        <f t="shared" ref="AV4221" si="6547">AV4215-AV4218</f>
        <v>0</v>
      </c>
      <c r="AW4221" s="853">
        <f t="shared" si="6546"/>
        <v>0</v>
      </c>
      <c r="AX4221" s="136">
        <f t="shared" si="6546"/>
        <v>132138</v>
      </c>
      <c r="AY4221" s="134">
        <f t="shared" si="6546"/>
        <v>0</v>
      </c>
      <c r="AZ4221" s="135">
        <f t="shared" si="6546"/>
        <v>-132138</v>
      </c>
      <c r="BA4221" s="350" t="e">
        <f t="shared" si="6546"/>
        <v>#DIV/0!</v>
      </c>
      <c r="BB4221" s="139">
        <f t="shared" si="6546"/>
        <v>130355</v>
      </c>
      <c r="BC4221" s="134">
        <f t="shared" si="6546"/>
        <v>0</v>
      </c>
      <c r="BD4221" s="135">
        <f t="shared" si="6546"/>
        <v>-130355</v>
      </c>
      <c r="BE4221" s="350" t="e">
        <f t="shared" si="6546"/>
        <v>#DIV/0!</v>
      </c>
      <c r="BG4221" s="826"/>
      <c r="BH4221" s="607"/>
    </row>
    <row r="4222" spans="1:60" ht="12.75" customHeight="1" x14ac:dyDescent="0.25">
      <c r="A4222" s="222"/>
      <c r="C4222" s="258"/>
      <c r="D4222" s="620"/>
      <c r="F4222" s="117"/>
      <c r="G4222" s="694"/>
      <c r="H4222" s="878"/>
      <c r="I4222" s="397"/>
      <c r="J4222" s="380"/>
      <c r="K4222" s="415"/>
      <c r="L4222" s="731"/>
      <c r="M4222" s="732"/>
      <c r="N4222" s="931"/>
      <c r="O4222" s="923"/>
      <c r="P4222" s="923"/>
      <c r="Q4222" s="641"/>
      <c r="R4222" s="537"/>
      <c r="S4222" s="537"/>
      <c r="T4222" s="537"/>
      <c r="U4222" s="537"/>
      <c r="V4222" s="537"/>
      <c r="W4222" s="531"/>
      <c r="X4222" s="141"/>
      <c r="Y4222" s="141"/>
      <c r="Z4222" s="552"/>
      <c r="AA4222" s="552"/>
      <c r="AB4222" s="531"/>
      <c r="AC4222" s="593"/>
      <c r="AD4222" s="923"/>
      <c r="AE4222" s="846"/>
      <c r="AF4222" s="931"/>
      <c r="AG4222" s="923"/>
      <c r="AH4222" s="923"/>
      <c r="AI4222" s="641"/>
      <c r="AJ4222" s="537"/>
      <c r="AK4222" s="537"/>
      <c r="AL4222" s="537"/>
      <c r="AM4222" s="537"/>
      <c r="AN4222" s="537"/>
      <c r="AO4222" s="531"/>
      <c r="AP4222" s="141"/>
      <c r="AQ4222" s="141"/>
      <c r="AR4222" s="552"/>
      <c r="AS4222" s="552"/>
      <c r="AT4222" s="531"/>
      <c r="AU4222" s="593"/>
      <c r="AV4222" s="923"/>
      <c r="AW4222" s="846"/>
      <c r="AX4222" s="115"/>
      <c r="AY4222" s="5"/>
      <c r="AZ4222" s="5"/>
      <c r="BA4222" s="335"/>
      <c r="BC4222" s="5"/>
      <c r="BD4222" s="5"/>
      <c r="BE4222" s="335"/>
      <c r="BG4222" s="826"/>
      <c r="BH4222" s="607"/>
    </row>
    <row r="4223" spans="1:60" ht="12.75" customHeight="1" x14ac:dyDescent="0.25">
      <c r="A4223" s="222"/>
      <c r="C4223" s="258"/>
      <c r="D4223" s="620"/>
      <c r="F4223" s="117"/>
      <c r="G4223" s="694"/>
      <c r="H4223" s="878"/>
      <c r="I4223" s="397"/>
      <c r="J4223" s="380"/>
      <c r="K4223" s="415"/>
      <c r="L4223" s="731"/>
      <c r="M4223" s="732"/>
      <c r="N4223" s="931"/>
      <c r="O4223" s="923"/>
      <c r="P4223" s="923"/>
      <c r="Q4223" s="641"/>
      <c r="R4223" s="537"/>
      <c r="S4223" s="537"/>
      <c r="T4223" s="537"/>
      <c r="U4223" s="537"/>
      <c r="V4223" s="537"/>
      <c r="W4223" s="531"/>
      <c r="X4223" s="141"/>
      <c r="Y4223" s="141"/>
      <c r="Z4223" s="552"/>
      <c r="AA4223" s="552"/>
      <c r="AB4223" s="531"/>
      <c r="AC4223" s="593"/>
      <c r="AD4223" s="923"/>
      <c r="AE4223" s="846"/>
      <c r="AF4223" s="931"/>
      <c r="AG4223" s="923"/>
      <c r="AH4223" s="923"/>
      <c r="AI4223" s="641"/>
      <c r="AJ4223" s="537"/>
      <c r="AK4223" s="537"/>
      <c r="AL4223" s="537"/>
      <c r="AM4223" s="537"/>
      <c r="AN4223" s="537"/>
      <c r="AO4223" s="531"/>
      <c r="AP4223" s="141"/>
      <c r="AQ4223" s="141"/>
      <c r="AR4223" s="552"/>
      <c r="AS4223" s="552"/>
      <c r="AT4223" s="531"/>
      <c r="AU4223" s="593"/>
      <c r="AV4223" s="923"/>
      <c r="AW4223" s="846"/>
      <c r="AX4223" s="115"/>
      <c r="AY4223" s="5"/>
      <c r="AZ4223" s="5"/>
      <c r="BA4223" s="335"/>
      <c r="BC4223" s="5"/>
      <c r="BD4223" s="5"/>
      <c r="BE4223" s="335"/>
      <c r="BG4223" s="826"/>
      <c r="BH4223" s="607"/>
    </row>
    <row r="4224" spans="1:60" ht="12.75" customHeight="1" x14ac:dyDescent="0.25">
      <c r="A4224" s="222"/>
      <c r="C4224" s="258"/>
      <c r="D4224" s="620"/>
      <c r="F4224" s="117"/>
      <c r="G4224" s="694"/>
      <c r="H4224" s="878"/>
      <c r="I4224" s="397"/>
      <c r="J4224" s="380"/>
      <c r="K4224" s="415"/>
      <c r="L4224" s="731"/>
      <c r="M4224" s="732"/>
      <c r="N4224" s="931"/>
      <c r="O4224" s="923"/>
      <c r="P4224" s="923"/>
      <c r="Q4224" s="641"/>
      <c r="R4224" s="537"/>
      <c r="S4224" s="537"/>
      <c r="T4224" s="537"/>
      <c r="U4224" s="537"/>
      <c r="V4224" s="537"/>
      <c r="W4224" s="531"/>
      <c r="X4224" s="141"/>
      <c r="Y4224" s="141"/>
      <c r="Z4224" s="552"/>
      <c r="AA4224" s="552"/>
      <c r="AB4224" s="531"/>
      <c r="AC4224" s="593"/>
      <c r="AD4224" s="923"/>
      <c r="AE4224" s="846"/>
      <c r="AF4224" s="931"/>
      <c r="AG4224" s="923"/>
      <c r="AH4224" s="923"/>
      <c r="AI4224" s="641"/>
      <c r="AJ4224" s="537"/>
      <c r="AK4224" s="537"/>
      <c r="AL4224" s="537"/>
      <c r="AM4224" s="537"/>
      <c r="AN4224" s="537"/>
      <c r="AO4224" s="531"/>
      <c r="AP4224" s="141"/>
      <c r="AQ4224" s="141"/>
      <c r="AR4224" s="552"/>
      <c r="AS4224" s="552"/>
      <c r="AT4224" s="531"/>
      <c r="AU4224" s="593"/>
      <c r="AV4224" s="923"/>
      <c r="AW4224" s="846"/>
      <c r="AX4224" s="115"/>
      <c r="AY4224" s="5"/>
      <c r="AZ4224" s="5"/>
      <c r="BA4224" s="335"/>
      <c r="BC4224" s="5"/>
      <c r="BD4224" s="5"/>
      <c r="BE4224" s="335"/>
      <c r="BG4224" s="826"/>
      <c r="BH4224" s="607"/>
    </row>
    <row r="4225" spans="1:66" ht="12.75" customHeight="1" x14ac:dyDescent="0.25">
      <c r="A4225" s="222"/>
      <c r="C4225" s="116"/>
      <c r="D4225" s="620"/>
      <c r="F4225" s="117"/>
      <c r="G4225" s="694"/>
      <c r="H4225" s="878"/>
      <c r="I4225" s="397"/>
      <c r="J4225" s="380"/>
      <c r="K4225" s="400" t="s">
        <v>6645</v>
      </c>
      <c r="L4225" s="731"/>
      <c r="M4225" s="732"/>
      <c r="N4225" s="929"/>
      <c r="O4225" s="530"/>
      <c r="P4225" s="530"/>
      <c r="Q4225" s="641"/>
      <c r="R4225" s="537"/>
      <c r="S4225" s="537"/>
      <c r="T4225" s="537"/>
      <c r="U4225" s="537"/>
      <c r="V4225" s="537"/>
      <c r="W4225" s="531"/>
      <c r="X4225" s="140"/>
      <c r="Y4225" s="140"/>
      <c r="Z4225" s="551"/>
      <c r="AA4225" s="551"/>
      <c r="AB4225" s="531"/>
      <c r="AC4225" s="142"/>
      <c r="AD4225" s="530"/>
      <c r="AE4225" s="842"/>
      <c r="AF4225" s="929"/>
      <c r="AG4225" s="530"/>
      <c r="AH4225" s="530"/>
      <c r="AI4225" s="641"/>
      <c r="AJ4225" s="537"/>
      <c r="AK4225" s="537"/>
      <c r="AL4225" s="537"/>
      <c r="AM4225" s="537"/>
      <c r="AN4225" s="537"/>
      <c r="AO4225" s="531"/>
      <c r="AP4225" s="140"/>
      <c r="AQ4225" s="140"/>
      <c r="AR4225" s="551"/>
      <c r="AS4225" s="551"/>
      <c r="AT4225" s="531"/>
      <c r="AU4225" s="142"/>
      <c r="AV4225" s="530"/>
      <c r="AW4225" s="842"/>
      <c r="AX4225" s="115"/>
      <c r="AY4225" s="5"/>
      <c r="AZ4225" s="5"/>
      <c r="BA4225" s="335"/>
      <c r="BC4225" s="5"/>
      <c r="BD4225" s="5"/>
      <c r="BE4225" s="335"/>
      <c r="BG4225" s="826"/>
      <c r="BH4225" s="607"/>
    </row>
    <row r="4226" spans="1:66" x14ac:dyDescent="0.25">
      <c r="A4226" s="222"/>
      <c r="C4226" s="116"/>
      <c r="D4226" s="620"/>
      <c r="F4226" s="117"/>
      <c r="G4226" s="694"/>
      <c r="H4226" s="878"/>
      <c r="I4226" s="397"/>
      <c r="J4226" s="380"/>
      <c r="K4226" s="400" t="s">
        <v>55</v>
      </c>
      <c r="L4226" s="731"/>
      <c r="M4226" s="732"/>
      <c r="N4226" s="929"/>
      <c r="O4226" s="530"/>
      <c r="P4226" s="530"/>
      <c r="Q4226" s="641"/>
      <c r="R4226" s="537"/>
      <c r="S4226" s="537"/>
      <c r="T4226" s="537"/>
      <c r="U4226" s="537"/>
      <c r="V4226" s="537"/>
      <c r="W4226" s="531"/>
      <c r="X4226" s="140"/>
      <c r="Y4226" s="140"/>
      <c r="Z4226" s="551"/>
      <c r="AA4226" s="551"/>
      <c r="AB4226" s="531"/>
      <c r="AC4226" s="142"/>
      <c r="AD4226" s="530"/>
      <c r="AE4226" s="842"/>
      <c r="AF4226" s="929"/>
      <c r="AG4226" s="530"/>
      <c r="AH4226" s="530"/>
      <c r="AI4226" s="641"/>
      <c r="AJ4226" s="537"/>
      <c r="AK4226" s="537"/>
      <c r="AL4226" s="537"/>
      <c r="AM4226" s="537"/>
      <c r="AN4226" s="537"/>
      <c r="AO4226" s="531"/>
      <c r="AP4226" s="140"/>
      <c r="AQ4226" s="140"/>
      <c r="AR4226" s="551"/>
      <c r="AS4226" s="551"/>
      <c r="AT4226" s="531"/>
      <c r="AU4226" s="142"/>
      <c r="AV4226" s="530"/>
      <c r="AW4226" s="842"/>
      <c r="AX4226" s="115"/>
      <c r="AY4226" s="5"/>
      <c r="AZ4226" s="5"/>
      <c r="BA4226" s="335"/>
      <c r="BC4226" s="5"/>
      <c r="BD4226" s="5"/>
      <c r="BE4226" s="335"/>
      <c r="BG4226" s="826"/>
      <c r="BH4226" s="607"/>
    </row>
    <row r="4227" spans="1:66" ht="12.75" customHeight="1" x14ac:dyDescent="0.25">
      <c r="A4227" s="222"/>
      <c r="C4227" s="116"/>
      <c r="D4227" s="620"/>
      <c r="F4227" s="117"/>
      <c r="G4227" s="694"/>
      <c r="H4227" s="878"/>
      <c r="I4227" s="397"/>
      <c r="J4227" s="380"/>
      <c r="K4227" s="445"/>
      <c r="L4227" s="731"/>
      <c r="M4227" s="732"/>
      <c r="N4227" s="929"/>
      <c r="O4227" s="530"/>
      <c r="P4227" s="530"/>
      <c r="Q4227" s="641"/>
      <c r="R4227" s="537"/>
      <c r="S4227" s="537"/>
      <c r="T4227" s="537"/>
      <c r="U4227" s="537"/>
      <c r="V4227" s="537"/>
      <c r="W4227" s="531"/>
      <c r="X4227" s="140"/>
      <c r="Y4227" s="140"/>
      <c r="Z4227" s="551"/>
      <c r="AA4227" s="551"/>
      <c r="AB4227" s="531"/>
      <c r="AC4227" s="142"/>
      <c r="AD4227" s="530"/>
      <c r="AE4227" s="842"/>
      <c r="AF4227" s="929"/>
      <c r="AG4227" s="530"/>
      <c r="AH4227" s="530"/>
      <c r="AI4227" s="641"/>
      <c r="AJ4227" s="537"/>
      <c r="AK4227" s="537"/>
      <c r="AL4227" s="537"/>
      <c r="AM4227" s="537"/>
      <c r="AN4227" s="537"/>
      <c r="AO4227" s="531"/>
      <c r="AP4227" s="140"/>
      <c r="AQ4227" s="140"/>
      <c r="AR4227" s="551"/>
      <c r="AS4227" s="551"/>
      <c r="AT4227" s="531"/>
      <c r="AU4227" s="142"/>
      <c r="AV4227" s="530"/>
      <c r="AW4227" s="842"/>
      <c r="AX4227" s="115"/>
      <c r="AY4227" s="5"/>
      <c r="AZ4227" s="5"/>
      <c r="BA4227" s="335"/>
      <c r="BC4227" s="5"/>
      <c r="BD4227" s="5"/>
      <c r="BE4227" s="335"/>
      <c r="BG4227" s="826"/>
      <c r="BH4227" s="607"/>
    </row>
    <row r="4228" spans="1:66" ht="35.1" customHeight="1" x14ac:dyDescent="0.25">
      <c r="A4228" s="222" t="s">
        <v>6115</v>
      </c>
      <c r="B4228" s="112">
        <v>2</v>
      </c>
      <c r="C4228" s="116" t="s">
        <v>56</v>
      </c>
      <c r="D4228" s="620">
        <v>1000</v>
      </c>
      <c r="E4228" s="278"/>
      <c r="F4228" s="116">
        <v>2</v>
      </c>
      <c r="G4228" s="700"/>
      <c r="H4228" s="888" t="str">
        <f t="shared" ref="H4228:H4287" si="6548">LEFT(J4228,3)</f>
        <v>010</v>
      </c>
      <c r="I4228" s="580" t="s">
        <v>3254</v>
      </c>
      <c r="J4228" s="689" t="s">
        <v>6149</v>
      </c>
      <c r="K4228" s="411" t="s">
        <v>6096</v>
      </c>
      <c r="L4228" s="733">
        <v>129</v>
      </c>
      <c r="M4228" s="734">
        <v>129</v>
      </c>
      <c r="N4228" s="931"/>
      <c r="O4228" s="530">
        <f t="shared" ref="O4228" si="6549">IF(N4228&gt;L4228,"0 ",N4228-L4228)</f>
        <v>-129</v>
      </c>
      <c r="P4228" s="530" t="str">
        <f t="shared" ref="P4228" si="6550">IF(N4228&lt;L4228,"0 ",N4228-L4228)</f>
        <v xml:space="preserve">0 </v>
      </c>
      <c r="Q4228" s="646"/>
      <c r="R4228" s="536"/>
      <c r="S4228" s="536"/>
      <c r="T4228" s="536"/>
      <c r="U4228" s="536"/>
      <c r="V4228" s="536"/>
      <c r="W4228" s="683" t="str">
        <f>IF(SUM(Q4228:V4228)=X4228,"OK",SUM(Q4228:V4228)-X4228)</f>
        <v>OK</v>
      </c>
      <c r="X4228" s="141"/>
      <c r="Y4228" s="141"/>
      <c r="Z4228" s="552"/>
      <c r="AA4228" s="552"/>
      <c r="AB4228" s="683" t="str">
        <f>IF(SUM(Z4228:AA4228)=AC4228,"OK",SUM(Z4228:AA4228)-AC4228)</f>
        <v>OK</v>
      </c>
      <c r="AC4228" s="593"/>
      <c r="AD4228" s="530">
        <f t="shared" ref="AD4228" si="6551">X4228+Y4228+AC4228</f>
        <v>0</v>
      </c>
      <c r="AE4228" s="842">
        <f t="shared" ref="AE4228" si="6552">N4228+AD4228</f>
        <v>0</v>
      </c>
      <c r="AF4228" s="931"/>
      <c r="AG4228" s="530">
        <f t="shared" ref="AG4228" si="6553">IF(AF4228&gt;M4228,"0 ",AF4228-M4228)</f>
        <v>-129</v>
      </c>
      <c r="AH4228" s="530" t="str">
        <f t="shared" ref="AH4228" si="6554">IF(AF4228&lt;M4228,"0 ",AF4228-M4228)</f>
        <v xml:space="preserve">0 </v>
      </c>
      <c r="AI4228" s="641"/>
      <c r="AJ4228" s="537"/>
      <c r="AK4228" s="537"/>
      <c r="AL4228" s="537"/>
      <c r="AM4228" s="537"/>
      <c r="AN4228" s="537"/>
      <c r="AO4228" s="683" t="str">
        <f>IF(SUM(AI4228:AN4228)=AP4228,"OK",SUM(AI4228:AN4228)-AP4228)</f>
        <v>OK</v>
      </c>
      <c r="AP4228" s="141"/>
      <c r="AQ4228" s="141"/>
      <c r="AR4228" s="552"/>
      <c r="AS4228" s="552"/>
      <c r="AT4228" s="683" t="str">
        <f>IF(SUM(AR4228:AS4228)=AU4228,"OK",SUM(AR4228:AS4228)-AU4228)</f>
        <v>OK</v>
      </c>
      <c r="AU4228" s="593"/>
      <c r="AV4228" s="530">
        <f t="shared" ref="AV4228" si="6555">AP4228+AQ4228+AU4228</f>
        <v>0</v>
      </c>
      <c r="AW4228" s="842">
        <f t="shared" ref="AW4228" si="6556">AF4228+AV4228</f>
        <v>0</v>
      </c>
      <c r="AX4228" s="115">
        <f>L4228</f>
        <v>129</v>
      </c>
      <c r="AY4228" s="5">
        <f>AE4228</f>
        <v>0</v>
      </c>
      <c r="AZ4228" s="7">
        <f>AY4228-AX4228</f>
        <v>-129</v>
      </c>
      <c r="BA4228" s="335">
        <f>AZ4228/AX4228</f>
        <v>-1</v>
      </c>
      <c r="BB4228" s="23">
        <f>M4228</f>
        <v>129</v>
      </c>
      <c r="BC4228" s="5">
        <f>AW4228</f>
        <v>0</v>
      </c>
      <c r="BD4228" s="7">
        <f>BC4228-BB4228</f>
        <v>-129</v>
      </c>
      <c r="BE4228" s="335">
        <f>BD4228/BB4228</f>
        <v>-1</v>
      </c>
      <c r="BG4228" s="826" t="str">
        <f>RIGHT(LEFT(I4228,3),2)&amp;"."&amp;RIGHT(LEFT(I4228,5),2)</f>
        <v>11.00</v>
      </c>
      <c r="BH4228" s="607" t="b">
        <f>COUNTIF('Codes SEC'!$B$2:$B$250,Ministres!BG4228)&gt;0</f>
        <v>1</v>
      </c>
    </row>
    <row r="4229" spans="1:66" ht="64.8" x14ac:dyDescent="0.25">
      <c r="A4229" s="222"/>
      <c r="C4229" s="116"/>
      <c r="D4229" s="620"/>
      <c r="F4229" s="117"/>
      <c r="G4229" s="694"/>
      <c r="H4229" s="878"/>
      <c r="I4229" s="591" t="s">
        <v>3755</v>
      </c>
      <c r="J4229" s="380"/>
      <c r="K4229" s="407"/>
      <c r="L4229" s="733"/>
      <c r="M4229" s="734"/>
      <c r="N4229" s="931"/>
      <c r="O4229" s="923"/>
      <c r="P4229" s="923"/>
      <c r="Q4229" s="646"/>
      <c r="R4229" s="536"/>
      <c r="S4229" s="536"/>
      <c r="T4229" s="536"/>
      <c r="U4229" s="536"/>
      <c r="V4229" s="536"/>
      <c r="W4229" s="683"/>
      <c r="X4229" s="141"/>
      <c r="Y4229" s="141"/>
      <c r="Z4229" s="552"/>
      <c r="AA4229" s="552"/>
      <c r="AB4229" s="683"/>
      <c r="AC4229" s="593"/>
      <c r="AD4229" s="923"/>
      <c r="AE4229" s="846"/>
      <c r="AF4229" s="931"/>
      <c r="AG4229" s="923"/>
      <c r="AH4229" s="923"/>
      <c r="AI4229" s="641"/>
      <c r="AJ4229" s="537"/>
      <c r="AK4229" s="537"/>
      <c r="AL4229" s="537"/>
      <c r="AM4229" s="537"/>
      <c r="AN4229" s="537"/>
      <c r="AO4229" s="683"/>
      <c r="AP4229" s="141"/>
      <c r="AQ4229" s="141"/>
      <c r="AR4229" s="552"/>
      <c r="AS4229" s="552"/>
      <c r="AT4229" s="683"/>
      <c r="AU4229" s="593"/>
      <c r="AV4229" s="923"/>
      <c r="AW4229" s="846"/>
      <c r="AX4229" s="115"/>
      <c r="AY4229" s="5"/>
      <c r="AZ4229" s="7"/>
      <c r="BA4229" s="335"/>
      <c r="BC4229" s="5"/>
      <c r="BD4229" s="7"/>
      <c r="BE4229" s="335"/>
      <c r="BG4229" s="826"/>
      <c r="BH4229" s="607"/>
    </row>
    <row r="4230" spans="1:66" ht="35.1" customHeight="1" x14ac:dyDescent="0.25">
      <c r="A4230" s="222" t="s">
        <v>6115</v>
      </c>
      <c r="B4230" s="112">
        <v>2</v>
      </c>
      <c r="C4230" s="116" t="s">
        <v>56</v>
      </c>
      <c r="D4230" s="620">
        <v>1000</v>
      </c>
      <c r="E4230" s="278"/>
      <c r="F4230" s="116">
        <v>2</v>
      </c>
      <c r="G4230" s="700"/>
      <c r="H4230" s="888" t="str">
        <f t="shared" si="6548"/>
        <v>010</v>
      </c>
      <c r="I4230" s="580" t="s">
        <v>3254</v>
      </c>
      <c r="J4230" s="689" t="s">
        <v>6150</v>
      </c>
      <c r="K4230" s="411" t="s">
        <v>6098</v>
      </c>
      <c r="L4230" s="733">
        <v>2250</v>
      </c>
      <c r="M4230" s="734">
        <v>2250</v>
      </c>
      <c r="N4230" s="931"/>
      <c r="O4230" s="530">
        <f t="shared" ref="O4230" si="6557">IF(N4230&gt;L4230,"0 ",N4230-L4230)</f>
        <v>-2250</v>
      </c>
      <c r="P4230" s="530" t="str">
        <f t="shared" ref="P4230" si="6558">IF(N4230&lt;L4230,"0 ",N4230-L4230)</f>
        <v xml:space="preserve">0 </v>
      </c>
      <c r="Q4230" s="646"/>
      <c r="R4230" s="536"/>
      <c r="S4230" s="536"/>
      <c r="T4230" s="536"/>
      <c r="U4230" s="536"/>
      <c r="V4230" s="536"/>
      <c r="W4230" s="683" t="str">
        <f>IF(SUM(Q4230:V4230)=X4230,"OK",SUM(Q4230:V4230)-X4230)</f>
        <v>OK</v>
      </c>
      <c r="X4230" s="141"/>
      <c r="Y4230" s="141"/>
      <c r="Z4230" s="552"/>
      <c r="AA4230" s="552"/>
      <c r="AB4230" s="683" t="str">
        <f>IF(SUM(Z4230:AA4230)=AC4230,"OK",SUM(Z4230:AA4230)-AC4230)</f>
        <v>OK</v>
      </c>
      <c r="AC4230" s="593"/>
      <c r="AD4230" s="530">
        <f t="shared" ref="AD4230" si="6559">X4230+Y4230+AC4230</f>
        <v>0</v>
      </c>
      <c r="AE4230" s="842">
        <f t="shared" ref="AE4230" si="6560">N4230+AD4230</f>
        <v>0</v>
      </c>
      <c r="AF4230" s="931"/>
      <c r="AG4230" s="530">
        <f t="shared" ref="AG4230" si="6561">IF(AF4230&gt;M4230,"0 ",AF4230-M4230)</f>
        <v>-2250</v>
      </c>
      <c r="AH4230" s="530" t="str">
        <f t="shared" ref="AH4230" si="6562">IF(AF4230&lt;M4230,"0 ",AF4230-M4230)</f>
        <v xml:space="preserve">0 </v>
      </c>
      <c r="AI4230" s="641"/>
      <c r="AJ4230" s="537"/>
      <c r="AK4230" s="537"/>
      <c r="AL4230" s="537"/>
      <c r="AM4230" s="537"/>
      <c r="AN4230" s="537"/>
      <c r="AO4230" s="683" t="str">
        <f>IF(SUM(AI4230:AN4230)=AP4230,"OK",SUM(AI4230:AN4230)-AP4230)</f>
        <v>OK</v>
      </c>
      <c r="AP4230" s="141"/>
      <c r="AQ4230" s="141"/>
      <c r="AR4230" s="552"/>
      <c r="AS4230" s="552"/>
      <c r="AT4230" s="683" t="str">
        <f>IF(SUM(AR4230:AS4230)=AU4230,"OK",SUM(AR4230:AS4230)-AU4230)</f>
        <v>OK</v>
      </c>
      <c r="AU4230" s="593"/>
      <c r="AV4230" s="530">
        <f t="shared" ref="AV4230" si="6563">AP4230+AQ4230+AU4230</f>
        <v>0</v>
      </c>
      <c r="AW4230" s="842">
        <f t="shared" ref="AW4230" si="6564">AF4230+AV4230</f>
        <v>0</v>
      </c>
      <c r="AX4230" s="115">
        <f>L4230</f>
        <v>2250</v>
      </c>
      <c r="AY4230" s="5">
        <f>AE4230</f>
        <v>0</v>
      </c>
      <c r="AZ4230" s="7">
        <f>AY4230-AX4230</f>
        <v>-2250</v>
      </c>
      <c r="BA4230" s="335">
        <f>AZ4230/AX4230</f>
        <v>-1</v>
      </c>
      <c r="BB4230" s="23">
        <f>M4230</f>
        <v>2250</v>
      </c>
      <c r="BC4230" s="5">
        <f>AW4230</f>
        <v>0</v>
      </c>
      <c r="BD4230" s="7">
        <f>BC4230-BB4230</f>
        <v>-2250</v>
      </c>
      <c r="BE4230" s="335">
        <f>BD4230/BB4230</f>
        <v>-1</v>
      </c>
      <c r="BG4230" s="826" t="str">
        <f>RIGHT(LEFT(I4230,3),2)&amp;"."&amp;RIGHT(LEFT(I4230,5),2)</f>
        <v>11.00</v>
      </c>
      <c r="BH4230" s="607" t="b">
        <f>COUNTIF('Codes SEC'!$B$2:$B$250,Ministres!BG4230)&gt;0</f>
        <v>1</v>
      </c>
    </row>
    <row r="4231" spans="1:66" ht="64.8" x14ac:dyDescent="0.25">
      <c r="A4231" s="222"/>
      <c r="C4231" s="116"/>
      <c r="D4231" s="620"/>
      <c r="F4231" s="117"/>
      <c r="G4231" s="694"/>
      <c r="H4231" s="878"/>
      <c r="I4231" s="591" t="s">
        <v>3755</v>
      </c>
      <c r="J4231" s="380"/>
      <c r="K4231" s="407"/>
      <c r="L4231" s="733"/>
      <c r="M4231" s="734"/>
      <c r="N4231" s="931"/>
      <c r="O4231" s="923"/>
      <c r="P4231" s="923"/>
      <c r="Q4231" s="646"/>
      <c r="R4231" s="536"/>
      <c r="S4231" s="536"/>
      <c r="T4231" s="536"/>
      <c r="U4231" s="536"/>
      <c r="V4231" s="536"/>
      <c r="W4231" s="683"/>
      <c r="X4231" s="141"/>
      <c r="Y4231" s="141"/>
      <c r="Z4231" s="552"/>
      <c r="AA4231" s="552"/>
      <c r="AB4231" s="683"/>
      <c r="AC4231" s="593"/>
      <c r="AD4231" s="923"/>
      <c r="AE4231" s="846"/>
      <c r="AF4231" s="931"/>
      <c r="AG4231" s="923"/>
      <c r="AH4231" s="923"/>
      <c r="AI4231" s="641"/>
      <c r="AJ4231" s="537"/>
      <c r="AK4231" s="537"/>
      <c r="AL4231" s="537"/>
      <c r="AM4231" s="537"/>
      <c r="AN4231" s="537"/>
      <c r="AO4231" s="683"/>
      <c r="AP4231" s="141"/>
      <c r="AQ4231" s="141"/>
      <c r="AR4231" s="552"/>
      <c r="AS4231" s="552"/>
      <c r="AT4231" s="683"/>
      <c r="AU4231" s="593"/>
      <c r="AV4231" s="923"/>
      <c r="AW4231" s="846"/>
      <c r="AX4231" s="115"/>
      <c r="AY4231" s="5"/>
      <c r="AZ4231" s="7"/>
      <c r="BA4231" s="335"/>
      <c r="BC4231" s="5"/>
      <c r="BD4231" s="7"/>
      <c r="BE4231" s="335"/>
      <c r="BG4231" s="826"/>
      <c r="BH4231" s="607"/>
    </row>
    <row r="4232" spans="1:66" ht="35.1" customHeight="1" x14ac:dyDescent="0.25">
      <c r="A4232" s="222" t="s">
        <v>6115</v>
      </c>
      <c r="B4232" s="112">
        <v>2</v>
      </c>
      <c r="C4232" s="116" t="s">
        <v>56</v>
      </c>
      <c r="D4232" s="620">
        <v>1000</v>
      </c>
      <c r="E4232" s="278"/>
      <c r="F4232" s="116">
        <v>2</v>
      </c>
      <c r="G4232" s="700"/>
      <c r="H4232" s="888" t="str">
        <f t="shared" si="6548"/>
        <v>010</v>
      </c>
      <c r="I4232" s="580">
        <v>81112000</v>
      </c>
      <c r="J4232" s="689" t="s">
        <v>6152</v>
      </c>
      <c r="K4232" s="411" t="s">
        <v>788</v>
      </c>
      <c r="L4232" s="733">
        <v>60</v>
      </c>
      <c r="M4232" s="734">
        <v>60</v>
      </c>
      <c r="N4232" s="931"/>
      <c r="O4232" s="530">
        <f t="shared" ref="O4232:O4237" si="6565">IF(N4232&gt;L4232,"0 ",N4232-L4232)</f>
        <v>-60</v>
      </c>
      <c r="P4232" s="530" t="str">
        <f t="shared" ref="P4232:P4237" si="6566">IF(N4232&lt;L4232,"0 ",N4232-L4232)</f>
        <v xml:space="preserve">0 </v>
      </c>
      <c r="Q4232" s="646"/>
      <c r="R4232" s="536"/>
      <c r="S4232" s="536"/>
      <c r="T4232" s="536"/>
      <c r="U4232" s="536"/>
      <c r="V4232" s="536"/>
      <c r="W4232" s="683" t="str">
        <f t="shared" ref="W4232:W4237" si="6567">IF(SUM(Q4232:V4232)=X4232,"OK",SUM(Q4232:V4232)-X4232)</f>
        <v>OK</v>
      </c>
      <c r="X4232" s="141"/>
      <c r="Y4232" s="141"/>
      <c r="Z4232" s="552"/>
      <c r="AA4232" s="552"/>
      <c r="AB4232" s="683" t="str">
        <f t="shared" ref="AB4232:AB4237" si="6568">IF(SUM(Z4232:AA4232)=AC4232,"OK",SUM(Z4232:AA4232)-AC4232)</f>
        <v>OK</v>
      </c>
      <c r="AC4232" s="593"/>
      <c r="AD4232" s="530">
        <f t="shared" ref="AD4232:AD4237" si="6569">X4232+Y4232+AC4232</f>
        <v>0</v>
      </c>
      <c r="AE4232" s="842">
        <f t="shared" ref="AE4232:AE4237" si="6570">N4232+AD4232</f>
        <v>0</v>
      </c>
      <c r="AF4232" s="931"/>
      <c r="AG4232" s="530">
        <f t="shared" ref="AG4232:AG4237" si="6571">IF(AF4232&gt;M4232,"0 ",AF4232-M4232)</f>
        <v>-60</v>
      </c>
      <c r="AH4232" s="530" t="str">
        <f t="shared" ref="AH4232:AH4237" si="6572">IF(AF4232&lt;M4232,"0 ",AF4232-M4232)</f>
        <v xml:space="preserve">0 </v>
      </c>
      <c r="AI4232" s="641"/>
      <c r="AJ4232" s="537"/>
      <c r="AK4232" s="537"/>
      <c r="AL4232" s="537"/>
      <c r="AM4232" s="537"/>
      <c r="AN4232" s="537"/>
      <c r="AO4232" s="683" t="str">
        <f t="shared" ref="AO4232:AO4237" si="6573">IF(SUM(AI4232:AN4232)=AP4232,"OK",SUM(AI4232:AN4232)-AP4232)</f>
        <v>OK</v>
      </c>
      <c r="AP4232" s="141"/>
      <c r="AQ4232" s="141"/>
      <c r="AR4232" s="552"/>
      <c r="AS4232" s="552"/>
      <c r="AT4232" s="683" t="str">
        <f t="shared" ref="AT4232:AT4237" si="6574">IF(SUM(AR4232:AS4232)=AU4232,"OK",SUM(AR4232:AS4232)-AU4232)</f>
        <v>OK</v>
      </c>
      <c r="AU4232" s="593"/>
      <c r="AV4232" s="530">
        <f t="shared" ref="AV4232:AV4237" si="6575">AP4232+AQ4232+AU4232</f>
        <v>0</v>
      </c>
      <c r="AW4232" s="842">
        <f t="shared" ref="AW4232:AW4237" si="6576">AF4232+AV4232</f>
        <v>0</v>
      </c>
      <c r="AX4232" s="115">
        <f t="shared" ref="AX4232:AX4237" si="6577">L4232</f>
        <v>60</v>
      </c>
      <c r="AY4232" s="5">
        <f t="shared" ref="AY4232:AY4237" si="6578">AE4232</f>
        <v>0</v>
      </c>
      <c r="AZ4232" s="7">
        <f t="shared" ref="AZ4232:AZ4237" si="6579">AY4232-AX4232</f>
        <v>-60</v>
      </c>
      <c r="BA4232" s="335">
        <f t="shared" ref="BA4232:BA4237" si="6580">AZ4232/AX4232</f>
        <v>-1</v>
      </c>
      <c r="BB4232" s="23">
        <f t="shared" ref="BB4232:BB4237" si="6581">M4232</f>
        <v>60</v>
      </c>
      <c r="BC4232" s="5">
        <f t="shared" ref="BC4232:BC4237" si="6582">AW4232</f>
        <v>0</v>
      </c>
      <c r="BD4232" s="7">
        <f t="shared" ref="BD4232:BD4237" si="6583">BC4232-BB4232</f>
        <v>-60</v>
      </c>
      <c r="BE4232" s="335">
        <f t="shared" ref="BE4232:BE4237" si="6584">BD4232/BB4232</f>
        <v>-1</v>
      </c>
      <c r="BG4232" s="826" t="str">
        <f t="shared" ref="BG4232:BG4237" si="6585">RIGHT(LEFT(I4232,3),2)&amp;"."&amp;RIGHT(LEFT(I4232,5),2)</f>
        <v>11.12</v>
      </c>
      <c r="BH4232" s="607" t="b">
        <f>COUNTIF('Codes SEC'!$B$2:$B$250,Ministres!BG4232)&gt;0</f>
        <v>1</v>
      </c>
    </row>
    <row r="4233" spans="1:66" ht="35.1" customHeight="1" x14ac:dyDescent="0.25">
      <c r="A4233" s="222" t="s">
        <v>6115</v>
      </c>
      <c r="B4233" s="112">
        <v>2</v>
      </c>
      <c r="C4233" s="116" t="s">
        <v>56</v>
      </c>
      <c r="D4233" s="620">
        <v>1000</v>
      </c>
      <c r="E4233" s="278"/>
      <c r="F4233" s="116">
        <v>2</v>
      </c>
      <c r="G4233" s="700"/>
      <c r="H4233" s="888" t="str">
        <f t="shared" si="6548"/>
        <v>010</v>
      </c>
      <c r="I4233" s="580" t="s">
        <v>3255</v>
      </c>
      <c r="J4233" s="689" t="s">
        <v>6151</v>
      </c>
      <c r="K4233" s="411" t="s">
        <v>6100</v>
      </c>
      <c r="L4233" s="733">
        <v>50</v>
      </c>
      <c r="M4233" s="734">
        <v>50</v>
      </c>
      <c r="N4233" s="931"/>
      <c r="O4233" s="530">
        <f t="shared" si="6565"/>
        <v>-50</v>
      </c>
      <c r="P4233" s="530" t="str">
        <f t="shared" si="6566"/>
        <v xml:space="preserve">0 </v>
      </c>
      <c r="Q4233" s="646"/>
      <c r="R4233" s="536"/>
      <c r="S4233" s="536"/>
      <c r="T4233" s="536"/>
      <c r="U4233" s="536"/>
      <c r="V4233" s="536"/>
      <c r="W4233" s="683" t="str">
        <f>IF(SUM(Q4233:V4233)=X4233,"OK",SUM(Q4233:V4233)-X4233)</f>
        <v>OK</v>
      </c>
      <c r="X4233" s="141"/>
      <c r="Y4233" s="141"/>
      <c r="Z4233" s="552"/>
      <c r="AA4233" s="552"/>
      <c r="AB4233" s="683" t="str">
        <f>IF(SUM(Z4233:AA4233)=AC4233,"OK",SUM(Z4233:AA4233)-AC4233)</f>
        <v>OK</v>
      </c>
      <c r="AC4233" s="593"/>
      <c r="AD4233" s="530">
        <f t="shared" si="6569"/>
        <v>0</v>
      </c>
      <c r="AE4233" s="842">
        <f t="shared" si="6570"/>
        <v>0</v>
      </c>
      <c r="AF4233" s="931"/>
      <c r="AG4233" s="530">
        <f t="shared" si="6571"/>
        <v>-50</v>
      </c>
      <c r="AH4233" s="530" t="str">
        <f t="shared" si="6572"/>
        <v xml:space="preserve">0 </v>
      </c>
      <c r="AI4233" s="641"/>
      <c r="AJ4233" s="537"/>
      <c r="AK4233" s="537"/>
      <c r="AL4233" s="537"/>
      <c r="AM4233" s="537"/>
      <c r="AN4233" s="537"/>
      <c r="AO4233" s="683" t="str">
        <f>IF(SUM(AI4233:AN4233)=AP4233,"OK",SUM(AI4233:AN4233)-AP4233)</f>
        <v>OK</v>
      </c>
      <c r="AP4233" s="141"/>
      <c r="AQ4233" s="141"/>
      <c r="AR4233" s="552"/>
      <c r="AS4233" s="552"/>
      <c r="AT4233" s="683" t="str">
        <f>IF(SUM(AR4233:AS4233)=AU4233,"OK",SUM(AR4233:AS4233)-AU4233)</f>
        <v>OK</v>
      </c>
      <c r="AU4233" s="593"/>
      <c r="AV4233" s="530">
        <f t="shared" si="6575"/>
        <v>0</v>
      </c>
      <c r="AW4233" s="842">
        <f t="shared" si="6576"/>
        <v>0</v>
      </c>
      <c r="AX4233" s="115">
        <f t="shared" si="6577"/>
        <v>50</v>
      </c>
      <c r="AY4233" s="5">
        <f t="shared" si="6578"/>
        <v>0</v>
      </c>
      <c r="AZ4233" s="7">
        <f>AY4233-AX4233</f>
        <v>-50</v>
      </c>
      <c r="BA4233" s="335">
        <f>AZ4233/AX4233</f>
        <v>-1</v>
      </c>
      <c r="BB4233" s="23">
        <f t="shared" si="6581"/>
        <v>50</v>
      </c>
      <c r="BC4233" s="5">
        <f>AW4233</f>
        <v>0</v>
      </c>
      <c r="BD4233" s="7">
        <f>BC4233-BB4233</f>
        <v>-50</v>
      </c>
      <c r="BE4233" s="335">
        <f>BD4233/BB4233</f>
        <v>-1</v>
      </c>
      <c r="BG4233" s="826" t="str">
        <f t="shared" si="6585"/>
        <v>11.40</v>
      </c>
      <c r="BH4233" s="607" t="b">
        <f>COUNTIF('Codes SEC'!$B$2:$B$250,Ministres!BG4233)&gt;0</f>
        <v>1</v>
      </c>
    </row>
    <row r="4234" spans="1:66" ht="35.1" customHeight="1" x14ac:dyDescent="0.25">
      <c r="A4234" s="222" t="s">
        <v>6115</v>
      </c>
      <c r="B4234" s="112">
        <v>2</v>
      </c>
      <c r="C4234" s="116" t="s">
        <v>56</v>
      </c>
      <c r="D4234" s="620">
        <v>1000</v>
      </c>
      <c r="E4234" s="278"/>
      <c r="F4234" s="116">
        <v>2</v>
      </c>
      <c r="G4234" s="700"/>
      <c r="H4234" s="888" t="str">
        <f t="shared" si="6548"/>
        <v>010</v>
      </c>
      <c r="I4234" s="580" t="s">
        <v>3257</v>
      </c>
      <c r="J4234" s="689" t="s">
        <v>6153</v>
      </c>
      <c r="K4234" s="411" t="s">
        <v>6103</v>
      </c>
      <c r="L4234" s="733">
        <v>380</v>
      </c>
      <c r="M4234" s="734">
        <v>380</v>
      </c>
      <c r="N4234" s="931"/>
      <c r="O4234" s="530">
        <f t="shared" si="6565"/>
        <v>-380</v>
      </c>
      <c r="P4234" s="530" t="str">
        <f t="shared" si="6566"/>
        <v xml:space="preserve">0 </v>
      </c>
      <c r="Q4234" s="646"/>
      <c r="R4234" s="536"/>
      <c r="S4234" s="536"/>
      <c r="T4234" s="536"/>
      <c r="U4234" s="536"/>
      <c r="V4234" s="536"/>
      <c r="W4234" s="683" t="str">
        <f t="shared" si="6567"/>
        <v>OK</v>
      </c>
      <c r="X4234" s="141"/>
      <c r="Y4234" s="141"/>
      <c r="Z4234" s="552"/>
      <c r="AA4234" s="552"/>
      <c r="AB4234" s="683" t="str">
        <f t="shared" si="6568"/>
        <v>OK</v>
      </c>
      <c r="AC4234" s="593"/>
      <c r="AD4234" s="530">
        <f t="shared" si="6569"/>
        <v>0</v>
      </c>
      <c r="AE4234" s="842">
        <f t="shared" si="6570"/>
        <v>0</v>
      </c>
      <c r="AF4234" s="931"/>
      <c r="AG4234" s="530">
        <f t="shared" si="6571"/>
        <v>-380</v>
      </c>
      <c r="AH4234" s="530" t="str">
        <f t="shared" si="6572"/>
        <v xml:space="preserve">0 </v>
      </c>
      <c r="AI4234" s="641"/>
      <c r="AJ4234" s="537"/>
      <c r="AK4234" s="537"/>
      <c r="AL4234" s="537"/>
      <c r="AM4234" s="537"/>
      <c r="AN4234" s="537"/>
      <c r="AO4234" s="683" t="str">
        <f t="shared" si="6573"/>
        <v>OK</v>
      </c>
      <c r="AP4234" s="141"/>
      <c r="AQ4234" s="141"/>
      <c r="AR4234" s="552"/>
      <c r="AS4234" s="552"/>
      <c r="AT4234" s="683" t="str">
        <f t="shared" si="6574"/>
        <v>OK</v>
      </c>
      <c r="AU4234" s="593"/>
      <c r="AV4234" s="530">
        <f t="shared" si="6575"/>
        <v>0</v>
      </c>
      <c r="AW4234" s="842">
        <f t="shared" si="6576"/>
        <v>0</v>
      </c>
      <c r="AX4234" s="115">
        <f t="shared" si="6577"/>
        <v>380</v>
      </c>
      <c r="AY4234" s="5">
        <f t="shared" si="6578"/>
        <v>0</v>
      </c>
      <c r="AZ4234" s="7">
        <f t="shared" si="6579"/>
        <v>-380</v>
      </c>
      <c r="BA4234" s="335">
        <f t="shared" si="6580"/>
        <v>-1</v>
      </c>
      <c r="BB4234" s="23">
        <f t="shared" si="6581"/>
        <v>380</v>
      </c>
      <c r="BC4234" s="5">
        <f t="shared" si="6582"/>
        <v>0</v>
      </c>
      <c r="BD4234" s="7">
        <f t="shared" si="6583"/>
        <v>-380</v>
      </c>
      <c r="BE4234" s="335">
        <f t="shared" si="6584"/>
        <v>-1</v>
      </c>
      <c r="BG4234" s="826" t="str">
        <f t="shared" si="6585"/>
        <v>12.11</v>
      </c>
      <c r="BH4234" s="607" t="b">
        <f>COUNTIF('Codes SEC'!$B$2:$B$250,Ministres!BG4234)&gt;0</f>
        <v>1</v>
      </c>
    </row>
    <row r="4235" spans="1:66" ht="35.1" customHeight="1" x14ac:dyDescent="0.25">
      <c r="A4235" s="222" t="s">
        <v>6115</v>
      </c>
      <c r="B4235" s="112">
        <v>2</v>
      </c>
      <c r="C4235" s="116" t="s">
        <v>56</v>
      </c>
      <c r="D4235" s="620">
        <v>1000</v>
      </c>
      <c r="E4235" s="278"/>
      <c r="F4235" s="116">
        <v>2</v>
      </c>
      <c r="G4235" s="700"/>
      <c r="H4235" s="888" t="str">
        <f t="shared" si="6548"/>
        <v>010</v>
      </c>
      <c r="I4235" s="580" t="s">
        <v>3256</v>
      </c>
      <c r="J4235" s="689" t="s">
        <v>6154</v>
      </c>
      <c r="K4235" s="411" t="s">
        <v>6105</v>
      </c>
      <c r="L4235" s="733">
        <v>10</v>
      </c>
      <c r="M4235" s="734">
        <v>10</v>
      </c>
      <c r="N4235" s="931"/>
      <c r="O4235" s="530">
        <f t="shared" si="6565"/>
        <v>-10</v>
      </c>
      <c r="P4235" s="530" t="str">
        <f t="shared" si="6566"/>
        <v xml:space="preserve">0 </v>
      </c>
      <c r="Q4235" s="646"/>
      <c r="R4235" s="536"/>
      <c r="S4235" s="536"/>
      <c r="T4235" s="536"/>
      <c r="U4235" s="536"/>
      <c r="V4235" s="536"/>
      <c r="W4235" s="683" t="str">
        <f t="shared" si="6567"/>
        <v>OK</v>
      </c>
      <c r="X4235" s="141"/>
      <c r="Y4235" s="141"/>
      <c r="Z4235" s="552"/>
      <c r="AA4235" s="552"/>
      <c r="AB4235" s="683" t="str">
        <f t="shared" si="6568"/>
        <v>OK</v>
      </c>
      <c r="AC4235" s="593"/>
      <c r="AD4235" s="530">
        <f t="shared" si="6569"/>
        <v>0</v>
      </c>
      <c r="AE4235" s="842">
        <f t="shared" si="6570"/>
        <v>0</v>
      </c>
      <c r="AF4235" s="931"/>
      <c r="AG4235" s="530">
        <f t="shared" si="6571"/>
        <v>-10</v>
      </c>
      <c r="AH4235" s="530" t="str">
        <f t="shared" si="6572"/>
        <v xml:space="preserve">0 </v>
      </c>
      <c r="AI4235" s="641"/>
      <c r="AJ4235" s="537"/>
      <c r="AK4235" s="537"/>
      <c r="AL4235" s="537"/>
      <c r="AM4235" s="537"/>
      <c r="AN4235" s="537"/>
      <c r="AO4235" s="683" t="str">
        <f t="shared" si="6573"/>
        <v>OK</v>
      </c>
      <c r="AP4235" s="141"/>
      <c r="AQ4235" s="141"/>
      <c r="AR4235" s="552"/>
      <c r="AS4235" s="552"/>
      <c r="AT4235" s="683" t="str">
        <f t="shared" si="6574"/>
        <v>OK</v>
      </c>
      <c r="AU4235" s="593"/>
      <c r="AV4235" s="530">
        <f t="shared" si="6575"/>
        <v>0</v>
      </c>
      <c r="AW4235" s="842">
        <f t="shared" si="6576"/>
        <v>0</v>
      </c>
      <c r="AX4235" s="115">
        <f t="shared" si="6577"/>
        <v>10</v>
      </c>
      <c r="AY4235" s="5">
        <f t="shared" si="6578"/>
        <v>0</v>
      </c>
      <c r="AZ4235" s="7">
        <f t="shared" si="6579"/>
        <v>-10</v>
      </c>
      <c r="BA4235" s="335">
        <f t="shared" si="6580"/>
        <v>-1</v>
      </c>
      <c r="BB4235" s="23">
        <f t="shared" si="6581"/>
        <v>10</v>
      </c>
      <c r="BC4235" s="5">
        <f t="shared" si="6582"/>
        <v>0</v>
      </c>
      <c r="BD4235" s="7">
        <f t="shared" si="6583"/>
        <v>-10</v>
      </c>
      <c r="BE4235" s="335">
        <f t="shared" si="6584"/>
        <v>-1</v>
      </c>
      <c r="BG4235" s="826" t="str">
        <f t="shared" si="6585"/>
        <v>12.12</v>
      </c>
      <c r="BH4235" s="607" t="b">
        <f>COUNTIF('Codes SEC'!$B$2:$B$250,Ministres!BG4235)&gt;0</f>
        <v>1</v>
      </c>
    </row>
    <row r="4236" spans="1:66" ht="35.1" customHeight="1" x14ac:dyDescent="0.25">
      <c r="A4236" s="222" t="s">
        <v>6115</v>
      </c>
      <c r="B4236" s="112">
        <v>2</v>
      </c>
      <c r="C4236" s="116" t="s">
        <v>56</v>
      </c>
      <c r="D4236" s="620">
        <v>1000</v>
      </c>
      <c r="E4236" s="278"/>
      <c r="F4236" s="116">
        <v>2</v>
      </c>
      <c r="G4236" s="700"/>
      <c r="H4236" s="888" t="str">
        <f t="shared" si="6548"/>
        <v>010</v>
      </c>
      <c r="I4236" s="580">
        <v>81221000</v>
      </c>
      <c r="J4236" s="689" t="s">
        <v>6155</v>
      </c>
      <c r="K4236" s="411" t="s">
        <v>6107</v>
      </c>
      <c r="L4236" s="733">
        <v>50</v>
      </c>
      <c r="M4236" s="734">
        <v>50</v>
      </c>
      <c r="N4236" s="931"/>
      <c r="O4236" s="530">
        <f t="shared" si="6565"/>
        <v>-50</v>
      </c>
      <c r="P4236" s="530" t="str">
        <f t="shared" si="6566"/>
        <v xml:space="preserve">0 </v>
      </c>
      <c r="Q4236" s="646"/>
      <c r="R4236" s="536"/>
      <c r="S4236" s="536"/>
      <c r="T4236" s="536"/>
      <c r="U4236" s="536"/>
      <c r="V4236" s="536"/>
      <c r="W4236" s="683" t="str">
        <f t="shared" si="6567"/>
        <v>OK</v>
      </c>
      <c r="X4236" s="141"/>
      <c r="Y4236" s="141"/>
      <c r="Z4236" s="552"/>
      <c r="AA4236" s="552"/>
      <c r="AB4236" s="683" t="str">
        <f t="shared" si="6568"/>
        <v>OK</v>
      </c>
      <c r="AC4236" s="593"/>
      <c r="AD4236" s="530">
        <f t="shared" si="6569"/>
        <v>0</v>
      </c>
      <c r="AE4236" s="842">
        <f t="shared" si="6570"/>
        <v>0</v>
      </c>
      <c r="AF4236" s="931"/>
      <c r="AG4236" s="530">
        <f t="shared" si="6571"/>
        <v>-50</v>
      </c>
      <c r="AH4236" s="530" t="str">
        <f t="shared" si="6572"/>
        <v xml:space="preserve">0 </v>
      </c>
      <c r="AI4236" s="641"/>
      <c r="AJ4236" s="537"/>
      <c r="AK4236" s="537"/>
      <c r="AL4236" s="537"/>
      <c r="AM4236" s="537"/>
      <c r="AN4236" s="537"/>
      <c r="AO4236" s="683" t="str">
        <f t="shared" si="6573"/>
        <v>OK</v>
      </c>
      <c r="AP4236" s="141"/>
      <c r="AQ4236" s="141"/>
      <c r="AR4236" s="552"/>
      <c r="AS4236" s="552"/>
      <c r="AT4236" s="683" t="str">
        <f t="shared" si="6574"/>
        <v>OK</v>
      </c>
      <c r="AU4236" s="593"/>
      <c r="AV4236" s="530">
        <f t="shared" si="6575"/>
        <v>0</v>
      </c>
      <c r="AW4236" s="842">
        <f t="shared" si="6576"/>
        <v>0</v>
      </c>
      <c r="AX4236" s="115">
        <f t="shared" si="6577"/>
        <v>50</v>
      </c>
      <c r="AY4236" s="5">
        <f t="shared" si="6578"/>
        <v>0</v>
      </c>
      <c r="AZ4236" s="7">
        <f t="shared" si="6579"/>
        <v>-50</v>
      </c>
      <c r="BA4236" s="335">
        <f t="shared" si="6580"/>
        <v>-1</v>
      </c>
      <c r="BB4236" s="23">
        <f t="shared" si="6581"/>
        <v>50</v>
      </c>
      <c r="BC4236" s="5">
        <f t="shared" si="6582"/>
        <v>0</v>
      </c>
      <c r="BD4236" s="7">
        <f t="shared" si="6583"/>
        <v>-50</v>
      </c>
      <c r="BE4236" s="335">
        <f t="shared" si="6584"/>
        <v>-1</v>
      </c>
      <c r="BG4236" s="826" t="str">
        <f t="shared" si="6585"/>
        <v>12.21</v>
      </c>
      <c r="BH4236" s="607" t="b">
        <f>COUNTIF('Codes SEC'!$B$2:$B$250,Ministres!BG4236)&gt;0</f>
        <v>1</v>
      </c>
    </row>
    <row r="4237" spans="1:66" ht="35.1" customHeight="1" x14ac:dyDescent="0.25">
      <c r="A4237" s="222" t="s">
        <v>6115</v>
      </c>
      <c r="B4237" s="112" t="s">
        <v>5017</v>
      </c>
      <c r="C4237" s="116" t="s">
        <v>56</v>
      </c>
      <c r="D4237" s="620">
        <v>1000</v>
      </c>
      <c r="E4237" s="278"/>
      <c r="F4237" s="116" t="s">
        <v>5017</v>
      </c>
      <c r="G4237" s="700"/>
      <c r="H4237" s="888" t="str">
        <f t="shared" si="6548"/>
        <v>010</v>
      </c>
      <c r="I4237" s="580">
        <v>81250000</v>
      </c>
      <c r="J4237" s="689" t="s">
        <v>6156</v>
      </c>
      <c r="K4237" s="411" t="s">
        <v>4031</v>
      </c>
      <c r="L4237" s="733">
        <v>5</v>
      </c>
      <c r="M4237" s="734">
        <v>5</v>
      </c>
      <c r="N4237" s="931"/>
      <c r="O4237" s="530">
        <f t="shared" si="6565"/>
        <v>-5</v>
      </c>
      <c r="P4237" s="530" t="str">
        <f t="shared" si="6566"/>
        <v xml:space="preserve">0 </v>
      </c>
      <c r="Q4237" s="646"/>
      <c r="R4237" s="536"/>
      <c r="S4237" s="536"/>
      <c r="T4237" s="536"/>
      <c r="U4237" s="536"/>
      <c r="V4237" s="536"/>
      <c r="W4237" s="683" t="str">
        <f t="shared" si="6567"/>
        <v>OK</v>
      </c>
      <c r="X4237" s="141"/>
      <c r="Y4237" s="141"/>
      <c r="Z4237" s="552"/>
      <c r="AA4237" s="552"/>
      <c r="AB4237" s="683" t="str">
        <f t="shared" si="6568"/>
        <v>OK</v>
      </c>
      <c r="AC4237" s="593"/>
      <c r="AD4237" s="530">
        <f t="shared" si="6569"/>
        <v>0</v>
      </c>
      <c r="AE4237" s="842">
        <f t="shared" si="6570"/>
        <v>0</v>
      </c>
      <c r="AF4237" s="931"/>
      <c r="AG4237" s="530">
        <f t="shared" si="6571"/>
        <v>-5</v>
      </c>
      <c r="AH4237" s="530" t="str">
        <f t="shared" si="6572"/>
        <v xml:space="preserve">0 </v>
      </c>
      <c r="AI4237" s="641"/>
      <c r="AJ4237" s="537"/>
      <c r="AK4237" s="537"/>
      <c r="AL4237" s="537"/>
      <c r="AM4237" s="537"/>
      <c r="AN4237" s="537"/>
      <c r="AO4237" s="683" t="str">
        <f t="shared" si="6573"/>
        <v>OK</v>
      </c>
      <c r="AP4237" s="141"/>
      <c r="AQ4237" s="141"/>
      <c r="AR4237" s="552"/>
      <c r="AS4237" s="552"/>
      <c r="AT4237" s="683" t="str">
        <f t="shared" si="6574"/>
        <v>OK</v>
      </c>
      <c r="AU4237" s="593"/>
      <c r="AV4237" s="530">
        <f t="shared" si="6575"/>
        <v>0</v>
      </c>
      <c r="AW4237" s="842">
        <f t="shared" si="6576"/>
        <v>0</v>
      </c>
      <c r="AX4237" s="115">
        <f t="shared" si="6577"/>
        <v>5</v>
      </c>
      <c r="AY4237" s="5">
        <f t="shared" si="6578"/>
        <v>0</v>
      </c>
      <c r="AZ4237" s="7">
        <f t="shared" si="6579"/>
        <v>-5</v>
      </c>
      <c r="BA4237" s="335">
        <f t="shared" si="6580"/>
        <v>-1</v>
      </c>
      <c r="BB4237" s="23">
        <f t="shared" si="6581"/>
        <v>5</v>
      </c>
      <c r="BC4237" s="5">
        <f t="shared" si="6582"/>
        <v>0</v>
      </c>
      <c r="BD4237" s="7">
        <f t="shared" si="6583"/>
        <v>-5</v>
      </c>
      <c r="BE4237" s="335">
        <f t="shared" si="6584"/>
        <v>-1</v>
      </c>
      <c r="BG4237" s="826" t="str">
        <f t="shared" si="6585"/>
        <v>12.50</v>
      </c>
      <c r="BH4237" s="607" t="b">
        <f>COUNTIF('Codes SEC'!$B$2:$B$250,Ministres!BG4237)&gt;0</f>
        <v>1</v>
      </c>
    </row>
    <row r="4238" spans="1:66" s="4" customFormat="1" ht="12.75" customHeight="1" x14ac:dyDescent="0.25">
      <c r="A4238" s="225"/>
      <c r="B4238" s="206"/>
      <c r="C4238" s="253"/>
      <c r="D4238" s="621"/>
      <c r="E4238" s="275"/>
      <c r="F4238" s="269"/>
      <c r="G4238" s="695"/>
      <c r="H4238" s="886"/>
      <c r="I4238" s="403"/>
      <c r="J4238" s="381"/>
      <c r="K4238" s="514" t="s">
        <v>95</v>
      </c>
      <c r="L4238" s="315">
        <f t="shared" ref="L4238:V4238" si="6586">L4228+L4230+L4233+L4232+L4234+L4235+L4236+L4237</f>
        <v>2934</v>
      </c>
      <c r="M4238" s="737">
        <f t="shared" si="6586"/>
        <v>2934</v>
      </c>
      <c r="N4238" s="930">
        <f t="shared" si="6586"/>
        <v>0</v>
      </c>
      <c r="O4238" s="790">
        <f t="shared" si="6586"/>
        <v>-2934</v>
      </c>
      <c r="P4238" s="790">
        <f t="shared" si="6586"/>
        <v>0</v>
      </c>
      <c r="Q4238" s="787">
        <f t="shared" si="6586"/>
        <v>0</v>
      </c>
      <c r="R4238" s="648">
        <f t="shared" si="6586"/>
        <v>0</v>
      </c>
      <c r="S4238" s="648">
        <f t="shared" si="6586"/>
        <v>0</v>
      </c>
      <c r="T4238" s="648">
        <f t="shared" si="6586"/>
        <v>0</v>
      </c>
      <c r="U4238" s="648">
        <f t="shared" si="6586"/>
        <v>0</v>
      </c>
      <c r="V4238" s="648">
        <f t="shared" si="6586"/>
        <v>0</v>
      </c>
      <c r="W4238" s="790"/>
      <c r="X4238" s="649">
        <f>X4228+X4230+X4233+X4232+X4234+X4235+X4236+X4237</f>
        <v>0</v>
      </c>
      <c r="Y4238" s="649">
        <f>Y4228+Y4230+Y4233+Y4232+Y4234+Y4235+Y4236+Y4237</f>
        <v>0</v>
      </c>
      <c r="Z4238" s="648">
        <f>Z4228+Z4230+Z4233+Z4232+Z4234+Z4235+Z4236+Z4237</f>
        <v>0</v>
      </c>
      <c r="AA4238" s="648">
        <f>AA4228+AA4230+AA4233+AA4232+AA4234+AA4235+AA4236+AA4237</f>
        <v>0</v>
      </c>
      <c r="AB4238" s="790"/>
      <c r="AC4238" s="649">
        <f t="shared" ref="AC4238:AN4238" si="6587">AC4228+AC4230+AC4233+AC4232+AC4234+AC4235+AC4236+AC4237</f>
        <v>0</v>
      </c>
      <c r="AD4238" s="790">
        <f>AD4228+AD4230+AD4233+AD4232+AD4234+AD4235+AD4236+AD4237</f>
        <v>0</v>
      </c>
      <c r="AE4238" s="843">
        <f>AE4228+AE4230+AE4233+AE4232+AE4234+AE4235+AE4236+AE4237</f>
        <v>0</v>
      </c>
      <c r="AF4238" s="930">
        <f t="shared" si="6587"/>
        <v>0</v>
      </c>
      <c r="AG4238" s="790">
        <f t="shared" si="6587"/>
        <v>-2934</v>
      </c>
      <c r="AH4238" s="790">
        <f t="shared" si="6587"/>
        <v>0</v>
      </c>
      <c r="AI4238" s="787">
        <f t="shared" si="6587"/>
        <v>0</v>
      </c>
      <c r="AJ4238" s="648">
        <f t="shared" si="6587"/>
        <v>0</v>
      </c>
      <c r="AK4238" s="648">
        <f t="shared" si="6587"/>
        <v>0</v>
      </c>
      <c r="AL4238" s="648">
        <f t="shared" si="6587"/>
        <v>0</v>
      </c>
      <c r="AM4238" s="648">
        <f t="shared" si="6587"/>
        <v>0</v>
      </c>
      <c r="AN4238" s="648">
        <f t="shared" si="6587"/>
        <v>0</v>
      </c>
      <c r="AO4238" s="790"/>
      <c r="AP4238" s="649">
        <f>AP4228+AP4230+AP4233+AP4232+AP4234+AP4235+AP4236+AP4237</f>
        <v>0</v>
      </c>
      <c r="AQ4238" s="649">
        <f>AQ4228+AQ4230+AQ4233+AQ4232+AQ4234+AQ4235+AQ4236+AQ4237</f>
        <v>0</v>
      </c>
      <c r="AR4238" s="648">
        <f>AR4228+AR4230+AR4233+AR4232+AR4234+AR4235+AR4236+AR4237</f>
        <v>0</v>
      </c>
      <c r="AS4238" s="648">
        <f>AS4228+AS4230+AS4233+AS4232+AS4234+AS4235+AS4236+AS4237</f>
        <v>0</v>
      </c>
      <c r="AT4238" s="790"/>
      <c r="AU4238" s="649">
        <f t="shared" ref="AU4238:BE4238" si="6588">AU4228+AU4230+AU4233+AU4232+AU4234+AU4235+AU4236+AU4237</f>
        <v>0</v>
      </c>
      <c r="AV4238" s="790">
        <f t="shared" si="6588"/>
        <v>0</v>
      </c>
      <c r="AW4238" s="843">
        <f t="shared" si="6588"/>
        <v>0</v>
      </c>
      <c r="AX4238" s="336">
        <f t="shared" si="6588"/>
        <v>2934</v>
      </c>
      <c r="AY4238" s="337">
        <f t="shared" si="6588"/>
        <v>0</v>
      </c>
      <c r="AZ4238" s="338">
        <f t="shared" si="6588"/>
        <v>-2934</v>
      </c>
      <c r="BA4238" s="339">
        <f t="shared" si="6588"/>
        <v>-8</v>
      </c>
      <c r="BB4238" s="322">
        <f t="shared" si="6588"/>
        <v>2934</v>
      </c>
      <c r="BC4238" s="337">
        <f t="shared" si="6588"/>
        <v>0</v>
      </c>
      <c r="BD4238" s="338">
        <f t="shared" si="6588"/>
        <v>-2934</v>
      </c>
      <c r="BE4238" s="339">
        <f t="shared" si="6588"/>
        <v>-8</v>
      </c>
      <c r="BF4238" s="40"/>
      <c r="BG4238" s="826"/>
      <c r="BH4238" s="607"/>
      <c r="BI4238" s="41"/>
      <c r="BJ4238" s="41"/>
      <c r="BK4238" s="41"/>
      <c r="BL4238" s="41"/>
      <c r="BM4238" s="41"/>
      <c r="BN4238" s="41"/>
    </row>
    <row r="4239" spans="1:66" ht="12.75" customHeight="1" x14ac:dyDescent="0.25">
      <c r="A4239" s="222"/>
      <c r="C4239" s="116"/>
      <c r="D4239" s="620"/>
      <c r="F4239" s="117"/>
      <c r="G4239" s="694"/>
      <c r="H4239" s="878"/>
      <c r="I4239" s="397"/>
      <c r="J4239" s="380"/>
      <c r="K4239" s="409"/>
      <c r="L4239" s="738"/>
      <c r="M4239" s="739"/>
      <c r="N4239" s="931"/>
      <c r="O4239" s="923"/>
      <c r="P4239" s="923"/>
      <c r="Q4239" s="641"/>
      <c r="R4239" s="537"/>
      <c r="S4239" s="537"/>
      <c r="T4239" s="537"/>
      <c r="U4239" s="537"/>
      <c r="V4239" s="537"/>
      <c r="W4239" s="531"/>
      <c r="X4239" s="141"/>
      <c r="Y4239" s="141"/>
      <c r="Z4239" s="552"/>
      <c r="AA4239" s="552"/>
      <c r="AB4239" s="531"/>
      <c r="AC4239" s="593"/>
      <c r="AD4239" s="923"/>
      <c r="AE4239" s="846"/>
      <c r="AF4239" s="931"/>
      <c r="AG4239" s="923"/>
      <c r="AH4239" s="923"/>
      <c r="AI4239" s="641"/>
      <c r="AJ4239" s="537"/>
      <c r="AK4239" s="537"/>
      <c r="AL4239" s="537"/>
      <c r="AM4239" s="537"/>
      <c r="AN4239" s="537"/>
      <c r="AO4239" s="531"/>
      <c r="AP4239" s="141"/>
      <c r="AQ4239" s="141"/>
      <c r="AR4239" s="552"/>
      <c r="AS4239" s="552"/>
      <c r="AT4239" s="531"/>
      <c r="AU4239" s="593"/>
      <c r="AV4239" s="923"/>
      <c r="AW4239" s="846"/>
      <c r="AX4239" s="115"/>
      <c r="AY4239" s="5"/>
      <c r="AZ4239" s="5"/>
      <c r="BA4239" s="335"/>
      <c r="BC4239" s="5"/>
      <c r="BD4239" s="5"/>
      <c r="BE4239" s="335"/>
      <c r="BG4239" s="826"/>
      <c r="BH4239" s="607"/>
    </row>
    <row r="4240" spans="1:66" ht="12.75" customHeight="1" x14ac:dyDescent="0.25">
      <c r="A4240" s="222"/>
      <c r="C4240" s="116"/>
      <c r="D4240" s="620"/>
      <c r="F4240" s="117"/>
      <c r="G4240" s="694"/>
      <c r="H4240" s="878"/>
      <c r="I4240" s="397"/>
      <c r="J4240" s="380"/>
      <c r="K4240" s="410" t="s">
        <v>58</v>
      </c>
      <c r="L4240" s="738"/>
      <c r="M4240" s="739"/>
      <c r="N4240" s="931"/>
      <c r="O4240" s="923"/>
      <c r="P4240" s="923"/>
      <c r="Q4240" s="641"/>
      <c r="R4240" s="537"/>
      <c r="S4240" s="537"/>
      <c r="T4240" s="537"/>
      <c r="U4240" s="537"/>
      <c r="V4240" s="537"/>
      <c r="W4240" s="531"/>
      <c r="X4240" s="141"/>
      <c r="Y4240" s="141"/>
      <c r="Z4240" s="552"/>
      <c r="AA4240" s="552"/>
      <c r="AB4240" s="531"/>
      <c r="AC4240" s="593"/>
      <c r="AD4240" s="923"/>
      <c r="AE4240" s="846"/>
      <c r="AF4240" s="931"/>
      <c r="AG4240" s="923"/>
      <c r="AH4240" s="923"/>
      <c r="AI4240" s="641"/>
      <c r="AJ4240" s="537"/>
      <c r="AK4240" s="537"/>
      <c r="AL4240" s="537"/>
      <c r="AM4240" s="537"/>
      <c r="AN4240" s="537"/>
      <c r="AO4240" s="531"/>
      <c r="AP4240" s="141"/>
      <c r="AQ4240" s="141"/>
      <c r="AR4240" s="552"/>
      <c r="AS4240" s="552"/>
      <c r="AT4240" s="531"/>
      <c r="AU4240" s="593"/>
      <c r="AV4240" s="923"/>
      <c r="AW4240" s="846"/>
      <c r="AX4240" s="115"/>
      <c r="AY4240" s="5"/>
      <c r="AZ4240" s="5"/>
      <c r="BA4240" s="335"/>
      <c r="BC4240" s="5"/>
      <c r="BD4240" s="5"/>
      <c r="BE4240" s="335"/>
      <c r="BG4240" s="826"/>
      <c r="BH4240" s="607"/>
    </row>
    <row r="4241" spans="1:66" ht="12.75" customHeight="1" x14ac:dyDescent="0.25">
      <c r="A4241" s="222"/>
      <c r="C4241" s="116"/>
      <c r="D4241" s="620"/>
      <c r="F4241" s="117"/>
      <c r="G4241" s="694"/>
      <c r="H4241" s="878"/>
      <c r="I4241" s="397"/>
      <c r="J4241" s="380"/>
      <c r="K4241" s="408"/>
      <c r="L4241" s="738"/>
      <c r="M4241" s="739"/>
      <c r="N4241" s="931"/>
      <c r="O4241" s="923"/>
      <c r="P4241" s="923"/>
      <c r="Q4241" s="641"/>
      <c r="R4241" s="537"/>
      <c r="S4241" s="537"/>
      <c r="T4241" s="537"/>
      <c r="U4241" s="537"/>
      <c r="V4241" s="537"/>
      <c r="W4241" s="531"/>
      <c r="X4241" s="141"/>
      <c r="Y4241" s="141"/>
      <c r="Z4241" s="552"/>
      <c r="AA4241" s="552"/>
      <c r="AB4241" s="531"/>
      <c r="AC4241" s="593"/>
      <c r="AD4241" s="923"/>
      <c r="AE4241" s="846"/>
      <c r="AF4241" s="931"/>
      <c r="AG4241" s="923"/>
      <c r="AH4241" s="923"/>
      <c r="AI4241" s="641"/>
      <c r="AJ4241" s="537"/>
      <c r="AK4241" s="537"/>
      <c r="AL4241" s="537"/>
      <c r="AM4241" s="537"/>
      <c r="AN4241" s="537"/>
      <c r="AO4241" s="531"/>
      <c r="AP4241" s="141"/>
      <c r="AQ4241" s="141"/>
      <c r="AR4241" s="552"/>
      <c r="AS4241" s="552"/>
      <c r="AT4241" s="531"/>
      <c r="AU4241" s="593"/>
      <c r="AV4241" s="923"/>
      <c r="AW4241" s="846"/>
      <c r="AX4241" s="115"/>
      <c r="AY4241" s="5"/>
      <c r="AZ4241" s="5"/>
      <c r="BA4241" s="335"/>
      <c r="BC4241" s="5"/>
      <c r="BD4241" s="5"/>
      <c r="BE4241" s="335"/>
      <c r="BG4241" s="826"/>
      <c r="BH4241" s="607"/>
    </row>
    <row r="4242" spans="1:66" ht="35.1" customHeight="1" x14ac:dyDescent="0.25">
      <c r="A4242" s="222" t="s">
        <v>6115</v>
      </c>
      <c r="B4242" s="112">
        <v>2</v>
      </c>
      <c r="C4242" s="116" t="s">
        <v>56</v>
      </c>
      <c r="D4242" s="620">
        <v>1000</v>
      </c>
      <c r="E4242" s="278"/>
      <c r="F4242" s="116">
        <v>2</v>
      </c>
      <c r="G4242" s="700"/>
      <c r="H4242" s="888" t="str">
        <f t="shared" si="6548"/>
        <v>010</v>
      </c>
      <c r="I4242" s="580" t="s">
        <v>3259</v>
      </c>
      <c r="J4242" s="689" t="s">
        <v>6158</v>
      </c>
      <c r="K4242" s="411" t="s">
        <v>6112</v>
      </c>
      <c r="L4242" s="733">
        <v>0</v>
      </c>
      <c r="M4242" s="734">
        <v>0</v>
      </c>
      <c r="N4242" s="931"/>
      <c r="O4242" s="530">
        <f t="shared" ref="O4242:O4243" si="6589">IF(N4242&gt;L4242,"0 ",N4242-L4242)</f>
        <v>0</v>
      </c>
      <c r="P4242" s="530">
        <f t="shared" ref="P4242:P4243" si="6590">IF(N4242&lt;L4242,"0 ",N4242-L4242)</f>
        <v>0</v>
      </c>
      <c r="Q4242" s="646"/>
      <c r="R4242" s="536"/>
      <c r="S4242" s="536"/>
      <c r="T4242" s="536"/>
      <c r="U4242" s="536"/>
      <c r="V4242" s="536"/>
      <c r="W4242" s="683" t="str">
        <f>IF(SUM(Q4242:V4242)=X4242,"OK",SUM(Q4242:V4242)-X4242)</f>
        <v>OK</v>
      </c>
      <c r="X4242" s="141"/>
      <c r="Y4242" s="141"/>
      <c r="Z4242" s="552"/>
      <c r="AA4242" s="552"/>
      <c r="AB4242" s="683" t="str">
        <f>IF(SUM(Z4242:AA4242)=AC4242,"OK",SUM(Z4242:AA4242)-AC4242)</f>
        <v>OK</v>
      </c>
      <c r="AC4242" s="593"/>
      <c r="AD4242" s="530">
        <f t="shared" ref="AD4242:AD4243" si="6591">X4242+Y4242+AC4242</f>
        <v>0</v>
      </c>
      <c r="AE4242" s="842">
        <f t="shared" ref="AE4242:AE4243" si="6592">N4242+AD4242</f>
        <v>0</v>
      </c>
      <c r="AF4242" s="931"/>
      <c r="AG4242" s="530">
        <f t="shared" ref="AG4242:AG4243" si="6593">IF(AF4242&gt;M4242,"0 ",AF4242-M4242)</f>
        <v>0</v>
      </c>
      <c r="AH4242" s="530">
        <f t="shared" ref="AH4242:AH4243" si="6594">IF(AF4242&lt;M4242,"0 ",AF4242-M4242)</f>
        <v>0</v>
      </c>
      <c r="AI4242" s="641"/>
      <c r="AJ4242" s="537"/>
      <c r="AK4242" s="537"/>
      <c r="AL4242" s="537"/>
      <c r="AM4242" s="537"/>
      <c r="AN4242" s="537"/>
      <c r="AO4242" s="683" t="str">
        <f>IF(SUM(AI4242:AN4242)=AP4242,"OK",SUM(AI4242:AN4242)-AP4242)</f>
        <v>OK</v>
      </c>
      <c r="AP4242" s="141"/>
      <c r="AQ4242" s="141"/>
      <c r="AR4242" s="552"/>
      <c r="AS4242" s="552"/>
      <c r="AT4242" s="683" t="str">
        <f>IF(SUM(AR4242:AS4242)=AU4242,"OK",SUM(AR4242:AS4242)-AU4242)</f>
        <v>OK</v>
      </c>
      <c r="AU4242" s="593"/>
      <c r="AV4242" s="530">
        <f t="shared" ref="AV4242:AV4243" si="6595">AP4242+AQ4242+AU4242</f>
        <v>0</v>
      </c>
      <c r="AW4242" s="842">
        <f t="shared" ref="AW4242:AW4243" si="6596">AF4242+AV4242</f>
        <v>0</v>
      </c>
      <c r="AX4242" s="115">
        <f>L4242</f>
        <v>0</v>
      </c>
      <c r="AY4242" s="5">
        <f>AE4242</f>
        <v>0</v>
      </c>
      <c r="AZ4242" s="7">
        <f>AY4242-AX4242</f>
        <v>0</v>
      </c>
      <c r="BA4242" s="335" t="e">
        <f>AZ4242/AX4242</f>
        <v>#DIV/0!</v>
      </c>
      <c r="BB4242" s="23">
        <f>M4242</f>
        <v>0</v>
      </c>
      <c r="BC4242" s="5">
        <f>AW4242</f>
        <v>0</v>
      </c>
      <c r="BD4242" s="7">
        <f>BC4242-BB4242</f>
        <v>0</v>
      </c>
      <c r="BE4242" s="335" t="e">
        <f>BD4242/BB4242</f>
        <v>#DIV/0!</v>
      </c>
      <c r="BG4242" s="826" t="str">
        <f>RIGHT(LEFT(I4242,3),2)&amp;"."&amp;RIGHT(LEFT(I4242,5),2)</f>
        <v>74.10</v>
      </c>
      <c r="BH4242" s="607" t="b">
        <f>COUNTIF('Codes SEC'!$B$2:$B$250,Ministres!BG4242)&gt;0</f>
        <v>1</v>
      </c>
    </row>
    <row r="4243" spans="1:66" ht="35.1" customHeight="1" x14ac:dyDescent="0.25">
      <c r="A4243" s="222" t="s">
        <v>6115</v>
      </c>
      <c r="B4243" s="112">
        <v>2</v>
      </c>
      <c r="C4243" s="116" t="s">
        <v>56</v>
      </c>
      <c r="D4243" s="620">
        <v>1000</v>
      </c>
      <c r="E4243" s="278"/>
      <c r="F4243" s="116">
        <v>2</v>
      </c>
      <c r="G4243" s="700"/>
      <c r="H4243" s="888" t="str">
        <f t="shared" si="6548"/>
        <v>010</v>
      </c>
      <c r="I4243" s="580" t="s">
        <v>3258</v>
      </c>
      <c r="J4243" s="689" t="s">
        <v>6157</v>
      </c>
      <c r="K4243" s="411" t="s">
        <v>6110</v>
      </c>
      <c r="L4243" s="733">
        <v>20</v>
      </c>
      <c r="M4243" s="734">
        <v>20</v>
      </c>
      <c r="N4243" s="931"/>
      <c r="O4243" s="530">
        <f t="shared" si="6589"/>
        <v>-20</v>
      </c>
      <c r="P4243" s="530" t="str">
        <f t="shared" si="6590"/>
        <v xml:space="preserve">0 </v>
      </c>
      <c r="Q4243" s="646"/>
      <c r="R4243" s="536"/>
      <c r="S4243" s="536"/>
      <c r="T4243" s="536"/>
      <c r="U4243" s="536"/>
      <c r="V4243" s="536"/>
      <c r="W4243" s="683" t="str">
        <f t="shared" ref="W4243" si="6597">IF(SUM(Q4243:V4243)=X4243,"OK",SUM(Q4243:V4243)-X4243)</f>
        <v>OK</v>
      </c>
      <c r="X4243" s="141"/>
      <c r="Y4243" s="141"/>
      <c r="Z4243" s="552"/>
      <c r="AA4243" s="552"/>
      <c r="AB4243" s="683" t="str">
        <f t="shared" ref="AB4243" si="6598">IF(SUM(Z4243:AA4243)=AC4243,"OK",SUM(Z4243:AA4243)-AC4243)</f>
        <v>OK</v>
      </c>
      <c r="AC4243" s="593"/>
      <c r="AD4243" s="530">
        <f t="shared" si="6591"/>
        <v>0</v>
      </c>
      <c r="AE4243" s="842">
        <f t="shared" si="6592"/>
        <v>0</v>
      </c>
      <c r="AF4243" s="931"/>
      <c r="AG4243" s="530">
        <f t="shared" si="6593"/>
        <v>-20</v>
      </c>
      <c r="AH4243" s="530" t="str">
        <f t="shared" si="6594"/>
        <v xml:space="preserve">0 </v>
      </c>
      <c r="AI4243" s="641"/>
      <c r="AJ4243" s="537"/>
      <c r="AK4243" s="537"/>
      <c r="AL4243" s="537"/>
      <c r="AM4243" s="537"/>
      <c r="AN4243" s="537"/>
      <c r="AO4243" s="683" t="str">
        <f t="shared" ref="AO4243" si="6599">IF(SUM(AI4243:AN4243)=AP4243,"OK",SUM(AI4243:AN4243)-AP4243)</f>
        <v>OK</v>
      </c>
      <c r="AP4243" s="141"/>
      <c r="AQ4243" s="141"/>
      <c r="AR4243" s="552"/>
      <c r="AS4243" s="552"/>
      <c r="AT4243" s="683" t="str">
        <f t="shared" ref="AT4243" si="6600">IF(SUM(AR4243:AS4243)=AU4243,"OK",SUM(AR4243:AS4243)-AU4243)</f>
        <v>OK</v>
      </c>
      <c r="AU4243" s="593"/>
      <c r="AV4243" s="530">
        <f t="shared" si="6595"/>
        <v>0</v>
      </c>
      <c r="AW4243" s="842">
        <f t="shared" si="6596"/>
        <v>0</v>
      </c>
      <c r="AX4243" s="115">
        <f>L4243</f>
        <v>20</v>
      </c>
      <c r="AY4243" s="5">
        <f>AE4243</f>
        <v>0</v>
      </c>
      <c r="AZ4243" s="7">
        <f>AY4243-AX4243</f>
        <v>-20</v>
      </c>
      <c r="BA4243" s="335">
        <f>AZ4243/AX4243</f>
        <v>-1</v>
      </c>
      <c r="BB4243" s="23">
        <f>M4243</f>
        <v>20</v>
      </c>
      <c r="BC4243" s="5">
        <f>AW4243</f>
        <v>0</v>
      </c>
      <c r="BD4243" s="7">
        <f>BC4243-BB4243</f>
        <v>-20</v>
      </c>
      <c r="BE4243" s="335">
        <f>BD4243/BB4243</f>
        <v>-1</v>
      </c>
      <c r="BG4243" s="826" t="str">
        <f>RIGHT(LEFT(I4243,3),2)&amp;"."&amp;RIGHT(LEFT(I4243,5),2)</f>
        <v>74.22</v>
      </c>
      <c r="BH4243" s="607" t="b">
        <f>COUNTIF('Codes SEC'!$B$2:$B$250,Ministres!BG4243)&gt;0</f>
        <v>1</v>
      </c>
    </row>
    <row r="4244" spans="1:66" ht="12.75" customHeight="1" x14ac:dyDescent="0.25">
      <c r="A4244" s="225"/>
      <c r="B4244" s="206"/>
      <c r="C4244" s="253"/>
      <c r="D4244" s="621"/>
      <c r="E4244" s="275"/>
      <c r="F4244" s="269"/>
      <c r="G4244" s="695"/>
      <c r="H4244" s="886"/>
      <c r="I4244" s="403"/>
      <c r="J4244" s="381"/>
      <c r="K4244" s="514" t="s">
        <v>59</v>
      </c>
      <c r="L4244" s="315">
        <f t="shared" ref="L4244:V4244" si="6601">L4243+L4242</f>
        <v>20</v>
      </c>
      <c r="M4244" s="737">
        <f t="shared" si="6601"/>
        <v>20</v>
      </c>
      <c r="N4244" s="930">
        <f t="shared" ref="N4244:P4244" si="6602">N4243+N4242</f>
        <v>0</v>
      </c>
      <c r="O4244" s="790">
        <f t="shared" si="6602"/>
        <v>-20</v>
      </c>
      <c r="P4244" s="790">
        <f t="shared" si="6602"/>
        <v>0</v>
      </c>
      <c r="Q4244" s="787">
        <f t="shared" si="6601"/>
        <v>0</v>
      </c>
      <c r="R4244" s="648">
        <f t="shared" si="6601"/>
        <v>0</v>
      </c>
      <c r="S4244" s="648">
        <f t="shared" si="6601"/>
        <v>0</v>
      </c>
      <c r="T4244" s="648">
        <f t="shared" si="6601"/>
        <v>0</v>
      </c>
      <c r="U4244" s="648">
        <f t="shared" si="6601"/>
        <v>0</v>
      </c>
      <c r="V4244" s="648">
        <f t="shared" si="6601"/>
        <v>0</v>
      </c>
      <c r="W4244" s="790"/>
      <c r="X4244" s="649">
        <f>X4243+X4242</f>
        <v>0</v>
      </c>
      <c r="Y4244" s="649">
        <f>Y4243+Y4242</f>
        <v>0</v>
      </c>
      <c r="Z4244" s="648">
        <f>Z4243+Z4242</f>
        <v>0</v>
      </c>
      <c r="AA4244" s="648">
        <f>AA4243+AA4242</f>
        <v>0</v>
      </c>
      <c r="AB4244" s="790"/>
      <c r="AC4244" s="649">
        <f t="shared" ref="AC4244:AN4244" si="6603">AC4243+AC4242</f>
        <v>0</v>
      </c>
      <c r="AD4244" s="790">
        <f>AD4243+AD4242</f>
        <v>0</v>
      </c>
      <c r="AE4244" s="843">
        <f>AE4243+AE4242</f>
        <v>0</v>
      </c>
      <c r="AF4244" s="930">
        <f t="shared" ref="AF4244:AH4244" si="6604">AF4243+AF4242</f>
        <v>0</v>
      </c>
      <c r="AG4244" s="790">
        <f t="shared" si="6604"/>
        <v>-20</v>
      </c>
      <c r="AH4244" s="790">
        <f t="shared" si="6604"/>
        <v>0</v>
      </c>
      <c r="AI4244" s="787">
        <f t="shared" si="6603"/>
        <v>0</v>
      </c>
      <c r="AJ4244" s="648">
        <f t="shared" si="6603"/>
        <v>0</v>
      </c>
      <c r="AK4244" s="648">
        <f t="shared" si="6603"/>
        <v>0</v>
      </c>
      <c r="AL4244" s="648">
        <f t="shared" si="6603"/>
        <v>0</v>
      </c>
      <c r="AM4244" s="648">
        <f t="shared" si="6603"/>
        <v>0</v>
      </c>
      <c r="AN4244" s="648">
        <f t="shared" si="6603"/>
        <v>0</v>
      </c>
      <c r="AO4244" s="790"/>
      <c r="AP4244" s="649">
        <f>AP4243+AP4242</f>
        <v>0</v>
      </c>
      <c r="AQ4244" s="649">
        <f>AQ4243+AQ4242</f>
        <v>0</v>
      </c>
      <c r="AR4244" s="648">
        <f>AR4243+AR4242</f>
        <v>0</v>
      </c>
      <c r="AS4244" s="648">
        <f>AS4243+AS4242</f>
        <v>0</v>
      </c>
      <c r="AT4244" s="790"/>
      <c r="AU4244" s="649">
        <f t="shared" ref="AU4244:BE4244" si="6605">AU4243+AU4242</f>
        <v>0</v>
      </c>
      <c r="AV4244" s="790">
        <f t="shared" ref="AV4244" si="6606">AV4243+AV4242</f>
        <v>0</v>
      </c>
      <c r="AW4244" s="843">
        <f t="shared" si="6605"/>
        <v>0</v>
      </c>
      <c r="AX4244" s="336">
        <f t="shared" si="6605"/>
        <v>20</v>
      </c>
      <c r="AY4244" s="337">
        <f t="shared" si="6605"/>
        <v>0</v>
      </c>
      <c r="AZ4244" s="338">
        <f t="shared" si="6605"/>
        <v>-20</v>
      </c>
      <c r="BA4244" s="339" t="e">
        <f t="shared" si="6605"/>
        <v>#DIV/0!</v>
      </c>
      <c r="BB4244" s="322">
        <f t="shared" si="6605"/>
        <v>20</v>
      </c>
      <c r="BC4244" s="337">
        <f t="shared" si="6605"/>
        <v>0</v>
      </c>
      <c r="BD4244" s="338">
        <f t="shared" si="6605"/>
        <v>-20</v>
      </c>
      <c r="BE4244" s="339" t="e">
        <f t="shared" si="6605"/>
        <v>#DIV/0!</v>
      </c>
      <c r="BG4244" s="826"/>
      <c r="BH4244" s="607"/>
    </row>
    <row r="4245" spans="1:66" s="4" customFormat="1" ht="12.75" customHeight="1" x14ac:dyDescent="0.25">
      <c r="A4245" s="226"/>
      <c r="B4245" s="207"/>
      <c r="C4245" s="254"/>
      <c r="D4245" s="300"/>
      <c r="E4245" s="276"/>
      <c r="F4245" s="300"/>
      <c r="G4245" s="696"/>
      <c r="H4245" s="887"/>
      <c r="I4245" s="444"/>
      <c r="J4245" s="393"/>
      <c r="K4245" s="404" t="s">
        <v>3724</v>
      </c>
      <c r="L4245" s="729">
        <f t="shared" ref="L4245:V4245" si="6607">L4238+L4244</f>
        <v>2954</v>
      </c>
      <c r="M4245" s="730">
        <f t="shared" si="6607"/>
        <v>2954</v>
      </c>
      <c r="N4245" s="844">
        <f t="shared" ref="N4245:P4245" si="6608">N4238+N4244</f>
        <v>0</v>
      </c>
      <c r="O4245" s="665">
        <f t="shared" si="6608"/>
        <v>-2954</v>
      </c>
      <c r="P4245" s="665">
        <f t="shared" si="6608"/>
        <v>0</v>
      </c>
      <c r="Q4245" s="638">
        <f t="shared" si="6607"/>
        <v>0</v>
      </c>
      <c r="R4245" s="130">
        <f t="shared" si="6607"/>
        <v>0</v>
      </c>
      <c r="S4245" s="130">
        <f t="shared" si="6607"/>
        <v>0</v>
      </c>
      <c r="T4245" s="130">
        <f t="shared" si="6607"/>
        <v>0</v>
      </c>
      <c r="U4245" s="130">
        <f t="shared" si="6607"/>
        <v>0</v>
      </c>
      <c r="V4245" s="130">
        <f t="shared" si="6607"/>
        <v>0</v>
      </c>
      <c r="W4245" s="665"/>
      <c r="X4245" s="130">
        <f>X4238+X4244</f>
        <v>0</v>
      </c>
      <c r="Y4245" s="130">
        <f>Y4238+Y4244</f>
        <v>0</v>
      </c>
      <c r="Z4245" s="130">
        <f>Z4238+Z4244</f>
        <v>0</v>
      </c>
      <c r="AA4245" s="130">
        <f>AA4238+AA4244</f>
        <v>0</v>
      </c>
      <c r="AB4245" s="665"/>
      <c r="AC4245" s="130">
        <f t="shared" ref="AC4245:AN4245" si="6609">AC4238+AC4244</f>
        <v>0</v>
      </c>
      <c r="AD4245" s="665">
        <f>AD4238+AD4244</f>
        <v>0</v>
      </c>
      <c r="AE4245" s="845">
        <f>AE4238+AE4244</f>
        <v>0</v>
      </c>
      <c r="AF4245" s="844">
        <f t="shared" ref="AF4245:AH4245" si="6610">AF4238+AF4244</f>
        <v>0</v>
      </c>
      <c r="AG4245" s="665">
        <f t="shared" si="6610"/>
        <v>-2954</v>
      </c>
      <c r="AH4245" s="665">
        <f t="shared" si="6610"/>
        <v>0</v>
      </c>
      <c r="AI4245" s="638">
        <f t="shared" si="6609"/>
        <v>0</v>
      </c>
      <c r="AJ4245" s="130">
        <f t="shared" si="6609"/>
        <v>0</v>
      </c>
      <c r="AK4245" s="130">
        <f t="shared" si="6609"/>
        <v>0</v>
      </c>
      <c r="AL4245" s="130">
        <f t="shared" si="6609"/>
        <v>0</v>
      </c>
      <c r="AM4245" s="130">
        <f t="shared" si="6609"/>
        <v>0</v>
      </c>
      <c r="AN4245" s="130">
        <f t="shared" si="6609"/>
        <v>0</v>
      </c>
      <c r="AO4245" s="665"/>
      <c r="AP4245" s="130">
        <f>AP4238+AP4244</f>
        <v>0</v>
      </c>
      <c r="AQ4245" s="130">
        <f>AQ4238+AQ4244</f>
        <v>0</v>
      </c>
      <c r="AR4245" s="130">
        <f>AR4238+AR4244</f>
        <v>0</v>
      </c>
      <c r="AS4245" s="130">
        <f>AS4238+AS4244</f>
        <v>0</v>
      </c>
      <c r="AT4245" s="665"/>
      <c r="AU4245" s="130">
        <f t="shared" ref="AU4245:BE4245" si="6611">AU4238+AU4244</f>
        <v>0</v>
      </c>
      <c r="AV4245" s="665">
        <f t="shared" ref="AV4245" si="6612">AV4238+AV4244</f>
        <v>0</v>
      </c>
      <c r="AW4245" s="845">
        <f t="shared" si="6611"/>
        <v>0</v>
      </c>
      <c r="AX4245" s="314">
        <f t="shared" si="6611"/>
        <v>2954</v>
      </c>
      <c r="AY4245" s="131">
        <f t="shared" si="6611"/>
        <v>0</v>
      </c>
      <c r="AZ4245" s="132">
        <f t="shared" si="6611"/>
        <v>-2954</v>
      </c>
      <c r="BA4245" s="340" t="e">
        <f t="shared" si="6611"/>
        <v>#DIV/0!</v>
      </c>
      <c r="BB4245" s="310">
        <f t="shared" si="6611"/>
        <v>2954</v>
      </c>
      <c r="BC4245" s="131">
        <f t="shared" si="6611"/>
        <v>0</v>
      </c>
      <c r="BD4245" s="132">
        <f t="shared" si="6611"/>
        <v>-2954</v>
      </c>
      <c r="BE4245" s="340" t="e">
        <f t="shared" si="6611"/>
        <v>#DIV/0!</v>
      </c>
      <c r="BF4245" s="41"/>
      <c r="BG4245" s="826"/>
      <c r="BH4245" s="607"/>
      <c r="BI4245" s="41"/>
      <c r="BJ4245" s="41"/>
      <c r="BK4245" s="41"/>
      <c r="BL4245" s="41"/>
      <c r="BM4245" s="41"/>
      <c r="BN4245" s="41"/>
    </row>
    <row r="4246" spans="1:66" s="27" customFormat="1" ht="12.75" customHeight="1" x14ac:dyDescent="0.25">
      <c r="A4246" s="222"/>
      <c r="B4246" s="30"/>
      <c r="C4246" s="116"/>
      <c r="D4246" s="620"/>
      <c r="E4246" s="32"/>
      <c r="F4246" s="117"/>
      <c r="G4246" s="690"/>
      <c r="H4246" s="878"/>
      <c r="I4246" s="397"/>
      <c r="J4246" s="380"/>
      <c r="K4246" s="405" t="s">
        <v>208</v>
      </c>
      <c r="L4246" s="731">
        <v>0</v>
      </c>
      <c r="M4246" s="732">
        <v>0</v>
      </c>
      <c r="N4246" s="929">
        <v>0</v>
      </c>
      <c r="O4246" s="530">
        <v>0</v>
      </c>
      <c r="P4246" s="530">
        <v>0</v>
      </c>
      <c r="Q4246" s="641">
        <v>0</v>
      </c>
      <c r="R4246" s="537">
        <v>0</v>
      </c>
      <c r="S4246" s="537">
        <v>0</v>
      </c>
      <c r="T4246" s="537">
        <v>0</v>
      </c>
      <c r="U4246" s="537">
        <v>0</v>
      </c>
      <c r="V4246" s="537">
        <v>0</v>
      </c>
      <c r="W4246" s="530"/>
      <c r="X4246" s="142">
        <v>0</v>
      </c>
      <c r="Y4246" s="142">
        <v>0</v>
      </c>
      <c r="Z4246" s="537">
        <v>0</v>
      </c>
      <c r="AA4246" s="537">
        <v>0</v>
      </c>
      <c r="AB4246" s="530"/>
      <c r="AC4246" s="142">
        <v>0</v>
      </c>
      <c r="AD4246" s="530">
        <v>0</v>
      </c>
      <c r="AE4246" s="842">
        <v>0</v>
      </c>
      <c r="AF4246" s="929">
        <v>0</v>
      </c>
      <c r="AG4246" s="530">
        <v>0</v>
      </c>
      <c r="AH4246" s="530">
        <v>0</v>
      </c>
      <c r="AI4246" s="641">
        <v>0</v>
      </c>
      <c r="AJ4246" s="537">
        <v>0</v>
      </c>
      <c r="AK4246" s="537">
        <v>0</v>
      </c>
      <c r="AL4246" s="537">
        <v>0</v>
      </c>
      <c r="AM4246" s="537">
        <v>0</v>
      </c>
      <c r="AN4246" s="537">
        <v>0</v>
      </c>
      <c r="AO4246" s="530"/>
      <c r="AP4246" s="142">
        <v>0</v>
      </c>
      <c r="AQ4246" s="142">
        <v>0</v>
      </c>
      <c r="AR4246" s="537">
        <v>0</v>
      </c>
      <c r="AS4246" s="537">
        <v>0</v>
      </c>
      <c r="AT4246" s="530"/>
      <c r="AU4246" s="142">
        <v>0</v>
      </c>
      <c r="AV4246" s="530">
        <v>0</v>
      </c>
      <c r="AW4246" s="842">
        <v>0</v>
      </c>
      <c r="AX4246" s="115">
        <v>0</v>
      </c>
      <c r="AY4246" s="5">
        <v>0</v>
      </c>
      <c r="AZ4246" s="5">
        <v>0</v>
      </c>
      <c r="BA4246" s="335">
        <v>0</v>
      </c>
      <c r="BB4246" s="23">
        <v>0</v>
      </c>
      <c r="BC4246" s="5">
        <v>0</v>
      </c>
      <c r="BD4246" s="5">
        <v>0</v>
      </c>
      <c r="BE4246" s="335">
        <v>0</v>
      </c>
      <c r="BF4246" s="41"/>
      <c r="BG4246" s="826"/>
      <c r="BH4246" s="607"/>
      <c r="BI4246" s="40"/>
      <c r="BJ4246" s="40"/>
      <c r="BK4246" s="40"/>
      <c r="BL4246" s="40"/>
      <c r="BM4246" s="40"/>
      <c r="BN4246" s="40"/>
    </row>
    <row r="4247" spans="1:66" ht="12.75" customHeight="1" x14ac:dyDescent="0.25">
      <c r="A4247" s="222"/>
      <c r="C4247" s="116"/>
      <c r="D4247" s="620"/>
      <c r="F4247" s="117"/>
      <c r="G4247" s="694"/>
      <c r="H4247" s="878"/>
      <c r="I4247" s="397"/>
      <c r="J4247" s="380"/>
      <c r="K4247" s="405" t="s">
        <v>96</v>
      </c>
      <c r="L4247" s="738">
        <v>0</v>
      </c>
      <c r="M4247" s="739">
        <v>0</v>
      </c>
      <c r="N4247" s="929">
        <v>0</v>
      </c>
      <c r="O4247" s="530">
        <v>0</v>
      </c>
      <c r="P4247" s="530">
        <v>0</v>
      </c>
      <c r="Q4247" s="641">
        <v>0</v>
      </c>
      <c r="R4247" s="537">
        <v>0</v>
      </c>
      <c r="S4247" s="537">
        <v>0</v>
      </c>
      <c r="T4247" s="537">
        <v>0</v>
      </c>
      <c r="U4247" s="537">
        <v>0</v>
      </c>
      <c r="V4247" s="537">
        <v>0</v>
      </c>
      <c r="W4247" s="530"/>
      <c r="X4247" s="142">
        <v>0</v>
      </c>
      <c r="Y4247" s="142">
        <v>0</v>
      </c>
      <c r="Z4247" s="537">
        <v>0</v>
      </c>
      <c r="AA4247" s="537">
        <v>0</v>
      </c>
      <c r="AB4247" s="530"/>
      <c r="AC4247" s="142">
        <v>0</v>
      </c>
      <c r="AD4247" s="530">
        <v>0</v>
      </c>
      <c r="AE4247" s="842">
        <v>0</v>
      </c>
      <c r="AF4247" s="929">
        <v>0</v>
      </c>
      <c r="AG4247" s="530">
        <v>0</v>
      </c>
      <c r="AH4247" s="530">
        <v>0</v>
      </c>
      <c r="AI4247" s="641">
        <v>0</v>
      </c>
      <c r="AJ4247" s="537">
        <v>0</v>
      </c>
      <c r="AK4247" s="537">
        <v>0</v>
      </c>
      <c r="AL4247" s="537">
        <v>0</v>
      </c>
      <c r="AM4247" s="537">
        <v>0</v>
      </c>
      <c r="AN4247" s="537">
        <v>0</v>
      </c>
      <c r="AO4247" s="530"/>
      <c r="AP4247" s="142">
        <v>0</v>
      </c>
      <c r="AQ4247" s="142">
        <v>0</v>
      </c>
      <c r="AR4247" s="537">
        <v>0</v>
      </c>
      <c r="AS4247" s="537">
        <v>0</v>
      </c>
      <c r="AT4247" s="530"/>
      <c r="AU4247" s="142">
        <v>0</v>
      </c>
      <c r="AV4247" s="530">
        <v>0</v>
      </c>
      <c r="AW4247" s="842">
        <v>0</v>
      </c>
      <c r="AX4247" s="115">
        <v>0</v>
      </c>
      <c r="AY4247" s="5">
        <v>0</v>
      </c>
      <c r="AZ4247" s="5">
        <v>0</v>
      </c>
      <c r="BA4247" s="335">
        <v>0</v>
      </c>
      <c r="BB4247" s="23">
        <v>0</v>
      </c>
      <c r="BC4247" s="5">
        <v>0</v>
      </c>
      <c r="BD4247" s="5">
        <v>0</v>
      </c>
      <c r="BE4247" s="335">
        <v>0</v>
      </c>
      <c r="BG4247" s="826"/>
      <c r="BH4247" s="607"/>
    </row>
    <row r="4248" spans="1:66" ht="12.75" customHeight="1" x14ac:dyDescent="0.25">
      <c r="A4248" s="222"/>
      <c r="C4248" s="116"/>
      <c r="D4248" s="620"/>
      <c r="F4248" s="117"/>
      <c r="G4248" s="694"/>
      <c r="H4248" s="878"/>
      <c r="I4248" s="397"/>
      <c r="J4248" s="380"/>
      <c r="K4248" s="405" t="s">
        <v>209</v>
      </c>
      <c r="L4248" s="738">
        <v>0</v>
      </c>
      <c r="M4248" s="739">
        <v>0</v>
      </c>
      <c r="N4248" s="929">
        <v>0</v>
      </c>
      <c r="O4248" s="530">
        <v>0</v>
      </c>
      <c r="P4248" s="530">
        <v>0</v>
      </c>
      <c r="Q4248" s="641">
        <v>0</v>
      </c>
      <c r="R4248" s="537">
        <v>0</v>
      </c>
      <c r="S4248" s="537">
        <v>0</v>
      </c>
      <c r="T4248" s="537">
        <v>0</v>
      </c>
      <c r="U4248" s="537">
        <v>0</v>
      </c>
      <c r="V4248" s="537">
        <v>0</v>
      </c>
      <c r="W4248" s="530"/>
      <c r="X4248" s="142">
        <v>0</v>
      </c>
      <c r="Y4248" s="142">
        <v>0</v>
      </c>
      <c r="Z4248" s="537">
        <v>0</v>
      </c>
      <c r="AA4248" s="537">
        <v>0</v>
      </c>
      <c r="AB4248" s="530"/>
      <c r="AC4248" s="142">
        <v>0</v>
      </c>
      <c r="AD4248" s="530">
        <v>0</v>
      </c>
      <c r="AE4248" s="842">
        <v>0</v>
      </c>
      <c r="AF4248" s="929">
        <v>0</v>
      </c>
      <c r="AG4248" s="530">
        <v>0</v>
      </c>
      <c r="AH4248" s="530">
        <v>0</v>
      </c>
      <c r="AI4248" s="641">
        <v>0</v>
      </c>
      <c r="AJ4248" s="537">
        <v>0</v>
      </c>
      <c r="AK4248" s="537">
        <v>0</v>
      </c>
      <c r="AL4248" s="537">
        <v>0</v>
      </c>
      <c r="AM4248" s="537">
        <v>0</v>
      </c>
      <c r="AN4248" s="537">
        <v>0</v>
      </c>
      <c r="AO4248" s="530"/>
      <c r="AP4248" s="142">
        <v>0</v>
      </c>
      <c r="AQ4248" s="142">
        <v>0</v>
      </c>
      <c r="AR4248" s="537">
        <v>0</v>
      </c>
      <c r="AS4248" s="537">
        <v>0</v>
      </c>
      <c r="AT4248" s="530"/>
      <c r="AU4248" s="142">
        <v>0</v>
      </c>
      <c r="AV4248" s="530">
        <v>0</v>
      </c>
      <c r="AW4248" s="842">
        <v>0</v>
      </c>
      <c r="AX4248" s="115">
        <v>0</v>
      </c>
      <c r="AY4248" s="5">
        <v>0</v>
      </c>
      <c r="AZ4248" s="5">
        <v>0</v>
      </c>
      <c r="BA4248" s="335">
        <v>0</v>
      </c>
      <c r="BB4248" s="23">
        <v>0</v>
      </c>
      <c r="BC4248" s="5">
        <v>0</v>
      </c>
      <c r="BD4248" s="5">
        <v>0</v>
      </c>
      <c r="BE4248" s="335">
        <v>0</v>
      </c>
      <c r="BG4248" s="826"/>
      <c r="BH4248" s="607"/>
    </row>
    <row r="4249" spans="1:66" ht="12.75" customHeight="1" x14ac:dyDescent="0.25">
      <c r="A4249" s="222"/>
      <c r="C4249" s="116"/>
      <c r="D4249" s="620"/>
      <c r="F4249" s="117"/>
      <c r="G4249" s="694"/>
      <c r="H4249" s="878"/>
      <c r="I4249" s="397"/>
      <c r="J4249" s="380"/>
      <c r="K4249" s="405" t="s">
        <v>210</v>
      </c>
      <c r="L4249" s="738">
        <v>0</v>
      </c>
      <c r="M4249" s="739">
        <v>0</v>
      </c>
      <c r="N4249" s="929">
        <v>0</v>
      </c>
      <c r="O4249" s="530">
        <v>0</v>
      </c>
      <c r="P4249" s="530">
        <v>0</v>
      </c>
      <c r="Q4249" s="641">
        <v>0</v>
      </c>
      <c r="R4249" s="537">
        <v>0</v>
      </c>
      <c r="S4249" s="537">
        <v>0</v>
      </c>
      <c r="T4249" s="537">
        <v>0</v>
      </c>
      <c r="U4249" s="537">
        <v>0</v>
      </c>
      <c r="V4249" s="537">
        <v>0</v>
      </c>
      <c r="W4249" s="530"/>
      <c r="X4249" s="142">
        <v>0</v>
      </c>
      <c r="Y4249" s="142">
        <v>0</v>
      </c>
      <c r="Z4249" s="537">
        <v>0</v>
      </c>
      <c r="AA4249" s="537">
        <v>0</v>
      </c>
      <c r="AB4249" s="530"/>
      <c r="AC4249" s="142">
        <v>0</v>
      </c>
      <c r="AD4249" s="530">
        <v>0</v>
      </c>
      <c r="AE4249" s="842">
        <v>0</v>
      </c>
      <c r="AF4249" s="929">
        <v>0</v>
      </c>
      <c r="AG4249" s="530">
        <v>0</v>
      </c>
      <c r="AH4249" s="530">
        <v>0</v>
      </c>
      <c r="AI4249" s="641">
        <v>0</v>
      </c>
      <c r="AJ4249" s="537">
        <v>0</v>
      </c>
      <c r="AK4249" s="537">
        <v>0</v>
      </c>
      <c r="AL4249" s="537">
        <v>0</v>
      </c>
      <c r="AM4249" s="537">
        <v>0</v>
      </c>
      <c r="AN4249" s="537">
        <v>0</v>
      </c>
      <c r="AO4249" s="530"/>
      <c r="AP4249" s="142">
        <v>0</v>
      </c>
      <c r="AQ4249" s="142">
        <v>0</v>
      </c>
      <c r="AR4249" s="537">
        <v>0</v>
      </c>
      <c r="AS4249" s="537">
        <v>0</v>
      </c>
      <c r="AT4249" s="530"/>
      <c r="AU4249" s="142">
        <v>0</v>
      </c>
      <c r="AV4249" s="530">
        <v>0</v>
      </c>
      <c r="AW4249" s="842">
        <v>0</v>
      </c>
      <c r="AX4249" s="115">
        <v>0</v>
      </c>
      <c r="AY4249" s="5">
        <v>0</v>
      </c>
      <c r="AZ4249" s="5">
        <v>0</v>
      </c>
      <c r="BA4249" s="335">
        <v>0</v>
      </c>
      <c r="BB4249" s="23">
        <v>0</v>
      </c>
      <c r="BC4249" s="5">
        <v>0</v>
      </c>
      <c r="BD4249" s="5">
        <v>0</v>
      </c>
      <c r="BE4249" s="335">
        <v>0</v>
      </c>
      <c r="BG4249" s="826"/>
      <c r="BH4249" s="607"/>
    </row>
    <row r="4250" spans="1:66" ht="12.75" customHeight="1" x14ac:dyDescent="0.25">
      <c r="A4250" s="222"/>
      <c r="C4250" s="116"/>
      <c r="D4250" s="620"/>
      <c r="F4250" s="117"/>
      <c r="G4250" s="694"/>
      <c r="H4250" s="878"/>
      <c r="I4250" s="397"/>
      <c r="J4250" s="380"/>
      <c r="K4250" s="406" t="s">
        <v>53</v>
      </c>
      <c r="L4250" s="738">
        <v>0</v>
      </c>
      <c r="M4250" s="739">
        <v>0</v>
      </c>
      <c r="N4250" s="929">
        <v>0</v>
      </c>
      <c r="O4250" s="530">
        <v>0</v>
      </c>
      <c r="P4250" s="530">
        <v>0</v>
      </c>
      <c r="Q4250" s="641">
        <v>0</v>
      </c>
      <c r="R4250" s="537">
        <v>0</v>
      </c>
      <c r="S4250" s="537">
        <v>0</v>
      </c>
      <c r="T4250" s="537">
        <v>0</v>
      </c>
      <c r="U4250" s="537">
        <v>0</v>
      </c>
      <c r="V4250" s="537">
        <v>0</v>
      </c>
      <c r="W4250" s="530"/>
      <c r="X4250" s="142">
        <v>0</v>
      </c>
      <c r="Y4250" s="142">
        <v>0</v>
      </c>
      <c r="Z4250" s="537">
        <v>0</v>
      </c>
      <c r="AA4250" s="537">
        <v>0</v>
      </c>
      <c r="AB4250" s="530"/>
      <c r="AC4250" s="142">
        <v>0</v>
      </c>
      <c r="AD4250" s="530">
        <v>0</v>
      </c>
      <c r="AE4250" s="842">
        <v>0</v>
      </c>
      <c r="AF4250" s="929">
        <v>0</v>
      </c>
      <c r="AG4250" s="530">
        <v>0</v>
      </c>
      <c r="AH4250" s="530">
        <v>0</v>
      </c>
      <c r="AI4250" s="641">
        <v>0</v>
      </c>
      <c r="AJ4250" s="537">
        <v>0</v>
      </c>
      <c r="AK4250" s="537">
        <v>0</v>
      </c>
      <c r="AL4250" s="537">
        <v>0</v>
      </c>
      <c r="AM4250" s="537">
        <v>0</v>
      </c>
      <c r="AN4250" s="537">
        <v>0</v>
      </c>
      <c r="AO4250" s="530"/>
      <c r="AP4250" s="142">
        <v>0</v>
      </c>
      <c r="AQ4250" s="142">
        <v>0</v>
      </c>
      <c r="AR4250" s="537">
        <v>0</v>
      </c>
      <c r="AS4250" s="537">
        <v>0</v>
      </c>
      <c r="AT4250" s="530"/>
      <c r="AU4250" s="142">
        <v>0</v>
      </c>
      <c r="AV4250" s="530">
        <v>0</v>
      </c>
      <c r="AW4250" s="842">
        <v>0</v>
      </c>
      <c r="AX4250" s="115">
        <v>0</v>
      </c>
      <c r="AY4250" s="5">
        <v>0</v>
      </c>
      <c r="AZ4250" s="5">
        <v>0</v>
      </c>
      <c r="BA4250" s="335">
        <v>0</v>
      </c>
      <c r="BB4250" s="23">
        <v>0</v>
      </c>
      <c r="BC4250" s="5">
        <v>0</v>
      </c>
      <c r="BD4250" s="5">
        <v>0</v>
      </c>
      <c r="BE4250" s="335">
        <v>0</v>
      </c>
      <c r="BG4250" s="826"/>
      <c r="BH4250" s="607"/>
    </row>
    <row r="4251" spans="1:66" ht="12.75" customHeight="1" x14ac:dyDescent="0.25">
      <c r="A4251" s="222"/>
      <c r="C4251" s="258"/>
      <c r="D4251" s="620"/>
      <c r="F4251" s="117"/>
      <c r="G4251" s="694"/>
      <c r="H4251" s="878"/>
      <c r="I4251" s="397"/>
      <c r="J4251" s="380"/>
      <c r="K4251" s="415"/>
      <c r="L4251" s="731"/>
      <c r="M4251" s="732"/>
      <c r="N4251" s="931"/>
      <c r="O4251" s="923"/>
      <c r="P4251" s="923"/>
      <c r="Q4251" s="641"/>
      <c r="R4251" s="537"/>
      <c r="S4251" s="537"/>
      <c r="T4251" s="537"/>
      <c r="U4251" s="537"/>
      <c r="V4251" s="537"/>
      <c r="W4251" s="531"/>
      <c r="X4251" s="141"/>
      <c r="Y4251" s="141"/>
      <c r="Z4251" s="552"/>
      <c r="AA4251" s="552"/>
      <c r="AB4251" s="531"/>
      <c r="AC4251" s="593"/>
      <c r="AD4251" s="923"/>
      <c r="AE4251" s="846"/>
      <c r="AF4251" s="931"/>
      <c r="AG4251" s="923"/>
      <c r="AH4251" s="923"/>
      <c r="AI4251" s="641"/>
      <c r="AJ4251" s="537"/>
      <c r="AK4251" s="537"/>
      <c r="AL4251" s="537"/>
      <c r="AM4251" s="537"/>
      <c r="AN4251" s="537"/>
      <c r="AO4251" s="531"/>
      <c r="AP4251" s="141"/>
      <c r="AQ4251" s="141"/>
      <c r="AR4251" s="552"/>
      <c r="AS4251" s="552"/>
      <c r="AT4251" s="531"/>
      <c r="AU4251" s="593"/>
      <c r="AV4251" s="923"/>
      <c r="AW4251" s="846"/>
      <c r="AX4251" s="115"/>
      <c r="AY4251" s="5"/>
      <c r="AZ4251" s="5"/>
      <c r="BA4251" s="335"/>
      <c r="BC4251" s="5"/>
      <c r="BD4251" s="5"/>
      <c r="BE4251" s="335"/>
      <c r="BG4251" s="826"/>
      <c r="BH4251" s="607"/>
    </row>
    <row r="4252" spans="1:66" ht="12.75" customHeight="1" x14ac:dyDescent="0.25">
      <c r="A4252" s="222"/>
      <c r="C4252" s="258"/>
      <c r="D4252" s="620"/>
      <c r="F4252" s="117"/>
      <c r="G4252" s="694"/>
      <c r="H4252" s="878"/>
      <c r="I4252" s="397"/>
      <c r="J4252" s="380"/>
      <c r="K4252" s="415"/>
      <c r="L4252" s="731"/>
      <c r="M4252" s="732"/>
      <c r="N4252" s="931"/>
      <c r="O4252" s="923"/>
      <c r="P4252" s="923"/>
      <c r="Q4252" s="641"/>
      <c r="R4252" s="537"/>
      <c r="S4252" s="537"/>
      <c r="T4252" s="537"/>
      <c r="U4252" s="537"/>
      <c r="V4252" s="537"/>
      <c r="W4252" s="531"/>
      <c r="X4252" s="141"/>
      <c r="Y4252" s="141"/>
      <c r="Z4252" s="552"/>
      <c r="AA4252" s="552"/>
      <c r="AB4252" s="531"/>
      <c r="AC4252" s="593"/>
      <c r="AD4252" s="923"/>
      <c r="AE4252" s="846"/>
      <c r="AF4252" s="931"/>
      <c r="AG4252" s="923"/>
      <c r="AH4252" s="923"/>
      <c r="AI4252" s="641"/>
      <c r="AJ4252" s="537"/>
      <c r="AK4252" s="537"/>
      <c r="AL4252" s="537"/>
      <c r="AM4252" s="537"/>
      <c r="AN4252" s="537"/>
      <c r="AO4252" s="531"/>
      <c r="AP4252" s="141"/>
      <c r="AQ4252" s="141"/>
      <c r="AR4252" s="552"/>
      <c r="AS4252" s="552"/>
      <c r="AT4252" s="531"/>
      <c r="AU4252" s="593"/>
      <c r="AV4252" s="923"/>
      <c r="AW4252" s="846"/>
      <c r="AX4252" s="115"/>
      <c r="AY4252" s="5"/>
      <c r="AZ4252" s="5"/>
      <c r="BA4252" s="335"/>
      <c r="BC4252" s="5"/>
      <c r="BD4252" s="5"/>
      <c r="BE4252" s="335"/>
      <c r="BG4252" s="826"/>
      <c r="BH4252" s="607"/>
    </row>
    <row r="4253" spans="1:66" ht="12.75" customHeight="1" x14ac:dyDescent="0.25">
      <c r="A4253" s="21"/>
      <c r="B4253" s="112"/>
      <c r="C4253" s="116"/>
      <c r="D4253" s="623"/>
      <c r="F4253" s="117"/>
      <c r="G4253" s="694"/>
      <c r="H4253" s="878"/>
      <c r="I4253" s="397"/>
      <c r="J4253" s="380"/>
      <c r="K4253" s="425" t="s">
        <v>6564</v>
      </c>
      <c r="L4253" s="738"/>
      <c r="M4253" s="739"/>
      <c r="N4253" s="931"/>
      <c r="O4253" s="923"/>
      <c r="P4253" s="923"/>
      <c r="Q4253" s="641"/>
      <c r="R4253" s="537"/>
      <c r="S4253" s="537"/>
      <c r="T4253" s="537"/>
      <c r="U4253" s="537"/>
      <c r="V4253" s="537"/>
      <c r="W4253" s="531"/>
      <c r="X4253" s="141"/>
      <c r="Y4253" s="141"/>
      <c r="Z4253" s="552"/>
      <c r="AA4253" s="552"/>
      <c r="AB4253" s="531"/>
      <c r="AC4253" s="593"/>
      <c r="AD4253" s="923"/>
      <c r="AE4253" s="846"/>
      <c r="AF4253" s="931"/>
      <c r="AG4253" s="923"/>
      <c r="AH4253" s="923"/>
      <c r="AI4253" s="641"/>
      <c r="AJ4253" s="537"/>
      <c r="AK4253" s="537"/>
      <c r="AL4253" s="537"/>
      <c r="AM4253" s="537"/>
      <c r="AN4253" s="537"/>
      <c r="AO4253" s="531"/>
      <c r="AP4253" s="141"/>
      <c r="AQ4253" s="141"/>
      <c r="AR4253" s="552"/>
      <c r="AS4253" s="552"/>
      <c r="AT4253" s="531"/>
      <c r="AU4253" s="593"/>
      <c r="AV4253" s="923"/>
      <c r="AW4253" s="846"/>
      <c r="AX4253" s="115"/>
      <c r="AY4253" s="5"/>
      <c r="AZ4253" s="5"/>
      <c r="BA4253" s="335"/>
      <c r="BC4253" s="5"/>
      <c r="BD4253" s="5"/>
      <c r="BE4253" s="335"/>
      <c r="BG4253" s="826"/>
      <c r="BH4253" s="607"/>
    </row>
    <row r="4254" spans="1:66" x14ac:dyDescent="0.25">
      <c r="A4254" s="21"/>
      <c r="B4254" s="112"/>
      <c r="C4254" s="116"/>
      <c r="D4254" s="623"/>
      <c r="F4254" s="117"/>
      <c r="G4254" s="694"/>
      <c r="H4254" s="878"/>
      <c r="I4254" s="397"/>
      <c r="J4254" s="380"/>
      <c r="K4254" s="427" t="s">
        <v>184</v>
      </c>
      <c r="L4254" s="738"/>
      <c r="M4254" s="739"/>
      <c r="N4254" s="931"/>
      <c r="O4254" s="923"/>
      <c r="P4254" s="923"/>
      <c r="Q4254" s="641"/>
      <c r="R4254" s="537"/>
      <c r="S4254" s="537"/>
      <c r="T4254" s="537"/>
      <c r="U4254" s="537"/>
      <c r="V4254" s="537"/>
      <c r="W4254" s="531"/>
      <c r="X4254" s="141"/>
      <c r="Y4254" s="141"/>
      <c r="Z4254" s="552"/>
      <c r="AA4254" s="552"/>
      <c r="AB4254" s="531"/>
      <c r="AC4254" s="593"/>
      <c r="AD4254" s="923"/>
      <c r="AE4254" s="846"/>
      <c r="AF4254" s="931"/>
      <c r="AG4254" s="923"/>
      <c r="AH4254" s="923"/>
      <c r="AI4254" s="641"/>
      <c r="AJ4254" s="537"/>
      <c r="AK4254" s="537"/>
      <c r="AL4254" s="537"/>
      <c r="AM4254" s="537"/>
      <c r="AN4254" s="537"/>
      <c r="AO4254" s="531"/>
      <c r="AP4254" s="141"/>
      <c r="AQ4254" s="141"/>
      <c r="AR4254" s="552"/>
      <c r="AS4254" s="552"/>
      <c r="AT4254" s="531"/>
      <c r="AU4254" s="593"/>
      <c r="AV4254" s="923"/>
      <c r="AW4254" s="846"/>
      <c r="AX4254" s="115"/>
      <c r="AY4254" s="5"/>
      <c r="AZ4254" s="5"/>
      <c r="BA4254" s="335"/>
      <c r="BC4254" s="5"/>
      <c r="BD4254" s="5"/>
      <c r="BE4254" s="335"/>
      <c r="BG4254" s="826"/>
      <c r="BH4254" s="607"/>
    </row>
    <row r="4255" spans="1:66" ht="12.75" customHeight="1" x14ac:dyDescent="0.25">
      <c r="A4255" s="21"/>
      <c r="B4255" s="112"/>
      <c r="C4255" s="116"/>
      <c r="D4255" s="623"/>
      <c r="F4255" s="117"/>
      <c r="G4255" s="694"/>
      <c r="H4255" s="878"/>
      <c r="I4255" s="397"/>
      <c r="J4255" s="380"/>
      <c r="K4255" s="408"/>
      <c r="L4255" s="738"/>
      <c r="M4255" s="739"/>
      <c r="N4255" s="931"/>
      <c r="O4255" s="923"/>
      <c r="P4255" s="923"/>
      <c r="Q4255" s="641"/>
      <c r="R4255" s="537"/>
      <c r="S4255" s="537"/>
      <c r="T4255" s="537"/>
      <c r="U4255" s="537"/>
      <c r="V4255" s="537"/>
      <c r="W4255" s="531"/>
      <c r="X4255" s="141"/>
      <c r="Y4255" s="141"/>
      <c r="Z4255" s="552"/>
      <c r="AA4255" s="552"/>
      <c r="AB4255" s="531"/>
      <c r="AC4255" s="593"/>
      <c r="AD4255" s="923"/>
      <c r="AE4255" s="846"/>
      <c r="AF4255" s="931"/>
      <c r="AG4255" s="923"/>
      <c r="AH4255" s="923"/>
      <c r="AI4255" s="641"/>
      <c r="AJ4255" s="537"/>
      <c r="AK4255" s="537"/>
      <c r="AL4255" s="537"/>
      <c r="AM4255" s="537"/>
      <c r="AN4255" s="537"/>
      <c r="AO4255" s="531"/>
      <c r="AP4255" s="141"/>
      <c r="AQ4255" s="141"/>
      <c r="AR4255" s="552"/>
      <c r="AS4255" s="552"/>
      <c r="AT4255" s="531"/>
      <c r="AU4255" s="593"/>
      <c r="AV4255" s="923"/>
      <c r="AW4255" s="846"/>
      <c r="AX4255" s="115"/>
      <c r="AY4255" s="5"/>
      <c r="AZ4255" s="5"/>
      <c r="BA4255" s="335"/>
      <c r="BC4255" s="5"/>
      <c r="BD4255" s="5"/>
      <c r="BE4255" s="335"/>
      <c r="BG4255" s="826"/>
      <c r="BH4255" s="607"/>
    </row>
    <row r="4256" spans="1:66" s="4" customFormat="1" ht="35.1" customHeight="1" x14ac:dyDescent="0.25">
      <c r="A4256" s="21" t="s">
        <v>6115</v>
      </c>
      <c r="B4256" s="30">
        <v>10</v>
      </c>
      <c r="C4256" s="116" t="s">
        <v>149</v>
      </c>
      <c r="D4256" s="620">
        <v>1000</v>
      </c>
      <c r="E4256" s="32"/>
      <c r="F4256" s="117">
        <v>12</v>
      </c>
      <c r="G4256" s="694">
        <v>1</v>
      </c>
      <c r="H4256" s="878" t="str">
        <f t="shared" si="6548"/>
        <v>085</v>
      </c>
      <c r="I4256" s="397" t="s">
        <v>3257</v>
      </c>
      <c r="J4256" s="380" t="s">
        <v>1987</v>
      </c>
      <c r="K4256" s="408" t="s">
        <v>3533</v>
      </c>
      <c r="L4256" s="733">
        <v>50</v>
      </c>
      <c r="M4256" s="734">
        <v>50</v>
      </c>
      <c r="N4256" s="931"/>
      <c r="O4256" s="530">
        <f t="shared" ref="O4256:O4287" si="6613">IF(N4256&gt;L4256,"0 ",N4256-L4256)</f>
        <v>-50</v>
      </c>
      <c r="P4256" s="530" t="str">
        <f t="shared" ref="P4256:P4287" si="6614">IF(N4256&lt;L4256,"0 ",N4256-L4256)</f>
        <v xml:space="preserve">0 </v>
      </c>
      <c r="Q4256" s="646"/>
      <c r="R4256" s="536"/>
      <c r="S4256" s="536"/>
      <c r="T4256" s="536"/>
      <c r="U4256" s="536"/>
      <c r="V4256" s="536"/>
      <c r="W4256" s="683" t="str">
        <f t="shared" ref="W4256:W4287" si="6615">IF(SUM(Q4256:V4256)=X4256,"OK",SUM(Q4256:V4256)-X4256)</f>
        <v>OK</v>
      </c>
      <c r="X4256" s="141"/>
      <c r="Y4256" s="141"/>
      <c r="Z4256" s="552"/>
      <c r="AA4256" s="552"/>
      <c r="AB4256" s="683" t="str">
        <f t="shared" ref="AB4256:AB4287" si="6616">IF(SUM(Z4256:AA4256)=AC4256,"OK",SUM(Z4256:AA4256)-AC4256)</f>
        <v>OK</v>
      </c>
      <c r="AC4256" s="593"/>
      <c r="AD4256" s="530">
        <f t="shared" ref="AD4256:AD4287" si="6617">X4256+Y4256+AC4256</f>
        <v>0</v>
      </c>
      <c r="AE4256" s="842">
        <f t="shared" ref="AE4256:AE4287" si="6618">N4256+AD4256</f>
        <v>0</v>
      </c>
      <c r="AF4256" s="931"/>
      <c r="AG4256" s="530">
        <f t="shared" ref="AG4256:AG4287" si="6619">IF(AF4256&gt;M4256,"0 ",AF4256-M4256)</f>
        <v>-50</v>
      </c>
      <c r="AH4256" s="530" t="str">
        <f t="shared" ref="AH4256:AH4287" si="6620">IF(AF4256&lt;M4256,"0 ",AF4256-M4256)</f>
        <v xml:space="preserve">0 </v>
      </c>
      <c r="AI4256" s="641"/>
      <c r="AJ4256" s="537"/>
      <c r="AK4256" s="537"/>
      <c r="AL4256" s="537"/>
      <c r="AM4256" s="537"/>
      <c r="AN4256" s="537"/>
      <c r="AO4256" s="683" t="str">
        <f t="shared" ref="AO4256:AO4287" si="6621">IF(SUM(AI4256:AN4256)=AP4256,"OK",SUM(AI4256:AN4256)-AP4256)</f>
        <v>OK</v>
      </c>
      <c r="AP4256" s="141"/>
      <c r="AQ4256" s="141"/>
      <c r="AR4256" s="552"/>
      <c r="AS4256" s="552"/>
      <c r="AT4256" s="683" t="str">
        <f t="shared" ref="AT4256:AT4287" si="6622">IF(SUM(AR4256:AS4256)=AU4256,"OK",SUM(AR4256:AS4256)-AU4256)</f>
        <v>OK</v>
      </c>
      <c r="AU4256" s="593"/>
      <c r="AV4256" s="530">
        <f t="shared" ref="AV4256:AV4287" si="6623">AP4256+AQ4256+AU4256</f>
        <v>0</v>
      </c>
      <c r="AW4256" s="842">
        <f t="shared" ref="AW4256:AW4287" si="6624">AF4256+AV4256</f>
        <v>0</v>
      </c>
      <c r="AX4256" s="115">
        <f t="shared" ref="AX4256:AX4287" si="6625">L4256</f>
        <v>50</v>
      </c>
      <c r="AY4256" s="5">
        <f t="shared" ref="AY4256:AY4287" si="6626">AE4256</f>
        <v>0</v>
      </c>
      <c r="AZ4256" s="7">
        <f t="shared" ref="AZ4256:AZ4261" si="6627">AY4256-AX4256</f>
        <v>-50</v>
      </c>
      <c r="BA4256" s="335">
        <f t="shared" ref="BA4256:BA4261" si="6628">AZ4256/AX4256</f>
        <v>-1</v>
      </c>
      <c r="BB4256" s="23">
        <f t="shared" ref="BB4256:BB4287" si="6629">M4256</f>
        <v>50</v>
      </c>
      <c r="BC4256" s="5">
        <f t="shared" ref="BC4256:BC4261" si="6630">AW4256</f>
        <v>0</v>
      </c>
      <c r="BD4256" s="7">
        <f t="shared" ref="BD4256:BD4261" si="6631">BC4256-BB4256</f>
        <v>-50</v>
      </c>
      <c r="BE4256" s="335">
        <f t="shared" ref="BE4256:BE4261" si="6632">BD4256/BB4256</f>
        <v>-1</v>
      </c>
      <c r="BF4256" s="40"/>
      <c r="BG4256" s="826" t="str">
        <f t="shared" ref="BG4256:BG4287" si="6633">RIGHT(LEFT(I4256,3),2)&amp;"."&amp;RIGHT(LEFT(I4256,5),2)</f>
        <v>12.11</v>
      </c>
      <c r="BH4256" s="607" t="b">
        <f>COUNTIF('Codes SEC'!$B$2:$B$250,Ministres!BG4256)&gt;0</f>
        <v>1</v>
      </c>
      <c r="BI4256" s="41"/>
      <c r="BJ4256" s="41"/>
      <c r="BK4256" s="41"/>
      <c r="BL4256" s="41"/>
      <c r="BM4256" s="41"/>
      <c r="BN4256" s="41"/>
    </row>
    <row r="4257" spans="1:66" s="1" customFormat="1" ht="35.1" customHeight="1" x14ac:dyDescent="0.25">
      <c r="A4257" s="222" t="s">
        <v>6115</v>
      </c>
      <c r="B4257" s="30">
        <v>10</v>
      </c>
      <c r="C4257" s="116" t="s">
        <v>196</v>
      </c>
      <c r="D4257" s="620">
        <v>1000</v>
      </c>
      <c r="E4257" s="32"/>
      <c r="F4257" s="117">
        <v>12</v>
      </c>
      <c r="G4257" s="694"/>
      <c r="H4257" s="878" t="str">
        <f t="shared" si="6548"/>
        <v>085</v>
      </c>
      <c r="I4257" s="397" t="s">
        <v>3257</v>
      </c>
      <c r="J4257" s="380" t="s">
        <v>1995</v>
      </c>
      <c r="K4257" s="408" t="s">
        <v>3613</v>
      </c>
      <c r="L4257" s="733">
        <v>20</v>
      </c>
      <c r="M4257" s="734">
        <v>20</v>
      </c>
      <c r="N4257" s="931"/>
      <c r="O4257" s="530">
        <f t="shared" si="6613"/>
        <v>-20</v>
      </c>
      <c r="P4257" s="530" t="str">
        <f t="shared" si="6614"/>
        <v xml:space="preserve">0 </v>
      </c>
      <c r="Q4257" s="646"/>
      <c r="R4257" s="536"/>
      <c r="S4257" s="536"/>
      <c r="T4257" s="536"/>
      <c r="U4257" s="536"/>
      <c r="V4257" s="536"/>
      <c r="W4257" s="683" t="str">
        <f>IF(SUM(Q4257:V4257)=X4257,"OK",SUM(Q4257:V4257)-X4257)</f>
        <v>OK</v>
      </c>
      <c r="X4257" s="141"/>
      <c r="Y4257" s="141"/>
      <c r="Z4257" s="552"/>
      <c r="AA4257" s="552"/>
      <c r="AB4257" s="683" t="str">
        <f>IF(SUM(Z4257:AA4257)=AC4257,"OK",SUM(Z4257:AA4257)-AC4257)</f>
        <v>OK</v>
      </c>
      <c r="AC4257" s="593"/>
      <c r="AD4257" s="530">
        <f t="shared" si="6617"/>
        <v>0</v>
      </c>
      <c r="AE4257" s="842">
        <f t="shared" si="6618"/>
        <v>0</v>
      </c>
      <c r="AF4257" s="931"/>
      <c r="AG4257" s="530">
        <f t="shared" si="6619"/>
        <v>-20</v>
      </c>
      <c r="AH4257" s="530" t="str">
        <f t="shared" si="6620"/>
        <v xml:space="preserve">0 </v>
      </c>
      <c r="AI4257" s="641"/>
      <c r="AJ4257" s="537"/>
      <c r="AK4257" s="537"/>
      <c r="AL4257" s="537"/>
      <c r="AM4257" s="537"/>
      <c r="AN4257" s="537"/>
      <c r="AO4257" s="683" t="str">
        <f>IF(SUM(AI4257:AN4257)=AP4257,"OK",SUM(AI4257:AN4257)-AP4257)</f>
        <v>OK</v>
      </c>
      <c r="AP4257" s="141"/>
      <c r="AQ4257" s="141"/>
      <c r="AR4257" s="552"/>
      <c r="AS4257" s="552"/>
      <c r="AT4257" s="683" t="str">
        <f>IF(SUM(AR4257:AS4257)=AU4257,"OK",SUM(AR4257:AS4257)-AU4257)</f>
        <v>OK</v>
      </c>
      <c r="AU4257" s="593"/>
      <c r="AV4257" s="530">
        <f t="shared" si="6623"/>
        <v>0</v>
      </c>
      <c r="AW4257" s="842">
        <f t="shared" si="6624"/>
        <v>0</v>
      </c>
      <c r="AX4257" s="115">
        <f t="shared" si="6625"/>
        <v>20</v>
      </c>
      <c r="AY4257" s="5">
        <f t="shared" si="6626"/>
        <v>0</v>
      </c>
      <c r="AZ4257" s="7">
        <f>AY4257-AX4257</f>
        <v>-20</v>
      </c>
      <c r="BA4257" s="335">
        <f>AZ4257/AX4257</f>
        <v>-1</v>
      </c>
      <c r="BB4257" s="23">
        <f t="shared" si="6629"/>
        <v>20</v>
      </c>
      <c r="BC4257" s="5">
        <f>AW4257</f>
        <v>0</v>
      </c>
      <c r="BD4257" s="7">
        <f>BC4257-BB4257</f>
        <v>-20</v>
      </c>
      <c r="BE4257" s="335">
        <f>BD4257/BB4257</f>
        <v>-1</v>
      </c>
      <c r="BF4257" s="41"/>
      <c r="BG4257" s="826" t="str">
        <f t="shared" si="6633"/>
        <v>12.11</v>
      </c>
      <c r="BH4257" s="607" t="b">
        <f>COUNTIF('Codes SEC'!$B$2:$B$250,Ministres!BG4257)&gt;0</f>
        <v>1</v>
      </c>
      <c r="BI4257" s="41"/>
      <c r="BJ4257" s="41"/>
      <c r="BK4257" s="41"/>
      <c r="BL4257" s="41"/>
      <c r="BM4257" s="41"/>
      <c r="BN4257" s="41"/>
    </row>
    <row r="4258" spans="1:66" ht="30.6" x14ac:dyDescent="0.25">
      <c r="A4258" s="21" t="s">
        <v>6115</v>
      </c>
      <c r="B4258" s="112">
        <v>10</v>
      </c>
      <c r="C4258" s="116" t="s">
        <v>149</v>
      </c>
      <c r="D4258" s="620">
        <v>1000</v>
      </c>
      <c r="F4258" s="117">
        <v>12</v>
      </c>
      <c r="G4258" s="694"/>
      <c r="H4258" s="878" t="str">
        <f t="shared" si="6548"/>
        <v>085</v>
      </c>
      <c r="I4258" s="397" t="s">
        <v>3257</v>
      </c>
      <c r="J4258" s="380" t="s">
        <v>1988</v>
      </c>
      <c r="K4258" s="422" t="s">
        <v>3634</v>
      </c>
      <c r="L4258" s="733">
        <v>0</v>
      </c>
      <c r="M4258" s="734">
        <v>0</v>
      </c>
      <c r="N4258" s="931"/>
      <c r="O4258" s="530">
        <f t="shared" si="6613"/>
        <v>0</v>
      </c>
      <c r="P4258" s="530">
        <f t="shared" si="6614"/>
        <v>0</v>
      </c>
      <c r="Q4258" s="646"/>
      <c r="R4258" s="536"/>
      <c r="S4258" s="536"/>
      <c r="T4258" s="536"/>
      <c r="U4258" s="536"/>
      <c r="V4258" s="536"/>
      <c r="W4258" s="683" t="str">
        <f t="shared" si="6615"/>
        <v>OK</v>
      </c>
      <c r="X4258" s="141"/>
      <c r="Y4258" s="141"/>
      <c r="Z4258" s="552"/>
      <c r="AA4258" s="552"/>
      <c r="AB4258" s="683" t="str">
        <f t="shared" si="6616"/>
        <v>OK</v>
      </c>
      <c r="AC4258" s="593"/>
      <c r="AD4258" s="530">
        <f t="shared" si="6617"/>
        <v>0</v>
      </c>
      <c r="AE4258" s="842">
        <f t="shared" si="6618"/>
        <v>0</v>
      </c>
      <c r="AF4258" s="931"/>
      <c r="AG4258" s="530">
        <f t="shared" si="6619"/>
        <v>0</v>
      </c>
      <c r="AH4258" s="530">
        <f t="shared" si="6620"/>
        <v>0</v>
      </c>
      <c r="AI4258" s="641"/>
      <c r="AJ4258" s="537"/>
      <c r="AK4258" s="537"/>
      <c r="AL4258" s="537"/>
      <c r="AM4258" s="537"/>
      <c r="AN4258" s="537"/>
      <c r="AO4258" s="683" t="str">
        <f t="shared" si="6621"/>
        <v>OK</v>
      </c>
      <c r="AP4258" s="141"/>
      <c r="AQ4258" s="141"/>
      <c r="AR4258" s="552"/>
      <c r="AS4258" s="552"/>
      <c r="AT4258" s="683" t="str">
        <f t="shared" si="6622"/>
        <v>OK</v>
      </c>
      <c r="AU4258" s="593"/>
      <c r="AV4258" s="530">
        <f t="shared" si="6623"/>
        <v>0</v>
      </c>
      <c r="AW4258" s="842">
        <f t="shared" si="6624"/>
        <v>0</v>
      </c>
      <c r="AX4258" s="115">
        <f t="shared" si="6625"/>
        <v>0</v>
      </c>
      <c r="AY4258" s="5">
        <f t="shared" si="6626"/>
        <v>0</v>
      </c>
      <c r="AZ4258" s="7">
        <f t="shared" si="6627"/>
        <v>0</v>
      </c>
      <c r="BA4258" s="335" t="e">
        <f t="shared" si="6628"/>
        <v>#DIV/0!</v>
      </c>
      <c r="BB4258" s="23">
        <f t="shared" si="6629"/>
        <v>0</v>
      </c>
      <c r="BC4258" s="5">
        <f t="shared" si="6630"/>
        <v>0</v>
      </c>
      <c r="BD4258" s="7">
        <f t="shared" si="6631"/>
        <v>0</v>
      </c>
      <c r="BE4258" s="335" t="e">
        <f t="shared" si="6632"/>
        <v>#DIV/0!</v>
      </c>
      <c r="BG4258" s="826" t="str">
        <f t="shared" si="6633"/>
        <v>12.11</v>
      </c>
      <c r="BH4258" s="607" t="b">
        <f>COUNTIF('Codes SEC'!$B$2:$B$250,Ministres!BG4258)&gt;0</f>
        <v>1</v>
      </c>
    </row>
    <row r="4259" spans="1:66" s="4" customFormat="1" ht="35.1" customHeight="1" x14ac:dyDescent="0.25">
      <c r="A4259" s="21" t="s">
        <v>6115</v>
      </c>
      <c r="B4259" s="112">
        <v>10</v>
      </c>
      <c r="C4259" s="116" t="s">
        <v>149</v>
      </c>
      <c r="D4259" s="620">
        <v>1000</v>
      </c>
      <c r="E4259" s="32"/>
      <c r="F4259" s="117">
        <v>12</v>
      </c>
      <c r="G4259" s="694"/>
      <c r="H4259" s="878" t="str">
        <f t="shared" si="6548"/>
        <v>085</v>
      </c>
      <c r="I4259" s="397" t="s">
        <v>3257</v>
      </c>
      <c r="J4259" s="380" t="s">
        <v>1990</v>
      </c>
      <c r="K4259" s="422" t="s">
        <v>6314</v>
      </c>
      <c r="L4259" s="733">
        <v>0</v>
      </c>
      <c r="M4259" s="734">
        <v>0</v>
      </c>
      <c r="N4259" s="931"/>
      <c r="O4259" s="530">
        <f t="shared" si="6613"/>
        <v>0</v>
      </c>
      <c r="P4259" s="530">
        <f t="shared" si="6614"/>
        <v>0</v>
      </c>
      <c r="Q4259" s="646"/>
      <c r="R4259" s="536"/>
      <c r="S4259" s="536"/>
      <c r="T4259" s="536"/>
      <c r="U4259" s="536"/>
      <c r="V4259" s="536"/>
      <c r="W4259" s="683" t="str">
        <f>IF(SUM(Q4259:V4259)=X4259,"OK",SUM(Q4259:V4259)-X4259)</f>
        <v>OK</v>
      </c>
      <c r="X4259" s="141"/>
      <c r="Y4259" s="141"/>
      <c r="Z4259" s="552"/>
      <c r="AA4259" s="552"/>
      <c r="AB4259" s="683" t="str">
        <f>IF(SUM(Z4259:AA4259)=AC4259,"OK",SUM(Z4259:AA4259)-AC4259)</f>
        <v>OK</v>
      </c>
      <c r="AC4259" s="593"/>
      <c r="AD4259" s="530">
        <f t="shared" si="6617"/>
        <v>0</v>
      </c>
      <c r="AE4259" s="842">
        <f t="shared" si="6618"/>
        <v>0</v>
      </c>
      <c r="AF4259" s="931"/>
      <c r="AG4259" s="530">
        <f t="shared" si="6619"/>
        <v>0</v>
      </c>
      <c r="AH4259" s="530">
        <f t="shared" si="6620"/>
        <v>0</v>
      </c>
      <c r="AI4259" s="641"/>
      <c r="AJ4259" s="537"/>
      <c r="AK4259" s="537"/>
      <c r="AL4259" s="537"/>
      <c r="AM4259" s="537"/>
      <c r="AN4259" s="537"/>
      <c r="AO4259" s="683" t="str">
        <f>IF(SUM(AI4259:AN4259)=AP4259,"OK",SUM(AI4259:AN4259)-AP4259)</f>
        <v>OK</v>
      </c>
      <c r="AP4259" s="141"/>
      <c r="AQ4259" s="141"/>
      <c r="AR4259" s="552"/>
      <c r="AS4259" s="552"/>
      <c r="AT4259" s="683" t="str">
        <f>IF(SUM(AR4259:AS4259)=AU4259,"OK",SUM(AR4259:AS4259)-AU4259)</f>
        <v>OK</v>
      </c>
      <c r="AU4259" s="593"/>
      <c r="AV4259" s="530">
        <f t="shared" si="6623"/>
        <v>0</v>
      </c>
      <c r="AW4259" s="842">
        <f t="shared" si="6624"/>
        <v>0</v>
      </c>
      <c r="AX4259" s="115">
        <f t="shared" si="6625"/>
        <v>0</v>
      </c>
      <c r="AY4259" s="5">
        <f t="shared" si="6626"/>
        <v>0</v>
      </c>
      <c r="AZ4259" s="7">
        <f>AY4259-AX4259</f>
        <v>0</v>
      </c>
      <c r="BA4259" s="335" t="e">
        <f>AZ4259/AX4259</f>
        <v>#DIV/0!</v>
      </c>
      <c r="BB4259" s="23">
        <f t="shared" si="6629"/>
        <v>0</v>
      </c>
      <c r="BC4259" s="5">
        <f>AW4259</f>
        <v>0</v>
      </c>
      <c r="BD4259" s="7">
        <f>BC4259-BB4259</f>
        <v>0</v>
      </c>
      <c r="BE4259" s="335" t="e">
        <f>BD4259/BB4259</f>
        <v>#DIV/0!</v>
      </c>
      <c r="BF4259" s="41"/>
      <c r="BG4259" s="826" t="str">
        <f t="shared" si="6633"/>
        <v>12.11</v>
      </c>
      <c r="BH4259" s="607" t="b">
        <f>COUNTIF('Codes SEC'!$B$2:$B$250,Ministres!BG4259)&gt;0</f>
        <v>1</v>
      </c>
      <c r="BI4259" s="41"/>
      <c r="BJ4259" s="41"/>
      <c r="BK4259" s="41"/>
      <c r="BL4259" s="41"/>
      <c r="BM4259" s="41"/>
      <c r="BN4259" s="41"/>
    </row>
    <row r="4260" spans="1:66" s="27" customFormat="1" ht="35.1" customHeight="1" x14ac:dyDescent="0.25">
      <c r="A4260" s="222" t="s">
        <v>6115</v>
      </c>
      <c r="B4260" s="112">
        <v>10</v>
      </c>
      <c r="C4260" s="116" t="s">
        <v>149</v>
      </c>
      <c r="D4260" s="620">
        <v>1000</v>
      </c>
      <c r="E4260" s="278"/>
      <c r="F4260" s="116">
        <v>12</v>
      </c>
      <c r="G4260" s="694">
        <v>1</v>
      </c>
      <c r="H4260" s="878" t="str">
        <f t="shared" si="6548"/>
        <v>085</v>
      </c>
      <c r="I4260" s="397" t="s">
        <v>3257</v>
      </c>
      <c r="J4260" s="380" t="s">
        <v>1989</v>
      </c>
      <c r="K4260" s="408" t="s">
        <v>3534</v>
      </c>
      <c r="L4260" s="733">
        <v>150</v>
      </c>
      <c r="M4260" s="734">
        <v>150</v>
      </c>
      <c r="N4260" s="931"/>
      <c r="O4260" s="530">
        <f t="shared" si="6613"/>
        <v>-150</v>
      </c>
      <c r="P4260" s="530" t="str">
        <f t="shared" si="6614"/>
        <v xml:space="preserve">0 </v>
      </c>
      <c r="Q4260" s="646"/>
      <c r="R4260" s="536"/>
      <c r="S4260" s="536"/>
      <c r="T4260" s="536"/>
      <c r="U4260" s="536"/>
      <c r="V4260" s="536"/>
      <c r="W4260" s="683" t="str">
        <f t="shared" si="6615"/>
        <v>OK</v>
      </c>
      <c r="X4260" s="141"/>
      <c r="Y4260" s="141"/>
      <c r="Z4260" s="552"/>
      <c r="AA4260" s="552"/>
      <c r="AB4260" s="683" t="str">
        <f t="shared" si="6616"/>
        <v>OK</v>
      </c>
      <c r="AC4260" s="593"/>
      <c r="AD4260" s="530">
        <f t="shared" si="6617"/>
        <v>0</v>
      </c>
      <c r="AE4260" s="842">
        <f t="shared" si="6618"/>
        <v>0</v>
      </c>
      <c r="AF4260" s="931"/>
      <c r="AG4260" s="530">
        <f t="shared" si="6619"/>
        <v>-150</v>
      </c>
      <c r="AH4260" s="530" t="str">
        <f t="shared" si="6620"/>
        <v xml:space="preserve">0 </v>
      </c>
      <c r="AI4260" s="641"/>
      <c r="AJ4260" s="537"/>
      <c r="AK4260" s="537"/>
      <c r="AL4260" s="537"/>
      <c r="AM4260" s="537"/>
      <c r="AN4260" s="537"/>
      <c r="AO4260" s="683" t="str">
        <f t="shared" si="6621"/>
        <v>OK</v>
      </c>
      <c r="AP4260" s="141"/>
      <c r="AQ4260" s="141"/>
      <c r="AR4260" s="552"/>
      <c r="AS4260" s="552"/>
      <c r="AT4260" s="683" t="str">
        <f t="shared" si="6622"/>
        <v>OK</v>
      </c>
      <c r="AU4260" s="593"/>
      <c r="AV4260" s="530">
        <f t="shared" si="6623"/>
        <v>0</v>
      </c>
      <c r="AW4260" s="842">
        <f t="shared" si="6624"/>
        <v>0</v>
      </c>
      <c r="AX4260" s="115">
        <f t="shared" si="6625"/>
        <v>150</v>
      </c>
      <c r="AY4260" s="5">
        <f t="shared" si="6626"/>
        <v>0</v>
      </c>
      <c r="AZ4260" s="7">
        <f t="shared" si="6627"/>
        <v>-150</v>
      </c>
      <c r="BA4260" s="335">
        <f t="shared" si="6628"/>
        <v>-1</v>
      </c>
      <c r="BB4260" s="23">
        <f t="shared" si="6629"/>
        <v>150</v>
      </c>
      <c r="BC4260" s="5">
        <f t="shared" si="6630"/>
        <v>0</v>
      </c>
      <c r="BD4260" s="7">
        <f t="shared" si="6631"/>
        <v>-150</v>
      </c>
      <c r="BE4260" s="335">
        <f t="shared" si="6632"/>
        <v>-1</v>
      </c>
      <c r="BF4260" s="41"/>
      <c r="BG4260" s="826" t="str">
        <f t="shared" si="6633"/>
        <v>12.11</v>
      </c>
      <c r="BH4260" s="607" t="b">
        <f>COUNTIF('Codes SEC'!$B$2:$B$250,Ministres!BG4260)&gt;0</f>
        <v>1</v>
      </c>
      <c r="BI4260" s="40"/>
      <c r="BJ4260" s="40"/>
      <c r="BK4260" s="40"/>
      <c r="BL4260" s="40"/>
      <c r="BM4260" s="40"/>
      <c r="BN4260" s="40"/>
    </row>
    <row r="4261" spans="1:66" ht="30.6" x14ac:dyDescent="0.25">
      <c r="A4261" s="21" t="s">
        <v>6115</v>
      </c>
      <c r="B4261" s="30">
        <v>10</v>
      </c>
      <c r="C4261" s="116" t="s">
        <v>149</v>
      </c>
      <c r="D4261" s="620">
        <v>1000</v>
      </c>
      <c r="F4261" s="117">
        <v>12</v>
      </c>
      <c r="G4261" s="694">
        <v>1</v>
      </c>
      <c r="H4261" s="878" t="str">
        <f t="shared" si="6548"/>
        <v>085</v>
      </c>
      <c r="I4261" s="397" t="s">
        <v>3257</v>
      </c>
      <c r="J4261" s="380" t="s">
        <v>1991</v>
      </c>
      <c r="K4261" s="408" t="s">
        <v>3535</v>
      </c>
      <c r="L4261" s="733">
        <v>195</v>
      </c>
      <c r="M4261" s="734">
        <v>326</v>
      </c>
      <c r="N4261" s="931"/>
      <c r="O4261" s="530">
        <f t="shared" si="6613"/>
        <v>-195</v>
      </c>
      <c r="P4261" s="530" t="str">
        <f t="shared" si="6614"/>
        <v xml:space="preserve">0 </v>
      </c>
      <c r="Q4261" s="646"/>
      <c r="R4261" s="536"/>
      <c r="S4261" s="536"/>
      <c r="T4261" s="536"/>
      <c r="U4261" s="536"/>
      <c r="V4261" s="536"/>
      <c r="W4261" s="683" t="str">
        <f t="shared" si="6615"/>
        <v>OK</v>
      </c>
      <c r="X4261" s="141"/>
      <c r="Y4261" s="141"/>
      <c r="Z4261" s="552"/>
      <c r="AA4261" s="552"/>
      <c r="AB4261" s="683" t="str">
        <f t="shared" si="6616"/>
        <v>OK</v>
      </c>
      <c r="AC4261" s="593"/>
      <c r="AD4261" s="530">
        <f t="shared" si="6617"/>
        <v>0</v>
      </c>
      <c r="AE4261" s="842">
        <f t="shared" si="6618"/>
        <v>0</v>
      </c>
      <c r="AF4261" s="931"/>
      <c r="AG4261" s="530">
        <f t="shared" si="6619"/>
        <v>-326</v>
      </c>
      <c r="AH4261" s="530" t="str">
        <f t="shared" si="6620"/>
        <v xml:space="preserve">0 </v>
      </c>
      <c r="AI4261" s="641"/>
      <c r="AJ4261" s="537"/>
      <c r="AK4261" s="537"/>
      <c r="AL4261" s="537"/>
      <c r="AM4261" s="537"/>
      <c r="AN4261" s="537"/>
      <c r="AO4261" s="683" t="str">
        <f t="shared" si="6621"/>
        <v>OK</v>
      </c>
      <c r="AP4261" s="141"/>
      <c r="AQ4261" s="141"/>
      <c r="AR4261" s="552"/>
      <c r="AS4261" s="552"/>
      <c r="AT4261" s="683" t="str">
        <f t="shared" si="6622"/>
        <v>OK</v>
      </c>
      <c r="AU4261" s="593"/>
      <c r="AV4261" s="530">
        <f t="shared" si="6623"/>
        <v>0</v>
      </c>
      <c r="AW4261" s="842">
        <f t="shared" si="6624"/>
        <v>0</v>
      </c>
      <c r="AX4261" s="115">
        <f t="shared" si="6625"/>
        <v>195</v>
      </c>
      <c r="AY4261" s="5">
        <f t="shared" si="6626"/>
        <v>0</v>
      </c>
      <c r="AZ4261" s="7">
        <f t="shared" si="6627"/>
        <v>-195</v>
      </c>
      <c r="BA4261" s="335">
        <f t="shared" si="6628"/>
        <v>-1</v>
      </c>
      <c r="BB4261" s="23">
        <f t="shared" si="6629"/>
        <v>326</v>
      </c>
      <c r="BC4261" s="5">
        <f t="shared" si="6630"/>
        <v>0</v>
      </c>
      <c r="BD4261" s="7">
        <f t="shared" si="6631"/>
        <v>-326</v>
      </c>
      <c r="BE4261" s="335">
        <f t="shared" si="6632"/>
        <v>-1</v>
      </c>
      <c r="BG4261" s="826" t="str">
        <f t="shared" si="6633"/>
        <v>12.11</v>
      </c>
      <c r="BH4261" s="607" t="b">
        <f>COUNTIF('Codes SEC'!$B$2:$B$250,Ministres!BG4261)&gt;0</f>
        <v>1</v>
      </c>
    </row>
    <row r="4262" spans="1:66" ht="35.1" customHeight="1" x14ac:dyDescent="0.25">
      <c r="A4262" s="21" t="s">
        <v>6115</v>
      </c>
      <c r="B4262" s="30">
        <v>10</v>
      </c>
      <c r="C4262" s="116" t="s">
        <v>149</v>
      </c>
      <c r="D4262" s="620">
        <v>1000</v>
      </c>
      <c r="F4262" s="117">
        <v>12</v>
      </c>
      <c r="G4262" s="694" t="s">
        <v>5495</v>
      </c>
      <c r="H4262" s="878" t="str">
        <f t="shared" si="6548"/>
        <v>085</v>
      </c>
      <c r="I4262" s="397" t="s">
        <v>3257</v>
      </c>
      <c r="J4262" s="380" t="s">
        <v>1994</v>
      </c>
      <c r="K4262" s="408" t="s">
        <v>5612</v>
      </c>
      <c r="L4262" s="733">
        <v>520</v>
      </c>
      <c r="M4262" s="734">
        <v>569</v>
      </c>
      <c r="N4262" s="931"/>
      <c r="O4262" s="530">
        <f t="shared" si="6613"/>
        <v>-520</v>
      </c>
      <c r="P4262" s="530" t="str">
        <f t="shared" si="6614"/>
        <v xml:space="preserve">0 </v>
      </c>
      <c r="Q4262" s="646"/>
      <c r="R4262" s="536"/>
      <c r="S4262" s="536"/>
      <c r="T4262" s="536"/>
      <c r="U4262" s="536"/>
      <c r="V4262" s="536"/>
      <c r="W4262" s="683" t="str">
        <f>IF(SUM(Q4262:V4262)=X4262,"OK",SUM(Q4262:V4262)-X4262)</f>
        <v>OK</v>
      </c>
      <c r="X4262" s="141"/>
      <c r="Y4262" s="141"/>
      <c r="Z4262" s="552"/>
      <c r="AA4262" s="552"/>
      <c r="AB4262" s="683" t="str">
        <f>IF(SUM(Z4262:AA4262)=AC4262,"OK",SUM(Z4262:AA4262)-AC4262)</f>
        <v>OK</v>
      </c>
      <c r="AC4262" s="593"/>
      <c r="AD4262" s="530">
        <f t="shared" si="6617"/>
        <v>0</v>
      </c>
      <c r="AE4262" s="842">
        <f t="shared" si="6618"/>
        <v>0</v>
      </c>
      <c r="AF4262" s="931"/>
      <c r="AG4262" s="530">
        <f t="shared" si="6619"/>
        <v>-569</v>
      </c>
      <c r="AH4262" s="530" t="str">
        <f t="shared" si="6620"/>
        <v xml:space="preserve">0 </v>
      </c>
      <c r="AI4262" s="641"/>
      <c r="AJ4262" s="537"/>
      <c r="AK4262" s="537"/>
      <c r="AL4262" s="537"/>
      <c r="AM4262" s="537"/>
      <c r="AN4262" s="537"/>
      <c r="AO4262" s="683" t="str">
        <f>IF(SUM(AI4262:AN4262)=AP4262,"OK",SUM(AI4262:AN4262)-AP4262)</f>
        <v>OK</v>
      </c>
      <c r="AP4262" s="141"/>
      <c r="AQ4262" s="141"/>
      <c r="AR4262" s="552"/>
      <c r="AS4262" s="552"/>
      <c r="AT4262" s="683" t="str">
        <f>IF(SUM(AR4262:AS4262)=AU4262,"OK",SUM(AR4262:AS4262)-AU4262)</f>
        <v>OK</v>
      </c>
      <c r="AU4262" s="593"/>
      <c r="AV4262" s="530">
        <f t="shared" si="6623"/>
        <v>0</v>
      </c>
      <c r="AW4262" s="842">
        <f t="shared" si="6624"/>
        <v>0</v>
      </c>
      <c r="AX4262" s="115">
        <f t="shared" si="6625"/>
        <v>520</v>
      </c>
      <c r="AY4262" s="5">
        <f t="shared" si="6626"/>
        <v>0</v>
      </c>
      <c r="AZ4262" s="7">
        <f>AY4262-AX4262</f>
        <v>-520</v>
      </c>
      <c r="BA4262" s="335">
        <f>AZ4262/AX4262</f>
        <v>-1</v>
      </c>
      <c r="BB4262" s="23">
        <f t="shared" si="6629"/>
        <v>569</v>
      </c>
      <c r="BC4262" s="5">
        <f>AW4262</f>
        <v>0</v>
      </c>
      <c r="BD4262" s="7">
        <f>BC4262-BB4262</f>
        <v>-569</v>
      </c>
      <c r="BE4262" s="335">
        <f>BD4262/BB4262</f>
        <v>-1</v>
      </c>
      <c r="BG4262" s="826" t="str">
        <f t="shared" si="6633"/>
        <v>12.11</v>
      </c>
      <c r="BH4262" s="607" t="b">
        <f>COUNTIF('Codes SEC'!$B$2:$B$250,Ministres!BG4262)&gt;0</f>
        <v>1</v>
      </c>
    </row>
    <row r="4263" spans="1:66" s="1" customFormat="1" ht="35.1" customHeight="1" x14ac:dyDescent="0.25">
      <c r="A4263" s="21" t="s">
        <v>6115</v>
      </c>
      <c r="B4263" s="112">
        <v>10</v>
      </c>
      <c r="C4263" s="116" t="s">
        <v>149</v>
      </c>
      <c r="D4263" s="620">
        <v>1000</v>
      </c>
      <c r="E4263" s="32"/>
      <c r="F4263" s="117">
        <v>12</v>
      </c>
      <c r="G4263" s="694"/>
      <c r="H4263" s="878" t="str">
        <f t="shared" si="6548"/>
        <v>085</v>
      </c>
      <c r="I4263" s="397" t="s">
        <v>3257</v>
      </c>
      <c r="J4263" s="380" t="s">
        <v>1992</v>
      </c>
      <c r="K4263" s="422" t="s">
        <v>3196</v>
      </c>
      <c r="L4263" s="733">
        <v>70</v>
      </c>
      <c r="M4263" s="734">
        <v>51</v>
      </c>
      <c r="N4263" s="931"/>
      <c r="O4263" s="530">
        <f t="shared" si="6613"/>
        <v>-70</v>
      </c>
      <c r="P4263" s="530" t="str">
        <f t="shared" si="6614"/>
        <v xml:space="preserve">0 </v>
      </c>
      <c r="Q4263" s="646"/>
      <c r="R4263" s="536"/>
      <c r="S4263" s="536"/>
      <c r="T4263" s="536"/>
      <c r="U4263" s="536"/>
      <c r="V4263" s="536"/>
      <c r="W4263" s="683" t="str">
        <f t="shared" si="6615"/>
        <v>OK</v>
      </c>
      <c r="X4263" s="141"/>
      <c r="Y4263" s="141"/>
      <c r="Z4263" s="552"/>
      <c r="AA4263" s="552"/>
      <c r="AB4263" s="683" t="str">
        <f t="shared" si="6616"/>
        <v>OK</v>
      </c>
      <c r="AC4263" s="593"/>
      <c r="AD4263" s="530">
        <f t="shared" si="6617"/>
        <v>0</v>
      </c>
      <c r="AE4263" s="842">
        <f t="shared" si="6618"/>
        <v>0</v>
      </c>
      <c r="AF4263" s="931"/>
      <c r="AG4263" s="530">
        <f t="shared" si="6619"/>
        <v>-51</v>
      </c>
      <c r="AH4263" s="530" t="str">
        <f t="shared" si="6620"/>
        <v xml:space="preserve">0 </v>
      </c>
      <c r="AI4263" s="641"/>
      <c r="AJ4263" s="537"/>
      <c r="AK4263" s="537"/>
      <c r="AL4263" s="537"/>
      <c r="AM4263" s="537"/>
      <c r="AN4263" s="537"/>
      <c r="AO4263" s="683" t="str">
        <f t="shared" si="6621"/>
        <v>OK</v>
      </c>
      <c r="AP4263" s="141"/>
      <c r="AQ4263" s="141"/>
      <c r="AR4263" s="552"/>
      <c r="AS4263" s="552"/>
      <c r="AT4263" s="683" t="str">
        <f t="shared" si="6622"/>
        <v>OK</v>
      </c>
      <c r="AU4263" s="593"/>
      <c r="AV4263" s="530">
        <f t="shared" si="6623"/>
        <v>0</v>
      </c>
      <c r="AW4263" s="842">
        <f t="shared" si="6624"/>
        <v>0</v>
      </c>
      <c r="AX4263" s="115">
        <f t="shared" si="6625"/>
        <v>70</v>
      </c>
      <c r="AY4263" s="5">
        <f t="shared" si="6626"/>
        <v>0</v>
      </c>
      <c r="AZ4263" s="7">
        <f t="shared" ref="AZ4263:AZ4264" si="6634">AY4263-AX4263</f>
        <v>-70</v>
      </c>
      <c r="BA4263" s="335">
        <f t="shared" ref="BA4263:BA4264" si="6635">AZ4263/AX4263</f>
        <v>-1</v>
      </c>
      <c r="BB4263" s="23">
        <f t="shared" si="6629"/>
        <v>51</v>
      </c>
      <c r="BC4263" s="5">
        <f t="shared" ref="BC4263:BC4264" si="6636">AW4263</f>
        <v>0</v>
      </c>
      <c r="BD4263" s="7">
        <f t="shared" ref="BD4263:BD4264" si="6637">BC4263-BB4263</f>
        <v>-51</v>
      </c>
      <c r="BE4263" s="335">
        <f t="shared" ref="BE4263:BE4264" si="6638">BD4263/BB4263</f>
        <v>-1</v>
      </c>
      <c r="BF4263" s="41"/>
      <c r="BG4263" s="826" t="str">
        <f t="shared" si="6633"/>
        <v>12.11</v>
      </c>
      <c r="BH4263" s="607" t="b">
        <f>COUNTIF('Codes SEC'!$B$2:$B$250,Ministres!BG4263)&gt;0</f>
        <v>1</v>
      </c>
      <c r="BI4263" s="41"/>
      <c r="BJ4263" s="41"/>
      <c r="BK4263" s="41"/>
      <c r="BL4263" s="41"/>
      <c r="BM4263" s="41"/>
      <c r="BN4263" s="41"/>
    </row>
    <row r="4264" spans="1:66" s="1" customFormat="1" ht="35.1" customHeight="1" x14ac:dyDescent="0.25">
      <c r="A4264" s="21" t="s">
        <v>6115</v>
      </c>
      <c r="B4264" s="112">
        <v>10</v>
      </c>
      <c r="C4264" s="116" t="s">
        <v>149</v>
      </c>
      <c r="D4264" s="620">
        <v>1000</v>
      </c>
      <c r="E4264" s="32"/>
      <c r="F4264" s="117">
        <v>12</v>
      </c>
      <c r="G4264" s="694"/>
      <c r="H4264" s="878" t="str">
        <f t="shared" si="6548"/>
        <v>085</v>
      </c>
      <c r="I4264" s="397" t="s">
        <v>3257</v>
      </c>
      <c r="J4264" s="380" t="s">
        <v>1993</v>
      </c>
      <c r="K4264" s="422" t="s">
        <v>3197</v>
      </c>
      <c r="L4264" s="733">
        <v>90</v>
      </c>
      <c r="M4264" s="734">
        <v>43</v>
      </c>
      <c r="N4264" s="931"/>
      <c r="O4264" s="530">
        <f t="shared" si="6613"/>
        <v>-90</v>
      </c>
      <c r="P4264" s="530" t="str">
        <f t="shared" si="6614"/>
        <v xml:space="preserve">0 </v>
      </c>
      <c r="Q4264" s="646"/>
      <c r="R4264" s="536"/>
      <c r="S4264" s="536"/>
      <c r="T4264" s="536"/>
      <c r="U4264" s="536"/>
      <c r="V4264" s="536"/>
      <c r="W4264" s="683" t="str">
        <f t="shared" si="6615"/>
        <v>OK</v>
      </c>
      <c r="X4264" s="141"/>
      <c r="Y4264" s="141"/>
      <c r="Z4264" s="552"/>
      <c r="AA4264" s="552"/>
      <c r="AB4264" s="683" t="str">
        <f t="shared" si="6616"/>
        <v>OK</v>
      </c>
      <c r="AC4264" s="593"/>
      <c r="AD4264" s="530">
        <f t="shared" si="6617"/>
        <v>0</v>
      </c>
      <c r="AE4264" s="842">
        <f t="shared" si="6618"/>
        <v>0</v>
      </c>
      <c r="AF4264" s="931"/>
      <c r="AG4264" s="530">
        <f t="shared" si="6619"/>
        <v>-43</v>
      </c>
      <c r="AH4264" s="530" t="str">
        <f t="shared" si="6620"/>
        <v xml:space="preserve">0 </v>
      </c>
      <c r="AI4264" s="641"/>
      <c r="AJ4264" s="537"/>
      <c r="AK4264" s="537"/>
      <c r="AL4264" s="537"/>
      <c r="AM4264" s="537"/>
      <c r="AN4264" s="537"/>
      <c r="AO4264" s="683" t="str">
        <f t="shared" si="6621"/>
        <v>OK</v>
      </c>
      <c r="AP4264" s="141"/>
      <c r="AQ4264" s="141"/>
      <c r="AR4264" s="552"/>
      <c r="AS4264" s="552"/>
      <c r="AT4264" s="683" t="str">
        <f t="shared" si="6622"/>
        <v>OK</v>
      </c>
      <c r="AU4264" s="593"/>
      <c r="AV4264" s="530">
        <f t="shared" si="6623"/>
        <v>0</v>
      </c>
      <c r="AW4264" s="842">
        <f t="shared" si="6624"/>
        <v>0</v>
      </c>
      <c r="AX4264" s="115">
        <f t="shared" si="6625"/>
        <v>90</v>
      </c>
      <c r="AY4264" s="5">
        <f t="shared" si="6626"/>
        <v>0</v>
      </c>
      <c r="AZ4264" s="7">
        <f t="shared" si="6634"/>
        <v>-90</v>
      </c>
      <c r="BA4264" s="335">
        <f t="shared" si="6635"/>
        <v>-1</v>
      </c>
      <c r="BB4264" s="23">
        <f t="shared" si="6629"/>
        <v>43</v>
      </c>
      <c r="BC4264" s="5">
        <f t="shared" si="6636"/>
        <v>0</v>
      </c>
      <c r="BD4264" s="7">
        <f t="shared" si="6637"/>
        <v>-43</v>
      </c>
      <c r="BE4264" s="335">
        <f t="shared" si="6638"/>
        <v>-1</v>
      </c>
      <c r="BF4264" s="41"/>
      <c r="BG4264" s="826" t="str">
        <f t="shared" si="6633"/>
        <v>12.11</v>
      </c>
      <c r="BH4264" s="607" t="b">
        <f>COUNTIF('Codes SEC'!$B$2:$B$250,Ministres!BG4264)&gt;0</f>
        <v>1</v>
      </c>
      <c r="BI4264" s="41"/>
      <c r="BJ4264" s="41"/>
      <c r="BK4264" s="41"/>
      <c r="BL4264" s="41"/>
      <c r="BM4264" s="41"/>
      <c r="BN4264" s="41"/>
    </row>
    <row r="4265" spans="1:66" ht="35.1" customHeight="1" x14ac:dyDescent="0.25">
      <c r="A4265" s="222" t="s">
        <v>6115</v>
      </c>
      <c r="B4265" s="112">
        <v>10</v>
      </c>
      <c r="C4265" s="116" t="s">
        <v>149</v>
      </c>
      <c r="D4265" s="620">
        <v>1000</v>
      </c>
      <c r="F4265" s="117">
        <v>12</v>
      </c>
      <c r="G4265" s="694"/>
      <c r="H4265" s="878" t="str">
        <f t="shared" si="6548"/>
        <v>085</v>
      </c>
      <c r="I4265" s="397">
        <v>81211000</v>
      </c>
      <c r="J4265" s="380" t="s">
        <v>3582</v>
      </c>
      <c r="K4265" s="494" t="s">
        <v>3528</v>
      </c>
      <c r="L4265" s="726">
        <v>200</v>
      </c>
      <c r="M4265" s="727">
        <v>75</v>
      </c>
      <c r="N4265" s="931"/>
      <c r="O4265" s="530">
        <f t="shared" si="6613"/>
        <v>-200</v>
      </c>
      <c r="P4265" s="530" t="str">
        <f t="shared" si="6614"/>
        <v xml:space="preserve">0 </v>
      </c>
      <c r="Q4265" s="646"/>
      <c r="R4265" s="536"/>
      <c r="S4265" s="536"/>
      <c r="T4265" s="536"/>
      <c r="U4265" s="536"/>
      <c r="V4265" s="536"/>
      <c r="W4265" s="683" t="str">
        <f t="shared" si="6615"/>
        <v>OK</v>
      </c>
      <c r="X4265" s="141"/>
      <c r="Y4265" s="141"/>
      <c r="Z4265" s="552"/>
      <c r="AA4265" s="552"/>
      <c r="AB4265" s="683" t="str">
        <f t="shared" si="6616"/>
        <v>OK</v>
      </c>
      <c r="AC4265" s="593"/>
      <c r="AD4265" s="530">
        <f t="shared" si="6617"/>
        <v>0</v>
      </c>
      <c r="AE4265" s="842">
        <f t="shared" si="6618"/>
        <v>0</v>
      </c>
      <c r="AF4265" s="931"/>
      <c r="AG4265" s="530">
        <f t="shared" si="6619"/>
        <v>-75</v>
      </c>
      <c r="AH4265" s="530" t="str">
        <f t="shared" si="6620"/>
        <v xml:space="preserve">0 </v>
      </c>
      <c r="AI4265" s="641"/>
      <c r="AJ4265" s="537"/>
      <c r="AK4265" s="537"/>
      <c r="AL4265" s="537"/>
      <c r="AM4265" s="537"/>
      <c r="AN4265" s="537"/>
      <c r="AO4265" s="683" t="str">
        <f t="shared" si="6621"/>
        <v>OK</v>
      </c>
      <c r="AP4265" s="141"/>
      <c r="AQ4265" s="141"/>
      <c r="AR4265" s="552"/>
      <c r="AS4265" s="552"/>
      <c r="AT4265" s="683" t="str">
        <f t="shared" si="6622"/>
        <v>OK</v>
      </c>
      <c r="AU4265" s="593"/>
      <c r="AV4265" s="530">
        <f t="shared" si="6623"/>
        <v>0</v>
      </c>
      <c r="AW4265" s="842">
        <f t="shared" si="6624"/>
        <v>0</v>
      </c>
      <c r="AX4265" s="115">
        <f t="shared" si="6625"/>
        <v>200</v>
      </c>
      <c r="AY4265" s="5">
        <f t="shared" si="6626"/>
        <v>0</v>
      </c>
      <c r="AZ4265" s="7">
        <f t="shared" ref="AZ4265:AZ4285" si="6639">AY4265-AX4265</f>
        <v>-200</v>
      </c>
      <c r="BA4265" s="335">
        <f t="shared" ref="BA4265:BA4285" si="6640">AZ4265/AX4265</f>
        <v>-1</v>
      </c>
      <c r="BB4265" s="23">
        <f t="shared" si="6629"/>
        <v>75</v>
      </c>
      <c r="BC4265" s="5">
        <f t="shared" ref="BC4265:BC4285" si="6641">AW4265</f>
        <v>0</v>
      </c>
      <c r="BD4265" s="7">
        <f t="shared" ref="BD4265:BD4285" si="6642">BC4265-BB4265</f>
        <v>-75</v>
      </c>
      <c r="BE4265" s="335">
        <f t="shared" ref="BE4265:BE4285" si="6643">BD4265/BB4265</f>
        <v>-1</v>
      </c>
      <c r="BG4265" s="826" t="str">
        <f t="shared" si="6633"/>
        <v>12.11</v>
      </c>
      <c r="BH4265" s="607" t="b">
        <f>COUNTIF('Codes SEC'!$B$2:$B$250,Ministres!BG4265)&gt;0</f>
        <v>1</v>
      </c>
    </row>
    <row r="4266" spans="1:66" ht="35.1" customHeight="1" x14ac:dyDescent="0.25">
      <c r="A4266" s="21" t="s">
        <v>6115</v>
      </c>
      <c r="B4266" s="30">
        <v>10</v>
      </c>
      <c r="C4266" s="116" t="s">
        <v>149</v>
      </c>
      <c r="D4266" s="620">
        <v>1000</v>
      </c>
      <c r="F4266" s="117">
        <v>12</v>
      </c>
      <c r="G4266" s="694">
        <v>1</v>
      </c>
      <c r="H4266" s="878" t="str">
        <f t="shared" si="6548"/>
        <v>085</v>
      </c>
      <c r="I4266" s="397">
        <v>81211000</v>
      </c>
      <c r="J4266" s="380" t="s">
        <v>3587</v>
      </c>
      <c r="K4266" s="408" t="s">
        <v>3903</v>
      </c>
      <c r="L4266" s="733">
        <v>125</v>
      </c>
      <c r="M4266" s="734">
        <v>201</v>
      </c>
      <c r="N4266" s="931"/>
      <c r="O4266" s="530">
        <f t="shared" si="6613"/>
        <v>-125</v>
      </c>
      <c r="P4266" s="530" t="str">
        <f t="shared" si="6614"/>
        <v xml:space="preserve">0 </v>
      </c>
      <c r="Q4266" s="646"/>
      <c r="R4266" s="536"/>
      <c r="S4266" s="536"/>
      <c r="T4266" s="536"/>
      <c r="U4266" s="536"/>
      <c r="V4266" s="536"/>
      <c r="W4266" s="683" t="str">
        <f t="shared" si="6615"/>
        <v>OK</v>
      </c>
      <c r="X4266" s="141"/>
      <c r="Y4266" s="141"/>
      <c r="Z4266" s="552"/>
      <c r="AA4266" s="552"/>
      <c r="AB4266" s="683" t="str">
        <f t="shared" si="6616"/>
        <v>OK</v>
      </c>
      <c r="AC4266" s="593"/>
      <c r="AD4266" s="530">
        <f t="shared" si="6617"/>
        <v>0</v>
      </c>
      <c r="AE4266" s="842">
        <f t="shared" si="6618"/>
        <v>0</v>
      </c>
      <c r="AF4266" s="931"/>
      <c r="AG4266" s="530">
        <f t="shared" si="6619"/>
        <v>-201</v>
      </c>
      <c r="AH4266" s="530" t="str">
        <f t="shared" si="6620"/>
        <v xml:space="preserve">0 </v>
      </c>
      <c r="AI4266" s="641"/>
      <c r="AJ4266" s="537"/>
      <c r="AK4266" s="537"/>
      <c r="AL4266" s="537"/>
      <c r="AM4266" s="537"/>
      <c r="AN4266" s="537"/>
      <c r="AO4266" s="683" t="str">
        <f t="shared" si="6621"/>
        <v>OK</v>
      </c>
      <c r="AP4266" s="141"/>
      <c r="AQ4266" s="141"/>
      <c r="AR4266" s="552"/>
      <c r="AS4266" s="552"/>
      <c r="AT4266" s="683" t="str">
        <f t="shared" si="6622"/>
        <v>OK</v>
      </c>
      <c r="AU4266" s="593"/>
      <c r="AV4266" s="530">
        <f t="shared" si="6623"/>
        <v>0</v>
      </c>
      <c r="AW4266" s="842">
        <f t="shared" si="6624"/>
        <v>0</v>
      </c>
      <c r="AX4266" s="115">
        <f t="shared" si="6625"/>
        <v>125</v>
      </c>
      <c r="AY4266" s="5">
        <f t="shared" si="6626"/>
        <v>0</v>
      </c>
      <c r="AZ4266" s="7">
        <f>AY4266-AX4266</f>
        <v>-125</v>
      </c>
      <c r="BA4266" s="335">
        <f>AZ4266/AX4266</f>
        <v>-1</v>
      </c>
      <c r="BB4266" s="23">
        <f t="shared" si="6629"/>
        <v>201</v>
      </c>
      <c r="BC4266" s="5">
        <f>AW4266</f>
        <v>0</v>
      </c>
      <c r="BD4266" s="7">
        <f>BC4266-BB4266</f>
        <v>-201</v>
      </c>
      <c r="BE4266" s="335">
        <f>BD4266/BB4266</f>
        <v>-1</v>
      </c>
      <c r="BG4266" s="826" t="str">
        <f t="shared" si="6633"/>
        <v>12.11</v>
      </c>
      <c r="BH4266" s="607" t="b">
        <f>COUNTIF('Codes SEC'!$B$2:$B$250,Ministres!BG4266)&gt;0</f>
        <v>1</v>
      </c>
    </row>
    <row r="4267" spans="1:66" ht="35.1" customHeight="1" x14ac:dyDescent="0.25">
      <c r="A4267" s="21" t="s">
        <v>6115</v>
      </c>
      <c r="B4267" s="112">
        <v>10</v>
      </c>
      <c r="C4267" s="116" t="s">
        <v>196</v>
      </c>
      <c r="D4267" s="620">
        <v>1000</v>
      </c>
      <c r="E4267" s="278"/>
      <c r="F4267" s="116">
        <v>12</v>
      </c>
      <c r="G4267" s="694">
        <v>1</v>
      </c>
      <c r="H4267" s="878" t="str">
        <f t="shared" si="6548"/>
        <v>085</v>
      </c>
      <c r="I4267" s="397">
        <v>81211000</v>
      </c>
      <c r="J4267" s="380" t="s">
        <v>5265</v>
      </c>
      <c r="K4267" s="509" t="s">
        <v>5624</v>
      </c>
      <c r="L4267" s="726">
        <v>0</v>
      </c>
      <c r="M4267" s="727">
        <v>0</v>
      </c>
      <c r="N4267" s="931"/>
      <c r="O4267" s="530">
        <f t="shared" si="6613"/>
        <v>0</v>
      </c>
      <c r="P4267" s="530">
        <f t="shared" si="6614"/>
        <v>0</v>
      </c>
      <c r="Q4267" s="646"/>
      <c r="R4267" s="536"/>
      <c r="S4267" s="536"/>
      <c r="T4267" s="536"/>
      <c r="U4267" s="536"/>
      <c r="V4267" s="536"/>
      <c r="W4267" s="683" t="str">
        <f t="shared" si="6615"/>
        <v>OK</v>
      </c>
      <c r="X4267" s="141"/>
      <c r="Y4267" s="141"/>
      <c r="Z4267" s="552"/>
      <c r="AA4267" s="552"/>
      <c r="AB4267" s="683" t="str">
        <f t="shared" si="6616"/>
        <v>OK</v>
      </c>
      <c r="AC4267" s="593"/>
      <c r="AD4267" s="530">
        <f t="shared" si="6617"/>
        <v>0</v>
      </c>
      <c r="AE4267" s="842">
        <f t="shared" si="6618"/>
        <v>0</v>
      </c>
      <c r="AF4267" s="931"/>
      <c r="AG4267" s="530">
        <f t="shared" si="6619"/>
        <v>0</v>
      </c>
      <c r="AH4267" s="530">
        <f t="shared" si="6620"/>
        <v>0</v>
      </c>
      <c r="AI4267" s="641"/>
      <c r="AJ4267" s="537"/>
      <c r="AK4267" s="537"/>
      <c r="AL4267" s="537"/>
      <c r="AM4267" s="537"/>
      <c r="AN4267" s="537"/>
      <c r="AO4267" s="683" t="str">
        <f t="shared" si="6621"/>
        <v>OK</v>
      </c>
      <c r="AP4267" s="141"/>
      <c r="AQ4267" s="141"/>
      <c r="AR4267" s="552"/>
      <c r="AS4267" s="552"/>
      <c r="AT4267" s="683" t="str">
        <f t="shared" si="6622"/>
        <v>OK</v>
      </c>
      <c r="AU4267" s="593"/>
      <c r="AV4267" s="530">
        <f t="shared" si="6623"/>
        <v>0</v>
      </c>
      <c r="AW4267" s="842">
        <f t="shared" si="6624"/>
        <v>0</v>
      </c>
      <c r="AX4267" s="115">
        <f t="shared" si="6625"/>
        <v>0</v>
      </c>
      <c r="AY4267" s="5">
        <f t="shared" si="6626"/>
        <v>0</v>
      </c>
      <c r="AZ4267" s="7">
        <f>AY4267-AX4267</f>
        <v>0</v>
      </c>
      <c r="BA4267" s="335" t="e">
        <f>AZ4267/AX4267</f>
        <v>#DIV/0!</v>
      </c>
      <c r="BB4267" s="23">
        <f t="shared" si="6629"/>
        <v>0</v>
      </c>
      <c r="BC4267" s="5">
        <f>AW4267</f>
        <v>0</v>
      </c>
      <c r="BD4267" s="7">
        <f>BC4267-BB4267</f>
        <v>0</v>
      </c>
      <c r="BE4267" s="335" t="e">
        <f>BD4267/BB4267</f>
        <v>#DIV/0!</v>
      </c>
      <c r="BG4267" s="826" t="str">
        <f t="shared" si="6633"/>
        <v>12.11</v>
      </c>
      <c r="BH4267" s="607" t="b">
        <f>COUNTIF('Codes SEC'!$B$2:$B$250,Ministres!BG4267)&gt;0</f>
        <v>1</v>
      </c>
    </row>
    <row r="4268" spans="1:66" ht="35.1" customHeight="1" x14ac:dyDescent="0.25">
      <c r="A4268" s="21" t="s">
        <v>6115</v>
      </c>
      <c r="B4268" s="30">
        <v>10</v>
      </c>
      <c r="C4268" s="116" t="s">
        <v>149</v>
      </c>
      <c r="D4268" s="620">
        <v>1000</v>
      </c>
      <c r="F4268" s="117">
        <v>12</v>
      </c>
      <c r="G4268" s="694">
        <v>1</v>
      </c>
      <c r="H4268" s="878" t="str">
        <f t="shared" si="6548"/>
        <v>085</v>
      </c>
      <c r="I4268" s="397">
        <v>81211000</v>
      </c>
      <c r="J4268" s="380" t="s">
        <v>5452</v>
      </c>
      <c r="K4268" s="408" t="s">
        <v>5658</v>
      </c>
      <c r="L4268" s="733">
        <v>50</v>
      </c>
      <c r="M4268" s="734">
        <v>60</v>
      </c>
      <c r="N4268" s="931"/>
      <c r="O4268" s="530">
        <f t="shared" si="6613"/>
        <v>-50</v>
      </c>
      <c r="P4268" s="530" t="str">
        <f t="shared" si="6614"/>
        <v xml:space="preserve">0 </v>
      </c>
      <c r="Q4268" s="646"/>
      <c r="R4268" s="536"/>
      <c r="S4268" s="536"/>
      <c r="T4268" s="536"/>
      <c r="U4268" s="536"/>
      <c r="V4268" s="536"/>
      <c r="W4268" s="683" t="str">
        <f t="shared" si="6615"/>
        <v>OK</v>
      </c>
      <c r="X4268" s="141"/>
      <c r="Y4268" s="141"/>
      <c r="Z4268" s="552"/>
      <c r="AA4268" s="552"/>
      <c r="AB4268" s="683" t="str">
        <f t="shared" si="6616"/>
        <v>OK</v>
      </c>
      <c r="AC4268" s="593"/>
      <c r="AD4268" s="530">
        <f t="shared" si="6617"/>
        <v>0</v>
      </c>
      <c r="AE4268" s="842">
        <f t="shared" si="6618"/>
        <v>0</v>
      </c>
      <c r="AF4268" s="931"/>
      <c r="AG4268" s="530">
        <f t="shared" si="6619"/>
        <v>-60</v>
      </c>
      <c r="AH4268" s="530" t="str">
        <f t="shared" si="6620"/>
        <v xml:space="preserve">0 </v>
      </c>
      <c r="AI4268" s="641"/>
      <c r="AJ4268" s="537"/>
      <c r="AK4268" s="537"/>
      <c r="AL4268" s="537"/>
      <c r="AM4268" s="537"/>
      <c r="AN4268" s="537"/>
      <c r="AO4268" s="683" t="str">
        <f t="shared" si="6621"/>
        <v>OK</v>
      </c>
      <c r="AP4268" s="141"/>
      <c r="AQ4268" s="141"/>
      <c r="AR4268" s="552"/>
      <c r="AS4268" s="552"/>
      <c r="AT4268" s="683" t="str">
        <f t="shared" si="6622"/>
        <v>OK</v>
      </c>
      <c r="AU4268" s="593"/>
      <c r="AV4268" s="530">
        <f t="shared" si="6623"/>
        <v>0</v>
      </c>
      <c r="AW4268" s="842">
        <f t="shared" si="6624"/>
        <v>0</v>
      </c>
      <c r="AX4268" s="115">
        <f t="shared" si="6625"/>
        <v>50</v>
      </c>
      <c r="AY4268" s="5">
        <f t="shared" si="6626"/>
        <v>0</v>
      </c>
      <c r="AZ4268" s="7">
        <f>AY4268-AX4268</f>
        <v>-50</v>
      </c>
      <c r="BA4268" s="335">
        <f>AZ4268/AX4268</f>
        <v>-1</v>
      </c>
      <c r="BB4268" s="23">
        <f t="shared" si="6629"/>
        <v>60</v>
      </c>
      <c r="BC4268" s="5">
        <f>AW4268</f>
        <v>0</v>
      </c>
      <c r="BD4268" s="7">
        <f>BC4268-BB4268</f>
        <v>-60</v>
      </c>
      <c r="BE4268" s="335">
        <f>BD4268/BB4268</f>
        <v>-1</v>
      </c>
      <c r="BG4268" s="826" t="str">
        <f t="shared" si="6633"/>
        <v>12.11</v>
      </c>
      <c r="BH4268" s="607" t="b">
        <f>COUNTIF('Codes SEC'!$B$2:$B$250,Ministres!BG4268)&gt;0</f>
        <v>1</v>
      </c>
    </row>
    <row r="4269" spans="1:66" ht="35.1" customHeight="1" x14ac:dyDescent="0.25">
      <c r="A4269" s="222" t="s">
        <v>6115</v>
      </c>
      <c r="B4269" s="112">
        <v>10</v>
      </c>
      <c r="C4269" s="120" t="s">
        <v>149</v>
      </c>
      <c r="D4269" s="620">
        <v>1000</v>
      </c>
      <c r="E4269" s="278"/>
      <c r="F4269" s="116">
        <v>12</v>
      </c>
      <c r="G4269" s="700"/>
      <c r="H4269" s="888" t="str">
        <f t="shared" si="6548"/>
        <v>085</v>
      </c>
      <c r="I4269" s="580">
        <v>81221000</v>
      </c>
      <c r="J4269" s="689" t="s">
        <v>6234</v>
      </c>
      <c r="K4269" s="411" t="s">
        <v>6235</v>
      </c>
      <c r="L4269" s="733">
        <v>0</v>
      </c>
      <c r="M4269" s="734">
        <v>0</v>
      </c>
      <c r="N4269" s="931"/>
      <c r="O4269" s="530">
        <f t="shared" si="6613"/>
        <v>0</v>
      </c>
      <c r="P4269" s="530">
        <f t="shared" si="6614"/>
        <v>0</v>
      </c>
      <c r="Q4269" s="646"/>
      <c r="R4269" s="536"/>
      <c r="S4269" s="536"/>
      <c r="T4269" s="536"/>
      <c r="U4269" s="536"/>
      <c r="V4269" s="536"/>
      <c r="W4269" s="683" t="str">
        <f>IF(SUM(Q4269:V4269)=X4269,"OK",SUM(Q4269:V4269)-X4269)</f>
        <v>OK</v>
      </c>
      <c r="X4269" s="141"/>
      <c r="Y4269" s="141"/>
      <c r="Z4269" s="552"/>
      <c r="AA4269" s="552"/>
      <c r="AB4269" s="683" t="str">
        <f>IF(SUM(Z4269:AA4269)=AC4269,"OK",SUM(Z4269:AA4269)-AC4269)</f>
        <v>OK</v>
      </c>
      <c r="AC4269" s="593"/>
      <c r="AD4269" s="530">
        <f t="shared" si="6617"/>
        <v>0</v>
      </c>
      <c r="AE4269" s="842">
        <f t="shared" si="6618"/>
        <v>0</v>
      </c>
      <c r="AF4269" s="931"/>
      <c r="AG4269" s="530">
        <f t="shared" si="6619"/>
        <v>0</v>
      </c>
      <c r="AH4269" s="530">
        <f t="shared" si="6620"/>
        <v>0</v>
      </c>
      <c r="AI4269" s="641"/>
      <c r="AJ4269" s="537"/>
      <c r="AK4269" s="537"/>
      <c r="AL4269" s="537"/>
      <c r="AM4269" s="537"/>
      <c r="AN4269" s="537"/>
      <c r="AO4269" s="683" t="str">
        <f>IF(SUM(AI4269:AN4269)=AP4269,"OK",SUM(AI4269:AN4269)-AP4269)</f>
        <v>OK</v>
      </c>
      <c r="AP4269" s="141"/>
      <c r="AQ4269" s="141"/>
      <c r="AR4269" s="552"/>
      <c r="AS4269" s="552"/>
      <c r="AT4269" s="683" t="str">
        <f>IF(SUM(AR4269:AS4269)=AU4269,"OK",SUM(AR4269:AS4269)-AU4269)</f>
        <v>OK</v>
      </c>
      <c r="AU4269" s="593"/>
      <c r="AV4269" s="530">
        <f t="shared" si="6623"/>
        <v>0</v>
      </c>
      <c r="AW4269" s="842">
        <f t="shared" si="6624"/>
        <v>0</v>
      </c>
      <c r="AX4269" s="115">
        <f t="shared" si="6625"/>
        <v>0</v>
      </c>
      <c r="AY4269" s="5">
        <f t="shared" si="6626"/>
        <v>0</v>
      </c>
      <c r="AZ4269" s="7">
        <f>AY4269-AX4269</f>
        <v>0</v>
      </c>
      <c r="BA4269" s="335" t="e">
        <f>AZ4269/AX4269</f>
        <v>#DIV/0!</v>
      </c>
      <c r="BB4269" s="23">
        <f t="shared" si="6629"/>
        <v>0</v>
      </c>
      <c r="BC4269" s="5">
        <f>AW4269</f>
        <v>0</v>
      </c>
      <c r="BD4269" s="7">
        <f>BC4269-BB4269</f>
        <v>0</v>
      </c>
      <c r="BE4269" s="335" t="e">
        <f>BD4269/BB4269</f>
        <v>#DIV/0!</v>
      </c>
      <c r="BG4269" s="826" t="str">
        <f t="shared" si="6633"/>
        <v>12.21</v>
      </c>
      <c r="BH4269" s="607" t="b">
        <f>COUNTIF('Codes SEC'!$B$2:$B$250,Ministres!BG4269)&gt;0</f>
        <v>1</v>
      </c>
    </row>
    <row r="4270" spans="1:66" ht="35.1" customHeight="1" x14ac:dyDescent="0.25">
      <c r="A4270" s="222" t="s">
        <v>6115</v>
      </c>
      <c r="B4270" s="112" t="s">
        <v>5018</v>
      </c>
      <c r="C4270" s="116" t="s">
        <v>149</v>
      </c>
      <c r="D4270" s="620">
        <v>1000</v>
      </c>
      <c r="E4270" s="278"/>
      <c r="F4270" s="116">
        <v>12</v>
      </c>
      <c r="G4270" s="700"/>
      <c r="H4270" s="888" t="str">
        <f t="shared" si="6548"/>
        <v>085</v>
      </c>
      <c r="I4270" s="580">
        <v>81221000</v>
      </c>
      <c r="J4270" s="689" t="s">
        <v>6511</v>
      </c>
      <c r="K4270" s="411" t="s">
        <v>6512</v>
      </c>
      <c r="L4270" s="733">
        <v>0</v>
      </c>
      <c r="M4270" s="734">
        <v>0</v>
      </c>
      <c r="N4270" s="931"/>
      <c r="O4270" s="530">
        <f t="shared" si="6613"/>
        <v>0</v>
      </c>
      <c r="P4270" s="530">
        <f t="shared" si="6614"/>
        <v>0</v>
      </c>
      <c r="Q4270" s="646"/>
      <c r="R4270" s="536"/>
      <c r="S4270" s="536"/>
      <c r="T4270" s="536"/>
      <c r="U4270" s="536"/>
      <c r="V4270" s="536"/>
      <c r="W4270" s="683" t="str">
        <f>IF(SUM(Q4270:V4270)=X4270,"OK",SUM(Q4270:V4270)-X4270)</f>
        <v>OK</v>
      </c>
      <c r="X4270" s="141"/>
      <c r="Y4270" s="141"/>
      <c r="Z4270" s="552"/>
      <c r="AA4270" s="552"/>
      <c r="AB4270" s="683" t="str">
        <f>IF(SUM(Z4270:AA4270)=AC4270,"OK",SUM(Z4270:AA4270)-AC4270)</f>
        <v>OK</v>
      </c>
      <c r="AC4270" s="593"/>
      <c r="AD4270" s="530">
        <f t="shared" si="6617"/>
        <v>0</v>
      </c>
      <c r="AE4270" s="842">
        <f t="shared" si="6618"/>
        <v>0</v>
      </c>
      <c r="AF4270" s="931"/>
      <c r="AG4270" s="530">
        <f t="shared" si="6619"/>
        <v>0</v>
      </c>
      <c r="AH4270" s="530">
        <f t="shared" si="6620"/>
        <v>0</v>
      </c>
      <c r="AI4270" s="641"/>
      <c r="AJ4270" s="537"/>
      <c r="AK4270" s="537"/>
      <c r="AL4270" s="537"/>
      <c r="AM4270" s="537"/>
      <c r="AN4270" s="537"/>
      <c r="AO4270" s="683" t="str">
        <f>IF(SUM(AI4270:AN4270)=AP4270,"OK",SUM(AI4270:AN4270)-AP4270)</f>
        <v>OK</v>
      </c>
      <c r="AP4270" s="141"/>
      <c r="AQ4270" s="141"/>
      <c r="AR4270" s="552"/>
      <c r="AS4270" s="552"/>
      <c r="AT4270" s="683" t="str">
        <f>IF(SUM(AR4270:AS4270)=AU4270,"OK",SUM(AR4270:AS4270)-AU4270)</f>
        <v>OK</v>
      </c>
      <c r="AU4270" s="593"/>
      <c r="AV4270" s="530">
        <f t="shared" si="6623"/>
        <v>0</v>
      </c>
      <c r="AW4270" s="842">
        <f t="shared" si="6624"/>
        <v>0</v>
      </c>
      <c r="AX4270" s="115">
        <f t="shared" si="6625"/>
        <v>0</v>
      </c>
      <c r="AY4270" s="5">
        <f t="shared" si="6626"/>
        <v>0</v>
      </c>
      <c r="AZ4270" s="7">
        <f>AY4270-AX4270</f>
        <v>0</v>
      </c>
      <c r="BA4270" s="335" t="e">
        <f>AZ4270/AX4270</f>
        <v>#DIV/0!</v>
      </c>
      <c r="BB4270" s="23">
        <f t="shared" si="6629"/>
        <v>0</v>
      </c>
      <c r="BC4270" s="5">
        <f>AW4270</f>
        <v>0</v>
      </c>
      <c r="BD4270" s="7">
        <f>BC4270-BB4270</f>
        <v>0</v>
      </c>
      <c r="BE4270" s="335" t="e">
        <f>BD4270/BB4270</f>
        <v>#DIV/0!</v>
      </c>
      <c r="BG4270" s="826" t="str">
        <f t="shared" si="6633"/>
        <v>12.21</v>
      </c>
      <c r="BH4270" s="607" t="b">
        <f>COUNTIF('Codes SEC'!$B$2:$B$250,Ministres!BG4270)&gt;0</f>
        <v>1</v>
      </c>
    </row>
    <row r="4271" spans="1:66" s="4" customFormat="1" ht="35.1" customHeight="1" x14ac:dyDescent="0.25">
      <c r="A4271" s="222" t="s">
        <v>6115</v>
      </c>
      <c r="B4271" s="30">
        <v>10</v>
      </c>
      <c r="C4271" s="116" t="s">
        <v>149</v>
      </c>
      <c r="D4271" s="620">
        <v>1000</v>
      </c>
      <c r="E4271" s="32"/>
      <c r="F4271" s="117">
        <v>12</v>
      </c>
      <c r="G4271" s="694">
        <v>1</v>
      </c>
      <c r="H4271" s="878" t="str">
        <f t="shared" si="6548"/>
        <v>085</v>
      </c>
      <c r="I4271" s="397">
        <v>82140000</v>
      </c>
      <c r="J4271" s="380" t="s">
        <v>4475</v>
      </c>
      <c r="K4271" s="494" t="s">
        <v>4476</v>
      </c>
      <c r="L4271" s="726">
        <v>0</v>
      </c>
      <c r="M4271" s="727">
        <v>0</v>
      </c>
      <c r="N4271" s="931"/>
      <c r="O4271" s="530">
        <f t="shared" si="6613"/>
        <v>0</v>
      </c>
      <c r="P4271" s="530">
        <f t="shared" si="6614"/>
        <v>0</v>
      </c>
      <c r="Q4271" s="646"/>
      <c r="R4271" s="536"/>
      <c r="S4271" s="536"/>
      <c r="T4271" s="536"/>
      <c r="U4271" s="536"/>
      <c r="V4271" s="536"/>
      <c r="W4271" s="683" t="str">
        <f t="shared" si="6615"/>
        <v>OK</v>
      </c>
      <c r="X4271" s="141"/>
      <c r="Y4271" s="141"/>
      <c r="Z4271" s="552"/>
      <c r="AA4271" s="552"/>
      <c r="AB4271" s="683" t="str">
        <f t="shared" si="6616"/>
        <v>OK</v>
      </c>
      <c r="AC4271" s="593"/>
      <c r="AD4271" s="530">
        <f t="shared" si="6617"/>
        <v>0</v>
      </c>
      <c r="AE4271" s="842">
        <f t="shared" si="6618"/>
        <v>0</v>
      </c>
      <c r="AF4271" s="931"/>
      <c r="AG4271" s="530">
        <f t="shared" si="6619"/>
        <v>0</v>
      </c>
      <c r="AH4271" s="530">
        <f t="shared" si="6620"/>
        <v>0</v>
      </c>
      <c r="AI4271" s="641"/>
      <c r="AJ4271" s="537"/>
      <c r="AK4271" s="537"/>
      <c r="AL4271" s="537"/>
      <c r="AM4271" s="537"/>
      <c r="AN4271" s="537"/>
      <c r="AO4271" s="683" t="str">
        <f t="shared" si="6621"/>
        <v>OK</v>
      </c>
      <c r="AP4271" s="141"/>
      <c r="AQ4271" s="141"/>
      <c r="AR4271" s="552"/>
      <c r="AS4271" s="552"/>
      <c r="AT4271" s="683" t="str">
        <f t="shared" si="6622"/>
        <v>OK</v>
      </c>
      <c r="AU4271" s="593"/>
      <c r="AV4271" s="530">
        <f t="shared" si="6623"/>
        <v>0</v>
      </c>
      <c r="AW4271" s="842">
        <f t="shared" si="6624"/>
        <v>0</v>
      </c>
      <c r="AX4271" s="115">
        <f t="shared" si="6625"/>
        <v>0</v>
      </c>
      <c r="AY4271" s="5">
        <f t="shared" si="6626"/>
        <v>0</v>
      </c>
      <c r="AZ4271" s="7">
        <f t="shared" ref="AZ4271:AZ4273" si="6644">AY4271-AX4271</f>
        <v>0</v>
      </c>
      <c r="BA4271" s="335" t="e">
        <f t="shared" ref="BA4271:BA4273" si="6645">AZ4271/AX4271</f>
        <v>#DIV/0!</v>
      </c>
      <c r="BB4271" s="23">
        <f t="shared" si="6629"/>
        <v>0</v>
      </c>
      <c r="BC4271" s="5">
        <f t="shared" ref="BC4271:BC4273" si="6646">AW4271</f>
        <v>0</v>
      </c>
      <c r="BD4271" s="7">
        <f t="shared" ref="BD4271:BD4273" si="6647">BC4271-BB4271</f>
        <v>0</v>
      </c>
      <c r="BE4271" s="335" t="e">
        <f t="shared" ref="BE4271:BE4273" si="6648">BD4271/BB4271</f>
        <v>#DIV/0!</v>
      </c>
      <c r="BF4271" s="41"/>
      <c r="BG4271" s="826" t="str">
        <f t="shared" si="6633"/>
        <v>21.40</v>
      </c>
      <c r="BH4271" s="607" t="b">
        <f>COUNTIF('Codes SEC'!$B$2:$B$250,Ministres!BG4271)&gt;0</f>
        <v>1</v>
      </c>
      <c r="BI4271" s="41"/>
      <c r="BJ4271" s="41"/>
      <c r="BK4271" s="41"/>
      <c r="BL4271" s="41"/>
      <c r="BM4271" s="41"/>
      <c r="BN4271" s="41"/>
    </row>
    <row r="4272" spans="1:66" ht="35.1" customHeight="1" x14ac:dyDescent="0.25">
      <c r="A4272" s="193" t="s">
        <v>6115</v>
      </c>
      <c r="B4272" s="583">
        <v>10</v>
      </c>
      <c r="C4272" s="120" t="s">
        <v>149</v>
      </c>
      <c r="D4272" s="622">
        <v>1000</v>
      </c>
      <c r="E4272" s="604"/>
      <c r="F4272" s="192">
        <v>12</v>
      </c>
      <c r="G4272" s="697"/>
      <c r="H4272" s="890" t="str">
        <f t="shared" si="6548"/>
        <v>085</v>
      </c>
      <c r="I4272" s="585">
        <v>83122000</v>
      </c>
      <c r="J4272" s="380" t="s">
        <v>5054</v>
      </c>
      <c r="K4272" s="500" t="s">
        <v>5225</v>
      </c>
      <c r="L4272" s="733">
        <v>123</v>
      </c>
      <c r="M4272" s="734">
        <v>48</v>
      </c>
      <c r="N4272" s="931"/>
      <c r="O4272" s="530">
        <f t="shared" si="6613"/>
        <v>-123</v>
      </c>
      <c r="P4272" s="530" t="str">
        <f t="shared" si="6614"/>
        <v xml:space="preserve">0 </v>
      </c>
      <c r="Q4272" s="646"/>
      <c r="R4272" s="536"/>
      <c r="S4272" s="536"/>
      <c r="T4272" s="536"/>
      <c r="U4272" s="536"/>
      <c r="V4272" s="536"/>
      <c r="W4272" s="683" t="str">
        <f>IF(SUM(Q4272:V4272)=X4272,"OK",SUM(Q4272:V4272)-X4272)</f>
        <v>OK</v>
      </c>
      <c r="X4272" s="141"/>
      <c r="Y4272" s="141"/>
      <c r="Z4272" s="552"/>
      <c r="AA4272" s="552"/>
      <c r="AB4272" s="683" t="str">
        <f>IF(SUM(Z4272:AA4272)=AC4272,"OK",SUM(Z4272:AA4272)-AC4272)</f>
        <v>OK</v>
      </c>
      <c r="AC4272" s="593"/>
      <c r="AD4272" s="530">
        <f t="shared" si="6617"/>
        <v>0</v>
      </c>
      <c r="AE4272" s="842">
        <f t="shared" si="6618"/>
        <v>0</v>
      </c>
      <c r="AF4272" s="931"/>
      <c r="AG4272" s="530">
        <f t="shared" si="6619"/>
        <v>-48</v>
      </c>
      <c r="AH4272" s="530" t="str">
        <f t="shared" si="6620"/>
        <v xml:space="preserve">0 </v>
      </c>
      <c r="AI4272" s="641"/>
      <c r="AJ4272" s="537"/>
      <c r="AK4272" s="537"/>
      <c r="AL4272" s="537"/>
      <c r="AM4272" s="537"/>
      <c r="AN4272" s="537"/>
      <c r="AO4272" s="683" t="str">
        <f>IF(SUM(AI4272:AN4272)=AP4272,"OK",SUM(AI4272:AN4272)-AP4272)</f>
        <v>OK</v>
      </c>
      <c r="AP4272" s="141"/>
      <c r="AQ4272" s="141"/>
      <c r="AR4272" s="552"/>
      <c r="AS4272" s="552"/>
      <c r="AT4272" s="683" t="str">
        <f>IF(SUM(AR4272:AS4272)=AU4272,"OK",SUM(AR4272:AS4272)-AU4272)</f>
        <v>OK</v>
      </c>
      <c r="AU4272" s="593"/>
      <c r="AV4272" s="530">
        <f t="shared" si="6623"/>
        <v>0</v>
      </c>
      <c r="AW4272" s="842">
        <f t="shared" si="6624"/>
        <v>0</v>
      </c>
      <c r="AX4272" s="115">
        <f t="shared" si="6625"/>
        <v>123</v>
      </c>
      <c r="AY4272" s="5">
        <f t="shared" si="6626"/>
        <v>0</v>
      </c>
      <c r="AZ4272" s="7">
        <f>AY4272-AX4272</f>
        <v>-123</v>
      </c>
      <c r="BA4272" s="335">
        <f>AZ4272/AX4272</f>
        <v>-1</v>
      </c>
      <c r="BB4272" s="23">
        <f t="shared" si="6629"/>
        <v>48</v>
      </c>
      <c r="BC4272" s="5">
        <f>AW4272</f>
        <v>0</v>
      </c>
      <c r="BD4272" s="7">
        <f>BC4272-BB4272</f>
        <v>-48</v>
      </c>
      <c r="BE4272" s="335">
        <f>BD4272/BB4272</f>
        <v>-1</v>
      </c>
      <c r="BG4272" s="826" t="str">
        <f t="shared" si="6633"/>
        <v>31.22</v>
      </c>
      <c r="BH4272" s="607" t="b">
        <f>COUNTIF('Codes SEC'!$B$2:$B$250,Ministres!BG4272)&gt;0</f>
        <v>1</v>
      </c>
    </row>
    <row r="4273" spans="1:66" s="4" customFormat="1" ht="35.1" customHeight="1" x14ac:dyDescent="0.25">
      <c r="A4273" s="222" t="s">
        <v>6115</v>
      </c>
      <c r="B4273" s="30">
        <v>10</v>
      </c>
      <c r="C4273" s="116" t="s">
        <v>149</v>
      </c>
      <c r="D4273" s="620">
        <v>1000</v>
      </c>
      <c r="E4273" s="32"/>
      <c r="F4273" s="117">
        <v>12</v>
      </c>
      <c r="G4273" s="694">
        <v>1</v>
      </c>
      <c r="H4273" s="878" t="str">
        <f t="shared" si="6548"/>
        <v>085</v>
      </c>
      <c r="I4273" s="397">
        <v>83132000</v>
      </c>
      <c r="J4273" s="380" t="s">
        <v>4477</v>
      </c>
      <c r="K4273" s="494" t="s">
        <v>4478</v>
      </c>
      <c r="L4273" s="726">
        <v>0</v>
      </c>
      <c r="M4273" s="727">
        <v>28</v>
      </c>
      <c r="N4273" s="931"/>
      <c r="O4273" s="530">
        <f t="shared" si="6613"/>
        <v>0</v>
      </c>
      <c r="P4273" s="530">
        <f t="shared" si="6614"/>
        <v>0</v>
      </c>
      <c r="Q4273" s="646"/>
      <c r="R4273" s="536"/>
      <c r="S4273" s="536"/>
      <c r="T4273" s="536"/>
      <c r="U4273" s="536"/>
      <c r="V4273" s="536"/>
      <c r="W4273" s="683" t="str">
        <f t="shared" si="6615"/>
        <v>OK</v>
      </c>
      <c r="X4273" s="141"/>
      <c r="Y4273" s="141"/>
      <c r="Z4273" s="552"/>
      <c r="AA4273" s="552"/>
      <c r="AB4273" s="683" t="str">
        <f t="shared" si="6616"/>
        <v>OK</v>
      </c>
      <c r="AC4273" s="593"/>
      <c r="AD4273" s="530">
        <f t="shared" si="6617"/>
        <v>0</v>
      </c>
      <c r="AE4273" s="842">
        <f t="shared" si="6618"/>
        <v>0</v>
      </c>
      <c r="AF4273" s="931"/>
      <c r="AG4273" s="530">
        <f t="shared" si="6619"/>
        <v>-28</v>
      </c>
      <c r="AH4273" s="530" t="str">
        <f t="shared" si="6620"/>
        <v xml:space="preserve">0 </v>
      </c>
      <c r="AI4273" s="641"/>
      <c r="AJ4273" s="537"/>
      <c r="AK4273" s="537"/>
      <c r="AL4273" s="537"/>
      <c r="AM4273" s="537"/>
      <c r="AN4273" s="537"/>
      <c r="AO4273" s="683" t="str">
        <f t="shared" si="6621"/>
        <v>OK</v>
      </c>
      <c r="AP4273" s="141"/>
      <c r="AQ4273" s="141"/>
      <c r="AR4273" s="552"/>
      <c r="AS4273" s="552"/>
      <c r="AT4273" s="683" t="str">
        <f t="shared" si="6622"/>
        <v>OK</v>
      </c>
      <c r="AU4273" s="593"/>
      <c r="AV4273" s="530">
        <f t="shared" si="6623"/>
        <v>0</v>
      </c>
      <c r="AW4273" s="842">
        <f t="shared" si="6624"/>
        <v>0</v>
      </c>
      <c r="AX4273" s="115">
        <f t="shared" si="6625"/>
        <v>0</v>
      </c>
      <c r="AY4273" s="5">
        <f t="shared" si="6626"/>
        <v>0</v>
      </c>
      <c r="AZ4273" s="7">
        <f t="shared" si="6644"/>
        <v>0</v>
      </c>
      <c r="BA4273" s="335" t="e">
        <f t="shared" si="6645"/>
        <v>#DIV/0!</v>
      </c>
      <c r="BB4273" s="23">
        <f t="shared" si="6629"/>
        <v>28</v>
      </c>
      <c r="BC4273" s="5">
        <f t="shared" si="6646"/>
        <v>0</v>
      </c>
      <c r="BD4273" s="7">
        <f t="shared" si="6647"/>
        <v>-28</v>
      </c>
      <c r="BE4273" s="335">
        <f t="shared" si="6648"/>
        <v>-1</v>
      </c>
      <c r="BF4273" s="41"/>
      <c r="BG4273" s="826" t="str">
        <f t="shared" si="6633"/>
        <v>31.32</v>
      </c>
      <c r="BH4273" s="607" t="b">
        <f>COUNTIF('Codes SEC'!$B$2:$B$250,Ministres!BG4273)&gt;0</f>
        <v>1</v>
      </c>
      <c r="BI4273" s="41"/>
      <c r="BJ4273" s="41"/>
      <c r="BK4273" s="41"/>
      <c r="BL4273" s="41"/>
      <c r="BM4273" s="41"/>
      <c r="BN4273" s="41"/>
    </row>
    <row r="4274" spans="1:66" ht="35.1" customHeight="1" x14ac:dyDescent="0.25">
      <c r="A4274" s="222" t="s">
        <v>6115</v>
      </c>
      <c r="B4274" s="112" t="s">
        <v>5018</v>
      </c>
      <c r="C4274" s="116" t="s">
        <v>149</v>
      </c>
      <c r="D4274" s="620">
        <v>1000</v>
      </c>
      <c r="E4274" s="278"/>
      <c r="F4274" s="116">
        <v>12</v>
      </c>
      <c r="G4274" s="700"/>
      <c r="H4274" s="888" t="str">
        <f t="shared" si="6548"/>
        <v>085</v>
      </c>
      <c r="I4274" s="580">
        <v>83132000</v>
      </c>
      <c r="J4274" s="689" t="s">
        <v>6017</v>
      </c>
      <c r="K4274" s="411" t="s">
        <v>6018</v>
      </c>
      <c r="L4274" s="733">
        <v>0</v>
      </c>
      <c r="M4274" s="734">
        <v>0</v>
      </c>
      <c r="N4274" s="931"/>
      <c r="O4274" s="530">
        <f t="shared" si="6613"/>
        <v>0</v>
      </c>
      <c r="P4274" s="530">
        <f t="shared" si="6614"/>
        <v>0</v>
      </c>
      <c r="Q4274" s="646"/>
      <c r="R4274" s="536"/>
      <c r="S4274" s="536"/>
      <c r="T4274" s="536"/>
      <c r="U4274" s="536"/>
      <c r="V4274" s="536"/>
      <c r="W4274" s="683" t="str">
        <f t="shared" si="6615"/>
        <v>OK</v>
      </c>
      <c r="X4274" s="141"/>
      <c r="Y4274" s="141"/>
      <c r="Z4274" s="552"/>
      <c r="AA4274" s="552"/>
      <c r="AB4274" s="683" t="str">
        <f t="shared" si="6616"/>
        <v>OK</v>
      </c>
      <c r="AC4274" s="593"/>
      <c r="AD4274" s="530">
        <f t="shared" si="6617"/>
        <v>0</v>
      </c>
      <c r="AE4274" s="842">
        <f t="shared" si="6618"/>
        <v>0</v>
      </c>
      <c r="AF4274" s="931"/>
      <c r="AG4274" s="530">
        <f t="shared" si="6619"/>
        <v>0</v>
      </c>
      <c r="AH4274" s="530">
        <f t="shared" si="6620"/>
        <v>0</v>
      </c>
      <c r="AI4274" s="641"/>
      <c r="AJ4274" s="537"/>
      <c r="AK4274" s="537"/>
      <c r="AL4274" s="537"/>
      <c r="AM4274" s="537"/>
      <c r="AN4274" s="537"/>
      <c r="AO4274" s="683" t="str">
        <f t="shared" si="6621"/>
        <v>OK</v>
      </c>
      <c r="AP4274" s="141"/>
      <c r="AQ4274" s="141"/>
      <c r="AR4274" s="552"/>
      <c r="AS4274" s="552"/>
      <c r="AT4274" s="683" t="str">
        <f t="shared" si="6622"/>
        <v>OK</v>
      </c>
      <c r="AU4274" s="593"/>
      <c r="AV4274" s="530">
        <f t="shared" si="6623"/>
        <v>0</v>
      </c>
      <c r="AW4274" s="842">
        <f t="shared" si="6624"/>
        <v>0</v>
      </c>
      <c r="AX4274" s="115">
        <f t="shared" si="6625"/>
        <v>0</v>
      </c>
      <c r="AY4274" s="5">
        <f t="shared" si="6626"/>
        <v>0</v>
      </c>
      <c r="AZ4274" s="7">
        <f>AY4274-AX4274</f>
        <v>0</v>
      </c>
      <c r="BA4274" s="335" t="e">
        <f>AZ4274/AX4274</f>
        <v>#DIV/0!</v>
      </c>
      <c r="BB4274" s="23">
        <f t="shared" si="6629"/>
        <v>0</v>
      </c>
      <c r="BC4274" s="5">
        <f>AW4274</f>
        <v>0</v>
      </c>
      <c r="BD4274" s="7">
        <f>BC4274-BB4274</f>
        <v>0</v>
      </c>
      <c r="BE4274" s="335" t="e">
        <f>BD4274/BB4274</f>
        <v>#DIV/0!</v>
      </c>
      <c r="BG4274" s="826" t="str">
        <f t="shared" si="6633"/>
        <v>31.32</v>
      </c>
      <c r="BH4274" s="607" t="b">
        <f>COUNTIF('Codes SEC'!$B$2:$B$250,Ministres!BG4274)&gt;0</f>
        <v>1</v>
      </c>
    </row>
    <row r="4275" spans="1:66" ht="35.1" customHeight="1" x14ac:dyDescent="0.25">
      <c r="A4275" s="222" t="s">
        <v>6115</v>
      </c>
      <c r="B4275" s="112" t="s">
        <v>5018</v>
      </c>
      <c r="C4275" s="116" t="s">
        <v>149</v>
      </c>
      <c r="D4275" s="620">
        <v>1000</v>
      </c>
      <c r="E4275" s="278"/>
      <c r="F4275" s="116">
        <v>12</v>
      </c>
      <c r="G4275" s="700"/>
      <c r="H4275" s="888" t="str">
        <f t="shared" si="6548"/>
        <v>085</v>
      </c>
      <c r="I4275" s="580">
        <v>83132000</v>
      </c>
      <c r="J4275" s="689" t="s">
        <v>6003</v>
      </c>
      <c r="K4275" s="411" t="s">
        <v>6004</v>
      </c>
      <c r="L4275" s="733">
        <v>0</v>
      </c>
      <c r="M4275" s="734">
        <v>0</v>
      </c>
      <c r="N4275" s="931"/>
      <c r="O4275" s="530">
        <f t="shared" si="6613"/>
        <v>0</v>
      </c>
      <c r="P4275" s="530">
        <f t="shared" si="6614"/>
        <v>0</v>
      </c>
      <c r="Q4275" s="646"/>
      <c r="R4275" s="536"/>
      <c r="S4275" s="536"/>
      <c r="T4275" s="536"/>
      <c r="U4275" s="536"/>
      <c r="V4275" s="536"/>
      <c r="W4275" s="683" t="str">
        <f t="shared" si="6615"/>
        <v>OK</v>
      </c>
      <c r="X4275" s="141"/>
      <c r="Y4275" s="141"/>
      <c r="Z4275" s="552"/>
      <c r="AA4275" s="552"/>
      <c r="AB4275" s="683" t="str">
        <f t="shared" si="6616"/>
        <v>OK</v>
      </c>
      <c r="AC4275" s="593"/>
      <c r="AD4275" s="530">
        <f t="shared" si="6617"/>
        <v>0</v>
      </c>
      <c r="AE4275" s="842">
        <f t="shared" si="6618"/>
        <v>0</v>
      </c>
      <c r="AF4275" s="931"/>
      <c r="AG4275" s="530">
        <f t="shared" si="6619"/>
        <v>0</v>
      </c>
      <c r="AH4275" s="530">
        <f t="shared" si="6620"/>
        <v>0</v>
      </c>
      <c r="AI4275" s="641"/>
      <c r="AJ4275" s="537"/>
      <c r="AK4275" s="537"/>
      <c r="AL4275" s="537"/>
      <c r="AM4275" s="537"/>
      <c r="AN4275" s="537"/>
      <c r="AO4275" s="683" t="str">
        <f t="shared" si="6621"/>
        <v>OK</v>
      </c>
      <c r="AP4275" s="141"/>
      <c r="AQ4275" s="141"/>
      <c r="AR4275" s="552"/>
      <c r="AS4275" s="552"/>
      <c r="AT4275" s="683" t="str">
        <f t="shared" si="6622"/>
        <v>OK</v>
      </c>
      <c r="AU4275" s="593"/>
      <c r="AV4275" s="530">
        <f t="shared" si="6623"/>
        <v>0</v>
      </c>
      <c r="AW4275" s="842">
        <f t="shared" si="6624"/>
        <v>0</v>
      </c>
      <c r="AX4275" s="115">
        <f t="shared" si="6625"/>
        <v>0</v>
      </c>
      <c r="AY4275" s="5">
        <f t="shared" si="6626"/>
        <v>0</v>
      </c>
      <c r="AZ4275" s="7">
        <f>AY4275-AX4275</f>
        <v>0</v>
      </c>
      <c r="BA4275" s="335" t="e">
        <f>AZ4275/AX4275</f>
        <v>#DIV/0!</v>
      </c>
      <c r="BB4275" s="23">
        <f t="shared" si="6629"/>
        <v>0</v>
      </c>
      <c r="BC4275" s="5">
        <f>AW4275</f>
        <v>0</v>
      </c>
      <c r="BD4275" s="7">
        <f>BC4275-BB4275</f>
        <v>0</v>
      </c>
      <c r="BE4275" s="335" t="e">
        <f>BD4275/BB4275</f>
        <v>#DIV/0!</v>
      </c>
      <c r="BG4275" s="826" t="str">
        <f t="shared" si="6633"/>
        <v>31.32</v>
      </c>
      <c r="BH4275" s="607" t="b">
        <f>COUNTIF('Codes SEC'!$B$2:$B$250,Ministres!BG4275)&gt;0</f>
        <v>1</v>
      </c>
    </row>
    <row r="4276" spans="1:66" ht="35.1" customHeight="1" x14ac:dyDescent="0.25">
      <c r="A4276" s="21" t="s">
        <v>6115</v>
      </c>
      <c r="B4276" s="30">
        <v>10</v>
      </c>
      <c r="C4276" s="116" t="s">
        <v>149</v>
      </c>
      <c r="D4276" s="620">
        <v>1000</v>
      </c>
      <c r="F4276" s="117">
        <v>12</v>
      </c>
      <c r="G4276" s="694">
        <v>1</v>
      </c>
      <c r="H4276" s="878" t="str">
        <f t="shared" si="6548"/>
        <v>085</v>
      </c>
      <c r="I4276" s="397" t="s">
        <v>3308</v>
      </c>
      <c r="J4276" s="380" t="s">
        <v>1998</v>
      </c>
      <c r="K4276" s="408" t="s">
        <v>3536</v>
      </c>
      <c r="L4276" s="733">
        <v>0</v>
      </c>
      <c r="M4276" s="734">
        <v>0</v>
      </c>
      <c r="N4276" s="931"/>
      <c r="O4276" s="530">
        <f t="shared" si="6613"/>
        <v>0</v>
      </c>
      <c r="P4276" s="530">
        <f t="shared" si="6614"/>
        <v>0</v>
      </c>
      <c r="Q4276" s="646"/>
      <c r="R4276" s="536"/>
      <c r="S4276" s="536"/>
      <c r="T4276" s="536"/>
      <c r="U4276" s="536"/>
      <c r="V4276" s="536"/>
      <c r="W4276" s="683" t="str">
        <f>IF(SUM(Q4276:V4276)=X4276,"OK",SUM(Q4276:V4276)-X4276)</f>
        <v>OK</v>
      </c>
      <c r="X4276" s="141"/>
      <c r="Y4276" s="141"/>
      <c r="Z4276" s="552"/>
      <c r="AA4276" s="552"/>
      <c r="AB4276" s="683" t="str">
        <f>IF(SUM(Z4276:AA4276)=AC4276,"OK",SUM(Z4276:AA4276)-AC4276)</f>
        <v>OK</v>
      </c>
      <c r="AC4276" s="593"/>
      <c r="AD4276" s="530">
        <f t="shared" si="6617"/>
        <v>0</v>
      </c>
      <c r="AE4276" s="842">
        <f t="shared" si="6618"/>
        <v>0</v>
      </c>
      <c r="AF4276" s="931"/>
      <c r="AG4276" s="530">
        <f t="shared" si="6619"/>
        <v>0</v>
      </c>
      <c r="AH4276" s="530">
        <f t="shared" si="6620"/>
        <v>0</v>
      </c>
      <c r="AI4276" s="641"/>
      <c r="AJ4276" s="537"/>
      <c r="AK4276" s="537"/>
      <c r="AL4276" s="537"/>
      <c r="AM4276" s="537"/>
      <c r="AN4276" s="537"/>
      <c r="AO4276" s="683" t="str">
        <f>IF(SUM(AI4276:AN4276)=AP4276,"OK",SUM(AI4276:AN4276)-AP4276)</f>
        <v>OK</v>
      </c>
      <c r="AP4276" s="141"/>
      <c r="AQ4276" s="141"/>
      <c r="AR4276" s="552"/>
      <c r="AS4276" s="552"/>
      <c r="AT4276" s="683" t="str">
        <f>IF(SUM(AR4276:AS4276)=AU4276,"OK",SUM(AR4276:AS4276)-AU4276)</f>
        <v>OK</v>
      </c>
      <c r="AU4276" s="593"/>
      <c r="AV4276" s="530">
        <f t="shared" si="6623"/>
        <v>0</v>
      </c>
      <c r="AW4276" s="842">
        <f t="shared" si="6624"/>
        <v>0</v>
      </c>
      <c r="AX4276" s="115">
        <f t="shared" si="6625"/>
        <v>0</v>
      </c>
      <c r="AY4276" s="5">
        <f t="shared" si="6626"/>
        <v>0</v>
      </c>
      <c r="AZ4276" s="7">
        <f t="shared" ref="AZ4276" si="6649">AY4276-AX4276</f>
        <v>0</v>
      </c>
      <c r="BA4276" s="335" t="e">
        <f t="shared" ref="BA4276" si="6650">AZ4276/AX4276</f>
        <v>#DIV/0!</v>
      </c>
      <c r="BB4276" s="23">
        <f t="shared" si="6629"/>
        <v>0</v>
      </c>
      <c r="BC4276" s="5">
        <f t="shared" ref="BC4276" si="6651">AW4276</f>
        <v>0</v>
      </c>
      <c r="BD4276" s="7">
        <f t="shared" ref="BD4276" si="6652">BC4276-BB4276</f>
        <v>0</v>
      </c>
      <c r="BE4276" s="335" t="e">
        <f t="shared" ref="BE4276" si="6653">BD4276/BB4276</f>
        <v>#DIV/0!</v>
      </c>
      <c r="BG4276" s="826" t="str">
        <f t="shared" si="6633"/>
        <v>32.00</v>
      </c>
      <c r="BH4276" s="607" t="b">
        <f>COUNTIF('Codes SEC'!$B$2:$B$250,Ministres!BG4276)&gt;0</f>
        <v>1</v>
      </c>
    </row>
    <row r="4277" spans="1:66" ht="35.1" customHeight="1" x14ac:dyDescent="0.25">
      <c r="A4277" s="21" t="s">
        <v>6115</v>
      </c>
      <c r="B4277" s="112">
        <v>10</v>
      </c>
      <c r="C4277" s="116" t="s">
        <v>149</v>
      </c>
      <c r="D4277" s="620">
        <v>1000</v>
      </c>
      <c r="F4277" s="117">
        <v>12</v>
      </c>
      <c r="G4277" s="694"/>
      <c r="H4277" s="878" t="str">
        <f t="shared" si="6548"/>
        <v>085</v>
      </c>
      <c r="I4277" s="397" t="s">
        <v>3308</v>
      </c>
      <c r="J4277" s="380" t="s">
        <v>1997</v>
      </c>
      <c r="K4277" s="500" t="s">
        <v>3198</v>
      </c>
      <c r="L4277" s="733">
        <v>113</v>
      </c>
      <c r="M4277" s="734">
        <v>115</v>
      </c>
      <c r="N4277" s="931"/>
      <c r="O4277" s="530">
        <f t="shared" si="6613"/>
        <v>-113</v>
      </c>
      <c r="P4277" s="530" t="str">
        <f t="shared" si="6614"/>
        <v xml:space="preserve">0 </v>
      </c>
      <c r="Q4277" s="646"/>
      <c r="R4277" s="536"/>
      <c r="S4277" s="536"/>
      <c r="T4277" s="536"/>
      <c r="U4277" s="536"/>
      <c r="V4277" s="536"/>
      <c r="W4277" s="683" t="str">
        <f t="shared" si="6615"/>
        <v>OK</v>
      </c>
      <c r="X4277" s="141"/>
      <c r="Y4277" s="141"/>
      <c r="Z4277" s="552"/>
      <c r="AA4277" s="552"/>
      <c r="AB4277" s="683" t="str">
        <f t="shared" si="6616"/>
        <v>OK</v>
      </c>
      <c r="AC4277" s="593"/>
      <c r="AD4277" s="530">
        <f t="shared" si="6617"/>
        <v>0</v>
      </c>
      <c r="AE4277" s="842">
        <f t="shared" si="6618"/>
        <v>0</v>
      </c>
      <c r="AF4277" s="931"/>
      <c r="AG4277" s="530">
        <f t="shared" si="6619"/>
        <v>-115</v>
      </c>
      <c r="AH4277" s="530" t="str">
        <f t="shared" si="6620"/>
        <v xml:space="preserve">0 </v>
      </c>
      <c r="AI4277" s="641"/>
      <c r="AJ4277" s="537"/>
      <c r="AK4277" s="537"/>
      <c r="AL4277" s="537"/>
      <c r="AM4277" s="537"/>
      <c r="AN4277" s="537"/>
      <c r="AO4277" s="683" t="str">
        <f t="shared" si="6621"/>
        <v>OK</v>
      </c>
      <c r="AP4277" s="141"/>
      <c r="AQ4277" s="141"/>
      <c r="AR4277" s="552"/>
      <c r="AS4277" s="552"/>
      <c r="AT4277" s="683" t="str">
        <f t="shared" si="6622"/>
        <v>OK</v>
      </c>
      <c r="AU4277" s="593"/>
      <c r="AV4277" s="530">
        <f t="shared" si="6623"/>
        <v>0</v>
      </c>
      <c r="AW4277" s="842">
        <f t="shared" si="6624"/>
        <v>0</v>
      </c>
      <c r="AX4277" s="115">
        <f t="shared" si="6625"/>
        <v>113</v>
      </c>
      <c r="AY4277" s="5">
        <f t="shared" si="6626"/>
        <v>0</v>
      </c>
      <c r="AZ4277" s="7">
        <f t="shared" si="6639"/>
        <v>-113</v>
      </c>
      <c r="BA4277" s="335">
        <f t="shared" si="6640"/>
        <v>-1</v>
      </c>
      <c r="BB4277" s="23">
        <f t="shared" si="6629"/>
        <v>115</v>
      </c>
      <c r="BC4277" s="5">
        <f t="shared" si="6641"/>
        <v>0</v>
      </c>
      <c r="BD4277" s="7">
        <f t="shared" si="6642"/>
        <v>-115</v>
      </c>
      <c r="BE4277" s="335">
        <f t="shared" si="6643"/>
        <v>-1</v>
      </c>
      <c r="BG4277" s="826" t="str">
        <f t="shared" si="6633"/>
        <v>32.00</v>
      </c>
      <c r="BH4277" s="607" t="b">
        <f>COUNTIF('Codes SEC'!$B$2:$B$250,Ministres!BG4277)&gt;0</f>
        <v>1</v>
      </c>
    </row>
    <row r="4278" spans="1:66" ht="35.1" customHeight="1" x14ac:dyDescent="0.25">
      <c r="A4278" s="21" t="s">
        <v>6115</v>
      </c>
      <c r="B4278" s="30">
        <v>10</v>
      </c>
      <c r="C4278" s="116" t="s">
        <v>149</v>
      </c>
      <c r="D4278" s="620">
        <v>1000</v>
      </c>
      <c r="F4278" s="117">
        <v>12</v>
      </c>
      <c r="G4278" s="694" t="s">
        <v>5495</v>
      </c>
      <c r="H4278" s="878" t="str">
        <f t="shared" si="6548"/>
        <v>085</v>
      </c>
      <c r="I4278" s="397" t="s">
        <v>3264</v>
      </c>
      <c r="J4278" s="380" t="s">
        <v>1999</v>
      </c>
      <c r="K4278" s="408" t="s">
        <v>3537</v>
      </c>
      <c r="L4278" s="733">
        <v>1527</v>
      </c>
      <c r="M4278" s="734">
        <v>1150</v>
      </c>
      <c r="N4278" s="931"/>
      <c r="O4278" s="530">
        <f t="shared" si="6613"/>
        <v>-1527</v>
      </c>
      <c r="P4278" s="530" t="str">
        <f t="shared" si="6614"/>
        <v xml:space="preserve">0 </v>
      </c>
      <c r="Q4278" s="646"/>
      <c r="R4278" s="536"/>
      <c r="S4278" s="536"/>
      <c r="T4278" s="536"/>
      <c r="U4278" s="536"/>
      <c r="V4278" s="536"/>
      <c r="W4278" s="683" t="str">
        <f t="shared" si="6615"/>
        <v>OK</v>
      </c>
      <c r="X4278" s="141"/>
      <c r="Y4278" s="141"/>
      <c r="Z4278" s="552"/>
      <c r="AA4278" s="552"/>
      <c r="AB4278" s="683" t="str">
        <f t="shared" si="6616"/>
        <v>OK</v>
      </c>
      <c r="AC4278" s="593"/>
      <c r="AD4278" s="530">
        <f t="shared" si="6617"/>
        <v>0</v>
      </c>
      <c r="AE4278" s="842">
        <f t="shared" si="6618"/>
        <v>0</v>
      </c>
      <c r="AF4278" s="931"/>
      <c r="AG4278" s="530">
        <f t="shared" si="6619"/>
        <v>-1150</v>
      </c>
      <c r="AH4278" s="530" t="str">
        <f t="shared" si="6620"/>
        <v xml:space="preserve">0 </v>
      </c>
      <c r="AI4278" s="641"/>
      <c r="AJ4278" s="537"/>
      <c r="AK4278" s="537"/>
      <c r="AL4278" s="537"/>
      <c r="AM4278" s="537"/>
      <c r="AN4278" s="537"/>
      <c r="AO4278" s="683" t="str">
        <f t="shared" si="6621"/>
        <v>OK</v>
      </c>
      <c r="AP4278" s="141"/>
      <c r="AQ4278" s="141"/>
      <c r="AR4278" s="552"/>
      <c r="AS4278" s="552"/>
      <c r="AT4278" s="683" t="str">
        <f t="shared" si="6622"/>
        <v>OK</v>
      </c>
      <c r="AU4278" s="593"/>
      <c r="AV4278" s="530">
        <f t="shared" si="6623"/>
        <v>0</v>
      </c>
      <c r="AW4278" s="842">
        <f t="shared" si="6624"/>
        <v>0</v>
      </c>
      <c r="AX4278" s="115">
        <f t="shared" si="6625"/>
        <v>1527</v>
      </c>
      <c r="AY4278" s="5">
        <f t="shared" si="6626"/>
        <v>0</v>
      </c>
      <c r="AZ4278" s="7">
        <f t="shared" ref="AZ4278:AZ4284" si="6654">AY4278-AX4278</f>
        <v>-1527</v>
      </c>
      <c r="BA4278" s="335">
        <f t="shared" ref="BA4278:BA4284" si="6655">AZ4278/AX4278</f>
        <v>-1</v>
      </c>
      <c r="BB4278" s="23">
        <f t="shared" si="6629"/>
        <v>1150</v>
      </c>
      <c r="BC4278" s="5">
        <f t="shared" ref="BC4278:BC4284" si="6656">AW4278</f>
        <v>0</v>
      </c>
      <c r="BD4278" s="7">
        <f t="shared" ref="BD4278:BD4284" si="6657">BC4278-BB4278</f>
        <v>-1150</v>
      </c>
      <c r="BE4278" s="335">
        <f t="shared" ref="BE4278:BE4284" si="6658">BD4278/BB4278</f>
        <v>-1</v>
      </c>
      <c r="BG4278" s="826" t="str">
        <f t="shared" si="6633"/>
        <v>33.00</v>
      </c>
      <c r="BH4278" s="607" t="b">
        <f>COUNTIF('Codes SEC'!$B$2:$B$250,Ministres!BG4278)&gt;0</f>
        <v>1</v>
      </c>
    </row>
    <row r="4279" spans="1:66" ht="35.1" customHeight="1" x14ac:dyDescent="0.25">
      <c r="A4279" s="190" t="s">
        <v>6115</v>
      </c>
      <c r="B4279" s="208">
        <v>10</v>
      </c>
      <c r="C4279" s="116" t="s">
        <v>196</v>
      </c>
      <c r="D4279" s="620">
        <v>1000</v>
      </c>
      <c r="E4279" s="281"/>
      <c r="F4279" s="192">
        <v>12</v>
      </c>
      <c r="G4279" s="697"/>
      <c r="H4279" s="890" t="str">
        <f t="shared" si="6548"/>
        <v>085</v>
      </c>
      <c r="I4279" s="397" t="s">
        <v>3264</v>
      </c>
      <c r="J4279" s="380" t="s">
        <v>2001</v>
      </c>
      <c r="K4279" s="422" t="s">
        <v>3614</v>
      </c>
      <c r="L4279" s="733">
        <v>288</v>
      </c>
      <c r="M4279" s="734">
        <v>289</v>
      </c>
      <c r="N4279" s="931"/>
      <c r="O4279" s="530">
        <f t="shared" si="6613"/>
        <v>-288</v>
      </c>
      <c r="P4279" s="530" t="str">
        <f t="shared" si="6614"/>
        <v xml:space="preserve">0 </v>
      </c>
      <c r="Q4279" s="646"/>
      <c r="R4279" s="536"/>
      <c r="S4279" s="536"/>
      <c r="T4279" s="536"/>
      <c r="U4279" s="536"/>
      <c r="V4279" s="536"/>
      <c r="W4279" s="683" t="str">
        <f t="shared" si="6615"/>
        <v>OK</v>
      </c>
      <c r="X4279" s="141"/>
      <c r="Y4279" s="141"/>
      <c r="Z4279" s="552"/>
      <c r="AA4279" s="552"/>
      <c r="AB4279" s="683" t="str">
        <f t="shared" si="6616"/>
        <v>OK</v>
      </c>
      <c r="AC4279" s="593"/>
      <c r="AD4279" s="530">
        <f t="shared" si="6617"/>
        <v>0</v>
      </c>
      <c r="AE4279" s="842">
        <f t="shared" si="6618"/>
        <v>0</v>
      </c>
      <c r="AF4279" s="931"/>
      <c r="AG4279" s="530">
        <f t="shared" si="6619"/>
        <v>-289</v>
      </c>
      <c r="AH4279" s="530" t="str">
        <f t="shared" si="6620"/>
        <v xml:space="preserve">0 </v>
      </c>
      <c r="AI4279" s="641"/>
      <c r="AJ4279" s="537"/>
      <c r="AK4279" s="537"/>
      <c r="AL4279" s="537"/>
      <c r="AM4279" s="537"/>
      <c r="AN4279" s="537"/>
      <c r="AO4279" s="683" t="str">
        <f t="shared" si="6621"/>
        <v>OK</v>
      </c>
      <c r="AP4279" s="141"/>
      <c r="AQ4279" s="141"/>
      <c r="AR4279" s="552"/>
      <c r="AS4279" s="552"/>
      <c r="AT4279" s="683" t="str">
        <f t="shared" si="6622"/>
        <v>OK</v>
      </c>
      <c r="AU4279" s="593"/>
      <c r="AV4279" s="530">
        <f t="shared" si="6623"/>
        <v>0</v>
      </c>
      <c r="AW4279" s="842">
        <f t="shared" si="6624"/>
        <v>0</v>
      </c>
      <c r="AX4279" s="115">
        <f t="shared" si="6625"/>
        <v>288</v>
      </c>
      <c r="AY4279" s="5">
        <f t="shared" si="6626"/>
        <v>0</v>
      </c>
      <c r="AZ4279" s="7">
        <f t="shared" si="6654"/>
        <v>-288</v>
      </c>
      <c r="BA4279" s="335">
        <f t="shared" si="6655"/>
        <v>-1</v>
      </c>
      <c r="BB4279" s="23">
        <f t="shared" si="6629"/>
        <v>289</v>
      </c>
      <c r="BC4279" s="5">
        <f t="shared" si="6656"/>
        <v>0</v>
      </c>
      <c r="BD4279" s="7">
        <f t="shared" si="6657"/>
        <v>-289</v>
      </c>
      <c r="BE4279" s="335">
        <f t="shared" si="6658"/>
        <v>-1</v>
      </c>
      <c r="BG4279" s="826" t="str">
        <f t="shared" si="6633"/>
        <v>33.00</v>
      </c>
      <c r="BH4279" s="607" t="b">
        <f>COUNTIF('Codes SEC'!$B$2:$B$250,Ministres!BG4279)&gt;0</f>
        <v>1</v>
      </c>
    </row>
    <row r="4280" spans="1:66" ht="35.1" customHeight="1" x14ac:dyDescent="0.25">
      <c r="A4280" s="21" t="s">
        <v>6115</v>
      </c>
      <c r="B4280" s="30">
        <v>10</v>
      </c>
      <c r="C4280" s="116" t="s">
        <v>149</v>
      </c>
      <c r="D4280" s="620">
        <v>1000</v>
      </c>
      <c r="F4280" s="117">
        <v>12</v>
      </c>
      <c r="G4280" s="694">
        <v>1</v>
      </c>
      <c r="H4280" s="878" t="str">
        <f t="shared" si="6548"/>
        <v>085</v>
      </c>
      <c r="I4280" s="397" t="s">
        <v>3260</v>
      </c>
      <c r="J4280" s="380" t="s">
        <v>2002</v>
      </c>
      <c r="K4280" s="408" t="s">
        <v>3539</v>
      </c>
      <c r="L4280" s="733">
        <v>0</v>
      </c>
      <c r="M4280" s="734">
        <v>0</v>
      </c>
      <c r="N4280" s="931"/>
      <c r="O4280" s="530">
        <f t="shared" si="6613"/>
        <v>0</v>
      </c>
      <c r="P4280" s="530">
        <f t="shared" si="6614"/>
        <v>0</v>
      </c>
      <c r="Q4280" s="646"/>
      <c r="R4280" s="536"/>
      <c r="S4280" s="536"/>
      <c r="T4280" s="536"/>
      <c r="U4280" s="536"/>
      <c r="V4280" s="536"/>
      <c r="W4280" s="683" t="str">
        <f t="shared" si="6615"/>
        <v>OK</v>
      </c>
      <c r="X4280" s="141"/>
      <c r="Y4280" s="141"/>
      <c r="Z4280" s="552"/>
      <c r="AA4280" s="552"/>
      <c r="AB4280" s="683" t="str">
        <f t="shared" si="6616"/>
        <v>OK</v>
      </c>
      <c r="AC4280" s="593"/>
      <c r="AD4280" s="530">
        <f t="shared" si="6617"/>
        <v>0</v>
      </c>
      <c r="AE4280" s="842">
        <f t="shared" si="6618"/>
        <v>0</v>
      </c>
      <c r="AF4280" s="931"/>
      <c r="AG4280" s="530">
        <f t="shared" si="6619"/>
        <v>0</v>
      </c>
      <c r="AH4280" s="530">
        <f t="shared" si="6620"/>
        <v>0</v>
      </c>
      <c r="AI4280" s="641"/>
      <c r="AJ4280" s="537"/>
      <c r="AK4280" s="537"/>
      <c r="AL4280" s="537"/>
      <c r="AM4280" s="537"/>
      <c r="AN4280" s="537"/>
      <c r="AO4280" s="683" t="str">
        <f t="shared" si="6621"/>
        <v>OK</v>
      </c>
      <c r="AP4280" s="141"/>
      <c r="AQ4280" s="141"/>
      <c r="AR4280" s="552"/>
      <c r="AS4280" s="552"/>
      <c r="AT4280" s="683" t="str">
        <f t="shared" si="6622"/>
        <v>OK</v>
      </c>
      <c r="AU4280" s="593"/>
      <c r="AV4280" s="530">
        <f t="shared" si="6623"/>
        <v>0</v>
      </c>
      <c r="AW4280" s="842">
        <f t="shared" si="6624"/>
        <v>0</v>
      </c>
      <c r="AX4280" s="115">
        <f t="shared" si="6625"/>
        <v>0</v>
      </c>
      <c r="AY4280" s="5">
        <f t="shared" si="6626"/>
        <v>0</v>
      </c>
      <c r="AZ4280" s="7">
        <f t="shared" si="6654"/>
        <v>0</v>
      </c>
      <c r="BA4280" s="335" t="e">
        <f t="shared" si="6655"/>
        <v>#DIV/0!</v>
      </c>
      <c r="BB4280" s="23">
        <f t="shared" si="6629"/>
        <v>0</v>
      </c>
      <c r="BC4280" s="5">
        <f t="shared" si="6656"/>
        <v>0</v>
      </c>
      <c r="BD4280" s="7">
        <f t="shared" si="6657"/>
        <v>0</v>
      </c>
      <c r="BE4280" s="335" t="e">
        <f t="shared" si="6658"/>
        <v>#DIV/0!</v>
      </c>
      <c r="BG4280" s="826" t="str">
        <f t="shared" si="6633"/>
        <v>41.40</v>
      </c>
      <c r="BH4280" s="607" t="b">
        <f>COUNTIF('Codes SEC'!$B$2:$B$250,Ministres!BG4280)&gt;0</f>
        <v>1</v>
      </c>
    </row>
    <row r="4281" spans="1:66" ht="35.1" customHeight="1" x14ac:dyDescent="0.25">
      <c r="A4281" s="222" t="s">
        <v>6115</v>
      </c>
      <c r="B4281" s="112" t="s">
        <v>5018</v>
      </c>
      <c r="C4281" s="116" t="s">
        <v>196</v>
      </c>
      <c r="D4281" s="620">
        <v>1000</v>
      </c>
      <c r="E4281" s="278"/>
      <c r="F4281" s="116">
        <v>12</v>
      </c>
      <c r="G4281" s="700"/>
      <c r="H4281" s="888" t="str">
        <f t="shared" si="6548"/>
        <v>085</v>
      </c>
      <c r="I4281" s="580">
        <v>84312000</v>
      </c>
      <c r="J4281" s="689" t="s">
        <v>5802</v>
      </c>
      <c r="K4281" s="411" t="s">
        <v>5803</v>
      </c>
      <c r="L4281" s="733">
        <v>0</v>
      </c>
      <c r="M4281" s="734">
        <v>0</v>
      </c>
      <c r="N4281" s="931"/>
      <c r="O4281" s="530">
        <f t="shared" si="6613"/>
        <v>0</v>
      </c>
      <c r="P4281" s="530">
        <f t="shared" si="6614"/>
        <v>0</v>
      </c>
      <c r="Q4281" s="646"/>
      <c r="R4281" s="536"/>
      <c r="S4281" s="536"/>
      <c r="T4281" s="536"/>
      <c r="U4281" s="536"/>
      <c r="V4281" s="536"/>
      <c r="W4281" s="683" t="str">
        <f>IF(SUM(Q4281:V4281)=X4281,"OK",SUM(Q4281:V4281)-X4281)</f>
        <v>OK</v>
      </c>
      <c r="X4281" s="141"/>
      <c r="Y4281" s="141"/>
      <c r="Z4281" s="552"/>
      <c r="AA4281" s="552"/>
      <c r="AB4281" s="683" t="str">
        <f>IF(SUM(Z4281:AA4281)=AC4281,"OK",SUM(Z4281:AA4281)-AC4281)</f>
        <v>OK</v>
      </c>
      <c r="AC4281" s="593"/>
      <c r="AD4281" s="530">
        <f t="shared" si="6617"/>
        <v>0</v>
      </c>
      <c r="AE4281" s="842">
        <f t="shared" si="6618"/>
        <v>0</v>
      </c>
      <c r="AF4281" s="931"/>
      <c r="AG4281" s="530">
        <f t="shared" si="6619"/>
        <v>0</v>
      </c>
      <c r="AH4281" s="530">
        <f t="shared" si="6620"/>
        <v>0</v>
      </c>
      <c r="AI4281" s="641"/>
      <c r="AJ4281" s="537"/>
      <c r="AK4281" s="537"/>
      <c r="AL4281" s="537"/>
      <c r="AM4281" s="537"/>
      <c r="AN4281" s="537"/>
      <c r="AO4281" s="683" t="str">
        <f>IF(SUM(AI4281:AN4281)=AP4281,"OK",SUM(AI4281:AN4281)-AP4281)</f>
        <v>OK</v>
      </c>
      <c r="AP4281" s="141"/>
      <c r="AQ4281" s="141"/>
      <c r="AR4281" s="552"/>
      <c r="AS4281" s="552"/>
      <c r="AT4281" s="683" t="str">
        <f>IF(SUM(AR4281:AS4281)=AU4281,"OK",SUM(AR4281:AS4281)-AU4281)</f>
        <v>OK</v>
      </c>
      <c r="AU4281" s="593"/>
      <c r="AV4281" s="530">
        <f t="shared" si="6623"/>
        <v>0</v>
      </c>
      <c r="AW4281" s="842">
        <f t="shared" si="6624"/>
        <v>0</v>
      </c>
      <c r="AX4281" s="115">
        <f t="shared" si="6625"/>
        <v>0</v>
      </c>
      <c r="AY4281" s="5">
        <f t="shared" si="6626"/>
        <v>0</v>
      </c>
      <c r="AZ4281" s="7">
        <f t="shared" si="6654"/>
        <v>0</v>
      </c>
      <c r="BA4281" s="335" t="e">
        <f t="shared" si="6655"/>
        <v>#DIV/0!</v>
      </c>
      <c r="BB4281" s="23">
        <f t="shared" si="6629"/>
        <v>0</v>
      </c>
      <c r="BC4281" s="5">
        <f t="shared" si="6656"/>
        <v>0</v>
      </c>
      <c r="BD4281" s="7">
        <f t="shared" si="6657"/>
        <v>0</v>
      </c>
      <c r="BE4281" s="335" t="e">
        <f t="shared" si="6658"/>
        <v>#DIV/0!</v>
      </c>
      <c r="BG4281" s="826" t="str">
        <f t="shared" si="6633"/>
        <v>43.12</v>
      </c>
      <c r="BH4281" s="607" t="b">
        <f>COUNTIF('Codes SEC'!$B$2:$B$250,Ministres!BG4281)&gt;0</f>
        <v>1</v>
      </c>
    </row>
    <row r="4282" spans="1:66" ht="35.1" customHeight="1" x14ac:dyDescent="0.25">
      <c r="A4282" s="222" t="s">
        <v>6115</v>
      </c>
      <c r="B4282" s="30">
        <v>10</v>
      </c>
      <c r="C4282" s="116" t="s">
        <v>149</v>
      </c>
      <c r="D4282" s="620">
        <v>1000</v>
      </c>
      <c r="F4282" s="117">
        <v>12</v>
      </c>
      <c r="G4282" s="694">
        <v>1</v>
      </c>
      <c r="H4282" s="878" t="str">
        <f t="shared" si="6548"/>
        <v>085</v>
      </c>
      <c r="I4282" s="397" t="s">
        <v>3265</v>
      </c>
      <c r="J4282" s="380" t="s">
        <v>2003</v>
      </c>
      <c r="K4282" s="408" t="s">
        <v>3540</v>
      </c>
      <c r="L4282" s="733">
        <v>350</v>
      </c>
      <c r="M4282" s="734">
        <v>278</v>
      </c>
      <c r="N4282" s="931"/>
      <c r="O4282" s="530">
        <f t="shared" si="6613"/>
        <v>-350</v>
      </c>
      <c r="P4282" s="530" t="str">
        <f t="shared" si="6614"/>
        <v xml:space="preserve">0 </v>
      </c>
      <c r="Q4282" s="646"/>
      <c r="R4282" s="536"/>
      <c r="S4282" s="536"/>
      <c r="T4282" s="536"/>
      <c r="U4282" s="536"/>
      <c r="V4282" s="536"/>
      <c r="W4282" s="683" t="str">
        <f t="shared" si="6615"/>
        <v>OK</v>
      </c>
      <c r="X4282" s="141"/>
      <c r="Y4282" s="141"/>
      <c r="Z4282" s="552"/>
      <c r="AA4282" s="552"/>
      <c r="AB4282" s="683" t="str">
        <f t="shared" si="6616"/>
        <v>OK</v>
      </c>
      <c r="AC4282" s="593"/>
      <c r="AD4282" s="530">
        <f t="shared" si="6617"/>
        <v>0</v>
      </c>
      <c r="AE4282" s="842">
        <f t="shared" si="6618"/>
        <v>0</v>
      </c>
      <c r="AF4282" s="931"/>
      <c r="AG4282" s="530">
        <f t="shared" si="6619"/>
        <v>-278</v>
      </c>
      <c r="AH4282" s="530" t="str">
        <f t="shared" si="6620"/>
        <v xml:space="preserve">0 </v>
      </c>
      <c r="AI4282" s="641"/>
      <c r="AJ4282" s="537"/>
      <c r="AK4282" s="537"/>
      <c r="AL4282" s="537"/>
      <c r="AM4282" s="537"/>
      <c r="AN4282" s="537"/>
      <c r="AO4282" s="683" t="str">
        <f t="shared" si="6621"/>
        <v>OK</v>
      </c>
      <c r="AP4282" s="141"/>
      <c r="AQ4282" s="141"/>
      <c r="AR4282" s="552"/>
      <c r="AS4282" s="552"/>
      <c r="AT4282" s="683" t="str">
        <f t="shared" si="6622"/>
        <v>OK</v>
      </c>
      <c r="AU4282" s="593"/>
      <c r="AV4282" s="530">
        <f t="shared" si="6623"/>
        <v>0</v>
      </c>
      <c r="AW4282" s="842">
        <f t="shared" si="6624"/>
        <v>0</v>
      </c>
      <c r="AX4282" s="115">
        <f t="shared" si="6625"/>
        <v>350</v>
      </c>
      <c r="AY4282" s="5">
        <f t="shared" si="6626"/>
        <v>0</v>
      </c>
      <c r="AZ4282" s="7">
        <f t="shared" si="6654"/>
        <v>-350</v>
      </c>
      <c r="BA4282" s="335">
        <f t="shared" si="6655"/>
        <v>-1</v>
      </c>
      <c r="BB4282" s="23">
        <f t="shared" si="6629"/>
        <v>278</v>
      </c>
      <c r="BC4282" s="5">
        <f t="shared" si="6656"/>
        <v>0</v>
      </c>
      <c r="BD4282" s="7">
        <f t="shared" si="6657"/>
        <v>-278</v>
      </c>
      <c r="BE4282" s="335">
        <f t="shared" si="6658"/>
        <v>-1</v>
      </c>
      <c r="BG4282" s="826" t="str">
        <f t="shared" si="6633"/>
        <v>43.22</v>
      </c>
      <c r="BH4282" s="607" t="b">
        <f>COUNTIF('Codes SEC'!$B$2:$B$250,Ministres!BG4282)&gt;0</f>
        <v>1</v>
      </c>
    </row>
    <row r="4283" spans="1:66" ht="35.1" customHeight="1" x14ac:dyDescent="0.25">
      <c r="A4283" s="222" t="s">
        <v>6115</v>
      </c>
      <c r="B4283" s="112" t="s">
        <v>5018</v>
      </c>
      <c r="C4283" s="116" t="s">
        <v>196</v>
      </c>
      <c r="D4283" s="620">
        <v>1000</v>
      </c>
      <c r="E4283" s="278"/>
      <c r="F4283" s="116">
        <v>12</v>
      </c>
      <c r="G4283" s="700"/>
      <c r="H4283" s="888" t="str">
        <f t="shared" si="6548"/>
        <v>085</v>
      </c>
      <c r="I4283" s="580">
        <v>84340000</v>
      </c>
      <c r="J4283" s="689" t="s">
        <v>5808</v>
      </c>
      <c r="K4283" s="411" t="s">
        <v>5809</v>
      </c>
      <c r="L4283" s="733">
        <v>0</v>
      </c>
      <c r="M4283" s="734">
        <v>0</v>
      </c>
      <c r="N4283" s="931"/>
      <c r="O4283" s="530">
        <f t="shared" si="6613"/>
        <v>0</v>
      </c>
      <c r="P4283" s="530">
        <f t="shared" si="6614"/>
        <v>0</v>
      </c>
      <c r="Q4283" s="646"/>
      <c r="R4283" s="536"/>
      <c r="S4283" s="536"/>
      <c r="T4283" s="536"/>
      <c r="U4283" s="536"/>
      <c r="V4283" s="536"/>
      <c r="W4283" s="683" t="str">
        <f>IF(SUM(Q4283:V4283)=X4283,"OK",SUM(Q4283:V4283)-X4283)</f>
        <v>OK</v>
      </c>
      <c r="X4283" s="141"/>
      <c r="Y4283" s="141"/>
      <c r="Z4283" s="552"/>
      <c r="AA4283" s="552"/>
      <c r="AB4283" s="683" t="str">
        <f>IF(SUM(Z4283:AA4283)=AC4283,"OK",SUM(Z4283:AA4283)-AC4283)</f>
        <v>OK</v>
      </c>
      <c r="AC4283" s="593"/>
      <c r="AD4283" s="530">
        <f t="shared" si="6617"/>
        <v>0</v>
      </c>
      <c r="AE4283" s="842">
        <f t="shared" si="6618"/>
        <v>0</v>
      </c>
      <c r="AF4283" s="931"/>
      <c r="AG4283" s="530">
        <f t="shared" si="6619"/>
        <v>0</v>
      </c>
      <c r="AH4283" s="530">
        <f t="shared" si="6620"/>
        <v>0</v>
      </c>
      <c r="AI4283" s="641"/>
      <c r="AJ4283" s="537"/>
      <c r="AK4283" s="537"/>
      <c r="AL4283" s="537"/>
      <c r="AM4283" s="537"/>
      <c r="AN4283" s="537"/>
      <c r="AO4283" s="683" t="str">
        <f>IF(SUM(AI4283:AN4283)=AP4283,"OK",SUM(AI4283:AN4283)-AP4283)</f>
        <v>OK</v>
      </c>
      <c r="AP4283" s="141"/>
      <c r="AQ4283" s="141"/>
      <c r="AR4283" s="552"/>
      <c r="AS4283" s="552"/>
      <c r="AT4283" s="683" t="str">
        <f>IF(SUM(AR4283:AS4283)=AU4283,"OK",SUM(AR4283:AS4283)-AU4283)</f>
        <v>OK</v>
      </c>
      <c r="AU4283" s="593"/>
      <c r="AV4283" s="530">
        <f t="shared" si="6623"/>
        <v>0</v>
      </c>
      <c r="AW4283" s="842">
        <f t="shared" si="6624"/>
        <v>0</v>
      </c>
      <c r="AX4283" s="115">
        <f t="shared" si="6625"/>
        <v>0</v>
      </c>
      <c r="AY4283" s="5">
        <f t="shared" si="6626"/>
        <v>0</v>
      </c>
      <c r="AZ4283" s="7">
        <f t="shared" si="6654"/>
        <v>0</v>
      </c>
      <c r="BA4283" s="335" t="e">
        <f t="shared" si="6655"/>
        <v>#DIV/0!</v>
      </c>
      <c r="BB4283" s="23">
        <f t="shared" si="6629"/>
        <v>0</v>
      </c>
      <c r="BC4283" s="5">
        <f t="shared" si="6656"/>
        <v>0</v>
      </c>
      <c r="BD4283" s="7">
        <f t="shared" si="6657"/>
        <v>0</v>
      </c>
      <c r="BE4283" s="335" t="e">
        <f t="shared" si="6658"/>
        <v>#DIV/0!</v>
      </c>
      <c r="BG4283" s="826" t="str">
        <f t="shared" si="6633"/>
        <v>43.40</v>
      </c>
      <c r="BH4283" s="607" t="b">
        <f>COUNTIF('Codes SEC'!$B$2:$B$250,Ministres!BG4283)&gt;0</f>
        <v>1</v>
      </c>
    </row>
    <row r="4284" spans="1:66" ht="35.1" customHeight="1" x14ac:dyDescent="0.25">
      <c r="A4284" s="222" t="s">
        <v>6115</v>
      </c>
      <c r="B4284" s="30">
        <v>10</v>
      </c>
      <c r="C4284" s="116" t="s">
        <v>149</v>
      </c>
      <c r="D4284" s="620">
        <v>1000</v>
      </c>
      <c r="F4284" s="117">
        <v>12</v>
      </c>
      <c r="G4284" s="694">
        <v>1</v>
      </c>
      <c r="H4284" s="878" t="str">
        <f t="shared" si="6548"/>
        <v>085</v>
      </c>
      <c r="I4284" s="397">
        <v>84353000</v>
      </c>
      <c r="J4284" s="380" t="s">
        <v>3460</v>
      </c>
      <c r="K4284" s="408" t="s">
        <v>4577</v>
      </c>
      <c r="L4284" s="733">
        <v>0</v>
      </c>
      <c r="M4284" s="734">
        <v>0</v>
      </c>
      <c r="N4284" s="931"/>
      <c r="O4284" s="530">
        <f t="shared" si="6613"/>
        <v>0</v>
      </c>
      <c r="P4284" s="530">
        <f t="shared" si="6614"/>
        <v>0</v>
      </c>
      <c r="Q4284" s="646"/>
      <c r="R4284" s="536"/>
      <c r="S4284" s="536"/>
      <c r="T4284" s="536"/>
      <c r="U4284" s="536"/>
      <c r="V4284" s="536"/>
      <c r="W4284" s="683" t="str">
        <f t="shared" si="6615"/>
        <v>OK</v>
      </c>
      <c r="X4284" s="141"/>
      <c r="Y4284" s="141"/>
      <c r="Z4284" s="552"/>
      <c r="AA4284" s="552"/>
      <c r="AB4284" s="683" t="str">
        <f t="shared" si="6616"/>
        <v>OK</v>
      </c>
      <c r="AC4284" s="593"/>
      <c r="AD4284" s="530">
        <f t="shared" si="6617"/>
        <v>0</v>
      </c>
      <c r="AE4284" s="842">
        <f t="shared" si="6618"/>
        <v>0</v>
      </c>
      <c r="AF4284" s="931"/>
      <c r="AG4284" s="530">
        <f t="shared" si="6619"/>
        <v>0</v>
      </c>
      <c r="AH4284" s="530">
        <f t="shared" si="6620"/>
        <v>0</v>
      </c>
      <c r="AI4284" s="641"/>
      <c r="AJ4284" s="537"/>
      <c r="AK4284" s="537"/>
      <c r="AL4284" s="537"/>
      <c r="AM4284" s="537"/>
      <c r="AN4284" s="537"/>
      <c r="AO4284" s="683" t="str">
        <f t="shared" si="6621"/>
        <v>OK</v>
      </c>
      <c r="AP4284" s="141"/>
      <c r="AQ4284" s="141"/>
      <c r="AR4284" s="552"/>
      <c r="AS4284" s="552"/>
      <c r="AT4284" s="683" t="str">
        <f t="shared" si="6622"/>
        <v>OK</v>
      </c>
      <c r="AU4284" s="593"/>
      <c r="AV4284" s="530">
        <f t="shared" si="6623"/>
        <v>0</v>
      </c>
      <c r="AW4284" s="842">
        <f t="shared" si="6624"/>
        <v>0</v>
      </c>
      <c r="AX4284" s="115">
        <f t="shared" si="6625"/>
        <v>0</v>
      </c>
      <c r="AY4284" s="5">
        <f t="shared" si="6626"/>
        <v>0</v>
      </c>
      <c r="AZ4284" s="7">
        <f t="shared" si="6654"/>
        <v>0</v>
      </c>
      <c r="BA4284" s="335" t="e">
        <f t="shared" si="6655"/>
        <v>#DIV/0!</v>
      </c>
      <c r="BB4284" s="23">
        <f t="shared" si="6629"/>
        <v>0</v>
      </c>
      <c r="BC4284" s="5">
        <f t="shared" si="6656"/>
        <v>0</v>
      </c>
      <c r="BD4284" s="7">
        <f t="shared" si="6657"/>
        <v>0</v>
      </c>
      <c r="BE4284" s="335" t="e">
        <f t="shared" si="6658"/>
        <v>#DIV/0!</v>
      </c>
      <c r="BG4284" s="826" t="str">
        <f t="shared" si="6633"/>
        <v>43.53</v>
      </c>
      <c r="BH4284" s="607" t="b">
        <f>COUNTIF('Codes SEC'!$B$2:$B$250,Ministres!BG4284)&gt;0</f>
        <v>1</v>
      </c>
    </row>
    <row r="4285" spans="1:66" ht="35.1" customHeight="1" x14ac:dyDescent="0.25">
      <c r="A4285" s="193" t="s">
        <v>6115</v>
      </c>
      <c r="B4285" s="583">
        <v>10</v>
      </c>
      <c r="C4285" s="120" t="s">
        <v>149</v>
      </c>
      <c r="D4285" s="622">
        <v>1000</v>
      </c>
      <c r="E4285" s="604"/>
      <c r="F4285" s="192">
        <v>12</v>
      </c>
      <c r="G4285" s="697"/>
      <c r="H4285" s="890" t="str">
        <f t="shared" si="6548"/>
        <v>085</v>
      </c>
      <c r="I4285" s="585">
        <v>84353000</v>
      </c>
      <c r="J4285" s="380" t="s">
        <v>5055</v>
      </c>
      <c r="K4285" s="500" t="s">
        <v>5226</v>
      </c>
      <c r="L4285" s="733">
        <v>0</v>
      </c>
      <c r="M4285" s="734">
        <v>0</v>
      </c>
      <c r="N4285" s="931"/>
      <c r="O4285" s="530">
        <f t="shared" si="6613"/>
        <v>0</v>
      </c>
      <c r="P4285" s="530">
        <f t="shared" si="6614"/>
        <v>0</v>
      </c>
      <c r="Q4285" s="646"/>
      <c r="R4285" s="536"/>
      <c r="S4285" s="536"/>
      <c r="T4285" s="536"/>
      <c r="U4285" s="536"/>
      <c r="V4285" s="536"/>
      <c r="W4285" s="683" t="str">
        <f t="shared" si="6615"/>
        <v>OK</v>
      </c>
      <c r="X4285" s="141"/>
      <c r="Y4285" s="141"/>
      <c r="Z4285" s="552"/>
      <c r="AA4285" s="552"/>
      <c r="AB4285" s="683" t="str">
        <f t="shared" si="6616"/>
        <v>OK</v>
      </c>
      <c r="AC4285" s="593"/>
      <c r="AD4285" s="530">
        <f t="shared" si="6617"/>
        <v>0</v>
      </c>
      <c r="AE4285" s="842">
        <f t="shared" si="6618"/>
        <v>0</v>
      </c>
      <c r="AF4285" s="931"/>
      <c r="AG4285" s="530">
        <f t="shared" si="6619"/>
        <v>0</v>
      </c>
      <c r="AH4285" s="530">
        <f t="shared" si="6620"/>
        <v>0</v>
      </c>
      <c r="AI4285" s="641"/>
      <c r="AJ4285" s="537"/>
      <c r="AK4285" s="537"/>
      <c r="AL4285" s="537"/>
      <c r="AM4285" s="537"/>
      <c r="AN4285" s="537"/>
      <c r="AO4285" s="683" t="str">
        <f t="shared" si="6621"/>
        <v>OK</v>
      </c>
      <c r="AP4285" s="141"/>
      <c r="AQ4285" s="141"/>
      <c r="AR4285" s="552"/>
      <c r="AS4285" s="552"/>
      <c r="AT4285" s="683" t="str">
        <f t="shared" si="6622"/>
        <v>OK</v>
      </c>
      <c r="AU4285" s="593"/>
      <c r="AV4285" s="530">
        <f t="shared" si="6623"/>
        <v>0</v>
      </c>
      <c r="AW4285" s="842">
        <f t="shared" si="6624"/>
        <v>0</v>
      </c>
      <c r="AX4285" s="115">
        <f t="shared" si="6625"/>
        <v>0</v>
      </c>
      <c r="AY4285" s="5">
        <f t="shared" si="6626"/>
        <v>0</v>
      </c>
      <c r="AZ4285" s="7">
        <f t="shared" si="6639"/>
        <v>0</v>
      </c>
      <c r="BA4285" s="335" t="e">
        <f t="shared" si="6640"/>
        <v>#DIV/0!</v>
      </c>
      <c r="BB4285" s="23">
        <f t="shared" si="6629"/>
        <v>0</v>
      </c>
      <c r="BC4285" s="5">
        <f t="shared" si="6641"/>
        <v>0</v>
      </c>
      <c r="BD4285" s="7">
        <f t="shared" si="6642"/>
        <v>0</v>
      </c>
      <c r="BE4285" s="335" t="e">
        <f t="shared" si="6643"/>
        <v>#DIV/0!</v>
      </c>
      <c r="BG4285" s="826" t="str">
        <f t="shared" si="6633"/>
        <v>43.53</v>
      </c>
      <c r="BH4285" s="607" t="b">
        <f>COUNTIF('Codes SEC'!$B$2:$B$250,Ministres!BG4285)&gt;0</f>
        <v>1</v>
      </c>
    </row>
    <row r="4286" spans="1:66" ht="35.1" customHeight="1" x14ac:dyDescent="0.25">
      <c r="A4286" s="222" t="s">
        <v>6115</v>
      </c>
      <c r="B4286" s="112" t="s">
        <v>5018</v>
      </c>
      <c r="C4286" s="116" t="s">
        <v>196</v>
      </c>
      <c r="D4286" s="620">
        <v>1000</v>
      </c>
      <c r="E4286" s="278"/>
      <c r="F4286" s="116">
        <v>12</v>
      </c>
      <c r="G4286" s="700"/>
      <c r="H4286" s="888" t="str">
        <f t="shared" si="6548"/>
        <v>085</v>
      </c>
      <c r="I4286" s="580">
        <v>84353000</v>
      </c>
      <c r="J4286" s="689" t="s">
        <v>5800</v>
      </c>
      <c r="K4286" s="411" t="s">
        <v>5801</v>
      </c>
      <c r="L4286" s="733">
        <v>0</v>
      </c>
      <c r="M4286" s="734">
        <v>0</v>
      </c>
      <c r="N4286" s="931"/>
      <c r="O4286" s="530">
        <f t="shared" si="6613"/>
        <v>0</v>
      </c>
      <c r="P4286" s="530">
        <f t="shared" si="6614"/>
        <v>0</v>
      </c>
      <c r="Q4286" s="646"/>
      <c r="R4286" s="536"/>
      <c r="S4286" s="536"/>
      <c r="T4286" s="536"/>
      <c r="U4286" s="536"/>
      <c r="V4286" s="536"/>
      <c r="W4286" s="683" t="str">
        <f>IF(SUM(Q4286:V4286)=X4286,"OK",SUM(Q4286:V4286)-X4286)</f>
        <v>OK</v>
      </c>
      <c r="X4286" s="141"/>
      <c r="Y4286" s="141"/>
      <c r="Z4286" s="552"/>
      <c r="AA4286" s="552"/>
      <c r="AB4286" s="683" t="str">
        <f>IF(SUM(Z4286:AA4286)=AC4286,"OK",SUM(Z4286:AA4286)-AC4286)</f>
        <v>OK</v>
      </c>
      <c r="AC4286" s="593"/>
      <c r="AD4286" s="530">
        <f t="shared" si="6617"/>
        <v>0</v>
      </c>
      <c r="AE4286" s="842">
        <f t="shared" si="6618"/>
        <v>0</v>
      </c>
      <c r="AF4286" s="931"/>
      <c r="AG4286" s="530">
        <f t="shared" si="6619"/>
        <v>0</v>
      </c>
      <c r="AH4286" s="530">
        <f t="shared" si="6620"/>
        <v>0</v>
      </c>
      <c r="AI4286" s="641"/>
      <c r="AJ4286" s="537"/>
      <c r="AK4286" s="537"/>
      <c r="AL4286" s="537"/>
      <c r="AM4286" s="537"/>
      <c r="AN4286" s="537"/>
      <c r="AO4286" s="683" t="str">
        <f>IF(SUM(AI4286:AN4286)=AP4286,"OK",SUM(AI4286:AN4286)-AP4286)</f>
        <v>OK</v>
      </c>
      <c r="AP4286" s="141"/>
      <c r="AQ4286" s="141"/>
      <c r="AR4286" s="552"/>
      <c r="AS4286" s="552"/>
      <c r="AT4286" s="683" t="str">
        <f>IF(SUM(AR4286:AS4286)=AU4286,"OK",SUM(AR4286:AS4286)-AU4286)</f>
        <v>OK</v>
      </c>
      <c r="AU4286" s="593"/>
      <c r="AV4286" s="530">
        <f t="shared" si="6623"/>
        <v>0</v>
      </c>
      <c r="AW4286" s="842">
        <f t="shared" si="6624"/>
        <v>0</v>
      </c>
      <c r="AX4286" s="115">
        <f t="shared" si="6625"/>
        <v>0</v>
      </c>
      <c r="AY4286" s="5">
        <f t="shared" si="6626"/>
        <v>0</v>
      </c>
      <c r="AZ4286" s="7">
        <f>AY4286-AX4286</f>
        <v>0</v>
      </c>
      <c r="BA4286" s="335" t="e">
        <f>AZ4286/AX4286</f>
        <v>#DIV/0!</v>
      </c>
      <c r="BB4286" s="23">
        <f t="shared" si="6629"/>
        <v>0</v>
      </c>
      <c r="BC4286" s="5">
        <f>AW4286</f>
        <v>0</v>
      </c>
      <c r="BD4286" s="7">
        <f>BC4286-BB4286</f>
        <v>0</v>
      </c>
      <c r="BE4286" s="335" t="e">
        <f>BD4286/BB4286</f>
        <v>#DIV/0!</v>
      </c>
      <c r="BG4286" s="826" t="str">
        <f t="shared" si="6633"/>
        <v>43.53</v>
      </c>
      <c r="BH4286" s="607" t="b">
        <f>COUNTIF('Codes SEC'!$B$2:$B$250,Ministres!BG4286)&gt;0</f>
        <v>1</v>
      </c>
    </row>
    <row r="4287" spans="1:66" ht="35.1" customHeight="1" x14ac:dyDescent="0.25">
      <c r="A4287" s="222" t="s">
        <v>6115</v>
      </c>
      <c r="B4287" s="112">
        <v>10</v>
      </c>
      <c r="C4287" s="116" t="s">
        <v>149</v>
      </c>
      <c r="D4287" s="620">
        <v>1000</v>
      </c>
      <c r="F4287" s="117">
        <v>12</v>
      </c>
      <c r="G4287" s="694">
        <v>1</v>
      </c>
      <c r="H4287" s="878" t="str">
        <f t="shared" si="6548"/>
        <v>085</v>
      </c>
      <c r="I4287" s="397" t="s">
        <v>3268</v>
      </c>
      <c r="J4287" s="380" t="s">
        <v>2004</v>
      </c>
      <c r="K4287" s="495" t="s">
        <v>3541</v>
      </c>
      <c r="L4287" s="738">
        <v>75</v>
      </c>
      <c r="M4287" s="739">
        <v>128</v>
      </c>
      <c r="N4287" s="931"/>
      <c r="O4287" s="530">
        <f t="shared" si="6613"/>
        <v>-75</v>
      </c>
      <c r="P4287" s="530" t="str">
        <f t="shared" si="6614"/>
        <v xml:space="preserve">0 </v>
      </c>
      <c r="Q4287" s="646"/>
      <c r="R4287" s="536"/>
      <c r="S4287" s="536"/>
      <c r="T4287" s="536"/>
      <c r="U4287" s="536"/>
      <c r="V4287" s="536"/>
      <c r="W4287" s="683" t="str">
        <f t="shared" si="6615"/>
        <v>OK</v>
      </c>
      <c r="X4287" s="141"/>
      <c r="Y4287" s="141"/>
      <c r="Z4287" s="552"/>
      <c r="AA4287" s="552"/>
      <c r="AB4287" s="683" t="str">
        <f t="shared" si="6616"/>
        <v>OK</v>
      </c>
      <c r="AC4287" s="593"/>
      <c r="AD4287" s="530">
        <f t="shared" si="6617"/>
        <v>0</v>
      </c>
      <c r="AE4287" s="842">
        <f t="shared" si="6618"/>
        <v>0</v>
      </c>
      <c r="AF4287" s="931"/>
      <c r="AG4287" s="530">
        <f t="shared" si="6619"/>
        <v>-128</v>
      </c>
      <c r="AH4287" s="530" t="str">
        <f t="shared" si="6620"/>
        <v xml:space="preserve">0 </v>
      </c>
      <c r="AI4287" s="641"/>
      <c r="AJ4287" s="537"/>
      <c r="AK4287" s="537"/>
      <c r="AL4287" s="537"/>
      <c r="AM4287" s="537"/>
      <c r="AN4287" s="537"/>
      <c r="AO4287" s="683" t="str">
        <f t="shared" si="6621"/>
        <v>OK</v>
      </c>
      <c r="AP4287" s="141"/>
      <c r="AQ4287" s="141"/>
      <c r="AR4287" s="552"/>
      <c r="AS4287" s="552"/>
      <c r="AT4287" s="683" t="str">
        <f t="shared" si="6622"/>
        <v>OK</v>
      </c>
      <c r="AU4287" s="593"/>
      <c r="AV4287" s="530">
        <f t="shared" si="6623"/>
        <v>0</v>
      </c>
      <c r="AW4287" s="842">
        <f t="shared" si="6624"/>
        <v>0</v>
      </c>
      <c r="AX4287" s="115">
        <f t="shared" si="6625"/>
        <v>75</v>
      </c>
      <c r="AY4287" s="5">
        <f t="shared" si="6626"/>
        <v>0</v>
      </c>
      <c r="AZ4287" s="5">
        <f t="shared" ref="AZ4287" si="6659">AY4287-AX4287</f>
        <v>-75</v>
      </c>
      <c r="BA4287" s="335">
        <f t="shared" ref="BA4287" si="6660">AZ4287/AX4287</f>
        <v>-1</v>
      </c>
      <c r="BB4287" s="23">
        <f t="shared" si="6629"/>
        <v>128</v>
      </c>
      <c r="BC4287" s="5">
        <f t="shared" ref="BC4287" si="6661">AW4287</f>
        <v>0</v>
      </c>
      <c r="BD4287" s="5">
        <f t="shared" ref="BD4287" si="6662">BC4287-BB4287</f>
        <v>-128</v>
      </c>
      <c r="BE4287" s="335">
        <f t="shared" ref="BE4287" si="6663">BD4287/BB4287</f>
        <v>-1</v>
      </c>
      <c r="BG4287" s="826" t="str">
        <f t="shared" si="6633"/>
        <v>45.24</v>
      </c>
      <c r="BH4287" s="607" t="b">
        <f>COUNTIF('Codes SEC'!$B$2:$B$250,Ministres!BG4287)&gt;0</f>
        <v>1</v>
      </c>
    </row>
    <row r="4288" spans="1:66" ht="12.75" customHeight="1" x14ac:dyDescent="0.25">
      <c r="A4288" s="233"/>
      <c r="B4288" s="214"/>
      <c r="C4288" s="269"/>
      <c r="D4288" s="628"/>
      <c r="E4288" s="214"/>
      <c r="F4288" s="269"/>
      <c r="G4288" s="695"/>
      <c r="H4288" s="886"/>
      <c r="I4288" s="403"/>
      <c r="J4288" s="381"/>
      <c r="K4288" s="514" t="s">
        <v>95</v>
      </c>
      <c r="L4288" s="315">
        <f>L4258+L4259+L4263+L4264+L4277+L4265+L4272+L4285+L4286+L4281+L4274+L4257+L4275+L4279+L4283+L4256+L4260+L4262+L4266+L4267+L4268+L4271+L4273+L4276+L4278+L4280+L4282+L4284+L4287+L4261+L4269+L4270</f>
        <v>3946</v>
      </c>
      <c r="M4288" s="737">
        <f t="shared" ref="M4288:BE4288" si="6664">M4258+M4259+M4263+M4264+M4277+M4265+M4272+M4285+M4286+M4281+M4274+M4257+M4275+M4279+M4283+M4256+M4260+M4262+M4266+M4267+M4268+M4271+M4273+M4276+M4278+M4280+M4282+M4284+M4287+M4261+M4269+M4270</f>
        <v>3581</v>
      </c>
      <c r="N4288" s="930">
        <f t="shared" si="6664"/>
        <v>0</v>
      </c>
      <c r="O4288" s="790">
        <f t="shared" si="6664"/>
        <v>-3946</v>
      </c>
      <c r="P4288" s="790">
        <f t="shared" si="6664"/>
        <v>0</v>
      </c>
      <c r="Q4288" s="787">
        <f t="shared" si="6664"/>
        <v>0</v>
      </c>
      <c r="R4288" s="648">
        <f t="shared" si="6664"/>
        <v>0</v>
      </c>
      <c r="S4288" s="648">
        <f t="shared" si="6664"/>
        <v>0</v>
      </c>
      <c r="T4288" s="648">
        <f t="shared" si="6664"/>
        <v>0</v>
      </c>
      <c r="U4288" s="648">
        <f t="shared" si="6664"/>
        <v>0</v>
      </c>
      <c r="V4288" s="648">
        <f t="shared" si="6664"/>
        <v>0</v>
      </c>
      <c r="W4288" s="790"/>
      <c r="X4288" s="649">
        <f t="shared" si="6664"/>
        <v>0</v>
      </c>
      <c r="Y4288" s="649">
        <f t="shared" si="6664"/>
        <v>0</v>
      </c>
      <c r="Z4288" s="648">
        <f t="shared" si="6664"/>
        <v>0</v>
      </c>
      <c r="AA4288" s="648">
        <f t="shared" si="6664"/>
        <v>0</v>
      </c>
      <c r="AB4288" s="790"/>
      <c r="AC4288" s="649">
        <f t="shared" si="6664"/>
        <v>0</v>
      </c>
      <c r="AD4288" s="790">
        <f>AD4258+AD4259+AD4263+AD4264+AD4277+AD4265+AD4272+AD4285+AD4286+AD4281+AD4274+AD4257+AD4275+AD4279+AD4283+AD4256+AD4260+AD4262+AD4266+AD4267+AD4268+AD4271+AD4273+AD4276+AD4278+AD4280+AD4282+AD4284+AD4287+AD4261+AD4269+AD4270</f>
        <v>0</v>
      </c>
      <c r="AE4288" s="843">
        <f>AE4258+AE4259+AE4263+AE4264+AE4277+AE4265+AE4272+AE4285+AE4286+AE4281+AE4274+AE4257+AE4275+AE4279+AE4283+AE4256+AE4260+AE4262+AE4266+AE4267+AE4268+AE4271+AE4273+AE4276+AE4278+AE4280+AE4282+AE4284+AE4287+AE4261+AE4269+AE4270</f>
        <v>0</v>
      </c>
      <c r="AF4288" s="930">
        <f t="shared" si="6664"/>
        <v>0</v>
      </c>
      <c r="AG4288" s="790">
        <f t="shared" si="6664"/>
        <v>-3581</v>
      </c>
      <c r="AH4288" s="790">
        <f t="shared" si="6664"/>
        <v>0</v>
      </c>
      <c r="AI4288" s="787">
        <f t="shared" si="6664"/>
        <v>0</v>
      </c>
      <c r="AJ4288" s="648">
        <f t="shared" si="6664"/>
        <v>0</v>
      </c>
      <c r="AK4288" s="648">
        <f t="shared" si="6664"/>
        <v>0</v>
      </c>
      <c r="AL4288" s="648">
        <f t="shared" si="6664"/>
        <v>0</v>
      </c>
      <c r="AM4288" s="648">
        <f t="shared" si="6664"/>
        <v>0</v>
      </c>
      <c r="AN4288" s="648">
        <f t="shared" si="6664"/>
        <v>0</v>
      </c>
      <c r="AO4288" s="790"/>
      <c r="AP4288" s="649">
        <f t="shared" si="6664"/>
        <v>0</v>
      </c>
      <c r="AQ4288" s="649">
        <f t="shared" si="6664"/>
        <v>0</v>
      </c>
      <c r="AR4288" s="648">
        <f t="shared" si="6664"/>
        <v>0</v>
      </c>
      <c r="AS4288" s="648">
        <f t="shared" si="6664"/>
        <v>0</v>
      </c>
      <c r="AT4288" s="790"/>
      <c r="AU4288" s="649">
        <f t="shared" si="6664"/>
        <v>0</v>
      </c>
      <c r="AV4288" s="790">
        <f t="shared" si="6664"/>
        <v>0</v>
      </c>
      <c r="AW4288" s="843">
        <f t="shared" si="6664"/>
        <v>0</v>
      </c>
      <c r="AX4288" s="336">
        <f t="shared" si="6664"/>
        <v>3946</v>
      </c>
      <c r="AY4288" s="337">
        <f t="shared" si="6664"/>
        <v>0</v>
      </c>
      <c r="AZ4288" s="338">
        <f t="shared" si="6664"/>
        <v>-3946</v>
      </c>
      <c r="BA4288" s="339" t="e">
        <f t="shared" si="6664"/>
        <v>#DIV/0!</v>
      </c>
      <c r="BB4288" s="322">
        <f t="shared" si="6664"/>
        <v>3581</v>
      </c>
      <c r="BC4288" s="337">
        <f t="shared" si="6664"/>
        <v>0</v>
      </c>
      <c r="BD4288" s="338">
        <f t="shared" si="6664"/>
        <v>-3581</v>
      </c>
      <c r="BE4288" s="339" t="e">
        <f t="shared" si="6664"/>
        <v>#DIV/0!</v>
      </c>
      <c r="BG4288" s="826"/>
      <c r="BH4288" s="607"/>
    </row>
    <row r="4289" spans="1:66" ht="12.75" customHeight="1" x14ac:dyDescent="0.25">
      <c r="A4289" s="21"/>
      <c r="B4289" s="112"/>
      <c r="C4289" s="116"/>
      <c r="D4289" s="623"/>
      <c r="E4289" s="278"/>
      <c r="F4289" s="116"/>
      <c r="G4289" s="694"/>
      <c r="H4289" s="878"/>
      <c r="I4289" s="397"/>
      <c r="J4289" s="380"/>
      <c r="K4289" s="409"/>
      <c r="L4289" s="738"/>
      <c r="M4289" s="739"/>
      <c r="N4289" s="931"/>
      <c r="O4289" s="923"/>
      <c r="P4289" s="923"/>
      <c r="Q4289" s="641"/>
      <c r="R4289" s="537"/>
      <c r="S4289" s="537"/>
      <c r="T4289" s="537"/>
      <c r="U4289" s="537"/>
      <c r="V4289" s="537"/>
      <c r="W4289" s="531"/>
      <c r="X4289" s="141"/>
      <c r="Y4289" s="141"/>
      <c r="Z4289" s="552"/>
      <c r="AA4289" s="552"/>
      <c r="AB4289" s="531"/>
      <c r="AC4289" s="593"/>
      <c r="AD4289" s="923"/>
      <c r="AE4289" s="846"/>
      <c r="AF4289" s="931"/>
      <c r="AG4289" s="923"/>
      <c r="AH4289" s="923"/>
      <c r="AI4289" s="641"/>
      <c r="AJ4289" s="537"/>
      <c r="AK4289" s="537"/>
      <c r="AL4289" s="537"/>
      <c r="AM4289" s="537"/>
      <c r="AN4289" s="537"/>
      <c r="AO4289" s="531"/>
      <c r="AP4289" s="141"/>
      <c r="AQ4289" s="141"/>
      <c r="AR4289" s="552"/>
      <c r="AS4289" s="552"/>
      <c r="AT4289" s="531"/>
      <c r="AU4289" s="593"/>
      <c r="AV4289" s="923"/>
      <c r="AW4289" s="846"/>
      <c r="AX4289" s="115"/>
      <c r="AY4289" s="5"/>
      <c r="AZ4289" s="5"/>
      <c r="BA4289" s="335"/>
      <c r="BC4289" s="5"/>
      <c r="BD4289" s="5"/>
      <c r="BE4289" s="335"/>
      <c r="BG4289" s="826"/>
      <c r="BH4289" s="607"/>
    </row>
    <row r="4290" spans="1:66" ht="12.75" customHeight="1" x14ac:dyDescent="0.25">
      <c r="A4290" s="21"/>
      <c r="B4290" s="112"/>
      <c r="C4290" s="116"/>
      <c r="D4290" s="623"/>
      <c r="E4290" s="278"/>
      <c r="F4290" s="116"/>
      <c r="G4290" s="694"/>
      <c r="H4290" s="878"/>
      <c r="I4290" s="397"/>
      <c r="J4290" s="380"/>
      <c r="K4290" s="410" t="s">
        <v>58</v>
      </c>
      <c r="L4290" s="738"/>
      <c r="M4290" s="739"/>
      <c r="N4290" s="931"/>
      <c r="O4290" s="923"/>
      <c r="P4290" s="923"/>
      <c r="Q4290" s="641"/>
      <c r="R4290" s="537"/>
      <c r="S4290" s="537"/>
      <c r="T4290" s="537"/>
      <c r="U4290" s="537"/>
      <c r="V4290" s="537"/>
      <c r="W4290" s="531"/>
      <c r="X4290" s="141"/>
      <c r="Y4290" s="141"/>
      <c r="Z4290" s="552"/>
      <c r="AA4290" s="552"/>
      <c r="AB4290" s="531"/>
      <c r="AC4290" s="593"/>
      <c r="AD4290" s="923"/>
      <c r="AE4290" s="846"/>
      <c r="AF4290" s="931"/>
      <c r="AG4290" s="923"/>
      <c r="AH4290" s="923"/>
      <c r="AI4290" s="641"/>
      <c r="AJ4290" s="537"/>
      <c r="AK4290" s="537"/>
      <c r="AL4290" s="537"/>
      <c r="AM4290" s="537"/>
      <c r="AN4290" s="537"/>
      <c r="AO4290" s="531"/>
      <c r="AP4290" s="141"/>
      <c r="AQ4290" s="141"/>
      <c r="AR4290" s="552"/>
      <c r="AS4290" s="552"/>
      <c r="AT4290" s="531"/>
      <c r="AU4290" s="593"/>
      <c r="AV4290" s="923"/>
      <c r="AW4290" s="846"/>
      <c r="AX4290" s="115"/>
      <c r="AY4290" s="5"/>
      <c r="AZ4290" s="5"/>
      <c r="BA4290" s="335"/>
      <c r="BC4290" s="5"/>
      <c r="BD4290" s="5"/>
      <c r="BE4290" s="335"/>
      <c r="BG4290" s="826"/>
      <c r="BH4290" s="607"/>
    </row>
    <row r="4291" spans="1:66" ht="12.75" customHeight="1" x14ac:dyDescent="0.25">
      <c r="A4291" s="21"/>
      <c r="B4291" s="112"/>
      <c r="C4291" s="116"/>
      <c r="D4291" s="623"/>
      <c r="E4291" s="278"/>
      <c r="F4291" s="116"/>
      <c r="G4291" s="694"/>
      <c r="H4291" s="878"/>
      <c r="I4291" s="397"/>
      <c r="J4291" s="380"/>
      <c r="K4291" s="408"/>
      <c r="L4291" s="738"/>
      <c r="M4291" s="739"/>
      <c r="N4291" s="931"/>
      <c r="O4291" s="923"/>
      <c r="P4291" s="923"/>
      <c r="Q4291" s="641"/>
      <c r="R4291" s="537"/>
      <c r="S4291" s="537"/>
      <c r="T4291" s="537"/>
      <c r="U4291" s="537"/>
      <c r="V4291" s="537"/>
      <c r="W4291" s="531"/>
      <c r="X4291" s="141"/>
      <c r="Y4291" s="141"/>
      <c r="Z4291" s="552"/>
      <c r="AA4291" s="552"/>
      <c r="AB4291" s="531"/>
      <c r="AC4291" s="593"/>
      <c r="AD4291" s="923"/>
      <c r="AE4291" s="846"/>
      <c r="AF4291" s="931"/>
      <c r="AG4291" s="923"/>
      <c r="AH4291" s="923"/>
      <c r="AI4291" s="641"/>
      <c r="AJ4291" s="537"/>
      <c r="AK4291" s="537"/>
      <c r="AL4291" s="537"/>
      <c r="AM4291" s="537"/>
      <c r="AN4291" s="537"/>
      <c r="AO4291" s="531"/>
      <c r="AP4291" s="141"/>
      <c r="AQ4291" s="141"/>
      <c r="AR4291" s="552"/>
      <c r="AS4291" s="552"/>
      <c r="AT4291" s="531"/>
      <c r="AU4291" s="593"/>
      <c r="AV4291" s="923"/>
      <c r="AW4291" s="846"/>
      <c r="AX4291" s="115"/>
      <c r="AY4291" s="5"/>
      <c r="AZ4291" s="5"/>
      <c r="BA4291" s="335"/>
      <c r="BC4291" s="5"/>
      <c r="BD4291" s="5"/>
      <c r="BE4291" s="335"/>
      <c r="BG4291" s="826"/>
      <c r="BH4291" s="607"/>
    </row>
    <row r="4292" spans="1:66" ht="35.1" customHeight="1" x14ac:dyDescent="0.25">
      <c r="A4292" s="21" t="s">
        <v>6115</v>
      </c>
      <c r="B4292" s="30">
        <v>10</v>
      </c>
      <c r="C4292" s="116" t="s">
        <v>149</v>
      </c>
      <c r="D4292" s="620">
        <v>1000</v>
      </c>
      <c r="F4292" s="117">
        <v>12</v>
      </c>
      <c r="G4292" s="694">
        <v>1</v>
      </c>
      <c r="H4292" s="878" t="str">
        <f t="shared" ref="H4292:H4411" si="6665">LEFT(J4292,3)</f>
        <v>085</v>
      </c>
      <c r="I4292" s="397" t="s">
        <v>3285</v>
      </c>
      <c r="J4292" s="380" t="s">
        <v>2005</v>
      </c>
      <c r="K4292" s="408" t="s">
        <v>3542</v>
      </c>
      <c r="L4292" s="733">
        <v>0</v>
      </c>
      <c r="M4292" s="734">
        <v>56</v>
      </c>
      <c r="N4292" s="931"/>
      <c r="O4292" s="530">
        <f t="shared" ref="O4292:O4294" si="6666">IF(N4292&gt;L4292,"0 ",N4292-L4292)</f>
        <v>0</v>
      </c>
      <c r="P4292" s="530">
        <f t="shared" ref="P4292:P4294" si="6667">IF(N4292&lt;L4292,"0 ",N4292-L4292)</f>
        <v>0</v>
      </c>
      <c r="Q4292" s="646"/>
      <c r="R4292" s="536"/>
      <c r="S4292" s="536"/>
      <c r="T4292" s="536"/>
      <c r="U4292" s="536"/>
      <c r="V4292" s="536"/>
      <c r="W4292" s="683" t="str">
        <f t="shared" ref="W4292:W4294" si="6668">IF(SUM(Q4292:V4292)=X4292,"OK",SUM(Q4292:V4292)-X4292)</f>
        <v>OK</v>
      </c>
      <c r="X4292" s="141"/>
      <c r="Y4292" s="141"/>
      <c r="Z4292" s="552"/>
      <c r="AA4292" s="552"/>
      <c r="AB4292" s="683" t="str">
        <f t="shared" ref="AB4292:AB4294" si="6669">IF(SUM(Z4292:AA4292)=AC4292,"OK",SUM(Z4292:AA4292)-AC4292)</f>
        <v>OK</v>
      </c>
      <c r="AC4292" s="593"/>
      <c r="AD4292" s="530">
        <f t="shared" ref="AD4292:AD4294" si="6670">X4292+Y4292+AC4292</f>
        <v>0</v>
      </c>
      <c r="AE4292" s="842">
        <f t="shared" ref="AE4292:AE4294" si="6671">N4292+AD4292</f>
        <v>0</v>
      </c>
      <c r="AF4292" s="931"/>
      <c r="AG4292" s="530">
        <f t="shared" ref="AG4292:AG4294" si="6672">IF(AF4292&gt;M4292,"0 ",AF4292-M4292)</f>
        <v>-56</v>
      </c>
      <c r="AH4292" s="530" t="str">
        <f t="shared" ref="AH4292:AH4294" si="6673">IF(AF4292&lt;M4292,"0 ",AF4292-M4292)</f>
        <v xml:space="preserve">0 </v>
      </c>
      <c r="AI4292" s="641"/>
      <c r="AJ4292" s="537"/>
      <c r="AK4292" s="537"/>
      <c r="AL4292" s="537"/>
      <c r="AM4292" s="537"/>
      <c r="AN4292" s="537"/>
      <c r="AO4292" s="683" t="str">
        <f t="shared" ref="AO4292:AO4294" si="6674">IF(SUM(AI4292:AN4292)=AP4292,"OK",SUM(AI4292:AN4292)-AP4292)</f>
        <v>OK</v>
      </c>
      <c r="AP4292" s="141"/>
      <c r="AQ4292" s="141"/>
      <c r="AR4292" s="552"/>
      <c r="AS4292" s="552"/>
      <c r="AT4292" s="683" t="str">
        <f t="shared" ref="AT4292:AT4294" si="6675">IF(SUM(AR4292:AS4292)=AU4292,"OK",SUM(AR4292:AS4292)-AU4292)</f>
        <v>OK</v>
      </c>
      <c r="AU4292" s="593"/>
      <c r="AV4292" s="530">
        <f t="shared" ref="AV4292:AV4294" si="6676">AP4292+AQ4292+AU4292</f>
        <v>0</v>
      </c>
      <c r="AW4292" s="842">
        <f t="shared" ref="AW4292:AW4294" si="6677">AF4292+AV4292</f>
        <v>0</v>
      </c>
      <c r="AX4292" s="115">
        <f>L4292</f>
        <v>0</v>
      </c>
      <c r="AY4292" s="5">
        <f>AE4292</f>
        <v>0</v>
      </c>
      <c r="AZ4292" s="7">
        <f>AY4292-AX4292</f>
        <v>0</v>
      </c>
      <c r="BA4292" s="335" t="e">
        <f>AZ4292/AX4292</f>
        <v>#DIV/0!</v>
      </c>
      <c r="BB4292" s="23">
        <f>M4292</f>
        <v>56</v>
      </c>
      <c r="BC4292" s="5">
        <f>AW4292</f>
        <v>0</v>
      </c>
      <c r="BD4292" s="7">
        <f>BC4292-BB4292</f>
        <v>-56</v>
      </c>
      <c r="BE4292" s="335">
        <f>BD4292/BB4292</f>
        <v>-1</v>
      </c>
      <c r="BG4292" s="826" t="str">
        <f>RIGHT(LEFT(I4292,3),2)&amp;"."&amp;RIGHT(LEFT(I4292,5),2)</f>
        <v>61.41</v>
      </c>
      <c r="BH4292" s="607" t="b">
        <f>COUNTIF('Codes SEC'!$B$2:$B$250,Ministres!BG4292)&gt;0</f>
        <v>1</v>
      </c>
    </row>
    <row r="4293" spans="1:66" ht="35.1" customHeight="1" x14ac:dyDescent="0.25">
      <c r="A4293" s="21" t="s">
        <v>6115</v>
      </c>
      <c r="B4293" s="30">
        <v>10</v>
      </c>
      <c r="C4293" s="116" t="s">
        <v>149</v>
      </c>
      <c r="D4293" s="620">
        <v>1000</v>
      </c>
      <c r="F4293" s="117">
        <v>12</v>
      </c>
      <c r="G4293" s="694">
        <v>1</v>
      </c>
      <c r="H4293" s="878" t="str">
        <f t="shared" si="6665"/>
        <v>085</v>
      </c>
      <c r="I4293" s="397" t="s">
        <v>3306</v>
      </c>
      <c r="J4293" s="380" t="s">
        <v>2006</v>
      </c>
      <c r="K4293" s="408" t="s">
        <v>3543</v>
      </c>
      <c r="L4293" s="733">
        <v>0</v>
      </c>
      <c r="M4293" s="734">
        <v>0</v>
      </c>
      <c r="N4293" s="931"/>
      <c r="O4293" s="530">
        <f t="shared" si="6666"/>
        <v>0</v>
      </c>
      <c r="P4293" s="530">
        <f t="shared" si="6667"/>
        <v>0</v>
      </c>
      <c r="Q4293" s="646"/>
      <c r="R4293" s="536"/>
      <c r="S4293" s="536"/>
      <c r="T4293" s="536"/>
      <c r="U4293" s="536"/>
      <c r="V4293" s="536"/>
      <c r="W4293" s="683" t="str">
        <f t="shared" si="6668"/>
        <v>OK</v>
      </c>
      <c r="X4293" s="141"/>
      <c r="Y4293" s="141"/>
      <c r="Z4293" s="552"/>
      <c r="AA4293" s="552"/>
      <c r="AB4293" s="683" t="str">
        <f t="shared" si="6669"/>
        <v>OK</v>
      </c>
      <c r="AC4293" s="593"/>
      <c r="AD4293" s="530">
        <f t="shared" si="6670"/>
        <v>0</v>
      </c>
      <c r="AE4293" s="842">
        <f t="shared" si="6671"/>
        <v>0</v>
      </c>
      <c r="AF4293" s="931"/>
      <c r="AG4293" s="530">
        <f t="shared" si="6672"/>
        <v>0</v>
      </c>
      <c r="AH4293" s="530">
        <f t="shared" si="6673"/>
        <v>0</v>
      </c>
      <c r="AI4293" s="641"/>
      <c r="AJ4293" s="537"/>
      <c r="AK4293" s="537"/>
      <c r="AL4293" s="537"/>
      <c r="AM4293" s="537"/>
      <c r="AN4293" s="537"/>
      <c r="AO4293" s="683" t="str">
        <f t="shared" si="6674"/>
        <v>OK</v>
      </c>
      <c r="AP4293" s="141"/>
      <c r="AQ4293" s="141"/>
      <c r="AR4293" s="552"/>
      <c r="AS4293" s="552"/>
      <c r="AT4293" s="683" t="str">
        <f t="shared" si="6675"/>
        <v>OK</v>
      </c>
      <c r="AU4293" s="593"/>
      <c r="AV4293" s="530">
        <f t="shared" si="6676"/>
        <v>0</v>
      </c>
      <c r="AW4293" s="842">
        <f t="shared" si="6677"/>
        <v>0</v>
      </c>
      <c r="AX4293" s="115">
        <f>L4293</f>
        <v>0</v>
      </c>
      <c r="AY4293" s="5">
        <f>AE4293</f>
        <v>0</v>
      </c>
      <c r="AZ4293" s="7">
        <f>AY4293-AX4293</f>
        <v>0</v>
      </c>
      <c r="BA4293" s="335" t="e">
        <f>AZ4293/AX4293</f>
        <v>#DIV/0!</v>
      </c>
      <c r="BB4293" s="23">
        <f>M4293</f>
        <v>0</v>
      </c>
      <c r="BC4293" s="5">
        <f>AW4293</f>
        <v>0</v>
      </c>
      <c r="BD4293" s="7">
        <f>BC4293-BB4293</f>
        <v>0</v>
      </c>
      <c r="BE4293" s="335" t="e">
        <f>BD4293/BB4293</f>
        <v>#DIV/0!</v>
      </c>
      <c r="BG4293" s="826" t="str">
        <f>RIGHT(LEFT(I4293,3),2)&amp;"."&amp;RIGHT(LEFT(I4293,5),2)</f>
        <v>63.53</v>
      </c>
      <c r="BH4293" s="607" t="b">
        <f>COUNTIF('Codes SEC'!$B$2:$B$250,Ministres!BG4293)&gt;0</f>
        <v>1</v>
      </c>
    </row>
    <row r="4294" spans="1:66" ht="40.799999999999997" x14ac:dyDescent="0.25">
      <c r="A4294" s="21" t="s">
        <v>6115</v>
      </c>
      <c r="B4294" s="30">
        <v>10</v>
      </c>
      <c r="C4294" s="116" t="s">
        <v>149</v>
      </c>
      <c r="D4294" s="620">
        <v>1000</v>
      </c>
      <c r="F4294" s="117">
        <v>12</v>
      </c>
      <c r="G4294" s="694">
        <v>1</v>
      </c>
      <c r="H4294" s="878" t="str">
        <f t="shared" si="6665"/>
        <v>085</v>
      </c>
      <c r="I4294" s="397" t="s">
        <v>3258</v>
      </c>
      <c r="J4294" s="380" t="s">
        <v>2007</v>
      </c>
      <c r="K4294" s="494" t="s">
        <v>3544</v>
      </c>
      <c r="L4294" s="733">
        <v>0</v>
      </c>
      <c r="M4294" s="734">
        <v>0</v>
      </c>
      <c r="N4294" s="931"/>
      <c r="O4294" s="530">
        <f t="shared" si="6666"/>
        <v>0</v>
      </c>
      <c r="P4294" s="530">
        <f t="shared" si="6667"/>
        <v>0</v>
      </c>
      <c r="Q4294" s="646"/>
      <c r="R4294" s="536"/>
      <c r="S4294" s="536"/>
      <c r="T4294" s="536"/>
      <c r="U4294" s="536"/>
      <c r="V4294" s="536"/>
      <c r="W4294" s="683" t="str">
        <f t="shared" si="6668"/>
        <v>OK</v>
      </c>
      <c r="X4294" s="141"/>
      <c r="Y4294" s="141"/>
      <c r="Z4294" s="552"/>
      <c r="AA4294" s="552"/>
      <c r="AB4294" s="683" t="str">
        <f t="shared" si="6669"/>
        <v>OK</v>
      </c>
      <c r="AC4294" s="593"/>
      <c r="AD4294" s="530">
        <f t="shared" si="6670"/>
        <v>0</v>
      </c>
      <c r="AE4294" s="842">
        <f t="shared" si="6671"/>
        <v>0</v>
      </c>
      <c r="AF4294" s="931"/>
      <c r="AG4294" s="530">
        <f t="shared" si="6672"/>
        <v>0</v>
      </c>
      <c r="AH4294" s="530">
        <f t="shared" si="6673"/>
        <v>0</v>
      </c>
      <c r="AI4294" s="641"/>
      <c r="AJ4294" s="537"/>
      <c r="AK4294" s="537"/>
      <c r="AL4294" s="537"/>
      <c r="AM4294" s="537"/>
      <c r="AN4294" s="537"/>
      <c r="AO4294" s="683" t="str">
        <f t="shared" si="6674"/>
        <v>OK</v>
      </c>
      <c r="AP4294" s="141"/>
      <c r="AQ4294" s="141"/>
      <c r="AR4294" s="552"/>
      <c r="AS4294" s="552"/>
      <c r="AT4294" s="683" t="str">
        <f t="shared" si="6675"/>
        <v>OK</v>
      </c>
      <c r="AU4294" s="593"/>
      <c r="AV4294" s="530">
        <f t="shared" si="6676"/>
        <v>0</v>
      </c>
      <c r="AW4294" s="842">
        <f t="shared" si="6677"/>
        <v>0</v>
      </c>
      <c r="AX4294" s="115">
        <f>L4294</f>
        <v>0</v>
      </c>
      <c r="AY4294" s="5">
        <f>AE4294</f>
        <v>0</v>
      </c>
      <c r="AZ4294" s="7">
        <f>AY4294-AX4294</f>
        <v>0</v>
      </c>
      <c r="BA4294" s="335" t="e">
        <f>AZ4294/AX4294</f>
        <v>#DIV/0!</v>
      </c>
      <c r="BB4294" s="23">
        <f>M4294</f>
        <v>0</v>
      </c>
      <c r="BC4294" s="5">
        <f>AW4294</f>
        <v>0</v>
      </c>
      <c r="BD4294" s="7">
        <f>BC4294-BB4294</f>
        <v>0</v>
      </c>
      <c r="BE4294" s="335" t="e">
        <f>BD4294/BB4294</f>
        <v>#DIV/0!</v>
      </c>
      <c r="BG4294" s="826" t="str">
        <f>RIGHT(LEFT(I4294,3),2)&amp;"."&amp;RIGHT(LEFT(I4294,5),2)</f>
        <v>74.22</v>
      </c>
      <c r="BH4294" s="607" t="b">
        <f>COUNTIF('Codes SEC'!$B$2:$B$250,Ministres!BG4294)&gt;0</f>
        <v>1</v>
      </c>
    </row>
    <row r="4295" spans="1:66" ht="12.75" customHeight="1" x14ac:dyDescent="0.25">
      <c r="A4295" s="227"/>
      <c r="B4295" s="209"/>
      <c r="C4295" s="253"/>
      <c r="D4295" s="625"/>
      <c r="E4295" s="280"/>
      <c r="F4295" s="253"/>
      <c r="G4295" s="695"/>
      <c r="H4295" s="886"/>
      <c r="I4295" s="403"/>
      <c r="J4295" s="381"/>
      <c r="K4295" s="514" t="s">
        <v>59</v>
      </c>
      <c r="L4295" s="315">
        <f t="shared" ref="L4295:P4295" si="6678">L4292+L4293+L4294</f>
        <v>0</v>
      </c>
      <c r="M4295" s="737">
        <f t="shared" si="6678"/>
        <v>56</v>
      </c>
      <c r="N4295" s="930">
        <f t="shared" si="6678"/>
        <v>0</v>
      </c>
      <c r="O4295" s="790">
        <f t="shared" si="6678"/>
        <v>0</v>
      </c>
      <c r="P4295" s="790">
        <f t="shared" si="6678"/>
        <v>0</v>
      </c>
      <c r="Q4295" s="787">
        <f t="shared" ref="Q4295:BE4295" si="6679">Q4292+Q4293+Q4294</f>
        <v>0</v>
      </c>
      <c r="R4295" s="648">
        <f t="shared" si="6679"/>
        <v>0</v>
      </c>
      <c r="S4295" s="648">
        <f t="shared" si="6679"/>
        <v>0</v>
      </c>
      <c r="T4295" s="648">
        <f t="shared" si="6679"/>
        <v>0</v>
      </c>
      <c r="U4295" s="648">
        <f t="shared" si="6679"/>
        <v>0</v>
      </c>
      <c r="V4295" s="648">
        <f t="shared" si="6679"/>
        <v>0</v>
      </c>
      <c r="W4295" s="790"/>
      <c r="X4295" s="649">
        <f t="shared" si="6679"/>
        <v>0</v>
      </c>
      <c r="Y4295" s="649">
        <f t="shared" si="6679"/>
        <v>0</v>
      </c>
      <c r="Z4295" s="648">
        <f t="shared" si="6679"/>
        <v>0</v>
      </c>
      <c r="AA4295" s="648">
        <f t="shared" si="6679"/>
        <v>0</v>
      </c>
      <c r="AB4295" s="790"/>
      <c r="AC4295" s="649">
        <f t="shared" si="6679"/>
        <v>0</v>
      </c>
      <c r="AD4295" s="790">
        <f>AD4292+AD4293+AD4294</f>
        <v>0</v>
      </c>
      <c r="AE4295" s="843">
        <f>AE4292+AE4293+AE4294</f>
        <v>0</v>
      </c>
      <c r="AF4295" s="930">
        <f t="shared" ref="AF4295:AH4295" si="6680">AF4292+AF4293+AF4294</f>
        <v>0</v>
      </c>
      <c r="AG4295" s="790">
        <f t="shared" si="6680"/>
        <v>-56</v>
      </c>
      <c r="AH4295" s="790">
        <f t="shared" si="6680"/>
        <v>0</v>
      </c>
      <c r="AI4295" s="787">
        <f t="shared" si="6679"/>
        <v>0</v>
      </c>
      <c r="AJ4295" s="648">
        <f t="shared" si="6679"/>
        <v>0</v>
      </c>
      <c r="AK4295" s="648">
        <f t="shared" si="6679"/>
        <v>0</v>
      </c>
      <c r="AL4295" s="648">
        <f t="shared" si="6679"/>
        <v>0</v>
      </c>
      <c r="AM4295" s="648">
        <f t="shared" si="6679"/>
        <v>0</v>
      </c>
      <c r="AN4295" s="648">
        <f t="shared" si="6679"/>
        <v>0</v>
      </c>
      <c r="AO4295" s="790"/>
      <c r="AP4295" s="649">
        <f t="shared" si="6679"/>
        <v>0</v>
      </c>
      <c r="AQ4295" s="649">
        <f t="shared" si="6679"/>
        <v>0</v>
      </c>
      <c r="AR4295" s="648">
        <f t="shared" si="6679"/>
        <v>0</v>
      </c>
      <c r="AS4295" s="648">
        <f t="shared" si="6679"/>
        <v>0</v>
      </c>
      <c r="AT4295" s="790"/>
      <c r="AU4295" s="649">
        <f t="shared" si="6679"/>
        <v>0</v>
      </c>
      <c r="AV4295" s="790">
        <f t="shared" ref="AV4295" si="6681">AV4292+AV4293+AV4294</f>
        <v>0</v>
      </c>
      <c r="AW4295" s="843">
        <f t="shared" si="6679"/>
        <v>0</v>
      </c>
      <c r="AX4295" s="336">
        <f t="shared" si="6679"/>
        <v>0</v>
      </c>
      <c r="AY4295" s="337">
        <f t="shared" si="6679"/>
        <v>0</v>
      </c>
      <c r="AZ4295" s="338">
        <f t="shared" si="6679"/>
        <v>0</v>
      </c>
      <c r="BA4295" s="339" t="e">
        <f t="shared" si="6679"/>
        <v>#DIV/0!</v>
      </c>
      <c r="BB4295" s="322">
        <f t="shared" si="6679"/>
        <v>56</v>
      </c>
      <c r="BC4295" s="337">
        <f t="shared" si="6679"/>
        <v>0</v>
      </c>
      <c r="BD4295" s="338">
        <f t="shared" si="6679"/>
        <v>-56</v>
      </c>
      <c r="BE4295" s="339" t="e">
        <f t="shared" si="6679"/>
        <v>#DIV/0!</v>
      </c>
      <c r="BG4295" s="826"/>
      <c r="BH4295" s="607"/>
    </row>
    <row r="4296" spans="1:66" s="4" customFormat="1" ht="12.75" customHeight="1" x14ac:dyDescent="0.25">
      <c r="A4296" s="226"/>
      <c r="B4296" s="207"/>
      <c r="C4296" s="254"/>
      <c r="D4296" s="300"/>
      <c r="E4296" s="276"/>
      <c r="F4296" s="300"/>
      <c r="G4296" s="696"/>
      <c r="H4296" s="887"/>
      <c r="I4296" s="444"/>
      <c r="J4296" s="393"/>
      <c r="K4296" s="404" t="s">
        <v>3649</v>
      </c>
      <c r="L4296" s="729">
        <f t="shared" ref="L4296:P4296" si="6682">L4288+L4295</f>
        <v>3946</v>
      </c>
      <c r="M4296" s="730">
        <f t="shared" si="6682"/>
        <v>3637</v>
      </c>
      <c r="N4296" s="844">
        <f t="shared" si="6682"/>
        <v>0</v>
      </c>
      <c r="O4296" s="665">
        <f t="shared" si="6682"/>
        <v>-3946</v>
      </c>
      <c r="P4296" s="665">
        <f t="shared" si="6682"/>
        <v>0</v>
      </c>
      <c r="Q4296" s="638">
        <f t="shared" ref="Q4296:BE4296" si="6683">Q4288+Q4295</f>
        <v>0</v>
      </c>
      <c r="R4296" s="130">
        <f t="shared" si="6683"/>
        <v>0</v>
      </c>
      <c r="S4296" s="130">
        <f t="shared" si="6683"/>
        <v>0</v>
      </c>
      <c r="T4296" s="130">
        <f t="shared" si="6683"/>
        <v>0</v>
      </c>
      <c r="U4296" s="130">
        <f t="shared" si="6683"/>
        <v>0</v>
      </c>
      <c r="V4296" s="130">
        <f t="shared" si="6683"/>
        <v>0</v>
      </c>
      <c r="W4296" s="665"/>
      <c r="X4296" s="130">
        <f t="shared" si="6683"/>
        <v>0</v>
      </c>
      <c r="Y4296" s="130">
        <f t="shared" si="6683"/>
        <v>0</v>
      </c>
      <c r="Z4296" s="130">
        <f t="shared" si="6683"/>
        <v>0</v>
      </c>
      <c r="AA4296" s="130">
        <f t="shared" si="6683"/>
        <v>0</v>
      </c>
      <c r="AB4296" s="665"/>
      <c r="AC4296" s="130">
        <f t="shared" si="6683"/>
        <v>0</v>
      </c>
      <c r="AD4296" s="665">
        <f>AD4288+AD4295</f>
        <v>0</v>
      </c>
      <c r="AE4296" s="845">
        <f>AE4288+AE4295</f>
        <v>0</v>
      </c>
      <c r="AF4296" s="844">
        <f t="shared" ref="AF4296:AH4296" si="6684">AF4288+AF4295</f>
        <v>0</v>
      </c>
      <c r="AG4296" s="665">
        <f t="shared" si="6684"/>
        <v>-3637</v>
      </c>
      <c r="AH4296" s="665">
        <f t="shared" si="6684"/>
        <v>0</v>
      </c>
      <c r="AI4296" s="638">
        <f t="shared" si="6683"/>
        <v>0</v>
      </c>
      <c r="AJ4296" s="130">
        <f t="shared" si="6683"/>
        <v>0</v>
      </c>
      <c r="AK4296" s="130">
        <f t="shared" si="6683"/>
        <v>0</v>
      </c>
      <c r="AL4296" s="130">
        <f t="shared" si="6683"/>
        <v>0</v>
      </c>
      <c r="AM4296" s="130">
        <f t="shared" si="6683"/>
        <v>0</v>
      </c>
      <c r="AN4296" s="130">
        <f t="shared" si="6683"/>
        <v>0</v>
      </c>
      <c r="AO4296" s="665"/>
      <c r="AP4296" s="130">
        <f t="shared" si="6683"/>
        <v>0</v>
      </c>
      <c r="AQ4296" s="130">
        <f t="shared" si="6683"/>
        <v>0</v>
      </c>
      <c r="AR4296" s="130">
        <f t="shared" si="6683"/>
        <v>0</v>
      </c>
      <c r="AS4296" s="130">
        <f t="shared" si="6683"/>
        <v>0</v>
      </c>
      <c r="AT4296" s="665"/>
      <c r="AU4296" s="130">
        <f t="shared" si="6683"/>
        <v>0</v>
      </c>
      <c r="AV4296" s="665">
        <f t="shared" ref="AV4296" si="6685">AV4288+AV4295</f>
        <v>0</v>
      </c>
      <c r="AW4296" s="845">
        <f t="shared" si="6683"/>
        <v>0</v>
      </c>
      <c r="AX4296" s="314">
        <f t="shared" si="6683"/>
        <v>3946</v>
      </c>
      <c r="AY4296" s="131">
        <f t="shared" si="6683"/>
        <v>0</v>
      </c>
      <c r="AZ4296" s="132">
        <f t="shared" si="6683"/>
        <v>-3946</v>
      </c>
      <c r="BA4296" s="340" t="e">
        <f t="shared" si="6683"/>
        <v>#DIV/0!</v>
      </c>
      <c r="BB4296" s="310">
        <f t="shared" si="6683"/>
        <v>3637</v>
      </c>
      <c r="BC4296" s="131">
        <f t="shared" si="6683"/>
        <v>0</v>
      </c>
      <c r="BD4296" s="132">
        <f t="shared" si="6683"/>
        <v>-3637</v>
      </c>
      <c r="BE4296" s="340" t="e">
        <f t="shared" si="6683"/>
        <v>#DIV/0!</v>
      </c>
      <c r="BF4296" s="41"/>
      <c r="BG4296" s="826"/>
      <c r="BH4296" s="607"/>
      <c r="BI4296" s="41"/>
      <c r="BJ4296" s="41"/>
      <c r="BK4296" s="41"/>
      <c r="BL4296" s="41"/>
      <c r="BM4296" s="41"/>
      <c r="BN4296" s="41"/>
    </row>
    <row r="4297" spans="1:66" s="27" customFormat="1" ht="12.75" customHeight="1" x14ac:dyDescent="0.25">
      <c r="A4297" s="222"/>
      <c r="B4297" s="30"/>
      <c r="C4297" s="116"/>
      <c r="D4297" s="620"/>
      <c r="E4297" s="32"/>
      <c r="F4297" s="117"/>
      <c r="G4297" s="690"/>
      <c r="H4297" s="878"/>
      <c r="I4297" s="397"/>
      <c r="J4297" s="380"/>
      <c r="K4297" s="405" t="s">
        <v>208</v>
      </c>
      <c r="L4297" s="731">
        <v>0</v>
      </c>
      <c r="M4297" s="732">
        <v>0</v>
      </c>
      <c r="N4297" s="929">
        <v>0</v>
      </c>
      <c r="O4297" s="530">
        <v>0</v>
      </c>
      <c r="P4297" s="530">
        <v>0</v>
      </c>
      <c r="Q4297" s="641">
        <v>0</v>
      </c>
      <c r="R4297" s="537">
        <v>0</v>
      </c>
      <c r="S4297" s="537">
        <v>0</v>
      </c>
      <c r="T4297" s="537">
        <v>0</v>
      </c>
      <c r="U4297" s="537">
        <v>0</v>
      </c>
      <c r="V4297" s="537">
        <v>0</v>
      </c>
      <c r="W4297" s="530"/>
      <c r="X4297" s="142">
        <v>0</v>
      </c>
      <c r="Y4297" s="142">
        <v>0</v>
      </c>
      <c r="Z4297" s="537">
        <v>0</v>
      </c>
      <c r="AA4297" s="537">
        <v>0</v>
      </c>
      <c r="AB4297" s="530"/>
      <c r="AC4297" s="142">
        <v>0</v>
      </c>
      <c r="AD4297" s="530">
        <v>0</v>
      </c>
      <c r="AE4297" s="842">
        <v>0</v>
      </c>
      <c r="AF4297" s="929">
        <v>0</v>
      </c>
      <c r="AG4297" s="530">
        <v>0</v>
      </c>
      <c r="AH4297" s="530">
        <v>0</v>
      </c>
      <c r="AI4297" s="641">
        <v>0</v>
      </c>
      <c r="AJ4297" s="537">
        <v>0</v>
      </c>
      <c r="AK4297" s="537">
        <v>0</v>
      </c>
      <c r="AL4297" s="537">
        <v>0</v>
      </c>
      <c r="AM4297" s="537">
        <v>0</v>
      </c>
      <c r="AN4297" s="537">
        <v>0</v>
      </c>
      <c r="AO4297" s="530"/>
      <c r="AP4297" s="142">
        <v>0</v>
      </c>
      <c r="AQ4297" s="142">
        <v>0</v>
      </c>
      <c r="AR4297" s="537">
        <v>0</v>
      </c>
      <c r="AS4297" s="537">
        <v>0</v>
      </c>
      <c r="AT4297" s="530"/>
      <c r="AU4297" s="142">
        <v>0</v>
      </c>
      <c r="AV4297" s="530">
        <v>0</v>
      </c>
      <c r="AW4297" s="842">
        <v>0</v>
      </c>
      <c r="AX4297" s="115">
        <v>0</v>
      </c>
      <c r="AY4297" s="5">
        <v>0</v>
      </c>
      <c r="AZ4297" s="5">
        <v>0</v>
      </c>
      <c r="BA4297" s="335">
        <v>0</v>
      </c>
      <c r="BB4297" s="23">
        <v>0</v>
      </c>
      <c r="BC4297" s="5">
        <v>0</v>
      </c>
      <c r="BD4297" s="5">
        <v>0</v>
      </c>
      <c r="BE4297" s="335">
        <v>0</v>
      </c>
      <c r="BF4297" s="41"/>
      <c r="BG4297" s="826"/>
      <c r="BH4297" s="607"/>
      <c r="BI4297" s="40"/>
      <c r="BJ4297" s="40"/>
      <c r="BK4297" s="40"/>
      <c r="BL4297" s="40"/>
      <c r="BM4297" s="40"/>
      <c r="BN4297" s="40"/>
    </row>
    <row r="4298" spans="1:66" ht="12.75" customHeight="1" x14ac:dyDescent="0.25">
      <c r="A4298" s="21"/>
      <c r="B4298" s="112"/>
      <c r="C4298" s="116"/>
      <c r="D4298" s="623"/>
      <c r="E4298" s="278"/>
      <c r="F4298" s="116"/>
      <c r="G4298" s="694"/>
      <c r="H4298" s="878"/>
      <c r="I4298" s="397"/>
      <c r="J4298" s="380"/>
      <c r="K4298" s="405" t="s">
        <v>96</v>
      </c>
      <c r="L4298" s="738">
        <v>0</v>
      </c>
      <c r="M4298" s="739">
        <v>0</v>
      </c>
      <c r="N4298" s="929">
        <v>0</v>
      </c>
      <c r="O4298" s="530">
        <v>0</v>
      </c>
      <c r="P4298" s="530">
        <v>0</v>
      </c>
      <c r="Q4298" s="641">
        <v>0</v>
      </c>
      <c r="R4298" s="537">
        <v>0</v>
      </c>
      <c r="S4298" s="537">
        <v>0</v>
      </c>
      <c r="T4298" s="537">
        <v>0</v>
      </c>
      <c r="U4298" s="537">
        <v>0</v>
      </c>
      <c r="V4298" s="537">
        <v>0</v>
      </c>
      <c r="W4298" s="530"/>
      <c r="X4298" s="142">
        <v>0</v>
      </c>
      <c r="Y4298" s="142">
        <v>0</v>
      </c>
      <c r="Z4298" s="537">
        <v>0</v>
      </c>
      <c r="AA4298" s="537">
        <v>0</v>
      </c>
      <c r="AB4298" s="530"/>
      <c r="AC4298" s="142">
        <v>0</v>
      </c>
      <c r="AD4298" s="530">
        <v>0</v>
      </c>
      <c r="AE4298" s="842">
        <v>0</v>
      </c>
      <c r="AF4298" s="929">
        <v>0</v>
      </c>
      <c r="AG4298" s="530">
        <v>0</v>
      </c>
      <c r="AH4298" s="530">
        <v>0</v>
      </c>
      <c r="AI4298" s="641">
        <v>0</v>
      </c>
      <c r="AJ4298" s="537">
        <v>0</v>
      </c>
      <c r="AK4298" s="537">
        <v>0</v>
      </c>
      <c r="AL4298" s="537">
        <v>0</v>
      </c>
      <c r="AM4298" s="537">
        <v>0</v>
      </c>
      <c r="AN4298" s="537">
        <v>0</v>
      </c>
      <c r="AO4298" s="530"/>
      <c r="AP4298" s="142">
        <v>0</v>
      </c>
      <c r="AQ4298" s="142">
        <v>0</v>
      </c>
      <c r="AR4298" s="537">
        <v>0</v>
      </c>
      <c r="AS4298" s="537">
        <v>0</v>
      </c>
      <c r="AT4298" s="530"/>
      <c r="AU4298" s="142">
        <v>0</v>
      </c>
      <c r="AV4298" s="530">
        <v>0</v>
      </c>
      <c r="AW4298" s="842">
        <v>0</v>
      </c>
      <c r="AX4298" s="115">
        <v>0</v>
      </c>
      <c r="AY4298" s="5">
        <v>0</v>
      </c>
      <c r="AZ4298" s="5">
        <v>0</v>
      </c>
      <c r="BA4298" s="335">
        <v>0</v>
      </c>
      <c r="BB4298" s="23">
        <v>0</v>
      </c>
      <c r="BC4298" s="5">
        <v>0</v>
      </c>
      <c r="BD4298" s="5">
        <v>0</v>
      </c>
      <c r="BE4298" s="335">
        <v>0</v>
      </c>
      <c r="BG4298" s="826"/>
      <c r="BH4298" s="607"/>
    </row>
    <row r="4299" spans="1:66" ht="12.75" customHeight="1" x14ac:dyDescent="0.25">
      <c r="A4299" s="21"/>
      <c r="B4299" s="112"/>
      <c r="C4299" s="116"/>
      <c r="D4299" s="623"/>
      <c r="E4299" s="278"/>
      <c r="F4299" s="116"/>
      <c r="G4299" s="694"/>
      <c r="H4299" s="878"/>
      <c r="I4299" s="397"/>
      <c r="J4299" s="380"/>
      <c r="K4299" s="405" t="s">
        <v>209</v>
      </c>
      <c r="L4299" s="738">
        <v>0</v>
      </c>
      <c r="M4299" s="739">
        <v>0</v>
      </c>
      <c r="N4299" s="929">
        <v>0</v>
      </c>
      <c r="O4299" s="530">
        <v>0</v>
      </c>
      <c r="P4299" s="530">
        <v>0</v>
      </c>
      <c r="Q4299" s="641">
        <v>0</v>
      </c>
      <c r="R4299" s="537">
        <v>0</v>
      </c>
      <c r="S4299" s="537">
        <v>0</v>
      </c>
      <c r="T4299" s="537">
        <v>0</v>
      </c>
      <c r="U4299" s="537">
        <v>0</v>
      </c>
      <c r="V4299" s="537">
        <v>0</v>
      </c>
      <c r="W4299" s="530"/>
      <c r="X4299" s="142">
        <v>0</v>
      </c>
      <c r="Y4299" s="142">
        <v>0</v>
      </c>
      <c r="Z4299" s="537">
        <v>0</v>
      </c>
      <c r="AA4299" s="537">
        <v>0</v>
      </c>
      <c r="AB4299" s="530"/>
      <c r="AC4299" s="142">
        <v>0</v>
      </c>
      <c r="AD4299" s="530">
        <v>0</v>
      </c>
      <c r="AE4299" s="842">
        <v>0</v>
      </c>
      <c r="AF4299" s="929">
        <v>0</v>
      </c>
      <c r="AG4299" s="530">
        <v>0</v>
      </c>
      <c r="AH4299" s="530">
        <v>0</v>
      </c>
      <c r="AI4299" s="641">
        <v>0</v>
      </c>
      <c r="AJ4299" s="537">
        <v>0</v>
      </c>
      <c r="AK4299" s="537">
        <v>0</v>
      </c>
      <c r="AL4299" s="537">
        <v>0</v>
      </c>
      <c r="AM4299" s="537">
        <v>0</v>
      </c>
      <c r="AN4299" s="537">
        <v>0</v>
      </c>
      <c r="AO4299" s="530"/>
      <c r="AP4299" s="142">
        <v>0</v>
      </c>
      <c r="AQ4299" s="142">
        <v>0</v>
      </c>
      <c r="AR4299" s="537">
        <v>0</v>
      </c>
      <c r="AS4299" s="537">
        <v>0</v>
      </c>
      <c r="AT4299" s="530"/>
      <c r="AU4299" s="142">
        <v>0</v>
      </c>
      <c r="AV4299" s="530">
        <v>0</v>
      </c>
      <c r="AW4299" s="842">
        <v>0</v>
      </c>
      <c r="AX4299" s="115">
        <v>0</v>
      </c>
      <c r="AY4299" s="5">
        <v>0</v>
      </c>
      <c r="AZ4299" s="5">
        <v>0</v>
      </c>
      <c r="BA4299" s="335">
        <v>0</v>
      </c>
      <c r="BB4299" s="23">
        <v>0</v>
      </c>
      <c r="BC4299" s="5">
        <v>0</v>
      </c>
      <c r="BD4299" s="5">
        <v>0</v>
      </c>
      <c r="BE4299" s="335">
        <v>0</v>
      </c>
      <c r="BG4299" s="826"/>
      <c r="BH4299" s="607"/>
    </row>
    <row r="4300" spans="1:66" ht="12.75" customHeight="1" x14ac:dyDescent="0.25">
      <c r="A4300" s="21"/>
      <c r="B4300" s="112"/>
      <c r="C4300" s="116"/>
      <c r="D4300" s="623"/>
      <c r="E4300" s="278"/>
      <c r="F4300" s="116"/>
      <c r="G4300" s="694"/>
      <c r="H4300" s="878"/>
      <c r="I4300" s="397"/>
      <c r="J4300" s="380"/>
      <c r="K4300" s="405" t="s">
        <v>210</v>
      </c>
      <c r="L4300" s="738">
        <v>0</v>
      </c>
      <c r="M4300" s="739">
        <v>0</v>
      </c>
      <c r="N4300" s="929">
        <v>0</v>
      </c>
      <c r="O4300" s="530">
        <v>0</v>
      </c>
      <c r="P4300" s="530">
        <v>0</v>
      </c>
      <c r="Q4300" s="641">
        <v>0</v>
      </c>
      <c r="R4300" s="537">
        <v>0</v>
      </c>
      <c r="S4300" s="537">
        <v>0</v>
      </c>
      <c r="T4300" s="537">
        <v>0</v>
      </c>
      <c r="U4300" s="537">
        <v>0</v>
      </c>
      <c r="V4300" s="537">
        <v>0</v>
      </c>
      <c r="W4300" s="530"/>
      <c r="X4300" s="142">
        <v>0</v>
      </c>
      <c r="Y4300" s="142">
        <v>0</v>
      </c>
      <c r="Z4300" s="537">
        <v>0</v>
      </c>
      <c r="AA4300" s="537">
        <v>0</v>
      </c>
      <c r="AB4300" s="530"/>
      <c r="AC4300" s="142">
        <v>0</v>
      </c>
      <c r="AD4300" s="530">
        <v>0</v>
      </c>
      <c r="AE4300" s="842">
        <v>0</v>
      </c>
      <c r="AF4300" s="929">
        <v>0</v>
      </c>
      <c r="AG4300" s="530">
        <v>0</v>
      </c>
      <c r="AH4300" s="530">
        <v>0</v>
      </c>
      <c r="AI4300" s="641">
        <v>0</v>
      </c>
      <c r="AJ4300" s="537">
        <v>0</v>
      </c>
      <c r="AK4300" s="537">
        <v>0</v>
      </c>
      <c r="AL4300" s="537">
        <v>0</v>
      </c>
      <c r="AM4300" s="537">
        <v>0</v>
      </c>
      <c r="AN4300" s="537">
        <v>0</v>
      </c>
      <c r="AO4300" s="530"/>
      <c r="AP4300" s="142">
        <v>0</v>
      </c>
      <c r="AQ4300" s="142">
        <v>0</v>
      </c>
      <c r="AR4300" s="537">
        <v>0</v>
      </c>
      <c r="AS4300" s="537">
        <v>0</v>
      </c>
      <c r="AT4300" s="530"/>
      <c r="AU4300" s="142">
        <v>0</v>
      </c>
      <c r="AV4300" s="530">
        <v>0</v>
      </c>
      <c r="AW4300" s="842">
        <v>0</v>
      </c>
      <c r="AX4300" s="115">
        <v>0</v>
      </c>
      <c r="AY4300" s="5">
        <v>0</v>
      </c>
      <c r="AZ4300" s="5">
        <v>0</v>
      </c>
      <c r="BA4300" s="335">
        <v>0</v>
      </c>
      <c r="BB4300" s="23">
        <v>0</v>
      </c>
      <c r="BC4300" s="5">
        <v>0</v>
      </c>
      <c r="BD4300" s="5">
        <v>0</v>
      </c>
      <c r="BE4300" s="335">
        <v>0</v>
      </c>
      <c r="BG4300" s="826"/>
      <c r="BH4300" s="607"/>
    </row>
    <row r="4301" spans="1:66" ht="12.75" customHeight="1" x14ac:dyDescent="0.25">
      <c r="A4301" s="21"/>
      <c r="B4301" s="112"/>
      <c r="C4301" s="116"/>
      <c r="D4301" s="623"/>
      <c r="E4301" s="278"/>
      <c r="F4301" s="116"/>
      <c r="G4301" s="694"/>
      <c r="H4301" s="878"/>
      <c r="I4301" s="397"/>
      <c r="J4301" s="380"/>
      <c r="K4301" s="406" t="s">
        <v>53</v>
      </c>
      <c r="L4301" s="738">
        <v>0</v>
      </c>
      <c r="M4301" s="739">
        <v>0</v>
      </c>
      <c r="N4301" s="929">
        <v>0</v>
      </c>
      <c r="O4301" s="530">
        <v>0</v>
      </c>
      <c r="P4301" s="530">
        <v>0</v>
      </c>
      <c r="Q4301" s="641">
        <v>0</v>
      </c>
      <c r="R4301" s="537">
        <v>0</v>
      </c>
      <c r="S4301" s="537">
        <v>0</v>
      </c>
      <c r="T4301" s="537">
        <v>0</v>
      </c>
      <c r="U4301" s="537">
        <v>0</v>
      </c>
      <c r="V4301" s="537">
        <v>0</v>
      </c>
      <c r="W4301" s="530"/>
      <c r="X4301" s="142">
        <v>0</v>
      </c>
      <c r="Y4301" s="142">
        <v>0</v>
      </c>
      <c r="Z4301" s="537">
        <v>0</v>
      </c>
      <c r="AA4301" s="537">
        <v>0</v>
      </c>
      <c r="AB4301" s="530"/>
      <c r="AC4301" s="142">
        <v>0</v>
      </c>
      <c r="AD4301" s="530">
        <v>0</v>
      </c>
      <c r="AE4301" s="842">
        <v>0</v>
      </c>
      <c r="AF4301" s="929">
        <v>0</v>
      </c>
      <c r="AG4301" s="530">
        <v>0</v>
      </c>
      <c r="AH4301" s="530">
        <v>0</v>
      </c>
      <c r="AI4301" s="641">
        <v>0</v>
      </c>
      <c r="AJ4301" s="537">
        <v>0</v>
      </c>
      <c r="AK4301" s="537">
        <v>0</v>
      </c>
      <c r="AL4301" s="537">
        <v>0</v>
      </c>
      <c r="AM4301" s="537">
        <v>0</v>
      </c>
      <c r="AN4301" s="537">
        <v>0</v>
      </c>
      <c r="AO4301" s="530"/>
      <c r="AP4301" s="142">
        <v>0</v>
      </c>
      <c r="AQ4301" s="142">
        <v>0</v>
      </c>
      <c r="AR4301" s="537">
        <v>0</v>
      </c>
      <c r="AS4301" s="537">
        <v>0</v>
      </c>
      <c r="AT4301" s="530"/>
      <c r="AU4301" s="142">
        <v>0</v>
      </c>
      <c r="AV4301" s="530">
        <v>0</v>
      </c>
      <c r="AW4301" s="842">
        <v>0</v>
      </c>
      <c r="AX4301" s="115">
        <v>0</v>
      </c>
      <c r="AY4301" s="5">
        <v>0</v>
      </c>
      <c r="AZ4301" s="5">
        <v>0</v>
      </c>
      <c r="BA4301" s="335">
        <v>0</v>
      </c>
      <c r="BB4301" s="23">
        <v>0</v>
      </c>
      <c r="BC4301" s="5">
        <v>0</v>
      </c>
      <c r="BD4301" s="5">
        <v>0</v>
      </c>
      <c r="BE4301" s="335">
        <v>0</v>
      </c>
      <c r="BG4301" s="826"/>
      <c r="BH4301" s="607"/>
    </row>
    <row r="4302" spans="1:66" ht="12.75" customHeight="1" x14ac:dyDescent="0.25">
      <c r="A4302" s="21"/>
      <c r="B4302" s="112"/>
      <c r="C4302" s="116"/>
      <c r="D4302" s="623"/>
      <c r="F4302" s="117"/>
      <c r="G4302" s="694"/>
      <c r="H4302" s="878"/>
      <c r="I4302" s="397"/>
      <c r="J4302" s="380"/>
      <c r="K4302" s="408"/>
      <c r="L4302" s="738"/>
      <c r="M4302" s="739"/>
      <c r="N4302" s="931"/>
      <c r="O4302" s="923"/>
      <c r="P4302" s="923"/>
      <c r="Q4302" s="641"/>
      <c r="R4302" s="537"/>
      <c r="S4302" s="537"/>
      <c r="T4302" s="537"/>
      <c r="U4302" s="537"/>
      <c r="V4302" s="537"/>
      <c r="W4302" s="531"/>
      <c r="X4302" s="141"/>
      <c r="Y4302" s="141"/>
      <c r="Z4302" s="552"/>
      <c r="AA4302" s="552"/>
      <c r="AB4302" s="531"/>
      <c r="AC4302" s="593"/>
      <c r="AD4302" s="923"/>
      <c r="AE4302" s="846"/>
      <c r="AF4302" s="931"/>
      <c r="AG4302" s="923"/>
      <c r="AH4302" s="923"/>
      <c r="AI4302" s="641"/>
      <c r="AJ4302" s="537"/>
      <c r="AK4302" s="537"/>
      <c r="AL4302" s="537"/>
      <c r="AM4302" s="537"/>
      <c r="AN4302" s="537"/>
      <c r="AO4302" s="531"/>
      <c r="AP4302" s="141"/>
      <c r="AQ4302" s="141"/>
      <c r="AR4302" s="552"/>
      <c r="AS4302" s="552"/>
      <c r="AT4302" s="531"/>
      <c r="AU4302" s="593"/>
      <c r="AV4302" s="923"/>
      <c r="AW4302" s="846"/>
      <c r="AX4302" s="115"/>
      <c r="AY4302" s="5"/>
      <c r="AZ4302" s="5"/>
      <c r="BA4302" s="335"/>
      <c r="BC4302" s="5"/>
      <c r="BD4302" s="5"/>
      <c r="BE4302" s="335"/>
      <c r="BG4302" s="826"/>
      <c r="BH4302" s="607"/>
    </row>
    <row r="4303" spans="1:66" ht="12.75" customHeight="1" x14ac:dyDescent="0.25">
      <c r="A4303" s="21"/>
      <c r="B4303" s="112"/>
      <c r="C4303" s="116"/>
      <c r="D4303" s="623"/>
      <c r="F4303" s="117"/>
      <c r="G4303" s="694"/>
      <c r="H4303" s="878"/>
      <c r="I4303" s="397"/>
      <c r="J4303" s="380"/>
      <c r="K4303" s="408"/>
      <c r="L4303" s="738"/>
      <c r="M4303" s="739"/>
      <c r="N4303" s="931"/>
      <c r="O4303" s="923"/>
      <c r="P4303" s="923"/>
      <c r="Q4303" s="641"/>
      <c r="R4303" s="537"/>
      <c r="S4303" s="537"/>
      <c r="T4303" s="537"/>
      <c r="U4303" s="537"/>
      <c r="V4303" s="537"/>
      <c r="W4303" s="531"/>
      <c r="X4303" s="141"/>
      <c r="Y4303" s="141"/>
      <c r="Z4303" s="552"/>
      <c r="AA4303" s="552"/>
      <c r="AB4303" s="531"/>
      <c r="AC4303" s="593"/>
      <c r="AD4303" s="923"/>
      <c r="AE4303" s="846"/>
      <c r="AF4303" s="931"/>
      <c r="AG4303" s="923"/>
      <c r="AH4303" s="923"/>
      <c r="AI4303" s="641"/>
      <c r="AJ4303" s="537"/>
      <c r="AK4303" s="537"/>
      <c r="AL4303" s="537"/>
      <c r="AM4303" s="537"/>
      <c r="AN4303" s="537"/>
      <c r="AO4303" s="531"/>
      <c r="AP4303" s="141"/>
      <c r="AQ4303" s="141"/>
      <c r="AR4303" s="552"/>
      <c r="AS4303" s="552"/>
      <c r="AT4303" s="531"/>
      <c r="AU4303" s="593"/>
      <c r="AV4303" s="923"/>
      <c r="AW4303" s="846"/>
      <c r="AX4303" s="115"/>
      <c r="AY4303" s="5"/>
      <c r="AZ4303" s="5"/>
      <c r="BA4303" s="335"/>
      <c r="BC4303" s="5"/>
      <c r="BD4303" s="5"/>
      <c r="BE4303" s="335"/>
      <c r="BG4303" s="826"/>
      <c r="BH4303" s="607"/>
    </row>
    <row r="4304" spans="1:66" ht="12.75" customHeight="1" x14ac:dyDescent="0.25">
      <c r="A4304" s="222"/>
      <c r="C4304" s="116"/>
      <c r="D4304" s="620"/>
      <c r="F4304" s="117"/>
      <c r="G4304" s="694"/>
      <c r="H4304" s="878"/>
      <c r="I4304" s="397"/>
      <c r="J4304" s="380"/>
      <c r="K4304" s="425" t="s">
        <v>6565</v>
      </c>
      <c r="L4304" s="731"/>
      <c r="M4304" s="732"/>
      <c r="N4304" s="931"/>
      <c r="O4304" s="923"/>
      <c r="P4304" s="923"/>
      <c r="Q4304" s="641"/>
      <c r="R4304" s="537"/>
      <c r="S4304" s="537"/>
      <c r="T4304" s="537"/>
      <c r="U4304" s="537"/>
      <c r="V4304" s="537"/>
      <c r="W4304" s="531"/>
      <c r="X4304" s="141"/>
      <c r="Y4304" s="141"/>
      <c r="Z4304" s="552"/>
      <c r="AA4304" s="552"/>
      <c r="AB4304" s="531"/>
      <c r="AC4304" s="593"/>
      <c r="AD4304" s="923"/>
      <c r="AE4304" s="846"/>
      <c r="AF4304" s="931"/>
      <c r="AG4304" s="923"/>
      <c r="AH4304" s="923"/>
      <c r="AI4304" s="641"/>
      <c r="AJ4304" s="537"/>
      <c r="AK4304" s="537"/>
      <c r="AL4304" s="537"/>
      <c r="AM4304" s="537"/>
      <c r="AN4304" s="537"/>
      <c r="AO4304" s="531"/>
      <c r="AP4304" s="141"/>
      <c r="AQ4304" s="141"/>
      <c r="AR4304" s="552"/>
      <c r="AS4304" s="552"/>
      <c r="AT4304" s="531"/>
      <c r="AU4304" s="593"/>
      <c r="AV4304" s="923"/>
      <c r="AW4304" s="846"/>
      <c r="AX4304" s="115"/>
      <c r="AY4304" s="5"/>
      <c r="AZ4304" s="5"/>
      <c r="BA4304" s="335"/>
      <c r="BC4304" s="5"/>
      <c r="BD4304" s="5"/>
      <c r="BE4304" s="335"/>
      <c r="BG4304" s="826"/>
      <c r="BH4304" s="607"/>
    </row>
    <row r="4305" spans="1:66" ht="20.399999999999999" x14ac:dyDescent="0.25">
      <c r="A4305" s="222"/>
      <c r="C4305" s="116"/>
      <c r="D4305" s="620"/>
      <c r="F4305" s="117"/>
      <c r="G4305" s="694"/>
      <c r="H4305" s="878"/>
      <c r="I4305" s="397"/>
      <c r="J4305" s="380"/>
      <c r="K4305" s="426" t="s">
        <v>3866</v>
      </c>
      <c r="L4305" s="731"/>
      <c r="M4305" s="732"/>
      <c r="N4305" s="931"/>
      <c r="O4305" s="923"/>
      <c r="P4305" s="923"/>
      <c r="Q4305" s="641"/>
      <c r="R4305" s="537"/>
      <c r="S4305" s="537"/>
      <c r="T4305" s="537"/>
      <c r="U4305" s="537"/>
      <c r="V4305" s="537"/>
      <c r="W4305" s="531"/>
      <c r="X4305" s="141"/>
      <c r="Y4305" s="141"/>
      <c r="Z4305" s="552"/>
      <c r="AA4305" s="552"/>
      <c r="AB4305" s="531"/>
      <c r="AC4305" s="593"/>
      <c r="AD4305" s="923"/>
      <c r="AE4305" s="846"/>
      <c r="AF4305" s="931"/>
      <c r="AG4305" s="923"/>
      <c r="AH4305" s="923"/>
      <c r="AI4305" s="641"/>
      <c r="AJ4305" s="537"/>
      <c r="AK4305" s="537"/>
      <c r="AL4305" s="537"/>
      <c r="AM4305" s="537"/>
      <c r="AN4305" s="537"/>
      <c r="AO4305" s="531"/>
      <c r="AP4305" s="141"/>
      <c r="AQ4305" s="141"/>
      <c r="AR4305" s="552"/>
      <c r="AS4305" s="552"/>
      <c r="AT4305" s="531"/>
      <c r="AU4305" s="593"/>
      <c r="AV4305" s="923"/>
      <c r="AW4305" s="846"/>
      <c r="AX4305" s="115"/>
      <c r="AY4305" s="5"/>
      <c r="AZ4305" s="5"/>
      <c r="BA4305" s="335"/>
      <c r="BC4305" s="5"/>
      <c r="BD4305" s="5"/>
      <c r="BE4305" s="335"/>
      <c r="BG4305" s="826"/>
      <c r="BH4305" s="607"/>
    </row>
    <row r="4306" spans="1:66" ht="12.75" customHeight="1" x14ac:dyDescent="0.25">
      <c r="A4306" s="222"/>
      <c r="C4306" s="116"/>
      <c r="D4306" s="620"/>
      <c r="F4306" s="117"/>
      <c r="G4306" s="694"/>
      <c r="H4306" s="878"/>
      <c r="I4306" s="397"/>
      <c r="J4306" s="380"/>
      <c r="K4306" s="408"/>
      <c r="L4306" s="731"/>
      <c r="M4306" s="732"/>
      <c r="N4306" s="931"/>
      <c r="O4306" s="923"/>
      <c r="P4306" s="923"/>
      <c r="Q4306" s="641"/>
      <c r="R4306" s="537"/>
      <c r="S4306" s="537"/>
      <c r="T4306" s="537"/>
      <c r="U4306" s="537"/>
      <c r="V4306" s="537"/>
      <c r="W4306" s="531"/>
      <c r="X4306" s="141"/>
      <c r="Y4306" s="141"/>
      <c r="Z4306" s="552"/>
      <c r="AA4306" s="552"/>
      <c r="AB4306" s="531"/>
      <c r="AC4306" s="593"/>
      <c r="AD4306" s="923"/>
      <c r="AE4306" s="846"/>
      <c r="AF4306" s="931"/>
      <c r="AG4306" s="923"/>
      <c r="AH4306" s="923"/>
      <c r="AI4306" s="641"/>
      <c r="AJ4306" s="537"/>
      <c r="AK4306" s="537"/>
      <c r="AL4306" s="537"/>
      <c r="AM4306" s="537"/>
      <c r="AN4306" s="537"/>
      <c r="AO4306" s="531"/>
      <c r="AP4306" s="141"/>
      <c r="AQ4306" s="141"/>
      <c r="AR4306" s="552"/>
      <c r="AS4306" s="552"/>
      <c r="AT4306" s="531"/>
      <c r="AU4306" s="593"/>
      <c r="AV4306" s="923"/>
      <c r="AW4306" s="846"/>
      <c r="AX4306" s="115"/>
      <c r="AY4306" s="5"/>
      <c r="AZ4306" s="5"/>
      <c r="BA4306" s="335"/>
      <c r="BC4306" s="5"/>
      <c r="BD4306" s="5"/>
      <c r="BE4306" s="335"/>
      <c r="BG4306" s="826"/>
      <c r="BH4306" s="607"/>
    </row>
    <row r="4307" spans="1:66" ht="35.1" customHeight="1" x14ac:dyDescent="0.25">
      <c r="A4307" s="222" t="s">
        <v>6115</v>
      </c>
      <c r="B4307" s="112" t="s">
        <v>5018</v>
      </c>
      <c r="C4307" s="116" t="s">
        <v>149</v>
      </c>
      <c r="D4307" s="620">
        <v>1000</v>
      </c>
      <c r="E4307" s="278"/>
      <c r="F4307" s="116" t="s">
        <v>5016</v>
      </c>
      <c r="G4307" s="700"/>
      <c r="H4307" s="900">
        <v>122</v>
      </c>
      <c r="I4307" s="580">
        <v>81211000</v>
      </c>
      <c r="J4307" s="689" t="s">
        <v>6944</v>
      </c>
      <c r="K4307" s="411" t="s">
        <v>6945</v>
      </c>
      <c r="L4307" s="733">
        <v>0</v>
      </c>
      <c r="M4307" s="734">
        <v>0</v>
      </c>
      <c r="N4307" s="931"/>
      <c r="O4307" s="530">
        <f t="shared" ref="O4307:O4329" si="6686">IF(N4307&gt;L4307,"0 ",N4307-L4307)</f>
        <v>0</v>
      </c>
      <c r="P4307" s="530">
        <f t="shared" ref="P4307:P4329" si="6687">IF(N4307&lt;L4307,"0 ",N4307-L4307)</f>
        <v>0</v>
      </c>
      <c r="Q4307" s="646"/>
      <c r="R4307" s="536"/>
      <c r="S4307" s="536"/>
      <c r="T4307" s="536"/>
      <c r="U4307" s="536"/>
      <c r="V4307" s="536"/>
      <c r="W4307" s="683" t="str">
        <f>IF(SUM(Q4307:V4307)=X4307,"OK",SUM(Q4307:V4307)-X4307)</f>
        <v>OK</v>
      </c>
      <c r="X4307" s="141"/>
      <c r="Y4307" s="141"/>
      <c r="Z4307" s="552"/>
      <c r="AA4307" s="552"/>
      <c r="AB4307" s="683" t="str">
        <f>IF(SUM(Z4307:AA4307)=AC4307,"OK",SUM(Z4307:AA4307)-AC4307)</f>
        <v>OK</v>
      </c>
      <c r="AC4307" s="593"/>
      <c r="AD4307" s="530">
        <f t="shared" ref="AD4307:AD4329" si="6688">X4307+Y4307+AC4307</f>
        <v>0</v>
      </c>
      <c r="AE4307" s="842">
        <f t="shared" ref="AE4307:AE4329" si="6689">N4307+AD4307</f>
        <v>0</v>
      </c>
      <c r="AF4307" s="931"/>
      <c r="AG4307" s="530">
        <f t="shared" ref="AG4307:AG4329" si="6690">IF(AF4307&gt;M4307,"0 ",AF4307-M4307)</f>
        <v>0</v>
      </c>
      <c r="AH4307" s="530">
        <f t="shared" ref="AH4307:AH4329" si="6691">IF(AF4307&lt;M4307,"0 ",AF4307-M4307)</f>
        <v>0</v>
      </c>
      <c r="AI4307" s="641"/>
      <c r="AJ4307" s="537"/>
      <c r="AK4307" s="537"/>
      <c r="AL4307" s="537"/>
      <c r="AM4307" s="537"/>
      <c r="AN4307" s="537"/>
      <c r="AO4307" s="683" t="str">
        <f>IF(SUM(AI4307:AN4307)=AP4307,"OK",SUM(AI4307:AN4307)-AP4307)</f>
        <v>OK</v>
      </c>
      <c r="AP4307" s="141"/>
      <c r="AQ4307" s="141"/>
      <c r="AR4307" s="552"/>
      <c r="AS4307" s="552"/>
      <c r="AT4307" s="683" t="str">
        <f>IF(SUM(AR4307:AS4307)=AU4307,"OK",SUM(AR4307:AS4307)-AU4307)</f>
        <v>OK</v>
      </c>
      <c r="AU4307" s="593"/>
      <c r="AV4307" s="530">
        <f t="shared" ref="AV4307:AV4329" si="6692">AP4307+AQ4307+AU4307</f>
        <v>0</v>
      </c>
      <c r="AW4307" s="842">
        <f t="shared" ref="AW4307:AW4329" si="6693">AF4307+AV4307</f>
        <v>0</v>
      </c>
      <c r="AX4307" s="115">
        <f t="shared" ref="AX4307:AX4329" si="6694">L4307</f>
        <v>0</v>
      </c>
      <c r="AY4307" s="5">
        <f t="shared" ref="AY4307:AY4329" si="6695">AE4307</f>
        <v>0</v>
      </c>
      <c r="AZ4307" s="7">
        <f>AY4307-AX4307</f>
        <v>0</v>
      </c>
      <c r="BA4307" s="335" t="e">
        <f>AZ4307/AX4307</f>
        <v>#DIV/0!</v>
      </c>
      <c r="BB4307" s="23">
        <f t="shared" ref="BB4307:BB4329" si="6696">M4307</f>
        <v>0</v>
      </c>
      <c r="BC4307" s="5">
        <f>AW4307</f>
        <v>0</v>
      </c>
      <c r="BD4307" s="7">
        <f>BC4307-BB4307</f>
        <v>0</v>
      </c>
      <c r="BE4307" s="335" t="e">
        <f>BD4307/BB4307</f>
        <v>#DIV/0!</v>
      </c>
      <c r="BG4307" s="826" t="str">
        <f t="shared" ref="BG4307:BG4329" si="6697">RIGHT(LEFT(I4307,3),2)&amp;"."&amp;RIGHT(LEFT(I4307,5),2)</f>
        <v>12.11</v>
      </c>
      <c r="BH4307" s="607" t="b">
        <f>COUNTIF('Codes SEC'!$B$2:$B$250,Ministres!BG4307)&gt;0</f>
        <v>1</v>
      </c>
    </row>
    <row r="4308" spans="1:66" ht="35.1" customHeight="1" x14ac:dyDescent="0.25">
      <c r="A4308" s="222" t="s">
        <v>6115</v>
      </c>
      <c r="B4308" s="112" t="s">
        <v>5018</v>
      </c>
      <c r="C4308" s="116" t="s">
        <v>149</v>
      </c>
      <c r="D4308" s="620">
        <v>1000</v>
      </c>
      <c r="E4308" s="278"/>
      <c r="F4308" s="116" t="s">
        <v>5016</v>
      </c>
      <c r="G4308" s="700"/>
      <c r="H4308" s="900">
        <v>122</v>
      </c>
      <c r="I4308" s="580">
        <v>81221000</v>
      </c>
      <c r="J4308" s="689" t="s">
        <v>6994</v>
      </c>
      <c r="K4308" s="411" t="s">
        <v>6995</v>
      </c>
      <c r="L4308" s="733">
        <v>0</v>
      </c>
      <c r="M4308" s="734">
        <v>0</v>
      </c>
      <c r="N4308" s="931"/>
      <c r="O4308" s="530">
        <f t="shared" si="6686"/>
        <v>0</v>
      </c>
      <c r="P4308" s="530">
        <f t="shared" si="6687"/>
        <v>0</v>
      </c>
      <c r="Q4308" s="646"/>
      <c r="R4308" s="536"/>
      <c r="S4308" s="536"/>
      <c r="T4308" s="536"/>
      <c r="U4308" s="536"/>
      <c r="V4308" s="536"/>
      <c r="W4308" s="683" t="str">
        <f>IF(SUM(Q4308:V4308)=X4308,"OK",SUM(Q4308:V4308)-X4308)</f>
        <v>OK</v>
      </c>
      <c r="X4308" s="141"/>
      <c r="Y4308" s="141"/>
      <c r="Z4308" s="552"/>
      <c r="AA4308" s="552"/>
      <c r="AB4308" s="683" t="str">
        <f>IF(SUM(Z4308:AA4308)=AC4308,"OK",SUM(Z4308:AA4308)-AC4308)</f>
        <v>OK</v>
      </c>
      <c r="AC4308" s="593"/>
      <c r="AD4308" s="530">
        <f t="shared" si="6688"/>
        <v>0</v>
      </c>
      <c r="AE4308" s="842">
        <f t="shared" si="6689"/>
        <v>0</v>
      </c>
      <c r="AF4308" s="931"/>
      <c r="AG4308" s="530">
        <f t="shared" si="6690"/>
        <v>0</v>
      </c>
      <c r="AH4308" s="530">
        <f t="shared" si="6691"/>
        <v>0</v>
      </c>
      <c r="AI4308" s="641"/>
      <c r="AJ4308" s="537"/>
      <c r="AK4308" s="537"/>
      <c r="AL4308" s="537"/>
      <c r="AM4308" s="537"/>
      <c r="AN4308" s="537"/>
      <c r="AO4308" s="683" t="str">
        <f>IF(SUM(AI4308:AN4308)=AP4308,"OK",SUM(AI4308:AN4308)-AP4308)</f>
        <v>OK</v>
      </c>
      <c r="AP4308" s="141"/>
      <c r="AQ4308" s="141"/>
      <c r="AR4308" s="552"/>
      <c r="AS4308" s="552"/>
      <c r="AT4308" s="683" t="str">
        <f>IF(SUM(AR4308:AS4308)=AU4308,"OK",SUM(AR4308:AS4308)-AU4308)</f>
        <v>OK</v>
      </c>
      <c r="AU4308" s="593"/>
      <c r="AV4308" s="530">
        <f t="shared" si="6692"/>
        <v>0</v>
      </c>
      <c r="AW4308" s="842">
        <f t="shared" si="6693"/>
        <v>0</v>
      </c>
      <c r="AX4308" s="115">
        <f t="shared" si="6694"/>
        <v>0</v>
      </c>
      <c r="AY4308" s="5">
        <f t="shared" si="6695"/>
        <v>0</v>
      </c>
      <c r="AZ4308" s="7">
        <f>AY4308-AX4308</f>
        <v>0</v>
      </c>
      <c r="BA4308" s="335" t="e">
        <f>AZ4308/AX4308</f>
        <v>#DIV/0!</v>
      </c>
      <c r="BB4308" s="23">
        <f t="shared" si="6696"/>
        <v>0</v>
      </c>
      <c r="BC4308" s="5">
        <f>AW4308</f>
        <v>0</v>
      </c>
      <c r="BD4308" s="7">
        <f>BC4308-BB4308</f>
        <v>0</v>
      </c>
      <c r="BE4308" s="335" t="e">
        <f>BD4308/BB4308</f>
        <v>#DIV/0!</v>
      </c>
      <c r="BG4308" s="826" t="str">
        <f t="shared" si="6697"/>
        <v>12.21</v>
      </c>
      <c r="BH4308" s="607" t="b">
        <f>COUNTIF('Codes SEC'!$B$2:$B$250,Ministres!BG4308)&gt;0</f>
        <v>1</v>
      </c>
    </row>
    <row r="4309" spans="1:66" ht="35.1" customHeight="1" x14ac:dyDescent="0.25">
      <c r="A4309" s="222" t="s">
        <v>6115</v>
      </c>
      <c r="B4309" s="112" t="s">
        <v>5018</v>
      </c>
      <c r="C4309" s="116" t="s">
        <v>149</v>
      </c>
      <c r="D4309" s="620">
        <v>1000</v>
      </c>
      <c r="E4309" s="278"/>
      <c r="F4309" s="116">
        <v>19</v>
      </c>
      <c r="G4309" s="700"/>
      <c r="H4309" s="900">
        <v>122</v>
      </c>
      <c r="I4309" s="580">
        <v>83122000</v>
      </c>
      <c r="J4309" s="689" t="s">
        <v>6547</v>
      </c>
      <c r="K4309" s="411" t="s">
        <v>6548</v>
      </c>
      <c r="L4309" s="733">
        <v>0</v>
      </c>
      <c r="M4309" s="734">
        <v>0</v>
      </c>
      <c r="N4309" s="931"/>
      <c r="O4309" s="530">
        <f t="shared" si="6686"/>
        <v>0</v>
      </c>
      <c r="P4309" s="530">
        <f t="shared" si="6687"/>
        <v>0</v>
      </c>
      <c r="Q4309" s="646"/>
      <c r="R4309" s="536"/>
      <c r="S4309" s="536"/>
      <c r="T4309" s="536"/>
      <c r="U4309" s="536"/>
      <c r="V4309" s="536"/>
      <c r="W4309" s="683" t="str">
        <f t="shared" ref="W4309" si="6698">IF(SUM(Q4309:V4309)=X4309,"OK",SUM(Q4309:V4309)-X4309)</f>
        <v>OK</v>
      </c>
      <c r="X4309" s="141"/>
      <c r="Y4309" s="141"/>
      <c r="Z4309" s="552"/>
      <c r="AA4309" s="552"/>
      <c r="AB4309" s="683" t="str">
        <f t="shared" ref="AB4309" si="6699">IF(SUM(Z4309:AA4309)=AC4309,"OK",SUM(Z4309:AA4309)-AC4309)</f>
        <v>OK</v>
      </c>
      <c r="AC4309" s="593"/>
      <c r="AD4309" s="530">
        <f t="shared" si="6688"/>
        <v>0</v>
      </c>
      <c r="AE4309" s="842">
        <f t="shared" si="6689"/>
        <v>0</v>
      </c>
      <c r="AF4309" s="931"/>
      <c r="AG4309" s="530">
        <f t="shared" si="6690"/>
        <v>0</v>
      </c>
      <c r="AH4309" s="530">
        <f t="shared" si="6691"/>
        <v>0</v>
      </c>
      <c r="AI4309" s="641"/>
      <c r="AJ4309" s="537"/>
      <c r="AK4309" s="537"/>
      <c r="AL4309" s="537"/>
      <c r="AM4309" s="537"/>
      <c r="AN4309" s="537"/>
      <c r="AO4309" s="683" t="str">
        <f t="shared" ref="AO4309" si="6700">IF(SUM(AI4309:AN4309)=AP4309,"OK",SUM(AI4309:AN4309)-AP4309)</f>
        <v>OK</v>
      </c>
      <c r="AP4309" s="141"/>
      <c r="AQ4309" s="141"/>
      <c r="AR4309" s="552"/>
      <c r="AS4309" s="552"/>
      <c r="AT4309" s="683" t="str">
        <f t="shared" ref="AT4309" si="6701">IF(SUM(AR4309:AS4309)=AU4309,"OK",SUM(AR4309:AS4309)-AU4309)</f>
        <v>OK</v>
      </c>
      <c r="AU4309" s="593"/>
      <c r="AV4309" s="530">
        <f t="shared" si="6692"/>
        <v>0</v>
      </c>
      <c r="AW4309" s="842">
        <f t="shared" si="6693"/>
        <v>0</v>
      </c>
      <c r="AX4309" s="115">
        <f t="shared" si="6694"/>
        <v>0</v>
      </c>
      <c r="AY4309" s="5">
        <f t="shared" si="6695"/>
        <v>0</v>
      </c>
      <c r="AZ4309" s="7">
        <f t="shared" ref="AZ4309" si="6702">AY4309-AX4309</f>
        <v>0</v>
      </c>
      <c r="BA4309" s="335" t="e">
        <f t="shared" ref="BA4309" si="6703">AZ4309/AX4309</f>
        <v>#DIV/0!</v>
      </c>
      <c r="BB4309" s="23">
        <f t="shared" si="6696"/>
        <v>0</v>
      </c>
      <c r="BC4309" s="5">
        <f t="shared" ref="BC4309" si="6704">AW4309</f>
        <v>0</v>
      </c>
      <c r="BD4309" s="7">
        <f t="shared" ref="BD4309" si="6705">BC4309-BB4309</f>
        <v>0</v>
      </c>
      <c r="BE4309" s="335" t="e">
        <f t="shared" ref="BE4309" si="6706">BD4309/BB4309</f>
        <v>#DIV/0!</v>
      </c>
      <c r="BG4309" s="826" t="str">
        <f t="shared" si="6697"/>
        <v>31.22</v>
      </c>
      <c r="BH4309" s="607" t="b">
        <f>COUNTIF('Codes SEC'!$B$2:$B$250,Ministres!BG4309)&gt;0</f>
        <v>1</v>
      </c>
    </row>
    <row r="4310" spans="1:66" ht="35.1" customHeight="1" x14ac:dyDescent="0.25">
      <c r="A4310" s="222" t="s">
        <v>6115</v>
      </c>
      <c r="B4310" s="112" t="s">
        <v>5018</v>
      </c>
      <c r="C4310" s="116" t="s">
        <v>149</v>
      </c>
      <c r="D4310" s="620">
        <v>1000</v>
      </c>
      <c r="E4310" s="278"/>
      <c r="F4310" s="116" t="s">
        <v>5016</v>
      </c>
      <c r="G4310" s="700"/>
      <c r="H4310" s="900">
        <v>122</v>
      </c>
      <c r="I4310" s="580">
        <v>83122000</v>
      </c>
      <c r="J4310" s="689" t="s">
        <v>6728</v>
      </c>
      <c r="K4310" s="411" t="s">
        <v>6729</v>
      </c>
      <c r="L4310" s="733">
        <v>0</v>
      </c>
      <c r="M4310" s="734">
        <v>0</v>
      </c>
      <c r="N4310" s="931"/>
      <c r="O4310" s="530">
        <f t="shared" si="6686"/>
        <v>0</v>
      </c>
      <c r="P4310" s="530">
        <f t="shared" si="6687"/>
        <v>0</v>
      </c>
      <c r="Q4310" s="646"/>
      <c r="R4310" s="536"/>
      <c r="S4310" s="536"/>
      <c r="T4310" s="536"/>
      <c r="U4310" s="536"/>
      <c r="V4310" s="536"/>
      <c r="W4310" s="683" t="str">
        <f t="shared" ref="W4310:W4329" si="6707">IF(SUM(Q4310:V4310)=X4310,"OK",SUM(Q4310:V4310)-X4310)</f>
        <v>OK</v>
      </c>
      <c r="X4310" s="141"/>
      <c r="Y4310" s="141"/>
      <c r="Z4310" s="552"/>
      <c r="AA4310" s="552"/>
      <c r="AB4310" s="683" t="str">
        <f t="shared" ref="AB4310:AB4329" si="6708">IF(SUM(Z4310:AA4310)=AC4310,"OK",SUM(Z4310:AA4310)-AC4310)</f>
        <v>OK</v>
      </c>
      <c r="AC4310" s="593"/>
      <c r="AD4310" s="530">
        <f t="shared" si="6688"/>
        <v>0</v>
      </c>
      <c r="AE4310" s="842">
        <f t="shared" si="6689"/>
        <v>0</v>
      </c>
      <c r="AF4310" s="931"/>
      <c r="AG4310" s="530">
        <f t="shared" si="6690"/>
        <v>0</v>
      </c>
      <c r="AH4310" s="530">
        <f t="shared" si="6691"/>
        <v>0</v>
      </c>
      <c r="AI4310" s="641"/>
      <c r="AJ4310" s="537"/>
      <c r="AK4310" s="537"/>
      <c r="AL4310" s="537"/>
      <c r="AM4310" s="537"/>
      <c r="AN4310" s="537"/>
      <c r="AO4310" s="683" t="str">
        <f t="shared" ref="AO4310:AO4328" si="6709">IF(SUM(AI4310:AN4310)=AP4310,"OK",SUM(AI4310:AN4310)-AP4310)</f>
        <v>OK</v>
      </c>
      <c r="AP4310" s="141"/>
      <c r="AQ4310" s="141"/>
      <c r="AR4310" s="552"/>
      <c r="AS4310" s="552"/>
      <c r="AT4310" s="683" t="str">
        <f t="shared" ref="AT4310:AT4329" si="6710">IF(SUM(AR4310:AS4310)=AU4310,"OK",SUM(AR4310:AS4310)-AU4310)</f>
        <v>OK</v>
      </c>
      <c r="AU4310" s="593"/>
      <c r="AV4310" s="530">
        <f t="shared" si="6692"/>
        <v>0</v>
      </c>
      <c r="AW4310" s="842">
        <f t="shared" si="6693"/>
        <v>0</v>
      </c>
      <c r="AX4310" s="115">
        <f t="shared" si="6694"/>
        <v>0</v>
      </c>
      <c r="AY4310" s="5">
        <f t="shared" si="6695"/>
        <v>0</v>
      </c>
      <c r="AZ4310" s="7">
        <f t="shared" ref="AZ4310:AZ4329" si="6711">AY4310-AX4310</f>
        <v>0</v>
      </c>
      <c r="BA4310" s="335" t="e">
        <f t="shared" ref="BA4310:BA4329" si="6712">AZ4310/AX4310</f>
        <v>#DIV/0!</v>
      </c>
      <c r="BB4310" s="23">
        <f t="shared" si="6696"/>
        <v>0</v>
      </c>
      <c r="BC4310" s="5">
        <f t="shared" ref="BC4310:BC4329" si="6713">AW4310</f>
        <v>0</v>
      </c>
      <c r="BD4310" s="7">
        <f t="shared" ref="BD4310:BD4329" si="6714">BC4310-BB4310</f>
        <v>0</v>
      </c>
      <c r="BE4310" s="335" t="e">
        <f t="shared" ref="BE4310:BE4329" si="6715">BD4310/BB4310</f>
        <v>#DIV/0!</v>
      </c>
      <c r="BG4310" s="826" t="str">
        <f t="shared" si="6697"/>
        <v>31.22</v>
      </c>
      <c r="BH4310" s="607" t="b">
        <f>COUNTIF('Codes SEC'!$B$2:$B$250,Ministres!BG4310)&gt;0</f>
        <v>1</v>
      </c>
    </row>
    <row r="4311" spans="1:66" ht="35.1" customHeight="1" x14ac:dyDescent="0.25">
      <c r="A4311" s="222" t="s">
        <v>6115</v>
      </c>
      <c r="B4311" s="112" t="s">
        <v>5018</v>
      </c>
      <c r="C4311" s="116" t="s">
        <v>149</v>
      </c>
      <c r="D4311" s="620">
        <v>1000</v>
      </c>
      <c r="E4311" s="278"/>
      <c r="F4311" s="116" t="s">
        <v>5016</v>
      </c>
      <c r="G4311" s="700"/>
      <c r="H4311" s="900">
        <v>122</v>
      </c>
      <c r="I4311" s="580">
        <v>83132000</v>
      </c>
      <c r="J4311" s="689" t="s">
        <v>6722</v>
      </c>
      <c r="K4311" s="411" t="s">
        <v>6723</v>
      </c>
      <c r="L4311" s="733">
        <v>0</v>
      </c>
      <c r="M4311" s="734">
        <v>0</v>
      </c>
      <c r="N4311" s="931"/>
      <c r="O4311" s="530">
        <f t="shared" si="6686"/>
        <v>0</v>
      </c>
      <c r="P4311" s="530">
        <f t="shared" si="6687"/>
        <v>0</v>
      </c>
      <c r="Q4311" s="646"/>
      <c r="R4311" s="536"/>
      <c r="S4311" s="536"/>
      <c r="T4311" s="536"/>
      <c r="U4311" s="536"/>
      <c r="V4311" s="536"/>
      <c r="W4311" s="683" t="str">
        <f t="shared" si="6707"/>
        <v>OK</v>
      </c>
      <c r="X4311" s="141"/>
      <c r="Y4311" s="141"/>
      <c r="Z4311" s="552"/>
      <c r="AA4311" s="552"/>
      <c r="AB4311" s="683" t="str">
        <f t="shared" si="6708"/>
        <v>OK</v>
      </c>
      <c r="AC4311" s="593"/>
      <c r="AD4311" s="530">
        <f t="shared" si="6688"/>
        <v>0</v>
      </c>
      <c r="AE4311" s="842">
        <f t="shared" si="6689"/>
        <v>0</v>
      </c>
      <c r="AF4311" s="931"/>
      <c r="AG4311" s="530">
        <f t="shared" si="6690"/>
        <v>0</v>
      </c>
      <c r="AH4311" s="530">
        <f t="shared" si="6691"/>
        <v>0</v>
      </c>
      <c r="AI4311" s="641"/>
      <c r="AJ4311" s="537"/>
      <c r="AK4311" s="537"/>
      <c r="AL4311" s="537"/>
      <c r="AM4311" s="537"/>
      <c r="AN4311" s="537"/>
      <c r="AO4311" s="683" t="str">
        <f t="shared" si="6709"/>
        <v>OK</v>
      </c>
      <c r="AP4311" s="141"/>
      <c r="AQ4311" s="141"/>
      <c r="AR4311" s="552"/>
      <c r="AS4311" s="552"/>
      <c r="AT4311" s="683" t="str">
        <f t="shared" si="6710"/>
        <v>OK</v>
      </c>
      <c r="AU4311" s="593"/>
      <c r="AV4311" s="530">
        <f t="shared" si="6692"/>
        <v>0</v>
      </c>
      <c r="AW4311" s="842">
        <f t="shared" si="6693"/>
        <v>0</v>
      </c>
      <c r="AX4311" s="115">
        <f t="shared" si="6694"/>
        <v>0</v>
      </c>
      <c r="AY4311" s="5">
        <f t="shared" si="6695"/>
        <v>0</v>
      </c>
      <c r="AZ4311" s="7">
        <f t="shared" si="6711"/>
        <v>0</v>
      </c>
      <c r="BA4311" s="335" t="e">
        <f t="shared" si="6712"/>
        <v>#DIV/0!</v>
      </c>
      <c r="BB4311" s="23">
        <f t="shared" si="6696"/>
        <v>0</v>
      </c>
      <c r="BC4311" s="5">
        <f t="shared" si="6713"/>
        <v>0</v>
      </c>
      <c r="BD4311" s="7">
        <f t="shared" si="6714"/>
        <v>0</v>
      </c>
      <c r="BE4311" s="335" t="e">
        <f t="shared" si="6715"/>
        <v>#DIV/0!</v>
      </c>
      <c r="BG4311" s="826" t="str">
        <f t="shared" si="6697"/>
        <v>31.32</v>
      </c>
      <c r="BH4311" s="607" t="b">
        <f>COUNTIF('Codes SEC'!$B$2:$B$250,Ministres!BG4311)&gt;0</f>
        <v>1</v>
      </c>
    </row>
    <row r="4312" spans="1:66" s="27" customFormat="1" ht="35.1" customHeight="1" x14ac:dyDescent="0.25">
      <c r="A4312" s="193" t="s">
        <v>6115</v>
      </c>
      <c r="B4312" s="583" t="s">
        <v>5018</v>
      </c>
      <c r="C4312" s="120" t="s">
        <v>149</v>
      </c>
      <c r="D4312" s="622">
        <v>1000</v>
      </c>
      <c r="E4312" s="584"/>
      <c r="F4312" s="120" t="s">
        <v>5016</v>
      </c>
      <c r="G4312" s="697"/>
      <c r="H4312" s="890" t="s">
        <v>7160</v>
      </c>
      <c r="I4312" s="585">
        <v>83200000</v>
      </c>
      <c r="J4312" s="945" t="s">
        <v>7161</v>
      </c>
      <c r="K4312" s="500" t="s">
        <v>7162</v>
      </c>
      <c r="L4312" s="733">
        <v>0</v>
      </c>
      <c r="M4312" s="734">
        <v>0</v>
      </c>
      <c r="N4312" s="931"/>
      <c r="O4312" s="530">
        <f>IF(N4312&gt;L4312,"0 ",N4312-L4312)</f>
        <v>0</v>
      </c>
      <c r="P4312" s="530">
        <f>IF(N4312&lt;L4312,"0 ",N4312-L4312)</f>
        <v>0</v>
      </c>
      <c r="Q4312" s="646"/>
      <c r="R4312" s="536"/>
      <c r="S4312" s="536"/>
      <c r="T4312" s="536"/>
      <c r="U4312" s="536"/>
      <c r="V4312" s="536"/>
      <c r="W4312" s="683" t="str">
        <f>IF(SUM(Q4312:V4312)=X4312,"OK",SUM(Q4312:V4312)-X4312)</f>
        <v>OK</v>
      </c>
      <c r="X4312" s="141"/>
      <c r="Y4312" s="141"/>
      <c r="Z4312" s="552"/>
      <c r="AA4312" s="552"/>
      <c r="AB4312" s="683" t="str">
        <f>IF(SUM(Z4312:AA4312)=AC4312,"OK",SUM(Z4312:AA4312)-AC4312)</f>
        <v>OK</v>
      </c>
      <c r="AC4312" s="593"/>
      <c r="AD4312" s="530">
        <f>X4312+Y4312+AC4312</f>
        <v>0</v>
      </c>
      <c r="AE4312" s="842">
        <f>N4312+AD4312</f>
        <v>0</v>
      </c>
      <c r="AF4312" s="931"/>
      <c r="AG4312" s="530">
        <f>IF(AF4312&gt;M4312,"0 ",AF4312-M4312)</f>
        <v>0</v>
      </c>
      <c r="AH4312" s="530">
        <f>IF(AF4312&lt;M4312,"0 ",AF4312-M4312)</f>
        <v>0</v>
      </c>
      <c r="AI4312" s="641"/>
      <c r="AJ4312" s="537"/>
      <c r="AK4312" s="537"/>
      <c r="AL4312" s="537"/>
      <c r="AM4312" s="537"/>
      <c r="AN4312" s="537"/>
      <c r="AO4312" s="683" t="str">
        <f>IF(SUM(AI4312:AN4312)=AP4312,"OK",SUM(AI4312:AN4312)-AP4312)</f>
        <v>OK</v>
      </c>
      <c r="AP4312" s="141"/>
      <c r="AQ4312" s="141"/>
      <c r="AR4312" s="552"/>
      <c r="AS4312" s="552"/>
      <c r="AT4312" s="683" t="str">
        <f>IF(SUM(AR4312:AS4312)=AU4312,"OK",SUM(AR4312:AS4312)-AU4312)</f>
        <v>OK</v>
      </c>
      <c r="AU4312" s="593"/>
      <c r="AV4312" s="530">
        <f>AP4312+AQ4312+AU4312</f>
        <v>0</v>
      </c>
      <c r="AW4312" s="842">
        <f>AF4312+AV4312</f>
        <v>0</v>
      </c>
      <c r="AX4312" s="115">
        <f>L4312</f>
        <v>0</v>
      </c>
      <c r="AY4312" s="5">
        <f>AE4312</f>
        <v>0</v>
      </c>
      <c r="AZ4312" s="7">
        <f>AY4312-AX4312</f>
        <v>0</v>
      </c>
      <c r="BA4312" s="335" t="e">
        <f>AZ4312/AX4312</f>
        <v>#DIV/0!</v>
      </c>
      <c r="BB4312" s="23">
        <f>M4312</f>
        <v>0</v>
      </c>
      <c r="BC4312" s="5">
        <f>AW4312</f>
        <v>0</v>
      </c>
      <c r="BD4312" s="7">
        <f>BC4312-BB4312</f>
        <v>0</v>
      </c>
      <c r="BE4312" s="335" t="e">
        <f>BD4312/BB4312</f>
        <v>#DIV/0!</v>
      </c>
      <c r="BF4312" s="41"/>
      <c r="BG4312" s="826" t="str">
        <f>RIGHT(LEFT(I4312,3),2)&amp;"."&amp;RIGHT(LEFT(I4312,5),2)</f>
        <v>32.00</v>
      </c>
      <c r="BH4312" s="607" t="b">
        <f>COUNTIF('Codes SEC'!$B$2:$B$250,Ministres!BG4312)&gt;0</f>
        <v>1</v>
      </c>
      <c r="BI4312" s="40"/>
      <c r="BJ4312" s="40"/>
      <c r="BK4312" s="40"/>
      <c r="BL4312" s="40"/>
      <c r="BM4312" s="40"/>
      <c r="BN4312" s="40"/>
    </row>
    <row r="4313" spans="1:66" ht="35.1" customHeight="1" x14ac:dyDescent="0.25">
      <c r="A4313" s="222" t="s">
        <v>6115</v>
      </c>
      <c r="B4313" s="112" t="s">
        <v>5018</v>
      </c>
      <c r="C4313" s="116" t="s">
        <v>149</v>
      </c>
      <c r="D4313" s="620">
        <v>1000</v>
      </c>
      <c r="E4313" s="278"/>
      <c r="F4313" s="116" t="s">
        <v>5016</v>
      </c>
      <c r="G4313" s="700"/>
      <c r="H4313" s="900">
        <v>122</v>
      </c>
      <c r="I4313" s="580">
        <v>83300000</v>
      </c>
      <c r="J4313" s="689" t="s">
        <v>6746</v>
      </c>
      <c r="K4313" s="411" t="s">
        <v>6747</v>
      </c>
      <c r="L4313" s="733">
        <v>0</v>
      </c>
      <c r="M4313" s="734">
        <v>0</v>
      </c>
      <c r="N4313" s="931"/>
      <c r="O4313" s="530">
        <f t="shared" si="6686"/>
        <v>0</v>
      </c>
      <c r="P4313" s="530">
        <f t="shared" si="6687"/>
        <v>0</v>
      </c>
      <c r="Q4313" s="646"/>
      <c r="R4313" s="536"/>
      <c r="S4313" s="536"/>
      <c r="T4313" s="536"/>
      <c r="U4313" s="536"/>
      <c r="V4313" s="536"/>
      <c r="W4313" s="683" t="str">
        <f t="shared" si="6707"/>
        <v>OK</v>
      </c>
      <c r="X4313" s="141"/>
      <c r="Y4313" s="141"/>
      <c r="Z4313" s="552"/>
      <c r="AA4313" s="552"/>
      <c r="AB4313" s="683" t="str">
        <f t="shared" si="6708"/>
        <v>OK</v>
      </c>
      <c r="AC4313" s="593"/>
      <c r="AD4313" s="530">
        <f t="shared" si="6688"/>
        <v>0</v>
      </c>
      <c r="AE4313" s="842">
        <f t="shared" si="6689"/>
        <v>0</v>
      </c>
      <c r="AF4313" s="931"/>
      <c r="AG4313" s="530">
        <f t="shared" si="6690"/>
        <v>0</v>
      </c>
      <c r="AH4313" s="530">
        <f t="shared" si="6691"/>
        <v>0</v>
      </c>
      <c r="AI4313" s="641"/>
      <c r="AJ4313" s="537"/>
      <c r="AK4313" s="537"/>
      <c r="AL4313" s="537"/>
      <c r="AM4313" s="537"/>
      <c r="AN4313" s="537"/>
      <c r="AO4313" s="683" t="str">
        <f t="shared" si="6709"/>
        <v>OK</v>
      </c>
      <c r="AP4313" s="141"/>
      <c r="AQ4313" s="141"/>
      <c r="AR4313" s="552"/>
      <c r="AS4313" s="552"/>
      <c r="AT4313" s="683" t="str">
        <f t="shared" si="6710"/>
        <v>OK</v>
      </c>
      <c r="AU4313" s="593"/>
      <c r="AV4313" s="530">
        <f t="shared" si="6692"/>
        <v>0</v>
      </c>
      <c r="AW4313" s="842">
        <f t="shared" si="6693"/>
        <v>0</v>
      </c>
      <c r="AX4313" s="115">
        <f t="shared" si="6694"/>
        <v>0</v>
      </c>
      <c r="AY4313" s="5">
        <f t="shared" si="6695"/>
        <v>0</v>
      </c>
      <c r="AZ4313" s="7">
        <f t="shared" si="6711"/>
        <v>0</v>
      </c>
      <c r="BA4313" s="335" t="e">
        <f t="shared" si="6712"/>
        <v>#DIV/0!</v>
      </c>
      <c r="BB4313" s="23">
        <f t="shared" si="6696"/>
        <v>0</v>
      </c>
      <c r="BC4313" s="5">
        <f t="shared" si="6713"/>
        <v>0</v>
      </c>
      <c r="BD4313" s="7">
        <f t="shared" si="6714"/>
        <v>0</v>
      </c>
      <c r="BE4313" s="335" t="e">
        <f t="shared" si="6715"/>
        <v>#DIV/0!</v>
      </c>
      <c r="BG4313" s="826" t="str">
        <f t="shared" si="6697"/>
        <v>33.00</v>
      </c>
      <c r="BH4313" s="607" t="b">
        <f>COUNTIF('Codes SEC'!$B$2:$B$250,Ministres!BG4313)&gt;0</f>
        <v>1</v>
      </c>
    </row>
    <row r="4314" spans="1:66" ht="35.1" customHeight="1" x14ac:dyDescent="0.25">
      <c r="A4314" s="190" t="s">
        <v>6115</v>
      </c>
      <c r="B4314" s="583" t="s">
        <v>5018</v>
      </c>
      <c r="C4314" s="120" t="s">
        <v>149</v>
      </c>
      <c r="D4314" s="622">
        <v>1000</v>
      </c>
      <c r="E4314" s="584"/>
      <c r="F4314" s="120" t="s">
        <v>5016</v>
      </c>
      <c r="G4314" s="699"/>
      <c r="H4314" s="915">
        <v>122</v>
      </c>
      <c r="I4314" s="605">
        <v>83450000</v>
      </c>
      <c r="J4314" s="916" t="s">
        <v>7114</v>
      </c>
      <c r="K4314" s="424" t="s">
        <v>7115</v>
      </c>
      <c r="L4314" s="822">
        <v>0</v>
      </c>
      <c r="M4314" s="734">
        <v>0</v>
      </c>
      <c r="N4314" s="931"/>
      <c r="O4314" s="664">
        <f t="shared" si="6686"/>
        <v>0</v>
      </c>
      <c r="P4314" s="664">
        <f t="shared" si="6687"/>
        <v>0</v>
      </c>
      <c r="Q4314" s="646"/>
      <c r="R4314" s="536"/>
      <c r="S4314" s="536"/>
      <c r="T4314" s="536"/>
      <c r="U4314" s="536"/>
      <c r="V4314" s="536"/>
      <c r="W4314" s="683" t="str">
        <f t="shared" ref="W4314" si="6716">IF(SUM(Q4314:V4314)=X4314,"OK",SUM(Q4314:V4314)-X4314)</f>
        <v>OK</v>
      </c>
      <c r="X4314" s="141"/>
      <c r="Y4314" s="141"/>
      <c r="Z4314" s="552"/>
      <c r="AA4314" s="552"/>
      <c r="AB4314" s="683" t="str">
        <f t="shared" ref="AB4314" si="6717">IF(SUM(Z4314:AA4314)=AC4314,"OK",SUM(Z4314:AA4314)-AC4314)</f>
        <v>OK</v>
      </c>
      <c r="AC4314" s="593"/>
      <c r="AD4314" s="664">
        <f t="shared" si="6688"/>
        <v>0</v>
      </c>
      <c r="AE4314" s="849">
        <f t="shared" si="6689"/>
        <v>0</v>
      </c>
      <c r="AF4314" s="931"/>
      <c r="AG4314" s="664">
        <f t="shared" si="6690"/>
        <v>0</v>
      </c>
      <c r="AH4314" s="664">
        <f t="shared" si="6691"/>
        <v>0</v>
      </c>
      <c r="AI4314" s="641"/>
      <c r="AJ4314" s="537"/>
      <c r="AK4314" s="537"/>
      <c r="AL4314" s="537"/>
      <c r="AM4314" s="537"/>
      <c r="AN4314" s="537"/>
      <c r="AO4314" s="683" t="str">
        <f t="shared" ref="AO4314" si="6718">IF(SUM(AI4314:AN4314)=AP4314,"OK",SUM(AI4314:AN4314)-AP4314)</f>
        <v>OK</v>
      </c>
      <c r="AP4314" s="141"/>
      <c r="AQ4314" s="141"/>
      <c r="AR4314" s="552"/>
      <c r="AS4314" s="552"/>
      <c r="AT4314" s="683" t="str">
        <f t="shared" ref="AT4314" si="6719">IF(SUM(AR4314:AS4314)=AU4314,"OK",SUM(AR4314:AS4314)-AU4314)</f>
        <v>OK</v>
      </c>
      <c r="AU4314" s="593"/>
      <c r="AV4314" s="664">
        <f t="shared" si="6692"/>
        <v>0</v>
      </c>
      <c r="AW4314" s="849">
        <f t="shared" si="6693"/>
        <v>0</v>
      </c>
      <c r="AX4314" s="823">
        <f t="shared" si="6694"/>
        <v>0</v>
      </c>
      <c r="AY4314" s="111">
        <f t="shared" si="6695"/>
        <v>0</v>
      </c>
      <c r="AZ4314" s="122">
        <f t="shared" si="6711"/>
        <v>0</v>
      </c>
      <c r="BA4314" s="343" t="e">
        <f t="shared" si="6712"/>
        <v>#DIV/0!</v>
      </c>
      <c r="BB4314" s="590">
        <f t="shared" si="6696"/>
        <v>0</v>
      </c>
      <c r="BC4314" s="111">
        <f t="shared" si="6713"/>
        <v>0</v>
      </c>
      <c r="BD4314" s="122">
        <f t="shared" si="6714"/>
        <v>0</v>
      </c>
      <c r="BE4314" s="343" t="e">
        <f t="shared" si="6715"/>
        <v>#DIV/0!</v>
      </c>
      <c r="BF4314"/>
      <c r="BG4314" s="869" t="str">
        <f t="shared" si="6697"/>
        <v>34.50</v>
      </c>
      <c r="BH4314" s="607" t="b">
        <f>COUNTIF('Codes SEC'!$B$2:$B$250,Ministres!BG4314)&gt;0</f>
        <v>1</v>
      </c>
      <c r="BI4314"/>
      <c r="BJ4314"/>
      <c r="BK4314"/>
      <c r="BL4314"/>
      <c r="BM4314"/>
      <c r="BN4314"/>
    </row>
    <row r="4315" spans="1:66" ht="35.1" customHeight="1" x14ac:dyDescent="0.25">
      <c r="A4315" s="222" t="s">
        <v>6115</v>
      </c>
      <c r="B4315" s="112" t="s">
        <v>5018</v>
      </c>
      <c r="C4315" s="116" t="s">
        <v>149</v>
      </c>
      <c r="D4315" s="620">
        <v>1000</v>
      </c>
      <c r="E4315" s="278"/>
      <c r="F4315" s="116">
        <v>19</v>
      </c>
      <c r="G4315" s="700"/>
      <c r="H4315" s="900">
        <v>122</v>
      </c>
      <c r="I4315" s="580">
        <v>84130000</v>
      </c>
      <c r="J4315" s="689" t="s">
        <v>7090</v>
      </c>
      <c r="K4315" s="411" t="s">
        <v>7091</v>
      </c>
      <c r="L4315" s="733">
        <v>0</v>
      </c>
      <c r="M4315" s="734">
        <v>0</v>
      </c>
      <c r="N4315" s="931"/>
      <c r="O4315" s="530">
        <f t="shared" si="6686"/>
        <v>0</v>
      </c>
      <c r="P4315" s="530">
        <f t="shared" si="6687"/>
        <v>0</v>
      </c>
      <c r="Q4315" s="646"/>
      <c r="R4315" s="536"/>
      <c r="S4315" s="536"/>
      <c r="T4315" s="536"/>
      <c r="U4315" s="536"/>
      <c r="V4315" s="536"/>
      <c r="W4315" s="683" t="str">
        <f t="shared" si="6707"/>
        <v>OK</v>
      </c>
      <c r="X4315" s="141"/>
      <c r="Y4315" s="141"/>
      <c r="Z4315" s="552"/>
      <c r="AA4315" s="552"/>
      <c r="AB4315" s="683" t="str">
        <f t="shared" si="6708"/>
        <v>OK</v>
      </c>
      <c r="AC4315" s="593"/>
      <c r="AD4315" s="530">
        <f t="shared" si="6688"/>
        <v>0</v>
      </c>
      <c r="AE4315" s="842">
        <f t="shared" si="6689"/>
        <v>0</v>
      </c>
      <c r="AF4315" s="931"/>
      <c r="AG4315" s="530">
        <f t="shared" si="6690"/>
        <v>0</v>
      </c>
      <c r="AH4315" s="530">
        <f t="shared" si="6691"/>
        <v>0</v>
      </c>
      <c r="AI4315" s="641"/>
      <c r="AJ4315" s="537"/>
      <c r="AK4315" s="537"/>
      <c r="AL4315" s="537"/>
      <c r="AM4315" s="537"/>
      <c r="AN4315" s="537"/>
      <c r="AO4315" s="683" t="str">
        <f t="shared" si="6709"/>
        <v>OK</v>
      </c>
      <c r="AP4315" s="141"/>
      <c r="AQ4315" s="141"/>
      <c r="AR4315" s="552"/>
      <c r="AS4315" s="552"/>
      <c r="AT4315" s="683" t="str">
        <f t="shared" si="6710"/>
        <v>OK</v>
      </c>
      <c r="AU4315" s="593"/>
      <c r="AV4315" s="530">
        <f t="shared" si="6692"/>
        <v>0</v>
      </c>
      <c r="AW4315" s="842">
        <f t="shared" si="6693"/>
        <v>0</v>
      </c>
      <c r="AX4315" s="115">
        <f t="shared" si="6694"/>
        <v>0</v>
      </c>
      <c r="AY4315" s="5">
        <f t="shared" si="6695"/>
        <v>0</v>
      </c>
      <c r="AZ4315" s="7">
        <f t="shared" si="6711"/>
        <v>0</v>
      </c>
      <c r="BA4315" s="335" t="e">
        <f t="shared" si="6712"/>
        <v>#DIV/0!</v>
      </c>
      <c r="BB4315" s="23">
        <f t="shared" si="6696"/>
        <v>0</v>
      </c>
      <c r="BC4315" s="5">
        <f t="shared" si="6713"/>
        <v>0</v>
      </c>
      <c r="BD4315" s="7">
        <f t="shared" si="6714"/>
        <v>0</v>
      </c>
      <c r="BE4315" s="335" t="e">
        <f t="shared" si="6715"/>
        <v>#DIV/0!</v>
      </c>
      <c r="BG4315" s="826" t="str">
        <f t="shared" si="6697"/>
        <v>41.30</v>
      </c>
      <c r="BH4315" s="607" t="b">
        <f>COUNTIF('Codes SEC'!$B$2:$B$250,Ministres!BG4315)&gt;0</f>
        <v>1</v>
      </c>
    </row>
    <row r="4316" spans="1:66" ht="35.1" customHeight="1" x14ac:dyDescent="0.25">
      <c r="A4316" s="222" t="s">
        <v>6115</v>
      </c>
      <c r="B4316" s="112" t="s">
        <v>5018</v>
      </c>
      <c r="C4316" s="116" t="s">
        <v>149</v>
      </c>
      <c r="D4316" s="620">
        <v>1000</v>
      </c>
      <c r="E4316" s="278"/>
      <c r="F4316" s="116" t="s">
        <v>6671</v>
      </c>
      <c r="G4316" s="700"/>
      <c r="H4316" s="900">
        <v>122</v>
      </c>
      <c r="I4316" s="580">
        <v>84140000</v>
      </c>
      <c r="J4316" s="689" t="s">
        <v>6808</v>
      </c>
      <c r="K4316" s="411" t="s">
        <v>6809</v>
      </c>
      <c r="L4316" s="733">
        <v>0</v>
      </c>
      <c r="M4316" s="734">
        <v>0</v>
      </c>
      <c r="N4316" s="931"/>
      <c r="O4316" s="530">
        <f t="shared" si="6686"/>
        <v>0</v>
      </c>
      <c r="P4316" s="530">
        <f t="shared" si="6687"/>
        <v>0</v>
      </c>
      <c r="Q4316" s="646"/>
      <c r="R4316" s="536"/>
      <c r="S4316" s="536"/>
      <c r="T4316" s="536"/>
      <c r="U4316" s="536"/>
      <c r="V4316" s="536"/>
      <c r="W4316" s="683" t="str">
        <f t="shared" si="6707"/>
        <v>OK</v>
      </c>
      <c r="X4316" s="141"/>
      <c r="Y4316" s="141"/>
      <c r="Z4316" s="552"/>
      <c r="AA4316" s="552"/>
      <c r="AB4316" s="683" t="str">
        <f t="shared" si="6708"/>
        <v>OK</v>
      </c>
      <c r="AC4316" s="593"/>
      <c r="AD4316" s="530">
        <f t="shared" si="6688"/>
        <v>0</v>
      </c>
      <c r="AE4316" s="842">
        <f t="shared" si="6689"/>
        <v>0</v>
      </c>
      <c r="AF4316" s="931"/>
      <c r="AG4316" s="530">
        <f t="shared" si="6690"/>
        <v>0</v>
      </c>
      <c r="AH4316" s="530">
        <f t="shared" si="6691"/>
        <v>0</v>
      </c>
      <c r="AI4316" s="641"/>
      <c r="AJ4316" s="537"/>
      <c r="AK4316" s="537"/>
      <c r="AL4316" s="537"/>
      <c r="AM4316" s="537"/>
      <c r="AN4316" s="537"/>
      <c r="AO4316" s="683" t="str">
        <f t="shared" si="6709"/>
        <v>OK</v>
      </c>
      <c r="AP4316" s="141"/>
      <c r="AQ4316" s="141"/>
      <c r="AR4316" s="552"/>
      <c r="AS4316" s="552"/>
      <c r="AT4316" s="683" t="str">
        <f t="shared" si="6710"/>
        <v>OK</v>
      </c>
      <c r="AU4316" s="593"/>
      <c r="AV4316" s="530">
        <f t="shared" si="6692"/>
        <v>0</v>
      </c>
      <c r="AW4316" s="842">
        <f t="shared" si="6693"/>
        <v>0</v>
      </c>
      <c r="AX4316" s="115">
        <f t="shared" si="6694"/>
        <v>0</v>
      </c>
      <c r="AY4316" s="5">
        <f t="shared" si="6695"/>
        <v>0</v>
      </c>
      <c r="AZ4316" s="7">
        <f t="shared" si="6711"/>
        <v>0</v>
      </c>
      <c r="BA4316" s="335" t="e">
        <f t="shared" si="6712"/>
        <v>#DIV/0!</v>
      </c>
      <c r="BB4316" s="23">
        <f t="shared" si="6696"/>
        <v>0</v>
      </c>
      <c r="BC4316" s="5">
        <f t="shared" si="6713"/>
        <v>0</v>
      </c>
      <c r="BD4316" s="7">
        <f t="shared" si="6714"/>
        <v>0</v>
      </c>
      <c r="BE4316" s="335" t="e">
        <f t="shared" si="6715"/>
        <v>#DIV/0!</v>
      </c>
      <c r="BG4316" s="826" t="str">
        <f t="shared" si="6697"/>
        <v>41.40</v>
      </c>
      <c r="BH4316" s="607" t="b">
        <f>COUNTIF('Codes SEC'!$B$2:$B$250,Ministres!BG4316)&gt;0</f>
        <v>1</v>
      </c>
    </row>
    <row r="4317" spans="1:66" ht="35.1" customHeight="1" x14ac:dyDescent="0.25">
      <c r="A4317" s="222" t="s">
        <v>6115</v>
      </c>
      <c r="B4317" s="112" t="s">
        <v>5018</v>
      </c>
      <c r="C4317" s="116" t="s">
        <v>149</v>
      </c>
      <c r="D4317" s="620">
        <v>1000</v>
      </c>
      <c r="E4317" s="278"/>
      <c r="F4317" s="116" t="s">
        <v>5016</v>
      </c>
      <c r="G4317" s="700"/>
      <c r="H4317" s="900">
        <v>122</v>
      </c>
      <c r="I4317" s="580">
        <v>84140000</v>
      </c>
      <c r="J4317" s="689" t="s">
        <v>6848</v>
      </c>
      <c r="K4317" s="411" t="s">
        <v>6849</v>
      </c>
      <c r="L4317" s="733">
        <v>0</v>
      </c>
      <c r="M4317" s="734">
        <v>0</v>
      </c>
      <c r="N4317" s="931"/>
      <c r="O4317" s="530">
        <f t="shared" si="6686"/>
        <v>0</v>
      </c>
      <c r="P4317" s="530">
        <f t="shared" si="6687"/>
        <v>0</v>
      </c>
      <c r="Q4317" s="646"/>
      <c r="R4317" s="536"/>
      <c r="S4317" s="536"/>
      <c r="T4317" s="536"/>
      <c r="U4317" s="536"/>
      <c r="V4317" s="536"/>
      <c r="W4317" s="683" t="str">
        <f t="shared" si="6707"/>
        <v>OK</v>
      </c>
      <c r="X4317" s="141"/>
      <c r="Y4317" s="141"/>
      <c r="Z4317" s="552"/>
      <c r="AA4317" s="552"/>
      <c r="AB4317" s="683" t="str">
        <f t="shared" si="6708"/>
        <v>OK</v>
      </c>
      <c r="AC4317" s="593"/>
      <c r="AD4317" s="530">
        <f t="shared" si="6688"/>
        <v>0</v>
      </c>
      <c r="AE4317" s="842">
        <f t="shared" si="6689"/>
        <v>0</v>
      </c>
      <c r="AF4317" s="931"/>
      <c r="AG4317" s="530">
        <f t="shared" si="6690"/>
        <v>0</v>
      </c>
      <c r="AH4317" s="530">
        <f t="shared" si="6691"/>
        <v>0</v>
      </c>
      <c r="AI4317" s="641"/>
      <c r="AJ4317" s="537"/>
      <c r="AK4317" s="537"/>
      <c r="AL4317" s="537"/>
      <c r="AM4317" s="537"/>
      <c r="AN4317" s="537"/>
      <c r="AO4317" s="683" t="str">
        <f t="shared" si="6709"/>
        <v>OK</v>
      </c>
      <c r="AP4317" s="141"/>
      <c r="AQ4317" s="141"/>
      <c r="AR4317" s="552"/>
      <c r="AS4317" s="552"/>
      <c r="AT4317" s="683" t="str">
        <f t="shared" si="6710"/>
        <v>OK</v>
      </c>
      <c r="AU4317" s="593"/>
      <c r="AV4317" s="530">
        <f t="shared" si="6692"/>
        <v>0</v>
      </c>
      <c r="AW4317" s="842">
        <f t="shared" si="6693"/>
        <v>0</v>
      </c>
      <c r="AX4317" s="115">
        <f t="shared" si="6694"/>
        <v>0</v>
      </c>
      <c r="AY4317" s="5">
        <f t="shared" si="6695"/>
        <v>0</v>
      </c>
      <c r="AZ4317" s="7">
        <f t="shared" si="6711"/>
        <v>0</v>
      </c>
      <c r="BA4317" s="335" t="e">
        <f t="shared" si="6712"/>
        <v>#DIV/0!</v>
      </c>
      <c r="BB4317" s="23">
        <f t="shared" si="6696"/>
        <v>0</v>
      </c>
      <c r="BC4317" s="5">
        <f t="shared" si="6713"/>
        <v>0</v>
      </c>
      <c r="BD4317" s="7">
        <f t="shared" si="6714"/>
        <v>0</v>
      </c>
      <c r="BE4317" s="335" t="e">
        <f t="shared" si="6715"/>
        <v>#DIV/0!</v>
      </c>
      <c r="BG4317" s="826" t="str">
        <f t="shared" si="6697"/>
        <v>41.40</v>
      </c>
      <c r="BH4317" s="607" t="b">
        <f>COUNTIF('Codes SEC'!$B$2:$B$250,Ministres!BG4317)&gt;0</f>
        <v>1</v>
      </c>
    </row>
    <row r="4318" spans="1:66" ht="35.1" customHeight="1" x14ac:dyDescent="0.25">
      <c r="A4318" s="222" t="s">
        <v>6115</v>
      </c>
      <c r="B4318" s="112" t="s">
        <v>5018</v>
      </c>
      <c r="C4318" s="116" t="s">
        <v>149</v>
      </c>
      <c r="D4318" s="620">
        <v>1000</v>
      </c>
      <c r="E4318" s="278"/>
      <c r="F4318" s="116" t="s">
        <v>5016</v>
      </c>
      <c r="G4318" s="700"/>
      <c r="H4318" s="900">
        <v>122</v>
      </c>
      <c r="I4318" s="580">
        <v>84290000</v>
      </c>
      <c r="J4318" s="689" t="s">
        <v>6730</v>
      </c>
      <c r="K4318" s="411" t="s">
        <v>6731</v>
      </c>
      <c r="L4318" s="733">
        <v>0</v>
      </c>
      <c r="M4318" s="734">
        <v>0</v>
      </c>
      <c r="N4318" s="931"/>
      <c r="O4318" s="530">
        <f t="shared" si="6686"/>
        <v>0</v>
      </c>
      <c r="P4318" s="530">
        <f t="shared" si="6687"/>
        <v>0</v>
      </c>
      <c r="Q4318" s="646"/>
      <c r="R4318" s="536"/>
      <c r="S4318" s="536"/>
      <c r="T4318" s="536"/>
      <c r="U4318" s="536"/>
      <c r="V4318" s="536"/>
      <c r="W4318" s="683" t="str">
        <f t="shared" si="6707"/>
        <v>OK</v>
      </c>
      <c r="X4318" s="141"/>
      <c r="Y4318" s="141"/>
      <c r="Z4318" s="552"/>
      <c r="AA4318" s="552"/>
      <c r="AB4318" s="683" t="str">
        <f t="shared" si="6708"/>
        <v>OK</v>
      </c>
      <c r="AC4318" s="593"/>
      <c r="AD4318" s="530">
        <f t="shared" si="6688"/>
        <v>0</v>
      </c>
      <c r="AE4318" s="842">
        <f t="shared" si="6689"/>
        <v>0</v>
      </c>
      <c r="AF4318" s="931"/>
      <c r="AG4318" s="530">
        <f t="shared" si="6690"/>
        <v>0</v>
      </c>
      <c r="AH4318" s="530">
        <f t="shared" si="6691"/>
        <v>0</v>
      </c>
      <c r="AI4318" s="641"/>
      <c r="AJ4318" s="537"/>
      <c r="AK4318" s="537"/>
      <c r="AL4318" s="537"/>
      <c r="AM4318" s="537"/>
      <c r="AN4318" s="537"/>
      <c r="AO4318" s="683" t="str">
        <f t="shared" si="6709"/>
        <v>OK</v>
      </c>
      <c r="AP4318" s="141"/>
      <c r="AQ4318" s="141"/>
      <c r="AR4318" s="552"/>
      <c r="AS4318" s="552"/>
      <c r="AT4318" s="683" t="str">
        <f t="shared" si="6710"/>
        <v>OK</v>
      </c>
      <c r="AU4318" s="593"/>
      <c r="AV4318" s="530">
        <f t="shared" si="6692"/>
        <v>0</v>
      </c>
      <c r="AW4318" s="842">
        <f t="shared" si="6693"/>
        <v>0</v>
      </c>
      <c r="AX4318" s="115">
        <f t="shared" si="6694"/>
        <v>0</v>
      </c>
      <c r="AY4318" s="5">
        <f t="shared" si="6695"/>
        <v>0</v>
      </c>
      <c r="AZ4318" s="7">
        <f t="shared" si="6711"/>
        <v>0</v>
      </c>
      <c r="BA4318" s="335" t="e">
        <f t="shared" si="6712"/>
        <v>#DIV/0!</v>
      </c>
      <c r="BB4318" s="23">
        <f t="shared" si="6696"/>
        <v>0</v>
      </c>
      <c r="BC4318" s="5">
        <f t="shared" si="6713"/>
        <v>0</v>
      </c>
      <c r="BD4318" s="7">
        <f t="shared" si="6714"/>
        <v>0</v>
      </c>
      <c r="BE4318" s="335" t="e">
        <f t="shared" si="6715"/>
        <v>#DIV/0!</v>
      </c>
      <c r="BG4318" s="826" t="str">
        <f t="shared" si="6697"/>
        <v>42.90</v>
      </c>
      <c r="BH4318" s="607" t="b">
        <f>COUNTIF('Codes SEC'!$B$2:$B$250,Ministres!BG4318)&gt;0</f>
        <v>1</v>
      </c>
    </row>
    <row r="4319" spans="1:66" ht="35.1" customHeight="1" x14ac:dyDescent="0.25">
      <c r="A4319" s="222" t="s">
        <v>6115</v>
      </c>
      <c r="B4319" s="112" t="s">
        <v>5018</v>
      </c>
      <c r="C4319" s="116" t="s">
        <v>149</v>
      </c>
      <c r="D4319" s="620">
        <v>1000</v>
      </c>
      <c r="E4319" s="278"/>
      <c r="F4319" s="116">
        <v>19</v>
      </c>
      <c r="G4319" s="700"/>
      <c r="H4319" s="900">
        <v>122</v>
      </c>
      <c r="I4319" s="580">
        <v>84312000</v>
      </c>
      <c r="J4319" s="689" t="s">
        <v>6543</v>
      </c>
      <c r="K4319" s="411" t="s">
        <v>6544</v>
      </c>
      <c r="L4319" s="733">
        <v>0</v>
      </c>
      <c r="M4319" s="734">
        <v>0</v>
      </c>
      <c r="N4319" s="931"/>
      <c r="O4319" s="530">
        <f t="shared" si="6686"/>
        <v>0</v>
      </c>
      <c r="P4319" s="530">
        <f t="shared" si="6687"/>
        <v>0</v>
      </c>
      <c r="Q4319" s="646"/>
      <c r="R4319" s="536"/>
      <c r="S4319" s="536"/>
      <c r="T4319" s="536"/>
      <c r="U4319" s="536"/>
      <c r="V4319" s="536"/>
      <c r="W4319" s="683" t="str">
        <f t="shared" si="6707"/>
        <v>OK</v>
      </c>
      <c r="X4319" s="141"/>
      <c r="Y4319" s="141"/>
      <c r="Z4319" s="552"/>
      <c r="AA4319" s="552"/>
      <c r="AB4319" s="683" t="str">
        <f t="shared" si="6708"/>
        <v>OK</v>
      </c>
      <c r="AC4319" s="593"/>
      <c r="AD4319" s="530">
        <f t="shared" si="6688"/>
        <v>0</v>
      </c>
      <c r="AE4319" s="842">
        <f t="shared" si="6689"/>
        <v>0</v>
      </c>
      <c r="AF4319" s="931"/>
      <c r="AG4319" s="530">
        <f t="shared" si="6690"/>
        <v>0</v>
      </c>
      <c r="AH4319" s="530">
        <f t="shared" si="6691"/>
        <v>0</v>
      </c>
      <c r="AI4319" s="641"/>
      <c r="AJ4319" s="537"/>
      <c r="AK4319" s="537"/>
      <c r="AL4319" s="537"/>
      <c r="AM4319" s="537"/>
      <c r="AN4319" s="537"/>
      <c r="AO4319" s="683" t="str">
        <f t="shared" si="6709"/>
        <v>OK</v>
      </c>
      <c r="AP4319" s="141"/>
      <c r="AQ4319" s="141"/>
      <c r="AR4319" s="552"/>
      <c r="AS4319" s="552"/>
      <c r="AT4319" s="683" t="str">
        <f t="shared" si="6710"/>
        <v>OK</v>
      </c>
      <c r="AU4319" s="593"/>
      <c r="AV4319" s="530">
        <f t="shared" si="6692"/>
        <v>0</v>
      </c>
      <c r="AW4319" s="842">
        <f t="shared" si="6693"/>
        <v>0</v>
      </c>
      <c r="AX4319" s="115">
        <f t="shared" si="6694"/>
        <v>0</v>
      </c>
      <c r="AY4319" s="5">
        <f t="shared" si="6695"/>
        <v>0</v>
      </c>
      <c r="AZ4319" s="7">
        <f t="shared" si="6711"/>
        <v>0</v>
      </c>
      <c r="BA4319" s="335" t="e">
        <f t="shared" si="6712"/>
        <v>#DIV/0!</v>
      </c>
      <c r="BB4319" s="23">
        <f t="shared" si="6696"/>
        <v>0</v>
      </c>
      <c r="BC4319" s="5">
        <f t="shared" si="6713"/>
        <v>0</v>
      </c>
      <c r="BD4319" s="7">
        <f t="shared" si="6714"/>
        <v>0</v>
      </c>
      <c r="BE4319" s="335" t="e">
        <f t="shared" si="6715"/>
        <v>#DIV/0!</v>
      </c>
      <c r="BG4319" s="826" t="str">
        <f t="shared" si="6697"/>
        <v>43.12</v>
      </c>
      <c r="BH4319" s="607" t="b">
        <f>COUNTIF('Codes SEC'!$B$2:$B$250,Ministres!BG4319)&gt;0</f>
        <v>1</v>
      </c>
    </row>
    <row r="4320" spans="1:66" ht="35.1" customHeight="1" x14ac:dyDescent="0.25">
      <c r="A4320" s="222" t="s">
        <v>6115</v>
      </c>
      <c r="B4320" s="112" t="s">
        <v>5018</v>
      </c>
      <c r="C4320" s="116" t="s">
        <v>149</v>
      </c>
      <c r="D4320" s="620">
        <v>1000</v>
      </c>
      <c r="E4320" s="278"/>
      <c r="F4320" s="116" t="s">
        <v>5016</v>
      </c>
      <c r="G4320" s="700"/>
      <c r="H4320" s="900">
        <v>122</v>
      </c>
      <c r="I4320" s="580">
        <v>84312000</v>
      </c>
      <c r="J4320" s="689" t="s">
        <v>6732</v>
      </c>
      <c r="K4320" s="411" t="s">
        <v>6733</v>
      </c>
      <c r="L4320" s="733">
        <v>0</v>
      </c>
      <c r="M4320" s="734">
        <v>0</v>
      </c>
      <c r="N4320" s="931"/>
      <c r="O4320" s="530">
        <f t="shared" si="6686"/>
        <v>0</v>
      </c>
      <c r="P4320" s="530">
        <f t="shared" si="6687"/>
        <v>0</v>
      </c>
      <c r="Q4320" s="646"/>
      <c r="R4320" s="536"/>
      <c r="S4320" s="536"/>
      <c r="T4320" s="536"/>
      <c r="U4320" s="536"/>
      <c r="V4320" s="536"/>
      <c r="W4320" s="683" t="str">
        <f t="shared" si="6707"/>
        <v>OK</v>
      </c>
      <c r="X4320" s="141"/>
      <c r="Y4320" s="141"/>
      <c r="Z4320" s="552"/>
      <c r="AA4320" s="552"/>
      <c r="AB4320" s="683" t="str">
        <f t="shared" si="6708"/>
        <v>OK</v>
      </c>
      <c r="AC4320" s="593"/>
      <c r="AD4320" s="530">
        <f t="shared" si="6688"/>
        <v>0</v>
      </c>
      <c r="AE4320" s="842">
        <f t="shared" si="6689"/>
        <v>0</v>
      </c>
      <c r="AF4320" s="931"/>
      <c r="AG4320" s="530">
        <f t="shared" si="6690"/>
        <v>0</v>
      </c>
      <c r="AH4320" s="530">
        <f t="shared" si="6691"/>
        <v>0</v>
      </c>
      <c r="AI4320" s="641"/>
      <c r="AJ4320" s="537"/>
      <c r="AK4320" s="537"/>
      <c r="AL4320" s="537"/>
      <c r="AM4320" s="537"/>
      <c r="AN4320" s="537"/>
      <c r="AO4320" s="683" t="str">
        <f t="shared" si="6709"/>
        <v>OK</v>
      </c>
      <c r="AP4320" s="141"/>
      <c r="AQ4320" s="141"/>
      <c r="AR4320" s="552"/>
      <c r="AS4320" s="552"/>
      <c r="AT4320" s="683" t="str">
        <f t="shared" si="6710"/>
        <v>OK</v>
      </c>
      <c r="AU4320" s="593"/>
      <c r="AV4320" s="530">
        <f t="shared" si="6692"/>
        <v>0</v>
      </c>
      <c r="AW4320" s="842">
        <f t="shared" si="6693"/>
        <v>0</v>
      </c>
      <c r="AX4320" s="115">
        <f t="shared" si="6694"/>
        <v>0</v>
      </c>
      <c r="AY4320" s="5">
        <f t="shared" si="6695"/>
        <v>0</v>
      </c>
      <c r="AZ4320" s="7">
        <f t="shared" si="6711"/>
        <v>0</v>
      </c>
      <c r="BA4320" s="335" t="e">
        <f t="shared" si="6712"/>
        <v>#DIV/0!</v>
      </c>
      <c r="BB4320" s="23">
        <f t="shared" si="6696"/>
        <v>0</v>
      </c>
      <c r="BC4320" s="5">
        <f t="shared" si="6713"/>
        <v>0</v>
      </c>
      <c r="BD4320" s="7">
        <f t="shared" si="6714"/>
        <v>0</v>
      </c>
      <c r="BE4320" s="335" t="e">
        <f t="shared" si="6715"/>
        <v>#DIV/0!</v>
      </c>
      <c r="BG4320" s="826" t="str">
        <f t="shared" si="6697"/>
        <v>43.12</v>
      </c>
      <c r="BH4320" s="607" t="b">
        <f>COUNTIF('Codes SEC'!$B$2:$B$250,Ministres!BG4320)&gt;0</f>
        <v>1</v>
      </c>
    </row>
    <row r="4321" spans="1:66" ht="35.1" customHeight="1" x14ac:dyDescent="0.25">
      <c r="A4321" s="222" t="s">
        <v>6115</v>
      </c>
      <c r="B4321" s="112" t="s">
        <v>5018</v>
      </c>
      <c r="C4321" s="116" t="s">
        <v>149</v>
      </c>
      <c r="D4321" s="620">
        <v>1000</v>
      </c>
      <c r="E4321" s="278"/>
      <c r="F4321" s="116">
        <v>19</v>
      </c>
      <c r="G4321" s="700"/>
      <c r="H4321" s="900">
        <v>122</v>
      </c>
      <c r="I4321" s="580">
        <v>84322000</v>
      </c>
      <c r="J4321" s="689" t="s">
        <v>6545</v>
      </c>
      <c r="K4321" s="411" t="s">
        <v>6546</v>
      </c>
      <c r="L4321" s="733">
        <v>0</v>
      </c>
      <c r="M4321" s="734">
        <v>0</v>
      </c>
      <c r="N4321" s="931"/>
      <c r="O4321" s="530">
        <f t="shared" si="6686"/>
        <v>0</v>
      </c>
      <c r="P4321" s="530">
        <f t="shared" si="6687"/>
        <v>0</v>
      </c>
      <c r="Q4321" s="646"/>
      <c r="R4321" s="536"/>
      <c r="S4321" s="536"/>
      <c r="T4321" s="536"/>
      <c r="U4321" s="536"/>
      <c r="V4321" s="536"/>
      <c r="W4321" s="683" t="str">
        <f t="shared" si="6707"/>
        <v>OK</v>
      </c>
      <c r="X4321" s="141"/>
      <c r="Y4321" s="141"/>
      <c r="Z4321" s="552"/>
      <c r="AA4321" s="552"/>
      <c r="AB4321" s="683" t="str">
        <f t="shared" si="6708"/>
        <v>OK</v>
      </c>
      <c r="AC4321" s="593"/>
      <c r="AD4321" s="530">
        <f t="shared" si="6688"/>
        <v>0</v>
      </c>
      <c r="AE4321" s="842">
        <f t="shared" si="6689"/>
        <v>0</v>
      </c>
      <c r="AF4321" s="931"/>
      <c r="AG4321" s="530">
        <f t="shared" si="6690"/>
        <v>0</v>
      </c>
      <c r="AH4321" s="530">
        <f t="shared" si="6691"/>
        <v>0</v>
      </c>
      <c r="AI4321" s="641"/>
      <c r="AJ4321" s="537"/>
      <c r="AK4321" s="537"/>
      <c r="AL4321" s="537"/>
      <c r="AM4321" s="537"/>
      <c r="AN4321" s="537"/>
      <c r="AO4321" s="683" t="str">
        <f t="shared" si="6709"/>
        <v>OK</v>
      </c>
      <c r="AP4321" s="141"/>
      <c r="AQ4321" s="141"/>
      <c r="AR4321" s="552"/>
      <c r="AS4321" s="552"/>
      <c r="AT4321" s="683" t="str">
        <f t="shared" si="6710"/>
        <v>OK</v>
      </c>
      <c r="AU4321" s="593"/>
      <c r="AV4321" s="530">
        <f t="shared" si="6692"/>
        <v>0</v>
      </c>
      <c r="AW4321" s="842">
        <f t="shared" si="6693"/>
        <v>0</v>
      </c>
      <c r="AX4321" s="115">
        <f t="shared" si="6694"/>
        <v>0</v>
      </c>
      <c r="AY4321" s="5">
        <f t="shared" si="6695"/>
        <v>0</v>
      </c>
      <c r="AZ4321" s="7">
        <f t="shared" si="6711"/>
        <v>0</v>
      </c>
      <c r="BA4321" s="335" t="e">
        <f t="shared" si="6712"/>
        <v>#DIV/0!</v>
      </c>
      <c r="BB4321" s="23">
        <f t="shared" si="6696"/>
        <v>0</v>
      </c>
      <c r="BC4321" s="5">
        <f t="shared" si="6713"/>
        <v>0</v>
      </c>
      <c r="BD4321" s="7">
        <f t="shared" si="6714"/>
        <v>0</v>
      </c>
      <c r="BE4321" s="335" t="e">
        <f t="shared" si="6715"/>
        <v>#DIV/0!</v>
      </c>
      <c r="BG4321" s="826" t="str">
        <f t="shared" si="6697"/>
        <v>43.22</v>
      </c>
      <c r="BH4321" s="607" t="b">
        <f>COUNTIF('Codes SEC'!$B$2:$B$250,Ministres!BG4321)&gt;0</f>
        <v>1</v>
      </c>
    </row>
    <row r="4322" spans="1:66" ht="35.1" customHeight="1" x14ac:dyDescent="0.25">
      <c r="A4322" s="222" t="s">
        <v>6115</v>
      </c>
      <c r="B4322" s="112" t="s">
        <v>5018</v>
      </c>
      <c r="C4322" s="116" t="s">
        <v>149</v>
      </c>
      <c r="D4322" s="620">
        <v>1000</v>
      </c>
      <c r="E4322" s="278"/>
      <c r="F4322" s="116">
        <v>19</v>
      </c>
      <c r="G4322" s="700"/>
      <c r="H4322" s="900">
        <v>122</v>
      </c>
      <c r="I4322" s="580">
        <v>84322000</v>
      </c>
      <c r="J4322" s="689" t="s">
        <v>7008</v>
      </c>
      <c r="K4322" s="411" t="s">
        <v>7009</v>
      </c>
      <c r="L4322" s="733">
        <v>0</v>
      </c>
      <c r="M4322" s="734">
        <v>0</v>
      </c>
      <c r="N4322" s="931"/>
      <c r="O4322" s="530">
        <f t="shared" si="6686"/>
        <v>0</v>
      </c>
      <c r="P4322" s="530">
        <f t="shared" si="6687"/>
        <v>0</v>
      </c>
      <c r="Q4322" s="646"/>
      <c r="R4322" s="536"/>
      <c r="S4322" s="536"/>
      <c r="T4322" s="536"/>
      <c r="U4322" s="536"/>
      <c r="V4322" s="536"/>
      <c r="W4322" s="683" t="str">
        <f t="shared" si="6707"/>
        <v>OK</v>
      </c>
      <c r="X4322" s="141"/>
      <c r="Y4322" s="141"/>
      <c r="Z4322" s="552"/>
      <c r="AA4322" s="552"/>
      <c r="AB4322" s="683" t="str">
        <f t="shared" si="6708"/>
        <v>OK</v>
      </c>
      <c r="AC4322" s="593"/>
      <c r="AD4322" s="530">
        <f t="shared" si="6688"/>
        <v>0</v>
      </c>
      <c r="AE4322" s="842">
        <f t="shared" si="6689"/>
        <v>0</v>
      </c>
      <c r="AF4322" s="931"/>
      <c r="AG4322" s="530">
        <f t="shared" si="6690"/>
        <v>0</v>
      </c>
      <c r="AH4322" s="530">
        <f t="shared" si="6691"/>
        <v>0</v>
      </c>
      <c r="AI4322" s="641"/>
      <c r="AJ4322" s="537"/>
      <c r="AK4322" s="537"/>
      <c r="AL4322" s="537"/>
      <c r="AM4322" s="537"/>
      <c r="AN4322" s="537"/>
      <c r="AO4322" s="683" t="str">
        <f t="shared" si="6709"/>
        <v>OK</v>
      </c>
      <c r="AP4322" s="141"/>
      <c r="AQ4322" s="141"/>
      <c r="AR4322" s="552"/>
      <c r="AS4322" s="552"/>
      <c r="AT4322" s="683" t="str">
        <f t="shared" si="6710"/>
        <v>OK</v>
      </c>
      <c r="AU4322" s="593"/>
      <c r="AV4322" s="530">
        <f t="shared" si="6692"/>
        <v>0</v>
      </c>
      <c r="AW4322" s="842">
        <f t="shared" si="6693"/>
        <v>0</v>
      </c>
      <c r="AX4322" s="115">
        <f t="shared" si="6694"/>
        <v>0</v>
      </c>
      <c r="AY4322" s="5">
        <f t="shared" si="6695"/>
        <v>0</v>
      </c>
      <c r="AZ4322" s="7">
        <f t="shared" si="6711"/>
        <v>0</v>
      </c>
      <c r="BA4322" s="335" t="e">
        <f t="shared" si="6712"/>
        <v>#DIV/0!</v>
      </c>
      <c r="BB4322" s="23">
        <f t="shared" si="6696"/>
        <v>0</v>
      </c>
      <c r="BC4322" s="5">
        <f t="shared" si="6713"/>
        <v>0</v>
      </c>
      <c r="BD4322" s="7">
        <f t="shared" si="6714"/>
        <v>0</v>
      </c>
      <c r="BE4322" s="335" t="e">
        <f t="shared" si="6715"/>
        <v>#DIV/0!</v>
      </c>
      <c r="BG4322" s="826" t="str">
        <f t="shared" si="6697"/>
        <v>43.22</v>
      </c>
      <c r="BH4322" s="607" t="b">
        <f>COUNTIF('Codes SEC'!$B$2:$B$250,Ministres!BG4322)&gt;0</f>
        <v>1</v>
      </c>
    </row>
    <row r="4323" spans="1:66" ht="35.1" customHeight="1" x14ac:dyDescent="0.25">
      <c r="A4323" s="222" t="s">
        <v>6115</v>
      </c>
      <c r="B4323" s="112" t="s">
        <v>5018</v>
      </c>
      <c r="C4323" s="116" t="s">
        <v>149</v>
      </c>
      <c r="D4323" s="620">
        <v>1000</v>
      </c>
      <c r="E4323" s="278"/>
      <c r="F4323" s="116">
        <v>19</v>
      </c>
      <c r="G4323" s="700"/>
      <c r="H4323" s="900">
        <v>122</v>
      </c>
      <c r="I4323" s="580">
        <v>84340000</v>
      </c>
      <c r="J4323" s="689" t="s">
        <v>7004</v>
      </c>
      <c r="K4323" s="411" t="s">
        <v>7005</v>
      </c>
      <c r="L4323" s="733">
        <v>0</v>
      </c>
      <c r="M4323" s="734">
        <v>0</v>
      </c>
      <c r="N4323" s="931"/>
      <c r="O4323" s="530">
        <f t="shared" si="6686"/>
        <v>0</v>
      </c>
      <c r="P4323" s="530">
        <f t="shared" si="6687"/>
        <v>0</v>
      </c>
      <c r="Q4323" s="646"/>
      <c r="R4323" s="536"/>
      <c r="S4323" s="536"/>
      <c r="T4323" s="536"/>
      <c r="U4323" s="536"/>
      <c r="V4323" s="536"/>
      <c r="W4323" s="683" t="str">
        <f t="shared" si="6707"/>
        <v>OK</v>
      </c>
      <c r="X4323" s="141"/>
      <c r="Y4323" s="141"/>
      <c r="Z4323" s="552"/>
      <c r="AA4323" s="552"/>
      <c r="AB4323" s="683" t="str">
        <f t="shared" si="6708"/>
        <v>OK</v>
      </c>
      <c r="AC4323" s="593"/>
      <c r="AD4323" s="530">
        <f t="shared" si="6688"/>
        <v>0</v>
      </c>
      <c r="AE4323" s="842">
        <f t="shared" si="6689"/>
        <v>0</v>
      </c>
      <c r="AF4323" s="931"/>
      <c r="AG4323" s="530">
        <f t="shared" si="6690"/>
        <v>0</v>
      </c>
      <c r="AH4323" s="530">
        <f t="shared" si="6691"/>
        <v>0</v>
      </c>
      <c r="AI4323" s="641"/>
      <c r="AJ4323" s="537"/>
      <c r="AK4323" s="537"/>
      <c r="AL4323" s="537"/>
      <c r="AM4323" s="537"/>
      <c r="AN4323" s="537"/>
      <c r="AO4323" s="683" t="str">
        <f t="shared" si="6709"/>
        <v>OK</v>
      </c>
      <c r="AP4323" s="141"/>
      <c r="AQ4323" s="141"/>
      <c r="AR4323" s="552"/>
      <c r="AS4323" s="552"/>
      <c r="AT4323" s="683" t="str">
        <f t="shared" si="6710"/>
        <v>OK</v>
      </c>
      <c r="AU4323" s="593"/>
      <c r="AV4323" s="530">
        <f t="shared" si="6692"/>
        <v>0</v>
      </c>
      <c r="AW4323" s="842">
        <f t="shared" si="6693"/>
        <v>0</v>
      </c>
      <c r="AX4323" s="115">
        <f t="shared" si="6694"/>
        <v>0</v>
      </c>
      <c r="AY4323" s="5">
        <f t="shared" si="6695"/>
        <v>0</v>
      </c>
      <c r="AZ4323" s="7">
        <f t="shared" si="6711"/>
        <v>0</v>
      </c>
      <c r="BA4323" s="335" t="e">
        <f t="shared" si="6712"/>
        <v>#DIV/0!</v>
      </c>
      <c r="BB4323" s="23">
        <f t="shared" si="6696"/>
        <v>0</v>
      </c>
      <c r="BC4323" s="5">
        <f t="shared" si="6713"/>
        <v>0</v>
      </c>
      <c r="BD4323" s="7">
        <f t="shared" si="6714"/>
        <v>0</v>
      </c>
      <c r="BE4323" s="335" t="e">
        <f t="shared" si="6715"/>
        <v>#DIV/0!</v>
      </c>
      <c r="BG4323" s="826" t="str">
        <f t="shared" si="6697"/>
        <v>43.40</v>
      </c>
      <c r="BH4323" s="607" t="b">
        <f>COUNTIF('Codes SEC'!$B$2:$B$250,Ministres!BG4323)&gt;0</f>
        <v>1</v>
      </c>
    </row>
    <row r="4324" spans="1:66" ht="35.1" customHeight="1" x14ac:dyDescent="0.25">
      <c r="A4324" s="222" t="s">
        <v>6115</v>
      </c>
      <c r="B4324" s="112" t="s">
        <v>5018</v>
      </c>
      <c r="C4324" s="116" t="s">
        <v>149</v>
      </c>
      <c r="D4324" s="620">
        <v>1000</v>
      </c>
      <c r="E4324" s="278"/>
      <c r="F4324" s="116">
        <v>19</v>
      </c>
      <c r="G4324" s="700"/>
      <c r="H4324" s="900">
        <v>122</v>
      </c>
      <c r="I4324" s="580">
        <v>84352000</v>
      </c>
      <c r="J4324" s="689" t="s">
        <v>6541</v>
      </c>
      <c r="K4324" s="411" t="s">
        <v>6542</v>
      </c>
      <c r="L4324" s="733">
        <v>0</v>
      </c>
      <c r="M4324" s="734">
        <v>0</v>
      </c>
      <c r="N4324" s="931"/>
      <c r="O4324" s="530">
        <f t="shared" si="6686"/>
        <v>0</v>
      </c>
      <c r="P4324" s="530">
        <f t="shared" si="6687"/>
        <v>0</v>
      </c>
      <c r="Q4324" s="646"/>
      <c r="R4324" s="536"/>
      <c r="S4324" s="536"/>
      <c r="T4324" s="536"/>
      <c r="U4324" s="536"/>
      <c r="V4324" s="536"/>
      <c r="W4324" s="683" t="str">
        <f t="shared" si="6707"/>
        <v>OK</v>
      </c>
      <c r="X4324" s="141"/>
      <c r="Y4324" s="141"/>
      <c r="Z4324" s="552"/>
      <c r="AA4324" s="552"/>
      <c r="AB4324" s="683" t="str">
        <f t="shared" si="6708"/>
        <v>OK</v>
      </c>
      <c r="AC4324" s="593"/>
      <c r="AD4324" s="530">
        <f t="shared" si="6688"/>
        <v>0</v>
      </c>
      <c r="AE4324" s="842">
        <f t="shared" si="6689"/>
        <v>0</v>
      </c>
      <c r="AF4324" s="931"/>
      <c r="AG4324" s="530">
        <f t="shared" si="6690"/>
        <v>0</v>
      </c>
      <c r="AH4324" s="530">
        <f t="shared" si="6691"/>
        <v>0</v>
      </c>
      <c r="AI4324" s="641"/>
      <c r="AJ4324" s="537"/>
      <c r="AK4324" s="537"/>
      <c r="AL4324" s="537"/>
      <c r="AM4324" s="537"/>
      <c r="AN4324" s="537"/>
      <c r="AO4324" s="683" t="str">
        <f t="shared" si="6709"/>
        <v>OK</v>
      </c>
      <c r="AP4324" s="141"/>
      <c r="AQ4324" s="141"/>
      <c r="AR4324" s="552"/>
      <c r="AS4324" s="552"/>
      <c r="AT4324" s="683" t="str">
        <f t="shared" si="6710"/>
        <v>OK</v>
      </c>
      <c r="AU4324" s="593"/>
      <c r="AV4324" s="530">
        <f t="shared" si="6692"/>
        <v>0</v>
      </c>
      <c r="AW4324" s="842">
        <f t="shared" si="6693"/>
        <v>0</v>
      </c>
      <c r="AX4324" s="115">
        <f t="shared" si="6694"/>
        <v>0</v>
      </c>
      <c r="AY4324" s="5">
        <f t="shared" si="6695"/>
        <v>0</v>
      </c>
      <c r="AZ4324" s="7">
        <f t="shared" si="6711"/>
        <v>0</v>
      </c>
      <c r="BA4324" s="335" t="e">
        <f t="shared" si="6712"/>
        <v>#DIV/0!</v>
      </c>
      <c r="BB4324" s="23">
        <f t="shared" si="6696"/>
        <v>0</v>
      </c>
      <c r="BC4324" s="5">
        <f t="shared" si="6713"/>
        <v>0</v>
      </c>
      <c r="BD4324" s="7">
        <f t="shared" si="6714"/>
        <v>0</v>
      </c>
      <c r="BE4324" s="335" t="e">
        <f t="shared" si="6715"/>
        <v>#DIV/0!</v>
      </c>
      <c r="BG4324" s="826" t="str">
        <f t="shared" si="6697"/>
        <v>43.52</v>
      </c>
      <c r="BH4324" s="607" t="b">
        <f>COUNTIF('Codes SEC'!$B$2:$B$250,Ministres!BG4324)&gt;0</f>
        <v>1</v>
      </c>
    </row>
    <row r="4325" spans="1:66" ht="35.1" customHeight="1" x14ac:dyDescent="0.25">
      <c r="A4325" s="222" t="s">
        <v>6115</v>
      </c>
      <c r="B4325" s="112" t="s">
        <v>5018</v>
      </c>
      <c r="C4325" s="116" t="s">
        <v>149</v>
      </c>
      <c r="D4325" s="620">
        <v>1000</v>
      </c>
      <c r="E4325" s="278"/>
      <c r="F4325" s="116">
        <v>19</v>
      </c>
      <c r="G4325" s="700"/>
      <c r="H4325" s="900">
        <v>122</v>
      </c>
      <c r="I4325" s="580">
        <v>84352000</v>
      </c>
      <c r="J4325" s="689" t="s">
        <v>7010</v>
      </c>
      <c r="K4325" s="411" t="s">
        <v>7011</v>
      </c>
      <c r="L4325" s="733">
        <v>0</v>
      </c>
      <c r="M4325" s="734">
        <v>0</v>
      </c>
      <c r="N4325" s="931"/>
      <c r="O4325" s="530">
        <f t="shared" si="6686"/>
        <v>0</v>
      </c>
      <c r="P4325" s="530">
        <f t="shared" si="6687"/>
        <v>0</v>
      </c>
      <c r="Q4325" s="646"/>
      <c r="R4325" s="536"/>
      <c r="S4325" s="536"/>
      <c r="T4325" s="536"/>
      <c r="U4325" s="536"/>
      <c r="V4325" s="536"/>
      <c r="W4325" s="683" t="str">
        <f t="shared" si="6707"/>
        <v>OK</v>
      </c>
      <c r="X4325" s="141"/>
      <c r="Y4325" s="141"/>
      <c r="Z4325" s="552"/>
      <c r="AA4325" s="552"/>
      <c r="AB4325" s="683" t="str">
        <f t="shared" si="6708"/>
        <v>OK</v>
      </c>
      <c r="AC4325" s="593"/>
      <c r="AD4325" s="530">
        <f t="shared" si="6688"/>
        <v>0</v>
      </c>
      <c r="AE4325" s="842">
        <f t="shared" si="6689"/>
        <v>0</v>
      </c>
      <c r="AF4325" s="931"/>
      <c r="AG4325" s="530">
        <f t="shared" si="6690"/>
        <v>0</v>
      </c>
      <c r="AH4325" s="530">
        <f t="shared" si="6691"/>
        <v>0</v>
      </c>
      <c r="AI4325" s="641"/>
      <c r="AJ4325" s="537"/>
      <c r="AK4325" s="537"/>
      <c r="AL4325" s="537"/>
      <c r="AM4325" s="537"/>
      <c r="AN4325" s="537"/>
      <c r="AO4325" s="683" t="str">
        <f t="shared" si="6709"/>
        <v>OK</v>
      </c>
      <c r="AP4325" s="141"/>
      <c r="AQ4325" s="141"/>
      <c r="AR4325" s="552"/>
      <c r="AS4325" s="552"/>
      <c r="AT4325" s="683" t="str">
        <f t="shared" si="6710"/>
        <v>OK</v>
      </c>
      <c r="AU4325" s="593"/>
      <c r="AV4325" s="530">
        <f t="shared" si="6692"/>
        <v>0</v>
      </c>
      <c r="AW4325" s="842">
        <f t="shared" si="6693"/>
        <v>0</v>
      </c>
      <c r="AX4325" s="115">
        <f t="shared" si="6694"/>
        <v>0</v>
      </c>
      <c r="AY4325" s="5">
        <f t="shared" si="6695"/>
        <v>0</v>
      </c>
      <c r="AZ4325" s="7">
        <f t="shared" si="6711"/>
        <v>0</v>
      </c>
      <c r="BA4325" s="335" t="e">
        <f t="shared" si="6712"/>
        <v>#DIV/0!</v>
      </c>
      <c r="BB4325" s="23">
        <f t="shared" si="6696"/>
        <v>0</v>
      </c>
      <c r="BC4325" s="5">
        <f t="shared" si="6713"/>
        <v>0</v>
      </c>
      <c r="BD4325" s="7">
        <f t="shared" si="6714"/>
        <v>0</v>
      </c>
      <c r="BE4325" s="335" t="e">
        <f t="shared" si="6715"/>
        <v>#DIV/0!</v>
      </c>
      <c r="BG4325" s="826" t="str">
        <f t="shared" si="6697"/>
        <v>43.52</v>
      </c>
      <c r="BH4325" s="607" t="b">
        <f>COUNTIF('Codes SEC'!$B$2:$B$250,Ministres!BG4325)&gt;0</f>
        <v>1</v>
      </c>
    </row>
    <row r="4326" spans="1:66" ht="35.1" customHeight="1" x14ac:dyDescent="0.25">
      <c r="A4326" s="222" t="s">
        <v>6115</v>
      </c>
      <c r="B4326" s="112" t="s">
        <v>5018</v>
      </c>
      <c r="C4326" s="116" t="s">
        <v>149</v>
      </c>
      <c r="D4326" s="620">
        <v>1000</v>
      </c>
      <c r="E4326" s="278"/>
      <c r="F4326" s="116" t="s">
        <v>5016</v>
      </c>
      <c r="G4326" s="700"/>
      <c r="H4326" s="900">
        <v>122</v>
      </c>
      <c r="I4326" s="580">
        <v>84353000</v>
      </c>
      <c r="J4326" s="689" t="s">
        <v>6720</v>
      </c>
      <c r="K4326" s="411" t="s">
        <v>6721</v>
      </c>
      <c r="L4326" s="733">
        <v>0</v>
      </c>
      <c r="M4326" s="734">
        <v>0</v>
      </c>
      <c r="N4326" s="931"/>
      <c r="O4326" s="530">
        <f t="shared" si="6686"/>
        <v>0</v>
      </c>
      <c r="P4326" s="530">
        <f t="shared" si="6687"/>
        <v>0</v>
      </c>
      <c r="Q4326" s="646"/>
      <c r="R4326" s="536"/>
      <c r="S4326" s="536"/>
      <c r="T4326" s="536"/>
      <c r="U4326" s="536"/>
      <c r="V4326" s="536"/>
      <c r="W4326" s="683" t="str">
        <f t="shared" si="6707"/>
        <v>OK</v>
      </c>
      <c r="X4326" s="141"/>
      <c r="Y4326" s="141"/>
      <c r="Z4326" s="552"/>
      <c r="AA4326" s="552"/>
      <c r="AB4326" s="683" t="str">
        <f t="shared" si="6708"/>
        <v>OK</v>
      </c>
      <c r="AC4326" s="593"/>
      <c r="AD4326" s="530">
        <f t="shared" si="6688"/>
        <v>0</v>
      </c>
      <c r="AE4326" s="842">
        <f t="shared" si="6689"/>
        <v>0</v>
      </c>
      <c r="AF4326" s="931"/>
      <c r="AG4326" s="530">
        <f t="shared" si="6690"/>
        <v>0</v>
      </c>
      <c r="AH4326" s="530">
        <f t="shared" si="6691"/>
        <v>0</v>
      </c>
      <c r="AI4326" s="641"/>
      <c r="AJ4326" s="537"/>
      <c r="AK4326" s="537"/>
      <c r="AL4326" s="537"/>
      <c r="AM4326" s="537"/>
      <c r="AN4326" s="537"/>
      <c r="AO4326" s="683" t="str">
        <f t="shared" si="6709"/>
        <v>OK</v>
      </c>
      <c r="AP4326" s="141"/>
      <c r="AQ4326" s="141"/>
      <c r="AR4326" s="552"/>
      <c r="AS4326" s="552"/>
      <c r="AT4326" s="683" t="str">
        <f t="shared" si="6710"/>
        <v>OK</v>
      </c>
      <c r="AU4326" s="593"/>
      <c r="AV4326" s="530">
        <f t="shared" si="6692"/>
        <v>0</v>
      </c>
      <c r="AW4326" s="842">
        <f t="shared" si="6693"/>
        <v>0</v>
      </c>
      <c r="AX4326" s="115">
        <f t="shared" si="6694"/>
        <v>0</v>
      </c>
      <c r="AY4326" s="5">
        <f t="shared" si="6695"/>
        <v>0</v>
      </c>
      <c r="AZ4326" s="7">
        <f t="shared" si="6711"/>
        <v>0</v>
      </c>
      <c r="BA4326" s="335" t="e">
        <f t="shared" si="6712"/>
        <v>#DIV/0!</v>
      </c>
      <c r="BB4326" s="23">
        <f t="shared" si="6696"/>
        <v>0</v>
      </c>
      <c r="BC4326" s="5">
        <f t="shared" si="6713"/>
        <v>0</v>
      </c>
      <c r="BD4326" s="7">
        <f t="shared" si="6714"/>
        <v>0</v>
      </c>
      <c r="BE4326" s="335" t="e">
        <f t="shared" si="6715"/>
        <v>#DIV/0!</v>
      </c>
      <c r="BG4326" s="826" t="str">
        <f t="shared" si="6697"/>
        <v>43.53</v>
      </c>
      <c r="BH4326" s="607" t="b">
        <f>COUNTIF('Codes SEC'!$B$2:$B$250,Ministres!BG4326)&gt;0</f>
        <v>1</v>
      </c>
    </row>
    <row r="4327" spans="1:66" s="27" customFormat="1" ht="35.1" customHeight="1" x14ac:dyDescent="0.25">
      <c r="A4327" s="193" t="s">
        <v>6115</v>
      </c>
      <c r="B4327" s="583" t="s">
        <v>5018</v>
      </c>
      <c r="C4327" s="120" t="s">
        <v>149</v>
      </c>
      <c r="D4327" s="622">
        <v>1000</v>
      </c>
      <c r="E4327" s="584"/>
      <c r="F4327" s="120" t="s">
        <v>5016</v>
      </c>
      <c r="G4327" s="697"/>
      <c r="H4327" s="890" t="s">
        <v>7160</v>
      </c>
      <c r="I4327" s="585">
        <v>84354000</v>
      </c>
      <c r="J4327" s="945" t="s">
        <v>7163</v>
      </c>
      <c r="K4327" s="500" t="s">
        <v>7164</v>
      </c>
      <c r="L4327" s="733">
        <v>0</v>
      </c>
      <c r="M4327" s="734">
        <v>0</v>
      </c>
      <c r="N4327" s="931"/>
      <c r="O4327" s="530">
        <f>IF(N4327&gt;L4327,"0 ",N4327-L4327)</f>
        <v>0</v>
      </c>
      <c r="P4327" s="530">
        <f>IF(N4327&lt;L4327,"0 ",N4327-L4327)</f>
        <v>0</v>
      </c>
      <c r="Q4327" s="646"/>
      <c r="R4327" s="536"/>
      <c r="S4327" s="536"/>
      <c r="T4327" s="536"/>
      <c r="U4327" s="536"/>
      <c r="V4327" s="536"/>
      <c r="W4327" s="683" t="str">
        <f>IF(SUM(Q4327:V4327)=X4327,"OK",SUM(Q4327:V4327)-X4327)</f>
        <v>OK</v>
      </c>
      <c r="X4327" s="141"/>
      <c r="Y4327" s="141"/>
      <c r="Z4327" s="552"/>
      <c r="AA4327" s="552"/>
      <c r="AB4327" s="683" t="str">
        <f>IF(SUM(Z4327:AA4327)=AC4327,"OK",SUM(Z4327:AA4327)-AC4327)</f>
        <v>OK</v>
      </c>
      <c r="AC4327" s="593"/>
      <c r="AD4327" s="530">
        <f>X4327+Y4327+AC4327</f>
        <v>0</v>
      </c>
      <c r="AE4327" s="842">
        <f>N4327+AD4327</f>
        <v>0</v>
      </c>
      <c r="AF4327" s="931"/>
      <c r="AG4327" s="530">
        <f>IF(AF4327&gt;M4327,"0 ",AF4327-M4327)</f>
        <v>0</v>
      </c>
      <c r="AH4327" s="530">
        <f>IF(AF4327&lt;M4327,"0 ",AF4327-M4327)</f>
        <v>0</v>
      </c>
      <c r="AI4327" s="641"/>
      <c r="AJ4327" s="537"/>
      <c r="AK4327" s="537"/>
      <c r="AL4327" s="537"/>
      <c r="AM4327" s="537"/>
      <c r="AN4327" s="537"/>
      <c r="AO4327" s="683" t="str">
        <f>IF(SUM(AI4327:AN4327)=AP4327,"OK",SUM(AI4327:AN4327)-AP4327)</f>
        <v>OK</v>
      </c>
      <c r="AP4327" s="141"/>
      <c r="AQ4327" s="141"/>
      <c r="AR4327" s="552"/>
      <c r="AS4327" s="552"/>
      <c r="AT4327" s="683" t="str">
        <f>IF(SUM(AR4327:AS4327)=AU4327,"OK",SUM(AR4327:AS4327)-AU4327)</f>
        <v>OK</v>
      </c>
      <c r="AU4327" s="593"/>
      <c r="AV4327" s="530">
        <f>AP4327+AQ4327+AU4327</f>
        <v>0</v>
      </c>
      <c r="AW4327" s="842">
        <f>AF4327+AV4327</f>
        <v>0</v>
      </c>
      <c r="AX4327" s="115">
        <f>L4327</f>
        <v>0</v>
      </c>
      <c r="AY4327" s="5">
        <f>AE4327</f>
        <v>0</v>
      </c>
      <c r="AZ4327" s="7">
        <f>AY4327-AX4327</f>
        <v>0</v>
      </c>
      <c r="BA4327" s="335" t="e">
        <f>AZ4327/AX4327</f>
        <v>#DIV/0!</v>
      </c>
      <c r="BB4327" s="23">
        <f>M4327</f>
        <v>0</v>
      </c>
      <c r="BC4327" s="5">
        <f>AW4327</f>
        <v>0</v>
      </c>
      <c r="BD4327" s="7">
        <f>BC4327-BB4327</f>
        <v>0</v>
      </c>
      <c r="BE4327" s="335" t="e">
        <f>BD4327/BB4327</f>
        <v>#DIV/0!</v>
      </c>
      <c r="BF4327" s="41"/>
      <c r="BG4327" s="826" t="str">
        <f>RIGHT(LEFT(I4327,3),2)&amp;"."&amp;RIGHT(LEFT(I4327,5),2)</f>
        <v>43.54</v>
      </c>
      <c r="BH4327" s="607" t="b">
        <f>COUNTIF('Codes SEC'!$B$2:$B$250,Ministres!BG4327)&gt;0</f>
        <v>1</v>
      </c>
      <c r="BI4327" s="40"/>
      <c r="BJ4327" s="40"/>
      <c r="BK4327" s="40"/>
      <c r="BL4327" s="40"/>
      <c r="BM4327" s="40"/>
      <c r="BN4327" s="40"/>
    </row>
    <row r="4328" spans="1:66" ht="35.1" customHeight="1" x14ac:dyDescent="0.25">
      <c r="A4328" s="222" t="s">
        <v>6115</v>
      </c>
      <c r="B4328" s="112" t="s">
        <v>5018</v>
      </c>
      <c r="C4328" s="116" t="s">
        <v>149</v>
      </c>
      <c r="D4328" s="620">
        <v>1000</v>
      </c>
      <c r="E4328" s="278"/>
      <c r="F4328" s="116" t="s">
        <v>5016</v>
      </c>
      <c r="G4328" s="700"/>
      <c r="H4328" s="900">
        <v>122</v>
      </c>
      <c r="I4328" s="580">
        <v>84359000</v>
      </c>
      <c r="J4328" s="689" t="s">
        <v>6734</v>
      </c>
      <c r="K4328" s="411" t="s">
        <v>6735</v>
      </c>
      <c r="L4328" s="733">
        <v>0</v>
      </c>
      <c r="M4328" s="734">
        <v>0</v>
      </c>
      <c r="N4328" s="931"/>
      <c r="O4328" s="530">
        <f t="shared" si="6686"/>
        <v>0</v>
      </c>
      <c r="P4328" s="530">
        <f t="shared" si="6687"/>
        <v>0</v>
      </c>
      <c r="Q4328" s="646"/>
      <c r="R4328" s="536"/>
      <c r="S4328" s="536"/>
      <c r="T4328" s="536"/>
      <c r="U4328" s="536"/>
      <c r="V4328" s="536"/>
      <c r="W4328" s="683" t="str">
        <f t="shared" si="6707"/>
        <v>OK</v>
      </c>
      <c r="X4328" s="141"/>
      <c r="Y4328" s="141"/>
      <c r="Z4328" s="552"/>
      <c r="AA4328" s="552"/>
      <c r="AB4328" s="683" t="str">
        <f t="shared" si="6708"/>
        <v>OK</v>
      </c>
      <c r="AC4328" s="593"/>
      <c r="AD4328" s="530">
        <f t="shared" si="6688"/>
        <v>0</v>
      </c>
      <c r="AE4328" s="842">
        <f t="shared" si="6689"/>
        <v>0</v>
      </c>
      <c r="AF4328" s="931"/>
      <c r="AG4328" s="530">
        <f t="shared" si="6690"/>
        <v>0</v>
      </c>
      <c r="AH4328" s="530">
        <f t="shared" si="6691"/>
        <v>0</v>
      </c>
      <c r="AI4328" s="641"/>
      <c r="AJ4328" s="537"/>
      <c r="AK4328" s="537"/>
      <c r="AL4328" s="537"/>
      <c r="AM4328" s="537"/>
      <c r="AN4328" s="537"/>
      <c r="AO4328" s="683" t="str">
        <f t="shared" si="6709"/>
        <v>OK</v>
      </c>
      <c r="AP4328" s="141"/>
      <c r="AQ4328" s="141"/>
      <c r="AR4328" s="552"/>
      <c r="AS4328" s="552"/>
      <c r="AT4328" s="683" t="str">
        <f t="shared" si="6710"/>
        <v>OK</v>
      </c>
      <c r="AU4328" s="593"/>
      <c r="AV4328" s="530">
        <f t="shared" si="6692"/>
        <v>0</v>
      </c>
      <c r="AW4328" s="842">
        <f t="shared" si="6693"/>
        <v>0</v>
      </c>
      <c r="AX4328" s="115">
        <f t="shared" si="6694"/>
        <v>0</v>
      </c>
      <c r="AY4328" s="5">
        <f t="shared" si="6695"/>
        <v>0</v>
      </c>
      <c r="AZ4328" s="7">
        <f t="shared" si="6711"/>
        <v>0</v>
      </c>
      <c r="BA4328" s="335" t="e">
        <f t="shared" si="6712"/>
        <v>#DIV/0!</v>
      </c>
      <c r="BB4328" s="23">
        <f t="shared" si="6696"/>
        <v>0</v>
      </c>
      <c r="BC4328" s="5">
        <f t="shared" si="6713"/>
        <v>0</v>
      </c>
      <c r="BD4328" s="7">
        <f t="shared" si="6714"/>
        <v>0</v>
      </c>
      <c r="BE4328" s="335" t="e">
        <f t="shared" si="6715"/>
        <v>#DIV/0!</v>
      </c>
      <c r="BG4328" s="826" t="str">
        <f t="shared" si="6697"/>
        <v>43.59</v>
      </c>
      <c r="BH4328" s="607" t="b">
        <f>COUNTIF('Codes SEC'!$B$2:$B$250,Ministres!BG4328)&gt;0</f>
        <v>1</v>
      </c>
    </row>
    <row r="4329" spans="1:66" ht="35.1" customHeight="1" x14ac:dyDescent="0.25">
      <c r="A4329" s="222" t="s">
        <v>6115</v>
      </c>
      <c r="B4329" s="112" t="s">
        <v>5018</v>
      </c>
      <c r="C4329" s="116" t="s">
        <v>149</v>
      </c>
      <c r="D4329" s="620">
        <v>1000</v>
      </c>
      <c r="E4329" s="278"/>
      <c r="F4329" s="116" t="s">
        <v>5016</v>
      </c>
      <c r="G4329" s="700"/>
      <c r="H4329" s="900">
        <v>122</v>
      </c>
      <c r="I4329" s="580">
        <v>84524000</v>
      </c>
      <c r="J4329" s="689" t="s">
        <v>6766</v>
      </c>
      <c r="K4329" s="411" t="s">
        <v>6767</v>
      </c>
      <c r="L4329" s="733">
        <v>0</v>
      </c>
      <c r="M4329" s="734">
        <v>0</v>
      </c>
      <c r="N4329" s="931"/>
      <c r="O4329" s="530">
        <f t="shared" si="6686"/>
        <v>0</v>
      </c>
      <c r="P4329" s="530">
        <f t="shared" si="6687"/>
        <v>0</v>
      </c>
      <c r="Q4329" s="646"/>
      <c r="R4329" s="536"/>
      <c r="S4329" s="536"/>
      <c r="T4329" s="536"/>
      <c r="U4329" s="536"/>
      <c r="V4329" s="536"/>
      <c r="W4329" s="683" t="str">
        <f t="shared" si="6707"/>
        <v>OK</v>
      </c>
      <c r="X4329" s="141"/>
      <c r="Y4329" s="141"/>
      <c r="Z4329" s="552"/>
      <c r="AA4329" s="552"/>
      <c r="AB4329" s="683" t="str">
        <f t="shared" si="6708"/>
        <v>OK</v>
      </c>
      <c r="AC4329" s="593"/>
      <c r="AD4329" s="530">
        <f t="shared" si="6688"/>
        <v>0</v>
      </c>
      <c r="AE4329" s="842">
        <f t="shared" si="6689"/>
        <v>0</v>
      </c>
      <c r="AF4329" s="931"/>
      <c r="AG4329" s="530">
        <f t="shared" si="6690"/>
        <v>0</v>
      </c>
      <c r="AH4329" s="530">
        <f t="shared" si="6691"/>
        <v>0</v>
      </c>
      <c r="AI4329" s="641"/>
      <c r="AJ4329" s="537"/>
      <c r="AK4329" s="537"/>
      <c r="AL4329" s="537"/>
      <c r="AM4329" s="537"/>
      <c r="AN4329" s="537"/>
      <c r="AO4329" s="683"/>
      <c r="AP4329" s="141"/>
      <c r="AQ4329" s="141"/>
      <c r="AR4329" s="552"/>
      <c r="AS4329" s="552"/>
      <c r="AT4329" s="683" t="str">
        <f t="shared" si="6710"/>
        <v>OK</v>
      </c>
      <c r="AU4329" s="593"/>
      <c r="AV4329" s="530">
        <f t="shared" si="6692"/>
        <v>0</v>
      </c>
      <c r="AW4329" s="842">
        <f t="shared" si="6693"/>
        <v>0</v>
      </c>
      <c r="AX4329" s="115">
        <f t="shared" si="6694"/>
        <v>0</v>
      </c>
      <c r="AY4329" s="5">
        <f t="shared" si="6695"/>
        <v>0</v>
      </c>
      <c r="AZ4329" s="7">
        <f t="shared" si="6711"/>
        <v>0</v>
      </c>
      <c r="BA4329" s="335" t="e">
        <f t="shared" si="6712"/>
        <v>#DIV/0!</v>
      </c>
      <c r="BB4329" s="23">
        <f t="shared" si="6696"/>
        <v>0</v>
      </c>
      <c r="BC4329" s="5">
        <f t="shared" si="6713"/>
        <v>0</v>
      </c>
      <c r="BD4329" s="7">
        <f t="shared" si="6714"/>
        <v>0</v>
      </c>
      <c r="BE4329" s="335" t="e">
        <f t="shared" si="6715"/>
        <v>#DIV/0!</v>
      </c>
      <c r="BG4329" s="826" t="str">
        <f t="shared" si="6697"/>
        <v>45.24</v>
      </c>
      <c r="BH4329" s="607" t="b">
        <f>COUNTIF('Codes SEC'!$B$2:$B$250,Ministres!BG4329)&gt;0</f>
        <v>1</v>
      </c>
    </row>
    <row r="4330" spans="1:66" ht="12.75" customHeight="1" x14ac:dyDescent="0.25">
      <c r="A4330" s="225"/>
      <c r="B4330" s="206"/>
      <c r="C4330" s="253"/>
      <c r="D4330" s="621"/>
      <c r="E4330" s="275"/>
      <c r="F4330" s="269"/>
      <c r="G4330" s="695"/>
      <c r="H4330" s="886"/>
      <c r="I4330" s="403"/>
      <c r="J4330" s="381"/>
      <c r="K4330" s="514" t="s">
        <v>95</v>
      </c>
      <c r="L4330" s="313">
        <f>L4307+L4308+L4309+L4310+L4311+L4313+L4315+L4316+L4317+L4318+L4319+L4320+L4321+L4322+L4323+L4324+L4325+L4326+L4328+L4329+L4334+L4335+L4336+L4337+L4338+L4339+L4340+L4341+L4342+L4343+L4344+L4345+L4346+L4347+L4348+L4349+L4350+L4351+L4352+L4353+L4354+L4314+L4312+L4327</f>
        <v>0</v>
      </c>
      <c r="M4330" s="744">
        <f t="shared" ref="M4330:BE4330" si="6720">M4307+M4308+M4309+M4310+M4311+M4313+M4315+M4316+M4317+M4318+M4319+M4320+M4321+M4322+M4323+M4324+M4325+M4326+M4328+M4329+M4334+M4335+M4336+M4337+M4338+M4339+M4340+M4341+M4342+M4343+M4344+M4345+M4346+M4347+M4348+M4349+M4350+M4351+M4352+M4353+M4354+M4314+M4312+M4327</f>
        <v>0</v>
      </c>
      <c r="N4330" s="930">
        <f t="shared" si="6720"/>
        <v>0</v>
      </c>
      <c r="O4330" s="790">
        <f t="shared" si="6720"/>
        <v>0</v>
      </c>
      <c r="P4330" s="790">
        <f t="shared" si="6720"/>
        <v>0</v>
      </c>
      <c r="Q4330" s="787">
        <f t="shared" si="6720"/>
        <v>0</v>
      </c>
      <c r="R4330" s="648">
        <f t="shared" si="6720"/>
        <v>0</v>
      </c>
      <c r="S4330" s="648">
        <f t="shared" si="6720"/>
        <v>0</v>
      </c>
      <c r="T4330" s="648">
        <f t="shared" si="6720"/>
        <v>0</v>
      </c>
      <c r="U4330" s="648">
        <f t="shared" si="6720"/>
        <v>0</v>
      </c>
      <c r="V4330" s="648">
        <f t="shared" si="6720"/>
        <v>0</v>
      </c>
      <c r="W4330" s="790" t="e">
        <f t="shared" si="6720"/>
        <v>#VALUE!</v>
      </c>
      <c r="X4330" s="649">
        <f t="shared" si="6720"/>
        <v>0</v>
      </c>
      <c r="Y4330" s="649">
        <f t="shared" si="6720"/>
        <v>0</v>
      </c>
      <c r="Z4330" s="648">
        <f t="shared" si="6720"/>
        <v>0</v>
      </c>
      <c r="AA4330" s="648">
        <f t="shared" si="6720"/>
        <v>0</v>
      </c>
      <c r="AB4330" s="790" t="e">
        <f t="shared" si="6720"/>
        <v>#VALUE!</v>
      </c>
      <c r="AC4330" s="649">
        <f t="shared" si="6720"/>
        <v>0</v>
      </c>
      <c r="AD4330" s="790">
        <f t="shared" si="6720"/>
        <v>0</v>
      </c>
      <c r="AE4330" s="843">
        <f t="shared" si="6720"/>
        <v>0</v>
      </c>
      <c r="AF4330" s="930">
        <f t="shared" si="6720"/>
        <v>0</v>
      </c>
      <c r="AG4330" s="790">
        <f t="shared" si="6720"/>
        <v>0</v>
      </c>
      <c r="AH4330" s="790">
        <f t="shared" si="6720"/>
        <v>0</v>
      </c>
      <c r="AI4330" s="787">
        <f t="shared" si="6720"/>
        <v>0</v>
      </c>
      <c r="AJ4330" s="648">
        <f t="shared" si="6720"/>
        <v>0</v>
      </c>
      <c r="AK4330" s="648">
        <f t="shared" si="6720"/>
        <v>0</v>
      </c>
      <c r="AL4330" s="648">
        <f t="shared" si="6720"/>
        <v>0</v>
      </c>
      <c r="AM4330" s="648">
        <f t="shared" si="6720"/>
        <v>0</v>
      </c>
      <c r="AN4330" s="648">
        <f t="shared" si="6720"/>
        <v>0</v>
      </c>
      <c r="AO4330" s="790" t="e">
        <f t="shared" si="6720"/>
        <v>#VALUE!</v>
      </c>
      <c r="AP4330" s="649">
        <f t="shared" si="6720"/>
        <v>0</v>
      </c>
      <c r="AQ4330" s="649">
        <f t="shared" si="6720"/>
        <v>0</v>
      </c>
      <c r="AR4330" s="648">
        <f t="shared" si="6720"/>
        <v>0</v>
      </c>
      <c r="AS4330" s="648">
        <f t="shared" si="6720"/>
        <v>0</v>
      </c>
      <c r="AT4330" s="790" t="e">
        <f t="shared" si="6720"/>
        <v>#VALUE!</v>
      </c>
      <c r="AU4330" s="649">
        <f t="shared" si="6720"/>
        <v>0</v>
      </c>
      <c r="AV4330" s="790">
        <f t="shared" si="6720"/>
        <v>0</v>
      </c>
      <c r="AW4330" s="843">
        <f t="shared" si="6720"/>
        <v>0</v>
      </c>
      <c r="AX4330" s="336">
        <f t="shared" si="6720"/>
        <v>0</v>
      </c>
      <c r="AY4330" s="337">
        <f t="shared" si="6720"/>
        <v>0</v>
      </c>
      <c r="AZ4330" s="338">
        <f t="shared" si="6720"/>
        <v>0</v>
      </c>
      <c r="BA4330" s="339" t="e">
        <f t="shared" si="6720"/>
        <v>#DIV/0!</v>
      </c>
      <c r="BB4330" s="322">
        <f t="shared" si="6720"/>
        <v>0</v>
      </c>
      <c r="BC4330" s="337">
        <f t="shared" si="6720"/>
        <v>0</v>
      </c>
      <c r="BD4330" s="338">
        <f t="shared" si="6720"/>
        <v>0</v>
      </c>
      <c r="BE4330" s="339" t="e">
        <f t="shared" si="6720"/>
        <v>#DIV/0!</v>
      </c>
      <c r="BG4330" s="826"/>
      <c r="BH4330" s="607"/>
    </row>
    <row r="4331" spans="1:66" ht="12.75" customHeight="1" x14ac:dyDescent="0.25">
      <c r="A4331" s="222"/>
      <c r="C4331" s="116"/>
      <c r="D4331" s="620"/>
      <c r="F4331" s="117"/>
      <c r="G4331" s="694"/>
      <c r="H4331" s="878"/>
      <c r="I4331" s="397"/>
      <c r="J4331" s="380"/>
      <c r="K4331" s="409"/>
      <c r="L4331" s="731"/>
      <c r="M4331" s="732"/>
      <c r="N4331" s="931"/>
      <c r="O4331" s="923"/>
      <c r="P4331" s="923"/>
      <c r="Q4331" s="641"/>
      <c r="R4331" s="537"/>
      <c r="S4331" s="537"/>
      <c r="T4331" s="537"/>
      <c r="U4331" s="537"/>
      <c r="V4331" s="537"/>
      <c r="W4331" s="531"/>
      <c r="X4331" s="141"/>
      <c r="Y4331" s="141"/>
      <c r="Z4331" s="552"/>
      <c r="AA4331" s="552"/>
      <c r="AB4331" s="531"/>
      <c r="AC4331" s="593"/>
      <c r="AD4331" s="923"/>
      <c r="AE4331" s="846"/>
      <c r="AF4331" s="931"/>
      <c r="AG4331" s="923"/>
      <c r="AH4331" s="923"/>
      <c r="AI4331" s="641"/>
      <c r="AJ4331" s="537"/>
      <c r="AK4331" s="537"/>
      <c r="AL4331" s="537"/>
      <c r="AM4331" s="537"/>
      <c r="AN4331" s="537"/>
      <c r="AO4331" s="531"/>
      <c r="AP4331" s="141"/>
      <c r="AQ4331" s="141"/>
      <c r="AR4331" s="552"/>
      <c r="AS4331" s="552"/>
      <c r="AT4331" s="531"/>
      <c r="AU4331" s="593"/>
      <c r="AV4331" s="923"/>
      <c r="AW4331" s="846"/>
      <c r="AX4331" s="115"/>
      <c r="AY4331" s="5"/>
      <c r="AZ4331" s="5"/>
      <c r="BA4331" s="335"/>
      <c r="BC4331" s="5"/>
      <c r="BD4331" s="5"/>
      <c r="BE4331" s="335"/>
      <c r="BG4331" s="826"/>
      <c r="BH4331" s="607"/>
    </row>
    <row r="4332" spans="1:66" ht="12.75" customHeight="1" x14ac:dyDescent="0.25">
      <c r="A4332" s="222"/>
      <c r="C4332" s="116"/>
      <c r="D4332" s="620"/>
      <c r="F4332" s="117"/>
      <c r="G4332" s="694"/>
      <c r="H4332" s="878"/>
      <c r="I4332" s="397"/>
      <c r="J4332" s="380"/>
      <c r="K4332" s="410" t="s">
        <v>58</v>
      </c>
      <c r="L4332" s="731"/>
      <c r="M4332" s="732"/>
      <c r="N4332" s="931"/>
      <c r="O4332" s="923"/>
      <c r="P4332" s="923"/>
      <c r="Q4332" s="641"/>
      <c r="R4332" s="537"/>
      <c r="S4332" s="537"/>
      <c r="T4332" s="537"/>
      <c r="U4332" s="537"/>
      <c r="V4332" s="537"/>
      <c r="W4332" s="531"/>
      <c r="X4332" s="141"/>
      <c r="Y4332" s="141"/>
      <c r="Z4332" s="552"/>
      <c r="AA4332" s="552"/>
      <c r="AB4332" s="531"/>
      <c r="AC4332" s="593"/>
      <c r="AD4332" s="923"/>
      <c r="AE4332" s="846"/>
      <c r="AF4332" s="931"/>
      <c r="AG4332" s="923"/>
      <c r="AH4332" s="923"/>
      <c r="AI4332" s="641"/>
      <c r="AJ4332" s="537"/>
      <c r="AK4332" s="537"/>
      <c r="AL4332" s="537"/>
      <c r="AM4332" s="537"/>
      <c r="AN4332" s="537"/>
      <c r="AO4332" s="531"/>
      <c r="AP4332" s="141"/>
      <c r="AQ4332" s="141"/>
      <c r="AR4332" s="552"/>
      <c r="AS4332" s="552"/>
      <c r="AT4332" s="531"/>
      <c r="AU4332" s="593"/>
      <c r="AV4332" s="923"/>
      <c r="AW4332" s="846"/>
      <c r="AX4332" s="115"/>
      <c r="AY4332" s="5"/>
      <c r="AZ4332" s="5"/>
      <c r="BA4332" s="335"/>
      <c r="BC4332" s="5"/>
      <c r="BD4332" s="5"/>
      <c r="BE4332" s="335"/>
      <c r="BG4332" s="826"/>
      <c r="BH4332" s="607"/>
    </row>
    <row r="4333" spans="1:66" ht="12.75" customHeight="1" x14ac:dyDescent="0.25">
      <c r="A4333" s="222"/>
      <c r="C4333" s="116"/>
      <c r="D4333" s="620"/>
      <c r="F4333" s="117"/>
      <c r="G4333" s="694"/>
      <c r="H4333" s="878"/>
      <c r="I4333" s="397"/>
      <c r="J4333" s="380"/>
      <c r="K4333" s="408"/>
      <c r="L4333" s="731"/>
      <c r="M4333" s="732"/>
      <c r="N4333" s="931"/>
      <c r="O4333" s="923"/>
      <c r="P4333" s="923"/>
      <c r="Q4333" s="641"/>
      <c r="R4333" s="537"/>
      <c r="S4333" s="537"/>
      <c r="T4333" s="537"/>
      <c r="U4333" s="537"/>
      <c r="V4333" s="537"/>
      <c r="W4333" s="531"/>
      <c r="X4333" s="141"/>
      <c r="Y4333" s="141"/>
      <c r="Z4333" s="552"/>
      <c r="AA4333" s="552"/>
      <c r="AB4333" s="531"/>
      <c r="AC4333" s="593"/>
      <c r="AD4333" s="923"/>
      <c r="AE4333" s="846"/>
      <c r="AF4333" s="931"/>
      <c r="AG4333" s="923"/>
      <c r="AH4333" s="923"/>
      <c r="AI4333" s="641"/>
      <c r="AJ4333" s="537"/>
      <c r="AK4333" s="537"/>
      <c r="AL4333" s="537"/>
      <c r="AM4333" s="537"/>
      <c r="AN4333" s="537"/>
      <c r="AO4333" s="531"/>
      <c r="AP4333" s="141"/>
      <c r="AQ4333" s="141"/>
      <c r="AR4333" s="552"/>
      <c r="AS4333" s="552"/>
      <c r="AT4333" s="531"/>
      <c r="AU4333" s="593"/>
      <c r="AV4333" s="923"/>
      <c r="AW4333" s="846"/>
      <c r="AX4333" s="115"/>
      <c r="AY4333" s="5"/>
      <c r="AZ4333" s="5"/>
      <c r="BA4333" s="335"/>
      <c r="BC4333" s="5"/>
      <c r="BD4333" s="5"/>
      <c r="BE4333" s="335"/>
      <c r="BG4333" s="826"/>
      <c r="BH4333" s="607"/>
    </row>
    <row r="4334" spans="1:66" ht="35.1" customHeight="1" x14ac:dyDescent="0.25">
      <c r="A4334" s="222" t="s">
        <v>6115</v>
      </c>
      <c r="B4334" s="112" t="s">
        <v>5018</v>
      </c>
      <c r="C4334" s="116" t="s">
        <v>149</v>
      </c>
      <c r="D4334" s="620">
        <v>1000</v>
      </c>
      <c r="E4334" s="278"/>
      <c r="F4334" s="116" t="s">
        <v>5016</v>
      </c>
      <c r="G4334" s="700"/>
      <c r="H4334" s="900">
        <v>122</v>
      </c>
      <c r="I4334" s="580">
        <v>85111000</v>
      </c>
      <c r="J4334" s="689" t="s">
        <v>6812</v>
      </c>
      <c r="K4334" s="411" t="s">
        <v>6813</v>
      </c>
      <c r="L4334" s="733">
        <v>0</v>
      </c>
      <c r="M4334" s="734">
        <v>0</v>
      </c>
      <c r="N4334" s="931"/>
      <c r="O4334" s="530">
        <f t="shared" ref="O4334:O4354" si="6721">IF(N4334&gt;L4334,"0 ",N4334-L4334)</f>
        <v>0</v>
      </c>
      <c r="P4334" s="530">
        <f t="shared" ref="P4334:P4354" si="6722">IF(N4334&lt;L4334,"0 ",N4334-L4334)</f>
        <v>0</v>
      </c>
      <c r="Q4334" s="646"/>
      <c r="R4334" s="536"/>
      <c r="S4334" s="536"/>
      <c r="T4334" s="536"/>
      <c r="U4334" s="536"/>
      <c r="V4334" s="536"/>
      <c r="W4334" s="683" t="str">
        <f t="shared" ref="W4334:W4354" si="6723">IF(SUM(Q4334:V4334)=X4334,"OK",SUM(Q4334:V4334)-X4334)</f>
        <v>OK</v>
      </c>
      <c r="X4334" s="141"/>
      <c r="Y4334" s="141"/>
      <c r="Z4334" s="552"/>
      <c r="AA4334" s="552"/>
      <c r="AB4334" s="683" t="str">
        <f t="shared" ref="AB4334:AB4354" si="6724">IF(SUM(Z4334:AA4334)=AC4334,"OK",SUM(Z4334:AA4334)-AC4334)</f>
        <v>OK</v>
      </c>
      <c r="AC4334" s="593"/>
      <c r="AD4334" s="530">
        <f t="shared" ref="AD4334:AD4354" si="6725">X4334+Y4334+AC4334</f>
        <v>0</v>
      </c>
      <c r="AE4334" s="842">
        <f t="shared" ref="AE4334:AE4354" si="6726">N4334+AD4334</f>
        <v>0</v>
      </c>
      <c r="AF4334" s="931"/>
      <c r="AG4334" s="530">
        <f t="shared" ref="AG4334:AG4354" si="6727">IF(AF4334&gt;M4334,"0 ",AF4334-M4334)</f>
        <v>0</v>
      </c>
      <c r="AH4334" s="530">
        <f t="shared" ref="AH4334:AH4354" si="6728">IF(AF4334&lt;M4334,"0 ",AF4334-M4334)</f>
        <v>0</v>
      </c>
      <c r="AI4334" s="641"/>
      <c r="AJ4334" s="537"/>
      <c r="AK4334" s="537"/>
      <c r="AL4334" s="537"/>
      <c r="AM4334" s="537"/>
      <c r="AN4334" s="537"/>
      <c r="AO4334" s="683" t="str">
        <f t="shared" ref="AO4334:AO4354" si="6729">IF(SUM(AI4334:AN4334)=AP4334,"OK",SUM(AI4334:AN4334)-AP4334)</f>
        <v>OK</v>
      </c>
      <c r="AP4334" s="141"/>
      <c r="AQ4334" s="141"/>
      <c r="AR4334" s="552"/>
      <c r="AS4334" s="552"/>
      <c r="AT4334" s="683" t="str">
        <f t="shared" ref="AT4334:AT4354" si="6730">IF(SUM(AR4334:AS4334)=AU4334,"OK",SUM(AR4334:AS4334)-AU4334)</f>
        <v>OK</v>
      </c>
      <c r="AU4334" s="593"/>
      <c r="AV4334" s="530">
        <f t="shared" ref="AV4334:AV4354" si="6731">AP4334+AQ4334+AU4334</f>
        <v>0</v>
      </c>
      <c r="AW4334" s="842">
        <f t="shared" ref="AW4334:AW4354" si="6732">AF4334+AV4334</f>
        <v>0</v>
      </c>
      <c r="AX4334" s="115">
        <f t="shared" ref="AX4334:AX4354" si="6733">L4334</f>
        <v>0</v>
      </c>
      <c r="AY4334" s="5">
        <f t="shared" ref="AY4334:AY4354" si="6734">AE4334</f>
        <v>0</v>
      </c>
      <c r="AZ4334" s="7">
        <f t="shared" ref="AZ4334:AZ4354" si="6735">AY4334-AX4334</f>
        <v>0</v>
      </c>
      <c r="BA4334" s="335" t="e">
        <f t="shared" ref="BA4334:BA4354" si="6736">AZ4334/AX4334</f>
        <v>#DIV/0!</v>
      </c>
      <c r="BB4334" s="23">
        <f t="shared" ref="BB4334:BB4354" si="6737">M4334</f>
        <v>0</v>
      </c>
      <c r="BC4334" s="5">
        <f t="shared" ref="BC4334:BC4354" si="6738">AW4334</f>
        <v>0</v>
      </c>
      <c r="BD4334" s="7">
        <f t="shared" ref="BD4334:BD4354" si="6739">BC4334-BB4334</f>
        <v>0</v>
      </c>
      <c r="BE4334" s="335" t="e">
        <f t="shared" ref="BE4334:BE4354" si="6740">BD4334/BB4334</f>
        <v>#DIV/0!</v>
      </c>
      <c r="BG4334" s="826" t="str">
        <f t="shared" ref="BG4334:BG4354" si="6741">RIGHT(LEFT(I4334,3),2)&amp;"."&amp;RIGHT(LEFT(I4334,5),2)</f>
        <v>51.11</v>
      </c>
      <c r="BH4334" s="607" t="b">
        <f>COUNTIF('Codes SEC'!$B$2:$B$250,Ministres!BG4334)&gt;0</f>
        <v>1</v>
      </c>
    </row>
    <row r="4335" spans="1:66" ht="35.1" customHeight="1" x14ac:dyDescent="0.25">
      <c r="A4335" s="222" t="s">
        <v>6115</v>
      </c>
      <c r="B4335" s="112" t="s">
        <v>5018</v>
      </c>
      <c r="C4335" s="116" t="s">
        <v>149</v>
      </c>
      <c r="D4335" s="620">
        <v>1000</v>
      </c>
      <c r="E4335" s="278"/>
      <c r="F4335" s="116" t="s">
        <v>6671</v>
      </c>
      <c r="G4335" s="700"/>
      <c r="H4335" s="900">
        <v>122</v>
      </c>
      <c r="I4335" s="580">
        <v>85111000</v>
      </c>
      <c r="J4335" s="689" t="s">
        <v>6862</v>
      </c>
      <c r="K4335" s="411" t="s">
        <v>6863</v>
      </c>
      <c r="L4335" s="733">
        <v>0</v>
      </c>
      <c r="M4335" s="734">
        <v>0</v>
      </c>
      <c r="N4335" s="931"/>
      <c r="O4335" s="530">
        <f t="shared" si="6721"/>
        <v>0</v>
      </c>
      <c r="P4335" s="530">
        <f t="shared" si="6722"/>
        <v>0</v>
      </c>
      <c r="Q4335" s="646"/>
      <c r="R4335" s="536"/>
      <c r="S4335" s="536"/>
      <c r="T4335" s="536"/>
      <c r="U4335" s="536"/>
      <c r="V4335" s="536"/>
      <c r="W4335" s="683" t="str">
        <f t="shared" si="6723"/>
        <v>OK</v>
      </c>
      <c r="X4335" s="141"/>
      <c r="Y4335" s="141"/>
      <c r="Z4335" s="552"/>
      <c r="AA4335" s="552"/>
      <c r="AB4335" s="683" t="str">
        <f t="shared" si="6724"/>
        <v>OK</v>
      </c>
      <c r="AC4335" s="593"/>
      <c r="AD4335" s="530">
        <f t="shared" si="6725"/>
        <v>0</v>
      </c>
      <c r="AE4335" s="842">
        <f t="shared" si="6726"/>
        <v>0</v>
      </c>
      <c r="AF4335" s="931"/>
      <c r="AG4335" s="530">
        <f t="shared" si="6727"/>
        <v>0</v>
      </c>
      <c r="AH4335" s="530">
        <f t="shared" si="6728"/>
        <v>0</v>
      </c>
      <c r="AI4335" s="641"/>
      <c r="AJ4335" s="537"/>
      <c r="AK4335" s="537"/>
      <c r="AL4335" s="537"/>
      <c r="AM4335" s="537"/>
      <c r="AN4335" s="537"/>
      <c r="AO4335" s="683" t="str">
        <f t="shared" si="6729"/>
        <v>OK</v>
      </c>
      <c r="AP4335" s="141"/>
      <c r="AQ4335" s="141"/>
      <c r="AR4335" s="552"/>
      <c r="AS4335" s="552"/>
      <c r="AT4335" s="683" t="str">
        <f t="shared" si="6730"/>
        <v>OK</v>
      </c>
      <c r="AU4335" s="593"/>
      <c r="AV4335" s="530">
        <f t="shared" si="6731"/>
        <v>0</v>
      </c>
      <c r="AW4335" s="842">
        <f t="shared" si="6732"/>
        <v>0</v>
      </c>
      <c r="AX4335" s="115">
        <f t="shared" si="6733"/>
        <v>0</v>
      </c>
      <c r="AY4335" s="5">
        <f t="shared" si="6734"/>
        <v>0</v>
      </c>
      <c r="AZ4335" s="7">
        <f t="shared" si="6735"/>
        <v>0</v>
      </c>
      <c r="BA4335" s="335" t="e">
        <f t="shared" si="6736"/>
        <v>#DIV/0!</v>
      </c>
      <c r="BB4335" s="23">
        <f t="shared" si="6737"/>
        <v>0</v>
      </c>
      <c r="BC4335" s="5">
        <f t="shared" si="6738"/>
        <v>0</v>
      </c>
      <c r="BD4335" s="7">
        <f t="shared" si="6739"/>
        <v>0</v>
      </c>
      <c r="BE4335" s="335" t="e">
        <f t="shared" si="6740"/>
        <v>#DIV/0!</v>
      </c>
      <c r="BG4335" s="826" t="str">
        <f t="shared" si="6741"/>
        <v>51.11</v>
      </c>
      <c r="BH4335" s="607" t="b">
        <f>COUNTIF('Codes SEC'!$B$2:$B$250,Ministres!BG4335)&gt;0</f>
        <v>1</v>
      </c>
    </row>
    <row r="4336" spans="1:66" ht="35.1" customHeight="1" x14ac:dyDescent="0.25">
      <c r="A4336" s="222" t="s">
        <v>6115</v>
      </c>
      <c r="B4336" s="112" t="s">
        <v>5018</v>
      </c>
      <c r="C4336" s="116" t="s">
        <v>149</v>
      </c>
      <c r="D4336" s="620">
        <v>1000</v>
      </c>
      <c r="E4336" s="278"/>
      <c r="F4336" s="116">
        <v>19</v>
      </c>
      <c r="G4336" s="700"/>
      <c r="H4336" s="900">
        <v>122</v>
      </c>
      <c r="I4336" s="580">
        <v>85112000</v>
      </c>
      <c r="J4336" s="689" t="s">
        <v>7042</v>
      </c>
      <c r="K4336" s="411" t="s">
        <v>7043</v>
      </c>
      <c r="L4336" s="733">
        <v>0</v>
      </c>
      <c r="M4336" s="734">
        <v>0</v>
      </c>
      <c r="N4336" s="931"/>
      <c r="O4336" s="530">
        <f t="shared" si="6721"/>
        <v>0</v>
      </c>
      <c r="P4336" s="530">
        <f t="shared" si="6722"/>
        <v>0</v>
      </c>
      <c r="Q4336" s="646"/>
      <c r="R4336" s="536"/>
      <c r="S4336" s="536"/>
      <c r="T4336" s="536"/>
      <c r="U4336" s="536"/>
      <c r="V4336" s="536"/>
      <c r="W4336" s="683" t="str">
        <f t="shared" si="6723"/>
        <v>OK</v>
      </c>
      <c r="X4336" s="141"/>
      <c r="Y4336" s="141"/>
      <c r="Z4336" s="552"/>
      <c r="AA4336" s="552"/>
      <c r="AB4336" s="683" t="str">
        <f t="shared" si="6724"/>
        <v>OK</v>
      </c>
      <c r="AC4336" s="593"/>
      <c r="AD4336" s="530">
        <f t="shared" si="6725"/>
        <v>0</v>
      </c>
      <c r="AE4336" s="842">
        <f t="shared" si="6726"/>
        <v>0</v>
      </c>
      <c r="AF4336" s="931"/>
      <c r="AG4336" s="530">
        <f t="shared" si="6727"/>
        <v>0</v>
      </c>
      <c r="AH4336" s="530">
        <f t="shared" si="6728"/>
        <v>0</v>
      </c>
      <c r="AI4336" s="641"/>
      <c r="AJ4336" s="537"/>
      <c r="AK4336" s="537"/>
      <c r="AL4336" s="537"/>
      <c r="AM4336" s="537"/>
      <c r="AN4336" s="537"/>
      <c r="AO4336" s="683" t="str">
        <f t="shared" si="6729"/>
        <v>OK</v>
      </c>
      <c r="AP4336" s="141"/>
      <c r="AQ4336" s="141"/>
      <c r="AR4336" s="552"/>
      <c r="AS4336" s="552"/>
      <c r="AT4336" s="683" t="str">
        <f t="shared" si="6730"/>
        <v>OK</v>
      </c>
      <c r="AU4336" s="593"/>
      <c r="AV4336" s="530">
        <f t="shared" si="6731"/>
        <v>0</v>
      </c>
      <c r="AW4336" s="842">
        <f t="shared" si="6732"/>
        <v>0</v>
      </c>
      <c r="AX4336" s="115">
        <f t="shared" si="6733"/>
        <v>0</v>
      </c>
      <c r="AY4336" s="5">
        <f t="shared" si="6734"/>
        <v>0</v>
      </c>
      <c r="AZ4336" s="7">
        <f t="shared" si="6735"/>
        <v>0</v>
      </c>
      <c r="BA4336" s="335" t="e">
        <f t="shared" si="6736"/>
        <v>#DIV/0!</v>
      </c>
      <c r="BB4336" s="23">
        <f t="shared" si="6737"/>
        <v>0</v>
      </c>
      <c r="BC4336" s="5">
        <f t="shared" si="6738"/>
        <v>0</v>
      </c>
      <c r="BD4336" s="7">
        <f t="shared" si="6739"/>
        <v>0</v>
      </c>
      <c r="BE4336" s="335" t="e">
        <f t="shared" si="6740"/>
        <v>#DIV/0!</v>
      </c>
      <c r="BG4336" s="826" t="str">
        <f t="shared" si="6741"/>
        <v>51.12</v>
      </c>
      <c r="BH4336" s="607" t="b">
        <f>COUNTIF('Codes SEC'!$B$2:$B$250,Ministres!BG4336)&gt;0</f>
        <v>1</v>
      </c>
    </row>
    <row r="4337" spans="1:60" ht="35.1" customHeight="1" x14ac:dyDescent="0.25">
      <c r="A4337" s="222" t="s">
        <v>6115</v>
      </c>
      <c r="B4337" s="112" t="s">
        <v>5018</v>
      </c>
      <c r="C4337" s="116" t="s">
        <v>149</v>
      </c>
      <c r="D4337" s="620">
        <v>1000</v>
      </c>
      <c r="E4337" s="278"/>
      <c r="F4337" s="116" t="s">
        <v>5016</v>
      </c>
      <c r="G4337" s="700"/>
      <c r="H4337" s="900">
        <v>122</v>
      </c>
      <c r="I4337" s="580">
        <v>85121000</v>
      </c>
      <c r="J4337" s="689" t="s">
        <v>6768</v>
      </c>
      <c r="K4337" s="411" t="s">
        <v>6769</v>
      </c>
      <c r="L4337" s="733">
        <v>0</v>
      </c>
      <c r="M4337" s="734">
        <v>0</v>
      </c>
      <c r="N4337" s="931"/>
      <c r="O4337" s="530">
        <f t="shared" si="6721"/>
        <v>0</v>
      </c>
      <c r="P4337" s="530">
        <f t="shared" si="6722"/>
        <v>0</v>
      </c>
      <c r="Q4337" s="646"/>
      <c r="R4337" s="536"/>
      <c r="S4337" s="536"/>
      <c r="T4337" s="536"/>
      <c r="U4337" s="536"/>
      <c r="V4337" s="536"/>
      <c r="W4337" s="683" t="str">
        <f t="shared" si="6723"/>
        <v>OK</v>
      </c>
      <c r="X4337" s="141"/>
      <c r="Y4337" s="141"/>
      <c r="Z4337" s="552"/>
      <c r="AA4337" s="552"/>
      <c r="AB4337" s="683" t="str">
        <f t="shared" si="6724"/>
        <v>OK</v>
      </c>
      <c r="AC4337" s="593"/>
      <c r="AD4337" s="530">
        <f t="shared" si="6725"/>
        <v>0</v>
      </c>
      <c r="AE4337" s="842">
        <f t="shared" si="6726"/>
        <v>0</v>
      </c>
      <c r="AF4337" s="931"/>
      <c r="AG4337" s="530">
        <f t="shared" si="6727"/>
        <v>0</v>
      </c>
      <c r="AH4337" s="530">
        <f t="shared" si="6728"/>
        <v>0</v>
      </c>
      <c r="AI4337" s="641"/>
      <c r="AJ4337" s="537"/>
      <c r="AK4337" s="537"/>
      <c r="AL4337" s="537"/>
      <c r="AM4337" s="537"/>
      <c r="AN4337" s="537"/>
      <c r="AO4337" s="683" t="str">
        <f t="shared" si="6729"/>
        <v>OK</v>
      </c>
      <c r="AP4337" s="141"/>
      <c r="AQ4337" s="141"/>
      <c r="AR4337" s="552"/>
      <c r="AS4337" s="552"/>
      <c r="AT4337" s="683" t="str">
        <f t="shared" si="6730"/>
        <v>OK</v>
      </c>
      <c r="AU4337" s="593"/>
      <c r="AV4337" s="530">
        <f t="shared" si="6731"/>
        <v>0</v>
      </c>
      <c r="AW4337" s="842">
        <f t="shared" si="6732"/>
        <v>0</v>
      </c>
      <c r="AX4337" s="115">
        <f t="shared" si="6733"/>
        <v>0</v>
      </c>
      <c r="AY4337" s="5">
        <f t="shared" si="6734"/>
        <v>0</v>
      </c>
      <c r="AZ4337" s="7">
        <f t="shared" si="6735"/>
        <v>0</v>
      </c>
      <c r="BA4337" s="335" t="e">
        <f t="shared" si="6736"/>
        <v>#DIV/0!</v>
      </c>
      <c r="BB4337" s="23">
        <f t="shared" si="6737"/>
        <v>0</v>
      </c>
      <c r="BC4337" s="5">
        <f t="shared" si="6738"/>
        <v>0</v>
      </c>
      <c r="BD4337" s="7">
        <f t="shared" si="6739"/>
        <v>0</v>
      </c>
      <c r="BE4337" s="335" t="e">
        <f t="shared" si="6740"/>
        <v>#DIV/0!</v>
      </c>
      <c r="BG4337" s="826" t="str">
        <f t="shared" si="6741"/>
        <v>51.21</v>
      </c>
      <c r="BH4337" s="607" t="b">
        <f>COUNTIF('Codes SEC'!$B$2:$B$250,Ministres!BG4337)&gt;0</f>
        <v>1</v>
      </c>
    </row>
    <row r="4338" spans="1:60" ht="35.1" customHeight="1" x14ac:dyDescent="0.25">
      <c r="A4338" s="222" t="s">
        <v>6115</v>
      </c>
      <c r="B4338" s="112" t="s">
        <v>5018</v>
      </c>
      <c r="C4338" s="116" t="s">
        <v>149</v>
      </c>
      <c r="D4338" s="620">
        <v>1000</v>
      </c>
      <c r="E4338" s="278"/>
      <c r="F4338" s="116">
        <v>19</v>
      </c>
      <c r="G4338" s="700"/>
      <c r="H4338" s="900">
        <v>122</v>
      </c>
      <c r="I4338" s="580">
        <v>85210000</v>
      </c>
      <c r="J4338" s="689" t="s">
        <v>7050</v>
      </c>
      <c r="K4338" s="411" t="s">
        <v>7051</v>
      </c>
      <c r="L4338" s="733">
        <v>0</v>
      </c>
      <c r="M4338" s="734">
        <v>0</v>
      </c>
      <c r="N4338" s="931"/>
      <c r="O4338" s="530">
        <f t="shared" si="6721"/>
        <v>0</v>
      </c>
      <c r="P4338" s="530">
        <f t="shared" si="6722"/>
        <v>0</v>
      </c>
      <c r="Q4338" s="646"/>
      <c r="R4338" s="536"/>
      <c r="S4338" s="536"/>
      <c r="T4338" s="536"/>
      <c r="U4338" s="536"/>
      <c r="V4338" s="536"/>
      <c r="W4338" s="683" t="str">
        <f t="shared" si="6723"/>
        <v>OK</v>
      </c>
      <c r="X4338" s="141"/>
      <c r="Y4338" s="141"/>
      <c r="Z4338" s="552"/>
      <c r="AA4338" s="552"/>
      <c r="AB4338" s="683" t="str">
        <f t="shared" si="6724"/>
        <v>OK</v>
      </c>
      <c r="AC4338" s="593"/>
      <c r="AD4338" s="530">
        <f t="shared" si="6725"/>
        <v>0</v>
      </c>
      <c r="AE4338" s="842">
        <f t="shared" si="6726"/>
        <v>0</v>
      </c>
      <c r="AF4338" s="931"/>
      <c r="AG4338" s="530">
        <f t="shared" si="6727"/>
        <v>0</v>
      </c>
      <c r="AH4338" s="530">
        <f t="shared" si="6728"/>
        <v>0</v>
      </c>
      <c r="AI4338" s="641"/>
      <c r="AJ4338" s="537"/>
      <c r="AK4338" s="537"/>
      <c r="AL4338" s="537"/>
      <c r="AM4338" s="537"/>
      <c r="AN4338" s="537"/>
      <c r="AO4338" s="683" t="str">
        <f t="shared" si="6729"/>
        <v>OK</v>
      </c>
      <c r="AP4338" s="141"/>
      <c r="AQ4338" s="141"/>
      <c r="AR4338" s="552"/>
      <c r="AS4338" s="552"/>
      <c r="AT4338" s="683" t="str">
        <f t="shared" si="6730"/>
        <v>OK</v>
      </c>
      <c r="AU4338" s="593"/>
      <c r="AV4338" s="530">
        <f t="shared" si="6731"/>
        <v>0</v>
      </c>
      <c r="AW4338" s="842">
        <f t="shared" si="6732"/>
        <v>0</v>
      </c>
      <c r="AX4338" s="115">
        <f t="shared" si="6733"/>
        <v>0</v>
      </c>
      <c r="AY4338" s="5">
        <f t="shared" si="6734"/>
        <v>0</v>
      </c>
      <c r="AZ4338" s="7">
        <f t="shared" si="6735"/>
        <v>0</v>
      </c>
      <c r="BA4338" s="335" t="e">
        <f t="shared" si="6736"/>
        <v>#DIV/0!</v>
      </c>
      <c r="BB4338" s="23">
        <f t="shared" si="6737"/>
        <v>0</v>
      </c>
      <c r="BC4338" s="5">
        <f t="shared" si="6738"/>
        <v>0</v>
      </c>
      <c r="BD4338" s="7">
        <f t="shared" si="6739"/>
        <v>0</v>
      </c>
      <c r="BE4338" s="335" t="e">
        <f t="shared" si="6740"/>
        <v>#DIV/0!</v>
      </c>
      <c r="BG4338" s="826" t="str">
        <f t="shared" si="6741"/>
        <v>52.10</v>
      </c>
      <c r="BH4338" s="607" t="b">
        <f>COUNTIF('Codes SEC'!$B$2:$B$250,Ministres!BG4338)&gt;0</f>
        <v>1</v>
      </c>
    </row>
    <row r="4339" spans="1:60" ht="35.1" customHeight="1" x14ac:dyDescent="0.25">
      <c r="A4339" s="222" t="s">
        <v>6115</v>
      </c>
      <c r="B4339" s="112" t="s">
        <v>5018</v>
      </c>
      <c r="C4339" s="116" t="s">
        <v>149</v>
      </c>
      <c r="D4339" s="620">
        <v>1000</v>
      </c>
      <c r="E4339" s="278"/>
      <c r="F4339" s="116" t="s">
        <v>5016</v>
      </c>
      <c r="G4339" s="700"/>
      <c r="H4339" s="900">
        <v>122</v>
      </c>
      <c r="I4339" s="580">
        <v>85310000</v>
      </c>
      <c r="J4339" s="689" t="s">
        <v>6854</v>
      </c>
      <c r="K4339" s="411" t="s">
        <v>6855</v>
      </c>
      <c r="L4339" s="733">
        <v>0</v>
      </c>
      <c r="M4339" s="734">
        <v>0</v>
      </c>
      <c r="N4339" s="931"/>
      <c r="O4339" s="530">
        <f t="shared" si="6721"/>
        <v>0</v>
      </c>
      <c r="P4339" s="530">
        <f t="shared" si="6722"/>
        <v>0</v>
      </c>
      <c r="Q4339" s="646"/>
      <c r="R4339" s="536"/>
      <c r="S4339" s="536"/>
      <c r="T4339" s="536"/>
      <c r="U4339" s="536"/>
      <c r="V4339" s="536"/>
      <c r="W4339" s="683" t="str">
        <f t="shared" si="6723"/>
        <v>OK</v>
      </c>
      <c r="X4339" s="141"/>
      <c r="Y4339" s="141"/>
      <c r="Z4339" s="552"/>
      <c r="AA4339" s="552"/>
      <c r="AB4339" s="683" t="str">
        <f t="shared" si="6724"/>
        <v>OK</v>
      </c>
      <c r="AC4339" s="593"/>
      <c r="AD4339" s="530">
        <f t="shared" si="6725"/>
        <v>0</v>
      </c>
      <c r="AE4339" s="842">
        <f t="shared" si="6726"/>
        <v>0</v>
      </c>
      <c r="AF4339" s="931"/>
      <c r="AG4339" s="530">
        <f t="shared" si="6727"/>
        <v>0</v>
      </c>
      <c r="AH4339" s="530">
        <f t="shared" si="6728"/>
        <v>0</v>
      </c>
      <c r="AI4339" s="641"/>
      <c r="AJ4339" s="537"/>
      <c r="AK4339" s="537"/>
      <c r="AL4339" s="537"/>
      <c r="AM4339" s="537"/>
      <c r="AN4339" s="537"/>
      <c r="AO4339" s="683" t="str">
        <f t="shared" si="6729"/>
        <v>OK</v>
      </c>
      <c r="AP4339" s="141"/>
      <c r="AQ4339" s="141"/>
      <c r="AR4339" s="552"/>
      <c r="AS4339" s="552"/>
      <c r="AT4339" s="683" t="str">
        <f t="shared" si="6730"/>
        <v>OK</v>
      </c>
      <c r="AU4339" s="593"/>
      <c r="AV4339" s="530">
        <f t="shared" si="6731"/>
        <v>0</v>
      </c>
      <c r="AW4339" s="842">
        <f t="shared" si="6732"/>
        <v>0</v>
      </c>
      <c r="AX4339" s="115">
        <f t="shared" si="6733"/>
        <v>0</v>
      </c>
      <c r="AY4339" s="5">
        <f t="shared" si="6734"/>
        <v>0</v>
      </c>
      <c r="AZ4339" s="7">
        <f t="shared" si="6735"/>
        <v>0</v>
      </c>
      <c r="BA4339" s="335" t="e">
        <f t="shared" si="6736"/>
        <v>#DIV/0!</v>
      </c>
      <c r="BB4339" s="23">
        <f t="shared" si="6737"/>
        <v>0</v>
      </c>
      <c r="BC4339" s="5">
        <f t="shared" si="6738"/>
        <v>0</v>
      </c>
      <c r="BD4339" s="7">
        <f t="shared" si="6739"/>
        <v>0</v>
      </c>
      <c r="BE4339" s="335" t="e">
        <f t="shared" si="6740"/>
        <v>#DIV/0!</v>
      </c>
      <c r="BG4339" s="826" t="str">
        <f t="shared" si="6741"/>
        <v>53.10</v>
      </c>
      <c r="BH4339" s="607" t="b">
        <f>COUNTIF('Codes SEC'!$B$2:$B$250,Ministres!BG4339)&gt;0</f>
        <v>1</v>
      </c>
    </row>
    <row r="4340" spans="1:60" ht="35.1" customHeight="1" x14ac:dyDescent="0.25">
      <c r="A4340" s="222" t="s">
        <v>6115</v>
      </c>
      <c r="B4340" s="112" t="s">
        <v>5018</v>
      </c>
      <c r="C4340" s="116" t="s">
        <v>149</v>
      </c>
      <c r="D4340" s="620">
        <v>1000</v>
      </c>
      <c r="E4340" s="278"/>
      <c r="F4340" s="116" t="s">
        <v>5016</v>
      </c>
      <c r="G4340" s="700"/>
      <c r="H4340" s="900">
        <v>122</v>
      </c>
      <c r="I4340" s="580">
        <v>86141000</v>
      </c>
      <c r="J4340" s="689" t="s">
        <v>6726</v>
      </c>
      <c r="K4340" s="411" t="s">
        <v>6727</v>
      </c>
      <c r="L4340" s="733">
        <v>0</v>
      </c>
      <c r="M4340" s="734">
        <v>0</v>
      </c>
      <c r="N4340" s="931"/>
      <c r="O4340" s="530">
        <f t="shared" si="6721"/>
        <v>0</v>
      </c>
      <c r="P4340" s="530">
        <f t="shared" si="6722"/>
        <v>0</v>
      </c>
      <c r="Q4340" s="646"/>
      <c r="R4340" s="536"/>
      <c r="S4340" s="536"/>
      <c r="T4340" s="536"/>
      <c r="U4340" s="536"/>
      <c r="V4340" s="536"/>
      <c r="W4340" s="683" t="str">
        <f t="shared" si="6723"/>
        <v>OK</v>
      </c>
      <c r="X4340" s="141"/>
      <c r="Y4340" s="141"/>
      <c r="Z4340" s="552"/>
      <c r="AA4340" s="552"/>
      <c r="AB4340" s="683" t="str">
        <f t="shared" si="6724"/>
        <v>OK</v>
      </c>
      <c r="AC4340" s="593"/>
      <c r="AD4340" s="530">
        <f t="shared" si="6725"/>
        <v>0</v>
      </c>
      <c r="AE4340" s="842">
        <f t="shared" si="6726"/>
        <v>0</v>
      </c>
      <c r="AF4340" s="931"/>
      <c r="AG4340" s="530">
        <f t="shared" si="6727"/>
        <v>0</v>
      </c>
      <c r="AH4340" s="530">
        <f t="shared" si="6728"/>
        <v>0</v>
      </c>
      <c r="AI4340" s="641"/>
      <c r="AJ4340" s="537"/>
      <c r="AK4340" s="537"/>
      <c r="AL4340" s="537"/>
      <c r="AM4340" s="537"/>
      <c r="AN4340" s="537"/>
      <c r="AO4340" s="683" t="str">
        <f t="shared" si="6729"/>
        <v>OK</v>
      </c>
      <c r="AP4340" s="141"/>
      <c r="AQ4340" s="141"/>
      <c r="AR4340" s="552"/>
      <c r="AS4340" s="552"/>
      <c r="AT4340" s="683" t="str">
        <f t="shared" si="6730"/>
        <v>OK</v>
      </c>
      <c r="AU4340" s="593"/>
      <c r="AV4340" s="530">
        <f t="shared" si="6731"/>
        <v>0</v>
      </c>
      <c r="AW4340" s="842">
        <f t="shared" si="6732"/>
        <v>0</v>
      </c>
      <c r="AX4340" s="115">
        <f t="shared" si="6733"/>
        <v>0</v>
      </c>
      <c r="AY4340" s="5">
        <f t="shared" si="6734"/>
        <v>0</v>
      </c>
      <c r="AZ4340" s="7">
        <f t="shared" si="6735"/>
        <v>0</v>
      </c>
      <c r="BA4340" s="335" t="e">
        <f t="shared" si="6736"/>
        <v>#DIV/0!</v>
      </c>
      <c r="BB4340" s="23">
        <f t="shared" si="6737"/>
        <v>0</v>
      </c>
      <c r="BC4340" s="5">
        <f t="shared" si="6738"/>
        <v>0</v>
      </c>
      <c r="BD4340" s="7">
        <f t="shared" si="6739"/>
        <v>0</v>
      </c>
      <c r="BE4340" s="335" t="e">
        <f t="shared" si="6740"/>
        <v>#DIV/0!</v>
      </c>
      <c r="BG4340" s="826" t="str">
        <f t="shared" si="6741"/>
        <v>61.41</v>
      </c>
      <c r="BH4340" s="607" t="b">
        <f>COUNTIF('Codes SEC'!$B$2:$B$250,Ministres!BG4340)&gt;0</f>
        <v>1</v>
      </c>
    </row>
    <row r="4341" spans="1:60" ht="35.1" customHeight="1" x14ac:dyDescent="0.25">
      <c r="A4341" s="222" t="s">
        <v>6115</v>
      </c>
      <c r="B4341" s="112" t="s">
        <v>5018</v>
      </c>
      <c r="C4341" s="116" t="s">
        <v>149</v>
      </c>
      <c r="D4341" s="620">
        <v>1000</v>
      </c>
      <c r="E4341" s="278"/>
      <c r="F4341" s="116" t="s">
        <v>6671</v>
      </c>
      <c r="G4341" s="700"/>
      <c r="H4341" s="900">
        <v>122</v>
      </c>
      <c r="I4341" s="580">
        <v>86141000</v>
      </c>
      <c r="J4341" s="689" t="s">
        <v>6806</v>
      </c>
      <c r="K4341" s="411" t="s">
        <v>6807</v>
      </c>
      <c r="L4341" s="733">
        <v>0</v>
      </c>
      <c r="M4341" s="734">
        <v>0</v>
      </c>
      <c r="N4341" s="931"/>
      <c r="O4341" s="530">
        <f t="shared" si="6721"/>
        <v>0</v>
      </c>
      <c r="P4341" s="530">
        <f t="shared" si="6722"/>
        <v>0</v>
      </c>
      <c r="Q4341" s="646"/>
      <c r="R4341" s="536"/>
      <c r="S4341" s="536"/>
      <c r="T4341" s="536"/>
      <c r="U4341" s="536"/>
      <c r="V4341" s="536"/>
      <c r="W4341" s="683" t="str">
        <f t="shared" si="6723"/>
        <v>OK</v>
      </c>
      <c r="X4341" s="141"/>
      <c r="Y4341" s="141"/>
      <c r="Z4341" s="552"/>
      <c r="AA4341" s="552"/>
      <c r="AB4341" s="683" t="str">
        <f t="shared" si="6724"/>
        <v>OK</v>
      </c>
      <c r="AC4341" s="593"/>
      <c r="AD4341" s="530">
        <f t="shared" si="6725"/>
        <v>0</v>
      </c>
      <c r="AE4341" s="842">
        <f t="shared" si="6726"/>
        <v>0</v>
      </c>
      <c r="AF4341" s="931"/>
      <c r="AG4341" s="530">
        <f t="shared" si="6727"/>
        <v>0</v>
      </c>
      <c r="AH4341" s="530">
        <f t="shared" si="6728"/>
        <v>0</v>
      </c>
      <c r="AI4341" s="641"/>
      <c r="AJ4341" s="537"/>
      <c r="AK4341" s="537"/>
      <c r="AL4341" s="537"/>
      <c r="AM4341" s="537"/>
      <c r="AN4341" s="537"/>
      <c r="AO4341" s="683" t="str">
        <f t="shared" si="6729"/>
        <v>OK</v>
      </c>
      <c r="AP4341" s="141"/>
      <c r="AQ4341" s="141"/>
      <c r="AR4341" s="552"/>
      <c r="AS4341" s="552"/>
      <c r="AT4341" s="683" t="str">
        <f t="shared" si="6730"/>
        <v>OK</v>
      </c>
      <c r="AU4341" s="593"/>
      <c r="AV4341" s="530">
        <f t="shared" si="6731"/>
        <v>0</v>
      </c>
      <c r="AW4341" s="842">
        <f t="shared" si="6732"/>
        <v>0</v>
      </c>
      <c r="AX4341" s="115">
        <f t="shared" si="6733"/>
        <v>0</v>
      </c>
      <c r="AY4341" s="5">
        <f t="shared" si="6734"/>
        <v>0</v>
      </c>
      <c r="AZ4341" s="7">
        <f t="shared" si="6735"/>
        <v>0</v>
      </c>
      <c r="BA4341" s="335" t="e">
        <f t="shared" si="6736"/>
        <v>#DIV/0!</v>
      </c>
      <c r="BB4341" s="23">
        <f t="shared" si="6737"/>
        <v>0</v>
      </c>
      <c r="BC4341" s="5">
        <f t="shared" si="6738"/>
        <v>0</v>
      </c>
      <c r="BD4341" s="7">
        <f t="shared" si="6739"/>
        <v>0</v>
      </c>
      <c r="BE4341" s="335" t="e">
        <f t="shared" si="6740"/>
        <v>#DIV/0!</v>
      </c>
      <c r="BG4341" s="826" t="str">
        <f t="shared" si="6741"/>
        <v>61.41</v>
      </c>
      <c r="BH4341" s="607" t="b">
        <f>COUNTIF('Codes SEC'!$B$2:$B$250,Ministres!BG4341)&gt;0</f>
        <v>1</v>
      </c>
    </row>
    <row r="4342" spans="1:60" ht="35.1" customHeight="1" x14ac:dyDescent="0.25">
      <c r="A4342" s="222" t="s">
        <v>6115</v>
      </c>
      <c r="B4342" s="112" t="s">
        <v>5018</v>
      </c>
      <c r="C4342" s="116" t="s">
        <v>149</v>
      </c>
      <c r="D4342" s="620">
        <v>1000</v>
      </c>
      <c r="E4342" s="278"/>
      <c r="F4342" s="116" t="s">
        <v>5016</v>
      </c>
      <c r="G4342" s="700"/>
      <c r="H4342" s="900">
        <v>122</v>
      </c>
      <c r="I4342" s="580">
        <v>86210000</v>
      </c>
      <c r="J4342" s="689" t="s">
        <v>6738</v>
      </c>
      <c r="K4342" s="411" t="s">
        <v>6739</v>
      </c>
      <c r="L4342" s="733">
        <v>0</v>
      </c>
      <c r="M4342" s="734">
        <v>0</v>
      </c>
      <c r="N4342" s="931"/>
      <c r="O4342" s="530">
        <f t="shared" si="6721"/>
        <v>0</v>
      </c>
      <c r="P4342" s="530">
        <f t="shared" si="6722"/>
        <v>0</v>
      </c>
      <c r="Q4342" s="646"/>
      <c r="R4342" s="536"/>
      <c r="S4342" s="536"/>
      <c r="T4342" s="536"/>
      <c r="U4342" s="536"/>
      <c r="V4342" s="536"/>
      <c r="W4342" s="683" t="str">
        <f t="shared" si="6723"/>
        <v>OK</v>
      </c>
      <c r="X4342" s="141"/>
      <c r="Y4342" s="141"/>
      <c r="Z4342" s="552"/>
      <c r="AA4342" s="552"/>
      <c r="AB4342" s="683" t="str">
        <f t="shared" si="6724"/>
        <v>OK</v>
      </c>
      <c r="AC4342" s="593"/>
      <c r="AD4342" s="530">
        <f t="shared" si="6725"/>
        <v>0</v>
      </c>
      <c r="AE4342" s="842">
        <f t="shared" si="6726"/>
        <v>0</v>
      </c>
      <c r="AF4342" s="931"/>
      <c r="AG4342" s="530">
        <f t="shared" si="6727"/>
        <v>0</v>
      </c>
      <c r="AH4342" s="530">
        <f t="shared" si="6728"/>
        <v>0</v>
      </c>
      <c r="AI4342" s="641"/>
      <c r="AJ4342" s="537"/>
      <c r="AK4342" s="537"/>
      <c r="AL4342" s="537"/>
      <c r="AM4342" s="537"/>
      <c r="AN4342" s="537"/>
      <c r="AO4342" s="683" t="str">
        <f t="shared" si="6729"/>
        <v>OK</v>
      </c>
      <c r="AP4342" s="141"/>
      <c r="AQ4342" s="141"/>
      <c r="AR4342" s="552"/>
      <c r="AS4342" s="552"/>
      <c r="AT4342" s="683" t="str">
        <f t="shared" si="6730"/>
        <v>OK</v>
      </c>
      <c r="AU4342" s="593"/>
      <c r="AV4342" s="530">
        <f t="shared" si="6731"/>
        <v>0</v>
      </c>
      <c r="AW4342" s="842">
        <f t="shared" si="6732"/>
        <v>0</v>
      </c>
      <c r="AX4342" s="115">
        <f t="shared" si="6733"/>
        <v>0</v>
      </c>
      <c r="AY4342" s="5">
        <f t="shared" si="6734"/>
        <v>0</v>
      </c>
      <c r="AZ4342" s="7">
        <f t="shared" si="6735"/>
        <v>0</v>
      </c>
      <c r="BA4342" s="335" t="e">
        <f t="shared" si="6736"/>
        <v>#DIV/0!</v>
      </c>
      <c r="BB4342" s="23">
        <f t="shared" si="6737"/>
        <v>0</v>
      </c>
      <c r="BC4342" s="5">
        <f t="shared" si="6738"/>
        <v>0</v>
      </c>
      <c r="BD4342" s="7">
        <f t="shared" si="6739"/>
        <v>0</v>
      </c>
      <c r="BE4342" s="335" t="e">
        <f t="shared" si="6740"/>
        <v>#DIV/0!</v>
      </c>
      <c r="BG4342" s="826" t="str">
        <f t="shared" si="6741"/>
        <v>62.10</v>
      </c>
      <c r="BH4342" s="607" t="b">
        <f>COUNTIF('Codes SEC'!$B$2:$B$250,Ministres!BG4342)&gt;0</f>
        <v>1</v>
      </c>
    </row>
    <row r="4343" spans="1:60" ht="35.1" customHeight="1" x14ac:dyDescent="0.25">
      <c r="A4343" s="222" t="s">
        <v>6115</v>
      </c>
      <c r="B4343" s="112" t="s">
        <v>5018</v>
      </c>
      <c r="C4343" s="116" t="s">
        <v>149</v>
      </c>
      <c r="D4343" s="620">
        <v>1000</v>
      </c>
      <c r="E4343" s="278"/>
      <c r="F4343" s="116">
        <v>19</v>
      </c>
      <c r="G4343" s="700"/>
      <c r="H4343" s="900">
        <v>122</v>
      </c>
      <c r="I4343" s="580">
        <v>86311000</v>
      </c>
      <c r="J4343" s="689" t="s">
        <v>7044</v>
      </c>
      <c r="K4343" s="411" t="s">
        <v>7045</v>
      </c>
      <c r="L4343" s="733">
        <v>0</v>
      </c>
      <c r="M4343" s="734">
        <v>0</v>
      </c>
      <c r="N4343" s="931"/>
      <c r="O4343" s="530">
        <f t="shared" si="6721"/>
        <v>0</v>
      </c>
      <c r="P4343" s="530">
        <f t="shared" si="6722"/>
        <v>0</v>
      </c>
      <c r="Q4343" s="646"/>
      <c r="R4343" s="536"/>
      <c r="S4343" s="536"/>
      <c r="T4343" s="536"/>
      <c r="U4343" s="536"/>
      <c r="V4343" s="536"/>
      <c r="W4343" s="683" t="str">
        <f t="shared" si="6723"/>
        <v>OK</v>
      </c>
      <c r="X4343" s="141"/>
      <c r="Y4343" s="141"/>
      <c r="Z4343" s="552"/>
      <c r="AA4343" s="552"/>
      <c r="AB4343" s="683" t="str">
        <f t="shared" si="6724"/>
        <v>OK</v>
      </c>
      <c r="AC4343" s="593"/>
      <c r="AD4343" s="530">
        <f t="shared" si="6725"/>
        <v>0</v>
      </c>
      <c r="AE4343" s="842">
        <f t="shared" si="6726"/>
        <v>0</v>
      </c>
      <c r="AF4343" s="931"/>
      <c r="AG4343" s="530">
        <f t="shared" si="6727"/>
        <v>0</v>
      </c>
      <c r="AH4343" s="530">
        <f t="shared" si="6728"/>
        <v>0</v>
      </c>
      <c r="AI4343" s="641"/>
      <c r="AJ4343" s="537"/>
      <c r="AK4343" s="537"/>
      <c r="AL4343" s="537"/>
      <c r="AM4343" s="537"/>
      <c r="AN4343" s="537"/>
      <c r="AO4343" s="683" t="str">
        <f t="shared" si="6729"/>
        <v>OK</v>
      </c>
      <c r="AP4343" s="141"/>
      <c r="AQ4343" s="141"/>
      <c r="AR4343" s="552"/>
      <c r="AS4343" s="552"/>
      <c r="AT4343" s="683" t="str">
        <f t="shared" si="6730"/>
        <v>OK</v>
      </c>
      <c r="AU4343" s="593"/>
      <c r="AV4343" s="530">
        <f t="shared" si="6731"/>
        <v>0</v>
      </c>
      <c r="AW4343" s="842">
        <f t="shared" si="6732"/>
        <v>0</v>
      </c>
      <c r="AX4343" s="115">
        <f t="shared" si="6733"/>
        <v>0</v>
      </c>
      <c r="AY4343" s="5">
        <f t="shared" si="6734"/>
        <v>0</v>
      </c>
      <c r="AZ4343" s="7">
        <f t="shared" si="6735"/>
        <v>0</v>
      </c>
      <c r="BA4343" s="335" t="e">
        <f t="shared" si="6736"/>
        <v>#DIV/0!</v>
      </c>
      <c r="BB4343" s="23">
        <f t="shared" si="6737"/>
        <v>0</v>
      </c>
      <c r="BC4343" s="5">
        <f t="shared" si="6738"/>
        <v>0</v>
      </c>
      <c r="BD4343" s="7">
        <f t="shared" si="6739"/>
        <v>0</v>
      </c>
      <c r="BE4343" s="335" t="e">
        <f t="shared" si="6740"/>
        <v>#DIV/0!</v>
      </c>
      <c r="BG4343" s="826" t="str">
        <f t="shared" si="6741"/>
        <v>63.11</v>
      </c>
      <c r="BH4343" s="607" t="b">
        <f>COUNTIF('Codes SEC'!$B$2:$B$250,Ministres!BG4343)&gt;0</f>
        <v>1</v>
      </c>
    </row>
    <row r="4344" spans="1:60" ht="35.1" customHeight="1" x14ac:dyDescent="0.25">
      <c r="A4344" s="222" t="s">
        <v>6115</v>
      </c>
      <c r="B4344" s="112" t="s">
        <v>5018</v>
      </c>
      <c r="C4344" s="116" t="s">
        <v>149</v>
      </c>
      <c r="D4344" s="620">
        <v>1000</v>
      </c>
      <c r="E4344" s="278"/>
      <c r="F4344" s="116">
        <v>19</v>
      </c>
      <c r="G4344" s="700"/>
      <c r="H4344" s="900">
        <v>122</v>
      </c>
      <c r="I4344" s="580">
        <v>86312000</v>
      </c>
      <c r="J4344" s="689" t="s">
        <v>7052</v>
      </c>
      <c r="K4344" s="411" t="s">
        <v>7053</v>
      </c>
      <c r="L4344" s="733">
        <v>0</v>
      </c>
      <c r="M4344" s="734">
        <v>0</v>
      </c>
      <c r="N4344" s="931"/>
      <c r="O4344" s="530">
        <f t="shared" si="6721"/>
        <v>0</v>
      </c>
      <c r="P4344" s="530">
        <f t="shared" si="6722"/>
        <v>0</v>
      </c>
      <c r="Q4344" s="646"/>
      <c r="R4344" s="536"/>
      <c r="S4344" s="536"/>
      <c r="T4344" s="536"/>
      <c r="U4344" s="536"/>
      <c r="V4344" s="536"/>
      <c r="W4344" s="683" t="str">
        <f t="shared" si="6723"/>
        <v>OK</v>
      </c>
      <c r="X4344" s="141"/>
      <c r="Y4344" s="141"/>
      <c r="Z4344" s="552"/>
      <c r="AA4344" s="552"/>
      <c r="AB4344" s="683" t="str">
        <f t="shared" si="6724"/>
        <v>OK</v>
      </c>
      <c r="AC4344" s="593"/>
      <c r="AD4344" s="530">
        <f t="shared" si="6725"/>
        <v>0</v>
      </c>
      <c r="AE4344" s="842">
        <f t="shared" si="6726"/>
        <v>0</v>
      </c>
      <c r="AF4344" s="931"/>
      <c r="AG4344" s="530">
        <f t="shared" si="6727"/>
        <v>0</v>
      </c>
      <c r="AH4344" s="530">
        <f t="shared" si="6728"/>
        <v>0</v>
      </c>
      <c r="AI4344" s="641"/>
      <c r="AJ4344" s="537"/>
      <c r="AK4344" s="537"/>
      <c r="AL4344" s="537"/>
      <c r="AM4344" s="537"/>
      <c r="AN4344" s="537"/>
      <c r="AO4344" s="683" t="str">
        <f t="shared" si="6729"/>
        <v>OK</v>
      </c>
      <c r="AP4344" s="141"/>
      <c r="AQ4344" s="141"/>
      <c r="AR4344" s="552"/>
      <c r="AS4344" s="552"/>
      <c r="AT4344" s="683" t="str">
        <f t="shared" si="6730"/>
        <v>OK</v>
      </c>
      <c r="AU4344" s="593"/>
      <c r="AV4344" s="530">
        <f t="shared" si="6731"/>
        <v>0</v>
      </c>
      <c r="AW4344" s="842">
        <f t="shared" si="6732"/>
        <v>0</v>
      </c>
      <c r="AX4344" s="115">
        <f t="shared" si="6733"/>
        <v>0</v>
      </c>
      <c r="AY4344" s="5">
        <f t="shared" si="6734"/>
        <v>0</v>
      </c>
      <c r="AZ4344" s="7">
        <f t="shared" si="6735"/>
        <v>0</v>
      </c>
      <c r="BA4344" s="335" t="e">
        <f t="shared" si="6736"/>
        <v>#DIV/0!</v>
      </c>
      <c r="BB4344" s="23">
        <f t="shared" si="6737"/>
        <v>0</v>
      </c>
      <c r="BC4344" s="5">
        <f t="shared" si="6738"/>
        <v>0</v>
      </c>
      <c r="BD4344" s="7">
        <f t="shared" si="6739"/>
        <v>0</v>
      </c>
      <c r="BE4344" s="335" t="e">
        <f t="shared" si="6740"/>
        <v>#DIV/0!</v>
      </c>
      <c r="BG4344" s="826" t="str">
        <f t="shared" si="6741"/>
        <v>63.12</v>
      </c>
      <c r="BH4344" s="607" t="b">
        <f>COUNTIF('Codes SEC'!$B$2:$B$250,Ministres!BG4344)&gt;0</f>
        <v>1</v>
      </c>
    </row>
    <row r="4345" spans="1:60" ht="35.1" customHeight="1" x14ac:dyDescent="0.25">
      <c r="A4345" s="222" t="s">
        <v>6115</v>
      </c>
      <c r="B4345" s="112" t="s">
        <v>5018</v>
      </c>
      <c r="C4345" s="116" t="s">
        <v>149</v>
      </c>
      <c r="D4345" s="620">
        <v>1000</v>
      </c>
      <c r="E4345" s="278"/>
      <c r="F4345" s="116" t="s">
        <v>5016</v>
      </c>
      <c r="G4345" s="700"/>
      <c r="H4345" s="900">
        <v>122</v>
      </c>
      <c r="I4345" s="580">
        <v>86321000</v>
      </c>
      <c r="J4345" s="689" t="s">
        <v>6724</v>
      </c>
      <c r="K4345" s="411" t="s">
        <v>6725</v>
      </c>
      <c r="L4345" s="733">
        <v>0</v>
      </c>
      <c r="M4345" s="734">
        <v>0</v>
      </c>
      <c r="N4345" s="931"/>
      <c r="O4345" s="530">
        <f t="shared" si="6721"/>
        <v>0</v>
      </c>
      <c r="P4345" s="530">
        <f t="shared" si="6722"/>
        <v>0</v>
      </c>
      <c r="Q4345" s="646"/>
      <c r="R4345" s="536"/>
      <c r="S4345" s="536"/>
      <c r="T4345" s="536"/>
      <c r="U4345" s="536"/>
      <c r="V4345" s="536"/>
      <c r="W4345" s="683" t="str">
        <f t="shared" si="6723"/>
        <v>OK</v>
      </c>
      <c r="X4345" s="141"/>
      <c r="Y4345" s="141"/>
      <c r="Z4345" s="552"/>
      <c r="AA4345" s="552"/>
      <c r="AB4345" s="683" t="str">
        <f t="shared" si="6724"/>
        <v>OK</v>
      </c>
      <c r="AC4345" s="593"/>
      <c r="AD4345" s="530">
        <f t="shared" si="6725"/>
        <v>0</v>
      </c>
      <c r="AE4345" s="842">
        <f t="shared" si="6726"/>
        <v>0</v>
      </c>
      <c r="AF4345" s="931"/>
      <c r="AG4345" s="530">
        <f t="shared" si="6727"/>
        <v>0</v>
      </c>
      <c r="AH4345" s="530">
        <f t="shared" si="6728"/>
        <v>0</v>
      </c>
      <c r="AI4345" s="641"/>
      <c r="AJ4345" s="537"/>
      <c r="AK4345" s="537"/>
      <c r="AL4345" s="537"/>
      <c r="AM4345" s="537"/>
      <c r="AN4345" s="537"/>
      <c r="AO4345" s="683" t="str">
        <f t="shared" si="6729"/>
        <v>OK</v>
      </c>
      <c r="AP4345" s="141"/>
      <c r="AQ4345" s="141"/>
      <c r="AR4345" s="552"/>
      <c r="AS4345" s="552"/>
      <c r="AT4345" s="683" t="str">
        <f t="shared" si="6730"/>
        <v>OK</v>
      </c>
      <c r="AU4345" s="593"/>
      <c r="AV4345" s="530">
        <f t="shared" si="6731"/>
        <v>0</v>
      </c>
      <c r="AW4345" s="842">
        <f t="shared" si="6732"/>
        <v>0</v>
      </c>
      <c r="AX4345" s="115">
        <f t="shared" si="6733"/>
        <v>0</v>
      </c>
      <c r="AY4345" s="5">
        <f t="shared" si="6734"/>
        <v>0</v>
      </c>
      <c r="AZ4345" s="7">
        <f t="shared" si="6735"/>
        <v>0</v>
      </c>
      <c r="BA4345" s="335" t="e">
        <f t="shared" si="6736"/>
        <v>#DIV/0!</v>
      </c>
      <c r="BB4345" s="23">
        <f t="shared" si="6737"/>
        <v>0</v>
      </c>
      <c r="BC4345" s="5">
        <f t="shared" si="6738"/>
        <v>0</v>
      </c>
      <c r="BD4345" s="7">
        <f t="shared" si="6739"/>
        <v>0</v>
      </c>
      <c r="BE4345" s="335" t="e">
        <f t="shared" si="6740"/>
        <v>#DIV/0!</v>
      </c>
      <c r="BG4345" s="826" t="str">
        <f t="shared" si="6741"/>
        <v>63.21</v>
      </c>
      <c r="BH4345" s="607" t="b">
        <f>COUNTIF('Codes SEC'!$B$2:$B$250,Ministres!BG4345)&gt;0</f>
        <v>1</v>
      </c>
    </row>
    <row r="4346" spans="1:60" ht="35.1" customHeight="1" x14ac:dyDescent="0.25">
      <c r="A4346" s="222" t="s">
        <v>6115</v>
      </c>
      <c r="B4346" s="112" t="s">
        <v>5018</v>
      </c>
      <c r="C4346" s="116" t="s">
        <v>149</v>
      </c>
      <c r="D4346" s="620">
        <v>1000</v>
      </c>
      <c r="E4346" s="278"/>
      <c r="F4346" s="116">
        <v>19</v>
      </c>
      <c r="G4346" s="700"/>
      <c r="H4346" s="900">
        <v>122</v>
      </c>
      <c r="I4346" s="580">
        <v>86322000</v>
      </c>
      <c r="J4346" s="689" t="s">
        <v>7002</v>
      </c>
      <c r="K4346" s="411" t="s">
        <v>7003</v>
      </c>
      <c r="L4346" s="733">
        <v>0</v>
      </c>
      <c r="M4346" s="734">
        <v>0</v>
      </c>
      <c r="N4346" s="931"/>
      <c r="O4346" s="530">
        <f t="shared" si="6721"/>
        <v>0</v>
      </c>
      <c r="P4346" s="530">
        <f t="shared" si="6722"/>
        <v>0</v>
      </c>
      <c r="Q4346" s="646"/>
      <c r="R4346" s="536"/>
      <c r="S4346" s="536"/>
      <c r="T4346" s="536"/>
      <c r="U4346" s="536"/>
      <c r="V4346" s="536"/>
      <c r="W4346" s="683" t="str">
        <f t="shared" si="6723"/>
        <v>OK</v>
      </c>
      <c r="X4346" s="141"/>
      <c r="Y4346" s="141"/>
      <c r="Z4346" s="552"/>
      <c r="AA4346" s="552"/>
      <c r="AB4346" s="683" t="str">
        <f t="shared" si="6724"/>
        <v>OK</v>
      </c>
      <c r="AC4346" s="593"/>
      <c r="AD4346" s="530">
        <f t="shared" si="6725"/>
        <v>0</v>
      </c>
      <c r="AE4346" s="842">
        <f t="shared" si="6726"/>
        <v>0</v>
      </c>
      <c r="AF4346" s="931"/>
      <c r="AG4346" s="530">
        <f t="shared" si="6727"/>
        <v>0</v>
      </c>
      <c r="AH4346" s="530">
        <f t="shared" si="6728"/>
        <v>0</v>
      </c>
      <c r="AI4346" s="641"/>
      <c r="AJ4346" s="537"/>
      <c r="AK4346" s="537"/>
      <c r="AL4346" s="537"/>
      <c r="AM4346" s="537"/>
      <c r="AN4346" s="537"/>
      <c r="AO4346" s="683" t="str">
        <f t="shared" si="6729"/>
        <v>OK</v>
      </c>
      <c r="AP4346" s="141"/>
      <c r="AQ4346" s="141"/>
      <c r="AR4346" s="552"/>
      <c r="AS4346" s="552"/>
      <c r="AT4346" s="683" t="str">
        <f t="shared" si="6730"/>
        <v>OK</v>
      </c>
      <c r="AU4346" s="593"/>
      <c r="AV4346" s="530">
        <f t="shared" si="6731"/>
        <v>0</v>
      </c>
      <c r="AW4346" s="842">
        <f t="shared" si="6732"/>
        <v>0</v>
      </c>
      <c r="AX4346" s="115">
        <f t="shared" si="6733"/>
        <v>0</v>
      </c>
      <c r="AY4346" s="5">
        <f t="shared" si="6734"/>
        <v>0</v>
      </c>
      <c r="AZ4346" s="7">
        <f t="shared" si="6735"/>
        <v>0</v>
      </c>
      <c r="BA4346" s="335" t="e">
        <f t="shared" si="6736"/>
        <v>#DIV/0!</v>
      </c>
      <c r="BB4346" s="23">
        <f t="shared" si="6737"/>
        <v>0</v>
      </c>
      <c r="BC4346" s="5">
        <f t="shared" si="6738"/>
        <v>0</v>
      </c>
      <c r="BD4346" s="7">
        <f t="shared" si="6739"/>
        <v>0</v>
      </c>
      <c r="BE4346" s="335" t="e">
        <f t="shared" si="6740"/>
        <v>#DIV/0!</v>
      </c>
      <c r="BG4346" s="826" t="str">
        <f t="shared" si="6741"/>
        <v>63.22</v>
      </c>
      <c r="BH4346" s="607" t="b">
        <f>COUNTIF('Codes SEC'!$B$2:$B$250,Ministres!BG4346)&gt;0</f>
        <v>1</v>
      </c>
    </row>
    <row r="4347" spans="1:60" ht="35.1" customHeight="1" x14ac:dyDescent="0.25">
      <c r="A4347" s="222" t="s">
        <v>6115</v>
      </c>
      <c r="B4347" s="112" t="s">
        <v>5018</v>
      </c>
      <c r="C4347" s="116" t="s">
        <v>149</v>
      </c>
      <c r="D4347" s="620">
        <v>1000</v>
      </c>
      <c r="E4347" s="278"/>
      <c r="F4347" s="116">
        <v>19</v>
      </c>
      <c r="G4347" s="700"/>
      <c r="H4347" s="900">
        <v>122</v>
      </c>
      <c r="I4347" s="580">
        <v>86341000</v>
      </c>
      <c r="J4347" s="689" t="s">
        <v>7006</v>
      </c>
      <c r="K4347" s="411" t="s">
        <v>7007</v>
      </c>
      <c r="L4347" s="733">
        <v>0</v>
      </c>
      <c r="M4347" s="734">
        <v>0</v>
      </c>
      <c r="N4347" s="931"/>
      <c r="O4347" s="530">
        <f t="shared" si="6721"/>
        <v>0</v>
      </c>
      <c r="P4347" s="530">
        <f t="shared" si="6722"/>
        <v>0</v>
      </c>
      <c r="Q4347" s="646"/>
      <c r="R4347" s="536"/>
      <c r="S4347" s="536"/>
      <c r="T4347" s="536"/>
      <c r="U4347" s="536"/>
      <c r="V4347" s="536"/>
      <c r="W4347" s="683" t="str">
        <f t="shared" si="6723"/>
        <v>OK</v>
      </c>
      <c r="X4347" s="141"/>
      <c r="Y4347" s="141"/>
      <c r="Z4347" s="552"/>
      <c r="AA4347" s="552"/>
      <c r="AB4347" s="683" t="str">
        <f t="shared" si="6724"/>
        <v>OK</v>
      </c>
      <c r="AC4347" s="593"/>
      <c r="AD4347" s="530">
        <f t="shared" si="6725"/>
        <v>0</v>
      </c>
      <c r="AE4347" s="842">
        <f t="shared" si="6726"/>
        <v>0</v>
      </c>
      <c r="AF4347" s="931"/>
      <c r="AG4347" s="530">
        <f t="shared" si="6727"/>
        <v>0</v>
      </c>
      <c r="AH4347" s="530">
        <f t="shared" si="6728"/>
        <v>0</v>
      </c>
      <c r="AI4347" s="641"/>
      <c r="AJ4347" s="537"/>
      <c r="AK4347" s="537"/>
      <c r="AL4347" s="537"/>
      <c r="AM4347" s="537"/>
      <c r="AN4347" s="537"/>
      <c r="AO4347" s="683" t="str">
        <f t="shared" si="6729"/>
        <v>OK</v>
      </c>
      <c r="AP4347" s="141"/>
      <c r="AQ4347" s="141"/>
      <c r="AR4347" s="552"/>
      <c r="AS4347" s="552"/>
      <c r="AT4347" s="683" t="str">
        <f t="shared" si="6730"/>
        <v>OK</v>
      </c>
      <c r="AU4347" s="593"/>
      <c r="AV4347" s="530">
        <f t="shared" si="6731"/>
        <v>0</v>
      </c>
      <c r="AW4347" s="842">
        <f t="shared" si="6732"/>
        <v>0</v>
      </c>
      <c r="AX4347" s="115">
        <f t="shared" si="6733"/>
        <v>0</v>
      </c>
      <c r="AY4347" s="5">
        <f t="shared" si="6734"/>
        <v>0</v>
      </c>
      <c r="AZ4347" s="7">
        <f t="shared" si="6735"/>
        <v>0</v>
      </c>
      <c r="BA4347" s="335" t="e">
        <f t="shared" si="6736"/>
        <v>#DIV/0!</v>
      </c>
      <c r="BB4347" s="23">
        <f t="shared" si="6737"/>
        <v>0</v>
      </c>
      <c r="BC4347" s="5">
        <f t="shared" si="6738"/>
        <v>0</v>
      </c>
      <c r="BD4347" s="7">
        <f t="shared" si="6739"/>
        <v>0</v>
      </c>
      <c r="BE4347" s="335" t="e">
        <f t="shared" si="6740"/>
        <v>#DIV/0!</v>
      </c>
      <c r="BG4347" s="826" t="str">
        <f t="shared" si="6741"/>
        <v>63.41</v>
      </c>
      <c r="BH4347" s="607" t="b">
        <f>COUNTIF('Codes SEC'!$B$2:$B$250,Ministres!BG4347)&gt;0</f>
        <v>1</v>
      </c>
    </row>
    <row r="4348" spans="1:60" ht="35.1" customHeight="1" x14ac:dyDescent="0.25">
      <c r="A4348" s="222" t="s">
        <v>6115</v>
      </c>
      <c r="B4348" s="112" t="s">
        <v>5018</v>
      </c>
      <c r="C4348" s="116" t="s">
        <v>149</v>
      </c>
      <c r="D4348" s="620">
        <v>1000</v>
      </c>
      <c r="E4348" s="278"/>
      <c r="F4348" s="116" t="s">
        <v>5016</v>
      </c>
      <c r="G4348" s="700"/>
      <c r="H4348" s="900">
        <v>122</v>
      </c>
      <c r="I4348" s="580">
        <v>86351000</v>
      </c>
      <c r="J4348" s="689" t="s">
        <v>6716</v>
      </c>
      <c r="K4348" s="411" t="s">
        <v>6717</v>
      </c>
      <c r="L4348" s="733">
        <v>0</v>
      </c>
      <c r="M4348" s="734">
        <v>0</v>
      </c>
      <c r="N4348" s="931"/>
      <c r="O4348" s="530">
        <f t="shared" si="6721"/>
        <v>0</v>
      </c>
      <c r="P4348" s="530">
        <f t="shared" si="6722"/>
        <v>0</v>
      </c>
      <c r="Q4348" s="646"/>
      <c r="R4348" s="536"/>
      <c r="S4348" s="536"/>
      <c r="T4348" s="536"/>
      <c r="U4348" s="536"/>
      <c r="V4348" s="536"/>
      <c r="W4348" s="683" t="str">
        <f t="shared" si="6723"/>
        <v>OK</v>
      </c>
      <c r="X4348" s="141"/>
      <c r="Y4348" s="141"/>
      <c r="Z4348" s="552"/>
      <c r="AA4348" s="552"/>
      <c r="AB4348" s="683" t="str">
        <f t="shared" si="6724"/>
        <v>OK</v>
      </c>
      <c r="AC4348" s="593"/>
      <c r="AD4348" s="530">
        <f t="shared" si="6725"/>
        <v>0</v>
      </c>
      <c r="AE4348" s="842">
        <f t="shared" si="6726"/>
        <v>0</v>
      </c>
      <c r="AF4348" s="931"/>
      <c r="AG4348" s="530">
        <f t="shared" si="6727"/>
        <v>0</v>
      </c>
      <c r="AH4348" s="530">
        <f t="shared" si="6728"/>
        <v>0</v>
      </c>
      <c r="AI4348" s="641"/>
      <c r="AJ4348" s="537"/>
      <c r="AK4348" s="537"/>
      <c r="AL4348" s="537"/>
      <c r="AM4348" s="537"/>
      <c r="AN4348" s="537"/>
      <c r="AO4348" s="683" t="str">
        <f t="shared" si="6729"/>
        <v>OK</v>
      </c>
      <c r="AP4348" s="141"/>
      <c r="AQ4348" s="141"/>
      <c r="AR4348" s="552"/>
      <c r="AS4348" s="552"/>
      <c r="AT4348" s="683" t="str">
        <f t="shared" si="6730"/>
        <v>OK</v>
      </c>
      <c r="AU4348" s="593"/>
      <c r="AV4348" s="530">
        <f t="shared" si="6731"/>
        <v>0</v>
      </c>
      <c r="AW4348" s="842">
        <f t="shared" si="6732"/>
        <v>0</v>
      </c>
      <c r="AX4348" s="115">
        <f t="shared" si="6733"/>
        <v>0</v>
      </c>
      <c r="AY4348" s="5">
        <f t="shared" si="6734"/>
        <v>0</v>
      </c>
      <c r="AZ4348" s="7">
        <f t="shared" si="6735"/>
        <v>0</v>
      </c>
      <c r="BA4348" s="335" t="e">
        <f t="shared" si="6736"/>
        <v>#DIV/0!</v>
      </c>
      <c r="BB4348" s="23">
        <f t="shared" si="6737"/>
        <v>0</v>
      </c>
      <c r="BC4348" s="5">
        <f t="shared" si="6738"/>
        <v>0</v>
      </c>
      <c r="BD4348" s="7">
        <f t="shared" si="6739"/>
        <v>0</v>
      </c>
      <c r="BE4348" s="335" t="e">
        <f t="shared" si="6740"/>
        <v>#DIV/0!</v>
      </c>
      <c r="BG4348" s="826" t="str">
        <f t="shared" si="6741"/>
        <v>63.51</v>
      </c>
      <c r="BH4348" s="607" t="b">
        <f>COUNTIF('Codes SEC'!$B$2:$B$250,Ministres!BG4348)&gt;0</f>
        <v>1</v>
      </c>
    </row>
    <row r="4349" spans="1:60" ht="35.1" customHeight="1" x14ac:dyDescent="0.25">
      <c r="A4349" s="222" t="s">
        <v>6115</v>
      </c>
      <c r="B4349" s="112" t="s">
        <v>5018</v>
      </c>
      <c r="C4349" s="116" t="s">
        <v>149</v>
      </c>
      <c r="D4349" s="620">
        <v>1000</v>
      </c>
      <c r="E4349" s="278"/>
      <c r="F4349" s="116" t="s">
        <v>5016</v>
      </c>
      <c r="G4349" s="700"/>
      <c r="H4349" s="900">
        <v>122</v>
      </c>
      <c r="I4349" s="580">
        <v>86352000</v>
      </c>
      <c r="J4349" s="689" t="s">
        <v>6794</v>
      </c>
      <c r="K4349" s="411" t="s">
        <v>6795</v>
      </c>
      <c r="L4349" s="733">
        <v>0</v>
      </c>
      <c r="M4349" s="734">
        <v>0</v>
      </c>
      <c r="N4349" s="931"/>
      <c r="O4349" s="530">
        <f t="shared" si="6721"/>
        <v>0</v>
      </c>
      <c r="P4349" s="530">
        <f t="shared" si="6722"/>
        <v>0</v>
      </c>
      <c r="Q4349" s="646"/>
      <c r="R4349" s="536"/>
      <c r="S4349" s="536"/>
      <c r="T4349" s="536"/>
      <c r="U4349" s="536"/>
      <c r="V4349" s="536"/>
      <c r="W4349" s="683" t="str">
        <f t="shared" si="6723"/>
        <v>OK</v>
      </c>
      <c r="X4349" s="141"/>
      <c r="Y4349" s="141"/>
      <c r="Z4349" s="552"/>
      <c r="AA4349" s="552"/>
      <c r="AB4349" s="683" t="str">
        <f t="shared" si="6724"/>
        <v>OK</v>
      </c>
      <c r="AC4349" s="593"/>
      <c r="AD4349" s="530">
        <f t="shared" si="6725"/>
        <v>0</v>
      </c>
      <c r="AE4349" s="842">
        <f t="shared" si="6726"/>
        <v>0</v>
      </c>
      <c r="AF4349" s="931"/>
      <c r="AG4349" s="530">
        <f t="shared" si="6727"/>
        <v>0</v>
      </c>
      <c r="AH4349" s="530">
        <f t="shared" si="6728"/>
        <v>0</v>
      </c>
      <c r="AI4349" s="641"/>
      <c r="AJ4349" s="537"/>
      <c r="AK4349" s="537"/>
      <c r="AL4349" s="537"/>
      <c r="AM4349" s="537"/>
      <c r="AN4349" s="537"/>
      <c r="AO4349" s="683" t="str">
        <f t="shared" si="6729"/>
        <v>OK</v>
      </c>
      <c r="AP4349" s="141"/>
      <c r="AQ4349" s="141"/>
      <c r="AR4349" s="552"/>
      <c r="AS4349" s="552"/>
      <c r="AT4349" s="683" t="str">
        <f t="shared" si="6730"/>
        <v>OK</v>
      </c>
      <c r="AU4349" s="593"/>
      <c r="AV4349" s="530">
        <f t="shared" si="6731"/>
        <v>0</v>
      </c>
      <c r="AW4349" s="842">
        <f t="shared" si="6732"/>
        <v>0</v>
      </c>
      <c r="AX4349" s="115">
        <f t="shared" si="6733"/>
        <v>0</v>
      </c>
      <c r="AY4349" s="5">
        <f t="shared" si="6734"/>
        <v>0</v>
      </c>
      <c r="AZ4349" s="7">
        <f t="shared" si="6735"/>
        <v>0</v>
      </c>
      <c r="BA4349" s="335" t="e">
        <f t="shared" si="6736"/>
        <v>#DIV/0!</v>
      </c>
      <c r="BB4349" s="23">
        <f t="shared" si="6737"/>
        <v>0</v>
      </c>
      <c r="BC4349" s="5">
        <f t="shared" si="6738"/>
        <v>0</v>
      </c>
      <c r="BD4349" s="7">
        <f t="shared" si="6739"/>
        <v>0</v>
      </c>
      <c r="BE4349" s="335" t="e">
        <f t="shared" si="6740"/>
        <v>#DIV/0!</v>
      </c>
      <c r="BG4349" s="826" t="str">
        <f t="shared" si="6741"/>
        <v>63.52</v>
      </c>
      <c r="BH4349" s="607" t="b">
        <f>COUNTIF('Codes SEC'!$B$2:$B$250,Ministres!BG4349)&gt;0</f>
        <v>1</v>
      </c>
    </row>
    <row r="4350" spans="1:60" ht="35.1" customHeight="1" x14ac:dyDescent="0.25">
      <c r="A4350" s="222" t="s">
        <v>6115</v>
      </c>
      <c r="B4350" s="112" t="s">
        <v>5018</v>
      </c>
      <c r="C4350" s="116" t="s">
        <v>149</v>
      </c>
      <c r="D4350" s="620">
        <v>1000</v>
      </c>
      <c r="E4350" s="278"/>
      <c r="F4350" s="116" t="s">
        <v>5016</v>
      </c>
      <c r="G4350" s="700"/>
      <c r="H4350" s="900">
        <v>122</v>
      </c>
      <c r="I4350" s="580">
        <v>86353000</v>
      </c>
      <c r="J4350" s="689" t="s">
        <v>6718</v>
      </c>
      <c r="K4350" s="411" t="s">
        <v>6719</v>
      </c>
      <c r="L4350" s="733">
        <v>0</v>
      </c>
      <c r="M4350" s="734">
        <v>0</v>
      </c>
      <c r="N4350" s="931"/>
      <c r="O4350" s="530">
        <f t="shared" si="6721"/>
        <v>0</v>
      </c>
      <c r="P4350" s="530">
        <f t="shared" si="6722"/>
        <v>0</v>
      </c>
      <c r="Q4350" s="646"/>
      <c r="R4350" s="536"/>
      <c r="S4350" s="536"/>
      <c r="T4350" s="536"/>
      <c r="U4350" s="536"/>
      <c r="V4350" s="536"/>
      <c r="W4350" s="683" t="str">
        <f t="shared" si="6723"/>
        <v>OK</v>
      </c>
      <c r="X4350" s="141"/>
      <c r="Y4350" s="141"/>
      <c r="Z4350" s="552"/>
      <c r="AA4350" s="552"/>
      <c r="AB4350" s="683" t="str">
        <f t="shared" si="6724"/>
        <v>OK</v>
      </c>
      <c r="AC4350" s="593"/>
      <c r="AD4350" s="530">
        <f t="shared" si="6725"/>
        <v>0</v>
      </c>
      <c r="AE4350" s="842">
        <f t="shared" si="6726"/>
        <v>0</v>
      </c>
      <c r="AF4350" s="931"/>
      <c r="AG4350" s="530">
        <f t="shared" si="6727"/>
        <v>0</v>
      </c>
      <c r="AH4350" s="530">
        <f t="shared" si="6728"/>
        <v>0</v>
      </c>
      <c r="AI4350" s="641"/>
      <c r="AJ4350" s="537"/>
      <c r="AK4350" s="537"/>
      <c r="AL4350" s="537"/>
      <c r="AM4350" s="537"/>
      <c r="AN4350" s="537"/>
      <c r="AO4350" s="683" t="str">
        <f t="shared" si="6729"/>
        <v>OK</v>
      </c>
      <c r="AP4350" s="141"/>
      <c r="AQ4350" s="141"/>
      <c r="AR4350" s="552"/>
      <c r="AS4350" s="552"/>
      <c r="AT4350" s="683" t="str">
        <f t="shared" si="6730"/>
        <v>OK</v>
      </c>
      <c r="AU4350" s="593"/>
      <c r="AV4350" s="530">
        <f t="shared" si="6731"/>
        <v>0</v>
      </c>
      <c r="AW4350" s="842">
        <f t="shared" si="6732"/>
        <v>0</v>
      </c>
      <c r="AX4350" s="115">
        <f t="shared" si="6733"/>
        <v>0</v>
      </c>
      <c r="AY4350" s="5">
        <f t="shared" si="6734"/>
        <v>0</v>
      </c>
      <c r="AZ4350" s="7">
        <f t="shared" si="6735"/>
        <v>0</v>
      </c>
      <c r="BA4350" s="335" t="e">
        <f t="shared" si="6736"/>
        <v>#DIV/0!</v>
      </c>
      <c r="BB4350" s="23">
        <f t="shared" si="6737"/>
        <v>0</v>
      </c>
      <c r="BC4350" s="5">
        <f t="shared" si="6738"/>
        <v>0</v>
      </c>
      <c r="BD4350" s="7">
        <f t="shared" si="6739"/>
        <v>0</v>
      </c>
      <c r="BE4350" s="335" t="e">
        <f t="shared" si="6740"/>
        <v>#DIV/0!</v>
      </c>
      <c r="BG4350" s="826" t="str">
        <f t="shared" si="6741"/>
        <v>63.53</v>
      </c>
      <c r="BH4350" s="607" t="b">
        <f>COUNTIF('Codes SEC'!$B$2:$B$250,Ministres!BG4350)&gt;0</f>
        <v>1</v>
      </c>
    </row>
    <row r="4351" spans="1:60" ht="35.1" customHeight="1" x14ac:dyDescent="0.25">
      <c r="A4351" s="222" t="s">
        <v>6115</v>
      </c>
      <c r="B4351" s="112" t="s">
        <v>5018</v>
      </c>
      <c r="C4351" s="116" t="s">
        <v>149</v>
      </c>
      <c r="D4351" s="620">
        <v>1000</v>
      </c>
      <c r="E4351" s="278"/>
      <c r="F4351" s="116" t="s">
        <v>5016</v>
      </c>
      <c r="G4351" s="700"/>
      <c r="H4351" s="900">
        <v>122</v>
      </c>
      <c r="I4351" s="580">
        <v>86359000</v>
      </c>
      <c r="J4351" s="689" t="s">
        <v>6740</v>
      </c>
      <c r="K4351" s="411" t="s">
        <v>6741</v>
      </c>
      <c r="L4351" s="733">
        <v>0</v>
      </c>
      <c r="M4351" s="734">
        <v>0</v>
      </c>
      <c r="N4351" s="931"/>
      <c r="O4351" s="530">
        <f t="shared" si="6721"/>
        <v>0</v>
      </c>
      <c r="P4351" s="530">
        <f t="shared" si="6722"/>
        <v>0</v>
      </c>
      <c r="Q4351" s="646"/>
      <c r="R4351" s="536"/>
      <c r="S4351" s="536"/>
      <c r="T4351" s="536"/>
      <c r="U4351" s="536"/>
      <c r="V4351" s="536"/>
      <c r="W4351" s="683" t="str">
        <f t="shared" si="6723"/>
        <v>OK</v>
      </c>
      <c r="X4351" s="141"/>
      <c r="Y4351" s="141"/>
      <c r="Z4351" s="552"/>
      <c r="AA4351" s="552"/>
      <c r="AB4351" s="683" t="str">
        <f t="shared" si="6724"/>
        <v>OK</v>
      </c>
      <c r="AC4351" s="593"/>
      <c r="AD4351" s="530">
        <f t="shared" si="6725"/>
        <v>0</v>
      </c>
      <c r="AE4351" s="842">
        <f t="shared" si="6726"/>
        <v>0</v>
      </c>
      <c r="AF4351" s="931"/>
      <c r="AG4351" s="530">
        <f t="shared" si="6727"/>
        <v>0</v>
      </c>
      <c r="AH4351" s="530">
        <f t="shared" si="6728"/>
        <v>0</v>
      </c>
      <c r="AI4351" s="641"/>
      <c r="AJ4351" s="537"/>
      <c r="AK4351" s="537"/>
      <c r="AL4351" s="537"/>
      <c r="AM4351" s="537"/>
      <c r="AN4351" s="537"/>
      <c r="AO4351" s="683" t="str">
        <f t="shared" si="6729"/>
        <v>OK</v>
      </c>
      <c r="AP4351" s="141"/>
      <c r="AQ4351" s="141"/>
      <c r="AR4351" s="552"/>
      <c r="AS4351" s="552"/>
      <c r="AT4351" s="683" t="str">
        <f t="shared" si="6730"/>
        <v>OK</v>
      </c>
      <c r="AU4351" s="593"/>
      <c r="AV4351" s="530">
        <f t="shared" si="6731"/>
        <v>0</v>
      </c>
      <c r="AW4351" s="842">
        <f t="shared" si="6732"/>
        <v>0</v>
      </c>
      <c r="AX4351" s="115">
        <f t="shared" si="6733"/>
        <v>0</v>
      </c>
      <c r="AY4351" s="5">
        <f t="shared" si="6734"/>
        <v>0</v>
      </c>
      <c r="AZ4351" s="7">
        <f t="shared" si="6735"/>
        <v>0</v>
      </c>
      <c r="BA4351" s="335" t="e">
        <f t="shared" si="6736"/>
        <v>#DIV/0!</v>
      </c>
      <c r="BB4351" s="23">
        <f t="shared" si="6737"/>
        <v>0</v>
      </c>
      <c r="BC4351" s="5">
        <f t="shared" si="6738"/>
        <v>0</v>
      </c>
      <c r="BD4351" s="7">
        <f t="shared" si="6739"/>
        <v>0</v>
      </c>
      <c r="BE4351" s="335" t="e">
        <f t="shared" si="6740"/>
        <v>#DIV/0!</v>
      </c>
      <c r="BG4351" s="826" t="str">
        <f t="shared" si="6741"/>
        <v>63.59</v>
      </c>
      <c r="BH4351" s="607" t="b">
        <f>COUNTIF('Codes SEC'!$B$2:$B$250,Ministres!BG4351)&gt;0</f>
        <v>1</v>
      </c>
    </row>
    <row r="4352" spans="1:60" ht="35.1" customHeight="1" x14ac:dyDescent="0.25">
      <c r="A4352" s="222" t="s">
        <v>6115</v>
      </c>
      <c r="B4352" s="112" t="s">
        <v>5018</v>
      </c>
      <c r="C4352" s="116" t="s">
        <v>149</v>
      </c>
      <c r="D4352" s="620">
        <v>1000</v>
      </c>
      <c r="E4352" s="278"/>
      <c r="F4352" s="116" t="s">
        <v>5016</v>
      </c>
      <c r="G4352" s="700"/>
      <c r="H4352" s="900">
        <v>122</v>
      </c>
      <c r="I4352" s="580">
        <v>86524000</v>
      </c>
      <c r="J4352" s="689" t="s">
        <v>6712</v>
      </c>
      <c r="K4352" s="411" t="s">
        <v>6713</v>
      </c>
      <c r="L4352" s="733">
        <v>0</v>
      </c>
      <c r="M4352" s="734">
        <v>0</v>
      </c>
      <c r="N4352" s="931"/>
      <c r="O4352" s="530">
        <f t="shared" si="6721"/>
        <v>0</v>
      </c>
      <c r="P4352" s="530">
        <f t="shared" si="6722"/>
        <v>0</v>
      </c>
      <c r="Q4352" s="646"/>
      <c r="R4352" s="536"/>
      <c r="S4352" s="536"/>
      <c r="T4352" s="536"/>
      <c r="U4352" s="536"/>
      <c r="V4352" s="536"/>
      <c r="W4352" s="683" t="str">
        <f t="shared" si="6723"/>
        <v>OK</v>
      </c>
      <c r="X4352" s="141"/>
      <c r="Y4352" s="141"/>
      <c r="Z4352" s="552"/>
      <c r="AA4352" s="552"/>
      <c r="AB4352" s="683" t="str">
        <f t="shared" si="6724"/>
        <v>OK</v>
      </c>
      <c r="AC4352" s="593"/>
      <c r="AD4352" s="530">
        <f t="shared" si="6725"/>
        <v>0</v>
      </c>
      <c r="AE4352" s="842">
        <f t="shared" si="6726"/>
        <v>0</v>
      </c>
      <c r="AF4352" s="931"/>
      <c r="AG4352" s="530">
        <f t="shared" si="6727"/>
        <v>0</v>
      </c>
      <c r="AH4352" s="530">
        <f t="shared" si="6728"/>
        <v>0</v>
      </c>
      <c r="AI4352" s="641"/>
      <c r="AJ4352" s="537"/>
      <c r="AK4352" s="537"/>
      <c r="AL4352" s="537"/>
      <c r="AM4352" s="537"/>
      <c r="AN4352" s="537"/>
      <c r="AO4352" s="683" t="str">
        <f t="shared" si="6729"/>
        <v>OK</v>
      </c>
      <c r="AP4352" s="141"/>
      <c r="AQ4352" s="141"/>
      <c r="AR4352" s="552"/>
      <c r="AS4352" s="552"/>
      <c r="AT4352" s="683" t="str">
        <f t="shared" si="6730"/>
        <v>OK</v>
      </c>
      <c r="AU4352" s="593"/>
      <c r="AV4352" s="530">
        <f t="shared" si="6731"/>
        <v>0</v>
      </c>
      <c r="AW4352" s="842">
        <f t="shared" si="6732"/>
        <v>0</v>
      </c>
      <c r="AX4352" s="115">
        <f t="shared" si="6733"/>
        <v>0</v>
      </c>
      <c r="AY4352" s="5">
        <f t="shared" si="6734"/>
        <v>0</v>
      </c>
      <c r="AZ4352" s="7">
        <f t="shared" si="6735"/>
        <v>0</v>
      </c>
      <c r="BA4352" s="335" t="e">
        <f t="shared" si="6736"/>
        <v>#DIV/0!</v>
      </c>
      <c r="BB4352" s="23">
        <f t="shared" si="6737"/>
        <v>0</v>
      </c>
      <c r="BC4352" s="5">
        <f t="shared" si="6738"/>
        <v>0</v>
      </c>
      <c r="BD4352" s="7">
        <f t="shared" si="6739"/>
        <v>0</v>
      </c>
      <c r="BE4352" s="335" t="e">
        <f t="shared" si="6740"/>
        <v>#DIV/0!</v>
      </c>
      <c r="BG4352" s="826" t="str">
        <f t="shared" si="6741"/>
        <v>65.24</v>
      </c>
      <c r="BH4352" s="607" t="b">
        <f>COUNTIF('Codes SEC'!$B$2:$B$250,Ministres!BG4352)&gt;0</f>
        <v>1</v>
      </c>
    </row>
    <row r="4353" spans="1:61" ht="35.1" customHeight="1" x14ac:dyDescent="0.25">
      <c r="A4353" s="222" t="s">
        <v>6115</v>
      </c>
      <c r="B4353" s="112" t="s">
        <v>5018</v>
      </c>
      <c r="C4353" s="116" t="s">
        <v>149</v>
      </c>
      <c r="D4353" s="620">
        <v>1000</v>
      </c>
      <c r="E4353" s="278"/>
      <c r="F4353" s="116" t="s">
        <v>5016</v>
      </c>
      <c r="G4353" s="700"/>
      <c r="H4353" s="900">
        <v>122</v>
      </c>
      <c r="I4353" s="580">
        <v>87422000</v>
      </c>
      <c r="J4353" s="689" t="s">
        <v>6676</v>
      </c>
      <c r="K4353" s="411" t="s">
        <v>6677</v>
      </c>
      <c r="L4353" s="733">
        <v>0</v>
      </c>
      <c r="M4353" s="734">
        <v>0</v>
      </c>
      <c r="N4353" s="931"/>
      <c r="O4353" s="530">
        <f t="shared" si="6721"/>
        <v>0</v>
      </c>
      <c r="P4353" s="530">
        <f t="shared" si="6722"/>
        <v>0</v>
      </c>
      <c r="Q4353" s="646"/>
      <c r="R4353" s="536"/>
      <c r="S4353" s="536"/>
      <c r="T4353" s="536"/>
      <c r="U4353" s="536"/>
      <c r="V4353" s="536"/>
      <c r="W4353" s="683" t="str">
        <f t="shared" si="6723"/>
        <v>OK</v>
      </c>
      <c r="X4353" s="141"/>
      <c r="Y4353" s="141"/>
      <c r="Z4353" s="552"/>
      <c r="AA4353" s="552"/>
      <c r="AB4353" s="683" t="str">
        <f t="shared" si="6724"/>
        <v>OK</v>
      </c>
      <c r="AC4353" s="593"/>
      <c r="AD4353" s="530">
        <f t="shared" si="6725"/>
        <v>0</v>
      </c>
      <c r="AE4353" s="842">
        <f t="shared" si="6726"/>
        <v>0</v>
      </c>
      <c r="AF4353" s="931"/>
      <c r="AG4353" s="530">
        <f t="shared" si="6727"/>
        <v>0</v>
      </c>
      <c r="AH4353" s="530">
        <f t="shared" si="6728"/>
        <v>0</v>
      </c>
      <c r="AI4353" s="641"/>
      <c r="AJ4353" s="537"/>
      <c r="AK4353" s="537"/>
      <c r="AL4353" s="537"/>
      <c r="AM4353" s="537"/>
      <c r="AN4353" s="537"/>
      <c r="AO4353" s="683" t="str">
        <f t="shared" si="6729"/>
        <v>OK</v>
      </c>
      <c r="AP4353" s="141"/>
      <c r="AQ4353" s="141"/>
      <c r="AR4353" s="552"/>
      <c r="AS4353" s="552"/>
      <c r="AT4353" s="683" t="str">
        <f t="shared" si="6730"/>
        <v>OK</v>
      </c>
      <c r="AU4353" s="593"/>
      <c r="AV4353" s="530">
        <f t="shared" si="6731"/>
        <v>0</v>
      </c>
      <c r="AW4353" s="842">
        <f t="shared" si="6732"/>
        <v>0</v>
      </c>
      <c r="AX4353" s="115">
        <f t="shared" si="6733"/>
        <v>0</v>
      </c>
      <c r="AY4353" s="5">
        <f t="shared" si="6734"/>
        <v>0</v>
      </c>
      <c r="AZ4353" s="7">
        <f t="shared" si="6735"/>
        <v>0</v>
      </c>
      <c r="BA4353" s="335" t="e">
        <f t="shared" si="6736"/>
        <v>#DIV/0!</v>
      </c>
      <c r="BB4353" s="23">
        <f t="shared" si="6737"/>
        <v>0</v>
      </c>
      <c r="BC4353" s="5">
        <f t="shared" si="6738"/>
        <v>0</v>
      </c>
      <c r="BD4353" s="7">
        <f t="shared" si="6739"/>
        <v>0</v>
      </c>
      <c r="BE4353" s="335" t="e">
        <f t="shared" si="6740"/>
        <v>#DIV/0!</v>
      </c>
      <c r="BG4353" s="826" t="str">
        <f t="shared" si="6741"/>
        <v>74.22</v>
      </c>
      <c r="BH4353" s="607" t="b">
        <f>COUNTIF('Codes SEC'!$B$2:$B$250,Ministres!BG4353)&gt;0</f>
        <v>1</v>
      </c>
    </row>
    <row r="4354" spans="1:61" ht="35.1" customHeight="1" x14ac:dyDescent="0.25">
      <c r="A4354" s="222" t="s">
        <v>6115</v>
      </c>
      <c r="B4354" s="112" t="s">
        <v>5018</v>
      </c>
      <c r="C4354" s="116" t="s">
        <v>149</v>
      </c>
      <c r="D4354" s="620">
        <v>1000</v>
      </c>
      <c r="E4354" s="278"/>
      <c r="F4354" s="116" t="s">
        <v>5016</v>
      </c>
      <c r="G4354" s="700"/>
      <c r="H4354" s="900">
        <v>122</v>
      </c>
      <c r="I4354" s="580">
        <v>88514000</v>
      </c>
      <c r="J4354" s="689" t="s">
        <v>6796</v>
      </c>
      <c r="K4354" s="411" t="s">
        <v>6797</v>
      </c>
      <c r="L4354" s="733">
        <v>0</v>
      </c>
      <c r="M4354" s="734">
        <v>0</v>
      </c>
      <c r="N4354" s="931"/>
      <c r="O4354" s="530">
        <f t="shared" si="6721"/>
        <v>0</v>
      </c>
      <c r="P4354" s="530">
        <f t="shared" si="6722"/>
        <v>0</v>
      </c>
      <c r="Q4354" s="646"/>
      <c r="R4354" s="536"/>
      <c r="S4354" s="536"/>
      <c r="T4354" s="536"/>
      <c r="U4354" s="536"/>
      <c r="V4354" s="536"/>
      <c r="W4354" s="683" t="str">
        <f t="shared" si="6723"/>
        <v>OK</v>
      </c>
      <c r="X4354" s="141"/>
      <c r="Y4354" s="141"/>
      <c r="Z4354" s="552"/>
      <c r="AA4354" s="552"/>
      <c r="AB4354" s="683" t="str">
        <f t="shared" si="6724"/>
        <v>OK</v>
      </c>
      <c r="AC4354" s="593"/>
      <c r="AD4354" s="530">
        <f t="shared" si="6725"/>
        <v>0</v>
      </c>
      <c r="AE4354" s="842">
        <f t="shared" si="6726"/>
        <v>0</v>
      </c>
      <c r="AF4354" s="931"/>
      <c r="AG4354" s="530">
        <f t="shared" si="6727"/>
        <v>0</v>
      </c>
      <c r="AH4354" s="530">
        <f t="shared" si="6728"/>
        <v>0</v>
      </c>
      <c r="AI4354" s="641"/>
      <c r="AJ4354" s="537"/>
      <c r="AK4354" s="537"/>
      <c r="AL4354" s="537"/>
      <c r="AM4354" s="537"/>
      <c r="AN4354" s="537"/>
      <c r="AO4354" s="683" t="str">
        <f t="shared" si="6729"/>
        <v>OK</v>
      </c>
      <c r="AP4354" s="141"/>
      <c r="AQ4354" s="141"/>
      <c r="AR4354" s="552"/>
      <c r="AS4354" s="552"/>
      <c r="AT4354" s="683" t="str">
        <f t="shared" si="6730"/>
        <v>OK</v>
      </c>
      <c r="AU4354" s="593"/>
      <c r="AV4354" s="530">
        <f t="shared" si="6731"/>
        <v>0</v>
      </c>
      <c r="AW4354" s="842">
        <f t="shared" si="6732"/>
        <v>0</v>
      </c>
      <c r="AX4354" s="115">
        <f t="shared" si="6733"/>
        <v>0</v>
      </c>
      <c r="AY4354" s="5">
        <f t="shared" si="6734"/>
        <v>0</v>
      </c>
      <c r="AZ4354" s="7">
        <f t="shared" si="6735"/>
        <v>0</v>
      </c>
      <c r="BA4354" s="335" t="e">
        <f t="shared" si="6736"/>
        <v>#DIV/0!</v>
      </c>
      <c r="BB4354" s="23">
        <f t="shared" si="6737"/>
        <v>0</v>
      </c>
      <c r="BC4354" s="5">
        <f t="shared" si="6738"/>
        <v>0</v>
      </c>
      <c r="BD4354" s="7">
        <f t="shared" si="6739"/>
        <v>0</v>
      </c>
      <c r="BE4354" s="335" t="e">
        <f t="shared" si="6740"/>
        <v>#DIV/0!</v>
      </c>
      <c r="BG4354" s="826" t="str">
        <f t="shared" si="6741"/>
        <v>85.14</v>
      </c>
      <c r="BH4354" s="607" t="b">
        <f>COUNTIF('Codes SEC'!$B$2:$B$250,Ministres!BG4354)&gt;0</f>
        <v>1</v>
      </c>
    </row>
    <row r="4355" spans="1:61" ht="12.75" customHeight="1" x14ac:dyDescent="0.25">
      <c r="A4355" s="225"/>
      <c r="B4355" s="206"/>
      <c r="C4355" s="253"/>
      <c r="D4355" s="621"/>
      <c r="E4355" s="275"/>
      <c r="F4355" s="269"/>
      <c r="G4355" s="695"/>
      <c r="H4355" s="886"/>
      <c r="I4355" s="403"/>
      <c r="J4355" s="381"/>
      <c r="K4355" s="514" t="s">
        <v>59</v>
      </c>
      <c r="L4355" s="313">
        <f>L4334+L4335+L4336+L4337+L4338+L4339+L4340+L4341+L4342+L4343+L4344+L4345+L4346+L4347+L4348+L4349+L4350+L4351+L4352+L4353+L4354</f>
        <v>0</v>
      </c>
      <c r="M4355" s="744">
        <f t="shared" ref="M4355:BE4355" si="6742">M4334+M4335+M4336+M4337+M4338+M4339+M4340+M4341+M4342+M4343+M4344+M4345+M4346+M4347+M4348+M4349+M4350+M4351+M4352+M4353+M4354</f>
        <v>0</v>
      </c>
      <c r="N4355" s="930">
        <f t="shared" ref="N4355:P4355" si="6743">N4334+N4335+N4336+N4337+N4338+N4339+N4340+N4341+N4342+N4343+N4344+N4345+N4346+N4347+N4348+N4349+N4350+N4351+N4352+N4353+N4354</f>
        <v>0</v>
      </c>
      <c r="O4355" s="790">
        <f t="shared" si="6743"/>
        <v>0</v>
      </c>
      <c r="P4355" s="790">
        <f t="shared" si="6743"/>
        <v>0</v>
      </c>
      <c r="Q4355" s="787">
        <f t="shared" si="6742"/>
        <v>0</v>
      </c>
      <c r="R4355" s="648">
        <f t="shared" si="6742"/>
        <v>0</v>
      </c>
      <c r="S4355" s="648">
        <f t="shared" si="6742"/>
        <v>0</v>
      </c>
      <c r="T4355" s="648">
        <f t="shared" si="6742"/>
        <v>0</v>
      </c>
      <c r="U4355" s="648">
        <f t="shared" si="6742"/>
        <v>0</v>
      </c>
      <c r="V4355" s="648">
        <f t="shared" si="6742"/>
        <v>0</v>
      </c>
      <c r="W4355" s="790"/>
      <c r="X4355" s="649">
        <f t="shared" si="6742"/>
        <v>0</v>
      </c>
      <c r="Y4355" s="649">
        <f t="shared" si="6742"/>
        <v>0</v>
      </c>
      <c r="Z4355" s="648">
        <f t="shared" si="6742"/>
        <v>0</v>
      </c>
      <c r="AA4355" s="648">
        <f t="shared" si="6742"/>
        <v>0</v>
      </c>
      <c r="AB4355" s="790"/>
      <c r="AC4355" s="649">
        <f t="shared" si="6742"/>
        <v>0</v>
      </c>
      <c r="AD4355" s="790">
        <f>AD4334+AD4335+AD4336+AD4337+AD4338+AD4339+AD4340+AD4341+AD4342+AD4343+AD4344+AD4345+AD4346+AD4347+AD4348+AD4349+AD4350+AD4351+AD4352+AD4353+AD4354</f>
        <v>0</v>
      </c>
      <c r="AE4355" s="843">
        <f>AE4334+AE4335+AE4336+AE4337+AE4338+AE4339+AE4340+AE4341+AE4342+AE4343+AE4344+AE4345+AE4346+AE4347+AE4348+AE4349+AE4350+AE4351+AE4352+AE4353+AE4354</f>
        <v>0</v>
      </c>
      <c r="AF4355" s="930">
        <f t="shared" ref="AF4355:AH4355" si="6744">AF4334+AF4335+AF4336+AF4337+AF4338+AF4339+AF4340+AF4341+AF4342+AF4343+AF4344+AF4345+AF4346+AF4347+AF4348+AF4349+AF4350+AF4351+AF4352+AF4353+AF4354</f>
        <v>0</v>
      </c>
      <c r="AG4355" s="790">
        <f t="shared" si="6744"/>
        <v>0</v>
      </c>
      <c r="AH4355" s="790">
        <f t="shared" si="6744"/>
        <v>0</v>
      </c>
      <c r="AI4355" s="787">
        <f t="shared" si="6742"/>
        <v>0</v>
      </c>
      <c r="AJ4355" s="648">
        <f t="shared" si="6742"/>
        <v>0</v>
      </c>
      <c r="AK4355" s="648">
        <f t="shared" si="6742"/>
        <v>0</v>
      </c>
      <c r="AL4355" s="648">
        <f t="shared" si="6742"/>
        <v>0</v>
      </c>
      <c r="AM4355" s="648">
        <f t="shared" si="6742"/>
        <v>0</v>
      </c>
      <c r="AN4355" s="648">
        <f t="shared" si="6742"/>
        <v>0</v>
      </c>
      <c r="AO4355" s="790"/>
      <c r="AP4355" s="649">
        <f t="shared" si="6742"/>
        <v>0</v>
      </c>
      <c r="AQ4355" s="649">
        <f t="shared" si="6742"/>
        <v>0</v>
      </c>
      <c r="AR4355" s="648">
        <f t="shared" si="6742"/>
        <v>0</v>
      </c>
      <c r="AS4355" s="648">
        <f t="shared" si="6742"/>
        <v>0</v>
      </c>
      <c r="AT4355" s="790"/>
      <c r="AU4355" s="649">
        <f t="shared" si="6742"/>
        <v>0</v>
      </c>
      <c r="AV4355" s="790">
        <f t="shared" ref="AV4355" si="6745">AV4334+AV4335+AV4336+AV4337+AV4338+AV4339+AV4340+AV4341+AV4342+AV4343+AV4344+AV4345+AV4346+AV4347+AV4348+AV4349+AV4350+AV4351+AV4352+AV4353+AV4354</f>
        <v>0</v>
      </c>
      <c r="AW4355" s="843">
        <f t="shared" si="6742"/>
        <v>0</v>
      </c>
      <c r="AX4355" s="336">
        <f t="shared" si="6742"/>
        <v>0</v>
      </c>
      <c r="AY4355" s="337">
        <f t="shared" si="6742"/>
        <v>0</v>
      </c>
      <c r="AZ4355" s="338">
        <f t="shared" si="6742"/>
        <v>0</v>
      </c>
      <c r="BA4355" s="339" t="e">
        <f t="shared" si="6742"/>
        <v>#DIV/0!</v>
      </c>
      <c r="BB4355" s="322">
        <f t="shared" si="6742"/>
        <v>0</v>
      </c>
      <c r="BC4355" s="337">
        <f t="shared" si="6742"/>
        <v>0</v>
      </c>
      <c r="BD4355" s="338">
        <f t="shared" si="6742"/>
        <v>0</v>
      </c>
      <c r="BE4355" s="339" t="e">
        <f t="shared" si="6742"/>
        <v>#DIV/0!</v>
      </c>
      <c r="BG4355" s="826"/>
      <c r="BH4355" s="607"/>
    </row>
    <row r="4356" spans="1:61" ht="12.75" customHeight="1" x14ac:dyDescent="0.25">
      <c r="A4356" s="226"/>
      <c r="B4356" s="207"/>
      <c r="C4356" s="254"/>
      <c r="D4356" s="300"/>
      <c r="E4356" s="276"/>
      <c r="F4356" s="300"/>
      <c r="G4356" s="696"/>
      <c r="H4356" s="887"/>
      <c r="I4356" s="444"/>
      <c r="J4356" s="393"/>
      <c r="K4356" s="404" t="s">
        <v>3768</v>
      </c>
      <c r="L4356" s="729">
        <f t="shared" ref="L4356:V4356" si="6746">L4330+L4355</f>
        <v>0</v>
      </c>
      <c r="M4356" s="742">
        <f t="shared" si="6746"/>
        <v>0</v>
      </c>
      <c r="N4356" s="844">
        <f t="shared" si="6746"/>
        <v>0</v>
      </c>
      <c r="O4356" s="665">
        <f t="shared" si="6746"/>
        <v>0</v>
      </c>
      <c r="P4356" s="665">
        <f t="shared" si="6746"/>
        <v>0</v>
      </c>
      <c r="Q4356" s="638">
        <f t="shared" si="6746"/>
        <v>0</v>
      </c>
      <c r="R4356" s="130">
        <f t="shared" si="6746"/>
        <v>0</v>
      </c>
      <c r="S4356" s="130">
        <f t="shared" si="6746"/>
        <v>0</v>
      </c>
      <c r="T4356" s="130">
        <f t="shared" si="6746"/>
        <v>0</v>
      </c>
      <c r="U4356" s="130">
        <f t="shared" si="6746"/>
        <v>0</v>
      </c>
      <c r="V4356" s="130">
        <f t="shared" si="6746"/>
        <v>0</v>
      </c>
      <c r="W4356" s="665"/>
      <c r="X4356" s="130">
        <f>X4330+X4355</f>
        <v>0</v>
      </c>
      <c r="Y4356" s="130">
        <f>Y4330+Y4355</f>
        <v>0</v>
      </c>
      <c r="Z4356" s="130">
        <f>Z4330+Z4355</f>
        <v>0</v>
      </c>
      <c r="AA4356" s="130">
        <f>AA4330+AA4355</f>
        <v>0</v>
      </c>
      <c r="AB4356" s="665"/>
      <c r="AC4356" s="130">
        <f t="shared" ref="AC4356:AN4356" si="6747">AC4330+AC4355</f>
        <v>0</v>
      </c>
      <c r="AD4356" s="665">
        <f t="shared" si="6747"/>
        <v>0</v>
      </c>
      <c r="AE4356" s="845">
        <f t="shared" si="6747"/>
        <v>0</v>
      </c>
      <c r="AF4356" s="844">
        <f t="shared" si="6747"/>
        <v>0</v>
      </c>
      <c r="AG4356" s="665">
        <f t="shared" si="6747"/>
        <v>0</v>
      </c>
      <c r="AH4356" s="665">
        <f t="shared" si="6747"/>
        <v>0</v>
      </c>
      <c r="AI4356" s="638">
        <f t="shared" si="6747"/>
        <v>0</v>
      </c>
      <c r="AJ4356" s="130">
        <f t="shared" si="6747"/>
        <v>0</v>
      </c>
      <c r="AK4356" s="130">
        <f t="shared" si="6747"/>
        <v>0</v>
      </c>
      <c r="AL4356" s="130">
        <f t="shared" si="6747"/>
        <v>0</v>
      </c>
      <c r="AM4356" s="130">
        <f t="shared" si="6747"/>
        <v>0</v>
      </c>
      <c r="AN4356" s="130">
        <f t="shared" si="6747"/>
        <v>0</v>
      </c>
      <c r="AO4356" s="665"/>
      <c r="AP4356" s="130">
        <f>AP4330+AP4355</f>
        <v>0</v>
      </c>
      <c r="AQ4356" s="130">
        <f>AQ4330+AQ4355</f>
        <v>0</v>
      </c>
      <c r="AR4356" s="130">
        <f>AR4330+AR4355</f>
        <v>0</v>
      </c>
      <c r="AS4356" s="130">
        <f>AS4330+AS4355</f>
        <v>0</v>
      </c>
      <c r="AT4356" s="665"/>
      <c r="AU4356" s="130">
        <f t="shared" ref="AU4356:BE4356" si="6748">AU4330+AU4355</f>
        <v>0</v>
      </c>
      <c r="AV4356" s="665">
        <f t="shared" si="6748"/>
        <v>0</v>
      </c>
      <c r="AW4356" s="845">
        <f t="shared" si="6748"/>
        <v>0</v>
      </c>
      <c r="AX4356" s="314">
        <f t="shared" si="6748"/>
        <v>0</v>
      </c>
      <c r="AY4356" s="131">
        <f t="shared" si="6748"/>
        <v>0</v>
      </c>
      <c r="AZ4356" s="132">
        <f t="shared" si="6748"/>
        <v>0</v>
      </c>
      <c r="BA4356" s="340" t="e">
        <f t="shared" si="6748"/>
        <v>#DIV/0!</v>
      </c>
      <c r="BB4356" s="310">
        <f t="shared" si="6748"/>
        <v>0</v>
      </c>
      <c r="BC4356" s="131">
        <f t="shared" si="6748"/>
        <v>0</v>
      </c>
      <c r="BD4356" s="132">
        <f t="shared" si="6748"/>
        <v>0</v>
      </c>
      <c r="BE4356" s="340" t="e">
        <f t="shared" si="6748"/>
        <v>#DIV/0!</v>
      </c>
      <c r="BF4356" s="40"/>
      <c r="BG4356" s="826"/>
      <c r="BH4356" s="607"/>
    </row>
    <row r="4357" spans="1:61" ht="12.75" customHeight="1" x14ac:dyDescent="0.25">
      <c r="A4357" s="222"/>
      <c r="C4357" s="116"/>
      <c r="D4357" s="620"/>
      <c r="F4357" s="117"/>
      <c r="G4357" s="690"/>
      <c r="H4357" s="878"/>
      <c r="I4357" s="397"/>
      <c r="J4357" s="380"/>
      <c r="K4357" s="405" t="s">
        <v>208</v>
      </c>
      <c r="L4357" s="731">
        <v>0</v>
      </c>
      <c r="M4357" s="732">
        <v>0</v>
      </c>
      <c r="N4357" s="929">
        <v>0</v>
      </c>
      <c r="O4357" s="530">
        <v>0</v>
      </c>
      <c r="P4357" s="530">
        <v>0</v>
      </c>
      <c r="Q4357" s="641">
        <v>0</v>
      </c>
      <c r="R4357" s="537">
        <v>0</v>
      </c>
      <c r="S4357" s="537">
        <v>0</v>
      </c>
      <c r="T4357" s="537">
        <v>0</v>
      </c>
      <c r="U4357" s="537">
        <v>0</v>
      </c>
      <c r="V4357" s="537">
        <v>0</v>
      </c>
      <c r="W4357" s="530"/>
      <c r="X4357" s="142">
        <v>0</v>
      </c>
      <c r="Y4357" s="142">
        <v>0</v>
      </c>
      <c r="Z4357" s="537">
        <v>0</v>
      </c>
      <c r="AA4357" s="537">
        <v>0</v>
      </c>
      <c r="AB4357" s="530"/>
      <c r="AC4357" s="142">
        <v>0</v>
      </c>
      <c r="AD4357" s="530">
        <v>0</v>
      </c>
      <c r="AE4357" s="842">
        <v>0</v>
      </c>
      <c r="AF4357" s="929">
        <v>0</v>
      </c>
      <c r="AG4357" s="530">
        <v>0</v>
      </c>
      <c r="AH4357" s="530">
        <v>0</v>
      </c>
      <c r="AI4357" s="641">
        <v>0</v>
      </c>
      <c r="AJ4357" s="537">
        <v>0</v>
      </c>
      <c r="AK4357" s="537">
        <v>0</v>
      </c>
      <c r="AL4357" s="537">
        <v>0</v>
      </c>
      <c r="AM4357" s="537">
        <v>0</v>
      </c>
      <c r="AN4357" s="537">
        <v>0</v>
      </c>
      <c r="AO4357" s="530"/>
      <c r="AP4357" s="142">
        <v>0</v>
      </c>
      <c r="AQ4357" s="142">
        <v>0</v>
      </c>
      <c r="AR4357" s="537">
        <v>0</v>
      </c>
      <c r="AS4357" s="537">
        <v>0</v>
      </c>
      <c r="AT4357" s="530"/>
      <c r="AU4357" s="142">
        <v>0</v>
      </c>
      <c r="AV4357" s="530">
        <v>0</v>
      </c>
      <c r="AW4357" s="842">
        <v>0</v>
      </c>
      <c r="AX4357" s="115">
        <v>0</v>
      </c>
      <c r="AY4357" s="5">
        <v>0</v>
      </c>
      <c r="AZ4357" s="5">
        <v>0</v>
      </c>
      <c r="BA4357" s="335">
        <v>0</v>
      </c>
      <c r="BB4357" s="23">
        <v>0</v>
      </c>
      <c r="BC4357" s="5">
        <v>0</v>
      </c>
      <c r="BD4357" s="5">
        <v>0</v>
      </c>
      <c r="BE4357" s="335">
        <v>0</v>
      </c>
      <c r="BG4357" s="826"/>
      <c r="BH4357" s="607"/>
    </row>
    <row r="4358" spans="1:61" ht="12.75" customHeight="1" x14ac:dyDescent="0.25">
      <c r="A4358" s="222"/>
      <c r="C4358" s="116"/>
      <c r="D4358" s="620"/>
      <c r="F4358" s="117"/>
      <c r="G4358" s="694"/>
      <c r="H4358" s="878"/>
      <c r="I4358" s="397"/>
      <c r="J4358" s="380"/>
      <c r="K4358" s="405" t="s">
        <v>96</v>
      </c>
      <c r="L4358" s="731">
        <v>0</v>
      </c>
      <c r="M4358" s="732">
        <v>0</v>
      </c>
      <c r="N4358" s="929">
        <v>0</v>
      </c>
      <c r="O4358" s="530">
        <v>0</v>
      </c>
      <c r="P4358" s="530">
        <v>0</v>
      </c>
      <c r="Q4358" s="641">
        <v>0</v>
      </c>
      <c r="R4358" s="537">
        <v>0</v>
      </c>
      <c r="S4358" s="537">
        <v>0</v>
      </c>
      <c r="T4358" s="537">
        <v>0</v>
      </c>
      <c r="U4358" s="537">
        <v>0</v>
      </c>
      <c r="V4358" s="537">
        <v>0</v>
      </c>
      <c r="W4358" s="530"/>
      <c r="X4358" s="142">
        <v>0</v>
      </c>
      <c r="Y4358" s="142">
        <v>0</v>
      </c>
      <c r="Z4358" s="537">
        <v>0</v>
      </c>
      <c r="AA4358" s="537">
        <v>0</v>
      </c>
      <c r="AB4358" s="530"/>
      <c r="AC4358" s="142">
        <v>0</v>
      </c>
      <c r="AD4358" s="530">
        <v>0</v>
      </c>
      <c r="AE4358" s="842">
        <v>0</v>
      </c>
      <c r="AF4358" s="929">
        <v>0</v>
      </c>
      <c r="AG4358" s="530">
        <v>0</v>
      </c>
      <c r="AH4358" s="530">
        <v>0</v>
      </c>
      <c r="AI4358" s="641">
        <v>0</v>
      </c>
      <c r="AJ4358" s="537">
        <v>0</v>
      </c>
      <c r="AK4358" s="537">
        <v>0</v>
      </c>
      <c r="AL4358" s="537">
        <v>0</v>
      </c>
      <c r="AM4358" s="537">
        <v>0</v>
      </c>
      <c r="AN4358" s="537">
        <v>0</v>
      </c>
      <c r="AO4358" s="530"/>
      <c r="AP4358" s="142">
        <v>0</v>
      </c>
      <c r="AQ4358" s="142">
        <v>0</v>
      </c>
      <c r="AR4358" s="537">
        <v>0</v>
      </c>
      <c r="AS4358" s="537">
        <v>0</v>
      </c>
      <c r="AT4358" s="530"/>
      <c r="AU4358" s="142">
        <v>0</v>
      </c>
      <c r="AV4358" s="530">
        <v>0</v>
      </c>
      <c r="AW4358" s="842">
        <v>0</v>
      </c>
      <c r="AX4358" s="115">
        <v>0</v>
      </c>
      <c r="AY4358" s="5">
        <v>0</v>
      </c>
      <c r="AZ4358" s="5">
        <v>0</v>
      </c>
      <c r="BA4358" s="335">
        <v>0</v>
      </c>
      <c r="BB4358" s="23">
        <v>0</v>
      </c>
      <c r="BC4358" s="5">
        <v>0</v>
      </c>
      <c r="BD4358" s="5">
        <v>0</v>
      </c>
      <c r="BE4358" s="335">
        <v>0</v>
      </c>
      <c r="BG4358" s="826"/>
      <c r="BH4358" s="607"/>
    </row>
    <row r="4359" spans="1:61" ht="12.75" customHeight="1" x14ac:dyDescent="0.25">
      <c r="A4359" s="222"/>
      <c r="C4359" s="116"/>
      <c r="D4359" s="620"/>
      <c r="F4359" s="117"/>
      <c r="G4359" s="694"/>
      <c r="H4359" s="878"/>
      <c r="I4359" s="397"/>
      <c r="J4359" s="380"/>
      <c r="K4359" s="405" t="s">
        <v>209</v>
      </c>
      <c r="L4359" s="731">
        <v>0</v>
      </c>
      <c r="M4359" s="732">
        <v>0</v>
      </c>
      <c r="N4359" s="929">
        <v>0</v>
      </c>
      <c r="O4359" s="530">
        <v>0</v>
      </c>
      <c r="P4359" s="530">
        <v>0</v>
      </c>
      <c r="Q4359" s="641">
        <v>0</v>
      </c>
      <c r="R4359" s="537">
        <v>0</v>
      </c>
      <c r="S4359" s="537">
        <v>0</v>
      </c>
      <c r="T4359" s="537">
        <v>0</v>
      </c>
      <c r="U4359" s="537">
        <v>0</v>
      </c>
      <c r="V4359" s="537">
        <v>0</v>
      </c>
      <c r="W4359" s="530"/>
      <c r="X4359" s="142">
        <v>0</v>
      </c>
      <c r="Y4359" s="142">
        <v>0</v>
      </c>
      <c r="Z4359" s="537">
        <v>0</v>
      </c>
      <c r="AA4359" s="537">
        <v>0</v>
      </c>
      <c r="AB4359" s="530"/>
      <c r="AC4359" s="142">
        <v>0</v>
      </c>
      <c r="AD4359" s="530">
        <v>0</v>
      </c>
      <c r="AE4359" s="842">
        <v>0</v>
      </c>
      <c r="AF4359" s="929">
        <v>0</v>
      </c>
      <c r="AG4359" s="530">
        <v>0</v>
      </c>
      <c r="AH4359" s="530">
        <v>0</v>
      </c>
      <c r="AI4359" s="641">
        <v>0</v>
      </c>
      <c r="AJ4359" s="537">
        <v>0</v>
      </c>
      <c r="AK4359" s="537">
        <v>0</v>
      </c>
      <c r="AL4359" s="537">
        <v>0</v>
      </c>
      <c r="AM4359" s="537">
        <v>0</v>
      </c>
      <c r="AN4359" s="537">
        <v>0</v>
      </c>
      <c r="AO4359" s="530"/>
      <c r="AP4359" s="142">
        <v>0</v>
      </c>
      <c r="AQ4359" s="142">
        <v>0</v>
      </c>
      <c r="AR4359" s="537">
        <v>0</v>
      </c>
      <c r="AS4359" s="537">
        <v>0</v>
      </c>
      <c r="AT4359" s="530"/>
      <c r="AU4359" s="142">
        <v>0</v>
      </c>
      <c r="AV4359" s="530">
        <v>0</v>
      </c>
      <c r="AW4359" s="842">
        <v>0</v>
      </c>
      <c r="AX4359" s="115">
        <v>0</v>
      </c>
      <c r="AY4359" s="5">
        <v>0</v>
      </c>
      <c r="AZ4359" s="5">
        <v>0</v>
      </c>
      <c r="BA4359" s="335">
        <v>0</v>
      </c>
      <c r="BB4359" s="23">
        <v>0</v>
      </c>
      <c r="BC4359" s="5">
        <v>0</v>
      </c>
      <c r="BD4359" s="5">
        <v>0</v>
      </c>
      <c r="BE4359" s="335">
        <v>0</v>
      </c>
      <c r="BG4359" s="826"/>
      <c r="BH4359" s="607"/>
    </row>
    <row r="4360" spans="1:61" ht="12.75" customHeight="1" x14ac:dyDescent="0.25">
      <c r="A4360" s="222"/>
      <c r="C4360" s="116"/>
      <c r="D4360" s="620"/>
      <c r="F4360" s="117"/>
      <c r="G4360" s="694"/>
      <c r="H4360" s="878"/>
      <c r="I4360" s="397"/>
      <c r="J4360" s="380"/>
      <c r="K4360" s="405" t="s">
        <v>210</v>
      </c>
      <c r="L4360" s="731">
        <v>0</v>
      </c>
      <c r="M4360" s="732">
        <v>0</v>
      </c>
      <c r="N4360" s="929">
        <v>0</v>
      </c>
      <c r="O4360" s="530">
        <v>0</v>
      </c>
      <c r="P4360" s="530">
        <v>0</v>
      </c>
      <c r="Q4360" s="641">
        <v>0</v>
      </c>
      <c r="R4360" s="537">
        <v>0</v>
      </c>
      <c r="S4360" s="537">
        <v>0</v>
      </c>
      <c r="T4360" s="537">
        <v>0</v>
      </c>
      <c r="U4360" s="537">
        <v>0</v>
      </c>
      <c r="V4360" s="537">
        <v>0</v>
      </c>
      <c r="W4360" s="530"/>
      <c r="X4360" s="142">
        <v>0</v>
      </c>
      <c r="Y4360" s="142">
        <v>0</v>
      </c>
      <c r="Z4360" s="537">
        <v>0</v>
      </c>
      <c r="AA4360" s="537">
        <v>0</v>
      </c>
      <c r="AB4360" s="530"/>
      <c r="AC4360" s="142">
        <v>0</v>
      </c>
      <c r="AD4360" s="530">
        <v>0</v>
      </c>
      <c r="AE4360" s="842">
        <v>0</v>
      </c>
      <c r="AF4360" s="929">
        <v>0</v>
      </c>
      <c r="AG4360" s="530">
        <v>0</v>
      </c>
      <c r="AH4360" s="530">
        <v>0</v>
      </c>
      <c r="AI4360" s="641">
        <v>0</v>
      </c>
      <c r="AJ4360" s="537">
        <v>0</v>
      </c>
      <c r="AK4360" s="537">
        <v>0</v>
      </c>
      <c r="AL4360" s="537">
        <v>0</v>
      </c>
      <c r="AM4360" s="537">
        <v>0</v>
      </c>
      <c r="AN4360" s="537">
        <v>0</v>
      </c>
      <c r="AO4360" s="530"/>
      <c r="AP4360" s="142">
        <v>0</v>
      </c>
      <c r="AQ4360" s="142">
        <v>0</v>
      </c>
      <c r="AR4360" s="537">
        <v>0</v>
      </c>
      <c r="AS4360" s="537">
        <v>0</v>
      </c>
      <c r="AT4360" s="530"/>
      <c r="AU4360" s="142">
        <v>0</v>
      </c>
      <c r="AV4360" s="530">
        <v>0</v>
      </c>
      <c r="AW4360" s="842">
        <v>0</v>
      </c>
      <c r="AX4360" s="115">
        <v>0</v>
      </c>
      <c r="AY4360" s="5">
        <v>0</v>
      </c>
      <c r="AZ4360" s="5">
        <v>0</v>
      </c>
      <c r="BA4360" s="335">
        <v>0</v>
      </c>
      <c r="BB4360" s="23">
        <v>0</v>
      </c>
      <c r="BC4360" s="5">
        <v>0</v>
      </c>
      <c r="BD4360" s="5">
        <v>0</v>
      </c>
      <c r="BE4360" s="335">
        <v>0</v>
      </c>
      <c r="BG4360" s="826"/>
      <c r="BH4360" s="607"/>
    </row>
    <row r="4361" spans="1:61" ht="12.75" customHeight="1" x14ac:dyDescent="0.25">
      <c r="A4361" s="222"/>
      <c r="C4361" s="116"/>
      <c r="D4361" s="620"/>
      <c r="F4361" s="117"/>
      <c r="G4361" s="694"/>
      <c r="H4361" s="878"/>
      <c r="I4361" s="397"/>
      <c r="J4361" s="380"/>
      <c r="K4361" s="406" t="s">
        <v>53</v>
      </c>
      <c r="L4361" s="731">
        <v>0</v>
      </c>
      <c r="M4361" s="732">
        <v>0</v>
      </c>
      <c r="N4361" s="929">
        <v>0</v>
      </c>
      <c r="O4361" s="530">
        <v>0</v>
      </c>
      <c r="P4361" s="530">
        <v>0</v>
      </c>
      <c r="Q4361" s="641">
        <v>0</v>
      </c>
      <c r="R4361" s="537">
        <v>0</v>
      </c>
      <c r="S4361" s="537">
        <v>0</v>
      </c>
      <c r="T4361" s="537">
        <v>0</v>
      </c>
      <c r="U4361" s="537">
        <v>0</v>
      </c>
      <c r="V4361" s="537">
        <v>0</v>
      </c>
      <c r="W4361" s="530"/>
      <c r="X4361" s="142">
        <v>0</v>
      </c>
      <c r="Y4361" s="142">
        <v>0</v>
      </c>
      <c r="Z4361" s="537">
        <v>0</v>
      </c>
      <c r="AA4361" s="537">
        <v>0</v>
      </c>
      <c r="AB4361" s="530"/>
      <c r="AC4361" s="142">
        <v>0</v>
      </c>
      <c r="AD4361" s="530">
        <v>0</v>
      </c>
      <c r="AE4361" s="842">
        <v>0</v>
      </c>
      <c r="AF4361" s="929">
        <v>0</v>
      </c>
      <c r="AG4361" s="530">
        <v>0</v>
      </c>
      <c r="AH4361" s="530">
        <v>0</v>
      </c>
      <c r="AI4361" s="641">
        <v>0</v>
      </c>
      <c r="AJ4361" s="537">
        <v>0</v>
      </c>
      <c r="AK4361" s="537">
        <v>0</v>
      </c>
      <c r="AL4361" s="537">
        <v>0</v>
      </c>
      <c r="AM4361" s="537">
        <v>0</v>
      </c>
      <c r="AN4361" s="537">
        <v>0</v>
      </c>
      <c r="AO4361" s="530"/>
      <c r="AP4361" s="142">
        <v>0</v>
      </c>
      <c r="AQ4361" s="142">
        <v>0</v>
      </c>
      <c r="AR4361" s="537">
        <v>0</v>
      </c>
      <c r="AS4361" s="537">
        <v>0</v>
      </c>
      <c r="AT4361" s="530"/>
      <c r="AU4361" s="142">
        <v>0</v>
      </c>
      <c r="AV4361" s="530">
        <v>0</v>
      </c>
      <c r="AW4361" s="842">
        <v>0</v>
      </c>
      <c r="AX4361" s="115">
        <v>0</v>
      </c>
      <c r="AY4361" s="5">
        <v>0</v>
      </c>
      <c r="AZ4361" s="5">
        <v>0</v>
      </c>
      <c r="BA4361" s="335">
        <v>0</v>
      </c>
      <c r="BB4361" s="23">
        <v>0</v>
      </c>
      <c r="BC4361" s="5">
        <v>0</v>
      </c>
      <c r="BD4361" s="5">
        <v>0</v>
      </c>
      <c r="BE4361" s="335">
        <v>0</v>
      </c>
      <c r="BG4361" s="826"/>
      <c r="BH4361" s="607"/>
    </row>
    <row r="4362" spans="1:61" ht="12.75" customHeight="1" x14ac:dyDescent="0.25">
      <c r="A4362" s="222"/>
      <c r="C4362" s="116"/>
      <c r="D4362" s="620"/>
      <c r="F4362" s="117"/>
      <c r="G4362" s="694"/>
      <c r="H4362" s="878"/>
      <c r="I4362" s="397"/>
      <c r="J4362" s="380"/>
      <c r="K4362" s="405"/>
      <c r="L4362" s="731"/>
      <c r="M4362" s="732"/>
      <c r="N4362" s="931"/>
      <c r="O4362" s="923"/>
      <c r="P4362" s="923"/>
      <c r="Q4362" s="641"/>
      <c r="R4362" s="537"/>
      <c r="S4362" s="537"/>
      <c r="T4362" s="537"/>
      <c r="U4362" s="537"/>
      <c r="V4362" s="537"/>
      <c r="W4362" s="531"/>
      <c r="X4362" s="141"/>
      <c r="Y4362" s="141"/>
      <c r="Z4362" s="552"/>
      <c r="AA4362" s="552"/>
      <c r="AB4362" s="531"/>
      <c r="AC4362" s="593"/>
      <c r="AD4362" s="923"/>
      <c r="AE4362" s="846"/>
      <c r="AF4362" s="931"/>
      <c r="AG4362" s="923"/>
      <c r="AH4362" s="923"/>
      <c r="AI4362" s="641"/>
      <c r="AJ4362" s="537"/>
      <c r="AK4362" s="537"/>
      <c r="AL4362" s="537"/>
      <c r="AM4362" s="537"/>
      <c r="AN4362" s="537"/>
      <c r="AO4362" s="531"/>
      <c r="AP4362" s="141"/>
      <c r="AQ4362" s="141"/>
      <c r="AR4362" s="552"/>
      <c r="AS4362" s="552"/>
      <c r="AT4362" s="531"/>
      <c r="AU4362" s="593"/>
      <c r="AV4362" s="923"/>
      <c r="AW4362" s="846"/>
      <c r="AX4362" s="115"/>
      <c r="AY4362" s="5"/>
      <c r="AZ4362" s="5"/>
      <c r="BA4362" s="335"/>
      <c r="BC4362" s="5"/>
      <c r="BD4362" s="5"/>
      <c r="BE4362" s="335"/>
      <c r="BG4362" s="826"/>
      <c r="BH4362" s="607"/>
    </row>
    <row r="4363" spans="1:61" ht="12.75" customHeight="1" x14ac:dyDescent="0.25">
      <c r="A4363" s="222"/>
      <c r="C4363" s="116"/>
      <c r="D4363" s="620"/>
      <c r="F4363" s="117"/>
      <c r="G4363" s="694"/>
      <c r="H4363" s="878"/>
      <c r="I4363" s="397"/>
      <c r="J4363" s="380"/>
      <c r="K4363" s="405"/>
      <c r="L4363" s="731"/>
      <c r="M4363" s="732"/>
      <c r="N4363" s="931"/>
      <c r="O4363" s="923"/>
      <c r="P4363" s="923"/>
      <c r="Q4363" s="641"/>
      <c r="R4363" s="537"/>
      <c r="S4363" s="537"/>
      <c r="T4363" s="537"/>
      <c r="U4363" s="537"/>
      <c r="V4363" s="537"/>
      <c r="W4363" s="531"/>
      <c r="X4363" s="141"/>
      <c r="Y4363" s="141"/>
      <c r="Z4363" s="552"/>
      <c r="AA4363" s="552"/>
      <c r="AB4363" s="531"/>
      <c r="AC4363" s="593"/>
      <c r="AD4363" s="923"/>
      <c r="AE4363" s="846"/>
      <c r="AF4363" s="931"/>
      <c r="AG4363" s="923"/>
      <c r="AH4363" s="923"/>
      <c r="AI4363" s="641"/>
      <c r="AJ4363" s="537"/>
      <c r="AK4363" s="537"/>
      <c r="AL4363" s="537"/>
      <c r="AM4363" s="537"/>
      <c r="AN4363" s="537"/>
      <c r="AO4363" s="531"/>
      <c r="AP4363" s="141"/>
      <c r="AQ4363" s="141"/>
      <c r="AR4363" s="552"/>
      <c r="AS4363" s="552"/>
      <c r="AT4363" s="531"/>
      <c r="AU4363" s="593"/>
      <c r="AV4363" s="923"/>
      <c r="AW4363" s="846"/>
      <c r="AX4363" s="115"/>
      <c r="AY4363" s="5"/>
      <c r="AZ4363" s="5"/>
      <c r="BA4363" s="335"/>
      <c r="BC4363" s="5"/>
      <c r="BD4363" s="5"/>
      <c r="BE4363" s="335"/>
      <c r="BG4363" s="826"/>
      <c r="BH4363" s="607"/>
    </row>
    <row r="4364" spans="1:61" ht="12.75" customHeight="1" x14ac:dyDescent="0.25">
      <c r="A4364" s="21"/>
      <c r="B4364" s="112"/>
      <c r="C4364" s="116"/>
      <c r="D4364" s="623"/>
      <c r="E4364" s="278"/>
      <c r="F4364" s="116"/>
      <c r="G4364" s="694"/>
      <c r="H4364" s="878"/>
      <c r="I4364" s="397"/>
      <c r="J4364" s="380"/>
      <c r="K4364" s="400" t="s">
        <v>6590</v>
      </c>
      <c r="L4364" s="738"/>
      <c r="M4364" s="739"/>
      <c r="N4364" s="931"/>
      <c r="O4364" s="923"/>
      <c r="P4364" s="923"/>
      <c r="Q4364" s="641"/>
      <c r="R4364" s="537"/>
      <c r="S4364" s="537"/>
      <c r="T4364" s="537"/>
      <c r="U4364" s="537"/>
      <c r="V4364" s="537"/>
      <c r="W4364" s="531"/>
      <c r="X4364" s="141"/>
      <c r="Y4364" s="141"/>
      <c r="Z4364" s="552"/>
      <c r="AA4364" s="552"/>
      <c r="AB4364" s="531"/>
      <c r="AC4364" s="593"/>
      <c r="AD4364" s="923"/>
      <c r="AE4364" s="846"/>
      <c r="AF4364" s="931"/>
      <c r="AG4364" s="923"/>
      <c r="AH4364" s="923"/>
      <c r="AI4364" s="641"/>
      <c r="AJ4364" s="537"/>
      <c r="AK4364" s="537"/>
      <c r="AL4364" s="537"/>
      <c r="AM4364" s="537"/>
      <c r="AN4364" s="537"/>
      <c r="AO4364" s="531"/>
      <c r="AP4364" s="141"/>
      <c r="AQ4364" s="141"/>
      <c r="AR4364" s="552"/>
      <c r="AS4364" s="552"/>
      <c r="AT4364" s="531"/>
      <c r="AU4364" s="593"/>
      <c r="AV4364" s="923"/>
      <c r="AW4364" s="846"/>
      <c r="AX4364" s="115"/>
      <c r="AY4364" s="5"/>
      <c r="AZ4364" s="5"/>
      <c r="BA4364" s="335"/>
      <c r="BC4364" s="5"/>
      <c r="BD4364" s="5"/>
      <c r="BE4364" s="335"/>
      <c r="BG4364" s="826"/>
      <c r="BH4364" s="607"/>
    </row>
    <row r="4365" spans="1:61" ht="12.75" customHeight="1" x14ac:dyDescent="0.25">
      <c r="A4365" s="21"/>
      <c r="B4365" s="112"/>
      <c r="C4365" s="116"/>
      <c r="D4365" s="623"/>
      <c r="E4365" s="278"/>
      <c r="F4365" s="116"/>
      <c r="G4365" s="694"/>
      <c r="H4365" s="878"/>
      <c r="I4365" s="397"/>
      <c r="J4365" s="380"/>
      <c r="K4365" s="418" t="s">
        <v>165</v>
      </c>
      <c r="L4365" s="738"/>
      <c r="M4365" s="739"/>
      <c r="N4365" s="931"/>
      <c r="O4365" s="923"/>
      <c r="P4365" s="923"/>
      <c r="Q4365" s="641"/>
      <c r="R4365" s="537"/>
      <c r="S4365" s="537"/>
      <c r="T4365" s="537"/>
      <c r="U4365" s="537"/>
      <c r="V4365" s="537"/>
      <c r="W4365" s="531"/>
      <c r="X4365" s="141"/>
      <c r="Y4365" s="141"/>
      <c r="Z4365" s="552"/>
      <c r="AA4365" s="552"/>
      <c r="AB4365" s="531"/>
      <c r="AC4365" s="593"/>
      <c r="AD4365" s="923"/>
      <c r="AE4365" s="846"/>
      <c r="AF4365" s="931"/>
      <c r="AG4365" s="923"/>
      <c r="AH4365" s="923"/>
      <c r="AI4365" s="641"/>
      <c r="AJ4365" s="537"/>
      <c r="AK4365" s="537"/>
      <c r="AL4365" s="537"/>
      <c r="AM4365" s="537"/>
      <c r="AN4365" s="537"/>
      <c r="AO4365" s="531"/>
      <c r="AP4365" s="141"/>
      <c r="AQ4365" s="141"/>
      <c r="AR4365" s="552"/>
      <c r="AS4365" s="552"/>
      <c r="AT4365" s="531"/>
      <c r="AU4365" s="593"/>
      <c r="AV4365" s="923"/>
      <c r="AW4365" s="846"/>
      <c r="AX4365" s="115"/>
      <c r="AY4365" s="5"/>
      <c r="AZ4365" s="5"/>
      <c r="BA4365" s="335"/>
      <c r="BC4365" s="5"/>
      <c r="BD4365" s="5"/>
      <c r="BE4365" s="335"/>
      <c r="BG4365" s="826"/>
      <c r="BH4365" s="607"/>
    </row>
    <row r="4366" spans="1:61" ht="12.75" customHeight="1" x14ac:dyDescent="0.25">
      <c r="A4366" s="21"/>
      <c r="B4366" s="112"/>
      <c r="C4366" s="116"/>
      <c r="D4366" s="623"/>
      <c r="E4366" s="278"/>
      <c r="F4366" s="116"/>
      <c r="G4366" s="694"/>
      <c r="H4366" s="878"/>
      <c r="I4366" s="397"/>
      <c r="J4366" s="380"/>
      <c r="K4366" s="418"/>
      <c r="L4366" s="738"/>
      <c r="M4366" s="739"/>
      <c r="N4366" s="931"/>
      <c r="O4366" s="923"/>
      <c r="P4366" s="923"/>
      <c r="Q4366" s="641"/>
      <c r="R4366" s="537"/>
      <c r="S4366" s="537"/>
      <c r="T4366" s="537"/>
      <c r="U4366" s="537"/>
      <c r="V4366" s="537"/>
      <c r="W4366" s="531"/>
      <c r="X4366" s="141"/>
      <c r="Y4366" s="141"/>
      <c r="Z4366" s="552"/>
      <c r="AA4366" s="552"/>
      <c r="AB4366" s="531"/>
      <c r="AC4366" s="593"/>
      <c r="AD4366" s="923"/>
      <c r="AE4366" s="846"/>
      <c r="AF4366" s="931"/>
      <c r="AG4366" s="923"/>
      <c r="AH4366" s="923"/>
      <c r="AI4366" s="641"/>
      <c r="AJ4366" s="537"/>
      <c r="AK4366" s="537"/>
      <c r="AL4366" s="537"/>
      <c r="AM4366" s="537"/>
      <c r="AN4366" s="537"/>
      <c r="AO4366" s="531"/>
      <c r="AP4366" s="141"/>
      <c r="AQ4366" s="141"/>
      <c r="AR4366" s="552"/>
      <c r="AS4366" s="552"/>
      <c r="AT4366" s="531"/>
      <c r="AU4366" s="593"/>
      <c r="AV4366" s="923"/>
      <c r="AW4366" s="846"/>
      <c r="AX4366" s="115"/>
      <c r="AY4366" s="5"/>
      <c r="AZ4366" s="5"/>
      <c r="BA4366" s="335"/>
      <c r="BC4366" s="5"/>
      <c r="BD4366" s="5"/>
      <c r="BE4366" s="335"/>
      <c r="BG4366" s="826"/>
      <c r="BH4366" s="607"/>
    </row>
    <row r="4367" spans="1:61" ht="35.1" customHeight="1" x14ac:dyDescent="0.25">
      <c r="A4367" s="222" t="s">
        <v>6115</v>
      </c>
      <c r="B4367" s="112">
        <v>14</v>
      </c>
      <c r="C4367" s="116" t="s">
        <v>1714</v>
      </c>
      <c r="D4367" s="620">
        <v>1000</v>
      </c>
      <c r="E4367" s="278"/>
      <c r="F4367" s="116">
        <v>12</v>
      </c>
      <c r="G4367" s="694">
        <v>1</v>
      </c>
      <c r="H4367" s="878" t="str">
        <f t="shared" si="6665"/>
        <v>001</v>
      </c>
      <c r="I4367" s="397" t="s">
        <v>3257</v>
      </c>
      <c r="J4367" s="380" t="s">
        <v>2045</v>
      </c>
      <c r="K4367" s="408" t="s">
        <v>88</v>
      </c>
      <c r="L4367" s="733">
        <v>53</v>
      </c>
      <c r="M4367" s="734">
        <v>53</v>
      </c>
      <c r="N4367" s="931"/>
      <c r="O4367" s="530">
        <f t="shared" ref="O4367:O4368" si="6749">IF(N4367&gt;L4367,"0 ",N4367-L4367)</f>
        <v>-53</v>
      </c>
      <c r="P4367" s="530" t="str">
        <f t="shared" ref="P4367:P4368" si="6750">IF(N4367&lt;L4367,"0 ",N4367-L4367)</f>
        <v xml:space="preserve">0 </v>
      </c>
      <c r="Q4367" s="646"/>
      <c r="R4367" s="536"/>
      <c r="S4367" s="536"/>
      <c r="T4367" s="536"/>
      <c r="U4367" s="536"/>
      <c r="V4367" s="536"/>
      <c r="W4367" s="683" t="str">
        <f t="shared" ref="W4367:W4368" si="6751">IF(SUM(Q4367:V4367)=X4367,"OK",SUM(Q4367:V4367)-X4367)</f>
        <v>OK</v>
      </c>
      <c r="X4367" s="141"/>
      <c r="Y4367" s="141"/>
      <c r="Z4367" s="552"/>
      <c r="AA4367" s="552"/>
      <c r="AB4367" s="683" t="str">
        <f t="shared" ref="AB4367:AB4368" si="6752">IF(SUM(Z4367:AA4367)=AC4367,"OK",SUM(Z4367:AA4367)-AC4367)</f>
        <v>OK</v>
      </c>
      <c r="AC4367" s="593"/>
      <c r="AD4367" s="530">
        <f t="shared" ref="AD4367:AD4368" si="6753">X4367+Y4367+AC4367</f>
        <v>0</v>
      </c>
      <c r="AE4367" s="842">
        <f t="shared" ref="AE4367:AE4368" si="6754">N4367+AD4367</f>
        <v>0</v>
      </c>
      <c r="AF4367" s="931"/>
      <c r="AG4367" s="530">
        <f t="shared" ref="AG4367:AG4368" si="6755">IF(AF4367&gt;M4367,"0 ",AF4367-M4367)</f>
        <v>-53</v>
      </c>
      <c r="AH4367" s="530" t="str">
        <f t="shared" ref="AH4367:AH4368" si="6756">IF(AF4367&lt;M4367,"0 ",AF4367-M4367)</f>
        <v xml:space="preserve">0 </v>
      </c>
      <c r="AI4367" s="641"/>
      <c r="AJ4367" s="537"/>
      <c r="AK4367" s="537"/>
      <c r="AL4367" s="537"/>
      <c r="AM4367" s="537"/>
      <c r="AN4367" s="537"/>
      <c r="AO4367" s="683" t="str">
        <f t="shared" ref="AO4367:AO4368" si="6757">IF(SUM(AI4367:AN4367)=AP4367,"OK",SUM(AI4367:AN4367)-AP4367)</f>
        <v>OK</v>
      </c>
      <c r="AP4367" s="141"/>
      <c r="AQ4367" s="141"/>
      <c r="AR4367" s="552"/>
      <c r="AS4367" s="552"/>
      <c r="AT4367" s="683" t="str">
        <f t="shared" ref="AT4367:AT4368" si="6758">IF(SUM(AR4367:AS4367)=AU4367,"OK",SUM(AR4367:AS4367)-AU4367)</f>
        <v>OK</v>
      </c>
      <c r="AU4367" s="593"/>
      <c r="AV4367" s="530">
        <f t="shared" ref="AV4367:AV4368" si="6759">AP4367+AQ4367+AU4367</f>
        <v>0</v>
      </c>
      <c r="AW4367" s="842">
        <f t="shared" ref="AW4367:AW4368" si="6760">AF4367+AV4367</f>
        <v>0</v>
      </c>
      <c r="AX4367" s="115">
        <f>L4367</f>
        <v>53</v>
      </c>
      <c r="AY4367" s="5">
        <f>AE4367</f>
        <v>0</v>
      </c>
      <c r="AZ4367" s="7">
        <f>AY4367-AX4367</f>
        <v>-53</v>
      </c>
      <c r="BA4367" s="335">
        <f>AZ4367/AX4367</f>
        <v>-1</v>
      </c>
      <c r="BB4367" s="23">
        <f>M4367</f>
        <v>53</v>
      </c>
      <c r="BC4367" s="5">
        <f>AW4367</f>
        <v>0</v>
      </c>
      <c r="BD4367" s="7">
        <f>BC4367-BB4367</f>
        <v>-53</v>
      </c>
      <c r="BE4367" s="335">
        <f>BD4367/BB4367</f>
        <v>-1</v>
      </c>
      <c r="BG4367" s="826" t="str">
        <f>RIGHT(LEFT(I4367,3),2)&amp;"."&amp;RIGHT(LEFT(I4367,5),2)</f>
        <v>12.11</v>
      </c>
      <c r="BH4367" s="607" t="b">
        <f>COUNTIF('Codes SEC'!$B$2:$B$250,Ministres!BG4367)&gt;0</f>
        <v>1</v>
      </c>
    </row>
    <row r="4368" spans="1:61" ht="35.1" customHeight="1" x14ac:dyDescent="0.25">
      <c r="A4368" s="222" t="s">
        <v>6115</v>
      </c>
      <c r="B4368" s="112">
        <v>14</v>
      </c>
      <c r="C4368" s="116" t="s">
        <v>1714</v>
      </c>
      <c r="D4368" s="620">
        <v>1000</v>
      </c>
      <c r="E4368" s="278"/>
      <c r="F4368" s="116">
        <v>12</v>
      </c>
      <c r="G4368" s="694">
        <v>1</v>
      </c>
      <c r="H4368" s="878" t="str">
        <f t="shared" si="6665"/>
        <v>001</v>
      </c>
      <c r="I4368" s="397" t="s">
        <v>3257</v>
      </c>
      <c r="J4368" s="380" t="s">
        <v>2046</v>
      </c>
      <c r="K4368" s="494" t="s">
        <v>499</v>
      </c>
      <c r="L4368" s="733">
        <v>0</v>
      </c>
      <c r="M4368" s="727">
        <v>0</v>
      </c>
      <c r="N4368" s="931"/>
      <c r="O4368" s="530">
        <f t="shared" si="6749"/>
        <v>0</v>
      </c>
      <c r="P4368" s="530">
        <f t="shared" si="6750"/>
        <v>0</v>
      </c>
      <c r="Q4368" s="646"/>
      <c r="R4368" s="536"/>
      <c r="S4368" s="536"/>
      <c r="T4368" s="536"/>
      <c r="U4368" s="536"/>
      <c r="V4368" s="536"/>
      <c r="W4368" s="683" t="str">
        <f t="shared" si="6751"/>
        <v>OK</v>
      </c>
      <c r="X4368" s="141"/>
      <c r="Y4368" s="141"/>
      <c r="Z4368" s="552"/>
      <c r="AA4368" s="552"/>
      <c r="AB4368" s="683" t="str">
        <f t="shared" si="6752"/>
        <v>OK</v>
      </c>
      <c r="AC4368" s="593"/>
      <c r="AD4368" s="530">
        <f t="shared" si="6753"/>
        <v>0</v>
      </c>
      <c r="AE4368" s="842">
        <f t="shared" si="6754"/>
        <v>0</v>
      </c>
      <c r="AF4368" s="931"/>
      <c r="AG4368" s="530">
        <f t="shared" si="6755"/>
        <v>0</v>
      </c>
      <c r="AH4368" s="530">
        <f t="shared" si="6756"/>
        <v>0</v>
      </c>
      <c r="AI4368" s="641"/>
      <c r="AJ4368" s="537"/>
      <c r="AK4368" s="537"/>
      <c r="AL4368" s="537"/>
      <c r="AM4368" s="537"/>
      <c r="AN4368" s="537"/>
      <c r="AO4368" s="683" t="str">
        <f t="shared" si="6757"/>
        <v>OK</v>
      </c>
      <c r="AP4368" s="141"/>
      <c r="AQ4368" s="141"/>
      <c r="AR4368" s="552"/>
      <c r="AS4368" s="552"/>
      <c r="AT4368" s="683" t="str">
        <f t="shared" si="6758"/>
        <v>OK</v>
      </c>
      <c r="AU4368" s="593"/>
      <c r="AV4368" s="530">
        <f t="shared" si="6759"/>
        <v>0</v>
      </c>
      <c r="AW4368" s="842">
        <f t="shared" si="6760"/>
        <v>0</v>
      </c>
      <c r="AX4368" s="115">
        <f>L4368</f>
        <v>0</v>
      </c>
      <c r="AY4368" s="5">
        <f>AE4368</f>
        <v>0</v>
      </c>
      <c r="AZ4368" s="7">
        <f>AY4368-AX4368</f>
        <v>0</v>
      </c>
      <c r="BA4368" s="335" t="e">
        <f>AZ4368/AX4368</f>
        <v>#DIV/0!</v>
      </c>
      <c r="BB4368" s="23">
        <f>M4368</f>
        <v>0</v>
      </c>
      <c r="BC4368" s="5">
        <f>AW4368</f>
        <v>0</v>
      </c>
      <c r="BD4368" s="7">
        <f>BC4368-BB4368</f>
        <v>0</v>
      </c>
      <c r="BE4368" s="335" t="e">
        <f>BD4368/BB4368</f>
        <v>#DIV/0!</v>
      </c>
      <c r="BF4368"/>
      <c r="BG4368" s="826" t="str">
        <f>RIGHT(LEFT(I4368,3),2)&amp;"."&amp;RIGHT(LEFT(I4368,5),2)</f>
        <v>12.11</v>
      </c>
      <c r="BH4368" s="607" t="b">
        <f>COUNTIF('Codes SEC'!$B$2:$B$250,Ministres!BG4368)&gt;0</f>
        <v>1</v>
      </c>
      <c r="BI4368"/>
    </row>
    <row r="4369" spans="1:66" ht="12.75" customHeight="1" x14ac:dyDescent="0.25">
      <c r="A4369" s="227"/>
      <c r="B4369" s="209"/>
      <c r="C4369" s="253"/>
      <c r="D4369" s="625"/>
      <c r="E4369" s="280"/>
      <c r="F4369" s="253"/>
      <c r="G4369" s="695"/>
      <c r="H4369" s="886"/>
      <c r="I4369" s="403"/>
      <c r="J4369" s="381"/>
      <c r="K4369" s="514" t="s">
        <v>95</v>
      </c>
      <c r="L4369" s="315">
        <f t="shared" ref="L4369:V4369" si="6761">L4367+L4368</f>
        <v>53</v>
      </c>
      <c r="M4369" s="737">
        <f t="shared" si="6761"/>
        <v>53</v>
      </c>
      <c r="N4369" s="930">
        <f t="shared" si="6761"/>
        <v>0</v>
      </c>
      <c r="O4369" s="790">
        <f t="shared" si="6761"/>
        <v>-53</v>
      </c>
      <c r="P4369" s="790">
        <f t="shared" si="6761"/>
        <v>0</v>
      </c>
      <c r="Q4369" s="787">
        <f t="shared" si="6761"/>
        <v>0</v>
      </c>
      <c r="R4369" s="648">
        <f t="shared" si="6761"/>
        <v>0</v>
      </c>
      <c r="S4369" s="648">
        <f t="shared" si="6761"/>
        <v>0</v>
      </c>
      <c r="T4369" s="648">
        <f t="shared" si="6761"/>
        <v>0</v>
      </c>
      <c r="U4369" s="648">
        <f t="shared" si="6761"/>
        <v>0</v>
      </c>
      <c r="V4369" s="648">
        <f t="shared" si="6761"/>
        <v>0</v>
      </c>
      <c r="W4369" s="790"/>
      <c r="X4369" s="649">
        <f>X4367+X4368</f>
        <v>0</v>
      </c>
      <c r="Y4369" s="649">
        <f>Y4367+Y4368</f>
        <v>0</v>
      </c>
      <c r="Z4369" s="648">
        <f>Z4367+Z4368</f>
        <v>0</v>
      </c>
      <c r="AA4369" s="648">
        <f>AA4367+AA4368</f>
        <v>0</v>
      </c>
      <c r="AB4369" s="790"/>
      <c r="AC4369" s="649">
        <f t="shared" ref="AC4369:AN4369" si="6762">AC4367+AC4368</f>
        <v>0</v>
      </c>
      <c r="AD4369" s="790">
        <f>AD4367+AD4368</f>
        <v>0</v>
      </c>
      <c r="AE4369" s="843">
        <f>AE4367+AE4368</f>
        <v>0</v>
      </c>
      <c r="AF4369" s="930">
        <f t="shared" si="6762"/>
        <v>0</v>
      </c>
      <c r="AG4369" s="790">
        <f t="shared" si="6762"/>
        <v>-53</v>
      </c>
      <c r="AH4369" s="790">
        <f t="shared" si="6762"/>
        <v>0</v>
      </c>
      <c r="AI4369" s="787">
        <f t="shared" si="6762"/>
        <v>0</v>
      </c>
      <c r="AJ4369" s="648">
        <f t="shared" si="6762"/>
        <v>0</v>
      </c>
      <c r="AK4369" s="648">
        <f t="shared" si="6762"/>
        <v>0</v>
      </c>
      <c r="AL4369" s="648">
        <f t="shared" si="6762"/>
        <v>0</v>
      </c>
      <c r="AM4369" s="648">
        <f t="shared" si="6762"/>
        <v>0</v>
      </c>
      <c r="AN4369" s="648">
        <f t="shared" si="6762"/>
        <v>0</v>
      </c>
      <c r="AO4369" s="790"/>
      <c r="AP4369" s="649">
        <f>AP4367+AP4368</f>
        <v>0</v>
      </c>
      <c r="AQ4369" s="649">
        <f>AQ4367+AQ4368</f>
        <v>0</v>
      </c>
      <c r="AR4369" s="648">
        <f>AR4367+AR4368</f>
        <v>0</v>
      </c>
      <c r="AS4369" s="648">
        <f>AS4367+AS4368</f>
        <v>0</v>
      </c>
      <c r="AT4369" s="790"/>
      <c r="AU4369" s="649">
        <f t="shared" ref="AU4369:BE4369" si="6763">AU4367+AU4368</f>
        <v>0</v>
      </c>
      <c r="AV4369" s="790">
        <f t="shared" si="6763"/>
        <v>0</v>
      </c>
      <c r="AW4369" s="843">
        <f t="shared" si="6763"/>
        <v>0</v>
      </c>
      <c r="AX4369" s="336">
        <f t="shared" si="6763"/>
        <v>53</v>
      </c>
      <c r="AY4369" s="337">
        <f t="shared" si="6763"/>
        <v>0</v>
      </c>
      <c r="AZ4369" s="337">
        <f t="shared" si="6763"/>
        <v>-53</v>
      </c>
      <c r="BA4369" s="351" t="e">
        <f t="shared" si="6763"/>
        <v>#DIV/0!</v>
      </c>
      <c r="BB4369" s="322">
        <f t="shared" si="6763"/>
        <v>53</v>
      </c>
      <c r="BC4369" s="337">
        <f t="shared" si="6763"/>
        <v>0</v>
      </c>
      <c r="BD4369" s="337">
        <f t="shared" si="6763"/>
        <v>-53</v>
      </c>
      <c r="BE4369" s="351" t="e">
        <f t="shared" si="6763"/>
        <v>#DIV/0!</v>
      </c>
      <c r="BG4369" s="826"/>
      <c r="BH4369" s="607"/>
    </row>
    <row r="4370" spans="1:66" ht="12.75" customHeight="1" x14ac:dyDescent="0.25">
      <c r="A4370" s="21"/>
      <c r="B4370" s="112"/>
      <c r="C4370" s="116"/>
      <c r="D4370" s="623"/>
      <c r="E4370" s="278"/>
      <c r="F4370" s="116"/>
      <c r="G4370" s="694"/>
      <c r="H4370" s="878"/>
      <c r="I4370" s="397"/>
      <c r="J4370" s="380"/>
      <c r="K4370" s="409"/>
      <c r="L4370" s="738"/>
      <c r="M4370" s="739"/>
      <c r="N4370" s="931"/>
      <c r="O4370" s="923"/>
      <c r="P4370" s="923"/>
      <c r="Q4370" s="641"/>
      <c r="R4370" s="537"/>
      <c r="S4370" s="537"/>
      <c r="T4370" s="537"/>
      <c r="U4370" s="537"/>
      <c r="V4370" s="537"/>
      <c r="W4370" s="531"/>
      <c r="X4370" s="141"/>
      <c r="Y4370" s="141"/>
      <c r="Z4370" s="552"/>
      <c r="AA4370" s="552"/>
      <c r="AB4370" s="531"/>
      <c r="AC4370" s="593"/>
      <c r="AD4370" s="923"/>
      <c r="AE4370" s="846"/>
      <c r="AF4370" s="931"/>
      <c r="AG4370" s="923"/>
      <c r="AH4370" s="923"/>
      <c r="AI4370" s="641"/>
      <c r="AJ4370" s="537"/>
      <c r="AK4370" s="537"/>
      <c r="AL4370" s="537"/>
      <c r="AM4370" s="537"/>
      <c r="AN4370" s="537"/>
      <c r="AO4370" s="531"/>
      <c r="AP4370" s="141"/>
      <c r="AQ4370" s="141"/>
      <c r="AR4370" s="552"/>
      <c r="AS4370" s="552"/>
      <c r="AT4370" s="531"/>
      <c r="AU4370" s="593"/>
      <c r="AV4370" s="923"/>
      <c r="AW4370" s="846"/>
      <c r="AX4370" s="115"/>
      <c r="AY4370" s="5"/>
      <c r="AZ4370" s="5"/>
      <c r="BA4370" s="335"/>
      <c r="BC4370" s="5"/>
      <c r="BD4370" s="5"/>
      <c r="BE4370" s="335"/>
      <c r="BG4370" s="826"/>
      <c r="BH4370" s="607"/>
    </row>
    <row r="4371" spans="1:66" ht="12.75" customHeight="1" x14ac:dyDescent="0.25">
      <c r="A4371" s="21"/>
      <c r="B4371" s="112"/>
      <c r="C4371" s="116"/>
      <c r="D4371" s="623"/>
      <c r="E4371" s="278"/>
      <c r="F4371" s="116"/>
      <c r="G4371" s="694"/>
      <c r="H4371" s="878"/>
      <c r="I4371" s="397"/>
      <c r="J4371" s="380"/>
      <c r="K4371" s="410" t="s">
        <v>58</v>
      </c>
      <c r="L4371" s="738"/>
      <c r="M4371" s="739"/>
      <c r="N4371" s="931"/>
      <c r="O4371" s="923"/>
      <c r="P4371" s="923"/>
      <c r="Q4371" s="641"/>
      <c r="R4371" s="537"/>
      <c r="S4371" s="537"/>
      <c r="T4371" s="537"/>
      <c r="U4371" s="537"/>
      <c r="V4371" s="537"/>
      <c r="W4371" s="531"/>
      <c r="X4371" s="141"/>
      <c r="Y4371" s="141"/>
      <c r="Z4371" s="552"/>
      <c r="AA4371" s="552"/>
      <c r="AB4371" s="531"/>
      <c r="AC4371" s="593"/>
      <c r="AD4371" s="923"/>
      <c r="AE4371" s="846"/>
      <c r="AF4371" s="931"/>
      <c r="AG4371" s="923"/>
      <c r="AH4371" s="923"/>
      <c r="AI4371" s="641"/>
      <c r="AJ4371" s="537"/>
      <c r="AK4371" s="537"/>
      <c r="AL4371" s="537"/>
      <c r="AM4371" s="537"/>
      <c r="AN4371" s="537"/>
      <c r="AO4371" s="531"/>
      <c r="AP4371" s="141"/>
      <c r="AQ4371" s="141"/>
      <c r="AR4371" s="552"/>
      <c r="AS4371" s="552"/>
      <c r="AT4371" s="531"/>
      <c r="AU4371" s="593"/>
      <c r="AV4371" s="923"/>
      <c r="AW4371" s="846"/>
      <c r="AX4371" s="115"/>
      <c r="AY4371" s="5"/>
      <c r="AZ4371" s="5"/>
      <c r="BA4371" s="335"/>
      <c r="BC4371" s="5"/>
      <c r="BD4371" s="5"/>
      <c r="BE4371" s="335"/>
      <c r="BG4371" s="826"/>
      <c r="BH4371" s="607"/>
    </row>
    <row r="4372" spans="1:66" ht="12.75" customHeight="1" x14ac:dyDescent="0.25">
      <c r="A4372" s="21"/>
      <c r="B4372" s="112"/>
      <c r="C4372" s="116"/>
      <c r="D4372" s="623"/>
      <c r="E4372" s="278"/>
      <c r="F4372" s="116"/>
      <c r="G4372" s="694"/>
      <c r="H4372" s="878"/>
      <c r="I4372" s="397"/>
      <c r="J4372" s="380"/>
      <c r="K4372" s="408"/>
      <c r="L4372" s="738"/>
      <c r="M4372" s="739"/>
      <c r="N4372" s="931"/>
      <c r="O4372" s="923"/>
      <c r="P4372" s="923"/>
      <c r="Q4372" s="641"/>
      <c r="R4372" s="537"/>
      <c r="S4372" s="537"/>
      <c r="T4372" s="537"/>
      <c r="U4372" s="537"/>
      <c r="V4372" s="537"/>
      <c r="W4372" s="531"/>
      <c r="X4372" s="141"/>
      <c r="Y4372" s="141"/>
      <c r="Z4372" s="552"/>
      <c r="AA4372" s="552"/>
      <c r="AB4372" s="531"/>
      <c r="AC4372" s="593"/>
      <c r="AD4372" s="923"/>
      <c r="AE4372" s="846"/>
      <c r="AF4372" s="931"/>
      <c r="AG4372" s="923"/>
      <c r="AH4372" s="923"/>
      <c r="AI4372" s="641"/>
      <c r="AJ4372" s="537"/>
      <c r="AK4372" s="537"/>
      <c r="AL4372" s="537"/>
      <c r="AM4372" s="537"/>
      <c r="AN4372" s="537"/>
      <c r="AO4372" s="531"/>
      <c r="AP4372" s="141"/>
      <c r="AQ4372" s="141"/>
      <c r="AR4372" s="552"/>
      <c r="AS4372" s="552"/>
      <c r="AT4372" s="531"/>
      <c r="AU4372" s="593"/>
      <c r="AV4372" s="923"/>
      <c r="AW4372" s="846"/>
      <c r="AX4372" s="115"/>
      <c r="AY4372" s="5"/>
      <c r="AZ4372" s="5"/>
      <c r="BA4372" s="335"/>
      <c r="BC4372" s="5"/>
      <c r="BD4372" s="5"/>
      <c r="BE4372" s="335"/>
      <c r="BG4372" s="826"/>
      <c r="BH4372" s="607"/>
    </row>
    <row r="4373" spans="1:66" ht="30.6" x14ac:dyDescent="0.25">
      <c r="A4373" s="222" t="s">
        <v>6115</v>
      </c>
      <c r="B4373" s="112">
        <v>14</v>
      </c>
      <c r="C4373" s="116" t="s">
        <v>1714</v>
      </c>
      <c r="D4373" s="620">
        <v>1000</v>
      </c>
      <c r="E4373" s="278"/>
      <c r="F4373" s="116">
        <v>12</v>
      </c>
      <c r="G4373" s="694">
        <v>1</v>
      </c>
      <c r="H4373" s="878" t="str">
        <f t="shared" si="6665"/>
        <v>001</v>
      </c>
      <c r="I4373" s="397" t="s">
        <v>3258</v>
      </c>
      <c r="J4373" s="380" t="s">
        <v>2049</v>
      </c>
      <c r="K4373" s="494" t="s">
        <v>511</v>
      </c>
      <c r="L4373" s="733">
        <v>383</v>
      </c>
      <c r="M4373" s="727">
        <v>383</v>
      </c>
      <c r="N4373" s="931"/>
      <c r="O4373" s="530">
        <f t="shared" ref="O4373:O4374" si="6764">IF(N4373&gt;L4373,"0 ",N4373-L4373)</f>
        <v>-383</v>
      </c>
      <c r="P4373" s="530" t="str">
        <f t="shared" ref="P4373:P4374" si="6765">IF(N4373&lt;L4373,"0 ",N4373-L4373)</f>
        <v xml:space="preserve">0 </v>
      </c>
      <c r="Q4373" s="646"/>
      <c r="R4373" s="536"/>
      <c r="S4373" s="536"/>
      <c r="T4373" s="536"/>
      <c r="U4373" s="536"/>
      <c r="V4373" s="536"/>
      <c r="W4373" s="683" t="str">
        <f t="shared" ref="W4373:W4374" si="6766">IF(SUM(Q4373:V4373)=X4373,"OK",SUM(Q4373:V4373)-X4373)</f>
        <v>OK</v>
      </c>
      <c r="X4373" s="141"/>
      <c r="Y4373" s="141"/>
      <c r="Z4373" s="552"/>
      <c r="AA4373" s="552"/>
      <c r="AB4373" s="683" t="str">
        <f t="shared" ref="AB4373:AB4374" si="6767">IF(SUM(Z4373:AA4373)=AC4373,"OK",SUM(Z4373:AA4373)-AC4373)</f>
        <v>OK</v>
      </c>
      <c r="AC4373" s="593"/>
      <c r="AD4373" s="530">
        <f t="shared" ref="AD4373:AD4374" si="6768">X4373+Y4373+AC4373</f>
        <v>0</v>
      </c>
      <c r="AE4373" s="842">
        <f t="shared" ref="AE4373:AE4374" si="6769">N4373+AD4373</f>
        <v>0</v>
      </c>
      <c r="AF4373" s="931"/>
      <c r="AG4373" s="530">
        <f t="shared" ref="AG4373:AG4374" si="6770">IF(AF4373&gt;M4373,"0 ",AF4373-M4373)</f>
        <v>-383</v>
      </c>
      <c r="AH4373" s="530" t="str">
        <f t="shared" ref="AH4373:AH4374" si="6771">IF(AF4373&lt;M4373,"0 ",AF4373-M4373)</f>
        <v xml:space="preserve">0 </v>
      </c>
      <c r="AI4373" s="641"/>
      <c r="AJ4373" s="537"/>
      <c r="AK4373" s="537"/>
      <c r="AL4373" s="537"/>
      <c r="AM4373" s="537"/>
      <c r="AN4373" s="537"/>
      <c r="AO4373" s="683" t="str">
        <f t="shared" ref="AO4373:AO4374" si="6772">IF(SUM(AI4373:AN4373)=AP4373,"OK",SUM(AI4373:AN4373)-AP4373)</f>
        <v>OK</v>
      </c>
      <c r="AP4373" s="141"/>
      <c r="AQ4373" s="141"/>
      <c r="AR4373" s="552"/>
      <c r="AS4373" s="552"/>
      <c r="AT4373" s="683" t="str">
        <f t="shared" ref="AT4373:AT4374" si="6773">IF(SUM(AR4373:AS4373)=AU4373,"OK",SUM(AR4373:AS4373)-AU4373)</f>
        <v>OK</v>
      </c>
      <c r="AU4373" s="593"/>
      <c r="AV4373" s="530">
        <f t="shared" ref="AV4373:AV4374" si="6774">AP4373+AQ4373+AU4373</f>
        <v>0</v>
      </c>
      <c r="AW4373" s="842">
        <f t="shared" ref="AW4373:AW4374" si="6775">AF4373+AV4373</f>
        <v>0</v>
      </c>
      <c r="AX4373" s="115">
        <f>L4373</f>
        <v>383</v>
      </c>
      <c r="AY4373" s="5">
        <f>AE4373</f>
        <v>0</v>
      </c>
      <c r="AZ4373" s="7">
        <f>AY4373-AX4373</f>
        <v>-383</v>
      </c>
      <c r="BA4373" s="335">
        <f>AZ4373/AX4373</f>
        <v>-1</v>
      </c>
      <c r="BB4373" s="23">
        <f>M4373</f>
        <v>383</v>
      </c>
      <c r="BC4373" s="5">
        <f>AW4373</f>
        <v>0</v>
      </c>
      <c r="BD4373" s="7">
        <f>BC4373-BB4373</f>
        <v>-383</v>
      </c>
      <c r="BE4373" s="335">
        <f>BD4373/BB4373</f>
        <v>-1</v>
      </c>
      <c r="BG4373" s="826" t="str">
        <f>RIGHT(LEFT(I4373,3),2)&amp;"."&amp;RIGHT(LEFT(I4373,5),2)</f>
        <v>74.22</v>
      </c>
      <c r="BH4373" s="607" t="b">
        <f>COUNTIF('Codes SEC'!$B$2:$B$250,Ministres!BG4373)&gt;0</f>
        <v>1</v>
      </c>
    </row>
    <row r="4374" spans="1:66" ht="30.6" x14ac:dyDescent="0.25">
      <c r="A4374" s="222" t="s">
        <v>6115</v>
      </c>
      <c r="B4374" s="112">
        <v>14</v>
      </c>
      <c r="C4374" s="116" t="s">
        <v>1714</v>
      </c>
      <c r="D4374" s="620">
        <v>1000</v>
      </c>
      <c r="E4374" s="278"/>
      <c r="F4374" s="116">
        <v>12</v>
      </c>
      <c r="G4374" s="694">
        <v>1</v>
      </c>
      <c r="H4374" s="878" t="str">
        <f t="shared" si="6665"/>
        <v>001</v>
      </c>
      <c r="I4374" s="397">
        <v>87422000</v>
      </c>
      <c r="J4374" s="380" t="s">
        <v>3455</v>
      </c>
      <c r="K4374" s="494" t="s">
        <v>3429</v>
      </c>
      <c r="L4374" s="733">
        <v>0</v>
      </c>
      <c r="M4374" s="727">
        <v>0</v>
      </c>
      <c r="N4374" s="931"/>
      <c r="O4374" s="530">
        <f t="shared" si="6764"/>
        <v>0</v>
      </c>
      <c r="P4374" s="530">
        <f t="shared" si="6765"/>
        <v>0</v>
      </c>
      <c r="Q4374" s="646"/>
      <c r="R4374" s="536"/>
      <c r="S4374" s="536"/>
      <c r="T4374" s="536"/>
      <c r="U4374" s="536"/>
      <c r="V4374" s="536"/>
      <c r="W4374" s="683" t="str">
        <f t="shared" si="6766"/>
        <v>OK</v>
      </c>
      <c r="X4374" s="141"/>
      <c r="Y4374" s="141"/>
      <c r="Z4374" s="552"/>
      <c r="AA4374" s="552"/>
      <c r="AB4374" s="683" t="str">
        <f t="shared" si="6767"/>
        <v>OK</v>
      </c>
      <c r="AC4374" s="593"/>
      <c r="AD4374" s="530">
        <f t="shared" si="6768"/>
        <v>0</v>
      </c>
      <c r="AE4374" s="842">
        <f t="shared" si="6769"/>
        <v>0</v>
      </c>
      <c r="AF4374" s="931"/>
      <c r="AG4374" s="530">
        <f t="shared" si="6770"/>
        <v>0</v>
      </c>
      <c r="AH4374" s="530">
        <f t="shared" si="6771"/>
        <v>0</v>
      </c>
      <c r="AI4374" s="641"/>
      <c r="AJ4374" s="537"/>
      <c r="AK4374" s="537"/>
      <c r="AL4374" s="537"/>
      <c r="AM4374" s="537"/>
      <c r="AN4374" s="537"/>
      <c r="AO4374" s="683" t="str">
        <f t="shared" si="6772"/>
        <v>OK</v>
      </c>
      <c r="AP4374" s="141"/>
      <c r="AQ4374" s="141"/>
      <c r="AR4374" s="552"/>
      <c r="AS4374" s="552"/>
      <c r="AT4374" s="683" t="str">
        <f t="shared" si="6773"/>
        <v>OK</v>
      </c>
      <c r="AU4374" s="593"/>
      <c r="AV4374" s="530">
        <f t="shared" si="6774"/>
        <v>0</v>
      </c>
      <c r="AW4374" s="842">
        <f t="shared" si="6775"/>
        <v>0</v>
      </c>
      <c r="AX4374" s="115">
        <f>L4374</f>
        <v>0</v>
      </c>
      <c r="AY4374" s="5">
        <f>AE4374</f>
        <v>0</v>
      </c>
      <c r="AZ4374" s="7">
        <f>AY4374-AX4374</f>
        <v>0</v>
      </c>
      <c r="BA4374" s="335" t="e">
        <f>AZ4374/AX4374</f>
        <v>#DIV/0!</v>
      </c>
      <c r="BB4374" s="23">
        <f>M4374</f>
        <v>0</v>
      </c>
      <c r="BC4374" s="5">
        <f>AW4374</f>
        <v>0</v>
      </c>
      <c r="BD4374" s="7">
        <f>BC4374-BB4374</f>
        <v>0</v>
      </c>
      <c r="BE4374" s="335" t="e">
        <f>BD4374/BB4374</f>
        <v>#DIV/0!</v>
      </c>
      <c r="BG4374" s="826" t="str">
        <f>RIGHT(LEFT(I4374,3),2)&amp;"."&amp;RIGHT(LEFT(I4374,5),2)</f>
        <v>74.22</v>
      </c>
      <c r="BH4374" s="607" t="b">
        <f>COUNTIF('Codes SEC'!$B$2:$B$250,Ministres!BG4374)&gt;0</f>
        <v>1</v>
      </c>
    </row>
    <row r="4375" spans="1:66" ht="12.75" customHeight="1" x14ac:dyDescent="0.25">
      <c r="A4375" s="227"/>
      <c r="B4375" s="209"/>
      <c r="C4375" s="253"/>
      <c r="D4375" s="625"/>
      <c r="E4375" s="280"/>
      <c r="F4375" s="253"/>
      <c r="G4375" s="695"/>
      <c r="H4375" s="886"/>
      <c r="I4375" s="403"/>
      <c r="J4375" s="381"/>
      <c r="K4375" s="514" t="s">
        <v>59</v>
      </c>
      <c r="L4375" s="315">
        <f t="shared" ref="L4375:P4375" si="6776">L4373+L4374</f>
        <v>383</v>
      </c>
      <c r="M4375" s="737">
        <f t="shared" si="6776"/>
        <v>383</v>
      </c>
      <c r="N4375" s="930">
        <f t="shared" si="6776"/>
        <v>0</v>
      </c>
      <c r="O4375" s="790">
        <f t="shared" si="6776"/>
        <v>-383</v>
      </c>
      <c r="P4375" s="790">
        <f t="shared" si="6776"/>
        <v>0</v>
      </c>
      <c r="Q4375" s="787">
        <f t="shared" ref="Q4375:V4375" si="6777">Q4373+Q4374</f>
        <v>0</v>
      </c>
      <c r="R4375" s="648">
        <f t="shared" si="6777"/>
        <v>0</v>
      </c>
      <c r="S4375" s="648">
        <f t="shared" si="6777"/>
        <v>0</v>
      </c>
      <c r="T4375" s="648">
        <f t="shared" si="6777"/>
        <v>0</v>
      </c>
      <c r="U4375" s="648">
        <f t="shared" si="6777"/>
        <v>0</v>
      </c>
      <c r="V4375" s="648">
        <f t="shared" si="6777"/>
        <v>0</v>
      </c>
      <c r="W4375" s="790"/>
      <c r="X4375" s="649">
        <f>X4373+X4374</f>
        <v>0</v>
      </c>
      <c r="Y4375" s="649">
        <f>Y4373+Y4374</f>
        <v>0</v>
      </c>
      <c r="Z4375" s="648">
        <f>Z4373+Z4374</f>
        <v>0</v>
      </c>
      <c r="AA4375" s="648">
        <f>AA4373+AA4374</f>
        <v>0</v>
      </c>
      <c r="AB4375" s="790"/>
      <c r="AC4375" s="649">
        <f t="shared" ref="AC4375:AN4375" si="6778">AC4373+AC4374</f>
        <v>0</v>
      </c>
      <c r="AD4375" s="790">
        <f>AD4373+AD4374</f>
        <v>0</v>
      </c>
      <c r="AE4375" s="843">
        <f>AE4373+AE4374</f>
        <v>0</v>
      </c>
      <c r="AF4375" s="930">
        <f t="shared" ref="AF4375:AH4375" si="6779">AF4373+AF4374</f>
        <v>0</v>
      </c>
      <c r="AG4375" s="790">
        <f t="shared" si="6779"/>
        <v>-383</v>
      </c>
      <c r="AH4375" s="790">
        <f t="shared" si="6779"/>
        <v>0</v>
      </c>
      <c r="AI4375" s="787">
        <f t="shared" si="6778"/>
        <v>0</v>
      </c>
      <c r="AJ4375" s="648">
        <f t="shared" si="6778"/>
        <v>0</v>
      </c>
      <c r="AK4375" s="648">
        <f t="shared" si="6778"/>
        <v>0</v>
      </c>
      <c r="AL4375" s="648">
        <f t="shared" si="6778"/>
        <v>0</v>
      </c>
      <c r="AM4375" s="648">
        <f t="shared" si="6778"/>
        <v>0</v>
      </c>
      <c r="AN4375" s="648">
        <f t="shared" si="6778"/>
        <v>0</v>
      </c>
      <c r="AO4375" s="790"/>
      <c r="AP4375" s="649">
        <f>AP4373+AP4374</f>
        <v>0</v>
      </c>
      <c r="AQ4375" s="649">
        <f>AQ4373+AQ4374</f>
        <v>0</v>
      </c>
      <c r="AR4375" s="648">
        <f>AR4373+AR4374</f>
        <v>0</v>
      </c>
      <c r="AS4375" s="648">
        <f>AS4373+AS4374</f>
        <v>0</v>
      </c>
      <c r="AT4375" s="790"/>
      <c r="AU4375" s="649">
        <f t="shared" ref="AU4375:BE4375" si="6780">AU4373+AU4374</f>
        <v>0</v>
      </c>
      <c r="AV4375" s="790">
        <f t="shared" ref="AV4375" si="6781">AV4373+AV4374</f>
        <v>0</v>
      </c>
      <c r="AW4375" s="843">
        <f t="shared" si="6780"/>
        <v>0</v>
      </c>
      <c r="AX4375" s="336">
        <f t="shared" si="6780"/>
        <v>383</v>
      </c>
      <c r="AY4375" s="337">
        <f t="shared" si="6780"/>
        <v>0</v>
      </c>
      <c r="AZ4375" s="338">
        <f t="shared" si="6780"/>
        <v>-383</v>
      </c>
      <c r="BA4375" s="339" t="e">
        <f t="shared" si="6780"/>
        <v>#DIV/0!</v>
      </c>
      <c r="BB4375" s="322">
        <f t="shared" si="6780"/>
        <v>383</v>
      </c>
      <c r="BC4375" s="337">
        <f t="shared" si="6780"/>
        <v>0</v>
      </c>
      <c r="BD4375" s="338">
        <f t="shared" si="6780"/>
        <v>-383</v>
      </c>
      <c r="BE4375" s="339" t="e">
        <f t="shared" si="6780"/>
        <v>#DIV/0!</v>
      </c>
      <c r="BG4375" s="826"/>
      <c r="BH4375" s="607"/>
    </row>
    <row r="4376" spans="1:66" ht="12.75" customHeight="1" x14ac:dyDescent="0.25">
      <c r="A4376" s="226"/>
      <c r="B4376" s="207"/>
      <c r="C4376" s="254"/>
      <c r="D4376" s="300"/>
      <c r="E4376" s="276"/>
      <c r="F4376" s="300"/>
      <c r="G4376" s="696"/>
      <c r="H4376" s="887"/>
      <c r="I4376" s="444"/>
      <c r="J4376" s="393"/>
      <c r="K4376" s="404" t="s">
        <v>3686</v>
      </c>
      <c r="L4376" s="729">
        <f t="shared" ref="L4376:P4376" si="6782">L4375+L4369</f>
        <v>436</v>
      </c>
      <c r="M4376" s="730">
        <f t="shared" si="6782"/>
        <v>436</v>
      </c>
      <c r="N4376" s="844">
        <f t="shared" si="6782"/>
        <v>0</v>
      </c>
      <c r="O4376" s="665">
        <f t="shared" si="6782"/>
        <v>-436</v>
      </c>
      <c r="P4376" s="665">
        <f t="shared" si="6782"/>
        <v>0</v>
      </c>
      <c r="Q4376" s="638">
        <f t="shared" ref="Q4376:V4376" si="6783">Q4375+Q4369</f>
        <v>0</v>
      </c>
      <c r="R4376" s="130">
        <f t="shared" si="6783"/>
        <v>0</v>
      </c>
      <c r="S4376" s="130">
        <f t="shared" si="6783"/>
        <v>0</v>
      </c>
      <c r="T4376" s="130">
        <f t="shared" si="6783"/>
        <v>0</v>
      </c>
      <c r="U4376" s="130">
        <f t="shared" si="6783"/>
        <v>0</v>
      </c>
      <c r="V4376" s="130">
        <f t="shared" si="6783"/>
        <v>0</v>
      </c>
      <c r="W4376" s="665"/>
      <c r="X4376" s="130">
        <f>X4375+X4369</f>
        <v>0</v>
      </c>
      <c r="Y4376" s="130">
        <f>Y4375+Y4369</f>
        <v>0</v>
      </c>
      <c r="Z4376" s="130">
        <f>Z4375+Z4369</f>
        <v>0</v>
      </c>
      <c r="AA4376" s="130">
        <f>AA4375+AA4369</f>
        <v>0</v>
      </c>
      <c r="AB4376" s="665"/>
      <c r="AC4376" s="130">
        <f t="shared" ref="AC4376:AN4376" si="6784">AC4375+AC4369</f>
        <v>0</v>
      </c>
      <c r="AD4376" s="665">
        <f>AD4375+AD4369</f>
        <v>0</v>
      </c>
      <c r="AE4376" s="845">
        <f>AE4375+AE4369</f>
        <v>0</v>
      </c>
      <c r="AF4376" s="844">
        <f t="shared" ref="AF4376:AH4376" si="6785">AF4375+AF4369</f>
        <v>0</v>
      </c>
      <c r="AG4376" s="665">
        <f t="shared" si="6785"/>
        <v>-436</v>
      </c>
      <c r="AH4376" s="665">
        <f t="shared" si="6785"/>
        <v>0</v>
      </c>
      <c r="AI4376" s="638">
        <f t="shared" si="6784"/>
        <v>0</v>
      </c>
      <c r="AJ4376" s="130">
        <f t="shared" si="6784"/>
        <v>0</v>
      </c>
      <c r="AK4376" s="130">
        <f t="shared" si="6784"/>
        <v>0</v>
      </c>
      <c r="AL4376" s="130">
        <f t="shared" si="6784"/>
        <v>0</v>
      </c>
      <c r="AM4376" s="130">
        <f t="shared" si="6784"/>
        <v>0</v>
      </c>
      <c r="AN4376" s="130">
        <f t="shared" si="6784"/>
        <v>0</v>
      </c>
      <c r="AO4376" s="665"/>
      <c r="AP4376" s="130">
        <f>AP4375+AP4369</f>
        <v>0</v>
      </c>
      <c r="AQ4376" s="130">
        <f>AQ4375+AQ4369</f>
        <v>0</v>
      </c>
      <c r="AR4376" s="130">
        <f>AR4375+AR4369</f>
        <v>0</v>
      </c>
      <c r="AS4376" s="130">
        <f>AS4375+AS4369</f>
        <v>0</v>
      </c>
      <c r="AT4376" s="665"/>
      <c r="AU4376" s="130">
        <f t="shared" ref="AU4376:BE4376" si="6786">AU4375+AU4369</f>
        <v>0</v>
      </c>
      <c r="AV4376" s="665">
        <f t="shared" ref="AV4376" si="6787">AV4375+AV4369</f>
        <v>0</v>
      </c>
      <c r="AW4376" s="845">
        <f t="shared" si="6786"/>
        <v>0</v>
      </c>
      <c r="AX4376" s="314">
        <f t="shared" si="6786"/>
        <v>436</v>
      </c>
      <c r="AY4376" s="131">
        <f t="shared" si="6786"/>
        <v>0</v>
      </c>
      <c r="AZ4376" s="132">
        <f t="shared" si="6786"/>
        <v>-436</v>
      </c>
      <c r="BA4376" s="340" t="e">
        <f t="shared" si="6786"/>
        <v>#DIV/0!</v>
      </c>
      <c r="BB4376" s="310">
        <f t="shared" si="6786"/>
        <v>436</v>
      </c>
      <c r="BC4376" s="131">
        <f t="shared" si="6786"/>
        <v>0</v>
      </c>
      <c r="BD4376" s="132">
        <f t="shared" si="6786"/>
        <v>-436</v>
      </c>
      <c r="BE4376" s="340" t="e">
        <f t="shared" si="6786"/>
        <v>#DIV/0!</v>
      </c>
      <c r="BG4376" s="826"/>
      <c r="BH4376" s="607"/>
    </row>
    <row r="4377" spans="1:66" ht="12.75" customHeight="1" x14ac:dyDescent="0.25">
      <c r="A4377" s="222"/>
      <c r="C4377" s="116"/>
      <c r="D4377" s="620"/>
      <c r="F4377" s="117"/>
      <c r="G4377" s="690"/>
      <c r="H4377" s="878"/>
      <c r="I4377" s="397"/>
      <c r="J4377" s="380"/>
      <c r="K4377" s="405" t="s">
        <v>208</v>
      </c>
      <c r="L4377" s="731">
        <v>0</v>
      </c>
      <c r="M4377" s="732">
        <v>0</v>
      </c>
      <c r="N4377" s="929">
        <v>0</v>
      </c>
      <c r="O4377" s="530">
        <v>0</v>
      </c>
      <c r="P4377" s="530">
        <v>0</v>
      </c>
      <c r="Q4377" s="641">
        <v>0</v>
      </c>
      <c r="R4377" s="537">
        <v>0</v>
      </c>
      <c r="S4377" s="537">
        <v>0</v>
      </c>
      <c r="T4377" s="537">
        <v>0</v>
      </c>
      <c r="U4377" s="537">
        <v>0</v>
      </c>
      <c r="V4377" s="537">
        <v>0</v>
      </c>
      <c r="W4377" s="530"/>
      <c r="X4377" s="142">
        <v>0</v>
      </c>
      <c r="Y4377" s="142">
        <v>0</v>
      </c>
      <c r="Z4377" s="537">
        <v>0</v>
      </c>
      <c r="AA4377" s="537">
        <v>0</v>
      </c>
      <c r="AB4377" s="530"/>
      <c r="AC4377" s="142">
        <v>0</v>
      </c>
      <c r="AD4377" s="530">
        <v>0</v>
      </c>
      <c r="AE4377" s="842">
        <v>0</v>
      </c>
      <c r="AF4377" s="929">
        <v>0</v>
      </c>
      <c r="AG4377" s="530">
        <v>0</v>
      </c>
      <c r="AH4377" s="530">
        <v>0</v>
      </c>
      <c r="AI4377" s="641">
        <v>0</v>
      </c>
      <c r="AJ4377" s="537">
        <v>0</v>
      </c>
      <c r="AK4377" s="537">
        <v>0</v>
      </c>
      <c r="AL4377" s="537">
        <v>0</v>
      </c>
      <c r="AM4377" s="537">
        <v>0</v>
      </c>
      <c r="AN4377" s="537">
        <v>0</v>
      </c>
      <c r="AO4377" s="530"/>
      <c r="AP4377" s="142">
        <v>0</v>
      </c>
      <c r="AQ4377" s="142">
        <v>0</v>
      </c>
      <c r="AR4377" s="537">
        <v>0</v>
      </c>
      <c r="AS4377" s="537">
        <v>0</v>
      </c>
      <c r="AT4377" s="530"/>
      <c r="AU4377" s="142">
        <v>0</v>
      </c>
      <c r="AV4377" s="530">
        <v>0</v>
      </c>
      <c r="AW4377" s="842">
        <v>0</v>
      </c>
      <c r="AX4377" s="115">
        <v>0</v>
      </c>
      <c r="AY4377" s="5">
        <v>0</v>
      </c>
      <c r="AZ4377" s="5">
        <v>0</v>
      </c>
      <c r="BA4377" s="335">
        <v>0</v>
      </c>
      <c r="BB4377" s="23">
        <v>0</v>
      </c>
      <c r="BC4377" s="5">
        <v>0</v>
      </c>
      <c r="BD4377" s="5">
        <v>0</v>
      </c>
      <c r="BE4377" s="335">
        <v>0</v>
      </c>
      <c r="BG4377" s="826"/>
      <c r="BH4377" s="607"/>
    </row>
    <row r="4378" spans="1:66" ht="12.75" customHeight="1" x14ac:dyDescent="0.25">
      <c r="A4378" s="21"/>
      <c r="B4378" s="112"/>
      <c r="C4378" s="116"/>
      <c r="D4378" s="623"/>
      <c r="E4378" s="278"/>
      <c r="F4378" s="116"/>
      <c r="G4378" s="694"/>
      <c r="H4378" s="878"/>
      <c r="I4378" s="397"/>
      <c r="J4378" s="380"/>
      <c r="K4378" s="405" t="s">
        <v>96</v>
      </c>
      <c r="L4378" s="738">
        <v>0</v>
      </c>
      <c r="M4378" s="739">
        <v>0</v>
      </c>
      <c r="N4378" s="929">
        <v>0</v>
      </c>
      <c r="O4378" s="530">
        <v>0</v>
      </c>
      <c r="P4378" s="530">
        <v>0</v>
      </c>
      <c r="Q4378" s="641">
        <v>0</v>
      </c>
      <c r="R4378" s="537">
        <v>0</v>
      </c>
      <c r="S4378" s="537">
        <v>0</v>
      </c>
      <c r="T4378" s="537">
        <v>0</v>
      </c>
      <c r="U4378" s="537">
        <v>0</v>
      </c>
      <c r="V4378" s="537">
        <v>0</v>
      </c>
      <c r="W4378" s="530"/>
      <c r="X4378" s="142">
        <v>0</v>
      </c>
      <c r="Y4378" s="142">
        <v>0</v>
      </c>
      <c r="Z4378" s="537">
        <v>0</v>
      </c>
      <c r="AA4378" s="537">
        <v>0</v>
      </c>
      <c r="AB4378" s="530"/>
      <c r="AC4378" s="142">
        <v>0</v>
      </c>
      <c r="AD4378" s="530">
        <v>0</v>
      </c>
      <c r="AE4378" s="842">
        <v>0</v>
      </c>
      <c r="AF4378" s="929">
        <v>0</v>
      </c>
      <c r="AG4378" s="530">
        <v>0</v>
      </c>
      <c r="AH4378" s="530">
        <v>0</v>
      </c>
      <c r="AI4378" s="641">
        <v>0</v>
      </c>
      <c r="AJ4378" s="537">
        <v>0</v>
      </c>
      <c r="AK4378" s="537">
        <v>0</v>
      </c>
      <c r="AL4378" s="537">
        <v>0</v>
      </c>
      <c r="AM4378" s="537">
        <v>0</v>
      </c>
      <c r="AN4378" s="537">
        <v>0</v>
      </c>
      <c r="AO4378" s="530"/>
      <c r="AP4378" s="142">
        <v>0</v>
      </c>
      <c r="AQ4378" s="142">
        <v>0</v>
      </c>
      <c r="AR4378" s="537">
        <v>0</v>
      </c>
      <c r="AS4378" s="537">
        <v>0</v>
      </c>
      <c r="AT4378" s="530"/>
      <c r="AU4378" s="142">
        <v>0</v>
      </c>
      <c r="AV4378" s="530">
        <v>0</v>
      </c>
      <c r="AW4378" s="842">
        <v>0</v>
      </c>
      <c r="AX4378" s="115">
        <v>0</v>
      </c>
      <c r="AY4378" s="5">
        <v>0</v>
      </c>
      <c r="AZ4378" s="5">
        <v>0</v>
      </c>
      <c r="BA4378" s="335">
        <v>0</v>
      </c>
      <c r="BB4378" s="23">
        <v>0</v>
      </c>
      <c r="BC4378" s="5">
        <v>0</v>
      </c>
      <c r="BD4378" s="5">
        <v>0</v>
      </c>
      <c r="BE4378" s="335">
        <v>0</v>
      </c>
      <c r="BG4378" s="826"/>
      <c r="BH4378" s="607"/>
    </row>
    <row r="4379" spans="1:66" ht="12.75" customHeight="1" x14ac:dyDescent="0.25">
      <c r="A4379" s="21"/>
      <c r="B4379" s="112"/>
      <c r="C4379" s="116"/>
      <c r="D4379" s="623"/>
      <c r="E4379" s="278"/>
      <c r="F4379" s="116"/>
      <c r="G4379" s="694"/>
      <c r="H4379" s="878"/>
      <c r="I4379" s="397"/>
      <c r="J4379" s="380"/>
      <c r="K4379" s="405" t="s">
        <v>209</v>
      </c>
      <c r="L4379" s="738">
        <v>0</v>
      </c>
      <c r="M4379" s="739">
        <v>0</v>
      </c>
      <c r="N4379" s="929">
        <v>0</v>
      </c>
      <c r="O4379" s="530">
        <v>0</v>
      </c>
      <c r="P4379" s="530">
        <v>0</v>
      </c>
      <c r="Q4379" s="641">
        <v>0</v>
      </c>
      <c r="R4379" s="537">
        <v>0</v>
      </c>
      <c r="S4379" s="537">
        <v>0</v>
      </c>
      <c r="T4379" s="537">
        <v>0</v>
      </c>
      <c r="U4379" s="537">
        <v>0</v>
      </c>
      <c r="V4379" s="537">
        <v>0</v>
      </c>
      <c r="W4379" s="530"/>
      <c r="X4379" s="142">
        <v>0</v>
      </c>
      <c r="Y4379" s="142">
        <v>0</v>
      </c>
      <c r="Z4379" s="537">
        <v>0</v>
      </c>
      <c r="AA4379" s="537">
        <v>0</v>
      </c>
      <c r="AB4379" s="530"/>
      <c r="AC4379" s="142">
        <v>0</v>
      </c>
      <c r="AD4379" s="530">
        <v>0</v>
      </c>
      <c r="AE4379" s="842">
        <v>0</v>
      </c>
      <c r="AF4379" s="929">
        <v>0</v>
      </c>
      <c r="AG4379" s="530">
        <v>0</v>
      </c>
      <c r="AH4379" s="530">
        <v>0</v>
      </c>
      <c r="AI4379" s="641">
        <v>0</v>
      </c>
      <c r="AJ4379" s="537">
        <v>0</v>
      </c>
      <c r="AK4379" s="537">
        <v>0</v>
      </c>
      <c r="AL4379" s="537">
        <v>0</v>
      </c>
      <c r="AM4379" s="537">
        <v>0</v>
      </c>
      <c r="AN4379" s="537">
        <v>0</v>
      </c>
      <c r="AO4379" s="530"/>
      <c r="AP4379" s="142">
        <v>0</v>
      </c>
      <c r="AQ4379" s="142">
        <v>0</v>
      </c>
      <c r="AR4379" s="537">
        <v>0</v>
      </c>
      <c r="AS4379" s="537">
        <v>0</v>
      </c>
      <c r="AT4379" s="530"/>
      <c r="AU4379" s="142">
        <v>0</v>
      </c>
      <c r="AV4379" s="530">
        <v>0</v>
      </c>
      <c r="AW4379" s="842">
        <v>0</v>
      </c>
      <c r="AX4379" s="115">
        <v>0</v>
      </c>
      <c r="AY4379" s="5">
        <v>0</v>
      </c>
      <c r="AZ4379" s="5">
        <v>0</v>
      </c>
      <c r="BA4379" s="335">
        <v>0</v>
      </c>
      <c r="BB4379" s="23">
        <v>0</v>
      </c>
      <c r="BC4379" s="5">
        <v>0</v>
      </c>
      <c r="BD4379" s="5">
        <v>0</v>
      </c>
      <c r="BE4379" s="335">
        <v>0</v>
      </c>
      <c r="BG4379" s="826"/>
      <c r="BH4379" s="607"/>
    </row>
    <row r="4380" spans="1:66" ht="12.75" customHeight="1" x14ac:dyDescent="0.25">
      <c r="A4380" s="21"/>
      <c r="B4380" s="112"/>
      <c r="C4380" s="116"/>
      <c r="D4380" s="623"/>
      <c r="E4380" s="278"/>
      <c r="F4380" s="116"/>
      <c r="G4380" s="694"/>
      <c r="H4380" s="878"/>
      <c r="I4380" s="397"/>
      <c r="J4380" s="380"/>
      <c r="K4380" s="405" t="s">
        <v>210</v>
      </c>
      <c r="L4380" s="738">
        <v>0</v>
      </c>
      <c r="M4380" s="739">
        <v>0</v>
      </c>
      <c r="N4380" s="929">
        <v>0</v>
      </c>
      <c r="O4380" s="530">
        <v>0</v>
      </c>
      <c r="P4380" s="530">
        <v>0</v>
      </c>
      <c r="Q4380" s="641">
        <v>0</v>
      </c>
      <c r="R4380" s="537">
        <v>0</v>
      </c>
      <c r="S4380" s="537">
        <v>0</v>
      </c>
      <c r="T4380" s="537">
        <v>0</v>
      </c>
      <c r="U4380" s="537">
        <v>0</v>
      </c>
      <c r="V4380" s="537">
        <v>0</v>
      </c>
      <c r="W4380" s="530"/>
      <c r="X4380" s="142">
        <v>0</v>
      </c>
      <c r="Y4380" s="142">
        <v>0</v>
      </c>
      <c r="Z4380" s="537">
        <v>0</v>
      </c>
      <c r="AA4380" s="537">
        <v>0</v>
      </c>
      <c r="AB4380" s="530"/>
      <c r="AC4380" s="142">
        <v>0</v>
      </c>
      <c r="AD4380" s="530">
        <v>0</v>
      </c>
      <c r="AE4380" s="842">
        <v>0</v>
      </c>
      <c r="AF4380" s="929">
        <v>0</v>
      </c>
      <c r="AG4380" s="530">
        <v>0</v>
      </c>
      <c r="AH4380" s="530">
        <v>0</v>
      </c>
      <c r="AI4380" s="641">
        <v>0</v>
      </c>
      <c r="AJ4380" s="537">
        <v>0</v>
      </c>
      <c r="AK4380" s="537">
        <v>0</v>
      </c>
      <c r="AL4380" s="537">
        <v>0</v>
      </c>
      <c r="AM4380" s="537">
        <v>0</v>
      </c>
      <c r="AN4380" s="537">
        <v>0</v>
      </c>
      <c r="AO4380" s="530"/>
      <c r="AP4380" s="142">
        <v>0</v>
      </c>
      <c r="AQ4380" s="142">
        <v>0</v>
      </c>
      <c r="AR4380" s="537">
        <v>0</v>
      </c>
      <c r="AS4380" s="537">
        <v>0</v>
      </c>
      <c r="AT4380" s="530"/>
      <c r="AU4380" s="142">
        <v>0</v>
      </c>
      <c r="AV4380" s="530">
        <v>0</v>
      </c>
      <c r="AW4380" s="842">
        <v>0</v>
      </c>
      <c r="AX4380" s="115">
        <v>0</v>
      </c>
      <c r="AY4380" s="5">
        <v>0</v>
      </c>
      <c r="AZ4380" s="5">
        <v>0</v>
      </c>
      <c r="BA4380" s="335">
        <v>0</v>
      </c>
      <c r="BB4380" s="23">
        <v>0</v>
      </c>
      <c r="BC4380" s="5">
        <v>0</v>
      </c>
      <c r="BD4380" s="5">
        <v>0</v>
      </c>
      <c r="BE4380" s="335">
        <v>0</v>
      </c>
      <c r="BG4380" s="826"/>
      <c r="BH4380" s="607"/>
      <c r="BI4380"/>
    </row>
    <row r="4381" spans="1:66" s="4" customFormat="1" ht="12.75" customHeight="1" x14ac:dyDescent="0.25">
      <c r="A4381" s="21"/>
      <c r="B4381" s="112"/>
      <c r="C4381" s="116"/>
      <c r="D4381" s="623"/>
      <c r="E4381" s="278"/>
      <c r="F4381" s="116"/>
      <c r="G4381" s="694"/>
      <c r="H4381" s="878"/>
      <c r="I4381" s="397"/>
      <c r="J4381" s="380"/>
      <c r="K4381" s="406" t="s">
        <v>53</v>
      </c>
      <c r="L4381" s="738">
        <v>0</v>
      </c>
      <c r="M4381" s="739">
        <v>0</v>
      </c>
      <c r="N4381" s="929">
        <v>0</v>
      </c>
      <c r="O4381" s="530">
        <v>0</v>
      </c>
      <c r="P4381" s="530">
        <v>0</v>
      </c>
      <c r="Q4381" s="641">
        <v>0</v>
      </c>
      <c r="R4381" s="537">
        <v>0</v>
      </c>
      <c r="S4381" s="537">
        <v>0</v>
      </c>
      <c r="T4381" s="537">
        <v>0</v>
      </c>
      <c r="U4381" s="537">
        <v>0</v>
      </c>
      <c r="V4381" s="537">
        <v>0</v>
      </c>
      <c r="W4381" s="530"/>
      <c r="X4381" s="142">
        <v>0</v>
      </c>
      <c r="Y4381" s="142">
        <v>0</v>
      </c>
      <c r="Z4381" s="537">
        <v>0</v>
      </c>
      <c r="AA4381" s="537">
        <v>0</v>
      </c>
      <c r="AB4381" s="530"/>
      <c r="AC4381" s="142">
        <v>0</v>
      </c>
      <c r="AD4381" s="530">
        <v>0</v>
      </c>
      <c r="AE4381" s="842">
        <v>0</v>
      </c>
      <c r="AF4381" s="929">
        <v>0</v>
      </c>
      <c r="AG4381" s="530">
        <v>0</v>
      </c>
      <c r="AH4381" s="530">
        <v>0</v>
      </c>
      <c r="AI4381" s="641">
        <v>0</v>
      </c>
      <c r="AJ4381" s="537">
        <v>0</v>
      </c>
      <c r="AK4381" s="537">
        <v>0</v>
      </c>
      <c r="AL4381" s="537">
        <v>0</v>
      </c>
      <c r="AM4381" s="537">
        <v>0</v>
      </c>
      <c r="AN4381" s="537">
        <v>0</v>
      </c>
      <c r="AO4381" s="530"/>
      <c r="AP4381" s="142">
        <v>0</v>
      </c>
      <c r="AQ4381" s="142">
        <v>0</v>
      </c>
      <c r="AR4381" s="537">
        <v>0</v>
      </c>
      <c r="AS4381" s="537">
        <v>0</v>
      </c>
      <c r="AT4381" s="530"/>
      <c r="AU4381" s="142">
        <v>0</v>
      </c>
      <c r="AV4381" s="530">
        <v>0</v>
      </c>
      <c r="AW4381" s="842">
        <v>0</v>
      </c>
      <c r="AX4381" s="115">
        <v>0</v>
      </c>
      <c r="AY4381" s="5">
        <v>0</v>
      </c>
      <c r="AZ4381" s="5">
        <v>0</v>
      </c>
      <c r="BA4381" s="335">
        <v>0</v>
      </c>
      <c r="BB4381" s="23">
        <v>0</v>
      </c>
      <c r="BC4381" s="5">
        <v>0</v>
      </c>
      <c r="BD4381" s="5">
        <v>0</v>
      </c>
      <c r="BE4381" s="335">
        <v>0</v>
      </c>
      <c r="BF4381"/>
      <c r="BG4381" s="826"/>
      <c r="BH4381" s="607"/>
      <c r="BI4381" s="41"/>
      <c r="BJ4381" s="41"/>
      <c r="BK4381" s="41"/>
      <c r="BL4381" s="41"/>
      <c r="BM4381" s="41"/>
      <c r="BN4381" s="41"/>
    </row>
    <row r="4382" spans="1:66" ht="12.75" customHeight="1" x14ac:dyDescent="0.25">
      <c r="A4382" s="21"/>
      <c r="B4382" s="112"/>
      <c r="C4382" s="116"/>
      <c r="D4382" s="623"/>
      <c r="E4382" s="278"/>
      <c r="F4382" s="116"/>
      <c r="G4382" s="694"/>
      <c r="H4382" s="878"/>
      <c r="I4382" s="397"/>
      <c r="J4382" s="380"/>
      <c r="K4382" s="406"/>
      <c r="L4382" s="738"/>
      <c r="M4382" s="739"/>
      <c r="N4382" s="932"/>
      <c r="O4382" s="125"/>
      <c r="P4382" s="125"/>
      <c r="Q4382" s="642"/>
      <c r="R4382" s="538"/>
      <c r="S4382" s="538"/>
      <c r="T4382" s="538"/>
      <c r="U4382" s="538"/>
      <c r="V4382" s="538"/>
      <c r="W4382" s="532"/>
      <c r="X4382" s="143"/>
      <c r="Y4382" s="143"/>
      <c r="Z4382" s="553"/>
      <c r="AA4382" s="553"/>
      <c r="AB4382" s="532"/>
      <c r="AC4382" s="594"/>
      <c r="AD4382" s="125"/>
      <c r="AE4382" s="848"/>
      <c r="AF4382" s="932"/>
      <c r="AG4382" s="125"/>
      <c r="AH4382" s="125"/>
      <c r="AI4382" s="642"/>
      <c r="AJ4382" s="538"/>
      <c r="AK4382" s="538"/>
      <c r="AL4382" s="538"/>
      <c r="AM4382" s="538"/>
      <c r="AN4382" s="538"/>
      <c r="AO4382" s="532"/>
      <c r="AP4382" s="143"/>
      <c r="AQ4382" s="143"/>
      <c r="AR4382" s="553"/>
      <c r="AS4382" s="553"/>
      <c r="AT4382" s="532"/>
      <c r="AU4382" s="594"/>
      <c r="AV4382" s="125"/>
      <c r="AW4382" s="848"/>
      <c r="AX4382" s="124"/>
      <c r="AY4382" s="6"/>
      <c r="AZ4382" s="6"/>
      <c r="BA4382" s="341"/>
      <c r="BB4382" s="311"/>
      <c r="BC4382" s="6"/>
      <c r="BD4382" s="6"/>
      <c r="BE4382" s="341"/>
      <c r="BF4382"/>
      <c r="BG4382" s="826"/>
      <c r="BH4382" s="607"/>
    </row>
    <row r="4383" spans="1:66" ht="12.75" customHeight="1" x14ac:dyDescent="0.25">
      <c r="A4383" s="21"/>
      <c r="B4383" s="112"/>
      <c r="C4383" s="116"/>
      <c r="D4383" s="623"/>
      <c r="E4383" s="278"/>
      <c r="F4383" s="116"/>
      <c r="G4383" s="694"/>
      <c r="H4383" s="878"/>
      <c r="I4383" s="397"/>
      <c r="J4383" s="380"/>
      <c r="K4383" s="408"/>
      <c r="L4383" s="738"/>
      <c r="M4383" s="739"/>
      <c r="N4383" s="931"/>
      <c r="O4383" s="923"/>
      <c r="P4383" s="923"/>
      <c r="Q4383" s="641"/>
      <c r="R4383" s="537"/>
      <c r="S4383" s="537"/>
      <c r="T4383" s="537"/>
      <c r="U4383" s="537"/>
      <c r="V4383" s="537"/>
      <c r="W4383" s="531"/>
      <c r="X4383" s="141"/>
      <c r="Y4383" s="141"/>
      <c r="Z4383" s="552"/>
      <c r="AA4383" s="552"/>
      <c r="AB4383" s="531"/>
      <c r="AC4383" s="593"/>
      <c r="AD4383" s="923"/>
      <c r="AE4383" s="846"/>
      <c r="AF4383" s="931"/>
      <c r="AG4383" s="923"/>
      <c r="AH4383" s="923"/>
      <c r="AI4383" s="641"/>
      <c r="AJ4383" s="537"/>
      <c r="AK4383" s="537"/>
      <c r="AL4383" s="537"/>
      <c r="AM4383" s="537"/>
      <c r="AN4383" s="537"/>
      <c r="AO4383" s="531"/>
      <c r="AP4383" s="141"/>
      <c r="AQ4383" s="141"/>
      <c r="AR4383" s="552"/>
      <c r="AS4383" s="552"/>
      <c r="AT4383" s="531"/>
      <c r="AU4383" s="593"/>
      <c r="AV4383" s="923"/>
      <c r="AW4383" s="846"/>
      <c r="AX4383" s="115"/>
      <c r="AY4383" s="5"/>
      <c r="AZ4383" s="5"/>
      <c r="BA4383" s="335"/>
      <c r="BC4383" s="5"/>
      <c r="BD4383" s="5"/>
      <c r="BE4383" s="335"/>
      <c r="BG4383" s="826"/>
      <c r="BH4383" s="607"/>
    </row>
    <row r="4384" spans="1:66" ht="12.75" customHeight="1" x14ac:dyDescent="0.25">
      <c r="A4384" s="21"/>
      <c r="B4384" s="112"/>
      <c r="C4384" s="116"/>
      <c r="D4384" s="623"/>
      <c r="E4384" s="278"/>
      <c r="F4384" s="116"/>
      <c r="G4384" s="694"/>
      <c r="H4384" s="878"/>
      <c r="I4384" s="397"/>
      <c r="J4384" s="380"/>
      <c r="K4384" s="400" t="s">
        <v>6646</v>
      </c>
      <c r="L4384" s="767"/>
      <c r="M4384" s="768"/>
      <c r="N4384" s="931"/>
      <c r="O4384" s="923"/>
      <c r="P4384" s="923"/>
      <c r="Q4384" s="641"/>
      <c r="R4384" s="537"/>
      <c r="S4384" s="537"/>
      <c r="T4384" s="537"/>
      <c r="U4384" s="537"/>
      <c r="V4384" s="537"/>
      <c r="W4384" s="531"/>
      <c r="X4384" s="141"/>
      <c r="Y4384" s="141"/>
      <c r="Z4384" s="552"/>
      <c r="AA4384" s="552"/>
      <c r="AB4384" s="531"/>
      <c r="AC4384" s="593"/>
      <c r="AD4384" s="923"/>
      <c r="AE4384" s="846"/>
      <c r="AF4384" s="931"/>
      <c r="AG4384" s="923"/>
      <c r="AH4384" s="923"/>
      <c r="AI4384" s="641"/>
      <c r="AJ4384" s="537"/>
      <c r="AK4384" s="537"/>
      <c r="AL4384" s="537"/>
      <c r="AM4384" s="537"/>
      <c r="AN4384" s="537"/>
      <c r="AO4384" s="531"/>
      <c r="AP4384" s="141"/>
      <c r="AQ4384" s="141"/>
      <c r="AR4384" s="552"/>
      <c r="AS4384" s="552"/>
      <c r="AT4384" s="531"/>
      <c r="AU4384" s="593"/>
      <c r="AV4384" s="923"/>
      <c r="AW4384" s="846"/>
      <c r="AX4384" s="115"/>
      <c r="AY4384" s="5"/>
      <c r="AZ4384" s="5"/>
      <c r="BA4384" s="335"/>
      <c r="BC4384" s="5"/>
      <c r="BD4384" s="5"/>
      <c r="BE4384" s="335"/>
      <c r="BG4384" s="826"/>
      <c r="BH4384" s="607"/>
    </row>
    <row r="4385" spans="1:60" x14ac:dyDescent="0.25">
      <c r="A4385" s="21"/>
      <c r="B4385" s="112"/>
      <c r="C4385" s="116"/>
      <c r="D4385" s="623"/>
      <c r="E4385" s="278"/>
      <c r="F4385" s="116"/>
      <c r="G4385" s="694"/>
      <c r="H4385" s="878"/>
      <c r="I4385" s="397"/>
      <c r="J4385" s="380"/>
      <c r="K4385" s="400" t="s">
        <v>2</v>
      </c>
      <c r="L4385" s="767"/>
      <c r="M4385" s="768"/>
      <c r="N4385" s="931"/>
      <c r="O4385" s="923"/>
      <c r="P4385" s="923"/>
      <c r="Q4385" s="641"/>
      <c r="R4385" s="537"/>
      <c r="S4385" s="537"/>
      <c r="T4385" s="537"/>
      <c r="U4385" s="537"/>
      <c r="V4385" s="537"/>
      <c r="W4385" s="531"/>
      <c r="X4385" s="141"/>
      <c r="Y4385" s="141"/>
      <c r="Z4385" s="552"/>
      <c r="AA4385" s="552"/>
      <c r="AB4385" s="531"/>
      <c r="AC4385" s="593"/>
      <c r="AD4385" s="923"/>
      <c r="AE4385" s="846"/>
      <c r="AF4385" s="931"/>
      <c r="AG4385" s="923"/>
      <c r="AH4385" s="923"/>
      <c r="AI4385" s="641"/>
      <c r="AJ4385" s="537"/>
      <c r="AK4385" s="537"/>
      <c r="AL4385" s="537"/>
      <c r="AM4385" s="537"/>
      <c r="AN4385" s="537"/>
      <c r="AO4385" s="531"/>
      <c r="AP4385" s="141"/>
      <c r="AQ4385" s="141"/>
      <c r="AR4385" s="552"/>
      <c r="AS4385" s="552"/>
      <c r="AT4385" s="531"/>
      <c r="AU4385" s="593"/>
      <c r="AV4385" s="923"/>
      <c r="AW4385" s="846"/>
      <c r="AX4385" s="115"/>
      <c r="AY4385" s="5"/>
      <c r="AZ4385" s="5"/>
      <c r="BA4385" s="335"/>
      <c r="BC4385" s="5"/>
      <c r="BD4385" s="5"/>
      <c r="BE4385" s="335"/>
      <c r="BG4385" s="826"/>
      <c r="BH4385" s="607"/>
    </row>
    <row r="4386" spans="1:60" ht="12.75" customHeight="1" x14ac:dyDescent="0.25">
      <c r="A4386" s="21"/>
      <c r="B4386" s="112"/>
      <c r="C4386" s="116"/>
      <c r="D4386" s="623"/>
      <c r="E4386" s="278"/>
      <c r="F4386" s="116"/>
      <c r="G4386" s="694"/>
      <c r="H4386" s="878"/>
      <c r="I4386" s="397"/>
      <c r="J4386" s="380"/>
      <c r="K4386" s="408"/>
      <c r="L4386" s="767"/>
      <c r="M4386" s="768"/>
      <c r="N4386" s="931"/>
      <c r="O4386" s="923"/>
      <c r="P4386" s="923"/>
      <c r="Q4386" s="641"/>
      <c r="R4386" s="537"/>
      <c r="S4386" s="537"/>
      <c r="T4386" s="537"/>
      <c r="U4386" s="537"/>
      <c r="V4386" s="537"/>
      <c r="W4386" s="531"/>
      <c r="X4386" s="141"/>
      <c r="Y4386" s="141"/>
      <c r="Z4386" s="552"/>
      <c r="AA4386" s="552"/>
      <c r="AB4386" s="531"/>
      <c r="AC4386" s="593"/>
      <c r="AD4386" s="923"/>
      <c r="AE4386" s="846"/>
      <c r="AF4386" s="931"/>
      <c r="AG4386" s="923"/>
      <c r="AH4386" s="923"/>
      <c r="AI4386" s="641"/>
      <c r="AJ4386" s="537"/>
      <c r="AK4386" s="537"/>
      <c r="AL4386" s="537"/>
      <c r="AM4386" s="537"/>
      <c r="AN4386" s="537"/>
      <c r="AO4386" s="531"/>
      <c r="AP4386" s="141"/>
      <c r="AQ4386" s="141"/>
      <c r="AR4386" s="552"/>
      <c r="AS4386" s="552"/>
      <c r="AT4386" s="531"/>
      <c r="AU4386" s="593"/>
      <c r="AV4386" s="923"/>
      <c r="AW4386" s="846"/>
      <c r="AX4386" s="115"/>
      <c r="AY4386" s="5"/>
      <c r="AZ4386" s="5"/>
      <c r="BA4386" s="335"/>
      <c r="BC4386" s="5"/>
      <c r="BD4386" s="5"/>
      <c r="BE4386" s="335"/>
      <c r="BG4386" s="826"/>
      <c r="BH4386" s="607"/>
    </row>
    <row r="4387" spans="1:60" ht="40.799999999999997" x14ac:dyDescent="0.25">
      <c r="A4387" s="222" t="s">
        <v>6115</v>
      </c>
      <c r="B4387" s="112">
        <v>14</v>
      </c>
      <c r="C4387" s="116" t="s">
        <v>1714</v>
      </c>
      <c r="D4387" s="620">
        <v>1000</v>
      </c>
      <c r="E4387" s="278"/>
      <c r="F4387" s="116">
        <v>12</v>
      </c>
      <c r="G4387" s="694">
        <v>1</v>
      </c>
      <c r="H4387" s="878" t="str">
        <f t="shared" si="6665"/>
        <v>046</v>
      </c>
      <c r="I4387" s="397" t="s">
        <v>3257</v>
      </c>
      <c r="J4387" s="380" t="s">
        <v>2097</v>
      </c>
      <c r="K4387" s="408" t="s">
        <v>4761</v>
      </c>
      <c r="L4387" s="733">
        <v>388</v>
      </c>
      <c r="M4387" s="734">
        <v>388</v>
      </c>
      <c r="N4387" s="931"/>
      <c r="O4387" s="530">
        <f t="shared" ref="O4387:O4406" si="6788">IF(N4387&gt;L4387,"0 ",N4387-L4387)</f>
        <v>-388</v>
      </c>
      <c r="P4387" s="530" t="str">
        <f t="shared" ref="P4387:P4406" si="6789">IF(N4387&lt;L4387,"0 ",N4387-L4387)</f>
        <v xml:space="preserve">0 </v>
      </c>
      <c r="Q4387" s="646"/>
      <c r="R4387" s="536"/>
      <c r="S4387" s="536"/>
      <c r="T4387" s="536"/>
      <c r="U4387" s="536"/>
      <c r="V4387" s="536"/>
      <c r="W4387" s="683" t="str">
        <f t="shared" ref="W4387:W4406" si="6790">IF(SUM(Q4387:V4387)=X4387,"OK",SUM(Q4387:V4387)-X4387)</f>
        <v>OK</v>
      </c>
      <c r="X4387" s="141"/>
      <c r="Y4387" s="141"/>
      <c r="Z4387" s="552"/>
      <c r="AA4387" s="552"/>
      <c r="AB4387" s="683" t="str">
        <f t="shared" ref="AB4387:AB4406" si="6791">IF(SUM(Z4387:AA4387)=AC4387,"OK",SUM(Z4387:AA4387)-AC4387)</f>
        <v>OK</v>
      </c>
      <c r="AC4387" s="593"/>
      <c r="AD4387" s="530">
        <f t="shared" ref="AD4387:AD4406" si="6792">X4387+Y4387+AC4387</f>
        <v>0</v>
      </c>
      <c r="AE4387" s="842">
        <f t="shared" ref="AE4387:AE4406" si="6793">N4387+AD4387</f>
        <v>0</v>
      </c>
      <c r="AF4387" s="931"/>
      <c r="AG4387" s="530">
        <f t="shared" ref="AG4387:AG4406" si="6794">IF(AF4387&gt;M4387,"0 ",AF4387-M4387)</f>
        <v>-388</v>
      </c>
      <c r="AH4387" s="530" t="str">
        <f t="shared" ref="AH4387:AH4406" si="6795">IF(AF4387&lt;M4387,"0 ",AF4387-M4387)</f>
        <v xml:space="preserve">0 </v>
      </c>
      <c r="AI4387" s="641"/>
      <c r="AJ4387" s="537"/>
      <c r="AK4387" s="537"/>
      <c r="AL4387" s="537"/>
      <c r="AM4387" s="537"/>
      <c r="AN4387" s="537"/>
      <c r="AO4387" s="683" t="str">
        <f t="shared" ref="AO4387:AO4406" si="6796">IF(SUM(AI4387:AN4387)=AP4387,"OK",SUM(AI4387:AN4387)-AP4387)</f>
        <v>OK</v>
      </c>
      <c r="AP4387" s="141"/>
      <c r="AQ4387" s="141"/>
      <c r="AR4387" s="552"/>
      <c r="AS4387" s="552"/>
      <c r="AT4387" s="683" t="str">
        <f t="shared" ref="AT4387:AT4406" si="6797">IF(SUM(AR4387:AS4387)=AU4387,"OK",SUM(AR4387:AS4387)-AU4387)</f>
        <v>OK</v>
      </c>
      <c r="AU4387" s="593"/>
      <c r="AV4387" s="530">
        <f t="shared" ref="AV4387:AV4406" si="6798">AP4387+AQ4387+AU4387</f>
        <v>0</v>
      </c>
      <c r="AW4387" s="842">
        <f t="shared" ref="AW4387:AW4406" si="6799">AF4387+AV4387</f>
        <v>0</v>
      </c>
      <c r="AX4387" s="115">
        <f t="shared" ref="AX4387:AX4406" si="6800">L4387</f>
        <v>388</v>
      </c>
      <c r="AY4387" s="5">
        <f t="shared" ref="AY4387:AY4406" si="6801">AE4387</f>
        <v>0</v>
      </c>
      <c r="AZ4387" s="7">
        <f t="shared" ref="AZ4387:AZ4406" si="6802">AY4387-AX4387</f>
        <v>-388</v>
      </c>
      <c r="BA4387" s="335">
        <f t="shared" ref="BA4387:BA4406" si="6803">AZ4387/AX4387</f>
        <v>-1</v>
      </c>
      <c r="BB4387" s="23">
        <f t="shared" ref="BB4387:BB4406" si="6804">M4387</f>
        <v>388</v>
      </c>
      <c r="BC4387" s="5">
        <f t="shared" ref="BC4387:BC4406" si="6805">AW4387</f>
        <v>0</v>
      </c>
      <c r="BD4387" s="7">
        <f t="shared" ref="BD4387:BD4406" si="6806">BC4387-BB4387</f>
        <v>-388</v>
      </c>
      <c r="BE4387" s="335">
        <f t="shared" ref="BE4387:BE4406" si="6807">BD4387/BB4387</f>
        <v>-1</v>
      </c>
      <c r="BG4387" s="826" t="str">
        <f t="shared" ref="BG4387:BG4406" si="6808">RIGHT(LEFT(I4387,3),2)&amp;"."&amp;RIGHT(LEFT(I4387,5),2)</f>
        <v>12.11</v>
      </c>
      <c r="BH4387" s="607" t="b">
        <f>COUNTIF('Codes SEC'!$B$2:$B$250,Ministres!BG4387)&gt;0</f>
        <v>1</v>
      </c>
    </row>
    <row r="4388" spans="1:60" ht="35.1" customHeight="1" x14ac:dyDescent="0.25">
      <c r="A4388" s="222" t="s">
        <v>6115</v>
      </c>
      <c r="B4388" s="112">
        <v>14</v>
      </c>
      <c r="C4388" s="116" t="s">
        <v>1714</v>
      </c>
      <c r="D4388" s="620">
        <v>1000</v>
      </c>
      <c r="E4388" s="278"/>
      <c r="F4388" s="116">
        <v>12</v>
      </c>
      <c r="G4388" s="694">
        <v>1</v>
      </c>
      <c r="H4388" s="878" t="str">
        <f t="shared" si="6665"/>
        <v>046</v>
      </c>
      <c r="I4388" s="397" t="s">
        <v>3257</v>
      </c>
      <c r="J4388" s="380" t="s">
        <v>2099</v>
      </c>
      <c r="K4388" s="408" t="s">
        <v>67</v>
      </c>
      <c r="L4388" s="733">
        <v>5</v>
      </c>
      <c r="M4388" s="734">
        <v>12</v>
      </c>
      <c r="N4388" s="931"/>
      <c r="O4388" s="530">
        <f t="shared" si="6788"/>
        <v>-5</v>
      </c>
      <c r="P4388" s="530" t="str">
        <f t="shared" si="6789"/>
        <v xml:space="preserve">0 </v>
      </c>
      <c r="Q4388" s="646"/>
      <c r="R4388" s="536"/>
      <c r="S4388" s="536"/>
      <c r="T4388" s="536"/>
      <c r="U4388" s="536"/>
      <c r="V4388" s="536"/>
      <c r="W4388" s="683" t="str">
        <f t="shared" si="6790"/>
        <v>OK</v>
      </c>
      <c r="X4388" s="141"/>
      <c r="Y4388" s="141"/>
      <c r="Z4388" s="552"/>
      <c r="AA4388" s="552"/>
      <c r="AB4388" s="683" t="str">
        <f t="shared" si="6791"/>
        <v>OK</v>
      </c>
      <c r="AC4388" s="593"/>
      <c r="AD4388" s="530">
        <f t="shared" si="6792"/>
        <v>0</v>
      </c>
      <c r="AE4388" s="842">
        <f t="shared" si="6793"/>
        <v>0</v>
      </c>
      <c r="AF4388" s="931"/>
      <c r="AG4388" s="530">
        <f t="shared" si="6794"/>
        <v>-12</v>
      </c>
      <c r="AH4388" s="530" t="str">
        <f t="shared" si="6795"/>
        <v xml:space="preserve">0 </v>
      </c>
      <c r="AI4388" s="641"/>
      <c r="AJ4388" s="537"/>
      <c r="AK4388" s="537"/>
      <c r="AL4388" s="537"/>
      <c r="AM4388" s="537"/>
      <c r="AN4388" s="537"/>
      <c r="AO4388" s="683" t="str">
        <f t="shared" si="6796"/>
        <v>OK</v>
      </c>
      <c r="AP4388" s="141"/>
      <c r="AQ4388" s="141"/>
      <c r="AR4388" s="552"/>
      <c r="AS4388" s="552"/>
      <c r="AT4388" s="683" t="str">
        <f t="shared" si="6797"/>
        <v>OK</v>
      </c>
      <c r="AU4388" s="593"/>
      <c r="AV4388" s="530">
        <f t="shared" si="6798"/>
        <v>0</v>
      </c>
      <c r="AW4388" s="842">
        <f t="shared" si="6799"/>
        <v>0</v>
      </c>
      <c r="AX4388" s="115">
        <f t="shared" si="6800"/>
        <v>5</v>
      </c>
      <c r="AY4388" s="5">
        <f t="shared" si="6801"/>
        <v>0</v>
      </c>
      <c r="AZ4388" s="7">
        <f t="shared" si="6802"/>
        <v>-5</v>
      </c>
      <c r="BA4388" s="335">
        <f t="shared" si="6803"/>
        <v>-1</v>
      </c>
      <c r="BB4388" s="23">
        <f t="shared" si="6804"/>
        <v>12</v>
      </c>
      <c r="BC4388" s="5">
        <f t="shared" si="6805"/>
        <v>0</v>
      </c>
      <c r="BD4388" s="7">
        <f t="shared" si="6806"/>
        <v>-12</v>
      </c>
      <c r="BE4388" s="335">
        <f t="shared" si="6807"/>
        <v>-1</v>
      </c>
      <c r="BG4388" s="826" t="str">
        <f t="shared" si="6808"/>
        <v>12.11</v>
      </c>
      <c r="BH4388" s="607" t="b">
        <f>COUNTIF('Codes SEC'!$B$2:$B$250,Ministres!BG4388)&gt;0</f>
        <v>1</v>
      </c>
    </row>
    <row r="4389" spans="1:60" ht="30.6" x14ac:dyDescent="0.25">
      <c r="A4389" s="222" t="s">
        <v>6115</v>
      </c>
      <c r="B4389" s="112">
        <v>14</v>
      </c>
      <c r="C4389" s="116" t="s">
        <v>1714</v>
      </c>
      <c r="D4389" s="620">
        <v>1000</v>
      </c>
      <c r="E4389" s="278"/>
      <c r="F4389" s="116">
        <v>12</v>
      </c>
      <c r="G4389" s="694">
        <v>1</v>
      </c>
      <c r="H4389" s="878" t="str">
        <f t="shared" si="6665"/>
        <v>046</v>
      </c>
      <c r="I4389" s="397" t="s">
        <v>3257</v>
      </c>
      <c r="J4389" s="380" t="s">
        <v>2100</v>
      </c>
      <c r="K4389" s="408" t="s">
        <v>346</v>
      </c>
      <c r="L4389" s="733">
        <v>10</v>
      </c>
      <c r="M4389" s="734">
        <v>10</v>
      </c>
      <c r="N4389" s="931"/>
      <c r="O4389" s="530">
        <f t="shared" si="6788"/>
        <v>-10</v>
      </c>
      <c r="P4389" s="530" t="str">
        <f t="shared" si="6789"/>
        <v xml:space="preserve">0 </v>
      </c>
      <c r="Q4389" s="646"/>
      <c r="R4389" s="536"/>
      <c r="S4389" s="536"/>
      <c r="T4389" s="536"/>
      <c r="U4389" s="536"/>
      <c r="V4389" s="536"/>
      <c r="W4389" s="683" t="str">
        <f>IF(SUM(Q4389:V4389)=X4389,"OK",SUM(Q4389:V4389)-X4389)</f>
        <v>OK</v>
      </c>
      <c r="X4389" s="141"/>
      <c r="Y4389" s="141"/>
      <c r="Z4389" s="552"/>
      <c r="AA4389" s="552"/>
      <c r="AB4389" s="683" t="str">
        <f>IF(SUM(Z4389:AA4389)=AC4389,"OK",SUM(Z4389:AA4389)-AC4389)</f>
        <v>OK</v>
      </c>
      <c r="AC4389" s="593"/>
      <c r="AD4389" s="530">
        <f t="shared" si="6792"/>
        <v>0</v>
      </c>
      <c r="AE4389" s="842">
        <f t="shared" si="6793"/>
        <v>0</v>
      </c>
      <c r="AF4389" s="931"/>
      <c r="AG4389" s="530">
        <f t="shared" si="6794"/>
        <v>-10</v>
      </c>
      <c r="AH4389" s="530" t="str">
        <f t="shared" si="6795"/>
        <v xml:space="preserve">0 </v>
      </c>
      <c r="AI4389" s="641"/>
      <c r="AJ4389" s="537"/>
      <c r="AK4389" s="537"/>
      <c r="AL4389" s="537"/>
      <c r="AM4389" s="537"/>
      <c r="AN4389" s="537"/>
      <c r="AO4389" s="683" t="str">
        <f>IF(SUM(AI4389:AN4389)=AP4389,"OK",SUM(AI4389:AN4389)-AP4389)</f>
        <v>OK</v>
      </c>
      <c r="AP4389" s="141"/>
      <c r="AQ4389" s="141"/>
      <c r="AR4389" s="552"/>
      <c r="AS4389" s="552"/>
      <c r="AT4389" s="683" t="str">
        <f>IF(SUM(AR4389:AS4389)=AU4389,"OK",SUM(AR4389:AS4389)-AU4389)</f>
        <v>OK</v>
      </c>
      <c r="AU4389" s="593"/>
      <c r="AV4389" s="530">
        <f t="shared" si="6798"/>
        <v>0</v>
      </c>
      <c r="AW4389" s="842">
        <f t="shared" si="6799"/>
        <v>0</v>
      </c>
      <c r="AX4389" s="115">
        <f t="shared" si="6800"/>
        <v>10</v>
      </c>
      <c r="AY4389" s="5">
        <f t="shared" si="6801"/>
        <v>0</v>
      </c>
      <c r="AZ4389" s="7">
        <f>AY4389-AX4389</f>
        <v>-10</v>
      </c>
      <c r="BA4389" s="335">
        <f>AZ4389/AX4389</f>
        <v>-1</v>
      </c>
      <c r="BB4389" s="23">
        <f t="shared" si="6804"/>
        <v>10</v>
      </c>
      <c r="BC4389" s="5">
        <f>AW4389</f>
        <v>0</v>
      </c>
      <c r="BD4389" s="7">
        <f>BC4389-BB4389</f>
        <v>-10</v>
      </c>
      <c r="BE4389" s="335">
        <f>BD4389/BB4389</f>
        <v>-1</v>
      </c>
      <c r="BF4389"/>
      <c r="BG4389" s="826" t="str">
        <f t="shared" si="6808"/>
        <v>12.11</v>
      </c>
      <c r="BH4389" s="607" t="b">
        <f>COUNTIF('Codes SEC'!$B$2:$B$250,Ministres!BG4389)&gt;0</f>
        <v>1</v>
      </c>
    </row>
    <row r="4390" spans="1:60" ht="35.1" customHeight="1" x14ac:dyDescent="0.25">
      <c r="A4390" s="222" t="s">
        <v>6115</v>
      </c>
      <c r="B4390" s="112">
        <v>14</v>
      </c>
      <c r="C4390" s="116" t="s">
        <v>1714</v>
      </c>
      <c r="D4390" s="620">
        <v>1000</v>
      </c>
      <c r="E4390" s="278"/>
      <c r="F4390" s="116">
        <v>12</v>
      </c>
      <c r="G4390" s="694">
        <v>1</v>
      </c>
      <c r="H4390" s="878" t="str">
        <f t="shared" si="6665"/>
        <v>046</v>
      </c>
      <c r="I4390" s="397" t="s">
        <v>3262</v>
      </c>
      <c r="J4390" s="380" t="s">
        <v>2098</v>
      </c>
      <c r="K4390" s="408" t="s">
        <v>564</v>
      </c>
      <c r="L4390" s="733">
        <v>2200</v>
      </c>
      <c r="M4390" s="734">
        <v>2200</v>
      </c>
      <c r="N4390" s="931"/>
      <c r="O4390" s="530">
        <f t="shared" si="6788"/>
        <v>-2200</v>
      </c>
      <c r="P4390" s="530" t="str">
        <f t="shared" si="6789"/>
        <v xml:space="preserve">0 </v>
      </c>
      <c r="Q4390" s="646"/>
      <c r="R4390" s="536"/>
      <c r="S4390" s="536"/>
      <c r="T4390" s="536"/>
      <c r="U4390" s="536"/>
      <c r="V4390" s="536"/>
      <c r="W4390" s="683" t="str">
        <f>IF(SUM(Q4390:V4390)=X4390,"OK",SUM(Q4390:V4390)-X4390)</f>
        <v>OK</v>
      </c>
      <c r="X4390" s="141"/>
      <c r="Y4390" s="141"/>
      <c r="Z4390" s="552"/>
      <c r="AA4390" s="552"/>
      <c r="AB4390" s="683" t="str">
        <f>IF(SUM(Z4390:AA4390)=AC4390,"OK",SUM(Z4390:AA4390)-AC4390)</f>
        <v>OK</v>
      </c>
      <c r="AC4390" s="593"/>
      <c r="AD4390" s="530">
        <f t="shared" si="6792"/>
        <v>0</v>
      </c>
      <c r="AE4390" s="842">
        <f t="shared" si="6793"/>
        <v>0</v>
      </c>
      <c r="AF4390" s="931"/>
      <c r="AG4390" s="530">
        <f t="shared" si="6794"/>
        <v>-2200</v>
      </c>
      <c r="AH4390" s="530" t="str">
        <f t="shared" si="6795"/>
        <v xml:space="preserve">0 </v>
      </c>
      <c r="AI4390" s="641"/>
      <c r="AJ4390" s="537"/>
      <c r="AK4390" s="537"/>
      <c r="AL4390" s="537"/>
      <c r="AM4390" s="537"/>
      <c r="AN4390" s="537"/>
      <c r="AO4390" s="683" t="str">
        <f>IF(SUM(AI4390:AN4390)=AP4390,"OK",SUM(AI4390:AN4390)-AP4390)</f>
        <v>OK</v>
      </c>
      <c r="AP4390" s="141"/>
      <c r="AQ4390" s="141"/>
      <c r="AR4390" s="552"/>
      <c r="AS4390" s="552"/>
      <c r="AT4390" s="683" t="str">
        <f>IF(SUM(AR4390:AS4390)=AU4390,"OK",SUM(AR4390:AS4390)-AU4390)</f>
        <v>OK</v>
      </c>
      <c r="AU4390" s="593"/>
      <c r="AV4390" s="530">
        <f t="shared" si="6798"/>
        <v>0</v>
      </c>
      <c r="AW4390" s="842">
        <f t="shared" si="6799"/>
        <v>0</v>
      </c>
      <c r="AX4390" s="115">
        <f t="shared" si="6800"/>
        <v>2200</v>
      </c>
      <c r="AY4390" s="5">
        <f t="shared" si="6801"/>
        <v>0</v>
      </c>
      <c r="AZ4390" s="7">
        <f>AY4390-AX4390</f>
        <v>-2200</v>
      </c>
      <c r="BA4390" s="335">
        <f>AZ4390/AX4390</f>
        <v>-1</v>
      </c>
      <c r="BB4390" s="23">
        <f t="shared" si="6804"/>
        <v>2200</v>
      </c>
      <c r="BC4390" s="5">
        <f>AW4390</f>
        <v>0</v>
      </c>
      <c r="BD4390" s="7">
        <f>BC4390-BB4390</f>
        <v>-2200</v>
      </c>
      <c r="BE4390" s="335">
        <f>BD4390/BB4390</f>
        <v>-1</v>
      </c>
      <c r="BG4390" s="826" t="str">
        <f t="shared" si="6808"/>
        <v>12.21</v>
      </c>
      <c r="BH4390" s="607" t="b">
        <f>COUNTIF('Codes SEC'!$B$2:$B$250,Ministres!BG4390)&gt;0</f>
        <v>1</v>
      </c>
    </row>
    <row r="4391" spans="1:60" ht="35.1" customHeight="1" x14ac:dyDescent="0.25">
      <c r="A4391" s="190" t="s">
        <v>6115</v>
      </c>
      <c r="B4391" s="583">
        <v>14</v>
      </c>
      <c r="C4391" s="120" t="s">
        <v>1714</v>
      </c>
      <c r="D4391" s="620">
        <v>1000</v>
      </c>
      <c r="E4391" s="584"/>
      <c r="F4391" s="120">
        <v>12</v>
      </c>
      <c r="G4391" s="697">
        <v>1</v>
      </c>
      <c r="H4391" s="890" t="str">
        <f t="shared" si="6665"/>
        <v>046</v>
      </c>
      <c r="I4391" s="585">
        <v>81221000</v>
      </c>
      <c r="J4391" s="380" t="s">
        <v>4182</v>
      </c>
      <c r="K4391" s="422" t="s">
        <v>4183</v>
      </c>
      <c r="L4391" s="726">
        <v>0</v>
      </c>
      <c r="M4391" s="727">
        <v>0</v>
      </c>
      <c r="N4391" s="931"/>
      <c r="O4391" s="530">
        <f t="shared" si="6788"/>
        <v>0</v>
      </c>
      <c r="P4391" s="530">
        <f t="shared" si="6789"/>
        <v>0</v>
      </c>
      <c r="Q4391" s="646"/>
      <c r="R4391" s="536"/>
      <c r="S4391" s="536"/>
      <c r="T4391" s="536"/>
      <c r="U4391" s="536"/>
      <c r="V4391" s="536"/>
      <c r="W4391" s="683" t="str">
        <f t="shared" si="6790"/>
        <v>OK</v>
      </c>
      <c r="X4391" s="141"/>
      <c r="Y4391" s="141"/>
      <c r="Z4391" s="552"/>
      <c r="AA4391" s="552"/>
      <c r="AB4391" s="683" t="str">
        <f t="shared" si="6791"/>
        <v>OK</v>
      </c>
      <c r="AC4391" s="593"/>
      <c r="AD4391" s="530">
        <f t="shared" si="6792"/>
        <v>0</v>
      </c>
      <c r="AE4391" s="842">
        <f t="shared" si="6793"/>
        <v>0</v>
      </c>
      <c r="AF4391" s="931"/>
      <c r="AG4391" s="530">
        <f t="shared" si="6794"/>
        <v>0</v>
      </c>
      <c r="AH4391" s="530">
        <f t="shared" si="6795"/>
        <v>0</v>
      </c>
      <c r="AI4391" s="641"/>
      <c r="AJ4391" s="537"/>
      <c r="AK4391" s="537"/>
      <c r="AL4391" s="537"/>
      <c r="AM4391" s="537"/>
      <c r="AN4391" s="537"/>
      <c r="AO4391" s="683" t="str">
        <f t="shared" si="6796"/>
        <v>OK</v>
      </c>
      <c r="AP4391" s="141"/>
      <c r="AQ4391" s="141"/>
      <c r="AR4391" s="552"/>
      <c r="AS4391" s="552"/>
      <c r="AT4391" s="683" t="str">
        <f t="shared" si="6797"/>
        <v>OK</v>
      </c>
      <c r="AU4391" s="593"/>
      <c r="AV4391" s="530">
        <f t="shared" si="6798"/>
        <v>0</v>
      </c>
      <c r="AW4391" s="842">
        <f t="shared" si="6799"/>
        <v>0</v>
      </c>
      <c r="AX4391" s="115">
        <f t="shared" si="6800"/>
        <v>0</v>
      </c>
      <c r="AY4391" s="5">
        <f t="shared" si="6801"/>
        <v>0</v>
      </c>
      <c r="AZ4391" s="7">
        <f>AY4391-AX4391</f>
        <v>0</v>
      </c>
      <c r="BA4391" s="335" t="e">
        <f>AZ4391/AX4391</f>
        <v>#DIV/0!</v>
      </c>
      <c r="BB4391" s="23">
        <f t="shared" si="6804"/>
        <v>0</v>
      </c>
      <c r="BC4391" s="5">
        <f>AW4391</f>
        <v>0</v>
      </c>
      <c r="BD4391" s="7">
        <f>BC4391-BB4391</f>
        <v>0</v>
      </c>
      <c r="BE4391" s="335" t="e">
        <f>BD4391/BB4391</f>
        <v>#DIV/0!</v>
      </c>
      <c r="BG4391" s="826" t="str">
        <f t="shared" si="6808"/>
        <v>12.21</v>
      </c>
      <c r="BH4391" s="607" t="b">
        <f>COUNTIF('Codes SEC'!$B$2:$B$250,Ministres!BG4391)&gt;0</f>
        <v>1</v>
      </c>
    </row>
    <row r="4392" spans="1:60" ht="35.1" customHeight="1" x14ac:dyDescent="0.25">
      <c r="A4392" s="190" t="s">
        <v>6115</v>
      </c>
      <c r="B4392" s="583">
        <v>14</v>
      </c>
      <c r="C4392" s="120" t="s">
        <v>1714</v>
      </c>
      <c r="D4392" s="620">
        <v>1000</v>
      </c>
      <c r="E4392" s="584"/>
      <c r="F4392" s="120">
        <v>12</v>
      </c>
      <c r="G4392" s="697">
        <v>1</v>
      </c>
      <c r="H4392" s="890" t="str">
        <f t="shared" si="6665"/>
        <v>046</v>
      </c>
      <c r="I4392" s="585">
        <v>81250000</v>
      </c>
      <c r="J4392" s="380" t="s">
        <v>4180</v>
      </c>
      <c r="K4392" s="422" t="s">
        <v>4181</v>
      </c>
      <c r="L4392" s="726">
        <v>0</v>
      </c>
      <c r="M4392" s="727">
        <v>0</v>
      </c>
      <c r="N4392" s="931"/>
      <c r="O4392" s="530">
        <f t="shared" si="6788"/>
        <v>0</v>
      </c>
      <c r="P4392" s="530">
        <f t="shared" si="6789"/>
        <v>0</v>
      </c>
      <c r="Q4392" s="646"/>
      <c r="R4392" s="536"/>
      <c r="S4392" s="536"/>
      <c r="T4392" s="536"/>
      <c r="U4392" s="536"/>
      <c r="V4392" s="536"/>
      <c r="W4392" s="683" t="str">
        <f>IF(SUM(Q4392:V4392)=X4392,"OK",SUM(Q4392:V4392)-X4392)</f>
        <v>OK</v>
      </c>
      <c r="X4392" s="141"/>
      <c r="Y4392" s="141"/>
      <c r="Z4392" s="552"/>
      <c r="AA4392" s="552"/>
      <c r="AB4392" s="683" t="str">
        <f>IF(SUM(Z4392:AA4392)=AC4392,"OK",SUM(Z4392:AA4392)-AC4392)</f>
        <v>OK</v>
      </c>
      <c r="AC4392" s="593"/>
      <c r="AD4392" s="530">
        <f t="shared" si="6792"/>
        <v>0</v>
      </c>
      <c r="AE4392" s="842">
        <f t="shared" si="6793"/>
        <v>0</v>
      </c>
      <c r="AF4392" s="931"/>
      <c r="AG4392" s="530">
        <f t="shared" si="6794"/>
        <v>0</v>
      </c>
      <c r="AH4392" s="530">
        <f t="shared" si="6795"/>
        <v>0</v>
      </c>
      <c r="AI4392" s="641"/>
      <c r="AJ4392" s="537"/>
      <c r="AK4392" s="537"/>
      <c r="AL4392" s="537"/>
      <c r="AM4392" s="537"/>
      <c r="AN4392" s="537"/>
      <c r="AO4392" s="683" t="str">
        <f>IF(SUM(AI4392:AN4392)=AP4392,"OK",SUM(AI4392:AN4392)-AP4392)</f>
        <v>OK</v>
      </c>
      <c r="AP4392" s="141"/>
      <c r="AQ4392" s="141"/>
      <c r="AR4392" s="552"/>
      <c r="AS4392" s="552"/>
      <c r="AT4392" s="683" t="str">
        <f>IF(SUM(AR4392:AS4392)=AU4392,"OK",SUM(AR4392:AS4392)-AU4392)</f>
        <v>OK</v>
      </c>
      <c r="AU4392" s="593"/>
      <c r="AV4392" s="530">
        <f t="shared" si="6798"/>
        <v>0</v>
      </c>
      <c r="AW4392" s="842">
        <f t="shared" si="6799"/>
        <v>0</v>
      </c>
      <c r="AX4392" s="115">
        <f t="shared" si="6800"/>
        <v>0</v>
      </c>
      <c r="AY4392" s="5">
        <f t="shared" si="6801"/>
        <v>0</v>
      </c>
      <c r="AZ4392" s="7">
        <f>AY4392-AX4392</f>
        <v>0</v>
      </c>
      <c r="BA4392" s="335" t="e">
        <f>AZ4392/AX4392</f>
        <v>#DIV/0!</v>
      </c>
      <c r="BB4392" s="23">
        <f t="shared" si="6804"/>
        <v>0</v>
      </c>
      <c r="BC4392" s="5">
        <f>AW4392</f>
        <v>0</v>
      </c>
      <c r="BD4392" s="7">
        <f>BC4392-BB4392</f>
        <v>0</v>
      </c>
      <c r="BE4392" s="335" t="e">
        <f>BD4392/BB4392</f>
        <v>#DIV/0!</v>
      </c>
      <c r="BG4392" s="826" t="str">
        <f t="shared" si="6808"/>
        <v>12.50</v>
      </c>
      <c r="BH4392" s="607" t="b">
        <f>COUNTIF('Codes SEC'!$B$2:$B$250,Ministres!BG4392)&gt;0</f>
        <v>1</v>
      </c>
    </row>
    <row r="4393" spans="1:60" ht="35.1" customHeight="1" x14ac:dyDescent="0.25">
      <c r="A4393" s="222" t="s">
        <v>6115</v>
      </c>
      <c r="B4393" s="112">
        <v>14</v>
      </c>
      <c r="C4393" s="116" t="s">
        <v>1714</v>
      </c>
      <c r="D4393" s="620">
        <v>1000</v>
      </c>
      <c r="E4393" s="278"/>
      <c r="F4393" s="116">
        <v>12</v>
      </c>
      <c r="G4393" s="694">
        <v>1</v>
      </c>
      <c r="H4393" s="878" t="str">
        <f t="shared" si="6665"/>
        <v>046</v>
      </c>
      <c r="I4393" s="397" t="s">
        <v>3318</v>
      </c>
      <c r="J4393" s="380" t="s">
        <v>2101</v>
      </c>
      <c r="K4393" s="408" t="s">
        <v>68</v>
      </c>
      <c r="L4393" s="733">
        <v>44</v>
      </c>
      <c r="M4393" s="734">
        <v>44</v>
      </c>
      <c r="N4393" s="931"/>
      <c r="O4393" s="530">
        <f t="shared" si="6788"/>
        <v>-44</v>
      </c>
      <c r="P4393" s="530" t="str">
        <f t="shared" si="6789"/>
        <v xml:space="preserve">0 </v>
      </c>
      <c r="Q4393" s="646"/>
      <c r="R4393" s="536"/>
      <c r="S4393" s="536"/>
      <c r="T4393" s="536"/>
      <c r="U4393" s="536"/>
      <c r="V4393" s="536"/>
      <c r="W4393" s="683" t="str">
        <f t="shared" si="6790"/>
        <v>OK</v>
      </c>
      <c r="X4393" s="141"/>
      <c r="Y4393" s="141"/>
      <c r="Z4393" s="552"/>
      <c r="AA4393" s="552"/>
      <c r="AB4393" s="683" t="str">
        <f t="shared" si="6791"/>
        <v>OK</v>
      </c>
      <c r="AC4393" s="593"/>
      <c r="AD4393" s="530">
        <f t="shared" si="6792"/>
        <v>0</v>
      </c>
      <c r="AE4393" s="842">
        <f t="shared" si="6793"/>
        <v>0</v>
      </c>
      <c r="AF4393" s="931"/>
      <c r="AG4393" s="530">
        <f t="shared" si="6794"/>
        <v>-44</v>
      </c>
      <c r="AH4393" s="530" t="str">
        <f t="shared" si="6795"/>
        <v xml:space="preserve">0 </v>
      </c>
      <c r="AI4393" s="641"/>
      <c r="AJ4393" s="537"/>
      <c r="AK4393" s="537"/>
      <c r="AL4393" s="537"/>
      <c r="AM4393" s="537"/>
      <c r="AN4393" s="537"/>
      <c r="AO4393" s="683" t="str">
        <f t="shared" si="6796"/>
        <v>OK</v>
      </c>
      <c r="AP4393" s="141"/>
      <c r="AQ4393" s="141"/>
      <c r="AR4393" s="552"/>
      <c r="AS4393" s="552"/>
      <c r="AT4393" s="683" t="str">
        <f t="shared" si="6797"/>
        <v>OK</v>
      </c>
      <c r="AU4393" s="593"/>
      <c r="AV4393" s="530">
        <f t="shared" si="6798"/>
        <v>0</v>
      </c>
      <c r="AW4393" s="842">
        <f t="shared" si="6799"/>
        <v>0</v>
      </c>
      <c r="AX4393" s="115">
        <f t="shared" si="6800"/>
        <v>44</v>
      </c>
      <c r="AY4393" s="5">
        <f t="shared" si="6801"/>
        <v>0</v>
      </c>
      <c r="AZ4393" s="7">
        <f t="shared" si="6802"/>
        <v>-44</v>
      </c>
      <c r="BA4393" s="335">
        <f t="shared" si="6803"/>
        <v>-1</v>
      </c>
      <c r="BB4393" s="23">
        <f t="shared" si="6804"/>
        <v>44</v>
      </c>
      <c r="BC4393" s="5">
        <f t="shared" si="6805"/>
        <v>0</v>
      </c>
      <c r="BD4393" s="7">
        <f t="shared" si="6806"/>
        <v>-44</v>
      </c>
      <c r="BE4393" s="335">
        <f t="shared" si="6807"/>
        <v>-1</v>
      </c>
      <c r="BG4393" s="826" t="str">
        <f t="shared" si="6808"/>
        <v>14.10</v>
      </c>
      <c r="BH4393" s="607" t="b">
        <f>COUNTIF('Codes SEC'!$B$2:$B$250,Ministres!BG4393)&gt;0</f>
        <v>1</v>
      </c>
    </row>
    <row r="4394" spans="1:60" ht="35.1" customHeight="1" x14ac:dyDescent="0.25">
      <c r="A4394" s="190" t="s">
        <v>6115</v>
      </c>
      <c r="B4394" s="210">
        <v>14</v>
      </c>
      <c r="C4394" s="120" t="s">
        <v>1714</v>
      </c>
      <c r="D4394" s="620">
        <v>1000</v>
      </c>
      <c r="E4394" s="279"/>
      <c r="F4394" s="120">
        <v>9</v>
      </c>
      <c r="G4394" s="697">
        <v>1</v>
      </c>
      <c r="H4394" s="890" t="str">
        <f t="shared" si="6665"/>
        <v>046</v>
      </c>
      <c r="I4394" s="397" t="s">
        <v>3334</v>
      </c>
      <c r="J4394" s="380" t="s">
        <v>2102</v>
      </c>
      <c r="K4394" s="422" t="s">
        <v>3191</v>
      </c>
      <c r="L4394" s="733">
        <v>5</v>
      </c>
      <c r="M4394" s="734">
        <v>5</v>
      </c>
      <c r="N4394" s="931"/>
      <c r="O4394" s="530">
        <f t="shared" si="6788"/>
        <v>-5</v>
      </c>
      <c r="P4394" s="530" t="str">
        <f t="shared" si="6789"/>
        <v xml:space="preserve">0 </v>
      </c>
      <c r="Q4394" s="646"/>
      <c r="R4394" s="536"/>
      <c r="S4394" s="536"/>
      <c r="T4394" s="536"/>
      <c r="U4394" s="536"/>
      <c r="V4394" s="536"/>
      <c r="W4394" s="683" t="str">
        <f t="shared" si="6790"/>
        <v>OK</v>
      </c>
      <c r="X4394" s="141"/>
      <c r="Y4394" s="141"/>
      <c r="Z4394" s="552"/>
      <c r="AA4394" s="552"/>
      <c r="AB4394" s="683" t="str">
        <f t="shared" si="6791"/>
        <v>OK</v>
      </c>
      <c r="AC4394" s="593"/>
      <c r="AD4394" s="530">
        <f t="shared" si="6792"/>
        <v>0</v>
      </c>
      <c r="AE4394" s="842">
        <f t="shared" si="6793"/>
        <v>0</v>
      </c>
      <c r="AF4394" s="931"/>
      <c r="AG4394" s="530">
        <f t="shared" si="6794"/>
        <v>-5</v>
      </c>
      <c r="AH4394" s="530" t="str">
        <f t="shared" si="6795"/>
        <v xml:space="preserve">0 </v>
      </c>
      <c r="AI4394" s="641"/>
      <c r="AJ4394" s="537"/>
      <c r="AK4394" s="537"/>
      <c r="AL4394" s="537"/>
      <c r="AM4394" s="537"/>
      <c r="AN4394" s="537"/>
      <c r="AO4394" s="683" t="str">
        <f t="shared" si="6796"/>
        <v>OK</v>
      </c>
      <c r="AP4394" s="141"/>
      <c r="AQ4394" s="141"/>
      <c r="AR4394" s="552"/>
      <c r="AS4394" s="552"/>
      <c r="AT4394" s="683" t="str">
        <f t="shared" si="6797"/>
        <v>OK</v>
      </c>
      <c r="AU4394" s="593"/>
      <c r="AV4394" s="530">
        <f t="shared" si="6798"/>
        <v>0</v>
      </c>
      <c r="AW4394" s="842">
        <f t="shared" si="6799"/>
        <v>0</v>
      </c>
      <c r="AX4394" s="121">
        <f t="shared" si="6800"/>
        <v>5</v>
      </c>
      <c r="AY4394" s="111">
        <f t="shared" si="6801"/>
        <v>0</v>
      </c>
      <c r="AZ4394" s="122">
        <f t="shared" si="6802"/>
        <v>-5</v>
      </c>
      <c r="BA4394" s="343">
        <f t="shared" si="6803"/>
        <v>-1</v>
      </c>
      <c r="BB4394" s="324">
        <f t="shared" si="6804"/>
        <v>5</v>
      </c>
      <c r="BC4394" s="111">
        <f t="shared" si="6805"/>
        <v>0</v>
      </c>
      <c r="BD4394" s="122">
        <f t="shared" si="6806"/>
        <v>-5</v>
      </c>
      <c r="BE4394" s="343">
        <f t="shared" si="6807"/>
        <v>-1</v>
      </c>
      <c r="BG4394" s="826" t="str">
        <f t="shared" si="6808"/>
        <v>21.40</v>
      </c>
      <c r="BH4394" s="607" t="b">
        <f>COUNTIF('Codes SEC'!$B$2:$B$250,Ministres!BG4394)&gt;0</f>
        <v>1</v>
      </c>
    </row>
    <row r="4395" spans="1:60" ht="35.1" customHeight="1" x14ac:dyDescent="0.25">
      <c r="A4395" s="190" t="s">
        <v>6115</v>
      </c>
      <c r="B4395" s="210">
        <v>14</v>
      </c>
      <c r="C4395" s="120" t="s">
        <v>1714</v>
      </c>
      <c r="D4395" s="620">
        <v>1000</v>
      </c>
      <c r="E4395" s="279"/>
      <c r="F4395" s="120">
        <v>9</v>
      </c>
      <c r="G4395" s="697">
        <v>1</v>
      </c>
      <c r="H4395" s="890" t="str">
        <f t="shared" si="6665"/>
        <v>046</v>
      </c>
      <c r="I4395" s="397" t="s">
        <v>3279</v>
      </c>
      <c r="J4395" s="380" t="s">
        <v>2103</v>
      </c>
      <c r="K4395" s="422" t="s">
        <v>3192</v>
      </c>
      <c r="L4395" s="733">
        <v>50</v>
      </c>
      <c r="M4395" s="734">
        <v>50</v>
      </c>
      <c r="N4395" s="931"/>
      <c r="O4395" s="530">
        <f t="shared" si="6788"/>
        <v>-50</v>
      </c>
      <c r="P4395" s="530" t="str">
        <f t="shared" si="6789"/>
        <v xml:space="preserve">0 </v>
      </c>
      <c r="Q4395" s="646"/>
      <c r="R4395" s="536"/>
      <c r="S4395" s="536"/>
      <c r="T4395" s="536"/>
      <c r="U4395" s="536"/>
      <c r="V4395" s="536"/>
      <c r="W4395" s="683" t="str">
        <f t="shared" si="6790"/>
        <v>OK</v>
      </c>
      <c r="X4395" s="141"/>
      <c r="Y4395" s="141"/>
      <c r="Z4395" s="552"/>
      <c r="AA4395" s="552"/>
      <c r="AB4395" s="683" t="str">
        <f t="shared" si="6791"/>
        <v>OK</v>
      </c>
      <c r="AC4395" s="593"/>
      <c r="AD4395" s="530">
        <f t="shared" si="6792"/>
        <v>0</v>
      </c>
      <c r="AE4395" s="842">
        <f t="shared" si="6793"/>
        <v>0</v>
      </c>
      <c r="AF4395" s="931"/>
      <c r="AG4395" s="530">
        <f t="shared" si="6794"/>
        <v>-50</v>
      </c>
      <c r="AH4395" s="530" t="str">
        <f t="shared" si="6795"/>
        <v xml:space="preserve">0 </v>
      </c>
      <c r="AI4395" s="641"/>
      <c r="AJ4395" s="537"/>
      <c r="AK4395" s="537"/>
      <c r="AL4395" s="537"/>
      <c r="AM4395" s="537"/>
      <c r="AN4395" s="537"/>
      <c r="AO4395" s="683" t="str">
        <f t="shared" si="6796"/>
        <v>OK</v>
      </c>
      <c r="AP4395" s="141"/>
      <c r="AQ4395" s="141"/>
      <c r="AR4395" s="552"/>
      <c r="AS4395" s="552"/>
      <c r="AT4395" s="683" t="str">
        <f t="shared" si="6797"/>
        <v>OK</v>
      </c>
      <c r="AU4395" s="593"/>
      <c r="AV4395" s="530">
        <f t="shared" si="6798"/>
        <v>0</v>
      </c>
      <c r="AW4395" s="842">
        <f t="shared" si="6799"/>
        <v>0</v>
      </c>
      <c r="AX4395" s="121">
        <f t="shared" si="6800"/>
        <v>50</v>
      </c>
      <c r="AY4395" s="111">
        <f t="shared" si="6801"/>
        <v>0</v>
      </c>
      <c r="AZ4395" s="122">
        <f t="shared" si="6802"/>
        <v>-50</v>
      </c>
      <c r="BA4395" s="343">
        <f t="shared" si="6803"/>
        <v>-1</v>
      </c>
      <c r="BB4395" s="324">
        <f t="shared" si="6804"/>
        <v>50</v>
      </c>
      <c r="BC4395" s="111">
        <f t="shared" si="6805"/>
        <v>0</v>
      </c>
      <c r="BD4395" s="122">
        <f t="shared" si="6806"/>
        <v>-50</v>
      </c>
      <c r="BE4395" s="343">
        <f t="shared" si="6807"/>
        <v>-1</v>
      </c>
      <c r="BG4395" s="826" t="str">
        <f t="shared" si="6808"/>
        <v>21.60</v>
      </c>
      <c r="BH4395" s="607" t="b">
        <f>COUNTIF('Codes SEC'!$B$2:$B$250,Ministres!BG4395)&gt;0</f>
        <v>1</v>
      </c>
    </row>
    <row r="4396" spans="1:60" ht="35.1" customHeight="1" x14ac:dyDescent="0.25">
      <c r="A4396" s="222" t="s">
        <v>6115</v>
      </c>
      <c r="B4396" s="112">
        <v>14</v>
      </c>
      <c r="C4396" s="116" t="s">
        <v>1714</v>
      </c>
      <c r="D4396" s="620">
        <v>1000</v>
      </c>
      <c r="E4396" s="278"/>
      <c r="F4396" s="116">
        <v>4</v>
      </c>
      <c r="G4396" s="694">
        <v>1</v>
      </c>
      <c r="H4396" s="878" t="str">
        <f t="shared" si="6665"/>
        <v>046</v>
      </c>
      <c r="I4396" s="397" t="s">
        <v>3270</v>
      </c>
      <c r="J4396" s="380" t="s">
        <v>2104</v>
      </c>
      <c r="K4396" s="408" t="s">
        <v>328</v>
      </c>
      <c r="L4396" s="733">
        <v>7771</v>
      </c>
      <c r="M4396" s="734">
        <v>7771</v>
      </c>
      <c r="N4396" s="931"/>
      <c r="O4396" s="530">
        <f t="shared" si="6788"/>
        <v>-7771</v>
      </c>
      <c r="P4396" s="530" t="str">
        <f t="shared" si="6789"/>
        <v xml:space="preserve">0 </v>
      </c>
      <c r="Q4396" s="646"/>
      <c r="R4396" s="536"/>
      <c r="S4396" s="536"/>
      <c r="T4396" s="536"/>
      <c r="U4396" s="536"/>
      <c r="V4396" s="536"/>
      <c r="W4396" s="683" t="str">
        <f t="shared" si="6790"/>
        <v>OK</v>
      </c>
      <c r="X4396" s="141"/>
      <c r="Y4396" s="141"/>
      <c r="Z4396" s="552"/>
      <c r="AA4396" s="552"/>
      <c r="AB4396" s="683" t="str">
        <f t="shared" si="6791"/>
        <v>OK</v>
      </c>
      <c r="AC4396" s="593"/>
      <c r="AD4396" s="530">
        <f t="shared" si="6792"/>
        <v>0</v>
      </c>
      <c r="AE4396" s="842">
        <f t="shared" si="6793"/>
        <v>0</v>
      </c>
      <c r="AF4396" s="931"/>
      <c r="AG4396" s="530">
        <f t="shared" si="6794"/>
        <v>-7771</v>
      </c>
      <c r="AH4396" s="530" t="str">
        <f t="shared" si="6795"/>
        <v xml:space="preserve">0 </v>
      </c>
      <c r="AI4396" s="641"/>
      <c r="AJ4396" s="537"/>
      <c r="AK4396" s="537"/>
      <c r="AL4396" s="537"/>
      <c r="AM4396" s="537"/>
      <c r="AN4396" s="537"/>
      <c r="AO4396" s="683" t="str">
        <f t="shared" si="6796"/>
        <v>OK</v>
      </c>
      <c r="AP4396" s="141"/>
      <c r="AQ4396" s="141"/>
      <c r="AR4396" s="552"/>
      <c r="AS4396" s="552"/>
      <c r="AT4396" s="683" t="str">
        <f t="shared" si="6797"/>
        <v>OK</v>
      </c>
      <c r="AU4396" s="593"/>
      <c r="AV4396" s="530">
        <f t="shared" si="6798"/>
        <v>0</v>
      </c>
      <c r="AW4396" s="842">
        <f t="shared" si="6799"/>
        <v>0</v>
      </c>
      <c r="AX4396" s="115">
        <f t="shared" si="6800"/>
        <v>7771</v>
      </c>
      <c r="AY4396" s="5">
        <f t="shared" si="6801"/>
        <v>0</v>
      </c>
      <c r="AZ4396" s="7">
        <f t="shared" si="6802"/>
        <v>-7771</v>
      </c>
      <c r="BA4396" s="335">
        <f t="shared" si="6803"/>
        <v>-1</v>
      </c>
      <c r="BB4396" s="23">
        <f t="shared" si="6804"/>
        <v>7771</v>
      </c>
      <c r="BC4396" s="5">
        <f t="shared" si="6805"/>
        <v>0</v>
      </c>
      <c r="BD4396" s="7">
        <f t="shared" si="6806"/>
        <v>-7771</v>
      </c>
      <c r="BE4396" s="335">
        <f t="shared" si="6807"/>
        <v>-1</v>
      </c>
      <c r="BG4396" s="826" t="str">
        <f t="shared" si="6808"/>
        <v>31.22</v>
      </c>
      <c r="BH4396" s="607" t="b">
        <f>COUNTIF('Codes SEC'!$B$2:$B$250,Ministres!BG4396)&gt;0</f>
        <v>1</v>
      </c>
    </row>
    <row r="4397" spans="1:60" ht="35.1" customHeight="1" x14ac:dyDescent="0.25">
      <c r="A4397" s="222" t="s">
        <v>6115</v>
      </c>
      <c r="B4397" s="112">
        <v>14</v>
      </c>
      <c r="C4397" s="116" t="s">
        <v>1714</v>
      </c>
      <c r="D4397" s="620">
        <v>1000</v>
      </c>
      <c r="E4397" s="278"/>
      <c r="F4397" s="116">
        <v>4</v>
      </c>
      <c r="G4397" s="694">
        <v>1</v>
      </c>
      <c r="H4397" s="878" t="str">
        <f t="shared" si="6665"/>
        <v>046</v>
      </c>
      <c r="I4397" s="397" t="s">
        <v>3263</v>
      </c>
      <c r="J4397" s="380" t="s">
        <v>2105</v>
      </c>
      <c r="K4397" s="408" t="s">
        <v>329</v>
      </c>
      <c r="L4397" s="733">
        <v>13490</v>
      </c>
      <c r="M4397" s="734">
        <v>13490</v>
      </c>
      <c r="N4397" s="931"/>
      <c r="O4397" s="530">
        <f t="shared" si="6788"/>
        <v>-13490</v>
      </c>
      <c r="P4397" s="530" t="str">
        <f t="shared" si="6789"/>
        <v xml:space="preserve">0 </v>
      </c>
      <c r="Q4397" s="646"/>
      <c r="R4397" s="536"/>
      <c r="S4397" s="536"/>
      <c r="T4397" s="536"/>
      <c r="U4397" s="536"/>
      <c r="V4397" s="536"/>
      <c r="W4397" s="683" t="str">
        <f t="shared" si="6790"/>
        <v>OK</v>
      </c>
      <c r="X4397" s="141"/>
      <c r="Y4397" s="141"/>
      <c r="Z4397" s="552"/>
      <c r="AA4397" s="552"/>
      <c r="AB4397" s="683" t="str">
        <f t="shared" si="6791"/>
        <v>OK</v>
      </c>
      <c r="AC4397" s="593"/>
      <c r="AD4397" s="530">
        <f t="shared" si="6792"/>
        <v>0</v>
      </c>
      <c r="AE4397" s="842">
        <f t="shared" si="6793"/>
        <v>0</v>
      </c>
      <c r="AF4397" s="931"/>
      <c r="AG4397" s="530">
        <f t="shared" si="6794"/>
        <v>-13490</v>
      </c>
      <c r="AH4397" s="530" t="str">
        <f t="shared" si="6795"/>
        <v xml:space="preserve">0 </v>
      </c>
      <c r="AI4397" s="641"/>
      <c r="AJ4397" s="537"/>
      <c r="AK4397" s="537"/>
      <c r="AL4397" s="537"/>
      <c r="AM4397" s="537"/>
      <c r="AN4397" s="537"/>
      <c r="AO4397" s="683" t="str">
        <f t="shared" si="6796"/>
        <v>OK</v>
      </c>
      <c r="AP4397" s="141"/>
      <c r="AQ4397" s="141"/>
      <c r="AR4397" s="552"/>
      <c r="AS4397" s="552"/>
      <c r="AT4397" s="683" t="str">
        <f t="shared" si="6797"/>
        <v>OK</v>
      </c>
      <c r="AU4397" s="593"/>
      <c r="AV4397" s="530">
        <f t="shared" si="6798"/>
        <v>0</v>
      </c>
      <c r="AW4397" s="842">
        <f t="shared" si="6799"/>
        <v>0</v>
      </c>
      <c r="AX4397" s="115">
        <f t="shared" si="6800"/>
        <v>13490</v>
      </c>
      <c r="AY4397" s="5">
        <f t="shared" si="6801"/>
        <v>0</v>
      </c>
      <c r="AZ4397" s="7">
        <f t="shared" si="6802"/>
        <v>-13490</v>
      </c>
      <c r="BA4397" s="335">
        <f t="shared" si="6803"/>
        <v>-1</v>
      </c>
      <c r="BB4397" s="23">
        <f t="shared" si="6804"/>
        <v>13490</v>
      </c>
      <c r="BC4397" s="5">
        <f t="shared" si="6805"/>
        <v>0</v>
      </c>
      <c r="BD4397" s="7">
        <f t="shared" si="6806"/>
        <v>-13490</v>
      </c>
      <c r="BE4397" s="335">
        <f t="shared" si="6807"/>
        <v>-1</v>
      </c>
      <c r="BG4397" s="826" t="str">
        <f t="shared" si="6808"/>
        <v>31.32</v>
      </c>
      <c r="BH4397" s="607" t="b">
        <f>COUNTIF('Codes SEC'!$B$2:$B$250,Ministres!BG4397)&gt;0</f>
        <v>1</v>
      </c>
    </row>
    <row r="4398" spans="1:60" ht="35.1" customHeight="1" x14ac:dyDescent="0.25">
      <c r="A4398" s="222" t="s">
        <v>6115</v>
      </c>
      <c r="B4398" s="112">
        <v>14</v>
      </c>
      <c r="C4398" s="116" t="s">
        <v>1714</v>
      </c>
      <c r="D4398" s="620">
        <v>1000</v>
      </c>
      <c r="E4398" s="278"/>
      <c r="F4398" s="116">
        <v>4</v>
      </c>
      <c r="G4398" s="694">
        <v>1</v>
      </c>
      <c r="H4398" s="878" t="str">
        <f t="shared" si="6665"/>
        <v>046</v>
      </c>
      <c r="I4398" s="397" t="s">
        <v>3263</v>
      </c>
      <c r="J4398" s="380" t="s">
        <v>2106</v>
      </c>
      <c r="K4398" s="408" t="s">
        <v>330</v>
      </c>
      <c r="L4398" s="733">
        <v>8495</v>
      </c>
      <c r="M4398" s="734">
        <v>8495</v>
      </c>
      <c r="N4398" s="931"/>
      <c r="O4398" s="530">
        <f t="shared" si="6788"/>
        <v>-8495</v>
      </c>
      <c r="P4398" s="530" t="str">
        <f t="shared" si="6789"/>
        <v xml:space="preserve">0 </v>
      </c>
      <c r="Q4398" s="646"/>
      <c r="R4398" s="536"/>
      <c r="S4398" s="536"/>
      <c r="T4398" s="536"/>
      <c r="U4398" s="536"/>
      <c r="V4398" s="536"/>
      <c r="W4398" s="683" t="str">
        <f t="shared" si="6790"/>
        <v>OK</v>
      </c>
      <c r="X4398" s="141"/>
      <c r="Y4398" s="141"/>
      <c r="Z4398" s="552"/>
      <c r="AA4398" s="552"/>
      <c r="AB4398" s="683" t="str">
        <f t="shared" si="6791"/>
        <v>OK</v>
      </c>
      <c r="AC4398" s="593"/>
      <c r="AD4398" s="530">
        <f t="shared" si="6792"/>
        <v>0</v>
      </c>
      <c r="AE4398" s="842">
        <f t="shared" si="6793"/>
        <v>0</v>
      </c>
      <c r="AF4398" s="931"/>
      <c r="AG4398" s="530">
        <f t="shared" si="6794"/>
        <v>-8495</v>
      </c>
      <c r="AH4398" s="530" t="str">
        <f t="shared" si="6795"/>
        <v xml:space="preserve">0 </v>
      </c>
      <c r="AI4398" s="641"/>
      <c r="AJ4398" s="537"/>
      <c r="AK4398" s="537"/>
      <c r="AL4398" s="537"/>
      <c r="AM4398" s="537"/>
      <c r="AN4398" s="537"/>
      <c r="AO4398" s="683" t="str">
        <f t="shared" si="6796"/>
        <v>OK</v>
      </c>
      <c r="AP4398" s="141"/>
      <c r="AQ4398" s="141"/>
      <c r="AR4398" s="552"/>
      <c r="AS4398" s="552"/>
      <c r="AT4398" s="683" t="str">
        <f t="shared" si="6797"/>
        <v>OK</v>
      </c>
      <c r="AU4398" s="593"/>
      <c r="AV4398" s="530">
        <f t="shared" si="6798"/>
        <v>0</v>
      </c>
      <c r="AW4398" s="842">
        <f t="shared" si="6799"/>
        <v>0</v>
      </c>
      <c r="AX4398" s="115">
        <f t="shared" si="6800"/>
        <v>8495</v>
      </c>
      <c r="AY4398" s="5">
        <f t="shared" si="6801"/>
        <v>0</v>
      </c>
      <c r="AZ4398" s="7">
        <f t="shared" si="6802"/>
        <v>-8495</v>
      </c>
      <c r="BA4398" s="335">
        <f t="shared" si="6803"/>
        <v>-1</v>
      </c>
      <c r="BB4398" s="23">
        <f t="shared" si="6804"/>
        <v>8495</v>
      </c>
      <c r="BC4398" s="5">
        <f t="shared" si="6805"/>
        <v>0</v>
      </c>
      <c r="BD4398" s="7">
        <f t="shared" si="6806"/>
        <v>-8495</v>
      </c>
      <c r="BE4398" s="335">
        <f t="shared" si="6807"/>
        <v>-1</v>
      </c>
      <c r="BG4398" s="826" t="str">
        <f t="shared" si="6808"/>
        <v>31.32</v>
      </c>
      <c r="BH4398" s="607" t="b">
        <f>COUNTIF('Codes SEC'!$B$2:$B$250,Ministres!BG4398)&gt;0</f>
        <v>1</v>
      </c>
    </row>
    <row r="4399" spans="1:60" ht="35.1" customHeight="1" x14ac:dyDescent="0.25">
      <c r="A4399" s="222" t="s">
        <v>6115</v>
      </c>
      <c r="B4399" s="112">
        <v>14</v>
      </c>
      <c r="C4399" s="116" t="s">
        <v>1714</v>
      </c>
      <c r="D4399" s="620">
        <v>1000</v>
      </c>
      <c r="E4399" s="278"/>
      <c r="F4399" s="116">
        <v>12</v>
      </c>
      <c r="G4399" s="694">
        <v>1</v>
      </c>
      <c r="H4399" s="878" t="str">
        <f t="shared" si="6665"/>
        <v>046</v>
      </c>
      <c r="I4399" s="397" t="s">
        <v>3264</v>
      </c>
      <c r="J4399" s="380" t="s">
        <v>2107</v>
      </c>
      <c r="K4399" s="408" t="s">
        <v>155</v>
      </c>
      <c r="L4399" s="733">
        <v>3</v>
      </c>
      <c r="M4399" s="734">
        <v>3</v>
      </c>
      <c r="N4399" s="931"/>
      <c r="O4399" s="530">
        <f t="shared" si="6788"/>
        <v>-3</v>
      </c>
      <c r="P4399" s="530" t="str">
        <f t="shared" si="6789"/>
        <v xml:space="preserve">0 </v>
      </c>
      <c r="Q4399" s="646"/>
      <c r="R4399" s="536"/>
      <c r="S4399" s="536"/>
      <c r="T4399" s="536"/>
      <c r="U4399" s="536"/>
      <c r="V4399" s="536"/>
      <c r="W4399" s="683" t="str">
        <f t="shared" si="6790"/>
        <v>OK</v>
      </c>
      <c r="X4399" s="141"/>
      <c r="Y4399" s="141"/>
      <c r="Z4399" s="552"/>
      <c r="AA4399" s="552"/>
      <c r="AB4399" s="683" t="str">
        <f t="shared" si="6791"/>
        <v>OK</v>
      </c>
      <c r="AC4399" s="593"/>
      <c r="AD4399" s="530">
        <f t="shared" si="6792"/>
        <v>0</v>
      </c>
      <c r="AE4399" s="842">
        <f t="shared" si="6793"/>
        <v>0</v>
      </c>
      <c r="AF4399" s="931"/>
      <c r="AG4399" s="530">
        <f t="shared" si="6794"/>
        <v>-3</v>
      </c>
      <c r="AH4399" s="530" t="str">
        <f t="shared" si="6795"/>
        <v xml:space="preserve">0 </v>
      </c>
      <c r="AI4399" s="641"/>
      <c r="AJ4399" s="537"/>
      <c r="AK4399" s="537"/>
      <c r="AL4399" s="537"/>
      <c r="AM4399" s="537"/>
      <c r="AN4399" s="537"/>
      <c r="AO4399" s="683" t="str">
        <f t="shared" si="6796"/>
        <v>OK</v>
      </c>
      <c r="AP4399" s="141"/>
      <c r="AQ4399" s="141"/>
      <c r="AR4399" s="552"/>
      <c r="AS4399" s="552"/>
      <c r="AT4399" s="683" t="str">
        <f t="shared" si="6797"/>
        <v>OK</v>
      </c>
      <c r="AU4399" s="593"/>
      <c r="AV4399" s="530">
        <f t="shared" si="6798"/>
        <v>0</v>
      </c>
      <c r="AW4399" s="842">
        <f t="shared" si="6799"/>
        <v>0</v>
      </c>
      <c r="AX4399" s="115">
        <f t="shared" si="6800"/>
        <v>3</v>
      </c>
      <c r="AY4399" s="5">
        <f t="shared" si="6801"/>
        <v>0</v>
      </c>
      <c r="AZ4399" s="7">
        <f t="shared" si="6802"/>
        <v>-3</v>
      </c>
      <c r="BA4399" s="335">
        <f t="shared" si="6803"/>
        <v>-1</v>
      </c>
      <c r="BB4399" s="23">
        <f t="shared" si="6804"/>
        <v>3</v>
      </c>
      <c r="BC4399" s="5">
        <f t="shared" si="6805"/>
        <v>0</v>
      </c>
      <c r="BD4399" s="7">
        <f t="shared" si="6806"/>
        <v>-3</v>
      </c>
      <c r="BE4399" s="335">
        <f t="shared" si="6807"/>
        <v>-1</v>
      </c>
      <c r="BG4399" s="826" t="str">
        <f t="shared" si="6808"/>
        <v>33.00</v>
      </c>
      <c r="BH4399" s="607" t="b">
        <f>COUNTIF('Codes SEC'!$B$2:$B$250,Ministres!BG4399)&gt;0</f>
        <v>1</v>
      </c>
    </row>
    <row r="4400" spans="1:60" ht="35.1" customHeight="1" x14ac:dyDescent="0.25">
      <c r="A4400" s="222" t="s">
        <v>6115</v>
      </c>
      <c r="B4400" s="30">
        <v>14</v>
      </c>
      <c r="C4400" s="116" t="s">
        <v>1714</v>
      </c>
      <c r="D4400" s="620">
        <v>1000</v>
      </c>
      <c r="F4400" s="117">
        <v>12</v>
      </c>
      <c r="G4400" s="694">
        <v>1</v>
      </c>
      <c r="H4400" s="878" t="str">
        <f t="shared" si="6665"/>
        <v>046</v>
      </c>
      <c r="I4400" s="397" t="s">
        <v>3260</v>
      </c>
      <c r="J4400" s="380" t="s">
        <v>2108</v>
      </c>
      <c r="K4400" s="420" t="s">
        <v>367</v>
      </c>
      <c r="L4400" s="733">
        <v>6261</v>
      </c>
      <c r="M4400" s="734">
        <v>6261</v>
      </c>
      <c r="N4400" s="931"/>
      <c r="O4400" s="530">
        <f t="shared" si="6788"/>
        <v>-6261</v>
      </c>
      <c r="P4400" s="530" t="str">
        <f t="shared" si="6789"/>
        <v xml:space="preserve">0 </v>
      </c>
      <c r="Q4400" s="646"/>
      <c r="R4400" s="536"/>
      <c r="S4400" s="536"/>
      <c r="T4400" s="536"/>
      <c r="U4400" s="536"/>
      <c r="V4400" s="536"/>
      <c r="W4400" s="683" t="str">
        <f t="shared" si="6790"/>
        <v>OK</v>
      </c>
      <c r="X4400" s="141"/>
      <c r="Y4400" s="141"/>
      <c r="Z4400" s="552"/>
      <c r="AA4400" s="552"/>
      <c r="AB4400" s="683" t="str">
        <f t="shared" si="6791"/>
        <v>OK</v>
      </c>
      <c r="AC4400" s="593"/>
      <c r="AD4400" s="530">
        <f t="shared" si="6792"/>
        <v>0</v>
      </c>
      <c r="AE4400" s="842">
        <f t="shared" si="6793"/>
        <v>0</v>
      </c>
      <c r="AF4400" s="931"/>
      <c r="AG4400" s="530">
        <f t="shared" si="6794"/>
        <v>-6261</v>
      </c>
      <c r="AH4400" s="530" t="str">
        <f t="shared" si="6795"/>
        <v xml:space="preserve">0 </v>
      </c>
      <c r="AI4400" s="641"/>
      <c r="AJ4400" s="537"/>
      <c r="AK4400" s="537"/>
      <c r="AL4400" s="537"/>
      <c r="AM4400" s="537"/>
      <c r="AN4400" s="537"/>
      <c r="AO4400" s="683" t="str">
        <f t="shared" si="6796"/>
        <v>OK</v>
      </c>
      <c r="AP4400" s="141"/>
      <c r="AQ4400" s="141"/>
      <c r="AR4400" s="552"/>
      <c r="AS4400" s="552"/>
      <c r="AT4400" s="683" t="str">
        <f t="shared" si="6797"/>
        <v>OK</v>
      </c>
      <c r="AU4400" s="593"/>
      <c r="AV4400" s="530">
        <f t="shared" si="6798"/>
        <v>0</v>
      </c>
      <c r="AW4400" s="842">
        <f t="shared" si="6799"/>
        <v>0</v>
      </c>
      <c r="AX4400" s="115">
        <f t="shared" si="6800"/>
        <v>6261</v>
      </c>
      <c r="AY4400" s="5">
        <f t="shared" si="6801"/>
        <v>0</v>
      </c>
      <c r="AZ4400" s="7">
        <f t="shared" si="6802"/>
        <v>-6261</v>
      </c>
      <c r="BA4400" s="335">
        <f t="shared" si="6803"/>
        <v>-1</v>
      </c>
      <c r="BB4400" s="23">
        <f t="shared" si="6804"/>
        <v>6261</v>
      </c>
      <c r="BC4400" s="5">
        <f t="shared" si="6805"/>
        <v>0</v>
      </c>
      <c r="BD4400" s="7">
        <f t="shared" si="6806"/>
        <v>-6261</v>
      </c>
      <c r="BE4400" s="335">
        <f t="shared" si="6807"/>
        <v>-1</v>
      </c>
      <c r="BF4400" s="40"/>
      <c r="BG4400" s="826" t="str">
        <f t="shared" si="6808"/>
        <v>41.40</v>
      </c>
      <c r="BH4400" s="607" t="b">
        <f>COUNTIF('Codes SEC'!$B$2:$B$250,Ministres!BG4400)&gt;0</f>
        <v>1</v>
      </c>
    </row>
    <row r="4401" spans="1:66" ht="35.1" customHeight="1" x14ac:dyDescent="0.25">
      <c r="A4401" s="222" t="s">
        <v>6115</v>
      </c>
      <c r="B4401" s="30">
        <v>14</v>
      </c>
      <c r="C4401" s="116" t="s">
        <v>1714</v>
      </c>
      <c r="D4401" s="620">
        <v>1000</v>
      </c>
      <c r="F4401" s="117">
        <v>4</v>
      </c>
      <c r="G4401" s="694">
        <v>1</v>
      </c>
      <c r="H4401" s="878" t="str">
        <f t="shared" si="6665"/>
        <v>046</v>
      </c>
      <c r="I4401" s="397" t="s">
        <v>3260</v>
      </c>
      <c r="J4401" s="380" t="s">
        <v>2109</v>
      </c>
      <c r="K4401" s="420" t="s">
        <v>377</v>
      </c>
      <c r="L4401" s="733">
        <v>21275</v>
      </c>
      <c r="M4401" s="734">
        <v>21275</v>
      </c>
      <c r="N4401" s="931"/>
      <c r="O4401" s="530">
        <f t="shared" si="6788"/>
        <v>-21275</v>
      </c>
      <c r="P4401" s="530" t="str">
        <f t="shared" si="6789"/>
        <v xml:space="preserve">0 </v>
      </c>
      <c r="Q4401" s="646"/>
      <c r="R4401" s="536"/>
      <c r="S4401" s="536"/>
      <c r="T4401" s="536"/>
      <c r="U4401" s="536"/>
      <c r="V4401" s="536"/>
      <c r="W4401" s="683" t="str">
        <f t="shared" si="6790"/>
        <v>OK</v>
      </c>
      <c r="X4401" s="141"/>
      <c r="Y4401" s="141"/>
      <c r="Z4401" s="552"/>
      <c r="AA4401" s="552"/>
      <c r="AB4401" s="683" t="str">
        <f t="shared" si="6791"/>
        <v>OK</v>
      </c>
      <c r="AC4401" s="593"/>
      <c r="AD4401" s="530">
        <f t="shared" si="6792"/>
        <v>0</v>
      </c>
      <c r="AE4401" s="842">
        <f t="shared" si="6793"/>
        <v>0</v>
      </c>
      <c r="AF4401" s="931"/>
      <c r="AG4401" s="530">
        <f t="shared" si="6794"/>
        <v>-21275</v>
      </c>
      <c r="AH4401" s="530" t="str">
        <f t="shared" si="6795"/>
        <v xml:space="preserve">0 </v>
      </c>
      <c r="AI4401" s="641"/>
      <c r="AJ4401" s="537"/>
      <c r="AK4401" s="537"/>
      <c r="AL4401" s="537"/>
      <c r="AM4401" s="537"/>
      <c r="AN4401" s="537"/>
      <c r="AO4401" s="683" t="str">
        <f t="shared" si="6796"/>
        <v>OK</v>
      </c>
      <c r="AP4401" s="141"/>
      <c r="AQ4401" s="141"/>
      <c r="AR4401" s="552"/>
      <c r="AS4401" s="552"/>
      <c r="AT4401" s="683" t="str">
        <f t="shared" si="6797"/>
        <v>OK</v>
      </c>
      <c r="AU4401" s="593"/>
      <c r="AV4401" s="530">
        <f t="shared" si="6798"/>
        <v>0</v>
      </c>
      <c r="AW4401" s="842">
        <f t="shared" si="6799"/>
        <v>0</v>
      </c>
      <c r="AX4401" s="115">
        <f t="shared" si="6800"/>
        <v>21275</v>
      </c>
      <c r="AY4401" s="5">
        <f t="shared" si="6801"/>
        <v>0</v>
      </c>
      <c r="AZ4401" s="7">
        <f t="shared" si="6802"/>
        <v>-21275</v>
      </c>
      <c r="BA4401" s="335">
        <f t="shared" si="6803"/>
        <v>-1</v>
      </c>
      <c r="BB4401" s="23">
        <f t="shared" si="6804"/>
        <v>21275</v>
      </c>
      <c r="BC4401" s="5">
        <f t="shared" si="6805"/>
        <v>0</v>
      </c>
      <c r="BD4401" s="7">
        <f t="shared" si="6806"/>
        <v>-21275</v>
      </c>
      <c r="BE4401" s="335">
        <f t="shared" si="6807"/>
        <v>-1</v>
      </c>
      <c r="BG4401" s="826" t="str">
        <f t="shared" si="6808"/>
        <v>41.40</v>
      </c>
      <c r="BH4401" s="607" t="b">
        <f>COUNTIF('Codes SEC'!$B$2:$B$250,Ministres!BG4401)&gt;0</f>
        <v>1</v>
      </c>
    </row>
    <row r="4402" spans="1:66" ht="35.1" customHeight="1" x14ac:dyDescent="0.25">
      <c r="A4402" s="222" t="s">
        <v>6115</v>
      </c>
      <c r="B4402" s="30">
        <v>14</v>
      </c>
      <c r="C4402" s="116" t="s">
        <v>1714</v>
      </c>
      <c r="D4402" s="620">
        <v>1000</v>
      </c>
      <c r="F4402" s="117">
        <v>4</v>
      </c>
      <c r="G4402" s="694">
        <v>1</v>
      </c>
      <c r="H4402" s="878" t="str">
        <f t="shared" si="6665"/>
        <v>046</v>
      </c>
      <c r="I4402" s="397" t="s">
        <v>3260</v>
      </c>
      <c r="J4402" s="380" t="s">
        <v>2110</v>
      </c>
      <c r="K4402" s="420" t="s">
        <v>378</v>
      </c>
      <c r="L4402" s="733">
        <v>12575</v>
      </c>
      <c r="M4402" s="734">
        <v>12575</v>
      </c>
      <c r="N4402" s="931"/>
      <c r="O4402" s="530">
        <f t="shared" si="6788"/>
        <v>-12575</v>
      </c>
      <c r="P4402" s="530" t="str">
        <f t="shared" si="6789"/>
        <v xml:space="preserve">0 </v>
      </c>
      <c r="Q4402" s="646"/>
      <c r="R4402" s="536"/>
      <c r="S4402" s="536"/>
      <c r="T4402" s="536"/>
      <c r="U4402" s="536"/>
      <c r="V4402" s="536"/>
      <c r="W4402" s="683" t="str">
        <f t="shared" si="6790"/>
        <v>OK</v>
      </c>
      <c r="X4402" s="141"/>
      <c r="Y4402" s="141"/>
      <c r="Z4402" s="552"/>
      <c r="AA4402" s="552"/>
      <c r="AB4402" s="683" t="str">
        <f t="shared" si="6791"/>
        <v>OK</v>
      </c>
      <c r="AC4402" s="593"/>
      <c r="AD4402" s="530">
        <f t="shared" si="6792"/>
        <v>0</v>
      </c>
      <c r="AE4402" s="842">
        <f t="shared" si="6793"/>
        <v>0</v>
      </c>
      <c r="AF4402" s="931"/>
      <c r="AG4402" s="530">
        <f t="shared" si="6794"/>
        <v>-12575</v>
      </c>
      <c r="AH4402" s="530" t="str">
        <f t="shared" si="6795"/>
        <v xml:space="preserve">0 </v>
      </c>
      <c r="AI4402" s="641"/>
      <c r="AJ4402" s="537"/>
      <c r="AK4402" s="537"/>
      <c r="AL4402" s="537"/>
      <c r="AM4402" s="537"/>
      <c r="AN4402" s="537"/>
      <c r="AO4402" s="683" t="str">
        <f t="shared" si="6796"/>
        <v>OK</v>
      </c>
      <c r="AP4402" s="141"/>
      <c r="AQ4402" s="141"/>
      <c r="AR4402" s="552"/>
      <c r="AS4402" s="552"/>
      <c r="AT4402" s="683" t="str">
        <f t="shared" si="6797"/>
        <v>OK</v>
      </c>
      <c r="AU4402" s="593"/>
      <c r="AV4402" s="530">
        <f t="shared" si="6798"/>
        <v>0</v>
      </c>
      <c r="AW4402" s="842">
        <f t="shared" si="6799"/>
        <v>0</v>
      </c>
      <c r="AX4402" s="115">
        <f t="shared" si="6800"/>
        <v>12575</v>
      </c>
      <c r="AY4402" s="5">
        <f t="shared" si="6801"/>
        <v>0</v>
      </c>
      <c r="AZ4402" s="7">
        <f t="shared" si="6802"/>
        <v>-12575</v>
      </c>
      <c r="BA4402" s="335">
        <f t="shared" si="6803"/>
        <v>-1</v>
      </c>
      <c r="BB4402" s="23">
        <f t="shared" si="6804"/>
        <v>12575</v>
      </c>
      <c r="BC4402" s="5">
        <f t="shared" si="6805"/>
        <v>0</v>
      </c>
      <c r="BD4402" s="7">
        <f t="shared" si="6806"/>
        <v>-12575</v>
      </c>
      <c r="BE4402" s="335">
        <f t="shared" si="6807"/>
        <v>-1</v>
      </c>
      <c r="BG4402" s="826" t="str">
        <f t="shared" si="6808"/>
        <v>41.40</v>
      </c>
      <c r="BH4402" s="607" t="b">
        <f>COUNTIF('Codes SEC'!$B$2:$B$250,Ministres!BG4402)&gt;0</f>
        <v>1</v>
      </c>
    </row>
    <row r="4403" spans="1:66" ht="35.1" customHeight="1" x14ac:dyDescent="0.25">
      <c r="A4403" s="222" t="s">
        <v>6115</v>
      </c>
      <c r="B4403" s="112">
        <v>14</v>
      </c>
      <c r="C4403" s="116" t="s">
        <v>1714</v>
      </c>
      <c r="D4403" s="620">
        <v>1000</v>
      </c>
      <c r="E4403" s="278"/>
      <c r="F4403" s="117">
        <v>12</v>
      </c>
      <c r="G4403" s="694">
        <v>1</v>
      </c>
      <c r="H4403" s="878" t="str">
        <f t="shared" si="6665"/>
        <v>046</v>
      </c>
      <c r="I4403" s="397" t="s">
        <v>3260</v>
      </c>
      <c r="J4403" s="380" t="s">
        <v>2111</v>
      </c>
      <c r="K4403" s="408" t="s">
        <v>413</v>
      </c>
      <c r="L4403" s="733">
        <v>1558</v>
      </c>
      <c r="M4403" s="734">
        <v>1558</v>
      </c>
      <c r="N4403" s="931"/>
      <c r="O4403" s="530">
        <f t="shared" si="6788"/>
        <v>-1558</v>
      </c>
      <c r="P4403" s="530" t="str">
        <f t="shared" si="6789"/>
        <v xml:space="preserve">0 </v>
      </c>
      <c r="Q4403" s="646"/>
      <c r="R4403" s="536"/>
      <c r="S4403" s="536"/>
      <c r="T4403" s="536"/>
      <c r="U4403" s="536"/>
      <c r="V4403" s="536"/>
      <c r="W4403" s="683" t="str">
        <f t="shared" si="6790"/>
        <v>OK</v>
      </c>
      <c r="X4403" s="141"/>
      <c r="Y4403" s="141"/>
      <c r="Z4403" s="552"/>
      <c r="AA4403" s="552"/>
      <c r="AB4403" s="683" t="str">
        <f t="shared" si="6791"/>
        <v>OK</v>
      </c>
      <c r="AC4403" s="593"/>
      <c r="AD4403" s="530">
        <f t="shared" si="6792"/>
        <v>0</v>
      </c>
      <c r="AE4403" s="842">
        <f t="shared" si="6793"/>
        <v>0</v>
      </c>
      <c r="AF4403" s="931"/>
      <c r="AG4403" s="530">
        <f t="shared" si="6794"/>
        <v>-1558</v>
      </c>
      <c r="AH4403" s="530" t="str">
        <f t="shared" si="6795"/>
        <v xml:space="preserve">0 </v>
      </c>
      <c r="AI4403" s="641"/>
      <c r="AJ4403" s="537"/>
      <c r="AK4403" s="537"/>
      <c r="AL4403" s="537"/>
      <c r="AM4403" s="537"/>
      <c r="AN4403" s="537"/>
      <c r="AO4403" s="683" t="str">
        <f t="shared" si="6796"/>
        <v>OK</v>
      </c>
      <c r="AP4403" s="141"/>
      <c r="AQ4403" s="141"/>
      <c r="AR4403" s="552"/>
      <c r="AS4403" s="552"/>
      <c r="AT4403" s="683" t="str">
        <f t="shared" si="6797"/>
        <v>OK</v>
      </c>
      <c r="AU4403" s="593"/>
      <c r="AV4403" s="530">
        <f t="shared" si="6798"/>
        <v>0</v>
      </c>
      <c r="AW4403" s="842">
        <f t="shared" si="6799"/>
        <v>0</v>
      </c>
      <c r="AX4403" s="115">
        <f t="shared" si="6800"/>
        <v>1558</v>
      </c>
      <c r="AY4403" s="5">
        <f t="shared" si="6801"/>
        <v>0</v>
      </c>
      <c r="AZ4403" s="7">
        <f t="shared" si="6802"/>
        <v>-1558</v>
      </c>
      <c r="BA4403" s="335">
        <f t="shared" si="6803"/>
        <v>-1</v>
      </c>
      <c r="BB4403" s="23">
        <f t="shared" si="6804"/>
        <v>1558</v>
      </c>
      <c r="BC4403" s="5">
        <f t="shared" si="6805"/>
        <v>0</v>
      </c>
      <c r="BD4403" s="7">
        <f t="shared" si="6806"/>
        <v>-1558</v>
      </c>
      <c r="BE4403" s="335">
        <f t="shared" si="6807"/>
        <v>-1</v>
      </c>
      <c r="BG4403" s="826" t="str">
        <f t="shared" si="6808"/>
        <v>41.40</v>
      </c>
      <c r="BH4403" s="607" t="b">
        <f>COUNTIF('Codes SEC'!$B$2:$B$250,Ministres!BG4403)&gt;0</f>
        <v>1</v>
      </c>
    </row>
    <row r="4404" spans="1:66" ht="35.1" customHeight="1" x14ac:dyDescent="0.25">
      <c r="A4404" s="222" t="s">
        <v>6115</v>
      </c>
      <c r="B4404" s="112">
        <v>14</v>
      </c>
      <c r="C4404" s="116" t="s">
        <v>1714</v>
      </c>
      <c r="D4404" s="620">
        <v>1000</v>
      </c>
      <c r="E4404" s="278"/>
      <c r="F4404" s="116">
        <v>15</v>
      </c>
      <c r="G4404" s="694">
        <v>1</v>
      </c>
      <c r="H4404" s="878" t="str">
        <f t="shared" si="6665"/>
        <v>046</v>
      </c>
      <c r="I4404" s="397" t="s">
        <v>3260</v>
      </c>
      <c r="J4404" s="380" t="s">
        <v>2112</v>
      </c>
      <c r="K4404" s="408" t="s">
        <v>154</v>
      </c>
      <c r="L4404" s="733">
        <v>7163</v>
      </c>
      <c r="M4404" s="734">
        <v>7163</v>
      </c>
      <c r="N4404" s="931"/>
      <c r="O4404" s="530">
        <f t="shared" si="6788"/>
        <v>-7163</v>
      </c>
      <c r="P4404" s="530" t="str">
        <f t="shared" si="6789"/>
        <v xml:space="preserve">0 </v>
      </c>
      <c r="Q4404" s="646"/>
      <c r="R4404" s="536"/>
      <c r="S4404" s="536"/>
      <c r="T4404" s="536"/>
      <c r="U4404" s="536"/>
      <c r="V4404" s="536"/>
      <c r="W4404" s="683" t="str">
        <f t="shared" si="6790"/>
        <v>OK</v>
      </c>
      <c r="X4404" s="141"/>
      <c r="Y4404" s="141"/>
      <c r="Z4404" s="552"/>
      <c r="AA4404" s="552"/>
      <c r="AB4404" s="683" t="str">
        <f t="shared" si="6791"/>
        <v>OK</v>
      </c>
      <c r="AC4404" s="593"/>
      <c r="AD4404" s="530">
        <f t="shared" si="6792"/>
        <v>0</v>
      </c>
      <c r="AE4404" s="842">
        <f t="shared" si="6793"/>
        <v>0</v>
      </c>
      <c r="AF4404" s="931"/>
      <c r="AG4404" s="530">
        <f t="shared" si="6794"/>
        <v>-7163</v>
      </c>
      <c r="AH4404" s="530" t="str">
        <f t="shared" si="6795"/>
        <v xml:space="preserve">0 </v>
      </c>
      <c r="AI4404" s="641"/>
      <c r="AJ4404" s="537"/>
      <c r="AK4404" s="537"/>
      <c r="AL4404" s="537"/>
      <c r="AM4404" s="537"/>
      <c r="AN4404" s="537"/>
      <c r="AO4404" s="683" t="str">
        <f t="shared" si="6796"/>
        <v>OK</v>
      </c>
      <c r="AP4404" s="141"/>
      <c r="AQ4404" s="141"/>
      <c r="AR4404" s="552"/>
      <c r="AS4404" s="552"/>
      <c r="AT4404" s="683" t="str">
        <f t="shared" si="6797"/>
        <v>OK</v>
      </c>
      <c r="AU4404" s="593"/>
      <c r="AV4404" s="530">
        <f t="shared" si="6798"/>
        <v>0</v>
      </c>
      <c r="AW4404" s="842">
        <f t="shared" si="6799"/>
        <v>0</v>
      </c>
      <c r="AX4404" s="115">
        <f t="shared" si="6800"/>
        <v>7163</v>
      </c>
      <c r="AY4404" s="5">
        <f t="shared" si="6801"/>
        <v>0</v>
      </c>
      <c r="AZ4404" s="7">
        <f t="shared" si="6802"/>
        <v>-7163</v>
      </c>
      <c r="BA4404" s="335">
        <f t="shared" si="6803"/>
        <v>-1</v>
      </c>
      <c r="BB4404" s="23">
        <f t="shared" si="6804"/>
        <v>7163</v>
      </c>
      <c r="BC4404" s="5">
        <f t="shared" si="6805"/>
        <v>0</v>
      </c>
      <c r="BD4404" s="7">
        <f t="shared" si="6806"/>
        <v>-7163</v>
      </c>
      <c r="BE4404" s="335">
        <f t="shared" si="6807"/>
        <v>-1</v>
      </c>
      <c r="BG4404" s="826" t="str">
        <f t="shared" si="6808"/>
        <v>41.40</v>
      </c>
      <c r="BH4404" s="607" t="b">
        <f>COUNTIF('Codes SEC'!$B$2:$B$250,Ministres!BG4404)&gt;0</f>
        <v>1</v>
      </c>
    </row>
    <row r="4405" spans="1:66" ht="35.1" customHeight="1" x14ac:dyDescent="0.25">
      <c r="A4405" s="222" t="s">
        <v>6115</v>
      </c>
      <c r="B4405" s="112">
        <v>14</v>
      </c>
      <c r="C4405" s="116" t="s">
        <v>1714</v>
      </c>
      <c r="D4405" s="620">
        <v>1000</v>
      </c>
      <c r="E4405" s="278"/>
      <c r="F4405" s="116">
        <v>15</v>
      </c>
      <c r="G4405" s="694">
        <v>1</v>
      </c>
      <c r="H4405" s="878" t="str">
        <f t="shared" si="6665"/>
        <v>046</v>
      </c>
      <c r="I4405" s="397">
        <v>84140000</v>
      </c>
      <c r="J4405" s="380" t="s">
        <v>4381</v>
      </c>
      <c r="K4405" s="408" t="s">
        <v>4684</v>
      </c>
      <c r="L4405" s="733">
        <v>6033</v>
      </c>
      <c r="M4405" s="734">
        <v>6033</v>
      </c>
      <c r="N4405" s="931"/>
      <c r="O4405" s="530">
        <f t="shared" si="6788"/>
        <v>-6033</v>
      </c>
      <c r="P4405" s="530" t="str">
        <f t="shared" si="6789"/>
        <v xml:space="preserve">0 </v>
      </c>
      <c r="Q4405" s="646"/>
      <c r="R4405" s="536"/>
      <c r="S4405" s="536"/>
      <c r="T4405" s="536"/>
      <c r="U4405" s="536"/>
      <c r="V4405" s="536"/>
      <c r="W4405" s="683" t="str">
        <f t="shared" si="6790"/>
        <v>OK</v>
      </c>
      <c r="X4405" s="141"/>
      <c r="Y4405" s="141"/>
      <c r="Z4405" s="552"/>
      <c r="AA4405" s="552"/>
      <c r="AB4405" s="683" t="str">
        <f t="shared" si="6791"/>
        <v>OK</v>
      </c>
      <c r="AC4405" s="593"/>
      <c r="AD4405" s="530">
        <f t="shared" si="6792"/>
        <v>0</v>
      </c>
      <c r="AE4405" s="842">
        <f t="shared" si="6793"/>
        <v>0</v>
      </c>
      <c r="AF4405" s="931"/>
      <c r="AG4405" s="530">
        <f t="shared" si="6794"/>
        <v>-6033</v>
      </c>
      <c r="AH4405" s="530" t="str">
        <f t="shared" si="6795"/>
        <v xml:space="preserve">0 </v>
      </c>
      <c r="AI4405" s="641"/>
      <c r="AJ4405" s="537"/>
      <c r="AK4405" s="537"/>
      <c r="AL4405" s="537"/>
      <c r="AM4405" s="537"/>
      <c r="AN4405" s="537"/>
      <c r="AO4405" s="683" t="str">
        <f t="shared" si="6796"/>
        <v>OK</v>
      </c>
      <c r="AP4405" s="141"/>
      <c r="AQ4405" s="141"/>
      <c r="AR4405" s="552"/>
      <c r="AS4405" s="552"/>
      <c r="AT4405" s="683" t="str">
        <f t="shared" si="6797"/>
        <v>OK</v>
      </c>
      <c r="AU4405" s="593"/>
      <c r="AV4405" s="530">
        <f t="shared" si="6798"/>
        <v>0</v>
      </c>
      <c r="AW4405" s="842">
        <f t="shared" si="6799"/>
        <v>0</v>
      </c>
      <c r="AX4405" s="115">
        <f t="shared" si="6800"/>
        <v>6033</v>
      </c>
      <c r="AY4405" s="5">
        <f t="shared" si="6801"/>
        <v>0</v>
      </c>
      <c r="AZ4405" s="7">
        <f>AY4405-AX4405</f>
        <v>-6033</v>
      </c>
      <c r="BA4405" s="335">
        <f>AZ4405/AX4405</f>
        <v>-1</v>
      </c>
      <c r="BB4405" s="23">
        <f t="shared" si="6804"/>
        <v>6033</v>
      </c>
      <c r="BC4405" s="5">
        <f>AW4405</f>
        <v>0</v>
      </c>
      <c r="BD4405" s="7">
        <f>BC4405-BB4405</f>
        <v>-6033</v>
      </c>
      <c r="BE4405" s="335">
        <f>BD4405/BB4405</f>
        <v>-1</v>
      </c>
      <c r="BG4405" s="826" t="str">
        <f t="shared" si="6808"/>
        <v>41.40</v>
      </c>
      <c r="BH4405" s="607" t="b">
        <f>COUNTIF('Codes SEC'!$B$2:$B$250,Ministres!BG4405)&gt;0</f>
        <v>1</v>
      </c>
    </row>
    <row r="4406" spans="1:66" ht="35.1" customHeight="1" x14ac:dyDescent="0.25">
      <c r="A4406" s="190" t="s">
        <v>6115</v>
      </c>
      <c r="B4406" s="210">
        <v>14</v>
      </c>
      <c r="C4406" s="120" t="s">
        <v>1714</v>
      </c>
      <c r="D4406" s="620">
        <v>1000</v>
      </c>
      <c r="E4406" s="279"/>
      <c r="F4406" s="120">
        <v>12</v>
      </c>
      <c r="G4406" s="697">
        <v>1</v>
      </c>
      <c r="H4406" s="890" t="str">
        <f t="shared" si="6665"/>
        <v>046</v>
      </c>
      <c r="I4406" s="397" t="s">
        <v>3265</v>
      </c>
      <c r="J4406" s="380" t="s">
        <v>2113</v>
      </c>
      <c r="K4406" s="500" t="s">
        <v>3193</v>
      </c>
      <c r="L4406" s="733">
        <v>50</v>
      </c>
      <c r="M4406" s="734">
        <v>50</v>
      </c>
      <c r="N4406" s="931"/>
      <c r="O4406" s="530">
        <f t="shared" si="6788"/>
        <v>-50</v>
      </c>
      <c r="P4406" s="530" t="str">
        <f t="shared" si="6789"/>
        <v xml:space="preserve">0 </v>
      </c>
      <c r="Q4406" s="646"/>
      <c r="R4406" s="536"/>
      <c r="S4406" s="536"/>
      <c r="T4406" s="536"/>
      <c r="U4406" s="536"/>
      <c r="V4406" s="536"/>
      <c r="W4406" s="683" t="str">
        <f t="shared" si="6790"/>
        <v>OK</v>
      </c>
      <c r="X4406" s="141"/>
      <c r="Y4406" s="141"/>
      <c r="Z4406" s="552"/>
      <c r="AA4406" s="552"/>
      <c r="AB4406" s="683" t="str">
        <f t="shared" si="6791"/>
        <v>OK</v>
      </c>
      <c r="AC4406" s="593"/>
      <c r="AD4406" s="530">
        <f t="shared" si="6792"/>
        <v>0</v>
      </c>
      <c r="AE4406" s="842">
        <f t="shared" si="6793"/>
        <v>0</v>
      </c>
      <c r="AF4406" s="931"/>
      <c r="AG4406" s="530">
        <f t="shared" si="6794"/>
        <v>-50</v>
      </c>
      <c r="AH4406" s="530" t="str">
        <f t="shared" si="6795"/>
        <v xml:space="preserve">0 </v>
      </c>
      <c r="AI4406" s="641"/>
      <c r="AJ4406" s="537"/>
      <c r="AK4406" s="537"/>
      <c r="AL4406" s="537"/>
      <c r="AM4406" s="537"/>
      <c r="AN4406" s="537"/>
      <c r="AO4406" s="683" t="str">
        <f t="shared" si="6796"/>
        <v>OK</v>
      </c>
      <c r="AP4406" s="141"/>
      <c r="AQ4406" s="141"/>
      <c r="AR4406" s="552"/>
      <c r="AS4406" s="552"/>
      <c r="AT4406" s="683" t="str">
        <f t="shared" si="6797"/>
        <v>OK</v>
      </c>
      <c r="AU4406" s="593"/>
      <c r="AV4406" s="530">
        <f t="shared" si="6798"/>
        <v>0</v>
      </c>
      <c r="AW4406" s="842">
        <f t="shared" si="6799"/>
        <v>0</v>
      </c>
      <c r="AX4406" s="115">
        <f t="shared" si="6800"/>
        <v>50</v>
      </c>
      <c r="AY4406" s="5">
        <f t="shared" si="6801"/>
        <v>0</v>
      </c>
      <c r="AZ4406" s="7">
        <f t="shared" si="6802"/>
        <v>-50</v>
      </c>
      <c r="BA4406" s="335">
        <f t="shared" si="6803"/>
        <v>-1</v>
      </c>
      <c r="BB4406" s="23">
        <f t="shared" si="6804"/>
        <v>50</v>
      </c>
      <c r="BC4406" s="5">
        <f t="shared" si="6805"/>
        <v>0</v>
      </c>
      <c r="BD4406" s="7">
        <f t="shared" si="6806"/>
        <v>-50</v>
      </c>
      <c r="BE4406" s="335">
        <f t="shared" si="6807"/>
        <v>-1</v>
      </c>
      <c r="BG4406" s="826" t="str">
        <f t="shared" si="6808"/>
        <v>43.22</v>
      </c>
      <c r="BH4406" s="607" t="b">
        <f>COUNTIF('Codes SEC'!$B$2:$B$250,Ministres!BG4406)&gt;0</f>
        <v>1</v>
      </c>
    </row>
    <row r="4407" spans="1:66" s="4" customFormat="1" ht="12.75" customHeight="1" x14ac:dyDescent="0.25">
      <c r="A4407" s="227"/>
      <c r="B4407" s="209"/>
      <c r="C4407" s="253"/>
      <c r="D4407" s="625"/>
      <c r="E4407" s="280"/>
      <c r="F4407" s="253"/>
      <c r="G4407" s="695"/>
      <c r="H4407" s="886"/>
      <c r="I4407" s="403"/>
      <c r="J4407" s="381"/>
      <c r="K4407" s="514" t="s">
        <v>95</v>
      </c>
      <c r="L4407" s="315">
        <f t="shared" ref="L4407:V4407" si="6809">L4387+L4390+L4388+L4389+L4393+L4396+L4397+L4398+L4404+L4399+L4400+L4401+L4402+L4403+L4394+L4395+L4406+L4392+L4391+L4405</f>
        <v>87376</v>
      </c>
      <c r="M4407" s="741">
        <f t="shared" si="6809"/>
        <v>87383</v>
      </c>
      <c r="N4407" s="930">
        <f t="shared" si="6809"/>
        <v>0</v>
      </c>
      <c r="O4407" s="790">
        <f t="shared" si="6809"/>
        <v>-87376</v>
      </c>
      <c r="P4407" s="790">
        <f t="shared" si="6809"/>
        <v>0</v>
      </c>
      <c r="Q4407" s="787">
        <f t="shared" si="6809"/>
        <v>0</v>
      </c>
      <c r="R4407" s="648">
        <f t="shared" si="6809"/>
        <v>0</v>
      </c>
      <c r="S4407" s="648">
        <f t="shared" si="6809"/>
        <v>0</v>
      </c>
      <c r="T4407" s="648">
        <f t="shared" si="6809"/>
        <v>0</v>
      </c>
      <c r="U4407" s="648">
        <f t="shared" si="6809"/>
        <v>0</v>
      </c>
      <c r="V4407" s="648">
        <f t="shared" si="6809"/>
        <v>0</v>
      </c>
      <c r="W4407" s="790"/>
      <c r="X4407" s="649">
        <f>X4387+X4390+X4388+X4389+X4393+X4396+X4397+X4398+X4404+X4399+X4400+X4401+X4402+X4403+X4394+X4395+X4406+X4392+X4391+X4405</f>
        <v>0</v>
      </c>
      <c r="Y4407" s="649">
        <f>Y4387+Y4390+Y4388+Y4389+Y4393+Y4396+Y4397+Y4398+Y4404+Y4399+Y4400+Y4401+Y4402+Y4403+Y4394+Y4395+Y4406+Y4392+Y4391+Y4405</f>
        <v>0</v>
      </c>
      <c r="Z4407" s="648">
        <f>Z4387+Z4390+Z4388+Z4389+Z4393+Z4396+Z4397+Z4398+Z4404+Z4399+Z4400+Z4401+Z4402+Z4403+Z4394+Z4395+Z4406+Z4392+Z4391+Z4405</f>
        <v>0</v>
      </c>
      <c r="AA4407" s="648">
        <f>AA4387+AA4390+AA4388+AA4389+AA4393+AA4396+AA4397+AA4398+AA4404+AA4399+AA4400+AA4401+AA4402+AA4403+AA4394+AA4395+AA4406+AA4392+AA4391+AA4405</f>
        <v>0</v>
      </c>
      <c r="AB4407" s="790"/>
      <c r="AC4407" s="649">
        <f t="shared" ref="AC4407:AN4407" si="6810">AC4387+AC4390+AC4388+AC4389+AC4393+AC4396+AC4397+AC4398+AC4404+AC4399+AC4400+AC4401+AC4402+AC4403+AC4394+AC4395+AC4406+AC4392+AC4391+AC4405</f>
        <v>0</v>
      </c>
      <c r="AD4407" s="790">
        <f>AD4387+AD4390+AD4388+AD4389+AD4393+AD4396+AD4397+AD4398+AD4404+AD4399+AD4400+AD4401+AD4402+AD4403+AD4394+AD4395+AD4406+AD4392+AD4391+AD4405</f>
        <v>0</v>
      </c>
      <c r="AE4407" s="843">
        <f>AE4387+AE4390+AE4388+AE4389+AE4393+AE4396+AE4397+AE4398+AE4404+AE4399+AE4400+AE4401+AE4402+AE4403+AE4394+AE4395+AE4406+AE4392+AE4391+AE4405</f>
        <v>0</v>
      </c>
      <c r="AF4407" s="930">
        <f t="shared" si="6810"/>
        <v>0</v>
      </c>
      <c r="AG4407" s="790">
        <f t="shared" si="6810"/>
        <v>-87383</v>
      </c>
      <c r="AH4407" s="790">
        <f t="shared" si="6810"/>
        <v>0</v>
      </c>
      <c r="AI4407" s="787">
        <f t="shared" si="6810"/>
        <v>0</v>
      </c>
      <c r="AJ4407" s="648">
        <f t="shared" si="6810"/>
        <v>0</v>
      </c>
      <c r="AK4407" s="648">
        <f t="shared" si="6810"/>
        <v>0</v>
      </c>
      <c r="AL4407" s="648">
        <f t="shared" si="6810"/>
        <v>0</v>
      </c>
      <c r="AM4407" s="648">
        <f t="shared" si="6810"/>
        <v>0</v>
      </c>
      <c r="AN4407" s="648">
        <f t="shared" si="6810"/>
        <v>0</v>
      </c>
      <c r="AO4407" s="790"/>
      <c r="AP4407" s="649">
        <f>AP4387+AP4390+AP4388+AP4389+AP4393+AP4396+AP4397+AP4398+AP4404+AP4399+AP4400+AP4401+AP4402+AP4403+AP4394+AP4395+AP4406+AP4392+AP4391+AP4405</f>
        <v>0</v>
      </c>
      <c r="AQ4407" s="649">
        <f>AQ4387+AQ4390+AQ4388+AQ4389+AQ4393+AQ4396+AQ4397+AQ4398+AQ4404+AQ4399+AQ4400+AQ4401+AQ4402+AQ4403+AQ4394+AQ4395+AQ4406+AQ4392+AQ4391+AQ4405</f>
        <v>0</v>
      </c>
      <c r="AR4407" s="648">
        <f>AR4387+AR4390+AR4388+AR4389+AR4393+AR4396+AR4397+AR4398+AR4404+AR4399+AR4400+AR4401+AR4402+AR4403+AR4394+AR4395+AR4406+AR4392+AR4391+AR4405</f>
        <v>0</v>
      </c>
      <c r="AS4407" s="648">
        <f>AS4387+AS4390+AS4388+AS4389+AS4393+AS4396+AS4397+AS4398+AS4404+AS4399+AS4400+AS4401+AS4402+AS4403+AS4394+AS4395+AS4406+AS4392+AS4391+AS4405</f>
        <v>0</v>
      </c>
      <c r="AT4407" s="790"/>
      <c r="AU4407" s="649">
        <f t="shared" ref="AU4407:BE4407" si="6811">AU4387+AU4390+AU4388+AU4389+AU4393+AU4396+AU4397+AU4398+AU4404+AU4399+AU4400+AU4401+AU4402+AU4403+AU4394+AU4395+AU4406+AU4392+AU4391+AU4405</f>
        <v>0</v>
      </c>
      <c r="AV4407" s="790">
        <f t="shared" si="6811"/>
        <v>0</v>
      </c>
      <c r="AW4407" s="843">
        <f t="shared" si="6811"/>
        <v>0</v>
      </c>
      <c r="AX4407" s="336">
        <f t="shared" si="6811"/>
        <v>87376</v>
      </c>
      <c r="AY4407" s="337">
        <f t="shared" si="6811"/>
        <v>0</v>
      </c>
      <c r="AZ4407" s="338">
        <f t="shared" si="6811"/>
        <v>-87376</v>
      </c>
      <c r="BA4407" s="339" t="e">
        <f t="shared" si="6811"/>
        <v>#DIV/0!</v>
      </c>
      <c r="BB4407" s="322">
        <f t="shared" si="6811"/>
        <v>87383</v>
      </c>
      <c r="BC4407" s="337">
        <f t="shared" si="6811"/>
        <v>0</v>
      </c>
      <c r="BD4407" s="338">
        <f t="shared" si="6811"/>
        <v>-87383</v>
      </c>
      <c r="BE4407" s="339" t="e">
        <f t="shared" si="6811"/>
        <v>#DIV/0!</v>
      </c>
      <c r="BF4407" s="41"/>
      <c r="BG4407" s="826"/>
      <c r="BH4407" s="607"/>
      <c r="BI4407" s="41"/>
      <c r="BJ4407" s="41"/>
      <c r="BK4407" s="41"/>
      <c r="BL4407" s="41"/>
      <c r="BM4407" s="41"/>
      <c r="BN4407" s="41"/>
    </row>
    <row r="4408" spans="1:66" ht="12.75" customHeight="1" x14ac:dyDescent="0.25">
      <c r="A4408" s="21"/>
      <c r="B4408" s="112"/>
      <c r="C4408" s="116"/>
      <c r="D4408" s="623"/>
      <c r="E4408" s="278"/>
      <c r="F4408" s="116"/>
      <c r="G4408" s="694"/>
      <c r="H4408" s="878"/>
      <c r="I4408" s="397"/>
      <c r="J4408" s="380"/>
      <c r="K4408" s="409"/>
      <c r="L4408" s="738"/>
      <c r="M4408" s="739"/>
      <c r="N4408" s="931"/>
      <c r="O4408" s="923"/>
      <c r="P4408" s="923"/>
      <c r="Q4408" s="641"/>
      <c r="R4408" s="537"/>
      <c r="S4408" s="537"/>
      <c r="T4408" s="537"/>
      <c r="U4408" s="537"/>
      <c r="V4408" s="537"/>
      <c r="W4408" s="531"/>
      <c r="X4408" s="141"/>
      <c r="Y4408" s="141"/>
      <c r="Z4408" s="552"/>
      <c r="AA4408" s="552"/>
      <c r="AB4408" s="531"/>
      <c r="AC4408" s="593"/>
      <c r="AD4408" s="923"/>
      <c r="AE4408" s="846"/>
      <c r="AF4408" s="931"/>
      <c r="AG4408" s="923"/>
      <c r="AH4408" s="923"/>
      <c r="AI4408" s="641"/>
      <c r="AJ4408" s="537"/>
      <c r="AK4408" s="537"/>
      <c r="AL4408" s="537"/>
      <c r="AM4408" s="537"/>
      <c r="AN4408" s="537"/>
      <c r="AO4408" s="531"/>
      <c r="AP4408" s="141"/>
      <c r="AQ4408" s="141"/>
      <c r="AR4408" s="552"/>
      <c r="AS4408" s="552"/>
      <c r="AT4408" s="531"/>
      <c r="AU4408" s="593"/>
      <c r="AV4408" s="923"/>
      <c r="AW4408" s="846"/>
      <c r="AX4408" s="115"/>
      <c r="AY4408" s="5"/>
      <c r="AZ4408" s="5"/>
      <c r="BA4408" s="335"/>
      <c r="BC4408" s="5"/>
      <c r="BD4408" s="5"/>
      <c r="BE4408" s="335"/>
      <c r="BG4408" s="826"/>
      <c r="BH4408" s="607"/>
    </row>
    <row r="4409" spans="1:66" ht="12.75" customHeight="1" x14ac:dyDescent="0.25">
      <c r="A4409" s="21"/>
      <c r="B4409" s="112"/>
      <c r="C4409" s="116"/>
      <c r="D4409" s="623"/>
      <c r="E4409" s="278"/>
      <c r="F4409" s="116"/>
      <c r="G4409" s="694"/>
      <c r="H4409" s="878"/>
      <c r="I4409" s="397"/>
      <c r="J4409" s="380"/>
      <c r="K4409" s="410" t="s">
        <v>58</v>
      </c>
      <c r="L4409" s="738"/>
      <c r="M4409" s="739"/>
      <c r="N4409" s="931"/>
      <c r="O4409" s="923"/>
      <c r="P4409" s="923"/>
      <c r="Q4409" s="641"/>
      <c r="R4409" s="537"/>
      <c r="S4409" s="537"/>
      <c r="T4409" s="537"/>
      <c r="U4409" s="537"/>
      <c r="V4409" s="537"/>
      <c r="W4409" s="531"/>
      <c r="X4409" s="141"/>
      <c r="Y4409" s="141"/>
      <c r="Z4409" s="552"/>
      <c r="AA4409" s="552"/>
      <c r="AB4409" s="531"/>
      <c r="AC4409" s="593"/>
      <c r="AD4409" s="923"/>
      <c r="AE4409" s="846"/>
      <c r="AF4409" s="931"/>
      <c r="AG4409" s="923"/>
      <c r="AH4409" s="923"/>
      <c r="AI4409" s="641"/>
      <c r="AJ4409" s="537"/>
      <c r="AK4409" s="537"/>
      <c r="AL4409" s="537"/>
      <c r="AM4409" s="537"/>
      <c r="AN4409" s="537"/>
      <c r="AO4409" s="531"/>
      <c r="AP4409" s="141"/>
      <c r="AQ4409" s="141"/>
      <c r="AR4409" s="552"/>
      <c r="AS4409" s="552"/>
      <c r="AT4409" s="531"/>
      <c r="AU4409" s="593"/>
      <c r="AV4409" s="923"/>
      <c r="AW4409" s="846"/>
      <c r="AX4409" s="115"/>
      <c r="AY4409" s="5"/>
      <c r="AZ4409" s="5"/>
      <c r="BA4409" s="335"/>
      <c r="BC4409" s="5"/>
      <c r="BD4409" s="5"/>
      <c r="BE4409" s="335"/>
      <c r="BG4409" s="826"/>
      <c r="BH4409" s="607"/>
    </row>
    <row r="4410" spans="1:66" ht="12.75" customHeight="1" x14ac:dyDescent="0.25">
      <c r="A4410" s="21"/>
      <c r="B4410" s="112"/>
      <c r="C4410" s="116"/>
      <c r="D4410" s="623"/>
      <c r="E4410" s="278"/>
      <c r="F4410" s="116"/>
      <c r="G4410" s="694"/>
      <c r="H4410" s="878"/>
      <c r="I4410" s="397"/>
      <c r="J4410" s="380"/>
      <c r="K4410" s="408"/>
      <c r="L4410" s="738"/>
      <c r="M4410" s="739"/>
      <c r="N4410" s="931"/>
      <c r="O4410" s="923"/>
      <c r="P4410" s="923"/>
      <c r="Q4410" s="641"/>
      <c r="R4410" s="537"/>
      <c r="S4410" s="537"/>
      <c r="T4410" s="537"/>
      <c r="U4410" s="537"/>
      <c r="V4410" s="537"/>
      <c r="W4410" s="531"/>
      <c r="X4410" s="141"/>
      <c r="Y4410" s="141"/>
      <c r="Z4410" s="552"/>
      <c r="AA4410" s="552"/>
      <c r="AB4410" s="531"/>
      <c r="AC4410" s="593"/>
      <c r="AD4410" s="923"/>
      <c r="AE4410" s="846"/>
      <c r="AF4410" s="931"/>
      <c r="AG4410" s="923"/>
      <c r="AH4410" s="923"/>
      <c r="AI4410" s="641"/>
      <c r="AJ4410" s="537"/>
      <c r="AK4410" s="537"/>
      <c r="AL4410" s="537"/>
      <c r="AM4410" s="537"/>
      <c r="AN4410" s="537"/>
      <c r="AO4410" s="531"/>
      <c r="AP4410" s="141"/>
      <c r="AQ4410" s="141"/>
      <c r="AR4410" s="552"/>
      <c r="AS4410" s="552"/>
      <c r="AT4410" s="531"/>
      <c r="AU4410" s="593"/>
      <c r="AV4410" s="923"/>
      <c r="AW4410" s="846"/>
      <c r="AX4410" s="115"/>
      <c r="AY4410" s="5"/>
      <c r="AZ4410" s="5"/>
      <c r="BA4410" s="335"/>
      <c r="BC4410" s="5"/>
      <c r="BD4410" s="5"/>
      <c r="BE4410" s="335"/>
      <c r="BG4410" s="826"/>
      <c r="BH4410" s="607"/>
    </row>
    <row r="4411" spans="1:66" ht="30.6" x14ac:dyDescent="0.25">
      <c r="A4411" s="222" t="s">
        <v>6115</v>
      </c>
      <c r="B4411" s="30">
        <v>14</v>
      </c>
      <c r="C4411" s="116" t="s">
        <v>1714</v>
      </c>
      <c r="D4411" s="620">
        <v>1000</v>
      </c>
      <c r="F4411" s="117">
        <v>12</v>
      </c>
      <c r="G4411" s="694">
        <v>1</v>
      </c>
      <c r="H4411" s="878" t="str">
        <f t="shared" si="6665"/>
        <v>046</v>
      </c>
      <c r="I4411" s="397" t="s">
        <v>3284</v>
      </c>
      <c r="J4411" s="380" t="s">
        <v>2114</v>
      </c>
      <c r="K4411" s="420" t="s">
        <v>458</v>
      </c>
      <c r="L4411" s="733">
        <v>3000</v>
      </c>
      <c r="M4411" s="734">
        <v>3000</v>
      </c>
      <c r="N4411" s="931"/>
      <c r="O4411" s="530">
        <f t="shared" ref="O4411:O4415" si="6812">IF(N4411&gt;L4411,"0 ",N4411-L4411)</f>
        <v>-3000</v>
      </c>
      <c r="P4411" s="530" t="str">
        <f t="shared" ref="P4411:P4415" si="6813">IF(N4411&lt;L4411,"0 ",N4411-L4411)</f>
        <v xml:space="preserve">0 </v>
      </c>
      <c r="Q4411" s="646"/>
      <c r="R4411" s="536"/>
      <c r="S4411" s="536"/>
      <c r="T4411" s="536"/>
      <c r="U4411" s="536"/>
      <c r="V4411" s="536"/>
      <c r="W4411" s="683" t="str">
        <f t="shared" ref="W4411:W4415" si="6814">IF(SUM(Q4411:V4411)=X4411,"OK",SUM(Q4411:V4411)-X4411)</f>
        <v>OK</v>
      </c>
      <c r="X4411" s="141"/>
      <c r="Y4411" s="141"/>
      <c r="Z4411" s="552"/>
      <c r="AA4411" s="552"/>
      <c r="AB4411" s="683" t="str">
        <f t="shared" ref="AB4411:AB4415" si="6815">IF(SUM(Z4411:AA4411)=AC4411,"OK",SUM(Z4411:AA4411)-AC4411)</f>
        <v>OK</v>
      </c>
      <c r="AC4411" s="593"/>
      <c r="AD4411" s="530">
        <f t="shared" ref="AD4411:AD4415" si="6816">X4411+Y4411+AC4411</f>
        <v>0</v>
      </c>
      <c r="AE4411" s="842">
        <f t="shared" ref="AE4411:AE4415" si="6817">N4411+AD4411</f>
        <v>0</v>
      </c>
      <c r="AF4411" s="931"/>
      <c r="AG4411" s="530">
        <f t="shared" ref="AG4411:AG4415" si="6818">IF(AF4411&gt;M4411,"0 ",AF4411-M4411)</f>
        <v>-3000</v>
      </c>
      <c r="AH4411" s="530" t="str">
        <f t="shared" ref="AH4411:AH4415" si="6819">IF(AF4411&lt;M4411,"0 ",AF4411-M4411)</f>
        <v xml:space="preserve">0 </v>
      </c>
      <c r="AI4411" s="641"/>
      <c r="AJ4411" s="537"/>
      <c r="AK4411" s="537"/>
      <c r="AL4411" s="537"/>
      <c r="AM4411" s="537"/>
      <c r="AN4411" s="537"/>
      <c r="AO4411" s="683" t="str">
        <f t="shared" ref="AO4411:AO4415" si="6820">IF(SUM(AI4411:AN4411)=AP4411,"OK",SUM(AI4411:AN4411)-AP4411)</f>
        <v>OK</v>
      </c>
      <c r="AP4411" s="141"/>
      <c r="AQ4411" s="141"/>
      <c r="AR4411" s="552"/>
      <c r="AS4411" s="552"/>
      <c r="AT4411" s="683" t="str">
        <f t="shared" ref="AT4411:AT4415" si="6821">IF(SUM(AR4411:AS4411)=AU4411,"OK",SUM(AR4411:AS4411)-AU4411)</f>
        <v>OK</v>
      </c>
      <c r="AU4411" s="593"/>
      <c r="AV4411" s="530">
        <f t="shared" ref="AV4411:AV4415" si="6822">AP4411+AQ4411+AU4411</f>
        <v>0</v>
      </c>
      <c r="AW4411" s="842">
        <f t="shared" ref="AW4411:AW4415" si="6823">AF4411+AV4411</f>
        <v>0</v>
      </c>
      <c r="AX4411" s="115">
        <f>L4411</f>
        <v>3000</v>
      </c>
      <c r="AY4411" s="5">
        <f>AE4411</f>
        <v>0</v>
      </c>
      <c r="AZ4411" s="7">
        <f>AY4411-AX4411</f>
        <v>-3000</v>
      </c>
      <c r="BA4411" s="335">
        <f>AZ4411/AX4411</f>
        <v>-1</v>
      </c>
      <c r="BB4411" s="23">
        <f>M4411</f>
        <v>3000</v>
      </c>
      <c r="BC4411" s="5">
        <f>AW4411</f>
        <v>0</v>
      </c>
      <c r="BD4411" s="7">
        <f>BC4411-BB4411</f>
        <v>-3000</v>
      </c>
      <c r="BE4411" s="335">
        <f>BD4411/BB4411</f>
        <v>-1</v>
      </c>
      <c r="BG4411" s="826" t="str">
        <f>RIGHT(LEFT(I4411,3),2)&amp;"."&amp;RIGHT(LEFT(I4411,5),2)</f>
        <v>51.12</v>
      </c>
      <c r="BH4411" s="607" t="b">
        <f>COUNTIF('Codes SEC'!$B$2:$B$250,Ministres!BG4411)&gt;0</f>
        <v>1</v>
      </c>
    </row>
    <row r="4412" spans="1:66" ht="30.6" x14ac:dyDescent="0.25">
      <c r="A4412" s="222" t="s">
        <v>6115</v>
      </c>
      <c r="B4412" s="112">
        <v>14</v>
      </c>
      <c r="C4412" s="116" t="s">
        <v>1714</v>
      </c>
      <c r="D4412" s="620">
        <v>1000</v>
      </c>
      <c r="E4412" s="278"/>
      <c r="F4412" s="116">
        <v>10</v>
      </c>
      <c r="G4412" s="694">
        <v>1</v>
      </c>
      <c r="H4412" s="878" t="str">
        <f t="shared" ref="H4412:H4475" si="6824">LEFT(J4412,3)</f>
        <v>046</v>
      </c>
      <c r="I4412" s="397" t="s">
        <v>3285</v>
      </c>
      <c r="J4412" s="380" t="s">
        <v>2115</v>
      </c>
      <c r="K4412" s="420" t="s">
        <v>4534</v>
      </c>
      <c r="L4412" s="726">
        <v>0</v>
      </c>
      <c r="M4412" s="727">
        <v>0</v>
      </c>
      <c r="N4412" s="931"/>
      <c r="O4412" s="530">
        <f t="shared" si="6812"/>
        <v>0</v>
      </c>
      <c r="P4412" s="530">
        <f t="shared" si="6813"/>
        <v>0</v>
      </c>
      <c r="Q4412" s="646"/>
      <c r="R4412" s="536"/>
      <c r="S4412" s="536"/>
      <c r="T4412" s="536"/>
      <c r="U4412" s="536"/>
      <c r="V4412" s="536"/>
      <c r="W4412" s="683" t="str">
        <f t="shared" si="6814"/>
        <v>OK</v>
      </c>
      <c r="X4412" s="141"/>
      <c r="Y4412" s="141"/>
      <c r="Z4412" s="552"/>
      <c r="AA4412" s="552"/>
      <c r="AB4412" s="683" t="str">
        <f t="shared" si="6815"/>
        <v>OK</v>
      </c>
      <c r="AC4412" s="593"/>
      <c r="AD4412" s="530">
        <f t="shared" si="6816"/>
        <v>0</v>
      </c>
      <c r="AE4412" s="842">
        <f t="shared" si="6817"/>
        <v>0</v>
      </c>
      <c r="AF4412" s="931"/>
      <c r="AG4412" s="530">
        <f t="shared" si="6818"/>
        <v>0</v>
      </c>
      <c r="AH4412" s="530">
        <f t="shared" si="6819"/>
        <v>0</v>
      </c>
      <c r="AI4412" s="641"/>
      <c r="AJ4412" s="537"/>
      <c r="AK4412" s="537"/>
      <c r="AL4412" s="537"/>
      <c r="AM4412" s="537"/>
      <c r="AN4412" s="537"/>
      <c r="AO4412" s="683" t="str">
        <f t="shared" si="6820"/>
        <v>OK</v>
      </c>
      <c r="AP4412" s="141"/>
      <c r="AQ4412" s="141"/>
      <c r="AR4412" s="552"/>
      <c r="AS4412" s="552"/>
      <c r="AT4412" s="683" t="str">
        <f t="shared" si="6821"/>
        <v>OK</v>
      </c>
      <c r="AU4412" s="593"/>
      <c r="AV4412" s="530">
        <f t="shared" si="6822"/>
        <v>0</v>
      </c>
      <c r="AW4412" s="842">
        <f t="shared" si="6823"/>
        <v>0</v>
      </c>
      <c r="AX4412" s="115">
        <f>L4412</f>
        <v>0</v>
      </c>
      <c r="AY4412" s="5">
        <f>AE4412</f>
        <v>0</v>
      </c>
      <c r="AZ4412" s="7">
        <f>AY4412-AX4412</f>
        <v>0</v>
      </c>
      <c r="BA4412" s="335" t="e">
        <f>AZ4412/AX4412</f>
        <v>#DIV/0!</v>
      </c>
      <c r="BB4412" s="23">
        <f>M4412</f>
        <v>0</v>
      </c>
      <c r="BC4412" s="5">
        <f>AW4412</f>
        <v>0</v>
      </c>
      <c r="BD4412" s="7">
        <f>BC4412-BB4412</f>
        <v>0</v>
      </c>
      <c r="BE4412" s="335" t="e">
        <f>BD4412/BB4412</f>
        <v>#DIV/0!</v>
      </c>
      <c r="BG4412" s="826" t="str">
        <f>RIGHT(LEFT(I4412,3),2)&amp;"."&amp;RIGHT(LEFT(I4412,5),2)</f>
        <v>61.41</v>
      </c>
      <c r="BH4412" s="607" t="b">
        <f>COUNTIF('Codes SEC'!$B$2:$B$250,Ministres!BG4412)&gt;0</f>
        <v>1</v>
      </c>
    </row>
    <row r="4413" spans="1:66" ht="30.6" x14ac:dyDescent="0.25">
      <c r="A4413" s="222" t="s">
        <v>6115</v>
      </c>
      <c r="B4413" s="112">
        <v>14</v>
      </c>
      <c r="C4413" s="116" t="s">
        <v>1714</v>
      </c>
      <c r="D4413" s="620">
        <v>1000</v>
      </c>
      <c r="E4413" s="278"/>
      <c r="F4413" s="116">
        <v>18</v>
      </c>
      <c r="G4413" s="694">
        <v>1</v>
      </c>
      <c r="H4413" s="878" t="str">
        <f t="shared" si="6824"/>
        <v>046</v>
      </c>
      <c r="I4413" s="397" t="s">
        <v>3285</v>
      </c>
      <c r="J4413" s="380" t="s">
        <v>3831</v>
      </c>
      <c r="K4413" s="420" t="s">
        <v>3885</v>
      </c>
      <c r="L4413" s="726">
        <v>0</v>
      </c>
      <c r="M4413" s="727">
        <v>0</v>
      </c>
      <c r="N4413" s="931"/>
      <c r="O4413" s="530">
        <f t="shared" si="6812"/>
        <v>0</v>
      </c>
      <c r="P4413" s="530">
        <f t="shared" si="6813"/>
        <v>0</v>
      </c>
      <c r="Q4413" s="646"/>
      <c r="R4413" s="536"/>
      <c r="S4413" s="536"/>
      <c r="T4413" s="536"/>
      <c r="U4413" s="536"/>
      <c r="V4413" s="536"/>
      <c r="W4413" s="683" t="str">
        <f t="shared" si="6814"/>
        <v>OK</v>
      </c>
      <c r="X4413" s="141"/>
      <c r="Y4413" s="141"/>
      <c r="Z4413" s="552"/>
      <c r="AA4413" s="552"/>
      <c r="AB4413" s="683" t="str">
        <f t="shared" si="6815"/>
        <v>OK</v>
      </c>
      <c r="AC4413" s="593"/>
      <c r="AD4413" s="530">
        <f t="shared" si="6816"/>
        <v>0</v>
      </c>
      <c r="AE4413" s="842">
        <f t="shared" si="6817"/>
        <v>0</v>
      </c>
      <c r="AF4413" s="931"/>
      <c r="AG4413" s="530">
        <f t="shared" si="6818"/>
        <v>0</v>
      </c>
      <c r="AH4413" s="530">
        <f t="shared" si="6819"/>
        <v>0</v>
      </c>
      <c r="AI4413" s="641"/>
      <c r="AJ4413" s="537"/>
      <c r="AK4413" s="537"/>
      <c r="AL4413" s="537"/>
      <c r="AM4413" s="537"/>
      <c r="AN4413" s="537"/>
      <c r="AO4413" s="683" t="str">
        <f t="shared" si="6820"/>
        <v>OK</v>
      </c>
      <c r="AP4413" s="141"/>
      <c r="AQ4413" s="141"/>
      <c r="AR4413" s="552"/>
      <c r="AS4413" s="552"/>
      <c r="AT4413" s="683" t="str">
        <f t="shared" si="6821"/>
        <v>OK</v>
      </c>
      <c r="AU4413" s="593"/>
      <c r="AV4413" s="530">
        <f t="shared" si="6822"/>
        <v>0</v>
      </c>
      <c r="AW4413" s="842">
        <f t="shared" si="6823"/>
        <v>0</v>
      </c>
      <c r="AX4413" s="115">
        <f>L4413</f>
        <v>0</v>
      </c>
      <c r="AY4413" s="5">
        <f>AE4413</f>
        <v>0</v>
      </c>
      <c r="AZ4413" s="7">
        <f>AY4413-AX4413</f>
        <v>0</v>
      </c>
      <c r="BA4413" s="335" t="e">
        <f>AZ4413/AX4413</f>
        <v>#DIV/0!</v>
      </c>
      <c r="BB4413" s="23">
        <f>M4413</f>
        <v>0</v>
      </c>
      <c r="BC4413" s="5">
        <f>AW4413</f>
        <v>0</v>
      </c>
      <c r="BD4413" s="7">
        <f>BC4413-BB4413</f>
        <v>0</v>
      </c>
      <c r="BE4413" s="335" t="e">
        <f>BD4413/BB4413</f>
        <v>#DIV/0!</v>
      </c>
      <c r="BG4413" s="826" t="str">
        <f>RIGHT(LEFT(I4413,3),2)&amp;"."&amp;RIGHT(LEFT(I4413,5),2)</f>
        <v>61.41</v>
      </c>
      <c r="BH4413" s="607" t="b">
        <f>COUNTIF('Codes SEC'!$B$2:$B$250,Ministres!BG4413)&gt;0</f>
        <v>1</v>
      </c>
    </row>
    <row r="4414" spans="1:66" ht="35.1" customHeight="1" x14ac:dyDescent="0.25">
      <c r="A4414" s="222" t="s">
        <v>6115</v>
      </c>
      <c r="B4414" s="112">
        <v>14</v>
      </c>
      <c r="C4414" s="116" t="s">
        <v>1714</v>
      </c>
      <c r="D4414" s="620">
        <v>1000</v>
      </c>
      <c r="E4414" s="278"/>
      <c r="F4414" s="116">
        <v>12</v>
      </c>
      <c r="G4414" s="694">
        <v>1</v>
      </c>
      <c r="H4414" s="878" t="str">
        <f t="shared" si="6824"/>
        <v>046</v>
      </c>
      <c r="I4414" s="397" t="s">
        <v>3258</v>
      </c>
      <c r="J4414" s="380" t="s">
        <v>2116</v>
      </c>
      <c r="K4414" s="408" t="s">
        <v>415</v>
      </c>
      <c r="L4414" s="726">
        <v>0</v>
      </c>
      <c r="M4414" s="727">
        <v>14</v>
      </c>
      <c r="N4414" s="931"/>
      <c r="O4414" s="530">
        <f t="shared" si="6812"/>
        <v>0</v>
      </c>
      <c r="P4414" s="530">
        <f t="shared" si="6813"/>
        <v>0</v>
      </c>
      <c r="Q4414" s="646"/>
      <c r="R4414" s="536"/>
      <c r="S4414" s="536"/>
      <c r="T4414" s="536"/>
      <c r="U4414" s="536"/>
      <c r="V4414" s="536"/>
      <c r="W4414" s="683" t="str">
        <f t="shared" si="6814"/>
        <v>OK</v>
      </c>
      <c r="X4414" s="141"/>
      <c r="Y4414" s="141"/>
      <c r="Z4414" s="552"/>
      <c r="AA4414" s="552"/>
      <c r="AB4414" s="683" t="str">
        <f t="shared" si="6815"/>
        <v>OK</v>
      </c>
      <c r="AC4414" s="593"/>
      <c r="AD4414" s="530">
        <f t="shared" si="6816"/>
        <v>0</v>
      </c>
      <c r="AE4414" s="842">
        <f t="shared" si="6817"/>
        <v>0</v>
      </c>
      <c r="AF4414" s="931"/>
      <c r="AG4414" s="530">
        <f t="shared" si="6818"/>
        <v>-14</v>
      </c>
      <c r="AH4414" s="530" t="str">
        <f t="shared" si="6819"/>
        <v xml:space="preserve">0 </v>
      </c>
      <c r="AI4414" s="641"/>
      <c r="AJ4414" s="537"/>
      <c r="AK4414" s="537"/>
      <c r="AL4414" s="537"/>
      <c r="AM4414" s="537"/>
      <c r="AN4414" s="537"/>
      <c r="AO4414" s="683" t="str">
        <f t="shared" si="6820"/>
        <v>OK</v>
      </c>
      <c r="AP4414" s="141"/>
      <c r="AQ4414" s="141"/>
      <c r="AR4414" s="552"/>
      <c r="AS4414" s="552"/>
      <c r="AT4414" s="683" t="str">
        <f t="shared" si="6821"/>
        <v>OK</v>
      </c>
      <c r="AU4414" s="593"/>
      <c r="AV4414" s="530">
        <f t="shared" si="6822"/>
        <v>0</v>
      </c>
      <c r="AW4414" s="842">
        <f t="shared" si="6823"/>
        <v>0</v>
      </c>
      <c r="AX4414" s="115">
        <f>L4414</f>
        <v>0</v>
      </c>
      <c r="AY4414" s="5">
        <f>AE4414</f>
        <v>0</v>
      </c>
      <c r="AZ4414" s="7">
        <f>AY4414-AX4414</f>
        <v>0</v>
      </c>
      <c r="BA4414" s="335" t="e">
        <f>AZ4414/AX4414</f>
        <v>#DIV/0!</v>
      </c>
      <c r="BB4414" s="23">
        <f>M4414</f>
        <v>14</v>
      </c>
      <c r="BC4414" s="5">
        <f>AW4414</f>
        <v>0</v>
      </c>
      <c r="BD4414" s="7">
        <f>BC4414-BB4414</f>
        <v>-14</v>
      </c>
      <c r="BE4414" s="335">
        <f>BD4414/BB4414</f>
        <v>-1</v>
      </c>
      <c r="BG4414" s="826" t="str">
        <f>RIGHT(LEFT(I4414,3),2)&amp;"."&amp;RIGHT(LEFT(I4414,5),2)</f>
        <v>74.22</v>
      </c>
      <c r="BH4414" s="607" t="b">
        <f>COUNTIF('Codes SEC'!$B$2:$B$250,Ministres!BG4414)&gt;0</f>
        <v>1</v>
      </c>
    </row>
    <row r="4415" spans="1:66" ht="30.6" x14ac:dyDescent="0.25">
      <c r="A4415" s="222" t="s">
        <v>6115</v>
      </c>
      <c r="B4415" s="112">
        <v>14</v>
      </c>
      <c r="C4415" s="116" t="s">
        <v>1714</v>
      </c>
      <c r="D4415" s="620">
        <v>1000</v>
      </c>
      <c r="E4415" s="278"/>
      <c r="F4415" s="116">
        <v>15</v>
      </c>
      <c r="G4415" s="694">
        <v>1</v>
      </c>
      <c r="H4415" s="878" t="str">
        <f t="shared" si="6824"/>
        <v>046</v>
      </c>
      <c r="I4415" s="397" t="s">
        <v>3296</v>
      </c>
      <c r="J4415" s="380" t="s">
        <v>2117</v>
      </c>
      <c r="K4415" s="494" t="s">
        <v>565</v>
      </c>
      <c r="L4415" s="726">
        <v>400</v>
      </c>
      <c r="M4415" s="727">
        <v>400</v>
      </c>
      <c r="N4415" s="931"/>
      <c r="O4415" s="530">
        <f t="shared" si="6812"/>
        <v>-400</v>
      </c>
      <c r="P4415" s="530" t="str">
        <f t="shared" si="6813"/>
        <v xml:space="preserve">0 </v>
      </c>
      <c r="Q4415" s="646"/>
      <c r="R4415" s="536"/>
      <c r="S4415" s="536"/>
      <c r="T4415" s="536"/>
      <c r="U4415" s="536"/>
      <c r="V4415" s="536"/>
      <c r="W4415" s="683" t="str">
        <f t="shared" si="6814"/>
        <v>OK</v>
      </c>
      <c r="X4415" s="141"/>
      <c r="Y4415" s="141"/>
      <c r="Z4415" s="552"/>
      <c r="AA4415" s="552"/>
      <c r="AB4415" s="683" t="str">
        <f t="shared" si="6815"/>
        <v>OK</v>
      </c>
      <c r="AC4415" s="593"/>
      <c r="AD4415" s="530">
        <f t="shared" si="6816"/>
        <v>0</v>
      </c>
      <c r="AE4415" s="842">
        <f t="shared" si="6817"/>
        <v>0</v>
      </c>
      <c r="AF4415" s="931"/>
      <c r="AG4415" s="530">
        <f t="shared" si="6818"/>
        <v>-400</v>
      </c>
      <c r="AH4415" s="530" t="str">
        <f t="shared" si="6819"/>
        <v xml:space="preserve">0 </v>
      </c>
      <c r="AI4415" s="641"/>
      <c r="AJ4415" s="537"/>
      <c r="AK4415" s="537"/>
      <c r="AL4415" s="537"/>
      <c r="AM4415" s="537"/>
      <c r="AN4415" s="537"/>
      <c r="AO4415" s="683" t="str">
        <f t="shared" si="6820"/>
        <v>OK</v>
      </c>
      <c r="AP4415" s="141"/>
      <c r="AQ4415" s="141"/>
      <c r="AR4415" s="552"/>
      <c r="AS4415" s="552"/>
      <c r="AT4415" s="683" t="str">
        <f t="shared" si="6821"/>
        <v>OK</v>
      </c>
      <c r="AU4415" s="593"/>
      <c r="AV4415" s="530">
        <f t="shared" si="6822"/>
        <v>0</v>
      </c>
      <c r="AW4415" s="842">
        <f t="shared" si="6823"/>
        <v>0</v>
      </c>
      <c r="AX4415" s="115">
        <f>L4415</f>
        <v>400</v>
      </c>
      <c r="AY4415" s="5">
        <f>AE4415</f>
        <v>0</v>
      </c>
      <c r="AZ4415" s="7">
        <f>AY4415-AX4415</f>
        <v>-400</v>
      </c>
      <c r="BA4415" s="335">
        <f>AZ4415/AX4415</f>
        <v>-1</v>
      </c>
      <c r="BB4415" s="23">
        <f>M4415</f>
        <v>400</v>
      </c>
      <c r="BC4415" s="5">
        <f>AW4415</f>
        <v>0</v>
      </c>
      <c r="BD4415" s="7">
        <f>BC4415-BB4415</f>
        <v>-400</v>
      </c>
      <c r="BE4415" s="335">
        <f>BD4415/BB4415</f>
        <v>-1</v>
      </c>
      <c r="BG4415" s="826" t="str">
        <f>RIGHT(LEFT(I4415,3),2)&amp;"."&amp;RIGHT(LEFT(I4415,5),2)</f>
        <v>85.61</v>
      </c>
      <c r="BH4415" s="607" t="b">
        <f>COUNTIF('Codes SEC'!$B$2:$B$250,Ministres!BG4415)&gt;0</f>
        <v>1</v>
      </c>
    </row>
    <row r="4416" spans="1:66" ht="12.75" customHeight="1" x14ac:dyDescent="0.25">
      <c r="A4416" s="227"/>
      <c r="B4416" s="209"/>
      <c r="C4416" s="253"/>
      <c r="D4416" s="625"/>
      <c r="E4416" s="275"/>
      <c r="F4416" s="269"/>
      <c r="G4416" s="695"/>
      <c r="H4416" s="886"/>
      <c r="I4416" s="403"/>
      <c r="J4416" s="381"/>
      <c r="K4416" s="514" t="s">
        <v>59</v>
      </c>
      <c r="L4416" s="313">
        <f t="shared" ref="L4416:P4416" si="6825">L4411+L4412+L4414+L4415+L4413</f>
        <v>3400</v>
      </c>
      <c r="M4416" s="744">
        <f t="shared" si="6825"/>
        <v>3414</v>
      </c>
      <c r="N4416" s="930">
        <f t="shared" si="6825"/>
        <v>0</v>
      </c>
      <c r="O4416" s="790">
        <f t="shared" si="6825"/>
        <v>-3400</v>
      </c>
      <c r="P4416" s="790">
        <f t="shared" si="6825"/>
        <v>0</v>
      </c>
      <c r="Q4416" s="787">
        <f t="shared" ref="Q4416:V4416" si="6826">Q4411+Q4412+Q4414+Q4415+Q4413</f>
        <v>0</v>
      </c>
      <c r="R4416" s="648">
        <f t="shared" si="6826"/>
        <v>0</v>
      </c>
      <c r="S4416" s="648">
        <f t="shared" si="6826"/>
        <v>0</v>
      </c>
      <c r="T4416" s="648">
        <f t="shared" si="6826"/>
        <v>0</v>
      </c>
      <c r="U4416" s="648">
        <f t="shared" si="6826"/>
        <v>0</v>
      </c>
      <c r="V4416" s="648">
        <f t="shared" si="6826"/>
        <v>0</v>
      </c>
      <c r="W4416" s="790"/>
      <c r="X4416" s="649">
        <f>X4411+X4412+X4414+X4415+X4413</f>
        <v>0</v>
      </c>
      <c r="Y4416" s="649">
        <f>Y4411+Y4412+Y4414+Y4415+Y4413</f>
        <v>0</v>
      </c>
      <c r="Z4416" s="648">
        <f>Z4411+Z4412+Z4414+Z4415+Z4413</f>
        <v>0</v>
      </c>
      <c r="AA4416" s="648">
        <f>AA4411+AA4412+AA4414+AA4415+AA4413</f>
        <v>0</v>
      </c>
      <c r="AB4416" s="790"/>
      <c r="AC4416" s="649">
        <f t="shared" ref="AC4416:AN4416" si="6827">AC4411+AC4412+AC4414+AC4415+AC4413</f>
        <v>0</v>
      </c>
      <c r="AD4416" s="790">
        <f>AD4411+AD4412+AD4414+AD4415+AD4413</f>
        <v>0</v>
      </c>
      <c r="AE4416" s="843">
        <f>AE4411+AE4412+AE4414+AE4415+AE4413</f>
        <v>0</v>
      </c>
      <c r="AF4416" s="930">
        <f t="shared" ref="AF4416:AH4416" si="6828">AF4411+AF4412+AF4414+AF4415+AF4413</f>
        <v>0</v>
      </c>
      <c r="AG4416" s="790">
        <f t="shared" si="6828"/>
        <v>-3414</v>
      </c>
      <c r="AH4416" s="790">
        <f t="shared" si="6828"/>
        <v>0</v>
      </c>
      <c r="AI4416" s="787">
        <f t="shared" si="6827"/>
        <v>0</v>
      </c>
      <c r="AJ4416" s="648">
        <f t="shared" si="6827"/>
        <v>0</v>
      </c>
      <c r="AK4416" s="648">
        <f t="shared" si="6827"/>
        <v>0</v>
      </c>
      <c r="AL4416" s="648">
        <f t="shared" si="6827"/>
        <v>0</v>
      </c>
      <c r="AM4416" s="648">
        <f t="shared" si="6827"/>
        <v>0</v>
      </c>
      <c r="AN4416" s="648">
        <f t="shared" si="6827"/>
        <v>0</v>
      </c>
      <c r="AO4416" s="790"/>
      <c r="AP4416" s="649">
        <f>AP4411+AP4412+AP4414+AP4415+AP4413</f>
        <v>0</v>
      </c>
      <c r="AQ4416" s="649">
        <f>AQ4411+AQ4412+AQ4414+AQ4415+AQ4413</f>
        <v>0</v>
      </c>
      <c r="AR4416" s="648">
        <f>AR4411+AR4412+AR4414+AR4415+AR4413</f>
        <v>0</v>
      </c>
      <c r="AS4416" s="648">
        <f>AS4411+AS4412+AS4414+AS4415+AS4413</f>
        <v>0</v>
      </c>
      <c r="AT4416" s="790"/>
      <c r="AU4416" s="649">
        <f t="shared" ref="AU4416:BE4416" si="6829">AU4411+AU4412+AU4414+AU4415+AU4413</f>
        <v>0</v>
      </c>
      <c r="AV4416" s="790">
        <f t="shared" ref="AV4416" si="6830">AV4411+AV4412+AV4414+AV4415+AV4413</f>
        <v>0</v>
      </c>
      <c r="AW4416" s="843">
        <f t="shared" si="6829"/>
        <v>0</v>
      </c>
      <c r="AX4416" s="336">
        <f t="shared" si="6829"/>
        <v>3400</v>
      </c>
      <c r="AY4416" s="337">
        <f t="shared" si="6829"/>
        <v>0</v>
      </c>
      <c r="AZ4416" s="338">
        <f t="shared" si="6829"/>
        <v>-3400</v>
      </c>
      <c r="BA4416" s="339" t="e">
        <f t="shared" si="6829"/>
        <v>#DIV/0!</v>
      </c>
      <c r="BB4416" s="322">
        <f t="shared" si="6829"/>
        <v>3414</v>
      </c>
      <c r="BC4416" s="337">
        <f t="shared" si="6829"/>
        <v>0</v>
      </c>
      <c r="BD4416" s="338">
        <f t="shared" si="6829"/>
        <v>-3414</v>
      </c>
      <c r="BE4416" s="339" t="e">
        <f t="shared" si="6829"/>
        <v>#DIV/0!</v>
      </c>
      <c r="BG4416" s="826"/>
      <c r="BH4416" s="607"/>
    </row>
    <row r="4417" spans="1:66" ht="12.75" customHeight="1" x14ac:dyDescent="0.25">
      <c r="A4417" s="226"/>
      <c r="B4417" s="207"/>
      <c r="C4417" s="254"/>
      <c r="D4417" s="300"/>
      <c r="E4417" s="276"/>
      <c r="F4417" s="300"/>
      <c r="G4417" s="696"/>
      <c r="H4417" s="887"/>
      <c r="I4417" s="444"/>
      <c r="J4417" s="393"/>
      <c r="K4417" s="404" t="s">
        <v>3711</v>
      </c>
      <c r="L4417" s="729">
        <f t="shared" ref="L4417:P4417" si="6831">L4416+L4407</f>
        <v>90776</v>
      </c>
      <c r="M4417" s="730">
        <f t="shared" si="6831"/>
        <v>90797</v>
      </c>
      <c r="N4417" s="844">
        <f t="shared" si="6831"/>
        <v>0</v>
      </c>
      <c r="O4417" s="665">
        <f t="shared" si="6831"/>
        <v>-90776</v>
      </c>
      <c r="P4417" s="665">
        <f t="shared" si="6831"/>
        <v>0</v>
      </c>
      <c r="Q4417" s="638">
        <f t="shared" ref="Q4417:V4417" si="6832">Q4416+Q4407</f>
        <v>0</v>
      </c>
      <c r="R4417" s="130">
        <f t="shared" si="6832"/>
        <v>0</v>
      </c>
      <c r="S4417" s="130">
        <f t="shared" si="6832"/>
        <v>0</v>
      </c>
      <c r="T4417" s="130">
        <f t="shared" si="6832"/>
        <v>0</v>
      </c>
      <c r="U4417" s="130">
        <f t="shared" si="6832"/>
        <v>0</v>
      </c>
      <c r="V4417" s="130">
        <f t="shared" si="6832"/>
        <v>0</v>
      </c>
      <c r="W4417" s="665"/>
      <c r="X4417" s="130">
        <f>X4416+X4407</f>
        <v>0</v>
      </c>
      <c r="Y4417" s="130">
        <f>Y4416+Y4407</f>
        <v>0</v>
      </c>
      <c r="Z4417" s="130">
        <f>Z4416+Z4407</f>
        <v>0</v>
      </c>
      <c r="AA4417" s="130">
        <f>AA4416+AA4407</f>
        <v>0</v>
      </c>
      <c r="AB4417" s="665"/>
      <c r="AC4417" s="130">
        <f t="shared" ref="AC4417:AN4417" si="6833">AC4416+AC4407</f>
        <v>0</v>
      </c>
      <c r="AD4417" s="665">
        <f>AD4416+AD4407</f>
        <v>0</v>
      </c>
      <c r="AE4417" s="845">
        <f>AE4416+AE4407</f>
        <v>0</v>
      </c>
      <c r="AF4417" s="844">
        <f t="shared" ref="AF4417:AH4417" si="6834">AF4416+AF4407</f>
        <v>0</v>
      </c>
      <c r="AG4417" s="665">
        <f t="shared" si="6834"/>
        <v>-90797</v>
      </c>
      <c r="AH4417" s="665">
        <f t="shared" si="6834"/>
        <v>0</v>
      </c>
      <c r="AI4417" s="638">
        <f t="shared" si="6833"/>
        <v>0</v>
      </c>
      <c r="AJ4417" s="130">
        <f t="shared" si="6833"/>
        <v>0</v>
      </c>
      <c r="AK4417" s="130">
        <f t="shared" si="6833"/>
        <v>0</v>
      </c>
      <c r="AL4417" s="130">
        <f t="shared" si="6833"/>
        <v>0</v>
      </c>
      <c r="AM4417" s="130">
        <f t="shared" si="6833"/>
        <v>0</v>
      </c>
      <c r="AN4417" s="130">
        <f t="shared" si="6833"/>
        <v>0</v>
      </c>
      <c r="AO4417" s="665"/>
      <c r="AP4417" s="130">
        <f>AP4416+AP4407</f>
        <v>0</v>
      </c>
      <c r="AQ4417" s="130">
        <f>AQ4416+AQ4407</f>
        <v>0</v>
      </c>
      <c r="AR4417" s="130">
        <f>AR4416+AR4407</f>
        <v>0</v>
      </c>
      <c r="AS4417" s="130">
        <f>AS4416+AS4407</f>
        <v>0</v>
      </c>
      <c r="AT4417" s="665"/>
      <c r="AU4417" s="130">
        <f t="shared" ref="AU4417:BE4417" si="6835">AU4416+AU4407</f>
        <v>0</v>
      </c>
      <c r="AV4417" s="665">
        <f t="shared" ref="AV4417" si="6836">AV4416+AV4407</f>
        <v>0</v>
      </c>
      <c r="AW4417" s="845">
        <f t="shared" si="6835"/>
        <v>0</v>
      </c>
      <c r="AX4417" s="314">
        <f t="shared" si="6835"/>
        <v>90776</v>
      </c>
      <c r="AY4417" s="131">
        <f t="shared" si="6835"/>
        <v>0</v>
      </c>
      <c r="AZ4417" s="132">
        <f t="shared" si="6835"/>
        <v>-90776</v>
      </c>
      <c r="BA4417" s="340" t="e">
        <f t="shared" si="6835"/>
        <v>#DIV/0!</v>
      </c>
      <c r="BB4417" s="310">
        <f t="shared" si="6835"/>
        <v>90797</v>
      </c>
      <c r="BC4417" s="131">
        <f t="shared" si="6835"/>
        <v>0</v>
      </c>
      <c r="BD4417" s="132">
        <f t="shared" si="6835"/>
        <v>-90797</v>
      </c>
      <c r="BE4417" s="340" t="e">
        <f t="shared" si="6835"/>
        <v>#DIV/0!</v>
      </c>
      <c r="BG4417" s="826"/>
      <c r="BH4417" s="607"/>
    </row>
    <row r="4418" spans="1:66" ht="12.75" customHeight="1" x14ac:dyDescent="0.25">
      <c r="A4418" s="222"/>
      <c r="C4418" s="116"/>
      <c r="D4418" s="620"/>
      <c r="F4418" s="117"/>
      <c r="G4418" s="690"/>
      <c r="H4418" s="878"/>
      <c r="I4418" s="397"/>
      <c r="J4418" s="380"/>
      <c r="K4418" s="405" t="s">
        <v>208</v>
      </c>
      <c r="L4418" s="731">
        <v>0</v>
      </c>
      <c r="M4418" s="732">
        <v>0</v>
      </c>
      <c r="N4418" s="929">
        <v>0</v>
      </c>
      <c r="O4418" s="530">
        <v>0</v>
      </c>
      <c r="P4418" s="530">
        <v>0</v>
      </c>
      <c r="Q4418" s="641">
        <v>0</v>
      </c>
      <c r="R4418" s="537">
        <v>0</v>
      </c>
      <c r="S4418" s="537">
        <v>0</v>
      </c>
      <c r="T4418" s="537">
        <v>0</v>
      </c>
      <c r="U4418" s="537">
        <v>0</v>
      </c>
      <c r="V4418" s="537">
        <v>0</v>
      </c>
      <c r="W4418" s="530"/>
      <c r="X4418" s="142">
        <v>0</v>
      </c>
      <c r="Y4418" s="142">
        <v>0</v>
      </c>
      <c r="Z4418" s="537">
        <v>0</v>
      </c>
      <c r="AA4418" s="537">
        <v>0</v>
      </c>
      <c r="AB4418" s="530"/>
      <c r="AC4418" s="142">
        <v>0</v>
      </c>
      <c r="AD4418" s="530">
        <v>0</v>
      </c>
      <c r="AE4418" s="842">
        <v>0</v>
      </c>
      <c r="AF4418" s="929">
        <v>0</v>
      </c>
      <c r="AG4418" s="530">
        <v>0</v>
      </c>
      <c r="AH4418" s="530">
        <v>0</v>
      </c>
      <c r="AI4418" s="641">
        <v>0</v>
      </c>
      <c r="AJ4418" s="537">
        <v>0</v>
      </c>
      <c r="AK4418" s="537">
        <v>0</v>
      </c>
      <c r="AL4418" s="537">
        <v>0</v>
      </c>
      <c r="AM4418" s="537">
        <v>0</v>
      </c>
      <c r="AN4418" s="537">
        <v>0</v>
      </c>
      <c r="AO4418" s="530"/>
      <c r="AP4418" s="142">
        <v>0</v>
      </c>
      <c r="AQ4418" s="142">
        <v>0</v>
      </c>
      <c r="AR4418" s="537">
        <v>0</v>
      </c>
      <c r="AS4418" s="537">
        <v>0</v>
      </c>
      <c r="AT4418" s="530"/>
      <c r="AU4418" s="142">
        <v>0</v>
      </c>
      <c r="AV4418" s="530">
        <v>0</v>
      </c>
      <c r="AW4418" s="842">
        <v>0</v>
      </c>
      <c r="AX4418" s="115">
        <v>0</v>
      </c>
      <c r="AY4418" s="5">
        <v>0</v>
      </c>
      <c r="AZ4418" s="5">
        <v>0</v>
      </c>
      <c r="BA4418" s="335">
        <v>0</v>
      </c>
      <c r="BB4418" s="23">
        <v>0</v>
      </c>
      <c r="BC4418" s="5">
        <v>0</v>
      </c>
      <c r="BD4418" s="5">
        <v>0</v>
      </c>
      <c r="BE4418" s="335">
        <v>0</v>
      </c>
      <c r="BG4418" s="826"/>
      <c r="BH4418" s="607"/>
    </row>
    <row r="4419" spans="1:66" ht="12.75" customHeight="1" x14ac:dyDescent="0.25">
      <c r="A4419" s="21"/>
      <c r="B4419" s="112"/>
      <c r="C4419" s="116"/>
      <c r="D4419" s="623"/>
      <c r="F4419" s="117"/>
      <c r="G4419" s="694"/>
      <c r="H4419" s="878"/>
      <c r="I4419" s="397"/>
      <c r="J4419" s="380"/>
      <c r="K4419" s="405" t="s">
        <v>96</v>
      </c>
      <c r="L4419" s="731">
        <v>0</v>
      </c>
      <c r="M4419" s="732">
        <v>0</v>
      </c>
      <c r="N4419" s="929">
        <v>0</v>
      </c>
      <c r="O4419" s="530">
        <v>0</v>
      </c>
      <c r="P4419" s="530">
        <v>0</v>
      </c>
      <c r="Q4419" s="641">
        <v>0</v>
      </c>
      <c r="R4419" s="537">
        <v>0</v>
      </c>
      <c r="S4419" s="537">
        <v>0</v>
      </c>
      <c r="T4419" s="537">
        <v>0</v>
      </c>
      <c r="U4419" s="537">
        <v>0</v>
      </c>
      <c r="V4419" s="537">
        <v>0</v>
      </c>
      <c r="W4419" s="530"/>
      <c r="X4419" s="142">
        <v>0</v>
      </c>
      <c r="Y4419" s="142">
        <v>0</v>
      </c>
      <c r="Z4419" s="537">
        <v>0</v>
      </c>
      <c r="AA4419" s="537">
        <v>0</v>
      </c>
      <c r="AB4419" s="530"/>
      <c r="AC4419" s="142">
        <v>0</v>
      </c>
      <c r="AD4419" s="530">
        <v>0</v>
      </c>
      <c r="AE4419" s="842">
        <v>0</v>
      </c>
      <c r="AF4419" s="929">
        <v>0</v>
      </c>
      <c r="AG4419" s="530">
        <v>0</v>
      </c>
      <c r="AH4419" s="530">
        <v>0</v>
      </c>
      <c r="AI4419" s="641">
        <v>0</v>
      </c>
      <c r="AJ4419" s="537">
        <v>0</v>
      </c>
      <c r="AK4419" s="537">
        <v>0</v>
      </c>
      <c r="AL4419" s="537">
        <v>0</v>
      </c>
      <c r="AM4419" s="537">
        <v>0</v>
      </c>
      <c r="AN4419" s="537">
        <v>0</v>
      </c>
      <c r="AO4419" s="530"/>
      <c r="AP4419" s="142">
        <v>0</v>
      </c>
      <c r="AQ4419" s="142">
        <v>0</v>
      </c>
      <c r="AR4419" s="537">
        <v>0</v>
      </c>
      <c r="AS4419" s="537">
        <v>0</v>
      </c>
      <c r="AT4419" s="530"/>
      <c r="AU4419" s="142">
        <v>0</v>
      </c>
      <c r="AV4419" s="530">
        <v>0</v>
      </c>
      <c r="AW4419" s="842">
        <v>0</v>
      </c>
      <c r="AX4419" s="115">
        <v>0</v>
      </c>
      <c r="AY4419" s="5">
        <v>0</v>
      </c>
      <c r="AZ4419" s="5">
        <v>0</v>
      </c>
      <c r="BA4419" s="335">
        <v>0</v>
      </c>
      <c r="BB4419" s="23">
        <v>0</v>
      </c>
      <c r="BC4419" s="5">
        <v>0</v>
      </c>
      <c r="BD4419" s="5">
        <v>0</v>
      </c>
      <c r="BE4419" s="335">
        <v>0</v>
      </c>
      <c r="BG4419" s="826"/>
      <c r="BH4419" s="607"/>
    </row>
    <row r="4420" spans="1:66" ht="12.75" customHeight="1" x14ac:dyDescent="0.25">
      <c r="A4420" s="21"/>
      <c r="B4420" s="112"/>
      <c r="C4420" s="116"/>
      <c r="D4420" s="623"/>
      <c r="F4420" s="117"/>
      <c r="G4420" s="694"/>
      <c r="H4420" s="878"/>
      <c r="I4420" s="397"/>
      <c r="J4420" s="380"/>
      <c r="K4420" s="405" t="s">
        <v>209</v>
      </c>
      <c r="L4420" s="731">
        <v>0</v>
      </c>
      <c r="M4420" s="732">
        <v>0</v>
      </c>
      <c r="N4420" s="929">
        <v>0</v>
      </c>
      <c r="O4420" s="530">
        <v>0</v>
      </c>
      <c r="P4420" s="530">
        <v>0</v>
      </c>
      <c r="Q4420" s="641">
        <v>0</v>
      </c>
      <c r="R4420" s="537">
        <v>0</v>
      </c>
      <c r="S4420" s="537">
        <v>0</v>
      </c>
      <c r="T4420" s="537">
        <v>0</v>
      </c>
      <c r="U4420" s="537">
        <v>0</v>
      </c>
      <c r="V4420" s="537">
        <v>0</v>
      </c>
      <c r="W4420" s="530"/>
      <c r="X4420" s="142">
        <v>0</v>
      </c>
      <c r="Y4420" s="142">
        <v>0</v>
      </c>
      <c r="Z4420" s="537">
        <v>0</v>
      </c>
      <c r="AA4420" s="537">
        <v>0</v>
      </c>
      <c r="AB4420" s="530"/>
      <c r="AC4420" s="142">
        <v>0</v>
      </c>
      <c r="AD4420" s="530">
        <v>0</v>
      </c>
      <c r="AE4420" s="842">
        <v>0</v>
      </c>
      <c r="AF4420" s="929">
        <v>0</v>
      </c>
      <c r="AG4420" s="530">
        <v>0</v>
      </c>
      <c r="AH4420" s="530">
        <v>0</v>
      </c>
      <c r="AI4420" s="641">
        <v>0</v>
      </c>
      <c r="AJ4420" s="537">
        <v>0</v>
      </c>
      <c r="AK4420" s="537">
        <v>0</v>
      </c>
      <c r="AL4420" s="537">
        <v>0</v>
      </c>
      <c r="AM4420" s="537">
        <v>0</v>
      </c>
      <c r="AN4420" s="537">
        <v>0</v>
      </c>
      <c r="AO4420" s="530"/>
      <c r="AP4420" s="142">
        <v>0</v>
      </c>
      <c r="AQ4420" s="142">
        <v>0</v>
      </c>
      <c r="AR4420" s="537">
        <v>0</v>
      </c>
      <c r="AS4420" s="537">
        <v>0</v>
      </c>
      <c r="AT4420" s="530"/>
      <c r="AU4420" s="142">
        <v>0</v>
      </c>
      <c r="AV4420" s="530">
        <v>0</v>
      </c>
      <c r="AW4420" s="842">
        <v>0</v>
      </c>
      <c r="AX4420" s="115">
        <v>0</v>
      </c>
      <c r="AY4420" s="5">
        <v>0</v>
      </c>
      <c r="AZ4420" s="5">
        <v>0</v>
      </c>
      <c r="BA4420" s="335">
        <v>0</v>
      </c>
      <c r="BB4420" s="23">
        <v>0</v>
      </c>
      <c r="BC4420" s="5">
        <v>0</v>
      </c>
      <c r="BD4420" s="5">
        <v>0</v>
      </c>
      <c r="BE4420" s="335">
        <v>0</v>
      </c>
      <c r="BG4420" s="826"/>
      <c r="BH4420" s="607"/>
    </row>
    <row r="4421" spans="1:66" s="4" customFormat="1" ht="12.75" customHeight="1" x14ac:dyDescent="0.25">
      <c r="A4421" s="21"/>
      <c r="B4421" s="112"/>
      <c r="C4421" s="116"/>
      <c r="D4421" s="623"/>
      <c r="E4421" s="32"/>
      <c r="F4421" s="117"/>
      <c r="G4421" s="694"/>
      <c r="H4421" s="878"/>
      <c r="I4421" s="397"/>
      <c r="J4421" s="380"/>
      <c r="K4421" s="405" t="s">
        <v>210</v>
      </c>
      <c r="L4421" s="731">
        <v>0</v>
      </c>
      <c r="M4421" s="732">
        <v>0</v>
      </c>
      <c r="N4421" s="929">
        <v>0</v>
      </c>
      <c r="O4421" s="530">
        <v>0</v>
      </c>
      <c r="P4421" s="530">
        <v>0</v>
      </c>
      <c r="Q4421" s="641">
        <v>0</v>
      </c>
      <c r="R4421" s="537">
        <v>0</v>
      </c>
      <c r="S4421" s="537">
        <v>0</v>
      </c>
      <c r="T4421" s="537">
        <v>0</v>
      </c>
      <c r="U4421" s="537">
        <v>0</v>
      </c>
      <c r="V4421" s="537">
        <v>0</v>
      </c>
      <c r="W4421" s="530"/>
      <c r="X4421" s="142">
        <v>0</v>
      </c>
      <c r="Y4421" s="142">
        <v>0</v>
      </c>
      <c r="Z4421" s="537">
        <v>0</v>
      </c>
      <c r="AA4421" s="537">
        <v>0</v>
      </c>
      <c r="AB4421" s="530"/>
      <c r="AC4421" s="142">
        <v>0</v>
      </c>
      <c r="AD4421" s="530">
        <v>0</v>
      </c>
      <c r="AE4421" s="842">
        <v>0</v>
      </c>
      <c r="AF4421" s="929">
        <v>0</v>
      </c>
      <c r="AG4421" s="530">
        <v>0</v>
      </c>
      <c r="AH4421" s="530">
        <v>0</v>
      </c>
      <c r="AI4421" s="641">
        <v>0</v>
      </c>
      <c r="AJ4421" s="537">
        <v>0</v>
      </c>
      <c r="AK4421" s="537">
        <v>0</v>
      </c>
      <c r="AL4421" s="537">
        <v>0</v>
      </c>
      <c r="AM4421" s="537">
        <v>0</v>
      </c>
      <c r="AN4421" s="537">
        <v>0</v>
      </c>
      <c r="AO4421" s="530"/>
      <c r="AP4421" s="142">
        <v>0</v>
      </c>
      <c r="AQ4421" s="142">
        <v>0</v>
      </c>
      <c r="AR4421" s="537">
        <v>0</v>
      </c>
      <c r="AS4421" s="537">
        <v>0</v>
      </c>
      <c r="AT4421" s="530"/>
      <c r="AU4421" s="142">
        <v>0</v>
      </c>
      <c r="AV4421" s="530">
        <v>0</v>
      </c>
      <c r="AW4421" s="842">
        <v>0</v>
      </c>
      <c r="AX4421" s="115">
        <v>0</v>
      </c>
      <c r="AY4421" s="5">
        <v>0</v>
      </c>
      <c r="AZ4421" s="5">
        <v>0</v>
      </c>
      <c r="BA4421" s="335">
        <v>0</v>
      </c>
      <c r="BB4421" s="23">
        <v>0</v>
      </c>
      <c r="BC4421" s="5">
        <v>0</v>
      </c>
      <c r="BD4421" s="5">
        <v>0</v>
      </c>
      <c r="BE4421" s="335">
        <v>0</v>
      </c>
      <c r="BF4421" s="41"/>
      <c r="BG4421" s="826"/>
      <c r="BH4421" s="607"/>
      <c r="BI4421" s="41"/>
      <c r="BJ4421" s="41"/>
      <c r="BK4421" s="41"/>
      <c r="BL4421" s="41"/>
      <c r="BM4421" s="41"/>
      <c r="BN4421" s="41"/>
    </row>
    <row r="4422" spans="1:66" s="27" customFormat="1" ht="12.75" customHeight="1" x14ac:dyDescent="0.25">
      <c r="A4422" s="21"/>
      <c r="B4422" s="112"/>
      <c r="C4422" s="116"/>
      <c r="D4422" s="623"/>
      <c r="E4422" s="32"/>
      <c r="F4422" s="117"/>
      <c r="G4422" s="694"/>
      <c r="H4422" s="878"/>
      <c r="I4422" s="397"/>
      <c r="J4422" s="380"/>
      <c r="K4422" s="405" t="s">
        <v>53</v>
      </c>
      <c r="L4422" s="731">
        <v>0</v>
      </c>
      <c r="M4422" s="732">
        <v>0</v>
      </c>
      <c r="N4422" s="929">
        <v>0</v>
      </c>
      <c r="O4422" s="530">
        <v>0</v>
      </c>
      <c r="P4422" s="530">
        <v>0</v>
      </c>
      <c r="Q4422" s="641">
        <v>0</v>
      </c>
      <c r="R4422" s="537">
        <v>0</v>
      </c>
      <c r="S4422" s="537">
        <v>0</v>
      </c>
      <c r="T4422" s="537">
        <v>0</v>
      </c>
      <c r="U4422" s="537">
        <v>0</v>
      </c>
      <c r="V4422" s="537">
        <v>0</v>
      </c>
      <c r="W4422" s="530"/>
      <c r="X4422" s="142">
        <v>0</v>
      </c>
      <c r="Y4422" s="142">
        <v>0</v>
      </c>
      <c r="Z4422" s="537">
        <v>0</v>
      </c>
      <c r="AA4422" s="537">
        <v>0</v>
      </c>
      <c r="AB4422" s="530"/>
      <c r="AC4422" s="142">
        <v>0</v>
      </c>
      <c r="AD4422" s="530">
        <v>0</v>
      </c>
      <c r="AE4422" s="842">
        <v>0</v>
      </c>
      <c r="AF4422" s="929">
        <v>0</v>
      </c>
      <c r="AG4422" s="530">
        <v>0</v>
      </c>
      <c r="AH4422" s="530">
        <v>0</v>
      </c>
      <c r="AI4422" s="641">
        <v>0</v>
      </c>
      <c r="AJ4422" s="537">
        <v>0</v>
      </c>
      <c r="AK4422" s="537">
        <v>0</v>
      </c>
      <c r="AL4422" s="537">
        <v>0</v>
      </c>
      <c r="AM4422" s="537">
        <v>0</v>
      </c>
      <c r="AN4422" s="537">
        <v>0</v>
      </c>
      <c r="AO4422" s="530"/>
      <c r="AP4422" s="142">
        <v>0</v>
      </c>
      <c r="AQ4422" s="142">
        <v>0</v>
      </c>
      <c r="AR4422" s="537">
        <v>0</v>
      </c>
      <c r="AS4422" s="537">
        <v>0</v>
      </c>
      <c r="AT4422" s="530"/>
      <c r="AU4422" s="142">
        <v>0</v>
      </c>
      <c r="AV4422" s="530">
        <v>0</v>
      </c>
      <c r="AW4422" s="842">
        <v>0</v>
      </c>
      <c r="AX4422" s="115">
        <v>0</v>
      </c>
      <c r="AY4422" s="5">
        <v>0</v>
      </c>
      <c r="AZ4422" s="5">
        <v>0</v>
      </c>
      <c r="BA4422" s="335">
        <v>0</v>
      </c>
      <c r="BB4422" s="23">
        <v>0</v>
      </c>
      <c r="BC4422" s="5">
        <v>0</v>
      </c>
      <c r="BD4422" s="5">
        <v>0</v>
      </c>
      <c r="BE4422" s="335">
        <v>0</v>
      </c>
      <c r="BF4422" s="41"/>
      <c r="BG4422" s="826"/>
      <c r="BH4422" s="607"/>
      <c r="BI4422" s="40"/>
      <c r="BJ4422" s="40"/>
      <c r="BK4422" s="40"/>
      <c r="BL4422" s="40"/>
      <c r="BM4422" s="40"/>
      <c r="BN4422" s="40"/>
    </row>
    <row r="4423" spans="1:66" ht="12.75" customHeight="1" x14ac:dyDescent="0.25">
      <c r="A4423" s="223"/>
      <c r="B4423" s="205"/>
      <c r="C4423" s="251"/>
      <c r="D4423" s="619"/>
      <c r="E4423" s="274"/>
      <c r="F4423" s="299"/>
      <c r="G4423" s="694"/>
      <c r="H4423" s="878"/>
      <c r="I4423" s="397"/>
      <c r="J4423" s="380"/>
      <c r="K4423" s="405"/>
      <c r="L4423" s="748"/>
      <c r="M4423" s="749"/>
      <c r="N4423" s="934"/>
      <c r="O4423" s="44"/>
      <c r="P4423" s="44"/>
      <c r="Q4423" s="644"/>
      <c r="R4423" s="542"/>
      <c r="S4423" s="542"/>
      <c r="T4423" s="542"/>
      <c r="U4423" s="542"/>
      <c r="V4423" s="542"/>
      <c r="W4423" s="534"/>
      <c r="X4423" s="146"/>
      <c r="Y4423" s="146"/>
      <c r="Z4423" s="556"/>
      <c r="AA4423" s="556"/>
      <c r="AB4423" s="534"/>
      <c r="AC4423" s="597"/>
      <c r="AD4423" s="44"/>
      <c r="AE4423" s="841"/>
      <c r="AF4423" s="934"/>
      <c r="AG4423" s="44"/>
      <c r="AH4423" s="44"/>
      <c r="AI4423" s="644"/>
      <c r="AJ4423" s="542"/>
      <c r="AK4423" s="542"/>
      <c r="AL4423" s="542"/>
      <c r="AM4423" s="542"/>
      <c r="AN4423" s="542"/>
      <c r="AO4423" s="534"/>
      <c r="AP4423" s="146"/>
      <c r="AQ4423" s="146"/>
      <c r="AR4423" s="556"/>
      <c r="AS4423" s="556"/>
      <c r="AT4423" s="534"/>
      <c r="AU4423" s="597"/>
      <c r="AV4423" s="44"/>
      <c r="AW4423" s="841"/>
      <c r="AX4423" s="312"/>
      <c r="AY4423" s="14"/>
      <c r="AZ4423" s="14"/>
      <c r="BA4423" s="334"/>
      <c r="BB4423" s="309"/>
      <c r="BC4423" s="14"/>
      <c r="BD4423" s="14"/>
      <c r="BE4423" s="334"/>
      <c r="BG4423" s="826"/>
      <c r="BH4423" s="607"/>
    </row>
    <row r="4424" spans="1:66" ht="12.75" customHeight="1" x14ac:dyDescent="0.25">
      <c r="A4424" s="223"/>
      <c r="B4424" s="205"/>
      <c r="C4424" s="251"/>
      <c r="D4424" s="619"/>
      <c r="E4424" s="274"/>
      <c r="F4424" s="299"/>
      <c r="G4424" s="694"/>
      <c r="H4424" s="878"/>
      <c r="I4424" s="397"/>
      <c r="J4424" s="380"/>
      <c r="K4424" s="405"/>
      <c r="L4424" s="748"/>
      <c r="M4424" s="749"/>
      <c r="N4424" s="934"/>
      <c r="O4424" s="44"/>
      <c r="P4424" s="44"/>
      <c r="Q4424" s="644"/>
      <c r="R4424" s="542"/>
      <c r="S4424" s="542"/>
      <c r="T4424" s="542"/>
      <c r="U4424" s="542"/>
      <c r="V4424" s="542"/>
      <c r="W4424" s="534"/>
      <c r="X4424" s="146"/>
      <c r="Y4424" s="146"/>
      <c r="Z4424" s="556"/>
      <c r="AA4424" s="556"/>
      <c r="AB4424" s="534"/>
      <c r="AC4424" s="597"/>
      <c r="AD4424" s="44"/>
      <c r="AE4424" s="841"/>
      <c r="AF4424" s="934"/>
      <c r="AG4424" s="44"/>
      <c r="AH4424" s="44"/>
      <c r="AI4424" s="644"/>
      <c r="AJ4424" s="542"/>
      <c r="AK4424" s="542"/>
      <c r="AL4424" s="542"/>
      <c r="AM4424" s="542"/>
      <c r="AN4424" s="542"/>
      <c r="AO4424" s="534"/>
      <c r="AP4424" s="146"/>
      <c r="AQ4424" s="146"/>
      <c r="AR4424" s="556"/>
      <c r="AS4424" s="556"/>
      <c r="AT4424" s="534"/>
      <c r="AU4424" s="597"/>
      <c r="AV4424" s="44"/>
      <c r="AW4424" s="841"/>
      <c r="AX4424" s="312"/>
      <c r="AY4424" s="14"/>
      <c r="AZ4424" s="14"/>
      <c r="BA4424" s="334"/>
      <c r="BB4424" s="309"/>
      <c r="BC4424" s="14"/>
      <c r="BD4424" s="14"/>
      <c r="BE4424" s="334"/>
      <c r="BG4424" s="826"/>
      <c r="BH4424" s="607"/>
    </row>
    <row r="4425" spans="1:66" ht="12.75" customHeight="1" x14ac:dyDescent="0.25">
      <c r="A4425" s="222"/>
      <c r="C4425" s="116"/>
      <c r="D4425" s="620"/>
      <c r="F4425" s="117"/>
      <c r="G4425" s="694"/>
      <c r="H4425" s="878"/>
      <c r="I4425" s="397"/>
      <c r="J4425" s="380"/>
      <c r="K4425" s="400" t="s">
        <v>6593</v>
      </c>
      <c r="L4425" s="731"/>
      <c r="M4425" s="732"/>
      <c r="N4425" s="931"/>
      <c r="O4425" s="923"/>
      <c r="P4425" s="923"/>
      <c r="Q4425" s="641"/>
      <c r="R4425" s="537"/>
      <c r="S4425" s="537"/>
      <c r="T4425" s="537"/>
      <c r="U4425" s="537"/>
      <c r="V4425" s="537"/>
      <c r="W4425" s="531"/>
      <c r="X4425" s="141"/>
      <c r="Y4425" s="141"/>
      <c r="Z4425" s="552"/>
      <c r="AA4425" s="552"/>
      <c r="AB4425" s="531"/>
      <c r="AC4425" s="593"/>
      <c r="AD4425" s="923"/>
      <c r="AE4425" s="846"/>
      <c r="AF4425" s="931"/>
      <c r="AG4425" s="923"/>
      <c r="AH4425" s="923"/>
      <c r="AI4425" s="641"/>
      <c r="AJ4425" s="537"/>
      <c r="AK4425" s="537"/>
      <c r="AL4425" s="537"/>
      <c r="AM4425" s="537"/>
      <c r="AN4425" s="537"/>
      <c r="AO4425" s="531"/>
      <c r="AP4425" s="141"/>
      <c r="AQ4425" s="141"/>
      <c r="AR4425" s="552"/>
      <c r="AS4425" s="552"/>
      <c r="AT4425" s="531"/>
      <c r="AU4425" s="593"/>
      <c r="AV4425" s="923"/>
      <c r="AW4425" s="846"/>
      <c r="AX4425" s="115"/>
      <c r="AY4425" s="5"/>
      <c r="AZ4425" s="5"/>
      <c r="BA4425" s="335"/>
      <c r="BC4425" s="5"/>
      <c r="BD4425" s="5"/>
      <c r="BE4425" s="335"/>
      <c r="BG4425" s="826"/>
      <c r="BH4425" s="607"/>
    </row>
    <row r="4426" spans="1:66" x14ac:dyDescent="0.25">
      <c r="A4426" s="222"/>
      <c r="C4426" s="116"/>
      <c r="D4426" s="620"/>
      <c r="F4426" s="117"/>
      <c r="G4426" s="694"/>
      <c r="H4426" s="878"/>
      <c r="I4426" s="397"/>
      <c r="J4426" s="380"/>
      <c r="K4426" s="400" t="s">
        <v>724</v>
      </c>
      <c r="L4426" s="731"/>
      <c r="M4426" s="732"/>
      <c r="N4426" s="931"/>
      <c r="O4426" s="923"/>
      <c r="P4426" s="923"/>
      <c r="Q4426" s="641"/>
      <c r="R4426" s="537"/>
      <c r="S4426" s="537"/>
      <c r="T4426" s="537"/>
      <c r="U4426" s="537"/>
      <c r="V4426" s="537"/>
      <c r="W4426" s="531"/>
      <c r="X4426" s="141"/>
      <c r="Y4426" s="141"/>
      <c r="Z4426" s="552"/>
      <c r="AA4426" s="552"/>
      <c r="AB4426" s="531"/>
      <c r="AC4426" s="593"/>
      <c r="AD4426" s="923"/>
      <c r="AE4426" s="846"/>
      <c r="AF4426" s="931"/>
      <c r="AG4426" s="923"/>
      <c r="AH4426" s="923"/>
      <c r="AI4426" s="641"/>
      <c r="AJ4426" s="537"/>
      <c r="AK4426" s="537"/>
      <c r="AL4426" s="537"/>
      <c r="AM4426" s="537"/>
      <c r="AN4426" s="537"/>
      <c r="AO4426" s="531"/>
      <c r="AP4426" s="141"/>
      <c r="AQ4426" s="141"/>
      <c r="AR4426" s="552"/>
      <c r="AS4426" s="552"/>
      <c r="AT4426" s="531"/>
      <c r="AU4426" s="593"/>
      <c r="AV4426" s="923"/>
      <c r="AW4426" s="846"/>
      <c r="AX4426" s="115"/>
      <c r="AY4426" s="5"/>
      <c r="AZ4426" s="5"/>
      <c r="BA4426" s="335"/>
      <c r="BC4426" s="5"/>
      <c r="BD4426" s="5"/>
      <c r="BE4426" s="335"/>
      <c r="BG4426" s="826"/>
      <c r="BH4426" s="607"/>
    </row>
    <row r="4427" spans="1:66" ht="12.75" customHeight="1" x14ac:dyDescent="0.25">
      <c r="A4427" s="222"/>
      <c r="C4427" s="116"/>
      <c r="D4427" s="620"/>
      <c r="F4427" s="117"/>
      <c r="G4427" s="694"/>
      <c r="H4427" s="878"/>
      <c r="I4427" s="397"/>
      <c r="J4427" s="380"/>
      <c r="K4427" s="400"/>
      <c r="L4427" s="731"/>
      <c r="M4427" s="732"/>
      <c r="N4427" s="931"/>
      <c r="O4427" s="923"/>
      <c r="P4427" s="923"/>
      <c r="Q4427" s="641"/>
      <c r="R4427" s="537"/>
      <c r="S4427" s="537"/>
      <c r="T4427" s="537"/>
      <c r="U4427" s="537"/>
      <c r="V4427" s="537"/>
      <c r="W4427" s="531"/>
      <c r="X4427" s="141"/>
      <c r="Y4427" s="141"/>
      <c r="Z4427" s="552"/>
      <c r="AA4427" s="552"/>
      <c r="AB4427" s="531"/>
      <c r="AC4427" s="593"/>
      <c r="AD4427" s="923"/>
      <c r="AE4427" s="846"/>
      <c r="AF4427" s="931"/>
      <c r="AG4427" s="923"/>
      <c r="AH4427" s="923"/>
      <c r="AI4427" s="641"/>
      <c r="AJ4427" s="537"/>
      <c r="AK4427" s="537"/>
      <c r="AL4427" s="537"/>
      <c r="AM4427" s="537"/>
      <c r="AN4427" s="537"/>
      <c r="AO4427" s="531"/>
      <c r="AP4427" s="141"/>
      <c r="AQ4427" s="141"/>
      <c r="AR4427" s="552"/>
      <c r="AS4427" s="552"/>
      <c r="AT4427" s="531"/>
      <c r="AU4427" s="593"/>
      <c r="AV4427" s="923"/>
      <c r="AW4427" s="846"/>
      <c r="AX4427" s="115"/>
      <c r="AY4427" s="5"/>
      <c r="AZ4427" s="5"/>
      <c r="BA4427" s="335"/>
      <c r="BC4427" s="5"/>
      <c r="BD4427" s="5"/>
      <c r="BE4427" s="335"/>
      <c r="BG4427" s="826"/>
      <c r="BH4427" s="607"/>
    </row>
    <row r="4428" spans="1:66" ht="12.75" customHeight="1" x14ac:dyDescent="0.25">
      <c r="A4428" s="21"/>
      <c r="B4428" s="112"/>
      <c r="C4428" s="116"/>
      <c r="D4428" s="623"/>
      <c r="E4428" s="278"/>
      <c r="F4428" s="116"/>
      <c r="G4428" s="694"/>
      <c r="H4428" s="878"/>
      <c r="I4428" s="397"/>
      <c r="J4428" s="380"/>
      <c r="K4428" s="410" t="s">
        <v>58</v>
      </c>
      <c r="L4428" s="738"/>
      <c r="M4428" s="739"/>
      <c r="N4428" s="932"/>
      <c r="O4428" s="125"/>
      <c r="P4428" s="125"/>
      <c r="Q4428" s="642"/>
      <c r="R4428" s="538"/>
      <c r="S4428" s="538"/>
      <c r="T4428" s="538"/>
      <c r="U4428" s="538"/>
      <c r="V4428" s="538"/>
      <c r="W4428" s="532"/>
      <c r="X4428" s="143"/>
      <c r="Y4428" s="143"/>
      <c r="Z4428" s="553"/>
      <c r="AA4428" s="553"/>
      <c r="AB4428" s="532"/>
      <c r="AC4428" s="594"/>
      <c r="AD4428" s="125"/>
      <c r="AE4428" s="848"/>
      <c r="AF4428" s="932"/>
      <c r="AG4428" s="125"/>
      <c r="AH4428" s="125"/>
      <c r="AI4428" s="642"/>
      <c r="AJ4428" s="538"/>
      <c r="AK4428" s="538"/>
      <c r="AL4428" s="538"/>
      <c r="AM4428" s="538"/>
      <c r="AN4428" s="538"/>
      <c r="AO4428" s="532"/>
      <c r="AP4428" s="143"/>
      <c r="AQ4428" s="143"/>
      <c r="AR4428" s="553"/>
      <c r="AS4428" s="553"/>
      <c r="AT4428" s="532"/>
      <c r="AU4428" s="594"/>
      <c r="AV4428" s="125"/>
      <c r="AW4428" s="848"/>
      <c r="AX4428" s="124"/>
      <c r="AY4428" s="6"/>
      <c r="AZ4428" s="6"/>
      <c r="BA4428" s="341"/>
      <c r="BB4428" s="311"/>
      <c r="BC4428" s="6"/>
      <c r="BD4428" s="6"/>
      <c r="BE4428" s="341"/>
      <c r="BG4428" s="826"/>
      <c r="BH4428" s="607"/>
    </row>
    <row r="4429" spans="1:66" s="4" customFormat="1" ht="12.75" customHeight="1" x14ac:dyDescent="0.25">
      <c r="A4429" s="222"/>
      <c r="B4429" s="30"/>
      <c r="C4429" s="116"/>
      <c r="D4429" s="620"/>
      <c r="E4429" s="32"/>
      <c r="F4429" s="117"/>
      <c r="G4429" s="694"/>
      <c r="H4429" s="878"/>
      <c r="I4429" s="397"/>
      <c r="J4429" s="380"/>
      <c r="K4429" s="400"/>
      <c r="L4429" s="731"/>
      <c r="M4429" s="732"/>
      <c r="N4429" s="931"/>
      <c r="O4429" s="923"/>
      <c r="P4429" s="923"/>
      <c r="Q4429" s="641"/>
      <c r="R4429" s="537"/>
      <c r="S4429" s="537"/>
      <c r="T4429" s="537"/>
      <c r="U4429" s="537"/>
      <c r="V4429" s="537"/>
      <c r="W4429" s="531"/>
      <c r="X4429" s="141"/>
      <c r="Y4429" s="141"/>
      <c r="Z4429" s="552"/>
      <c r="AA4429" s="552"/>
      <c r="AB4429" s="531"/>
      <c r="AC4429" s="593"/>
      <c r="AD4429" s="923"/>
      <c r="AE4429" s="846"/>
      <c r="AF4429" s="931"/>
      <c r="AG4429" s="923"/>
      <c r="AH4429" s="923"/>
      <c r="AI4429" s="641"/>
      <c r="AJ4429" s="537"/>
      <c r="AK4429" s="537"/>
      <c r="AL4429" s="537"/>
      <c r="AM4429" s="537"/>
      <c r="AN4429" s="537"/>
      <c r="AO4429" s="531"/>
      <c r="AP4429" s="141"/>
      <c r="AQ4429" s="141"/>
      <c r="AR4429" s="552"/>
      <c r="AS4429" s="552"/>
      <c r="AT4429" s="531"/>
      <c r="AU4429" s="593"/>
      <c r="AV4429" s="923"/>
      <c r="AW4429" s="846"/>
      <c r="AX4429" s="115"/>
      <c r="AY4429" s="5"/>
      <c r="AZ4429" s="5"/>
      <c r="BA4429" s="335"/>
      <c r="BB4429" s="23"/>
      <c r="BC4429" s="5"/>
      <c r="BD4429" s="5"/>
      <c r="BE4429" s="335"/>
      <c r="BF4429" s="41"/>
      <c r="BG4429" s="826"/>
      <c r="BH4429" s="607"/>
      <c r="BI4429" s="41"/>
      <c r="BJ4429" s="41"/>
      <c r="BK4429" s="41"/>
      <c r="BL4429" s="41"/>
      <c r="BM4429" s="41"/>
      <c r="BN4429" s="41"/>
    </row>
    <row r="4430" spans="1:66" ht="30.6" x14ac:dyDescent="0.25">
      <c r="A4430" s="222" t="s">
        <v>6115</v>
      </c>
      <c r="B4430" s="112">
        <v>14</v>
      </c>
      <c r="C4430" s="116" t="s">
        <v>1714</v>
      </c>
      <c r="D4430" s="620">
        <v>1000</v>
      </c>
      <c r="E4430" s="278"/>
      <c r="F4430" s="116">
        <v>12</v>
      </c>
      <c r="G4430" s="694"/>
      <c r="H4430" s="878" t="str">
        <f t="shared" si="6824"/>
        <v>048</v>
      </c>
      <c r="I4430" s="397" t="s">
        <v>3269</v>
      </c>
      <c r="J4430" s="380" t="s">
        <v>2140</v>
      </c>
      <c r="K4430" s="408" t="s">
        <v>725</v>
      </c>
      <c r="L4430" s="733">
        <v>7809</v>
      </c>
      <c r="M4430" s="734">
        <v>3201</v>
      </c>
      <c r="N4430" s="931"/>
      <c r="O4430" s="530">
        <f t="shared" ref="O4430:O4431" si="6837">IF(N4430&gt;L4430,"0 ",N4430-L4430)</f>
        <v>-7809</v>
      </c>
      <c r="P4430" s="530" t="str">
        <f t="shared" ref="P4430:P4431" si="6838">IF(N4430&lt;L4430,"0 ",N4430-L4430)</f>
        <v xml:space="preserve">0 </v>
      </c>
      <c r="Q4430" s="646"/>
      <c r="R4430" s="536"/>
      <c r="S4430" s="536"/>
      <c r="T4430" s="536"/>
      <c r="U4430" s="536"/>
      <c r="V4430" s="536"/>
      <c r="W4430" s="683" t="str">
        <f t="shared" ref="W4430:W4431" si="6839">IF(SUM(Q4430:V4430)=X4430,"OK",SUM(Q4430:V4430)-X4430)</f>
        <v>OK</v>
      </c>
      <c r="X4430" s="141"/>
      <c r="Y4430" s="141"/>
      <c r="Z4430" s="552"/>
      <c r="AA4430" s="552"/>
      <c r="AB4430" s="683" t="str">
        <f t="shared" ref="AB4430:AB4431" si="6840">IF(SUM(Z4430:AA4430)=AC4430,"OK",SUM(Z4430:AA4430)-AC4430)</f>
        <v>OK</v>
      </c>
      <c r="AC4430" s="593"/>
      <c r="AD4430" s="530">
        <f t="shared" ref="AD4430:AD4431" si="6841">X4430+Y4430+AC4430</f>
        <v>0</v>
      </c>
      <c r="AE4430" s="842">
        <f t="shared" ref="AE4430:AE4431" si="6842">N4430+AD4430</f>
        <v>0</v>
      </c>
      <c r="AF4430" s="931"/>
      <c r="AG4430" s="530">
        <f t="shared" ref="AG4430:AG4431" si="6843">IF(AF4430&gt;M4430,"0 ",AF4430-M4430)</f>
        <v>-3201</v>
      </c>
      <c r="AH4430" s="530" t="str">
        <f t="shared" ref="AH4430:AH4431" si="6844">IF(AF4430&lt;M4430,"0 ",AF4430-M4430)</f>
        <v xml:space="preserve">0 </v>
      </c>
      <c r="AI4430" s="641"/>
      <c r="AJ4430" s="537"/>
      <c r="AK4430" s="537"/>
      <c r="AL4430" s="537"/>
      <c r="AM4430" s="537"/>
      <c r="AN4430" s="537"/>
      <c r="AO4430" s="683" t="str">
        <f t="shared" ref="AO4430:AO4431" si="6845">IF(SUM(AI4430:AN4430)=AP4430,"OK",SUM(AI4430:AN4430)-AP4430)</f>
        <v>OK</v>
      </c>
      <c r="AP4430" s="141"/>
      <c r="AQ4430" s="141"/>
      <c r="AR4430" s="552"/>
      <c r="AS4430" s="552"/>
      <c r="AT4430" s="683" t="str">
        <f t="shared" ref="AT4430:AT4431" si="6846">IF(SUM(AR4430:AS4430)=AU4430,"OK",SUM(AR4430:AS4430)-AU4430)</f>
        <v>OK</v>
      </c>
      <c r="AU4430" s="593"/>
      <c r="AV4430" s="530">
        <f t="shared" ref="AV4430:AV4431" si="6847">AP4430+AQ4430+AU4430</f>
        <v>0</v>
      </c>
      <c r="AW4430" s="842">
        <f t="shared" ref="AW4430:AW4431" si="6848">AF4430+AV4430</f>
        <v>0</v>
      </c>
      <c r="AX4430" s="115">
        <f>L4430</f>
        <v>7809</v>
      </c>
      <c r="AY4430" s="5">
        <f>AE4430</f>
        <v>0</v>
      </c>
      <c r="AZ4430" s="7">
        <f>AY4430-AX4430</f>
        <v>-7809</v>
      </c>
      <c r="BA4430" s="335">
        <f>AZ4430/AX4430</f>
        <v>-1</v>
      </c>
      <c r="BB4430" s="23">
        <f>M4430</f>
        <v>3201</v>
      </c>
      <c r="BC4430" s="5">
        <f>AW4430</f>
        <v>0</v>
      </c>
      <c r="BD4430" s="7">
        <f>BC4430-BB4430</f>
        <v>-3201</v>
      </c>
      <c r="BE4430" s="335">
        <f>BD4430/BB4430</f>
        <v>-1</v>
      </c>
      <c r="BG4430" s="826" t="str">
        <f>RIGHT(LEFT(I4430,3),2)&amp;"."&amp;RIGHT(LEFT(I4430,5),2)</f>
        <v>63.21</v>
      </c>
      <c r="BH4430" s="607" t="b">
        <f>COUNTIF('Codes SEC'!$B$2:$B$250,Ministres!BG4430)&gt;0</f>
        <v>1</v>
      </c>
    </row>
    <row r="4431" spans="1:66" ht="30.6" x14ac:dyDescent="0.25">
      <c r="A4431" s="21" t="s">
        <v>6115</v>
      </c>
      <c r="B4431" s="112">
        <v>14</v>
      </c>
      <c r="C4431" s="116" t="s">
        <v>1714</v>
      </c>
      <c r="D4431" s="620">
        <v>1000</v>
      </c>
      <c r="E4431" s="278"/>
      <c r="F4431" s="116">
        <v>12</v>
      </c>
      <c r="G4431" s="694"/>
      <c r="H4431" s="878" t="str">
        <f t="shared" si="6824"/>
        <v>048</v>
      </c>
      <c r="I4431" s="397" t="s">
        <v>3269</v>
      </c>
      <c r="J4431" s="380" t="s">
        <v>2141</v>
      </c>
      <c r="K4431" s="408" t="s">
        <v>3625</v>
      </c>
      <c r="L4431" s="733">
        <v>64</v>
      </c>
      <c r="M4431" s="734">
        <v>64</v>
      </c>
      <c r="N4431" s="931"/>
      <c r="O4431" s="530">
        <f t="shared" si="6837"/>
        <v>-64</v>
      </c>
      <c r="P4431" s="530" t="str">
        <f t="shared" si="6838"/>
        <v xml:space="preserve">0 </v>
      </c>
      <c r="Q4431" s="646"/>
      <c r="R4431" s="536"/>
      <c r="S4431" s="536"/>
      <c r="T4431" s="536"/>
      <c r="U4431" s="536"/>
      <c r="V4431" s="536"/>
      <c r="W4431" s="683" t="str">
        <f t="shared" si="6839"/>
        <v>OK</v>
      </c>
      <c r="X4431" s="141"/>
      <c r="Y4431" s="141"/>
      <c r="Z4431" s="552"/>
      <c r="AA4431" s="552"/>
      <c r="AB4431" s="683" t="str">
        <f t="shared" si="6840"/>
        <v>OK</v>
      </c>
      <c r="AC4431" s="593"/>
      <c r="AD4431" s="530">
        <f t="shared" si="6841"/>
        <v>0</v>
      </c>
      <c r="AE4431" s="842">
        <f t="shared" si="6842"/>
        <v>0</v>
      </c>
      <c r="AF4431" s="931"/>
      <c r="AG4431" s="530">
        <f t="shared" si="6843"/>
        <v>-64</v>
      </c>
      <c r="AH4431" s="530" t="str">
        <f t="shared" si="6844"/>
        <v xml:space="preserve">0 </v>
      </c>
      <c r="AI4431" s="641"/>
      <c r="AJ4431" s="537"/>
      <c r="AK4431" s="537"/>
      <c r="AL4431" s="537"/>
      <c r="AM4431" s="537"/>
      <c r="AN4431" s="537"/>
      <c r="AO4431" s="683" t="str">
        <f t="shared" si="6845"/>
        <v>OK</v>
      </c>
      <c r="AP4431" s="141"/>
      <c r="AQ4431" s="141"/>
      <c r="AR4431" s="552"/>
      <c r="AS4431" s="552"/>
      <c r="AT4431" s="683" t="str">
        <f t="shared" si="6846"/>
        <v>OK</v>
      </c>
      <c r="AU4431" s="593"/>
      <c r="AV4431" s="530">
        <f t="shared" si="6847"/>
        <v>0</v>
      </c>
      <c r="AW4431" s="842">
        <f t="shared" si="6848"/>
        <v>0</v>
      </c>
      <c r="AX4431" s="115">
        <f>L4431</f>
        <v>64</v>
      </c>
      <c r="AY4431" s="5">
        <f>AE4431</f>
        <v>0</v>
      </c>
      <c r="AZ4431" s="7">
        <f>AY4431-AX4431</f>
        <v>-64</v>
      </c>
      <c r="BA4431" s="335">
        <f>AZ4431/AX4431</f>
        <v>-1</v>
      </c>
      <c r="BB4431" s="23">
        <f>M4431</f>
        <v>64</v>
      </c>
      <c r="BC4431" s="5">
        <f>AW4431</f>
        <v>0</v>
      </c>
      <c r="BD4431" s="7">
        <f>BC4431-BB4431</f>
        <v>-64</v>
      </c>
      <c r="BE4431" s="335">
        <f>BD4431/BB4431</f>
        <v>-1</v>
      </c>
      <c r="BG4431" s="826" t="str">
        <f>RIGHT(LEFT(I4431,3),2)&amp;"."&amp;RIGHT(LEFT(I4431,5),2)</f>
        <v>63.21</v>
      </c>
      <c r="BH4431" s="607" t="b">
        <f>COUNTIF('Codes SEC'!$B$2:$B$250,Ministres!BG4431)&gt;0</f>
        <v>1</v>
      </c>
    </row>
    <row r="4432" spans="1:66" ht="12.75" customHeight="1" x14ac:dyDescent="0.25">
      <c r="A4432" s="227"/>
      <c r="B4432" s="209"/>
      <c r="C4432" s="253"/>
      <c r="D4432" s="625"/>
      <c r="E4432" s="280"/>
      <c r="F4432" s="253"/>
      <c r="G4432" s="695"/>
      <c r="H4432" s="886"/>
      <c r="I4432" s="403"/>
      <c r="J4432" s="381"/>
      <c r="K4432" s="514" t="s">
        <v>59</v>
      </c>
      <c r="L4432" s="315">
        <f t="shared" ref="L4432:P4432" si="6849">L4430+L4431</f>
        <v>7873</v>
      </c>
      <c r="M4432" s="741">
        <f t="shared" si="6849"/>
        <v>3265</v>
      </c>
      <c r="N4432" s="930">
        <f t="shared" si="6849"/>
        <v>0</v>
      </c>
      <c r="O4432" s="790">
        <f t="shared" si="6849"/>
        <v>-7873</v>
      </c>
      <c r="P4432" s="790">
        <f t="shared" si="6849"/>
        <v>0</v>
      </c>
      <c r="Q4432" s="787">
        <f t="shared" ref="Q4432:BE4432" si="6850">Q4430+Q4431</f>
        <v>0</v>
      </c>
      <c r="R4432" s="648">
        <f t="shared" si="6850"/>
        <v>0</v>
      </c>
      <c r="S4432" s="648">
        <f t="shared" si="6850"/>
        <v>0</v>
      </c>
      <c r="T4432" s="648">
        <f t="shared" si="6850"/>
        <v>0</v>
      </c>
      <c r="U4432" s="648">
        <f t="shared" si="6850"/>
        <v>0</v>
      </c>
      <c r="V4432" s="648">
        <f t="shared" si="6850"/>
        <v>0</v>
      </c>
      <c r="W4432" s="790"/>
      <c r="X4432" s="649">
        <f t="shared" si="6850"/>
        <v>0</v>
      </c>
      <c r="Y4432" s="649">
        <f t="shared" si="6850"/>
        <v>0</v>
      </c>
      <c r="Z4432" s="648">
        <f t="shared" si="6850"/>
        <v>0</v>
      </c>
      <c r="AA4432" s="648">
        <f t="shared" si="6850"/>
        <v>0</v>
      </c>
      <c r="AB4432" s="790"/>
      <c r="AC4432" s="649">
        <f t="shared" si="6850"/>
        <v>0</v>
      </c>
      <c r="AD4432" s="790">
        <f>AD4430+AD4431</f>
        <v>0</v>
      </c>
      <c r="AE4432" s="843">
        <f>AE4430+AE4431</f>
        <v>0</v>
      </c>
      <c r="AF4432" s="930">
        <f t="shared" ref="AF4432:AH4432" si="6851">AF4430+AF4431</f>
        <v>0</v>
      </c>
      <c r="AG4432" s="790">
        <f t="shared" si="6851"/>
        <v>-3265</v>
      </c>
      <c r="AH4432" s="790">
        <f t="shared" si="6851"/>
        <v>0</v>
      </c>
      <c r="AI4432" s="787">
        <f t="shared" si="6850"/>
        <v>0</v>
      </c>
      <c r="AJ4432" s="648">
        <f t="shared" si="6850"/>
        <v>0</v>
      </c>
      <c r="AK4432" s="648">
        <f t="shared" si="6850"/>
        <v>0</v>
      </c>
      <c r="AL4432" s="648">
        <f t="shared" si="6850"/>
        <v>0</v>
      </c>
      <c r="AM4432" s="648">
        <f t="shared" si="6850"/>
        <v>0</v>
      </c>
      <c r="AN4432" s="648">
        <f t="shared" si="6850"/>
        <v>0</v>
      </c>
      <c r="AO4432" s="790"/>
      <c r="AP4432" s="649">
        <f t="shared" si="6850"/>
        <v>0</v>
      </c>
      <c r="AQ4432" s="649">
        <f t="shared" si="6850"/>
        <v>0</v>
      </c>
      <c r="AR4432" s="648">
        <f t="shared" si="6850"/>
        <v>0</v>
      </c>
      <c r="AS4432" s="648">
        <f t="shared" si="6850"/>
        <v>0</v>
      </c>
      <c r="AT4432" s="790"/>
      <c r="AU4432" s="649">
        <f t="shared" si="6850"/>
        <v>0</v>
      </c>
      <c r="AV4432" s="790">
        <f t="shared" ref="AV4432" si="6852">AV4430+AV4431</f>
        <v>0</v>
      </c>
      <c r="AW4432" s="843">
        <f t="shared" si="6850"/>
        <v>0</v>
      </c>
      <c r="AX4432" s="336">
        <f t="shared" si="6850"/>
        <v>7873</v>
      </c>
      <c r="AY4432" s="337">
        <f t="shared" si="6850"/>
        <v>0</v>
      </c>
      <c r="AZ4432" s="338">
        <f t="shared" si="6850"/>
        <v>-7873</v>
      </c>
      <c r="BA4432" s="339">
        <f t="shared" si="6850"/>
        <v>-2</v>
      </c>
      <c r="BB4432" s="322">
        <f t="shared" si="6850"/>
        <v>3265</v>
      </c>
      <c r="BC4432" s="337">
        <f t="shared" si="6850"/>
        <v>0</v>
      </c>
      <c r="BD4432" s="338">
        <f t="shared" si="6850"/>
        <v>-3265</v>
      </c>
      <c r="BE4432" s="339">
        <f t="shared" si="6850"/>
        <v>-2</v>
      </c>
      <c r="BG4432" s="826"/>
      <c r="BH4432" s="607"/>
    </row>
    <row r="4433" spans="1:66" ht="12.75" customHeight="1" x14ac:dyDescent="0.25">
      <c r="A4433" s="226"/>
      <c r="B4433" s="207"/>
      <c r="C4433" s="254"/>
      <c r="D4433" s="300"/>
      <c r="E4433" s="276"/>
      <c r="F4433" s="300"/>
      <c r="G4433" s="696"/>
      <c r="H4433" s="887"/>
      <c r="I4433" s="444"/>
      <c r="J4433" s="393"/>
      <c r="K4433" s="404" t="s">
        <v>3721</v>
      </c>
      <c r="L4433" s="729">
        <f t="shared" ref="L4433:P4433" si="6853">L4432</f>
        <v>7873</v>
      </c>
      <c r="M4433" s="730">
        <f t="shared" si="6853"/>
        <v>3265</v>
      </c>
      <c r="N4433" s="844">
        <f t="shared" si="6853"/>
        <v>0</v>
      </c>
      <c r="O4433" s="665">
        <f t="shared" si="6853"/>
        <v>-7873</v>
      </c>
      <c r="P4433" s="665">
        <f t="shared" si="6853"/>
        <v>0</v>
      </c>
      <c r="Q4433" s="638">
        <f t="shared" ref="Q4433:BE4433" si="6854">Q4432</f>
        <v>0</v>
      </c>
      <c r="R4433" s="130">
        <f t="shared" si="6854"/>
        <v>0</v>
      </c>
      <c r="S4433" s="130">
        <f t="shared" si="6854"/>
        <v>0</v>
      </c>
      <c r="T4433" s="130">
        <f t="shared" si="6854"/>
        <v>0</v>
      </c>
      <c r="U4433" s="130">
        <f t="shared" si="6854"/>
        <v>0</v>
      </c>
      <c r="V4433" s="130">
        <f t="shared" si="6854"/>
        <v>0</v>
      </c>
      <c r="W4433" s="665"/>
      <c r="X4433" s="130">
        <f t="shared" si="6854"/>
        <v>0</v>
      </c>
      <c r="Y4433" s="130">
        <f t="shared" si="6854"/>
        <v>0</v>
      </c>
      <c r="Z4433" s="130">
        <f t="shared" si="6854"/>
        <v>0</v>
      </c>
      <c r="AA4433" s="130">
        <f t="shared" si="6854"/>
        <v>0</v>
      </c>
      <c r="AB4433" s="665"/>
      <c r="AC4433" s="130">
        <f t="shared" si="6854"/>
        <v>0</v>
      </c>
      <c r="AD4433" s="665">
        <f>AD4432</f>
        <v>0</v>
      </c>
      <c r="AE4433" s="845">
        <f>AE4432</f>
        <v>0</v>
      </c>
      <c r="AF4433" s="844">
        <f t="shared" ref="AF4433:AH4433" si="6855">AF4432</f>
        <v>0</v>
      </c>
      <c r="AG4433" s="665">
        <f t="shared" si="6855"/>
        <v>-3265</v>
      </c>
      <c r="AH4433" s="665">
        <f t="shared" si="6855"/>
        <v>0</v>
      </c>
      <c r="AI4433" s="638">
        <f t="shared" si="6854"/>
        <v>0</v>
      </c>
      <c r="AJ4433" s="130">
        <f t="shared" si="6854"/>
        <v>0</v>
      </c>
      <c r="AK4433" s="130">
        <f t="shared" si="6854"/>
        <v>0</v>
      </c>
      <c r="AL4433" s="130">
        <f t="shared" si="6854"/>
        <v>0</v>
      </c>
      <c r="AM4433" s="130">
        <f t="shared" si="6854"/>
        <v>0</v>
      </c>
      <c r="AN4433" s="130">
        <f t="shared" si="6854"/>
        <v>0</v>
      </c>
      <c r="AO4433" s="665"/>
      <c r="AP4433" s="130">
        <f t="shared" si="6854"/>
        <v>0</v>
      </c>
      <c r="AQ4433" s="130">
        <f t="shared" si="6854"/>
        <v>0</v>
      </c>
      <c r="AR4433" s="130">
        <f t="shared" si="6854"/>
        <v>0</v>
      </c>
      <c r="AS4433" s="130">
        <f t="shared" si="6854"/>
        <v>0</v>
      </c>
      <c r="AT4433" s="665"/>
      <c r="AU4433" s="130">
        <f t="shared" si="6854"/>
        <v>0</v>
      </c>
      <c r="AV4433" s="665">
        <f t="shared" ref="AV4433" si="6856">AV4432</f>
        <v>0</v>
      </c>
      <c r="AW4433" s="845">
        <f t="shared" si="6854"/>
        <v>0</v>
      </c>
      <c r="AX4433" s="314">
        <f t="shared" si="6854"/>
        <v>7873</v>
      </c>
      <c r="AY4433" s="131">
        <f t="shared" si="6854"/>
        <v>0</v>
      </c>
      <c r="AZ4433" s="132">
        <f t="shared" si="6854"/>
        <v>-7873</v>
      </c>
      <c r="BA4433" s="340">
        <f t="shared" si="6854"/>
        <v>-2</v>
      </c>
      <c r="BB4433" s="310">
        <f t="shared" si="6854"/>
        <v>3265</v>
      </c>
      <c r="BC4433" s="131">
        <f t="shared" si="6854"/>
        <v>0</v>
      </c>
      <c r="BD4433" s="132">
        <f t="shared" si="6854"/>
        <v>-3265</v>
      </c>
      <c r="BE4433" s="340">
        <f t="shared" si="6854"/>
        <v>-2</v>
      </c>
      <c r="BG4433" s="826"/>
      <c r="BH4433" s="607"/>
    </row>
    <row r="4434" spans="1:66" s="4" customFormat="1" ht="12.75" customHeight="1" x14ac:dyDescent="0.25">
      <c r="A4434" s="222"/>
      <c r="B4434" s="30"/>
      <c r="C4434" s="116"/>
      <c r="D4434" s="620"/>
      <c r="E4434" s="32"/>
      <c r="F4434" s="117"/>
      <c r="G4434" s="690"/>
      <c r="H4434" s="878"/>
      <c r="I4434" s="397"/>
      <c r="J4434" s="380"/>
      <c r="K4434" s="405" t="s">
        <v>208</v>
      </c>
      <c r="L4434" s="731">
        <v>0</v>
      </c>
      <c r="M4434" s="732">
        <v>0</v>
      </c>
      <c r="N4434" s="929">
        <v>0</v>
      </c>
      <c r="O4434" s="530">
        <v>0</v>
      </c>
      <c r="P4434" s="530">
        <v>0</v>
      </c>
      <c r="Q4434" s="641">
        <v>0</v>
      </c>
      <c r="R4434" s="537">
        <v>0</v>
      </c>
      <c r="S4434" s="537">
        <v>0</v>
      </c>
      <c r="T4434" s="537">
        <v>0</v>
      </c>
      <c r="U4434" s="537">
        <v>0</v>
      </c>
      <c r="V4434" s="537">
        <v>0</v>
      </c>
      <c r="W4434" s="530"/>
      <c r="X4434" s="142">
        <v>0</v>
      </c>
      <c r="Y4434" s="142">
        <v>0</v>
      </c>
      <c r="Z4434" s="537">
        <v>0</v>
      </c>
      <c r="AA4434" s="537">
        <v>0</v>
      </c>
      <c r="AB4434" s="530"/>
      <c r="AC4434" s="142">
        <v>0</v>
      </c>
      <c r="AD4434" s="530">
        <v>0</v>
      </c>
      <c r="AE4434" s="842">
        <v>0</v>
      </c>
      <c r="AF4434" s="929">
        <v>0</v>
      </c>
      <c r="AG4434" s="530">
        <v>0</v>
      </c>
      <c r="AH4434" s="530">
        <v>0</v>
      </c>
      <c r="AI4434" s="641">
        <v>0</v>
      </c>
      <c r="AJ4434" s="537">
        <v>0</v>
      </c>
      <c r="AK4434" s="537">
        <v>0</v>
      </c>
      <c r="AL4434" s="537">
        <v>0</v>
      </c>
      <c r="AM4434" s="537">
        <v>0</v>
      </c>
      <c r="AN4434" s="537">
        <v>0</v>
      </c>
      <c r="AO4434" s="530"/>
      <c r="AP4434" s="142">
        <v>0</v>
      </c>
      <c r="AQ4434" s="142">
        <v>0</v>
      </c>
      <c r="AR4434" s="537">
        <v>0</v>
      </c>
      <c r="AS4434" s="537">
        <v>0</v>
      </c>
      <c r="AT4434" s="530"/>
      <c r="AU4434" s="142">
        <v>0</v>
      </c>
      <c r="AV4434" s="530">
        <v>0</v>
      </c>
      <c r="AW4434" s="842">
        <v>0</v>
      </c>
      <c r="AX4434" s="115">
        <v>0</v>
      </c>
      <c r="AY4434" s="5">
        <v>0</v>
      </c>
      <c r="AZ4434" s="5">
        <v>0</v>
      </c>
      <c r="BA4434" s="335">
        <v>0</v>
      </c>
      <c r="BB4434" s="23">
        <v>0</v>
      </c>
      <c r="BC4434" s="5">
        <v>0</v>
      </c>
      <c r="BD4434" s="5">
        <v>0</v>
      </c>
      <c r="BE4434" s="335">
        <v>0</v>
      </c>
      <c r="BF4434" s="41"/>
      <c r="BG4434" s="826"/>
      <c r="BH4434" s="607"/>
      <c r="BI4434" s="41"/>
      <c r="BJ4434" s="41"/>
      <c r="BK4434" s="41"/>
      <c r="BL4434" s="41"/>
      <c r="BM4434" s="41"/>
      <c r="BN4434" s="41"/>
    </row>
    <row r="4435" spans="1:66" s="27" customFormat="1" ht="12.75" customHeight="1" x14ac:dyDescent="0.25">
      <c r="A4435" s="21"/>
      <c r="B4435" s="112"/>
      <c r="C4435" s="116"/>
      <c r="D4435" s="623"/>
      <c r="E4435" s="278"/>
      <c r="F4435" s="116"/>
      <c r="G4435" s="694"/>
      <c r="H4435" s="878"/>
      <c r="I4435" s="397"/>
      <c r="J4435" s="380"/>
      <c r="K4435" s="405" t="s">
        <v>96</v>
      </c>
      <c r="L4435" s="738">
        <v>0</v>
      </c>
      <c r="M4435" s="739">
        <v>0</v>
      </c>
      <c r="N4435" s="929">
        <v>0</v>
      </c>
      <c r="O4435" s="530">
        <v>0</v>
      </c>
      <c r="P4435" s="530">
        <v>0</v>
      </c>
      <c r="Q4435" s="641">
        <v>0</v>
      </c>
      <c r="R4435" s="537">
        <v>0</v>
      </c>
      <c r="S4435" s="537">
        <v>0</v>
      </c>
      <c r="T4435" s="537">
        <v>0</v>
      </c>
      <c r="U4435" s="537">
        <v>0</v>
      </c>
      <c r="V4435" s="537">
        <v>0</v>
      </c>
      <c r="W4435" s="530"/>
      <c r="X4435" s="142">
        <v>0</v>
      </c>
      <c r="Y4435" s="142">
        <v>0</v>
      </c>
      <c r="Z4435" s="537">
        <v>0</v>
      </c>
      <c r="AA4435" s="537">
        <v>0</v>
      </c>
      <c r="AB4435" s="530"/>
      <c r="AC4435" s="142">
        <v>0</v>
      </c>
      <c r="AD4435" s="530">
        <v>0</v>
      </c>
      <c r="AE4435" s="842">
        <v>0</v>
      </c>
      <c r="AF4435" s="929">
        <v>0</v>
      </c>
      <c r="AG4435" s="530">
        <v>0</v>
      </c>
      <c r="AH4435" s="530">
        <v>0</v>
      </c>
      <c r="AI4435" s="641">
        <v>0</v>
      </c>
      <c r="AJ4435" s="537">
        <v>0</v>
      </c>
      <c r="AK4435" s="537">
        <v>0</v>
      </c>
      <c r="AL4435" s="537">
        <v>0</v>
      </c>
      <c r="AM4435" s="537">
        <v>0</v>
      </c>
      <c r="AN4435" s="537">
        <v>0</v>
      </c>
      <c r="AO4435" s="530"/>
      <c r="AP4435" s="142">
        <v>0</v>
      </c>
      <c r="AQ4435" s="142">
        <v>0</v>
      </c>
      <c r="AR4435" s="537">
        <v>0</v>
      </c>
      <c r="AS4435" s="537">
        <v>0</v>
      </c>
      <c r="AT4435" s="530"/>
      <c r="AU4435" s="142">
        <v>0</v>
      </c>
      <c r="AV4435" s="530">
        <v>0</v>
      </c>
      <c r="AW4435" s="842">
        <v>0</v>
      </c>
      <c r="AX4435" s="115">
        <v>0</v>
      </c>
      <c r="AY4435" s="5">
        <v>0</v>
      </c>
      <c r="AZ4435" s="5">
        <v>0</v>
      </c>
      <c r="BA4435" s="335">
        <v>0</v>
      </c>
      <c r="BB4435" s="23">
        <v>0</v>
      </c>
      <c r="BC4435" s="5">
        <v>0</v>
      </c>
      <c r="BD4435" s="5">
        <v>0</v>
      </c>
      <c r="BE4435" s="335">
        <v>0</v>
      </c>
      <c r="BF4435" s="41"/>
      <c r="BG4435" s="826"/>
      <c r="BH4435" s="607"/>
      <c r="BI4435" s="40"/>
      <c r="BJ4435" s="40"/>
      <c r="BK4435" s="40"/>
      <c r="BL4435" s="40"/>
      <c r="BM4435" s="40"/>
      <c r="BN4435" s="40"/>
    </row>
    <row r="4436" spans="1:66" ht="12.75" customHeight="1" x14ac:dyDescent="0.25">
      <c r="A4436" s="21"/>
      <c r="B4436" s="112"/>
      <c r="C4436" s="116"/>
      <c r="D4436" s="623"/>
      <c r="E4436" s="278"/>
      <c r="F4436" s="116"/>
      <c r="G4436" s="694"/>
      <c r="H4436" s="878"/>
      <c r="I4436" s="397"/>
      <c r="J4436" s="380"/>
      <c r="K4436" s="405" t="s">
        <v>209</v>
      </c>
      <c r="L4436" s="738">
        <v>0</v>
      </c>
      <c r="M4436" s="739">
        <v>0</v>
      </c>
      <c r="N4436" s="929">
        <v>0</v>
      </c>
      <c r="O4436" s="530">
        <v>0</v>
      </c>
      <c r="P4436" s="530">
        <v>0</v>
      </c>
      <c r="Q4436" s="641">
        <v>0</v>
      </c>
      <c r="R4436" s="537">
        <v>0</v>
      </c>
      <c r="S4436" s="537">
        <v>0</v>
      </c>
      <c r="T4436" s="537">
        <v>0</v>
      </c>
      <c r="U4436" s="537">
        <v>0</v>
      </c>
      <c r="V4436" s="537">
        <v>0</v>
      </c>
      <c r="W4436" s="530"/>
      <c r="X4436" s="142">
        <v>0</v>
      </c>
      <c r="Y4436" s="142">
        <v>0</v>
      </c>
      <c r="Z4436" s="537">
        <v>0</v>
      </c>
      <c r="AA4436" s="537">
        <v>0</v>
      </c>
      <c r="AB4436" s="530"/>
      <c r="AC4436" s="142">
        <v>0</v>
      </c>
      <c r="AD4436" s="530">
        <v>0</v>
      </c>
      <c r="AE4436" s="842">
        <v>0</v>
      </c>
      <c r="AF4436" s="929">
        <v>0</v>
      </c>
      <c r="AG4436" s="530">
        <v>0</v>
      </c>
      <c r="AH4436" s="530">
        <v>0</v>
      </c>
      <c r="AI4436" s="641">
        <v>0</v>
      </c>
      <c r="AJ4436" s="537">
        <v>0</v>
      </c>
      <c r="AK4436" s="537">
        <v>0</v>
      </c>
      <c r="AL4436" s="537">
        <v>0</v>
      </c>
      <c r="AM4436" s="537">
        <v>0</v>
      </c>
      <c r="AN4436" s="537">
        <v>0</v>
      </c>
      <c r="AO4436" s="530"/>
      <c r="AP4436" s="142">
        <v>0</v>
      </c>
      <c r="AQ4436" s="142">
        <v>0</v>
      </c>
      <c r="AR4436" s="537">
        <v>0</v>
      </c>
      <c r="AS4436" s="537">
        <v>0</v>
      </c>
      <c r="AT4436" s="530"/>
      <c r="AU4436" s="142">
        <v>0</v>
      </c>
      <c r="AV4436" s="530">
        <v>0</v>
      </c>
      <c r="AW4436" s="842">
        <v>0</v>
      </c>
      <c r="AX4436" s="115">
        <v>0</v>
      </c>
      <c r="AY4436" s="5">
        <v>0</v>
      </c>
      <c r="AZ4436" s="5">
        <v>0</v>
      </c>
      <c r="BA4436" s="335">
        <v>0</v>
      </c>
      <c r="BB4436" s="23">
        <v>0</v>
      </c>
      <c r="BC4436" s="5">
        <v>0</v>
      </c>
      <c r="BD4436" s="5">
        <v>0</v>
      </c>
      <c r="BE4436" s="335">
        <v>0</v>
      </c>
      <c r="BG4436" s="826"/>
      <c r="BH4436" s="607"/>
    </row>
    <row r="4437" spans="1:66" ht="12.75" customHeight="1" x14ac:dyDescent="0.25">
      <c r="A4437" s="21"/>
      <c r="B4437" s="112"/>
      <c r="C4437" s="116"/>
      <c r="D4437" s="623"/>
      <c r="E4437" s="278"/>
      <c r="F4437" s="116"/>
      <c r="G4437" s="694"/>
      <c r="H4437" s="878"/>
      <c r="I4437" s="397"/>
      <c r="J4437" s="380"/>
      <c r="K4437" s="405" t="s">
        <v>210</v>
      </c>
      <c r="L4437" s="738">
        <v>0</v>
      </c>
      <c r="M4437" s="739">
        <v>0</v>
      </c>
      <c r="N4437" s="929">
        <v>0</v>
      </c>
      <c r="O4437" s="530">
        <v>0</v>
      </c>
      <c r="P4437" s="530">
        <v>0</v>
      </c>
      <c r="Q4437" s="641">
        <v>0</v>
      </c>
      <c r="R4437" s="537">
        <v>0</v>
      </c>
      <c r="S4437" s="537">
        <v>0</v>
      </c>
      <c r="T4437" s="537">
        <v>0</v>
      </c>
      <c r="U4437" s="537">
        <v>0</v>
      </c>
      <c r="V4437" s="537">
        <v>0</v>
      </c>
      <c r="W4437" s="530"/>
      <c r="X4437" s="142">
        <v>0</v>
      </c>
      <c r="Y4437" s="142">
        <v>0</v>
      </c>
      <c r="Z4437" s="537">
        <v>0</v>
      </c>
      <c r="AA4437" s="537">
        <v>0</v>
      </c>
      <c r="AB4437" s="530"/>
      <c r="AC4437" s="142">
        <v>0</v>
      </c>
      <c r="AD4437" s="530">
        <v>0</v>
      </c>
      <c r="AE4437" s="842">
        <v>0</v>
      </c>
      <c r="AF4437" s="929">
        <v>0</v>
      </c>
      <c r="AG4437" s="530">
        <v>0</v>
      </c>
      <c r="AH4437" s="530">
        <v>0</v>
      </c>
      <c r="AI4437" s="641">
        <v>0</v>
      </c>
      <c r="AJ4437" s="537">
        <v>0</v>
      </c>
      <c r="AK4437" s="537">
        <v>0</v>
      </c>
      <c r="AL4437" s="537">
        <v>0</v>
      </c>
      <c r="AM4437" s="537">
        <v>0</v>
      </c>
      <c r="AN4437" s="537">
        <v>0</v>
      </c>
      <c r="AO4437" s="530"/>
      <c r="AP4437" s="142">
        <v>0</v>
      </c>
      <c r="AQ4437" s="142">
        <v>0</v>
      </c>
      <c r="AR4437" s="537">
        <v>0</v>
      </c>
      <c r="AS4437" s="537">
        <v>0</v>
      </c>
      <c r="AT4437" s="530"/>
      <c r="AU4437" s="142">
        <v>0</v>
      </c>
      <c r="AV4437" s="530">
        <v>0</v>
      </c>
      <c r="AW4437" s="842">
        <v>0</v>
      </c>
      <c r="AX4437" s="115">
        <v>0</v>
      </c>
      <c r="AY4437" s="5">
        <v>0</v>
      </c>
      <c r="AZ4437" s="5">
        <v>0</v>
      </c>
      <c r="BA4437" s="335">
        <v>0</v>
      </c>
      <c r="BB4437" s="23">
        <v>0</v>
      </c>
      <c r="BC4437" s="5">
        <v>0</v>
      </c>
      <c r="BD4437" s="5">
        <v>0</v>
      </c>
      <c r="BE4437" s="335">
        <v>0</v>
      </c>
      <c r="BG4437" s="826"/>
      <c r="BH4437" s="607"/>
    </row>
    <row r="4438" spans="1:66" ht="12.75" customHeight="1" x14ac:dyDescent="0.25">
      <c r="A4438" s="21"/>
      <c r="B4438" s="112"/>
      <c r="C4438" s="116"/>
      <c r="D4438" s="623"/>
      <c r="E4438" s="278"/>
      <c r="F4438" s="116"/>
      <c r="G4438" s="694"/>
      <c r="H4438" s="878"/>
      <c r="I4438" s="397"/>
      <c r="J4438" s="380"/>
      <c r="K4438" s="406" t="s">
        <v>53</v>
      </c>
      <c r="L4438" s="738">
        <v>0</v>
      </c>
      <c r="M4438" s="739">
        <v>0</v>
      </c>
      <c r="N4438" s="929">
        <v>0</v>
      </c>
      <c r="O4438" s="530">
        <v>0</v>
      </c>
      <c r="P4438" s="530">
        <v>0</v>
      </c>
      <c r="Q4438" s="641">
        <v>0</v>
      </c>
      <c r="R4438" s="537">
        <v>0</v>
      </c>
      <c r="S4438" s="537">
        <v>0</v>
      </c>
      <c r="T4438" s="537">
        <v>0</v>
      </c>
      <c r="U4438" s="537">
        <v>0</v>
      </c>
      <c r="V4438" s="537">
        <v>0</v>
      </c>
      <c r="W4438" s="530"/>
      <c r="X4438" s="142">
        <v>0</v>
      </c>
      <c r="Y4438" s="142">
        <v>0</v>
      </c>
      <c r="Z4438" s="537">
        <v>0</v>
      </c>
      <c r="AA4438" s="537">
        <v>0</v>
      </c>
      <c r="AB4438" s="530"/>
      <c r="AC4438" s="142">
        <v>0</v>
      </c>
      <c r="AD4438" s="530">
        <v>0</v>
      </c>
      <c r="AE4438" s="842">
        <v>0</v>
      </c>
      <c r="AF4438" s="929">
        <v>0</v>
      </c>
      <c r="AG4438" s="530">
        <v>0</v>
      </c>
      <c r="AH4438" s="530">
        <v>0</v>
      </c>
      <c r="AI4438" s="641">
        <v>0</v>
      </c>
      <c r="AJ4438" s="537">
        <v>0</v>
      </c>
      <c r="AK4438" s="537">
        <v>0</v>
      </c>
      <c r="AL4438" s="537">
        <v>0</v>
      </c>
      <c r="AM4438" s="537">
        <v>0</v>
      </c>
      <c r="AN4438" s="537">
        <v>0</v>
      </c>
      <c r="AO4438" s="530"/>
      <c r="AP4438" s="142">
        <v>0</v>
      </c>
      <c r="AQ4438" s="142">
        <v>0</v>
      </c>
      <c r="AR4438" s="537">
        <v>0</v>
      </c>
      <c r="AS4438" s="537">
        <v>0</v>
      </c>
      <c r="AT4438" s="530"/>
      <c r="AU4438" s="142">
        <v>0</v>
      </c>
      <c r="AV4438" s="530">
        <v>0</v>
      </c>
      <c r="AW4438" s="842">
        <v>0</v>
      </c>
      <c r="AX4438" s="115">
        <v>0</v>
      </c>
      <c r="AY4438" s="5">
        <v>0</v>
      </c>
      <c r="AZ4438" s="5">
        <v>0</v>
      </c>
      <c r="BA4438" s="335">
        <v>0</v>
      </c>
      <c r="BB4438" s="23">
        <v>0</v>
      </c>
      <c r="BC4438" s="5">
        <v>0</v>
      </c>
      <c r="BD4438" s="5">
        <v>0</v>
      </c>
      <c r="BE4438" s="335">
        <v>0</v>
      </c>
      <c r="BG4438" s="826"/>
      <c r="BH4438" s="607"/>
    </row>
    <row r="4439" spans="1:66" ht="12.75" customHeight="1" x14ac:dyDescent="0.25">
      <c r="A4439" s="21"/>
      <c r="B4439" s="112"/>
      <c r="C4439" s="116"/>
      <c r="D4439" s="623"/>
      <c r="E4439" s="278"/>
      <c r="F4439" s="116"/>
      <c r="G4439" s="694"/>
      <c r="H4439" s="878"/>
      <c r="I4439" s="397"/>
      <c r="J4439" s="380"/>
      <c r="K4439" s="406"/>
      <c r="L4439" s="738"/>
      <c r="M4439" s="739"/>
      <c r="N4439" s="932"/>
      <c r="O4439" s="125"/>
      <c r="P4439" s="125"/>
      <c r="Q4439" s="642"/>
      <c r="R4439" s="538"/>
      <c r="S4439" s="538"/>
      <c r="T4439" s="538"/>
      <c r="U4439" s="538"/>
      <c r="V4439" s="538"/>
      <c r="W4439" s="532"/>
      <c r="X4439" s="143"/>
      <c r="Y4439" s="143"/>
      <c r="Z4439" s="553"/>
      <c r="AA4439" s="553"/>
      <c r="AB4439" s="532"/>
      <c r="AC4439" s="594"/>
      <c r="AD4439" s="125"/>
      <c r="AE4439" s="848"/>
      <c r="AF4439" s="932"/>
      <c r="AG4439" s="125"/>
      <c r="AH4439" s="125"/>
      <c r="AI4439" s="642"/>
      <c r="AJ4439" s="538"/>
      <c r="AK4439" s="538"/>
      <c r="AL4439" s="538"/>
      <c r="AM4439" s="538"/>
      <c r="AN4439" s="538"/>
      <c r="AO4439" s="532"/>
      <c r="AP4439" s="143"/>
      <c r="AQ4439" s="143"/>
      <c r="AR4439" s="553"/>
      <c r="AS4439" s="553"/>
      <c r="AT4439" s="532"/>
      <c r="AU4439" s="594"/>
      <c r="AV4439" s="125"/>
      <c r="AW4439" s="848"/>
      <c r="AX4439" s="124"/>
      <c r="AY4439" s="6"/>
      <c r="AZ4439" s="26"/>
      <c r="BA4439" s="341"/>
      <c r="BB4439" s="311"/>
      <c r="BC4439" s="6"/>
      <c r="BD4439" s="26"/>
      <c r="BE4439" s="341"/>
      <c r="BG4439" s="826"/>
      <c r="BH4439" s="607"/>
    </row>
    <row r="4440" spans="1:66" ht="12.75" customHeight="1" x14ac:dyDescent="0.25">
      <c r="A4440" s="21"/>
      <c r="B4440" s="112"/>
      <c r="C4440" s="116"/>
      <c r="D4440" s="623"/>
      <c r="E4440" s="278"/>
      <c r="F4440" s="116"/>
      <c r="G4440" s="700"/>
      <c r="H4440" s="888"/>
      <c r="I4440" s="580"/>
      <c r="J4440" s="573"/>
      <c r="K4440" s="406"/>
      <c r="L4440" s="738"/>
      <c r="M4440" s="739"/>
      <c r="N4440" s="932"/>
      <c r="O4440" s="125"/>
      <c r="P4440" s="125"/>
      <c r="Q4440" s="642"/>
      <c r="R4440" s="538"/>
      <c r="S4440" s="538"/>
      <c r="T4440" s="538"/>
      <c r="U4440" s="538"/>
      <c r="V4440" s="538"/>
      <c r="W4440" s="532"/>
      <c r="X4440" s="143"/>
      <c r="Y4440" s="143"/>
      <c r="Z4440" s="553"/>
      <c r="AA4440" s="553"/>
      <c r="AB4440" s="532"/>
      <c r="AC4440" s="594"/>
      <c r="AD4440" s="125"/>
      <c r="AE4440" s="848"/>
      <c r="AF4440" s="932"/>
      <c r="AG4440" s="125"/>
      <c r="AH4440" s="125"/>
      <c r="AI4440" s="642"/>
      <c r="AJ4440" s="538"/>
      <c r="AK4440" s="538"/>
      <c r="AL4440" s="538"/>
      <c r="AM4440" s="538"/>
      <c r="AN4440" s="538"/>
      <c r="AO4440" s="532"/>
      <c r="AP4440" s="143"/>
      <c r="AQ4440" s="143"/>
      <c r="AR4440" s="553"/>
      <c r="AS4440" s="553"/>
      <c r="AT4440" s="532"/>
      <c r="AU4440" s="594"/>
      <c r="AV4440" s="125"/>
      <c r="AW4440" s="848"/>
      <c r="AX4440" s="124"/>
      <c r="AY4440" s="6"/>
      <c r="AZ4440" s="6"/>
      <c r="BA4440" s="341"/>
      <c r="BB4440" s="311"/>
      <c r="BC4440" s="6"/>
      <c r="BD4440" s="6"/>
      <c r="BE4440" s="341"/>
      <c r="BG4440" s="826"/>
      <c r="BH4440" s="607"/>
    </row>
    <row r="4441" spans="1:66" ht="12.75" customHeight="1" x14ac:dyDescent="0.25">
      <c r="A4441" s="21"/>
      <c r="B4441" s="112"/>
      <c r="C4441" s="116"/>
      <c r="D4441" s="623"/>
      <c r="E4441" s="278"/>
      <c r="F4441" s="116"/>
      <c r="G4441" s="694"/>
      <c r="H4441" s="878"/>
      <c r="I4441" s="397"/>
      <c r="J4441" s="380"/>
      <c r="K4441" s="400" t="s">
        <v>6571</v>
      </c>
      <c r="L4441" s="738"/>
      <c r="M4441" s="739"/>
      <c r="N4441" s="931"/>
      <c r="O4441" s="923"/>
      <c r="P4441" s="923"/>
      <c r="Q4441" s="641"/>
      <c r="R4441" s="537"/>
      <c r="S4441" s="537"/>
      <c r="T4441" s="537"/>
      <c r="U4441" s="537"/>
      <c r="V4441" s="537"/>
      <c r="W4441" s="531"/>
      <c r="X4441" s="141"/>
      <c r="Y4441" s="141"/>
      <c r="Z4441" s="552"/>
      <c r="AA4441" s="552"/>
      <c r="AB4441" s="531"/>
      <c r="AC4441" s="593"/>
      <c r="AD4441" s="923"/>
      <c r="AE4441" s="846"/>
      <c r="AF4441" s="931"/>
      <c r="AG4441" s="923"/>
      <c r="AH4441" s="923"/>
      <c r="AI4441" s="641"/>
      <c r="AJ4441" s="537"/>
      <c r="AK4441" s="537"/>
      <c r="AL4441" s="537"/>
      <c r="AM4441" s="537"/>
      <c r="AN4441" s="537"/>
      <c r="AO4441" s="531"/>
      <c r="AP4441" s="141"/>
      <c r="AQ4441" s="141"/>
      <c r="AR4441" s="552"/>
      <c r="AS4441" s="552"/>
      <c r="AT4441" s="531"/>
      <c r="AU4441" s="593"/>
      <c r="AV4441" s="923"/>
      <c r="AW4441" s="846"/>
      <c r="AX4441" s="115"/>
      <c r="AY4441" s="5"/>
      <c r="AZ4441" s="5"/>
      <c r="BA4441" s="335"/>
      <c r="BC4441" s="5"/>
      <c r="BD4441" s="5"/>
      <c r="BE4441" s="335"/>
      <c r="BG4441" s="826"/>
      <c r="BH4441" s="607"/>
    </row>
    <row r="4442" spans="1:66" ht="12.75" customHeight="1" x14ac:dyDescent="0.25">
      <c r="A4442" s="21"/>
      <c r="B4442" s="112"/>
      <c r="C4442" s="116"/>
      <c r="D4442" s="623"/>
      <c r="E4442" s="278"/>
      <c r="F4442" s="116"/>
      <c r="G4442" s="694"/>
      <c r="H4442" s="878"/>
      <c r="I4442" s="397"/>
      <c r="J4442" s="380"/>
      <c r="K4442" s="400" t="s">
        <v>70</v>
      </c>
      <c r="L4442" s="738"/>
      <c r="M4442" s="739"/>
      <c r="N4442" s="931"/>
      <c r="O4442" s="923"/>
      <c r="P4442" s="923"/>
      <c r="Q4442" s="641"/>
      <c r="R4442" s="537"/>
      <c r="S4442" s="537"/>
      <c r="T4442" s="537"/>
      <c r="U4442" s="537"/>
      <c r="V4442" s="537"/>
      <c r="W4442" s="531"/>
      <c r="X4442" s="141"/>
      <c r="Y4442" s="141"/>
      <c r="Z4442" s="552"/>
      <c r="AA4442" s="552"/>
      <c r="AB4442" s="531"/>
      <c r="AC4442" s="593"/>
      <c r="AD4442" s="923"/>
      <c r="AE4442" s="846"/>
      <c r="AF4442" s="931"/>
      <c r="AG4442" s="923"/>
      <c r="AH4442" s="923"/>
      <c r="AI4442" s="641"/>
      <c r="AJ4442" s="537"/>
      <c r="AK4442" s="537"/>
      <c r="AL4442" s="537"/>
      <c r="AM4442" s="537"/>
      <c r="AN4442" s="537"/>
      <c r="AO4442" s="531"/>
      <c r="AP4442" s="141"/>
      <c r="AQ4442" s="141"/>
      <c r="AR4442" s="552"/>
      <c r="AS4442" s="552"/>
      <c r="AT4442" s="531"/>
      <c r="AU4442" s="593"/>
      <c r="AV4442" s="923"/>
      <c r="AW4442" s="846"/>
      <c r="AX4442" s="115"/>
      <c r="AY4442" s="5"/>
      <c r="AZ4442" s="5"/>
      <c r="BA4442" s="335"/>
      <c r="BC4442" s="5"/>
      <c r="BD4442" s="5"/>
      <c r="BE4442" s="335"/>
      <c r="BG4442" s="826"/>
      <c r="BH4442" s="607"/>
      <c r="BI4442" s="1"/>
    </row>
    <row r="4443" spans="1:66" ht="12.75" customHeight="1" x14ac:dyDescent="0.25">
      <c r="A4443" s="21"/>
      <c r="B4443" s="112"/>
      <c r="C4443" s="116"/>
      <c r="D4443" s="623"/>
      <c r="E4443" s="278"/>
      <c r="F4443" s="116"/>
      <c r="G4443" s="694"/>
      <c r="H4443" s="878"/>
      <c r="I4443" s="397"/>
      <c r="J4443" s="380"/>
      <c r="K4443" s="408"/>
      <c r="L4443" s="738"/>
      <c r="M4443" s="739"/>
      <c r="N4443" s="931"/>
      <c r="O4443" s="923"/>
      <c r="P4443" s="923"/>
      <c r="Q4443" s="641"/>
      <c r="R4443" s="537"/>
      <c r="S4443" s="537"/>
      <c r="T4443" s="537"/>
      <c r="U4443" s="537"/>
      <c r="V4443" s="537"/>
      <c r="W4443" s="531"/>
      <c r="X4443" s="141"/>
      <c r="Y4443" s="141"/>
      <c r="Z4443" s="552"/>
      <c r="AA4443" s="552"/>
      <c r="AB4443" s="531"/>
      <c r="AC4443" s="593"/>
      <c r="AD4443" s="923"/>
      <c r="AE4443" s="846"/>
      <c r="AF4443" s="931"/>
      <c r="AG4443" s="923"/>
      <c r="AH4443" s="923"/>
      <c r="AI4443" s="641"/>
      <c r="AJ4443" s="537"/>
      <c r="AK4443" s="537"/>
      <c r="AL4443" s="537"/>
      <c r="AM4443" s="537"/>
      <c r="AN4443" s="537"/>
      <c r="AO4443" s="531"/>
      <c r="AP4443" s="141"/>
      <c r="AQ4443" s="141"/>
      <c r="AR4443" s="552"/>
      <c r="AS4443" s="552"/>
      <c r="AT4443" s="531"/>
      <c r="AU4443" s="593"/>
      <c r="AV4443" s="923"/>
      <c r="AW4443" s="846"/>
      <c r="AX4443" s="115"/>
      <c r="AY4443" s="5"/>
      <c r="AZ4443" s="5"/>
      <c r="BA4443" s="335"/>
      <c r="BC4443" s="5"/>
      <c r="BD4443" s="5"/>
      <c r="BE4443" s="335"/>
      <c r="BG4443" s="826"/>
      <c r="BH4443" s="607"/>
      <c r="BI4443"/>
    </row>
    <row r="4444" spans="1:66" ht="35.1" customHeight="1" x14ac:dyDescent="0.25">
      <c r="A4444" s="222" t="s">
        <v>6115</v>
      </c>
      <c r="B4444" s="112">
        <v>15</v>
      </c>
      <c r="C4444" s="116" t="s">
        <v>71</v>
      </c>
      <c r="D4444" s="620">
        <v>1000</v>
      </c>
      <c r="E4444" s="278"/>
      <c r="F4444" s="116">
        <v>5</v>
      </c>
      <c r="G4444" s="700"/>
      <c r="H4444" s="888" t="str">
        <f t="shared" si="6824"/>
        <v>062</v>
      </c>
      <c r="I4444" s="580" t="s">
        <v>3323</v>
      </c>
      <c r="J4444" s="573" t="s">
        <v>2423</v>
      </c>
      <c r="K4444" s="411" t="s">
        <v>342</v>
      </c>
      <c r="L4444" s="738">
        <v>3382</v>
      </c>
      <c r="M4444" s="739">
        <v>3382</v>
      </c>
      <c r="N4444" s="931"/>
      <c r="O4444" s="530">
        <f t="shared" ref="O4444:O4445" si="6857">IF(N4444&gt;L4444,"0 ",N4444-L4444)</f>
        <v>-3382</v>
      </c>
      <c r="P4444" s="530" t="str">
        <f t="shared" ref="P4444:P4445" si="6858">IF(N4444&lt;L4444,"0 ",N4444-L4444)</f>
        <v xml:space="preserve">0 </v>
      </c>
      <c r="Q4444" s="646"/>
      <c r="R4444" s="536"/>
      <c r="S4444" s="536"/>
      <c r="T4444" s="536"/>
      <c r="U4444" s="536"/>
      <c r="V4444" s="536"/>
      <c r="W4444" s="683" t="str">
        <f t="shared" ref="W4444:W4445" si="6859">IF(SUM(Q4444:V4444)=X4444,"OK",SUM(Q4444:V4444)-X4444)</f>
        <v>OK</v>
      </c>
      <c r="X4444" s="141"/>
      <c r="Y4444" s="141"/>
      <c r="Z4444" s="552"/>
      <c r="AA4444" s="552"/>
      <c r="AB4444" s="683" t="str">
        <f t="shared" ref="AB4444:AB4445" si="6860">IF(SUM(Z4444:AA4444)=AC4444,"OK",SUM(Z4444:AA4444)-AC4444)</f>
        <v>OK</v>
      </c>
      <c r="AC4444" s="593"/>
      <c r="AD4444" s="530">
        <f t="shared" ref="AD4444:AD4445" si="6861">X4444+Y4444+AC4444</f>
        <v>0</v>
      </c>
      <c r="AE4444" s="842">
        <f t="shared" ref="AE4444:AE4445" si="6862">N4444+AD4444</f>
        <v>0</v>
      </c>
      <c r="AF4444" s="931"/>
      <c r="AG4444" s="530">
        <f t="shared" ref="AG4444:AG4445" si="6863">IF(AF4444&gt;M4444,"0 ",AF4444-M4444)</f>
        <v>-3382</v>
      </c>
      <c r="AH4444" s="530" t="str">
        <f t="shared" ref="AH4444:AH4445" si="6864">IF(AF4444&lt;M4444,"0 ",AF4444-M4444)</f>
        <v xml:space="preserve">0 </v>
      </c>
      <c r="AI4444" s="641"/>
      <c r="AJ4444" s="537"/>
      <c r="AK4444" s="537"/>
      <c r="AL4444" s="537"/>
      <c r="AM4444" s="537"/>
      <c r="AN4444" s="537"/>
      <c r="AO4444" s="683" t="str">
        <f t="shared" ref="AO4444:AO4445" si="6865">IF(SUM(AI4444:AN4444)=AP4444,"OK",SUM(AI4444:AN4444)-AP4444)</f>
        <v>OK</v>
      </c>
      <c r="AP4444" s="141"/>
      <c r="AQ4444" s="141"/>
      <c r="AR4444" s="552"/>
      <c r="AS4444" s="552"/>
      <c r="AT4444" s="683" t="str">
        <f t="shared" ref="AT4444:AT4445" si="6866">IF(SUM(AR4444:AS4444)=AU4444,"OK",SUM(AR4444:AS4444)-AU4444)</f>
        <v>OK</v>
      </c>
      <c r="AU4444" s="593"/>
      <c r="AV4444" s="530">
        <f t="shared" ref="AV4444:AV4445" si="6867">AP4444+AQ4444+AU4444</f>
        <v>0</v>
      </c>
      <c r="AW4444" s="842">
        <f t="shared" ref="AW4444:AW4445" si="6868">AF4444+AV4444</f>
        <v>0</v>
      </c>
      <c r="AX4444" s="115">
        <f>L4444</f>
        <v>3382</v>
      </c>
      <c r="AY4444" s="5">
        <f>AE4444</f>
        <v>0</v>
      </c>
      <c r="AZ4444" s="5">
        <f>AY4444-AX4444</f>
        <v>-3382</v>
      </c>
      <c r="BA4444" s="335">
        <f>AZ4444/AX4444</f>
        <v>-1</v>
      </c>
      <c r="BB4444" s="23">
        <f>M4444</f>
        <v>3382</v>
      </c>
      <c r="BC4444" s="5">
        <f>AW4444</f>
        <v>0</v>
      </c>
      <c r="BD4444" s="5">
        <f>BC4444-BB4444</f>
        <v>-3382</v>
      </c>
      <c r="BE4444" s="335">
        <f>BD4444/BB4444</f>
        <v>-1</v>
      </c>
      <c r="BG4444" s="826" t="str">
        <f>RIGHT(LEFT(I4444,3),2)&amp;"."&amp;RIGHT(LEFT(I4444,5),2)</f>
        <v>41.30</v>
      </c>
      <c r="BH4444" s="607" t="b">
        <f>COUNTIF('Codes SEC'!$B$2:$B$250,Ministres!BG4444)&gt;0</f>
        <v>1</v>
      </c>
      <c r="BI4444"/>
    </row>
    <row r="4445" spans="1:66" ht="35.1" customHeight="1" x14ac:dyDescent="0.25">
      <c r="A4445" s="222" t="s">
        <v>6115</v>
      </c>
      <c r="B4445" s="30">
        <v>15</v>
      </c>
      <c r="C4445" s="116" t="s">
        <v>71</v>
      </c>
      <c r="D4445" s="620">
        <v>1000</v>
      </c>
      <c r="F4445" s="117">
        <v>5</v>
      </c>
      <c r="G4445" s="694"/>
      <c r="H4445" s="878" t="str">
        <f t="shared" si="6824"/>
        <v>062</v>
      </c>
      <c r="I4445" s="580" t="s">
        <v>3323</v>
      </c>
      <c r="J4445" s="573" t="s">
        <v>2425</v>
      </c>
      <c r="K4445" s="494" t="s">
        <v>438</v>
      </c>
      <c r="L4445" s="726">
        <v>2357</v>
      </c>
      <c r="M4445" s="727">
        <v>2357</v>
      </c>
      <c r="N4445" s="931"/>
      <c r="O4445" s="530">
        <f t="shared" si="6857"/>
        <v>-2357</v>
      </c>
      <c r="P4445" s="530" t="str">
        <f t="shared" si="6858"/>
        <v xml:space="preserve">0 </v>
      </c>
      <c r="Q4445" s="646"/>
      <c r="R4445" s="536"/>
      <c r="S4445" s="536"/>
      <c r="T4445" s="536"/>
      <c r="U4445" s="536"/>
      <c r="V4445" s="536"/>
      <c r="W4445" s="683" t="str">
        <f t="shared" si="6859"/>
        <v>OK</v>
      </c>
      <c r="X4445" s="141"/>
      <c r="Y4445" s="141"/>
      <c r="Z4445" s="552"/>
      <c r="AA4445" s="552"/>
      <c r="AB4445" s="683" t="str">
        <f t="shared" si="6860"/>
        <v>OK</v>
      </c>
      <c r="AC4445" s="593"/>
      <c r="AD4445" s="530">
        <f t="shared" si="6861"/>
        <v>0</v>
      </c>
      <c r="AE4445" s="842">
        <f t="shared" si="6862"/>
        <v>0</v>
      </c>
      <c r="AF4445" s="931"/>
      <c r="AG4445" s="530">
        <f t="shared" si="6863"/>
        <v>-2357</v>
      </c>
      <c r="AH4445" s="530" t="str">
        <f t="shared" si="6864"/>
        <v xml:space="preserve">0 </v>
      </c>
      <c r="AI4445" s="641"/>
      <c r="AJ4445" s="537"/>
      <c r="AK4445" s="537"/>
      <c r="AL4445" s="537"/>
      <c r="AM4445" s="537"/>
      <c r="AN4445" s="537"/>
      <c r="AO4445" s="683" t="str">
        <f t="shared" si="6865"/>
        <v>OK</v>
      </c>
      <c r="AP4445" s="141"/>
      <c r="AQ4445" s="141"/>
      <c r="AR4445" s="552"/>
      <c r="AS4445" s="552"/>
      <c r="AT4445" s="683" t="str">
        <f t="shared" si="6866"/>
        <v>OK</v>
      </c>
      <c r="AU4445" s="595"/>
      <c r="AV4445" s="530">
        <f t="shared" si="6867"/>
        <v>0</v>
      </c>
      <c r="AW4445" s="842">
        <f t="shared" si="6868"/>
        <v>0</v>
      </c>
      <c r="AX4445" s="115">
        <f>L4445</f>
        <v>2357</v>
      </c>
      <c r="AY4445" s="5">
        <f>AE4445</f>
        <v>0</v>
      </c>
      <c r="AZ4445" s="7">
        <f>AY4445-AX4445</f>
        <v>-2357</v>
      </c>
      <c r="BA4445" s="335">
        <f>AZ4445/AX4445</f>
        <v>-1</v>
      </c>
      <c r="BB4445" s="23">
        <f>M4445</f>
        <v>2357</v>
      </c>
      <c r="BC4445" s="5">
        <f>AW4445</f>
        <v>0</v>
      </c>
      <c r="BD4445" s="7">
        <f>BC4445-BB4445</f>
        <v>-2357</v>
      </c>
      <c r="BE4445" s="335">
        <f>BD4445/BB4445</f>
        <v>-1</v>
      </c>
      <c r="BG4445" s="826" t="str">
        <f>RIGHT(LEFT(I4445,3),2)&amp;"."&amp;RIGHT(LEFT(I4445,5),2)</f>
        <v>41.30</v>
      </c>
      <c r="BH4445" s="607" t="b">
        <f>COUNTIF('Codes SEC'!$B$2:$B$250,Ministres!BG4445)&gt;0</f>
        <v>1</v>
      </c>
      <c r="BI4445"/>
    </row>
    <row r="4446" spans="1:66" ht="12.75" customHeight="1" x14ac:dyDescent="0.25">
      <c r="A4446" s="227"/>
      <c r="B4446" s="209"/>
      <c r="C4446" s="253"/>
      <c r="D4446" s="625"/>
      <c r="E4446" s="280"/>
      <c r="F4446" s="253"/>
      <c r="G4446" s="695"/>
      <c r="H4446" s="886"/>
      <c r="I4446" s="403"/>
      <c r="J4446" s="381"/>
      <c r="K4446" s="514" t="s">
        <v>95</v>
      </c>
      <c r="L4446" s="318">
        <f t="shared" ref="L4446:BE4446" si="6869">L4444+L4445</f>
        <v>5739</v>
      </c>
      <c r="M4446" s="737">
        <f t="shared" si="6869"/>
        <v>5739</v>
      </c>
      <c r="N4446" s="930">
        <f t="shared" si="6869"/>
        <v>0</v>
      </c>
      <c r="O4446" s="790">
        <f t="shared" si="6869"/>
        <v>-5739</v>
      </c>
      <c r="P4446" s="790">
        <f t="shared" si="6869"/>
        <v>0</v>
      </c>
      <c r="Q4446" s="787">
        <f t="shared" si="6869"/>
        <v>0</v>
      </c>
      <c r="R4446" s="648">
        <f t="shared" si="6869"/>
        <v>0</v>
      </c>
      <c r="S4446" s="648">
        <f t="shared" si="6869"/>
        <v>0</v>
      </c>
      <c r="T4446" s="648">
        <f t="shared" si="6869"/>
        <v>0</v>
      </c>
      <c r="U4446" s="648">
        <f t="shared" si="6869"/>
        <v>0</v>
      </c>
      <c r="V4446" s="648">
        <f t="shared" si="6869"/>
        <v>0</v>
      </c>
      <c r="W4446" s="790"/>
      <c r="X4446" s="649">
        <f t="shared" si="6869"/>
        <v>0</v>
      </c>
      <c r="Y4446" s="649">
        <f t="shared" si="6869"/>
        <v>0</v>
      </c>
      <c r="Z4446" s="648">
        <f t="shared" si="6869"/>
        <v>0</v>
      </c>
      <c r="AA4446" s="648">
        <f t="shared" si="6869"/>
        <v>0</v>
      </c>
      <c r="AB4446" s="790"/>
      <c r="AC4446" s="649">
        <f t="shared" si="6869"/>
        <v>0</v>
      </c>
      <c r="AD4446" s="790">
        <f>AD4444+AD4445</f>
        <v>0</v>
      </c>
      <c r="AE4446" s="843">
        <f>AE4444+AE4445</f>
        <v>0</v>
      </c>
      <c r="AF4446" s="930">
        <f t="shared" si="6869"/>
        <v>0</v>
      </c>
      <c r="AG4446" s="790">
        <f t="shared" si="6869"/>
        <v>-5739</v>
      </c>
      <c r="AH4446" s="790">
        <f t="shared" si="6869"/>
        <v>0</v>
      </c>
      <c r="AI4446" s="787">
        <f t="shared" si="6869"/>
        <v>0</v>
      </c>
      <c r="AJ4446" s="648">
        <f t="shared" si="6869"/>
        <v>0</v>
      </c>
      <c r="AK4446" s="648">
        <f t="shared" si="6869"/>
        <v>0</v>
      </c>
      <c r="AL4446" s="648">
        <f t="shared" si="6869"/>
        <v>0</v>
      </c>
      <c r="AM4446" s="648">
        <f t="shared" si="6869"/>
        <v>0</v>
      </c>
      <c r="AN4446" s="648">
        <f t="shared" si="6869"/>
        <v>0</v>
      </c>
      <c r="AO4446" s="790"/>
      <c r="AP4446" s="649">
        <f t="shared" si="6869"/>
        <v>0</v>
      </c>
      <c r="AQ4446" s="649">
        <f t="shared" si="6869"/>
        <v>0</v>
      </c>
      <c r="AR4446" s="648">
        <f t="shared" si="6869"/>
        <v>0</v>
      </c>
      <c r="AS4446" s="648">
        <f t="shared" si="6869"/>
        <v>0</v>
      </c>
      <c r="AT4446" s="790"/>
      <c r="AU4446" s="649">
        <f t="shared" si="6869"/>
        <v>0</v>
      </c>
      <c r="AV4446" s="790">
        <f t="shared" si="6869"/>
        <v>0</v>
      </c>
      <c r="AW4446" s="843">
        <f t="shared" si="6869"/>
        <v>0</v>
      </c>
      <c r="AX4446" s="336">
        <f t="shared" si="6869"/>
        <v>5739</v>
      </c>
      <c r="AY4446" s="337">
        <f t="shared" si="6869"/>
        <v>0</v>
      </c>
      <c r="AZ4446" s="338">
        <f t="shared" si="6869"/>
        <v>-5739</v>
      </c>
      <c r="BA4446" s="339">
        <f t="shared" si="6869"/>
        <v>-2</v>
      </c>
      <c r="BB4446" s="322">
        <f t="shared" si="6869"/>
        <v>5739</v>
      </c>
      <c r="BC4446" s="337">
        <f t="shared" si="6869"/>
        <v>0</v>
      </c>
      <c r="BD4446" s="338">
        <f t="shared" si="6869"/>
        <v>-5739</v>
      </c>
      <c r="BE4446" s="339">
        <f t="shared" si="6869"/>
        <v>-2</v>
      </c>
      <c r="BG4446" s="826"/>
      <c r="BH4446" s="607"/>
      <c r="BI4446"/>
    </row>
    <row r="4447" spans="1:66" ht="12.75" customHeight="1" x14ac:dyDescent="0.25">
      <c r="A4447" s="21"/>
      <c r="B4447" s="112"/>
      <c r="C4447" s="116"/>
      <c r="D4447" s="623"/>
      <c r="E4447" s="278"/>
      <c r="F4447" s="116"/>
      <c r="G4447" s="694"/>
      <c r="H4447" s="878"/>
      <c r="I4447" s="397"/>
      <c r="J4447" s="380"/>
      <c r="K4447" s="461"/>
      <c r="L4447" s="738"/>
      <c r="M4447" s="739"/>
      <c r="N4447" s="932"/>
      <c r="O4447" s="125"/>
      <c r="P4447" s="125"/>
      <c r="Q4447" s="642"/>
      <c r="R4447" s="538"/>
      <c r="S4447" s="538"/>
      <c r="T4447" s="538"/>
      <c r="U4447" s="538"/>
      <c r="V4447" s="538"/>
      <c r="W4447" s="532"/>
      <c r="X4447" s="143"/>
      <c r="Y4447" s="143"/>
      <c r="Z4447" s="553"/>
      <c r="AA4447" s="553"/>
      <c r="AB4447" s="532"/>
      <c r="AC4447" s="594"/>
      <c r="AD4447" s="125"/>
      <c r="AE4447" s="848"/>
      <c r="AF4447" s="932"/>
      <c r="AG4447" s="125"/>
      <c r="AH4447" s="125"/>
      <c r="AI4447" s="642"/>
      <c r="AJ4447" s="538"/>
      <c r="AK4447" s="538"/>
      <c r="AL4447" s="538"/>
      <c r="AM4447" s="538"/>
      <c r="AN4447" s="538"/>
      <c r="AO4447" s="532"/>
      <c r="AP4447" s="143"/>
      <c r="AQ4447" s="143"/>
      <c r="AR4447" s="553"/>
      <c r="AS4447" s="553"/>
      <c r="AT4447" s="532"/>
      <c r="AU4447" s="594"/>
      <c r="AV4447" s="125"/>
      <c r="AW4447" s="848"/>
      <c r="AX4447" s="124"/>
      <c r="AY4447" s="6"/>
      <c r="AZ4447" s="6"/>
      <c r="BA4447" s="341"/>
      <c r="BB4447" s="311"/>
      <c r="BC4447" s="6"/>
      <c r="BD4447" s="6"/>
      <c r="BE4447" s="341"/>
      <c r="BG4447" s="826"/>
      <c r="BH4447" s="607"/>
    </row>
    <row r="4448" spans="1:66" ht="12.75" customHeight="1" x14ac:dyDescent="0.25">
      <c r="A4448" s="21"/>
      <c r="B4448" s="112"/>
      <c r="C4448" s="116"/>
      <c r="D4448" s="623"/>
      <c r="E4448" s="278"/>
      <c r="F4448" s="116"/>
      <c r="G4448" s="694"/>
      <c r="H4448" s="878"/>
      <c r="I4448" s="397"/>
      <c r="J4448" s="380"/>
      <c r="K4448" s="410" t="s">
        <v>58</v>
      </c>
      <c r="L4448" s="738"/>
      <c r="M4448" s="739"/>
      <c r="N4448" s="932"/>
      <c r="O4448" s="125"/>
      <c r="P4448" s="125"/>
      <c r="Q4448" s="642"/>
      <c r="R4448" s="538"/>
      <c r="S4448" s="538"/>
      <c r="T4448" s="538"/>
      <c r="U4448" s="538"/>
      <c r="V4448" s="538"/>
      <c r="W4448" s="532"/>
      <c r="X4448" s="143"/>
      <c r="Y4448" s="143"/>
      <c r="Z4448" s="553"/>
      <c r="AA4448" s="553"/>
      <c r="AB4448" s="532"/>
      <c r="AC4448" s="594"/>
      <c r="AD4448" s="125"/>
      <c r="AE4448" s="848"/>
      <c r="AF4448" s="932"/>
      <c r="AG4448" s="125"/>
      <c r="AH4448" s="125"/>
      <c r="AI4448" s="642"/>
      <c r="AJ4448" s="538"/>
      <c r="AK4448" s="538"/>
      <c r="AL4448" s="538"/>
      <c r="AM4448" s="538"/>
      <c r="AN4448" s="538"/>
      <c r="AO4448" s="532"/>
      <c r="AP4448" s="143"/>
      <c r="AQ4448" s="143"/>
      <c r="AR4448" s="553"/>
      <c r="AS4448" s="553"/>
      <c r="AT4448" s="532"/>
      <c r="AU4448" s="594"/>
      <c r="AV4448" s="125"/>
      <c r="AW4448" s="848"/>
      <c r="AX4448" s="124"/>
      <c r="AY4448" s="6"/>
      <c r="AZ4448" s="6"/>
      <c r="BA4448" s="341"/>
      <c r="BB4448" s="311"/>
      <c r="BC4448" s="6"/>
      <c r="BD4448" s="6"/>
      <c r="BE4448" s="341"/>
      <c r="BG4448" s="826"/>
      <c r="BH4448" s="607"/>
    </row>
    <row r="4449" spans="1:66" ht="12.75" customHeight="1" x14ac:dyDescent="0.25">
      <c r="A4449" s="21"/>
      <c r="B4449" s="112"/>
      <c r="C4449" s="116"/>
      <c r="D4449" s="623"/>
      <c r="E4449" s="278"/>
      <c r="F4449" s="116"/>
      <c r="G4449" s="694"/>
      <c r="H4449" s="878"/>
      <c r="I4449" s="397"/>
      <c r="J4449" s="380"/>
      <c r="K4449" s="410"/>
      <c r="L4449" s="738"/>
      <c r="M4449" s="739"/>
      <c r="N4449" s="932"/>
      <c r="O4449" s="125"/>
      <c r="P4449" s="125"/>
      <c r="Q4449" s="642"/>
      <c r="R4449" s="538"/>
      <c r="S4449" s="538"/>
      <c r="T4449" s="538"/>
      <c r="U4449" s="538"/>
      <c r="V4449" s="538"/>
      <c r="W4449" s="532"/>
      <c r="X4449" s="143"/>
      <c r="Y4449" s="143"/>
      <c r="Z4449" s="553"/>
      <c r="AA4449" s="553"/>
      <c r="AB4449" s="532"/>
      <c r="AC4449" s="594"/>
      <c r="AD4449" s="125"/>
      <c r="AE4449" s="848"/>
      <c r="AF4449" s="932"/>
      <c r="AG4449" s="125"/>
      <c r="AH4449" s="125"/>
      <c r="AI4449" s="642"/>
      <c r="AJ4449" s="538"/>
      <c r="AK4449" s="538"/>
      <c r="AL4449" s="538"/>
      <c r="AM4449" s="538"/>
      <c r="AN4449" s="538"/>
      <c r="AO4449" s="532"/>
      <c r="AP4449" s="143"/>
      <c r="AQ4449" s="143"/>
      <c r="AR4449" s="553"/>
      <c r="AS4449" s="553"/>
      <c r="AT4449" s="532"/>
      <c r="AU4449" s="594"/>
      <c r="AV4449" s="125"/>
      <c r="AW4449" s="848"/>
      <c r="AX4449" s="124"/>
      <c r="AY4449" s="6"/>
      <c r="AZ4449" s="6"/>
      <c r="BA4449" s="341"/>
      <c r="BB4449" s="311"/>
      <c r="BC4449" s="6"/>
      <c r="BD4449" s="6"/>
      <c r="BE4449" s="341"/>
      <c r="BG4449" s="826"/>
      <c r="BH4449" s="607"/>
    </row>
    <row r="4450" spans="1:66" ht="35.1" customHeight="1" x14ac:dyDescent="0.25">
      <c r="A4450" s="222" t="s">
        <v>6115</v>
      </c>
      <c r="B4450" s="112" t="s">
        <v>5019</v>
      </c>
      <c r="C4450" s="116" t="s">
        <v>71</v>
      </c>
      <c r="D4450" s="620">
        <v>1000</v>
      </c>
      <c r="E4450" s="278"/>
      <c r="F4450" s="116">
        <v>12</v>
      </c>
      <c r="G4450" s="700"/>
      <c r="H4450" s="888" t="str">
        <f t="shared" si="6824"/>
        <v>062</v>
      </c>
      <c r="I4450" s="580">
        <v>88514000</v>
      </c>
      <c r="J4450" s="689" t="s">
        <v>5784</v>
      </c>
      <c r="K4450" s="411" t="s">
        <v>1603</v>
      </c>
      <c r="L4450" s="733">
        <v>0</v>
      </c>
      <c r="M4450" s="734">
        <v>0</v>
      </c>
      <c r="N4450" s="931"/>
      <c r="O4450" s="530">
        <f t="shared" ref="O4450" si="6870">IF(N4450&gt;L4450,"0 ",N4450-L4450)</f>
        <v>0</v>
      </c>
      <c r="P4450" s="530">
        <f t="shared" ref="P4450" si="6871">IF(N4450&lt;L4450,"0 ",N4450-L4450)</f>
        <v>0</v>
      </c>
      <c r="Q4450" s="646"/>
      <c r="R4450" s="536"/>
      <c r="S4450" s="536"/>
      <c r="T4450" s="536"/>
      <c r="U4450" s="536"/>
      <c r="V4450" s="536"/>
      <c r="W4450" s="683" t="str">
        <f>IF(SUM(Q4450:V4450)=X4450,"OK",SUM(Q4450:V4450)-X4450)</f>
        <v>OK</v>
      </c>
      <c r="X4450" s="141"/>
      <c r="Y4450" s="141"/>
      <c r="Z4450" s="552"/>
      <c r="AA4450" s="552"/>
      <c r="AB4450" s="683" t="str">
        <f>IF(SUM(Z4450:AA4450)=AC4450,"OK",SUM(Z4450:AA4450)-AC4450)</f>
        <v>OK</v>
      </c>
      <c r="AC4450" s="593"/>
      <c r="AD4450" s="530">
        <f t="shared" ref="AD4450" si="6872">X4450+Y4450+AC4450</f>
        <v>0</v>
      </c>
      <c r="AE4450" s="842">
        <f t="shared" ref="AE4450" si="6873">N4450+AD4450</f>
        <v>0</v>
      </c>
      <c r="AF4450" s="931"/>
      <c r="AG4450" s="530">
        <f t="shared" ref="AG4450" si="6874">IF(AF4450&gt;M4450,"0 ",AF4450-M4450)</f>
        <v>0</v>
      </c>
      <c r="AH4450" s="530">
        <f t="shared" ref="AH4450" si="6875">IF(AF4450&lt;M4450,"0 ",AF4450-M4450)</f>
        <v>0</v>
      </c>
      <c r="AI4450" s="641"/>
      <c r="AJ4450" s="537"/>
      <c r="AK4450" s="537"/>
      <c r="AL4450" s="537"/>
      <c r="AM4450" s="537"/>
      <c r="AN4450" s="537"/>
      <c r="AO4450" s="683" t="str">
        <f>IF(SUM(AI4450:AN4450)=AP4450,"OK",SUM(AI4450:AN4450)-AP4450)</f>
        <v>OK</v>
      </c>
      <c r="AP4450" s="141"/>
      <c r="AQ4450" s="141"/>
      <c r="AR4450" s="552"/>
      <c r="AS4450" s="552"/>
      <c r="AT4450" s="683" t="str">
        <f>IF(SUM(AR4450:AS4450)=AU4450,"OK",SUM(AR4450:AS4450)-AU4450)</f>
        <v>OK</v>
      </c>
      <c r="AU4450" s="593"/>
      <c r="AV4450" s="530">
        <f t="shared" ref="AV4450" si="6876">AP4450+AQ4450+AU4450</f>
        <v>0</v>
      </c>
      <c r="AW4450" s="842">
        <f t="shared" ref="AW4450" si="6877">AF4450+AV4450</f>
        <v>0</v>
      </c>
      <c r="AX4450" s="115">
        <f>L4450</f>
        <v>0</v>
      </c>
      <c r="AY4450" s="5">
        <f>AE4450</f>
        <v>0</v>
      </c>
      <c r="AZ4450" s="7">
        <f>AY4450-AX4450</f>
        <v>0</v>
      </c>
      <c r="BA4450" s="335" t="e">
        <f>AZ4450/AX4450</f>
        <v>#DIV/0!</v>
      </c>
      <c r="BB4450" s="23">
        <f>M4450</f>
        <v>0</v>
      </c>
      <c r="BC4450" s="5">
        <f>AW4450</f>
        <v>0</v>
      </c>
      <c r="BD4450" s="7">
        <f>BC4450-BB4450</f>
        <v>0</v>
      </c>
      <c r="BE4450" s="335" t="e">
        <f>BD4450/BB4450</f>
        <v>#DIV/0!</v>
      </c>
      <c r="BG4450" s="826" t="str">
        <f>RIGHT(LEFT(I4450,3),2)&amp;"."&amp;RIGHT(LEFT(I4450,5),2)</f>
        <v>85.14</v>
      </c>
      <c r="BH4450" s="607" t="b">
        <f>COUNTIF('Codes SEC'!$B$2:$B$250,Ministres!BG4450)&gt;0</f>
        <v>1</v>
      </c>
    </row>
    <row r="4451" spans="1:66" ht="12.75" customHeight="1" x14ac:dyDescent="0.25">
      <c r="A4451" s="227"/>
      <c r="B4451" s="209"/>
      <c r="C4451" s="253"/>
      <c r="D4451" s="625"/>
      <c r="E4451" s="280"/>
      <c r="F4451" s="253"/>
      <c r="G4451" s="695"/>
      <c r="H4451" s="886"/>
      <c r="I4451" s="403"/>
      <c r="J4451" s="381"/>
      <c r="K4451" s="514" t="s">
        <v>59</v>
      </c>
      <c r="L4451" s="318">
        <f t="shared" ref="L4451:P4451" si="6878">L4450</f>
        <v>0</v>
      </c>
      <c r="M4451" s="737">
        <f t="shared" si="6878"/>
        <v>0</v>
      </c>
      <c r="N4451" s="930">
        <f t="shared" si="6878"/>
        <v>0</v>
      </c>
      <c r="O4451" s="790">
        <f t="shared" si="6878"/>
        <v>0</v>
      </c>
      <c r="P4451" s="790">
        <f t="shared" si="6878"/>
        <v>0</v>
      </c>
      <c r="Q4451" s="787">
        <f t="shared" ref="Q4451:BE4451" si="6879">Q4450</f>
        <v>0</v>
      </c>
      <c r="R4451" s="648">
        <f t="shared" si="6879"/>
        <v>0</v>
      </c>
      <c r="S4451" s="648">
        <f t="shared" si="6879"/>
        <v>0</v>
      </c>
      <c r="T4451" s="648">
        <f t="shared" si="6879"/>
        <v>0</v>
      </c>
      <c r="U4451" s="648">
        <f t="shared" si="6879"/>
        <v>0</v>
      </c>
      <c r="V4451" s="648">
        <f t="shared" si="6879"/>
        <v>0</v>
      </c>
      <c r="W4451" s="790"/>
      <c r="X4451" s="649">
        <f t="shared" si="6879"/>
        <v>0</v>
      </c>
      <c r="Y4451" s="649">
        <f t="shared" si="6879"/>
        <v>0</v>
      </c>
      <c r="Z4451" s="648">
        <f t="shared" si="6879"/>
        <v>0</v>
      </c>
      <c r="AA4451" s="648">
        <f t="shared" si="6879"/>
        <v>0</v>
      </c>
      <c r="AB4451" s="790"/>
      <c r="AC4451" s="649">
        <f t="shared" si="6879"/>
        <v>0</v>
      </c>
      <c r="AD4451" s="790">
        <f>AD4450</f>
        <v>0</v>
      </c>
      <c r="AE4451" s="843">
        <f>AE4450</f>
        <v>0</v>
      </c>
      <c r="AF4451" s="930">
        <f t="shared" ref="AF4451:AH4451" si="6880">AF4450</f>
        <v>0</v>
      </c>
      <c r="AG4451" s="790">
        <f t="shared" si="6880"/>
        <v>0</v>
      </c>
      <c r="AH4451" s="790">
        <f t="shared" si="6880"/>
        <v>0</v>
      </c>
      <c r="AI4451" s="787">
        <f t="shared" si="6879"/>
        <v>0</v>
      </c>
      <c r="AJ4451" s="648">
        <f t="shared" si="6879"/>
        <v>0</v>
      </c>
      <c r="AK4451" s="648">
        <f t="shared" si="6879"/>
        <v>0</v>
      </c>
      <c r="AL4451" s="648">
        <f t="shared" si="6879"/>
        <v>0</v>
      </c>
      <c r="AM4451" s="648">
        <f t="shared" si="6879"/>
        <v>0</v>
      </c>
      <c r="AN4451" s="648">
        <f t="shared" si="6879"/>
        <v>0</v>
      </c>
      <c r="AO4451" s="790"/>
      <c r="AP4451" s="649">
        <f t="shared" si="6879"/>
        <v>0</v>
      </c>
      <c r="AQ4451" s="649">
        <f t="shared" si="6879"/>
        <v>0</v>
      </c>
      <c r="AR4451" s="648">
        <f t="shared" si="6879"/>
        <v>0</v>
      </c>
      <c r="AS4451" s="648">
        <f t="shared" si="6879"/>
        <v>0</v>
      </c>
      <c r="AT4451" s="790"/>
      <c r="AU4451" s="649">
        <f t="shared" si="6879"/>
        <v>0</v>
      </c>
      <c r="AV4451" s="790">
        <f t="shared" ref="AV4451" si="6881">AV4450</f>
        <v>0</v>
      </c>
      <c r="AW4451" s="843">
        <f t="shared" si="6879"/>
        <v>0</v>
      </c>
      <c r="AX4451" s="336">
        <f t="shared" si="6879"/>
        <v>0</v>
      </c>
      <c r="AY4451" s="337">
        <f t="shared" si="6879"/>
        <v>0</v>
      </c>
      <c r="AZ4451" s="338">
        <f t="shared" si="6879"/>
        <v>0</v>
      </c>
      <c r="BA4451" s="339" t="e">
        <f t="shared" si="6879"/>
        <v>#DIV/0!</v>
      </c>
      <c r="BB4451" s="322">
        <f t="shared" si="6879"/>
        <v>0</v>
      </c>
      <c r="BC4451" s="337">
        <f t="shared" si="6879"/>
        <v>0</v>
      </c>
      <c r="BD4451" s="338">
        <f t="shared" si="6879"/>
        <v>0</v>
      </c>
      <c r="BE4451" s="339" t="e">
        <f t="shared" si="6879"/>
        <v>#DIV/0!</v>
      </c>
      <c r="BG4451" s="826"/>
      <c r="BH4451" s="607"/>
    </row>
    <row r="4452" spans="1:66" ht="12.75" customHeight="1" x14ac:dyDescent="0.25">
      <c r="A4452" s="226"/>
      <c r="B4452" s="207"/>
      <c r="C4452" s="254"/>
      <c r="D4452" s="300"/>
      <c r="E4452" s="276"/>
      <c r="F4452" s="300"/>
      <c r="G4452" s="696"/>
      <c r="H4452" s="887"/>
      <c r="I4452" s="444"/>
      <c r="J4452" s="393"/>
      <c r="K4452" s="404" t="s">
        <v>3651</v>
      </c>
      <c r="L4452" s="729">
        <f t="shared" ref="L4452:P4452" si="6882">L4446+L4451</f>
        <v>5739</v>
      </c>
      <c r="M4452" s="730">
        <f t="shared" si="6882"/>
        <v>5739</v>
      </c>
      <c r="N4452" s="844">
        <f t="shared" si="6882"/>
        <v>0</v>
      </c>
      <c r="O4452" s="665">
        <f t="shared" si="6882"/>
        <v>-5739</v>
      </c>
      <c r="P4452" s="665">
        <f t="shared" si="6882"/>
        <v>0</v>
      </c>
      <c r="Q4452" s="638">
        <f t="shared" ref="Q4452:BE4452" si="6883">Q4446+Q4451</f>
        <v>0</v>
      </c>
      <c r="R4452" s="130">
        <f t="shared" si="6883"/>
        <v>0</v>
      </c>
      <c r="S4452" s="130">
        <f t="shared" si="6883"/>
        <v>0</v>
      </c>
      <c r="T4452" s="130">
        <f t="shared" si="6883"/>
        <v>0</v>
      </c>
      <c r="U4452" s="130">
        <f t="shared" si="6883"/>
        <v>0</v>
      </c>
      <c r="V4452" s="130">
        <f t="shared" si="6883"/>
        <v>0</v>
      </c>
      <c r="W4452" s="665"/>
      <c r="X4452" s="130">
        <f t="shared" si="6883"/>
        <v>0</v>
      </c>
      <c r="Y4452" s="130">
        <f t="shared" si="6883"/>
        <v>0</v>
      </c>
      <c r="Z4452" s="130">
        <f t="shared" si="6883"/>
        <v>0</v>
      </c>
      <c r="AA4452" s="130">
        <f t="shared" si="6883"/>
        <v>0</v>
      </c>
      <c r="AB4452" s="665"/>
      <c r="AC4452" s="130">
        <f t="shared" si="6883"/>
        <v>0</v>
      </c>
      <c r="AD4452" s="665">
        <f>AD4446+AD4451</f>
        <v>0</v>
      </c>
      <c r="AE4452" s="845">
        <f>AE4446+AE4451</f>
        <v>0</v>
      </c>
      <c r="AF4452" s="844">
        <f t="shared" ref="AF4452:AH4452" si="6884">AF4446+AF4451</f>
        <v>0</v>
      </c>
      <c r="AG4452" s="665">
        <f t="shared" si="6884"/>
        <v>-5739</v>
      </c>
      <c r="AH4452" s="665">
        <f t="shared" si="6884"/>
        <v>0</v>
      </c>
      <c r="AI4452" s="638">
        <f t="shared" si="6883"/>
        <v>0</v>
      </c>
      <c r="AJ4452" s="130">
        <f t="shared" si="6883"/>
        <v>0</v>
      </c>
      <c r="AK4452" s="130">
        <f t="shared" si="6883"/>
        <v>0</v>
      </c>
      <c r="AL4452" s="130">
        <f t="shared" si="6883"/>
        <v>0</v>
      </c>
      <c r="AM4452" s="130">
        <f t="shared" si="6883"/>
        <v>0</v>
      </c>
      <c r="AN4452" s="130">
        <f t="shared" si="6883"/>
        <v>0</v>
      </c>
      <c r="AO4452" s="665"/>
      <c r="AP4452" s="130">
        <f t="shared" si="6883"/>
        <v>0</v>
      </c>
      <c r="AQ4452" s="130">
        <f t="shared" si="6883"/>
        <v>0</v>
      </c>
      <c r="AR4452" s="130">
        <f t="shared" si="6883"/>
        <v>0</v>
      </c>
      <c r="AS4452" s="130">
        <f t="shared" si="6883"/>
        <v>0</v>
      </c>
      <c r="AT4452" s="665"/>
      <c r="AU4452" s="130">
        <f t="shared" si="6883"/>
        <v>0</v>
      </c>
      <c r="AV4452" s="665">
        <f t="shared" ref="AV4452" si="6885">AV4446+AV4451</f>
        <v>0</v>
      </c>
      <c r="AW4452" s="845">
        <f t="shared" si="6883"/>
        <v>0</v>
      </c>
      <c r="AX4452" s="314">
        <f t="shared" si="6883"/>
        <v>5739</v>
      </c>
      <c r="AY4452" s="131">
        <f t="shared" si="6883"/>
        <v>0</v>
      </c>
      <c r="AZ4452" s="132">
        <f t="shared" si="6883"/>
        <v>-5739</v>
      </c>
      <c r="BA4452" s="340" t="e">
        <f t="shared" si="6883"/>
        <v>#DIV/0!</v>
      </c>
      <c r="BB4452" s="310">
        <f t="shared" si="6883"/>
        <v>5739</v>
      </c>
      <c r="BC4452" s="131">
        <f t="shared" si="6883"/>
        <v>0</v>
      </c>
      <c r="BD4452" s="132">
        <f t="shared" si="6883"/>
        <v>-5739</v>
      </c>
      <c r="BE4452" s="340" t="e">
        <f t="shared" si="6883"/>
        <v>#DIV/0!</v>
      </c>
      <c r="BG4452" s="826"/>
      <c r="BH4452" s="607"/>
      <c r="BI4452"/>
    </row>
    <row r="4453" spans="1:66" ht="12.75" customHeight="1" x14ac:dyDescent="0.25">
      <c r="A4453" s="222"/>
      <c r="C4453" s="116"/>
      <c r="D4453" s="620"/>
      <c r="F4453" s="117"/>
      <c r="G4453" s="690"/>
      <c r="H4453" s="878"/>
      <c r="I4453" s="397"/>
      <c r="J4453" s="380"/>
      <c r="K4453" s="405" t="s">
        <v>208</v>
      </c>
      <c r="L4453" s="731">
        <v>0</v>
      </c>
      <c r="M4453" s="732">
        <v>0</v>
      </c>
      <c r="N4453" s="929">
        <v>0</v>
      </c>
      <c r="O4453" s="530">
        <v>0</v>
      </c>
      <c r="P4453" s="530">
        <v>0</v>
      </c>
      <c r="Q4453" s="641">
        <v>0</v>
      </c>
      <c r="R4453" s="537">
        <v>0</v>
      </c>
      <c r="S4453" s="537">
        <v>0</v>
      </c>
      <c r="T4453" s="537">
        <v>0</v>
      </c>
      <c r="U4453" s="537">
        <v>0</v>
      </c>
      <c r="V4453" s="537">
        <v>0</v>
      </c>
      <c r="W4453" s="530"/>
      <c r="X4453" s="142">
        <v>0</v>
      </c>
      <c r="Y4453" s="142">
        <v>0</v>
      </c>
      <c r="Z4453" s="537">
        <v>0</v>
      </c>
      <c r="AA4453" s="537">
        <v>0</v>
      </c>
      <c r="AB4453" s="530"/>
      <c r="AC4453" s="142">
        <v>0</v>
      </c>
      <c r="AD4453" s="530">
        <v>0</v>
      </c>
      <c r="AE4453" s="842">
        <v>0</v>
      </c>
      <c r="AF4453" s="929">
        <v>0</v>
      </c>
      <c r="AG4453" s="530">
        <v>0</v>
      </c>
      <c r="AH4453" s="530">
        <v>0</v>
      </c>
      <c r="AI4453" s="641">
        <v>0</v>
      </c>
      <c r="AJ4453" s="537">
        <v>0</v>
      </c>
      <c r="AK4453" s="537">
        <v>0</v>
      </c>
      <c r="AL4453" s="537">
        <v>0</v>
      </c>
      <c r="AM4453" s="537">
        <v>0</v>
      </c>
      <c r="AN4453" s="537">
        <v>0</v>
      </c>
      <c r="AO4453" s="530"/>
      <c r="AP4453" s="142">
        <v>0</v>
      </c>
      <c r="AQ4453" s="142">
        <v>0</v>
      </c>
      <c r="AR4453" s="537">
        <v>0</v>
      </c>
      <c r="AS4453" s="537">
        <v>0</v>
      </c>
      <c r="AT4453" s="530"/>
      <c r="AU4453" s="142">
        <v>0</v>
      </c>
      <c r="AV4453" s="530">
        <v>0</v>
      </c>
      <c r="AW4453" s="842">
        <v>0</v>
      </c>
      <c r="AX4453" s="115">
        <v>0</v>
      </c>
      <c r="AY4453" s="5">
        <v>0</v>
      </c>
      <c r="AZ4453" s="5">
        <v>0</v>
      </c>
      <c r="BA4453" s="335">
        <v>0</v>
      </c>
      <c r="BB4453" s="23">
        <v>0</v>
      </c>
      <c r="BC4453" s="5">
        <v>0</v>
      </c>
      <c r="BD4453" s="5">
        <v>0</v>
      </c>
      <c r="BE4453" s="335">
        <v>0</v>
      </c>
      <c r="BG4453" s="826"/>
      <c r="BH4453" s="607"/>
      <c r="BI4453"/>
    </row>
    <row r="4454" spans="1:66" ht="12.75" customHeight="1" x14ac:dyDescent="0.25">
      <c r="A4454" s="21"/>
      <c r="B4454" s="112"/>
      <c r="C4454" s="116"/>
      <c r="D4454" s="623"/>
      <c r="E4454" s="278"/>
      <c r="F4454" s="116"/>
      <c r="G4454" s="694"/>
      <c r="H4454" s="878"/>
      <c r="I4454" s="397"/>
      <c r="J4454" s="380"/>
      <c r="K4454" s="405" t="s">
        <v>96</v>
      </c>
      <c r="L4454" s="738">
        <v>0</v>
      </c>
      <c r="M4454" s="739">
        <v>0</v>
      </c>
      <c r="N4454" s="929">
        <v>0</v>
      </c>
      <c r="O4454" s="530">
        <v>0</v>
      </c>
      <c r="P4454" s="530">
        <v>0</v>
      </c>
      <c r="Q4454" s="641">
        <v>0</v>
      </c>
      <c r="R4454" s="537">
        <v>0</v>
      </c>
      <c r="S4454" s="537">
        <v>0</v>
      </c>
      <c r="T4454" s="537">
        <v>0</v>
      </c>
      <c r="U4454" s="537">
        <v>0</v>
      </c>
      <c r="V4454" s="537">
        <v>0</v>
      </c>
      <c r="W4454" s="530"/>
      <c r="X4454" s="142">
        <v>0</v>
      </c>
      <c r="Y4454" s="142">
        <v>0</v>
      </c>
      <c r="Z4454" s="537">
        <v>0</v>
      </c>
      <c r="AA4454" s="537">
        <v>0</v>
      </c>
      <c r="AB4454" s="530"/>
      <c r="AC4454" s="142">
        <v>0</v>
      </c>
      <c r="AD4454" s="530">
        <v>0</v>
      </c>
      <c r="AE4454" s="842">
        <v>0</v>
      </c>
      <c r="AF4454" s="929">
        <v>0</v>
      </c>
      <c r="AG4454" s="530">
        <v>0</v>
      </c>
      <c r="AH4454" s="530">
        <v>0</v>
      </c>
      <c r="AI4454" s="641">
        <v>0</v>
      </c>
      <c r="AJ4454" s="537">
        <v>0</v>
      </c>
      <c r="AK4454" s="537">
        <v>0</v>
      </c>
      <c r="AL4454" s="537">
        <v>0</v>
      </c>
      <c r="AM4454" s="537">
        <v>0</v>
      </c>
      <c r="AN4454" s="537">
        <v>0</v>
      </c>
      <c r="AO4454" s="530"/>
      <c r="AP4454" s="142">
        <v>0</v>
      </c>
      <c r="AQ4454" s="142">
        <v>0</v>
      </c>
      <c r="AR4454" s="537">
        <v>0</v>
      </c>
      <c r="AS4454" s="537">
        <v>0</v>
      </c>
      <c r="AT4454" s="530"/>
      <c r="AU4454" s="142">
        <v>0</v>
      </c>
      <c r="AV4454" s="530">
        <v>0</v>
      </c>
      <c r="AW4454" s="842">
        <v>0</v>
      </c>
      <c r="AX4454" s="115">
        <v>0</v>
      </c>
      <c r="AY4454" s="5">
        <v>0</v>
      </c>
      <c r="AZ4454" s="5">
        <v>0</v>
      </c>
      <c r="BA4454" s="335">
        <v>0</v>
      </c>
      <c r="BB4454" s="23">
        <v>0</v>
      </c>
      <c r="BC4454" s="5">
        <v>0</v>
      </c>
      <c r="BD4454" s="5">
        <v>0</v>
      </c>
      <c r="BE4454" s="335">
        <v>0</v>
      </c>
      <c r="BG4454" s="826"/>
      <c r="BH4454" s="607"/>
      <c r="BI4454" s="1"/>
    </row>
    <row r="4455" spans="1:66" ht="12.75" customHeight="1" x14ac:dyDescent="0.25">
      <c r="A4455" s="21"/>
      <c r="B4455" s="112"/>
      <c r="C4455" s="116"/>
      <c r="D4455" s="623"/>
      <c r="E4455" s="278"/>
      <c r="F4455" s="116"/>
      <c r="G4455" s="694"/>
      <c r="H4455" s="878"/>
      <c r="I4455" s="397"/>
      <c r="J4455" s="380"/>
      <c r="K4455" s="405" t="s">
        <v>209</v>
      </c>
      <c r="L4455" s="738">
        <v>0</v>
      </c>
      <c r="M4455" s="739">
        <v>0</v>
      </c>
      <c r="N4455" s="929">
        <v>0</v>
      </c>
      <c r="O4455" s="530">
        <v>0</v>
      </c>
      <c r="P4455" s="530">
        <v>0</v>
      </c>
      <c r="Q4455" s="641">
        <v>0</v>
      </c>
      <c r="R4455" s="537">
        <v>0</v>
      </c>
      <c r="S4455" s="537">
        <v>0</v>
      </c>
      <c r="T4455" s="537">
        <v>0</v>
      </c>
      <c r="U4455" s="537">
        <v>0</v>
      </c>
      <c r="V4455" s="537">
        <v>0</v>
      </c>
      <c r="W4455" s="530"/>
      <c r="X4455" s="142">
        <v>0</v>
      </c>
      <c r="Y4455" s="142">
        <v>0</v>
      </c>
      <c r="Z4455" s="537">
        <v>0</v>
      </c>
      <c r="AA4455" s="537">
        <v>0</v>
      </c>
      <c r="AB4455" s="530"/>
      <c r="AC4455" s="142">
        <v>0</v>
      </c>
      <c r="AD4455" s="530">
        <v>0</v>
      </c>
      <c r="AE4455" s="842">
        <v>0</v>
      </c>
      <c r="AF4455" s="929">
        <v>0</v>
      </c>
      <c r="AG4455" s="530">
        <v>0</v>
      </c>
      <c r="AH4455" s="530">
        <v>0</v>
      </c>
      <c r="AI4455" s="641">
        <v>0</v>
      </c>
      <c r="AJ4455" s="537">
        <v>0</v>
      </c>
      <c r="AK4455" s="537">
        <v>0</v>
      </c>
      <c r="AL4455" s="537">
        <v>0</v>
      </c>
      <c r="AM4455" s="537">
        <v>0</v>
      </c>
      <c r="AN4455" s="537">
        <v>0</v>
      </c>
      <c r="AO4455" s="530"/>
      <c r="AP4455" s="142">
        <v>0</v>
      </c>
      <c r="AQ4455" s="142">
        <v>0</v>
      </c>
      <c r="AR4455" s="537">
        <v>0</v>
      </c>
      <c r="AS4455" s="537">
        <v>0</v>
      </c>
      <c r="AT4455" s="530"/>
      <c r="AU4455" s="142">
        <v>0</v>
      </c>
      <c r="AV4455" s="530">
        <v>0</v>
      </c>
      <c r="AW4455" s="842">
        <v>0</v>
      </c>
      <c r="AX4455" s="115">
        <v>0</v>
      </c>
      <c r="AY4455" s="5">
        <v>0</v>
      </c>
      <c r="AZ4455" s="5">
        <v>0</v>
      </c>
      <c r="BA4455" s="335">
        <v>0</v>
      </c>
      <c r="BB4455" s="23">
        <v>0</v>
      </c>
      <c r="BC4455" s="5">
        <v>0</v>
      </c>
      <c r="BD4455" s="5">
        <v>0</v>
      </c>
      <c r="BE4455" s="335">
        <v>0</v>
      </c>
      <c r="BF4455" s="1"/>
      <c r="BG4455" s="826"/>
      <c r="BH4455" s="607"/>
      <c r="BI4455" s="1"/>
    </row>
    <row r="4456" spans="1:66" ht="12.75" customHeight="1" x14ac:dyDescent="0.25">
      <c r="A4456" s="21"/>
      <c r="B4456" s="112"/>
      <c r="C4456" s="116"/>
      <c r="D4456" s="623"/>
      <c r="E4456" s="278"/>
      <c r="F4456" s="116"/>
      <c r="G4456" s="694"/>
      <c r="H4456" s="878"/>
      <c r="I4456" s="397"/>
      <c r="J4456" s="380"/>
      <c r="K4456" s="405" t="s">
        <v>210</v>
      </c>
      <c r="L4456" s="738">
        <v>0</v>
      </c>
      <c r="M4456" s="739">
        <v>0</v>
      </c>
      <c r="N4456" s="929">
        <v>0</v>
      </c>
      <c r="O4456" s="530">
        <v>0</v>
      </c>
      <c r="P4456" s="530">
        <v>0</v>
      </c>
      <c r="Q4456" s="641">
        <v>0</v>
      </c>
      <c r="R4456" s="537">
        <v>0</v>
      </c>
      <c r="S4456" s="537">
        <v>0</v>
      </c>
      <c r="T4456" s="537">
        <v>0</v>
      </c>
      <c r="U4456" s="537">
        <v>0</v>
      </c>
      <c r="V4456" s="537">
        <v>0</v>
      </c>
      <c r="W4456" s="530"/>
      <c r="X4456" s="142">
        <v>0</v>
      </c>
      <c r="Y4456" s="142">
        <v>0</v>
      </c>
      <c r="Z4456" s="537">
        <v>0</v>
      </c>
      <c r="AA4456" s="537">
        <v>0</v>
      </c>
      <c r="AB4456" s="530"/>
      <c r="AC4456" s="142">
        <v>0</v>
      </c>
      <c r="AD4456" s="530">
        <v>0</v>
      </c>
      <c r="AE4456" s="842">
        <v>0</v>
      </c>
      <c r="AF4456" s="929">
        <v>0</v>
      </c>
      <c r="AG4456" s="530">
        <v>0</v>
      </c>
      <c r="AH4456" s="530">
        <v>0</v>
      </c>
      <c r="AI4456" s="641">
        <v>0</v>
      </c>
      <c r="AJ4456" s="537">
        <v>0</v>
      </c>
      <c r="AK4456" s="537">
        <v>0</v>
      </c>
      <c r="AL4456" s="537">
        <v>0</v>
      </c>
      <c r="AM4456" s="537">
        <v>0</v>
      </c>
      <c r="AN4456" s="537">
        <v>0</v>
      </c>
      <c r="AO4456" s="530"/>
      <c r="AP4456" s="142">
        <v>0</v>
      </c>
      <c r="AQ4456" s="142">
        <v>0</v>
      </c>
      <c r="AR4456" s="537">
        <v>0</v>
      </c>
      <c r="AS4456" s="537">
        <v>0</v>
      </c>
      <c r="AT4456" s="530"/>
      <c r="AU4456" s="142">
        <v>0</v>
      </c>
      <c r="AV4456" s="530">
        <v>0</v>
      </c>
      <c r="AW4456" s="842">
        <v>0</v>
      </c>
      <c r="AX4456" s="115">
        <v>0</v>
      </c>
      <c r="AY4456" s="5">
        <v>0</v>
      </c>
      <c r="AZ4456" s="5">
        <v>0</v>
      </c>
      <c r="BA4456" s="335">
        <v>0</v>
      </c>
      <c r="BB4456" s="23">
        <v>0</v>
      </c>
      <c r="BC4456" s="5">
        <v>0</v>
      </c>
      <c r="BD4456" s="5">
        <v>0</v>
      </c>
      <c r="BE4456" s="335">
        <v>0</v>
      </c>
      <c r="BF4456"/>
      <c r="BG4456" s="826"/>
      <c r="BH4456" s="607"/>
      <c r="BI4456" s="1"/>
    </row>
    <row r="4457" spans="1:66" ht="12.75" customHeight="1" x14ac:dyDescent="0.25">
      <c r="A4457" s="21"/>
      <c r="B4457" s="112"/>
      <c r="C4457" s="116"/>
      <c r="D4457" s="623"/>
      <c r="E4457" s="278"/>
      <c r="F4457" s="116"/>
      <c r="G4457" s="694"/>
      <c r="H4457" s="878"/>
      <c r="I4457" s="397"/>
      <c r="J4457" s="380"/>
      <c r="K4457" s="406" t="s">
        <v>53</v>
      </c>
      <c r="L4457" s="738">
        <v>0</v>
      </c>
      <c r="M4457" s="739">
        <v>0</v>
      </c>
      <c r="N4457" s="929">
        <v>0</v>
      </c>
      <c r="O4457" s="530">
        <v>0</v>
      </c>
      <c r="P4457" s="530">
        <v>0</v>
      </c>
      <c r="Q4457" s="641">
        <v>0</v>
      </c>
      <c r="R4457" s="537">
        <v>0</v>
      </c>
      <c r="S4457" s="537">
        <v>0</v>
      </c>
      <c r="T4457" s="537">
        <v>0</v>
      </c>
      <c r="U4457" s="537">
        <v>0</v>
      </c>
      <c r="V4457" s="537">
        <v>0</v>
      </c>
      <c r="W4457" s="530"/>
      <c r="X4457" s="142">
        <v>0</v>
      </c>
      <c r="Y4457" s="142">
        <v>0</v>
      </c>
      <c r="Z4457" s="537">
        <v>0</v>
      </c>
      <c r="AA4457" s="537">
        <v>0</v>
      </c>
      <c r="AB4457" s="530"/>
      <c r="AC4457" s="142">
        <v>0</v>
      </c>
      <c r="AD4457" s="530">
        <v>0</v>
      </c>
      <c r="AE4457" s="842">
        <v>0</v>
      </c>
      <c r="AF4457" s="929">
        <v>0</v>
      </c>
      <c r="AG4457" s="530">
        <v>0</v>
      </c>
      <c r="AH4457" s="530">
        <v>0</v>
      </c>
      <c r="AI4457" s="641">
        <v>0</v>
      </c>
      <c r="AJ4457" s="537">
        <v>0</v>
      </c>
      <c r="AK4457" s="537">
        <v>0</v>
      </c>
      <c r="AL4457" s="537">
        <v>0</v>
      </c>
      <c r="AM4457" s="537">
        <v>0</v>
      </c>
      <c r="AN4457" s="537">
        <v>0</v>
      </c>
      <c r="AO4457" s="530"/>
      <c r="AP4457" s="142">
        <v>0</v>
      </c>
      <c r="AQ4457" s="142">
        <v>0</v>
      </c>
      <c r="AR4457" s="537">
        <v>0</v>
      </c>
      <c r="AS4457" s="537">
        <v>0</v>
      </c>
      <c r="AT4457" s="530"/>
      <c r="AU4457" s="142">
        <v>0</v>
      </c>
      <c r="AV4457" s="530">
        <v>0</v>
      </c>
      <c r="AW4457" s="842">
        <v>0</v>
      </c>
      <c r="AX4457" s="115">
        <v>0</v>
      </c>
      <c r="AY4457" s="5">
        <v>0</v>
      </c>
      <c r="AZ4457" s="5">
        <v>0</v>
      </c>
      <c r="BA4457" s="335">
        <v>0</v>
      </c>
      <c r="BB4457" s="23">
        <v>0</v>
      </c>
      <c r="BC4457" s="5">
        <v>0</v>
      </c>
      <c r="BD4457" s="5">
        <v>0</v>
      </c>
      <c r="BE4457" s="335">
        <v>0</v>
      </c>
      <c r="BF4457"/>
      <c r="BG4457" s="826"/>
      <c r="BH4457" s="607"/>
      <c r="BI4457" s="1"/>
    </row>
    <row r="4458" spans="1:66" ht="12.75" customHeight="1" x14ac:dyDescent="0.25">
      <c r="A4458" s="21"/>
      <c r="B4458" s="112"/>
      <c r="C4458" s="116"/>
      <c r="D4458" s="623"/>
      <c r="E4458" s="278"/>
      <c r="F4458" s="116"/>
      <c r="G4458" s="694"/>
      <c r="H4458" s="878"/>
      <c r="I4458" s="397"/>
      <c r="J4458" s="380"/>
      <c r="K4458" s="406"/>
      <c r="L4458" s="738"/>
      <c r="M4458" s="739"/>
      <c r="N4458" s="929"/>
      <c r="O4458" s="530"/>
      <c r="P4458" s="530"/>
      <c r="Q4458" s="641"/>
      <c r="R4458" s="537"/>
      <c r="S4458" s="537"/>
      <c r="T4458" s="537"/>
      <c r="U4458" s="537"/>
      <c r="V4458" s="537"/>
      <c r="W4458" s="530"/>
      <c r="X4458" s="142"/>
      <c r="Y4458" s="142"/>
      <c r="Z4458" s="537"/>
      <c r="AA4458" s="537"/>
      <c r="AB4458" s="530"/>
      <c r="AC4458" s="142"/>
      <c r="AD4458" s="530"/>
      <c r="AE4458" s="842"/>
      <c r="AF4458" s="929"/>
      <c r="AG4458" s="530"/>
      <c r="AH4458" s="530"/>
      <c r="AI4458" s="641"/>
      <c r="AJ4458" s="537"/>
      <c r="AK4458" s="537"/>
      <c r="AL4458" s="537"/>
      <c r="AM4458" s="537"/>
      <c r="AN4458" s="537"/>
      <c r="AO4458" s="530"/>
      <c r="AP4458" s="142"/>
      <c r="AQ4458" s="142"/>
      <c r="AR4458" s="537"/>
      <c r="AS4458" s="537"/>
      <c r="AT4458" s="530"/>
      <c r="AU4458" s="142"/>
      <c r="AV4458" s="530"/>
      <c r="AW4458" s="842"/>
      <c r="AX4458" s="718"/>
      <c r="AY4458" s="5"/>
      <c r="AZ4458" s="5"/>
      <c r="BA4458" s="335"/>
      <c r="BC4458" s="5"/>
      <c r="BD4458" s="5"/>
      <c r="BE4458" s="335"/>
      <c r="BF4458"/>
      <c r="BG4458" s="826"/>
      <c r="BH4458" s="607"/>
      <c r="BI4458" s="1"/>
    </row>
    <row r="4459" spans="1:66" ht="12.75" customHeight="1" x14ac:dyDescent="0.25">
      <c r="A4459" s="21"/>
      <c r="B4459" s="112"/>
      <c r="C4459" s="116"/>
      <c r="D4459" s="623"/>
      <c r="F4459" s="117"/>
      <c r="G4459" s="694"/>
      <c r="H4459" s="878"/>
      <c r="I4459" s="397"/>
      <c r="J4459" s="380"/>
      <c r="K4459" s="408"/>
      <c r="L4459" s="738"/>
      <c r="M4459" s="739"/>
      <c r="N4459" s="931"/>
      <c r="O4459" s="923"/>
      <c r="P4459" s="923"/>
      <c r="Q4459" s="641"/>
      <c r="R4459" s="537"/>
      <c r="S4459" s="537"/>
      <c r="T4459" s="537"/>
      <c r="U4459" s="537"/>
      <c r="V4459" s="537"/>
      <c r="W4459" s="531"/>
      <c r="X4459" s="141"/>
      <c r="Y4459" s="141"/>
      <c r="Z4459" s="552"/>
      <c r="AA4459" s="552"/>
      <c r="AB4459" s="531"/>
      <c r="AC4459" s="593"/>
      <c r="AD4459" s="923"/>
      <c r="AE4459" s="846"/>
      <c r="AF4459" s="931"/>
      <c r="AG4459" s="923"/>
      <c r="AH4459" s="923"/>
      <c r="AI4459" s="641"/>
      <c r="AJ4459" s="537"/>
      <c r="AK4459" s="537"/>
      <c r="AL4459" s="537"/>
      <c r="AM4459" s="537"/>
      <c r="AN4459" s="537"/>
      <c r="AO4459" s="531"/>
      <c r="AP4459" s="141"/>
      <c r="AQ4459" s="141"/>
      <c r="AR4459" s="552"/>
      <c r="AS4459" s="552"/>
      <c r="AT4459" s="531"/>
      <c r="AU4459" s="593"/>
      <c r="AV4459" s="923"/>
      <c r="AW4459" s="846"/>
      <c r="AX4459" s="115"/>
      <c r="AY4459" s="5"/>
      <c r="AZ4459" s="5"/>
      <c r="BA4459" s="335"/>
      <c r="BC4459" s="5"/>
      <c r="BD4459" s="5"/>
      <c r="BE4459" s="335"/>
      <c r="BF4459"/>
      <c r="BG4459" s="826"/>
      <c r="BH4459" s="607"/>
      <c r="BI4459" s="1"/>
    </row>
    <row r="4460" spans="1:66" s="28" customFormat="1" ht="12.75" customHeight="1" x14ac:dyDescent="0.25">
      <c r="A4460" s="222"/>
      <c r="B4460" s="30"/>
      <c r="C4460" s="116"/>
      <c r="D4460" s="620"/>
      <c r="E4460" s="32"/>
      <c r="F4460" s="117"/>
      <c r="G4460" s="694"/>
      <c r="H4460" s="878"/>
      <c r="I4460" s="397"/>
      <c r="J4460" s="380"/>
      <c r="K4460" s="450" t="s">
        <v>6647</v>
      </c>
      <c r="L4460" s="731"/>
      <c r="M4460" s="732"/>
      <c r="N4460" s="931"/>
      <c r="O4460" s="923"/>
      <c r="P4460" s="923"/>
      <c r="Q4460" s="641"/>
      <c r="R4460" s="537"/>
      <c r="S4460" s="537"/>
      <c r="T4460" s="537"/>
      <c r="U4460" s="537"/>
      <c r="V4460" s="537"/>
      <c r="W4460" s="531"/>
      <c r="X4460" s="141"/>
      <c r="Y4460" s="141"/>
      <c r="Z4460" s="552"/>
      <c r="AA4460" s="552"/>
      <c r="AB4460" s="531"/>
      <c r="AC4460" s="593"/>
      <c r="AD4460" s="923"/>
      <c r="AE4460" s="846"/>
      <c r="AF4460" s="931"/>
      <c r="AG4460" s="923"/>
      <c r="AH4460" s="923"/>
      <c r="AI4460" s="641"/>
      <c r="AJ4460" s="537"/>
      <c r="AK4460" s="537"/>
      <c r="AL4460" s="537"/>
      <c r="AM4460" s="537"/>
      <c r="AN4460" s="537"/>
      <c r="AO4460" s="531"/>
      <c r="AP4460" s="141"/>
      <c r="AQ4460" s="141"/>
      <c r="AR4460" s="552"/>
      <c r="AS4460" s="552"/>
      <c r="AT4460" s="531"/>
      <c r="AU4460" s="593"/>
      <c r="AV4460" s="923"/>
      <c r="AW4460" s="846"/>
      <c r="AX4460" s="121"/>
      <c r="AY4460" s="111"/>
      <c r="AZ4460" s="111"/>
      <c r="BA4460" s="343"/>
      <c r="BB4460" s="324"/>
      <c r="BC4460" s="111"/>
      <c r="BD4460" s="111"/>
      <c r="BE4460" s="343"/>
      <c r="BF4460"/>
      <c r="BG4460" s="826"/>
      <c r="BH4460" s="607"/>
      <c r="BI4460" s="41"/>
      <c r="BJ4460" s="41"/>
      <c r="BK4460" s="41"/>
      <c r="BL4460" s="41"/>
      <c r="BM4460" s="41"/>
      <c r="BN4460" s="41"/>
    </row>
    <row r="4461" spans="1:66" ht="20.399999999999999" x14ac:dyDescent="0.25">
      <c r="A4461" s="222"/>
      <c r="C4461" s="116"/>
      <c r="D4461" s="620"/>
      <c r="F4461" s="117"/>
      <c r="G4461" s="694"/>
      <c r="H4461" s="878"/>
      <c r="I4461" s="397"/>
      <c r="J4461" s="380"/>
      <c r="K4461" s="451" t="s">
        <v>703</v>
      </c>
      <c r="L4461" s="731"/>
      <c r="M4461" s="732"/>
      <c r="N4461" s="931"/>
      <c r="O4461" s="923"/>
      <c r="P4461" s="923"/>
      <c r="Q4461" s="641"/>
      <c r="R4461" s="537"/>
      <c r="S4461" s="537"/>
      <c r="T4461" s="537"/>
      <c r="U4461" s="537"/>
      <c r="V4461" s="537"/>
      <c r="W4461" s="531"/>
      <c r="X4461" s="141"/>
      <c r="Y4461" s="141"/>
      <c r="Z4461" s="552"/>
      <c r="AA4461" s="552"/>
      <c r="AB4461" s="531"/>
      <c r="AC4461" s="593"/>
      <c r="AD4461" s="923"/>
      <c r="AE4461" s="846"/>
      <c r="AF4461" s="931"/>
      <c r="AG4461" s="923"/>
      <c r="AH4461" s="923"/>
      <c r="AI4461" s="641"/>
      <c r="AJ4461" s="537"/>
      <c r="AK4461" s="537"/>
      <c r="AL4461" s="537"/>
      <c r="AM4461" s="537"/>
      <c r="AN4461" s="537"/>
      <c r="AO4461" s="531"/>
      <c r="AP4461" s="141"/>
      <c r="AQ4461" s="141"/>
      <c r="AR4461" s="552"/>
      <c r="AS4461" s="552"/>
      <c r="AT4461" s="531"/>
      <c r="AU4461" s="593"/>
      <c r="AV4461" s="923"/>
      <c r="AW4461" s="846"/>
      <c r="AX4461" s="121"/>
      <c r="AY4461" s="111"/>
      <c r="AZ4461" s="111"/>
      <c r="BA4461" s="343"/>
      <c r="BB4461" s="324"/>
      <c r="BC4461" s="111"/>
      <c r="BD4461" s="111"/>
      <c r="BE4461" s="343"/>
      <c r="BF4461"/>
      <c r="BG4461" s="826"/>
      <c r="BH4461" s="607"/>
    </row>
    <row r="4462" spans="1:66" ht="12.75" customHeight="1" x14ac:dyDescent="0.25">
      <c r="A4462" s="222"/>
      <c r="C4462" s="116"/>
      <c r="D4462" s="620"/>
      <c r="F4462" s="117"/>
      <c r="G4462" s="694"/>
      <c r="H4462" s="878"/>
      <c r="I4462" s="397"/>
      <c r="J4462" s="380"/>
      <c r="K4462" s="408"/>
      <c r="L4462" s="731"/>
      <c r="M4462" s="732"/>
      <c r="N4462" s="931"/>
      <c r="O4462" s="923"/>
      <c r="P4462" s="923"/>
      <c r="Q4462" s="641"/>
      <c r="R4462" s="537"/>
      <c r="S4462" s="537"/>
      <c r="T4462" s="537"/>
      <c r="U4462" s="537"/>
      <c r="V4462" s="537"/>
      <c r="W4462" s="531"/>
      <c r="X4462" s="141"/>
      <c r="Y4462" s="141"/>
      <c r="Z4462" s="552"/>
      <c r="AA4462" s="552"/>
      <c r="AB4462" s="531"/>
      <c r="AC4462" s="593"/>
      <c r="AD4462" s="923"/>
      <c r="AE4462" s="846"/>
      <c r="AF4462" s="931"/>
      <c r="AG4462" s="923"/>
      <c r="AH4462" s="923"/>
      <c r="AI4462" s="641"/>
      <c r="AJ4462" s="537"/>
      <c r="AK4462" s="537"/>
      <c r="AL4462" s="537"/>
      <c r="AM4462" s="537"/>
      <c r="AN4462" s="537"/>
      <c r="AO4462" s="531"/>
      <c r="AP4462" s="141"/>
      <c r="AQ4462" s="141"/>
      <c r="AR4462" s="552"/>
      <c r="AS4462" s="552"/>
      <c r="AT4462" s="531"/>
      <c r="AU4462" s="593"/>
      <c r="AV4462" s="923"/>
      <c r="AW4462" s="846"/>
      <c r="AX4462" s="121"/>
      <c r="AY4462" s="111"/>
      <c r="AZ4462" s="111"/>
      <c r="BA4462" s="343"/>
      <c r="BB4462" s="324"/>
      <c r="BC4462" s="111"/>
      <c r="BD4462" s="111"/>
      <c r="BE4462" s="343"/>
      <c r="BF4462"/>
      <c r="BG4462" s="826"/>
      <c r="BH4462" s="607"/>
    </row>
    <row r="4463" spans="1:66" ht="35.1" customHeight="1" x14ac:dyDescent="0.25">
      <c r="A4463" s="222" t="s">
        <v>6115</v>
      </c>
      <c r="B4463" s="112">
        <v>15</v>
      </c>
      <c r="C4463" s="116" t="s">
        <v>71</v>
      </c>
      <c r="D4463" s="623">
        <v>2018</v>
      </c>
      <c r="E4463" s="278"/>
      <c r="F4463" s="116"/>
      <c r="G4463" s="700"/>
      <c r="H4463" s="888" t="str">
        <f t="shared" si="6824"/>
        <v>074</v>
      </c>
      <c r="I4463" s="580" t="s">
        <v>3266</v>
      </c>
      <c r="J4463" s="573" t="s">
        <v>2466</v>
      </c>
      <c r="K4463" s="408" t="s">
        <v>542</v>
      </c>
      <c r="L4463" s="738"/>
      <c r="M4463" s="739"/>
      <c r="N4463" s="931"/>
      <c r="O4463" s="923"/>
      <c r="P4463" s="923"/>
      <c r="Q4463" s="657"/>
      <c r="R4463" s="543"/>
      <c r="S4463" s="543"/>
      <c r="T4463" s="543"/>
      <c r="U4463" s="543"/>
      <c r="V4463" s="543"/>
      <c r="W4463" s="686"/>
      <c r="X4463" s="141"/>
      <c r="Y4463" s="141"/>
      <c r="Z4463" s="552"/>
      <c r="AA4463" s="552"/>
      <c r="AB4463" s="686"/>
      <c r="AC4463" s="593"/>
      <c r="AD4463" s="923"/>
      <c r="AE4463" s="846"/>
      <c r="AF4463" s="931"/>
      <c r="AG4463" s="923"/>
      <c r="AH4463" s="923"/>
      <c r="AI4463" s="641"/>
      <c r="AJ4463" s="537"/>
      <c r="AK4463" s="537"/>
      <c r="AL4463" s="537"/>
      <c r="AM4463" s="537"/>
      <c r="AN4463" s="537"/>
      <c r="AO4463" s="686"/>
      <c r="AP4463" s="141"/>
      <c r="AQ4463" s="141"/>
      <c r="AR4463" s="552"/>
      <c r="AS4463" s="552"/>
      <c r="AT4463" s="686"/>
      <c r="AU4463" s="593"/>
      <c r="AV4463" s="923"/>
      <c r="AW4463" s="846"/>
      <c r="AX4463" s="115"/>
      <c r="AY4463" s="5"/>
      <c r="AZ4463" s="7"/>
      <c r="BA4463" s="335"/>
      <c r="BC4463" s="5"/>
      <c r="BD4463" s="7"/>
      <c r="BE4463" s="335"/>
      <c r="BF4463" s="1"/>
      <c r="BG4463" s="826" t="str">
        <f>RIGHT(LEFT(I4463,3),2)&amp;"."&amp;RIGHT(LEFT(I4463,5),2)</f>
        <v>01.00</v>
      </c>
      <c r="BH4463" s="607" t="b">
        <f>COUNTIF('Codes SEC'!$B$2:$B$250,Ministres!BG4463)&gt;0</f>
        <v>1</v>
      </c>
    </row>
    <row r="4464" spans="1:66" ht="12.75" customHeight="1" x14ac:dyDescent="0.25">
      <c r="A4464" s="21"/>
      <c r="B4464" s="112"/>
      <c r="C4464" s="116"/>
      <c r="D4464" s="623"/>
      <c r="E4464" s="278"/>
      <c r="F4464" s="116"/>
      <c r="G4464" s="700"/>
      <c r="H4464" s="888"/>
      <c r="I4464" s="580"/>
      <c r="J4464" s="380"/>
      <c r="K4464" s="429" t="s">
        <v>84</v>
      </c>
      <c r="L4464" s="738">
        <v>407585</v>
      </c>
      <c r="M4464" s="739">
        <v>444863</v>
      </c>
      <c r="N4464" s="931"/>
      <c r="O4464" s="530">
        <f t="shared" ref="O4464:O4468" si="6886">IF(N4464&gt;L4464,"0 ",N4464-L4464)</f>
        <v>-407585</v>
      </c>
      <c r="P4464" s="530" t="str">
        <f t="shared" ref="P4464:P4468" si="6887">IF(N4464&lt;L4464,"0 ",N4464-L4464)</f>
        <v xml:space="preserve">0 </v>
      </c>
      <c r="Q4464" s="658"/>
      <c r="R4464" s="544"/>
      <c r="S4464" s="544"/>
      <c r="T4464" s="544"/>
      <c r="U4464" s="544"/>
      <c r="V4464" s="544"/>
      <c r="W4464" s="687"/>
      <c r="X4464" s="141"/>
      <c r="Y4464" s="141"/>
      <c r="Z4464" s="552"/>
      <c r="AA4464" s="552"/>
      <c r="AB4464" s="687"/>
      <c r="AC4464" s="593"/>
      <c r="AD4464" s="530">
        <f t="shared" ref="AD4464:AD4468" si="6888">X4464+Y4464+AC4464</f>
        <v>0</v>
      </c>
      <c r="AE4464" s="842">
        <f t="shared" ref="AE4464:AE4468" si="6889">N4464+AD4464</f>
        <v>0</v>
      </c>
      <c r="AF4464" s="931"/>
      <c r="AG4464" s="530">
        <f t="shared" ref="AG4464:AG4468" si="6890">IF(AF4464&gt;M4464,"0 ",AF4464-M4464)</f>
        <v>-444863</v>
      </c>
      <c r="AH4464" s="530" t="str">
        <f t="shared" ref="AH4464:AH4468" si="6891">IF(AF4464&lt;M4464,"0 ",AF4464-M4464)</f>
        <v xml:space="preserve">0 </v>
      </c>
      <c r="AI4464" s="641"/>
      <c r="AJ4464" s="537"/>
      <c r="AK4464" s="537"/>
      <c r="AL4464" s="537"/>
      <c r="AM4464" s="537"/>
      <c r="AN4464" s="537"/>
      <c r="AO4464" s="687"/>
      <c r="AP4464" s="141"/>
      <c r="AQ4464" s="141"/>
      <c r="AR4464" s="552"/>
      <c r="AS4464" s="552"/>
      <c r="AT4464" s="687"/>
      <c r="AU4464" s="593"/>
      <c r="AV4464" s="530">
        <f t="shared" ref="AV4464:AV4468" si="6892">AP4464+AQ4464+AU4464</f>
        <v>0</v>
      </c>
      <c r="AW4464" s="842">
        <f t="shared" ref="AW4464:AW4468" si="6893">AF4464+AV4464</f>
        <v>0</v>
      </c>
      <c r="AX4464" s="115">
        <f>L4464</f>
        <v>407585</v>
      </c>
      <c r="AY4464" s="5">
        <f>AE4464</f>
        <v>0</v>
      </c>
      <c r="AZ4464" s="7">
        <f>AY4464-AX4464</f>
        <v>-407585</v>
      </c>
      <c r="BA4464" s="335">
        <f>AZ4464/AX4464</f>
        <v>-1</v>
      </c>
      <c r="BB4464" s="23">
        <f>M4464</f>
        <v>444863</v>
      </c>
      <c r="BC4464" s="5">
        <f>AW4464</f>
        <v>0</v>
      </c>
      <c r="BD4464" s="7">
        <f>BC4464-BB4464</f>
        <v>-444863</v>
      </c>
      <c r="BE4464" s="335">
        <f>BD4464/BB4464</f>
        <v>-1</v>
      </c>
      <c r="BF4464" s="1"/>
      <c r="BG4464" s="826"/>
      <c r="BH4464" s="607"/>
    </row>
    <row r="4465" spans="1:66" ht="12.75" customHeight="1" x14ac:dyDescent="0.25">
      <c r="A4465" s="21"/>
      <c r="B4465" s="112"/>
      <c r="C4465" s="116"/>
      <c r="D4465" s="623"/>
      <c r="E4465" s="278"/>
      <c r="F4465" s="116"/>
      <c r="G4465" s="700"/>
      <c r="H4465" s="888"/>
      <c r="I4465" s="580"/>
      <c r="J4465" s="380"/>
      <c r="K4465" s="429" t="s">
        <v>85</v>
      </c>
      <c r="L4465" s="738">
        <v>200000</v>
      </c>
      <c r="M4465" s="739">
        <v>200000</v>
      </c>
      <c r="N4465" s="931"/>
      <c r="O4465" s="530">
        <f t="shared" si="6886"/>
        <v>-200000</v>
      </c>
      <c r="P4465" s="530" t="str">
        <f t="shared" si="6887"/>
        <v xml:space="preserve">0 </v>
      </c>
      <c r="Q4465" s="658"/>
      <c r="R4465" s="544"/>
      <c r="S4465" s="544"/>
      <c r="T4465" s="544"/>
      <c r="U4465" s="544"/>
      <c r="V4465" s="544"/>
      <c r="W4465" s="687"/>
      <c r="X4465" s="141"/>
      <c r="Y4465" s="141"/>
      <c r="Z4465" s="552"/>
      <c r="AA4465" s="552"/>
      <c r="AB4465" s="687"/>
      <c r="AC4465" s="593"/>
      <c r="AD4465" s="530">
        <f t="shared" si="6888"/>
        <v>0</v>
      </c>
      <c r="AE4465" s="842">
        <f t="shared" si="6889"/>
        <v>0</v>
      </c>
      <c r="AF4465" s="931"/>
      <c r="AG4465" s="530">
        <f t="shared" si="6890"/>
        <v>-200000</v>
      </c>
      <c r="AH4465" s="530" t="str">
        <f t="shared" si="6891"/>
        <v xml:space="preserve">0 </v>
      </c>
      <c r="AI4465" s="641"/>
      <c r="AJ4465" s="537"/>
      <c r="AK4465" s="537"/>
      <c r="AL4465" s="537"/>
      <c r="AM4465" s="537"/>
      <c r="AN4465" s="537"/>
      <c r="AO4465" s="687"/>
      <c r="AP4465" s="141"/>
      <c r="AQ4465" s="141"/>
      <c r="AR4465" s="552"/>
      <c r="AS4465" s="552"/>
      <c r="AT4465" s="687"/>
      <c r="AU4465" s="593"/>
      <c r="AV4465" s="530">
        <f t="shared" si="6892"/>
        <v>0</v>
      </c>
      <c r="AW4465" s="842">
        <f t="shared" si="6893"/>
        <v>0</v>
      </c>
      <c r="AX4465" s="115">
        <f>L4465</f>
        <v>200000</v>
      </c>
      <c r="AY4465" s="5">
        <f>AE4465</f>
        <v>0</v>
      </c>
      <c r="AZ4465" s="7">
        <f>AY4465-AX4465</f>
        <v>-200000</v>
      </c>
      <c r="BA4465" s="335">
        <f>AZ4465/AX4465</f>
        <v>-1</v>
      </c>
      <c r="BB4465" s="23">
        <f>M4465</f>
        <v>200000</v>
      </c>
      <c r="BC4465" s="5">
        <f>AW4465</f>
        <v>0</v>
      </c>
      <c r="BD4465" s="7">
        <f>BC4465-BB4465</f>
        <v>-200000</v>
      </c>
      <c r="BE4465" s="335">
        <f>BD4465/BB4465</f>
        <v>-1</v>
      </c>
      <c r="BF4465" s="1"/>
      <c r="BG4465" s="826"/>
      <c r="BH4465" s="607"/>
    </row>
    <row r="4466" spans="1:66" ht="12.75" customHeight="1" x14ac:dyDescent="0.25">
      <c r="A4466" s="21"/>
      <c r="B4466" s="112"/>
      <c r="C4466" s="116"/>
      <c r="D4466" s="623"/>
      <c r="E4466" s="278"/>
      <c r="F4466" s="116"/>
      <c r="G4466" s="700"/>
      <c r="H4466" s="888"/>
      <c r="I4466" s="580"/>
      <c r="J4466" s="380"/>
      <c r="K4466" s="429" t="s">
        <v>86</v>
      </c>
      <c r="L4466" s="731">
        <v>607585</v>
      </c>
      <c r="M4466" s="732">
        <v>644863</v>
      </c>
      <c r="N4466" s="931"/>
      <c r="O4466" s="530">
        <f t="shared" si="6886"/>
        <v>-607585</v>
      </c>
      <c r="P4466" s="530" t="str">
        <f t="shared" si="6887"/>
        <v xml:space="preserve">0 </v>
      </c>
      <c r="Q4466" s="658"/>
      <c r="R4466" s="544"/>
      <c r="S4466" s="544"/>
      <c r="T4466" s="544"/>
      <c r="U4466" s="544"/>
      <c r="V4466" s="544"/>
      <c r="W4466" s="687"/>
      <c r="X4466" s="141">
        <f t="shared" ref="X4466:AC4466" si="6894">X4464+X4465</f>
        <v>0</v>
      </c>
      <c r="Y4466" s="141">
        <f t="shared" si="6894"/>
        <v>0</v>
      </c>
      <c r="Z4466" s="552"/>
      <c r="AA4466" s="552"/>
      <c r="AB4466" s="687"/>
      <c r="AC4466" s="593">
        <f t="shared" si="6894"/>
        <v>0</v>
      </c>
      <c r="AD4466" s="530">
        <f t="shared" si="6888"/>
        <v>0</v>
      </c>
      <c r="AE4466" s="842">
        <f t="shared" si="6889"/>
        <v>0</v>
      </c>
      <c r="AF4466" s="931"/>
      <c r="AG4466" s="530">
        <f t="shared" si="6890"/>
        <v>-644863</v>
      </c>
      <c r="AH4466" s="530" t="str">
        <f t="shared" si="6891"/>
        <v xml:space="preserve">0 </v>
      </c>
      <c r="AI4466" s="641"/>
      <c r="AJ4466" s="537"/>
      <c r="AK4466" s="537"/>
      <c r="AL4466" s="537"/>
      <c r="AM4466" s="537"/>
      <c r="AN4466" s="537"/>
      <c r="AO4466" s="687"/>
      <c r="AP4466" s="141">
        <f t="shared" ref="AP4466:AU4466" si="6895">AP4464+AP4465</f>
        <v>0</v>
      </c>
      <c r="AQ4466" s="141">
        <f t="shared" si="6895"/>
        <v>0</v>
      </c>
      <c r="AR4466" s="552"/>
      <c r="AS4466" s="552"/>
      <c r="AT4466" s="687"/>
      <c r="AU4466" s="593">
        <f t="shared" si="6895"/>
        <v>0</v>
      </c>
      <c r="AV4466" s="530">
        <f t="shared" si="6892"/>
        <v>0</v>
      </c>
      <c r="AW4466" s="842">
        <f t="shared" si="6893"/>
        <v>0</v>
      </c>
      <c r="AX4466" s="115">
        <f>L4466</f>
        <v>607585</v>
      </c>
      <c r="AY4466" s="5">
        <f>AE4466</f>
        <v>0</v>
      </c>
      <c r="AZ4466" s="7">
        <f>AY4466-AX4466</f>
        <v>-607585</v>
      </c>
      <c r="BA4466" s="335">
        <f>AZ4466/AX4466</f>
        <v>-1</v>
      </c>
      <c r="BB4466" s="23">
        <f>M4466</f>
        <v>644863</v>
      </c>
      <c r="BC4466" s="5">
        <f>AW4466</f>
        <v>0</v>
      </c>
      <c r="BD4466" s="7">
        <f>BC4466-BB4466</f>
        <v>-644863</v>
      </c>
      <c r="BE4466" s="335">
        <f>BD4466/BB4466</f>
        <v>-1</v>
      </c>
      <c r="BF4466" s="1"/>
      <c r="BG4466" s="826"/>
      <c r="BH4466" s="607"/>
    </row>
    <row r="4467" spans="1:66" ht="12.75" customHeight="1" x14ac:dyDescent="0.25">
      <c r="A4467" s="21"/>
      <c r="B4467" s="112"/>
      <c r="C4467" s="116"/>
      <c r="D4467" s="623"/>
      <c r="E4467" s="278"/>
      <c r="F4467" s="116">
        <v>13</v>
      </c>
      <c r="G4467" s="700"/>
      <c r="H4467" s="888"/>
      <c r="I4467" s="580"/>
      <c r="J4467" s="380"/>
      <c r="K4467" s="430" t="s">
        <v>87</v>
      </c>
      <c r="L4467" s="733">
        <v>200000</v>
      </c>
      <c r="M4467" s="734">
        <v>200000</v>
      </c>
      <c r="N4467" s="931"/>
      <c r="O4467" s="530">
        <f t="shared" si="6886"/>
        <v>-200000</v>
      </c>
      <c r="P4467" s="530" t="str">
        <f t="shared" si="6887"/>
        <v xml:space="preserve">0 </v>
      </c>
      <c r="Q4467" s="658"/>
      <c r="R4467" s="544"/>
      <c r="S4467" s="544"/>
      <c r="T4467" s="544"/>
      <c r="U4467" s="544"/>
      <c r="V4467" s="544"/>
      <c r="W4467" s="687" t="str">
        <f>IF(SUM(Q4467:V4467)=X4467,"OK",SUM(Q4467:V4467)-X4467)</f>
        <v>OK</v>
      </c>
      <c r="X4467" s="141"/>
      <c r="Y4467" s="141"/>
      <c r="Z4467" s="552"/>
      <c r="AA4467" s="552"/>
      <c r="AB4467" s="687" t="str">
        <f>IF(SUM(Z4467:AA4467)=AC4467,"OK",SUM(Z4467:AA4467)-AC4467)</f>
        <v>OK</v>
      </c>
      <c r="AC4467" s="593"/>
      <c r="AD4467" s="530">
        <f t="shared" si="6888"/>
        <v>0</v>
      </c>
      <c r="AE4467" s="842">
        <f t="shared" si="6889"/>
        <v>0</v>
      </c>
      <c r="AF4467" s="931"/>
      <c r="AG4467" s="530">
        <f t="shared" si="6890"/>
        <v>-200000</v>
      </c>
      <c r="AH4467" s="530" t="str">
        <f t="shared" si="6891"/>
        <v xml:space="preserve">0 </v>
      </c>
      <c r="AI4467" s="641"/>
      <c r="AJ4467" s="537"/>
      <c r="AK4467" s="537"/>
      <c r="AL4467" s="537"/>
      <c r="AM4467" s="537"/>
      <c r="AN4467" s="537"/>
      <c r="AO4467" s="687" t="str">
        <f>IF(SUM(AI4467:AN4467)=AP4467,"OK",SUM(AI4467:AN4467)-AP4467)</f>
        <v>OK</v>
      </c>
      <c r="AP4467" s="141"/>
      <c r="AQ4467" s="141"/>
      <c r="AR4467" s="552"/>
      <c r="AS4467" s="552"/>
      <c r="AT4467" s="687" t="str">
        <f>IF(SUM(AR4467:AS4467)=AU4467,"OK",SUM(AR4467:AS4467)-AU4467)</f>
        <v>OK</v>
      </c>
      <c r="AU4467" s="593"/>
      <c r="AV4467" s="530">
        <f t="shared" si="6892"/>
        <v>0</v>
      </c>
      <c r="AW4467" s="842">
        <f t="shared" si="6893"/>
        <v>0</v>
      </c>
      <c r="AX4467" s="115">
        <f>L4467</f>
        <v>200000</v>
      </c>
      <c r="AY4467" s="5">
        <f>AE4467</f>
        <v>0</v>
      </c>
      <c r="AZ4467" s="7">
        <f>AY4467-AX4467</f>
        <v>-200000</v>
      </c>
      <c r="BA4467" s="335">
        <f>AZ4467/AX4467</f>
        <v>-1</v>
      </c>
      <c r="BB4467" s="23">
        <f>M4467</f>
        <v>200000</v>
      </c>
      <c r="BC4467" s="5">
        <f>AW4467</f>
        <v>0</v>
      </c>
      <c r="BD4467" s="7">
        <f>BC4467-BB4467</f>
        <v>-200000</v>
      </c>
      <c r="BE4467" s="335">
        <f>BD4467/BB4467</f>
        <v>-1</v>
      </c>
      <c r="BF4467" s="1"/>
      <c r="BG4467" s="826"/>
      <c r="BH4467" s="607"/>
    </row>
    <row r="4468" spans="1:66" ht="12.75" customHeight="1" x14ac:dyDescent="0.25">
      <c r="A4468" s="21"/>
      <c r="B4468" s="112"/>
      <c r="C4468" s="116"/>
      <c r="D4468" s="623"/>
      <c r="E4468" s="278"/>
      <c r="F4468" s="116"/>
      <c r="G4468" s="700"/>
      <c r="H4468" s="888"/>
      <c r="I4468" s="580"/>
      <c r="J4468" s="380"/>
      <c r="K4468" s="406" t="s">
        <v>214</v>
      </c>
      <c r="L4468" s="731">
        <v>407585</v>
      </c>
      <c r="M4468" s="732">
        <v>444863</v>
      </c>
      <c r="N4468" s="931"/>
      <c r="O4468" s="530">
        <f t="shared" si="6886"/>
        <v>-407585</v>
      </c>
      <c r="P4468" s="530" t="str">
        <f t="shared" si="6887"/>
        <v xml:space="preserve">0 </v>
      </c>
      <c r="Q4468" s="658"/>
      <c r="R4468" s="544"/>
      <c r="S4468" s="544"/>
      <c r="T4468" s="544"/>
      <c r="U4468" s="544"/>
      <c r="V4468" s="544"/>
      <c r="W4468" s="687"/>
      <c r="X4468" s="141">
        <f t="shared" ref="X4468:AC4468" si="6896">X4466-X4467</f>
        <v>0</v>
      </c>
      <c r="Y4468" s="141">
        <f t="shared" si="6896"/>
        <v>0</v>
      </c>
      <c r="Z4468" s="552"/>
      <c r="AA4468" s="552"/>
      <c r="AB4468" s="687"/>
      <c r="AC4468" s="593">
        <f t="shared" si="6896"/>
        <v>0</v>
      </c>
      <c r="AD4468" s="530">
        <f t="shared" si="6888"/>
        <v>0</v>
      </c>
      <c r="AE4468" s="842">
        <f t="shared" si="6889"/>
        <v>0</v>
      </c>
      <c r="AF4468" s="931"/>
      <c r="AG4468" s="530">
        <f t="shared" si="6890"/>
        <v>-444863</v>
      </c>
      <c r="AH4468" s="530" t="str">
        <f t="shared" si="6891"/>
        <v xml:space="preserve">0 </v>
      </c>
      <c r="AI4468" s="641"/>
      <c r="AJ4468" s="537"/>
      <c r="AK4468" s="537"/>
      <c r="AL4468" s="537"/>
      <c r="AM4468" s="537"/>
      <c r="AN4468" s="537"/>
      <c r="AO4468" s="687"/>
      <c r="AP4468" s="141">
        <f t="shared" ref="AP4468:AU4468" si="6897">AP4466-AP4467</f>
        <v>0</v>
      </c>
      <c r="AQ4468" s="141">
        <f t="shared" si="6897"/>
        <v>0</v>
      </c>
      <c r="AR4468" s="552"/>
      <c r="AS4468" s="552"/>
      <c r="AT4468" s="687"/>
      <c r="AU4468" s="593">
        <f t="shared" si="6897"/>
        <v>0</v>
      </c>
      <c r="AV4468" s="530">
        <f t="shared" si="6892"/>
        <v>0</v>
      </c>
      <c r="AW4468" s="842">
        <f t="shared" si="6893"/>
        <v>0</v>
      </c>
      <c r="AX4468" s="115">
        <f>AX4466-AX4467</f>
        <v>407585</v>
      </c>
      <c r="AY4468" s="5">
        <f>AY4466-AY4467</f>
        <v>0</v>
      </c>
      <c r="AZ4468" s="7">
        <f>AZ4466-AZ4467</f>
        <v>-407585</v>
      </c>
      <c r="BA4468" s="335">
        <f>AZ4468/AX4468</f>
        <v>-1</v>
      </c>
      <c r="BB4468" s="23">
        <f>BB4466-BB4467</f>
        <v>444863</v>
      </c>
      <c r="BC4468" s="5">
        <f>BC4466-BC4467</f>
        <v>0</v>
      </c>
      <c r="BD4468" s="7">
        <f>BD4466-BD4467</f>
        <v>-444863</v>
      </c>
      <c r="BE4468" s="335">
        <f>BD4468/BB4468</f>
        <v>-1</v>
      </c>
      <c r="BG4468" s="826"/>
      <c r="BH4468" s="607"/>
    </row>
    <row r="4469" spans="1:66" ht="12.75" customHeight="1" x14ac:dyDescent="0.25">
      <c r="A4469" s="222"/>
      <c r="C4469" s="116"/>
      <c r="D4469" s="620"/>
      <c r="F4469" s="117"/>
      <c r="G4469" s="694"/>
      <c r="H4469" s="878"/>
      <c r="I4469" s="397"/>
      <c r="J4469" s="380"/>
      <c r="K4469" s="486"/>
      <c r="L4469" s="731"/>
      <c r="M4469" s="732"/>
      <c r="N4469" s="931"/>
      <c r="O4469" s="923"/>
      <c r="P4469" s="923"/>
      <c r="Q4469" s="641"/>
      <c r="R4469" s="537"/>
      <c r="S4469" s="537"/>
      <c r="T4469" s="537"/>
      <c r="U4469" s="537"/>
      <c r="V4469" s="537"/>
      <c r="W4469" s="531"/>
      <c r="X4469" s="141"/>
      <c r="Y4469" s="141"/>
      <c r="Z4469" s="552"/>
      <c r="AA4469" s="552"/>
      <c r="AB4469" s="531"/>
      <c r="AC4469" s="593"/>
      <c r="AD4469" s="923"/>
      <c r="AE4469" s="846"/>
      <c r="AF4469" s="931"/>
      <c r="AG4469" s="923"/>
      <c r="AH4469" s="923"/>
      <c r="AI4469" s="641"/>
      <c r="AJ4469" s="537"/>
      <c r="AK4469" s="537"/>
      <c r="AL4469" s="537"/>
      <c r="AM4469" s="537"/>
      <c r="AN4469" s="537"/>
      <c r="AO4469" s="531"/>
      <c r="AP4469" s="141"/>
      <c r="AQ4469" s="141"/>
      <c r="AR4469" s="552"/>
      <c r="AS4469" s="552"/>
      <c r="AT4469" s="531"/>
      <c r="AU4469" s="593"/>
      <c r="AV4469" s="923"/>
      <c r="AW4469" s="846"/>
      <c r="AX4469" s="121"/>
      <c r="AY4469" s="111"/>
      <c r="AZ4469" s="111"/>
      <c r="BA4469" s="343"/>
      <c r="BB4469" s="324"/>
      <c r="BC4469" s="111"/>
      <c r="BD4469" s="111"/>
      <c r="BE4469" s="343"/>
      <c r="BG4469" s="826"/>
      <c r="BH4469" s="607"/>
    </row>
    <row r="4470" spans="1:66" ht="12.75" customHeight="1" x14ac:dyDescent="0.25">
      <c r="A4470" s="222"/>
      <c r="C4470" s="116"/>
      <c r="D4470" s="620"/>
      <c r="F4470" s="117"/>
      <c r="G4470" s="694"/>
      <c r="H4470" s="878"/>
      <c r="I4470" s="397"/>
      <c r="J4470" s="380"/>
      <c r="K4470" s="410" t="s">
        <v>48</v>
      </c>
      <c r="L4470" s="731"/>
      <c r="M4470" s="732"/>
      <c r="N4470" s="931"/>
      <c r="O4470" s="923"/>
      <c r="P4470" s="923"/>
      <c r="Q4470" s="641"/>
      <c r="R4470" s="537"/>
      <c r="S4470" s="537"/>
      <c r="T4470" s="537"/>
      <c r="U4470" s="537"/>
      <c r="V4470" s="537"/>
      <c r="W4470" s="531"/>
      <c r="X4470" s="141"/>
      <c r="Y4470" s="141"/>
      <c r="Z4470" s="552"/>
      <c r="AA4470" s="552"/>
      <c r="AB4470" s="531"/>
      <c r="AC4470" s="593"/>
      <c r="AD4470" s="923"/>
      <c r="AE4470" s="846"/>
      <c r="AF4470" s="931"/>
      <c r="AG4470" s="923"/>
      <c r="AH4470" s="923"/>
      <c r="AI4470" s="641"/>
      <c r="AJ4470" s="537"/>
      <c r="AK4470" s="537"/>
      <c r="AL4470" s="537"/>
      <c r="AM4470" s="537"/>
      <c r="AN4470" s="537"/>
      <c r="AO4470" s="531"/>
      <c r="AP4470" s="141"/>
      <c r="AQ4470" s="141"/>
      <c r="AR4470" s="552"/>
      <c r="AS4470" s="552"/>
      <c r="AT4470" s="531"/>
      <c r="AU4470" s="593"/>
      <c r="AV4470" s="923"/>
      <c r="AW4470" s="846"/>
      <c r="AX4470" s="121"/>
      <c r="AY4470" s="111"/>
      <c r="AZ4470" s="111"/>
      <c r="BA4470" s="343"/>
      <c r="BB4470" s="324"/>
      <c r="BC4470" s="111"/>
      <c r="BD4470" s="111"/>
      <c r="BE4470" s="343"/>
      <c r="BG4470" s="826"/>
      <c r="BH4470" s="607"/>
    </row>
    <row r="4471" spans="1:66" ht="12.75" customHeight="1" x14ac:dyDescent="0.25">
      <c r="A4471" s="222"/>
      <c r="C4471" s="116"/>
      <c r="D4471" s="620"/>
      <c r="F4471" s="117"/>
      <c r="G4471" s="694"/>
      <c r="H4471" s="878"/>
      <c r="I4471" s="397"/>
      <c r="J4471" s="380"/>
      <c r="K4471" s="408"/>
      <c r="L4471" s="731"/>
      <c r="M4471" s="732"/>
      <c r="N4471" s="931"/>
      <c r="O4471" s="923"/>
      <c r="P4471" s="923"/>
      <c r="Q4471" s="641"/>
      <c r="R4471" s="537"/>
      <c r="S4471" s="537"/>
      <c r="T4471" s="537"/>
      <c r="U4471" s="537"/>
      <c r="V4471" s="537"/>
      <c r="W4471" s="531"/>
      <c r="X4471" s="141"/>
      <c r="Y4471" s="141"/>
      <c r="Z4471" s="552"/>
      <c r="AA4471" s="552"/>
      <c r="AB4471" s="531"/>
      <c r="AC4471" s="593"/>
      <c r="AD4471" s="923"/>
      <c r="AE4471" s="846"/>
      <c r="AF4471" s="931"/>
      <c r="AG4471" s="923"/>
      <c r="AH4471" s="923"/>
      <c r="AI4471" s="641"/>
      <c r="AJ4471" s="537"/>
      <c r="AK4471" s="537"/>
      <c r="AL4471" s="537"/>
      <c r="AM4471" s="537"/>
      <c r="AN4471" s="537"/>
      <c r="AO4471" s="531"/>
      <c r="AP4471" s="141"/>
      <c r="AQ4471" s="141"/>
      <c r="AR4471" s="552"/>
      <c r="AS4471" s="552"/>
      <c r="AT4471" s="531"/>
      <c r="AU4471" s="593"/>
      <c r="AV4471" s="923"/>
      <c r="AW4471" s="846"/>
      <c r="AX4471" s="121"/>
      <c r="AY4471" s="111"/>
      <c r="AZ4471" s="111"/>
      <c r="BA4471" s="343"/>
      <c r="BB4471" s="324"/>
      <c r="BC4471" s="111"/>
      <c r="BD4471" s="111"/>
      <c r="BE4471" s="343"/>
      <c r="BG4471" s="826"/>
      <c r="BH4471" s="607"/>
    </row>
    <row r="4472" spans="1:66" s="4" customFormat="1" ht="35.1" customHeight="1" x14ac:dyDescent="0.25">
      <c r="A4472" s="222" t="s">
        <v>6115</v>
      </c>
      <c r="B4472" s="112">
        <v>15</v>
      </c>
      <c r="C4472" s="116" t="s">
        <v>71</v>
      </c>
      <c r="D4472" s="623">
        <v>2018</v>
      </c>
      <c r="E4472" s="32"/>
      <c r="F4472" s="117"/>
      <c r="G4472" s="694"/>
      <c r="H4472" s="878" t="str">
        <f t="shared" si="6824"/>
        <v>074</v>
      </c>
      <c r="I4472" s="397">
        <v>83122000</v>
      </c>
      <c r="J4472" s="380" t="s">
        <v>4524</v>
      </c>
      <c r="K4472" s="408" t="s">
        <v>4525</v>
      </c>
      <c r="L4472" s="731"/>
      <c r="M4472" s="732"/>
      <c r="N4472" s="931"/>
      <c r="O4472" s="923"/>
      <c r="P4472" s="923"/>
      <c r="Q4472" s="641"/>
      <c r="R4472" s="537"/>
      <c r="S4472" s="537"/>
      <c r="T4472" s="537"/>
      <c r="U4472" s="537"/>
      <c r="V4472" s="537"/>
      <c r="W4472" s="531"/>
      <c r="X4472" s="141"/>
      <c r="Y4472" s="141"/>
      <c r="Z4472" s="552"/>
      <c r="AA4472" s="552"/>
      <c r="AB4472" s="531"/>
      <c r="AC4472" s="593"/>
      <c r="AD4472" s="923"/>
      <c r="AE4472" s="846"/>
      <c r="AF4472" s="931"/>
      <c r="AG4472" s="923"/>
      <c r="AH4472" s="923"/>
      <c r="AI4472" s="641"/>
      <c r="AJ4472" s="537"/>
      <c r="AK4472" s="537"/>
      <c r="AL4472" s="537"/>
      <c r="AM4472" s="537"/>
      <c r="AN4472" s="537"/>
      <c r="AO4472" s="531"/>
      <c r="AP4472" s="141"/>
      <c r="AQ4472" s="141"/>
      <c r="AR4472" s="552"/>
      <c r="AS4472" s="552"/>
      <c r="AT4472" s="531"/>
      <c r="AU4472" s="593"/>
      <c r="AV4472" s="923"/>
      <c r="AW4472" s="846"/>
      <c r="AX4472" s="121"/>
      <c r="AY4472" s="111"/>
      <c r="AZ4472" s="111"/>
      <c r="BA4472" s="343"/>
      <c r="BB4472" s="324"/>
      <c r="BC4472" s="111"/>
      <c r="BD4472" s="111"/>
      <c r="BE4472" s="343"/>
      <c r="BF4472" s="41"/>
      <c r="BG4472" s="826" t="str">
        <f t="shared" ref="BG4472:BG4477" si="6898">RIGHT(LEFT(I4472,3),2)&amp;"."&amp;RIGHT(LEFT(I4472,5),2)</f>
        <v>31.22</v>
      </c>
      <c r="BH4472" s="607" t="b">
        <f>COUNTIF('Codes SEC'!$B$2:$B$250,Ministres!BG4472)&gt;0</f>
        <v>1</v>
      </c>
      <c r="BI4472" s="41"/>
      <c r="BJ4472" s="41"/>
      <c r="BK4472" s="41"/>
      <c r="BL4472" s="41"/>
      <c r="BM4472" s="41"/>
      <c r="BN4472" s="41"/>
    </row>
    <row r="4473" spans="1:66" ht="35.1" customHeight="1" x14ac:dyDescent="0.25">
      <c r="A4473" s="222" t="s">
        <v>6115</v>
      </c>
      <c r="B4473" s="112" t="s">
        <v>5019</v>
      </c>
      <c r="C4473" s="116" t="s">
        <v>71</v>
      </c>
      <c r="D4473" s="620">
        <v>2018</v>
      </c>
      <c r="E4473" s="278"/>
      <c r="F4473" s="116"/>
      <c r="G4473" s="700"/>
      <c r="H4473" s="888" t="str">
        <f t="shared" si="6824"/>
        <v>074</v>
      </c>
      <c r="I4473" s="580">
        <v>83132000</v>
      </c>
      <c r="J4473" s="689" t="s">
        <v>5950</v>
      </c>
      <c r="K4473" s="411" t="s">
        <v>5951</v>
      </c>
      <c r="L4473" s="733"/>
      <c r="M4473" s="734"/>
      <c r="N4473" s="931"/>
      <c r="O4473" s="530"/>
      <c r="P4473" s="530"/>
      <c r="Q4473" s="646"/>
      <c r="R4473" s="536"/>
      <c r="S4473" s="536"/>
      <c r="T4473" s="536"/>
      <c r="U4473" s="536"/>
      <c r="V4473" s="536"/>
      <c r="W4473" s="683"/>
      <c r="X4473" s="141"/>
      <c r="Y4473" s="141"/>
      <c r="Z4473" s="552"/>
      <c r="AA4473" s="552"/>
      <c r="AB4473" s="683"/>
      <c r="AC4473" s="593"/>
      <c r="AD4473" s="530"/>
      <c r="AE4473" s="842"/>
      <c r="AF4473" s="931"/>
      <c r="AG4473" s="530"/>
      <c r="AH4473" s="530"/>
      <c r="AI4473" s="641"/>
      <c r="AJ4473" s="537"/>
      <c r="AK4473" s="537"/>
      <c r="AL4473" s="537"/>
      <c r="AM4473" s="537"/>
      <c r="AN4473" s="537"/>
      <c r="AO4473" s="683"/>
      <c r="AP4473" s="141"/>
      <c r="AQ4473" s="141"/>
      <c r="AR4473" s="552"/>
      <c r="AS4473" s="552"/>
      <c r="AT4473" s="683"/>
      <c r="AU4473" s="593"/>
      <c r="AV4473" s="530"/>
      <c r="AW4473" s="842"/>
      <c r="AX4473" s="115"/>
      <c r="AY4473" s="5"/>
      <c r="AZ4473" s="7"/>
      <c r="BA4473" s="335"/>
      <c r="BC4473" s="5"/>
      <c r="BD4473" s="7"/>
      <c r="BE4473" s="335"/>
      <c r="BG4473" s="826" t="str">
        <f t="shared" si="6898"/>
        <v>31.32</v>
      </c>
      <c r="BH4473" s="607" t="b">
        <f>COUNTIF('Codes SEC'!$B$2:$B$250,Ministres!BG4473)&gt;0</f>
        <v>1</v>
      </c>
    </row>
    <row r="4474" spans="1:66" s="4" customFormat="1" ht="35.1" customHeight="1" x14ac:dyDescent="0.25">
      <c r="A4474" s="222" t="s">
        <v>6115</v>
      </c>
      <c r="B4474" s="112">
        <v>15</v>
      </c>
      <c r="C4474" s="116" t="s">
        <v>71</v>
      </c>
      <c r="D4474" s="623">
        <v>2018</v>
      </c>
      <c r="E4474" s="32"/>
      <c r="F4474" s="117"/>
      <c r="G4474" s="694"/>
      <c r="H4474" s="878" t="str">
        <f t="shared" si="6824"/>
        <v>074</v>
      </c>
      <c r="I4474" s="397">
        <v>83441000</v>
      </c>
      <c r="J4474" s="380" t="s">
        <v>4307</v>
      </c>
      <c r="K4474" s="408" t="s">
        <v>4308</v>
      </c>
      <c r="L4474" s="731"/>
      <c r="M4474" s="732"/>
      <c r="N4474" s="931"/>
      <c r="O4474" s="923"/>
      <c r="P4474" s="923"/>
      <c r="Q4474" s="641"/>
      <c r="R4474" s="537"/>
      <c r="S4474" s="537"/>
      <c r="T4474" s="537"/>
      <c r="U4474" s="537"/>
      <c r="V4474" s="537"/>
      <c r="W4474" s="531"/>
      <c r="X4474" s="141"/>
      <c r="Y4474" s="141"/>
      <c r="Z4474" s="552"/>
      <c r="AA4474" s="552"/>
      <c r="AB4474" s="531"/>
      <c r="AC4474" s="593"/>
      <c r="AD4474" s="923"/>
      <c r="AE4474" s="846"/>
      <c r="AF4474" s="931"/>
      <c r="AG4474" s="923"/>
      <c r="AH4474" s="923"/>
      <c r="AI4474" s="641"/>
      <c r="AJ4474" s="537"/>
      <c r="AK4474" s="537"/>
      <c r="AL4474" s="537"/>
      <c r="AM4474" s="537"/>
      <c r="AN4474" s="537"/>
      <c r="AO4474" s="531"/>
      <c r="AP4474" s="141"/>
      <c r="AQ4474" s="141"/>
      <c r="AR4474" s="552"/>
      <c r="AS4474" s="552"/>
      <c r="AT4474" s="531"/>
      <c r="AU4474" s="593"/>
      <c r="AV4474" s="923"/>
      <c r="AW4474" s="846"/>
      <c r="AX4474" s="121"/>
      <c r="AY4474" s="111"/>
      <c r="AZ4474" s="111"/>
      <c r="BA4474" s="343"/>
      <c r="BB4474" s="324"/>
      <c r="BC4474" s="111"/>
      <c r="BD4474" s="111"/>
      <c r="BE4474" s="343"/>
      <c r="BF4474" s="41"/>
      <c r="BG4474" s="826" t="str">
        <f t="shared" si="6898"/>
        <v>34.41</v>
      </c>
      <c r="BH4474" s="607" t="b">
        <f>COUNTIF('Codes SEC'!$B$2:$B$250,Ministres!BG4474)&gt;0</f>
        <v>1</v>
      </c>
      <c r="BI4474" s="41"/>
      <c r="BJ4474" s="41"/>
      <c r="BK4474" s="41"/>
      <c r="BL4474" s="41"/>
      <c r="BM4474" s="41"/>
      <c r="BN4474" s="41"/>
    </row>
    <row r="4475" spans="1:66" s="4" customFormat="1" ht="35.1" customHeight="1" x14ac:dyDescent="0.25">
      <c r="A4475" s="222" t="s">
        <v>6115</v>
      </c>
      <c r="B4475" s="112">
        <v>15</v>
      </c>
      <c r="C4475" s="116" t="s">
        <v>71</v>
      </c>
      <c r="D4475" s="623">
        <v>2018</v>
      </c>
      <c r="E4475" s="32"/>
      <c r="F4475" s="117"/>
      <c r="G4475" s="694"/>
      <c r="H4475" s="878" t="str">
        <f t="shared" si="6824"/>
        <v>074</v>
      </c>
      <c r="I4475" s="397" t="s">
        <v>3323</v>
      </c>
      <c r="J4475" s="380" t="s">
        <v>2467</v>
      </c>
      <c r="K4475" s="408" t="s">
        <v>704</v>
      </c>
      <c r="L4475" s="731"/>
      <c r="M4475" s="732"/>
      <c r="N4475" s="931"/>
      <c r="O4475" s="923"/>
      <c r="P4475" s="923"/>
      <c r="Q4475" s="641"/>
      <c r="R4475" s="537"/>
      <c r="S4475" s="537"/>
      <c r="T4475" s="537"/>
      <c r="U4475" s="537"/>
      <c r="V4475" s="537"/>
      <c r="W4475" s="531"/>
      <c r="X4475" s="141"/>
      <c r="Y4475" s="141"/>
      <c r="Z4475" s="552"/>
      <c r="AA4475" s="552"/>
      <c r="AB4475" s="531"/>
      <c r="AC4475" s="593"/>
      <c r="AD4475" s="923"/>
      <c r="AE4475" s="846"/>
      <c r="AF4475" s="931"/>
      <c r="AG4475" s="923"/>
      <c r="AH4475" s="923"/>
      <c r="AI4475" s="641"/>
      <c r="AJ4475" s="537"/>
      <c r="AK4475" s="537"/>
      <c r="AL4475" s="537"/>
      <c r="AM4475" s="537"/>
      <c r="AN4475" s="537"/>
      <c r="AO4475" s="531"/>
      <c r="AP4475" s="141"/>
      <c r="AQ4475" s="141"/>
      <c r="AR4475" s="552"/>
      <c r="AS4475" s="552"/>
      <c r="AT4475" s="531"/>
      <c r="AU4475" s="593"/>
      <c r="AV4475" s="923"/>
      <c r="AW4475" s="846"/>
      <c r="AX4475" s="121"/>
      <c r="AY4475" s="111"/>
      <c r="AZ4475" s="111"/>
      <c r="BA4475" s="343"/>
      <c r="BB4475" s="324"/>
      <c r="BC4475" s="111"/>
      <c r="BD4475" s="111"/>
      <c r="BE4475" s="343"/>
      <c r="BF4475" s="41"/>
      <c r="BG4475" s="826" t="str">
        <f t="shared" si="6898"/>
        <v>41.30</v>
      </c>
      <c r="BH4475" s="607" t="b">
        <f>COUNTIF('Codes SEC'!$B$2:$B$250,Ministres!BG4475)&gt;0</f>
        <v>1</v>
      </c>
      <c r="BI4475" s="41"/>
      <c r="BJ4475" s="41"/>
      <c r="BK4475" s="41"/>
      <c r="BL4475" s="41"/>
      <c r="BM4475" s="41"/>
      <c r="BN4475" s="41"/>
    </row>
    <row r="4476" spans="1:66" s="4" customFormat="1" ht="35.1" customHeight="1" x14ac:dyDescent="0.25">
      <c r="A4476" s="222" t="s">
        <v>6115</v>
      </c>
      <c r="B4476" s="112">
        <v>15</v>
      </c>
      <c r="C4476" s="116" t="s">
        <v>71</v>
      </c>
      <c r="D4476" s="623">
        <v>2018</v>
      </c>
      <c r="E4476" s="32"/>
      <c r="F4476" s="117"/>
      <c r="G4476" s="694"/>
      <c r="H4476" s="878" t="str">
        <f t="shared" ref="H4476:H4550" si="6899">LEFT(J4476,3)</f>
        <v>074</v>
      </c>
      <c r="I4476" s="397">
        <v>84140000</v>
      </c>
      <c r="J4476" s="380" t="s">
        <v>4526</v>
      </c>
      <c r="K4476" s="408" t="s">
        <v>4527</v>
      </c>
      <c r="L4476" s="731"/>
      <c r="M4476" s="732"/>
      <c r="N4476" s="931"/>
      <c r="O4476" s="923"/>
      <c r="P4476" s="923"/>
      <c r="Q4476" s="641"/>
      <c r="R4476" s="537"/>
      <c r="S4476" s="537"/>
      <c r="T4476" s="537"/>
      <c r="U4476" s="537"/>
      <c r="V4476" s="537"/>
      <c r="W4476" s="531"/>
      <c r="X4476" s="141"/>
      <c r="Y4476" s="141"/>
      <c r="Z4476" s="552"/>
      <c r="AA4476" s="552"/>
      <c r="AB4476" s="531"/>
      <c r="AC4476" s="593"/>
      <c r="AD4476" s="923"/>
      <c r="AE4476" s="846"/>
      <c r="AF4476" s="931"/>
      <c r="AG4476" s="923"/>
      <c r="AH4476" s="923"/>
      <c r="AI4476" s="641"/>
      <c r="AJ4476" s="537"/>
      <c r="AK4476" s="537"/>
      <c r="AL4476" s="537"/>
      <c r="AM4476" s="537"/>
      <c r="AN4476" s="537"/>
      <c r="AO4476" s="531"/>
      <c r="AP4476" s="141"/>
      <c r="AQ4476" s="141"/>
      <c r="AR4476" s="552"/>
      <c r="AS4476" s="552"/>
      <c r="AT4476" s="531"/>
      <c r="AU4476" s="593"/>
      <c r="AV4476" s="923"/>
      <c r="AW4476" s="846"/>
      <c r="AX4476" s="121"/>
      <c r="AY4476" s="111"/>
      <c r="AZ4476" s="111"/>
      <c r="BA4476" s="343"/>
      <c r="BB4476" s="324"/>
      <c r="BC4476" s="111"/>
      <c r="BD4476" s="111"/>
      <c r="BE4476" s="343"/>
      <c r="BF4476" s="41"/>
      <c r="BG4476" s="826" t="str">
        <f t="shared" si="6898"/>
        <v>41.40</v>
      </c>
      <c r="BH4476" s="607" t="b">
        <f>COUNTIF('Codes SEC'!$B$2:$B$250,Ministres!BG4476)&gt;0</f>
        <v>1</v>
      </c>
      <c r="BI4476" s="41"/>
      <c r="BJ4476" s="41"/>
      <c r="BK4476" s="41"/>
      <c r="BL4476" s="41"/>
      <c r="BM4476" s="41"/>
      <c r="BN4476" s="41"/>
    </row>
    <row r="4477" spans="1:66" s="4" customFormat="1" ht="35.1" customHeight="1" x14ac:dyDescent="0.25">
      <c r="A4477" s="222" t="s">
        <v>6115</v>
      </c>
      <c r="B4477" s="112">
        <v>15</v>
      </c>
      <c r="C4477" s="116" t="s">
        <v>71</v>
      </c>
      <c r="D4477" s="623">
        <v>2018</v>
      </c>
      <c r="E4477" s="32"/>
      <c r="F4477" s="117"/>
      <c r="G4477" s="694"/>
      <c r="H4477" s="878" t="str">
        <f t="shared" si="6899"/>
        <v>074</v>
      </c>
      <c r="I4477" s="397">
        <v>84353000</v>
      </c>
      <c r="J4477" s="380" t="s">
        <v>4528</v>
      </c>
      <c r="K4477" s="408" t="s">
        <v>4529</v>
      </c>
      <c r="L4477" s="731"/>
      <c r="M4477" s="732"/>
      <c r="N4477" s="931"/>
      <c r="O4477" s="923"/>
      <c r="P4477" s="923"/>
      <c r="Q4477" s="641"/>
      <c r="R4477" s="537"/>
      <c r="S4477" s="537"/>
      <c r="T4477" s="537"/>
      <c r="U4477" s="537"/>
      <c r="V4477" s="537"/>
      <c r="W4477" s="531"/>
      <c r="X4477" s="141"/>
      <c r="Y4477" s="141"/>
      <c r="Z4477" s="552"/>
      <c r="AA4477" s="552"/>
      <c r="AB4477" s="531"/>
      <c r="AC4477" s="593"/>
      <c r="AD4477" s="923"/>
      <c r="AE4477" s="846"/>
      <c r="AF4477" s="931"/>
      <c r="AG4477" s="923"/>
      <c r="AH4477" s="923"/>
      <c r="AI4477" s="641"/>
      <c r="AJ4477" s="537"/>
      <c r="AK4477" s="537"/>
      <c r="AL4477" s="537"/>
      <c r="AM4477" s="537"/>
      <c r="AN4477" s="537"/>
      <c r="AO4477" s="531"/>
      <c r="AP4477" s="141"/>
      <c r="AQ4477" s="141"/>
      <c r="AR4477" s="552"/>
      <c r="AS4477" s="552"/>
      <c r="AT4477" s="531"/>
      <c r="AU4477" s="593"/>
      <c r="AV4477" s="923"/>
      <c r="AW4477" s="846"/>
      <c r="AX4477" s="121"/>
      <c r="AY4477" s="111"/>
      <c r="AZ4477" s="111"/>
      <c r="BA4477" s="343"/>
      <c r="BB4477" s="324"/>
      <c r="BC4477" s="111"/>
      <c r="BD4477" s="111"/>
      <c r="BE4477" s="343"/>
      <c r="BF4477" s="41"/>
      <c r="BG4477" s="826" t="str">
        <f t="shared" si="6898"/>
        <v>43.53</v>
      </c>
      <c r="BH4477" s="607" t="b">
        <f>COUNTIF('Codes SEC'!$B$2:$B$250,Ministres!BG4477)&gt;0</f>
        <v>1</v>
      </c>
      <c r="BI4477" s="41"/>
      <c r="BJ4477" s="41"/>
      <c r="BK4477" s="41"/>
      <c r="BL4477" s="41"/>
      <c r="BM4477" s="41"/>
      <c r="BN4477" s="41"/>
    </row>
    <row r="4478" spans="1:66" s="27" customFormat="1" ht="12.75" customHeight="1" x14ac:dyDescent="0.25">
      <c r="A4478" s="222"/>
      <c r="B4478" s="30"/>
      <c r="C4478" s="116"/>
      <c r="D4478" s="620"/>
      <c r="E4478" s="32"/>
      <c r="F4478" s="117"/>
      <c r="G4478" s="694"/>
      <c r="H4478" s="878"/>
      <c r="I4478" s="397"/>
      <c r="J4478" s="380"/>
      <c r="K4478" s="486"/>
      <c r="L4478" s="731"/>
      <c r="M4478" s="732"/>
      <c r="N4478" s="931"/>
      <c r="O4478" s="923"/>
      <c r="P4478" s="923"/>
      <c r="Q4478" s="641"/>
      <c r="R4478" s="537"/>
      <c r="S4478" s="537"/>
      <c r="T4478" s="537"/>
      <c r="U4478" s="537"/>
      <c r="V4478" s="537"/>
      <c r="W4478" s="531"/>
      <c r="X4478" s="141"/>
      <c r="Y4478" s="141"/>
      <c r="Z4478" s="552"/>
      <c r="AA4478" s="552"/>
      <c r="AB4478" s="531"/>
      <c r="AC4478" s="593"/>
      <c r="AD4478" s="923"/>
      <c r="AE4478" s="846"/>
      <c r="AF4478" s="931"/>
      <c r="AG4478" s="923"/>
      <c r="AH4478" s="923"/>
      <c r="AI4478" s="641"/>
      <c r="AJ4478" s="537"/>
      <c r="AK4478" s="537"/>
      <c r="AL4478" s="537"/>
      <c r="AM4478" s="537"/>
      <c r="AN4478" s="537"/>
      <c r="AO4478" s="531"/>
      <c r="AP4478" s="141"/>
      <c r="AQ4478" s="141"/>
      <c r="AR4478" s="552"/>
      <c r="AS4478" s="552"/>
      <c r="AT4478" s="531"/>
      <c r="AU4478" s="593"/>
      <c r="AV4478" s="923"/>
      <c r="AW4478" s="846"/>
      <c r="AX4478" s="121"/>
      <c r="AY4478" s="111"/>
      <c r="AZ4478" s="111"/>
      <c r="BA4478" s="343"/>
      <c r="BB4478" s="324"/>
      <c r="BC4478" s="111"/>
      <c r="BD4478" s="111"/>
      <c r="BE4478" s="343"/>
      <c r="BF4478" s="41"/>
      <c r="BG4478" s="826"/>
      <c r="BH4478" s="607"/>
      <c r="BI4478" s="40"/>
      <c r="BJ4478" s="40"/>
      <c r="BK4478" s="40"/>
      <c r="BL4478" s="40"/>
      <c r="BM4478" s="40"/>
      <c r="BN4478" s="40"/>
    </row>
    <row r="4479" spans="1:66" ht="12.75" customHeight="1" x14ac:dyDescent="0.25">
      <c r="A4479" s="222"/>
      <c r="C4479" s="116"/>
      <c r="D4479" s="620"/>
      <c r="F4479" s="117"/>
      <c r="G4479" s="694"/>
      <c r="H4479" s="878"/>
      <c r="I4479" s="397"/>
      <c r="J4479" s="380"/>
      <c r="K4479" s="410" t="s">
        <v>58</v>
      </c>
      <c r="L4479" s="731"/>
      <c r="M4479" s="732"/>
      <c r="N4479" s="931"/>
      <c r="O4479" s="923"/>
      <c r="P4479" s="923"/>
      <c r="Q4479" s="641"/>
      <c r="R4479" s="537"/>
      <c r="S4479" s="537"/>
      <c r="T4479" s="537"/>
      <c r="U4479" s="537"/>
      <c r="V4479" s="537"/>
      <c r="W4479" s="531"/>
      <c r="X4479" s="141"/>
      <c r="Y4479" s="141"/>
      <c r="Z4479" s="552"/>
      <c r="AA4479" s="552"/>
      <c r="AB4479" s="531"/>
      <c r="AC4479" s="593"/>
      <c r="AD4479" s="923"/>
      <c r="AE4479" s="846"/>
      <c r="AF4479" s="931"/>
      <c r="AG4479" s="923"/>
      <c r="AH4479" s="923"/>
      <c r="AI4479" s="641"/>
      <c r="AJ4479" s="537"/>
      <c r="AK4479" s="537"/>
      <c r="AL4479" s="537"/>
      <c r="AM4479" s="537"/>
      <c r="AN4479" s="537"/>
      <c r="AO4479" s="531"/>
      <c r="AP4479" s="141"/>
      <c r="AQ4479" s="141"/>
      <c r="AR4479" s="552"/>
      <c r="AS4479" s="552"/>
      <c r="AT4479" s="531"/>
      <c r="AU4479" s="593"/>
      <c r="AV4479" s="923"/>
      <c r="AW4479" s="846"/>
      <c r="AX4479" s="121"/>
      <c r="AY4479" s="111"/>
      <c r="AZ4479" s="111"/>
      <c r="BA4479" s="343"/>
      <c r="BB4479" s="324"/>
      <c r="BC4479" s="111"/>
      <c r="BD4479" s="111"/>
      <c r="BE4479" s="343"/>
      <c r="BG4479" s="826"/>
      <c r="BH4479" s="607"/>
    </row>
    <row r="4480" spans="1:66" ht="12.75" customHeight="1" x14ac:dyDescent="0.25">
      <c r="A4480" s="222"/>
      <c r="C4480" s="116"/>
      <c r="D4480" s="620"/>
      <c r="F4480" s="117"/>
      <c r="G4480" s="694"/>
      <c r="H4480" s="878"/>
      <c r="I4480" s="397"/>
      <c r="J4480" s="380"/>
      <c r="K4480" s="408"/>
      <c r="L4480" s="731"/>
      <c r="M4480" s="732"/>
      <c r="N4480" s="931"/>
      <c r="O4480" s="923"/>
      <c r="P4480" s="923"/>
      <c r="Q4480" s="641"/>
      <c r="R4480" s="537"/>
      <c r="S4480" s="537"/>
      <c r="T4480" s="537"/>
      <c r="U4480" s="537"/>
      <c r="V4480" s="537"/>
      <c r="W4480" s="531"/>
      <c r="X4480" s="141"/>
      <c r="Y4480" s="141"/>
      <c r="Z4480" s="552"/>
      <c r="AA4480" s="552"/>
      <c r="AB4480" s="531"/>
      <c r="AC4480" s="593"/>
      <c r="AD4480" s="923"/>
      <c r="AE4480" s="846"/>
      <c r="AF4480" s="931"/>
      <c r="AG4480" s="923"/>
      <c r="AH4480" s="923"/>
      <c r="AI4480" s="641"/>
      <c r="AJ4480" s="537"/>
      <c r="AK4480" s="537"/>
      <c r="AL4480" s="537"/>
      <c r="AM4480" s="537"/>
      <c r="AN4480" s="537"/>
      <c r="AO4480" s="531"/>
      <c r="AP4480" s="141"/>
      <c r="AQ4480" s="141"/>
      <c r="AR4480" s="552"/>
      <c r="AS4480" s="552"/>
      <c r="AT4480" s="531"/>
      <c r="AU4480" s="593"/>
      <c r="AV4480" s="923"/>
      <c r="AW4480" s="846"/>
      <c r="AX4480" s="121"/>
      <c r="AY4480" s="111"/>
      <c r="AZ4480" s="111"/>
      <c r="BA4480" s="343"/>
      <c r="BB4480" s="324"/>
      <c r="BC4480" s="111"/>
      <c r="BD4480" s="111"/>
      <c r="BE4480" s="343"/>
      <c r="BG4480" s="826"/>
      <c r="BH4480" s="607"/>
    </row>
    <row r="4481" spans="1:66" ht="35.1" customHeight="1" x14ac:dyDescent="0.25">
      <c r="A4481" s="196" t="s">
        <v>6115</v>
      </c>
      <c r="B4481" s="247">
        <f>B4492</f>
        <v>15</v>
      </c>
      <c r="C4481" s="120" t="str">
        <f>C4492</f>
        <v>Agriculture, ressources naturelles et environnement</v>
      </c>
      <c r="D4481" s="623">
        <v>2018</v>
      </c>
      <c r="E4481" s="292"/>
      <c r="F4481" s="127"/>
      <c r="G4481" s="697"/>
      <c r="H4481" s="890" t="str">
        <f t="shared" si="6899"/>
        <v>074</v>
      </c>
      <c r="I4481" s="462" t="s">
        <v>3299</v>
      </c>
      <c r="J4481" s="386" t="s">
        <v>2469</v>
      </c>
      <c r="K4481" s="422" t="s">
        <v>3175</v>
      </c>
      <c r="L4481" s="771"/>
      <c r="M4481" s="772"/>
      <c r="N4481" s="942"/>
      <c r="O4481" s="925"/>
      <c r="P4481" s="925"/>
      <c r="Q4481" s="645"/>
      <c r="R4481" s="546"/>
      <c r="S4481" s="546"/>
      <c r="T4481" s="546"/>
      <c r="U4481" s="546"/>
      <c r="V4481" s="546"/>
      <c r="W4481" s="531"/>
      <c r="X4481" s="148"/>
      <c r="Y4481" s="148"/>
      <c r="Z4481" s="557"/>
      <c r="AA4481" s="557"/>
      <c r="AB4481" s="531"/>
      <c r="AC4481" s="599"/>
      <c r="AD4481" s="925"/>
      <c r="AE4481" s="857"/>
      <c r="AF4481" s="942"/>
      <c r="AG4481" s="925"/>
      <c r="AH4481" s="925"/>
      <c r="AI4481" s="645"/>
      <c r="AJ4481" s="546"/>
      <c r="AK4481" s="546"/>
      <c r="AL4481" s="546"/>
      <c r="AM4481" s="546"/>
      <c r="AN4481" s="546"/>
      <c r="AO4481" s="531"/>
      <c r="AP4481" s="148"/>
      <c r="AQ4481" s="148"/>
      <c r="AR4481" s="557"/>
      <c r="AS4481" s="557"/>
      <c r="AT4481" s="531"/>
      <c r="AU4481" s="599"/>
      <c r="AV4481" s="925"/>
      <c r="AW4481" s="857"/>
      <c r="AX4481" s="128"/>
      <c r="AY4481" s="113"/>
      <c r="AZ4481" s="113"/>
      <c r="BA4481" s="362"/>
      <c r="BB4481" s="330"/>
      <c r="BC4481" s="113"/>
      <c r="BD4481" s="113"/>
      <c r="BE4481" s="362"/>
      <c r="BG4481" s="826" t="str">
        <f t="shared" ref="BG4481:BG4495" si="6900">RIGHT(LEFT(I4481,3),2)&amp;"."&amp;RIGHT(LEFT(I4481,5),2)</f>
        <v>51.11</v>
      </c>
      <c r="BH4481" s="607" t="b">
        <f>COUNTIF('Codes SEC'!$B$2:$B$250,Ministres!BG4481)&gt;0</f>
        <v>1</v>
      </c>
    </row>
    <row r="4482" spans="1:66" ht="35.1" customHeight="1" x14ac:dyDescent="0.25">
      <c r="A4482" s="196" t="s">
        <v>6115</v>
      </c>
      <c r="B4482" s="247">
        <v>15</v>
      </c>
      <c r="C4482" s="116" t="s">
        <v>71</v>
      </c>
      <c r="D4482" s="623">
        <v>2018</v>
      </c>
      <c r="E4482" s="292"/>
      <c r="F4482" s="127"/>
      <c r="G4482" s="697"/>
      <c r="H4482" s="890" t="str">
        <f t="shared" si="6899"/>
        <v>074</v>
      </c>
      <c r="I4482" s="462" t="s">
        <v>3284</v>
      </c>
      <c r="J4482" s="386" t="s">
        <v>2468</v>
      </c>
      <c r="K4482" s="422" t="s">
        <v>705</v>
      </c>
      <c r="L4482" s="771"/>
      <c r="M4482" s="772"/>
      <c r="N4482" s="942"/>
      <c r="O4482" s="925"/>
      <c r="P4482" s="925"/>
      <c r="Q4482" s="645"/>
      <c r="R4482" s="546"/>
      <c r="S4482" s="546"/>
      <c r="T4482" s="546"/>
      <c r="U4482" s="546"/>
      <c r="V4482" s="546"/>
      <c r="W4482" s="531"/>
      <c r="X4482" s="148"/>
      <c r="Y4482" s="148"/>
      <c r="Z4482" s="557"/>
      <c r="AA4482" s="557"/>
      <c r="AB4482" s="531"/>
      <c r="AC4482" s="599"/>
      <c r="AD4482" s="925"/>
      <c r="AE4482" s="857"/>
      <c r="AF4482" s="942"/>
      <c r="AG4482" s="925"/>
      <c r="AH4482" s="925"/>
      <c r="AI4482" s="645"/>
      <c r="AJ4482" s="546"/>
      <c r="AK4482" s="546"/>
      <c r="AL4482" s="546"/>
      <c r="AM4482" s="546"/>
      <c r="AN4482" s="546"/>
      <c r="AO4482" s="531"/>
      <c r="AP4482" s="148"/>
      <c r="AQ4482" s="148"/>
      <c r="AR4482" s="557"/>
      <c r="AS4482" s="557"/>
      <c r="AT4482" s="531"/>
      <c r="AU4482" s="599"/>
      <c r="AV4482" s="925"/>
      <c r="AW4482" s="857"/>
      <c r="AX4482" s="128"/>
      <c r="AY4482" s="113"/>
      <c r="AZ4482" s="113"/>
      <c r="BA4482" s="362"/>
      <c r="BB4482" s="330"/>
      <c r="BC4482" s="113"/>
      <c r="BD4482" s="113"/>
      <c r="BE4482" s="362"/>
      <c r="BG4482" s="826" t="str">
        <f t="shared" si="6900"/>
        <v>51.12</v>
      </c>
      <c r="BH4482" s="607" t="b">
        <f>COUNTIF('Codes SEC'!$B$2:$B$250,Ministres!BG4482)&gt;0</f>
        <v>1</v>
      </c>
    </row>
    <row r="4483" spans="1:66" ht="35.1" customHeight="1" x14ac:dyDescent="0.25">
      <c r="A4483" s="196" t="s">
        <v>6115</v>
      </c>
      <c r="B4483" s="247">
        <f>B4481</f>
        <v>15</v>
      </c>
      <c r="C4483" s="120" t="str">
        <f>C4481</f>
        <v>Agriculture, ressources naturelles et environnement</v>
      </c>
      <c r="D4483" s="623">
        <v>2018</v>
      </c>
      <c r="E4483" s="292"/>
      <c r="F4483" s="127"/>
      <c r="G4483" s="697"/>
      <c r="H4483" s="890" t="str">
        <f t="shared" si="6899"/>
        <v>074</v>
      </c>
      <c r="I4483" s="462" t="s">
        <v>3281</v>
      </c>
      <c r="J4483" s="386" t="s">
        <v>2470</v>
      </c>
      <c r="K4483" s="422" t="s">
        <v>3176</v>
      </c>
      <c r="L4483" s="771"/>
      <c r="M4483" s="772"/>
      <c r="N4483" s="942"/>
      <c r="O4483" s="925"/>
      <c r="P4483" s="925"/>
      <c r="Q4483" s="645"/>
      <c r="R4483" s="546"/>
      <c r="S4483" s="546"/>
      <c r="T4483" s="546"/>
      <c r="U4483" s="546"/>
      <c r="V4483" s="546"/>
      <c r="W4483" s="531"/>
      <c r="X4483" s="148"/>
      <c r="Y4483" s="148"/>
      <c r="Z4483" s="557"/>
      <c r="AA4483" s="557"/>
      <c r="AB4483" s="531"/>
      <c r="AC4483" s="599"/>
      <c r="AD4483" s="925"/>
      <c r="AE4483" s="857"/>
      <c r="AF4483" s="942"/>
      <c r="AG4483" s="925"/>
      <c r="AH4483" s="925"/>
      <c r="AI4483" s="645"/>
      <c r="AJ4483" s="546"/>
      <c r="AK4483" s="546"/>
      <c r="AL4483" s="546"/>
      <c r="AM4483" s="546"/>
      <c r="AN4483" s="546"/>
      <c r="AO4483" s="531"/>
      <c r="AP4483" s="148"/>
      <c r="AQ4483" s="148"/>
      <c r="AR4483" s="557"/>
      <c r="AS4483" s="557"/>
      <c r="AT4483" s="531"/>
      <c r="AU4483" s="599"/>
      <c r="AV4483" s="925"/>
      <c r="AW4483" s="857"/>
      <c r="AX4483" s="128"/>
      <c r="AY4483" s="113"/>
      <c r="AZ4483" s="113"/>
      <c r="BA4483" s="362"/>
      <c r="BB4483" s="330"/>
      <c r="BC4483" s="113"/>
      <c r="BD4483" s="113"/>
      <c r="BE4483" s="362"/>
      <c r="BG4483" s="826" t="str">
        <f t="shared" si="6900"/>
        <v>52.10</v>
      </c>
      <c r="BH4483" s="607" t="b">
        <f>COUNTIF('Codes SEC'!$B$2:$B$250,Ministres!BG4483)&gt;0</f>
        <v>1</v>
      </c>
    </row>
    <row r="4484" spans="1:66" ht="35.1" customHeight="1" x14ac:dyDescent="0.25">
      <c r="A4484" s="196" t="s">
        <v>6115</v>
      </c>
      <c r="B4484" s="247">
        <f t="shared" ref="B4484:C4485" si="6901">B4483</f>
        <v>15</v>
      </c>
      <c r="C4484" s="120" t="str">
        <f t="shared" si="6901"/>
        <v>Agriculture, ressources naturelles et environnement</v>
      </c>
      <c r="D4484" s="623">
        <v>2018</v>
      </c>
      <c r="E4484" s="292"/>
      <c r="F4484" s="127"/>
      <c r="G4484" s="697"/>
      <c r="H4484" s="890" t="str">
        <f t="shared" si="6899"/>
        <v>074</v>
      </c>
      <c r="I4484" s="462" t="s">
        <v>3324</v>
      </c>
      <c r="J4484" s="386" t="s">
        <v>2471</v>
      </c>
      <c r="K4484" s="422" t="s">
        <v>3177</v>
      </c>
      <c r="L4484" s="771"/>
      <c r="M4484" s="772"/>
      <c r="N4484" s="942"/>
      <c r="O4484" s="925"/>
      <c r="P4484" s="925"/>
      <c r="Q4484" s="645"/>
      <c r="R4484" s="546"/>
      <c r="S4484" s="546"/>
      <c r="T4484" s="546"/>
      <c r="U4484" s="546"/>
      <c r="V4484" s="546"/>
      <c r="W4484" s="531"/>
      <c r="X4484" s="148"/>
      <c r="Y4484" s="148"/>
      <c r="Z4484" s="557"/>
      <c r="AA4484" s="557"/>
      <c r="AB4484" s="531"/>
      <c r="AC4484" s="599"/>
      <c r="AD4484" s="925"/>
      <c r="AE4484" s="857"/>
      <c r="AF4484" s="942"/>
      <c r="AG4484" s="925"/>
      <c r="AH4484" s="925"/>
      <c r="AI4484" s="645"/>
      <c r="AJ4484" s="546"/>
      <c r="AK4484" s="546"/>
      <c r="AL4484" s="546"/>
      <c r="AM4484" s="546"/>
      <c r="AN4484" s="546"/>
      <c r="AO4484" s="531"/>
      <c r="AP4484" s="148"/>
      <c r="AQ4484" s="148"/>
      <c r="AR4484" s="557"/>
      <c r="AS4484" s="557"/>
      <c r="AT4484" s="531"/>
      <c r="AU4484" s="599"/>
      <c r="AV4484" s="925"/>
      <c r="AW4484" s="857"/>
      <c r="AX4484" s="128"/>
      <c r="AY4484" s="113"/>
      <c r="AZ4484" s="113"/>
      <c r="BA4484" s="362"/>
      <c r="BB4484" s="330"/>
      <c r="BC4484" s="113"/>
      <c r="BD4484" s="113"/>
      <c r="BE4484" s="362"/>
      <c r="BG4484" s="826" t="str">
        <f t="shared" si="6900"/>
        <v>61.31</v>
      </c>
      <c r="BH4484" s="607" t="b">
        <f>COUNTIF('Codes SEC'!$B$2:$B$250,Ministres!BG4484)&gt;0</f>
        <v>1</v>
      </c>
    </row>
    <row r="4485" spans="1:66" ht="35.1" customHeight="1" x14ac:dyDescent="0.25">
      <c r="A4485" s="196" t="s">
        <v>6115</v>
      </c>
      <c r="B4485" s="247">
        <f t="shared" si="6901"/>
        <v>15</v>
      </c>
      <c r="C4485" s="120" t="str">
        <f t="shared" si="6901"/>
        <v>Agriculture, ressources naturelles et environnement</v>
      </c>
      <c r="D4485" s="623">
        <v>2018</v>
      </c>
      <c r="E4485" s="292"/>
      <c r="F4485" s="127"/>
      <c r="G4485" s="697"/>
      <c r="H4485" s="890" t="str">
        <f t="shared" si="6899"/>
        <v>074</v>
      </c>
      <c r="I4485" s="462" t="s">
        <v>3285</v>
      </c>
      <c r="J4485" s="386" t="s">
        <v>2472</v>
      </c>
      <c r="K4485" s="422" t="s">
        <v>3178</v>
      </c>
      <c r="L4485" s="771"/>
      <c r="M4485" s="772"/>
      <c r="N4485" s="942"/>
      <c r="O4485" s="925"/>
      <c r="P4485" s="925"/>
      <c r="Q4485" s="645"/>
      <c r="R4485" s="546"/>
      <c r="S4485" s="546"/>
      <c r="T4485" s="546"/>
      <c r="U4485" s="546"/>
      <c r="V4485" s="546"/>
      <c r="W4485" s="531"/>
      <c r="X4485" s="148"/>
      <c r="Y4485" s="148"/>
      <c r="Z4485" s="557"/>
      <c r="AA4485" s="557"/>
      <c r="AB4485" s="531"/>
      <c r="AC4485" s="599"/>
      <c r="AD4485" s="925"/>
      <c r="AE4485" s="857"/>
      <c r="AF4485" s="942"/>
      <c r="AG4485" s="925"/>
      <c r="AH4485" s="925"/>
      <c r="AI4485" s="645"/>
      <c r="AJ4485" s="546"/>
      <c r="AK4485" s="546"/>
      <c r="AL4485" s="546"/>
      <c r="AM4485" s="546"/>
      <c r="AN4485" s="546"/>
      <c r="AO4485" s="531"/>
      <c r="AP4485" s="148"/>
      <c r="AQ4485" s="148"/>
      <c r="AR4485" s="557"/>
      <c r="AS4485" s="557"/>
      <c r="AT4485" s="531"/>
      <c r="AU4485" s="599"/>
      <c r="AV4485" s="925"/>
      <c r="AW4485" s="857"/>
      <c r="AX4485" s="128"/>
      <c r="AY4485" s="113"/>
      <c r="AZ4485" s="113"/>
      <c r="BA4485" s="362"/>
      <c r="BB4485" s="330"/>
      <c r="BC4485" s="113"/>
      <c r="BD4485" s="113"/>
      <c r="BE4485" s="362"/>
      <c r="BG4485" s="826" t="str">
        <f t="shared" si="6900"/>
        <v>61.41</v>
      </c>
      <c r="BH4485" s="607" t="b">
        <f>COUNTIF('Codes SEC'!$B$2:$B$250,Ministres!BG4485)&gt;0</f>
        <v>1</v>
      </c>
    </row>
    <row r="4486" spans="1:66" ht="35.1" customHeight="1" x14ac:dyDescent="0.25">
      <c r="A4486" s="196" t="s">
        <v>6115</v>
      </c>
      <c r="B4486" s="247">
        <f>B4487</f>
        <v>15</v>
      </c>
      <c r="C4486" s="120" t="str">
        <f>C4491</f>
        <v>Agriculture, ressources naturelles et environnement</v>
      </c>
      <c r="D4486" s="623">
        <v>2018</v>
      </c>
      <c r="E4486" s="292"/>
      <c r="F4486" s="127"/>
      <c r="G4486" s="697"/>
      <c r="H4486" s="890" t="str">
        <f t="shared" si="6899"/>
        <v>074</v>
      </c>
      <c r="I4486" s="462">
        <v>86141000</v>
      </c>
      <c r="J4486" s="386" t="s">
        <v>5453</v>
      </c>
      <c r="K4486" s="422" t="s">
        <v>5454</v>
      </c>
      <c r="L4486" s="771"/>
      <c r="M4486" s="772"/>
      <c r="N4486" s="942"/>
      <c r="O4486" s="925"/>
      <c r="P4486" s="925"/>
      <c r="Q4486" s="645"/>
      <c r="R4486" s="546"/>
      <c r="S4486" s="546"/>
      <c r="T4486" s="546"/>
      <c r="U4486" s="546"/>
      <c r="V4486" s="546"/>
      <c r="W4486" s="531"/>
      <c r="X4486" s="148"/>
      <c r="Y4486" s="148"/>
      <c r="Z4486" s="557"/>
      <c r="AA4486" s="557"/>
      <c r="AB4486" s="531"/>
      <c r="AC4486" s="599"/>
      <c r="AD4486" s="925"/>
      <c r="AE4486" s="857"/>
      <c r="AF4486" s="942"/>
      <c r="AG4486" s="925"/>
      <c r="AH4486" s="925"/>
      <c r="AI4486" s="645"/>
      <c r="AJ4486" s="546"/>
      <c r="AK4486" s="546"/>
      <c r="AL4486" s="546"/>
      <c r="AM4486" s="546"/>
      <c r="AN4486" s="546"/>
      <c r="AO4486" s="531"/>
      <c r="AP4486" s="148"/>
      <c r="AQ4486" s="148"/>
      <c r="AR4486" s="557"/>
      <c r="AS4486" s="557"/>
      <c r="AT4486" s="531"/>
      <c r="AU4486" s="599"/>
      <c r="AV4486" s="925"/>
      <c r="AW4486" s="857"/>
      <c r="AX4486" s="128"/>
      <c r="AY4486" s="113"/>
      <c r="AZ4486" s="113"/>
      <c r="BA4486" s="362"/>
      <c r="BB4486" s="330"/>
      <c r="BC4486" s="113"/>
      <c r="BD4486" s="113"/>
      <c r="BE4486" s="362"/>
      <c r="BF4486" s="40"/>
      <c r="BG4486" s="826" t="str">
        <f t="shared" si="6900"/>
        <v>61.41</v>
      </c>
      <c r="BH4486" s="607" t="b">
        <f>COUNTIF('Codes SEC'!$B$2:$B$250,Ministres!BG4486)&gt;0</f>
        <v>1</v>
      </c>
    </row>
    <row r="4487" spans="1:66" ht="35.1" customHeight="1" x14ac:dyDescent="0.25">
      <c r="A4487" s="196" t="s">
        <v>6115</v>
      </c>
      <c r="B4487" s="247">
        <f>B4485</f>
        <v>15</v>
      </c>
      <c r="C4487" s="120" t="str">
        <f>C4492</f>
        <v>Agriculture, ressources naturelles et environnement</v>
      </c>
      <c r="D4487" s="623">
        <v>2018</v>
      </c>
      <c r="E4487" s="292"/>
      <c r="F4487" s="127"/>
      <c r="G4487" s="697"/>
      <c r="H4487" s="890" t="str">
        <f t="shared" si="6899"/>
        <v>074</v>
      </c>
      <c r="I4487" s="462" t="s">
        <v>3325</v>
      </c>
      <c r="J4487" s="386" t="s">
        <v>2473</v>
      </c>
      <c r="K4487" s="422" t="s">
        <v>3179</v>
      </c>
      <c r="L4487" s="771"/>
      <c r="M4487" s="772"/>
      <c r="N4487" s="942"/>
      <c r="O4487" s="925"/>
      <c r="P4487" s="925"/>
      <c r="Q4487" s="645"/>
      <c r="R4487" s="546"/>
      <c r="S4487" s="546"/>
      <c r="T4487" s="546"/>
      <c r="U4487" s="546"/>
      <c r="V4487" s="546"/>
      <c r="W4487" s="531"/>
      <c r="X4487" s="148"/>
      <c r="Y4487" s="148"/>
      <c r="Z4487" s="557"/>
      <c r="AA4487" s="557"/>
      <c r="AB4487" s="531"/>
      <c r="AC4487" s="599"/>
      <c r="AD4487" s="925"/>
      <c r="AE4487" s="857"/>
      <c r="AF4487" s="942"/>
      <c r="AG4487" s="925"/>
      <c r="AH4487" s="925"/>
      <c r="AI4487" s="645"/>
      <c r="AJ4487" s="546"/>
      <c r="AK4487" s="546"/>
      <c r="AL4487" s="546"/>
      <c r="AM4487" s="546"/>
      <c r="AN4487" s="546"/>
      <c r="AO4487" s="531"/>
      <c r="AP4487" s="148"/>
      <c r="AQ4487" s="148"/>
      <c r="AR4487" s="557"/>
      <c r="AS4487" s="557"/>
      <c r="AT4487" s="531"/>
      <c r="AU4487" s="599"/>
      <c r="AV4487" s="925"/>
      <c r="AW4487" s="857"/>
      <c r="AX4487" s="128"/>
      <c r="AY4487" s="113"/>
      <c r="AZ4487" s="113"/>
      <c r="BA4487" s="362"/>
      <c r="BB4487" s="330"/>
      <c r="BC4487" s="113"/>
      <c r="BD4487" s="113"/>
      <c r="BE4487" s="362"/>
      <c r="BF4487" s="40"/>
      <c r="BG4487" s="826" t="str">
        <f t="shared" si="6900"/>
        <v>61.61</v>
      </c>
      <c r="BH4487" s="607" t="b">
        <f>COUNTIF('Codes SEC'!$B$2:$B$250,Ministres!BG4487)&gt;0</f>
        <v>1</v>
      </c>
    </row>
    <row r="4488" spans="1:66" ht="35.1" customHeight="1" x14ac:dyDescent="0.25">
      <c r="A4488" s="196" t="s">
        <v>6115</v>
      </c>
      <c r="B4488" s="247">
        <f>B4487</f>
        <v>15</v>
      </c>
      <c r="C4488" s="120" t="str">
        <f>C4487</f>
        <v>Agriculture, ressources naturelles et environnement</v>
      </c>
      <c r="D4488" s="623">
        <v>2018</v>
      </c>
      <c r="E4488" s="292"/>
      <c r="F4488" s="127"/>
      <c r="G4488" s="697"/>
      <c r="H4488" s="890" t="str">
        <f t="shared" si="6899"/>
        <v>074</v>
      </c>
      <c r="I4488" s="462" t="s">
        <v>3269</v>
      </c>
      <c r="J4488" s="386" t="s">
        <v>2474</v>
      </c>
      <c r="K4488" s="422" t="s">
        <v>3180</v>
      </c>
      <c r="L4488" s="771"/>
      <c r="M4488" s="772"/>
      <c r="N4488" s="942"/>
      <c r="O4488" s="925"/>
      <c r="P4488" s="925"/>
      <c r="Q4488" s="645"/>
      <c r="R4488" s="546"/>
      <c r="S4488" s="546"/>
      <c r="T4488" s="546"/>
      <c r="U4488" s="546"/>
      <c r="V4488" s="546"/>
      <c r="W4488" s="531"/>
      <c r="X4488" s="148"/>
      <c r="Y4488" s="148"/>
      <c r="Z4488" s="557"/>
      <c r="AA4488" s="557"/>
      <c r="AB4488" s="531"/>
      <c r="AC4488" s="599"/>
      <c r="AD4488" s="925"/>
      <c r="AE4488" s="857"/>
      <c r="AF4488" s="942"/>
      <c r="AG4488" s="925"/>
      <c r="AH4488" s="925"/>
      <c r="AI4488" s="645"/>
      <c r="AJ4488" s="546"/>
      <c r="AK4488" s="546"/>
      <c r="AL4488" s="546"/>
      <c r="AM4488" s="546"/>
      <c r="AN4488" s="546"/>
      <c r="AO4488" s="531"/>
      <c r="AP4488" s="148"/>
      <c r="AQ4488" s="148"/>
      <c r="AR4488" s="557"/>
      <c r="AS4488" s="557"/>
      <c r="AT4488" s="531"/>
      <c r="AU4488" s="599"/>
      <c r="AV4488" s="925"/>
      <c r="AW4488" s="857"/>
      <c r="AX4488" s="128"/>
      <c r="AY4488" s="113"/>
      <c r="AZ4488" s="113"/>
      <c r="BA4488" s="362"/>
      <c r="BB4488" s="330"/>
      <c r="BC4488" s="113"/>
      <c r="BD4488" s="113"/>
      <c r="BE4488" s="362"/>
      <c r="BG4488" s="826" t="str">
        <f t="shared" si="6900"/>
        <v>63.21</v>
      </c>
      <c r="BH4488" s="607" t="b">
        <f>COUNTIF('Codes SEC'!$B$2:$B$250,Ministres!BG4488)&gt;0</f>
        <v>1</v>
      </c>
    </row>
    <row r="4489" spans="1:66" s="4" customFormat="1" ht="35.1" customHeight="1" x14ac:dyDescent="0.25">
      <c r="A4489" s="222" t="s">
        <v>6115</v>
      </c>
      <c r="B4489" s="112">
        <v>15</v>
      </c>
      <c r="C4489" s="116" t="s">
        <v>71</v>
      </c>
      <c r="D4489" s="623">
        <v>2018</v>
      </c>
      <c r="E4489" s="32"/>
      <c r="F4489" s="117"/>
      <c r="G4489" s="694"/>
      <c r="H4489" s="878" t="str">
        <f t="shared" si="6899"/>
        <v>074</v>
      </c>
      <c r="I4489" s="397">
        <v>86353000</v>
      </c>
      <c r="J4489" s="380" t="s">
        <v>4530</v>
      </c>
      <c r="K4489" s="408" t="s">
        <v>4531</v>
      </c>
      <c r="L4489" s="731"/>
      <c r="M4489" s="732"/>
      <c r="N4489" s="931"/>
      <c r="O4489" s="923"/>
      <c r="P4489" s="923"/>
      <c r="Q4489" s="641"/>
      <c r="R4489" s="537"/>
      <c r="S4489" s="537"/>
      <c r="T4489" s="537"/>
      <c r="U4489" s="537"/>
      <c r="V4489" s="537"/>
      <c r="W4489" s="531"/>
      <c r="X4489" s="141"/>
      <c r="Y4489" s="141"/>
      <c r="Z4489" s="552"/>
      <c r="AA4489" s="552"/>
      <c r="AB4489" s="531"/>
      <c r="AC4489" s="593"/>
      <c r="AD4489" s="923"/>
      <c r="AE4489" s="846"/>
      <c r="AF4489" s="931"/>
      <c r="AG4489" s="923"/>
      <c r="AH4489" s="923"/>
      <c r="AI4489" s="641"/>
      <c r="AJ4489" s="537"/>
      <c r="AK4489" s="537"/>
      <c r="AL4489" s="537"/>
      <c r="AM4489" s="537"/>
      <c r="AN4489" s="537"/>
      <c r="AO4489" s="531"/>
      <c r="AP4489" s="141"/>
      <c r="AQ4489" s="141"/>
      <c r="AR4489" s="552"/>
      <c r="AS4489" s="552"/>
      <c r="AT4489" s="531"/>
      <c r="AU4489" s="593"/>
      <c r="AV4489" s="923"/>
      <c r="AW4489" s="846"/>
      <c r="AX4489" s="121"/>
      <c r="AY4489" s="111"/>
      <c r="AZ4489" s="111"/>
      <c r="BA4489" s="343"/>
      <c r="BB4489" s="324"/>
      <c r="BC4489" s="111"/>
      <c r="BD4489" s="111"/>
      <c r="BE4489" s="343"/>
      <c r="BF4489" s="41"/>
      <c r="BG4489" s="826" t="str">
        <f t="shared" si="6900"/>
        <v>63.53</v>
      </c>
      <c r="BH4489" s="607" t="b">
        <f>COUNTIF('Codes SEC'!$B$2:$B$250,Ministres!BG4489)&gt;0</f>
        <v>1</v>
      </c>
      <c r="BI4489" s="41"/>
      <c r="BJ4489" s="41"/>
      <c r="BK4489" s="41"/>
      <c r="BL4489" s="41"/>
      <c r="BM4489" s="41"/>
      <c r="BN4489" s="41"/>
    </row>
    <row r="4490" spans="1:66" s="4" customFormat="1" ht="35.1" customHeight="1" x14ac:dyDescent="0.25">
      <c r="A4490" s="222" t="s">
        <v>6115</v>
      </c>
      <c r="B4490" s="112">
        <v>15</v>
      </c>
      <c r="C4490" s="116" t="s">
        <v>71</v>
      </c>
      <c r="D4490" s="623">
        <v>2018</v>
      </c>
      <c r="E4490" s="32"/>
      <c r="F4490" s="117"/>
      <c r="G4490" s="694"/>
      <c r="H4490" s="878" t="str">
        <f t="shared" si="6899"/>
        <v>074</v>
      </c>
      <c r="I4490" s="397">
        <v>86359000</v>
      </c>
      <c r="J4490" s="380" t="s">
        <v>4532</v>
      </c>
      <c r="K4490" s="408" t="s">
        <v>4533</v>
      </c>
      <c r="L4490" s="731"/>
      <c r="M4490" s="732"/>
      <c r="N4490" s="931"/>
      <c r="O4490" s="923"/>
      <c r="P4490" s="923"/>
      <c r="Q4490" s="641"/>
      <c r="R4490" s="537"/>
      <c r="S4490" s="537"/>
      <c r="T4490" s="537"/>
      <c r="U4490" s="537"/>
      <c r="V4490" s="537"/>
      <c r="W4490" s="531"/>
      <c r="X4490" s="141"/>
      <c r="Y4490" s="141"/>
      <c r="Z4490" s="552"/>
      <c r="AA4490" s="552"/>
      <c r="AB4490" s="531"/>
      <c r="AC4490" s="593"/>
      <c r="AD4490" s="923"/>
      <c r="AE4490" s="846"/>
      <c r="AF4490" s="931"/>
      <c r="AG4490" s="923"/>
      <c r="AH4490" s="923"/>
      <c r="AI4490" s="641"/>
      <c r="AJ4490" s="537"/>
      <c r="AK4490" s="537"/>
      <c r="AL4490" s="537"/>
      <c r="AM4490" s="537"/>
      <c r="AN4490" s="537"/>
      <c r="AO4490" s="531"/>
      <c r="AP4490" s="141"/>
      <c r="AQ4490" s="141"/>
      <c r="AR4490" s="552"/>
      <c r="AS4490" s="552"/>
      <c r="AT4490" s="531"/>
      <c r="AU4490" s="593"/>
      <c r="AV4490" s="923"/>
      <c r="AW4490" s="846"/>
      <c r="AX4490" s="121"/>
      <c r="AY4490" s="111"/>
      <c r="AZ4490" s="111"/>
      <c r="BA4490" s="343"/>
      <c r="BB4490" s="324"/>
      <c r="BC4490" s="111"/>
      <c r="BD4490" s="111"/>
      <c r="BE4490" s="343"/>
      <c r="BF4490" s="41"/>
      <c r="BG4490" s="826" t="str">
        <f t="shared" si="6900"/>
        <v>63.59</v>
      </c>
      <c r="BH4490" s="607" t="b">
        <f>COUNTIF('Codes SEC'!$B$2:$B$250,Ministres!BG4490)&gt;0</f>
        <v>1</v>
      </c>
      <c r="BI4490" s="41"/>
      <c r="BJ4490" s="41"/>
      <c r="BK4490" s="41"/>
      <c r="BL4490" s="41"/>
      <c r="BM4490" s="41"/>
      <c r="BN4490" s="41"/>
    </row>
    <row r="4491" spans="1:66" ht="35.1" customHeight="1" x14ac:dyDescent="0.25">
      <c r="A4491" s="196" t="s">
        <v>6115</v>
      </c>
      <c r="B4491" s="247">
        <v>15</v>
      </c>
      <c r="C4491" s="197" t="s">
        <v>71</v>
      </c>
      <c r="D4491" s="623">
        <v>2018</v>
      </c>
      <c r="E4491" s="292"/>
      <c r="F4491" s="127"/>
      <c r="G4491" s="697"/>
      <c r="H4491" s="890" t="str">
        <f t="shared" si="6899"/>
        <v>074</v>
      </c>
      <c r="I4491" s="462" t="s">
        <v>3326</v>
      </c>
      <c r="J4491" s="386" t="s">
        <v>2476</v>
      </c>
      <c r="K4491" s="422" t="s">
        <v>1816</v>
      </c>
      <c r="L4491" s="771"/>
      <c r="M4491" s="772"/>
      <c r="N4491" s="942"/>
      <c r="O4491" s="925"/>
      <c r="P4491" s="925"/>
      <c r="Q4491" s="645"/>
      <c r="R4491" s="546"/>
      <c r="S4491" s="546"/>
      <c r="T4491" s="546"/>
      <c r="U4491" s="546"/>
      <c r="V4491" s="546"/>
      <c r="W4491" s="531"/>
      <c r="X4491" s="148"/>
      <c r="Y4491" s="148"/>
      <c r="Z4491" s="557"/>
      <c r="AA4491" s="557"/>
      <c r="AB4491" s="531"/>
      <c r="AC4491" s="599"/>
      <c r="AD4491" s="925"/>
      <c r="AE4491" s="857"/>
      <c r="AF4491" s="942"/>
      <c r="AG4491" s="925"/>
      <c r="AH4491" s="925"/>
      <c r="AI4491" s="645"/>
      <c r="AJ4491" s="546"/>
      <c r="AK4491" s="546"/>
      <c r="AL4491" s="546"/>
      <c r="AM4491" s="546"/>
      <c r="AN4491" s="546"/>
      <c r="AO4491" s="531"/>
      <c r="AP4491" s="148"/>
      <c r="AQ4491" s="148"/>
      <c r="AR4491" s="557"/>
      <c r="AS4491" s="557"/>
      <c r="AT4491" s="531"/>
      <c r="AU4491" s="599"/>
      <c r="AV4491" s="925"/>
      <c r="AW4491" s="857"/>
      <c r="AX4491" s="128"/>
      <c r="AY4491" s="113"/>
      <c r="AZ4491" s="113"/>
      <c r="BA4491" s="362"/>
      <c r="BB4491" s="330"/>
      <c r="BC4491" s="113"/>
      <c r="BD4491" s="113"/>
      <c r="BE4491" s="362"/>
      <c r="BG4491" s="826" t="str">
        <f t="shared" si="6900"/>
        <v>81.11</v>
      </c>
      <c r="BH4491" s="607" t="b">
        <f>COUNTIF('Codes SEC'!$B$2:$B$250,Ministres!BG4491)&gt;0</f>
        <v>1</v>
      </c>
    </row>
    <row r="4492" spans="1:66" ht="35.1" customHeight="1" x14ac:dyDescent="0.25">
      <c r="A4492" s="196" t="s">
        <v>6115</v>
      </c>
      <c r="B4492" s="247">
        <v>15</v>
      </c>
      <c r="C4492" s="116" t="s">
        <v>71</v>
      </c>
      <c r="D4492" s="623">
        <v>2018</v>
      </c>
      <c r="E4492" s="292"/>
      <c r="F4492" s="127"/>
      <c r="G4492" s="697"/>
      <c r="H4492" s="890" t="str">
        <f t="shared" si="6899"/>
        <v>074</v>
      </c>
      <c r="I4492" s="462" t="s">
        <v>3311</v>
      </c>
      <c r="J4492" s="386" t="s">
        <v>2475</v>
      </c>
      <c r="K4492" s="422" t="s">
        <v>706</v>
      </c>
      <c r="L4492" s="771"/>
      <c r="M4492" s="772"/>
      <c r="N4492" s="942"/>
      <c r="O4492" s="925"/>
      <c r="P4492" s="925"/>
      <c r="Q4492" s="645"/>
      <c r="R4492" s="546"/>
      <c r="S4492" s="546"/>
      <c r="T4492" s="546"/>
      <c r="U4492" s="546"/>
      <c r="V4492" s="546"/>
      <c r="W4492" s="531"/>
      <c r="X4492" s="148"/>
      <c r="Y4492" s="148"/>
      <c r="Z4492" s="557"/>
      <c r="AA4492" s="557"/>
      <c r="AB4492" s="531"/>
      <c r="AC4492" s="599"/>
      <c r="AD4492" s="925"/>
      <c r="AE4492" s="857"/>
      <c r="AF4492" s="942"/>
      <c r="AG4492" s="925"/>
      <c r="AH4492" s="925"/>
      <c r="AI4492" s="645"/>
      <c r="AJ4492" s="546"/>
      <c r="AK4492" s="546"/>
      <c r="AL4492" s="546"/>
      <c r="AM4492" s="546"/>
      <c r="AN4492" s="546"/>
      <c r="AO4492" s="531"/>
      <c r="AP4492" s="148"/>
      <c r="AQ4492" s="148"/>
      <c r="AR4492" s="557"/>
      <c r="AS4492" s="557"/>
      <c r="AT4492" s="531"/>
      <c r="AU4492" s="599"/>
      <c r="AV4492" s="925"/>
      <c r="AW4492" s="857"/>
      <c r="AX4492" s="128"/>
      <c r="AY4492" s="113"/>
      <c r="AZ4492" s="113"/>
      <c r="BA4492" s="362"/>
      <c r="BB4492" s="330"/>
      <c r="BC4492" s="113"/>
      <c r="BD4492" s="113"/>
      <c r="BE4492" s="362"/>
      <c r="BG4492" s="826" t="str">
        <f t="shared" si="6900"/>
        <v>81.12</v>
      </c>
      <c r="BH4492" s="607" t="b">
        <f>COUNTIF('Codes SEC'!$B$2:$B$250,Ministres!BG4492)&gt;0</f>
        <v>1</v>
      </c>
    </row>
    <row r="4493" spans="1:66" ht="35.1" customHeight="1" x14ac:dyDescent="0.25">
      <c r="A4493" s="196" t="s">
        <v>6115</v>
      </c>
      <c r="B4493" s="247">
        <v>15</v>
      </c>
      <c r="C4493" s="197" t="s">
        <v>71</v>
      </c>
      <c r="D4493" s="623">
        <v>2018</v>
      </c>
      <c r="E4493" s="292"/>
      <c r="F4493" s="127"/>
      <c r="G4493" s="697"/>
      <c r="H4493" s="890" t="str">
        <f t="shared" si="6899"/>
        <v>074</v>
      </c>
      <c r="I4493" s="462" t="s">
        <v>3327</v>
      </c>
      <c r="J4493" s="386" t="s">
        <v>2477</v>
      </c>
      <c r="K4493" s="422" t="s">
        <v>1817</v>
      </c>
      <c r="L4493" s="771"/>
      <c r="M4493" s="772"/>
      <c r="N4493" s="942"/>
      <c r="O4493" s="925"/>
      <c r="P4493" s="925"/>
      <c r="Q4493" s="645"/>
      <c r="R4493" s="546"/>
      <c r="S4493" s="546"/>
      <c r="T4493" s="546"/>
      <c r="U4493" s="546"/>
      <c r="V4493" s="546"/>
      <c r="W4493" s="531"/>
      <c r="X4493" s="148"/>
      <c r="Y4493" s="148"/>
      <c r="Z4493" s="557"/>
      <c r="AA4493" s="557"/>
      <c r="AB4493" s="531"/>
      <c r="AC4493" s="599"/>
      <c r="AD4493" s="925"/>
      <c r="AE4493" s="857"/>
      <c r="AF4493" s="942"/>
      <c r="AG4493" s="925"/>
      <c r="AH4493" s="925"/>
      <c r="AI4493" s="645"/>
      <c r="AJ4493" s="546"/>
      <c r="AK4493" s="546"/>
      <c r="AL4493" s="546"/>
      <c r="AM4493" s="546"/>
      <c r="AN4493" s="546"/>
      <c r="AO4493" s="531"/>
      <c r="AP4493" s="148"/>
      <c r="AQ4493" s="148"/>
      <c r="AR4493" s="557"/>
      <c r="AS4493" s="557"/>
      <c r="AT4493" s="531"/>
      <c r="AU4493" s="599"/>
      <c r="AV4493" s="925"/>
      <c r="AW4493" s="857"/>
      <c r="AX4493" s="128"/>
      <c r="AY4493" s="113"/>
      <c r="AZ4493" s="113"/>
      <c r="BA4493" s="362"/>
      <c r="BB4493" s="330"/>
      <c r="BC4493" s="113"/>
      <c r="BD4493" s="113"/>
      <c r="BE4493" s="362"/>
      <c r="BG4493" s="826" t="str">
        <f t="shared" si="6900"/>
        <v>81.22</v>
      </c>
      <c r="BH4493" s="607" t="b">
        <f>COUNTIF('Codes SEC'!$B$2:$B$250,Ministres!BG4493)&gt;0</f>
        <v>1</v>
      </c>
    </row>
    <row r="4494" spans="1:66" ht="35.1" customHeight="1" x14ac:dyDescent="0.25">
      <c r="A4494" s="196" t="s">
        <v>6115</v>
      </c>
      <c r="B4494" s="247">
        <v>15</v>
      </c>
      <c r="C4494" s="116" t="s">
        <v>71</v>
      </c>
      <c r="D4494" s="623">
        <v>2018</v>
      </c>
      <c r="E4494" s="292"/>
      <c r="F4494" s="127"/>
      <c r="G4494" s="697"/>
      <c r="H4494" s="890" t="str">
        <f t="shared" si="6899"/>
        <v>074</v>
      </c>
      <c r="I4494" s="462" t="s">
        <v>3328</v>
      </c>
      <c r="J4494" s="386" t="s">
        <v>2478</v>
      </c>
      <c r="K4494" s="422" t="s">
        <v>707</v>
      </c>
      <c r="L4494" s="771"/>
      <c r="M4494" s="772"/>
      <c r="N4494" s="942"/>
      <c r="O4494" s="925"/>
      <c r="P4494" s="925"/>
      <c r="Q4494" s="645"/>
      <c r="R4494" s="546"/>
      <c r="S4494" s="546"/>
      <c r="T4494" s="546"/>
      <c r="U4494" s="546"/>
      <c r="V4494" s="546"/>
      <c r="W4494" s="531"/>
      <c r="X4494" s="148"/>
      <c r="Y4494" s="148"/>
      <c r="Z4494" s="557"/>
      <c r="AA4494" s="557"/>
      <c r="AB4494" s="531"/>
      <c r="AC4494" s="599"/>
      <c r="AD4494" s="925"/>
      <c r="AE4494" s="857"/>
      <c r="AF4494" s="942"/>
      <c r="AG4494" s="925"/>
      <c r="AH4494" s="925"/>
      <c r="AI4494" s="645"/>
      <c r="AJ4494" s="546"/>
      <c r="AK4494" s="546"/>
      <c r="AL4494" s="546"/>
      <c r="AM4494" s="546"/>
      <c r="AN4494" s="546"/>
      <c r="AO4494" s="531"/>
      <c r="AP4494" s="148"/>
      <c r="AQ4494" s="148"/>
      <c r="AR4494" s="557"/>
      <c r="AS4494" s="557"/>
      <c r="AT4494" s="531"/>
      <c r="AU4494" s="599"/>
      <c r="AV4494" s="925"/>
      <c r="AW4494" s="857"/>
      <c r="AX4494" s="128"/>
      <c r="AY4494" s="113"/>
      <c r="AZ4494" s="113"/>
      <c r="BA4494" s="362"/>
      <c r="BB4494" s="330"/>
      <c r="BC4494" s="113"/>
      <c r="BD4494" s="113"/>
      <c r="BE4494" s="362"/>
      <c r="BG4494" s="826" t="str">
        <f t="shared" si="6900"/>
        <v>84.14</v>
      </c>
      <c r="BH4494" s="607" t="b">
        <f>COUNTIF('Codes SEC'!$B$2:$B$250,Ministres!BG4494)&gt;0</f>
        <v>1</v>
      </c>
    </row>
    <row r="4495" spans="1:66" ht="35.1" customHeight="1" x14ac:dyDescent="0.25">
      <c r="A4495" s="196" t="s">
        <v>6115</v>
      </c>
      <c r="B4495" s="247">
        <v>15</v>
      </c>
      <c r="C4495" s="116" t="s">
        <v>71</v>
      </c>
      <c r="D4495" s="623">
        <v>2018</v>
      </c>
      <c r="E4495" s="292"/>
      <c r="F4495" s="127"/>
      <c r="G4495" s="697"/>
      <c r="H4495" s="890" t="str">
        <f t="shared" si="6899"/>
        <v>074</v>
      </c>
      <c r="I4495" s="462" t="s">
        <v>3302</v>
      </c>
      <c r="J4495" s="386" t="s">
        <v>2479</v>
      </c>
      <c r="K4495" s="422" t="s">
        <v>708</v>
      </c>
      <c r="L4495" s="771"/>
      <c r="M4495" s="772"/>
      <c r="N4495" s="942"/>
      <c r="O4495" s="925"/>
      <c r="P4495" s="925"/>
      <c r="Q4495" s="645"/>
      <c r="R4495" s="546"/>
      <c r="S4495" s="546"/>
      <c r="T4495" s="546"/>
      <c r="U4495" s="546"/>
      <c r="V4495" s="546"/>
      <c r="W4495" s="531"/>
      <c r="X4495" s="148"/>
      <c r="Y4495" s="148"/>
      <c r="Z4495" s="557"/>
      <c r="AA4495" s="557"/>
      <c r="AB4495" s="531"/>
      <c r="AC4495" s="599"/>
      <c r="AD4495" s="925"/>
      <c r="AE4495" s="857"/>
      <c r="AF4495" s="942"/>
      <c r="AG4495" s="925"/>
      <c r="AH4495" s="925"/>
      <c r="AI4495" s="645"/>
      <c r="AJ4495" s="546"/>
      <c r="AK4495" s="546"/>
      <c r="AL4495" s="546"/>
      <c r="AM4495" s="546"/>
      <c r="AN4495" s="546"/>
      <c r="AO4495" s="531"/>
      <c r="AP4495" s="148"/>
      <c r="AQ4495" s="148"/>
      <c r="AR4495" s="557"/>
      <c r="AS4495" s="557"/>
      <c r="AT4495" s="531"/>
      <c r="AU4495" s="599"/>
      <c r="AV4495" s="925"/>
      <c r="AW4495" s="857"/>
      <c r="AX4495" s="128"/>
      <c r="AY4495" s="113"/>
      <c r="AZ4495" s="113"/>
      <c r="BA4495" s="362"/>
      <c r="BB4495" s="330"/>
      <c r="BC4495" s="113"/>
      <c r="BD4495" s="113"/>
      <c r="BE4495" s="362"/>
      <c r="BG4495" s="826" t="str">
        <f t="shared" si="6900"/>
        <v>85.14</v>
      </c>
      <c r="BH4495" s="607" t="b">
        <f>COUNTIF('Codes SEC'!$B$2:$B$250,Ministres!BG4495)&gt;0</f>
        <v>1</v>
      </c>
    </row>
    <row r="4496" spans="1:66" ht="12.75" customHeight="1" x14ac:dyDescent="0.25">
      <c r="A4496" s="231"/>
      <c r="B4496" s="213"/>
      <c r="C4496" s="254"/>
      <c r="D4496" s="254"/>
      <c r="E4496" s="283"/>
      <c r="F4496" s="254"/>
      <c r="G4496" s="696"/>
      <c r="H4496" s="887"/>
      <c r="I4496" s="444"/>
      <c r="J4496" s="393"/>
      <c r="K4496" s="484" t="s">
        <v>3693</v>
      </c>
      <c r="L4496" s="729">
        <f t="shared" ref="L4496:V4496" si="6902">L4467</f>
        <v>200000</v>
      </c>
      <c r="M4496" s="730">
        <f t="shared" si="6902"/>
        <v>200000</v>
      </c>
      <c r="N4496" s="844">
        <f t="shared" ref="N4496:P4496" si="6903">N4467</f>
        <v>0</v>
      </c>
      <c r="O4496" s="665">
        <f t="shared" si="6903"/>
        <v>-200000</v>
      </c>
      <c r="P4496" s="665" t="str">
        <f t="shared" si="6903"/>
        <v xml:space="preserve">0 </v>
      </c>
      <c r="Q4496" s="638">
        <f t="shared" si="6902"/>
        <v>0</v>
      </c>
      <c r="R4496" s="130">
        <f t="shared" si="6902"/>
        <v>0</v>
      </c>
      <c r="S4496" s="130">
        <f t="shared" si="6902"/>
        <v>0</v>
      </c>
      <c r="T4496" s="130">
        <f t="shared" si="6902"/>
        <v>0</v>
      </c>
      <c r="U4496" s="130">
        <f t="shared" si="6902"/>
        <v>0</v>
      </c>
      <c r="V4496" s="130">
        <f t="shared" si="6902"/>
        <v>0</v>
      </c>
      <c r="W4496" s="665"/>
      <c r="X4496" s="130">
        <f>X4467</f>
        <v>0</v>
      </c>
      <c r="Y4496" s="130">
        <f>Y4467</f>
        <v>0</v>
      </c>
      <c r="Z4496" s="130">
        <f>Z4467</f>
        <v>0</v>
      </c>
      <c r="AA4496" s="130">
        <f>AA4467</f>
        <v>0</v>
      </c>
      <c r="AB4496" s="665"/>
      <c r="AC4496" s="130">
        <f t="shared" ref="AC4496:AN4496" si="6904">AC4467</f>
        <v>0</v>
      </c>
      <c r="AD4496" s="665">
        <f>AD4467</f>
        <v>0</v>
      </c>
      <c r="AE4496" s="845">
        <f>AE4467</f>
        <v>0</v>
      </c>
      <c r="AF4496" s="844">
        <f t="shared" ref="AF4496:AH4496" si="6905">AF4467</f>
        <v>0</v>
      </c>
      <c r="AG4496" s="665">
        <f t="shared" si="6905"/>
        <v>-200000</v>
      </c>
      <c r="AH4496" s="665" t="str">
        <f t="shared" si="6905"/>
        <v xml:space="preserve">0 </v>
      </c>
      <c r="AI4496" s="638">
        <f t="shared" si="6904"/>
        <v>0</v>
      </c>
      <c r="AJ4496" s="130">
        <f t="shared" si="6904"/>
        <v>0</v>
      </c>
      <c r="AK4496" s="130">
        <f t="shared" si="6904"/>
        <v>0</v>
      </c>
      <c r="AL4496" s="130">
        <f t="shared" si="6904"/>
        <v>0</v>
      </c>
      <c r="AM4496" s="130">
        <f t="shared" si="6904"/>
        <v>0</v>
      </c>
      <c r="AN4496" s="130">
        <f t="shared" si="6904"/>
        <v>0</v>
      </c>
      <c r="AO4496" s="665"/>
      <c r="AP4496" s="130">
        <f>AP4467</f>
        <v>0</v>
      </c>
      <c r="AQ4496" s="130">
        <f>AQ4467</f>
        <v>0</v>
      </c>
      <c r="AR4496" s="130">
        <f>AR4467</f>
        <v>0</v>
      </c>
      <c r="AS4496" s="130">
        <f>AS4467</f>
        <v>0</v>
      </c>
      <c r="AT4496" s="665"/>
      <c r="AU4496" s="130">
        <f t="shared" ref="AU4496:BE4496" si="6906">AU4467</f>
        <v>0</v>
      </c>
      <c r="AV4496" s="665">
        <f t="shared" ref="AV4496" si="6907">AV4467</f>
        <v>0</v>
      </c>
      <c r="AW4496" s="845">
        <f t="shared" si="6906"/>
        <v>0</v>
      </c>
      <c r="AX4496" s="314">
        <f t="shared" si="6906"/>
        <v>200000</v>
      </c>
      <c r="AY4496" s="131">
        <f t="shared" si="6906"/>
        <v>0</v>
      </c>
      <c r="AZ4496" s="132">
        <f t="shared" si="6906"/>
        <v>-200000</v>
      </c>
      <c r="BA4496" s="340">
        <f t="shared" si="6906"/>
        <v>-1</v>
      </c>
      <c r="BB4496" s="310">
        <f t="shared" si="6906"/>
        <v>200000</v>
      </c>
      <c r="BC4496" s="131">
        <f t="shared" si="6906"/>
        <v>0</v>
      </c>
      <c r="BD4496" s="132">
        <f t="shared" si="6906"/>
        <v>-200000</v>
      </c>
      <c r="BE4496" s="340">
        <f t="shared" si="6906"/>
        <v>-1</v>
      </c>
      <c r="BG4496" s="826"/>
      <c r="BH4496" s="607"/>
    </row>
    <row r="4497" spans="1:66" ht="12.75" customHeight="1" x14ac:dyDescent="0.25">
      <c r="A4497" s="222"/>
      <c r="C4497" s="116"/>
      <c r="D4497" s="620"/>
      <c r="F4497" s="117"/>
      <c r="G4497" s="690"/>
      <c r="H4497" s="878"/>
      <c r="I4497" s="397"/>
      <c r="J4497" s="380"/>
      <c r="K4497" s="453" t="s">
        <v>208</v>
      </c>
      <c r="L4497" s="731">
        <v>0</v>
      </c>
      <c r="M4497" s="732">
        <v>0</v>
      </c>
      <c r="N4497" s="929">
        <v>0</v>
      </c>
      <c r="O4497" s="530">
        <v>0</v>
      </c>
      <c r="P4497" s="530">
        <v>0</v>
      </c>
      <c r="Q4497" s="641">
        <v>0</v>
      </c>
      <c r="R4497" s="537">
        <v>0</v>
      </c>
      <c r="S4497" s="537">
        <v>0</v>
      </c>
      <c r="T4497" s="537">
        <v>0</v>
      </c>
      <c r="U4497" s="537">
        <v>0</v>
      </c>
      <c r="V4497" s="537">
        <v>0</v>
      </c>
      <c r="W4497" s="530"/>
      <c r="X4497" s="142">
        <v>0</v>
      </c>
      <c r="Y4497" s="142">
        <v>0</v>
      </c>
      <c r="Z4497" s="537">
        <v>0</v>
      </c>
      <c r="AA4497" s="537">
        <v>0</v>
      </c>
      <c r="AB4497" s="530"/>
      <c r="AC4497" s="142">
        <v>0</v>
      </c>
      <c r="AD4497" s="530">
        <v>0</v>
      </c>
      <c r="AE4497" s="842">
        <v>0</v>
      </c>
      <c r="AF4497" s="929">
        <v>0</v>
      </c>
      <c r="AG4497" s="530">
        <v>0</v>
      </c>
      <c r="AH4497" s="530">
        <v>0</v>
      </c>
      <c r="AI4497" s="641">
        <v>0</v>
      </c>
      <c r="AJ4497" s="537">
        <v>0</v>
      </c>
      <c r="AK4497" s="537">
        <v>0</v>
      </c>
      <c r="AL4497" s="537">
        <v>0</v>
      </c>
      <c r="AM4497" s="537">
        <v>0</v>
      </c>
      <c r="AN4497" s="537">
        <v>0</v>
      </c>
      <c r="AO4497" s="530"/>
      <c r="AP4497" s="142">
        <v>0</v>
      </c>
      <c r="AQ4497" s="142">
        <v>0</v>
      </c>
      <c r="AR4497" s="537">
        <v>0</v>
      </c>
      <c r="AS4497" s="537">
        <v>0</v>
      </c>
      <c r="AT4497" s="530"/>
      <c r="AU4497" s="142">
        <v>0</v>
      </c>
      <c r="AV4497" s="530">
        <v>0</v>
      </c>
      <c r="AW4497" s="842">
        <v>0</v>
      </c>
      <c r="AX4497" s="121">
        <v>0</v>
      </c>
      <c r="AY4497" s="111">
        <v>0</v>
      </c>
      <c r="AZ4497" s="111">
        <v>0</v>
      </c>
      <c r="BA4497" s="343">
        <v>0</v>
      </c>
      <c r="BB4497" s="324">
        <v>0</v>
      </c>
      <c r="BC4497" s="111">
        <v>0</v>
      </c>
      <c r="BD4497" s="111">
        <v>0</v>
      </c>
      <c r="BE4497" s="343">
        <v>0</v>
      </c>
      <c r="BG4497" s="826"/>
      <c r="BH4497" s="607"/>
    </row>
    <row r="4498" spans="1:66" ht="12.75" customHeight="1" x14ac:dyDescent="0.25">
      <c r="A4498" s="222"/>
      <c r="C4498" s="116"/>
      <c r="D4498" s="620"/>
      <c r="F4498" s="117"/>
      <c r="G4498" s="694"/>
      <c r="H4498" s="878"/>
      <c r="I4498" s="397"/>
      <c r="J4498" s="380"/>
      <c r="K4498" s="453" t="s">
        <v>96</v>
      </c>
      <c r="L4498" s="731">
        <v>0</v>
      </c>
      <c r="M4498" s="732">
        <v>0</v>
      </c>
      <c r="N4498" s="929">
        <v>0</v>
      </c>
      <c r="O4498" s="530">
        <v>0</v>
      </c>
      <c r="P4498" s="530">
        <v>0</v>
      </c>
      <c r="Q4498" s="641">
        <v>0</v>
      </c>
      <c r="R4498" s="537">
        <v>0</v>
      </c>
      <c r="S4498" s="537">
        <v>0</v>
      </c>
      <c r="T4498" s="537">
        <v>0</v>
      </c>
      <c r="U4498" s="537">
        <v>0</v>
      </c>
      <c r="V4498" s="537">
        <v>0</v>
      </c>
      <c r="W4498" s="530"/>
      <c r="X4498" s="142">
        <v>0</v>
      </c>
      <c r="Y4498" s="142">
        <v>0</v>
      </c>
      <c r="Z4498" s="537">
        <v>0</v>
      </c>
      <c r="AA4498" s="537">
        <v>0</v>
      </c>
      <c r="AB4498" s="530"/>
      <c r="AC4498" s="142">
        <v>0</v>
      </c>
      <c r="AD4498" s="530">
        <v>0</v>
      </c>
      <c r="AE4498" s="842">
        <v>0</v>
      </c>
      <c r="AF4498" s="929">
        <v>0</v>
      </c>
      <c r="AG4498" s="530">
        <v>0</v>
      </c>
      <c r="AH4498" s="530">
        <v>0</v>
      </c>
      <c r="AI4498" s="641">
        <v>0</v>
      </c>
      <c r="AJ4498" s="537">
        <v>0</v>
      </c>
      <c r="AK4498" s="537">
        <v>0</v>
      </c>
      <c r="AL4498" s="537">
        <v>0</v>
      </c>
      <c r="AM4498" s="537">
        <v>0</v>
      </c>
      <c r="AN4498" s="537">
        <v>0</v>
      </c>
      <c r="AO4498" s="530"/>
      <c r="AP4498" s="142">
        <v>0</v>
      </c>
      <c r="AQ4498" s="142">
        <v>0</v>
      </c>
      <c r="AR4498" s="537">
        <v>0</v>
      </c>
      <c r="AS4498" s="537">
        <v>0</v>
      </c>
      <c r="AT4498" s="530"/>
      <c r="AU4498" s="142">
        <v>0</v>
      </c>
      <c r="AV4498" s="530">
        <v>0</v>
      </c>
      <c r="AW4498" s="842">
        <v>0</v>
      </c>
      <c r="AX4498" s="121">
        <v>0</v>
      </c>
      <c r="AY4498" s="111">
        <v>0</v>
      </c>
      <c r="AZ4498" s="111">
        <v>0</v>
      </c>
      <c r="BA4498" s="343">
        <v>0</v>
      </c>
      <c r="BB4498" s="324">
        <v>0</v>
      </c>
      <c r="BC4498" s="111">
        <v>0</v>
      </c>
      <c r="BD4498" s="111">
        <v>0</v>
      </c>
      <c r="BE4498" s="343">
        <v>0</v>
      </c>
      <c r="BG4498" s="826"/>
      <c r="BH4498" s="607"/>
    </row>
    <row r="4499" spans="1:66" ht="12.75" customHeight="1" x14ac:dyDescent="0.25">
      <c r="A4499" s="222"/>
      <c r="C4499" s="116"/>
      <c r="D4499" s="620"/>
      <c r="F4499" s="117"/>
      <c r="G4499" s="694"/>
      <c r="H4499" s="878"/>
      <c r="I4499" s="397"/>
      <c r="J4499" s="380"/>
      <c r="K4499" s="453" t="s">
        <v>209</v>
      </c>
      <c r="L4499" s="731">
        <f t="shared" ref="L4499:V4500" si="6908">L4467</f>
        <v>200000</v>
      </c>
      <c r="M4499" s="732">
        <f t="shared" si="6908"/>
        <v>200000</v>
      </c>
      <c r="N4499" s="929">
        <f t="shared" ref="N4499:P4499" si="6909">N4467</f>
        <v>0</v>
      </c>
      <c r="O4499" s="530">
        <f t="shared" si="6909"/>
        <v>-200000</v>
      </c>
      <c r="P4499" s="530" t="str">
        <f t="shared" si="6909"/>
        <v xml:space="preserve">0 </v>
      </c>
      <c r="Q4499" s="641">
        <f t="shared" si="6908"/>
        <v>0</v>
      </c>
      <c r="R4499" s="537">
        <f t="shared" si="6908"/>
        <v>0</v>
      </c>
      <c r="S4499" s="537">
        <f t="shared" si="6908"/>
        <v>0</v>
      </c>
      <c r="T4499" s="537">
        <f t="shared" si="6908"/>
        <v>0</v>
      </c>
      <c r="U4499" s="537">
        <f t="shared" si="6908"/>
        <v>0</v>
      </c>
      <c r="V4499" s="537">
        <f t="shared" si="6908"/>
        <v>0</v>
      </c>
      <c r="W4499" s="530"/>
      <c r="X4499" s="142">
        <f t="shared" ref="X4499:AA4500" si="6910">X4467</f>
        <v>0</v>
      </c>
      <c r="Y4499" s="142">
        <f t="shared" si="6910"/>
        <v>0</v>
      </c>
      <c r="Z4499" s="537">
        <f t="shared" si="6910"/>
        <v>0</v>
      </c>
      <c r="AA4499" s="537">
        <f t="shared" si="6910"/>
        <v>0</v>
      </c>
      <c r="AB4499" s="530"/>
      <c r="AC4499" s="142">
        <f t="shared" ref="AC4499:AN4500" si="6911">AC4467</f>
        <v>0</v>
      </c>
      <c r="AD4499" s="530">
        <f>AD4467</f>
        <v>0</v>
      </c>
      <c r="AE4499" s="842">
        <f>AE4467</f>
        <v>0</v>
      </c>
      <c r="AF4499" s="929">
        <f t="shared" ref="AF4499:AH4499" si="6912">AF4467</f>
        <v>0</v>
      </c>
      <c r="AG4499" s="530">
        <f t="shared" si="6912"/>
        <v>-200000</v>
      </c>
      <c r="AH4499" s="530" t="str">
        <f t="shared" si="6912"/>
        <v xml:space="preserve">0 </v>
      </c>
      <c r="AI4499" s="641">
        <f t="shared" si="6911"/>
        <v>0</v>
      </c>
      <c r="AJ4499" s="537">
        <f t="shared" si="6911"/>
        <v>0</v>
      </c>
      <c r="AK4499" s="537">
        <f t="shared" si="6911"/>
        <v>0</v>
      </c>
      <c r="AL4499" s="537">
        <f t="shared" si="6911"/>
        <v>0</v>
      </c>
      <c r="AM4499" s="537">
        <f t="shared" si="6911"/>
        <v>0</v>
      </c>
      <c r="AN4499" s="537">
        <f t="shared" si="6911"/>
        <v>0</v>
      </c>
      <c r="AO4499" s="530"/>
      <c r="AP4499" s="142">
        <f t="shared" ref="AP4499:AS4500" si="6913">AP4467</f>
        <v>0</v>
      </c>
      <c r="AQ4499" s="142">
        <f t="shared" si="6913"/>
        <v>0</v>
      </c>
      <c r="AR4499" s="537">
        <f t="shared" si="6913"/>
        <v>0</v>
      </c>
      <c r="AS4499" s="537">
        <f t="shared" si="6913"/>
        <v>0</v>
      </c>
      <c r="AT4499" s="530"/>
      <c r="AU4499" s="142">
        <f t="shared" ref="AU4499:BE4499" si="6914">AU4467</f>
        <v>0</v>
      </c>
      <c r="AV4499" s="530">
        <f t="shared" ref="AV4499" si="6915">AV4467</f>
        <v>0</v>
      </c>
      <c r="AW4499" s="842">
        <f t="shared" si="6914"/>
        <v>0</v>
      </c>
      <c r="AX4499" s="121">
        <f t="shared" si="6914"/>
        <v>200000</v>
      </c>
      <c r="AY4499" s="111">
        <f t="shared" si="6914"/>
        <v>0</v>
      </c>
      <c r="AZ4499" s="111">
        <f t="shared" si="6914"/>
        <v>-200000</v>
      </c>
      <c r="BA4499" s="343">
        <f t="shared" si="6914"/>
        <v>-1</v>
      </c>
      <c r="BB4499" s="324">
        <f t="shared" si="6914"/>
        <v>200000</v>
      </c>
      <c r="BC4499" s="111">
        <f t="shared" si="6914"/>
        <v>0</v>
      </c>
      <c r="BD4499" s="111">
        <f t="shared" si="6914"/>
        <v>-200000</v>
      </c>
      <c r="BE4499" s="343">
        <f t="shared" si="6914"/>
        <v>-1</v>
      </c>
      <c r="BG4499" s="826"/>
      <c r="BH4499" s="607"/>
    </row>
    <row r="4500" spans="1:66" ht="12.75" customHeight="1" x14ac:dyDescent="0.25">
      <c r="A4500" s="222"/>
      <c r="C4500" s="116"/>
      <c r="D4500" s="620"/>
      <c r="F4500" s="117"/>
      <c r="G4500" s="694"/>
      <c r="H4500" s="878"/>
      <c r="I4500" s="397"/>
      <c r="J4500" s="380"/>
      <c r="K4500" s="453" t="s">
        <v>210</v>
      </c>
      <c r="L4500" s="731">
        <f t="shared" si="6908"/>
        <v>407585</v>
      </c>
      <c r="M4500" s="732">
        <f t="shared" si="6908"/>
        <v>444863</v>
      </c>
      <c r="N4500" s="929">
        <f t="shared" ref="N4500:P4500" si="6916">N4468</f>
        <v>0</v>
      </c>
      <c r="O4500" s="530">
        <f t="shared" si="6916"/>
        <v>-407585</v>
      </c>
      <c r="P4500" s="530" t="str">
        <f t="shared" si="6916"/>
        <v xml:space="preserve">0 </v>
      </c>
      <c r="Q4500" s="641">
        <f t="shared" si="6908"/>
        <v>0</v>
      </c>
      <c r="R4500" s="537">
        <f t="shared" si="6908"/>
        <v>0</v>
      </c>
      <c r="S4500" s="537">
        <f t="shared" si="6908"/>
        <v>0</v>
      </c>
      <c r="T4500" s="537">
        <f t="shared" si="6908"/>
        <v>0</v>
      </c>
      <c r="U4500" s="537">
        <f t="shared" si="6908"/>
        <v>0</v>
      </c>
      <c r="V4500" s="537">
        <f t="shared" si="6908"/>
        <v>0</v>
      </c>
      <c r="W4500" s="530"/>
      <c r="X4500" s="142">
        <f t="shared" si="6910"/>
        <v>0</v>
      </c>
      <c r="Y4500" s="142">
        <f t="shared" si="6910"/>
        <v>0</v>
      </c>
      <c r="Z4500" s="537">
        <f t="shared" si="6910"/>
        <v>0</v>
      </c>
      <c r="AA4500" s="537">
        <f t="shared" si="6910"/>
        <v>0</v>
      </c>
      <c r="AB4500" s="530"/>
      <c r="AC4500" s="142">
        <f t="shared" si="6911"/>
        <v>0</v>
      </c>
      <c r="AD4500" s="530">
        <f>AD4468</f>
        <v>0</v>
      </c>
      <c r="AE4500" s="842">
        <f>AE4468</f>
        <v>0</v>
      </c>
      <c r="AF4500" s="929">
        <f t="shared" ref="AF4500:AH4500" si="6917">AF4468</f>
        <v>0</v>
      </c>
      <c r="AG4500" s="530">
        <f t="shared" si="6917"/>
        <v>-444863</v>
      </c>
      <c r="AH4500" s="530" t="str">
        <f t="shared" si="6917"/>
        <v xml:space="preserve">0 </v>
      </c>
      <c r="AI4500" s="641">
        <f t="shared" si="6911"/>
        <v>0</v>
      </c>
      <c r="AJ4500" s="537">
        <f t="shared" si="6911"/>
        <v>0</v>
      </c>
      <c r="AK4500" s="537">
        <f t="shared" si="6911"/>
        <v>0</v>
      </c>
      <c r="AL4500" s="537">
        <f t="shared" si="6911"/>
        <v>0</v>
      </c>
      <c r="AM4500" s="537">
        <f t="shared" si="6911"/>
        <v>0</v>
      </c>
      <c r="AN4500" s="537">
        <f t="shared" si="6911"/>
        <v>0</v>
      </c>
      <c r="AO4500" s="530"/>
      <c r="AP4500" s="142">
        <f t="shared" si="6913"/>
        <v>0</v>
      </c>
      <c r="AQ4500" s="142">
        <f t="shared" si="6913"/>
        <v>0</v>
      </c>
      <c r="AR4500" s="537">
        <f t="shared" si="6913"/>
        <v>0</v>
      </c>
      <c r="AS4500" s="537">
        <f t="shared" si="6913"/>
        <v>0</v>
      </c>
      <c r="AT4500" s="530"/>
      <c r="AU4500" s="142">
        <f t="shared" ref="AU4500:BE4500" si="6918">AU4468</f>
        <v>0</v>
      </c>
      <c r="AV4500" s="530">
        <f t="shared" ref="AV4500" si="6919">AV4468</f>
        <v>0</v>
      </c>
      <c r="AW4500" s="842">
        <f t="shared" si="6918"/>
        <v>0</v>
      </c>
      <c r="AX4500" s="121">
        <f t="shared" si="6918"/>
        <v>407585</v>
      </c>
      <c r="AY4500" s="111">
        <f t="shared" si="6918"/>
        <v>0</v>
      </c>
      <c r="AZ4500" s="111">
        <f t="shared" si="6918"/>
        <v>-407585</v>
      </c>
      <c r="BA4500" s="343">
        <f t="shared" si="6918"/>
        <v>-1</v>
      </c>
      <c r="BB4500" s="324">
        <f t="shared" si="6918"/>
        <v>444863</v>
      </c>
      <c r="BC4500" s="111">
        <f t="shared" si="6918"/>
        <v>0</v>
      </c>
      <c r="BD4500" s="111">
        <f t="shared" si="6918"/>
        <v>-444863</v>
      </c>
      <c r="BE4500" s="343">
        <f t="shared" si="6918"/>
        <v>-1</v>
      </c>
      <c r="BG4500" s="826"/>
      <c r="BH4500" s="607"/>
    </row>
    <row r="4501" spans="1:66" ht="12.75" customHeight="1" x14ac:dyDescent="0.25">
      <c r="A4501" s="222"/>
      <c r="C4501" s="116"/>
      <c r="D4501" s="620"/>
      <c r="F4501" s="117"/>
      <c r="G4501" s="694"/>
      <c r="H4501" s="878"/>
      <c r="I4501" s="397"/>
      <c r="J4501" s="380"/>
      <c r="K4501" s="454" t="s">
        <v>53</v>
      </c>
      <c r="L4501" s="731">
        <v>0</v>
      </c>
      <c r="M4501" s="732">
        <v>0</v>
      </c>
      <c r="N4501" s="929">
        <v>0</v>
      </c>
      <c r="O4501" s="530">
        <v>0</v>
      </c>
      <c r="P4501" s="530">
        <v>0</v>
      </c>
      <c r="Q4501" s="641">
        <v>0</v>
      </c>
      <c r="R4501" s="537">
        <v>0</v>
      </c>
      <c r="S4501" s="537">
        <v>0</v>
      </c>
      <c r="T4501" s="537">
        <v>0</v>
      </c>
      <c r="U4501" s="537">
        <v>0</v>
      </c>
      <c r="V4501" s="537">
        <v>0</v>
      </c>
      <c r="W4501" s="530"/>
      <c r="X4501" s="142">
        <v>0</v>
      </c>
      <c r="Y4501" s="142">
        <v>0</v>
      </c>
      <c r="Z4501" s="537">
        <v>0</v>
      </c>
      <c r="AA4501" s="537">
        <v>0</v>
      </c>
      <c r="AB4501" s="530"/>
      <c r="AC4501" s="142">
        <v>0</v>
      </c>
      <c r="AD4501" s="530">
        <v>0</v>
      </c>
      <c r="AE4501" s="842">
        <v>0</v>
      </c>
      <c r="AF4501" s="929">
        <v>0</v>
      </c>
      <c r="AG4501" s="530">
        <v>0</v>
      </c>
      <c r="AH4501" s="530">
        <v>0</v>
      </c>
      <c r="AI4501" s="641">
        <v>0</v>
      </c>
      <c r="AJ4501" s="537">
        <v>0</v>
      </c>
      <c r="AK4501" s="537">
        <v>0</v>
      </c>
      <c r="AL4501" s="537">
        <v>0</v>
      </c>
      <c r="AM4501" s="537">
        <v>0</v>
      </c>
      <c r="AN4501" s="537">
        <v>0</v>
      </c>
      <c r="AO4501" s="530"/>
      <c r="AP4501" s="142">
        <v>0</v>
      </c>
      <c r="AQ4501" s="142">
        <v>0</v>
      </c>
      <c r="AR4501" s="537">
        <v>0</v>
      </c>
      <c r="AS4501" s="537">
        <v>0</v>
      </c>
      <c r="AT4501" s="530"/>
      <c r="AU4501" s="142">
        <v>0</v>
      </c>
      <c r="AV4501" s="530">
        <v>0</v>
      </c>
      <c r="AW4501" s="842">
        <v>0</v>
      </c>
      <c r="AX4501" s="121">
        <v>0</v>
      </c>
      <c r="AY4501" s="111">
        <v>0</v>
      </c>
      <c r="AZ4501" s="111">
        <v>0</v>
      </c>
      <c r="BA4501" s="343">
        <v>0</v>
      </c>
      <c r="BB4501" s="324">
        <v>0</v>
      </c>
      <c r="BC4501" s="111">
        <v>0</v>
      </c>
      <c r="BD4501" s="111">
        <v>0</v>
      </c>
      <c r="BE4501" s="343">
        <v>0</v>
      </c>
      <c r="BG4501" s="826"/>
      <c r="BH4501" s="607"/>
    </row>
    <row r="4502" spans="1:66" ht="12.75" customHeight="1" x14ac:dyDescent="0.25">
      <c r="A4502" s="222"/>
      <c r="C4502" s="116"/>
      <c r="D4502" s="620"/>
      <c r="F4502" s="117"/>
      <c r="G4502" s="694"/>
      <c r="H4502" s="878"/>
      <c r="I4502" s="397"/>
      <c r="J4502" s="380"/>
      <c r="K4502" s="453"/>
      <c r="L4502" s="731"/>
      <c r="M4502" s="732"/>
      <c r="N4502" s="931"/>
      <c r="O4502" s="923"/>
      <c r="P4502" s="923"/>
      <c r="Q4502" s="641"/>
      <c r="R4502" s="537"/>
      <c r="S4502" s="537"/>
      <c r="T4502" s="537"/>
      <c r="U4502" s="537"/>
      <c r="V4502" s="537"/>
      <c r="W4502" s="531"/>
      <c r="X4502" s="141"/>
      <c r="Y4502" s="141"/>
      <c r="Z4502" s="552"/>
      <c r="AA4502" s="552"/>
      <c r="AB4502" s="531"/>
      <c r="AC4502" s="593"/>
      <c r="AD4502" s="923"/>
      <c r="AE4502" s="846"/>
      <c r="AF4502" s="931"/>
      <c r="AG4502" s="923"/>
      <c r="AH4502" s="923"/>
      <c r="AI4502" s="641"/>
      <c r="AJ4502" s="537"/>
      <c r="AK4502" s="537"/>
      <c r="AL4502" s="537"/>
      <c r="AM4502" s="537"/>
      <c r="AN4502" s="537"/>
      <c r="AO4502" s="531"/>
      <c r="AP4502" s="141"/>
      <c r="AQ4502" s="141"/>
      <c r="AR4502" s="552"/>
      <c r="AS4502" s="552"/>
      <c r="AT4502" s="531"/>
      <c r="AU4502" s="593"/>
      <c r="AV4502" s="923"/>
      <c r="AW4502" s="846"/>
      <c r="AX4502" s="121"/>
      <c r="AY4502" s="111"/>
      <c r="AZ4502" s="111"/>
      <c r="BA4502" s="343"/>
      <c r="BB4502" s="324"/>
      <c r="BC4502" s="111"/>
      <c r="BD4502" s="111"/>
      <c r="BE4502" s="343"/>
      <c r="BG4502" s="826"/>
      <c r="BH4502" s="607"/>
    </row>
    <row r="4503" spans="1:66" ht="12.75" customHeight="1" x14ac:dyDescent="0.25">
      <c r="A4503" s="222"/>
      <c r="C4503" s="116"/>
      <c r="D4503" s="620"/>
      <c r="F4503" s="117"/>
      <c r="G4503" s="694"/>
      <c r="H4503" s="878"/>
      <c r="I4503" s="397"/>
      <c r="J4503" s="380"/>
      <c r="K4503" s="453"/>
      <c r="L4503" s="731"/>
      <c r="M4503" s="732"/>
      <c r="N4503" s="931"/>
      <c r="O4503" s="923"/>
      <c r="P4503" s="923"/>
      <c r="Q4503" s="641"/>
      <c r="R4503" s="537"/>
      <c r="S4503" s="537"/>
      <c r="T4503" s="537"/>
      <c r="U4503" s="537"/>
      <c r="V4503" s="537"/>
      <c r="W4503" s="531"/>
      <c r="X4503" s="141"/>
      <c r="Y4503" s="141"/>
      <c r="Z4503" s="552"/>
      <c r="AA4503" s="552"/>
      <c r="AB4503" s="531"/>
      <c r="AC4503" s="593"/>
      <c r="AD4503" s="923"/>
      <c r="AE4503" s="846"/>
      <c r="AF4503" s="931"/>
      <c r="AG4503" s="923"/>
      <c r="AH4503" s="923"/>
      <c r="AI4503" s="641"/>
      <c r="AJ4503" s="537"/>
      <c r="AK4503" s="537"/>
      <c r="AL4503" s="537"/>
      <c r="AM4503" s="537"/>
      <c r="AN4503" s="537"/>
      <c r="AO4503" s="531"/>
      <c r="AP4503" s="141"/>
      <c r="AQ4503" s="141"/>
      <c r="AR4503" s="552"/>
      <c r="AS4503" s="552"/>
      <c r="AT4503" s="531"/>
      <c r="AU4503" s="593"/>
      <c r="AV4503" s="923"/>
      <c r="AW4503" s="846"/>
      <c r="AX4503" s="121"/>
      <c r="AY4503" s="111"/>
      <c r="AZ4503" s="111"/>
      <c r="BA4503" s="343"/>
      <c r="BB4503" s="324"/>
      <c r="BC4503" s="111"/>
      <c r="BD4503" s="111"/>
      <c r="BE4503" s="343"/>
      <c r="BG4503" s="826"/>
      <c r="BH4503" s="607"/>
    </row>
    <row r="4504" spans="1:66" ht="12.75" customHeight="1" x14ac:dyDescent="0.25">
      <c r="A4504" s="21"/>
      <c r="B4504" s="112"/>
      <c r="C4504" s="116"/>
      <c r="D4504" s="623"/>
      <c r="E4504" s="278"/>
      <c r="F4504" s="116"/>
      <c r="G4504" s="694"/>
      <c r="H4504" s="878"/>
      <c r="I4504" s="397"/>
      <c r="J4504" s="380"/>
      <c r="K4504" s="400" t="s">
        <v>7235</v>
      </c>
      <c r="L4504" s="738"/>
      <c r="M4504" s="739"/>
      <c r="N4504" s="931"/>
      <c r="O4504" s="923"/>
      <c r="P4504" s="923"/>
      <c r="Q4504" s="641"/>
      <c r="R4504" s="537"/>
      <c r="S4504" s="537"/>
      <c r="T4504" s="537"/>
      <c r="U4504" s="537"/>
      <c r="V4504" s="537"/>
      <c r="W4504" s="531"/>
      <c r="X4504" s="141"/>
      <c r="Y4504" s="141"/>
      <c r="Z4504" s="552"/>
      <c r="AA4504" s="552"/>
      <c r="AB4504" s="531"/>
      <c r="AC4504" s="593"/>
      <c r="AD4504" s="923"/>
      <c r="AE4504" s="846"/>
      <c r="AF4504" s="931"/>
      <c r="AG4504" s="923"/>
      <c r="AH4504" s="923"/>
      <c r="AI4504" s="641"/>
      <c r="AJ4504" s="537"/>
      <c r="AK4504" s="537"/>
      <c r="AL4504" s="537"/>
      <c r="AM4504" s="537"/>
      <c r="AN4504" s="537"/>
      <c r="AO4504" s="531"/>
      <c r="AP4504" s="141"/>
      <c r="AQ4504" s="141"/>
      <c r="AR4504" s="552"/>
      <c r="AS4504" s="552"/>
      <c r="AT4504" s="531"/>
      <c r="AU4504" s="593"/>
      <c r="AV4504" s="923"/>
      <c r="AW4504" s="846"/>
      <c r="AX4504" s="115"/>
      <c r="AY4504" s="5"/>
      <c r="AZ4504" s="5"/>
      <c r="BA4504" s="335"/>
      <c r="BC4504" s="5"/>
      <c r="BD4504" s="5"/>
      <c r="BE4504" s="335"/>
      <c r="BG4504" s="826"/>
      <c r="BH4504" s="607"/>
    </row>
    <row r="4505" spans="1:66" x14ac:dyDescent="0.25">
      <c r="A4505" s="21"/>
      <c r="B4505" s="112"/>
      <c r="C4505" s="116"/>
      <c r="D4505" s="623"/>
      <c r="E4505" s="278"/>
      <c r="F4505" s="116"/>
      <c r="G4505" s="694"/>
      <c r="H4505" s="878"/>
      <c r="I4505" s="397"/>
      <c r="J4505" s="380"/>
      <c r="K4505" s="418" t="s">
        <v>7237</v>
      </c>
      <c r="L4505" s="738"/>
      <c r="M4505" s="739"/>
      <c r="N4505" s="931"/>
      <c r="O4505" s="923"/>
      <c r="P4505" s="923"/>
      <c r="Q4505" s="641"/>
      <c r="R4505" s="537"/>
      <c r="S4505" s="537"/>
      <c r="T4505" s="537"/>
      <c r="U4505" s="537"/>
      <c r="V4505" s="537"/>
      <c r="W4505" s="531"/>
      <c r="X4505" s="141"/>
      <c r="Y4505" s="141"/>
      <c r="Z4505" s="552"/>
      <c r="AA4505" s="552"/>
      <c r="AB4505" s="531"/>
      <c r="AC4505" s="593"/>
      <c r="AD4505" s="923"/>
      <c r="AE4505" s="846"/>
      <c r="AF4505" s="931"/>
      <c r="AG4505" s="923"/>
      <c r="AH4505" s="923"/>
      <c r="AI4505" s="641"/>
      <c r="AJ4505" s="537"/>
      <c r="AK4505" s="537"/>
      <c r="AL4505" s="537"/>
      <c r="AM4505" s="537"/>
      <c r="AN4505" s="537"/>
      <c r="AO4505" s="531"/>
      <c r="AP4505" s="141"/>
      <c r="AQ4505" s="141"/>
      <c r="AR4505" s="552"/>
      <c r="AS4505" s="552"/>
      <c r="AT4505" s="531"/>
      <c r="AU4505" s="593"/>
      <c r="AV4505" s="923"/>
      <c r="AW4505" s="846"/>
      <c r="AX4505" s="115"/>
      <c r="AY4505" s="5"/>
      <c r="AZ4505" s="5"/>
      <c r="BA4505" s="335"/>
      <c r="BC4505" s="5"/>
      <c r="BD4505" s="5"/>
      <c r="BE4505" s="335"/>
      <c r="BG4505" s="826"/>
      <c r="BH4505" s="607"/>
    </row>
    <row r="4506" spans="1:66" ht="12.75" customHeight="1" x14ac:dyDescent="0.25">
      <c r="A4506" s="21"/>
      <c r="B4506" s="112"/>
      <c r="C4506" s="116"/>
      <c r="D4506" s="623"/>
      <c r="E4506" s="278"/>
      <c r="F4506" s="116"/>
      <c r="G4506" s="694"/>
      <c r="H4506" s="878"/>
      <c r="I4506" s="397"/>
      <c r="J4506" s="380"/>
      <c r="K4506" s="408"/>
      <c r="L4506" s="738"/>
      <c r="M4506" s="739"/>
      <c r="N4506" s="931"/>
      <c r="O4506" s="923"/>
      <c r="P4506" s="923"/>
      <c r="Q4506" s="641"/>
      <c r="R4506" s="537"/>
      <c r="S4506" s="537"/>
      <c r="T4506" s="537"/>
      <c r="U4506" s="537"/>
      <c r="V4506" s="537"/>
      <c r="W4506" s="531"/>
      <c r="X4506" s="141"/>
      <c r="Y4506" s="141"/>
      <c r="Z4506" s="552"/>
      <c r="AA4506" s="552"/>
      <c r="AB4506" s="531"/>
      <c r="AC4506" s="593"/>
      <c r="AD4506" s="923"/>
      <c r="AE4506" s="846"/>
      <c r="AF4506" s="931"/>
      <c r="AG4506" s="923"/>
      <c r="AH4506" s="923"/>
      <c r="AI4506" s="641"/>
      <c r="AJ4506" s="537"/>
      <c r="AK4506" s="537"/>
      <c r="AL4506" s="537"/>
      <c r="AM4506" s="537"/>
      <c r="AN4506" s="537"/>
      <c r="AO4506" s="531"/>
      <c r="AP4506" s="141"/>
      <c r="AQ4506" s="141"/>
      <c r="AR4506" s="552"/>
      <c r="AS4506" s="552"/>
      <c r="AT4506" s="531"/>
      <c r="AU4506" s="593"/>
      <c r="AV4506" s="923"/>
      <c r="AW4506" s="846"/>
      <c r="AX4506" s="115"/>
      <c r="AY4506" s="5"/>
      <c r="AZ4506" s="5"/>
      <c r="BA4506" s="335"/>
      <c r="BC4506" s="5"/>
      <c r="BD4506" s="5"/>
      <c r="BE4506" s="335"/>
      <c r="BG4506" s="826"/>
      <c r="BH4506" s="607"/>
    </row>
    <row r="4507" spans="1:66" s="203" customFormat="1" ht="35.1" customHeight="1" x14ac:dyDescent="0.25">
      <c r="A4507" s="21" t="s">
        <v>6115</v>
      </c>
      <c r="B4507" s="112">
        <v>15</v>
      </c>
      <c r="C4507" s="116" t="s">
        <v>71</v>
      </c>
      <c r="D4507" s="620">
        <v>1000</v>
      </c>
      <c r="E4507" s="278"/>
      <c r="F4507" s="116">
        <v>12</v>
      </c>
      <c r="G4507" s="694"/>
      <c r="H4507" s="1012">
        <v>127</v>
      </c>
      <c r="I4507" s="397">
        <v>81211000</v>
      </c>
      <c r="J4507" s="380" t="s">
        <v>7214</v>
      </c>
      <c r="K4507" s="408" t="s">
        <v>7230</v>
      </c>
      <c r="L4507" s="733">
        <v>0</v>
      </c>
      <c r="M4507" s="734">
        <v>0</v>
      </c>
      <c r="N4507" s="931"/>
      <c r="O4507" s="530">
        <f>IF(N4507&gt;L4507,"0 ",N4507-L4507)</f>
        <v>0</v>
      </c>
      <c r="P4507" s="530">
        <f>IF(N4507&lt;L4507,"0 ",N4507-L4507)</f>
        <v>0</v>
      </c>
      <c r="Q4507" s="646"/>
      <c r="R4507" s="536"/>
      <c r="S4507" s="536"/>
      <c r="T4507" s="536"/>
      <c r="U4507" s="536"/>
      <c r="V4507" s="536"/>
      <c r="W4507" s="683" t="str">
        <f>IF(SUM(Q4507:V4507)=X4507,"OK",SUM(Q4507:V4507)-X4507)</f>
        <v>OK</v>
      </c>
      <c r="X4507" s="141"/>
      <c r="Y4507" s="141"/>
      <c r="Z4507" s="552"/>
      <c r="AA4507" s="552"/>
      <c r="AB4507" s="683" t="str">
        <f>IF(SUM(Z4507:AA4507)=AC4507,"OK",SUM(Z4507:AA4507)-AC4507)</f>
        <v>OK</v>
      </c>
      <c r="AC4507" s="593"/>
      <c r="AD4507" s="530">
        <f>X4507+Y4507+AC4507</f>
        <v>0</v>
      </c>
      <c r="AE4507" s="842">
        <f>N4507+AD4507</f>
        <v>0</v>
      </c>
      <c r="AF4507" s="931"/>
      <c r="AG4507" s="530">
        <f>IF(AF4507&gt;M4507,"0 ",AF4507-M4507)</f>
        <v>0</v>
      </c>
      <c r="AH4507" s="530">
        <f>IF(AF4507&lt;M4507,"0 ",AF4507-M4507)</f>
        <v>0</v>
      </c>
      <c r="AI4507" s="641"/>
      <c r="AJ4507" s="537"/>
      <c r="AK4507" s="537"/>
      <c r="AL4507" s="537"/>
      <c r="AM4507" s="537"/>
      <c r="AN4507" s="537"/>
      <c r="AO4507" s="683" t="str">
        <f>IF(SUM(AI4507:AN4507)=AP4507,"OK",SUM(AI4507:AN4507)-AP4507)</f>
        <v>OK</v>
      </c>
      <c r="AP4507" s="141"/>
      <c r="AQ4507" s="141"/>
      <c r="AR4507" s="552"/>
      <c r="AS4507" s="552"/>
      <c r="AT4507" s="683" t="str">
        <f>IF(SUM(AR4507:AS4507)=AU4507,"OK",SUM(AR4507:AS4507)-AU4507)</f>
        <v>OK</v>
      </c>
      <c r="AU4507" s="593"/>
      <c r="AV4507" s="530">
        <f>AP4507+AQ4507+AU4507</f>
        <v>0</v>
      </c>
      <c r="AW4507" s="842">
        <f>AF4507+AV4507</f>
        <v>0</v>
      </c>
      <c r="AX4507" s="115">
        <f>L4507</f>
        <v>0</v>
      </c>
      <c r="AY4507" s="5">
        <f>AE4507</f>
        <v>0</v>
      </c>
      <c r="AZ4507" s="7">
        <f>AY4507-AX4507</f>
        <v>0</v>
      </c>
      <c r="BA4507" s="335" t="e">
        <f>AZ4507/AX4507</f>
        <v>#DIV/0!</v>
      </c>
      <c r="BB4507" s="23">
        <f>M4507</f>
        <v>0</v>
      </c>
      <c r="BC4507" s="5">
        <f>AW4507</f>
        <v>0</v>
      </c>
      <c r="BD4507" s="7">
        <f>BC4507-BB4507</f>
        <v>0</v>
      </c>
      <c r="BE4507" s="335" t="e">
        <f>BD4507/BB4507</f>
        <v>#DIV/0!</v>
      </c>
      <c r="BF4507" s="667"/>
      <c r="BG4507" s="826" t="str">
        <f>RIGHT(LEFT(I4507,3),2)&amp;"."&amp;RIGHT(LEFT(I4507,5),2)</f>
        <v>12.11</v>
      </c>
      <c r="BH4507" s="668" t="b">
        <f>COUNTIF('Codes SEC'!$B$2:$B$250,Ministres!BG4507)&gt;0</f>
        <v>1</v>
      </c>
      <c r="BI4507" s="667"/>
      <c r="BJ4507" s="667"/>
      <c r="BK4507" s="667"/>
      <c r="BL4507" s="667"/>
      <c r="BM4507" s="667"/>
      <c r="BN4507" s="667"/>
    </row>
    <row r="4508" spans="1:66" ht="12.75" customHeight="1" x14ac:dyDescent="0.25">
      <c r="A4508" s="227"/>
      <c r="B4508" s="209"/>
      <c r="C4508" s="253"/>
      <c r="D4508" s="625"/>
      <c r="E4508" s="280"/>
      <c r="F4508" s="253"/>
      <c r="G4508" s="695"/>
      <c r="H4508" s="886"/>
      <c r="I4508" s="403"/>
      <c r="J4508" s="381"/>
      <c r="K4508" s="514" t="s">
        <v>95</v>
      </c>
      <c r="L4508" s="318">
        <f>L4507</f>
        <v>0</v>
      </c>
      <c r="M4508" s="737">
        <f t="shared" ref="M4508:BE4508" si="6920">M4507</f>
        <v>0</v>
      </c>
      <c r="N4508" s="930">
        <f t="shared" si="6920"/>
        <v>0</v>
      </c>
      <c r="O4508" s="790">
        <f t="shared" si="6920"/>
        <v>0</v>
      </c>
      <c r="P4508" s="790">
        <f t="shared" si="6920"/>
        <v>0</v>
      </c>
      <c r="Q4508" s="787">
        <f t="shared" si="6920"/>
        <v>0</v>
      </c>
      <c r="R4508" s="648">
        <f t="shared" si="6920"/>
        <v>0</v>
      </c>
      <c r="S4508" s="648">
        <f t="shared" si="6920"/>
        <v>0</v>
      </c>
      <c r="T4508" s="648">
        <f t="shared" si="6920"/>
        <v>0</v>
      </c>
      <c r="U4508" s="648">
        <f t="shared" si="6920"/>
        <v>0</v>
      </c>
      <c r="V4508" s="648">
        <f t="shared" si="6920"/>
        <v>0</v>
      </c>
      <c r="W4508" s="790" t="str">
        <f t="shared" si="6920"/>
        <v>OK</v>
      </c>
      <c r="X4508" s="649">
        <f t="shared" si="6920"/>
        <v>0</v>
      </c>
      <c r="Y4508" s="649">
        <f t="shared" si="6920"/>
        <v>0</v>
      </c>
      <c r="Z4508" s="648">
        <f t="shared" si="6920"/>
        <v>0</v>
      </c>
      <c r="AA4508" s="648">
        <f t="shared" si="6920"/>
        <v>0</v>
      </c>
      <c r="AB4508" s="790" t="str">
        <f t="shared" si="6920"/>
        <v>OK</v>
      </c>
      <c r="AC4508" s="649">
        <f t="shared" si="6920"/>
        <v>0</v>
      </c>
      <c r="AD4508" s="790">
        <f t="shared" si="6920"/>
        <v>0</v>
      </c>
      <c r="AE4508" s="843">
        <f t="shared" si="6920"/>
        <v>0</v>
      </c>
      <c r="AF4508" s="930">
        <f t="shared" si="6920"/>
        <v>0</v>
      </c>
      <c r="AG4508" s="790">
        <f t="shared" si="6920"/>
        <v>0</v>
      </c>
      <c r="AH4508" s="790">
        <f t="shared" si="6920"/>
        <v>0</v>
      </c>
      <c r="AI4508" s="787">
        <f t="shared" si="6920"/>
        <v>0</v>
      </c>
      <c r="AJ4508" s="648">
        <f t="shared" si="6920"/>
        <v>0</v>
      </c>
      <c r="AK4508" s="648">
        <f t="shared" si="6920"/>
        <v>0</v>
      </c>
      <c r="AL4508" s="648">
        <f t="shared" si="6920"/>
        <v>0</v>
      </c>
      <c r="AM4508" s="648">
        <f t="shared" si="6920"/>
        <v>0</v>
      </c>
      <c r="AN4508" s="648">
        <f t="shared" si="6920"/>
        <v>0</v>
      </c>
      <c r="AO4508" s="790" t="str">
        <f t="shared" si="6920"/>
        <v>OK</v>
      </c>
      <c r="AP4508" s="649">
        <f t="shared" si="6920"/>
        <v>0</v>
      </c>
      <c r="AQ4508" s="649">
        <f t="shared" si="6920"/>
        <v>0</v>
      </c>
      <c r="AR4508" s="648">
        <f t="shared" si="6920"/>
        <v>0</v>
      </c>
      <c r="AS4508" s="648">
        <f t="shared" si="6920"/>
        <v>0</v>
      </c>
      <c r="AT4508" s="790" t="str">
        <f t="shared" si="6920"/>
        <v>OK</v>
      </c>
      <c r="AU4508" s="649">
        <f t="shared" si="6920"/>
        <v>0</v>
      </c>
      <c r="AV4508" s="790">
        <f t="shared" si="6920"/>
        <v>0</v>
      </c>
      <c r="AW4508" s="843">
        <f t="shared" si="6920"/>
        <v>0</v>
      </c>
      <c r="AX4508" s="336">
        <f t="shared" si="6920"/>
        <v>0</v>
      </c>
      <c r="AY4508" s="337">
        <f t="shared" si="6920"/>
        <v>0</v>
      </c>
      <c r="AZ4508" s="338">
        <f t="shared" si="6920"/>
        <v>0</v>
      </c>
      <c r="BA4508" s="339" t="e">
        <f t="shared" si="6920"/>
        <v>#DIV/0!</v>
      </c>
      <c r="BB4508" s="322">
        <f t="shared" si="6920"/>
        <v>0</v>
      </c>
      <c r="BC4508" s="337">
        <f t="shared" si="6920"/>
        <v>0</v>
      </c>
      <c r="BD4508" s="338">
        <f t="shared" si="6920"/>
        <v>0</v>
      </c>
      <c r="BE4508" s="339" t="e">
        <f t="shared" si="6920"/>
        <v>#DIV/0!</v>
      </c>
      <c r="BG4508" s="826"/>
      <c r="BH4508" s="607"/>
    </row>
    <row r="4509" spans="1:66" ht="12.75" customHeight="1" x14ac:dyDescent="0.25">
      <c r="A4509" s="21"/>
      <c r="B4509" s="112"/>
      <c r="C4509" s="116"/>
      <c r="D4509" s="623"/>
      <c r="E4509" s="278"/>
      <c r="F4509" s="116"/>
      <c r="G4509" s="694"/>
      <c r="H4509" s="878"/>
      <c r="I4509" s="397"/>
      <c r="J4509" s="380"/>
      <c r="K4509" s="461"/>
      <c r="L4509" s="738"/>
      <c r="M4509" s="739"/>
      <c r="N4509" s="932"/>
      <c r="O4509" s="125"/>
      <c r="P4509" s="125"/>
      <c r="Q4509" s="642"/>
      <c r="R4509" s="538"/>
      <c r="S4509" s="538"/>
      <c r="T4509" s="538"/>
      <c r="U4509" s="538"/>
      <c r="V4509" s="538"/>
      <c r="W4509" s="532"/>
      <c r="X4509" s="143"/>
      <c r="Y4509" s="143"/>
      <c r="Z4509" s="553"/>
      <c r="AA4509" s="553"/>
      <c r="AB4509" s="532"/>
      <c r="AC4509" s="594"/>
      <c r="AD4509" s="125"/>
      <c r="AE4509" s="848"/>
      <c r="AF4509" s="932"/>
      <c r="AG4509" s="125"/>
      <c r="AH4509" s="125"/>
      <c r="AI4509" s="642"/>
      <c r="AJ4509" s="538"/>
      <c r="AK4509" s="538"/>
      <c r="AL4509" s="538"/>
      <c r="AM4509" s="538"/>
      <c r="AN4509" s="538"/>
      <c r="AO4509" s="532"/>
      <c r="AP4509" s="143"/>
      <c r="AQ4509" s="143"/>
      <c r="AR4509" s="553"/>
      <c r="AS4509" s="553"/>
      <c r="AT4509" s="532"/>
      <c r="AU4509" s="594"/>
      <c r="AV4509" s="125"/>
      <c r="AW4509" s="848"/>
      <c r="AX4509" s="124"/>
      <c r="AY4509" s="6"/>
      <c r="AZ4509" s="6"/>
      <c r="BA4509" s="341"/>
      <c r="BB4509" s="311"/>
      <c r="BC4509" s="6"/>
      <c r="BD4509" s="6"/>
      <c r="BE4509" s="341"/>
      <c r="BG4509" s="826"/>
      <c r="BH4509" s="607"/>
    </row>
    <row r="4510" spans="1:66" ht="12.75" customHeight="1" x14ac:dyDescent="0.25">
      <c r="A4510" s="21"/>
      <c r="B4510" s="112"/>
      <c r="C4510" s="116"/>
      <c r="D4510" s="623"/>
      <c r="E4510" s="278"/>
      <c r="F4510" s="116"/>
      <c r="G4510" s="694"/>
      <c r="H4510" s="878"/>
      <c r="I4510" s="397"/>
      <c r="J4510" s="380"/>
      <c r="K4510" s="410" t="s">
        <v>58</v>
      </c>
      <c r="L4510" s="738"/>
      <c r="M4510" s="739"/>
      <c r="N4510" s="932"/>
      <c r="O4510" s="125"/>
      <c r="P4510" s="125"/>
      <c r="Q4510" s="642"/>
      <c r="R4510" s="538"/>
      <c r="S4510" s="538"/>
      <c r="T4510" s="538"/>
      <c r="U4510" s="538"/>
      <c r="V4510" s="538"/>
      <c r="W4510" s="532"/>
      <c r="X4510" s="143"/>
      <c r="Y4510" s="143"/>
      <c r="Z4510" s="553"/>
      <c r="AA4510" s="553"/>
      <c r="AB4510" s="532"/>
      <c r="AC4510" s="594"/>
      <c r="AD4510" s="125"/>
      <c r="AE4510" s="848"/>
      <c r="AF4510" s="932"/>
      <c r="AG4510" s="125"/>
      <c r="AH4510" s="125"/>
      <c r="AI4510" s="642"/>
      <c r="AJ4510" s="538"/>
      <c r="AK4510" s="538"/>
      <c r="AL4510" s="538"/>
      <c r="AM4510" s="538"/>
      <c r="AN4510" s="538"/>
      <c r="AO4510" s="532"/>
      <c r="AP4510" s="143"/>
      <c r="AQ4510" s="143"/>
      <c r="AR4510" s="553"/>
      <c r="AS4510" s="553"/>
      <c r="AT4510" s="532"/>
      <c r="AU4510" s="594"/>
      <c r="AV4510" s="125"/>
      <c r="AW4510" s="848"/>
      <c r="AX4510" s="124"/>
      <c r="AY4510" s="6"/>
      <c r="AZ4510" s="6"/>
      <c r="BA4510" s="341"/>
      <c r="BB4510" s="311"/>
      <c r="BC4510" s="6"/>
      <c r="BD4510" s="6"/>
      <c r="BE4510" s="341"/>
      <c r="BG4510" s="826"/>
      <c r="BH4510" s="607"/>
    </row>
    <row r="4511" spans="1:66" ht="12.75" customHeight="1" x14ac:dyDescent="0.25">
      <c r="A4511" s="21"/>
      <c r="B4511" s="112"/>
      <c r="C4511" s="116"/>
      <c r="D4511" s="623"/>
      <c r="E4511" s="278"/>
      <c r="F4511" s="116"/>
      <c r="G4511" s="694"/>
      <c r="H4511" s="878"/>
      <c r="I4511" s="397"/>
      <c r="J4511" s="380"/>
      <c r="K4511" s="410"/>
      <c r="L4511" s="738"/>
      <c r="M4511" s="739"/>
      <c r="N4511" s="932"/>
      <c r="O4511" s="125"/>
      <c r="P4511" s="125"/>
      <c r="Q4511" s="642"/>
      <c r="R4511" s="538"/>
      <c r="S4511" s="538"/>
      <c r="T4511" s="538"/>
      <c r="U4511" s="538"/>
      <c r="V4511" s="538"/>
      <c r="W4511" s="532"/>
      <c r="X4511" s="143"/>
      <c r="Y4511" s="143"/>
      <c r="Z4511" s="553"/>
      <c r="AA4511" s="553"/>
      <c r="AB4511" s="532"/>
      <c r="AC4511" s="594"/>
      <c r="AD4511" s="125"/>
      <c r="AE4511" s="848"/>
      <c r="AF4511" s="932"/>
      <c r="AG4511" s="125"/>
      <c r="AH4511" s="125"/>
      <c r="AI4511" s="642"/>
      <c r="AJ4511" s="538"/>
      <c r="AK4511" s="538"/>
      <c r="AL4511" s="538"/>
      <c r="AM4511" s="538"/>
      <c r="AN4511" s="538"/>
      <c r="AO4511" s="532"/>
      <c r="AP4511" s="143"/>
      <c r="AQ4511" s="143"/>
      <c r="AR4511" s="553"/>
      <c r="AS4511" s="553"/>
      <c r="AT4511" s="532"/>
      <c r="AU4511" s="594"/>
      <c r="AV4511" s="125"/>
      <c r="AW4511" s="848"/>
      <c r="AX4511" s="124"/>
      <c r="AY4511" s="6"/>
      <c r="AZ4511" s="6"/>
      <c r="BA4511" s="341"/>
      <c r="BB4511" s="311"/>
      <c r="BC4511" s="6"/>
      <c r="BD4511" s="6"/>
      <c r="BE4511" s="341"/>
      <c r="BG4511" s="826"/>
      <c r="BH4511" s="607"/>
    </row>
    <row r="4512" spans="1:66" s="203" customFormat="1" ht="35.1" customHeight="1" x14ac:dyDescent="0.25">
      <c r="A4512" s="21" t="s">
        <v>6115</v>
      </c>
      <c r="B4512" s="112">
        <v>15</v>
      </c>
      <c r="C4512" s="116" t="s">
        <v>71</v>
      </c>
      <c r="D4512" s="620">
        <v>1000</v>
      </c>
      <c r="E4512" s="278"/>
      <c r="F4512" s="116">
        <v>12</v>
      </c>
      <c r="G4512" s="694"/>
      <c r="H4512" s="1012">
        <v>127</v>
      </c>
      <c r="I4512" s="397">
        <v>87410000</v>
      </c>
      <c r="J4512" s="380" t="s">
        <v>7215</v>
      </c>
      <c r="K4512" s="408" t="s">
        <v>7229</v>
      </c>
      <c r="L4512" s="733">
        <v>0</v>
      </c>
      <c r="M4512" s="734">
        <v>0</v>
      </c>
      <c r="N4512" s="931"/>
      <c r="O4512" s="530">
        <f>IF(N4512&gt;L4512,"0 ",N4512-L4512)</f>
        <v>0</v>
      </c>
      <c r="P4512" s="530">
        <f>IF(N4512&lt;L4512,"0 ",N4512-L4512)</f>
        <v>0</v>
      </c>
      <c r="Q4512" s="646"/>
      <c r="R4512" s="536"/>
      <c r="S4512" s="536"/>
      <c r="T4512" s="536"/>
      <c r="U4512" s="536"/>
      <c r="V4512" s="536"/>
      <c r="W4512" s="683" t="str">
        <f>IF(SUM(Q4512:V4512)=X4512,"OK",SUM(Q4512:V4512)-X4512)</f>
        <v>OK</v>
      </c>
      <c r="X4512" s="141"/>
      <c r="Y4512" s="141"/>
      <c r="Z4512" s="552"/>
      <c r="AA4512" s="552"/>
      <c r="AB4512" s="683" t="str">
        <f>IF(SUM(Z4512:AA4512)=AC4512,"OK",SUM(Z4512:AA4512)-AC4512)</f>
        <v>OK</v>
      </c>
      <c r="AC4512" s="593"/>
      <c r="AD4512" s="530">
        <f>X4512+Y4512+AC4512</f>
        <v>0</v>
      </c>
      <c r="AE4512" s="842">
        <f>N4512+AD4512</f>
        <v>0</v>
      </c>
      <c r="AF4512" s="931"/>
      <c r="AG4512" s="530">
        <f>IF(AF4512&gt;M4512,"0 ",AF4512-M4512)</f>
        <v>0</v>
      </c>
      <c r="AH4512" s="530">
        <f>IF(AF4512&lt;M4512,"0 ",AF4512-M4512)</f>
        <v>0</v>
      </c>
      <c r="AI4512" s="641"/>
      <c r="AJ4512" s="537"/>
      <c r="AK4512" s="537"/>
      <c r="AL4512" s="537"/>
      <c r="AM4512" s="537"/>
      <c r="AN4512" s="537"/>
      <c r="AO4512" s="683" t="str">
        <f>IF(SUM(AI4512:AN4512)=AP4512,"OK",SUM(AI4512:AN4512)-AP4512)</f>
        <v>OK</v>
      </c>
      <c r="AP4512" s="141"/>
      <c r="AQ4512" s="141"/>
      <c r="AR4512" s="552"/>
      <c r="AS4512" s="552"/>
      <c r="AT4512" s="683" t="str">
        <f>IF(SUM(AR4512:AS4512)=AU4512,"OK",SUM(AR4512:AS4512)-AU4512)</f>
        <v>OK</v>
      </c>
      <c r="AU4512" s="593"/>
      <c r="AV4512" s="530">
        <f>AP4512+AQ4512+AU4512</f>
        <v>0</v>
      </c>
      <c r="AW4512" s="842">
        <f>AF4512+AV4512</f>
        <v>0</v>
      </c>
      <c r="AX4512" s="115">
        <f>L4512</f>
        <v>0</v>
      </c>
      <c r="AY4512" s="5">
        <f>AE4512</f>
        <v>0</v>
      </c>
      <c r="AZ4512" s="7">
        <f>AY4512-AX4512</f>
        <v>0</v>
      </c>
      <c r="BA4512" s="335" t="e">
        <f>AZ4512/AX4512</f>
        <v>#DIV/0!</v>
      </c>
      <c r="BB4512" s="23">
        <f>M4512</f>
        <v>0</v>
      </c>
      <c r="BC4512" s="5">
        <f>AW4512</f>
        <v>0</v>
      </c>
      <c r="BD4512" s="7">
        <f>BC4512-BB4512</f>
        <v>0</v>
      </c>
      <c r="BE4512" s="335" t="e">
        <f>BD4512/BB4512</f>
        <v>#DIV/0!</v>
      </c>
      <c r="BF4512" s="667"/>
      <c r="BG4512" s="826" t="str">
        <f>RIGHT(LEFT(I4512,3),2)&amp;"."&amp;RIGHT(LEFT(I4512,5),2)</f>
        <v>74.10</v>
      </c>
      <c r="BH4512" s="668" t="b">
        <f>COUNTIF('Codes SEC'!$B$2:$B$250,Ministres!BG4512)&gt;0</f>
        <v>1</v>
      </c>
      <c r="BI4512" s="667"/>
      <c r="BJ4512" s="667"/>
      <c r="BK4512" s="667"/>
      <c r="BL4512" s="667"/>
      <c r="BM4512" s="667"/>
      <c r="BN4512" s="667"/>
    </row>
    <row r="4513" spans="1:66" ht="12.75" customHeight="1" x14ac:dyDescent="0.25">
      <c r="A4513" s="227"/>
      <c r="B4513" s="209"/>
      <c r="C4513" s="253"/>
      <c r="D4513" s="625"/>
      <c r="E4513" s="280"/>
      <c r="F4513" s="253"/>
      <c r="G4513" s="695"/>
      <c r="H4513" s="886"/>
      <c r="I4513" s="403"/>
      <c r="J4513" s="381"/>
      <c r="K4513" s="514" t="s">
        <v>59</v>
      </c>
      <c r="L4513" s="318">
        <f>L4512</f>
        <v>0</v>
      </c>
      <c r="M4513" s="737">
        <f t="shared" ref="M4513:BE4513" si="6921">M4512</f>
        <v>0</v>
      </c>
      <c r="N4513" s="930">
        <f t="shared" si="6921"/>
        <v>0</v>
      </c>
      <c r="O4513" s="790">
        <f t="shared" si="6921"/>
        <v>0</v>
      </c>
      <c r="P4513" s="790">
        <f t="shared" si="6921"/>
        <v>0</v>
      </c>
      <c r="Q4513" s="787">
        <f t="shared" si="6921"/>
        <v>0</v>
      </c>
      <c r="R4513" s="648">
        <f t="shared" si="6921"/>
        <v>0</v>
      </c>
      <c r="S4513" s="648">
        <f t="shared" si="6921"/>
        <v>0</v>
      </c>
      <c r="T4513" s="648">
        <f t="shared" si="6921"/>
        <v>0</v>
      </c>
      <c r="U4513" s="648">
        <f t="shared" si="6921"/>
        <v>0</v>
      </c>
      <c r="V4513" s="648">
        <f t="shared" si="6921"/>
        <v>0</v>
      </c>
      <c r="W4513" s="790" t="str">
        <f t="shared" si="6921"/>
        <v>OK</v>
      </c>
      <c r="X4513" s="649">
        <f t="shared" si="6921"/>
        <v>0</v>
      </c>
      <c r="Y4513" s="649">
        <f t="shared" si="6921"/>
        <v>0</v>
      </c>
      <c r="Z4513" s="648">
        <f t="shared" si="6921"/>
        <v>0</v>
      </c>
      <c r="AA4513" s="648">
        <f t="shared" si="6921"/>
        <v>0</v>
      </c>
      <c r="AB4513" s="790" t="str">
        <f t="shared" si="6921"/>
        <v>OK</v>
      </c>
      <c r="AC4513" s="649">
        <f t="shared" si="6921"/>
        <v>0</v>
      </c>
      <c r="AD4513" s="790">
        <f t="shared" si="6921"/>
        <v>0</v>
      </c>
      <c r="AE4513" s="843">
        <f t="shared" si="6921"/>
        <v>0</v>
      </c>
      <c r="AF4513" s="930">
        <f t="shared" si="6921"/>
        <v>0</v>
      </c>
      <c r="AG4513" s="790">
        <f t="shared" si="6921"/>
        <v>0</v>
      </c>
      <c r="AH4513" s="790">
        <f t="shared" si="6921"/>
        <v>0</v>
      </c>
      <c r="AI4513" s="787">
        <f t="shared" si="6921"/>
        <v>0</v>
      </c>
      <c r="AJ4513" s="648">
        <f t="shared" si="6921"/>
        <v>0</v>
      </c>
      <c r="AK4513" s="648">
        <f t="shared" si="6921"/>
        <v>0</v>
      </c>
      <c r="AL4513" s="648">
        <f t="shared" si="6921"/>
        <v>0</v>
      </c>
      <c r="AM4513" s="648">
        <f t="shared" si="6921"/>
        <v>0</v>
      </c>
      <c r="AN4513" s="648">
        <f t="shared" si="6921"/>
        <v>0</v>
      </c>
      <c r="AO4513" s="790" t="str">
        <f t="shared" si="6921"/>
        <v>OK</v>
      </c>
      <c r="AP4513" s="649">
        <f t="shared" si="6921"/>
        <v>0</v>
      </c>
      <c r="AQ4513" s="649">
        <f t="shared" si="6921"/>
        <v>0</v>
      </c>
      <c r="AR4513" s="648">
        <f t="shared" si="6921"/>
        <v>0</v>
      </c>
      <c r="AS4513" s="648">
        <f t="shared" si="6921"/>
        <v>0</v>
      </c>
      <c r="AT4513" s="790" t="str">
        <f t="shared" si="6921"/>
        <v>OK</v>
      </c>
      <c r="AU4513" s="649">
        <f t="shared" si="6921"/>
        <v>0</v>
      </c>
      <c r="AV4513" s="790">
        <f t="shared" si="6921"/>
        <v>0</v>
      </c>
      <c r="AW4513" s="843">
        <f t="shared" si="6921"/>
        <v>0</v>
      </c>
      <c r="AX4513" s="336">
        <f t="shared" si="6921"/>
        <v>0</v>
      </c>
      <c r="AY4513" s="337">
        <f t="shared" si="6921"/>
        <v>0</v>
      </c>
      <c r="AZ4513" s="338">
        <f t="shared" si="6921"/>
        <v>0</v>
      </c>
      <c r="BA4513" s="339" t="e">
        <f t="shared" si="6921"/>
        <v>#DIV/0!</v>
      </c>
      <c r="BB4513" s="322">
        <f t="shared" si="6921"/>
        <v>0</v>
      </c>
      <c r="BC4513" s="337">
        <f t="shared" si="6921"/>
        <v>0</v>
      </c>
      <c r="BD4513" s="338">
        <f t="shared" si="6921"/>
        <v>0</v>
      </c>
      <c r="BE4513" s="339" t="e">
        <f t="shared" si="6921"/>
        <v>#DIV/0!</v>
      </c>
      <c r="BF4513" s="40"/>
      <c r="BG4513" s="826"/>
      <c r="BH4513" s="607"/>
    </row>
    <row r="4514" spans="1:66" ht="12.75" customHeight="1" x14ac:dyDescent="0.25">
      <c r="A4514" s="226"/>
      <c r="B4514" s="207"/>
      <c r="C4514" s="254"/>
      <c r="D4514" s="300"/>
      <c r="E4514" s="276"/>
      <c r="F4514" s="300"/>
      <c r="G4514" s="696"/>
      <c r="H4514" s="887"/>
      <c r="I4514" s="444"/>
      <c r="J4514" s="393"/>
      <c r="K4514" s="404" t="s">
        <v>7236</v>
      </c>
      <c r="L4514" s="729">
        <f>L4508+L4513</f>
        <v>0</v>
      </c>
      <c r="M4514" s="730">
        <f>M4508+M4513</f>
        <v>0</v>
      </c>
      <c r="N4514" s="844">
        <f>N4508+N4513</f>
        <v>0</v>
      </c>
      <c r="O4514" s="665">
        <f>O4508+O4513</f>
        <v>0</v>
      </c>
      <c r="P4514" s="665">
        <f>P4508+P4513</f>
        <v>0</v>
      </c>
      <c r="Q4514" s="638">
        <f>Q4508+Q4513</f>
        <v>0</v>
      </c>
      <c r="R4514" s="130">
        <f>R4508+R4513</f>
        <v>0</v>
      </c>
      <c r="S4514" s="130">
        <f>S4508+S4513</f>
        <v>0</v>
      </c>
      <c r="T4514" s="130">
        <f>T4508+T4513</f>
        <v>0</v>
      </c>
      <c r="U4514" s="130">
        <f>U4508+U4513</f>
        <v>0</v>
      </c>
      <c r="V4514" s="130">
        <f>V4508+V4513</f>
        <v>0</v>
      </c>
      <c r="W4514" s="665"/>
      <c r="X4514" s="130">
        <f>X4508+X4513</f>
        <v>0</v>
      </c>
      <c r="Y4514" s="130">
        <f>Y4508+Y4513</f>
        <v>0</v>
      </c>
      <c r="Z4514" s="130">
        <f>Z4508+Z4513</f>
        <v>0</v>
      </c>
      <c r="AA4514" s="130">
        <f>AA4508+AA4513</f>
        <v>0</v>
      </c>
      <c r="AB4514" s="665"/>
      <c r="AC4514" s="130">
        <f>AC4508+AC4513</f>
        <v>0</v>
      </c>
      <c r="AD4514" s="665">
        <f>AD4508+AD4513</f>
        <v>0</v>
      </c>
      <c r="AE4514" s="845">
        <f>AE4508+AE4513</f>
        <v>0</v>
      </c>
      <c r="AF4514" s="844">
        <f>AF4508+AF4513</f>
        <v>0</v>
      </c>
      <c r="AG4514" s="665">
        <f>AG4508+AG4513</f>
        <v>0</v>
      </c>
      <c r="AH4514" s="665">
        <f>AH4508+AH4513</f>
        <v>0</v>
      </c>
      <c r="AI4514" s="638">
        <f>AI4508+AI4513</f>
        <v>0</v>
      </c>
      <c r="AJ4514" s="130">
        <f>AJ4508+AJ4513</f>
        <v>0</v>
      </c>
      <c r="AK4514" s="130">
        <f>AK4508+AK4513</f>
        <v>0</v>
      </c>
      <c r="AL4514" s="130">
        <f>AL4508+AL4513</f>
        <v>0</v>
      </c>
      <c r="AM4514" s="130">
        <f>AM4508+AM4513</f>
        <v>0</v>
      </c>
      <c r="AN4514" s="130">
        <f>AN4508+AN4513</f>
        <v>0</v>
      </c>
      <c r="AO4514" s="665"/>
      <c r="AP4514" s="130">
        <f>AP4508+AP4513</f>
        <v>0</v>
      </c>
      <c r="AQ4514" s="130">
        <f>AQ4508+AQ4513</f>
        <v>0</v>
      </c>
      <c r="AR4514" s="130">
        <f>AR4508+AR4513</f>
        <v>0</v>
      </c>
      <c r="AS4514" s="130">
        <f>AS4508+AS4513</f>
        <v>0</v>
      </c>
      <c r="AT4514" s="665"/>
      <c r="AU4514" s="130">
        <f>AU4508+AU4513</f>
        <v>0</v>
      </c>
      <c r="AV4514" s="665">
        <f>AV4508+AV4513</f>
        <v>0</v>
      </c>
      <c r="AW4514" s="845">
        <f>AW4508+AW4513</f>
        <v>0</v>
      </c>
      <c r="AX4514" s="314">
        <f>AX4508+AX4513</f>
        <v>0</v>
      </c>
      <c r="AY4514" s="131">
        <f>AY4508+AY4513</f>
        <v>0</v>
      </c>
      <c r="AZ4514" s="132">
        <f>AZ4508+AZ4513</f>
        <v>0</v>
      </c>
      <c r="BA4514" s="340" t="e">
        <f>BA4508+BA4513</f>
        <v>#DIV/0!</v>
      </c>
      <c r="BB4514" s="310">
        <f>BB4508+BB4513</f>
        <v>0</v>
      </c>
      <c r="BC4514" s="131">
        <f>BC4508+BC4513</f>
        <v>0</v>
      </c>
      <c r="BD4514" s="132">
        <f>BD4508+BD4513</f>
        <v>0</v>
      </c>
      <c r="BE4514" s="340" t="e">
        <f>BE4508+BE4513</f>
        <v>#DIV/0!</v>
      </c>
      <c r="BG4514" s="826"/>
      <c r="BH4514" s="607"/>
    </row>
    <row r="4515" spans="1:66" ht="12.75" customHeight="1" x14ac:dyDescent="0.25">
      <c r="A4515" s="222"/>
      <c r="C4515" s="116"/>
      <c r="D4515" s="620"/>
      <c r="F4515" s="117"/>
      <c r="G4515" s="690"/>
      <c r="H4515" s="878"/>
      <c r="I4515" s="397"/>
      <c r="J4515" s="380"/>
      <c r="K4515" s="405" t="s">
        <v>208</v>
      </c>
      <c r="L4515" s="731">
        <v>0</v>
      </c>
      <c r="M4515" s="732">
        <v>0</v>
      </c>
      <c r="N4515" s="929">
        <v>0</v>
      </c>
      <c r="O4515" s="530">
        <v>0</v>
      </c>
      <c r="P4515" s="530">
        <v>0</v>
      </c>
      <c r="Q4515" s="641">
        <v>0</v>
      </c>
      <c r="R4515" s="537">
        <v>0</v>
      </c>
      <c r="S4515" s="537">
        <v>0</v>
      </c>
      <c r="T4515" s="537">
        <v>0</v>
      </c>
      <c r="U4515" s="537">
        <v>0</v>
      </c>
      <c r="V4515" s="537">
        <v>0</v>
      </c>
      <c r="W4515" s="530"/>
      <c r="X4515" s="142">
        <v>0</v>
      </c>
      <c r="Y4515" s="142">
        <v>0</v>
      </c>
      <c r="Z4515" s="537">
        <v>0</v>
      </c>
      <c r="AA4515" s="537">
        <v>0</v>
      </c>
      <c r="AB4515" s="530"/>
      <c r="AC4515" s="142">
        <v>0</v>
      </c>
      <c r="AD4515" s="530">
        <v>0</v>
      </c>
      <c r="AE4515" s="842">
        <v>0</v>
      </c>
      <c r="AF4515" s="929">
        <v>0</v>
      </c>
      <c r="AG4515" s="530">
        <v>0</v>
      </c>
      <c r="AH4515" s="530">
        <v>0</v>
      </c>
      <c r="AI4515" s="641">
        <v>0</v>
      </c>
      <c r="AJ4515" s="537">
        <v>0</v>
      </c>
      <c r="AK4515" s="537">
        <v>0</v>
      </c>
      <c r="AL4515" s="537">
        <v>0</v>
      </c>
      <c r="AM4515" s="537">
        <v>0</v>
      </c>
      <c r="AN4515" s="537">
        <v>0</v>
      </c>
      <c r="AO4515" s="530"/>
      <c r="AP4515" s="142">
        <v>0</v>
      </c>
      <c r="AQ4515" s="142">
        <v>0</v>
      </c>
      <c r="AR4515" s="537">
        <v>0</v>
      </c>
      <c r="AS4515" s="537">
        <v>0</v>
      </c>
      <c r="AT4515" s="530"/>
      <c r="AU4515" s="142">
        <v>0</v>
      </c>
      <c r="AV4515" s="530">
        <v>0</v>
      </c>
      <c r="AW4515" s="842">
        <v>0</v>
      </c>
      <c r="AX4515" s="115">
        <v>0</v>
      </c>
      <c r="AY4515" s="5">
        <v>0</v>
      </c>
      <c r="AZ4515" s="5">
        <v>0</v>
      </c>
      <c r="BA4515" s="335">
        <v>0</v>
      </c>
      <c r="BB4515" s="23">
        <v>0</v>
      </c>
      <c r="BC4515" s="5">
        <v>0</v>
      </c>
      <c r="BD4515" s="5">
        <v>0</v>
      </c>
      <c r="BE4515" s="335">
        <v>0</v>
      </c>
      <c r="BG4515" s="826"/>
      <c r="BH4515" s="607"/>
    </row>
    <row r="4516" spans="1:66" ht="12.75" customHeight="1" x14ac:dyDescent="0.25">
      <c r="A4516" s="21"/>
      <c r="B4516" s="112"/>
      <c r="C4516" s="116"/>
      <c r="D4516" s="623"/>
      <c r="E4516" s="278"/>
      <c r="F4516" s="116"/>
      <c r="G4516" s="694"/>
      <c r="H4516" s="878"/>
      <c r="I4516" s="397"/>
      <c r="J4516" s="380"/>
      <c r="K4516" s="405" t="s">
        <v>96</v>
      </c>
      <c r="L4516" s="738">
        <v>0</v>
      </c>
      <c r="M4516" s="739">
        <v>0</v>
      </c>
      <c r="N4516" s="929">
        <v>0</v>
      </c>
      <c r="O4516" s="530">
        <v>0</v>
      </c>
      <c r="P4516" s="530">
        <v>0</v>
      </c>
      <c r="Q4516" s="641">
        <v>0</v>
      </c>
      <c r="R4516" s="537">
        <v>0</v>
      </c>
      <c r="S4516" s="537">
        <v>0</v>
      </c>
      <c r="T4516" s="537">
        <v>0</v>
      </c>
      <c r="U4516" s="537">
        <v>0</v>
      </c>
      <c r="V4516" s="537">
        <v>0</v>
      </c>
      <c r="W4516" s="530"/>
      <c r="X4516" s="142">
        <v>0</v>
      </c>
      <c r="Y4516" s="142">
        <v>0</v>
      </c>
      <c r="Z4516" s="537">
        <v>0</v>
      </c>
      <c r="AA4516" s="537">
        <v>0</v>
      </c>
      <c r="AB4516" s="530"/>
      <c r="AC4516" s="142">
        <v>0</v>
      </c>
      <c r="AD4516" s="530">
        <v>0</v>
      </c>
      <c r="AE4516" s="842">
        <v>0</v>
      </c>
      <c r="AF4516" s="929">
        <v>0</v>
      </c>
      <c r="AG4516" s="530">
        <v>0</v>
      </c>
      <c r="AH4516" s="530">
        <v>0</v>
      </c>
      <c r="AI4516" s="641">
        <v>0</v>
      </c>
      <c r="AJ4516" s="537">
        <v>0</v>
      </c>
      <c r="AK4516" s="537">
        <v>0</v>
      </c>
      <c r="AL4516" s="537">
        <v>0</v>
      </c>
      <c r="AM4516" s="537">
        <v>0</v>
      </c>
      <c r="AN4516" s="537">
        <v>0</v>
      </c>
      <c r="AO4516" s="530"/>
      <c r="AP4516" s="142">
        <v>0</v>
      </c>
      <c r="AQ4516" s="142">
        <v>0</v>
      </c>
      <c r="AR4516" s="537">
        <v>0</v>
      </c>
      <c r="AS4516" s="537">
        <v>0</v>
      </c>
      <c r="AT4516" s="530"/>
      <c r="AU4516" s="142">
        <v>0</v>
      </c>
      <c r="AV4516" s="530">
        <v>0</v>
      </c>
      <c r="AW4516" s="842">
        <v>0</v>
      </c>
      <c r="AX4516" s="115">
        <v>0</v>
      </c>
      <c r="AY4516" s="5">
        <v>0</v>
      </c>
      <c r="AZ4516" s="5">
        <v>0</v>
      </c>
      <c r="BA4516" s="335">
        <v>0</v>
      </c>
      <c r="BB4516" s="23">
        <v>0</v>
      </c>
      <c r="BC4516" s="5">
        <v>0</v>
      </c>
      <c r="BD4516" s="5">
        <v>0</v>
      </c>
      <c r="BE4516" s="335">
        <v>0</v>
      </c>
      <c r="BG4516" s="826"/>
      <c r="BH4516" s="607"/>
    </row>
    <row r="4517" spans="1:66" s="4" customFormat="1" ht="12.75" customHeight="1" x14ac:dyDescent="0.25">
      <c r="A4517" s="21"/>
      <c r="B4517" s="112"/>
      <c r="C4517" s="116"/>
      <c r="D4517" s="623"/>
      <c r="E4517" s="278"/>
      <c r="F4517" s="116"/>
      <c r="G4517" s="694"/>
      <c r="H4517" s="878"/>
      <c r="I4517" s="397"/>
      <c r="J4517" s="380"/>
      <c r="K4517" s="405" t="s">
        <v>209</v>
      </c>
      <c r="L4517" s="738">
        <v>0</v>
      </c>
      <c r="M4517" s="739">
        <v>0</v>
      </c>
      <c r="N4517" s="929">
        <v>0</v>
      </c>
      <c r="O4517" s="530">
        <v>0</v>
      </c>
      <c r="P4517" s="530">
        <v>0</v>
      </c>
      <c r="Q4517" s="641">
        <v>0</v>
      </c>
      <c r="R4517" s="537">
        <v>0</v>
      </c>
      <c r="S4517" s="537">
        <v>0</v>
      </c>
      <c r="T4517" s="537">
        <v>0</v>
      </c>
      <c r="U4517" s="537">
        <v>0</v>
      </c>
      <c r="V4517" s="537">
        <v>0</v>
      </c>
      <c r="W4517" s="530"/>
      <c r="X4517" s="142">
        <v>0</v>
      </c>
      <c r="Y4517" s="142">
        <v>0</v>
      </c>
      <c r="Z4517" s="537">
        <v>0</v>
      </c>
      <c r="AA4517" s="537">
        <v>0</v>
      </c>
      <c r="AB4517" s="530"/>
      <c r="AC4517" s="142">
        <v>0</v>
      </c>
      <c r="AD4517" s="530">
        <v>0</v>
      </c>
      <c r="AE4517" s="842">
        <v>0</v>
      </c>
      <c r="AF4517" s="929">
        <v>0</v>
      </c>
      <c r="AG4517" s="530">
        <v>0</v>
      </c>
      <c r="AH4517" s="530">
        <v>0</v>
      </c>
      <c r="AI4517" s="641">
        <v>0</v>
      </c>
      <c r="AJ4517" s="537">
        <v>0</v>
      </c>
      <c r="AK4517" s="537">
        <v>0</v>
      </c>
      <c r="AL4517" s="537">
        <v>0</v>
      </c>
      <c r="AM4517" s="537">
        <v>0</v>
      </c>
      <c r="AN4517" s="537">
        <v>0</v>
      </c>
      <c r="AO4517" s="530"/>
      <c r="AP4517" s="142">
        <v>0</v>
      </c>
      <c r="AQ4517" s="142">
        <v>0</v>
      </c>
      <c r="AR4517" s="537">
        <v>0</v>
      </c>
      <c r="AS4517" s="537">
        <v>0</v>
      </c>
      <c r="AT4517" s="530"/>
      <c r="AU4517" s="142">
        <v>0</v>
      </c>
      <c r="AV4517" s="530">
        <v>0</v>
      </c>
      <c r="AW4517" s="842">
        <v>0</v>
      </c>
      <c r="AX4517" s="115">
        <v>0</v>
      </c>
      <c r="AY4517" s="5">
        <v>0</v>
      </c>
      <c r="AZ4517" s="5">
        <v>0</v>
      </c>
      <c r="BA4517" s="335">
        <v>0</v>
      </c>
      <c r="BB4517" s="23">
        <v>0</v>
      </c>
      <c r="BC4517" s="5">
        <v>0</v>
      </c>
      <c r="BD4517" s="5">
        <v>0</v>
      </c>
      <c r="BE4517" s="335">
        <v>0</v>
      </c>
      <c r="BF4517" s="41"/>
      <c r="BG4517" s="826"/>
      <c r="BH4517" s="607"/>
      <c r="BI4517" s="41"/>
      <c r="BJ4517" s="41"/>
      <c r="BK4517" s="41"/>
      <c r="BL4517" s="41"/>
      <c r="BM4517" s="41"/>
      <c r="BN4517" s="41"/>
    </row>
    <row r="4518" spans="1:66" ht="12.75" customHeight="1" x14ac:dyDescent="0.25">
      <c r="A4518" s="21"/>
      <c r="B4518" s="112"/>
      <c r="C4518" s="116"/>
      <c r="D4518" s="623"/>
      <c r="E4518" s="278"/>
      <c r="F4518" s="116"/>
      <c r="G4518" s="694"/>
      <c r="H4518" s="878"/>
      <c r="I4518" s="397"/>
      <c r="J4518" s="380"/>
      <c r="K4518" s="405" t="s">
        <v>210</v>
      </c>
      <c r="L4518" s="738">
        <v>0</v>
      </c>
      <c r="M4518" s="739">
        <v>0</v>
      </c>
      <c r="N4518" s="929">
        <v>0</v>
      </c>
      <c r="O4518" s="530">
        <v>0</v>
      </c>
      <c r="P4518" s="530">
        <v>0</v>
      </c>
      <c r="Q4518" s="641">
        <v>0</v>
      </c>
      <c r="R4518" s="537">
        <v>0</v>
      </c>
      <c r="S4518" s="537">
        <v>0</v>
      </c>
      <c r="T4518" s="537">
        <v>0</v>
      </c>
      <c r="U4518" s="537">
        <v>0</v>
      </c>
      <c r="V4518" s="537">
        <v>0</v>
      </c>
      <c r="W4518" s="530"/>
      <c r="X4518" s="142">
        <v>0</v>
      </c>
      <c r="Y4518" s="142">
        <v>0</v>
      </c>
      <c r="Z4518" s="537">
        <v>0</v>
      </c>
      <c r="AA4518" s="537">
        <v>0</v>
      </c>
      <c r="AB4518" s="530"/>
      <c r="AC4518" s="142">
        <v>0</v>
      </c>
      <c r="AD4518" s="530">
        <v>0</v>
      </c>
      <c r="AE4518" s="842">
        <v>0</v>
      </c>
      <c r="AF4518" s="929">
        <v>0</v>
      </c>
      <c r="AG4518" s="530">
        <v>0</v>
      </c>
      <c r="AH4518" s="530">
        <v>0</v>
      </c>
      <c r="AI4518" s="641">
        <v>0</v>
      </c>
      <c r="AJ4518" s="537">
        <v>0</v>
      </c>
      <c r="AK4518" s="537">
        <v>0</v>
      </c>
      <c r="AL4518" s="537">
        <v>0</v>
      </c>
      <c r="AM4518" s="537">
        <v>0</v>
      </c>
      <c r="AN4518" s="537">
        <v>0</v>
      </c>
      <c r="AO4518" s="530"/>
      <c r="AP4518" s="142">
        <v>0</v>
      </c>
      <c r="AQ4518" s="142">
        <v>0</v>
      </c>
      <c r="AR4518" s="537">
        <v>0</v>
      </c>
      <c r="AS4518" s="537">
        <v>0</v>
      </c>
      <c r="AT4518" s="530"/>
      <c r="AU4518" s="142">
        <v>0</v>
      </c>
      <c r="AV4518" s="530">
        <v>0</v>
      </c>
      <c r="AW4518" s="842">
        <v>0</v>
      </c>
      <c r="AX4518" s="115">
        <v>0</v>
      </c>
      <c r="AY4518" s="5">
        <v>0</v>
      </c>
      <c r="AZ4518" s="5">
        <v>0</v>
      </c>
      <c r="BA4518" s="335">
        <v>0</v>
      </c>
      <c r="BB4518" s="23">
        <v>0</v>
      </c>
      <c r="BC4518" s="5">
        <v>0</v>
      </c>
      <c r="BD4518" s="5">
        <v>0</v>
      </c>
      <c r="BE4518" s="335">
        <v>0</v>
      </c>
      <c r="BG4518" s="826"/>
      <c r="BH4518" s="607"/>
    </row>
    <row r="4519" spans="1:66" ht="12.75" customHeight="1" x14ac:dyDescent="0.25">
      <c r="A4519" s="21"/>
      <c r="B4519" s="112"/>
      <c r="C4519" s="116"/>
      <c r="D4519" s="623"/>
      <c r="E4519" s="278"/>
      <c r="F4519" s="116"/>
      <c r="G4519" s="694"/>
      <c r="H4519" s="878"/>
      <c r="I4519" s="397"/>
      <c r="J4519" s="380"/>
      <c r="K4519" s="406" t="s">
        <v>53</v>
      </c>
      <c r="L4519" s="738">
        <v>0</v>
      </c>
      <c r="M4519" s="739">
        <v>0</v>
      </c>
      <c r="N4519" s="929">
        <v>0</v>
      </c>
      <c r="O4519" s="530">
        <v>0</v>
      </c>
      <c r="P4519" s="530">
        <v>0</v>
      </c>
      <c r="Q4519" s="641">
        <v>0</v>
      </c>
      <c r="R4519" s="537">
        <v>0</v>
      </c>
      <c r="S4519" s="537">
        <v>0</v>
      </c>
      <c r="T4519" s="537">
        <v>0</v>
      </c>
      <c r="U4519" s="537">
        <v>0</v>
      </c>
      <c r="V4519" s="537">
        <v>0</v>
      </c>
      <c r="W4519" s="530"/>
      <c r="X4519" s="142">
        <v>0</v>
      </c>
      <c r="Y4519" s="142">
        <v>0</v>
      </c>
      <c r="Z4519" s="537">
        <v>0</v>
      </c>
      <c r="AA4519" s="537">
        <v>0</v>
      </c>
      <c r="AB4519" s="530"/>
      <c r="AC4519" s="142">
        <v>0</v>
      </c>
      <c r="AD4519" s="530">
        <v>0</v>
      </c>
      <c r="AE4519" s="842">
        <v>0</v>
      </c>
      <c r="AF4519" s="929">
        <v>0</v>
      </c>
      <c r="AG4519" s="530">
        <v>0</v>
      </c>
      <c r="AH4519" s="530">
        <v>0</v>
      </c>
      <c r="AI4519" s="641">
        <v>0</v>
      </c>
      <c r="AJ4519" s="537">
        <v>0</v>
      </c>
      <c r="AK4519" s="537">
        <v>0</v>
      </c>
      <c r="AL4519" s="537">
        <v>0</v>
      </c>
      <c r="AM4519" s="537">
        <v>0</v>
      </c>
      <c r="AN4519" s="537">
        <v>0</v>
      </c>
      <c r="AO4519" s="530"/>
      <c r="AP4519" s="142">
        <v>0</v>
      </c>
      <c r="AQ4519" s="142">
        <v>0</v>
      </c>
      <c r="AR4519" s="537">
        <v>0</v>
      </c>
      <c r="AS4519" s="537">
        <v>0</v>
      </c>
      <c r="AT4519" s="530"/>
      <c r="AU4519" s="142">
        <v>0</v>
      </c>
      <c r="AV4519" s="530">
        <v>0</v>
      </c>
      <c r="AW4519" s="842">
        <v>0</v>
      </c>
      <c r="AX4519" s="115">
        <v>0</v>
      </c>
      <c r="AY4519" s="5">
        <v>0</v>
      </c>
      <c r="AZ4519" s="5">
        <v>0</v>
      </c>
      <c r="BA4519" s="335">
        <v>0</v>
      </c>
      <c r="BB4519" s="23">
        <v>0</v>
      </c>
      <c r="BC4519" s="5">
        <v>0</v>
      </c>
      <c r="BD4519" s="5">
        <v>0</v>
      </c>
      <c r="BE4519" s="335">
        <v>0</v>
      </c>
      <c r="BG4519" s="826"/>
      <c r="BH4519" s="607"/>
    </row>
    <row r="4520" spans="1:66" ht="12.75" customHeight="1" x14ac:dyDescent="0.25">
      <c r="A4520" s="222"/>
      <c r="C4520" s="116"/>
      <c r="D4520" s="620"/>
      <c r="F4520" s="117"/>
      <c r="G4520" s="694"/>
      <c r="H4520" s="878"/>
      <c r="I4520" s="397"/>
      <c r="J4520" s="380"/>
      <c r="K4520" s="453"/>
      <c r="L4520" s="731"/>
      <c r="M4520" s="732"/>
      <c r="N4520" s="931"/>
      <c r="O4520" s="923"/>
      <c r="P4520" s="923"/>
      <c r="Q4520" s="641"/>
      <c r="R4520" s="537"/>
      <c r="S4520" s="537"/>
      <c r="T4520" s="537"/>
      <c r="U4520" s="537"/>
      <c r="V4520" s="537"/>
      <c r="W4520" s="531"/>
      <c r="X4520" s="141"/>
      <c r="Y4520" s="141"/>
      <c r="Z4520" s="552"/>
      <c r="AA4520" s="552"/>
      <c r="AB4520" s="531"/>
      <c r="AC4520" s="593"/>
      <c r="AD4520" s="923"/>
      <c r="AE4520" s="846"/>
      <c r="AF4520" s="931"/>
      <c r="AG4520" s="923"/>
      <c r="AH4520" s="923"/>
      <c r="AI4520" s="641"/>
      <c r="AJ4520" s="537"/>
      <c r="AK4520" s="537"/>
      <c r="AL4520" s="537"/>
      <c r="AM4520" s="537"/>
      <c r="AN4520" s="537"/>
      <c r="AO4520" s="531"/>
      <c r="AP4520" s="141"/>
      <c r="AQ4520" s="141"/>
      <c r="AR4520" s="552"/>
      <c r="AS4520" s="552"/>
      <c r="AT4520" s="531"/>
      <c r="AU4520" s="593"/>
      <c r="AV4520" s="923"/>
      <c r="AW4520" s="846"/>
      <c r="AX4520" s="121"/>
      <c r="AY4520" s="111"/>
      <c r="AZ4520" s="111"/>
      <c r="BA4520" s="343"/>
      <c r="BB4520" s="324"/>
      <c r="BC4520" s="111"/>
      <c r="BD4520" s="111"/>
      <c r="BE4520" s="343"/>
      <c r="BG4520" s="826"/>
      <c r="BH4520" s="607"/>
    </row>
    <row r="4521" spans="1:66" ht="12.75" customHeight="1" x14ac:dyDescent="0.25">
      <c r="A4521" s="222"/>
      <c r="C4521" s="116"/>
      <c r="D4521" s="620"/>
      <c r="F4521" s="117"/>
      <c r="G4521" s="694"/>
      <c r="H4521" s="878"/>
      <c r="I4521" s="397"/>
      <c r="J4521" s="380"/>
      <c r="K4521" s="453"/>
      <c r="L4521" s="731"/>
      <c r="M4521" s="732"/>
      <c r="N4521" s="931"/>
      <c r="O4521" s="923"/>
      <c r="P4521" s="923"/>
      <c r="Q4521" s="641"/>
      <c r="R4521" s="537"/>
      <c r="S4521" s="537"/>
      <c r="T4521" s="537"/>
      <c r="U4521" s="537"/>
      <c r="V4521" s="537"/>
      <c r="W4521" s="531"/>
      <c r="X4521" s="141"/>
      <c r="Y4521" s="141"/>
      <c r="Z4521" s="552"/>
      <c r="AA4521" s="552"/>
      <c r="AB4521" s="531"/>
      <c r="AC4521" s="593"/>
      <c r="AD4521" s="923"/>
      <c r="AE4521" s="846"/>
      <c r="AF4521" s="931"/>
      <c r="AG4521" s="923"/>
      <c r="AH4521" s="923"/>
      <c r="AI4521" s="641"/>
      <c r="AJ4521" s="537"/>
      <c r="AK4521" s="537"/>
      <c r="AL4521" s="537"/>
      <c r="AM4521" s="537"/>
      <c r="AN4521" s="537"/>
      <c r="AO4521" s="531"/>
      <c r="AP4521" s="141"/>
      <c r="AQ4521" s="141"/>
      <c r="AR4521" s="552"/>
      <c r="AS4521" s="552"/>
      <c r="AT4521" s="531"/>
      <c r="AU4521" s="593"/>
      <c r="AV4521" s="923"/>
      <c r="AW4521" s="846"/>
      <c r="AX4521" s="121"/>
      <c r="AY4521" s="111"/>
      <c r="AZ4521" s="111"/>
      <c r="BA4521" s="343"/>
      <c r="BB4521" s="324"/>
      <c r="BC4521" s="111"/>
      <c r="BD4521" s="111"/>
      <c r="BE4521" s="343"/>
      <c r="BG4521" s="826"/>
      <c r="BH4521" s="607"/>
    </row>
    <row r="4522" spans="1:66" ht="12.75" customHeight="1" x14ac:dyDescent="0.25">
      <c r="A4522" s="21"/>
      <c r="B4522" s="112"/>
      <c r="C4522" s="116"/>
      <c r="D4522" s="623"/>
      <c r="E4522" s="278"/>
      <c r="F4522" s="116"/>
      <c r="G4522" s="694"/>
      <c r="H4522" s="878"/>
      <c r="I4522" s="397"/>
      <c r="J4522" s="380"/>
      <c r="K4522" s="400" t="s">
        <v>6600</v>
      </c>
      <c r="L4522" s="738"/>
      <c r="M4522" s="739"/>
      <c r="N4522" s="931"/>
      <c r="O4522" s="923"/>
      <c r="P4522" s="923"/>
      <c r="Q4522" s="641"/>
      <c r="R4522" s="537"/>
      <c r="S4522" s="537"/>
      <c r="T4522" s="537"/>
      <c r="U4522" s="537"/>
      <c r="V4522" s="537"/>
      <c r="W4522" s="531"/>
      <c r="X4522" s="141"/>
      <c r="Y4522" s="141"/>
      <c r="Z4522" s="552"/>
      <c r="AA4522" s="552"/>
      <c r="AB4522" s="531"/>
      <c r="AC4522" s="593"/>
      <c r="AD4522" s="923"/>
      <c r="AE4522" s="846"/>
      <c r="AF4522" s="931"/>
      <c r="AG4522" s="923"/>
      <c r="AH4522" s="923"/>
      <c r="AI4522" s="641"/>
      <c r="AJ4522" s="537"/>
      <c r="AK4522" s="537"/>
      <c r="AL4522" s="537"/>
      <c r="AM4522" s="537"/>
      <c r="AN4522" s="537"/>
      <c r="AO4522" s="531"/>
      <c r="AP4522" s="141"/>
      <c r="AQ4522" s="141"/>
      <c r="AR4522" s="552"/>
      <c r="AS4522" s="552"/>
      <c r="AT4522" s="531"/>
      <c r="AU4522" s="593"/>
      <c r="AV4522" s="923"/>
      <c r="AW4522" s="846"/>
      <c r="AX4522" s="115"/>
      <c r="AY4522" s="5"/>
      <c r="AZ4522" s="5"/>
      <c r="BA4522" s="335"/>
      <c r="BC4522" s="5"/>
      <c r="BD4522" s="5"/>
      <c r="BE4522" s="335"/>
      <c r="BG4522" s="826"/>
      <c r="BH4522" s="607"/>
    </row>
    <row r="4523" spans="1:66" x14ac:dyDescent="0.25">
      <c r="A4523" s="21"/>
      <c r="B4523" s="112"/>
      <c r="C4523" s="116"/>
      <c r="D4523" s="623"/>
      <c r="E4523" s="278"/>
      <c r="F4523" s="116"/>
      <c r="G4523" s="694"/>
      <c r="H4523" s="878"/>
      <c r="I4523" s="397"/>
      <c r="J4523" s="380"/>
      <c r="K4523" s="418" t="s">
        <v>165</v>
      </c>
      <c r="L4523" s="738"/>
      <c r="M4523" s="739"/>
      <c r="N4523" s="931"/>
      <c r="O4523" s="923"/>
      <c r="P4523" s="923"/>
      <c r="Q4523" s="641"/>
      <c r="R4523" s="537"/>
      <c r="S4523" s="537"/>
      <c r="T4523" s="537"/>
      <c r="U4523" s="537"/>
      <c r="V4523" s="537"/>
      <c r="W4523" s="531"/>
      <c r="X4523" s="141"/>
      <c r="Y4523" s="141"/>
      <c r="Z4523" s="552"/>
      <c r="AA4523" s="552"/>
      <c r="AB4523" s="531"/>
      <c r="AC4523" s="593"/>
      <c r="AD4523" s="923"/>
      <c r="AE4523" s="846"/>
      <c r="AF4523" s="931"/>
      <c r="AG4523" s="923"/>
      <c r="AH4523" s="923"/>
      <c r="AI4523" s="641"/>
      <c r="AJ4523" s="537"/>
      <c r="AK4523" s="537"/>
      <c r="AL4523" s="537"/>
      <c r="AM4523" s="537"/>
      <c r="AN4523" s="537"/>
      <c r="AO4523" s="531"/>
      <c r="AP4523" s="141"/>
      <c r="AQ4523" s="141"/>
      <c r="AR4523" s="552"/>
      <c r="AS4523" s="552"/>
      <c r="AT4523" s="531"/>
      <c r="AU4523" s="593"/>
      <c r="AV4523" s="923"/>
      <c r="AW4523" s="846"/>
      <c r="AX4523" s="115"/>
      <c r="AY4523" s="5"/>
      <c r="AZ4523" s="5"/>
      <c r="BA4523" s="335"/>
      <c r="BC4523" s="5"/>
      <c r="BD4523" s="5"/>
      <c r="BE4523" s="335"/>
      <c r="BG4523" s="826"/>
      <c r="BH4523" s="607"/>
    </row>
    <row r="4524" spans="1:66" ht="12.75" customHeight="1" x14ac:dyDescent="0.25">
      <c r="A4524" s="21"/>
      <c r="B4524" s="112"/>
      <c r="C4524" s="116"/>
      <c r="D4524" s="623"/>
      <c r="E4524" s="278"/>
      <c r="F4524" s="116"/>
      <c r="G4524" s="694"/>
      <c r="H4524" s="878"/>
      <c r="I4524" s="397"/>
      <c r="J4524" s="380"/>
      <c r="K4524" s="408"/>
      <c r="L4524" s="738"/>
      <c r="M4524" s="739"/>
      <c r="N4524" s="931"/>
      <c r="O4524" s="923"/>
      <c r="P4524" s="923"/>
      <c r="Q4524" s="641"/>
      <c r="R4524" s="537"/>
      <c r="S4524" s="537"/>
      <c r="T4524" s="537"/>
      <c r="U4524" s="537"/>
      <c r="V4524" s="537"/>
      <c r="W4524" s="531"/>
      <c r="X4524" s="141"/>
      <c r="Y4524" s="141"/>
      <c r="Z4524" s="552"/>
      <c r="AA4524" s="552"/>
      <c r="AB4524" s="531"/>
      <c r="AC4524" s="593"/>
      <c r="AD4524" s="923"/>
      <c r="AE4524" s="846"/>
      <c r="AF4524" s="931"/>
      <c r="AG4524" s="923"/>
      <c r="AH4524" s="923"/>
      <c r="AI4524" s="641"/>
      <c r="AJ4524" s="537"/>
      <c r="AK4524" s="537"/>
      <c r="AL4524" s="537"/>
      <c r="AM4524" s="537"/>
      <c r="AN4524" s="537"/>
      <c r="AO4524" s="531"/>
      <c r="AP4524" s="141"/>
      <c r="AQ4524" s="141"/>
      <c r="AR4524" s="552"/>
      <c r="AS4524" s="552"/>
      <c r="AT4524" s="531"/>
      <c r="AU4524" s="593"/>
      <c r="AV4524" s="923"/>
      <c r="AW4524" s="846"/>
      <c r="AX4524" s="115"/>
      <c r="AY4524" s="5"/>
      <c r="AZ4524" s="5"/>
      <c r="BA4524" s="335"/>
      <c r="BC4524" s="5"/>
      <c r="BD4524" s="5"/>
      <c r="BE4524" s="335"/>
      <c r="BG4524" s="826"/>
      <c r="BH4524" s="607"/>
    </row>
    <row r="4525" spans="1:66" ht="35.1" customHeight="1" x14ac:dyDescent="0.3">
      <c r="A4525" s="222" t="s">
        <v>6115</v>
      </c>
      <c r="B4525" s="30">
        <v>16</v>
      </c>
      <c r="C4525" s="116" t="s">
        <v>107</v>
      </c>
      <c r="D4525" s="620">
        <v>1000</v>
      </c>
      <c r="E4525" s="246"/>
      <c r="F4525" s="116">
        <v>12</v>
      </c>
      <c r="G4525" s="694"/>
      <c r="H4525" s="878" t="str">
        <f t="shared" si="6899"/>
        <v>001</v>
      </c>
      <c r="I4525" s="397" t="s">
        <v>3257</v>
      </c>
      <c r="J4525" s="380" t="s">
        <v>2518</v>
      </c>
      <c r="K4525" s="494" t="s">
        <v>566</v>
      </c>
      <c r="L4525" s="733">
        <v>231</v>
      </c>
      <c r="M4525" s="734">
        <v>231</v>
      </c>
      <c r="N4525" s="931"/>
      <c r="O4525" s="530">
        <f t="shared" ref="O4525:O4526" si="6922">IF(N4525&gt;L4525,"0 ",N4525-L4525)</f>
        <v>-231</v>
      </c>
      <c r="P4525" s="530" t="str">
        <f t="shared" ref="P4525:P4526" si="6923">IF(N4525&lt;L4525,"0 ",N4525-L4525)</f>
        <v xml:space="preserve">0 </v>
      </c>
      <c r="Q4525" s="646"/>
      <c r="R4525" s="536"/>
      <c r="S4525" s="536"/>
      <c r="T4525" s="536"/>
      <c r="U4525" s="536"/>
      <c r="V4525" s="536"/>
      <c r="W4525" s="683" t="str">
        <f>IF(SUM(Q4525:V4525)=X4525,"OK",SUM(Q4525:V4525)-X4525)</f>
        <v>OK</v>
      </c>
      <c r="X4525" s="141"/>
      <c r="Y4525" s="141"/>
      <c r="Z4525" s="552"/>
      <c r="AA4525" s="552"/>
      <c r="AB4525" s="683" t="str">
        <f>IF(SUM(Z4525:AA4525)=AC4525,"OK",SUM(Z4525:AA4525)-AC4525)</f>
        <v>OK</v>
      </c>
      <c r="AC4525" s="593"/>
      <c r="AD4525" s="530">
        <f t="shared" ref="AD4525:AD4526" si="6924">X4525+Y4525+AC4525</f>
        <v>0</v>
      </c>
      <c r="AE4525" s="842">
        <f t="shared" ref="AE4525:AE4526" si="6925">N4525+AD4525</f>
        <v>0</v>
      </c>
      <c r="AF4525" s="931"/>
      <c r="AG4525" s="530">
        <f t="shared" ref="AG4525:AG4526" si="6926">IF(AF4525&gt;M4525,"0 ",AF4525-M4525)</f>
        <v>-231</v>
      </c>
      <c r="AH4525" s="530" t="str">
        <f t="shared" ref="AH4525:AH4526" si="6927">IF(AF4525&lt;M4525,"0 ",AF4525-M4525)</f>
        <v xml:space="preserve">0 </v>
      </c>
      <c r="AI4525" s="641"/>
      <c r="AJ4525" s="537"/>
      <c r="AK4525" s="537"/>
      <c r="AL4525" s="537"/>
      <c r="AM4525" s="537"/>
      <c r="AN4525" s="537"/>
      <c r="AO4525" s="683" t="str">
        <f>IF(SUM(AI4525:AN4525)=AP4525,"OK",SUM(AI4525:AN4525)-AP4525)</f>
        <v>OK</v>
      </c>
      <c r="AP4525" s="141"/>
      <c r="AQ4525" s="141"/>
      <c r="AR4525" s="552"/>
      <c r="AS4525" s="552"/>
      <c r="AT4525" s="683" t="str">
        <f>IF(SUM(AR4525:AS4525)=AU4525,"OK",SUM(AR4525:AS4525)-AU4525)</f>
        <v>OK</v>
      </c>
      <c r="AU4525" s="593"/>
      <c r="AV4525" s="530">
        <f t="shared" ref="AV4525:AV4526" si="6928">AP4525+AQ4525+AU4525</f>
        <v>0</v>
      </c>
      <c r="AW4525" s="842">
        <f t="shared" ref="AW4525:AW4526" si="6929">AF4525+AV4525</f>
        <v>0</v>
      </c>
      <c r="AX4525" s="115">
        <f>L4525</f>
        <v>231</v>
      </c>
      <c r="AY4525" s="5">
        <f>AE4525</f>
        <v>0</v>
      </c>
      <c r="AZ4525" s="7">
        <f>AY4525-AX4525</f>
        <v>-231</v>
      </c>
      <c r="BA4525" s="335">
        <f>AZ4525/AX4525</f>
        <v>-1</v>
      </c>
      <c r="BB4525" s="23">
        <f>M4525</f>
        <v>231</v>
      </c>
      <c r="BC4525" s="5">
        <f>AW4525</f>
        <v>0</v>
      </c>
      <c r="BD4525" s="7">
        <f>BC4525-BB4525</f>
        <v>-231</v>
      </c>
      <c r="BE4525" s="335">
        <f>BD4525/BB4525</f>
        <v>-1</v>
      </c>
      <c r="BG4525" s="826" t="str">
        <f>RIGHT(LEFT(I4525,3),2)&amp;"."&amp;RIGHT(LEFT(I4525,5),2)</f>
        <v>12.11</v>
      </c>
      <c r="BH4525" s="607" t="b">
        <f>COUNTIF('Codes SEC'!$B$2:$B$250,Ministres!BG4525)&gt;0</f>
        <v>1</v>
      </c>
    </row>
    <row r="4526" spans="1:66" ht="35.1" customHeight="1" x14ac:dyDescent="0.3">
      <c r="A4526" s="222" t="s">
        <v>6115</v>
      </c>
      <c r="B4526" s="30">
        <v>16</v>
      </c>
      <c r="C4526" s="116" t="s">
        <v>107</v>
      </c>
      <c r="D4526" s="620">
        <v>1000</v>
      </c>
      <c r="E4526" s="246"/>
      <c r="F4526" s="117">
        <v>12</v>
      </c>
      <c r="G4526" s="694"/>
      <c r="H4526" s="878" t="str">
        <f t="shared" si="6899"/>
        <v>001</v>
      </c>
      <c r="I4526" s="397" t="s">
        <v>3257</v>
      </c>
      <c r="J4526" s="380" t="s">
        <v>2516</v>
      </c>
      <c r="K4526" s="494" t="s">
        <v>543</v>
      </c>
      <c r="L4526" s="733">
        <v>0</v>
      </c>
      <c r="M4526" s="734">
        <v>0</v>
      </c>
      <c r="N4526" s="931"/>
      <c r="O4526" s="530">
        <f t="shared" si="6922"/>
        <v>0</v>
      </c>
      <c r="P4526" s="530">
        <f t="shared" si="6923"/>
        <v>0</v>
      </c>
      <c r="Q4526" s="646"/>
      <c r="R4526" s="536"/>
      <c r="S4526" s="536"/>
      <c r="T4526" s="536"/>
      <c r="U4526" s="536"/>
      <c r="V4526" s="536"/>
      <c r="W4526" s="683" t="str">
        <f t="shared" ref="W4526" si="6930">IF(SUM(Q4526:V4526)=X4526,"OK",SUM(Q4526:V4526)-X4526)</f>
        <v>OK</v>
      </c>
      <c r="X4526" s="141"/>
      <c r="Y4526" s="141"/>
      <c r="Z4526" s="552"/>
      <c r="AA4526" s="552"/>
      <c r="AB4526" s="683" t="str">
        <f t="shared" ref="AB4526" si="6931">IF(SUM(Z4526:AA4526)=AC4526,"OK",SUM(Z4526:AA4526)-AC4526)</f>
        <v>OK</v>
      </c>
      <c r="AC4526" s="593"/>
      <c r="AD4526" s="530">
        <f t="shared" si="6924"/>
        <v>0</v>
      </c>
      <c r="AE4526" s="842">
        <f t="shared" si="6925"/>
        <v>0</v>
      </c>
      <c r="AF4526" s="931"/>
      <c r="AG4526" s="530">
        <f t="shared" si="6926"/>
        <v>0</v>
      </c>
      <c r="AH4526" s="530">
        <f t="shared" si="6927"/>
        <v>0</v>
      </c>
      <c r="AI4526" s="641"/>
      <c r="AJ4526" s="537"/>
      <c r="AK4526" s="537"/>
      <c r="AL4526" s="537"/>
      <c r="AM4526" s="537"/>
      <c r="AN4526" s="537"/>
      <c r="AO4526" s="683" t="str">
        <f t="shared" ref="AO4526" si="6932">IF(SUM(AI4526:AN4526)=AP4526,"OK",SUM(AI4526:AN4526)-AP4526)</f>
        <v>OK</v>
      </c>
      <c r="AP4526" s="141"/>
      <c r="AQ4526" s="141"/>
      <c r="AR4526" s="552"/>
      <c r="AS4526" s="552"/>
      <c r="AT4526" s="683" t="str">
        <f t="shared" ref="AT4526" si="6933">IF(SUM(AR4526:AS4526)=AU4526,"OK",SUM(AR4526:AS4526)-AU4526)</f>
        <v>OK</v>
      </c>
      <c r="AU4526" s="593"/>
      <c r="AV4526" s="530">
        <f t="shared" si="6928"/>
        <v>0</v>
      </c>
      <c r="AW4526" s="842">
        <f t="shared" si="6929"/>
        <v>0</v>
      </c>
      <c r="AX4526" s="115">
        <f>L4526</f>
        <v>0</v>
      </c>
      <c r="AY4526" s="5">
        <f>AE4526</f>
        <v>0</v>
      </c>
      <c r="AZ4526" s="7">
        <f>AY4526-AX4526</f>
        <v>0</v>
      </c>
      <c r="BA4526" s="335" t="e">
        <f>AZ4526/AX4526</f>
        <v>#DIV/0!</v>
      </c>
      <c r="BB4526" s="23">
        <f>M4526</f>
        <v>0</v>
      </c>
      <c r="BC4526" s="5">
        <f>AW4526</f>
        <v>0</v>
      </c>
      <c r="BD4526" s="7">
        <f>BC4526-BB4526</f>
        <v>0</v>
      </c>
      <c r="BE4526" s="335" t="e">
        <f>BD4526/BB4526</f>
        <v>#DIV/0!</v>
      </c>
      <c r="BG4526" s="826" t="str">
        <f>RIGHT(LEFT(I4526,3),2)&amp;"."&amp;RIGHT(LEFT(I4526,5),2)</f>
        <v>12.11</v>
      </c>
      <c r="BH4526" s="607" t="b">
        <f>COUNTIF('Codes SEC'!$B$2:$B$250,Ministres!BG4526)&gt;0</f>
        <v>1</v>
      </c>
    </row>
    <row r="4527" spans="1:66" ht="12.75" customHeight="1" x14ac:dyDescent="0.25">
      <c r="A4527" s="227"/>
      <c r="B4527" s="209"/>
      <c r="C4527" s="253"/>
      <c r="D4527" s="625"/>
      <c r="E4527" s="280"/>
      <c r="F4527" s="253"/>
      <c r="G4527" s="695"/>
      <c r="H4527" s="886"/>
      <c r="I4527" s="403"/>
      <c r="J4527" s="381"/>
      <c r="K4527" s="514" t="s">
        <v>95</v>
      </c>
      <c r="L4527" s="318">
        <f t="shared" ref="L4527:V4527" si="6934">L4525+L4526</f>
        <v>231</v>
      </c>
      <c r="M4527" s="737">
        <f t="shared" si="6934"/>
        <v>231</v>
      </c>
      <c r="N4527" s="930">
        <f t="shared" si="6934"/>
        <v>0</v>
      </c>
      <c r="O4527" s="790">
        <f t="shared" si="6934"/>
        <v>-231</v>
      </c>
      <c r="P4527" s="790">
        <f t="shared" si="6934"/>
        <v>0</v>
      </c>
      <c r="Q4527" s="787">
        <f t="shared" si="6934"/>
        <v>0</v>
      </c>
      <c r="R4527" s="648">
        <f t="shared" si="6934"/>
        <v>0</v>
      </c>
      <c r="S4527" s="648">
        <f t="shared" si="6934"/>
        <v>0</v>
      </c>
      <c r="T4527" s="648">
        <f t="shared" si="6934"/>
        <v>0</v>
      </c>
      <c r="U4527" s="648">
        <f t="shared" si="6934"/>
        <v>0</v>
      </c>
      <c r="V4527" s="648">
        <f t="shared" si="6934"/>
        <v>0</v>
      </c>
      <c r="W4527" s="790"/>
      <c r="X4527" s="649">
        <f>X4525+X4526</f>
        <v>0</v>
      </c>
      <c r="Y4527" s="649">
        <f>Y4525+Y4526</f>
        <v>0</v>
      </c>
      <c r="Z4527" s="648">
        <f>Z4525+Z4526</f>
        <v>0</v>
      </c>
      <c r="AA4527" s="648">
        <f>AA4525+AA4526</f>
        <v>0</v>
      </c>
      <c r="AB4527" s="790"/>
      <c r="AC4527" s="649">
        <f t="shared" ref="AC4527:AN4527" si="6935">AC4525+AC4526</f>
        <v>0</v>
      </c>
      <c r="AD4527" s="790">
        <f>AD4525+AD4526</f>
        <v>0</v>
      </c>
      <c r="AE4527" s="843">
        <f>AE4525+AE4526</f>
        <v>0</v>
      </c>
      <c r="AF4527" s="930">
        <f t="shared" si="6935"/>
        <v>0</v>
      </c>
      <c r="AG4527" s="790">
        <f t="shared" si="6935"/>
        <v>-231</v>
      </c>
      <c r="AH4527" s="790">
        <f t="shared" si="6935"/>
        <v>0</v>
      </c>
      <c r="AI4527" s="787">
        <f t="shared" si="6935"/>
        <v>0</v>
      </c>
      <c r="AJ4527" s="648">
        <f t="shared" si="6935"/>
        <v>0</v>
      </c>
      <c r="AK4527" s="648">
        <f t="shared" si="6935"/>
        <v>0</v>
      </c>
      <c r="AL4527" s="648">
        <f t="shared" si="6935"/>
        <v>0</v>
      </c>
      <c r="AM4527" s="648">
        <f t="shared" si="6935"/>
        <v>0</v>
      </c>
      <c r="AN4527" s="648">
        <f t="shared" si="6935"/>
        <v>0</v>
      </c>
      <c r="AO4527" s="790"/>
      <c r="AP4527" s="649">
        <f>AP4525+AP4526</f>
        <v>0</v>
      </c>
      <c r="AQ4527" s="649">
        <f>AQ4525+AQ4526</f>
        <v>0</v>
      </c>
      <c r="AR4527" s="648">
        <f>AR4525+AR4526</f>
        <v>0</v>
      </c>
      <c r="AS4527" s="648">
        <f>AS4525+AS4526</f>
        <v>0</v>
      </c>
      <c r="AT4527" s="790"/>
      <c r="AU4527" s="649">
        <f t="shared" ref="AU4527:BE4527" si="6936">AU4525+AU4526</f>
        <v>0</v>
      </c>
      <c r="AV4527" s="790">
        <f t="shared" si="6936"/>
        <v>0</v>
      </c>
      <c r="AW4527" s="843">
        <f t="shared" si="6936"/>
        <v>0</v>
      </c>
      <c r="AX4527" s="336">
        <f t="shared" si="6936"/>
        <v>231</v>
      </c>
      <c r="AY4527" s="337">
        <f t="shared" si="6936"/>
        <v>0</v>
      </c>
      <c r="AZ4527" s="338">
        <f t="shared" si="6936"/>
        <v>-231</v>
      </c>
      <c r="BA4527" s="339" t="e">
        <f t="shared" si="6936"/>
        <v>#DIV/0!</v>
      </c>
      <c r="BB4527" s="322">
        <f t="shared" si="6936"/>
        <v>231</v>
      </c>
      <c r="BC4527" s="337">
        <f t="shared" si="6936"/>
        <v>0</v>
      </c>
      <c r="BD4527" s="338">
        <f t="shared" si="6936"/>
        <v>-231</v>
      </c>
      <c r="BE4527" s="339" t="e">
        <f t="shared" si="6936"/>
        <v>#DIV/0!</v>
      </c>
      <c r="BG4527" s="826"/>
      <c r="BH4527" s="607"/>
    </row>
    <row r="4528" spans="1:66" ht="12.75" customHeight="1" x14ac:dyDescent="0.25">
      <c r="A4528" s="21"/>
      <c r="B4528" s="112"/>
      <c r="C4528" s="116"/>
      <c r="D4528" s="623"/>
      <c r="E4528" s="278"/>
      <c r="F4528" s="116"/>
      <c r="G4528" s="694"/>
      <c r="H4528" s="878"/>
      <c r="I4528" s="397"/>
      <c r="J4528" s="380"/>
      <c r="K4528" s="461"/>
      <c r="L4528" s="738"/>
      <c r="M4528" s="739"/>
      <c r="N4528" s="932"/>
      <c r="O4528" s="125"/>
      <c r="P4528" s="125"/>
      <c r="Q4528" s="642"/>
      <c r="R4528" s="538"/>
      <c r="S4528" s="538"/>
      <c r="T4528" s="538"/>
      <c r="U4528" s="538"/>
      <c r="V4528" s="538"/>
      <c r="W4528" s="532"/>
      <c r="X4528" s="143"/>
      <c r="Y4528" s="143"/>
      <c r="Z4528" s="553"/>
      <c r="AA4528" s="553"/>
      <c r="AB4528" s="532"/>
      <c r="AC4528" s="594"/>
      <c r="AD4528" s="125"/>
      <c r="AE4528" s="848"/>
      <c r="AF4528" s="932"/>
      <c r="AG4528" s="125"/>
      <c r="AH4528" s="125"/>
      <c r="AI4528" s="642"/>
      <c r="AJ4528" s="538"/>
      <c r="AK4528" s="538"/>
      <c r="AL4528" s="538"/>
      <c r="AM4528" s="538"/>
      <c r="AN4528" s="538"/>
      <c r="AO4528" s="532"/>
      <c r="AP4528" s="143"/>
      <c r="AQ4528" s="143"/>
      <c r="AR4528" s="553"/>
      <c r="AS4528" s="553"/>
      <c r="AT4528" s="532"/>
      <c r="AU4528" s="594"/>
      <c r="AV4528" s="125"/>
      <c r="AW4528" s="848"/>
      <c r="AX4528" s="124"/>
      <c r="AY4528" s="6"/>
      <c r="AZ4528" s="6"/>
      <c r="BA4528" s="341"/>
      <c r="BB4528" s="311"/>
      <c r="BC4528" s="6"/>
      <c r="BD4528" s="6"/>
      <c r="BE4528" s="341"/>
      <c r="BG4528" s="826"/>
      <c r="BH4528" s="607"/>
    </row>
    <row r="4529" spans="1:66" ht="12.75" customHeight="1" x14ac:dyDescent="0.25">
      <c r="A4529" s="21"/>
      <c r="B4529" s="112"/>
      <c r="C4529" s="116"/>
      <c r="D4529" s="623"/>
      <c r="E4529" s="278"/>
      <c r="F4529" s="116"/>
      <c r="G4529" s="694"/>
      <c r="H4529" s="878"/>
      <c r="I4529" s="397"/>
      <c r="J4529" s="380"/>
      <c r="K4529" s="410" t="s">
        <v>58</v>
      </c>
      <c r="L4529" s="738"/>
      <c r="M4529" s="739"/>
      <c r="N4529" s="932"/>
      <c r="O4529" s="125"/>
      <c r="P4529" s="125"/>
      <c r="Q4529" s="642"/>
      <c r="R4529" s="538"/>
      <c r="S4529" s="538"/>
      <c r="T4529" s="538"/>
      <c r="U4529" s="538"/>
      <c r="V4529" s="538"/>
      <c r="W4529" s="532"/>
      <c r="X4529" s="143"/>
      <c r="Y4529" s="143"/>
      <c r="Z4529" s="553"/>
      <c r="AA4529" s="553"/>
      <c r="AB4529" s="532"/>
      <c r="AC4529" s="594"/>
      <c r="AD4529" s="125"/>
      <c r="AE4529" s="848"/>
      <c r="AF4529" s="932"/>
      <c r="AG4529" s="125"/>
      <c r="AH4529" s="125"/>
      <c r="AI4529" s="642"/>
      <c r="AJ4529" s="538"/>
      <c r="AK4529" s="538"/>
      <c r="AL4529" s="538"/>
      <c r="AM4529" s="538"/>
      <c r="AN4529" s="538"/>
      <c r="AO4529" s="532"/>
      <c r="AP4529" s="143"/>
      <c r="AQ4529" s="143"/>
      <c r="AR4529" s="553"/>
      <c r="AS4529" s="553"/>
      <c r="AT4529" s="532"/>
      <c r="AU4529" s="594"/>
      <c r="AV4529" s="125"/>
      <c r="AW4529" s="848"/>
      <c r="AX4529" s="124"/>
      <c r="AY4529" s="6"/>
      <c r="AZ4529" s="6"/>
      <c r="BA4529" s="341"/>
      <c r="BB4529" s="311"/>
      <c r="BC4529" s="6"/>
      <c r="BD4529" s="6"/>
      <c r="BE4529" s="341"/>
      <c r="BG4529" s="826"/>
      <c r="BH4529" s="607"/>
    </row>
    <row r="4530" spans="1:66" ht="12.75" customHeight="1" x14ac:dyDescent="0.25">
      <c r="A4530" s="21"/>
      <c r="B4530" s="112"/>
      <c r="C4530" s="116"/>
      <c r="D4530" s="623"/>
      <c r="E4530" s="278"/>
      <c r="F4530" s="116"/>
      <c r="G4530" s="694"/>
      <c r="H4530" s="878"/>
      <c r="I4530" s="397"/>
      <c r="J4530" s="380"/>
      <c r="K4530" s="410"/>
      <c r="L4530" s="738"/>
      <c r="M4530" s="739"/>
      <c r="N4530" s="932"/>
      <c r="O4530" s="125"/>
      <c r="P4530" s="125"/>
      <c r="Q4530" s="642"/>
      <c r="R4530" s="538"/>
      <c r="S4530" s="538"/>
      <c r="T4530" s="538"/>
      <c r="U4530" s="538"/>
      <c r="V4530" s="538"/>
      <c r="W4530" s="532"/>
      <c r="X4530" s="143"/>
      <c r="Y4530" s="143"/>
      <c r="Z4530" s="553"/>
      <c r="AA4530" s="553"/>
      <c r="AB4530" s="532"/>
      <c r="AC4530" s="594"/>
      <c r="AD4530" s="125"/>
      <c r="AE4530" s="848"/>
      <c r="AF4530" s="932"/>
      <c r="AG4530" s="125"/>
      <c r="AH4530" s="125"/>
      <c r="AI4530" s="642"/>
      <c r="AJ4530" s="538"/>
      <c r="AK4530" s="538"/>
      <c r="AL4530" s="538"/>
      <c r="AM4530" s="538"/>
      <c r="AN4530" s="538"/>
      <c r="AO4530" s="532"/>
      <c r="AP4530" s="143"/>
      <c r="AQ4530" s="143"/>
      <c r="AR4530" s="553"/>
      <c r="AS4530" s="553"/>
      <c r="AT4530" s="532"/>
      <c r="AU4530" s="594"/>
      <c r="AV4530" s="125"/>
      <c r="AW4530" s="848"/>
      <c r="AX4530" s="124"/>
      <c r="AY4530" s="6"/>
      <c r="AZ4530" s="6"/>
      <c r="BA4530" s="341"/>
      <c r="BB4530" s="311"/>
      <c r="BC4530" s="6"/>
      <c r="BD4530" s="6"/>
      <c r="BE4530" s="341"/>
      <c r="BG4530" s="826"/>
      <c r="BH4530" s="607"/>
    </row>
    <row r="4531" spans="1:66" ht="35.1" customHeight="1" x14ac:dyDescent="0.25">
      <c r="A4531" s="21" t="s">
        <v>6115</v>
      </c>
      <c r="B4531" s="112">
        <v>16</v>
      </c>
      <c r="C4531" s="116" t="s">
        <v>107</v>
      </c>
      <c r="D4531" s="620">
        <v>1000</v>
      </c>
      <c r="E4531" s="278"/>
      <c r="F4531" s="116">
        <v>12</v>
      </c>
      <c r="G4531" s="694"/>
      <c r="H4531" s="878" t="str">
        <f t="shared" si="6899"/>
        <v>001</v>
      </c>
      <c r="I4531" s="397" t="s">
        <v>3258</v>
      </c>
      <c r="J4531" s="380" t="s">
        <v>2520</v>
      </c>
      <c r="K4531" s="494" t="s">
        <v>1882</v>
      </c>
      <c r="L4531" s="733">
        <v>350</v>
      </c>
      <c r="M4531" s="734">
        <v>664</v>
      </c>
      <c r="N4531" s="931"/>
      <c r="O4531" s="530">
        <f t="shared" ref="O4531" si="6937">IF(N4531&gt;L4531,"0 ",N4531-L4531)</f>
        <v>-350</v>
      </c>
      <c r="P4531" s="530" t="str">
        <f t="shared" ref="P4531" si="6938">IF(N4531&lt;L4531,"0 ",N4531-L4531)</f>
        <v xml:space="preserve">0 </v>
      </c>
      <c r="Q4531" s="646"/>
      <c r="R4531" s="536"/>
      <c r="S4531" s="536"/>
      <c r="T4531" s="536"/>
      <c r="U4531" s="536"/>
      <c r="V4531" s="536"/>
      <c r="W4531" s="683" t="str">
        <f>IF(SUM(Q4531:V4531)=X4531,"OK",SUM(Q4531:V4531)-X4531)</f>
        <v>OK</v>
      </c>
      <c r="X4531" s="141"/>
      <c r="Y4531" s="141"/>
      <c r="Z4531" s="552"/>
      <c r="AA4531" s="552"/>
      <c r="AB4531" s="683" t="str">
        <f>IF(SUM(Z4531:AA4531)=AC4531,"OK",SUM(Z4531:AA4531)-AC4531)</f>
        <v>OK</v>
      </c>
      <c r="AC4531" s="593"/>
      <c r="AD4531" s="530">
        <f t="shared" ref="AD4531" si="6939">X4531+Y4531+AC4531</f>
        <v>0</v>
      </c>
      <c r="AE4531" s="842">
        <f t="shared" ref="AE4531" si="6940">N4531+AD4531</f>
        <v>0</v>
      </c>
      <c r="AF4531" s="931"/>
      <c r="AG4531" s="530">
        <f t="shared" ref="AG4531" si="6941">IF(AF4531&gt;M4531,"0 ",AF4531-M4531)</f>
        <v>-664</v>
      </c>
      <c r="AH4531" s="530" t="str">
        <f t="shared" ref="AH4531" si="6942">IF(AF4531&lt;M4531,"0 ",AF4531-M4531)</f>
        <v xml:space="preserve">0 </v>
      </c>
      <c r="AI4531" s="641"/>
      <c r="AJ4531" s="537"/>
      <c r="AK4531" s="537"/>
      <c r="AL4531" s="537"/>
      <c r="AM4531" s="537"/>
      <c r="AN4531" s="537"/>
      <c r="AO4531" s="683" t="str">
        <f>IF(SUM(AI4531:AN4531)=AP4531,"OK",SUM(AI4531:AN4531)-AP4531)</f>
        <v>OK</v>
      </c>
      <c r="AP4531" s="141"/>
      <c r="AQ4531" s="141"/>
      <c r="AR4531" s="552"/>
      <c r="AS4531" s="552"/>
      <c r="AT4531" s="683" t="str">
        <f>IF(SUM(AR4531:AS4531)=AU4531,"OK",SUM(AR4531:AS4531)-AU4531)</f>
        <v>OK</v>
      </c>
      <c r="AU4531" s="593"/>
      <c r="AV4531" s="530">
        <f t="shared" ref="AV4531" si="6943">AP4531+AQ4531+AU4531</f>
        <v>0</v>
      </c>
      <c r="AW4531" s="842">
        <f t="shared" ref="AW4531" si="6944">AF4531+AV4531</f>
        <v>0</v>
      </c>
      <c r="AX4531" s="115">
        <f>L4531</f>
        <v>350</v>
      </c>
      <c r="AY4531" s="5">
        <f>AE4531</f>
        <v>0</v>
      </c>
      <c r="AZ4531" s="7">
        <f>AY4531-AX4531</f>
        <v>-350</v>
      </c>
      <c r="BA4531" s="335">
        <f>AZ4531/AX4531</f>
        <v>-1</v>
      </c>
      <c r="BB4531" s="23">
        <f>M4531</f>
        <v>664</v>
      </c>
      <c r="BC4531" s="5">
        <f>AW4531</f>
        <v>0</v>
      </c>
      <c r="BD4531" s="7">
        <f>BC4531-BB4531</f>
        <v>-664</v>
      </c>
      <c r="BE4531" s="335">
        <f>BD4531/BB4531</f>
        <v>-1</v>
      </c>
      <c r="BG4531" s="826" t="str">
        <f>RIGHT(LEFT(I4531,3),2)&amp;"."&amp;RIGHT(LEFT(I4531,5),2)</f>
        <v>74.22</v>
      </c>
      <c r="BH4531" s="607" t="b">
        <f>COUNTIF('Codes SEC'!$B$2:$B$250,Ministres!BG4531)&gt;0</f>
        <v>1</v>
      </c>
    </row>
    <row r="4532" spans="1:66" ht="12.75" customHeight="1" x14ac:dyDescent="0.25">
      <c r="A4532" s="227"/>
      <c r="B4532" s="209"/>
      <c r="C4532" s="253"/>
      <c r="D4532" s="625"/>
      <c r="E4532" s="280"/>
      <c r="F4532" s="253"/>
      <c r="G4532" s="695"/>
      <c r="H4532" s="886"/>
      <c r="I4532" s="403"/>
      <c r="J4532" s="381"/>
      <c r="K4532" s="514" t="s">
        <v>59</v>
      </c>
      <c r="L4532" s="318">
        <f t="shared" ref="L4532:P4532" si="6945">L4531</f>
        <v>350</v>
      </c>
      <c r="M4532" s="737">
        <f t="shared" si="6945"/>
        <v>664</v>
      </c>
      <c r="N4532" s="930">
        <f t="shared" si="6945"/>
        <v>0</v>
      </c>
      <c r="O4532" s="790">
        <f t="shared" si="6945"/>
        <v>-350</v>
      </c>
      <c r="P4532" s="790" t="str">
        <f t="shared" si="6945"/>
        <v xml:space="preserve">0 </v>
      </c>
      <c r="Q4532" s="787">
        <f t="shared" ref="Q4532:AA4532" si="6946">Q4531</f>
        <v>0</v>
      </c>
      <c r="R4532" s="648">
        <f t="shared" si="6946"/>
        <v>0</v>
      </c>
      <c r="S4532" s="648">
        <f t="shared" si="6946"/>
        <v>0</v>
      </c>
      <c r="T4532" s="648">
        <f t="shared" si="6946"/>
        <v>0</v>
      </c>
      <c r="U4532" s="648">
        <f t="shared" si="6946"/>
        <v>0</v>
      </c>
      <c r="V4532" s="648">
        <f t="shared" si="6946"/>
        <v>0</v>
      </c>
      <c r="W4532" s="790"/>
      <c r="X4532" s="649">
        <f t="shared" si="6946"/>
        <v>0</v>
      </c>
      <c r="Y4532" s="649">
        <f t="shared" si="6946"/>
        <v>0</v>
      </c>
      <c r="Z4532" s="648">
        <f t="shared" si="6946"/>
        <v>0</v>
      </c>
      <c r="AA4532" s="648">
        <f t="shared" si="6946"/>
        <v>0</v>
      </c>
      <c r="AB4532" s="790"/>
      <c r="AC4532" s="649">
        <f t="shared" ref="AC4532" si="6947">AC4531</f>
        <v>0</v>
      </c>
      <c r="AD4532" s="790">
        <f>AD4531</f>
        <v>0</v>
      </c>
      <c r="AE4532" s="843">
        <f>AE4531</f>
        <v>0</v>
      </c>
      <c r="AF4532" s="930">
        <f t="shared" ref="AF4532:AH4532" si="6948">AF4531</f>
        <v>0</v>
      </c>
      <c r="AG4532" s="790">
        <f t="shared" si="6948"/>
        <v>-664</v>
      </c>
      <c r="AH4532" s="790" t="str">
        <f t="shared" si="6948"/>
        <v xml:space="preserve">0 </v>
      </c>
      <c r="AI4532" s="787">
        <f t="shared" ref="AI4532:AS4532" si="6949">AI4531</f>
        <v>0</v>
      </c>
      <c r="AJ4532" s="648">
        <f t="shared" si="6949"/>
        <v>0</v>
      </c>
      <c r="AK4532" s="648">
        <f t="shared" si="6949"/>
        <v>0</v>
      </c>
      <c r="AL4532" s="648">
        <f t="shared" si="6949"/>
        <v>0</v>
      </c>
      <c r="AM4532" s="648">
        <f t="shared" si="6949"/>
        <v>0</v>
      </c>
      <c r="AN4532" s="648">
        <f t="shared" si="6949"/>
        <v>0</v>
      </c>
      <c r="AO4532" s="790"/>
      <c r="AP4532" s="649">
        <f t="shared" si="6949"/>
        <v>0</v>
      </c>
      <c r="AQ4532" s="649">
        <f t="shared" si="6949"/>
        <v>0</v>
      </c>
      <c r="AR4532" s="648">
        <f t="shared" si="6949"/>
        <v>0</v>
      </c>
      <c r="AS4532" s="648">
        <f t="shared" si="6949"/>
        <v>0</v>
      </c>
      <c r="AT4532" s="790"/>
      <c r="AU4532" s="649">
        <f t="shared" ref="AU4532:BE4532" si="6950">AU4531</f>
        <v>0</v>
      </c>
      <c r="AV4532" s="790">
        <f t="shared" ref="AV4532" si="6951">AV4531</f>
        <v>0</v>
      </c>
      <c r="AW4532" s="843">
        <f t="shared" si="6950"/>
        <v>0</v>
      </c>
      <c r="AX4532" s="336">
        <f t="shared" si="6950"/>
        <v>350</v>
      </c>
      <c r="AY4532" s="337">
        <f t="shared" si="6950"/>
        <v>0</v>
      </c>
      <c r="AZ4532" s="338">
        <f t="shared" si="6950"/>
        <v>-350</v>
      </c>
      <c r="BA4532" s="339">
        <f t="shared" si="6950"/>
        <v>-1</v>
      </c>
      <c r="BB4532" s="322">
        <f t="shared" si="6950"/>
        <v>664</v>
      </c>
      <c r="BC4532" s="337">
        <f t="shared" si="6950"/>
        <v>0</v>
      </c>
      <c r="BD4532" s="338">
        <f t="shared" si="6950"/>
        <v>-664</v>
      </c>
      <c r="BE4532" s="339">
        <f t="shared" si="6950"/>
        <v>-1</v>
      </c>
      <c r="BF4532" s="40"/>
      <c r="BG4532" s="826"/>
      <c r="BH4532" s="607"/>
    </row>
    <row r="4533" spans="1:66" ht="12.75" customHeight="1" x14ac:dyDescent="0.25">
      <c r="A4533" s="226"/>
      <c r="B4533" s="207"/>
      <c r="C4533" s="254"/>
      <c r="D4533" s="300"/>
      <c r="E4533" s="276"/>
      <c r="F4533" s="300"/>
      <c r="G4533" s="696"/>
      <c r="H4533" s="887"/>
      <c r="I4533" s="444"/>
      <c r="J4533" s="393"/>
      <c r="K4533" s="404" t="s">
        <v>3671</v>
      </c>
      <c r="L4533" s="729">
        <f t="shared" ref="L4533:P4533" si="6952">L4527+L4532</f>
        <v>581</v>
      </c>
      <c r="M4533" s="730">
        <f t="shared" si="6952"/>
        <v>895</v>
      </c>
      <c r="N4533" s="844">
        <f t="shared" si="6952"/>
        <v>0</v>
      </c>
      <c r="O4533" s="665">
        <f t="shared" si="6952"/>
        <v>-581</v>
      </c>
      <c r="P4533" s="665">
        <f t="shared" si="6952"/>
        <v>0</v>
      </c>
      <c r="Q4533" s="638">
        <f t="shared" ref="Q4533:BE4533" si="6953">Q4527+Q4532</f>
        <v>0</v>
      </c>
      <c r="R4533" s="130">
        <f t="shared" si="6953"/>
        <v>0</v>
      </c>
      <c r="S4533" s="130">
        <f t="shared" si="6953"/>
        <v>0</v>
      </c>
      <c r="T4533" s="130">
        <f t="shared" si="6953"/>
        <v>0</v>
      </c>
      <c r="U4533" s="130">
        <f t="shared" si="6953"/>
        <v>0</v>
      </c>
      <c r="V4533" s="130">
        <f t="shared" si="6953"/>
        <v>0</v>
      </c>
      <c r="W4533" s="665"/>
      <c r="X4533" s="130">
        <f t="shared" si="6953"/>
        <v>0</v>
      </c>
      <c r="Y4533" s="130">
        <f t="shared" si="6953"/>
        <v>0</v>
      </c>
      <c r="Z4533" s="130">
        <f t="shared" si="6953"/>
        <v>0</v>
      </c>
      <c r="AA4533" s="130">
        <f t="shared" si="6953"/>
        <v>0</v>
      </c>
      <c r="AB4533" s="665"/>
      <c r="AC4533" s="130">
        <f t="shared" si="6953"/>
        <v>0</v>
      </c>
      <c r="AD4533" s="665">
        <f>AD4527+AD4532</f>
        <v>0</v>
      </c>
      <c r="AE4533" s="845">
        <f>AE4527+AE4532</f>
        <v>0</v>
      </c>
      <c r="AF4533" s="844">
        <f t="shared" ref="AF4533:AH4533" si="6954">AF4527+AF4532</f>
        <v>0</v>
      </c>
      <c r="AG4533" s="665">
        <f t="shared" si="6954"/>
        <v>-895</v>
      </c>
      <c r="AH4533" s="665">
        <f t="shared" si="6954"/>
        <v>0</v>
      </c>
      <c r="AI4533" s="638">
        <f t="shared" si="6953"/>
        <v>0</v>
      </c>
      <c r="AJ4533" s="130">
        <f t="shared" si="6953"/>
        <v>0</v>
      </c>
      <c r="AK4533" s="130">
        <f t="shared" si="6953"/>
        <v>0</v>
      </c>
      <c r="AL4533" s="130">
        <f t="shared" si="6953"/>
        <v>0</v>
      </c>
      <c r="AM4533" s="130">
        <f t="shared" si="6953"/>
        <v>0</v>
      </c>
      <c r="AN4533" s="130">
        <f t="shared" si="6953"/>
        <v>0</v>
      </c>
      <c r="AO4533" s="665"/>
      <c r="AP4533" s="130">
        <f t="shared" si="6953"/>
        <v>0</v>
      </c>
      <c r="AQ4533" s="130">
        <f t="shared" si="6953"/>
        <v>0</v>
      </c>
      <c r="AR4533" s="130">
        <f t="shared" si="6953"/>
        <v>0</v>
      </c>
      <c r="AS4533" s="130">
        <f t="shared" si="6953"/>
        <v>0</v>
      </c>
      <c r="AT4533" s="665"/>
      <c r="AU4533" s="130">
        <f t="shared" si="6953"/>
        <v>0</v>
      </c>
      <c r="AV4533" s="665">
        <f t="shared" ref="AV4533" si="6955">AV4527+AV4532</f>
        <v>0</v>
      </c>
      <c r="AW4533" s="845">
        <f t="shared" si="6953"/>
        <v>0</v>
      </c>
      <c r="AX4533" s="314">
        <f t="shared" si="6953"/>
        <v>581</v>
      </c>
      <c r="AY4533" s="131">
        <f t="shared" si="6953"/>
        <v>0</v>
      </c>
      <c r="AZ4533" s="132">
        <f t="shared" si="6953"/>
        <v>-581</v>
      </c>
      <c r="BA4533" s="340" t="e">
        <f t="shared" si="6953"/>
        <v>#DIV/0!</v>
      </c>
      <c r="BB4533" s="310">
        <f t="shared" si="6953"/>
        <v>895</v>
      </c>
      <c r="BC4533" s="131">
        <f t="shared" si="6953"/>
        <v>0</v>
      </c>
      <c r="BD4533" s="132">
        <f t="shared" si="6953"/>
        <v>-895</v>
      </c>
      <c r="BE4533" s="340" t="e">
        <f t="shared" si="6953"/>
        <v>#DIV/0!</v>
      </c>
      <c r="BG4533" s="826"/>
      <c r="BH4533" s="607"/>
    </row>
    <row r="4534" spans="1:66" ht="12.75" customHeight="1" x14ac:dyDescent="0.25">
      <c r="A4534" s="222"/>
      <c r="C4534" s="116"/>
      <c r="D4534" s="620"/>
      <c r="F4534" s="117"/>
      <c r="G4534" s="690"/>
      <c r="H4534" s="878"/>
      <c r="I4534" s="397"/>
      <c r="J4534" s="380"/>
      <c r="K4534" s="405" t="s">
        <v>208</v>
      </c>
      <c r="L4534" s="731">
        <v>0</v>
      </c>
      <c r="M4534" s="732">
        <v>0</v>
      </c>
      <c r="N4534" s="929">
        <v>0</v>
      </c>
      <c r="O4534" s="530">
        <v>0</v>
      </c>
      <c r="P4534" s="530">
        <v>0</v>
      </c>
      <c r="Q4534" s="641">
        <v>0</v>
      </c>
      <c r="R4534" s="537">
        <v>0</v>
      </c>
      <c r="S4534" s="537">
        <v>0</v>
      </c>
      <c r="T4534" s="537">
        <v>0</v>
      </c>
      <c r="U4534" s="537">
        <v>0</v>
      </c>
      <c r="V4534" s="537">
        <v>0</v>
      </c>
      <c r="W4534" s="530"/>
      <c r="X4534" s="142">
        <v>0</v>
      </c>
      <c r="Y4534" s="142">
        <v>0</v>
      </c>
      <c r="Z4534" s="537">
        <v>0</v>
      </c>
      <c r="AA4534" s="537">
        <v>0</v>
      </c>
      <c r="AB4534" s="530"/>
      <c r="AC4534" s="142">
        <v>0</v>
      </c>
      <c r="AD4534" s="530">
        <v>0</v>
      </c>
      <c r="AE4534" s="842">
        <v>0</v>
      </c>
      <c r="AF4534" s="929">
        <v>0</v>
      </c>
      <c r="AG4534" s="530">
        <v>0</v>
      </c>
      <c r="AH4534" s="530">
        <v>0</v>
      </c>
      <c r="AI4534" s="641">
        <v>0</v>
      </c>
      <c r="AJ4534" s="537">
        <v>0</v>
      </c>
      <c r="AK4534" s="537">
        <v>0</v>
      </c>
      <c r="AL4534" s="537">
        <v>0</v>
      </c>
      <c r="AM4534" s="537">
        <v>0</v>
      </c>
      <c r="AN4534" s="537">
        <v>0</v>
      </c>
      <c r="AO4534" s="530"/>
      <c r="AP4534" s="142">
        <v>0</v>
      </c>
      <c r="AQ4534" s="142">
        <v>0</v>
      </c>
      <c r="AR4534" s="537">
        <v>0</v>
      </c>
      <c r="AS4534" s="537">
        <v>0</v>
      </c>
      <c r="AT4534" s="530"/>
      <c r="AU4534" s="142">
        <v>0</v>
      </c>
      <c r="AV4534" s="530">
        <v>0</v>
      </c>
      <c r="AW4534" s="842">
        <v>0</v>
      </c>
      <c r="AX4534" s="115">
        <v>0</v>
      </c>
      <c r="AY4534" s="5">
        <v>0</v>
      </c>
      <c r="AZ4534" s="5">
        <v>0</v>
      </c>
      <c r="BA4534" s="335">
        <v>0</v>
      </c>
      <c r="BB4534" s="23">
        <v>0</v>
      </c>
      <c r="BC4534" s="5">
        <v>0</v>
      </c>
      <c r="BD4534" s="5">
        <v>0</v>
      </c>
      <c r="BE4534" s="335">
        <v>0</v>
      </c>
      <c r="BG4534" s="826"/>
      <c r="BH4534" s="607"/>
    </row>
    <row r="4535" spans="1:66" ht="12.75" customHeight="1" x14ac:dyDescent="0.25">
      <c r="A4535" s="21"/>
      <c r="B4535" s="112"/>
      <c r="C4535" s="116"/>
      <c r="D4535" s="623"/>
      <c r="E4535" s="278"/>
      <c r="F4535" s="116"/>
      <c r="G4535" s="694"/>
      <c r="H4535" s="878"/>
      <c r="I4535" s="397"/>
      <c r="J4535" s="380"/>
      <c r="K4535" s="405" t="s">
        <v>96</v>
      </c>
      <c r="L4535" s="738">
        <v>0</v>
      </c>
      <c r="M4535" s="739">
        <v>0</v>
      </c>
      <c r="N4535" s="929">
        <v>0</v>
      </c>
      <c r="O4535" s="530">
        <v>0</v>
      </c>
      <c r="P4535" s="530">
        <v>0</v>
      </c>
      <c r="Q4535" s="641">
        <v>0</v>
      </c>
      <c r="R4535" s="537">
        <v>0</v>
      </c>
      <c r="S4535" s="537">
        <v>0</v>
      </c>
      <c r="T4535" s="537">
        <v>0</v>
      </c>
      <c r="U4535" s="537">
        <v>0</v>
      </c>
      <c r="V4535" s="537">
        <v>0</v>
      </c>
      <c r="W4535" s="530"/>
      <c r="X4535" s="142">
        <v>0</v>
      </c>
      <c r="Y4535" s="142">
        <v>0</v>
      </c>
      <c r="Z4535" s="537">
        <v>0</v>
      </c>
      <c r="AA4535" s="537">
        <v>0</v>
      </c>
      <c r="AB4535" s="530"/>
      <c r="AC4535" s="142">
        <v>0</v>
      </c>
      <c r="AD4535" s="530">
        <v>0</v>
      </c>
      <c r="AE4535" s="842">
        <v>0</v>
      </c>
      <c r="AF4535" s="929">
        <v>0</v>
      </c>
      <c r="AG4535" s="530">
        <v>0</v>
      </c>
      <c r="AH4535" s="530">
        <v>0</v>
      </c>
      <c r="AI4535" s="641">
        <v>0</v>
      </c>
      <c r="AJ4535" s="537">
        <v>0</v>
      </c>
      <c r="AK4535" s="537">
        <v>0</v>
      </c>
      <c r="AL4535" s="537">
        <v>0</v>
      </c>
      <c r="AM4535" s="537">
        <v>0</v>
      </c>
      <c r="AN4535" s="537">
        <v>0</v>
      </c>
      <c r="AO4535" s="530"/>
      <c r="AP4535" s="142">
        <v>0</v>
      </c>
      <c r="AQ4535" s="142">
        <v>0</v>
      </c>
      <c r="AR4535" s="537">
        <v>0</v>
      </c>
      <c r="AS4535" s="537">
        <v>0</v>
      </c>
      <c r="AT4535" s="530"/>
      <c r="AU4535" s="142">
        <v>0</v>
      </c>
      <c r="AV4535" s="530">
        <v>0</v>
      </c>
      <c r="AW4535" s="842">
        <v>0</v>
      </c>
      <c r="AX4535" s="115">
        <v>0</v>
      </c>
      <c r="AY4535" s="5">
        <v>0</v>
      </c>
      <c r="AZ4535" s="5">
        <v>0</v>
      </c>
      <c r="BA4535" s="335">
        <v>0</v>
      </c>
      <c r="BB4535" s="23">
        <v>0</v>
      </c>
      <c r="BC4535" s="5">
        <v>0</v>
      </c>
      <c r="BD4535" s="5">
        <v>0</v>
      </c>
      <c r="BE4535" s="335">
        <v>0</v>
      </c>
      <c r="BG4535" s="826"/>
      <c r="BH4535" s="607"/>
    </row>
    <row r="4536" spans="1:66" s="4" customFormat="1" ht="12.75" customHeight="1" x14ac:dyDescent="0.25">
      <c r="A4536" s="21"/>
      <c r="B4536" s="112"/>
      <c r="C4536" s="116"/>
      <c r="D4536" s="623"/>
      <c r="E4536" s="278"/>
      <c r="F4536" s="116"/>
      <c r="G4536" s="694"/>
      <c r="H4536" s="878"/>
      <c r="I4536" s="397"/>
      <c r="J4536" s="380"/>
      <c r="K4536" s="405" t="s">
        <v>209</v>
      </c>
      <c r="L4536" s="738">
        <v>0</v>
      </c>
      <c r="M4536" s="739">
        <v>0</v>
      </c>
      <c r="N4536" s="929">
        <v>0</v>
      </c>
      <c r="O4536" s="530">
        <v>0</v>
      </c>
      <c r="P4536" s="530">
        <v>0</v>
      </c>
      <c r="Q4536" s="641">
        <v>0</v>
      </c>
      <c r="R4536" s="537">
        <v>0</v>
      </c>
      <c r="S4536" s="537">
        <v>0</v>
      </c>
      <c r="T4536" s="537">
        <v>0</v>
      </c>
      <c r="U4536" s="537">
        <v>0</v>
      </c>
      <c r="V4536" s="537">
        <v>0</v>
      </c>
      <c r="W4536" s="530"/>
      <c r="X4536" s="142">
        <v>0</v>
      </c>
      <c r="Y4536" s="142">
        <v>0</v>
      </c>
      <c r="Z4536" s="537">
        <v>0</v>
      </c>
      <c r="AA4536" s="537">
        <v>0</v>
      </c>
      <c r="AB4536" s="530"/>
      <c r="AC4536" s="142">
        <v>0</v>
      </c>
      <c r="AD4536" s="530">
        <v>0</v>
      </c>
      <c r="AE4536" s="842">
        <v>0</v>
      </c>
      <c r="AF4536" s="929">
        <v>0</v>
      </c>
      <c r="AG4536" s="530">
        <v>0</v>
      </c>
      <c r="AH4536" s="530">
        <v>0</v>
      </c>
      <c r="AI4536" s="641">
        <v>0</v>
      </c>
      <c r="AJ4536" s="537">
        <v>0</v>
      </c>
      <c r="AK4536" s="537">
        <v>0</v>
      </c>
      <c r="AL4536" s="537">
        <v>0</v>
      </c>
      <c r="AM4536" s="537">
        <v>0</v>
      </c>
      <c r="AN4536" s="537">
        <v>0</v>
      </c>
      <c r="AO4536" s="530"/>
      <c r="AP4536" s="142">
        <v>0</v>
      </c>
      <c r="AQ4536" s="142">
        <v>0</v>
      </c>
      <c r="AR4536" s="537">
        <v>0</v>
      </c>
      <c r="AS4536" s="537">
        <v>0</v>
      </c>
      <c r="AT4536" s="530"/>
      <c r="AU4536" s="142">
        <v>0</v>
      </c>
      <c r="AV4536" s="530">
        <v>0</v>
      </c>
      <c r="AW4536" s="842">
        <v>0</v>
      </c>
      <c r="AX4536" s="115">
        <v>0</v>
      </c>
      <c r="AY4536" s="5">
        <v>0</v>
      </c>
      <c r="AZ4536" s="5">
        <v>0</v>
      </c>
      <c r="BA4536" s="335">
        <v>0</v>
      </c>
      <c r="BB4536" s="23">
        <v>0</v>
      </c>
      <c r="BC4536" s="5">
        <v>0</v>
      </c>
      <c r="BD4536" s="5">
        <v>0</v>
      </c>
      <c r="BE4536" s="335">
        <v>0</v>
      </c>
      <c r="BF4536" s="41"/>
      <c r="BG4536" s="826"/>
      <c r="BH4536" s="607"/>
      <c r="BI4536" s="41"/>
      <c r="BJ4536" s="41"/>
      <c r="BK4536" s="41"/>
      <c r="BL4536" s="41"/>
      <c r="BM4536" s="41"/>
      <c r="BN4536" s="41"/>
    </row>
    <row r="4537" spans="1:66" ht="12.75" customHeight="1" x14ac:dyDescent="0.25">
      <c r="A4537" s="21"/>
      <c r="B4537" s="112"/>
      <c r="C4537" s="116"/>
      <c r="D4537" s="623"/>
      <c r="E4537" s="278"/>
      <c r="F4537" s="116"/>
      <c r="G4537" s="694"/>
      <c r="H4537" s="878"/>
      <c r="I4537" s="397"/>
      <c r="J4537" s="380"/>
      <c r="K4537" s="405" t="s">
        <v>210</v>
      </c>
      <c r="L4537" s="738">
        <v>0</v>
      </c>
      <c r="M4537" s="739">
        <v>0</v>
      </c>
      <c r="N4537" s="929">
        <v>0</v>
      </c>
      <c r="O4537" s="530">
        <v>0</v>
      </c>
      <c r="P4537" s="530">
        <v>0</v>
      </c>
      <c r="Q4537" s="641">
        <v>0</v>
      </c>
      <c r="R4537" s="537">
        <v>0</v>
      </c>
      <c r="S4537" s="537">
        <v>0</v>
      </c>
      <c r="T4537" s="537">
        <v>0</v>
      </c>
      <c r="U4537" s="537">
        <v>0</v>
      </c>
      <c r="V4537" s="537">
        <v>0</v>
      </c>
      <c r="W4537" s="530"/>
      <c r="X4537" s="142">
        <v>0</v>
      </c>
      <c r="Y4537" s="142">
        <v>0</v>
      </c>
      <c r="Z4537" s="537">
        <v>0</v>
      </c>
      <c r="AA4537" s="537">
        <v>0</v>
      </c>
      <c r="AB4537" s="530"/>
      <c r="AC4537" s="142">
        <v>0</v>
      </c>
      <c r="AD4537" s="530">
        <v>0</v>
      </c>
      <c r="AE4537" s="842">
        <v>0</v>
      </c>
      <c r="AF4537" s="929">
        <v>0</v>
      </c>
      <c r="AG4537" s="530">
        <v>0</v>
      </c>
      <c r="AH4537" s="530">
        <v>0</v>
      </c>
      <c r="AI4537" s="641">
        <v>0</v>
      </c>
      <c r="AJ4537" s="537">
        <v>0</v>
      </c>
      <c r="AK4537" s="537">
        <v>0</v>
      </c>
      <c r="AL4537" s="537">
        <v>0</v>
      </c>
      <c r="AM4537" s="537">
        <v>0</v>
      </c>
      <c r="AN4537" s="537">
        <v>0</v>
      </c>
      <c r="AO4537" s="530"/>
      <c r="AP4537" s="142">
        <v>0</v>
      </c>
      <c r="AQ4537" s="142">
        <v>0</v>
      </c>
      <c r="AR4537" s="537">
        <v>0</v>
      </c>
      <c r="AS4537" s="537">
        <v>0</v>
      </c>
      <c r="AT4537" s="530"/>
      <c r="AU4537" s="142">
        <v>0</v>
      </c>
      <c r="AV4537" s="530">
        <v>0</v>
      </c>
      <c r="AW4537" s="842">
        <v>0</v>
      </c>
      <c r="AX4537" s="115">
        <v>0</v>
      </c>
      <c r="AY4537" s="5">
        <v>0</v>
      </c>
      <c r="AZ4537" s="5">
        <v>0</v>
      </c>
      <c r="BA4537" s="335">
        <v>0</v>
      </c>
      <c r="BB4537" s="23">
        <v>0</v>
      </c>
      <c r="BC4537" s="5">
        <v>0</v>
      </c>
      <c r="BD4537" s="5">
        <v>0</v>
      </c>
      <c r="BE4537" s="335">
        <v>0</v>
      </c>
      <c r="BG4537" s="826"/>
      <c r="BH4537" s="607"/>
    </row>
    <row r="4538" spans="1:66" ht="12.75" customHeight="1" x14ac:dyDescent="0.25">
      <c r="A4538" s="21"/>
      <c r="B4538" s="112"/>
      <c r="C4538" s="116"/>
      <c r="D4538" s="623"/>
      <c r="E4538" s="278"/>
      <c r="F4538" s="116"/>
      <c r="G4538" s="694"/>
      <c r="H4538" s="878"/>
      <c r="I4538" s="397"/>
      <c r="J4538" s="380"/>
      <c r="K4538" s="406" t="s">
        <v>53</v>
      </c>
      <c r="L4538" s="738">
        <v>0</v>
      </c>
      <c r="M4538" s="739">
        <v>0</v>
      </c>
      <c r="N4538" s="929">
        <v>0</v>
      </c>
      <c r="O4538" s="530">
        <v>0</v>
      </c>
      <c r="P4538" s="530">
        <v>0</v>
      </c>
      <c r="Q4538" s="641">
        <v>0</v>
      </c>
      <c r="R4538" s="537">
        <v>0</v>
      </c>
      <c r="S4538" s="537">
        <v>0</v>
      </c>
      <c r="T4538" s="537">
        <v>0</v>
      </c>
      <c r="U4538" s="537">
        <v>0</v>
      </c>
      <c r="V4538" s="537">
        <v>0</v>
      </c>
      <c r="W4538" s="530"/>
      <c r="X4538" s="142">
        <v>0</v>
      </c>
      <c r="Y4538" s="142">
        <v>0</v>
      </c>
      <c r="Z4538" s="537">
        <v>0</v>
      </c>
      <c r="AA4538" s="537">
        <v>0</v>
      </c>
      <c r="AB4538" s="530"/>
      <c r="AC4538" s="142">
        <v>0</v>
      </c>
      <c r="AD4538" s="530">
        <v>0</v>
      </c>
      <c r="AE4538" s="842">
        <v>0</v>
      </c>
      <c r="AF4538" s="929">
        <v>0</v>
      </c>
      <c r="AG4538" s="530">
        <v>0</v>
      </c>
      <c r="AH4538" s="530">
        <v>0</v>
      </c>
      <c r="AI4538" s="641">
        <v>0</v>
      </c>
      <c r="AJ4538" s="537">
        <v>0</v>
      </c>
      <c r="AK4538" s="537">
        <v>0</v>
      </c>
      <c r="AL4538" s="537">
        <v>0</v>
      </c>
      <c r="AM4538" s="537">
        <v>0</v>
      </c>
      <c r="AN4538" s="537">
        <v>0</v>
      </c>
      <c r="AO4538" s="530"/>
      <c r="AP4538" s="142">
        <v>0</v>
      </c>
      <c r="AQ4538" s="142">
        <v>0</v>
      </c>
      <c r="AR4538" s="537">
        <v>0</v>
      </c>
      <c r="AS4538" s="537">
        <v>0</v>
      </c>
      <c r="AT4538" s="530"/>
      <c r="AU4538" s="142">
        <v>0</v>
      </c>
      <c r="AV4538" s="530">
        <v>0</v>
      </c>
      <c r="AW4538" s="842">
        <v>0</v>
      </c>
      <c r="AX4538" s="115">
        <v>0</v>
      </c>
      <c r="AY4538" s="5">
        <v>0</v>
      </c>
      <c r="AZ4538" s="5">
        <v>0</v>
      </c>
      <c r="BA4538" s="335">
        <v>0</v>
      </c>
      <c r="BB4538" s="23">
        <v>0</v>
      </c>
      <c r="BC4538" s="5">
        <v>0</v>
      </c>
      <c r="BD4538" s="5">
        <v>0</v>
      </c>
      <c r="BE4538" s="335">
        <v>0</v>
      </c>
      <c r="BG4538" s="826"/>
      <c r="BH4538" s="607"/>
    </row>
    <row r="4539" spans="1:66" ht="12.75" customHeight="1" x14ac:dyDescent="0.25">
      <c r="A4539" s="21"/>
      <c r="B4539" s="112"/>
      <c r="C4539" s="116"/>
      <c r="D4539" s="623"/>
      <c r="F4539" s="117"/>
      <c r="G4539" s="694"/>
      <c r="H4539" s="878"/>
      <c r="I4539" s="397"/>
      <c r="J4539" s="380"/>
      <c r="K4539" s="408"/>
      <c r="L4539" s="738"/>
      <c r="M4539" s="739"/>
      <c r="N4539" s="931"/>
      <c r="O4539" s="923"/>
      <c r="P4539" s="923"/>
      <c r="Q4539" s="641"/>
      <c r="R4539" s="537"/>
      <c r="S4539" s="537"/>
      <c r="T4539" s="537"/>
      <c r="U4539" s="537"/>
      <c r="V4539" s="537"/>
      <c r="W4539" s="531"/>
      <c r="X4539" s="141"/>
      <c r="Y4539" s="141"/>
      <c r="Z4539" s="552"/>
      <c r="AA4539" s="552"/>
      <c r="AB4539" s="531"/>
      <c r="AC4539" s="593"/>
      <c r="AD4539" s="923"/>
      <c r="AE4539" s="846"/>
      <c r="AF4539" s="931"/>
      <c r="AG4539" s="923"/>
      <c r="AH4539" s="923"/>
      <c r="AI4539" s="641"/>
      <c r="AJ4539" s="537"/>
      <c r="AK4539" s="537"/>
      <c r="AL4539" s="537"/>
      <c r="AM4539" s="537"/>
      <c r="AN4539" s="537"/>
      <c r="AO4539" s="531"/>
      <c r="AP4539" s="141"/>
      <c r="AQ4539" s="141"/>
      <c r="AR4539" s="552"/>
      <c r="AS4539" s="552"/>
      <c r="AT4539" s="531"/>
      <c r="AU4539" s="593"/>
      <c r="AV4539" s="923"/>
      <c r="AW4539" s="846"/>
      <c r="AX4539" s="115"/>
      <c r="AY4539" s="5"/>
      <c r="AZ4539" s="5"/>
      <c r="BA4539" s="335"/>
      <c r="BC4539" s="5"/>
      <c r="BD4539" s="5"/>
      <c r="BE4539" s="335"/>
      <c r="BG4539" s="826"/>
      <c r="BH4539" s="607"/>
    </row>
    <row r="4540" spans="1:66" ht="12.75" customHeight="1" x14ac:dyDescent="0.25">
      <c r="A4540" s="21"/>
      <c r="B4540" s="112"/>
      <c r="C4540" s="119"/>
      <c r="D4540" s="623"/>
      <c r="E4540" s="278"/>
      <c r="F4540" s="116"/>
      <c r="G4540" s="694"/>
      <c r="H4540" s="878"/>
      <c r="I4540" s="397"/>
      <c r="J4540" s="380"/>
      <c r="K4540" s="443"/>
      <c r="L4540" s="738"/>
      <c r="M4540" s="739"/>
      <c r="N4540" s="931"/>
      <c r="O4540" s="923"/>
      <c r="P4540" s="923"/>
      <c r="Q4540" s="641"/>
      <c r="R4540" s="537"/>
      <c r="S4540" s="537"/>
      <c r="T4540" s="537"/>
      <c r="U4540" s="537"/>
      <c r="V4540" s="537"/>
      <c r="W4540" s="531"/>
      <c r="X4540" s="141"/>
      <c r="Y4540" s="141"/>
      <c r="Z4540" s="552"/>
      <c r="AA4540" s="552"/>
      <c r="AB4540" s="531"/>
      <c r="AC4540" s="593"/>
      <c r="AD4540" s="923"/>
      <c r="AE4540" s="846"/>
      <c r="AF4540" s="931"/>
      <c r="AG4540" s="923"/>
      <c r="AH4540" s="923"/>
      <c r="AI4540" s="641"/>
      <c r="AJ4540" s="537"/>
      <c r="AK4540" s="537"/>
      <c r="AL4540" s="537"/>
      <c r="AM4540" s="537"/>
      <c r="AN4540" s="537"/>
      <c r="AO4540" s="531"/>
      <c r="AP4540" s="141"/>
      <c r="AQ4540" s="141"/>
      <c r="AR4540" s="552"/>
      <c r="AS4540" s="552"/>
      <c r="AT4540" s="531"/>
      <c r="AU4540" s="593"/>
      <c r="AV4540" s="923"/>
      <c r="AW4540" s="846"/>
      <c r="AX4540" s="115"/>
      <c r="AY4540" s="5"/>
      <c r="AZ4540" s="5"/>
      <c r="BA4540" s="335"/>
      <c r="BC4540" s="5"/>
      <c r="BD4540" s="5"/>
      <c r="BE4540" s="335"/>
      <c r="BG4540" s="826"/>
      <c r="BH4540" s="607"/>
    </row>
    <row r="4541" spans="1:66" ht="12.75" customHeight="1" x14ac:dyDescent="0.25">
      <c r="A4541" s="21"/>
      <c r="B4541" s="112"/>
      <c r="C4541" s="116"/>
      <c r="D4541" s="623"/>
      <c r="E4541" s="278"/>
      <c r="F4541" s="116"/>
      <c r="G4541" s="694"/>
      <c r="H4541" s="878"/>
      <c r="I4541" s="397"/>
      <c r="J4541" s="380"/>
      <c r="K4541" s="400" t="s">
        <v>6601</v>
      </c>
      <c r="L4541" s="738"/>
      <c r="M4541" s="739"/>
      <c r="N4541" s="931"/>
      <c r="O4541" s="923"/>
      <c r="P4541" s="923"/>
      <c r="Q4541" s="641"/>
      <c r="R4541" s="537"/>
      <c r="S4541" s="537"/>
      <c r="T4541" s="537"/>
      <c r="U4541" s="537"/>
      <c r="V4541" s="537"/>
      <c r="W4541" s="531"/>
      <c r="X4541" s="141"/>
      <c r="Y4541" s="141"/>
      <c r="Z4541" s="552"/>
      <c r="AA4541" s="552"/>
      <c r="AB4541" s="531"/>
      <c r="AC4541" s="593"/>
      <c r="AD4541" s="923"/>
      <c r="AE4541" s="846"/>
      <c r="AF4541" s="931"/>
      <c r="AG4541" s="923"/>
      <c r="AH4541" s="923"/>
      <c r="AI4541" s="641"/>
      <c r="AJ4541" s="537"/>
      <c r="AK4541" s="537"/>
      <c r="AL4541" s="537"/>
      <c r="AM4541" s="537"/>
      <c r="AN4541" s="537"/>
      <c r="AO4541" s="531"/>
      <c r="AP4541" s="141"/>
      <c r="AQ4541" s="141"/>
      <c r="AR4541" s="552"/>
      <c r="AS4541" s="552"/>
      <c r="AT4541" s="531"/>
      <c r="AU4541" s="593"/>
      <c r="AV4541" s="923"/>
      <c r="AW4541" s="846"/>
      <c r="AX4541" s="115"/>
      <c r="AY4541" s="5"/>
      <c r="AZ4541" s="5"/>
      <c r="BA4541" s="335"/>
      <c r="BC4541" s="5"/>
      <c r="BD4541" s="5"/>
      <c r="BE4541" s="335"/>
      <c r="BG4541" s="826"/>
      <c r="BH4541" s="607"/>
    </row>
    <row r="4542" spans="1:66" x14ac:dyDescent="0.25">
      <c r="A4542" s="21"/>
      <c r="B4542" s="112"/>
      <c r="C4542" s="116"/>
      <c r="D4542" s="623"/>
      <c r="E4542" s="278"/>
      <c r="F4542" s="116"/>
      <c r="G4542" s="694"/>
      <c r="H4542" s="878"/>
      <c r="I4542" s="397"/>
      <c r="J4542" s="380"/>
      <c r="K4542" s="400" t="s">
        <v>1</v>
      </c>
      <c r="L4542" s="738"/>
      <c r="M4542" s="739"/>
      <c r="N4542" s="931"/>
      <c r="O4542" s="923"/>
      <c r="P4542" s="923"/>
      <c r="Q4542" s="641"/>
      <c r="R4542" s="537"/>
      <c r="S4542" s="537"/>
      <c r="T4542" s="537"/>
      <c r="U4542" s="537"/>
      <c r="V4542" s="537"/>
      <c r="W4542" s="531"/>
      <c r="X4542" s="141"/>
      <c r="Y4542" s="141"/>
      <c r="Z4542" s="552"/>
      <c r="AA4542" s="552"/>
      <c r="AB4542" s="531"/>
      <c r="AC4542" s="593"/>
      <c r="AD4542" s="923"/>
      <c r="AE4542" s="846"/>
      <c r="AF4542" s="931"/>
      <c r="AG4542" s="923"/>
      <c r="AH4542" s="923"/>
      <c r="AI4542" s="641"/>
      <c r="AJ4542" s="537"/>
      <c r="AK4542" s="537"/>
      <c r="AL4542" s="537"/>
      <c r="AM4542" s="537"/>
      <c r="AN4542" s="537"/>
      <c r="AO4542" s="531"/>
      <c r="AP4542" s="141"/>
      <c r="AQ4542" s="141"/>
      <c r="AR4542" s="552"/>
      <c r="AS4542" s="552"/>
      <c r="AT4542" s="531"/>
      <c r="AU4542" s="593"/>
      <c r="AV4542" s="923"/>
      <c r="AW4542" s="846"/>
      <c r="AX4542" s="115"/>
      <c r="AY4542" s="5"/>
      <c r="AZ4542" s="5"/>
      <c r="BA4542" s="335"/>
      <c r="BC4542" s="5"/>
      <c r="BD4542" s="5"/>
      <c r="BE4542" s="335"/>
      <c r="BG4542" s="826"/>
      <c r="BH4542" s="607"/>
    </row>
    <row r="4543" spans="1:66" ht="12.75" customHeight="1" x14ac:dyDescent="0.25">
      <c r="A4543" s="21"/>
      <c r="B4543" s="112"/>
      <c r="C4543" s="116"/>
      <c r="D4543" s="623"/>
      <c r="E4543" s="278"/>
      <c r="F4543" s="116"/>
      <c r="G4543" s="694"/>
      <c r="H4543" s="878"/>
      <c r="I4543" s="397"/>
      <c r="J4543" s="380"/>
      <c r="K4543" s="400"/>
      <c r="L4543" s="738"/>
      <c r="M4543" s="739"/>
      <c r="N4543" s="931"/>
      <c r="O4543" s="923"/>
      <c r="P4543" s="923"/>
      <c r="Q4543" s="641"/>
      <c r="R4543" s="537"/>
      <c r="S4543" s="537"/>
      <c r="T4543" s="537"/>
      <c r="U4543" s="537"/>
      <c r="V4543" s="537"/>
      <c r="W4543" s="531"/>
      <c r="X4543" s="141"/>
      <c r="Y4543" s="141"/>
      <c r="Z4543" s="552"/>
      <c r="AA4543" s="552"/>
      <c r="AB4543" s="531"/>
      <c r="AC4543" s="593"/>
      <c r="AD4543" s="923"/>
      <c r="AE4543" s="846"/>
      <c r="AF4543" s="931"/>
      <c r="AG4543" s="923"/>
      <c r="AH4543" s="923"/>
      <c r="AI4543" s="641"/>
      <c r="AJ4543" s="537"/>
      <c r="AK4543" s="537"/>
      <c r="AL4543" s="537"/>
      <c r="AM4543" s="537"/>
      <c r="AN4543" s="537"/>
      <c r="AO4543" s="531"/>
      <c r="AP4543" s="141"/>
      <c r="AQ4543" s="141"/>
      <c r="AR4543" s="552"/>
      <c r="AS4543" s="552"/>
      <c r="AT4543" s="531"/>
      <c r="AU4543" s="593"/>
      <c r="AV4543" s="923"/>
      <c r="AW4543" s="846"/>
      <c r="AX4543" s="115"/>
      <c r="AY4543" s="5"/>
      <c r="AZ4543" s="5"/>
      <c r="BA4543" s="335"/>
      <c r="BC4543" s="5"/>
      <c r="BD4543" s="5"/>
      <c r="BE4543" s="335"/>
      <c r="BG4543" s="826"/>
      <c r="BH4543" s="607"/>
    </row>
    <row r="4544" spans="1:66" ht="35.1" customHeight="1" x14ac:dyDescent="0.25">
      <c r="A4544" s="222" t="s">
        <v>6115</v>
      </c>
      <c r="B4544" s="112">
        <v>16</v>
      </c>
      <c r="C4544" s="116" t="s">
        <v>107</v>
      </c>
      <c r="D4544" s="620">
        <v>1000</v>
      </c>
      <c r="E4544" s="278"/>
      <c r="F4544" s="116">
        <v>12</v>
      </c>
      <c r="G4544" s="694"/>
      <c r="H4544" s="878" t="str">
        <f t="shared" si="6899"/>
        <v>078</v>
      </c>
      <c r="I4544" s="397" t="s">
        <v>3257</v>
      </c>
      <c r="J4544" s="380" t="s">
        <v>2526</v>
      </c>
      <c r="K4544" s="494" t="s">
        <v>6262</v>
      </c>
      <c r="L4544" s="733">
        <v>0</v>
      </c>
      <c r="M4544" s="734">
        <v>0</v>
      </c>
      <c r="N4544" s="931"/>
      <c r="O4544" s="530">
        <f t="shared" ref="O4544" si="6956">IF(N4544&gt;L4544,"0 ",N4544-L4544)</f>
        <v>0</v>
      </c>
      <c r="P4544" s="530">
        <f t="shared" ref="P4544" si="6957">IF(N4544&lt;L4544,"0 ",N4544-L4544)</f>
        <v>0</v>
      </c>
      <c r="Q4544" s="646"/>
      <c r="R4544" s="536"/>
      <c r="S4544" s="536"/>
      <c r="T4544" s="536"/>
      <c r="U4544" s="536"/>
      <c r="V4544" s="536"/>
      <c r="W4544" s="683" t="str">
        <f>IF(SUM(Q4544:V4544)=X4544,"OK",SUM(Q4544:V4544)-X4544)</f>
        <v>OK</v>
      </c>
      <c r="X4544" s="141"/>
      <c r="Y4544" s="141"/>
      <c r="Z4544" s="552"/>
      <c r="AA4544" s="552"/>
      <c r="AB4544" s="683" t="str">
        <f>IF(SUM(Z4544:AA4544)=AC4544,"OK",SUM(Z4544:AA4544)-AC4544)</f>
        <v>OK</v>
      </c>
      <c r="AC4544" s="593"/>
      <c r="AD4544" s="530">
        <f t="shared" ref="AD4544" si="6958">X4544+Y4544+AC4544</f>
        <v>0</v>
      </c>
      <c r="AE4544" s="842">
        <f t="shared" ref="AE4544" si="6959">N4544+AD4544</f>
        <v>0</v>
      </c>
      <c r="AF4544" s="931"/>
      <c r="AG4544" s="530">
        <f t="shared" ref="AG4544" si="6960">IF(AF4544&gt;M4544,"0 ",AF4544-M4544)</f>
        <v>0</v>
      </c>
      <c r="AH4544" s="530">
        <f t="shared" ref="AH4544" si="6961">IF(AF4544&lt;M4544,"0 ",AF4544-M4544)</f>
        <v>0</v>
      </c>
      <c r="AI4544" s="641"/>
      <c r="AJ4544" s="537"/>
      <c r="AK4544" s="537"/>
      <c r="AL4544" s="537"/>
      <c r="AM4544" s="537"/>
      <c r="AN4544" s="537"/>
      <c r="AO4544" s="683" t="str">
        <f>IF(SUM(AI4544:AN4544)=AP4544,"OK",SUM(AI4544:AN4544)-AP4544)</f>
        <v>OK</v>
      </c>
      <c r="AP4544" s="141"/>
      <c r="AQ4544" s="141"/>
      <c r="AR4544" s="552"/>
      <c r="AS4544" s="552"/>
      <c r="AT4544" s="683" t="str">
        <f>IF(SUM(AR4544:AS4544)=AU4544,"OK",SUM(AR4544:AS4544)-AU4544)</f>
        <v>OK</v>
      </c>
      <c r="AU4544" s="593"/>
      <c r="AV4544" s="530">
        <f t="shared" ref="AV4544" si="6962">AP4544+AQ4544+AU4544</f>
        <v>0</v>
      </c>
      <c r="AW4544" s="842">
        <f t="shared" ref="AW4544" si="6963">AF4544+AV4544</f>
        <v>0</v>
      </c>
      <c r="AX4544" s="115">
        <f>L4544</f>
        <v>0</v>
      </c>
      <c r="AY4544" s="5">
        <f>AE4544</f>
        <v>0</v>
      </c>
      <c r="AZ4544" s="7">
        <f>AY4544-AX4544</f>
        <v>0</v>
      </c>
      <c r="BA4544" s="335" t="e">
        <f>AZ4544/AX4544</f>
        <v>#DIV/0!</v>
      </c>
      <c r="BB4544" s="23">
        <f>M4544</f>
        <v>0</v>
      </c>
      <c r="BC4544" s="5">
        <f>AW4544</f>
        <v>0</v>
      </c>
      <c r="BD4544" s="7">
        <f>BC4544-BB4544</f>
        <v>0</v>
      </c>
      <c r="BE4544" s="335" t="e">
        <f>BD4544/BB4544</f>
        <v>#DIV/0!</v>
      </c>
      <c r="BG4544" s="826" t="str">
        <f>RIGHT(LEFT(I4544,3),2)&amp;"."&amp;RIGHT(LEFT(I4544,5),2)</f>
        <v>12.11</v>
      </c>
      <c r="BH4544" s="607" t="b">
        <f>COUNTIF('Codes SEC'!$B$2:$B$250,Ministres!BG4544)&gt;0</f>
        <v>1</v>
      </c>
    </row>
    <row r="4545" spans="1:66" ht="12.75" customHeight="1" x14ac:dyDescent="0.25">
      <c r="A4545" s="227"/>
      <c r="B4545" s="209"/>
      <c r="C4545" s="253"/>
      <c r="D4545" s="625"/>
      <c r="E4545" s="280"/>
      <c r="F4545" s="253"/>
      <c r="G4545" s="695"/>
      <c r="H4545" s="886"/>
      <c r="I4545" s="403"/>
      <c r="J4545" s="381"/>
      <c r="K4545" s="514" t="s">
        <v>95</v>
      </c>
      <c r="L4545" s="318">
        <f t="shared" ref="L4545:BE4545" si="6964">L4544</f>
        <v>0</v>
      </c>
      <c r="M4545" s="737">
        <f t="shared" si="6964"/>
        <v>0</v>
      </c>
      <c r="N4545" s="930">
        <f t="shared" si="6964"/>
        <v>0</v>
      </c>
      <c r="O4545" s="790">
        <f t="shared" si="6964"/>
        <v>0</v>
      </c>
      <c r="P4545" s="790">
        <f t="shared" si="6964"/>
        <v>0</v>
      </c>
      <c r="Q4545" s="787">
        <f t="shared" si="6964"/>
        <v>0</v>
      </c>
      <c r="R4545" s="648">
        <f t="shared" si="6964"/>
        <v>0</v>
      </c>
      <c r="S4545" s="648">
        <f t="shared" si="6964"/>
        <v>0</v>
      </c>
      <c r="T4545" s="648">
        <f t="shared" si="6964"/>
        <v>0</v>
      </c>
      <c r="U4545" s="648">
        <f t="shared" si="6964"/>
        <v>0</v>
      </c>
      <c r="V4545" s="648">
        <f t="shared" si="6964"/>
        <v>0</v>
      </c>
      <c r="W4545" s="790"/>
      <c r="X4545" s="649">
        <f t="shared" si="6964"/>
        <v>0</v>
      </c>
      <c r="Y4545" s="649">
        <f t="shared" si="6964"/>
        <v>0</v>
      </c>
      <c r="Z4545" s="648">
        <f t="shared" si="6964"/>
        <v>0</v>
      </c>
      <c r="AA4545" s="648">
        <f t="shared" si="6964"/>
        <v>0</v>
      </c>
      <c r="AB4545" s="790"/>
      <c r="AC4545" s="649">
        <f t="shared" si="6964"/>
        <v>0</v>
      </c>
      <c r="AD4545" s="790">
        <f>AD4544</f>
        <v>0</v>
      </c>
      <c r="AE4545" s="843">
        <f>AE4544</f>
        <v>0</v>
      </c>
      <c r="AF4545" s="930">
        <f t="shared" si="6964"/>
        <v>0</v>
      </c>
      <c r="AG4545" s="790">
        <f t="shared" si="6964"/>
        <v>0</v>
      </c>
      <c r="AH4545" s="790">
        <f t="shared" si="6964"/>
        <v>0</v>
      </c>
      <c r="AI4545" s="787">
        <f t="shared" si="6964"/>
        <v>0</v>
      </c>
      <c r="AJ4545" s="648">
        <f t="shared" si="6964"/>
        <v>0</v>
      </c>
      <c r="AK4545" s="648">
        <f t="shared" si="6964"/>
        <v>0</v>
      </c>
      <c r="AL4545" s="648">
        <f t="shared" si="6964"/>
        <v>0</v>
      </c>
      <c r="AM4545" s="648">
        <f t="shared" si="6964"/>
        <v>0</v>
      </c>
      <c r="AN4545" s="648">
        <f t="shared" si="6964"/>
        <v>0</v>
      </c>
      <c r="AO4545" s="790"/>
      <c r="AP4545" s="649">
        <f t="shared" si="6964"/>
        <v>0</v>
      </c>
      <c r="AQ4545" s="649">
        <f t="shared" si="6964"/>
        <v>0</v>
      </c>
      <c r="AR4545" s="648">
        <f t="shared" si="6964"/>
        <v>0</v>
      </c>
      <c r="AS4545" s="648">
        <f t="shared" si="6964"/>
        <v>0</v>
      </c>
      <c r="AT4545" s="790"/>
      <c r="AU4545" s="649">
        <f t="shared" si="6964"/>
        <v>0</v>
      </c>
      <c r="AV4545" s="790">
        <f t="shared" si="6964"/>
        <v>0</v>
      </c>
      <c r="AW4545" s="843">
        <f t="shared" si="6964"/>
        <v>0</v>
      </c>
      <c r="AX4545" s="336">
        <f t="shared" si="6964"/>
        <v>0</v>
      </c>
      <c r="AY4545" s="337">
        <f t="shared" si="6964"/>
        <v>0</v>
      </c>
      <c r="AZ4545" s="338">
        <f t="shared" si="6964"/>
        <v>0</v>
      </c>
      <c r="BA4545" s="339" t="e">
        <f t="shared" si="6964"/>
        <v>#DIV/0!</v>
      </c>
      <c r="BB4545" s="322">
        <f t="shared" si="6964"/>
        <v>0</v>
      </c>
      <c r="BC4545" s="337">
        <f t="shared" si="6964"/>
        <v>0</v>
      </c>
      <c r="BD4545" s="338">
        <f t="shared" si="6964"/>
        <v>0</v>
      </c>
      <c r="BE4545" s="339" t="e">
        <f t="shared" si="6964"/>
        <v>#DIV/0!</v>
      </c>
      <c r="BG4545" s="826"/>
      <c r="BH4545" s="607"/>
      <c r="BI4545"/>
    </row>
    <row r="4546" spans="1:66" ht="12.75" customHeight="1" x14ac:dyDescent="0.25">
      <c r="A4546" s="21"/>
      <c r="B4546" s="112"/>
      <c r="C4546" s="116"/>
      <c r="D4546" s="623"/>
      <c r="E4546" s="278"/>
      <c r="F4546" s="116"/>
      <c r="G4546" s="694"/>
      <c r="H4546" s="878"/>
      <c r="I4546" s="397"/>
      <c r="J4546" s="380"/>
      <c r="K4546" s="461"/>
      <c r="L4546" s="738"/>
      <c r="M4546" s="739"/>
      <c r="N4546" s="932"/>
      <c r="O4546" s="125"/>
      <c r="P4546" s="125"/>
      <c r="Q4546" s="642"/>
      <c r="R4546" s="538"/>
      <c r="S4546" s="538"/>
      <c r="T4546" s="538"/>
      <c r="U4546" s="538"/>
      <c r="V4546" s="538"/>
      <c r="W4546" s="532"/>
      <c r="X4546" s="143"/>
      <c r="Y4546" s="143"/>
      <c r="Z4546" s="553"/>
      <c r="AA4546" s="553"/>
      <c r="AB4546" s="532"/>
      <c r="AC4546" s="594"/>
      <c r="AD4546" s="125"/>
      <c r="AE4546" s="848"/>
      <c r="AF4546" s="932"/>
      <c r="AG4546" s="125"/>
      <c r="AH4546" s="125"/>
      <c r="AI4546" s="642"/>
      <c r="AJ4546" s="538"/>
      <c r="AK4546" s="538"/>
      <c r="AL4546" s="538"/>
      <c r="AM4546" s="538"/>
      <c r="AN4546" s="538"/>
      <c r="AO4546" s="532"/>
      <c r="AP4546" s="143"/>
      <c r="AQ4546" s="143"/>
      <c r="AR4546" s="553"/>
      <c r="AS4546" s="553"/>
      <c r="AT4546" s="532"/>
      <c r="AU4546" s="594"/>
      <c r="AV4546" s="125"/>
      <c r="AW4546" s="848"/>
      <c r="AX4546" s="124"/>
      <c r="AY4546" s="6"/>
      <c r="AZ4546" s="6"/>
      <c r="BA4546" s="341"/>
      <c r="BB4546" s="311"/>
      <c r="BC4546" s="6"/>
      <c r="BD4546" s="6"/>
      <c r="BE4546" s="341"/>
      <c r="BG4546" s="826"/>
      <c r="BH4546" s="607"/>
    </row>
    <row r="4547" spans="1:66" ht="12.75" customHeight="1" x14ac:dyDescent="0.25">
      <c r="A4547" s="21"/>
      <c r="B4547" s="112"/>
      <c r="C4547" s="116"/>
      <c r="D4547" s="623"/>
      <c r="E4547" s="278"/>
      <c r="F4547" s="116"/>
      <c r="G4547" s="694"/>
      <c r="H4547" s="878"/>
      <c r="I4547" s="397"/>
      <c r="J4547" s="380"/>
      <c r="K4547" s="410" t="s">
        <v>58</v>
      </c>
      <c r="L4547" s="738"/>
      <c r="M4547" s="739"/>
      <c r="N4547" s="932"/>
      <c r="O4547" s="125"/>
      <c r="P4547" s="125"/>
      <c r="Q4547" s="642"/>
      <c r="R4547" s="538"/>
      <c r="S4547" s="538"/>
      <c r="T4547" s="538"/>
      <c r="U4547" s="538"/>
      <c r="V4547" s="538"/>
      <c r="W4547" s="532"/>
      <c r="X4547" s="143"/>
      <c r="Y4547" s="143"/>
      <c r="Z4547" s="553"/>
      <c r="AA4547" s="553"/>
      <c r="AB4547" s="532"/>
      <c r="AC4547" s="594"/>
      <c r="AD4547" s="125"/>
      <c r="AE4547" s="848"/>
      <c r="AF4547" s="932"/>
      <c r="AG4547" s="125"/>
      <c r="AH4547" s="125"/>
      <c r="AI4547" s="642"/>
      <c r="AJ4547" s="538"/>
      <c r="AK4547" s="538"/>
      <c r="AL4547" s="538"/>
      <c r="AM4547" s="538"/>
      <c r="AN4547" s="538"/>
      <c r="AO4547" s="532"/>
      <c r="AP4547" s="143"/>
      <c r="AQ4547" s="143"/>
      <c r="AR4547" s="553"/>
      <c r="AS4547" s="553"/>
      <c r="AT4547" s="532"/>
      <c r="AU4547" s="594"/>
      <c r="AV4547" s="125"/>
      <c r="AW4547" s="848"/>
      <c r="AX4547" s="124"/>
      <c r="AY4547" s="6"/>
      <c r="AZ4547" s="6"/>
      <c r="BA4547" s="341"/>
      <c r="BB4547" s="311"/>
      <c r="BC4547" s="6"/>
      <c r="BD4547" s="6"/>
      <c r="BE4547" s="341"/>
      <c r="BG4547" s="826"/>
      <c r="BH4547" s="607"/>
    </row>
    <row r="4548" spans="1:66" ht="12.75" customHeight="1" x14ac:dyDescent="0.25">
      <c r="A4548" s="21"/>
      <c r="B4548" s="112"/>
      <c r="C4548" s="116"/>
      <c r="D4548" s="623"/>
      <c r="E4548" s="278"/>
      <c r="F4548" s="116"/>
      <c r="G4548" s="694"/>
      <c r="H4548" s="878"/>
      <c r="I4548" s="397"/>
      <c r="J4548" s="380"/>
      <c r="K4548" s="410"/>
      <c r="L4548" s="738"/>
      <c r="M4548" s="739"/>
      <c r="N4548" s="932"/>
      <c r="O4548" s="125"/>
      <c r="P4548" s="125"/>
      <c r="Q4548" s="642"/>
      <c r="R4548" s="538"/>
      <c r="S4548" s="538"/>
      <c r="T4548" s="538"/>
      <c r="U4548" s="538"/>
      <c r="V4548" s="538"/>
      <c r="W4548" s="532"/>
      <c r="X4548" s="143"/>
      <c r="Y4548" s="143"/>
      <c r="Z4548" s="553"/>
      <c r="AA4548" s="553"/>
      <c r="AB4548" s="532"/>
      <c r="AC4548" s="594"/>
      <c r="AD4548" s="125"/>
      <c r="AE4548" s="848"/>
      <c r="AF4548" s="932"/>
      <c r="AG4548" s="125"/>
      <c r="AH4548" s="125"/>
      <c r="AI4548" s="642"/>
      <c r="AJ4548" s="538"/>
      <c r="AK4548" s="538"/>
      <c r="AL4548" s="538"/>
      <c r="AM4548" s="538"/>
      <c r="AN4548" s="538"/>
      <c r="AO4548" s="532"/>
      <c r="AP4548" s="143"/>
      <c r="AQ4548" s="143"/>
      <c r="AR4548" s="553"/>
      <c r="AS4548" s="553"/>
      <c r="AT4548" s="532"/>
      <c r="AU4548" s="594"/>
      <c r="AV4548" s="125"/>
      <c r="AW4548" s="848"/>
      <c r="AX4548" s="124"/>
      <c r="AY4548" s="6"/>
      <c r="AZ4548" s="6"/>
      <c r="BA4548" s="341"/>
      <c r="BB4548" s="311"/>
      <c r="BC4548" s="6"/>
      <c r="BD4548" s="6"/>
      <c r="BE4548" s="341"/>
      <c r="BG4548" s="826"/>
      <c r="BH4548" s="607"/>
    </row>
    <row r="4549" spans="1:66" ht="35.1" customHeight="1" x14ac:dyDescent="0.25">
      <c r="A4549" s="222" t="s">
        <v>6115</v>
      </c>
      <c r="B4549" s="112">
        <v>16</v>
      </c>
      <c r="C4549" s="116" t="s">
        <v>107</v>
      </c>
      <c r="D4549" s="620">
        <v>1000</v>
      </c>
      <c r="E4549" s="278"/>
      <c r="F4549" s="116">
        <v>12</v>
      </c>
      <c r="G4549" s="694"/>
      <c r="H4549" s="878" t="str">
        <f t="shared" si="6899"/>
        <v>078</v>
      </c>
      <c r="I4549" s="397" t="s">
        <v>3269</v>
      </c>
      <c r="J4549" s="380" t="s">
        <v>2540</v>
      </c>
      <c r="K4549" s="408" t="s">
        <v>100</v>
      </c>
      <c r="L4549" s="733">
        <v>300</v>
      </c>
      <c r="M4549" s="734">
        <v>236</v>
      </c>
      <c r="N4549" s="931"/>
      <c r="O4549" s="530">
        <f t="shared" ref="O4549:O4550" si="6965">IF(N4549&gt;L4549,"0 ",N4549-L4549)</f>
        <v>-300</v>
      </c>
      <c r="P4549" s="530" t="str">
        <f t="shared" ref="P4549:P4550" si="6966">IF(N4549&lt;L4549,"0 ",N4549-L4549)</f>
        <v xml:space="preserve">0 </v>
      </c>
      <c r="Q4549" s="646"/>
      <c r="R4549" s="536"/>
      <c r="S4549" s="536"/>
      <c r="T4549" s="536"/>
      <c r="U4549" s="536"/>
      <c r="V4549" s="536"/>
      <c r="W4549" s="683" t="str">
        <f t="shared" ref="W4549:W4550" si="6967">IF(SUM(Q4549:V4549)=X4549,"OK",SUM(Q4549:V4549)-X4549)</f>
        <v>OK</v>
      </c>
      <c r="X4549" s="141"/>
      <c r="Y4549" s="141"/>
      <c r="Z4549" s="552"/>
      <c r="AA4549" s="552"/>
      <c r="AB4549" s="683" t="str">
        <f t="shared" ref="AB4549:AB4550" si="6968">IF(SUM(Z4549:AA4549)=AC4549,"OK",SUM(Z4549:AA4549)-AC4549)</f>
        <v>OK</v>
      </c>
      <c r="AC4549" s="593"/>
      <c r="AD4549" s="530">
        <f t="shared" ref="AD4549:AD4550" si="6969">X4549+Y4549+AC4549</f>
        <v>0</v>
      </c>
      <c r="AE4549" s="842">
        <f t="shared" ref="AE4549:AE4550" si="6970">N4549+AD4549</f>
        <v>0</v>
      </c>
      <c r="AF4549" s="931"/>
      <c r="AG4549" s="530">
        <f t="shared" ref="AG4549:AG4550" si="6971">IF(AF4549&gt;M4549,"0 ",AF4549-M4549)</f>
        <v>-236</v>
      </c>
      <c r="AH4549" s="530" t="str">
        <f t="shared" ref="AH4549:AH4550" si="6972">IF(AF4549&lt;M4549,"0 ",AF4549-M4549)</f>
        <v xml:space="preserve">0 </v>
      </c>
      <c r="AI4549" s="641"/>
      <c r="AJ4549" s="537"/>
      <c r="AK4549" s="537"/>
      <c r="AL4549" s="537"/>
      <c r="AM4549" s="537"/>
      <c r="AN4549" s="537"/>
      <c r="AO4549" s="683" t="str">
        <f t="shared" ref="AO4549:AO4550" si="6973">IF(SUM(AI4549:AN4549)=AP4549,"OK",SUM(AI4549:AN4549)-AP4549)</f>
        <v>OK</v>
      </c>
      <c r="AP4549" s="141"/>
      <c r="AQ4549" s="141"/>
      <c r="AR4549" s="552"/>
      <c r="AS4549" s="552"/>
      <c r="AT4549" s="683" t="str">
        <f t="shared" ref="AT4549:AT4550" si="6974">IF(SUM(AR4549:AS4549)=AU4549,"OK",SUM(AR4549:AS4549)-AU4549)</f>
        <v>OK</v>
      </c>
      <c r="AU4549" s="593"/>
      <c r="AV4549" s="530">
        <f t="shared" ref="AV4549:AV4550" si="6975">AP4549+AQ4549+AU4549</f>
        <v>0</v>
      </c>
      <c r="AW4549" s="842">
        <f t="shared" ref="AW4549:AW4550" si="6976">AF4549+AV4549</f>
        <v>0</v>
      </c>
      <c r="AX4549" s="115">
        <f>L4549</f>
        <v>300</v>
      </c>
      <c r="AY4549" s="5">
        <f>AE4549</f>
        <v>0</v>
      </c>
      <c r="AZ4549" s="7">
        <f>AY4549-AX4549</f>
        <v>-300</v>
      </c>
      <c r="BA4549" s="335">
        <f>AZ4549/AX4549</f>
        <v>-1</v>
      </c>
      <c r="BB4549" s="23">
        <f>M4549</f>
        <v>236</v>
      </c>
      <c r="BC4549" s="5">
        <f>AW4549</f>
        <v>0</v>
      </c>
      <c r="BD4549" s="7">
        <f>BC4549-BB4549</f>
        <v>-236</v>
      </c>
      <c r="BE4549" s="335">
        <f>BD4549/BB4549</f>
        <v>-1</v>
      </c>
      <c r="BG4549" s="826" t="str">
        <f>RIGHT(LEFT(I4549,3),2)&amp;"."&amp;RIGHT(LEFT(I4549,5),2)</f>
        <v>63.21</v>
      </c>
      <c r="BH4549" s="607" t="b">
        <f>COUNTIF('Codes SEC'!$B$2:$B$250,Ministres!BG4549)&gt;0</f>
        <v>1</v>
      </c>
    </row>
    <row r="4550" spans="1:66" ht="35.1" customHeight="1" x14ac:dyDescent="0.25">
      <c r="A4550" s="21" t="s">
        <v>6115</v>
      </c>
      <c r="B4550" s="112">
        <v>16</v>
      </c>
      <c r="C4550" s="116" t="s">
        <v>107</v>
      </c>
      <c r="D4550" s="620">
        <v>1000</v>
      </c>
      <c r="E4550" s="278"/>
      <c r="F4550" s="116">
        <v>12</v>
      </c>
      <c r="G4550" s="694"/>
      <c r="H4550" s="878" t="str">
        <f t="shared" si="6899"/>
        <v>078</v>
      </c>
      <c r="I4550" s="397" t="s">
        <v>3339</v>
      </c>
      <c r="J4550" s="380" t="s">
        <v>2542</v>
      </c>
      <c r="K4550" s="494" t="s">
        <v>6263</v>
      </c>
      <c r="L4550" s="733">
        <v>0</v>
      </c>
      <c r="M4550" s="734">
        <v>0</v>
      </c>
      <c r="N4550" s="931"/>
      <c r="O4550" s="530">
        <f t="shared" si="6965"/>
        <v>0</v>
      </c>
      <c r="P4550" s="530">
        <f t="shared" si="6966"/>
        <v>0</v>
      </c>
      <c r="Q4550" s="646"/>
      <c r="R4550" s="536"/>
      <c r="S4550" s="536"/>
      <c r="T4550" s="536"/>
      <c r="U4550" s="536"/>
      <c r="V4550" s="536"/>
      <c r="W4550" s="683" t="str">
        <f t="shared" si="6967"/>
        <v>OK</v>
      </c>
      <c r="X4550" s="141"/>
      <c r="Y4550" s="141"/>
      <c r="Z4550" s="552"/>
      <c r="AA4550" s="552"/>
      <c r="AB4550" s="683" t="str">
        <f t="shared" si="6968"/>
        <v>OK</v>
      </c>
      <c r="AC4550" s="593"/>
      <c r="AD4550" s="530">
        <f t="shared" si="6969"/>
        <v>0</v>
      </c>
      <c r="AE4550" s="842">
        <f t="shared" si="6970"/>
        <v>0</v>
      </c>
      <c r="AF4550" s="931"/>
      <c r="AG4550" s="530">
        <f t="shared" si="6971"/>
        <v>0</v>
      </c>
      <c r="AH4550" s="530">
        <f t="shared" si="6972"/>
        <v>0</v>
      </c>
      <c r="AI4550" s="641"/>
      <c r="AJ4550" s="537"/>
      <c r="AK4550" s="537"/>
      <c r="AL4550" s="537"/>
      <c r="AM4550" s="537"/>
      <c r="AN4550" s="537"/>
      <c r="AO4550" s="683" t="str">
        <f t="shared" si="6973"/>
        <v>OK</v>
      </c>
      <c r="AP4550" s="141"/>
      <c r="AQ4550" s="141"/>
      <c r="AR4550" s="552"/>
      <c r="AS4550" s="552"/>
      <c r="AT4550" s="683" t="str">
        <f t="shared" si="6974"/>
        <v>OK</v>
      </c>
      <c r="AU4550" s="593"/>
      <c r="AV4550" s="530">
        <f t="shared" si="6975"/>
        <v>0</v>
      </c>
      <c r="AW4550" s="842">
        <f t="shared" si="6976"/>
        <v>0</v>
      </c>
      <c r="AX4550" s="115">
        <f>L4550</f>
        <v>0</v>
      </c>
      <c r="AY4550" s="5">
        <f>AE4550</f>
        <v>0</v>
      </c>
      <c r="AZ4550" s="7">
        <f>AY4550-AX4550</f>
        <v>0</v>
      </c>
      <c r="BA4550" s="335" t="e">
        <f>AZ4550/AX4550</f>
        <v>#DIV/0!</v>
      </c>
      <c r="BB4550" s="23">
        <f>M4550</f>
        <v>0</v>
      </c>
      <c r="BC4550" s="5">
        <f>AW4550</f>
        <v>0</v>
      </c>
      <c r="BD4550" s="7">
        <f>BC4550-BB4550</f>
        <v>0</v>
      </c>
      <c r="BE4550" s="335" t="e">
        <f>BD4550/BB4550</f>
        <v>#DIV/0!</v>
      </c>
      <c r="BG4550" s="826" t="str">
        <f>RIGHT(LEFT(I4550,3),2)&amp;"."&amp;RIGHT(LEFT(I4550,5),2)</f>
        <v>85.73</v>
      </c>
      <c r="BH4550" s="607" t="b">
        <f>COUNTIF('Codes SEC'!$B$2:$B$250,Ministres!BG4550)&gt;0</f>
        <v>1</v>
      </c>
    </row>
    <row r="4551" spans="1:66" ht="12.75" customHeight="1" x14ac:dyDescent="0.25">
      <c r="A4551" s="227"/>
      <c r="B4551" s="209"/>
      <c r="C4551" s="253"/>
      <c r="D4551" s="625"/>
      <c r="E4551" s="280"/>
      <c r="F4551" s="253"/>
      <c r="G4551" s="695"/>
      <c r="H4551" s="886"/>
      <c r="I4551" s="403"/>
      <c r="J4551" s="381"/>
      <c r="K4551" s="514" t="s">
        <v>59</v>
      </c>
      <c r="L4551" s="318">
        <f t="shared" ref="L4551:P4551" si="6977">L4549+L4550</f>
        <v>300</v>
      </c>
      <c r="M4551" s="737">
        <f t="shared" si="6977"/>
        <v>236</v>
      </c>
      <c r="N4551" s="930">
        <f t="shared" si="6977"/>
        <v>0</v>
      </c>
      <c r="O4551" s="790">
        <f t="shared" si="6977"/>
        <v>-300</v>
      </c>
      <c r="P4551" s="790">
        <f t="shared" si="6977"/>
        <v>0</v>
      </c>
      <c r="Q4551" s="787">
        <f t="shared" ref="Q4551:AA4551" si="6978">Q4549+Q4550</f>
        <v>0</v>
      </c>
      <c r="R4551" s="648">
        <f t="shared" si="6978"/>
        <v>0</v>
      </c>
      <c r="S4551" s="648">
        <f t="shared" si="6978"/>
        <v>0</v>
      </c>
      <c r="T4551" s="648">
        <f t="shared" si="6978"/>
        <v>0</v>
      </c>
      <c r="U4551" s="648">
        <f t="shared" si="6978"/>
        <v>0</v>
      </c>
      <c r="V4551" s="648">
        <f t="shared" si="6978"/>
        <v>0</v>
      </c>
      <c r="W4551" s="790"/>
      <c r="X4551" s="649">
        <f t="shared" si="6978"/>
        <v>0</v>
      </c>
      <c r="Y4551" s="649">
        <f t="shared" si="6978"/>
        <v>0</v>
      </c>
      <c r="Z4551" s="648">
        <f t="shared" si="6978"/>
        <v>0</v>
      </c>
      <c r="AA4551" s="648">
        <f t="shared" si="6978"/>
        <v>0</v>
      </c>
      <c r="AB4551" s="790"/>
      <c r="AC4551" s="649">
        <f t="shared" ref="AC4551" si="6979">AC4549+AC4550</f>
        <v>0</v>
      </c>
      <c r="AD4551" s="790">
        <f>AD4549+AD4550</f>
        <v>0</v>
      </c>
      <c r="AE4551" s="843">
        <f>AE4549+AE4550</f>
        <v>0</v>
      </c>
      <c r="AF4551" s="930">
        <f t="shared" ref="AF4551:AH4551" si="6980">AF4549+AF4550</f>
        <v>0</v>
      </c>
      <c r="AG4551" s="790">
        <f t="shared" si="6980"/>
        <v>-236</v>
      </c>
      <c r="AH4551" s="790">
        <f t="shared" si="6980"/>
        <v>0</v>
      </c>
      <c r="AI4551" s="787">
        <f t="shared" ref="AI4551:AS4551" si="6981">AI4549+AI4550</f>
        <v>0</v>
      </c>
      <c r="AJ4551" s="648">
        <f t="shared" si="6981"/>
        <v>0</v>
      </c>
      <c r="AK4551" s="648">
        <f t="shared" si="6981"/>
        <v>0</v>
      </c>
      <c r="AL4551" s="648">
        <f t="shared" si="6981"/>
        <v>0</v>
      </c>
      <c r="AM4551" s="648">
        <f t="shared" si="6981"/>
        <v>0</v>
      </c>
      <c r="AN4551" s="648">
        <f t="shared" si="6981"/>
        <v>0</v>
      </c>
      <c r="AO4551" s="790"/>
      <c r="AP4551" s="649">
        <f t="shared" si="6981"/>
        <v>0</v>
      </c>
      <c r="AQ4551" s="649">
        <f t="shared" si="6981"/>
        <v>0</v>
      </c>
      <c r="AR4551" s="648">
        <f t="shared" si="6981"/>
        <v>0</v>
      </c>
      <c r="AS4551" s="648">
        <f t="shared" si="6981"/>
        <v>0</v>
      </c>
      <c r="AT4551" s="790"/>
      <c r="AU4551" s="649">
        <f t="shared" ref="AU4551:BE4551" si="6982">AU4549+AU4550</f>
        <v>0</v>
      </c>
      <c r="AV4551" s="790">
        <f t="shared" ref="AV4551" si="6983">AV4549+AV4550</f>
        <v>0</v>
      </c>
      <c r="AW4551" s="843">
        <f t="shared" si="6982"/>
        <v>0</v>
      </c>
      <c r="AX4551" s="336">
        <f t="shared" si="6982"/>
        <v>300</v>
      </c>
      <c r="AY4551" s="337">
        <f t="shared" si="6982"/>
        <v>0</v>
      </c>
      <c r="AZ4551" s="338">
        <f t="shared" si="6982"/>
        <v>-300</v>
      </c>
      <c r="BA4551" s="339" t="e">
        <f t="shared" si="6982"/>
        <v>#DIV/0!</v>
      </c>
      <c r="BB4551" s="322">
        <f t="shared" si="6982"/>
        <v>236</v>
      </c>
      <c r="BC4551" s="337">
        <f t="shared" si="6982"/>
        <v>0</v>
      </c>
      <c r="BD4551" s="338">
        <f t="shared" si="6982"/>
        <v>-236</v>
      </c>
      <c r="BE4551" s="339" t="e">
        <f t="shared" si="6982"/>
        <v>#DIV/0!</v>
      </c>
      <c r="BG4551" s="826"/>
      <c r="BH4551" s="607"/>
    </row>
    <row r="4552" spans="1:66" ht="12.75" customHeight="1" x14ac:dyDescent="0.25">
      <c r="A4552" s="226"/>
      <c r="B4552" s="207"/>
      <c r="C4552" s="254"/>
      <c r="D4552" s="300"/>
      <c r="E4552" s="276"/>
      <c r="F4552" s="300"/>
      <c r="G4552" s="696"/>
      <c r="H4552" s="887"/>
      <c r="I4552" s="444"/>
      <c r="J4552" s="393"/>
      <c r="K4552" s="404" t="s">
        <v>3672</v>
      </c>
      <c r="L4552" s="729">
        <f t="shared" ref="L4552:P4552" si="6984">L4545+L4551</f>
        <v>300</v>
      </c>
      <c r="M4552" s="730">
        <f t="shared" si="6984"/>
        <v>236</v>
      </c>
      <c r="N4552" s="844">
        <f t="shared" si="6984"/>
        <v>0</v>
      </c>
      <c r="O4552" s="665">
        <f t="shared" si="6984"/>
        <v>-300</v>
      </c>
      <c r="P4552" s="665">
        <f t="shared" si="6984"/>
        <v>0</v>
      </c>
      <c r="Q4552" s="638">
        <f t="shared" ref="Q4552:AA4552" si="6985">Q4545+Q4551</f>
        <v>0</v>
      </c>
      <c r="R4552" s="130">
        <f t="shared" si="6985"/>
        <v>0</v>
      </c>
      <c r="S4552" s="130">
        <f t="shared" si="6985"/>
        <v>0</v>
      </c>
      <c r="T4552" s="130">
        <f t="shared" si="6985"/>
        <v>0</v>
      </c>
      <c r="U4552" s="130">
        <f t="shared" si="6985"/>
        <v>0</v>
      </c>
      <c r="V4552" s="130">
        <f t="shared" si="6985"/>
        <v>0</v>
      </c>
      <c r="W4552" s="665"/>
      <c r="X4552" s="130">
        <f t="shared" si="6985"/>
        <v>0</v>
      </c>
      <c r="Y4552" s="130">
        <f t="shared" si="6985"/>
        <v>0</v>
      </c>
      <c r="Z4552" s="130">
        <f t="shared" si="6985"/>
        <v>0</v>
      </c>
      <c r="AA4552" s="130">
        <f t="shared" si="6985"/>
        <v>0</v>
      </c>
      <c r="AB4552" s="665"/>
      <c r="AC4552" s="130">
        <f t="shared" ref="AC4552" si="6986">AC4545+AC4551</f>
        <v>0</v>
      </c>
      <c r="AD4552" s="665">
        <f>AD4545+AD4551</f>
        <v>0</v>
      </c>
      <c r="AE4552" s="845">
        <f>AE4545+AE4551</f>
        <v>0</v>
      </c>
      <c r="AF4552" s="844">
        <f t="shared" ref="AF4552:AH4552" si="6987">AF4545+AF4551</f>
        <v>0</v>
      </c>
      <c r="AG4552" s="665">
        <f t="shared" si="6987"/>
        <v>-236</v>
      </c>
      <c r="AH4552" s="665">
        <f t="shared" si="6987"/>
        <v>0</v>
      </c>
      <c r="AI4552" s="638">
        <f t="shared" ref="AI4552:AS4552" si="6988">AI4545+AI4551</f>
        <v>0</v>
      </c>
      <c r="AJ4552" s="130">
        <f t="shared" si="6988"/>
        <v>0</v>
      </c>
      <c r="AK4552" s="130">
        <f t="shared" si="6988"/>
        <v>0</v>
      </c>
      <c r="AL4552" s="130">
        <f t="shared" si="6988"/>
        <v>0</v>
      </c>
      <c r="AM4552" s="130">
        <f t="shared" si="6988"/>
        <v>0</v>
      </c>
      <c r="AN4552" s="130">
        <f t="shared" si="6988"/>
        <v>0</v>
      </c>
      <c r="AO4552" s="665"/>
      <c r="AP4552" s="130">
        <f t="shared" si="6988"/>
        <v>0</v>
      </c>
      <c r="AQ4552" s="130">
        <f t="shared" si="6988"/>
        <v>0</v>
      </c>
      <c r="AR4552" s="130">
        <f t="shared" si="6988"/>
        <v>0</v>
      </c>
      <c r="AS4552" s="130">
        <f t="shared" si="6988"/>
        <v>0</v>
      </c>
      <c r="AT4552" s="665"/>
      <c r="AU4552" s="130">
        <f t="shared" ref="AU4552:BE4552" si="6989">AU4545+AU4551</f>
        <v>0</v>
      </c>
      <c r="AV4552" s="665">
        <f t="shared" ref="AV4552" si="6990">AV4545+AV4551</f>
        <v>0</v>
      </c>
      <c r="AW4552" s="845">
        <f t="shared" si="6989"/>
        <v>0</v>
      </c>
      <c r="AX4552" s="314">
        <f t="shared" si="6989"/>
        <v>300</v>
      </c>
      <c r="AY4552" s="131">
        <f t="shared" si="6989"/>
        <v>0</v>
      </c>
      <c r="AZ4552" s="132">
        <f t="shared" si="6989"/>
        <v>-300</v>
      </c>
      <c r="BA4552" s="340" t="e">
        <f t="shared" si="6989"/>
        <v>#DIV/0!</v>
      </c>
      <c r="BB4552" s="310">
        <f t="shared" si="6989"/>
        <v>236</v>
      </c>
      <c r="BC4552" s="131">
        <f t="shared" si="6989"/>
        <v>0</v>
      </c>
      <c r="BD4552" s="132">
        <f t="shared" si="6989"/>
        <v>-236</v>
      </c>
      <c r="BE4552" s="340" t="e">
        <f t="shared" si="6989"/>
        <v>#DIV/0!</v>
      </c>
      <c r="BG4552" s="826"/>
      <c r="BH4552" s="607"/>
    </row>
    <row r="4553" spans="1:66" ht="12.75" customHeight="1" x14ac:dyDescent="0.25">
      <c r="A4553" s="222"/>
      <c r="C4553" s="116"/>
      <c r="D4553" s="620"/>
      <c r="F4553" s="117"/>
      <c r="G4553" s="690"/>
      <c r="H4553" s="878"/>
      <c r="I4553" s="397"/>
      <c r="J4553" s="380"/>
      <c r="K4553" s="405" t="s">
        <v>208</v>
      </c>
      <c r="L4553" s="731">
        <v>0</v>
      </c>
      <c r="M4553" s="732">
        <v>0</v>
      </c>
      <c r="N4553" s="929">
        <v>0</v>
      </c>
      <c r="O4553" s="530">
        <v>0</v>
      </c>
      <c r="P4553" s="530">
        <v>0</v>
      </c>
      <c r="Q4553" s="641">
        <v>0</v>
      </c>
      <c r="R4553" s="537">
        <v>0</v>
      </c>
      <c r="S4553" s="537">
        <v>0</v>
      </c>
      <c r="T4553" s="537">
        <v>0</v>
      </c>
      <c r="U4553" s="537">
        <v>0</v>
      </c>
      <c r="V4553" s="537">
        <v>0</v>
      </c>
      <c r="W4553" s="530"/>
      <c r="X4553" s="142">
        <v>0</v>
      </c>
      <c r="Y4553" s="142">
        <v>0</v>
      </c>
      <c r="Z4553" s="537">
        <v>0</v>
      </c>
      <c r="AA4553" s="537">
        <v>0</v>
      </c>
      <c r="AB4553" s="530"/>
      <c r="AC4553" s="142">
        <v>0</v>
      </c>
      <c r="AD4553" s="530">
        <v>0</v>
      </c>
      <c r="AE4553" s="842">
        <v>0</v>
      </c>
      <c r="AF4553" s="929">
        <v>0</v>
      </c>
      <c r="AG4553" s="530">
        <v>0</v>
      </c>
      <c r="AH4553" s="530">
        <v>0</v>
      </c>
      <c r="AI4553" s="641">
        <v>0</v>
      </c>
      <c r="AJ4553" s="537">
        <v>0</v>
      </c>
      <c r="AK4553" s="537">
        <v>0</v>
      </c>
      <c r="AL4553" s="537">
        <v>0</v>
      </c>
      <c r="AM4553" s="537">
        <v>0</v>
      </c>
      <c r="AN4553" s="537">
        <v>0</v>
      </c>
      <c r="AO4553" s="530"/>
      <c r="AP4553" s="142">
        <v>0</v>
      </c>
      <c r="AQ4553" s="142">
        <v>0</v>
      </c>
      <c r="AR4553" s="537">
        <v>0</v>
      </c>
      <c r="AS4553" s="537">
        <v>0</v>
      </c>
      <c r="AT4553" s="530"/>
      <c r="AU4553" s="142">
        <v>0</v>
      </c>
      <c r="AV4553" s="530">
        <v>0</v>
      </c>
      <c r="AW4553" s="842">
        <v>0</v>
      </c>
      <c r="AX4553" s="115">
        <v>0</v>
      </c>
      <c r="AY4553" s="5">
        <v>0</v>
      </c>
      <c r="AZ4553" s="5">
        <v>0</v>
      </c>
      <c r="BA4553" s="335">
        <v>0</v>
      </c>
      <c r="BB4553" s="23">
        <v>0</v>
      </c>
      <c r="BC4553" s="5">
        <v>0</v>
      </c>
      <c r="BD4553" s="5">
        <v>0</v>
      </c>
      <c r="BE4553" s="335">
        <v>0</v>
      </c>
      <c r="BG4553" s="826"/>
      <c r="BH4553" s="607"/>
    </row>
    <row r="4554" spans="1:66" ht="12.75" customHeight="1" x14ac:dyDescent="0.25">
      <c r="A4554" s="21"/>
      <c r="B4554" s="112"/>
      <c r="C4554" s="116"/>
      <c r="D4554" s="623"/>
      <c r="E4554" s="278"/>
      <c r="F4554" s="116"/>
      <c r="G4554" s="694"/>
      <c r="H4554" s="878"/>
      <c r="I4554" s="397"/>
      <c r="J4554" s="380"/>
      <c r="K4554" s="405" t="s">
        <v>96</v>
      </c>
      <c r="L4554" s="738">
        <v>0</v>
      </c>
      <c r="M4554" s="739">
        <v>0</v>
      </c>
      <c r="N4554" s="929">
        <v>0</v>
      </c>
      <c r="O4554" s="530">
        <v>0</v>
      </c>
      <c r="P4554" s="530">
        <v>0</v>
      </c>
      <c r="Q4554" s="641">
        <v>0</v>
      </c>
      <c r="R4554" s="537">
        <v>0</v>
      </c>
      <c r="S4554" s="537">
        <v>0</v>
      </c>
      <c r="T4554" s="537">
        <v>0</v>
      </c>
      <c r="U4554" s="537">
        <v>0</v>
      </c>
      <c r="V4554" s="537">
        <v>0</v>
      </c>
      <c r="W4554" s="530"/>
      <c r="X4554" s="142">
        <v>0</v>
      </c>
      <c r="Y4554" s="142">
        <v>0</v>
      </c>
      <c r="Z4554" s="537">
        <v>0</v>
      </c>
      <c r="AA4554" s="537">
        <v>0</v>
      </c>
      <c r="AB4554" s="530"/>
      <c r="AC4554" s="142">
        <v>0</v>
      </c>
      <c r="AD4554" s="530">
        <v>0</v>
      </c>
      <c r="AE4554" s="842">
        <v>0</v>
      </c>
      <c r="AF4554" s="929">
        <v>0</v>
      </c>
      <c r="AG4554" s="530">
        <v>0</v>
      </c>
      <c r="AH4554" s="530">
        <v>0</v>
      </c>
      <c r="AI4554" s="641">
        <v>0</v>
      </c>
      <c r="AJ4554" s="537">
        <v>0</v>
      </c>
      <c r="AK4554" s="537">
        <v>0</v>
      </c>
      <c r="AL4554" s="537">
        <v>0</v>
      </c>
      <c r="AM4554" s="537">
        <v>0</v>
      </c>
      <c r="AN4554" s="537">
        <v>0</v>
      </c>
      <c r="AO4554" s="530"/>
      <c r="AP4554" s="142">
        <v>0</v>
      </c>
      <c r="AQ4554" s="142">
        <v>0</v>
      </c>
      <c r="AR4554" s="537">
        <v>0</v>
      </c>
      <c r="AS4554" s="537">
        <v>0</v>
      </c>
      <c r="AT4554" s="530"/>
      <c r="AU4554" s="142">
        <v>0</v>
      </c>
      <c r="AV4554" s="530">
        <v>0</v>
      </c>
      <c r="AW4554" s="842">
        <v>0</v>
      </c>
      <c r="AX4554" s="115">
        <v>0</v>
      </c>
      <c r="AY4554" s="5">
        <v>0</v>
      </c>
      <c r="AZ4554" s="5">
        <v>0</v>
      </c>
      <c r="BA4554" s="335">
        <v>0</v>
      </c>
      <c r="BB4554" s="23">
        <v>0</v>
      </c>
      <c r="BC4554" s="5">
        <v>0</v>
      </c>
      <c r="BD4554" s="5">
        <v>0</v>
      </c>
      <c r="BE4554" s="335">
        <v>0</v>
      </c>
      <c r="BG4554" s="826"/>
      <c r="BH4554" s="607"/>
    </row>
    <row r="4555" spans="1:66" s="4" customFormat="1" ht="12.75" customHeight="1" x14ac:dyDescent="0.25">
      <c r="A4555" s="21"/>
      <c r="B4555" s="112"/>
      <c r="C4555" s="116"/>
      <c r="D4555" s="623"/>
      <c r="E4555" s="278"/>
      <c r="F4555" s="116"/>
      <c r="G4555" s="694"/>
      <c r="H4555" s="878"/>
      <c r="I4555" s="397"/>
      <c r="J4555" s="380"/>
      <c r="K4555" s="405" t="s">
        <v>209</v>
      </c>
      <c r="L4555" s="738">
        <v>0</v>
      </c>
      <c r="M4555" s="739">
        <v>0</v>
      </c>
      <c r="N4555" s="929">
        <v>0</v>
      </c>
      <c r="O4555" s="530">
        <v>0</v>
      </c>
      <c r="P4555" s="530">
        <v>0</v>
      </c>
      <c r="Q4555" s="641">
        <v>0</v>
      </c>
      <c r="R4555" s="537">
        <v>0</v>
      </c>
      <c r="S4555" s="537">
        <v>0</v>
      </c>
      <c r="T4555" s="537">
        <v>0</v>
      </c>
      <c r="U4555" s="537">
        <v>0</v>
      </c>
      <c r="V4555" s="537">
        <v>0</v>
      </c>
      <c r="W4555" s="530"/>
      <c r="X4555" s="142">
        <v>0</v>
      </c>
      <c r="Y4555" s="142">
        <v>0</v>
      </c>
      <c r="Z4555" s="537">
        <v>0</v>
      </c>
      <c r="AA4555" s="537">
        <v>0</v>
      </c>
      <c r="AB4555" s="530"/>
      <c r="AC4555" s="142">
        <v>0</v>
      </c>
      <c r="AD4555" s="530">
        <v>0</v>
      </c>
      <c r="AE4555" s="842">
        <v>0</v>
      </c>
      <c r="AF4555" s="929">
        <v>0</v>
      </c>
      <c r="AG4555" s="530">
        <v>0</v>
      </c>
      <c r="AH4555" s="530">
        <v>0</v>
      </c>
      <c r="AI4555" s="641">
        <v>0</v>
      </c>
      <c r="AJ4555" s="537">
        <v>0</v>
      </c>
      <c r="AK4555" s="537">
        <v>0</v>
      </c>
      <c r="AL4555" s="537">
        <v>0</v>
      </c>
      <c r="AM4555" s="537">
        <v>0</v>
      </c>
      <c r="AN4555" s="537">
        <v>0</v>
      </c>
      <c r="AO4555" s="530"/>
      <c r="AP4555" s="142">
        <v>0</v>
      </c>
      <c r="AQ4555" s="142">
        <v>0</v>
      </c>
      <c r="AR4555" s="537">
        <v>0</v>
      </c>
      <c r="AS4555" s="537">
        <v>0</v>
      </c>
      <c r="AT4555" s="530"/>
      <c r="AU4555" s="142">
        <v>0</v>
      </c>
      <c r="AV4555" s="530">
        <v>0</v>
      </c>
      <c r="AW4555" s="842">
        <v>0</v>
      </c>
      <c r="AX4555" s="115">
        <v>0</v>
      </c>
      <c r="AY4555" s="5">
        <v>0</v>
      </c>
      <c r="AZ4555" s="5">
        <v>0</v>
      </c>
      <c r="BA4555" s="335">
        <v>0</v>
      </c>
      <c r="BB4555" s="23">
        <v>0</v>
      </c>
      <c r="BC4555" s="5">
        <v>0</v>
      </c>
      <c r="BD4555" s="5">
        <v>0</v>
      </c>
      <c r="BE4555" s="335">
        <v>0</v>
      </c>
      <c r="BF4555" s="41"/>
      <c r="BG4555" s="826"/>
      <c r="BH4555" s="607"/>
      <c r="BI4555" s="41"/>
      <c r="BJ4555" s="41"/>
      <c r="BK4555" s="41"/>
      <c r="BL4555" s="41"/>
      <c r="BM4555" s="41"/>
      <c r="BN4555" s="41"/>
    </row>
    <row r="4556" spans="1:66" s="27" customFormat="1" ht="12.75" customHeight="1" x14ac:dyDescent="0.25">
      <c r="A4556" s="21"/>
      <c r="B4556" s="112"/>
      <c r="C4556" s="116"/>
      <c r="D4556" s="623"/>
      <c r="E4556" s="278"/>
      <c r="F4556" s="116"/>
      <c r="G4556" s="694"/>
      <c r="H4556" s="878"/>
      <c r="I4556" s="397"/>
      <c r="J4556" s="380"/>
      <c r="K4556" s="405" t="s">
        <v>210</v>
      </c>
      <c r="L4556" s="738">
        <v>0</v>
      </c>
      <c r="M4556" s="739">
        <v>0</v>
      </c>
      <c r="N4556" s="929">
        <v>0</v>
      </c>
      <c r="O4556" s="530">
        <v>0</v>
      </c>
      <c r="P4556" s="530">
        <v>0</v>
      </c>
      <c r="Q4556" s="641">
        <v>0</v>
      </c>
      <c r="R4556" s="537">
        <v>0</v>
      </c>
      <c r="S4556" s="537">
        <v>0</v>
      </c>
      <c r="T4556" s="537">
        <v>0</v>
      </c>
      <c r="U4556" s="537">
        <v>0</v>
      </c>
      <c r="V4556" s="537">
        <v>0</v>
      </c>
      <c r="W4556" s="530"/>
      <c r="X4556" s="142">
        <v>0</v>
      </c>
      <c r="Y4556" s="142">
        <v>0</v>
      </c>
      <c r="Z4556" s="537">
        <v>0</v>
      </c>
      <c r="AA4556" s="537">
        <v>0</v>
      </c>
      <c r="AB4556" s="530"/>
      <c r="AC4556" s="142">
        <v>0</v>
      </c>
      <c r="AD4556" s="530">
        <v>0</v>
      </c>
      <c r="AE4556" s="842">
        <v>0</v>
      </c>
      <c r="AF4556" s="929">
        <v>0</v>
      </c>
      <c r="AG4556" s="530">
        <v>0</v>
      </c>
      <c r="AH4556" s="530">
        <v>0</v>
      </c>
      <c r="AI4556" s="641">
        <v>0</v>
      </c>
      <c r="AJ4556" s="537">
        <v>0</v>
      </c>
      <c r="AK4556" s="537">
        <v>0</v>
      </c>
      <c r="AL4556" s="537">
        <v>0</v>
      </c>
      <c r="AM4556" s="537">
        <v>0</v>
      </c>
      <c r="AN4556" s="537">
        <v>0</v>
      </c>
      <c r="AO4556" s="530"/>
      <c r="AP4556" s="142">
        <v>0</v>
      </c>
      <c r="AQ4556" s="142">
        <v>0</v>
      </c>
      <c r="AR4556" s="537">
        <v>0</v>
      </c>
      <c r="AS4556" s="537">
        <v>0</v>
      </c>
      <c r="AT4556" s="530"/>
      <c r="AU4556" s="142">
        <v>0</v>
      </c>
      <c r="AV4556" s="530">
        <v>0</v>
      </c>
      <c r="AW4556" s="842">
        <v>0</v>
      </c>
      <c r="AX4556" s="115">
        <v>0</v>
      </c>
      <c r="AY4556" s="5">
        <v>0</v>
      </c>
      <c r="AZ4556" s="5">
        <v>0</v>
      </c>
      <c r="BA4556" s="335">
        <v>0</v>
      </c>
      <c r="BB4556" s="23">
        <v>0</v>
      </c>
      <c r="BC4556" s="5">
        <v>0</v>
      </c>
      <c r="BD4556" s="5">
        <v>0</v>
      </c>
      <c r="BE4556" s="335">
        <v>0</v>
      </c>
      <c r="BF4556" s="41"/>
      <c r="BG4556" s="826"/>
      <c r="BH4556" s="607"/>
      <c r="BI4556" s="40"/>
      <c r="BJ4556" s="40"/>
      <c r="BK4556" s="40"/>
      <c r="BL4556" s="40"/>
      <c r="BM4556" s="40"/>
      <c r="BN4556" s="40"/>
    </row>
    <row r="4557" spans="1:66" ht="12.75" customHeight="1" x14ac:dyDescent="0.25">
      <c r="A4557" s="21"/>
      <c r="B4557" s="112"/>
      <c r="C4557" s="116"/>
      <c r="D4557" s="623"/>
      <c r="E4557" s="278"/>
      <c r="F4557" s="116"/>
      <c r="G4557" s="694"/>
      <c r="H4557" s="878"/>
      <c r="I4557" s="397"/>
      <c r="J4557" s="380"/>
      <c r="K4557" s="406" t="s">
        <v>53</v>
      </c>
      <c r="L4557" s="738">
        <v>0</v>
      </c>
      <c r="M4557" s="739">
        <v>0</v>
      </c>
      <c r="N4557" s="929">
        <v>0</v>
      </c>
      <c r="O4557" s="530">
        <v>0</v>
      </c>
      <c r="P4557" s="530">
        <v>0</v>
      </c>
      <c r="Q4557" s="641">
        <v>0</v>
      </c>
      <c r="R4557" s="537">
        <v>0</v>
      </c>
      <c r="S4557" s="537">
        <v>0</v>
      </c>
      <c r="T4557" s="537">
        <v>0</v>
      </c>
      <c r="U4557" s="537">
        <v>0</v>
      </c>
      <c r="V4557" s="537">
        <v>0</v>
      </c>
      <c r="W4557" s="530"/>
      <c r="X4557" s="142">
        <v>0</v>
      </c>
      <c r="Y4557" s="142">
        <v>0</v>
      </c>
      <c r="Z4557" s="537">
        <v>0</v>
      </c>
      <c r="AA4557" s="537">
        <v>0</v>
      </c>
      <c r="AB4557" s="530"/>
      <c r="AC4557" s="142">
        <v>0</v>
      </c>
      <c r="AD4557" s="530">
        <v>0</v>
      </c>
      <c r="AE4557" s="842">
        <v>0</v>
      </c>
      <c r="AF4557" s="929">
        <v>0</v>
      </c>
      <c r="AG4557" s="530">
        <v>0</v>
      </c>
      <c r="AH4557" s="530">
        <v>0</v>
      </c>
      <c r="AI4557" s="641">
        <v>0</v>
      </c>
      <c r="AJ4557" s="537">
        <v>0</v>
      </c>
      <c r="AK4557" s="537">
        <v>0</v>
      </c>
      <c r="AL4557" s="537">
        <v>0</v>
      </c>
      <c r="AM4557" s="537">
        <v>0</v>
      </c>
      <c r="AN4557" s="537">
        <v>0</v>
      </c>
      <c r="AO4557" s="530"/>
      <c r="AP4557" s="142">
        <v>0</v>
      </c>
      <c r="AQ4557" s="142">
        <v>0</v>
      </c>
      <c r="AR4557" s="537">
        <v>0</v>
      </c>
      <c r="AS4557" s="537">
        <v>0</v>
      </c>
      <c r="AT4557" s="530"/>
      <c r="AU4557" s="142">
        <v>0</v>
      </c>
      <c r="AV4557" s="530">
        <v>0</v>
      </c>
      <c r="AW4557" s="842">
        <v>0</v>
      </c>
      <c r="AX4557" s="115">
        <v>0</v>
      </c>
      <c r="AY4557" s="5">
        <v>0</v>
      </c>
      <c r="AZ4557" s="5">
        <v>0</v>
      </c>
      <c r="BA4557" s="335">
        <v>0</v>
      </c>
      <c r="BB4557" s="23">
        <v>0</v>
      </c>
      <c r="BC4557" s="5">
        <v>0</v>
      </c>
      <c r="BD4557" s="5">
        <v>0</v>
      </c>
      <c r="BE4557" s="335">
        <v>0</v>
      </c>
      <c r="BG4557" s="826"/>
      <c r="BH4557" s="607"/>
    </row>
    <row r="4558" spans="1:66" ht="12.75" customHeight="1" x14ac:dyDescent="0.25">
      <c r="A4558" s="21"/>
      <c r="B4558" s="112"/>
      <c r="C4558" s="116"/>
      <c r="D4558" s="623"/>
      <c r="F4558" s="117"/>
      <c r="G4558" s="694"/>
      <c r="H4558" s="878"/>
      <c r="I4558" s="397"/>
      <c r="J4558" s="380"/>
      <c r="K4558" s="408"/>
      <c r="L4558" s="738"/>
      <c r="M4558" s="739"/>
      <c r="N4558" s="931"/>
      <c r="O4558" s="923"/>
      <c r="P4558" s="923"/>
      <c r="Q4558" s="641"/>
      <c r="R4558" s="537"/>
      <c r="S4558" s="537"/>
      <c r="T4558" s="537"/>
      <c r="U4558" s="537"/>
      <c r="V4558" s="537"/>
      <c r="W4558" s="531"/>
      <c r="X4558" s="141"/>
      <c r="Y4558" s="141"/>
      <c r="Z4558" s="552"/>
      <c r="AA4558" s="552"/>
      <c r="AB4558" s="531"/>
      <c r="AC4558" s="593"/>
      <c r="AD4558" s="923"/>
      <c r="AE4558" s="846"/>
      <c r="AF4558" s="931"/>
      <c r="AG4558" s="923"/>
      <c r="AH4558" s="923"/>
      <c r="AI4558" s="641"/>
      <c r="AJ4558" s="537"/>
      <c r="AK4558" s="537"/>
      <c r="AL4558" s="537"/>
      <c r="AM4558" s="537"/>
      <c r="AN4558" s="537"/>
      <c r="AO4558" s="531"/>
      <c r="AP4558" s="141"/>
      <c r="AQ4558" s="141"/>
      <c r="AR4558" s="552"/>
      <c r="AS4558" s="552"/>
      <c r="AT4558" s="531"/>
      <c r="AU4558" s="593"/>
      <c r="AV4558" s="923"/>
      <c r="AW4558" s="846"/>
      <c r="AX4558" s="115"/>
      <c r="AY4558" s="5"/>
      <c r="AZ4558" s="5"/>
      <c r="BA4558" s="335"/>
      <c r="BC4558" s="5"/>
      <c r="BD4558" s="5"/>
      <c r="BE4558" s="335"/>
      <c r="BG4558" s="826"/>
      <c r="BH4558" s="607"/>
    </row>
    <row r="4559" spans="1:66" ht="12.75" customHeight="1" x14ac:dyDescent="0.25">
      <c r="A4559" s="21"/>
      <c r="B4559" s="112"/>
      <c r="C4559" s="116"/>
      <c r="D4559" s="623"/>
      <c r="E4559" s="278"/>
      <c r="F4559" s="116"/>
      <c r="G4559" s="694"/>
      <c r="H4559" s="878"/>
      <c r="I4559" s="397"/>
      <c r="J4559" s="380"/>
      <c r="K4559" s="408"/>
      <c r="L4559" s="738"/>
      <c r="M4559" s="739"/>
      <c r="N4559" s="931"/>
      <c r="O4559" s="923"/>
      <c r="P4559" s="923"/>
      <c r="Q4559" s="641"/>
      <c r="R4559" s="537"/>
      <c r="S4559" s="537"/>
      <c r="T4559" s="537"/>
      <c r="U4559" s="537"/>
      <c r="V4559" s="537"/>
      <c r="W4559" s="531"/>
      <c r="X4559" s="141"/>
      <c r="Y4559" s="141"/>
      <c r="Z4559" s="552"/>
      <c r="AA4559" s="552"/>
      <c r="AB4559" s="531"/>
      <c r="AC4559" s="593"/>
      <c r="AD4559" s="923"/>
      <c r="AE4559" s="846"/>
      <c r="AF4559" s="931"/>
      <c r="AG4559" s="923"/>
      <c r="AH4559" s="923"/>
      <c r="AI4559" s="641"/>
      <c r="AJ4559" s="537"/>
      <c r="AK4559" s="537"/>
      <c r="AL4559" s="537"/>
      <c r="AM4559" s="537"/>
      <c r="AN4559" s="537"/>
      <c r="AO4559" s="531"/>
      <c r="AP4559" s="141"/>
      <c r="AQ4559" s="141"/>
      <c r="AR4559" s="552"/>
      <c r="AS4559" s="552"/>
      <c r="AT4559" s="531"/>
      <c r="AU4559" s="593"/>
      <c r="AV4559" s="923"/>
      <c r="AW4559" s="846"/>
      <c r="AX4559" s="115"/>
      <c r="AY4559" s="5"/>
      <c r="AZ4559" s="5"/>
      <c r="BA4559" s="335"/>
      <c r="BC4559" s="5"/>
      <c r="BD4559" s="5"/>
      <c r="BE4559" s="335"/>
      <c r="BG4559" s="826"/>
      <c r="BH4559" s="607"/>
    </row>
    <row r="4560" spans="1:66" ht="12.75" customHeight="1" x14ac:dyDescent="0.25">
      <c r="A4560" s="222"/>
      <c r="C4560" s="116"/>
      <c r="D4560" s="620"/>
      <c r="F4560" s="117"/>
      <c r="G4560" s="694"/>
      <c r="H4560" s="878"/>
      <c r="I4560" s="397"/>
      <c r="J4560" s="380"/>
      <c r="K4560" s="400" t="s">
        <v>6648</v>
      </c>
      <c r="L4560" s="731"/>
      <c r="M4560" s="732"/>
      <c r="N4560" s="931"/>
      <c r="O4560" s="923"/>
      <c r="P4560" s="923"/>
      <c r="Q4560" s="641"/>
      <c r="R4560" s="537"/>
      <c r="S4560" s="537"/>
      <c r="T4560" s="537"/>
      <c r="U4560" s="537"/>
      <c r="V4560" s="537"/>
      <c r="W4560" s="531"/>
      <c r="X4560" s="141"/>
      <c r="Y4560" s="141"/>
      <c r="Z4560" s="552"/>
      <c r="AA4560" s="552"/>
      <c r="AB4560" s="531"/>
      <c r="AC4560" s="593"/>
      <c r="AD4560" s="923"/>
      <c r="AE4560" s="846"/>
      <c r="AF4560" s="931"/>
      <c r="AG4560" s="923"/>
      <c r="AH4560" s="923"/>
      <c r="AI4560" s="641"/>
      <c r="AJ4560" s="537"/>
      <c r="AK4560" s="537"/>
      <c r="AL4560" s="537"/>
      <c r="AM4560" s="537"/>
      <c r="AN4560" s="537"/>
      <c r="AO4560" s="531"/>
      <c r="AP4560" s="141"/>
      <c r="AQ4560" s="141"/>
      <c r="AR4560" s="552"/>
      <c r="AS4560" s="552"/>
      <c r="AT4560" s="531"/>
      <c r="AU4560" s="593"/>
      <c r="AV4560" s="923"/>
      <c r="AW4560" s="846"/>
      <c r="AX4560" s="115"/>
      <c r="AY4560" s="5"/>
      <c r="AZ4560" s="5"/>
      <c r="BA4560" s="335"/>
      <c r="BC4560" s="5"/>
      <c r="BD4560" s="5"/>
      <c r="BE4560" s="335"/>
      <c r="BG4560" s="826"/>
      <c r="BH4560" s="607"/>
    </row>
    <row r="4561" spans="1:66" x14ac:dyDescent="0.25">
      <c r="A4561" s="222"/>
      <c r="C4561" s="116"/>
      <c r="D4561" s="620"/>
      <c r="F4561" s="117"/>
      <c r="G4561" s="694"/>
      <c r="H4561" s="878"/>
      <c r="I4561" s="397"/>
      <c r="J4561" s="380"/>
      <c r="K4561" s="400" t="s">
        <v>108</v>
      </c>
      <c r="L4561" s="731"/>
      <c r="M4561" s="732"/>
      <c r="N4561" s="931"/>
      <c r="O4561" s="923"/>
      <c r="P4561" s="923"/>
      <c r="Q4561" s="641"/>
      <c r="R4561" s="537"/>
      <c r="S4561" s="537"/>
      <c r="T4561" s="537"/>
      <c r="U4561" s="537"/>
      <c r="V4561" s="537"/>
      <c r="W4561" s="531"/>
      <c r="X4561" s="141"/>
      <c r="Y4561" s="141"/>
      <c r="Z4561" s="552"/>
      <c r="AA4561" s="552"/>
      <c r="AB4561" s="531"/>
      <c r="AC4561" s="593"/>
      <c r="AD4561" s="923"/>
      <c r="AE4561" s="846"/>
      <c r="AF4561" s="931"/>
      <c r="AG4561" s="923"/>
      <c r="AH4561" s="923"/>
      <c r="AI4561" s="641"/>
      <c r="AJ4561" s="537"/>
      <c r="AK4561" s="537"/>
      <c r="AL4561" s="537"/>
      <c r="AM4561" s="537"/>
      <c r="AN4561" s="537"/>
      <c r="AO4561" s="531"/>
      <c r="AP4561" s="141"/>
      <c r="AQ4561" s="141"/>
      <c r="AR4561" s="552"/>
      <c r="AS4561" s="552"/>
      <c r="AT4561" s="531"/>
      <c r="AU4561" s="593"/>
      <c r="AV4561" s="923"/>
      <c r="AW4561" s="846"/>
      <c r="AX4561" s="115"/>
      <c r="AY4561" s="5"/>
      <c r="AZ4561" s="5"/>
      <c r="BA4561" s="335"/>
      <c r="BC4561" s="5"/>
      <c r="BD4561" s="5"/>
      <c r="BE4561" s="335"/>
      <c r="BG4561" s="826"/>
      <c r="BH4561" s="607"/>
    </row>
    <row r="4562" spans="1:66" ht="12.75" customHeight="1" x14ac:dyDescent="0.25">
      <c r="A4562" s="222"/>
      <c r="C4562" s="116"/>
      <c r="D4562" s="620"/>
      <c r="F4562" s="117"/>
      <c r="G4562" s="694"/>
      <c r="H4562" s="878"/>
      <c r="I4562" s="397"/>
      <c r="J4562" s="380"/>
      <c r="K4562" s="408"/>
      <c r="L4562" s="731"/>
      <c r="M4562" s="732"/>
      <c r="N4562" s="931"/>
      <c r="O4562" s="923"/>
      <c r="P4562" s="923"/>
      <c r="Q4562" s="641"/>
      <c r="R4562" s="537"/>
      <c r="S4562" s="537"/>
      <c r="T4562" s="537"/>
      <c r="U4562" s="537"/>
      <c r="V4562" s="537"/>
      <c r="W4562" s="531"/>
      <c r="X4562" s="141"/>
      <c r="Y4562" s="141"/>
      <c r="Z4562" s="552"/>
      <c r="AA4562" s="552"/>
      <c r="AB4562" s="531"/>
      <c r="AC4562" s="593"/>
      <c r="AD4562" s="923"/>
      <c r="AE4562" s="846"/>
      <c r="AF4562" s="931"/>
      <c r="AG4562" s="923"/>
      <c r="AH4562" s="923"/>
      <c r="AI4562" s="641"/>
      <c r="AJ4562" s="537"/>
      <c r="AK4562" s="537"/>
      <c r="AL4562" s="537"/>
      <c r="AM4562" s="537"/>
      <c r="AN4562" s="537"/>
      <c r="AO4562" s="531"/>
      <c r="AP4562" s="141"/>
      <c r="AQ4562" s="141"/>
      <c r="AR4562" s="552"/>
      <c r="AS4562" s="552"/>
      <c r="AT4562" s="531"/>
      <c r="AU4562" s="593"/>
      <c r="AV4562" s="923"/>
      <c r="AW4562" s="846"/>
      <c r="AX4562" s="115"/>
      <c r="AY4562" s="5"/>
      <c r="AZ4562" s="5"/>
      <c r="BA4562" s="335"/>
      <c r="BC4562" s="5"/>
      <c r="BD4562" s="5"/>
      <c r="BE4562" s="335"/>
      <c r="BG4562" s="826"/>
      <c r="BH4562" s="607"/>
    </row>
    <row r="4563" spans="1:66" s="203" customFormat="1" ht="35.1" customHeight="1" x14ac:dyDescent="0.25">
      <c r="A4563" s="21" t="s">
        <v>6115</v>
      </c>
      <c r="B4563" s="112">
        <v>16</v>
      </c>
      <c r="C4563" s="116" t="s">
        <v>107</v>
      </c>
      <c r="D4563" s="620">
        <v>1000</v>
      </c>
      <c r="E4563" s="278"/>
      <c r="F4563" s="116">
        <v>12</v>
      </c>
      <c r="G4563" s="694"/>
      <c r="H4563" s="1012" t="s">
        <v>3357</v>
      </c>
      <c r="I4563" s="397">
        <v>80100001</v>
      </c>
      <c r="J4563" s="380" t="s">
        <v>7216</v>
      </c>
      <c r="K4563" s="408" t="s">
        <v>7238</v>
      </c>
      <c r="L4563" s="733">
        <v>0</v>
      </c>
      <c r="M4563" s="734">
        <v>0</v>
      </c>
      <c r="N4563" s="931"/>
      <c r="O4563" s="530">
        <f>IF(N4563&gt;L4563,"0 ",N4563-L4563)</f>
        <v>0</v>
      </c>
      <c r="P4563" s="530">
        <f>IF(N4563&lt;L4563,"0 ",N4563-L4563)</f>
        <v>0</v>
      </c>
      <c r="Q4563" s="646"/>
      <c r="R4563" s="536"/>
      <c r="S4563" s="536"/>
      <c r="T4563" s="536"/>
      <c r="U4563" s="536"/>
      <c r="V4563" s="536"/>
      <c r="W4563" s="683" t="str">
        <f>IF(SUM(Q4563:V4563)=X4563,"OK",SUM(Q4563:V4563)-X4563)</f>
        <v>OK</v>
      </c>
      <c r="X4563" s="141"/>
      <c r="Y4563" s="141"/>
      <c r="Z4563" s="552"/>
      <c r="AA4563" s="552"/>
      <c r="AB4563" s="683" t="str">
        <f>IF(SUM(Z4563:AA4563)=AC4563,"OK",SUM(Z4563:AA4563)-AC4563)</f>
        <v>OK</v>
      </c>
      <c r="AC4563" s="593"/>
      <c r="AD4563" s="530">
        <f>X4563+Y4563+AC4563</f>
        <v>0</v>
      </c>
      <c r="AE4563" s="842">
        <f>N4563+AD4563</f>
        <v>0</v>
      </c>
      <c r="AF4563" s="931"/>
      <c r="AG4563" s="530">
        <f>IF(AF4563&gt;M4563,"0 ",AF4563-M4563)</f>
        <v>0</v>
      </c>
      <c r="AH4563" s="530">
        <f>IF(AF4563&lt;M4563,"0 ",AF4563-M4563)</f>
        <v>0</v>
      </c>
      <c r="AI4563" s="641"/>
      <c r="AJ4563" s="537"/>
      <c r="AK4563" s="537"/>
      <c r="AL4563" s="537"/>
      <c r="AM4563" s="537"/>
      <c r="AN4563" s="537"/>
      <c r="AO4563" s="683" t="str">
        <f>IF(SUM(AI4563:AN4563)=AP4563,"OK",SUM(AI4563:AN4563)-AP4563)</f>
        <v>OK</v>
      </c>
      <c r="AP4563" s="141"/>
      <c r="AQ4563" s="141"/>
      <c r="AR4563" s="552"/>
      <c r="AS4563" s="552"/>
      <c r="AT4563" s="683" t="str">
        <f>IF(SUM(AR4563:AS4563)=AU4563,"OK",SUM(AR4563:AS4563)-AU4563)</f>
        <v>OK</v>
      </c>
      <c r="AU4563" s="593"/>
      <c r="AV4563" s="530">
        <f>AP4563+AQ4563+AU4563</f>
        <v>0</v>
      </c>
      <c r="AW4563" s="842">
        <f>AF4563+AV4563</f>
        <v>0</v>
      </c>
      <c r="AX4563" s="115">
        <f>L4563</f>
        <v>0</v>
      </c>
      <c r="AY4563" s="5">
        <f>AE4563</f>
        <v>0</v>
      </c>
      <c r="AZ4563" s="7">
        <f>AY4563-AX4563</f>
        <v>0</v>
      </c>
      <c r="BA4563" s="335" t="e">
        <f>AZ4563/AX4563</f>
        <v>#DIV/0!</v>
      </c>
      <c r="BB4563" s="23">
        <f>M4563</f>
        <v>0</v>
      </c>
      <c r="BC4563" s="5">
        <f>AW4563</f>
        <v>0</v>
      </c>
      <c r="BD4563" s="7">
        <f>BC4563-BB4563</f>
        <v>0</v>
      </c>
      <c r="BE4563" s="335" t="e">
        <f>BD4563/BB4563</f>
        <v>#DIV/0!</v>
      </c>
      <c r="BF4563" s="667"/>
      <c r="BG4563" s="826" t="str">
        <f>RIGHT(LEFT(I4563,3),2)&amp;"."&amp;RIGHT(LEFT(I4563,5),2)</f>
        <v>01.00</v>
      </c>
      <c r="BH4563" s="668" t="b">
        <f>COUNTIF('Codes SEC'!$B$2:$B$250,Ministres!BG4563)&gt;0</f>
        <v>1</v>
      </c>
      <c r="BI4563" s="667"/>
      <c r="BJ4563" s="667"/>
      <c r="BK4563" s="667"/>
      <c r="BL4563" s="667"/>
      <c r="BM4563" s="667"/>
      <c r="BN4563" s="667"/>
    </row>
    <row r="4564" spans="1:66" ht="35.1" customHeight="1" x14ac:dyDescent="0.25">
      <c r="A4564" s="222" t="s">
        <v>6115</v>
      </c>
      <c r="B4564" s="112">
        <v>16</v>
      </c>
      <c r="C4564" s="116" t="s">
        <v>107</v>
      </c>
      <c r="D4564" s="620">
        <v>1000</v>
      </c>
      <c r="E4564" s="278"/>
      <c r="F4564" s="116">
        <v>12</v>
      </c>
      <c r="G4564" s="694"/>
      <c r="H4564" s="878" t="str">
        <f t="shared" ref="H4564:H4619" si="6991">LEFT(J4564,3)</f>
        <v>080</v>
      </c>
      <c r="I4564" s="397" t="s">
        <v>3257</v>
      </c>
      <c r="J4564" s="380" t="s">
        <v>2577</v>
      </c>
      <c r="K4564" s="408" t="s">
        <v>113</v>
      </c>
      <c r="L4564" s="733">
        <v>256</v>
      </c>
      <c r="M4564" s="734">
        <v>256</v>
      </c>
      <c r="N4564" s="931"/>
      <c r="O4564" s="530">
        <f t="shared" ref="O4564:O4595" si="6992">IF(N4564&gt;L4564,"0 ",N4564-L4564)</f>
        <v>-256</v>
      </c>
      <c r="P4564" s="530" t="str">
        <f t="shared" ref="P4564:P4595" si="6993">IF(N4564&lt;L4564,"0 ",N4564-L4564)</f>
        <v xml:space="preserve">0 </v>
      </c>
      <c r="Q4564" s="646"/>
      <c r="R4564" s="536"/>
      <c r="S4564" s="536"/>
      <c r="T4564" s="536"/>
      <c r="U4564" s="536"/>
      <c r="V4564" s="536"/>
      <c r="W4564" s="683" t="str">
        <f t="shared" ref="W4564:W4594" si="6994">IF(SUM(Q4564:V4564)=X4564,"OK",SUM(Q4564:V4564)-X4564)</f>
        <v>OK</v>
      </c>
      <c r="X4564" s="141"/>
      <c r="Y4564" s="141"/>
      <c r="Z4564" s="552"/>
      <c r="AA4564" s="552"/>
      <c r="AB4564" s="683" t="str">
        <f t="shared" ref="AB4564:AB4594" si="6995">IF(SUM(Z4564:AA4564)=AC4564,"OK",SUM(Z4564:AA4564)-AC4564)</f>
        <v>OK</v>
      </c>
      <c r="AC4564" s="593"/>
      <c r="AD4564" s="530">
        <f t="shared" ref="AD4564:AD4595" si="6996">X4564+Y4564+AC4564</f>
        <v>0</v>
      </c>
      <c r="AE4564" s="842">
        <f t="shared" ref="AE4564:AE4595" si="6997">N4564+AD4564</f>
        <v>0</v>
      </c>
      <c r="AF4564" s="931"/>
      <c r="AG4564" s="530">
        <f t="shared" ref="AG4564:AG4595" si="6998">IF(AF4564&gt;M4564,"0 ",AF4564-M4564)</f>
        <v>-256</v>
      </c>
      <c r="AH4564" s="530" t="str">
        <f t="shared" ref="AH4564:AH4595" si="6999">IF(AF4564&lt;M4564,"0 ",AF4564-M4564)</f>
        <v xml:space="preserve">0 </v>
      </c>
      <c r="AI4564" s="641"/>
      <c r="AJ4564" s="537"/>
      <c r="AK4564" s="537"/>
      <c r="AL4564" s="537"/>
      <c r="AM4564" s="537"/>
      <c r="AN4564" s="537"/>
      <c r="AO4564" s="683" t="str">
        <f t="shared" ref="AO4564:AO4594" si="7000">IF(SUM(AI4564:AN4564)=AP4564,"OK",SUM(AI4564:AN4564)-AP4564)</f>
        <v>OK</v>
      </c>
      <c r="AP4564" s="141"/>
      <c r="AQ4564" s="141"/>
      <c r="AR4564" s="552"/>
      <c r="AS4564" s="552"/>
      <c r="AT4564" s="683" t="str">
        <f t="shared" ref="AT4564:AT4594" si="7001">IF(SUM(AR4564:AS4564)=AU4564,"OK",SUM(AR4564:AS4564)-AU4564)</f>
        <v>OK</v>
      </c>
      <c r="AU4564" s="593"/>
      <c r="AV4564" s="530">
        <f t="shared" ref="AV4564:AV4595" si="7002">AP4564+AQ4564+AU4564</f>
        <v>0</v>
      </c>
      <c r="AW4564" s="842">
        <f t="shared" ref="AW4564:AW4595" si="7003">AF4564+AV4564</f>
        <v>0</v>
      </c>
      <c r="AX4564" s="115">
        <f t="shared" ref="AX4564:AX4595" si="7004">L4564</f>
        <v>256</v>
      </c>
      <c r="AY4564" s="5">
        <f t="shared" ref="AY4564:AY4595" si="7005">AE4564</f>
        <v>0</v>
      </c>
      <c r="AZ4564" s="7">
        <f t="shared" ref="AZ4564:AZ4591" si="7006">AY4564-AX4564</f>
        <v>-256</v>
      </c>
      <c r="BA4564" s="335">
        <f t="shared" ref="BA4564:BA4573" si="7007">AZ4564/AX4564</f>
        <v>-1</v>
      </c>
      <c r="BB4564" s="23">
        <f t="shared" ref="BB4564:BB4595" si="7008">M4564</f>
        <v>256</v>
      </c>
      <c r="BC4564" s="5">
        <f t="shared" ref="BC4564:BC4591" si="7009">AW4564</f>
        <v>0</v>
      </c>
      <c r="BD4564" s="7">
        <f t="shared" ref="BD4564:BD4591" si="7010">BC4564-BB4564</f>
        <v>-256</v>
      </c>
      <c r="BE4564" s="335">
        <f t="shared" ref="BE4564:BE4573" si="7011">BD4564/BB4564</f>
        <v>-1</v>
      </c>
      <c r="BG4564" s="826" t="str">
        <f t="shared" ref="BG4564:BG4595" si="7012">RIGHT(LEFT(I4564,3),2)&amp;"."&amp;RIGHT(LEFT(I4564,5),2)</f>
        <v>12.11</v>
      </c>
      <c r="BH4564" s="607" t="b">
        <f>COUNTIF('Codes SEC'!$B$2:$B$250,Ministres!BG4564)&gt;0</f>
        <v>1</v>
      </c>
    </row>
    <row r="4565" spans="1:66" ht="35.1" customHeight="1" x14ac:dyDescent="0.25">
      <c r="A4565" s="190" t="s">
        <v>6115</v>
      </c>
      <c r="B4565" s="583">
        <v>16</v>
      </c>
      <c r="C4565" s="120" t="s">
        <v>107</v>
      </c>
      <c r="D4565" s="620">
        <v>1000</v>
      </c>
      <c r="E4565" s="584"/>
      <c r="F4565" s="120">
        <v>12</v>
      </c>
      <c r="G4565" s="697"/>
      <c r="H4565" s="890" t="str">
        <f t="shared" si="6991"/>
        <v>080</v>
      </c>
      <c r="I4565" s="585">
        <v>82140000</v>
      </c>
      <c r="J4565" s="380" t="s">
        <v>4258</v>
      </c>
      <c r="K4565" s="422" t="s">
        <v>3191</v>
      </c>
      <c r="L4565" s="726">
        <v>5</v>
      </c>
      <c r="M4565" s="727">
        <v>5</v>
      </c>
      <c r="N4565" s="931"/>
      <c r="O4565" s="530">
        <f t="shared" si="6992"/>
        <v>-5</v>
      </c>
      <c r="P4565" s="530" t="str">
        <f t="shared" si="6993"/>
        <v xml:space="preserve">0 </v>
      </c>
      <c r="Q4565" s="646"/>
      <c r="R4565" s="536"/>
      <c r="S4565" s="536"/>
      <c r="T4565" s="536"/>
      <c r="U4565" s="536"/>
      <c r="V4565" s="536"/>
      <c r="W4565" s="683" t="str">
        <f t="shared" si="6994"/>
        <v>OK</v>
      </c>
      <c r="X4565" s="141"/>
      <c r="Y4565" s="141"/>
      <c r="Z4565" s="552"/>
      <c r="AA4565" s="552"/>
      <c r="AB4565" s="683" t="str">
        <f t="shared" si="6995"/>
        <v>OK</v>
      </c>
      <c r="AC4565" s="593"/>
      <c r="AD4565" s="530">
        <f t="shared" si="6996"/>
        <v>0</v>
      </c>
      <c r="AE4565" s="842">
        <f t="shared" si="6997"/>
        <v>0</v>
      </c>
      <c r="AF4565" s="931"/>
      <c r="AG4565" s="530">
        <f t="shared" si="6998"/>
        <v>-5</v>
      </c>
      <c r="AH4565" s="530" t="str">
        <f t="shared" si="6999"/>
        <v xml:space="preserve">0 </v>
      </c>
      <c r="AI4565" s="641"/>
      <c r="AJ4565" s="537"/>
      <c r="AK4565" s="537"/>
      <c r="AL4565" s="537"/>
      <c r="AM4565" s="537"/>
      <c r="AN4565" s="537"/>
      <c r="AO4565" s="683" t="str">
        <f t="shared" si="7000"/>
        <v>OK</v>
      </c>
      <c r="AP4565" s="141"/>
      <c r="AQ4565" s="141"/>
      <c r="AR4565" s="552"/>
      <c r="AS4565" s="552"/>
      <c r="AT4565" s="683" t="str">
        <f t="shared" si="7001"/>
        <v>OK</v>
      </c>
      <c r="AU4565" s="593"/>
      <c r="AV4565" s="530">
        <f t="shared" si="7002"/>
        <v>0</v>
      </c>
      <c r="AW4565" s="842">
        <f t="shared" si="7003"/>
        <v>0</v>
      </c>
      <c r="AX4565" s="115">
        <f t="shared" si="7004"/>
        <v>5</v>
      </c>
      <c r="AY4565" s="5">
        <f t="shared" si="7005"/>
        <v>0</v>
      </c>
      <c r="AZ4565" s="7">
        <f t="shared" si="7006"/>
        <v>-5</v>
      </c>
      <c r="BA4565" s="335">
        <f t="shared" ref="BA4565:BA4571" si="7013">AZ4565/AX4565</f>
        <v>-1</v>
      </c>
      <c r="BB4565" s="23">
        <f t="shared" si="7008"/>
        <v>5</v>
      </c>
      <c r="BC4565" s="5">
        <f t="shared" si="7009"/>
        <v>0</v>
      </c>
      <c r="BD4565" s="7">
        <f t="shared" si="7010"/>
        <v>-5</v>
      </c>
      <c r="BE4565" s="335">
        <f t="shared" ref="BE4565:BE4571" si="7014">BD4565/BB4565</f>
        <v>-1</v>
      </c>
      <c r="BG4565" s="826" t="str">
        <f t="shared" si="7012"/>
        <v>21.40</v>
      </c>
      <c r="BH4565" s="607" t="b">
        <f>COUNTIF('Codes SEC'!$B$2:$B$250,Ministres!BG4565)&gt;0</f>
        <v>1</v>
      </c>
    </row>
    <row r="4566" spans="1:66" s="203" customFormat="1" ht="35.1" customHeight="1" x14ac:dyDescent="0.25">
      <c r="A4566" s="21" t="s">
        <v>6115</v>
      </c>
      <c r="B4566" s="112">
        <v>16</v>
      </c>
      <c r="C4566" s="116" t="s">
        <v>107</v>
      </c>
      <c r="D4566" s="620">
        <v>1000</v>
      </c>
      <c r="E4566" s="278"/>
      <c r="F4566" s="116">
        <v>12</v>
      </c>
      <c r="G4566" s="694"/>
      <c r="H4566" s="1012" t="s">
        <v>3357</v>
      </c>
      <c r="I4566" s="397">
        <v>81250000</v>
      </c>
      <c r="J4566" s="712" t="s">
        <v>7217</v>
      </c>
      <c r="K4566" s="408" t="s">
        <v>7218</v>
      </c>
      <c r="L4566" s="733">
        <v>0</v>
      </c>
      <c r="M4566" s="734">
        <v>0</v>
      </c>
      <c r="N4566" s="931"/>
      <c r="O4566" s="530">
        <f>IF(N4566&gt;L4566,"0 ",N4566-L4566)</f>
        <v>0</v>
      </c>
      <c r="P4566" s="530">
        <f>IF(N4566&lt;L4566,"0 ",N4566-L4566)</f>
        <v>0</v>
      </c>
      <c r="Q4566" s="646"/>
      <c r="R4566" s="536"/>
      <c r="S4566" s="536"/>
      <c r="T4566" s="536"/>
      <c r="U4566" s="536"/>
      <c r="V4566" s="536"/>
      <c r="W4566" s="683" t="str">
        <f>IF(SUM(Q4566:V4566)=X4566,"OK",SUM(Q4566:V4566)-X4566)</f>
        <v>OK</v>
      </c>
      <c r="X4566" s="141"/>
      <c r="Y4566" s="141"/>
      <c r="Z4566" s="552"/>
      <c r="AA4566" s="552"/>
      <c r="AB4566" s="683" t="str">
        <f>IF(SUM(Z4566:AA4566)=AC4566,"OK",SUM(Z4566:AA4566)-AC4566)</f>
        <v>OK</v>
      </c>
      <c r="AC4566" s="593"/>
      <c r="AD4566" s="530">
        <f>X4566+Y4566+AC4566</f>
        <v>0</v>
      </c>
      <c r="AE4566" s="842">
        <f>N4566+AD4566</f>
        <v>0</v>
      </c>
      <c r="AF4566" s="931"/>
      <c r="AG4566" s="530">
        <f>IF(AF4566&gt;M4566,"0 ",AF4566-M4566)</f>
        <v>0</v>
      </c>
      <c r="AH4566" s="530">
        <f>IF(AF4566&lt;M4566,"0 ",AF4566-M4566)</f>
        <v>0</v>
      </c>
      <c r="AI4566" s="641"/>
      <c r="AJ4566" s="537"/>
      <c r="AK4566" s="537"/>
      <c r="AL4566" s="537"/>
      <c r="AM4566" s="537"/>
      <c r="AN4566" s="537"/>
      <c r="AO4566" s="683" t="str">
        <f>IF(SUM(AI4566:AN4566)=AP4566,"OK",SUM(AI4566:AN4566)-AP4566)</f>
        <v>OK</v>
      </c>
      <c r="AP4566" s="141"/>
      <c r="AQ4566" s="141"/>
      <c r="AR4566" s="552"/>
      <c r="AS4566" s="552"/>
      <c r="AT4566" s="683" t="str">
        <f>IF(SUM(AR4566:AS4566)=AU4566,"OK",SUM(AR4566:AS4566)-AU4566)</f>
        <v>OK</v>
      </c>
      <c r="AU4566" s="593"/>
      <c r="AV4566" s="530">
        <f>AP4566+AQ4566+AU4566</f>
        <v>0</v>
      </c>
      <c r="AW4566" s="842">
        <f>AF4566+AV4566</f>
        <v>0</v>
      </c>
      <c r="AX4566" s="115">
        <f>L4566</f>
        <v>0</v>
      </c>
      <c r="AY4566" s="5">
        <f>AE4566</f>
        <v>0</v>
      </c>
      <c r="AZ4566" s="7">
        <f>AY4566-AX4566</f>
        <v>0</v>
      </c>
      <c r="BA4566" s="335" t="e">
        <f>AZ4566/AX4566</f>
        <v>#DIV/0!</v>
      </c>
      <c r="BB4566" s="23">
        <f>M4566</f>
        <v>0</v>
      </c>
      <c r="BC4566" s="5">
        <f>AW4566</f>
        <v>0</v>
      </c>
      <c r="BD4566" s="7">
        <f>BC4566-BB4566</f>
        <v>0</v>
      </c>
      <c r="BE4566" s="335" t="e">
        <f>BD4566/BB4566</f>
        <v>#DIV/0!</v>
      </c>
      <c r="BF4566" s="667"/>
      <c r="BG4566" s="826" t="str">
        <f>RIGHT(LEFT(I4566,3),2)&amp;"."&amp;RIGHT(LEFT(I4566,5),2)</f>
        <v>12.50</v>
      </c>
      <c r="BH4566" s="668" t="b">
        <f>COUNTIF('Codes SEC'!$B$2:$B$250,Ministres!BG4566)&gt;0</f>
        <v>1</v>
      </c>
      <c r="BI4566" s="667"/>
      <c r="BJ4566" s="667"/>
      <c r="BK4566" s="667"/>
      <c r="BL4566" s="667"/>
      <c r="BM4566" s="667"/>
      <c r="BN4566" s="667"/>
    </row>
    <row r="4567" spans="1:66" ht="35.1" customHeight="1" x14ac:dyDescent="0.25">
      <c r="A4567" s="190" t="s">
        <v>6115</v>
      </c>
      <c r="B4567" s="583">
        <v>16</v>
      </c>
      <c r="C4567" s="120" t="s">
        <v>107</v>
      </c>
      <c r="D4567" s="620">
        <v>1000</v>
      </c>
      <c r="E4567" s="584"/>
      <c r="F4567" s="120">
        <v>12</v>
      </c>
      <c r="G4567" s="697"/>
      <c r="H4567" s="890" t="str">
        <f t="shared" si="6991"/>
        <v>080</v>
      </c>
      <c r="I4567" s="585">
        <v>82160000</v>
      </c>
      <c r="J4567" s="380" t="s">
        <v>4259</v>
      </c>
      <c r="K4567" s="422" t="s">
        <v>3192</v>
      </c>
      <c r="L4567" s="726">
        <v>5</v>
      </c>
      <c r="M4567" s="727">
        <v>5</v>
      </c>
      <c r="N4567" s="931"/>
      <c r="O4567" s="530">
        <f t="shared" si="6992"/>
        <v>-5</v>
      </c>
      <c r="P4567" s="530" t="str">
        <f t="shared" si="6993"/>
        <v xml:space="preserve">0 </v>
      </c>
      <c r="Q4567" s="646"/>
      <c r="R4567" s="536"/>
      <c r="S4567" s="536"/>
      <c r="T4567" s="536"/>
      <c r="U4567" s="536"/>
      <c r="V4567" s="536"/>
      <c r="W4567" s="683" t="str">
        <f t="shared" si="6994"/>
        <v>OK</v>
      </c>
      <c r="X4567" s="141"/>
      <c r="Y4567" s="141"/>
      <c r="Z4567" s="552"/>
      <c r="AA4567" s="552"/>
      <c r="AB4567" s="683" t="str">
        <f t="shared" si="6995"/>
        <v>OK</v>
      </c>
      <c r="AC4567" s="593"/>
      <c r="AD4567" s="530">
        <f t="shared" si="6996"/>
        <v>0</v>
      </c>
      <c r="AE4567" s="842">
        <f t="shared" si="6997"/>
        <v>0</v>
      </c>
      <c r="AF4567" s="931"/>
      <c r="AG4567" s="530">
        <f t="shared" si="6998"/>
        <v>-5</v>
      </c>
      <c r="AH4567" s="530" t="str">
        <f t="shared" si="6999"/>
        <v xml:space="preserve">0 </v>
      </c>
      <c r="AI4567" s="641"/>
      <c r="AJ4567" s="537"/>
      <c r="AK4567" s="537"/>
      <c r="AL4567" s="537"/>
      <c r="AM4567" s="537"/>
      <c r="AN4567" s="537"/>
      <c r="AO4567" s="683" t="str">
        <f t="shared" si="7000"/>
        <v>OK</v>
      </c>
      <c r="AP4567" s="141"/>
      <c r="AQ4567" s="141"/>
      <c r="AR4567" s="552"/>
      <c r="AS4567" s="552"/>
      <c r="AT4567" s="683" t="str">
        <f t="shared" si="7001"/>
        <v>OK</v>
      </c>
      <c r="AU4567" s="593"/>
      <c r="AV4567" s="530">
        <f t="shared" si="7002"/>
        <v>0</v>
      </c>
      <c r="AW4567" s="842">
        <f t="shared" si="7003"/>
        <v>0</v>
      </c>
      <c r="AX4567" s="115">
        <f t="shared" si="7004"/>
        <v>5</v>
      </c>
      <c r="AY4567" s="5">
        <f t="shared" si="7005"/>
        <v>0</v>
      </c>
      <c r="AZ4567" s="7">
        <f t="shared" si="7006"/>
        <v>-5</v>
      </c>
      <c r="BA4567" s="335">
        <f t="shared" si="7013"/>
        <v>-1</v>
      </c>
      <c r="BB4567" s="23">
        <f t="shared" si="7008"/>
        <v>5</v>
      </c>
      <c r="BC4567" s="5">
        <f t="shared" si="7009"/>
        <v>0</v>
      </c>
      <c r="BD4567" s="7">
        <f t="shared" si="7010"/>
        <v>-5</v>
      </c>
      <c r="BE4567" s="335">
        <f t="shared" si="7014"/>
        <v>-1</v>
      </c>
      <c r="BG4567" s="826" t="str">
        <f t="shared" si="7012"/>
        <v>21.60</v>
      </c>
      <c r="BH4567" s="607" t="b">
        <f>COUNTIF('Codes SEC'!$B$2:$B$250,Ministres!BG4567)&gt;0</f>
        <v>1</v>
      </c>
    </row>
    <row r="4568" spans="1:66" ht="36.6" customHeight="1" x14ac:dyDescent="0.25">
      <c r="A4568" s="190" t="s">
        <v>6115</v>
      </c>
      <c r="B4568" s="583" t="s">
        <v>5020</v>
      </c>
      <c r="C4568" s="120" t="s">
        <v>107</v>
      </c>
      <c r="D4568" s="622">
        <v>1000</v>
      </c>
      <c r="E4568" s="584"/>
      <c r="F4568" s="120">
        <v>12</v>
      </c>
      <c r="G4568" s="699"/>
      <c r="H4568" s="891" t="str">
        <f t="shared" si="6991"/>
        <v>080</v>
      </c>
      <c r="I4568" s="605">
        <v>83122000</v>
      </c>
      <c r="J4568" s="689" t="s">
        <v>5541</v>
      </c>
      <c r="K4568" s="424" t="s">
        <v>5542</v>
      </c>
      <c r="L4568" s="733">
        <v>0</v>
      </c>
      <c r="M4568" s="734">
        <v>0</v>
      </c>
      <c r="N4568" s="931"/>
      <c r="O4568" s="530">
        <f t="shared" si="6992"/>
        <v>0</v>
      </c>
      <c r="P4568" s="530">
        <f t="shared" si="6993"/>
        <v>0</v>
      </c>
      <c r="Q4568" s="646"/>
      <c r="R4568" s="536"/>
      <c r="S4568" s="536"/>
      <c r="T4568" s="536"/>
      <c r="U4568" s="536"/>
      <c r="V4568" s="536"/>
      <c r="W4568" s="683" t="str">
        <f t="shared" si="6994"/>
        <v>OK</v>
      </c>
      <c r="X4568" s="141"/>
      <c r="Y4568" s="141"/>
      <c r="Z4568" s="552"/>
      <c r="AA4568" s="552"/>
      <c r="AB4568" s="683" t="str">
        <f t="shared" si="6995"/>
        <v>OK</v>
      </c>
      <c r="AC4568" s="593"/>
      <c r="AD4568" s="530">
        <f t="shared" si="6996"/>
        <v>0</v>
      </c>
      <c r="AE4568" s="842">
        <f t="shared" si="6997"/>
        <v>0</v>
      </c>
      <c r="AF4568" s="931"/>
      <c r="AG4568" s="530">
        <f t="shared" si="6998"/>
        <v>0</v>
      </c>
      <c r="AH4568" s="530">
        <f t="shared" si="6999"/>
        <v>0</v>
      </c>
      <c r="AI4568" s="641"/>
      <c r="AJ4568" s="537"/>
      <c r="AK4568" s="537"/>
      <c r="AL4568" s="537"/>
      <c r="AM4568" s="537"/>
      <c r="AN4568" s="537"/>
      <c r="AO4568" s="683" t="str">
        <f t="shared" si="7000"/>
        <v>OK</v>
      </c>
      <c r="AP4568" s="141"/>
      <c r="AQ4568" s="141"/>
      <c r="AR4568" s="552"/>
      <c r="AS4568" s="552"/>
      <c r="AT4568" s="683" t="str">
        <f t="shared" si="7001"/>
        <v>OK</v>
      </c>
      <c r="AU4568" s="593"/>
      <c r="AV4568" s="530">
        <f t="shared" si="7002"/>
        <v>0</v>
      </c>
      <c r="AW4568" s="842">
        <f t="shared" si="7003"/>
        <v>0</v>
      </c>
      <c r="AX4568" s="115">
        <f t="shared" si="7004"/>
        <v>0</v>
      </c>
      <c r="AY4568" s="5">
        <f t="shared" si="7005"/>
        <v>0</v>
      </c>
      <c r="AZ4568" s="7">
        <f t="shared" si="7006"/>
        <v>0</v>
      </c>
      <c r="BA4568" s="335" t="e">
        <f t="shared" si="7013"/>
        <v>#DIV/0!</v>
      </c>
      <c r="BB4568" s="23">
        <f t="shared" si="7008"/>
        <v>0</v>
      </c>
      <c r="BC4568" s="5">
        <f t="shared" si="7009"/>
        <v>0</v>
      </c>
      <c r="BD4568" s="7">
        <f t="shared" si="7010"/>
        <v>0</v>
      </c>
      <c r="BE4568" s="335" t="e">
        <f t="shared" si="7014"/>
        <v>#DIV/0!</v>
      </c>
      <c r="BG4568" s="826" t="str">
        <f t="shared" si="7012"/>
        <v>31.22</v>
      </c>
      <c r="BH4568" s="607" t="b">
        <f>COUNTIF('Codes SEC'!$B$2:$B$250,Ministres!BG4568)&gt;0</f>
        <v>1</v>
      </c>
    </row>
    <row r="4569" spans="1:66" ht="35.1" customHeight="1" x14ac:dyDescent="0.25">
      <c r="A4569" s="222" t="s">
        <v>6115</v>
      </c>
      <c r="B4569" s="112" t="s">
        <v>5020</v>
      </c>
      <c r="C4569" s="120" t="s">
        <v>107</v>
      </c>
      <c r="D4569" s="620">
        <v>1000</v>
      </c>
      <c r="E4569" s="278"/>
      <c r="F4569" s="116">
        <v>12</v>
      </c>
      <c r="G4569" s="700"/>
      <c r="H4569" s="888" t="str">
        <f t="shared" si="6991"/>
        <v>080</v>
      </c>
      <c r="I4569" s="580">
        <v>83132000</v>
      </c>
      <c r="J4569" s="689" t="s">
        <v>5793</v>
      </c>
      <c r="K4569" s="411" t="s">
        <v>5794</v>
      </c>
      <c r="L4569" s="733">
        <v>0</v>
      </c>
      <c r="M4569" s="734">
        <v>0</v>
      </c>
      <c r="N4569" s="931"/>
      <c r="O4569" s="530">
        <f t="shared" si="6992"/>
        <v>0</v>
      </c>
      <c r="P4569" s="530">
        <f t="shared" si="6993"/>
        <v>0</v>
      </c>
      <c r="Q4569" s="646"/>
      <c r="R4569" s="536"/>
      <c r="S4569" s="536"/>
      <c r="T4569" s="536"/>
      <c r="U4569" s="536"/>
      <c r="V4569" s="536"/>
      <c r="W4569" s="683" t="str">
        <f t="shared" si="6994"/>
        <v>OK</v>
      </c>
      <c r="X4569" s="141"/>
      <c r="Y4569" s="141"/>
      <c r="Z4569" s="552"/>
      <c r="AA4569" s="552"/>
      <c r="AB4569" s="683" t="str">
        <f t="shared" si="6995"/>
        <v>OK</v>
      </c>
      <c r="AC4569" s="593"/>
      <c r="AD4569" s="530">
        <f t="shared" si="6996"/>
        <v>0</v>
      </c>
      <c r="AE4569" s="842">
        <f t="shared" si="6997"/>
        <v>0</v>
      </c>
      <c r="AF4569" s="931"/>
      <c r="AG4569" s="530">
        <f t="shared" si="6998"/>
        <v>0</v>
      </c>
      <c r="AH4569" s="530">
        <f t="shared" si="6999"/>
        <v>0</v>
      </c>
      <c r="AI4569" s="641"/>
      <c r="AJ4569" s="537"/>
      <c r="AK4569" s="537"/>
      <c r="AL4569" s="537"/>
      <c r="AM4569" s="537"/>
      <c r="AN4569" s="537"/>
      <c r="AO4569" s="683" t="str">
        <f t="shared" si="7000"/>
        <v>OK</v>
      </c>
      <c r="AP4569" s="141"/>
      <c r="AQ4569" s="141"/>
      <c r="AR4569" s="552"/>
      <c r="AS4569" s="552"/>
      <c r="AT4569" s="683" t="str">
        <f t="shared" si="7001"/>
        <v>OK</v>
      </c>
      <c r="AU4569" s="593"/>
      <c r="AV4569" s="530">
        <f t="shared" si="7002"/>
        <v>0</v>
      </c>
      <c r="AW4569" s="842">
        <f t="shared" si="7003"/>
        <v>0</v>
      </c>
      <c r="AX4569" s="115">
        <f t="shared" si="7004"/>
        <v>0</v>
      </c>
      <c r="AY4569" s="5">
        <f t="shared" si="7005"/>
        <v>0</v>
      </c>
      <c r="AZ4569" s="7">
        <f>AY4569-AX4569</f>
        <v>0</v>
      </c>
      <c r="BA4569" s="335" t="e">
        <f t="shared" si="7013"/>
        <v>#DIV/0!</v>
      </c>
      <c r="BB4569" s="23">
        <f t="shared" si="7008"/>
        <v>0</v>
      </c>
      <c r="BC4569" s="5">
        <f>AW4569</f>
        <v>0</v>
      </c>
      <c r="BD4569" s="7">
        <f>BC4569-BB4569</f>
        <v>0</v>
      </c>
      <c r="BE4569" s="335" t="e">
        <f t="shared" si="7014"/>
        <v>#DIV/0!</v>
      </c>
      <c r="BG4569" s="826" t="str">
        <f t="shared" si="7012"/>
        <v>31.32</v>
      </c>
      <c r="BH4569" s="607" t="b">
        <f>COUNTIF('Codes SEC'!$B$2:$B$250,Ministres!BG4569)&gt;0</f>
        <v>1</v>
      </c>
    </row>
    <row r="4570" spans="1:66" ht="35.1" customHeight="1" x14ac:dyDescent="0.25">
      <c r="A4570" s="222" t="s">
        <v>6115</v>
      </c>
      <c r="B4570" s="112" t="s">
        <v>5020</v>
      </c>
      <c r="C4570" s="116" t="s">
        <v>107</v>
      </c>
      <c r="D4570" s="620">
        <v>1000</v>
      </c>
      <c r="E4570" s="278"/>
      <c r="F4570" s="116">
        <v>12</v>
      </c>
      <c r="G4570" s="700"/>
      <c r="H4570" s="888" t="str">
        <f t="shared" si="6991"/>
        <v>080</v>
      </c>
      <c r="I4570" s="580">
        <v>83132000</v>
      </c>
      <c r="J4570" s="689" t="s">
        <v>5994</v>
      </c>
      <c r="K4570" s="411" t="s">
        <v>5995</v>
      </c>
      <c r="L4570" s="733">
        <v>0</v>
      </c>
      <c r="M4570" s="734">
        <v>0</v>
      </c>
      <c r="N4570" s="931"/>
      <c r="O4570" s="530">
        <f t="shared" si="6992"/>
        <v>0</v>
      </c>
      <c r="P4570" s="530">
        <f t="shared" si="6993"/>
        <v>0</v>
      </c>
      <c r="Q4570" s="646"/>
      <c r="R4570" s="536"/>
      <c r="S4570" s="536"/>
      <c r="T4570" s="536"/>
      <c r="U4570" s="536"/>
      <c r="V4570" s="536"/>
      <c r="W4570" s="683" t="str">
        <f t="shared" si="6994"/>
        <v>OK</v>
      </c>
      <c r="X4570" s="141"/>
      <c r="Y4570" s="141"/>
      <c r="Z4570" s="552"/>
      <c r="AA4570" s="552"/>
      <c r="AB4570" s="683" t="str">
        <f t="shared" si="6995"/>
        <v>OK</v>
      </c>
      <c r="AC4570" s="593"/>
      <c r="AD4570" s="530">
        <f t="shared" si="6996"/>
        <v>0</v>
      </c>
      <c r="AE4570" s="842">
        <f t="shared" si="6997"/>
        <v>0</v>
      </c>
      <c r="AF4570" s="931"/>
      <c r="AG4570" s="530">
        <f t="shared" si="6998"/>
        <v>0</v>
      </c>
      <c r="AH4570" s="530">
        <f t="shared" si="6999"/>
        <v>0</v>
      </c>
      <c r="AI4570" s="641"/>
      <c r="AJ4570" s="537"/>
      <c r="AK4570" s="537"/>
      <c r="AL4570" s="537"/>
      <c r="AM4570" s="537"/>
      <c r="AN4570" s="537"/>
      <c r="AO4570" s="683" t="str">
        <f t="shared" si="7000"/>
        <v>OK</v>
      </c>
      <c r="AP4570" s="141"/>
      <c r="AQ4570" s="141"/>
      <c r="AR4570" s="552"/>
      <c r="AS4570" s="552"/>
      <c r="AT4570" s="683" t="str">
        <f t="shared" si="7001"/>
        <v>OK</v>
      </c>
      <c r="AU4570" s="593"/>
      <c r="AV4570" s="530">
        <f t="shared" si="7002"/>
        <v>0</v>
      </c>
      <c r="AW4570" s="842">
        <f t="shared" si="7003"/>
        <v>0</v>
      </c>
      <c r="AX4570" s="115">
        <f t="shared" si="7004"/>
        <v>0</v>
      </c>
      <c r="AY4570" s="5">
        <f t="shared" si="7005"/>
        <v>0</v>
      </c>
      <c r="AZ4570" s="7">
        <f>AY4570-AX4570</f>
        <v>0</v>
      </c>
      <c r="BA4570" s="335" t="e">
        <f t="shared" si="7013"/>
        <v>#DIV/0!</v>
      </c>
      <c r="BB4570" s="23">
        <f t="shared" si="7008"/>
        <v>0</v>
      </c>
      <c r="BC4570" s="5">
        <f>AW4570</f>
        <v>0</v>
      </c>
      <c r="BD4570" s="7">
        <f>BC4570-BB4570</f>
        <v>0</v>
      </c>
      <c r="BE4570" s="335" t="e">
        <f t="shared" si="7014"/>
        <v>#DIV/0!</v>
      </c>
      <c r="BG4570" s="826" t="str">
        <f t="shared" si="7012"/>
        <v>31.32</v>
      </c>
      <c r="BH4570" s="607" t="b">
        <f>COUNTIF('Codes SEC'!$B$2:$B$250,Ministres!BG4570)&gt;0</f>
        <v>1</v>
      </c>
    </row>
    <row r="4571" spans="1:66" ht="35.1" customHeight="1" x14ac:dyDescent="0.25">
      <c r="A4571" s="222" t="s">
        <v>6115</v>
      </c>
      <c r="B4571" s="112" t="s">
        <v>5020</v>
      </c>
      <c r="C4571" s="116" t="s">
        <v>107</v>
      </c>
      <c r="D4571" s="620">
        <v>1000</v>
      </c>
      <c r="E4571" s="278"/>
      <c r="F4571" s="116">
        <v>12</v>
      </c>
      <c r="G4571" s="700"/>
      <c r="H4571" s="888" t="str">
        <f t="shared" si="6991"/>
        <v>080</v>
      </c>
      <c r="I4571" s="580">
        <v>83132000</v>
      </c>
      <c r="J4571" s="689" t="s">
        <v>5996</v>
      </c>
      <c r="K4571" s="411" t="s">
        <v>5997</v>
      </c>
      <c r="L4571" s="733">
        <v>0</v>
      </c>
      <c r="M4571" s="734">
        <v>0</v>
      </c>
      <c r="N4571" s="931"/>
      <c r="O4571" s="530">
        <f t="shared" si="6992"/>
        <v>0</v>
      </c>
      <c r="P4571" s="530">
        <f t="shared" si="6993"/>
        <v>0</v>
      </c>
      <c r="Q4571" s="646"/>
      <c r="R4571" s="536"/>
      <c r="S4571" s="536"/>
      <c r="T4571" s="536"/>
      <c r="U4571" s="536"/>
      <c r="V4571" s="536"/>
      <c r="W4571" s="683" t="str">
        <f t="shared" si="6994"/>
        <v>OK</v>
      </c>
      <c r="X4571" s="141"/>
      <c r="Y4571" s="141"/>
      <c r="Z4571" s="552"/>
      <c r="AA4571" s="552"/>
      <c r="AB4571" s="683" t="str">
        <f t="shared" si="6995"/>
        <v>OK</v>
      </c>
      <c r="AC4571" s="593"/>
      <c r="AD4571" s="530">
        <f t="shared" si="6996"/>
        <v>0</v>
      </c>
      <c r="AE4571" s="842">
        <f t="shared" si="6997"/>
        <v>0</v>
      </c>
      <c r="AF4571" s="931"/>
      <c r="AG4571" s="530">
        <f t="shared" si="6998"/>
        <v>0</v>
      </c>
      <c r="AH4571" s="530">
        <f t="shared" si="6999"/>
        <v>0</v>
      </c>
      <c r="AI4571" s="641"/>
      <c r="AJ4571" s="537"/>
      <c r="AK4571" s="537"/>
      <c r="AL4571" s="537"/>
      <c r="AM4571" s="537"/>
      <c r="AN4571" s="537"/>
      <c r="AO4571" s="683" t="str">
        <f t="shared" si="7000"/>
        <v>OK</v>
      </c>
      <c r="AP4571" s="141"/>
      <c r="AQ4571" s="141"/>
      <c r="AR4571" s="552"/>
      <c r="AS4571" s="552"/>
      <c r="AT4571" s="683" t="str">
        <f t="shared" si="7001"/>
        <v>OK</v>
      </c>
      <c r="AU4571" s="593"/>
      <c r="AV4571" s="530">
        <f t="shared" si="7002"/>
        <v>0</v>
      </c>
      <c r="AW4571" s="842">
        <f t="shared" si="7003"/>
        <v>0</v>
      </c>
      <c r="AX4571" s="115">
        <f t="shared" si="7004"/>
        <v>0</v>
      </c>
      <c r="AY4571" s="5">
        <f t="shared" si="7005"/>
        <v>0</v>
      </c>
      <c r="AZ4571" s="7">
        <f>AY4571-AX4571</f>
        <v>0</v>
      </c>
      <c r="BA4571" s="335" t="e">
        <f t="shared" si="7013"/>
        <v>#DIV/0!</v>
      </c>
      <c r="BB4571" s="23">
        <f t="shared" si="7008"/>
        <v>0</v>
      </c>
      <c r="BC4571" s="5">
        <f>AW4571</f>
        <v>0</v>
      </c>
      <c r="BD4571" s="7">
        <f>BC4571-BB4571</f>
        <v>0</v>
      </c>
      <c r="BE4571" s="335" t="e">
        <f t="shared" si="7014"/>
        <v>#DIV/0!</v>
      </c>
      <c r="BG4571" s="826" t="str">
        <f t="shared" si="7012"/>
        <v>31.32</v>
      </c>
      <c r="BH4571" s="607" t="b">
        <f>COUNTIF('Codes SEC'!$B$2:$B$250,Ministres!BG4571)&gt;0</f>
        <v>1</v>
      </c>
    </row>
    <row r="4572" spans="1:66" ht="35.1" customHeight="1" x14ac:dyDescent="0.25">
      <c r="A4572" s="222" t="s">
        <v>6115</v>
      </c>
      <c r="B4572" s="112">
        <v>16</v>
      </c>
      <c r="C4572" s="116" t="s">
        <v>107</v>
      </c>
      <c r="D4572" s="620">
        <v>1000</v>
      </c>
      <c r="E4572" s="278"/>
      <c r="F4572" s="116">
        <v>12</v>
      </c>
      <c r="G4572" s="694"/>
      <c r="H4572" s="878" t="str">
        <f t="shared" si="6991"/>
        <v>080</v>
      </c>
      <c r="I4572" s="397" t="s">
        <v>3264</v>
      </c>
      <c r="J4572" s="380" t="s">
        <v>2578</v>
      </c>
      <c r="K4572" s="408" t="s">
        <v>114</v>
      </c>
      <c r="L4572" s="733">
        <v>275</v>
      </c>
      <c r="M4572" s="734">
        <v>275</v>
      </c>
      <c r="N4572" s="931"/>
      <c r="O4572" s="530">
        <f t="shared" si="6992"/>
        <v>-275</v>
      </c>
      <c r="P4572" s="530" t="str">
        <f t="shared" si="6993"/>
        <v xml:space="preserve">0 </v>
      </c>
      <c r="Q4572" s="646"/>
      <c r="R4572" s="536"/>
      <c r="S4572" s="536"/>
      <c r="T4572" s="536"/>
      <c r="U4572" s="536"/>
      <c r="V4572" s="536"/>
      <c r="W4572" s="683" t="str">
        <f t="shared" si="6994"/>
        <v>OK</v>
      </c>
      <c r="X4572" s="141"/>
      <c r="Y4572" s="141"/>
      <c r="Z4572" s="552"/>
      <c r="AA4572" s="552"/>
      <c r="AB4572" s="683" t="str">
        <f t="shared" si="6995"/>
        <v>OK</v>
      </c>
      <c r="AC4572" s="593"/>
      <c r="AD4572" s="530">
        <f t="shared" si="6996"/>
        <v>0</v>
      </c>
      <c r="AE4572" s="842">
        <f t="shared" si="6997"/>
        <v>0</v>
      </c>
      <c r="AF4572" s="931"/>
      <c r="AG4572" s="530">
        <f t="shared" si="6998"/>
        <v>-275</v>
      </c>
      <c r="AH4572" s="530" t="str">
        <f t="shared" si="6999"/>
        <v xml:space="preserve">0 </v>
      </c>
      <c r="AI4572" s="641"/>
      <c r="AJ4572" s="537"/>
      <c r="AK4572" s="537"/>
      <c r="AL4572" s="537"/>
      <c r="AM4572" s="537"/>
      <c r="AN4572" s="537"/>
      <c r="AO4572" s="683" t="str">
        <f t="shared" si="7000"/>
        <v>OK</v>
      </c>
      <c r="AP4572" s="141"/>
      <c r="AQ4572" s="141"/>
      <c r="AR4572" s="552"/>
      <c r="AS4572" s="552"/>
      <c r="AT4572" s="683" t="str">
        <f t="shared" si="7001"/>
        <v>OK</v>
      </c>
      <c r="AU4572" s="593"/>
      <c r="AV4572" s="530">
        <f t="shared" si="7002"/>
        <v>0</v>
      </c>
      <c r="AW4572" s="842">
        <f t="shared" si="7003"/>
        <v>0</v>
      </c>
      <c r="AX4572" s="115">
        <f t="shared" si="7004"/>
        <v>275</v>
      </c>
      <c r="AY4572" s="5">
        <f t="shared" si="7005"/>
        <v>0</v>
      </c>
      <c r="AZ4572" s="7">
        <f t="shared" si="7006"/>
        <v>-275</v>
      </c>
      <c r="BA4572" s="335">
        <f t="shared" si="7007"/>
        <v>-1</v>
      </c>
      <c r="BB4572" s="23">
        <f t="shared" si="7008"/>
        <v>275</v>
      </c>
      <c r="BC4572" s="5">
        <f t="shared" si="7009"/>
        <v>0</v>
      </c>
      <c r="BD4572" s="7">
        <f t="shared" si="7010"/>
        <v>-275</v>
      </c>
      <c r="BE4572" s="335">
        <f t="shared" si="7011"/>
        <v>-1</v>
      </c>
      <c r="BG4572" s="826" t="str">
        <f t="shared" si="7012"/>
        <v>33.00</v>
      </c>
      <c r="BH4572" s="607" t="b">
        <f>COUNTIF('Codes SEC'!$B$2:$B$250,Ministres!BG4572)&gt;0</f>
        <v>1</v>
      </c>
    </row>
    <row r="4573" spans="1:66" ht="35.1" customHeight="1" x14ac:dyDescent="0.25">
      <c r="A4573" s="222" t="s">
        <v>6115</v>
      </c>
      <c r="B4573" s="112">
        <v>16</v>
      </c>
      <c r="C4573" s="116" t="s">
        <v>107</v>
      </c>
      <c r="D4573" s="620">
        <v>1000</v>
      </c>
      <c r="E4573" s="278"/>
      <c r="F4573" s="116">
        <v>6</v>
      </c>
      <c r="G4573" s="694"/>
      <c r="H4573" s="878" t="str">
        <f t="shared" si="6991"/>
        <v>080</v>
      </c>
      <c r="I4573" s="397" t="s">
        <v>3264</v>
      </c>
      <c r="J4573" s="380" t="s">
        <v>2579</v>
      </c>
      <c r="K4573" s="408" t="s">
        <v>471</v>
      </c>
      <c r="L4573" s="733">
        <v>0</v>
      </c>
      <c r="M4573" s="734">
        <v>0</v>
      </c>
      <c r="N4573" s="931"/>
      <c r="O4573" s="530">
        <f t="shared" si="6992"/>
        <v>0</v>
      </c>
      <c r="P4573" s="530">
        <f t="shared" si="6993"/>
        <v>0</v>
      </c>
      <c r="Q4573" s="646"/>
      <c r="R4573" s="536"/>
      <c r="S4573" s="536"/>
      <c r="T4573" s="536"/>
      <c r="U4573" s="536"/>
      <c r="V4573" s="536"/>
      <c r="W4573" s="683" t="str">
        <f t="shared" si="6994"/>
        <v>OK</v>
      </c>
      <c r="X4573" s="141"/>
      <c r="Y4573" s="141"/>
      <c r="Z4573" s="552"/>
      <c r="AA4573" s="552"/>
      <c r="AB4573" s="683" t="str">
        <f t="shared" si="6995"/>
        <v>OK</v>
      </c>
      <c r="AC4573" s="593"/>
      <c r="AD4573" s="530">
        <f t="shared" si="6996"/>
        <v>0</v>
      </c>
      <c r="AE4573" s="842">
        <f t="shared" si="6997"/>
        <v>0</v>
      </c>
      <c r="AF4573" s="931"/>
      <c r="AG4573" s="530">
        <f t="shared" si="6998"/>
        <v>0</v>
      </c>
      <c r="AH4573" s="530">
        <f t="shared" si="6999"/>
        <v>0</v>
      </c>
      <c r="AI4573" s="641"/>
      <c r="AJ4573" s="537"/>
      <c r="AK4573" s="537"/>
      <c r="AL4573" s="537"/>
      <c r="AM4573" s="537"/>
      <c r="AN4573" s="537"/>
      <c r="AO4573" s="683" t="str">
        <f t="shared" si="7000"/>
        <v>OK</v>
      </c>
      <c r="AP4573" s="141"/>
      <c r="AQ4573" s="141"/>
      <c r="AR4573" s="552"/>
      <c r="AS4573" s="552"/>
      <c r="AT4573" s="683" t="str">
        <f t="shared" si="7001"/>
        <v>OK</v>
      </c>
      <c r="AU4573" s="593"/>
      <c r="AV4573" s="530">
        <f t="shared" si="7002"/>
        <v>0</v>
      </c>
      <c r="AW4573" s="842">
        <f t="shared" si="7003"/>
        <v>0</v>
      </c>
      <c r="AX4573" s="115">
        <f t="shared" si="7004"/>
        <v>0</v>
      </c>
      <c r="AY4573" s="5">
        <f t="shared" si="7005"/>
        <v>0</v>
      </c>
      <c r="AZ4573" s="7">
        <f t="shared" si="7006"/>
        <v>0</v>
      </c>
      <c r="BA4573" s="335" t="e">
        <f t="shared" si="7007"/>
        <v>#DIV/0!</v>
      </c>
      <c r="BB4573" s="23">
        <f t="shared" si="7008"/>
        <v>0</v>
      </c>
      <c r="BC4573" s="5">
        <f t="shared" si="7009"/>
        <v>0</v>
      </c>
      <c r="BD4573" s="7">
        <f t="shared" si="7010"/>
        <v>0</v>
      </c>
      <c r="BE4573" s="335" t="e">
        <f t="shared" si="7011"/>
        <v>#DIV/0!</v>
      </c>
      <c r="BG4573" s="826" t="str">
        <f t="shared" si="7012"/>
        <v>33.00</v>
      </c>
      <c r="BH4573" s="607" t="b">
        <f>COUNTIF('Codes SEC'!$B$2:$B$250,Ministres!BG4573)&gt;0</f>
        <v>1</v>
      </c>
    </row>
    <row r="4574" spans="1:66" ht="35.1" customHeight="1" x14ac:dyDescent="0.25">
      <c r="A4574" s="222" t="s">
        <v>6115</v>
      </c>
      <c r="B4574" s="112">
        <v>16</v>
      </c>
      <c r="C4574" s="116" t="s">
        <v>107</v>
      </c>
      <c r="D4574" s="620">
        <v>1000</v>
      </c>
      <c r="E4574" s="278"/>
      <c r="F4574" s="116">
        <v>4</v>
      </c>
      <c r="G4574" s="694"/>
      <c r="H4574" s="878" t="str">
        <f t="shared" si="6991"/>
        <v>080</v>
      </c>
      <c r="I4574" s="397" t="s">
        <v>3264</v>
      </c>
      <c r="J4574" s="380" t="s">
        <v>2580</v>
      </c>
      <c r="K4574" s="408" t="s">
        <v>291</v>
      </c>
      <c r="L4574" s="733">
        <v>0</v>
      </c>
      <c r="M4574" s="734">
        <v>0</v>
      </c>
      <c r="N4574" s="931"/>
      <c r="O4574" s="530">
        <f t="shared" si="6992"/>
        <v>0</v>
      </c>
      <c r="P4574" s="530">
        <f t="shared" si="6993"/>
        <v>0</v>
      </c>
      <c r="Q4574" s="646"/>
      <c r="R4574" s="536"/>
      <c r="S4574" s="536"/>
      <c r="T4574" s="536"/>
      <c r="U4574" s="536"/>
      <c r="V4574" s="536"/>
      <c r="W4574" s="683" t="str">
        <f t="shared" si="6994"/>
        <v>OK</v>
      </c>
      <c r="X4574" s="141"/>
      <c r="Y4574" s="141"/>
      <c r="Z4574" s="552"/>
      <c r="AA4574" s="552"/>
      <c r="AB4574" s="683" t="str">
        <f t="shared" si="6995"/>
        <v>OK</v>
      </c>
      <c r="AC4574" s="593"/>
      <c r="AD4574" s="530">
        <f t="shared" si="6996"/>
        <v>0</v>
      </c>
      <c r="AE4574" s="842">
        <f t="shared" si="6997"/>
        <v>0</v>
      </c>
      <c r="AF4574" s="931"/>
      <c r="AG4574" s="530">
        <f t="shared" si="6998"/>
        <v>0</v>
      </c>
      <c r="AH4574" s="530">
        <f t="shared" si="6999"/>
        <v>0</v>
      </c>
      <c r="AI4574" s="641"/>
      <c r="AJ4574" s="537"/>
      <c r="AK4574" s="537"/>
      <c r="AL4574" s="537"/>
      <c r="AM4574" s="537"/>
      <c r="AN4574" s="537"/>
      <c r="AO4574" s="683" t="str">
        <f t="shared" si="7000"/>
        <v>OK</v>
      </c>
      <c r="AP4574" s="141"/>
      <c r="AQ4574" s="141"/>
      <c r="AR4574" s="552"/>
      <c r="AS4574" s="552"/>
      <c r="AT4574" s="683" t="str">
        <f t="shared" si="7001"/>
        <v>OK</v>
      </c>
      <c r="AU4574" s="593"/>
      <c r="AV4574" s="530">
        <f t="shared" si="7002"/>
        <v>0</v>
      </c>
      <c r="AW4574" s="842">
        <f t="shared" si="7003"/>
        <v>0</v>
      </c>
      <c r="AX4574" s="115">
        <f t="shared" si="7004"/>
        <v>0</v>
      </c>
      <c r="AY4574" s="5">
        <f t="shared" si="7005"/>
        <v>0</v>
      </c>
      <c r="AZ4574" s="7">
        <f t="shared" si="7006"/>
        <v>0</v>
      </c>
      <c r="BA4574" s="335" t="e">
        <f t="shared" ref="BA4574:BA4591" si="7015">AZ4574/AX4574</f>
        <v>#DIV/0!</v>
      </c>
      <c r="BB4574" s="23">
        <f t="shared" si="7008"/>
        <v>0</v>
      </c>
      <c r="BC4574" s="5">
        <f t="shared" si="7009"/>
        <v>0</v>
      </c>
      <c r="BD4574" s="7">
        <f t="shared" si="7010"/>
        <v>0</v>
      </c>
      <c r="BE4574" s="335" t="e">
        <f t="shared" ref="BE4574:BE4591" si="7016">BD4574/BB4574</f>
        <v>#DIV/0!</v>
      </c>
      <c r="BG4574" s="826" t="str">
        <f t="shared" si="7012"/>
        <v>33.00</v>
      </c>
      <c r="BH4574" s="607" t="b">
        <f>COUNTIF('Codes SEC'!$B$2:$B$250,Ministres!BG4574)&gt;0</f>
        <v>1</v>
      </c>
    </row>
    <row r="4575" spans="1:66" s="4" customFormat="1" ht="35.1" customHeight="1" x14ac:dyDescent="0.25">
      <c r="A4575" s="222" t="s">
        <v>6115</v>
      </c>
      <c r="B4575" s="112">
        <v>16</v>
      </c>
      <c r="C4575" s="116" t="s">
        <v>107</v>
      </c>
      <c r="D4575" s="620">
        <v>1000</v>
      </c>
      <c r="E4575" s="278"/>
      <c r="F4575" s="116">
        <v>12</v>
      </c>
      <c r="G4575" s="694"/>
      <c r="H4575" s="878" t="str">
        <f t="shared" si="6991"/>
        <v>080</v>
      </c>
      <c r="I4575" s="397" t="s">
        <v>3264</v>
      </c>
      <c r="J4575" s="380" t="s">
        <v>2581</v>
      </c>
      <c r="K4575" s="408" t="s">
        <v>369</v>
      </c>
      <c r="L4575" s="733">
        <v>0</v>
      </c>
      <c r="M4575" s="734">
        <v>0</v>
      </c>
      <c r="N4575" s="931"/>
      <c r="O4575" s="530">
        <f t="shared" si="6992"/>
        <v>0</v>
      </c>
      <c r="P4575" s="530">
        <f t="shared" si="6993"/>
        <v>0</v>
      </c>
      <c r="Q4575" s="646"/>
      <c r="R4575" s="536"/>
      <c r="S4575" s="536"/>
      <c r="T4575" s="536"/>
      <c r="U4575" s="536"/>
      <c r="V4575" s="536"/>
      <c r="W4575" s="683" t="str">
        <f t="shared" si="6994"/>
        <v>OK</v>
      </c>
      <c r="X4575" s="141"/>
      <c r="Y4575" s="141"/>
      <c r="Z4575" s="552"/>
      <c r="AA4575" s="552"/>
      <c r="AB4575" s="683" t="str">
        <f t="shared" si="6995"/>
        <v>OK</v>
      </c>
      <c r="AC4575" s="593"/>
      <c r="AD4575" s="530">
        <f t="shared" si="6996"/>
        <v>0</v>
      </c>
      <c r="AE4575" s="842">
        <f t="shared" si="6997"/>
        <v>0</v>
      </c>
      <c r="AF4575" s="931"/>
      <c r="AG4575" s="530">
        <f t="shared" si="6998"/>
        <v>0</v>
      </c>
      <c r="AH4575" s="530">
        <f t="shared" si="6999"/>
        <v>0</v>
      </c>
      <c r="AI4575" s="641"/>
      <c r="AJ4575" s="537"/>
      <c r="AK4575" s="537"/>
      <c r="AL4575" s="537"/>
      <c r="AM4575" s="537"/>
      <c r="AN4575" s="537"/>
      <c r="AO4575" s="683" t="str">
        <f t="shared" si="7000"/>
        <v>OK</v>
      </c>
      <c r="AP4575" s="141"/>
      <c r="AQ4575" s="141"/>
      <c r="AR4575" s="552"/>
      <c r="AS4575" s="552"/>
      <c r="AT4575" s="683" t="str">
        <f t="shared" si="7001"/>
        <v>OK</v>
      </c>
      <c r="AU4575" s="593"/>
      <c r="AV4575" s="530">
        <f t="shared" si="7002"/>
        <v>0</v>
      </c>
      <c r="AW4575" s="842">
        <f t="shared" si="7003"/>
        <v>0</v>
      </c>
      <c r="AX4575" s="115">
        <f t="shared" si="7004"/>
        <v>0</v>
      </c>
      <c r="AY4575" s="5">
        <f t="shared" si="7005"/>
        <v>0</v>
      </c>
      <c r="AZ4575" s="7">
        <f t="shared" si="7006"/>
        <v>0</v>
      </c>
      <c r="BA4575" s="335" t="e">
        <f t="shared" si="7015"/>
        <v>#DIV/0!</v>
      </c>
      <c r="BB4575" s="23">
        <f t="shared" si="7008"/>
        <v>0</v>
      </c>
      <c r="BC4575" s="5">
        <f t="shared" si="7009"/>
        <v>0</v>
      </c>
      <c r="BD4575" s="7">
        <f t="shared" si="7010"/>
        <v>0</v>
      </c>
      <c r="BE4575" s="335" t="e">
        <f t="shared" si="7016"/>
        <v>#DIV/0!</v>
      </c>
      <c r="BF4575" s="41"/>
      <c r="BG4575" s="826" t="str">
        <f t="shared" si="7012"/>
        <v>33.00</v>
      </c>
      <c r="BH4575" s="607" t="b">
        <f>COUNTIF('Codes SEC'!$B$2:$B$250,Ministres!BG4575)&gt;0</f>
        <v>1</v>
      </c>
      <c r="BI4575" s="41"/>
      <c r="BJ4575" s="41"/>
      <c r="BK4575" s="41"/>
      <c r="BL4575" s="41"/>
      <c r="BM4575" s="41"/>
      <c r="BN4575" s="41"/>
    </row>
    <row r="4576" spans="1:66" s="27" customFormat="1" ht="35.1" customHeight="1" x14ac:dyDescent="0.25">
      <c r="A4576" s="222" t="s">
        <v>6115</v>
      </c>
      <c r="B4576" s="112">
        <v>16</v>
      </c>
      <c r="C4576" s="116" t="s">
        <v>107</v>
      </c>
      <c r="D4576" s="620">
        <v>1000</v>
      </c>
      <c r="E4576" s="278"/>
      <c r="F4576" s="116">
        <v>12</v>
      </c>
      <c r="G4576" s="694"/>
      <c r="H4576" s="878" t="str">
        <f t="shared" si="6991"/>
        <v>080</v>
      </c>
      <c r="I4576" s="397" t="s">
        <v>3264</v>
      </c>
      <c r="J4576" s="380" t="s">
        <v>2582</v>
      </c>
      <c r="K4576" s="408" t="s">
        <v>5997</v>
      </c>
      <c r="L4576" s="733">
        <v>210</v>
      </c>
      <c r="M4576" s="734">
        <v>210</v>
      </c>
      <c r="N4576" s="931"/>
      <c r="O4576" s="530">
        <f t="shared" si="6992"/>
        <v>-210</v>
      </c>
      <c r="P4576" s="530" t="str">
        <f t="shared" si="6993"/>
        <v xml:space="preserve">0 </v>
      </c>
      <c r="Q4576" s="646"/>
      <c r="R4576" s="536"/>
      <c r="S4576" s="536"/>
      <c r="T4576" s="536"/>
      <c r="U4576" s="536"/>
      <c r="V4576" s="536"/>
      <c r="W4576" s="683" t="str">
        <f t="shared" si="6994"/>
        <v>OK</v>
      </c>
      <c r="X4576" s="141"/>
      <c r="Y4576" s="141"/>
      <c r="Z4576" s="552"/>
      <c r="AA4576" s="552"/>
      <c r="AB4576" s="683" t="str">
        <f t="shared" si="6995"/>
        <v>OK</v>
      </c>
      <c r="AC4576" s="593"/>
      <c r="AD4576" s="530">
        <f t="shared" si="6996"/>
        <v>0</v>
      </c>
      <c r="AE4576" s="842">
        <f t="shared" si="6997"/>
        <v>0</v>
      </c>
      <c r="AF4576" s="931"/>
      <c r="AG4576" s="530">
        <f t="shared" si="6998"/>
        <v>-210</v>
      </c>
      <c r="AH4576" s="530" t="str">
        <f t="shared" si="6999"/>
        <v xml:space="preserve">0 </v>
      </c>
      <c r="AI4576" s="641"/>
      <c r="AJ4576" s="537"/>
      <c r="AK4576" s="537"/>
      <c r="AL4576" s="537"/>
      <c r="AM4576" s="537"/>
      <c r="AN4576" s="537"/>
      <c r="AO4576" s="683" t="str">
        <f t="shared" si="7000"/>
        <v>OK</v>
      </c>
      <c r="AP4576" s="141"/>
      <c r="AQ4576" s="141"/>
      <c r="AR4576" s="552"/>
      <c r="AS4576" s="552"/>
      <c r="AT4576" s="683" t="str">
        <f t="shared" si="7001"/>
        <v>OK</v>
      </c>
      <c r="AU4576" s="593"/>
      <c r="AV4576" s="530">
        <f t="shared" si="7002"/>
        <v>0</v>
      </c>
      <c r="AW4576" s="842">
        <f t="shared" si="7003"/>
        <v>0</v>
      </c>
      <c r="AX4576" s="115">
        <f t="shared" si="7004"/>
        <v>210</v>
      </c>
      <c r="AY4576" s="5">
        <f t="shared" si="7005"/>
        <v>0</v>
      </c>
      <c r="AZ4576" s="7">
        <f t="shared" si="7006"/>
        <v>-210</v>
      </c>
      <c r="BA4576" s="335">
        <f t="shared" si="7015"/>
        <v>-1</v>
      </c>
      <c r="BB4576" s="23">
        <f t="shared" si="7008"/>
        <v>210</v>
      </c>
      <c r="BC4576" s="5">
        <f t="shared" si="7009"/>
        <v>0</v>
      </c>
      <c r="BD4576" s="7">
        <f t="shared" si="7010"/>
        <v>-210</v>
      </c>
      <c r="BE4576" s="335">
        <f t="shared" si="7016"/>
        <v>-1</v>
      </c>
      <c r="BF4576" s="41"/>
      <c r="BG4576" s="826" t="str">
        <f t="shared" si="7012"/>
        <v>33.00</v>
      </c>
      <c r="BH4576" s="607" t="b">
        <f>COUNTIF('Codes SEC'!$B$2:$B$250,Ministres!BG4576)&gt;0</f>
        <v>1</v>
      </c>
      <c r="BI4576" s="40"/>
      <c r="BJ4576" s="40"/>
      <c r="BK4576" s="40"/>
      <c r="BL4576" s="40"/>
      <c r="BM4576" s="40"/>
      <c r="BN4576" s="40"/>
    </row>
    <row r="4577" spans="1:66" s="27" customFormat="1" ht="35.1" customHeight="1" x14ac:dyDescent="0.25">
      <c r="A4577" s="190" t="s">
        <v>6115</v>
      </c>
      <c r="B4577" s="583">
        <v>16</v>
      </c>
      <c r="C4577" s="120" t="s">
        <v>107</v>
      </c>
      <c r="D4577" s="622">
        <v>1000</v>
      </c>
      <c r="E4577" s="584"/>
      <c r="F4577" s="120">
        <v>12</v>
      </c>
      <c r="G4577" s="697"/>
      <c r="H4577" s="890" t="str">
        <f t="shared" si="6991"/>
        <v>080</v>
      </c>
      <c r="I4577" s="585" t="s">
        <v>3264</v>
      </c>
      <c r="J4577" s="380" t="s">
        <v>5271</v>
      </c>
      <c r="K4577" s="419" t="s">
        <v>5640</v>
      </c>
      <c r="L4577" s="733">
        <v>200</v>
      </c>
      <c r="M4577" s="734">
        <v>200</v>
      </c>
      <c r="N4577" s="931"/>
      <c r="O4577" s="530">
        <f t="shared" si="6992"/>
        <v>-200</v>
      </c>
      <c r="P4577" s="530" t="str">
        <f t="shared" si="6993"/>
        <v xml:space="preserve">0 </v>
      </c>
      <c r="Q4577" s="646"/>
      <c r="R4577" s="536"/>
      <c r="S4577" s="536"/>
      <c r="T4577" s="536"/>
      <c r="U4577" s="536"/>
      <c r="V4577" s="536"/>
      <c r="W4577" s="683" t="str">
        <f>IF(SUM(Q4577:V4577)=X4577,"OK",SUM(Q4577:V4577)-X4577)</f>
        <v>OK</v>
      </c>
      <c r="X4577" s="141"/>
      <c r="Y4577" s="141"/>
      <c r="Z4577" s="552"/>
      <c r="AA4577" s="552"/>
      <c r="AB4577" s="683" t="str">
        <f>IF(SUM(Z4577:AA4577)=AC4577,"OK",SUM(Z4577:AA4577)-AC4577)</f>
        <v>OK</v>
      </c>
      <c r="AC4577" s="593"/>
      <c r="AD4577" s="530">
        <f t="shared" si="6996"/>
        <v>0</v>
      </c>
      <c r="AE4577" s="842">
        <f t="shared" si="6997"/>
        <v>0</v>
      </c>
      <c r="AF4577" s="931"/>
      <c r="AG4577" s="530">
        <f t="shared" si="6998"/>
        <v>-200</v>
      </c>
      <c r="AH4577" s="530" t="str">
        <f t="shared" si="6999"/>
        <v xml:space="preserve">0 </v>
      </c>
      <c r="AI4577" s="641"/>
      <c r="AJ4577" s="537"/>
      <c r="AK4577" s="537"/>
      <c r="AL4577" s="537"/>
      <c r="AM4577" s="537"/>
      <c r="AN4577" s="537"/>
      <c r="AO4577" s="683" t="str">
        <f>IF(SUM(AI4577:AN4577)=AP4577,"OK",SUM(AI4577:AN4577)-AP4577)</f>
        <v>OK</v>
      </c>
      <c r="AP4577" s="141"/>
      <c r="AQ4577" s="141"/>
      <c r="AR4577" s="552"/>
      <c r="AS4577" s="552"/>
      <c r="AT4577" s="683" t="str">
        <f>IF(SUM(AR4577:AS4577)=AU4577,"OK",SUM(AR4577:AS4577)-AU4577)</f>
        <v>OK</v>
      </c>
      <c r="AU4577" s="593"/>
      <c r="AV4577" s="530">
        <f t="shared" si="7002"/>
        <v>0</v>
      </c>
      <c r="AW4577" s="842">
        <f t="shared" si="7003"/>
        <v>0</v>
      </c>
      <c r="AX4577" s="121">
        <f t="shared" si="7004"/>
        <v>200</v>
      </c>
      <c r="AY4577" s="111">
        <f t="shared" si="7005"/>
        <v>0</v>
      </c>
      <c r="AZ4577" s="122">
        <f>AY4577-AX4577</f>
        <v>-200</v>
      </c>
      <c r="BA4577" s="343">
        <f>AZ4577/AX4577</f>
        <v>-1</v>
      </c>
      <c r="BB4577" s="590">
        <f t="shared" si="7008"/>
        <v>200</v>
      </c>
      <c r="BC4577" s="111">
        <f>AW4577</f>
        <v>0</v>
      </c>
      <c r="BD4577" s="122">
        <f>BC4577-BB4577</f>
        <v>-200</v>
      </c>
      <c r="BE4577" s="343">
        <f>BD4577/BB4577</f>
        <v>-1</v>
      </c>
      <c r="BF4577"/>
      <c r="BG4577" s="826" t="str">
        <f t="shared" si="7012"/>
        <v>33.00</v>
      </c>
      <c r="BH4577" s="607" t="b">
        <f>COUNTIF('Codes SEC'!$B$2:$B$250,Ministres!BG4577)&gt;0</f>
        <v>1</v>
      </c>
      <c r="BI4577" s="2"/>
      <c r="BJ4577" s="40"/>
      <c r="BK4577" s="40"/>
      <c r="BL4577" s="40"/>
      <c r="BM4577" s="40"/>
      <c r="BN4577" s="40"/>
    </row>
    <row r="4578" spans="1:66" ht="35.1" customHeight="1" x14ac:dyDescent="0.25">
      <c r="A4578" s="222" t="s">
        <v>6115</v>
      </c>
      <c r="B4578" s="112">
        <v>16</v>
      </c>
      <c r="C4578" s="116" t="s">
        <v>107</v>
      </c>
      <c r="D4578" s="620">
        <v>1000</v>
      </c>
      <c r="E4578" s="278"/>
      <c r="F4578" s="116">
        <v>12</v>
      </c>
      <c r="G4578" s="694" t="s">
        <v>5495</v>
      </c>
      <c r="H4578" s="878" t="str">
        <f t="shared" si="6991"/>
        <v>080</v>
      </c>
      <c r="I4578" s="397">
        <v>83431000</v>
      </c>
      <c r="J4578" s="380" t="s">
        <v>2583</v>
      </c>
      <c r="K4578" s="422" t="s">
        <v>6394</v>
      </c>
      <c r="L4578" s="733">
        <v>10837</v>
      </c>
      <c r="M4578" s="734">
        <v>10837</v>
      </c>
      <c r="N4578" s="931"/>
      <c r="O4578" s="530">
        <f t="shared" si="6992"/>
        <v>-10837</v>
      </c>
      <c r="P4578" s="530" t="str">
        <f t="shared" si="6993"/>
        <v xml:space="preserve">0 </v>
      </c>
      <c r="Q4578" s="646"/>
      <c r="R4578" s="536"/>
      <c r="S4578" s="536"/>
      <c r="T4578" s="536"/>
      <c r="U4578" s="536"/>
      <c r="V4578" s="536"/>
      <c r="W4578" s="683" t="str">
        <f t="shared" si="6994"/>
        <v>OK</v>
      </c>
      <c r="X4578" s="141"/>
      <c r="Y4578" s="141"/>
      <c r="Z4578" s="552"/>
      <c r="AA4578" s="552"/>
      <c r="AB4578" s="683" t="str">
        <f t="shared" si="6995"/>
        <v>OK</v>
      </c>
      <c r="AC4578" s="593"/>
      <c r="AD4578" s="530">
        <f t="shared" si="6996"/>
        <v>0</v>
      </c>
      <c r="AE4578" s="842">
        <f t="shared" si="6997"/>
        <v>0</v>
      </c>
      <c r="AF4578" s="931"/>
      <c r="AG4578" s="530">
        <f t="shared" si="6998"/>
        <v>-10837</v>
      </c>
      <c r="AH4578" s="530" t="str">
        <f t="shared" si="6999"/>
        <v xml:space="preserve">0 </v>
      </c>
      <c r="AI4578" s="641"/>
      <c r="AJ4578" s="537"/>
      <c r="AK4578" s="537"/>
      <c r="AL4578" s="537"/>
      <c r="AM4578" s="537"/>
      <c r="AN4578" s="537"/>
      <c r="AO4578" s="683" t="str">
        <f t="shared" si="7000"/>
        <v>OK</v>
      </c>
      <c r="AP4578" s="141"/>
      <c r="AQ4578" s="141"/>
      <c r="AR4578" s="552"/>
      <c r="AS4578" s="552"/>
      <c r="AT4578" s="683" t="str">
        <f t="shared" si="7001"/>
        <v>OK</v>
      </c>
      <c r="AU4578" s="593"/>
      <c r="AV4578" s="530">
        <f t="shared" si="7002"/>
        <v>0</v>
      </c>
      <c r="AW4578" s="842">
        <f t="shared" si="7003"/>
        <v>0</v>
      </c>
      <c r="AX4578" s="115">
        <f t="shared" si="7004"/>
        <v>10837</v>
      </c>
      <c r="AY4578" s="5">
        <f t="shared" si="7005"/>
        <v>0</v>
      </c>
      <c r="AZ4578" s="7">
        <f t="shared" si="7006"/>
        <v>-10837</v>
      </c>
      <c r="BA4578" s="335">
        <f t="shared" si="7015"/>
        <v>-1</v>
      </c>
      <c r="BB4578" s="23">
        <f t="shared" si="7008"/>
        <v>10837</v>
      </c>
      <c r="BC4578" s="5">
        <f t="shared" si="7009"/>
        <v>0</v>
      </c>
      <c r="BD4578" s="7">
        <f t="shared" si="7010"/>
        <v>-10837</v>
      </c>
      <c r="BE4578" s="335">
        <f t="shared" si="7016"/>
        <v>-1</v>
      </c>
      <c r="BG4578" s="826" t="str">
        <f t="shared" si="7012"/>
        <v>34.31</v>
      </c>
      <c r="BH4578" s="607" t="b">
        <f>COUNTIF('Codes SEC'!$B$2:$B$250,Ministres!BG4578)&gt;0</f>
        <v>1</v>
      </c>
    </row>
    <row r="4579" spans="1:66" ht="35.1" customHeight="1" x14ac:dyDescent="0.25">
      <c r="A4579" s="222" t="s">
        <v>6115</v>
      </c>
      <c r="B4579" s="112">
        <v>16</v>
      </c>
      <c r="C4579" s="116" t="s">
        <v>107</v>
      </c>
      <c r="D4579" s="620">
        <v>1000</v>
      </c>
      <c r="E4579" s="278"/>
      <c r="F4579" s="116">
        <v>12</v>
      </c>
      <c r="G4579" s="694"/>
      <c r="H4579" s="878" t="str">
        <f t="shared" si="6991"/>
        <v>080</v>
      </c>
      <c r="I4579" s="397" t="s">
        <v>3280</v>
      </c>
      <c r="J4579" s="380" t="s">
        <v>2584</v>
      </c>
      <c r="K4579" s="408" t="s">
        <v>79</v>
      </c>
      <c r="L4579" s="733">
        <v>3500</v>
      </c>
      <c r="M4579" s="734">
        <v>3500</v>
      </c>
      <c r="N4579" s="931"/>
      <c r="O4579" s="530">
        <f t="shared" si="6992"/>
        <v>-3500</v>
      </c>
      <c r="P4579" s="530" t="str">
        <f t="shared" si="6993"/>
        <v xml:space="preserve">0 </v>
      </c>
      <c r="Q4579" s="646"/>
      <c r="R4579" s="536"/>
      <c r="S4579" s="536"/>
      <c r="T4579" s="536"/>
      <c r="U4579" s="536"/>
      <c r="V4579" s="536"/>
      <c r="W4579" s="683" t="str">
        <f t="shared" si="6994"/>
        <v>OK</v>
      </c>
      <c r="X4579" s="141"/>
      <c r="Y4579" s="141"/>
      <c r="Z4579" s="552"/>
      <c r="AA4579" s="552"/>
      <c r="AB4579" s="683" t="str">
        <f t="shared" si="6995"/>
        <v>OK</v>
      </c>
      <c r="AC4579" s="593"/>
      <c r="AD4579" s="530">
        <f t="shared" si="6996"/>
        <v>0</v>
      </c>
      <c r="AE4579" s="842">
        <f t="shared" si="6997"/>
        <v>0</v>
      </c>
      <c r="AF4579" s="931"/>
      <c r="AG4579" s="530">
        <f t="shared" si="6998"/>
        <v>-3500</v>
      </c>
      <c r="AH4579" s="530" t="str">
        <f t="shared" si="6999"/>
        <v xml:space="preserve">0 </v>
      </c>
      <c r="AI4579" s="641"/>
      <c r="AJ4579" s="537"/>
      <c r="AK4579" s="537"/>
      <c r="AL4579" s="537"/>
      <c r="AM4579" s="537"/>
      <c r="AN4579" s="537"/>
      <c r="AO4579" s="683" t="str">
        <f t="shared" si="7000"/>
        <v>OK</v>
      </c>
      <c r="AP4579" s="141"/>
      <c r="AQ4579" s="141"/>
      <c r="AR4579" s="552"/>
      <c r="AS4579" s="552"/>
      <c r="AT4579" s="683" t="str">
        <f t="shared" si="7001"/>
        <v>OK</v>
      </c>
      <c r="AU4579" s="593"/>
      <c r="AV4579" s="530">
        <f t="shared" si="7002"/>
        <v>0</v>
      </c>
      <c r="AW4579" s="842">
        <f t="shared" si="7003"/>
        <v>0</v>
      </c>
      <c r="AX4579" s="115">
        <f t="shared" si="7004"/>
        <v>3500</v>
      </c>
      <c r="AY4579" s="5">
        <f t="shared" si="7005"/>
        <v>0</v>
      </c>
      <c r="AZ4579" s="7">
        <f t="shared" si="7006"/>
        <v>-3500</v>
      </c>
      <c r="BA4579" s="335">
        <f t="shared" si="7015"/>
        <v>-1</v>
      </c>
      <c r="BB4579" s="23">
        <f t="shared" si="7008"/>
        <v>3500</v>
      </c>
      <c r="BC4579" s="5">
        <f t="shared" si="7009"/>
        <v>0</v>
      </c>
      <c r="BD4579" s="7">
        <f t="shared" si="7010"/>
        <v>-3500</v>
      </c>
      <c r="BE4579" s="335">
        <f t="shared" si="7016"/>
        <v>-1</v>
      </c>
      <c r="BG4579" s="826" t="str">
        <f t="shared" si="7012"/>
        <v>34.41</v>
      </c>
      <c r="BH4579" s="607" t="b">
        <f>COUNTIF('Codes SEC'!$B$2:$B$250,Ministres!BG4579)&gt;0</f>
        <v>1</v>
      </c>
    </row>
    <row r="4580" spans="1:66" ht="35.1" customHeight="1" x14ac:dyDescent="0.25">
      <c r="A4580" s="222" t="s">
        <v>6115</v>
      </c>
      <c r="B4580" s="112">
        <v>16</v>
      </c>
      <c r="C4580" s="116" t="s">
        <v>107</v>
      </c>
      <c r="D4580" s="620">
        <v>1000</v>
      </c>
      <c r="E4580" s="278"/>
      <c r="F4580" s="116">
        <v>12</v>
      </c>
      <c r="G4580" s="694" t="s">
        <v>5495</v>
      </c>
      <c r="H4580" s="878" t="str">
        <f t="shared" si="6991"/>
        <v>080</v>
      </c>
      <c r="I4580" s="397" t="s">
        <v>3280</v>
      </c>
      <c r="J4580" s="380" t="s">
        <v>2585</v>
      </c>
      <c r="K4580" s="408" t="s">
        <v>400</v>
      </c>
      <c r="L4580" s="733">
        <v>5000</v>
      </c>
      <c r="M4580" s="734">
        <v>5000</v>
      </c>
      <c r="N4580" s="931"/>
      <c r="O4580" s="530">
        <f t="shared" si="6992"/>
        <v>-5000</v>
      </c>
      <c r="P4580" s="530" t="str">
        <f t="shared" si="6993"/>
        <v xml:space="preserve">0 </v>
      </c>
      <c r="Q4580" s="646"/>
      <c r="R4580" s="536"/>
      <c r="S4580" s="536"/>
      <c r="T4580" s="536"/>
      <c r="U4580" s="536"/>
      <c r="V4580" s="536"/>
      <c r="W4580" s="683" t="str">
        <f t="shared" si="6994"/>
        <v>OK</v>
      </c>
      <c r="X4580" s="141"/>
      <c r="Y4580" s="141"/>
      <c r="Z4580" s="552"/>
      <c r="AA4580" s="552"/>
      <c r="AB4580" s="683" t="str">
        <f t="shared" si="6995"/>
        <v>OK</v>
      </c>
      <c r="AC4580" s="593"/>
      <c r="AD4580" s="530">
        <f t="shared" si="6996"/>
        <v>0</v>
      </c>
      <c r="AE4580" s="842">
        <f t="shared" si="6997"/>
        <v>0</v>
      </c>
      <c r="AF4580" s="931"/>
      <c r="AG4580" s="530">
        <f t="shared" si="6998"/>
        <v>-5000</v>
      </c>
      <c r="AH4580" s="530" t="str">
        <f t="shared" si="6999"/>
        <v xml:space="preserve">0 </v>
      </c>
      <c r="AI4580" s="641"/>
      <c r="AJ4580" s="537"/>
      <c r="AK4580" s="537"/>
      <c r="AL4580" s="537"/>
      <c r="AM4580" s="537"/>
      <c r="AN4580" s="537"/>
      <c r="AO4580" s="683" t="str">
        <f t="shared" si="7000"/>
        <v>OK</v>
      </c>
      <c r="AP4580" s="141"/>
      <c r="AQ4580" s="141"/>
      <c r="AR4580" s="552"/>
      <c r="AS4580" s="552"/>
      <c r="AT4580" s="683" t="str">
        <f t="shared" si="7001"/>
        <v>OK</v>
      </c>
      <c r="AU4580" s="593"/>
      <c r="AV4580" s="530">
        <f t="shared" si="7002"/>
        <v>0</v>
      </c>
      <c r="AW4580" s="842">
        <f t="shared" si="7003"/>
        <v>0</v>
      </c>
      <c r="AX4580" s="115">
        <f t="shared" si="7004"/>
        <v>5000</v>
      </c>
      <c r="AY4580" s="5">
        <f t="shared" si="7005"/>
        <v>0</v>
      </c>
      <c r="AZ4580" s="7">
        <f t="shared" si="7006"/>
        <v>-5000</v>
      </c>
      <c r="BA4580" s="335">
        <f t="shared" si="7015"/>
        <v>-1</v>
      </c>
      <c r="BB4580" s="23">
        <f t="shared" si="7008"/>
        <v>5000</v>
      </c>
      <c r="BC4580" s="5">
        <f t="shared" si="7009"/>
        <v>0</v>
      </c>
      <c r="BD4580" s="7">
        <f t="shared" si="7010"/>
        <v>-5000</v>
      </c>
      <c r="BE4580" s="335">
        <f t="shared" si="7016"/>
        <v>-1</v>
      </c>
      <c r="BG4580" s="826" t="str">
        <f t="shared" si="7012"/>
        <v>34.41</v>
      </c>
      <c r="BH4580" s="607" t="b">
        <f>COUNTIF('Codes SEC'!$B$2:$B$250,Ministres!BG4580)&gt;0</f>
        <v>1</v>
      </c>
    </row>
    <row r="4581" spans="1:66" ht="35.1" customHeight="1" x14ac:dyDescent="0.25">
      <c r="A4581" s="222" t="s">
        <v>6115</v>
      </c>
      <c r="B4581" s="112">
        <v>16</v>
      </c>
      <c r="C4581" s="116" t="s">
        <v>107</v>
      </c>
      <c r="D4581" s="620">
        <v>1000</v>
      </c>
      <c r="E4581" s="278"/>
      <c r="F4581" s="116">
        <v>6</v>
      </c>
      <c r="G4581" s="694"/>
      <c r="H4581" s="878" t="str">
        <f t="shared" si="6991"/>
        <v>080</v>
      </c>
      <c r="I4581" s="397" t="s">
        <v>3297</v>
      </c>
      <c r="J4581" s="380" t="s">
        <v>2586</v>
      </c>
      <c r="K4581" s="408" t="s">
        <v>3631</v>
      </c>
      <c r="L4581" s="726">
        <v>0</v>
      </c>
      <c r="M4581" s="727">
        <v>0</v>
      </c>
      <c r="N4581" s="931"/>
      <c r="O4581" s="530">
        <f t="shared" si="6992"/>
        <v>0</v>
      </c>
      <c r="P4581" s="530">
        <f t="shared" si="6993"/>
        <v>0</v>
      </c>
      <c r="Q4581" s="646"/>
      <c r="R4581" s="536"/>
      <c r="S4581" s="536"/>
      <c r="T4581" s="536"/>
      <c r="U4581" s="536"/>
      <c r="V4581" s="536"/>
      <c r="W4581" s="683" t="str">
        <f t="shared" si="6994"/>
        <v>OK</v>
      </c>
      <c r="X4581" s="141"/>
      <c r="Y4581" s="141"/>
      <c r="Z4581" s="552"/>
      <c r="AA4581" s="552"/>
      <c r="AB4581" s="683" t="str">
        <f t="shared" si="6995"/>
        <v>OK</v>
      </c>
      <c r="AC4581" s="593"/>
      <c r="AD4581" s="530">
        <f t="shared" si="6996"/>
        <v>0</v>
      </c>
      <c r="AE4581" s="842">
        <f t="shared" si="6997"/>
        <v>0</v>
      </c>
      <c r="AF4581" s="931"/>
      <c r="AG4581" s="530">
        <f t="shared" si="6998"/>
        <v>0</v>
      </c>
      <c r="AH4581" s="530">
        <f t="shared" si="6999"/>
        <v>0</v>
      </c>
      <c r="AI4581" s="641"/>
      <c r="AJ4581" s="537"/>
      <c r="AK4581" s="537"/>
      <c r="AL4581" s="537"/>
      <c r="AM4581" s="537"/>
      <c r="AN4581" s="537"/>
      <c r="AO4581" s="683" t="str">
        <f t="shared" si="7000"/>
        <v>OK</v>
      </c>
      <c r="AP4581" s="141"/>
      <c r="AQ4581" s="141"/>
      <c r="AR4581" s="552"/>
      <c r="AS4581" s="552"/>
      <c r="AT4581" s="683" t="str">
        <f t="shared" si="7001"/>
        <v>OK</v>
      </c>
      <c r="AU4581" s="593"/>
      <c r="AV4581" s="530">
        <f t="shared" si="7002"/>
        <v>0</v>
      </c>
      <c r="AW4581" s="842">
        <f t="shared" si="7003"/>
        <v>0</v>
      </c>
      <c r="AX4581" s="115">
        <f t="shared" si="7004"/>
        <v>0</v>
      </c>
      <c r="AY4581" s="5">
        <f t="shared" si="7005"/>
        <v>0</v>
      </c>
      <c r="AZ4581" s="7">
        <f t="shared" si="7006"/>
        <v>0</v>
      </c>
      <c r="BA4581" s="335" t="e">
        <f t="shared" si="7015"/>
        <v>#DIV/0!</v>
      </c>
      <c r="BB4581" s="23">
        <f t="shared" si="7008"/>
        <v>0</v>
      </c>
      <c r="BC4581" s="5">
        <f t="shared" si="7009"/>
        <v>0</v>
      </c>
      <c r="BD4581" s="7">
        <f t="shared" si="7010"/>
        <v>0</v>
      </c>
      <c r="BE4581" s="335" t="e">
        <f t="shared" si="7016"/>
        <v>#DIV/0!</v>
      </c>
      <c r="BG4581" s="826" t="str">
        <f t="shared" si="7012"/>
        <v>35.20</v>
      </c>
      <c r="BH4581" s="607" t="b">
        <f>COUNTIF('Codes SEC'!$B$2:$B$250,Ministres!BG4581)&gt;0</f>
        <v>1</v>
      </c>
    </row>
    <row r="4582" spans="1:66" ht="35.1" customHeight="1" x14ac:dyDescent="0.25">
      <c r="A4582" s="222" t="s">
        <v>6115</v>
      </c>
      <c r="B4582" s="112" t="s">
        <v>5020</v>
      </c>
      <c r="C4582" s="116" t="s">
        <v>107</v>
      </c>
      <c r="D4582" s="620">
        <v>1000</v>
      </c>
      <c r="E4582" s="278"/>
      <c r="F4582" s="116">
        <v>12</v>
      </c>
      <c r="G4582" s="700"/>
      <c r="H4582" s="888" t="str">
        <f t="shared" si="6991"/>
        <v>080</v>
      </c>
      <c r="I4582" s="580" t="s">
        <v>3341</v>
      </c>
      <c r="J4582" s="689" t="s">
        <v>5998</v>
      </c>
      <c r="K4582" s="411" t="s">
        <v>5999</v>
      </c>
      <c r="L4582" s="733">
        <v>0</v>
      </c>
      <c r="M4582" s="734">
        <v>0</v>
      </c>
      <c r="N4582" s="931"/>
      <c r="O4582" s="530">
        <f t="shared" si="6992"/>
        <v>0</v>
      </c>
      <c r="P4582" s="530">
        <f t="shared" si="6993"/>
        <v>0</v>
      </c>
      <c r="Q4582" s="646"/>
      <c r="R4582" s="536"/>
      <c r="S4582" s="536"/>
      <c r="T4582" s="536"/>
      <c r="U4582" s="536"/>
      <c r="V4582" s="536"/>
      <c r="W4582" s="683" t="str">
        <f t="shared" si="6994"/>
        <v>OK</v>
      </c>
      <c r="X4582" s="141"/>
      <c r="Y4582" s="141"/>
      <c r="Z4582" s="552"/>
      <c r="AA4582" s="552"/>
      <c r="AB4582" s="683" t="str">
        <f t="shared" si="6995"/>
        <v>OK</v>
      </c>
      <c r="AC4582" s="593"/>
      <c r="AD4582" s="530">
        <f t="shared" si="6996"/>
        <v>0</v>
      </c>
      <c r="AE4582" s="842">
        <f t="shared" si="6997"/>
        <v>0</v>
      </c>
      <c r="AF4582" s="931"/>
      <c r="AG4582" s="530">
        <f t="shared" si="6998"/>
        <v>0</v>
      </c>
      <c r="AH4582" s="530">
        <f t="shared" si="6999"/>
        <v>0</v>
      </c>
      <c r="AI4582" s="641"/>
      <c r="AJ4582" s="537"/>
      <c r="AK4582" s="537"/>
      <c r="AL4582" s="537"/>
      <c r="AM4582" s="537"/>
      <c r="AN4582" s="537"/>
      <c r="AO4582" s="683" t="str">
        <f t="shared" si="7000"/>
        <v>OK</v>
      </c>
      <c r="AP4582" s="141"/>
      <c r="AQ4582" s="141"/>
      <c r="AR4582" s="552"/>
      <c r="AS4582" s="552"/>
      <c r="AT4582" s="683" t="str">
        <f t="shared" si="7001"/>
        <v>OK</v>
      </c>
      <c r="AU4582" s="593"/>
      <c r="AV4582" s="530">
        <f t="shared" si="7002"/>
        <v>0</v>
      </c>
      <c r="AW4582" s="842">
        <f t="shared" si="7003"/>
        <v>0</v>
      </c>
      <c r="AX4582" s="115">
        <f t="shared" si="7004"/>
        <v>0</v>
      </c>
      <c r="AY4582" s="5">
        <f t="shared" si="7005"/>
        <v>0</v>
      </c>
      <c r="AZ4582" s="7">
        <f>AY4582-AX4582</f>
        <v>0</v>
      </c>
      <c r="BA4582" s="335" t="e">
        <f>AZ4582/AX4582</f>
        <v>#DIV/0!</v>
      </c>
      <c r="BB4582" s="23">
        <f t="shared" si="7008"/>
        <v>0</v>
      </c>
      <c r="BC4582" s="5">
        <f>AW4582</f>
        <v>0</v>
      </c>
      <c r="BD4582" s="7">
        <f>BC4582-BB4582</f>
        <v>0</v>
      </c>
      <c r="BE4582" s="335" t="e">
        <f>BD4582/BB4582</f>
        <v>#DIV/0!</v>
      </c>
      <c r="BG4582" s="826" t="str">
        <f t="shared" si="7012"/>
        <v>35.30</v>
      </c>
      <c r="BH4582" s="607" t="b">
        <f>COUNTIF('Codes SEC'!$B$2:$B$250,Ministres!BG4582)&gt;0</f>
        <v>1</v>
      </c>
    </row>
    <row r="4583" spans="1:66" ht="35.1" customHeight="1" x14ac:dyDescent="0.25">
      <c r="A4583" s="222" t="s">
        <v>6115</v>
      </c>
      <c r="B4583" s="112">
        <v>16</v>
      </c>
      <c r="C4583" s="116" t="s">
        <v>107</v>
      </c>
      <c r="D4583" s="620">
        <v>1000</v>
      </c>
      <c r="E4583" s="278"/>
      <c r="F4583" s="116">
        <v>12</v>
      </c>
      <c r="G4583" s="694"/>
      <c r="H4583" s="878" t="str">
        <f t="shared" si="6991"/>
        <v>080</v>
      </c>
      <c r="I4583" s="397" t="s">
        <v>3260</v>
      </c>
      <c r="J4583" s="380" t="s">
        <v>2587</v>
      </c>
      <c r="K4583" s="408" t="s">
        <v>567</v>
      </c>
      <c r="L4583" s="733">
        <v>4531</v>
      </c>
      <c r="M4583" s="734">
        <v>4531</v>
      </c>
      <c r="N4583" s="931"/>
      <c r="O4583" s="530">
        <f t="shared" si="6992"/>
        <v>-4531</v>
      </c>
      <c r="P4583" s="530" t="str">
        <f t="shared" si="6993"/>
        <v xml:space="preserve">0 </v>
      </c>
      <c r="Q4583" s="646"/>
      <c r="R4583" s="536"/>
      <c r="S4583" s="536"/>
      <c r="T4583" s="536"/>
      <c r="U4583" s="536"/>
      <c r="V4583" s="536"/>
      <c r="W4583" s="683" t="str">
        <f t="shared" si="6994"/>
        <v>OK</v>
      </c>
      <c r="X4583" s="141"/>
      <c r="Y4583" s="141"/>
      <c r="Z4583" s="552"/>
      <c r="AA4583" s="552"/>
      <c r="AB4583" s="683" t="str">
        <f t="shared" si="6995"/>
        <v>OK</v>
      </c>
      <c r="AC4583" s="593"/>
      <c r="AD4583" s="530">
        <f t="shared" si="6996"/>
        <v>0</v>
      </c>
      <c r="AE4583" s="842">
        <f t="shared" si="6997"/>
        <v>0</v>
      </c>
      <c r="AF4583" s="931"/>
      <c r="AG4583" s="530">
        <f t="shared" si="6998"/>
        <v>-4531</v>
      </c>
      <c r="AH4583" s="530" t="str">
        <f t="shared" si="6999"/>
        <v xml:space="preserve">0 </v>
      </c>
      <c r="AI4583" s="641"/>
      <c r="AJ4583" s="537"/>
      <c r="AK4583" s="537"/>
      <c r="AL4583" s="537"/>
      <c r="AM4583" s="537"/>
      <c r="AN4583" s="537"/>
      <c r="AO4583" s="683" t="str">
        <f t="shared" si="7000"/>
        <v>OK</v>
      </c>
      <c r="AP4583" s="141"/>
      <c r="AQ4583" s="141"/>
      <c r="AR4583" s="552"/>
      <c r="AS4583" s="552"/>
      <c r="AT4583" s="683" t="str">
        <f t="shared" si="7001"/>
        <v>OK</v>
      </c>
      <c r="AU4583" s="593"/>
      <c r="AV4583" s="530">
        <f t="shared" si="7002"/>
        <v>0</v>
      </c>
      <c r="AW4583" s="842">
        <f t="shared" si="7003"/>
        <v>0</v>
      </c>
      <c r="AX4583" s="115">
        <f t="shared" si="7004"/>
        <v>4531</v>
      </c>
      <c r="AY4583" s="5">
        <f t="shared" si="7005"/>
        <v>0</v>
      </c>
      <c r="AZ4583" s="7">
        <f t="shared" si="7006"/>
        <v>-4531</v>
      </c>
      <c r="BA4583" s="335">
        <f t="shared" si="7015"/>
        <v>-1</v>
      </c>
      <c r="BB4583" s="23">
        <f t="shared" si="7008"/>
        <v>4531</v>
      </c>
      <c r="BC4583" s="5">
        <f t="shared" si="7009"/>
        <v>0</v>
      </c>
      <c r="BD4583" s="7">
        <f t="shared" si="7010"/>
        <v>-4531</v>
      </c>
      <c r="BE4583" s="335">
        <f t="shared" si="7016"/>
        <v>-1</v>
      </c>
      <c r="BG4583" s="826" t="str">
        <f t="shared" si="7012"/>
        <v>41.40</v>
      </c>
      <c r="BH4583" s="607" t="b">
        <f>COUNTIF('Codes SEC'!$B$2:$B$250,Ministres!BG4583)&gt;0</f>
        <v>1</v>
      </c>
    </row>
    <row r="4584" spans="1:66" ht="35.1" customHeight="1" x14ac:dyDescent="0.25">
      <c r="A4584" s="222" t="s">
        <v>6115</v>
      </c>
      <c r="B4584" s="112">
        <v>16</v>
      </c>
      <c r="C4584" s="116" t="s">
        <v>107</v>
      </c>
      <c r="D4584" s="620">
        <v>1000</v>
      </c>
      <c r="E4584" s="278"/>
      <c r="F4584" s="116">
        <v>12</v>
      </c>
      <c r="G4584" s="694"/>
      <c r="H4584" s="878" t="str">
        <f t="shared" si="6991"/>
        <v>080</v>
      </c>
      <c r="I4584" s="397" t="s">
        <v>3260</v>
      </c>
      <c r="J4584" s="380" t="s">
        <v>2588</v>
      </c>
      <c r="K4584" s="408" t="s">
        <v>568</v>
      </c>
      <c r="L4584" s="733">
        <v>33223</v>
      </c>
      <c r="M4584" s="734">
        <v>33223</v>
      </c>
      <c r="N4584" s="931"/>
      <c r="O4584" s="530">
        <f t="shared" si="6992"/>
        <v>-33223</v>
      </c>
      <c r="P4584" s="530" t="str">
        <f t="shared" si="6993"/>
        <v xml:space="preserve">0 </v>
      </c>
      <c r="Q4584" s="646"/>
      <c r="R4584" s="536"/>
      <c r="S4584" s="536"/>
      <c r="T4584" s="536"/>
      <c r="U4584" s="536"/>
      <c r="V4584" s="536"/>
      <c r="W4584" s="683" t="str">
        <f t="shared" si="6994"/>
        <v>OK</v>
      </c>
      <c r="X4584" s="141"/>
      <c r="Y4584" s="141"/>
      <c r="Z4584" s="552"/>
      <c r="AA4584" s="552"/>
      <c r="AB4584" s="683" t="str">
        <f t="shared" si="6995"/>
        <v>OK</v>
      </c>
      <c r="AC4584" s="593"/>
      <c r="AD4584" s="530">
        <f t="shared" si="6996"/>
        <v>0</v>
      </c>
      <c r="AE4584" s="842">
        <f t="shared" si="6997"/>
        <v>0</v>
      </c>
      <c r="AF4584" s="931"/>
      <c r="AG4584" s="530">
        <f t="shared" si="6998"/>
        <v>-33223</v>
      </c>
      <c r="AH4584" s="530" t="str">
        <f t="shared" si="6999"/>
        <v xml:space="preserve">0 </v>
      </c>
      <c r="AI4584" s="641"/>
      <c r="AJ4584" s="537"/>
      <c r="AK4584" s="537"/>
      <c r="AL4584" s="537"/>
      <c r="AM4584" s="537"/>
      <c r="AN4584" s="537"/>
      <c r="AO4584" s="683" t="str">
        <f t="shared" si="7000"/>
        <v>OK</v>
      </c>
      <c r="AP4584" s="141"/>
      <c r="AQ4584" s="141"/>
      <c r="AR4584" s="552"/>
      <c r="AS4584" s="552"/>
      <c r="AT4584" s="683" t="str">
        <f t="shared" si="7001"/>
        <v>OK</v>
      </c>
      <c r="AU4584" s="593"/>
      <c r="AV4584" s="530">
        <f t="shared" si="7002"/>
        <v>0</v>
      </c>
      <c r="AW4584" s="842">
        <f t="shared" si="7003"/>
        <v>0</v>
      </c>
      <c r="AX4584" s="115">
        <f t="shared" si="7004"/>
        <v>33223</v>
      </c>
      <c r="AY4584" s="5">
        <f t="shared" si="7005"/>
        <v>0</v>
      </c>
      <c r="AZ4584" s="7">
        <f t="shared" si="7006"/>
        <v>-33223</v>
      </c>
      <c r="BA4584" s="335">
        <f t="shared" si="7015"/>
        <v>-1</v>
      </c>
      <c r="BB4584" s="23">
        <f t="shared" si="7008"/>
        <v>33223</v>
      </c>
      <c r="BC4584" s="5">
        <f t="shared" si="7009"/>
        <v>0</v>
      </c>
      <c r="BD4584" s="7">
        <f t="shared" si="7010"/>
        <v>-33223</v>
      </c>
      <c r="BE4584" s="335">
        <f t="shared" si="7016"/>
        <v>-1</v>
      </c>
      <c r="BG4584" s="826" t="str">
        <f t="shared" si="7012"/>
        <v>41.40</v>
      </c>
      <c r="BH4584" s="607" t="b">
        <f>COUNTIF('Codes SEC'!$B$2:$B$250,Ministres!BG4584)&gt;0</f>
        <v>1</v>
      </c>
    </row>
    <row r="4585" spans="1:66" ht="35.1" customHeight="1" x14ac:dyDescent="0.25">
      <c r="A4585" s="222" t="s">
        <v>6115</v>
      </c>
      <c r="B4585" s="112">
        <v>16</v>
      </c>
      <c r="C4585" s="116" t="s">
        <v>107</v>
      </c>
      <c r="D4585" s="620">
        <v>1000</v>
      </c>
      <c r="E4585" s="278"/>
      <c r="F4585" s="116">
        <v>12</v>
      </c>
      <c r="G4585" s="694"/>
      <c r="H4585" s="878" t="str">
        <f t="shared" si="6991"/>
        <v>080</v>
      </c>
      <c r="I4585" s="397" t="s">
        <v>3260</v>
      </c>
      <c r="J4585" s="380" t="s">
        <v>2589</v>
      </c>
      <c r="K4585" s="408" t="s">
        <v>385</v>
      </c>
      <c r="L4585" s="726">
        <v>4</v>
      </c>
      <c r="M4585" s="727">
        <v>4</v>
      </c>
      <c r="N4585" s="931"/>
      <c r="O4585" s="530">
        <f t="shared" si="6992"/>
        <v>-4</v>
      </c>
      <c r="P4585" s="530" t="str">
        <f t="shared" si="6993"/>
        <v xml:space="preserve">0 </v>
      </c>
      <c r="Q4585" s="646"/>
      <c r="R4585" s="536"/>
      <c r="S4585" s="536"/>
      <c r="T4585" s="536"/>
      <c r="U4585" s="536"/>
      <c r="V4585" s="536"/>
      <c r="W4585" s="683" t="str">
        <f>IF(SUM(Q4585:V4585)=X4585,"OK",SUM(Q4585:V4585)-X4585)</f>
        <v>OK</v>
      </c>
      <c r="X4585" s="141"/>
      <c r="Y4585" s="141"/>
      <c r="Z4585" s="552"/>
      <c r="AA4585" s="552"/>
      <c r="AB4585" s="683" t="str">
        <f>IF(SUM(Z4585:AA4585)=AC4585,"OK",SUM(Z4585:AA4585)-AC4585)</f>
        <v>OK</v>
      </c>
      <c r="AC4585" s="593"/>
      <c r="AD4585" s="530">
        <f t="shared" si="6996"/>
        <v>0</v>
      </c>
      <c r="AE4585" s="842">
        <f t="shared" si="6997"/>
        <v>0</v>
      </c>
      <c r="AF4585" s="931"/>
      <c r="AG4585" s="530">
        <f t="shared" si="6998"/>
        <v>-4</v>
      </c>
      <c r="AH4585" s="530" t="str">
        <f t="shared" si="6999"/>
        <v xml:space="preserve">0 </v>
      </c>
      <c r="AI4585" s="641"/>
      <c r="AJ4585" s="537"/>
      <c r="AK4585" s="537"/>
      <c r="AL4585" s="537"/>
      <c r="AM4585" s="537"/>
      <c r="AN4585" s="537"/>
      <c r="AO4585" s="683" t="str">
        <f>IF(SUM(AI4585:AN4585)=AP4585,"OK",SUM(AI4585:AN4585)-AP4585)</f>
        <v>OK</v>
      </c>
      <c r="AP4585" s="141"/>
      <c r="AQ4585" s="141"/>
      <c r="AR4585" s="552"/>
      <c r="AS4585" s="552"/>
      <c r="AT4585" s="683" t="str">
        <f>IF(SUM(AR4585:AS4585)=AU4585,"OK",SUM(AR4585:AS4585)-AU4585)</f>
        <v>OK</v>
      </c>
      <c r="AU4585" s="593"/>
      <c r="AV4585" s="530">
        <f t="shared" si="7002"/>
        <v>0</v>
      </c>
      <c r="AW4585" s="842">
        <f t="shared" si="7003"/>
        <v>0</v>
      </c>
      <c r="AX4585" s="115">
        <f t="shared" si="7004"/>
        <v>4</v>
      </c>
      <c r="AY4585" s="5">
        <f t="shared" si="7005"/>
        <v>0</v>
      </c>
      <c r="AZ4585" s="7">
        <f>AY4585-AX4585</f>
        <v>-4</v>
      </c>
      <c r="BA4585" s="335">
        <f>AZ4585/AX4585</f>
        <v>-1</v>
      </c>
      <c r="BB4585" s="23">
        <f t="shared" si="7008"/>
        <v>4</v>
      </c>
      <c r="BC4585" s="5">
        <f>AW4585</f>
        <v>0</v>
      </c>
      <c r="BD4585" s="7">
        <f>BC4585-BB4585</f>
        <v>-4</v>
      </c>
      <c r="BE4585" s="335">
        <f>BD4585/BB4585</f>
        <v>-1</v>
      </c>
      <c r="BG4585" s="826" t="str">
        <f t="shared" si="7012"/>
        <v>41.40</v>
      </c>
      <c r="BH4585" s="607" t="b">
        <f>COUNTIF('Codes SEC'!$B$2:$B$250,Ministres!BG4585)&gt;0</f>
        <v>1</v>
      </c>
    </row>
    <row r="4586" spans="1:66" ht="35.1" customHeight="1" x14ac:dyDescent="0.25">
      <c r="A4586" s="222" t="s">
        <v>6115</v>
      </c>
      <c r="B4586" s="112">
        <v>16</v>
      </c>
      <c r="C4586" s="116" t="s">
        <v>107</v>
      </c>
      <c r="D4586" s="620">
        <v>1000</v>
      </c>
      <c r="E4586" s="278"/>
      <c r="F4586" s="116">
        <v>12</v>
      </c>
      <c r="G4586" s="694"/>
      <c r="H4586" s="878" t="str">
        <f t="shared" si="6991"/>
        <v>080</v>
      </c>
      <c r="I4586" s="397" t="s">
        <v>3260</v>
      </c>
      <c r="J4586" s="380" t="s">
        <v>2590</v>
      </c>
      <c r="K4586" s="408" t="s">
        <v>418</v>
      </c>
      <c r="L4586" s="726">
        <v>65</v>
      </c>
      <c r="M4586" s="727">
        <v>65</v>
      </c>
      <c r="N4586" s="931"/>
      <c r="O4586" s="530">
        <f t="shared" si="6992"/>
        <v>-65</v>
      </c>
      <c r="P4586" s="530" t="str">
        <f t="shared" si="6993"/>
        <v xml:space="preserve">0 </v>
      </c>
      <c r="Q4586" s="646"/>
      <c r="R4586" s="536"/>
      <c r="S4586" s="536"/>
      <c r="T4586" s="536"/>
      <c r="U4586" s="536"/>
      <c r="V4586" s="536"/>
      <c r="W4586" s="683" t="str">
        <f>IF(SUM(Q4586:V4586)=X4586,"OK",SUM(Q4586:V4586)-X4586)</f>
        <v>OK</v>
      </c>
      <c r="X4586" s="141"/>
      <c r="Y4586" s="141"/>
      <c r="Z4586" s="552"/>
      <c r="AA4586" s="552"/>
      <c r="AB4586" s="683" t="str">
        <f>IF(SUM(Z4586:AA4586)=AC4586,"OK",SUM(Z4586:AA4586)-AC4586)</f>
        <v>OK</v>
      </c>
      <c r="AC4586" s="593"/>
      <c r="AD4586" s="530">
        <f t="shared" si="6996"/>
        <v>0</v>
      </c>
      <c r="AE4586" s="842">
        <f t="shared" si="6997"/>
        <v>0</v>
      </c>
      <c r="AF4586" s="931"/>
      <c r="AG4586" s="530">
        <f t="shared" si="6998"/>
        <v>-65</v>
      </c>
      <c r="AH4586" s="530" t="str">
        <f t="shared" si="6999"/>
        <v xml:space="preserve">0 </v>
      </c>
      <c r="AI4586" s="641"/>
      <c r="AJ4586" s="537"/>
      <c r="AK4586" s="537"/>
      <c r="AL4586" s="537"/>
      <c r="AM4586" s="537"/>
      <c r="AN4586" s="537"/>
      <c r="AO4586" s="683" t="str">
        <f>IF(SUM(AI4586:AN4586)=AP4586,"OK",SUM(AI4586:AN4586)-AP4586)</f>
        <v>OK</v>
      </c>
      <c r="AP4586" s="141"/>
      <c r="AQ4586" s="141"/>
      <c r="AR4586" s="552"/>
      <c r="AS4586" s="552"/>
      <c r="AT4586" s="683" t="str">
        <f>IF(SUM(AR4586:AS4586)=AU4586,"OK",SUM(AR4586:AS4586)-AU4586)</f>
        <v>OK</v>
      </c>
      <c r="AU4586" s="593"/>
      <c r="AV4586" s="530">
        <f t="shared" si="7002"/>
        <v>0</v>
      </c>
      <c r="AW4586" s="842">
        <f t="shared" si="7003"/>
        <v>0</v>
      </c>
      <c r="AX4586" s="115">
        <f t="shared" si="7004"/>
        <v>65</v>
      </c>
      <c r="AY4586" s="5">
        <f t="shared" si="7005"/>
        <v>0</v>
      </c>
      <c r="AZ4586" s="7">
        <f>AY4586-AX4586</f>
        <v>-65</v>
      </c>
      <c r="BA4586" s="335">
        <f>AZ4586/AX4586</f>
        <v>-1</v>
      </c>
      <c r="BB4586" s="23">
        <f t="shared" si="7008"/>
        <v>65</v>
      </c>
      <c r="BC4586" s="5">
        <f>AW4586</f>
        <v>0</v>
      </c>
      <c r="BD4586" s="7">
        <f>BC4586-BB4586</f>
        <v>-65</v>
      </c>
      <c r="BE4586" s="335">
        <f>BD4586/BB4586</f>
        <v>-1</v>
      </c>
      <c r="BG4586" s="826" t="str">
        <f t="shared" si="7012"/>
        <v>41.40</v>
      </c>
      <c r="BH4586" s="607" t="b">
        <f>COUNTIF('Codes SEC'!$B$2:$B$250,Ministres!BG4586)&gt;0</f>
        <v>1</v>
      </c>
    </row>
    <row r="4587" spans="1:66" ht="35.1" customHeight="1" x14ac:dyDescent="0.25">
      <c r="A4587" s="222" t="s">
        <v>6115</v>
      </c>
      <c r="B4587" s="112">
        <v>16</v>
      </c>
      <c r="C4587" s="116" t="s">
        <v>107</v>
      </c>
      <c r="D4587" s="620">
        <v>1000</v>
      </c>
      <c r="E4587" s="278"/>
      <c r="F4587" s="116">
        <v>12</v>
      </c>
      <c r="G4587" s="694"/>
      <c r="H4587" s="878" t="str">
        <f t="shared" si="6991"/>
        <v>080</v>
      </c>
      <c r="I4587" s="397" t="s">
        <v>3260</v>
      </c>
      <c r="J4587" s="380" t="s">
        <v>2591</v>
      </c>
      <c r="K4587" s="408" t="s">
        <v>5725</v>
      </c>
      <c r="L4587" s="726">
        <v>277</v>
      </c>
      <c r="M4587" s="727">
        <v>277</v>
      </c>
      <c r="N4587" s="931"/>
      <c r="O4587" s="530">
        <f t="shared" si="6992"/>
        <v>-277</v>
      </c>
      <c r="P4587" s="530" t="str">
        <f t="shared" si="6993"/>
        <v xml:space="preserve">0 </v>
      </c>
      <c r="Q4587" s="646"/>
      <c r="R4587" s="536"/>
      <c r="S4587" s="536"/>
      <c r="T4587" s="536"/>
      <c r="U4587" s="536"/>
      <c r="V4587" s="536"/>
      <c r="W4587" s="683" t="str">
        <f>IF(SUM(Q4587:V4587)=X4587,"OK",SUM(Q4587:V4587)-X4587)</f>
        <v>OK</v>
      </c>
      <c r="X4587" s="141"/>
      <c r="Y4587" s="141"/>
      <c r="Z4587" s="552"/>
      <c r="AA4587" s="552"/>
      <c r="AB4587" s="683" t="str">
        <f>IF(SUM(Z4587:AA4587)=AC4587,"OK",SUM(Z4587:AA4587)-AC4587)</f>
        <v>OK</v>
      </c>
      <c r="AC4587" s="593"/>
      <c r="AD4587" s="530">
        <f t="shared" si="6996"/>
        <v>0</v>
      </c>
      <c r="AE4587" s="842">
        <f t="shared" si="6997"/>
        <v>0</v>
      </c>
      <c r="AF4587" s="931"/>
      <c r="AG4587" s="530">
        <f t="shared" si="6998"/>
        <v>-277</v>
      </c>
      <c r="AH4587" s="530" t="str">
        <f t="shared" si="6999"/>
        <v xml:space="preserve">0 </v>
      </c>
      <c r="AI4587" s="641"/>
      <c r="AJ4587" s="537"/>
      <c r="AK4587" s="537"/>
      <c r="AL4587" s="537"/>
      <c r="AM4587" s="537"/>
      <c r="AN4587" s="537"/>
      <c r="AO4587" s="683" t="str">
        <f>IF(SUM(AI4587:AN4587)=AP4587,"OK",SUM(AI4587:AN4587)-AP4587)</f>
        <v>OK</v>
      </c>
      <c r="AP4587" s="141"/>
      <c r="AQ4587" s="141"/>
      <c r="AR4587" s="552"/>
      <c r="AS4587" s="552"/>
      <c r="AT4587" s="683" t="str">
        <f>IF(SUM(AR4587:AS4587)=AU4587,"OK",SUM(AR4587:AS4587)-AU4587)</f>
        <v>OK</v>
      </c>
      <c r="AU4587" s="593"/>
      <c r="AV4587" s="530">
        <f t="shared" si="7002"/>
        <v>0</v>
      </c>
      <c r="AW4587" s="842">
        <f t="shared" si="7003"/>
        <v>0</v>
      </c>
      <c r="AX4587" s="115">
        <f t="shared" si="7004"/>
        <v>277</v>
      </c>
      <c r="AY4587" s="5">
        <f t="shared" si="7005"/>
        <v>0</v>
      </c>
      <c r="AZ4587" s="7">
        <f>AY4587-AX4587</f>
        <v>-277</v>
      </c>
      <c r="BA4587" s="335">
        <f>AZ4587/AX4587</f>
        <v>-1</v>
      </c>
      <c r="BB4587" s="23">
        <f t="shared" si="7008"/>
        <v>277</v>
      </c>
      <c r="BC4587" s="5">
        <f>AW4587</f>
        <v>0</v>
      </c>
      <c r="BD4587" s="7">
        <f>BC4587-BB4587</f>
        <v>-277</v>
      </c>
      <c r="BE4587" s="335">
        <f>BD4587/BB4587</f>
        <v>-1</v>
      </c>
      <c r="BG4587" s="826" t="str">
        <f t="shared" si="7012"/>
        <v>41.40</v>
      </c>
      <c r="BH4587" s="607" t="b">
        <f>COUNTIF('Codes SEC'!$B$2:$B$250,Ministres!BG4587)&gt;0</f>
        <v>1</v>
      </c>
    </row>
    <row r="4588" spans="1:66" ht="35.1" customHeight="1" x14ac:dyDescent="0.25">
      <c r="A4588" s="222" t="s">
        <v>6115</v>
      </c>
      <c r="B4588" s="112">
        <v>16</v>
      </c>
      <c r="C4588" s="116" t="s">
        <v>107</v>
      </c>
      <c r="D4588" s="620">
        <v>1000</v>
      </c>
      <c r="F4588" s="117">
        <v>12</v>
      </c>
      <c r="G4588" s="694"/>
      <c r="H4588" s="878" t="str">
        <f t="shared" si="6991"/>
        <v>080</v>
      </c>
      <c r="I4588" s="397" t="s">
        <v>3260</v>
      </c>
      <c r="J4588" s="380" t="s">
        <v>2592</v>
      </c>
      <c r="K4588" s="411" t="s">
        <v>1786</v>
      </c>
      <c r="L4588" s="738">
        <v>780</v>
      </c>
      <c r="M4588" s="739">
        <v>780</v>
      </c>
      <c r="N4588" s="931"/>
      <c r="O4588" s="530">
        <f t="shared" si="6992"/>
        <v>-780</v>
      </c>
      <c r="P4588" s="530" t="str">
        <f t="shared" si="6993"/>
        <v xml:space="preserve">0 </v>
      </c>
      <c r="Q4588" s="641"/>
      <c r="R4588" s="537"/>
      <c r="S4588" s="537"/>
      <c r="T4588" s="537"/>
      <c r="U4588" s="537"/>
      <c r="V4588" s="537"/>
      <c r="W4588" s="683" t="str">
        <f>IF(SUM(Q4588:V4588)=X4588,"OK",SUM(Q4588:V4588)-X4588)</f>
        <v>OK</v>
      </c>
      <c r="X4588" s="141"/>
      <c r="Y4588" s="141"/>
      <c r="Z4588" s="552"/>
      <c r="AA4588" s="552"/>
      <c r="AB4588" s="683" t="str">
        <f>IF(SUM(Z4588:AA4588)=AC4588,"OK",SUM(Z4588:AA4588)-AC4588)</f>
        <v>OK</v>
      </c>
      <c r="AC4588" s="593"/>
      <c r="AD4588" s="530">
        <f t="shared" si="6996"/>
        <v>0</v>
      </c>
      <c r="AE4588" s="842">
        <f t="shared" si="6997"/>
        <v>0</v>
      </c>
      <c r="AF4588" s="931"/>
      <c r="AG4588" s="530">
        <f t="shared" si="6998"/>
        <v>-780</v>
      </c>
      <c r="AH4588" s="530" t="str">
        <f t="shared" si="6999"/>
        <v xml:space="preserve">0 </v>
      </c>
      <c r="AI4588" s="641"/>
      <c r="AJ4588" s="537"/>
      <c r="AK4588" s="537"/>
      <c r="AL4588" s="537"/>
      <c r="AM4588" s="537"/>
      <c r="AN4588" s="537"/>
      <c r="AO4588" s="683" t="str">
        <f>IF(SUM(AI4588:AN4588)=AP4588,"OK",SUM(AI4588:AN4588)-AP4588)</f>
        <v>OK</v>
      </c>
      <c r="AP4588" s="141"/>
      <c r="AQ4588" s="141"/>
      <c r="AR4588" s="552"/>
      <c r="AS4588" s="552"/>
      <c r="AT4588" s="683" t="str">
        <f>IF(SUM(AR4588:AS4588)=AU4588,"OK",SUM(AR4588:AS4588)-AU4588)</f>
        <v>OK</v>
      </c>
      <c r="AU4588" s="593"/>
      <c r="AV4588" s="530">
        <f t="shared" si="7002"/>
        <v>0</v>
      </c>
      <c r="AW4588" s="842">
        <f t="shared" si="7003"/>
        <v>0</v>
      </c>
      <c r="AX4588" s="115">
        <f t="shared" si="7004"/>
        <v>780</v>
      </c>
      <c r="AY4588" s="5">
        <f t="shared" si="7005"/>
        <v>0</v>
      </c>
      <c r="AZ4588" s="5">
        <f>AY4588-AX4588</f>
        <v>-780</v>
      </c>
      <c r="BA4588" s="335">
        <f>AZ4588/AX4588</f>
        <v>-1</v>
      </c>
      <c r="BB4588" s="23">
        <f t="shared" si="7008"/>
        <v>780</v>
      </c>
      <c r="BC4588" s="5">
        <f>AW4588</f>
        <v>0</v>
      </c>
      <c r="BD4588" s="5">
        <f>BC4588-BB4588</f>
        <v>-780</v>
      </c>
      <c r="BE4588" s="335">
        <f>BD4588/BB4588</f>
        <v>-1</v>
      </c>
      <c r="BG4588" s="826" t="str">
        <f t="shared" si="7012"/>
        <v>41.40</v>
      </c>
      <c r="BH4588" s="607" t="b">
        <f>COUNTIF('Codes SEC'!$B$2:$B$250,Ministres!BG4588)&gt;0</f>
        <v>1</v>
      </c>
    </row>
    <row r="4589" spans="1:66" ht="35.1" customHeight="1" x14ac:dyDescent="0.25">
      <c r="A4589" s="222" t="s">
        <v>6115</v>
      </c>
      <c r="B4589" s="112">
        <v>16</v>
      </c>
      <c r="C4589" s="116" t="s">
        <v>107</v>
      </c>
      <c r="D4589" s="620">
        <v>1000</v>
      </c>
      <c r="F4589" s="117">
        <v>12</v>
      </c>
      <c r="G4589" s="694"/>
      <c r="H4589" s="878" t="str">
        <f t="shared" si="6991"/>
        <v>080</v>
      </c>
      <c r="I4589" s="397">
        <v>84140000</v>
      </c>
      <c r="J4589" s="380" t="s">
        <v>4011</v>
      </c>
      <c r="K4589" s="411" t="s">
        <v>4759</v>
      </c>
      <c r="L4589" s="738">
        <v>200</v>
      </c>
      <c r="M4589" s="739">
        <v>200</v>
      </c>
      <c r="N4589" s="931"/>
      <c r="O4589" s="530">
        <f t="shared" si="6992"/>
        <v>-200</v>
      </c>
      <c r="P4589" s="530" t="str">
        <f t="shared" si="6993"/>
        <v xml:space="preserve">0 </v>
      </c>
      <c r="Q4589" s="641"/>
      <c r="R4589" s="537"/>
      <c r="S4589" s="537"/>
      <c r="T4589" s="537"/>
      <c r="U4589" s="537"/>
      <c r="V4589" s="537"/>
      <c r="W4589" s="683" t="str">
        <f>IF(SUM(Q4589:V4589)=X4589,"OK",SUM(Q4589:V4589)-X4589)</f>
        <v>OK</v>
      </c>
      <c r="X4589" s="141"/>
      <c r="Y4589" s="141"/>
      <c r="Z4589" s="552"/>
      <c r="AA4589" s="552"/>
      <c r="AB4589" s="683" t="str">
        <f>IF(SUM(Z4589:AA4589)=AC4589,"OK",SUM(Z4589:AA4589)-AC4589)</f>
        <v>OK</v>
      </c>
      <c r="AC4589" s="593"/>
      <c r="AD4589" s="530">
        <f t="shared" si="6996"/>
        <v>0</v>
      </c>
      <c r="AE4589" s="842">
        <f t="shared" si="6997"/>
        <v>0</v>
      </c>
      <c r="AF4589" s="931"/>
      <c r="AG4589" s="530">
        <f t="shared" si="6998"/>
        <v>-200</v>
      </c>
      <c r="AH4589" s="530" t="str">
        <f t="shared" si="6999"/>
        <v xml:space="preserve">0 </v>
      </c>
      <c r="AI4589" s="641"/>
      <c r="AJ4589" s="537"/>
      <c r="AK4589" s="537"/>
      <c r="AL4589" s="537"/>
      <c r="AM4589" s="537"/>
      <c r="AN4589" s="537"/>
      <c r="AO4589" s="683" t="str">
        <f>IF(SUM(AI4589:AN4589)=AP4589,"OK",SUM(AI4589:AN4589)-AP4589)</f>
        <v>OK</v>
      </c>
      <c r="AP4589" s="141"/>
      <c r="AQ4589" s="141"/>
      <c r="AR4589" s="552"/>
      <c r="AS4589" s="552"/>
      <c r="AT4589" s="683" t="str">
        <f>IF(SUM(AR4589:AS4589)=AU4589,"OK",SUM(AR4589:AS4589)-AU4589)</f>
        <v>OK</v>
      </c>
      <c r="AU4589" s="593"/>
      <c r="AV4589" s="530">
        <f t="shared" si="7002"/>
        <v>0</v>
      </c>
      <c r="AW4589" s="842">
        <f t="shared" si="7003"/>
        <v>0</v>
      </c>
      <c r="AX4589" s="115">
        <f t="shared" si="7004"/>
        <v>200</v>
      </c>
      <c r="AY4589" s="5">
        <f t="shared" si="7005"/>
        <v>0</v>
      </c>
      <c r="AZ4589" s="5">
        <f>AY4589-AX4589</f>
        <v>-200</v>
      </c>
      <c r="BA4589" s="335">
        <f>AZ4589/AX4589</f>
        <v>-1</v>
      </c>
      <c r="BB4589" s="23">
        <f t="shared" si="7008"/>
        <v>200</v>
      </c>
      <c r="BC4589" s="5">
        <f>AW4589</f>
        <v>0</v>
      </c>
      <c r="BD4589" s="5">
        <f>BC4589-BB4589</f>
        <v>-200</v>
      </c>
      <c r="BE4589" s="335">
        <f>BD4589/BB4589</f>
        <v>-1</v>
      </c>
      <c r="BG4589" s="826" t="str">
        <f t="shared" si="7012"/>
        <v>41.40</v>
      </c>
      <c r="BH4589" s="607" t="b">
        <f>COUNTIF('Codes SEC'!$B$2:$B$250,Ministres!BG4589)&gt;0</f>
        <v>1</v>
      </c>
    </row>
    <row r="4590" spans="1:66" ht="35.1" customHeight="1" x14ac:dyDescent="0.25">
      <c r="A4590" s="190" t="s">
        <v>6115</v>
      </c>
      <c r="B4590" s="583">
        <v>16</v>
      </c>
      <c r="C4590" s="120" t="s">
        <v>107</v>
      </c>
      <c r="D4590" s="620">
        <v>1000</v>
      </c>
      <c r="E4590" s="584"/>
      <c r="F4590" s="120">
        <v>12</v>
      </c>
      <c r="G4590" s="697"/>
      <c r="H4590" s="890" t="str">
        <f t="shared" si="6991"/>
        <v>080</v>
      </c>
      <c r="I4590" s="585">
        <v>84140000</v>
      </c>
      <c r="J4590" s="380" t="s">
        <v>4260</v>
      </c>
      <c r="K4590" s="422" t="s">
        <v>4261</v>
      </c>
      <c r="L4590" s="726">
        <v>260</v>
      </c>
      <c r="M4590" s="727">
        <v>260</v>
      </c>
      <c r="N4590" s="931"/>
      <c r="O4590" s="530">
        <f t="shared" si="6992"/>
        <v>-260</v>
      </c>
      <c r="P4590" s="530" t="str">
        <f t="shared" si="6993"/>
        <v xml:space="preserve">0 </v>
      </c>
      <c r="Q4590" s="646"/>
      <c r="R4590" s="536"/>
      <c r="S4590" s="536"/>
      <c r="T4590" s="536"/>
      <c r="U4590" s="536"/>
      <c r="V4590" s="536"/>
      <c r="W4590" s="683" t="str">
        <f t="shared" si="6994"/>
        <v>OK</v>
      </c>
      <c r="X4590" s="141"/>
      <c r="Y4590" s="141"/>
      <c r="Z4590" s="552"/>
      <c r="AA4590" s="552"/>
      <c r="AB4590" s="683" t="str">
        <f t="shared" si="6995"/>
        <v>OK</v>
      </c>
      <c r="AC4590" s="593"/>
      <c r="AD4590" s="530">
        <f t="shared" si="6996"/>
        <v>0</v>
      </c>
      <c r="AE4590" s="842">
        <f t="shared" si="6997"/>
        <v>0</v>
      </c>
      <c r="AF4590" s="931"/>
      <c r="AG4590" s="530">
        <f t="shared" si="6998"/>
        <v>-260</v>
      </c>
      <c r="AH4590" s="530" t="str">
        <f t="shared" si="6999"/>
        <v xml:space="preserve">0 </v>
      </c>
      <c r="AI4590" s="641"/>
      <c r="AJ4590" s="537"/>
      <c r="AK4590" s="537"/>
      <c r="AL4590" s="537"/>
      <c r="AM4590" s="537"/>
      <c r="AN4590" s="537"/>
      <c r="AO4590" s="683" t="str">
        <f t="shared" si="7000"/>
        <v>OK</v>
      </c>
      <c r="AP4590" s="141"/>
      <c r="AQ4590" s="141"/>
      <c r="AR4590" s="552"/>
      <c r="AS4590" s="552"/>
      <c r="AT4590" s="683" t="str">
        <f t="shared" si="7001"/>
        <v>OK</v>
      </c>
      <c r="AU4590" s="593"/>
      <c r="AV4590" s="530">
        <f t="shared" si="7002"/>
        <v>0</v>
      </c>
      <c r="AW4590" s="842">
        <f t="shared" si="7003"/>
        <v>0</v>
      </c>
      <c r="AX4590" s="115">
        <f t="shared" si="7004"/>
        <v>260</v>
      </c>
      <c r="AY4590" s="5">
        <f t="shared" si="7005"/>
        <v>0</v>
      </c>
      <c r="AZ4590" s="7">
        <f t="shared" si="7006"/>
        <v>-260</v>
      </c>
      <c r="BA4590" s="335">
        <f t="shared" si="7015"/>
        <v>-1</v>
      </c>
      <c r="BB4590" s="23">
        <f t="shared" si="7008"/>
        <v>260</v>
      </c>
      <c r="BC4590" s="5">
        <f t="shared" si="7009"/>
        <v>0</v>
      </c>
      <c r="BD4590" s="7">
        <f t="shared" si="7010"/>
        <v>-260</v>
      </c>
      <c r="BE4590" s="335">
        <f t="shared" si="7016"/>
        <v>-1</v>
      </c>
      <c r="BG4590" s="826" t="str">
        <f t="shared" si="7012"/>
        <v>41.40</v>
      </c>
      <c r="BH4590" s="607" t="b">
        <f>COUNTIF('Codes SEC'!$B$2:$B$250,Ministres!BG4590)&gt;0</f>
        <v>1</v>
      </c>
    </row>
    <row r="4591" spans="1:66" ht="35.1" customHeight="1" x14ac:dyDescent="0.25">
      <c r="A4591" s="190" t="s">
        <v>6115</v>
      </c>
      <c r="B4591" s="583">
        <v>16</v>
      </c>
      <c r="C4591" s="120" t="s">
        <v>107</v>
      </c>
      <c r="D4591" s="622">
        <v>1000</v>
      </c>
      <c r="E4591" s="584"/>
      <c r="F4591" s="120">
        <v>5</v>
      </c>
      <c r="G4591" s="697"/>
      <c r="H4591" s="890" t="str">
        <f t="shared" si="6991"/>
        <v>080</v>
      </c>
      <c r="I4591" s="585">
        <v>84140000</v>
      </c>
      <c r="J4591" s="380" t="s">
        <v>5272</v>
      </c>
      <c r="K4591" s="422" t="s">
        <v>5641</v>
      </c>
      <c r="L4591" s="726">
        <v>516</v>
      </c>
      <c r="M4591" s="727">
        <v>516</v>
      </c>
      <c r="N4591" s="931"/>
      <c r="O4591" s="530">
        <f t="shared" si="6992"/>
        <v>-516</v>
      </c>
      <c r="P4591" s="530" t="str">
        <f t="shared" si="6993"/>
        <v xml:space="preserve">0 </v>
      </c>
      <c r="Q4591" s="646"/>
      <c r="R4591" s="536"/>
      <c r="S4591" s="536"/>
      <c r="T4591" s="536"/>
      <c r="U4591" s="536"/>
      <c r="V4591" s="536"/>
      <c r="W4591" s="683" t="str">
        <f t="shared" si="6994"/>
        <v>OK</v>
      </c>
      <c r="X4591" s="141"/>
      <c r="Y4591" s="141"/>
      <c r="Z4591" s="552"/>
      <c r="AA4591" s="552"/>
      <c r="AB4591" s="683" t="str">
        <f t="shared" si="6995"/>
        <v>OK</v>
      </c>
      <c r="AC4591" s="593"/>
      <c r="AD4591" s="530">
        <f t="shared" si="6996"/>
        <v>0</v>
      </c>
      <c r="AE4591" s="842">
        <f t="shared" si="6997"/>
        <v>0</v>
      </c>
      <c r="AF4591" s="931"/>
      <c r="AG4591" s="530">
        <f t="shared" si="6998"/>
        <v>-516</v>
      </c>
      <c r="AH4591" s="530" t="str">
        <f t="shared" si="6999"/>
        <v xml:space="preserve">0 </v>
      </c>
      <c r="AI4591" s="641"/>
      <c r="AJ4591" s="537"/>
      <c r="AK4591" s="537"/>
      <c r="AL4591" s="537"/>
      <c r="AM4591" s="537"/>
      <c r="AN4591" s="537"/>
      <c r="AO4591" s="683" t="str">
        <f t="shared" si="7000"/>
        <v>OK</v>
      </c>
      <c r="AP4591" s="141"/>
      <c r="AQ4591" s="141"/>
      <c r="AR4591" s="552"/>
      <c r="AS4591" s="552"/>
      <c r="AT4591" s="683" t="str">
        <f t="shared" si="7001"/>
        <v>OK</v>
      </c>
      <c r="AU4591" s="593"/>
      <c r="AV4591" s="530">
        <f t="shared" si="7002"/>
        <v>0</v>
      </c>
      <c r="AW4591" s="842">
        <f t="shared" si="7003"/>
        <v>0</v>
      </c>
      <c r="AX4591" s="121">
        <f t="shared" si="7004"/>
        <v>516</v>
      </c>
      <c r="AY4591" s="111">
        <f t="shared" si="7005"/>
        <v>0</v>
      </c>
      <c r="AZ4591" s="122">
        <f t="shared" si="7006"/>
        <v>-516</v>
      </c>
      <c r="BA4591" s="343">
        <f t="shared" si="7015"/>
        <v>-1</v>
      </c>
      <c r="BB4591" s="590">
        <f t="shared" si="7008"/>
        <v>516</v>
      </c>
      <c r="BC4591" s="111">
        <f t="shared" si="7009"/>
        <v>0</v>
      </c>
      <c r="BD4591" s="122">
        <f t="shared" si="7010"/>
        <v>-516</v>
      </c>
      <c r="BE4591" s="343">
        <f t="shared" si="7016"/>
        <v>-1</v>
      </c>
      <c r="BF4591"/>
      <c r="BG4591" s="869" t="str">
        <f t="shared" si="7012"/>
        <v>41.40</v>
      </c>
      <c r="BH4591" s="607" t="b">
        <f>COUNTIF('Codes SEC'!$B$2:$B$250,Ministres!BG4591)&gt;0</f>
        <v>1</v>
      </c>
      <c r="BI4591"/>
    </row>
    <row r="4592" spans="1:66" ht="35.1" customHeight="1" x14ac:dyDescent="0.25">
      <c r="A4592" s="190" t="s">
        <v>6115</v>
      </c>
      <c r="B4592" s="583">
        <v>16</v>
      </c>
      <c r="C4592" s="120" t="s">
        <v>107</v>
      </c>
      <c r="D4592" s="622">
        <v>1000</v>
      </c>
      <c r="E4592" s="584"/>
      <c r="F4592" s="120">
        <v>18</v>
      </c>
      <c r="G4592" s="697"/>
      <c r="H4592" s="890" t="str">
        <f t="shared" si="6991"/>
        <v>080</v>
      </c>
      <c r="I4592" s="585">
        <v>84140000</v>
      </c>
      <c r="J4592" s="712" t="s">
        <v>5493</v>
      </c>
      <c r="K4592" s="422" t="s">
        <v>5508</v>
      </c>
      <c r="L4592" s="726">
        <v>7179</v>
      </c>
      <c r="M4592" s="727">
        <v>7179</v>
      </c>
      <c r="N4592" s="931"/>
      <c r="O4592" s="530">
        <f t="shared" si="6992"/>
        <v>-7179</v>
      </c>
      <c r="P4592" s="530" t="str">
        <f t="shared" si="6993"/>
        <v xml:space="preserve">0 </v>
      </c>
      <c r="Q4592" s="646"/>
      <c r="R4592" s="536"/>
      <c r="S4592" s="536"/>
      <c r="T4592" s="536"/>
      <c r="U4592" s="536"/>
      <c r="V4592" s="536"/>
      <c r="W4592" s="683" t="str">
        <f t="shared" si="6994"/>
        <v>OK</v>
      </c>
      <c r="X4592" s="141"/>
      <c r="Y4592" s="141"/>
      <c r="Z4592" s="552"/>
      <c r="AA4592" s="552"/>
      <c r="AB4592" s="683" t="str">
        <f t="shared" si="6995"/>
        <v>OK</v>
      </c>
      <c r="AC4592" s="593"/>
      <c r="AD4592" s="530">
        <f t="shared" si="6996"/>
        <v>0</v>
      </c>
      <c r="AE4592" s="842">
        <f t="shared" si="6997"/>
        <v>0</v>
      </c>
      <c r="AF4592" s="931"/>
      <c r="AG4592" s="530">
        <f t="shared" si="6998"/>
        <v>-7179</v>
      </c>
      <c r="AH4592" s="530" t="str">
        <f t="shared" si="6999"/>
        <v xml:space="preserve">0 </v>
      </c>
      <c r="AI4592" s="641"/>
      <c r="AJ4592" s="537"/>
      <c r="AK4592" s="537"/>
      <c r="AL4592" s="537"/>
      <c r="AM4592" s="537"/>
      <c r="AN4592" s="537"/>
      <c r="AO4592" s="683" t="str">
        <f t="shared" si="7000"/>
        <v>OK</v>
      </c>
      <c r="AP4592" s="141"/>
      <c r="AQ4592" s="141"/>
      <c r="AR4592" s="552"/>
      <c r="AS4592" s="552"/>
      <c r="AT4592" s="683" t="str">
        <f t="shared" si="7001"/>
        <v>OK</v>
      </c>
      <c r="AU4592" s="593"/>
      <c r="AV4592" s="530">
        <f t="shared" si="7002"/>
        <v>0</v>
      </c>
      <c r="AW4592" s="842">
        <f t="shared" si="7003"/>
        <v>0</v>
      </c>
      <c r="AX4592" s="121">
        <f t="shared" si="7004"/>
        <v>7179</v>
      </c>
      <c r="AY4592" s="111">
        <f t="shared" si="7005"/>
        <v>0</v>
      </c>
      <c r="AZ4592" s="122">
        <f>AY4592-AX4592</f>
        <v>-7179</v>
      </c>
      <c r="BA4592" s="343">
        <f>AZ4592/AX4592</f>
        <v>-1</v>
      </c>
      <c r="BB4592" s="590">
        <f t="shared" si="7008"/>
        <v>7179</v>
      </c>
      <c r="BC4592" s="111">
        <f>AW4592</f>
        <v>0</v>
      </c>
      <c r="BD4592" s="122">
        <f>BC4592-BB4592</f>
        <v>-7179</v>
      </c>
      <c r="BE4592" s="343">
        <f>BD4592/BB4592</f>
        <v>-1</v>
      </c>
      <c r="BF4592"/>
      <c r="BG4592" s="869" t="str">
        <f t="shared" si="7012"/>
        <v>41.40</v>
      </c>
      <c r="BH4592" s="607" t="b">
        <f>COUNTIF('Codes SEC'!$B$2:$B$250,Ministres!BG4592)&gt;0</f>
        <v>1</v>
      </c>
      <c r="BI4592"/>
    </row>
    <row r="4593" spans="1:66" ht="35.1" customHeight="1" x14ac:dyDescent="0.25">
      <c r="A4593" s="222" t="s">
        <v>6115</v>
      </c>
      <c r="B4593" s="30">
        <v>16</v>
      </c>
      <c r="C4593" s="116" t="s">
        <v>107</v>
      </c>
      <c r="D4593" s="620">
        <v>1000</v>
      </c>
      <c r="F4593" s="117">
        <v>12</v>
      </c>
      <c r="G4593" s="694"/>
      <c r="H4593" s="878" t="str">
        <f t="shared" si="6991"/>
        <v>080</v>
      </c>
      <c r="I4593" s="397" t="s">
        <v>3265</v>
      </c>
      <c r="J4593" s="380" t="s">
        <v>2594</v>
      </c>
      <c r="K4593" s="497" t="s">
        <v>569</v>
      </c>
      <c r="L4593" s="726">
        <v>28</v>
      </c>
      <c r="M4593" s="727">
        <v>28</v>
      </c>
      <c r="N4593" s="931"/>
      <c r="O4593" s="530">
        <f t="shared" si="6992"/>
        <v>-28</v>
      </c>
      <c r="P4593" s="530" t="str">
        <f t="shared" si="6993"/>
        <v xml:space="preserve">0 </v>
      </c>
      <c r="Q4593" s="646"/>
      <c r="R4593" s="536"/>
      <c r="S4593" s="536"/>
      <c r="T4593" s="536"/>
      <c r="U4593" s="536"/>
      <c r="V4593" s="536"/>
      <c r="W4593" s="683" t="str">
        <f t="shared" si="6994"/>
        <v>OK</v>
      </c>
      <c r="X4593" s="141"/>
      <c r="Y4593" s="141"/>
      <c r="Z4593" s="552"/>
      <c r="AA4593" s="552"/>
      <c r="AB4593" s="683" t="str">
        <f t="shared" si="6995"/>
        <v>OK</v>
      </c>
      <c r="AC4593" s="593"/>
      <c r="AD4593" s="530">
        <f t="shared" si="6996"/>
        <v>0</v>
      </c>
      <c r="AE4593" s="842">
        <f t="shared" si="6997"/>
        <v>0</v>
      </c>
      <c r="AF4593" s="931"/>
      <c r="AG4593" s="530">
        <f t="shared" si="6998"/>
        <v>-28</v>
      </c>
      <c r="AH4593" s="530" t="str">
        <f t="shared" si="6999"/>
        <v xml:space="preserve">0 </v>
      </c>
      <c r="AI4593" s="641"/>
      <c r="AJ4593" s="537"/>
      <c r="AK4593" s="537"/>
      <c r="AL4593" s="537"/>
      <c r="AM4593" s="537"/>
      <c r="AN4593" s="537"/>
      <c r="AO4593" s="683" t="str">
        <f t="shared" si="7000"/>
        <v>OK</v>
      </c>
      <c r="AP4593" s="141"/>
      <c r="AQ4593" s="141"/>
      <c r="AR4593" s="552"/>
      <c r="AS4593" s="552"/>
      <c r="AT4593" s="683" t="str">
        <f t="shared" si="7001"/>
        <v>OK</v>
      </c>
      <c r="AU4593" s="593"/>
      <c r="AV4593" s="530">
        <f t="shared" si="7002"/>
        <v>0</v>
      </c>
      <c r="AW4593" s="842">
        <f t="shared" si="7003"/>
        <v>0</v>
      </c>
      <c r="AX4593" s="115">
        <f t="shared" si="7004"/>
        <v>28</v>
      </c>
      <c r="AY4593" s="5">
        <f t="shared" si="7005"/>
        <v>0</v>
      </c>
      <c r="AZ4593" s="7">
        <f t="shared" ref="AZ4593" si="7017">AY4593-AX4593</f>
        <v>-28</v>
      </c>
      <c r="BA4593" s="335">
        <f t="shared" ref="BA4593" si="7018">AZ4593/AX4593</f>
        <v>-1</v>
      </c>
      <c r="BB4593" s="23">
        <f t="shared" si="7008"/>
        <v>28</v>
      </c>
      <c r="BC4593" s="5">
        <f t="shared" ref="BC4593" si="7019">AW4593</f>
        <v>0</v>
      </c>
      <c r="BD4593" s="7">
        <f t="shared" ref="BD4593" si="7020">BC4593-BB4593</f>
        <v>-28</v>
      </c>
      <c r="BE4593" s="335">
        <f t="shared" ref="BE4593" si="7021">BD4593/BB4593</f>
        <v>-1</v>
      </c>
      <c r="BG4593" s="826" t="str">
        <f t="shared" si="7012"/>
        <v>43.22</v>
      </c>
      <c r="BH4593" s="607" t="b">
        <f>COUNTIF('Codes SEC'!$B$2:$B$250,Ministres!BG4593)&gt;0</f>
        <v>1</v>
      </c>
    </row>
    <row r="4594" spans="1:66" s="4" customFormat="1" ht="35.1" customHeight="1" x14ac:dyDescent="0.25">
      <c r="A4594" s="222" t="s">
        <v>6115</v>
      </c>
      <c r="B4594" s="30">
        <v>16</v>
      </c>
      <c r="C4594" s="116" t="s">
        <v>107</v>
      </c>
      <c r="D4594" s="620">
        <v>1000</v>
      </c>
      <c r="E4594" s="32"/>
      <c r="F4594" s="117">
        <v>12</v>
      </c>
      <c r="G4594" s="694"/>
      <c r="H4594" s="878" t="str">
        <f t="shared" si="6991"/>
        <v>080</v>
      </c>
      <c r="I4594" s="397">
        <v>84322000</v>
      </c>
      <c r="J4594" s="380" t="s">
        <v>3816</v>
      </c>
      <c r="K4594" s="494" t="s">
        <v>3749</v>
      </c>
      <c r="L4594" s="726">
        <v>0</v>
      </c>
      <c r="M4594" s="727">
        <v>0</v>
      </c>
      <c r="N4594" s="931"/>
      <c r="O4594" s="530">
        <f t="shared" si="6992"/>
        <v>0</v>
      </c>
      <c r="P4594" s="530">
        <f t="shared" si="6993"/>
        <v>0</v>
      </c>
      <c r="Q4594" s="646"/>
      <c r="R4594" s="536"/>
      <c r="S4594" s="536"/>
      <c r="T4594" s="536"/>
      <c r="U4594" s="536"/>
      <c r="V4594" s="536"/>
      <c r="W4594" s="683" t="str">
        <f t="shared" si="6994"/>
        <v>OK</v>
      </c>
      <c r="X4594" s="141"/>
      <c r="Y4594" s="141"/>
      <c r="Z4594" s="552"/>
      <c r="AA4594" s="552"/>
      <c r="AB4594" s="683" t="str">
        <f t="shared" si="6995"/>
        <v>OK</v>
      </c>
      <c r="AC4594" s="593"/>
      <c r="AD4594" s="530">
        <f t="shared" si="6996"/>
        <v>0</v>
      </c>
      <c r="AE4594" s="842">
        <f t="shared" si="6997"/>
        <v>0</v>
      </c>
      <c r="AF4594" s="931"/>
      <c r="AG4594" s="530">
        <f t="shared" si="6998"/>
        <v>0</v>
      </c>
      <c r="AH4594" s="530">
        <f t="shared" si="6999"/>
        <v>0</v>
      </c>
      <c r="AI4594" s="641"/>
      <c r="AJ4594" s="537"/>
      <c r="AK4594" s="537"/>
      <c r="AL4594" s="537"/>
      <c r="AM4594" s="537"/>
      <c r="AN4594" s="537"/>
      <c r="AO4594" s="683" t="str">
        <f t="shared" si="7000"/>
        <v>OK</v>
      </c>
      <c r="AP4594" s="141"/>
      <c r="AQ4594" s="141"/>
      <c r="AR4594" s="552"/>
      <c r="AS4594" s="552"/>
      <c r="AT4594" s="683" t="str">
        <f t="shared" si="7001"/>
        <v>OK</v>
      </c>
      <c r="AU4594" s="593"/>
      <c r="AV4594" s="530">
        <f t="shared" si="7002"/>
        <v>0</v>
      </c>
      <c r="AW4594" s="842">
        <f t="shared" si="7003"/>
        <v>0</v>
      </c>
      <c r="AX4594" s="115">
        <f t="shared" si="7004"/>
        <v>0</v>
      </c>
      <c r="AY4594" s="5">
        <f t="shared" si="7005"/>
        <v>0</v>
      </c>
      <c r="AZ4594" s="7">
        <f>AY4594-AX4594</f>
        <v>0</v>
      </c>
      <c r="BA4594" s="335" t="e">
        <f>AZ4594/AX4594</f>
        <v>#DIV/0!</v>
      </c>
      <c r="BB4594" s="23">
        <f t="shared" si="7008"/>
        <v>0</v>
      </c>
      <c r="BC4594" s="5">
        <f>AW4594</f>
        <v>0</v>
      </c>
      <c r="BD4594" s="7">
        <f>BC4594-BB4594</f>
        <v>0</v>
      </c>
      <c r="BE4594" s="335" t="e">
        <f>BD4594/BB4594</f>
        <v>#DIV/0!</v>
      </c>
      <c r="BF4594" s="41"/>
      <c r="BG4594" s="826" t="str">
        <f t="shared" si="7012"/>
        <v>43.22</v>
      </c>
      <c r="BH4594" s="607" t="b">
        <f>COUNTIF('Codes SEC'!$B$2:$B$250,Ministres!BG4594)&gt;0</f>
        <v>1</v>
      </c>
      <c r="BI4594" s="41"/>
      <c r="BJ4594" s="41"/>
      <c r="BK4594" s="41"/>
      <c r="BL4594" s="41"/>
      <c r="BM4594" s="41"/>
      <c r="BN4594" s="41"/>
    </row>
    <row r="4595" spans="1:66" ht="35.1" customHeight="1" x14ac:dyDescent="0.25">
      <c r="A4595" s="222" t="s">
        <v>6115</v>
      </c>
      <c r="B4595" s="112">
        <v>16</v>
      </c>
      <c r="C4595" s="116" t="s">
        <v>107</v>
      </c>
      <c r="D4595" s="620">
        <v>1000</v>
      </c>
      <c r="E4595" s="278"/>
      <c r="F4595" s="116">
        <v>12</v>
      </c>
      <c r="G4595" s="694"/>
      <c r="H4595" s="878" t="str">
        <f t="shared" si="6991"/>
        <v>080</v>
      </c>
      <c r="I4595" s="397" t="s">
        <v>3287</v>
      </c>
      <c r="J4595" s="380" t="s">
        <v>2593</v>
      </c>
      <c r="K4595" s="408" t="s">
        <v>359</v>
      </c>
      <c r="L4595" s="726">
        <v>160</v>
      </c>
      <c r="M4595" s="727">
        <v>250</v>
      </c>
      <c r="N4595" s="931"/>
      <c r="O4595" s="530">
        <f t="shared" si="6992"/>
        <v>-160</v>
      </c>
      <c r="P4595" s="530" t="str">
        <f t="shared" si="6993"/>
        <v xml:space="preserve">0 </v>
      </c>
      <c r="Q4595" s="646"/>
      <c r="R4595" s="536"/>
      <c r="S4595" s="536"/>
      <c r="T4595" s="536"/>
      <c r="U4595" s="536"/>
      <c r="V4595" s="536"/>
      <c r="W4595" s="683" t="str">
        <f>IF(SUM(Q4595:V4595)=X4595,"OK",SUM(Q4595:V4595)-X4595)</f>
        <v>OK</v>
      </c>
      <c r="X4595" s="141"/>
      <c r="Y4595" s="141"/>
      <c r="Z4595" s="552"/>
      <c r="AA4595" s="552"/>
      <c r="AB4595" s="683" t="str">
        <f>IF(SUM(Z4595:AA4595)=AC4595,"OK",SUM(Z4595:AA4595)-AC4595)</f>
        <v>OK</v>
      </c>
      <c r="AC4595" s="593"/>
      <c r="AD4595" s="530">
        <f t="shared" si="6996"/>
        <v>0</v>
      </c>
      <c r="AE4595" s="842">
        <f t="shared" si="6997"/>
        <v>0</v>
      </c>
      <c r="AF4595" s="931"/>
      <c r="AG4595" s="530">
        <f t="shared" si="6998"/>
        <v>-250</v>
      </c>
      <c r="AH4595" s="530" t="str">
        <f t="shared" si="6999"/>
        <v xml:space="preserve">0 </v>
      </c>
      <c r="AI4595" s="641"/>
      <c r="AJ4595" s="537"/>
      <c r="AK4595" s="537"/>
      <c r="AL4595" s="537"/>
      <c r="AM4595" s="537"/>
      <c r="AN4595" s="537"/>
      <c r="AO4595" s="683" t="str">
        <f>IF(SUM(AI4595:AN4595)=AP4595,"OK",SUM(AI4595:AN4595)-AP4595)</f>
        <v>OK</v>
      </c>
      <c r="AP4595" s="141"/>
      <c r="AQ4595" s="141"/>
      <c r="AR4595" s="552"/>
      <c r="AS4595" s="552"/>
      <c r="AT4595" s="683" t="str">
        <f>IF(SUM(AR4595:AS4595)=AU4595,"OK",SUM(AR4595:AS4595)-AU4595)</f>
        <v>OK</v>
      </c>
      <c r="AU4595" s="593"/>
      <c r="AV4595" s="530">
        <f t="shared" si="7002"/>
        <v>0</v>
      </c>
      <c r="AW4595" s="842">
        <f t="shared" si="7003"/>
        <v>0</v>
      </c>
      <c r="AX4595" s="115">
        <f t="shared" si="7004"/>
        <v>160</v>
      </c>
      <c r="AY4595" s="5">
        <f t="shared" si="7005"/>
        <v>0</v>
      </c>
      <c r="AZ4595" s="7">
        <f>AY4595-AX4595</f>
        <v>-160</v>
      </c>
      <c r="BA4595" s="335">
        <f>AZ4595/AX4595</f>
        <v>-1</v>
      </c>
      <c r="BB4595" s="23">
        <f t="shared" si="7008"/>
        <v>250</v>
      </c>
      <c r="BC4595" s="5">
        <f>AW4595</f>
        <v>0</v>
      </c>
      <c r="BD4595" s="7">
        <f>BC4595-BB4595</f>
        <v>-250</v>
      </c>
      <c r="BE4595" s="335">
        <f>BD4595/BB4595</f>
        <v>-1</v>
      </c>
      <c r="BG4595" s="826" t="str">
        <f t="shared" si="7012"/>
        <v>43.59</v>
      </c>
      <c r="BH4595" s="607" t="b">
        <f>COUNTIF('Codes SEC'!$B$2:$B$250,Ministres!BG4595)&gt;0</f>
        <v>1</v>
      </c>
    </row>
    <row r="4596" spans="1:66" ht="12.75" customHeight="1" x14ac:dyDescent="0.25">
      <c r="A4596" s="227"/>
      <c r="B4596" s="209"/>
      <c r="C4596" s="253"/>
      <c r="D4596" s="625"/>
      <c r="E4596" s="280"/>
      <c r="F4596" s="253"/>
      <c r="G4596" s="695"/>
      <c r="H4596" s="886"/>
      <c r="I4596" s="403"/>
      <c r="J4596" s="381"/>
      <c r="K4596" s="514" t="s">
        <v>95</v>
      </c>
      <c r="L4596" s="315">
        <f>L4564+L4583+L4572+L4584+L4573+L4574+L4575+L4576+L4578+L4579+L4580+L4585+L4586+L4587+L4595+L4581+L4593+L4588+L4594+L4589+L4565+L4567+L4590+L4577+L4591+L4592+L4568+L4569+L4570+L4571+L4582+L4563+L4566</f>
        <v>67511</v>
      </c>
      <c r="M4596" s="737">
        <f t="shared" ref="M4596:BD4596" si="7022">M4564+M4583+M4572+M4584+M4573+M4574+M4575+M4576+M4578+M4579+M4580+M4585+M4586+M4587+M4595+M4581+M4593+M4588+M4594+M4589+M4565+M4567+M4590+M4577+M4591+M4592+M4568+M4569+M4570+M4571+M4582+M4563+M4566</f>
        <v>67601</v>
      </c>
      <c r="N4596" s="930">
        <f t="shared" si="7022"/>
        <v>0</v>
      </c>
      <c r="O4596" s="790">
        <f t="shared" si="7022"/>
        <v>-67511</v>
      </c>
      <c r="P4596" s="790">
        <f t="shared" si="7022"/>
        <v>0</v>
      </c>
      <c r="Q4596" s="787">
        <f t="shared" si="7022"/>
        <v>0</v>
      </c>
      <c r="R4596" s="648">
        <f t="shared" si="7022"/>
        <v>0</v>
      </c>
      <c r="S4596" s="648">
        <f t="shared" si="7022"/>
        <v>0</v>
      </c>
      <c r="T4596" s="648">
        <f t="shared" si="7022"/>
        <v>0</v>
      </c>
      <c r="U4596" s="648">
        <f t="shared" si="7022"/>
        <v>0</v>
      </c>
      <c r="V4596" s="648">
        <f t="shared" si="7022"/>
        <v>0</v>
      </c>
      <c r="W4596" s="790" t="e">
        <f t="shared" si="7022"/>
        <v>#VALUE!</v>
      </c>
      <c r="X4596" s="649">
        <f t="shared" si="7022"/>
        <v>0</v>
      </c>
      <c r="Y4596" s="649">
        <f t="shared" si="7022"/>
        <v>0</v>
      </c>
      <c r="Z4596" s="648">
        <f t="shared" si="7022"/>
        <v>0</v>
      </c>
      <c r="AA4596" s="648">
        <f t="shared" si="7022"/>
        <v>0</v>
      </c>
      <c r="AB4596" s="790" t="e">
        <f t="shared" si="7022"/>
        <v>#VALUE!</v>
      </c>
      <c r="AC4596" s="649">
        <f t="shared" si="7022"/>
        <v>0</v>
      </c>
      <c r="AD4596" s="790">
        <f t="shared" si="7022"/>
        <v>0</v>
      </c>
      <c r="AE4596" s="843">
        <f t="shared" si="7022"/>
        <v>0</v>
      </c>
      <c r="AF4596" s="930">
        <f t="shared" si="7022"/>
        <v>0</v>
      </c>
      <c r="AG4596" s="790">
        <f t="shared" si="7022"/>
        <v>-67601</v>
      </c>
      <c r="AH4596" s="790">
        <f t="shared" si="7022"/>
        <v>0</v>
      </c>
      <c r="AI4596" s="787">
        <f t="shared" si="7022"/>
        <v>0</v>
      </c>
      <c r="AJ4596" s="648">
        <f t="shared" si="7022"/>
        <v>0</v>
      </c>
      <c r="AK4596" s="648">
        <f t="shared" si="7022"/>
        <v>0</v>
      </c>
      <c r="AL4596" s="648">
        <f t="shared" si="7022"/>
        <v>0</v>
      </c>
      <c r="AM4596" s="648">
        <f t="shared" si="7022"/>
        <v>0</v>
      </c>
      <c r="AN4596" s="648">
        <f t="shared" si="7022"/>
        <v>0</v>
      </c>
      <c r="AO4596" s="790" t="e">
        <f t="shared" si="7022"/>
        <v>#VALUE!</v>
      </c>
      <c r="AP4596" s="649">
        <f t="shared" si="7022"/>
        <v>0</v>
      </c>
      <c r="AQ4596" s="649">
        <f t="shared" si="7022"/>
        <v>0</v>
      </c>
      <c r="AR4596" s="648">
        <f t="shared" si="7022"/>
        <v>0</v>
      </c>
      <c r="AS4596" s="648">
        <f t="shared" si="7022"/>
        <v>0</v>
      </c>
      <c r="AT4596" s="790" t="e">
        <f t="shared" si="7022"/>
        <v>#VALUE!</v>
      </c>
      <c r="AU4596" s="649">
        <f t="shared" si="7022"/>
        <v>0</v>
      </c>
      <c r="AV4596" s="790">
        <f t="shared" si="7022"/>
        <v>0</v>
      </c>
      <c r="AW4596" s="843">
        <f t="shared" si="7022"/>
        <v>0</v>
      </c>
      <c r="AX4596" s="336">
        <f t="shared" si="7022"/>
        <v>67511</v>
      </c>
      <c r="AY4596" s="337">
        <f t="shared" si="7022"/>
        <v>0</v>
      </c>
      <c r="AZ4596" s="338">
        <f t="shared" si="7022"/>
        <v>-67511</v>
      </c>
      <c r="BA4596" s="339" t="e">
        <f t="shared" si="7022"/>
        <v>#DIV/0!</v>
      </c>
      <c r="BB4596" s="322">
        <f t="shared" si="7022"/>
        <v>67601</v>
      </c>
      <c r="BC4596" s="337">
        <f t="shared" si="7022"/>
        <v>0</v>
      </c>
      <c r="BD4596" s="338">
        <f t="shared" si="7022"/>
        <v>-67601</v>
      </c>
      <c r="BE4596" s="339" t="e">
        <f>BE4564+BE4583+BE4572+BE4584+BE4573+BE4574+BE4575+BE4576+BE4578+BE4579+BE4580+BE4585+BE4586+BE4587+BE4595+BE4581+BE4593+BE4588+BE4594+BE4589+BE4565+BE4567+BE4590+BE4577+BE4591+BE4592+BE4568+BE4569+BE4570+BE4571+BE4582+BE4563+BE4566</f>
        <v>#DIV/0!</v>
      </c>
      <c r="BG4596" s="826"/>
      <c r="BH4596" s="607"/>
    </row>
    <row r="4597" spans="1:66" ht="12.75" customHeight="1" x14ac:dyDescent="0.25">
      <c r="A4597" s="21"/>
      <c r="B4597" s="112"/>
      <c r="C4597" s="116"/>
      <c r="D4597" s="623"/>
      <c r="E4597" s="278"/>
      <c r="F4597" s="116"/>
      <c r="G4597" s="694"/>
      <c r="H4597" s="878"/>
      <c r="I4597" s="397"/>
      <c r="J4597" s="380"/>
      <c r="K4597" s="409"/>
      <c r="L4597" s="738"/>
      <c r="M4597" s="739"/>
      <c r="N4597" s="931"/>
      <c r="O4597" s="923"/>
      <c r="P4597" s="923"/>
      <c r="Q4597" s="641"/>
      <c r="R4597" s="537"/>
      <c r="S4597" s="537"/>
      <c r="T4597" s="537"/>
      <c r="U4597" s="537"/>
      <c r="V4597" s="537"/>
      <c r="W4597" s="531"/>
      <c r="X4597" s="141"/>
      <c r="Y4597" s="141"/>
      <c r="Z4597" s="552"/>
      <c r="AA4597" s="552"/>
      <c r="AB4597" s="531"/>
      <c r="AC4597" s="593"/>
      <c r="AD4597" s="923"/>
      <c r="AE4597" s="846"/>
      <c r="AF4597" s="931"/>
      <c r="AG4597" s="923"/>
      <c r="AH4597" s="923"/>
      <c r="AI4597" s="641"/>
      <c r="AJ4597" s="537"/>
      <c r="AK4597" s="537"/>
      <c r="AL4597" s="537"/>
      <c r="AM4597" s="537"/>
      <c r="AN4597" s="537"/>
      <c r="AO4597" s="531"/>
      <c r="AP4597" s="141"/>
      <c r="AQ4597" s="141"/>
      <c r="AR4597" s="552"/>
      <c r="AS4597" s="552"/>
      <c r="AT4597" s="531"/>
      <c r="AU4597" s="593"/>
      <c r="AV4597" s="923"/>
      <c r="AW4597" s="846"/>
      <c r="AX4597" s="115"/>
      <c r="AY4597" s="5"/>
      <c r="AZ4597" s="5"/>
      <c r="BA4597" s="335"/>
      <c r="BC4597" s="5"/>
      <c r="BD4597" s="5"/>
      <c r="BE4597" s="335"/>
      <c r="BG4597" s="826"/>
      <c r="BH4597" s="607"/>
    </row>
    <row r="4598" spans="1:66" ht="12.75" customHeight="1" x14ac:dyDescent="0.25">
      <c r="A4598" s="21"/>
      <c r="B4598" s="112"/>
      <c r="C4598" s="116"/>
      <c r="D4598" s="623"/>
      <c r="E4598" s="278"/>
      <c r="F4598" s="116"/>
      <c r="G4598" s="694"/>
      <c r="H4598" s="878"/>
      <c r="I4598" s="397"/>
      <c r="J4598" s="380"/>
      <c r="K4598" s="410" t="s">
        <v>58</v>
      </c>
      <c r="L4598" s="738"/>
      <c r="M4598" s="739"/>
      <c r="N4598" s="931"/>
      <c r="O4598" s="923"/>
      <c r="P4598" s="923"/>
      <c r="Q4598" s="641"/>
      <c r="R4598" s="537"/>
      <c r="S4598" s="537"/>
      <c r="T4598" s="537"/>
      <c r="U4598" s="537"/>
      <c r="V4598" s="537"/>
      <c r="W4598" s="531"/>
      <c r="X4598" s="141"/>
      <c r="Y4598" s="141"/>
      <c r="Z4598" s="552"/>
      <c r="AA4598" s="552"/>
      <c r="AB4598" s="531"/>
      <c r="AC4598" s="593"/>
      <c r="AD4598" s="923"/>
      <c r="AE4598" s="846"/>
      <c r="AF4598" s="931"/>
      <c r="AG4598" s="923"/>
      <c r="AH4598" s="923"/>
      <c r="AI4598" s="641"/>
      <c r="AJ4598" s="537"/>
      <c r="AK4598" s="537"/>
      <c r="AL4598" s="537"/>
      <c r="AM4598" s="537"/>
      <c r="AN4598" s="537"/>
      <c r="AO4598" s="531"/>
      <c r="AP4598" s="141"/>
      <c r="AQ4598" s="141"/>
      <c r="AR4598" s="552"/>
      <c r="AS4598" s="552"/>
      <c r="AT4598" s="531"/>
      <c r="AU4598" s="593"/>
      <c r="AV4598" s="923"/>
      <c r="AW4598" s="846"/>
      <c r="AX4598" s="115"/>
      <c r="AY4598" s="5"/>
      <c r="AZ4598" s="5"/>
      <c r="BA4598" s="335"/>
      <c r="BC4598" s="5"/>
      <c r="BD4598" s="5"/>
      <c r="BE4598" s="335"/>
      <c r="BF4598" s="40"/>
      <c r="BG4598" s="826"/>
      <c r="BH4598" s="607"/>
    </row>
    <row r="4599" spans="1:66" ht="12.75" customHeight="1" x14ac:dyDescent="0.25">
      <c r="A4599" s="21"/>
      <c r="B4599" s="112"/>
      <c r="C4599" s="116"/>
      <c r="D4599" s="623"/>
      <c r="E4599" s="278"/>
      <c r="F4599" s="116"/>
      <c r="G4599" s="694"/>
      <c r="H4599" s="878"/>
      <c r="I4599" s="397"/>
      <c r="J4599" s="380"/>
      <c r="K4599" s="408"/>
      <c r="L4599" s="738"/>
      <c r="M4599" s="739"/>
      <c r="N4599" s="931"/>
      <c r="O4599" s="923"/>
      <c r="P4599" s="923"/>
      <c r="Q4599" s="641"/>
      <c r="R4599" s="537"/>
      <c r="S4599" s="537"/>
      <c r="T4599" s="537"/>
      <c r="U4599" s="537"/>
      <c r="V4599" s="537"/>
      <c r="W4599" s="531"/>
      <c r="X4599" s="141"/>
      <c r="Y4599" s="141"/>
      <c r="Z4599" s="552"/>
      <c r="AA4599" s="552"/>
      <c r="AB4599" s="531"/>
      <c r="AC4599" s="593"/>
      <c r="AD4599" s="923"/>
      <c r="AE4599" s="846"/>
      <c r="AF4599" s="931"/>
      <c r="AG4599" s="923"/>
      <c r="AH4599" s="923"/>
      <c r="AI4599" s="641"/>
      <c r="AJ4599" s="537"/>
      <c r="AK4599" s="537"/>
      <c r="AL4599" s="537"/>
      <c r="AM4599" s="537"/>
      <c r="AN4599" s="537"/>
      <c r="AO4599" s="531"/>
      <c r="AP4599" s="141"/>
      <c r="AQ4599" s="141"/>
      <c r="AR4599" s="552"/>
      <c r="AS4599" s="552"/>
      <c r="AT4599" s="531"/>
      <c r="AU4599" s="593"/>
      <c r="AV4599" s="923"/>
      <c r="AW4599" s="846"/>
      <c r="AX4599" s="115"/>
      <c r="AY4599" s="5"/>
      <c r="AZ4599" s="5"/>
      <c r="BA4599" s="335"/>
      <c r="BC4599" s="5"/>
      <c r="BD4599" s="5"/>
      <c r="BE4599" s="335"/>
      <c r="BG4599" s="826"/>
      <c r="BH4599" s="607"/>
    </row>
    <row r="4600" spans="1:66" ht="35.1" customHeight="1" x14ac:dyDescent="0.25">
      <c r="A4600" s="222" t="s">
        <v>6115</v>
      </c>
      <c r="B4600" s="112" t="s">
        <v>5020</v>
      </c>
      <c r="C4600" s="120" t="s">
        <v>107</v>
      </c>
      <c r="D4600" s="620">
        <v>1000</v>
      </c>
      <c r="E4600" s="278"/>
      <c r="F4600" s="116">
        <v>12</v>
      </c>
      <c r="G4600" s="700"/>
      <c r="H4600" s="888" t="str">
        <f t="shared" si="6991"/>
        <v>080</v>
      </c>
      <c r="I4600" s="580">
        <v>85111000</v>
      </c>
      <c r="J4600" s="689" t="s">
        <v>5791</v>
      </c>
      <c r="K4600" s="411" t="s">
        <v>5792</v>
      </c>
      <c r="L4600" s="733">
        <v>0</v>
      </c>
      <c r="M4600" s="734">
        <v>0</v>
      </c>
      <c r="N4600" s="931"/>
      <c r="O4600" s="530">
        <f t="shared" ref="O4600:O4619" si="7023">IF(N4600&gt;L4600,"0 ",N4600-L4600)</f>
        <v>0</v>
      </c>
      <c r="P4600" s="530">
        <f t="shared" ref="P4600:P4619" si="7024">IF(N4600&lt;L4600,"0 ",N4600-L4600)</f>
        <v>0</v>
      </c>
      <c r="Q4600" s="646"/>
      <c r="R4600" s="536"/>
      <c r="S4600" s="536"/>
      <c r="T4600" s="536"/>
      <c r="U4600" s="536"/>
      <c r="V4600" s="536"/>
      <c r="W4600" s="683" t="str">
        <f t="shared" ref="W4600:W4619" si="7025">IF(SUM(Q4600:V4600)=X4600,"OK",SUM(Q4600:V4600)-X4600)</f>
        <v>OK</v>
      </c>
      <c r="X4600" s="141"/>
      <c r="Y4600" s="141"/>
      <c r="Z4600" s="552"/>
      <c r="AA4600" s="552"/>
      <c r="AB4600" s="683" t="str">
        <f t="shared" ref="AB4600:AB4619" si="7026">IF(SUM(Z4600:AA4600)=AC4600,"OK",SUM(Z4600:AA4600)-AC4600)</f>
        <v>OK</v>
      </c>
      <c r="AC4600" s="593"/>
      <c r="AD4600" s="530">
        <f t="shared" ref="AD4600:AD4619" si="7027">X4600+Y4600+AC4600</f>
        <v>0</v>
      </c>
      <c r="AE4600" s="842">
        <f t="shared" ref="AE4600:AE4619" si="7028">N4600+AD4600</f>
        <v>0</v>
      </c>
      <c r="AF4600" s="931"/>
      <c r="AG4600" s="530">
        <f t="shared" ref="AG4600:AG4619" si="7029">IF(AF4600&gt;M4600,"0 ",AF4600-M4600)</f>
        <v>0</v>
      </c>
      <c r="AH4600" s="530">
        <f t="shared" ref="AH4600:AH4619" si="7030">IF(AF4600&lt;M4600,"0 ",AF4600-M4600)</f>
        <v>0</v>
      </c>
      <c r="AI4600" s="641"/>
      <c r="AJ4600" s="537"/>
      <c r="AK4600" s="537"/>
      <c r="AL4600" s="537"/>
      <c r="AM4600" s="537"/>
      <c r="AN4600" s="537"/>
      <c r="AO4600" s="683" t="str">
        <f t="shared" ref="AO4600:AO4619" si="7031">IF(SUM(AI4600:AN4600)=AP4600,"OK",SUM(AI4600:AN4600)-AP4600)</f>
        <v>OK</v>
      </c>
      <c r="AP4600" s="141"/>
      <c r="AQ4600" s="141"/>
      <c r="AR4600" s="552"/>
      <c r="AS4600" s="552"/>
      <c r="AT4600" s="683" t="str">
        <f t="shared" ref="AT4600:AT4619" si="7032">IF(SUM(AR4600:AS4600)=AU4600,"OK",SUM(AR4600:AS4600)-AU4600)</f>
        <v>OK</v>
      </c>
      <c r="AU4600" s="593"/>
      <c r="AV4600" s="530">
        <f t="shared" ref="AV4600:AV4619" si="7033">AP4600+AQ4600+AU4600</f>
        <v>0</v>
      </c>
      <c r="AW4600" s="842">
        <f t="shared" ref="AW4600:AW4619" si="7034">AF4600+AV4600</f>
        <v>0</v>
      </c>
      <c r="AX4600" s="115">
        <f t="shared" ref="AX4600:AX4619" si="7035">L4600</f>
        <v>0</v>
      </c>
      <c r="AY4600" s="5">
        <f t="shared" ref="AY4600:AY4619" si="7036">AE4600</f>
        <v>0</v>
      </c>
      <c r="AZ4600" s="7">
        <f>AY4600-AX4600</f>
        <v>0</v>
      </c>
      <c r="BA4600" s="335" t="e">
        <f>AZ4600/AX4600</f>
        <v>#DIV/0!</v>
      </c>
      <c r="BB4600" s="23">
        <f t="shared" ref="BB4600:BB4619" si="7037">M4600</f>
        <v>0</v>
      </c>
      <c r="BC4600" s="5">
        <f>AW4600</f>
        <v>0</v>
      </c>
      <c r="BD4600" s="7">
        <f>BC4600-BB4600</f>
        <v>0</v>
      </c>
      <c r="BE4600" s="335" t="e">
        <f>BD4600/BB4600</f>
        <v>#DIV/0!</v>
      </c>
      <c r="BG4600" s="826" t="str">
        <f t="shared" ref="BG4600:BG4619" si="7038">RIGHT(LEFT(I4600,3),2)&amp;"."&amp;RIGHT(LEFT(I4600,5),2)</f>
        <v>51.11</v>
      </c>
      <c r="BH4600" s="607" t="b">
        <f>COUNTIF('Codes SEC'!$B$2:$B$250,Ministres!BG4600)&gt;0</f>
        <v>1</v>
      </c>
    </row>
    <row r="4601" spans="1:66" ht="35.1" customHeight="1" x14ac:dyDescent="0.25">
      <c r="A4601" s="222" t="s">
        <v>6115</v>
      </c>
      <c r="B4601" s="112">
        <v>16</v>
      </c>
      <c r="C4601" s="116" t="s">
        <v>107</v>
      </c>
      <c r="D4601" s="620">
        <v>1000</v>
      </c>
      <c r="E4601" s="278"/>
      <c r="F4601" s="116">
        <v>12</v>
      </c>
      <c r="G4601" s="694"/>
      <c r="H4601" s="878" t="str">
        <f t="shared" si="6991"/>
        <v>080</v>
      </c>
      <c r="I4601" s="397" t="s">
        <v>3284</v>
      </c>
      <c r="J4601" s="380" t="s">
        <v>2595</v>
      </c>
      <c r="K4601" s="415" t="s">
        <v>104</v>
      </c>
      <c r="L4601" s="733">
        <v>0</v>
      </c>
      <c r="M4601" s="734">
        <v>0</v>
      </c>
      <c r="N4601" s="931"/>
      <c r="O4601" s="530">
        <f t="shared" si="7023"/>
        <v>0</v>
      </c>
      <c r="P4601" s="530">
        <f t="shared" si="7024"/>
        <v>0</v>
      </c>
      <c r="Q4601" s="646"/>
      <c r="R4601" s="536"/>
      <c r="S4601" s="536"/>
      <c r="T4601" s="536"/>
      <c r="U4601" s="536"/>
      <c r="V4601" s="536"/>
      <c r="W4601" s="683" t="str">
        <f t="shared" si="7025"/>
        <v>OK</v>
      </c>
      <c r="X4601" s="141"/>
      <c r="Y4601" s="141"/>
      <c r="Z4601" s="552"/>
      <c r="AA4601" s="552"/>
      <c r="AB4601" s="683" t="str">
        <f t="shared" si="7026"/>
        <v>OK</v>
      </c>
      <c r="AC4601" s="593"/>
      <c r="AD4601" s="530">
        <f t="shared" si="7027"/>
        <v>0</v>
      </c>
      <c r="AE4601" s="842">
        <f t="shared" si="7028"/>
        <v>0</v>
      </c>
      <c r="AF4601" s="931"/>
      <c r="AG4601" s="530">
        <f t="shared" si="7029"/>
        <v>0</v>
      </c>
      <c r="AH4601" s="530">
        <f t="shared" si="7030"/>
        <v>0</v>
      </c>
      <c r="AI4601" s="641"/>
      <c r="AJ4601" s="537"/>
      <c r="AK4601" s="537"/>
      <c r="AL4601" s="537"/>
      <c r="AM4601" s="537"/>
      <c r="AN4601" s="537"/>
      <c r="AO4601" s="683" t="str">
        <f t="shared" si="7031"/>
        <v>OK</v>
      </c>
      <c r="AP4601" s="141"/>
      <c r="AQ4601" s="141"/>
      <c r="AR4601" s="552"/>
      <c r="AS4601" s="552"/>
      <c r="AT4601" s="683" t="str">
        <f t="shared" si="7032"/>
        <v>OK</v>
      </c>
      <c r="AU4601" s="593"/>
      <c r="AV4601" s="530">
        <f t="shared" si="7033"/>
        <v>0</v>
      </c>
      <c r="AW4601" s="842">
        <f t="shared" si="7034"/>
        <v>0</v>
      </c>
      <c r="AX4601" s="115">
        <f t="shared" si="7035"/>
        <v>0</v>
      </c>
      <c r="AY4601" s="5">
        <f t="shared" si="7036"/>
        <v>0</v>
      </c>
      <c r="AZ4601" s="7">
        <f t="shared" ref="AZ4601:AZ4619" si="7039">AY4601-AX4601</f>
        <v>0</v>
      </c>
      <c r="BA4601" s="335" t="e">
        <f t="shared" ref="BA4601:BA4619" si="7040">AZ4601/AX4601</f>
        <v>#DIV/0!</v>
      </c>
      <c r="BB4601" s="23">
        <f t="shared" si="7037"/>
        <v>0</v>
      </c>
      <c r="BC4601" s="5">
        <f t="shared" ref="BC4601:BC4607" si="7041">AW4601</f>
        <v>0</v>
      </c>
      <c r="BD4601" s="7">
        <f t="shared" ref="BD4601:BD4619" si="7042">BC4601-BB4601</f>
        <v>0</v>
      </c>
      <c r="BE4601" s="335" t="e">
        <f t="shared" ref="BE4601:BE4619" si="7043">BD4601/BB4601</f>
        <v>#DIV/0!</v>
      </c>
      <c r="BG4601" s="826" t="str">
        <f t="shared" si="7038"/>
        <v>51.12</v>
      </c>
      <c r="BH4601" s="607" t="b">
        <f>COUNTIF('Codes SEC'!$B$2:$B$250,Ministres!BG4601)&gt;0</f>
        <v>1</v>
      </c>
    </row>
    <row r="4602" spans="1:66" ht="35.1" customHeight="1" x14ac:dyDescent="0.25">
      <c r="A4602" s="222" t="s">
        <v>6115</v>
      </c>
      <c r="B4602" s="112">
        <v>16</v>
      </c>
      <c r="C4602" s="116" t="s">
        <v>107</v>
      </c>
      <c r="D4602" s="620">
        <v>1000</v>
      </c>
      <c r="E4602" s="278"/>
      <c r="F4602" s="116">
        <v>12</v>
      </c>
      <c r="G4602" s="694"/>
      <c r="H4602" s="878" t="str">
        <f t="shared" si="6991"/>
        <v>080</v>
      </c>
      <c r="I4602" s="397" t="s">
        <v>3281</v>
      </c>
      <c r="J4602" s="380" t="s">
        <v>2596</v>
      </c>
      <c r="K4602" s="408" t="s">
        <v>6395</v>
      </c>
      <c r="L4602" s="733">
        <v>0</v>
      </c>
      <c r="M4602" s="734">
        <v>48</v>
      </c>
      <c r="N4602" s="931"/>
      <c r="O4602" s="530">
        <f t="shared" si="7023"/>
        <v>0</v>
      </c>
      <c r="P4602" s="530">
        <f t="shared" si="7024"/>
        <v>0</v>
      </c>
      <c r="Q4602" s="646"/>
      <c r="R4602" s="536"/>
      <c r="S4602" s="536"/>
      <c r="T4602" s="536"/>
      <c r="U4602" s="536"/>
      <c r="V4602" s="536"/>
      <c r="W4602" s="683" t="str">
        <f t="shared" si="7025"/>
        <v>OK</v>
      </c>
      <c r="X4602" s="141"/>
      <c r="Y4602" s="141"/>
      <c r="Z4602" s="552"/>
      <c r="AA4602" s="552"/>
      <c r="AB4602" s="683" t="str">
        <f t="shared" si="7026"/>
        <v>OK</v>
      </c>
      <c r="AC4602" s="593"/>
      <c r="AD4602" s="530">
        <f t="shared" si="7027"/>
        <v>0</v>
      </c>
      <c r="AE4602" s="842">
        <f t="shared" si="7028"/>
        <v>0</v>
      </c>
      <c r="AF4602" s="931"/>
      <c r="AG4602" s="530">
        <f t="shared" si="7029"/>
        <v>-48</v>
      </c>
      <c r="AH4602" s="530" t="str">
        <f t="shared" si="7030"/>
        <v xml:space="preserve">0 </v>
      </c>
      <c r="AI4602" s="641"/>
      <c r="AJ4602" s="537"/>
      <c r="AK4602" s="537"/>
      <c r="AL4602" s="537"/>
      <c r="AM4602" s="537"/>
      <c r="AN4602" s="537"/>
      <c r="AO4602" s="683" t="str">
        <f t="shared" si="7031"/>
        <v>OK</v>
      </c>
      <c r="AP4602" s="141"/>
      <c r="AQ4602" s="141"/>
      <c r="AR4602" s="552"/>
      <c r="AS4602" s="552"/>
      <c r="AT4602" s="683" t="str">
        <f t="shared" si="7032"/>
        <v>OK</v>
      </c>
      <c r="AU4602" s="593"/>
      <c r="AV4602" s="530">
        <f t="shared" si="7033"/>
        <v>0</v>
      </c>
      <c r="AW4602" s="842">
        <f t="shared" si="7034"/>
        <v>0</v>
      </c>
      <c r="AX4602" s="115">
        <f t="shared" si="7035"/>
        <v>0</v>
      </c>
      <c r="AY4602" s="5">
        <f t="shared" si="7036"/>
        <v>0</v>
      </c>
      <c r="AZ4602" s="7">
        <f t="shared" si="7039"/>
        <v>0</v>
      </c>
      <c r="BA4602" s="335" t="e">
        <f t="shared" si="7040"/>
        <v>#DIV/0!</v>
      </c>
      <c r="BB4602" s="23">
        <f t="shared" si="7037"/>
        <v>48</v>
      </c>
      <c r="BC4602" s="5">
        <f t="shared" si="7041"/>
        <v>0</v>
      </c>
      <c r="BD4602" s="7">
        <f t="shared" si="7042"/>
        <v>-48</v>
      </c>
      <c r="BE4602" s="335">
        <f t="shared" si="7043"/>
        <v>-1</v>
      </c>
      <c r="BG4602" s="826" t="str">
        <f t="shared" si="7038"/>
        <v>52.10</v>
      </c>
      <c r="BH4602" s="607" t="b">
        <f>COUNTIF('Codes SEC'!$B$2:$B$250,Ministres!BG4602)&gt;0</f>
        <v>1</v>
      </c>
    </row>
    <row r="4603" spans="1:66" ht="35.1" customHeight="1" x14ac:dyDescent="0.25">
      <c r="A4603" s="222" t="s">
        <v>6115</v>
      </c>
      <c r="B4603" s="112" t="s">
        <v>5020</v>
      </c>
      <c r="C4603" s="120" t="s">
        <v>107</v>
      </c>
      <c r="D4603" s="620">
        <v>1000</v>
      </c>
      <c r="E4603" s="278"/>
      <c r="F4603" s="116">
        <v>12</v>
      </c>
      <c r="G4603" s="700"/>
      <c r="H4603" s="888" t="str">
        <f t="shared" si="6991"/>
        <v>080</v>
      </c>
      <c r="I4603" s="580">
        <v>85210000</v>
      </c>
      <c r="J4603" s="689" t="s">
        <v>5789</v>
      </c>
      <c r="K4603" s="411" t="s">
        <v>5790</v>
      </c>
      <c r="L4603" s="733">
        <v>0</v>
      </c>
      <c r="M4603" s="734">
        <v>0</v>
      </c>
      <c r="N4603" s="931"/>
      <c r="O4603" s="530">
        <f t="shared" si="7023"/>
        <v>0</v>
      </c>
      <c r="P4603" s="530">
        <f t="shared" si="7024"/>
        <v>0</v>
      </c>
      <c r="Q4603" s="646"/>
      <c r="R4603" s="536"/>
      <c r="S4603" s="536"/>
      <c r="T4603" s="536"/>
      <c r="U4603" s="536"/>
      <c r="V4603" s="536"/>
      <c r="W4603" s="683" t="str">
        <f t="shared" si="7025"/>
        <v>OK</v>
      </c>
      <c r="X4603" s="141"/>
      <c r="Y4603" s="141"/>
      <c r="Z4603" s="552"/>
      <c r="AA4603" s="552"/>
      <c r="AB4603" s="683" t="str">
        <f t="shared" si="7026"/>
        <v>OK</v>
      </c>
      <c r="AC4603" s="593"/>
      <c r="AD4603" s="530">
        <f t="shared" si="7027"/>
        <v>0</v>
      </c>
      <c r="AE4603" s="842">
        <f t="shared" si="7028"/>
        <v>0</v>
      </c>
      <c r="AF4603" s="931"/>
      <c r="AG4603" s="530">
        <f t="shared" si="7029"/>
        <v>0</v>
      </c>
      <c r="AH4603" s="530">
        <f t="shared" si="7030"/>
        <v>0</v>
      </c>
      <c r="AI4603" s="641"/>
      <c r="AJ4603" s="537"/>
      <c r="AK4603" s="537"/>
      <c r="AL4603" s="537"/>
      <c r="AM4603" s="537"/>
      <c r="AN4603" s="537"/>
      <c r="AO4603" s="683" t="str">
        <f t="shared" si="7031"/>
        <v>OK</v>
      </c>
      <c r="AP4603" s="141"/>
      <c r="AQ4603" s="141"/>
      <c r="AR4603" s="552"/>
      <c r="AS4603" s="552"/>
      <c r="AT4603" s="683" t="str">
        <f t="shared" si="7032"/>
        <v>OK</v>
      </c>
      <c r="AU4603" s="593"/>
      <c r="AV4603" s="530">
        <f t="shared" si="7033"/>
        <v>0</v>
      </c>
      <c r="AW4603" s="842">
        <f t="shared" si="7034"/>
        <v>0</v>
      </c>
      <c r="AX4603" s="115">
        <f t="shared" si="7035"/>
        <v>0</v>
      </c>
      <c r="AY4603" s="5">
        <f t="shared" si="7036"/>
        <v>0</v>
      </c>
      <c r="AZ4603" s="7">
        <f>AY4603-AX4603</f>
        <v>0</v>
      </c>
      <c r="BA4603" s="335" t="e">
        <f>AZ4603/AX4603</f>
        <v>#DIV/0!</v>
      </c>
      <c r="BB4603" s="23">
        <f t="shared" si="7037"/>
        <v>0</v>
      </c>
      <c r="BC4603" s="5">
        <f>AW4603</f>
        <v>0</v>
      </c>
      <c r="BD4603" s="7">
        <f>BC4603-BB4603</f>
        <v>0</v>
      </c>
      <c r="BE4603" s="335" t="e">
        <f>BD4603/BB4603</f>
        <v>#DIV/0!</v>
      </c>
      <c r="BG4603" s="826" t="str">
        <f t="shared" si="7038"/>
        <v>52.10</v>
      </c>
      <c r="BH4603" s="607" t="b">
        <f>COUNTIF('Codes SEC'!$B$2:$B$250,Ministres!BG4603)&gt;0</f>
        <v>1</v>
      </c>
    </row>
    <row r="4604" spans="1:66" ht="35.1" customHeight="1" x14ac:dyDescent="0.25">
      <c r="A4604" s="222" t="s">
        <v>6115</v>
      </c>
      <c r="B4604" s="112">
        <v>16</v>
      </c>
      <c r="C4604" s="116" t="s">
        <v>107</v>
      </c>
      <c r="D4604" s="620">
        <v>1000</v>
      </c>
      <c r="E4604" s="278"/>
      <c r="F4604" s="116">
        <v>17</v>
      </c>
      <c r="G4604" s="694" t="s">
        <v>5495</v>
      </c>
      <c r="H4604" s="878" t="str">
        <f t="shared" si="6991"/>
        <v>080</v>
      </c>
      <c r="I4604" s="397" t="s">
        <v>3289</v>
      </c>
      <c r="J4604" s="380" t="s">
        <v>2597</v>
      </c>
      <c r="K4604" s="408" t="s">
        <v>441</v>
      </c>
      <c r="L4604" s="733">
        <v>21000</v>
      </c>
      <c r="M4604" s="734">
        <v>21000</v>
      </c>
      <c r="N4604" s="931"/>
      <c r="O4604" s="530">
        <f t="shared" si="7023"/>
        <v>-21000</v>
      </c>
      <c r="P4604" s="530" t="str">
        <f t="shared" si="7024"/>
        <v xml:space="preserve">0 </v>
      </c>
      <c r="Q4604" s="646"/>
      <c r="R4604" s="536"/>
      <c r="S4604" s="536"/>
      <c r="T4604" s="536"/>
      <c r="U4604" s="536"/>
      <c r="V4604" s="536"/>
      <c r="W4604" s="683" t="str">
        <f t="shared" si="7025"/>
        <v>OK</v>
      </c>
      <c r="X4604" s="141"/>
      <c r="Y4604" s="141"/>
      <c r="Z4604" s="552"/>
      <c r="AA4604" s="552"/>
      <c r="AB4604" s="683" t="str">
        <f t="shared" si="7026"/>
        <v>OK</v>
      </c>
      <c r="AC4604" s="593"/>
      <c r="AD4604" s="530">
        <f t="shared" si="7027"/>
        <v>0</v>
      </c>
      <c r="AE4604" s="842">
        <f t="shared" si="7028"/>
        <v>0</v>
      </c>
      <c r="AF4604" s="931"/>
      <c r="AG4604" s="530">
        <f t="shared" si="7029"/>
        <v>-21000</v>
      </c>
      <c r="AH4604" s="530" t="str">
        <f t="shared" si="7030"/>
        <v xml:space="preserve">0 </v>
      </c>
      <c r="AI4604" s="641"/>
      <c r="AJ4604" s="537"/>
      <c r="AK4604" s="537"/>
      <c r="AL4604" s="537"/>
      <c r="AM4604" s="537"/>
      <c r="AN4604" s="537"/>
      <c r="AO4604" s="683" t="str">
        <f t="shared" si="7031"/>
        <v>OK</v>
      </c>
      <c r="AP4604" s="141"/>
      <c r="AQ4604" s="141"/>
      <c r="AR4604" s="552"/>
      <c r="AS4604" s="552"/>
      <c r="AT4604" s="683" t="str">
        <f t="shared" si="7032"/>
        <v>OK</v>
      </c>
      <c r="AU4604" s="593"/>
      <c r="AV4604" s="530">
        <f t="shared" si="7033"/>
        <v>0</v>
      </c>
      <c r="AW4604" s="842">
        <f t="shared" si="7034"/>
        <v>0</v>
      </c>
      <c r="AX4604" s="115">
        <f t="shared" si="7035"/>
        <v>21000</v>
      </c>
      <c r="AY4604" s="5">
        <f t="shared" si="7036"/>
        <v>0</v>
      </c>
      <c r="AZ4604" s="7">
        <f t="shared" si="7039"/>
        <v>-21000</v>
      </c>
      <c r="BA4604" s="335">
        <f t="shared" si="7040"/>
        <v>-1</v>
      </c>
      <c r="BB4604" s="23">
        <f t="shared" si="7037"/>
        <v>21000</v>
      </c>
      <c r="BC4604" s="5">
        <f t="shared" si="7041"/>
        <v>0</v>
      </c>
      <c r="BD4604" s="7">
        <f t="shared" si="7042"/>
        <v>-21000</v>
      </c>
      <c r="BE4604" s="335">
        <f t="shared" si="7043"/>
        <v>-1</v>
      </c>
      <c r="BG4604" s="826" t="str">
        <f t="shared" si="7038"/>
        <v>53.10</v>
      </c>
      <c r="BH4604" s="607" t="b">
        <f>COUNTIF('Codes SEC'!$B$2:$B$250,Ministres!BG4604)&gt;0</f>
        <v>1</v>
      </c>
    </row>
    <row r="4605" spans="1:66" ht="35.1" customHeight="1" x14ac:dyDescent="0.25">
      <c r="A4605" s="222" t="s">
        <v>6115</v>
      </c>
      <c r="B4605" s="112">
        <v>16</v>
      </c>
      <c r="C4605" s="116" t="s">
        <v>107</v>
      </c>
      <c r="D4605" s="620">
        <v>1000</v>
      </c>
      <c r="E4605" s="278"/>
      <c r="F4605" s="116">
        <v>12</v>
      </c>
      <c r="G4605" s="694"/>
      <c r="H4605" s="878" t="str">
        <f t="shared" si="6991"/>
        <v>080</v>
      </c>
      <c r="I4605" s="397" t="s">
        <v>3289</v>
      </c>
      <c r="J4605" s="380" t="s">
        <v>2598</v>
      </c>
      <c r="K4605" s="408" t="s">
        <v>261</v>
      </c>
      <c r="L4605" s="733">
        <v>150</v>
      </c>
      <c r="M4605" s="734">
        <v>150</v>
      </c>
      <c r="N4605" s="931"/>
      <c r="O4605" s="530">
        <f t="shared" si="7023"/>
        <v>-150</v>
      </c>
      <c r="P4605" s="530" t="str">
        <f t="shared" si="7024"/>
        <v xml:space="preserve">0 </v>
      </c>
      <c r="Q4605" s="646"/>
      <c r="R4605" s="536"/>
      <c r="S4605" s="536"/>
      <c r="T4605" s="536"/>
      <c r="U4605" s="536"/>
      <c r="V4605" s="536"/>
      <c r="W4605" s="683" t="str">
        <f t="shared" si="7025"/>
        <v>OK</v>
      </c>
      <c r="X4605" s="141"/>
      <c r="Y4605" s="141"/>
      <c r="Z4605" s="552"/>
      <c r="AA4605" s="552"/>
      <c r="AB4605" s="683" t="str">
        <f t="shared" si="7026"/>
        <v>OK</v>
      </c>
      <c r="AC4605" s="593"/>
      <c r="AD4605" s="530">
        <f t="shared" si="7027"/>
        <v>0</v>
      </c>
      <c r="AE4605" s="842">
        <f t="shared" si="7028"/>
        <v>0</v>
      </c>
      <c r="AF4605" s="931"/>
      <c r="AG4605" s="530">
        <f t="shared" si="7029"/>
        <v>-150</v>
      </c>
      <c r="AH4605" s="530" t="str">
        <f t="shared" si="7030"/>
        <v xml:space="preserve">0 </v>
      </c>
      <c r="AI4605" s="641"/>
      <c r="AJ4605" s="537"/>
      <c r="AK4605" s="537"/>
      <c r="AL4605" s="537"/>
      <c r="AM4605" s="537"/>
      <c r="AN4605" s="537"/>
      <c r="AO4605" s="683" t="str">
        <f t="shared" si="7031"/>
        <v>OK</v>
      </c>
      <c r="AP4605" s="141"/>
      <c r="AQ4605" s="141"/>
      <c r="AR4605" s="552"/>
      <c r="AS4605" s="552"/>
      <c r="AT4605" s="683" t="str">
        <f t="shared" si="7032"/>
        <v>OK</v>
      </c>
      <c r="AU4605" s="593"/>
      <c r="AV4605" s="530">
        <f t="shared" si="7033"/>
        <v>0</v>
      </c>
      <c r="AW4605" s="842">
        <f t="shared" si="7034"/>
        <v>0</v>
      </c>
      <c r="AX4605" s="115">
        <f t="shared" si="7035"/>
        <v>150</v>
      </c>
      <c r="AY4605" s="5">
        <f t="shared" si="7036"/>
        <v>0</v>
      </c>
      <c r="AZ4605" s="7">
        <f t="shared" si="7039"/>
        <v>-150</v>
      </c>
      <c r="BA4605" s="335">
        <f t="shared" si="7040"/>
        <v>-1</v>
      </c>
      <c r="BB4605" s="23">
        <f t="shared" si="7037"/>
        <v>150</v>
      </c>
      <c r="BC4605" s="5">
        <f t="shared" si="7041"/>
        <v>0</v>
      </c>
      <c r="BD4605" s="7">
        <f t="shared" si="7042"/>
        <v>-150</v>
      </c>
      <c r="BE4605" s="335">
        <f t="shared" si="7043"/>
        <v>-1</v>
      </c>
      <c r="BG4605" s="826" t="str">
        <f t="shared" si="7038"/>
        <v>53.10</v>
      </c>
      <c r="BH4605" s="607" t="b">
        <f>COUNTIF('Codes SEC'!$B$2:$B$250,Ministres!BG4605)&gt;0</f>
        <v>1</v>
      </c>
    </row>
    <row r="4606" spans="1:66" ht="34.950000000000003" customHeight="1" x14ac:dyDescent="0.25">
      <c r="A4606" s="222" t="s">
        <v>6115</v>
      </c>
      <c r="B4606" s="112">
        <v>16</v>
      </c>
      <c r="C4606" s="116" t="s">
        <v>107</v>
      </c>
      <c r="D4606" s="620">
        <v>1000</v>
      </c>
      <c r="E4606" s="278"/>
      <c r="F4606" s="116">
        <v>12</v>
      </c>
      <c r="G4606" s="694"/>
      <c r="H4606" s="878" t="str">
        <f t="shared" si="6991"/>
        <v>080</v>
      </c>
      <c r="I4606" s="397" t="s">
        <v>3285</v>
      </c>
      <c r="J4606" s="380" t="s">
        <v>2599</v>
      </c>
      <c r="K4606" s="415" t="s">
        <v>5726</v>
      </c>
      <c r="L4606" s="733">
        <v>0</v>
      </c>
      <c r="M4606" s="734">
        <v>564</v>
      </c>
      <c r="N4606" s="931"/>
      <c r="O4606" s="530">
        <f t="shared" si="7023"/>
        <v>0</v>
      </c>
      <c r="P4606" s="530">
        <f t="shared" si="7024"/>
        <v>0</v>
      </c>
      <c r="Q4606" s="646"/>
      <c r="R4606" s="536"/>
      <c r="S4606" s="536"/>
      <c r="T4606" s="536"/>
      <c r="U4606" s="536"/>
      <c r="V4606" s="536"/>
      <c r="W4606" s="683" t="str">
        <f t="shared" si="7025"/>
        <v>OK</v>
      </c>
      <c r="X4606" s="141"/>
      <c r="Y4606" s="141"/>
      <c r="Z4606" s="552"/>
      <c r="AA4606" s="552"/>
      <c r="AB4606" s="683" t="str">
        <f t="shared" si="7026"/>
        <v>OK</v>
      </c>
      <c r="AC4606" s="593"/>
      <c r="AD4606" s="530">
        <f t="shared" si="7027"/>
        <v>0</v>
      </c>
      <c r="AE4606" s="842">
        <f t="shared" si="7028"/>
        <v>0</v>
      </c>
      <c r="AF4606" s="931"/>
      <c r="AG4606" s="530">
        <f t="shared" si="7029"/>
        <v>-564</v>
      </c>
      <c r="AH4606" s="530" t="str">
        <f t="shared" si="7030"/>
        <v xml:space="preserve">0 </v>
      </c>
      <c r="AI4606" s="641"/>
      <c r="AJ4606" s="537"/>
      <c r="AK4606" s="537"/>
      <c r="AL4606" s="537"/>
      <c r="AM4606" s="537"/>
      <c r="AN4606" s="537"/>
      <c r="AO4606" s="683" t="str">
        <f t="shared" si="7031"/>
        <v>OK</v>
      </c>
      <c r="AP4606" s="141"/>
      <c r="AQ4606" s="141"/>
      <c r="AR4606" s="552"/>
      <c r="AS4606" s="552"/>
      <c r="AT4606" s="683" t="str">
        <f t="shared" si="7032"/>
        <v>OK</v>
      </c>
      <c r="AU4606" s="593"/>
      <c r="AV4606" s="530">
        <f t="shared" si="7033"/>
        <v>0</v>
      </c>
      <c r="AW4606" s="842">
        <f t="shared" si="7034"/>
        <v>0</v>
      </c>
      <c r="AX4606" s="115">
        <f t="shared" si="7035"/>
        <v>0</v>
      </c>
      <c r="AY4606" s="5">
        <f t="shared" si="7036"/>
        <v>0</v>
      </c>
      <c r="AZ4606" s="7">
        <f t="shared" si="7039"/>
        <v>0</v>
      </c>
      <c r="BA4606" s="335" t="e">
        <f t="shared" si="7040"/>
        <v>#DIV/0!</v>
      </c>
      <c r="BB4606" s="23">
        <f t="shared" si="7037"/>
        <v>564</v>
      </c>
      <c r="BC4606" s="5">
        <f t="shared" si="7041"/>
        <v>0</v>
      </c>
      <c r="BD4606" s="7">
        <f t="shared" si="7042"/>
        <v>-564</v>
      </c>
      <c r="BE4606" s="335">
        <f t="shared" si="7043"/>
        <v>-1</v>
      </c>
      <c r="BG4606" s="826" t="str">
        <f t="shared" si="7038"/>
        <v>61.41</v>
      </c>
      <c r="BH4606" s="607" t="b">
        <f>COUNTIF('Codes SEC'!$B$2:$B$250,Ministres!BG4606)&gt;0</f>
        <v>1</v>
      </c>
    </row>
    <row r="4607" spans="1:66" ht="28.5" customHeight="1" x14ac:dyDescent="0.25">
      <c r="A4607" s="222" t="s">
        <v>6115</v>
      </c>
      <c r="B4607" s="112">
        <v>16</v>
      </c>
      <c r="C4607" s="116" t="s">
        <v>107</v>
      </c>
      <c r="D4607" s="620">
        <v>1000</v>
      </c>
      <c r="E4607" s="278"/>
      <c r="F4607" s="116">
        <v>12</v>
      </c>
      <c r="G4607" s="694"/>
      <c r="H4607" s="878" t="str">
        <f t="shared" si="6991"/>
        <v>080</v>
      </c>
      <c r="I4607" s="397" t="s">
        <v>3285</v>
      </c>
      <c r="J4607" s="380" t="s">
        <v>2600</v>
      </c>
      <c r="K4607" s="408" t="s">
        <v>570</v>
      </c>
      <c r="L4607" s="733">
        <v>4</v>
      </c>
      <c r="M4607" s="734">
        <v>4</v>
      </c>
      <c r="N4607" s="931"/>
      <c r="O4607" s="530">
        <f t="shared" si="7023"/>
        <v>-4</v>
      </c>
      <c r="P4607" s="530" t="str">
        <f t="shared" si="7024"/>
        <v xml:space="preserve">0 </v>
      </c>
      <c r="Q4607" s="646"/>
      <c r="R4607" s="536"/>
      <c r="S4607" s="536"/>
      <c r="T4607" s="536"/>
      <c r="U4607" s="536"/>
      <c r="V4607" s="536"/>
      <c r="W4607" s="683" t="str">
        <f t="shared" si="7025"/>
        <v>OK</v>
      </c>
      <c r="X4607" s="141"/>
      <c r="Y4607" s="141"/>
      <c r="Z4607" s="552"/>
      <c r="AA4607" s="552"/>
      <c r="AB4607" s="683" t="str">
        <f t="shared" si="7026"/>
        <v>OK</v>
      </c>
      <c r="AC4607" s="593"/>
      <c r="AD4607" s="530">
        <f t="shared" si="7027"/>
        <v>0</v>
      </c>
      <c r="AE4607" s="842">
        <f t="shared" si="7028"/>
        <v>0</v>
      </c>
      <c r="AF4607" s="931"/>
      <c r="AG4607" s="530">
        <f t="shared" si="7029"/>
        <v>-4</v>
      </c>
      <c r="AH4607" s="530" t="str">
        <f t="shared" si="7030"/>
        <v xml:space="preserve">0 </v>
      </c>
      <c r="AI4607" s="641"/>
      <c r="AJ4607" s="537"/>
      <c r="AK4607" s="537"/>
      <c r="AL4607" s="537"/>
      <c r="AM4607" s="537"/>
      <c r="AN4607" s="537"/>
      <c r="AO4607" s="683" t="str">
        <f t="shared" si="7031"/>
        <v>OK</v>
      </c>
      <c r="AP4607" s="141"/>
      <c r="AQ4607" s="141"/>
      <c r="AR4607" s="552"/>
      <c r="AS4607" s="552"/>
      <c r="AT4607" s="683" t="str">
        <f t="shared" si="7032"/>
        <v>OK</v>
      </c>
      <c r="AU4607" s="593"/>
      <c r="AV4607" s="530">
        <f t="shared" si="7033"/>
        <v>0</v>
      </c>
      <c r="AW4607" s="842">
        <f t="shared" si="7034"/>
        <v>0</v>
      </c>
      <c r="AX4607" s="115">
        <f t="shared" si="7035"/>
        <v>4</v>
      </c>
      <c r="AY4607" s="5">
        <f t="shared" si="7036"/>
        <v>0</v>
      </c>
      <c r="AZ4607" s="7">
        <f t="shared" si="7039"/>
        <v>-4</v>
      </c>
      <c r="BA4607" s="335">
        <f t="shared" si="7040"/>
        <v>-1</v>
      </c>
      <c r="BB4607" s="23">
        <f t="shared" si="7037"/>
        <v>4</v>
      </c>
      <c r="BC4607" s="5">
        <f t="shared" si="7041"/>
        <v>0</v>
      </c>
      <c r="BD4607" s="7">
        <f t="shared" si="7042"/>
        <v>-4</v>
      </c>
      <c r="BE4607" s="335">
        <f t="shared" si="7043"/>
        <v>-1</v>
      </c>
      <c r="BG4607" s="826" t="str">
        <f t="shared" si="7038"/>
        <v>61.41</v>
      </c>
      <c r="BH4607" s="607" t="b">
        <f>COUNTIF('Codes SEC'!$B$2:$B$250,Ministres!BG4607)&gt;0</f>
        <v>1</v>
      </c>
    </row>
    <row r="4608" spans="1:66" ht="35.1" customHeight="1" x14ac:dyDescent="0.25">
      <c r="A4608" s="222" t="s">
        <v>6115</v>
      </c>
      <c r="B4608" s="112">
        <v>16</v>
      </c>
      <c r="C4608" s="116" t="s">
        <v>107</v>
      </c>
      <c r="D4608" s="620">
        <v>1000</v>
      </c>
      <c r="E4608" s="278"/>
      <c r="F4608" s="116">
        <v>12</v>
      </c>
      <c r="G4608" s="694"/>
      <c r="H4608" s="878" t="str">
        <f t="shared" si="6991"/>
        <v>080</v>
      </c>
      <c r="I4608" s="397" t="s">
        <v>3285</v>
      </c>
      <c r="J4608" s="380" t="s">
        <v>2601</v>
      </c>
      <c r="K4608" s="408" t="s">
        <v>571</v>
      </c>
      <c r="L4608" s="733">
        <v>347</v>
      </c>
      <c r="M4608" s="734">
        <v>347</v>
      </c>
      <c r="N4608" s="931"/>
      <c r="O4608" s="530">
        <f t="shared" si="7023"/>
        <v>-347</v>
      </c>
      <c r="P4608" s="530" t="str">
        <f t="shared" si="7024"/>
        <v xml:space="preserve">0 </v>
      </c>
      <c r="Q4608" s="646"/>
      <c r="R4608" s="536"/>
      <c r="S4608" s="536"/>
      <c r="T4608" s="536"/>
      <c r="U4608" s="536"/>
      <c r="V4608" s="536"/>
      <c r="W4608" s="683" t="str">
        <f t="shared" si="7025"/>
        <v>OK</v>
      </c>
      <c r="X4608" s="141"/>
      <c r="Y4608" s="141"/>
      <c r="Z4608" s="552"/>
      <c r="AA4608" s="552"/>
      <c r="AB4608" s="683" t="str">
        <f t="shared" si="7026"/>
        <v>OK</v>
      </c>
      <c r="AC4608" s="593"/>
      <c r="AD4608" s="530">
        <f t="shared" si="7027"/>
        <v>0</v>
      </c>
      <c r="AE4608" s="842">
        <f t="shared" si="7028"/>
        <v>0</v>
      </c>
      <c r="AF4608" s="931"/>
      <c r="AG4608" s="530">
        <f t="shared" si="7029"/>
        <v>-347</v>
      </c>
      <c r="AH4608" s="530" t="str">
        <f t="shared" si="7030"/>
        <v xml:space="preserve">0 </v>
      </c>
      <c r="AI4608" s="641"/>
      <c r="AJ4608" s="537"/>
      <c r="AK4608" s="537"/>
      <c r="AL4608" s="537"/>
      <c r="AM4608" s="537"/>
      <c r="AN4608" s="537"/>
      <c r="AO4608" s="683" t="str">
        <f t="shared" si="7031"/>
        <v>OK</v>
      </c>
      <c r="AP4608" s="141"/>
      <c r="AQ4608" s="141"/>
      <c r="AR4608" s="552"/>
      <c r="AS4608" s="552"/>
      <c r="AT4608" s="683" t="str">
        <f t="shared" si="7032"/>
        <v>OK</v>
      </c>
      <c r="AU4608" s="593"/>
      <c r="AV4608" s="530">
        <f t="shared" si="7033"/>
        <v>0</v>
      </c>
      <c r="AW4608" s="842">
        <f t="shared" si="7034"/>
        <v>0</v>
      </c>
      <c r="AX4608" s="115">
        <f t="shared" si="7035"/>
        <v>347</v>
      </c>
      <c r="AY4608" s="5">
        <f t="shared" si="7036"/>
        <v>0</v>
      </c>
      <c r="AZ4608" s="7">
        <f t="shared" si="7039"/>
        <v>-347</v>
      </c>
      <c r="BA4608" s="335">
        <f t="shared" si="7040"/>
        <v>-1</v>
      </c>
      <c r="BB4608" s="23">
        <f t="shared" si="7037"/>
        <v>347</v>
      </c>
      <c r="BC4608" s="5">
        <f t="shared" ref="BC4608:BC4618" si="7044">AW4608</f>
        <v>0</v>
      </c>
      <c r="BD4608" s="7">
        <f t="shared" si="7042"/>
        <v>-347</v>
      </c>
      <c r="BE4608" s="335">
        <f t="shared" si="7043"/>
        <v>-1</v>
      </c>
      <c r="BG4608" s="826" t="str">
        <f t="shared" si="7038"/>
        <v>61.41</v>
      </c>
      <c r="BH4608" s="607" t="b">
        <f>COUNTIF('Codes SEC'!$B$2:$B$250,Ministres!BG4608)&gt;0</f>
        <v>1</v>
      </c>
    </row>
    <row r="4609" spans="1:66" ht="35.1" customHeight="1" x14ac:dyDescent="0.25">
      <c r="A4609" s="222" t="s">
        <v>6115</v>
      </c>
      <c r="B4609" s="112">
        <v>16</v>
      </c>
      <c r="C4609" s="116" t="s">
        <v>107</v>
      </c>
      <c r="D4609" s="620">
        <v>1000</v>
      </c>
      <c r="E4609" s="278"/>
      <c r="F4609" s="116">
        <v>12</v>
      </c>
      <c r="G4609" s="694"/>
      <c r="H4609" s="878" t="str">
        <f t="shared" si="6991"/>
        <v>080</v>
      </c>
      <c r="I4609" s="397" t="s">
        <v>3285</v>
      </c>
      <c r="J4609" s="380" t="s">
        <v>2602</v>
      </c>
      <c r="K4609" s="408" t="s">
        <v>572</v>
      </c>
      <c r="L4609" s="733">
        <v>19570</v>
      </c>
      <c r="M4609" s="734">
        <v>19570</v>
      </c>
      <c r="N4609" s="931"/>
      <c r="O4609" s="530">
        <f t="shared" si="7023"/>
        <v>-19570</v>
      </c>
      <c r="P4609" s="530" t="str">
        <f t="shared" si="7024"/>
        <v xml:space="preserve">0 </v>
      </c>
      <c r="Q4609" s="646"/>
      <c r="R4609" s="536"/>
      <c r="S4609" s="536"/>
      <c r="T4609" s="536"/>
      <c r="U4609" s="536"/>
      <c r="V4609" s="536"/>
      <c r="W4609" s="683" t="str">
        <f t="shared" si="7025"/>
        <v>OK</v>
      </c>
      <c r="X4609" s="141"/>
      <c r="Y4609" s="141"/>
      <c r="Z4609" s="552"/>
      <c r="AA4609" s="552"/>
      <c r="AB4609" s="683" t="str">
        <f t="shared" si="7026"/>
        <v>OK</v>
      </c>
      <c r="AC4609" s="593"/>
      <c r="AD4609" s="530">
        <f t="shared" si="7027"/>
        <v>0</v>
      </c>
      <c r="AE4609" s="842">
        <f t="shared" si="7028"/>
        <v>0</v>
      </c>
      <c r="AF4609" s="931"/>
      <c r="AG4609" s="530">
        <f t="shared" si="7029"/>
        <v>-19570</v>
      </c>
      <c r="AH4609" s="530" t="str">
        <f t="shared" si="7030"/>
        <v xml:space="preserve">0 </v>
      </c>
      <c r="AI4609" s="641"/>
      <c r="AJ4609" s="537"/>
      <c r="AK4609" s="537"/>
      <c r="AL4609" s="537"/>
      <c r="AM4609" s="537"/>
      <c r="AN4609" s="537"/>
      <c r="AO4609" s="683" t="str">
        <f t="shared" si="7031"/>
        <v>OK</v>
      </c>
      <c r="AP4609" s="141"/>
      <c r="AQ4609" s="141"/>
      <c r="AR4609" s="552"/>
      <c r="AS4609" s="552"/>
      <c r="AT4609" s="683" t="str">
        <f t="shared" si="7032"/>
        <v>OK</v>
      </c>
      <c r="AU4609" s="593"/>
      <c r="AV4609" s="530">
        <f t="shared" si="7033"/>
        <v>0</v>
      </c>
      <c r="AW4609" s="842">
        <f t="shared" si="7034"/>
        <v>0</v>
      </c>
      <c r="AX4609" s="115">
        <f t="shared" si="7035"/>
        <v>19570</v>
      </c>
      <c r="AY4609" s="5">
        <f t="shared" si="7036"/>
        <v>0</v>
      </c>
      <c r="AZ4609" s="7">
        <f t="shared" si="7039"/>
        <v>-19570</v>
      </c>
      <c r="BA4609" s="335">
        <f t="shared" si="7040"/>
        <v>-1</v>
      </c>
      <c r="BB4609" s="23">
        <f t="shared" si="7037"/>
        <v>19570</v>
      </c>
      <c r="BC4609" s="5">
        <f t="shared" si="7044"/>
        <v>0</v>
      </c>
      <c r="BD4609" s="7">
        <f t="shared" si="7042"/>
        <v>-19570</v>
      </c>
      <c r="BE4609" s="335">
        <f t="shared" si="7043"/>
        <v>-1</v>
      </c>
      <c r="BG4609" s="826" t="str">
        <f t="shared" si="7038"/>
        <v>61.41</v>
      </c>
      <c r="BH4609" s="607" t="b">
        <f>COUNTIF('Codes SEC'!$B$2:$B$250,Ministres!BG4609)&gt;0</f>
        <v>1</v>
      </c>
    </row>
    <row r="4610" spans="1:66" s="4" customFormat="1" ht="35.1" customHeight="1" x14ac:dyDescent="0.25">
      <c r="A4610" s="222" t="s">
        <v>6115</v>
      </c>
      <c r="B4610" s="112">
        <v>16</v>
      </c>
      <c r="C4610" s="116" t="s">
        <v>107</v>
      </c>
      <c r="D4610" s="620">
        <v>1000</v>
      </c>
      <c r="E4610" s="278"/>
      <c r="F4610" s="116">
        <v>12</v>
      </c>
      <c r="G4610" s="694"/>
      <c r="H4610" s="878" t="str">
        <f t="shared" si="6991"/>
        <v>080</v>
      </c>
      <c r="I4610" s="397" t="s">
        <v>3285</v>
      </c>
      <c r="J4610" s="380" t="s">
        <v>2603</v>
      </c>
      <c r="K4610" s="408" t="s">
        <v>4760</v>
      </c>
      <c r="L4610" s="733">
        <v>8500</v>
      </c>
      <c r="M4610" s="734">
        <v>4620</v>
      </c>
      <c r="N4610" s="931"/>
      <c r="O4610" s="530">
        <f t="shared" si="7023"/>
        <v>-8500</v>
      </c>
      <c r="P4610" s="530" t="str">
        <f t="shared" si="7024"/>
        <v xml:space="preserve">0 </v>
      </c>
      <c r="Q4610" s="646"/>
      <c r="R4610" s="536"/>
      <c r="S4610" s="536"/>
      <c r="T4610" s="536"/>
      <c r="U4610" s="536"/>
      <c r="V4610" s="536"/>
      <c r="W4610" s="683" t="str">
        <f t="shared" si="7025"/>
        <v>OK</v>
      </c>
      <c r="X4610" s="141"/>
      <c r="Y4610" s="141"/>
      <c r="Z4610" s="552"/>
      <c r="AA4610" s="552"/>
      <c r="AB4610" s="683" t="str">
        <f t="shared" si="7026"/>
        <v>OK</v>
      </c>
      <c r="AC4610" s="593"/>
      <c r="AD4610" s="530">
        <f t="shared" si="7027"/>
        <v>0</v>
      </c>
      <c r="AE4610" s="842">
        <f t="shared" si="7028"/>
        <v>0</v>
      </c>
      <c r="AF4610" s="931"/>
      <c r="AG4610" s="530">
        <f t="shared" si="7029"/>
        <v>-4620</v>
      </c>
      <c r="AH4610" s="530" t="str">
        <f t="shared" si="7030"/>
        <v xml:space="preserve">0 </v>
      </c>
      <c r="AI4610" s="641"/>
      <c r="AJ4610" s="537"/>
      <c r="AK4610" s="537"/>
      <c r="AL4610" s="537"/>
      <c r="AM4610" s="537"/>
      <c r="AN4610" s="537"/>
      <c r="AO4610" s="683" t="str">
        <f t="shared" si="7031"/>
        <v>OK</v>
      </c>
      <c r="AP4610" s="141"/>
      <c r="AQ4610" s="141"/>
      <c r="AR4610" s="552"/>
      <c r="AS4610" s="552"/>
      <c r="AT4610" s="683" t="str">
        <f t="shared" si="7032"/>
        <v>OK</v>
      </c>
      <c r="AU4610" s="593"/>
      <c r="AV4610" s="530">
        <f t="shared" si="7033"/>
        <v>0</v>
      </c>
      <c r="AW4610" s="842">
        <f t="shared" si="7034"/>
        <v>0</v>
      </c>
      <c r="AX4610" s="115">
        <f t="shared" si="7035"/>
        <v>8500</v>
      </c>
      <c r="AY4610" s="5">
        <f t="shared" si="7036"/>
        <v>0</v>
      </c>
      <c r="AZ4610" s="7">
        <f t="shared" si="7039"/>
        <v>-8500</v>
      </c>
      <c r="BA4610" s="335">
        <f t="shared" si="7040"/>
        <v>-1</v>
      </c>
      <c r="BB4610" s="23">
        <f t="shared" si="7037"/>
        <v>4620</v>
      </c>
      <c r="BC4610" s="5">
        <f t="shared" si="7044"/>
        <v>0</v>
      </c>
      <c r="BD4610" s="7">
        <f t="shared" si="7042"/>
        <v>-4620</v>
      </c>
      <c r="BE4610" s="335">
        <f t="shared" si="7043"/>
        <v>-1</v>
      </c>
      <c r="BF4610" s="41"/>
      <c r="BG4610" s="826" t="str">
        <f t="shared" si="7038"/>
        <v>61.41</v>
      </c>
      <c r="BH4610" s="607" t="b">
        <f>COUNTIF('Codes SEC'!$B$2:$B$250,Ministres!BG4610)&gt;0</f>
        <v>1</v>
      </c>
      <c r="BI4610" s="41"/>
      <c r="BJ4610" s="41"/>
      <c r="BK4610" s="41"/>
      <c r="BL4610" s="41"/>
      <c r="BM4610" s="41"/>
      <c r="BN4610" s="41"/>
    </row>
    <row r="4611" spans="1:66" ht="35.1" customHeight="1" x14ac:dyDescent="0.25">
      <c r="A4611" s="222" t="s">
        <v>6115</v>
      </c>
      <c r="B4611" s="112">
        <v>16</v>
      </c>
      <c r="C4611" s="116" t="s">
        <v>107</v>
      </c>
      <c r="D4611" s="620">
        <v>1000</v>
      </c>
      <c r="E4611" s="278"/>
      <c r="F4611" s="116">
        <v>12</v>
      </c>
      <c r="G4611" s="694"/>
      <c r="H4611" s="878" t="str">
        <f t="shared" si="6991"/>
        <v>080</v>
      </c>
      <c r="I4611" s="397" t="s">
        <v>3285</v>
      </c>
      <c r="J4611" s="380" t="s">
        <v>2604</v>
      </c>
      <c r="K4611" s="408" t="s">
        <v>573</v>
      </c>
      <c r="L4611" s="733">
        <v>23300</v>
      </c>
      <c r="M4611" s="734">
        <v>23300</v>
      </c>
      <c r="N4611" s="931"/>
      <c r="O4611" s="530">
        <f t="shared" si="7023"/>
        <v>-23300</v>
      </c>
      <c r="P4611" s="530" t="str">
        <f t="shared" si="7024"/>
        <v xml:space="preserve">0 </v>
      </c>
      <c r="Q4611" s="646"/>
      <c r="R4611" s="536"/>
      <c r="S4611" s="536"/>
      <c r="T4611" s="536"/>
      <c r="U4611" s="536"/>
      <c r="V4611" s="536"/>
      <c r="W4611" s="683" t="str">
        <f t="shared" si="7025"/>
        <v>OK</v>
      </c>
      <c r="X4611" s="141"/>
      <c r="Y4611" s="141"/>
      <c r="Z4611" s="552"/>
      <c r="AA4611" s="552"/>
      <c r="AB4611" s="683" t="str">
        <f t="shared" si="7026"/>
        <v>OK</v>
      </c>
      <c r="AC4611" s="593"/>
      <c r="AD4611" s="530">
        <f t="shared" si="7027"/>
        <v>0</v>
      </c>
      <c r="AE4611" s="842">
        <f t="shared" si="7028"/>
        <v>0</v>
      </c>
      <c r="AF4611" s="931"/>
      <c r="AG4611" s="530">
        <f t="shared" si="7029"/>
        <v>-23300</v>
      </c>
      <c r="AH4611" s="530" t="str">
        <f t="shared" si="7030"/>
        <v xml:space="preserve">0 </v>
      </c>
      <c r="AI4611" s="641"/>
      <c r="AJ4611" s="537"/>
      <c r="AK4611" s="537"/>
      <c r="AL4611" s="537"/>
      <c r="AM4611" s="537"/>
      <c r="AN4611" s="537"/>
      <c r="AO4611" s="683" t="str">
        <f t="shared" si="7031"/>
        <v>OK</v>
      </c>
      <c r="AP4611" s="141"/>
      <c r="AQ4611" s="141"/>
      <c r="AR4611" s="552"/>
      <c r="AS4611" s="552"/>
      <c r="AT4611" s="683" t="str">
        <f t="shared" si="7032"/>
        <v>OK</v>
      </c>
      <c r="AU4611" s="593"/>
      <c r="AV4611" s="530">
        <f t="shared" si="7033"/>
        <v>0</v>
      </c>
      <c r="AW4611" s="842">
        <f t="shared" si="7034"/>
        <v>0</v>
      </c>
      <c r="AX4611" s="115">
        <f t="shared" si="7035"/>
        <v>23300</v>
      </c>
      <c r="AY4611" s="5">
        <f t="shared" si="7036"/>
        <v>0</v>
      </c>
      <c r="AZ4611" s="7">
        <f t="shared" si="7039"/>
        <v>-23300</v>
      </c>
      <c r="BA4611" s="335">
        <f t="shared" si="7040"/>
        <v>-1</v>
      </c>
      <c r="BB4611" s="23">
        <f t="shared" si="7037"/>
        <v>23300</v>
      </c>
      <c r="BC4611" s="5">
        <f t="shared" si="7044"/>
        <v>0</v>
      </c>
      <c r="BD4611" s="7">
        <f t="shared" si="7042"/>
        <v>-23300</v>
      </c>
      <c r="BE4611" s="335">
        <f t="shared" si="7043"/>
        <v>-1</v>
      </c>
      <c r="BG4611" s="826" t="str">
        <f t="shared" si="7038"/>
        <v>61.41</v>
      </c>
      <c r="BH4611" s="607" t="b">
        <f>COUNTIF('Codes SEC'!$B$2:$B$250,Ministres!BG4611)&gt;0</f>
        <v>1</v>
      </c>
    </row>
    <row r="4612" spans="1:66" ht="35.1" customHeight="1" x14ac:dyDescent="0.25">
      <c r="A4612" s="222" t="s">
        <v>6115</v>
      </c>
      <c r="B4612" s="112">
        <v>16</v>
      </c>
      <c r="C4612" s="116" t="s">
        <v>107</v>
      </c>
      <c r="D4612" s="620">
        <v>1000</v>
      </c>
      <c r="E4612" s="278"/>
      <c r="F4612" s="116">
        <v>12</v>
      </c>
      <c r="G4612" s="694"/>
      <c r="H4612" s="878" t="str">
        <f t="shared" si="6991"/>
        <v>080</v>
      </c>
      <c r="I4612" s="397" t="s">
        <v>3285</v>
      </c>
      <c r="J4612" s="380" t="s">
        <v>2605</v>
      </c>
      <c r="K4612" s="408" t="s">
        <v>574</v>
      </c>
      <c r="L4612" s="733">
        <v>3000</v>
      </c>
      <c r="M4612" s="734">
        <v>4598</v>
      </c>
      <c r="N4612" s="931"/>
      <c r="O4612" s="530">
        <f t="shared" si="7023"/>
        <v>-3000</v>
      </c>
      <c r="P4612" s="530" t="str">
        <f t="shared" si="7024"/>
        <v xml:space="preserve">0 </v>
      </c>
      <c r="Q4612" s="646"/>
      <c r="R4612" s="536"/>
      <c r="S4612" s="536"/>
      <c r="T4612" s="536"/>
      <c r="U4612" s="536"/>
      <c r="V4612" s="536"/>
      <c r="W4612" s="683" t="str">
        <f t="shared" si="7025"/>
        <v>OK</v>
      </c>
      <c r="X4612" s="141"/>
      <c r="Y4612" s="141"/>
      <c r="Z4612" s="552"/>
      <c r="AA4612" s="552"/>
      <c r="AB4612" s="683" t="str">
        <f t="shared" si="7026"/>
        <v>OK</v>
      </c>
      <c r="AC4612" s="593"/>
      <c r="AD4612" s="530">
        <f t="shared" si="7027"/>
        <v>0</v>
      </c>
      <c r="AE4612" s="842">
        <f t="shared" si="7028"/>
        <v>0</v>
      </c>
      <c r="AF4612" s="931"/>
      <c r="AG4612" s="530">
        <f t="shared" si="7029"/>
        <v>-4598</v>
      </c>
      <c r="AH4612" s="530" t="str">
        <f t="shared" si="7030"/>
        <v xml:space="preserve">0 </v>
      </c>
      <c r="AI4612" s="641"/>
      <c r="AJ4612" s="537"/>
      <c r="AK4612" s="537"/>
      <c r="AL4612" s="537"/>
      <c r="AM4612" s="537"/>
      <c r="AN4612" s="537"/>
      <c r="AO4612" s="683" t="str">
        <f t="shared" si="7031"/>
        <v>OK</v>
      </c>
      <c r="AP4612" s="141"/>
      <c r="AQ4612" s="141"/>
      <c r="AR4612" s="552"/>
      <c r="AS4612" s="552"/>
      <c r="AT4612" s="683" t="str">
        <f t="shared" si="7032"/>
        <v>OK</v>
      </c>
      <c r="AU4612" s="593"/>
      <c r="AV4612" s="530">
        <f t="shared" si="7033"/>
        <v>0</v>
      </c>
      <c r="AW4612" s="842">
        <f t="shared" si="7034"/>
        <v>0</v>
      </c>
      <c r="AX4612" s="115">
        <f t="shared" si="7035"/>
        <v>3000</v>
      </c>
      <c r="AY4612" s="5">
        <f t="shared" si="7036"/>
        <v>0</v>
      </c>
      <c r="AZ4612" s="7">
        <f t="shared" si="7039"/>
        <v>-3000</v>
      </c>
      <c r="BA4612" s="335">
        <f t="shared" si="7040"/>
        <v>-1</v>
      </c>
      <c r="BB4612" s="23">
        <f t="shared" si="7037"/>
        <v>4598</v>
      </c>
      <c r="BC4612" s="5">
        <f t="shared" si="7044"/>
        <v>0</v>
      </c>
      <c r="BD4612" s="7">
        <f t="shared" si="7042"/>
        <v>-4598</v>
      </c>
      <c r="BE4612" s="335">
        <f t="shared" si="7043"/>
        <v>-1</v>
      </c>
      <c r="BG4612" s="826" t="str">
        <f t="shared" si="7038"/>
        <v>61.41</v>
      </c>
      <c r="BH4612" s="607" t="b">
        <f>COUNTIF('Codes SEC'!$B$2:$B$250,Ministres!BG4612)&gt;0</f>
        <v>1</v>
      </c>
    </row>
    <row r="4613" spans="1:66" ht="35.1" customHeight="1" x14ac:dyDescent="0.25">
      <c r="A4613" s="222" t="s">
        <v>6115</v>
      </c>
      <c r="B4613" s="112">
        <v>16</v>
      </c>
      <c r="C4613" s="116" t="s">
        <v>107</v>
      </c>
      <c r="D4613" s="620">
        <v>1000</v>
      </c>
      <c r="E4613" s="278"/>
      <c r="F4613" s="116">
        <v>12</v>
      </c>
      <c r="G4613" s="694"/>
      <c r="H4613" s="878" t="str">
        <f t="shared" si="6991"/>
        <v>080</v>
      </c>
      <c r="I4613" s="397" t="s">
        <v>3285</v>
      </c>
      <c r="J4613" s="380" t="s">
        <v>2606</v>
      </c>
      <c r="K4613" s="408" t="s">
        <v>3234</v>
      </c>
      <c r="L4613" s="733">
        <v>0</v>
      </c>
      <c r="M4613" s="734">
        <v>45</v>
      </c>
      <c r="N4613" s="931"/>
      <c r="O4613" s="530">
        <f t="shared" si="7023"/>
        <v>0</v>
      </c>
      <c r="P4613" s="530">
        <f t="shared" si="7024"/>
        <v>0</v>
      </c>
      <c r="Q4613" s="646"/>
      <c r="R4613" s="536"/>
      <c r="S4613" s="536"/>
      <c r="T4613" s="536"/>
      <c r="U4613" s="536"/>
      <c r="V4613" s="536"/>
      <c r="W4613" s="683" t="str">
        <f t="shared" si="7025"/>
        <v>OK</v>
      </c>
      <c r="X4613" s="141"/>
      <c r="Y4613" s="141"/>
      <c r="Z4613" s="552"/>
      <c r="AA4613" s="552"/>
      <c r="AB4613" s="683" t="str">
        <f t="shared" si="7026"/>
        <v>OK</v>
      </c>
      <c r="AC4613" s="593"/>
      <c r="AD4613" s="530">
        <f t="shared" si="7027"/>
        <v>0</v>
      </c>
      <c r="AE4613" s="842">
        <f t="shared" si="7028"/>
        <v>0</v>
      </c>
      <c r="AF4613" s="931"/>
      <c r="AG4613" s="530">
        <f t="shared" si="7029"/>
        <v>-45</v>
      </c>
      <c r="AH4613" s="530" t="str">
        <f t="shared" si="7030"/>
        <v xml:space="preserve">0 </v>
      </c>
      <c r="AI4613" s="641"/>
      <c r="AJ4613" s="537"/>
      <c r="AK4613" s="537"/>
      <c r="AL4613" s="537"/>
      <c r="AM4613" s="537"/>
      <c r="AN4613" s="537"/>
      <c r="AO4613" s="683" t="str">
        <f t="shared" si="7031"/>
        <v>OK</v>
      </c>
      <c r="AP4613" s="141"/>
      <c r="AQ4613" s="141"/>
      <c r="AR4613" s="552"/>
      <c r="AS4613" s="552"/>
      <c r="AT4613" s="683" t="str">
        <f t="shared" si="7032"/>
        <v>OK</v>
      </c>
      <c r="AU4613" s="593"/>
      <c r="AV4613" s="530">
        <f t="shared" si="7033"/>
        <v>0</v>
      </c>
      <c r="AW4613" s="842">
        <f t="shared" si="7034"/>
        <v>0</v>
      </c>
      <c r="AX4613" s="115">
        <f t="shared" si="7035"/>
        <v>0</v>
      </c>
      <c r="AY4613" s="5">
        <f t="shared" si="7036"/>
        <v>0</v>
      </c>
      <c r="AZ4613" s="7">
        <f t="shared" si="7039"/>
        <v>0</v>
      </c>
      <c r="BA4613" s="335" t="e">
        <f t="shared" si="7040"/>
        <v>#DIV/0!</v>
      </c>
      <c r="BB4613" s="23">
        <f t="shared" si="7037"/>
        <v>45</v>
      </c>
      <c r="BC4613" s="5">
        <f t="shared" ref="BC4613:BC4617" si="7045">AW4613</f>
        <v>0</v>
      </c>
      <c r="BD4613" s="7">
        <f t="shared" si="7042"/>
        <v>-45</v>
      </c>
      <c r="BE4613" s="335">
        <f t="shared" si="7043"/>
        <v>-1</v>
      </c>
      <c r="BG4613" s="826" t="str">
        <f t="shared" si="7038"/>
        <v>61.41</v>
      </c>
      <c r="BH4613" s="607" t="b">
        <f>COUNTIF('Codes SEC'!$B$2:$B$250,Ministres!BG4613)&gt;0</f>
        <v>1</v>
      </c>
    </row>
    <row r="4614" spans="1:66" ht="35.1" customHeight="1" x14ac:dyDescent="0.25">
      <c r="A4614" s="222" t="s">
        <v>6115</v>
      </c>
      <c r="B4614" s="112">
        <v>16</v>
      </c>
      <c r="C4614" s="116" t="s">
        <v>107</v>
      </c>
      <c r="D4614" s="620">
        <v>1000</v>
      </c>
      <c r="E4614" s="278"/>
      <c r="F4614" s="116">
        <v>12</v>
      </c>
      <c r="G4614" s="694"/>
      <c r="H4614" s="878" t="str">
        <f t="shared" si="6991"/>
        <v>080</v>
      </c>
      <c r="I4614" s="585">
        <v>86142000</v>
      </c>
      <c r="J4614" s="592" t="s">
        <v>6200</v>
      </c>
      <c r="K4614" s="422" t="s">
        <v>6201</v>
      </c>
      <c r="L4614" s="733">
        <v>10267</v>
      </c>
      <c r="M4614" s="734">
        <v>10267</v>
      </c>
      <c r="N4614" s="931"/>
      <c r="O4614" s="530">
        <f t="shared" si="7023"/>
        <v>-10267</v>
      </c>
      <c r="P4614" s="530" t="str">
        <f t="shared" si="7024"/>
        <v xml:space="preserve">0 </v>
      </c>
      <c r="Q4614" s="646"/>
      <c r="R4614" s="536"/>
      <c r="S4614" s="536"/>
      <c r="T4614" s="536"/>
      <c r="U4614" s="536"/>
      <c r="V4614" s="536"/>
      <c r="W4614" s="683" t="str">
        <f>IF(SUM(Q4614:V4614)=X4614,"OK",SUM(Q4614:V4614)-X4614)</f>
        <v>OK</v>
      </c>
      <c r="X4614" s="141"/>
      <c r="Y4614" s="141"/>
      <c r="Z4614" s="552"/>
      <c r="AA4614" s="552"/>
      <c r="AB4614" s="683" t="str">
        <f>IF(SUM(Z4614:AA4614)=AC4614,"OK",SUM(Z4614:AA4614)-AC4614)</f>
        <v>OK</v>
      </c>
      <c r="AC4614" s="593"/>
      <c r="AD4614" s="530">
        <f t="shared" si="7027"/>
        <v>0</v>
      </c>
      <c r="AE4614" s="842">
        <f t="shared" si="7028"/>
        <v>0</v>
      </c>
      <c r="AF4614" s="931"/>
      <c r="AG4614" s="530">
        <f t="shared" si="7029"/>
        <v>-10267</v>
      </c>
      <c r="AH4614" s="530" t="str">
        <f t="shared" si="7030"/>
        <v xml:space="preserve">0 </v>
      </c>
      <c r="AI4614" s="641"/>
      <c r="AJ4614" s="537"/>
      <c r="AK4614" s="537"/>
      <c r="AL4614" s="537"/>
      <c r="AM4614" s="537"/>
      <c r="AN4614" s="537"/>
      <c r="AO4614" s="683" t="str">
        <f>IF(SUM(AI4614:AN4614)=AP4614,"OK",SUM(AI4614:AN4614)-AP4614)</f>
        <v>OK</v>
      </c>
      <c r="AP4614" s="141"/>
      <c r="AQ4614" s="141"/>
      <c r="AR4614" s="552"/>
      <c r="AS4614" s="552"/>
      <c r="AT4614" s="683" t="str">
        <f>IF(SUM(AR4614:AS4614)=AU4614,"OK",SUM(AR4614:AS4614)-AU4614)</f>
        <v>OK</v>
      </c>
      <c r="AU4614" s="593"/>
      <c r="AV4614" s="530">
        <f t="shared" si="7033"/>
        <v>0</v>
      </c>
      <c r="AW4614" s="842">
        <f t="shared" si="7034"/>
        <v>0</v>
      </c>
      <c r="AX4614" s="115">
        <f t="shared" si="7035"/>
        <v>10267</v>
      </c>
      <c r="AY4614" s="5">
        <f t="shared" si="7036"/>
        <v>0</v>
      </c>
      <c r="AZ4614" s="7">
        <f t="shared" ref="AZ4614" si="7046">AY4614-AX4614</f>
        <v>-10267</v>
      </c>
      <c r="BA4614" s="335">
        <f t="shared" ref="BA4614" si="7047">AZ4614/AX4614</f>
        <v>-1</v>
      </c>
      <c r="BB4614" s="23">
        <f t="shared" si="7037"/>
        <v>10267</v>
      </c>
      <c r="BC4614" s="5">
        <f t="shared" si="7045"/>
        <v>0</v>
      </c>
      <c r="BD4614" s="7">
        <f t="shared" ref="BD4614" si="7048">BC4614-BB4614</f>
        <v>-10267</v>
      </c>
      <c r="BE4614" s="335">
        <f t="shared" ref="BE4614" si="7049">BD4614/BB4614</f>
        <v>-1</v>
      </c>
      <c r="BG4614" s="826" t="str">
        <f t="shared" si="7038"/>
        <v>61.42</v>
      </c>
      <c r="BH4614" s="607" t="b">
        <f>COUNTIF('Codes SEC'!$B$2:$B$250,Ministres!BG4614)&gt;0</f>
        <v>1</v>
      </c>
    </row>
    <row r="4615" spans="1:66" ht="35.1" customHeight="1" x14ac:dyDescent="0.25">
      <c r="A4615" s="190" t="s">
        <v>6115</v>
      </c>
      <c r="B4615" s="583" t="s">
        <v>5020</v>
      </c>
      <c r="C4615" s="120" t="s">
        <v>107</v>
      </c>
      <c r="D4615" s="622">
        <v>1000</v>
      </c>
      <c r="E4615" s="584"/>
      <c r="F4615" s="120">
        <v>12</v>
      </c>
      <c r="G4615" s="699"/>
      <c r="H4615" s="891" t="str">
        <f t="shared" si="6991"/>
        <v>080</v>
      </c>
      <c r="I4615" s="605">
        <v>86321000</v>
      </c>
      <c r="J4615" s="689" t="s">
        <v>5157</v>
      </c>
      <c r="K4615" s="424" t="s">
        <v>5158</v>
      </c>
      <c r="L4615" s="733">
        <v>0</v>
      </c>
      <c r="M4615" s="734">
        <v>0</v>
      </c>
      <c r="N4615" s="931"/>
      <c r="O4615" s="530">
        <f t="shared" si="7023"/>
        <v>0</v>
      </c>
      <c r="P4615" s="530">
        <f t="shared" si="7024"/>
        <v>0</v>
      </c>
      <c r="Q4615" s="646"/>
      <c r="R4615" s="536"/>
      <c r="S4615" s="536"/>
      <c r="T4615" s="536"/>
      <c r="U4615" s="536"/>
      <c r="V4615" s="536"/>
      <c r="W4615" s="683" t="str">
        <f t="shared" si="7025"/>
        <v>OK</v>
      </c>
      <c r="X4615" s="141"/>
      <c r="Y4615" s="141"/>
      <c r="Z4615" s="552"/>
      <c r="AA4615" s="552"/>
      <c r="AB4615" s="683" t="str">
        <f t="shared" si="7026"/>
        <v>OK</v>
      </c>
      <c r="AC4615" s="593"/>
      <c r="AD4615" s="530">
        <f t="shared" si="7027"/>
        <v>0</v>
      </c>
      <c r="AE4615" s="842">
        <f t="shared" si="7028"/>
        <v>0</v>
      </c>
      <c r="AF4615" s="931"/>
      <c r="AG4615" s="530">
        <f t="shared" si="7029"/>
        <v>0</v>
      </c>
      <c r="AH4615" s="530">
        <f t="shared" si="7030"/>
        <v>0</v>
      </c>
      <c r="AI4615" s="641"/>
      <c r="AJ4615" s="537"/>
      <c r="AK4615" s="537"/>
      <c r="AL4615" s="537"/>
      <c r="AM4615" s="537"/>
      <c r="AN4615" s="537"/>
      <c r="AO4615" s="683" t="str">
        <f t="shared" si="7031"/>
        <v>OK</v>
      </c>
      <c r="AP4615" s="141"/>
      <c r="AQ4615" s="141"/>
      <c r="AR4615" s="552"/>
      <c r="AS4615" s="552"/>
      <c r="AT4615" s="683" t="str">
        <f t="shared" si="7032"/>
        <v>OK</v>
      </c>
      <c r="AU4615" s="593"/>
      <c r="AV4615" s="530">
        <f t="shared" si="7033"/>
        <v>0</v>
      </c>
      <c r="AW4615" s="842">
        <f t="shared" si="7034"/>
        <v>0</v>
      </c>
      <c r="AX4615" s="115">
        <f t="shared" si="7035"/>
        <v>0</v>
      </c>
      <c r="AY4615" s="5">
        <f t="shared" si="7036"/>
        <v>0</v>
      </c>
      <c r="AZ4615" s="7">
        <f t="shared" si="7039"/>
        <v>0</v>
      </c>
      <c r="BA4615" s="335" t="e">
        <f t="shared" si="7040"/>
        <v>#DIV/0!</v>
      </c>
      <c r="BB4615" s="23">
        <f t="shared" si="7037"/>
        <v>0</v>
      </c>
      <c r="BC4615" s="5">
        <f t="shared" si="7045"/>
        <v>0</v>
      </c>
      <c r="BD4615" s="7">
        <f t="shared" si="7042"/>
        <v>0</v>
      </c>
      <c r="BE4615" s="335" t="e">
        <f t="shared" si="7043"/>
        <v>#DIV/0!</v>
      </c>
      <c r="BG4615" s="826" t="str">
        <f t="shared" si="7038"/>
        <v>63.21</v>
      </c>
      <c r="BH4615" s="607" t="b">
        <f>COUNTIF('Codes SEC'!$B$2:$B$250,Ministres!BG4615)&gt;0</f>
        <v>1</v>
      </c>
    </row>
    <row r="4616" spans="1:66" ht="35.1" customHeight="1" x14ac:dyDescent="0.25">
      <c r="A4616" s="222" t="s">
        <v>6115</v>
      </c>
      <c r="B4616" s="112">
        <v>16</v>
      </c>
      <c r="C4616" s="116" t="s">
        <v>107</v>
      </c>
      <c r="D4616" s="620">
        <v>1000</v>
      </c>
      <c r="E4616" s="278"/>
      <c r="F4616" s="116">
        <v>12</v>
      </c>
      <c r="G4616" s="694"/>
      <c r="H4616" s="878" t="str">
        <f t="shared" si="6991"/>
        <v>080</v>
      </c>
      <c r="I4616" s="397" t="s">
        <v>3330</v>
      </c>
      <c r="J4616" s="380" t="s">
        <v>2609</v>
      </c>
      <c r="K4616" s="408" t="s">
        <v>3632</v>
      </c>
      <c r="L4616" s="733">
        <v>150</v>
      </c>
      <c r="M4616" s="734">
        <v>150</v>
      </c>
      <c r="N4616" s="931"/>
      <c r="O4616" s="530">
        <f t="shared" si="7023"/>
        <v>-150</v>
      </c>
      <c r="P4616" s="530" t="str">
        <f t="shared" si="7024"/>
        <v xml:space="preserve">0 </v>
      </c>
      <c r="Q4616" s="646"/>
      <c r="R4616" s="536"/>
      <c r="S4616" s="536"/>
      <c r="T4616" s="536"/>
      <c r="U4616" s="536"/>
      <c r="V4616" s="536"/>
      <c r="W4616" s="683" t="str">
        <f>IF(SUM(Q4616:V4616)=X4616,"OK",SUM(Q4616:V4616)-X4616)</f>
        <v>OK</v>
      </c>
      <c r="X4616" s="141"/>
      <c r="Y4616" s="141"/>
      <c r="Z4616" s="552"/>
      <c r="AA4616" s="552"/>
      <c r="AB4616" s="683" t="str">
        <f>IF(SUM(Z4616:AA4616)=AC4616,"OK",SUM(Z4616:AA4616)-AC4616)</f>
        <v>OK</v>
      </c>
      <c r="AC4616" s="593"/>
      <c r="AD4616" s="530">
        <f t="shared" si="7027"/>
        <v>0</v>
      </c>
      <c r="AE4616" s="842">
        <f t="shared" si="7028"/>
        <v>0</v>
      </c>
      <c r="AF4616" s="931"/>
      <c r="AG4616" s="530">
        <f t="shared" si="7029"/>
        <v>-150</v>
      </c>
      <c r="AH4616" s="530" t="str">
        <f t="shared" si="7030"/>
        <v xml:space="preserve">0 </v>
      </c>
      <c r="AI4616" s="641"/>
      <c r="AJ4616" s="537"/>
      <c r="AK4616" s="537"/>
      <c r="AL4616" s="537"/>
      <c r="AM4616" s="537"/>
      <c r="AN4616" s="537"/>
      <c r="AO4616" s="683" t="str">
        <f>IF(SUM(AI4616:AN4616)=AP4616,"OK",SUM(AI4616:AN4616)-AP4616)</f>
        <v>OK</v>
      </c>
      <c r="AP4616" s="141"/>
      <c r="AQ4616" s="141"/>
      <c r="AR4616" s="552"/>
      <c r="AS4616" s="552"/>
      <c r="AT4616" s="683" t="str">
        <f>IF(SUM(AR4616:AS4616)=AU4616,"OK",SUM(AR4616:AS4616)-AU4616)</f>
        <v>OK</v>
      </c>
      <c r="AU4616" s="593"/>
      <c r="AV4616" s="530">
        <f t="shared" si="7033"/>
        <v>0</v>
      </c>
      <c r="AW4616" s="842">
        <f t="shared" si="7034"/>
        <v>0</v>
      </c>
      <c r="AX4616" s="115">
        <f t="shared" si="7035"/>
        <v>150</v>
      </c>
      <c r="AY4616" s="5">
        <f t="shared" si="7036"/>
        <v>0</v>
      </c>
      <c r="AZ4616" s="7">
        <f>AY4616-AX4616</f>
        <v>-150</v>
      </c>
      <c r="BA4616" s="335">
        <f>AZ4616/AX4616</f>
        <v>-1</v>
      </c>
      <c r="BB4616" s="23">
        <f t="shared" si="7037"/>
        <v>150</v>
      </c>
      <c r="BC4616" s="5">
        <f t="shared" si="7045"/>
        <v>0</v>
      </c>
      <c r="BD4616" s="7">
        <f>BC4616-BB4616</f>
        <v>-150</v>
      </c>
      <c r="BE4616" s="335">
        <f>BD4616/BB4616</f>
        <v>-1</v>
      </c>
      <c r="BG4616" s="826" t="str">
        <f t="shared" si="7038"/>
        <v>85.71</v>
      </c>
      <c r="BH4616" s="607" t="b">
        <f>COUNTIF('Codes SEC'!$B$2:$B$250,Ministres!BG4616)&gt;0</f>
        <v>1</v>
      </c>
    </row>
    <row r="4617" spans="1:66" ht="35.1" customHeight="1" x14ac:dyDescent="0.25">
      <c r="A4617" s="222" t="s">
        <v>6115</v>
      </c>
      <c r="B4617" s="112">
        <v>16</v>
      </c>
      <c r="C4617" s="116" t="s">
        <v>107</v>
      </c>
      <c r="D4617" s="620">
        <v>1000</v>
      </c>
      <c r="E4617" s="278"/>
      <c r="F4617" s="116">
        <v>12</v>
      </c>
      <c r="G4617" s="694"/>
      <c r="H4617" s="878" t="str">
        <f t="shared" si="6991"/>
        <v>080</v>
      </c>
      <c r="I4617" s="397" t="s">
        <v>3330</v>
      </c>
      <c r="J4617" s="380" t="s">
        <v>2610</v>
      </c>
      <c r="K4617" s="494" t="s">
        <v>3633</v>
      </c>
      <c r="L4617" s="733">
        <v>42250</v>
      </c>
      <c r="M4617" s="734">
        <v>46754</v>
      </c>
      <c r="N4617" s="931"/>
      <c r="O4617" s="530">
        <f t="shared" si="7023"/>
        <v>-42250</v>
      </c>
      <c r="P4617" s="530" t="str">
        <f t="shared" si="7024"/>
        <v xml:space="preserve">0 </v>
      </c>
      <c r="Q4617" s="646"/>
      <c r="R4617" s="536"/>
      <c r="S4617" s="536"/>
      <c r="T4617" s="536"/>
      <c r="U4617" s="536"/>
      <c r="V4617" s="536"/>
      <c r="W4617" s="683" t="str">
        <f>IF(SUM(Q4617:V4617)=X4617,"OK",SUM(Q4617:V4617)-X4617)</f>
        <v>OK</v>
      </c>
      <c r="X4617" s="141"/>
      <c r="Y4617" s="141"/>
      <c r="Z4617" s="552"/>
      <c r="AA4617" s="552"/>
      <c r="AB4617" s="683" t="str">
        <f>IF(SUM(Z4617:AA4617)=AC4617,"OK",SUM(Z4617:AA4617)-AC4617)</f>
        <v>OK</v>
      </c>
      <c r="AC4617" s="593"/>
      <c r="AD4617" s="530">
        <f t="shared" si="7027"/>
        <v>0</v>
      </c>
      <c r="AE4617" s="842">
        <f t="shared" si="7028"/>
        <v>0</v>
      </c>
      <c r="AF4617" s="931"/>
      <c r="AG4617" s="530">
        <f t="shared" si="7029"/>
        <v>-46754</v>
      </c>
      <c r="AH4617" s="530" t="str">
        <f t="shared" si="7030"/>
        <v xml:space="preserve">0 </v>
      </c>
      <c r="AI4617" s="641"/>
      <c r="AJ4617" s="537"/>
      <c r="AK4617" s="537"/>
      <c r="AL4617" s="537"/>
      <c r="AM4617" s="537"/>
      <c r="AN4617" s="537"/>
      <c r="AO4617" s="683" t="str">
        <f>IF(SUM(AI4617:AN4617)=AP4617,"OK",SUM(AI4617:AN4617)-AP4617)</f>
        <v>OK</v>
      </c>
      <c r="AP4617" s="141"/>
      <c r="AQ4617" s="141"/>
      <c r="AR4617" s="552"/>
      <c r="AS4617" s="552"/>
      <c r="AT4617" s="683" t="str">
        <f>IF(SUM(AR4617:AS4617)=AU4617,"OK",SUM(AR4617:AS4617)-AU4617)</f>
        <v>OK</v>
      </c>
      <c r="AU4617" s="593"/>
      <c r="AV4617" s="530">
        <f t="shared" si="7033"/>
        <v>0</v>
      </c>
      <c r="AW4617" s="842">
        <f t="shared" si="7034"/>
        <v>0</v>
      </c>
      <c r="AX4617" s="115">
        <f t="shared" si="7035"/>
        <v>42250</v>
      </c>
      <c r="AY4617" s="5">
        <f t="shared" si="7036"/>
        <v>0</v>
      </c>
      <c r="AZ4617" s="7">
        <f>AY4617-AX4617</f>
        <v>-42250</v>
      </c>
      <c r="BA4617" s="335">
        <f>AZ4617/AX4617</f>
        <v>-1</v>
      </c>
      <c r="BB4617" s="23">
        <f t="shared" si="7037"/>
        <v>46754</v>
      </c>
      <c r="BC4617" s="5">
        <f t="shared" si="7045"/>
        <v>0</v>
      </c>
      <c r="BD4617" s="7">
        <f>BC4617-BB4617</f>
        <v>-46754</v>
      </c>
      <c r="BE4617" s="335">
        <f>BD4617/BB4617</f>
        <v>-1</v>
      </c>
      <c r="BG4617" s="826" t="str">
        <f t="shared" si="7038"/>
        <v>85.71</v>
      </c>
      <c r="BH4617" s="607" t="b">
        <f>COUNTIF('Codes SEC'!$B$2:$B$250,Ministres!BG4617)&gt;0</f>
        <v>1</v>
      </c>
    </row>
    <row r="4618" spans="1:66" ht="35.1" customHeight="1" x14ac:dyDescent="0.25">
      <c r="A4618" s="222" t="s">
        <v>6115</v>
      </c>
      <c r="B4618" s="112">
        <v>16</v>
      </c>
      <c r="C4618" s="116" t="s">
        <v>107</v>
      </c>
      <c r="D4618" s="620">
        <v>1000</v>
      </c>
      <c r="E4618" s="278"/>
      <c r="F4618" s="116">
        <v>12</v>
      </c>
      <c r="G4618" s="694"/>
      <c r="H4618" s="878" t="str">
        <f t="shared" si="6991"/>
        <v>080</v>
      </c>
      <c r="I4618" s="397" t="s">
        <v>3330</v>
      </c>
      <c r="J4618" s="380" t="s">
        <v>2607</v>
      </c>
      <c r="K4618" s="408" t="s">
        <v>575</v>
      </c>
      <c r="L4618" s="733">
        <v>6000</v>
      </c>
      <c r="M4618" s="734">
        <v>6000</v>
      </c>
      <c r="N4618" s="931"/>
      <c r="O4618" s="530">
        <f t="shared" si="7023"/>
        <v>-6000</v>
      </c>
      <c r="P4618" s="530" t="str">
        <f t="shared" si="7024"/>
        <v xml:space="preserve">0 </v>
      </c>
      <c r="Q4618" s="646"/>
      <c r="R4618" s="536"/>
      <c r="S4618" s="536"/>
      <c r="T4618" s="536"/>
      <c r="U4618" s="536"/>
      <c r="V4618" s="536"/>
      <c r="W4618" s="683" t="str">
        <f t="shared" si="7025"/>
        <v>OK</v>
      </c>
      <c r="X4618" s="141"/>
      <c r="Y4618" s="141"/>
      <c r="Z4618" s="552"/>
      <c r="AA4618" s="552"/>
      <c r="AB4618" s="683" t="str">
        <f t="shared" si="7026"/>
        <v>OK</v>
      </c>
      <c r="AC4618" s="593"/>
      <c r="AD4618" s="530">
        <f t="shared" si="7027"/>
        <v>0</v>
      </c>
      <c r="AE4618" s="842">
        <f t="shared" si="7028"/>
        <v>0</v>
      </c>
      <c r="AF4618" s="931"/>
      <c r="AG4618" s="530">
        <f t="shared" si="7029"/>
        <v>-6000</v>
      </c>
      <c r="AH4618" s="530" t="str">
        <f t="shared" si="7030"/>
        <v xml:space="preserve">0 </v>
      </c>
      <c r="AI4618" s="641"/>
      <c r="AJ4618" s="537"/>
      <c r="AK4618" s="537"/>
      <c r="AL4618" s="537"/>
      <c r="AM4618" s="537"/>
      <c r="AN4618" s="537"/>
      <c r="AO4618" s="683" t="str">
        <f t="shared" si="7031"/>
        <v>OK</v>
      </c>
      <c r="AP4618" s="141"/>
      <c r="AQ4618" s="141"/>
      <c r="AR4618" s="552"/>
      <c r="AS4618" s="552"/>
      <c r="AT4618" s="683" t="str">
        <f t="shared" si="7032"/>
        <v>OK</v>
      </c>
      <c r="AU4618" s="593"/>
      <c r="AV4618" s="530">
        <f t="shared" si="7033"/>
        <v>0</v>
      </c>
      <c r="AW4618" s="842">
        <f t="shared" si="7034"/>
        <v>0</v>
      </c>
      <c r="AX4618" s="115">
        <f t="shared" si="7035"/>
        <v>6000</v>
      </c>
      <c r="AY4618" s="5">
        <f t="shared" si="7036"/>
        <v>0</v>
      </c>
      <c r="AZ4618" s="7">
        <f t="shared" si="7039"/>
        <v>-6000</v>
      </c>
      <c r="BA4618" s="335">
        <f t="shared" si="7040"/>
        <v>-1</v>
      </c>
      <c r="BB4618" s="23">
        <f t="shared" si="7037"/>
        <v>6000</v>
      </c>
      <c r="BC4618" s="5">
        <f t="shared" si="7044"/>
        <v>0</v>
      </c>
      <c r="BD4618" s="7">
        <f t="shared" si="7042"/>
        <v>-6000</v>
      </c>
      <c r="BE4618" s="335">
        <f t="shared" si="7043"/>
        <v>-1</v>
      </c>
      <c r="BG4618" s="826" t="str">
        <f t="shared" si="7038"/>
        <v>85.71</v>
      </c>
      <c r="BH4618" s="607" t="b">
        <f>COUNTIF('Codes SEC'!$B$2:$B$250,Ministres!BG4618)&gt;0</f>
        <v>1</v>
      </c>
    </row>
    <row r="4619" spans="1:66" ht="35.1" customHeight="1" x14ac:dyDescent="0.25">
      <c r="A4619" s="222" t="s">
        <v>6115</v>
      </c>
      <c r="B4619" s="112">
        <v>16</v>
      </c>
      <c r="C4619" s="116" t="s">
        <v>107</v>
      </c>
      <c r="D4619" s="620">
        <v>1000</v>
      </c>
      <c r="E4619" s="278"/>
      <c r="F4619" s="116">
        <v>12</v>
      </c>
      <c r="G4619" s="694"/>
      <c r="H4619" s="878" t="str">
        <f t="shared" si="6991"/>
        <v>080</v>
      </c>
      <c r="I4619" s="397" t="s">
        <v>3330</v>
      </c>
      <c r="J4619" s="380" t="s">
        <v>2608</v>
      </c>
      <c r="K4619" s="408" t="s">
        <v>726</v>
      </c>
      <c r="L4619" s="733">
        <v>1800</v>
      </c>
      <c r="M4619" s="734">
        <v>1800</v>
      </c>
      <c r="N4619" s="931"/>
      <c r="O4619" s="530">
        <f t="shared" si="7023"/>
        <v>-1800</v>
      </c>
      <c r="P4619" s="530" t="str">
        <f t="shared" si="7024"/>
        <v xml:space="preserve">0 </v>
      </c>
      <c r="Q4619" s="646"/>
      <c r="R4619" s="536"/>
      <c r="S4619" s="536"/>
      <c r="T4619" s="536"/>
      <c r="U4619" s="536"/>
      <c r="V4619" s="536"/>
      <c r="W4619" s="683" t="str">
        <f t="shared" si="7025"/>
        <v>OK</v>
      </c>
      <c r="X4619" s="141"/>
      <c r="Y4619" s="141"/>
      <c r="Z4619" s="552"/>
      <c r="AA4619" s="552"/>
      <c r="AB4619" s="683" t="str">
        <f t="shared" si="7026"/>
        <v>OK</v>
      </c>
      <c r="AC4619" s="593"/>
      <c r="AD4619" s="530">
        <f t="shared" si="7027"/>
        <v>0</v>
      </c>
      <c r="AE4619" s="842">
        <f t="shared" si="7028"/>
        <v>0</v>
      </c>
      <c r="AF4619" s="931"/>
      <c r="AG4619" s="530">
        <f t="shared" si="7029"/>
        <v>-1800</v>
      </c>
      <c r="AH4619" s="530" t="str">
        <f t="shared" si="7030"/>
        <v xml:space="preserve">0 </v>
      </c>
      <c r="AI4619" s="641"/>
      <c r="AJ4619" s="537"/>
      <c r="AK4619" s="537"/>
      <c r="AL4619" s="537"/>
      <c r="AM4619" s="537"/>
      <c r="AN4619" s="537"/>
      <c r="AO4619" s="683" t="str">
        <f t="shared" si="7031"/>
        <v>OK</v>
      </c>
      <c r="AP4619" s="141"/>
      <c r="AQ4619" s="141"/>
      <c r="AR4619" s="552"/>
      <c r="AS4619" s="552"/>
      <c r="AT4619" s="683" t="str">
        <f t="shared" si="7032"/>
        <v>OK</v>
      </c>
      <c r="AU4619" s="593"/>
      <c r="AV4619" s="530">
        <f t="shared" si="7033"/>
        <v>0</v>
      </c>
      <c r="AW4619" s="842">
        <f t="shared" si="7034"/>
        <v>0</v>
      </c>
      <c r="AX4619" s="115">
        <f t="shared" si="7035"/>
        <v>1800</v>
      </c>
      <c r="AY4619" s="5">
        <f t="shared" si="7036"/>
        <v>0</v>
      </c>
      <c r="AZ4619" s="7">
        <f t="shared" si="7039"/>
        <v>-1800</v>
      </c>
      <c r="BA4619" s="335">
        <f t="shared" si="7040"/>
        <v>-1</v>
      </c>
      <c r="BB4619" s="23">
        <f t="shared" si="7037"/>
        <v>1800</v>
      </c>
      <c r="BC4619" s="5">
        <f>AW4619</f>
        <v>0</v>
      </c>
      <c r="BD4619" s="7">
        <f t="shared" si="7042"/>
        <v>-1800</v>
      </c>
      <c r="BE4619" s="335">
        <f t="shared" si="7043"/>
        <v>-1</v>
      </c>
      <c r="BG4619" s="826" t="str">
        <f t="shared" si="7038"/>
        <v>85.71</v>
      </c>
      <c r="BH4619" s="607" t="b">
        <f>COUNTIF('Codes SEC'!$B$2:$B$250,Ministres!BG4619)&gt;0</f>
        <v>1</v>
      </c>
    </row>
    <row r="4620" spans="1:66" ht="12.75" customHeight="1" x14ac:dyDescent="0.25">
      <c r="A4620" s="227"/>
      <c r="B4620" s="209"/>
      <c r="C4620" s="253"/>
      <c r="D4620" s="625"/>
      <c r="E4620" s="280"/>
      <c r="F4620" s="253"/>
      <c r="G4620" s="695"/>
      <c r="H4620" s="886"/>
      <c r="I4620" s="403"/>
      <c r="J4620" s="381"/>
      <c r="K4620" s="514" t="s">
        <v>59</v>
      </c>
      <c r="L4620" s="315">
        <f>L4607+L4608+L4609+L4610+L4611+L4612+L4601+L4602+L4613+L4604+L4605+L4606+L4618+L4616+L4617+L4619+L4615+L4603+L4600+L4614</f>
        <v>136338</v>
      </c>
      <c r="M4620" s="741">
        <f t="shared" ref="M4620:BE4620" si="7050">M4607+M4608+M4609+M4610+M4611+M4612+M4601+M4602+M4613+M4604+M4605+M4606+M4618+M4616+M4617+M4619+M4615+M4603+M4600+M4614</f>
        <v>139217</v>
      </c>
      <c r="N4620" s="930">
        <f t="shared" si="7050"/>
        <v>0</v>
      </c>
      <c r="O4620" s="790">
        <f t="shared" si="7050"/>
        <v>-136338</v>
      </c>
      <c r="P4620" s="790">
        <f t="shared" si="7050"/>
        <v>0</v>
      </c>
      <c r="Q4620" s="787">
        <f t="shared" si="7050"/>
        <v>0</v>
      </c>
      <c r="R4620" s="648">
        <f t="shared" si="7050"/>
        <v>0</v>
      </c>
      <c r="S4620" s="648">
        <f t="shared" si="7050"/>
        <v>0</v>
      </c>
      <c r="T4620" s="648">
        <f t="shared" si="7050"/>
        <v>0</v>
      </c>
      <c r="U4620" s="648">
        <f t="shared" si="7050"/>
        <v>0</v>
      </c>
      <c r="V4620" s="648">
        <f t="shared" si="7050"/>
        <v>0</v>
      </c>
      <c r="W4620" s="790" t="e">
        <f t="shared" si="7050"/>
        <v>#VALUE!</v>
      </c>
      <c r="X4620" s="649">
        <f t="shared" si="7050"/>
        <v>0</v>
      </c>
      <c r="Y4620" s="649">
        <f t="shared" si="7050"/>
        <v>0</v>
      </c>
      <c r="Z4620" s="648">
        <f t="shared" si="7050"/>
        <v>0</v>
      </c>
      <c r="AA4620" s="648">
        <f t="shared" si="7050"/>
        <v>0</v>
      </c>
      <c r="AB4620" s="790" t="e">
        <f t="shared" si="7050"/>
        <v>#VALUE!</v>
      </c>
      <c r="AC4620" s="649">
        <f t="shared" si="7050"/>
        <v>0</v>
      </c>
      <c r="AD4620" s="790">
        <f t="shared" si="7050"/>
        <v>0</v>
      </c>
      <c r="AE4620" s="843">
        <f t="shared" si="7050"/>
        <v>0</v>
      </c>
      <c r="AF4620" s="930">
        <f t="shared" si="7050"/>
        <v>0</v>
      </c>
      <c r="AG4620" s="790">
        <f t="shared" si="7050"/>
        <v>-139217</v>
      </c>
      <c r="AH4620" s="790">
        <f t="shared" si="7050"/>
        <v>0</v>
      </c>
      <c r="AI4620" s="787">
        <f t="shared" si="7050"/>
        <v>0</v>
      </c>
      <c r="AJ4620" s="648">
        <f t="shared" si="7050"/>
        <v>0</v>
      </c>
      <c r="AK4620" s="648">
        <f t="shared" si="7050"/>
        <v>0</v>
      </c>
      <c r="AL4620" s="648">
        <f t="shared" si="7050"/>
        <v>0</v>
      </c>
      <c r="AM4620" s="648">
        <f t="shared" si="7050"/>
        <v>0</v>
      </c>
      <c r="AN4620" s="648">
        <f t="shared" si="7050"/>
        <v>0</v>
      </c>
      <c r="AO4620" s="790" t="e">
        <f t="shared" si="7050"/>
        <v>#VALUE!</v>
      </c>
      <c r="AP4620" s="649">
        <f t="shared" si="7050"/>
        <v>0</v>
      </c>
      <c r="AQ4620" s="649">
        <f t="shared" si="7050"/>
        <v>0</v>
      </c>
      <c r="AR4620" s="648">
        <f t="shared" si="7050"/>
        <v>0</v>
      </c>
      <c r="AS4620" s="648">
        <f t="shared" si="7050"/>
        <v>0</v>
      </c>
      <c r="AT4620" s="790" t="e">
        <f t="shared" si="7050"/>
        <v>#VALUE!</v>
      </c>
      <c r="AU4620" s="649">
        <f t="shared" si="7050"/>
        <v>0</v>
      </c>
      <c r="AV4620" s="790">
        <f t="shared" si="7050"/>
        <v>0</v>
      </c>
      <c r="AW4620" s="843">
        <f t="shared" si="7050"/>
        <v>0</v>
      </c>
      <c r="AX4620" s="336">
        <f t="shared" si="7050"/>
        <v>136338</v>
      </c>
      <c r="AY4620" s="337">
        <f t="shared" si="7050"/>
        <v>0</v>
      </c>
      <c r="AZ4620" s="338">
        <f t="shared" si="7050"/>
        <v>-136338</v>
      </c>
      <c r="BA4620" s="339" t="e">
        <f t="shared" si="7050"/>
        <v>#DIV/0!</v>
      </c>
      <c r="BB4620" s="322">
        <f t="shared" si="7050"/>
        <v>139217</v>
      </c>
      <c r="BC4620" s="337">
        <f t="shared" si="7050"/>
        <v>0</v>
      </c>
      <c r="BD4620" s="338">
        <f t="shared" si="7050"/>
        <v>-139217</v>
      </c>
      <c r="BE4620" s="339" t="e">
        <f t="shared" si="7050"/>
        <v>#DIV/0!</v>
      </c>
      <c r="BG4620" s="826"/>
      <c r="BH4620" s="607"/>
    </row>
    <row r="4621" spans="1:66" ht="12.75" customHeight="1" x14ac:dyDescent="0.25">
      <c r="A4621" s="226"/>
      <c r="B4621" s="207"/>
      <c r="C4621" s="254"/>
      <c r="D4621" s="300"/>
      <c r="E4621" s="276"/>
      <c r="F4621" s="300"/>
      <c r="G4621" s="696"/>
      <c r="H4621" s="887"/>
      <c r="I4621" s="444"/>
      <c r="J4621" s="393"/>
      <c r="K4621" s="404" t="s">
        <v>3722</v>
      </c>
      <c r="L4621" s="729">
        <f>L4620+L4596</f>
        <v>203849</v>
      </c>
      <c r="M4621" s="730">
        <f>M4620+M4596</f>
        <v>206818</v>
      </c>
      <c r="N4621" s="844">
        <f>N4620+N4596</f>
        <v>0</v>
      </c>
      <c r="O4621" s="665">
        <f>O4620+O4596</f>
        <v>-203849</v>
      </c>
      <c r="P4621" s="665">
        <f>P4620+P4596</f>
        <v>0</v>
      </c>
      <c r="Q4621" s="638">
        <f>Q4620+Q4596</f>
        <v>0</v>
      </c>
      <c r="R4621" s="130">
        <f>R4620+R4596</f>
        <v>0</v>
      </c>
      <c r="S4621" s="130">
        <f>S4620+S4596</f>
        <v>0</v>
      </c>
      <c r="T4621" s="130">
        <f>T4620+T4596</f>
        <v>0</v>
      </c>
      <c r="U4621" s="130">
        <f>U4620+U4596</f>
        <v>0</v>
      </c>
      <c r="V4621" s="130">
        <f>V4620+V4596</f>
        <v>0</v>
      </c>
      <c r="W4621" s="665"/>
      <c r="X4621" s="130">
        <f>X4620+X4596</f>
        <v>0</v>
      </c>
      <c r="Y4621" s="130">
        <f>Y4620+Y4596</f>
        <v>0</v>
      </c>
      <c r="Z4621" s="130">
        <f>Z4620+Z4596</f>
        <v>0</v>
      </c>
      <c r="AA4621" s="130">
        <f>AA4620+AA4596</f>
        <v>0</v>
      </c>
      <c r="AB4621" s="665"/>
      <c r="AC4621" s="130">
        <f>AC4620+AC4596</f>
        <v>0</v>
      </c>
      <c r="AD4621" s="665">
        <f>AD4620+AD4596</f>
        <v>0</v>
      </c>
      <c r="AE4621" s="845">
        <f>AE4620+AE4596</f>
        <v>0</v>
      </c>
      <c r="AF4621" s="844">
        <f>AF4620+AF4596</f>
        <v>0</v>
      </c>
      <c r="AG4621" s="665">
        <f>AG4620+AG4596</f>
        <v>-206818</v>
      </c>
      <c r="AH4621" s="665">
        <f>AH4620+AH4596</f>
        <v>0</v>
      </c>
      <c r="AI4621" s="638">
        <f>AI4620+AI4596</f>
        <v>0</v>
      </c>
      <c r="AJ4621" s="130">
        <f>AJ4620+AJ4596</f>
        <v>0</v>
      </c>
      <c r="AK4621" s="130">
        <f>AK4620+AK4596</f>
        <v>0</v>
      </c>
      <c r="AL4621" s="130">
        <f>AL4620+AL4596</f>
        <v>0</v>
      </c>
      <c r="AM4621" s="130">
        <f>AM4620+AM4596</f>
        <v>0</v>
      </c>
      <c r="AN4621" s="130">
        <f>AN4620+AN4596</f>
        <v>0</v>
      </c>
      <c r="AO4621" s="665"/>
      <c r="AP4621" s="130">
        <f>AP4620+AP4596</f>
        <v>0</v>
      </c>
      <c r="AQ4621" s="130">
        <f>AQ4620+AQ4596</f>
        <v>0</v>
      </c>
      <c r="AR4621" s="130">
        <f>AR4620+AR4596</f>
        <v>0</v>
      </c>
      <c r="AS4621" s="130">
        <f>AS4620+AS4596</f>
        <v>0</v>
      </c>
      <c r="AT4621" s="665"/>
      <c r="AU4621" s="130">
        <f>AU4620+AU4596</f>
        <v>0</v>
      </c>
      <c r="AV4621" s="665">
        <f>AV4620+AV4596</f>
        <v>0</v>
      </c>
      <c r="AW4621" s="845">
        <f>AW4620+AW4596</f>
        <v>0</v>
      </c>
      <c r="AX4621" s="314">
        <f>AX4620+AX4596</f>
        <v>203849</v>
      </c>
      <c r="AY4621" s="131">
        <f>AY4620+AY4596</f>
        <v>0</v>
      </c>
      <c r="AZ4621" s="132">
        <f>AZ4620+AZ4596</f>
        <v>-203849</v>
      </c>
      <c r="BA4621" s="340" t="e">
        <f>BA4620+BA4596</f>
        <v>#DIV/0!</v>
      </c>
      <c r="BB4621" s="310">
        <f>BB4620+BB4596</f>
        <v>206818</v>
      </c>
      <c r="BC4621" s="131">
        <f>BC4620+BC4596</f>
        <v>0</v>
      </c>
      <c r="BD4621" s="132">
        <f>BD4620+BD4596</f>
        <v>-206818</v>
      </c>
      <c r="BE4621" s="340" t="e">
        <f>BE4620+BE4596</f>
        <v>#DIV/0!</v>
      </c>
      <c r="BG4621" s="826"/>
      <c r="BH4621" s="607"/>
    </row>
    <row r="4622" spans="1:66" ht="12.75" customHeight="1" x14ac:dyDescent="0.25">
      <c r="A4622" s="222"/>
      <c r="C4622" s="116"/>
      <c r="D4622" s="620"/>
      <c r="F4622" s="117"/>
      <c r="G4622" s="690"/>
      <c r="H4622" s="878"/>
      <c r="I4622" s="397"/>
      <c r="J4622" s="380"/>
      <c r="K4622" s="405" t="s">
        <v>208</v>
      </c>
      <c r="L4622" s="731">
        <v>0</v>
      </c>
      <c r="M4622" s="732">
        <v>0</v>
      </c>
      <c r="N4622" s="929">
        <v>0</v>
      </c>
      <c r="O4622" s="530">
        <v>0</v>
      </c>
      <c r="P4622" s="530">
        <v>0</v>
      </c>
      <c r="Q4622" s="641">
        <v>0</v>
      </c>
      <c r="R4622" s="537">
        <v>0</v>
      </c>
      <c r="S4622" s="537">
        <v>0</v>
      </c>
      <c r="T4622" s="537">
        <v>0</v>
      </c>
      <c r="U4622" s="537">
        <v>0</v>
      </c>
      <c r="V4622" s="537">
        <v>0</v>
      </c>
      <c r="W4622" s="530"/>
      <c r="X4622" s="142">
        <v>0</v>
      </c>
      <c r="Y4622" s="142">
        <v>0</v>
      </c>
      <c r="Z4622" s="537">
        <v>0</v>
      </c>
      <c r="AA4622" s="537">
        <v>0</v>
      </c>
      <c r="AB4622" s="530"/>
      <c r="AC4622" s="142">
        <v>0</v>
      </c>
      <c r="AD4622" s="530">
        <v>0</v>
      </c>
      <c r="AE4622" s="842">
        <v>0</v>
      </c>
      <c r="AF4622" s="929">
        <v>0</v>
      </c>
      <c r="AG4622" s="530">
        <v>0</v>
      </c>
      <c r="AH4622" s="530">
        <v>0</v>
      </c>
      <c r="AI4622" s="641">
        <v>0</v>
      </c>
      <c r="AJ4622" s="537">
        <v>0</v>
      </c>
      <c r="AK4622" s="537">
        <v>0</v>
      </c>
      <c r="AL4622" s="537">
        <v>0</v>
      </c>
      <c r="AM4622" s="537">
        <v>0</v>
      </c>
      <c r="AN4622" s="537">
        <v>0</v>
      </c>
      <c r="AO4622" s="530"/>
      <c r="AP4622" s="142">
        <v>0</v>
      </c>
      <c r="AQ4622" s="142">
        <v>0</v>
      </c>
      <c r="AR4622" s="537">
        <v>0</v>
      </c>
      <c r="AS4622" s="537">
        <v>0</v>
      </c>
      <c r="AT4622" s="530"/>
      <c r="AU4622" s="142">
        <v>0</v>
      </c>
      <c r="AV4622" s="530">
        <v>0</v>
      </c>
      <c r="AW4622" s="842">
        <v>0</v>
      </c>
      <c r="AX4622" s="115">
        <v>0</v>
      </c>
      <c r="AY4622" s="5">
        <v>0</v>
      </c>
      <c r="AZ4622" s="5">
        <v>0</v>
      </c>
      <c r="BA4622" s="335">
        <v>0</v>
      </c>
      <c r="BB4622" s="23">
        <v>0</v>
      </c>
      <c r="BC4622" s="5">
        <v>0</v>
      </c>
      <c r="BD4622" s="5">
        <v>0</v>
      </c>
      <c r="BE4622" s="335">
        <v>0</v>
      </c>
      <c r="BG4622" s="826"/>
      <c r="BH4622" s="607"/>
    </row>
    <row r="4623" spans="1:66" ht="12.75" customHeight="1" x14ac:dyDescent="0.25">
      <c r="A4623" s="21"/>
      <c r="B4623" s="112"/>
      <c r="C4623" s="116"/>
      <c r="D4623" s="623"/>
      <c r="E4623" s="278"/>
      <c r="F4623" s="116"/>
      <c r="G4623" s="694"/>
      <c r="H4623" s="878"/>
      <c r="I4623" s="397"/>
      <c r="J4623" s="380"/>
      <c r="K4623" s="405" t="s">
        <v>96</v>
      </c>
      <c r="L4623" s="738">
        <v>0</v>
      </c>
      <c r="M4623" s="739">
        <v>0</v>
      </c>
      <c r="N4623" s="929">
        <v>0</v>
      </c>
      <c r="O4623" s="530">
        <v>0</v>
      </c>
      <c r="P4623" s="530">
        <v>0</v>
      </c>
      <c r="Q4623" s="641">
        <v>0</v>
      </c>
      <c r="R4623" s="537">
        <v>0</v>
      </c>
      <c r="S4623" s="537">
        <v>0</v>
      </c>
      <c r="T4623" s="537">
        <v>0</v>
      </c>
      <c r="U4623" s="537">
        <v>0</v>
      </c>
      <c r="V4623" s="537">
        <v>0</v>
      </c>
      <c r="W4623" s="530"/>
      <c r="X4623" s="142">
        <v>0</v>
      </c>
      <c r="Y4623" s="142">
        <v>0</v>
      </c>
      <c r="Z4623" s="537">
        <v>0</v>
      </c>
      <c r="AA4623" s="537">
        <v>0</v>
      </c>
      <c r="AB4623" s="530"/>
      <c r="AC4623" s="142">
        <v>0</v>
      </c>
      <c r="AD4623" s="530">
        <v>0</v>
      </c>
      <c r="AE4623" s="842">
        <v>0</v>
      </c>
      <c r="AF4623" s="929">
        <v>0</v>
      </c>
      <c r="AG4623" s="530">
        <v>0</v>
      </c>
      <c r="AH4623" s="530">
        <v>0</v>
      </c>
      <c r="AI4623" s="641">
        <v>0</v>
      </c>
      <c r="AJ4623" s="537">
        <v>0</v>
      </c>
      <c r="AK4623" s="537">
        <v>0</v>
      </c>
      <c r="AL4623" s="537">
        <v>0</v>
      </c>
      <c r="AM4623" s="537">
        <v>0</v>
      </c>
      <c r="AN4623" s="537">
        <v>0</v>
      </c>
      <c r="AO4623" s="530"/>
      <c r="AP4623" s="142">
        <v>0</v>
      </c>
      <c r="AQ4623" s="142">
        <v>0</v>
      </c>
      <c r="AR4623" s="537">
        <v>0</v>
      </c>
      <c r="AS4623" s="537">
        <v>0</v>
      </c>
      <c r="AT4623" s="530"/>
      <c r="AU4623" s="142">
        <v>0</v>
      </c>
      <c r="AV4623" s="530">
        <v>0</v>
      </c>
      <c r="AW4623" s="842">
        <v>0</v>
      </c>
      <c r="AX4623" s="115">
        <v>0</v>
      </c>
      <c r="AY4623" s="5">
        <v>0</v>
      </c>
      <c r="AZ4623" s="5">
        <v>0</v>
      </c>
      <c r="BA4623" s="335">
        <v>0</v>
      </c>
      <c r="BB4623" s="23">
        <v>0</v>
      </c>
      <c r="BC4623" s="5">
        <v>0</v>
      </c>
      <c r="BD4623" s="5">
        <v>0</v>
      </c>
      <c r="BE4623" s="335">
        <v>0</v>
      </c>
      <c r="BG4623" s="826"/>
      <c r="BH4623" s="607"/>
    </row>
    <row r="4624" spans="1:66" ht="12.75" customHeight="1" x14ac:dyDescent="0.25">
      <c r="A4624" s="21"/>
      <c r="B4624" s="112"/>
      <c r="C4624" s="116"/>
      <c r="D4624" s="623"/>
      <c r="E4624" s="278"/>
      <c r="F4624" s="116"/>
      <c r="G4624" s="694"/>
      <c r="H4624" s="878"/>
      <c r="I4624" s="397"/>
      <c r="J4624" s="380"/>
      <c r="K4624" s="405" t="s">
        <v>209</v>
      </c>
      <c r="L4624" s="738">
        <v>0</v>
      </c>
      <c r="M4624" s="739">
        <v>0</v>
      </c>
      <c r="N4624" s="929">
        <v>0</v>
      </c>
      <c r="O4624" s="530">
        <v>0</v>
      </c>
      <c r="P4624" s="530">
        <v>0</v>
      </c>
      <c r="Q4624" s="641">
        <v>0</v>
      </c>
      <c r="R4624" s="537">
        <v>0</v>
      </c>
      <c r="S4624" s="537">
        <v>0</v>
      </c>
      <c r="T4624" s="537">
        <v>0</v>
      </c>
      <c r="U4624" s="537">
        <v>0</v>
      </c>
      <c r="V4624" s="537">
        <v>0</v>
      </c>
      <c r="W4624" s="530"/>
      <c r="X4624" s="142">
        <v>0</v>
      </c>
      <c r="Y4624" s="142">
        <v>0</v>
      </c>
      <c r="Z4624" s="537">
        <v>0</v>
      </c>
      <c r="AA4624" s="537">
        <v>0</v>
      </c>
      <c r="AB4624" s="530"/>
      <c r="AC4624" s="142">
        <v>0</v>
      </c>
      <c r="AD4624" s="530">
        <v>0</v>
      </c>
      <c r="AE4624" s="842">
        <v>0</v>
      </c>
      <c r="AF4624" s="929">
        <v>0</v>
      </c>
      <c r="AG4624" s="530">
        <v>0</v>
      </c>
      <c r="AH4624" s="530">
        <v>0</v>
      </c>
      <c r="AI4624" s="641">
        <v>0</v>
      </c>
      <c r="AJ4624" s="537">
        <v>0</v>
      </c>
      <c r="AK4624" s="537">
        <v>0</v>
      </c>
      <c r="AL4624" s="537">
        <v>0</v>
      </c>
      <c r="AM4624" s="537">
        <v>0</v>
      </c>
      <c r="AN4624" s="537">
        <v>0</v>
      </c>
      <c r="AO4624" s="530"/>
      <c r="AP4624" s="142">
        <v>0</v>
      </c>
      <c r="AQ4624" s="142">
        <v>0</v>
      </c>
      <c r="AR4624" s="537">
        <v>0</v>
      </c>
      <c r="AS4624" s="537">
        <v>0</v>
      </c>
      <c r="AT4624" s="530"/>
      <c r="AU4624" s="142">
        <v>0</v>
      </c>
      <c r="AV4624" s="530">
        <v>0</v>
      </c>
      <c r="AW4624" s="842">
        <v>0</v>
      </c>
      <c r="AX4624" s="115">
        <v>0</v>
      </c>
      <c r="AY4624" s="5">
        <v>0</v>
      </c>
      <c r="AZ4624" s="5">
        <v>0</v>
      </c>
      <c r="BA4624" s="335">
        <v>0</v>
      </c>
      <c r="BB4624" s="23">
        <v>0</v>
      </c>
      <c r="BC4624" s="5">
        <v>0</v>
      </c>
      <c r="BD4624" s="5">
        <v>0</v>
      </c>
      <c r="BE4624" s="335">
        <v>0</v>
      </c>
      <c r="BG4624" s="826"/>
      <c r="BH4624" s="607"/>
    </row>
    <row r="4625" spans="1:66" ht="12.75" customHeight="1" x14ac:dyDescent="0.25">
      <c r="A4625" s="21"/>
      <c r="B4625" s="112"/>
      <c r="C4625" s="116"/>
      <c r="D4625" s="623"/>
      <c r="E4625" s="278"/>
      <c r="F4625" s="116"/>
      <c r="G4625" s="694"/>
      <c r="H4625" s="878"/>
      <c r="I4625" s="397"/>
      <c r="J4625" s="380"/>
      <c r="K4625" s="405" t="s">
        <v>210</v>
      </c>
      <c r="L4625" s="738">
        <v>0</v>
      </c>
      <c r="M4625" s="739">
        <v>0</v>
      </c>
      <c r="N4625" s="929">
        <v>0</v>
      </c>
      <c r="O4625" s="530">
        <v>0</v>
      </c>
      <c r="P4625" s="530">
        <v>0</v>
      </c>
      <c r="Q4625" s="641">
        <v>0</v>
      </c>
      <c r="R4625" s="537">
        <v>0</v>
      </c>
      <c r="S4625" s="537">
        <v>0</v>
      </c>
      <c r="T4625" s="537">
        <v>0</v>
      </c>
      <c r="U4625" s="537">
        <v>0</v>
      </c>
      <c r="V4625" s="537">
        <v>0</v>
      </c>
      <c r="W4625" s="530"/>
      <c r="X4625" s="142">
        <v>0</v>
      </c>
      <c r="Y4625" s="142">
        <v>0</v>
      </c>
      <c r="Z4625" s="537">
        <v>0</v>
      </c>
      <c r="AA4625" s="537">
        <v>0</v>
      </c>
      <c r="AB4625" s="530"/>
      <c r="AC4625" s="142">
        <v>0</v>
      </c>
      <c r="AD4625" s="530">
        <v>0</v>
      </c>
      <c r="AE4625" s="842">
        <v>0</v>
      </c>
      <c r="AF4625" s="929">
        <v>0</v>
      </c>
      <c r="AG4625" s="530">
        <v>0</v>
      </c>
      <c r="AH4625" s="530">
        <v>0</v>
      </c>
      <c r="AI4625" s="641">
        <v>0</v>
      </c>
      <c r="AJ4625" s="537">
        <v>0</v>
      </c>
      <c r="AK4625" s="537">
        <v>0</v>
      </c>
      <c r="AL4625" s="537">
        <v>0</v>
      </c>
      <c r="AM4625" s="537">
        <v>0</v>
      </c>
      <c r="AN4625" s="537">
        <v>0</v>
      </c>
      <c r="AO4625" s="530"/>
      <c r="AP4625" s="142">
        <v>0</v>
      </c>
      <c r="AQ4625" s="142">
        <v>0</v>
      </c>
      <c r="AR4625" s="537">
        <v>0</v>
      </c>
      <c r="AS4625" s="537">
        <v>0</v>
      </c>
      <c r="AT4625" s="530"/>
      <c r="AU4625" s="142">
        <v>0</v>
      </c>
      <c r="AV4625" s="530">
        <v>0</v>
      </c>
      <c r="AW4625" s="842">
        <v>0</v>
      </c>
      <c r="AX4625" s="115">
        <v>0</v>
      </c>
      <c r="AY4625" s="5">
        <v>0</v>
      </c>
      <c r="AZ4625" s="5">
        <v>0</v>
      </c>
      <c r="BA4625" s="335">
        <v>0</v>
      </c>
      <c r="BB4625" s="23">
        <v>0</v>
      </c>
      <c r="BC4625" s="5">
        <v>0</v>
      </c>
      <c r="BD4625" s="5">
        <v>0</v>
      </c>
      <c r="BE4625" s="335">
        <v>0</v>
      </c>
      <c r="BG4625" s="826"/>
      <c r="BH4625" s="607"/>
    </row>
    <row r="4626" spans="1:66" ht="12.75" customHeight="1" x14ac:dyDescent="0.25">
      <c r="A4626" s="21"/>
      <c r="B4626" s="112"/>
      <c r="C4626" s="116"/>
      <c r="D4626" s="623"/>
      <c r="E4626" s="278"/>
      <c r="F4626" s="116"/>
      <c r="G4626" s="694"/>
      <c r="H4626" s="878"/>
      <c r="I4626" s="397"/>
      <c r="J4626" s="380"/>
      <c r="K4626" s="406" t="s">
        <v>53</v>
      </c>
      <c r="L4626" s="738">
        <f>L4573+L4581</f>
        <v>0</v>
      </c>
      <c r="M4626" s="739">
        <f>M4573+M4581</f>
        <v>0</v>
      </c>
      <c r="N4626" s="929">
        <f>N4573+N4581</f>
        <v>0</v>
      </c>
      <c r="O4626" s="530">
        <f>O4573+O4581</f>
        <v>0</v>
      </c>
      <c r="P4626" s="530">
        <f>P4573+P4581</f>
        <v>0</v>
      </c>
      <c r="Q4626" s="641">
        <f>Q4573+Q4581</f>
        <v>0</v>
      </c>
      <c r="R4626" s="537">
        <f>R4573+R4581</f>
        <v>0</v>
      </c>
      <c r="S4626" s="537">
        <f>S4573+S4581</f>
        <v>0</v>
      </c>
      <c r="T4626" s="537">
        <f>T4573+T4581</f>
        <v>0</v>
      </c>
      <c r="U4626" s="537">
        <f>U4573+U4581</f>
        <v>0</v>
      </c>
      <c r="V4626" s="537">
        <f>V4573+V4581</f>
        <v>0</v>
      </c>
      <c r="W4626" s="530"/>
      <c r="X4626" s="142">
        <f>X4573+X4581</f>
        <v>0</v>
      </c>
      <c r="Y4626" s="142">
        <f>Y4573+Y4581</f>
        <v>0</v>
      </c>
      <c r="Z4626" s="537">
        <f>Z4573+Z4581</f>
        <v>0</v>
      </c>
      <c r="AA4626" s="537">
        <f>AA4573+AA4581</f>
        <v>0</v>
      </c>
      <c r="AB4626" s="530"/>
      <c r="AC4626" s="142">
        <f>AC4573+AC4581</f>
        <v>0</v>
      </c>
      <c r="AD4626" s="530">
        <f>AD4573+AD4581</f>
        <v>0</v>
      </c>
      <c r="AE4626" s="842">
        <f>AE4573+AE4581</f>
        <v>0</v>
      </c>
      <c r="AF4626" s="929">
        <f>AF4573+AF4581</f>
        <v>0</v>
      </c>
      <c r="AG4626" s="530">
        <f>AG4573+AG4581</f>
        <v>0</v>
      </c>
      <c r="AH4626" s="530">
        <f>AH4573+AH4581</f>
        <v>0</v>
      </c>
      <c r="AI4626" s="641">
        <f>AI4573+AI4581</f>
        <v>0</v>
      </c>
      <c r="AJ4626" s="537">
        <f>AJ4573+AJ4581</f>
        <v>0</v>
      </c>
      <c r="AK4626" s="537">
        <f>AK4573+AK4581</f>
        <v>0</v>
      </c>
      <c r="AL4626" s="537">
        <f>AL4573+AL4581</f>
        <v>0</v>
      </c>
      <c r="AM4626" s="537">
        <f>AM4573+AM4581</f>
        <v>0</v>
      </c>
      <c r="AN4626" s="537">
        <f>AN4573+AN4581</f>
        <v>0</v>
      </c>
      <c r="AO4626" s="530"/>
      <c r="AP4626" s="142">
        <f>AP4573+AP4581</f>
        <v>0</v>
      </c>
      <c r="AQ4626" s="142">
        <f>AQ4573+AQ4581</f>
        <v>0</v>
      </c>
      <c r="AR4626" s="537">
        <f>AR4573+AR4581</f>
        <v>0</v>
      </c>
      <c r="AS4626" s="537">
        <f>AS4573+AS4581</f>
        <v>0</v>
      </c>
      <c r="AT4626" s="530"/>
      <c r="AU4626" s="142">
        <f>AU4573+AU4581</f>
        <v>0</v>
      </c>
      <c r="AV4626" s="530">
        <f>AV4573+AV4581</f>
        <v>0</v>
      </c>
      <c r="AW4626" s="842">
        <f>AW4573+AW4581</f>
        <v>0</v>
      </c>
      <c r="AX4626" s="115">
        <f>AX4573+AX4581</f>
        <v>0</v>
      </c>
      <c r="AY4626" s="5">
        <f>AY4573+AY4581</f>
        <v>0</v>
      </c>
      <c r="AZ4626" s="5">
        <f>AZ4573+AZ4581</f>
        <v>0</v>
      </c>
      <c r="BA4626" s="335" t="e">
        <f>BA4573+BA4581</f>
        <v>#DIV/0!</v>
      </c>
      <c r="BB4626" s="23">
        <f>BB4573+BB4581</f>
        <v>0</v>
      </c>
      <c r="BC4626" s="5">
        <f>BC4573+BC4581</f>
        <v>0</v>
      </c>
      <c r="BD4626" s="5">
        <f>BD4573+BD4581</f>
        <v>0</v>
      </c>
      <c r="BE4626" s="335" t="e">
        <f>BE4573+BE4581</f>
        <v>#DIV/0!</v>
      </c>
      <c r="BG4626" s="826"/>
      <c r="BH4626" s="607"/>
    </row>
    <row r="4627" spans="1:66" ht="12.75" customHeight="1" x14ac:dyDescent="0.25">
      <c r="A4627" s="21"/>
      <c r="B4627" s="112"/>
      <c r="C4627" s="116"/>
      <c r="D4627" s="623"/>
      <c r="E4627" s="278"/>
      <c r="F4627" s="116"/>
      <c r="G4627" s="694"/>
      <c r="H4627" s="878"/>
      <c r="I4627" s="397"/>
      <c r="J4627" s="380"/>
      <c r="K4627" s="406"/>
      <c r="L4627" s="738"/>
      <c r="M4627" s="739"/>
      <c r="N4627" s="929"/>
      <c r="O4627" s="530"/>
      <c r="P4627" s="530"/>
      <c r="Q4627" s="641"/>
      <c r="R4627" s="537"/>
      <c r="S4627" s="537"/>
      <c r="T4627" s="537"/>
      <c r="U4627" s="537"/>
      <c r="V4627" s="537"/>
      <c r="W4627" s="531"/>
      <c r="X4627" s="140"/>
      <c r="Y4627" s="140"/>
      <c r="Z4627" s="551"/>
      <c r="AA4627" s="551"/>
      <c r="AB4627" s="531"/>
      <c r="AC4627" s="142"/>
      <c r="AD4627" s="530"/>
      <c r="AE4627" s="842"/>
      <c r="AF4627" s="929"/>
      <c r="AG4627" s="530"/>
      <c r="AH4627" s="530"/>
      <c r="AI4627" s="641"/>
      <c r="AJ4627" s="537"/>
      <c r="AK4627" s="537"/>
      <c r="AL4627" s="537"/>
      <c r="AM4627" s="537"/>
      <c r="AN4627" s="537"/>
      <c r="AO4627" s="531"/>
      <c r="AP4627" s="140"/>
      <c r="AQ4627" s="140"/>
      <c r="AR4627" s="551"/>
      <c r="AS4627" s="551"/>
      <c r="AT4627" s="531"/>
      <c r="AU4627" s="142"/>
      <c r="AV4627" s="530"/>
      <c r="AW4627" s="842"/>
      <c r="AX4627" s="115"/>
      <c r="AY4627" s="5"/>
      <c r="AZ4627" s="5"/>
      <c r="BA4627" s="335"/>
      <c r="BC4627" s="5"/>
      <c r="BD4627" s="5"/>
      <c r="BE4627" s="335"/>
      <c r="BG4627" s="826"/>
      <c r="BH4627" s="607"/>
    </row>
    <row r="4628" spans="1:66" ht="12.75" customHeight="1" x14ac:dyDescent="0.25">
      <c r="A4628" s="21"/>
      <c r="B4628" s="112"/>
      <c r="C4628" s="116"/>
      <c r="D4628" s="623"/>
      <c r="E4628" s="278"/>
      <c r="F4628" s="116"/>
      <c r="G4628" s="694"/>
      <c r="H4628" s="878"/>
      <c r="I4628" s="397"/>
      <c r="J4628" s="380"/>
      <c r="K4628" s="406"/>
      <c r="L4628" s="738"/>
      <c r="M4628" s="739"/>
      <c r="N4628" s="929"/>
      <c r="O4628" s="530"/>
      <c r="P4628" s="530"/>
      <c r="Q4628" s="641"/>
      <c r="R4628" s="537"/>
      <c r="S4628" s="537"/>
      <c r="T4628" s="537"/>
      <c r="U4628" s="537"/>
      <c r="V4628" s="537"/>
      <c r="W4628" s="531"/>
      <c r="X4628" s="140"/>
      <c r="Y4628" s="140"/>
      <c r="Z4628" s="551"/>
      <c r="AA4628" s="551"/>
      <c r="AB4628" s="531"/>
      <c r="AC4628" s="142"/>
      <c r="AD4628" s="530"/>
      <c r="AE4628" s="842"/>
      <c r="AF4628" s="929"/>
      <c r="AG4628" s="530"/>
      <c r="AH4628" s="530"/>
      <c r="AI4628" s="641"/>
      <c r="AJ4628" s="537"/>
      <c r="AK4628" s="537"/>
      <c r="AL4628" s="537"/>
      <c r="AM4628" s="537"/>
      <c r="AN4628" s="537"/>
      <c r="AO4628" s="531"/>
      <c r="AP4628" s="140"/>
      <c r="AQ4628" s="140"/>
      <c r="AR4628" s="551"/>
      <c r="AS4628" s="551"/>
      <c r="AT4628" s="531"/>
      <c r="AU4628" s="142"/>
      <c r="AV4628" s="530"/>
      <c r="AW4628" s="842"/>
      <c r="AX4628" s="115"/>
      <c r="AY4628" s="5"/>
      <c r="AZ4628" s="5"/>
      <c r="BA4628" s="335"/>
      <c r="BC4628" s="5"/>
      <c r="BD4628" s="5"/>
      <c r="BE4628" s="335"/>
      <c r="BG4628" s="826"/>
      <c r="BH4628" s="607"/>
    </row>
    <row r="4629" spans="1:66" ht="12.75" customHeight="1" x14ac:dyDescent="0.25">
      <c r="A4629" s="21"/>
      <c r="B4629" s="112"/>
      <c r="C4629" s="116"/>
      <c r="D4629" s="623"/>
      <c r="E4629" s="278"/>
      <c r="F4629" s="116"/>
      <c r="G4629" s="694"/>
      <c r="H4629" s="878"/>
      <c r="I4629" s="397"/>
      <c r="J4629" s="380"/>
      <c r="K4629" s="400" t="s">
        <v>6649</v>
      </c>
      <c r="L4629" s="738"/>
      <c r="M4629" s="739"/>
      <c r="N4629" s="931"/>
      <c r="O4629" s="923"/>
      <c r="P4629" s="923"/>
      <c r="Q4629" s="641"/>
      <c r="R4629" s="537"/>
      <c r="S4629" s="537"/>
      <c r="T4629" s="537"/>
      <c r="U4629" s="537"/>
      <c r="V4629" s="537"/>
      <c r="W4629" s="531"/>
      <c r="X4629" s="141"/>
      <c r="Y4629" s="141"/>
      <c r="Z4629" s="552"/>
      <c r="AA4629" s="552"/>
      <c r="AB4629" s="531"/>
      <c r="AC4629" s="593"/>
      <c r="AD4629" s="923"/>
      <c r="AE4629" s="846"/>
      <c r="AF4629" s="931"/>
      <c r="AG4629" s="923"/>
      <c r="AH4629" s="923"/>
      <c r="AI4629" s="641"/>
      <c r="AJ4629" s="537"/>
      <c r="AK4629" s="537"/>
      <c r="AL4629" s="537"/>
      <c r="AM4629" s="537"/>
      <c r="AN4629" s="537"/>
      <c r="AO4629" s="531"/>
      <c r="AP4629" s="141"/>
      <c r="AQ4629" s="141"/>
      <c r="AR4629" s="552"/>
      <c r="AS4629" s="552"/>
      <c r="AT4629" s="531"/>
      <c r="AU4629" s="593"/>
      <c r="AV4629" s="923"/>
      <c r="AW4629" s="846"/>
      <c r="AX4629" s="115"/>
      <c r="AY4629" s="5"/>
      <c r="AZ4629" s="5"/>
      <c r="BA4629" s="335"/>
      <c r="BC4629" s="5"/>
      <c r="BD4629" s="5"/>
      <c r="BE4629" s="335"/>
      <c r="BG4629" s="826"/>
      <c r="BH4629" s="607"/>
    </row>
    <row r="4630" spans="1:66" x14ac:dyDescent="0.25">
      <c r="A4630" s="21"/>
      <c r="B4630" s="112"/>
      <c r="C4630" s="116"/>
      <c r="D4630" s="623"/>
      <c r="E4630" s="278"/>
      <c r="F4630" s="116"/>
      <c r="G4630" s="694"/>
      <c r="H4630" s="878"/>
      <c r="I4630" s="397"/>
      <c r="J4630" s="380"/>
      <c r="K4630" s="400" t="s">
        <v>9</v>
      </c>
      <c r="L4630" s="738"/>
      <c r="M4630" s="739"/>
      <c r="N4630" s="931"/>
      <c r="O4630" s="923"/>
      <c r="P4630" s="923"/>
      <c r="Q4630" s="641"/>
      <c r="R4630" s="537"/>
      <c r="S4630" s="537"/>
      <c r="T4630" s="537"/>
      <c r="U4630" s="537"/>
      <c r="V4630" s="537"/>
      <c r="W4630" s="531"/>
      <c r="X4630" s="141"/>
      <c r="Y4630" s="141"/>
      <c r="Z4630" s="552"/>
      <c r="AA4630" s="552"/>
      <c r="AB4630" s="531"/>
      <c r="AC4630" s="593"/>
      <c r="AD4630" s="923"/>
      <c r="AE4630" s="846"/>
      <c r="AF4630" s="931"/>
      <c r="AG4630" s="923"/>
      <c r="AH4630" s="923"/>
      <c r="AI4630" s="641"/>
      <c r="AJ4630" s="537"/>
      <c r="AK4630" s="537"/>
      <c r="AL4630" s="537"/>
      <c r="AM4630" s="537"/>
      <c r="AN4630" s="537"/>
      <c r="AO4630" s="531"/>
      <c r="AP4630" s="141"/>
      <c r="AQ4630" s="141"/>
      <c r="AR4630" s="552"/>
      <c r="AS4630" s="552"/>
      <c r="AT4630" s="531"/>
      <c r="AU4630" s="593"/>
      <c r="AV4630" s="923"/>
      <c r="AW4630" s="846"/>
      <c r="AX4630" s="115"/>
      <c r="AY4630" s="5"/>
      <c r="AZ4630" s="5"/>
      <c r="BA4630" s="335"/>
      <c r="BC4630" s="5"/>
      <c r="BD4630" s="5"/>
      <c r="BE4630" s="335"/>
      <c r="BG4630" s="826"/>
      <c r="BH4630" s="607"/>
    </row>
    <row r="4631" spans="1:66" ht="12.75" customHeight="1" x14ac:dyDescent="0.25">
      <c r="A4631" s="21"/>
      <c r="B4631" s="112"/>
      <c r="C4631" s="116"/>
      <c r="D4631" s="623"/>
      <c r="E4631" s="278"/>
      <c r="F4631" s="116"/>
      <c r="G4631" s="694"/>
      <c r="H4631" s="878"/>
      <c r="I4631" s="397"/>
      <c r="J4631" s="380"/>
      <c r="K4631" s="408"/>
      <c r="L4631" s="738"/>
      <c r="M4631" s="739"/>
      <c r="N4631" s="931"/>
      <c r="O4631" s="923"/>
      <c r="P4631" s="923"/>
      <c r="Q4631" s="641"/>
      <c r="R4631" s="537"/>
      <c r="S4631" s="537"/>
      <c r="T4631" s="537"/>
      <c r="U4631" s="537"/>
      <c r="V4631" s="537"/>
      <c r="W4631" s="531"/>
      <c r="X4631" s="141"/>
      <c r="Y4631" s="141"/>
      <c r="Z4631" s="552"/>
      <c r="AA4631" s="552"/>
      <c r="AB4631" s="531"/>
      <c r="AC4631" s="593"/>
      <c r="AD4631" s="923"/>
      <c r="AE4631" s="846"/>
      <c r="AF4631" s="931"/>
      <c r="AG4631" s="923"/>
      <c r="AH4631" s="923"/>
      <c r="AI4631" s="641"/>
      <c r="AJ4631" s="537"/>
      <c r="AK4631" s="537"/>
      <c r="AL4631" s="537"/>
      <c r="AM4631" s="537"/>
      <c r="AN4631" s="537"/>
      <c r="AO4631" s="531"/>
      <c r="AP4631" s="141"/>
      <c r="AQ4631" s="141"/>
      <c r="AR4631" s="552"/>
      <c r="AS4631" s="552"/>
      <c r="AT4631" s="531"/>
      <c r="AU4631" s="593"/>
      <c r="AV4631" s="923"/>
      <c r="AW4631" s="846"/>
      <c r="AX4631" s="115"/>
      <c r="AY4631" s="5"/>
      <c r="AZ4631" s="5"/>
      <c r="BA4631" s="335"/>
      <c r="BC4631" s="5"/>
      <c r="BD4631" s="5"/>
      <c r="BE4631" s="335"/>
      <c r="BG4631" s="826"/>
      <c r="BH4631" s="607"/>
    </row>
    <row r="4632" spans="1:66" ht="35.1" customHeight="1" x14ac:dyDescent="0.25">
      <c r="A4632" s="222" t="s">
        <v>6115</v>
      </c>
      <c r="B4632" s="112">
        <v>16</v>
      </c>
      <c r="C4632" s="116" t="s">
        <v>107</v>
      </c>
      <c r="D4632" s="620">
        <v>1000</v>
      </c>
      <c r="E4632" s="278"/>
      <c r="F4632" s="116">
        <v>12</v>
      </c>
      <c r="G4632" s="694" t="s">
        <v>5495</v>
      </c>
      <c r="H4632" s="878" t="str">
        <f t="shared" ref="H4632:H4682" si="7051">LEFT(J4632,3)</f>
        <v>081</v>
      </c>
      <c r="I4632" s="397">
        <v>80100001</v>
      </c>
      <c r="J4632" s="380" t="s">
        <v>3576</v>
      </c>
      <c r="K4632" s="415" t="s">
        <v>3899</v>
      </c>
      <c r="L4632" s="733">
        <v>1000</v>
      </c>
      <c r="M4632" s="734">
        <v>1000</v>
      </c>
      <c r="N4632" s="931"/>
      <c r="O4632" s="530">
        <f t="shared" ref="O4632:O4649" si="7052">IF(N4632&gt;L4632,"0 ",N4632-L4632)</f>
        <v>-1000</v>
      </c>
      <c r="P4632" s="530" t="str">
        <f t="shared" ref="P4632:P4649" si="7053">IF(N4632&lt;L4632,"0 ",N4632-L4632)</f>
        <v xml:space="preserve">0 </v>
      </c>
      <c r="Q4632" s="646"/>
      <c r="R4632" s="536"/>
      <c r="S4632" s="536"/>
      <c r="T4632" s="536"/>
      <c r="U4632" s="536"/>
      <c r="V4632" s="536"/>
      <c r="W4632" s="683" t="str">
        <f t="shared" ref="W4632:W4649" si="7054">IF(SUM(Q4632:V4632)=X4632,"OK",SUM(Q4632:V4632)-X4632)</f>
        <v>OK</v>
      </c>
      <c r="X4632" s="141"/>
      <c r="Y4632" s="141"/>
      <c r="Z4632" s="552"/>
      <c r="AA4632" s="552"/>
      <c r="AB4632" s="683" t="str">
        <f t="shared" ref="AB4632:AB4649" si="7055">IF(SUM(Z4632:AA4632)=AC4632,"OK",SUM(Z4632:AA4632)-AC4632)</f>
        <v>OK</v>
      </c>
      <c r="AC4632" s="593"/>
      <c r="AD4632" s="530">
        <f t="shared" ref="AD4632:AD4649" si="7056">X4632+Y4632+AC4632</f>
        <v>0</v>
      </c>
      <c r="AE4632" s="842">
        <f t="shared" ref="AE4632:AE4649" si="7057">N4632+AD4632</f>
        <v>0</v>
      </c>
      <c r="AF4632" s="931"/>
      <c r="AG4632" s="530">
        <f t="shared" ref="AG4632:AG4649" si="7058">IF(AF4632&gt;M4632,"0 ",AF4632-M4632)</f>
        <v>-1000</v>
      </c>
      <c r="AH4632" s="530" t="str">
        <f t="shared" ref="AH4632:AH4649" si="7059">IF(AF4632&lt;M4632,"0 ",AF4632-M4632)</f>
        <v xml:space="preserve">0 </v>
      </c>
      <c r="AI4632" s="641"/>
      <c r="AJ4632" s="537"/>
      <c r="AK4632" s="537"/>
      <c r="AL4632" s="537"/>
      <c r="AM4632" s="537"/>
      <c r="AN4632" s="537"/>
      <c r="AO4632" s="683" t="str">
        <f t="shared" ref="AO4632:AO4649" si="7060">IF(SUM(AI4632:AN4632)=AP4632,"OK",SUM(AI4632:AN4632)-AP4632)</f>
        <v>OK</v>
      </c>
      <c r="AP4632" s="141"/>
      <c r="AQ4632" s="141"/>
      <c r="AR4632" s="552"/>
      <c r="AS4632" s="552"/>
      <c r="AT4632" s="683" t="str">
        <f t="shared" ref="AT4632:AT4649" si="7061">IF(SUM(AR4632:AS4632)=AU4632,"OK",SUM(AR4632:AS4632)-AU4632)</f>
        <v>OK</v>
      </c>
      <c r="AU4632" s="593"/>
      <c r="AV4632" s="530">
        <f t="shared" ref="AV4632:AV4649" si="7062">AP4632+AQ4632+AU4632</f>
        <v>0</v>
      </c>
      <c r="AW4632" s="842">
        <f t="shared" ref="AW4632:AW4649" si="7063">AF4632+AV4632</f>
        <v>0</v>
      </c>
      <c r="AX4632" s="115">
        <f t="shared" ref="AX4632:AX4649" si="7064">L4632</f>
        <v>1000</v>
      </c>
      <c r="AY4632" s="5">
        <f t="shared" ref="AY4632:AY4649" si="7065">AE4632</f>
        <v>0</v>
      </c>
      <c r="AZ4632" s="7">
        <f>AY4632-AX4632</f>
        <v>-1000</v>
      </c>
      <c r="BA4632" s="335">
        <f t="shared" ref="BA4632:BA4649" si="7066">AZ4632/AX4632</f>
        <v>-1</v>
      </c>
      <c r="BB4632" s="23">
        <f t="shared" ref="BB4632:BB4649" si="7067">M4632</f>
        <v>1000</v>
      </c>
      <c r="BC4632" s="5">
        <f t="shared" ref="BC4632:BC4649" si="7068">AW4632</f>
        <v>0</v>
      </c>
      <c r="BD4632" s="7">
        <f>BC4632-BB4632</f>
        <v>-1000</v>
      </c>
      <c r="BE4632" s="335">
        <f t="shared" ref="BE4632:BE4649" si="7069">BD4632/BB4632</f>
        <v>-1</v>
      </c>
      <c r="BG4632" s="826" t="str">
        <f t="shared" ref="BG4632:BG4649" si="7070">RIGHT(LEFT(I4632,3),2)&amp;"."&amp;RIGHT(LEFT(I4632,5),2)</f>
        <v>01.00</v>
      </c>
      <c r="BH4632" s="607" t="b">
        <f>COUNTIF('Codes SEC'!$B$2:$B$250,Ministres!BG4632)&gt;0</f>
        <v>1</v>
      </c>
    </row>
    <row r="4633" spans="1:66" s="203" customFormat="1" ht="35.1" customHeight="1" x14ac:dyDescent="0.25">
      <c r="A4633" s="21" t="s">
        <v>6115</v>
      </c>
      <c r="B4633" s="112">
        <v>16</v>
      </c>
      <c r="C4633" s="116" t="s">
        <v>107</v>
      </c>
      <c r="D4633" s="620">
        <v>1000</v>
      </c>
      <c r="E4633" s="278"/>
      <c r="F4633" s="116">
        <v>12</v>
      </c>
      <c r="G4633" s="694"/>
      <c r="H4633" s="1012" t="s">
        <v>3358</v>
      </c>
      <c r="I4633" s="397">
        <v>80100001</v>
      </c>
      <c r="J4633" s="380" t="s">
        <v>7219</v>
      </c>
      <c r="K4633" s="408" t="s">
        <v>7228</v>
      </c>
      <c r="L4633" s="733">
        <v>0</v>
      </c>
      <c r="M4633" s="734">
        <v>0</v>
      </c>
      <c r="N4633" s="931"/>
      <c r="O4633" s="530">
        <f>IF(N4633&gt;L4633,"0 ",N4633-L4633)</f>
        <v>0</v>
      </c>
      <c r="P4633" s="530">
        <f>IF(N4633&lt;L4633,"0 ",N4633-L4633)</f>
        <v>0</v>
      </c>
      <c r="Q4633" s="646"/>
      <c r="R4633" s="536"/>
      <c r="S4633" s="536"/>
      <c r="T4633" s="536"/>
      <c r="U4633" s="536"/>
      <c r="V4633" s="536"/>
      <c r="W4633" s="683" t="str">
        <f>IF(SUM(Q4633:V4633)=X4633,"OK",SUM(Q4633:V4633)-X4633)</f>
        <v>OK</v>
      </c>
      <c r="X4633" s="141"/>
      <c r="Y4633" s="141"/>
      <c r="Z4633" s="552"/>
      <c r="AA4633" s="552"/>
      <c r="AB4633" s="683" t="str">
        <f>IF(SUM(Z4633:AA4633)=AC4633,"OK",SUM(Z4633:AA4633)-AC4633)</f>
        <v>OK</v>
      </c>
      <c r="AC4633" s="593"/>
      <c r="AD4633" s="530">
        <f>X4633+Y4633+AC4633</f>
        <v>0</v>
      </c>
      <c r="AE4633" s="842">
        <f>N4633+AD4633</f>
        <v>0</v>
      </c>
      <c r="AF4633" s="931"/>
      <c r="AG4633" s="530">
        <f>IF(AF4633&gt;M4633,"0 ",AF4633-M4633)</f>
        <v>0</v>
      </c>
      <c r="AH4633" s="530">
        <f>IF(AF4633&lt;M4633,"0 ",AF4633-M4633)</f>
        <v>0</v>
      </c>
      <c r="AI4633" s="641"/>
      <c r="AJ4633" s="537"/>
      <c r="AK4633" s="537"/>
      <c r="AL4633" s="537"/>
      <c r="AM4633" s="537"/>
      <c r="AN4633" s="537"/>
      <c r="AO4633" s="683" t="str">
        <f>IF(SUM(AI4633:AN4633)=AP4633,"OK",SUM(AI4633:AN4633)-AP4633)</f>
        <v>OK</v>
      </c>
      <c r="AP4633" s="141"/>
      <c r="AQ4633" s="141"/>
      <c r="AR4633" s="552"/>
      <c r="AS4633" s="552"/>
      <c r="AT4633" s="683" t="str">
        <f>IF(SUM(AR4633:AS4633)=AU4633,"OK",SUM(AR4633:AS4633)-AU4633)</f>
        <v>OK</v>
      </c>
      <c r="AU4633" s="593"/>
      <c r="AV4633" s="530">
        <f>AP4633+AQ4633+AU4633</f>
        <v>0</v>
      </c>
      <c r="AW4633" s="842">
        <f>AF4633+AV4633</f>
        <v>0</v>
      </c>
      <c r="AX4633" s="115">
        <f>L4633</f>
        <v>0</v>
      </c>
      <c r="AY4633" s="5">
        <f>AE4633</f>
        <v>0</v>
      </c>
      <c r="AZ4633" s="7">
        <f>AY4633-AX4633</f>
        <v>0</v>
      </c>
      <c r="BA4633" s="335" t="e">
        <f>AZ4633/AX4633</f>
        <v>#DIV/0!</v>
      </c>
      <c r="BB4633" s="23">
        <f>M4633</f>
        <v>0</v>
      </c>
      <c r="BC4633" s="5">
        <f>AW4633</f>
        <v>0</v>
      </c>
      <c r="BD4633" s="7">
        <f>BC4633-BB4633</f>
        <v>0</v>
      </c>
      <c r="BE4633" s="335" t="e">
        <f>BD4633/BB4633</f>
        <v>#DIV/0!</v>
      </c>
      <c r="BF4633" s="667"/>
      <c r="BG4633" s="826" t="str">
        <f>RIGHT(LEFT(I4633,3),2)&amp;"."&amp;RIGHT(LEFT(I4633,5),2)</f>
        <v>01.00</v>
      </c>
      <c r="BH4633" s="668" t="b">
        <f>COUNTIF('Codes SEC'!$B$2:$B$250,Ministres!BG4633)&gt;0</f>
        <v>1</v>
      </c>
      <c r="BI4633" s="667"/>
      <c r="BJ4633" s="667"/>
      <c r="BK4633" s="667"/>
      <c r="BL4633" s="667"/>
      <c r="BM4633" s="667"/>
      <c r="BN4633" s="667"/>
    </row>
    <row r="4634" spans="1:66" ht="35.1" customHeight="1" x14ac:dyDescent="0.25">
      <c r="A4634" s="222" t="s">
        <v>6115</v>
      </c>
      <c r="B4634" s="112">
        <v>16</v>
      </c>
      <c r="C4634" s="116" t="s">
        <v>107</v>
      </c>
      <c r="D4634" s="620">
        <v>1000</v>
      </c>
      <c r="E4634" s="278"/>
      <c r="F4634" s="116">
        <v>12</v>
      </c>
      <c r="G4634" s="694"/>
      <c r="H4634" s="878" t="str">
        <f t="shared" si="7051"/>
        <v>081</v>
      </c>
      <c r="I4634" s="397" t="s">
        <v>3257</v>
      </c>
      <c r="J4634" s="380" t="s">
        <v>2611</v>
      </c>
      <c r="K4634" s="415" t="s">
        <v>10</v>
      </c>
      <c r="L4634" s="733">
        <v>240</v>
      </c>
      <c r="M4634" s="734">
        <v>240</v>
      </c>
      <c r="N4634" s="931"/>
      <c r="O4634" s="530">
        <f t="shared" si="7052"/>
        <v>-240</v>
      </c>
      <c r="P4634" s="530" t="str">
        <f t="shared" si="7053"/>
        <v xml:space="preserve">0 </v>
      </c>
      <c r="Q4634" s="646"/>
      <c r="R4634" s="536"/>
      <c r="S4634" s="536"/>
      <c r="T4634" s="536"/>
      <c r="U4634" s="536"/>
      <c r="V4634" s="536"/>
      <c r="W4634" s="683" t="str">
        <f>IF(SUM(Q4634:V4634)=X4634,"OK",SUM(Q4634:V4634)-X4634)</f>
        <v>OK</v>
      </c>
      <c r="X4634" s="141"/>
      <c r="Y4634" s="141"/>
      <c r="Z4634" s="552"/>
      <c r="AA4634" s="552"/>
      <c r="AB4634" s="683" t="str">
        <f>IF(SUM(Z4634:AA4634)=AC4634,"OK",SUM(Z4634:AA4634)-AC4634)</f>
        <v>OK</v>
      </c>
      <c r="AC4634" s="593"/>
      <c r="AD4634" s="530">
        <f t="shared" si="7056"/>
        <v>0</v>
      </c>
      <c r="AE4634" s="842">
        <f t="shared" si="7057"/>
        <v>0</v>
      </c>
      <c r="AF4634" s="931"/>
      <c r="AG4634" s="530">
        <f t="shared" si="7058"/>
        <v>-240</v>
      </c>
      <c r="AH4634" s="530" t="str">
        <f t="shared" si="7059"/>
        <v xml:space="preserve">0 </v>
      </c>
      <c r="AI4634" s="641"/>
      <c r="AJ4634" s="537"/>
      <c r="AK4634" s="537"/>
      <c r="AL4634" s="537"/>
      <c r="AM4634" s="537"/>
      <c r="AN4634" s="537"/>
      <c r="AO4634" s="683" t="str">
        <f>IF(SUM(AI4634:AN4634)=AP4634,"OK",SUM(AI4634:AN4634)-AP4634)</f>
        <v>OK</v>
      </c>
      <c r="AP4634" s="141"/>
      <c r="AQ4634" s="141"/>
      <c r="AR4634" s="552"/>
      <c r="AS4634" s="552"/>
      <c r="AT4634" s="683" t="str">
        <f>IF(SUM(AR4634:AS4634)=AU4634,"OK",SUM(AR4634:AS4634)-AU4634)</f>
        <v>OK</v>
      </c>
      <c r="AU4634" s="593"/>
      <c r="AV4634" s="530">
        <f t="shared" si="7062"/>
        <v>0</v>
      </c>
      <c r="AW4634" s="842">
        <f t="shared" si="7063"/>
        <v>0</v>
      </c>
      <c r="AX4634" s="115">
        <f t="shared" si="7064"/>
        <v>240</v>
      </c>
      <c r="AY4634" s="5">
        <f t="shared" si="7065"/>
        <v>0</v>
      </c>
      <c r="AZ4634" s="7">
        <f>AY4634-AX4634</f>
        <v>-240</v>
      </c>
      <c r="BA4634" s="335">
        <f>AZ4634/AX4634</f>
        <v>-1</v>
      </c>
      <c r="BB4634" s="23">
        <f t="shared" si="7067"/>
        <v>240</v>
      </c>
      <c r="BC4634" s="5">
        <f>AW4634</f>
        <v>0</v>
      </c>
      <c r="BD4634" s="7">
        <f>BC4634-BB4634</f>
        <v>-240</v>
      </c>
      <c r="BE4634" s="335">
        <f>BD4634/BB4634</f>
        <v>-1</v>
      </c>
      <c r="BG4634" s="826" t="str">
        <f t="shared" si="7070"/>
        <v>12.11</v>
      </c>
      <c r="BH4634" s="607" t="b">
        <f>COUNTIF('Codes SEC'!$B$2:$B$250,Ministres!BG4634)&gt;0</f>
        <v>1</v>
      </c>
    </row>
    <row r="4635" spans="1:66" ht="35.1" customHeight="1" x14ac:dyDescent="0.25">
      <c r="A4635" s="222" t="s">
        <v>6115</v>
      </c>
      <c r="B4635" s="112" t="s">
        <v>5020</v>
      </c>
      <c r="C4635" s="116" t="s">
        <v>107</v>
      </c>
      <c r="D4635" s="620">
        <v>1000</v>
      </c>
      <c r="E4635" s="278"/>
      <c r="F4635" s="116">
        <v>12</v>
      </c>
      <c r="G4635" s="700"/>
      <c r="H4635" s="888" t="str">
        <f t="shared" si="7051"/>
        <v>081</v>
      </c>
      <c r="I4635" s="580">
        <v>81221000</v>
      </c>
      <c r="J4635" s="689" t="s">
        <v>6000</v>
      </c>
      <c r="K4635" s="411" t="s">
        <v>6001</v>
      </c>
      <c r="L4635" s="733">
        <v>0</v>
      </c>
      <c r="M4635" s="734">
        <v>0</v>
      </c>
      <c r="N4635" s="931"/>
      <c r="O4635" s="530">
        <f t="shared" si="7052"/>
        <v>0</v>
      </c>
      <c r="P4635" s="530">
        <f t="shared" si="7053"/>
        <v>0</v>
      </c>
      <c r="Q4635" s="646"/>
      <c r="R4635" s="536"/>
      <c r="S4635" s="536"/>
      <c r="T4635" s="536"/>
      <c r="U4635" s="536"/>
      <c r="V4635" s="536"/>
      <c r="W4635" s="683" t="str">
        <f t="shared" si="7054"/>
        <v>OK</v>
      </c>
      <c r="X4635" s="141"/>
      <c r="Y4635" s="141"/>
      <c r="Z4635" s="552"/>
      <c r="AA4635" s="552"/>
      <c r="AB4635" s="683" t="str">
        <f t="shared" si="7055"/>
        <v>OK</v>
      </c>
      <c r="AC4635" s="593"/>
      <c r="AD4635" s="530">
        <f t="shared" si="7056"/>
        <v>0</v>
      </c>
      <c r="AE4635" s="842">
        <f t="shared" si="7057"/>
        <v>0</v>
      </c>
      <c r="AF4635" s="931"/>
      <c r="AG4635" s="530">
        <f t="shared" si="7058"/>
        <v>0</v>
      </c>
      <c r="AH4635" s="530">
        <f t="shared" si="7059"/>
        <v>0</v>
      </c>
      <c r="AI4635" s="641"/>
      <c r="AJ4635" s="537"/>
      <c r="AK4635" s="537"/>
      <c r="AL4635" s="537"/>
      <c r="AM4635" s="537"/>
      <c r="AN4635" s="537"/>
      <c r="AO4635" s="683" t="str">
        <f t="shared" si="7060"/>
        <v>OK</v>
      </c>
      <c r="AP4635" s="141"/>
      <c r="AQ4635" s="141"/>
      <c r="AR4635" s="552"/>
      <c r="AS4635" s="552"/>
      <c r="AT4635" s="683" t="str">
        <f t="shared" si="7061"/>
        <v>OK</v>
      </c>
      <c r="AU4635" s="593"/>
      <c r="AV4635" s="530">
        <f t="shared" si="7062"/>
        <v>0</v>
      </c>
      <c r="AW4635" s="842">
        <f t="shared" si="7063"/>
        <v>0</v>
      </c>
      <c r="AX4635" s="115">
        <f t="shared" si="7064"/>
        <v>0</v>
      </c>
      <c r="AY4635" s="5">
        <f t="shared" si="7065"/>
        <v>0</v>
      </c>
      <c r="AZ4635" s="7">
        <f>AY4635-AX4635</f>
        <v>0</v>
      </c>
      <c r="BA4635" s="335" t="e">
        <f>AZ4635/AX4635</f>
        <v>#DIV/0!</v>
      </c>
      <c r="BB4635" s="23">
        <f t="shared" si="7067"/>
        <v>0</v>
      </c>
      <c r="BC4635" s="5">
        <f>AW4635</f>
        <v>0</v>
      </c>
      <c r="BD4635" s="7">
        <f>BC4635-BB4635</f>
        <v>0</v>
      </c>
      <c r="BE4635" s="335" t="e">
        <f>BD4635/BB4635</f>
        <v>#DIV/0!</v>
      </c>
      <c r="BG4635" s="826" t="str">
        <f t="shared" si="7070"/>
        <v>12.21</v>
      </c>
      <c r="BH4635" s="607" t="b">
        <f>COUNTIF('Codes SEC'!$B$2:$B$250,Ministres!BG4635)&gt;0</f>
        <v>1</v>
      </c>
    </row>
    <row r="4636" spans="1:66" ht="35.1" customHeight="1" x14ac:dyDescent="0.25">
      <c r="A4636" s="222" t="s">
        <v>6115</v>
      </c>
      <c r="B4636" s="112">
        <v>16</v>
      </c>
      <c r="C4636" s="116" t="s">
        <v>107</v>
      </c>
      <c r="D4636" s="620">
        <v>1000</v>
      </c>
      <c r="E4636" s="278"/>
      <c r="F4636" s="116">
        <v>12</v>
      </c>
      <c r="G4636" s="694"/>
      <c r="H4636" s="878" t="str">
        <f t="shared" si="7051"/>
        <v>081</v>
      </c>
      <c r="I4636" s="397" t="s">
        <v>3260</v>
      </c>
      <c r="J4636" s="380" t="s">
        <v>2612</v>
      </c>
      <c r="K4636" s="415" t="s">
        <v>576</v>
      </c>
      <c r="L4636" s="733">
        <v>11625</v>
      </c>
      <c r="M4636" s="734">
        <v>11625</v>
      </c>
      <c r="N4636" s="931"/>
      <c r="O4636" s="530">
        <f t="shared" si="7052"/>
        <v>-11625</v>
      </c>
      <c r="P4636" s="530" t="str">
        <f t="shared" si="7053"/>
        <v xml:space="preserve">0 </v>
      </c>
      <c r="Q4636" s="646"/>
      <c r="R4636" s="536"/>
      <c r="S4636" s="536"/>
      <c r="T4636" s="536"/>
      <c r="U4636" s="536"/>
      <c r="V4636" s="536"/>
      <c r="W4636" s="683" t="str">
        <f t="shared" si="7054"/>
        <v>OK</v>
      </c>
      <c r="X4636" s="141"/>
      <c r="Y4636" s="141"/>
      <c r="Z4636" s="552"/>
      <c r="AA4636" s="552"/>
      <c r="AB4636" s="683" t="str">
        <f t="shared" si="7055"/>
        <v>OK</v>
      </c>
      <c r="AC4636" s="593"/>
      <c r="AD4636" s="530">
        <f t="shared" si="7056"/>
        <v>0</v>
      </c>
      <c r="AE4636" s="842">
        <f t="shared" si="7057"/>
        <v>0</v>
      </c>
      <c r="AF4636" s="931"/>
      <c r="AG4636" s="530">
        <f t="shared" si="7058"/>
        <v>-11625</v>
      </c>
      <c r="AH4636" s="530" t="str">
        <f t="shared" si="7059"/>
        <v xml:space="preserve">0 </v>
      </c>
      <c r="AI4636" s="641"/>
      <c r="AJ4636" s="537"/>
      <c r="AK4636" s="537"/>
      <c r="AL4636" s="537"/>
      <c r="AM4636" s="537"/>
      <c r="AN4636" s="537"/>
      <c r="AO4636" s="683" t="str">
        <f t="shared" si="7060"/>
        <v>OK</v>
      </c>
      <c r="AP4636" s="141"/>
      <c r="AQ4636" s="141"/>
      <c r="AR4636" s="552"/>
      <c r="AS4636" s="552"/>
      <c r="AT4636" s="683" t="str">
        <f t="shared" si="7061"/>
        <v>OK</v>
      </c>
      <c r="AU4636" s="593"/>
      <c r="AV4636" s="530">
        <f t="shared" si="7062"/>
        <v>0</v>
      </c>
      <c r="AW4636" s="842">
        <f t="shared" si="7063"/>
        <v>0</v>
      </c>
      <c r="AX4636" s="115">
        <f t="shared" si="7064"/>
        <v>11625</v>
      </c>
      <c r="AY4636" s="5">
        <f t="shared" si="7065"/>
        <v>0</v>
      </c>
      <c r="AZ4636" s="7">
        <f t="shared" ref="AZ4636:AZ4648" si="7071">AY4636-AX4636</f>
        <v>-11625</v>
      </c>
      <c r="BA4636" s="335">
        <f t="shared" si="7066"/>
        <v>-1</v>
      </c>
      <c r="BB4636" s="23">
        <f t="shared" si="7067"/>
        <v>11625</v>
      </c>
      <c r="BC4636" s="5">
        <f t="shared" si="7068"/>
        <v>0</v>
      </c>
      <c r="BD4636" s="7">
        <f t="shared" ref="BD4636:BD4648" si="7072">BC4636-BB4636</f>
        <v>-11625</v>
      </c>
      <c r="BE4636" s="335">
        <f t="shared" si="7069"/>
        <v>-1</v>
      </c>
      <c r="BG4636" s="826" t="str">
        <f t="shared" si="7070"/>
        <v>41.40</v>
      </c>
      <c r="BH4636" s="607" t="b">
        <f>COUNTIF('Codes SEC'!$B$2:$B$250,Ministres!BG4636)&gt;0</f>
        <v>1</v>
      </c>
    </row>
    <row r="4637" spans="1:66" ht="28.5" customHeight="1" x14ac:dyDescent="0.25">
      <c r="A4637" s="222" t="s">
        <v>6115</v>
      </c>
      <c r="B4637" s="112">
        <v>16</v>
      </c>
      <c r="C4637" s="116" t="s">
        <v>107</v>
      </c>
      <c r="D4637" s="620">
        <v>1000</v>
      </c>
      <c r="E4637" s="278"/>
      <c r="F4637" s="302">
        <v>3</v>
      </c>
      <c r="G4637" s="694"/>
      <c r="H4637" s="878" t="str">
        <f t="shared" si="7051"/>
        <v>081</v>
      </c>
      <c r="I4637" s="397" t="s">
        <v>3260</v>
      </c>
      <c r="J4637" s="380" t="s">
        <v>2613</v>
      </c>
      <c r="K4637" s="415" t="s">
        <v>6396</v>
      </c>
      <c r="L4637" s="733">
        <v>5600</v>
      </c>
      <c r="M4637" s="734">
        <v>5600</v>
      </c>
      <c r="N4637" s="931"/>
      <c r="O4637" s="530">
        <f t="shared" si="7052"/>
        <v>-5600</v>
      </c>
      <c r="P4637" s="530" t="str">
        <f t="shared" si="7053"/>
        <v xml:space="preserve">0 </v>
      </c>
      <c r="Q4637" s="646"/>
      <c r="R4637" s="536"/>
      <c r="S4637" s="536"/>
      <c r="T4637" s="536"/>
      <c r="U4637" s="536"/>
      <c r="V4637" s="536"/>
      <c r="W4637" s="683" t="str">
        <f t="shared" si="7054"/>
        <v>OK</v>
      </c>
      <c r="X4637" s="141"/>
      <c r="Y4637" s="141"/>
      <c r="Z4637" s="552"/>
      <c r="AA4637" s="552"/>
      <c r="AB4637" s="683" t="str">
        <f t="shared" si="7055"/>
        <v>OK</v>
      </c>
      <c r="AC4637" s="593"/>
      <c r="AD4637" s="530">
        <f t="shared" si="7056"/>
        <v>0</v>
      </c>
      <c r="AE4637" s="842">
        <f t="shared" si="7057"/>
        <v>0</v>
      </c>
      <c r="AF4637" s="931"/>
      <c r="AG4637" s="530">
        <f t="shared" si="7058"/>
        <v>-5600</v>
      </c>
      <c r="AH4637" s="530" t="str">
        <f t="shared" si="7059"/>
        <v xml:space="preserve">0 </v>
      </c>
      <c r="AI4637" s="641"/>
      <c r="AJ4637" s="537"/>
      <c r="AK4637" s="537"/>
      <c r="AL4637" s="537"/>
      <c r="AM4637" s="537"/>
      <c r="AN4637" s="537"/>
      <c r="AO4637" s="683" t="str">
        <f t="shared" si="7060"/>
        <v>OK</v>
      </c>
      <c r="AP4637" s="141"/>
      <c r="AQ4637" s="141"/>
      <c r="AR4637" s="552"/>
      <c r="AS4637" s="552"/>
      <c r="AT4637" s="683" t="str">
        <f t="shared" si="7061"/>
        <v>OK</v>
      </c>
      <c r="AU4637" s="593"/>
      <c r="AV4637" s="530">
        <f t="shared" si="7062"/>
        <v>0</v>
      </c>
      <c r="AW4637" s="842">
        <f t="shared" si="7063"/>
        <v>0</v>
      </c>
      <c r="AX4637" s="115">
        <f t="shared" si="7064"/>
        <v>5600</v>
      </c>
      <c r="AY4637" s="5">
        <f t="shared" si="7065"/>
        <v>0</v>
      </c>
      <c r="AZ4637" s="7">
        <f>AY4637-AX4637</f>
        <v>-5600</v>
      </c>
      <c r="BA4637" s="335">
        <f t="shared" si="7066"/>
        <v>-1</v>
      </c>
      <c r="BB4637" s="23">
        <f t="shared" si="7067"/>
        <v>5600</v>
      </c>
      <c r="BC4637" s="5">
        <f t="shared" si="7068"/>
        <v>0</v>
      </c>
      <c r="BD4637" s="7">
        <f>BC4637-BB4637</f>
        <v>-5600</v>
      </c>
      <c r="BE4637" s="335">
        <f t="shared" si="7069"/>
        <v>-1</v>
      </c>
      <c r="BG4637" s="826" t="str">
        <f t="shared" si="7070"/>
        <v>41.40</v>
      </c>
      <c r="BH4637" s="607" t="b">
        <f>COUNTIF('Codes SEC'!$B$2:$B$250,Ministres!BG4637)&gt;0</f>
        <v>1</v>
      </c>
    </row>
    <row r="4638" spans="1:66" ht="35.1" customHeight="1" x14ac:dyDescent="0.25">
      <c r="A4638" s="222" t="s">
        <v>6115</v>
      </c>
      <c r="B4638" s="112">
        <v>16</v>
      </c>
      <c r="C4638" s="116" t="s">
        <v>107</v>
      </c>
      <c r="D4638" s="620">
        <v>1000</v>
      </c>
      <c r="E4638" s="278"/>
      <c r="F4638" s="116">
        <v>3</v>
      </c>
      <c r="G4638" s="694"/>
      <c r="H4638" s="878" t="str">
        <f t="shared" si="7051"/>
        <v>081</v>
      </c>
      <c r="I4638" s="397" t="s">
        <v>3260</v>
      </c>
      <c r="J4638" s="380" t="s">
        <v>2614</v>
      </c>
      <c r="K4638" s="419" t="s">
        <v>5727</v>
      </c>
      <c r="L4638" s="733">
        <v>1026</v>
      </c>
      <c r="M4638" s="734">
        <v>1026</v>
      </c>
      <c r="N4638" s="931"/>
      <c r="O4638" s="530">
        <f t="shared" si="7052"/>
        <v>-1026</v>
      </c>
      <c r="P4638" s="530" t="str">
        <f t="shared" si="7053"/>
        <v xml:space="preserve">0 </v>
      </c>
      <c r="Q4638" s="646"/>
      <c r="R4638" s="536"/>
      <c r="S4638" s="536"/>
      <c r="T4638" s="536"/>
      <c r="U4638" s="536"/>
      <c r="V4638" s="536"/>
      <c r="W4638" s="683" t="str">
        <f t="shared" si="7054"/>
        <v>OK</v>
      </c>
      <c r="X4638" s="141"/>
      <c r="Y4638" s="141"/>
      <c r="Z4638" s="552"/>
      <c r="AA4638" s="552"/>
      <c r="AB4638" s="683" t="str">
        <f t="shared" si="7055"/>
        <v>OK</v>
      </c>
      <c r="AC4638" s="593"/>
      <c r="AD4638" s="530">
        <f t="shared" si="7056"/>
        <v>0</v>
      </c>
      <c r="AE4638" s="842">
        <f t="shared" si="7057"/>
        <v>0</v>
      </c>
      <c r="AF4638" s="931"/>
      <c r="AG4638" s="530">
        <f t="shared" si="7058"/>
        <v>-1026</v>
      </c>
      <c r="AH4638" s="530" t="str">
        <f t="shared" si="7059"/>
        <v xml:space="preserve">0 </v>
      </c>
      <c r="AI4638" s="641"/>
      <c r="AJ4638" s="537"/>
      <c r="AK4638" s="537"/>
      <c r="AL4638" s="537"/>
      <c r="AM4638" s="537"/>
      <c r="AN4638" s="537"/>
      <c r="AO4638" s="683" t="str">
        <f t="shared" si="7060"/>
        <v>OK</v>
      </c>
      <c r="AP4638" s="141"/>
      <c r="AQ4638" s="141"/>
      <c r="AR4638" s="552"/>
      <c r="AS4638" s="552"/>
      <c r="AT4638" s="683" t="str">
        <f t="shared" si="7061"/>
        <v>OK</v>
      </c>
      <c r="AU4638" s="593"/>
      <c r="AV4638" s="530">
        <f t="shared" si="7062"/>
        <v>0</v>
      </c>
      <c r="AW4638" s="842">
        <f t="shared" si="7063"/>
        <v>0</v>
      </c>
      <c r="AX4638" s="115">
        <f t="shared" si="7064"/>
        <v>1026</v>
      </c>
      <c r="AY4638" s="5">
        <f t="shared" si="7065"/>
        <v>0</v>
      </c>
      <c r="AZ4638" s="7">
        <f>AY4638-AX4638</f>
        <v>-1026</v>
      </c>
      <c r="BA4638" s="335">
        <f t="shared" si="7066"/>
        <v>-1</v>
      </c>
      <c r="BB4638" s="23">
        <f t="shared" si="7067"/>
        <v>1026</v>
      </c>
      <c r="BC4638" s="5">
        <f t="shared" si="7068"/>
        <v>0</v>
      </c>
      <c r="BD4638" s="7">
        <f>BC4638-BB4638</f>
        <v>-1026</v>
      </c>
      <c r="BE4638" s="335">
        <f t="shared" si="7069"/>
        <v>-1</v>
      </c>
      <c r="BG4638" s="826" t="str">
        <f t="shared" si="7070"/>
        <v>41.40</v>
      </c>
      <c r="BH4638" s="607" t="b">
        <f>COUNTIF('Codes SEC'!$B$2:$B$250,Ministres!BG4638)&gt;0</f>
        <v>1</v>
      </c>
    </row>
    <row r="4639" spans="1:66" s="4" customFormat="1" ht="35.1" customHeight="1" x14ac:dyDescent="0.25">
      <c r="A4639" s="222" t="s">
        <v>6115</v>
      </c>
      <c r="B4639" s="112">
        <v>16</v>
      </c>
      <c r="C4639" s="116" t="s">
        <v>107</v>
      </c>
      <c r="D4639" s="620">
        <v>1000</v>
      </c>
      <c r="E4639" s="278"/>
      <c r="F4639" s="116">
        <v>5</v>
      </c>
      <c r="G4639" s="694"/>
      <c r="H4639" s="878" t="str">
        <f t="shared" si="7051"/>
        <v>081</v>
      </c>
      <c r="I4639" s="397" t="s">
        <v>3260</v>
      </c>
      <c r="J4639" s="380" t="s">
        <v>2615</v>
      </c>
      <c r="K4639" s="415" t="s">
        <v>577</v>
      </c>
      <c r="L4639" s="733">
        <v>14794</v>
      </c>
      <c r="M4639" s="734">
        <v>14794</v>
      </c>
      <c r="N4639" s="931"/>
      <c r="O4639" s="530">
        <f t="shared" si="7052"/>
        <v>-14794</v>
      </c>
      <c r="P4639" s="530" t="str">
        <f t="shared" si="7053"/>
        <v xml:space="preserve">0 </v>
      </c>
      <c r="Q4639" s="646"/>
      <c r="R4639" s="536"/>
      <c r="S4639" s="536"/>
      <c r="T4639" s="536"/>
      <c r="U4639" s="536"/>
      <c r="V4639" s="536"/>
      <c r="W4639" s="683" t="str">
        <f t="shared" si="7054"/>
        <v>OK</v>
      </c>
      <c r="X4639" s="141"/>
      <c r="Y4639" s="141"/>
      <c r="Z4639" s="552"/>
      <c r="AA4639" s="552"/>
      <c r="AB4639" s="683" t="str">
        <f t="shared" si="7055"/>
        <v>OK</v>
      </c>
      <c r="AC4639" s="593"/>
      <c r="AD4639" s="530">
        <f t="shared" si="7056"/>
        <v>0</v>
      </c>
      <c r="AE4639" s="842">
        <f t="shared" si="7057"/>
        <v>0</v>
      </c>
      <c r="AF4639" s="931"/>
      <c r="AG4639" s="530">
        <f t="shared" si="7058"/>
        <v>-14794</v>
      </c>
      <c r="AH4639" s="530" t="str">
        <f t="shared" si="7059"/>
        <v xml:space="preserve">0 </v>
      </c>
      <c r="AI4639" s="641"/>
      <c r="AJ4639" s="537"/>
      <c r="AK4639" s="537"/>
      <c r="AL4639" s="537"/>
      <c r="AM4639" s="537"/>
      <c r="AN4639" s="537"/>
      <c r="AO4639" s="683" t="str">
        <f t="shared" si="7060"/>
        <v>OK</v>
      </c>
      <c r="AP4639" s="141"/>
      <c r="AQ4639" s="141"/>
      <c r="AR4639" s="552"/>
      <c r="AS4639" s="552"/>
      <c r="AT4639" s="683" t="str">
        <f t="shared" si="7061"/>
        <v>OK</v>
      </c>
      <c r="AU4639" s="593"/>
      <c r="AV4639" s="530">
        <f t="shared" si="7062"/>
        <v>0</v>
      </c>
      <c r="AW4639" s="842">
        <f t="shared" si="7063"/>
        <v>0</v>
      </c>
      <c r="AX4639" s="115">
        <f t="shared" si="7064"/>
        <v>14794</v>
      </c>
      <c r="AY4639" s="5">
        <f t="shared" si="7065"/>
        <v>0</v>
      </c>
      <c r="AZ4639" s="7">
        <f t="shared" si="7071"/>
        <v>-14794</v>
      </c>
      <c r="BA4639" s="335">
        <f t="shared" si="7066"/>
        <v>-1</v>
      </c>
      <c r="BB4639" s="23">
        <f t="shared" si="7067"/>
        <v>14794</v>
      </c>
      <c r="BC4639" s="5">
        <f t="shared" si="7068"/>
        <v>0</v>
      </c>
      <c r="BD4639" s="7">
        <f t="shared" si="7072"/>
        <v>-14794</v>
      </c>
      <c r="BE4639" s="335">
        <f t="shared" si="7069"/>
        <v>-1</v>
      </c>
      <c r="BF4639" s="41"/>
      <c r="BG4639" s="826" t="str">
        <f t="shared" si="7070"/>
        <v>41.40</v>
      </c>
      <c r="BH4639" s="607" t="b">
        <f>COUNTIF('Codes SEC'!$B$2:$B$250,Ministres!BG4639)&gt;0</f>
        <v>1</v>
      </c>
      <c r="BI4639" s="41"/>
      <c r="BJ4639" s="41"/>
      <c r="BK4639" s="41"/>
      <c r="BL4639" s="41"/>
      <c r="BM4639" s="41"/>
      <c r="BN4639" s="41"/>
    </row>
    <row r="4640" spans="1:66" s="27" customFormat="1" ht="35.1" customHeight="1" x14ac:dyDescent="0.25">
      <c r="A4640" s="222" t="s">
        <v>6115</v>
      </c>
      <c r="B4640" s="112">
        <v>16</v>
      </c>
      <c r="C4640" s="116" t="s">
        <v>107</v>
      </c>
      <c r="D4640" s="620">
        <v>1000</v>
      </c>
      <c r="E4640" s="278"/>
      <c r="F4640" s="116">
        <v>12</v>
      </c>
      <c r="G4640" s="694"/>
      <c r="H4640" s="878" t="str">
        <f t="shared" si="7051"/>
        <v>081</v>
      </c>
      <c r="I4640" s="397" t="s">
        <v>3260</v>
      </c>
      <c r="J4640" s="380" t="s">
        <v>2616</v>
      </c>
      <c r="K4640" s="415" t="s">
        <v>578</v>
      </c>
      <c r="L4640" s="733">
        <v>2413</v>
      </c>
      <c r="M4640" s="734">
        <v>2413</v>
      </c>
      <c r="N4640" s="931"/>
      <c r="O4640" s="530">
        <f t="shared" si="7052"/>
        <v>-2413</v>
      </c>
      <c r="P4640" s="530" t="str">
        <f t="shared" si="7053"/>
        <v xml:space="preserve">0 </v>
      </c>
      <c r="Q4640" s="646"/>
      <c r="R4640" s="536"/>
      <c r="S4640" s="536"/>
      <c r="T4640" s="536"/>
      <c r="U4640" s="536"/>
      <c r="V4640" s="536"/>
      <c r="W4640" s="683" t="str">
        <f t="shared" si="7054"/>
        <v>OK</v>
      </c>
      <c r="X4640" s="141"/>
      <c r="Y4640" s="141"/>
      <c r="Z4640" s="552"/>
      <c r="AA4640" s="552"/>
      <c r="AB4640" s="683" t="str">
        <f t="shared" si="7055"/>
        <v>OK</v>
      </c>
      <c r="AC4640" s="593"/>
      <c r="AD4640" s="530">
        <f t="shared" si="7056"/>
        <v>0</v>
      </c>
      <c r="AE4640" s="842">
        <f t="shared" si="7057"/>
        <v>0</v>
      </c>
      <c r="AF4640" s="931"/>
      <c r="AG4640" s="530">
        <f t="shared" si="7058"/>
        <v>-2413</v>
      </c>
      <c r="AH4640" s="530" t="str">
        <f t="shared" si="7059"/>
        <v xml:space="preserve">0 </v>
      </c>
      <c r="AI4640" s="641"/>
      <c r="AJ4640" s="537"/>
      <c r="AK4640" s="537"/>
      <c r="AL4640" s="537"/>
      <c r="AM4640" s="537"/>
      <c r="AN4640" s="537"/>
      <c r="AO4640" s="683" t="str">
        <f t="shared" si="7060"/>
        <v>OK</v>
      </c>
      <c r="AP4640" s="141"/>
      <c r="AQ4640" s="141"/>
      <c r="AR4640" s="552"/>
      <c r="AS4640" s="552"/>
      <c r="AT4640" s="683" t="str">
        <f t="shared" si="7061"/>
        <v>OK</v>
      </c>
      <c r="AU4640" s="593"/>
      <c r="AV4640" s="530">
        <f t="shared" si="7062"/>
        <v>0</v>
      </c>
      <c r="AW4640" s="842">
        <f t="shared" si="7063"/>
        <v>0</v>
      </c>
      <c r="AX4640" s="115">
        <f t="shared" si="7064"/>
        <v>2413</v>
      </c>
      <c r="AY4640" s="5">
        <f t="shared" si="7065"/>
        <v>0</v>
      </c>
      <c r="AZ4640" s="7">
        <f t="shared" si="7071"/>
        <v>-2413</v>
      </c>
      <c r="BA4640" s="335">
        <f t="shared" si="7066"/>
        <v>-1</v>
      </c>
      <c r="BB4640" s="23">
        <f t="shared" si="7067"/>
        <v>2413</v>
      </c>
      <c r="BC4640" s="5">
        <f t="shared" si="7068"/>
        <v>0</v>
      </c>
      <c r="BD4640" s="7">
        <f t="shared" si="7072"/>
        <v>-2413</v>
      </c>
      <c r="BE4640" s="335">
        <f t="shared" si="7069"/>
        <v>-1</v>
      </c>
      <c r="BF4640" s="41"/>
      <c r="BG4640" s="826" t="str">
        <f t="shared" si="7070"/>
        <v>41.40</v>
      </c>
      <c r="BH4640" s="607" t="b">
        <f>COUNTIF('Codes SEC'!$B$2:$B$250,Ministres!BG4640)&gt;0</f>
        <v>1</v>
      </c>
      <c r="BI4640" s="40"/>
      <c r="BJ4640" s="40"/>
      <c r="BK4640" s="40"/>
      <c r="BL4640" s="40"/>
      <c r="BM4640" s="40"/>
      <c r="BN4640" s="40"/>
    </row>
    <row r="4641" spans="1:66" ht="35.1" customHeight="1" x14ac:dyDescent="0.25">
      <c r="A4641" s="222" t="s">
        <v>6115</v>
      </c>
      <c r="B4641" s="112">
        <v>16</v>
      </c>
      <c r="C4641" s="116" t="s">
        <v>107</v>
      </c>
      <c r="D4641" s="620">
        <v>1000</v>
      </c>
      <c r="E4641" s="278"/>
      <c r="F4641" s="116">
        <v>12</v>
      </c>
      <c r="G4641" s="694"/>
      <c r="H4641" s="878" t="str">
        <f t="shared" si="7051"/>
        <v>081</v>
      </c>
      <c r="I4641" s="397" t="s">
        <v>3260</v>
      </c>
      <c r="J4641" s="380" t="s">
        <v>2618</v>
      </c>
      <c r="K4641" s="415" t="s">
        <v>579</v>
      </c>
      <c r="L4641" s="733">
        <v>1093</v>
      </c>
      <c r="M4641" s="734">
        <v>1093</v>
      </c>
      <c r="N4641" s="931"/>
      <c r="O4641" s="530">
        <f t="shared" si="7052"/>
        <v>-1093</v>
      </c>
      <c r="P4641" s="530" t="str">
        <f t="shared" si="7053"/>
        <v xml:space="preserve">0 </v>
      </c>
      <c r="Q4641" s="646"/>
      <c r="R4641" s="536"/>
      <c r="S4641" s="536"/>
      <c r="T4641" s="536"/>
      <c r="U4641" s="536"/>
      <c r="V4641" s="536"/>
      <c r="W4641" s="683" t="str">
        <f t="shared" si="7054"/>
        <v>OK</v>
      </c>
      <c r="X4641" s="141"/>
      <c r="Y4641" s="141"/>
      <c r="Z4641" s="552"/>
      <c r="AA4641" s="552"/>
      <c r="AB4641" s="683" t="str">
        <f t="shared" si="7055"/>
        <v>OK</v>
      </c>
      <c r="AC4641" s="593"/>
      <c r="AD4641" s="530">
        <f t="shared" si="7056"/>
        <v>0</v>
      </c>
      <c r="AE4641" s="842">
        <f t="shared" si="7057"/>
        <v>0</v>
      </c>
      <c r="AF4641" s="931"/>
      <c r="AG4641" s="530">
        <f t="shared" si="7058"/>
        <v>-1093</v>
      </c>
      <c r="AH4641" s="530" t="str">
        <f t="shared" si="7059"/>
        <v xml:space="preserve">0 </v>
      </c>
      <c r="AI4641" s="641"/>
      <c r="AJ4641" s="537"/>
      <c r="AK4641" s="537"/>
      <c r="AL4641" s="537"/>
      <c r="AM4641" s="537"/>
      <c r="AN4641" s="537"/>
      <c r="AO4641" s="683" t="str">
        <f t="shared" si="7060"/>
        <v>OK</v>
      </c>
      <c r="AP4641" s="141"/>
      <c r="AQ4641" s="141"/>
      <c r="AR4641" s="552"/>
      <c r="AS4641" s="552"/>
      <c r="AT4641" s="683" t="str">
        <f t="shared" si="7061"/>
        <v>OK</v>
      </c>
      <c r="AU4641" s="593"/>
      <c r="AV4641" s="530">
        <f t="shared" si="7062"/>
        <v>0</v>
      </c>
      <c r="AW4641" s="842">
        <f t="shared" si="7063"/>
        <v>0</v>
      </c>
      <c r="AX4641" s="115">
        <f t="shared" si="7064"/>
        <v>1093</v>
      </c>
      <c r="AY4641" s="5">
        <f t="shared" si="7065"/>
        <v>0</v>
      </c>
      <c r="AZ4641" s="7">
        <f t="shared" si="7071"/>
        <v>-1093</v>
      </c>
      <c r="BA4641" s="335">
        <f t="shared" si="7066"/>
        <v>-1</v>
      </c>
      <c r="BB4641" s="23">
        <f t="shared" si="7067"/>
        <v>1093</v>
      </c>
      <c r="BC4641" s="5">
        <f t="shared" si="7068"/>
        <v>0</v>
      </c>
      <c r="BD4641" s="7">
        <f t="shared" si="7072"/>
        <v>-1093</v>
      </c>
      <c r="BE4641" s="335">
        <f t="shared" si="7069"/>
        <v>-1</v>
      </c>
      <c r="BG4641" s="826" t="str">
        <f t="shared" si="7070"/>
        <v>41.40</v>
      </c>
      <c r="BH4641" s="607" t="b">
        <f>COUNTIF('Codes SEC'!$B$2:$B$250,Ministres!BG4641)&gt;0</f>
        <v>1</v>
      </c>
    </row>
    <row r="4642" spans="1:66" ht="35.1" customHeight="1" x14ac:dyDescent="0.25">
      <c r="A4642" s="190" t="s">
        <v>6115</v>
      </c>
      <c r="B4642" s="210">
        <v>16</v>
      </c>
      <c r="C4642" s="120" t="s">
        <v>107</v>
      </c>
      <c r="D4642" s="620">
        <v>1000</v>
      </c>
      <c r="E4642" s="279"/>
      <c r="F4642" s="120">
        <v>18</v>
      </c>
      <c r="G4642" s="697"/>
      <c r="H4642" s="890" t="str">
        <f t="shared" si="7051"/>
        <v>081</v>
      </c>
      <c r="I4642" s="397" t="s">
        <v>3260</v>
      </c>
      <c r="J4642" s="380" t="s">
        <v>2619</v>
      </c>
      <c r="K4642" s="419" t="s">
        <v>5728</v>
      </c>
      <c r="L4642" s="733">
        <v>4752</v>
      </c>
      <c r="M4642" s="734">
        <v>4752</v>
      </c>
      <c r="N4642" s="931"/>
      <c r="O4642" s="530">
        <f t="shared" si="7052"/>
        <v>-4752</v>
      </c>
      <c r="P4642" s="530" t="str">
        <f t="shared" si="7053"/>
        <v xml:space="preserve">0 </v>
      </c>
      <c r="Q4642" s="646"/>
      <c r="R4642" s="536"/>
      <c r="S4642" s="536"/>
      <c r="T4642" s="536"/>
      <c r="U4642" s="536"/>
      <c r="V4642" s="536"/>
      <c r="W4642" s="683" t="str">
        <f t="shared" si="7054"/>
        <v>OK</v>
      </c>
      <c r="X4642" s="141"/>
      <c r="Y4642" s="141"/>
      <c r="Z4642" s="552"/>
      <c r="AA4642" s="552"/>
      <c r="AB4642" s="683" t="str">
        <f t="shared" si="7055"/>
        <v>OK</v>
      </c>
      <c r="AC4642" s="593"/>
      <c r="AD4642" s="530">
        <f t="shared" si="7056"/>
        <v>0</v>
      </c>
      <c r="AE4642" s="842">
        <f t="shared" si="7057"/>
        <v>0</v>
      </c>
      <c r="AF4642" s="931"/>
      <c r="AG4642" s="530">
        <f t="shared" si="7058"/>
        <v>-4752</v>
      </c>
      <c r="AH4642" s="530" t="str">
        <f t="shared" si="7059"/>
        <v xml:space="preserve">0 </v>
      </c>
      <c r="AI4642" s="641"/>
      <c r="AJ4642" s="537"/>
      <c r="AK4642" s="537"/>
      <c r="AL4642" s="537"/>
      <c r="AM4642" s="537"/>
      <c r="AN4642" s="537"/>
      <c r="AO4642" s="683" t="str">
        <f t="shared" si="7060"/>
        <v>OK</v>
      </c>
      <c r="AP4642" s="141"/>
      <c r="AQ4642" s="141"/>
      <c r="AR4642" s="552"/>
      <c r="AS4642" s="552"/>
      <c r="AT4642" s="683" t="str">
        <f t="shared" si="7061"/>
        <v>OK</v>
      </c>
      <c r="AU4642" s="593"/>
      <c r="AV4642" s="530">
        <f t="shared" si="7062"/>
        <v>0</v>
      </c>
      <c r="AW4642" s="842">
        <f t="shared" si="7063"/>
        <v>0</v>
      </c>
      <c r="AX4642" s="115">
        <f t="shared" si="7064"/>
        <v>4752</v>
      </c>
      <c r="AY4642" s="5">
        <f t="shared" si="7065"/>
        <v>0</v>
      </c>
      <c r="AZ4642" s="7">
        <f t="shared" si="7071"/>
        <v>-4752</v>
      </c>
      <c r="BA4642" s="335">
        <f t="shared" si="7066"/>
        <v>-1</v>
      </c>
      <c r="BB4642" s="23">
        <f t="shared" si="7067"/>
        <v>4752</v>
      </c>
      <c r="BC4642" s="5">
        <f t="shared" si="7068"/>
        <v>0</v>
      </c>
      <c r="BD4642" s="7">
        <f t="shared" si="7072"/>
        <v>-4752</v>
      </c>
      <c r="BE4642" s="335">
        <f t="shared" si="7069"/>
        <v>-1</v>
      </c>
      <c r="BG4642" s="826" t="str">
        <f t="shared" si="7070"/>
        <v>41.40</v>
      </c>
      <c r="BH4642" s="607" t="b">
        <f>COUNTIF('Codes SEC'!$B$2:$B$250,Ministres!BG4642)&gt;0</f>
        <v>1</v>
      </c>
    </row>
    <row r="4643" spans="1:66" ht="35.1" customHeight="1" x14ac:dyDescent="0.25">
      <c r="A4643" s="222" t="s">
        <v>6115</v>
      </c>
      <c r="B4643" s="112">
        <v>16</v>
      </c>
      <c r="C4643" s="116" t="s">
        <v>107</v>
      </c>
      <c r="D4643" s="620">
        <v>1000</v>
      </c>
      <c r="E4643" s="278"/>
      <c r="F4643" s="116">
        <v>18</v>
      </c>
      <c r="G4643" s="694"/>
      <c r="H4643" s="878" t="str">
        <f t="shared" si="7051"/>
        <v>081</v>
      </c>
      <c r="I4643" s="397" t="s">
        <v>3260</v>
      </c>
      <c r="J4643" s="380" t="s">
        <v>2617</v>
      </c>
      <c r="K4643" s="415" t="s">
        <v>6265</v>
      </c>
      <c r="L4643" s="733">
        <v>0</v>
      </c>
      <c r="M4643" s="734">
        <v>0</v>
      </c>
      <c r="N4643" s="931"/>
      <c r="O4643" s="530">
        <f t="shared" si="7052"/>
        <v>0</v>
      </c>
      <c r="P4643" s="530">
        <f t="shared" si="7053"/>
        <v>0</v>
      </c>
      <c r="Q4643" s="646"/>
      <c r="R4643" s="536"/>
      <c r="S4643" s="536"/>
      <c r="T4643" s="536"/>
      <c r="U4643" s="536"/>
      <c r="V4643" s="536"/>
      <c r="W4643" s="683" t="str">
        <f>IF(SUM(Q4643:V4643)=X4643,"OK",SUM(Q4643:V4643)-X4643)</f>
        <v>OK</v>
      </c>
      <c r="X4643" s="141"/>
      <c r="Y4643" s="141"/>
      <c r="Z4643" s="552"/>
      <c r="AA4643" s="552"/>
      <c r="AB4643" s="683" t="str">
        <f>IF(SUM(Z4643:AA4643)=AC4643,"OK",SUM(Z4643:AA4643)-AC4643)</f>
        <v>OK</v>
      </c>
      <c r="AC4643" s="593"/>
      <c r="AD4643" s="530">
        <f t="shared" si="7056"/>
        <v>0</v>
      </c>
      <c r="AE4643" s="842">
        <f t="shared" si="7057"/>
        <v>0</v>
      </c>
      <c r="AF4643" s="931"/>
      <c r="AG4643" s="530">
        <f t="shared" si="7058"/>
        <v>0</v>
      </c>
      <c r="AH4643" s="530">
        <f t="shared" si="7059"/>
        <v>0</v>
      </c>
      <c r="AI4643" s="641"/>
      <c r="AJ4643" s="537"/>
      <c r="AK4643" s="537"/>
      <c r="AL4643" s="537"/>
      <c r="AM4643" s="537"/>
      <c r="AN4643" s="537"/>
      <c r="AO4643" s="683" t="str">
        <f>IF(SUM(AI4643:AN4643)=AP4643,"OK",SUM(AI4643:AN4643)-AP4643)</f>
        <v>OK</v>
      </c>
      <c r="AP4643" s="141"/>
      <c r="AQ4643" s="141"/>
      <c r="AR4643" s="552"/>
      <c r="AS4643" s="552"/>
      <c r="AT4643" s="683" t="str">
        <f>IF(SUM(AR4643:AS4643)=AU4643,"OK",SUM(AR4643:AS4643)-AU4643)</f>
        <v>OK</v>
      </c>
      <c r="AU4643" s="593"/>
      <c r="AV4643" s="530">
        <f t="shared" si="7062"/>
        <v>0</v>
      </c>
      <c r="AW4643" s="842">
        <f t="shared" si="7063"/>
        <v>0</v>
      </c>
      <c r="AX4643" s="115">
        <f t="shared" si="7064"/>
        <v>0</v>
      </c>
      <c r="AY4643" s="5">
        <f t="shared" si="7065"/>
        <v>0</v>
      </c>
      <c r="AZ4643" s="7">
        <f>AY4643-AX4643</f>
        <v>0</v>
      </c>
      <c r="BA4643" s="335" t="e">
        <f>AZ4643/AX4643</f>
        <v>#DIV/0!</v>
      </c>
      <c r="BB4643" s="23">
        <f t="shared" si="7067"/>
        <v>0</v>
      </c>
      <c r="BC4643" s="5">
        <f>AW4643</f>
        <v>0</v>
      </c>
      <c r="BD4643" s="7">
        <f>BC4643-BB4643</f>
        <v>0</v>
      </c>
      <c r="BE4643" s="335" t="e">
        <f>BD4643/BB4643</f>
        <v>#DIV/0!</v>
      </c>
      <c r="BG4643" s="826" t="str">
        <f t="shared" si="7070"/>
        <v>41.40</v>
      </c>
      <c r="BH4643" s="607" t="b">
        <f>COUNTIF('Codes SEC'!$B$2:$B$250,Ministres!BG4643)&gt;0</f>
        <v>1</v>
      </c>
    </row>
    <row r="4644" spans="1:66" ht="35.1" customHeight="1" x14ac:dyDescent="0.25">
      <c r="A4644" s="190" t="s">
        <v>6115</v>
      </c>
      <c r="B4644" s="210">
        <v>16</v>
      </c>
      <c r="C4644" s="120" t="s">
        <v>107</v>
      </c>
      <c r="D4644" s="620">
        <v>1000</v>
      </c>
      <c r="E4644" s="279"/>
      <c r="F4644" s="120">
        <v>12</v>
      </c>
      <c r="G4644" s="697"/>
      <c r="H4644" s="890" t="str">
        <f t="shared" si="7051"/>
        <v>081</v>
      </c>
      <c r="I4644" s="397">
        <v>84140000</v>
      </c>
      <c r="J4644" s="380" t="s">
        <v>3402</v>
      </c>
      <c r="K4644" s="419" t="s">
        <v>3388</v>
      </c>
      <c r="L4644" s="733">
        <v>7</v>
      </c>
      <c r="M4644" s="734">
        <v>7</v>
      </c>
      <c r="N4644" s="931"/>
      <c r="O4644" s="530">
        <f t="shared" si="7052"/>
        <v>-7</v>
      </c>
      <c r="P4644" s="530" t="str">
        <f t="shared" si="7053"/>
        <v xml:space="preserve">0 </v>
      </c>
      <c r="Q4644" s="646"/>
      <c r="R4644" s="536"/>
      <c r="S4644" s="536"/>
      <c r="T4644" s="536"/>
      <c r="U4644" s="536"/>
      <c r="V4644" s="536"/>
      <c r="W4644" s="683" t="str">
        <f t="shared" si="7054"/>
        <v>OK</v>
      </c>
      <c r="X4644" s="141"/>
      <c r="Y4644" s="141"/>
      <c r="Z4644" s="552"/>
      <c r="AA4644" s="552"/>
      <c r="AB4644" s="683" t="str">
        <f t="shared" si="7055"/>
        <v>OK</v>
      </c>
      <c r="AC4644" s="593"/>
      <c r="AD4644" s="530">
        <f t="shared" si="7056"/>
        <v>0</v>
      </c>
      <c r="AE4644" s="842">
        <f t="shared" si="7057"/>
        <v>0</v>
      </c>
      <c r="AF4644" s="931"/>
      <c r="AG4644" s="530">
        <f t="shared" si="7058"/>
        <v>-7</v>
      </c>
      <c r="AH4644" s="530" t="str">
        <f t="shared" si="7059"/>
        <v xml:space="preserve">0 </v>
      </c>
      <c r="AI4644" s="641"/>
      <c r="AJ4644" s="537"/>
      <c r="AK4644" s="537"/>
      <c r="AL4644" s="537"/>
      <c r="AM4644" s="537"/>
      <c r="AN4644" s="537"/>
      <c r="AO4644" s="683" t="str">
        <f t="shared" si="7060"/>
        <v>OK</v>
      </c>
      <c r="AP4644" s="141"/>
      <c r="AQ4644" s="141"/>
      <c r="AR4644" s="552"/>
      <c r="AS4644" s="552"/>
      <c r="AT4644" s="683" t="str">
        <f t="shared" si="7061"/>
        <v>OK</v>
      </c>
      <c r="AU4644" s="593"/>
      <c r="AV4644" s="530">
        <f t="shared" si="7062"/>
        <v>0</v>
      </c>
      <c r="AW4644" s="842">
        <f t="shared" si="7063"/>
        <v>0</v>
      </c>
      <c r="AX4644" s="115">
        <f t="shared" si="7064"/>
        <v>7</v>
      </c>
      <c r="AY4644" s="5">
        <f t="shared" si="7065"/>
        <v>0</v>
      </c>
      <c r="AZ4644" s="7">
        <f>AY4644-AX4644</f>
        <v>-7</v>
      </c>
      <c r="BA4644" s="335">
        <f t="shared" si="7066"/>
        <v>-1</v>
      </c>
      <c r="BB4644" s="23">
        <f t="shared" si="7067"/>
        <v>7</v>
      </c>
      <c r="BC4644" s="5">
        <f t="shared" si="7068"/>
        <v>0</v>
      </c>
      <c r="BD4644" s="7">
        <f>BC4644-BB4644</f>
        <v>-7</v>
      </c>
      <c r="BE4644" s="335">
        <f t="shared" si="7069"/>
        <v>-1</v>
      </c>
      <c r="BG4644" s="826" t="str">
        <f t="shared" si="7070"/>
        <v>41.40</v>
      </c>
      <c r="BH4644" s="607" t="b">
        <f>COUNTIF('Codes SEC'!$B$2:$B$250,Ministres!BG4644)&gt;0</f>
        <v>1</v>
      </c>
    </row>
    <row r="4645" spans="1:66" ht="35.1" customHeight="1" x14ac:dyDescent="0.25">
      <c r="A4645" s="222" t="s">
        <v>6115</v>
      </c>
      <c r="B4645" s="112" t="s">
        <v>5020</v>
      </c>
      <c r="C4645" s="120" t="s">
        <v>107</v>
      </c>
      <c r="D4645" s="620">
        <v>1000</v>
      </c>
      <c r="E4645" s="278"/>
      <c r="F4645" s="116">
        <v>12</v>
      </c>
      <c r="G4645" s="700"/>
      <c r="H4645" s="888" t="str">
        <f t="shared" si="7051"/>
        <v>081</v>
      </c>
      <c r="I4645" s="580">
        <v>84140000</v>
      </c>
      <c r="J4645" s="689" t="s">
        <v>5795</v>
      </c>
      <c r="K4645" s="411" t="s">
        <v>6264</v>
      </c>
      <c r="L4645" s="733">
        <v>508</v>
      </c>
      <c r="M4645" s="734">
        <v>508</v>
      </c>
      <c r="N4645" s="931"/>
      <c r="O4645" s="530">
        <f t="shared" si="7052"/>
        <v>-508</v>
      </c>
      <c r="P4645" s="530" t="str">
        <f t="shared" si="7053"/>
        <v xml:space="preserve">0 </v>
      </c>
      <c r="Q4645" s="646"/>
      <c r="R4645" s="536"/>
      <c r="S4645" s="536"/>
      <c r="T4645" s="536"/>
      <c r="U4645" s="536"/>
      <c r="V4645" s="536"/>
      <c r="W4645" s="683" t="str">
        <f>IF(SUM(Q4645:V4645)=X4645,"OK",SUM(Q4645:V4645)-X4645)</f>
        <v>OK</v>
      </c>
      <c r="X4645" s="141"/>
      <c r="Y4645" s="141"/>
      <c r="Z4645" s="552"/>
      <c r="AA4645" s="552"/>
      <c r="AB4645" s="683" t="str">
        <f>IF(SUM(Z4645:AA4645)=AC4645,"OK",SUM(Z4645:AA4645)-AC4645)</f>
        <v>OK</v>
      </c>
      <c r="AC4645" s="593"/>
      <c r="AD4645" s="530">
        <f t="shared" si="7056"/>
        <v>0</v>
      </c>
      <c r="AE4645" s="842">
        <f t="shared" si="7057"/>
        <v>0</v>
      </c>
      <c r="AF4645" s="931"/>
      <c r="AG4645" s="530">
        <f t="shared" si="7058"/>
        <v>-508</v>
      </c>
      <c r="AH4645" s="530" t="str">
        <f t="shared" si="7059"/>
        <v xml:space="preserve">0 </v>
      </c>
      <c r="AI4645" s="641"/>
      <c r="AJ4645" s="537"/>
      <c r="AK4645" s="537"/>
      <c r="AL4645" s="537"/>
      <c r="AM4645" s="537"/>
      <c r="AN4645" s="537"/>
      <c r="AO4645" s="683" t="str">
        <f>IF(SUM(AI4645:AN4645)=AP4645,"OK",SUM(AI4645:AN4645)-AP4645)</f>
        <v>OK</v>
      </c>
      <c r="AP4645" s="141"/>
      <c r="AQ4645" s="141"/>
      <c r="AR4645" s="552"/>
      <c r="AS4645" s="552"/>
      <c r="AT4645" s="683" t="str">
        <f>IF(SUM(AR4645:AS4645)=AU4645,"OK",SUM(AR4645:AS4645)-AU4645)</f>
        <v>OK</v>
      </c>
      <c r="AU4645" s="593"/>
      <c r="AV4645" s="530">
        <f t="shared" si="7062"/>
        <v>0</v>
      </c>
      <c r="AW4645" s="842">
        <f t="shared" si="7063"/>
        <v>0</v>
      </c>
      <c r="AX4645" s="115">
        <f t="shared" si="7064"/>
        <v>508</v>
      </c>
      <c r="AY4645" s="5">
        <f t="shared" si="7065"/>
        <v>0</v>
      </c>
      <c r="AZ4645" s="7">
        <f t="shared" ref="AZ4645" si="7073">AY4645-AX4645</f>
        <v>-508</v>
      </c>
      <c r="BA4645" s="335">
        <f t="shared" ref="BA4645" si="7074">AZ4645/AX4645</f>
        <v>-1</v>
      </c>
      <c r="BB4645" s="23">
        <f t="shared" si="7067"/>
        <v>508</v>
      </c>
      <c r="BC4645" s="5">
        <f t="shared" ref="BC4645" si="7075">AW4645</f>
        <v>0</v>
      </c>
      <c r="BD4645" s="7">
        <f t="shared" ref="BD4645" si="7076">BC4645-BB4645</f>
        <v>-508</v>
      </c>
      <c r="BE4645" s="335">
        <f t="shared" ref="BE4645" si="7077">BD4645/BB4645</f>
        <v>-1</v>
      </c>
      <c r="BG4645" s="826" t="str">
        <f t="shared" si="7070"/>
        <v>41.40</v>
      </c>
      <c r="BH4645" s="607" t="b">
        <f>COUNTIF('Codes SEC'!$B$2:$B$250,Ministres!BG4645)&gt;0</f>
        <v>1</v>
      </c>
    </row>
    <row r="4646" spans="1:66" ht="35.1" customHeight="1" x14ac:dyDescent="0.25">
      <c r="A4646" s="222" t="s">
        <v>6115</v>
      </c>
      <c r="B4646" s="112">
        <v>16</v>
      </c>
      <c r="C4646" s="116" t="s">
        <v>107</v>
      </c>
      <c r="D4646" s="620">
        <v>1000</v>
      </c>
      <c r="E4646" s="278"/>
      <c r="F4646" s="116">
        <v>12</v>
      </c>
      <c r="G4646" s="694"/>
      <c r="H4646" s="878" t="str">
        <f t="shared" si="7051"/>
        <v>081</v>
      </c>
      <c r="I4646" s="397" t="s">
        <v>3265</v>
      </c>
      <c r="J4646" s="380" t="s">
        <v>2621</v>
      </c>
      <c r="K4646" s="417" t="s">
        <v>14</v>
      </c>
      <c r="L4646" s="733">
        <v>102</v>
      </c>
      <c r="M4646" s="734">
        <v>144</v>
      </c>
      <c r="N4646" s="931"/>
      <c r="O4646" s="530">
        <f t="shared" si="7052"/>
        <v>-102</v>
      </c>
      <c r="P4646" s="530" t="str">
        <f t="shared" si="7053"/>
        <v xml:space="preserve">0 </v>
      </c>
      <c r="Q4646" s="646"/>
      <c r="R4646" s="536"/>
      <c r="S4646" s="536"/>
      <c r="T4646" s="536"/>
      <c r="U4646" s="536"/>
      <c r="V4646" s="536"/>
      <c r="W4646" s="683" t="str">
        <f t="shared" si="7054"/>
        <v>OK</v>
      </c>
      <c r="X4646" s="141"/>
      <c r="Y4646" s="141"/>
      <c r="Z4646" s="552"/>
      <c r="AA4646" s="552"/>
      <c r="AB4646" s="683" t="str">
        <f t="shared" si="7055"/>
        <v>OK</v>
      </c>
      <c r="AC4646" s="593"/>
      <c r="AD4646" s="530">
        <f t="shared" si="7056"/>
        <v>0</v>
      </c>
      <c r="AE4646" s="842">
        <f t="shared" si="7057"/>
        <v>0</v>
      </c>
      <c r="AF4646" s="931"/>
      <c r="AG4646" s="530">
        <f t="shared" si="7058"/>
        <v>-144</v>
      </c>
      <c r="AH4646" s="530" t="str">
        <f t="shared" si="7059"/>
        <v xml:space="preserve">0 </v>
      </c>
      <c r="AI4646" s="641"/>
      <c r="AJ4646" s="537"/>
      <c r="AK4646" s="537"/>
      <c r="AL4646" s="537"/>
      <c r="AM4646" s="537"/>
      <c r="AN4646" s="537"/>
      <c r="AO4646" s="683" t="str">
        <f t="shared" si="7060"/>
        <v>OK</v>
      </c>
      <c r="AP4646" s="141"/>
      <c r="AQ4646" s="141"/>
      <c r="AR4646" s="552"/>
      <c r="AS4646" s="552"/>
      <c r="AT4646" s="683" t="str">
        <f t="shared" si="7061"/>
        <v>OK</v>
      </c>
      <c r="AU4646" s="593"/>
      <c r="AV4646" s="530">
        <f t="shared" si="7062"/>
        <v>0</v>
      </c>
      <c r="AW4646" s="842">
        <f t="shared" si="7063"/>
        <v>0</v>
      </c>
      <c r="AX4646" s="115">
        <f t="shared" si="7064"/>
        <v>102</v>
      </c>
      <c r="AY4646" s="5">
        <f t="shared" si="7065"/>
        <v>0</v>
      </c>
      <c r="AZ4646" s="7">
        <f t="shared" si="7071"/>
        <v>-102</v>
      </c>
      <c r="BA4646" s="335">
        <f t="shared" si="7066"/>
        <v>-1</v>
      </c>
      <c r="BB4646" s="23">
        <f t="shared" si="7067"/>
        <v>144</v>
      </c>
      <c r="BC4646" s="5">
        <f t="shared" si="7068"/>
        <v>0</v>
      </c>
      <c r="BD4646" s="7">
        <f t="shared" si="7072"/>
        <v>-144</v>
      </c>
      <c r="BE4646" s="335">
        <f t="shared" si="7069"/>
        <v>-1</v>
      </c>
      <c r="BG4646" s="826" t="str">
        <f t="shared" si="7070"/>
        <v>43.22</v>
      </c>
      <c r="BH4646" s="607" t="b">
        <f>COUNTIF('Codes SEC'!$B$2:$B$250,Ministres!BG4646)&gt;0</f>
        <v>1</v>
      </c>
    </row>
    <row r="4647" spans="1:66" ht="35.1" customHeight="1" x14ac:dyDescent="0.25">
      <c r="A4647" s="222" t="s">
        <v>6115</v>
      </c>
      <c r="B4647" s="112">
        <v>16</v>
      </c>
      <c r="C4647" s="116" t="s">
        <v>107</v>
      </c>
      <c r="D4647" s="620">
        <v>1000</v>
      </c>
      <c r="E4647" s="278"/>
      <c r="F4647" s="116">
        <v>12</v>
      </c>
      <c r="G4647" s="694"/>
      <c r="H4647" s="878" t="str">
        <f t="shared" si="7051"/>
        <v>081</v>
      </c>
      <c r="I4647" s="397" t="s">
        <v>3275</v>
      </c>
      <c r="J4647" s="380" t="s">
        <v>2620</v>
      </c>
      <c r="K4647" s="415" t="s">
        <v>13</v>
      </c>
      <c r="L4647" s="733">
        <v>8</v>
      </c>
      <c r="M4647" s="734">
        <v>83</v>
      </c>
      <c r="N4647" s="931"/>
      <c r="O4647" s="530">
        <f t="shared" si="7052"/>
        <v>-8</v>
      </c>
      <c r="P4647" s="530" t="str">
        <f t="shared" si="7053"/>
        <v xml:space="preserve">0 </v>
      </c>
      <c r="Q4647" s="646"/>
      <c r="R4647" s="536"/>
      <c r="S4647" s="536"/>
      <c r="T4647" s="536"/>
      <c r="U4647" s="536"/>
      <c r="V4647" s="536"/>
      <c r="W4647" s="683" t="str">
        <f>IF(SUM(Q4647:V4647)=X4647,"OK",SUM(Q4647:V4647)-X4647)</f>
        <v>OK</v>
      </c>
      <c r="X4647" s="141"/>
      <c r="Y4647" s="141"/>
      <c r="Z4647" s="552"/>
      <c r="AA4647" s="552"/>
      <c r="AB4647" s="683" t="str">
        <f>IF(SUM(Z4647:AA4647)=AC4647,"OK",SUM(Z4647:AA4647)-AC4647)</f>
        <v>OK</v>
      </c>
      <c r="AC4647" s="593"/>
      <c r="AD4647" s="530">
        <f t="shared" si="7056"/>
        <v>0</v>
      </c>
      <c r="AE4647" s="842">
        <f t="shared" si="7057"/>
        <v>0</v>
      </c>
      <c r="AF4647" s="931"/>
      <c r="AG4647" s="530">
        <f t="shared" si="7058"/>
        <v>-83</v>
      </c>
      <c r="AH4647" s="530" t="str">
        <f t="shared" si="7059"/>
        <v xml:space="preserve">0 </v>
      </c>
      <c r="AI4647" s="641"/>
      <c r="AJ4647" s="537"/>
      <c r="AK4647" s="537"/>
      <c r="AL4647" s="537"/>
      <c r="AM4647" s="537"/>
      <c r="AN4647" s="537"/>
      <c r="AO4647" s="683" t="str">
        <f>IF(SUM(AI4647:AN4647)=AP4647,"OK",SUM(AI4647:AN4647)-AP4647)</f>
        <v>OK</v>
      </c>
      <c r="AP4647" s="141"/>
      <c r="AQ4647" s="141"/>
      <c r="AR4647" s="552"/>
      <c r="AS4647" s="552"/>
      <c r="AT4647" s="683" t="str">
        <f>IF(SUM(AR4647:AS4647)=AU4647,"OK",SUM(AR4647:AS4647)-AU4647)</f>
        <v>OK</v>
      </c>
      <c r="AU4647" s="593"/>
      <c r="AV4647" s="530">
        <f t="shared" si="7062"/>
        <v>0</v>
      </c>
      <c r="AW4647" s="842">
        <f t="shared" si="7063"/>
        <v>0</v>
      </c>
      <c r="AX4647" s="115">
        <f t="shared" si="7064"/>
        <v>8</v>
      </c>
      <c r="AY4647" s="5">
        <f t="shared" si="7065"/>
        <v>0</v>
      </c>
      <c r="AZ4647" s="7">
        <f>AY4647-AX4647</f>
        <v>-8</v>
      </c>
      <c r="BA4647" s="335">
        <f>AZ4647/AX4647</f>
        <v>-1</v>
      </c>
      <c r="BB4647" s="23">
        <f t="shared" si="7067"/>
        <v>83</v>
      </c>
      <c r="BC4647" s="5">
        <f>AW4647</f>
        <v>0</v>
      </c>
      <c r="BD4647" s="7">
        <f>BC4647-BB4647</f>
        <v>-83</v>
      </c>
      <c r="BE4647" s="335">
        <f>BD4647/BB4647</f>
        <v>-1</v>
      </c>
      <c r="BG4647" s="826" t="str">
        <f t="shared" si="7070"/>
        <v>43.40</v>
      </c>
      <c r="BH4647" s="607" t="b">
        <f>COUNTIF('Codes SEC'!$B$2:$B$250,Ministres!BG4647)&gt;0</f>
        <v>1</v>
      </c>
    </row>
    <row r="4648" spans="1:66" ht="35.1" customHeight="1" x14ac:dyDescent="0.25">
      <c r="A4648" s="222" t="s">
        <v>6115</v>
      </c>
      <c r="B4648" s="112">
        <v>16</v>
      </c>
      <c r="C4648" s="116" t="s">
        <v>107</v>
      </c>
      <c r="D4648" s="620">
        <v>1000</v>
      </c>
      <c r="E4648" s="278"/>
      <c r="F4648" s="116">
        <v>4</v>
      </c>
      <c r="G4648" s="694"/>
      <c r="H4648" s="878" t="str">
        <f t="shared" si="7051"/>
        <v>081</v>
      </c>
      <c r="I4648" s="397" t="s">
        <v>3271</v>
      </c>
      <c r="J4648" s="380" t="s">
        <v>2622</v>
      </c>
      <c r="K4648" s="494" t="s">
        <v>1716</v>
      </c>
      <c r="L4648" s="733">
        <v>5484</v>
      </c>
      <c r="M4648" s="734">
        <v>5484</v>
      </c>
      <c r="N4648" s="931"/>
      <c r="O4648" s="530">
        <f t="shared" si="7052"/>
        <v>-5484</v>
      </c>
      <c r="P4648" s="530" t="str">
        <f t="shared" si="7053"/>
        <v xml:space="preserve">0 </v>
      </c>
      <c r="Q4648" s="646"/>
      <c r="R4648" s="536"/>
      <c r="S4648" s="536"/>
      <c r="T4648" s="536"/>
      <c r="U4648" s="536"/>
      <c r="V4648" s="536"/>
      <c r="W4648" s="683" t="str">
        <f t="shared" si="7054"/>
        <v>OK</v>
      </c>
      <c r="X4648" s="141"/>
      <c r="Y4648" s="141"/>
      <c r="Z4648" s="552"/>
      <c r="AA4648" s="552"/>
      <c r="AB4648" s="683" t="str">
        <f t="shared" si="7055"/>
        <v>OK</v>
      </c>
      <c r="AC4648" s="593"/>
      <c r="AD4648" s="530">
        <f t="shared" si="7056"/>
        <v>0</v>
      </c>
      <c r="AE4648" s="842">
        <f t="shared" si="7057"/>
        <v>0</v>
      </c>
      <c r="AF4648" s="931"/>
      <c r="AG4648" s="530">
        <f t="shared" si="7058"/>
        <v>-5484</v>
      </c>
      <c r="AH4648" s="530" t="str">
        <f t="shared" si="7059"/>
        <v xml:space="preserve">0 </v>
      </c>
      <c r="AI4648" s="641"/>
      <c r="AJ4648" s="537"/>
      <c r="AK4648" s="537"/>
      <c r="AL4648" s="537"/>
      <c r="AM4648" s="537"/>
      <c r="AN4648" s="537"/>
      <c r="AO4648" s="683" t="str">
        <f t="shared" si="7060"/>
        <v>OK</v>
      </c>
      <c r="AP4648" s="141"/>
      <c r="AQ4648" s="141"/>
      <c r="AR4648" s="552"/>
      <c r="AS4648" s="552"/>
      <c r="AT4648" s="683" t="str">
        <f t="shared" si="7061"/>
        <v>OK</v>
      </c>
      <c r="AU4648" s="593"/>
      <c r="AV4648" s="530">
        <f t="shared" si="7062"/>
        <v>0</v>
      </c>
      <c r="AW4648" s="842">
        <f t="shared" si="7063"/>
        <v>0</v>
      </c>
      <c r="AX4648" s="115">
        <f t="shared" si="7064"/>
        <v>5484</v>
      </c>
      <c r="AY4648" s="5">
        <f t="shared" si="7065"/>
        <v>0</v>
      </c>
      <c r="AZ4648" s="7">
        <f t="shared" si="7071"/>
        <v>-5484</v>
      </c>
      <c r="BA4648" s="335">
        <f t="shared" si="7066"/>
        <v>-1</v>
      </c>
      <c r="BB4648" s="23">
        <f t="shared" si="7067"/>
        <v>5484</v>
      </c>
      <c r="BC4648" s="5">
        <f t="shared" si="7068"/>
        <v>0</v>
      </c>
      <c r="BD4648" s="7">
        <f t="shared" si="7072"/>
        <v>-5484</v>
      </c>
      <c r="BE4648" s="335">
        <f t="shared" si="7069"/>
        <v>-1</v>
      </c>
      <c r="BG4648" s="826" t="str">
        <f t="shared" si="7070"/>
        <v>45.26</v>
      </c>
      <c r="BH4648" s="607" t="b">
        <f>COUNTIF('Codes SEC'!$B$2:$B$250,Ministres!BG4648)&gt;0</f>
        <v>1</v>
      </c>
    </row>
    <row r="4649" spans="1:66" ht="35.1" customHeight="1" x14ac:dyDescent="0.25">
      <c r="A4649" s="222" t="s">
        <v>6115</v>
      </c>
      <c r="B4649" s="112">
        <v>16</v>
      </c>
      <c r="C4649" s="116" t="s">
        <v>107</v>
      </c>
      <c r="D4649" s="620">
        <v>1000</v>
      </c>
      <c r="E4649" s="278"/>
      <c r="F4649" s="116">
        <v>4</v>
      </c>
      <c r="G4649" s="694"/>
      <c r="H4649" s="878" t="str">
        <f t="shared" si="7051"/>
        <v>081</v>
      </c>
      <c r="I4649" s="397">
        <v>84526000</v>
      </c>
      <c r="J4649" s="380" t="s">
        <v>3577</v>
      </c>
      <c r="K4649" s="417" t="s">
        <v>3900</v>
      </c>
      <c r="L4649" s="733">
        <v>4</v>
      </c>
      <c r="M4649" s="734">
        <v>4</v>
      </c>
      <c r="N4649" s="931"/>
      <c r="O4649" s="530">
        <f t="shared" si="7052"/>
        <v>-4</v>
      </c>
      <c r="P4649" s="530" t="str">
        <f t="shared" si="7053"/>
        <v xml:space="preserve">0 </v>
      </c>
      <c r="Q4649" s="646"/>
      <c r="R4649" s="536"/>
      <c r="S4649" s="536"/>
      <c r="T4649" s="536"/>
      <c r="U4649" s="536"/>
      <c r="V4649" s="536"/>
      <c r="W4649" s="683" t="str">
        <f t="shared" si="7054"/>
        <v>OK</v>
      </c>
      <c r="X4649" s="141"/>
      <c r="Y4649" s="141"/>
      <c r="Z4649" s="552"/>
      <c r="AA4649" s="552"/>
      <c r="AB4649" s="683" t="str">
        <f t="shared" si="7055"/>
        <v>OK</v>
      </c>
      <c r="AC4649" s="593"/>
      <c r="AD4649" s="530">
        <f t="shared" si="7056"/>
        <v>0</v>
      </c>
      <c r="AE4649" s="842">
        <f t="shared" si="7057"/>
        <v>0</v>
      </c>
      <c r="AF4649" s="931"/>
      <c r="AG4649" s="530">
        <f t="shared" si="7058"/>
        <v>-4</v>
      </c>
      <c r="AH4649" s="530" t="str">
        <f t="shared" si="7059"/>
        <v xml:space="preserve">0 </v>
      </c>
      <c r="AI4649" s="641"/>
      <c r="AJ4649" s="537"/>
      <c r="AK4649" s="537"/>
      <c r="AL4649" s="537"/>
      <c r="AM4649" s="537"/>
      <c r="AN4649" s="537"/>
      <c r="AO4649" s="683" t="str">
        <f t="shared" si="7060"/>
        <v>OK</v>
      </c>
      <c r="AP4649" s="141"/>
      <c r="AQ4649" s="141"/>
      <c r="AR4649" s="552"/>
      <c r="AS4649" s="552"/>
      <c r="AT4649" s="683" t="str">
        <f t="shared" si="7061"/>
        <v>OK</v>
      </c>
      <c r="AU4649" s="593"/>
      <c r="AV4649" s="530">
        <f t="shared" si="7062"/>
        <v>0</v>
      </c>
      <c r="AW4649" s="842">
        <f t="shared" si="7063"/>
        <v>0</v>
      </c>
      <c r="AX4649" s="115">
        <f t="shared" si="7064"/>
        <v>4</v>
      </c>
      <c r="AY4649" s="5">
        <f t="shared" si="7065"/>
        <v>0</v>
      </c>
      <c r="AZ4649" s="7">
        <f>AY4649-AX4649</f>
        <v>-4</v>
      </c>
      <c r="BA4649" s="335">
        <f t="shared" si="7066"/>
        <v>-1</v>
      </c>
      <c r="BB4649" s="23">
        <f t="shared" si="7067"/>
        <v>4</v>
      </c>
      <c r="BC4649" s="5">
        <f t="shared" si="7068"/>
        <v>0</v>
      </c>
      <c r="BD4649" s="7">
        <f>BC4649-BB4649</f>
        <v>-4</v>
      </c>
      <c r="BE4649" s="335">
        <f t="shared" si="7069"/>
        <v>-1</v>
      </c>
      <c r="BG4649" s="826" t="str">
        <f t="shared" si="7070"/>
        <v>45.26</v>
      </c>
      <c r="BH4649" s="607" t="b">
        <f>COUNTIF('Codes SEC'!$B$2:$B$250,Ministres!BG4649)&gt;0</f>
        <v>1</v>
      </c>
    </row>
    <row r="4650" spans="1:66" ht="12.75" customHeight="1" x14ac:dyDescent="0.25">
      <c r="A4650" s="227"/>
      <c r="B4650" s="209"/>
      <c r="C4650" s="253"/>
      <c r="D4650" s="625"/>
      <c r="E4650" s="280"/>
      <c r="F4650" s="253"/>
      <c r="G4650" s="695"/>
      <c r="H4650" s="886"/>
      <c r="I4650" s="403"/>
      <c r="J4650" s="381"/>
      <c r="K4650" s="514" t="s">
        <v>95</v>
      </c>
      <c r="L4650" s="315">
        <f>L4634+L4636+L4639+L4640+L4641+L4637+L4638+L4647+L4646+L4648+L4642+L4643+L4644+L4649+L4632+L4645+L4635+L4633</f>
        <v>48656</v>
      </c>
      <c r="M4650" s="741">
        <f t="shared" ref="M4650:BE4650" si="7078">M4634+M4636+M4639+M4640+M4641+M4637+M4638+M4647+M4646+M4648+M4642+M4643+M4644+M4649+M4632+M4645+M4635+M4633</f>
        <v>48773</v>
      </c>
      <c r="N4650" s="930">
        <f t="shared" si="7078"/>
        <v>0</v>
      </c>
      <c r="O4650" s="790">
        <f t="shared" si="7078"/>
        <v>-48656</v>
      </c>
      <c r="P4650" s="790">
        <f t="shared" si="7078"/>
        <v>0</v>
      </c>
      <c r="Q4650" s="787">
        <f t="shared" si="7078"/>
        <v>0</v>
      </c>
      <c r="R4650" s="648">
        <f t="shared" si="7078"/>
        <v>0</v>
      </c>
      <c r="S4650" s="648">
        <f t="shared" si="7078"/>
        <v>0</v>
      </c>
      <c r="T4650" s="648">
        <f t="shared" si="7078"/>
        <v>0</v>
      </c>
      <c r="U4650" s="648">
        <f t="shared" si="7078"/>
        <v>0</v>
      </c>
      <c r="V4650" s="648">
        <f t="shared" si="7078"/>
        <v>0</v>
      </c>
      <c r="W4650" s="790" t="e">
        <f t="shared" si="7078"/>
        <v>#VALUE!</v>
      </c>
      <c r="X4650" s="649">
        <f t="shared" si="7078"/>
        <v>0</v>
      </c>
      <c r="Y4650" s="649">
        <f t="shared" si="7078"/>
        <v>0</v>
      </c>
      <c r="Z4650" s="648">
        <f t="shared" si="7078"/>
        <v>0</v>
      </c>
      <c r="AA4650" s="648">
        <f t="shared" si="7078"/>
        <v>0</v>
      </c>
      <c r="AB4650" s="790" t="e">
        <f t="shared" si="7078"/>
        <v>#VALUE!</v>
      </c>
      <c r="AC4650" s="649">
        <f t="shared" si="7078"/>
        <v>0</v>
      </c>
      <c r="AD4650" s="790">
        <f t="shared" si="7078"/>
        <v>0</v>
      </c>
      <c r="AE4650" s="843">
        <f t="shared" si="7078"/>
        <v>0</v>
      </c>
      <c r="AF4650" s="930">
        <f t="shared" si="7078"/>
        <v>0</v>
      </c>
      <c r="AG4650" s="790">
        <f t="shared" si="7078"/>
        <v>-48773</v>
      </c>
      <c r="AH4650" s="790">
        <f t="shared" si="7078"/>
        <v>0</v>
      </c>
      <c r="AI4650" s="787">
        <f t="shared" si="7078"/>
        <v>0</v>
      </c>
      <c r="AJ4650" s="648">
        <f t="shared" si="7078"/>
        <v>0</v>
      </c>
      <c r="AK4650" s="648">
        <f t="shared" si="7078"/>
        <v>0</v>
      </c>
      <c r="AL4650" s="648">
        <f t="shared" si="7078"/>
        <v>0</v>
      </c>
      <c r="AM4650" s="648">
        <f t="shared" si="7078"/>
        <v>0</v>
      </c>
      <c r="AN4650" s="648">
        <f t="shared" si="7078"/>
        <v>0</v>
      </c>
      <c r="AO4650" s="790" t="e">
        <f t="shared" si="7078"/>
        <v>#VALUE!</v>
      </c>
      <c r="AP4650" s="649">
        <f t="shared" si="7078"/>
        <v>0</v>
      </c>
      <c r="AQ4650" s="649">
        <f t="shared" si="7078"/>
        <v>0</v>
      </c>
      <c r="AR4650" s="648">
        <f t="shared" si="7078"/>
        <v>0</v>
      </c>
      <c r="AS4650" s="648">
        <f t="shared" si="7078"/>
        <v>0</v>
      </c>
      <c r="AT4650" s="790" t="e">
        <f t="shared" si="7078"/>
        <v>#VALUE!</v>
      </c>
      <c r="AU4650" s="649">
        <f t="shared" si="7078"/>
        <v>0</v>
      </c>
      <c r="AV4650" s="790">
        <f t="shared" si="7078"/>
        <v>0</v>
      </c>
      <c r="AW4650" s="843">
        <f t="shared" si="7078"/>
        <v>0</v>
      </c>
      <c r="AX4650" s="336">
        <f t="shared" si="7078"/>
        <v>48656</v>
      </c>
      <c r="AY4650" s="337">
        <f t="shared" si="7078"/>
        <v>0</v>
      </c>
      <c r="AZ4650" s="338">
        <f t="shared" si="7078"/>
        <v>-48656</v>
      </c>
      <c r="BA4650" s="339" t="e">
        <f t="shared" si="7078"/>
        <v>#DIV/0!</v>
      </c>
      <c r="BB4650" s="322">
        <f t="shared" si="7078"/>
        <v>48773</v>
      </c>
      <c r="BC4650" s="337">
        <f t="shared" si="7078"/>
        <v>0</v>
      </c>
      <c r="BD4650" s="338">
        <f t="shared" si="7078"/>
        <v>-48773</v>
      </c>
      <c r="BE4650" s="339" t="e">
        <f t="shared" si="7078"/>
        <v>#DIV/0!</v>
      </c>
      <c r="BG4650" s="826"/>
      <c r="BH4650" s="607"/>
    </row>
    <row r="4651" spans="1:66" ht="12.75" customHeight="1" x14ac:dyDescent="0.25">
      <c r="A4651" s="21"/>
      <c r="B4651" s="112"/>
      <c r="C4651" s="116"/>
      <c r="D4651" s="623"/>
      <c r="E4651" s="278"/>
      <c r="F4651" s="116"/>
      <c r="G4651" s="694"/>
      <c r="H4651" s="878"/>
      <c r="I4651" s="397"/>
      <c r="J4651" s="380"/>
      <c r="K4651" s="409"/>
      <c r="L4651" s="738"/>
      <c r="M4651" s="739"/>
      <c r="N4651" s="931"/>
      <c r="O4651" s="923"/>
      <c r="P4651" s="923"/>
      <c r="Q4651" s="641"/>
      <c r="R4651" s="537"/>
      <c r="S4651" s="537"/>
      <c r="T4651" s="537"/>
      <c r="U4651" s="537"/>
      <c r="V4651" s="537"/>
      <c r="W4651" s="531"/>
      <c r="X4651" s="141"/>
      <c r="Y4651" s="141"/>
      <c r="Z4651" s="552"/>
      <c r="AA4651" s="552"/>
      <c r="AB4651" s="531"/>
      <c r="AC4651" s="593"/>
      <c r="AD4651" s="923"/>
      <c r="AE4651" s="846"/>
      <c r="AF4651" s="931"/>
      <c r="AG4651" s="923"/>
      <c r="AH4651" s="923"/>
      <c r="AI4651" s="641"/>
      <c r="AJ4651" s="537"/>
      <c r="AK4651" s="537"/>
      <c r="AL4651" s="537"/>
      <c r="AM4651" s="537"/>
      <c r="AN4651" s="537"/>
      <c r="AO4651" s="531"/>
      <c r="AP4651" s="141"/>
      <c r="AQ4651" s="141"/>
      <c r="AR4651" s="552"/>
      <c r="AS4651" s="552"/>
      <c r="AT4651" s="531"/>
      <c r="AU4651" s="593"/>
      <c r="AV4651" s="923"/>
      <c r="AW4651" s="846"/>
      <c r="AX4651" s="115"/>
      <c r="AY4651" s="5"/>
      <c r="AZ4651" s="5"/>
      <c r="BA4651" s="335"/>
      <c r="BC4651" s="5"/>
      <c r="BD4651" s="5"/>
      <c r="BE4651" s="335"/>
      <c r="BG4651" s="826"/>
      <c r="BH4651" s="607"/>
    </row>
    <row r="4652" spans="1:66" s="4" customFormat="1" ht="12.75" customHeight="1" x14ac:dyDescent="0.25">
      <c r="A4652" s="21"/>
      <c r="B4652" s="112"/>
      <c r="C4652" s="116"/>
      <c r="D4652" s="623"/>
      <c r="E4652" s="278"/>
      <c r="F4652" s="116"/>
      <c r="G4652" s="694"/>
      <c r="H4652" s="878"/>
      <c r="I4652" s="397"/>
      <c r="J4652" s="380"/>
      <c r="K4652" s="410" t="s">
        <v>58</v>
      </c>
      <c r="L4652" s="738"/>
      <c r="M4652" s="739"/>
      <c r="N4652" s="931"/>
      <c r="O4652" s="923"/>
      <c r="P4652" s="923"/>
      <c r="Q4652" s="641"/>
      <c r="R4652" s="537"/>
      <c r="S4652" s="537"/>
      <c r="T4652" s="537"/>
      <c r="U4652" s="537"/>
      <c r="V4652" s="537"/>
      <c r="W4652" s="531"/>
      <c r="X4652" s="141"/>
      <c r="Y4652" s="141"/>
      <c r="Z4652" s="552"/>
      <c r="AA4652" s="552"/>
      <c r="AB4652" s="531"/>
      <c r="AC4652" s="593"/>
      <c r="AD4652" s="923"/>
      <c r="AE4652" s="846"/>
      <c r="AF4652" s="931"/>
      <c r="AG4652" s="923"/>
      <c r="AH4652" s="923"/>
      <c r="AI4652" s="641"/>
      <c r="AJ4652" s="537"/>
      <c r="AK4652" s="537"/>
      <c r="AL4652" s="537"/>
      <c r="AM4652" s="537"/>
      <c r="AN4652" s="537"/>
      <c r="AO4652" s="531"/>
      <c r="AP4652" s="141"/>
      <c r="AQ4652" s="141"/>
      <c r="AR4652" s="552"/>
      <c r="AS4652" s="552"/>
      <c r="AT4652" s="531"/>
      <c r="AU4652" s="593"/>
      <c r="AV4652" s="923"/>
      <c r="AW4652" s="846"/>
      <c r="AX4652" s="115"/>
      <c r="AY4652" s="5"/>
      <c r="AZ4652" s="5"/>
      <c r="BA4652" s="335"/>
      <c r="BB4652" s="23"/>
      <c r="BC4652" s="5"/>
      <c r="BD4652" s="5"/>
      <c r="BE4652" s="335"/>
      <c r="BF4652" s="41"/>
      <c r="BG4652" s="826"/>
      <c r="BH4652" s="607"/>
      <c r="BI4652" s="41"/>
      <c r="BJ4652" s="41"/>
      <c r="BK4652" s="41"/>
      <c r="BL4652" s="41"/>
      <c r="BM4652" s="41"/>
      <c r="BN4652" s="41"/>
    </row>
    <row r="4653" spans="1:66" s="27" customFormat="1" ht="12.75" customHeight="1" x14ac:dyDescent="0.25">
      <c r="A4653" s="21"/>
      <c r="B4653" s="112"/>
      <c r="C4653" s="116"/>
      <c r="D4653" s="623"/>
      <c r="E4653" s="278"/>
      <c r="F4653" s="116"/>
      <c r="G4653" s="694"/>
      <c r="H4653" s="878"/>
      <c r="I4653" s="397"/>
      <c r="J4653" s="380"/>
      <c r="K4653" s="408"/>
      <c r="L4653" s="738"/>
      <c r="M4653" s="739"/>
      <c r="N4653" s="931"/>
      <c r="O4653" s="923"/>
      <c r="P4653" s="923"/>
      <c r="Q4653" s="641"/>
      <c r="R4653" s="537"/>
      <c r="S4653" s="537"/>
      <c r="T4653" s="537"/>
      <c r="U4653" s="537"/>
      <c r="V4653" s="537"/>
      <c r="W4653" s="531"/>
      <c r="X4653" s="141"/>
      <c r="Y4653" s="141"/>
      <c r="Z4653" s="552"/>
      <c r="AA4653" s="552"/>
      <c r="AB4653" s="531"/>
      <c r="AC4653" s="593"/>
      <c r="AD4653" s="923"/>
      <c r="AE4653" s="846"/>
      <c r="AF4653" s="931"/>
      <c r="AG4653" s="923"/>
      <c r="AH4653" s="923"/>
      <c r="AI4653" s="641"/>
      <c r="AJ4653" s="537"/>
      <c r="AK4653" s="537"/>
      <c r="AL4653" s="537"/>
      <c r="AM4653" s="537"/>
      <c r="AN4653" s="537"/>
      <c r="AO4653" s="531"/>
      <c r="AP4653" s="141"/>
      <c r="AQ4653" s="141"/>
      <c r="AR4653" s="552"/>
      <c r="AS4653" s="552"/>
      <c r="AT4653" s="531"/>
      <c r="AU4653" s="593"/>
      <c r="AV4653" s="923"/>
      <c r="AW4653" s="846"/>
      <c r="AX4653" s="115"/>
      <c r="AY4653" s="5"/>
      <c r="AZ4653" s="5"/>
      <c r="BA4653" s="335"/>
      <c r="BB4653" s="23"/>
      <c r="BC4653" s="5"/>
      <c r="BD4653" s="5"/>
      <c r="BE4653" s="335"/>
      <c r="BF4653" s="41"/>
      <c r="BG4653" s="826"/>
      <c r="BH4653" s="607"/>
      <c r="BI4653" s="40"/>
      <c r="BJ4653" s="40"/>
      <c r="BK4653" s="40"/>
      <c r="BL4653" s="40"/>
      <c r="BM4653" s="40"/>
      <c r="BN4653" s="40"/>
    </row>
    <row r="4654" spans="1:66" ht="61.2" x14ac:dyDescent="0.25">
      <c r="A4654" s="222" t="s">
        <v>6115</v>
      </c>
      <c r="B4654" s="112">
        <v>16</v>
      </c>
      <c r="C4654" s="116" t="s">
        <v>107</v>
      </c>
      <c r="D4654" s="620">
        <v>1000</v>
      </c>
      <c r="E4654" s="278"/>
      <c r="F4654" s="116">
        <v>3</v>
      </c>
      <c r="G4654" s="694"/>
      <c r="H4654" s="878" t="str">
        <f t="shared" si="7051"/>
        <v>081</v>
      </c>
      <c r="I4654" s="397" t="s">
        <v>3285</v>
      </c>
      <c r="J4654" s="380" t="s">
        <v>2623</v>
      </c>
      <c r="K4654" s="474" t="s">
        <v>580</v>
      </c>
      <c r="L4654" s="733">
        <v>29542</v>
      </c>
      <c r="M4654" s="734">
        <v>29542</v>
      </c>
      <c r="N4654" s="931"/>
      <c r="O4654" s="530">
        <f t="shared" ref="O4654:O4682" si="7079">IF(N4654&gt;L4654,"0 ",N4654-L4654)</f>
        <v>-29542</v>
      </c>
      <c r="P4654" s="530" t="str">
        <f t="shared" ref="P4654:P4682" si="7080">IF(N4654&lt;L4654,"0 ",N4654-L4654)</f>
        <v xml:space="preserve">0 </v>
      </c>
      <c r="Q4654" s="646"/>
      <c r="R4654" s="536"/>
      <c r="S4654" s="536"/>
      <c r="T4654" s="536"/>
      <c r="U4654" s="536"/>
      <c r="V4654" s="536"/>
      <c r="W4654" s="683" t="str">
        <f t="shared" ref="W4654:W4681" si="7081">IF(SUM(Q4654:V4654)=X4654,"OK",SUM(Q4654:V4654)-X4654)</f>
        <v>OK</v>
      </c>
      <c r="X4654" s="141"/>
      <c r="Y4654" s="141"/>
      <c r="Z4654" s="552"/>
      <c r="AA4654" s="552"/>
      <c r="AB4654" s="683" t="str">
        <f t="shared" ref="AB4654:AB4681" si="7082">IF(SUM(Z4654:AA4654)=AC4654,"OK",SUM(Z4654:AA4654)-AC4654)</f>
        <v>OK</v>
      </c>
      <c r="AC4654" s="593"/>
      <c r="AD4654" s="530">
        <f t="shared" ref="AD4654:AD4682" si="7083">X4654+Y4654+AC4654</f>
        <v>0</v>
      </c>
      <c r="AE4654" s="842">
        <f t="shared" ref="AE4654:AE4682" si="7084">N4654+AD4654</f>
        <v>0</v>
      </c>
      <c r="AF4654" s="931"/>
      <c r="AG4654" s="530">
        <f t="shared" ref="AG4654:AG4682" si="7085">IF(AF4654&gt;M4654,"0 ",AF4654-M4654)</f>
        <v>-29542</v>
      </c>
      <c r="AH4654" s="530" t="str">
        <f t="shared" ref="AH4654:AH4682" si="7086">IF(AF4654&lt;M4654,"0 ",AF4654-M4654)</f>
        <v xml:space="preserve">0 </v>
      </c>
      <c r="AI4654" s="641"/>
      <c r="AJ4654" s="537"/>
      <c r="AK4654" s="537"/>
      <c r="AL4654" s="537"/>
      <c r="AM4654" s="537"/>
      <c r="AN4654" s="537"/>
      <c r="AO4654" s="683" t="str">
        <f t="shared" ref="AO4654:AO4681" si="7087">IF(SUM(AI4654:AN4654)=AP4654,"OK",SUM(AI4654:AN4654)-AP4654)</f>
        <v>OK</v>
      </c>
      <c r="AP4654" s="141"/>
      <c r="AQ4654" s="141"/>
      <c r="AR4654" s="552"/>
      <c r="AS4654" s="552"/>
      <c r="AT4654" s="683" t="str">
        <f t="shared" ref="AT4654:AT4681" si="7088">IF(SUM(AR4654:AS4654)=AU4654,"OK",SUM(AR4654:AS4654)-AU4654)</f>
        <v>OK</v>
      </c>
      <c r="AU4654" s="593"/>
      <c r="AV4654" s="530">
        <f t="shared" ref="AV4654:AV4682" si="7089">AP4654+AQ4654+AU4654</f>
        <v>0</v>
      </c>
      <c r="AW4654" s="842">
        <f t="shared" ref="AW4654:AW4682" si="7090">AF4654+AV4654</f>
        <v>0</v>
      </c>
      <c r="AX4654" s="115">
        <f t="shared" ref="AX4654:AX4682" si="7091">L4654</f>
        <v>29542</v>
      </c>
      <c r="AY4654" s="5">
        <f t="shared" ref="AY4654:AY4682" si="7092">AE4654</f>
        <v>0</v>
      </c>
      <c r="AZ4654" s="7">
        <f t="shared" ref="AZ4654:AZ4681" si="7093">AY4654-AX4654</f>
        <v>-29542</v>
      </c>
      <c r="BA4654" s="335">
        <f t="shared" ref="BA4654:BA4681" si="7094">AZ4654/AX4654</f>
        <v>-1</v>
      </c>
      <c r="BB4654" s="23">
        <f t="shared" ref="BB4654:BB4682" si="7095">M4654</f>
        <v>29542</v>
      </c>
      <c r="BC4654" s="5">
        <f t="shared" ref="BC4654:BC4665" si="7096">AW4654</f>
        <v>0</v>
      </c>
      <c r="BD4654" s="7">
        <f t="shared" ref="BD4654:BD4681" si="7097">BC4654-BB4654</f>
        <v>-29542</v>
      </c>
      <c r="BE4654" s="335">
        <f t="shared" ref="BE4654:BE4681" si="7098">BD4654/BB4654</f>
        <v>-1</v>
      </c>
      <c r="BG4654" s="826" t="str">
        <f t="shared" ref="BG4654:BG4682" si="7099">RIGHT(LEFT(I4654,3),2)&amp;"."&amp;RIGHT(LEFT(I4654,5),2)</f>
        <v>61.41</v>
      </c>
      <c r="BH4654" s="607" t="b">
        <f>COUNTIF('Codes SEC'!$B$2:$B$250,Ministres!BG4654)&gt;0</f>
        <v>1</v>
      </c>
    </row>
    <row r="4655" spans="1:66" ht="61.2" x14ac:dyDescent="0.25">
      <c r="A4655" s="222" t="s">
        <v>6115</v>
      </c>
      <c r="B4655" s="112">
        <v>16</v>
      </c>
      <c r="C4655" s="116" t="s">
        <v>107</v>
      </c>
      <c r="D4655" s="620">
        <v>1000</v>
      </c>
      <c r="E4655" s="278"/>
      <c r="F4655" s="116">
        <v>3</v>
      </c>
      <c r="G4655" s="694"/>
      <c r="H4655" s="878" t="str">
        <f t="shared" si="7051"/>
        <v>081</v>
      </c>
      <c r="I4655" s="397" t="s">
        <v>3285</v>
      </c>
      <c r="J4655" s="380" t="s">
        <v>2624</v>
      </c>
      <c r="K4655" s="474" t="s">
        <v>581</v>
      </c>
      <c r="L4655" s="733">
        <v>24714</v>
      </c>
      <c r="M4655" s="734">
        <v>24714</v>
      </c>
      <c r="N4655" s="931"/>
      <c r="O4655" s="530">
        <f t="shared" si="7079"/>
        <v>-24714</v>
      </c>
      <c r="P4655" s="530" t="str">
        <f t="shared" si="7080"/>
        <v xml:space="preserve">0 </v>
      </c>
      <c r="Q4655" s="646"/>
      <c r="R4655" s="536"/>
      <c r="S4655" s="536"/>
      <c r="T4655" s="536"/>
      <c r="U4655" s="536"/>
      <c r="V4655" s="536"/>
      <c r="W4655" s="683" t="str">
        <f t="shared" si="7081"/>
        <v>OK</v>
      </c>
      <c r="X4655" s="141"/>
      <c r="Y4655" s="141"/>
      <c r="Z4655" s="552"/>
      <c r="AA4655" s="552"/>
      <c r="AB4655" s="683" t="str">
        <f t="shared" si="7082"/>
        <v>OK</v>
      </c>
      <c r="AC4655" s="593"/>
      <c r="AD4655" s="530">
        <f t="shared" si="7083"/>
        <v>0</v>
      </c>
      <c r="AE4655" s="842">
        <f t="shared" si="7084"/>
        <v>0</v>
      </c>
      <c r="AF4655" s="931"/>
      <c r="AG4655" s="530">
        <f t="shared" si="7085"/>
        <v>-24714</v>
      </c>
      <c r="AH4655" s="530" t="str">
        <f t="shared" si="7086"/>
        <v xml:space="preserve">0 </v>
      </c>
      <c r="AI4655" s="641"/>
      <c r="AJ4655" s="537"/>
      <c r="AK4655" s="537"/>
      <c r="AL4655" s="537"/>
      <c r="AM4655" s="537"/>
      <c r="AN4655" s="537"/>
      <c r="AO4655" s="683" t="str">
        <f t="shared" si="7087"/>
        <v>OK</v>
      </c>
      <c r="AP4655" s="141"/>
      <c r="AQ4655" s="141"/>
      <c r="AR4655" s="552"/>
      <c r="AS4655" s="552"/>
      <c r="AT4655" s="683" t="str">
        <f t="shared" si="7088"/>
        <v>OK</v>
      </c>
      <c r="AU4655" s="593"/>
      <c r="AV4655" s="530">
        <f t="shared" si="7089"/>
        <v>0</v>
      </c>
      <c r="AW4655" s="842">
        <f t="shared" si="7090"/>
        <v>0</v>
      </c>
      <c r="AX4655" s="115">
        <f t="shared" si="7091"/>
        <v>24714</v>
      </c>
      <c r="AY4655" s="5">
        <f t="shared" si="7092"/>
        <v>0</v>
      </c>
      <c r="AZ4655" s="7">
        <f t="shared" si="7093"/>
        <v>-24714</v>
      </c>
      <c r="BA4655" s="335">
        <f t="shared" si="7094"/>
        <v>-1</v>
      </c>
      <c r="BB4655" s="23">
        <f t="shared" si="7095"/>
        <v>24714</v>
      </c>
      <c r="BC4655" s="5">
        <f t="shared" si="7096"/>
        <v>0</v>
      </c>
      <c r="BD4655" s="7">
        <f t="shared" si="7097"/>
        <v>-24714</v>
      </c>
      <c r="BE4655" s="335">
        <f t="shared" si="7098"/>
        <v>-1</v>
      </c>
      <c r="BF4655" s="40"/>
      <c r="BG4655" s="826" t="str">
        <f t="shared" si="7099"/>
        <v>61.41</v>
      </c>
      <c r="BH4655" s="607" t="b">
        <f>COUNTIF('Codes SEC'!$B$2:$B$250,Ministres!BG4655)&gt;0</f>
        <v>1</v>
      </c>
    </row>
    <row r="4656" spans="1:66" ht="35.1" customHeight="1" x14ac:dyDescent="0.25">
      <c r="A4656" s="222" t="s">
        <v>6115</v>
      </c>
      <c r="B4656" s="112">
        <v>16</v>
      </c>
      <c r="C4656" s="116" t="s">
        <v>107</v>
      </c>
      <c r="D4656" s="620">
        <v>1000</v>
      </c>
      <c r="E4656" s="278"/>
      <c r="F4656" s="116">
        <v>10</v>
      </c>
      <c r="G4656" s="694"/>
      <c r="H4656" s="878" t="str">
        <f t="shared" si="7051"/>
        <v>081</v>
      </c>
      <c r="I4656" s="397" t="s">
        <v>3285</v>
      </c>
      <c r="J4656" s="380" t="s">
        <v>2625</v>
      </c>
      <c r="K4656" s="408" t="s">
        <v>582</v>
      </c>
      <c r="L4656" s="733">
        <v>15000</v>
      </c>
      <c r="M4656" s="734">
        <v>15000</v>
      </c>
      <c r="N4656" s="931"/>
      <c r="O4656" s="530">
        <f t="shared" si="7079"/>
        <v>-15000</v>
      </c>
      <c r="P4656" s="530" t="str">
        <f t="shared" si="7080"/>
        <v xml:space="preserve">0 </v>
      </c>
      <c r="Q4656" s="646"/>
      <c r="R4656" s="536"/>
      <c r="S4656" s="536"/>
      <c r="T4656" s="536"/>
      <c r="U4656" s="536"/>
      <c r="V4656" s="536"/>
      <c r="W4656" s="683" t="str">
        <f t="shared" si="7081"/>
        <v>OK</v>
      </c>
      <c r="X4656" s="141"/>
      <c r="Y4656" s="141"/>
      <c r="Z4656" s="552"/>
      <c r="AA4656" s="552"/>
      <c r="AB4656" s="683" t="str">
        <f t="shared" si="7082"/>
        <v>OK</v>
      </c>
      <c r="AC4656" s="593"/>
      <c r="AD4656" s="530">
        <f t="shared" si="7083"/>
        <v>0</v>
      </c>
      <c r="AE4656" s="842">
        <f t="shared" si="7084"/>
        <v>0</v>
      </c>
      <c r="AF4656" s="931"/>
      <c r="AG4656" s="530">
        <f t="shared" si="7085"/>
        <v>-15000</v>
      </c>
      <c r="AH4656" s="530" t="str">
        <f t="shared" si="7086"/>
        <v xml:space="preserve">0 </v>
      </c>
      <c r="AI4656" s="641"/>
      <c r="AJ4656" s="537"/>
      <c r="AK4656" s="537"/>
      <c r="AL4656" s="537"/>
      <c r="AM4656" s="537"/>
      <c r="AN4656" s="537"/>
      <c r="AO4656" s="683" t="str">
        <f t="shared" si="7087"/>
        <v>OK</v>
      </c>
      <c r="AP4656" s="141"/>
      <c r="AQ4656" s="141"/>
      <c r="AR4656" s="552"/>
      <c r="AS4656" s="552"/>
      <c r="AT4656" s="683" t="str">
        <f t="shared" si="7088"/>
        <v>OK</v>
      </c>
      <c r="AU4656" s="593"/>
      <c r="AV4656" s="530">
        <f t="shared" si="7089"/>
        <v>0</v>
      </c>
      <c r="AW4656" s="842">
        <f t="shared" si="7090"/>
        <v>0</v>
      </c>
      <c r="AX4656" s="115">
        <f t="shared" si="7091"/>
        <v>15000</v>
      </c>
      <c r="AY4656" s="5">
        <f t="shared" si="7092"/>
        <v>0</v>
      </c>
      <c r="AZ4656" s="7">
        <f t="shared" si="7093"/>
        <v>-15000</v>
      </c>
      <c r="BA4656" s="335">
        <f t="shared" si="7094"/>
        <v>-1</v>
      </c>
      <c r="BB4656" s="23">
        <f t="shared" si="7095"/>
        <v>15000</v>
      </c>
      <c r="BC4656" s="5">
        <f t="shared" si="7096"/>
        <v>0</v>
      </c>
      <c r="BD4656" s="7">
        <f t="shared" si="7097"/>
        <v>-15000</v>
      </c>
      <c r="BE4656" s="335">
        <f t="shared" si="7098"/>
        <v>-1</v>
      </c>
      <c r="BG4656" s="826" t="str">
        <f t="shared" si="7099"/>
        <v>61.41</v>
      </c>
      <c r="BH4656" s="607" t="b">
        <f>COUNTIF('Codes SEC'!$B$2:$B$250,Ministres!BG4656)&gt;0</f>
        <v>1</v>
      </c>
    </row>
    <row r="4657" spans="1:66" ht="35.1" customHeight="1" x14ac:dyDescent="0.25">
      <c r="A4657" s="222" t="s">
        <v>6115</v>
      </c>
      <c r="B4657" s="112">
        <v>16</v>
      </c>
      <c r="C4657" s="116" t="s">
        <v>107</v>
      </c>
      <c r="D4657" s="620">
        <v>1000</v>
      </c>
      <c r="E4657" s="278"/>
      <c r="F4657" s="116">
        <v>12</v>
      </c>
      <c r="G4657" s="694"/>
      <c r="H4657" s="878" t="str">
        <f t="shared" si="7051"/>
        <v>081</v>
      </c>
      <c r="I4657" s="397" t="s">
        <v>3285</v>
      </c>
      <c r="J4657" s="380" t="s">
        <v>2626</v>
      </c>
      <c r="K4657" s="415" t="s">
        <v>583</v>
      </c>
      <c r="L4657" s="733">
        <v>2905</v>
      </c>
      <c r="M4657" s="734">
        <v>9784</v>
      </c>
      <c r="N4657" s="931"/>
      <c r="O4657" s="530">
        <f t="shared" si="7079"/>
        <v>-2905</v>
      </c>
      <c r="P4657" s="530" t="str">
        <f t="shared" si="7080"/>
        <v xml:space="preserve">0 </v>
      </c>
      <c r="Q4657" s="646"/>
      <c r="R4657" s="536"/>
      <c r="S4657" s="536"/>
      <c r="T4657" s="536"/>
      <c r="U4657" s="536"/>
      <c r="V4657" s="536"/>
      <c r="W4657" s="683" t="str">
        <f t="shared" si="7081"/>
        <v>OK</v>
      </c>
      <c r="X4657" s="141"/>
      <c r="Y4657" s="141"/>
      <c r="Z4657" s="552"/>
      <c r="AA4657" s="552"/>
      <c r="AB4657" s="683" t="str">
        <f t="shared" si="7082"/>
        <v>OK</v>
      </c>
      <c r="AC4657" s="593"/>
      <c r="AD4657" s="530">
        <f t="shared" si="7083"/>
        <v>0</v>
      </c>
      <c r="AE4657" s="842">
        <f t="shared" si="7084"/>
        <v>0</v>
      </c>
      <c r="AF4657" s="931"/>
      <c r="AG4657" s="530">
        <f t="shared" si="7085"/>
        <v>-9784</v>
      </c>
      <c r="AH4657" s="530" t="str">
        <f t="shared" si="7086"/>
        <v xml:space="preserve">0 </v>
      </c>
      <c r="AI4657" s="641"/>
      <c r="AJ4657" s="537"/>
      <c r="AK4657" s="537"/>
      <c r="AL4657" s="537"/>
      <c r="AM4657" s="537"/>
      <c r="AN4657" s="537"/>
      <c r="AO4657" s="683" t="str">
        <f t="shared" si="7087"/>
        <v>OK</v>
      </c>
      <c r="AP4657" s="141"/>
      <c r="AQ4657" s="141"/>
      <c r="AR4657" s="552"/>
      <c r="AS4657" s="552"/>
      <c r="AT4657" s="683" t="str">
        <f t="shared" si="7088"/>
        <v>OK</v>
      </c>
      <c r="AU4657" s="593"/>
      <c r="AV4657" s="530">
        <f t="shared" si="7089"/>
        <v>0</v>
      </c>
      <c r="AW4657" s="842">
        <f t="shared" si="7090"/>
        <v>0</v>
      </c>
      <c r="AX4657" s="115">
        <f t="shared" si="7091"/>
        <v>2905</v>
      </c>
      <c r="AY4657" s="5">
        <f t="shared" si="7092"/>
        <v>0</v>
      </c>
      <c r="AZ4657" s="7">
        <f t="shared" si="7093"/>
        <v>-2905</v>
      </c>
      <c r="BA4657" s="335">
        <f t="shared" si="7094"/>
        <v>-1</v>
      </c>
      <c r="BB4657" s="23">
        <f t="shared" si="7095"/>
        <v>9784</v>
      </c>
      <c r="BC4657" s="5">
        <f t="shared" si="7096"/>
        <v>0</v>
      </c>
      <c r="BD4657" s="7">
        <f t="shared" si="7097"/>
        <v>-9784</v>
      </c>
      <c r="BE4657" s="335">
        <f t="shared" si="7098"/>
        <v>-1</v>
      </c>
      <c r="BG4657" s="826" t="str">
        <f t="shared" si="7099"/>
        <v>61.41</v>
      </c>
      <c r="BH4657" s="607" t="b">
        <f>COUNTIF('Codes SEC'!$B$2:$B$250,Ministres!BG4657)&gt;0</f>
        <v>1</v>
      </c>
    </row>
    <row r="4658" spans="1:66" ht="35.1" customHeight="1" x14ac:dyDescent="0.25">
      <c r="A4658" s="190" t="s">
        <v>6115</v>
      </c>
      <c r="B4658" s="210">
        <v>16</v>
      </c>
      <c r="C4658" s="120" t="s">
        <v>107</v>
      </c>
      <c r="D4658" s="620">
        <v>1000</v>
      </c>
      <c r="E4658" s="279"/>
      <c r="F4658" s="120">
        <v>18</v>
      </c>
      <c r="G4658" s="697"/>
      <c r="H4658" s="890" t="str">
        <f t="shared" si="7051"/>
        <v>081</v>
      </c>
      <c r="I4658" s="397" t="s">
        <v>3285</v>
      </c>
      <c r="J4658" s="380" t="s">
        <v>2627</v>
      </c>
      <c r="K4658" s="419" t="s">
        <v>1829</v>
      </c>
      <c r="L4658" s="733">
        <v>15529</v>
      </c>
      <c r="M4658" s="734">
        <v>15529</v>
      </c>
      <c r="N4658" s="931"/>
      <c r="O4658" s="530">
        <f t="shared" si="7079"/>
        <v>-15529</v>
      </c>
      <c r="P4658" s="530" t="str">
        <f t="shared" si="7080"/>
        <v xml:space="preserve">0 </v>
      </c>
      <c r="Q4658" s="646"/>
      <c r="R4658" s="536"/>
      <c r="S4658" s="536"/>
      <c r="T4658" s="536"/>
      <c r="U4658" s="536"/>
      <c r="V4658" s="536"/>
      <c r="W4658" s="683" t="str">
        <f t="shared" si="7081"/>
        <v>OK</v>
      </c>
      <c r="X4658" s="141"/>
      <c r="Y4658" s="141"/>
      <c r="Z4658" s="552"/>
      <c r="AA4658" s="552"/>
      <c r="AB4658" s="683" t="str">
        <f t="shared" si="7082"/>
        <v>OK</v>
      </c>
      <c r="AC4658" s="593"/>
      <c r="AD4658" s="530">
        <f t="shared" si="7083"/>
        <v>0</v>
      </c>
      <c r="AE4658" s="842">
        <f t="shared" si="7084"/>
        <v>0</v>
      </c>
      <c r="AF4658" s="931"/>
      <c r="AG4658" s="530">
        <f t="shared" si="7085"/>
        <v>-15529</v>
      </c>
      <c r="AH4658" s="530" t="str">
        <f t="shared" si="7086"/>
        <v xml:space="preserve">0 </v>
      </c>
      <c r="AI4658" s="641"/>
      <c r="AJ4658" s="537"/>
      <c r="AK4658" s="537"/>
      <c r="AL4658" s="537"/>
      <c r="AM4658" s="537"/>
      <c r="AN4658" s="537"/>
      <c r="AO4658" s="683" t="str">
        <f t="shared" si="7087"/>
        <v>OK</v>
      </c>
      <c r="AP4658" s="141"/>
      <c r="AQ4658" s="141"/>
      <c r="AR4658" s="552"/>
      <c r="AS4658" s="552"/>
      <c r="AT4658" s="683" t="str">
        <f t="shared" si="7088"/>
        <v>OK</v>
      </c>
      <c r="AU4658" s="593"/>
      <c r="AV4658" s="530">
        <f t="shared" si="7089"/>
        <v>0</v>
      </c>
      <c r="AW4658" s="842">
        <f t="shared" si="7090"/>
        <v>0</v>
      </c>
      <c r="AX4658" s="115">
        <f t="shared" si="7091"/>
        <v>15529</v>
      </c>
      <c r="AY4658" s="5">
        <f t="shared" si="7092"/>
        <v>0</v>
      </c>
      <c r="AZ4658" s="7">
        <f t="shared" si="7093"/>
        <v>-15529</v>
      </c>
      <c r="BA4658" s="335">
        <f t="shared" si="7094"/>
        <v>-1</v>
      </c>
      <c r="BB4658" s="23">
        <f t="shared" si="7095"/>
        <v>15529</v>
      </c>
      <c r="BC4658" s="5">
        <f t="shared" si="7096"/>
        <v>0</v>
      </c>
      <c r="BD4658" s="7">
        <f t="shared" si="7097"/>
        <v>-15529</v>
      </c>
      <c r="BE4658" s="335">
        <f t="shared" si="7098"/>
        <v>-1</v>
      </c>
      <c r="BG4658" s="826" t="str">
        <f t="shared" si="7099"/>
        <v>61.41</v>
      </c>
      <c r="BH4658" s="607" t="b">
        <f>COUNTIF('Codes SEC'!$B$2:$B$250,Ministres!BG4658)&gt;0</f>
        <v>1</v>
      </c>
    </row>
    <row r="4659" spans="1:66" ht="35.1" customHeight="1" x14ac:dyDescent="0.25">
      <c r="A4659" s="190" t="s">
        <v>6115</v>
      </c>
      <c r="B4659" s="210">
        <v>16</v>
      </c>
      <c r="C4659" s="120" t="s">
        <v>107</v>
      </c>
      <c r="D4659" s="620">
        <v>1000</v>
      </c>
      <c r="E4659" s="279"/>
      <c r="F4659" s="120">
        <v>12</v>
      </c>
      <c r="G4659" s="697"/>
      <c r="H4659" s="890" t="str">
        <f t="shared" si="7051"/>
        <v>081</v>
      </c>
      <c r="I4659" s="397">
        <v>86141000</v>
      </c>
      <c r="J4659" s="380" t="s">
        <v>3403</v>
      </c>
      <c r="K4659" s="419" t="s">
        <v>3389</v>
      </c>
      <c r="L4659" s="733">
        <v>12249</v>
      </c>
      <c r="M4659" s="734">
        <v>3959</v>
      </c>
      <c r="N4659" s="931"/>
      <c r="O4659" s="530">
        <f t="shared" si="7079"/>
        <v>-12249</v>
      </c>
      <c r="P4659" s="530" t="str">
        <f t="shared" si="7080"/>
        <v xml:space="preserve">0 </v>
      </c>
      <c r="Q4659" s="646"/>
      <c r="R4659" s="536"/>
      <c r="S4659" s="536"/>
      <c r="T4659" s="536"/>
      <c r="U4659" s="536"/>
      <c r="V4659" s="536"/>
      <c r="W4659" s="683" t="str">
        <f t="shared" si="7081"/>
        <v>OK</v>
      </c>
      <c r="X4659" s="141"/>
      <c r="Y4659" s="141"/>
      <c r="Z4659" s="552"/>
      <c r="AA4659" s="552"/>
      <c r="AB4659" s="683" t="str">
        <f t="shared" si="7082"/>
        <v>OK</v>
      </c>
      <c r="AC4659" s="593"/>
      <c r="AD4659" s="530">
        <f t="shared" si="7083"/>
        <v>0</v>
      </c>
      <c r="AE4659" s="842">
        <f t="shared" si="7084"/>
        <v>0</v>
      </c>
      <c r="AF4659" s="931"/>
      <c r="AG4659" s="530">
        <f t="shared" si="7085"/>
        <v>-3959</v>
      </c>
      <c r="AH4659" s="530" t="str">
        <f t="shared" si="7086"/>
        <v xml:space="preserve">0 </v>
      </c>
      <c r="AI4659" s="641"/>
      <c r="AJ4659" s="537"/>
      <c r="AK4659" s="537"/>
      <c r="AL4659" s="537"/>
      <c r="AM4659" s="537"/>
      <c r="AN4659" s="537"/>
      <c r="AO4659" s="683" t="str">
        <f t="shared" si="7087"/>
        <v>OK</v>
      </c>
      <c r="AP4659" s="141"/>
      <c r="AQ4659" s="141"/>
      <c r="AR4659" s="552"/>
      <c r="AS4659" s="552"/>
      <c r="AT4659" s="683" t="str">
        <f t="shared" si="7088"/>
        <v>OK</v>
      </c>
      <c r="AU4659" s="593"/>
      <c r="AV4659" s="530">
        <f t="shared" si="7089"/>
        <v>0</v>
      </c>
      <c r="AW4659" s="842">
        <f t="shared" si="7090"/>
        <v>0</v>
      </c>
      <c r="AX4659" s="115">
        <f t="shared" si="7091"/>
        <v>12249</v>
      </c>
      <c r="AY4659" s="5">
        <f t="shared" si="7092"/>
        <v>0</v>
      </c>
      <c r="AZ4659" s="7">
        <f t="shared" si="7093"/>
        <v>-12249</v>
      </c>
      <c r="BA4659" s="335">
        <f t="shared" si="7094"/>
        <v>-1</v>
      </c>
      <c r="BB4659" s="23">
        <f t="shared" si="7095"/>
        <v>3959</v>
      </c>
      <c r="BC4659" s="5">
        <f t="shared" si="7096"/>
        <v>0</v>
      </c>
      <c r="BD4659" s="7">
        <f t="shared" si="7097"/>
        <v>-3959</v>
      </c>
      <c r="BE4659" s="335">
        <f t="shared" si="7098"/>
        <v>-1</v>
      </c>
      <c r="BG4659" s="826" t="str">
        <f t="shared" si="7099"/>
        <v>61.41</v>
      </c>
      <c r="BH4659" s="607" t="b">
        <f>COUNTIF('Codes SEC'!$B$2:$B$250,Ministres!BG4659)&gt;0</f>
        <v>1</v>
      </c>
    </row>
    <row r="4660" spans="1:66" ht="35.1" customHeight="1" x14ac:dyDescent="0.25">
      <c r="A4660" s="190" t="s">
        <v>6115</v>
      </c>
      <c r="B4660" s="583" t="s">
        <v>5020</v>
      </c>
      <c r="C4660" s="120" t="s">
        <v>107</v>
      </c>
      <c r="D4660" s="622">
        <v>1000</v>
      </c>
      <c r="E4660" s="584"/>
      <c r="F4660" s="120">
        <v>12</v>
      </c>
      <c r="G4660" s="699"/>
      <c r="H4660" s="891" t="str">
        <f t="shared" si="7051"/>
        <v>081</v>
      </c>
      <c r="I4660" s="605">
        <v>86141000</v>
      </c>
      <c r="J4660" s="689" t="s">
        <v>5159</v>
      </c>
      <c r="K4660" s="424" t="s">
        <v>5160</v>
      </c>
      <c r="L4660" s="733">
        <v>0</v>
      </c>
      <c r="M4660" s="734">
        <v>0</v>
      </c>
      <c r="N4660" s="931"/>
      <c r="O4660" s="530">
        <f t="shared" si="7079"/>
        <v>0</v>
      </c>
      <c r="P4660" s="530">
        <f t="shared" si="7080"/>
        <v>0</v>
      </c>
      <c r="Q4660" s="646"/>
      <c r="R4660" s="536"/>
      <c r="S4660" s="536"/>
      <c r="T4660" s="536"/>
      <c r="U4660" s="536"/>
      <c r="V4660" s="536"/>
      <c r="W4660" s="683" t="str">
        <f>IF(SUM(Q4660:V4660)=X4660,"OK",SUM(Q4660:V4660)-X4660)</f>
        <v>OK</v>
      </c>
      <c r="X4660" s="141"/>
      <c r="Y4660" s="141"/>
      <c r="Z4660" s="552"/>
      <c r="AA4660" s="552"/>
      <c r="AB4660" s="683" t="str">
        <f>IF(SUM(Z4660:AA4660)=AC4660,"OK",SUM(Z4660:AA4660)-AC4660)</f>
        <v>OK</v>
      </c>
      <c r="AC4660" s="593"/>
      <c r="AD4660" s="530">
        <f t="shared" si="7083"/>
        <v>0</v>
      </c>
      <c r="AE4660" s="842">
        <f t="shared" si="7084"/>
        <v>0</v>
      </c>
      <c r="AF4660" s="931"/>
      <c r="AG4660" s="530">
        <f t="shared" si="7085"/>
        <v>0</v>
      </c>
      <c r="AH4660" s="530">
        <f t="shared" si="7086"/>
        <v>0</v>
      </c>
      <c r="AI4660" s="641"/>
      <c r="AJ4660" s="537"/>
      <c r="AK4660" s="537"/>
      <c r="AL4660" s="537"/>
      <c r="AM4660" s="537"/>
      <c r="AN4660" s="537"/>
      <c r="AO4660" s="683" t="str">
        <f>IF(SUM(AI4660:AN4660)=AP4660,"OK",SUM(AI4660:AN4660)-AP4660)</f>
        <v>OK</v>
      </c>
      <c r="AP4660" s="141"/>
      <c r="AQ4660" s="141"/>
      <c r="AR4660" s="552"/>
      <c r="AS4660" s="552"/>
      <c r="AT4660" s="683" t="str">
        <f>IF(SUM(AR4660:AS4660)=AU4660,"OK",SUM(AR4660:AS4660)-AU4660)</f>
        <v>OK</v>
      </c>
      <c r="AU4660" s="593"/>
      <c r="AV4660" s="530">
        <f t="shared" si="7089"/>
        <v>0</v>
      </c>
      <c r="AW4660" s="842">
        <f t="shared" si="7090"/>
        <v>0</v>
      </c>
      <c r="AX4660" s="115">
        <f t="shared" si="7091"/>
        <v>0</v>
      </c>
      <c r="AY4660" s="5">
        <f t="shared" si="7092"/>
        <v>0</v>
      </c>
      <c r="AZ4660" s="7">
        <f>AY4660-AX4660</f>
        <v>0</v>
      </c>
      <c r="BA4660" s="335" t="e">
        <f>AZ4660/AX4660</f>
        <v>#DIV/0!</v>
      </c>
      <c r="BB4660" s="23">
        <f t="shared" si="7095"/>
        <v>0</v>
      </c>
      <c r="BC4660" s="5">
        <f>AW4660</f>
        <v>0</v>
      </c>
      <c r="BD4660" s="7">
        <f>BC4660-BB4660</f>
        <v>0</v>
      </c>
      <c r="BE4660" s="335" t="e">
        <f>BD4660/BB4660</f>
        <v>#DIV/0!</v>
      </c>
      <c r="BG4660" s="826" t="str">
        <f t="shared" si="7099"/>
        <v>61.41</v>
      </c>
      <c r="BH4660" s="607" t="b">
        <f>COUNTIF('Codes SEC'!$B$2:$B$250,Ministres!BG4660)&gt;0</f>
        <v>1</v>
      </c>
    </row>
    <row r="4661" spans="1:66" ht="35.1" customHeight="1" x14ac:dyDescent="0.25">
      <c r="A4661" s="190" t="s">
        <v>6115</v>
      </c>
      <c r="B4661" s="583">
        <v>16</v>
      </c>
      <c r="C4661" s="120" t="s">
        <v>107</v>
      </c>
      <c r="D4661" s="622">
        <v>1000</v>
      </c>
      <c r="E4661" s="584"/>
      <c r="F4661" s="120">
        <v>12</v>
      </c>
      <c r="G4661" s="697"/>
      <c r="H4661" s="890" t="str">
        <f t="shared" si="7051"/>
        <v>081</v>
      </c>
      <c r="I4661" s="585">
        <v>86141000</v>
      </c>
      <c r="J4661" s="380" t="s">
        <v>5273</v>
      </c>
      <c r="K4661" s="419" t="s">
        <v>5642</v>
      </c>
      <c r="L4661" s="733">
        <v>0</v>
      </c>
      <c r="M4661" s="734">
        <v>0</v>
      </c>
      <c r="N4661" s="931"/>
      <c r="O4661" s="530">
        <f t="shared" si="7079"/>
        <v>0</v>
      </c>
      <c r="P4661" s="530">
        <f t="shared" si="7080"/>
        <v>0</v>
      </c>
      <c r="Q4661" s="646"/>
      <c r="R4661" s="536"/>
      <c r="S4661" s="536"/>
      <c r="T4661" s="536"/>
      <c r="U4661" s="536"/>
      <c r="V4661" s="536"/>
      <c r="W4661" s="683" t="str">
        <f t="shared" si="7081"/>
        <v>OK</v>
      </c>
      <c r="X4661" s="141"/>
      <c r="Y4661" s="141"/>
      <c r="Z4661" s="552"/>
      <c r="AA4661" s="552"/>
      <c r="AB4661" s="683" t="str">
        <f t="shared" si="7082"/>
        <v>OK</v>
      </c>
      <c r="AC4661" s="593"/>
      <c r="AD4661" s="530">
        <f t="shared" si="7083"/>
        <v>0</v>
      </c>
      <c r="AE4661" s="842">
        <f t="shared" si="7084"/>
        <v>0</v>
      </c>
      <c r="AF4661" s="931"/>
      <c r="AG4661" s="530">
        <f t="shared" si="7085"/>
        <v>0</v>
      </c>
      <c r="AH4661" s="530">
        <f t="shared" si="7086"/>
        <v>0</v>
      </c>
      <c r="AI4661" s="641"/>
      <c r="AJ4661" s="537"/>
      <c r="AK4661" s="537"/>
      <c r="AL4661" s="537"/>
      <c r="AM4661" s="537"/>
      <c r="AN4661" s="537"/>
      <c r="AO4661" s="683" t="str">
        <f t="shared" si="7087"/>
        <v>OK</v>
      </c>
      <c r="AP4661" s="141"/>
      <c r="AQ4661" s="141"/>
      <c r="AR4661" s="552"/>
      <c r="AS4661" s="552"/>
      <c r="AT4661" s="683" t="str">
        <f t="shared" si="7088"/>
        <v>OK</v>
      </c>
      <c r="AU4661" s="593"/>
      <c r="AV4661" s="530">
        <f t="shared" si="7089"/>
        <v>0</v>
      </c>
      <c r="AW4661" s="842">
        <f t="shared" si="7090"/>
        <v>0</v>
      </c>
      <c r="AX4661" s="121">
        <f t="shared" si="7091"/>
        <v>0</v>
      </c>
      <c r="AY4661" s="111">
        <f t="shared" si="7092"/>
        <v>0</v>
      </c>
      <c r="AZ4661" s="122">
        <f t="shared" si="7093"/>
        <v>0</v>
      </c>
      <c r="BA4661" s="343" t="e">
        <f t="shared" si="7094"/>
        <v>#DIV/0!</v>
      </c>
      <c r="BB4661" s="590">
        <f t="shared" si="7095"/>
        <v>0</v>
      </c>
      <c r="BC4661" s="111">
        <f t="shared" si="7096"/>
        <v>0</v>
      </c>
      <c r="BD4661" s="122">
        <f t="shared" si="7097"/>
        <v>0</v>
      </c>
      <c r="BE4661" s="343" t="e">
        <f t="shared" si="7098"/>
        <v>#DIV/0!</v>
      </c>
      <c r="BF4661"/>
      <c r="BG4661" s="869" t="str">
        <f t="shared" si="7099"/>
        <v>61.41</v>
      </c>
      <c r="BH4661" s="607" t="b">
        <f>COUNTIF('Codes SEC'!$B$2:$B$250,Ministres!BG4661)&gt;0</f>
        <v>1</v>
      </c>
      <c r="BI4661"/>
    </row>
    <row r="4662" spans="1:66" s="680" customFormat="1" ht="35.1" customHeight="1" x14ac:dyDescent="0.25">
      <c r="A4662" s="190" t="s">
        <v>6115</v>
      </c>
      <c r="B4662" s="583">
        <v>16</v>
      </c>
      <c r="C4662" s="120" t="s">
        <v>149</v>
      </c>
      <c r="D4662" s="622">
        <v>1000</v>
      </c>
      <c r="E4662" s="584"/>
      <c r="F4662" s="120">
        <v>12</v>
      </c>
      <c r="G4662" s="697"/>
      <c r="H4662" s="890" t="str">
        <f t="shared" si="7051"/>
        <v>081</v>
      </c>
      <c r="I4662" s="585">
        <v>86141000</v>
      </c>
      <c r="J4662" s="380" t="s">
        <v>5274</v>
      </c>
      <c r="K4662" s="422" t="s">
        <v>5643</v>
      </c>
      <c r="L4662" s="726">
        <v>0</v>
      </c>
      <c r="M4662" s="727">
        <v>0</v>
      </c>
      <c r="N4662" s="931"/>
      <c r="O4662" s="530">
        <f t="shared" si="7079"/>
        <v>0</v>
      </c>
      <c r="P4662" s="530">
        <f t="shared" si="7080"/>
        <v>0</v>
      </c>
      <c r="Q4662" s="646"/>
      <c r="R4662" s="536"/>
      <c r="S4662" s="536"/>
      <c r="T4662" s="536"/>
      <c r="U4662" s="536"/>
      <c r="V4662" s="536"/>
      <c r="W4662" s="683" t="str">
        <f t="shared" si="7081"/>
        <v>OK</v>
      </c>
      <c r="X4662" s="141"/>
      <c r="Y4662" s="141"/>
      <c r="Z4662" s="552"/>
      <c r="AA4662" s="552"/>
      <c r="AB4662" s="683" t="str">
        <f t="shared" si="7082"/>
        <v>OK</v>
      </c>
      <c r="AC4662" s="593"/>
      <c r="AD4662" s="530">
        <f t="shared" si="7083"/>
        <v>0</v>
      </c>
      <c r="AE4662" s="842">
        <f t="shared" si="7084"/>
        <v>0</v>
      </c>
      <c r="AF4662" s="931"/>
      <c r="AG4662" s="530">
        <f t="shared" si="7085"/>
        <v>0</v>
      </c>
      <c r="AH4662" s="530">
        <f t="shared" si="7086"/>
        <v>0</v>
      </c>
      <c r="AI4662" s="641"/>
      <c r="AJ4662" s="537"/>
      <c r="AK4662" s="537"/>
      <c r="AL4662" s="537"/>
      <c r="AM4662" s="537"/>
      <c r="AN4662" s="537"/>
      <c r="AO4662" s="683" t="str">
        <f t="shared" si="7087"/>
        <v>OK</v>
      </c>
      <c r="AP4662" s="141"/>
      <c r="AQ4662" s="141"/>
      <c r="AR4662" s="552"/>
      <c r="AS4662" s="552"/>
      <c r="AT4662" s="683" t="str">
        <f t="shared" si="7088"/>
        <v>OK</v>
      </c>
      <c r="AU4662" s="593"/>
      <c r="AV4662" s="530">
        <f t="shared" si="7089"/>
        <v>0</v>
      </c>
      <c r="AW4662" s="842">
        <f t="shared" si="7090"/>
        <v>0</v>
      </c>
      <c r="AX4662" s="121">
        <f t="shared" si="7091"/>
        <v>0</v>
      </c>
      <c r="AY4662" s="111">
        <f t="shared" si="7092"/>
        <v>0</v>
      </c>
      <c r="AZ4662" s="122">
        <f t="shared" si="7093"/>
        <v>0</v>
      </c>
      <c r="BA4662" s="343" t="e">
        <f t="shared" si="7094"/>
        <v>#DIV/0!</v>
      </c>
      <c r="BB4662" s="590">
        <f t="shared" si="7095"/>
        <v>0</v>
      </c>
      <c r="BC4662" s="111">
        <f t="shared" si="7096"/>
        <v>0</v>
      </c>
      <c r="BD4662" s="122">
        <f t="shared" si="7097"/>
        <v>0</v>
      </c>
      <c r="BE4662" s="343" t="e">
        <f t="shared" si="7098"/>
        <v>#DIV/0!</v>
      </c>
      <c r="BF4662"/>
      <c r="BG4662" s="869" t="str">
        <f t="shared" si="7099"/>
        <v>61.41</v>
      </c>
      <c r="BH4662" s="607" t="b">
        <f>COUNTIF('Codes SEC'!$B$2:$B$250,Ministres!BG4662)&gt;0</f>
        <v>1</v>
      </c>
      <c r="BI4662"/>
      <c r="BJ4662" s="41"/>
      <c r="BK4662" s="41"/>
      <c r="BL4662" s="41"/>
      <c r="BM4662" s="41"/>
      <c r="BN4662" s="41"/>
    </row>
    <row r="4663" spans="1:66" ht="35.1" customHeight="1" x14ac:dyDescent="0.25">
      <c r="A4663" s="222" t="s">
        <v>6115</v>
      </c>
      <c r="B4663" s="112" t="s">
        <v>5020</v>
      </c>
      <c r="C4663" s="120" t="s">
        <v>107</v>
      </c>
      <c r="D4663" s="620">
        <v>1000</v>
      </c>
      <c r="E4663" s="278"/>
      <c r="F4663" s="116">
        <v>12</v>
      </c>
      <c r="G4663" s="700"/>
      <c r="H4663" s="888" t="str">
        <f t="shared" si="7051"/>
        <v>081</v>
      </c>
      <c r="I4663" s="580">
        <v>86311000</v>
      </c>
      <c r="J4663" s="689" t="s">
        <v>5798</v>
      </c>
      <c r="K4663" s="411" t="s">
        <v>5799</v>
      </c>
      <c r="L4663" s="733">
        <v>0</v>
      </c>
      <c r="M4663" s="734">
        <v>0</v>
      </c>
      <c r="N4663" s="931"/>
      <c r="O4663" s="530">
        <f t="shared" si="7079"/>
        <v>0</v>
      </c>
      <c r="P4663" s="530">
        <f t="shared" si="7080"/>
        <v>0</v>
      </c>
      <c r="Q4663" s="646"/>
      <c r="R4663" s="536"/>
      <c r="S4663" s="536"/>
      <c r="T4663" s="536"/>
      <c r="U4663" s="536"/>
      <c r="V4663" s="536"/>
      <c r="W4663" s="683" t="str">
        <f>IF(SUM(Q4663:V4663)=X4663,"OK",SUM(Q4663:V4663)-X4663)</f>
        <v>OK</v>
      </c>
      <c r="X4663" s="141"/>
      <c r="Y4663" s="141"/>
      <c r="Z4663" s="552"/>
      <c r="AA4663" s="552"/>
      <c r="AB4663" s="683" t="str">
        <f>IF(SUM(Z4663:AA4663)=AC4663,"OK",SUM(Z4663:AA4663)-AC4663)</f>
        <v>OK</v>
      </c>
      <c r="AC4663" s="593"/>
      <c r="AD4663" s="530">
        <f t="shared" si="7083"/>
        <v>0</v>
      </c>
      <c r="AE4663" s="842">
        <f t="shared" si="7084"/>
        <v>0</v>
      </c>
      <c r="AF4663" s="931"/>
      <c r="AG4663" s="530">
        <f t="shared" si="7085"/>
        <v>0</v>
      </c>
      <c r="AH4663" s="530">
        <f t="shared" si="7086"/>
        <v>0</v>
      </c>
      <c r="AI4663" s="641"/>
      <c r="AJ4663" s="537"/>
      <c r="AK4663" s="537"/>
      <c r="AL4663" s="537"/>
      <c r="AM4663" s="537"/>
      <c r="AN4663" s="537"/>
      <c r="AO4663" s="683" t="str">
        <f>IF(SUM(AI4663:AN4663)=AP4663,"OK",SUM(AI4663:AN4663)-AP4663)</f>
        <v>OK</v>
      </c>
      <c r="AP4663" s="141"/>
      <c r="AQ4663" s="141"/>
      <c r="AR4663" s="552"/>
      <c r="AS4663" s="552"/>
      <c r="AT4663" s="683" t="str">
        <f>IF(SUM(AR4663:AS4663)=AU4663,"OK",SUM(AR4663:AS4663)-AU4663)</f>
        <v>OK</v>
      </c>
      <c r="AU4663" s="593"/>
      <c r="AV4663" s="530">
        <f t="shared" si="7089"/>
        <v>0</v>
      </c>
      <c r="AW4663" s="842">
        <f t="shared" si="7090"/>
        <v>0</v>
      </c>
      <c r="AX4663" s="115">
        <f t="shared" si="7091"/>
        <v>0</v>
      </c>
      <c r="AY4663" s="5">
        <f t="shared" si="7092"/>
        <v>0</v>
      </c>
      <c r="AZ4663" s="7">
        <f>AY4663-AX4663</f>
        <v>0</v>
      </c>
      <c r="BA4663" s="335" t="e">
        <f>AZ4663/AX4663</f>
        <v>#DIV/0!</v>
      </c>
      <c r="BB4663" s="23">
        <f t="shared" si="7095"/>
        <v>0</v>
      </c>
      <c r="BC4663" s="5">
        <f>AW4663</f>
        <v>0</v>
      </c>
      <c r="BD4663" s="7">
        <f>BC4663-BB4663</f>
        <v>0</v>
      </c>
      <c r="BE4663" s="335" t="e">
        <f>BD4663/BB4663</f>
        <v>#DIV/0!</v>
      </c>
      <c r="BG4663" s="826" t="str">
        <f t="shared" si="7099"/>
        <v>63.11</v>
      </c>
      <c r="BH4663" s="607" t="b">
        <f>COUNTIF('Codes SEC'!$B$2:$B$250,Ministres!BG4663)&gt;0</f>
        <v>1</v>
      </c>
    </row>
    <row r="4664" spans="1:66" ht="35.1" customHeight="1" x14ac:dyDescent="0.25">
      <c r="A4664" s="222" t="s">
        <v>6115</v>
      </c>
      <c r="B4664" s="112">
        <v>16</v>
      </c>
      <c r="C4664" s="116" t="s">
        <v>107</v>
      </c>
      <c r="D4664" s="620">
        <v>1000</v>
      </c>
      <c r="E4664" s="278"/>
      <c r="F4664" s="116">
        <v>12</v>
      </c>
      <c r="G4664" s="694"/>
      <c r="H4664" s="878" t="str">
        <f t="shared" si="7051"/>
        <v>081</v>
      </c>
      <c r="I4664" s="397" t="s">
        <v>3269</v>
      </c>
      <c r="J4664" s="380" t="s">
        <v>2628</v>
      </c>
      <c r="K4664" s="415" t="s">
        <v>49</v>
      </c>
      <c r="L4664" s="733">
        <v>0</v>
      </c>
      <c r="M4664" s="734">
        <v>0</v>
      </c>
      <c r="N4664" s="931"/>
      <c r="O4664" s="530">
        <f t="shared" si="7079"/>
        <v>0</v>
      </c>
      <c r="P4664" s="530">
        <f t="shared" si="7080"/>
        <v>0</v>
      </c>
      <c r="Q4664" s="646"/>
      <c r="R4664" s="536"/>
      <c r="S4664" s="536"/>
      <c r="T4664" s="536"/>
      <c r="U4664" s="536"/>
      <c r="V4664" s="536"/>
      <c r="W4664" s="683" t="str">
        <f t="shared" si="7081"/>
        <v>OK</v>
      </c>
      <c r="X4664" s="141"/>
      <c r="Y4664" s="141"/>
      <c r="Z4664" s="552"/>
      <c r="AA4664" s="552"/>
      <c r="AB4664" s="683" t="str">
        <f t="shared" si="7082"/>
        <v>OK</v>
      </c>
      <c r="AC4664" s="593"/>
      <c r="AD4664" s="530">
        <f t="shared" si="7083"/>
        <v>0</v>
      </c>
      <c r="AE4664" s="842">
        <f t="shared" si="7084"/>
        <v>0</v>
      </c>
      <c r="AF4664" s="931"/>
      <c r="AG4664" s="530">
        <f t="shared" si="7085"/>
        <v>0</v>
      </c>
      <c r="AH4664" s="530">
        <f t="shared" si="7086"/>
        <v>0</v>
      </c>
      <c r="AI4664" s="641"/>
      <c r="AJ4664" s="537"/>
      <c r="AK4664" s="537"/>
      <c r="AL4664" s="537"/>
      <c r="AM4664" s="537"/>
      <c r="AN4664" s="537"/>
      <c r="AO4664" s="683" t="str">
        <f t="shared" si="7087"/>
        <v>OK</v>
      </c>
      <c r="AP4664" s="141"/>
      <c r="AQ4664" s="141"/>
      <c r="AR4664" s="552"/>
      <c r="AS4664" s="552"/>
      <c r="AT4664" s="683" t="str">
        <f t="shared" si="7088"/>
        <v>OK</v>
      </c>
      <c r="AU4664" s="593"/>
      <c r="AV4664" s="530">
        <f t="shared" si="7089"/>
        <v>0</v>
      </c>
      <c r="AW4664" s="842">
        <f t="shared" si="7090"/>
        <v>0</v>
      </c>
      <c r="AX4664" s="115">
        <f t="shared" si="7091"/>
        <v>0</v>
      </c>
      <c r="AY4664" s="5">
        <f t="shared" si="7092"/>
        <v>0</v>
      </c>
      <c r="AZ4664" s="7">
        <f t="shared" si="7093"/>
        <v>0</v>
      </c>
      <c r="BA4664" s="335" t="e">
        <f t="shared" si="7094"/>
        <v>#DIV/0!</v>
      </c>
      <c r="BB4664" s="23">
        <f t="shared" si="7095"/>
        <v>0</v>
      </c>
      <c r="BC4664" s="5">
        <f t="shared" si="7096"/>
        <v>0</v>
      </c>
      <c r="BD4664" s="7">
        <f t="shared" si="7097"/>
        <v>0</v>
      </c>
      <c r="BE4664" s="335" t="e">
        <f t="shared" si="7098"/>
        <v>#DIV/0!</v>
      </c>
      <c r="BG4664" s="826" t="str">
        <f t="shared" si="7099"/>
        <v>63.21</v>
      </c>
      <c r="BH4664" s="607" t="b">
        <f>COUNTIF('Codes SEC'!$B$2:$B$250,Ministres!BG4664)&gt;0</f>
        <v>1</v>
      </c>
    </row>
    <row r="4665" spans="1:66" ht="35.1" customHeight="1" x14ac:dyDescent="0.25">
      <c r="A4665" s="222" t="s">
        <v>6115</v>
      </c>
      <c r="B4665" s="112">
        <v>16</v>
      </c>
      <c r="C4665" s="116" t="s">
        <v>107</v>
      </c>
      <c r="D4665" s="620">
        <v>1000</v>
      </c>
      <c r="E4665" s="278"/>
      <c r="F4665" s="116">
        <v>12</v>
      </c>
      <c r="G4665" s="694"/>
      <c r="H4665" s="878" t="str">
        <f t="shared" si="7051"/>
        <v>081</v>
      </c>
      <c r="I4665" s="397" t="s">
        <v>3269</v>
      </c>
      <c r="J4665" s="380" t="s">
        <v>2629</v>
      </c>
      <c r="K4665" s="415" t="s">
        <v>251</v>
      </c>
      <c r="L4665" s="733">
        <v>0</v>
      </c>
      <c r="M4665" s="734">
        <v>0</v>
      </c>
      <c r="N4665" s="931"/>
      <c r="O4665" s="530">
        <f t="shared" si="7079"/>
        <v>0</v>
      </c>
      <c r="P4665" s="530">
        <f t="shared" si="7080"/>
        <v>0</v>
      </c>
      <c r="Q4665" s="646"/>
      <c r="R4665" s="536"/>
      <c r="S4665" s="536"/>
      <c r="T4665" s="536"/>
      <c r="U4665" s="536"/>
      <c r="V4665" s="536"/>
      <c r="W4665" s="683" t="str">
        <f t="shared" si="7081"/>
        <v>OK</v>
      </c>
      <c r="X4665" s="141"/>
      <c r="Y4665" s="141"/>
      <c r="Z4665" s="552"/>
      <c r="AA4665" s="552"/>
      <c r="AB4665" s="683" t="str">
        <f t="shared" si="7082"/>
        <v>OK</v>
      </c>
      <c r="AC4665" s="593"/>
      <c r="AD4665" s="530">
        <f t="shared" si="7083"/>
        <v>0</v>
      </c>
      <c r="AE4665" s="842">
        <f t="shared" si="7084"/>
        <v>0</v>
      </c>
      <c r="AF4665" s="931"/>
      <c r="AG4665" s="530">
        <f t="shared" si="7085"/>
        <v>0</v>
      </c>
      <c r="AH4665" s="530">
        <f t="shared" si="7086"/>
        <v>0</v>
      </c>
      <c r="AI4665" s="641"/>
      <c r="AJ4665" s="537"/>
      <c r="AK4665" s="537"/>
      <c r="AL4665" s="537"/>
      <c r="AM4665" s="537"/>
      <c r="AN4665" s="537"/>
      <c r="AO4665" s="683" t="str">
        <f t="shared" si="7087"/>
        <v>OK</v>
      </c>
      <c r="AP4665" s="141"/>
      <c r="AQ4665" s="141"/>
      <c r="AR4665" s="552"/>
      <c r="AS4665" s="552"/>
      <c r="AT4665" s="683" t="str">
        <f t="shared" si="7088"/>
        <v>OK</v>
      </c>
      <c r="AU4665" s="593"/>
      <c r="AV4665" s="530">
        <f t="shared" si="7089"/>
        <v>0</v>
      </c>
      <c r="AW4665" s="842">
        <f t="shared" si="7090"/>
        <v>0</v>
      </c>
      <c r="AX4665" s="115">
        <f t="shared" si="7091"/>
        <v>0</v>
      </c>
      <c r="AY4665" s="5">
        <f t="shared" si="7092"/>
        <v>0</v>
      </c>
      <c r="AZ4665" s="7">
        <f t="shared" si="7093"/>
        <v>0</v>
      </c>
      <c r="BA4665" s="335" t="e">
        <f t="shared" si="7094"/>
        <v>#DIV/0!</v>
      </c>
      <c r="BB4665" s="23">
        <f t="shared" si="7095"/>
        <v>0</v>
      </c>
      <c r="BC4665" s="5">
        <f t="shared" si="7096"/>
        <v>0</v>
      </c>
      <c r="BD4665" s="7">
        <f t="shared" si="7097"/>
        <v>0</v>
      </c>
      <c r="BE4665" s="335" t="e">
        <f t="shared" si="7098"/>
        <v>#DIV/0!</v>
      </c>
      <c r="BG4665" s="826" t="str">
        <f t="shared" si="7099"/>
        <v>63.21</v>
      </c>
      <c r="BH4665" s="607" t="b">
        <f>COUNTIF('Codes SEC'!$B$2:$B$250,Ministres!BG4665)&gt;0</f>
        <v>1</v>
      </c>
    </row>
    <row r="4666" spans="1:66" ht="35.1" customHeight="1" x14ac:dyDescent="0.25">
      <c r="A4666" s="222" t="s">
        <v>6115</v>
      </c>
      <c r="B4666" s="112">
        <v>16</v>
      </c>
      <c r="C4666" s="116" t="s">
        <v>107</v>
      </c>
      <c r="D4666" s="620">
        <v>1000</v>
      </c>
      <c r="E4666" s="278"/>
      <c r="F4666" s="116">
        <v>12</v>
      </c>
      <c r="G4666" s="694"/>
      <c r="H4666" s="878" t="str">
        <f t="shared" si="7051"/>
        <v>081</v>
      </c>
      <c r="I4666" s="397" t="s">
        <v>3269</v>
      </c>
      <c r="J4666" s="380" t="s">
        <v>2631</v>
      </c>
      <c r="K4666" s="415" t="s">
        <v>51</v>
      </c>
      <c r="L4666" s="733">
        <v>165</v>
      </c>
      <c r="M4666" s="734">
        <v>165</v>
      </c>
      <c r="N4666" s="931"/>
      <c r="O4666" s="530">
        <f t="shared" si="7079"/>
        <v>-165</v>
      </c>
      <c r="P4666" s="530" t="str">
        <f t="shared" si="7080"/>
        <v xml:space="preserve">0 </v>
      </c>
      <c r="Q4666" s="646"/>
      <c r="R4666" s="536"/>
      <c r="S4666" s="536"/>
      <c r="T4666" s="536"/>
      <c r="U4666" s="536"/>
      <c r="V4666" s="536"/>
      <c r="W4666" s="683" t="str">
        <f t="shared" si="7081"/>
        <v>OK</v>
      </c>
      <c r="X4666" s="141"/>
      <c r="Y4666" s="141"/>
      <c r="Z4666" s="552"/>
      <c r="AA4666" s="552"/>
      <c r="AB4666" s="683" t="str">
        <f t="shared" si="7082"/>
        <v>OK</v>
      </c>
      <c r="AC4666" s="593"/>
      <c r="AD4666" s="530">
        <f t="shared" si="7083"/>
        <v>0</v>
      </c>
      <c r="AE4666" s="842">
        <f t="shared" si="7084"/>
        <v>0</v>
      </c>
      <c r="AF4666" s="931"/>
      <c r="AG4666" s="530">
        <f t="shared" si="7085"/>
        <v>-165</v>
      </c>
      <c r="AH4666" s="530" t="str">
        <f t="shared" si="7086"/>
        <v xml:space="preserve">0 </v>
      </c>
      <c r="AI4666" s="641"/>
      <c r="AJ4666" s="537"/>
      <c r="AK4666" s="537"/>
      <c r="AL4666" s="537"/>
      <c r="AM4666" s="537"/>
      <c r="AN4666" s="537"/>
      <c r="AO4666" s="683" t="str">
        <f t="shared" si="7087"/>
        <v>OK</v>
      </c>
      <c r="AP4666" s="141"/>
      <c r="AQ4666" s="141"/>
      <c r="AR4666" s="552"/>
      <c r="AS4666" s="552"/>
      <c r="AT4666" s="683" t="str">
        <f t="shared" si="7088"/>
        <v>OK</v>
      </c>
      <c r="AU4666" s="593"/>
      <c r="AV4666" s="530">
        <f t="shared" si="7089"/>
        <v>0</v>
      </c>
      <c r="AW4666" s="842">
        <f t="shared" si="7090"/>
        <v>0</v>
      </c>
      <c r="AX4666" s="115">
        <f t="shared" si="7091"/>
        <v>165</v>
      </c>
      <c r="AY4666" s="5">
        <f t="shared" si="7092"/>
        <v>0</v>
      </c>
      <c r="AZ4666" s="7">
        <f t="shared" si="7093"/>
        <v>-165</v>
      </c>
      <c r="BA4666" s="335">
        <f t="shared" si="7094"/>
        <v>-1</v>
      </c>
      <c r="BB4666" s="23">
        <f t="shared" si="7095"/>
        <v>165</v>
      </c>
      <c r="BC4666" s="5">
        <f t="shared" ref="BC4666:BC4679" si="7100">AW4666</f>
        <v>0</v>
      </c>
      <c r="BD4666" s="7">
        <f t="shared" si="7097"/>
        <v>-165</v>
      </c>
      <c r="BE4666" s="335">
        <f t="shared" si="7098"/>
        <v>-1</v>
      </c>
      <c r="BG4666" s="826" t="str">
        <f t="shared" si="7099"/>
        <v>63.21</v>
      </c>
      <c r="BH4666" s="607" t="b">
        <f>COUNTIF('Codes SEC'!$B$2:$B$250,Ministres!BG4666)&gt;0</f>
        <v>1</v>
      </c>
    </row>
    <row r="4667" spans="1:66" ht="35.1" customHeight="1" x14ac:dyDescent="0.25">
      <c r="A4667" s="222" t="s">
        <v>6115</v>
      </c>
      <c r="B4667" s="112">
        <v>16</v>
      </c>
      <c r="C4667" s="116" t="s">
        <v>107</v>
      </c>
      <c r="D4667" s="620">
        <v>1000</v>
      </c>
      <c r="E4667" s="278"/>
      <c r="F4667" s="116">
        <v>12</v>
      </c>
      <c r="G4667" s="694"/>
      <c r="H4667" s="878" t="str">
        <f t="shared" si="7051"/>
        <v>081</v>
      </c>
      <c r="I4667" s="397" t="s">
        <v>3269</v>
      </c>
      <c r="J4667" s="380" t="s">
        <v>2632</v>
      </c>
      <c r="K4667" s="415" t="s">
        <v>6266</v>
      </c>
      <c r="L4667" s="733">
        <v>0</v>
      </c>
      <c r="M4667" s="734">
        <v>0</v>
      </c>
      <c r="N4667" s="931"/>
      <c r="O4667" s="530">
        <f t="shared" si="7079"/>
        <v>0</v>
      </c>
      <c r="P4667" s="530">
        <f t="shared" si="7080"/>
        <v>0</v>
      </c>
      <c r="Q4667" s="646"/>
      <c r="R4667" s="536"/>
      <c r="S4667" s="536"/>
      <c r="T4667" s="536"/>
      <c r="U4667" s="536"/>
      <c r="V4667" s="536"/>
      <c r="W4667" s="683" t="str">
        <f t="shared" si="7081"/>
        <v>OK</v>
      </c>
      <c r="X4667" s="141"/>
      <c r="Y4667" s="141"/>
      <c r="Z4667" s="552"/>
      <c r="AA4667" s="552"/>
      <c r="AB4667" s="683" t="str">
        <f t="shared" si="7082"/>
        <v>OK</v>
      </c>
      <c r="AC4667" s="593"/>
      <c r="AD4667" s="530">
        <f t="shared" si="7083"/>
        <v>0</v>
      </c>
      <c r="AE4667" s="842">
        <f t="shared" si="7084"/>
        <v>0</v>
      </c>
      <c r="AF4667" s="931"/>
      <c r="AG4667" s="530">
        <f t="shared" si="7085"/>
        <v>0</v>
      </c>
      <c r="AH4667" s="530">
        <f t="shared" si="7086"/>
        <v>0</v>
      </c>
      <c r="AI4667" s="641"/>
      <c r="AJ4667" s="537"/>
      <c r="AK4667" s="537"/>
      <c r="AL4667" s="537"/>
      <c r="AM4667" s="537"/>
      <c r="AN4667" s="537"/>
      <c r="AO4667" s="683" t="str">
        <f t="shared" si="7087"/>
        <v>OK</v>
      </c>
      <c r="AP4667" s="141"/>
      <c r="AQ4667" s="141"/>
      <c r="AR4667" s="552"/>
      <c r="AS4667" s="552"/>
      <c r="AT4667" s="683" t="str">
        <f t="shared" si="7088"/>
        <v>OK</v>
      </c>
      <c r="AU4667" s="593"/>
      <c r="AV4667" s="530">
        <f t="shared" si="7089"/>
        <v>0</v>
      </c>
      <c r="AW4667" s="842">
        <f t="shared" si="7090"/>
        <v>0</v>
      </c>
      <c r="AX4667" s="115">
        <f t="shared" si="7091"/>
        <v>0</v>
      </c>
      <c r="AY4667" s="5">
        <f t="shared" si="7092"/>
        <v>0</v>
      </c>
      <c r="AZ4667" s="7">
        <f t="shared" si="7093"/>
        <v>0</v>
      </c>
      <c r="BA4667" s="335" t="e">
        <f t="shared" si="7094"/>
        <v>#DIV/0!</v>
      </c>
      <c r="BB4667" s="23">
        <f t="shared" si="7095"/>
        <v>0</v>
      </c>
      <c r="BC4667" s="5">
        <f>AW4667</f>
        <v>0</v>
      </c>
      <c r="BD4667" s="7">
        <f t="shared" si="7097"/>
        <v>0</v>
      </c>
      <c r="BE4667" s="335" t="e">
        <f t="shared" si="7098"/>
        <v>#DIV/0!</v>
      </c>
      <c r="BG4667" s="826" t="str">
        <f t="shared" si="7099"/>
        <v>63.21</v>
      </c>
      <c r="BH4667" s="607" t="b">
        <f>COUNTIF('Codes SEC'!$B$2:$B$250,Ministres!BG4667)&gt;0</f>
        <v>1</v>
      </c>
    </row>
    <row r="4668" spans="1:66" s="11" customFormat="1" ht="35.1" customHeight="1" x14ac:dyDescent="0.25">
      <c r="A4668" s="222" t="s">
        <v>6115</v>
      </c>
      <c r="B4668" s="112">
        <v>16</v>
      </c>
      <c r="C4668" s="116" t="s">
        <v>107</v>
      </c>
      <c r="D4668" s="620">
        <v>1000</v>
      </c>
      <c r="E4668" s="278"/>
      <c r="F4668" s="116">
        <v>12</v>
      </c>
      <c r="G4668" s="694"/>
      <c r="H4668" s="878" t="str">
        <f t="shared" si="7051"/>
        <v>081</v>
      </c>
      <c r="I4668" s="397" t="s">
        <v>3269</v>
      </c>
      <c r="J4668" s="380" t="s">
        <v>2633</v>
      </c>
      <c r="K4668" s="415" t="s">
        <v>52</v>
      </c>
      <c r="L4668" s="733">
        <v>114</v>
      </c>
      <c r="M4668" s="734">
        <v>114</v>
      </c>
      <c r="N4668" s="931"/>
      <c r="O4668" s="530">
        <f t="shared" si="7079"/>
        <v>-114</v>
      </c>
      <c r="P4668" s="530" t="str">
        <f t="shared" si="7080"/>
        <v xml:space="preserve">0 </v>
      </c>
      <c r="Q4668" s="646"/>
      <c r="R4668" s="536"/>
      <c r="S4668" s="536"/>
      <c r="T4668" s="536"/>
      <c r="U4668" s="536"/>
      <c r="V4668" s="536"/>
      <c r="W4668" s="683" t="str">
        <f t="shared" si="7081"/>
        <v>OK</v>
      </c>
      <c r="X4668" s="141"/>
      <c r="Y4668" s="141"/>
      <c r="Z4668" s="552"/>
      <c r="AA4668" s="552"/>
      <c r="AB4668" s="683" t="str">
        <f t="shared" si="7082"/>
        <v>OK</v>
      </c>
      <c r="AC4668" s="593"/>
      <c r="AD4668" s="530">
        <f t="shared" si="7083"/>
        <v>0</v>
      </c>
      <c r="AE4668" s="842">
        <f t="shared" si="7084"/>
        <v>0</v>
      </c>
      <c r="AF4668" s="931"/>
      <c r="AG4668" s="530">
        <f t="shared" si="7085"/>
        <v>-114</v>
      </c>
      <c r="AH4668" s="530" t="str">
        <f t="shared" si="7086"/>
        <v xml:space="preserve">0 </v>
      </c>
      <c r="AI4668" s="641"/>
      <c r="AJ4668" s="537"/>
      <c r="AK4668" s="537"/>
      <c r="AL4668" s="537"/>
      <c r="AM4668" s="537"/>
      <c r="AN4668" s="537"/>
      <c r="AO4668" s="683" t="str">
        <f t="shared" si="7087"/>
        <v>OK</v>
      </c>
      <c r="AP4668" s="141"/>
      <c r="AQ4668" s="141"/>
      <c r="AR4668" s="552"/>
      <c r="AS4668" s="552"/>
      <c r="AT4668" s="683" t="str">
        <f t="shared" si="7088"/>
        <v>OK</v>
      </c>
      <c r="AU4668" s="593"/>
      <c r="AV4668" s="530">
        <f t="shared" si="7089"/>
        <v>0</v>
      </c>
      <c r="AW4668" s="842">
        <f t="shared" si="7090"/>
        <v>0</v>
      </c>
      <c r="AX4668" s="115">
        <f t="shared" si="7091"/>
        <v>114</v>
      </c>
      <c r="AY4668" s="5">
        <f t="shared" si="7092"/>
        <v>0</v>
      </c>
      <c r="AZ4668" s="7">
        <f t="shared" si="7093"/>
        <v>-114</v>
      </c>
      <c r="BA4668" s="335">
        <f t="shared" si="7094"/>
        <v>-1</v>
      </c>
      <c r="BB4668" s="23">
        <f t="shared" si="7095"/>
        <v>114</v>
      </c>
      <c r="BC4668" s="5">
        <f t="shared" si="7100"/>
        <v>0</v>
      </c>
      <c r="BD4668" s="7">
        <f t="shared" si="7097"/>
        <v>-114</v>
      </c>
      <c r="BE4668" s="335">
        <f t="shared" si="7098"/>
        <v>-1</v>
      </c>
      <c r="BF4668" s="41"/>
      <c r="BG4668" s="826" t="str">
        <f t="shared" si="7099"/>
        <v>63.21</v>
      </c>
      <c r="BH4668" s="607" t="b">
        <f>COUNTIF('Codes SEC'!$B$2:$B$250,Ministres!BG4668)&gt;0</f>
        <v>1</v>
      </c>
      <c r="BI4668" s="43"/>
      <c r="BJ4668" s="43"/>
      <c r="BK4668" s="43"/>
      <c r="BL4668" s="43"/>
      <c r="BM4668" s="43"/>
      <c r="BN4668" s="43"/>
    </row>
    <row r="4669" spans="1:66" ht="35.1" customHeight="1" x14ac:dyDescent="0.25">
      <c r="A4669" s="222" t="s">
        <v>6115</v>
      </c>
      <c r="B4669" s="112">
        <v>16</v>
      </c>
      <c r="C4669" s="116" t="s">
        <v>107</v>
      </c>
      <c r="D4669" s="620">
        <v>1000</v>
      </c>
      <c r="E4669" s="278"/>
      <c r="F4669" s="116">
        <v>12</v>
      </c>
      <c r="G4669" s="694"/>
      <c r="H4669" s="878" t="str">
        <f t="shared" si="7051"/>
        <v>081</v>
      </c>
      <c r="I4669" s="397" t="s">
        <v>3269</v>
      </c>
      <c r="J4669" s="380" t="s">
        <v>2634</v>
      </c>
      <c r="K4669" s="415" t="s">
        <v>123</v>
      </c>
      <c r="L4669" s="726">
        <v>0</v>
      </c>
      <c r="M4669" s="727">
        <v>0</v>
      </c>
      <c r="N4669" s="931"/>
      <c r="O4669" s="530">
        <f t="shared" si="7079"/>
        <v>0</v>
      </c>
      <c r="P4669" s="530">
        <f t="shared" si="7080"/>
        <v>0</v>
      </c>
      <c r="Q4669" s="646"/>
      <c r="R4669" s="536"/>
      <c r="S4669" s="536"/>
      <c r="T4669" s="536"/>
      <c r="U4669" s="536"/>
      <c r="V4669" s="536"/>
      <c r="W4669" s="683" t="str">
        <f t="shared" si="7081"/>
        <v>OK</v>
      </c>
      <c r="X4669" s="141"/>
      <c r="Y4669" s="141"/>
      <c r="Z4669" s="552"/>
      <c r="AA4669" s="552"/>
      <c r="AB4669" s="683" t="str">
        <f t="shared" si="7082"/>
        <v>OK</v>
      </c>
      <c r="AC4669" s="593"/>
      <c r="AD4669" s="530">
        <f t="shared" si="7083"/>
        <v>0</v>
      </c>
      <c r="AE4669" s="842">
        <f t="shared" si="7084"/>
        <v>0</v>
      </c>
      <c r="AF4669" s="931"/>
      <c r="AG4669" s="530">
        <f t="shared" si="7085"/>
        <v>0</v>
      </c>
      <c r="AH4669" s="530">
        <f t="shared" si="7086"/>
        <v>0</v>
      </c>
      <c r="AI4669" s="641"/>
      <c r="AJ4669" s="537"/>
      <c r="AK4669" s="537"/>
      <c r="AL4669" s="537"/>
      <c r="AM4669" s="537"/>
      <c r="AN4669" s="537"/>
      <c r="AO4669" s="683" t="str">
        <f t="shared" si="7087"/>
        <v>OK</v>
      </c>
      <c r="AP4669" s="141"/>
      <c r="AQ4669" s="141"/>
      <c r="AR4669" s="552"/>
      <c r="AS4669" s="552"/>
      <c r="AT4669" s="683" t="str">
        <f t="shared" si="7088"/>
        <v>OK</v>
      </c>
      <c r="AU4669" s="593"/>
      <c r="AV4669" s="530">
        <f t="shared" si="7089"/>
        <v>0</v>
      </c>
      <c r="AW4669" s="842">
        <f t="shared" si="7090"/>
        <v>0</v>
      </c>
      <c r="AX4669" s="115">
        <f t="shared" si="7091"/>
        <v>0</v>
      </c>
      <c r="AY4669" s="5">
        <f t="shared" si="7092"/>
        <v>0</v>
      </c>
      <c r="AZ4669" s="7">
        <f t="shared" si="7093"/>
        <v>0</v>
      </c>
      <c r="BA4669" s="335" t="e">
        <f t="shared" si="7094"/>
        <v>#DIV/0!</v>
      </c>
      <c r="BB4669" s="23">
        <f t="shared" si="7095"/>
        <v>0</v>
      </c>
      <c r="BC4669" s="5">
        <f t="shared" si="7100"/>
        <v>0</v>
      </c>
      <c r="BD4669" s="7">
        <f t="shared" si="7097"/>
        <v>0</v>
      </c>
      <c r="BE4669" s="335" t="e">
        <f t="shared" si="7098"/>
        <v>#DIV/0!</v>
      </c>
      <c r="BG4669" s="826" t="str">
        <f t="shared" si="7099"/>
        <v>63.21</v>
      </c>
      <c r="BH4669" s="607" t="b">
        <f>COUNTIF('Codes SEC'!$B$2:$B$250,Ministres!BG4669)&gt;0</f>
        <v>1</v>
      </c>
    </row>
    <row r="4670" spans="1:66" ht="36.6" customHeight="1" x14ac:dyDescent="0.25">
      <c r="A4670" s="190" t="s">
        <v>6115</v>
      </c>
      <c r="B4670" s="583" t="s">
        <v>5020</v>
      </c>
      <c r="C4670" s="120" t="s">
        <v>107</v>
      </c>
      <c r="D4670" s="622">
        <v>1000</v>
      </c>
      <c r="E4670" s="584"/>
      <c r="F4670" s="120">
        <v>12</v>
      </c>
      <c r="G4670" s="699"/>
      <c r="H4670" s="891" t="str">
        <f t="shared" si="7051"/>
        <v>081</v>
      </c>
      <c r="I4670" s="605">
        <v>86321000</v>
      </c>
      <c r="J4670" s="689" t="s">
        <v>5543</v>
      </c>
      <c r="K4670" s="424" t="s">
        <v>6267</v>
      </c>
      <c r="L4670" s="733">
        <v>0</v>
      </c>
      <c r="M4670" s="734">
        <v>0</v>
      </c>
      <c r="N4670" s="931"/>
      <c r="O4670" s="530">
        <f t="shared" si="7079"/>
        <v>0</v>
      </c>
      <c r="P4670" s="530">
        <f t="shared" si="7080"/>
        <v>0</v>
      </c>
      <c r="Q4670" s="646"/>
      <c r="R4670" s="536"/>
      <c r="S4670" s="536"/>
      <c r="T4670" s="536"/>
      <c r="U4670" s="536"/>
      <c r="V4670" s="536"/>
      <c r="W4670" s="683" t="str">
        <f t="shared" si="7081"/>
        <v>OK</v>
      </c>
      <c r="X4670" s="141"/>
      <c r="Y4670" s="141"/>
      <c r="Z4670" s="552"/>
      <c r="AA4670" s="552"/>
      <c r="AB4670" s="683" t="str">
        <f t="shared" si="7082"/>
        <v>OK</v>
      </c>
      <c r="AC4670" s="593"/>
      <c r="AD4670" s="530">
        <f t="shared" si="7083"/>
        <v>0</v>
      </c>
      <c r="AE4670" s="842">
        <f t="shared" si="7084"/>
        <v>0</v>
      </c>
      <c r="AF4670" s="931"/>
      <c r="AG4670" s="530">
        <f t="shared" si="7085"/>
        <v>0</v>
      </c>
      <c r="AH4670" s="530">
        <f t="shared" si="7086"/>
        <v>0</v>
      </c>
      <c r="AI4670" s="641"/>
      <c r="AJ4670" s="537"/>
      <c r="AK4670" s="537"/>
      <c r="AL4670" s="537"/>
      <c r="AM4670" s="537"/>
      <c r="AN4670" s="537"/>
      <c r="AO4670" s="683" t="str">
        <f t="shared" si="7087"/>
        <v>OK</v>
      </c>
      <c r="AP4670" s="141"/>
      <c r="AQ4670" s="141"/>
      <c r="AR4670" s="552"/>
      <c r="AS4670" s="552"/>
      <c r="AT4670" s="683" t="str">
        <f t="shared" si="7088"/>
        <v>OK</v>
      </c>
      <c r="AU4670" s="593"/>
      <c r="AV4670" s="530">
        <f t="shared" si="7089"/>
        <v>0</v>
      </c>
      <c r="AW4670" s="842">
        <f t="shared" si="7090"/>
        <v>0</v>
      </c>
      <c r="AX4670" s="115">
        <f t="shared" si="7091"/>
        <v>0</v>
      </c>
      <c r="AY4670" s="5">
        <f t="shared" si="7092"/>
        <v>0</v>
      </c>
      <c r="AZ4670" s="7">
        <f t="shared" si="7093"/>
        <v>0</v>
      </c>
      <c r="BA4670" s="335" t="e">
        <f t="shared" si="7094"/>
        <v>#DIV/0!</v>
      </c>
      <c r="BB4670" s="23">
        <f t="shared" si="7095"/>
        <v>0</v>
      </c>
      <c r="BC4670" s="5">
        <f t="shared" ref="BC4670:BC4675" si="7101">AW4670</f>
        <v>0</v>
      </c>
      <c r="BD4670" s="7">
        <f t="shared" si="7097"/>
        <v>0</v>
      </c>
      <c r="BE4670" s="335" t="e">
        <f t="shared" si="7098"/>
        <v>#DIV/0!</v>
      </c>
      <c r="BG4670" s="826" t="str">
        <f t="shared" si="7099"/>
        <v>63.21</v>
      </c>
      <c r="BH4670" s="607" t="b">
        <f>COUNTIF('Codes SEC'!$B$2:$B$250,Ministres!BG4670)&gt;0</f>
        <v>1</v>
      </c>
    </row>
    <row r="4671" spans="1:66" ht="35.1" customHeight="1" x14ac:dyDescent="0.25">
      <c r="A4671" s="222" t="s">
        <v>6115</v>
      </c>
      <c r="B4671" s="112">
        <v>16</v>
      </c>
      <c r="C4671" s="116" t="s">
        <v>107</v>
      </c>
      <c r="D4671" s="620">
        <v>1000</v>
      </c>
      <c r="E4671" s="278"/>
      <c r="F4671" s="116">
        <v>12</v>
      </c>
      <c r="G4671" s="694"/>
      <c r="H4671" s="878" t="str">
        <f t="shared" si="7051"/>
        <v>081</v>
      </c>
      <c r="I4671" s="585">
        <v>86321000</v>
      </c>
      <c r="J4671" s="380" t="s">
        <v>5588</v>
      </c>
      <c r="K4671" s="422" t="s">
        <v>5644</v>
      </c>
      <c r="L4671" s="733">
        <v>4012</v>
      </c>
      <c r="M4671" s="734">
        <v>4012</v>
      </c>
      <c r="N4671" s="931"/>
      <c r="O4671" s="530">
        <f t="shared" si="7079"/>
        <v>-4012</v>
      </c>
      <c r="P4671" s="530" t="str">
        <f t="shared" si="7080"/>
        <v xml:space="preserve">0 </v>
      </c>
      <c r="Q4671" s="646"/>
      <c r="R4671" s="536"/>
      <c r="S4671" s="536"/>
      <c r="T4671" s="536"/>
      <c r="U4671" s="536"/>
      <c r="V4671" s="536"/>
      <c r="W4671" s="683" t="str">
        <f>IF(SUM(Q4671:V4671)=X4671,"OK",SUM(Q4671:V4671)-X4671)</f>
        <v>OK</v>
      </c>
      <c r="X4671" s="141"/>
      <c r="Y4671" s="141"/>
      <c r="Z4671" s="552"/>
      <c r="AA4671" s="552"/>
      <c r="AB4671" s="683" t="str">
        <f>IF(SUM(Z4671:AA4671)=AC4671,"OK",SUM(Z4671:AA4671)-AC4671)</f>
        <v>OK</v>
      </c>
      <c r="AC4671" s="593"/>
      <c r="AD4671" s="530">
        <f t="shared" si="7083"/>
        <v>0</v>
      </c>
      <c r="AE4671" s="842">
        <f t="shared" si="7084"/>
        <v>0</v>
      </c>
      <c r="AF4671" s="931"/>
      <c r="AG4671" s="530">
        <f t="shared" si="7085"/>
        <v>-4012</v>
      </c>
      <c r="AH4671" s="530" t="str">
        <f t="shared" si="7086"/>
        <v xml:space="preserve">0 </v>
      </c>
      <c r="AI4671" s="641"/>
      <c r="AJ4671" s="537"/>
      <c r="AK4671" s="537"/>
      <c r="AL4671" s="537"/>
      <c r="AM4671" s="537"/>
      <c r="AN4671" s="537"/>
      <c r="AO4671" s="683" t="str">
        <f>IF(SUM(AI4671:AN4671)=AP4671,"OK",SUM(AI4671:AN4671)-AP4671)</f>
        <v>OK</v>
      </c>
      <c r="AP4671" s="141"/>
      <c r="AQ4671" s="141"/>
      <c r="AR4671" s="552"/>
      <c r="AS4671" s="552"/>
      <c r="AT4671" s="683" t="str">
        <f>IF(SUM(AR4671:AS4671)=AU4671,"OK",SUM(AR4671:AS4671)-AU4671)</f>
        <v>OK</v>
      </c>
      <c r="AU4671" s="593"/>
      <c r="AV4671" s="530">
        <f t="shared" si="7089"/>
        <v>0</v>
      </c>
      <c r="AW4671" s="842">
        <f t="shared" si="7090"/>
        <v>0</v>
      </c>
      <c r="AX4671" s="115">
        <f t="shared" si="7091"/>
        <v>4012</v>
      </c>
      <c r="AY4671" s="5">
        <f t="shared" si="7092"/>
        <v>0</v>
      </c>
      <c r="AZ4671" s="7">
        <f>AY4671-AX4671</f>
        <v>-4012</v>
      </c>
      <c r="BA4671" s="335">
        <f>AZ4671/AX4671</f>
        <v>-1</v>
      </c>
      <c r="BB4671" s="23">
        <f t="shared" si="7095"/>
        <v>4012</v>
      </c>
      <c r="BC4671" s="5">
        <f t="shared" si="7101"/>
        <v>0</v>
      </c>
      <c r="BD4671" s="7">
        <f>BC4671-BB4671</f>
        <v>-4012</v>
      </c>
      <c r="BE4671" s="335">
        <f>BD4671/BB4671</f>
        <v>-1</v>
      </c>
      <c r="BG4671" s="826" t="str">
        <f t="shared" si="7099"/>
        <v>63.21</v>
      </c>
      <c r="BH4671" s="607" t="b">
        <f>COUNTIF('Codes SEC'!$B$2:$B$250,Ministres!BG4671)&gt;0</f>
        <v>1</v>
      </c>
    </row>
    <row r="4672" spans="1:66" ht="35.1" customHeight="1" x14ac:dyDescent="0.25">
      <c r="A4672" s="222" t="s">
        <v>6115</v>
      </c>
      <c r="B4672" s="112" t="s">
        <v>5020</v>
      </c>
      <c r="C4672" s="120" t="s">
        <v>107</v>
      </c>
      <c r="D4672" s="620">
        <v>1000</v>
      </c>
      <c r="E4672" s="278"/>
      <c r="F4672" s="116">
        <v>12</v>
      </c>
      <c r="G4672" s="700"/>
      <c r="H4672" s="888" t="str">
        <f t="shared" si="7051"/>
        <v>081</v>
      </c>
      <c r="I4672" s="580">
        <v>86321000</v>
      </c>
      <c r="J4672" s="689" t="s">
        <v>5796</v>
      </c>
      <c r="K4672" s="411" t="s">
        <v>5797</v>
      </c>
      <c r="L4672" s="733">
        <v>0</v>
      </c>
      <c r="M4672" s="734">
        <v>0</v>
      </c>
      <c r="N4672" s="931"/>
      <c r="O4672" s="530">
        <f t="shared" si="7079"/>
        <v>0</v>
      </c>
      <c r="P4672" s="530">
        <f t="shared" si="7080"/>
        <v>0</v>
      </c>
      <c r="Q4672" s="646"/>
      <c r="R4672" s="536"/>
      <c r="S4672" s="536"/>
      <c r="T4672" s="536"/>
      <c r="U4672" s="536"/>
      <c r="V4672" s="536"/>
      <c r="W4672" s="683" t="str">
        <f t="shared" si="7081"/>
        <v>OK</v>
      </c>
      <c r="X4672" s="141"/>
      <c r="Y4672" s="141"/>
      <c r="Z4672" s="552"/>
      <c r="AA4672" s="552"/>
      <c r="AB4672" s="683" t="str">
        <f t="shared" si="7082"/>
        <v>OK</v>
      </c>
      <c r="AC4672" s="593"/>
      <c r="AD4672" s="530">
        <f t="shared" si="7083"/>
        <v>0</v>
      </c>
      <c r="AE4672" s="842">
        <f t="shared" si="7084"/>
        <v>0</v>
      </c>
      <c r="AF4672" s="931"/>
      <c r="AG4672" s="530">
        <f t="shared" si="7085"/>
        <v>0</v>
      </c>
      <c r="AH4672" s="530">
        <f t="shared" si="7086"/>
        <v>0</v>
      </c>
      <c r="AI4672" s="641"/>
      <c r="AJ4672" s="537"/>
      <c r="AK4672" s="537"/>
      <c r="AL4672" s="537"/>
      <c r="AM4672" s="537"/>
      <c r="AN4672" s="537"/>
      <c r="AO4672" s="683" t="str">
        <f t="shared" si="7087"/>
        <v>OK</v>
      </c>
      <c r="AP4672" s="141"/>
      <c r="AQ4672" s="141"/>
      <c r="AR4672" s="552"/>
      <c r="AS4672" s="552"/>
      <c r="AT4672" s="683" t="str">
        <f t="shared" si="7088"/>
        <v>OK</v>
      </c>
      <c r="AU4672" s="593"/>
      <c r="AV4672" s="530">
        <f t="shared" si="7089"/>
        <v>0</v>
      </c>
      <c r="AW4672" s="842">
        <f t="shared" si="7090"/>
        <v>0</v>
      </c>
      <c r="AX4672" s="115">
        <f t="shared" si="7091"/>
        <v>0</v>
      </c>
      <c r="AY4672" s="5">
        <f t="shared" si="7092"/>
        <v>0</v>
      </c>
      <c r="AZ4672" s="7">
        <f>AY4672-AX4672</f>
        <v>0</v>
      </c>
      <c r="BA4672" s="335" t="e">
        <f>AZ4672/AX4672</f>
        <v>#DIV/0!</v>
      </c>
      <c r="BB4672" s="23">
        <f t="shared" si="7095"/>
        <v>0</v>
      </c>
      <c r="BC4672" s="5">
        <f t="shared" si="7101"/>
        <v>0</v>
      </c>
      <c r="BD4672" s="7">
        <f>BC4672-BB4672</f>
        <v>0</v>
      </c>
      <c r="BE4672" s="335" t="e">
        <f>BD4672/BB4672</f>
        <v>#DIV/0!</v>
      </c>
      <c r="BG4672" s="826" t="str">
        <f t="shared" si="7099"/>
        <v>63.21</v>
      </c>
      <c r="BH4672" s="607" t="b">
        <f>COUNTIF('Codes SEC'!$B$2:$B$250,Ministres!BG4672)&gt;0</f>
        <v>1</v>
      </c>
    </row>
    <row r="4673" spans="1:66" ht="35.1" customHeight="1" x14ac:dyDescent="0.25">
      <c r="A4673" s="222" t="s">
        <v>6115</v>
      </c>
      <c r="B4673" s="112">
        <v>16</v>
      </c>
      <c r="C4673" s="116" t="s">
        <v>107</v>
      </c>
      <c r="D4673" s="620">
        <v>1000</v>
      </c>
      <c r="E4673" s="278"/>
      <c r="F4673" s="116">
        <v>12</v>
      </c>
      <c r="G4673" s="694"/>
      <c r="H4673" s="878" t="str">
        <f t="shared" si="7051"/>
        <v>081</v>
      </c>
      <c r="I4673" s="397" t="s">
        <v>3313</v>
      </c>
      <c r="J4673" s="380" t="s">
        <v>2630</v>
      </c>
      <c r="K4673" s="415" t="s">
        <v>50</v>
      </c>
      <c r="L4673" s="733">
        <v>48</v>
      </c>
      <c r="M4673" s="734">
        <v>40</v>
      </c>
      <c r="N4673" s="931"/>
      <c r="O4673" s="530">
        <f t="shared" si="7079"/>
        <v>-48</v>
      </c>
      <c r="P4673" s="530" t="str">
        <f t="shared" si="7080"/>
        <v xml:space="preserve">0 </v>
      </c>
      <c r="Q4673" s="646"/>
      <c r="R4673" s="536"/>
      <c r="S4673" s="536"/>
      <c r="T4673" s="536"/>
      <c r="U4673" s="536"/>
      <c r="V4673" s="536"/>
      <c r="W4673" s="683" t="str">
        <f>IF(SUM(Q4673:V4673)=X4673,"OK",SUM(Q4673:V4673)-X4673)</f>
        <v>OK</v>
      </c>
      <c r="X4673" s="141"/>
      <c r="Y4673" s="141"/>
      <c r="Z4673" s="552"/>
      <c r="AA4673" s="552"/>
      <c r="AB4673" s="683" t="str">
        <f>IF(SUM(Z4673:AA4673)=AC4673,"OK",SUM(Z4673:AA4673)-AC4673)</f>
        <v>OK</v>
      </c>
      <c r="AC4673" s="593"/>
      <c r="AD4673" s="530">
        <f t="shared" si="7083"/>
        <v>0</v>
      </c>
      <c r="AE4673" s="842">
        <f t="shared" si="7084"/>
        <v>0</v>
      </c>
      <c r="AF4673" s="931"/>
      <c r="AG4673" s="530">
        <f t="shared" si="7085"/>
        <v>-40</v>
      </c>
      <c r="AH4673" s="530" t="str">
        <f t="shared" si="7086"/>
        <v xml:space="preserve">0 </v>
      </c>
      <c r="AI4673" s="641"/>
      <c r="AJ4673" s="537"/>
      <c r="AK4673" s="537"/>
      <c r="AL4673" s="537"/>
      <c r="AM4673" s="537"/>
      <c r="AN4673" s="537"/>
      <c r="AO4673" s="683" t="str">
        <f>IF(SUM(AI4673:AN4673)=AP4673,"OK",SUM(AI4673:AN4673)-AP4673)</f>
        <v>OK</v>
      </c>
      <c r="AP4673" s="141"/>
      <c r="AQ4673" s="141"/>
      <c r="AR4673" s="552"/>
      <c r="AS4673" s="552"/>
      <c r="AT4673" s="683" t="str">
        <f>IF(SUM(AR4673:AS4673)=AU4673,"OK",SUM(AR4673:AS4673)-AU4673)</f>
        <v>OK</v>
      </c>
      <c r="AU4673" s="593"/>
      <c r="AV4673" s="530">
        <f t="shared" si="7089"/>
        <v>0</v>
      </c>
      <c r="AW4673" s="842">
        <f t="shared" si="7090"/>
        <v>0</v>
      </c>
      <c r="AX4673" s="115">
        <f t="shared" si="7091"/>
        <v>48</v>
      </c>
      <c r="AY4673" s="5">
        <f t="shared" si="7092"/>
        <v>0</v>
      </c>
      <c r="AZ4673" s="7">
        <f>AY4673-AX4673</f>
        <v>-48</v>
      </c>
      <c r="BA4673" s="335">
        <f>AZ4673/AX4673</f>
        <v>-1</v>
      </c>
      <c r="BB4673" s="23">
        <f t="shared" si="7095"/>
        <v>40</v>
      </c>
      <c r="BC4673" s="5">
        <f t="shared" si="7101"/>
        <v>0</v>
      </c>
      <c r="BD4673" s="7">
        <f>BC4673-BB4673</f>
        <v>-40</v>
      </c>
      <c r="BE4673" s="335">
        <f>BD4673/BB4673</f>
        <v>-1</v>
      </c>
      <c r="BG4673" s="826" t="str">
        <f t="shared" si="7099"/>
        <v>63.52</v>
      </c>
      <c r="BH4673" s="607" t="b">
        <f>COUNTIF('Codes SEC'!$B$2:$B$250,Ministres!BG4673)&gt;0</f>
        <v>1</v>
      </c>
    </row>
    <row r="4674" spans="1:66" ht="35.1" customHeight="1" x14ac:dyDescent="0.25">
      <c r="A4674" s="190" t="s">
        <v>6115</v>
      </c>
      <c r="B4674" s="583">
        <v>16</v>
      </c>
      <c r="C4674" s="120" t="s">
        <v>107</v>
      </c>
      <c r="D4674" s="622">
        <v>1000</v>
      </c>
      <c r="E4674" s="584"/>
      <c r="F4674" s="120">
        <v>12</v>
      </c>
      <c r="G4674" s="697"/>
      <c r="H4674" s="890" t="str">
        <f t="shared" si="7051"/>
        <v>081</v>
      </c>
      <c r="I4674" s="585">
        <v>86352000</v>
      </c>
      <c r="J4674" s="380" t="s">
        <v>5059</v>
      </c>
      <c r="K4674" s="419" t="s">
        <v>5227</v>
      </c>
      <c r="L4674" s="733">
        <v>0</v>
      </c>
      <c r="M4674" s="734">
        <v>0</v>
      </c>
      <c r="N4674" s="931"/>
      <c r="O4674" s="530">
        <f t="shared" si="7079"/>
        <v>0</v>
      </c>
      <c r="P4674" s="530">
        <f t="shared" si="7080"/>
        <v>0</v>
      </c>
      <c r="Q4674" s="646"/>
      <c r="R4674" s="536"/>
      <c r="S4674" s="536"/>
      <c r="T4674" s="536"/>
      <c r="U4674" s="536"/>
      <c r="V4674" s="536"/>
      <c r="W4674" s="683" t="str">
        <f>IF(SUM(Q4674:V4674)=X4674,"OK",SUM(Q4674:V4674)-X4674)</f>
        <v>OK</v>
      </c>
      <c r="X4674" s="141"/>
      <c r="Y4674" s="141"/>
      <c r="Z4674" s="552"/>
      <c r="AA4674" s="552"/>
      <c r="AB4674" s="683" t="str">
        <f>IF(SUM(Z4674:AA4674)=AC4674,"OK",SUM(Z4674:AA4674)-AC4674)</f>
        <v>OK</v>
      </c>
      <c r="AC4674" s="593"/>
      <c r="AD4674" s="530">
        <f t="shared" si="7083"/>
        <v>0</v>
      </c>
      <c r="AE4674" s="842">
        <f t="shared" si="7084"/>
        <v>0</v>
      </c>
      <c r="AF4674" s="931"/>
      <c r="AG4674" s="530">
        <f t="shared" si="7085"/>
        <v>0</v>
      </c>
      <c r="AH4674" s="530">
        <f t="shared" si="7086"/>
        <v>0</v>
      </c>
      <c r="AI4674" s="641"/>
      <c r="AJ4674" s="537"/>
      <c r="AK4674" s="537"/>
      <c r="AL4674" s="537"/>
      <c r="AM4674" s="537"/>
      <c r="AN4674" s="537"/>
      <c r="AO4674" s="683" t="str">
        <f>IF(SUM(AI4674:AN4674)=AP4674,"OK",SUM(AI4674:AN4674)-AP4674)</f>
        <v>OK</v>
      </c>
      <c r="AP4674" s="141"/>
      <c r="AQ4674" s="141"/>
      <c r="AR4674" s="552"/>
      <c r="AS4674" s="552"/>
      <c r="AT4674" s="683" t="str">
        <f>IF(SUM(AR4674:AS4674)=AU4674,"OK",SUM(AR4674:AS4674)-AU4674)</f>
        <v>OK</v>
      </c>
      <c r="AU4674" s="593"/>
      <c r="AV4674" s="530">
        <f t="shared" si="7089"/>
        <v>0</v>
      </c>
      <c r="AW4674" s="842">
        <f t="shared" si="7090"/>
        <v>0</v>
      </c>
      <c r="AX4674" s="115">
        <f t="shared" si="7091"/>
        <v>0</v>
      </c>
      <c r="AY4674" s="5">
        <f t="shared" si="7092"/>
        <v>0</v>
      </c>
      <c r="AZ4674" s="7">
        <f>AY4674-AX4674</f>
        <v>0</v>
      </c>
      <c r="BA4674" s="335" t="e">
        <f>AZ4674/AX4674</f>
        <v>#DIV/0!</v>
      </c>
      <c r="BB4674" s="23">
        <f t="shared" si="7095"/>
        <v>0</v>
      </c>
      <c r="BC4674" s="5">
        <f t="shared" si="7101"/>
        <v>0</v>
      </c>
      <c r="BD4674" s="7">
        <f>BC4674-BB4674</f>
        <v>0</v>
      </c>
      <c r="BE4674" s="335" t="e">
        <f>BD4674/BB4674</f>
        <v>#DIV/0!</v>
      </c>
      <c r="BG4674" s="826" t="str">
        <f t="shared" si="7099"/>
        <v>63.52</v>
      </c>
      <c r="BH4674" s="607" t="b">
        <f>COUNTIF('Codes SEC'!$B$2:$B$250,Ministres!BG4674)&gt;0</f>
        <v>1</v>
      </c>
    </row>
    <row r="4675" spans="1:66" ht="35.1" customHeight="1" x14ac:dyDescent="0.25">
      <c r="A4675" s="222" t="s">
        <v>6115</v>
      </c>
      <c r="B4675" s="112" t="s">
        <v>5020</v>
      </c>
      <c r="C4675" s="116" t="s">
        <v>107</v>
      </c>
      <c r="D4675" s="620">
        <v>1000</v>
      </c>
      <c r="E4675" s="278"/>
      <c r="F4675" s="116">
        <v>12</v>
      </c>
      <c r="G4675" s="700"/>
      <c r="H4675" s="888" t="str">
        <f t="shared" si="7051"/>
        <v>081</v>
      </c>
      <c r="I4675" s="580">
        <v>86352000</v>
      </c>
      <c r="J4675" s="689" t="s">
        <v>6002</v>
      </c>
      <c r="K4675" s="411" t="s">
        <v>6268</v>
      </c>
      <c r="L4675" s="733">
        <v>0</v>
      </c>
      <c r="M4675" s="734">
        <v>0</v>
      </c>
      <c r="N4675" s="931"/>
      <c r="O4675" s="530">
        <f t="shared" si="7079"/>
        <v>0</v>
      </c>
      <c r="P4675" s="530">
        <f t="shared" si="7080"/>
        <v>0</v>
      </c>
      <c r="Q4675" s="646"/>
      <c r="R4675" s="536"/>
      <c r="S4675" s="536"/>
      <c r="T4675" s="536"/>
      <c r="U4675" s="536"/>
      <c r="V4675" s="536"/>
      <c r="W4675" s="683" t="str">
        <f t="shared" si="7081"/>
        <v>OK</v>
      </c>
      <c r="X4675" s="141"/>
      <c r="Y4675" s="141"/>
      <c r="Z4675" s="552"/>
      <c r="AA4675" s="552"/>
      <c r="AB4675" s="683" t="str">
        <f t="shared" si="7082"/>
        <v>OK</v>
      </c>
      <c r="AC4675" s="593"/>
      <c r="AD4675" s="530">
        <f t="shared" si="7083"/>
        <v>0</v>
      </c>
      <c r="AE4675" s="842">
        <f t="shared" si="7084"/>
        <v>0</v>
      </c>
      <c r="AF4675" s="931"/>
      <c r="AG4675" s="530">
        <f t="shared" si="7085"/>
        <v>0</v>
      </c>
      <c r="AH4675" s="530">
        <f t="shared" si="7086"/>
        <v>0</v>
      </c>
      <c r="AI4675" s="641"/>
      <c r="AJ4675" s="537"/>
      <c r="AK4675" s="537"/>
      <c r="AL4675" s="537"/>
      <c r="AM4675" s="537"/>
      <c r="AN4675" s="537"/>
      <c r="AO4675" s="683" t="str">
        <f t="shared" si="7087"/>
        <v>OK</v>
      </c>
      <c r="AP4675" s="141"/>
      <c r="AQ4675" s="141"/>
      <c r="AR4675" s="552"/>
      <c r="AS4675" s="552"/>
      <c r="AT4675" s="683" t="str">
        <f t="shared" si="7088"/>
        <v>OK</v>
      </c>
      <c r="AU4675" s="593"/>
      <c r="AV4675" s="530">
        <f t="shared" si="7089"/>
        <v>0</v>
      </c>
      <c r="AW4675" s="842">
        <f t="shared" si="7090"/>
        <v>0</v>
      </c>
      <c r="AX4675" s="115">
        <f t="shared" si="7091"/>
        <v>0</v>
      </c>
      <c r="AY4675" s="5">
        <f t="shared" si="7092"/>
        <v>0</v>
      </c>
      <c r="AZ4675" s="7">
        <f>AY4675-AX4675</f>
        <v>0</v>
      </c>
      <c r="BA4675" s="335" t="e">
        <f>AZ4675/AX4675</f>
        <v>#DIV/0!</v>
      </c>
      <c r="BB4675" s="23">
        <f t="shared" si="7095"/>
        <v>0</v>
      </c>
      <c r="BC4675" s="5">
        <f t="shared" si="7101"/>
        <v>0</v>
      </c>
      <c r="BD4675" s="7">
        <f>BC4675-BB4675</f>
        <v>0</v>
      </c>
      <c r="BE4675" s="335" t="e">
        <f>BD4675/BB4675</f>
        <v>#DIV/0!</v>
      </c>
      <c r="BG4675" s="826" t="str">
        <f t="shared" si="7099"/>
        <v>63.52</v>
      </c>
      <c r="BH4675" s="607" t="b">
        <f>COUNTIF('Codes SEC'!$B$2:$B$250,Ministres!BG4675)&gt;0</f>
        <v>1</v>
      </c>
    </row>
    <row r="4676" spans="1:66" ht="35.1" customHeight="1" x14ac:dyDescent="0.25">
      <c r="A4676" s="222" t="s">
        <v>6115</v>
      </c>
      <c r="B4676" s="112">
        <v>16</v>
      </c>
      <c r="C4676" s="116" t="s">
        <v>107</v>
      </c>
      <c r="D4676" s="620">
        <v>1000</v>
      </c>
      <c r="E4676" s="278"/>
      <c r="F4676" s="116">
        <v>12</v>
      </c>
      <c r="G4676" s="694"/>
      <c r="H4676" s="878" t="str">
        <f t="shared" si="7051"/>
        <v>081</v>
      </c>
      <c r="I4676" s="397" t="s">
        <v>3277</v>
      </c>
      <c r="J4676" s="380" t="s">
        <v>2635</v>
      </c>
      <c r="K4676" s="415" t="s">
        <v>124</v>
      </c>
      <c r="L4676" s="733">
        <v>5</v>
      </c>
      <c r="M4676" s="734">
        <v>5</v>
      </c>
      <c r="N4676" s="931"/>
      <c r="O4676" s="530">
        <f t="shared" si="7079"/>
        <v>-5</v>
      </c>
      <c r="P4676" s="530" t="str">
        <f t="shared" si="7080"/>
        <v xml:space="preserve">0 </v>
      </c>
      <c r="Q4676" s="646"/>
      <c r="R4676" s="536"/>
      <c r="S4676" s="536"/>
      <c r="T4676" s="536"/>
      <c r="U4676" s="536"/>
      <c r="V4676" s="536"/>
      <c r="W4676" s="683" t="str">
        <f t="shared" si="7081"/>
        <v>OK</v>
      </c>
      <c r="X4676" s="141"/>
      <c r="Y4676" s="141"/>
      <c r="Z4676" s="552"/>
      <c r="AA4676" s="552"/>
      <c r="AB4676" s="683" t="str">
        <f t="shared" si="7082"/>
        <v>OK</v>
      </c>
      <c r="AC4676" s="593"/>
      <c r="AD4676" s="530">
        <f t="shared" si="7083"/>
        <v>0</v>
      </c>
      <c r="AE4676" s="842">
        <f t="shared" si="7084"/>
        <v>0</v>
      </c>
      <c r="AF4676" s="931"/>
      <c r="AG4676" s="530">
        <f t="shared" si="7085"/>
        <v>-5</v>
      </c>
      <c r="AH4676" s="530" t="str">
        <f t="shared" si="7086"/>
        <v xml:space="preserve">0 </v>
      </c>
      <c r="AI4676" s="641"/>
      <c r="AJ4676" s="537"/>
      <c r="AK4676" s="537"/>
      <c r="AL4676" s="537"/>
      <c r="AM4676" s="537"/>
      <c r="AN4676" s="537"/>
      <c r="AO4676" s="683" t="str">
        <f t="shared" si="7087"/>
        <v>OK</v>
      </c>
      <c r="AP4676" s="141"/>
      <c r="AQ4676" s="141"/>
      <c r="AR4676" s="552"/>
      <c r="AS4676" s="552"/>
      <c r="AT4676" s="683" t="str">
        <f t="shared" si="7088"/>
        <v>OK</v>
      </c>
      <c r="AU4676" s="593"/>
      <c r="AV4676" s="530">
        <f t="shared" si="7089"/>
        <v>0</v>
      </c>
      <c r="AW4676" s="842">
        <f t="shared" si="7090"/>
        <v>0</v>
      </c>
      <c r="AX4676" s="115">
        <f t="shared" si="7091"/>
        <v>5</v>
      </c>
      <c r="AY4676" s="5">
        <f t="shared" si="7092"/>
        <v>0</v>
      </c>
      <c r="AZ4676" s="7">
        <f t="shared" si="7093"/>
        <v>-5</v>
      </c>
      <c r="BA4676" s="335">
        <f t="shared" si="7094"/>
        <v>-1</v>
      </c>
      <c r="BB4676" s="23">
        <f t="shared" si="7095"/>
        <v>5</v>
      </c>
      <c r="BC4676" s="5">
        <f t="shared" si="7100"/>
        <v>0</v>
      </c>
      <c r="BD4676" s="7">
        <f t="shared" si="7097"/>
        <v>-5</v>
      </c>
      <c r="BE4676" s="335">
        <f t="shared" si="7098"/>
        <v>-1</v>
      </c>
      <c r="BF4676" s="40"/>
      <c r="BG4676" s="826" t="str">
        <f t="shared" si="7099"/>
        <v>72.00</v>
      </c>
      <c r="BH4676" s="607" t="b">
        <f>COUNTIF('Codes SEC'!$B$2:$B$250,Ministres!BG4676)&gt;0</f>
        <v>1</v>
      </c>
    </row>
    <row r="4677" spans="1:66" s="28" customFormat="1" ht="35.1" customHeight="1" x14ac:dyDescent="0.25">
      <c r="A4677" s="222" t="s">
        <v>6115</v>
      </c>
      <c r="B4677" s="112">
        <v>16</v>
      </c>
      <c r="C4677" s="116" t="s">
        <v>107</v>
      </c>
      <c r="D4677" s="620">
        <v>1000</v>
      </c>
      <c r="E4677" s="278"/>
      <c r="F4677" s="116">
        <v>12</v>
      </c>
      <c r="G4677" s="694"/>
      <c r="H4677" s="878" t="str">
        <f t="shared" si="7051"/>
        <v>081</v>
      </c>
      <c r="I4677" s="397" t="s">
        <v>3340</v>
      </c>
      <c r="J4677" s="380" t="s">
        <v>2636</v>
      </c>
      <c r="K4677" s="415" t="s">
        <v>390</v>
      </c>
      <c r="L4677" s="733">
        <v>13</v>
      </c>
      <c r="M4677" s="734">
        <v>13</v>
      </c>
      <c r="N4677" s="931"/>
      <c r="O4677" s="530">
        <f t="shared" si="7079"/>
        <v>-13</v>
      </c>
      <c r="P4677" s="530" t="str">
        <f t="shared" si="7080"/>
        <v xml:space="preserve">0 </v>
      </c>
      <c r="Q4677" s="646"/>
      <c r="R4677" s="536"/>
      <c r="S4677" s="536"/>
      <c r="T4677" s="536"/>
      <c r="U4677" s="536"/>
      <c r="V4677" s="536"/>
      <c r="W4677" s="683" t="str">
        <f t="shared" si="7081"/>
        <v>OK</v>
      </c>
      <c r="X4677" s="141"/>
      <c r="Y4677" s="141"/>
      <c r="Z4677" s="552"/>
      <c r="AA4677" s="552"/>
      <c r="AB4677" s="683" t="str">
        <f t="shared" si="7082"/>
        <v>OK</v>
      </c>
      <c r="AC4677" s="593"/>
      <c r="AD4677" s="530">
        <f t="shared" si="7083"/>
        <v>0</v>
      </c>
      <c r="AE4677" s="842">
        <f t="shared" si="7084"/>
        <v>0</v>
      </c>
      <c r="AF4677" s="931"/>
      <c r="AG4677" s="530">
        <f t="shared" si="7085"/>
        <v>-13</v>
      </c>
      <c r="AH4677" s="530" t="str">
        <f t="shared" si="7086"/>
        <v xml:space="preserve">0 </v>
      </c>
      <c r="AI4677" s="641"/>
      <c r="AJ4677" s="537"/>
      <c r="AK4677" s="537"/>
      <c r="AL4677" s="537"/>
      <c r="AM4677" s="537"/>
      <c r="AN4677" s="537"/>
      <c r="AO4677" s="683" t="str">
        <f t="shared" si="7087"/>
        <v>OK</v>
      </c>
      <c r="AP4677" s="141"/>
      <c r="AQ4677" s="141"/>
      <c r="AR4677" s="552"/>
      <c r="AS4677" s="552"/>
      <c r="AT4677" s="683" t="str">
        <f t="shared" si="7088"/>
        <v>OK</v>
      </c>
      <c r="AU4677" s="593"/>
      <c r="AV4677" s="530">
        <f t="shared" si="7089"/>
        <v>0</v>
      </c>
      <c r="AW4677" s="842">
        <f t="shared" si="7090"/>
        <v>0</v>
      </c>
      <c r="AX4677" s="115">
        <f t="shared" si="7091"/>
        <v>13</v>
      </c>
      <c r="AY4677" s="5">
        <f t="shared" si="7092"/>
        <v>0</v>
      </c>
      <c r="AZ4677" s="7">
        <f t="shared" si="7093"/>
        <v>-13</v>
      </c>
      <c r="BA4677" s="335">
        <f t="shared" si="7094"/>
        <v>-1</v>
      </c>
      <c r="BB4677" s="23">
        <f t="shared" si="7095"/>
        <v>13</v>
      </c>
      <c r="BC4677" s="5">
        <f>AW4677</f>
        <v>0</v>
      </c>
      <c r="BD4677" s="7">
        <f t="shared" si="7097"/>
        <v>-13</v>
      </c>
      <c r="BE4677" s="335">
        <f t="shared" si="7098"/>
        <v>-1</v>
      </c>
      <c r="BF4677" s="41"/>
      <c r="BG4677" s="826" t="str">
        <f t="shared" si="7099"/>
        <v>81.42</v>
      </c>
      <c r="BH4677" s="607" t="b">
        <f>COUNTIF('Codes SEC'!$B$2:$B$250,Ministres!BG4677)&gt;0</f>
        <v>1</v>
      </c>
      <c r="BI4677" s="41"/>
      <c r="BJ4677" s="41"/>
      <c r="BK4677" s="41"/>
      <c r="BL4677" s="41"/>
      <c r="BM4677" s="41"/>
      <c r="BN4677" s="41"/>
    </row>
    <row r="4678" spans="1:66" ht="35.1" customHeight="1" x14ac:dyDescent="0.25">
      <c r="A4678" s="222" t="s">
        <v>6115</v>
      </c>
      <c r="B4678" s="112">
        <v>16</v>
      </c>
      <c r="C4678" s="116" t="s">
        <v>107</v>
      </c>
      <c r="D4678" s="620">
        <v>1000</v>
      </c>
      <c r="E4678" s="278"/>
      <c r="F4678" s="116">
        <v>12</v>
      </c>
      <c r="G4678" s="694"/>
      <c r="H4678" s="878" t="str">
        <f t="shared" si="7051"/>
        <v>081</v>
      </c>
      <c r="I4678" s="397" t="s">
        <v>3302</v>
      </c>
      <c r="J4678" s="380" t="s">
        <v>2638</v>
      </c>
      <c r="K4678" s="415" t="s">
        <v>584</v>
      </c>
      <c r="L4678" s="733">
        <v>0</v>
      </c>
      <c r="M4678" s="734">
        <v>0</v>
      </c>
      <c r="N4678" s="931"/>
      <c r="O4678" s="530">
        <f t="shared" si="7079"/>
        <v>0</v>
      </c>
      <c r="P4678" s="530">
        <f t="shared" si="7080"/>
        <v>0</v>
      </c>
      <c r="Q4678" s="646"/>
      <c r="R4678" s="536"/>
      <c r="S4678" s="536"/>
      <c r="T4678" s="536"/>
      <c r="U4678" s="536"/>
      <c r="V4678" s="536"/>
      <c r="W4678" s="683" t="str">
        <f t="shared" si="7081"/>
        <v>OK</v>
      </c>
      <c r="X4678" s="141"/>
      <c r="Y4678" s="141"/>
      <c r="Z4678" s="552"/>
      <c r="AA4678" s="552"/>
      <c r="AB4678" s="683" t="str">
        <f t="shared" si="7082"/>
        <v>OK</v>
      </c>
      <c r="AC4678" s="593"/>
      <c r="AD4678" s="530">
        <f t="shared" si="7083"/>
        <v>0</v>
      </c>
      <c r="AE4678" s="842">
        <f t="shared" si="7084"/>
        <v>0</v>
      </c>
      <c r="AF4678" s="931"/>
      <c r="AG4678" s="530">
        <f t="shared" si="7085"/>
        <v>0</v>
      </c>
      <c r="AH4678" s="530">
        <f t="shared" si="7086"/>
        <v>0</v>
      </c>
      <c r="AI4678" s="641"/>
      <c r="AJ4678" s="537"/>
      <c r="AK4678" s="537"/>
      <c r="AL4678" s="537"/>
      <c r="AM4678" s="537"/>
      <c r="AN4678" s="537"/>
      <c r="AO4678" s="683" t="str">
        <f t="shared" si="7087"/>
        <v>OK</v>
      </c>
      <c r="AP4678" s="141"/>
      <c r="AQ4678" s="141"/>
      <c r="AR4678" s="552"/>
      <c r="AS4678" s="552"/>
      <c r="AT4678" s="683" t="str">
        <f t="shared" si="7088"/>
        <v>OK</v>
      </c>
      <c r="AU4678" s="593"/>
      <c r="AV4678" s="530">
        <f t="shared" si="7089"/>
        <v>0</v>
      </c>
      <c r="AW4678" s="842">
        <f t="shared" si="7090"/>
        <v>0</v>
      </c>
      <c r="AX4678" s="115">
        <f t="shared" si="7091"/>
        <v>0</v>
      </c>
      <c r="AY4678" s="5">
        <f t="shared" si="7092"/>
        <v>0</v>
      </c>
      <c r="AZ4678" s="7">
        <f t="shared" si="7093"/>
        <v>0</v>
      </c>
      <c r="BA4678" s="335" t="e">
        <f t="shared" si="7094"/>
        <v>#DIV/0!</v>
      </c>
      <c r="BB4678" s="23">
        <f t="shared" si="7095"/>
        <v>0</v>
      </c>
      <c r="BC4678" s="5">
        <f t="shared" si="7100"/>
        <v>0</v>
      </c>
      <c r="BD4678" s="7">
        <f t="shared" si="7097"/>
        <v>0</v>
      </c>
      <c r="BE4678" s="335" t="e">
        <f t="shared" si="7098"/>
        <v>#DIV/0!</v>
      </c>
      <c r="BG4678" s="826" t="str">
        <f t="shared" si="7099"/>
        <v>85.14</v>
      </c>
      <c r="BH4678" s="607" t="b">
        <f>COUNTIF('Codes SEC'!$B$2:$B$250,Ministres!BG4678)&gt;0</f>
        <v>1</v>
      </c>
    </row>
    <row r="4679" spans="1:66" ht="35.1" customHeight="1" x14ac:dyDescent="0.25">
      <c r="A4679" s="190" t="s">
        <v>6115</v>
      </c>
      <c r="B4679" s="210">
        <v>16</v>
      </c>
      <c r="C4679" s="120" t="s">
        <v>107</v>
      </c>
      <c r="D4679" s="620">
        <v>1000</v>
      </c>
      <c r="E4679" s="279"/>
      <c r="F4679" s="120">
        <v>18</v>
      </c>
      <c r="G4679" s="697"/>
      <c r="H4679" s="890" t="str">
        <f t="shared" si="7051"/>
        <v>081</v>
      </c>
      <c r="I4679" s="397" t="s">
        <v>3302</v>
      </c>
      <c r="J4679" s="380" t="s">
        <v>2639</v>
      </c>
      <c r="K4679" s="419" t="s">
        <v>1830</v>
      </c>
      <c r="L4679" s="733">
        <v>0</v>
      </c>
      <c r="M4679" s="734">
        <v>0</v>
      </c>
      <c r="N4679" s="931"/>
      <c r="O4679" s="530">
        <f t="shared" si="7079"/>
        <v>0</v>
      </c>
      <c r="P4679" s="530">
        <f t="shared" si="7080"/>
        <v>0</v>
      </c>
      <c r="Q4679" s="646"/>
      <c r="R4679" s="536"/>
      <c r="S4679" s="536"/>
      <c r="T4679" s="536"/>
      <c r="U4679" s="536"/>
      <c r="V4679" s="536"/>
      <c r="W4679" s="683" t="str">
        <f t="shared" si="7081"/>
        <v>OK</v>
      </c>
      <c r="X4679" s="141"/>
      <c r="Y4679" s="141"/>
      <c r="Z4679" s="552"/>
      <c r="AA4679" s="552"/>
      <c r="AB4679" s="683" t="str">
        <f t="shared" si="7082"/>
        <v>OK</v>
      </c>
      <c r="AC4679" s="593"/>
      <c r="AD4679" s="530">
        <f t="shared" si="7083"/>
        <v>0</v>
      </c>
      <c r="AE4679" s="842">
        <f t="shared" si="7084"/>
        <v>0</v>
      </c>
      <c r="AF4679" s="931"/>
      <c r="AG4679" s="530">
        <f t="shared" si="7085"/>
        <v>0</v>
      </c>
      <c r="AH4679" s="530">
        <f t="shared" si="7086"/>
        <v>0</v>
      </c>
      <c r="AI4679" s="641"/>
      <c r="AJ4679" s="537"/>
      <c r="AK4679" s="537"/>
      <c r="AL4679" s="537"/>
      <c r="AM4679" s="537"/>
      <c r="AN4679" s="537"/>
      <c r="AO4679" s="683" t="str">
        <f t="shared" si="7087"/>
        <v>OK</v>
      </c>
      <c r="AP4679" s="141"/>
      <c r="AQ4679" s="141"/>
      <c r="AR4679" s="552"/>
      <c r="AS4679" s="552"/>
      <c r="AT4679" s="683" t="str">
        <f t="shared" si="7088"/>
        <v>OK</v>
      </c>
      <c r="AU4679" s="593"/>
      <c r="AV4679" s="530">
        <f t="shared" si="7089"/>
        <v>0</v>
      </c>
      <c r="AW4679" s="842">
        <f t="shared" si="7090"/>
        <v>0</v>
      </c>
      <c r="AX4679" s="115">
        <f t="shared" si="7091"/>
        <v>0</v>
      </c>
      <c r="AY4679" s="5">
        <f t="shared" si="7092"/>
        <v>0</v>
      </c>
      <c r="AZ4679" s="7">
        <f t="shared" si="7093"/>
        <v>0</v>
      </c>
      <c r="BA4679" s="335" t="e">
        <f t="shared" si="7094"/>
        <v>#DIV/0!</v>
      </c>
      <c r="BB4679" s="23">
        <f t="shared" si="7095"/>
        <v>0</v>
      </c>
      <c r="BC4679" s="5">
        <f t="shared" si="7100"/>
        <v>0</v>
      </c>
      <c r="BD4679" s="7">
        <f t="shared" si="7097"/>
        <v>0</v>
      </c>
      <c r="BE4679" s="335" t="e">
        <f t="shared" si="7098"/>
        <v>#DIV/0!</v>
      </c>
      <c r="BG4679" s="826" t="str">
        <f t="shared" si="7099"/>
        <v>85.14</v>
      </c>
      <c r="BH4679" s="607" t="b">
        <f>COUNTIF('Codes SEC'!$B$2:$B$250,Ministres!BG4679)&gt;0</f>
        <v>1</v>
      </c>
    </row>
    <row r="4680" spans="1:66" ht="35.1" customHeight="1" x14ac:dyDescent="0.25">
      <c r="A4680" s="222" t="s">
        <v>6115</v>
      </c>
      <c r="B4680" s="112">
        <v>16</v>
      </c>
      <c r="C4680" s="116" t="s">
        <v>107</v>
      </c>
      <c r="D4680" s="620">
        <v>1000</v>
      </c>
      <c r="E4680" s="278"/>
      <c r="F4680" s="116">
        <v>12</v>
      </c>
      <c r="G4680" s="694"/>
      <c r="H4680" s="878" t="str">
        <f t="shared" si="7051"/>
        <v>081</v>
      </c>
      <c r="I4680" s="397" t="s">
        <v>3296</v>
      </c>
      <c r="J4680" s="380" t="s">
        <v>2640</v>
      </c>
      <c r="K4680" s="493" t="s">
        <v>3194</v>
      </c>
      <c r="L4680" s="733">
        <v>0</v>
      </c>
      <c r="M4680" s="734">
        <v>0</v>
      </c>
      <c r="N4680" s="931"/>
      <c r="O4680" s="530">
        <f t="shared" si="7079"/>
        <v>0</v>
      </c>
      <c r="P4680" s="530">
        <f t="shared" si="7080"/>
        <v>0</v>
      </c>
      <c r="Q4680" s="646"/>
      <c r="R4680" s="536"/>
      <c r="S4680" s="536"/>
      <c r="T4680" s="536"/>
      <c r="U4680" s="536"/>
      <c r="V4680" s="536"/>
      <c r="W4680" s="683" t="str">
        <f t="shared" si="7081"/>
        <v>OK</v>
      </c>
      <c r="X4680" s="141"/>
      <c r="Y4680" s="141"/>
      <c r="Z4680" s="552"/>
      <c r="AA4680" s="552"/>
      <c r="AB4680" s="683" t="str">
        <f t="shared" si="7082"/>
        <v>OK</v>
      </c>
      <c r="AC4680" s="593"/>
      <c r="AD4680" s="530">
        <f t="shared" si="7083"/>
        <v>0</v>
      </c>
      <c r="AE4680" s="842">
        <f t="shared" si="7084"/>
        <v>0</v>
      </c>
      <c r="AF4680" s="931"/>
      <c r="AG4680" s="530">
        <f t="shared" si="7085"/>
        <v>0</v>
      </c>
      <c r="AH4680" s="530">
        <f t="shared" si="7086"/>
        <v>0</v>
      </c>
      <c r="AI4680" s="641"/>
      <c r="AJ4680" s="537"/>
      <c r="AK4680" s="537"/>
      <c r="AL4680" s="537"/>
      <c r="AM4680" s="537"/>
      <c r="AN4680" s="537"/>
      <c r="AO4680" s="683" t="str">
        <f t="shared" si="7087"/>
        <v>OK</v>
      </c>
      <c r="AP4680" s="141"/>
      <c r="AQ4680" s="141"/>
      <c r="AR4680" s="552"/>
      <c r="AS4680" s="552"/>
      <c r="AT4680" s="683" t="str">
        <f t="shared" si="7088"/>
        <v>OK</v>
      </c>
      <c r="AU4680" s="593"/>
      <c r="AV4680" s="530">
        <f t="shared" si="7089"/>
        <v>0</v>
      </c>
      <c r="AW4680" s="842">
        <f t="shared" si="7090"/>
        <v>0</v>
      </c>
      <c r="AX4680" s="115">
        <f t="shared" si="7091"/>
        <v>0</v>
      </c>
      <c r="AY4680" s="5">
        <f t="shared" si="7092"/>
        <v>0</v>
      </c>
      <c r="AZ4680" s="7">
        <f t="shared" si="7093"/>
        <v>0</v>
      </c>
      <c r="BA4680" s="335" t="e">
        <f t="shared" si="7094"/>
        <v>#DIV/0!</v>
      </c>
      <c r="BB4680" s="23">
        <f t="shared" si="7095"/>
        <v>0</v>
      </c>
      <c r="BC4680" s="5">
        <f>AW4680</f>
        <v>0</v>
      </c>
      <c r="BD4680" s="7">
        <f t="shared" si="7097"/>
        <v>0</v>
      </c>
      <c r="BE4680" s="335" t="e">
        <f t="shared" si="7098"/>
        <v>#DIV/0!</v>
      </c>
      <c r="BG4680" s="826" t="str">
        <f t="shared" si="7099"/>
        <v>85.61</v>
      </c>
      <c r="BH4680" s="607" t="b">
        <f>COUNTIF('Codes SEC'!$B$2:$B$250,Ministres!BG4680)&gt;0</f>
        <v>1</v>
      </c>
    </row>
    <row r="4681" spans="1:66" ht="35.1" customHeight="1" x14ac:dyDescent="0.25">
      <c r="A4681" s="190" t="s">
        <v>6115</v>
      </c>
      <c r="B4681" s="583">
        <v>16</v>
      </c>
      <c r="C4681" s="120" t="s">
        <v>107</v>
      </c>
      <c r="D4681" s="620">
        <v>1000</v>
      </c>
      <c r="E4681" s="584"/>
      <c r="F4681" s="120">
        <v>12</v>
      </c>
      <c r="G4681" s="697"/>
      <c r="H4681" s="890" t="str">
        <f t="shared" si="7051"/>
        <v>081</v>
      </c>
      <c r="I4681" s="585">
        <v>88561000</v>
      </c>
      <c r="J4681" s="380" t="s">
        <v>4262</v>
      </c>
      <c r="K4681" s="510" t="s">
        <v>4263</v>
      </c>
      <c r="L4681" s="726">
        <v>0</v>
      </c>
      <c r="M4681" s="727">
        <v>0</v>
      </c>
      <c r="N4681" s="931"/>
      <c r="O4681" s="530">
        <f t="shared" si="7079"/>
        <v>0</v>
      </c>
      <c r="P4681" s="530">
        <f t="shared" si="7080"/>
        <v>0</v>
      </c>
      <c r="Q4681" s="646"/>
      <c r="R4681" s="536"/>
      <c r="S4681" s="536"/>
      <c r="T4681" s="536"/>
      <c r="U4681" s="536"/>
      <c r="V4681" s="536"/>
      <c r="W4681" s="683" t="str">
        <f t="shared" si="7081"/>
        <v>OK</v>
      </c>
      <c r="X4681" s="141"/>
      <c r="Y4681" s="141"/>
      <c r="Z4681" s="552"/>
      <c r="AA4681" s="552"/>
      <c r="AB4681" s="683" t="str">
        <f t="shared" si="7082"/>
        <v>OK</v>
      </c>
      <c r="AC4681" s="593"/>
      <c r="AD4681" s="530">
        <f t="shared" si="7083"/>
        <v>0</v>
      </c>
      <c r="AE4681" s="842">
        <f t="shared" si="7084"/>
        <v>0</v>
      </c>
      <c r="AF4681" s="931"/>
      <c r="AG4681" s="530">
        <f t="shared" si="7085"/>
        <v>0</v>
      </c>
      <c r="AH4681" s="530">
        <f t="shared" si="7086"/>
        <v>0</v>
      </c>
      <c r="AI4681" s="641"/>
      <c r="AJ4681" s="537"/>
      <c r="AK4681" s="537"/>
      <c r="AL4681" s="537"/>
      <c r="AM4681" s="537"/>
      <c r="AN4681" s="537"/>
      <c r="AO4681" s="683" t="str">
        <f t="shared" si="7087"/>
        <v>OK</v>
      </c>
      <c r="AP4681" s="141"/>
      <c r="AQ4681" s="141"/>
      <c r="AR4681" s="552"/>
      <c r="AS4681" s="552"/>
      <c r="AT4681" s="683" t="str">
        <f t="shared" si="7088"/>
        <v>OK</v>
      </c>
      <c r="AU4681" s="593"/>
      <c r="AV4681" s="530">
        <f t="shared" si="7089"/>
        <v>0</v>
      </c>
      <c r="AW4681" s="842">
        <f t="shared" si="7090"/>
        <v>0</v>
      </c>
      <c r="AX4681" s="115">
        <f t="shared" si="7091"/>
        <v>0</v>
      </c>
      <c r="AY4681" s="5">
        <f t="shared" si="7092"/>
        <v>0</v>
      </c>
      <c r="AZ4681" s="7">
        <f t="shared" si="7093"/>
        <v>0</v>
      </c>
      <c r="BA4681" s="335" t="e">
        <f t="shared" si="7094"/>
        <v>#DIV/0!</v>
      </c>
      <c r="BB4681" s="23">
        <f t="shared" si="7095"/>
        <v>0</v>
      </c>
      <c r="BC4681" s="5">
        <f>AW4681</f>
        <v>0</v>
      </c>
      <c r="BD4681" s="7">
        <f t="shared" si="7097"/>
        <v>0</v>
      </c>
      <c r="BE4681" s="335" t="e">
        <f t="shared" si="7098"/>
        <v>#DIV/0!</v>
      </c>
      <c r="BG4681" s="826" t="str">
        <f t="shared" si="7099"/>
        <v>85.61</v>
      </c>
      <c r="BH4681" s="607" t="b">
        <f>COUNTIF('Codes SEC'!$B$2:$B$250,Ministres!BG4681)&gt;0</f>
        <v>1</v>
      </c>
    </row>
    <row r="4682" spans="1:66" ht="35.1" customHeight="1" x14ac:dyDescent="0.25">
      <c r="A4682" s="222" t="s">
        <v>6115</v>
      </c>
      <c r="B4682" s="112">
        <v>16</v>
      </c>
      <c r="C4682" s="116" t="s">
        <v>107</v>
      </c>
      <c r="D4682" s="620">
        <v>1000</v>
      </c>
      <c r="E4682" s="278"/>
      <c r="F4682" s="116">
        <v>12</v>
      </c>
      <c r="G4682" s="694"/>
      <c r="H4682" s="878" t="str">
        <f t="shared" si="7051"/>
        <v>081</v>
      </c>
      <c r="I4682" s="397" t="s">
        <v>3330</v>
      </c>
      <c r="J4682" s="380" t="s">
        <v>2637</v>
      </c>
      <c r="K4682" s="415" t="s">
        <v>6269</v>
      </c>
      <c r="L4682" s="733">
        <v>0</v>
      </c>
      <c r="M4682" s="734">
        <v>0</v>
      </c>
      <c r="N4682" s="931"/>
      <c r="O4682" s="530">
        <f t="shared" si="7079"/>
        <v>0</v>
      </c>
      <c r="P4682" s="530">
        <f t="shared" si="7080"/>
        <v>0</v>
      </c>
      <c r="Q4682" s="646"/>
      <c r="R4682" s="536"/>
      <c r="S4682" s="536"/>
      <c r="T4682" s="536"/>
      <c r="U4682" s="536"/>
      <c r="V4682" s="536"/>
      <c r="W4682" s="683" t="str">
        <f>IF(SUM(Q4682:V4682)=X4682,"OK",SUM(Q4682:V4682)-X4682)</f>
        <v>OK</v>
      </c>
      <c r="X4682" s="141"/>
      <c r="Y4682" s="141"/>
      <c r="Z4682" s="552"/>
      <c r="AA4682" s="552"/>
      <c r="AB4682" s="683" t="str">
        <f>IF(SUM(Z4682:AA4682)=AC4682,"OK",SUM(Z4682:AA4682)-AC4682)</f>
        <v>OK</v>
      </c>
      <c r="AC4682" s="593"/>
      <c r="AD4682" s="530">
        <f t="shared" si="7083"/>
        <v>0</v>
      </c>
      <c r="AE4682" s="842">
        <f t="shared" si="7084"/>
        <v>0</v>
      </c>
      <c r="AF4682" s="931"/>
      <c r="AG4682" s="530">
        <f t="shared" si="7085"/>
        <v>0</v>
      </c>
      <c r="AH4682" s="530">
        <f t="shared" si="7086"/>
        <v>0</v>
      </c>
      <c r="AI4682" s="641"/>
      <c r="AJ4682" s="537"/>
      <c r="AK4682" s="537"/>
      <c r="AL4682" s="537"/>
      <c r="AM4682" s="537"/>
      <c r="AN4682" s="537"/>
      <c r="AO4682" s="683" t="str">
        <f>IF(SUM(AI4682:AN4682)=AP4682,"OK",SUM(AI4682:AN4682)-AP4682)</f>
        <v>OK</v>
      </c>
      <c r="AP4682" s="141"/>
      <c r="AQ4682" s="141"/>
      <c r="AR4682" s="552"/>
      <c r="AS4682" s="552"/>
      <c r="AT4682" s="683" t="str">
        <f>IF(SUM(AR4682:AS4682)=AU4682,"OK",SUM(AR4682:AS4682)-AU4682)</f>
        <v>OK</v>
      </c>
      <c r="AU4682" s="593"/>
      <c r="AV4682" s="530">
        <f t="shared" si="7089"/>
        <v>0</v>
      </c>
      <c r="AW4682" s="842">
        <f t="shared" si="7090"/>
        <v>0</v>
      </c>
      <c r="AX4682" s="115">
        <f t="shared" si="7091"/>
        <v>0</v>
      </c>
      <c r="AY4682" s="5">
        <f t="shared" si="7092"/>
        <v>0</v>
      </c>
      <c r="AZ4682" s="7">
        <f>AY4682-AX4682</f>
        <v>0</v>
      </c>
      <c r="BA4682" s="335" t="e">
        <f>AZ4682/AX4682</f>
        <v>#DIV/0!</v>
      </c>
      <c r="BB4682" s="23">
        <f t="shared" si="7095"/>
        <v>0</v>
      </c>
      <c r="BC4682" s="5">
        <f>AW4682</f>
        <v>0</v>
      </c>
      <c r="BD4682" s="7">
        <f>BC4682-BB4682</f>
        <v>0</v>
      </c>
      <c r="BE4682" s="335" t="e">
        <f>BD4682/BB4682</f>
        <v>#DIV/0!</v>
      </c>
      <c r="BG4682" s="826" t="str">
        <f t="shared" si="7099"/>
        <v>85.71</v>
      </c>
      <c r="BH4682" s="607" t="b">
        <f>COUNTIF('Codes SEC'!$B$2:$B$250,Ministres!BG4682)&gt;0</f>
        <v>1</v>
      </c>
    </row>
    <row r="4683" spans="1:66" ht="12.75" customHeight="1" x14ac:dyDescent="0.25">
      <c r="A4683" s="227"/>
      <c r="B4683" s="209"/>
      <c r="C4683" s="253"/>
      <c r="D4683" s="625"/>
      <c r="E4683" s="280"/>
      <c r="F4683" s="253"/>
      <c r="G4683" s="695"/>
      <c r="H4683" s="886"/>
      <c r="I4683" s="403"/>
      <c r="J4683" s="381"/>
      <c r="K4683" s="514" t="s">
        <v>59</v>
      </c>
      <c r="L4683" s="315">
        <f t="shared" ref="L4683:V4683" si="7102">L4657+L4654+L4655+L4656+L4664+L4665+L4673+L4666+L4668+L4669+L4676+L4677+L4682+L4678+L4667+L4658+L4679+L4680+L4659+L4681+L4674+L4662+L4661+L4660+L4671+L4670+L4672+L4663+L4675</f>
        <v>104296</v>
      </c>
      <c r="M4683" s="741">
        <f t="shared" si="7102"/>
        <v>102877</v>
      </c>
      <c r="N4683" s="930">
        <f t="shared" ref="N4683:P4683" si="7103">N4657+N4654+N4655+N4656+N4664+N4665+N4673+N4666+N4668+N4669+N4676+N4677+N4682+N4678+N4667+N4658+N4679+N4680+N4659+N4681+N4674+N4662+N4661+N4660+N4671+N4670+N4672+N4663+N4675</f>
        <v>0</v>
      </c>
      <c r="O4683" s="790">
        <f t="shared" si="7103"/>
        <v>-104296</v>
      </c>
      <c r="P4683" s="790">
        <f t="shared" si="7103"/>
        <v>0</v>
      </c>
      <c r="Q4683" s="787">
        <f t="shared" si="7102"/>
        <v>0</v>
      </c>
      <c r="R4683" s="648">
        <f t="shared" si="7102"/>
        <v>0</v>
      </c>
      <c r="S4683" s="648">
        <f t="shared" si="7102"/>
        <v>0</v>
      </c>
      <c r="T4683" s="648">
        <f t="shared" si="7102"/>
        <v>0</v>
      </c>
      <c r="U4683" s="648">
        <f t="shared" si="7102"/>
        <v>0</v>
      </c>
      <c r="V4683" s="648">
        <f t="shared" si="7102"/>
        <v>0</v>
      </c>
      <c r="W4683" s="790"/>
      <c r="X4683" s="649">
        <f>X4657+X4654+X4655+X4656+X4664+X4665+X4673+X4666+X4668+X4669+X4676+X4677+X4682+X4678+X4667+X4658+X4679+X4680+X4659+X4681+X4674+X4662+X4661+X4660+X4671+X4670+X4672+X4663+X4675</f>
        <v>0</v>
      </c>
      <c r="Y4683" s="649">
        <f>Y4657+Y4654+Y4655+Y4656+Y4664+Y4665+Y4673+Y4666+Y4668+Y4669+Y4676+Y4677+Y4682+Y4678+Y4667+Y4658+Y4679+Y4680+Y4659+Y4681+Y4674+Y4662+Y4661+Y4660+Y4671+Y4670+Y4672+Y4663+Y4675</f>
        <v>0</v>
      </c>
      <c r="Z4683" s="648">
        <f>Z4657+Z4654+Z4655+Z4656+Z4664+Z4665+Z4673+Z4666+Z4668+Z4669+Z4676+Z4677+Z4682+Z4678+Z4667+Z4658+Z4679+Z4680+Z4659+Z4681+Z4674+Z4662+Z4661+Z4660+Z4671+Z4670+Z4672+Z4663+Z4675</f>
        <v>0</v>
      </c>
      <c r="AA4683" s="648">
        <f>AA4657+AA4654+AA4655+AA4656+AA4664+AA4665+AA4673+AA4666+AA4668+AA4669+AA4676+AA4677+AA4682+AA4678+AA4667+AA4658+AA4679+AA4680+AA4659+AA4681+AA4674+AA4662+AA4661+AA4660+AA4671+AA4670+AA4672+AA4663+AA4675</f>
        <v>0</v>
      </c>
      <c r="AB4683" s="790"/>
      <c r="AC4683" s="649">
        <f t="shared" ref="AC4683:AN4683" si="7104">AC4657+AC4654+AC4655+AC4656+AC4664+AC4665+AC4673+AC4666+AC4668+AC4669+AC4676+AC4677+AC4682+AC4678+AC4667+AC4658+AC4679+AC4680+AC4659+AC4681+AC4674+AC4662+AC4661+AC4660+AC4671+AC4670+AC4672+AC4663+AC4675</f>
        <v>0</v>
      </c>
      <c r="AD4683" s="790">
        <f>AD4657+AD4654+AD4655+AD4656+AD4664+AD4665+AD4673+AD4666+AD4668+AD4669+AD4676+AD4677+AD4682+AD4678+AD4667+AD4658+AD4679+AD4680+AD4659+AD4681+AD4674+AD4662+AD4661+AD4660+AD4671+AD4670+AD4672+AD4663+AD4675</f>
        <v>0</v>
      </c>
      <c r="AE4683" s="843">
        <f>AE4657+AE4654+AE4655+AE4656+AE4664+AE4665+AE4673+AE4666+AE4668+AE4669+AE4676+AE4677+AE4682+AE4678+AE4667+AE4658+AE4679+AE4680+AE4659+AE4681+AE4674+AE4662+AE4661+AE4660+AE4671+AE4670+AE4672+AE4663+AE4675</f>
        <v>0</v>
      </c>
      <c r="AF4683" s="930">
        <f t="shared" ref="AF4683:AH4683" si="7105">AF4657+AF4654+AF4655+AF4656+AF4664+AF4665+AF4673+AF4666+AF4668+AF4669+AF4676+AF4677+AF4682+AF4678+AF4667+AF4658+AF4679+AF4680+AF4659+AF4681+AF4674+AF4662+AF4661+AF4660+AF4671+AF4670+AF4672+AF4663+AF4675</f>
        <v>0</v>
      </c>
      <c r="AG4683" s="790">
        <f t="shared" si="7105"/>
        <v>-102877</v>
      </c>
      <c r="AH4683" s="790">
        <f t="shared" si="7105"/>
        <v>0</v>
      </c>
      <c r="AI4683" s="787">
        <f t="shared" si="7104"/>
        <v>0</v>
      </c>
      <c r="AJ4683" s="648">
        <f t="shared" si="7104"/>
        <v>0</v>
      </c>
      <c r="AK4683" s="648">
        <f t="shared" si="7104"/>
        <v>0</v>
      </c>
      <c r="AL4683" s="648">
        <f t="shared" si="7104"/>
        <v>0</v>
      </c>
      <c r="AM4683" s="648">
        <f t="shared" si="7104"/>
        <v>0</v>
      </c>
      <c r="AN4683" s="648">
        <f t="shared" si="7104"/>
        <v>0</v>
      </c>
      <c r="AO4683" s="790"/>
      <c r="AP4683" s="649">
        <f>AP4657+AP4654+AP4655+AP4656+AP4664+AP4665+AP4673+AP4666+AP4668+AP4669+AP4676+AP4677+AP4682+AP4678+AP4667+AP4658+AP4679+AP4680+AP4659+AP4681+AP4674+AP4662+AP4661+AP4660+AP4671+AP4670+AP4672+AP4663+AP4675</f>
        <v>0</v>
      </c>
      <c r="AQ4683" s="649">
        <f>AQ4657+AQ4654+AQ4655+AQ4656+AQ4664+AQ4665+AQ4673+AQ4666+AQ4668+AQ4669+AQ4676+AQ4677+AQ4682+AQ4678+AQ4667+AQ4658+AQ4679+AQ4680+AQ4659+AQ4681+AQ4674+AQ4662+AQ4661+AQ4660+AQ4671+AQ4670+AQ4672+AQ4663+AQ4675</f>
        <v>0</v>
      </c>
      <c r="AR4683" s="648">
        <f>AR4657+AR4654+AR4655+AR4656+AR4664+AR4665+AR4673+AR4666+AR4668+AR4669+AR4676+AR4677+AR4682+AR4678+AR4667+AR4658+AR4679+AR4680+AR4659+AR4681+AR4674+AR4662+AR4661+AR4660+AR4671+AR4670+AR4672+AR4663+AR4675</f>
        <v>0</v>
      </c>
      <c r="AS4683" s="648">
        <f>AS4657+AS4654+AS4655+AS4656+AS4664+AS4665+AS4673+AS4666+AS4668+AS4669+AS4676+AS4677+AS4682+AS4678+AS4667+AS4658+AS4679+AS4680+AS4659+AS4681+AS4674+AS4662+AS4661+AS4660+AS4671+AS4670+AS4672+AS4663+AS4675</f>
        <v>0</v>
      </c>
      <c r="AT4683" s="790"/>
      <c r="AU4683" s="649">
        <f t="shared" ref="AU4683:BE4683" si="7106">AU4657+AU4654+AU4655+AU4656+AU4664+AU4665+AU4673+AU4666+AU4668+AU4669+AU4676+AU4677+AU4682+AU4678+AU4667+AU4658+AU4679+AU4680+AU4659+AU4681+AU4674+AU4662+AU4661+AU4660+AU4671+AU4670+AU4672+AU4663+AU4675</f>
        <v>0</v>
      </c>
      <c r="AV4683" s="790">
        <f t="shared" ref="AV4683" si="7107">AV4657+AV4654+AV4655+AV4656+AV4664+AV4665+AV4673+AV4666+AV4668+AV4669+AV4676+AV4677+AV4682+AV4678+AV4667+AV4658+AV4679+AV4680+AV4659+AV4681+AV4674+AV4662+AV4661+AV4660+AV4671+AV4670+AV4672+AV4663+AV4675</f>
        <v>0</v>
      </c>
      <c r="AW4683" s="843">
        <f t="shared" si="7106"/>
        <v>0</v>
      </c>
      <c r="AX4683" s="336">
        <f t="shared" si="7106"/>
        <v>104296</v>
      </c>
      <c r="AY4683" s="337">
        <f t="shared" si="7106"/>
        <v>0</v>
      </c>
      <c r="AZ4683" s="338">
        <f t="shared" si="7106"/>
        <v>-104296</v>
      </c>
      <c r="BA4683" s="339" t="e">
        <f t="shared" si="7106"/>
        <v>#DIV/0!</v>
      </c>
      <c r="BB4683" s="322">
        <f t="shared" si="7106"/>
        <v>102877</v>
      </c>
      <c r="BC4683" s="337">
        <f t="shared" si="7106"/>
        <v>0</v>
      </c>
      <c r="BD4683" s="338">
        <f t="shared" si="7106"/>
        <v>-102877</v>
      </c>
      <c r="BE4683" s="339" t="e">
        <f t="shared" si="7106"/>
        <v>#DIV/0!</v>
      </c>
      <c r="BG4683" s="826"/>
      <c r="BH4683" s="607"/>
    </row>
    <row r="4684" spans="1:66" ht="12.75" customHeight="1" x14ac:dyDescent="0.25">
      <c r="A4684" s="226"/>
      <c r="B4684" s="207"/>
      <c r="C4684" s="254"/>
      <c r="D4684" s="300"/>
      <c r="E4684" s="276"/>
      <c r="F4684" s="300"/>
      <c r="G4684" s="696"/>
      <c r="H4684" s="887"/>
      <c r="I4684" s="444"/>
      <c r="J4684" s="393"/>
      <c r="K4684" s="404" t="s">
        <v>3713</v>
      </c>
      <c r="L4684" s="729">
        <f t="shared" ref="L4684:V4684" si="7108">L4683+L4650</f>
        <v>152952</v>
      </c>
      <c r="M4684" s="730">
        <f t="shared" si="7108"/>
        <v>151650</v>
      </c>
      <c r="N4684" s="844">
        <f t="shared" ref="N4684:P4684" si="7109">N4683+N4650</f>
        <v>0</v>
      </c>
      <c r="O4684" s="665">
        <f t="shared" si="7109"/>
        <v>-152952</v>
      </c>
      <c r="P4684" s="665">
        <f t="shared" si="7109"/>
        <v>0</v>
      </c>
      <c r="Q4684" s="638">
        <f t="shared" si="7108"/>
        <v>0</v>
      </c>
      <c r="R4684" s="130">
        <f t="shared" si="7108"/>
        <v>0</v>
      </c>
      <c r="S4684" s="130">
        <f t="shared" si="7108"/>
        <v>0</v>
      </c>
      <c r="T4684" s="130">
        <f t="shared" si="7108"/>
        <v>0</v>
      </c>
      <c r="U4684" s="130">
        <f t="shared" si="7108"/>
        <v>0</v>
      </c>
      <c r="V4684" s="130">
        <f t="shared" si="7108"/>
        <v>0</v>
      </c>
      <c r="W4684" s="665"/>
      <c r="X4684" s="130">
        <f>X4683+X4650</f>
        <v>0</v>
      </c>
      <c r="Y4684" s="130">
        <f>Y4683+Y4650</f>
        <v>0</v>
      </c>
      <c r="Z4684" s="130">
        <f>Z4683+Z4650</f>
        <v>0</v>
      </c>
      <c r="AA4684" s="130">
        <f>AA4683+AA4650</f>
        <v>0</v>
      </c>
      <c r="AB4684" s="665"/>
      <c r="AC4684" s="130">
        <f t="shared" ref="AC4684:AN4684" si="7110">AC4683+AC4650</f>
        <v>0</v>
      </c>
      <c r="AD4684" s="665">
        <f>AD4683+AD4650</f>
        <v>0</v>
      </c>
      <c r="AE4684" s="845">
        <f>AE4683+AE4650</f>
        <v>0</v>
      </c>
      <c r="AF4684" s="844">
        <f t="shared" ref="AF4684:AH4684" si="7111">AF4683+AF4650</f>
        <v>0</v>
      </c>
      <c r="AG4684" s="665">
        <f t="shared" si="7111"/>
        <v>-151650</v>
      </c>
      <c r="AH4684" s="665">
        <f t="shared" si="7111"/>
        <v>0</v>
      </c>
      <c r="AI4684" s="638">
        <f t="shared" si="7110"/>
        <v>0</v>
      </c>
      <c r="AJ4684" s="130">
        <f t="shared" si="7110"/>
        <v>0</v>
      </c>
      <c r="AK4684" s="130">
        <f t="shared" si="7110"/>
        <v>0</v>
      </c>
      <c r="AL4684" s="130">
        <f t="shared" si="7110"/>
        <v>0</v>
      </c>
      <c r="AM4684" s="130">
        <f t="shared" si="7110"/>
        <v>0</v>
      </c>
      <c r="AN4684" s="130">
        <f t="shared" si="7110"/>
        <v>0</v>
      </c>
      <c r="AO4684" s="665"/>
      <c r="AP4684" s="130">
        <f>AP4683+AP4650</f>
        <v>0</v>
      </c>
      <c r="AQ4684" s="130">
        <f>AQ4683+AQ4650</f>
        <v>0</v>
      </c>
      <c r="AR4684" s="130">
        <f>AR4683+AR4650</f>
        <v>0</v>
      </c>
      <c r="AS4684" s="130">
        <f>AS4683+AS4650</f>
        <v>0</v>
      </c>
      <c r="AT4684" s="665"/>
      <c r="AU4684" s="130">
        <f t="shared" ref="AU4684:BE4684" si="7112">AU4683+AU4650</f>
        <v>0</v>
      </c>
      <c r="AV4684" s="665">
        <f t="shared" ref="AV4684" si="7113">AV4683+AV4650</f>
        <v>0</v>
      </c>
      <c r="AW4684" s="845">
        <f t="shared" si="7112"/>
        <v>0</v>
      </c>
      <c r="AX4684" s="314">
        <f t="shared" si="7112"/>
        <v>152952</v>
      </c>
      <c r="AY4684" s="131">
        <f t="shared" si="7112"/>
        <v>0</v>
      </c>
      <c r="AZ4684" s="132">
        <f t="shared" si="7112"/>
        <v>-152952</v>
      </c>
      <c r="BA4684" s="340" t="e">
        <f t="shared" si="7112"/>
        <v>#DIV/0!</v>
      </c>
      <c r="BB4684" s="310">
        <f t="shared" si="7112"/>
        <v>151650</v>
      </c>
      <c r="BC4684" s="131">
        <f t="shared" si="7112"/>
        <v>0</v>
      </c>
      <c r="BD4684" s="132">
        <f t="shared" si="7112"/>
        <v>-151650</v>
      </c>
      <c r="BE4684" s="340" t="e">
        <f t="shared" si="7112"/>
        <v>#DIV/0!</v>
      </c>
      <c r="BG4684" s="826"/>
      <c r="BH4684" s="607"/>
    </row>
    <row r="4685" spans="1:66" ht="12.75" customHeight="1" x14ac:dyDescent="0.25">
      <c r="A4685" s="222"/>
      <c r="C4685" s="116"/>
      <c r="D4685" s="620"/>
      <c r="F4685" s="117"/>
      <c r="G4685" s="690"/>
      <c r="H4685" s="878"/>
      <c r="I4685" s="397"/>
      <c r="J4685" s="380"/>
      <c r="K4685" s="405" t="s">
        <v>208</v>
      </c>
      <c r="L4685" s="731">
        <v>0</v>
      </c>
      <c r="M4685" s="732">
        <v>0</v>
      </c>
      <c r="N4685" s="929">
        <v>0</v>
      </c>
      <c r="O4685" s="530">
        <v>0</v>
      </c>
      <c r="P4685" s="530">
        <v>0</v>
      </c>
      <c r="Q4685" s="641">
        <v>0</v>
      </c>
      <c r="R4685" s="537">
        <v>0</v>
      </c>
      <c r="S4685" s="537">
        <v>0</v>
      </c>
      <c r="T4685" s="537">
        <v>0</v>
      </c>
      <c r="U4685" s="537">
        <v>0</v>
      </c>
      <c r="V4685" s="537">
        <v>0</v>
      </c>
      <c r="W4685" s="530"/>
      <c r="X4685" s="142">
        <v>0</v>
      </c>
      <c r="Y4685" s="142">
        <v>0</v>
      </c>
      <c r="Z4685" s="537">
        <v>0</v>
      </c>
      <c r="AA4685" s="537">
        <v>0</v>
      </c>
      <c r="AB4685" s="530"/>
      <c r="AC4685" s="142">
        <v>0</v>
      </c>
      <c r="AD4685" s="530">
        <v>0</v>
      </c>
      <c r="AE4685" s="842">
        <v>0</v>
      </c>
      <c r="AF4685" s="929">
        <v>0</v>
      </c>
      <c r="AG4685" s="530">
        <v>0</v>
      </c>
      <c r="AH4685" s="530">
        <v>0</v>
      </c>
      <c r="AI4685" s="641">
        <v>0</v>
      </c>
      <c r="AJ4685" s="537">
        <v>0</v>
      </c>
      <c r="AK4685" s="537">
        <v>0</v>
      </c>
      <c r="AL4685" s="537">
        <v>0</v>
      </c>
      <c r="AM4685" s="537">
        <v>0</v>
      </c>
      <c r="AN4685" s="537">
        <v>0</v>
      </c>
      <c r="AO4685" s="530"/>
      <c r="AP4685" s="142">
        <v>0</v>
      </c>
      <c r="AQ4685" s="142">
        <v>0</v>
      </c>
      <c r="AR4685" s="537">
        <v>0</v>
      </c>
      <c r="AS4685" s="537">
        <v>0</v>
      </c>
      <c r="AT4685" s="530"/>
      <c r="AU4685" s="142">
        <v>0</v>
      </c>
      <c r="AV4685" s="530">
        <v>0</v>
      </c>
      <c r="AW4685" s="842">
        <v>0</v>
      </c>
      <c r="AX4685" s="115">
        <v>0</v>
      </c>
      <c r="AY4685" s="5">
        <v>0</v>
      </c>
      <c r="AZ4685" s="5">
        <v>0</v>
      </c>
      <c r="BA4685" s="335">
        <v>0</v>
      </c>
      <c r="BB4685" s="23">
        <v>0</v>
      </c>
      <c r="BC4685" s="5">
        <v>0</v>
      </c>
      <c r="BD4685" s="5">
        <v>0</v>
      </c>
      <c r="BE4685" s="335">
        <v>0</v>
      </c>
      <c r="BG4685" s="826"/>
      <c r="BH4685" s="607"/>
    </row>
    <row r="4686" spans="1:66" ht="12.75" customHeight="1" x14ac:dyDescent="0.25">
      <c r="A4686" s="21"/>
      <c r="B4686" s="112"/>
      <c r="C4686" s="116"/>
      <c r="D4686" s="623"/>
      <c r="E4686" s="278"/>
      <c r="F4686" s="116"/>
      <c r="G4686" s="694"/>
      <c r="H4686" s="878"/>
      <c r="I4686" s="397"/>
      <c r="J4686" s="380"/>
      <c r="K4686" s="405" t="s">
        <v>96</v>
      </c>
      <c r="L4686" s="738">
        <v>0</v>
      </c>
      <c r="M4686" s="739">
        <v>0</v>
      </c>
      <c r="N4686" s="929">
        <v>0</v>
      </c>
      <c r="O4686" s="530">
        <v>0</v>
      </c>
      <c r="P4686" s="530">
        <v>0</v>
      </c>
      <c r="Q4686" s="641">
        <v>0</v>
      </c>
      <c r="R4686" s="537">
        <v>0</v>
      </c>
      <c r="S4686" s="537">
        <v>0</v>
      </c>
      <c r="T4686" s="537">
        <v>0</v>
      </c>
      <c r="U4686" s="537">
        <v>0</v>
      </c>
      <c r="V4686" s="537">
        <v>0</v>
      </c>
      <c r="W4686" s="530"/>
      <c r="X4686" s="142">
        <v>0</v>
      </c>
      <c r="Y4686" s="142">
        <v>0</v>
      </c>
      <c r="Z4686" s="537">
        <v>0</v>
      </c>
      <c r="AA4686" s="537">
        <v>0</v>
      </c>
      <c r="AB4686" s="530"/>
      <c r="AC4686" s="142">
        <v>0</v>
      </c>
      <c r="AD4686" s="530">
        <v>0</v>
      </c>
      <c r="AE4686" s="842">
        <v>0</v>
      </c>
      <c r="AF4686" s="929">
        <v>0</v>
      </c>
      <c r="AG4686" s="530">
        <v>0</v>
      </c>
      <c r="AH4686" s="530">
        <v>0</v>
      </c>
      <c r="AI4686" s="641">
        <v>0</v>
      </c>
      <c r="AJ4686" s="537">
        <v>0</v>
      </c>
      <c r="AK4686" s="537">
        <v>0</v>
      </c>
      <c r="AL4686" s="537">
        <v>0</v>
      </c>
      <c r="AM4686" s="537">
        <v>0</v>
      </c>
      <c r="AN4686" s="537">
        <v>0</v>
      </c>
      <c r="AO4686" s="530"/>
      <c r="AP4686" s="142">
        <v>0</v>
      </c>
      <c r="AQ4686" s="142">
        <v>0</v>
      </c>
      <c r="AR4686" s="537">
        <v>0</v>
      </c>
      <c r="AS4686" s="537">
        <v>0</v>
      </c>
      <c r="AT4686" s="530"/>
      <c r="AU4686" s="142">
        <v>0</v>
      </c>
      <c r="AV4686" s="530">
        <v>0</v>
      </c>
      <c r="AW4686" s="842">
        <v>0</v>
      </c>
      <c r="AX4686" s="115">
        <v>0</v>
      </c>
      <c r="AY4686" s="5">
        <v>0</v>
      </c>
      <c r="AZ4686" s="5">
        <v>0</v>
      </c>
      <c r="BA4686" s="335">
        <v>0</v>
      </c>
      <c r="BB4686" s="23">
        <v>0</v>
      </c>
      <c r="BC4686" s="5">
        <v>0</v>
      </c>
      <c r="BD4686" s="5">
        <v>0</v>
      </c>
      <c r="BE4686" s="335">
        <v>0</v>
      </c>
      <c r="BG4686" s="826"/>
      <c r="BH4686" s="607"/>
    </row>
    <row r="4687" spans="1:66" ht="12.75" customHeight="1" x14ac:dyDescent="0.25">
      <c r="A4687" s="21"/>
      <c r="B4687" s="112"/>
      <c r="C4687" s="116"/>
      <c r="D4687" s="623"/>
      <c r="E4687" s="278"/>
      <c r="F4687" s="116"/>
      <c r="G4687" s="694"/>
      <c r="H4687" s="878"/>
      <c r="I4687" s="397"/>
      <c r="J4687" s="380"/>
      <c r="K4687" s="405" t="s">
        <v>209</v>
      </c>
      <c r="L4687" s="738">
        <v>0</v>
      </c>
      <c r="M4687" s="739">
        <v>0</v>
      </c>
      <c r="N4687" s="929">
        <v>0</v>
      </c>
      <c r="O4687" s="530">
        <v>0</v>
      </c>
      <c r="P4687" s="530">
        <v>0</v>
      </c>
      <c r="Q4687" s="641">
        <v>0</v>
      </c>
      <c r="R4687" s="537">
        <v>0</v>
      </c>
      <c r="S4687" s="537">
        <v>0</v>
      </c>
      <c r="T4687" s="537">
        <v>0</v>
      </c>
      <c r="U4687" s="537">
        <v>0</v>
      </c>
      <c r="V4687" s="537">
        <v>0</v>
      </c>
      <c r="W4687" s="530"/>
      <c r="X4687" s="142">
        <v>0</v>
      </c>
      <c r="Y4687" s="142">
        <v>0</v>
      </c>
      <c r="Z4687" s="537">
        <v>0</v>
      </c>
      <c r="AA4687" s="537">
        <v>0</v>
      </c>
      <c r="AB4687" s="530"/>
      <c r="AC4687" s="142">
        <v>0</v>
      </c>
      <c r="AD4687" s="530">
        <v>0</v>
      </c>
      <c r="AE4687" s="842">
        <v>0</v>
      </c>
      <c r="AF4687" s="929">
        <v>0</v>
      </c>
      <c r="AG4687" s="530">
        <v>0</v>
      </c>
      <c r="AH4687" s="530">
        <v>0</v>
      </c>
      <c r="AI4687" s="641">
        <v>0</v>
      </c>
      <c r="AJ4687" s="537">
        <v>0</v>
      </c>
      <c r="AK4687" s="537">
        <v>0</v>
      </c>
      <c r="AL4687" s="537">
        <v>0</v>
      </c>
      <c r="AM4687" s="537">
        <v>0</v>
      </c>
      <c r="AN4687" s="537">
        <v>0</v>
      </c>
      <c r="AO4687" s="530"/>
      <c r="AP4687" s="142">
        <v>0</v>
      </c>
      <c r="AQ4687" s="142">
        <v>0</v>
      </c>
      <c r="AR4687" s="537">
        <v>0</v>
      </c>
      <c r="AS4687" s="537">
        <v>0</v>
      </c>
      <c r="AT4687" s="530"/>
      <c r="AU4687" s="142">
        <v>0</v>
      </c>
      <c r="AV4687" s="530">
        <v>0</v>
      </c>
      <c r="AW4687" s="842">
        <v>0</v>
      </c>
      <c r="AX4687" s="115">
        <v>0</v>
      </c>
      <c r="AY4687" s="5">
        <v>0</v>
      </c>
      <c r="AZ4687" s="5">
        <v>0</v>
      </c>
      <c r="BA4687" s="335">
        <v>0</v>
      </c>
      <c r="BB4687" s="23">
        <v>0</v>
      </c>
      <c r="BC4687" s="5">
        <v>0</v>
      </c>
      <c r="BD4687" s="5">
        <v>0</v>
      </c>
      <c r="BE4687" s="335">
        <v>0</v>
      </c>
      <c r="BG4687" s="826"/>
      <c r="BH4687" s="607"/>
    </row>
    <row r="4688" spans="1:66" ht="12.75" customHeight="1" x14ac:dyDescent="0.25">
      <c r="A4688" s="21"/>
      <c r="B4688" s="112"/>
      <c r="C4688" s="116"/>
      <c r="D4688" s="623"/>
      <c r="E4688" s="278"/>
      <c r="F4688" s="116"/>
      <c r="G4688" s="694"/>
      <c r="H4688" s="878"/>
      <c r="I4688" s="397"/>
      <c r="J4688" s="380"/>
      <c r="K4688" s="405" t="s">
        <v>210</v>
      </c>
      <c r="L4688" s="738">
        <v>0</v>
      </c>
      <c r="M4688" s="739">
        <v>0</v>
      </c>
      <c r="N4688" s="929">
        <v>0</v>
      </c>
      <c r="O4688" s="530">
        <v>0</v>
      </c>
      <c r="P4688" s="530">
        <v>0</v>
      </c>
      <c r="Q4688" s="641">
        <v>0</v>
      </c>
      <c r="R4688" s="537">
        <v>0</v>
      </c>
      <c r="S4688" s="537">
        <v>0</v>
      </c>
      <c r="T4688" s="537">
        <v>0</v>
      </c>
      <c r="U4688" s="537">
        <v>0</v>
      </c>
      <c r="V4688" s="537">
        <v>0</v>
      </c>
      <c r="W4688" s="530"/>
      <c r="X4688" s="142">
        <v>0</v>
      </c>
      <c r="Y4688" s="142">
        <v>0</v>
      </c>
      <c r="Z4688" s="537">
        <v>0</v>
      </c>
      <c r="AA4688" s="537">
        <v>0</v>
      </c>
      <c r="AB4688" s="530"/>
      <c r="AC4688" s="142">
        <v>0</v>
      </c>
      <c r="AD4688" s="530">
        <v>0</v>
      </c>
      <c r="AE4688" s="842">
        <v>0</v>
      </c>
      <c r="AF4688" s="929">
        <v>0</v>
      </c>
      <c r="AG4688" s="530">
        <v>0</v>
      </c>
      <c r="AH4688" s="530">
        <v>0</v>
      </c>
      <c r="AI4688" s="641">
        <v>0</v>
      </c>
      <c r="AJ4688" s="537">
        <v>0</v>
      </c>
      <c r="AK4688" s="537">
        <v>0</v>
      </c>
      <c r="AL4688" s="537">
        <v>0</v>
      </c>
      <c r="AM4688" s="537">
        <v>0</v>
      </c>
      <c r="AN4688" s="537">
        <v>0</v>
      </c>
      <c r="AO4688" s="530"/>
      <c r="AP4688" s="142">
        <v>0</v>
      </c>
      <c r="AQ4688" s="142">
        <v>0</v>
      </c>
      <c r="AR4688" s="537">
        <v>0</v>
      </c>
      <c r="AS4688" s="537">
        <v>0</v>
      </c>
      <c r="AT4688" s="530"/>
      <c r="AU4688" s="142">
        <v>0</v>
      </c>
      <c r="AV4688" s="530">
        <v>0</v>
      </c>
      <c r="AW4688" s="842">
        <v>0</v>
      </c>
      <c r="AX4688" s="115">
        <v>0</v>
      </c>
      <c r="AY4688" s="5">
        <v>0</v>
      </c>
      <c r="AZ4688" s="5">
        <v>0</v>
      </c>
      <c r="BA4688" s="335">
        <v>0</v>
      </c>
      <c r="BB4688" s="23">
        <v>0</v>
      </c>
      <c r="BC4688" s="5">
        <v>0</v>
      </c>
      <c r="BD4688" s="5">
        <v>0</v>
      </c>
      <c r="BE4688" s="335">
        <v>0</v>
      </c>
      <c r="BG4688" s="826"/>
      <c r="BH4688" s="607"/>
    </row>
    <row r="4689" spans="1:60" ht="12.75" customHeight="1" x14ac:dyDescent="0.25">
      <c r="A4689" s="21"/>
      <c r="B4689" s="112"/>
      <c r="C4689" s="116"/>
      <c r="D4689" s="623"/>
      <c r="E4689" s="278"/>
      <c r="F4689" s="116"/>
      <c r="G4689" s="694"/>
      <c r="H4689" s="878"/>
      <c r="I4689" s="397"/>
      <c r="J4689" s="380"/>
      <c r="K4689" s="406" t="s">
        <v>53</v>
      </c>
      <c r="L4689" s="738">
        <v>0</v>
      </c>
      <c r="M4689" s="739">
        <v>0</v>
      </c>
      <c r="N4689" s="929">
        <v>0</v>
      </c>
      <c r="O4689" s="530">
        <v>0</v>
      </c>
      <c r="P4689" s="530">
        <v>0</v>
      </c>
      <c r="Q4689" s="641">
        <v>0</v>
      </c>
      <c r="R4689" s="537">
        <v>0</v>
      </c>
      <c r="S4689" s="537">
        <v>0</v>
      </c>
      <c r="T4689" s="537">
        <v>0</v>
      </c>
      <c r="U4689" s="537">
        <v>0</v>
      </c>
      <c r="V4689" s="537">
        <v>0</v>
      </c>
      <c r="W4689" s="530"/>
      <c r="X4689" s="142">
        <v>0</v>
      </c>
      <c r="Y4689" s="142">
        <v>0</v>
      </c>
      <c r="Z4689" s="537">
        <v>0</v>
      </c>
      <c r="AA4689" s="537">
        <v>0</v>
      </c>
      <c r="AB4689" s="530"/>
      <c r="AC4689" s="142">
        <v>0</v>
      </c>
      <c r="AD4689" s="530">
        <v>0</v>
      </c>
      <c r="AE4689" s="842">
        <v>0</v>
      </c>
      <c r="AF4689" s="929">
        <v>0</v>
      </c>
      <c r="AG4689" s="530">
        <v>0</v>
      </c>
      <c r="AH4689" s="530">
        <v>0</v>
      </c>
      <c r="AI4689" s="641">
        <v>0</v>
      </c>
      <c r="AJ4689" s="537">
        <v>0</v>
      </c>
      <c r="AK4689" s="537">
        <v>0</v>
      </c>
      <c r="AL4689" s="537">
        <v>0</v>
      </c>
      <c r="AM4689" s="537">
        <v>0</v>
      </c>
      <c r="AN4689" s="537">
        <v>0</v>
      </c>
      <c r="AO4689" s="530"/>
      <c r="AP4689" s="142">
        <v>0</v>
      </c>
      <c r="AQ4689" s="142">
        <v>0</v>
      </c>
      <c r="AR4689" s="537">
        <v>0</v>
      </c>
      <c r="AS4689" s="537">
        <v>0</v>
      </c>
      <c r="AT4689" s="530"/>
      <c r="AU4689" s="142">
        <v>0</v>
      </c>
      <c r="AV4689" s="530">
        <v>0</v>
      </c>
      <c r="AW4689" s="842">
        <v>0</v>
      </c>
      <c r="AX4689" s="115">
        <v>0</v>
      </c>
      <c r="AY4689" s="5">
        <v>0</v>
      </c>
      <c r="AZ4689" s="5">
        <v>0</v>
      </c>
      <c r="BA4689" s="335">
        <v>0</v>
      </c>
      <c r="BB4689" s="23">
        <v>0</v>
      </c>
      <c r="BC4689" s="5">
        <v>0</v>
      </c>
      <c r="BD4689" s="5">
        <v>0</v>
      </c>
      <c r="BE4689" s="335">
        <v>0</v>
      </c>
      <c r="BG4689" s="826"/>
      <c r="BH4689" s="607"/>
    </row>
    <row r="4690" spans="1:60" ht="12.75" customHeight="1" x14ac:dyDescent="0.25">
      <c r="A4690" s="21"/>
      <c r="B4690" s="112"/>
      <c r="C4690" s="116"/>
      <c r="D4690" s="623"/>
      <c r="E4690" s="278"/>
      <c r="F4690" s="116"/>
      <c r="G4690" s="694"/>
      <c r="H4690" s="878"/>
      <c r="I4690" s="397"/>
      <c r="J4690" s="380"/>
      <c r="K4690" s="415"/>
      <c r="L4690" s="738"/>
      <c r="M4690" s="739"/>
      <c r="N4690" s="931"/>
      <c r="O4690" s="923"/>
      <c r="P4690" s="923"/>
      <c r="Q4690" s="641"/>
      <c r="R4690" s="537"/>
      <c r="S4690" s="537"/>
      <c r="T4690" s="537"/>
      <c r="U4690" s="537"/>
      <c r="V4690" s="537"/>
      <c r="W4690" s="531"/>
      <c r="X4690" s="141"/>
      <c r="Y4690" s="141"/>
      <c r="Z4690" s="552"/>
      <c r="AA4690" s="552"/>
      <c r="AB4690" s="531"/>
      <c r="AC4690" s="593"/>
      <c r="AD4690" s="923"/>
      <c r="AE4690" s="846"/>
      <c r="AF4690" s="931"/>
      <c r="AG4690" s="923"/>
      <c r="AH4690" s="923"/>
      <c r="AI4690" s="641"/>
      <c r="AJ4690" s="537"/>
      <c r="AK4690" s="537"/>
      <c r="AL4690" s="537"/>
      <c r="AM4690" s="537"/>
      <c r="AN4690" s="537"/>
      <c r="AO4690" s="531"/>
      <c r="AP4690" s="141"/>
      <c r="AQ4690" s="141"/>
      <c r="AR4690" s="552"/>
      <c r="AS4690" s="552"/>
      <c r="AT4690" s="531"/>
      <c r="AU4690" s="593"/>
      <c r="AV4690" s="923"/>
      <c r="AW4690" s="846"/>
      <c r="AX4690" s="115"/>
      <c r="AY4690" s="5"/>
      <c r="AZ4690" s="5"/>
      <c r="BA4690" s="335"/>
      <c r="BC4690" s="5"/>
      <c r="BD4690" s="5"/>
      <c r="BE4690" s="335"/>
      <c r="BG4690" s="826"/>
      <c r="BH4690" s="607"/>
    </row>
    <row r="4691" spans="1:60" ht="12.75" customHeight="1" x14ac:dyDescent="0.25">
      <c r="A4691" s="21"/>
      <c r="B4691" s="112"/>
      <c r="C4691" s="116"/>
      <c r="D4691" s="623"/>
      <c r="E4691" s="278"/>
      <c r="F4691" s="116"/>
      <c r="G4691" s="694"/>
      <c r="H4691" s="878"/>
      <c r="I4691" s="397"/>
      <c r="J4691" s="380"/>
      <c r="K4691" s="415"/>
      <c r="L4691" s="738"/>
      <c r="M4691" s="739"/>
      <c r="N4691" s="931"/>
      <c r="O4691" s="923"/>
      <c r="P4691" s="923"/>
      <c r="Q4691" s="641"/>
      <c r="R4691" s="537"/>
      <c r="S4691" s="537"/>
      <c r="T4691" s="537"/>
      <c r="U4691" s="537"/>
      <c r="V4691" s="537"/>
      <c r="W4691" s="531"/>
      <c r="X4691" s="141"/>
      <c r="Y4691" s="141"/>
      <c r="Z4691" s="552"/>
      <c r="AA4691" s="552"/>
      <c r="AB4691" s="531"/>
      <c r="AC4691" s="593"/>
      <c r="AD4691" s="923"/>
      <c r="AE4691" s="846"/>
      <c r="AF4691" s="931"/>
      <c r="AG4691" s="923"/>
      <c r="AH4691" s="923"/>
      <c r="AI4691" s="641"/>
      <c r="AJ4691" s="537"/>
      <c r="AK4691" s="537"/>
      <c r="AL4691" s="537"/>
      <c r="AM4691" s="537"/>
      <c r="AN4691" s="537"/>
      <c r="AO4691" s="531"/>
      <c r="AP4691" s="141"/>
      <c r="AQ4691" s="141"/>
      <c r="AR4691" s="552"/>
      <c r="AS4691" s="552"/>
      <c r="AT4691" s="531"/>
      <c r="AU4691" s="593"/>
      <c r="AV4691" s="923"/>
      <c r="AW4691" s="846"/>
      <c r="AX4691" s="718"/>
      <c r="AY4691" s="5"/>
      <c r="AZ4691" s="5"/>
      <c r="BA4691" s="335"/>
      <c r="BC4691" s="5"/>
      <c r="BD4691" s="5"/>
      <c r="BE4691" s="335"/>
      <c r="BG4691" s="826"/>
      <c r="BH4691" s="607"/>
    </row>
    <row r="4692" spans="1:60" ht="12.75" customHeight="1" x14ac:dyDescent="0.25">
      <c r="A4692" s="21"/>
      <c r="B4692" s="112"/>
      <c r="C4692" s="116"/>
      <c r="D4692" s="623"/>
      <c r="E4692" s="278"/>
      <c r="F4692" s="116"/>
      <c r="G4692" s="694"/>
      <c r="H4692" s="878"/>
      <c r="I4692" s="397"/>
      <c r="J4692" s="380"/>
      <c r="K4692" s="400" t="s">
        <v>6650</v>
      </c>
      <c r="L4692" s="738"/>
      <c r="M4692" s="739"/>
      <c r="N4692" s="931"/>
      <c r="O4692" s="923"/>
      <c r="P4692" s="923"/>
      <c r="Q4692" s="641"/>
      <c r="R4692" s="537"/>
      <c r="S4692" s="537"/>
      <c r="T4692" s="537"/>
      <c r="U4692" s="537"/>
      <c r="V4692" s="537"/>
      <c r="W4692" s="531"/>
      <c r="X4692" s="141"/>
      <c r="Y4692" s="141"/>
      <c r="Z4692" s="552"/>
      <c r="AA4692" s="552"/>
      <c r="AB4692" s="531"/>
      <c r="AC4692" s="593"/>
      <c r="AD4692" s="923"/>
      <c r="AE4692" s="846"/>
      <c r="AF4692" s="931"/>
      <c r="AG4692" s="923"/>
      <c r="AH4692" s="923"/>
      <c r="AI4692" s="641"/>
      <c r="AJ4692" s="537"/>
      <c r="AK4692" s="537"/>
      <c r="AL4692" s="537"/>
      <c r="AM4692" s="537"/>
      <c r="AN4692" s="537"/>
      <c r="AO4692" s="531"/>
      <c r="AP4692" s="141"/>
      <c r="AQ4692" s="141"/>
      <c r="AR4692" s="552"/>
      <c r="AS4692" s="552"/>
      <c r="AT4692" s="531"/>
      <c r="AU4692" s="593"/>
      <c r="AV4692" s="923"/>
      <c r="AW4692" s="846"/>
      <c r="AX4692" s="115"/>
      <c r="AY4692" s="5"/>
      <c r="AZ4692" s="5"/>
      <c r="BA4692" s="335"/>
      <c r="BC4692" s="5"/>
      <c r="BD4692" s="5"/>
      <c r="BE4692" s="335"/>
      <c r="BG4692" s="826"/>
      <c r="BH4692" s="607"/>
    </row>
    <row r="4693" spans="1:60" ht="12.75" customHeight="1" x14ac:dyDescent="0.25">
      <c r="A4693" s="21"/>
      <c r="B4693" s="112"/>
      <c r="C4693" s="116"/>
      <c r="D4693" s="623"/>
      <c r="E4693" s="278"/>
      <c r="F4693" s="116"/>
      <c r="G4693" s="694"/>
      <c r="H4693" s="878"/>
      <c r="I4693" s="397"/>
      <c r="J4693" s="380"/>
      <c r="K4693" s="400" t="s">
        <v>125</v>
      </c>
      <c r="L4693" s="738"/>
      <c r="M4693" s="739"/>
      <c r="N4693" s="931"/>
      <c r="O4693" s="923"/>
      <c r="P4693" s="923"/>
      <c r="Q4693" s="641"/>
      <c r="R4693" s="537"/>
      <c r="S4693" s="537"/>
      <c r="T4693" s="537"/>
      <c r="U4693" s="537"/>
      <c r="V4693" s="537"/>
      <c r="W4693" s="531"/>
      <c r="X4693" s="141"/>
      <c r="Y4693" s="141"/>
      <c r="Z4693" s="552"/>
      <c r="AA4693" s="552"/>
      <c r="AB4693" s="531"/>
      <c r="AC4693" s="593"/>
      <c r="AD4693" s="923"/>
      <c r="AE4693" s="846"/>
      <c r="AF4693" s="931"/>
      <c r="AG4693" s="923"/>
      <c r="AH4693" s="923"/>
      <c r="AI4693" s="641"/>
      <c r="AJ4693" s="537"/>
      <c r="AK4693" s="537"/>
      <c r="AL4693" s="537"/>
      <c r="AM4693" s="537"/>
      <c r="AN4693" s="537"/>
      <c r="AO4693" s="531"/>
      <c r="AP4693" s="141"/>
      <c r="AQ4693" s="141"/>
      <c r="AR4693" s="552"/>
      <c r="AS4693" s="552"/>
      <c r="AT4693" s="531"/>
      <c r="AU4693" s="593"/>
      <c r="AV4693" s="923"/>
      <c r="AW4693" s="846"/>
      <c r="AX4693" s="115"/>
      <c r="AY4693" s="5"/>
      <c r="AZ4693" s="5"/>
      <c r="BA4693" s="335"/>
      <c r="BC4693" s="5"/>
      <c r="BD4693" s="5"/>
      <c r="BE4693" s="335"/>
      <c r="BG4693" s="826"/>
      <c r="BH4693" s="607"/>
    </row>
    <row r="4694" spans="1:60" ht="12.75" customHeight="1" x14ac:dyDescent="0.25">
      <c r="A4694" s="21"/>
      <c r="B4694" s="112"/>
      <c r="C4694" s="116"/>
      <c r="D4694" s="623"/>
      <c r="E4694" s="278"/>
      <c r="F4694" s="116"/>
      <c r="G4694" s="694"/>
      <c r="H4694" s="878"/>
      <c r="I4694" s="397"/>
      <c r="J4694" s="380"/>
      <c r="K4694" s="415"/>
      <c r="L4694" s="738"/>
      <c r="M4694" s="739"/>
      <c r="N4694" s="931"/>
      <c r="O4694" s="923"/>
      <c r="P4694" s="923"/>
      <c r="Q4694" s="641"/>
      <c r="R4694" s="537"/>
      <c r="S4694" s="537"/>
      <c r="T4694" s="537"/>
      <c r="U4694" s="537"/>
      <c r="V4694" s="537"/>
      <c r="W4694" s="531"/>
      <c r="X4694" s="141"/>
      <c r="Y4694" s="141"/>
      <c r="Z4694" s="552"/>
      <c r="AA4694" s="552"/>
      <c r="AB4694" s="531"/>
      <c r="AC4694" s="593"/>
      <c r="AD4694" s="923"/>
      <c r="AE4694" s="846"/>
      <c r="AF4694" s="931"/>
      <c r="AG4694" s="923"/>
      <c r="AH4694" s="923"/>
      <c r="AI4694" s="641"/>
      <c r="AJ4694" s="537"/>
      <c r="AK4694" s="537"/>
      <c r="AL4694" s="537"/>
      <c r="AM4694" s="537"/>
      <c r="AN4694" s="537"/>
      <c r="AO4694" s="531"/>
      <c r="AP4694" s="141"/>
      <c r="AQ4694" s="141"/>
      <c r="AR4694" s="552"/>
      <c r="AS4694" s="552"/>
      <c r="AT4694" s="531"/>
      <c r="AU4694" s="593"/>
      <c r="AV4694" s="923"/>
      <c r="AW4694" s="846"/>
      <c r="AX4694" s="115"/>
      <c r="AY4694" s="5"/>
      <c r="AZ4694" s="5"/>
      <c r="BA4694" s="335"/>
      <c r="BC4694" s="5"/>
      <c r="BD4694" s="5"/>
      <c r="BE4694" s="335"/>
      <c r="BG4694" s="826"/>
      <c r="BH4694" s="607"/>
    </row>
    <row r="4695" spans="1:60" ht="35.1" customHeight="1" x14ac:dyDescent="0.25">
      <c r="A4695" s="21" t="s">
        <v>6115</v>
      </c>
      <c r="B4695" s="112">
        <v>16</v>
      </c>
      <c r="C4695" s="116" t="s">
        <v>107</v>
      </c>
      <c r="D4695" s="620">
        <v>1000</v>
      </c>
      <c r="E4695" s="278"/>
      <c r="F4695" s="116">
        <v>12</v>
      </c>
      <c r="G4695" s="694">
        <v>1</v>
      </c>
      <c r="H4695" s="878" t="str">
        <f t="shared" ref="H4695:H4751" si="7114">LEFT(J4695,3)</f>
        <v>083</v>
      </c>
      <c r="I4695" s="397" t="s">
        <v>3257</v>
      </c>
      <c r="J4695" s="380" t="s">
        <v>2643</v>
      </c>
      <c r="K4695" s="408" t="s">
        <v>126</v>
      </c>
      <c r="L4695" s="733">
        <v>590</v>
      </c>
      <c r="M4695" s="734">
        <v>572</v>
      </c>
      <c r="N4695" s="931"/>
      <c r="O4695" s="530">
        <f t="shared" ref="O4695:O4728" si="7115">IF(N4695&gt;L4695,"0 ",N4695-L4695)</f>
        <v>-590</v>
      </c>
      <c r="P4695" s="530" t="str">
        <f t="shared" ref="P4695:P4728" si="7116">IF(N4695&lt;L4695,"0 ",N4695-L4695)</f>
        <v xml:space="preserve">0 </v>
      </c>
      <c r="Q4695" s="646"/>
      <c r="R4695" s="536"/>
      <c r="S4695" s="536"/>
      <c r="T4695" s="536"/>
      <c r="U4695" s="536"/>
      <c r="V4695" s="536"/>
      <c r="W4695" s="683" t="str">
        <f t="shared" ref="W4695:W4728" si="7117">IF(SUM(Q4695:V4695)=X4695,"OK",SUM(Q4695:V4695)-X4695)</f>
        <v>OK</v>
      </c>
      <c r="X4695" s="141"/>
      <c r="Y4695" s="141"/>
      <c r="Z4695" s="552"/>
      <c r="AA4695" s="552"/>
      <c r="AB4695" s="683" t="str">
        <f t="shared" ref="AB4695:AB4728" si="7118">IF(SUM(Z4695:AA4695)=AC4695,"OK",SUM(Z4695:AA4695)-AC4695)</f>
        <v>OK</v>
      </c>
      <c r="AC4695" s="593"/>
      <c r="AD4695" s="530">
        <f t="shared" ref="AD4695:AD4728" si="7119">X4695+Y4695+AC4695</f>
        <v>0</v>
      </c>
      <c r="AE4695" s="842">
        <f t="shared" ref="AE4695:AE4728" si="7120">N4695+AD4695</f>
        <v>0</v>
      </c>
      <c r="AF4695" s="931"/>
      <c r="AG4695" s="530">
        <f t="shared" ref="AG4695:AG4728" si="7121">IF(AF4695&gt;M4695,"0 ",AF4695-M4695)</f>
        <v>-572</v>
      </c>
      <c r="AH4695" s="530" t="str">
        <f t="shared" ref="AH4695:AH4728" si="7122">IF(AF4695&lt;M4695,"0 ",AF4695-M4695)</f>
        <v xml:space="preserve">0 </v>
      </c>
      <c r="AI4695" s="641"/>
      <c r="AJ4695" s="537"/>
      <c r="AK4695" s="537"/>
      <c r="AL4695" s="537"/>
      <c r="AM4695" s="537"/>
      <c r="AN4695" s="537"/>
      <c r="AO4695" s="683" t="str">
        <f t="shared" ref="AO4695:AO4728" si="7123">IF(SUM(AI4695:AN4695)=AP4695,"OK",SUM(AI4695:AN4695)-AP4695)</f>
        <v>OK</v>
      </c>
      <c r="AP4695" s="141"/>
      <c r="AQ4695" s="141"/>
      <c r="AR4695" s="552"/>
      <c r="AS4695" s="552"/>
      <c r="AT4695" s="683" t="str">
        <f t="shared" ref="AT4695:AT4728" si="7124">IF(SUM(AR4695:AS4695)=AU4695,"OK",SUM(AR4695:AS4695)-AU4695)</f>
        <v>OK</v>
      </c>
      <c r="AU4695" s="593"/>
      <c r="AV4695" s="530">
        <f t="shared" ref="AV4695:AV4728" si="7125">AP4695+AQ4695+AU4695</f>
        <v>0</v>
      </c>
      <c r="AW4695" s="842">
        <f t="shared" ref="AW4695:AW4728" si="7126">AF4695+AV4695</f>
        <v>0</v>
      </c>
      <c r="AX4695" s="115">
        <f t="shared" ref="AX4695:AX4728" si="7127">L4695</f>
        <v>590</v>
      </c>
      <c r="AY4695" s="5">
        <f t="shared" ref="AY4695:AY4728" si="7128">AE4695</f>
        <v>0</v>
      </c>
      <c r="AZ4695" s="7">
        <f t="shared" ref="AZ4695:AZ4718" si="7129">AY4695-AX4695</f>
        <v>-590</v>
      </c>
      <c r="BA4695" s="335">
        <f t="shared" ref="BA4695:BA4720" si="7130">AZ4695/AX4695</f>
        <v>-1</v>
      </c>
      <c r="BB4695" s="23">
        <f t="shared" ref="BB4695:BB4728" si="7131">M4695</f>
        <v>572</v>
      </c>
      <c r="BC4695" s="5">
        <f t="shared" ref="BC4695:BC4718" si="7132">AW4695</f>
        <v>0</v>
      </c>
      <c r="BD4695" s="7">
        <f t="shared" ref="BD4695:BD4718" si="7133">BC4695-BB4695</f>
        <v>-572</v>
      </c>
      <c r="BE4695" s="335">
        <f t="shared" ref="BE4695:BE4720" si="7134">BD4695/BB4695</f>
        <v>-1</v>
      </c>
      <c r="BG4695" s="826" t="str">
        <f t="shared" ref="BG4695:BG4728" si="7135">RIGHT(LEFT(I4695,3),2)&amp;"."&amp;RIGHT(LEFT(I4695,5),2)</f>
        <v>12.11</v>
      </c>
      <c r="BH4695" s="607" t="b">
        <f>COUNTIF('Codes SEC'!$B$2:$B$250,Ministres!BG4695)&gt;0</f>
        <v>1</v>
      </c>
    </row>
    <row r="4696" spans="1:60" ht="35.1" customHeight="1" x14ac:dyDescent="0.25">
      <c r="A4696" s="21" t="s">
        <v>6115</v>
      </c>
      <c r="B4696" s="112">
        <v>16</v>
      </c>
      <c r="C4696" s="116" t="s">
        <v>107</v>
      </c>
      <c r="D4696" s="620">
        <v>1000</v>
      </c>
      <c r="E4696" s="278"/>
      <c r="F4696" s="116">
        <v>12</v>
      </c>
      <c r="G4696" s="694">
        <v>1</v>
      </c>
      <c r="H4696" s="878" t="str">
        <f t="shared" si="7114"/>
        <v>083</v>
      </c>
      <c r="I4696" s="397" t="s">
        <v>3257</v>
      </c>
      <c r="J4696" s="380" t="s">
        <v>2644</v>
      </c>
      <c r="K4696" s="408" t="s">
        <v>5687</v>
      </c>
      <c r="L4696" s="733">
        <v>4139</v>
      </c>
      <c r="M4696" s="734">
        <v>3653</v>
      </c>
      <c r="N4696" s="931"/>
      <c r="O4696" s="530">
        <f t="shared" si="7115"/>
        <v>-4139</v>
      </c>
      <c r="P4696" s="530" t="str">
        <f t="shared" si="7116"/>
        <v xml:space="preserve">0 </v>
      </c>
      <c r="Q4696" s="646"/>
      <c r="R4696" s="536"/>
      <c r="S4696" s="536"/>
      <c r="T4696" s="536"/>
      <c r="U4696" s="536"/>
      <c r="V4696" s="536"/>
      <c r="W4696" s="683" t="str">
        <f t="shared" si="7117"/>
        <v>OK</v>
      </c>
      <c r="X4696" s="141"/>
      <c r="Y4696" s="141"/>
      <c r="Z4696" s="552"/>
      <c r="AA4696" s="552"/>
      <c r="AB4696" s="683" t="str">
        <f t="shared" si="7118"/>
        <v>OK</v>
      </c>
      <c r="AC4696" s="593"/>
      <c r="AD4696" s="530">
        <f t="shared" si="7119"/>
        <v>0</v>
      </c>
      <c r="AE4696" s="842">
        <f t="shared" si="7120"/>
        <v>0</v>
      </c>
      <c r="AF4696" s="931"/>
      <c r="AG4696" s="530">
        <f t="shared" si="7121"/>
        <v>-3653</v>
      </c>
      <c r="AH4696" s="530" t="str">
        <f t="shared" si="7122"/>
        <v xml:space="preserve">0 </v>
      </c>
      <c r="AI4696" s="641"/>
      <c r="AJ4696" s="537"/>
      <c r="AK4696" s="537"/>
      <c r="AL4696" s="537"/>
      <c r="AM4696" s="537"/>
      <c r="AN4696" s="537"/>
      <c r="AO4696" s="683" t="str">
        <f t="shared" si="7123"/>
        <v>OK</v>
      </c>
      <c r="AP4696" s="141"/>
      <c r="AQ4696" s="141"/>
      <c r="AR4696" s="552"/>
      <c r="AS4696" s="552"/>
      <c r="AT4696" s="683" t="str">
        <f t="shared" si="7124"/>
        <v>OK</v>
      </c>
      <c r="AU4696" s="593"/>
      <c r="AV4696" s="530">
        <f t="shared" si="7125"/>
        <v>0</v>
      </c>
      <c r="AW4696" s="842">
        <f t="shared" si="7126"/>
        <v>0</v>
      </c>
      <c r="AX4696" s="115">
        <f t="shared" si="7127"/>
        <v>4139</v>
      </c>
      <c r="AY4696" s="5">
        <f t="shared" si="7128"/>
        <v>0</v>
      </c>
      <c r="AZ4696" s="7">
        <f t="shared" si="7129"/>
        <v>-4139</v>
      </c>
      <c r="BA4696" s="335">
        <f t="shared" si="7130"/>
        <v>-1</v>
      </c>
      <c r="BB4696" s="23">
        <f t="shared" si="7131"/>
        <v>3653</v>
      </c>
      <c r="BC4696" s="5">
        <f t="shared" si="7132"/>
        <v>0</v>
      </c>
      <c r="BD4696" s="7">
        <f t="shared" si="7133"/>
        <v>-3653</v>
      </c>
      <c r="BE4696" s="335">
        <f t="shared" si="7134"/>
        <v>-1</v>
      </c>
      <c r="BG4696" s="826" t="str">
        <f t="shared" si="7135"/>
        <v>12.11</v>
      </c>
      <c r="BH4696" s="607" t="b">
        <f>COUNTIF('Codes SEC'!$B$2:$B$250,Ministres!BG4696)&gt;0</f>
        <v>1</v>
      </c>
    </row>
    <row r="4697" spans="1:60" ht="35.1" customHeight="1" x14ac:dyDescent="0.25">
      <c r="A4697" s="21" t="s">
        <v>6115</v>
      </c>
      <c r="B4697" s="112">
        <v>16</v>
      </c>
      <c r="C4697" s="116" t="s">
        <v>107</v>
      </c>
      <c r="D4697" s="620">
        <v>1000</v>
      </c>
      <c r="E4697" s="278"/>
      <c r="F4697" s="116">
        <v>12</v>
      </c>
      <c r="G4697" s="694">
        <v>1</v>
      </c>
      <c r="H4697" s="878" t="str">
        <f t="shared" si="7114"/>
        <v>083</v>
      </c>
      <c r="I4697" s="397" t="s">
        <v>3257</v>
      </c>
      <c r="J4697" s="380" t="s">
        <v>2645</v>
      </c>
      <c r="K4697" s="408" t="s">
        <v>387</v>
      </c>
      <c r="L4697" s="733">
        <v>98</v>
      </c>
      <c r="M4697" s="734">
        <v>10</v>
      </c>
      <c r="N4697" s="931"/>
      <c r="O4697" s="530">
        <f t="shared" si="7115"/>
        <v>-98</v>
      </c>
      <c r="P4697" s="530" t="str">
        <f t="shared" si="7116"/>
        <v xml:space="preserve">0 </v>
      </c>
      <c r="Q4697" s="646"/>
      <c r="R4697" s="536"/>
      <c r="S4697" s="536"/>
      <c r="T4697" s="536"/>
      <c r="U4697" s="536"/>
      <c r="V4697" s="536"/>
      <c r="W4697" s="683" t="str">
        <f t="shared" si="7117"/>
        <v>OK</v>
      </c>
      <c r="X4697" s="141"/>
      <c r="Y4697" s="141"/>
      <c r="Z4697" s="552"/>
      <c r="AA4697" s="552"/>
      <c r="AB4697" s="683" t="str">
        <f t="shared" si="7118"/>
        <v>OK</v>
      </c>
      <c r="AC4697" s="593"/>
      <c r="AD4697" s="530">
        <f t="shared" si="7119"/>
        <v>0</v>
      </c>
      <c r="AE4697" s="842">
        <f t="shared" si="7120"/>
        <v>0</v>
      </c>
      <c r="AF4697" s="931"/>
      <c r="AG4697" s="530">
        <f t="shared" si="7121"/>
        <v>-10</v>
      </c>
      <c r="AH4697" s="530" t="str">
        <f t="shared" si="7122"/>
        <v xml:space="preserve">0 </v>
      </c>
      <c r="AI4697" s="641"/>
      <c r="AJ4697" s="537"/>
      <c r="AK4697" s="537"/>
      <c r="AL4697" s="537"/>
      <c r="AM4697" s="537"/>
      <c r="AN4697" s="537"/>
      <c r="AO4697" s="683" t="str">
        <f t="shared" si="7123"/>
        <v>OK</v>
      </c>
      <c r="AP4697" s="141"/>
      <c r="AQ4697" s="141"/>
      <c r="AR4697" s="552"/>
      <c r="AS4697" s="552"/>
      <c r="AT4697" s="683" t="str">
        <f t="shared" si="7124"/>
        <v>OK</v>
      </c>
      <c r="AU4697" s="593"/>
      <c r="AV4697" s="530">
        <f t="shared" si="7125"/>
        <v>0</v>
      </c>
      <c r="AW4697" s="842">
        <f t="shared" si="7126"/>
        <v>0</v>
      </c>
      <c r="AX4697" s="115">
        <f t="shared" si="7127"/>
        <v>98</v>
      </c>
      <c r="AY4697" s="5">
        <f t="shared" si="7128"/>
        <v>0</v>
      </c>
      <c r="AZ4697" s="7">
        <f t="shared" si="7129"/>
        <v>-98</v>
      </c>
      <c r="BA4697" s="335">
        <f t="shared" si="7130"/>
        <v>-1</v>
      </c>
      <c r="BB4697" s="23">
        <f t="shared" si="7131"/>
        <v>10</v>
      </c>
      <c r="BC4697" s="5">
        <f t="shared" si="7132"/>
        <v>0</v>
      </c>
      <c r="BD4697" s="7">
        <f t="shared" si="7133"/>
        <v>-10</v>
      </c>
      <c r="BE4697" s="335">
        <f t="shared" si="7134"/>
        <v>-1</v>
      </c>
      <c r="BG4697" s="826" t="str">
        <f t="shared" si="7135"/>
        <v>12.11</v>
      </c>
      <c r="BH4697" s="607" t="b">
        <f>COUNTIF('Codes SEC'!$B$2:$B$250,Ministres!BG4697)&gt;0</f>
        <v>1</v>
      </c>
    </row>
    <row r="4698" spans="1:60" ht="35.1" customHeight="1" x14ac:dyDescent="0.25">
      <c r="A4698" s="21" t="s">
        <v>6115</v>
      </c>
      <c r="B4698" s="112">
        <v>16</v>
      </c>
      <c r="C4698" s="116" t="s">
        <v>107</v>
      </c>
      <c r="D4698" s="620">
        <v>1000</v>
      </c>
      <c r="E4698" s="278"/>
      <c r="F4698" s="116">
        <v>12</v>
      </c>
      <c r="G4698" s="694">
        <v>1</v>
      </c>
      <c r="H4698" s="878" t="str">
        <f t="shared" si="7114"/>
        <v>083</v>
      </c>
      <c r="I4698" s="397">
        <v>81211000</v>
      </c>
      <c r="J4698" s="380" t="s">
        <v>5269</v>
      </c>
      <c r="K4698" s="408" t="s">
        <v>5629</v>
      </c>
      <c r="L4698" s="733">
        <v>200</v>
      </c>
      <c r="M4698" s="734">
        <v>200</v>
      </c>
      <c r="N4698" s="931"/>
      <c r="O4698" s="530">
        <f t="shared" si="7115"/>
        <v>-200</v>
      </c>
      <c r="P4698" s="530" t="str">
        <f t="shared" si="7116"/>
        <v xml:space="preserve">0 </v>
      </c>
      <c r="Q4698" s="646"/>
      <c r="R4698" s="536"/>
      <c r="S4698" s="536"/>
      <c r="T4698" s="536"/>
      <c r="U4698" s="536"/>
      <c r="V4698" s="536"/>
      <c r="W4698" s="683" t="str">
        <f>IF(SUM(Q4698:V4698)=X4698,"OK",SUM(Q4698:V4698)-X4698)</f>
        <v>OK</v>
      </c>
      <c r="X4698" s="141"/>
      <c r="Y4698" s="141"/>
      <c r="Z4698" s="552"/>
      <c r="AA4698" s="552"/>
      <c r="AB4698" s="683" t="str">
        <f>IF(SUM(Z4698:AA4698)=AC4698,"OK",SUM(Z4698:AA4698)-AC4698)</f>
        <v>OK</v>
      </c>
      <c r="AC4698" s="593"/>
      <c r="AD4698" s="530">
        <f t="shared" si="7119"/>
        <v>0</v>
      </c>
      <c r="AE4698" s="842">
        <f t="shared" si="7120"/>
        <v>0</v>
      </c>
      <c r="AF4698" s="931"/>
      <c r="AG4698" s="530">
        <f t="shared" si="7121"/>
        <v>-200</v>
      </c>
      <c r="AH4698" s="530" t="str">
        <f t="shared" si="7122"/>
        <v xml:space="preserve">0 </v>
      </c>
      <c r="AI4698" s="641"/>
      <c r="AJ4698" s="537"/>
      <c r="AK4698" s="537"/>
      <c r="AL4698" s="537"/>
      <c r="AM4698" s="537"/>
      <c r="AN4698" s="537"/>
      <c r="AO4698" s="683" t="str">
        <f>IF(SUM(AI4698:AN4698)=AP4698,"OK",SUM(AI4698:AN4698)-AP4698)</f>
        <v>OK</v>
      </c>
      <c r="AP4698" s="141"/>
      <c r="AQ4698" s="141"/>
      <c r="AR4698" s="552"/>
      <c r="AS4698" s="552"/>
      <c r="AT4698" s="683" t="str">
        <f>IF(SUM(AR4698:AS4698)=AU4698,"OK",SUM(AR4698:AS4698)-AU4698)</f>
        <v>OK</v>
      </c>
      <c r="AU4698" s="593"/>
      <c r="AV4698" s="530">
        <f t="shared" si="7125"/>
        <v>0</v>
      </c>
      <c r="AW4698" s="842">
        <f t="shared" si="7126"/>
        <v>0</v>
      </c>
      <c r="AX4698" s="115">
        <f t="shared" si="7127"/>
        <v>200</v>
      </c>
      <c r="AY4698" s="5">
        <f t="shared" si="7128"/>
        <v>0</v>
      </c>
      <c r="AZ4698" s="7">
        <f>AY4698-AX4698</f>
        <v>-200</v>
      </c>
      <c r="BA4698" s="335">
        <f>AZ4698/AX4698</f>
        <v>-1</v>
      </c>
      <c r="BB4698" s="23">
        <f t="shared" si="7131"/>
        <v>200</v>
      </c>
      <c r="BC4698" s="5">
        <f>AW4698</f>
        <v>0</v>
      </c>
      <c r="BD4698" s="7">
        <f>BC4698-BB4698</f>
        <v>-200</v>
      </c>
      <c r="BE4698" s="335">
        <f>BD4698/BB4698</f>
        <v>-1</v>
      </c>
      <c r="BG4698" s="826" t="str">
        <f t="shared" si="7135"/>
        <v>12.11</v>
      </c>
      <c r="BH4698" s="607" t="b">
        <f>COUNTIF('Codes SEC'!$B$2:$B$250,Ministres!BG4698)&gt;0</f>
        <v>1</v>
      </c>
    </row>
    <row r="4699" spans="1:60" ht="35.1" customHeight="1" x14ac:dyDescent="0.25">
      <c r="A4699" s="193" t="s">
        <v>6115</v>
      </c>
      <c r="B4699" s="583">
        <v>16</v>
      </c>
      <c r="C4699" s="120" t="s">
        <v>107</v>
      </c>
      <c r="D4699" s="620">
        <v>1000</v>
      </c>
      <c r="E4699" s="584"/>
      <c r="F4699" s="120">
        <v>12</v>
      </c>
      <c r="G4699" s="697">
        <v>1</v>
      </c>
      <c r="H4699" s="890" t="str">
        <f t="shared" si="7114"/>
        <v>083</v>
      </c>
      <c r="I4699" s="585">
        <v>82140000</v>
      </c>
      <c r="J4699" s="380" t="s">
        <v>4296</v>
      </c>
      <c r="K4699" s="422" t="s">
        <v>4745</v>
      </c>
      <c r="L4699" s="726">
        <v>0</v>
      </c>
      <c r="M4699" s="727">
        <v>0</v>
      </c>
      <c r="N4699" s="931"/>
      <c r="O4699" s="530">
        <f t="shared" si="7115"/>
        <v>0</v>
      </c>
      <c r="P4699" s="530">
        <f t="shared" si="7116"/>
        <v>0</v>
      </c>
      <c r="Q4699" s="646"/>
      <c r="R4699" s="536"/>
      <c r="S4699" s="536"/>
      <c r="T4699" s="536"/>
      <c r="U4699" s="536"/>
      <c r="V4699" s="536"/>
      <c r="W4699" s="683" t="str">
        <f t="shared" si="7117"/>
        <v>OK</v>
      </c>
      <c r="X4699" s="141"/>
      <c r="Y4699" s="141"/>
      <c r="Z4699" s="552"/>
      <c r="AA4699" s="552"/>
      <c r="AB4699" s="683" t="str">
        <f t="shared" si="7118"/>
        <v>OK</v>
      </c>
      <c r="AC4699" s="593"/>
      <c r="AD4699" s="530">
        <f t="shared" si="7119"/>
        <v>0</v>
      </c>
      <c r="AE4699" s="842">
        <f t="shared" si="7120"/>
        <v>0</v>
      </c>
      <c r="AF4699" s="931"/>
      <c r="AG4699" s="530">
        <f t="shared" si="7121"/>
        <v>0</v>
      </c>
      <c r="AH4699" s="530">
        <f t="shared" si="7122"/>
        <v>0</v>
      </c>
      <c r="AI4699" s="641"/>
      <c r="AJ4699" s="537"/>
      <c r="AK4699" s="537"/>
      <c r="AL4699" s="537"/>
      <c r="AM4699" s="537"/>
      <c r="AN4699" s="537"/>
      <c r="AO4699" s="683" t="str">
        <f t="shared" si="7123"/>
        <v>OK</v>
      </c>
      <c r="AP4699" s="141"/>
      <c r="AQ4699" s="141"/>
      <c r="AR4699" s="552"/>
      <c r="AS4699" s="552"/>
      <c r="AT4699" s="683" t="str">
        <f t="shared" si="7124"/>
        <v>OK</v>
      </c>
      <c r="AU4699" s="593"/>
      <c r="AV4699" s="530">
        <f t="shared" si="7125"/>
        <v>0</v>
      </c>
      <c r="AW4699" s="842">
        <f t="shared" si="7126"/>
        <v>0</v>
      </c>
      <c r="AX4699" s="115">
        <f t="shared" si="7127"/>
        <v>0</v>
      </c>
      <c r="AY4699" s="5">
        <f t="shared" si="7128"/>
        <v>0</v>
      </c>
      <c r="AZ4699" s="7">
        <f t="shared" si="7129"/>
        <v>0</v>
      </c>
      <c r="BA4699" s="335" t="e">
        <f t="shared" si="7130"/>
        <v>#DIV/0!</v>
      </c>
      <c r="BB4699" s="23">
        <f t="shared" si="7131"/>
        <v>0</v>
      </c>
      <c r="BC4699" s="5">
        <f t="shared" si="7132"/>
        <v>0</v>
      </c>
      <c r="BD4699" s="7">
        <f t="shared" si="7133"/>
        <v>0</v>
      </c>
      <c r="BE4699" s="335" t="e">
        <f t="shared" si="7134"/>
        <v>#DIV/0!</v>
      </c>
      <c r="BG4699" s="826" t="str">
        <f t="shared" si="7135"/>
        <v>21.40</v>
      </c>
      <c r="BH4699" s="607" t="b">
        <f>COUNTIF('Codes SEC'!$B$2:$B$250,Ministres!BG4699)&gt;0</f>
        <v>1</v>
      </c>
    </row>
    <row r="4700" spans="1:60" ht="35.1" customHeight="1" x14ac:dyDescent="0.25">
      <c r="A4700" s="193" t="s">
        <v>6115</v>
      </c>
      <c r="B4700" s="210">
        <v>16</v>
      </c>
      <c r="C4700" s="120" t="s">
        <v>107</v>
      </c>
      <c r="D4700" s="620">
        <v>1000</v>
      </c>
      <c r="E4700" s="279"/>
      <c r="F4700" s="120">
        <v>12</v>
      </c>
      <c r="G4700" s="697">
        <v>1</v>
      </c>
      <c r="H4700" s="890" t="str">
        <f t="shared" si="7114"/>
        <v>083</v>
      </c>
      <c r="I4700" s="397" t="s">
        <v>3329</v>
      </c>
      <c r="J4700" s="380" t="s">
        <v>2647</v>
      </c>
      <c r="K4700" s="422" t="s">
        <v>1818</v>
      </c>
      <c r="L4700" s="733">
        <v>0</v>
      </c>
      <c r="M4700" s="734">
        <v>0</v>
      </c>
      <c r="N4700" s="931"/>
      <c r="O4700" s="530">
        <f t="shared" si="7115"/>
        <v>0</v>
      </c>
      <c r="P4700" s="530">
        <f t="shared" si="7116"/>
        <v>0</v>
      </c>
      <c r="Q4700" s="646"/>
      <c r="R4700" s="536"/>
      <c r="S4700" s="536"/>
      <c r="T4700" s="536"/>
      <c r="U4700" s="536"/>
      <c r="V4700" s="536"/>
      <c r="W4700" s="683" t="str">
        <f>IF(SUM(Q4700:V4700)=X4700,"OK",SUM(Q4700:V4700)-X4700)</f>
        <v>OK</v>
      </c>
      <c r="X4700" s="141"/>
      <c r="Y4700" s="141"/>
      <c r="Z4700" s="552"/>
      <c r="AA4700" s="552"/>
      <c r="AB4700" s="683" t="str">
        <f>IF(SUM(Z4700:AA4700)=AC4700,"OK",SUM(Z4700:AA4700)-AC4700)</f>
        <v>OK</v>
      </c>
      <c r="AC4700" s="593"/>
      <c r="AD4700" s="530">
        <f t="shared" si="7119"/>
        <v>0</v>
      </c>
      <c r="AE4700" s="842">
        <f t="shared" si="7120"/>
        <v>0</v>
      </c>
      <c r="AF4700" s="931"/>
      <c r="AG4700" s="530">
        <f t="shared" si="7121"/>
        <v>0</v>
      </c>
      <c r="AH4700" s="530">
        <f t="shared" si="7122"/>
        <v>0</v>
      </c>
      <c r="AI4700" s="641"/>
      <c r="AJ4700" s="537"/>
      <c r="AK4700" s="537"/>
      <c r="AL4700" s="537"/>
      <c r="AM4700" s="537"/>
      <c r="AN4700" s="537"/>
      <c r="AO4700" s="683" t="str">
        <f>IF(SUM(AI4700:AN4700)=AP4700,"OK",SUM(AI4700:AN4700)-AP4700)</f>
        <v>OK</v>
      </c>
      <c r="AP4700" s="141"/>
      <c r="AQ4700" s="141"/>
      <c r="AR4700" s="552"/>
      <c r="AS4700" s="552"/>
      <c r="AT4700" s="683" t="str">
        <f>IF(SUM(AR4700:AS4700)=AU4700,"OK",SUM(AR4700:AS4700)-AU4700)</f>
        <v>OK</v>
      </c>
      <c r="AU4700" s="593"/>
      <c r="AV4700" s="530">
        <f t="shared" si="7125"/>
        <v>0</v>
      </c>
      <c r="AW4700" s="842">
        <f t="shared" si="7126"/>
        <v>0</v>
      </c>
      <c r="AX4700" s="115">
        <f t="shared" si="7127"/>
        <v>0</v>
      </c>
      <c r="AY4700" s="5">
        <f t="shared" si="7128"/>
        <v>0</v>
      </c>
      <c r="AZ4700" s="7">
        <f>AY4700-AX4700</f>
        <v>0</v>
      </c>
      <c r="BA4700" s="335" t="e">
        <f>AZ4700/AX4700</f>
        <v>#DIV/0!</v>
      </c>
      <c r="BB4700" s="23">
        <f t="shared" si="7131"/>
        <v>0</v>
      </c>
      <c r="BC4700" s="5">
        <f>AW4700</f>
        <v>0</v>
      </c>
      <c r="BD4700" s="7">
        <f>BC4700-BB4700</f>
        <v>0</v>
      </c>
      <c r="BE4700" s="335" t="e">
        <f>BD4700/BB4700</f>
        <v>#DIV/0!</v>
      </c>
      <c r="BG4700" s="826" t="str">
        <f t="shared" si="7135"/>
        <v>31.11</v>
      </c>
      <c r="BH4700" s="607" t="b">
        <f>COUNTIF('Codes SEC'!$B$2:$B$250,Ministres!BG4700)&gt;0</f>
        <v>1</v>
      </c>
    </row>
    <row r="4701" spans="1:60" ht="35.1" customHeight="1" x14ac:dyDescent="0.25">
      <c r="A4701" s="21" t="s">
        <v>6115</v>
      </c>
      <c r="B4701" s="112">
        <v>16</v>
      </c>
      <c r="C4701" s="116" t="s">
        <v>107</v>
      </c>
      <c r="D4701" s="620">
        <v>1000</v>
      </c>
      <c r="E4701" s="278"/>
      <c r="F4701" s="116">
        <v>12</v>
      </c>
      <c r="G4701" s="694">
        <v>1</v>
      </c>
      <c r="H4701" s="878" t="str">
        <f t="shared" si="7114"/>
        <v>083</v>
      </c>
      <c r="I4701" s="397">
        <v>83122000</v>
      </c>
      <c r="J4701" s="380" t="s">
        <v>3394</v>
      </c>
      <c r="K4701" s="408" t="s">
        <v>3384</v>
      </c>
      <c r="L4701" s="733">
        <v>389</v>
      </c>
      <c r="M4701" s="734">
        <v>377</v>
      </c>
      <c r="N4701" s="931"/>
      <c r="O4701" s="530">
        <f t="shared" si="7115"/>
        <v>-389</v>
      </c>
      <c r="P4701" s="530" t="str">
        <f t="shared" si="7116"/>
        <v xml:space="preserve">0 </v>
      </c>
      <c r="Q4701" s="646"/>
      <c r="R4701" s="536"/>
      <c r="S4701" s="536"/>
      <c r="T4701" s="536"/>
      <c r="U4701" s="536"/>
      <c r="V4701" s="536"/>
      <c r="W4701" s="683" t="str">
        <f>IF(SUM(Q4701:V4701)=X4701,"OK",SUM(Q4701:V4701)-X4701)</f>
        <v>OK</v>
      </c>
      <c r="X4701" s="141"/>
      <c r="Y4701" s="141"/>
      <c r="Z4701" s="552"/>
      <c r="AA4701" s="552"/>
      <c r="AB4701" s="683" t="str">
        <f>IF(SUM(Z4701:AA4701)=AC4701,"OK",SUM(Z4701:AA4701)-AC4701)</f>
        <v>OK</v>
      </c>
      <c r="AC4701" s="593"/>
      <c r="AD4701" s="530">
        <f t="shared" si="7119"/>
        <v>0</v>
      </c>
      <c r="AE4701" s="842">
        <f t="shared" si="7120"/>
        <v>0</v>
      </c>
      <c r="AF4701" s="931"/>
      <c r="AG4701" s="530">
        <f t="shared" si="7121"/>
        <v>-377</v>
      </c>
      <c r="AH4701" s="530" t="str">
        <f t="shared" si="7122"/>
        <v xml:space="preserve">0 </v>
      </c>
      <c r="AI4701" s="641"/>
      <c r="AJ4701" s="537"/>
      <c r="AK4701" s="537"/>
      <c r="AL4701" s="537"/>
      <c r="AM4701" s="537"/>
      <c r="AN4701" s="537"/>
      <c r="AO4701" s="683" t="str">
        <f>IF(SUM(AI4701:AN4701)=AP4701,"OK",SUM(AI4701:AN4701)-AP4701)</f>
        <v>OK</v>
      </c>
      <c r="AP4701" s="141"/>
      <c r="AQ4701" s="141"/>
      <c r="AR4701" s="552"/>
      <c r="AS4701" s="552"/>
      <c r="AT4701" s="683" t="str">
        <f>IF(SUM(AR4701:AS4701)=AU4701,"OK",SUM(AR4701:AS4701)-AU4701)</f>
        <v>OK</v>
      </c>
      <c r="AU4701" s="593"/>
      <c r="AV4701" s="530">
        <f t="shared" si="7125"/>
        <v>0</v>
      </c>
      <c r="AW4701" s="842">
        <f t="shared" si="7126"/>
        <v>0</v>
      </c>
      <c r="AX4701" s="115">
        <f t="shared" si="7127"/>
        <v>389</v>
      </c>
      <c r="AY4701" s="5">
        <f t="shared" si="7128"/>
        <v>0</v>
      </c>
      <c r="AZ4701" s="7">
        <f>AY4701-AX4701</f>
        <v>-389</v>
      </c>
      <c r="BA4701" s="335">
        <f>AZ4701/AX4701</f>
        <v>-1</v>
      </c>
      <c r="BB4701" s="23">
        <f t="shared" si="7131"/>
        <v>377</v>
      </c>
      <c r="BC4701" s="5">
        <f>AW4701</f>
        <v>0</v>
      </c>
      <c r="BD4701" s="7">
        <f>BC4701-BB4701</f>
        <v>-377</v>
      </c>
      <c r="BE4701" s="335">
        <f>BD4701/BB4701</f>
        <v>-1</v>
      </c>
      <c r="BG4701" s="826" t="str">
        <f t="shared" si="7135"/>
        <v>31.22</v>
      </c>
      <c r="BH4701" s="607" t="b">
        <f>COUNTIF('Codes SEC'!$B$2:$B$250,Ministres!BG4701)&gt;0</f>
        <v>1</v>
      </c>
    </row>
    <row r="4702" spans="1:60" ht="35.1" customHeight="1" x14ac:dyDescent="0.25">
      <c r="A4702" s="21" t="s">
        <v>6115</v>
      </c>
      <c r="B4702" s="112">
        <v>16</v>
      </c>
      <c r="C4702" s="116" t="s">
        <v>107</v>
      </c>
      <c r="D4702" s="620">
        <v>1000</v>
      </c>
      <c r="E4702" s="278"/>
      <c r="F4702" s="116">
        <v>17</v>
      </c>
      <c r="G4702" s="694">
        <v>1</v>
      </c>
      <c r="H4702" s="878" t="str">
        <f t="shared" si="7114"/>
        <v>083</v>
      </c>
      <c r="I4702" s="397" t="s">
        <v>3263</v>
      </c>
      <c r="J4702" s="380" t="s">
        <v>2646</v>
      </c>
      <c r="K4702" s="408" t="s">
        <v>4746</v>
      </c>
      <c r="L4702" s="733">
        <v>8500</v>
      </c>
      <c r="M4702" s="734">
        <v>8140</v>
      </c>
      <c r="N4702" s="931"/>
      <c r="O4702" s="530">
        <f t="shared" si="7115"/>
        <v>-8500</v>
      </c>
      <c r="P4702" s="530" t="str">
        <f t="shared" si="7116"/>
        <v xml:space="preserve">0 </v>
      </c>
      <c r="Q4702" s="646"/>
      <c r="R4702" s="536"/>
      <c r="S4702" s="536"/>
      <c r="T4702" s="536"/>
      <c r="U4702" s="536"/>
      <c r="V4702" s="536"/>
      <c r="W4702" s="683" t="str">
        <f t="shared" si="7117"/>
        <v>OK</v>
      </c>
      <c r="X4702" s="141"/>
      <c r="Y4702" s="141"/>
      <c r="Z4702" s="552"/>
      <c r="AA4702" s="552"/>
      <c r="AB4702" s="683" t="str">
        <f t="shared" si="7118"/>
        <v>OK</v>
      </c>
      <c r="AC4702" s="593"/>
      <c r="AD4702" s="530">
        <f t="shared" si="7119"/>
        <v>0</v>
      </c>
      <c r="AE4702" s="842">
        <f t="shared" si="7120"/>
        <v>0</v>
      </c>
      <c r="AF4702" s="931"/>
      <c r="AG4702" s="530">
        <f t="shared" si="7121"/>
        <v>-8140</v>
      </c>
      <c r="AH4702" s="530" t="str">
        <f t="shared" si="7122"/>
        <v xml:space="preserve">0 </v>
      </c>
      <c r="AI4702" s="641"/>
      <c r="AJ4702" s="537"/>
      <c r="AK4702" s="537"/>
      <c r="AL4702" s="537"/>
      <c r="AM4702" s="537"/>
      <c r="AN4702" s="537"/>
      <c r="AO4702" s="683" t="str">
        <f t="shared" si="7123"/>
        <v>OK</v>
      </c>
      <c r="AP4702" s="141"/>
      <c r="AQ4702" s="141"/>
      <c r="AR4702" s="552"/>
      <c r="AS4702" s="552"/>
      <c r="AT4702" s="683" t="str">
        <f t="shared" si="7124"/>
        <v>OK</v>
      </c>
      <c r="AU4702" s="593"/>
      <c r="AV4702" s="530">
        <f t="shared" si="7125"/>
        <v>0</v>
      </c>
      <c r="AW4702" s="842">
        <f t="shared" si="7126"/>
        <v>0</v>
      </c>
      <c r="AX4702" s="115">
        <f t="shared" si="7127"/>
        <v>8500</v>
      </c>
      <c r="AY4702" s="5">
        <f t="shared" si="7128"/>
        <v>0</v>
      </c>
      <c r="AZ4702" s="7">
        <f t="shared" si="7129"/>
        <v>-8500</v>
      </c>
      <c r="BA4702" s="335">
        <f t="shared" si="7130"/>
        <v>-1</v>
      </c>
      <c r="BB4702" s="23">
        <f t="shared" si="7131"/>
        <v>8140</v>
      </c>
      <c r="BC4702" s="5">
        <f t="shared" si="7132"/>
        <v>0</v>
      </c>
      <c r="BD4702" s="7">
        <f t="shared" si="7133"/>
        <v>-8140</v>
      </c>
      <c r="BE4702" s="335">
        <f t="shared" si="7134"/>
        <v>-1</v>
      </c>
      <c r="BG4702" s="826" t="str">
        <f t="shared" si="7135"/>
        <v>31.32</v>
      </c>
      <c r="BH4702" s="607" t="b">
        <f>COUNTIF('Codes SEC'!$B$2:$B$250,Ministres!BG4702)&gt;0</f>
        <v>1</v>
      </c>
    </row>
    <row r="4703" spans="1:60" ht="35.1" customHeight="1" x14ac:dyDescent="0.25">
      <c r="A4703" s="193" t="s">
        <v>6115</v>
      </c>
      <c r="B4703" s="210">
        <v>16</v>
      </c>
      <c r="C4703" s="120" t="s">
        <v>107</v>
      </c>
      <c r="D4703" s="620">
        <v>1000</v>
      </c>
      <c r="E4703" s="279"/>
      <c r="F4703" s="120">
        <v>12</v>
      </c>
      <c r="G4703" s="697">
        <v>1</v>
      </c>
      <c r="H4703" s="890" t="str">
        <f t="shared" si="7114"/>
        <v>083</v>
      </c>
      <c r="I4703" s="397">
        <v>83132000</v>
      </c>
      <c r="J4703" s="380" t="s">
        <v>3395</v>
      </c>
      <c r="K4703" s="422" t="s">
        <v>3385</v>
      </c>
      <c r="L4703" s="733">
        <v>0</v>
      </c>
      <c r="M4703" s="734">
        <v>0</v>
      </c>
      <c r="N4703" s="931"/>
      <c r="O4703" s="530">
        <f t="shared" si="7115"/>
        <v>0</v>
      </c>
      <c r="P4703" s="530">
        <f t="shared" si="7116"/>
        <v>0</v>
      </c>
      <c r="Q4703" s="646"/>
      <c r="R4703" s="536"/>
      <c r="S4703" s="536"/>
      <c r="T4703" s="536"/>
      <c r="U4703" s="536"/>
      <c r="V4703" s="536"/>
      <c r="W4703" s="683" t="str">
        <f>IF(SUM(Q4703:V4703)=X4703,"OK",SUM(Q4703:V4703)-X4703)</f>
        <v>OK</v>
      </c>
      <c r="X4703" s="141"/>
      <c r="Y4703" s="141"/>
      <c r="Z4703" s="552"/>
      <c r="AA4703" s="552"/>
      <c r="AB4703" s="683" t="str">
        <f>IF(SUM(Z4703:AA4703)=AC4703,"OK",SUM(Z4703:AA4703)-AC4703)</f>
        <v>OK</v>
      </c>
      <c r="AC4703" s="593"/>
      <c r="AD4703" s="530">
        <f t="shared" si="7119"/>
        <v>0</v>
      </c>
      <c r="AE4703" s="842">
        <f t="shared" si="7120"/>
        <v>0</v>
      </c>
      <c r="AF4703" s="931"/>
      <c r="AG4703" s="530">
        <f t="shared" si="7121"/>
        <v>0</v>
      </c>
      <c r="AH4703" s="530">
        <f t="shared" si="7122"/>
        <v>0</v>
      </c>
      <c r="AI4703" s="641"/>
      <c r="AJ4703" s="537"/>
      <c r="AK4703" s="537"/>
      <c r="AL4703" s="537"/>
      <c r="AM4703" s="537"/>
      <c r="AN4703" s="537"/>
      <c r="AO4703" s="683" t="str">
        <f>IF(SUM(AI4703:AN4703)=AP4703,"OK",SUM(AI4703:AN4703)-AP4703)</f>
        <v>OK</v>
      </c>
      <c r="AP4703" s="141"/>
      <c r="AQ4703" s="141"/>
      <c r="AR4703" s="552"/>
      <c r="AS4703" s="552"/>
      <c r="AT4703" s="683" t="str">
        <f>IF(SUM(AR4703:AS4703)=AU4703,"OK",SUM(AR4703:AS4703)-AU4703)</f>
        <v>OK</v>
      </c>
      <c r="AU4703" s="593"/>
      <c r="AV4703" s="530">
        <f t="shared" si="7125"/>
        <v>0</v>
      </c>
      <c r="AW4703" s="842">
        <f t="shared" si="7126"/>
        <v>0</v>
      </c>
      <c r="AX4703" s="115">
        <f t="shared" si="7127"/>
        <v>0</v>
      </c>
      <c r="AY4703" s="5">
        <f t="shared" si="7128"/>
        <v>0</v>
      </c>
      <c r="AZ4703" s="7">
        <f>AY4703-AX4703</f>
        <v>0</v>
      </c>
      <c r="BA4703" s="335" t="e">
        <f>AZ4703/AX4703</f>
        <v>#DIV/0!</v>
      </c>
      <c r="BB4703" s="23">
        <f t="shared" si="7131"/>
        <v>0</v>
      </c>
      <c r="BC4703" s="5">
        <f>AW4703</f>
        <v>0</v>
      </c>
      <c r="BD4703" s="7">
        <f>BC4703-BB4703</f>
        <v>0</v>
      </c>
      <c r="BE4703" s="335" t="e">
        <f>BD4703/BB4703</f>
        <v>#DIV/0!</v>
      </c>
      <c r="BG4703" s="826" t="str">
        <f t="shared" si="7135"/>
        <v>31.32</v>
      </c>
      <c r="BH4703" s="607" t="b">
        <f>COUNTIF('Codes SEC'!$B$2:$B$250,Ministres!BG4703)&gt;0</f>
        <v>1</v>
      </c>
    </row>
    <row r="4704" spans="1:60" ht="35.1" customHeight="1" x14ac:dyDescent="0.25">
      <c r="A4704" s="222" t="s">
        <v>6115</v>
      </c>
      <c r="B4704" s="112">
        <v>16</v>
      </c>
      <c r="C4704" s="120" t="s">
        <v>107</v>
      </c>
      <c r="D4704" s="620">
        <v>1000</v>
      </c>
      <c r="E4704" s="278"/>
      <c r="F4704" s="116">
        <v>12</v>
      </c>
      <c r="G4704" s="700"/>
      <c r="H4704" s="888" t="str">
        <f t="shared" si="7114"/>
        <v>083</v>
      </c>
      <c r="I4704" s="580">
        <v>83132000</v>
      </c>
      <c r="J4704" s="689" t="s">
        <v>6233</v>
      </c>
      <c r="K4704" s="411" t="s">
        <v>128</v>
      </c>
      <c r="L4704" s="733">
        <v>0</v>
      </c>
      <c r="M4704" s="734">
        <v>0</v>
      </c>
      <c r="N4704" s="931"/>
      <c r="O4704" s="530">
        <f t="shared" si="7115"/>
        <v>0</v>
      </c>
      <c r="P4704" s="530">
        <f t="shared" si="7116"/>
        <v>0</v>
      </c>
      <c r="Q4704" s="646"/>
      <c r="R4704" s="536"/>
      <c r="S4704" s="536"/>
      <c r="T4704" s="536"/>
      <c r="U4704" s="536"/>
      <c r="V4704" s="536"/>
      <c r="W4704" s="683" t="str">
        <f t="shared" si="7117"/>
        <v>OK</v>
      </c>
      <c r="X4704" s="141"/>
      <c r="Y4704" s="141"/>
      <c r="Z4704" s="552"/>
      <c r="AA4704" s="552"/>
      <c r="AB4704" s="683" t="str">
        <f t="shared" si="7118"/>
        <v>OK</v>
      </c>
      <c r="AC4704" s="593"/>
      <c r="AD4704" s="530">
        <f t="shared" si="7119"/>
        <v>0</v>
      </c>
      <c r="AE4704" s="842">
        <f t="shared" si="7120"/>
        <v>0</v>
      </c>
      <c r="AF4704" s="931"/>
      <c r="AG4704" s="530">
        <f t="shared" si="7121"/>
        <v>0</v>
      </c>
      <c r="AH4704" s="530">
        <f t="shared" si="7122"/>
        <v>0</v>
      </c>
      <c r="AI4704" s="641"/>
      <c r="AJ4704" s="537"/>
      <c r="AK4704" s="537"/>
      <c r="AL4704" s="537"/>
      <c r="AM4704" s="537"/>
      <c r="AN4704" s="537"/>
      <c r="AO4704" s="683" t="str">
        <f t="shared" si="7123"/>
        <v>OK</v>
      </c>
      <c r="AP4704" s="141"/>
      <c r="AQ4704" s="141"/>
      <c r="AR4704" s="552"/>
      <c r="AS4704" s="552"/>
      <c r="AT4704" s="683" t="str">
        <f t="shared" si="7124"/>
        <v>OK</v>
      </c>
      <c r="AU4704" s="593"/>
      <c r="AV4704" s="530">
        <f t="shared" si="7125"/>
        <v>0</v>
      </c>
      <c r="AW4704" s="842">
        <f t="shared" si="7126"/>
        <v>0</v>
      </c>
      <c r="AX4704" s="115">
        <f t="shared" si="7127"/>
        <v>0</v>
      </c>
      <c r="AY4704" s="5">
        <f t="shared" si="7128"/>
        <v>0</v>
      </c>
      <c r="AZ4704" s="7">
        <f>AY4704-AX4704</f>
        <v>0</v>
      </c>
      <c r="BA4704" s="335" t="e">
        <f>AZ4704/AX4704</f>
        <v>#DIV/0!</v>
      </c>
      <c r="BB4704" s="23">
        <f t="shared" si="7131"/>
        <v>0</v>
      </c>
      <c r="BC4704" s="5">
        <f>AW4704</f>
        <v>0</v>
      </c>
      <c r="BD4704" s="7">
        <f>BC4704-BB4704</f>
        <v>0</v>
      </c>
      <c r="BE4704" s="335" t="e">
        <f>BD4704/BB4704</f>
        <v>#DIV/0!</v>
      </c>
      <c r="BG4704" s="826" t="str">
        <f t="shared" si="7135"/>
        <v>31.32</v>
      </c>
      <c r="BH4704" s="607" t="b">
        <f>COUNTIF('Codes SEC'!$B$2:$B$250,Ministres!BG4704)&gt;0</f>
        <v>1</v>
      </c>
    </row>
    <row r="4705" spans="1:66" ht="35.1" customHeight="1" x14ac:dyDescent="0.25">
      <c r="A4705" s="21" t="s">
        <v>6115</v>
      </c>
      <c r="B4705" s="112">
        <v>16</v>
      </c>
      <c r="C4705" s="116" t="s">
        <v>107</v>
      </c>
      <c r="D4705" s="620">
        <v>1000</v>
      </c>
      <c r="E4705" s="278"/>
      <c r="F4705" s="116">
        <v>12</v>
      </c>
      <c r="G4705" s="694">
        <v>1</v>
      </c>
      <c r="H4705" s="878" t="str">
        <f t="shared" si="7114"/>
        <v>083</v>
      </c>
      <c r="I4705" s="397" t="s">
        <v>3308</v>
      </c>
      <c r="J4705" s="380" t="s">
        <v>2648</v>
      </c>
      <c r="K4705" s="408" t="s">
        <v>128</v>
      </c>
      <c r="L4705" s="733">
        <v>0</v>
      </c>
      <c r="M4705" s="734">
        <v>595</v>
      </c>
      <c r="N4705" s="931"/>
      <c r="O4705" s="530">
        <f t="shared" si="7115"/>
        <v>0</v>
      </c>
      <c r="P4705" s="530">
        <f t="shared" si="7116"/>
        <v>0</v>
      </c>
      <c r="Q4705" s="646"/>
      <c r="R4705" s="536"/>
      <c r="S4705" s="536"/>
      <c r="T4705" s="536"/>
      <c r="U4705" s="536"/>
      <c r="V4705" s="536"/>
      <c r="W4705" s="683" t="str">
        <f t="shared" si="7117"/>
        <v>OK</v>
      </c>
      <c r="X4705" s="141"/>
      <c r="Y4705" s="141"/>
      <c r="Z4705" s="552"/>
      <c r="AA4705" s="552"/>
      <c r="AB4705" s="683" t="str">
        <f t="shared" si="7118"/>
        <v>OK</v>
      </c>
      <c r="AC4705" s="593"/>
      <c r="AD4705" s="530">
        <f t="shared" si="7119"/>
        <v>0</v>
      </c>
      <c r="AE4705" s="842">
        <f t="shared" si="7120"/>
        <v>0</v>
      </c>
      <c r="AF4705" s="931"/>
      <c r="AG4705" s="530">
        <f t="shared" si="7121"/>
        <v>-595</v>
      </c>
      <c r="AH4705" s="530" t="str">
        <f t="shared" si="7122"/>
        <v xml:space="preserve">0 </v>
      </c>
      <c r="AI4705" s="641"/>
      <c r="AJ4705" s="537"/>
      <c r="AK4705" s="537"/>
      <c r="AL4705" s="537"/>
      <c r="AM4705" s="537"/>
      <c r="AN4705" s="537"/>
      <c r="AO4705" s="683" t="str">
        <f t="shared" si="7123"/>
        <v>OK</v>
      </c>
      <c r="AP4705" s="141"/>
      <c r="AQ4705" s="141"/>
      <c r="AR4705" s="552"/>
      <c r="AS4705" s="552"/>
      <c r="AT4705" s="683" t="str">
        <f t="shared" si="7124"/>
        <v>OK</v>
      </c>
      <c r="AU4705" s="593"/>
      <c r="AV4705" s="530">
        <f t="shared" si="7125"/>
        <v>0</v>
      </c>
      <c r="AW4705" s="842">
        <f t="shared" si="7126"/>
        <v>0</v>
      </c>
      <c r="AX4705" s="115">
        <f t="shared" si="7127"/>
        <v>0</v>
      </c>
      <c r="AY4705" s="5">
        <f t="shared" si="7128"/>
        <v>0</v>
      </c>
      <c r="AZ4705" s="7">
        <f t="shared" si="7129"/>
        <v>0</v>
      </c>
      <c r="BA4705" s="335" t="e">
        <f t="shared" si="7130"/>
        <v>#DIV/0!</v>
      </c>
      <c r="BB4705" s="23">
        <f t="shared" si="7131"/>
        <v>595</v>
      </c>
      <c r="BC4705" s="5">
        <f t="shared" si="7132"/>
        <v>0</v>
      </c>
      <c r="BD4705" s="7">
        <f t="shared" si="7133"/>
        <v>-595</v>
      </c>
      <c r="BE4705" s="335">
        <f t="shared" si="7134"/>
        <v>-1</v>
      </c>
      <c r="BG4705" s="826" t="str">
        <f t="shared" si="7135"/>
        <v>32.00</v>
      </c>
      <c r="BH4705" s="607" t="b">
        <f>COUNTIF('Codes SEC'!$B$2:$B$250,Ministres!BG4705)&gt;0</f>
        <v>1</v>
      </c>
    </row>
    <row r="4706" spans="1:66" ht="35.1" customHeight="1" x14ac:dyDescent="0.25">
      <c r="A4706" s="21" t="s">
        <v>6115</v>
      </c>
      <c r="B4706" s="112">
        <v>16</v>
      </c>
      <c r="C4706" s="116" t="s">
        <v>107</v>
      </c>
      <c r="D4706" s="620">
        <v>1000</v>
      </c>
      <c r="E4706" s="278"/>
      <c r="F4706" s="116">
        <v>6</v>
      </c>
      <c r="G4706" s="694">
        <v>1</v>
      </c>
      <c r="H4706" s="878" t="str">
        <f t="shared" si="7114"/>
        <v>083</v>
      </c>
      <c r="I4706" s="397">
        <v>83200000</v>
      </c>
      <c r="J4706" s="380" t="s">
        <v>3442</v>
      </c>
      <c r="K4706" s="408" t="s">
        <v>4747</v>
      </c>
      <c r="L4706" s="733">
        <v>0</v>
      </c>
      <c r="M4706" s="734">
        <v>0</v>
      </c>
      <c r="N4706" s="931"/>
      <c r="O4706" s="530">
        <f t="shared" si="7115"/>
        <v>0</v>
      </c>
      <c r="P4706" s="530">
        <f t="shared" si="7116"/>
        <v>0</v>
      </c>
      <c r="Q4706" s="646"/>
      <c r="R4706" s="536"/>
      <c r="S4706" s="536"/>
      <c r="T4706" s="536"/>
      <c r="U4706" s="536"/>
      <c r="V4706" s="536"/>
      <c r="W4706" s="683" t="str">
        <f t="shared" si="7117"/>
        <v>OK</v>
      </c>
      <c r="X4706" s="141"/>
      <c r="Y4706" s="141"/>
      <c r="Z4706" s="552"/>
      <c r="AA4706" s="552"/>
      <c r="AB4706" s="683" t="str">
        <f t="shared" si="7118"/>
        <v>OK</v>
      </c>
      <c r="AC4706" s="593"/>
      <c r="AD4706" s="530">
        <f t="shared" si="7119"/>
        <v>0</v>
      </c>
      <c r="AE4706" s="842">
        <f t="shared" si="7120"/>
        <v>0</v>
      </c>
      <c r="AF4706" s="931"/>
      <c r="AG4706" s="530">
        <f t="shared" si="7121"/>
        <v>0</v>
      </c>
      <c r="AH4706" s="530">
        <f t="shared" si="7122"/>
        <v>0</v>
      </c>
      <c r="AI4706" s="641"/>
      <c r="AJ4706" s="537"/>
      <c r="AK4706" s="537"/>
      <c r="AL4706" s="537"/>
      <c r="AM4706" s="537"/>
      <c r="AN4706" s="537"/>
      <c r="AO4706" s="683" t="str">
        <f t="shared" si="7123"/>
        <v>OK</v>
      </c>
      <c r="AP4706" s="141"/>
      <c r="AQ4706" s="141"/>
      <c r="AR4706" s="552"/>
      <c r="AS4706" s="552"/>
      <c r="AT4706" s="683" t="str">
        <f t="shared" si="7124"/>
        <v>OK</v>
      </c>
      <c r="AU4706" s="593"/>
      <c r="AV4706" s="530">
        <f t="shared" si="7125"/>
        <v>0</v>
      </c>
      <c r="AW4706" s="842">
        <f t="shared" si="7126"/>
        <v>0</v>
      </c>
      <c r="AX4706" s="115">
        <f t="shared" si="7127"/>
        <v>0</v>
      </c>
      <c r="AY4706" s="5">
        <f t="shared" si="7128"/>
        <v>0</v>
      </c>
      <c r="AZ4706" s="7">
        <f t="shared" si="7129"/>
        <v>0</v>
      </c>
      <c r="BA4706" s="335" t="e">
        <f t="shared" si="7130"/>
        <v>#DIV/0!</v>
      </c>
      <c r="BB4706" s="23">
        <f t="shared" si="7131"/>
        <v>0</v>
      </c>
      <c r="BC4706" s="5">
        <f t="shared" si="7132"/>
        <v>0</v>
      </c>
      <c r="BD4706" s="7">
        <f t="shared" si="7133"/>
        <v>0</v>
      </c>
      <c r="BE4706" s="335" t="e">
        <f t="shared" si="7134"/>
        <v>#DIV/0!</v>
      </c>
      <c r="BG4706" s="826" t="str">
        <f t="shared" si="7135"/>
        <v>32.00</v>
      </c>
      <c r="BH4706" s="607" t="b">
        <f>COUNTIF('Codes SEC'!$B$2:$B$250,Ministres!BG4706)&gt;0</f>
        <v>1</v>
      </c>
    </row>
    <row r="4707" spans="1:66" ht="35.1" customHeight="1" x14ac:dyDescent="0.25">
      <c r="A4707" s="21" t="s">
        <v>6115</v>
      </c>
      <c r="B4707" s="112">
        <v>16</v>
      </c>
      <c r="C4707" s="116" t="s">
        <v>107</v>
      </c>
      <c r="D4707" s="620">
        <v>1000</v>
      </c>
      <c r="E4707" s="278"/>
      <c r="F4707" s="116">
        <v>12</v>
      </c>
      <c r="G4707" s="694">
        <v>1</v>
      </c>
      <c r="H4707" s="878" t="str">
        <f t="shared" si="7114"/>
        <v>083</v>
      </c>
      <c r="I4707" s="397" t="s">
        <v>3264</v>
      </c>
      <c r="J4707" s="380" t="s">
        <v>2649</v>
      </c>
      <c r="K4707" s="422" t="s">
        <v>4279</v>
      </c>
      <c r="L4707" s="733">
        <v>250</v>
      </c>
      <c r="M4707" s="734">
        <v>301</v>
      </c>
      <c r="N4707" s="931"/>
      <c r="O4707" s="530">
        <f t="shared" si="7115"/>
        <v>-250</v>
      </c>
      <c r="P4707" s="530" t="str">
        <f t="shared" si="7116"/>
        <v xml:space="preserve">0 </v>
      </c>
      <c r="Q4707" s="646"/>
      <c r="R4707" s="536"/>
      <c r="S4707" s="536"/>
      <c r="T4707" s="536"/>
      <c r="U4707" s="536"/>
      <c r="V4707" s="536"/>
      <c r="W4707" s="683" t="str">
        <f t="shared" si="7117"/>
        <v>OK</v>
      </c>
      <c r="X4707" s="141"/>
      <c r="Y4707" s="141"/>
      <c r="Z4707" s="552"/>
      <c r="AA4707" s="552"/>
      <c r="AB4707" s="683" t="str">
        <f t="shared" si="7118"/>
        <v>OK</v>
      </c>
      <c r="AC4707" s="593"/>
      <c r="AD4707" s="530">
        <f t="shared" si="7119"/>
        <v>0</v>
      </c>
      <c r="AE4707" s="842">
        <f t="shared" si="7120"/>
        <v>0</v>
      </c>
      <c r="AF4707" s="931"/>
      <c r="AG4707" s="530">
        <f t="shared" si="7121"/>
        <v>-301</v>
      </c>
      <c r="AH4707" s="530" t="str">
        <f t="shared" si="7122"/>
        <v xml:space="preserve">0 </v>
      </c>
      <c r="AI4707" s="641"/>
      <c r="AJ4707" s="537"/>
      <c r="AK4707" s="537"/>
      <c r="AL4707" s="537"/>
      <c r="AM4707" s="537"/>
      <c r="AN4707" s="537"/>
      <c r="AO4707" s="683" t="str">
        <f t="shared" si="7123"/>
        <v>OK</v>
      </c>
      <c r="AP4707" s="141"/>
      <c r="AQ4707" s="141"/>
      <c r="AR4707" s="552"/>
      <c r="AS4707" s="552"/>
      <c r="AT4707" s="683" t="str">
        <f t="shared" si="7124"/>
        <v>OK</v>
      </c>
      <c r="AU4707" s="593"/>
      <c r="AV4707" s="530">
        <f t="shared" si="7125"/>
        <v>0</v>
      </c>
      <c r="AW4707" s="842">
        <f t="shared" si="7126"/>
        <v>0</v>
      </c>
      <c r="AX4707" s="115">
        <f t="shared" si="7127"/>
        <v>250</v>
      </c>
      <c r="AY4707" s="5">
        <f t="shared" si="7128"/>
        <v>0</v>
      </c>
      <c r="AZ4707" s="7">
        <f t="shared" si="7129"/>
        <v>-250</v>
      </c>
      <c r="BA4707" s="335">
        <f t="shared" si="7130"/>
        <v>-1</v>
      </c>
      <c r="BB4707" s="23">
        <f t="shared" si="7131"/>
        <v>301</v>
      </c>
      <c r="BC4707" s="5">
        <f t="shared" si="7132"/>
        <v>0</v>
      </c>
      <c r="BD4707" s="7">
        <f t="shared" si="7133"/>
        <v>-301</v>
      </c>
      <c r="BE4707" s="335">
        <f t="shared" si="7134"/>
        <v>-1</v>
      </c>
      <c r="BG4707" s="826" t="str">
        <f t="shared" si="7135"/>
        <v>33.00</v>
      </c>
      <c r="BH4707" s="607" t="b">
        <f>COUNTIF('Codes SEC'!$B$2:$B$250,Ministres!BG4707)&gt;0</f>
        <v>1</v>
      </c>
    </row>
    <row r="4708" spans="1:66" ht="35.1" customHeight="1" x14ac:dyDescent="0.25">
      <c r="A4708" s="21" t="s">
        <v>6115</v>
      </c>
      <c r="B4708" s="112">
        <v>16</v>
      </c>
      <c r="C4708" s="116" t="s">
        <v>196</v>
      </c>
      <c r="D4708" s="620">
        <v>1000</v>
      </c>
      <c r="E4708" s="278"/>
      <c r="F4708" s="116">
        <v>12</v>
      </c>
      <c r="G4708" s="694">
        <v>1</v>
      </c>
      <c r="H4708" s="878" t="str">
        <f t="shared" si="7114"/>
        <v>083</v>
      </c>
      <c r="I4708" s="397">
        <v>83441000</v>
      </c>
      <c r="J4708" s="380" t="s">
        <v>3830</v>
      </c>
      <c r="K4708" s="509" t="s">
        <v>3880</v>
      </c>
      <c r="L4708" s="726">
        <v>0</v>
      </c>
      <c r="M4708" s="727">
        <v>0</v>
      </c>
      <c r="N4708" s="931"/>
      <c r="O4708" s="530">
        <f t="shared" si="7115"/>
        <v>0</v>
      </c>
      <c r="P4708" s="530">
        <f t="shared" si="7116"/>
        <v>0</v>
      </c>
      <c r="Q4708" s="646"/>
      <c r="R4708" s="536"/>
      <c r="S4708" s="536"/>
      <c r="T4708" s="536"/>
      <c r="U4708" s="536"/>
      <c r="V4708" s="536"/>
      <c r="W4708" s="683" t="str">
        <f>IF(SUM(Q4708:V4708)=X4708,"OK",SUM(Q4708:V4708)-X4708)</f>
        <v>OK</v>
      </c>
      <c r="X4708" s="141"/>
      <c r="Y4708" s="141"/>
      <c r="Z4708" s="552"/>
      <c r="AA4708" s="552"/>
      <c r="AB4708" s="683" t="str">
        <f>IF(SUM(Z4708:AA4708)=AC4708,"OK",SUM(Z4708:AA4708)-AC4708)</f>
        <v>OK</v>
      </c>
      <c r="AC4708" s="593"/>
      <c r="AD4708" s="530">
        <f t="shared" si="7119"/>
        <v>0</v>
      </c>
      <c r="AE4708" s="842">
        <f t="shared" si="7120"/>
        <v>0</v>
      </c>
      <c r="AF4708" s="931"/>
      <c r="AG4708" s="530">
        <f t="shared" si="7121"/>
        <v>0</v>
      </c>
      <c r="AH4708" s="530">
        <f t="shared" si="7122"/>
        <v>0</v>
      </c>
      <c r="AI4708" s="641"/>
      <c r="AJ4708" s="537"/>
      <c r="AK4708" s="537"/>
      <c r="AL4708" s="537"/>
      <c r="AM4708" s="537"/>
      <c r="AN4708" s="537"/>
      <c r="AO4708" s="683" t="str">
        <f>IF(SUM(AI4708:AN4708)=AP4708,"OK",SUM(AI4708:AN4708)-AP4708)</f>
        <v>OK</v>
      </c>
      <c r="AP4708" s="141"/>
      <c r="AQ4708" s="141"/>
      <c r="AR4708" s="552"/>
      <c r="AS4708" s="552"/>
      <c r="AT4708" s="683" t="str">
        <f>IF(SUM(AR4708:AS4708)=AU4708,"OK",SUM(AR4708:AS4708)-AU4708)</f>
        <v>OK</v>
      </c>
      <c r="AU4708" s="593"/>
      <c r="AV4708" s="530">
        <f t="shared" si="7125"/>
        <v>0</v>
      </c>
      <c r="AW4708" s="842">
        <f t="shared" si="7126"/>
        <v>0</v>
      </c>
      <c r="AX4708" s="115">
        <f t="shared" si="7127"/>
        <v>0</v>
      </c>
      <c r="AY4708" s="5">
        <f t="shared" si="7128"/>
        <v>0</v>
      </c>
      <c r="AZ4708" s="7">
        <f>AY4708-AX4708</f>
        <v>0</v>
      </c>
      <c r="BA4708" s="335" t="e">
        <f>AZ4708/AX4708</f>
        <v>#DIV/0!</v>
      </c>
      <c r="BB4708" s="23">
        <f t="shared" si="7131"/>
        <v>0</v>
      </c>
      <c r="BC4708" s="5">
        <f>AW4708</f>
        <v>0</v>
      </c>
      <c r="BD4708" s="7">
        <f>BC4708-BB4708</f>
        <v>0</v>
      </c>
      <c r="BE4708" s="335" t="e">
        <f>BD4708/BB4708</f>
        <v>#DIV/0!</v>
      </c>
      <c r="BG4708" s="826" t="str">
        <f t="shared" si="7135"/>
        <v>34.41</v>
      </c>
      <c r="BH4708" s="607" t="b">
        <f>COUNTIF('Codes SEC'!$B$2:$B$250,Ministres!BG4708)&gt;0</f>
        <v>1</v>
      </c>
    </row>
    <row r="4709" spans="1:66" ht="35.1" customHeight="1" x14ac:dyDescent="0.25">
      <c r="A4709" s="193" t="s">
        <v>6115</v>
      </c>
      <c r="B4709" s="210">
        <v>16</v>
      </c>
      <c r="C4709" s="120" t="s">
        <v>107</v>
      </c>
      <c r="D4709" s="620">
        <v>1000</v>
      </c>
      <c r="E4709" s="279"/>
      <c r="F4709" s="120">
        <v>12</v>
      </c>
      <c r="G4709" s="697">
        <v>1</v>
      </c>
      <c r="H4709" s="890" t="str">
        <f t="shared" si="7114"/>
        <v>083</v>
      </c>
      <c r="I4709" s="397" t="s">
        <v>3267</v>
      </c>
      <c r="J4709" s="380" t="s">
        <v>2650</v>
      </c>
      <c r="K4709" s="422" t="s">
        <v>1846</v>
      </c>
      <c r="L4709" s="733">
        <v>0</v>
      </c>
      <c r="M4709" s="734">
        <v>0</v>
      </c>
      <c r="N4709" s="931"/>
      <c r="O4709" s="530">
        <f t="shared" si="7115"/>
        <v>0</v>
      </c>
      <c r="P4709" s="530">
        <f t="shared" si="7116"/>
        <v>0</v>
      </c>
      <c r="Q4709" s="646"/>
      <c r="R4709" s="536"/>
      <c r="S4709" s="536"/>
      <c r="T4709" s="536"/>
      <c r="U4709" s="536"/>
      <c r="V4709" s="536"/>
      <c r="W4709" s="683" t="str">
        <f t="shared" si="7117"/>
        <v>OK</v>
      </c>
      <c r="X4709" s="141"/>
      <c r="Y4709" s="141"/>
      <c r="Z4709" s="552"/>
      <c r="AA4709" s="552"/>
      <c r="AB4709" s="683" t="str">
        <f t="shared" si="7118"/>
        <v>OK</v>
      </c>
      <c r="AC4709" s="593"/>
      <c r="AD4709" s="530">
        <f t="shared" si="7119"/>
        <v>0</v>
      </c>
      <c r="AE4709" s="842">
        <f t="shared" si="7120"/>
        <v>0</v>
      </c>
      <c r="AF4709" s="931"/>
      <c r="AG4709" s="530">
        <f t="shared" si="7121"/>
        <v>0</v>
      </c>
      <c r="AH4709" s="530">
        <f t="shared" si="7122"/>
        <v>0</v>
      </c>
      <c r="AI4709" s="641"/>
      <c r="AJ4709" s="537"/>
      <c r="AK4709" s="537"/>
      <c r="AL4709" s="537"/>
      <c r="AM4709" s="537"/>
      <c r="AN4709" s="537"/>
      <c r="AO4709" s="683" t="str">
        <f t="shared" si="7123"/>
        <v>OK</v>
      </c>
      <c r="AP4709" s="141"/>
      <c r="AQ4709" s="141"/>
      <c r="AR4709" s="552"/>
      <c r="AS4709" s="552"/>
      <c r="AT4709" s="683" t="str">
        <f t="shared" si="7124"/>
        <v>OK</v>
      </c>
      <c r="AU4709" s="593"/>
      <c r="AV4709" s="530">
        <f t="shared" si="7125"/>
        <v>0</v>
      </c>
      <c r="AW4709" s="842">
        <f t="shared" si="7126"/>
        <v>0</v>
      </c>
      <c r="AX4709" s="115">
        <f t="shared" si="7127"/>
        <v>0</v>
      </c>
      <c r="AY4709" s="5">
        <f t="shared" si="7128"/>
        <v>0</v>
      </c>
      <c r="AZ4709" s="7">
        <f t="shared" si="7129"/>
        <v>0</v>
      </c>
      <c r="BA4709" s="335" t="e">
        <f t="shared" si="7130"/>
        <v>#DIV/0!</v>
      </c>
      <c r="BB4709" s="23">
        <f t="shared" si="7131"/>
        <v>0</v>
      </c>
      <c r="BC4709" s="5">
        <f t="shared" si="7132"/>
        <v>0</v>
      </c>
      <c r="BD4709" s="7">
        <f t="shared" si="7133"/>
        <v>0</v>
      </c>
      <c r="BE4709" s="335" t="e">
        <f t="shared" si="7134"/>
        <v>#DIV/0!</v>
      </c>
      <c r="BG4709" s="826" t="str">
        <f t="shared" si="7135"/>
        <v>34.50</v>
      </c>
      <c r="BH4709" s="607" t="b">
        <f>COUNTIF('Codes SEC'!$B$2:$B$250,Ministres!BG4709)&gt;0</f>
        <v>1</v>
      </c>
    </row>
    <row r="4710" spans="1:66" s="4" customFormat="1" ht="35.1" customHeight="1" x14ac:dyDescent="0.25">
      <c r="A4710" s="193" t="s">
        <v>6115</v>
      </c>
      <c r="B4710" s="210">
        <v>16</v>
      </c>
      <c r="C4710" s="120" t="s">
        <v>107</v>
      </c>
      <c r="D4710" s="620">
        <v>1000</v>
      </c>
      <c r="E4710" s="279"/>
      <c r="F4710" s="120">
        <v>12</v>
      </c>
      <c r="G4710" s="697">
        <v>1</v>
      </c>
      <c r="H4710" s="890" t="str">
        <f t="shared" si="7114"/>
        <v>083</v>
      </c>
      <c r="I4710" s="397" t="s">
        <v>3267</v>
      </c>
      <c r="J4710" s="380" t="s">
        <v>2651</v>
      </c>
      <c r="K4710" s="422" t="s">
        <v>1847</v>
      </c>
      <c r="L4710" s="733">
        <v>0</v>
      </c>
      <c r="M4710" s="734">
        <v>0</v>
      </c>
      <c r="N4710" s="931"/>
      <c r="O4710" s="530">
        <f t="shared" si="7115"/>
        <v>0</v>
      </c>
      <c r="P4710" s="530">
        <f t="shared" si="7116"/>
        <v>0</v>
      </c>
      <c r="Q4710" s="646"/>
      <c r="R4710" s="536"/>
      <c r="S4710" s="536"/>
      <c r="T4710" s="536"/>
      <c r="U4710" s="536"/>
      <c r="V4710" s="536"/>
      <c r="W4710" s="683" t="str">
        <f t="shared" si="7117"/>
        <v>OK</v>
      </c>
      <c r="X4710" s="141"/>
      <c r="Y4710" s="141"/>
      <c r="Z4710" s="552"/>
      <c r="AA4710" s="552"/>
      <c r="AB4710" s="683" t="str">
        <f t="shared" si="7118"/>
        <v>OK</v>
      </c>
      <c r="AC4710" s="593"/>
      <c r="AD4710" s="530">
        <f t="shared" si="7119"/>
        <v>0</v>
      </c>
      <c r="AE4710" s="842">
        <f t="shared" si="7120"/>
        <v>0</v>
      </c>
      <c r="AF4710" s="931"/>
      <c r="AG4710" s="530">
        <f t="shared" si="7121"/>
        <v>0</v>
      </c>
      <c r="AH4710" s="530">
        <f t="shared" si="7122"/>
        <v>0</v>
      </c>
      <c r="AI4710" s="641"/>
      <c r="AJ4710" s="537"/>
      <c r="AK4710" s="537"/>
      <c r="AL4710" s="537"/>
      <c r="AM4710" s="537"/>
      <c r="AN4710" s="537"/>
      <c r="AO4710" s="683" t="str">
        <f t="shared" si="7123"/>
        <v>OK</v>
      </c>
      <c r="AP4710" s="141"/>
      <c r="AQ4710" s="141"/>
      <c r="AR4710" s="552"/>
      <c r="AS4710" s="552"/>
      <c r="AT4710" s="683" t="str">
        <f t="shared" si="7124"/>
        <v>OK</v>
      </c>
      <c r="AU4710" s="593"/>
      <c r="AV4710" s="530">
        <f t="shared" si="7125"/>
        <v>0</v>
      </c>
      <c r="AW4710" s="842">
        <f t="shared" si="7126"/>
        <v>0</v>
      </c>
      <c r="AX4710" s="115">
        <f t="shared" si="7127"/>
        <v>0</v>
      </c>
      <c r="AY4710" s="5">
        <f t="shared" si="7128"/>
        <v>0</v>
      </c>
      <c r="AZ4710" s="7">
        <f t="shared" si="7129"/>
        <v>0</v>
      </c>
      <c r="BA4710" s="335" t="e">
        <f t="shared" si="7130"/>
        <v>#DIV/0!</v>
      </c>
      <c r="BB4710" s="23">
        <f t="shared" si="7131"/>
        <v>0</v>
      </c>
      <c r="BC4710" s="5">
        <f t="shared" si="7132"/>
        <v>0</v>
      </c>
      <c r="BD4710" s="7">
        <f t="shared" si="7133"/>
        <v>0</v>
      </c>
      <c r="BE4710" s="335" t="e">
        <f t="shared" si="7134"/>
        <v>#DIV/0!</v>
      </c>
      <c r="BF4710" s="41"/>
      <c r="BG4710" s="826" t="str">
        <f t="shared" si="7135"/>
        <v>34.50</v>
      </c>
      <c r="BH4710" s="607" t="b">
        <f>COUNTIF('Codes SEC'!$B$2:$B$250,Ministres!BG4710)&gt;0</f>
        <v>1</v>
      </c>
      <c r="BI4710" s="41"/>
      <c r="BJ4710" s="41"/>
      <c r="BK4710" s="41"/>
      <c r="BL4710" s="41"/>
      <c r="BM4710" s="41"/>
      <c r="BN4710" s="41"/>
    </row>
    <row r="4711" spans="1:66" ht="35.1" customHeight="1" x14ac:dyDescent="0.25">
      <c r="A4711" s="193" t="s">
        <v>6115</v>
      </c>
      <c r="B4711" s="583">
        <v>16</v>
      </c>
      <c r="C4711" s="120" t="s">
        <v>107</v>
      </c>
      <c r="D4711" s="620">
        <v>1000</v>
      </c>
      <c r="E4711" s="584"/>
      <c r="F4711" s="120">
        <v>12</v>
      </c>
      <c r="G4711" s="697">
        <v>1</v>
      </c>
      <c r="H4711" s="890" t="str">
        <f t="shared" si="7114"/>
        <v>083</v>
      </c>
      <c r="I4711" s="585">
        <v>83520000</v>
      </c>
      <c r="J4711" s="380" t="s">
        <v>4241</v>
      </c>
      <c r="K4711" s="422" t="s">
        <v>4242</v>
      </c>
      <c r="L4711" s="726">
        <v>0</v>
      </c>
      <c r="M4711" s="727">
        <v>0</v>
      </c>
      <c r="N4711" s="931"/>
      <c r="O4711" s="530">
        <f t="shared" si="7115"/>
        <v>0</v>
      </c>
      <c r="P4711" s="530">
        <f t="shared" si="7116"/>
        <v>0</v>
      </c>
      <c r="Q4711" s="646"/>
      <c r="R4711" s="536"/>
      <c r="S4711" s="536"/>
      <c r="T4711" s="536"/>
      <c r="U4711" s="536"/>
      <c r="V4711" s="536"/>
      <c r="W4711" s="683" t="str">
        <f>IF(SUM(Q4711:V4711)=X4711,"OK",SUM(Q4711:V4711)-X4711)</f>
        <v>OK</v>
      </c>
      <c r="X4711" s="141"/>
      <c r="Y4711" s="141"/>
      <c r="Z4711" s="552"/>
      <c r="AA4711" s="552"/>
      <c r="AB4711" s="683" t="str">
        <f>IF(SUM(Z4711:AA4711)=AC4711,"OK",SUM(Z4711:AA4711)-AC4711)</f>
        <v>OK</v>
      </c>
      <c r="AC4711" s="593"/>
      <c r="AD4711" s="530">
        <f t="shared" si="7119"/>
        <v>0</v>
      </c>
      <c r="AE4711" s="842">
        <f t="shared" si="7120"/>
        <v>0</v>
      </c>
      <c r="AF4711" s="931"/>
      <c r="AG4711" s="530">
        <f t="shared" si="7121"/>
        <v>0</v>
      </c>
      <c r="AH4711" s="530">
        <f t="shared" si="7122"/>
        <v>0</v>
      </c>
      <c r="AI4711" s="641"/>
      <c r="AJ4711" s="537"/>
      <c r="AK4711" s="537"/>
      <c r="AL4711" s="537"/>
      <c r="AM4711" s="537"/>
      <c r="AN4711" s="537"/>
      <c r="AO4711" s="683" t="str">
        <f>IF(SUM(AI4711:AN4711)=AP4711,"OK",SUM(AI4711:AN4711)-AP4711)</f>
        <v>OK</v>
      </c>
      <c r="AP4711" s="141"/>
      <c r="AQ4711" s="141"/>
      <c r="AR4711" s="552"/>
      <c r="AS4711" s="552"/>
      <c r="AT4711" s="683" t="str">
        <f>IF(SUM(AR4711:AS4711)=AU4711,"OK",SUM(AR4711:AS4711)-AU4711)</f>
        <v>OK</v>
      </c>
      <c r="AU4711" s="593"/>
      <c r="AV4711" s="530">
        <f t="shared" si="7125"/>
        <v>0</v>
      </c>
      <c r="AW4711" s="842">
        <f t="shared" si="7126"/>
        <v>0</v>
      </c>
      <c r="AX4711" s="115">
        <f t="shared" si="7127"/>
        <v>0</v>
      </c>
      <c r="AY4711" s="5">
        <f t="shared" si="7128"/>
        <v>0</v>
      </c>
      <c r="AZ4711" s="7">
        <f>AY4711-AX4711</f>
        <v>0</v>
      </c>
      <c r="BA4711" s="335" t="e">
        <f>AZ4711/AX4711</f>
        <v>#DIV/0!</v>
      </c>
      <c r="BB4711" s="23">
        <f t="shared" si="7131"/>
        <v>0</v>
      </c>
      <c r="BC4711" s="5">
        <f>AW4711</f>
        <v>0</v>
      </c>
      <c r="BD4711" s="7">
        <f>BC4711-BB4711</f>
        <v>0</v>
      </c>
      <c r="BE4711" s="335" t="e">
        <f>BD4711/BB4711</f>
        <v>#DIV/0!</v>
      </c>
      <c r="BG4711" s="826" t="str">
        <f t="shared" si="7135"/>
        <v>35.20</v>
      </c>
      <c r="BH4711" s="607" t="b">
        <f>COUNTIF('Codes SEC'!$B$2:$B$250,Ministres!BG4711)&gt;0</f>
        <v>1</v>
      </c>
    </row>
    <row r="4712" spans="1:66" s="27" customFormat="1" ht="35.1" customHeight="1" x14ac:dyDescent="0.25">
      <c r="A4712" s="21" t="s">
        <v>6115</v>
      </c>
      <c r="B4712" s="112">
        <v>16</v>
      </c>
      <c r="C4712" s="116" t="s">
        <v>107</v>
      </c>
      <c r="D4712" s="620">
        <v>1000</v>
      </c>
      <c r="E4712" s="278"/>
      <c r="F4712" s="116">
        <v>12</v>
      </c>
      <c r="G4712" s="694">
        <v>1</v>
      </c>
      <c r="H4712" s="878" t="str">
        <f t="shared" si="7114"/>
        <v>083</v>
      </c>
      <c r="I4712" s="397" t="s">
        <v>3278</v>
      </c>
      <c r="J4712" s="380" t="s">
        <v>2652</v>
      </c>
      <c r="K4712" s="408" t="s">
        <v>345</v>
      </c>
      <c r="L4712" s="733">
        <v>26</v>
      </c>
      <c r="M4712" s="734">
        <v>26</v>
      </c>
      <c r="N4712" s="931"/>
      <c r="O4712" s="530">
        <f t="shared" si="7115"/>
        <v>-26</v>
      </c>
      <c r="P4712" s="530" t="str">
        <f t="shared" si="7116"/>
        <v xml:space="preserve">0 </v>
      </c>
      <c r="Q4712" s="646"/>
      <c r="R4712" s="536"/>
      <c r="S4712" s="536"/>
      <c r="T4712" s="536"/>
      <c r="U4712" s="536"/>
      <c r="V4712" s="536"/>
      <c r="W4712" s="683" t="str">
        <f>IF(SUM(Q4712:V4712)=X4712,"OK",SUM(Q4712:V4712)-X4712)</f>
        <v>OK</v>
      </c>
      <c r="X4712" s="141"/>
      <c r="Y4712" s="141"/>
      <c r="Z4712" s="552"/>
      <c r="AA4712" s="552"/>
      <c r="AB4712" s="683" t="str">
        <f>IF(SUM(Z4712:AA4712)=AC4712,"OK",SUM(Z4712:AA4712)-AC4712)</f>
        <v>OK</v>
      </c>
      <c r="AC4712" s="593"/>
      <c r="AD4712" s="530">
        <f t="shared" si="7119"/>
        <v>0</v>
      </c>
      <c r="AE4712" s="842">
        <f t="shared" si="7120"/>
        <v>0</v>
      </c>
      <c r="AF4712" s="931"/>
      <c r="AG4712" s="530">
        <f t="shared" si="7121"/>
        <v>-26</v>
      </c>
      <c r="AH4712" s="530" t="str">
        <f t="shared" si="7122"/>
        <v xml:space="preserve">0 </v>
      </c>
      <c r="AI4712" s="641"/>
      <c r="AJ4712" s="537"/>
      <c r="AK4712" s="537"/>
      <c r="AL4712" s="537"/>
      <c r="AM4712" s="537"/>
      <c r="AN4712" s="537"/>
      <c r="AO4712" s="683" t="str">
        <f>IF(SUM(AI4712:AN4712)=AP4712,"OK",SUM(AI4712:AN4712)-AP4712)</f>
        <v>OK</v>
      </c>
      <c r="AP4712" s="141"/>
      <c r="AQ4712" s="141"/>
      <c r="AR4712" s="552"/>
      <c r="AS4712" s="552"/>
      <c r="AT4712" s="683" t="str">
        <f>IF(SUM(AR4712:AS4712)=AU4712,"OK",SUM(AR4712:AS4712)-AU4712)</f>
        <v>OK</v>
      </c>
      <c r="AU4712" s="593"/>
      <c r="AV4712" s="530">
        <f t="shared" si="7125"/>
        <v>0</v>
      </c>
      <c r="AW4712" s="842">
        <f t="shared" si="7126"/>
        <v>0</v>
      </c>
      <c r="AX4712" s="115">
        <f t="shared" si="7127"/>
        <v>26</v>
      </c>
      <c r="AY4712" s="5">
        <f t="shared" si="7128"/>
        <v>0</v>
      </c>
      <c r="AZ4712" s="7">
        <f>AY4712-AX4712</f>
        <v>-26</v>
      </c>
      <c r="BA4712" s="335">
        <f>AZ4712/AX4712</f>
        <v>-1</v>
      </c>
      <c r="BB4712" s="23">
        <f t="shared" si="7131"/>
        <v>26</v>
      </c>
      <c r="BC4712" s="5">
        <f>AW4712</f>
        <v>0</v>
      </c>
      <c r="BD4712" s="7">
        <f>BC4712-BB4712</f>
        <v>-26</v>
      </c>
      <c r="BE4712" s="335">
        <f>BD4712/BB4712</f>
        <v>-1</v>
      </c>
      <c r="BF4712" s="41"/>
      <c r="BG4712" s="826" t="str">
        <f t="shared" si="7135"/>
        <v>35.40</v>
      </c>
      <c r="BH4712" s="607" t="b">
        <f>COUNTIF('Codes SEC'!$B$2:$B$250,Ministres!BG4712)&gt;0</f>
        <v>1</v>
      </c>
      <c r="BI4712" s="40"/>
      <c r="BJ4712" s="40"/>
      <c r="BK4712" s="40"/>
      <c r="BL4712" s="40"/>
      <c r="BM4712" s="40"/>
      <c r="BN4712" s="40"/>
    </row>
    <row r="4713" spans="1:66" s="27" customFormat="1" ht="35.1" customHeight="1" x14ac:dyDescent="0.25">
      <c r="A4713" s="21" t="s">
        <v>6115</v>
      </c>
      <c r="B4713" s="112">
        <v>16</v>
      </c>
      <c r="C4713" s="116" t="s">
        <v>107</v>
      </c>
      <c r="D4713" s="620">
        <v>1000</v>
      </c>
      <c r="E4713" s="278"/>
      <c r="F4713" s="116">
        <v>12</v>
      </c>
      <c r="G4713" s="694">
        <v>1</v>
      </c>
      <c r="H4713" s="878" t="str">
        <f t="shared" si="7114"/>
        <v>083</v>
      </c>
      <c r="I4713" s="397">
        <v>83540000</v>
      </c>
      <c r="J4713" s="380" t="s">
        <v>3477</v>
      </c>
      <c r="K4713" s="408" t="s">
        <v>3434</v>
      </c>
      <c r="L4713" s="733">
        <v>0</v>
      </c>
      <c r="M4713" s="734">
        <v>26</v>
      </c>
      <c r="N4713" s="931"/>
      <c r="O4713" s="530">
        <f t="shared" si="7115"/>
        <v>0</v>
      </c>
      <c r="P4713" s="530">
        <f t="shared" si="7116"/>
        <v>0</v>
      </c>
      <c r="Q4713" s="646"/>
      <c r="R4713" s="536"/>
      <c r="S4713" s="536"/>
      <c r="T4713" s="536"/>
      <c r="U4713" s="536"/>
      <c r="V4713" s="536"/>
      <c r="W4713" s="683" t="str">
        <f t="shared" si="7117"/>
        <v>OK</v>
      </c>
      <c r="X4713" s="141"/>
      <c r="Y4713" s="141"/>
      <c r="Z4713" s="552"/>
      <c r="AA4713" s="552"/>
      <c r="AB4713" s="683" t="str">
        <f t="shared" si="7118"/>
        <v>OK</v>
      </c>
      <c r="AC4713" s="593"/>
      <c r="AD4713" s="530">
        <f t="shared" si="7119"/>
        <v>0</v>
      </c>
      <c r="AE4713" s="842">
        <f t="shared" si="7120"/>
        <v>0</v>
      </c>
      <c r="AF4713" s="931"/>
      <c r="AG4713" s="530">
        <f t="shared" si="7121"/>
        <v>-26</v>
      </c>
      <c r="AH4713" s="530" t="str">
        <f t="shared" si="7122"/>
        <v xml:space="preserve">0 </v>
      </c>
      <c r="AI4713" s="641"/>
      <c r="AJ4713" s="537"/>
      <c r="AK4713" s="537"/>
      <c r="AL4713" s="537"/>
      <c r="AM4713" s="537"/>
      <c r="AN4713" s="537"/>
      <c r="AO4713" s="683" t="str">
        <f t="shared" si="7123"/>
        <v>OK</v>
      </c>
      <c r="AP4713" s="141"/>
      <c r="AQ4713" s="141"/>
      <c r="AR4713" s="552"/>
      <c r="AS4713" s="552"/>
      <c r="AT4713" s="683" t="str">
        <f t="shared" si="7124"/>
        <v>OK</v>
      </c>
      <c r="AU4713" s="593"/>
      <c r="AV4713" s="530">
        <f t="shared" si="7125"/>
        <v>0</v>
      </c>
      <c r="AW4713" s="842">
        <f t="shared" si="7126"/>
        <v>0</v>
      </c>
      <c r="AX4713" s="115">
        <f t="shared" si="7127"/>
        <v>0</v>
      </c>
      <c r="AY4713" s="5">
        <f t="shared" si="7128"/>
        <v>0</v>
      </c>
      <c r="AZ4713" s="7">
        <f t="shared" si="7129"/>
        <v>0</v>
      </c>
      <c r="BA4713" s="335" t="e">
        <f t="shared" si="7130"/>
        <v>#DIV/0!</v>
      </c>
      <c r="BB4713" s="23">
        <f t="shared" si="7131"/>
        <v>26</v>
      </c>
      <c r="BC4713" s="5">
        <f t="shared" si="7132"/>
        <v>0</v>
      </c>
      <c r="BD4713" s="7">
        <f t="shared" si="7133"/>
        <v>-26</v>
      </c>
      <c r="BE4713" s="335">
        <f t="shared" si="7134"/>
        <v>-1</v>
      </c>
      <c r="BF4713" s="41"/>
      <c r="BG4713" s="826" t="str">
        <f t="shared" si="7135"/>
        <v>35.40</v>
      </c>
      <c r="BH4713" s="607" t="b">
        <f>COUNTIF('Codes SEC'!$B$2:$B$250,Ministres!BG4713)&gt;0</f>
        <v>1</v>
      </c>
      <c r="BI4713" s="40"/>
      <c r="BJ4713" s="40"/>
      <c r="BK4713" s="40"/>
      <c r="BL4713" s="40"/>
      <c r="BM4713" s="40"/>
      <c r="BN4713" s="40"/>
    </row>
    <row r="4714" spans="1:66" ht="35.1" customHeight="1" x14ac:dyDescent="0.25">
      <c r="A4714" s="193" t="s">
        <v>6115</v>
      </c>
      <c r="B4714" s="583">
        <v>16</v>
      </c>
      <c r="C4714" s="120" t="s">
        <v>107</v>
      </c>
      <c r="D4714" s="620">
        <v>1000</v>
      </c>
      <c r="E4714" s="584"/>
      <c r="F4714" s="120">
        <v>12</v>
      </c>
      <c r="G4714" s="697">
        <v>1</v>
      </c>
      <c r="H4714" s="890" t="str">
        <f t="shared" si="7114"/>
        <v>083</v>
      </c>
      <c r="I4714" s="585">
        <v>83560000</v>
      </c>
      <c r="J4714" s="380" t="s">
        <v>4243</v>
      </c>
      <c r="K4714" s="422" t="s">
        <v>4244</v>
      </c>
      <c r="L4714" s="726">
        <v>12</v>
      </c>
      <c r="M4714" s="727">
        <v>12</v>
      </c>
      <c r="N4714" s="931"/>
      <c r="O4714" s="530">
        <f t="shared" si="7115"/>
        <v>-12</v>
      </c>
      <c r="P4714" s="530" t="str">
        <f t="shared" si="7116"/>
        <v xml:space="preserve">0 </v>
      </c>
      <c r="Q4714" s="646"/>
      <c r="R4714" s="536"/>
      <c r="S4714" s="536"/>
      <c r="T4714" s="536"/>
      <c r="U4714" s="536"/>
      <c r="V4714" s="536"/>
      <c r="W4714" s="683" t="str">
        <f t="shared" si="7117"/>
        <v>OK</v>
      </c>
      <c r="X4714" s="141"/>
      <c r="Y4714" s="141"/>
      <c r="Z4714" s="552"/>
      <c r="AA4714" s="552"/>
      <c r="AB4714" s="683" t="str">
        <f t="shared" si="7118"/>
        <v>OK</v>
      </c>
      <c r="AC4714" s="593"/>
      <c r="AD4714" s="530">
        <f t="shared" si="7119"/>
        <v>0</v>
      </c>
      <c r="AE4714" s="842">
        <f t="shared" si="7120"/>
        <v>0</v>
      </c>
      <c r="AF4714" s="931"/>
      <c r="AG4714" s="530">
        <f t="shared" si="7121"/>
        <v>-12</v>
      </c>
      <c r="AH4714" s="530" t="str">
        <f t="shared" si="7122"/>
        <v xml:space="preserve">0 </v>
      </c>
      <c r="AI4714" s="641"/>
      <c r="AJ4714" s="537"/>
      <c r="AK4714" s="537"/>
      <c r="AL4714" s="537"/>
      <c r="AM4714" s="537"/>
      <c r="AN4714" s="537"/>
      <c r="AO4714" s="683" t="str">
        <f t="shared" si="7123"/>
        <v>OK</v>
      </c>
      <c r="AP4714" s="141"/>
      <c r="AQ4714" s="141"/>
      <c r="AR4714" s="552"/>
      <c r="AS4714" s="552"/>
      <c r="AT4714" s="683" t="str">
        <f t="shared" si="7124"/>
        <v>OK</v>
      </c>
      <c r="AU4714" s="593"/>
      <c r="AV4714" s="530">
        <f t="shared" si="7125"/>
        <v>0</v>
      </c>
      <c r="AW4714" s="842">
        <f t="shared" si="7126"/>
        <v>0</v>
      </c>
      <c r="AX4714" s="115">
        <f t="shared" si="7127"/>
        <v>12</v>
      </c>
      <c r="AY4714" s="5">
        <f t="shared" si="7128"/>
        <v>0</v>
      </c>
      <c r="AZ4714" s="7">
        <f t="shared" si="7129"/>
        <v>-12</v>
      </c>
      <c r="BA4714" s="335">
        <f t="shared" si="7130"/>
        <v>-1</v>
      </c>
      <c r="BB4714" s="23">
        <f t="shared" si="7131"/>
        <v>12</v>
      </c>
      <c r="BC4714" s="5">
        <f t="shared" si="7132"/>
        <v>0</v>
      </c>
      <c r="BD4714" s="7">
        <f t="shared" si="7133"/>
        <v>-12</v>
      </c>
      <c r="BE4714" s="335">
        <f t="shared" si="7134"/>
        <v>-1</v>
      </c>
      <c r="BG4714" s="826" t="str">
        <f t="shared" si="7135"/>
        <v>35.60</v>
      </c>
      <c r="BH4714" s="607" t="b">
        <f>COUNTIF('Codes SEC'!$B$2:$B$250,Ministres!BG4714)&gt;0</f>
        <v>1</v>
      </c>
    </row>
    <row r="4715" spans="1:66" s="203" customFormat="1" ht="35.1" customHeight="1" x14ac:dyDescent="0.25">
      <c r="A4715" s="21" t="s">
        <v>6115</v>
      </c>
      <c r="B4715" s="112" t="s">
        <v>5020</v>
      </c>
      <c r="C4715" s="120" t="s">
        <v>107</v>
      </c>
      <c r="D4715" s="620">
        <v>1000</v>
      </c>
      <c r="E4715" s="278"/>
      <c r="F4715" s="116">
        <v>12</v>
      </c>
      <c r="G4715" s="694">
        <v>1</v>
      </c>
      <c r="H4715" s="878" t="str">
        <f t="shared" si="7114"/>
        <v>083</v>
      </c>
      <c r="I4715" s="397">
        <v>84130000</v>
      </c>
      <c r="J4715" s="380" t="s">
        <v>4820</v>
      </c>
      <c r="K4715" s="408" t="s">
        <v>4821</v>
      </c>
      <c r="L4715" s="733">
        <v>0</v>
      </c>
      <c r="M4715" s="734">
        <v>0</v>
      </c>
      <c r="N4715" s="931"/>
      <c r="O4715" s="530">
        <f t="shared" si="7115"/>
        <v>0</v>
      </c>
      <c r="P4715" s="530">
        <f t="shared" si="7116"/>
        <v>0</v>
      </c>
      <c r="Q4715" s="646"/>
      <c r="R4715" s="536"/>
      <c r="S4715" s="536"/>
      <c r="T4715" s="536"/>
      <c r="U4715" s="536"/>
      <c r="V4715" s="536"/>
      <c r="W4715" s="683" t="str">
        <f>IF(SUM(Q4715:V4715)=X4715,"OK",SUM(Q4715:V4715)-X4715)</f>
        <v>OK</v>
      </c>
      <c r="X4715" s="141"/>
      <c r="Y4715" s="141"/>
      <c r="Z4715" s="552"/>
      <c r="AA4715" s="552"/>
      <c r="AB4715" s="683" t="str">
        <f>IF(SUM(Z4715:AA4715)=AC4715,"OK",SUM(Z4715:AA4715)-AC4715)</f>
        <v>OK</v>
      </c>
      <c r="AC4715" s="593"/>
      <c r="AD4715" s="530">
        <f t="shared" si="7119"/>
        <v>0</v>
      </c>
      <c r="AE4715" s="842">
        <f t="shared" si="7120"/>
        <v>0</v>
      </c>
      <c r="AF4715" s="931"/>
      <c r="AG4715" s="530">
        <f t="shared" si="7121"/>
        <v>0</v>
      </c>
      <c r="AH4715" s="530">
        <f t="shared" si="7122"/>
        <v>0</v>
      </c>
      <c r="AI4715" s="641"/>
      <c r="AJ4715" s="537"/>
      <c r="AK4715" s="537"/>
      <c r="AL4715" s="537"/>
      <c r="AM4715" s="537"/>
      <c r="AN4715" s="537"/>
      <c r="AO4715" s="683" t="str">
        <f>IF(SUM(AI4715:AN4715)=AP4715,"OK",SUM(AI4715:AN4715)-AP4715)</f>
        <v>OK</v>
      </c>
      <c r="AP4715" s="141"/>
      <c r="AQ4715" s="141"/>
      <c r="AR4715" s="552"/>
      <c r="AS4715" s="552"/>
      <c r="AT4715" s="683" t="str">
        <f>IF(SUM(AR4715:AS4715)=AU4715,"OK",SUM(AR4715:AS4715)-AU4715)</f>
        <v>OK</v>
      </c>
      <c r="AU4715" s="593"/>
      <c r="AV4715" s="530">
        <f t="shared" si="7125"/>
        <v>0</v>
      </c>
      <c r="AW4715" s="842">
        <f t="shared" si="7126"/>
        <v>0</v>
      </c>
      <c r="AX4715" s="115">
        <f t="shared" si="7127"/>
        <v>0</v>
      </c>
      <c r="AY4715" s="5">
        <f t="shared" si="7128"/>
        <v>0</v>
      </c>
      <c r="AZ4715" s="7">
        <f>AY4715-AX4715</f>
        <v>0</v>
      </c>
      <c r="BA4715" s="335" t="e">
        <f>AZ4715/AX4715</f>
        <v>#DIV/0!</v>
      </c>
      <c r="BB4715" s="23">
        <f t="shared" si="7131"/>
        <v>0</v>
      </c>
      <c r="BC4715" s="5">
        <f>AW4715</f>
        <v>0</v>
      </c>
      <c r="BD4715" s="7">
        <f>BC4715-BB4715</f>
        <v>0</v>
      </c>
      <c r="BE4715" s="335" t="e">
        <f>BD4715/BB4715</f>
        <v>#DIV/0!</v>
      </c>
      <c r="BF4715" s="667"/>
      <c r="BG4715" s="826" t="str">
        <f t="shared" si="7135"/>
        <v>41.30</v>
      </c>
      <c r="BH4715" s="668" t="b">
        <f>COUNTIF('Codes SEC'!$B$2:$B$250,Ministres!BG4715)&gt;0</f>
        <v>1</v>
      </c>
      <c r="BI4715" s="667"/>
      <c r="BJ4715" s="667"/>
      <c r="BK4715" s="667"/>
      <c r="BL4715" s="667"/>
      <c r="BM4715" s="667"/>
      <c r="BN4715" s="667"/>
    </row>
    <row r="4716" spans="1:66" ht="35.1" customHeight="1" x14ac:dyDescent="0.25">
      <c r="A4716" s="21" t="s">
        <v>6115</v>
      </c>
      <c r="B4716" s="112">
        <v>16</v>
      </c>
      <c r="C4716" s="116" t="s">
        <v>107</v>
      </c>
      <c r="D4716" s="620">
        <v>1000</v>
      </c>
      <c r="E4716" s="278"/>
      <c r="F4716" s="116">
        <v>5</v>
      </c>
      <c r="G4716" s="694">
        <v>1</v>
      </c>
      <c r="H4716" s="878" t="str">
        <f t="shared" si="7114"/>
        <v>083</v>
      </c>
      <c r="I4716" s="397" t="s">
        <v>3260</v>
      </c>
      <c r="J4716" s="380" t="s">
        <v>2653</v>
      </c>
      <c r="K4716" s="408" t="s">
        <v>398</v>
      </c>
      <c r="L4716" s="733">
        <v>8937</v>
      </c>
      <c r="M4716" s="734">
        <v>8937</v>
      </c>
      <c r="N4716" s="931"/>
      <c r="O4716" s="530">
        <f t="shared" si="7115"/>
        <v>-8937</v>
      </c>
      <c r="P4716" s="530" t="str">
        <f t="shared" si="7116"/>
        <v xml:space="preserve">0 </v>
      </c>
      <c r="Q4716" s="646"/>
      <c r="R4716" s="536"/>
      <c r="S4716" s="536"/>
      <c r="T4716" s="536"/>
      <c r="U4716" s="536"/>
      <c r="V4716" s="536"/>
      <c r="W4716" s="683" t="str">
        <f t="shared" si="7117"/>
        <v>OK</v>
      </c>
      <c r="X4716" s="141"/>
      <c r="Y4716" s="141"/>
      <c r="Z4716" s="552"/>
      <c r="AA4716" s="552"/>
      <c r="AB4716" s="683" t="str">
        <f t="shared" si="7118"/>
        <v>OK</v>
      </c>
      <c r="AC4716" s="593"/>
      <c r="AD4716" s="530">
        <f t="shared" si="7119"/>
        <v>0</v>
      </c>
      <c r="AE4716" s="842">
        <f t="shared" si="7120"/>
        <v>0</v>
      </c>
      <c r="AF4716" s="931"/>
      <c r="AG4716" s="530">
        <f t="shared" si="7121"/>
        <v>-8937</v>
      </c>
      <c r="AH4716" s="530" t="str">
        <f t="shared" si="7122"/>
        <v xml:space="preserve">0 </v>
      </c>
      <c r="AI4716" s="646"/>
      <c r="AJ4716" s="536"/>
      <c r="AK4716" s="536"/>
      <c r="AL4716" s="536"/>
      <c r="AM4716" s="536"/>
      <c r="AN4716" s="536"/>
      <c r="AO4716" s="683" t="str">
        <f t="shared" si="7123"/>
        <v>OK</v>
      </c>
      <c r="AP4716" s="141"/>
      <c r="AQ4716" s="141"/>
      <c r="AR4716" s="552"/>
      <c r="AS4716" s="552"/>
      <c r="AT4716" s="683" t="str">
        <f t="shared" si="7124"/>
        <v>OK</v>
      </c>
      <c r="AU4716" s="593"/>
      <c r="AV4716" s="530">
        <f t="shared" si="7125"/>
        <v>0</v>
      </c>
      <c r="AW4716" s="842">
        <f t="shared" si="7126"/>
        <v>0</v>
      </c>
      <c r="AX4716" s="115">
        <f t="shared" si="7127"/>
        <v>8937</v>
      </c>
      <c r="AY4716" s="5">
        <f t="shared" si="7128"/>
        <v>0</v>
      </c>
      <c r="AZ4716" s="7">
        <f t="shared" si="7129"/>
        <v>-8937</v>
      </c>
      <c r="BA4716" s="335">
        <f t="shared" si="7130"/>
        <v>-1</v>
      </c>
      <c r="BB4716" s="23">
        <f t="shared" si="7131"/>
        <v>8937</v>
      </c>
      <c r="BC4716" s="5">
        <f t="shared" si="7132"/>
        <v>0</v>
      </c>
      <c r="BD4716" s="7">
        <f t="shared" si="7133"/>
        <v>-8937</v>
      </c>
      <c r="BE4716" s="335">
        <f t="shared" si="7134"/>
        <v>-1</v>
      </c>
      <c r="BG4716" s="826" t="str">
        <f t="shared" si="7135"/>
        <v>41.40</v>
      </c>
      <c r="BH4716" s="607" t="b">
        <f>COUNTIF('Codes SEC'!$B$2:$B$250,Ministres!BG4716)&gt;0</f>
        <v>1</v>
      </c>
    </row>
    <row r="4717" spans="1:66" ht="35.1" customHeight="1" x14ac:dyDescent="0.25">
      <c r="A4717" s="21" t="s">
        <v>6115</v>
      </c>
      <c r="B4717" s="112">
        <v>16</v>
      </c>
      <c r="C4717" s="116" t="s">
        <v>107</v>
      </c>
      <c r="D4717" s="620">
        <v>1000</v>
      </c>
      <c r="E4717" s="278"/>
      <c r="F4717" s="116">
        <v>18</v>
      </c>
      <c r="G4717" s="694">
        <v>1</v>
      </c>
      <c r="H4717" s="878" t="str">
        <f t="shared" si="7114"/>
        <v>083</v>
      </c>
      <c r="I4717" s="397" t="s">
        <v>3260</v>
      </c>
      <c r="J4717" s="380" t="s">
        <v>2654</v>
      </c>
      <c r="K4717" s="408" t="s">
        <v>3181</v>
      </c>
      <c r="L4717" s="733">
        <v>0</v>
      </c>
      <c r="M4717" s="734">
        <v>0</v>
      </c>
      <c r="N4717" s="931"/>
      <c r="O4717" s="530">
        <f t="shared" si="7115"/>
        <v>0</v>
      </c>
      <c r="P4717" s="530">
        <f t="shared" si="7116"/>
        <v>0</v>
      </c>
      <c r="Q4717" s="646"/>
      <c r="R4717" s="536"/>
      <c r="S4717" s="536"/>
      <c r="T4717" s="536"/>
      <c r="U4717" s="536"/>
      <c r="V4717" s="536"/>
      <c r="W4717" s="683" t="str">
        <f t="shared" si="7117"/>
        <v>OK</v>
      </c>
      <c r="X4717" s="141"/>
      <c r="Y4717" s="141"/>
      <c r="Z4717" s="552"/>
      <c r="AA4717" s="552"/>
      <c r="AB4717" s="683" t="str">
        <f t="shared" si="7118"/>
        <v>OK</v>
      </c>
      <c r="AC4717" s="593"/>
      <c r="AD4717" s="530">
        <f t="shared" si="7119"/>
        <v>0</v>
      </c>
      <c r="AE4717" s="842">
        <f t="shared" si="7120"/>
        <v>0</v>
      </c>
      <c r="AF4717" s="931"/>
      <c r="AG4717" s="530">
        <f t="shared" si="7121"/>
        <v>0</v>
      </c>
      <c r="AH4717" s="530">
        <f t="shared" si="7122"/>
        <v>0</v>
      </c>
      <c r="AI4717" s="646"/>
      <c r="AJ4717" s="536"/>
      <c r="AK4717" s="536"/>
      <c r="AL4717" s="536"/>
      <c r="AM4717" s="536"/>
      <c r="AN4717" s="536"/>
      <c r="AO4717" s="683" t="str">
        <f t="shared" si="7123"/>
        <v>OK</v>
      </c>
      <c r="AP4717" s="141"/>
      <c r="AQ4717" s="141"/>
      <c r="AR4717" s="552"/>
      <c r="AS4717" s="552"/>
      <c r="AT4717" s="683" t="str">
        <f t="shared" si="7124"/>
        <v>OK</v>
      </c>
      <c r="AU4717" s="593"/>
      <c r="AV4717" s="530">
        <f t="shared" si="7125"/>
        <v>0</v>
      </c>
      <c r="AW4717" s="842">
        <f t="shared" si="7126"/>
        <v>0</v>
      </c>
      <c r="AX4717" s="115">
        <f t="shared" si="7127"/>
        <v>0</v>
      </c>
      <c r="AY4717" s="5">
        <f t="shared" si="7128"/>
        <v>0</v>
      </c>
      <c r="AZ4717" s="7">
        <f t="shared" si="7129"/>
        <v>0</v>
      </c>
      <c r="BA4717" s="335" t="e">
        <f t="shared" si="7130"/>
        <v>#DIV/0!</v>
      </c>
      <c r="BB4717" s="23">
        <f t="shared" si="7131"/>
        <v>0</v>
      </c>
      <c r="BC4717" s="5">
        <f t="shared" si="7132"/>
        <v>0</v>
      </c>
      <c r="BD4717" s="7">
        <f t="shared" si="7133"/>
        <v>0</v>
      </c>
      <c r="BE4717" s="335" t="e">
        <f t="shared" si="7134"/>
        <v>#DIV/0!</v>
      </c>
      <c r="BG4717" s="826" t="str">
        <f t="shared" si="7135"/>
        <v>41.40</v>
      </c>
      <c r="BH4717" s="607" t="b">
        <f>COUNTIF('Codes SEC'!$B$2:$B$250,Ministres!BG4717)&gt;0</f>
        <v>1</v>
      </c>
    </row>
    <row r="4718" spans="1:66" ht="35.1" customHeight="1" x14ac:dyDescent="0.25">
      <c r="A4718" s="222" t="s">
        <v>6115</v>
      </c>
      <c r="B4718" s="112">
        <v>16</v>
      </c>
      <c r="C4718" s="116" t="s">
        <v>107</v>
      </c>
      <c r="D4718" s="620">
        <v>1000</v>
      </c>
      <c r="E4718" s="278"/>
      <c r="F4718" s="116">
        <v>12</v>
      </c>
      <c r="G4718" s="694">
        <v>1</v>
      </c>
      <c r="H4718" s="878" t="str">
        <f t="shared" si="7114"/>
        <v>083</v>
      </c>
      <c r="I4718" s="397">
        <v>84140000</v>
      </c>
      <c r="J4718" s="380" t="s">
        <v>3993</v>
      </c>
      <c r="K4718" s="408" t="s">
        <v>6397</v>
      </c>
      <c r="L4718" s="726">
        <v>7013</v>
      </c>
      <c r="M4718" s="727">
        <v>7013</v>
      </c>
      <c r="N4718" s="931"/>
      <c r="O4718" s="530">
        <f t="shared" si="7115"/>
        <v>-7013</v>
      </c>
      <c r="P4718" s="530" t="str">
        <f t="shared" si="7116"/>
        <v xml:space="preserve">0 </v>
      </c>
      <c r="Q4718" s="646"/>
      <c r="R4718" s="536"/>
      <c r="S4718" s="536"/>
      <c r="T4718" s="536"/>
      <c r="U4718" s="536"/>
      <c r="V4718" s="536"/>
      <c r="W4718" s="683" t="str">
        <f t="shared" si="7117"/>
        <v>OK</v>
      </c>
      <c r="X4718" s="141"/>
      <c r="Y4718" s="141"/>
      <c r="Z4718" s="552"/>
      <c r="AA4718" s="552"/>
      <c r="AB4718" s="683" t="str">
        <f t="shared" si="7118"/>
        <v>OK</v>
      </c>
      <c r="AC4718" s="593"/>
      <c r="AD4718" s="530">
        <f t="shared" si="7119"/>
        <v>0</v>
      </c>
      <c r="AE4718" s="842">
        <f t="shared" si="7120"/>
        <v>0</v>
      </c>
      <c r="AF4718" s="931"/>
      <c r="AG4718" s="530">
        <f t="shared" si="7121"/>
        <v>-7013</v>
      </c>
      <c r="AH4718" s="530" t="str">
        <f t="shared" si="7122"/>
        <v xml:space="preserve">0 </v>
      </c>
      <c r="AI4718" s="641"/>
      <c r="AJ4718" s="537"/>
      <c r="AK4718" s="537"/>
      <c r="AL4718" s="537"/>
      <c r="AM4718" s="537"/>
      <c r="AN4718" s="537"/>
      <c r="AO4718" s="683" t="str">
        <f t="shared" si="7123"/>
        <v>OK</v>
      </c>
      <c r="AP4718" s="141"/>
      <c r="AQ4718" s="141"/>
      <c r="AR4718" s="552"/>
      <c r="AS4718" s="552"/>
      <c r="AT4718" s="683" t="str">
        <f t="shared" si="7124"/>
        <v>OK</v>
      </c>
      <c r="AU4718" s="593"/>
      <c r="AV4718" s="530">
        <f t="shared" si="7125"/>
        <v>0</v>
      </c>
      <c r="AW4718" s="842">
        <f t="shared" si="7126"/>
        <v>0</v>
      </c>
      <c r="AX4718" s="115">
        <f t="shared" si="7127"/>
        <v>7013</v>
      </c>
      <c r="AY4718" s="5">
        <f t="shared" si="7128"/>
        <v>0</v>
      </c>
      <c r="AZ4718" s="7">
        <f t="shared" si="7129"/>
        <v>-7013</v>
      </c>
      <c r="BA4718" s="335">
        <f t="shared" si="7130"/>
        <v>-1</v>
      </c>
      <c r="BB4718" s="23">
        <f t="shared" si="7131"/>
        <v>7013</v>
      </c>
      <c r="BC4718" s="5">
        <f t="shared" si="7132"/>
        <v>0</v>
      </c>
      <c r="BD4718" s="7">
        <f t="shared" si="7133"/>
        <v>-7013</v>
      </c>
      <c r="BE4718" s="335">
        <f t="shared" si="7134"/>
        <v>-1</v>
      </c>
      <c r="BG4718" s="826" t="str">
        <f t="shared" si="7135"/>
        <v>41.40</v>
      </c>
      <c r="BH4718" s="607" t="b">
        <f>COUNTIF('Codes SEC'!$B$2:$B$250,Ministres!BG4718)&gt;0</f>
        <v>1</v>
      </c>
    </row>
    <row r="4719" spans="1:66" ht="35.1" customHeight="1" x14ac:dyDescent="0.25">
      <c r="A4719" s="222" t="s">
        <v>6115</v>
      </c>
      <c r="B4719" s="112">
        <v>16</v>
      </c>
      <c r="C4719" s="116" t="s">
        <v>107</v>
      </c>
      <c r="D4719" s="620">
        <v>1000</v>
      </c>
      <c r="F4719" s="117">
        <v>12</v>
      </c>
      <c r="G4719" s="694">
        <v>1</v>
      </c>
      <c r="H4719" s="878" t="str">
        <f t="shared" si="7114"/>
        <v>083</v>
      </c>
      <c r="I4719" s="397">
        <v>84312000</v>
      </c>
      <c r="J4719" s="380" t="s">
        <v>3558</v>
      </c>
      <c r="K4719" s="433" t="s">
        <v>6315</v>
      </c>
      <c r="L4719" s="738">
        <v>184</v>
      </c>
      <c r="M4719" s="739">
        <v>141</v>
      </c>
      <c r="N4719" s="931"/>
      <c r="O4719" s="530">
        <f t="shared" si="7115"/>
        <v>-184</v>
      </c>
      <c r="P4719" s="530" t="str">
        <f t="shared" si="7116"/>
        <v xml:space="preserve">0 </v>
      </c>
      <c r="Q4719" s="641"/>
      <c r="R4719" s="537"/>
      <c r="S4719" s="537"/>
      <c r="T4719" s="537"/>
      <c r="U4719" s="537"/>
      <c r="V4719" s="537"/>
      <c r="W4719" s="683" t="str">
        <f>IF(SUM(Q4719:V4719)=X4719,"OK",SUM(Q4719:V4719)-X4719)</f>
        <v>OK</v>
      </c>
      <c r="X4719" s="141"/>
      <c r="Y4719" s="141"/>
      <c r="Z4719" s="552"/>
      <c r="AA4719" s="552"/>
      <c r="AB4719" s="683" t="str">
        <f>IF(SUM(Z4719:AA4719)=AC4719,"OK",SUM(Z4719:AA4719)-AC4719)</f>
        <v>OK</v>
      </c>
      <c r="AC4719" s="593"/>
      <c r="AD4719" s="530">
        <f t="shared" si="7119"/>
        <v>0</v>
      </c>
      <c r="AE4719" s="842">
        <f t="shared" si="7120"/>
        <v>0</v>
      </c>
      <c r="AF4719" s="931"/>
      <c r="AG4719" s="530">
        <f t="shared" si="7121"/>
        <v>-141</v>
      </c>
      <c r="AH4719" s="530" t="str">
        <f t="shared" si="7122"/>
        <v xml:space="preserve">0 </v>
      </c>
      <c r="AI4719" s="641"/>
      <c r="AJ4719" s="537"/>
      <c r="AK4719" s="537"/>
      <c r="AL4719" s="537"/>
      <c r="AM4719" s="537"/>
      <c r="AN4719" s="537"/>
      <c r="AO4719" s="683" t="str">
        <f>IF(SUM(AI4719:AN4719)=AP4719,"OK",SUM(AI4719:AN4719)-AP4719)</f>
        <v>OK</v>
      </c>
      <c r="AP4719" s="141"/>
      <c r="AQ4719" s="141"/>
      <c r="AR4719" s="552"/>
      <c r="AS4719" s="552"/>
      <c r="AT4719" s="683" t="str">
        <f>IF(SUM(AR4719:AS4719)=AU4719,"OK",SUM(AR4719:AS4719)-AU4719)</f>
        <v>OK</v>
      </c>
      <c r="AU4719" s="593"/>
      <c r="AV4719" s="530">
        <f t="shared" si="7125"/>
        <v>0</v>
      </c>
      <c r="AW4719" s="842">
        <f t="shared" si="7126"/>
        <v>0</v>
      </c>
      <c r="AX4719" s="115">
        <f t="shared" si="7127"/>
        <v>184</v>
      </c>
      <c r="AY4719" s="5">
        <f t="shared" si="7128"/>
        <v>0</v>
      </c>
      <c r="AZ4719" s="5">
        <f>AY4719-AX4719</f>
        <v>-184</v>
      </c>
      <c r="BA4719" s="335">
        <f>AZ4719/AX4719</f>
        <v>-1</v>
      </c>
      <c r="BB4719" s="23">
        <f t="shared" si="7131"/>
        <v>141</v>
      </c>
      <c r="BC4719" s="5">
        <f>AW4719</f>
        <v>0</v>
      </c>
      <c r="BD4719" s="5">
        <f>BC4719-BB4719</f>
        <v>-141</v>
      </c>
      <c r="BE4719" s="335">
        <f>BD4719/BB4719</f>
        <v>-1</v>
      </c>
      <c r="BG4719" s="826" t="str">
        <f t="shared" si="7135"/>
        <v>43.12</v>
      </c>
      <c r="BH4719" s="607" t="b">
        <f>COUNTIF('Codes SEC'!$B$2:$B$250,Ministres!BG4719)&gt;0</f>
        <v>1</v>
      </c>
    </row>
    <row r="4720" spans="1:66" ht="35.1" customHeight="1" x14ac:dyDescent="0.25">
      <c r="A4720" s="21" t="s">
        <v>6115</v>
      </c>
      <c r="B4720" s="112">
        <v>16</v>
      </c>
      <c r="C4720" s="116" t="s">
        <v>107</v>
      </c>
      <c r="D4720" s="620">
        <v>1000</v>
      </c>
      <c r="E4720" s="278"/>
      <c r="F4720" s="116">
        <v>12</v>
      </c>
      <c r="G4720" s="694">
        <v>1</v>
      </c>
      <c r="H4720" s="878" t="str">
        <f t="shared" si="7114"/>
        <v>083</v>
      </c>
      <c r="I4720" s="397" t="s">
        <v>3265</v>
      </c>
      <c r="J4720" s="380" t="s">
        <v>2655</v>
      </c>
      <c r="K4720" s="408" t="s">
        <v>129</v>
      </c>
      <c r="L4720" s="733">
        <v>2221</v>
      </c>
      <c r="M4720" s="734">
        <v>3059</v>
      </c>
      <c r="N4720" s="931"/>
      <c r="O4720" s="530">
        <f t="shared" si="7115"/>
        <v>-2221</v>
      </c>
      <c r="P4720" s="530" t="str">
        <f t="shared" si="7116"/>
        <v xml:space="preserve">0 </v>
      </c>
      <c r="Q4720" s="646"/>
      <c r="R4720" s="536"/>
      <c r="S4720" s="536"/>
      <c r="T4720" s="536"/>
      <c r="U4720" s="536"/>
      <c r="V4720" s="536"/>
      <c r="W4720" s="683" t="str">
        <f t="shared" si="7117"/>
        <v>OK</v>
      </c>
      <c r="X4720" s="141"/>
      <c r="Y4720" s="141"/>
      <c r="Z4720" s="552"/>
      <c r="AA4720" s="552"/>
      <c r="AB4720" s="683" t="str">
        <f t="shared" si="7118"/>
        <v>OK</v>
      </c>
      <c r="AC4720" s="593"/>
      <c r="AD4720" s="530">
        <f t="shared" si="7119"/>
        <v>0</v>
      </c>
      <c r="AE4720" s="842">
        <f t="shared" si="7120"/>
        <v>0</v>
      </c>
      <c r="AF4720" s="931"/>
      <c r="AG4720" s="530">
        <f t="shared" si="7121"/>
        <v>-3059</v>
      </c>
      <c r="AH4720" s="530" t="str">
        <f t="shared" si="7122"/>
        <v xml:space="preserve">0 </v>
      </c>
      <c r="AI4720" s="641"/>
      <c r="AJ4720" s="537"/>
      <c r="AK4720" s="537"/>
      <c r="AL4720" s="537"/>
      <c r="AM4720" s="537"/>
      <c r="AN4720" s="537"/>
      <c r="AO4720" s="683" t="str">
        <f t="shared" si="7123"/>
        <v>OK</v>
      </c>
      <c r="AP4720" s="141"/>
      <c r="AQ4720" s="141"/>
      <c r="AR4720" s="552"/>
      <c r="AS4720" s="552"/>
      <c r="AT4720" s="683" t="str">
        <f t="shared" si="7124"/>
        <v>OK</v>
      </c>
      <c r="AU4720" s="593"/>
      <c r="AV4720" s="530">
        <f t="shared" si="7125"/>
        <v>0</v>
      </c>
      <c r="AW4720" s="842">
        <f t="shared" si="7126"/>
        <v>0</v>
      </c>
      <c r="AX4720" s="115">
        <f t="shared" si="7127"/>
        <v>2221</v>
      </c>
      <c r="AY4720" s="5">
        <f t="shared" si="7128"/>
        <v>0</v>
      </c>
      <c r="AZ4720" s="7">
        <f t="shared" ref="AZ4720:AZ4727" si="7136">AY4720-AX4720</f>
        <v>-2221</v>
      </c>
      <c r="BA4720" s="335">
        <f t="shared" si="7130"/>
        <v>-1</v>
      </c>
      <c r="BB4720" s="23">
        <f t="shared" si="7131"/>
        <v>3059</v>
      </c>
      <c r="BC4720" s="5">
        <f t="shared" ref="BC4720:BC4727" si="7137">AW4720</f>
        <v>0</v>
      </c>
      <c r="BD4720" s="7">
        <f t="shared" ref="BD4720:BD4727" si="7138">BC4720-BB4720</f>
        <v>-3059</v>
      </c>
      <c r="BE4720" s="335">
        <f t="shared" si="7134"/>
        <v>-1</v>
      </c>
      <c r="BG4720" s="826" t="str">
        <f t="shared" si="7135"/>
        <v>43.22</v>
      </c>
      <c r="BH4720" s="607" t="b">
        <f>COUNTIF('Codes SEC'!$B$2:$B$250,Ministres!BG4720)&gt;0</f>
        <v>1</v>
      </c>
    </row>
    <row r="4721" spans="1:66" ht="35.1" customHeight="1" x14ac:dyDescent="0.25">
      <c r="A4721" s="222" t="s">
        <v>6115</v>
      </c>
      <c r="B4721" s="112">
        <v>16</v>
      </c>
      <c r="C4721" s="116" t="s">
        <v>107</v>
      </c>
      <c r="D4721" s="620">
        <v>1000</v>
      </c>
      <c r="F4721" s="117">
        <v>12</v>
      </c>
      <c r="G4721" s="694">
        <v>1</v>
      </c>
      <c r="H4721" s="878" t="str">
        <f t="shared" si="7114"/>
        <v>083</v>
      </c>
      <c r="I4721" s="397" t="s">
        <v>3275</v>
      </c>
      <c r="J4721" s="380" t="s">
        <v>2656</v>
      </c>
      <c r="K4721" s="433" t="s">
        <v>3182</v>
      </c>
      <c r="L4721" s="738">
        <v>141</v>
      </c>
      <c r="M4721" s="739">
        <v>156</v>
      </c>
      <c r="N4721" s="931"/>
      <c r="O4721" s="530">
        <f t="shared" si="7115"/>
        <v>-141</v>
      </c>
      <c r="P4721" s="530" t="str">
        <f t="shared" si="7116"/>
        <v xml:space="preserve">0 </v>
      </c>
      <c r="Q4721" s="641"/>
      <c r="R4721" s="537"/>
      <c r="S4721" s="537"/>
      <c r="T4721" s="537"/>
      <c r="U4721" s="537"/>
      <c r="V4721" s="537"/>
      <c r="W4721" s="683" t="str">
        <f t="shared" si="7117"/>
        <v>OK</v>
      </c>
      <c r="X4721" s="141"/>
      <c r="Y4721" s="141"/>
      <c r="Z4721" s="552"/>
      <c r="AA4721" s="552"/>
      <c r="AB4721" s="683" t="str">
        <f t="shared" si="7118"/>
        <v>OK</v>
      </c>
      <c r="AC4721" s="593"/>
      <c r="AD4721" s="530">
        <f t="shared" si="7119"/>
        <v>0</v>
      </c>
      <c r="AE4721" s="842">
        <f t="shared" si="7120"/>
        <v>0</v>
      </c>
      <c r="AF4721" s="931"/>
      <c r="AG4721" s="530">
        <f t="shared" si="7121"/>
        <v>-156</v>
      </c>
      <c r="AH4721" s="530" t="str">
        <f t="shared" si="7122"/>
        <v xml:space="preserve">0 </v>
      </c>
      <c r="AI4721" s="641"/>
      <c r="AJ4721" s="537"/>
      <c r="AK4721" s="537"/>
      <c r="AL4721" s="537"/>
      <c r="AM4721" s="537"/>
      <c r="AN4721" s="537"/>
      <c r="AO4721" s="683" t="str">
        <f t="shared" si="7123"/>
        <v>OK</v>
      </c>
      <c r="AP4721" s="141"/>
      <c r="AQ4721" s="141"/>
      <c r="AR4721" s="552"/>
      <c r="AS4721" s="552"/>
      <c r="AT4721" s="683" t="str">
        <f t="shared" si="7124"/>
        <v>OK</v>
      </c>
      <c r="AU4721" s="593"/>
      <c r="AV4721" s="530">
        <f t="shared" si="7125"/>
        <v>0</v>
      </c>
      <c r="AW4721" s="842">
        <f t="shared" si="7126"/>
        <v>0</v>
      </c>
      <c r="AX4721" s="115">
        <f t="shared" si="7127"/>
        <v>141</v>
      </c>
      <c r="AY4721" s="5">
        <f t="shared" si="7128"/>
        <v>0</v>
      </c>
      <c r="AZ4721" s="5">
        <f t="shared" si="7136"/>
        <v>-141</v>
      </c>
      <c r="BA4721" s="335">
        <f t="shared" ref="BA4721:BA4727" si="7139">AZ4721/AX4721</f>
        <v>-1</v>
      </c>
      <c r="BB4721" s="23">
        <f t="shared" si="7131"/>
        <v>156</v>
      </c>
      <c r="BC4721" s="5">
        <f t="shared" si="7137"/>
        <v>0</v>
      </c>
      <c r="BD4721" s="5">
        <f t="shared" si="7138"/>
        <v>-156</v>
      </c>
      <c r="BE4721" s="335">
        <f t="shared" ref="BE4721:BE4727" si="7140">BD4721/BB4721</f>
        <v>-1</v>
      </c>
      <c r="BG4721" s="826" t="str">
        <f t="shared" si="7135"/>
        <v>43.40</v>
      </c>
      <c r="BH4721" s="607" t="b">
        <f>COUNTIF('Codes SEC'!$B$2:$B$250,Ministres!BG4721)&gt;0</f>
        <v>1</v>
      </c>
    </row>
    <row r="4722" spans="1:66" ht="35.1" customHeight="1" x14ac:dyDescent="0.25">
      <c r="A4722" s="222" t="s">
        <v>6115</v>
      </c>
      <c r="B4722" s="112">
        <v>16</v>
      </c>
      <c r="C4722" s="116" t="s">
        <v>107</v>
      </c>
      <c r="D4722" s="620">
        <v>1000</v>
      </c>
      <c r="F4722" s="117">
        <v>12</v>
      </c>
      <c r="G4722" s="694">
        <v>1</v>
      </c>
      <c r="H4722" s="878" t="str">
        <f t="shared" si="7114"/>
        <v>083</v>
      </c>
      <c r="I4722" s="397">
        <v>84352000</v>
      </c>
      <c r="J4722" s="380" t="s">
        <v>3396</v>
      </c>
      <c r="K4722" s="433" t="s">
        <v>3386</v>
      </c>
      <c r="L4722" s="738">
        <v>0</v>
      </c>
      <c r="M4722" s="739">
        <v>0</v>
      </c>
      <c r="N4722" s="931"/>
      <c r="O4722" s="530">
        <f t="shared" si="7115"/>
        <v>0</v>
      </c>
      <c r="P4722" s="530">
        <f t="shared" si="7116"/>
        <v>0</v>
      </c>
      <c r="Q4722" s="641"/>
      <c r="R4722" s="537"/>
      <c r="S4722" s="537"/>
      <c r="T4722" s="537"/>
      <c r="U4722" s="537"/>
      <c r="V4722" s="537"/>
      <c r="W4722" s="683" t="str">
        <f>IF(SUM(Q4722:V4722)=X4722,"OK",SUM(Q4722:V4722)-X4722)</f>
        <v>OK</v>
      </c>
      <c r="X4722" s="141"/>
      <c r="Y4722" s="141"/>
      <c r="Z4722" s="552"/>
      <c r="AA4722" s="552"/>
      <c r="AB4722" s="683" t="str">
        <f>IF(SUM(Z4722:AA4722)=AC4722,"OK",SUM(Z4722:AA4722)-AC4722)</f>
        <v>OK</v>
      </c>
      <c r="AC4722" s="593"/>
      <c r="AD4722" s="530">
        <f t="shared" si="7119"/>
        <v>0</v>
      </c>
      <c r="AE4722" s="842">
        <f t="shared" si="7120"/>
        <v>0</v>
      </c>
      <c r="AF4722" s="931"/>
      <c r="AG4722" s="530">
        <f t="shared" si="7121"/>
        <v>0</v>
      </c>
      <c r="AH4722" s="530">
        <f t="shared" si="7122"/>
        <v>0</v>
      </c>
      <c r="AI4722" s="641"/>
      <c r="AJ4722" s="537"/>
      <c r="AK4722" s="537"/>
      <c r="AL4722" s="537"/>
      <c r="AM4722" s="537"/>
      <c r="AN4722" s="537"/>
      <c r="AO4722" s="683" t="str">
        <f>IF(SUM(AI4722:AN4722)=AP4722,"OK",SUM(AI4722:AN4722)-AP4722)</f>
        <v>OK</v>
      </c>
      <c r="AP4722" s="141"/>
      <c r="AQ4722" s="141"/>
      <c r="AR4722" s="552"/>
      <c r="AS4722" s="552"/>
      <c r="AT4722" s="683" t="str">
        <f>IF(SUM(AR4722:AS4722)=AU4722,"OK",SUM(AR4722:AS4722)-AU4722)</f>
        <v>OK</v>
      </c>
      <c r="AU4722" s="593"/>
      <c r="AV4722" s="530">
        <f t="shared" si="7125"/>
        <v>0</v>
      </c>
      <c r="AW4722" s="842">
        <f t="shared" si="7126"/>
        <v>0</v>
      </c>
      <c r="AX4722" s="115">
        <f t="shared" si="7127"/>
        <v>0</v>
      </c>
      <c r="AY4722" s="5">
        <f t="shared" si="7128"/>
        <v>0</v>
      </c>
      <c r="AZ4722" s="5">
        <f>AY4722-AX4722</f>
        <v>0</v>
      </c>
      <c r="BA4722" s="335" t="e">
        <f>AZ4722/AX4722</f>
        <v>#DIV/0!</v>
      </c>
      <c r="BB4722" s="23">
        <f t="shared" si="7131"/>
        <v>0</v>
      </c>
      <c r="BC4722" s="5">
        <f>AW4722</f>
        <v>0</v>
      </c>
      <c r="BD4722" s="5">
        <f>BC4722-BB4722</f>
        <v>0</v>
      </c>
      <c r="BE4722" s="335" t="e">
        <f>BD4722/BB4722</f>
        <v>#DIV/0!</v>
      </c>
      <c r="BG4722" s="826" t="str">
        <f t="shared" si="7135"/>
        <v>43.52</v>
      </c>
      <c r="BH4722" s="607" t="b">
        <f>COUNTIF('Codes SEC'!$B$2:$B$250,Ministres!BG4722)&gt;0</f>
        <v>1</v>
      </c>
    </row>
    <row r="4723" spans="1:66" ht="35.1" customHeight="1" x14ac:dyDescent="0.25">
      <c r="A4723" s="222" t="s">
        <v>6115</v>
      </c>
      <c r="B4723" s="112">
        <v>16</v>
      </c>
      <c r="C4723" s="116" t="s">
        <v>107</v>
      </c>
      <c r="D4723" s="620">
        <v>1000</v>
      </c>
      <c r="F4723" s="117">
        <v>12</v>
      </c>
      <c r="G4723" s="694">
        <v>1</v>
      </c>
      <c r="H4723" s="878" t="str">
        <f t="shared" si="7114"/>
        <v>083</v>
      </c>
      <c r="I4723" s="397" t="s">
        <v>3304</v>
      </c>
      <c r="J4723" s="380" t="s">
        <v>2657</v>
      </c>
      <c r="K4723" s="433" t="s">
        <v>1082</v>
      </c>
      <c r="L4723" s="738">
        <v>148</v>
      </c>
      <c r="M4723" s="739">
        <v>240</v>
      </c>
      <c r="N4723" s="931"/>
      <c r="O4723" s="530">
        <f t="shared" si="7115"/>
        <v>-148</v>
      </c>
      <c r="P4723" s="530" t="str">
        <f t="shared" si="7116"/>
        <v xml:space="preserve">0 </v>
      </c>
      <c r="Q4723" s="641"/>
      <c r="R4723" s="537"/>
      <c r="S4723" s="537"/>
      <c r="T4723" s="537"/>
      <c r="U4723" s="537"/>
      <c r="V4723" s="537"/>
      <c r="W4723" s="683" t="str">
        <f t="shared" si="7117"/>
        <v>OK</v>
      </c>
      <c r="X4723" s="141"/>
      <c r="Y4723" s="141"/>
      <c r="Z4723" s="552"/>
      <c r="AA4723" s="552"/>
      <c r="AB4723" s="683" t="str">
        <f t="shared" si="7118"/>
        <v>OK</v>
      </c>
      <c r="AC4723" s="593"/>
      <c r="AD4723" s="530">
        <f t="shared" si="7119"/>
        <v>0</v>
      </c>
      <c r="AE4723" s="842">
        <f t="shared" si="7120"/>
        <v>0</v>
      </c>
      <c r="AF4723" s="931"/>
      <c r="AG4723" s="530">
        <f t="shared" si="7121"/>
        <v>-240</v>
      </c>
      <c r="AH4723" s="530" t="str">
        <f t="shared" si="7122"/>
        <v xml:space="preserve">0 </v>
      </c>
      <c r="AI4723" s="641"/>
      <c r="AJ4723" s="537"/>
      <c r="AK4723" s="537"/>
      <c r="AL4723" s="537"/>
      <c r="AM4723" s="537"/>
      <c r="AN4723" s="537"/>
      <c r="AO4723" s="683" t="str">
        <f t="shared" si="7123"/>
        <v>OK</v>
      </c>
      <c r="AP4723" s="141"/>
      <c r="AQ4723" s="141"/>
      <c r="AR4723" s="552"/>
      <c r="AS4723" s="552"/>
      <c r="AT4723" s="683" t="str">
        <f t="shared" si="7124"/>
        <v>OK</v>
      </c>
      <c r="AU4723" s="593"/>
      <c r="AV4723" s="530">
        <f t="shared" si="7125"/>
        <v>0</v>
      </c>
      <c r="AW4723" s="842">
        <f t="shared" si="7126"/>
        <v>0</v>
      </c>
      <c r="AX4723" s="115">
        <f t="shared" si="7127"/>
        <v>148</v>
      </c>
      <c r="AY4723" s="5">
        <f t="shared" si="7128"/>
        <v>0</v>
      </c>
      <c r="AZ4723" s="5">
        <f t="shared" si="7136"/>
        <v>-148</v>
      </c>
      <c r="BA4723" s="335">
        <f t="shared" si="7139"/>
        <v>-1</v>
      </c>
      <c r="BB4723" s="23">
        <f t="shared" si="7131"/>
        <v>240</v>
      </c>
      <c r="BC4723" s="5">
        <f t="shared" si="7137"/>
        <v>0</v>
      </c>
      <c r="BD4723" s="5">
        <f t="shared" si="7138"/>
        <v>-240</v>
      </c>
      <c r="BE4723" s="335">
        <f t="shared" si="7140"/>
        <v>-1</v>
      </c>
      <c r="BG4723" s="826" t="str">
        <f t="shared" si="7135"/>
        <v>43.53</v>
      </c>
      <c r="BH4723" s="607" t="b">
        <f>COUNTIF('Codes SEC'!$B$2:$B$250,Ministres!BG4723)&gt;0</f>
        <v>1</v>
      </c>
    </row>
    <row r="4724" spans="1:66" ht="35.1" customHeight="1" x14ac:dyDescent="0.25">
      <c r="A4724" s="193" t="s">
        <v>6115</v>
      </c>
      <c r="B4724" s="583">
        <v>16</v>
      </c>
      <c r="C4724" s="120" t="s">
        <v>107</v>
      </c>
      <c r="D4724" s="620">
        <v>1000</v>
      </c>
      <c r="E4724" s="584"/>
      <c r="F4724" s="116">
        <v>6</v>
      </c>
      <c r="G4724" s="697">
        <v>1</v>
      </c>
      <c r="H4724" s="890" t="str">
        <f t="shared" si="7114"/>
        <v>083</v>
      </c>
      <c r="I4724" s="585">
        <v>84359000</v>
      </c>
      <c r="J4724" s="380" t="s">
        <v>4245</v>
      </c>
      <c r="K4724" s="422" t="s">
        <v>6398</v>
      </c>
      <c r="L4724" s="726">
        <v>0</v>
      </c>
      <c r="M4724" s="727">
        <v>0</v>
      </c>
      <c r="N4724" s="931"/>
      <c r="O4724" s="530">
        <f t="shared" si="7115"/>
        <v>0</v>
      </c>
      <c r="P4724" s="530">
        <f t="shared" si="7116"/>
        <v>0</v>
      </c>
      <c r="Q4724" s="646"/>
      <c r="R4724" s="536"/>
      <c r="S4724" s="536"/>
      <c r="T4724" s="536"/>
      <c r="U4724" s="536"/>
      <c r="V4724" s="536"/>
      <c r="W4724" s="683" t="str">
        <f t="shared" si="7117"/>
        <v>OK</v>
      </c>
      <c r="X4724" s="141"/>
      <c r="Y4724" s="141"/>
      <c r="Z4724" s="552"/>
      <c r="AA4724" s="552"/>
      <c r="AB4724" s="683" t="str">
        <f t="shared" si="7118"/>
        <v>OK</v>
      </c>
      <c r="AC4724" s="593"/>
      <c r="AD4724" s="530">
        <f t="shared" si="7119"/>
        <v>0</v>
      </c>
      <c r="AE4724" s="842">
        <f t="shared" si="7120"/>
        <v>0</v>
      </c>
      <c r="AF4724" s="931"/>
      <c r="AG4724" s="530">
        <f t="shared" si="7121"/>
        <v>0</v>
      </c>
      <c r="AH4724" s="530">
        <f t="shared" si="7122"/>
        <v>0</v>
      </c>
      <c r="AI4724" s="641"/>
      <c r="AJ4724" s="537"/>
      <c r="AK4724" s="537"/>
      <c r="AL4724" s="537"/>
      <c r="AM4724" s="537"/>
      <c r="AN4724" s="537"/>
      <c r="AO4724" s="683" t="str">
        <f t="shared" si="7123"/>
        <v>OK</v>
      </c>
      <c r="AP4724" s="141"/>
      <c r="AQ4724" s="141"/>
      <c r="AR4724" s="552"/>
      <c r="AS4724" s="552"/>
      <c r="AT4724" s="683" t="str">
        <f t="shared" si="7124"/>
        <v>OK</v>
      </c>
      <c r="AU4724" s="593"/>
      <c r="AV4724" s="530">
        <f t="shared" si="7125"/>
        <v>0</v>
      </c>
      <c r="AW4724" s="842">
        <f t="shared" si="7126"/>
        <v>0</v>
      </c>
      <c r="AX4724" s="115">
        <f t="shared" si="7127"/>
        <v>0</v>
      </c>
      <c r="AY4724" s="5">
        <f t="shared" si="7128"/>
        <v>0</v>
      </c>
      <c r="AZ4724" s="7">
        <f>AY4724-AX4724</f>
        <v>0</v>
      </c>
      <c r="BA4724" s="335" t="e">
        <f t="shared" si="7139"/>
        <v>#DIV/0!</v>
      </c>
      <c r="BB4724" s="23">
        <f t="shared" si="7131"/>
        <v>0</v>
      </c>
      <c r="BC4724" s="5">
        <f>AW4724</f>
        <v>0</v>
      </c>
      <c r="BD4724" s="7">
        <f>BC4724-BB4724</f>
        <v>0</v>
      </c>
      <c r="BE4724" s="335" t="e">
        <f t="shared" si="7140"/>
        <v>#DIV/0!</v>
      </c>
      <c r="BG4724" s="826" t="str">
        <f t="shared" si="7135"/>
        <v>43.59</v>
      </c>
      <c r="BH4724" s="607" t="b">
        <f>COUNTIF('Codes SEC'!$B$2:$B$250,Ministres!BG4724)&gt;0</f>
        <v>1</v>
      </c>
    </row>
    <row r="4725" spans="1:66" ht="58.5" customHeight="1" x14ac:dyDescent="0.25">
      <c r="A4725" s="21" t="s">
        <v>6115</v>
      </c>
      <c r="B4725" s="112">
        <v>16</v>
      </c>
      <c r="C4725" s="116" t="s">
        <v>107</v>
      </c>
      <c r="D4725" s="620">
        <v>1000</v>
      </c>
      <c r="E4725" s="278"/>
      <c r="F4725" s="116">
        <v>6</v>
      </c>
      <c r="G4725" s="694">
        <v>1</v>
      </c>
      <c r="H4725" s="878" t="str">
        <f t="shared" si="7114"/>
        <v>083</v>
      </c>
      <c r="I4725" s="397">
        <v>84524000</v>
      </c>
      <c r="J4725" s="380" t="s">
        <v>3441</v>
      </c>
      <c r="K4725" s="408" t="s">
        <v>4748</v>
      </c>
      <c r="L4725" s="733">
        <v>0</v>
      </c>
      <c r="M4725" s="734">
        <v>0</v>
      </c>
      <c r="N4725" s="931"/>
      <c r="O4725" s="530">
        <f t="shared" si="7115"/>
        <v>0</v>
      </c>
      <c r="P4725" s="530">
        <f t="shared" si="7116"/>
        <v>0</v>
      </c>
      <c r="Q4725" s="646"/>
      <c r="R4725" s="536"/>
      <c r="S4725" s="536"/>
      <c r="T4725" s="536"/>
      <c r="U4725" s="536"/>
      <c r="V4725" s="536"/>
      <c r="W4725" s="683" t="str">
        <f>IF(SUM(Q4725:V4725)=X4725,"OK",SUM(Q4725:V4725)-X4725)</f>
        <v>OK</v>
      </c>
      <c r="X4725" s="141"/>
      <c r="Y4725" s="141"/>
      <c r="Z4725" s="552"/>
      <c r="AA4725" s="552"/>
      <c r="AB4725" s="683" t="str">
        <f>IF(SUM(Z4725:AA4725)=AC4725,"OK",SUM(Z4725:AA4725)-AC4725)</f>
        <v>OK</v>
      </c>
      <c r="AC4725" s="593"/>
      <c r="AD4725" s="530">
        <f t="shared" si="7119"/>
        <v>0</v>
      </c>
      <c r="AE4725" s="842">
        <f t="shared" si="7120"/>
        <v>0</v>
      </c>
      <c r="AF4725" s="931"/>
      <c r="AG4725" s="530">
        <f t="shared" si="7121"/>
        <v>0</v>
      </c>
      <c r="AH4725" s="530">
        <f t="shared" si="7122"/>
        <v>0</v>
      </c>
      <c r="AI4725" s="641"/>
      <c r="AJ4725" s="537"/>
      <c r="AK4725" s="537"/>
      <c r="AL4725" s="537"/>
      <c r="AM4725" s="537"/>
      <c r="AN4725" s="537"/>
      <c r="AO4725" s="683" t="str">
        <f>IF(SUM(AI4725:AN4725)=AP4725,"OK",SUM(AI4725:AN4725)-AP4725)</f>
        <v>OK</v>
      </c>
      <c r="AP4725" s="141"/>
      <c r="AQ4725" s="141"/>
      <c r="AR4725" s="552"/>
      <c r="AS4725" s="552"/>
      <c r="AT4725" s="683" t="str">
        <f>IF(SUM(AR4725:AS4725)=AU4725,"OK",SUM(AR4725:AS4725)-AU4725)</f>
        <v>OK</v>
      </c>
      <c r="AU4725" s="593"/>
      <c r="AV4725" s="530">
        <f t="shared" si="7125"/>
        <v>0</v>
      </c>
      <c r="AW4725" s="842">
        <f t="shared" si="7126"/>
        <v>0</v>
      </c>
      <c r="AX4725" s="115">
        <f t="shared" si="7127"/>
        <v>0</v>
      </c>
      <c r="AY4725" s="5">
        <f t="shared" si="7128"/>
        <v>0</v>
      </c>
      <c r="AZ4725" s="7">
        <f>AY4725-AX4725</f>
        <v>0</v>
      </c>
      <c r="BA4725" s="335" t="e">
        <f>AZ4725/AX4725</f>
        <v>#DIV/0!</v>
      </c>
      <c r="BB4725" s="23">
        <f t="shared" si="7131"/>
        <v>0</v>
      </c>
      <c r="BC4725" s="5">
        <f>AW4725</f>
        <v>0</v>
      </c>
      <c r="BD4725" s="7">
        <f>BC4725-BB4725</f>
        <v>0</v>
      </c>
      <c r="BE4725" s="335" t="e">
        <f>BD4725/BB4725</f>
        <v>#DIV/0!</v>
      </c>
      <c r="BG4725" s="826" t="str">
        <f t="shared" si="7135"/>
        <v>45.24</v>
      </c>
      <c r="BH4725" s="607" t="b">
        <f>COUNTIF('Codes SEC'!$B$2:$B$250,Ministres!BG4725)&gt;0</f>
        <v>1</v>
      </c>
    </row>
    <row r="4726" spans="1:66" ht="35.1" customHeight="1" x14ac:dyDescent="0.25">
      <c r="A4726" s="222" t="s">
        <v>6115</v>
      </c>
      <c r="B4726" s="112" t="s">
        <v>5020</v>
      </c>
      <c r="C4726" s="116" t="s">
        <v>107</v>
      </c>
      <c r="D4726" s="620">
        <v>1000</v>
      </c>
      <c r="E4726" s="278"/>
      <c r="F4726" s="116" t="s">
        <v>5306</v>
      </c>
      <c r="G4726" s="700"/>
      <c r="H4726" s="888" t="str">
        <f t="shared" si="7114"/>
        <v>083</v>
      </c>
      <c r="I4726" s="580">
        <v>84524000</v>
      </c>
      <c r="J4726" s="689" t="s">
        <v>6508</v>
      </c>
      <c r="K4726" s="411" t="s">
        <v>6509</v>
      </c>
      <c r="L4726" s="733">
        <v>0</v>
      </c>
      <c r="M4726" s="734">
        <v>0</v>
      </c>
      <c r="N4726" s="931"/>
      <c r="O4726" s="530">
        <f t="shared" si="7115"/>
        <v>0</v>
      </c>
      <c r="P4726" s="530">
        <f t="shared" si="7116"/>
        <v>0</v>
      </c>
      <c r="Q4726" s="646"/>
      <c r="R4726" s="536"/>
      <c r="S4726" s="536"/>
      <c r="T4726" s="536"/>
      <c r="U4726" s="536"/>
      <c r="V4726" s="536"/>
      <c r="W4726" s="683" t="str">
        <f>IF(SUM(Q4726:V4726)=X4726,"OK",SUM(Q4726:V4726)-X4726)</f>
        <v>OK</v>
      </c>
      <c r="X4726" s="141"/>
      <c r="Y4726" s="141"/>
      <c r="Z4726" s="552"/>
      <c r="AA4726" s="552"/>
      <c r="AB4726" s="683" t="str">
        <f>IF(SUM(Z4726:AA4726)=AC4726,"OK",SUM(Z4726:AA4726)-AC4726)</f>
        <v>OK</v>
      </c>
      <c r="AC4726" s="593"/>
      <c r="AD4726" s="530">
        <f t="shared" si="7119"/>
        <v>0</v>
      </c>
      <c r="AE4726" s="842">
        <f t="shared" si="7120"/>
        <v>0</v>
      </c>
      <c r="AF4726" s="931"/>
      <c r="AG4726" s="530">
        <f t="shared" si="7121"/>
        <v>0</v>
      </c>
      <c r="AH4726" s="530">
        <f t="shared" si="7122"/>
        <v>0</v>
      </c>
      <c r="AI4726" s="641"/>
      <c r="AJ4726" s="537"/>
      <c r="AK4726" s="537"/>
      <c r="AL4726" s="537"/>
      <c r="AM4726" s="537"/>
      <c r="AN4726" s="537"/>
      <c r="AO4726" s="683" t="str">
        <f>IF(SUM(AI4726:AN4726)=AP4726,"OK",SUM(AI4726:AN4726)-AP4726)</f>
        <v>OK</v>
      </c>
      <c r="AP4726" s="141"/>
      <c r="AQ4726" s="141"/>
      <c r="AR4726" s="552"/>
      <c r="AS4726" s="552"/>
      <c r="AT4726" s="683" t="str">
        <f>IF(SUM(AR4726:AS4726)=AU4726,"OK",SUM(AR4726:AS4726)-AU4726)</f>
        <v>OK</v>
      </c>
      <c r="AU4726" s="593"/>
      <c r="AV4726" s="530">
        <f t="shared" si="7125"/>
        <v>0</v>
      </c>
      <c r="AW4726" s="842">
        <f t="shared" si="7126"/>
        <v>0</v>
      </c>
      <c r="AX4726" s="115">
        <f t="shared" si="7127"/>
        <v>0</v>
      </c>
      <c r="AY4726" s="5">
        <f t="shared" si="7128"/>
        <v>0</v>
      </c>
      <c r="AZ4726" s="7">
        <f>AY4726-AX4726</f>
        <v>0</v>
      </c>
      <c r="BA4726" s="335" t="e">
        <f>AZ4726/AX4726</f>
        <v>#DIV/0!</v>
      </c>
      <c r="BB4726" s="23">
        <f t="shared" si="7131"/>
        <v>0</v>
      </c>
      <c r="BC4726" s="5">
        <f>AW4726</f>
        <v>0</v>
      </c>
      <c r="BD4726" s="7">
        <f>BC4726-BB4726</f>
        <v>0</v>
      </c>
      <c r="BE4726" s="335" t="e">
        <f>BD4726/BB4726</f>
        <v>#DIV/0!</v>
      </c>
      <c r="BG4726" s="826" t="str">
        <f t="shared" si="7135"/>
        <v>45.24</v>
      </c>
      <c r="BH4726" s="607" t="b">
        <f>COUNTIF('Codes SEC'!$B$2:$B$250,Ministres!BG4726)&gt;0</f>
        <v>1</v>
      </c>
    </row>
    <row r="4727" spans="1:66" ht="35.1" customHeight="1" x14ac:dyDescent="0.25">
      <c r="A4727" s="222" t="s">
        <v>6115</v>
      </c>
      <c r="B4727" s="112">
        <v>16</v>
      </c>
      <c r="C4727" s="116" t="s">
        <v>107</v>
      </c>
      <c r="D4727" s="620">
        <v>1000</v>
      </c>
      <c r="F4727" s="117">
        <v>4</v>
      </c>
      <c r="G4727" s="694">
        <v>1</v>
      </c>
      <c r="H4727" s="878" t="str">
        <f t="shared" si="7114"/>
        <v>083</v>
      </c>
      <c r="I4727" s="397" t="s">
        <v>3271</v>
      </c>
      <c r="J4727" s="380" t="s">
        <v>2658</v>
      </c>
      <c r="K4727" s="495" t="s">
        <v>1781</v>
      </c>
      <c r="L4727" s="738">
        <v>1146</v>
      </c>
      <c r="M4727" s="739">
        <v>1146</v>
      </c>
      <c r="N4727" s="931"/>
      <c r="O4727" s="530">
        <f t="shared" si="7115"/>
        <v>-1146</v>
      </c>
      <c r="P4727" s="530" t="str">
        <f t="shared" si="7116"/>
        <v xml:space="preserve">0 </v>
      </c>
      <c r="Q4727" s="641"/>
      <c r="R4727" s="537"/>
      <c r="S4727" s="537"/>
      <c r="T4727" s="537"/>
      <c r="U4727" s="537"/>
      <c r="V4727" s="537"/>
      <c r="W4727" s="683" t="str">
        <f t="shared" si="7117"/>
        <v>OK</v>
      </c>
      <c r="X4727" s="141"/>
      <c r="Y4727" s="141"/>
      <c r="Z4727" s="552"/>
      <c r="AA4727" s="552"/>
      <c r="AB4727" s="683" t="str">
        <f t="shared" si="7118"/>
        <v>OK</v>
      </c>
      <c r="AC4727" s="593"/>
      <c r="AD4727" s="530">
        <f t="shared" si="7119"/>
        <v>0</v>
      </c>
      <c r="AE4727" s="842">
        <f t="shared" si="7120"/>
        <v>0</v>
      </c>
      <c r="AF4727" s="931"/>
      <c r="AG4727" s="530">
        <f t="shared" si="7121"/>
        <v>-1146</v>
      </c>
      <c r="AH4727" s="530" t="str">
        <f t="shared" si="7122"/>
        <v xml:space="preserve">0 </v>
      </c>
      <c r="AI4727" s="641"/>
      <c r="AJ4727" s="537"/>
      <c r="AK4727" s="537"/>
      <c r="AL4727" s="537"/>
      <c r="AM4727" s="537"/>
      <c r="AN4727" s="537"/>
      <c r="AO4727" s="683" t="str">
        <f t="shared" si="7123"/>
        <v>OK</v>
      </c>
      <c r="AP4727" s="141"/>
      <c r="AQ4727" s="141"/>
      <c r="AR4727" s="552"/>
      <c r="AS4727" s="552"/>
      <c r="AT4727" s="683" t="str">
        <f t="shared" si="7124"/>
        <v>OK</v>
      </c>
      <c r="AU4727" s="593"/>
      <c r="AV4727" s="530">
        <f t="shared" si="7125"/>
        <v>0</v>
      </c>
      <c r="AW4727" s="842">
        <f t="shared" si="7126"/>
        <v>0</v>
      </c>
      <c r="AX4727" s="115">
        <f t="shared" si="7127"/>
        <v>1146</v>
      </c>
      <c r="AY4727" s="5">
        <f t="shared" si="7128"/>
        <v>0</v>
      </c>
      <c r="AZ4727" s="5">
        <f t="shared" si="7136"/>
        <v>-1146</v>
      </c>
      <c r="BA4727" s="335">
        <f t="shared" si="7139"/>
        <v>-1</v>
      </c>
      <c r="BB4727" s="23">
        <f t="shared" si="7131"/>
        <v>1146</v>
      </c>
      <c r="BC4727" s="5">
        <f t="shared" si="7137"/>
        <v>0</v>
      </c>
      <c r="BD4727" s="5">
        <f t="shared" si="7138"/>
        <v>-1146</v>
      </c>
      <c r="BE4727" s="335">
        <f t="shared" si="7140"/>
        <v>-1</v>
      </c>
      <c r="BG4727" s="826" t="str">
        <f t="shared" si="7135"/>
        <v>45.26</v>
      </c>
      <c r="BH4727" s="607" t="b">
        <f>COUNTIF('Codes SEC'!$B$2:$B$250,Ministres!BG4727)&gt;0</f>
        <v>1</v>
      </c>
    </row>
    <row r="4728" spans="1:66" ht="35.1" customHeight="1" x14ac:dyDescent="0.25">
      <c r="A4728" s="193" t="s">
        <v>6115</v>
      </c>
      <c r="B4728" s="583">
        <v>16</v>
      </c>
      <c r="C4728" s="120" t="s">
        <v>107</v>
      </c>
      <c r="D4728" s="620">
        <v>1000</v>
      </c>
      <c r="E4728" s="584"/>
      <c r="F4728" s="116">
        <v>6</v>
      </c>
      <c r="G4728" s="697">
        <v>1</v>
      </c>
      <c r="H4728" s="890" t="str">
        <f t="shared" si="7114"/>
        <v>083</v>
      </c>
      <c r="I4728" s="585">
        <v>84540000</v>
      </c>
      <c r="J4728" s="380" t="s">
        <v>4246</v>
      </c>
      <c r="K4728" s="422" t="s">
        <v>6399</v>
      </c>
      <c r="L4728" s="726">
        <v>0</v>
      </c>
      <c r="M4728" s="727">
        <v>0</v>
      </c>
      <c r="N4728" s="931"/>
      <c r="O4728" s="530">
        <f t="shared" si="7115"/>
        <v>0</v>
      </c>
      <c r="P4728" s="530">
        <f t="shared" si="7116"/>
        <v>0</v>
      </c>
      <c r="Q4728" s="646"/>
      <c r="R4728" s="536"/>
      <c r="S4728" s="536"/>
      <c r="T4728" s="536"/>
      <c r="U4728" s="536"/>
      <c r="V4728" s="536"/>
      <c r="W4728" s="683" t="str">
        <f t="shared" si="7117"/>
        <v>OK</v>
      </c>
      <c r="X4728" s="141"/>
      <c r="Y4728" s="141"/>
      <c r="Z4728" s="552"/>
      <c r="AA4728" s="552"/>
      <c r="AB4728" s="683" t="str">
        <f t="shared" si="7118"/>
        <v>OK</v>
      </c>
      <c r="AC4728" s="593"/>
      <c r="AD4728" s="530">
        <f t="shared" si="7119"/>
        <v>0</v>
      </c>
      <c r="AE4728" s="842">
        <f t="shared" si="7120"/>
        <v>0</v>
      </c>
      <c r="AF4728" s="931"/>
      <c r="AG4728" s="530">
        <f t="shared" si="7121"/>
        <v>0</v>
      </c>
      <c r="AH4728" s="530">
        <f t="shared" si="7122"/>
        <v>0</v>
      </c>
      <c r="AI4728" s="641"/>
      <c r="AJ4728" s="537"/>
      <c r="AK4728" s="537"/>
      <c r="AL4728" s="537"/>
      <c r="AM4728" s="537"/>
      <c r="AN4728" s="537"/>
      <c r="AO4728" s="683" t="str">
        <f t="shared" si="7123"/>
        <v>OK</v>
      </c>
      <c r="AP4728" s="141"/>
      <c r="AQ4728" s="141"/>
      <c r="AR4728" s="552"/>
      <c r="AS4728" s="552"/>
      <c r="AT4728" s="683" t="str">
        <f t="shared" si="7124"/>
        <v>OK</v>
      </c>
      <c r="AU4728" s="593"/>
      <c r="AV4728" s="530">
        <f t="shared" si="7125"/>
        <v>0</v>
      </c>
      <c r="AW4728" s="842">
        <f t="shared" si="7126"/>
        <v>0</v>
      </c>
      <c r="AX4728" s="115">
        <f t="shared" si="7127"/>
        <v>0</v>
      </c>
      <c r="AY4728" s="5">
        <f t="shared" si="7128"/>
        <v>0</v>
      </c>
      <c r="AZ4728" s="7">
        <f>AY4728-AX4728</f>
        <v>0</v>
      </c>
      <c r="BA4728" s="335" t="e">
        <f>AZ4728/AX4728</f>
        <v>#DIV/0!</v>
      </c>
      <c r="BB4728" s="23">
        <f t="shared" si="7131"/>
        <v>0</v>
      </c>
      <c r="BC4728" s="5">
        <f>AW4728</f>
        <v>0</v>
      </c>
      <c r="BD4728" s="7">
        <f>BC4728-BB4728</f>
        <v>0</v>
      </c>
      <c r="BE4728" s="335" t="e">
        <f>BD4728/BB4728</f>
        <v>#DIV/0!</v>
      </c>
      <c r="BG4728" s="826" t="str">
        <f t="shared" si="7135"/>
        <v>45.40</v>
      </c>
      <c r="BH4728" s="607" t="b">
        <f>COUNTIF('Codes SEC'!$B$2:$B$250,Ministres!BG4728)&gt;0</f>
        <v>1</v>
      </c>
    </row>
    <row r="4729" spans="1:66" s="11" customFormat="1" ht="12.75" customHeight="1" x14ac:dyDescent="0.25">
      <c r="A4729" s="227"/>
      <c r="B4729" s="209"/>
      <c r="C4729" s="253"/>
      <c r="D4729" s="625"/>
      <c r="E4729" s="280"/>
      <c r="F4729" s="253"/>
      <c r="G4729" s="695"/>
      <c r="H4729" s="886"/>
      <c r="I4729" s="403"/>
      <c r="J4729" s="381"/>
      <c r="K4729" s="514" t="s">
        <v>95</v>
      </c>
      <c r="L4729" s="315">
        <f>L4695+L4696+L4697+L4702+L4705+L4707+L4712+L4716+L4720+L4727+L4700+L4709+L4710+L4721+L4723+L4717+L4701+L4703+L4722+L4706+L4725+L4713+L4719+L4708+L4718+L4711+L4714+L4724+L4728+L4699+L4715+L4698+L4726</f>
        <v>33994</v>
      </c>
      <c r="M4729" s="741">
        <f t="shared" ref="M4729:BE4729" si="7141">M4695+M4696+M4697+M4702+M4705+M4707+M4712+M4716+M4720+M4727+M4700+M4709+M4710+M4721+M4723+M4717+M4701+M4703+M4722+M4706+M4725+M4713+M4719+M4708+M4718+M4711+M4714+M4724+M4728+M4699+M4715+M4698+M4726</f>
        <v>34604</v>
      </c>
      <c r="N4729" s="930">
        <f t="shared" si="7141"/>
        <v>0</v>
      </c>
      <c r="O4729" s="790">
        <f t="shared" si="7141"/>
        <v>-33994</v>
      </c>
      <c r="P4729" s="790">
        <f t="shared" si="7141"/>
        <v>0</v>
      </c>
      <c r="Q4729" s="787">
        <f t="shared" si="7141"/>
        <v>0</v>
      </c>
      <c r="R4729" s="648">
        <f t="shared" si="7141"/>
        <v>0</v>
      </c>
      <c r="S4729" s="648">
        <f t="shared" si="7141"/>
        <v>0</v>
      </c>
      <c r="T4729" s="648">
        <f t="shared" si="7141"/>
        <v>0</v>
      </c>
      <c r="U4729" s="648">
        <f t="shared" si="7141"/>
        <v>0</v>
      </c>
      <c r="V4729" s="648">
        <f t="shared" si="7141"/>
        <v>0</v>
      </c>
      <c r="W4729" s="790"/>
      <c r="X4729" s="649">
        <f t="shared" si="7141"/>
        <v>0</v>
      </c>
      <c r="Y4729" s="649">
        <f t="shared" si="7141"/>
        <v>0</v>
      </c>
      <c r="Z4729" s="648">
        <f t="shared" si="7141"/>
        <v>0</v>
      </c>
      <c r="AA4729" s="648">
        <f t="shared" si="7141"/>
        <v>0</v>
      </c>
      <c r="AB4729" s="790"/>
      <c r="AC4729" s="649">
        <f t="shared" si="7141"/>
        <v>0</v>
      </c>
      <c r="AD4729" s="790">
        <f>AD4695+AD4696+AD4697+AD4702+AD4705+AD4707+AD4712+AD4716+AD4720+AD4727+AD4700+AD4709+AD4710+AD4721+AD4723+AD4717+AD4701+AD4703+AD4722+AD4706+AD4725+AD4713+AD4719+AD4708+AD4718+AD4711+AD4714+AD4724+AD4728+AD4699+AD4715+AD4698+AD4726</f>
        <v>0</v>
      </c>
      <c r="AE4729" s="843">
        <f>AE4695+AE4696+AE4697+AE4702+AE4705+AE4707+AE4712+AE4716+AE4720+AE4727+AE4700+AE4709+AE4710+AE4721+AE4723+AE4717+AE4701+AE4703+AE4722+AE4706+AE4725+AE4713+AE4719+AE4708+AE4718+AE4711+AE4714+AE4724+AE4728+AE4699+AE4715+AE4698+AE4726</f>
        <v>0</v>
      </c>
      <c r="AF4729" s="930">
        <f t="shared" si="7141"/>
        <v>0</v>
      </c>
      <c r="AG4729" s="790">
        <f t="shared" si="7141"/>
        <v>-34604</v>
      </c>
      <c r="AH4729" s="790">
        <f t="shared" si="7141"/>
        <v>0</v>
      </c>
      <c r="AI4729" s="787">
        <f t="shared" si="7141"/>
        <v>0</v>
      </c>
      <c r="AJ4729" s="648">
        <f t="shared" si="7141"/>
        <v>0</v>
      </c>
      <c r="AK4729" s="648">
        <f t="shared" si="7141"/>
        <v>0</v>
      </c>
      <c r="AL4729" s="648">
        <f t="shared" si="7141"/>
        <v>0</v>
      </c>
      <c r="AM4729" s="648">
        <f t="shared" si="7141"/>
        <v>0</v>
      </c>
      <c r="AN4729" s="648">
        <f t="shared" si="7141"/>
        <v>0</v>
      </c>
      <c r="AO4729" s="790"/>
      <c r="AP4729" s="649">
        <f t="shared" si="7141"/>
        <v>0</v>
      </c>
      <c r="AQ4729" s="649">
        <f t="shared" si="7141"/>
        <v>0</v>
      </c>
      <c r="AR4729" s="648">
        <f t="shared" si="7141"/>
        <v>0</v>
      </c>
      <c r="AS4729" s="648">
        <f t="shared" si="7141"/>
        <v>0</v>
      </c>
      <c r="AT4729" s="790"/>
      <c r="AU4729" s="649">
        <f t="shared" si="7141"/>
        <v>0</v>
      </c>
      <c r="AV4729" s="790">
        <f t="shared" si="7141"/>
        <v>0</v>
      </c>
      <c r="AW4729" s="843">
        <f t="shared" si="7141"/>
        <v>0</v>
      </c>
      <c r="AX4729" s="336">
        <f t="shared" si="7141"/>
        <v>33994</v>
      </c>
      <c r="AY4729" s="337">
        <f t="shared" si="7141"/>
        <v>0</v>
      </c>
      <c r="AZ4729" s="338">
        <f t="shared" si="7141"/>
        <v>-33994</v>
      </c>
      <c r="BA4729" s="339" t="e">
        <f t="shared" si="7141"/>
        <v>#DIV/0!</v>
      </c>
      <c r="BB4729" s="322">
        <f t="shared" si="7141"/>
        <v>34604</v>
      </c>
      <c r="BC4729" s="337">
        <f t="shared" si="7141"/>
        <v>0</v>
      </c>
      <c r="BD4729" s="338">
        <f t="shared" si="7141"/>
        <v>-34604</v>
      </c>
      <c r="BE4729" s="339" t="e">
        <f t="shared" si="7141"/>
        <v>#DIV/0!</v>
      </c>
      <c r="BF4729" s="40"/>
      <c r="BG4729" s="826"/>
      <c r="BH4729" s="607"/>
      <c r="BI4729" s="43"/>
      <c r="BJ4729" s="43"/>
      <c r="BK4729" s="43"/>
      <c r="BL4729" s="43"/>
      <c r="BM4729" s="43"/>
      <c r="BN4729" s="43"/>
    </row>
    <row r="4730" spans="1:66" ht="12.75" customHeight="1" x14ac:dyDescent="0.25">
      <c r="A4730" s="21"/>
      <c r="B4730" s="112"/>
      <c r="C4730" s="116"/>
      <c r="D4730" s="623"/>
      <c r="E4730" s="278"/>
      <c r="F4730" s="116"/>
      <c r="G4730" s="694"/>
      <c r="H4730" s="878"/>
      <c r="I4730" s="397"/>
      <c r="J4730" s="380"/>
      <c r="K4730" s="409"/>
      <c r="L4730" s="738"/>
      <c r="M4730" s="739"/>
      <c r="N4730" s="931"/>
      <c r="O4730" s="923"/>
      <c r="P4730" s="923"/>
      <c r="Q4730" s="641"/>
      <c r="R4730" s="537"/>
      <c r="S4730" s="537"/>
      <c r="T4730" s="537"/>
      <c r="U4730" s="537"/>
      <c r="V4730" s="537"/>
      <c r="W4730" s="531"/>
      <c r="X4730" s="141"/>
      <c r="Y4730" s="141"/>
      <c r="Z4730" s="552"/>
      <c r="AA4730" s="552"/>
      <c r="AB4730" s="531"/>
      <c r="AC4730" s="593"/>
      <c r="AD4730" s="923"/>
      <c r="AE4730" s="846"/>
      <c r="AF4730" s="931"/>
      <c r="AG4730" s="923"/>
      <c r="AH4730" s="923"/>
      <c r="AI4730" s="641"/>
      <c r="AJ4730" s="537"/>
      <c r="AK4730" s="537"/>
      <c r="AL4730" s="537"/>
      <c r="AM4730" s="537"/>
      <c r="AN4730" s="537"/>
      <c r="AO4730" s="531"/>
      <c r="AP4730" s="141"/>
      <c r="AQ4730" s="141"/>
      <c r="AR4730" s="552"/>
      <c r="AS4730" s="552"/>
      <c r="AT4730" s="531"/>
      <c r="AU4730" s="593"/>
      <c r="AV4730" s="923"/>
      <c r="AW4730" s="846"/>
      <c r="AX4730" s="115"/>
      <c r="AY4730" s="5"/>
      <c r="AZ4730" s="5"/>
      <c r="BA4730" s="335"/>
      <c r="BC4730" s="5"/>
      <c r="BD4730" s="5"/>
      <c r="BE4730" s="335"/>
      <c r="BG4730" s="826"/>
      <c r="BH4730" s="607"/>
    </row>
    <row r="4731" spans="1:66" ht="12.75" customHeight="1" x14ac:dyDescent="0.25">
      <c r="A4731" s="21"/>
      <c r="B4731" s="112"/>
      <c r="C4731" s="116"/>
      <c r="D4731" s="623"/>
      <c r="E4731" s="278"/>
      <c r="F4731" s="116"/>
      <c r="G4731" s="694"/>
      <c r="H4731" s="878"/>
      <c r="I4731" s="397"/>
      <c r="J4731" s="380"/>
      <c r="K4731" s="410" t="s">
        <v>58</v>
      </c>
      <c r="L4731" s="738"/>
      <c r="M4731" s="739"/>
      <c r="N4731" s="931"/>
      <c r="O4731" s="923"/>
      <c r="P4731" s="923"/>
      <c r="Q4731" s="641"/>
      <c r="R4731" s="537"/>
      <c r="S4731" s="537"/>
      <c r="T4731" s="537"/>
      <c r="U4731" s="537"/>
      <c r="V4731" s="537"/>
      <c r="W4731" s="531"/>
      <c r="X4731" s="141"/>
      <c r="Y4731" s="141"/>
      <c r="Z4731" s="552"/>
      <c r="AA4731" s="552"/>
      <c r="AB4731" s="531"/>
      <c r="AC4731" s="593"/>
      <c r="AD4731" s="923"/>
      <c r="AE4731" s="846"/>
      <c r="AF4731" s="931"/>
      <c r="AG4731" s="923"/>
      <c r="AH4731" s="923"/>
      <c r="AI4731" s="641"/>
      <c r="AJ4731" s="537"/>
      <c r="AK4731" s="537"/>
      <c r="AL4731" s="537"/>
      <c r="AM4731" s="537"/>
      <c r="AN4731" s="537"/>
      <c r="AO4731" s="531"/>
      <c r="AP4731" s="141"/>
      <c r="AQ4731" s="141"/>
      <c r="AR4731" s="552"/>
      <c r="AS4731" s="552"/>
      <c r="AT4731" s="531"/>
      <c r="AU4731" s="593"/>
      <c r="AV4731" s="923"/>
      <c r="AW4731" s="846"/>
      <c r="AX4731" s="115"/>
      <c r="AY4731" s="5"/>
      <c r="AZ4731" s="5"/>
      <c r="BA4731" s="335"/>
      <c r="BC4731" s="5"/>
      <c r="BD4731" s="5"/>
      <c r="BE4731" s="335"/>
      <c r="BG4731" s="826"/>
      <c r="BH4731" s="607"/>
    </row>
    <row r="4732" spans="1:66" ht="12.75" customHeight="1" x14ac:dyDescent="0.25">
      <c r="A4732" s="21"/>
      <c r="B4732" s="112"/>
      <c r="C4732" s="116"/>
      <c r="D4732" s="623"/>
      <c r="E4732" s="278"/>
      <c r="F4732" s="116"/>
      <c r="G4732" s="694"/>
      <c r="H4732" s="878"/>
      <c r="I4732" s="397"/>
      <c r="J4732" s="380"/>
      <c r="K4732" s="408"/>
      <c r="L4732" s="738"/>
      <c r="M4732" s="739"/>
      <c r="N4732" s="931"/>
      <c r="O4732" s="923"/>
      <c r="P4732" s="923"/>
      <c r="Q4732" s="641"/>
      <c r="R4732" s="537"/>
      <c r="S4732" s="537"/>
      <c r="T4732" s="537"/>
      <c r="U4732" s="537"/>
      <c r="V4732" s="537"/>
      <c r="W4732" s="531"/>
      <c r="X4732" s="141"/>
      <c r="Y4732" s="141"/>
      <c r="Z4732" s="552"/>
      <c r="AA4732" s="552"/>
      <c r="AB4732" s="531"/>
      <c r="AC4732" s="593"/>
      <c r="AD4732" s="923"/>
      <c r="AE4732" s="846"/>
      <c r="AF4732" s="931"/>
      <c r="AG4732" s="923"/>
      <c r="AH4732" s="923"/>
      <c r="AI4732" s="641"/>
      <c r="AJ4732" s="537"/>
      <c r="AK4732" s="537"/>
      <c r="AL4732" s="537"/>
      <c r="AM4732" s="537"/>
      <c r="AN4732" s="537"/>
      <c r="AO4732" s="531"/>
      <c r="AP4732" s="141"/>
      <c r="AQ4732" s="141"/>
      <c r="AR4732" s="552"/>
      <c r="AS4732" s="552"/>
      <c r="AT4732" s="531"/>
      <c r="AU4732" s="593"/>
      <c r="AV4732" s="923"/>
      <c r="AW4732" s="846"/>
      <c r="AX4732" s="115"/>
      <c r="AY4732" s="5"/>
      <c r="AZ4732" s="5"/>
      <c r="BA4732" s="335"/>
      <c r="BC4732" s="5"/>
      <c r="BD4732" s="5"/>
      <c r="BE4732" s="335"/>
      <c r="BF4732" s="40"/>
      <c r="BG4732" s="826"/>
      <c r="BH4732" s="607"/>
    </row>
    <row r="4733" spans="1:66" s="203" customFormat="1" ht="35.1" customHeight="1" x14ac:dyDescent="0.25">
      <c r="A4733" s="21" t="s">
        <v>6115</v>
      </c>
      <c r="B4733" s="112" t="s">
        <v>5020</v>
      </c>
      <c r="C4733" s="120" t="s">
        <v>107</v>
      </c>
      <c r="D4733" s="620">
        <v>1000</v>
      </c>
      <c r="E4733" s="278"/>
      <c r="F4733" s="116">
        <v>12</v>
      </c>
      <c r="G4733" s="694">
        <v>1</v>
      </c>
      <c r="H4733" s="878" t="str">
        <f t="shared" si="7114"/>
        <v>083</v>
      </c>
      <c r="I4733" s="397">
        <v>85111000</v>
      </c>
      <c r="J4733" s="380" t="s">
        <v>4818</v>
      </c>
      <c r="K4733" s="408" t="s">
        <v>6400</v>
      </c>
      <c r="L4733" s="733">
        <v>0</v>
      </c>
      <c r="M4733" s="734">
        <v>0</v>
      </c>
      <c r="N4733" s="931"/>
      <c r="O4733" s="530">
        <f t="shared" ref="O4733:O4758" si="7142">IF(N4733&gt;L4733,"0 ",N4733-L4733)</f>
        <v>0</v>
      </c>
      <c r="P4733" s="530">
        <f t="shared" ref="P4733:P4758" si="7143">IF(N4733&lt;L4733,"0 ",N4733-L4733)</f>
        <v>0</v>
      </c>
      <c r="Q4733" s="646"/>
      <c r="R4733" s="536"/>
      <c r="S4733" s="536"/>
      <c r="T4733" s="536"/>
      <c r="U4733" s="536"/>
      <c r="V4733" s="536"/>
      <c r="W4733" s="683" t="str">
        <f>IF(SUM(Q4733:V4733)=X4733,"OK",SUM(Q4733:V4733)-X4733)</f>
        <v>OK</v>
      </c>
      <c r="X4733" s="141"/>
      <c r="Y4733" s="141"/>
      <c r="Z4733" s="552"/>
      <c r="AA4733" s="552"/>
      <c r="AB4733" s="683" t="str">
        <f>IF(SUM(Z4733:AA4733)=AC4733,"OK",SUM(Z4733:AA4733)-AC4733)</f>
        <v>OK</v>
      </c>
      <c r="AC4733" s="593"/>
      <c r="AD4733" s="530">
        <f t="shared" ref="AD4733:AD4758" si="7144">X4733+Y4733+AC4733</f>
        <v>0</v>
      </c>
      <c r="AE4733" s="842">
        <f t="shared" ref="AE4733:AE4758" si="7145">N4733+AD4733</f>
        <v>0</v>
      </c>
      <c r="AF4733" s="931"/>
      <c r="AG4733" s="530">
        <f t="shared" ref="AG4733:AG4758" si="7146">IF(AF4733&gt;M4733,"0 ",AF4733-M4733)</f>
        <v>0</v>
      </c>
      <c r="AH4733" s="530">
        <f t="shared" ref="AH4733:AH4758" si="7147">IF(AF4733&lt;M4733,"0 ",AF4733-M4733)</f>
        <v>0</v>
      </c>
      <c r="AI4733" s="641"/>
      <c r="AJ4733" s="537"/>
      <c r="AK4733" s="537"/>
      <c r="AL4733" s="537"/>
      <c r="AM4733" s="537"/>
      <c r="AN4733" s="537"/>
      <c r="AO4733" s="683" t="str">
        <f>IF(SUM(AI4733:AN4733)=AP4733,"OK",SUM(AI4733:AN4733)-AP4733)</f>
        <v>OK</v>
      </c>
      <c r="AP4733" s="141"/>
      <c r="AQ4733" s="141"/>
      <c r="AR4733" s="552"/>
      <c r="AS4733" s="552"/>
      <c r="AT4733" s="683" t="str">
        <f>IF(SUM(AR4733:AS4733)=AU4733,"OK",SUM(AR4733:AS4733)-AU4733)</f>
        <v>OK</v>
      </c>
      <c r="AU4733" s="593"/>
      <c r="AV4733" s="530">
        <f t="shared" ref="AV4733:AV4758" si="7148">AP4733+AQ4733+AU4733</f>
        <v>0</v>
      </c>
      <c r="AW4733" s="842">
        <f t="shared" ref="AW4733:AW4758" si="7149">AF4733+AV4733</f>
        <v>0</v>
      </c>
      <c r="AX4733" s="115">
        <f t="shared" ref="AX4733:AX4758" si="7150">L4733</f>
        <v>0</v>
      </c>
      <c r="AY4733" s="5">
        <f t="shared" ref="AY4733:AY4758" si="7151">AE4733</f>
        <v>0</v>
      </c>
      <c r="AZ4733" s="7">
        <f>AY4733-AX4733</f>
        <v>0</v>
      </c>
      <c r="BA4733" s="335" t="e">
        <f>AZ4733/AX4733</f>
        <v>#DIV/0!</v>
      </c>
      <c r="BB4733" s="23">
        <f t="shared" ref="BB4733:BB4758" si="7152">M4733</f>
        <v>0</v>
      </c>
      <c r="BC4733" s="5">
        <f>AW4733</f>
        <v>0</v>
      </c>
      <c r="BD4733" s="7">
        <f>BC4733-BB4733</f>
        <v>0</v>
      </c>
      <c r="BE4733" s="335" t="e">
        <f>BD4733/BB4733</f>
        <v>#DIV/0!</v>
      </c>
      <c r="BF4733" s="667"/>
      <c r="BG4733" s="826" t="str">
        <f t="shared" ref="BG4733:BG4758" si="7153">RIGHT(LEFT(I4733,3),2)&amp;"."&amp;RIGHT(LEFT(I4733,5),2)</f>
        <v>51.11</v>
      </c>
      <c r="BH4733" s="668" t="b">
        <f>COUNTIF('Codes SEC'!$B$2:$B$250,Ministres!BG4733)&gt;0</f>
        <v>1</v>
      </c>
      <c r="BI4733" s="667"/>
      <c r="BJ4733" s="667"/>
      <c r="BK4733" s="667"/>
      <c r="BL4733" s="667"/>
      <c r="BM4733" s="667"/>
      <c r="BN4733" s="667"/>
    </row>
    <row r="4734" spans="1:66" s="4" customFormat="1" ht="35.1" customHeight="1" x14ac:dyDescent="0.25">
      <c r="A4734" s="21" t="s">
        <v>6115</v>
      </c>
      <c r="B4734" s="112">
        <v>16</v>
      </c>
      <c r="C4734" s="116" t="s">
        <v>107</v>
      </c>
      <c r="D4734" s="620">
        <v>1000</v>
      </c>
      <c r="E4734" s="278"/>
      <c r="F4734" s="116">
        <v>12</v>
      </c>
      <c r="G4734" s="694">
        <v>1</v>
      </c>
      <c r="H4734" s="878" t="str">
        <f t="shared" si="7114"/>
        <v>083</v>
      </c>
      <c r="I4734" s="397" t="s">
        <v>3284</v>
      </c>
      <c r="J4734" s="380" t="s">
        <v>2659</v>
      </c>
      <c r="K4734" s="408" t="s">
        <v>199</v>
      </c>
      <c r="L4734" s="733">
        <v>1106</v>
      </c>
      <c r="M4734" s="734">
        <v>750</v>
      </c>
      <c r="N4734" s="931"/>
      <c r="O4734" s="530">
        <f t="shared" si="7142"/>
        <v>-1106</v>
      </c>
      <c r="P4734" s="530" t="str">
        <f t="shared" si="7143"/>
        <v xml:space="preserve">0 </v>
      </c>
      <c r="Q4734" s="646"/>
      <c r="R4734" s="536"/>
      <c r="S4734" s="536"/>
      <c r="T4734" s="536"/>
      <c r="U4734" s="536"/>
      <c r="V4734" s="536"/>
      <c r="W4734" s="683" t="str">
        <f t="shared" ref="W4734:W4758" si="7154">IF(SUM(Q4734:V4734)=X4734,"OK",SUM(Q4734:V4734)-X4734)</f>
        <v>OK</v>
      </c>
      <c r="X4734" s="141"/>
      <c r="Y4734" s="141"/>
      <c r="Z4734" s="552"/>
      <c r="AA4734" s="552"/>
      <c r="AB4734" s="683" t="str">
        <f t="shared" ref="AB4734:AB4758" si="7155">IF(SUM(Z4734:AA4734)=AC4734,"OK",SUM(Z4734:AA4734)-AC4734)</f>
        <v>OK</v>
      </c>
      <c r="AC4734" s="593"/>
      <c r="AD4734" s="530">
        <f t="shared" si="7144"/>
        <v>0</v>
      </c>
      <c r="AE4734" s="842">
        <f t="shared" si="7145"/>
        <v>0</v>
      </c>
      <c r="AF4734" s="931"/>
      <c r="AG4734" s="530">
        <f t="shared" si="7146"/>
        <v>-750</v>
      </c>
      <c r="AH4734" s="530" t="str">
        <f t="shared" si="7147"/>
        <v xml:space="preserve">0 </v>
      </c>
      <c r="AI4734" s="641"/>
      <c r="AJ4734" s="537"/>
      <c r="AK4734" s="537"/>
      <c r="AL4734" s="537"/>
      <c r="AM4734" s="537"/>
      <c r="AN4734" s="537"/>
      <c r="AO4734" s="683" t="str">
        <f t="shared" ref="AO4734:AO4758" si="7156">IF(SUM(AI4734:AN4734)=AP4734,"OK",SUM(AI4734:AN4734)-AP4734)</f>
        <v>OK</v>
      </c>
      <c r="AP4734" s="141"/>
      <c r="AQ4734" s="141"/>
      <c r="AR4734" s="552"/>
      <c r="AS4734" s="552"/>
      <c r="AT4734" s="683" t="str">
        <f t="shared" ref="AT4734:AT4758" si="7157">IF(SUM(AR4734:AS4734)=AU4734,"OK",SUM(AR4734:AS4734)-AU4734)</f>
        <v>OK</v>
      </c>
      <c r="AU4734" s="593"/>
      <c r="AV4734" s="530">
        <f t="shared" si="7148"/>
        <v>0</v>
      </c>
      <c r="AW4734" s="842">
        <f t="shared" si="7149"/>
        <v>0</v>
      </c>
      <c r="AX4734" s="115">
        <f t="shared" si="7150"/>
        <v>1106</v>
      </c>
      <c r="AY4734" s="5">
        <f t="shared" si="7151"/>
        <v>0</v>
      </c>
      <c r="AZ4734" s="7">
        <f t="shared" ref="AZ4734:AZ4758" si="7158">AY4734-AX4734</f>
        <v>-1106</v>
      </c>
      <c r="BA4734" s="335">
        <f t="shared" ref="BA4734:BA4738" si="7159">AZ4734/AX4734</f>
        <v>-1</v>
      </c>
      <c r="BB4734" s="23">
        <f t="shared" si="7152"/>
        <v>750</v>
      </c>
      <c r="BC4734" s="5">
        <f t="shared" ref="BC4734:BC4758" si="7160">AW4734</f>
        <v>0</v>
      </c>
      <c r="BD4734" s="7">
        <f t="shared" ref="BD4734:BD4758" si="7161">BC4734-BB4734</f>
        <v>-750</v>
      </c>
      <c r="BE4734" s="335">
        <f t="shared" ref="BE4734:BE4738" si="7162">BD4734/BB4734</f>
        <v>-1</v>
      </c>
      <c r="BF4734" s="41"/>
      <c r="BG4734" s="826" t="str">
        <f t="shared" si="7153"/>
        <v>51.12</v>
      </c>
      <c r="BH4734" s="607" t="b">
        <f>COUNTIF('Codes SEC'!$B$2:$B$250,Ministres!BG4734)&gt;0</f>
        <v>1</v>
      </c>
      <c r="BI4734" s="41"/>
      <c r="BJ4734" s="41"/>
      <c r="BK4734" s="41"/>
      <c r="BL4734" s="41"/>
      <c r="BM4734" s="41"/>
      <c r="BN4734" s="41"/>
    </row>
    <row r="4735" spans="1:66" s="1" customFormat="1" ht="35.1" customHeight="1" x14ac:dyDescent="0.25">
      <c r="A4735" s="222" t="s">
        <v>6115</v>
      </c>
      <c r="B4735" s="112">
        <v>16</v>
      </c>
      <c r="C4735" s="116" t="s">
        <v>107</v>
      </c>
      <c r="D4735" s="620">
        <v>1000</v>
      </c>
      <c r="E4735" s="32"/>
      <c r="F4735" s="117">
        <v>12</v>
      </c>
      <c r="G4735" s="694">
        <v>1</v>
      </c>
      <c r="H4735" s="878" t="str">
        <f t="shared" si="7114"/>
        <v>083</v>
      </c>
      <c r="I4735" s="397" t="s">
        <v>3284</v>
      </c>
      <c r="J4735" s="380" t="s">
        <v>2660</v>
      </c>
      <c r="K4735" s="424" t="s">
        <v>4280</v>
      </c>
      <c r="L4735" s="738">
        <v>100</v>
      </c>
      <c r="M4735" s="739">
        <v>116</v>
      </c>
      <c r="N4735" s="931"/>
      <c r="O4735" s="530">
        <f t="shared" si="7142"/>
        <v>-100</v>
      </c>
      <c r="P4735" s="530" t="str">
        <f t="shared" si="7143"/>
        <v xml:space="preserve">0 </v>
      </c>
      <c r="Q4735" s="641"/>
      <c r="R4735" s="537"/>
      <c r="S4735" s="537"/>
      <c r="T4735" s="537"/>
      <c r="U4735" s="537"/>
      <c r="V4735" s="537"/>
      <c r="W4735" s="683" t="str">
        <f t="shared" si="7154"/>
        <v>OK</v>
      </c>
      <c r="X4735" s="141"/>
      <c r="Y4735" s="141"/>
      <c r="Z4735" s="552"/>
      <c r="AA4735" s="552"/>
      <c r="AB4735" s="683" t="str">
        <f t="shared" si="7155"/>
        <v>OK</v>
      </c>
      <c r="AC4735" s="593"/>
      <c r="AD4735" s="530">
        <f t="shared" si="7144"/>
        <v>0</v>
      </c>
      <c r="AE4735" s="842">
        <f t="shared" si="7145"/>
        <v>0</v>
      </c>
      <c r="AF4735" s="931"/>
      <c r="AG4735" s="530">
        <f t="shared" si="7146"/>
        <v>-116</v>
      </c>
      <c r="AH4735" s="530" t="str">
        <f t="shared" si="7147"/>
        <v xml:space="preserve">0 </v>
      </c>
      <c r="AI4735" s="641"/>
      <c r="AJ4735" s="537"/>
      <c r="AK4735" s="537"/>
      <c r="AL4735" s="537"/>
      <c r="AM4735" s="537"/>
      <c r="AN4735" s="537"/>
      <c r="AO4735" s="683" t="str">
        <f t="shared" si="7156"/>
        <v>OK</v>
      </c>
      <c r="AP4735" s="141"/>
      <c r="AQ4735" s="141"/>
      <c r="AR4735" s="552"/>
      <c r="AS4735" s="552"/>
      <c r="AT4735" s="683" t="str">
        <f t="shared" si="7157"/>
        <v>OK</v>
      </c>
      <c r="AU4735" s="593"/>
      <c r="AV4735" s="530">
        <f t="shared" si="7148"/>
        <v>0</v>
      </c>
      <c r="AW4735" s="842">
        <f t="shared" si="7149"/>
        <v>0</v>
      </c>
      <c r="AX4735" s="115">
        <f t="shared" si="7150"/>
        <v>100</v>
      </c>
      <c r="AY4735" s="5">
        <f t="shared" si="7151"/>
        <v>0</v>
      </c>
      <c r="AZ4735" s="5">
        <f t="shared" si="7158"/>
        <v>-100</v>
      </c>
      <c r="BA4735" s="335">
        <f>AZ4735/AX4735</f>
        <v>-1</v>
      </c>
      <c r="BB4735" s="23">
        <f t="shared" si="7152"/>
        <v>116</v>
      </c>
      <c r="BC4735" s="5">
        <f t="shared" si="7160"/>
        <v>0</v>
      </c>
      <c r="BD4735" s="5">
        <f t="shared" si="7161"/>
        <v>-116</v>
      </c>
      <c r="BE4735" s="335">
        <f>BD4735/BB4735</f>
        <v>-1</v>
      </c>
      <c r="BF4735" s="41"/>
      <c r="BG4735" s="826" t="str">
        <f t="shared" si="7153"/>
        <v>51.12</v>
      </c>
      <c r="BH4735" s="607" t="b">
        <f>COUNTIF('Codes SEC'!$B$2:$B$250,Ministres!BG4735)&gt;0</f>
        <v>1</v>
      </c>
      <c r="BI4735" s="41"/>
      <c r="BJ4735" s="41"/>
      <c r="BK4735" s="41"/>
      <c r="BL4735" s="41"/>
      <c r="BM4735" s="41"/>
      <c r="BN4735" s="41"/>
    </row>
    <row r="4736" spans="1:66" ht="35.1" customHeight="1" x14ac:dyDescent="0.25">
      <c r="A4736" s="190" t="s">
        <v>6115</v>
      </c>
      <c r="B4736" s="583">
        <v>16</v>
      </c>
      <c r="C4736" s="120" t="s">
        <v>107</v>
      </c>
      <c r="D4736" s="620">
        <v>1000</v>
      </c>
      <c r="E4736" s="604"/>
      <c r="F4736" s="192">
        <v>12</v>
      </c>
      <c r="G4736" s="697">
        <v>1</v>
      </c>
      <c r="H4736" s="890" t="str">
        <f t="shared" si="7114"/>
        <v>083</v>
      </c>
      <c r="I4736" s="585">
        <v>85112000</v>
      </c>
      <c r="J4736" s="380" t="s">
        <v>4297</v>
      </c>
      <c r="K4736" s="422" t="s">
        <v>4298</v>
      </c>
      <c r="L4736" s="726">
        <v>0</v>
      </c>
      <c r="M4736" s="727">
        <v>0</v>
      </c>
      <c r="N4736" s="931"/>
      <c r="O4736" s="530">
        <f t="shared" si="7142"/>
        <v>0</v>
      </c>
      <c r="P4736" s="530">
        <f t="shared" si="7143"/>
        <v>0</v>
      </c>
      <c r="Q4736" s="646"/>
      <c r="R4736" s="536"/>
      <c r="S4736" s="536"/>
      <c r="T4736" s="536"/>
      <c r="U4736" s="536"/>
      <c r="V4736" s="536"/>
      <c r="W4736" s="683" t="str">
        <f t="shared" si="7154"/>
        <v>OK</v>
      </c>
      <c r="X4736" s="141"/>
      <c r="Y4736" s="141"/>
      <c r="Z4736" s="552"/>
      <c r="AA4736" s="552"/>
      <c r="AB4736" s="683" t="str">
        <f t="shared" si="7155"/>
        <v>OK</v>
      </c>
      <c r="AC4736" s="593"/>
      <c r="AD4736" s="530">
        <f t="shared" si="7144"/>
        <v>0</v>
      </c>
      <c r="AE4736" s="842">
        <f t="shared" si="7145"/>
        <v>0</v>
      </c>
      <c r="AF4736" s="931"/>
      <c r="AG4736" s="530">
        <f t="shared" si="7146"/>
        <v>0</v>
      </c>
      <c r="AH4736" s="530">
        <f t="shared" si="7147"/>
        <v>0</v>
      </c>
      <c r="AI4736" s="641"/>
      <c r="AJ4736" s="537"/>
      <c r="AK4736" s="537"/>
      <c r="AL4736" s="537"/>
      <c r="AM4736" s="537"/>
      <c r="AN4736" s="537"/>
      <c r="AO4736" s="683" t="str">
        <f t="shared" si="7156"/>
        <v>OK</v>
      </c>
      <c r="AP4736" s="141"/>
      <c r="AQ4736" s="141"/>
      <c r="AR4736" s="552"/>
      <c r="AS4736" s="552"/>
      <c r="AT4736" s="683" t="str">
        <f t="shared" si="7157"/>
        <v>OK</v>
      </c>
      <c r="AU4736" s="593"/>
      <c r="AV4736" s="530">
        <f t="shared" si="7148"/>
        <v>0</v>
      </c>
      <c r="AW4736" s="842">
        <f t="shared" si="7149"/>
        <v>0</v>
      </c>
      <c r="AX4736" s="115">
        <f t="shared" si="7150"/>
        <v>0</v>
      </c>
      <c r="AY4736" s="5">
        <f t="shared" si="7151"/>
        <v>0</v>
      </c>
      <c r="AZ4736" s="7">
        <f t="shared" si="7158"/>
        <v>0</v>
      </c>
      <c r="BA4736" s="335" t="e">
        <f>AZ4736/AX4736</f>
        <v>#DIV/0!</v>
      </c>
      <c r="BB4736" s="23">
        <f t="shared" si="7152"/>
        <v>0</v>
      </c>
      <c r="BC4736" s="5">
        <f t="shared" si="7160"/>
        <v>0</v>
      </c>
      <c r="BD4736" s="7">
        <f t="shared" si="7161"/>
        <v>0</v>
      </c>
      <c r="BE4736" s="335" t="e">
        <f>BD4736/BB4736</f>
        <v>#DIV/0!</v>
      </c>
      <c r="BG4736" s="826" t="str">
        <f t="shared" si="7153"/>
        <v>51.12</v>
      </c>
      <c r="BH4736" s="607" t="b">
        <f>COUNTIF('Codes SEC'!$B$2:$B$250,Ministres!BG4736)&gt;0</f>
        <v>1</v>
      </c>
    </row>
    <row r="4737" spans="1:66" s="1" customFormat="1" ht="35.1" customHeight="1" x14ac:dyDescent="0.25">
      <c r="A4737" s="21" t="s">
        <v>6115</v>
      </c>
      <c r="B4737" s="112">
        <v>16</v>
      </c>
      <c r="C4737" s="116" t="s">
        <v>107</v>
      </c>
      <c r="D4737" s="620">
        <v>1000</v>
      </c>
      <c r="E4737" s="278"/>
      <c r="F4737" s="116">
        <v>12</v>
      </c>
      <c r="G4737" s="694">
        <v>1</v>
      </c>
      <c r="H4737" s="878" t="str">
        <f t="shared" si="7114"/>
        <v>083</v>
      </c>
      <c r="I4737" s="397" t="s">
        <v>3281</v>
      </c>
      <c r="J4737" s="380" t="s">
        <v>2661</v>
      </c>
      <c r="K4737" s="408" t="s">
        <v>130</v>
      </c>
      <c r="L4737" s="733">
        <v>0</v>
      </c>
      <c r="M4737" s="734">
        <v>58</v>
      </c>
      <c r="N4737" s="931"/>
      <c r="O4737" s="530">
        <f t="shared" si="7142"/>
        <v>0</v>
      </c>
      <c r="P4737" s="530">
        <f t="shared" si="7143"/>
        <v>0</v>
      </c>
      <c r="Q4737" s="646"/>
      <c r="R4737" s="536"/>
      <c r="S4737" s="536"/>
      <c r="T4737" s="536"/>
      <c r="U4737" s="536"/>
      <c r="V4737" s="536"/>
      <c r="W4737" s="683" t="str">
        <f t="shared" si="7154"/>
        <v>OK</v>
      </c>
      <c r="X4737" s="141"/>
      <c r="Y4737" s="141"/>
      <c r="Z4737" s="552"/>
      <c r="AA4737" s="552"/>
      <c r="AB4737" s="683" t="str">
        <f t="shared" si="7155"/>
        <v>OK</v>
      </c>
      <c r="AC4737" s="593"/>
      <c r="AD4737" s="530">
        <f t="shared" si="7144"/>
        <v>0</v>
      </c>
      <c r="AE4737" s="842">
        <f t="shared" si="7145"/>
        <v>0</v>
      </c>
      <c r="AF4737" s="931"/>
      <c r="AG4737" s="530">
        <f t="shared" si="7146"/>
        <v>-58</v>
      </c>
      <c r="AH4737" s="530" t="str">
        <f t="shared" si="7147"/>
        <v xml:space="preserve">0 </v>
      </c>
      <c r="AI4737" s="641"/>
      <c r="AJ4737" s="537"/>
      <c r="AK4737" s="537"/>
      <c r="AL4737" s="537"/>
      <c r="AM4737" s="537"/>
      <c r="AN4737" s="537"/>
      <c r="AO4737" s="683" t="str">
        <f t="shared" si="7156"/>
        <v>OK</v>
      </c>
      <c r="AP4737" s="141"/>
      <c r="AQ4737" s="141"/>
      <c r="AR4737" s="552"/>
      <c r="AS4737" s="552"/>
      <c r="AT4737" s="683" t="str">
        <f t="shared" si="7157"/>
        <v>OK</v>
      </c>
      <c r="AU4737" s="593"/>
      <c r="AV4737" s="530">
        <f t="shared" si="7148"/>
        <v>0</v>
      </c>
      <c r="AW4737" s="842">
        <f t="shared" si="7149"/>
        <v>0</v>
      </c>
      <c r="AX4737" s="115">
        <f t="shared" si="7150"/>
        <v>0</v>
      </c>
      <c r="AY4737" s="5">
        <f t="shared" si="7151"/>
        <v>0</v>
      </c>
      <c r="AZ4737" s="7">
        <f t="shared" si="7158"/>
        <v>0</v>
      </c>
      <c r="BA4737" s="335" t="e">
        <f t="shared" si="7159"/>
        <v>#DIV/0!</v>
      </c>
      <c r="BB4737" s="23">
        <f t="shared" si="7152"/>
        <v>58</v>
      </c>
      <c r="BC4737" s="5">
        <f t="shared" si="7160"/>
        <v>0</v>
      </c>
      <c r="BD4737" s="7">
        <f t="shared" si="7161"/>
        <v>-58</v>
      </c>
      <c r="BE4737" s="335">
        <f t="shared" si="7162"/>
        <v>-1</v>
      </c>
      <c r="BF4737" s="41"/>
      <c r="BG4737" s="826" t="str">
        <f t="shared" si="7153"/>
        <v>52.10</v>
      </c>
      <c r="BH4737" s="607" t="b">
        <f>COUNTIF('Codes SEC'!$B$2:$B$250,Ministres!BG4737)&gt;0</f>
        <v>1</v>
      </c>
      <c r="BI4737" s="41"/>
      <c r="BJ4737" s="41"/>
      <c r="BK4737" s="41"/>
      <c r="BL4737" s="41"/>
      <c r="BM4737" s="41"/>
      <c r="BN4737" s="41"/>
    </row>
    <row r="4738" spans="1:66" s="4" customFormat="1" ht="35.1" customHeight="1" x14ac:dyDescent="0.25">
      <c r="A4738" s="21" t="s">
        <v>6115</v>
      </c>
      <c r="B4738" s="112">
        <v>16</v>
      </c>
      <c r="C4738" s="116" t="s">
        <v>107</v>
      </c>
      <c r="D4738" s="620">
        <v>1000</v>
      </c>
      <c r="E4738" s="278"/>
      <c r="F4738" s="116">
        <v>12</v>
      </c>
      <c r="G4738" s="694">
        <v>1</v>
      </c>
      <c r="H4738" s="878" t="str">
        <f t="shared" si="7114"/>
        <v>083</v>
      </c>
      <c r="I4738" s="397" t="s">
        <v>3289</v>
      </c>
      <c r="J4738" s="380" t="s">
        <v>2662</v>
      </c>
      <c r="K4738" s="422" t="s">
        <v>4749</v>
      </c>
      <c r="L4738" s="733">
        <v>200</v>
      </c>
      <c r="M4738" s="734">
        <v>200</v>
      </c>
      <c r="N4738" s="931"/>
      <c r="O4738" s="530">
        <f t="shared" si="7142"/>
        <v>-200</v>
      </c>
      <c r="P4738" s="530" t="str">
        <f t="shared" si="7143"/>
        <v xml:space="preserve">0 </v>
      </c>
      <c r="Q4738" s="646"/>
      <c r="R4738" s="536"/>
      <c r="S4738" s="536"/>
      <c r="T4738" s="536"/>
      <c r="U4738" s="536"/>
      <c r="V4738" s="536"/>
      <c r="W4738" s="683" t="str">
        <f t="shared" si="7154"/>
        <v>OK</v>
      </c>
      <c r="X4738" s="141"/>
      <c r="Y4738" s="141"/>
      <c r="Z4738" s="552"/>
      <c r="AA4738" s="552"/>
      <c r="AB4738" s="683" t="str">
        <f t="shared" si="7155"/>
        <v>OK</v>
      </c>
      <c r="AC4738" s="593"/>
      <c r="AD4738" s="530">
        <f t="shared" si="7144"/>
        <v>0</v>
      </c>
      <c r="AE4738" s="842">
        <f t="shared" si="7145"/>
        <v>0</v>
      </c>
      <c r="AF4738" s="931"/>
      <c r="AG4738" s="530">
        <f t="shared" si="7146"/>
        <v>-200</v>
      </c>
      <c r="AH4738" s="530" t="str">
        <f t="shared" si="7147"/>
        <v xml:space="preserve">0 </v>
      </c>
      <c r="AI4738" s="641"/>
      <c r="AJ4738" s="537"/>
      <c r="AK4738" s="537"/>
      <c r="AL4738" s="537"/>
      <c r="AM4738" s="537"/>
      <c r="AN4738" s="537"/>
      <c r="AO4738" s="683" t="str">
        <f t="shared" si="7156"/>
        <v>OK</v>
      </c>
      <c r="AP4738" s="141"/>
      <c r="AQ4738" s="141"/>
      <c r="AR4738" s="552"/>
      <c r="AS4738" s="552"/>
      <c r="AT4738" s="683" t="str">
        <f t="shared" si="7157"/>
        <v>OK</v>
      </c>
      <c r="AU4738" s="593"/>
      <c r="AV4738" s="530">
        <f t="shared" si="7148"/>
        <v>0</v>
      </c>
      <c r="AW4738" s="842">
        <f t="shared" si="7149"/>
        <v>0</v>
      </c>
      <c r="AX4738" s="115">
        <f t="shared" si="7150"/>
        <v>200</v>
      </c>
      <c r="AY4738" s="5">
        <f t="shared" si="7151"/>
        <v>0</v>
      </c>
      <c r="AZ4738" s="7">
        <f t="shared" si="7158"/>
        <v>-200</v>
      </c>
      <c r="BA4738" s="335">
        <f t="shared" si="7159"/>
        <v>-1</v>
      </c>
      <c r="BB4738" s="23">
        <f t="shared" si="7152"/>
        <v>200</v>
      </c>
      <c r="BC4738" s="5">
        <f t="shared" si="7160"/>
        <v>0</v>
      </c>
      <c r="BD4738" s="7">
        <f t="shared" si="7161"/>
        <v>-200</v>
      </c>
      <c r="BE4738" s="335">
        <f t="shared" si="7162"/>
        <v>-1</v>
      </c>
      <c r="BF4738" s="41"/>
      <c r="BG4738" s="826" t="str">
        <f t="shared" si="7153"/>
        <v>53.10</v>
      </c>
      <c r="BH4738" s="607" t="b">
        <f>COUNTIF('Codes SEC'!$B$2:$B$250,Ministres!BG4738)&gt;0</f>
        <v>1</v>
      </c>
      <c r="BI4738" s="41"/>
      <c r="BJ4738" s="41"/>
      <c r="BK4738" s="41"/>
      <c r="BL4738" s="41"/>
      <c r="BM4738" s="41"/>
      <c r="BN4738" s="41"/>
    </row>
    <row r="4739" spans="1:66" s="27" customFormat="1" ht="35.1" customHeight="1" x14ac:dyDescent="0.25">
      <c r="A4739" s="21" t="s">
        <v>6115</v>
      </c>
      <c r="B4739" s="112">
        <v>16</v>
      </c>
      <c r="C4739" s="116" t="s">
        <v>107</v>
      </c>
      <c r="D4739" s="620">
        <v>1000</v>
      </c>
      <c r="E4739" s="278"/>
      <c r="F4739" s="116">
        <v>17</v>
      </c>
      <c r="G4739" s="694">
        <v>1</v>
      </c>
      <c r="H4739" s="878" t="str">
        <f t="shared" si="7114"/>
        <v>083</v>
      </c>
      <c r="I4739" s="397" t="s">
        <v>3289</v>
      </c>
      <c r="J4739" s="380" t="s">
        <v>2663</v>
      </c>
      <c r="K4739" s="408" t="s">
        <v>439</v>
      </c>
      <c r="L4739" s="726">
        <v>29134</v>
      </c>
      <c r="M4739" s="727">
        <v>25628</v>
      </c>
      <c r="N4739" s="931"/>
      <c r="O4739" s="530">
        <f t="shared" si="7142"/>
        <v>-29134</v>
      </c>
      <c r="P4739" s="530" t="str">
        <f t="shared" si="7143"/>
        <v xml:space="preserve">0 </v>
      </c>
      <c r="Q4739" s="646"/>
      <c r="R4739" s="536"/>
      <c r="S4739" s="536"/>
      <c r="T4739" s="536"/>
      <c r="U4739" s="536"/>
      <c r="V4739" s="536"/>
      <c r="W4739" s="683" t="str">
        <f t="shared" si="7154"/>
        <v>OK</v>
      </c>
      <c r="X4739" s="141"/>
      <c r="Y4739" s="141"/>
      <c r="Z4739" s="552"/>
      <c r="AA4739" s="552"/>
      <c r="AB4739" s="683" t="str">
        <f t="shared" si="7155"/>
        <v>OK</v>
      </c>
      <c r="AC4739" s="593"/>
      <c r="AD4739" s="530">
        <f t="shared" si="7144"/>
        <v>0</v>
      </c>
      <c r="AE4739" s="842">
        <f t="shared" si="7145"/>
        <v>0</v>
      </c>
      <c r="AF4739" s="931"/>
      <c r="AG4739" s="530">
        <f t="shared" si="7146"/>
        <v>-25628</v>
      </c>
      <c r="AH4739" s="530" t="str">
        <f t="shared" si="7147"/>
        <v xml:space="preserve">0 </v>
      </c>
      <c r="AI4739" s="641"/>
      <c r="AJ4739" s="537"/>
      <c r="AK4739" s="537"/>
      <c r="AL4739" s="537"/>
      <c r="AM4739" s="537"/>
      <c r="AN4739" s="537"/>
      <c r="AO4739" s="683" t="str">
        <f t="shared" si="7156"/>
        <v>OK</v>
      </c>
      <c r="AP4739" s="141"/>
      <c r="AQ4739" s="141"/>
      <c r="AR4739" s="552"/>
      <c r="AS4739" s="552"/>
      <c r="AT4739" s="683" t="str">
        <f t="shared" si="7157"/>
        <v>OK</v>
      </c>
      <c r="AU4739" s="593"/>
      <c r="AV4739" s="530">
        <f t="shared" si="7148"/>
        <v>0</v>
      </c>
      <c r="AW4739" s="842">
        <f t="shared" si="7149"/>
        <v>0</v>
      </c>
      <c r="AX4739" s="115">
        <f t="shared" si="7150"/>
        <v>29134</v>
      </c>
      <c r="AY4739" s="5">
        <f t="shared" si="7151"/>
        <v>0</v>
      </c>
      <c r="AZ4739" s="7">
        <f t="shared" si="7158"/>
        <v>-29134</v>
      </c>
      <c r="BA4739" s="335">
        <f t="shared" ref="BA4739:BA4750" si="7163">AZ4739/AX4739</f>
        <v>-1</v>
      </c>
      <c r="BB4739" s="23">
        <f t="shared" si="7152"/>
        <v>25628</v>
      </c>
      <c r="BC4739" s="5">
        <f t="shared" si="7160"/>
        <v>0</v>
      </c>
      <c r="BD4739" s="7">
        <f t="shared" si="7161"/>
        <v>-25628</v>
      </c>
      <c r="BE4739" s="335">
        <f t="shared" ref="BE4739:BE4750" si="7164">BD4739/BB4739</f>
        <v>-1</v>
      </c>
      <c r="BF4739" s="41"/>
      <c r="BG4739" s="826" t="str">
        <f t="shared" si="7153"/>
        <v>53.10</v>
      </c>
      <c r="BH4739" s="607" t="b">
        <f>COUNTIF('Codes SEC'!$B$2:$B$250,Ministres!BG4739)&gt;0</f>
        <v>1</v>
      </c>
      <c r="BI4739" s="40"/>
      <c r="BJ4739" s="40"/>
      <c r="BK4739" s="40"/>
      <c r="BL4739" s="40"/>
      <c r="BM4739" s="40"/>
      <c r="BN4739" s="40"/>
    </row>
    <row r="4740" spans="1:66" ht="35.1" customHeight="1" x14ac:dyDescent="0.25">
      <c r="A4740" s="21" t="s">
        <v>6115</v>
      </c>
      <c r="B4740" s="112">
        <v>16</v>
      </c>
      <c r="C4740" s="116" t="s">
        <v>107</v>
      </c>
      <c r="D4740" s="620">
        <v>1000</v>
      </c>
      <c r="E4740" s="278"/>
      <c r="F4740" s="116">
        <v>12</v>
      </c>
      <c r="G4740" s="694">
        <v>1</v>
      </c>
      <c r="H4740" s="878" t="str">
        <f t="shared" si="7114"/>
        <v>083</v>
      </c>
      <c r="I4740" s="397" t="s">
        <v>3289</v>
      </c>
      <c r="J4740" s="380" t="s">
        <v>2664</v>
      </c>
      <c r="K4740" s="422" t="s">
        <v>3183</v>
      </c>
      <c r="L4740" s="733">
        <v>0</v>
      </c>
      <c r="M4740" s="734">
        <v>0</v>
      </c>
      <c r="N4740" s="931"/>
      <c r="O4740" s="530">
        <f t="shared" si="7142"/>
        <v>0</v>
      </c>
      <c r="P4740" s="530">
        <f t="shared" si="7143"/>
        <v>0</v>
      </c>
      <c r="Q4740" s="646"/>
      <c r="R4740" s="536"/>
      <c r="S4740" s="536"/>
      <c r="T4740" s="536"/>
      <c r="U4740" s="536"/>
      <c r="V4740" s="536"/>
      <c r="W4740" s="683" t="str">
        <f t="shared" si="7154"/>
        <v>OK</v>
      </c>
      <c r="X4740" s="141"/>
      <c r="Y4740" s="141"/>
      <c r="Z4740" s="552"/>
      <c r="AA4740" s="552"/>
      <c r="AB4740" s="683" t="str">
        <f t="shared" si="7155"/>
        <v>OK</v>
      </c>
      <c r="AC4740" s="593"/>
      <c r="AD4740" s="530">
        <f t="shared" si="7144"/>
        <v>0</v>
      </c>
      <c r="AE4740" s="842">
        <f t="shared" si="7145"/>
        <v>0</v>
      </c>
      <c r="AF4740" s="931"/>
      <c r="AG4740" s="530">
        <f t="shared" si="7146"/>
        <v>0</v>
      </c>
      <c r="AH4740" s="530">
        <f t="shared" si="7147"/>
        <v>0</v>
      </c>
      <c r="AI4740" s="641"/>
      <c r="AJ4740" s="537"/>
      <c r="AK4740" s="537"/>
      <c r="AL4740" s="537"/>
      <c r="AM4740" s="537"/>
      <c r="AN4740" s="537"/>
      <c r="AO4740" s="683" t="str">
        <f t="shared" si="7156"/>
        <v>OK</v>
      </c>
      <c r="AP4740" s="141"/>
      <c r="AQ4740" s="141"/>
      <c r="AR4740" s="552"/>
      <c r="AS4740" s="552"/>
      <c r="AT4740" s="683" t="str">
        <f t="shared" si="7157"/>
        <v>OK</v>
      </c>
      <c r="AU4740" s="593"/>
      <c r="AV4740" s="530">
        <f t="shared" si="7148"/>
        <v>0</v>
      </c>
      <c r="AW4740" s="842">
        <f t="shared" si="7149"/>
        <v>0</v>
      </c>
      <c r="AX4740" s="115">
        <f t="shared" si="7150"/>
        <v>0</v>
      </c>
      <c r="AY4740" s="5">
        <f t="shared" si="7151"/>
        <v>0</v>
      </c>
      <c r="AZ4740" s="7">
        <f t="shared" si="7158"/>
        <v>0</v>
      </c>
      <c r="BA4740" s="335" t="e">
        <f>AZ4740/AX4740</f>
        <v>#DIV/0!</v>
      </c>
      <c r="BB4740" s="23">
        <f t="shared" si="7152"/>
        <v>0</v>
      </c>
      <c r="BC4740" s="5">
        <f t="shared" si="7160"/>
        <v>0</v>
      </c>
      <c r="BD4740" s="7">
        <f t="shared" si="7161"/>
        <v>0</v>
      </c>
      <c r="BE4740" s="335" t="e">
        <f>BD4740/BB4740</f>
        <v>#DIV/0!</v>
      </c>
      <c r="BG4740" s="826" t="str">
        <f t="shared" si="7153"/>
        <v>53.10</v>
      </c>
      <c r="BH4740" s="607" t="b">
        <f>COUNTIF('Codes SEC'!$B$2:$B$250,Ministres!BG4740)&gt;0</f>
        <v>1</v>
      </c>
    </row>
    <row r="4741" spans="1:66" ht="35.1" customHeight="1" x14ac:dyDescent="0.25">
      <c r="A4741" s="21" t="s">
        <v>6115</v>
      </c>
      <c r="B4741" s="112">
        <v>16</v>
      </c>
      <c r="C4741" s="116" t="s">
        <v>107</v>
      </c>
      <c r="D4741" s="620">
        <v>1000</v>
      </c>
      <c r="E4741" s="278"/>
      <c r="F4741" s="116">
        <v>17</v>
      </c>
      <c r="G4741" s="694">
        <v>1</v>
      </c>
      <c r="H4741" s="878" t="str">
        <f t="shared" si="7114"/>
        <v>083</v>
      </c>
      <c r="I4741" s="397" t="s">
        <v>3285</v>
      </c>
      <c r="J4741" s="380" t="s">
        <v>2666</v>
      </c>
      <c r="K4741" s="483" t="s">
        <v>6401</v>
      </c>
      <c r="L4741" s="733">
        <v>10000</v>
      </c>
      <c r="M4741" s="734">
        <v>10000</v>
      </c>
      <c r="N4741" s="931"/>
      <c r="O4741" s="530">
        <f t="shared" si="7142"/>
        <v>-10000</v>
      </c>
      <c r="P4741" s="530" t="str">
        <f t="shared" si="7143"/>
        <v xml:space="preserve">0 </v>
      </c>
      <c r="Q4741" s="646"/>
      <c r="R4741" s="536"/>
      <c r="S4741" s="536"/>
      <c r="T4741" s="536"/>
      <c r="U4741" s="536"/>
      <c r="V4741" s="536"/>
      <c r="W4741" s="683" t="str">
        <f>IF(SUM(Q4741:V4741)=X4741,"OK",SUM(Q4741:V4741)-X4741)</f>
        <v>OK</v>
      </c>
      <c r="X4741" s="141"/>
      <c r="Y4741" s="141"/>
      <c r="Z4741" s="552"/>
      <c r="AA4741" s="552"/>
      <c r="AB4741" s="683" t="str">
        <f>IF(SUM(Z4741:AA4741)=AC4741,"OK",SUM(Z4741:AA4741)-AC4741)</f>
        <v>OK</v>
      </c>
      <c r="AC4741" s="593"/>
      <c r="AD4741" s="530">
        <f t="shared" si="7144"/>
        <v>0</v>
      </c>
      <c r="AE4741" s="842">
        <f t="shared" si="7145"/>
        <v>0</v>
      </c>
      <c r="AF4741" s="931"/>
      <c r="AG4741" s="530">
        <f t="shared" si="7146"/>
        <v>-10000</v>
      </c>
      <c r="AH4741" s="530" t="str">
        <f t="shared" si="7147"/>
        <v xml:space="preserve">0 </v>
      </c>
      <c r="AI4741" s="641"/>
      <c r="AJ4741" s="537"/>
      <c r="AK4741" s="537"/>
      <c r="AL4741" s="537"/>
      <c r="AM4741" s="537"/>
      <c r="AN4741" s="537"/>
      <c r="AO4741" s="683" t="str">
        <f>IF(SUM(AI4741:AN4741)=AP4741,"OK",SUM(AI4741:AN4741)-AP4741)</f>
        <v>OK</v>
      </c>
      <c r="AP4741" s="141"/>
      <c r="AQ4741" s="141"/>
      <c r="AR4741" s="552"/>
      <c r="AS4741" s="552"/>
      <c r="AT4741" s="683" t="str">
        <f>IF(SUM(AR4741:AS4741)=AU4741,"OK",SUM(AR4741:AS4741)-AU4741)</f>
        <v>OK</v>
      </c>
      <c r="AU4741" s="593"/>
      <c r="AV4741" s="530">
        <f t="shared" si="7148"/>
        <v>0</v>
      </c>
      <c r="AW4741" s="842">
        <f t="shared" si="7149"/>
        <v>0</v>
      </c>
      <c r="AX4741" s="115">
        <f t="shared" si="7150"/>
        <v>10000</v>
      </c>
      <c r="AY4741" s="5">
        <f t="shared" si="7151"/>
        <v>0</v>
      </c>
      <c r="AZ4741" s="7">
        <f>AY4741-AX4741</f>
        <v>-10000</v>
      </c>
      <c r="BA4741" s="335">
        <f>AZ4741/AX4741</f>
        <v>-1</v>
      </c>
      <c r="BB4741" s="23">
        <f t="shared" si="7152"/>
        <v>10000</v>
      </c>
      <c r="BC4741" s="5">
        <f>AW4741</f>
        <v>0</v>
      </c>
      <c r="BD4741" s="7">
        <f>BC4741-BB4741</f>
        <v>-10000</v>
      </c>
      <c r="BE4741" s="335">
        <f>BD4741/BB4741</f>
        <v>-1</v>
      </c>
      <c r="BG4741" s="826" t="str">
        <f t="shared" si="7153"/>
        <v>61.41</v>
      </c>
      <c r="BH4741" s="607" t="b">
        <f>COUNTIF('Codes SEC'!$B$2:$B$250,Ministres!BG4741)&gt;0</f>
        <v>1</v>
      </c>
    </row>
    <row r="4742" spans="1:66" ht="35.1" customHeight="1" x14ac:dyDescent="0.25">
      <c r="A4742" s="21" t="s">
        <v>6115</v>
      </c>
      <c r="B4742" s="112">
        <v>16</v>
      </c>
      <c r="C4742" s="116" t="s">
        <v>107</v>
      </c>
      <c r="D4742" s="620">
        <v>1000</v>
      </c>
      <c r="E4742" s="278"/>
      <c r="F4742" s="116">
        <v>18</v>
      </c>
      <c r="G4742" s="694">
        <v>1</v>
      </c>
      <c r="H4742" s="878" t="str">
        <f t="shared" si="7114"/>
        <v>083</v>
      </c>
      <c r="I4742" s="397" t="s">
        <v>3305</v>
      </c>
      <c r="J4742" s="380" t="s">
        <v>2665</v>
      </c>
      <c r="K4742" s="456" t="s">
        <v>709</v>
      </c>
      <c r="L4742" s="726">
        <v>5863</v>
      </c>
      <c r="M4742" s="727">
        <v>5863</v>
      </c>
      <c r="N4742" s="931"/>
      <c r="O4742" s="530">
        <f t="shared" si="7142"/>
        <v>-5863</v>
      </c>
      <c r="P4742" s="530" t="str">
        <f t="shared" si="7143"/>
        <v xml:space="preserve">0 </v>
      </c>
      <c r="Q4742" s="646"/>
      <c r="R4742" s="536"/>
      <c r="S4742" s="536"/>
      <c r="T4742" s="536"/>
      <c r="U4742" s="536"/>
      <c r="V4742" s="536"/>
      <c r="W4742" s="683" t="str">
        <f t="shared" si="7154"/>
        <v>OK</v>
      </c>
      <c r="X4742" s="141"/>
      <c r="Y4742" s="141"/>
      <c r="Z4742" s="552"/>
      <c r="AA4742" s="552"/>
      <c r="AB4742" s="683" t="str">
        <f t="shared" si="7155"/>
        <v>OK</v>
      </c>
      <c r="AC4742" s="593"/>
      <c r="AD4742" s="530">
        <f t="shared" si="7144"/>
        <v>0</v>
      </c>
      <c r="AE4742" s="842">
        <f t="shared" si="7145"/>
        <v>0</v>
      </c>
      <c r="AF4742" s="931"/>
      <c r="AG4742" s="530">
        <f t="shared" si="7146"/>
        <v>-5863</v>
      </c>
      <c r="AH4742" s="530" t="str">
        <f t="shared" si="7147"/>
        <v xml:space="preserve">0 </v>
      </c>
      <c r="AI4742" s="641"/>
      <c r="AJ4742" s="537"/>
      <c r="AK4742" s="537"/>
      <c r="AL4742" s="537"/>
      <c r="AM4742" s="537"/>
      <c r="AN4742" s="537"/>
      <c r="AO4742" s="683" t="str">
        <f t="shared" si="7156"/>
        <v>OK</v>
      </c>
      <c r="AP4742" s="141"/>
      <c r="AQ4742" s="141"/>
      <c r="AR4742" s="552"/>
      <c r="AS4742" s="552"/>
      <c r="AT4742" s="683" t="str">
        <f t="shared" si="7157"/>
        <v>OK</v>
      </c>
      <c r="AU4742" s="593"/>
      <c r="AV4742" s="530">
        <f t="shared" si="7148"/>
        <v>0</v>
      </c>
      <c r="AW4742" s="842">
        <f t="shared" si="7149"/>
        <v>0</v>
      </c>
      <c r="AX4742" s="115">
        <f t="shared" si="7150"/>
        <v>5863</v>
      </c>
      <c r="AY4742" s="5">
        <f t="shared" si="7151"/>
        <v>0</v>
      </c>
      <c r="AZ4742" s="7">
        <f t="shared" si="7158"/>
        <v>-5863</v>
      </c>
      <c r="BA4742" s="335">
        <f>AZ4742/AX4742</f>
        <v>-1</v>
      </c>
      <c r="BB4742" s="23">
        <f t="shared" si="7152"/>
        <v>5863</v>
      </c>
      <c r="BC4742" s="5">
        <f t="shared" si="7160"/>
        <v>0</v>
      </c>
      <c r="BD4742" s="7">
        <f t="shared" si="7161"/>
        <v>-5863</v>
      </c>
      <c r="BE4742" s="335">
        <f>BD4742/BB4742</f>
        <v>-1</v>
      </c>
      <c r="BG4742" s="826" t="str">
        <f t="shared" si="7153"/>
        <v>61.42</v>
      </c>
      <c r="BH4742" s="607" t="b">
        <f>COUNTIF('Codes SEC'!$B$2:$B$250,Ministres!BG4742)&gt;0</f>
        <v>1</v>
      </c>
    </row>
    <row r="4743" spans="1:66" ht="35.1" customHeight="1" x14ac:dyDescent="0.25">
      <c r="A4743" s="21" t="s">
        <v>6115</v>
      </c>
      <c r="B4743" s="112">
        <v>16</v>
      </c>
      <c r="C4743" s="116" t="s">
        <v>107</v>
      </c>
      <c r="D4743" s="620">
        <v>1000</v>
      </c>
      <c r="E4743" s="278"/>
      <c r="F4743" s="116">
        <v>12</v>
      </c>
      <c r="G4743" s="694">
        <v>1</v>
      </c>
      <c r="H4743" s="878" t="str">
        <f t="shared" si="7114"/>
        <v>083</v>
      </c>
      <c r="I4743" s="397">
        <v>86311000</v>
      </c>
      <c r="J4743" s="380" t="s">
        <v>3397</v>
      </c>
      <c r="K4743" s="449" t="s">
        <v>6403</v>
      </c>
      <c r="L4743" s="726">
        <v>0</v>
      </c>
      <c r="M4743" s="727">
        <v>0</v>
      </c>
      <c r="N4743" s="931"/>
      <c r="O4743" s="530">
        <f t="shared" si="7142"/>
        <v>0</v>
      </c>
      <c r="P4743" s="530">
        <f t="shared" si="7143"/>
        <v>0</v>
      </c>
      <c r="Q4743" s="646"/>
      <c r="R4743" s="536"/>
      <c r="S4743" s="536"/>
      <c r="T4743" s="536"/>
      <c r="U4743" s="536"/>
      <c r="V4743" s="536"/>
      <c r="W4743" s="683" t="str">
        <f>IF(SUM(Q4743:V4743)=X4743,"OK",SUM(Q4743:V4743)-X4743)</f>
        <v>OK</v>
      </c>
      <c r="X4743" s="141"/>
      <c r="Y4743" s="141"/>
      <c r="Z4743" s="552"/>
      <c r="AA4743" s="552"/>
      <c r="AB4743" s="683" t="str">
        <f>IF(SUM(Z4743:AA4743)=AC4743,"OK",SUM(Z4743:AA4743)-AC4743)</f>
        <v>OK</v>
      </c>
      <c r="AC4743" s="593"/>
      <c r="AD4743" s="530">
        <f t="shared" si="7144"/>
        <v>0</v>
      </c>
      <c r="AE4743" s="842">
        <f t="shared" si="7145"/>
        <v>0</v>
      </c>
      <c r="AF4743" s="931"/>
      <c r="AG4743" s="530">
        <f t="shared" si="7146"/>
        <v>0</v>
      </c>
      <c r="AH4743" s="530">
        <f t="shared" si="7147"/>
        <v>0</v>
      </c>
      <c r="AI4743" s="641"/>
      <c r="AJ4743" s="537"/>
      <c r="AK4743" s="537"/>
      <c r="AL4743" s="537"/>
      <c r="AM4743" s="537"/>
      <c r="AN4743" s="537"/>
      <c r="AO4743" s="683" t="str">
        <f>IF(SUM(AI4743:AN4743)=AP4743,"OK",SUM(AI4743:AN4743)-AP4743)</f>
        <v>OK</v>
      </c>
      <c r="AP4743" s="141"/>
      <c r="AQ4743" s="141"/>
      <c r="AR4743" s="552"/>
      <c r="AS4743" s="552"/>
      <c r="AT4743" s="683" t="str">
        <f>IF(SUM(AR4743:AS4743)=AU4743,"OK",SUM(AR4743:AS4743)-AU4743)</f>
        <v>OK</v>
      </c>
      <c r="AU4743" s="593"/>
      <c r="AV4743" s="530">
        <f t="shared" si="7148"/>
        <v>0</v>
      </c>
      <c r="AW4743" s="842">
        <f t="shared" si="7149"/>
        <v>0</v>
      </c>
      <c r="AX4743" s="115">
        <f t="shared" si="7150"/>
        <v>0</v>
      </c>
      <c r="AY4743" s="5">
        <f t="shared" si="7151"/>
        <v>0</v>
      </c>
      <c r="AZ4743" s="7">
        <f>AY4743-AX4743</f>
        <v>0</v>
      </c>
      <c r="BA4743" s="335" t="e">
        <f>AZ4743/AX4743</f>
        <v>#DIV/0!</v>
      </c>
      <c r="BB4743" s="23">
        <f t="shared" si="7152"/>
        <v>0</v>
      </c>
      <c r="BC4743" s="5">
        <f>AW4743</f>
        <v>0</v>
      </c>
      <c r="BD4743" s="7">
        <f>BC4743-BB4743</f>
        <v>0</v>
      </c>
      <c r="BE4743" s="335" t="e">
        <f>BD4743/BB4743</f>
        <v>#DIV/0!</v>
      </c>
      <c r="BG4743" s="826" t="str">
        <f t="shared" si="7153"/>
        <v>63.11</v>
      </c>
      <c r="BH4743" s="607" t="b">
        <f>COUNTIF('Codes SEC'!$B$2:$B$250,Ministres!BG4743)&gt;0</f>
        <v>1</v>
      </c>
    </row>
    <row r="4744" spans="1:66" s="203" customFormat="1" ht="35.1" customHeight="1" x14ac:dyDescent="0.25">
      <c r="A4744" s="21" t="s">
        <v>6115</v>
      </c>
      <c r="B4744" s="112" t="s">
        <v>5020</v>
      </c>
      <c r="C4744" s="120" t="s">
        <v>107</v>
      </c>
      <c r="D4744" s="620">
        <v>1000</v>
      </c>
      <c r="E4744" s="278"/>
      <c r="F4744" s="116">
        <v>12</v>
      </c>
      <c r="G4744" s="694">
        <v>1</v>
      </c>
      <c r="H4744" s="878" t="str">
        <f t="shared" si="7114"/>
        <v>083</v>
      </c>
      <c r="I4744" s="397">
        <v>86312000</v>
      </c>
      <c r="J4744" s="380" t="s">
        <v>4819</v>
      </c>
      <c r="K4744" s="422" t="s">
        <v>6409</v>
      </c>
      <c r="L4744" s="733">
        <v>0</v>
      </c>
      <c r="M4744" s="734">
        <v>0</v>
      </c>
      <c r="N4744" s="931"/>
      <c r="O4744" s="530">
        <f t="shared" si="7142"/>
        <v>0</v>
      </c>
      <c r="P4744" s="530">
        <f t="shared" si="7143"/>
        <v>0</v>
      </c>
      <c r="Q4744" s="646"/>
      <c r="R4744" s="536"/>
      <c r="S4744" s="536"/>
      <c r="T4744" s="536"/>
      <c r="U4744" s="536"/>
      <c r="V4744" s="536"/>
      <c r="W4744" s="683" t="str">
        <f>IF(SUM(Q4744:V4744)=X4744,"OK",SUM(Q4744:V4744)-X4744)</f>
        <v>OK</v>
      </c>
      <c r="X4744" s="141"/>
      <c r="Y4744" s="141"/>
      <c r="Z4744" s="552"/>
      <c r="AA4744" s="552"/>
      <c r="AB4744" s="683" t="str">
        <f>IF(SUM(Z4744:AA4744)=AC4744,"OK",SUM(Z4744:AA4744)-AC4744)</f>
        <v>OK</v>
      </c>
      <c r="AC4744" s="593"/>
      <c r="AD4744" s="530">
        <f t="shared" si="7144"/>
        <v>0</v>
      </c>
      <c r="AE4744" s="842">
        <f t="shared" si="7145"/>
        <v>0</v>
      </c>
      <c r="AF4744" s="931"/>
      <c r="AG4744" s="530">
        <f t="shared" si="7146"/>
        <v>0</v>
      </c>
      <c r="AH4744" s="530">
        <f t="shared" si="7147"/>
        <v>0</v>
      </c>
      <c r="AI4744" s="641"/>
      <c r="AJ4744" s="537"/>
      <c r="AK4744" s="537"/>
      <c r="AL4744" s="537"/>
      <c r="AM4744" s="537"/>
      <c r="AN4744" s="537"/>
      <c r="AO4744" s="683" t="str">
        <f>IF(SUM(AI4744:AN4744)=AP4744,"OK",SUM(AI4744:AN4744)-AP4744)</f>
        <v>OK</v>
      </c>
      <c r="AP4744" s="141"/>
      <c r="AQ4744" s="141"/>
      <c r="AR4744" s="552"/>
      <c r="AS4744" s="552"/>
      <c r="AT4744" s="683" t="str">
        <f>IF(SUM(AR4744:AS4744)=AU4744,"OK",SUM(AR4744:AS4744)-AU4744)</f>
        <v>OK</v>
      </c>
      <c r="AU4744" s="593"/>
      <c r="AV4744" s="530">
        <f t="shared" si="7148"/>
        <v>0</v>
      </c>
      <c r="AW4744" s="842">
        <f t="shared" si="7149"/>
        <v>0</v>
      </c>
      <c r="AX4744" s="115">
        <f t="shared" si="7150"/>
        <v>0</v>
      </c>
      <c r="AY4744" s="5">
        <f t="shared" si="7151"/>
        <v>0</v>
      </c>
      <c r="AZ4744" s="7">
        <f>AY4744-AX4744</f>
        <v>0</v>
      </c>
      <c r="BA4744" s="335" t="e">
        <f>AZ4744/AX4744</f>
        <v>#DIV/0!</v>
      </c>
      <c r="BB4744" s="23">
        <f t="shared" si="7152"/>
        <v>0</v>
      </c>
      <c r="BC4744" s="5">
        <f>AW4744</f>
        <v>0</v>
      </c>
      <c r="BD4744" s="7">
        <f>BC4744-BB4744</f>
        <v>0</v>
      </c>
      <c r="BE4744" s="335" t="e">
        <f>BD4744/BB4744</f>
        <v>#DIV/0!</v>
      </c>
      <c r="BF4744" s="667"/>
      <c r="BG4744" s="826" t="str">
        <f t="shared" si="7153"/>
        <v>63.12</v>
      </c>
      <c r="BH4744" s="668" t="b">
        <f>COUNTIF('Codes SEC'!$B$2:$B$250,Ministres!BG4744)&gt;0</f>
        <v>1</v>
      </c>
      <c r="BI4744" s="667"/>
      <c r="BJ4744" s="667"/>
      <c r="BK4744" s="667"/>
      <c r="BL4744" s="667"/>
      <c r="BM4744" s="667"/>
      <c r="BN4744" s="667"/>
    </row>
    <row r="4745" spans="1:66" ht="35.1" customHeight="1" x14ac:dyDescent="0.25">
      <c r="A4745" s="21" t="s">
        <v>6115</v>
      </c>
      <c r="B4745" s="112">
        <v>16</v>
      </c>
      <c r="C4745" s="116" t="s">
        <v>107</v>
      </c>
      <c r="D4745" s="620">
        <v>1000</v>
      </c>
      <c r="E4745" s="278"/>
      <c r="F4745" s="116">
        <v>12</v>
      </c>
      <c r="G4745" s="694">
        <v>1</v>
      </c>
      <c r="H4745" s="878" t="str">
        <f t="shared" si="7114"/>
        <v>083</v>
      </c>
      <c r="I4745" s="397" t="s">
        <v>3269</v>
      </c>
      <c r="J4745" s="380" t="s">
        <v>2667</v>
      </c>
      <c r="K4745" s="422" t="s">
        <v>6402</v>
      </c>
      <c r="L4745" s="733">
        <v>7000</v>
      </c>
      <c r="M4745" s="734">
        <v>4322</v>
      </c>
      <c r="N4745" s="931"/>
      <c r="O4745" s="530">
        <f t="shared" si="7142"/>
        <v>-7000</v>
      </c>
      <c r="P4745" s="530" t="str">
        <f t="shared" si="7143"/>
        <v xml:space="preserve">0 </v>
      </c>
      <c r="Q4745" s="646"/>
      <c r="R4745" s="536"/>
      <c r="S4745" s="536"/>
      <c r="T4745" s="536"/>
      <c r="U4745" s="536"/>
      <c r="V4745" s="536"/>
      <c r="W4745" s="683" t="str">
        <f t="shared" si="7154"/>
        <v>OK</v>
      </c>
      <c r="X4745" s="141"/>
      <c r="Y4745" s="141"/>
      <c r="Z4745" s="552"/>
      <c r="AA4745" s="552"/>
      <c r="AB4745" s="683" t="str">
        <f t="shared" si="7155"/>
        <v>OK</v>
      </c>
      <c r="AC4745" s="593"/>
      <c r="AD4745" s="530">
        <f t="shared" si="7144"/>
        <v>0</v>
      </c>
      <c r="AE4745" s="842">
        <f t="shared" si="7145"/>
        <v>0</v>
      </c>
      <c r="AF4745" s="931"/>
      <c r="AG4745" s="530">
        <f t="shared" si="7146"/>
        <v>-4322</v>
      </c>
      <c r="AH4745" s="530" t="str">
        <f t="shared" si="7147"/>
        <v xml:space="preserve">0 </v>
      </c>
      <c r="AI4745" s="641"/>
      <c r="AJ4745" s="537"/>
      <c r="AK4745" s="537"/>
      <c r="AL4745" s="537"/>
      <c r="AM4745" s="537"/>
      <c r="AN4745" s="537"/>
      <c r="AO4745" s="683" t="str">
        <f t="shared" si="7156"/>
        <v>OK</v>
      </c>
      <c r="AP4745" s="141"/>
      <c r="AQ4745" s="141"/>
      <c r="AR4745" s="552"/>
      <c r="AS4745" s="552"/>
      <c r="AT4745" s="683" t="str">
        <f t="shared" si="7157"/>
        <v>OK</v>
      </c>
      <c r="AU4745" s="593"/>
      <c r="AV4745" s="530">
        <f t="shared" si="7148"/>
        <v>0</v>
      </c>
      <c r="AW4745" s="842">
        <f t="shared" si="7149"/>
        <v>0</v>
      </c>
      <c r="AX4745" s="115">
        <f t="shared" si="7150"/>
        <v>7000</v>
      </c>
      <c r="AY4745" s="5">
        <f t="shared" si="7151"/>
        <v>0</v>
      </c>
      <c r="AZ4745" s="7">
        <f t="shared" si="7158"/>
        <v>-7000</v>
      </c>
      <c r="BA4745" s="335">
        <f t="shared" si="7163"/>
        <v>-1</v>
      </c>
      <c r="BB4745" s="23">
        <f t="shared" si="7152"/>
        <v>4322</v>
      </c>
      <c r="BC4745" s="5">
        <f t="shared" si="7160"/>
        <v>0</v>
      </c>
      <c r="BD4745" s="7">
        <f t="shared" si="7161"/>
        <v>-4322</v>
      </c>
      <c r="BE4745" s="335">
        <f t="shared" si="7164"/>
        <v>-1</v>
      </c>
      <c r="BG4745" s="826" t="str">
        <f t="shared" si="7153"/>
        <v>63.21</v>
      </c>
      <c r="BH4745" s="607" t="b">
        <f>COUNTIF('Codes SEC'!$B$2:$B$250,Ministres!BG4745)&gt;0</f>
        <v>1</v>
      </c>
    </row>
    <row r="4746" spans="1:66" ht="35.1" customHeight="1" x14ac:dyDescent="0.25">
      <c r="A4746" s="222" t="s">
        <v>6115</v>
      </c>
      <c r="B4746" s="112">
        <v>16</v>
      </c>
      <c r="C4746" s="116" t="s">
        <v>107</v>
      </c>
      <c r="D4746" s="620">
        <v>1000</v>
      </c>
      <c r="E4746" s="278"/>
      <c r="F4746" s="116">
        <v>12</v>
      </c>
      <c r="G4746" s="694">
        <v>1</v>
      </c>
      <c r="H4746" s="878" t="str">
        <f t="shared" si="7114"/>
        <v>083</v>
      </c>
      <c r="I4746" s="397">
        <v>86322000</v>
      </c>
      <c r="J4746" s="380" t="s">
        <v>3996</v>
      </c>
      <c r="K4746" s="422" t="s">
        <v>6408</v>
      </c>
      <c r="L4746" s="726">
        <v>0</v>
      </c>
      <c r="M4746" s="727">
        <v>0</v>
      </c>
      <c r="N4746" s="931"/>
      <c r="O4746" s="530">
        <f t="shared" si="7142"/>
        <v>0</v>
      </c>
      <c r="P4746" s="530">
        <f t="shared" si="7143"/>
        <v>0</v>
      </c>
      <c r="Q4746" s="646"/>
      <c r="R4746" s="536"/>
      <c r="S4746" s="536"/>
      <c r="T4746" s="536"/>
      <c r="U4746" s="536"/>
      <c r="V4746" s="536"/>
      <c r="W4746" s="683" t="str">
        <f>IF(SUM(Q4746:V4746)=X4746,"OK",SUM(Q4746:V4746)-X4746)</f>
        <v>OK</v>
      </c>
      <c r="X4746" s="141"/>
      <c r="Y4746" s="141"/>
      <c r="Z4746" s="552"/>
      <c r="AA4746" s="552"/>
      <c r="AB4746" s="683" t="str">
        <f>IF(SUM(Z4746:AA4746)=AC4746,"OK",SUM(Z4746:AA4746)-AC4746)</f>
        <v>OK</v>
      </c>
      <c r="AC4746" s="593"/>
      <c r="AD4746" s="530">
        <f t="shared" si="7144"/>
        <v>0</v>
      </c>
      <c r="AE4746" s="842">
        <f t="shared" si="7145"/>
        <v>0</v>
      </c>
      <c r="AF4746" s="931"/>
      <c r="AG4746" s="530">
        <f t="shared" si="7146"/>
        <v>0</v>
      </c>
      <c r="AH4746" s="530">
        <f t="shared" si="7147"/>
        <v>0</v>
      </c>
      <c r="AI4746" s="641"/>
      <c r="AJ4746" s="537"/>
      <c r="AK4746" s="537"/>
      <c r="AL4746" s="537"/>
      <c r="AM4746" s="537"/>
      <c r="AN4746" s="537"/>
      <c r="AO4746" s="683" t="str">
        <f>IF(SUM(AI4746:AN4746)=AP4746,"OK",SUM(AI4746:AN4746)-AP4746)</f>
        <v>OK</v>
      </c>
      <c r="AP4746" s="141"/>
      <c r="AQ4746" s="141"/>
      <c r="AR4746" s="552"/>
      <c r="AS4746" s="552"/>
      <c r="AT4746" s="683" t="str">
        <f>IF(SUM(AR4746:AS4746)=AU4746,"OK",SUM(AR4746:AS4746)-AU4746)</f>
        <v>OK</v>
      </c>
      <c r="AU4746" s="593"/>
      <c r="AV4746" s="530">
        <f t="shared" si="7148"/>
        <v>0</v>
      </c>
      <c r="AW4746" s="842">
        <f t="shared" si="7149"/>
        <v>0</v>
      </c>
      <c r="AX4746" s="115">
        <f t="shared" si="7150"/>
        <v>0</v>
      </c>
      <c r="AY4746" s="5">
        <f t="shared" si="7151"/>
        <v>0</v>
      </c>
      <c r="AZ4746" s="7">
        <f>AY4746-AX4746</f>
        <v>0</v>
      </c>
      <c r="BA4746" s="335" t="e">
        <f>AZ4746/AX4746</f>
        <v>#DIV/0!</v>
      </c>
      <c r="BB4746" s="23">
        <f t="shared" si="7152"/>
        <v>0</v>
      </c>
      <c r="BC4746" s="5">
        <f>AW4746</f>
        <v>0</v>
      </c>
      <c r="BD4746" s="7">
        <f>BC4746-BB4746</f>
        <v>0</v>
      </c>
      <c r="BE4746" s="335" t="e">
        <f>BD4746/BB4746</f>
        <v>#DIV/0!</v>
      </c>
      <c r="BG4746" s="826" t="str">
        <f t="shared" si="7153"/>
        <v>63.22</v>
      </c>
      <c r="BH4746" s="607" t="b">
        <f>COUNTIF('Codes SEC'!$B$2:$B$250,Ministres!BG4746)&gt;0</f>
        <v>1</v>
      </c>
    </row>
    <row r="4747" spans="1:66" ht="35.1" customHeight="1" x14ac:dyDescent="0.25">
      <c r="A4747" s="222" t="s">
        <v>6115</v>
      </c>
      <c r="B4747" s="112" t="s">
        <v>5020</v>
      </c>
      <c r="C4747" s="116" t="s">
        <v>107</v>
      </c>
      <c r="D4747" s="620">
        <v>1000</v>
      </c>
      <c r="E4747" s="278"/>
      <c r="F4747" s="116">
        <v>12</v>
      </c>
      <c r="G4747" s="700"/>
      <c r="H4747" s="888" t="str">
        <f t="shared" si="7114"/>
        <v>083</v>
      </c>
      <c r="I4747" s="580">
        <v>86322000</v>
      </c>
      <c r="J4747" s="689" t="s">
        <v>6510</v>
      </c>
      <c r="K4747" s="411" t="s">
        <v>1317</v>
      </c>
      <c r="L4747" s="733">
        <v>0</v>
      </c>
      <c r="M4747" s="734">
        <v>0</v>
      </c>
      <c r="N4747" s="931"/>
      <c r="O4747" s="530">
        <f t="shared" si="7142"/>
        <v>0</v>
      </c>
      <c r="P4747" s="530">
        <f t="shared" si="7143"/>
        <v>0</v>
      </c>
      <c r="Q4747" s="646"/>
      <c r="R4747" s="536"/>
      <c r="S4747" s="536"/>
      <c r="T4747" s="536"/>
      <c r="U4747" s="536"/>
      <c r="V4747" s="536"/>
      <c r="W4747" s="683" t="str">
        <f>IF(SUM(Q4747:V4747)=X4747,"OK",SUM(Q4747:V4747)-X4747)</f>
        <v>OK</v>
      </c>
      <c r="X4747" s="141"/>
      <c r="Y4747" s="141"/>
      <c r="Z4747" s="552"/>
      <c r="AA4747" s="552"/>
      <c r="AB4747" s="683" t="str">
        <f>IF(SUM(Z4747:AA4747)=AC4747,"OK",SUM(Z4747:AA4747)-AC4747)</f>
        <v>OK</v>
      </c>
      <c r="AC4747" s="593"/>
      <c r="AD4747" s="530">
        <f t="shared" si="7144"/>
        <v>0</v>
      </c>
      <c r="AE4747" s="842">
        <f t="shared" si="7145"/>
        <v>0</v>
      </c>
      <c r="AF4747" s="931"/>
      <c r="AG4747" s="530">
        <f t="shared" si="7146"/>
        <v>0</v>
      </c>
      <c r="AH4747" s="530">
        <f t="shared" si="7147"/>
        <v>0</v>
      </c>
      <c r="AI4747" s="641"/>
      <c r="AJ4747" s="537"/>
      <c r="AK4747" s="537"/>
      <c r="AL4747" s="537"/>
      <c r="AM4747" s="537"/>
      <c r="AN4747" s="537"/>
      <c r="AO4747" s="683" t="str">
        <f>IF(SUM(AI4747:AN4747)=AP4747,"OK",SUM(AI4747:AN4747)-AP4747)</f>
        <v>OK</v>
      </c>
      <c r="AP4747" s="141"/>
      <c r="AQ4747" s="141"/>
      <c r="AR4747" s="552"/>
      <c r="AS4747" s="552"/>
      <c r="AT4747" s="683" t="str">
        <f>IF(SUM(AR4747:AS4747)=AU4747,"OK",SUM(AR4747:AS4747)-AU4747)</f>
        <v>OK</v>
      </c>
      <c r="AU4747" s="593"/>
      <c r="AV4747" s="530">
        <f t="shared" si="7148"/>
        <v>0</v>
      </c>
      <c r="AW4747" s="842">
        <f t="shared" si="7149"/>
        <v>0</v>
      </c>
      <c r="AX4747" s="115">
        <f t="shared" si="7150"/>
        <v>0</v>
      </c>
      <c r="AY4747" s="5">
        <f t="shared" si="7151"/>
        <v>0</v>
      </c>
      <c r="AZ4747" s="7">
        <f>AY4747-AX4747</f>
        <v>0</v>
      </c>
      <c r="BA4747" s="335" t="e">
        <f>AZ4747/AX4747</f>
        <v>#DIV/0!</v>
      </c>
      <c r="BB4747" s="23">
        <f t="shared" si="7152"/>
        <v>0</v>
      </c>
      <c r="BC4747" s="5">
        <f>AW4747</f>
        <v>0</v>
      </c>
      <c r="BD4747" s="7">
        <f>BC4747-BB4747</f>
        <v>0</v>
      </c>
      <c r="BE4747" s="335" t="e">
        <f>BD4747/BB4747</f>
        <v>#DIV/0!</v>
      </c>
      <c r="BG4747" s="826" t="str">
        <f t="shared" si="7153"/>
        <v>63.22</v>
      </c>
      <c r="BH4747" s="607" t="b">
        <f>COUNTIF('Codes SEC'!$B$2:$B$250,Ministres!BG4747)&gt;0</f>
        <v>1</v>
      </c>
    </row>
    <row r="4748" spans="1:66" ht="35.1" customHeight="1" x14ac:dyDescent="0.25">
      <c r="A4748" s="222" t="s">
        <v>6115</v>
      </c>
      <c r="B4748" s="112">
        <v>16</v>
      </c>
      <c r="C4748" s="116" t="s">
        <v>107</v>
      </c>
      <c r="D4748" s="620">
        <v>1000</v>
      </c>
      <c r="E4748" s="278"/>
      <c r="F4748" s="116">
        <v>12</v>
      </c>
      <c r="G4748" s="694">
        <v>1</v>
      </c>
      <c r="H4748" s="878" t="str">
        <f t="shared" si="7114"/>
        <v>083</v>
      </c>
      <c r="I4748" s="397">
        <v>86341000</v>
      </c>
      <c r="J4748" s="380" t="s">
        <v>3997</v>
      </c>
      <c r="K4748" s="422" t="s">
        <v>6410</v>
      </c>
      <c r="L4748" s="726">
        <v>0</v>
      </c>
      <c r="M4748" s="727">
        <v>0</v>
      </c>
      <c r="N4748" s="931"/>
      <c r="O4748" s="530">
        <f t="shared" si="7142"/>
        <v>0</v>
      </c>
      <c r="P4748" s="530">
        <f t="shared" si="7143"/>
        <v>0</v>
      </c>
      <c r="Q4748" s="646"/>
      <c r="R4748" s="536"/>
      <c r="S4748" s="536"/>
      <c r="T4748" s="536"/>
      <c r="U4748" s="536"/>
      <c r="V4748" s="536"/>
      <c r="W4748" s="683" t="str">
        <f>IF(SUM(Q4748:V4748)=X4748,"OK",SUM(Q4748:V4748)-X4748)</f>
        <v>OK</v>
      </c>
      <c r="X4748" s="141"/>
      <c r="Y4748" s="141"/>
      <c r="Z4748" s="552"/>
      <c r="AA4748" s="552"/>
      <c r="AB4748" s="683" t="str">
        <f>IF(SUM(Z4748:AA4748)=AC4748,"OK",SUM(Z4748:AA4748)-AC4748)</f>
        <v>OK</v>
      </c>
      <c r="AC4748" s="593"/>
      <c r="AD4748" s="530">
        <f t="shared" si="7144"/>
        <v>0</v>
      </c>
      <c r="AE4748" s="842">
        <f t="shared" si="7145"/>
        <v>0</v>
      </c>
      <c r="AF4748" s="931"/>
      <c r="AG4748" s="530">
        <f t="shared" si="7146"/>
        <v>0</v>
      </c>
      <c r="AH4748" s="530">
        <f t="shared" si="7147"/>
        <v>0</v>
      </c>
      <c r="AI4748" s="641"/>
      <c r="AJ4748" s="537"/>
      <c r="AK4748" s="537"/>
      <c r="AL4748" s="537"/>
      <c r="AM4748" s="537"/>
      <c r="AN4748" s="537"/>
      <c r="AO4748" s="683" t="str">
        <f>IF(SUM(AI4748:AN4748)=AP4748,"OK",SUM(AI4748:AN4748)-AP4748)</f>
        <v>OK</v>
      </c>
      <c r="AP4748" s="141"/>
      <c r="AQ4748" s="141"/>
      <c r="AR4748" s="552"/>
      <c r="AS4748" s="552"/>
      <c r="AT4748" s="683" t="str">
        <f>IF(SUM(AR4748:AS4748)=AU4748,"OK",SUM(AR4748:AS4748)-AU4748)</f>
        <v>OK</v>
      </c>
      <c r="AU4748" s="593"/>
      <c r="AV4748" s="530">
        <f t="shared" si="7148"/>
        <v>0</v>
      </c>
      <c r="AW4748" s="842">
        <f t="shared" si="7149"/>
        <v>0</v>
      </c>
      <c r="AX4748" s="115">
        <f t="shared" si="7150"/>
        <v>0</v>
      </c>
      <c r="AY4748" s="5">
        <f t="shared" si="7151"/>
        <v>0</v>
      </c>
      <c r="AZ4748" s="7">
        <f>AY4748-AX4748</f>
        <v>0</v>
      </c>
      <c r="BA4748" s="335" t="e">
        <f>AZ4748/AX4748</f>
        <v>#DIV/0!</v>
      </c>
      <c r="BB4748" s="23">
        <f t="shared" si="7152"/>
        <v>0</v>
      </c>
      <c r="BC4748" s="5">
        <f>AW4748</f>
        <v>0</v>
      </c>
      <c r="BD4748" s="7">
        <f>BC4748-BB4748</f>
        <v>0</v>
      </c>
      <c r="BE4748" s="335" t="e">
        <f>BD4748/BB4748</f>
        <v>#DIV/0!</v>
      </c>
      <c r="BG4748" s="826" t="str">
        <f t="shared" si="7153"/>
        <v>63.41</v>
      </c>
      <c r="BH4748" s="607" t="b">
        <f>COUNTIF('Codes SEC'!$B$2:$B$250,Ministres!BG4748)&gt;0</f>
        <v>1</v>
      </c>
    </row>
    <row r="4749" spans="1:66" ht="35.1" customHeight="1" x14ac:dyDescent="0.25">
      <c r="A4749" s="222" t="s">
        <v>6115</v>
      </c>
      <c r="B4749" s="112">
        <v>16</v>
      </c>
      <c r="C4749" s="116" t="s">
        <v>107</v>
      </c>
      <c r="D4749" s="620">
        <v>1000</v>
      </c>
      <c r="E4749" s="278"/>
      <c r="F4749" s="116">
        <v>12</v>
      </c>
      <c r="G4749" s="694">
        <v>1</v>
      </c>
      <c r="H4749" s="878" t="str">
        <f t="shared" si="7114"/>
        <v>083</v>
      </c>
      <c r="I4749" s="397">
        <v>86351000</v>
      </c>
      <c r="J4749" s="380" t="s">
        <v>3994</v>
      </c>
      <c r="K4749" s="422" t="s">
        <v>6406</v>
      </c>
      <c r="L4749" s="726">
        <v>0</v>
      </c>
      <c r="M4749" s="727">
        <v>0</v>
      </c>
      <c r="N4749" s="931"/>
      <c r="O4749" s="530">
        <f t="shared" si="7142"/>
        <v>0</v>
      </c>
      <c r="P4749" s="530">
        <f t="shared" si="7143"/>
        <v>0</v>
      </c>
      <c r="Q4749" s="646"/>
      <c r="R4749" s="536"/>
      <c r="S4749" s="536"/>
      <c r="T4749" s="536"/>
      <c r="U4749" s="536"/>
      <c r="V4749" s="536"/>
      <c r="W4749" s="683" t="str">
        <f>IF(SUM(Q4749:V4749)=X4749,"OK",SUM(Q4749:V4749)-X4749)</f>
        <v>OK</v>
      </c>
      <c r="X4749" s="141"/>
      <c r="Y4749" s="141"/>
      <c r="Z4749" s="552"/>
      <c r="AA4749" s="552"/>
      <c r="AB4749" s="683" t="str">
        <f>IF(SUM(Z4749:AA4749)=AC4749,"OK",SUM(Z4749:AA4749)-AC4749)</f>
        <v>OK</v>
      </c>
      <c r="AC4749" s="593"/>
      <c r="AD4749" s="530">
        <f t="shared" si="7144"/>
        <v>0</v>
      </c>
      <c r="AE4749" s="842">
        <f t="shared" si="7145"/>
        <v>0</v>
      </c>
      <c r="AF4749" s="931"/>
      <c r="AG4749" s="530">
        <f t="shared" si="7146"/>
        <v>0</v>
      </c>
      <c r="AH4749" s="530">
        <f t="shared" si="7147"/>
        <v>0</v>
      </c>
      <c r="AI4749" s="641"/>
      <c r="AJ4749" s="537"/>
      <c r="AK4749" s="537"/>
      <c r="AL4749" s="537"/>
      <c r="AM4749" s="537"/>
      <c r="AN4749" s="537"/>
      <c r="AO4749" s="683" t="str">
        <f>IF(SUM(AI4749:AN4749)=AP4749,"OK",SUM(AI4749:AN4749)-AP4749)</f>
        <v>OK</v>
      </c>
      <c r="AP4749" s="141"/>
      <c r="AQ4749" s="141"/>
      <c r="AR4749" s="552"/>
      <c r="AS4749" s="552"/>
      <c r="AT4749" s="683" t="str">
        <f>IF(SUM(AR4749:AS4749)=AU4749,"OK",SUM(AR4749:AS4749)-AU4749)</f>
        <v>OK</v>
      </c>
      <c r="AU4749" s="593"/>
      <c r="AV4749" s="530">
        <f t="shared" si="7148"/>
        <v>0</v>
      </c>
      <c r="AW4749" s="842">
        <f t="shared" si="7149"/>
        <v>0</v>
      </c>
      <c r="AX4749" s="115">
        <f t="shared" si="7150"/>
        <v>0</v>
      </c>
      <c r="AY4749" s="5">
        <f t="shared" si="7151"/>
        <v>0</v>
      </c>
      <c r="AZ4749" s="7">
        <f>AY4749-AX4749</f>
        <v>0</v>
      </c>
      <c r="BA4749" s="335" t="e">
        <f>AZ4749/AX4749</f>
        <v>#DIV/0!</v>
      </c>
      <c r="BB4749" s="23">
        <f t="shared" si="7152"/>
        <v>0</v>
      </c>
      <c r="BC4749" s="5">
        <f>AW4749</f>
        <v>0</v>
      </c>
      <c r="BD4749" s="7">
        <f>BC4749-BB4749</f>
        <v>0</v>
      </c>
      <c r="BE4749" s="335" t="e">
        <f>BD4749/BB4749</f>
        <v>#DIV/0!</v>
      </c>
      <c r="BG4749" s="826" t="str">
        <f t="shared" si="7153"/>
        <v>63.51</v>
      </c>
      <c r="BH4749" s="607" t="b">
        <f>COUNTIF('Codes SEC'!$B$2:$B$250,Ministres!BG4749)&gt;0</f>
        <v>1</v>
      </c>
    </row>
    <row r="4750" spans="1:66" ht="35.1" customHeight="1" x14ac:dyDescent="0.25">
      <c r="A4750" s="21" t="s">
        <v>6115</v>
      </c>
      <c r="B4750" s="112">
        <v>16</v>
      </c>
      <c r="C4750" s="116" t="s">
        <v>107</v>
      </c>
      <c r="D4750" s="620">
        <v>1000</v>
      </c>
      <c r="E4750" s="278"/>
      <c r="F4750" s="116">
        <v>12</v>
      </c>
      <c r="G4750" s="694">
        <v>1</v>
      </c>
      <c r="H4750" s="878" t="str">
        <f t="shared" si="7114"/>
        <v>083</v>
      </c>
      <c r="I4750" s="397">
        <v>86352000</v>
      </c>
      <c r="J4750" s="380" t="s">
        <v>3398</v>
      </c>
      <c r="K4750" s="483" t="s">
        <v>6404</v>
      </c>
      <c r="L4750" s="733">
        <v>0</v>
      </c>
      <c r="M4750" s="734">
        <v>131</v>
      </c>
      <c r="N4750" s="931"/>
      <c r="O4750" s="530">
        <f t="shared" si="7142"/>
        <v>0</v>
      </c>
      <c r="P4750" s="530">
        <f t="shared" si="7143"/>
        <v>0</v>
      </c>
      <c r="Q4750" s="646"/>
      <c r="R4750" s="536"/>
      <c r="S4750" s="536"/>
      <c r="T4750" s="536"/>
      <c r="U4750" s="536"/>
      <c r="V4750" s="536"/>
      <c r="W4750" s="683" t="str">
        <f t="shared" si="7154"/>
        <v>OK</v>
      </c>
      <c r="X4750" s="141"/>
      <c r="Y4750" s="141"/>
      <c r="Z4750" s="552"/>
      <c r="AA4750" s="552"/>
      <c r="AB4750" s="683" t="str">
        <f t="shared" si="7155"/>
        <v>OK</v>
      </c>
      <c r="AC4750" s="593"/>
      <c r="AD4750" s="530">
        <f t="shared" si="7144"/>
        <v>0</v>
      </c>
      <c r="AE4750" s="842">
        <f t="shared" si="7145"/>
        <v>0</v>
      </c>
      <c r="AF4750" s="931"/>
      <c r="AG4750" s="530">
        <f t="shared" si="7146"/>
        <v>-131</v>
      </c>
      <c r="AH4750" s="530" t="str">
        <f t="shared" si="7147"/>
        <v xml:space="preserve">0 </v>
      </c>
      <c r="AI4750" s="641"/>
      <c r="AJ4750" s="537"/>
      <c r="AK4750" s="537"/>
      <c r="AL4750" s="537"/>
      <c r="AM4750" s="537"/>
      <c r="AN4750" s="537"/>
      <c r="AO4750" s="683" t="str">
        <f t="shared" si="7156"/>
        <v>OK</v>
      </c>
      <c r="AP4750" s="141"/>
      <c r="AQ4750" s="141"/>
      <c r="AR4750" s="552"/>
      <c r="AS4750" s="552"/>
      <c r="AT4750" s="683" t="str">
        <f t="shared" si="7157"/>
        <v>OK</v>
      </c>
      <c r="AU4750" s="593"/>
      <c r="AV4750" s="530">
        <f t="shared" si="7148"/>
        <v>0</v>
      </c>
      <c r="AW4750" s="842">
        <f t="shared" si="7149"/>
        <v>0</v>
      </c>
      <c r="AX4750" s="115">
        <f t="shared" si="7150"/>
        <v>0</v>
      </c>
      <c r="AY4750" s="5">
        <f t="shared" si="7151"/>
        <v>0</v>
      </c>
      <c r="AZ4750" s="7">
        <f t="shared" si="7158"/>
        <v>0</v>
      </c>
      <c r="BA4750" s="335" t="e">
        <f t="shared" si="7163"/>
        <v>#DIV/0!</v>
      </c>
      <c r="BB4750" s="23">
        <f t="shared" si="7152"/>
        <v>131</v>
      </c>
      <c r="BC4750" s="5">
        <f t="shared" si="7160"/>
        <v>0</v>
      </c>
      <c r="BD4750" s="7">
        <f t="shared" si="7161"/>
        <v>-131</v>
      </c>
      <c r="BE4750" s="335">
        <f t="shared" si="7164"/>
        <v>-1</v>
      </c>
      <c r="BG4750" s="826" t="str">
        <f t="shared" si="7153"/>
        <v>63.52</v>
      </c>
      <c r="BH4750" s="607" t="b">
        <f>COUNTIF('Codes SEC'!$B$2:$B$250,Ministres!BG4750)&gt;0</f>
        <v>1</v>
      </c>
    </row>
    <row r="4751" spans="1:66" ht="35.1" customHeight="1" x14ac:dyDescent="0.25">
      <c r="A4751" s="21" t="s">
        <v>6115</v>
      </c>
      <c r="B4751" s="112">
        <v>16</v>
      </c>
      <c r="C4751" s="116" t="s">
        <v>107</v>
      </c>
      <c r="D4751" s="620">
        <v>1000</v>
      </c>
      <c r="E4751" s="278"/>
      <c r="F4751" s="116">
        <v>12</v>
      </c>
      <c r="G4751" s="694">
        <v>1</v>
      </c>
      <c r="H4751" s="878" t="str">
        <f t="shared" si="7114"/>
        <v>083</v>
      </c>
      <c r="I4751" s="397">
        <v>86353000</v>
      </c>
      <c r="J4751" s="380" t="s">
        <v>3399</v>
      </c>
      <c r="K4751" s="422" t="s">
        <v>6405</v>
      </c>
      <c r="L4751" s="733">
        <v>0</v>
      </c>
      <c r="M4751" s="734">
        <v>0</v>
      </c>
      <c r="N4751" s="931"/>
      <c r="O4751" s="530">
        <f t="shared" si="7142"/>
        <v>0</v>
      </c>
      <c r="P4751" s="530">
        <f t="shared" si="7143"/>
        <v>0</v>
      </c>
      <c r="Q4751" s="646"/>
      <c r="R4751" s="536"/>
      <c r="S4751" s="536"/>
      <c r="T4751" s="536"/>
      <c r="U4751" s="536"/>
      <c r="V4751" s="536"/>
      <c r="W4751" s="683" t="str">
        <f t="shared" si="7154"/>
        <v>OK</v>
      </c>
      <c r="X4751" s="141"/>
      <c r="Y4751" s="141"/>
      <c r="Z4751" s="552"/>
      <c r="AA4751" s="552"/>
      <c r="AB4751" s="683" t="str">
        <f t="shared" si="7155"/>
        <v>OK</v>
      </c>
      <c r="AC4751" s="593"/>
      <c r="AD4751" s="530">
        <f t="shared" si="7144"/>
        <v>0</v>
      </c>
      <c r="AE4751" s="842">
        <f t="shared" si="7145"/>
        <v>0</v>
      </c>
      <c r="AF4751" s="931"/>
      <c r="AG4751" s="530">
        <f t="shared" si="7146"/>
        <v>0</v>
      </c>
      <c r="AH4751" s="530">
        <f t="shared" si="7147"/>
        <v>0</v>
      </c>
      <c r="AI4751" s="641"/>
      <c r="AJ4751" s="537"/>
      <c r="AK4751" s="537"/>
      <c r="AL4751" s="537"/>
      <c r="AM4751" s="537"/>
      <c r="AN4751" s="537"/>
      <c r="AO4751" s="683" t="str">
        <f t="shared" si="7156"/>
        <v>OK</v>
      </c>
      <c r="AP4751" s="141"/>
      <c r="AQ4751" s="141"/>
      <c r="AR4751" s="552"/>
      <c r="AS4751" s="552"/>
      <c r="AT4751" s="683" t="str">
        <f t="shared" si="7157"/>
        <v>OK</v>
      </c>
      <c r="AU4751" s="593"/>
      <c r="AV4751" s="530">
        <f t="shared" si="7148"/>
        <v>0</v>
      </c>
      <c r="AW4751" s="842">
        <f t="shared" si="7149"/>
        <v>0</v>
      </c>
      <c r="AX4751" s="115">
        <f t="shared" si="7150"/>
        <v>0</v>
      </c>
      <c r="AY4751" s="5">
        <f t="shared" si="7151"/>
        <v>0</v>
      </c>
      <c r="AZ4751" s="7">
        <f t="shared" si="7158"/>
        <v>0</v>
      </c>
      <c r="BA4751" s="335" t="e">
        <f t="shared" ref="BA4751:BA4758" si="7165">AZ4751/AX4751</f>
        <v>#DIV/0!</v>
      </c>
      <c r="BB4751" s="23">
        <f t="shared" si="7152"/>
        <v>0</v>
      </c>
      <c r="BC4751" s="5">
        <f t="shared" si="7160"/>
        <v>0</v>
      </c>
      <c r="BD4751" s="7">
        <f t="shared" si="7161"/>
        <v>0</v>
      </c>
      <c r="BE4751" s="335" t="e">
        <f t="shared" ref="BE4751:BE4758" si="7166">BD4751/BB4751</f>
        <v>#DIV/0!</v>
      </c>
      <c r="BG4751" s="826" t="str">
        <f t="shared" si="7153"/>
        <v>63.53</v>
      </c>
      <c r="BH4751" s="607" t="b">
        <f>COUNTIF('Codes SEC'!$B$2:$B$250,Ministres!BG4751)&gt;0</f>
        <v>1</v>
      </c>
    </row>
    <row r="4752" spans="1:66" ht="35.1" customHeight="1" x14ac:dyDescent="0.25">
      <c r="A4752" s="222" t="s">
        <v>6115</v>
      </c>
      <c r="B4752" s="112">
        <v>16</v>
      </c>
      <c r="C4752" s="116" t="s">
        <v>107</v>
      </c>
      <c r="D4752" s="620">
        <v>1000</v>
      </c>
      <c r="E4752" s="278"/>
      <c r="F4752" s="116">
        <v>12</v>
      </c>
      <c r="G4752" s="694">
        <v>1</v>
      </c>
      <c r="H4752" s="878" t="str">
        <f t="shared" ref="H4752:H4805" si="7167">LEFT(J4752,3)</f>
        <v>083</v>
      </c>
      <c r="I4752" s="397">
        <v>86359000</v>
      </c>
      <c r="J4752" s="380" t="s">
        <v>3995</v>
      </c>
      <c r="K4752" s="422" t="s">
        <v>6407</v>
      </c>
      <c r="L4752" s="726">
        <v>0</v>
      </c>
      <c r="M4752" s="727">
        <v>77</v>
      </c>
      <c r="N4752" s="931"/>
      <c r="O4752" s="530">
        <f t="shared" si="7142"/>
        <v>0</v>
      </c>
      <c r="P4752" s="530">
        <f t="shared" si="7143"/>
        <v>0</v>
      </c>
      <c r="Q4752" s="646"/>
      <c r="R4752" s="536"/>
      <c r="S4752" s="536"/>
      <c r="T4752" s="536"/>
      <c r="U4752" s="536"/>
      <c r="V4752" s="536"/>
      <c r="W4752" s="683" t="str">
        <f t="shared" si="7154"/>
        <v>OK</v>
      </c>
      <c r="X4752" s="141"/>
      <c r="Y4752" s="141"/>
      <c r="Z4752" s="552"/>
      <c r="AA4752" s="552"/>
      <c r="AB4752" s="683" t="str">
        <f t="shared" si="7155"/>
        <v>OK</v>
      </c>
      <c r="AC4752" s="593"/>
      <c r="AD4752" s="530">
        <f t="shared" si="7144"/>
        <v>0</v>
      </c>
      <c r="AE4752" s="842">
        <f t="shared" si="7145"/>
        <v>0</v>
      </c>
      <c r="AF4752" s="931"/>
      <c r="AG4752" s="530">
        <f t="shared" si="7146"/>
        <v>-77</v>
      </c>
      <c r="AH4752" s="530" t="str">
        <f t="shared" si="7147"/>
        <v xml:space="preserve">0 </v>
      </c>
      <c r="AI4752" s="641"/>
      <c r="AJ4752" s="537"/>
      <c r="AK4752" s="537"/>
      <c r="AL4752" s="537"/>
      <c r="AM4752" s="537"/>
      <c r="AN4752" s="537"/>
      <c r="AO4752" s="683" t="str">
        <f t="shared" si="7156"/>
        <v>OK</v>
      </c>
      <c r="AP4752" s="141"/>
      <c r="AQ4752" s="141"/>
      <c r="AR4752" s="552"/>
      <c r="AS4752" s="552"/>
      <c r="AT4752" s="683" t="str">
        <f t="shared" si="7157"/>
        <v>OK</v>
      </c>
      <c r="AU4752" s="593"/>
      <c r="AV4752" s="530">
        <f t="shared" si="7148"/>
        <v>0</v>
      </c>
      <c r="AW4752" s="842">
        <f t="shared" si="7149"/>
        <v>0</v>
      </c>
      <c r="AX4752" s="115">
        <f t="shared" si="7150"/>
        <v>0</v>
      </c>
      <c r="AY4752" s="5">
        <f t="shared" si="7151"/>
        <v>0</v>
      </c>
      <c r="AZ4752" s="7">
        <f t="shared" si="7158"/>
        <v>0</v>
      </c>
      <c r="BA4752" s="335" t="e">
        <f t="shared" si="7165"/>
        <v>#DIV/0!</v>
      </c>
      <c r="BB4752" s="23">
        <f t="shared" si="7152"/>
        <v>77</v>
      </c>
      <c r="BC4752" s="5">
        <f t="shared" si="7160"/>
        <v>0</v>
      </c>
      <c r="BD4752" s="7">
        <f t="shared" si="7161"/>
        <v>-77</v>
      </c>
      <c r="BE4752" s="335">
        <f t="shared" si="7166"/>
        <v>-1</v>
      </c>
      <c r="BG4752" s="826" t="str">
        <f t="shared" si="7153"/>
        <v>63.59</v>
      </c>
      <c r="BH4752" s="607" t="b">
        <f>COUNTIF('Codes SEC'!$B$2:$B$250,Ministres!BG4752)&gt;0</f>
        <v>1</v>
      </c>
    </row>
    <row r="4753" spans="1:66" ht="35.1" customHeight="1" x14ac:dyDescent="0.25">
      <c r="A4753" s="193" t="s">
        <v>6115</v>
      </c>
      <c r="B4753" s="583">
        <v>16</v>
      </c>
      <c r="C4753" s="120" t="s">
        <v>107</v>
      </c>
      <c r="D4753" s="620">
        <v>1000</v>
      </c>
      <c r="E4753" s="584"/>
      <c r="F4753" s="116">
        <v>6</v>
      </c>
      <c r="G4753" s="697">
        <v>1</v>
      </c>
      <c r="H4753" s="890" t="str">
        <f t="shared" si="7167"/>
        <v>083</v>
      </c>
      <c r="I4753" s="585">
        <v>86359000</v>
      </c>
      <c r="J4753" s="380" t="s">
        <v>4247</v>
      </c>
      <c r="K4753" s="422" t="s">
        <v>3949</v>
      </c>
      <c r="L4753" s="726">
        <v>0</v>
      </c>
      <c r="M4753" s="727">
        <v>0</v>
      </c>
      <c r="N4753" s="931"/>
      <c r="O4753" s="530">
        <f t="shared" si="7142"/>
        <v>0</v>
      </c>
      <c r="P4753" s="530">
        <f t="shared" si="7143"/>
        <v>0</v>
      </c>
      <c r="Q4753" s="646"/>
      <c r="R4753" s="536"/>
      <c r="S4753" s="536"/>
      <c r="T4753" s="536"/>
      <c r="U4753" s="536"/>
      <c r="V4753" s="536"/>
      <c r="W4753" s="683" t="str">
        <f>IF(SUM(Q4753:V4753)=X4753,"OK",SUM(Q4753:V4753)-X4753)</f>
        <v>OK</v>
      </c>
      <c r="X4753" s="141"/>
      <c r="Y4753" s="141"/>
      <c r="Z4753" s="552"/>
      <c r="AA4753" s="552"/>
      <c r="AB4753" s="683" t="str">
        <f>IF(SUM(Z4753:AA4753)=AC4753,"OK",SUM(Z4753:AA4753)-AC4753)</f>
        <v>OK</v>
      </c>
      <c r="AC4753" s="593"/>
      <c r="AD4753" s="530">
        <f t="shared" si="7144"/>
        <v>0</v>
      </c>
      <c r="AE4753" s="842">
        <f t="shared" si="7145"/>
        <v>0</v>
      </c>
      <c r="AF4753" s="931"/>
      <c r="AG4753" s="530">
        <f t="shared" si="7146"/>
        <v>0</v>
      </c>
      <c r="AH4753" s="530">
        <f t="shared" si="7147"/>
        <v>0</v>
      </c>
      <c r="AI4753" s="641"/>
      <c r="AJ4753" s="537"/>
      <c r="AK4753" s="537"/>
      <c r="AL4753" s="537"/>
      <c r="AM4753" s="537"/>
      <c r="AN4753" s="537"/>
      <c r="AO4753" s="683" t="str">
        <f>IF(SUM(AI4753:AN4753)=AP4753,"OK",SUM(AI4753:AN4753)-AP4753)</f>
        <v>OK</v>
      </c>
      <c r="AP4753" s="141"/>
      <c r="AQ4753" s="141"/>
      <c r="AR4753" s="552"/>
      <c r="AS4753" s="552"/>
      <c r="AT4753" s="683" t="str">
        <f>IF(SUM(AR4753:AS4753)=AU4753,"OK",SUM(AR4753:AS4753)-AU4753)</f>
        <v>OK</v>
      </c>
      <c r="AU4753" s="593"/>
      <c r="AV4753" s="530">
        <f t="shared" si="7148"/>
        <v>0</v>
      </c>
      <c r="AW4753" s="842">
        <f t="shared" si="7149"/>
        <v>0</v>
      </c>
      <c r="AX4753" s="115">
        <f t="shared" si="7150"/>
        <v>0</v>
      </c>
      <c r="AY4753" s="5">
        <f t="shared" si="7151"/>
        <v>0</v>
      </c>
      <c r="AZ4753" s="7">
        <f>AY4753-AX4753</f>
        <v>0</v>
      </c>
      <c r="BA4753" s="335" t="e">
        <f>AZ4753/AX4753</f>
        <v>#DIV/0!</v>
      </c>
      <c r="BB4753" s="23">
        <f t="shared" si="7152"/>
        <v>0</v>
      </c>
      <c r="BC4753" s="5">
        <f>AW4753</f>
        <v>0</v>
      </c>
      <c r="BD4753" s="7">
        <f>BC4753-BB4753</f>
        <v>0</v>
      </c>
      <c r="BE4753" s="335" t="e">
        <f>BD4753/BB4753</f>
        <v>#DIV/0!</v>
      </c>
      <c r="BG4753" s="826" t="str">
        <f t="shared" si="7153"/>
        <v>63.59</v>
      </c>
      <c r="BH4753" s="607" t="b">
        <f>COUNTIF('Codes SEC'!$B$2:$B$250,Ministres!BG4753)&gt;0</f>
        <v>1</v>
      </c>
    </row>
    <row r="4754" spans="1:66" ht="35.1" customHeight="1" x14ac:dyDescent="0.25">
      <c r="A4754" s="193" t="s">
        <v>6115</v>
      </c>
      <c r="B4754" s="583">
        <v>16</v>
      </c>
      <c r="C4754" s="120" t="s">
        <v>107</v>
      </c>
      <c r="D4754" s="620">
        <v>1000</v>
      </c>
      <c r="E4754" s="584"/>
      <c r="F4754" s="116">
        <v>6</v>
      </c>
      <c r="G4754" s="697">
        <v>1</v>
      </c>
      <c r="H4754" s="890" t="str">
        <f t="shared" si="7167"/>
        <v>083</v>
      </c>
      <c r="I4754" s="585">
        <v>86359000</v>
      </c>
      <c r="J4754" s="380" t="s">
        <v>4248</v>
      </c>
      <c r="K4754" s="422" t="s">
        <v>4750</v>
      </c>
      <c r="L4754" s="726">
        <v>0</v>
      </c>
      <c r="M4754" s="727">
        <v>0</v>
      </c>
      <c r="N4754" s="931"/>
      <c r="O4754" s="530">
        <f t="shared" si="7142"/>
        <v>0</v>
      </c>
      <c r="P4754" s="530">
        <f t="shared" si="7143"/>
        <v>0</v>
      </c>
      <c r="Q4754" s="646"/>
      <c r="R4754" s="536"/>
      <c r="S4754" s="536"/>
      <c r="T4754" s="536"/>
      <c r="U4754" s="536"/>
      <c r="V4754" s="536"/>
      <c r="W4754" s="683" t="str">
        <f t="shared" si="7154"/>
        <v>OK</v>
      </c>
      <c r="X4754" s="141"/>
      <c r="Y4754" s="141"/>
      <c r="Z4754" s="552"/>
      <c r="AA4754" s="552"/>
      <c r="AB4754" s="683" t="str">
        <f t="shared" si="7155"/>
        <v>OK</v>
      </c>
      <c r="AC4754" s="593"/>
      <c r="AD4754" s="530">
        <f t="shared" si="7144"/>
        <v>0</v>
      </c>
      <c r="AE4754" s="842">
        <f t="shared" si="7145"/>
        <v>0</v>
      </c>
      <c r="AF4754" s="931"/>
      <c r="AG4754" s="530">
        <f t="shared" si="7146"/>
        <v>0</v>
      </c>
      <c r="AH4754" s="530">
        <f t="shared" si="7147"/>
        <v>0</v>
      </c>
      <c r="AI4754" s="641"/>
      <c r="AJ4754" s="537"/>
      <c r="AK4754" s="537"/>
      <c r="AL4754" s="537"/>
      <c r="AM4754" s="537"/>
      <c r="AN4754" s="537"/>
      <c r="AO4754" s="683" t="str">
        <f t="shared" si="7156"/>
        <v>OK</v>
      </c>
      <c r="AP4754" s="141"/>
      <c r="AQ4754" s="141"/>
      <c r="AR4754" s="552"/>
      <c r="AS4754" s="552"/>
      <c r="AT4754" s="683" t="str">
        <f t="shared" si="7157"/>
        <v>OK</v>
      </c>
      <c r="AU4754" s="593"/>
      <c r="AV4754" s="530">
        <f t="shared" si="7148"/>
        <v>0</v>
      </c>
      <c r="AW4754" s="842">
        <f t="shared" si="7149"/>
        <v>0</v>
      </c>
      <c r="AX4754" s="115">
        <f t="shared" si="7150"/>
        <v>0</v>
      </c>
      <c r="AY4754" s="5">
        <f t="shared" si="7151"/>
        <v>0</v>
      </c>
      <c r="AZ4754" s="7">
        <f t="shared" si="7158"/>
        <v>0</v>
      </c>
      <c r="BA4754" s="335" t="e">
        <f t="shared" si="7165"/>
        <v>#DIV/0!</v>
      </c>
      <c r="BB4754" s="23">
        <f t="shared" si="7152"/>
        <v>0</v>
      </c>
      <c r="BC4754" s="5">
        <f t="shared" si="7160"/>
        <v>0</v>
      </c>
      <c r="BD4754" s="7">
        <f t="shared" si="7161"/>
        <v>0</v>
      </c>
      <c r="BE4754" s="335" t="e">
        <f t="shared" si="7166"/>
        <v>#DIV/0!</v>
      </c>
      <c r="BG4754" s="826" t="str">
        <f t="shared" si="7153"/>
        <v>63.59</v>
      </c>
      <c r="BH4754" s="607" t="b">
        <f>COUNTIF('Codes SEC'!$B$2:$B$250,Ministres!BG4754)&gt;0</f>
        <v>1</v>
      </c>
    </row>
    <row r="4755" spans="1:66" ht="35.1" customHeight="1" x14ac:dyDescent="0.25">
      <c r="A4755" s="21" t="s">
        <v>6115</v>
      </c>
      <c r="B4755" s="112">
        <v>16</v>
      </c>
      <c r="C4755" s="116" t="s">
        <v>107</v>
      </c>
      <c r="D4755" s="620">
        <v>1000</v>
      </c>
      <c r="E4755" s="278"/>
      <c r="F4755" s="116">
        <v>12</v>
      </c>
      <c r="G4755" s="694">
        <v>1</v>
      </c>
      <c r="H4755" s="878" t="str">
        <f t="shared" si="7167"/>
        <v>083</v>
      </c>
      <c r="I4755" s="397" t="s">
        <v>3309</v>
      </c>
      <c r="J4755" s="380" t="s">
        <v>2668</v>
      </c>
      <c r="K4755" s="408" t="s">
        <v>3917</v>
      </c>
      <c r="L4755" s="733">
        <v>382</v>
      </c>
      <c r="M4755" s="734">
        <v>508</v>
      </c>
      <c r="N4755" s="931"/>
      <c r="O4755" s="530">
        <f t="shared" si="7142"/>
        <v>-382</v>
      </c>
      <c r="P4755" s="530" t="str">
        <f t="shared" si="7143"/>
        <v xml:space="preserve">0 </v>
      </c>
      <c r="Q4755" s="646"/>
      <c r="R4755" s="536"/>
      <c r="S4755" s="536"/>
      <c r="T4755" s="536"/>
      <c r="U4755" s="536"/>
      <c r="V4755" s="536"/>
      <c r="W4755" s="683" t="str">
        <f t="shared" si="7154"/>
        <v>OK</v>
      </c>
      <c r="X4755" s="141"/>
      <c r="Y4755" s="141"/>
      <c r="Z4755" s="552"/>
      <c r="AA4755" s="552"/>
      <c r="AB4755" s="683" t="str">
        <f t="shared" si="7155"/>
        <v>OK</v>
      </c>
      <c r="AC4755" s="593"/>
      <c r="AD4755" s="530">
        <f t="shared" si="7144"/>
        <v>0</v>
      </c>
      <c r="AE4755" s="842">
        <f t="shared" si="7145"/>
        <v>0</v>
      </c>
      <c r="AF4755" s="931"/>
      <c r="AG4755" s="530">
        <f t="shared" si="7146"/>
        <v>-508</v>
      </c>
      <c r="AH4755" s="530" t="str">
        <f t="shared" si="7147"/>
        <v xml:space="preserve">0 </v>
      </c>
      <c r="AI4755" s="641"/>
      <c r="AJ4755" s="537"/>
      <c r="AK4755" s="537"/>
      <c r="AL4755" s="537"/>
      <c r="AM4755" s="537"/>
      <c r="AN4755" s="537"/>
      <c r="AO4755" s="683" t="str">
        <f t="shared" si="7156"/>
        <v>OK</v>
      </c>
      <c r="AP4755" s="141"/>
      <c r="AQ4755" s="141"/>
      <c r="AR4755" s="552"/>
      <c r="AS4755" s="552"/>
      <c r="AT4755" s="683" t="str">
        <f t="shared" si="7157"/>
        <v>OK</v>
      </c>
      <c r="AU4755" s="593"/>
      <c r="AV4755" s="530">
        <f t="shared" si="7148"/>
        <v>0</v>
      </c>
      <c r="AW4755" s="842">
        <f t="shared" si="7149"/>
        <v>0</v>
      </c>
      <c r="AX4755" s="115">
        <f t="shared" si="7150"/>
        <v>382</v>
      </c>
      <c r="AY4755" s="5">
        <f t="shared" si="7151"/>
        <v>0</v>
      </c>
      <c r="AZ4755" s="7">
        <f t="shared" si="7158"/>
        <v>-382</v>
      </c>
      <c r="BA4755" s="335">
        <f t="shared" si="7165"/>
        <v>-1</v>
      </c>
      <c r="BB4755" s="23">
        <f t="shared" si="7152"/>
        <v>508</v>
      </c>
      <c r="BC4755" s="5">
        <f t="shared" si="7160"/>
        <v>0</v>
      </c>
      <c r="BD4755" s="7">
        <f t="shared" si="7161"/>
        <v>-508</v>
      </c>
      <c r="BE4755" s="335">
        <f t="shared" si="7166"/>
        <v>-1</v>
      </c>
      <c r="BG4755" s="826" t="str">
        <f t="shared" si="7153"/>
        <v>65.24</v>
      </c>
      <c r="BH4755" s="607" t="b">
        <f>COUNTIF('Codes SEC'!$B$2:$B$250,Ministres!BG4755)&gt;0</f>
        <v>1</v>
      </c>
    </row>
    <row r="4756" spans="1:66" ht="35.1" customHeight="1" x14ac:dyDescent="0.25">
      <c r="A4756" s="21" t="s">
        <v>6115</v>
      </c>
      <c r="B4756" s="112">
        <v>16</v>
      </c>
      <c r="C4756" s="116" t="s">
        <v>107</v>
      </c>
      <c r="D4756" s="620">
        <v>1000</v>
      </c>
      <c r="E4756" s="278"/>
      <c r="F4756" s="116">
        <v>12</v>
      </c>
      <c r="G4756" s="694">
        <v>1</v>
      </c>
      <c r="H4756" s="878" t="str">
        <f t="shared" si="7167"/>
        <v>083</v>
      </c>
      <c r="I4756" s="397">
        <v>86524000</v>
      </c>
      <c r="J4756" s="380" t="s">
        <v>3400</v>
      </c>
      <c r="K4756" s="422" t="s">
        <v>6411</v>
      </c>
      <c r="L4756" s="733">
        <v>0</v>
      </c>
      <c r="M4756" s="734">
        <v>0</v>
      </c>
      <c r="N4756" s="931"/>
      <c r="O4756" s="530">
        <f t="shared" si="7142"/>
        <v>0</v>
      </c>
      <c r="P4756" s="530">
        <f t="shared" si="7143"/>
        <v>0</v>
      </c>
      <c r="Q4756" s="646"/>
      <c r="R4756" s="536"/>
      <c r="S4756" s="536"/>
      <c r="T4756" s="536"/>
      <c r="U4756" s="536"/>
      <c r="V4756" s="536"/>
      <c r="W4756" s="683" t="str">
        <f t="shared" si="7154"/>
        <v>OK</v>
      </c>
      <c r="X4756" s="141"/>
      <c r="Y4756" s="141"/>
      <c r="Z4756" s="552"/>
      <c r="AA4756" s="552"/>
      <c r="AB4756" s="683" t="str">
        <f t="shared" si="7155"/>
        <v>OK</v>
      </c>
      <c r="AC4756" s="593"/>
      <c r="AD4756" s="530">
        <f t="shared" si="7144"/>
        <v>0</v>
      </c>
      <c r="AE4756" s="842">
        <f t="shared" si="7145"/>
        <v>0</v>
      </c>
      <c r="AF4756" s="931"/>
      <c r="AG4756" s="530">
        <f t="shared" si="7146"/>
        <v>0</v>
      </c>
      <c r="AH4756" s="530">
        <f t="shared" si="7147"/>
        <v>0</v>
      </c>
      <c r="AI4756" s="641"/>
      <c r="AJ4756" s="537"/>
      <c r="AK4756" s="537"/>
      <c r="AL4756" s="537"/>
      <c r="AM4756" s="537"/>
      <c r="AN4756" s="537"/>
      <c r="AO4756" s="683" t="str">
        <f t="shared" si="7156"/>
        <v>OK</v>
      </c>
      <c r="AP4756" s="141"/>
      <c r="AQ4756" s="141"/>
      <c r="AR4756" s="552"/>
      <c r="AS4756" s="552"/>
      <c r="AT4756" s="683" t="str">
        <f t="shared" si="7157"/>
        <v>OK</v>
      </c>
      <c r="AU4756" s="593"/>
      <c r="AV4756" s="530">
        <f t="shared" si="7148"/>
        <v>0</v>
      </c>
      <c r="AW4756" s="842">
        <f t="shared" si="7149"/>
        <v>0</v>
      </c>
      <c r="AX4756" s="115">
        <f t="shared" si="7150"/>
        <v>0</v>
      </c>
      <c r="AY4756" s="5">
        <f t="shared" si="7151"/>
        <v>0</v>
      </c>
      <c r="AZ4756" s="7">
        <f t="shared" si="7158"/>
        <v>0</v>
      </c>
      <c r="BA4756" s="335" t="e">
        <f t="shared" si="7165"/>
        <v>#DIV/0!</v>
      </c>
      <c r="BB4756" s="23">
        <f t="shared" si="7152"/>
        <v>0</v>
      </c>
      <c r="BC4756" s="5">
        <f t="shared" si="7160"/>
        <v>0</v>
      </c>
      <c r="BD4756" s="7">
        <f t="shared" si="7161"/>
        <v>0</v>
      </c>
      <c r="BE4756" s="335" t="e">
        <f t="shared" si="7166"/>
        <v>#DIV/0!</v>
      </c>
      <c r="BG4756" s="826" t="str">
        <f t="shared" si="7153"/>
        <v>65.24</v>
      </c>
      <c r="BH4756" s="607" t="b">
        <f>COUNTIF('Codes SEC'!$B$2:$B$250,Ministres!BG4756)&gt;0</f>
        <v>1</v>
      </c>
    </row>
    <row r="4757" spans="1:66" ht="35.1" customHeight="1" x14ac:dyDescent="0.25">
      <c r="A4757" s="21" t="s">
        <v>6115</v>
      </c>
      <c r="B4757" s="112">
        <v>16</v>
      </c>
      <c r="C4757" s="116" t="s">
        <v>107</v>
      </c>
      <c r="D4757" s="620">
        <v>1000</v>
      </c>
      <c r="E4757" s="278"/>
      <c r="F4757" s="116">
        <v>12</v>
      </c>
      <c r="G4757" s="694">
        <v>1</v>
      </c>
      <c r="H4757" s="878" t="str">
        <f t="shared" si="7167"/>
        <v>083</v>
      </c>
      <c r="I4757" s="397" t="s">
        <v>3258</v>
      </c>
      <c r="J4757" s="380" t="s">
        <v>2669</v>
      </c>
      <c r="K4757" s="490" t="s">
        <v>3184</v>
      </c>
      <c r="L4757" s="733">
        <v>1270</v>
      </c>
      <c r="M4757" s="734">
        <v>1058</v>
      </c>
      <c r="N4757" s="931"/>
      <c r="O4757" s="530">
        <f t="shared" si="7142"/>
        <v>-1270</v>
      </c>
      <c r="P4757" s="530" t="str">
        <f t="shared" si="7143"/>
        <v xml:space="preserve">0 </v>
      </c>
      <c r="Q4757" s="646"/>
      <c r="R4757" s="536"/>
      <c r="S4757" s="536"/>
      <c r="T4757" s="536"/>
      <c r="U4757" s="536"/>
      <c r="V4757" s="536"/>
      <c r="W4757" s="683" t="str">
        <f t="shared" si="7154"/>
        <v>OK</v>
      </c>
      <c r="X4757" s="141"/>
      <c r="Y4757" s="141"/>
      <c r="Z4757" s="552"/>
      <c r="AA4757" s="552"/>
      <c r="AB4757" s="683" t="str">
        <f t="shared" si="7155"/>
        <v>OK</v>
      </c>
      <c r="AC4757" s="593"/>
      <c r="AD4757" s="530">
        <f t="shared" si="7144"/>
        <v>0</v>
      </c>
      <c r="AE4757" s="842">
        <f t="shared" si="7145"/>
        <v>0</v>
      </c>
      <c r="AF4757" s="931"/>
      <c r="AG4757" s="530">
        <f t="shared" si="7146"/>
        <v>-1058</v>
      </c>
      <c r="AH4757" s="530" t="str">
        <f t="shared" si="7147"/>
        <v xml:space="preserve">0 </v>
      </c>
      <c r="AI4757" s="641"/>
      <c r="AJ4757" s="537"/>
      <c r="AK4757" s="537"/>
      <c r="AL4757" s="537"/>
      <c r="AM4757" s="537"/>
      <c r="AN4757" s="537"/>
      <c r="AO4757" s="683" t="str">
        <f t="shared" si="7156"/>
        <v>OK</v>
      </c>
      <c r="AP4757" s="141"/>
      <c r="AQ4757" s="141"/>
      <c r="AR4757" s="552"/>
      <c r="AS4757" s="552"/>
      <c r="AT4757" s="683" t="str">
        <f t="shared" si="7157"/>
        <v>OK</v>
      </c>
      <c r="AU4757" s="593"/>
      <c r="AV4757" s="530">
        <f t="shared" si="7148"/>
        <v>0</v>
      </c>
      <c r="AW4757" s="842">
        <f t="shared" si="7149"/>
        <v>0</v>
      </c>
      <c r="AX4757" s="115">
        <f t="shared" si="7150"/>
        <v>1270</v>
      </c>
      <c r="AY4757" s="5">
        <f t="shared" si="7151"/>
        <v>0</v>
      </c>
      <c r="AZ4757" s="7">
        <f t="shared" si="7158"/>
        <v>-1270</v>
      </c>
      <c r="BA4757" s="335">
        <f t="shared" si="7165"/>
        <v>-1</v>
      </c>
      <c r="BB4757" s="23">
        <f t="shared" si="7152"/>
        <v>1058</v>
      </c>
      <c r="BC4757" s="5">
        <f t="shared" si="7160"/>
        <v>0</v>
      </c>
      <c r="BD4757" s="7">
        <f t="shared" si="7161"/>
        <v>-1058</v>
      </c>
      <c r="BE4757" s="335">
        <f t="shared" si="7166"/>
        <v>-1</v>
      </c>
      <c r="BG4757" s="826" t="str">
        <f t="shared" si="7153"/>
        <v>74.22</v>
      </c>
      <c r="BH4757" s="607" t="b">
        <f>COUNTIF('Codes SEC'!$B$2:$B$250,Ministres!BG4757)&gt;0</f>
        <v>1</v>
      </c>
    </row>
    <row r="4758" spans="1:66" ht="35.1" customHeight="1" x14ac:dyDescent="0.25">
      <c r="A4758" s="21" t="s">
        <v>6115</v>
      </c>
      <c r="B4758" s="112">
        <v>16</v>
      </c>
      <c r="C4758" s="116" t="s">
        <v>107</v>
      </c>
      <c r="D4758" s="620">
        <v>1000</v>
      </c>
      <c r="E4758" s="278"/>
      <c r="F4758" s="116">
        <v>12</v>
      </c>
      <c r="G4758" s="694">
        <v>1</v>
      </c>
      <c r="H4758" s="878" t="str">
        <f t="shared" si="7167"/>
        <v>083</v>
      </c>
      <c r="I4758" s="397" t="s">
        <v>3298</v>
      </c>
      <c r="J4758" s="380" t="s">
        <v>2670</v>
      </c>
      <c r="K4758" s="408" t="s">
        <v>63</v>
      </c>
      <c r="L4758" s="733">
        <v>400</v>
      </c>
      <c r="M4758" s="734">
        <v>387</v>
      </c>
      <c r="N4758" s="931"/>
      <c r="O4758" s="530">
        <f t="shared" si="7142"/>
        <v>-400</v>
      </c>
      <c r="P4758" s="530" t="str">
        <f t="shared" si="7143"/>
        <v xml:space="preserve">0 </v>
      </c>
      <c r="Q4758" s="646"/>
      <c r="R4758" s="536"/>
      <c r="S4758" s="536"/>
      <c r="T4758" s="536"/>
      <c r="U4758" s="536"/>
      <c r="V4758" s="536"/>
      <c r="W4758" s="683" t="str">
        <f t="shared" si="7154"/>
        <v>OK</v>
      </c>
      <c r="X4758" s="141"/>
      <c r="Y4758" s="141"/>
      <c r="Z4758" s="552"/>
      <c r="AA4758" s="552"/>
      <c r="AB4758" s="683" t="str">
        <f t="shared" si="7155"/>
        <v>OK</v>
      </c>
      <c r="AC4758" s="593"/>
      <c r="AD4758" s="530">
        <f t="shared" si="7144"/>
        <v>0</v>
      </c>
      <c r="AE4758" s="842">
        <f t="shared" si="7145"/>
        <v>0</v>
      </c>
      <c r="AF4758" s="931"/>
      <c r="AG4758" s="530">
        <f t="shared" si="7146"/>
        <v>-387</v>
      </c>
      <c r="AH4758" s="530" t="str">
        <f t="shared" si="7147"/>
        <v xml:space="preserve">0 </v>
      </c>
      <c r="AI4758" s="641"/>
      <c r="AJ4758" s="537"/>
      <c r="AK4758" s="537"/>
      <c r="AL4758" s="537"/>
      <c r="AM4758" s="537"/>
      <c r="AN4758" s="537"/>
      <c r="AO4758" s="683" t="str">
        <f t="shared" si="7156"/>
        <v>OK</v>
      </c>
      <c r="AP4758" s="141"/>
      <c r="AQ4758" s="141"/>
      <c r="AR4758" s="552"/>
      <c r="AS4758" s="552"/>
      <c r="AT4758" s="683" t="str">
        <f t="shared" si="7157"/>
        <v>OK</v>
      </c>
      <c r="AU4758" s="593"/>
      <c r="AV4758" s="530">
        <f t="shared" si="7148"/>
        <v>0</v>
      </c>
      <c r="AW4758" s="842">
        <f t="shared" si="7149"/>
        <v>0</v>
      </c>
      <c r="AX4758" s="115">
        <f t="shared" si="7150"/>
        <v>400</v>
      </c>
      <c r="AY4758" s="5">
        <f t="shared" si="7151"/>
        <v>0</v>
      </c>
      <c r="AZ4758" s="7">
        <f t="shared" si="7158"/>
        <v>-400</v>
      </c>
      <c r="BA4758" s="335">
        <f t="shared" si="7165"/>
        <v>-1</v>
      </c>
      <c r="BB4758" s="23">
        <f t="shared" si="7152"/>
        <v>387</v>
      </c>
      <c r="BC4758" s="5">
        <f t="shared" si="7160"/>
        <v>0</v>
      </c>
      <c r="BD4758" s="7">
        <f t="shared" si="7161"/>
        <v>-387</v>
      </c>
      <c r="BE4758" s="335">
        <f t="shared" si="7166"/>
        <v>-1</v>
      </c>
      <c r="BG4758" s="826" t="str">
        <f t="shared" si="7153"/>
        <v>81.80</v>
      </c>
      <c r="BH4758" s="607" t="b">
        <f>COUNTIF('Codes SEC'!$B$2:$B$250,Ministres!BG4758)&gt;0</f>
        <v>1</v>
      </c>
    </row>
    <row r="4759" spans="1:66" s="11" customFormat="1" ht="12.75" customHeight="1" x14ac:dyDescent="0.25">
      <c r="A4759" s="227"/>
      <c r="B4759" s="209"/>
      <c r="C4759" s="253"/>
      <c r="D4759" s="625"/>
      <c r="E4759" s="280"/>
      <c r="F4759" s="253"/>
      <c r="G4759" s="695"/>
      <c r="H4759" s="886"/>
      <c r="I4759" s="403"/>
      <c r="J4759" s="381"/>
      <c r="K4759" s="514" t="s">
        <v>59</v>
      </c>
      <c r="L4759" s="315">
        <f>L4734+L4737+L4738+L4739+L4745+L4755+L4758+L4742+L4735+L4740+L4741+L4757+L4743+L4750+L4751+L4756+L4749+L4752+L4746+L4748+L4753+L4754+L4736+L4733+L4744+L4747</f>
        <v>55455</v>
      </c>
      <c r="M4759" s="741">
        <f t="shared" ref="M4759:BE4759" si="7168">M4734+M4737+M4738+M4739+M4745+M4755+M4758+M4742+M4735+M4740+M4741+M4757+M4743+M4750+M4751+M4756+M4749+M4752+M4746+M4748+M4753+M4754+M4736+M4733+M4744+M4747</f>
        <v>49098</v>
      </c>
      <c r="N4759" s="930">
        <f t="shared" ref="N4759:P4759" si="7169">N4734+N4737+N4738+N4739+N4745+N4755+N4758+N4742+N4735+N4740+N4741+N4757+N4743+N4750+N4751+N4756+N4749+N4752+N4746+N4748+N4753+N4754+N4736+N4733+N4744+N4747</f>
        <v>0</v>
      </c>
      <c r="O4759" s="790">
        <f t="shared" si="7169"/>
        <v>-55455</v>
      </c>
      <c r="P4759" s="790">
        <f t="shared" si="7169"/>
        <v>0</v>
      </c>
      <c r="Q4759" s="787">
        <f t="shared" si="7168"/>
        <v>0</v>
      </c>
      <c r="R4759" s="648">
        <f t="shared" si="7168"/>
        <v>0</v>
      </c>
      <c r="S4759" s="648">
        <f t="shared" si="7168"/>
        <v>0</v>
      </c>
      <c r="T4759" s="648">
        <f t="shared" si="7168"/>
        <v>0</v>
      </c>
      <c r="U4759" s="648">
        <f t="shared" si="7168"/>
        <v>0</v>
      </c>
      <c r="V4759" s="648">
        <f t="shared" si="7168"/>
        <v>0</v>
      </c>
      <c r="W4759" s="790"/>
      <c r="X4759" s="649">
        <f t="shared" si="7168"/>
        <v>0</v>
      </c>
      <c r="Y4759" s="649">
        <f t="shared" si="7168"/>
        <v>0</v>
      </c>
      <c r="Z4759" s="648">
        <f t="shared" si="7168"/>
        <v>0</v>
      </c>
      <c r="AA4759" s="648">
        <f t="shared" si="7168"/>
        <v>0</v>
      </c>
      <c r="AB4759" s="790"/>
      <c r="AC4759" s="649">
        <f t="shared" si="7168"/>
        <v>0</v>
      </c>
      <c r="AD4759" s="790">
        <f>AD4734+AD4737+AD4738+AD4739+AD4745+AD4755+AD4758+AD4742+AD4735+AD4740+AD4741+AD4757+AD4743+AD4750+AD4751+AD4756+AD4749+AD4752+AD4746+AD4748+AD4753+AD4754+AD4736+AD4733+AD4744+AD4747</f>
        <v>0</v>
      </c>
      <c r="AE4759" s="843">
        <f>AE4734+AE4737+AE4738+AE4739+AE4745+AE4755+AE4758+AE4742+AE4735+AE4740+AE4741+AE4757+AE4743+AE4750+AE4751+AE4756+AE4749+AE4752+AE4746+AE4748+AE4753+AE4754+AE4736+AE4733+AE4744+AE4747</f>
        <v>0</v>
      </c>
      <c r="AF4759" s="930">
        <f t="shared" ref="AF4759:AH4759" si="7170">AF4734+AF4737+AF4738+AF4739+AF4745+AF4755+AF4758+AF4742+AF4735+AF4740+AF4741+AF4757+AF4743+AF4750+AF4751+AF4756+AF4749+AF4752+AF4746+AF4748+AF4753+AF4754+AF4736+AF4733+AF4744+AF4747</f>
        <v>0</v>
      </c>
      <c r="AG4759" s="790">
        <f t="shared" si="7170"/>
        <v>-49098</v>
      </c>
      <c r="AH4759" s="790">
        <f t="shared" si="7170"/>
        <v>0</v>
      </c>
      <c r="AI4759" s="787">
        <f t="shared" si="7168"/>
        <v>0</v>
      </c>
      <c r="AJ4759" s="648">
        <f t="shared" si="7168"/>
        <v>0</v>
      </c>
      <c r="AK4759" s="648">
        <f t="shared" si="7168"/>
        <v>0</v>
      </c>
      <c r="AL4759" s="648">
        <f t="shared" si="7168"/>
        <v>0</v>
      </c>
      <c r="AM4759" s="648">
        <f t="shared" si="7168"/>
        <v>0</v>
      </c>
      <c r="AN4759" s="648">
        <f t="shared" si="7168"/>
        <v>0</v>
      </c>
      <c r="AO4759" s="790"/>
      <c r="AP4759" s="649">
        <f t="shared" si="7168"/>
        <v>0</v>
      </c>
      <c r="AQ4759" s="649">
        <f t="shared" si="7168"/>
        <v>0</v>
      </c>
      <c r="AR4759" s="648">
        <f t="shared" si="7168"/>
        <v>0</v>
      </c>
      <c r="AS4759" s="648">
        <f t="shared" si="7168"/>
        <v>0</v>
      </c>
      <c r="AT4759" s="790"/>
      <c r="AU4759" s="649">
        <f t="shared" si="7168"/>
        <v>0</v>
      </c>
      <c r="AV4759" s="790">
        <f t="shared" ref="AV4759" si="7171">AV4734+AV4737+AV4738+AV4739+AV4745+AV4755+AV4758+AV4742+AV4735+AV4740+AV4741+AV4757+AV4743+AV4750+AV4751+AV4756+AV4749+AV4752+AV4746+AV4748+AV4753+AV4754+AV4736+AV4733+AV4744+AV4747</f>
        <v>0</v>
      </c>
      <c r="AW4759" s="843">
        <f t="shared" si="7168"/>
        <v>0</v>
      </c>
      <c r="AX4759" s="336">
        <f t="shared" si="7168"/>
        <v>55455</v>
      </c>
      <c r="AY4759" s="337">
        <f t="shared" si="7168"/>
        <v>0</v>
      </c>
      <c r="AZ4759" s="338">
        <f t="shared" si="7168"/>
        <v>-55455</v>
      </c>
      <c r="BA4759" s="339" t="e">
        <f t="shared" si="7168"/>
        <v>#DIV/0!</v>
      </c>
      <c r="BB4759" s="322">
        <f t="shared" si="7168"/>
        <v>49098</v>
      </c>
      <c r="BC4759" s="337">
        <f t="shared" si="7168"/>
        <v>0</v>
      </c>
      <c r="BD4759" s="338">
        <f t="shared" si="7168"/>
        <v>-49098</v>
      </c>
      <c r="BE4759" s="339" t="e">
        <f t="shared" si="7168"/>
        <v>#DIV/0!</v>
      </c>
      <c r="BF4759" s="40"/>
      <c r="BG4759" s="826"/>
      <c r="BH4759" s="607"/>
      <c r="BI4759" s="43"/>
      <c r="BJ4759" s="43"/>
      <c r="BK4759" s="43"/>
      <c r="BL4759" s="43"/>
      <c r="BM4759" s="43"/>
      <c r="BN4759" s="43"/>
    </row>
    <row r="4760" spans="1:66" ht="12.75" customHeight="1" x14ac:dyDescent="0.25">
      <c r="A4760" s="231"/>
      <c r="B4760" s="213"/>
      <c r="C4760" s="254"/>
      <c r="D4760" s="254"/>
      <c r="E4760" s="283"/>
      <c r="F4760" s="254"/>
      <c r="G4760" s="696"/>
      <c r="H4760" s="887"/>
      <c r="I4760" s="444"/>
      <c r="J4760" s="393"/>
      <c r="K4760" s="404" t="s">
        <v>3694</v>
      </c>
      <c r="L4760" s="729">
        <f t="shared" ref="L4760:V4760" si="7172">L4759+L4729</f>
        <v>89449</v>
      </c>
      <c r="M4760" s="730">
        <f t="shared" si="7172"/>
        <v>83702</v>
      </c>
      <c r="N4760" s="844">
        <f t="shared" ref="N4760:P4760" si="7173">N4759+N4729</f>
        <v>0</v>
      </c>
      <c r="O4760" s="665">
        <f t="shared" si="7173"/>
        <v>-89449</v>
      </c>
      <c r="P4760" s="665">
        <f t="shared" si="7173"/>
        <v>0</v>
      </c>
      <c r="Q4760" s="638">
        <f t="shared" si="7172"/>
        <v>0</v>
      </c>
      <c r="R4760" s="130">
        <f t="shared" si="7172"/>
        <v>0</v>
      </c>
      <c r="S4760" s="130">
        <f t="shared" si="7172"/>
        <v>0</v>
      </c>
      <c r="T4760" s="130">
        <f t="shared" si="7172"/>
        <v>0</v>
      </c>
      <c r="U4760" s="130">
        <f t="shared" si="7172"/>
        <v>0</v>
      </c>
      <c r="V4760" s="130">
        <f t="shared" si="7172"/>
        <v>0</v>
      </c>
      <c r="W4760" s="665"/>
      <c r="X4760" s="130">
        <f>X4759+X4729</f>
        <v>0</v>
      </c>
      <c r="Y4760" s="130">
        <f>Y4759+Y4729</f>
        <v>0</v>
      </c>
      <c r="Z4760" s="130">
        <f>Z4759+Z4729</f>
        <v>0</v>
      </c>
      <c r="AA4760" s="130">
        <f>AA4759+AA4729</f>
        <v>0</v>
      </c>
      <c r="AB4760" s="665"/>
      <c r="AC4760" s="130">
        <f t="shared" ref="AC4760:AN4760" si="7174">AC4759+AC4729</f>
        <v>0</v>
      </c>
      <c r="AD4760" s="665">
        <f>AD4759+AD4729</f>
        <v>0</v>
      </c>
      <c r="AE4760" s="845">
        <f>AE4759+AE4729</f>
        <v>0</v>
      </c>
      <c r="AF4760" s="844">
        <f t="shared" ref="AF4760:AH4760" si="7175">AF4759+AF4729</f>
        <v>0</v>
      </c>
      <c r="AG4760" s="665">
        <f t="shared" si="7175"/>
        <v>-83702</v>
      </c>
      <c r="AH4760" s="665">
        <f t="shared" si="7175"/>
        <v>0</v>
      </c>
      <c r="AI4760" s="638">
        <f t="shared" si="7174"/>
        <v>0</v>
      </c>
      <c r="AJ4760" s="130">
        <f t="shared" si="7174"/>
        <v>0</v>
      </c>
      <c r="AK4760" s="130">
        <f t="shared" si="7174"/>
        <v>0</v>
      </c>
      <c r="AL4760" s="130">
        <f t="shared" si="7174"/>
        <v>0</v>
      </c>
      <c r="AM4760" s="130">
        <f t="shared" si="7174"/>
        <v>0</v>
      </c>
      <c r="AN4760" s="130">
        <f t="shared" si="7174"/>
        <v>0</v>
      </c>
      <c r="AO4760" s="665"/>
      <c r="AP4760" s="130">
        <f>AP4759+AP4729</f>
        <v>0</v>
      </c>
      <c r="AQ4760" s="130">
        <f>AQ4759+AQ4729</f>
        <v>0</v>
      </c>
      <c r="AR4760" s="130">
        <f>AR4759+AR4729</f>
        <v>0</v>
      </c>
      <c r="AS4760" s="130">
        <f>AS4759+AS4729</f>
        <v>0</v>
      </c>
      <c r="AT4760" s="665"/>
      <c r="AU4760" s="130">
        <f t="shared" ref="AU4760:BE4760" si="7176">AU4759+AU4729</f>
        <v>0</v>
      </c>
      <c r="AV4760" s="665">
        <f t="shared" ref="AV4760" si="7177">AV4759+AV4729</f>
        <v>0</v>
      </c>
      <c r="AW4760" s="845">
        <f t="shared" si="7176"/>
        <v>0</v>
      </c>
      <c r="AX4760" s="314">
        <f t="shared" si="7176"/>
        <v>89449</v>
      </c>
      <c r="AY4760" s="131">
        <f t="shared" si="7176"/>
        <v>0</v>
      </c>
      <c r="AZ4760" s="132">
        <f t="shared" si="7176"/>
        <v>-89449</v>
      </c>
      <c r="BA4760" s="340" t="e">
        <f t="shared" si="7176"/>
        <v>#DIV/0!</v>
      </c>
      <c r="BB4760" s="310">
        <f t="shared" si="7176"/>
        <v>83702</v>
      </c>
      <c r="BC4760" s="131">
        <f t="shared" si="7176"/>
        <v>0</v>
      </c>
      <c r="BD4760" s="132">
        <f t="shared" si="7176"/>
        <v>-83702</v>
      </c>
      <c r="BE4760" s="340" t="e">
        <f t="shared" si="7176"/>
        <v>#DIV/0!</v>
      </c>
      <c r="BG4760" s="826"/>
      <c r="BH4760" s="607"/>
    </row>
    <row r="4761" spans="1:66" ht="12.75" customHeight="1" x14ac:dyDescent="0.25">
      <c r="A4761" s="222"/>
      <c r="C4761" s="116"/>
      <c r="D4761" s="620"/>
      <c r="F4761" s="117"/>
      <c r="G4761" s="690"/>
      <c r="H4761" s="878"/>
      <c r="I4761" s="397"/>
      <c r="J4761" s="380"/>
      <c r="K4761" s="405" t="s">
        <v>208</v>
      </c>
      <c r="L4761" s="731">
        <v>0</v>
      </c>
      <c r="M4761" s="732">
        <v>0</v>
      </c>
      <c r="N4761" s="929">
        <v>0</v>
      </c>
      <c r="O4761" s="530">
        <v>0</v>
      </c>
      <c r="P4761" s="530">
        <v>0</v>
      </c>
      <c r="Q4761" s="641">
        <v>0</v>
      </c>
      <c r="R4761" s="537">
        <v>0</v>
      </c>
      <c r="S4761" s="537">
        <v>0</v>
      </c>
      <c r="T4761" s="537">
        <v>0</v>
      </c>
      <c r="U4761" s="537">
        <v>0</v>
      </c>
      <c r="V4761" s="537">
        <v>0</v>
      </c>
      <c r="W4761" s="530"/>
      <c r="X4761" s="142">
        <v>0</v>
      </c>
      <c r="Y4761" s="142">
        <v>0</v>
      </c>
      <c r="Z4761" s="537">
        <v>0</v>
      </c>
      <c r="AA4761" s="537">
        <v>0</v>
      </c>
      <c r="AB4761" s="530"/>
      <c r="AC4761" s="142">
        <v>0</v>
      </c>
      <c r="AD4761" s="530">
        <v>0</v>
      </c>
      <c r="AE4761" s="842">
        <v>0</v>
      </c>
      <c r="AF4761" s="929">
        <v>0</v>
      </c>
      <c r="AG4761" s="530">
        <v>0</v>
      </c>
      <c r="AH4761" s="530">
        <v>0</v>
      </c>
      <c r="AI4761" s="641">
        <v>0</v>
      </c>
      <c r="AJ4761" s="537">
        <v>0</v>
      </c>
      <c r="AK4761" s="537">
        <v>0</v>
      </c>
      <c r="AL4761" s="537">
        <v>0</v>
      </c>
      <c r="AM4761" s="537">
        <v>0</v>
      </c>
      <c r="AN4761" s="537">
        <v>0</v>
      </c>
      <c r="AO4761" s="530"/>
      <c r="AP4761" s="142">
        <v>0</v>
      </c>
      <c r="AQ4761" s="142">
        <v>0</v>
      </c>
      <c r="AR4761" s="537">
        <v>0</v>
      </c>
      <c r="AS4761" s="537">
        <v>0</v>
      </c>
      <c r="AT4761" s="530"/>
      <c r="AU4761" s="142">
        <v>0</v>
      </c>
      <c r="AV4761" s="530">
        <v>0</v>
      </c>
      <c r="AW4761" s="842">
        <v>0</v>
      </c>
      <c r="AX4761" s="115">
        <v>0</v>
      </c>
      <c r="AY4761" s="5">
        <v>0</v>
      </c>
      <c r="AZ4761" s="5">
        <v>0</v>
      </c>
      <c r="BA4761" s="335">
        <v>0</v>
      </c>
      <c r="BB4761" s="23">
        <v>0</v>
      </c>
      <c r="BC4761" s="5">
        <v>0</v>
      </c>
      <c r="BD4761" s="5">
        <v>0</v>
      </c>
      <c r="BE4761" s="335">
        <v>0</v>
      </c>
      <c r="BG4761" s="826"/>
      <c r="BH4761" s="607"/>
    </row>
    <row r="4762" spans="1:66" ht="12.75" customHeight="1" x14ac:dyDescent="0.25">
      <c r="A4762" s="21"/>
      <c r="B4762" s="112"/>
      <c r="C4762" s="116"/>
      <c r="D4762" s="623"/>
      <c r="E4762" s="278"/>
      <c r="F4762" s="116"/>
      <c r="G4762" s="694"/>
      <c r="H4762" s="878"/>
      <c r="I4762" s="397"/>
      <c r="J4762" s="380"/>
      <c r="K4762" s="405" t="s">
        <v>96</v>
      </c>
      <c r="L4762" s="738">
        <v>0</v>
      </c>
      <c r="M4762" s="739">
        <v>0</v>
      </c>
      <c r="N4762" s="929">
        <v>0</v>
      </c>
      <c r="O4762" s="530">
        <v>0</v>
      </c>
      <c r="P4762" s="530">
        <v>0</v>
      </c>
      <c r="Q4762" s="641">
        <v>0</v>
      </c>
      <c r="R4762" s="537">
        <v>0</v>
      </c>
      <c r="S4762" s="537">
        <v>0</v>
      </c>
      <c r="T4762" s="537">
        <v>0</v>
      </c>
      <c r="U4762" s="537">
        <v>0</v>
      </c>
      <c r="V4762" s="537">
        <v>0</v>
      </c>
      <c r="W4762" s="530"/>
      <c r="X4762" s="142">
        <v>0</v>
      </c>
      <c r="Y4762" s="142">
        <v>0</v>
      </c>
      <c r="Z4762" s="537">
        <v>0</v>
      </c>
      <c r="AA4762" s="537">
        <v>0</v>
      </c>
      <c r="AB4762" s="530"/>
      <c r="AC4762" s="142">
        <v>0</v>
      </c>
      <c r="AD4762" s="530">
        <v>0</v>
      </c>
      <c r="AE4762" s="842">
        <v>0</v>
      </c>
      <c r="AF4762" s="929">
        <v>0</v>
      </c>
      <c r="AG4762" s="530">
        <v>0</v>
      </c>
      <c r="AH4762" s="530">
        <v>0</v>
      </c>
      <c r="AI4762" s="641">
        <v>0</v>
      </c>
      <c r="AJ4762" s="537">
        <v>0</v>
      </c>
      <c r="AK4762" s="537">
        <v>0</v>
      </c>
      <c r="AL4762" s="537">
        <v>0</v>
      </c>
      <c r="AM4762" s="537">
        <v>0</v>
      </c>
      <c r="AN4762" s="537">
        <v>0</v>
      </c>
      <c r="AO4762" s="530"/>
      <c r="AP4762" s="142">
        <v>0</v>
      </c>
      <c r="AQ4762" s="142">
        <v>0</v>
      </c>
      <c r="AR4762" s="537">
        <v>0</v>
      </c>
      <c r="AS4762" s="537">
        <v>0</v>
      </c>
      <c r="AT4762" s="530"/>
      <c r="AU4762" s="142">
        <v>0</v>
      </c>
      <c r="AV4762" s="530">
        <v>0</v>
      </c>
      <c r="AW4762" s="842">
        <v>0</v>
      </c>
      <c r="AX4762" s="115">
        <v>0</v>
      </c>
      <c r="AY4762" s="5">
        <v>0</v>
      </c>
      <c r="AZ4762" s="5">
        <v>0</v>
      </c>
      <c r="BA4762" s="335">
        <v>0</v>
      </c>
      <c r="BB4762" s="23">
        <v>0</v>
      </c>
      <c r="BC4762" s="5">
        <v>0</v>
      </c>
      <c r="BD4762" s="5">
        <v>0</v>
      </c>
      <c r="BE4762" s="335">
        <v>0</v>
      </c>
      <c r="BG4762" s="826"/>
      <c r="BH4762" s="607"/>
    </row>
    <row r="4763" spans="1:66" ht="12.75" customHeight="1" x14ac:dyDescent="0.25">
      <c r="A4763" s="21"/>
      <c r="B4763" s="112"/>
      <c r="C4763" s="116"/>
      <c r="D4763" s="623"/>
      <c r="E4763" s="278"/>
      <c r="F4763" s="116"/>
      <c r="G4763" s="694"/>
      <c r="H4763" s="878"/>
      <c r="I4763" s="397"/>
      <c r="J4763" s="380"/>
      <c r="K4763" s="405" t="s">
        <v>209</v>
      </c>
      <c r="L4763" s="738">
        <v>0</v>
      </c>
      <c r="M4763" s="739">
        <v>0</v>
      </c>
      <c r="N4763" s="929">
        <v>0</v>
      </c>
      <c r="O4763" s="530">
        <v>0</v>
      </c>
      <c r="P4763" s="530">
        <v>0</v>
      </c>
      <c r="Q4763" s="641">
        <v>0</v>
      </c>
      <c r="R4763" s="537">
        <v>0</v>
      </c>
      <c r="S4763" s="537">
        <v>0</v>
      </c>
      <c r="T4763" s="537">
        <v>0</v>
      </c>
      <c r="U4763" s="537">
        <v>0</v>
      </c>
      <c r="V4763" s="537">
        <v>0</v>
      </c>
      <c r="W4763" s="530"/>
      <c r="X4763" s="142">
        <v>0</v>
      </c>
      <c r="Y4763" s="142">
        <v>0</v>
      </c>
      <c r="Z4763" s="537">
        <v>0</v>
      </c>
      <c r="AA4763" s="537">
        <v>0</v>
      </c>
      <c r="AB4763" s="530"/>
      <c r="AC4763" s="142">
        <v>0</v>
      </c>
      <c r="AD4763" s="530">
        <v>0</v>
      </c>
      <c r="AE4763" s="842">
        <v>0</v>
      </c>
      <c r="AF4763" s="929">
        <v>0</v>
      </c>
      <c r="AG4763" s="530">
        <v>0</v>
      </c>
      <c r="AH4763" s="530">
        <v>0</v>
      </c>
      <c r="AI4763" s="641">
        <v>0</v>
      </c>
      <c r="AJ4763" s="537">
        <v>0</v>
      </c>
      <c r="AK4763" s="537">
        <v>0</v>
      </c>
      <c r="AL4763" s="537">
        <v>0</v>
      </c>
      <c r="AM4763" s="537">
        <v>0</v>
      </c>
      <c r="AN4763" s="537">
        <v>0</v>
      </c>
      <c r="AO4763" s="530"/>
      <c r="AP4763" s="142">
        <v>0</v>
      </c>
      <c r="AQ4763" s="142">
        <v>0</v>
      </c>
      <c r="AR4763" s="537">
        <v>0</v>
      </c>
      <c r="AS4763" s="537">
        <v>0</v>
      </c>
      <c r="AT4763" s="530"/>
      <c r="AU4763" s="142">
        <v>0</v>
      </c>
      <c r="AV4763" s="530">
        <v>0</v>
      </c>
      <c r="AW4763" s="842">
        <v>0</v>
      </c>
      <c r="AX4763" s="115">
        <v>0</v>
      </c>
      <c r="AY4763" s="5">
        <v>0</v>
      </c>
      <c r="AZ4763" s="5">
        <v>0</v>
      </c>
      <c r="BA4763" s="335">
        <v>0</v>
      </c>
      <c r="BB4763" s="23">
        <v>0</v>
      </c>
      <c r="BC4763" s="5">
        <v>0</v>
      </c>
      <c r="BD4763" s="5">
        <v>0</v>
      </c>
      <c r="BE4763" s="335">
        <v>0</v>
      </c>
      <c r="BG4763" s="826"/>
      <c r="BH4763" s="607"/>
    </row>
    <row r="4764" spans="1:66" ht="12.75" customHeight="1" x14ac:dyDescent="0.25">
      <c r="A4764" s="21"/>
      <c r="B4764" s="112"/>
      <c r="C4764" s="116"/>
      <c r="D4764" s="623"/>
      <c r="E4764" s="278"/>
      <c r="F4764" s="116"/>
      <c r="G4764" s="694"/>
      <c r="H4764" s="878"/>
      <c r="I4764" s="397"/>
      <c r="J4764" s="380"/>
      <c r="K4764" s="405" t="s">
        <v>210</v>
      </c>
      <c r="L4764" s="738">
        <v>0</v>
      </c>
      <c r="M4764" s="739">
        <v>0</v>
      </c>
      <c r="N4764" s="929">
        <v>0</v>
      </c>
      <c r="O4764" s="530">
        <v>0</v>
      </c>
      <c r="P4764" s="530">
        <v>0</v>
      </c>
      <c r="Q4764" s="641">
        <v>0</v>
      </c>
      <c r="R4764" s="537">
        <v>0</v>
      </c>
      <c r="S4764" s="537">
        <v>0</v>
      </c>
      <c r="T4764" s="537">
        <v>0</v>
      </c>
      <c r="U4764" s="537">
        <v>0</v>
      </c>
      <c r="V4764" s="537">
        <v>0</v>
      </c>
      <c r="W4764" s="530"/>
      <c r="X4764" s="142">
        <v>0</v>
      </c>
      <c r="Y4764" s="142">
        <v>0</v>
      </c>
      <c r="Z4764" s="537">
        <v>0</v>
      </c>
      <c r="AA4764" s="537">
        <v>0</v>
      </c>
      <c r="AB4764" s="530"/>
      <c r="AC4764" s="142">
        <v>0</v>
      </c>
      <c r="AD4764" s="530">
        <v>0</v>
      </c>
      <c r="AE4764" s="842">
        <v>0</v>
      </c>
      <c r="AF4764" s="929">
        <v>0</v>
      </c>
      <c r="AG4764" s="530">
        <v>0</v>
      </c>
      <c r="AH4764" s="530">
        <v>0</v>
      </c>
      <c r="AI4764" s="641">
        <v>0</v>
      </c>
      <c r="AJ4764" s="537">
        <v>0</v>
      </c>
      <c r="AK4764" s="537">
        <v>0</v>
      </c>
      <c r="AL4764" s="537">
        <v>0</v>
      </c>
      <c r="AM4764" s="537">
        <v>0</v>
      </c>
      <c r="AN4764" s="537">
        <v>0</v>
      </c>
      <c r="AO4764" s="530"/>
      <c r="AP4764" s="142">
        <v>0</v>
      </c>
      <c r="AQ4764" s="142">
        <v>0</v>
      </c>
      <c r="AR4764" s="537">
        <v>0</v>
      </c>
      <c r="AS4764" s="537">
        <v>0</v>
      </c>
      <c r="AT4764" s="530"/>
      <c r="AU4764" s="142">
        <v>0</v>
      </c>
      <c r="AV4764" s="530">
        <v>0</v>
      </c>
      <c r="AW4764" s="842">
        <v>0</v>
      </c>
      <c r="AX4764" s="115">
        <v>0</v>
      </c>
      <c r="AY4764" s="5">
        <v>0</v>
      </c>
      <c r="AZ4764" s="5">
        <v>0</v>
      </c>
      <c r="BA4764" s="335">
        <v>0</v>
      </c>
      <c r="BB4764" s="23">
        <v>0</v>
      </c>
      <c r="BC4764" s="5">
        <v>0</v>
      </c>
      <c r="BD4764" s="5">
        <v>0</v>
      </c>
      <c r="BE4764" s="335">
        <v>0</v>
      </c>
      <c r="BG4764" s="826"/>
      <c r="BH4764" s="607"/>
    </row>
    <row r="4765" spans="1:66" ht="12.75" customHeight="1" x14ac:dyDescent="0.25">
      <c r="A4765" s="21"/>
      <c r="B4765" s="112"/>
      <c r="C4765" s="116"/>
      <c r="D4765" s="623"/>
      <c r="E4765" s="278"/>
      <c r="F4765" s="116"/>
      <c r="G4765" s="694"/>
      <c r="H4765" s="878"/>
      <c r="I4765" s="397"/>
      <c r="J4765" s="380"/>
      <c r="K4765" s="406" t="s">
        <v>53</v>
      </c>
      <c r="L4765" s="738">
        <f t="shared" ref="L4765:V4765" si="7178">L4725+L4706+L4724+L4728+L4753+L4754</f>
        <v>0</v>
      </c>
      <c r="M4765" s="739">
        <f t="shared" si="7178"/>
        <v>0</v>
      </c>
      <c r="N4765" s="929">
        <f t="shared" ref="N4765:P4765" si="7179">N4725+N4706+N4724+N4728+N4753+N4754</f>
        <v>0</v>
      </c>
      <c r="O4765" s="530">
        <f t="shared" si="7179"/>
        <v>0</v>
      </c>
      <c r="P4765" s="530">
        <f t="shared" si="7179"/>
        <v>0</v>
      </c>
      <c r="Q4765" s="641">
        <f t="shared" si="7178"/>
        <v>0</v>
      </c>
      <c r="R4765" s="537">
        <f t="shared" si="7178"/>
        <v>0</v>
      </c>
      <c r="S4765" s="537">
        <f t="shared" si="7178"/>
        <v>0</v>
      </c>
      <c r="T4765" s="537">
        <f t="shared" si="7178"/>
        <v>0</v>
      </c>
      <c r="U4765" s="537">
        <f t="shared" si="7178"/>
        <v>0</v>
      </c>
      <c r="V4765" s="537">
        <f t="shared" si="7178"/>
        <v>0</v>
      </c>
      <c r="W4765" s="530"/>
      <c r="X4765" s="142">
        <f>X4725+X4706+X4724+X4728+X4753+X4754</f>
        <v>0</v>
      </c>
      <c r="Y4765" s="142">
        <f>Y4725+Y4706+Y4724+Y4728+Y4753+Y4754</f>
        <v>0</v>
      </c>
      <c r="Z4765" s="537">
        <f>Z4725+Z4706+Z4724+Z4728+Z4753+Z4754</f>
        <v>0</v>
      </c>
      <c r="AA4765" s="537">
        <f>AA4725+AA4706+AA4724+AA4728+AA4753+AA4754</f>
        <v>0</v>
      </c>
      <c r="AB4765" s="530"/>
      <c r="AC4765" s="142">
        <f t="shared" ref="AC4765:AN4765" si="7180">AC4725+AC4706+AC4724+AC4728+AC4753+AC4754</f>
        <v>0</v>
      </c>
      <c r="AD4765" s="530">
        <f>AD4725+AD4706+AD4724+AD4728+AD4753+AD4754</f>
        <v>0</v>
      </c>
      <c r="AE4765" s="842">
        <f>AE4725+AE4706+AE4724+AE4728+AE4753+AE4754</f>
        <v>0</v>
      </c>
      <c r="AF4765" s="929">
        <f t="shared" ref="AF4765:AH4765" si="7181">AF4725+AF4706+AF4724+AF4728+AF4753+AF4754</f>
        <v>0</v>
      </c>
      <c r="AG4765" s="530">
        <f t="shared" si="7181"/>
        <v>0</v>
      </c>
      <c r="AH4765" s="530">
        <f t="shared" si="7181"/>
        <v>0</v>
      </c>
      <c r="AI4765" s="641">
        <f t="shared" si="7180"/>
        <v>0</v>
      </c>
      <c r="AJ4765" s="537">
        <f t="shared" si="7180"/>
        <v>0</v>
      </c>
      <c r="AK4765" s="537">
        <f t="shared" si="7180"/>
        <v>0</v>
      </c>
      <c r="AL4765" s="537">
        <f t="shared" si="7180"/>
        <v>0</v>
      </c>
      <c r="AM4765" s="537">
        <f t="shared" si="7180"/>
        <v>0</v>
      </c>
      <c r="AN4765" s="537">
        <f t="shared" si="7180"/>
        <v>0</v>
      </c>
      <c r="AO4765" s="530"/>
      <c r="AP4765" s="142">
        <f>AP4725+AP4706+AP4724+AP4728+AP4753+AP4754</f>
        <v>0</v>
      </c>
      <c r="AQ4765" s="142">
        <f>AQ4725+AQ4706+AQ4724+AQ4728+AQ4753+AQ4754</f>
        <v>0</v>
      </c>
      <c r="AR4765" s="537">
        <f>AR4725+AR4706+AR4724+AR4728+AR4753+AR4754</f>
        <v>0</v>
      </c>
      <c r="AS4765" s="537">
        <f>AS4725+AS4706+AS4724+AS4728+AS4753+AS4754</f>
        <v>0</v>
      </c>
      <c r="AT4765" s="530"/>
      <c r="AU4765" s="142">
        <f t="shared" ref="AU4765:BE4765" si="7182">AU4725+AU4706+AU4724+AU4728+AU4753+AU4754</f>
        <v>0</v>
      </c>
      <c r="AV4765" s="530">
        <f t="shared" ref="AV4765" si="7183">AV4725+AV4706+AV4724+AV4728+AV4753+AV4754</f>
        <v>0</v>
      </c>
      <c r="AW4765" s="842">
        <f t="shared" si="7182"/>
        <v>0</v>
      </c>
      <c r="AX4765" s="115">
        <f t="shared" si="7182"/>
        <v>0</v>
      </c>
      <c r="AY4765" s="5">
        <f t="shared" si="7182"/>
        <v>0</v>
      </c>
      <c r="AZ4765" s="5">
        <f t="shared" si="7182"/>
        <v>0</v>
      </c>
      <c r="BA4765" s="335" t="e">
        <f t="shared" si="7182"/>
        <v>#DIV/0!</v>
      </c>
      <c r="BB4765" s="23">
        <f t="shared" si="7182"/>
        <v>0</v>
      </c>
      <c r="BC4765" s="5">
        <f t="shared" si="7182"/>
        <v>0</v>
      </c>
      <c r="BD4765" s="5">
        <f t="shared" si="7182"/>
        <v>0</v>
      </c>
      <c r="BE4765" s="335" t="e">
        <f t="shared" si="7182"/>
        <v>#DIV/0!</v>
      </c>
      <c r="BF4765" s="667"/>
      <c r="BG4765" s="826"/>
      <c r="BH4765" s="607"/>
    </row>
    <row r="4766" spans="1:66" ht="12.75" customHeight="1" x14ac:dyDescent="0.25">
      <c r="A4766" s="21"/>
      <c r="B4766" s="112"/>
      <c r="C4766" s="116"/>
      <c r="D4766" s="623"/>
      <c r="E4766" s="278"/>
      <c r="F4766" s="116"/>
      <c r="G4766" s="694"/>
      <c r="H4766" s="878"/>
      <c r="I4766" s="397"/>
      <c r="J4766" s="380"/>
      <c r="K4766" s="406"/>
      <c r="L4766" s="738"/>
      <c r="M4766" s="739"/>
      <c r="N4766" s="929"/>
      <c r="O4766" s="530"/>
      <c r="P4766" s="530"/>
      <c r="Q4766" s="641"/>
      <c r="R4766" s="537"/>
      <c r="S4766" s="537"/>
      <c r="T4766" s="537"/>
      <c r="U4766" s="537"/>
      <c r="V4766" s="537"/>
      <c r="W4766" s="531"/>
      <c r="X4766" s="140"/>
      <c r="Y4766" s="140"/>
      <c r="Z4766" s="551"/>
      <c r="AA4766" s="551"/>
      <c r="AB4766" s="531"/>
      <c r="AC4766" s="142"/>
      <c r="AD4766" s="530"/>
      <c r="AE4766" s="842"/>
      <c r="AF4766" s="929"/>
      <c r="AG4766" s="530"/>
      <c r="AH4766" s="530"/>
      <c r="AI4766" s="641"/>
      <c r="AJ4766" s="537"/>
      <c r="AK4766" s="537"/>
      <c r="AL4766" s="537"/>
      <c r="AM4766" s="537"/>
      <c r="AN4766" s="537"/>
      <c r="AO4766" s="531"/>
      <c r="AP4766" s="140"/>
      <c r="AQ4766" s="140"/>
      <c r="AR4766" s="551"/>
      <c r="AS4766" s="551"/>
      <c r="AT4766" s="531"/>
      <c r="AU4766" s="142"/>
      <c r="AV4766" s="530"/>
      <c r="AW4766" s="842"/>
      <c r="AX4766" s="115"/>
      <c r="AY4766" s="5"/>
      <c r="AZ4766" s="5"/>
      <c r="BA4766" s="335"/>
      <c r="BC4766" s="5"/>
      <c r="BD4766" s="5"/>
      <c r="BE4766" s="335"/>
      <c r="BG4766" s="826"/>
      <c r="BH4766" s="607"/>
    </row>
    <row r="4767" spans="1:66" ht="12.75" customHeight="1" x14ac:dyDescent="0.25">
      <c r="A4767" s="21"/>
      <c r="B4767" s="112"/>
      <c r="C4767" s="116"/>
      <c r="D4767" s="623"/>
      <c r="E4767" s="278"/>
      <c r="F4767" s="116"/>
      <c r="G4767" s="694"/>
      <c r="H4767" s="878"/>
      <c r="I4767" s="397"/>
      <c r="J4767" s="380"/>
      <c r="K4767" s="408"/>
      <c r="L4767" s="738"/>
      <c r="M4767" s="739"/>
      <c r="N4767" s="931"/>
      <c r="O4767" s="923"/>
      <c r="P4767" s="923"/>
      <c r="Q4767" s="641"/>
      <c r="R4767" s="537"/>
      <c r="S4767" s="537"/>
      <c r="T4767" s="537"/>
      <c r="U4767" s="537"/>
      <c r="V4767" s="537"/>
      <c r="W4767" s="531"/>
      <c r="X4767" s="141"/>
      <c r="Y4767" s="141"/>
      <c r="Z4767" s="552"/>
      <c r="AA4767" s="552"/>
      <c r="AB4767" s="531"/>
      <c r="AC4767" s="593"/>
      <c r="AD4767" s="923"/>
      <c r="AE4767" s="846"/>
      <c r="AF4767" s="931"/>
      <c r="AG4767" s="923"/>
      <c r="AH4767" s="923"/>
      <c r="AI4767" s="641"/>
      <c r="AJ4767" s="537"/>
      <c r="AK4767" s="537"/>
      <c r="AL4767" s="537"/>
      <c r="AM4767" s="537"/>
      <c r="AN4767" s="537"/>
      <c r="AO4767" s="531"/>
      <c r="AP4767" s="141"/>
      <c r="AQ4767" s="141"/>
      <c r="AR4767" s="552"/>
      <c r="AS4767" s="552"/>
      <c r="AT4767" s="531"/>
      <c r="AU4767" s="593"/>
      <c r="AV4767" s="923"/>
      <c r="AW4767" s="846"/>
      <c r="AX4767" s="115"/>
      <c r="AY4767" s="5"/>
      <c r="AZ4767" s="5"/>
      <c r="BA4767" s="335"/>
      <c r="BC4767" s="5"/>
      <c r="BD4767" s="5"/>
      <c r="BE4767" s="335"/>
      <c r="BG4767" s="826"/>
      <c r="BH4767" s="607"/>
    </row>
    <row r="4768" spans="1:66" ht="12.75" customHeight="1" x14ac:dyDescent="0.25">
      <c r="A4768" s="21"/>
      <c r="B4768" s="112"/>
      <c r="C4768" s="116"/>
      <c r="D4768" s="623"/>
      <c r="E4768" s="278"/>
      <c r="F4768" s="116"/>
      <c r="G4768" s="694"/>
      <c r="H4768" s="878"/>
      <c r="I4768" s="397"/>
      <c r="J4768" s="380"/>
      <c r="K4768" s="400" t="s">
        <v>6651</v>
      </c>
      <c r="L4768" s="738"/>
      <c r="M4768" s="739"/>
      <c r="N4768" s="931"/>
      <c r="O4768" s="923"/>
      <c r="P4768" s="923"/>
      <c r="Q4768" s="641"/>
      <c r="R4768" s="537"/>
      <c r="S4768" s="537"/>
      <c r="T4768" s="537"/>
      <c r="U4768" s="537"/>
      <c r="V4768" s="537"/>
      <c r="W4768" s="531"/>
      <c r="X4768" s="141"/>
      <c r="Y4768" s="141"/>
      <c r="Z4768" s="552"/>
      <c r="AA4768" s="552"/>
      <c r="AB4768" s="531"/>
      <c r="AC4768" s="593"/>
      <c r="AD4768" s="923"/>
      <c r="AE4768" s="846"/>
      <c r="AF4768" s="931"/>
      <c r="AG4768" s="923"/>
      <c r="AH4768" s="923"/>
      <c r="AI4768" s="641"/>
      <c r="AJ4768" s="537"/>
      <c r="AK4768" s="537"/>
      <c r="AL4768" s="537"/>
      <c r="AM4768" s="537"/>
      <c r="AN4768" s="537"/>
      <c r="AO4768" s="531"/>
      <c r="AP4768" s="141"/>
      <c r="AQ4768" s="141"/>
      <c r="AR4768" s="552"/>
      <c r="AS4768" s="552"/>
      <c r="AT4768" s="531"/>
      <c r="AU4768" s="593"/>
      <c r="AV4768" s="923"/>
      <c r="AW4768" s="846"/>
      <c r="AX4768" s="115"/>
      <c r="AY4768" s="5"/>
      <c r="AZ4768" s="5"/>
      <c r="BA4768" s="335"/>
      <c r="BC4768" s="5"/>
      <c r="BD4768" s="5"/>
      <c r="BE4768" s="335"/>
      <c r="BG4768" s="826"/>
      <c r="BH4768" s="607"/>
    </row>
    <row r="4769" spans="1:66" ht="12.75" customHeight="1" x14ac:dyDescent="0.25">
      <c r="A4769" s="21"/>
      <c r="B4769" s="112"/>
      <c r="C4769" s="116"/>
      <c r="D4769" s="623"/>
      <c r="E4769" s="278"/>
      <c r="F4769" s="116"/>
      <c r="G4769" s="694"/>
      <c r="H4769" s="878"/>
      <c r="I4769" s="397"/>
      <c r="J4769" s="380"/>
      <c r="K4769" s="418" t="s">
        <v>64</v>
      </c>
      <c r="L4769" s="738"/>
      <c r="M4769" s="739"/>
      <c r="N4769" s="931"/>
      <c r="O4769" s="923"/>
      <c r="P4769" s="923"/>
      <c r="Q4769" s="641"/>
      <c r="R4769" s="537"/>
      <c r="S4769" s="537"/>
      <c r="T4769" s="537"/>
      <c r="U4769" s="537"/>
      <c r="V4769" s="537"/>
      <c r="W4769" s="531"/>
      <c r="X4769" s="141"/>
      <c r="Y4769" s="141"/>
      <c r="Z4769" s="552"/>
      <c r="AA4769" s="552"/>
      <c r="AB4769" s="531"/>
      <c r="AC4769" s="593"/>
      <c r="AD4769" s="923"/>
      <c r="AE4769" s="846"/>
      <c r="AF4769" s="931"/>
      <c r="AG4769" s="923"/>
      <c r="AH4769" s="923"/>
      <c r="AI4769" s="641"/>
      <c r="AJ4769" s="537"/>
      <c r="AK4769" s="537"/>
      <c r="AL4769" s="537"/>
      <c r="AM4769" s="537"/>
      <c r="AN4769" s="537"/>
      <c r="AO4769" s="531"/>
      <c r="AP4769" s="141"/>
      <c r="AQ4769" s="141"/>
      <c r="AR4769" s="552"/>
      <c r="AS4769" s="552"/>
      <c r="AT4769" s="531"/>
      <c r="AU4769" s="593"/>
      <c r="AV4769" s="923"/>
      <c r="AW4769" s="846"/>
      <c r="AX4769" s="115"/>
      <c r="AY4769" s="5"/>
      <c r="AZ4769" s="5"/>
      <c r="BA4769" s="335"/>
      <c r="BC4769" s="5"/>
      <c r="BD4769" s="5"/>
      <c r="BE4769" s="335"/>
      <c r="BG4769" s="826"/>
      <c r="BH4769" s="607"/>
    </row>
    <row r="4770" spans="1:66" ht="12.75" customHeight="1" x14ac:dyDescent="0.25">
      <c r="A4770" s="21"/>
      <c r="B4770" s="112"/>
      <c r="C4770" s="116"/>
      <c r="D4770" s="623"/>
      <c r="E4770" s="278"/>
      <c r="F4770" s="116"/>
      <c r="G4770" s="694"/>
      <c r="H4770" s="878"/>
      <c r="I4770" s="397"/>
      <c r="J4770" s="380"/>
      <c r="K4770" s="408"/>
      <c r="L4770" s="738"/>
      <c r="M4770" s="739"/>
      <c r="N4770" s="931"/>
      <c r="O4770" s="923"/>
      <c r="P4770" s="923"/>
      <c r="Q4770" s="641"/>
      <c r="R4770" s="537"/>
      <c r="S4770" s="537"/>
      <c r="T4770" s="537"/>
      <c r="U4770" s="537"/>
      <c r="V4770" s="537"/>
      <c r="W4770" s="531"/>
      <c r="X4770" s="141"/>
      <c r="Y4770" s="141"/>
      <c r="Z4770" s="552"/>
      <c r="AA4770" s="552"/>
      <c r="AB4770" s="531"/>
      <c r="AC4770" s="593"/>
      <c r="AD4770" s="923"/>
      <c r="AE4770" s="846"/>
      <c r="AF4770" s="931"/>
      <c r="AG4770" s="923"/>
      <c r="AH4770" s="923"/>
      <c r="AI4770" s="641"/>
      <c r="AJ4770" s="537"/>
      <c r="AK4770" s="537"/>
      <c r="AL4770" s="537"/>
      <c r="AM4770" s="537"/>
      <c r="AN4770" s="537"/>
      <c r="AO4770" s="531"/>
      <c r="AP4770" s="141"/>
      <c r="AQ4770" s="141"/>
      <c r="AR4770" s="552"/>
      <c r="AS4770" s="552"/>
      <c r="AT4770" s="531"/>
      <c r="AU4770" s="593"/>
      <c r="AV4770" s="923"/>
      <c r="AW4770" s="846"/>
      <c r="AX4770" s="115"/>
      <c r="AY4770" s="5"/>
      <c r="AZ4770" s="5"/>
      <c r="BA4770" s="335"/>
      <c r="BC4770" s="5"/>
      <c r="BD4770" s="5"/>
      <c r="BE4770" s="335"/>
      <c r="BG4770" s="826"/>
      <c r="BH4770" s="607"/>
    </row>
    <row r="4771" spans="1:66" ht="35.1" customHeight="1" x14ac:dyDescent="0.25">
      <c r="A4771" s="222" t="s">
        <v>6115</v>
      </c>
      <c r="B4771" s="112">
        <v>16</v>
      </c>
      <c r="C4771" s="116" t="s">
        <v>107</v>
      </c>
      <c r="D4771" s="620">
        <v>1000</v>
      </c>
      <c r="E4771" s="278"/>
      <c r="F4771" s="116">
        <v>3</v>
      </c>
      <c r="G4771" s="694"/>
      <c r="H4771" s="878" t="str">
        <f t="shared" si="7167"/>
        <v>084</v>
      </c>
      <c r="I4771" s="585" t="s">
        <v>3260</v>
      </c>
      <c r="J4771" s="380" t="s">
        <v>2671</v>
      </c>
      <c r="K4771" s="494" t="s">
        <v>5729</v>
      </c>
      <c r="L4771" s="733">
        <v>22419</v>
      </c>
      <c r="M4771" s="734">
        <v>22419</v>
      </c>
      <c r="N4771" s="931"/>
      <c r="O4771" s="530">
        <f t="shared" ref="O4771:O4772" si="7184">IF(N4771&gt;L4771,"0 ",N4771-L4771)</f>
        <v>-22419</v>
      </c>
      <c r="P4771" s="530" t="str">
        <f t="shared" ref="P4771:P4772" si="7185">IF(N4771&lt;L4771,"0 ",N4771-L4771)</f>
        <v xml:space="preserve">0 </v>
      </c>
      <c r="Q4771" s="646"/>
      <c r="R4771" s="536"/>
      <c r="S4771" s="536"/>
      <c r="T4771" s="536"/>
      <c r="U4771" s="536"/>
      <c r="V4771" s="536"/>
      <c r="W4771" s="683" t="str">
        <f t="shared" ref="W4771:W4772" si="7186">IF(SUM(Q4771:V4771)=X4771,"OK",SUM(Q4771:V4771)-X4771)</f>
        <v>OK</v>
      </c>
      <c r="X4771" s="141"/>
      <c r="Y4771" s="141"/>
      <c r="Z4771" s="552"/>
      <c r="AA4771" s="552"/>
      <c r="AB4771" s="683" t="str">
        <f t="shared" ref="AB4771:AB4772" si="7187">IF(SUM(Z4771:AA4771)=AC4771,"OK",SUM(Z4771:AA4771)-AC4771)</f>
        <v>OK</v>
      </c>
      <c r="AC4771" s="593"/>
      <c r="AD4771" s="530">
        <f t="shared" ref="AD4771:AD4772" si="7188">X4771+Y4771+AC4771</f>
        <v>0</v>
      </c>
      <c r="AE4771" s="842">
        <f t="shared" ref="AE4771:AE4772" si="7189">N4771+AD4771</f>
        <v>0</v>
      </c>
      <c r="AF4771" s="931"/>
      <c r="AG4771" s="530">
        <f t="shared" ref="AG4771:AG4772" si="7190">IF(AF4771&gt;M4771,"0 ",AF4771-M4771)</f>
        <v>-22419</v>
      </c>
      <c r="AH4771" s="530" t="str">
        <f t="shared" ref="AH4771:AH4772" si="7191">IF(AF4771&lt;M4771,"0 ",AF4771-M4771)</f>
        <v xml:space="preserve">0 </v>
      </c>
      <c r="AI4771" s="641"/>
      <c r="AJ4771" s="537"/>
      <c r="AK4771" s="537"/>
      <c r="AL4771" s="537"/>
      <c r="AM4771" s="537"/>
      <c r="AN4771" s="537"/>
      <c r="AO4771" s="683" t="str">
        <f t="shared" ref="AO4771:AO4772" si="7192">IF(SUM(AI4771:AN4771)=AP4771,"OK",SUM(AI4771:AN4771)-AP4771)</f>
        <v>OK</v>
      </c>
      <c r="AP4771" s="141"/>
      <c r="AQ4771" s="141"/>
      <c r="AR4771" s="552"/>
      <c r="AS4771" s="552"/>
      <c r="AT4771" s="683" t="str">
        <f t="shared" ref="AT4771:AT4772" si="7193">IF(SUM(AR4771:AS4771)=AU4771,"OK",SUM(AR4771:AS4771)-AU4771)</f>
        <v>OK</v>
      </c>
      <c r="AU4771" s="593"/>
      <c r="AV4771" s="530">
        <f t="shared" ref="AV4771:AV4772" si="7194">AP4771+AQ4771+AU4771</f>
        <v>0</v>
      </c>
      <c r="AW4771" s="842">
        <f t="shared" ref="AW4771:AW4772" si="7195">AF4771+AV4771</f>
        <v>0</v>
      </c>
      <c r="AX4771" s="115">
        <f>L4771</f>
        <v>22419</v>
      </c>
      <c r="AY4771" s="5">
        <f>AE4771</f>
        <v>0</v>
      </c>
      <c r="AZ4771" s="7">
        <f>AY4771-AX4771</f>
        <v>-22419</v>
      </c>
      <c r="BA4771" s="335">
        <f>AZ4771/AX4771</f>
        <v>-1</v>
      </c>
      <c r="BB4771" s="23">
        <f>M4771</f>
        <v>22419</v>
      </c>
      <c r="BC4771" s="5">
        <f>AW4771</f>
        <v>0</v>
      </c>
      <c r="BD4771" s="7">
        <f>BC4771-BB4771</f>
        <v>-22419</v>
      </c>
      <c r="BE4771" s="335">
        <f>BD4771/BB4771</f>
        <v>-1</v>
      </c>
      <c r="BG4771" s="826" t="str">
        <f>RIGHT(LEFT(I4771,3),2)&amp;"."&amp;RIGHT(LEFT(I4771,5),2)</f>
        <v>41.40</v>
      </c>
      <c r="BH4771" s="607" t="b">
        <f>COUNTIF('Codes SEC'!$B$2:$B$250,Ministres!BG4771)&gt;0</f>
        <v>1</v>
      </c>
    </row>
    <row r="4772" spans="1:66" ht="35.1" customHeight="1" x14ac:dyDescent="0.25">
      <c r="A4772" s="21" t="s">
        <v>6115</v>
      </c>
      <c r="B4772" s="112">
        <v>16</v>
      </c>
      <c r="C4772" s="116" t="s">
        <v>107</v>
      </c>
      <c r="D4772" s="620">
        <v>1000</v>
      </c>
      <c r="E4772" s="278"/>
      <c r="F4772" s="116">
        <v>3</v>
      </c>
      <c r="G4772" s="694">
        <v>1</v>
      </c>
      <c r="H4772" s="878" t="str">
        <f t="shared" si="7167"/>
        <v>084</v>
      </c>
      <c r="I4772" s="397" t="s">
        <v>3260</v>
      </c>
      <c r="J4772" s="382" t="s">
        <v>2672</v>
      </c>
      <c r="K4772" s="494" t="s">
        <v>327</v>
      </c>
      <c r="L4772" s="733">
        <v>0</v>
      </c>
      <c r="M4772" s="734">
        <v>0</v>
      </c>
      <c r="N4772" s="931"/>
      <c r="O4772" s="530">
        <f t="shared" si="7184"/>
        <v>0</v>
      </c>
      <c r="P4772" s="530">
        <f t="shared" si="7185"/>
        <v>0</v>
      </c>
      <c r="Q4772" s="646"/>
      <c r="R4772" s="536"/>
      <c r="S4772" s="536"/>
      <c r="T4772" s="536"/>
      <c r="U4772" s="536"/>
      <c r="V4772" s="536"/>
      <c r="W4772" s="683" t="str">
        <f t="shared" si="7186"/>
        <v>OK</v>
      </c>
      <c r="X4772" s="141"/>
      <c r="Y4772" s="141"/>
      <c r="Z4772" s="552"/>
      <c r="AA4772" s="552"/>
      <c r="AB4772" s="683" t="str">
        <f t="shared" si="7187"/>
        <v>OK</v>
      </c>
      <c r="AC4772" s="593"/>
      <c r="AD4772" s="530">
        <f t="shared" si="7188"/>
        <v>0</v>
      </c>
      <c r="AE4772" s="842">
        <f t="shared" si="7189"/>
        <v>0</v>
      </c>
      <c r="AF4772" s="931"/>
      <c r="AG4772" s="530">
        <f t="shared" si="7190"/>
        <v>0</v>
      </c>
      <c r="AH4772" s="530">
        <f t="shared" si="7191"/>
        <v>0</v>
      </c>
      <c r="AI4772" s="641"/>
      <c r="AJ4772" s="537"/>
      <c r="AK4772" s="537"/>
      <c r="AL4772" s="537"/>
      <c r="AM4772" s="537"/>
      <c r="AN4772" s="537"/>
      <c r="AO4772" s="683" t="str">
        <f t="shared" si="7192"/>
        <v>OK</v>
      </c>
      <c r="AP4772" s="141"/>
      <c r="AQ4772" s="141"/>
      <c r="AR4772" s="552"/>
      <c r="AS4772" s="552"/>
      <c r="AT4772" s="683" t="str">
        <f t="shared" si="7193"/>
        <v>OK</v>
      </c>
      <c r="AU4772" s="593"/>
      <c r="AV4772" s="530">
        <f t="shared" si="7194"/>
        <v>0</v>
      </c>
      <c r="AW4772" s="842">
        <f t="shared" si="7195"/>
        <v>0</v>
      </c>
      <c r="AX4772" s="115">
        <f>L4772</f>
        <v>0</v>
      </c>
      <c r="AY4772" s="5">
        <f>AE4772</f>
        <v>0</v>
      </c>
      <c r="AZ4772" s="7">
        <f>AY4772-AX4772</f>
        <v>0</v>
      </c>
      <c r="BA4772" s="335" t="e">
        <f>AZ4772/AX4772</f>
        <v>#DIV/0!</v>
      </c>
      <c r="BB4772" s="23">
        <f>M4772</f>
        <v>0</v>
      </c>
      <c r="BC4772" s="5">
        <f>AW4772</f>
        <v>0</v>
      </c>
      <c r="BD4772" s="7">
        <f>BC4772-BB4772</f>
        <v>0</v>
      </c>
      <c r="BE4772" s="335" t="e">
        <f>BD4772/BB4772</f>
        <v>#DIV/0!</v>
      </c>
      <c r="BG4772" s="826" t="str">
        <f>RIGHT(LEFT(I4772,3),2)&amp;"."&amp;RIGHT(LEFT(I4772,5),2)</f>
        <v>41.40</v>
      </c>
      <c r="BH4772" s="607" t="b">
        <f>COUNTIF('Codes SEC'!$B$2:$B$250,Ministres!BG4772)&gt;0</f>
        <v>1</v>
      </c>
    </row>
    <row r="4773" spans="1:66" ht="12.75" customHeight="1" x14ac:dyDescent="0.25">
      <c r="A4773" s="227"/>
      <c r="B4773" s="209"/>
      <c r="C4773" s="253"/>
      <c r="D4773" s="625"/>
      <c r="E4773" s="280"/>
      <c r="F4773" s="253"/>
      <c r="G4773" s="695"/>
      <c r="H4773" s="886"/>
      <c r="I4773" s="403"/>
      <c r="J4773" s="381"/>
      <c r="K4773" s="514" t="s">
        <v>95</v>
      </c>
      <c r="L4773" s="318">
        <f t="shared" ref="L4773:BE4773" si="7196">L4772+L4771</f>
        <v>22419</v>
      </c>
      <c r="M4773" s="737">
        <f t="shared" si="7196"/>
        <v>22419</v>
      </c>
      <c r="N4773" s="930">
        <f t="shared" si="7196"/>
        <v>0</v>
      </c>
      <c r="O4773" s="790">
        <f t="shared" si="7196"/>
        <v>-22419</v>
      </c>
      <c r="P4773" s="790">
        <f t="shared" si="7196"/>
        <v>0</v>
      </c>
      <c r="Q4773" s="787">
        <f t="shared" si="7196"/>
        <v>0</v>
      </c>
      <c r="R4773" s="648">
        <f t="shared" si="7196"/>
        <v>0</v>
      </c>
      <c r="S4773" s="648">
        <f t="shared" si="7196"/>
        <v>0</v>
      </c>
      <c r="T4773" s="648">
        <f t="shared" si="7196"/>
        <v>0</v>
      </c>
      <c r="U4773" s="648">
        <f t="shared" si="7196"/>
        <v>0</v>
      </c>
      <c r="V4773" s="648">
        <f t="shared" si="7196"/>
        <v>0</v>
      </c>
      <c r="W4773" s="790"/>
      <c r="X4773" s="649">
        <f t="shared" si="7196"/>
        <v>0</v>
      </c>
      <c r="Y4773" s="649">
        <f t="shared" si="7196"/>
        <v>0</v>
      </c>
      <c r="Z4773" s="648">
        <f t="shared" si="7196"/>
        <v>0</v>
      </c>
      <c r="AA4773" s="648">
        <f t="shared" si="7196"/>
        <v>0</v>
      </c>
      <c r="AB4773" s="790"/>
      <c r="AC4773" s="649">
        <f t="shared" si="7196"/>
        <v>0</v>
      </c>
      <c r="AD4773" s="790">
        <f>AD4772+AD4771</f>
        <v>0</v>
      </c>
      <c r="AE4773" s="843">
        <f>AE4772+AE4771</f>
        <v>0</v>
      </c>
      <c r="AF4773" s="930">
        <f t="shared" si="7196"/>
        <v>0</v>
      </c>
      <c r="AG4773" s="790">
        <f t="shared" si="7196"/>
        <v>-22419</v>
      </c>
      <c r="AH4773" s="790">
        <f t="shared" si="7196"/>
        <v>0</v>
      </c>
      <c r="AI4773" s="787">
        <f t="shared" si="7196"/>
        <v>0</v>
      </c>
      <c r="AJ4773" s="648">
        <f t="shared" si="7196"/>
        <v>0</v>
      </c>
      <c r="AK4773" s="648">
        <f t="shared" si="7196"/>
        <v>0</v>
      </c>
      <c r="AL4773" s="648">
        <f t="shared" si="7196"/>
        <v>0</v>
      </c>
      <c r="AM4773" s="648">
        <f t="shared" si="7196"/>
        <v>0</v>
      </c>
      <c r="AN4773" s="648">
        <f t="shared" si="7196"/>
        <v>0</v>
      </c>
      <c r="AO4773" s="790"/>
      <c r="AP4773" s="649">
        <f t="shared" si="7196"/>
        <v>0</v>
      </c>
      <c r="AQ4773" s="649">
        <f t="shared" si="7196"/>
        <v>0</v>
      </c>
      <c r="AR4773" s="648">
        <f t="shared" si="7196"/>
        <v>0</v>
      </c>
      <c r="AS4773" s="648">
        <f t="shared" si="7196"/>
        <v>0</v>
      </c>
      <c r="AT4773" s="790"/>
      <c r="AU4773" s="649">
        <f t="shared" si="7196"/>
        <v>0</v>
      </c>
      <c r="AV4773" s="790">
        <f t="shared" si="7196"/>
        <v>0</v>
      </c>
      <c r="AW4773" s="843">
        <f t="shared" si="7196"/>
        <v>0</v>
      </c>
      <c r="AX4773" s="336">
        <f t="shared" si="7196"/>
        <v>22419</v>
      </c>
      <c r="AY4773" s="337">
        <f t="shared" si="7196"/>
        <v>0</v>
      </c>
      <c r="AZ4773" s="338">
        <f t="shared" si="7196"/>
        <v>-22419</v>
      </c>
      <c r="BA4773" s="339" t="e">
        <f t="shared" si="7196"/>
        <v>#DIV/0!</v>
      </c>
      <c r="BB4773" s="322">
        <f t="shared" si="7196"/>
        <v>22419</v>
      </c>
      <c r="BC4773" s="337">
        <f t="shared" si="7196"/>
        <v>0</v>
      </c>
      <c r="BD4773" s="338">
        <f t="shared" si="7196"/>
        <v>-22419</v>
      </c>
      <c r="BE4773" s="339" t="e">
        <f t="shared" si="7196"/>
        <v>#DIV/0!</v>
      </c>
      <c r="BG4773" s="826"/>
      <c r="BH4773" s="607"/>
    </row>
    <row r="4774" spans="1:66" ht="12.75" customHeight="1" x14ac:dyDescent="0.25">
      <c r="A4774" s="21"/>
      <c r="B4774" s="112"/>
      <c r="C4774" s="116"/>
      <c r="D4774" s="623"/>
      <c r="E4774" s="278"/>
      <c r="F4774" s="116"/>
      <c r="G4774" s="694"/>
      <c r="H4774" s="878"/>
      <c r="I4774" s="397"/>
      <c r="J4774" s="380"/>
      <c r="K4774" s="461"/>
      <c r="L4774" s="738"/>
      <c r="M4774" s="739"/>
      <c r="N4774" s="932"/>
      <c r="O4774" s="125"/>
      <c r="P4774" s="125"/>
      <c r="Q4774" s="642"/>
      <c r="R4774" s="538"/>
      <c r="S4774" s="538"/>
      <c r="T4774" s="538"/>
      <c r="U4774" s="538"/>
      <c r="V4774" s="538"/>
      <c r="W4774" s="532"/>
      <c r="X4774" s="143"/>
      <c r="Y4774" s="143"/>
      <c r="Z4774" s="553"/>
      <c r="AA4774" s="553"/>
      <c r="AB4774" s="532"/>
      <c r="AC4774" s="594"/>
      <c r="AD4774" s="125"/>
      <c r="AE4774" s="848"/>
      <c r="AF4774" s="932"/>
      <c r="AG4774" s="125"/>
      <c r="AH4774" s="125"/>
      <c r="AI4774" s="642"/>
      <c r="AJ4774" s="538"/>
      <c r="AK4774" s="538"/>
      <c r="AL4774" s="538"/>
      <c r="AM4774" s="538"/>
      <c r="AN4774" s="538"/>
      <c r="AO4774" s="532"/>
      <c r="AP4774" s="143"/>
      <c r="AQ4774" s="143"/>
      <c r="AR4774" s="553"/>
      <c r="AS4774" s="553"/>
      <c r="AT4774" s="532"/>
      <c r="AU4774" s="594"/>
      <c r="AV4774" s="125"/>
      <c r="AW4774" s="848"/>
      <c r="AX4774" s="124"/>
      <c r="AY4774" s="6"/>
      <c r="AZ4774" s="6"/>
      <c r="BA4774" s="341"/>
      <c r="BB4774" s="311"/>
      <c r="BC4774" s="6"/>
      <c r="BD4774" s="6"/>
      <c r="BE4774" s="341"/>
      <c r="BF4774" s="43"/>
      <c r="BG4774" s="826"/>
      <c r="BH4774" s="607"/>
    </row>
    <row r="4775" spans="1:66" ht="12.75" customHeight="1" x14ac:dyDescent="0.25">
      <c r="A4775" s="21"/>
      <c r="B4775" s="112"/>
      <c r="C4775" s="116"/>
      <c r="D4775" s="623"/>
      <c r="E4775" s="278"/>
      <c r="F4775" s="116"/>
      <c r="G4775" s="694"/>
      <c r="H4775" s="878"/>
      <c r="I4775" s="397"/>
      <c r="J4775" s="380"/>
      <c r="K4775" s="410" t="s">
        <v>58</v>
      </c>
      <c r="L4775" s="738"/>
      <c r="M4775" s="739"/>
      <c r="N4775" s="932"/>
      <c r="O4775" s="125"/>
      <c r="P4775" s="125"/>
      <c r="Q4775" s="642"/>
      <c r="R4775" s="538"/>
      <c r="S4775" s="538"/>
      <c r="T4775" s="538"/>
      <c r="U4775" s="538"/>
      <c r="V4775" s="538"/>
      <c r="W4775" s="532"/>
      <c r="X4775" s="143"/>
      <c r="Y4775" s="143"/>
      <c r="Z4775" s="553"/>
      <c r="AA4775" s="553"/>
      <c r="AB4775" s="532"/>
      <c r="AC4775" s="594"/>
      <c r="AD4775" s="125"/>
      <c r="AE4775" s="848"/>
      <c r="AF4775" s="932"/>
      <c r="AG4775" s="125"/>
      <c r="AH4775" s="125"/>
      <c r="AI4775" s="642"/>
      <c r="AJ4775" s="538"/>
      <c r="AK4775" s="538"/>
      <c r="AL4775" s="538"/>
      <c r="AM4775" s="538"/>
      <c r="AN4775" s="538"/>
      <c r="AO4775" s="532"/>
      <c r="AP4775" s="143"/>
      <c r="AQ4775" s="143"/>
      <c r="AR4775" s="553"/>
      <c r="AS4775" s="553"/>
      <c r="AT4775" s="532"/>
      <c r="AU4775" s="594"/>
      <c r="AV4775" s="125"/>
      <c r="AW4775" s="848"/>
      <c r="AX4775" s="124"/>
      <c r="AY4775" s="6"/>
      <c r="AZ4775" s="6"/>
      <c r="BA4775" s="341"/>
      <c r="BB4775" s="311"/>
      <c r="BC4775" s="6"/>
      <c r="BD4775" s="6"/>
      <c r="BE4775" s="341"/>
      <c r="BG4775" s="826"/>
      <c r="BH4775" s="607"/>
    </row>
    <row r="4776" spans="1:66" ht="12.75" customHeight="1" x14ac:dyDescent="0.25">
      <c r="A4776" s="21"/>
      <c r="B4776" s="112"/>
      <c r="C4776" s="116"/>
      <c r="D4776" s="623"/>
      <c r="E4776" s="278"/>
      <c r="F4776" s="116"/>
      <c r="G4776" s="694"/>
      <c r="H4776" s="878"/>
      <c r="I4776" s="397"/>
      <c r="J4776" s="380"/>
      <c r="K4776" s="408"/>
      <c r="L4776" s="738"/>
      <c r="M4776" s="739"/>
      <c r="N4776" s="932"/>
      <c r="O4776" s="125"/>
      <c r="P4776" s="125"/>
      <c r="Q4776" s="642"/>
      <c r="R4776" s="538"/>
      <c r="S4776" s="538"/>
      <c r="T4776" s="538"/>
      <c r="U4776" s="538"/>
      <c r="V4776" s="538"/>
      <c r="W4776" s="532"/>
      <c r="X4776" s="143"/>
      <c r="Y4776" s="143"/>
      <c r="Z4776" s="553"/>
      <c r="AA4776" s="553"/>
      <c r="AB4776" s="532"/>
      <c r="AC4776" s="594"/>
      <c r="AD4776" s="125"/>
      <c r="AE4776" s="848"/>
      <c r="AF4776" s="932"/>
      <c r="AG4776" s="125"/>
      <c r="AH4776" s="125"/>
      <c r="AI4776" s="642"/>
      <c r="AJ4776" s="538"/>
      <c r="AK4776" s="538"/>
      <c r="AL4776" s="538"/>
      <c r="AM4776" s="538"/>
      <c r="AN4776" s="538"/>
      <c r="AO4776" s="532"/>
      <c r="AP4776" s="143"/>
      <c r="AQ4776" s="143"/>
      <c r="AR4776" s="553"/>
      <c r="AS4776" s="553"/>
      <c r="AT4776" s="532"/>
      <c r="AU4776" s="594"/>
      <c r="AV4776" s="125"/>
      <c r="AW4776" s="848"/>
      <c r="AX4776" s="124"/>
      <c r="AY4776" s="6"/>
      <c r="AZ4776" s="6"/>
      <c r="BA4776" s="341"/>
      <c r="BB4776" s="311"/>
      <c r="BC4776" s="6"/>
      <c r="BD4776" s="6"/>
      <c r="BE4776" s="341"/>
      <c r="BG4776" s="826"/>
      <c r="BH4776" s="607"/>
    </row>
    <row r="4777" spans="1:66" ht="35.1" customHeight="1" x14ac:dyDescent="0.25">
      <c r="A4777" s="21" t="s">
        <v>6115</v>
      </c>
      <c r="B4777" s="112">
        <v>16</v>
      </c>
      <c r="C4777" s="116" t="s">
        <v>107</v>
      </c>
      <c r="D4777" s="620">
        <v>1000</v>
      </c>
      <c r="E4777" s="278"/>
      <c r="F4777" s="116">
        <v>17</v>
      </c>
      <c r="G4777" s="694">
        <v>1</v>
      </c>
      <c r="H4777" s="878" t="str">
        <f t="shared" si="7167"/>
        <v>084</v>
      </c>
      <c r="I4777" s="397" t="s">
        <v>3330</v>
      </c>
      <c r="J4777" s="380" t="s">
        <v>2673</v>
      </c>
      <c r="K4777" s="494" t="s">
        <v>544</v>
      </c>
      <c r="L4777" s="733">
        <v>19000</v>
      </c>
      <c r="M4777" s="734">
        <v>19000</v>
      </c>
      <c r="N4777" s="931"/>
      <c r="O4777" s="530">
        <f t="shared" ref="O4777" si="7197">IF(N4777&gt;L4777,"0 ",N4777-L4777)</f>
        <v>-19000</v>
      </c>
      <c r="P4777" s="530" t="str">
        <f t="shared" ref="P4777" si="7198">IF(N4777&lt;L4777,"0 ",N4777-L4777)</f>
        <v xml:space="preserve">0 </v>
      </c>
      <c r="Q4777" s="646"/>
      <c r="R4777" s="536"/>
      <c r="S4777" s="536"/>
      <c r="T4777" s="536"/>
      <c r="U4777" s="536"/>
      <c r="V4777" s="536"/>
      <c r="W4777" s="683" t="str">
        <f>IF(SUM(Q4777:V4777)=X4777,"OK",SUM(Q4777:V4777)-X4777)</f>
        <v>OK</v>
      </c>
      <c r="X4777" s="141"/>
      <c r="Y4777" s="141"/>
      <c r="Z4777" s="552"/>
      <c r="AA4777" s="552"/>
      <c r="AB4777" s="683" t="str">
        <f>IF(SUM(Z4777:AA4777)=AC4777,"OK",SUM(Z4777:AA4777)-AC4777)</f>
        <v>OK</v>
      </c>
      <c r="AC4777" s="593"/>
      <c r="AD4777" s="530">
        <f t="shared" ref="AD4777" si="7199">X4777+Y4777+AC4777</f>
        <v>0</v>
      </c>
      <c r="AE4777" s="842">
        <f t="shared" ref="AE4777" si="7200">N4777+AD4777</f>
        <v>0</v>
      </c>
      <c r="AF4777" s="931"/>
      <c r="AG4777" s="530">
        <f t="shared" ref="AG4777" si="7201">IF(AF4777&gt;M4777,"0 ",AF4777-M4777)</f>
        <v>-19000</v>
      </c>
      <c r="AH4777" s="530" t="str">
        <f t="shared" ref="AH4777" si="7202">IF(AF4777&lt;M4777,"0 ",AF4777-M4777)</f>
        <v xml:space="preserve">0 </v>
      </c>
      <c r="AI4777" s="641"/>
      <c r="AJ4777" s="537"/>
      <c r="AK4777" s="537"/>
      <c r="AL4777" s="537"/>
      <c r="AM4777" s="537"/>
      <c r="AN4777" s="537"/>
      <c r="AO4777" s="683" t="str">
        <f>IF(SUM(AI4777:AN4777)=AP4777,"OK",SUM(AI4777:AN4777)-AP4777)</f>
        <v>OK</v>
      </c>
      <c r="AP4777" s="141"/>
      <c r="AQ4777" s="141"/>
      <c r="AR4777" s="552"/>
      <c r="AS4777" s="552"/>
      <c r="AT4777" s="683" t="str">
        <f>IF(SUM(AR4777:AS4777)=AU4777,"OK",SUM(AR4777:AS4777)-AU4777)</f>
        <v>OK</v>
      </c>
      <c r="AU4777" s="593"/>
      <c r="AV4777" s="530">
        <f t="shared" ref="AV4777" si="7203">AP4777+AQ4777+AU4777</f>
        <v>0</v>
      </c>
      <c r="AW4777" s="842">
        <f t="shared" ref="AW4777" si="7204">AF4777+AV4777</f>
        <v>0</v>
      </c>
      <c r="AX4777" s="124">
        <f>L4777</f>
        <v>19000</v>
      </c>
      <c r="AY4777" s="6">
        <f>AE4777</f>
        <v>0</v>
      </c>
      <c r="AZ4777" s="26">
        <f>AY4777-AX4777</f>
        <v>-19000</v>
      </c>
      <c r="BA4777" s="341">
        <f>AZ4777/AX4777</f>
        <v>-1</v>
      </c>
      <c r="BB4777" s="311">
        <f>M4777</f>
        <v>19000</v>
      </c>
      <c r="BC4777" s="6">
        <f>AW4777</f>
        <v>0</v>
      </c>
      <c r="BD4777" s="26">
        <f>BC4777-BB4777</f>
        <v>-19000</v>
      </c>
      <c r="BE4777" s="341">
        <f>BD4777/BB4777</f>
        <v>-1</v>
      </c>
      <c r="BG4777" s="826" t="str">
        <f>RIGHT(LEFT(I4777,3),2)&amp;"."&amp;RIGHT(LEFT(I4777,5),2)</f>
        <v>85.71</v>
      </c>
      <c r="BH4777" s="607" t="b">
        <f>COUNTIF('Codes SEC'!$B$2:$B$250,Ministres!BG4777)&gt;0</f>
        <v>1</v>
      </c>
    </row>
    <row r="4778" spans="1:66" ht="12.75" customHeight="1" x14ac:dyDescent="0.25">
      <c r="A4778" s="227"/>
      <c r="B4778" s="209"/>
      <c r="C4778" s="253"/>
      <c r="D4778" s="625"/>
      <c r="E4778" s="280"/>
      <c r="F4778" s="253"/>
      <c r="G4778" s="695"/>
      <c r="H4778" s="886"/>
      <c r="I4778" s="403"/>
      <c r="J4778" s="381"/>
      <c r="K4778" s="514" t="s">
        <v>59</v>
      </c>
      <c r="L4778" s="318">
        <f t="shared" ref="L4778:P4778" si="7205">L4777</f>
        <v>19000</v>
      </c>
      <c r="M4778" s="737">
        <f t="shared" si="7205"/>
        <v>19000</v>
      </c>
      <c r="N4778" s="930">
        <f t="shared" si="7205"/>
        <v>0</v>
      </c>
      <c r="O4778" s="790">
        <f t="shared" si="7205"/>
        <v>-19000</v>
      </c>
      <c r="P4778" s="790" t="str">
        <f t="shared" si="7205"/>
        <v xml:space="preserve">0 </v>
      </c>
      <c r="Q4778" s="787">
        <f t="shared" ref="Q4778:AA4778" si="7206">Q4777</f>
        <v>0</v>
      </c>
      <c r="R4778" s="648">
        <f t="shared" si="7206"/>
        <v>0</v>
      </c>
      <c r="S4778" s="648">
        <f t="shared" si="7206"/>
        <v>0</v>
      </c>
      <c r="T4778" s="648">
        <f t="shared" si="7206"/>
        <v>0</v>
      </c>
      <c r="U4778" s="648">
        <f t="shared" si="7206"/>
        <v>0</v>
      </c>
      <c r="V4778" s="648">
        <f t="shared" si="7206"/>
        <v>0</v>
      </c>
      <c r="W4778" s="790"/>
      <c r="X4778" s="649">
        <f t="shared" si="7206"/>
        <v>0</v>
      </c>
      <c r="Y4778" s="649">
        <f t="shared" si="7206"/>
        <v>0</v>
      </c>
      <c r="Z4778" s="648">
        <f t="shared" si="7206"/>
        <v>0</v>
      </c>
      <c r="AA4778" s="648">
        <f t="shared" si="7206"/>
        <v>0</v>
      </c>
      <c r="AB4778" s="790"/>
      <c r="AC4778" s="649">
        <f t="shared" ref="AC4778" si="7207">AC4777</f>
        <v>0</v>
      </c>
      <c r="AD4778" s="790">
        <f>AD4777</f>
        <v>0</v>
      </c>
      <c r="AE4778" s="843">
        <f>AE4777</f>
        <v>0</v>
      </c>
      <c r="AF4778" s="930">
        <f t="shared" ref="AF4778:AH4778" si="7208">AF4777</f>
        <v>0</v>
      </c>
      <c r="AG4778" s="790">
        <f t="shared" si="7208"/>
        <v>-19000</v>
      </c>
      <c r="AH4778" s="790" t="str">
        <f t="shared" si="7208"/>
        <v xml:space="preserve">0 </v>
      </c>
      <c r="AI4778" s="787">
        <f t="shared" ref="AI4778:AS4778" si="7209">AI4777</f>
        <v>0</v>
      </c>
      <c r="AJ4778" s="648">
        <f t="shared" si="7209"/>
        <v>0</v>
      </c>
      <c r="AK4778" s="648">
        <f t="shared" si="7209"/>
        <v>0</v>
      </c>
      <c r="AL4778" s="648">
        <f t="shared" si="7209"/>
        <v>0</v>
      </c>
      <c r="AM4778" s="648">
        <f t="shared" si="7209"/>
        <v>0</v>
      </c>
      <c r="AN4778" s="648">
        <f t="shared" si="7209"/>
        <v>0</v>
      </c>
      <c r="AO4778" s="790"/>
      <c r="AP4778" s="649">
        <f t="shared" si="7209"/>
        <v>0</v>
      </c>
      <c r="AQ4778" s="649">
        <f t="shared" si="7209"/>
        <v>0</v>
      </c>
      <c r="AR4778" s="648">
        <f t="shared" si="7209"/>
        <v>0</v>
      </c>
      <c r="AS4778" s="648">
        <f t="shared" si="7209"/>
        <v>0</v>
      </c>
      <c r="AT4778" s="790"/>
      <c r="AU4778" s="649">
        <f t="shared" ref="AU4778:BE4778" si="7210">AU4777</f>
        <v>0</v>
      </c>
      <c r="AV4778" s="790">
        <f t="shared" ref="AV4778" si="7211">AV4777</f>
        <v>0</v>
      </c>
      <c r="AW4778" s="843">
        <f t="shared" si="7210"/>
        <v>0</v>
      </c>
      <c r="AX4778" s="336">
        <f t="shared" si="7210"/>
        <v>19000</v>
      </c>
      <c r="AY4778" s="337">
        <f t="shared" si="7210"/>
        <v>0</v>
      </c>
      <c r="AZ4778" s="338">
        <f t="shared" si="7210"/>
        <v>-19000</v>
      </c>
      <c r="BA4778" s="339">
        <f t="shared" si="7210"/>
        <v>-1</v>
      </c>
      <c r="BB4778" s="322">
        <f t="shared" si="7210"/>
        <v>19000</v>
      </c>
      <c r="BC4778" s="337">
        <f t="shared" si="7210"/>
        <v>0</v>
      </c>
      <c r="BD4778" s="338">
        <f t="shared" si="7210"/>
        <v>-19000</v>
      </c>
      <c r="BE4778" s="339">
        <f t="shared" si="7210"/>
        <v>-1</v>
      </c>
      <c r="BG4778" s="826"/>
      <c r="BH4778" s="607"/>
    </row>
    <row r="4779" spans="1:66" ht="12.75" customHeight="1" x14ac:dyDescent="0.25">
      <c r="A4779" s="226"/>
      <c r="B4779" s="207"/>
      <c r="C4779" s="254"/>
      <c r="D4779" s="300"/>
      <c r="E4779" s="276"/>
      <c r="F4779" s="300"/>
      <c r="G4779" s="696"/>
      <c r="H4779" s="887"/>
      <c r="I4779" s="444"/>
      <c r="J4779" s="393"/>
      <c r="K4779" s="404" t="s">
        <v>3695</v>
      </c>
      <c r="L4779" s="729">
        <f t="shared" ref="L4779:P4779" si="7212">L4773+L4778</f>
        <v>41419</v>
      </c>
      <c r="M4779" s="730">
        <f t="shared" si="7212"/>
        <v>41419</v>
      </c>
      <c r="N4779" s="844">
        <f t="shared" si="7212"/>
        <v>0</v>
      </c>
      <c r="O4779" s="665">
        <f t="shared" si="7212"/>
        <v>-41419</v>
      </c>
      <c r="P4779" s="665">
        <f t="shared" si="7212"/>
        <v>0</v>
      </c>
      <c r="Q4779" s="638">
        <f t="shared" ref="Q4779:AA4779" si="7213">Q4773+Q4778</f>
        <v>0</v>
      </c>
      <c r="R4779" s="130">
        <f t="shared" si="7213"/>
        <v>0</v>
      </c>
      <c r="S4779" s="130">
        <f t="shared" si="7213"/>
        <v>0</v>
      </c>
      <c r="T4779" s="130">
        <f t="shared" si="7213"/>
        <v>0</v>
      </c>
      <c r="U4779" s="130">
        <f t="shared" si="7213"/>
        <v>0</v>
      </c>
      <c r="V4779" s="130">
        <f t="shared" si="7213"/>
        <v>0</v>
      </c>
      <c r="W4779" s="665"/>
      <c r="X4779" s="130">
        <f t="shared" si="7213"/>
        <v>0</v>
      </c>
      <c r="Y4779" s="130">
        <f t="shared" si="7213"/>
        <v>0</v>
      </c>
      <c r="Z4779" s="130">
        <f t="shared" si="7213"/>
        <v>0</v>
      </c>
      <c r="AA4779" s="130">
        <f t="shared" si="7213"/>
        <v>0</v>
      </c>
      <c r="AB4779" s="665"/>
      <c r="AC4779" s="130">
        <f t="shared" ref="AC4779" si="7214">AC4773+AC4778</f>
        <v>0</v>
      </c>
      <c r="AD4779" s="665">
        <f>AD4773+AD4778</f>
        <v>0</v>
      </c>
      <c r="AE4779" s="845">
        <f>AE4773+AE4778</f>
        <v>0</v>
      </c>
      <c r="AF4779" s="844">
        <f t="shared" ref="AF4779:AH4779" si="7215">AF4773+AF4778</f>
        <v>0</v>
      </c>
      <c r="AG4779" s="665">
        <f t="shared" si="7215"/>
        <v>-41419</v>
      </c>
      <c r="AH4779" s="665">
        <f t="shared" si="7215"/>
        <v>0</v>
      </c>
      <c r="AI4779" s="638">
        <f t="shared" ref="AI4779:AS4779" si="7216">AI4773+AI4778</f>
        <v>0</v>
      </c>
      <c r="AJ4779" s="130">
        <f t="shared" si="7216"/>
        <v>0</v>
      </c>
      <c r="AK4779" s="130">
        <f t="shared" si="7216"/>
        <v>0</v>
      </c>
      <c r="AL4779" s="130">
        <f t="shared" si="7216"/>
        <v>0</v>
      </c>
      <c r="AM4779" s="130">
        <f t="shared" si="7216"/>
        <v>0</v>
      </c>
      <c r="AN4779" s="130">
        <f t="shared" si="7216"/>
        <v>0</v>
      </c>
      <c r="AO4779" s="665"/>
      <c r="AP4779" s="130">
        <f t="shared" si="7216"/>
        <v>0</v>
      </c>
      <c r="AQ4779" s="130">
        <f t="shared" si="7216"/>
        <v>0</v>
      </c>
      <c r="AR4779" s="130">
        <f t="shared" si="7216"/>
        <v>0</v>
      </c>
      <c r="AS4779" s="130">
        <f t="shared" si="7216"/>
        <v>0</v>
      </c>
      <c r="AT4779" s="665"/>
      <c r="AU4779" s="130">
        <f t="shared" ref="AU4779:BE4779" si="7217">AU4773+AU4778</f>
        <v>0</v>
      </c>
      <c r="AV4779" s="665">
        <f t="shared" ref="AV4779" si="7218">AV4773+AV4778</f>
        <v>0</v>
      </c>
      <c r="AW4779" s="845">
        <f t="shared" si="7217"/>
        <v>0</v>
      </c>
      <c r="AX4779" s="314">
        <f t="shared" si="7217"/>
        <v>41419</v>
      </c>
      <c r="AY4779" s="131">
        <f t="shared" si="7217"/>
        <v>0</v>
      </c>
      <c r="AZ4779" s="132">
        <f t="shared" si="7217"/>
        <v>-41419</v>
      </c>
      <c r="BA4779" s="340" t="e">
        <f t="shared" si="7217"/>
        <v>#DIV/0!</v>
      </c>
      <c r="BB4779" s="310">
        <f t="shared" si="7217"/>
        <v>41419</v>
      </c>
      <c r="BC4779" s="131">
        <f t="shared" si="7217"/>
        <v>0</v>
      </c>
      <c r="BD4779" s="132">
        <f t="shared" si="7217"/>
        <v>-41419</v>
      </c>
      <c r="BE4779" s="340" t="e">
        <f t="shared" si="7217"/>
        <v>#DIV/0!</v>
      </c>
      <c r="BG4779" s="826"/>
      <c r="BH4779" s="607"/>
    </row>
    <row r="4780" spans="1:66" ht="12.75" customHeight="1" x14ac:dyDescent="0.25">
      <c r="A4780" s="222"/>
      <c r="C4780" s="116"/>
      <c r="D4780" s="620"/>
      <c r="F4780" s="117"/>
      <c r="G4780" s="690"/>
      <c r="H4780" s="878"/>
      <c r="I4780" s="397"/>
      <c r="J4780" s="380"/>
      <c r="K4780" s="405" t="s">
        <v>208</v>
      </c>
      <c r="L4780" s="731">
        <v>0</v>
      </c>
      <c r="M4780" s="732">
        <v>0</v>
      </c>
      <c r="N4780" s="929">
        <v>0</v>
      </c>
      <c r="O4780" s="530">
        <v>0</v>
      </c>
      <c r="P4780" s="530">
        <v>0</v>
      </c>
      <c r="Q4780" s="641">
        <v>0</v>
      </c>
      <c r="R4780" s="537">
        <v>0</v>
      </c>
      <c r="S4780" s="537">
        <v>0</v>
      </c>
      <c r="T4780" s="537">
        <v>0</v>
      </c>
      <c r="U4780" s="537">
        <v>0</v>
      </c>
      <c r="V4780" s="537">
        <v>0</v>
      </c>
      <c r="W4780" s="530"/>
      <c r="X4780" s="142">
        <v>0</v>
      </c>
      <c r="Y4780" s="142">
        <v>0</v>
      </c>
      <c r="Z4780" s="537">
        <v>0</v>
      </c>
      <c r="AA4780" s="537">
        <v>0</v>
      </c>
      <c r="AB4780" s="530"/>
      <c r="AC4780" s="142">
        <v>0</v>
      </c>
      <c r="AD4780" s="530">
        <v>0</v>
      </c>
      <c r="AE4780" s="842">
        <v>0</v>
      </c>
      <c r="AF4780" s="929">
        <v>0</v>
      </c>
      <c r="AG4780" s="530">
        <v>0</v>
      </c>
      <c r="AH4780" s="530">
        <v>0</v>
      </c>
      <c r="AI4780" s="641">
        <v>0</v>
      </c>
      <c r="AJ4780" s="537">
        <v>0</v>
      </c>
      <c r="AK4780" s="537">
        <v>0</v>
      </c>
      <c r="AL4780" s="537">
        <v>0</v>
      </c>
      <c r="AM4780" s="537">
        <v>0</v>
      </c>
      <c r="AN4780" s="537">
        <v>0</v>
      </c>
      <c r="AO4780" s="530"/>
      <c r="AP4780" s="142">
        <v>0</v>
      </c>
      <c r="AQ4780" s="142">
        <v>0</v>
      </c>
      <c r="AR4780" s="537">
        <v>0</v>
      </c>
      <c r="AS4780" s="537">
        <v>0</v>
      </c>
      <c r="AT4780" s="530"/>
      <c r="AU4780" s="142">
        <v>0</v>
      </c>
      <c r="AV4780" s="530">
        <v>0</v>
      </c>
      <c r="AW4780" s="842">
        <v>0</v>
      </c>
      <c r="AX4780" s="115">
        <v>0</v>
      </c>
      <c r="AY4780" s="5">
        <v>0</v>
      </c>
      <c r="AZ4780" s="5">
        <v>0</v>
      </c>
      <c r="BA4780" s="335">
        <v>0</v>
      </c>
      <c r="BB4780" s="23">
        <v>0</v>
      </c>
      <c r="BC4780" s="5">
        <v>0</v>
      </c>
      <c r="BD4780" s="5">
        <v>0</v>
      </c>
      <c r="BE4780" s="335">
        <v>0</v>
      </c>
      <c r="BG4780" s="826"/>
      <c r="BH4780" s="607"/>
    </row>
    <row r="4781" spans="1:66" ht="12.75" customHeight="1" x14ac:dyDescent="0.25">
      <c r="A4781" s="21"/>
      <c r="B4781" s="112"/>
      <c r="C4781" s="116"/>
      <c r="D4781" s="623"/>
      <c r="E4781" s="278"/>
      <c r="F4781" s="116"/>
      <c r="G4781" s="694"/>
      <c r="H4781" s="878"/>
      <c r="I4781" s="397"/>
      <c r="J4781" s="380"/>
      <c r="K4781" s="405" t="s">
        <v>96</v>
      </c>
      <c r="L4781" s="738">
        <v>0</v>
      </c>
      <c r="M4781" s="739">
        <v>0</v>
      </c>
      <c r="N4781" s="929">
        <v>0</v>
      </c>
      <c r="O4781" s="530">
        <v>0</v>
      </c>
      <c r="P4781" s="530">
        <v>0</v>
      </c>
      <c r="Q4781" s="641">
        <v>0</v>
      </c>
      <c r="R4781" s="537">
        <v>0</v>
      </c>
      <c r="S4781" s="537">
        <v>0</v>
      </c>
      <c r="T4781" s="537">
        <v>0</v>
      </c>
      <c r="U4781" s="537">
        <v>0</v>
      </c>
      <c r="V4781" s="537">
        <v>0</v>
      </c>
      <c r="W4781" s="530"/>
      <c r="X4781" s="142">
        <v>0</v>
      </c>
      <c r="Y4781" s="142">
        <v>0</v>
      </c>
      <c r="Z4781" s="537">
        <v>0</v>
      </c>
      <c r="AA4781" s="537">
        <v>0</v>
      </c>
      <c r="AB4781" s="530"/>
      <c r="AC4781" s="142">
        <v>0</v>
      </c>
      <c r="AD4781" s="530">
        <v>0</v>
      </c>
      <c r="AE4781" s="842">
        <v>0</v>
      </c>
      <c r="AF4781" s="929">
        <v>0</v>
      </c>
      <c r="AG4781" s="530">
        <v>0</v>
      </c>
      <c r="AH4781" s="530">
        <v>0</v>
      </c>
      <c r="AI4781" s="641">
        <v>0</v>
      </c>
      <c r="AJ4781" s="537">
        <v>0</v>
      </c>
      <c r="AK4781" s="537">
        <v>0</v>
      </c>
      <c r="AL4781" s="537">
        <v>0</v>
      </c>
      <c r="AM4781" s="537">
        <v>0</v>
      </c>
      <c r="AN4781" s="537">
        <v>0</v>
      </c>
      <c r="AO4781" s="530"/>
      <c r="AP4781" s="142">
        <v>0</v>
      </c>
      <c r="AQ4781" s="142">
        <v>0</v>
      </c>
      <c r="AR4781" s="537">
        <v>0</v>
      </c>
      <c r="AS4781" s="537">
        <v>0</v>
      </c>
      <c r="AT4781" s="530"/>
      <c r="AU4781" s="142">
        <v>0</v>
      </c>
      <c r="AV4781" s="530">
        <v>0</v>
      </c>
      <c r="AW4781" s="842">
        <v>0</v>
      </c>
      <c r="AX4781" s="115">
        <v>0</v>
      </c>
      <c r="AY4781" s="5">
        <v>0</v>
      </c>
      <c r="AZ4781" s="5">
        <v>0</v>
      </c>
      <c r="BA4781" s="335">
        <v>0</v>
      </c>
      <c r="BB4781" s="23">
        <v>0</v>
      </c>
      <c r="BC4781" s="5">
        <v>0</v>
      </c>
      <c r="BD4781" s="5">
        <v>0</v>
      </c>
      <c r="BE4781" s="335">
        <v>0</v>
      </c>
      <c r="BG4781" s="826"/>
      <c r="BH4781" s="607"/>
    </row>
    <row r="4782" spans="1:66" ht="12.75" customHeight="1" x14ac:dyDescent="0.25">
      <c r="A4782" s="21"/>
      <c r="B4782" s="112"/>
      <c r="C4782" s="116"/>
      <c r="D4782" s="623"/>
      <c r="E4782" s="278"/>
      <c r="F4782" s="116"/>
      <c r="G4782" s="694"/>
      <c r="H4782" s="878"/>
      <c r="I4782" s="397"/>
      <c r="J4782" s="380"/>
      <c r="K4782" s="405" t="s">
        <v>209</v>
      </c>
      <c r="L4782" s="738">
        <v>0</v>
      </c>
      <c r="M4782" s="739">
        <v>0</v>
      </c>
      <c r="N4782" s="929">
        <v>0</v>
      </c>
      <c r="O4782" s="530">
        <v>0</v>
      </c>
      <c r="P4782" s="530">
        <v>0</v>
      </c>
      <c r="Q4782" s="641">
        <v>0</v>
      </c>
      <c r="R4782" s="537">
        <v>0</v>
      </c>
      <c r="S4782" s="537">
        <v>0</v>
      </c>
      <c r="T4782" s="537">
        <v>0</v>
      </c>
      <c r="U4782" s="537">
        <v>0</v>
      </c>
      <c r="V4782" s="537">
        <v>0</v>
      </c>
      <c r="W4782" s="530"/>
      <c r="X4782" s="142">
        <v>0</v>
      </c>
      <c r="Y4782" s="142">
        <v>0</v>
      </c>
      <c r="Z4782" s="537">
        <v>0</v>
      </c>
      <c r="AA4782" s="537">
        <v>0</v>
      </c>
      <c r="AB4782" s="530"/>
      <c r="AC4782" s="142">
        <v>0</v>
      </c>
      <c r="AD4782" s="530">
        <v>0</v>
      </c>
      <c r="AE4782" s="842">
        <v>0</v>
      </c>
      <c r="AF4782" s="929">
        <v>0</v>
      </c>
      <c r="AG4782" s="530">
        <v>0</v>
      </c>
      <c r="AH4782" s="530">
        <v>0</v>
      </c>
      <c r="AI4782" s="641">
        <v>0</v>
      </c>
      <c r="AJ4782" s="537">
        <v>0</v>
      </c>
      <c r="AK4782" s="537">
        <v>0</v>
      </c>
      <c r="AL4782" s="537">
        <v>0</v>
      </c>
      <c r="AM4782" s="537">
        <v>0</v>
      </c>
      <c r="AN4782" s="537">
        <v>0</v>
      </c>
      <c r="AO4782" s="530"/>
      <c r="AP4782" s="142">
        <v>0</v>
      </c>
      <c r="AQ4782" s="142">
        <v>0</v>
      </c>
      <c r="AR4782" s="537">
        <v>0</v>
      </c>
      <c r="AS4782" s="537">
        <v>0</v>
      </c>
      <c r="AT4782" s="530"/>
      <c r="AU4782" s="142">
        <v>0</v>
      </c>
      <c r="AV4782" s="530">
        <v>0</v>
      </c>
      <c r="AW4782" s="842">
        <v>0</v>
      </c>
      <c r="AX4782" s="115">
        <v>0</v>
      </c>
      <c r="AY4782" s="5">
        <v>0</v>
      </c>
      <c r="AZ4782" s="5">
        <v>0</v>
      </c>
      <c r="BA4782" s="335">
        <v>0</v>
      </c>
      <c r="BB4782" s="23">
        <v>0</v>
      </c>
      <c r="BC4782" s="5">
        <v>0</v>
      </c>
      <c r="BD4782" s="5">
        <v>0</v>
      </c>
      <c r="BE4782" s="335">
        <v>0</v>
      </c>
      <c r="BG4782" s="826"/>
      <c r="BH4782" s="607"/>
    </row>
    <row r="4783" spans="1:66" s="28" customFormat="1" ht="12.75" customHeight="1" x14ac:dyDescent="0.25">
      <c r="A4783" s="21"/>
      <c r="B4783" s="112"/>
      <c r="C4783" s="116"/>
      <c r="D4783" s="623"/>
      <c r="E4783" s="278"/>
      <c r="F4783" s="116"/>
      <c r="G4783" s="694"/>
      <c r="H4783" s="878"/>
      <c r="I4783" s="397"/>
      <c r="J4783" s="380"/>
      <c r="K4783" s="405" t="s">
        <v>210</v>
      </c>
      <c r="L4783" s="738">
        <v>0</v>
      </c>
      <c r="M4783" s="739">
        <v>0</v>
      </c>
      <c r="N4783" s="929">
        <v>0</v>
      </c>
      <c r="O4783" s="530">
        <v>0</v>
      </c>
      <c r="P4783" s="530">
        <v>0</v>
      </c>
      <c r="Q4783" s="641">
        <v>0</v>
      </c>
      <c r="R4783" s="537">
        <v>0</v>
      </c>
      <c r="S4783" s="537">
        <v>0</v>
      </c>
      <c r="T4783" s="537">
        <v>0</v>
      </c>
      <c r="U4783" s="537">
        <v>0</v>
      </c>
      <c r="V4783" s="537">
        <v>0</v>
      </c>
      <c r="W4783" s="530"/>
      <c r="X4783" s="142">
        <v>0</v>
      </c>
      <c r="Y4783" s="142">
        <v>0</v>
      </c>
      <c r="Z4783" s="537">
        <v>0</v>
      </c>
      <c r="AA4783" s="537">
        <v>0</v>
      </c>
      <c r="AB4783" s="530"/>
      <c r="AC4783" s="142">
        <v>0</v>
      </c>
      <c r="AD4783" s="530">
        <v>0</v>
      </c>
      <c r="AE4783" s="842">
        <v>0</v>
      </c>
      <c r="AF4783" s="929">
        <v>0</v>
      </c>
      <c r="AG4783" s="530">
        <v>0</v>
      </c>
      <c r="AH4783" s="530">
        <v>0</v>
      </c>
      <c r="AI4783" s="641">
        <v>0</v>
      </c>
      <c r="AJ4783" s="537">
        <v>0</v>
      </c>
      <c r="AK4783" s="537">
        <v>0</v>
      </c>
      <c r="AL4783" s="537">
        <v>0</v>
      </c>
      <c r="AM4783" s="537">
        <v>0</v>
      </c>
      <c r="AN4783" s="537">
        <v>0</v>
      </c>
      <c r="AO4783" s="530"/>
      <c r="AP4783" s="142">
        <v>0</v>
      </c>
      <c r="AQ4783" s="142">
        <v>0</v>
      </c>
      <c r="AR4783" s="537">
        <v>0</v>
      </c>
      <c r="AS4783" s="537">
        <v>0</v>
      </c>
      <c r="AT4783" s="530"/>
      <c r="AU4783" s="142">
        <v>0</v>
      </c>
      <c r="AV4783" s="530">
        <v>0</v>
      </c>
      <c r="AW4783" s="842">
        <v>0</v>
      </c>
      <c r="AX4783" s="115">
        <v>0</v>
      </c>
      <c r="AY4783" s="5">
        <v>0</v>
      </c>
      <c r="AZ4783" s="5">
        <v>0</v>
      </c>
      <c r="BA4783" s="335">
        <v>0</v>
      </c>
      <c r="BB4783" s="23">
        <v>0</v>
      </c>
      <c r="BC4783" s="5">
        <v>0</v>
      </c>
      <c r="BD4783" s="5">
        <v>0</v>
      </c>
      <c r="BE4783" s="335">
        <v>0</v>
      </c>
      <c r="BF4783" s="41"/>
      <c r="BG4783" s="826"/>
      <c r="BH4783" s="607"/>
      <c r="BI4783" s="41"/>
      <c r="BJ4783" s="41"/>
      <c r="BK4783" s="41"/>
      <c r="BL4783" s="41"/>
      <c r="BM4783" s="41"/>
      <c r="BN4783" s="41"/>
    </row>
    <row r="4784" spans="1:66" ht="12.75" customHeight="1" x14ac:dyDescent="0.25">
      <c r="A4784" s="21"/>
      <c r="B4784" s="112"/>
      <c r="C4784" s="116"/>
      <c r="D4784" s="623"/>
      <c r="E4784" s="278"/>
      <c r="F4784" s="116"/>
      <c r="G4784" s="694"/>
      <c r="H4784" s="878"/>
      <c r="I4784" s="397"/>
      <c r="J4784" s="380"/>
      <c r="K4784" s="406" t="s">
        <v>53</v>
      </c>
      <c r="L4784" s="738">
        <v>0</v>
      </c>
      <c r="M4784" s="739">
        <v>0</v>
      </c>
      <c r="N4784" s="929">
        <v>0</v>
      </c>
      <c r="O4784" s="530">
        <v>0</v>
      </c>
      <c r="P4784" s="530">
        <v>0</v>
      </c>
      <c r="Q4784" s="641">
        <v>0</v>
      </c>
      <c r="R4784" s="537">
        <v>0</v>
      </c>
      <c r="S4784" s="537">
        <v>0</v>
      </c>
      <c r="T4784" s="537">
        <v>0</v>
      </c>
      <c r="U4784" s="537">
        <v>0</v>
      </c>
      <c r="V4784" s="537">
        <v>0</v>
      </c>
      <c r="W4784" s="530"/>
      <c r="X4784" s="142">
        <v>0</v>
      </c>
      <c r="Y4784" s="142">
        <v>0</v>
      </c>
      <c r="Z4784" s="537">
        <v>0</v>
      </c>
      <c r="AA4784" s="537">
        <v>0</v>
      </c>
      <c r="AB4784" s="530"/>
      <c r="AC4784" s="142">
        <v>0</v>
      </c>
      <c r="AD4784" s="530">
        <v>0</v>
      </c>
      <c r="AE4784" s="842">
        <v>0</v>
      </c>
      <c r="AF4784" s="929">
        <v>0</v>
      </c>
      <c r="AG4784" s="530">
        <v>0</v>
      </c>
      <c r="AH4784" s="530">
        <v>0</v>
      </c>
      <c r="AI4784" s="641">
        <v>0</v>
      </c>
      <c r="AJ4784" s="537">
        <v>0</v>
      </c>
      <c r="AK4784" s="537">
        <v>0</v>
      </c>
      <c r="AL4784" s="537">
        <v>0</v>
      </c>
      <c r="AM4784" s="537">
        <v>0</v>
      </c>
      <c r="AN4784" s="537">
        <v>0</v>
      </c>
      <c r="AO4784" s="530"/>
      <c r="AP4784" s="142">
        <v>0</v>
      </c>
      <c r="AQ4784" s="142">
        <v>0</v>
      </c>
      <c r="AR4784" s="537">
        <v>0</v>
      </c>
      <c r="AS4784" s="537">
        <v>0</v>
      </c>
      <c r="AT4784" s="530"/>
      <c r="AU4784" s="142">
        <v>0</v>
      </c>
      <c r="AV4784" s="530">
        <v>0</v>
      </c>
      <c r="AW4784" s="842">
        <v>0</v>
      </c>
      <c r="AX4784" s="115">
        <v>0</v>
      </c>
      <c r="AY4784" s="5">
        <v>0</v>
      </c>
      <c r="AZ4784" s="5">
        <v>0</v>
      </c>
      <c r="BA4784" s="335">
        <v>0</v>
      </c>
      <c r="BB4784" s="23">
        <v>0</v>
      </c>
      <c r="BC4784" s="5">
        <v>0</v>
      </c>
      <c r="BD4784" s="5">
        <v>0</v>
      </c>
      <c r="BE4784" s="335">
        <v>0</v>
      </c>
      <c r="BG4784" s="826"/>
      <c r="BH4784" s="607"/>
    </row>
    <row r="4785" spans="1:66" ht="12.75" customHeight="1" x14ac:dyDescent="0.25">
      <c r="A4785" s="21"/>
      <c r="B4785" s="112"/>
      <c r="C4785" s="116"/>
      <c r="D4785" s="623"/>
      <c r="E4785" s="278"/>
      <c r="F4785" s="116"/>
      <c r="G4785" s="694"/>
      <c r="H4785" s="878"/>
      <c r="I4785" s="397"/>
      <c r="J4785" s="380"/>
      <c r="K4785" s="406"/>
      <c r="L4785" s="738"/>
      <c r="M4785" s="739"/>
      <c r="N4785" s="932"/>
      <c r="O4785" s="125"/>
      <c r="P4785" s="125"/>
      <c r="Q4785" s="642"/>
      <c r="R4785" s="538"/>
      <c r="S4785" s="538"/>
      <c r="T4785" s="538"/>
      <c r="U4785" s="538"/>
      <c r="V4785" s="538"/>
      <c r="W4785" s="532"/>
      <c r="X4785" s="143"/>
      <c r="Y4785" s="143"/>
      <c r="Z4785" s="553"/>
      <c r="AA4785" s="553"/>
      <c r="AB4785" s="532"/>
      <c r="AC4785" s="594"/>
      <c r="AD4785" s="125"/>
      <c r="AE4785" s="848"/>
      <c r="AF4785" s="932"/>
      <c r="AG4785" s="125"/>
      <c r="AH4785" s="125"/>
      <c r="AI4785" s="642"/>
      <c r="AJ4785" s="538"/>
      <c r="AK4785" s="538"/>
      <c r="AL4785" s="538"/>
      <c r="AM4785" s="538"/>
      <c r="AN4785" s="538"/>
      <c r="AO4785" s="532"/>
      <c r="AP4785" s="143"/>
      <c r="AQ4785" s="143"/>
      <c r="AR4785" s="553"/>
      <c r="AS4785" s="553"/>
      <c r="AT4785" s="532"/>
      <c r="AU4785" s="594"/>
      <c r="AV4785" s="125"/>
      <c r="AW4785" s="848"/>
      <c r="AX4785" s="124"/>
      <c r="AY4785" s="6"/>
      <c r="AZ4785" s="6"/>
      <c r="BA4785" s="341"/>
      <c r="BB4785" s="311"/>
      <c r="BC4785" s="6"/>
      <c r="BD4785" s="6"/>
      <c r="BE4785" s="341"/>
      <c r="BG4785" s="826"/>
      <c r="BH4785" s="607"/>
    </row>
    <row r="4786" spans="1:66" ht="12.75" customHeight="1" x14ac:dyDescent="0.25">
      <c r="A4786" s="223"/>
      <c r="B4786" s="205"/>
      <c r="C4786" s="251"/>
      <c r="D4786" s="619"/>
      <c r="E4786" s="274"/>
      <c r="F4786" s="299"/>
      <c r="G4786" s="694"/>
      <c r="H4786" s="878"/>
      <c r="I4786" s="397"/>
      <c r="J4786" s="380"/>
      <c r="K4786" s="405"/>
      <c r="L4786" s="748"/>
      <c r="M4786" s="749"/>
      <c r="N4786" s="934"/>
      <c r="O4786" s="44"/>
      <c r="P4786" s="44"/>
      <c r="Q4786" s="644"/>
      <c r="R4786" s="542"/>
      <c r="S4786" s="542"/>
      <c r="T4786" s="542"/>
      <c r="U4786" s="542"/>
      <c r="V4786" s="542"/>
      <c r="W4786" s="534"/>
      <c r="X4786" s="146"/>
      <c r="Y4786" s="146"/>
      <c r="Z4786" s="556"/>
      <c r="AA4786" s="556"/>
      <c r="AB4786" s="534"/>
      <c r="AC4786" s="597"/>
      <c r="AD4786" s="44"/>
      <c r="AE4786" s="841"/>
      <c r="AF4786" s="934"/>
      <c r="AG4786" s="44"/>
      <c r="AH4786" s="44"/>
      <c r="AI4786" s="644"/>
      <c r="AJ4786" s="542"/>
      <c r="AK4786" s="542"/>
      <c r="AL4786" s="542"/>
      <c r="AM4786" s="542"/>
      <c r="AN4786" s="542"/>
      <c r="AO4786" s="534"/>
      <c r="AP4786" s="146"/>
      <c r="AQ4786" s="146"/>
      <c r="AR4786" s="556"/>
      <c r="AS4786" s="556"/>
      <c r="AT4786" s="534"/>
      <c r="AU4786" s="597"/>
      <c r="AV4786" s="44"/>
      <c r="AW4786" s="841"/>
      <c r="AX4786" s="312"/>
      <c r="AY4786" s="14"/>
      <c r="AZ4786" s="14"/>
      <c r="BA4786" s="334"/>
      <c r="BB4786" s="309"/>
      <c r="BC4786" s="14"/>
      <c r="BD4786" s="14"/>
      <c r="BE4786" s="334"/>
      <c r="BG4786" s="826"/>
      <c r="BH4786" s="607"/>
    </row>
    <row r="4787" spans="1:66" ht="12.75" customHeight="1" x14ac:dyDescent="0.25">
      <c r="A4787" s="21"/>
      <c r="B4787" s="112"/>
      <c r="C4787" s="116"/>
      <c r="D4787" s="623"/>
      <c r="E4787" s="278"/>
      <c r="F4787" s="116"/>
      <c r="G4787" s="694"/>
      <c r="H4787" s="878"/>
      <c r="I4787" s="397"/>
      <c r="J4787" s="380"/>
      <c r="K4787" s="400" t="s">
        <v>5460</v>
      </c>
      <c r="L4787" s="738"/>
      <c r="M4787" s="739"/>
      <c r="N4787" s="931"/>
      <c r="O4787" s="923"/>
      <c r="P4787" s="923"/>
      <c r="Q4787" s="641"/>
      <c r="R4787" s="537"/>
      <c r="S4787" s="537"/>
      <c r="T4787" s="537"/>
      <c r="U4787" s="537"/>
      <c r="V4787" s="537"/>
      <c r="W4787" s="531"/>
      <c r="X4787" s="141"/>
      <c r="Y4787" s="141"/>
      <c r="Z4787" s="552"/>
      <c r="AA4787" s="552"/>
      <c r="AB4787" s="531"/>
      <c r="AC4787" s="593"/>
      <c r="AD4787" s="923"/>
      <c r="AE4787" s="846"/>
      <c r="AF4787" s="931"/>
      <c r="AG4787" s="923"/>
      <c r="AH4787" s="923"/>
      <c r="AI4787" s="641"/>
      <c r="AJ4787" s="537"/>
      <c r="AK4787" s="537"/>
      <c r="AL4787" s="537"/>
      <c r="AM4787" s="537"/>
      <c r="AN4787" s="537"/>
      <c r="AO4787" s="531"/>
      <c r="AP4787" s="141"/>
      <c r="AQ4787" s="141"/>
      <c r="AR4787" s="552"/>
      <c r="AS4787" s="552"/>
      <c r="AT4787" s="531"/>
      <c r="AU4787" s="593"/>
      <c r="AV4787" s="923"/>
      <c r="AW4787" s="846"/>
      <c r="AX4787" s="115"/>
      <c r="AY4787" s="5"/>
      <c r="AZ4787" s="5"/>
      <c r="BA4787" s="335"/>
      <c r="BC4787" s="5"/>
      <c r="BD4787" s="5"/>
      <c r="BE4787" s="335"/>
      <c r="BG4787" s="826"/>
      <c r="BH4787" s="607"/>
    </row>
    <row r="4788" spans="1:66" ht="12.75" customHeight="1" x14ac:dyDescent="0.25">
      <c r="A4788" s="21"/>
      <c r="B4788" s="112"/>
      <c r="C4788" s="116"/>
      <c r="D4788" s="623"/>
      <c r="E4788" s="278"/>
      <c r="F4788" s="116"/>
      <c r="G4788" s="694"/>
      <c r="H4788" s="878"/>
      <c r="I4788" s="397"/>
      <c r="J4788" s="380"/>
      <c r="K4788" s="418" t="s">
        <v>5630</v>
      </c>
      <c r="L4788" s="738"/>
      <c r="M4788" s="739"/>
      <c r="N4788" s="931"/>
      <c r="O4788" s="923"/>
      <c r="P4788" s="923"/>
      <c r="Q4788" s="641"/>
      <c r="R4788" s="537"/>
      <c r="S4788" s="537"/>
      <c r="T4788" s="537"/>
      <c r="U4788" s="537"/>
      <c r="V4788" s="537"/>
      <c r="W4788" s="531"/>
      <c r="X4788" s="141"/>
      <c r="Y4788" s="141"/>
      <c r="Z4788" s="552"/>
      <c r="AA4788" s="552"/>
      <c r="AB4788" s="531"/>
      <c r="AC4788" s="593"/>
      <c r="AD4788" s="923"/>
      <c r="AE4788" s="846"/>
      <c r="AF4788" s="931"/>
      <c r="AG4788" s="923"/>
      <c r="AH4788" s="923"/>
      <c r="AI4788" s="641"/>
      <c r="AJ4788" s="537"/>
      <c r="AK4788" s="537"/>
      <c r="AL4788" s="537"/>
      <c r="AM4788" s="537"/>
      <c r="AN4788" s="537"/>
      <c r="AO4788" s="531"/>
      <c r="AP4788" s="141"/>
      <c r="AQ4788" s="141"/>
      <c r="AR4788" s="552"/>
      <c r="AS4788" s="552"/>
      <c r="AT4788" s="531"/>
      <c r="AU4788" s="593"/>
      <c r="AV4788" s="923"/>
      <c r="AW4788" s="846"/>
      <c r="AX4788" s="115"/>
      <c r="AY4788" s="5"/>
      <c r="AZ4788" s="5"/>
      <c r="BA4788" s="335"/>
      <c r="BC4788" s="5"/>
      <c r="BD4788" s="5"/>
      <c r="BE4788" s="335"/>
      <c r="BG4788" s="826"/>
      <c r="BH4788" s="607"/>
    </row>
    <row r="4789" spans="1:66" ht="12.75" customHeight="1" x14ac:dyDescent="0.25">
      <c r="A4789" s="21"/>
      <c r="B4789" s="112"/>
      <c r="C4789" s="116"/>
      <c r="D4789" s="623"/>
      <c r="E4789" s="278"/>
      <c r="F4789" s="116"/>
      <c r="G4789" s="694"/>
      <c r="H4789" s="878"/>
      <c r="I4789" s="397"/>
      <c r="J4789" s="380"/>
      <c r="K4789" s="408"/>
      <c r="L4789" s="738"/>
      <c r="M4789" s="739"/>
      <c r="N4789" s="931"/>
      <c r="O4789" s="923"/>
      <c r="P4789" s="923"/>
      <c r="Q4789" s="641"/>
      <c r="R4789" s="537"/>
      <c r="S4789" s="537"/>
      <c r="T4789" s="537"/>
      <c r="U4789" s="537"/>
      <c r="V4789" s="537"/>
      <c r="W4789" s="531"/>
      <c r="X4789" s="141"/>
      <c r="Y4789" s="141"/>
      <c r="Z4789" s="552"/>
      <c r="AA4789" s="552"/>
      <c r="AB4789" s="531"/>
      <c r="AC4789" s="593"/>
      <c r="AD4789" s="923"/>
      <c r="AE4789" s="846"/>
      <c r="AF4789" s="931"/>
      <c r="AG4789" s="923"/>
      <c r="AH4789" s="923"/>
      <c r="AI4789" s="641"/>
      <c r="AJ4789" s="537"/>
      <c r="AK4789" s="537"/>
      <c r="AL4789" s="537"/>
      <c r="AM4789" s="537"/>
      <c r="AN4789" s="537"/>
      <c r="AO4789" s="531"/>
      <c r="AP4789" s="141"/>
      <c r="AQ4789" s="141"/>
      <c r="AR4789" s="552"/>
      <c r="AS4789" s="552"/>
      <c r="AT4789" s="531"/>
      <c r="AU4789" s="593"/>
      <c r="AV4789" s="923"/>
      <c r="AW4789" s="846"/>
      <c r="AX4789" s="115"/>
      <c r="AY4789" s="5"/>
      <c r="AZ4789" s="5"/>
      <c r="BA4789" s="335"/>
      <c r="BC4789" s="5"/>
      <c r="BD4789" s="5"/>
      <c r="BE4789" s="335"/>
      <c r="BG4789" s="826"/>
      <c r="BH4789" s="607"/>
    </row>
    <row r="4790" spans="1:66" ht="35.1" customHeight="1" x14ac:dyDescent="0.25">
      <c r="A4790" s="21" t="s">
        <v>6115</v>
      </c>
      <c r="B4790" s="112">
        <v>16</v>
      </c>
      <c r="C4790" s="116" t="s">
        <v>107</v>
      </c>
      <c r="D4790" s="620">
        <v>1000</v>
      </c>
      <c r="E4790" s="278"/>
      <c r="F4790" s="116">
        <v>1</v>
      </c>
      <c r="G4790" s="694" t="s">
        <v>4051</v>
      </c>
      <c r="H4790" s="878" t="str">
        <f t="shared" si="7167"/>
        <v>128</v>
      </c>
      <c r="I4790" s="397">
        <v>81100000</v>
      </c>
      <c r="J4790" s="380" t="s">
        <v>5502</v>
      </c>
      <c r="K4790" s="494" t="s">
        <v>5631</v>
      </c>
      <c r="L4790" s="733">
        <v>19</v>
      </c>
      <c r="M4790" s="734">
        <v>19</v>
      </c>
      <c r="N4790" s="931"/>
      <c r="O4790" s="530">
        <f t="shared" ref="O4790:O4792" si="7219">IF(N4790&gt;L4790,"0 ",N4790-L4790)</f>
        <v>-19</v>
      </c>
      <c r="P4790" s="530" t="str">
        <f t="shared" ref="P4790:P4792" si="7220">IF(N4790&lt;L4790,"0 ",N4790-L4790)</f>
        <v xml:space="preserve">0 </v>
      </c>
      <c r="Q4790" s="646"/>
      <c r="R4790" s="536"/>
      <c r="S4790" s="536"/>
      <c r="T4790" s="536"/>
      <c r="U4790" s="536"/>
      <c r="V4790" s="536"/>
      <c r="W4790" s="683" t="str">
        <f t="shared" ref="W4790:W4792" si="7221">IF(SUM(Q4790:V4790)=X4790,"OK",SUM(Q4790:V4790)-X4790)</f>
        <v>OK</v>
      </c>
      <c r="X4790" s="141"/>
      <c r="Y4790" s="141"/>
      <c r="Z4790" s="552"/>
      <c r="AA4790" s="552"/>
      <c r="AB4790" s="683" t="str">
        <f t="shared" ref="AB4790:AB4792" si="7222">IF(SUM(Z4790:AA4790)=AC4790,"OK",SUM(Z4790:AA4790)-AC4790)</f>
        <v>OK</v>
      </c>
      <c r="AC4790" s="593"/>
      <c r="AD4790" s="530">
        <f t="shared" ref="AD4790:AD4792" si="7223">X4790+Y4790+AC4790</f>
        <v>0</v>
      </c>
      <c r="AE4790" s="842">
        <f t="shared" ref="AE4790:AE4792" si="7224">N4790+AD4790</f>
        <v>0</v>
      </c>
      <c r="AF4790" s="931"/>
      <c r="AG4790" s="530">
        <f t="shared" ref="AG4790:AG4792" si="7225">IF(AF4790&gt;M4790,"0 ",AF4790-M4790)</f>
        <v>-19</v>
      </c>
      <c r="AH4790" s="530" t="str">
        <f t="shared" ref="AH4790:AH4792" si="7226">IF(AF4790&lt;M4790,"0 ",AF4790-M4790)</f>
        <v xml:space="preserve">0 </v>
      </c>
      <c r="AI4790" s="641"/>
      <c r="AJ4790" s="537"/>
      <c r="AK4790" s="537"/>
      <c r="AL4790" s="537"/>
      <c r="AM4790" s="537"/>
      <c r="AN4790" s="537"/>
      <c r="AO4790" s="683" t="str">
        <f t="shared" ref="AO4790:AO4792" si="7227">IF(SUM(AI4790:AN4790)=AP4790,"OK",SUM(AI4790:AN4790)-AP4790)</f>
        <v>OK</v>
      </c>
      <c r="AP4790" s="141"/>
      <c r="AQ4790" s="141"/>
      <c r="AR4790" s="552"/>
      <c r="AS4790" s="552"/>
      <c r="AT4790" s="683" t="str">
        <f t="shared" ref="AT4790:AT4792" si="7228">IF(SUM(AR4790:AS4790)=AU4790,"OK",SUM(AR4790:AS4790)-AU4790)</f>
        <v>OK</v>
      </c>
      <c r="AU4790" s="593"/>
      <c r="AV4790" s="530">
        <f t="shared" ref="AV4790:AV4792" si="7229">AP4790+AQ4790+AU4790</f>
        <v>0</v>
      </c>
      <c r="AW4790" s="842">
        <f t="shared" ref="AW4790:AW4792" si="7230">AF4790+AV4790</f>
        <v>0</v>
      </c>
      <c r="AX4790" s="115">
        <f>L4790</f>
        <v>19</v>
      </c>
      <c r="AY4790" s="5">
        <f>AE4790</f>
        <v>0</v>
      </c>
      <c r="AZ4790" s="7">
        <f>AY4790-AX4790</f>
        <v>-19</v>
      </c>
      <c r="BA4790" s="335">
        <f>AZ4790/AX4790</f>
        <v>-1</v>
      </c>
      <c r="BB4790" s="23">
        <f>M4790</f>
        <v>19</v>
      </c>
      <c r="BC4790" s="5">
        <f>AW4790</f>
        <v>0</v>
      </c>
      <c r="BD4790" s="7">
        <f>BC4790-BB4790</f>
        <v>-19</v>
      </c>
      <c r="BE4790" s="335">
        <f>BD4790/BB4790</f>
        <v>-1</v>
      </c>
      <c r="BG4790" s="826" t="str">
        <f>RIGHT(LEFT(I4790,3),2)&amp;"."&amp;RIGHT(LEFT(I4790,5),2)</f>
        <v>11.00</v>
      </c>
      <c r="BH4790" s="607" t="b">
        <f>COUNTIF('Codes SEC'!$B$2:$B$250,Ministres!BG4790)&gt;0</f>
        <v>1</v>
      </c>
    </row>
    <row r="4791" spans="1:66" ht="35.1" customHeight="1" x14ac:dyDescent="0.25">
      <c r="A4791" s="21" t="s">
        <v>6115</v>
      </c>
      <c r="B4791" s="112">
        <v>16</v>
      </c>
      <c r="C4791" s="116" t="s">
        <v>107</v>
      </c>
      <c r="D4791" s="620">
        <v>1000</v>
      </c>
      <c r="E4791" s="278"/>
      <c r="F4791" s="116">
        <v>12</v>
      </c>
      <c r="G4791" s="694"/>
      <c r="H4791" s="878" t="str">
        <f t="shared" si="7167"/>
        <v>128</v>
      </c>
      <c r="I4791" s="397">
        <v>81211000</v>
      </c>
      <c r="J4791" s="380" t="s">
        <v>5503</v>
      </c>
      <c r="K4791" s="494" t="s">
        <v>5632</v>
      </c>
      <c r="L4791" s="733">
        <v>2</v>
      </c>
      <c r="M4791" s="734">
        <v>2</v>
      </c>
      <c r="N4791" s="931"/>
      <c r="O4791" s="530">
        <f t="shared" si="7219"/>
        <v>-2</v>
      </c>
      <c r="P4791" s="530" t="str">
        <f t="shared" si="7220"/>
        <v xml:space="preserve">0 </v>
      </c>
      <c r="Q4791" s="646"/>
      <c r="R4791" s="536"/>
      <c r="S4791" s="536"/>
      <c r="T4791" s="536"/>
      <c r="U4791" s="536"/>
      <c r="V4791" s="536"/>
      <c r="W4791" s="683" t="str">
        <f t="shared" si="7221"/>
        <v>OK</v>
      </c>
      <c r="X4791" s="141"/>
      <c r="Y4791" s="141"/>
      <c r="Z4791" s="552"/>
      <c r="AA4791" s="552"/>
      <c r="AB4791" s="683" t="str">
        <f t="shared" si="7222"/>
        <v>OK</v>
      </c>
      <c r="AC4791" s="593"/>
      <c r="AD4791" s="530">
        <f t="shared" si="7223"/>
        <v>0</v>
      </c>
      <c r="AE4791" s="842">
        <f t="shared" si="7224"/>
        <v>0</v>
      </c>
      <c r="AF4791" s="931"/>
      <c r="AG4791" s="530">
        <f t="shared" si="7225"/>
        <v>-2</v>
      </c>
      <c r="AH4791" s="530" t="str">
        <f t="shared" si="7226"/>
        <v xml:space="preserve">0 </v>
      </c>
      <c r="AI4791" s="641"/>
      <c r="AJ4791" s="537"/>
      <c r="AK4791" s="537"/>
      <c r="AL4791" s="537"/>
      <c r="AM4791" s="537"/>
      <c r="AN4791" s="537"/>
      <c r="AO4791" s="683" t="str">
        <f t="shared" si="7227"/>
        <v>OK</v>
      </c>
      <c r="AP4791" s="141"/>
      <c r="AQ4791" s="141"/>
      <c r="AR4791" s="552"/>
      <c r="AS4791" s="552"/>
      <c r="AT4791" s="683" t="str">
        <f t="shared" si="7228"/>
        <v>OK</v>
      </c>
      <c r="AU4791" s="593"/>
      <c r="AV4791" s="530">
        <f t="shared" si="7229"/>
        <v>0</v>
      </c>
      <c r="AW4791" s="842">
        <f t="shared" si="7230"/>
        <v>0</v>
      </c>
      <c r="AX4791" s="115">
        <f>L4791</f>
        <v>2</v>
      </c>
      <c r="AY4791" s="5">
        <f>AE4791</f>
        <v>0</v>
      </c>
      <c r="AZ4791" s="7">
        <f>AY4791-AX4791</f>
        <v>-2</v>
      </c>
      <c r="BA4791" s="335">
        <f>AZ4791/AX4791</f>
        <v>-1</v>
      </c>
      <c r="BB4791" s="23">
        <f>M4791</f>
        <v>2</v>
      </c>
      <c r="BC4791" s="5">
        <f>AW4791</f>
        <v>0</v>
      </c>
      <c r="BD4791" s="7">
        <f>BC4791-BB4791</f>
        <v>-2</v>
      </c>
      <c r="BE4791" s="335">
        <f>BD4791/BB4791</f>
        <v>-1</v>
      </c>
      <c r="BG4791" s="826" t="str">
        <f>RIGHT(LEFT(I4791,3),2)&amp;"."&amp;RIGHT(LEFT(I4791,5),2)</f>
        <v>12.11</v>
      </c>
      <c r="BH4791" s="607" t="b">
        <f>COUNTIF('Codes SEC'!$B$2:$B$250,Ministres!BG4791)&gt;0</f>
        <v>1</v>
      </c>
    </row>
    <row r="4792" spans="1:66" ht="35.1" customHeight="1" x14ac:dyDescent="0.25">
      <c r="A4792" s="21" t="s">
        <v>6115</v>
      </c>
      <c r="B4792" s="112">
        <v>16</v>
      </c>
      <c r="C4792" s="116" t="s">
        <v>107</v>
      </c>
      <c r="D4792" s="620">
        <v>1000</v>
      </c>
      <c r="E4792" s="278"/>
      <c r="F4792" s="116">
        <v>1</v>
      </c>
      <c r="G4792" s="694"/>
      <c r="H4792" s="878" t="str">
        <f t="shared" si="7167"/>
        <v>128</v>
      </c>
      <c r="I4792" s="397">
        <v>81221000</v>
      </c>
      <c r="J4792" s="380" t="s">
        <v>5504</v>
      </c>
      <c r="K4792" s="494" t="s">
        <v>5633</v>
      </c>
      <c r="L4792" s="733">
        <v>0</v>
      </c>
      <c r="M4792" s="734">
        <v>0</v>
      </c>
      <c r="N4792" s="931"/>
      <c r="O4792" s="530">
        <f t="shared" si="7219"/>
        <v>0</v>
      </c>
      <c r="P4792" s="530">
        <f t="shared" si="7220"/>
        <v>0</v>
      </c>
      <c r="Q4792" s="646"/>
      <c r="R4792" s="536"/>
      <c r="S4792" s="536"/>
      <c r="T4792" s="536"/>
      <c r="U4792" s="536"/>
      <c r="V4792" s="536"/>
      <c r="W4792" s="683" t="str">
        <f t="shared" si="7221"/>
        <v>OK</v>
      </c>
      <c r="X4792" s="141"/>
      <c r="Y4792" s="141"/>
      <c r="Z4792" s="552"/>
      <c r="AA4792" s="552"/>
      <c r="AB4792" s="683" t="str">
        <f t="shared" si="7222"/>
        <v>OK</v>
      </c>
      <c r="AC4792" s="593"/>
      <c r="AD4792" s="530">
        <f t="shared" si="7223"/>
        <v>0</v>
      </c>
      <c r="AE4792" s="842">
        <f t="shared" si="7224"/>
        <v>0</v>
      </c>
      <c r="AF4792" s="931"/>
      <c r="AG4792" s="530">
        <f t="shared" si="7225"/>
        <v>0</v>
      </c>
      <c r="AH4792" s="530">
        <f t="shared" si="7226"/>
        <v>0</v>
      </c>
      <c r="AI4792" s="641"/>
      <c r="AJ4792" s="537"/>
      <c r="AK4792" s="537"/>
      <c r="AL4792" s="537"/>
      <c r="AM4792" s="537"/>
      <c r="AN4792" s="537"/>
      <c r="AO4792" s="683" t="str">
        <f t="shared" si="7227"/>
        <v>OK</v>
      </c>
      <c r="AP4792" s="141"/>
      <c r="AQ4792" s="141"/>
      <c r="AR4792" s="552"/>
      <c r="AS4792" s="552"/>
      <c r="AT4792" s="683" t="str">
        <f t="shared" si="7228"/>
        <v>OK</v>
      </c>
      <c r="AU4792" s="593"/>
      <c r="AV4792" s="530">
        <f t="shared" si="7229"/>
        <v>0</v>
      </c>
      <c r="AW4792" s="842">
        <f t="shared" si="7230"/>
        <v>0</v>
      </c>
      <c r="AX4792" s="115">
        <f>L4792</f>
        <v>0</v>
      </c>
      <c r="AY4792" s="5">
        <f>AE4792</f>
        <v>0</v>
      </c>
      <c r="AZ4792" s="7">
        <f>AY4792-AX4792</f>
        <v>0</v>
      </c>
      <c r="BA4792" s="335" t="e">
        <f>AZ4792/AX4792</f>
        <v>#DIV/0!</v>
      </c>
      <c r="BB4792" s="23">
        <f>M4792</f>
        <v>0</v>
      </c>
      <c r="BC4792" s="5">
        <f>AW4792</f>
        <v>0</v>
      </c>
      <c r="BD4792" s="7">
        <f>BC4792-BB4792</f>
        <v>0</v>
      </c>
      <c r="BE4792" s="335" t="e">
        <f>BD4792/BB4792</f>
        <v>#DIV/0!</v>
      </c>
      <c r="BG4792" s="826" t="str">
        <f>RIGHT(LEFT(I4792,3),2)&amp;"."&amp;RIGHT(LEFT(I4792,5),2)</f>
        <v>12.21</v>
      </c>
      <c r="BH4792" s="607" t="b">
        <f>COUNTIF('Codes SEC'!$B$2:$B$250,Ministres!BG4792)&gt;0</f>
        <v>1</v>
      </c>
    </row>
    <row r="4793" spans="1:66" ht="12.75" customHeight="1" x14ac:dyDescent="0.25">
      <c r="A4793" s="227"/>
      <c r="B4793" s="209"/>
      <c r="C4793" s="253"/>
      <c r="D4793" s="625"/>
      <c r="E4793" s="280"/>
      <c r="F4793" s="253"/>
      <c r="G4793" s="695"/>
      <c r="H4793" s="886"/>
      <c r="I4793" s="403"/>
      <c r="J4793" s="381"/>
      <c r="K4793" s="514" t="s">
        <v>95</v>
      </c>
      <c r="L4793" s="318">
        <f t="shared" ref="L4793:P4793" si="7231">L4790+L4791+L4792</f>
        <v>21</v>
      </c>
      <c r="M4793" s="737">
        <f t="shared" si="7231"/>
        <v>21</v>
      </c>
      <c r="N4793" s="930">
        <f t="shared" si="7231"/>
        <v>0</v>
      </c>
      <c r="O4793" s="790">
        <f t="shared" si="7231"/>
        <v>-21</v>
      </c>
      <c r="P4793" s="790">
        <f t="shared" si="7231"/>
        <v>0</v>
      </c>
      <c r="Q4793" s="787">
        <f t="shared" ref="Q4793:BE4793" si="7232">Q4790+Q4791+Q4792</f>
        <v>0</v>
      </c>
      <c r="R4793" s="648">
        <f t="shared" si="7232"/>
        <v>0</v>
      </c>
      <c r="S4793" s="648">
        <f t="shared" si="7232"/>
        <v>0</v>
      </c>
      <c r="T4793" s="648">
        <f t="shared" si="7232"/>
        <v>0</v>
      </c>
      <c r="U4793" s="648">
        <f t="shared" si="7232"/>
        <v>0</v>
      </c>
      <c r="V4793" s="648">
        <f t="shared" si="7232"/>
        <v>0</v>
      </c>
      <c r="W4793" s="790"/>
      <c r="X4793" s="649">
        <f t="shared" si="7232"/>
        <v>0</v>
      </c>
      <c r="Y4793" s="649">
        <f t="shared" si="7232"/>
        <v>0</v>
      </c>
      <c r="Z4793" s="648">
        <f t="shared" si="7232"/>
        <v>0</v>
      </c>
      <c r="AA4793" s="648">
        <f t="shared" si="7232"/>
        <v>0</v>
      </c>
      <c r="AB4793" s="790"/>
      <c r="AC4793" s="649">
        <f t="shared" si="7232"/>
        <v>0</v>
      </c>
      <c r="AD4793" s="790">
        <f>AD4790+AD4791+AD4792</f>
        <v>0</v>
      </c>
      <c r="AE4793" s="843">
        <f>AE4790+AE4791+AE4792</f>
        <v>0</v>
      </c>
      <c r="AF4793" s="930">
        <f t="shared" ref="AF4793:AH4793" si="7233">AF4790+AF4791+AF4792</f>
        <v>0</v>
      </c>
      <c r="AG4793" s="790">
        <f t="shared" si="7233"/>
        <v>-21</v>
      </c>
      <c r="AH4793" s="790">
        <f t="shared" si="7233"/>
        <v>0</v>
      </c>
      <c r="AI4793" s="787">
        <f t="shared" si="7232"/>
        <v>0</v>
      </c>
      <c r="AJ4793" s="648">
        <f t="shared" si="7232"/>
        <v>0</v>
      </c>
      <c r="AK4793" s="648">
        <f t="shared" si="7232"/>
        <v>0</v>
      </c>
      <c r="AL4793" s="648">
        <f t="shared" si="7232"/>
        <v>0</v>
      </c>
      <c r="AM4793" s="648">
        <f t="shared" si="7232"/>
        <v>0</v>
      </c>
      <c r="AN4793" s="648">
        <f t="shared" si="7232"/>
        <v>0</v>
      </c>
      <c r="AO4793" s="790"/>
      <c r="AP4793" s="649">
        <f t="shared" si="7232"/>
        <v>0</v>
      </c>
      <c r="AQ4793" s="649">
        <f t="shared" si="7232"/>
        <v>0</v>
      </c>
      <c r="AR4793" s="648">
        <f t="shared" si="7232"/>
        <v>0</v>
      </c>
      <c r="AS4793" s="648">
        <f t="shared" si="7232"/>
        <v>0</v>
      </c>
      <c r="AT4793" s="790"/>
      <c r="AU4793" s="649">
        <f t="shared" si="7232"/>
        <v>0</v>
      </c>
      <c r="AV4793" s="790">
        <f t="shared" ref="AV4793" si="7234">AV4790+AV4791+AV4792</f>
        <v>0</v>
      </c>
      <c r="AW4793" s="843">
        <f t="shared" si="7232"/>
        <v>0</v>
      </c>
      <c r="AX4793" s="336">
        <f t="shared" si="7232"/>
        <v>21</v>
      </c>
      <c r="AY4793" s="337">
        <f t="shared" si="7232"/>
        <v>0</v>
      </c>
      <c r="AZ4793" s="338">
        <f t="shared" si="7232"/>
        <v>-21</v>
      </c>
      <c r="BA4793" s="339" t="e">
        <f t="shared" si="7232"/>
        <v>#DIV/0!</v>
      </c>
      <c r="BB4793" s="322">
        <f t="shared" si="7232"/>
        <v>21</v>
      </c>
      <c r="BC4793" s="337">
        <f t="shared" si="7232"/>
        <v>0</v>
      </c>
      <c r="BD4793" s="338">
        <f t="shared" si="7232"/>
        <v>-21</v>
      </c>
      <c r="BE4793" s="339" t="e">
        <f t="shared" si="7232"/>
        <v>#DIV/0!</v>
      </c>
      <c r="BG4793" s="826"/>
      <c r="BH4793" s="607"/>
    </row>
    <row r="4794" spans="1:66" ht="12.75" customHeight="1" x14ac:dyDescent="0.25">
      <c r="A4794" s="226"/>
      <c r="B4794" s="207"/>
      <c r="C4794" s="254"/>
      <c r="D4794" s="300"/>
      <c r="E4794" s="276"/>
      <c r="F4794" s="300"/>
      <c r="G4794" s="696"/>
      <c r="H4794" s="887"/>
      <c r="I4794" s="444"/>
      <c r="J4794" s="393"/>
      <c r="K4794" s="404" t="s">
        <v>5461</v>
      </c>
      <c r="L4794" s="729">
        <f t="shared" ref="L4794:P4794" si="7235">L4793</f>
        <v>21</v>
      </c>
      <c r="M4794" s="730">
        <f t="shared" si="7235"/>
        <v>21</v>
      </c>
      <c r="N4794" s="844">
        <f t="shared" si="7235"/>
        <v>0</v>
      </c>
      <c r="O4794" s="665">
        <f t="shared" si="7235"/>
        <v>-21</v>
      </c>
      <c r="P4794" s="665">
        <f t="shared" si="7235"/>
        <v>0</v>
      </c>
      <c r="Q4794" s="638">
        <f t="shared" ref="Q4794:BE4794" si="7236">Q4793</f>
        <v>0</v>
      </c>
      <c r="R4794" s="130">
        <f t="shared" si="7236"/>
        <v>0</v>
      </c>
      <c r="S4794" s="130">
        <f t="shared" si="7236"/>
        <v>0</v>
      </c>
      <c r="T4794" s="130">
        <f t="shared" si="7236"/>
        <v>0</v>
      </c>
      <c r="U4794" s="130">
        <f t="shared" si="7236"/>
        <v>0</v>
      </c>
      <c r="V4794" s="130">
        <f t="shared" si="7236"/>
        <v>0</v>
      </c>
      <c r="W4794" s="665"/>
      <c r="X4794" s="130">
        <f t="shared" si="7236"/>
        <v>0</v>
      </c>
      <c r="Y4794" s="130">
        <f t="shared" si="7236"/>
        <v>0</v>
      </c>
      <c r="Z4794" s="130">
        <f t="shared" si="7236"/>
        <v>0</v>
      </c>
      <c r="AA4794" s="130">
        <f t="shared" si="7236"/>
        <v>0</v>
      </c>
      <c r="AB4794" s="665"/>
      <c r="AC4794" s="130">
        <f t="shared" si="7236"/>
        <v>0</v>
      </c>
      <c r="AD4794" s="665">
        <f>AD4793</f>
        <v>0</v>
      </c>
      <c r="AE4794" s="845">
        <f>AE4793</f>
        <v>0</v>
      </c>
      <c r="AF4794" s="844">
        <f t="shared" ref="AF4794:AH4794" si="7237">AF4793</f>
        <v>0</v>
      </c>
      <c r="AG4794" s="665">
        <f t="shared" si="7237"/>
        <v>-21</v>
      </c>
      <c r="AH4794" s="665">
        <f t="shared" si="7237"/>
        <v>0</v>
      </c>
      <c r="AI4794" s="638">
        <f t="shared" si="7236"/>
        <v>0</v>
      </c>
      <c r="AJ4794" s="130">
        <f t="shared" si="7236"/>
        <v>0</v>
      </c>
      <c r="AK4794" s="130">
        <f t="shared" si="7236"/>
        <v>0</v>
      </c>
      <c r="AL4794" s="130">
        <f t="shared" si="7236"/>
        <v>0</v>
      </c>
      <c r="AM4794" s="130">
        <f t="shared" si="7236"/>
        <v>0</v>
      </c>
      <c r="AN4794" s="130">
        <f t="shared" si="7236"/>
        <v>0</v>
      </c>
      <c r="AO4794" s="665"/>
      <c r="AP4794" s="130">
        <f t="shared" si="7236"/>
        <v>0</v>
      </c>
      <c r="AQ4794" s="130">
        <f t="shared" si="7236"/>
        <v>0</v>
      </c>
      <c r="AR4794" s="130">
        <f t="shared" si="7236"/>
        <v>0</v>
      </c>
      <c r="AS4794" s="130">
        <f t="shared" si="7236"/>
        <v>0</v>
      </c>
      <c r="AT4794" s="665"/>
      <c r="AU4794" s="130">
        <f t="shared" si="7236"/>
        <v>0</v>
      </c>
      <c r="AV4794" s="665">
        <f t="shared" ref="AV4794" si="7238">AV4793</f>
        <v>0</v>
      </c>
      <c r="AW4794" s="845">
        <f t="shared" si="7236"/>
        <v>0</v>
      </c>
      <c r="AX4794" s="314">
        <f t="shared" si="7236"/>
        <v>21</v>
      </c>
      <c r="AY4794" s="131">
        <f t="shared" si="7236"/>
        <v>0</v>
      </c>
      <c r="AZ4794" s="132">
        <f t="shared" si="7236"/>
        <v>-21</v>
      </c>
      <c r="BA4794" s="340" t="e">
        <f t="shared" si="7236"/>
        <v>#DIV/0!</v>
      </c>
      <c r="BB4794" s="310">
        <f t="shared" si="7236"/>
        <v>21</v>
      </c>
      <c r="BC4794" s="131">
        <f t="shared" si="7236"/>
        <v>0</v>
      </c>
      <c r="BD4794" s="132">
        <f t="shared" si="7236"/>
        <v>-21</v>
      </c>
      <c r="BE4794" s="340" t="e">
        <f t="shared" si="7236"/>
        <v>#DIV/0!</v>
      </c>
      <c r="BG4794" s="826"/>
      <c r="BH4794" s="607"/>
    </row>
    <row r="4795" spans="1:66" ht="12.75" customHeight="1" x14ac:dyDescent="0.25">
      <c r="A4795" s="222"/>
      <c r="C4795" s="116"/>
      <c r="D4795" s="620"/>
      <c r="F4795" s="117"/>
      <c r="G4795" s="690"/>
      <c r="H4795" s="878"/>
      <c r="I4795" s="397"/>
      <c r="J4795" s="380"/>
      <c r="K4795" s="405" t="s">
        <v>208</v>
      </c>
      <c r="L4795" s="731">
        <v>0</v>
      </c>
      <c r="M4795" s="732">
        <v>0</v>
      </c>
      <c r="N4795" s="929">
        <v>0</v>
      </c>
      <c r="O4795" s="530">
        <v>0</v>
      </c>
      <c r="P4795" s="530">
        <v>0</v>
      </c>
      <c r="Q4795" s="641">
        <v>0</v>
      </c>
      <c r="R4795" s="537">
        <v>0</v>
      </c>
      <c r="S4795" s="537">
        <v>0</v>
      </c>
      <c r="T4795" s="537">
        <v>0</v>
      </c>
      <c r="U4795" s="537">
        <v>0</v>
      </c>
      <c r="V4795" s="537">
        <v>0</v>
      </c>
      <c r="W4795" s="530"/>
      <c r="X4795" s="142">
        <v>0</v>
      </c>
      <c r="Y4795" s="142">
        <v>0</v>
      </c>
      <c r="Z4795" s="537">
        <v>0</v>
      </c>
      <c r="AA4795" s="537">
        <v>0</v>
      </c>
      <c r="AB4795" s="530"/>
      <c r="AC4795" s="142">
        <v>0</v>
      </c>
      <c r="AD4795" s="530">
        <v>0</v>
      </c>
      <c r="AE4795" s="842">
        <v>0</v>
      </c>
      <c r="AF4795" s="929">
        <v>0</v>
      </c>
      <c r="AG4795" s="530">
        <v>0</v>
      </c>
      <c r="AH4795" s="530">
        <v>0</v>
      </c>
      <c r="AI4795" s="641">
        <v>0</v>
      </c>
      <c r="AJ4795" s="537">
        <v>0</v>
      </c>
      <c r="AK4795" s="537">
        <v>0</v>
      </c>
      <c r="AL4795" s="537">
        <v>0</v>
      </c>
      <c r="AM4795" s="537">
        <v>0</v>
      </c>
      <c r="AN4795" s="537">
        <v>0</v>
      </c>
      <c r="AO4795" s="530"/>
      <c r="AP4795" s="142">
        <v>0</v>
      </c>
      <c r="AQ4795" s="142">
        <v>0</v>
      </c>
      <c r="AR4795" s="537">
        <v>0</v>
      </c>
      <c r="AS4795" s="537">
        <v>0</v>
      </c>
      <c r="AT4795" s="530"/>
      <c r="AU4795" s="142">
        <v>0</v>
      </c>
      <c r="AV4795" s="530">
        <v>0</v>
      </c>
      <c r="AW4795" s="842">
        <v>0</v>
      </c>
      <c r="AX4795" s="115">
        <v>0</v>
      </c>
      <c r="AY4795" s="5">
        <v>0</v>
      </c>
      <c r="AZ4795" s="5">
        <v>0</v>
      </c>
      <c r="BA4795" s="335">
        <v>0</v>
      </c>
      <c r="BB4795" s="23">
        <v>0</v>
      </c>
      <c r="BC4795" s="5">
        <v>0</v>
      </c>
      <c r="BD4795" s="5">
        <v>0</v>
      </c>
      <c r="BE4795" s="335">
        <v>0</v>
      </c>
      <c r="BG4795" s="826"/>
      <c r="BH4795" s="607"/>
    </row>
    <row r="4796" spans="1:66" ht="12.75" customHeight="1" x14ac:dyDescent="0.25">
      <c r="A4796" s="21"/>
      <c r="B4796" s="112"/>
      <c r="C4796" s="116"/>
      <c r="D4796" s="623"/>
      <c r="E4796" s="278"/>
      <c r="F4796" s="116"/>
      <c r="G4796" s="694"/>
      <c r="H4796" s="878"/>
      <c r="I4796" s="397"/>
      <c r="J4796" s="380"/>
      <c r="K4796" s="405" t="s">
        <v>96</v>
      </c>
      <c r="L4796" s="738">
        <v>0</v>
      </c>
      <c r="M4796" s="739">
        <v>0</v>
      </c>
      <c r="N4796" s="929">
        <v>0</v>
      </c>
      <c r="O4796" s="530">
        <v>0</v>
      </c>
      <c r="P4796" s="530">
        <v>0</v>
      </c>
      <c r="Q4796" s="641">
        <v>0</v>
      </c>
      <c r="R4796" s="537">
        <v>0</v>
      </c>
      <c r="S4796" s="537">
        <v>0</v>
      </c>
      <c r="T4796" s="537">
        <v>0</v>
      </c>
      <c r="U4796" s="537">
        <v>0</v>
      </c>
      <c r="V4796" s="537">
        <v>0</v>
      </c>
      <c r="W4796" s="530"/>
      <c r="X4796" s="142">
        <v>0</v>
      </c>
      <c r="Y4796" s="142">
        <v>0</v>
      </c>
      <c r="Z4796" s="537">
        <v>0</v>
      </c>
      <c r="AA4796" s="537">
        <v>0</v>
      </c>
      <c r="AB4796" s="530"/>
      <c r="AC4796" s="142">
        <v>0</v>
      </c>
      <c r="AD4796" s="530">
        <v>0</v>
      </c>
      <c r="AE4796" s="842">
        <v>0</v>
      </c>
      <c r="AF4796" s="929">
        <v>0</v>
      </c>
      <c r="AG4796" s="530">
        <v>0</v>
      </c>
      <c r="AH4796" s="530">
        <v>0</v>
      </c>
      <c r="AI4796" s="641">
        <v>0</v>
      </c>
      <c r="AJ4796" s="537">
        <v>0</v>
      </c>
      <c r="AK4796" s="537">
        <v>0</v>
      </c>
      <c r="AL4796" s="537">
        <v>0</v>
      </c>
      <c r="AM4796" s="537">
        <v>0</v>
      </c>
      <c r="AN4796" s="537">
        <v>0</v>
      </c>
      <c r="AO4796" s="530"/>
      <c r="AP4796" s="142">
        <v>0</v>
      </c>
      <c r="AQ4796" s="142">
        <v>0</v>
      </c>
      <c r="AR4796" s="537">
        <v>0</v>
      </c>
      <c r="AS4796" s="537">
        <v>0</v>
      </c>
      <c r="AT4796" s="530"/>
      <c r="AU4796" s="142">
        <v>0</v>
      </c>
      <c r="AV4796" s="530">
        <v>0</v>
      </c>
      <c r="AW4796" s="842">
        <v>0</v>
      </c>
      <c r="AX4796" s="115">
        <v>0</v>
      </c>
      <c r="AY4796" s="5">
        <v>0</v>
      </c>
      <c r="AZ4796" s="5">
        <v>0</v>
      </c>
      <c r="BA4796" s="335">
        <v>0</v>
      </c>
      <c r="BB4796" s="23">
        <v>0</v>
      </c>
      <c r="BC4796" s="5">
        <v>0</v>
      </c>
      <c r="BD4796" s="5">
        <v>0</v>
      </c>
      <c r="BE4796" s="335">
        <v>0</v>
      </c>
      <c r="BG4796" s="826"/>
      <c r="BH4796" s="607"/>
    </row>
    <row r="4797" spans="1:66" ht="12.75" customHeight="1" x14ac:dyDescent="0.25">
      <c r="A4797" s="21"/>
      <c r="B4797" s="112"/>
      <c r="C4797" s="116"/>
      <c r="D4797" s="623"/>
      <c r="E4797" s="278"/>
      <c r="F4797" s="116"/>
      <c r="G4797" s="694"/>
      <c r="H4797" s="878"/>
      <c r="I4797" s="397"/>
      <c r="J4797" s="380"/>
      <c r="K4797" s="405" t="s">
        <v>209</v>
      </c>
      <c r="L4797" s="738">
        <v>0</v>
      </c>
      <c r="M4797" s="739">
        <v>0</v>
      </c>
      <c r="N4797" s="929">
        <v>0</v>
      </c>
      <c r="O4797" s="530">
        <v>0</v>
      </c>
      <c r="P4797" s="530">
        <v>0</v>
      </c>
      <c r="Q4797" s="641">
        <v>0</v>
      </c>
      <c r="R4797" s="537">
        <v>0</v>
      </c>
      <c r="S4797" s="537">
        <v>0</v>
      </c>
      <c r="T4797" s="537">
        <v>0</v>
      </c>
      <c r="U4797" s="537">
        <v>0</v>
      </c>
      <c r="V4797" s="537">
        <v>0</v>
      </c>
      <c r="W4797" s="530"/>
      <c r="X4797" s="142">
        <v>0</v>
      </c>
      <c r="Y4797" s="142">
        <v>0</v>
      </c>
      <c r="Z4797" s="537">
        <v>0</v>
      </c>
      <c r="AA4797" s="537">
        <v>0</v>
      </c>
      <c r="AB4797" s="530"/>
      <c r="AC4797" s="142">
        <v>0</v>
      </c>
      <c r="AD4797" s="530">
        <v>0</v>
      </c>
      <c r="AE4797" s="842">
        <v>0</v>
      </c>
      <c r="AF4797" s="929">
        <v>0</v>
      </c>
      <c r="AG4797" s="530">
        <v>0</v>
      </c>
      <c r="AH4797" s="530">
        <v>0</v>
      </c>
      <c r="AI4797" s="641">
        <v>0</v>
      </c>
      <c r="AJ4797" s="537">
        <v>0</v>
      </c>
      <c r="AK4797" s="537">
        <v>0</v>
      </c>
      <c r="AL4797" s="537">
        <v>0</v>
      </c>
      <c r="AM4797" s="537">
        <v>0</v>
      </c>
      <c r="AN4797" s="537">
        <v>0</v>
      </c>
      <c r="AO4797" s="530"/>
      <c r="AP4797" s="142">
        <v>0</v>
      </c>
      <c r="AQ4797" s="142">
        <v>0</v>
      </c>
      <c r="AR4797" s="537">
        <v>0</v>
      </c>
      <c r="AS4797" s="537">
        <v>0</v>
      </c>
      <c r="AT4797" s="530"/>
      <c r="AU4797" s="142">
        <v>0</v>
      </c>
      <c r="AV4797" s="530">
        <v>0</v>
      </c>
      <c r="AW4797" s="842">
        <v>0</v>
      </c>
      <c r="AX4797" s="115">
        <v>0</v>
      </c>
      <c r="AY4797" s="5">
        <v>0</v>
      </c>
      <c r="AZ4797" s="5">
        <v>0</v>
      </c>
      <c r="BA4797" s="335">
        <v>0</v>
      </c>
      <c r="BB4797" s="23">
        <v>0</v>
      </c>
      <c r="BC4797" s="5">
        <v>0</v>
      </c>
      <c r="BD4797" s="5">
        <v>0</v>
      </c>
      <c r="BE4797" s="335">
        <v>0</v>
      </c>
      <c r="BG4797" s="826"/>
      <c r="BH4797" s="607"/>
    </row>
    <row r="4798" spans="1:66" s="28" customFormat="1" ht="12.75" customHeight="1" x14ac:dyDescent="0.25">
      <c r="A4798" s="21"/>
      <c r="B4798" s="112"/>
      <c r="C4798" s="116"/>
      <c r="D4798" s="623"/>
      <c r="E4798" s="278"/>
      <c r="F4798" s="116"/>
      <c r="G4798" s="694"/>
      <c r="H4798" s="878"/>
      <c r="I4798" s="397"/>
      <c r="J4798" s="380"/>
      <c r="K4798" s="405" t="s">
        <v>210</v>
      </c>
      <c r="L4798" s="738">
        <v>0</v>
      </c>
      <c r="M4798" s="739">
        <v>0</v>
      </c>
      <c r="N4798" s="929">
        <v>0</v>
      </c>
      <c r="O4798" s="530">
        <v>0</v>
      </c>
      <c r="P4798" s="530">
        <v>0</v>
      </c>
      <c r="Q4798" s="641">
        <v>0</v>
      </c>
      <c r="R4798" s="537">
        <v>0</v>
      </c>
      <c r="S4798" s="537">
        <v>0</v>
      </c>
      <c r="T4798" s="537">
        <v>0</v>
      </c>
      <c r="U4798" s="537">
        <v>0</v>
      </c>
      <c r="V4798" s="537">
        <v>0</v>
      </c>
      <c r="W4798" s="530"/>
      <c r="X4798" s="142">
        <v>0</v>
      </c>
      <c r="Y4798" s="142">
        <v>0</v>
      </c>
      <c r="Z4798" s="537">
        <v>0</v>
      </c>
      <c r="AA4798" s="537">
        <v>0</v>
      </c>
      <c r="AB4798" s="530"/>
      <c r="AC4798" s="142">
        <v>0</v>
      </c>
      <c r="AD4798" s="530">
        <v>0</v>
      </c>
      <c r="AE4798" s="842">
        <v>0</v>
      </c>
      <c r="AF4798" s="929">
        <v>0</v>
      </c>
      <c r="AG4798" s="530">
        <v>0</v>
      </c>
      <c r="AH4798" s="530">
        <v>0</v>
      </c>
      <c r="AI4798" s="641">
        <v>0</v>
      </c>
      <c r="AJ4798" s="537">
        <v>0</v>
      </c>
      <c r="AK4798" s="537">
        <v>0</v>
      </c>
      <c r="AL4798" s="537">
        <v>0</v>
      </c>
      <c r="AM4798" s="537">
        <v>0</v>
      </c>
      <c r="AN4798" s="537">
        <v>0</v>
      </c>
      <c r="AO4798" s="530"/>
      <c r="AP4798" s="142">
        <v>0</v>
      </c>
      <c r="AQ4798" s="142">
        <v>0</v>
      </c>
      <c r="AR4798" s="537">
        <v>0</v>
      </c>
      <c r="AS4798" s="537">
        <v>0</v>
      </c>
      <c r="AT4798" s="530"/>
      <c r="AU4798" s="142">
        <v>0</v>
      </c>
      <c r="AV4798" s="530">
        <v>0</v>
      </c>
      <c r="AW4798" s="842">
        <v>0</v>
      </c>
      <c r="AX4798" s="115">
        <v>0</v>
      </c>
      <c r="AY4798" s="5">
        <v>0</v>
      </c>
      <c r="AZ4798" s="5">
        <v>0</v>
      </c>
      <c r="BA4798" s="335">
        <v>0</v>
      </c>
      <c r="BB4798" s="23">
        <v>0</v>
      </c>
      <c r="BC4798" s="5">
        <v>0</v>
      </c>
      <c r="BD4798" s="5">
        <v>0</v>
      </c>
      <c r="BE4798" s="335">
        <v>0</v>
      </c>
      <c r="BF4798" s="41"/>
      <c r="BG4798" s="826"/>
      <c r="BH4798" s="607"/>
      <c r="BI4798" s="41"/>
      <c r="BJ4798" s="41"/>
      <c r="BK4798" s="41"/>
      <c r="BL4798" s="41"/>
      <c r="BM4798" s="41"/>
      <c r="BN4798" s="41"/>
    </row>
    <row r="4799" spans="1:66" ht="12.75" customHeight="1" x14ac:dyDescent="0.25">
      <c r="A4799" s="21"/>
      <c r="B4799" s="112"/>
      <c r="C4799" s="116"/>
      <c r="D4799" s="623"/>
      <c r="E4799" s="278"/>
      <c r="F4799" s="116"/>
      <c r="G4799" s="694"/>
      <c r="H4799" s="878"/>
      <c r="I4799" s="397"/>
      <c r="J4799" s="380"/>
      <c r="K4799" s="406" t="s">
        <v>53</v>
      </c>
      <c r="L4799" s="738">
        <v>0</v>
      </c>
      <c r="M4799" s="739">
        <v>0</v>
      </c>
      <c r="N4799" s="929">
        <v>0</v>
      </c>
      <c r="O4799" s="530">
        <v>0</v>
      </c>
      <c r="P4799" s="530">
        <v>0</v>
      </c>
      <c r="Q4799" s="641">
        <v>0</v>
      </c>
      <c r="R4799" s="537">
        <v>0</v>
      </c>
      <c r="S4799" s="537">
        <v>0</v>
      </c>
      <c r="T4799" s="537">
        <v>0</v>
      </c>
      <c r="U4799" s="537">
        <v>0</v>
      </c>
      <c r="V4799" s="537">
        <v>0</v>
      </c>
      <c r="W4799" s="530"/>
      <c r="X4799" s="142">
        <v>0</v>
      </c>
      <c r="Y4799" s="142">
        <v>0</v>
      </c>
      <c r="Z4799" s="537">
        <v>0</v>
      </c>
      <c r="AA4799" s="537">
        <v>0</v>
      </c>
      <c r="AB4799" s="530"/>
      <c r="AC4799" s="142">
        <v>0</v>
      </c>
      <c r="AD4799" s="530">
        <v>0</v>
      </c>
      <c r="AE4799" s="842">
        <v>0</v>
      </c>
      <c r="AF4799" s="929">
        <v>0</v>
      </c>
      <c r="AG4799" s="530">
        <v>0</v>
      </c>
      <c r="AH4799" s="530">
        <v>0</v>
      </c>
      <c r="AI4799" s="641">
        <v>0</v>
      </c>
      <c r="AJ4799" s="537">
        <v>0</v>
      </c>
      <c r="AK4799" s="537">
        <v>0</v>
      </c>
      <c r="AL4799" s="537">
        <v>0</v>
      </c>
      <c r="AM4799" s="537">
        <v>0</v>
      </c>
      <c r="AN4799" s="537">
        <v>0</v>
      </c>
      <c r="AO4799" s="530"/>
      <c r="AP4799" s="142">
        <v>0</v>
      </c>
      <c r="AQ4799" s="142">
        <v>0</v>
      </c>
      <c r="AR4799" s="537">
        <v>0</v>
      </c>
      <c r="AS4799" s="537">
        <v>0</v>
      </c>
      <c r="AT4799" s="530"/>
      <c r="AU4799" s="142">
        <v>0</v>
      </c>
      <c r="AV4799" s="530">
        <v>0</v>
      </c>
      <c r="AW4799" s="842">
        <v>0</v>
      </c>
      <c r="AX4799" s="115">
        <v>0</v>
      </c>
      <c r="AY4799" s="5">
        <v>0</v>
      </c>
      <c r="AZ4799" s="5">
        <v>0</v>
      </c>
      <c r="BA4799" s="335">
        <v>0</v>
      </c>
      <c r="BB4799" s="23">
        <v>0</v>
      </c>
      <c r="BC4799" s="5">
        <v>0</v>
      </c>
      <c r="BD4799" s="5">
        <v>0</v>
      </c>
      <c r="BE4799" s="335">
        <v>0</v>
      </c>
      <c r="BG4799" s="826"/>
      <c r="BH4799" s="607"/>
    </row>
    <row r="4800" spans="1:66" ht="12.75" customHeight="1" x14ac:dyDescent="0.25">
      <c r="A4800" s="21"/>
      <c r="B4800" s="112"/>
      <c r="C4800" s="116"/>
      <c r="D4800" s="623"/>
      <c r="E4800" s="278"/>
      <c r="F4800" s="116"/>
      <c r="G4800" s="694"/>
      <c r="H4800" s="878"/>
      <c r="I4800" s="397"/>
      <c r="J4800" s="380"/>
      <c r="K4800" s="406"/>
      <c r="L4800" s="738"/>
      <c r="M4800" s="739"/>
      <c r="N4800" s="932"/>
      <c r="O4800" s="125"/>
      <c r="P4800" s="125"/>
      <c r="Q4800" s="642"/>
      <c r="R4800" s="538"/>
      <c r="S4800" s="538"/>
      <c r="T4800" s="538"/>
      <c r="U4800" s="538"/>
      <c r="V4800" s="538"/>
      <c r="W4800" s="532"/>
      <c r="X4800" s="143"/>
      <c r="Y4800" s="143"/>
      <c r="Z4800" s="553"/>
      <c r="AA4800" s="553"/>
      <c r="AB4800" s="532"/>
      <c r="AC4800" s="594"/>
      <c r="AD4800" s="125"/>
      <c r="AE4800" s="848"/>
      <c r="AF4800" s="932"/>
      <c r="AG4800" s="125"/>
      <c r="AH4800" s="125"/>
      <c r="AI4800" s="642"/>
      <c r="AJ4800" s="538"/>
      <c r="AK4800" s="538"/>
      <c r="AL4800" s="538"/>
      <c r="AM4800" s="538"/>
      <c r="AN4800" s="538"/>
      <c r="AO4800" s="532"/>
      <c r="AP4800" s="143"/>
      <c r="AQ4800" s="143"/>
      <c r="AR4800" s="553"/>
      <c r="AS4800" s="553"/>
      <c r="AT4800" s="532"/>
      <c r="AU4800" s="594"/>
      <c r="AV4800" s="125"/>
      <c r="AW4800" s="848"/>
      <c r="AX4800" s="124"/>
      <c r="AY4800" s="6"/>
      <c r="AZ4800" s="6"/>
      <c r="BA4800" s="341"/>
      <c r="BB4800" s="311"/>
      <c r="BC4800" s="6"/>
      <c r="BD4800" s="6"/>
      <c r="BE4800" s="341"/>
      <c r="BG4800" s="826"/>
      <c r="BH4800" s="607"/>
    </row>
    <row r="4801" spans="1:60" ht="12.75" customHeight="1" x14ac:dyDescent="0.25">
      <c r="A4801" s="223"/>
      <c r="B4801" s="205"/>
      <c r="C4801" s="251"/>
      <c r="D4801" s="619"/>
      <c r="E4801" s="274"/>
      <c r="F4801" s="299"/>
      <c r="G4801" s="694"/>
      <c r="H4801" s="878"/>
      <c r="I4801" s="397"/>
      <c r="J4801" s="380"/>
      <c r="K4801" s="405"/>
      <c r="L4801" s="748"/>
      <c r="M4801" s="749"/>
      <c r="N4801" s="934"/>
      <c r="O4801" s="44"/>
      <c r="P4801" s="44"/>
      <c r="Q4801" s="644"/>
      <c r="R4801" s="542"/>
      <c r="S4801" s="542"/>
      <c r="T4801" s="542"/>
      <c r="U4801" s="542"/>
      <c r="V4801" s="542"/>
      <c r="W4801" s="534"/>
      <c r="X4801" s="146"/>
      <c r="Y4801" s="146"/>
      <c r="Z4801" s="556"/>
      <c r="AA4801" s="556"/>
      <c r="AB4801" s="534"/>
      <c r="AC4801" s="597"/>
      <c r="AD4801" s="44"/>
      <c r="AE4801" s="841"/>
      <c r="AF4801" s="934"/>
      <c r="AG4801" s="44"/>
      <c r="AH4801" s="44"/>
      <c r="AI4801" s="644"/>
      <c r="AJ4801" s="542"/>
      <c r="AK4801" s="542"/>
      <c r="AL4801" s="542"/>
      <c r="AM4801" s="542"/>
      <c r="AN4801" s="542"/>
      <c r="AO4801" s="534"/>
      <c r="AP4801" s="146"/>
      <c r="AQ4801" s="146"/>
      <c r="AR4801" s="556"/>
      <c r="AS4801" s="556"/>
      <c r="AT4801" s="534"/>
      <c r="AU4801" s="597"/>
      <c r="AV4801" s="44"/>
      <c r="AW4801" s="841"/>
      <c r="AX4801" s="312"/>
      <c r="AY4801" s="14"/>
      <c r="AZ4801" s="14"/>
      <c r="BA4801" s="334"/>
      <c r="BB4801" s="309"/>
      <c r="BC4801" s="14"/>
      <c r="BD4801" s="14"/>
      <c r="BE4801" s="334"/>
      <c r="BG4801" s="826"/>
      <c r="BH4801" s="607"/>
    </row>
    <row r="4802" spans="1:60" ht="12.75" customHeight="1" x14ac:dyDescent="0.25">
      <c r="A4802" s="222"/>
      <c r="C4802" s="116"/>
      <c r="D4802" s="620"/>
      <c r="F4802" s="117"/>
      <c r="G4802" s="694"/>
      <c r="H4802" s="878"/>
      <c r="I4802" s="397"/>
      <c r="J4802" s="380"/>
      <c r="K4802" s="450" t="s">
        <v>6652</v>
      </c>
      <c r="L4802" s="731"/>
      <c r="M4802" s="732"/>
      <c r="N4802" s="931"/>
      <c r="O4802" s="923"/>
      <c r="P4802" s="923"/>
      <c r="Q4802" s="641"/>
      <c r="R4802" s="537"/>
      <c r="S4802" s="537"/>
      <c r="T4802" s="537"/>
      <c r="U4802" s="537"/>
      <c r="V4802" s="537"/>
      <c r="W4802" s="531"/>
      <c r="X4802" s="141"/>
      <c r="Y4802" s="141"/>
      <c r="Z4802" s="552"/>
      <c r="AA4802" s="552"/>
      <c r="AB4802" s="531"/>
      <c r="AC4802" s="593"/>
      <c r="AD4802" s="923"/>
      <c r="AE4802" s="846"/>
      <c r="AF4802" s="931"/>
      <c r="AG4802" s="923"/>
      <c r="AH4802" s="923"/>
      <c r="AI4802" s="641"/>
      <c r="AJ4802" s="537"/>
      <c r="AK4802" s="537"/>
      <c r="AL4802" s="537"/>
      <c r="AM4802" s="537"/>
      <c r="AN4802" s="537"/>
      <c r="AO4802" s="531"/>
      <c r="AP4802" s="141"/>
      <c r="AQ4802" s="141"/>
      <c r="AR4802" s="552"/>
      <c r="AS4802" s="552"/>
      <c r="AT4802" s="531"/>
      <c r="AU4802" s="593"/>
      <c r="AV4802" s="923"/>
      <c r="AW4802" s="846"/>
      <c r="AX4802" s="121"/>
      <c r="AY4802" s="111"/>
      <c r="AZ4802" s="111"/>
      <c r="BA4802" s="343"/>
      <c r="BB4802" s="324"/>
      <c r="BC4802" s="111"/>
      <c r="BD4802" s="111"/>
      <c r="BE4802" s="343"/>
      <c r="BG4802" s="826"/>
      <c r="BH4802" s="607"/>
    </row>
    <row r="4803" spans="1:60" x14ac:dyDescent="0.25">
      <c r="A4803" s="222"/>
      <c r="C4803" s="116"/>
      <c r="D4803" s="620"/>
      <c r="F4803" s="117"/>
      <c r="G4803" s="694"/>
      <c r="H4803" s="878"/>
      <c r="I4803" s="397"/>
      <c r="J4803" s="380"/>
      <c r="K4803" s="451" t="s">
        <v>727</v>
      </c>
      <c r="L4803" s="731"/>
      <c r="M4803" s="732"/>
      <c r="N4803" s="931"/>
      <c r="O4803" s="923"/>
      <c r="P4803" s="923"/>
      <c r="Q4803" s="641"/>
      <c r="R4803" s="537"/>
      <c r="S4803" s="537"/>
      <c r="T4803" s="537"/>
      <c r="U4803" s="537"/>
      <c r="V4803" s="537"/>
      <c r="W4803" s="531"/>
      <c r="X4803" s="141"/>
      <c r="Y4803" s="141"/>
      <c r="Z4803" s="552"/>
      <c r="AA4803" s="552"/>
      <c r="AB4803" s="531"/>
      <c r="AC4803" s="593"/>
      <c r="AD4803" s="923"/>
      <c r="AE4803" s="846"/>
      <c r="AF4803" s="931"/>
      <c r="AG4803" s="923"/>
      <c r="AH4803" s="923"/>
      <c r="AI4803" s="641"/>
      <c r="AJ4803" s="537"/>
      <c r="AK4803" s="537"/>
      <c r="AL4803" s="537"/>
      <c r="AM4803" s="537"/>
      <c r="AN4803" s="537"/>
      <c r="AO4803" s="531"/>
      <c r="AP4803" s="141"/>
      <c r="AQ4803" s="141"/>
      <c r="AR4803" s="552"/>
      <c r="AS4803" s="552"/>
      <c r="AT4803" s="531"/>
      <c r="AU4803" s="593"/>
      <c r="AV4803" s="923"/>
      <c r="AW4803" s="846"/>
      <c r="AX4803" s="121"/>
      <c r="AY4803" s="111"/>
      <c r="AZ4803" s="111"/>
      <c r="BA4803" s="343"/>
      <c r="BB4803" s="324"/>
      <c r="BC4803" s="111"/>
      <c r="BD4803" s="111"/>
      <c r="BE4803" s="343"/>
      <c r="BG4803" s="826"/>
      <c r="BH4803" s="607"/>
    </row>
    <row r="4804" spans="1:60" ht="12.75" customHeight="1" x14ac:dyDescent="0.25">
      <c r="A4804" s="222"/>
      <c r="C4804" s="116"/>
      <c r="D4804" s="620"/>
      <c r="F4804" s="117"/>
      <c r="G4804" s="694"/>
      <c r="H4804" s="878"/>
      <c r="I4804" s="397"/>
      <c r="J4804" s="380"/>
      <c r="K4804" s="408"/>
      <c r="L4804" s="731"/>
      <c r="M4804" s="732"/>
      <c r="N4804" s="931"/>
      <c r="O4804" s="923"/>
      <c r="P4804" s="923"/>
      <c r="Q4804" s="641"/>
      <c r="R4804" s="537"/>
      <c r="S4804" s="537"/>
      <c r="T4804" s="537"/>
      <c r="U4804" s="537"/>
      <c r="V4804" s="537"/>
      <c r="W4804" s="531"/>
      <c r="X4804" s="141"/>
      <c r="Y4804" s="141"/>
      <c r="Z4804" s="552"/>
      <c r="AA4804" s="552"/>
      <c r="AB4804" s="531"/>
      <c r="AC4804" s="593"/>
      <c r="AD4804" s="923"/>
      <c r="AE4804" s="846"/>
      <c r="AF4804" s="931"/>
      <c r="AG4804" s="923"/>
      <c r="AH4804" s="923"/>
      <c r="AI4804" s="641"/>
      <c r="AJ4804" s="537"/>
      <c r="AK4804" s="537"/>
      <c r="AL4804" s="537"/>
      <c r="AM4804" s="537"/>
      <c r="AN4804" s="537"/>
      <c r="AO4804" s="531"/>
      <c r="AP4804" s="141"/>
      <c r="AQ4804" s="141"/>
      <c r="AR4804" s="552"/>
      <c r="AS4804" s="552"/>
      <c r="AT4804" s="531"/>
      <c r="AU4804" s="593"/>
      <c r="AV4804" s="923"/>
      <c r="AW4804" s="846"/>
      <c r="AX4804" s="121"/>
      <c r="AY4804" s="111"/>
      <c r="AZ4804" s="111"/>
      <c r="BA4804" s="343"/>
      <c r="BB4804" s="324"/>
      <c r="BC4804" s="111"/>
      <c r="BD4804" s="111"/>
      <c r="BE4804" s="343"/>
      <c r="BG4804" s="826"/>
      <c r="BH4804" s="607"/>
    </row>
    <row r="4805" spans="1:60" ht="35.1" customHeight="1" x14ac:dyDescent="0.25">
      <c r="A4805" s="222" t="s">
        <v>6115</v>
      </c>
      <c r="B4805" s="30">
        <v>16</v>
      </c>
      <c r="C4805" s="116" t="s">
        <v>107</v>
      </c>
      <c r="D4805" s="620">
        <v>2024</v>
      </c>
      <c r="F4805" s="117"/>
      <c r="G4805" s="694"/>
      <c r="H4805" s="878" t="str">
        <f t="shared" si="7167"/>
        <v>088</v>
      </c>
      <c r="I4805" s="397" t="s">
        <v>3266</v>
      </c>
      <c r="J4805" s="380" t="s">
        <v>2676</v>
      </c>
      <c r="K4805" s="408" t="s">
        <v>6270</v>
      </c>
      <c r="L4805" s="738"/>
      <c r="M4805" s="739"/>
      <c r="N4805" s="931"/>
      <c r="O4805" s="923"/>
      <c r="P4805" s="923"/>
      <c r="Q4805" s="657"/>
      <c r="R4805" s="543"/>
      <c r="S4805" s="543"/>
      <c r="T4805" s="543"/>
      <c r="U4805" s="543"/>
      <c r="V4805" s="543"/>
      <c r="W4805" s="686"/>
      <c r="X4805" s="141"/>
      <c r="Y4805" s="141"/>
      <c r="Z4805" s="552"/>
      <c r="AA4805" s="552"/>
      <c r="AB4805" s="686"/>
      <c r="AC4805" s="593"/>
      <c r="AD4805" s="923"/>
      <c r="AE4805" s="846"/>
      <c r="AF4805" s="931"/>
      <c r="AG4805" s="923"/>
      <c r="AH4805" s="923"/>
      <c r="AI4805" s="641"/>
      <c r="AJ4805" s="537"/>
      <c r="AK4805" s="537"/>
      <c r="AL4805" s="537"/>
      <c r="AM4805" s="537"/>
      <c r="AN4805" s="537"/>
      <c r="AO4805" s="686"/>
      <c r="AP4805" s="143"/>
      <c r="AQ4805" s="143"/>
      <c r="AR4805" s="553"/>
      <c r="AS4805" s="553"/>
      <c r="AT4805" s="686"/>
      <c r="AU4805" s="594"/>
      <c r="AV4805" s="923"/>
      <c r="AW4805" s="846"/>
      <c r="AX4805" s="124"/>
      <c r="AY4805" s="6"/>
      <c r="AZ4805" s="26"/>
      <c r="BA4805" s="341"/>
      <c r="BB4805" s="311"/>
      <c r="BC4805" s="6"/>
      <c r="BD4805" s="26"/>
      <c r="BE4805" s="341"/>
      <c r="BG4805" s="826" t="str">
        <f>RIGHT(LEFT(I4805,3),2)&amp;"."&amp;RIGHT(LEFT(I4805,5),2)</f>
        <v>01.00</v>
      </c>
      <c r="BH4805" s="607" t="b">
        <f>COUNTIF('Codes SEC'!$B$2:$B$250,Ministres!BG4805)&gt;0</f>
        <v>1</v>
      </c>
    </row>
    <row r="4806" spans="1:60" ht="12.75" customHeight="1" x14ac:dyDescent="0.25">
      <c r="A4806" s="222"/>
      <c r="C4806" s="116"/>
      <c r="D4806" s="620"/>
      <c r="F4806" s="117"/>
      <c r="G4806" s="694"/>
      <c r="H4806" s="878"/>
      <c r="I4806" s="397"/>
      <c r="J4806" s="380"/>
      <c r="K4806" s="463" t="s">
        <v>20</v>
      </c>
      <c r="L4806" s="738">
        <v>560</v>
      </c>
      <c r="M4806" s="739">
        <v>560</v>
      </c>
      <c r="N4806" s="931"/>
      <c r="O4806" s="530">
        <f t="shared" ref="O4806:O4810" si="7239">IF(N4806&gt;L4806,"0 ",N4806-L4806)</f>
        <v>-560</v>
      </c>
      <c r="P4806" s="530" t="str">
        <f t="shared" ref="P4806:P4810" si="7240">IF(N4806&lt;L4806,"0 ",N4806-L4806)</f>
        <v xml:space="preserve">0 </v>
      </c>
      <c r="Q4806" s="658"/>
      <c r="R4806" s="544"/>
      <c r="S4806" s="544"/>
      <c r="T4806" s="544"/>
      <c r="U4806" s="544"/>
      <c r="V4806" s="544"/>
      <c r="W4806" s="687"/>
      <c r="X4806" s="141"/>
      <c r="Y4806" s="141"/>
      <c r="Z4806" s="552"/>
      <c r="AA4806" s="552"/>
      <c r="AB4806" s="687"/>
      <c r="AC4806" s="593"/>
      <c r="AD4806" s="530">
        <f t="shared" ref="AD4806:AD4810" si="7241">X4806+Y4806+AC4806</f>
        <v>0</v>
      </c>
      <c r="AE4806" s="842">
        <f t="shared" ref="AE4806:AE4810" si="7242">N4806+AD4806</f>
        <v>0</v>
      </c>
      <c r="AF4806" s="931"/>
      <c r="AG4806" s="530">
        <f t="shared" ref="AG4806:AG4810" si="7243">IF(AF4806&gt;M4806,"0 ",AF4806-M4806)</f>
        <v>-560</v>
      </c>
      <c r="AH4806" s="530" t="str">
        <f t="shared" ref="AH4806:AH4810" si="7244">IF(AF4806&lt;M4806,"0 ",AF4806-M4806)</f>
        <v xml:space="preserve">0 </v>
      </c>
      <c r="AI4806" s="641"/>
      <c r="AJ4806" s="537"/>
      <c r="AK4806" s="537"/>
      <c r="AL4806" s="537"/>
      <c r="AM4806" s="537"/>
      <c r="AN4806" s="537"/>
      <c r="AO4806" s="687"/>
      <c r="AP4806" s="141"/>
      <c r="AQ4806" s="141"/>
      <c r="AR4806" s="552"/>
      <c r="AS4806" s="552"/>
      <c r="AT4806" s="687"/>
      <c r="AU4806" s="593"/>
      <c r="AV4806" s="530">
        <f t="shared" ref="AV4806:AV4810" si="7245">AP4806+AQ4806+AU4806</f>
        <v>0</v>
      </c>
      <c r="AW4806" s="842">
        <f t="shared" ref="AW4806:AW4810" si="7246">AF4806+AV4806</f>
        <v>0</v>
      </c>
      <c r="AX4806" s="124">
        <f>L4806</f>
        <v>560</v>
      </c>
      <c r="AY4806" s="5">
        <f>AE4806</f>
        <v>0</v>
      </c>
      <c r="AZ4806" s="26">
        <f>AY4806-AX4806</f>
        <v>-560</v>
      </c>
      <c r="BA4806" s="341">
        <f>AZ4806/AX4806</f>
        <v>-1</v>
      </c>
      <c r="BB4806" s="311">
        <f>M4806</f>
        <v>560</v>
      </c>
      <c r="BC4806" s="5">
        <f>AW4806</f>
        <v>0</v>
      </c>
      <c r="BD4806" s="26">
        <f>BC4806-BB4806</f>
        <v>-560</v>
      </c>
      <c r="BE4806" s="341">
        <f>BD4806/BB4806</f>
        <v>-1</v>
      </c>
      <c r="BG4806" s="826"/>
      <c r="BH4806" s="607"/>
    </row>
    <row r="4807" spans="1:60" ht="12.75" customHeight="1" x14ac:dyDescent="0.25">
      <c r="A4807" s="222"/>
      <c r="C4807" s="116"/>
      <c r="D4807" s="620"/>
      <c r="F4807" s="117"/>
      <c r="G4807" s="694"/>
      <c r="H4807" s="878"/>
      <c r="I4807" s="397"/>
      <c r="J4807" s="380"/>
      <c r="K4807" s="463" t="s">
        <v>85</v>
      </c>
      <c r="L4807" s="738">
        <v>70</v>
      </c>
      <c r="M4807" s="739">
        <v>70</v>
      </c>
      <c r="N4807" s="931"/>
      <c r="O4807" s="530">
        <f t="shared" si="7239"/>
        <v>-70</v>
      </c>
      <c r="P4807" s="530" t="str">
        <f t="shared" si="7240"/>
        <v xml:space="preserve">0 </v>
      </c>
      <c r="Q4807" s="658"/>
      <c r="R4807" s="544"/>
      <c r="S4807" s="544"/>
      <c r="T4807" s="544"/>
      <c r="U4807" s="544"/>
      <c r="V4807" s="544"/>
      <c r="W4807" s="687"/>
      <c r="X4807" s="141"/>
      <c r="Y4807" s="141"/>
      <c r="Z4807" s="552"/>
      <c r="AA4807" s="552"/>
      <c r="AB4807" s="687"/>
      <c r="AC4807" s="593"/>
      <c r="AD4807" s="530">
        <f t="shared" si="7241"/>
        <v>0</v>
      </c>
      <c r="AE4807" s="842">
        <f t="shared" si="7242"/>
        <v>0</v>
      </c>
      <c r="AF4807" s="931"/>
      <c r="AG4807" s="530">
        <f t="shared" si="7243"/>
        <v>-70</v>
      </c>
      <c r="AH4807" s="530" t="str">
        <f t="shared" si="7244"/>
        <v xml:space="preserve">0 </v>
      </c>
      <c r="AI4807" s="641"/>
      <c r="AJ4807" s="537"/>
      <c r="AK4807" s="537"/>
      <c r="AL4807" s="537"/>
      <c r="AM4807" s="537"/>
      <c r="AN4807" s="537"/>
      <c r="AO4807" s="687"/>
      <c r="AP4807" s="141"/>
      <c r="AQ4807" s="141"/>
      <c r="AR4807" s="552"/>
      <c r="AS4807" s="552"/>
      <c r="AT4807" s="687"/>
      <c r="AU4807" s="593"/>
      <c r="AV4807" s="530">
        <f t="shared" si="7245"/>
        <v>0</v>
      </c>
      <c r="AW4807" s="842">
        <f t="shared" si="7246"/>
        <v>0</v>
      </c>
      <c r="AX4807" s="124">
        <f>L4807</f>
        <v>70</v>
      </c>
      <c r="AY4807" s="5">
        <f>AE4807</f>
        <v>0</v>
      </c>
      <c r="AZ4807" s="26">
        <f>AY4807-AX4807</f>
        <v>-70</v>
      </c>
      <c r="BA4807" s="341">
        <f>AZ4807/AX4807</f>
        <v>-1</v>
      </c>
      <c r="BB4807" s="311">
        <f>M4807</f>
        <v>70</v>
      </c>
      <c r="BC4807" s="5">
        <f>AW4807</f>
        <v>0</v>
      </c>
      <c r="BD4807" s="26">
        <f>BC4807-BB4807</f>
        <v>-70</v>
      </c>
      <c r="BE4807" s="341">
        <f>BD4807/BB4807</f>
        <v>-1</v>
      </c>
      <c r="BG4807" s="826"/>
      <c r="BH4807" s="607"/>
    </row>
    <row r="4808" spans="1:60" ht="12.75" customHeight="1" x14ac:dyDescent="0.25">
      <c r="A4808" s="222"/>
      <c r="C4808" s="116"/>
      <c r="D4808" s="620"/>
      <c r="F4808" s="117"/>
      <c r="G4808" s="694"/>
      <c r="H4808" s="878"/>
      <c r="I4808" s="397"/>
      <c r="J4808" s="380"/>
      <c r="K4808" s="463" t="s">
        <v>86</v>
      </c>
      <c r="L4808" s="731">
        <v>630</v>
      </c>
      <c r="M4808" s="732">
        <v>630</v>
      </c>
      <c r="N4808" s="931"/>
      <c r="O4808" s="530">
        <f t="shared" si="7239"/>
        <v>-630</v>
      </c>
      <c r="P4808" s="530" t="str">
        <f t="shared" si="7240"/>
        <v xml:space="preserve">0 </v>
      </c>
      <c r="Q4808" s="658"/>
      <c r="R4808" s="544"/>
      <c r="S4808" s="544"/>
      <c r="T4808" s="544"/>
      <c r="U4808" s="544"/>
      <c r="V4808" s="544"/>
      <c r="W4808" s="687"/>
      <c r="X4808" s="141">
        <f t="shared" ref="X4808:AC4808" si="7247">X4806+X4807</f>
        <v>0</v>
      </c>
      <c r="Y4808" s="141">
        <f t="shared" si="7247"/>
        <v>0</v>
      </c>
      <c r="Z4808" s="552"/>
      <c r="AA4808" s="552"/>
      <c r="AB4808" s="687"/>
      <c r="AC4808" s="593">
        <f t="shared" si="7247"/>
        <v>0</v>
      </c>
      <c r="AD4808" s="530">
        <f t="shared" si="7241"/>
        <v>0</v>
      </c>
      <c r="AE4808" s="842">
        <f t="shared" si="7242"/>
        <v>0</v>
      </c>
      <c r="AF4808" s="931"/>
      <c r="AG4808" s="530">
        <f t="shared" si="7243"/>
        <v>-630</v>
      </c>
      <c r="AH4808" s="530" t="str">
        <f t="shared" si="7244"/>
        <v xml:space="preserve">0 </v>
      </c>
      <c r="AI4808" s="641"/>
      <c r="AJ4808" s="537"/>
      <c r="AK4808" s="537"/>
      <c r="AL4808" s="537"/>
      <c r="AM4808" s="537"/>
      <c r="AN4808" s="537"/>
      <c r="AO4808" s="687"/>
      <c r="AP4808" s="141">
        <f t="shared" ref="AP4808:AU4808" si="7248">AP4806+AP4807</f>
        <v>0</v>
      </c>
      <c r="AQ4808" s="141">
        <f t="shared" si="7248"/>
        <v>0</v>
      </c>
      <c r="AR4808" s="552"/>
      <c r="AS4808" s="552"/>
      <c r="AT4808" s="687"/>
      <c r="AU4808" s="593">
        <f t="shared" si="7248"/>
        <v>0</v>
      </c>
      <c r="AV4808" s="530">
        <f t="shared" si="7245"/>
        <v>0</v>
      </c>
      <c r="AW4808" s="842">
        <f t="shared" si="7246"/>
        <v>0</v>
      </c>
      <c r="AX4808" s="124">
        <f>AX4806+AX4807</f>
        <v>630</v>
      </c>
      <c r="AY4808" s="5">
        <f>AY4806+AY4807</f>
        <v>0</v>
      </c>
      <c r="AZ4808" s="26">
        <f>AZ4806+AZ4807</f>
        <v>-630</v>
      </c>
      <c r="BA4808" s="341">
        <f>AZ4808/AX4808</f>
        <v>-1</v>
      </c>
      <c r="BB4808" s="311">
        <f>BB4806+BB4807</f>
        <v>630</v>
      </c>
      <c r="BC4808" s="5">
        <f>BC4806+BC4807</f>
        <v>0</v>
      </c>
      <c r="BD4808" s="26">
        <f>BD4806+BD4807</f>
        <v>-630</v>
      </c>
      <c r="BE4808" s="341">
        <f>BD4808/BB4808</f>
        <v>-1</v>
      </c>
      <c r="BG4808" s="826"/>
      <c r="BH4808" s="607"/>
    </row>
    <row r="4809" spans="1:60" ht="12.75" customHeight="1" x14ac:dyDescent="0.25">
      <c r="A4809" s="222"/>
      <c r="C4809" s="116"/>
      <c r="D4809" s="620"/>
      <c r="F4809" s="117">
        <v>13</v>
      </c>
      <c r="G4809" s="694"/>
      <c r="H4809" s="878"/>
      <c r="I4809" s="397"/>
      <c r="J4809" s="380"/>
      <c r="K4809" s="464" t="s">
        <v>87</v>
      </c>
      <c r="L4809" s="733">
        <v>70</v>
      </c>
      <c r="M4809" s="734">
        <v>70</v>
      </c>
      <c r="N4809" s="931"/>
      <c r="O4809" s="530">
        <f t="shared" si="7239"/>
        <v>-70</v>
      </c>
      <c r="P4809" s="530" t="str">
        <f t="shared" si="7240"/>
        <v xml:space="preserve">0 </v>
      </c>
      <c r="Q4809" s="658"/>
      <c r="R4809" s="544"/>
      <c r="S4809" s="544"/>
      <c r="T4809" s="544"/>
      <c r="U4809" s="544"/>
      <c r="V4809" s="544"/>
      <c r="W4809" s="687" t="str">
        <f>IF(SUM(Q4809:V4809)=X4809,"OK",SUM(Q4809:V4809)-X4809)</f>
        <v>OK</v>
      </c>
      <c r="X4809" s="141"/>
      <c r="Y4809" s="141"/>
      <c r="Z4809" s="552"/>
      <c r="AA4809" s="552"/>
      <c r="AB4809" s="687" t="str">
        <f>IF(SUM(Z4809:AA4809)=AC4809,"OK",SUM(Z4809:AA4809)-AC4809)</f>
        <v>OK</v>
      </c>
      <c r="AC4809" s="593"/>
      <c r="AD4809" s="530">
        <f t="shared" si="7241"/>
        <v>0</v>
      </c>
      <c r="AE4809" s="842">
        <f t="shared" si="7242"/>
        <v>0</v>
      </c>
      <c r="AF4809" s="931"/>
      <c r="AG4809" s="530">
        <f t="shared" si="7243"/>
        <v>-70</v>
      </c>
      <c r="AH4809" s="530" t="str">
        <f t="shared" si="7244"/>
        <v xml:space="preserve">0 </v>
      </c>
      <c r="AI4809" s="641"/>
      <c r="AJ4809" s="537"/>
      <c r="AK4809" s="537"/>
      <c r="AL4809" s="537"/>
      <c r="AM4809" s="537"/>
      <c r="AN4809" s="537"/>
      <c r="AO4809" s="687" t="str">
        <f>IF(SUM(AI4809:AN4809)=AP4809,"OK",SUM(AI4809:AN4809)-AP4809)</f>
        <v>OK</v>
      </c>
      <c r="AP4809" s="141"/>
      <c r="AQ4809" s="141"/>
      <c r="AR4809" s="552"/>
      <c r="AS4809" s="552"/>
      <c r="AT4809" s="687" t="str">
        <f>IF(SUM(AR4809:AS4809)=AU4809,"OK",SUM(AR4809:AS4809)-AU4809)</f>
        <v>OK</v>
      </c>
      <c r="AU4809" s="593"/>
      <c r="AV4809" s="530">
        <f t="shared" si="7245"/>
        <v>0</v>
      </c>
      <c r="AW4809" s="842">
        <f t="shared" si="7246"/>
        <v>0</v>
      </c>
      <c r="AX4809" s="115">
        <f>L4809</f>
        <v>70</v>
      </c>
      <c r="AY4809" s="5">
        <f>AE4809</f>
        <v>0</v>
      </c>
      <c r="AZ4809" s="7">
        <f>AY4809-AX4809</f>
        <v>-70</v>
      </c>
      <c r="BA4809" s="335">
        <f>AZ4809/AX4809</f>
        <v>-1</v>
      </c>
      <c r="BB4809" s="23">
        <f>M4809</f>
        <v>70</v>
      </c>
      <c r="BC4809" s="5">
        <f>AW4809</f>
        <v>0</v>
      </c>
      <c r="BD4809" s="7">
        <f>BC4809-BB4809</f>
        <v>-70</v>
      </c>
      <c r="BE4809" s="335">
        <f>BD4809/BB4809</f>
        <v>-1</v>
      </c>
      <c r="BG4809" s="826"/>
      <c r="BH4809" s="607"/>
    </row>
    <row r="4810" spans="1:60" ht="12.75" customHeight="1" x14ac:dyDescent="0.25">
      <c r="A4810" s="222"/>
      <c r="C4810" s="116"/>
      <c r="D4810" s="620"/>
      <c r="F4810" s="117"/>
      <c r="G4810" s="694"/>
      <c r="H4810" s="878"/>
      <c r="I4810" s="397"/>
      <c r="J4810" s="380"/>
      <c r="K4810" s="463" t="s">
        <v>214</v>
      </c>
      <c r="L4810" s="731">
        <v>560</v>
      </c>
      <c r="M4810" s="732">
        <v>560</v>
      </c>
      <c r="N4810" s="931"/>
      <c r="O4810" s="530">
        <f t="shared" si="7239"/>
        <v>-560</v>
      </c>
      <c r="P4810" s="530" t="str">
        <f t="shared" si="7240"/>
        <v xml:space="preserve">0 </v>
      </c>
      <c r="Q4810" s="658"/>
      <c r="R4810" s="544"/>
      <c r="S4810" s="544"/>
      <c r="T4810" s="544"/>
      <c r="U4810" s="544"/>
      <c r="V4810" s="544"/>
      <c r="W4810" s="687"/>
      <c r="X4810" s="141">
        <f t="shared" ref="X4810:AC4810" si="7249">X4808-X4809</f>
        <v>0</v>
      </c>
      <c r="Y4810" s="141">
        <f t="shared" si="7249"/>
        <v>0</v>
      </c>
      <c r="Z4810" s="552"/>
      <c r="AA4810" s="552"/>
      <c r="AB4810" s="687"/>
      <c r="AC4810" s="593">
        <f t="shared" si="7249"/>
        <v>0</v>
      </c>
      <c r="AD4810" s="530">
        <f t="shared" si="7241"/>
        <v>0</v>
      </c>
      <c r="AE4810" s="842">
        <f t="shared" si="7242"/>
        <v>0</v>
      </c>
      <c r="AF4810" s="931"/>
      <c r="AG4810" s="530">
        <f t="shared" si="7243"/>
        <v>-560</v>
      </c>
      <c r="AH4810" s="530" t="str">
        <f t="shared" si="7244"/>
        <v xml:space="preserve">0 </v>
      </c>
      <c r="AI4810" s="641"/>
      <c r="AJ4810" s="537"/>
      <c r="AK4810" s="537"/>
      <c r="AL4810" s="537"/>
      <c r="AM4810" s="537"/>
      <c r="AN4810" s="537"/>
      <c r="AO4810" s="687"/>
      <c r="AP4810" s="141">
        <f t="shared" ref="AP4810:AU4810" si="7250">AP4808-AP4809</f>
        <v>0</v>
      </c>
      <c r="AQ4810" s="141">
        <f t="shared" si="7250"/>
        <v>0</v>
      </c>
      <c r="AR4810" s="552"/>
      <c r="AS4810" s="552"/>
      <c r="AT4810" s="687"/>
      <c r="AU4810" s="593">
        <f t="shared" si="7250"/>
        <v>0</v>
      </c>
      <c r="AV4810" s="530">
        <f t="shared" si="7245"/>
        <v>0</v>
      </c>
      <c r="AW4810" s="842">
        <f t="shared" si="7246"/>
        <v>0</v>
      </c>
      <c r="AX4810" s="124">
        <f>AX4808-AX4809</f>
        <v>560</v>
      </c>
      <c r="AY4810" s="5">
        <f>AY4808-AY4809</f>
        <v>0</v>
      </c>
      <c r="AZ4810" s="26">
        <f>AZ4808-AZ4809</f>
        <v>-560</v>
      </c>
      <c r="BA4810" s="341">
        <f>AZ4810/AX4810</f>
        <v>-1</v>
      </c>
      <c r="BB4810" s="311">
        <f>BB4808-BB4809</f>
        <v>560</v>
      </c>
      <c r="BC4810" s="5">
        <f>BC4808-BC4809</f>
        <v>0</v>
      </c>
      <c r="BD4810" s="26">
        <f>BD4808-BD4809</f>
        <v>-560</v>
      </c>
      <c r="BE4810" s="341">
        <f>BD4810/BB4810</f>
        <v>-1</v>
      </c>
      <c r="BG4810" s="826"/>
      <c r="BH4810" s="607"/>
    </row>
    <row r="4811" spans="1:60" ht="12.75" customHeight="1" x14ac:dyDescent="0.25">
      <c r="A4811" s="222"/>
      <c r="C4811" s="116"/>
      <c r="D4811" s="620"/>
      <c r="F4811" s="117"/>
      <c r="G4811" s="694"/>
      <c r="H4811" s="878"/>
      <c r="I4811" s="397"/>
      <c r="J4811" s="380"/>
      <c r="K4811" s="486"/>
      <c r="L4811" s="731"/>
      <c r="M4811" s="732"/>
      <c r="N4811" s="931"/>
      <c r="O4811" s="923"/>
      <c r="P4811" s="923"/>
      <c r="Q4811" s="641"/>
      <c r="R4811" s="537"/>
      <c r="S4811" s="537"/>
      <c r="T4811" s="537"/>
      <c r="U4811" s="537"/>
      <c r="V4811" s="537"/>
      <c r="W4811" s="531"/>
      <c r="X4811" s="141"/>
      <c r="Y4811" s="141"/>
      <c r="Z4811" s="552"/>
      <c r="AA4811" s="552"/>
      <c r="AB4811" s="531"/>
      <c r="AC4811" s="593"/>
      <c r="AD4811" s="923"/>
      <c r="AE4811" s="846"/>
      <c r="AF4811" s="931"/>
      <c r="AG4811" s="923"/>
      <c r="AH4811" s="923"/>
      <c r="AI4811" s="641"/>
      <c r="AJ4811" s="537"/>
      <c r="AK4811" s="537"/>
      <c r="AL4811" s="537"/>
      <c r="AM4811" s="537"/>
      <c r="AN4811" s="537"/>
      <c r="AO4811" s="531"/>
      <c r="AP4811" s="141"/>
      <c r="AQ4811" s="141"/>
      <c r="AR4811" s="552"/>
      <c r="AS4811" s="552"/>
      <c r="AT4811" s="531"/>
      <c r="AU4811" s="593"/>
      <c r="AV4811" s="923"/>
      <c r="AW4811" s="846"/>
      <c r="AX4811" s="121"/>
      <c r="AY4811" s="111"/>
      <c r="AZ4811" s="111"/>
      <c r="BA4811" s="343"/>
      <c r="BB4811" s="324"/>
      <c r="BC4811" s="111"/>
      <c r="BD4811" s="111"/>
      <c r="BE4811" s="343"/>
      <c r="BG4811" s="826"/>
      <c r="BH4811" s="607"/>
    </row>
    <row r="4812" spans="1:60" ht="12.75" customHeight="1" x14ac:dyDescent="0.25">
      <c r="A4812" s="231"/>
      <c r="B4812" s="213"/>
      <c r="C4812" s="254"/>
      <c r="D4812" s="254"/>
      <c r="E4812" s="283"/>
      <c r="F4812" s="254"/>
      <c r="G4812" s="696"/>
      <c r="H4812" s="887"/>
      <c r="I4812" s="444"/>
      <c r="J4812" s="393"/>
      <c r="K4812" s="484" t="s">
        <v>3723</v>
      </c>
      <c r="L4812" s="729">
        <f t="shared" ref="L4812:P4812" si="7251">L4809</f>
        <v>70</v>
      </c>
      <c r="M4812" s="730">
        <f t="shared" si="7251"/>
        <v>70</v>
      </c>
      <c r="N4812" s="844">
        <f t="shared" si="7251"/>
        <v>0</v>
      </c>
      <c r="O4812" s="665">
        <f t="shared" si="7251"/>
        <v>-70</v>
      </c>
      <c r="P4812" s="665" t="str">
        <f t="shared" si="7251"/>
        <v xml:space="preserve">0 </v>
      </c>
      <c r="Q4812" s="638">
        <f t="shared" ref="Q4812:AA4812" si="7252">Q4809</f>
        <v>0</v>
      </c>
      <c r="R4812" s="130">
        <f t="shared" si="7252"/>
        <v>0</v>
      </c>
      <c r="S4812" s="130">
        <f t="shared" si="7252"/>
        <v>0</v>
      </c>
      <c r="T4812" s="130">
        <f t="shared" si="7252"/>
        <v>0</v>
      </c>
      <c r="U4812" s="130">
        <f t="shared" si="7252"/>
        <v>0</v>
      </c>
      <c r="V4812" s="130">
        <f t="shared" si="7252"/>
        <v>0</v>
      </c>
      <c r="W4812" s="665"/>
      <c r="X4812" s="130">
        <f t="shared" si="7252"/>
        <v>0</v>
      </c>
      <c r="Y4812" s="130">
        <f t="shared" si="7252"/>
        <v>0</v>
      </c>
      <c r="Z4812" s="130">
        <f t="shared" si="7252"/>
        <v>0</v>
      </c>
      <c r="AA4812" s="130">
        <f t="shared" si="7252"/>
        <v>0</v>
      </c>
      <c r="AB4812" s="665"/>
      <c r="AC4812" s="130">
        <f t="shared" ref="AC4812" si="7253">AC4809</f>
        <v>0</v>
      </c>
      <c r="AD4812" s="665">
        <f>AD4809</f>
        <v>0</v>
      </c>
      <c r="AE4812" s="845">
        <f>AE4809</f>
        <v>0</v>
      </c>
      <c r="AF4812" s="844">
        <f t="shared" ref="AF4812:AH4812" si="7254">AF4809</f>
        <v>0</v>
      </c>
      <c r="AG4812" s="665">
        <f t="shared" si="7254"/>
        <v>-70</v>
      </c>
      <c r="AH4812" s="665" t="str">
        <f t="shared" si="7254"/>
        <v xml:space="preserve">0 </v>
      </c>
      <c r="AI4812" s="638">
        <f t="shared" ref="AI4812:AS4812" si="7255">AI4809</f>
        <v>0</v>
      </c>
      <c r="AJ4812" s="130">
        <f t="shared" si="7255"/>
        <v>0</v>
      </c>
      <c r="AK4812" s="130">
        <f t="shared" si="7255"/>
        <v>0</v>
      </c>
      <c r="AL4812" s="130">
        <f t="shared" si="7255"/>
        <v>0</v>
      </c>
      <c r="AM4812" s="130">
        <f t="shared" si="7255"/>
        <v>0</v>
      </c>
      <c r="AN4812" s="130">
        <f t="shared" si="7255"/>
        <v>0</v>
      </c>
      <c r="AO4812" s="665"/>
      <c r="AP4812" s="130">
        <f t="shared" si="7255"/>
        <v>0</v>
      </c>
      <c r="AQ4812" s="130">
        <f t="shared" si="7255"/>
        <v>0</v>
      </c>
      <c r="AR4812" s="130">
        <f t="shared" si="7255"/>
        <v>0</v>
      </c>
      <c r="AS4812" s="130">
        <f t="shared" si="7255"/>
        <v>0</v>
      </c>
      <c r="AT4812" s="665"/>
      <c r="AU4812" s="130">
        <f t="shared" ref="AU4812:BE4812" si="7256">AU4809</f>
        <v>0</v>
      </c>
      <c r="AV4812" s="665">
        <f t="shared" ref="AV4812" si="7257">AV4809</f>
        <v>0</v>
      </c>
      <c r="AW4812" s="845">
        <f t="shared" si="7256"/>
        <v>0</v>
      </c>
      <c r="AX4812" s="314">
        <f t="shared" si="7256"/>
        <v>70</v>
      </c>
      <c r="AY4812" s="131">
        <f t="shared" si="7256"/>
        <v>0</v>
      </c>
      <c r="AZ4812" s="132">
        <f t="shared" si="7256"/>
        <v>-70</v>
      </c>
      <c r="BA4812" s="340">
        <f t="shared" si="7256"/>
        <v>-1</v>
      </c>
      <c r="BB4812" s="310">
        <f t="shared" si="7256"/>
        <v>70</v>
      </c>
      <c r="BC4812" s="131">
        <f t="shared" si="7256"/>
        <v>0</v>
      </c>
      <c r="BD4812" s="132">
        <f t="shared" si="7256"/>
        <v>-70</v>
      </c>
      <c r="BE4812" s="340">
        <f t="shared" si="7256"/>
        <v>-1</v>
      </c>
      <c r="BG4812" s="826"/>
      <c r="BH4812" s="607"/>
    </row>
    <row r="4813" spans="1:60" ht="12.75" customHeight="1" x14ac:dyDescent="0.25">
      <c r="A4813" s="222"/>
      <c r="C4813" s="116"/>
      <c r="D4813" s="620"/>
      <c r="F4813" s="117"/>
      <c r="G4813" s="690"/>
      <c r="H4813" s="878"/>
      <c r="I4813" s="397"/>
      <c r="J4813" s="380"/>
      <c r="K4813" s="453" t="s">
        <v>208</v>
      </c>
      <c r="L4813" s="731">
        <v>0</v>
      </c>
      <c r="M4813" s="732">
        <v>0</v>
      </c>
      <c r="N4813" s="929">
        <v>0</v>
      </c>
      <c r="O4813" s="530">
        <v>0</v>
      </c>
      <c r="P4813" s="530">
        <v>0</v>
      </c>
      <c r="Q4813" s="641">
        <v>0</v>
      </c>
      <c r="R4813" s="537">
        <v>0</v>
      </c>
      <c r="S4813" s="537">
        <v>0</v>
      </c>
      <c r="T4813" s="537">
        <v>0</v>
      </c>
      <c r="U4813" s="537">
        <v>0</v>
      </c>
      <c r="V4813" s="537">
        <v>0</v>
      </c>
      <c r="W4813" s="530"/>
      <c r="X4813" s="142">
        <v>0</v>
      </c>
      <c r="Y4813" s="142">
        <v>0</v>
      </c>
      <c r="Z4813" s="537">
        <v>0</v>
      </c>
      <c r="AA4813" s="537">
        <v>0</v>
      </c>
      <c r="AB4813" s="530"/>
      <c r="AC4813" s="142">
        <v>0</v>
      </c>
      <c r="AD4813" s="530">
        <v>0</v>
      </c>
      <c r="AE4813" s="842">
        <v>0</v>
      </c>
      <c r="AF4813" s="929">
        <v>0</v>
      </c>
      <c r="AG4813" s="530">
        <v>0</v>
      </c>
      <c r="AH4813" s="530">
        <v>0</v>
      </c>
      <c r="AI4813" s="641">
        <v>0</v>
      </c>
      <c r="AJ4813" s="537">
        <v>0</v>
      </c>
      <c r="AK4813" s="537">
        <v>0</v>
      </c>
      <c r="AL4813" s="537">
        <v>0</v>
      </c>
      <c r="AM4813" s="537">
        <v>0</v>
      </c>
      <c r="AN4813" s="537">
        <v>0</v>
      </c>
      <c r="AO4813" s="530"/>
      <c r="AP4813" s="142">
        <v>0</v>
      </c>
      <c r="AQ4813" s="142">
        <v>0</v>
      </c>
      <c r="AR4813" s="537">
        <v>0</v>
      </c>
      <c r="AS4813" s="537">
        <v>0</v>
      </c>
      <c r="AT4813" s="530"/>
      <c r="AU4813" s="142">
        <v>0</v>
      </c>
      <c r="AV4813" s="530">
        <v>0</v>
      </c>
      <c r="AW4813" s="842">
        <v>0</v>
      </c>
      <c r="AX4813" s="121">
        <v>0</v>
      </c>
      <c r="AY4813" s="111">
        <v>0</v>
      </c>
      <c r="AZ4813" s="111">
        <v>0</v>
      </c>
      <c r="BA4813" s="343">
        <v>0</v>
      </c>
      <c r="BB4813" s="324">
        <v>0</v>
      </c>
      <c r="BC4813" s="111">
        <v>0</v>
      </c>
      <c r="BD4813" s="111">
        <v>0</v>
      </c>
      <c r="BE4813" s="343">
        <v>0</v>
      </c>
      <c r="BF4813" s="40"/>
      <c r="BG4813" s="826"/>
      <c r="BH4813" s="607"/>
    </row>
    <row r="4814" spans="1:60" ht="12.75" customHeight="1" x14ac:dyDescent="0.25">
      <c r="A4814" s="222"/>
      <c r="C4814" s="116"/>
      <c r="D4814" s="620"/>
      <c r="F4814" s="117"/>
      <c r="G4814" s="694"/>
      <c r="H4814" s="878"/>
      <c r="I4814" s="397"/>
      <c r="J4814" s="380"/>
      <c r="K4814" s="453" t="s">
        <v>96</v>
      </c>
      <c r="L4814" s="731">
        <v>0</v>
      </c>
      <c r="M4814" s="732">
        <v>0</v>
      </c>
      <c r="N4814" s="929">
        <v>0</v>
      </c>
      <c r="O4814" s="530">
        <v>0</v>
      </c>
      <c r="P4814" s="530">
        <v>0</v>
      </c>
      <c r="Q4814" s="641">
        <v>0</v>
      </c>
      <c r="R4814" s="537">
        <v>0</v>
      </c>
      <c r="S4814" s="537">
        <v>0</v>
      </c>
      <c r="T4814" s="537">
        <v>0</v>
      </c>
      <c r="U4814" s="537">
        <v>0</v>
      </c>
      <c r="V4814" s="537">
        <v>0</v>
      </c>
      <c r="W4814" s="530"/>
      <c r="X4814" s="142">
        <v>0</v>
      </c>
      <c r="Y4814" s="142">
        <v>0</v>
      </c>
      <c r="Z4814" s="537">
        <v>0</v>
      </c>
      <c r="AA4814" s="537">
        <v>0</v>
      </c>
      <c r="AB4814" s="530"/>
      <c r="AC4814" s="142">
        <v>0</v>
      </c>
      <c r="AD4814" s="530">
        <v>0</v>
      </c>
      <c r="AE4814" s="842">
        <v>0</v>
      </c>
      <c r="AF4814" s="929">
        <v>0</v>
      </c>
      <c r="AG4814" s="530">
        <v>0</v>
      </c>
      <c r="AH4814" s="530">
        <v>0</v>
      </c>
      <c r="AI4814" s="641">
        <v>0</v>
      </c>
      <c r="AJ4814" s="537">
        <v>0</v>
      </c>
      <c r="AK4814" s="537">
        <v>0</v>
      </c>
      <c r="AL4814" s="537">
        <v>0</v>
      </c>
      <c r="AM4814" s="537">
        <v>0</v>
      </c>
      <c r="AN4814" s="537">
        <v>0</v>
      </c>
      <c r="AO4814" s="530"/>
      <c r="AP4814" s="142">
        <v>0</v>
      </c>
      <c r="AQ4814" s="142">
        <v>0</v>
      </c>
      <c r="AR4814" s="537">
        <v>0</v>
      </c>
      <c r="AS4814" s="537">
        <v>0</v>
      </c>
      <c r="AT4814" s="530"/>
      <c r="AU4814" s="142">
        <v>0</v>
      </c>
      <c r="AV4814" s="530">
        <v>0</v>
      </c>
      <c r="AW4814" s="842">
        <v>0</v>
      </c>
      <c r="AX4814" s="121">
        <v>0</v>
      </c>
      <c r="AY4814" s="111">
        <v>0</v>
      </c>
      <c r="AZ4814" s="111">
        <v>0</v>
      </c>
      <c r="BA4814" s="343">
        <v>0</v>
      </c>
      <c r="BB4814" s="324">
        <v>0</v>
      </c>
      <c r="BC4814" s="111">
        <v>0</v>
      </c>
      <c r="BD4814" s="111">
        <v>0</v>
      </c>
      <c r="BE4814" s="343">
        <v>0</v>
      </c>
      <c r="BG4814" s="826"/>
      <c r="BH4814" s="607"/>
    </row>
    <row r="4815" spans="1:60" ht="12.75" customHeight="1" x14ac:dyDescent="0.25">
      <c r="A4815" s="222"/>
      <c r="C4815" s="116"/>
      <c r="D4815" s="620"/>
      <c r="F4815" s="117"/>
      <c r="G4815" s="694"/>
      <c r="H4815" s="878"/>
      <c r="I4815" s="397"/>
      <c r="J4815" s="380"/>
      <c r="K4815" s="453" t="s">
        <v>209</v>
      </c>
      <c r="L4815" s="731">
        <f t="shared" ref="L4815:P4815" si="7258">L4809</f>
        <v>70</v>
      </c>
      <c r="M4815" s="732">
        <f t="shared" si="7258"/>
        <v>70</v>
      </c>
      <c r="N4815" s="929">
        <f t="shared" si="7258"/>
        <v>0</v>
      </c>
      <c r="O4815" s="530">
        <f t="shared" si="7258"/>
        <v>-70</v>
      </c>
      <c r="P4815" s="530" t="str">
        <f t="shared" si="7258"/>
        <v xml:space="preserve">0 </v>
      </c>
      <c r="Q4815" s="641">
        <f t="shared" ref="Q4815:AA4815" si="7259">Q4809</f>
        <v>0</v>
      </c>
      <c r="R4815" s="537">
        <f t="shared" si="7259"/>
        <v>0</v>
      </c>
      <c r="S4815" s="537">
        <f t="shared" si="7259"/>
        <v>0</v>
      </c>
      <c r="T4815" s="537">
        <f t="shared" si="7259"/>
        <v>0</v>
      </c>
      <c r="U4815" s="537">
        <f t="shared" si="7259"/>
        <v>0</v>
      </c>
      <c r="V4815" s="537">
        <f t="shared" si="7259"/>
        <v>0</v>
      </c>
      <c r="W4815" s="530"/>
      <c r="X4815" s="142">
        <f t="shared" si="7259"/>
        <v>0</v>
      </c>
      <c r="Y4815" s="142">
        <f t="shared" si="7259"/>
        <v>0</v>
      </c>
      <c r="Z4815" s="537">
        <f t="shared" si="7259"/>
        <v>0</v>
      </c>
      <c r="AA4815" s="537">
        <f t="shared" si="7259"/>
        <v>0</v>
      </c>
      <c r="AB4815" s="530"/>
      <c r="AC4815" s="142">
        <f t="shared" ref="AC4815:AC4816" si="7260">AC4809</f>
        <v>0</v>
      </c>
      <c r="AD4815" s="530">
        <f>AD4809</f>
        <v>0</v>
      </c>
      <c r="AE4815" s="842">
        <f>AE4809</f>
        <v>0</v>
      </c>
      <c r="AF4815" s="929">
        <f t="shared" ref="AF4815:AH4815" si="7261">AF4809</f>
        <v>0</v>
      </c>
      <c r="AG4815" s="530">
        <f t="shared" si="7261"/>
        <v>-70</v>
      </c>
      <c r="AH4815" s="530" t="str">
        <f t="shared" si="7261"/>
        <v xml:space="preserve">0 </v>
      </c>
      <c r="AI4815" s="641">
        <f t="shared" ref="AI4815:AS4815" si="7262">AI4809</f>
        <v>0</v>
      </c>
      <c r="AJ4815" s="537">
        <f t="shared" si="7262"/>
        <v>0</v>
      </c>
      <c r="AK4815" s="537">
        <f t="shared" si="7262"/>
        <v>0</v>
      </c>
      <c r="AL4815" s="537">
        <f t="shared" si="7262"/>
        <v>0</v>
      </c>
      <c r="AM4815" s="537">
        <f t="shared" si="7262"/>
        <v>0</v>
      </c>
      <c r="AN4815" s="537">
        <f t="shared" si="7262"/>
        <v>0</v>
      </c>
      <c r="AO4815" s="530"/>
      <c r="AP4815" s="142">
        <f t="shared" si="7262"/>
        <v>0</v>
      </c>
      <c r="AQ4815" s="142">
        <f t="shared" si="7262"/>
        <v>0</v>
      </c>
      <c r="AR4815" s="537">
        <f t="shared" si="7262"/>
        <v>0</v>
      </c>
      <c r="AS4815" s="537">
        <f t="shared" si="7262"/>
        <v>0</v>
      </c>
      <c r="AT4815" s="530"/>
      <c r="AU4815" s="142">
        <f t="shared" ref="AU4815:BE4815" si="7263">AU4809</f>
        <v>0</v>
      </c>
      <c r="AV4815" s="530">
        <f t="shared" ref="AV4815" si="7264">AV4809</f>
        <v>0</v>
      </c>
      <c r="AW4815" s="842">
        <f t="shared" si="7263"/>
        <v>0</v>
      </c>
      <c r="AX4815" s="121">
        <f t="shared" si="7263"/>
        <v>70</v>
      </c>
      <c r="AY4815" s="111">
        <f t="shared" si="7263"/>
        <v>0</v>
      </c>
      <c r="AZ4815" s="111">
        <f t="shared" si="7263"/>
        <v>-70</v>
      </c>
      <c r="BA4815" s="343">
        <f t="shared" si="7263"/>
        <v>-1</v>
      </c>
      <c r="BB4815" s="324">
        <f t="shared" si="7263"/>
        <v>70</v>
      </c>
      <c r="BC4815" s="111">
        <f t="shared" si="7263"/>
        <v>0</v>
      </c>
      <c r="BD4815" s="111">
        <f t="shared" si="7263"/>
        <v>-70</v>
      </c>
      <c r="BE4815" s="343">
        <f t="shared" si="7263"/>
        <v>-1</v>
      </c>
      <c r="BG4815" s="826"/>
      <c r="BH4815" s="607"/>
    </row>
    <row r="4816" spans="1:60" ht="12.75" customHeight="1" x14ac:dyDescent="0.25">
      <c r="A4816" s="222"/>
      <c r="C4816" s="116"/>
      <c r="D4816" s="620"/>
      <c r="F4816" s="117"/>
      <c r="G4816" s="694"/>
      <c r="H4816" s="878"/>
      <c r="I4816" s="397"/>
      <c r="J4816" s="380"/>
      <c r="K4816" s="453" t="s">
        <v>210</v>
      </c>
      <c r="L4816" s="731">
        <f t="shared" ref="L4816:P4816" si="7265">L4810</f>
        <v>560</v>
      </c>
      <c r="M4816" s="732">
        <f t="shared" si="7265"/>
        <v>560</v>
      </c>
      <c r="N4816" s="929">
        <f t="shared" si="7265"/>
        <v>0</v>
      </c>
      <c r="O4816" s="530">
        <f t="shared" si="7265"/>
        <v>-560</v>
      </c>
      <c r="P4816" s="530" t="str">
        <f t="shared" si="7265"/>
        <v xml:space="preserve">0 </v>
      </c>
      <c r="Q4816" s="641">
        <f t="shared" ref="Q4816:AA4816" si="7266">Q4810</f>
        <v>0</v>
      </c>
      <c r="R4816" s="537">
        <f t="shared" si="7266"/>
        <v>0</v>
      </c>
      <c r="S4816" s="537">
        <f t="shared" si="7266"/>
        <v>0</v>
      </c>
      <c r="T4816" s="537">
        <f t="shared" si="7266"/>
        <v>0</v>
      </c>
      <c r="U4816" s="537">
        <f t="shared" si="7266"/>
        <v>0</v>
      </c>
      <c r="V4816" s="537">
        <f t="shared" si="7266"/>
        <v>0</v>
      </c>
      <c r="W4816" s="530"/>
      <c r="X4816" s="142">
        <f t="shared" si="7266"/>
        <v>0</v>
      </c>
      <c r="Y4816" s="142">
        <f t="shared" si="7266"/>
        <v>0</v>
      </c>
      <c r="Z4816" s="537">
        <f t="shared" si="7266"/>
        <v>0</v>
      </c>
      <c r="AA4816" s="537">
        <f t="shared" si="7266"/>
        <v>0</v>
      </c>
      <c r="AB4816" s="530"/>
      <c r="AC4816" s="142">
        <f t="shared" si="7260"/>
        <v>0</v>
      </c>
      <c r="AD4816" s="530">
        <f>AD4810</f>
        <v>0</v>
      </c>
      <c r="AE4816" s="842">
        <f>AE4810</f>
        <v>0</v>
      </c>
      <c r="AF4816" s="929">
        <f t="shared" ref="AF4816:AH4816" si="7267">AF4810</f>
        <v>0</v>
      </c>
      <c r="AG4816" s="530">
        <f t="shared" si="7267"/>
        <v>-560</v>
      </c>
      <c r="AH4816" s="530" t="str">
        <f t="shared" si="7267"/>
        <v xml:space="preserve">0 </v>
      </c>
      <c r="AI4816" s="641">
        <f t="shared" ref="AI4816:AS4816" si="7268">AI4810</f>
        <v>0</v>
      </c>
      <c r="AJ4816" s="537">
        <f t="shared" si="7268"/>
        <v>0</v>
      </c>
      <c r="AK4816" s="537">
        <f t="shared" si="7268"/>
        <v>0</v>
      </c>
      <c r="AL4816" s="537">
        <f t="shared" si="7268"/>
        <v>0</v>
      </c>
      <c r="AM4816" s="537">
        <f t="shared" si="7268"/>
        <v>0</v>
      </c>
      <c r="AN4816" s="537">
        <f t="shared" si="7268"/>
        <v>0</v>
      </c>
      <c r="AO4816" s="530"/>
      <c r="AP4816" s="142">
        <f t="shared" si="7268"/>
        <v>0</v>
      </c>
      <c r="AQ4816" s="142">
        <f t="shared" si="7268"/>
        <v>0</v>
      </c>
      <c r="AR4816" s="537">
        <f t="shared" si="7268"/>
        <v>0</v>
      </c>
      <c r="AS4816" s="537">
        <f t="shared" si="7268"/>
        <v>0</v>
      </c>
      <c r="AT4816" s="530"/>
      <c r="AU4816" s="142">
        <f t="shared" ref="AU4816:BE4816" si="7269">AU4810</f>
        <v>0</v>
      </c>
      <c r="AV4816" s="530">
        <f t="shared" ref="AV4816" si="7270">AV4810</f>
        <v>0</v>
      </c>
      <c r="AW4816" s="842">
        <f t="shared" si="7269"/>
        <v>0</v>
      </c>
      <c r="AX4816" s="121">
        <f t="shared" si="7269"/>
        <v>560</v>
      </c>
      <c r="AY4816" s="111">
        <f t="shared" si="7269"/>
        <v>0</v>
      </c>
      <c r="AZ4816" s="111">
        <f t="shared" si="7269"/>
        <v>-560</v>
      </c>
      <c r="BA4816" s="343">
        <f t="shared" si="7269"/>
        <v>-1</v>
      </c>
      <c r="BB4816" s="324">
        <f t="shared" si="7269"/>
        <v>560</v>
      </c>
      <c r="BC4816" s="111">
        <f t="shared" si="7269"/>
        <v>0</v>
      </c>
      <c r="BD4816" s="111">
        <f t="shared" si="7269"/>
        <v>-560</v>
      </c>
      <c r="BE4816" s="343">
        <f t="shared" si="7269"/>
        <v>-1</v>
      </c>
      <c r="BG4816" s="826"/>
      <c r="BH4816" s="607"/>
    </row>
    <row r="4817" spans="1:66" ht="12.75" customHeight="1" x14ac:dyDescent="0.25">
      <c r="A4817" s="222"/>
      <c r="C4817" s="116"/>
      <c r="D4817" s="620"/>
      <c r="F4817" s="117"/>
      <c r="G4817" s="694"/>
      <c r="H4817" s="878"/>
      <c r="I4817" s="397"/>
      <c r="J4817" s="380"/>
      <c r="K4817" s="454" t="s">
        <v>53</v>
      </c>
      <c r="L4817" s="731">
        <v>0</v>
      </c>
      <c r="M4817" s="732">
        <v>0</v>
      </c>
      <c r="N4817" s="929">
        <v>0</v>
      </c>
      <c r="O4817" s="530">
        <v>0</v>
      </c>
      <c r="P4817" s="530">
        <v>0</v>
      </c>
      <c r="Q4817" s="641">
        <v>0</v>
      </c>
      <c r="R4817" s="537">
        <v>0</v>
      </c>
      <c r="S4817" s="537">
        <v>0</v>
      </c>
      <c r="T4817" s="537">
        <v>0</v>
      </c>
      <c r="U4817" s="537">
        <v>0</v>
      </c>
      <c r="V4817" s="537">
        <v>0</v>
      </c>
      <c r="W4817" s="530"/>
      <c r="X4817" s="142">
        <v>0</v>
      </c>
      <c r="Y4817" s="142">
        <v>0</v>
      </c>
      <c r="Z4817" s="537">
        <v>0</v>
      </c>
      <c r="AA4817" s="537">
        <v>0</v>
      </c>
      <c r="AB4817" s="530"/>
      <c r="AC4817" s="142">
        <v>0</v>
      </c>
      <c r="AD4817" s="530">
        <v>0</v>
      </c>
      <c r="AE4817" s="842">
        <v>0</v>
      </c>
      <c r="AF4817" s="929">
        <v>0</v>
      </c>
      <c r="AG4817" s="530">
        <v>0</v>
      </c>
      <c r="AH4817" s="530">
        <v>0</v>
      </c>
      <c r="AI4817" s="641">
        <v>0</v>
      </c>
      <c r="AJ4817" s="537">
        <v>0</v>
      </c>
      <c r="AK4817" s="537">
        <v>0</v>
      </c>
      <c r="AL4817" s="537">
        <v>0</v>
      </c>
      <c r="AM4817" s="537">
        <v>0</v>
      </c>
      <c r="AN4817" s="537">
        <v>0</v>
      </c>
      <c r="AO4817" s="530"/>
      <c r="AP4817" s="142">
        <v>0</v>
      </c>
      <c r="AQ4817" s="142">
        <v>0</v>
      </c>
      <c r="AR4817" s="537">
        <v>0</v>
      </c>
      <c r="AS4817" s="537">
        <v>0</v>
      </c>
      <c r="AT4817" s="530"/>
      <c r="AU4817" s="142">
        <v>0</v>
      </c>
      <c r="AV4817" s="530">
        <v>0</v>
      </c>
      <c r="AW4817" s="842">
        <v>0</v>
      </c>
      <c r="AX4817" s="121">
        <v>0</v>
      </c>
      <c r="AY4817" s="111">
        <v>0</v>
      </c>
      <c r="AZ4817" s="111">
        <v>0</v>
      </c>
      <c r="BA4817" s="343">
        <v>0</v>
      </c>
      <c r="BB4817" s="324">
        <v>0</v>
      </c>
      <c r="BC4817" s="111">
        <v>0</v>
      </c>
      <c r="BD4817" s="111">
        <v>0</v>
      </c>
      <c r="BE4817" s="343">
        <v>0</v>
      </c>
      <c r="BG4817" s="826"/>
      <c r="BH4817" s="607"/>
    </row>
    <row r="4818" spans="1:66" ht="12.75" customHeight="1" x14ac:dyDescent="0.25">
      <c r="A4818" s="222"/>
      <c r="C4818" s="116"/>
      <c r="D4818" s="620"/>
      <c r="F4818" s="117"/>
      <c r="G4818" s="694"/>
      <c r="H4818" s="878"/>
      <c r="I4818" s="397"/>
      <c r="J4818" s="380"/>
      <c r="K4818" s="453"/>
      <c r="L4818" s="731"/>
      <c r="M4818" s="732"/>
      <c r="N4818" s="931"/>
      <c r="O4818" s="923"/>
      <c r="P4818" s="923"/>
      <c r="Q4818" s="641"/>
      <c r="R4818" s="537"/>
      <c r="S4818" s="537"/>
      <c r="T4818" s="537"/>
      <c r="U4818" s="537"/>
      <c r="V4818" s="537"/>
      <c r="W4818" s="531"/>
      <c r="X4818" s="141"/>
      <c r="Y4818" s="141"/>
      <c r="Z4818" s="552"/>
      <c r="AA4818" s="552"/>
      <c r="AB4818" s="531"/>
      <c r="AC4818" s="593"/>
      <c r="AD4818" s="923"/>
      <c r="AE4818" s="846"/>
      <c r="AF4818" s="931"/>
      <c r="AG4818" s="923"/>
      <c r="AH4818" s="923"/>
      <c r="AI4818" s="641"/>
      <c r="AJ4818" s="537"/>
      <c r="AK4818" s="537"/>
      <c r="AL4818" s="537"/>
      <c r="AM4818" s="537"/>
      <c r="AN4818" s="537"/>
      <c r="AO4818" s="531"/>
      <c r="AP4818" s="141"/>
      <c r="AQ4818" s="141"/>
      <c r="AR4818" s="552"/>
      <c r="AS4818" s="552"/>
      <c r="AT4818" s="531"/>
      <c r="AU4818" s="593"/>
      <c r="AV4818" s="923"/>
      <c r="AW4818" s="846"/>
      <c r="AX4818" s="121"/>
      <c r="AY4818" s="111"/>
      <c r="AZ4818" s="111"/>
      <c r="BA4818" s="343"/>
      <c r="BB4818" s="324"/>
      <c r="BC4818" s="111"/>
      <c r="BD4818" s="111"/>
      <c r="BE4818" s="343"/>
      <c r="BG4818" s="826"/>
      <c r="BH4818" s="607"/>
    </row>
    <row r="4819" spans="1:66" ht="12.75" customHeight="1" x14ac:dyDescent="0.25">
      <c r="A4819" s="222"/>
      <c r="C4819" s="116"/>
      <c r="D4819" s="620"/>
      <c r="F4819" s="117"/>
      <c r="G4819" s="694"/>
      <c r="H4819" s="878"/>
      <c r="I4819" s="397"/>
      <c r="J4819" s="380"/>
      <c r="K4819" s="453"/>
      <c r="L4819" s="731"/>
      <c r="M4819" s="732"/>
      <c r="N4819" s="931"/>
      <c r="O4819" s="923"/>
      <c r="P4819" s="923"/>
      <c r="Q4819" s="641"/>
      <c r="R4819" s="537"/>
      <c r="S4819" s="537"/>
      <c r="T4819" s="537"/>
      <c r="U4819" s="537"/>
      <c r="V4819" s="537"/>
      <c r="W4819" s="531"/>
      <c r="X4819" s="141"/>
      <c r="Y4819" s="141"/>
      <c r="Z4819" s="552"/>
      <c r="AA4819" s="552"/>
      <c r="AB4819" s="531"/>
      <c r="AC4819" s="593"/>
      <c r="AD4819" s="923"/>
      <c r="AE4819" s="846"/>
      <c r="AF4819" s="931"/>
      <c r="AG4819" s="923"/>
      <c r="AH4819" s="923"/>
      <c r="AI4819" s="641"/>
      <c r="AJ4819" s="537"/>
      <c r="AK4819" s="537"/>
      <c r="AL4819" s="537"/>
      <c r="AM4819" s="537"/>
      <c r="AN4819" s="537"/>
      <c r="AO4819" s="531"/>
      <c r="AP4819" s="141"/>
      <c r="AQ4819" s="141"/>
      <c r="AR4819" s="552"/>
      <c r="AS4819" s="552"/>
      <c r="AT4819" s="531"/>
      <c r="AU4819" s="593"/>
      <c r="AV4819" s="923"/>
      <c r="AW4819" s="846"/>
      <c r="AX4819" s="121"/>
      <c r="AY4819" s="111"/>
      <c r="AZ4819" s="111"/>
      <c r="BA4819" s="343"/>
      <c r="BB4819" s="324"/>
      <c r="BC4819" s="111"/>
      <c r="BD4819" s="111"/>
      <c r="BE4819" s="343"/>
      <c r="BG4819" s="826"/>
      <c r="BH4819" s="607"/>
    </row>
    <row r="4820" spans="1:66" ht="12.75" customHeight="1" x14ac:dyDescent="0.25">
      <c r="A4820" s="222"/>
      <c r="C4820" s="116"/>
      <c r="D4820" s="620"/>
      <c r="F4820" s="117"/>
      <c r="G4820" s="694"/>
      <c r="H4820" s="878"/>
      <c r="I4820" s="397"/>
      <c r="J4820" s="380"/>
      <c r="K4820" s="450" t="s">
        <v>6653</v>
      </c>
      <c r="L4820" s="731"/>
      <c r="M4820" s="732"/>
      <c r="N4820" s="931"/>
      <c r="O4820" s="923"/>
      <c r="P4820" s="923"/>
      <c r="Q4820" s="641"/>
      <c r="R4820" s="537"/>
      <c r="S4820" s="537"/>
      <c r="T4820" s="537"/>
      <c r="U4820" s="537"/>
      <c r="V4820" s="537"/>
      <c r="W4820" s="531"/>
      <c r="X4820" s="141"/>
      <c r="Y4820" s="141"/>
      <c r="Z4820" s="552"/>
      <c r="AA4820" s="552"/>
      <c r="AB4820" s="531"/>
      <c r="AC4820" s="593"/>
      <c r="AD4820" s="923"/>
      <c r="AE4820" s="846"/>
      <c r="AF4820" s="931"/>
      <c r="AG4820" s="923"/>
      <c r="AH4820" s="923"/>
      <c r="AI4820" s="641"/>
      <c r="AJ4820" s="537"/>
      <c r="AK4820" s="537"/>
      <c r="AL4820" s="537"/>
      <c r="AM4820" s="537"/>
      <c r="AN4820" s="537"/>
      <c r="AO4820" s="531"/>
      <c r="AP4820" s="141"/>
      <c r="AQ4820" s="141"/>
      <c r="AR4820" s="552"/>
      <c r="AS4820" s="552"/>
      <c r="AT4820" s="531"/>
      <c r="AU4820" s="593"/>
      <c r="AV4820" s="923"/>
      <c r="AW4820" s="846"/>
      <c r="AX4820" s="121"/>
      <c r="AY4820" s="111"/>
      <c r="AZ4820" s="111"/>
      <c r="BA4820" s="343"/>
      <c r="BB4820" s="324"/>
      <c r="BC4820" s="111"/>
      <c r="BD4820" s="111"/>
      <c r="BE4820" s="343"/>
      <c r="BG4820" s="826"/>
      <c r="BH4820" s="607"/>
    </row>
    <row r="4821" spans="1:66" x14ac:dyDescent="0.25">
      <c r="A4821" s="222"/>
      <c r="C4821" s="116"/>
      <c r="D4821" s="620"/>
      <c r="F4821" s="117"/>
      <c r="G4821" s="694"/>
      <c r="H4821" s="878"/>
      <c r="I4821" s="397"/>
      <c r="J4821" s="380"/>
      <c r="K4821" s="451" t="s">
        <v>710</v>
      </c>
      <c r="L4821" s="731"/>
      <c r="M4821" s="732"/>
      <c r="N4821" s="931"/>
      <c r="O4821" s="923"/>
      <c r="P4821" s="923"/>
      <c r="Q4821" s="641"/>
      <c r="R4821" s="537"/>
      <c r="S4821" s="537"/>
      <c r="T4821" s="537"/>
      <c r="U4821" s="537"/>
      <c r="V4821" s="537"/>
      <c r="W4821" s="531"/>
      <c r="X4821" s="141"/>
      <c r="Y4821" s="141"/>
      <c r="Z4821" s="552"/>
      <c r="AA4821" s="552"/>
      <c r="AB4821" s="531"/>
      <c r="AC4821" s="593"/>
      <c r="AD4821" s="923"/>
      <c r="AE4821" s="846"/>
      <c r="AF4821" s="931"/>
      <c r="AG4821" s="923"/>
      <c r="AH4821" s="923"/>
      <c r="AI4821" s="641"/>
      <c r="AJ4821" s="537"/>
      <c r="AK4821" s="537"/>
      <c r="AL4821" s="537"/>
      <c r="AM4821" s="537"/>
      <c r="AN4821" s="537"/>
      <c r="AO4821" s="531"/>
      <c r="AP4821" s="141"/>
      <c r="AQ4821" s="141"/>
      <c r="AR4821" s="552"/>
      <c r="AS4821" s="552"/>
      <c r="AT4821" s="531"/>
      <c r="AU4821" s="593"/>
      <c r="AV4821" s="923"/>
      <c r="AW4821" s="846"/>
      <c r="AX4821" s="121"/>
      <c r="AY4821" s="111"/>
      <c r="AZ4821" s="111"/>
      <c r="BA4821" s="343"/>
      <c r="BB4821" s="324"/>
      <c r="BC4821" s="111"/>
      <c r="BD4821" s="111"/>
      <c r="BE4821" s="343"/>
      <c r="BG4821" s="826"/>
      <c r="BH4821" s="607"/>
    </row>
    <row r="4822" spans="1:66" ht="12.75" customHeight="1" x14ac:dyDescent="0.25">
      <c r="A4822" s="222"/>
      <c r="C4822" s="116"/>
      <c r="D4822" s="620"/>
      <c r="F4822" s="117"/>
      <c r="G4822" s="694"/>
      <c r="H4822" s="878"/>
      <c r="I4822" s="397"/>
      <c r="J4822" s="380"/>
      <c r="K4822" s="408"/>
      <c r="L4822" s="731"/>
      <c r="M4822" s="732"/>
      <c r="N4822" s="931"/>
      <c r="O4822" s="923"/>
      <c r="P4822" s="923"/>
      <c r="Q4822" s="641"/>
      <c r="R4822" s="537"/>
      <c r="S4822" s="537"/>
      <c r="T4822" s="537"/>
      <c r="U4822" s="537"/>
      <c r="V4822" s="537"/>
      <c r="W4822" s="531"/>
      <c r="X4822" s="141"/>
      <c r="Y4822" s="141"/>
      <c r="Z4822" s="552"/>
      <c r="AA4822" s="552"/>
      <c r="AB4822" s="531"/>
      <c r="AC4822" s="593"/>
      <c r="AD4822" s="923"/>
      <c r="AE4822" s="846"/>
      <c r="AF4822" s="931"/>
      <c r="AG4822" s="923"/>
      <c r="AH4822" s="923"/>
      <c r="AI4822" s="641"/>
      <c r="AJ4822" s="537"/>
      <c r="AK4822" s="537"/>
      <c r="AL4822" s="537"/>
      <c r="AM4822" s="537"/>
      <c r="AN4822" s="537"/>
      <c r="AO4822" s="531"/>
      <c r="AP4822" s="141"/>
      <c r="AQ4822" s="141"/>
      <c r="AR4822" s="552"/>
      <c r="AS4822" s="552"/>
      <c r="AT4822" s="531"/>
      <c r="AU4822" s="593"/>
      <c r="AV4822" s="923"/>
      <c r="AW4822" s="846"/>
      <c r="AX4822" s="121"/>
      <c r="AY4822" s="111"/>
      <c r="AZ4822" s="111"/>
      <c r="BA4822" s="343"/>
      <c r="BB4822" s="324"/>
      <c r="BC4822" s="111"/>
      <c r="BD4822" s="111"/>
      <c r="BE4822" s="343"/>
      <c r="BG4822" s="826"/>
      <c r="BH4822" s="607"/>
    </row>
    <row r="4823" spans="1:66" ht="35.1" customHeight="1" x14ac:dyDescent="0.25">
      <c r="A4823" s="21" t="s">
        <v>6115</v>
      </c>
      <c r="B4823" s="30">
        <v>16</v>
      </c>
      <c r="C4823" s="116" t="s">
        <v>107</v>
      </c>
      <c r="D4823" s="620">
        <v>2025</v>
      </c>
      <c r="F4823" s="117"/>
      <c r="G4823" s="694">
        <v>1</v>
      </c>
      <c r="H4823" s="878" t="str">
        <f t="shared" ref="H4823:H4875" si="7271">LEFT(J4823,3)</f>
        <v>089</v>
      </c>
      <c r="I4823" s="397" t="s">
        <v>3266</v>
      </c>
      <c r="J4823" s="380" t="s">
        <v>2677</v>
      </c>
      <c r="K4823" s="408" t="s">
        <v>545</v>
      </c>
      <c r="L4823" s="738"/>
      <c r="M4823" s="739"/>
      <c r="N4823" s="931"/>
      <c r="O4823" s="923"/>
      <c r="P4823" s="923"/>
      <c r="Q4823" s="657"/>
      <c r="R4823" s="543"/>
      <c r="S4823" s="543"/>
      <c r="T4823" s="543"/>
      <c r="U4823" s="543"/>
      <c r="V4823" s="543"/>
      <c r="W4823" s="686"/>
      <c r="X4823" s="141"/>
      <c r="Y4823" s="141"/>
      <c r="Z4823" s="552"/>
      <c r="AA4823" s="552"/>
      <c r="AB4823" s="686"/>
      <c r="AC4823" s="593"/>
      <c r="AD4823" s="923"/>
      <c r="AE4823" s="846"/>
      <c r="AF4823" s="931"/>
      <c r="AG4823" s="923"/>
      <c r="AH4823" s="923"/>
      <c r="AI4823" s="641"/>
      <c r="AJ4823" s="537"/>
      <c r="AK4823" s="537"/>
      <c r="AL4823" s="537"/>
      <c r="AM4823" s="537"/>
      <c r="AN4823" s="537"/>
      <c r="AO4823" s="686"/>
      <c r="AP4823" s="143"/>
      <c r="AQ4823" s="143"/>
      <c r="AR4823" s="553"/>
      <c r="AS4823" s="553"/>
      <c r="AT4823" s="686"/>
      <c r="AU4823" s="594"/>
      <c r="AV4823" s="923"/>
      <c r="AW4823" s="846"/>
      <c r="AX4823" s="124"/>
      <c r="AY4823" s="6"/>
      <c r="AZ4823" s="26"/>
      <c r="BA4823" s="341"/>
      <c r="BB4823" s="311"/>
      <c r="BC4823" s="6"/>
      <c r="BD4823" s="26"/>
      <c r="BE4823" s="341"/>
      <c r="BG4823" s="826" t="str">
        <f>RIGHT(LEFT(I4823,3),2)&amp;"."&amp;RIGHT(LEFT(I4823,5),2)</f>
        <v>01.00</v>
      </c>
      <c r="BH4823" s="607" t="b">
        <f>COUNTIF('Codes SEC'!$B$2:$B$250,Ministres!BG4823)&gt;0</f>
        <v>1</v>
      </c>
    </row>
    <row r="4824" spans="1:66" ht="12.75" customHeight="1" x14ac:dyDescent="0.25">
      <c r="A4824" s="222"/>
      <c r="C4824" s="116"/>
      <c r="D4824" s="620"/>
      <c r="F4824" s="117"/>
      <c r="G4824" s="694"/>
      <c r="H4824" s="878"/>
      <c r="I4824" s="397"/>
      <c r="J4824" s="380"/>
      <c r="K4824" s="463" t="s">
        <v>20</v>
      </c>
      <c r="L4824" s="738">
        <v>56614</v>
      </c>
      <c r="M4824" s="739">
        <v>77736</v>
      </c>
      <c r="N4824" s="931"/>
      <c r="O4824" s="530">
        <f t="shared" ref="O4824:O4828" si="7272">IF(N4824&gt;L4824,"0 ",N4824-L4824)</f>
        <v>-56614</v>
      </c>
      <c r="P4824" s="530" t="str">
        <f t="shared" ref="P4824:P4828" si="7273">IF(N4824&lt;L4824,"0 ",N4824-L4824)</f>
        <v xml:space="preserve">0 </v>
      </c>
      <c r="Q4824" s="658"/>
      <c r="R4824" s="544"/>
      <c r="S4824" s="544"/>
      <c r="T4824" s="544"/>
      <c r="U4824" s="544"/>
      <c r="V4824" s="544"/>
      <c r="W4824" s="687"/>
      <c r="X4824" s="141"/>
      <c r="Y4824" s="141"/>
      <c r="Z4824" s="552"/>
      <c r="AA4824" s="552"/>
      <c r="AB4824" s="687"/>
      <c r="AC4824" s="593"/>
      <c r="AD4824" s="530">
        <f t="shared" ref="AD4824:AD4828" si="7274">X4824+Y4824+AC4824</f>
        <v>0</v>
      </c>
      <c r="AE4824" s="842">
        <f t="shared" ref="AE4824:AE4828" si="7275">N4824+AD4824</f>
        <v>0</v>
      </c>
      <c r="AF4824" s="931"/>
      <c r="AG4824" s="530">
        <f t="shared" ref="AG4824:AG4828" si="7276">IF(AF4824&gt;M4824,"0 ",AF4824-M4824)</f>
        <v>-77736</v>
      </c>
      <c r="AH4824" s="530" t="str">
        <f t="shared" ref="AH4824:AH4828" si="7277">IF(AF4824&lt;M4824,"0 ",AF4824-M4824)</f>
        <v xml:space="preserve">0 </v>
      </c>
      <c r="AI4824" s="641"/>
      <c r="AJ4824" s="537"/>
      <c r="AK4824" s="537"/>
      <c r="AL4824" s="537"/>
      <c r="AM4824" s="537"/>
      <c r="AN4824" s="537"/>
      <c r="AO4824" s="687"/>
      <c r="AP4824" s="141"/>
      <c r="AQ4824" s="141"/>
      <c r="AR4824" s="552"/>
      <c r="AS4824" s="552"/>
      <c r="AT4824" s="687"/>
      <c r="AU4824" s="593"/>
      <c r="AV4824" s="530">
        <f t="shared" ref="AV4824:AV4828" si="7278">AP4824+AQ4824+AU4824</f>
        <v>0</v>
      </c>
      <c r="AW4824" s="842">
        <f t="shared" ref="AW4824:AW4828" si="7279">AF4824+AV4824</f>
        <v>0</v>
      </c>
      <c r="AX4824" s="124">
        <f>L4824</f>
        <v>56614</v>
      </c>
      <c r="AY4824" s="5">
        <f>AE4824</f>
        <v>0</v>
      </c>
      <c r="AZ4824" s="26">
        <f>AY4824-AX4824</f>
        <v>-56614</v>
      </c>
      <c r="BA4824" s="341">
        <f>AZ4824/AX4824</f>
        <v>-1</v>
      </c>
      <c r="BB4824" s="311">
        <f>M4824</f>
        <v>77736</v>
      </c>
      <c r="BC4824" s="5">
        <f>AW4824</f>
        <v>0</v>
      </c>
      <c r="BD4824" s="26">
        <f>BC4824-BB4824</f>
        <v>-77736</v>
      </c>
      <c r="BE4824" s="341">
        <f>BD4824/BB4824</f>
        <v>-1</v>
      </c>
      <c r="BG4824" s="826"/>
      <c r="BH4824" s="607"/>
    </row>
    <row r="4825" spans="1:66" ht="12.75" customHeight="1" x14ac:dyDescent="0.25">
      <c r="A4825" s="222"/>
      <c r="C4825" s="116"/>
      <c r="D4825" s="620"/>
      <c r="F4825" s="117"/>
      <c r="G4825" s="694"/>
      <c r="H4825" s="878"/>
      <c r="I4825" s="397"/>
      <c r="J4825" s="380"/>
      <c r="K4825" s="463" t="s">
        <v>85</v>
      </c>
      <c r="L4825" s="738">
        <v>11000</v>
      </c>
      <c r="M4825" s="739">
        <v>11000</v>
      </c>
      <c r="N4825" s="931"/>
      <c r="O4825" s="530">
        <f t="shared" si="7272"/>
        <v>-11000</v>
      </c>
      <c r="P4825" s="530" t="str">
        <f t="shared" si="7273"/>
        <v xml:space="preserve">0 </v>
      </c>
      <c r="Q4825" s="658"/>
      <c r="R4825" s="544"/>
      <c r="S4825" s="544"/>
      <c r="T4825" s="544"/>
      <c r="U4825" s="544"/>
      <c r="V4825" s="544"/>
      <c r="W4825" s="687"/>
      <c r="X4825" s="141"/>
      <c r="Y4825" s="141"/>
      <c r="Z4825" s="552"/>
      <c r="AA4825" s="552"/>
      <c r="AB4825" s="687"/>
      <c r="AC4825" s="593"/>
      <c r="AD4825" s="530">
        <f t="shared" si="7274"/>
        <v>0</v>
      </c>
      <c r="AE4825" s="842">
        <f t="shared" si="7275"/>
        <v>0</v>
      </c>
      <c r="AF4825" s="931"/>
      <c r="AG4825" s="530">
        <f t="shared" si="7276"/>
        <v>-11000</v>
      </c>
      <c r="AH4825" s="530" t="str">
        <f t="shared" si="7277"/>
        <v xml:space="preserve">0 </v>
      </c>
      <c r="AI4825" s="641"/>
      <c r="AJ4825" s="537"/>
      <c r="AK4825" s="537"/>
      <c r="AL4825" s="537"/>
      <c r="AM4825" s="537"/>
      <c r="AN4825" s="537"/>
      <c r="AO4825" s="687"/>
      <c r="AP4825" s="141"/>
      <c r="AQ4825" s="141"/>
      <c r="AR4825" s="552"/>
      <c r="AS4825" s="552"/>
      <c r="AT4825" s="687"/>
      <c r="AU4825" s="593"/>
      <c r="AV4825" s="530">
        <f t="shared" si="7278"/>
        <v>0</v>
      </c>
      <c r="AW4825" s="842">
        <f t="shared" si="7279"/>
        <v>0</v>
      </c>
      <c r="AX4825" s="124">
        <f>L4825</f>
        <v>11000</v>
      </c>
      <c r="AY4825" s="5">
        <f>AE4825</f>
        <v>0</v>
      </c>
      <c r="AZ4825" s="26">
        <f>AY4825-AX4825</f>
        <v>-11000</v>
      </c>
      <c r="BA4825" s="341">
        <f>AZ4825/AX4825</f>
        <v>-1</v>
      </c>
      <c r="BB4825" s="311">
        <f>M4825</f>
        <v>11000</v>
      </c>
      <c r="BC4825" s="5">
        <f>AW4825</f>
        <v>0</v>
      </c>
      <c r="BD4825" s="26">
        <f>BC4825-BB4825</f>
        <v>-11000</v>
      </c>
      <c r="BE4825" s="341">
        <f>BD4825/BB4825</f>
        <v>-1</v>
      </c>
      <c r="BG4825" s="826"/>
      <c r="BH4825" s="607"/>
    </row>
    <row r="4826" spans="1:66" ht="12.75" customHeight="1" x14ac:dyDescent="0.25">
      <c r="A4826" s="222"/>
      <c r="C4826" s="116"/>
      <c r="D4826" s="620"/>
      <c r="F4826" s="117"/>
      <c r="G4826" s="694"/>
      <c r="H4826" s="878"/>
      <c r="I4826" s="397"/>
      <c r="J4826" s="380"/>
      <c r="K4826" s="463" t="s">
        <v>86</v>
      </c>
      <c r="L4826" s="731">
        <v>67614</v>
      </c>
      <c r="M4826" s="732">
        <v>88736</v>
      </c>
      <c r="N4826" s="931"/>
      <c r="O4826" s="530">
        <f t="shared" si="7272"/>
        <v>-67614</v>
      </c>
      <c r="P4826" s="530" t="str">
        <f t="shared" si="7273"/>
        <v xml:space="preserve">0 </v>
      </c>
      <c r="Q4826" s="658"/>
      <c r="R4826" s="544"/>
      <c r="S4826" s="544"/>
      <c r="T4826" s="544"/>
      <c r="U4826" s="544"/>
      <c r="V4826" s="544"/>
      <c r="W4826" s="687"/>
      <c r="X4826" s="141">
        <f t="shared" ref="X4826:AC4826" si="7280">X4824+X4825</f>
        <v>0</v>
      </c>
      <c r="Y4826" s="141">
        <f t="shared" si="7280"/>
        <v>0</v>
      </c>
      <c r="Z4826" s="552"/>
      <c r="AA4826" s="552"/>
      <c r="AB4826" s="687"/>
      <c r="AC4826" s="593">
        <f t="shared" si="7280"/>
        <v>0</v>
      </c>
      <c r="AD4826" s="530">
        <f t="shared" si="7274"/>
        <v>0</v>
      </c>
      <c r="AE4826" s="842">
        <f t="shared" si="7275"/>
        <v>0</v>
      </c>
      <c r="AF4826" s="931"/>
      <c r="AG4826" s="530">
        <f t="shared" si="7276"/>
        <v>-88736</v>
      </c>
      <c r="AH4826" s="530" t="str">
        <f t="shared" si="7277"/>
        <v xml:space="preserve">0 </v>
      </c>
      <c r="AI4826" s="641"/>
      <c r="AJ4826" s="537"/>
      <c r="AK4826" s="537"/>
      <c r="AL4826" s="537"/>
      <c r="AM4826" s="537"/>
      <c r="AN4826" s="537"/>
      <c r="AO4826" s="687"/>
      <c r="AP4826" s="141">
        <f t="shared" ref="AP4826:AU4826" si="7281">AP4824+AP4825</f>
        <v>0</v>
      </c>
      <c r="AQ4826" s="141">
        <f t="shared" si="7281"/>
        <v>0</v>
      </c>
      <c r="AR4826" s="552"/>
      <c r="AS4826" s="552"/>
      <c r="AT4826" s="687"/>
      <c r="AU4826" s="593">
        <f t="shared" si="7281"/>
        <v>0</v>
      </c>
      <c r="AV4826" s="530">
        <f t="shared" si="7278"/>
        <v>0</v>
      </c>
      <c r="AW4826" s="842">
        <f t="shared" si="7279"/>
        <v>0</v>
      </c>
      <c r="AX4826" s="124">
        <f>AX4824+AX4825</f>
        <v>67614</v>
      </c>
      <c r="AY4826" s="5">
        <f>AY4824+AY4825</f>
        <v>0</v>
      </c>
      <c r="AZ4826" s="26">
        <f>AZ4824+AZ4825</f>
        <v>-67614</v>
      </c>
      <c r="BA4826" s="341">
        <f>AZ4826/AX4826</f>
        <v>-1</v>
      </c>
      <c r="BB4826" s="311">
        <f>BB4824+BB4825</f>
        <v>88736</v>
      </c>
      <c r="BC4826" s="5">
        <f>BC4824+BC4825</f>
        <v>0</v>
      </c>
      <c r="BD4826" s="26">
        <f>BD4824+BD4825</f>
        <v>-88736</v>
      </c>
      <c r="BE4826" s="341">
        <f>BD4826/BB4826</f>
        <v>-1</v>
      </c>
      <c r="BG4826" s="826"/>
      <c r="BH4826" s="607"/>
    </row>
    <row r="4827" spans="1:66" ht="12.75" customHeight="1" x14ac:dyDescent="0.25">
      <c r="A4827" s="222"/>
      <c r="C4827" s="116"/>
      <c r="D4827" s="620"/>
      <c r="F4827" s="117">
        <v>13</v>
      </c>
      <c r="G4827" s="694"/>
      <c r="H4827" s="878"/>
      <c r="I4827" s="397"/>
      <c r="J4827" s="380"/>
      <c r="K4827" s="464" t="s">
        <v>87</v>
      </c>
      <c r="L4827" s="733">
        <v>8000</v>
      </c>
      <c r="M4827" s="734">
        <v>8000</v>
      </c>
      <c r="N4827" s="931"/>
      <c r="O4827" s="530">
        <f t="shared" si="7272"/>
        <v>-8000</v>
      </c>
      <c r="P4827" s="530" t="str">
        <f t="shared" si="7273"/>
        <v xml:space="preserve">0 </v>
      </c>
      <c r="Q4827" s="658"/>
      <c r="R4827" s="544"/>
      <c r="S4827" s="544"/>
      <c r="T4827" s="544"/>
      <c r="U4827" s="544"/>
      <c r="V4827" s="544"/>
      <c r="W4827" s="687" t="str">
        <f>IF(SUM(Q4827:V4827)=X4827,"OK",SUM(Q4827:V4827)-X4827)</f>
        <v>OK</v>
      </c>
      <c r="X4827" s="141"/>
      <c r="Y4827" s="141"/>
      <c r="Z4827" s="552"/>
      <c r="AA4827" s="552"/>
      <c r="AB4827" s="687" t="str">
        <f>IF(SUM(Z4827:AA4827)=AC4827,"OK",SUM(Z4827:AA4827)-AC4827)</f>
        <v>OK</v>
      </c>
      <c r="AC4827" s="593"/>
      <c r="AD4827" s="530">
        <f t="shared" si="7274"/>
        <v>0</v>
      </c>
      <c r="AE4827" s="842">
        <f t="shared" si="7275"/>
        <v>0</v>
      </c>
      <c r="AF4827" s="931"/>
      <c r="AG4827" s="530">
        <f t="shared" si="7276"/>
        <v>-8000</v>
      </c>
      <c r="AH4827" s="530" t="str">
        <f t="shared" si="7277"/>
        <v xml:space="preserve">0 </v>
      </c>
      <c r="AI4827" s="641"/>
      <c r="AJ4827" s="537"/>
      <c r="AK4827" s="537"/>
      <c r="AL4827" s="537"/>
      <c r="AM4827" s="537"/>
      <c r="AN4827" s="537"/>
      <c r="AO4827" s="687" t="str">
        <f>IF(SUM(AI4827:AN4827)=AP4827,"OK",SUM(AI4827:AN4827)-AP4827)</f>
        <v>OK</v>
      </c>
      <c r="AP4827" s="141"/>
      <c r="AQ4827" s="141"/>
      <c r="AR4827" s="552"/>
      <c r="AS4827" s="552"/>
      <c r="AT4827" s="687" t="str">
        <f>IF(SUM(AR4827:AS4827)=AU4827,"OK",SUM(AR4827:AS4827)-AU4827)</f>
        <v>OK</v>
      </c>
      <c r="AU4827" s="593"/>
      <c r="AV4827" s="530">
        <f t="shared" si="7278"/>
        <v>0</v>
      </c>
      <c r="AW4827" s="842">
        <f t="shared" si="7279"/>
        <v>0</v>
      </c>
      <c r="AX4827" s="115">
        <f>L4827</f>
        <v>8000</v>
      </c>
      <c r="AY4827" s="5">
        <f>AE4827</f>
        <v>0</v>
      </c>
      <c r="AZ4827" s="7">
        <f>AY4827-AX4827</f>
        <v>-8000</v>
      </c>
      <c r="BA4827" s="335">
        <f>AZ4827/AX4827</f>
        <v>-1</v>
      </c>
      <c r="BB4827" s="23">
        <f>M4827</f>
        <v>8000</v>
      </c>
      <c r="BC4827" s="5">
        <f>AW4827</f>
        <v>0</v>
      </c>
      <c r="BD4827" s="7">
        <f>BC4827-BB4827</f>
        <v>-8000</v>
      </c>
      <c r="BE4827" s="335">
        <f>BD4827/BB4827</f>
        <v>-1</v>
      </c>
      <c r="BG4827" s="826"/>
      <c r="BH4827" s="607"/>
    </row>
    <row r="4828" spans="1:66" ht="12.75" customHeight="1" x14ac:dyDescent="0.25">
      <c r="A4828" s="222"/>
      <c r="C4828" s="116"/>
      <c r="D4828" s="620"/>
      <c r="F4828" s="117"/>
      <c r="G4828" s="694"/>
      <c r="H4828" s="878"/>
      <c r="I4828" s="397"/>
      <c r="J4828" s="380"/>
      <c r="K4828" s="463" t="s">
        <v>214</v>
      </c>
      <c r="L4828" s="731">
        <v>59614</v>
      </c>
      <c r="M4828" s="732">
        <v>80736</v>
      </c>
      <c r="N4828" s="931"/>
      <c r="O4828" s="530">
        <f t="shared" si="7272"/>
        <v>-59614</v>
      </c>
      <c r="P4828" s="530" t="str">
        <f t="shared" si="7273"/>
        <v xml:space="preserve">0 </v>
      </c>
      <c r="Q4828" s="658"/>
      <c r="R4828" s="544"/>
      <c r="S4828" s="544"/>
      <c r="T4828" s="544"/>
      <c r="U4828" s="544"/>
      <c r="V4828" s="544"/>
      <c r="W4828" s="687"/>
      <c r="X4828" s="141">
        <f t="shared" ref="X4828:AC4828" si="7282">X4826-X4827</f>
        <v>0</v>
      </c>
      <c r="Y4828" s="141">
        <f t="shared" si="7282"/>
        <v>0</v>
      </c>
      <c r="Z4828" s="552"/>
      <c r="AA4828" s="552"/>
      <c r="AB4828" s="687"/>
      <c r="AC4828" s="593">
        <f t="shared" si="7282"/>
        <v>0</v>
      </c>
      <c r="AD4828" s="530">
        <f t="shared" si="7274"/>
        <v>0</v>
      </c>
      <c r="AE4828" s="842">
        <f t="shared" si="7275"/>
        <v>0</v>
      </c>
      <c r="AF4828" s="931"/>
      <c r="AG4828" s="530">
        <f t="shared" si="7276"/>
        <v>-80736</v>
      </c>
      <c r="AH4828" s="530" t="str">
        <f t="shared" si="7277"/>
        <v xml:space="preserve">0 </v>
      </c>
      <c r="AI4828" s="641"/>
      <c r="AJ4828" s="537"/>
      <c r="AK4828" s="537"/>
      <c r="AL4828" s="537"/>
      <c r="AM4828" s="537"/>
      <c r="AN4828" s="537"/>
      <c r="AO4828" s="687"/>
      <c r="AP4828" s="141">
        <f t="shared" ref="AP4828:AU4828" si="7283">AP4826-AP4827</f>
        <v>0</v>
      </c>
      <c r="AQ4828" s="141">
        <f t="shared" si="7283"/>
        <v>0</v>
      </c>
      <c r="AR4828" s="552"/>
      <c r="AS4828" s="552"/>
      <c r="AT4828" s="687"/>
      <c r="AU4828" s="593">
        <f t="shared" si="7283"/>
        <v>0</v>
      </c>
      <c r="AV4828" s="530">
        <f t="shared" si="7278"/>
        <v>0</v>
      </c>
      <c r="AW4828" s="842">
        <f t="shared" si="7279"/>
        <v>0</v>
      </c>
      <c r="AX4828" s="124">
        <f>AX4826-AX4827</f>
        <v>59614</v>
      </c>
      <c r="AY4828" s="5">
        <f>AY4826-AY4827</f>
        <v>0</v>
      </c>
      <c r="AZ4828" s="26">
        <f>AZ4826-AZ4827</f>
        <v>-59614</v>
      </c>
      <c r="BA4828" s="341">
        <f>AZ4828/AX4828</f>
        <v>-1</v>
      </c>
      <c r="BB4828" s="311">
        <f>BB4826-BB4827</f>
        <v>80736</v>
      </c>
      <c r="BC4828" s="5">
        <f>BC4826-BC4827</f>
        <v>0</v>
      </c>
      <c r="BD4828" s="26">
        <f>BD4826-BD4827</f>
        <v>-80736</v>
      </c>
      <c r="BE4828" s="341">
        <f>BD4828/BB4828</f>
        <v>-1</v>
      </c>
      <c r="BG4828" s="826"/>
      <c r="BH4828" s="607"/>
    </row>
    <row r="4829" spans="1:66" ht="12.75" customHeight="1" x14ac:dyDescent="0.25">
      <c r="A4829" s="222"/>
      <c r="C4829" s="116"/>
      <c r="D4829" s="620"/>
      <c r="F4829" s="117"/>
      <c r="G4829" s="694"/>
      <c r="H4829" s="878"/>
      <c r="I4829" s="397"/>
      <c r="J4829" s="380"/>
      <c r="K4829" s="486"/>
      <c r="L4829" s="731"/>
      <c r="M4829" s="732"/>
      <c r="N4829" s="931"/>
      <c r="O4829" s="923"/>
      <c r="P4829" s="923"/>
      <c r="Q4829" s="641"/>
      <c r="R4829" s="537"/>
      <c r="S4829" s="537"/>
      <c r="T4829" s="537"/>
      <c r="U4829" s="537"/>
      <c r="V4829" s="537"/>
      <c r="W4829" s="531"/>
      <c r="X4829" s="141"/>
      <c r="Y4829" s="141"/>
      <c r="Z4829" s="552"/>
      <c r="AA4829" s="552"/>
      <c r="AB4829" s="531"/>
      <c r="AC4829" s="593"/>
      <c r="AD4829" s="923"/>
      <c r="AE4829" s="846"/>
      <c r="AF4829" s="931"/>
      <c r="AG4829" s="923"/>
      <c r="AH4829" s="923"/>
      <c r="AI4829" s="641"/>
      <c r="AJ4829" s="537"/>
      <c r="AK4829" s="537"/>
      <c r="AL4829" s="537"/>
      <c r="AM4829" s="537"/>
      <c r="AN4829" s="537"/>
      <c r="AO4829" s="531"/>
      <c r="AP4829" s="141"/>
      <c r="AQ4829" s="141"/>
      <c r="AR4829" s="552"/>
      <c r="AS4829" s="552"/>
      <c r="AT4829" s="531"/>
      <c r="AU4829" s="593"/>
      <c r="AV4829" s="923"/>
      <c r="AW4829" s="846"/>
      <c r="AX4829" s="121"/>
      <c r="AY4829" s="111"/>
      <c r="AZ4829" s="111"/>
      <c r="BA4829" s="343"/>
      <c r="BB4829" s="324"/>
      <c r="BC4829" s="111"/>
      <c r="BD4829" s="111"/>
      <c r="BE4829" s="343"/>
      <c r="BG4829" s="826"/>
      <c r="BH4829" s="607"/>
    </row>
    <row r="4830" spans="1:66" ht="12.75" customHeight="1" x14ac:dyDescent="0.25">
      <c r="A4830" s="222"/>
      <c r="C4830" s="116"/>
      <c r="D4830" s="620"/>
      <c r="F4830" s="117"/>
      <c r="G4830" s="694"/>
      <c r="H4830" s="878"/>
      <c r="I4830" s="397"/>
      <c r="J4830" s="380"/>
      <c r="K4830" s="410" t="s">
        <v>48</v>
      </c>
      <c r="L4830" s="731"/>
      <c r="M4830" s="732"/>
      <c r="N4830" s="931"/>
      <c r="O4830" s="923"/>
      <c r="P4830" s="923"/>
      <c r="Q4830" s="641"/>
      <c r="R4830" s="537"/>
      <c r="S4830" s="537"/>
      <c r="T4830" s="537"/>
      <c r="U4830" s="537"/>
      <c r="V4830" s="537"/>
      <c r="W4830" s="531"/>
      <c r="X4830" s="141"/>
      <c r="Y4830" s="141"/>
      <c r="Z4830" s="552"/>
      <c r="AA4830" s="552"/>
      <c r="AB4830" s="531"/>
      <c r="AC4830" s="593"/>
      <c r="AD4830" s="923"/>
      <c r="AE4830" s="846"/>
      <c r="AF4830" s="931"/>
      <c r="AG4830" s="923"/>
      <c r="AH4830" s="923"/>
      <c r="AI4830" s="641"/>
      <c r="AJ4830" s="537"/>
      <c r="AK4830" s="537"/>
      <c r="AL4830" s="537"/>
      <c r="AM4830" s="537"/>
      <c r="AN4830" s="537"/>
      <c r="AO4830" s="531"/>
      <c r="AP4830" s="141"/>
      <c r="AQ4830" s="141"/>
      <c r="AR4830" s="552"/>
      <c r="AS4830" s="552"/>
      <c r="AT4830" s="531"/>
      <c r="AU4830" s="593"/>
      <c r="AV4830" s="923"/>
      <c r="AW4830" s="846"/>
      <c r="AX4830" s="121"/>
      <c r="AY4830" s="111"/>
      <c r="AZ4830" s="111"/>
      <c r="BA4830" s="343"/>
      <c r="BB4830" s="324"/>
      <c r="BC4830" s="111"/>
      <c r="BD4830" s="111"/>
      <c r="BE4830" s="343"/>
      <c r="BG4830" s="826"/>
      <c r="BH4830" s="607"/>
    </row>
    <row r="4831" spans="1:66" s="11" customFormat="1" ht="12.75" customHeight="1" x14ac:dyDescent="0.25">
      <c r="A4831" s="222"/>
      <c r="B4831" s="30"/>
      <c r="C4831" s="116"/>
      <c r="D4831" s="620"/>
      <c r="E4831" s="32"/>
      <c r="F4831" s="117"/>
      <c r="G4831" s="694"/>
      <c r="H4831" s="878"/>
      <c r="I4831" s="397"/>
      <c r="J4831" s="380"/>
      <c r="K4831" s="408"/>
      <c r="L4831" s="731"/>
      <c r="M4831" s="732"/>
      <c r="N4831" s="931"/>
      <c r="O4831" s="923"/>
      <c r="P4831" s="923"/>
      <c r="Q4831" s="641"/>
      <c r="R4831" s="537"/>
      <c r="S4831" s="537"/>
      <c r="T4831" s="537"/>
      <c r="U4831" s="537"/>
      <c r="V4831" s="537"/>
      <c r="W4831" s="531"/>
      <c r="X4831" s="141"/>
      <c r="Y4831" s="141"/>
      <c r="Z4831" s="552"/>
      <c r="AA4831" s="552"/>
      <c r="AB4831" s="531"/>
      <c r="AC4831" s="593"/>
      <c r="AD4831" s="923"/>
      <c r="AE4831" s="846"/>
      <c r="AF4831" s="931"/>
      <c r="AG4831" s="923"/>
      <c r="AH4831" s="923"/>
      <c r="AI4831" s="641"/>
      <c r="AJ4831" s="537"/>
      <c r="AK4831" s="537"/>
      <c r="AL4831" s="537"/>
      <c r="AM4831" s="537"/>
      <c r="AN4831" s="537"/>
      <c r="AO4831" s="531"/>
      <c r="AP4831" s="141"/>
      <c r="AQ4831" s="141"/>
      <c r="AR4831" s="552"/>
      <c r="AS4831" s="552"/>
      <c r="AT4831" s="531"/>
      <c r="AU4831" s="593"/>
      <c r="AV4831" s="923"/>
      <c r="AW4831" s="846"/>
      <c r="AX4831" s="121"/>
      <c r="AY4831" s="111"/>
      <c r="AZ4831" s="111"/>
      <c r="BA4831" s="343"/>
      <c r="BB4831" s="324"/>
      <c r="BC4831" s="111"/>
      <c r="BD4831" s="111"/>
      <c r="BE4831" s="343"/>
      <c r="BF4831" s="41"/>
      <c r="BG4831" s="826"/>
      <c r="BH4831" s="607"/>
      <c r="BI4831" s="43"/>
      <c r="BJ4831" s="43"/>
      <c r="BK4831" s="43"/>
      <c r="BL4831" s="43"/>
      <c r="BM4831" s="43"/>
      <c r="BN4831" s="43"/>
    </row>
    <row r="4832" spans="1:66" ht="35.1" customHeight="1" x14ac:dyDescent="0.25">
      <c r="A4832" s="21" t="s">
        <v>6115</v>
      </c>
      <c r="B4832" s="30">
        <v>16</v>
      </c>
      <c r="C4832" s="116" t="s">
        <v>107</v>
      </c>
      <c r="D4832" s="620">
        <v>2025</v>
      </c>
      <c r="F4832" s="117"/>
      <c r="G4832" s="694">
        <v>1</v>
      </c>
      <c r="H4832" s="878" t="str">
        <f t="shared" si="7271"/>
        <v>089</v>
      </c>
      <c r="I4832" s="397" t="s">
        <v>3257</v>
      </c>
      <c r="J4832" s="380" t="s">
        <v>2678</v>
      </c>
      <c r="K4832" s="408" t="s">
        <v>711</v>
      </c>
      <c r="L4832" s="731"/>
      <c r="M4832" s="732"/>
      <c r="N4832" s="931"/>
      <c r="O4832" s="923"/>
      <c r="P4832" s="923"/>
      <c r="Q4832" s="641"/>
      <c r="R4832" s="537"/>
      <c r="S4832" s="537"/>
      <c r="T4832" s="537"/>
      <c r="U4832" s="537"/>
      <c r="V4832" s="537"/>
      <c r="W4832" s="531"/>
      <c r="X4832" s="141"/>
      <c r="Y4832" s="141"/>
      <c r="Z4832" s="552"/>
      <c r="AA4832" s="552"/>
      <c r="AB4832" s="531"/>
      <c r="AC4832" s="593"/>
      <c r="AD4832" s="923"/>
      <c r="AE4832" s="846"/>
      <c r="AF4832" s="931"/>
      <c r="AG4832" s="923"/>
      <c r="AH4832" s="923"/>
      <c r="AI4832" s="641"/>
      <c r="AJ4832" s="537"/>
      <c r="AK4832" s="537"/>
      <c r="AL4832" s="537"/>
      <c r="AM4832" s="537"/>
      <c r="AN4832" s="537"/>
      <c r="AO4832" s="531"/>
      <c r="AP4832" s="141"/>
      <c r="AQ4832" s="141"/>
      <c r="AR4832" s="552"/>
      <c r="AS4832" s="552"/>
      <c r="AT4832" s="531"/>
      <c r="AU4832" s="593"/>
      <c r="AV4832" s="923"/>
      <c r="AW4832" s="846"/>
      <c r="AX4832" s="121"/>
      <c r="AY4832" s="111"/>
      <c r="AZ4832" s="111"/>
      <c r="BA4832" s="343"/>
      <c r="BB4832" s="324"/>
      <c r="BC4832" s="111"/>
      <c r="BD4832" s="111"/>
      <c r="BE4832" s="343"/>
      <c r="BG4832" s="826" t="str">
        <f t="shared" ref="BG4832:BG4843" si="7284">RIGHT(LEFT(I4832,3),2)&amp;"."&amp;RIGHT(LEFT(I4832,5),2)</f>
        <v>12.11</v>
      </c>
      <c r="BH4832" s="607" t="b">
        <f>COUNTIF('Codes SEC'!$B$2:$B$250,Ministres!BG4832)&gt;0</f>
        <v>1</v>
      </c>
    </row>
    <row r="4833" spans="1:66" ht="35.1" customHeight="1" x14ac:dyDescent="0.25">
      <c r="A4833" s="21" t="s">
        <v>6115</v>
      </c>
      <c r="B4833" s="30">
        <v>16</v>
      </c>
      <c r="C4833" s="116" t="s">
        <v>107</v>
      </c>
      <c r="D4833" s="620">
        <v>2025</v>
      </c>
      <c r="F4833" s="117"/>
      <c r="G4833" s="694">
        <v>1</v>
      </c>
      <c r="H4833" s="878" t="str">
        <f t="shared" si="7271"/>
        <v>089</v>
      </c>
      <c r="I4833" s="397" t="s">
        <v>3262</v>
      </c>
      <c r="J4833" s="380" t="s">
        <v>2679</v>
      </c>
      <c r="K4833" s="408" t="s">
        <v>712</v>
      </c>
      <c r="L4833" s="731"/>
      <c r="M4833" s="732"/>
      <c r="N4833" s="931"/>
      <c r="O4833" s="923"/>
      <c r="P4833" s="923"/>
      <c r="Q4833" s="641"/>
      <c r="R4833" s="537"/>
      <c r="S4833" s="537"/>
      <c r="T4833" s="537"/>
      <c r="U4833" s="537"/>
      <c r="V4833" s="537"/>
      <c r="W4833" s="531"/>
      <c r="X4833" s="141"/>
      <c r="Y4833" s="141"/>
      <c r="Z4833" s="552"/>
      <c r="AA4833" s="552"/>
      <c r="AB4833" s="531"/>
      <c r="AC4833" s="593"/>
      <c r="AD4833" s="923"/>
      <c r="AE4833" s="846"/>
      <c r="AF4833" s="931"/>
      <c r="AG4833" s="923"/>
      <c r="AH4833" s="923"/>
      <c r="AI4833" s="641"/>
      <c r="AJ4833" s="537"/>
      <c r="AK4833" s="537"/>
      <c r="AL4833" s="537"/>
      <c r="AM4833" s="537"/>
      <c r="AN4833" s="537"/>
      <c r="AO4833" s="531"/>
      <c r="AP4833" s="141"/>
      <c r="AQ4833" s="141"/>
      <c r="AR4833" s="552"/>
      <c r="AS4833" s="552"/>
      <c r="AT4833" s="531"/>
      <c r="AU4833" s="593"/>
      <c r="AV4833" s="923"/>
      <c r="AW4833" s="846"/>
      <c r="AX4833" s="121"/>
      <c r="AY4833" s="111"/>
      <c r="AZ4833" s="111"/>
      <c r="BA4833" s="343"/>
      <c r="BB4833" s="324"/>
      <c r="BC4833" s="111"/>
      <c r="BD4833" s="111"/>
      <c r="BE4833" s="343"/>
      <c r="BG4833" s="826" t="str">
        <f t="shared" si="7284"/>
        <v>12.21</v>
      </c>
      <c r="BH4833" s="607" t="b">
        <f>COUNTIF('Codes SEC'!$B$2:$B$250,Ministres!BG4833)&gt;0</f>
        <v>1</v>
      </c>
    </row>
    <row r="4834" spans="1:66" ht="35.1" customHeight="1" x14ac:dyDescent="0.25">
      <c r="A4834" s="21" t="s">
        <v>6115</v>
      </c>
      <c r="B4834" s="30">
        <v>16</v>
      </c>
      <c r="C4834" s="116" t="s">
        <v>107</v>
      </c>
      <c r="D4834" s="620">
        <v>2025</v>
      </c>
      <c r="F4834" s="117"/>
      <c r="G4834" s="694">
        <v>1</v>
      </c>
      <c r="H4834" s="878" t="str">
        <f t="shared" si="7271"/>
        <v>089</v>
      </c>
      <c r="I4834" s="397" t="s">
        <v>3263</v>
      </c>
      <c r="J4834" s="380" t="s">
        <v>2680</v>
      </c>
      <c r="K4834" s="408" t="s">
        <v>713</v>
      </c>
      <c r="L4834" s="731"/>
      <c r="M4834" s="732"/>
      <c r="N4834" s="931"/>
      <c r="O4834" s="923"/>
      <c r="P4834" s="923"/>
      <c r="Q4834" s="641"/>
      <c r="R4834" s="537"/>
      <c r="S4834" s="537"/>
      <c r="T4834" s="537"/>
      <c r="U4834" s="537"/>
      <c r="V4834" s="537"/>
      <c r="W4834" s="531"/>
      <c r="X4834" s="141"/>
      <c r="Y4834" s="141"/>
      <c r="Z4834" s="552"/>
      <c r="AA4834" s="552"/>
      <c r="AB4834" s="531"/>
      <c r="AC4834" s="593"/>
      <c r="AD4834" s="923"/>
      <c r="AE4834" s="846"/>
      <c r="AF4834" s="931"/>
      <c r="AG4834" s="923"/>
      <c r="AH4834" s="923"/>
      <c r="AI4834" s="641"/>
      <c r="AJ4834" s="537"/>
      <c r="AK4834" s="537"/>
      <c r="AL4834" s="537"/>
      <c r="AM4834" s="537"/>
      <c r="AN4834" s="537"/>
      <c r="AO4834" s="531"/>
      <c r="AP4834" s="141"/>
      <c r="AQ4834" s="141"/>
      <c r="AR4834" s="552"/>
      <c r="AS4834" s="552"/>
      <c r="AT4834" s="531"/>
      <c r="AU4834" s="593"/>
      <c r="AV4834" s="923"/>
      <c r="AW4834" s="846"/>
      <c r="AX4834" s="121"/>
      <c r="AY4834" s="111"/>
      <c r="AZ4834" s="111"/>
      <c r="BA4834" s="343"/>
      <c r="BB4834" s="324"/>
      <c r="BC4834" s="111"/>
      <c r="BD4834" s="111"/>
      <c r="BE4834" s="343"/>
      <c r="BG4834" s="826" t="str">
        <f t="shared" si="7284"/>
        <v>31.32</v>
      </c>
      <c r="BH4834" s="607" t="b">
        <f>COUNTIF('Codes SEC'!$B$2:$B$250,Ministres!BG4834)&gt;0</f>
        <v>1</v>
      </c>
    </row>
    <row r="4835" spans="1:66" s="28" customFormat="1" ht="35.1" customHeight="1" x14ac:dyDescent="0.25">
      <c r="A4835" s="21" t="s">
        <v>6115</v>
      </c>
      <c r="B4835" s="30">
        <v>16</v>
      </c>
      <c r="C4835" s="116" t="s">
        <v>107</v>
      </c>
      <c r="D4835" s="620">
        <v>2025</v>
      </c>
      <c r="E4835" s="32"/>
      <c r="F4835" s="117"/>
      <c r="G4835" s="694">
        <v>1</v>
      </c>
      <c r="H4835" s="878" t="str">
        <f t="shared" si="7271"/>
        <v>089</v>
      </c>
      <c r="I4835" s="397" t="s">
        <v>3264</v>
      </c>
      <c r="J4835" s="380" t="s">
        <v>2681</v>
      </c>
      <c r="K4835" s="408" t="s">
        <v>714</v>
      </c>
      <c r="L4835" s="731"/>
      <c r="M4835" s="732"/>
      <c r="N4835" s="931"/>
      <c r="O4835" s="923"/>
      <c r="P4835" s="923"/>
      <c r="Q4835" s="641"/>
      <c r="R4835" s="537"/>
      <c r="S4835" s="537"/>
      <c r="T4835" s="537"/>
      <c r="U4835" s="537"/>
      <c r="V4835" s="537"/>
      <c r="W4835" s="531"/>
      <c r="X4835" s="141"/>
      <c r="Y4835" s="141"/>
      <c r="Z4835" s="552"/>
      <c r="AA4835" s="552"/>
      <c r="AB4835" s="531"/>
      <c r="AC4835" s="593"/>
      <c r="AD4835" s="923"/>
      <c r="AE4835" s="846"/>
      <c r="AF4835" s="931"/>
      <c r="AG4835" s="923"/>
      <c r="AH4835" s="923"/>
      <c r="AI4835" s="641"/>
      <c r="AJ4835" s="537"/>
      <c r="AK4835" s="537"/>
      <c r="AL4835" s="537"/>
      <c r="AM4835" s="537"/>
      <c r="AN4835" s="537"/>
      <c r="AO4835" s="531"/>
      <c r="AP4835" s="141"/>
      <c r="AQ4835" s="141"/>
      <c r="AR4835" s="552"/>
      <c r="AS4835" s="552"/>
      <c r="AT4835" s="531"/>
      <c r="AU4835" s="593"/>
      <c r="AV4835" s="923"/>
      <c r="AW4835" s="846"/>
      <c r="AX4835" s="121"/>
      <c r="AY4835" s="111"/>
      <c r="AZ4835" s="111"/>
      <c r="BA4835" s="343"/>
      <c r="BB4835" s="324"/>
      <c r="BC4835" s="111"/>
      <c r="BD4835" s="111"/>
      <c r="BE4835" s="343"/>
      <c r="BF4835" s="41"/>
      <c r="BG4835" s="826" t="str">
        <f t="shared" si="7284"/>
        <v>33.00</v>
      </c>
      <c r="BH4835" s="607" t="b">
        <f>COUNTIF('Codes SEC'!$B$2:$B$250,Ministres!BG4835)&gt;0</f>
        <v>1</v>
      </c>
      <c r="BI4835" s="41"/>
      <c r="BJ4835" s="41"/>
      <c r="BK4835" s="41"/>
      <c r="BL4835" s="41"/>
      <c r="BM4835" s="41"/>
      <c r="BN4835" s="41"/>
    </row>
    <row r="4836" spans="1:66" s="28" customFormat="1" ht="35.1" customHeight="1" x14ac:dyDescent="0.25">
      <c r="A4836" s="193" t="s">
        <v>6115</v>
      </c>
      <c r="B4836" s="603">
        <v>16</v>
      </c>
      <c r="C4836" s="120" t="s">
        <v>107</v>
      </c>
      <c r="D4836" s="620">
        <v>2025</v>
      </c>
      <c r="E4836" s="604"/>
      <c r="F4836" s="192"/>
      <c r="G4836" s="697">
        <v>1</v>
      </c>
      <c r="H4836" s="890" t="str">
        <f t="shared" si="7271"/>
        <v>089</v>
      </c>
      <c r="I4836" s="585">
        <v>83441000</v>
      </c>
      <c r="J4836" s="380" t="s">
        <v>4309</v>
      </c>
      <c r="K4836" s="422" t="s">
        <v>5251</v>
      </c>
      <c r="L4836" s="731"/>
      <c r="M4836" s="732"/>
      <c r="N4836" s="931"/>
      <c r="O4836" s="923"/>
      <c r="P4836" s="923"/>
      <c r="Q4836" s="641"/>
      <c r="R4836" s="537"/>
      <c r="S4836" s="537"/>
      <c r="T4836" s="537"/>
      <c r="U4836" s="537"/>
      <c r="V4836" s="537"/>
      <c r="W4836" s="531"/>
      <c r="X4836" s="141"/>
      <c r="Y4836" s="141"/>
      <c r="Z4836" s="552"/>
      <c r="AA4836" s="552"/>
      <c r="AB4836" s="531"/>
      <c r="AC4836" s="593"/>
      <c r="AD4836" s="923"/>
      <c r="AE4836" s="846"/>
      <c r="AF4836" s="931"/>
      <c r="AG4836" s="923"/>
      <c r="AH4836" s="923"/>
      <c r="AI4836" s="641"/>
      <c r="AJ4836" s="537"/>
      <c r="AK4836" s="537"/>
      <c r="AL4836" s="537"/>
      <c r="AM4836" s="537"/>
      <c r="AN4836" s="537"/>
      <c r="AO4836" s="531"/>
      <c r="AP4836" s="141"/>
      <c r="AQ4836" s="141"/>
      <c r="AR4836" s="552"/>
      <c r="AS4836" s="552"/>
      <c r="AT4836" s="531"/>
      <c r="AU4836" s="593"/>
      <c r="AV4836" s="923"/>
      <c r="AW4836" s="846"/>
      <c r="AX4836" s="121"/>
      <c r="AY4836" s="111"/>
      <c r="AZ4836" s="111"/>
      <c r="BA4836" s="343"/>
      <c r="BB4836" s="324"/>
      <c r="BC4836" s="111"/>
      <c r="BD4836" s="111"/>
      <c r="BE4836" s="343"/>
      <c r="BF4836" s="41"/>
      <c r="BG4836" s="826" t="str">
        <f t="shared" si="7284"/>
        <v>34.41</v>
      </c>
      <c r="BH4836" s="607" t="b">
        <f>COUNTIF('Codes SEC'!$B$2:$B$250,Ministres!BG4836)&gt;0</f>
        <v>1</v>
      </c>
      <c r="BI4836" s="41"/>
      <c r="BJ4836" s="41"/>
      <c r="BK4836" s="41"/>
      <c r="BL4836" s="41"/>
      <c r="BM4836" s="41"/>
      <c r="BN4836" s="41"/>
    </row>
    <row r="4837" spans="1:66" ht="35.1" customHeight="1" x14ac:dyDescent="0.25">
      <c r="A4837" s="193" t="s">
        <v>6115</v>
      </c>
      <c r="B4837" s="603">
        <v>16</v>
      </c>
      <c r="C4837" s="120" t="s">
        <v>107</v>
      </c>
      <c r="D4837" s="622">
        <v>2025</v>
      </c>
      <c r="E4837" s="604"/>
      <c r="F4837" s="192"/>
      <c r="G4837" s="697">
        <v>1</v>
      </c>
      <c r="H4837" s="890" t="str">
        <f t="shared" si="7271"/>
        <v>089</v>
      </c>
      <c r="I4837" s="585">
        <v>84140000</v>
      </c>
      <c r="J4837" s="380" t="s">
        <v>5044</v>
      </c>
      <c r="K4837" s="422" t="s">
        <v>5252</v>
      </c>
      <c r="L4837" s="733"/>
      <c r="M4837" s="734"/>
      <c r="N4837" s="931"/>
      <c r="O4837" s="530"/>
      <c r="P4837" s="530"/>
      <c r="Q4837" s="646"/>
      <c r="R4837" s="536"/>
      <c r="S4837" s="536"/>
      <c r="T4837" s="536"/>
      <c r="U4837" s="536"/>
      <c r="V4837" s="536"/>
      <c r="W4837" s="683"/>
      <c r="X4837" s="141"/>
      <c r="Y4837" s="141"/>
      <c r="Z4837" s="552"/>
      <c r="AA4837" s="552"/>
      <c r="AB4837" s="683"/>
      <c r="AC4837" s="593"/>
      <c r="AD4837" s="530"/>
      <c r="AE4837" s="842"/>
      <c r="AF4837" s="931"/>
      <c r="AG4837" s="530"/>
      <c r="AH4837" s="530"/>
      <c r="AI4837" s="641"/>
      <c r="AJ4837" s="537"/>
      <c r="AK4837" s="537"/>
      <c r="AL4837" s="537"/>
      <c r="AM4837" s="537"/>
      <c r="AN4837" s="537"/>
      <c r="AO4837" s="683"/>
      <c r="AP4837" s="141"/>
      <c r="AQ4837" s="141"/>
      <c r="AR4837" s="552"/>
      <c r="AS4837" s="552"/>
      <c r="AT4837" s="683"/>
      <c r="AU4837" s="593"/>
      <c r="AV4837" s="530"/>
      <c r="AW4837" s="842"/>
      <c r="AX4837" s="115"/>
      <c r="AY4837" s="5"/>
      <c r="AZ4837" s="7"/>
      <c r="BA4837" s="335"/>
      <c r="BC4837" s="5"/>
      <c r="BD4837" s="7"/>
      <c r="BE4837" s="335"/>
      <c r="BG4837" s="826" t="str">
        <f t="shared" si="7284"/>
        <v>41.40</v>
      </c>
      <c r="BH4837" s="607" t="b">
        <f>COUNTIF('Codes SEC'!$B$2:$B$250,Ministres!BG4837)&gt;0</f>
        <v>1</v>
      </c>
    </row>
    <row r="4838" spans="1:66" ht="35.1" customHeight="1" x14ac:dyDescent="0.25">
      <c r="A4838" s="193" t="s">
        <v>6115</v>
      </c>
      <c r="B4838" s="208">
        <v>16</v>
      </c>
      <c r="C4838" s="120" t="s">
        <v>107</v>
      </c>
      <c r="D4838" s="620">
        <v>2025</v>
      </c>
      <c r="E4838" s="281"/>
      <c r="F4838" s="192"/>
      <c r="G4838" s="697">
        <v>1</v>
      </c>
      <c r="H4838" s="890" t="str">
        <f t="shared" si="7271"/>
        <v>089</v>
      </c>
      <c r="I4838" s="397" t="s">
        <v>3274</v>
      </c>
      <c r="J4838" s="380" t="s">
        <v>2686</v>
      </c>
      <c r="K4838" s="422" t="s">
        <v>1820</v>
      </c>
      <c r="L4838" s="731"/>
      <c r="M4838" s="732"/>
      <c r="N4838" s="931"/>
      <c r="O4838" s="923"/>
      <c r="P4838" s="923"/>
      <c r="Q4838" s="641"/>
      <c r="R4838" s="537"/>
      <c r="S4838" s="537"/>
      <c r="T4838" s="537"/>
      <c r="U4838" s="537"/>
      <c r="V4838" s="537"/>
      <c r="W4838" s="531"/>
      <c r="X4838" s="141"/>
      <c r="Y4838" s="141"/>
      <c r="Z4838" s="552"/>
      <c r="AA4838" s="552"/>
      <c r="AB4838" s="531"/>
      <c r="AC4838" s="593"/>
      <c r="AD4838" s="923"/>
      <c r="AE4838" s="846"/>
      <c r="AF4838" s="931"/>
      <c r="AG4838" s="923"/>
      <c r="AH4838" s="923"/>
      <c r="AI4838" s="641"/>
      <c r="AJ4838" s="537"/>
      <c r="AK4838" s="537"/>
      <c r="AL4838" s="537"/>
      <c r="AM4838" s="537"/>
      <c r="AN4838" s="537"/>
      <c r="AO4838" s="531"/>
      <c r="AP4838" s="141"/>
      <c r="AQ4838" s="141"/>
      <c r="AR4838" s="552"/>
      <c r="AS4838" s="552"/>
      <c r="AT4838" s="531"/>
      <c r="AU4838" s="593"/>
      <c r="AV4838" s="923"/>
      <c r="AW4838" s="846"/>
      <c r="AX4838" s="121"/>
      <c r="AY4838" s="111"/>
      <c r="AZ4838" s="111"/>
      <c r="BA4838" s="343"/>
      <c r="BB4838" s="324"/>
      <c r="BC4838" s="111"/>
      <c r="BD4838" s="111"/>
      <c r="BE4838" s="343"/>
      <c r="BG4838" s="826" t="str">
        <f t="shared" si="7284"/>
        <v>43.12</v>
      </c>
      <c r="BH4838" s="607" t="b">
        <f>COUNTIF('Codes SEC'!$B$2:$B$250,Ministres!BG4838)&gt;0</f>
        <v>1</v>
      </c>
    </row>
    <row r="4839" spans="1:66" ht="35.1" customHeight="1" x14ac:dyDescent="0.25">
      <c r="A4839" s="21" t="s">
        <v>6115</v>
      </c>
      <c r="B4839" s="30">
        <v>16</v>
      </c>
      <c r="C4839" s="116" t="s">
        <v>107</v>
      </c>
      <c r="D4839" s="620">
        <v>2025</v>
      </c>
      <c r="F4839" s="117"/>
      <c r="G4839" s="694">
        <v>1</v>
      </c>
      <c r="H4839" s="878" t="str">
        <f t="shared" si="7271"/>
        <v>089</v>
      </c>
      <c r="I4839" s="397" t="s">
        <v>3265</v>
      </c>
      <c r="J4839" s="380" t="s">
        <v>2682</v>
      </c>
      <c r="K4839" s="408" t="s">
        <v>715</v>
      </c>
      <c r="L4839" s="731"/>
      <c r="M4839" s="732"/>
      <c r="N4839" s="931"/>
      <c r="O4839" s="923"/>
      <c r="P4839" s="923"/>
      <c r="Q4839" s="641"/>
      <c r="R4839" s="537"/>
      <c r="S4839" s="537"/>
      <c r="T4839" s="537"/>
      <c r="U4839" s="537"/>
      <c r="V4839" s="537"/>
      <c r="W4839" s="531"/>
      <c r="X4839" s="141"/>
      <c r="Y4839" s="141"/>
      <c r="Z4839" s="552"/>
      <c r="AA4839" s="552"/>
      <c r="AB4839" s="531"/>
      <c r="AC4839" s="593"/>
      <c r="AD4839" s="923"/>
      <c r="AE4839" s="846"/>
      <c r="AF4839" s="931"/>
      <c r="AG4839" s="923"/>
      <c r="AH4839" s="923"/>
      <c r="AI4839" s="641"/>
      <c r="AJ4839" s="537"/>
      <c r="AK4839" s="537"/>
      <c r="AL4839" s="537"/>
      <c r="AM4839" s="537"/>
      <c r="AN4839" s="537"/>
      <c r="AO4839" s="531"/>
      <c r="AP4839" s="141"/>
      <c r="AQ4839" s="141"/>
      <c r="AR4839" s="552"/>
      <c r="AS4839" s="552"/>
      <c r="AT4839" s="531"/>
      <c r="AU4839" s="593"/>
      <c r="AV4839" s="923"/>
      <c r="AW4839" s="846"/>
      <c r="AX4839" s="121"/>
      <c r="AY4839" s="111"/>
      <c r="AZ4839" s="111"/>
      <c r="BA4839" s="343"/>
      <c r="BB4839" s="324"/>
      <c r="BC4839" s="111"/>
      <c r="BD4839" s="111"/>
      <c r="BE4839" s="343"/>
      <c r="BG4839" s="826" t="str">
        <f t="shared" si="7284"/>
        <v>43.22</v>
      </c>
      <c r="BH4839" s="607" t="b">
        <f>COUNTIF('Codes SEC'!$B$2:$B$250,Ministres!BG4839)&gt;0</f>
        <v>1</v>
      </c>
    </row>
    <row r="4840" spans="1:66" ht="35.1" customHeight="1" x14ac:dyDescent="0.25">
      <c r="A4840" s="193" t="s">
        <v>6115</v>
      </c>
      <c r="B4840" s="208">
        <v>16</v>
      </c>
      <c r="C4840" s="120" t="s">
        <v>107</v>
      </c>
      <c r="D4840" s="620">
        <v>2025</v>
      </c>
      <c r="E4840" s="281"/>
      <c r="F4840" s="192"/>
      <c r="G4840" s="697">
        <v>1</v>
      </c>
      <c r="H4840" s="890" t="str">
        <f t="shared" si="7271"/>
        <v>089</v>
      </c>
      <c r="I4840" s="397" t="s">
        <v>3275</v>
      </c>
      <c r="J4840" s="380" t="s">
        <v>2685</v>
      </c>
      <c r="K4840" s="422" t="s">
        <v>1819</v>
      </c>
      <c r="L4840" s="731"/>
      <c r="M4840" s="732"/>
      <c r="N4840" s="931"/>
      <c r="O4840" s="923"/>
      <c r="P4840" s="923"/>
      <c r="Q4840" s="641"/>
      <c r="R4840" s="537"/>
      <c r="S4840" s="537"/>
      <c r="T4840" s="537"/>
      <c r="U4840" s="537"/>
      <c r="V4840" s="537"/>
      <c r="W4840" s="531"/>
      <c r="X4840" s="141"/>
      <c r="Y4840" s="141"/>
      <c r="Z4840" s="552"/>
      <c r="AA4840" s="552"/>
      <c r="AB4840" s="531"/>
      <c r="AC4840" s="593"/>
      <c r="AD4840" s="923"/>
      <c r="AE4840" s="846"/>
      <c r="AF4840" s="931"/>
      <c r="AG4840" s="923"/>
      <c r="AH4840" s="923"/>
      <c r="AI4840" s="641"/>
      <c r="AJ4840" s="537"/>
      <c r="AK4840" s="537"/>
      <c r="AL4840" s="537"/>
      <c r="AM4840" s="537"/>
      <c r="AN4840" s="537"/>
      <c r="AO4840" s="531"/>
      <c r="AP4840" s="141"/>
      <c r="AQ4840" s="141"/>
      <c r="AR4840" s="552"/>
      <c r="AS4840" s="552"/>
      <c r="AT4840" s="531"/>
      <c r="AU4840" s="593"/>
      <c r="AV4840" s="923"/>
      <c r="AW4840" s="846"/>
      <c r="AX4840" s="121"/>
      <c r="AY4840" s="111"/>
      <c r="AZ4840" s="111"/>
      <c r="BA4840" s="343"/>
      <c r="BB4840" s="324"/>
      <c r="BC4840" s="111"/>
      <c r="BD4840" s="111"/>
      <c r="BE4840" s="343"/>
      <c r="BG4840" s="826" t="str">
        <f t="shared" si="7284"/>
        <v>43.40</v>
      </c>
      <c r="BH4840" s="607" t="b">
        <f>COUNTIF('Codes SEC'!$B$2:$B$250,Ministres!BG4840)&gt;0</f>
        <v>1</v>
      </c>
    </row>
    <row r="4841" spans="1:66" ht="35.1" customHeight="1" x14ac:dyDescent="0.25">
      <c r="A4841" s="21" t="s">
        <v>6115</v>
      </c>
      <c r="B4841" s="30">
        <v>16</v>
      </c>
      <c r="C4841" s="116" t="s">
        <v>107</v>
      </c>
      <c r="D4841" s="620">
        <v>2025</v>
      </c>
      <c r="F4841" s="117"/>
      <c r="G4841" s="694">
        <v>1</v>
      </c>
      <c r="H4841" s="878" t="str">
        <f t="shared" si="7271"/>
        <v>089</v>
      </c>
      <c r="I4841" s="397" t="s">
        <v>3273</v>
      </c>
      <c r="J4841" s="380" t="s">
        <v>2683</v>
      </c>
      <c r="K4841" s="408" t="s">
        <v>716</v>
      </c>
      <c r="L4841" s="731"/>
      <c r="M4841" s="732"/>
      <c r="N4841" s="931"/>
      <c r="O4841" s="923"/>
      <c r="P4841" s="923"/>
      <c r="Q4841" s="641"/>
      <c r="R4841" s="537"/>
      <c r="S4841" s="537"/>
      <c r="T4841" s="537"/>
      <c r="U4841" s="537"/>
      <c r="V4841" s="537"/>
      <c r="W4841" s="531"/>
      <c r="X4841" s="141"/>
      <c r="Y4841" s="141"/>
      <c r="Z4841" s="552"/>
      <c r="AA4841" s="552"/>
      <c r="AB4841" s="531"/>
      <c r="AC4841" s="593"/>
      <c r="AD4841" s="923"/>
      <c r="AE4841" s="846"/>
      <c r="AF4841" s="931"/>
      <c r="AG4841" s="923"/>
      <c r="AH4841" s="923"/>
      <c r="AI4841" s="641"/>
      <c r="AJ4841" s="537"/>
      <c r="AK4841" s="537"/>
      <c r="AL4841" s="537"/>
      <c r="AM4841" s="537"/>
      <c r="AN4841" s="537"/>
      <c r="AO4841" s="531"/>
      <c r="AP4841" s="141"/>
      <c r="AQ4841" s="141"/>
      <c r="AR4841" s="552"/>
      <c r="AS4841" s="552"/>
      <c r="AT4841" s="531"/>
      <c r="AU4841" s="593"/>
      <c r="AV4841" s="923"/>
      <c r="AW4841" s="846"/>
      <c r="AX4841" s="121"/>
      <c r="AY4841" s="111"/>
      <c r="AZ4841" s="111"/>
      <c r="BA4841" s="343"/>
      <c r="BB4841" s="324"/>
      <c r="BC4841" s="111"/>
      <c r="BD4841" s="111"/>
      <c r="BE4841" s="343"/>
      <c r="BG4841" s="826" t="str">
        <f t="shared" si="7284"/>
        <v>43.52</v>
      </c>
      <c r="BH4841" s="607" t="b">
        <f>COUNTIF('Codes SEC'!$B$2:$B$250,Ministres!BG4841)&gt;0</f>
        <v>1</v>
      </c>
    </row>
    <row r="4842" spans="1:66" ht="35.1" customHeight="1" x14ac:dyDescent="0.25">
      <c r="A4842" s="21" t="s">
        <v>6115</v>
      </c>
      <c r="B4842" s="30">
        <v>16</v>
      </c>
      <c r="C4842" s="116" t="s">
        <v>107</v>
      </c>
      <c r="D4842" s="620">
        <v>2025</v>
      </c>
      <c r="F4842" s="117"/>
      <c r="G4842" s="694">
        <v>1</v>
      </c>
      <c r="H4842" s="878" t="str">
        <f t="shared" si="7271"/>
        <v>089</v>
      </c>
      <c r="I4842" s="397" t="s">
        <v>3304</v>
      </c>
      <c r="J4842" s="380" t="s">
        <v>2684</v>
      </c>
      <c r="K4842" s="408" t="s">
        <v>717</v>
      </c>
      <c r="L4842" s="731"/>
      <c r="M4842" s="732"/>
      <c r="N4842" s="931"/>
      <c r="O4842" s="923"/>
      <c r="P4842" s="923"/>
      <c r="Q4842" s="641"/>
      <c r="R4842" s="537"/>
      <c r="S4842" s="537"/>
      <c r="T4842" s="537"/>
      <c r="U4842" s="537"/>
      <c r="V4842" s="537"/>
      <c r="W4842" s="531"/>
      <c r="X4842" s="141"/>
      <c r="Y4842" s="141"/>
      <c r="Z4842" s="552"/>
      <c r="AA4842" s="552"/>
      <c r="AB4842" s="531"/>
      <c r="AC4842" s="593"/>
      <c r="AD4842" s="923"/>
      <c r="AE4842" s="846"/>
      <c r="AF4842" s="931"/>
      <c r="AG4842" s="923"/>
      <c r="AH4842" s="923"/>
      <c r="AI4842" s="641"/>
      <c r="AJ4842" s="537"/>
      <c r="AK4842" s="537"/>
      <c r="AL4842" s="537"/>
      <c r="AM4842" s="537"/>
      <c r="AN4842" s="537"/>
      <c r="AO4842" s="531"/>
      <c r="AP4842" s="141"/>
      <c r="AQ4842" s="141"/>
      <c r="AR4842" s="552"/>
      <c r="AS4842" s="552"/>
      <c r="AT4842" s="531"/>
      <c r="AU4842" s="593"/>
      <c r="AV4842" s="923"/>
      <c r="AW4842" s="846"/>
      <c r="AX4842" s="121"/>
      <c r="AY4842" s="111"/>
      <c r="AZ4842" s="111"/>
      <c r="BA4842" s="343"/>
      <c r="BB4842" s="324"/>
      <c r="BC4842" s="111"/>
      <c r="BD4842" s="111"/>
      <c r="BE4842" s="343"/>
      <c r="BG4842" s="826" t="str">
        <f t="shared" si="7284"/>
        <v>43.53</v>
      </c>
      <c r="BH4842" s="607" t="b">
        <f>COUNTIF('Codes SEC'!$B$2:$B$250,Ministres!BG4842)&gt;0</f>
        <v>1</v>
      </c>
    </row>
    <row r="4843" spans="1:66" ht="35.1" customHeight="1" x14ac:dyDescent="0.25">
      <c r="A4843" s="21" t="s">
        <v>6115</v>
      </c>
      <c r="B4843" s="30">
        <v>16</v>
      </c>
      <c r="C4843" s="116" t="s">
        <v>107</v>
      </c>
      <c r="D4843" s="620">
        <v>2025</v>
      </c>
      <c r="F4843" s="117"/>
      <c r="G4843" s="694">
        <v>1</v>
      </c>
      <c r="H4843" s="878" t="str">
        <f t="shared" si="7271"/>
        <v>089</v>
      </c>
      <c r="I4843" s="397" t="s">
        <v>3268</v>
      </c>
      <c r="J4843" s="380" t="s">
        <v>2687</v>
      </c>
      <c r="K4843" s="408" t="s">
        <v>718</v>
      </c>
      <c r="L4843" s="731"/>
      <c r="M4843" s="732"/>
      <c r="N4843" s="931"/>
      <c r="O4843" s="923"/>
      <c r="P4843" s="923"/>
      <c r="Q4843" s="641"/>
      <c r="R4843" s="537"/>
      <c r="S4843" s="537"/>
      <c r="T4843" s="537"/>
      <c r="U4843" s="537"/>
      <c r="V4843" s="537"/>
      <c r="W4843" s="531"/>
      <c r="X4843" s="141"/>
      <c r="Y4843" s="141"/>
      <c r="Z4843" s="552"/>
      <c r="AA4843" s="552"/>
      <c r="AB4843" s="531"/>
      <c r="AC4843" s="593"/>
      <c r="AD4843" s="923"/>
      <c r="AE4843" s="846"/>
      <c r="AF4843" s="931"/>
      <c r="AG4843" s="923"/>
      <c r="AH4843" s="923"/>
      <c r="AI4843" s="641"/>
      <c r="AJ4843" s="537"/>
      <c r="AK4843" s="537"/>
      <c r="AL4843" s="537"/>
      <c r="AM4843" s="537"/>
      <c r="AN4843" s="537"/>
      <c r="AO4843" s="531"/>
      <c r="AP4843" s="141"/>
      <c r="AQ4843" s="141"/>
      <c r="AR4843" s="552"/>
      <c r="AS4843" s="552"/>
      <c r="AT4843" s="531"/>
      <c r="AU4843" s="593"/>
      <c r="AV4843" s="923"/>
      <c r="AW4843" s="846"/>
      <c r="AX4843" s="121"/>
      <c r="AY4843" s="111"/>
      <c r="AZ4843" s="111"/>
      <c r="BA4843" s="343"/>
      <c r="BB4843" s="324"/>
      <c r="BC4843" s="111"/>
      <c r="BD4843" s="111"/>
      <c r="BE4843" s="343"/>
      <c r="BG4843" s="826" t="str">
        <f t="shared" si="7284"/>
        <v>45.24</v>
      </c>
      <c r="BH4843" s="607" t="b">
        <f>COUNTIF('Codes SEC'!$B$2:$B$250,Ministres!BG4843)&gt;0</f>
        <v>1</v>
      </c>
    </row>
    <row r="4844" spans="1:66" ht="12.75" customHeight="1" x14ac:dyDescent="0.25">
      <c r="A4844" s="222"/>
      <c r="C4844" s="116"/>
      <c r="D4844" s="620"/>
      <c r="F4844" s="117"/>
      <c r="G4844" s="694"/>
      <c r="H4844" s="878"/>
      <c r="I4844" s="397"/>
      <c r="J4844" s="380"/>
      <c r="K4844" s="408"/>
      <c r="L4844" s="731"/>
      <c r="M4844" s="732"/>
      <c r="N4844" s="931"/>
      <c r="O4844" s="923"/>
      <c r="P4844" s="923"/>
      <c r="Q4844" s="641"/>
      <c r="R4844" s="537"/>
      <c r="S4844" s="537"/>
      <c r="T4844" s="537"/>
      <c r="U4844" s="537"/>
      <c r="V4844" s="537"/>
      <c r="W4844" s="531"/>
      <c r="X4844" s="141"/>
      <c r="Y4844" s="141"/>
      <c r="Z4844" s="552"/>
      <c r="AA4844" s="552"/>
      <c r="AB4844" s="531"/>
      <c r="AC4844" s="593"/>
      <c r="AD4844" s="923"/>
      <c r="AE4844" s="846"/>
      <c r="AF4844" s="931"/>
      <c r="AG4844" s="923"/>
      <c r="AH4844" s="923"/>
      <c r="AI4844" s="641"/>
      <c r="AJ4844" s="537"/>
      <c r="AK4844" s="537"/>
      <c r="AL4844" s="537"/>
      <c r="AM4844" s="537"/>
      <c r="AN4844" s="537"/>
      <c r="AO4844" s="531"/>
      <c r="AP4844" s="141"/>
      <c r="AQ4844" s="141"/>
      <c r="AR4844" s="552"/>
      <c r="AS4844" s="552"/>
      <c r="AT4844" s="531"/>
      <c r="AU4844" s="593"/>
      <c r="AV4844" s="923"/>
      <c r="AW4844" s="846"/>
      <c r="AX4844" s="121"/>
      <c r="AY4844" s="111"/>
      <c r="AZ4844" s="111"/>
      <c r="BA4844" s="343"/>
      <c r="BB4844" s="324"/>
      <c r="BC4844" s="111"/>
      <c r="BD4844" s="111"/>
      <c r="BE4844" s="343"/>
      <c r="BG4844" s="826"/>
      <c r="BH4844" s="607"/>
    </row>
    <row r="4845" spans="1:66" s="110" customFormat="1" ht="12.75" customHeight="1" x14ac:dyDescent="0.25">
      <c r="A4845" s="222"/>
      <c r="B4845" s="30"/>
      <c r="C4845" s="116"/>
      <c r="D4845" s="620"/>
      <c r="E4845" s="32"/>
      <c r="F4845" s="117"/>
      <c r="G4845" s="694"/>
      <c r="H4845" s="878"/>
      <c r="I4845" s="397"/>
      <c r="J4845" s="380"/>
      <c r="K4845" s="410" t="s">
        <v>58</v>
      </c>
      <c r="L4845" s="731"/>
      <c r="M4845" s="732"/>
      <c r="N4845" s="931"/>
      <c r="O4845" s="923"/>
      <c r="P4845" s="923"/>
      <c r="Q4845" s="641"/>
      <c r="R4845" s="537"/>
      <c r="S4845" s="537"/>
      <c r="T4845" s="537"/>
      <c r="U4845" s="537"/>
      <c r="V4845" s="537"/>
      <c r="W4845" s="531"/>
      <c r="X4845" s="141"/>
      <c r="Y4845" s="141"/>
      <c r="Z4845" s="552"/>
      <c r="AA4845" s="552"/>
      <c r="AB4845" s="531"/>
      <c r="AC4845" s="593"/>
      <c r="AD4845" s="923"/>
      <c r="AE4845" s="846"/>
      <c r="AF4845" s="931"/>
      <c r="AG4845" s="923"/>
      <c r="AH4845" s="923"/>
      <c r="AI4845" s="641"/>
      <c r="AJ4845" s="537"/>
      <c r="AK4845" s="537"/>
      <c r="AL4845" s="537"/>
      <c r="AM4845" s="537"/>
      <c r="AN4845" s="537"/>
      <c r="AO4845" s="531"/>
      <c r="AP4845" s="141"/>
      <c r="AQ4845" s="141"/>
      <c r="AR4845" s="552"/>
      <c r="AS4845" s="552"/>
      <c r="AT4845" s="531"/>
      <c r="AU4845" s="593"/>
      <c r="AV4845" s="923"/>
      <c r="AW4845" s="846"/>
      <c r="AX4845" s="121"/>
      <c r="AY4845" s="111"/>
      <c r="AZ4845" s="111"/>
      <c r="BA4845" s="343"/>
      <c r="BB4845" s="324"/>
      <c r="BC4845" s="111"/>
      <c r="BD4845" s="111"/>
      <c r="BE4845" s="343"/>
      <c r="BF4845" s="41"/>
      <c r="BG4845" s="826"/>
      <c r="BH4845" s="607"/>
      <c r="BI4845" s="109"/>
      <c r="BJ4845" s="40"/>
      <c r="BK4845" s="40"/>
      <c r="BL4845" s="40"/>
      <c r="BM4845" s="40"/>
      <c r="BN4845" s="40"/>
    </row>
    <row r="4846" spans="1:66" s="11" customFormat="1" ht="12.75" customHeight="1" x14ac:dyDescent="0.25">
      <c r="A4846" s="222"/>
      <c r="B4846" s="30"/>
      <c r="C4846" s="116"/>
      <c r="D4846" s="620"/>
      <c r="E4846" s="32"/>
      <c r="F4846" s="117"/>
      <c r="G4846" s="694"/>
      <c r="H4846" s="878"/>
      <c r="I4846" s="397"/>
      <c r="J4846" s="380"/>
      <c r="K4846" s="408"/>
      <c r="L4846" s="731"/>
      <c r="M4846" s="732"/>
      <c r="N4846" s="931"/>
      <c r="O4846" s="923"/>
      <c r="P4846" s="923"/>
      <c r="Q4846" s="641"/>
      <c r="R4846" s="537"/>
      <c r="S4846" s="537"/>
      <c r="T4846" s="537"/>
      <c r="U4846" s="537"/>
      <c r="V4846" s="537"/>
      <c r="W4846" s="531"/>
      <c r="X4846" s="141"/>
      <c r="Y4846" s="141"/>
      <c r="Z4846" s="552"/>
      <c r="AA4846" s="552"/>
      <c r="AB4846" s="531"/>
      <c r="AC4846" s="593"/>
      <c r="AD4846" s="923"/>
      <c r="AE4846" s="846"/>
      <c r="AF4846" s="931"/>
      <c r="AG4846" s="923"/>
      <c r="AH4846" s="923"/>
      <c r="AI4846" s="641"/>
      <c r="AJ4846" s="537"/>
      <c r="AK4846" s="537"/>
      <c r="AL4846" s="537"/>
      <c r="AM4846" s="537"/>
      <c r="AN4846" s="537"/>
      <c r="AO4846" s="531"/>
      <c r="AP4846" s="141"/>
      <c r="AQ4846" s="141"/>
      <c r="AR4846" s="552"/>
      <c r="AS4846" s="552"/>
      <c r="AT4846" s="531"/>
      <c r="AU4846" s="593"/>
      <c r="AV4846" s="923"/>
      <c r="AW4846" s="846"/>
      <c r="AX4846" s="121"/>
      <c r="AY4846" s="111"/>
      <c r="AZ4846" s="111"/>
      <c r="BA4846" s="343"/>
      <c r="BB4846" s="324"/>
      <c r="BC4846" s="111"/>
      <c r="BD4846" s="111"/>
      <c r="BE4846" s="343"/>
      <c r="BF4846" s="41"/>
      <c r="BG4846" s="826"/>
      <c r="BH4846" s="607"/>
      <c r="BI4846" s="43"/>
      <c r="BJ4846" s="43"/>
      <c r="BK4846" s="43"/>
      <c r="BL4846" s="43"/>
      <c r="BM4846" s="43"/>
      <c r="BN4846" s="43"/>
    </row>
    <row r="4847" spans="1:66" s="11" customFormat="1" ht="35.1" customHeight="1" x14ac:dyDescent="0.25">
      <c r="A4847" s="193" t="s">
        <v>6115</v>
      </c>
      <c r="B4847" s="208">
        <v>16</v>
      </c>
      <c r="C4847" s="120" t="s">
        <v>107</v>
      </c>
      <c r="D4847" s="620">
        <v>2025</v>
      </c>
      <c r="E4847" s="281"/>
      <c r="F4847" s="192"/>
      <c r="G4847" s="697">
        <v>1</v>
      </c>
      <c r="H4847" s="890" t="str">
        <f t="shared" si="7271"/>
        <v>089</v>
      </c>
      <c r="I4847" s="397" t="s">
        <v>3299</v>
      </c>
      <c r="J4847" s="380" t="s">
        <v>2688</v>
      </c>
      <c r="K4847" s="422" t="s">
        <v>1821</v>
      </c>
      <c r="L4847" s="731"/>
      <c r="M4847" s="732"/>
      <c r="N4847" s="931"/>
      <c r="O4847" s="923"/>
      <c r="P4847" s="923"/>
      <c r="Q4847" s="641"/>
      <c r="R4847" s="537"/>
      <c r="S4847" s="537"/>
      <c r="T4847" s="537"/>
      <c r="U4847" s="537"/>
      <c r="V4847" s="537"/>
      <c r="W4847" s="531"/>
      <c r="X4847" s="141"/>
      <c r="Y4847" s="141"/>
      <c r="Z4847" s="552"/>
      <c r="AA4847" s="552"/>
      <c r="AB4847" s="531"/>
      <c r="AC4847" s="593"/>
      <c r="AD4847" s="923"/>
      <c r="AE4847" s="846"/>
      <c r="AF4847" s="931"/>
      <c r="AG4847" s="923"/>
      <c r="AH4847" s="923"/>
      <c r="AI4847" s="641"/>
      <c r="AJ4847" s="537"/>
      <c r="AK4847" s="537"/>
      <c r="AL4847" s="537"/>
      <c r="AM4847" s="537"/>
      <c r="AN4847" s="537"/>
      <c r="AO4847" s="531"/>
      <c r="AP4847" s="141"/>
      <c r="AQ4847" s="141"/>
      <c r="AR4847" s="552"/>
      <c r="AS4847" s="552"/>
      <c r="AT4847" s="531"/>
      <c r="AU4847" s="593"/>
      <c r="AV4847" s="923"/>
      <c r="AW4847" s="846"/>
      <c r="AX4847" s="121"/>
      <c r="AY4847" s="111"/>
      <c r="AZ4847" s="111"/>
      <c r="BA4847" s="343"/>
      <c r="BB4847" s="324"/>
      <c r="BC4847" s="111"/>
      <c r="BD4847" s="111"/>
      <c r="BE4847" s="343"/>
      <c r="BF4847" s="41"/>
      <c r="BG4847" s="826" t="str">
        <f t="shared" ref="BG4847:BG4856" si="7285">RIGHT(LEFT(I4847,3),2)&amp;"."&amp;RIGHT(LEFT(I4847,5),2)</f>
        <v>51.11</v>
      </c>
      <c r="BH4847" s="607" t="b">
        <f>COUNTIF('Codes SEC'!$B$2:$B$250,Ministres!BG4847)&gt;0</f>
        <v>1</v>
      </c>
      <c r="BI4847" s="43"/>
      <c r="BJ4847" s="43"/>
      <c r="BK4847" s="43"/>
      <c r="BL4847" s="43"/>
      <c r="BM4847" s="43"/>
      <c r="BN4847" s="43"/>
    </row>
    <row r="4848" spans="1:66" s="11" customFormat="1" ht="35.1" customHeight="1" x14ac:dyDescent="0.25">
      <c r="A4848" s="193" t="s">
        <v>6115</v>
      </c>
      <c r="B4848" s="208">
        <v>16</v>
      </c>
      <c r="C4848" s="120" t="s">
        <v>107</v>
      </c>
      <c r="D4848" s="620">
        <v>2025</v>
      </c>
      <c r="E4848" s="281"/>
      <c r="F4848" s="192"/>
      <c r="G4848" s="697">
        <v>1</v>
      </c>
      <c r="H4848" s="890" t="str">
        <f t="shared" si="7271"/>
        <v>089</v>
      </c>
      <c r="I4848" s="397" t="s">
        <v>3284</v>
      </c>
      <c r="J4848" s="380" t="s">
        <v>2689</v>
      </c>
      <c r="K4848" s="422" t="s">
        <v>1822</v>
      </c>
      <c r="L4848" s="731"/>
      <c r="M4848" s="732"/>
      <c r="N4848" s="931"/>
      <c r="O4848" s="923"/>
      <c r="P4848" s="923"/>
      <c r="Q4848" s="641"/>
      <c r="R4848" s="537"/>
      <c r="S4848" s="537"/>
      <c r="T4848" s="537"/>
      <c r="U4848" s="537"/>
      <c r="V4848" s="537"/>
      <c r="W4848" s="531"/>
      <c r="X4848" s="141"/>
      <c r="Y4848" s="141"/>
      <c r="Z4848" s="552"/>
      <c r="AA4848" s="552"/>
      <c r="AB4848" s="531"/>
      <c r="AC4848" s="593"/>
      <c r="AD4848" s="923"/>
      <c r="AE4848" s="846"/>
      <c r="AF4848" s="931"/>
      <c r="AG4848" s="923"/>
      <c r="AH4848" s="923"/>
      <c r="AI4848" s="641"/>
      <c r="AJ4848" s="537"/>
      <c r="AK4848" s="537"/>
      <c r="AL4848" s="537"/>
      <c r="AM4848" s="537"/>
      <c r="AN4848" s="537"/>
      <c r="AO4848" s="531"/>
      <c r="AP4848" s="141"/>
      <c r="AQ4848" s="141"/>
      <c r="AR4848" s="552"/>
      <c r="AS4848" s="552"/>
      <c r="AT4848" s="531"/>
      <c r="AU4848" s="593"/>
      <c r="AV4848" s="923"/>
      <c r="AW4848" s="846"/>
      <c r="AX4848" s="121"/>
      <c r="AY4848" s="111"/>
      <c r="AZ4848" s="111"/>
      <c r="BA4848" s="343"/>
      <c r="BB4848" s="324"/>
      <c r="BC4848" s="111"/>
      <c r="BD4848" s="111"/>
      <c r="BE4848" s="343"/>
      <c r="BF4848" s="43"/>
      <c r="BG4848" s="826" t="str">
        <f t="shared" si="7285"/>
        <v>51.12</v>
      </c>
      <c r="BH4848" s="607" t="b">
        <f>COUNTIF('Codes SEC'!$B$2:$B$250,Ministres!BG4848)&gt;0</f>
        <v>1</v>
      </c>
      <c r="BI4848" s="43"/>
      <c r="BJ4848" s="43"/>
      <c r="BK4848" s="43"/>
      <c r="BL4848" s="43"/>
      <c r="BM4848" s="43"/>
      <c r="BN4848" s="43"/>
    </row>
    <row r="4849" spans="1:66" s="11" customFormat="1" ht="35.1" customHeight="1" x14ac:dyDescent="0.25">
      <c r="A4849" s="21" t="s">
        <v>6115</v>
      </c>
      <c r="B4849" s="30">
        <v>16</v>
      </c>
      <c r="C4849" s="116" t="s">
        <v>107</v>
      </c>
      <c r="D4849" s="620">
        <v>2025</v>
      </c>
      <c r="E4849" s="32"/>
      <c r="F4849" s="117"/>
      <c r="G4849" s="694">
        <v>1</v>
      </c>
      <c r="H4849" s="878" t="str">
        <f t="shared" si="7271"/>
        <v>089</v>
      </c>
      <c r="I4849" s="397" t="s">
        <v>3281</v>
      </c>
      <c r="J4849" s="380" t="s">
        <v>2690</v>
      </c>
      <c r="K4849" s="408" t="s">
        <v>719</v>
      </c>
      <c r="L4849" s="731"/>
      <c r="M4849" s="732"/>
      <c r="N4849" s="931"/>
      <c r="O4849" s="923"/>
      <c r="P4849" s="923"/>
      <c r="Q4849" s="641"/>
      <c r="R4849" s="537"/>
      <c r="S4849" s="537"/>
      <c r="T4849" s="537"/>
      <c r="U4849" s="537"/>
      <c r="V4849" s="537"/>
      <c r="W4849" s="531"/>
      <c r="X4849" s="141"/>
      <c r="Y4849" s="141"/>
      <c r="Z4849" s="552"/>
      <c r="AA4849" s="552"/>
      <c r="AB4849" s="531"/>
      <c r="AC4849" s="593"/>
      <c r="AD4849" s="923"/>
      <c r="AE4849" s="846"/>
      <c r="AF4849" s="931"/>
      <c r="AG4849" s="923"/>
      <c r="AH4849" s="923"/>
      <c r="AI4849" s="641"/>
      <c r="AJ4849" s="537"/>
      <c r="AK4849" s="537"/>
      <c r="AL4849" s="537"/>
      <c r="AM4849" s="537"/>
      <c r="AN4849" s="537"/>
      <c r="AO4849" s="531"/>
      <c r="AP4849" s="141"/>
      <c r="AQ4849" s="141"/>
      <c r="AR4849" s="552"/>
      <c r="AS4849" s="552"/>
      <c r="AT4849" s="531"/>
      <c r="AU4849" s="593"/>
      <c r="AV4849" s="923"/>
      <c r="AW4849" s="846"/>
      <c r="AX4849" s="121"/>
      <c r="AY4849" s="111"/>
      <c r="AZ4849" s="111"/>
      <c r="BA4849" s="343"/>
      <c r="BB4849" s="324"/>
      <c r="BC4849" s="111"/>
      <c r="BD4849" s="111"/>
      <c r="BE4849" s="343"/>
      <c r="BF4849" s="41"/>
      <c r="BG4849" s="826" t="str">
        <f t="shared" si="7285"/>
        <v>52.10</v>
      </c>
      <c r="BH4849" s="607" t="b">
        <f>COUNTIF('Codes SEC'!$B$2:$B$250,Ministres!BG4849)&gt;0</f>
        <v>1</v>
      </c>
      <c r="BI4849" s="43"/>
      <c r="BJ4849" s="43"/>
      <c r="BK4849" s="43"/>
      <c r="BL4849" s="43"/>
      <c r="BM4849" s="43"/>
      <c r="BN4849" s="43"/>
    </row>
    <row r="4850" spans="1:66" s="11" customFormat="1" ht="35.1" customHeight="1" x14ac:dyDescent="0.25">
      <c r="A4850" s="193" t="s">
        <v>6115</v>
      </c>
      <c r="B4850" s="208">
        <v>16</v>
      </c>
      <c r="C4850" s="120" t="s">
        <v>107</v>
      </c>
      <c r="D4850" s="620">
        <v>2025</v>
      </c>
      <c r="E4850" s="281"/>
      <c r="F4850" s="192"/>
      <c r="G4850" s="697">
        <v>1</v>
      </c>
      <c r="H4850" s="890" t="str">
        <f t="shared" si="7271"/>
        <v>089</v>
      </c>
      <c r="I4850" s="397" t="s">
        <v>3289</v>
      </c>
      <c r="J4850" s="380" t="s">
        <v>2691</v>
      </c>
      <c r="K4850" s="422" t="s">
        <v>1823</v>
      </c>
      <c r="L4850" s="731"/>
      <c r="M4850" s="732"/>
      <c r="N4850" s="931"/>
      <c r="O4850" s="923"/>
      <c r="P4850" s="923"/>
      <c r="Q4850" s="641"/>
      <c r="R4850" s="537"/>
      <c r="S4850" s="537"/>
      <c r="T4850" s="537"/>
      <c r="U4850" s="537"/>
      <c r="V4850" s="537"/>
      <c r="W4850" s="531"/>
      <c r="X4850" s="141"/>
      <c r="Y4850" s="141"/>
      <c r="Z4850" s="552"/>
      <c r="AA4850" s="552"/>
      <c r="AB4850" s="531"/>
      <c r="AC4850" s="593"/>
      <c r="AD4850" s="923"/>
      <c r="AE4850" s="846"/>
      <c r="AF4850" s="931"/>
      <c r="AG4850" s="923"/>
      <c r="AH4850" s="923"/>
      <c r="AI4850" s="641"/>
      <c r="AJ4850" s="537"/>
      <c r="AK4850" s="537"/>
      <c r="AL4850" s="537"/>
      <c r="AM4850" s="537"/>
      <c r="AN4850" s="537"/>
      <c r="AO4850" s="531"/>
      <c r="AP4850" s="141"/>
      <c r="AQ4850" s="141"/>
      <c r="AR4850" s="552"/>
      <c r="AS4850" s="552"/>
      <c r="AT4850" s="531"/>
      <c r="AU4850" s="593"/>
      <c r="AV4850" s="923"/>
      <c r="AW4850" s="846"/>
      <c r="AX4850" s="121"/>
      <c r="AY4850" s="111"/>
      <c r="AZ4850" s="111"/>
      <c r="BA4850" s="343"/>
      <c r="BB4850" s="324"/>
      <c r="BC4850" s="111"/>
      <c r="BD4850" s="111"/>
      <c r="BE4850" s="343"/>
      <c r="BF4850" s="41"/>
      <c r="BG4850" s="826" t="str">
        <f t="shared" si="7285"/>
        <v>53.10</v>
      </c>
      <c r="BH4850" s="607" t="b">
        <f>COUNTIF('Codes SEC'!$B$2:$B$250,Ministres!BG4850)&gt;0</f>
        <v>1</v>
      </c>
      <c r="BI4850" s="43"/>
      <c r="BJ4850" s="43"/>
      <c r="BK4850" s="43"/>
      <c r="BL4850" s="43"/>
      <c r="BM4850" s="43"/>
      <c r="BN4850" s="43"/>
    </row>
    <row r="4851" spans="1:66" s="11" customFormat="1" ht="35.1" customHeight="1" x14ac:dyDescent="0.25">
      <c r="A4851" s="193" t="s">
        <v>6115</v>
      </c>
      <c r="B4851" s="603">
        <v>16</v>
      </c>
      <c r="C4851" s="120" t="s">
        <v>107</v>
      </c>
      <c r="D4851" s="620">
        <v>2025</v>
      </c>
      <c r="E4851" s="604"/>
      <c r="F4851" s="192"/>
      <c r="G4851" s="697">
        <v>1</v>
      </c>
      <c r="H4851" s="890" t="str">
        <f t="shared" si="7271"/>
        <v>089</v>
      </c>
      <c r="I4851" s="585">
        <v>86311000</v>
      </c>
      <c r="J4851" s="380" t="s">
        <v>4312</v>
      </c>
      <c r="K4851" s="422" t="s">
        <v>4313</v>
      </c>
      <c r="L4851" s="731"/>
      <c r="M4851" s="732"/>
      <c r="N4851" s="931"/>
      <c r="O4851" s="923"/>
      <c r="P4851" s="923"/>
      <c r="Q4851" s="641"/>
      <c r="R4851" s="537"/>
      <c r="S4851" s="537"/>
      <c r="T4851" s="537"/>
      <c r="U4851" s="537"/>
      <c r="V4851" s="537"/>
      <c r="W4851" s="531"/>
      <c r="X4851" s="141"/>
      <c r="Y4851" s="141"/>
      <c r="Z4851" s="552"/>
      <c r="AA4851" s="552"/>
      <c r="AB4851" s="531"/>
      <c r="AC4851" s="593"/>
      <c r="AD4851" s="923"/>
      <c r="AE4851" s="846"/>
      <c r="AF4851" s="931"/>
      <c r="AG4851" s="923"/>
      <c r="AH4851" s="923"/>
      <c r="AI4851" s="641"/>
      <c r="AJ4851" s="537"/>
      <c r="AK4851" s="537"/>
      <c r="AL4851" s="537"/>
      <c r="AM4851" s="537"/>
      <c r="AN4851" s="537"/>
      <c r="AO4851" s="531"/>
      <c r="AP4851" s="141"/>
      <c r="AQ4851" s="141"/>
      <c r="AR4851" s="552"/>
      <c r="AS4851" s="552"/>
      <c r="AT4851" s="531"/>
      <c r="AU4851" s="593"/>
      <c r="AV4851" s="923"/>
      <c r="AW4851" s="846"/>
      <c r="AX4851" s="121"/>
      <c r="AY4851" s="111"/>
      <c r="AZ4851" s="111"/>
      <c r="BA4851" s="343"/>
      <c r="BB4851" s="324"/>
      <c r="BC4851" s="111"/>
      <c r="BD4851" s="111"/>
      <c r="BE4851" s="343"/>
      <c r="BF4851" s="41"/>
      <c r="BG4851" s="826" t="str">
        <f t="shared" si="7285"/>
        <v>63.11</v>
      </c>
      <c r="BH4851" s="607" t="b">
        <f>COUNTIF('Codes SEC'!$B$2:$B$250,Ministres!BG4851)&gt;0</f>
        <v>1</v>
      </c>
      <c r="BI4851" s="43"/>
      <c r="BJ4851" s="43"/>
      <c r="BK4851" s="43"/>
      <c r="BL4851" s="43"/>
      <c r="BM4851" s="43"/>
      <c r="BN4851" s="43"/>
    </row>
    <row r="4852" spans="1:66" s="11" customFormat="1" ht="35.1" customHeight="1" x14ac:dyDescent="0.25">
      <c r="A4852" s="193" t="s">
        <v>6115</v>
      </c>
      <c r="B4852" s="603">
        <v>16</v>
      </c>
      <c r="C4852" s="120" t="s">
        <v>107</v>
      </c>
      <c r="D4852" s="620">
        <v>2025</v>
      </c>
      <c r="E4852" s="604"/>
      <c r="F4852" s="192"/>
      <c r="G4852" s="697">
        <v>1</v>
      </c>
      <c r="H4852" s="890" t="str">
        <f t="shared" si="7271"/>
        <v>089</v>
      </c>
      <c r="I4852" s="585">
        <v>86312000</v>
      </c>
      <c r="J4852" s="380" t="s">
        <v>4310</v>
      </c>
      <c r="K4852" s="422" t="s">
        <v>4311</v>
      </c>
      <c r="L4852" s="731"/>
      <c r="M4852" s="732"/>
      <c r="N4852" s="931"/>
      <c r="O4852" s="923"/>
      <c r="P4852" s="923"/>
      <c r="Q4852" s="641"/>
      <c r="R4852" s="537"/>
      <c r="S4852" s="537"/>
      <c r="T4852" s="537"/>
      <c r="U4852" s="537"/>
      <c r="V4852" s="537"/>
      <c r="W4852" s="531"/>
      <c r="X4852" s="141"/>
      <c r="Y4852" s="141"/>
      <c r="Z4852" s="552"/>
      <c r="AA4852" s="552"/>
      <c r="AB4852" s="531"/>
      <c r="AC4852" s="593"/>
      <c r="AD4852" s="923"/>
      <c r="AE4852" s="846"/>
      <c r="AF4852" s="931"/>
      <c r="AG4852" s="923"/>
      <c r="AH4852" s="923"/>
      <c r="AI4852" s="641"/>
      <c r="AJ4852" s="537"/>
      <c r="AK4852" s="537"/>
      <c r="AL4852" s="537"/>
      <c r="AM4852" s="537"/>
      <c r="AN4852" s="537"/>
      <c r="AO4852" s="531"/>
      <c r="AP4852" s="141"/>
      <c r="AQ4852" s="141"/>
      <c r="AR4852" s="552"/>
      <c r="AS4852" s="552"/>
      <c r="AT4852" s="531"/>
      <c r="AU4852" s="593"/>
      <c r="AV4852" s="923"/>
      <c r="AW4852" s="846"/>
      <c r="AX4852" s="121"/>
      <c r="AY4852" s="111"/>
      <c r="AZ4852" s="111"/>
      <c r="BA4852" s="343"/>
      <c r="BB4852" s="324"/>
      <c r="BC4852" s="111"/>
      <c r="BD4852" s="111"/>
      <c r="BE4852" s="343"/>
      <c r="BF4852" s="41"/>
      <c r="BG4852" s="826" t="str">
        <f t="shared" si="7285"/>
        <v>63.12</v>
      </c>
      <c r="BH4852" s="607" t="b">
        <f>COUNTIF('Codes SEC'!$B$2:$B$250,Ministres!BG4852)&gt;0</f>
        <v>1</v>
      </c>
      <c r="BI4852" s="43"/>
      <c r="BJ4852" s="43"/>
      <c r="BK4852" s="43"/>
      <c r="BL4852" s="43"/>
      <c r="BM4852" s="43"/>
      <c r="BN4852" s="43"/>
    </row>
    <row r="4853" spans="1:66" ht="35.1" customHeight="1" x14ac:dyDescent="0.25">
      <c r="A4853" s="193" t="s">
        <v>6115</v>
      </c>
      <c r="B4853" s="603">
        <v>16</v>
      </c>
      <c r="C4853" s="120" t="s">
        <v>107</v>
      </c>
      <c r="D4853" s="622">
        <v>2025</v>
      </c>
      <c r="E4853" s="604"/>
      <c r="F4853" s="192"/>
      <c r="G4853" s="697">
        <v>1</v>
      </c>
      <c r="H4853" s="890" t="str">
        <f t="shared" si="7271"/>
        <v>089</v>
      </c>
      <c r="I4853" s="585">
        <v>86312000</v>
      </c>
      <c r="J4853" s="380" t="s">
        <v>5046</v>
      </c>
      <c r="K4853" s="422" t="s">
        <v>5218</v>
      </c>
      <c r="L4853" s="733"/>
      <c r="M4853" s="734"/>
      <c r="N4853" s="931"/>
      <c r="O4853" s="530"/>
      <c r="P4853" s="530"/>
      <c r="Q4853" s="646"/>
      <c r="R4853" s="536"/>
      <c r="S4853" s="536"/>
      <c r="T4853" s="536"/>
      <c r="U4853" s="536"/>
      <c r="V4853" s="536"/>
      <c r="W4853" s="683"/>
      <c r="X4853" s="141"/>
      <c r="Y4853" s="141"/>
      <c r="Z4853" s="552"/>
      <c r="AA4853" s="552"/>
      <c r="AB4853" s="683"/>
      <c r="AC4853" s="593"/>
      <c r="AD4853" s="530"/>
      <c r="AE4853" s="842"/>
      <c r="AF4853" s="931"/>
      <c r="AG4853" s="530"/>
      <c r="AH4853" s="530"/>
      <c r="AI4853" s="641"/>
      <c r="AJ4853" s="537"/>
      <c r="AK4853" s="537"/>
      <c r="AL4853" s="537"/>
      <c r="AM4853" s="537"/>
      <c r="AN4853" s="537"/>
      <c r="AO4853" s="683"/>
      <c r="AP4853" s="141"/>
      <c r="AQ4853" s="141"/>
      <c r="AR4853" s="552"/>
      <c r="AS4853" s="552"/>
      <c r="AT4853" s="683"/>
      <c r="AU4853" s="593"/>
      <c r="AV4853" s="530"/>
      <c r="AW4853" s="842"/>
      <c r="AX4853" s="115"/>
      <c r="AY4853" s="5"/>
      <c r="AZ4853" s="7"/>
      <c r="BA4853" s="335"/>
      <c r="BC4853" s="5"/>
      <c r="BD4853" s="7"/>
      <c r="BE4853" s="335"/>
      <c r="BG4853" s="826" t="str">
        <f t="shared" si="7285"/>
        <v>63.12</v>
      </c>
      <c r="BH4853" s="607" t="b">
        <f>COUNTIF('Codes SEC'!$B$2:$B$250,Ministres!BG4853)&gt;0</f>
        <v>1</v>
      </c>
    </row>
    <row r="4854" spans="1:66" ht="35.1" customHeight="1" x14ac:dyDescent="0.25">
      <c r="A4854" s="193" t="s">
        <v>6115</v>
      </c>
      <c r="B4854" s="603">
        <v>16</v>
      </c>
      <c r="C4854" s="120" t="s">
        <v>107</v>
      </c>
      <c r="D4854" s="622">
        <v>2025</v>
      </c>
      <c r="E4854" s="604"/>
      <c r="F4854" s="192"/>
      <c r="G4854" s="697">
        <v>1</v>
      </c>
      <c r="H4854" s="890" t="str">
        <f t="shared" si="7271"/>
        <v>089</v>
      </c>
      <c r="I4854" s="585">
        <v>86322000</v>
      </c>
      <c r="J4854" s="380" t="s">
        <v>5045</v>
      </c>
      <c r="K4854" s="422" t="s">
        <v>5217</v>
      </c>
      <c r="L4854" s="733"/>
      <c r="M4854" s="734"/>
      <c r="N4854" s="931"/>
      <c r="O4854" s="530"/>
      <c r="P4854" s="530"/>
      <c r="Q4854" s="646"/>
      <c r="R4854" s="536"/>
      <c r="S4854" s="536"/>
      <c r="T4854" s="536"/>
      <c r="U4854" s="536"/>
      <c r="V4854" s="536"/>
      <c r="W4854" s="683"/>
      <c r="X4854" s="141"/>
      <c r="Y4854" s="141"/>
      <c r="Z4854" s="552"/>
      <c r="AA4854" s="552"/>
      <c r="AB4854" s="683"/>
      <c r="AC4854" s="593"/>
      <c r="AD4854" s="530"/>
      <c r="AE4854" s="842"/>
      <c r="AF4854" s="931"/>
      <c r="AG4854" s="530"/>
      <c r="AH4854" s="530"/>
      <c r="AI4854" s="641"/>
      <c r="AJ4854" s="537"/>
      <c r="AK4854" s="537"/>
      <c r="AL4854" s="537"/>
      <c r="AM4854" s="537"/>
      <c r="AN4854" s="537"/>
      <c r="AO4854" s="683"/>
      <c r="AP4854" s="141"/>
      <c r="AQ4854" s="141"/>
      <c r="AR4854" s="552"/>
      <c r="AS4854" s="552"/>
      <c r="AT4854" s="683"/>
      <c r="AU4854" s="593"/>
      <c r="AV4854" s="530"/>
      <c r="AW4854" s="842"/>
      <c r="AX4854" s="115"/>
      <c r="AY4854" s="5"/>
      <c r="AZ4854" s="7"/>
      <c r="BA4854" s="335"/>
      <c r="BC4854" s="5"/>
      <c r="BD4854" s="7"/>
      <c r="BE4854" s="335"/>
      <c r="BG4854" s="826" t="str">
        <f t="shared" si="7285"/>
        <v>63.22</v>
      </c>
      <c r="BH4854" s="607" t="b">
        <f>COUNTIF('Codes SEC'!$B$2:$B$250,Ministres!BG4854)&gt;0</f>
        <v>1</v>
      </c>
    </row>
    <row r="4855" spans="1:66" s="11" customFormat="1" ht="35.1" customHeight="1" x14ac:dyDescent="0.25">
      <c r="A4855" s="193" t="s">
        <v>6115</v>
      </c>
      <c r="B4855" s="208">
        <v>16</v>
      </c>
      <c r="C4855" s="120" t="s">
        <v>107</v>
      </c>
      <c r="D4855" s="620">
        <v>2025</v>
      </c>
      <c r="E4855" s="281"/>
      <c r="F4855" s="192"/>
      <c r="G4855" s="697">
        <v>1</v>
      </c>
      <c r="H4855" s="890" t="str">
        <f t="shared" si="7271"/>
        <v>089</v>
      </c>
      <c r="I4855" s="397" t="s">
        <v>3309</v>
      </c>
      <c r="J4855" s="380" t="s">
        <v>2692</v>
      </c>
      <c r="K4855" s="422" t="s">
        <v>1824</v>
      </c>
      <c r="L4855" s="731"/>
      <c r="M4855" s="732"/>
      <c r="N4855" s="931"/>
      <c r="O4855" s="923"/>
      <c r="P4855" s="923"/>
      <c r="Q4855" s="641"/>
      <c r="R4855" s="537"/>
      <c r="S4855" s="537"/>
      <c r="T4855" s="537"/>
      <c r="U4855" s="537"/>
      <c r="V4855" s="537"/>
      <c r="W4855" s="531"/>
      <c r="X4855" s="141"/>
      <c r="Y4855" s="141"/>
      <c r="Z4855" s="552"/>
      <c r="AA4855" s="552"/>
      <c r="AB4855" s="531"/>
      <c r="AC4855" s="593"/>
      <c r="AD4855" s="923"/>
      <c r="AE4855" s="846"/>
      <c r="AF4855" s="931"/>
      <c r="AG4855" s="923"/>
      <c r="AH4855" s="923"/>
      <c r="AI4855" s="641"/>
      <c r="AJ4855" s="537"/>
      <c r="AK4855" s="537"/>
      <c r="AL4855" s="537"/>
      <c r="AM4855" s="537"/>
      <c r="AN4855" s="537"/>
      <c r="AO4855" s="531"/>
      <c r="AP4855" s="141"/>
      <c r="AQ4855" s="141"/>
      <c r="AR4855" s="552"/>
      <c r="AS4855" s="552"/>
      <c r="AT4855" s="531"/>
      <c r="AU4855" s="593"/>
      <c r="AV4855" s="923"/>
      <c r="AW4855" s="846"/>
      <c r="AX4855" s="121"/>
      <c r="AY4855" s="111"/>
      <c r="AZ4855" s="111"/>
      <c r="BA4855" s="343"/>
      <c r="BB4855" s="324"/>
      <c r="BC4855" s="111"/>
      <c r="BD4855" s="111"/>
      <c r="BE4855" s="343"/>
      <c r="BF4855" s="41"/>
      <c r="BG4855" s="826" t="str">
        <f t="shared" si="7285"/>
        <v>65.24</v>
      </c>
      <c r="BH4855" s="607" t="b">
        <f>COUNTIF('Codes SEC'!$B$2:$B$250,Ministres!BG4855)&gt;0</f>
        <v>1</v>
      </c>
      <c r="BI4855" s="43"/>
      <c r="BJ4855" s="43"/>
      <c r="BK4855" s="43"/>
      <c r="BL4855" s="43"/>
      <c r="BM4855" s="43"/>
      <c r="BN4855" s="43"/>
    </row>
    <row r="4856" spans="1:66" ht="35.1" customHeight="1" x14ac:dyDescent="0.25">
      <c r="A4856" s="21" t="s">
        <v>6115</v>
      </c>
      <c r="B4856" s="30">
        <v>16</v>
      </c>
      <c r="C4856" s="116" t="s">
        <v>107</v>
      </c>
      <c r="D4856" s="620">
        <v>2025</v>
      </c>
      <c r="F4856" s="117"/>
      <c r="G4856" s="694">
        <v>1</v>
      </c>
      <c r="H4856" s="878" t="str">
        <f t="shared" si="7271"/>
        <v>089</v>
      </c>
      <c r="I4856" s="397" t="s">
        <v>3258</v>
      </c>
      <c r="J4856" s="380" t="s">
        <v>2693</v>
      </c>
      <c r="K4856" s="408" t="s">
        <v>720</v>
      </c>
      <c r="L4856" s="731"/>
      <c r="M4856" s="732"/>
      <c r="N4856" s="931"/>
      <c r="O4856" s="923"/>
      <c r="P4856" s="923"/>
      <c r="Q4856" s="641"/>
      <c r="R4856" s="537"/>
      <c r="S4856" s="537"/>
      <c r="T4856" s="537"/>
      <c r="U4856" s="537"/>
      <c r="V4856" s="537"/>
      <c r="W4856" s="531"/>
      <c r="X4856" s="141"/>
      <c r="Y4856" s="141"/>
      <c r="Z4856" s="552"/>
      <c r="AA4856" s="552"/>
      <c r="AB4856" s="531"/>
      <c r="AC4856" s="593"/>
      <c r="AD4856" s="923"/>
      <c r="AE4856" s="846"/>
      <c r="AF4856" s="931"/>
      <c r="AG4856" s="923"/>
      <c r="AH4856" s="923"/>
      <c r="AI4856" s="641"/>
      <c r="AJ4856" s="537"/>
      <c r="AK4856" s="537"/>
      <c r="AL4856" s="537"/>
      <c r="AM4856" s="537"/>
      <c r="AN4856" s="537"/>
      <c r="AO4856" s="531"/>
      <c r="AP4856" s="141"/>
      <c r="AQ4856" s="141"/>
      <c r="AR4856" s="552"/>
      <c r="AS4856" s="552"/>
      <c r="AT4856" s="531"/>
      <c r="AU4856" s="593"/>
      <c r="AV4856" s="923"/>
      <c r="AW4856" s="846"/>
      <c r="AX4856" s="121"/>
      <c r="AY4856" s="111"/>
      <c r="AZ4856" s="111"/>
      <c r="BA4856" s="343"/>
      <c r="BB4856" s="324"/>
      <c r="BC4856" s="111"/>
      <c r="BD4856" s="111"/>
      <c r="BE4856" s="343"/>
      <c r="BG4856" s="826" t="str">
        <f t="shared" si="7285"/>
        <v>74.22</v>
      </c>
      <c r="BH4856" s="607" t="b">
        <f>COUNTIF('Codes SEC'!$B$2:$B$250,Ministres!BG4856)&gt;0</f>
        <v>1</v>
      </c>
    </row>
    <row r="4857" spans="1:66" ht="12.75" customHeight="1" x14ac:dyDescent="0.25">
      <c r="A4857" s="231"/>
      <c r="B4857" s="213"/>
      <c r="C4857" s="254"/>
      <c r="D4857" s="254"/>
      <c r="E4857" s="283"/>
      <c r="F4857" s="254"/>
      <c r="G4857" s="696"/>
      <c r="H4857" s="887"/>
      <c r="I4857" s="444"/>
      <c r="J4857" s="393"/>
      <c r="K4857" s="484" t="s">
        <v>3696</v>
      </c>
      <c r="L4857" s="729">
        <f t="shared" ref="L4857:V4857" si="7286">L4827</f>
        <v>8000</v>
      </c>
      <c r="M4857" s="730">
        <f t="shared" si="7286"/>
        <v>8000</v>
      </c>
      <c r="N4857" s="844">
        <f t="shared" ref="N4857:P4857" si="7287">N4827</f>
        <v>0</v>
      </c>
      <c r="O4857" s="665">
        <f t="shared" si="7287"/>
        <v>-8000</v>
      </c>
      <c r="P4857" s="665" t="str">
        <f t="shared" si="7287"/>
        <v xml:space="preserve">0 </v>
      </c>
      <c r="Q4857" s="638">
        <f t="shared" si="7286"/>
        <v>0</v>
      </c>
      <c r="R4857" s="130">
        <f t="shared" si="7286"/>
        <v>0</v>
      </c>
      <c r="S4857" s="130">
        <f t="shared" si="7286"/>
        <v>0</v>
      </c>
      <c r="T4857" s="130">
        <f t="shared" si="7286"/>
        <v>0</v>
      </c>
      <c r="U4857" s="130">
        <f t="shared" si="7286"/>
        <v>0</v>
      </c>
      <c r="V4857" s="130">
        <f t="shared" si="7286"/>
        <v>0</v>
      </c>
      <c r="W4857" s="665"/>
      <c r="X4857" s="130">
        <f>X4827</f>
        <v>0</v>
      </c>
      <c r="Y4857" s="130">
        <f>Y4827</f>
        <v>0</v>
      </c>
      <c r="Z4857" s="130">
        <f>Z4827</f>
        <v>0</v>
      </c>
      <c r="AA4857" s="130">
        <f>AA4827</f>
        <v>0</v>
      </c>
      <c r="AB4857" s="665"/>
      <c r="AC4857" s="130">
        <f t="shared" ref="AC4857:AN4857" si="7288">AC4827</f>
        <v>0</v>
      </c>
      <c r="AD4857" s="665">
        <f>AD4827</f>
        <v>0</v>
      </c>
      <c r="AE4857" s="845">
        <f>AE4827</f>
        <v>0</v>
      </c>
      <c r="AF4857" s="844">
        <f t="shared" ref="AF4857:AH4857" si="7289">AF4827</f>
        <v>0</v>
      </c>
      <c r="AG4857" s="665">
        <f t="shared" si="7289"/>
        <v>-8000</v>
      </c>
      <c r="AH4857" s="665" t="str">
        <f t="shared" si="7289"/>
        <v xml:space="preserve">0 </v>
      </c>
      <c r="AI4857" s="638">
        <f t="shared" si="7288"/>
        <v>0</v>
      </c>
      <c r="AJ4857" s="130">
        <f t="shared" si="7288"/>
        <v>0</v>
      </c>
      <c r="AK4857" s="130">
        <f t="shared" si="7288"/>
        <v>0</v>
      </c>
      <c r="AL4857" s="130">
        <f t="shared" si="7288"/>
        <v>0</v>
      </c>
      <c r="AM4857" s="130">
        <f t="shared" si="7288"/>
        <v>0</v>
      </c>
      <c r="AN4857" s="130">
        <f t="shared" si="7288"/>
        <v>0</v>
      </c>
      <c r="AO4857" s="665"/>
      <c r="AP4857" s="130">
        <f>AP4827</f>
        <v>0</v>
      </c>
      <c r="AQ4857" s="130">
        <f>AQ4827</f>
        <v>0</v>
      </c>
      <c r="AR4857" s="130">
        <f>AR4827</f>
        <v>0</v>
      </c>
      <c r="AS4857" s="130">
        <f>AS4827</f>
        <v>0</v>
      </c>
      <c r="AT4857" s="665"/>
      <c r="AU4857" s="130">
        <f t="shared" ref="AU4857:BE4857" si="7290">AU4827</f>
        <v>0</v>
      </c>
      <c r="AV4857" s="665">
        <f t="shared" ref="AV4857" si="7291">AV4827</f>
        <v>0</v>
      </c>
      <c r="AW4857" s="845">
        <f t="shared" si="7290"/>
        <v>0</v>
      </c>
      <c r="AX4857" s="314">
        <f t="shared" si="7290"/>
        <v>8000</v>
      </c>
      <c r="AY4857" s="131">
        <f t="shared" si="7290"/>
        <v>0</v>
      </c>
      <c r="AZ4857" s="132">
        <f t="shared" si="7290"/>
        <v>-8000</v>
      </c>
      <c r="BA4857" s="340">
        <f t="shared" si="7290"/>
        <v>-1</v>
      </c>
      <c r="BB4857" s="310">
        <f t="shared" si="7290"/>
        <v>8000</v>
      </c>
      <c r="BC4857" s="131">
        <f t="shared" si="7290"/>
        <v>0</v>
      </c>
      <c r="BD4857" s="132">
        <f t="shared" si="7290"/>
        <v>-8000</v>
      </c>
      <c r="BE4857" s="340">
        <f t="shared" si="7290"/>
        <v>-1</v>
      </c>
      <c r="BG4857" s="826"/>
      <c r="BH4857" s="607"/>
    </row>
    <row r="4858" spans="1:66" ht="12.75" customHeight="1" x14ac:dyDescent="0.25">
      <c r="A4858" s="222"/>
      <c r="C4858" s="116"/>
      <c r="D4858" s="620"/>
      <c r="F4858" s="117"/>
      <c r="G4858" s="690"/>
      <c r="H4858" s="878"/>
      <c r="I4858" s="397"/>
      <c r="J4858" s="380"/>
      <c r="K4858" s="453" t="s">
        <v>208</v>
      </c>
      <c r="L4858" s="731">
        <v>0</v>
      </c>
      <c r="M4858" s="732">
        <v>0</v>
      </c>
      <c r="N4858" s="929">
        <v>0</v>
      </c>
      <c r="O4858" s="530">
        <v>0</v>
      </c>
      <c r="P4858" s="530">
        <v>0</v>
      </c>
      <c r="Q4858" s="641">
        <v>0</v>
      </c>
      <c r="R4858" s="537">
        <v>0</v>
      </c>
      <c r="S4858" s="537">
        <v>0</v>
      </c>
      <c r="T4858" s="537">
        <v>0</v>
      </c>
      <c r="U4858" s="537">
        <v>0</v>
      </c>
      <c r="V4858" s="537">
        <v>0</v>
      </c>
      <c r="W4858" s="530"/>
      <c r="X4858" s="142">
        <v>0</v>
      </c>
      <c r="Y4858" s="142">
        <v>0</v>
      </c>
      <c r="Z4858" s="537">
        <v>0</v>
      </c>
      <c r="AA4858" s="537">
        <v>0</v>
      </c>
      <c r="AB4858" s="530"/>
      <c r="AC4858" s="142">
        <v>0</v>
      </c>
      <c r="AD4858" s="530">
        <v>0</v>
      </c>
      <c r="AE4858" s="842">
        <v>0</v>
      </c>
      <c r="AF4858" s="929">
        <v>0</v>
      </c>
      <c r="AG4858" s="530">
        <v>0</v>
      </c>
      <c r="AH4858" s="530">
        <v>0</v>
      </c>
      <c r="AI4858" s="641">
        <v>0</v>
      </c>
      <c r="AJ4858" s="537">
        <v>0</v>
      </c>
      <c r="AK4858" s="537">
        <v>0</v>
      </c>
      <c r="AL4858" s="537">
        <v>0</v>
      </c>
      <c r="AM4858" s="537">
        <v>0</v>
      </c>
      <c r="AN4858" s="537">
        <v>0</v>
      </c>
      <c r="AO4858" s="530"/>
      <c r="AP4858" s="142">
        <v>0</v>
      </c>
      <c r="AQ4858" s="142">
        <v>0</v>
      </c>
      <c r="AR4858" s="537">
        <v>0</v>
      </c>
      <c r="AS4858" s="537">
        <v>0</v>
      </c>
      <c r="AT4858" s="530"/>
      <c r="AU4858" s="142">
        <v>0</v>
      </c>
      <c r="AV4858" s="530">
        <v>0</v>
      </c>
      <c r="AW4858" s="842">
        <v>0</v>
      </c>
      <c r="AX4858" s="121">
        <v>0</v>
      </c>
      <c r="AY4858" s="111">
        <v>0</v>
      </c>
      <c r="AZ4858" s="111">
        <v>0</v>
      </c>
      <c r="BA4858" s="343">
        <v>0</v>
      </c>
      <c r="BB4858" s="324">
        <v>0</v>
      </c>
      <c r="BC4858" s="111">
        <v>0</v>
      </c>
      <c r="BD4858" s="111">
        <v>0</v>
      </c>
      <c r="BE4858" s="343">
        <v>0</v>
      </c>
      <c r="BG4858" s="826"/>
      <c r="BH4858" s="607"/>
    </row>
    <row r="4859" spans="1:66" ht="12.75" customHeight="1" x14ac:dyDescent="0.25">
      <c r="A4859" s="222"/>
      <c r="C4859" s="116"/>
      <c r="D4859" s="620"/>
      <c r="F4859" s="117"/>
      <c r="G4859" s="694"/>
      <c r="H4859" s="878"/>
      <c r="I4859" s="397"/>
      <c r="J4859" s="380"/>
      <c r="K4859" s="453" t="s">
        <v>96</v>
      </c>
      <c r="L4859" s="731">
        <v>0</v>
      </c>
      <c r="M4859" s="732">
        <v>0</v>
      </c>
      <c r="N4859" s="929">
        <v>0</v>
      </c>
      <c r="O4859" s="530">
        <v>0</v>
      </c>
      <c r="P4859" s="530">
        <v>0</v>
      </c>
      <c r="Q4859" s="641">
        <v>0</v>
      </c>
      <c r="R4859" s="537">
        <v>0</v>
      </c>
      <c r="S4859" s="537">
        <v>0</v>
      </c>
      <c r="T4859" s="537">
        <v>0</v>
      </c>
      <c r="U4859" s="537">
        <v>0</v>
      </c>
      <c r="V4859" s="537">
        <v>0</v>
      </c>
      <c r="W4859" s="530"/>
      <c r="X4859" s="142">
        <v>0</v>
      </c>
      <c r="Y4859" s="142">
        <v>0</v>
      </c>
      <c r="Z4859" s="537">
        <v>0</v>
      </c>
      <c r="AA4859" s="537">
        <v>0</v>
      </c>
      <c r="AB4859" s="530"/>
      <c r="AC4859" s="142">
        <v>0</v>
      </c>
      <c r="AD4859" s="530">
        <v>0</v>
      </c>
      <c r="AE4859" s="842">
        <v>0</v>
      </c>
      <c r="AF4859" s="929">
        <v>0</v>
      </c>
      <c r="AG4859" s="530">
        <v>0</v>
      </c>
      <c r="AH4859" s="530">
        <v>0</v>
      </c>
      <c r="AI4859" s="641">
        <v>0</v>
      </c>
      <c r="AJ4859" s="537">
        <v>0</v>
      </c>
      <c r="AK4859" s="537">
        <v>0</v>
      </c>
      <c r="AL4859" s="537">
        <v>0</v>
      </c>
      <c r="AM4859" s="537">
        <v>0</v>
      </c>
      <c r="AN4859" s="537">
        <v>0</v>
      </c>
      <c r="AO4859" s="530"/>
      <c r="AP4859" s="142">
        <v>0</v>
      </c>
      <c r="AQ4859" s="142">
        <v>0</v>
      </c>
      <c r="AR4859" s="537">
        <v>0</v>
      </c>
      <c r="AS4859" s="537">
        <v>0</v>
      </c>
      <c r="AT4859" s="530"/>
      <c r="AU4859" s="142">
        <v>0</v>
      </c>
      <c r="AV4859" s="530">
        <v>0</v>
      </c>
      <c r="AW4859" s="842">
        <v>0</v>
      </c>
      <c r="AX4859" s="121">
        <v>0</v>
      </c>
      <c r="AY4859" s="111">
        <v>0</v>
      </c>
      <c r="AZ4859" s="111">
        <v>0</v>
      </c>
      <c r="BA4859" s="343">
        <v>0</v>
      </c>
      <c r="BB4859" s="324">
        <v>0</v>
      </c>
      <c r="BC4859" s="111">
        <v>0</v>
      </c>
      <c r="BD4859" s="111">
        <v>0</v>
      </c>
      <c r="BE4859" s="343">
        <v>0</v>
      </c>
      <c r="BG4859" s="826"/>
      <c r="BH4859" s="607"/>
    </row>
    <row r="4860" spans="1:66" ht="12.75" customHeight="1" x14ac:dyDescent="0.25">
      <c r="A4860" s="222"/>
      <c r="C4860" s="116"/>
      <c r="D4860" s="620"/>
      <c r="F4860" s="117"/>
      <c r="G4860" s="694"/>
      <c r="H4860" s="878"/>
      <c r="I4860" s="397"/>
      <c r="J4860" s="380"/>
      <c r="K4860" s="453" t="s">
        <v>209</v>
      </c>
      <c r="L4860" s="731">
        <f t="shared" ref="L4860:V4861" si="7292">L4827</f>
        <v>8000</v>
      </c>
      <c r="M4860" s="732">
        <f t="shared" si="7292"/>
        <v>8000</v>
      </c>
      <c r="N4860" s="929">
        <f t="shared" ref="N4860:P4860" si="7293">N4827</f>
        <v>0</v>
      </c>
      <c r="O4860" s="530">
        <f t="shared" si="7293"/>
        <v>-8000</v>
      </c>
      <c r="P4860" s="530" t="str">
        <f t="shared" si="7293"/>
        <v xml:space="preserve">0 </v>
      </c>
      <c r="Q4860" s="641">
        <f t="shared" si="7292"/>
        <v>0</v>
      </c>
      <c r="R4860" s="537">
        <f t="shared" si="7292"/>
        <v>0</v>
      </c>
      <c r="S4860" s="537">
        <f t="shared" si="7292"/>
        <v>0</v>
      </c>
      <c r="T4860" s="537">
        <f t="shared" si="7292"/>
        <v>0</v>
      </c>
      <c r="U4860" s="537">
        <f t="shared" si="7292"/>
        <v>0</v>
      </c>
      <c r="V4860" s="537">
        <f t="shared" si="7292"/>
        <v>0</v>
      </c>
      <c r="W4860" s="530"/>
      <c r="X4860" s="142">
        <f t="shared" ref="X4860:AA4861" si="7294">X4827</f>
        <v>0</v>
      </c>
      <c r="Y4860" s="142">
        <f t="shared" si="7294"/>
        <v>0</v>
      </c>
      <c r="Z4860" s="537">
        <f t="shared" si="7294"/>
        <v>0</v>
      </c>
      <c r="AA4860" s="537">
        <f t="shared" si="7294"/>
        <v>0</v>
      </c>
      <c r="AB4860" s="530"/>
      <c r="AC4860" s="142">
        <f t="shared" ref="AC4860:AN4861" si="7295">AC4827</f>
        <v>0</v>
      </c>
      <c r="AD4860" s="530">
        <f>AD4827</f>
        <v>0</v>
      </c>
      <c r="AE4860" s="842">
        <f>AE4827</f>
        <v>0</v>
      </c>
      <c r="AF4860" s="929">
        <f t="shared" ref="AF4860:AH4860" si="7296">AF4827</f>
        <v>0</v>
      </c>
      <c r="AG4860" s="530">
        <f t="shared" si="7296"/>
        <v>-8000</v>
      </c>
      <c r="AH4860" s="530" t="str">
        <f t="shared" si="7296"/>
        <v xml:space="preserve">0 </v>
      </c>
      <c r="AI4860" s="641">
        <f t="shared" si="7295"/>
        <v>0</v>
      </c>
      <c r="AJ4860" s="537">
        <f t="shared" si="7295"/>
        <v>0</v>
      </c>
      <c r="AK4860" s="537">
        <f t="shared" si="7295"/>
        <v>0</v>
      </c>
      <c r="AL4860" s="537">
        <f t="shared" si="7295"/>
        <v>0</v>
      </c>
      <c r="AM4860" s="537">
        <f t="shared" si="7295"/>
        <v>0</v>
      </c>
      <c r="AN4860" s="537">
        <f t="shared" si="7295"/>
        <v>0</v>
      </c>
      <c r="AO4860" s="530"/>
      <c r="AP4860" s="142">
        <f t="shared" ref="AP4860:AS4861" si="7297">AP4827</f>
        <v>0</v>
      </c>
      <c r="AQ4860" s="142">
        <f t="shared" si="7297"/>
        <v>0</v>
      </c>
      <c r="AR4860" s="537">
        <f t="shared" si="7297"/>
        <v>0</v>
      </c>
      <c r="AS4860" s="537">
        <f t="shared" si="7297"/>
        <v>0</v>
      </c>
      <c r="AT4860" s="530"/>
      <c r="AU4860" s="142">
        <f t="shared" ref="AU4860:BE4860" si="7298">AU4827</f>
        <v>0</v>
      </c>
      <c r="AV4860" s="530">
        <f t="shared" ref="AV4860" si="7299">AV4827</f>
        <v>0</v>
      </c>
      <c r="AW4860" s="842">
        <f t="shared" si="7298"/>
        <v>0</v>
      </c>
      <c r="AX4860" s="121">
        <f t="shared" si="7298"/>
        <v>8000</v>
      </c>
      <c r="AY4860" s="111">
        <f t="shared" si="7298"/>
        <v>0</v>
      </c>
      <c r="AZ4860" s="111">
        <f t="shared" si="7298"/>
        <v>-8000</v>
      </c>
      <c r="BA4860" s="343">
        <f t="shared" si="7298"/>
        <v>-1</v>
      </c>
      <c r="BB4860" s="324">
        <f t="shared" si="7298"/>
        <v>8000</v>
      </c>
      <c r="BC4860" s="111">
        <f t="shared" si="7298"/>
        <v>0</v>
      </c>
      <c r="BD4860" s="111">
        <f t="shared" si="7298"/>
        <v>-8000</v>
      </c>
      <c r="BE4860" s="343">
        <f t="shared" si="7298"/>
        <v>-1</v>
      </c>
      <c r="BG4860" s="826"/>
      <c r="BH4860" s="607"/>
    </row>
    <row r="4861" spans="1:66" ht="12.75" customHeight="1" x14ac:dyDescent="0.25">
      <c r="A4861" s="222"/>
      <c r="C4861" s="116"/>
      <c r="D4861" s="620"/>
      <c r="F4861" s="117"/>
      <c r="G4861" s="694"/>
      <c r="H4861" s="878"/>
      <c r="I4861" s="397"/>
      <c r="J4861" s="380"/>
      <c r="K4861" s="453" t="s">
        <v>210</v>
      </c>
      <c r="L4861" s="731">
        <f t="shared" si="7292"/>
        <v>59614</v>
      </c>
      <c r="M4861" s="732">
        <f t="shared" si="7292"/>
        <v>80736</v>
      </c>
      <c r="N4861" s="929">
        <f t="shared" ref="N4861:P4861" si="7300">N4828</f>
        <v>0</v>
      </c>
      <c r="O4861" s="530">
        <f t="shared" si="7300"/>
        <v>-59614</v>
      </c>
      <c r="P4861" s="530" t="str">
        <f t="shared" si="7300"/>
        <v xml:space="preserve">0 </v>
      </c>
      <c r="Q4861" s="641">
        <f t="shared" si="7292"/>
        <v>0</v>
      </c>
      <c r="R4861" s="537">
        <f t="shared" si="7292"/>
        <v>0</v>
      </c>
      <c r="S4861" s="537">
        <f t="shared" si="7292"/>
        <v>0</v>
      </c>
      <c r="T4861" s="537">
        <f t="shared" si="7292"/>
        <v>0</v>
      </c>
      <c r="U4861" s="537">
        <f t="shared" si="7292"/>
        <v>0</v>
      </c>
      <c r="V4861" s="537">
        <f t="shared" si="7292"/>
        <v>0</v>
      </c>
      <c r="W4861" s="530"/>
      <c r="X4861" s="142">
        <f t="shared" si="7294"/>
        <v>0</v>
      </c>
      <c r="Y4861" s="142">
        <f t="shared" si="7294"/>
        <v>0</v>
      </c>
      <c r="Z4861" s="537">
        <f t="shared" si="7294"/>
        <v>0</v>
      </c>
      <c r="AA4861" s="537">
        <f t="shared" si="7294"/>
        <v>0</v>
      </c>
      <c r="AB4861" s="530"/>
      <c r="AC4861" s="142">
        <f t="shared" si="7295"/>
        <v>0</v>
      </c>
      <c r="AD4861" s="530">
        <f>AD4828</f>
        <v>0</v>
      </c>
      <c r="AE4861" s="842">
        <f>AE4828</f>
        <v>0</v>
      </c>
      <c r="AF4861" s="929">
        <f t="shared" ref="AF4861:AH4861" si="7301">AF4828</f>
        <v>0</v>
      </c>
      <c r="AG4861" s="530">
        <f t="shared" si="7301"/>
        <v>-80736</v>
      </c>
      <c r="AH4861" s="530" t="str">
        <f t="shared" si="7301"/>
        <v xml:space="preserve">0 </v>
      </c>
      <c r="AI4861" s="641">
        <f t="shared" si="7295"/>
        <v>0</v>
      </c>
      <c r="AJ4861" s="537">
        <f t="shared" si="7295"/>
        <v>0</v>
      </c>
      <c r="AK4861" s="537">
        <f t="shared" si="7295"/>
        <v>0</v>
      </c>
      <c r="AL4861" s="537">
        <f t="shared" si="7295"/>
        <v>0</v>
      </c>
      <c r="AM4861" s="537">
        <f t="shared" si="7295"/>
        <v>0</v>
      </c>
      <c r="AN4861" s="537">
        <f t="shared" si="7295"/>
        <v>0</v>
      </c>
      <c r="AO4861" s="530"/>
      <c r="AP4861" s="142">
        <f t="shared" si="7297"/>
        <v>0</v>
      </c>
      <c r="AQ4861" s="142">
        <f t="shared" si="7297"/>
        <v>0</v>
      </c>
      <c r="AR4861" s="537">
        <f t="shared" si="7297"/>
        <v>0</v>
      </c>
      <c r="AS4861" s="537">
        <f t="shared" si="7297"/>
        <v>0</v>
      </c>
      <c r="AT4861" s="530"/>
      <c r="AU4861" s="142">
        <f t="shared" ref="AU4861:BE4861" si="7302">AU4828</f>
        <v>0</v>
      </c>
      <c r="AV4861" s="530">
        <f t="shared" ref="AV4861" si="7303">AV4828</f>
        <v>0</v>
      </c>
      <c r="AW4861" s="842">
        <f t="shared" si="7302"/>
        <v>0</v>
      </c>
      <c r="AX4861" s="121">
        <f t="shared" si="7302"/>
        <v>59614</v>
      </c>
      <c r="AY4861" s="111">
        <f t="shared" si="7302"/>
        <v>0</v>
      </c>
      <c r="AZ4861" s="111">
        <f t="shared" si="7302"/>
        <v>-59614</v>
      </c>
      <c r="BA4861" s="343">
        <f t="shared" si="7302"/>
        <v>-1</v>
      </c>
      <c r="BB4861" s="324">
        <f t="shared" si="7302"/>
        <v>80736</v>
      </c>
      <c r="BC4861" s="111">
        <f t="shared" si="7302"/>
        <v>0</v>
      </c>
      <c r="BD4861" s="111">
        <f t="shared" si="7302"/>
        <v>-80736</v>
      </c>
      <c r="BE4861" s="343">
        <f t="shared" si="7302"/>
        <v>-1</v>
      </c>
      <c r="BG4861" s="826"/>
      <c r="BH4861" s="607"/>
    </row>
    <row r="4862" spans="1:66" ht="12.75" customHeight="1" x14ac:dyDescent="0.25">
      <c r="A4862" s="222"/>
      <c r="C4862" s="116"/>
      <c r="D4862" s="620"/>
      <c r="F4862" s="117"/>
      <c r="G4862" s="694"/>
      <c r="H4862" s="878"/>
      <c r="I4862" s="397"/>
      <c r="J4862" s="380"/>
      <c r="K4862" s="454" t="s">
        <v>53</v>
      </c>
      <c r="L4862" s="731">
        <v>0</v>
      </c>
      <c r="M4862" s="732">
        <v>0</v>
      </c>
      <c r="N4862" s="929">
        <v>0</v>
      </c>
      <c r="O4862" s="530">
        <v>0</v>
      </c>
      <c r="P4862" s="530">
        <v>0</v>
      </c>
      <c r="Q4862" s="641">
        <v>0</v>
      </c>
      <c r="R4862" s="537">
        <v>0</v>
      </c>
      <c r="S4862" s="537">
        <v>0</v>
      </c>
      <c r="T4862" s="537">
        <v>0</v>
      </c>
      <c r="U4862" s="537">
        <v>0</v>
      </c>
      <c r="V4862" s="537">
        <v>0</v>
      </c>
      <c r="W4862" s="530"/>
      <c r="X4862" s="142">
        <v>0</v>
      </c>
      <c r="Y4862" s="142">
        <v>0</v>
      </c>
      <c r="Z4862" s="537">
        <v>0</v>
      </c>
      <c r="AA4862" s="537">
        <v>0</v>
      </c>
      <c r="AB4862" s="530"/>
      <c r="AC4862" s="142">
        <v>0</v>
      </c>
      <c r="AD4862" s="530">
        <v>0</v>
      </c>
      <c r="AE4862" s="842">
        <v>0</v>
      </c>
      <c r="AF4862" s="929">
        <v>0</v>
      </c>
      <c r="AG4862" s="530">
        <v>0</v>
      </c>
      <c r="AH4862" s="530">
        <v>0</v>
      </c>
      <c r="AI4862" s="641">
        <v>0</v>
      </c>
      <c r="AJ4862" s="537">
        <v>0</v>
      </c>
      <c r="AK4862" s="537">
        <v>0</v>
      </c>
      <c r="AL4862" s="537">
        <v>0</v>
      </c>
      <c r="AM4862" s="537">
        <v>0</v>
      </c>
      <c r="AN4862" s="537">
        <v>0</v>
      </c>
      <c r="AO4862" s="530"/>
      <c r="AP4862" s="142">
        <v>0</v>
      </c>
      <c r="AQ4862" s="142">
        <v>0</v>
      </c>
      <c r="AR4862" s="537">
        <v>0</v>
      </c>
      <c r="AS4862" s="537">
        <v>0</v>
      </c>
      <c r="AT4862" s="530"/>
      <c r="AU4862" s="142">
        <v>0</v>
      </c>
      <c r="AV4862" s="530">
        <v>0</v>
      </c>
      <c r="AW4862" s="842">
        <v>0</v>
      </c>
      <c r="AX4862" s="121">
        <v>0</v>
      </c>
      <c r="AY4862" s="111">
        <v>0</v>
      </c>
      <c r="AZ4862" s="111">
        <v>0</v>
      </c>
      <c r="BA4862" s="343">
        <v>0</v>
      </c>
      <c r="BB4862" s="324">
        <v>0</v>
      </c>
      <c r="BC4862" s="111">
        <v>0</v>
      </c>
      <c r="BD4862" s="111">
        <v>0</v>
      </c>
      <c r="BE4862" s="343">
        <v>0</v>
      </c>
      <c r="BG4862" s="826"/>
      <c r="BH4862" s="607"/>
    </row>
    <row r="4863" spans="1:66" ht="12.75" customHeight="1" x14ac:dyDescent="0.25">
      <c r="A4863" s="222"/>
      <c r="C4863" s="116"/>
      <c r="D4863" s="620"/>
      <c r="F4863" s="117"/>
      <c r="G4863" s="694"/>
      <c r="H4863" s="878"/>
      <c r="I4863" s="397"/>
      <c r="J4863" s="380"/>
      <c r="K4863" s="453"/>
      <c r="L4863" s="731"/>
      <c r="M4863" s="732"/>
      <c r="N4863" s="931"/>
      <c r="O4863" s="923"/>
      <c r="P4863" s="923"/>
      <c r="Q4863" s="641"/>
      <c r="R4863" s="537"/>
      <c r="S4863" s="537"/>
      <c r="T4863" s="537"/>
      <c r="U4863" s="537"/>
      <c r="V4863" s="537"/>
      <c r="W4863" s="531"/>
      <c r="X4863" s="141"/>
      <c r="Y4863" s="141"/>
      <c r="Z4863" s="552"/>
      <c r="AA4863" s="552"/>
      <c r="AB4863" s="531"/>
      <c r="AC4863" s="593"/>
      <c r="AD4863" s="923"/>
      <c r="AE4863" s="846"/>
      <c r="AF4863" s="931"/>
      <c r="AG4863" s="923"/>
      <c r="AH4863" s="923"/>
      <c r="AI4863" s="641"/>
      <c r="AJ4863" s="537"/>
      <c r="AK4863" s="537"/>
      <c r="AL4863" s="537"/>
      <c r="AM4863" s="537"/>
      <c r="AN4863" s="537"/>
      <c r="AO4863" s="531"/>
      <c r="AP4863" s="141"/>
      <c r="AQ4863" s="141"/>
      <c r="AR4863" s="552"/>
      <c r="AS4863" s="552"/>
      <c r="AT4863" s="531"/>
      <c r="AU4863" s="593"/>
      <c r="AV4863" s="923"/>
      <c r="AW4863" s="846"/>
      <c r="AX4863" s="121"/>
      <c r="AY4863" s="111"/>
      <c r="AZ4863" s="111"/>
      <c r="BA4863" s="343"/>
      <c r="BB4863" s="324"/>
      <c r="BC4863" s="111"/>
      <c r="BD4863" s="111"/>
      <c r="BE4863" s="343"/>
      <c r="BG4863" s="826"/>
      <c r="BH4863" s="607"/>
    </row>
    <row r="4864" spans="1:66" ht="12.75" customHeight="1" x14ac:dyDescent="0.25">
      <c r="A4864" s="222"/>
      <c r="C4864" s="116"/>
      <c r="D4864" s="620"/>
      <c r="F4864" s="117"/>
      <c r="G4864" s="694"/>
      <c r="H4864" s="878"/>
      <c r="I4864" s="397"/>
      <c r="J4864" s="380"/>
      <c r="K4864" s="453"/>
      <c r="L4864" s="731"/>
      <c r="M4864" s="732"/>
      <c r="N4864" s="931"/>
      <c r="O4864" s="923"/>
      <c r="P4864" s="923"/>
      <c r="Q4864" s="641"/>
      <c r="R4864" s="537"/>
      <c r="S4864" s="537"/>
      <c r="T4864" s="537"/>
      <c r="U4864" s="537"/>
      <c r="V4864" s="537"/>
      <c r="W4864" s="531"/>
      <c r="X4864" s="141"/>
      <c r="Y4864" s="141"/>
      <c r="Z4864" s="552"/>
      <c r="AA4864" s="552"/>
      <c r="AB4864" s="531"/>
      <c r="AC4864" s="593"/>
      <c r="AD4864" s="923"/>
      <c r="AE4864" s="846"/>
      <c r="AF4864" s="931"/>
      <c r="AG4864" s="923"/>
      <c r="AH4864" s="923"/>
      <c r="AI4864" s="641"/>
      <c r="AJ4864" s="537"/>
      <c r="AK4864" s="537"/>
      <c r="AL4864" s="537"/>
      <c r="AM4864" s="537"/>
      <c r="AN4864" s="537"/>
      <c r="AO4864" s="531"/>
      <c r="AP4864" s="141"/>
      <c r="AQ4864" s="141"/>
      <c r="AR4864" s="552"/>
      <c r="AS4864" s="552"/>
      <c r="AT4864" s="531"/>
      <c r="AU4864" s="593"/>
      <c r="AV4864" s="923"/>
      <c r="AW4864" s="846"/>
      <c r="AX4864" s="121"/>
      <c r="AY4864" s="111"/>
      <c r="AZ4864" s="111"/>
      <c r="BA4864" s="343"/>
      <c r="BB4864" s="324"/>
      <c r="BC4864" s="111"/>
      <c r="BD4864" s="111"/>
      <c r="BE4864" s="343"/>
      <c r="BF4864" s="109"/>
      <c r="BG4864" s="826"/>
      <c r="BH4864" s="607"/>
    </row>
    <row r="4865" spans="1:66" ht="12.75" customHeight="1" x14ac:dyDescent="0.25">
      <c r="A4865" s="222"/>
      <c r="C4865" s="116"/>
      <c r="D4865" s="620"/>
      <c r="F4865" s="117"/>
      <c r="G4865" s="694"/>
      <c r="H4865" s="878"/>
      <c r="I4865" s="397"/>
      <c r="J4865" s="380"/>
      <c r="K4865" s="450" t="s">
        <v>6654</v>
      </c>
      <c r="L4865" s="731"/>
      <c r="M4865" s="732"/>
      <c r="N4865" s="931"/>
      <c r="O4865" s="923"/>
      <c r="P4865" s="923"/>
      <c r="Q4865" s="641"/>
      <c r="R4865" s="537"/>
      <c r="S4865" s="537"/>
      <c r="T4865" s="537"/>
      <c r="U4865" s="537"/>
      <c r="V4865" s="537"/>
      <c r="W4865" s="531"/>
      <c r="X4865" s="141"/>
      <c r="Y4865" s="141"/>
      <c r="Z4865" s="552"/>
      <c r="AA4865" s="552"/>
      <c r="AB4865" s="531"/>
      <c r="AC4865" s="593"/>
      <c r="AD4865" s="923"/>
      <c r="AE4865" s="846"/>
      <c r="AF4865" s="931"/>
      <c r="AG4865" s="923"/>
      <c r="AH4865" s="923"/>
      <c r="AI4865" s="641"/>
      <c r="AJ4865" s="537"/>
      <c r="AK4865" s="537"/>
      <c r="AL4865" s="537"/>
      <c r="AM4865" s="537"/>
      <c r="AN4865" s="537"/>
      <c r="AO4865" s="531"/>
      <c r="AP4865" s="141"/>
      <c r="AQ4865" s="141"/>
      <c r="AR4865" s="552"/>
      <c r="AS4865" s="552"/>
      <c r="AT4865" s="531"/>
      <c r="AU4865" s="593"/>
      <c r="AV4865" s="923"/>
      <c r="AW4865" s="846"/>
      <c r="AX4865" s="121"/>
      <c r="AY4865" s="111"/>
      <c r="AZ4865" s="111"/>
      <c r="BA4865" s="343"/>
      <c r="BB4865" s="324"/>
      <c r="BC4865" s="111"/>
      <c r="BD4865" s="111"/>
      <c r="BE4865" s="343"/>
      <c r="BF4865" s="43"/>
      <c r="BG4865" s="826"/>
      <c r="BH4865" s="607"/>
    </row>
    <row r="4866" spans="1:66" ht="20.399999999999999" x14ac:dyDescent="0.25">
      <c r="A4866" s="222"/>
      <c r="C4866" s="116"/>
      <c r="D4866" s="620"/>
      <c r="F4866" s="117"/>
      <c r="G4866" s="694"/>
      <c r="H4866" s="878"/>
      <c r="I4866" s="397"/>
      <c r="J4866" s="380"/>
      <c r="K4866" s="451" t="s">
        <v>6412</v>
      </c>
      <c r="L4866" s="731"/>
      <c r="M4866" s="732"/>
      <c r="N4866" s="931"/>
      <c r="O4866" s="923"/>
      <c r="P4866" s="923"/>
      <c r="Q4866" s="641"/>
      <c r="R4866" s="537"/>
      <c r="S4866" s="537"/>
      <c r="T4866" s="537"/>
      <c r="U4866" s="537"/>
      <c r="V4866" s="537"/>
      <c r="W4866" s="531"/>
      <c r="X4866" s="141"/>
      <c r="Y4866" s="141"/>
      <c r="Z4866" s="552"/>
      <c r="AA4866" s="552"/>
      <c r="AB4866" s="531"/>
      <c r="AC4866" s="593"/>
      <c r="AD4866" s="923"/>
      <c r="AE4866" s="846"/>
      <c r="AF4866" s="931"/>
      <c r="AG4866" s="923"/>
      <c r="AH4866" s="923"/>
      <c r="AI4866" s="641"/>
      <c r="AJ4866" s="537"/>
      <c r="AK4866" s="537"/>
      <c r="AL4866" s="537"/>
      <c r="AM4866" s="537"/>
      <c r="AN4866" s="537"/>
      <c r="AO4866" s="531"/>
      <c r="AP4866" s="141"/>
      <c r="AQ4866" s="141"/>
      <c r="AR4866" s="552"/>
      <c r="AS4866" s="552"/>
      <c r="AT4866" s="531"/>
      <c r="AU4866" s="593"/>
      <c r="AV4866" s="923"/>
      <c r="AW4866" s="846"/>
      <c r="AX4866" s="121"/>
      <c r="AY4866" s="111"/>
      <c r="AZ4866" s="111"/>
      <c r="BA4866" s="343"/>
      <c r="BB4866" s="324"/>
      <c r="BC4866" s="111"/>
      <c r="BD4866" s="111"/>
      <c r="BE4866" s="343"/>
      <c r="BF4866" s="43"/>
      <c r="BG4866" s="826"/>
      <c r="BH4866" s="607"/>
    </row>
    <row r="4867" spans="1:66" s="4" customFormat="1" ht="12.75" customHeight="1" x14ac:dyDescent="0.25">
      <c r="A4867" s="222"/>
      <c r="B4867" s="30"/>
      <c r="C4867" s="116"/>
      <c r="D4867" s="620"/>
      <c r="E4867" s="32"/>
      <c r="F4867" s="117"/>
      <c r="G4867" s="694"/>
      <c r="H4867" s="878"/>
      <c r="I4867" s="397"/>
      <c r="J4867" s="380"/>
      <c r="K4867" s="408"/>
      <c r="L4867" s="731"/>
      <c r="M4867" s="732"/>
      <c r="N4867" s="931"/>
      <c r="O4867" s="923"/>
      <c r="P4867" s="923"/>
      <c r="Q4867" s="641"/>
      <c r="R4867" s="537"/>
      <c r="S4867" s="537"/>
      <c r="T4867" s="537"/>
      <c r="U4867" s="537"/>
      <c r="V4867" s="537"/>
      <c r="W4867" s="531"/>
      <c r="X4867" s="141"/>
      <c r="Y4867" s="141"/>
      <c r="Z4867" s="552"/>
      <c r="AA4867" s="552"/>
      <c r="AB4867" s="531"/>
      <c r="AC4867" s="593"/>
      <c r="AD4867" s="923"/>
      <c r="AE4867" s="846"/>
      <c r="AF4867" s="931"/>
      <c r="AG4867" s="923"/>
      <c r="AH4867" s="923"/>
      <c r="AI4867" s="641"/>
      <c r="AJ4867" s="537"/>
      <c r="AK4867" s="537"/>
      <c r="AL4867" s="537"/>
      <c r="AM4867" s="537"/>
      <c r="AN4867" s="537"/>
      <c r="AO4867" s="531"/>
      <c r="AP4867" s="141"/>
      <c r="AQ4867" s="141"/>
      <c r="AR4867" s="552"/>
      <c r="AS4867" s="552"/>
      <c r="AT4867" s="531"/>
      <c r="AU4867" s="593"/>
      <c r="AV4867" s="923"/>
      <c r="AW4867" s="846"/>
      <c r="AX4867" s="121"/>
      <c r="AY4867" s="111"/>
      <c r="AZ4867" s="111"/>
      <c r="BA4867" s="343"/>
      <c r="BB4867" s="324"/>
      <c r="BC4867" s="111"/>
      <c r="BD4867" s="111"/>
      <c r="BE4867" s="343"/>
      <c r="BF4867" s="43"/>
      <c r="BG4867" s="826"/>
      <c r="BH4867" s="607"/>
      <c r="BI4867" s="41"/>
      <c r="BJ4867" s="41"/>
      <c r="BK4867" s="41"/>
      <c r="BL4867" s="41"/>
      <c r="BM4867" s="41"/>
      <c r="BN4867" s="41"/>
    </row>
    <row r="4868" spans="1:66" ht="35.1" customHeight="1" x14ac:dyDescent="0.25">
      <c r="A4868" s="21" t="s">
        <v>6115</v>
      </c>
      <c r="B4868" s="30">
        <v>16</v>
      </c>
      <c r="C4868" s="116" t="s">
        <v>107</v>
      </c>
      <c r="D4868" s="620">
        <v>2026</v>
      </c>
      <c r="F4868" s="117"/>
      <c r="G4868" s="694">
        <v>1</v>
      </c>
      <c r="H4868" s="878" t="str">
        <f t="shared" si="7271"/>
        <v>090</v>
      </c>
      <c r="I4868" s="397" t="s">
        <v>3266</v>
      </c>
      <c r="J4868" s="380" t="s">
        <v>2694</v>
      </c>
      <c r="K4868" s="408" t="s">
        <v>546</v>
      </c>
      <c r="L4868" s="738"/>
      <c r="M4868" s="739"/>
      <c r="N4868" s="931"/>
      <c r="O4868" s="923"/>
      <c r="P4868" s="923"/>
      <c r="Q4868" s="657"/>
      <c r="R4868" s="543"/>
      <c r="S4868" s="543"/>
      <c r="T4868" s="543"/>
      <c r="U4868" s="543"/>
      <c r="V4868" s="543"/>
      <c r="W4868" s="686"/>
      <c r="X4868" s="141"/>
      <c r="Y4868" s="141"/>
      <c r="Z4868" s="552"/>
      <c r="AA4868" s="552"/>
      <c r="AB4868" s="686"/>
      <c r="AC4868" s="593"/>
      <c r="AD4868" s="923"/>
      <c r="AE4868" s="846"/>
      <c r="AF4868" s="931"/>
      <c r="AG4868" s="923"/>
      <c r="AH4868" s="923"/>
      <c r="AI4868" s="641"/>
      <c r="AJ4868" s="537"/>
      <c r="AK4868" s="537"/>
      <c r="AL4868" s="537"/>
      <c r="AM4868" s="537"/>
      <c r="AN4868" s="537"/>
      <c r="AO4868" s="686"/>
      <c r="AP4868" s="143"/>
      <c r="AQ4868" s="143"/>
      <c r="AR4868" s="553"/>
      <c r="AS4868" s="553"/>
      <c r="AT4868" s="686"/>
      <c r="AU4868" s="594"/>
      <c r="AV4868" s="923"/>
      <c r="AW4868" s="846"/>
      <c r="AX4868" s="124"/>
      <c r="AY4868" s="6"/>
      <c r="AZ4868" s="26"/>
      <c r="BA4868" s="341"/>
      <c r="BB4868" s="311"/>
      <c r="BC4868" s="6"/>
      <c r="BD4868" s="26"/>
      <c r="BE4868" s="341"/>
      <c r="BF4868" s="43"/>
      <c r="BG4868" s="826" t="str">
        <f>RIGHT(LEFT(I4868,3),2)&amp;"."&amp;RIGHT(LEFT(I4868,5),2)</f>
        <v>01.00</v>
      </c>
      <c r="BH4868" s="607" t="b">
        <f>COUNTIF('Codes SEC'!$B$2:$B$250,Ministres!BG4868)&gt;0</f>
        <v>1</v>
      </c>
    </row>
    <row r="4869" spans="1:66" ht="12.75" customHeight="1" x14ac:dyDescent="0.25">
      <c r="A4869" s="222"/>
      <c r="C4869" s="116"/>
      <c r="D4869" s="620"/>
      <c r="F4869" s="117"/>
      <c r="G4869" s="694"/>
      <c r="H4869" s="878"/>
      <c r="I4869" s="397"/>
      <c r="J4869" s="380"/>
      <c r="K4869" s="463" t="s">
        <v>20</v>
      </c>
      <c r="L4869" s="738">
        <v>39651</v>
      </c>
      <c r="M4869" s="739">
        <v>39651</v>
      </c>
      <c r="N4869" s="931"/>
      <c r="O4869" s="530">
        <f t="shared" ref="O4869:O4873" si="7304">IF(N4869&gt;L4869,"0 ",N4869-L4869)</f>
        <v>-39651</v>
      </c>
      <c r="P4869" s="530" t="str">
        <f t="shared" ref="P4869:P4873" si="7305">IF(N4869&lt;L4869,"0 ",N4869-L4869)</f>
        <v xml:space="preserve">0 </v>
      </c>
      <c r="Q4869" s="658"/>
      <c r="R4869" s="544"/>
      <c r="S4869" s="544"/>
      <c r="T4869" s="544"/>
      <c r="U4869" s="544"/>
      <c r="V4869" s="544"/>
      <c r="W4869" s="687"/>
      <c r="X4869" s="141"/>
      <c r="Y4869" s="141"/>
      <c r="Z4869" s="552"/>
      <c r="AA4869" s="552"/>
      <c r="AB4869" s="687"/>
      <c r="AC4869" s="593"/>
      <c r="AD4869" s="530">
        <f t="shared" ref="AD4869:AD4873" si="7306">X4869+Y4869+AC4869</f>
        <v>0</v>
      </c>
      <c r="AE4869" s="842">
        <f t="shared" ref="AE4869:AE4873" si="7307">N4869+AD4869</f>
        <v>0</v>
      </c>
      <c r="AF4869" s="931"/>
      <c r="AG4869" s="530">
        <f t="shared" ref="AG4869:AG4873" si="7308">IF(AF4869&gt;M4869,"0 ",AF4869-M4869)</f>
        <v>-39651</v>
      </c>
      <c r="AH4869" s="530" t="str">
        <f t="shared" ref="AH4869:AH4873" si="7309">IF(AF4869&lt;M4869,"0 ",AF4869-M4869)</f>
        <v xml:space="preserve">0 </v>
      </c>
      <c r="AI4869" s="641"/>
      <c r="AJ4869" s="537"/>
      <c r="AK4869" s="537"/>
      <c r="AL4869" s="537"/>
      <c r="AM4869" s="537"/>
      <c r="AN4869" s="537"/>
      <c r="AO4869" s="687"/>
      <c r="AP4869" s="141"/>
      <c r="AQ4869" s="141"/>
      <c r="AR4869" s="552"/>
      <c r="AS4869" s="552"/>
      <c r="AT4869" s="687"/>
      <c r="AU4869" s="593"/>
      <c r="AV4869" s="530">
        <f t="shared" ref="AV4869:AV4873" si="7310">AP4869+AQ4869+AU4869</f>
        <v>0</v>
      </c>
      <c r="AW4869" s="842">
        <f t="shared" ref="AW4869:AW4873" si="7311">AF4869+AV4869</f>
        <v>0</v>
      </c>
      <c r="AX4869" s="124">
        <f>L4869</f>
        <v>39651</v>
      </c>
      <c r="AY4869" s="5">
        <f>AE4869</f>
        <v>0</v>
      </c>
      <c r="AZ4869" s="26">
        <f>AY4869-AX4869</f>
        <v>-39651</v>
      </c>
      <c r="BA4869" s="341">
        <f>AZ4869/AX4869</f>
        <v>-1</v>
      </c>
      <c r="BB4869" s="311">
        <f>M4869</f>
        <v>39651</v>
      </c>
      <c r="BC4869" s="5">
        <f>AW4869</f>
        <v>0</v>
      </c>
      <c r="BD4869" s="26">
        <f>BC4869-BB4869</f>
        <v>-39651</v>
      </c>
      <c r="BE4869" s="341">
        <f>BD4869/BB4869</f>
        <v>-1</v>
      </c>
      <c r="BF4869" s="43"/>
      <c r="BG4869" s="826"/>
      <c r="BH4869" s="607"/>
    </row>
    <row r="4870" spans="1:66" ht="12.75" customHeight="1" x14ac:dyDescent="0.25">
      <c r="A4870" s="222"/>
      <c r="C4870" s="116"/>
      <c r="D4870" s="620"/>
      <c r="F4870" s="117"/>
      <c r="G4870" s="694"/>
      <c r="H4870" s="878"/>
      <c r="I4870" s="397"/>
      <c r="J4870" s="380"/>
      <c r="K4870" s="463" t="s">
        <v>85</v>
      </c>
      <c r="L4870" s="738">
        <v>71200</v>
      </c>
      <c r="M4870" s="739">
        <v>71200</v>
      </c>
      <c r="N4870" s="931"/>
      <c r="O4870" s="530">
        <f t="shared" si="7304"/>
        <v>-71200</v>
      </c>
      <c r="P4870" s="530" t="str">
        <f t="shared" si="7305"/>
        <v xml:space="preserve">0 </v>
      </c>
      <c r="Q4870" s="658"/>
      <c r="R4870" s="544"/>
      <c r="S4870" s="544"/>
      <c r="T4870" s="544"/>
      <c r="U4870" s="544"/>
      <c r="V4870" s="544"/>
      <c r="W4870" s="687"/>
      <c r="X4870" s="141"/>
      <c r="Y4870" s="141"/>
      <c r="Z4870" s="552"/>
      <c r="AA4870" s="552"/>
      <c r="AB4870" s="687"/>
      <c r="AC4870" s="593"/>
      <c r="AD4870" s="530">
        <f t="shared" si="7306"/>
        <v>0</v>
      </c>
      <c r="AE4870" s="842">
        <f t="shared" si="7307"/>
        <v>0</v>
      </c>
      <c r="AF4870" s="931"/>
      <c r="AG4870" s="530">
        <f t="shared" si="7308"/>
        <v>-71200</v>
      </c>
      <c r="AH4870" s="530" t="str">
        <f t="shared" si="7309"/>
        <v xml:space="preserve">0 </v>
      </c>
      <c r="AI4870" s="641"/>
      <c r="AJ4870" s="537"/>
      <c r="AK4870" s="537"/>
      <c r="AL4870" s="537"/>
      <c r="AM4870" s="537"/>
      <c r="AN4870" s="537"/>
      <c r="AO4870" s="687"/>
      <c r="AP4870" s="141"/>
      <c r="AQ4870" s="141"/>
      <c r="AR4870" s="552"/>
      <c r="AS4870" s="552"/>
      <c r="AT4870" s="687"/>
      <c r="AU4870" s="593"/>
      <c r="AV4870" s="530">
        <f t="shared" si="7310"/>
        <v>0</v>
      </c>
      <c r="AW4870" s="842">
        <f t="shared" si="7311"/>
        <v>0</v>
      </c>
      <c r="AX4870" s="124">
        <f>L4870</f>
        <v>71200</v>
      </c>
      <c r="AY4870" s="5">
        <f>AE4870</f>
        <v>0</v>
      </c>
      <c r="AZ4870" s="26">
        <f>AY4870-AX4870</f>
        <v>-71200</v>
      </c>
      <c r="BA4870" s="341">
        <f>AZ4870/AX4870</f>
        <v>-1</v>
      </c>
      <c r="BB4870" s="311">
        <f>M4870</f>
        <v>71200</v>
      </c>
      <c r="BC4870" s="5">
        <f>AW4870</f>
        <v>0</v>
      </c>
      <c r="BD4870" s="26">
        <f>BC4870-BB4870</f>
        <v>-71200</v>
      </c>
      <c r="BE4870" s="341">
        <f>BD4870/BB4870</f>
        <v>-1</v>
      </c>
      <c r="BF4870" s="43"/>
      <c r="BG4870" s="826"/>
      <c r="BH4870" s="607"/>
    </row>
    <row r="4871" spans="1:66" ht="12.75" customHeight="1" x14ac:dyDescent="0.25">
      <c r="A4871" s="222"/>
      <c r="C4871" s="116"/>
      <c r="D4871" s="620"/>
      <c r="F4871" s="117"/>
      <c r="G4871" s="694"/>
      <c r="H4871" s="878"/>
      <c r="I4871" s="397"/>
      <c r="J4871" s="380"/>
      <c r="K4871" s="463" t="s">
        <v>86</v>
      </c>
      <c r="L4871" s="731">
        <v>110851</v>
      </c>
      <c r="M4871" s="732">
        <v>110851</v>
      </c>
      <c r="N4871" s="931"/>
      <c r="O4871" s="530">
        <f t="shared" si="7304"/>
        <v>-110851</v>
      </c>
      <c r="P4871" s="530" t="str">
        <f t="shared" si="7305"/>
        <v xml:space="preserve">0 </v>
      </c>
      <c r="Q4871" s="658"/>
      <c r="R4871" s="544"/>
      <c r="S4871" s="544"/>
      <c r="T4871" s="544"/>
      <c r="U4871" s="544"/>
      <c r="V4871" s="544"/>
      <c r="W4871" s="687"/>
      <c r="X4871" s="141">
        <f t="shared" ref="X4871:AC4871" si="7312">X4869+X4870</f>
        <v>0</v>
      </c>
      <c r="Y4871" s="141">
        <f t="shared" si="7312"/>
        <v>0</v>
      </c>
      <c r="Z4871" s="552"/>
      <c r="AA4871" s="552"/>
      <c r="AB4871" s="687"/>
      <c r="AC4871" s="593">
        <f t="shared" si="7312"/>
        <v>0</v>
      </c>
      <c r="AD4871" s="530">
        <f t="shared" si="7306"/>
        <v>0</v>
      </c>
      <c r="AE4871" s="842">
        <f t="shared" si="7307"/>
        <v>0</v>
      </c>
      <c r="AF4871" s="931"/>
      <c r="AG4871" s="530">
        <f t="shared" si="7308"/>
        <v>-110851</v>
      </c>
      <c r="AH4871" s="530" t="str">
        <f t="shared" si="7309"/>
        <v xml:space="preserve">0 </v>
      </c>
      <c r="AI4871" s="641"/>
      <c r="AJ4871" s="537"/>
      <c r="AK4871" s="537"/>
      <c r="AL4871" s="537"/>
      <c r="AM4871" s="537"/>
      <c r="AN4871" s="537"/>
      <c r="AO4871" s="687"/>
      <c r="AP4871" s="141">
        <f t="shared" ref="AP4871:AU4871" si="7313">AP4869+AP4870</f>
        <v>0</v>
      </c>
      <c r="AQ4871" s="141">
        <f t="shared" si="7313"/>
        <v>0</v>
      </c>
      <c r="AR4871" s="552"/>
      <c r="AS4871" s="552"/>
      <c r="AT4871" s="687"/>
      <c r="AU4871" s="593">
        <f t="shared" si="7313"/>
        <v>0</v>
      </c>
      <c r="AV4871" s="530">
        <f t="shared" si="7310"/>
        <v>0</v>
      </c>
      <c r="AW4871" s="842">
        <f t="shared" si="7311"/>
        <v>0</v>
      </c>
      <c r="AX4871" s="124">
        <f>AX4869+AX4870</f>
        <v>110851</v>
      </c>
      <c r="AY4871" s="5">
        <f>AY4869+AY4870</f>
        <v>0</v>
      </c>
      <c r="AZ4871" s="26">
        <f>AZ4869+AZ4870</f>
        <v>-110851</v>
      </c>
      <c r="BA4871" s="341">
        <f>AZ4871/AX4871</f>
        <v>-1</v>
      </c>
      <c r="BB4871" s="311">
        <f>BB4869+BB4870</f>
        <v>110851</v>
      </c>
      <c r="BC4871" s="5">
        <f>BC4869+BC4870</f>
        <v>0</v>
      </c>
      <c r="BD4871" s="26">
        <f>BD4869+BD4870</f>
        <v>-110851</v>
      </c>
      <c r="BE4871" s="341">
        <f>BD4871/BB4871</f>
        <v>-1</v>
      </c>
      <c r="BG4871" s="826"/>
      <c r="BH4871" s="607"/>
    </row>
    <row r="4872" spans="1:66" ht="12.75" customHeight="1" x14ac:dyDescent="0.25">
      <c r="A4872" s="222"/>
      <c r="C4872" s="116"/>
      <c r="D4872" s="620"/>
      <c r="F4872" s="117">
        <v>13</v>
      </c>
      <c r="G4872" s="694"/>
      <c r="H4872" s="878"/>
      <c r="I4872" s="397"/>
      <c r="J4872" s="380"/>
      <c r="K4872" s="464" t="s">
        <v>87</v>
      </c>
      <c r="L4872" s="733">
        <v>71200</v>
      </c>
      <c r="M4872" s="734">
        <v>71200</v>
      </c>
      <c r="N4872" s="931"/>
      <c r="O4872" s="530">
        <f t="shared" si="7304"/>
        <v>-71200</v>
      </c>
      <c r="P4872" s="530" t="str">
        <f t="shared" si="7305"/>
        <v xml:space="preserve">0 </v>
      </c>
      <c r="Q4872" s="658"/>
      <c r="R4872" s="544"/>
      <c r="S4872" s="544"/>
      <c r="T4872" s="544"/>
      <c r="U4872" s="544"/>
      <c r="V4872" s="544"/>
      <c r="W4872" s="687" t="str">
        <f>IF(SUM(Q4872:V4872)=X4872,"OK",SUM(Q4872:V4872)-X4872)</f>
        <v>OK</v>
      </c>
      <c r="X4872" s="141"/>
      <c r="Y4872" s="141"/>
      <c r="Z4872" s="552"/>
      <c r="AA4872" s="552"/>
      <c r="AB4872" s="687" t="str">
        <f>IF(SUM(Z4872:AA4872)=AC4872,"OK",SUM(Z4872:AA4872)-AC4872)</f>
        <v>OK</v>
      </c>
      <c r="AC4872" s="593"/>
      <c r="AD4872" s="530">
        <f t="shared" si="7306"/>
        <v>0</v>
      </c>
      <c r="AE4872" s="842">
        <f t="shared" si="7307"/>
        <v>0</v>
      </c>
      <c r="AF4872" s="931"/>
      <c r="AG4872" s="530">
        <f t="shared" si="7308"/>
        <v>-71200</v>
      </c>
      <c r="AH4872" s="530" t="str">
        <f t="shared" si="7309"/>
        <v xml:space="preserve">0 </v>
      </c>
      <c r="AI4872" s="641"/>
      <c r="AJ4872" s="537"/>
      <c r="AK4872" s="537"/>
      <c r="AL4872" s="537"/>
      <c r="AM4872" s="537"/>
      <c r="AN4872" s="537"/>
      <c r="AO4872" s="687" t="str">
        <f>IF(SUM(AI4872:AN4872)=AP4872,"OK",SUM(AI4872:AN4872)-AP4872)</f>
        <v>OK</v>
      </c>
      <c r="AP4872" s="141"/>
      <c r="AQ4872" s="141"/>
      <c r="AR4872" s="552"/>
      <c r="AS4872" s="552"/>
      <c r="AT4872" s="687" t="str">
        <f>IF(SUM(AR4872:AS4872)=AU4872,"OK",SUM(AR4872:AS4872)-AU4872)</f>
        <v>OK</v>
      </c>
      <c r="AU4872" s="593"/>
      <c r="AV4872" s="530">
        <f t="shared" si="7310"/>
        <v>0</v>
      </c>
      <c r="AW4872" s="842">
        <f t="shared" si="7311"/>
        <v>0</v>
      </c>
      <c r="AX4872" s="115">
        <f>L4872</f>
        <v>71200</v>
      </c>
      <c r="AY4872" s="5">
        <f>AE4872</f>
        <v>0</v>
      </c>
      <c r="AZ4872" s="7">
        <f>AY4872-AX4872</f>
        <v>-71200</v>
      </c>
      <c r="BA4872" s="335">
        <f>AZ4872/AX4872</f>
        <v>-1</v>
      </c>
      <c r="BB4872" s="23">
        <f>M4872</f>
        <v>71200</v>
      </c>
      <c r="BC4872" s="5">
        <f>AW4872</f>
        <v>0</v>
      </c>
      <c r="BD4872" s="7">
        <f>BC4872-BB4872</f>
        <v>-71200</v>
      </c>
      <c r="BE4872" s="335">
        <f>BD4872/BB4872</f>
        <v>-1</v>
      </c>
      <c r="BG4872" s="826"/>
      <c r="BH4872" s="607"/>
    </row>
    <row r="4873" spans="1:66" s="4" customFormat="1" ht="12.75" customHeight="1" x14ac:dyDescent="0.25">
      <c r="A4873" s="222"/>
      <c r="B4873" s="30"/>
      <c r="C4873" s="116"/>
      <c r="D4873" s="620"/>
      <c r="E4873" s="32"/>
      <c r="F4873" s="117"/>
      <c r="G4873" s="694"/>
      <c r="H4873" s="878"/>
      <c r="I4873" s="397"/>
      <c r="J4873" s="380"/>
      <c r="K4873" s="463" t="s">
        <v>214</v>
      </c>
      <c r="L4873" s="731">
        <v>39651</v>
      </c>
      <c r="M4873" s="732">
        <v>39651</v>
      </c>
      <c r="N4873" s="931"/>
      <c r="O4873" s="530">
        <f t="shared" si="7304"/>
        <v>-39651</v>
      </c>
      <c r="P4873" s="530" t="str">
        <f t="shared" si="7305"/>
        <v xml:space="preserve">0 </v>
      </c>
      <c r="Q4873" s="658"/>
      <c r="R4873" s="544"/>
      <c r="S4873" s="544"/>
      <c r="T4873" s="544"/>
      <c r="U4873" s="544"/>
      <c r="V4873" s="544"/>
      <c r="W4873" s="687"/>
      <c r="X4873" s="141">
        <f t="shared" ref="X4873:AC4873" si="7314">X4871-X4872</f>
        <v>0</v>
      </c>
      <c r="Y4873" s="141">
        <f t="shared" si="7314"/>
        <v>0</v>
      </c>
      <c r="Z4873" s="552"/>
      <c r="AA4873" s="552"/>
      <c r="AB4873" s="687"/>
      <c r="AC4873" s="593">
        <f t="shared" si="7314"/>
        <v>0</v>
      </c>
      <c r="AD4873" s="530">
        <f t="shared" si="7306"/>
        <v>0</v>
      </c>
      <c r="AE4873" s="842">
        <f t="shared" si="7307"/>
        <v>0</v>
      </c>
      <c r="AF4873" s="931"/>
      <c r="AG4873" s="530">
        <f t="shared" si="7308"/>
        <v>-39651</v>
      </c>
      <c r="AH4873" s="530" t="str">
        <f t="shared" si="7309"/>
        <v xml:space="preserve">0 </v>
      </c>
      <c r="AI4873" s="641"/>
      <c r="AJ4873" s="537"/>
      <c r="AK4873" s="537"/>
      <c r="AL4873" s="537"/>
      <c r="AM4873" s="537"/>
      <c r="AN4873" s="537"/>
      <c r="AO4873" s="687"/>
      <c r="AP4873" s="141">
        <f t="shared" ref="AP4873:AU4873" si="7315">AP4871-AP4872</f>
        <v>0</v>
      </c>
      <c r="AQ4873" s="141">
        <f t="shared" si="7315"/>
        <v>0</v>
      </c>
      <c r="AR4873" s="552"/>
      <c r="AS4873" s="552"/>
      <c r="AT4873" s="687"/>
      <c r="AU4873" s="593">
        <f t="shared" si="7315"/>
        <v>0</v>
      </c>
      <c r="AV4873" s="530">
        <f t="shared" si="7310"/>
        <v>0</v>
      </c>
      <c r="AW4873" s="842">
        <f t="shared" si="7311"/>
        <v>0</v>
      </c>
      <c r="AX4873" s="124">
        <f>AX4871-AX4872</f>
        <v>39651</v>
      </c>
      <c r="AY4873" s="5">
        <f>AY4871-AY4872</f>
        <v>0</v>
      </c>
      <c r="AZ4873" s="26">
        <f>AZ4871-AZ4872</f>
        <v>-39651</v>
      </c>
      <c r="BA4873" s="341">
        <f>AZ4873/AX4873</f>
        <v>-1</v>
      </c>
      <c r="BB4873" s="311">
        <f>BB4871-BB4872</f>
        <v>39651</v>
      </c>
      <c r="BC4873" s="5">
        <f>BC4871-BC4872</f>
        <v>0</v>
      </c>
      <c r="BD4873" s="26">
        <f>BD4871-BD4872</f>
        <v>-39651</v>
      </c>
      <c r="BE4873" s="341">
        <f>BD4873/BB4873</f>
        <v>-1</v>
      </c>
      <c r="BF4873" s="41"/>
      <c r="BG4873" s="826"/>
      <c r="BH4873" s="607"/>
      <c r="BI4873" s="41"/>
      <c r="BJ4873" s="41"/>
      <c r="BK4873" s="41"/>
      <c r="BL4873" s="41"/>
      <c r="BM4873" s="41"/>
      <c r="BN4873" s="41"/>
    </row>
    <row r="4874" spans="1:66" s="27" customFormat="1" ht="12.75" customHeight="1" x14ac:dyDescent="0.25">
      <c r="A4874" s="222"/>
      <c r="B4874" s="30"/>
      <c r="C4874" s="116"/>
      <c r="D4874" s="620"/>
      <c r="E4874" s="32"/>
      <c r="F4874" s="117"/>
      <c r="G4874" s="694"/>
      <c r="H4874" s="878"/>
      <c r="I4874" s="397"/>
      <c r="J4874" s="380"/>
      <c r="K4874" s="486"/>
      <c r="L4874" s="731"/>
      <c r="M4874" s="732"/>
      <c r="N4874" s="931"/>
      <c r="O4874" s="923"/>
      <c r="P4874" s="923"/>
      <c r="Q4874" s="641"/>
      <c r="R4874" s="537"/>
      <c r="S4874" s="537"/>
      <c r="T4874" s="537"/>
      <c r="U4874" s="537"/>
      <c r="V4874" s="537"/>
      <c r="W4874" s="531"/>
      <c r="X4874" s="141"/>
      <c r="Y4874" s="141"/>
      <c r="Z4874" s="552"/>
      <c r="AA4874" s="552"/>
      <c r="AB4874" s="531"/>
      <c r="AC4874" s="593"/>
      <c r="AD4874" s="923"/>
      <c r="AE4874" s="846"/>
      <c r="AF4874" s="931"/>
      <c r="AG4874" s="923"/>
      <c r="AH4874" s="923"/>
      <c r="AI4874" s="641"/>
      <c r="AJ4874" s="537"/>
      <c r="AK4874" s="537"/>
      <c r="AL4874" s="537"/>
      <c r="AM4874" s="537"/>
      <c r="AN4874" s="537"/>
      <c r="AO4874" s="531"/>
      <c r="AP4874" s="141"/>
      <c r="AQ4874" s="141"/>
      <c r="AR4874" s="552"/>
      <c r="AS4874" s="552"/>
      <c r="AT4874" s="531"/>
      <c r="AU4874" s="593"/>
      <c r="AV4874" s="923"/>
      <c r="AW4874" s="846"/>
      <c r="AX4874" s="121"/>
      <c r="AY4874" s="111"/>
      <c r="AZ4874" s="111"/>
      <c r="BA4874" s="343"/>
      <c r="BB4874" s="324"/>
      <c r="BC4874" s="111"/>
      <c r="BD4874" s="111"/>
      <c r="BE4874" s="343"/>
      <c r="BF4874" s="41"/>
      <c r="BG4874" s="826"/>
      <c r="BH4874" s="607"/>
      <c r="BI4874" s="40"/>
      <c r="BJ4874" s="40"/>
      <c r="BK4874" s="40"/>
      <c r="BL4874" s="40"/>
      <c r="BM4874" s="40"/>
      <c r="BN4874" s="40"/>
    </row>
    <row r="4875" spans="1:66" ht="35.1" customHeight="1" x14ac:dyDescent="0.25">
      <c r="A4875" s="193" t="s">
        <v>6115</v>
      </c>
      <c r="B4875" s="208">
        <v>16</v>
      </c>
      <c r="C4875" s="120" t="s">
        <v>107</v>
      </c>
      <c r="D4875" s="622">
        <v>2026</v>
      </c>
      <c r="E4875" s="281"/>
      <c r="F4875" s="192"/>
      <c r="G4875" s="697">
        <v>1</v>
      </c>
      <c r="H4875" s="890" t="str">
        <f t="shared" si="7271"/>
        <v>090</v>
      </c>
      <c r="I4875" s="397" t="s">
        <v>3302</v>
      </c>
      <c r="J4875" s="380" t="s">
        <v>2695</v>
      </c>
      <c r="K4875" s="422" t="s">
        <v>1825</v>
      </c>
      <c r="L4875" s="731"/>
      <c r="M4875" s="732"/>
      <c r="N4875" s="931"/>
      <c r="O4875" s="923"/>
      <c r="P4875" s="923"/>
      <c r="Q4875" s="641"/>
      <c r="R4875" s="537"/>
      <c r="S4875" s="537"/>
      <c r="T4875" s="537"/>
      <c r="U4875" s="537"/>
      <c r="V4875" s="537"/>
      <c r="W4875" s="531"/>
      <c r="X4875" s="141"/>
      <c r="Y4875" s="141"/>
      <c r="Z4875" s="552"/>
      <c r="AA4875" s="552"/>
      <c r="AB4875" s="531"/>
      <c r="AC4875" s="593"/>
      <c r="AD4875" s="923"/>
      <c r="AE4875" s="846"/>
      <c r="AF4875" s="931"/>
      <c r="AG4875" s="923"/>
      <c r="AH4875" s="923"/>
      <c r="AI4875" s="641"/>
      <c r="AJ4875" s="537"/>
      <c r="AK4875" s="537"/>
      <c r="AL4875" s="537"/>
      <c r="AM4875" s="537"/>
      <c r="AN4875" s="537"/>
      <c r="AO4875" s="531"/>
      <c r="AP4875" s="141"/>
      <c r="AQ4875" s="141"/>
      <c r="AR4875" s="552"/>
      <c r="AS4875" s="552"/>
      <c r="AT4875" s="531"/>
      <c r="AU4875" s="593"/>
      <c r="AV4875" s="923"/>
      <c r="AW4875" s="846"/>
      <c r="AX4875" s="121"/>
      <c r="AY4875" s="111"/>
      <c r="AZ4875" s="111"/>
      <c r="BA4875" s="343"/>
      <c r="BB4875" s="324"/>
      <c r="BC4875" s="111"/>
      <c r="BD4875" s="111"/>
      <c r="BE4875" s="343"/>
      <c r="BG4875" s="826" t="str">
        <f>RIGHT(LEFT(I4875,3),2)&amp;"."&amp;RIGHT(LEFT(I4875,5),2)</f>
        <v>85.14</v>
      </c>
      <c r="BH4875" s="607" t="b">
        <f>COUNTIF('Codes SEC'!$B$2:$B$250,Ministres!BG4875)&gt;0</f>
        <v>1</v>
      </c>
    </row>
    <row r="4876" spans="1:66" ht="12.75" customHeight="1" x14ac:dyDescent="0.25">
      <c r="A4876" s="231"/>
      <c r="B4876" s="213"/>
      <c r="C4876" s="254"/>
      <c r="D4876" s="254"/>
      <c r="E4876" s="283"/>
      <c r="F4876" s="254"/>
      <c r="G4876" s="696"/>
      <c r="H4876" s="887"/>
      <c r="I4876" s="444"/>
      <c r="J4876" s="393"/>
      <c r="K4876" s="484" t="s">
        <v>3697</v>
      </c>
      <c r="L4876" s="729">
        <f t="shared" ref="L4876:P4876" si="7316">L4872</f>
        <v>71200</v>
      </c>
      <c r="M4876" s="730">
        <f t="shared" si="7316"/>
        <v>71200</v>
      </c>
      <c r="N4876" s="844">
        <f t="shared" si="7316"/>
        <v>0</v>
      </c>
      <c r="O4876" s="665">
        <f t="shared" si="7316"/>
        <v>-71200</v>
      </c>
      <c r="P4876" s="665" t="str">
        <f t="shared" si="7316"/>
        <v xml:space="preserve">0 </v>
      </c>
      <c r="Q4876" s="638">
        <f t="shared" ref="Q4876:AA4876" si="7317">Q4872</f>
        <v>0</v>
      </c>
      <c r="R4876" s="130">
        <f t="shared" si="7317"/>
        <v>0</v>
      </c>
      <c r="S4876" s="130">
        <f t="shared" si="7317"/>
        <v>0</v>
      </c>
      <c r="T4876" s="130">
        <f t="shared" si="7317"/>
        <v>0</v>
      </c>
      <c r="U4876" s="130">
        <f t="shared" si="7317"/>
        <v>0</v>
      </c>
      <c r="V4876" s="130">
        <f t="shared" si="7317"/>
        <v>0</v>
      </c>
      <c r="W4876" s="665"/>
      <c r="X4876" s="130">
        <f t="shared" si="7317"/>
        <v>0</v>
      </c>
      <c r="Y4876" s="130">
        <f t="shared" si="7317"/>
        <v>0</v>
      </c>
      <c r="Z4876" s="130">
        <f t="shared" si="7317"/>
        <v>0</v>
      </c>
      <c r="AA4876" s="130">
        <f t="shared" si="7317"/>
        <v>0</v>
      </c>
      <c r="AB4876" s="665"/>
      <c r="AC4876" s="130">
        <f t="shared" ref="AC4876" si="7318">AC4872</f>
        <v>0</v>
      </c>
      <c r="AD4876" s="665">
        <f>AD4872</f>
        <v>0</v>
      </c>
      <c r="AE4876" s="845">
        <f>AE4872</f>
        <v>0</v>
      </c>
      <c r="AF4876" s="844">
        <f t="shared" ref="AF4876:AH4876" si="7319">AF4872</f>
        <v>0</v>
      </c>
      <c r="AG4876" s="665">
        <f t="shared" si="7319"/>
        <v>-71200</v>
      </c>
      <c r="AH4876" s="665" t="str">
        <f t="shared" si="7319"/>
        <v xml:space="preserve">0 </v>
      </c>
      <c r="AI4876" s="638">
        <f t="shared" ref="AI4876:AS4876" si="7320">AI4872</f>
        <v>0</v>
      </c>
      <c r="AJ4876" s="130">
        <f t="shared" si="7320"/>
        <v>0</v>
      </c>
      <c r="AK4876" s="130">
        <f t="shared" si="7320"/>
        <v>0</v>
      </c>
      <c r="AL4876" s="130">
        <f t="shared" si="7320"/>
        <v>0</v>
      </c>
      <c r="AM4876" s="130">
        <f t="shared" si="7320"/>
        <v>0</v>
      </c>
      <c r="AN4876" s="130">
        <f t="shared" si="7320"/>
        <v>0</v>
      </c>
      <c r="AO4876" s="665"/>
      <c r="AP4876" s="130">
        <f t="shared" si="7320"/>
        <v>0</v>
      </c>
      <c r="AQ4876" s="130">
        <f t="shared" si="7320"/>
        <v>0</v>
      </c>
      <c r="AR4876" s="130">
        <f t="shared" si="7320"/>
        <v>0</v>
      </c>
      <c r="AS4876" s="130">
        <f t="shared" si="7320"/>
        <v>0</v>
      </c>
      <c r="AT4876" s="665"/>
      <c r="AU4876" s="130">
        <f t="shared" ref="AU4876:BE4876" si="7321">AU4872</f>
        <v>0</v>
      </c>
      <c r="AV4876" s="665">
        <f t="shared" ref="AV4876" si="7322">AV4872</f>
        <v>0</v>
      </c>
      <c r="AW4876" s="845">
        <f t="shared" si="7321"/>
        <v>0</v>
      </c>
      <c r="AX4876" s="314">
        <f t="shared" si="7321"/>
        <v>71200</v>
      </c>
      <c r="AY4876" s="131">
        <f t="shared" si="7321"/>
        <v>0</v>
      </c>
      <c r="AZ4876" s="132">
        <f t="shared" si="7321"/>
        <v>-71200</v>
      </c>
      <c r="BA4876" s="340">
        <f t="shared" si="7321"/>
        <v>-1</v>
      </c>
      <c r="BB4876" s="310">
        <f t="shared" si="7321"/>
        <v>71200</v>
      </c>
      <c r="BC4876" s="131">
        <f t="shared" si="7321"/>
        <v>0</v>
      </c>
      <c r="BD4876" s="132">
        <f t="shared" si="7321"/>
        <v>-71200</v>
      </c>
      <c r="BE4876" s="340">
        <f t="shared" si="7321"/>
        <v>-1</v>
      </c>
      <c r="BG4876" s="826"/>
      <c r="BH4876" s="607"/>
    </row>
    <row r="4877" spans="1:66" ht="12.75" customHeight="1" x14ac:dyDescent="0.25">
      <c r="A4877" s="222"/>
      <c r="C4877" s="116"/>
      <c r="D4877" s="620"/>
      <c r="F4877" s="117"/>
      <c r="G4877" s="690"/>
      <c r="H4877" s="878"/>
      <c r="I4877" s="397"/>
      <c r="J4877" s="380"/>
      <c r="K4877" s="453" t="s">
        <v>208</v>
      </c>
      <c r="L4877" s="731">
        <v>0</v>
      </c>
      <c r="M4877" s="732">
        <v>0</v>
      </c>
      <c r="N4877" s="929">
        <v>0</v>
      </c>
      <c r="O4877" s="530">
        <v>0</v>
      </c>
      <c r="P4877" s="530">
        <v>0</v>
      </c>
      <c r="Q4877" s="641">
        <v>0</v>
      </c>
      <c r="R4877" s="537">
        <v>0</v>
      </c>
      <c r="S4877" s="537">
        <v>0</v>
      </c>
      <c r="T4877" s="537">
        <v>0</v>
      </c>
      <c r="U4877" s="537">
        <v>0</v>
      </c>
      <c r="V4877" s="537">
        <v>0</v>
      </c>
      <c r="W4877" s="530"/>
      <c r="X4877" s="142">
        <v>0</v>
      </c>
      <c r="Y4877" s="142">
        <v>0</v>
      </c>
      <c r="Z4877" s="537">
        <v>0</v>
      </c>
      <c r="AA4877" s="537">
        <v>0</v>
      </c>
      <c r="AB4877" s="530"/>
      <c r="AC4877" s="142">
        <v>0</v>
      </c>
      <c r="AD4877" s="530">
        <v>0</v>
      </c>
      <c r="AE4877" s="842">
        <v>0</v>
      </c>
      <c r="AF4877" s="929">
        <v>0</v>
      </c>
      <c r="AG4877" s="530">
        <v>0</v>
      </c>
      <c r="AH4877" s="530">
        <v>0</v>
      </c>
      <c r="AI4877" s="641">
        <v>0</v>
      </c>
      <c r="AJ4877" s="537">
        <v>0</v>
      </c>
      <c r="AK4877" s="537">
        <v>0</v>
      </c>
      <c r="AL4877" s="537">
        <v>0</v>
      </c>
      <c r="AM4877" s="537">
        <v>0</v>
      </c>
      <c r="AN4877" s="537">
        <v>0</v>
      </c>
      <c r="AO4877" s="530"/>
      <c r="AP4877" s="142">
        <v>0</v>
      </c>
      <c r="AQ4877" s="142">
        <v>0</v>
      </c>
      <c r="AR4877" s="537">
        <v>0</v>
      </c>
      <c r="AS4877" s="537">
        <v>0</v>
      </c>
      <c r="AT4877" s="530"/>
      <c r="AU4877" s="142">
        <v>0</v>
      </c>
      <c r="AV4877" s="530">
        <v>0</v>
      </c>
      <c r="AW4877" s="842">
        <v>0</v>
      </c>
      <c r="AX4877" s="121">
        <v>0</v>
      </c>
      <c r="AY4877" s="111">
        <v>0</v>
      </c>
      <c r="AZ4877" s="111">
        <v>0</v>
      </c>
      <c r="BA4877" s="343">
        <v>0</v>
      </c>
      <c r="BB4877" s="324">
        <v>0</v>
      </c>
      <c r="BC4877" s="111">
        <v>0</v>
      </c>
      <c r="BD4877" s="111">
        <v>0</v>
      </c>
      <c r="BE4877" s="343">
        <v>0</v>
      </c>
      <c r="BG4877" s="826"/>
      <c r="BH4877" s="607"/>
    </row>
    <row r="4878" spans="1:66" ht="12.75" customHeight="1" x14ac:dyDescent="0.25">
      <c r="A4878" s="222"/>
      <c r="C4878" s="116"/>
      <c r="D4878" s="620"/>
      <c r="F4878" s="117"/>
      <c r="G4878" s="694"/>
      <c r="H4878" s="878"/>
      <c r="I4878" s="397"/>
      <c r="J4878" s="380"/>
      <c r="K4878" s="453" t="s">
        <v>96</v>
      </c>
      <c r="L4878" s="731">
        <v>0</v>
      </c>
      <c r="M4878" s="732">
        <v>0</v>
      </c>
      <c r="N4878" s="929">
        <v>0</v>
      </c>
      <c r="O4878" s="530">
        <v>0</v>
      </c>
      <c r="P4878" s="530">
        <v>0</v>
      </c>
      <c r="Q4878" s="641">
        <v>0</v>
      </c>
      <c r="R4878" s="537">
        <v>0</v>
      </c>
      <c r="S4878" s="537">
        <v>0</v>
      </c>
      <c r="T4878" s="537">
        <v>0</v>
      </c>
      <c r="U4878" s="537">
        <v>0</v>
      </c>
      <c r="V4878" s="537">
        <v>0</v>
      </c>
      <c r="W4878" s="530"/>
      <c r="X4878" s="142">
        <v>0</v>
      </c>
      <c r="Y4878" s="142">
        <v>0</v>
      </c>
      <c r="Z4878" s="537">
        <v>0</v>
      </c>
      <c r="AA4878" s="537">
        <v>0</v>
      </c>
      <c r="AB4878" s="530"/>
      <c r="AC4878" s="142">
        <v>0</v>
      </c>
      <c r="AD4878" s="530">
        <v>0</v>
      </c>
      <c r="AE4878" s="842">
        <v>0</v>
      </c>
      <c r="AF4878" s="929">
        <v>0</v>
      </c>
      <c r="AG4878" s="530">
        <v>0</v>
      </c>
      <c r="AH4878" s="530">
        <v>0</v>
      </c>
      <c r="AI4878" s="641">
        <v>0</v>
      </c>
      <c r="AJ4878" s="537">
        <v>0</v>
      </c>
      <c r="AK4878" s="537">
        <v>0</v>
      </c>
      <c r="AL4878" s="537">
        <v>0</v>
      </c>
      <c r="AM4878" s="537">
        <v>0</v>
      </c>
      <c r="AN4878" s="537">
        <v>0</v>
      </c>
      <c r="AO4878" s="530"/>
      <c r="AP4878" s="142">
        <v>0</v>
      </c>
      <c r="AQ4878" s="142">
        <v>0</v>
      </c>
      <c r="AR4878" s="537">
        <v>0</v>
      </c>
      <c r="AS4878" s="537">
        <v>0</v>
      </c>
      <c r="AT4878" s="530"/>
      <c r="AU4878" s="142">
        <v>0</v>
      </c>
      <c r="AV4878" s="530">
        <v>0</v>
      </c>
      <c r="AW4878" s="842">
        <v>0</v>
      </c>
      <c r="AX4878" s="121">
        <v>0</v>
      </c>
      <c r="AY4878" s="111">
        <v>0</v>
      </c>
      <c r="AZ4878" s="111">
        <v>0</v>
      </c>
      <c r="BA4878" s="343">
        <v>0</v>
      </c>
      <c r="BB4878" s="324">
        <v>0</v>
      </c>
      <c r="BC4878" s="111">
        <v>0</v>
      </c>
      <c r="BD4878" s="111">
        <v>0</v>
      </c>
      <c r="BE4878" s="343">
        <v>0</v>
      </c>
      <c r="BG4878" s="826"/>
      <c r="BH4878" s="607"/>
    </row>
    <row r="4879" spans="1:66" ht="12.75" customHeight="1" x14ac:dyDescent="0.25">
      <c r="A4879" s="222"/>
      <c r="C4879" s="116"/>
      <c r="D4879" s="620"/>
      <c r="F4879" s="117"/>
      <c r="G4879" s="694"/>
      <c r="H4879" s="878"/>
      <c r="I4879" s="397"/>
      <c r="J4879" s="380"/>
      <c r="K4879" s="453" t="s">
        <v>209</v>
      </c>
      <c r="L4879" s="731">
        <f t="shared" ref="L4879:P4879" si="7323">L4872</f>
        <v>71200</v>
      </c>
      <c r="M4879" s="732">
        <f t="shared" si="7323"/>
        <v>71200</v>
      </c>
      <c r="N4879" s="929">
        <f t="shared" si="7323"/>
        <v>0</v>
      </c>
      <c r="O4879" s="530">
        <f t="shared" si="7323"/>
        <v>-71200</v>
      </c>
      <c r="P4879" s="530" t="str">
        <f t="shared" si="7323"/>
        <v xml:space="preserve">0 </v>
      </c>
      <c r="Q4879" s="641">
        <f t="shared" ref="Q4879:AA4879" si="7324">Q4872</f>
        <v>0</v>
      </c>
      <c r="R4879" s="537">
        <f t="shared" si="7324"/>
        <v>0</v>
      </c>
      <c r="S4879" s="537">
        <f t="shared" si="7324"/>
        <v>0</v>
      </c>
      <c r="T4879" s="537">
        <f t="shared" si="7324"/>
        <v>0</v>
      </c>
      <c r="U4879" s="537">
        <f t="shared" si="7324"/>
        <v>0</v>
      </c>
      <c r="V4879" s="537">
        <f t="shared" si="7324"/>
        <v>0</v>
      </c>
      <c r="W4879" s="530"/>
      <c r="X4879" s="142">
        <f t="shared" si="7324"/>
        <v>0</v>
      </c>
      <c r="Y4879" s="142">
        <f t="shared" si="7324"/>
        <v>0</v>
      </c>
      <c r="Z4879" s="537">
        <f t="shared" si="7324"/>
        <v>0</v>
      </c>
      <c r="AA4879" s="537">
        <f t="shared" si="7324"/>
        <v>0</v>
      </c>
      <c r="AB4879" s="530"/>
      <c r="AC4879" s="142">
        <f t="shared" ref="AC4879:AC4880" si="7325">AC4872</f>
        <v>0</v>
      </c>
      <c r="AD4879" s="530">
        <f>AD4872</f>
        <v>0</v>
      </c>
      <c r="AE4879" s="842">
        <f>AE4872</f>
        <v>0</v>
      </c>
      <c r="AF4879" s="929">
        <f t="shared" ref="AF4879:AH4879" si="7326">AF4872</f>
        <v>0</v>
      </c>
      <c r="AG4879" s="530">
        <f t="shared" si="7326"/>
        <v>-71200</v>
      </c>
      <c r="AH4879" s="530" t="str">
        <f t="shared" si="7326"/>
        <v xml:space="preserve">0 </v>
      </c>
      <c r="AI4879" s="641">
        <f t="shared" ref="AI4879:AS4879" si="7327">AI4872</f>
        <v>0</v>
      </c>
      <c r="AJ4879" s="537">
        <f t="shared" si="7327"/>
        <v>0</v>
      </c>
      <c r="AK4879" s="537">
        <f t="shared" si="7327"/>
        <v>0</v>
      </c>
      <c r="AL4879" s="537">
        <f t="shared" si="7327"/>
        <v>0</v>
      </c>
      <c r="AM4879" s="537">
        <f t="shared" si="7327"/>
        <v>0</v>
      </c>
      <c r="AN4879" s="537">
        <f t="shared" si="7327"/>
        <v>0</v>
      </c>
      <c r="AO4879" s="530"/>
      <c r="AP4879" s="142">
        <f t="shared" si="7327"/>
        <v>0</v>
      </c>
      <c r="AQ4879" s="142">
        <f t="shared" si="7327"/>
        <v>0</v>
      </c>
      <c r="AR4879" s="537">
        <f t="shared" si="7327"/>
        <v>0</v>
      </c>
      <c r="AS4879" s="537">
        <f t="shared" si="7327"/>
        <v>0</v>
      </c>
      <c r="AT4879" s="530"/>
      <c r="AU4879" s="142">
        <f t="shared" ref="AU4879:BE4879" si="7328">AU4872</f>
        <v>0</v>
      </c>
      <c r="AV4879" s="530">
        <f t="shared" ref="AV4879" si="7329">AV4872</f>
        <v>0</v>
      </c>
      <c r="AW4879" s="842">
        <f t="shared" si="7328"/>
        <v>0</v>
      </c>
      <c r="AX4879" s="121">
        <f t="shared" si="7328"/>
        <v>71200</v>
      </c>
      <c r="AY4879" s="111">
        <f t="shared" si="7328"/>
        <v>0</v>
      </c>
      <c r="AZ4879" s="111">
        <f t="shared" si="7328"/>
        <v>-71200</v>
      </c>
      <c r="BA4879" s="343">
        <f t="shared" si="7328"/>
        <v>-1</v>
      </c>
      <c r="BB4879" s="324">
        <f t="shared" si="7328"/>
        <v>71200</v>
      </c>
      <c r="BC4879" s="111">
        <f t="shared" si="7328"/>
        <v>0</v>
      </c>
      <c r="BD4879" s="111">
        <f t="shared" si="7328"/>
        <v>-71200</v>
      </c>
      <c r="BE4879" s="343">
        <f t="shared" si="7328"/>
        <v>-1</v>
      </c>
      <c r="BG4879" s="826"/>
      <c r="BH4879" s="607"/>
    </row>
    <row r="4880" spans="1:66" ht="12.75" customHeight="1" x14ac:dyDescent="0.25">
      <c r="A4880" s="222"/>
      <c r="C4880" s="116"/>
      <c r="D4880" s="620"/>
      <c r="F4880" s="117"/>
      <c r="G4880" s="694"/>
      <c r="H4880" s="878"/>
      <c r="I4880" s="397"/>
      <c r="J4880" s="380"/>
      <c r="K4880" s="453" t="s">
        <v>210</v>
      </c>
      <c r="L4880" s="731">
        <f t="shared" ref="L4880:P4880" si="7330">L4873</f>
        <v>39651</v>
      </c>
      <c r="M4880" s="732">
        <f t="shared" si="7330"/>
        <v>39651</v>
      </c>
      <c r="N4880" s="929">
        <f t="shared" si="7330"/>
        <v>0</v>
      </c>
      <c r="O4880" s="530">
        <f t="shared" si="7330"/>
        <v>-39651</v>
      </c>
      <c r="P4880" s="530" t="str">
        <f t="shared" si="7330"/>
        <v xml:space="preserve">0 </v>
      </c>
      <c r="Q4880" s="641">
        <f t="shared" ref="Q4880:AA4880" si="7331">Q4873</f>
        <v>0</v>
      </c>
      <c r="R4880" s="537">
        <f t="shared" si="7331"/>
        <v>0</v>
      </c>
      <c r="S4880" s="537">
        <f t="shared" si="7331"/>
        <v>0</v>
      </c>
      <c r="T4880" s="537">
        <f t="shared" si="7331"/>
        <v>0</v>
      </c>
      <c r="U4880" s="537">
        <f t="shared" si="7331"/>
        <v>0</v>
      </c>
      <c r="V4880" s="537">
        <f t="shared" si="7331"/>
        <v>0</v>
      </c>
      <c r="W4880" s="530"/>
      <c r="X4880" s="142">
        <f t="shared" si="7331"/>
        <v>0</v>
      </c>
      <c r="Y4880" s="142">
        <f t="shared" si="7331"/>
        <v>0</v>
      </c>
      <c r="Z4880" s="537">
        <f t="shared" si="7331"/>
        <v>0</v>
      </c>
      <c r="AA4880" s="537">
        <f t="shared" si="7331"/>
        <v>0</v>
      </c>
      <c r="AB4880" s="530"/>
      <c r="AC4880" s="142">
        <f t="shared" si="7325"/>
        <v>0</v>
      </c>
      <c r="AD4880" s="530">
        <f>AD4873</f>
        <v>0</v>
      </c>
      <c r="AE4880" s="842">
        <f>AE4873</f>
        <v>0</v>
      </c>
      <c r="AF4880" s="929">
        <f t="shared" ref="AF4880:AH4880" si="7332">AF4873</f>
        <v>0</v>
      </c>
      <c r="AG4880" s="530">
        <f t="shared" si="7332"/>
        <v>-39651</v>
      </c>
      <c r="AH4880" s="530" t="str">
        <f t="shared" si="7332"/>
        <v xml:space="preserve">0 </v>
      </c>
      <c r="AI4880" s="641">
        <f t="shared" ref="AI4880:AS4880" si="7333">AI4873</f>
        <v>0</v>
      </c>
      <c r="AJ4880" s="537">
        <f t="shared" si="7333"/>
        <v>0</v>
      </c>
      <c r="AK4880" s="537">
        <f t="shared" si="7333"/>
        <v>0</v>
      </c>
      <c r="AL4880" s="537">
        <f t="shared" si="7333"/>
        <v>0</v>
      </c>
      <c r="AM4880" s="537">
        <f t="shared" si="7333"/>
        <v>0</v>
      </c>
      <c r="AN4880" s="537">
        <f t="shared" si="7333"/>
        <v>0</v>
      </c>
      <c r="AO4880" s="530"/>
      <c r="AP4880" s="142">
        <f t="shared" si="7333"/>
        <v>0</v>
      </c>
      <c r="AQ4880" s="142">
        <f t="shared" si="7333"/>
        <v>0</v>
      </c>
      <c r="AR4880" s="537">
        <f t="shared" si="7333"/>
        <v>0</v>
      </c>
      <c r="AS4880" s="537">
        <f t="shared" si="7333"/>
        <v>0</v>
      </c>
      <c r="AT4880" s="530"/>
      <c r="AU4880" s="142">
        <f t="shared" ref="AU4880:BE4880" si="7334">AU4873</f>
        <v>0</v>
      </c>
      <c r="AV4880" s="530">
        <f t="shared" ref="AV4880" si="7335">AV4873</f>
        <v>0</v>
      </c>
      <c r="AW4880" s="842">
        <f t="shared" si="7334"/>
        <v>0</v>
      </c>
      <c r="AX4880" s="121">
        <f t="shared" si="7334"/>
        <v>39651</v>
      </c>
      <c r="AY4880" s="111">
        <f t="shared" si="7334"/>
        <v>0</v>
      </c>
      <c r="AZ4880" s="111">
        <f t="shared" si="7334"/>
        <v>-39651</v>
      </c>
      <c r="BA4880" s="343">
        <f t="shared" si="7334"/>
        <v>-1</v>
      </c>
      <c r="BB4880" s="324">
        <f t="shared" si="7334"/>
        <v>39651</v>
      </c>
      <c r="BC4880" s="111">
        <f t="shared" si="7334"/>
        <v>0</v>
      </c>
      <c r="BD4880" s="111">
        <f t="shared" si="7334"/>
        <v>-39651</v>
      </c>
      <c r="BE4880" s="343">
        <f t="shared" si="7334"/>
        <v>-1</v>
      </c>
      <c r="BG4880" s="826"/>
      <c r="BH4880" s="607"/>
    </row>
    <row r="4881" spans="1:66" ht="12.75" customHeight="1" x14ac:dyDescent="0.25">
      <c r="A4881" s="222"/>
      <c r="C4881" s="116"/>
      <c r="D4881" s="620"/>
      <c r="F4881" s="117"/>
      <c r="G4881" s="694"/>
      <c r="H4881" s="878"/>
      <c r="I4881" s="397"/>
      <c r="J4881" s="380"/>
      <c r="K4881" s="454" t="s">
        <v>53</v>
      </c>
      <c r="L4881" s="731">
        <v>0</v>
      </c>
      <c r="M4881" s="732">
        <v>0</v>
      </c>
      <c r="N4881" s="929">
        <v>0</v>
      </c>
      <c r="O4881" s="530">
        <v>0</v>
      </c>
      <c r="P4881" s="530">
        <v>0</v>
      </c>
      <c r="Q4881" s="641">
        <v>0</v>
      </c>
      <c r="R4881" s="537">
        <v>0</v>
      </c>
      <c r="S4881" s="537">
        <v>0</v>
      </c>
      <c r="T4881" s="537">
        <v>0</v>
      </c>
      <c r="U4881" s="537">
        <v>0</v>
      </c>
      <c r="V4881" s="537">
        <v>0</v>
      </c>
      <c r="W4881" s="530"/>
      <c r="X4881" s="142">
        <v>0</v>
      </c>
      <c r="Y4881" s="142">
        <v>0</v>
      </c>
      <c r="Z4881" s="537">
        <v>0</v>
      </c>
      <c r="AA4881" s="537">
        <v>0</v>
      </c>
      <c r="AB4881" s="530"/>
      <c r="AC4881" s="142">
        <v>0</v>
      </c>
      <c r="AD4881" s="530">
        <v>0</v>
      </c>
      <c r="AE4881" s="842">
        <v>0</v>
      </c>
      <c r="AF4881" s="929">
        <v>0</v>
      </c>
      <c r="AG4881" s="530">
        <v>0</v>
      </c>
      <c r="AH4881" s="530">
        <v>0</v>
      </c>
      <c r="AI4881" s="641">
        <v>0</v>
      </c>
      <c r="AJ4881" s="537">
        <v>0</v>
      </c>
      <c r="AK4881" s="537">
        <v>0</v>
      </c>
      <c r="AL4881" s="537">
        <v>0</v>
      </c>
      <c r="AM4881" s="537">
        <v>0</v>
      </c>
      <c r="AN4881" s="537">
        <v>0</v>
      </c>
      <c r="AO4881" s="530"/>
      <c r="AP4881" s="142">
        <v>0</v>
      </c>
      <c r="AQ4881" s="142">
        <v>0</v>
      </c>
      <c r="AR4881" s="537">
        <v>0</v>
      </c>
      <c r="AS4881" s="537">
        <v>0</v>
      </c>
      <c r="AT4881" s="530"/>
      <c r="AU4881" s="142">
        <v>0</v>
      </c>
      <c r="AV4881" s="530">
        <v>0</v>
      </c>
      <c r="AW4881" s="842">
        <v>0</v>
      </c>
      <c r="AX4881" s="121">
        <v>0</v>
      </c>
      <c r="AY4881" s="111">
        <v>0</v>
      </c>
      <c r="AZ4881" s="111">
        <v>0</v>
      </c>
      <c r="BA4881" s="343">
        <v>0</v>
      </c>
      <c r="BB4881" s="324">
        <v>0</v>
      </c>
      <c r="BC4881" s="111">
        <v>0</v>
      </c>
      <c r="BD4881" s="111">
        <v>0</v>
      </c>
      <c r="BE4881" s="343">
        <v>0</v>
      </c>
      <c r="BG4881" s="826"/>
      <c r="BH4881" s="607"/>
    </row>
    <row r="4882" spans="1:66" ht="12.75" customHeight="1" x14ac:dyDescent="0.25">
      <c r="A4882" s="222"/>
      <c r="C4882" s="116"/>
      <c r="D4882" s="620"/>
      <c r="F4882" s="117"/>
      <c r="G4882" s="694"/>
      <c r="H4882" s="878"/>
      <c r="I4882" s="397"/>
      <c r="J4882" s="380"/>
      <c r="K4882" s="454"/>
      <c r="L4882" s="731"/>
      <c r="M4882" s="732"/>
      <c r="N4882" s="929"/>
      <c r="O4882" s="530"/>
      <c r="P4882" s="530"/>
      <c r="Q4882" s="641"/>
      <c r="R4882" s="537"/>
      <c r="S4882" s="537"/>
      <c r="T4882" s="537"/>
      <c r="U4882" s="537"/>
      <c r="V4882" s="537"/>
      <c r="W4882" s="530"/>
      <c r="X4882" s="142"/>
      <c r="Y4882" s="142"/>
      <c r="Z4882" s="537"/>
      <c r="AA4882" s="537"/>
      <c r="AB4882" s="530"/>
      <c r="AC4882" s="142"/>
      <c r="AD4882" s="530"/>
      <c r="AE4882" s="842"/>
      <c r="AF4882" s="929"/>
      <c r="AG4882" s="530"/>
      <c r="AH4882" s="530"/>
      <c r="AI4882" s="641"/>
      <c r="AJ4882" s="537"/>
      <c r="AK4882" s="537"/>
      <c r="AL4882" s="537"/>
      <c r="AM4882" s="537"/>
      <c r="AN4882" s="537"/>
      <c r="AO4882" s="530"/>
      <c r="AP4882" s="142"/>
      <c r="AQ4882" s="142"/>
      <c r="AR4882" s="537"/>
      <c r="AS4882" s="537"/>
      <c r="AT4882" s="530"/>
      <c r="AU4882" s="142"/>
      <c r="AV4882" s="530"/>
      <c r="AW4882" s="842"/>
      <c r="AX4882" s="812"/>
      <c r="AY4882" s="111"/>
      <c r="AZ4882" s="111"/>
      <c r="BA4882" s="343"/>
      <c r="BB4882" s="324"/>
      <c r="BC4882" s="111"/>
      <c r="BD4882" s="111"/>
      <c r="BE4882" s="343"/>
      <c r="BG4882" s="826"/>
      <c r="BH4882" s="607"/>
    </row>
    <row r="4883" spans="1:66" ht="12.75" customHeight="1" x14ac:dyDescent="0.25">
      <c r="A4883" s="222"/>
      <c r="C4883" s="116"/>
      <c r="D4883" s="620"/>
      <c r="F4883" s="117"/>
      <c r="G4883" s="694"/>
      <c r="H4883" s="878"/>
      <c r="I4883" s="397"/>
      <c r="J4883" s="380"/>
      <c r="K4883" s="454"/>
      <c r="L4883" s="731"/>
      <c r="M4883" s="732"/>
      <c r="N4883" s="929"/>
      <c r="O4883" s="530"/>
      <c r="P4883" s="530"/>
      <c r="Q4883" s="641"/>
      <c r="R4883" s="537"/>
      <c r="S4883" s="537"/>
      <c r="T4883" s="537"/>
      <c r="U4883" s="537"/>
      <c r="V4883" s="537"/>
      <c r="W4883" s="530"/>
      <c r="X4883" s="142"/>
      <c r="Y4883" s="142"/>
      <c r="Z4883" s="537"/>
      <c r="AA4883" s="537"/>
      <c r="AB4883" s="530"/>
      <c r="AC4883" s="142"/>
      <c r="AD4883" s="530"/>
      <c r="AE4883" s="842"/>
      <c r="AF4883" s="929"/>
      <c r="AG4883" s="530"/>
      <c r="AH4883" s="530"/>
      <c r="AI4883" s="641"/>
      <c r="AJ4883" s="537"/>
      <c r="AK4883" s="537"/>
      <c r="AL4883" s="537"/>
      <c r="AM4883" s="537"/>
      <c r="AN4883" s="537"/>
      <c r="AO4883" s="530"/>
      <c r="AP4883" s="142"/>
      <c r="AQ4883" s="142"/>
      <c r="AR4883" s="537"/>
      <c r="AS4883" s="537"/>
      <c r="AT4883" s="530"/>
      <c r="AU4883" s="142"/>
      <c r="AV4883" s="530"/>
      <c r="AW4883" s="842"/>
      <c r="AX4883" s="812"/>
      <c r="AY4883" s="111"/>
      <c r="AZ4883" s="111"/>
      <c r="BA4883" s="343"/>
      <c r="BB4883" s="324"/>
      <c r="BC4883" s="111"/>
      <c r="BD4883" s="111"/>
      <c r="BE4883" s="343"/>
      <c r="BG4883" s="826"/>
      <c r="BH4883" s="607"/>
    </row>
    <row r="4884" spans="1:66" s="27" customFormat="1" ht="12.75" customHeight="1" x14ac:dyDescent="0.25">
      <c r="A4884" s="21"/>
      <c r="B4884" s="112"/>
      <c r="C4884" s="116"/>
      <c r="D4884" s="623"/>
      <c r="E4884" s="278"/>
      <c r="F4884" s="116"/>
      <c r="G4884" s="694"/>
      <c r="H4884" s="878"/>
      <c r="I4884" s="397"/>
      <c r="J4884" s="380"/>
      <c r="K4884" s="432" t="s">
        <v>6575</v>
      </c>
      <c r="L4884" s="738"/>
      <c r="M4884" s="739"/>
      <c r="N4884" s="931"/>
      <c r="O4884" s="923"/>
      <c r="P4884" s="923"/>
      <c r="Q4884" s="641"/>
      <c r="R4884" s="537"/>
      <c r="S4884" s="537"/>
      <c r="T4884" s="537"/>
      <c r="U4884" s="537"/>
      <c r="V4884" s="537"/>
      <c r="W4884" s="531"/>
      <c r="X4884" s="141"/>
      <c r="Y4884" s="141"/>
      <c r="Z4884" s="552"/>
      <c r="AA4884" s="552"/>
      <c r="AB4884" s="531"/>
      <c r="AC4884" s="593"/>
      <c r="AD4884" s="923"/>
      <c r="AE4884" s="846"/>
      <c r="AF4884" s="931"/>
      <c r="AG4884" s="923"/>
      <c r="AH4884" s="923"/>
      <c r="AI4884" s="641"/>
      <c r="AJ4884" s="537"/>
      <c r="AK4884" s="537"/>
      <c r="AL4884" s="537"/>
      <c r="AM4884" s="537"/>
      <c r="AN4884" s="537"/>
      <c r="AO4884" s="531"/>
      <c r="AP4884" s="141"/>
      <c r="AQ4884" s="141"/>
      <c r="AR4884" s="552"/>
      <c r="AS4884" s="552"/>
      <c r="AT4884" s="531"/>
      <c r="AU4884" s="593"/>
      <c r="AV4884" s="923"/>
      <c r="AW4884" s="846"/>
      <c r="AX4884" s="115"/>
      <c r="AY4884" s="5"/>
      <c r="AZ4884" s="5"/>
      <c r="BA4884" s="335"/>
      <c r="BB4884" s="23"/>
      <c r="BC4884" s="5"/>
      <c r="BD4884" s="5"/>
      <c r="BE4884" s="335"/>
      <c r="BF4884" s="41"/>
      <c r="BG4884" s="826"/>
      <c r="BH4884" s="607"/>
      <c r="BI4884" s="40"/>
      <c r="BJ4884" s="40"/>
      <c r="BK4884" s="40"/>
      <c r="BL4884" s="40"/>
      <c r="BM4884" s="40"/>
      <c r="BN4884" s="40"/>
    </row>
    <row r="4885" spans="1:66" x14ac:dyDescent="0.25">
      <c r="A4885" s="21"/>
      <c r="B4885" s="112"/>
      <c r="C4885" s="116"/>
      <c r="D4885" s="623"/>
      <c r="E4885" s="278"/>
      <c r="F4885" s="116"/>
      <c r="G4885" s="694"/>
      <c r="H4885" s="878"/>
      <c r="I4885" s="397"/>
      <c r="J4885" s="380"/>
      <c r="K4885" s="432" t="s">
        <v>417</v>
      </c>
      <c r="L4885" s="738"/>
      <c r="M4885" s="739"/>
      <c r="N4885" s="931"/>
      <c r="O4885" s="923"/>
      <c r="P4885" s="923"/>
      <c r="Q4885" s="641"/>
      <c r="R4885" s="537"/>
      <c r="S4885" s="537"/>
      <c r="T4885" s="537"/>
      <c r="U4885" s="537"/>
      <c r="V4885" s="537"/>
      <c r="W4885" s="531"/>
      <c r="X4885" s="141"/>
      <c r="Y4885" s="141"/>
      <c r="Z4885" s="552"/>
      <c r="AA4885" s="552"/>
      <c r="AB4885" s="531"/>
      <c r="AC4885" s="593"/>
      <c r="AD4885" s="923"/>
      <c r="AE4885" s="846"/>
      <c r="AF4885" s="931"/>
      <c r="AG4885" s="923"/>
      <c r="AH4885" s="923"/>
      <c r="AI4885" s="641"/>
      <c r="AJ4885" s="537"/>
      <c r="AK4885" s="537"/>
      <c r="AL4885" s="537"/>
      <c r="AM4885" s="537"/>
      <c r="AN4885" s="537"/>
      <c r="AO4885" s="531"/>
      <c r="AP4885" s="141"/>
      <c r="AQ4885" s="141"/>
      <c r="AR4885" s="552"/>
      <c r="AS4885" s="552"/>
      <c r="AT4885" s="531"/>
      <c r="AU4885" s="593"/>
      <c r="AV4885" s="923"/>
      <c r="AW4885" s="846"/>
      <c r="AX4885" s="115"/>
      <c r="AY4885" s="5"/>
      <c r="AZ4885" s="5"/>
      <c r="BA4885" s="335"/>
      <c r="BC4885" s="5"/>
      <c r="BD4885" s="5"/>
      <c r="BE4885" s="335"/>
      <c r="BG4885" s="826"/>
      <c r="BH4885" s="607"/>
    </row>
    <row r="4886" spans="1:66" ht="35.1" customHeight="1" x14ac:dyDescent="0.25">
      <c r="A4886" s="239" t="s">
        <v>6115</v>
      </c>
      <c r="B4886" s="218">
        <v>17</v>
      </c>
      <c r="C4886" s="268" t="s">
        <v>419</v>
      </c>
      <c r="D4886" s="620">
        <v>1000</v>
      </c>
      <c r="E4886" s="293"/>
      <c r="F4886" s="306">
        <v>12</v>
      </c>
      <c r="G4886" s="706"/>
      <c r="H4886" s="897" t="str">
        <f t="shared" ref="H4886:H4943" si="7336">LEFT(J4886,3)</f>
        <v>094</v>
      </c>
      <c r="I4886" s="475" t="s">
        <v>3265</v>
      </c>
      <c r="J4886" s="388" t="s">
        <v>2819</v>
      </c>
      <c r="K4886" s="502" t="s">
        <v>447</v>
      </c>
      <c r="L4886" s="773">
        <v>108</v>
      </c>
      <c r="M4886" s="774">
        <v>108</v>
      </c>
      <c r="N4886" s="941"/>
      <c r="O4886" s="530">
        <f t="shared" ref="O4886" si="7337">IF(N4886&gt;L4886,"0 ",N4886-L4886)</f>
        <v>-108</v>
      </c>
      <c r="P4886" s="530" t="str">
        <f t="shared" ref="P4886" si="7338">IF(N4886&lt;L4886,"0 ",N4886-L4886)</f>
        <v xml:space="preserve">0 </v>
      </c>
      <c r="Q4886" s="646"/>
      <c r="R4886" s="536"/>
      <c r="S4886" s="536"/>
      <c r="T4886" s="536"/>
      <c r="U4886" s="536"/>
      <c r="V4886" s="536"/>
      <c r="W4886" s="683" t="str">
        <f>IF(SUM(Q4886:V4886)=X4886,"OK",SUM(Q4886:V4886)-X4886)</f>
        <v>OK</v>
      </c>
      <c r="X4886" s="150"/>
      <c r="Y4886" s="150"/>
      <c r="Z4886" s="559"/>
      <c r="AA4886" s="559"/>
      <c r="AB4886" s="683" t="str">
        <f>IF(SUM(Z4886:AA4886)=AC4886,"OK",SUM(Z4886:AA4886)-AC4886)</f>
        <v>OK</v>
      </c>
      <c r="AC4886" s="601"/>
      <c r="AD4886" s="530">
        <f t="shared" ref="AD4886" si="7339">X4886+Y4886+AC4886</f>
        <v>0</v>
      </c>
      <c r="AE4886" s="842">
        <f t="shared" ref="AE4886" si="7340">N4886+AD4886</f>
        <v>0</v>
      </c>
      <c r="AF4886" s="941"/>
      <c r="AG4886" s="530">
        <f t="shared" ref="AG4886" si="7341">IF(AF4886&gt;M4886,"0 ",AF4886-M4886)</f>
        <v>-108</v>
      </c>
      <c r="AH4886" s="530" t="str">
        <f t="shared" ref="AH4886" si="7342">IF(AF4886&lt;M4886,"0 ",AF4886-M4886)</f>
        <v xml:space="preserve">0 </v>
      </c>
      <c r="AI4886" s="641"/>
      <c r="AJ4886" s="537"/>
      <c r="AK4886" s="537"/>
      <c r="AL4886" s="537"/>
      <c r="AM4886" s="537"/>
      <c r="AN4886" s="537"/>
      <c r="AO4886" s="683" t="str">
        <f>IF(SUM(AI4886:AN4886)=AP4886,"OK",SUM(AI4886:AN4886)-AP4886)</f>
        <v>OK</v>
      </c>
      <c r="AP4886" s="150"/>
      <c r="AQ4886" s="150"/>
      <c r="AR4886" s="559"/>
      <c r="AS4886" s="559"/>
      <c r="AT4886" s="683" t="str">
        <f>IF(SUM(AR4886:AS4886)=AU4886,"OK",SUM(AR4886:AS4886)-AU4886)</f>
        <v>OK</v>
      </c>
      <c r="AU4886" s="601"/>
      <c r="AV4886" s="530">
        <f t="shared" ref="AV4886" si="7343">AP4886+AQ4886+AU4886</f>
        <v>0</v>
      </c>
      <c r="AW4886" s="842">
        <f t="shared" ref="AW4886" si="7344">AF4886+AV4886</f>
        <v>0</v>
      </c>
      <c r="AX4886" s="115">
        <f>L4886</f>
        <v>108</v>
      </c>
      <c r="AY4886" s="5">
        <f>AE4886</f>
        <v>0</v>
      </c>
      <c r="AZ4886" s="7">
        <f>AY4886-AX4886</f>
        <v>-108</v>
      </c>
      <c r="BA4886" s="335">
        <f>AZ4886/AX4886</f>
        <v>-1</v>
      </c>
      <c r="BB4886" s="23">
        <f>M4886</f>
        <v>108</v>
      </c>
      <c r="BC4886" s="5">
        <f>AW4886</f>
        <v>0</v>
      </c>
      <c r="BD4886" s="7">
        <f>BC4886-BB4886</f>
        <v>-108</v>
      </c>
      <c r="BE4886" s="335">
        <f>BD4886/BB4886</f>
        <v>-1</v>
      </c>
      <c r="BG4886" s="826" t="str">
        <f>RIGHT(LEFT(I4886,3),2)&amp;"."&amp;RIGHT(LEFT(I4886,5),2)</f>
        <v>43.22</v>
      </c>
      <c r="BH4886" s="607" t="b">
        <f>COUNTIF('Codes SEC'!$B$2:$B$250,Ministres!BG4886)&gt;0</f>
        <v>1</v>
      </c>
    </row>
    <row r="4887" spans="1:66" ht="12.75" customHeight="1" x14ac:dyDescent="0.25">
      <c r="A4887" s="227"/>
      <c r="B4887" s="209"/>
      <c r="C4887" s="253"/>
      <c r="D4887" s="625"/>
      <c r="E4887" s="280"/>
      <c r="F4887" s="253"/>
      <c r="G4887" s="695"/>
      <c r="H4887" s="886"/>
      <c r="I4887" s="403"/>
      <c r="J4887" s="381"/>
      <c r="K4887" s="514" t="s">
        <v>95</v>
      </c>
      <c r="L4887" s="318">
        <f t="shared" ref="L4887:P4887" si="7345">L4886</f>
        <v>108</v>
      </c>
      <c r="M4887" s="737">
        <f t="shared" si="7345"/>
        <v>108</v>
      </c>
      <c r="N4887" s="930">
        <f t="shared" si="7345"/>
        <v>0</v>
      </c>
      <c r="O4887" s="790">
        <f t="shared" si="7345"/>
        <v>-108</v>
      </c>
      <c r="P4887" s="790" t="str">
        <f t="shared" si="7345"/>
        <v xml:space="preserve">0 </v>
      </c>
      <c r="Q4887" s="787">
        <f t="shared" ref="Q4887:BE4887" si="7346">Q4886</f>
        <v>0</v>
      </c>
      <c r="R4887" s="648">
        <f t="shared" si="7346"/>
        <v>0</v>
      </c>
      <c r="S4887" s="648">
        <f t="shared" si="7346"/>
        <v>0</v>
      </c>
      <c r="T4887" s="648">
        <f t="shared" si="7346"/>
        <v>0</v>
      </c>
      <c r="U4887" s="648">
        <f t="shared" si="7346"/>
        <v>0</v>
      </c>
      <c r="V4887" s="648">
        <f t="shared" si="7346"/>
        <v>0</v>
      </c>
      <c r="W4887" s="790"/>
      <c r="X4887" s="649">
        <f t="shared" si="7346"/>
        <v>0</v>
      </c>
      <c r="Y4887" s="649">
        <f t="shared" si="7346"/>
        <v>0</v>
      </c>
      <c r="Z4887" s="648">
        <f t="shared" si="7346"/>
        <v>0</v>
      </c>
      <c r="AA4887" s="648">
        <f t="shared" si="7346"/>
        <v>0</v>
      </c>
      <c r="AB4887" s="790"/>
      <c r="AC4887" s="649">
        <f t="shared" si="7346"/>
        <v>0</v>
      </c>
      <c r="AD4887" s="790">
        <f>AD4886</f>
        <v>0</v>
      </c>
      <c r="AE4887" s="843">
        <f>AE4886</f>
        <v>0</v>
      </c>
      <c r="AF4887" s="930">
        <f t="shared" ref="AF4887:AH4887" si="7347">AF4886</f>
        <v>0</v>
      </c>
      <c r="AG4887" s="790">
        <f t="shared" si="7347"/>
        <v>-108</v>
      </c>
      <c r="AH4887" s="790" t="str">
        <f t="shared" si="7347"/>
        <v xml:space="preserve">0 </v>
      </c>
      <c r="AI4887" s="787">
        <f t="shared" si="7346"/>
        <v>0</v>
      </c>
      <c r="AJ4887" s="648">
        <f t="shared" si="7346"/>
        <v>0</v>
      </c>
      <c r="AK4887" s="648">
        <f t="shared" si="7346"/>
        <v>0</v>
      </c>
      <c r="AL4887" s="648">
        <f t="shared" si="7346"/>
        <v>0</v>
      </c>
      <c r="AM4887" s="648">
        <f t="shared" si="7346"/>
        <v>0</v>
      </c>
      <c r="AN4887" s="648">
        <f t="shared" si="7346"/>
        <v>0</v>
      </c>
      <c r="AO4887" s="790"/>
      <c r="AP4887" s="649">
        <f t="shared" si="7346"/>
        <v>0</v>
      </c>
      <c r="AQ4887" s="649">
        <f t="shared" si="7346"/>
        <v>0</v>
      </c>
      <c r="AR4887" s="648">
        <f t="shared" si="7346"/>
        <v>0</v>
      </c>
      <c r="AS4887" s="648">
        <f t="shared" si="7346"/>
        <v>0</v>
      </c>
      <c r="AT4887" s="790"/>
      <c r="AU4887" s="649">
        <f t="shared" si="7346"/>
        <v>0</v>
      </c>
      <c r="AV4887" s="790">
        <f t="shared" ref="AV4887" si="7348">AV4886</f>
        <v>0</v>
      </c>
      <c r="AW4887" s="843">
        <f t="shared" si="7346"/>
        <v>0</v>
      </c>
      <c r="AX4887" s="336">
        <f t="shared" si="7346"/>
        <v>108</v>
      </c>
      <c r="AY4887" s="337">
        <f t="shared" si="7346"/>
        <v>0</v>
      </c>
      <c r="AZ4887" s="338">
        <f t="shared" si="7346"/>
        <v>-108</v>
      </c>
      <c r="BA4887" s="339">
        <f t="shared" si="7346"/>
        <v>-1</v>
      </c>
      <c r="BB4887" s="322">
        <f t="shared" si="7346"/>
        <v>108</v>
      </c>
      <c r="BC4887" s="337">
        <f t="shared" si="7346"/>
        <v>0</v>
      </c>
      <c r="BD4887" s="338">
        <f t="shared" si="7346"/>
        <v>-108</v>
      </c>
      <c r="BE4887" s="339">
        <f t="shared" si="7346"/>
        <v>-1</v>
      </c>
      <c r="BG4887" s="826"/>
      <c r="BH4887" s="607"/>
    </row>
    <row r="4888" spans="1:66" ht="12.75" customHeight="1" x14ac:dyDescent="0.25">
      <c r="A4888" s="226"/>
      <c r="B4888" s="207"/>
      <c r="C4888" s="254"/>
      <c r="D4888" s="300"/>
      <c r="E4888" s="276"/>
      <c r="F4888" s="300"/>
      <c r="G4888" s="696"/>
      <c r="H4888" s="887"/>
      <c r="I4888" s="444"/>
      <c r="J4888" s="393"/>
      <c r="K4888" s="404" t="s">
        <v>3655</v>
      </c>
      <c r="L4888" s="729">
        <f t="shared" ref="L4888:P4888" si="7349">L4887</f>
        <v>108</v>
      </c>
      <c r="M4888" s="730">
        <f t="shared" si="7349"/>
        <v>108</v>
      </c>
      <c r="N4888" s="844">
        <f t="shared" si="7349"/>
        <v>0</v>
      </c>
      <c r="O4888" s="665">
        <f t="shared" si="7349"/>
        <v>-108</v>
      </c>
      <c r="P4888" s="665" t="str">
        <f t="shared" si="7349"/>
        <v xml:space="preserve">0 </v>
      </c>
      <c r="Q4888" s="638">
        <f t="shared" ref="Q4888:AA4888" si="7350">Q4887</f>
        <v>0</v>
      </c>
      <c r="R4888" s="130">
        <f t="shared" si="7350"/>
        <v>0</v>
      </c>
      <c r="S4888" s="130">
        <f t="shared" si="7350"/>
        <v>0</v>
      </c>
      <c r="T4888" s="130">
        <f t="shared" si="7350"/>
        <v>0</v>
      </c>
      <c r="U4888" s="130">
        <f t="shared" si="7350"/>
        <v>0</v>
      </c>
      <c r="V4888" s="130">
        <f t="shared" si="7350"/>
        <v>0</v>
      </c>
      <c r="W4888" s="665"/>
      <c r="X4888" s="130">
        <f t="shared" si="7350"/>
        <v>0</v>
      </c>
      <c r="Y4888" s="130">
        <f t="shared" si="7350"/>
        <v>0</v>
      </c>
      <c r="Z4888" s="130">
        <f t="shared" si="7350"/>
        <v>0</v>
      </c>
      <c r="AA4888" s="130">
        <f t="shared" si="7350"/>
        <v>0</v>
      </c>
      <c r="AB4888" s="665"/>
      <c r="AC4888" s="130">
        <f t="shared" ref="AC4888" si="7351">AC4887</f>
        <v>0</v>
      </c>
      <c r="AD4888" s="665">
        <f>AD4887</f>
        <v>0</v>
      </c>
      <c r="AE4888" s="845">
        <f>AE4887</f>
        <v>0</v>
      </c>
      <c r="AF4888" s="844">
        <f t="shared" ref="AF4888:AH4888" si="7352">AF4887</f>
        <v>0</v>
      </c>
      <c r="AG4888" s="665">
        <f t="shared" si="7352"/>
        <v>-108</v>
      </c>
      <c r="AH4888" s="665" t="str">
        <f t="shared" si="7352"/>
        <v xml:space="preserve">0 </v>
      </c>
      <c r="AI4888" s="638">
        <f t="shared" ref="AI4888:AS4888" si="7353">AI4887</f>
        <v>0</v>
      </c>
      <c r="AJ4888" s="130">
        <f t="shared" si="7353"/>
        <v>0</v>
      </c>
      <c r="AK4888" s="130">
        <f t="shared" si="7353"/>
        <v>0</v>
      </c>
      <c r="AL4888" s="130">
        <f t="shared" si="7353"/>
        <v>0</v>
      </c>
      <c r="AM4888" s="130">
        <f t="shared" si="7353"/>
        <v>0</v>
      </c>
      <c r="AN4888" s="130">
        <f t="shared" si="7353"/>
        <v>0</v>
      </c>
      <c r="AO4888" s="665"/>
      <c r="AP4888" s="130">
        <f t="shared" si="7353"/>
        <v>0</v>
      </c>
      <c r="AQ4888" s="130">
        <f t="shared" si="7353"/>
        <v>0</v>
      </c>
      <c r="AR4888" s="130">
        <f t="shared" si="7353"/>
        <v>0</v>
      </c>
      <c r="AS4888" s="130">
        <f t="shared" si="7353"/>
        <v>0</v>
      </c>
      <c r="AT4888" s="665"/>
      <c r="AU4888" s="130">
        <f t="shared" ref="AU4888:BE4888" si="7354">AU4887</f>
        <v>0</v>
      </c>
      <c r="AV4888" s="665">
        <f t="shared" ref="AV4888" si="7355">AV4887</f>
        <v>0</v>
      </c>
      <c r="AW4888" s="845">
        <f t="shared" si="7354"/>
        <v>0</v>
      </c>
      <c r="AX4888" s="314">
        <f t="shared" si="7354"/>
        <v>108</v>
      </c>
      <c r="AY4888" s="131">
        <f t="shared" si="7354"/>
        <v>0</v>
      </c>
      <c r="AZ4888" s="132">
        <f t="shared" si="7354"/>
        <v>-108</v>
      </c>
      <c r="BA4888" s="340">
        <f t="shared" si="7354"/>
        <v>-1</v>
      </c>
      <c r="BB4888" s="310">
        <f t="shared" si="7354"/>
        <v>108</v>
      </c>
      <c r="BC4888" s="131">
        <f t="shared" si="7354"/>
        <v>0</v>
      </c>
      <c r="BD4888" s="132">
        <f t="shared" si="7354"/>
        <v>-108</v>
      </c>
      <c r="BE4888" s="340">
        <f t="shared" si="7354"/>
        <v>-1</v>
      </c>
      <c r="BG4888" s="826"/>
      <c r="BH4888" s="607"/>
    </row>
    <row r="4889" spans="1:66" ht="12.75" customHeight="1" x14ac:dyDescent="0.25">
      <c r="A4889" s="222"/>
      <c r="C4889" s="116"/>
      <c r="D4889" s="620"/>
      <c r="F4889" s="117"/>
      <c r="G4889" s="690"/>
      <c r="H4889" s="878"/>
      <c r="I4889" s="397"/>
      <c r="J4889" s="380"/>
      <c r="K4889" s="405" t="s">
        <v>208</v>
      </c>
      <c r="L4889" s="731">
        <v>0</v>
      </c>
      <c r="M4889" s="732">
        <v>0</v>
      </c>
      <c r="N4889" s="929">
        <v>0</v>
      </c>
      <c r="O4889" s="530">
        <v>0</v>
      </c>
      <c r="P4889" s="530">
        <v>0</v>
      </c>
      <c r="Q4889" s="641">
        <v>0</v>
      </c>
      <c r="R4889" s="537">
        <v>0</v>
      </c>
      <c r="S4889" s="537">
        <v>0</v>
      </c>
      <c r="T4889" s="537">
        <v>0</v>
      </c>
      <c r="U4889" s="537">
        <v>0</v>
      </c>
      <c r="V4889" s="537">
        <v>0</v>
      </c>
      <c r="W4889" s="530"/>
      <c r="X4889" s="142">
        <v>0</v>
      </c>
      <c r="Y4889" s="142">
        <v>0</v>
      </c>
      <c r="Z4889" s="537">
        <v>0</v>
      </c>
      <c r="AA4889" s="537">
        <v>0</v>
      </c>
      <c r="AB4889" s="530"/>
      <c r="AC4889" s="142">
        <v>0</v>
      </c>
      <c r="AD4889" s="530">
        <v>0</v>
      </c>
      <c r="AE4889" s="842">
        <v>0</v>
      </c>
      <c r="AF4889" s="929">
        <v>0</v>
      </c>
      <c r="AG4889" s="530">
        <v>0</v>
      </c>
      <c r="AH4889" s="530">
        <v>0</v>
      </c>
      <c r="AI4889" s="641">
        <v>0</v>
      </c>
      <c r="AJ4889" s="537">
        <v>0</v>
      </c>
      <c r="AK4889" s="537">
        <v>0</v>
      </c>
      <c r="AL4889" s="537">
        <v>0</v>
      </c>
      <c r="AM4889" s="537">
        <v>0</v>
      </c>
      <c r="AN4889" s="537">
        <v>0</v>
      </c>
      <c r="AO4889" s="530"/>
      <c r="AP4889" s="142">
        <v>0</v>
      </c>
      <c r="AQ4889" s="142">
        <v>0</v>
      </c>
      <c r="AR4889" s="537">
        <v>0</v>
      </c>
      <c r="AS4889" s="537">
        <v>0</v>
      </c>
      <c r="AT4889" s="530"/>
      <c r="AU4889" s="142">
        <v>0</v>
      </c>
      <c r="AV4889" s="530">
        <v>0</v>
      </c>
      <c r="AW4889" s="842">
        <v>0</v>
      </c>
      <c r="AX4889" s="115">
        <v>0</v>
      </c>
      <c r="AY4889" s="5">
        <v>0</v>
      </c>
      <c r="AZ4889" s="5">
        <v>0</v>
      </c>
      <c r="BA4889" s="335">
        <v>0</v>
      </c>
      <c r="BB4889" s="23">
        <v>0</v>
      </c>
      <c r="BC4889" s="5">
        <v>0</v>
      </c>
      <c r="BD4889" s="5">
        <v>0</v>
      </c>
      <c r="BE4889" s="335">
        <v>0</v>
      </c>
      <c r="BG4889" s="826"/>
      <c r="BH4889" s="607"/>
    </row>
    <row r="4890" spans="1:66" ht="12.75" customHeight="1" x14ac:dyDescent="0.25">
      <c r="A4890" s="21"/>
      <c r="B4890" s="112"/>
      <c r="C4890" s="116"/>
      <c r="D4890" s="623"/>
      <c r="E4890" s="278"/>
      <c r="F4890" s="116"/>
      <c r="G4890" s="694"/>
      <c r="H4890" s="878"/>
      <c r="I4890" s="397"/>
      <c r="J4890" s="380"/>
      <c r="K4890" s="405" t="s">
        <v>96</v>
      </c>
      <c r="L4890" s="738">
        <v>0</v>
      </c>
      <c r="M4890" s="739">
        <v>0</v>
      </c>
      <c r="N4890" s="929">
        <v>0</v>
      </c>
      <c r="O4890" s="530">
        <v>0</v>
      </c>
      <c r="P4890" s="530">
        <v>0</v>
      </c>
      <c r="Q4890" s="641">
        <v>0</v>
      </c>
      <c r="R4890" s="537">
        <v>0</v>
      </c>
      <c r="S4890" s="537">
        <v>0</v>
      </c>
      <c r="T4890" s="537">
        <v>0</v>
      </c>
      <c r="U4890" s="537">
        <v>0</v>
      </c>
      <c r="V4890" s="537">
        <v>0</v>
      </c>
      <c r="W4890" s="530"/>
      <c r="X4890" s="142">
        <v>0</v>
      </c>
      <c r="Y4890" s="142">
        <v>0</v>
      </c>
      <c r="Z4890" s="537">
        <v>0</v>
      </c>
      <c r="AA4890" s="537">
        <v>0</v>
      </c>
      <c r="AB4890" s="530"/>
      <c r="AC4890" s="142">
        <v>0</v>
      </c>
      <c r="AD4890" s="530">
        <v>0</v>
      </c>
      <c r="AE4890" s="842">
        <v>0</v>
      </c>
      <c r="AF4890" s="929">
        <v>0</v>
      </c>
      <c r="AG4890" s="530">
        <v>0</v>
      </c>
      <c r="AH4890" s="530">
        <v>0</v>
      </c>
      <c r="AI4890" s="641">
        <v>0</v>
      </c>
      <c r="AJ4890" s="537">
        <v>0</v>
      </c>
      <c r="AK4890" s="537">
        <v>0</v>
      </c>
      <c r="AL4890" s="537">
        <v>0</v>
      </c>
      <c r="AM4890" s="537">
        <v>0</v>
      </c>
      <c r="AN4890" s="537">
        <v>0</v>
      </c>
      <c r="AO4890" s="530"/>
      <c r="AP4890" s="142">
        <v>0</v>
      </c>
      <c r="AQ4890" s="142">
        <v>0</v>
      </c>
      <c r="AR4890" s="537">
        <v>0</v>
      </c>
      <c r="AS4890" s="537">
        <v>0</v>
      </c>
      <c r="AT4890" s="530"/>
      <c r="AU4890" s="142">
        <v>0</v>
      </c>
      <c r="AV4890" s="530">
        <v>0</v>
      </c>
      <c r="AW4890" s="842">
        <v>0</v>
      </c>
      <c r="AX4890" s="115">
        <v>0</v>
      </c>
      <c r="AY4890" s="5">
        <v>0</v>
      </c>
      <c r="AZ4890" s="5">
        <v>0</v>
      </c>
      <c r="BA4890" s="335">
        <v>0</v>
      </c>
      <c r="BB4890" s="23">
        <v>0</v>
      </c>
      <c r="BC4890" s="5">
        <v>0</v>
      </c>
      <c r="BD4890" s="5">
        <v>0</v>
      </c>
      <c r="BE4890" s="335">
        <v>0</v>
      </c>
      <c r="BG4890" s="826"/>
      <c r="BH4890" s="607"/>
    </row>
    <row r="4891" spans="1:66" ht="12.75" customHeight="1" x14ac:dyDescent="0.25">
      <c r="A4891" s="21"/>
      <c r="B4891" s="112"/>
      <c r="C4891" s="116"/>
      <c r="D4891" s="623"/>
      <c r="E4891" s="278"/>
      <c r="F4891" s="116"/>
      <c r="G4891" s="694"/>
      <c r="H4891" s="878"/>
      <c r="I4891" s="397"/>
      <c r="J4891" s="380"/>
      <c r="K4891" s="405" t="s">
        <v>209</v>
      </c>
      <c r="L4891" s="738">
        <v>0</v>
      </c>
      <c r="M4891" s="739">
        <v>0</v>
      </c>
      <c r="N4891" s="929">
        <v>0</v>
      </c>
      <c r="O4891" s="530">
        <v>0</v>
      </c>
      <c r="P4891" s="530">
        <v>0</v>
      </c>
      <c r="Q4891" s="641">
        <v>0</v>
      </c>
      <c r="R4891" s="537">
        <v>0</v>
      </c>
      <c r="S4891" s="537">
        <v>0</v>
      </c>
      <c r="T4891" s="537">
        <v>0</v>
      </c>
      <c r="U4891" s="537">
        <v>0</v>
      </c>
      <c r="V4891" s="537">
        <v>0</v>
      </c>
      <c r="W4891" s="530"/>
      <c r="X4891" s="142">
        <v>0</v>
      </c>
      <c r="Y4891" s="142">
        <v>0</v>
      </c>
      <c r="Z4891" s="537">
        <v>0</v>
      </c>
      <c r="AA4891" s="537">
        <v>0</v>
      </c>
      <c r="AB4891" s="530"/>
      <c r="AC4891" s="142">
        <v>0</v>
      </c>
      <c r="AD4891" s="530">
        <v>0</v>
      </c>
      <c r="AE4891" s="842">
        <v>0</v>
      </c>
      <c r="AF4891" s="929">
        <v>0</v>
      </c>
      <c r="AG4891" s="530">
        <v>0</v>
      </c>
      <c r="AH4891" s="530">
        <v>0</v>
      </c>
      <c r="AI4891" s="641">
        <v>0</v>
      </c>
      <c r="AJ4891" s="537">
        <v>0</v>
      </c>
      <c r="AK4891" s="537">
        <v>0</v>
      </c>
      <c r="AL4891" s="537">
        <v>0</v>
      </c>
      <c r="AM4891" s="537">
        <v>0</v>
      </c>
      <c r="AN4891" s="537">
        <v>0</v>
      </c>
      <c r="AO4891" s="530"/>
      <c r="AP4891" s="142">
        <v>0</v>
      </c>
      <c r="AQ4891" s="142">
        <v>0</v>
      </c>
      <c r="AR4891" s="537">
        <v>0</v>
      </c>
      <c r="AS4891" s="537">
        <v>0</v>
      </c>
      <c r="AT4891" s="530"/>
      <c r="AU4891" s="142">
        <v>0</v>
      </c>
      <c r="AV4891" s="530">
        <v>0</v>
      </c>
      <c r="AW4891" s="842">
        <v>0</v>
      </c>
      <c r="AX4891" s="115">
        <v>0</v>
      </c>
      <c r="AY4891" s="5">
        <v>0</v>
      </c>
      <c r="AZ4891" s="5">
        <v>0</v>
      </c>
      <c r="BA4891" s="335">
        <v>0</v>
      </c>
      <c r="BB4891" s="23">
        <v>0</v>
      </c>
      <c r="BC4891" s="5">
        <v>0</v>
      </c>
      <c r="BD4891" s="5">
        <v>0</v>
      </c>
      <c r="BE4891" s="335">
        <v>0</v>
      </c>
      <c r="BG4891" s="826"/>
      <c r="BH4891" s="607"/>
    </row>
    <row r="4892" spans="1:66" ht="12.75" customHeight="1" x14ac:dyDescent="0.25">
      <c r="A4892" s="21"/>
      <c r="B4892" s="112"/>
      <c r="C4892" s="116"/>
      <c r="D4892" s="623"/>
      <c r="E4892" s="278"/>
      <c r="F4892" s="116"/>
      <c r="G4892" s="694"/>
      <c r="H4892" s="878"/>
      <c r="I4892" s="397"/>
      <c r="J4892" s="380"/>
      <c r="K4892" s="405" t="s">
        <v>210</v>
      </c>
      <c r="L4892" s="738">
        <v>0</v>
      </c>
      <c r="M4892" s="739">
        <v>0</v>
      </c>
      <c r="N4892" s="929">
        <v>0</v>
      </c>
      <c r="O4892" s="530">
        <v>0</v>
      </c>
      <c r="P4892" s="530">
        <v>0</v>
      </c>
      <c r="Q4892" s="641">
        <v>0</v>
      </c>
      <c r="R4892" s="537">
        <v>0</v>
      </c>
      <c r="S4892" s="537">
        <v>0</v>
      </c>
      <c r="T4892" s="537">
        <v>0</v>
      </c>
      <c r="U4892" s="537">
        <v>0</v>
      </c>
      <c r="V4892" s="537">
        <v>0</v>
      </c>
      <c r="W4892" s="530"/>
      <c r="X4892" s="142">
        <v>0</v>
      </c>
      <c r="Y4892" s="142">
        <v>0</v>
      </c>
      <c r="Z4892" s="537">
        <v>0</v>
      </c>
      <c r="AA4892" s="537">
        <v>0</v>
      </c>
      <c r="AB4892" s="530"/>
      <c r="AC4892" s="142">
        <v>0</v>
      </c>
      <c r="AD4892" s="530">
        <v>0</v>
      </c>
      <c r="AE4892" s="842">
        <v>0</v>
      </c>
      <c r="AF4892" s="929">
        <v>0</v>
      </c>
      <c r="AG4892" s="530">
        <v>0</v>
      </c>
      <c r="AH4892" s="530">
        <v>0</v>
      </c>
      <c r="AI4892" s="641">
        <v>0</v>
      </c>
      <c r="AJ4892" s="537">
        <v>0</v>
      </c>
      <c r="AK4892" s="537">
        <v>0</v>
      </c>
      <c r="AL4892" s="537">
        <v>0</v>
      </c>
      <c r="AM4892" s="537">
        <v>0</v>
      </c>
      <c r="AN4892" s="537">
        <v>0</v>
      </c>
      <c r="AO4892" s="530"/>
      <c r="AP4892" s="142">
        <v>0</v>
      </c>
      <c r="AQ4892" s="142">
        <v>0</v>
      </c>
      <c r="AR4892" s="537">
        <v>0</v>
      </c>
      <c r="AS4892" s="537">
        <v>0</v>
      </c>
      <c r="AT4892" s="530"/>
      <c r="AU4892" s="142">
        <v>0</v>
      </c>
      <c r="AV4892" s="530">
        <v>0</v>
      </c>
      <c r="AW4892" s="842">
        <v>0</v>
      </c>
      <c r="AX4892" s="115">
        <v>0</v>
      </c>
      <c r="AY4892" s="5">
        <v>0</v>
      </c>
      <c r="AZ4892" s="5">
        <v>0</v>
      </c>
      <c r="BA4892" s="335">
        <v>0</v>
      </c>
      <c r="BB4892" s="23">
        <v>0</v>
      </c>
      <c r="BC4892" s="5">
        <v>0</v>
      </c>
      <c r="BD4892" s="5">
        <v>0</v>
      </c>
      <c r="BE4892" s="335">
        <v>0</v>
      </c>
      <c r="BG4892" s="826"/>
      <c r="BH4892" s="607"/>
    </row>
    <row r="4893" spans="1:66" ht="12.75" customHeight="1" x14ac:dyDescent="0.25">
      <c r="A4893" s="21"/>
      <c r="B4893" s="112"/>
      <c r="C4893" s="116"/>
      <c r="D4893" s="623"/>
      <c r="E4893" s="278"/>
      <c r="F4893" s="116"/>
      <c r="G4893" s="694"/>
      <c r="H4893" s="878"/>
      <c r="I4893" s="397"/>
      <c r="J4893" s="380"/>
      <c r="K4893" s="406" t="s">
        <v>53</v>
      </c>
      <c r="L4893" s="738">
        <v>0</v>
      </c>
      <c r="M4893" s="739">
        <v>0</v>
      </c>
      <c r="N4893" s="929">
        <v>0</v>
      </c>
      <c r="O4893" s="530">
        <v>0</v>
      </c>
      <c r="P4893" s="530">
        <v>0</v>
      </c>
      <c r="Q4893" s="641">
        <v>0</v>
      </c>
      <c r="R4893" s="537">
        <v>0</v>
      </c>
      <c r="S4893" s="537">
        <v>0</v>
      </c>
      <c r="T4893" s="537">
        <v>0</v>
      </c>
      <c r="U4893" s="537">
        <v>0</v>
      </c>
      <c r="V4893" s="537">
        <v>0</v>
      </c>
      <c r="W4893" s="530"/>
      <c r="X4893" s="142">
        <v>0</v>
      </c>
      <c r="Y4893" s="142">
        <v>0</v>
      </c>
      <c r="Z4893" s="537">
        <v>0</v>
      </c>
      <c r="AA4893" s="537">
        <v>0</v>
      </c>
      <c r="AB4893" s="530"/>
      <c r="AC4893" s="142">
        <v>0</v>
      </c>
      <c r="AD4893" s="530">
        <v>0</v>
      </c>
      <c r="AE4893" s="842">
        <v>0</v>
      </c>
      <c r="AF4893" s="929">
        <v>0</v>
      </c>
      <c r="AG4893" s="530">
        <v>0</v>
      </c>
      <c r="AH4893" s="530">
        <v>0</v>
      </c>
      <c r="AI4893" s="641">
        <v>0</v>
      </c>
      <c r="AJ4893" s="537">
        <v>0</v>
      </c>
      <c r="AK4893" s="537">
        <v>0</v>
      </c>
      <c r="AL4893" s="537">
        <v>0</v>
      </c>
      <c r="AM4893" s="537">
        <v>0</v>
      </c>
      <c r="AN4893" s="537">
        <v>0</v>
      </c>
      <c r="AO4893" s="530"/>
      <c r="AP4893" s="142">
        <v>0</v>
      </c>
      <c r="AQ4893" s="142">
        <v>0</v>
      </c>
      <c r="AR4893" s="537">
        <v>0</v>
      </c>
      <c r="AS4893" s="537">
        <v>0</v>
      </c>
      <c r="AT4893" s="530"/>
      <c r="AU4893" s="142">
        <v>0</v>
      </c>
      <c r="AV4893" s="530">
        <v>0</v>
      </c>
      <c r="AW4893" s="842">
        <v>0</v>
      </c>
      <c r="AX4893" s="115">
        <v>0</v>
      </c>
      <c r="AY4893" s="5">
        <v>0</v>
      </c>
      <c r="AZ4893" s="5">
        <v>0</v>
      </c>
      <c r="BA4893" s="335">
        <v>0</v>
      </c>
      <c r="BB4893" s="23">
        <v>0</v>
      </c>
      <c r="BC4893" s="5">
        <v>0</v>
      </c>
      <c r="BD4893" s="5">
        <v>0</v>
      </c>
      <c r="BE4893" s="335">
        <v>0</v>
      </c>
      <c r="BG4893" s="826"/>
      <c r="BH4893" s="607"/>
    </row>
    <row r="4894" spans="1:66" s="4" customFormat="1" ht="12.75" customHeight="1" x14ac:dyDescent="0.25">
      <c r="A4894" s="222"/>
      <c r="B4894" s="30"/>
      <c r="C4894" s="116"/>
      <c r="D4894" s="620"/>
      <c r="E4894" s="32"/>
      <c r="F4894" s="117"/>
      <c r="G4894" s="694"/>
      <c r="H4894" s="878"/>
      <c r="I4894" s="397"/>
      <c r="J4894" s="380"/>
      <c r="K4894" s="406"/>
      <c r="L4894" s="731"/>
      <c r="M4894" s="732"/>
      <c r="N4894" s="929"/>
      <c r="O4894" s="530"/>
      <c r="P4894" s="530"/>
      <c r="Q4894" s="641"/>
      <c r="R4894" s="537"/>
      <c r="S4894" s="537"/>
      <c r="T4894" s="537"/>
      <c r="U4894" s="537"/>
      <c r="V4894" s="537"/>
      <c r="W4894" s="531"/>
      <c r="X4894" s="140"/>
      <c r="Y4894" s="140"/>
      <c r="Z4894" s="551"/>
      <c r="AA4894" s="551"/>
      <c r="AB4894" s="531"/>
      <c r="AC4894" s="142"/>
      <c r="AD4894" s="530"/>
      <c r="AE4894" s="842"/>
      <c r="AF4894" s="929"/>
      <c r="AG4894" s="530"/>
      <c r="AH4894" s="530"/>
      <c r="AI4894" s="641"/>
      <c r="AJ4894" s="537"/>
      <c r="AK4894" s="537"/>
      <c r="AL4894" s="537"/>
      <c r="AM4894" s="537"/>
      <c r="AN4894" s="537"/>
      <c r="AO4894" s="531"/>
      <c r="AP4894" s="140"/>
      <c r="AQ4894" s="140"/>
      <c r="AR4894" s="551"/>
      <c r="AS4894" s="551"/>
      <c r="AT4894" s="531"/>
      <c r="AU4894" s="142"/>
      <c r="AV4894" s="530"/>
      <c r="AW4894" s="842"/>
      <c r="AX4894" s="115"/>
      <c r="AY4894" s="5"/>
      <c r="AZ4894" s="5"/>
      <c r="BA4894" s="335"/>
      <c r="BB4894" s="23"/>
      <c r="BC4894" s="5"/>
      <c r="BD4894" s="5"/>
      <c r="BE4894" s="335"/>
      <c r="BF4894" s="41"/>
      <c r="BG4894" s="826"/>
      <c r="BH4894" s="607"/>
      <c r="BI4894" s="41"/>
      <c r="BJ4894" s="41"/>
      <c r="BK4894" s="41"/>
      <c r="BL4894" s="41"/>
      <c r="BM4894" s="41"/>
      <c r="BN4894" s="41"/>
    </row>
    <row r="4895" spans="1:66" s="27" customFormat="1" ht="12.75" customHeight="1" x14ac:dyDescent="0.25">
      <c r="A4895" s="222"/>
      <c r="B4895" s="30"/>
      <c r="C4895" s="116"/>
      <c r="D4895" s="620"/>
      <c r="E4895" s="32"/>
      <c r="F4895" s="117"/>
      <c r="G4895" s="694"/>
      <c r="H4895" s="878"/>
      <c r="I4895" s="397"/>
      <c r="J4895" s="380"/>
      <c r="K4895" s="521"/>
      <c r="L4895" s="731"/>
      <c r="M4895" s="732"/>
      <c r="N4895" s="929"/>
      <c r="O4895" s="530"/>
      <c r="P4895" s="530"/>
      <c r="Q4895" s="641"/>
      <c r="R4895" s="537"/>
      <c r="S4895" s="537"/>
      <c r="T4895" s="537"/>
      <c r="U4895" s="537"/>
      <c r="V4895" s="537"/>
      <c r="W4895" s="531"/>
      <c r="X4895" s="140"/>
      <c r="Y4895" s="140"/>
      <c r="Z4895" s="551"/>
      <c r="AA4895" s="551"/>
      <c r="AB4895" s="531"/>
      <c r="AC4895" s="142"/>
      <c r="AD4895" s="530"/>
      <c r="AE4895" s="842"/>
      <c r="AF4895" s="929"/>
      <c r="AG4895" s="530"/>
      <c r="AH4895" s="530"/>
      <c r="AI4895" s="641"/>
      <c r="AJ4895" s="537"/>
      <c r="AK4895" s="537"/>
      <c r="AL4895" s="537"/>
      <c r="AM4895" s="537"/>
      <c r="AN4895" s="537"/>
      <c r="AO4895" s="531"/>
      <c r="AP4895" s="140"/>
      <c r="AQ4895" s="140"/>
      <c r="AR4895" s="551"/>
      <c r="AS4895" s="551"/>
      <c r="AT4895" s="531"/>
      <c r="AU4895" s="142"/>
      <c r="AV4895" s="530"/>
      <c r="AW4895" s="842"/>
      <c r="AX4895" s="115"/>
      <c r="AY4895" s="5"/>
      <c r="AZ4895" s="5"/>
      <c r="BA4895" s="335"/>
      <c r="BB4895" s="23"/>
      <c r="BC4895" s="5"/>
      <c r="BD4895" s="5"/>
      <c r="BE4895" s="335"/>
      <c r="BF4895" s="41"/>
      <c r="BG4895" s="826"/>
      <c r="BH4895" s="607"/>
      <c r="BI4895" s="40"/>
      <c r="BJ4895" s="40"/>
      <c r="BK4895" s="40"/>
      <c r="BL4895" s="40"/>
      <c r="BM4895" s="40"/>
      <c r="BN4895" s="40"/>
    </row>
    <row r="4896" spans="1:66" ht="12.75" customHeight="1" x14ac:dyDescent="0.25">
      <c r="A4896" s="236"/>
      <c r="B4896" s="217"/>
      <c r="C4896" s="264"/>
      <c r="D4896" s="631"/>
      <c r="E4896" s="289"/>
      <c r="F4896" s="304"/>
      <c r="G4896" s="705"/>
      <c r="H4896" s="896"/>
      <c r="I4896" s="244"/>
      <c r="J4896" s="814"/>
      <c r="K4896" s="523" t="s">
        <v>172</v>
      </c>
      <c r="L4896" s="317">
        <f>L4245+L4296+L4376+L4417+L4433+L4452+L4496+L4533+L4552+L4621+L4684+L4760+L4779+L4794+L4812+L4857+L4876+L4888+L4356+L4514</f>
        <v>879673</v>
      </c>
      <c r="M4896" s="747">
        <f>M4245+M4296+M4376+M4417+M4433+M4452+M4496+M4533+M4552+M4621+M4684+M4760+M4779+M4794+M4812+M4857+M4876+M4888+M4356+M4514</f>
        <v>870947</v>
      </c>
      <c r="N4896" s="851">
        <f>N4245+N4296+N4376+N4417+N4433+N4452+N4496+N4533+N4552+N4621+N4684+N4760+N4779+N4794+N4812+N4857+N4876+N4888+N4356+N4514</f>
        <v>0</v>
      </c>
      <c r="O4896" s="791">
        <f>O4245+O4296+O4376+O4417+O4433+O4452+O4496+O4533+O4552+O4621+O4684+O4760+O4779+O4794+O4812+O4857+O4876+O4888+O4356+O4514</f>
        <v>-879673</v>
      </c>
      <c r="P4896" s="791">
        <f>P4245+P4296+P4376+P4417+P4433+P4452+P4496+P4533+P4552+P4621+P4684+P4760+P4779+P4794+P4812+P4857+P4876+P4888+P4356+P4514</f>
        <v>0</v>
      </c>
      <c r="Q4896" s="786">
        <f>Q4245+Q4296+Q4376+Q4417+Q4433+Q4452+Q4496+Q4533+Q4552+Q4621+Q4684+Q4760+Q4779+Q4794+Q4812+Q4857+Q4876+Q4888+Q4356+Q4514</f>
        <v>0</v>
      </c>
      <c r="R4896" s="650">
        <f>R4245+R4296+R4376+R4417+R4433+R4452+R4496+R4533+R4552+R4621+R4684+R4760+R4779+R4794+R4812+R4857+R4876+R4888+R4356+R4514</f>
        <v>0</v>
      </c>
      <c r="S4896" s="650">
        <f>S4245+S4296+S4376+S4417+S4433+S4452+S4496+S4533+S4552+S4621+S4684+S4760+S4779+S4794+S4812+S4857+S4876+S4888+S4356+S4514</f>
        <v>0</v>
      </c>
      <c r="T4896" s="650">
        <f>T4245+T4296+T4376+T4417+T4433+T4452+T4496+T4533+T4552+T4621+T4684+T4760+T4779+T4794+T4812+T4857+T4876+T4888+T4356+T4514</f>
        <v>0</v>
      </c>
      <c r="U4896" s="650">
        <f>U4245+U4296+U4376+U4417+U4433+U4452+U4496+U4533+U4552+U4621+U4684+U4760+U4779+U4794+U4812+U4857+U4876+U4888+U4356+U4514</f>
        <v>0</v>
      </c>
      <c r="V4896" s="650">
        <f>V4245+V4296+V4376+V4417+V4433+V4452+V4496+V4533+V4552+V4621+V4684+V4760+V4779+V4794+V4812+V4857+V4876+V4888+V4356+V4514</f>
        <v>0</v>
      </c>
      <c r="W4896" s="791">
        <f>W4245+W4296+W4376+W4417+W4433+W4452+W4496+W4533+W4552+W4621+W4684+W4760+W4779+W4794+W4812+W4857+W4876+W4888+W4356+W4514</f>
        <v>0</v>
      </c>
      <c r="X4896" s="650">
        <f>X4245+X4296+X4376+X4417+X4433+X4452+X4496+X4533+X4552+X4621+X4684+X4760+X4779+X4794+X4812+X4857+X4876+X4888+X4356+X4514</f>
        <v>0</v>
      </c>
      <c r="Y4896" s="650">
        <f>Y4245+Y4296+Y4376+Y4417+Y4433+Y4452+Y4496+Y4533+Y4552+Y4621+Y4684+Y4760+Y4779+Y4794+Y4812+Y4857+Y4876+Y4888+Y4356+Y4514</f>
        <v>0</v>
      </c>
      <c r="Z4896" s="650">
        <f>Z4245+Z4296+Z4376+Z4417+Z4433+Z4452+Z4496+Z4533+Z4552+Z4621+Z4684+Z4760+Z4779+Z4794+Z4812+Z4857+Z4876+Z4888+Z4356+Z4514</f>
        <v>0</v>
      </c>
      <c r="AA4896" s="650">
        <f>AA4245+AA4296+AA4376+AA4417+AA4433+AA4452+AA4496+AA4533+AA4552+AA4621+AA4684+AA4760+AA4779+AA4794+AA4812+AA4857+AA4876+AA4888+AA4356+AA4514</f>
        <v>0</v>
      </c>
      <c r="AB4896" s="791">
        <f>AB4245+AB4296+AB4376+AB4417+AB4433+AB4452+AB4496+AB4533+AB4552+AB4621+AB4684+AB4760+AB4779+AB4794+AB4812+AB4857+AB4876+AB4888+AB4356+AB4514</f>
        <v>0</v>
      </c>
      <c r="AC4896" s="650">
        <f>AC4245+AC4296+AC4376+AC4417+AC4433+AC4452+AC4496+AC4533+AC4552+AC4621+AC4684+AC4760+AC4779+AC4794+AC4812+AC4857+AC4876+AC4888+AC4356+AC4514</f>
        <v>0</v>
      </c>
      <c r="AD4896" s="791">
        <f>AD4245+AD4296+AD4376+AD4417+AD4433+AD4452+AD4496+AD4533+AD4552+AD4621+AD4684+AD4760+AD4779+AD4794+AD4812+AD4857+AD4876+AD4888+AD4356+AD4514</f>
        <v>0</v>
      </c>
      <c r="AE4896" s="852">
        <f>AE4245+AE4296+AE4376+AE4417+AE4433+AE4452+AE4496+AE4533+AE4552+AE4621+AE4684+AE4760+AE4779+AE4794+AE4812+AE4857+AE4876+AE4888+AE4356+AE4514</f>
        <v>0</v>
      </c>
      <c r="AF4896" s="851">
        <f>AF4245+AF4296+AF4376+AF4417+AF4433+AF4452+AF4496+AF4533+AF4552+AF4621+AF4684+AF4760+AF4779+AF4794+AF4812+AF4857+AF4876+AF4888+AF4356+AF4514</f>
        <v>0</v>
      </c>
      <c r="AG4896" s="791">
        <f>AG4245+AG4296+AG4376+AG4417+AG4433+AG4452+AG4496+AG4533+AG4552+AG4621+AG4684+AG4760+AG4779+AG4794+AG4812+AG4857+AG4876+AG4888+AG4356+AG4514</f>
        <v>-870947</v>
      </c>
      <c r="AH4896" s="791">
        <f>AH4245+AH4296+AH4376+AH4417+AH4433+AH4452+AH4496+AH4533+AH4552+AH4621+AH4684+AH4760+AH4779+AH4794+AH4812+AH4857+AH4876+AH4888+AH4356+AH4514</f>
        <v>0</v>
      </c>
      <c r="AI4896" s="786">
        <f>AI4245+AI4296+AI4376+AI4417+AI4433+AI4452+AI4496+AI4533+AI4552+AI4621+AI4684+AI4760+AI4779+AI4794+AI4812+AI4857+AI4876+AI4888+AI4356+AI4514</f>
        <v>0</v>
      </c>
      <c r="AJ4896" s="650">
        <f>AJ4245+AJ4296+AJ4376+AJ4417+AJ4433+AJ4452+AJ4496+AJ4533+AJ4552+AJ4621+AJ4684+AJ4760+AJ4779+AJ4794+AJ4812+AJ4857+AJ4876+AJ4888+AJ4356+AJ4514</f>
        <v>0</v>
      </c>
      <c r="AK4896" s="650">
        <f>AK4245+AK4296+AK4376+AK4417+AK4433+AK4452+AK4496+AK4533+AK4552+AK4621+AK4684+AK4760+AK4779+AK4794+AK4812+AK4857+AK4876+AK4888+AK4356+AK4514</f>
        <v>0</v>
      </c>
      <c r="AL4896" s="650">
        <f>AL4245+AL4296+AL4376+AL4417+AL4433+AL4452+AL4496+AL4533+AL4552+AL4621+AL4684+AL4760+AL4779+AL4794+AL4812+AL4857+AL4876+AL4888+AL4356+AL4514</f>
        <v>0</v>
      </c>
      <c r="AM4896" s="650">
        <f>AM4245+AM4296+AM4376+AM4417+AM4433+AM4452+AM4496+AM4533+AM4552+AM4621+AM4684+AM4760+AM4779+AM4794+AM4812+AM4857+AM4876+AM4888+AM4356+AM4514</f>
        <v>0</v>
      </c>
      <c r="AN4896" s="650">
        <f>AN4245+AN4296+AN4376+AN4417+AN4433+AN4452+AN4496+AN4533+AN4552+AN4621+AN4684+AN4760+AN4779+AN4794+AN4812+AN4857+AN4876+AN4888+AN4356+AN4514</f>
        <v>0</v>
      </c>
      <c r="AO4896" s="791">
        <f>AO4245+AO4296+AO4376+AO4417+AO4433+AO4452+AO4496+AO4533+AO4552+AO4621+AO4684+AO4760+AO4779+AO4794+AO4812+AO4857+AO4876+AO4888+AO4356+AO4514</f>
        <v>0</v>
      </c>
      <c r="AP4896" s="650">
        <f>AP4245+AP4296+AP4376+AP4417+AP4433+AP4452+AP4496+AP4533+AP4552+AP4621+AP4684+AP4760+AP4779+AP4794+AP4812+AP4857+AP4876+AP4888+AP4356+AP4514</f>
        <v>0</v>
      </c>
      <c r="AQ4896" s="650">
        <f>AQ4245+AQ4296+AQ4376+AQ4417+AQ4433+AQ4452+AQ4496+AQ4533+AQ4552+AQ4621+AQ4684+AQ4760+AQ4779+AQ4794+AQ4812+AQ4857+AQ4876+AQ4888+AQ4356+AQ4514</f>
        <v>0</v>
      </c>
      <c r="AR4896" s="650">
        <f>AR4245+AR4296+AR4376+AR4417+AR4433+AR4452+AR4496+AR4533+AR4552+AR4621+AR4684+AR4760+AR4779+AR4794+AR4812+AR4857+AR4876+AR4888+AR4356+AR4514</f>
        <v>0</v>
      </c>
      <c r="AS4896" s="650">
        <f>AS4245+AS4296+AS4376+AS4417+AS4433+AS4452+AS4496+AS4533+AS4552+AS4621+AS4684+AS4760+AS4779+AS4794+AS4812+AS4857+AS4876+AS4888+AS4356+AS4514</f>
        <v>0</v>
      </c>
      <c r="AT4896" s="791">
        <f>AT4245+AT4296+AT4376+AT4417+AT4433+AT4452+AT4496+AT4533+AT4552+AT4621+AT4684+AT4760+AT4779+AT4794+AT4812+AT4857+AT4876+AT4888+AT4356+AT4514</f>
        <v>0</v>
      </c>
      <c r="AU4896" s="650">
        <f>AU4245+AU4296+AU4376+AU4417+AU4433+AU4452+AU4496+AU4533+AU4552+AU4621+AU4684+AU4760+AU4779+AU4794+AU4812+AU4857+AU4876+AU4888+AU4356+AU4514</f>
        <v>0</v>
      </c>
      <c r="AV4896" s="791">
        <f>AV4245+AV4296+AV4376+AV4417+AV4433+AV4452+AV4496+AV4533+AV4552+AV4621+AV4684+AV4760+AV4779+AV4794+AV4812+AV4857+AV4876+AV4888+AV4356+AV4514</f>
        <v>0</v>
      </c>
      <c r="AW4896" s="852">
        <f>AW4245+AW4296+AW4376+AW4417+AW4433+AW4452+AW4496+AW4533+AW4552+AW4621+AW4684+AW4760+AW4779+AW4794+AW4812+AW4857+AW4876+AW4888+AW4356+AW4514</f>
        <v>0</v>
      </c>
      <c r="AX4896" s="346">
        <f>AX4245+AX4296+AX4376+AX4417+AX4433+AX4452+AX4496+AX4533+AX4552+AX4621+AX4684+AX4760+AX4779+AX4794+AX4812+AX4857+AX4876+AX4888+AX4356+AX4514</f>
        <v>879673</v>
      </c>
      <c r="AY4896" s="347">
        <f>AY4245+AY4296+AY4376+AY4417+AY4433+AY4452+AY4496+AY4533+AY4552+AY4621+AY4684+AY4760+AY4779+AY4794+AY4812+AY4857+AY4876+AY4888+AY4356+AY4514</f>
        <v>0</v>
      </c>
      <c r="AZ4896" s="348">
        <f>AZ4245+AZ4296+AZ4376+AZ4417+AZ4433+AZ4452+AZ4496+AZ4533+AZ4552+AZ4621+AZ4684+AZ4760+AZ4779+AZ4794+AZ4812+AZ4857+AZ4876+AZ4888+AZ4356+AZ4514</f>
        <v>-879673</v>
      </c>
      <c r="BA4896" s="349" t="e">
        <f>BA4245+BA4296+BA4376+BA4417+BA4433+BA4452+BA4496+BA4533+BA4552+BA4621+BA4684+BA4760+BA4779+BA4794+BA4812+BA4857+BA4876+BA4888+BA4356+BA4514</f>
        <v>#DIV/0!</v>
      </c>
      <c r="BB4896" s="326">
        <f>BB4245+BB4296+BB4376+BB4417+BB4433+BB4452+BB4496+BB4533+BB4552+BB4621+BB4684+BB4760+BB4779+BB4794+BB4812+BB4857+BB4876+BB4888+BB4356+BB4514</f>
        <v>870947</v>
      </c>
      <c r="BC4896" s="347">
        <f>BC4245+BC4296+BC4376+BC4417+BC4433+BC4452+BC4496+BC4533+BC4552+BC4621+BC4684+BC4760+BC4779+BC4794+BC4812+BC4857+BC4876+BC4888+BC4356+BC4514</f>
        <v>0</v>
      </c>
      <c r="BD4896" s="348">
        <f>BD4245+BD4296+BD4376+BD4417+BD4433+BD4452+BD4496+BD4533+BD4552+BD4621+BD4684+BD4760+BD4779+BD4794+BD4812+BD4857+BD4876+BD4888+BD4356+BD4514</f>
        <v>-870947</v>
      </c>
      <c r="BE4896" s="349" t="e">
        <f>BE4245+BE4296+BE4376+BE4417+BE4433+BE4452+BE4496+BE4533+BE4552+BE4621+BE4684+BE4760+BE4779+BE4794+BE4812+BE4857+BE4876+BE4888+BE4356+BE4514</f>
        <v>#DIV/0!</v>
      </c>
      <c r="BG4896" s="826"/>
      <c r="BH4896" s="607"/>
    </row>
    <row r="4897" spans="1:66" ht="12.75" customHeight="1" x14ac:dyDescent="0.25">
      <c r="A4897" s="230"/>
      <c r="B4897" s="212"/>
      <c r="C4897" s="251"/>
      <c r="D4897" s="627"/>
      <c r="E4897" s="274"/>
      <c r="F4897" s="299"/>
      <c r="G4897" s="694"/>
      <c r="H4897" s="878"/>
      <c r="I4897" s="439"/>
      <c r="J4897" s="383"/>
      <c r="K4897" s="522" t="s">
        <v>208</v>
      </c>
      <c r="L4897" s="738">
        <f>L4246+L4297+L4377+L4418+L4434+L4453+L4497+L4534+L4553+L4622+L4685+L4761+L4780+L4795+L4813+L4858+L4877+L4889+L4357+L4515</f>
        <v>0</v>
      </c>
      <c r="M4897" s="739">
        <f>M4246+M4297+M4377+M4418+M4434+M4453+M4497+M4534+M4553+M4622+M4685+M4761+M4780+M4795+M4813+M4858+M4877+M4889+M4357+M4515</f>
        <v>0</v>
      </c>
      <c r="N4897" s="822">
        <f>N4246+N4297+N4377+N4418+N4434+N4453+N4497+N4534+N4553+N4622+N4685+N4761+N4780+N4795+N4813+N4858+N4877+N4889+N4357+N4515</f>
        <v>0</v>
      </c>
      <c r="O4897" s="666">
        <f>O4246+O4297+O4377+O4418+O4434+O4453+O4497+O4534+O4553+O4622+O4685+O4761+O4780+O4795+O4813+O4858+O4877+O4889+O4357+O4515</f>
        <v>0</v>
      </c>
      <c r="P4897" s="666">
        <f>P4246+P4297+P4377+P4418+P4434+P4453+P4497+P4534+P4553+P4622+P4685+P4761+P4780+P4795+P4813+P4858+P4877+P4889+P4357+P4515</f>
        <v>0</v>
      </c>
      <c r="Q4897" s="137">
        <f>Q4246+Q4297+Q4377+Q4418+Q4434+Q4453+Q4497+Q4534+Q4553+Q4622+Q4685+Q4761+Q4780+Q4795+Q4813+Q4858+Q4877+Q4889+Q4357+Q4515</f>
        <v>0</v>
      </c>
      <c r="R4897" s="138">
        <f>R4246+R4297+R4377+R4418+R4434+R4453+R4497+R4534+R4553+R4622+R4685+R4761+R4780+R4795+R4813+R4858+R4877+R4889+R4357+R4515</f>
        <v>0</v>
      </c>
      <c r="S4897" s="138">
        <f>S4246+S4297+S4377+S4418+S4434+S4453+S4497+S4534+S4553+S4622+S4685+S4761+S4780+S4795+S4813+S4858+S4877+S4889+S4357+S4515</f>
        <v>0</v>
      </c>
      <c r="T4897" s="138">
        <f>T4246+T4297+T4377+T4418+T4434+T4453+T4497+T4534+T4553+T4622+T4685+T4761+T4780+T4795+T4813+T4858+T4877+T4889+T4357+T4515</f>
        <v>0</v>
      </c>
      <c r="U4897" s="138">
        <f>U4246+U4297+U4377+U4418+U4434+U4453+U4497+U4534+U4553+U4622+U4685+U4761+U4780+U4795+U4813+U4858+U4877+U4889+U4357+U4515</f>
        <v>0</v>
      </c>
      <c r="V4897" s="138">
        <f>V4246+V4297+V4377+V4418+V4434+V4453+V4497+V4534+V4553+V4622+V4685+V4761+V4780+V4795+V4813+V4858+V4877+V4889+V4357+V4515</f>
        <v>0</v>
      </c>
      <c r="W4897" s="666">
        <f>W4246+W4297+W4377+W4418+W4434+W4453+W4497+W4534+W4553+W4622+W4685+W4761+W4780+W4795+W4813+W4858+W4877+W4889+W4357+W4515</f>
        <v>0</v>
      </c>
      <c r="X4897" s="138">
        <f>X4246+X4297+X4377+X4418+X4434+X4453+X4497+X4534+X4553+X4622+X4685+X4761+X4780+X4795+X4813+X4858+X4877+X4889+X4357+X4515</f>
        <v>0</v>
      </c>
      <c r="Y4897" s="138">
        <f>Y4246+Y4297+Y4377+Y4418+Y4434+Y4453+Y4497+Y4534+Y4553+Y4622+Y4685+Y4761+Y4780+Y4795+Y4813+Y4858+Y4877+Y4889+Y4357+Y4515</f>
        <v>0</v>
      </c>
      <c r="Z4897" s="138">
        <f>Z4246+Z4297+Z4377+Z4418+Z4434+Z4453+Z4497+Z4534+Z4553+Z4622+Z4685+Z4761+Z4780+Z4795+Z4813+Z4858+Z4877+Z4889+Z4357+Z4515</f>
        <v>0</v>
      </c>
      <c r="AA4897" s="138">
        <f>AA4246+AA4297+AA4377+AA4418+AA4434+AA4453+AA4497+AA4534+AA4553+AA4622+AA4685+AA4761+AA4780+AA4795+AA4813+AA4858+AA4877+AA4889+AA4357+AA4515</f>
        <v>0</v>
      </c>
      <c r="AB4897" s="666">
        <f>AB4246+AB4297+AB4377+AB4418+AB4434+AB4453+AB4497+AB4534+AB4553+AB4622+AB4685+AB4761+AB4780+AB4795+AB4813+AB4858+AB4877+AB4889+AB4357+AB4515</f>
        <v>0</v>
      </c>
      <c r="AC4897" s="138">
        <f>AC4246+AC4297+AC4377+AC4418+AC4434+AC4453+AC4497+AC4534+AC4553+AC4622+AC4685+AC4761+AC4780+AC4795+AC4813+AC4858+AC4877+AC4889+AC4357+AC4515</f>
        <v>0</v>
      </c>
      <c r="AD4897" s="666">
        <f>AD4246+AD4297+AD4377+AD4418+AD4434+AD4453+AD4497+AD4534+AD4553+AD4622+AD4685+AD4761+AD4780+AD4795+AD4813+AD4858+AD4877+AD4889+AD4357+AD4515</f>
        <v>0</v>
      </c>
      <c r="AE4897" s="853">
        <f>AE4246+AE4297+AE4377+AE4418+AE4434+AE4453+AE4497+AE4534+AE4553+AE4622+AE4685+AE4761+AE4780+AE4795+AE4813+AE4858+AE4877+AE4889+AE4357+AE4515</f>
        <v>0</v>
      </c>
      <c r="AF4897" s="822">
        <f>AF4246+AF4297+AF4377+AF4418+AF4434+AF4453+AF4497+AF4534+AF4553+AF4622+AF4685+AF4761+AF4780+AF4795+AF4813+AF4858+AF4877+AF4889+AF4357+AF4515</f>
        <v>0</v>
      </c>
      <c r="AG4897" s="666">
        <f>AG4246+AG4297+AG4377+AG4418+AG4434+AG4453+AG4497+AG4534+AG4553+AG4622+AG4685+AG4761+AG4780+AG4795+AG4813+AG4858+AG4877+AG4889+AG4357+AG4515</f>
        <v>0</v>
      </c>
      <c r="AH4897" s="666">
        <f>AH4246+AH4297+AH4377+AH4418+AH4434+AH4453+AH4497+AH4534+AH4553+AH4622+AH4685+AH4761+AH4780+AH4795+AH4813+AH4858+AH4877+AH4889+AH4357+AH4515</f>
        <v>0</v>
      </c>
      <c r="AI4897" s="137">
        <f>AI4246+AI4297+AI4377+AI4418+AI4434+AI4453+AI4497+AI4534+AI4553+AI4622+AI4685+AI4761+AI4780+AI4795+AI4813+AI4858+AI4877+AI4889+AI4357+AI4515</f>
        <v>0</v>
      </c>
      <c r="AJ4897" s="138">
        <f>AJ4246+AJ4297+AJ4377+AJ4418+AJ4434+AJ4453+AJ4497+AJ4534+AJ4553+AJ4622+AJ4685+AJ4761+AJ4780+AJ4795+AJ4813+AJ4858+AJ4877+AJ4889+AJ4357+AJ4515</f>
        <v>0</v>
      </c>
      <c r="AK4897" s="138">
        <f>AK4246+AK4297+AK4377+AK4418+AK4434+AK4453+AK4497+AK4534+AK4553+AK4622+AK4685+AK4761+AK4780+AK4795+AK4813+AK4858+AK4877+AK4889+AK4357+AK4515</f>
        <v>0</v>
      </c>
      <c r="AL4897" s="138">
        <f>AL4246+AL4297+AL4377+AL4418+AL4434+AL4453+AL4497+AL4534+AL4553+AL4622+AL4685+AL4761+AL4780+AL4795+AL4813+AL4858+AL4877+AL4889+AL4357+AL4515</f>
        <v>0</v>
      </c>
      <c r="AM4897" s="138">
        <f>AM4246+AM4297+AM4377+AM4418+AM4434+AM4453+AM4497+AM4534+AM4553+AM4622+AM4685+AM4761+AM4780+AM4795+AM4813+AM4858+AM4877+AM4889+AM4357+AM4515</f>
        <v>0</v>
      </c>
      <c r="AN4897" s="138">
        <f>AN4246+AN4297+AN4377+AN4418+AN4434+AN4453+AN4497+AN4534+AN4553+AN4622+AN4685+AN4761+AN4780+AN4795+AN4813+AN4858+AN4877+AN4889+AN4357+AN4515</f>
        <v>0</v>
      </c>
      <c r="AO4897" s="666">
        <f>AO4246+AO4297+AO4377+AO4418+AO4434+AO4453+AO4497+AO4534+AO4553+AO4622+AO4685+AO4761+AO4780+AO4795+AO4813+AO4858+AO4877+AO4889+AO4357+AO4515</f>
        <v>0</v>
      </c>
      <c r="AP4897" s="138">
        <f>AP4246+AP4297+AP4377+AP4418+AP4434+AP4453+AP4497+AP4534+AP4553+AP4622+AP4685+AP4761+AP4780+AP4795+AP4813+AP4858+AP4877+AP4889+AP4357+AP4515</f>
        <v>0</v>
      </c>
      <c r="AQ4897" s="138">
        <f>AQ4246+AQ4297+AQ4377+AQ4418+AQ4434+AQ4453+AQ4497+AQ4534+AQ4553+AQ4622+AQ4685+AQ4761+AQ4780+AQ4795+AQ4813+AQ4858+AQ4877+AQ4889+AQ4357+AQ4515</f>
        <v>0</v>
      </c>
      <c r="AR4897" s="138">
        <f>AR4246+AR4297+AR4377+AR4418+AR4434+AR4453+AR4497+AR4534+AR4553+AR4622+AR4685+AR4761+AR4780+AR4795+AR4813+AR4858+AR4877+AR4889+AR4357+AR4515</f>
        <v>0</v>
      </c>
      <c r="AS4897" s="138">
        <f>AS4246+AS4297+AS4377+AS4418+AS4434+AS4453+AS4497+AS4534+AS4553+AS4622+AS4685+AS4761+AS4780+AS4795+AS4813+AS4858+AS4877+AS4889+AS4357+AS4515</f>
        <v>0</v>
      </c>
      <c r="AT4897" s="666">
        <f>AT4246+AT4297+AT4377+AT4418+AT4434+AT4453+AT4497+AT4534+AT4553+AT4622+AT4685+AT4761+AT4780+AT4795+AT4813+AT4858+AT4877+AT4889+AT4357+AT4515</f>
        <v>0</v>
      </c>
      <c r="AU4897" s="138">
        <f>AU4246+AU4297+AU4377+AU4418+AU4434+AU4453+AU4497+AU4534+AU4553+AU4622+AU4685+AU4761+AU4780+AU4795+AU4813+AU4858+AU4877+AU4889+AU4357+AU4515</f>
        <v>0</v>
      </c>
      <c r="AV4897" s="666">
        <f>AV4246+AV4297+AV4377+AV4418+AV4434+AV4453+AV4497+AV4534+AV4553+AV4622+AV4685+AV4761+AV4780+AV4795+AV4813+AV4858+AV4877+AV4889+AV4357+AV4515</f>
        <v>0</v>
      </c>
      <c r="AW4897" s="853">
        <f>AW4246+AW4297+AW4377+AW4418+AW4434+AW4453+AW4497+AW4534+AW4553+AW4622+AW4685+AW4761+AW4780+AW4795+AW4813+AW4858+AW4877+AW4889+AW4357+AW4515</f>
        <v>0</v>
      </c>
      <c r="AX4897" s="136">
        <f>AX4246+AX4297+AX4377+AX4418+AX4434+AX4453+AX4497+AX4534+AX4553+AX4622+AX4685+AX4761+AX4780+AX4795+AX4813+AX4858+AX4877+AX4889+AX4357+AX4515</f>
        <v>0</v>
      </c>
      <c r="AY4897" s="134">
        <f>AY4246+AY4297+AY4377+AY4418+AY4434+AY4453+AY4497+AY4534+AY4553+AY4622+AY4685+AY4761+AY4780+AY4795+AY4813+AY4858+AY4877+AY4889+AY4357+AY4515</f>
        <v>0</v>
      </c>
      <c r="AZ4897" s="135">
        <f>AZ4246+AZ4297+AZ4377+AZ4418+AZ4434+AZ4453+AZ4497+AZ4534+AZ4553+AZ4622+AZ4685+AZ4761+AZ4780+AZ4795+AZ4813+AZ4858+AZ4877+AZ4889+AZ4357+AZ4515</f>
        <v>0</v>
      </c>
      <c r="BA4897" s="350">
        <f>BA4246+BA4297+BA4377+BA4418+BA4434+BA4453+BA4497+BA4534+BA4553+BA4622+BA4685+BA4761+BA4780+BA4795+BA4813+BA4858+BA4877+BA4889+BA4357+BA4515</f>
        <v>0</v>
      </c>
      <c r="BB4897" s="139">
        <f>BB4246+BB4297+BB4377+BB4418+BB4434+BB4453+BB4497+BB4534+BB4553+BB4622+BB4685+BB4761+BB4780+BB4795+BB4813+BB4858+BB4877+BB4889+BB4357+BB4515</f>
        <v>0</v>
      </c>
      <c r="BC4897" s="134">
        <f>BC4246+BC4297+BC4377+BC4418+BC4434+BC4453+BC4497+BC4534+BC4553+BC4622+BC4685+BC4761+BC4780+BC4795+BC4813+BC4858+BC4877+BC4889+BC4357+BC4515</f>
        <v>0</v>
      </c>
      <c r="BD4897" s="135">
        <f>BD4246+BD4297+BD4377+BD4418+BD4434+BD4453+BD4497+BD4534+BD4553+BD4622+BD4685+BD4761+BD4780+BD4795+BD4813+BD4858+BD4877+BD4889+BD4357+BD4515</f>
        <v>0</v>
      </c>
      <c r="BE4897" s="350">
        <f>BE4246+BE4297+BE4377+BE4418+BE4434+BE4453+BE4497+BE4534+BE4553+BE4622+BE4685+BE4761+BE4780+BE4795+BE4813+BE4858+BE4877+BE4889+BE4357+BE4515</f>
        <v>0</v>
      </c>
      <c r="BG4897" s="826"/>
      <c r="BH4897" s="607"/>
    </row>
    <row r="4898" spans="1:66" ht="12.75" customHeight="1" x14ac:dyDescent="0.25">
      <c r="A4898" s="230"/>
      <c r="B4898" s="212"/>
      <c r="C4898" s="251"/>
      <c r="D4898" s="627"/>
      <c r="E4898" s="274"/>
      <c r="F4898" s="299"/>
      <c r="G4898" s="694"/>
      <c r="H4898" s="878"/>
      <c r="I4898" s="439"/>
      <c r="J4898" s="383"/>
      <c r="K4898" s="440" t="s">
        <v>96</v>
      </c>
      <c r="L4898" s="738">
        <f>L4247+L4298+L4378+L4419+L4435+L4454+L4498+L4535+L4554+L4623+L4686+L4762+L4781+L4796+L4814+L4859+L4878+L4890+L4358+L4516</f>
        <v>0</v>
      </c>
      <c r="M4898" s="739">
        <f>M4247+M4298+M4378+M4419+M4435+M4454+M4498+M4535+M4554+M4623+M4686+M4762+M4781+M4796+M4814+M4859+M4878+M4890+M4358+M4516</f>
        <v>0</v>
      </c>
      <c r="N4898" s="822">
        <f>N4247+N4298+N4378+N4419+N4435+N4454+N4498+N4535+N4554+N4623+N4686+N4762+N4781+N4796+N4814+N4859+N4878+N4890+N4358+N4516</f>
        <v>0</v>
      </c>
      <c r="O4898" s="666">
        <f>O4247+O4298+O4378+O4419+O4435+O4454+O4498+O4535+O4554+O4623+O4686+O4762+O4781+O4796+O4814+O4859+O4878+O4890+O4358+O4516</f>
        <v>0</v>
      </c>
      <c r="P4898" s="666">
        <f>P4247+P4298+P4378+P4419+P4435+P4454+P4498+P4535+P4554+P4623+P4686+P4762+P4781+P4796+P4814+P4859+P4878+P4890+P4358+P4516</f>
        <v>0</v>
      </c>
      <c r="Q4898" s="137">
        <f>Q4247+Q4298+Q4378+Q4419+Q4435+Q4454+Q4498+Q4535+Q4554+Q4623+Q4686+Q4762+Q4781+Q4796+Q4814+Q4859+Q4878+Q4890+Q4358+Q4516</f>
        <v>0</v>
      </c>
      <c r="R4898" s="138">
        <f>R4247+R4298+R4378+R4419+R4435+R4454+R4498+R4535+R4554+R4623+R4686+R4762+R4781+R4796+R4814+R4859+R4878+R4890+R4358+R4516</f>
        <v>0</v>
      </c>
      <c r="S4898" s="138">
        <f>S4247+S4298+S4378+S4419+S4435+S4454+S4498+S4535+S4554+S4623+S4686+S4762+S4781+S4796+S4814+S4859+S4878+S4890+S4358+S4516</f>
        <v>0</v>
      </c>
      <c r="T4898" s="138">
        <f>T4247+T4298+T4378+T4419+T4435+T4454+T4498+T4535+T4554+T4623+T4686+T4762+T4781+T4796+T4814+T4859+T4878+T4890+T4358+T4516</f>
        <v>0</v>
      </c>
      <c r="U4898" s="138">
        <f>U4247+U4298+U4378+U4419+U4435+U4454+U4498+U4535+U4554+U4623+U4686+U4762+U4781+U4796+U4814+U4859+U4878+U4890+U4358+U4516</f>
        <v>0</v>
      </c>
      <c r="V4898" s="138">
        <f>V4247+V4298+V4378+V4419+V4435+V4454+V4498+V4535+V4554+V4623+V4686+V4762+V4781+V4796+V4814+V4859+V4878+V4890+V4358+V4516</f>
        <v>0</v>
      </c>
      <c r="W4898" s="666">
        <f>W4247+W4298+W4378+W4419+W4435+W4454+W4498+W4535+W4554+W4623+W4686+W4762+W4781+W4796+W4814+W4859+W4878+W4890+W4358+W4516</f>
        <v>0</v>
      </c>
      <c r="X4898" s="138">
        <f>X4247+X4298+X4378+X4419+X4435+X4454+X4498+X4535+X4554+X4623+X4686+X4762+X4781+X4796+X4814+X4859+X4878+X4890+X4358+X4516</f>
        <v>0</v>
      </c>
      <c r="Y4898" s="138">
        <f>Y4247+Y4298+Y4378+Y4419+Y4435+Y4454+Y4498+Y4535+Y4554+Y4623+Y4686+Y4762+Y4781+Y4796+Y4814+Y4859+Y4878+Y4890+Y4358+Y4516</f>
        <v>0</v>
      </c>
      <c r="Z4898" s="138">
        <f>Z4247+Z4298+Z4378+Z4419+Z4435+Z4454+Z4498+Z4535+Z4554+Z4623+Z4686+Z4762+Z4781+Z4796+Z4814+Z4859+Z4878+Z4890+Z4358+Z4516</f>
        <v>0</v>
      </c>
      <c r="AA4898" s="138">
        <f>AA4247+AA4298+AA4378+AA4419+AA4435+AA4454+AA4498+AA4535+AA4554+AA4623+AA4686+AA4762+AA4781+AA4796+AA4814+AA4859+AA4878+AA4890+AA4358+AA4516</f>
        <v>0</v>
      </c>
      <c r="AB4898" s="666">
        <f>AB4247+AB4298+AB4378+AB4419+AB4435+AB4454+AB4498+AB4535+AB4554+AB4623+AB4686+AB4762+AB4781+AB4796+AB4814+AB4859+AB4878+AB4890+AB4358+AB4516</f>
        <v>0</v>
      </c>
      <c r="AC4898" s="138">
        <f>AC4247+AC4298+AC4378+AC4419+AC4435+AC4454+AC4498+AC4535+AC4554+AC4623+AC4686+AC4762+AC4781+AC4796+AC4814+AC4859+AC4878+AC4890+AC4358+AC4516</f>
        <v>0</v>
      </c>
      <c r="AD4898" s="666">
        <f>AD4247+AD4298+AD4378+AD4419+AD4435+AD4454+AD4498+AD4535+AD4554+AD4623+AD4686+AD4762+AD4781+AD4796+AD4814+AD4859+AD4878+AD4890+AD4358+AD4516</f>
        <v>0</v>
      </c>
      <c r="AE4898" s="853">
        <f>AE4247+AE4298+AE4378+AE4419+AE4435+AE4454+AE4498+AE4535+AE4554+AE4623+AE4686+AE4762+AE4781+AE4796+AE4814+AE4859+AE4878+AE4890+AE4358+AE4516</f>
        <v>0</v>
      </c>
      <c r="AF4898" s="822">
        <f>AF4247+AF4298+AF4378+AF4419+AF4435+AF4454+AF4498+AF4535+AF4554+AF4623+AF4686+AF4762+AF4781+AF4796+AF4814+AF4859+AF4878+AF4890+AF4358+AF4516</f>
        <v>0</v>
      </c>
      <c r="AG4898" s="666">
        <f>AG4247+AG4298+AG4378+AG4419+AG4435+AG4454+AG4498+AG4535+AG4554+AG4623+AG4686+AG4762+AG4781+AG4796+AG4814+AG4859+AG4878+AG4890+AG4358+AG4516</f>
        <v>0</v>
      </c>
      <c r="AH4898" s="666">
        <f>AH4247+AH4298+AH4378+AH4419+AH4435+AH4454+AH4498+AH4535+AH4554+AH4623+AH4686+AH4762+AH4781+AH4796+AH4814+AH4859+AH4878+AH4890+AH4358+AH4516</f>
        <v>0</v>
      </c>
      <c r="AI4898" s="137">
        <f>AI4247+AI4298+AI4378+AI4419+AI4435+AI4454+AI4498+AI4535+AI4554+AI4623+AI4686+AI4762+AI4781+AI4796+AI4814+AI4859+AI4878+AI4890+AI4358+AI4516</f>
        <v>0</v>
      </c>
      <c r="AJ4898" s="138">
        <f>AJ4247+AJ4298+AJ4378+AJ4419+AJ4435+AJ4454+AJ4498+AJ4535+AJ4554+AJ4623+AJ4686+AJ4762+AJ4781+AJ4796+AJ4814+AJ4859+AJ4878+AJ4890+AJ4358+AJ4516</f>
        <v>0</v>
      </c>
      <c r="AK4898" s="138">
        <f>AK4247+AK4298+AK4378+AK4419+AK4435+AK4454+AK4498+AK4535+AK4554+AK4623+AK4686+AK4762+AK4781+AK4796+AK4814+AK4859+AK4878+AK4890+AK4358+AK4516</f>
        <v>0</v>
      </c>
      <c r="AL4898" s="138">
        <f>AL4247+AL4298+AL4378+AL4419+AL4435+AL4454+AL4498+AL4535+AL4554+AL4623+AL4686+AL4762+AL4781+AL4796+AL4814+AL4859+AL4878+AL4890+AL4358+AL4516</f>
        <v>0</v>
      </c>
      <c r="AM4898" s="138">
        <f>AM4247+AM4298+AM4378+AM4419+AM4435+AM4454+AM4498+AM4535+AM4554+AM4623+AM4686+AM4762+AM4781+AM4796+AM4814+AM4859+AM4878+AM4890+AM4358+AM4516</f>
        <v>0</v>
      </c>
      <c r="AN4898" s="138">
        <f>AN4247+AN4298+AN4378+AN4419+AN4435+AN4454+AN4498+AN4535+AN4554+AN4623+AN4686+AN4762+AN4781+AN4796+AN4814+AN4859+AN4878+AN4890+AN4358+AN4516</f>
        <v>0</v>
      </c>
      <c r="AO4898" s="666">
        <f>AO4247+AO4298+AO4378+AO4419+AO4435+AO4454+AO4498+AO4535+AO4554+AO4623+AO4686+AO4762+AO4781+AO4796+AO4814+AO4859+AO4878+AO4890+AO4358+AO4516</f>
        <v>0</v>
      </c>
      <c r="AP4898" s="138">
        <f>AP4247+AP4298+AP4378+AP4419+AP4435+AP4454+AP4498+AP4535+AP4554+AP4623+AP4686+AP4762+AP4781+AP4796+AP4814+AP4859+AP4878+AP4890+AP4358+AP4516</f>
        <v>0</v>
      </c>
      <c r="AQ4898" s="138">
        <f>AQ4247+AQ4298+AQ4378+AQ4419+AQ4435+AQ4454+AQ4498+AQ4535+AQ4554+AQ4623+AQ4686+AQ4762+AQ4781+AQ4796+AQ4814+AQ4859+AQ4878+AQ4890+AQ4358+AQ4516</f>
        <v>0</v>
      </c>
      <c r="AR4898" s="138">
        <f>AR4247+AR4298+AR4378+AR4419+AR4435+AR4454+AR4498+AR4535+AR4554+AR4623+AR4686+AR4762+AR4781+AR4796+AR4814+AR4859+AR4878+AR4890+AR4358+AR4516</f>
        <v>0</v>
      </c>
      <c r="AS4898" s="138">
        <f>AS4247+AS4298+AS4378+AS4419+AS4435+AS4454+AS4498+AS4535+AS4554+AS4623+AS4686+AS4762+AS4781+AS4796+AS4814+AS4859+AS4878+AS4890+AS4358+AS4516</f>
        <v>0</v>
      </c>
      <c r="AT4898" s="666">
        <f>AT4247+AT4298+AT4378+AT4419+AT4435+AT4454+AT4498+AT4535+AT4554+AT4623+AT4686+AT4762+AT4781+AT4796+AT4814+AT4859+AT4878+AT4890+AT4358+AT4516</f>
        <v>0</v>
      </c>
      <c r="AU4898" s="138">
        <f>AU4247+AU4298+AU4378+AU4419+AU4435+AU4454+AU4498+AU4535+AU4554+AU4623+AU4686+AU4762+AU4781+AU4796+AU4814+AU4859+AU4878+AU4890+AU4358+AU4516</f>
        <v>0</v>
      </c>
      <c r="AV4898" s="666">
        <f>AV4247+AV4298+AV4378+AV4419+AV4435+AV4454+AV4498+AV4535+AV4554+AV4623+AV4686+AV4762+AV4781+AV4796+AV4814+AV4859+AV4878+AV4890+AV4358+AV4516</f>
        <v>0</v>
      </c>
      <c r="AW4898" s="853">
        <f>AW4247+AW4298+AW4378+AW4419+AW4435+AW4454+AW4498+AW4535+AW4554+AW4623+AW4686+AW4762+AW4781+AW4796+AW4814+AW4859+AW4878+AW4890+AW4358+AW4516</f>
        <v>0</v>
      </c>
      <c r="AX4898" s="136">
        <f>AX4247+AX4298+AX4378+AX4419+AX4435+AX4454+AX4498+AX4535+AX4554+AX4623+AX4686+AX4762+AX4781+AX4796+AX4814+AX4859+AX4878+AX4890+AX4358+AX4516</f>
        <v>0</v>
      </c>
      <c r="AY4898" s="134">
        <f>AY4247+AY4298+AY4378+AY4419+AY4435+AY4454+AY4498+AY4535+AY4554+AY4623+AY4686+AY4762+AY4781+AY4796+AY4814+AY4859+AY4878+AY4890+AY4358+AY4516</f>
        <v>0</v>
      </c>
      <c r="AZ4898" s="135">
        <f>AZ4247+AZ4298+AZ4378+AZ4419+AZ4435+AZ4454+AZ4498+AZ4535+AZ4554+AZ4623+AZ4686+AZ4762+AZ4781+AZ4796+AZ4814+AZ4859+AZ4878+AZ4890+AZ4358+AZ4516</f>
        <v>0</v>
      </c>
      <c r="BA4898" s="350">
        <f>BA4247+BA4298+BA4378+BA4419+BA4435+BA4454+BA4498+BA4535+BA4554+BA4623+BA4686+BA4762+BA4781+BA4796+BA4814+BA4859+BA4878+BA4890+BA4358+BA4516</f>
        <v>0</v>
      </c>
      <c r="BB4898" s="139">
        <f>BB4247+BB4298+BB4378+BB4419+BB4435+BB4454+BB4498+BB4535+BB4554+BB4623+BB4686+BB4762+BB4781+BB4796+BB4814+BB4859+BB4878+BB4890+BB4358+BB4516</f>
        <v>0</v>
      </c>
      <c r="BC4898" s="134">
        <f>BC4247+BC4298+BC4378+BC4419+BC4435+BC4454+BC4498+BC4535+BC4554+BC4623+BC4686+BC4762+BC4781+BC4796+BC4814+BC4859+BC4878+BC4890+BC4358+BC4516</f>
        <v>0</v>
      </c>
      <c r="BD4898" s="135">
        <f>BD4247+BD4298+BD4378+BD4419+BD4435+BD4454+BD4498+BD4535+BD4554+BD4623+BD4686+BD4762+BD4781+BD4796+BD4814+BD4859+BD4878+BD4890+BD4358+BD4516</f>
        <v>0</v>
      </c>
      <c r="BE4898" s="350">
        <f>BE4247+BE4298+BE4378+BE4419+BE4435+BE4454+BE4498+BE4535+BE4554+BE4623+BE4686+BE4762+BE4781+BE4796+BE4814+BE4859+BE4878+BE4890+BE4358+BE4516</f>
        <v>0</v>
      </c>
      <c r="BG4898" s="826"/>
      <c r="BH4898" s="607"/>
    </row>
    <row r="4899" spans="1:66" ht="12.75" customHeight="1" x14ac:dyDescent="0.25">
      <c r="A4899" s="230"/>
      <c r="B4899" s="212"/>
      <c r="C4899" s="251"/>
      <c r="D4899" s="627"/>
      <c r="E4899" s="274"/>
      <c r="F4899" s="299"/>
      <c r="G4899" s="694"/>
      <c r="H4899" s="878"/>
      <c r="I4899" s="439"/>
      <c r="J4899" s="383"/>
      <c r="K4899" s="440" t="s">
        <v>209</v>
      </c>
      <c r="L4899" s="738">
        <f>L4248+L4299+L4379+L4420+L4436+L4455+L4499+L4536+L4555+L4624+L4687+L4763+L4782+L4797+L4815+L4860+L4879+L4891+L4359+L4517</f>
        <v>279270</v>
      </c>
      <c r="M4899" s="739">
        <f>M4248+M4299+M4379+M4420+M4436+M4455+M4499+M4536+M4555+M4624+M4687+M4763+M4782+M4797+M4815+M4860+M4879+M4891+M4359+M4517</f>
        <v>279270</v>
      </c>
      <c r="N4899" s="822">
        <f>N4248+N4299+N4379+N4420+N4436+N4455+N4499+N4536+N4555+N4624+N4687+N4763+N4782+N4797+N4815+N4860+N4879+N4891+N4359+N4517</f>
        <v>0</v>
      </c>
      <c r="O4899" s="666">
        <f>O4248+O4299+O4379+O4420+O4436+O4455+O4499+O4536+O4555+O4624+O4687+O4763+O4782+O4797+O4815+O4860+O4879+O4891+O4359+O4517</f>
        <v>-279270</v>
      </c>
      <c r="P4899" s="666">
        <f>P4248+P4299+P4379+P4420+P4436+P4455+P4499+P4536+P4555+P4624+P4687+P4763+P4782+P4797+P4815+P4860+P4879+P4891+P4359+P4517</f>
        <v>0</v>
      </c>
      <c r="Q4899" s="137">
        <f>Q4248+Q4299+Q4379+Q4420+Q4436+Q4455+Q4499+Q4536+Q4555+Q4624+Q4687+Q4763+Q4782+Q4797+Q4815+Q4860+Q4879+Q4891+Q4359+Q4517</f>
        <v>0</v>
      </c>
      <c r="R4899" s="138">
        <f>R4248+R4299+R4379+R4420+R4436+R4455+R4499+R4536+R4555+R4624+R4687+R4763+R4782+R4797+R4815+R4860+R4879+R4891+R4359+R4517</f>
        <v>0</v>
      </c>
      <c r="S4899" s="138">
        <f>S4248+S4299+S4379+S4420+S4436+S4455+S4499+S4536+S4555+S4624+S4687+S4763+S4782+S4797+S4815+S4860+S4879+S4891+S4359+S4517</f>
        <v>0</v>
      </c>
      <c r="T4899" s="138">
        <f>T4248+T4299+T4379+T4420+T4436+T4455+T4499+T4536+T4555+T4624+T4687+T4763+T4782+T4797+T4815+T4860+T4879+T4891+T4359+T4517</f>
        <v>0</v>
      </c>
      <c r="U4899" s="138">
        <f>U4248+U4299+U4379+U4420+U4436+U4455+U4499+U4536+U4555+U4624+U4687+U4763+U4782+U4797+U4815+U4860+U4879+U4891+U4359+U4517</f>
        <v>0</v>
      </c>
      <c r="V4899" s="138">
        <f>V4248+V4299+V4379+V4420+V4436+V4455+V4499+V4536+V4555+V4624+V4687+V4763+V4782+V4797+V4815+V4860+V4879+V4891+V4359+V4517</f>
        <v>0</v>
      </c>
      <c r="W4899" s="666">
        <f>W4248+W4299+W4379+W4420+W4436+W4455+W4499+W4536+W4555+W4624+W4687+W4763+W4782+W4797+W4815+W4860+W4879+W4891+W4359+W4517</f>
        <v>0</v>
      </c>
      <c r="X4899" s="138">
        <f>X4248+X4299+X4379+X4420+X4436+X4455+X4499+X4536+X4555+X4624+X4687+X4763+X4782+X4797+X4815+X4860+X4879+X4891+X4359+X4517</f>
        <v>0</v>
      </c>
      <c r="Y4899" s="138">
        <f>Y4248+Y4299+Y4379+Y4420+Y4436+Y4455+Y4499+Y4536+Y4555+Y4624+Y4687+Y4763+Y4782+Y4797+Y4815+Y4860+Y4879+Y4891+Y4359+Y4517</f>
        <v>0</v>
      </c>
      <c r="Z4899" s="138">
        <f>Z4248+Z4299+Z4379+Z4420+Z4436+Z4455+Z4499+Z4536+Z4555+Z4624+Z4687+Z4763+Z4782+Z4797+Z4815+Z4860+Z4879+Z4891+Z4359+Z4517</f>
        <v>0</v>
      </c>
      <c r="AA4899" s="138">
        <f>AA4248+AA4299+AA4379+AA4420+AA4436+AA4455+AA4499+AA4536+AA4555+AA4624+AA4687+AA4763+AA4782+AA4797+AA4815+AA4860+AA4879+AA4891+AA4359+AA4517</f>
        <v>0</v>
      </c>
      <c r="AB4899" s="666">
        <f>AB4248+AB4299+AB4379+AB4420+AB4436+AB4455+AB4499+AB4536+AB4555+AB4624+AB4687+AB4763+AB4782+AB4797+AB4815+AB4860+AB4879+AB4891+AB4359+AB4517</f>
        <v>0</v>
      </c>
      <c r="AC4899" s="138">
        <f>AC4248+AC4299+AC4379+AC4420+AC4436+AC4455+AC4499+AC4536+AC4555+AC4624+AC4687+AC4763+AC4782+AC4797+AC4815+AC4860+AC4879+AC4891+AC4359+AC4517</f>
        <v>0</v>
      </c>
      <c r="AD4899" s="666">
        <f>AD4248+AD4299+AD4379+AD4420+AD4436+AD4455+AD4499+AD4536+AD4555+AD4624+AD4687+AD4763+AD4782+AD4797+AD4815+AD4860+AD4879+AD4891+AD4359+AD4517</f>
        <v>0</v>
      </c>
      <c r="AE4899" s="853">
        <f>AE4248+AE4299+AE4379+AE4420+AE4436+AE4455+AE4499+AE4536+AE4555+AE4624+AE4687+AE4763+AE4782+AE4797+AE4815+AE4860+AE4879+AE4891+AE4359+AE4517</f>
        <v>0</v>
      </c>
      <c r="AF4899" s="822">
        <f>AF4248+AF4299+AF4379+AF4420+AF4436+AF4455+AF4499+AF4536+AF4555+AF4624+AF4687+AF4763+AF4782+AF4797+AF4815+AF4860+AF4879+AF4891+AF4359+AF4517</f>
        <v>0</v>
      </c>
      <c r="AG4899" s="666">
        <f>AG4248+AG4299+AG4379+AG4420+AG4436+AG4455+AG4499+AG4536+AG4555+AG4624+AG4687+AG4763+AG4782+AG4797+AG4815+AG4860+AG4879+AG4891+AG4359+AG4517</f>
        <v>-279270</v>
      </c>
      <c r="AH4899" s="666">
        <f>AH4248+AH4299+AH4379+AH4420+AH4436+AH4455+AH4499+AH4536+AH4555+AH4624+AH4687+AH4763+AH4782+AH4797+AH4815+AH4860+AH4879+AH4891+AH4359+AH4517</f>
        <v>0</v>
      </c>
      <c r="AI4899" s="137">
        <f>AI4248+AI4299+AI4379+AI4420+AI4436+AI4455+AI4499+AI4536+AI4555+AI4624+AI4687+AI4763+AI4782+AI4797+AI4815+AI4860+AI4879+AI4891+AI4359+AI4517</f>
        <v>0</v>
      </c>
      <c r="AJ4899" s="138">
        <f>AJ4248+AJ4299+AJ4379+AJ4420+AJ4436+AJ4455+AJ4499+AJ4536+AJ4555+AJ4624+AJ4687+AJ4763+AJ4782+AJ4797+AJ4815+AJ4860+AJ4879+AJ4891+AJ4359+AJ4517</f>
        <v>0</v>
      </c>
      <c r="AK4899" s="138">
        <f>AK4248+AK4299+AK4379+AK4420+AK4436+AK4455+AK4499+AK4536+AK4555+AK4624+AK4687+AK4763+AK4782+AK4797+AK4815+AK4860+AK4879+AK4891+AK4359+AK4517</f>
        <v>0</v>
      </c>
      <c r="AL4899" s="138">
        <f>AL4248+AL4299+AL4379+AL4420+AL4436+AL4455+AL4499+AL4536+AL4555+AL4624+AL4687+AL4763+AL4782+AL4797+AL4815+AL4860+AL4879+AL4891+AL4359+AL4517</f>
        <v>0</v>
      </c>
      <c r="AM4899" s="138">
        <f>AM4248+AM4299+AM4379+AM4420+AM4436+AM4455+AM4499+AM4536+AM4555+AM4624+AM4687+AM4763+AM4782+AM4797+AM4815+AM4860+AM4879+AM4891+AM4359+AM4517</f>
        <v>0</v>
      </c>
      <c r="AN4899" s="138">
        <f>AN4248+AN4299+AN4379+AN4420+AN4436+AN4455+AN4499+AN4536+AN4555+AN4624+AN4687+AN4763+AN4782+AN4797+AN4815+AN4860+AN4879+AN4891+AN4359+AN4517</f>
        <v>0</v>
      </c>
      <c r="AO4899" s="666">
        <f>AO4248+AO4299+AO4379+AO4420+AO4436+AO4455+AO4499+AO4536+AO4555+AO4624+AO4687+AO4763+AO4782+AO4797+AO4815+AO4860+AO4879+AO4891+AO4359+AO4517</f>
        <v>0</v>
      </c>
      <c r="AP4899" s="138">
        <f>AP4248+AP4299+AP4379+AP4420+AP4436+AP4455+AP4499+AP4536+AP4555+AP4624+AP4687+AP4763+AP4782+AP4797+AP4815+AP4860+AP4879+AP4891+AP4359+AP4517</f>
        <v>0</v>
      </c>
      <c r="AQ4899" s="138">
        <f>AQ4248+AQ4299+AQ4379+AQ4420+AQ4436+AQ4455+AQ4499+AQ4536+AQ4555+AQ4624+AQ4687+AQ4763+AQ4782+AQ4797+AQ4815+AQ4860+AQ4879+AQ4891+AQ4359+AQ4517</f>
        <v>0</v>
      </c>
      <c r="AR4899" s="138">
        <f>AR4248+AR4299+AR4379+AR4420+AR4436+AR4455+AR4499+AR4536+AR4555+AR4624+AR4687+AR4763+AR4782+AR4797+AR4815+AR4860+AR4879+AR4891+AR4359+AR4517</f>
        <v>0</v>
      </c>
      <c r="AS4899" s="138">
        <f>AS4248+AS4299+AS4379+AS4420+AS4436+AS4455+AS4499+AS4536+AS4555+AS4624+AS4687+AS4763+AS4782+AS4797+AS4815+AS4860+AS4879+AS4891+AS4359+AS4517</f>
        <v>0</v>
      </c>
      <c r="AT4899" s="666">
        <f>AT4248+AT4299+AT4379+AT4420+AT4436+AT4455+AT4499+AT4536+AT4555+AT4624+AT4687+AT4763+AT4782+AT4797+AT4815+AT4860+AT4879+AT4891+AT4359+AT4517</f>
        <v>0</v>
      </c>
      <c r="AU4899" s="138">
        <f>AU4248+AU4299+AU4379+AU4420+AU4436+AU4455+AU4499+AU4536+AU4555+AU4624+AU4687+AU4763+AU4782+AU4797+AU4815+AU4860+AU4879+AU4891+AU4359+AU4517</f>
        <v>0</v>
      </c>
      <c r="AV4899" s="666">
        <f>AV4248+AV4299+AV4379+AV4420+AV4436+AV4455+AV4499+AV4536+AV4555+AV4624+AV4687+AV4763+AV4782+AV4797+AV4815+AV4860+AV4879+AV4891+AV4359+AV4517</f>
        <v>0</v>
      </c>
      <c r="AW4899" s="853">
        <f>AW4248+AW4299+AW4379+AW4420+AW4436+AW4455+AW4499+AW4536+AW4555+AW4624+AW4687+AW4763+AW4782+AW4797+AW4815+AW4860+AW4879+AW4891+AW4359+AW4517</f>
        <v>0</v>
      </c>
      <c r="AX4899" s="136">
        <f>AX4248+AX4299+AX4379+AX4420+AX4436+AX4455+AX4499+AX4536+AX4555+AX4624+AX4687+AX4763+AX4782+AX4797+AX4815+AX4860+AX4879+AX4891+AX4359+AX4517</f>
        <v>279270</v>
      </c>
      <c r="AY4899" s="134">
        <f>AY4248+AY4299+AY4379+AY4420+AY4436+AY4455+AY4499+AY4536+AY4555+AY4624+AY4687+AY4763+AY4782+AY4797+AY4815+AY4860+AY4879+AY4891+AY4359+AY4517</f>
        <v>0</v>
      </c>
      <c r="AZ4899" s="135">
        <f>AZ4248+AZ4299+AZ4379+AZ4420+AZ4436+AZ4455+AZ4499+AZ4536+AZ4555+AZ4624+AZ4687+AZ4763+AZ4782+AZ4797+AZ4815+AZ4860+AZ4879+AZ4891+AZ4359+AZ4517</f>
        <v>-279270</v>
      </c>
      <c r="BA4899" s="350">
        <f>BA4248+BA4299+BA4379+BA4420+BA4436+BA4455+BA4499+BA4536+BA4555+BA4624+BA4687+BA4763+BA4782+BA4797+BA4815+BA4860+BA4879+BA4891+BA4359+BA4517</f>
        <v>-4</v>
      </c>
      <c r="BB4899" s="139">
        <f>BB4248+BB4299+BB4379+BB4420+BB4436+BB4455+BB4499+BB4536+BB4555+BB4624+BB4687+BB4763+BB4782+BB4797+BB4815+BB4860+BB4879+BB4891+BB4359+BB4517</f>
        <v>279270</v>
      </c>
      <c r="BC4899" s="134">
        <f>BC4248+BC4299+BC4379+BC4420+BC4436+BC4455+BC4499+BC4536+BC4555+BC4624+BC4687+BC4763+BC4782+BC4797+BC4815+BC4860+BC4879+BC4891+BC4359+BC4517</f>
        <v>0</v>
      </c>
      <c r="BD4899" s="135">
        <f>BD4248+BD4299+BD4379+BD4420+BD4436+BD4455+BD4499+BD4536+BD4555+BD4624+BD4687+BD4763+BD4782+BD4797+BD4815+BD4860+BD4879+BD4891+BD4359+BD4517</f>
        <v>-279270</v>
      </c>
      <c r="BE4899" s="350">
        <f>BE4248+BE4299+BE4379+BE4420+BE4436+BE4455+BE4499+BE4536+BE4555+BE4624+BE4687+BE4763+BE4782+BE4797+BE4815+BE4860+BE4879+BE4891+BE4359+BE4517</f>
        <v>-4</v>
      </c>
      <c r="BG4899" s="826"/>
      <c r="BH4899" s="607"/>
    </row>
    <row r="4900" spans="1:66" s="4" customFormat="1" ht="12.75" customHeight="1" x14ac:dyDescent="0.25">
      <c r="A4900" s="230"/>
      <c r="B4900" s="212"/>
      <c r="C4900" s="251"/>
      <c r="D4900" s="627"/>
      <c r="E4900" s="274"/>
      <c r="F4900" s="299"/>
      <c r="G4900" s="694"/>
      <c r="H4900" s="878"/>
      <c r="I4900" s="439"/>
      <c r="J4900" s="383"/>
      <c r="K4900" s="441" t="s">
        <v>210</v>
      </c>
      <c r="L4900" s="738">
        <f>L4249+L4300+L4380+L4421+L4437+L4456+L4500+L4537+L4556+L4625+L4688+L4764+L4783+L4798+L4816+L4861+L4880+L4892+L4360+L4518</f>
        <v>507410</v>
      </c>
      <c r="M4900" s="739">
        <f>M4249+M4300+M4380+M4421+M4437+M4456+M4500+M4537+M4556+M4625+M4688+M4764+M4783+M4798+M4816+M4861+M4880+M4892+M4360+M4518</f>
        <v>565810</v>
      </c>
      <c r="N4900" s="822">
        <f>N4249+N4300+N4380+N4421+N4437+N4456+N4500+N4537+N4556+N4625+N4688+N4764+N4783+N4798+N4816+N4861+N4880+N4892+N4360+N4518</f>
        <v>0</v>
      </c>
      <c r="O4900" s="666">
        <f>O4249+O4300+O4380+O4421+O4437+O4456+O4500+O4537+O4556+O4625+O4688+O4764+O4783+O4798+O4816+O4861+O4880+O4892+O4360+O4518</f>
        <v>-507410</v>
      </c>
      <c r="P4900" s="666">
        <f>P4249+P4300+P4380+P4421+P4437+P4456+P4500+P4537+P4556+P4625+P4688+P4764+P4783+P4798+P4816+P4861+P4880+P4892+P4360+P4518</f>
        <v>0</v>
      </c>
      <c r="Q4900" s="137">
        <f>Q4249+Q4300+Q4380+Q4421+Q4437+Q4456+Q4500+Q4537+Q4556+Q4625+Q4688+Q4764+Q4783+Q4798+Q4816+Q4861+Q4880+Q4892+Q4360+Q4518</f>
        <v>0</v>
      </c>
      <c r="R4900" s="138">
        <f>R4249+R4300+R4380+R4421+R4437+R4456+R4500+R4537+R4556+R4625+R4688+R4764+R4783+R4798+R4816+R4861+R4880+R4892+R4360+R4518</f>
        <v>0</v>
      </c>
      <c r="S4900" s="138">
        <f>S4249+S4300+S4380+S4421+S4437+S4456+S4500+S4537+S4556+S4625+S4688+S4764+S4783+S4798+S4816+S4861+S4880+S4892+S4360+S4518</f>
        <v>0</v>
      </c>
      <c r="T4900" s="138">
        <f>T4249+T4300+T4380+T4421+T4437+T4456+T4500+T4537+T4556+T4625+T4688+T4764+T4783+T4798+T4816+T4861+T4880+T4892+T4360+T4518</f>
        <v>0</v>
      </c>
      <c r="U4900" s="138">
        <f>U4249+U4300+U4380+U4421+U4437+U4456+U4500+U4537+U4556+U4625+U4688+U4764+U4783+U4798+U4816+U4861+U4880+U4892+U4360+U4518</f>
        <v>0</v>
      </c>
      <c r="V4900" s="138">
        <f>V4249+V4300+V4380+V4421+V4437+V4456+V4500+V4537+V4556+V4625+V4688+V4764+V4783+V4798+V4816+V4861+V4880+V4892+V4360+V4518</f>
        <v>0</v>
      </c>
      <c r="W4900" s="666">
        <f>W4249+W4300+W4380+W4421+W4437+W4456+W4500+W4537+W4556+W4625+W4688+W4764+W4783+W4798+W4816+W4861+W4880+W4892+W4360+W4518</f>
        <v>0</v>
      </c>
      <c r="X4900" s="138">
        <f>X4249+X4300+X4380+X4421+X4437+X4456+X4500+X4537+X4556+X4625+X4688+X4764+X4783+X4798+X4816+X4861+X4880+X4892+X4360+X4518</f>
        <v>0</v>
      </c>
      <c r="Y4900" s="138">
        <f>Y4249+Y4300+Y4380+Y4421+Y4437+Y4456+Y4500+Y4537+Y4556+Y4625+Y4688+Y4764+Y4783+Y4798+Y4816+Y4861+Y4880+Y4892+Y4360+Y4518</f>
        <v>0</v>
      </c>
      <c r="Z4900" s="138">
        <f>Z4249+Z4300+Z4380+Z4421+Z4437+Z4456+Z4500+Z4537+Z4556+Z4625+Z4688+Z4764+Z4783+Z4798+Z4816+Z4861+Z4880+Z4892+Z4360+Z4518</f>
        <v>0</v>
      </c>
      <c r="AA4900" s="138">
        <f>AA4249+AA4300+AA4380+AA4421+AA4437+AA4456+AA4500+AA4537+AA4556+AA4625+AA4688+AA4764+AA4783+AA4798+AA4816+AA4861+AA4880+AA4892+AA4360+AA4518</f>
        <v>0</v>
      </c>
      <c r="AB4900" s="666">
        <f>AB4249+AB4300+AB4380+AB4421+AB4437+AB4456+AB4500+AB4537+AB4556+AB4625+AB4688+AB4764+AB4783+AB4798+AB4816+AB4861+AB4880+AB4892+AB4360+AB4518</f>
        <v>0</v>
      </c>
      <c r="AC4900" s="138">
        <f>AC4249+AC4300+AC4380+AC4421+AC4437+AC4456+AC4500+AC4537+AC4556+AC4625+AC4688+AC4764+AC4783+AC4798+AC4816+AC4861+AC4880+AC4892+AC4360+AC4518</f>
        <v>0</v>
      </c>
      <c r="AD4900" s="666">
        <f>AD4249+AD4300+AD4380+AD4421+AD4437+AD4456+AD4500+AD4537+AD4556+AD4625+AD4688+AD4764+AD4783+AD4798+AD4816+AD4861+AD4880+AD4892+AD4360+AD4518</f>
        <v>0</v>
      </c>
      <c r="AE4900" s="853">
        <f>AE4249+AE4300+AE4380+AE4421+AE4437+AE4456+AE4500+AE4537+AE4556+AE4625+AE4688+AE4764+AE4783+AE4798+AE4816+AE4861+AE4880+AE4892+AE4360+AE4518</f>
        <v>0</v>
      </c>
      <c r="AF4900" s="822">
        <f>AF4249+AF4300+AF4380+AF4421+AF4437+AF4456+AF4500+AF4537+AF4556+AF4625+AF4688+AF4764+AF4783+AF4798+AF4816+AF4861+AF4880+AF4892+AF4360+AF4518</f>
        <v>0</v>
      </c>
      <c r="AG4900" s="666">
        <f>AG4249+AG4300+AG4380+AG4421+AG4437+AG4456+AG4500+AG4537+AG4556+AG4625+AG4688+AG4764+AG4783+AG4798+AG4816+AG4861+AG4880+AG4892+AG4360+AG4518</f>
        <v>-565810</v>
      </c>
      <c r="AH4900" s="666">
        <f>AH4249+AH4300+AH4380+AH4421+AH4437+AH4456+AH4500+AH4537+AH4556+AH4625+AH4688+AH4764+AH4783+AH4798+AH4816+AH4861+AH4880+AH4892+AH4360+AH4518</f>
        <v>0</v>
      </c>
      <c r="AI4900" s="137">
        <f>AI4249+AI4300+AI4380+AI4421+AI4437+AI4456+AI4500+AI4537+AI4556+AI4625+AI4688+AI4764+AI4783+AI4798+AI4816+AI4861+AI4880+AI4892+AI4360+AI4518</f>
        <v>0</v>
      </c>
      <c r="AJ4900" s="138">
        <f>AJ4249+AJ4300+AJ4380+AJ4421+AJ4437+AJ4456+AJ4500+AJ4537+AJ4556+AJ4625+AJ4688+AJ4764+AJ4783+AJ4798+AJ4816+AJ4861+AJ4880+AJ4892+AJ4360+AJ4518</f>
        <v>0</v>
      </c>
      <c r="AK4900" s="138">
        <f>AK4249+AK4300+AK4380+AK4421+AK4437+AK4456+AK4500+AK4537+AK4556+AK4625+AK4688+AK4764+AK4783+AK4798+AK4816+AK4861+AK4880+AK4892+AK4360+AK4518</f>
        <v>0</v>
      </c>
      <c r="AL4900" s="138">
        <f>AL4249+AL4300+AL4380+AL4421+AL4437+AL4456+AL4500+AL4537+AL4556+AL4625+AL4688+AL4764+AL4783+AL4798+AL4816+AL4861+AL4880+AL4892+AL4360+AL4518</f>
        <v>0</v>
      </c>
      <c r="AM4900" s="138">
        <f>AM4249+AM4300+AM4380+AM4421+AM4437+AM4456+AM4500+AM4537+AM4556+AM4625+AM4688+AM4764+AM4783+AM4798+AM4816+AM4861+AM4880+AM4892+AM4360+AM4518</f>
        <v>0</v>
      </c>
      <c r="AN4900" s="138">
        <f>AN4249+AN4300+AN4380+AN4421+AN4437+AN4456+AN4500+AN4537+AN4556+AN4625+AN4688+AN4764+AN4783+AN4798+AN4816+AN4861+AN4880+AN4892+AN4360+AN4518</f>
        <v>0</v>
      </c>
      <c r="AO4900" s="666">
        <f>AO4249+AO4300+AO4380+AO4421+AO4437+AO4456+AO4500+AO4537+AO4556+AO4625+AO4688+AO4764+AO4783+AO4798+AO4816+AO4861+AO4880+AO4892+AO4360+AO4518</f>
        <v>0</v>
      </c>
      <c r="AP4900" s="138">
        <f>AP4249+AP4300+AP4380+AP4421+AP4437+AP4456+AP4500+AP4537+AP4556+AP4625+AP4688+AP4764+AP4783+AP4798+AP4816+AP4861+AP4880+AP4892+AP4360+AP4518</f>
        <v>0</v>
      </c>
      <c r="AQ4900" s="138">
        <f>AQ4249+AQ4300+AQ4380+AQ4421+AQ4437+AQ4456+AQ4500+AQ4537+AQ4556+AQ4625+AQ4688+AQ4764+AQ4783+AQ4798+AQ4816+AQ4861+AQ4880+AQ4892+AQ4360+AQ4518</f>
        <v>0</v>
      </c>
      <c r="AR4900" s="138">
        <f>AR4249+AR4300+AR4380+AR4421+AR4437+AR4456+AR4500+AR4537+AR4556+AR4625+AR4688+AR4764+AR4783+AR4798+AR4816+AR4861+AR4880+AR4892+AR4360+AR4518</f>
        <v>0</v>
      </c>
      <c r="AS4900" s="138">
        <f>AS4249+AS4300+AS4380+AS4421+AS4437+AS4456+AS4500+AS4537+AS4556+AS4625+AS4688+AS4764+AS4783+AS4798+AS4816+AS4861+AS4880+AS4892+AS4360+AS4518</f>
        <v>0</v>
      </c>
      <c r="AT4900" s="666">
        <f>AT4249+AT4300+AT4380+AT4421+AT4437+AT4456+AT4500+AT4537+AT4556+AT4625+AT4688+AT4764+AT4783+AT4798+AT4816+AT4861+AT4880+AT4892+AT4360+AT4518</f>
        <v>0</v>
      </c>
      <c r="AU4900" s="138">
        <f>AU4249+AU4300+AU4380+AU4421+AU4437+AU4456+AU4500+AU4537+AU4556+AU4625+AU4688+AU4764+AU4783+AU4798+AU4816+AU4861+AU4880+AU4892+AU4360+AU4518</f>
        <v>0</v>
      </c>
      <c r="AV4900" s="666">
        <f>AV4249+AV4300+AV4380+AV4421+AV4437+AV4456+AV4500+AV4537+AV4556+AV4625+AV4688+AV4764+AV4783+AV4798+AV4816+AV4861+AV4880+AV4892+AV4360+AV4518</f>
        <v>0</v>
      </c>
      <c r="AW4900" s="853">
        <f>AW4249+AW4300+AW4380+AW4421+AW4437+AW4456+AW4500+AW4537+AW4556+AW4625+AW4688+AW4764+AW4783+AW4798+AW4816+AW4861+AW4880+AW4892+AW4360+AW4518</f>
        <v>0</v>
      </c>
      <c r="AX4900" s="136">
        <f>AX4249+AX4300+AX4380+AX4421+AX4437+AX4456+AX4500+AX4537+AX4556+AX4625+AX4688+AX4764+AX4783+AX4798+AX4816+AX4861+AX4880+AX4892+AX4360+AX4518</f>
        <v>507410</v>
      </c>
      <c r="AY4900" s="134">
        <f>AY4249+AY4300+AY4380+AY4421+AY4437+AY4456+AY4500+AY4537+AY4556+AY4625+AY4688+AY4764+AY4783+AY4798+AY4816+AY4861+AY4880+AY4892+AY4360+AY4518</f>
        <v>0</v>
      </c>
      <c r="AZ4900" s="135">
        <f>AZ4249+AZ4300+AZ4380+AZ4421+AZ4437+AZ4456+AZ4500+AZ4537+AZ4556+AZ4625+AZ4688+AZ4764+AZ4783+AZ4798+AZ4816+AZ4861+AZ4880+AZ4892+AZ4360+AZ4518</f>
        <v>-507410</v>
      </c>
      <c r="BA4900" s="350">
        <f>BA4249+BA4300+BA4380+BA4421+BA4437+BA4456+BA4500+BA4537+BA4556+BA4625+BA4688+BA4764+BA4783+BA4798+BA4816+BA4861+BA4880+BA4892+BA4360+BA4518</f>
        <v>-4</v>
      </c>
      <c r="BB4900" s="139">
        <f>BB4249+BB4300+BB4380+BB4421+BB4437+BB4456+BB4500+BB4537+BB4556+BB4625+BB4688+BB4764+BB4783+BB4798+BB4816+BB4861+BB4880+BB4892+BB4360+BB4518</f>
        <v>565810</v>
      </c>
      <c r="BC4900" s="134">
        <f>BC4249+BC4300+BC4380+BC4421+BC4437+BC4456+BC4500+BC4537+BC4556+BC4625+BC4688+BC4764+BC4783+BC4798+BC4816+BC4861+BC4880+BC4892+BC4360+BC4518</f>
        <v>0</v>
      </c>
      <c r="BD4900" s="135">
        <f>BD4249+BD4300+BD4380+BD4421+BD4437+BD4456+BD4500+BD4537+BD4556+BD4625+BD4688+BD4764+BD4783+BD4798+BD4816+BD4861+BD4880+BD4892+BD4360+BD4518</f>
        <v>-565810</v>
      </c>
      <c r="BE4900" s="350">
        <f>BE4249+BE4300+BE4380+BE4421+BE4437+BE4456+BE4500+BE4537+BE4556+BE4625+BE4688+BE4764+BE4783+BE4798+BE4816+BE4861+BE4880+BE4892+BE4360+BE4518</f>
        <v>-4</v>
      </c>
      <c r="BF4900" s="41"/>
      <c r="BG4900" s="826"/>
      <c r="BH4900" s="607"/>
      <c r="BI4900" s="41"/>
      <c r="BJ4900" s="41"/>
      <c r="BK4900" s="41"/>
      <c r="BL4900" s="41"/>
      <c r="BM4900" s="41"/>
      <c r="BN4900" s="41"/>
    </row>
    <row r="4901" spans="1:66" s="27" customFormat="1" ht="12.75" customHeight="1" x14ac:dyDescent="0.25">
      <c r="A4901" s="230"/>
      <c r="B4901" s="212"/>
      <c r="C4901" s="251"/>
      <c r="D4901" s="627"/>
      <c r="E4901" s="274"/>
      <c r="F4901" s="299"/>
      <c r="G4901" s="694"/>
      <c r="H4901" s="878"/>
      <c r="I4901" s="439"/>
      <c r="J4901" s="383"/>
      <c r="K4901" s="440" t="s">
        <v>53</v>
      </c>
      <c r="L4901" s="738">
        <f>L4250+L4301+L4381+L4422+L4438+L4457+L4501+L4538+L4557+L4626+L4689+L4765+L4784+L4799+L4817+L4862+L4881+L4893+L4361+L4519</f>
        <v>0</v>
      </c>
      <c r="M4901" s="739">
        <f>M4250+M4301+M4381+M4422+M4438+M4457+M4501+M4538+M4557+M4626+M4689+M4765+M4784+M4799+M4817+M4862+M4881+M4893+M4361+M4519</f>
        <v>0</v>
      </c>
      <c r="N4901" s="822">
        <f>N4250+N4301+N4381+N4422+N4438+N4457+N4501+N4538+N4557+N4626+N4689+N4765+N4784+N4799+N4817+N4862+N4881+N4893+N4361+N4519</f>
        <v>0</v>
      </c>
      <c r="O4901" s="666">
        <f>O4250+O4301+O4381+O4422+O4438+O4457+O4501+O4538+O4557+O4626+O4689+O4765+O4784+O4799+O4817+O4862+O4881+O4893+O4361+O4519</f>
        <v>0</v>
      </c>
      <c r="P4901" s="666">
        <f>P4250+P4301+P4381+P4422+P4438+P4457+P4501+P4538+P4557+P4626+P4689+P4765+P4784+P4799+P4817+P4862+P4881+P4893+P4361+P4519</f>
        <v>0</v>
      </c>
      <c r="Q4901" s="137">
        <f>Q4250+Q4301+Q4381+Q4422+Q4438+Q4457+Q4501+Q4538+Q4557+Q4626+Q4689+Q4765+Q4784+Q4799+Q4817+Q4862+Q4881+Q4893+Q4361+Q4519</f>
        <v>0</v>
      </c>
      <c r="R4901" s="138">
        <f>R4250+R4301+R4381+R4422+R4438+R4457+R4501+R4538+R4557+R4626+R4689+R4765+R4784+R4799+R4817+R4862+R4881+R4893+R4361+R4519</f>
        <v>0</v>
      </c>
      <c r="S4901" s="138">
        <f>S4250+S4301+S4381+S4422+S4438+S4457+S4501+S4538+S4557+S4626+S4689+S4765+S4784+S4799+S4817+S4862+S4881+S4893+S4361+S4519</f>
        <v>0</v>
      </c>
      <c r="T4901" s="138">
        <f>T4250+T4301+T4381+T4422+T4438+T4457+T4501+T4538+T4557+T4626+T4689+T4765+T4784+T4799+T4817+T4862+T4881+T4893+T4361+T4519</f>
        <v>0</v>
      </c>
      <c r="U4901" s="138">
        <f>U4250+U4301+U4381+U4422+U4438+U4457+U4501+U4538+U4557+U4626+U4689+U4765+U4784+U4799+U4817+U4862+U4881+U4893+U4361+U4519</f>
        <v>0</v>
      </c>
      <c r="V4901" s="138">
        <f>V4250+V4301+V4381+V4422+V4438+V4457+V4501+V4538+V4557+V4626+V4689+V4765+V4784+V4799+V4817+V4862+V4881+V4893+V4361+V4519</f>
        <v>0</v>
      </c>
      <c r="W4901" s="666">
        <f>W4250+W4301+W4381+W4422+W4438+W4457+W4501+W4538+W4557+W4626+W4689+W4765+W4784+W4799+W4817+W4862+W4881+W4893+W4361+W4519</f>
        <v>0</v>
      </c>
      <c r="X4901" s="138">
        <f>X4250+X4301+X4381+X4422+X4438+X4457+X4501+X4538+X4557+X4626+X4689+X4765+X4784+X4799+X4817+X4862+X4881+X4893+X4361+X4519</f>
        <v>0</v>
      </c>
      <c r="Y4901" s="138">
        <f>Y4250+Y4301+Y4381+Y4422+Y4438+Y4457+Y4501+Y4538+Y4557+Y4626+Y4689+Y4765+Y4784+Y4799+Y4817+Y4862+Y4881+Y4893+Y4361+Y4519</f>
        <v>0</v>
      </c>
      <c r="Z4901" s="138">
        <f>Z4250+Z4301+Z4381+Z4422+Z4438+Z4457+Z4501+Z4538+Z4557+Z4626+Z4689+Z4765+Z4784+Z4799+Z4817+Z4862+Z4881+Z4893+Z4361+Z4519</f>
        <v>0</v>
      </c>
      <c r="AA4901" s="138">
        <f>AA4250+AA4301+AA4381+AA4422+AA4438+AA4457+AA4501+AA4538+AA4557+AA4626+AA4689+AA4765+AA4784+AA4799+AA4817+AA4862+AA4881+AA4893+AA4361+AA4519</f>
        <v>0</v>
      </c>
      <c r="AB4901" s="666">
        <f>AB4250+AB4301+AB4381+AB4422+AB4438+AB4457+AB4501+AB4538+AB4557+AB4626+AB4689+AB4765+AB4784+AB4799+AB4817+AB4862+AB4881+AB4893+AB4361+AB4519</f>
        <v>0</v>
      </c>
      <c r="AC4901" s="138">
        <f>AC4250+AC4301+AC4381+AC4422+AC4438+AC4457+AC4501+AC4538+AC4557+AC4626+AC4689+AC4765+AC4784+AC4799+AC4817+AC4862+AC4881+AC4893+AC4361+AC4519</f>
        <v>0</v>
      </c>
      <c r="AD4901" s="666">
        <f>AD4250+AD4301+AD4381+AD4422+AD4438+AD4457+AD4501+AD4538+AD4557+AD4626+AD4689+AD4765+AD4784+AD4799+AD4817+AD4862+AD4881+AD4893+AD4361+AD4519</f>
        <v>0</v>
      </c>
      <c r="AE4901" s="853">
        <f>AE4250+AE4301+AE4381+AE4422+AE4438+AE4457+AE4501+AE4538+AE4557+AE4626+AE4689+AE4765+AE4784+AE4799+AE4817+AE4862+AE4881+AE4893+AE4361+AE4519</f>
        <v>0</v>
      </c>
      <c r="AF4901" s="822">
        <f>AF4250+AF4301+AF4381+AF4422+AF4438+AF4457+AF4501+AF4538+AF4557+AF4626+AF4689+AF4765+AF4784+AF4799+AF4817+AF4862+AF4881+AF4893+AF4361+AF4519</f>
        <v>0</v>
      </c>
      <c r="AG4901" s="666">
        <f>AG4250+AG4301+AG4381+AG4422+AG4438+AG4457+AG4501+AG4538+AG4557+AG4626+AG4689+AG4765+AG4784+AG4799+AG4817+AG4862+AG4881+AG4893+AG4361+AG4519</f>
        <v>0</v>
      </c>
      <c r="AH4901" s="666">
        <f>AH4250+AH4301+AH4381+AH4422+AH4438+AH4457+AH4501+AH4538+AH4557+AH4626+AH4689+AH4765+AH4784+AH4799+AH4817+AH4862+AH4881+AH4893+AH4361+AH4519</f>
        <v>0</v>
      </c>
      <c r="AI4901" s="137">
        <f>AI4250+AI4301+AI4381+AI4422+AI4438+AI4457+AI4501+AI4538+AI4557+AI4626+AI4689+AI4765+AI4784+AI4799+AI4817+AI4862+AI4881+AI4893+AI4361+AI4519</f>
        <v>0</v>
      </c>
      <c r="AJ4901" s="138">
        <f>AJ4250+AJ4301+AJ4381+AJ4422+AJ4438+AJ4457+AJ4501+AJ4538+AJ4557+AJ4626+AJ4689+AJ4765+AJ4784+AJ4799+AJ4817+AJ4862+AJ4881+AJ4893+AJ4361+AJ4519</f>
        <v>0</v>
      </c>
      <c r="AK4901" s="138">
        <f>AK4250+AK4301+AK4381+AK4422+AK4438+AK4457+AK4501+AK4538+AK4557+AK4626+AK4689+AK4765+AK4784+AK4799+AK4817+AK4862+AK4881+AK4893+AK4361+AK4519</f>
        <v>0</v>
      </c>
      <c r="AL4901" s="138">
        <f>AL4250+AL4301+AL4381+AL4422+AL4438+AL4457+AL4501+AL4538+AL4557+AL4626+AL4689+AL4765+AL4784+AL4799+AL4817+AL4862+AL4881+AL4893+AL4361+AL4519</f>
        <v>0</v>
      </c>
      <c r="AM4901" s="138">
        <f>AM4250+AM4301+AM4381+AM4422+AM4438+AM4457+AM4501+AM4538+AM4557+AM4626+AM4689+AM4765+AM4784+AM4799+AM4817+AM4862+AM4881+AM4893+AM4361+AM4519</f>
        <v>0</v>
      </c>
      <c r="AN4901" s="138">
        <f>AN4250+AN4301+AN4381+AN4422+AN4438+AN4457+AN4501+AN4538+AN4557+AN4626+AN4689+AN4765+AN4784+AN4799+AN4817+AN4862+AN4881+AN4893+AN4361+AN4519</f>
        <v>0</v>
      </c>
      <c r="AO4901" s="666">
        <f>AO4250+AO4301+AO4381+AO4422+AO4438+AO4457+AO4501+AO4538+AO4557+AO4626+AO4689+AO4765+AO4784+AO4799+AO4817+AO4862+AO4881+AO4893+AO4361+AO4519</f>
        <v>0</v>
      </c>
      <c r="AP4901" s="138">
        <f>AP4250+AP4301+AP4381+AP4422+AP4438+AP4457+AP4501+AP4538+AP4557+AP4626+AP4689+AP4765+AP4784+AP4799+AP4817+AP4862+AP4881+AP4893+AP4361+AP4519</f>
        <v>0</v>
      </c>
      <c r="AQ4901" s="138">
        <f>AQ4250+AQ4301+AQ4381+AQ4422+AQ4438+AQ4457+AQ4501+AQ4538+AQ4557+AQ4626+AQ4689+AQ4765+AQ4784+AQ4799+AQ4817+AQ4862+AQ4881+AQ4893+AQ4361+AQ4519</f>
        <v>0</v>
      </c>
      <c r="AR4901" s="138">
        <f>AR4250+AR4301+AR4381+AR4422+AR4438+AR4457+AR4501+AR4538+AR4557+AR4626+AR4689+AR4765+AR4784+AR4799+AR4817+AR4862+AR4881+AR4893+AR4361+AR4519</f>
        <v>0</v>
      </c>
      <c r="AS4901" s="138">
        <f>AS4250+AS4301+AS4381+AS4422+AS4438+AS4457+AS4501+AS4538+AS4557+AS4626+AS4689+AS4765+AS4784+AS4799+AS4817+AS4862+AS4881+AS4893+AS4361+AS4519</f>
        <v>0</v>
      </c>
      <c r="AT4901" s="666">
        <f>AT4250+AT4301+AT4381+AT4422+AT4438+AT4457+AT4501+AT4538+AT4557+AT4626+AT4689+AT4765+AT4784+AT4799+AT4817+AT4862+AT4881+AT4893+AT4361+AT4519</f>
        <v>0</v>
      </c>
      <c r="AU4901" s="138">
        <f>AU4250+AU4301+AU4381+AU4422+AU4438+AU4457+AU4501+AU4538+AU4557+AU4626+AU4689+AU4765+AU4784+AU4799+AU4817+AU4862+AU4881+AU4893+AU4361+AU4519</f>
        <v>0</v>
      </c>
      <c r="AV4901" s="666">
        <f>AV4250+AV4301+AV4381+AV4422+AV4438+AV4457+AV4501+AV4538+AV4557+AV4626+AV4689+AV4765+AV4784+AV4799+AV4817+AV4862+AV4881+AV4893+AV4361+AV4519</f>
        <v>0</v>
      </c>
      <c r="AW4901" s="853">
        <f>AW4250+AW4301+AW4381+AW4422+AW4438+AW4457+AW4501+AW4538+AW4557+AW4626+AW4689+AW4765+AW4784+AW4799+AW4817+AW4862+AW4881+AW4893+AW4361+AW4519</f>
        <v>0</v>
      </c>
      <c r="AX4901" s="136">
        <f>AX4250+AX4301+AX4381+AX4422+AX4438+AX4457+AX4501+AX4538+AX4557+AX4626+AX4689+AX4765+AX4784+AX4799+AX4817+AX4862+AX4881+AX4893+AX4361+AX4519</f>
        <v>0</v>
      </c>
      <c r="AY4901" s="134">
        <f>AY4250+AY4301+AY4381+AY4422+AY4438+AY4457+AY4501+AY4538+AY4557+AY4626+AY4689+AY4765+AY4784+AY4799+AY4817+AY4862+AY4881+AY4893+AY4361+AY4519</f>
        <v>0</v>
      </c>
      <c r="AZ4901" s="135">
        <f>AZ4250+AZ4301+AZ4381+AZ4422+AZ4438+AZ4457+AZ4501+AZ4538+AZ4557+AZ4626+AZ4689+AZ4765+AZ4784+AZ4799+AZ4817+AZ4862+AZ4881+AZ4893+AZ4361+AZ4519</f>
        <v>0</v>
      </c>
      <c r="BA4901" s="350" t="e">
        <f>BA4250+BA4301+BA4381+BA4422+BA4438+BA4457+BA4501+BA4538+BA4557+BA4626+BA4689+BA4765+BA4784+BA4799+BA4817+BA4862+BA4881+BA4893+BA4361+BA4519</f>
        <v>#DIV/0!</v>
      </c>
      <c r="BB4901" s="139">
        <f>BB4250+BB4301+BB4381+BB4422+BB4438+BB4457+BB4501+BB4538+BB4557+BB4626+BB4689+BB4765+BB4784+BB4799+BB4817+BB4862+BB4881+BB4893+BB4361+BB4519</f>
        <v>0</v>
      </c>
      <c r="BC4901" s="134">
        <f>BC4250+BC4301+BC4381+BC4422+BC4438+BC4457+BC4501+BC4538+BC4557+BC4626+BC4689+BC4765+BC4784+BC4799+BC4817+BC4862+BC4881+BC4893+BC4361+BC4519</f>
        <v>0</v>
      </c>
      <c r="BD4901" s="135">
        <f>BD4250+BD4301+BD4381+BD4422+BD4438+BD4457+BD4501+BD4538+BD4557+BD4626+BD4689+BD4765+BD4784+BD4799+BD4817+BD4862+BD4881+BD4893+BD4361+BD4519</f>
        <v>0</v>
      </c>
      <c r="BE4901" s="350" t="e">
        <f>BE4250+BE4301+BE4381+BE4422+BE4438+BE4457+BE4501+BE4538+BE4557+BE4626+BE4689+BE4765+BE4784+BE4799+BE4817+BE4862+BE4881+BE4893+BE4361+BE4519</f>
        <v>#DIV/0!</v>
      </c>
      <c r="BF4901" s="40"/>
      <c r="BG4901" s="826"/>
      <c r="BH4901" s="607"/>
      <c r="BI4901" s="40"/>
      <c r="BJ4901" s="40"/>
      <c r="BK4901" s="40"/>
      <c r="BL4901" s="40"/>
      <c r="BM4901" s="40"/>
      <c r="BN4901" s="40"/>
    </row>
    <row r="4902" spans="1:66" ht="12.75" customHeight="1" x14ac:dyDescent="0.25">
      <c r="A4902" s="223"/>
      <c r="B4902" s="205"/>
      <c r="C4902" s="251"/>
      <c r="D4902" s="619"/>
      <c r="E4902" s="274"/>
      <c r="F4902" s="299"/>
      <c r="G4902" s="694"/>
      <c r="H4902" s="878"/>
      <c r="I4902" s="397"/>
      <c r="J4902" s="380"/>
      <c r="K4902" s="441" t="s">
        <v>211</v>
      </c>
      <c r="L4902" s="738">
        <f t="shared" ref="L4902:P4902" si="7356">L4896-L4899</f>
        <v>600403</v>
      </c>
      <c r="M4902" s="739">
        <f t="shared" si="7356"/>
        <v>591677</v>
      </c>
      <c r="N4902" s="822">
        <f t="shared" si="7356"/>
        <v>0</v>
      </c>
      <c r="O4902" s="666">
        <f t="shared" si="7356"/>
        <v>-600403</v>
      </c>
      <c r="P4902" s="666">
        <f t="shared" si="7356"/>
        <v>0</v>
      </c>
      <c r="Q4902" s="137">
        <f t="shared" ref="Q4902:BE4902" si="7357">Q4896-Q4899</f>
        <v>0</v>
      </c>
      <c r="R4902" s="138">
        <f t="shared" si="7357"/>
        <v>0</v>
      </c>
      <c r="S4902" s="138">
        <f t="shared" si="7357"/>
        <v>0</v>
      </c>
      <c r="T4902" s="138">
        <f t="shared" si="7357"/>
        <v>0</v>
      </c>
      <c r="U4902" s="138">
        <f t="shared" si="7357"/>
        <v>0</v>
      </c>
      <c r="V4902" s="138">
        <f t="shared" si="7357"/>
        <v>0</v>
      </c>
      <c r="W4902" s="666"/>
      <c r="X4902" s="138">
        <f t="shared" si="7357"/>
        <v>0</v>
      </c>
      <c r="Y4902" s="138">
        <f t="shared" si="7357"/>
        <v>0</v>
      </c>
      <c r="Z4902" s="138">
        <f t="shared" si="7357"/>
        <v>0</v>
      </c>
      <c r="AA4902" s="138">
        <f t="shared" si="7357"/>
        <v>0</v>
      </c>
      <c r="AB4902" s="666"/>
      <c r="AC4902" s="138">
        <f t="shared" si="7357"/>
        <v>0</v>
      </c>
      <c r="AD4902" s="666">
        <f>AD4896-AD4899</f>
        <v>0</v>
      </c>
      <c r="AE4902" s="853">
        <f>AE4896-AE4899</f>
        <v>0</v>
      </c>
      <c r="AF4902" s="822">
        <f t="shared" ref="AF4902:AH4902" si="7358">AF4896-AF4899</f>
        <v>0</v>
      </c>
      <c r="AG4902" s="666">
        <f t="shared" si="7358"/>
        <v>-591677</v>
      </c>
      <c r="AH4902" s="666">
        <f t="shared" si="7358"/>
        <v>0</v>
      </c>
      <c r="AI4902" s="137">
        <f t="shared" si="7357"/>
        <v>0</v>
      </c>
      <c r="AJ4902" s="138">
        <f t="shared" si="7357"/>
        <v>0</v>
      </c>
      <c r="AK4902" s="138">
        <f t="shared" si="7357"/>
        <v>0</v>
      </c>
      <c r="AL4902" s="138">
        <f t="shared" si="7357"/>
        <v>0</v>
      </c>
      <c r="AM4902" s="138">
        <f t="shared" si="7357"/>
        <v>0</v>
      </c>
      <c r="AN4902" s="138">
        <f t="shared" si="7357"/>
        <v>0</v>
      </c>
      <c r="AO4902" s="666"/>
      <c r="AP4902" s="138">
        <f t="shared" si="7357"/>
        <v>0</v>
      </c>
      <c r="AQ4902" s="138">
        <f t="shared" si="7357"/>
        <v>0</v>
      </c>
      <c r="AR4902" s="138">
        <f t="shared" si="7357"/>
        <v>0</v>
      </c>
      <c r="AS4902" s="138">
        <f t="shared" si="7357"/>
        <v>0</v>
      </c>
      <c r="AT4902" s="666"/>
      <c r="AU4902" s="138">
        <f t="shared" si="7357"/>
        <v>0</v>
      </c>
      <c r="AV4902" s="666">
        <f t="shared" ref="AV4902" si="7359">AV4896-AV4899</f>
        <v>0</v>
      </c>
      <c r="AW4902" s="853">
        <f t="shared" si="7357"/>
        <v>0</v>
      </c>
      <c r="AX4902" s="136">
        <f t="shared" si="7357"/>
        <v>600403</v>
      </c>
      <c r="AY4902" s="134">
        <f t="shared" si="7357"/>
        <v>0</v>
      </c>
      <c r="AZ4902" s="135">
        <f t="shared" si="7357"/>
        <v>-600403</v>
      </c>
      <c r="BA4902" s="350" t="e">
        <f t="shared" si="7357"/>
        <v>#DIV/0!</v>
      </c>
      <c r="BB4902" s="139">
        <f t="shared" si="7357"/>
        <v>591677</v>
      </c>
      <c r="BC4902" s="134">
        <f t="shared" si="7357"/>
        <v>0</v>
      </c>
      <c r="BD4902" s="135">
        <f t="shared" si="7357"/>
        <v>-591677</v>
      </c>
      <c r="BE4902" s="350" t="e">
        <f t="shared" si="7357"/>
        <v>#DIV/0!</v>
      </c>
      <c r="BG4902" s="826"/>
      <c r="BH4902" s="607"/>
    </row>
    <row r="4903" spans="1:66" ht="12.75" customHeight="1" x14ac:dyDescent="0.25">
      <c r="A4903" s="222"/>
      <c r="C4903" s="116"/>
      <c r="D4903" s="620"/>
      <c r="F4903" s="117"/>
      <c r="G4903" s="694"/>
      <c r="H4903" s="878"/>
      <c r="I4903" s="397"/>
      <c r="J4903" s="380"/>
      <c r="K4903" s="429"/>
      <c r="L4903" s="738"/>
      <c r="M4903" s="739"/>
      <c r="N4903" s="931"/>
      <c r="O4903" s="923"/>
      <c r="P4903" s="923"/>
      <c r="Q4903" s="641"/>
      <c r="R4903" s="537"/>
      <c r="S4903" s="537"/>
      <c r="T4903" s="537"/>
      <c r="U4903" s="537"/>
      <c r="V4903" s="537"/>
      <c r="W4903" s="531"/>
      <c r="X4903" s="141"/>
      <c r="Y4903" s="141"/>
      <c r="Z4903" s="552"/>
      <c r="AA4903" s="552"/>
      <c r="AB4903" s="531"/>
      <c r="AC4903" s="593"/>
      <c r="AD4903" s="923"/>
      <c r="AE4903" s="846"/>
      <c r="AF4903" s="931"/>
      <c r="AG4903" s="923"/>
      <c r="AH4903" s="923"/>
      <c r="AI4903" s="641"/>
      <c r="AJ4903" s="537"/>
      <c r="AK4903" s="537"/>
      <c r="AL4903" s="537"/>
      <c r="AM4903" s="537"/>
      <c r="AN4903" s="537"/>
      <c r="AO4903" s="531"/>
      <c r="AP4903" s="141"/>
      <c r="AQ4903" s="141"/>
      <c r="AR4903" s="552"/>
      <c r="AS4903" s="552"/>
      <c r="AT4903" s="531"/>
      <c r="AU4903" s="593"/>
      <c r="AV4903" s="923"/>
      <c r="AW4903" s="846"/>
      <c r="AX4903" s="115"/>
      <c r="AY4903" s="5"/>
      <c r="AZ4903" s="5"/>
      <c r="BA4903" s="335"/>
      <c r="BC4903" s="5"/>
      <c r="BD4903" s="5"/>
      <c r="BE4903" s="335"/>
      <c r="BG4903" s="826"/>
      <c r="BH4903" s="607"/>
    </row>
    <row r="4904" spans="1:66" ht="12.75" customHeight="1" x14ac:dyDescent="0.25">
      <c r="A4904" s="222"/>
      <c r="C4904" s="116"/>
      <c r="D4904" s="620"/>
      <c r="F4904" s="117"/>
      <c r="G4904" s="694"/>
      <c r="H4904" s="878"/>
      <c r="I4904" s="397"/>
      <c r="J4904" s="380"/>
      <c r="K4904" s="429"/>
      <c r="L4904" s="738"/>
      <c r="M4904" s="739"/>
      <c r="N4904" s="931"/>
      <c r="O4904" s="923"/>
      <c r="P4904" s="923"/>
      <c r="Q4904" s="641"/>
      <c r="R4904" s="537"/>
      <c r="S4904" s="537"/>
      <c r="T4904" s="537"/>
      <c r="U4904" s="537"/>
      <c r="V4904" s="537"/>
      <c r="W4904" s="531"/>
      <c r="X4904" s="141"/>
      <c r="Y4904" s="141"/>
      <c r="Z4904" s="552"/>
      <c r="AA4904" s="552"/>
      <c r="AB4904" s="531"/>
      <c r="AC4904" s="593"/>
      <c r="AD4904" s="923"/>
      <c r="AE4904" s="846"/>
      <c r="AF4904" s="931"/>
      <c r="AG4904" s="923"/>
      <c r="AH4904" s="923"/>
      <c r="AI4904" s="641"/>
      <c r="AJ4904" s="537"/>
      <c r="AK4904" s="537"/>
      <c r="AL4904" s="537"/>
      <c r="AM4904" s="537"/>
      <c r="AN4904" s="537"/>
      <c r="AO4904" s="531"/>
      <c r="AP4904" s="141"/>
      <c r="AQ4904" s="141"/>
      <c r="AR4904" s="552"/>
      <c r="AS4904" s="552"/>
      <c r="AT4904" s="531"/>
      <c r="AU4904" s="593"/>
      <c r="AV4904" s="923"/>
      <c r="AW4904" s="846"/>
      <c r="AX4904" s="115"/>
      <c r="AY4904" s="5"/>
      <c r="AZ4904" s="5"/>
      <c r="BA4904" s="335"/>
      <c r="BC4904" s="5"/>
      <c r="BD4904" s="5"/>
      <c r="BE4904" s="335"/>
      <c r="BG4904" s="826"/>
      <c r="BH4904" s="607"/>
    </row>
    <row r="4905" spans="1:66" ht="12.75" customHeight="1" x14ac:dyDescent="0.25">
      <c r="A4905" s="222"/>
      <c r="C4905" s="116"/>
      <c r="D4905" s="620"/>
      <c r="F4905" s="117"/>
      <c r="G4905" s="694"/>
      <c r="H4905" s="878"/>
      <c r="I4905" s="397"/>
      <c r="J4905" s="380"/>
      <c r="K4905" s="429"/>
      <c r="L4905" s="738"/>
      <c r="M4905" s="739"/>
      <c r="N4905" s="931"/>
      <c r="O4905" s="923"/>
      <c r="P4905" s="923"/>
      <c r="Q4905" s="641"/>
      <c r="R4905" s="537"/>
      <c r="S4905" s="537"/>
      <c r="T4905" s="537"/>
      <c r="U4905" s="537"/>
      <c r="V4905" s="537"/>
      <c r="W4905" s="531"/>
      <c r="X4905" s="141"/>
      <c r="Y4905" s="141"/>
      <c r="Z4905" s="552"/>
      <c r="AA4905" s="552"/>
      <c r="AB4905" s="531"/>
      <c r="AC4905" s="593"/>
      <c r="AD4905" s="923"/>
      <c r="AE4905" s="846"/>
      <c r="AF4905" s="931"/>
      <c r="AG4905" s="923"/>
      <c r="AH4905" s="923"/>
      <c r="AI4905" s="641"/>
      <c r="AJ4905" s="537"/>
      <c r="AK4905" s="537"/>
      <c r="AL4905" s="537"/>
      <c r="AM4905" s="537"/>
      <c r="AN4905" s="537"/>
      <c r="AO4905" s="531"/>
      <c r="AP4905" s="141"/>
      <c r="AQ4905" s="141"/>
      <c r="AR4905" s="552"/>
      <c r="AS4905" s="552"/>
      <c r="AT4905" s="531"/>
      <c r="AU4905" s="593"/>
      <c r="AV4905" s="923"/>
      <c r="AW4905" s="846"/>
      <c r="AX4905" s="115"/>
      <c r="AY4905" s="5"/>
      <c r="AZ4905" s="5"/>
      <c r="BA4905" s="335"/>
      <c r="BC4905" s="5"/>
      <c r="BD4905" s="5"/>
      <c r="BE4905" s="335"/>
      <c r="BG4905" s="826"/>
      <c r="BH4905" s="607"/>
    </row>
    <row r="4906" spans="1:66" s="4" customFormat="1" ht="12.75" customHeight="1" x14ac:dyDescent="0.25">
      <c r="A4906" s="21"/>
      <c r="B4906" s="112"/>
      <c r="C4906" s="116"/>
      <c r="D4906" s="623"/>
      <c r="E4906" s="278"/>
      <c r="F4906" s="116"/>
      <c r="G4906" s="694"/>
      <c r="H4906" s="878"/>
      <c r="I4906" s="397"/>
      <c r="J4906" s="380"/>
      <c r="K4906" s="400" t="s">
        <v>6655</v>
      </c>
      <c r="L4906" s="738"/>
      <c r="M4906" s="739"/>
      <c r="N4906" s="931"/>
      <c r="O4906" s="923"/>
      <c r="P4906" s="923"/>
      <c r="Q4906" s="641"/>
      <c r="R4906" s="537"/>
      <c r="S4906" s="537"/>
      <c r="T4906" s="537"/>
      <c r="U4906" s="537"/>
      <c r="V4906" s="537"/>
      <c r="W4906" s="531"/>
      <c r="X4906" s="141"/>
      <c r="Y4906" s="141"/>
      <c r="Z4906" s="552"/>
      <c r="AA4906" s="552"/>
      <c r="AB4906" s="531"/>
      <c r="AC4906" s="593"/>
      <c r="AD4906" s="923"/>
      <c r="AE4906" s="846"/>
      <c r="AF4906" s="931"/>
      <c r="AG4906" s="923"/>
      <c r="AH4906" s="923"/>
      <c r="AI4906" s="641"/>
      <c r="AJ4906" s="537"/>
      <c r="AK4906" s="537"/>
      <c r="AL4906" s="537"/>
      <c r="AM4906" s="537"/>
      <c r="AN4906" s="537"/>
      <c r="AO4906" s="531"/>
      <c r="AP4906" s="141"/>
      <c r="AQ4906" s="141"/>
      <c r="AR4906" s="552"/>
      <c r="AS4906" s="552"/>
      <c r="AT4906" s="531"/>
      <c r="AU4906" s="593"/>
      <c r="AV4906" s="923"/>
      <c r="AW4906" s="846"/>
      <c r="AX4906" s="115"/>
      <c r="AY4906" s="5"/>
      <c r="AZ4906" s="5"/>
      <c r="BA4906" s="335"/>
      <c r="BB4906" s="23"/>
      <c r="BC4906" s="5"/>
      <c r="BD4906" s="5"/>
      <c r="BE4906" s="335"/>
      <c r="BF4906" s="41"/>
      <c r="BG4906" s="826"/>
      <c r="BH4906" s="607"/>
      <c r="BI4906" s="41"/>
      <c r="BJ4906" s="41"/>
      <c r="BK4906" s="41"/>
      <c r="BL4906" s="41"/>
      <c r="BM4906" s="41"/>
      <c r="BN4906" s="41"/>
    </row>
    <row r="4907" spans="1:66" s="1" customFormat="1" x14ac:dyDescent="0.25">
      <c r="A4907" s="21"/>
      <c r="B4907" s="112"/>
      <c r="C4907" s="116"/>
      <c r="D4907" s="623"/>
      <c r="E4907" s="278"/>
      <c r="F4907" s="116"/>
      <c r="G4907" s="694"/>
      <c r="H4907" s="878"/>
      <c r="I4907" s="397"/>
      <c r="J4907" s="380"/>
      <c r="K4907" s="418" t="s">
        <v>15</v>
      </c>
      <c r="L4907" s="738"/>
      <c r="M4907" s="739"/>
      <c r="N4907" s="931"/>
      <c r="O4907" s="923"/>
      <c r="P4907" s="923"/>
      <c r="Q4907" s="641"/>
      <c r="R4907" s="537"/>
      <c r="S4907" s="537"/>
      <c r="T4907" s="537"/>
      <c r="U4907" s="537"/>
      <c r="V4907" s="537"/>
      <c r="W4907" s="531"/>
      <c r="X4907" s="141"/>
      <c r="Y4907" s="141"/>
      <c r="Z4907" s="552"/>
      <c r="AA4907" s="552"/>
      <c r="AB4907" s="531"/>
      <c r="AC4907" s="593"/>
      <c r="AD4907" s="923"/>
      <c r="AE4907" s="846"/>
      <c r="AF4907" s="931"/>
      <c r="AG4907" s="923"/>
      <c r="AH4907" s="923"/>
      <c r="AI4907" s="641"/>
      <c r="AJ4907" s="537"/>
      <c r="AK4907" s="537"/>
      <c r="AL4907" s="537"/>
      <c r="AM4907" s="537"/>
      <c r="AN4907" s="537"/>
      <c r="AO4907" s="531"/>
      <c r="AP4907" s="141"/>
      <c r="AQ4907" s="141"/>
      <c r="AR4907" s="552"/>
      <c r="AS4907" s="552"/>
      <c r="AT4907" s="531"/>
      <c r="AU4907" s="593"/>
      <c r="AV4907" s="923"/>
      <c r="AW4907" s="846"/>
      <c r="AX4907" s="115"/>
      <c r="AY4907" s="5"/>
      <c r="AZ4907" s="5"/>
      <c r="BA4907" s="335"/>
      <c r="BB4907" s="23"/>
      <c r="BC4907" s="5"/>
      <c r="BD4907" s="5"/>
      <c r="BE4907" s="335"/>
      <c r="BF4907" s="41"/>
      <c r="BG4907" s="826"/>
      <c r="BH4907" s="607"/>
      <c r="BI4907" s="41"/>
      <c r="BJ4907" s="41"/>
      <c r="BK4907" s="41"/>
      <c r="BL4907" s="41"/>
      <c r="BM4907" s="41"/>
      <c r="BN4907" s="41"/>
    </row>
    <row r="4908" spans="1:66" s="1" customFormat="1" ht="12.75" customHeight="1" x14ac:dyDescent="0.25">
      <c r="A4908" s="21"/>
      <c r="B4908" s="112"/>
      <c r="C4908" s="116"/>
      <c r="D4908" s="623"/>
      <c r="E4908" s="278"/>
      <c r="F4908" s="116"/>
      <c r="G4908" s="694"/>
      <c r="H4908" s="878"/>
      <c r="I4908" s="397"/>
      <c r="J4908" s="380"/>
      <c r="K4908" s="418"/>
      <c r="L4908" s="738"/>
      <c r="M4908" s="739"/>
      <c r="N4908" s="931"/>
      <c r="O4908" s="923"/>
      <c r="P4908" s="923"/>
      <c r="Q4908" s="641"/>
      <c r="R4908" s="537"/>
      <c r="S4908" s="537"/>
      <c r="T4908" s="537"/>
      <c r="U4908" s="537"/>
      <c r="V4908" s="537"/>
      <c r="W4908" s="531"/>
      <c r="X4908" s="141"/>
      <c r="Y4908" s="141"/>
      <c r="Z4908" s="552"/>
      <c r="AA4908" s="552"/>
      <c r="AB4908" s="531"/>
      <c r="AC4908" s="593"/>
      <c r="AD4908" s="923"/>
      <c r="AE4908" s="846"/>
      <c r="AF4908" s="931"/>
      <c r="AG4908" s="923"/>
      <c r="AH4908" s="923"/>
      <c r="AI4908" s="641"/>
      <c r="AJ4908" s="537"/>
      <c r="AK4908" s="537"/>
      <c r="AL4908" s="537"/>
      <c r="AM4908" s="537"/>
      <c r="AN4908" s="537"/>
      <c r="AO4908" s="531"/>
      <c r="AP4908" s="141"/>
      <c r="AQ4908" s="141"/>
      <c r="AR4908" s="552"/>
      <c r="AS4908" s="552"/>
      <c r="AT4908" s="531"/>
      <c r="AU4908" s="593"/>
      <c r="AV4908" s="923"/>
      <c r="AW4908" s="846"/>
      <c r="AX4908" s="115"/>
      <c r="AY4908" s="5"/>
      <c r="AZ4908" s="5"/>
      <c r="BA4908" s="335"/>
      <c r="BB4908" s="23"/>
      <c r="BC4908" s="5"/>
      <c r="BD4908" s="5"/>
      <c r="BE4908" s="335"/>
      <c r="BF4908" s="41"/>
      <c r="BG4908" s="826"/>
      <c r="BH4908" s="607"/>
      <c r="BI4908" s="41"/>
      <c r="BJ4908" s="41"/>
      <c r="BK4908" s="41"/>
      <c r="BL4908" s="41"/>
      <c r="BM4908" s="41"/>
      <c r="BN4908" s="41"/>
    </row>
    <row r="4909" spans="1:66" s="1" customFormat="1" ht="12.75" customHeight="1" x14ac:dyDescent="0.25">
      <c r="A4909" s="21"/>
      <c r="B4909" s="112"/>
      <c r="C4909" s="116"/>
      <c r="D4909" s="623"/>
      <c r="E4909" s="278"/>
      <c r="F4909" s="116"/>
      <c r="G4909" s="694"/>
      <c r="H4909" s="878"/>
      <c r="I4909" s="397"/>
      <c r="J4909" s="380"/>
      <c r="K4909" s="418"/>
      <c r="L4909" s="738"/>
      <c r="M4909" s="739"/>
      <c r="N4909" s="931"/>
      <c r="O4909" s="923"/>
      <c r="P4909" s="923"/>
      <c r="Q4909" s="641"/>
      <c r="R4909" s="537"/>
      <c r="S4909" s="537"/>
      <c r="T4909" s="537"/>
      <c r="U4909" s="537"/>
      <c r="V4909" s="537"/>
      <c r="W4909" s="531"/>
      <c r="X4909" s="141"/>
      <c r="Y4909" s="141"/>
      <c r="Z4909" s="552"/>
      <c r="AA4909" s="552"/>
      <c r="AB4909" s="531"/>
      <c r="AC4909" s="593"/>
      <c r="AD4909" s="923"/>
      <c r="AE4909" s="846"/>
      <c r="AF4909" s="931"/>
      <c r="AG4909" s="923"/>
      <c r="AH4909" s="923"/>
      <c r="AI4909" s="641"/>
      <c r="AJ4909" s="537"/>
      <c r="AK4909" s="537"/>
      <c r="AL4909" s="537"/>
      <c r="AM4909" s="537"/>
      <c r="AN4909" s="537"/>
      <c r="AO4909" s="531"/>
      <c r="AP4909" s="141"/>
      <c r="AQ4909" s="141"/>
      <c r="AR4909" s="552"/>
      <c r="AS4909" s="552"/>
      <c r="AT4909" s="531"/>
      <c r="AU4909" s="593"/>
      <c r="AV4909" s="923"/>
      <c r="AW4909" s="846"/>
      <c r="AX4909" s="115"/>
      <c r="AY4909" s="5"/>
      <c r="AZ4909" s="5"/>
      <c r="BA4909" s="335"/>
      <c r="BB4909" s="23"/>
      <c r="BC4909" s="5"/>
      <c r="BD4909" s="5"/>
      <c r="BE4909" s="335"/>
      <c r="BF4909" s="41"/>
      <c r="BG4909" s="826"/>
      <c r="BH4909" s="607"/>
      <c r="BI4909" s="41"/>
      <c r="BJ4909" s="41"/>
      <c r="BK4909" s="41"/>
      <c r="BL4909" s="41"/>
      <c r="BM4909" s="41"/>
      <c r="BN4909" s="41"/>
    </row>
    <row r="4910" spans="1:66" ht="35.1" customHeight="1" x14ac:dyDescent="0.25">
      <c r="A4910" s="222" t="s">
        <v>6128</v>
      </c>
      <c r="B4910" s="112">
        <v>2</v>
      </c>
      <c r="C4910" s="116" t="s">
        <v>56</v>
      </c>
      <c r="D4910" s="620">
        <v>1000</v>
      </c>
      <c r="E4910" s="278"/>
      <c r="F4910" s="116">
        <v>2</v>
      </c>
      <c r="G4910" s="700"/>
      <c r="H4910" s="888" t="str">
        <f t="shared" si="7336"/>
        <v>011</v>
      </c>
      <c r="I4910" s="580" t="s">
        <v>3254</v>
      </c>
      <c r="J4910" s="689" t="s">
        <v>6182</v>
      </c>
      <c r="K4910" s="411" t="s">
        <v>6096</v>
      </c>
      <c r="L4910" s="733">
        <v>129</v>
      </c>
      <c r="M4910" s="734">
        <v>129</v>
      </c>
      <c r="N4910" s="931"/>
      <c r="O4910" s="530">
        <f t="shared" ref="O4910" si="7360">IF(N4910&gt;L4910,"0 ",N4910-L4910)</f>
        <v>-129</v>
      </c>
      <c r="P4910" s="530" t="str">
        <f t="shared" ref="P4910" si="7361">IF(N4910&lt;L4910,"0 ",N4910-L4910)</f>
        <v xml:space="preserve">0 </v>
      </c>
      <c r="Q4910" s="646"/>
      <c r="R4910" s="536"/>
      <c r="S4910" s="536"/>
      <c r="T4910" s="536"/>
      <c r="U4910" s="536"/>
      <c r="V4910" s="536"/>
      <c r="W4910" s="683" t="str">
        <f>IF(SUM(Q4910:V4910)=X4910,"OK",SUM(Q4910:V4910)-X4910)</f>
        <v>OK</v>
      </c>
      <c r="X4910" s="141"/>
      <c r="Y4910" s="141"/>
      <c r="Z4910" s="552"/>
      <c r="AA4910" s="552"/>
      <c r="AB4910" s="683" t="str">
        <f>IF(SUM(Z4910:AA4910)=AC4910,"OK",SUM(Z4910:AA4910)-AC4910)</f>
        <v>OK</v>
      </c>
      <c r="AC4910" s="593"/>
      <c r="AD4910" s="530">
        <f t="shared" ref="AD4910" si="7362">X4910+Y4910+AC4910</f>
        <v>0</v>
      </c>
      <c r="AE4910" s="842">
        <f t="shared" ref="AE4910" si="7363">N4910+AD4910</f>
        <v>0</v>
      </c>
      <c r="AF4910" s="931"/>
      <c r="AG4910" s="530">
        <f t="shared" ref="AG4910" si="7364">IF(AF4910&gt;M4910,"0 ",AF4910-M4910)</f>
        <v>-129</v>
      </c>
      <c r="AH4910" s="530" t="str">
        <f t="shared" ref="AH4910" si="7365">IF(AF4910&lt;M4910,"0 ",AF4910-M4910)</f>
        <v xml:space="preserve">0 </v>
      </c>
      <c r="AI4910" s="641"/>
      <c r="AJ4910" s="537"/>
      <c r="AK4910" s="537"/>
      <c r="AL4910" s="537"/>
      <c r="AM4910" s="537"/>
      <c r="AN4910" s="537"/>
      <c r="AO4910" s="683" t="str">
        <f>IF(SUM(AI4910:AN4910)=AP4910,"OK",SUM(AI4910:AN4910)-AP4910)</f>
        <v>OK</v>
      </c>
      <c r="AP4910" s="141"/>
      <c r="AQ4910" s="141"/>
      <c r="AR4910" s="552"/>
      <c r="AS4910" s="552"/>
      <c r="AT4910" s="683" t="str">
        <f>IF(SUM(AR4910:AS4910)=AU4910,"OK",SUM(AR4910:AS4910)-AU4910)</f>
        <v>OK</v>
      </c>
      <c r="AU4910" s="593"/>
      <c r="AV4910" s="530">
        <f t="shared" ref="AV4910" si="7366">AP4910+AQ4910+AU4910</f>
        <v>0</v>
      </c>
      <c r="AW4910" s="842">
        <f t="shared" ref="AW4910" si="7367">AF4910+AV4910</f>
        <v>0</v>
      </c>
      <c r="AX4910" s="115">
        <f>L4910</f>
        <v>129</v>
      </c>
      <c r="AY4910" s="5">
        <f>AE4910</f>
        <v>0</v>
      </c>
      <c r="AZ4910" s="7">
        <f>AY4910-AX4910</f>
        <v>-129</v>
      </c>
      <c r="BA4910" s="335">
        <f>AZ4910/AX4910</f>
        <v>-1</v>
      </c>
      <c r="BB4910" s="23">
        <f>M4910</f>
        <v>129</v>
      </c>
      <c r="BC4910" s="5">
        <f>AW4910</f>
        <v>0</v>
      </c>
      <c r="BD4910" s="7">
        <f>BC4910-BB4910</f>
        <v>-129</v>
      </c>
      <c r="BE4910" s="335">
        <f>BD4910/BB4910</f>
        <v>-1</v>
      </c>
      <c r="BG4910" s="826" t="str">
        <f>RIGHT(LEFT(I4910,3),2)&amp;"."&amp;RIGHT(LEFT(I4910,5),2)</f>
        <v>11.00</v>
      </c>
      <c r="BH4910" s="607" t="b">
        <f>COUNTIF('Codes SEC'!$B$2:$B$250,Ministres!BG4910)&gt;0</f>
        <v>1</v>
      </c>
    </row>
    <row r="4911" spans="1:66" ht="64.8" x14ac:dyDescent="0.25">
      <c r="A4911" s="222"/>
      <c r="C4911" s="116"/>
      <c r="D4911" s="620"/>
      <c r="F4911" s="117"/>
      <c r="G4911" s="694"/>
      <c r="H4911" s="878"/>
      <c r="I4911" s="591" t="s">
        <v>3755</v>
      </c>
      <c r="J4911" s="380"/>
      <c r="K4911" s="407"/>
      <c r="L4911" s="733"/>
      <c r="M4911" s="734"/>
      <c r="N4911" s="931"/>
      <c r="O4911" s="923"/>
      <c r="P4911" s="923"/>
      <c r="Q4911" s="646"/>
      <c r="R4911" s="536"/>
      <c r="S4911" s="536"/>
      <c r="T4911" s="536"/>
      <c r="U4911" s="536"/>
      <c r="V4911" s="536"/>
      <c r="W4911" s="683"/>
      <c r="X4911" s="141"/>
      <c r="Y4911" s="141"/>
      <c r="Z4911" s="552"/>
      <c r="AA4911" s="552"/>
      <c r="AB4911" s="683"/>
      <c r="AC4911" s="593">
        <v>0</v>
      </c>
      <c r="AD4911" s="923"/>
      <c r="AE4911" s="846"/>
      <c r="AF4911" s="931"/>
      <c r="AG4911" s="923"/>
      <c r="AH4911" s="923"/>
      <c r="AI4911" s="641"/>
      <c r="AJ4911" s="537"/>
      <c r="AK4911" s="537"/>
      <c r="AL4911" s="537"/>
      <c r="AM4911" s="537"/>
      <c r="AN4911" s="537"/>
      <c r="AO4911" s="683"/>
      <c r="AP4911" s="141"/>
      <c r="AQ4911" s="141"/>
      <c r="AR4911" s="552"/>
      <c r="AS4911" s="552"/>
      <c r="AT4911" s="683"/>
      <c r="AU4911" s="593">
        <v>0</v>
      </c>
      <c r="AV4911" s="923"/>
      <c r="AW4911" s="846"/>
      <c r="AX4911" s="115"/>
      <c r="AY4911" s="5"/>
      <c r="AZ4911" s="7"/>
      <c r="BA4911" s="335"/>
      <c r="BC4911" s="5"/>
      <c r="BD4911" s="7"/>
      <c r="BE4911" s="335"/>
      <c r="BG4911" s="826"/>
      <c r="BH4911" s="607"/>
    </row>
    <row r="4912" spans="1:66" ht="35.1" customHeight="1" x14ac:dyDescent="0.25">
      <c r="A4912" s="222" t="s">
        <v>6128</v>
      </c>
      <c r="B4912" s="112">
        <v>2</v>
      </c>
      <c r="C4912" s="116" t="s">
        <v>56</v>
      </c>
      <c r="D4912" s="620">
        <v>1000</v>
      </c>
      <c r="E4912" s="278"/>
      <c r="F4912" s="116">
        <v>2</v>
      </c>
      <c r="G4912" s="700"/>
      <c r="H4912" s="888" t="str">
        <f t="shared" si="7336"/>
        <v>011</v>
      </c>
      <c r="I4912" s="580" t="s">
        <v>3254</v>
      </c>
      <c r="J4912" s="689" t="s">
        <v>6183</v>
      </c>
      <c r="K4912" s="411" t="s">
        <v>6098</v>
      </c>
      <c r="L4912" s="733">
        <v>2250</v>
      </c>
      <c r="M4912" s="734">
        <v>2250</v>
      </c>
      <c r="N4912" s="931"/>
      <c r="O4912" s="530">
        <f t="shared" ref="O4912" si="7368">IF(N4912&gt;L4912,"0 ",N4912-L4912)</f>
        <v>-2250</v>
      </c>
      <c r="P4912" s="530" t="str">
        <f t="shared" ref="P4912" si="7369">IF(N4912&lt;L4912,"0 ",N4912-L4912)</f>
        <v xml:space="preserve">0 </v>
      </c>
      <c r="Q4912" s="646"/>
      <c r="R4912" s="536"/>
      <c r="S4912" s="536"/>
      <c r="T4912" s="536"/>
      <c r="U4912" s="536"/>
      <c r="V4912" s="536"/>
      <c r="W4912" s="683" t="str">
        <f>IF(SUM(Q4912:V4912)=X4912,"OK",SUM(Q4912:V4912)-X4912)</f>
        <v>OK</v>
      </c>
      <c r="X4912" s="141"/>
      <c r="Y4912" s="141"/>
      <c r="Z4912" s="552"/>
      <c r="AA4912" s="552"/>
      <c r="AB4912" s="683" t="str">
        <f>IF(SUM(Z4912:AA4912)=AC4912,"OK",SUM(Z4912:AA4912)-AC4912)</f>
        <v>OK</v>
      </c>
      <c r="AC4912" s="593"/>
      <c r="AD4912" s="530">
        <f t="shared" ref="AD4912" si="7370">X4912+Y4912+AC4912</f>
        <v>0</v>
      </c>
      <c r="AE4912" s="842">
        <f t="shared" ref="AE4912" si="7371">N4912+AD4912</f>
        <v>0</v>
      </c>
      <c r="AF4912" s="931"/>
      <c r="AG4912" s="530">
        <f t="shared" ref="AG4912" si="7372">IF(AF4912&gt;M4912,"0 ",AF4912-M4912)</f>
        <v>-2250</v>
      </c>
      <c r="AH4912" s="530" t="str">
        <f t="shared" ref="AH4912" si="7373">IF(AF4912&lt;M4912,"0 ",AF4912-M4912)</f>
        <v xml:space="preserve">0 </v>
      </c>
      <c r="AI4912" s="641"/>
      <c r="AJ4912" s="537"/>
      <c r="AK4912" s="537"/>
      <c r="AL4912" s="537"/>
      <c r="AM4912" s="537"/>
      <c r="AN4912" s="537"/>
      <c r="AO4912" s="683" t="str">
        <f>IF(SUM(AI4912:AN4912)=AP4912,"OK",SUM(AI4912:AN4912)-AP4912)</f>
        <v>OK</v>
      </c>
      <c r="AP4912" s="141"/>
      <c r="AQ4912" s="141"/>
      <c r="AR4912" s="552"/>
      <c r="AS4912" s="552"/>
      <c r="AT4912" s="683" t="str">
        <f>IF(SUM(AR4912:AS4912)=AU4912,"OK",SUM(AR4912:AS4912)-AU4912)</f>
        <v>OK</v>
      </c>
      <c r="AU4912" s="593"/>
      <c r="AV4912" s="530">
        <f t="shared" ref="AV4912" si="7374">AP4912+AQ4912+AU4912</f>
        <v>0</v>
      </c>
      <c r="AW4912" s="842">
        <f t="shared" ref="AW4912" si="7375">AF4912+AV4912</f>
        <v>0</v>
      </c>
      <c r="AX4912" s="115">
        <f>L4912</f>
        <v>2250</v>
      </c>
      <c r="AY4912" s="5">
        <f>AE4912</f>
        <v>0</v>
      </c>
      <c r="AZ4912" s="7">
        <f>AY4912-AX4912</f>
        <v>-2250</v>
      </c>
      <c r="BA4912" s="335">
        <f>AZ4912/AX4912</f>
        <v>-1</v>
      </c>
      <c r="BB4912" s="23">
        <f>M4912</f>
        <v>2250</v>
      </c>
      <c r="BC4912" s="5">
        <f>AW4912</f>
        <v>0</v>
      </c>
      <c r="BD4912" s="7">
        <f>BC4912-BB4912</f>
        <v>-2250</v>
      </c>
      <c r="BE4912" s="335">
        <f>BD4912/BB4912</f>
        <v>-1</v>
      </c>
      <c r="BG4912" s="826" t="str">
        <f>RIGHT(LEFT(I4912,3),2)&amp;"."&amp;RIGHT(LEFT(I4912,5),2)</f>
        <v>11.00</v>
      </c>
      <c r="BH4912" s="607" t="b">
        <f>COUNTIF('Codes SEC'!$B$2:$B$250,Ministres!BG4912)&gt;0</f>
        <v>1</v>
      </c>
    </row>
    <row r="4913" spans="1:66" ht="64.8" x14ac:dyDescent="0.25">
      <c r="A4913" s="222"/>
      <c r="C4913" s="116"/>
      <c r="D4913" s="620"/>
      <c r="F4913" s="117"/>
      <c r="G4913" s="694"/>
      <c r="H4913" s="878"/>
      <c r="I4913" s="591" t="s">
        <v>3755</v>
      </c>
      <c r="J4913" s="380"/>
      <c r="K4913" s="407"/>
      <c r="L4913" s="733"/>
      <c r="M4913" s="734"/>
      <c r="N4913" s="931"/>
      <c r="O4913" s="923"/>
      <c r="P4913" s="923"/>
      <c r="Q4913" s="646"/>
      <c r="R4913" s="536"/>
      <c r="S4913" s="536"/>
      <c r="T4913" s="536"/>
      <c r="U4913" s="536"/>
      <c r="V4913" s="536"/>
      <c r="W4913" s="683"/>
      <c r="X4913" s="141"/>
      <c r="Y4913" s="141"/>
      <c r="Z4913" s="552"/>
      <c r="AA4913" s="552"/>
      <c r="AB4913" s="683"/>
      <c r="AC4913" s="593">
        <v>0</v>
      </c>
      <c r="AD4913" s="923"/>
      <c r="AE4913" s="846"/>
      <c r="AF4913" s="931"/>
      <c r="AG4913" s="923"/>
      <c r="AH4913" s="923"/>
      <c r="AI4913" s="641"/>
      <c r="AJ4913" s="537"/>
      <c r="AK4913" s="537"/>
      <c r="AL4913" s="537"/>
      <c r="AM4913" s="537"/>
      <c r="AN4913" s="537"/>
      <c r="AO4913" s="683"/>
      <c r="AP4913" s="141"/>
      <c r="AQ4913" s="141"/>
      <c r="AR4913" s="552"/>
      <c r="AS4913" s="552"/>
      <c r="AT4913" s="683"/>
      <c r="AU4913" s="593">
        <v>0</v>
      </c>
      <c r="AV4913" s="923"/>
      <c r="AW4913" s="846"/>
      <c r="AX4913" s="115"/>
      <c r="AY4913" s="5"/>
      <c r="AZ4913" s="7"/>
      <c r="BA4913" s="335"/>
      <c r="BC4913" s="5"/>
      <c r="BD4913" s="7"/>
      <c r="BE4913" s="335"/>
      <c r="BG4913" s="826"/>
      <c r="BH4913" s="607"/>
    </row>
    <row r="4914" spans="1:66" ht="35.1" customHeight="1" x14ac:dyDescent="0.25">
      <c r="A4914" s="222" t="s">
        <v>6128</v>
      </c>
      <c r="B4914" s="112">
        <v>2</v>
      </c>
      <c r="C4914" s="116" t="s">
        <v>56</v>
      </c>
      <c r="D4914" s="620">
        <v>1000</v>
      </c>
      <c r="E4914" s="278"/>
      <c r="F4914" s="116">
        <v>2</v>
      </c>
      <c r="G4914" s="700"/>
      <c r="H4914" s="888" t="str">
        <f t="shared" si="7336"/>
        <v>011</v>
      </c>
      <c r="I4914" s="580">
        <v>81112000</v>
      </c>
      <c r="J4914" s="689" t="s">
        <v>6185</v>
      </c>
      <c r="K4914" s="411" t="s">
        <v>788</v>
      </c>
      <c r="L4914" s="733">
        <v>60</v>
      </c>
      <c r="M4914" s="734">
        <v>60</v>
      </c>
      <c r="N4914" s="931"/>
      <c r="O4914" s="530">
        <f t="shared" ref="O4914:O4919" si="7376">IF(N4914&gt;L4914,"0 ",N4914-L4914)</f>
        <v>-60</v>
      </c>
      <c r="P4914" s="530" t="str">
        <f t="shared" ref="P4914:P4919" si="7377">IF(N4914&lt;L4914,"0 ",N4914-L4914)</f>
        <v xml:space="preserve">0 </v>
      </c>
      <c r="Q4914" s="646"/>
      <c r="R4914" s="536"/>
      <c r="S4914" s="536"/>
      <c r="T4914" s="536"/>
      <c r="U4914" s="536"/>
      <c r="V4914" s="536"/>
      <c r="W4914" s="683" t="str">
        <f>IF(SUM(Q4914:V4914)=X4914,"OK",SUM(Q4914:V4914)-X4914)</f>
        <v>OK</v>
      </c>
      <c r="X4914" s="141"/>
      <c r="Y4914" s="141"/>
      <c r="Z4914" s="552"/>
      <c r="AA4914" s="552"/>
      <c r="AB4914" s="683" t="str">
        <f>IF(SUM(Z4914:AA4914)=AC4914,"OK",SUM(Z4914:AA4914)-AC4914)</f>
        <v>OK</v>
      </c>
      <c r="AC4914" s="593"/>
      <c r="AD4914" s="530">
        <f t="shared" ref="AD4914:AD4919" si="7378">X4914+Y4914+AC4914</f>
        <v>0</v>
      </c>
      <c r="AE4914" s="842">
        <f t="shared" ref="AE4914:AE4919" si="7379">N4914+AD4914</f>
        <v>0</v>
      </c>
      <c r="AF4914" s="931"/>
      <c r="AG4914" s="530">
        <f t="shared" ref="AG4914:AG4919" si="7380">IF(AF4914&gt;M4914,"0 ",AF4914-M4914)</f>
        <v>-60</v>
      </c>
      <c r="AH4914" s="530" t="str">
        <f t="shared" ref="AH4914:AH4919" si="7381">IF(AF4914&lt;M4914,"0 ",AF4914-M4914)</f>
        <v xml:space="preserve">0 </v>
      </c>
      <c r="AI4914" s="641"/>
      <c r="AJ4914" s="537"/>
      <c r="AK4914" s="537"/>
      <c r="AL4914" s="537"/>
      <c r="AM4914" s="537"/>
      <c r="AN4914" s="537"/>
      <c r="AO4914" s="683" t="str">
        <f>IF(SUM(AI4914:AN4914)=AP4914,"OK",SUM(AI4914:AN4914)-AP4914)</f>
        <v>OK</v>
      </c>
      <c r="AP4914" s="141"/>
      <c r="AQ4914" s="141"/>
      <c r="AR4914" s="552"/>
      <c r="AS4914" s="552"/>
      <c r="AT4914" s="683" t="str">
        <f>IF(SUM(AR4914:AS4914)=AU4914,"OK",SUM(AR4914:AS4914)-AU4914)</f>
        <v>OK</v>
      </c>
      <c r="AU4914" s="593"/>
      <c r="AV4914" s="530">
        <f t="shared" ref="AV4914:AV4919" si="7382">AP4914+AQ4914+AU4914</f>
        <v>0</v>
      </c>
      <c r="AW4914" s="842">
        <f t="shared" ref="AW4914:AW4919" si="7383">AF4914+AV4914</f>
        <v>0</v>
      </c>
      <c r="AX4914" s="115">
        <f t="shared" ref="AX4914:AX4919" si="7384">L4914</f>
        <v>60</v>
      </c>
      <c r="AY4914" s="5">
        <f t="shared" ref="AY4914:AY4919" si="7385">AE4914</f>
        <v>0</v>
      </c>
      <c r="AZ4914" s="7">
        <f>AY4914-AX4914</f>
        <v>-60</v>
      </c>
      <c r="BA4914" s="335">
        <f>AZ4914/AX4914</f>
        <v>-1</v>
      </c>
      <c r="BB4914" s="23">
        <f t="shared" ref="BB4914:BB4919" si="7386">M4914</f>
        <v>60</v>
      </c>
      <c r="BC4914" s="5">
        <f>AW4914</f>
        <v>0</v>
      </c>
      <c r="BD4914" s="7">
        <f>BC4914-BB4914</f>
        <v>-60</v>
      </c>
      <c r="BE4914" s="335">
        <f>BD4914/BB4914</f>
        <v>-1</v>
      </c>
      <c r="BG4914" s="826" t="str">
        <f t="shared" ref="BG4914:BG4919" si="7387">RIGHT(LEFT(I4914,3),2)&amp;"."&amp;RIGHT(LEFT(I4914,5),2)</f>
        <v>11.12</v>
      </c>
      <c r="BH4914" s="607" t="b">
        <f>COUNTIF('Codes SEC'!$B$2:$B$250,Ministres!BG4914)&gt;0</f>
        <v>1</v>
      </c>
    </row>
    <row r="4915" spans="1:66" ht="35.1" customHeight="1" x14ac:dyDescent="0.25">
      <c r="A4915" s="222" t="s">
        <v>6128</v>
      </c>
      <c r="B4915" s="112">
        <v>2</v>
      </c>
      <c r="C4915" s="116" t="s">
        <v>56</v>
      </c>
      <c r="D4915" s="620">
        <v>1000</v>
      </c>
      <c r="E4915" s="278"/>
      <c r="F4915" s="116">
        <v>2</v>
      </c>
      <c r="G4915" s="700"/>
      <c r="H4915" s="888" t="str">
        <f t="shared" si="7336"/>
        <v>011</v>
      </c>
      <c r="I4915" s="580" t="s">
        <v>3255</v>
      </c>
      <c r="J4915" s="689" t="s">
        <v>6184</v>
      </c>
      <c r="K4915" s="411" t="s">
        <v>6100</v>
      </c>
      <c r="L4915" s="733">
        <v>50</v>
      </c>
      <c r="M4915" s="734">
        <v>50</v>
      </c>
      <c r="N4915" s="931"/>
      <c r="O4915" s="530">
        <f t="shared" si="7376"/>
        <v>-50</v>
      </c>
      <c r="P4915" s="530" t="str">
        <f t="shared" si="7377"/>
        <v xml:space="preserve">0 </v>
      </c>
      <c r="Q4915" s="646"/>
      <c r="R4915" s="536"/>
      <c r="S4915" s="536"/>
      <c r="T4915" s="536"/>
      <c r="U4915" s="536"/>
      <c r="V4915" s="536"/>
      <c r="W4915" s="683" t="str">
        <f t="shared" ref="W4915:W4919" si="7388">IF(SUM(Q4915:V4915)=X4915,"OK",SUM(Q4915:V4915)-X4915)</f>
        <v>OK</v>
      </c>
      <c r="X4915" s="141"/>
      <c r="Y4915" s="141"/>
      <c r="Z4915" s="552"/>
      <c r="AA4915" s="552"/>
      <c r="AB4915" s="683" t="str">
        <f t="shared" ref="AB4915:AB4919" si="7389">IF(SUM(Z4915:AA4915)=AC4915,"OK",SUM(Z4915:AA4915)-AC4915)</f>
        <v>OK</v>
      </c>
      <c r="AC4915" s="593"/>
      <c r="AD4915" s="530">
        <f t="shared" si="7378"/>
        <v>0</v>
      </c>
      <c r="AE4915" s="842">
        <f t="shared" si="7379"/>
        <v>0</v>
      </c>
      <c r="AF4915" s="931"/>
      <c r="AG4915" s="530">
        <f t="shared" si="7380"/>
        <v>-50</v>
      </c>
      <c r="AH4915" s="530" t="str">
        <f t="shared" si="7381"/>
        <v xml:space="preserve">0 </v>
      </c>
      <c r="AI4915" s="641"/>
      <c r="AJ4915" s="537"/>
      <c r="AK4915" s="537"/>
      <c r="AL4915" s="537"/>
      <c r="AM4915" s="537"/>
      <c r="AN4915" s="537"/>
      <c r="AO4915" s="683" t="str">
        <f t="shared" ref="AO4915:AO4919" si="7390">IF(SUM(AI4915:AN4915)=AP4915,"OK",SUM(AI4915:AN4915)-AP4915)</f>
        <v>OK</v>
      </c>
      <c r="AP4915" s="141"/>
      <c r="AQ4915" s="141"/>
      <c r="AR4915" s="552"/>
      <c r="AS4915" s="552"/>
      <c r="AT4915" s="683" t="str">
        <f t="shared" ref="AT4915:AT4919" si="7391">IF(SUM(AR4915:AS4915)=AU4915,"OK",SUM(AR4915:AS4915)-AU4915)</f>
        <v>OK</v>
      </c>
      <c r="AU4915" s="593"/>
      <c r="AV4915" s="530">
        <f t="shared" si="7382"/>
        <v>0</v>
      </c>
      <c r="AW4915" s="842">
        <f t="shared" si="7383"/>
        <v>0</v>
      </c>
      <c r="AX4915" s="115">
        <f t="shared" si="7384"/>
        <v>50</v>
      </c>
      <c r="AY4915" s="5">
        <f t="shared" si="7385"/>
        <v>0</v>
      </c>
      <c r="AZ4915" s="7">
        <f>AY4915-AX4915</f>
        <v>-50</v>
      </c>
      <c r="BA4915" s="335">
        <f>AZ4915/AX4915</f>
        <v>-1</v>
      </c>
      <c r="BB4915" s="23">
        <f t="shared" si="7386"/>
        <v>50</v>
      </c>
      <c r="BC4915" s="5">
        <f>AW4915</f>
        <v>0</v>
      </c>
      <c r="BD4915" s="7">
        <f>BC4915-BB4915</f>
        <v>-50</v>
      </c>
      <c r="BE4915" s="335">
        <f>BD4915/BB4915</f>
        <v>-1</v>
      </c>
      <c r="BG4915" s="826" t="str">
        <f t="shared" si="7387"/>
        <v>11.40</v>
      </c>
      <c r="BH4915" s="607" t="b">
        <f>COUNTIF('Codes SEC'!$B$2:$B$250,Ministres!BG4915)&gt;0</f>
        <v>1</v>
      </c>
    </row>
    <row r="4916" spans="1:66" ht="35.1" customHeight="1" x14ac:dyDescent="0.25">
      <c r="A4916" s="222" t="s">
        <v>6128</v>
      </c>
      <c r="B4916" s="112">
        <v>2</v>
      </c>
      <c r="C4916" s="116" t="s">
        <v>56</v>
      </c>
      <c r="D4916" s="620">
        <v>1000</v>
      </c>
      <c r="E4916" s="278"/>
      <c r="F4916" s="116">
        <v>2</v>
      </c>
      <c r="G4916" s="700"/>
      <c r="H4916" s="888" t="str">
        <f t="shared" si="7336"/>
        <v>011</v>
      </c>
      <c r="I4916" s="580" t="s">
        <v>3257</v>
      </c>
      <c r="J4916" s="689" t="s">
        <v>6186</v>
      </c>
      <c r="K4916" s="411" t="s">
        <v>6103</v>
      </c>
      <c r="L4916" s="733">
        <v>380</v>
      </c>
      <c r="M4916" s="734">
        <v>380</v>
      </c>
      <c r="N4916" s="931"/>
      <c r="O4916" s="530">
        <f t="shared" si="7376"/>
        <v>-380</v>
      </c>
      <c r="P4916" s="530" t="str">
        <f t="shared" si="7377"/>
        <v xml:space="preserve">0 </v>
      </c>
      <c r="Q4916" s="646"/>
      <c r="R4916" s="536"/>
      <c r="S4916" s="536"/>
      <c r="T4916" s="536"/>
      <c r="U4916" s="536"/>
      <c r="V4916" s="536"/>
      <c r="W4916" s="683" t="str">
        <f t="shared" si="7388"/>
        <v>OK</v>
      </c>
      <c r="X4916" s="141"/>
      <c r="Y4916" s="141"/>
      <c r="Z4916" s="552"/>
      <c r="AA4916" s="552"/>
      <c r="AB4916" s="683" t="str">
        <f t="shared" si="7389"/>
        <v>OK</v>
      </c>
      <c r="AC4916" s="593"/>
      <c r="AD4916" s="530">
        <f t="shared" si="7378"/>
        <v>0</v>
      </c>
      <c r="AE4916" s="842">
        <f t="shared" si="7379"/>
        <v>0</v>
      </c>
      <c r="AF4916" s="931"/>
      <c r="AG4916" s="530">
        <f t="shared" si="7380"/>
        <v>-380</v>
      </c>
      <c r="AH4916" s="530" t="str">
        <f t="shared" si="7381"/>
        <v xml:space="preserve">0 </v>
      </c>
      <c r="AI4916" s="641"/>
      <c r="AJ4916" s="537"/>
      <c r="AK4916" s="537"/>
      <c r="AL4916" s="537"/>
      <c r="AM4916" s="537"/>
      <c r="AN4916" s="537"/>
      <c r="AO4916" s="683" t="str">
        <f t="shared" si="7390"/>
        <v>OK</v>
      </c>
      <c r="AP4916" s="141"/>
      <c r="AQ4916" s="141"/>
      <c r="AR4916" s="552"/>
      <c r="AS4916" s="552"/>
      <c r="AT4916" s="683" t="str">
        <f t="shared" si="7391"/>
        <v>OK</v>
      </c>
      <c r="AU4916" s="593"/>
      <c r="AV4916" s="530">
        <f t="shared" si="7382"/>
        <v>0</v>
      </c>
      <c r="AW4916" s="842">
        <f t="shared" si="7383"/>
        <v>0</v>
      </c>
      <c r="AX4916" s="115">
        <f t="shared" si="7384"/>
        <v>380</v>
      </c>
      <c r="AY4916" s="5">
        <f t="shared" si="7385"/>
        <v>0</v>
      </c>
      <c r="AZ4916" s="7">
        <f t="shared" ref="AZ4916:AZ4919" si="7392">AY4916-AX4916</f>
        <v>-380</v>
      </c>
      <c r="BA4916" s="335">
        <f t="shared" ref="BA4916:BA4919" si="7393">AZ4916/AX4916</f>
        <v>-1</v>
      </c>
      <c r="BB4916" s="23">
        <f t="shared" si="7386"/>
        <v>380</v>
      </c>
      <c r="BC4916" s="5">
        <f t="shared" ref="BC4916:BC4919" si="7394">AW4916</f>
        <v>0</v>
      </c>
      <c r="BD4916" s="7">
        <f t="shared" ref="BD4916:BD4919" si="7395">BC4916-BB4916</f>
        <v>-380</v>
      </c>
      <c r="BE4916" s="335">
        <f t="shared" ref="BE4916:BE4919" si="7396">BD4916/BB4916</f>
        <v>-1</v>
      </c>
      <c r="BG4916" s="826" t="str">
        <f t="shared" si="7387"/>
        <v>12.11</v>
      </c>
      <c r="BH4916" s="607" t="b">
        <f>COUNTIF('Codes SEC'!$B$2:$B$250,Ministres!BG4916)&gt;0</f>
        <v>1</v>
      </c>
    </row>
    <row r="4917" spans="1:66" ht="35.1" customHeight="1" x14ac:dyDescent="0.25">
      <c r="A4917" s="222" t="s">
        <v>6128</v>
      </c>
      <c r="B4917" s="112">
        <v>2</v>
      </c>
      <c r="C4917" s="116" t="s">
        <v>56</v>
      </c>
      <c r="D4917" s="620">
        <v>1000</v>
      </c>
      <c r="E4917" s="278"/>
      <c r="F4917" s="116">
        <v>2</v>
      </c>
      <c r="G4917" s="700"/>
      <c r="H4917" s="888" t="str">
        <f t="shared" si="7336"/>
        <v>011</v>
      </c>
      <c r="I4917" s="580" t="s">
        <v>3256</v>
      </c>
      <c r="J4917" s="689" t="s">
        <v>6187</v>
      </c>
      <c r="K4917" s="411" t="s">
        <v>6105</v>
      </c>
      <c r="L4917" s="733">
        <v>10</v>
      </c>
      <c r="M4917" s="734">
        <v>10</v>
      </c>
      <c r="N4917" s="931"/>
      <c r="O4917" s="530">
        <f t="shared" si="7376"/>
        <v>-10</v>
      </c>
      <c r="P4917" s="530" t="str">
        <f t="shared" si="7377"/>
        <v xml:space="preserve">0 </v>
      </c>
      <c r="Q4917" s="646"/>
      <c r="R4917" s="536"/>
      <c r="S4917" s="536"/>
      <c r="T4917" s="536"/>
      <c r="U4917" s="536"/>
      <c r="V4917" s="536"/>
      <c r="W4917" s="683" t="str">
        <f t="shared" si="7388"/>
        <v>OK</v>
      </c>
      <c r="X4917" s="141"/>
      <c r="Y4917" s="141"/>
      <c r="Z4917" s="552"/>
      <c r="AA4917" s="552"/>
      <c r="AB4917" s="683" t="str">
        <f t="shared" si="7389"/>
        <v>OK</v>
      </c>
      <c r="AC4917" s="593"/>
      <c r="AD4917" s="530">
        <f t="shared" si="7378"/>
        <v>0</v>
      </c>
      <c r="AE4917" s="842">
        <f t="shared" si="7379"/>
        <v>0</v>
      </c>
      <c r="AF4917" s="931"/>
      <c r="AG4917" s="530">
        <f t="shared" si="7380"/>
        <v>-10</v>
      </c>
      <c r="AH4917" s="530" t="str">
        <f t="shared" si="7381"/>
        <v xml:space="preserve">0 </v>
      </c>
      <c r="AI4917" s="641"/>
      <c r="AJ4917" s="537"/>
      <c r="AK4917" s="537"/>
      <c r="AL4917" s="537"/>
      <c r="AM4917" s="537"/>
      <c r="AN4917" s="537"/>
      <c r="AO4917" s="683" t="str">
        <f t="shared" si="7390"/>
        <v>OK</v>
      </c>
      <c r="AP4917" s="141"/>
      <c r="AQ4917" s="141"/>
      <c r="AR4917" s="552"/>
      <c r="AS4917" s="552"/>
      <c r="AT4917" s="683" t="str">
        <f t="shared" si="7391"/>
        <v>OK</v>
      </c>
      <c r="AU4917" s="593"/>
      <c r="AV4917" s="530">
        <f t="shared" si="7382"/>
        <v>0</v>
      </c>
      <c r="AW4917" s="842">
        <f t="shared" si="7383"/>
        <v>0</v>
      </c>
      <c r="AX4917" s="115">
        <f t="shared" si="7384"/>
        <v>10</v>
      </c>
      <c r="AY4917" s="5">
        <f t="shared" si="7385"/>
        <v>0</v>
      </c>
      <c r="AZ4917" s="7">
        <f t="shared" si="7392"/>
        <v>-10</v>
      </c>
      <c r="BA4917" s="335">
        <f t="shared" si="7393"/>
        <v>-1</v>
      </c>
      <c r="BB4917" s="23">
        <f t="shared" si="7386"/>
        <v>10</v>
      </c>
      <c r="BC4917" s="5">
        <f t="shared" si="7394"/>
        <v>0</v>
      </c>
      <c r="BD4917" s="7">
        <f t="shared" si="7395"/>
        <v>-10</v>
      </c>
      <c r="BE4917" s="335">
        <f t="shared" si="7396"/>
        <v>-1</v>
      </c>
      <c r="BG4917" s="826" t="str">
        <f t="shared" si="7387"/>
        <v>12.12</v>
      </c>
      <c r="BH4917" s="607" t="b">
        <f>COUNTIF('Codes SEC'!$B$2:$B$250,Ministres!BG4917)&gt;0</f>
        <v>1</v>
      </c>
    </row>
    <row r="4918" spans="1:66" ht="35.1" customHeight="1" x14ac:dyDescent="0.25">
      <c r="A4918" s="222" t="s">
        <v>6128</v>
      </c>
      <c r="B4918" s="112">
        <v>2</v>
      </c>
      <c r="C4918" s="116" t="s">
        <v>56</v>
      </c>
      <c r="D4918" s="620">
        <v>1000</v>
      </c>
      <c r="E4918" s="278"/>
      <c r="F4918" s="116">
        <v>2</v>
      </c>
      <c r="G4918" s="700"/>
      <c r="H4918" s="888" t="str">
        <f t="shared" si="7336"/>
        <v>011</v>
      </c>
      <c r="I4918" s="580">
        <v>81221000</v>
      </c>
      <c r="J4918" s="689" t="s">
        <v>6188</v>
      </c>
      <c r="K4918" s="411" t="s">
        <v>6107</v>
      </c>
      <c r="L4918" s="733">
        <v>50</v>
      </c>
      <c r="M4918" s="734">
        <v>50</v>
      </c>
      <c r="N4918" s="931"/>
      <c r="O4918" s="530">
        <f t="shared" si="7376"/>
        <v>-50</v>
      </c>
      <c r="P4918" s="530" t="str">
        <f t="shared" si="7377"/>
        <v xml:space="preserve">0 </v>
      </c>
      <c r="Q4918" s="646"/>
      <c r="R4918" s="536"/>
      <c r="S4918" s="536"/>
      <c r="T4918" s="536"/>
      <c r="U4918" s="536"/>
      <c r="V4918" s="536"/>
      <c r="W4918" s="683" t="str">
        <f t="shared" si="7388"/>
        <v>OK</v>
      </c>
      <c r="X4918" s="141"/>
      <c r="Y4918" s="141"/>
      <c r="Z4918" s="552"/>
      <c r="AA4918" s="552"/>
      <c r="AB4918" s="683" t="str">
        <f t="shared" si="7389"/>
        <v>OK</v>
      </c>
      <c r="AC4918" s="593"/>
      <c r="AD4918" s="530">
        <f t="shared" si="7378"/>
        <v>0</v>
      </c>
      <c r="AE4918" s="842">
        <f t="shared" si="7379"/>
        <v>0</v>
      </c>
      <c r="AF4918" s="931"/>
      <c r="AG4918" s="530">
        <f t="shared" si="7380"/>
        <v>-50</v>
      </c>
      <c r="AH4918" s="530" t="str">
        <f t="shared" si="7381"/>
        <v xml:space="preserve">0 </v>
      </c>
      <c r="AI4918" s="641"/>
      <c r="AJ4918" s="537"/>
      <c r="AK4918" s="537"/>
      <c r="AL4918" s="537"/>
      <c r="AM4918" s="537"/>
      <c r="AN4918" s="537"/>
      <c r="AO4918" s="683" t="str">
        <f t="shared" si="7390"/>
        <v>OK</v>
      </c>
      <c r="AP4918" s="141"/>
      <c r="AQ4918" s="141"/>
      <c r="AR4918" s="552"/>
      <c r="AS4918" s="552"/>
      <c r="AT4918" s="683" t="str">
        <f t="shared" si="7391"/>
        <v>OK</v>
      </c>
      <c r="AU4918" s="593"/>
      <c r="AV4918" s="530">
        <f t="shared" si="7382"/>
        <v>0</v>
      </c>
      <c r="AW4918" s="842">
        <f t="shared" si="7383"/>
        <v>0</v>
      </c>
      <c r="AX4918" s="115">
        <f t="shared" si="7384"/>
        <v>50</v>
      </c>
      <c r="AY4918" s="5">
        <f t="shared" si="7385"/>
        <v>0</v>
      </c>
      <c r="AZ4918" s="7">
        <f t="shared" si="7392"/>
        <v>-50</v>
      </c>
      <c r="BA4918" s="335">
        <f t="shared" si="7393"/>
        <v>-1</v>
      </c>
      <c r="BB4918" s="23">
        <f t="shared" si="7386"/>
        <v>50</v>
      </c>
      <c r="BC4918" s="5">
        <f t="shared" si="7394"/>
        <v>0</v>
      </c>
      <c r="BD4918" s="7">
        <f t="shared" si="7395"/>
        <v>-50</v>
      </c>
      <c r="BE4918" s="335">
        <f t="shared" si="7396"/>
        <v>-1</v>
      </c>
      <c r="BG4918" s="826" t="str">
        <f t="shared" si="7387"/>
        <v>12.21</v>
      </c>
      <c r="BH4918" s="607" t="b">
        <f>COUNTIF('Codes SEC'!$B$2:$B$250,Ministres!BG4918)&gt;0</f>
        <v>1</v>
      </c>
    </row>
    <row r="4919" spans="1:66" ht="35.1" customHeight="1" x14ac:dyDescent="0.25">
      <c r="A4919" s="222" t="s">
        <v>6128</v>
      </c>
      <c r="B4919" s="112" t="s">
        <v>5017</v>
      </c>
      <c r="C4919" s="116" t="s">
        <v>56</v>
      </c>
      <c r="D4919" s="620">
        <v>1000</v>
      </c>
      <c r="E4919" s="278"/>
      <c r="F4919" s="116" t="s">
        <v>5017</v>
      </c>
      <c r="G4919" s="700"/>
      <c r="H4919" s="888" t="str">
        <f t="shared" si="7336"/>
        <v>011</v>
      </c>
      <c r="I4919" s="580">
        <v>81250000</v>
      </c>
      <c r="J4919" s="689" t="s">
        <v>6189</v>
      </c>
      <c r="K4919" s="411" t="s">
        <v>4031</v>
      </c>
      <c r="L4919" s="733">
        <v>5</v>
      </c>
      <c r="M4919" s="734">
        <v>5</v>
      </c>
      <c r="N4919" s="931"/>
      <c r="O4919" s="530">
        <f t="shared" si="7376"/>
        <v>-5</v>
      </c>
      <c r="P4919" s="530" t="str">
        <f t="shared" si="7377"/>
        <v xml:space="preserve">0 </v>
      </c>
      <c r="Q4919" s="646"/>
      <c r="R4919" s="536"/>
      <c r="S4919" s="536"/>
      <c r="T4919" s="536"/>
      <c r="U4919" s="536"/>
      <c r="V4919" s="536"/>
      <c r="W4919" s="683" t="str">
        <f t="shared" si="7388"/>
        <v>OK</v>
      </c>
      <c r="X4919" s="141"/>
      <c r="Y4919" s="141"/>
      <c r="Z4919" s="552"/>
      <c r="AA4919" s="552"/>
      <c r="AB4919" s="683" t="str">
        <f t="shared" si="7389"/>
        <v>OK</v>
      </c>
      <c r="AC4919" s="593"/>
      <c r="AD4919" s="530">
        <f t="shared" si="7378"/>
        <v>0</v>
      </c>
      <c r="AE4919" s="842">
        <f t="shared" si="7379"/>
        <v>0</v>
      </c>
      <c r="AF4919" s="931"/>
      <c r="AG4919" s="530">
        <f t="shared" si="7380"/>
        <v>-5</v>
      </c>
      <c r="AH4919" s="530" t="str">
        <f t="shared" si="7381"/>
        <v xml:space="preserve">0 </v>
      </c>
      <c r="AI4919" s="641"/>
      <c r="AJ4919" s="537"/>
      <c r="AK4919" s="537"/>
      <c r="AL4919" s="537"/>
      <c r="AM4919" s="537"/>
      <c r="AN4919" s="537"/>
      <c r="AO4919" s="683" t="str">
        <f t="shared" si="7390"/>
        <v>OK</v>
      </c>
      <c r="AP4919" s="141"/>
      <c r="AQ4919" s="141"/>
      <c r="AR4919" s="552"/>
      <c r="AS4919" s="552"/>
      <c r="AT4919" s="683" t="str">
        <f t="shared" si="7391"/>
        <v>OK</v>
      </c>
      <c r="AU4919" s="593"/>
      <c r="AV4919" s="530">
        <f t="shared" si="7382"/>
        <v>0</v>
      </c>
      <c r="AW4919" s="842">
        <f t="shared" si="7383"/>
        <v>0</v>
      </c>
      <c r="AX4919" s="115">
        <f t="shared" si="7384"/>
        <v>5</v>
      </c>
      <c r="AY4919" s="5">
        <f t="shared" si="7385"/>
        <v>0</v>
      </c>
      <c r="AZ4919" s="7">
        <f t="shared" si="7392"/>
        <v>-5</v>
      </c>
      <c r="BA4919" s="335">
        <f t="shared" si="7393"/>
        <v>-1</v>
      </c>
      <c r="BB4919" s="23">
        <f t="shared" si="7386"/>
        <v>5</v>
      </c>
      <c r="BC4919" s="5">
        <f t="shared" si="7394"/>
        <v>0</v>
      </c>
      <c r="BD4919" s="7">
        <f t="shared" si="7395"/>
        <v>-5</v>
      </c>
      <c r="BE4919" s="335">
        <f t="shared" si="7396"/>
        <v>-1</v>
      </c>
      <c r="BG4919" s="826" t="str">
        <f t="shared" si="7387"/>
        <v>12.50</v>
      </c>
      <c r="BH4919" s="607" t="b">
        <f>COUNTIF('Codes SEC'!$B$2:$B$250,Ministres!BG4919)&gt;0</f>
        <v>1</v>
      </c>
    </row>
    <row r="4920" spans="1:66" s="27" customFormat="1" ht="12.75" customHeight="1" x14ac:dyDescent="0.25">
      <c r="A4920" s="227"/>
      <c r="B4920" s="209"/>
      <c r="C4920" s="253"/>
      <c r="D4920" s="625"/>
      <c r="E4920" s="280"/>
      <c r="F4920" s="253"/>
      <c r="G4920" s="695"/>
      <c r="H4920" s="886"/>
      <c r="I4920" s="403"/>
      <c r="J4920" s="381"/>
      <c r="K4920" s="514" t="s">
        <v>95</v>
      </c>
      <c r="L4920" s="318">
        <f t="shared" ref="L4920:V4920" si="7397">L4910+L4912+L4915+L4914+L4916+L4917+L4918+L4919</f>
        <v>2934</v>
      </c>
      <c r="M4920" s="737">
        <f t="shared" si="7397"/>
        <v>2934</v>
      </c>
      <c r="N4920" s="930">
        <f t="shared" si="7397"/>
        <v>0</v>
      </c>
      <c r="O4920" s="790">
        <f t="shared" si="7397"/>
        <v>-2934</v>
      </c>
      <c r="P4920" s="790">
        <f t="shared" si="7397"/>
        <v>0</v>
      </c>
      <c r="Q4920" s="787">
        <f t="shared" si="7397"/>
        <v>0</v>
      </c>
      <c r="R4920" s="648">
        <f t="shared" si="7397"/>
        <v>0</v>
      </c>
      <c r="S4920" s="648">
        <f t="shared" si="7397"/>
        <v>0</v>
      </c>
      <c r="T4920" s="648">
        <f t="shared" si="7397"/>
        <v>0</v>
      </c>
      <c r="U4920" s="648">
        <f t="shared" si="7397"/>
        <v>0</v>
      </c>
      <c r="V4920" s="648">
        <f t="shared" si="7397"/>
        <v>0</v>
      </c>
      <c r="W4920" s="790"/>
      <c r="X4920" s="649">
        <f>X4910+X4912+X4915+X4914+X4916+X4917+X4918+X4919</f>
        <v>0</v>
      </c>
      <c r="Y4920" s="649">
        <f>Y4910+Y4912+Y4915+Y4914+Y4916+Y4917+Y4918+Y4919</f>
        <v>0</v>
      </c>
      <c r="Z4920" s="648">
        <f>Z4910+Z4912+Z4915+Z4914+Z4916+Z4917+Z4918+Z4919</f>
        <v>0</v>
      </c>
      <c r="AA4920" s="648">
        <f>AA4910+AA4912+AA4915+AA4914+AA4916+AA4917+AA4918+AA4919</f>
        <v>0</v>
      </c>
      <c r="AB4920" s="790"/>
      <c r="AC4920" s="649">
        <f t="shared" ref="AC4920:AN4920" si="7398">AC4910+AC4912+AC4915+AC4914+AC4916+AC4917+AC4918+AC4919</f>
        <v>0</v>
      </c>
      <c r="AD4920" s="790">
        <f>AD4910+AD4912+AD4915+AD4914+AD4916+AD4917+AD4918+AD4919</f>
        <v>0</v>
      </c>
      <c r="AE4920" s="843">
        <f>AE4910+AE4912+AE4915+AE4914+AE4916+AE4917+AE4918+AE4919</f>
        <v>0</v>
      </c>
      <c r="AF4920" s="930">
        <f t="shared" si="7398"/>
        <v>0</v>
      </c>
      <c r="AG4920" s="790">
        <f t="shared" si="7398"/>
        <v>-2934</v>
      </c>
      <c r="AH4920" s="790">
        <f t="shared" si="7398"/>
        <v>0</v>
      </c>
      <c r="AI4920" s="787">
        <f t="shared" si="7398"/>
        <v>0</v>
      </c>
      <c r="AJ4920" s="648">
        <f t="shared" si="7398"/>
        <v>0</v>
      </c>
      <c r="AK4920" s="648">
        <f t="shared" si="7398"/>
        <v>0</v>
      </c>
      <c r="AL4920" s="648">
        <f t="shared" si="7398"/>
        <v>0</v>
      </c>
      <c r="AM4920" s="648">
        <f t="shared" si="7398"/>
        <v>0</v>
      </c>
      <c r="AN4920" s="648">
        <f t="shared" si="7398"/>
        <v>0</v>
      </c>
      <c r="AO4920" s="790"/>
      <c r="AP4920" s="649">
        <f>AP4910+AP4912+AP4915+AP4914+AP4916+AP4917+AP4918+AP4919</f>
        <v>0</v>
      </c>
      <c r="AQ4920" s="649">
        <f>AQ4910+AQ4912+AQ4915+AQ4914+AQ4916+AQ4917+AQ4918+AQ4919</f>
        <v>0</v>
      </c>
      <c r="AR4920" s="648">
        <f>AR4910+AR4912+AR4915+AR4914+AR4916+AR4917+AR4918+AR4919</f>
        <v>0</v>
      </c>
      <c r="AS4920" s="648">
        <f>AS4910+AS4912+AS4915+AS4914+AS4916+AS4917+AS4918+AS4919</f>
        <v>0</v>
      </c>
      <c r="AT4920" s="790"/>
      <c r="AU4920" s="649">
        <f t="shared" ref="AU4920:BE4920" si="7399">AU4910+AU4912+AU4915+AU4914+AU4916+AU4917+AU4918+AU4919</f>
        <v>0</v>
      </c>
      <c r="AV4920" s="790">
        <f t="shared" si="7399"/>
        <v>0</v>
      </c>
      <c r="AW4920" s="843">
        <f t="shared" si="7399"/>
        <v>0</v>
      </c>
      <c r="AX4920" s="336">
        <f t="shared" si="7399"/>
        <v>2934</v>
      </c>
      <c r="AY4920" s="337">
        <f t="shared" si="7399"/>
        <v>0</v>
      </c>
      <c r="AZ4920" s="338">
        <f t="shared" si="7399"/>
        <v>-2934</v>
      </c>
      <c r="BA4920" s="339">
        <f t="shared" si="7399"/>
        <v>-8</v>
      </c>
      <c r="BB4920" s="322">
        <f t="shared" si="7399"/>
        <v>2934</v>
      </c>
      <c r="BC4920" s="337">
        <f t="shared" si="7399"/>
        <v>0</v>
      </c>
      <c r="BD4920" s="338">
        <f t="shared" si="7399"/>
        <v>-2934</v>
      </c>
      <c r="BE4920" s="339">
        <f t="shared" si="7399"/>
        <v>-8</v>
      </c>
      <c r="BF4920" s="41"/>
      <c r="BG4920" s="826"/>
      <c r="BH4920" s="607"/>
      <c r="BI4920" s="40"/>
      <c r="BJ4920" s="40"/>
      <c r="BK4920" s="40"/>
      <c r="BL4920" s="40"/>
      <c r="BM4920" s="40"/>
      <c r="BN4920" s="40"/>
    </row>
    <row r="4921" spans="1:66" ht="12.75" customHeight="1" x14ac:dyDescent="0.25">
      <c r="A4921" s="21"/>
      <c r="B4921" s="112"/>
      <c r="C4921" s="116"/>
      <c r="D4921" s="623"/>
      <c r="E4921" s="278"/>
      <c r="F4921" s="116"/>
      <c r="G4921" s="694"/>
      <c r="H4921" s="878"/>
      <c r="I4921" s="397"/>
      <c r="J4921" s="380"/>
      <c r="K4921" s="461"/>
      <c r="L4921" s="738"/>
      <c r="M4921" s="739"/>
      <c r="N4921" s="932"/>
      <c r="O4921" s="125"/>
      <c r="P4921" s="125"/>
      <c r="Q4921" s="642"/>
      <c r="R4921" s="538"/>
      <c r="S4921" s="538"/>
      <c r="T4921" s="538"/>
      <c r="U4921" s="538"/>
      <c r="V4921" s="538"/>
      <c r="W4921" s="532"/>
      <c r="X4921" s="143"/>
      <c r="Y4921" s="143"/>
      <c r="Z4921" s="553"/>
      <c r="AA4921" s="553"/>
      <c r="AB4921" s="532"/>
      <c r="AC4921" s="594"/>
      <c r="AD4921" s="125"/>
      <c r="AE4921" s="848"/>
      <c r="AF4921" s="932"/>
      <c r="AG4921" s="125"/>
      <c r="AH4921" s="125"/>
      <c r="AI4921" s="642"/>
      <c r="AJ4921" s="538"/>
      <c r="AK4921" s="538"/>
      <c r="AL4921" s="538"/>
      <c r="AM4921" s="538"/>
      <c r="AN4921" s="538"/>
      <c r="AO4921" s="532"/>
      <c r="AP4921" s="143"/>
      <c r="AQ4921" s="143"/>
      <c r="AR4921" s="553"/>
      <c r="AS4921" s="553"/>
      <c r="AT4921" s="532"/>
      <c r="AU4921" s="594"/>
      <c r="AV4921" s="125"/>
      <c r="AW4921" s="848"/>
      <c r="AX4921" s="124"/>
      <c r="AY4921" s="6"/>
      <c r="AZ4921" s="6"/>
      <c r="BA4921" s="341"/>
      <c r="BB4921" s="311"/>
      <c r="BC4921" s="6"/>
      <c r="BD4921" s="6"/>
      <c r="BE4921" s="341"/>
      <c r="BG4921" s="826"/>
      <c r="BH4921" s="607"/>
    </row>
    <row r="4922" spans="1:66" ht="12.75" customHeight="1" x14ac:dyDescent="0.25">
      <c r="A4922" s="21"/>
      <c r="B4922" s="112"/>
      <c r="C4922" s="116"/>
      <c r="D4922" s="623"/>
      <c r="E4922" s="278"/>
      <c r="F4922" s="116"/>
      <c r="G4922" s="694"/>
      <c r="H4922" s="878"/>
      <c r="I4922" s="397"/>
      <c r="J4922" s="380"/>
      <c r="K4922" s="410" t="s">
        <v>58</v>
      </c>
      <c r="L4922" s="738"/>
      <c r="M4922" s="739"/>
      <c r="N4922" s="932"/>
      <c r="O4922" s="125"/>
      <c r="P4922" s="125"/>
      <c r="Q4922" s="642"/>
      <c r="R4922" s="538"/>
      <c r="S4922" s="538"/>
      <c r="T4922" s="538"/>
      <c r="U4922" s="538"/>
      <c r="V4922" s="538"/>
      <c r="W4922" s="532"/>
      <c r="X4922" s="143"/>
      <c r="Y4922" s="143"/>
      <c r="Z4922" s="553"/>
      <c r="AA4922" s="553"/>
      <c r="AB4922" s="532"/>
      <c r="AC4922" s="594"/>
      <c r="AD4922" s="125"/>
      <c r="AE4922" s="848"/>
      <c r="AF4922" s="932"/>
      <c r="AG4922" s="125"/>
      <c r="AH4922" s="125"/>
      <c r="AI4922" s="642"/>
      <c r="AJ4922" s="538"/>
      <c r="AK4922" s="538"/>
      <c r="AL4922" s="538"/>
      <c r="AM4922" s="538"/>
      <c r="AN4922" s="538"/>
      <c r="AO4922" s="532"/>
      <c r="AP4922" s="143"/>
      <c r="AQ4922" s="143"/>
      <c r="AR4922" s="553"/>
      <c r="AS4922" s="553"/>
      <c r="AT4922" s="532"/>
      <c r="AU4922" s="594"/>
      <c r="AV4922" s="125"/>
      <c r="AW4922" s="848"/>
      <c r="AX4922" s="124"/>
      <c r="AY4922" s="6"/>
      <c r="AZ4922" s="6"/>
      <c r="BA4922" s="341"/>
      <c r="BB4922" s="311"/>
      <c r="BC4922" s="6"/>
      <c r="BD4922" s="6"/>
      <c r="BE4922" s="341"/>
      <c r="BG4922" s="826"/>
      <c r="BH4922" s="607"/>
    </row>
    <row r="4923" spans="1:66" ht="12.75" customHeight="1" x14ac:dyDescent="0.25">
      <c r="A4923" s="21"/>
      <c r="B4923" s="112"/>
      <c r="C4923" s="116"/>
      <c r="D4923" s="623"/>
      <c r="E4923" s="278"/>
      <c r="F4923" s="116"/>
      <c r="G4923" s="694"/>
      <c r="H4923" s="878"/>
      <c r="I4923" s="397"/>
      <c r="J4923" s="380"/>
      <c r="K4923" s="408"/>
      <c r="L4923" s="738"/>
      <c r="M4923" s="739"/>
      <c r="N4923" s="932"/>
      <c r="O4923" s="125"/>
      <c r="P4923" s="125"/>
      <c r="Q4923" s="642"/>
      <c r="R4923" s="538"/>
      <c r="S4923" s="538"/>
      <c r="T4923" s="538"/>
      <c r="U4923" s="538"/>
      <c r="V4923" s="538"/>
      <c r="W4923" s="532"/>
      <c r="X4923" s="143"/>
      <c r="Y4923" s="143"/>
      <c r="Z4923" s="553"/>
      <c r="AA4923" s="553"/>
      <c r="AB4923" s="532"/>
      <c r="AC4923" s="594"/>
      <c r="AD4923" s="125"/>
      <c r="AE4923" s="848"/>
      <c r="AF4923" s="932"/>
      <c r="AG4923" s="125"/>
      <c r="AH4923" s="125"/>
      <c r="AI4923" s="642"/>
      <c r="AJ4923" s="538"/>
      <c r="AK4923" s="538"/>
      <c r="AL4923" s="538"/>
      <c r="AM4923" s="538"/>
      <c r="AN4923" s="538"/>
      <c r="AO4923" s="532"/>
      <c r="AP4923" s="143"/>
      <c r="AQ4923" s="143"/>
      <c r="AR4923" s="553"/>
      <c r="AS4923" s="553"/>
      <c r="AT4923" s="532"/>
      <c r="AU4923" s="594"/>
      <c r="AV4923" s="125"/>
      <c r="AW4923" s="848"/>
      <c r="AX4923" s="124"/>
      <c r="AY4923" s="6"/>
      <c r="AZ4923" s="6"/>
      <c r="BA4923" s="341"/>
      <c r="BB4923" s="311"/>
      <c r="BC4923" s="6"/>
      <c r="BD4923" s="6"/>
      <c r="BE4923" s="341"/>
      <c r="BG4923" s="826"/>
      <c r="BH4923" s="607"/>
    </row>
    <row r="4924" spans="1:66" ht="35.1" customHeight="1" x14ac:dyDescent="0.25">
      <c r="A4924" s="222" t="s">
        <v>6128</v>
      </c>
      <c r="B4924" s="112">
        <v>2</v>
      </c>
      <c r="C4924" s="116" t="s">
        <v>56</v>
      </c>
      <c r="D4924" s="620">
        <v>1000</v>
      </c>
      <c r="E4924" s="278"/>
      <c r="F4924" s="116">
        <v>2</v>
      </c>
      <c r="G4924" s="700"/>
      <c r="H4924" s="888" t="str">
        <f t="shared" si="7336"/>
        <v>011</v>
      </c>
      <c r="I4924" s="580" t="s">
        <v>3259</v>
      </c>
      <c r="J4924" s="689" t="s">
        <v>6191</v>
      </c>
      <c r="K4924" s="411" t="s">
        <v>6112</v>
      </c>
      <c r="L4924" s="733">
        <v>0</v>
      </c>
      <c r="M4924" s="734">
        <v>0</v>
      </c>
      <c r="N4924" s="931"/>
      <c r="O4924" s="530">
        <f t="shared" ref="O4924:O4925" si="7400">IF(N4924&gt;L4924,"0 ",N4924-L4924)</f>
        <v>0</v>
      </c>
      <c r="P4924" s="530">
        <f t="shared" ref="P4924:P4925" si="7401">IF(N4924&lt;L4924,"0 ",N4924-L4924)</f>
        <v>0</v>
      </c>
      <c r="Q4924" s="646"/>
      <c r="R4924" s="536"/>
      <c r="S4924" s="536"/>
      <c r="T4924" s="536"/>
      <c r="U4924" s="536"/>
      <c r="V4924" s="536"/>
      <c r="W4924" s="683" t="str">
        <f>IF(SUM(Q4924:V4924)=X4924,"OK",SUM(Q4924:V4924)-X4924)</f>
        <v>OK</v>
      </c>
      <c r="X4924" s="141"/>
      <c r="Y4924" s="141"/>
      <c r="Z4924" s="552"/>
      <c r="AA4924" s="552"/>
      <c r="AB4924" s="683" t="str">
        <f>IF(SUM(Z4924:AA4924)=AC4924,"OK",SUM(Z4924:AA4924)-AC4924)</f>
        <v>OK</v>
      </c>
      <c r="AC4924" s="593"/>
      <c r="AD4924" s="530">
        <f t="shared" ref="AD4924:AD4925" si="7402">X4924+Y4924+AC4924</f>
        <v>0</v>
      </c>
      <c r="AE4924" s="842">
        <f t="shared" ref="AE4924:AE4925" si="7403">N4924+AD4924</f>
        <v>0</v>
      </c>
      <c r="AF4924" s="931"/>
      <c r="AG4924" s="530">
        <f t="shared" ref="AG4924:AG4925" si="7404">IF(AF4924&gt;M4924,"0 ",AF4924-M4924)</f>
        <v>0</v>
      </c>
      <c r="AH4924" s="530">
        <f t="shared" ref="AH4924:AH4925" si="7405">IF(AF4924&lt;M4924,"0 ",AF4924-M4924)</f>
        <v>0</v>
      </c>
      <c r="AI4924" s="641"/>
      <c r="AJ4924" s="537"/>
      <c r="AK4924" s="537"/>
      <c r="AL4924" s="537"/>
      <c r="AM4924" s="537"/>
      <c r="AN4924" s="537"/>
      <c r="AO4924" s="683" t="str">
        <f>IF(SUM(AI4924:AN4924)=AP4924,"OK",SUM(AI4924:AN4924)-AP4924)</f>
        <v>OK</v>
      </c>
      <c r="AP4924" s="141"/>
      <c r="AQ4924" s="141"/>
      <c r="AR4924" s="552"/>
      <c r="AS4924" s="552"/>
      <c r="AT4924" s="683" t="str">
        <f>IF(SUM(AR4924:AS4924)=AU4924,"OK",SUM(AR4924:AS4924)-AU4924)</f>
        <v>OK</v>
      </c>
      <c r="AU4924" s="593"/>
      <c r="AV4924" s="530">
        <f t="shared" ref="AV4924:AV4925" si="7406">AP4924+AQ4924+AU4924</f>
        <v>0</v>
      </c>
      <c r="AW4924" s="842">
        <f t="shared" ref="AW4924:AW4925" si="7407">AF4924+AV4924</f>
        <v>0</v>
      </c>
      <c r="AX4924" s="115">
        <f>L4924</f>
        <v>0</v>
      </c>
      <c r="AY4924" s="5">
        <f>AE4924</f>
        <v>0</v>
      </c>
      <c r="AZ4924" s="7">
        <f>AY4924-AX4924</f>
        <v>0</v>
      </c>
      <c r="BA4924" s="335" t="e">
        <f>AZ4924/AX4924</f>
        <v>#DIV/0!</v>
      </c>
      <c r="BB4924" s="23">
        <f>M4924</f>
        <v>0</v>
      </c>
      <c r="BC4924" s="5">
        <f>AW4924</f>
        <v>0</v>
      </c>
      <c r="BD4924" s="7">
        <f>BC4924-BB4924</f>
        <v>0</v>
      </c>
      <c r="BE4924" s="335" t="e">
        <f>BD4924/BB4924</f>
        <v>#DIV/0!</v>
      </c>
      <c r="BG4924" s="826" t="str">
        <f>RIGHT(LEFT(I4924,3),2)&amp;"."&amp;RIGHT(LEFT(I4924,5),2)</f>
        <v>74.10</v>
      </c>
      <c r="BH4924" s="607" t="b">
        <f>COUNTIF('Codes SEC'!$B$2:$B$250,Ministres!BG4924)&gt;0</f>
        <v>1</v>
      </c>
    </row>
    <row r="4925" spans="1:66" ht="35.1" customHeight="1" x14ac:dyDescent="0.25">
      <c r="A4925" s="222" t="s">
        <v>6128</v>
      </c>
      <c r="B4925" s="112">
        <v>2</v>
      </c>
      <c r="C4925" s="116" t="s">
        <v>56</v>
      </c>
      <c r="D4925" s="620">
        <v>1000</v>
      </c>
      <c r="E4925" s="278"/>
      <c r="F4925" s="116">
        <v>2</v>
      </c>
      <c r="G4925" s="700"/>
      <c r="H4925" s="888" t="str">
        <f t="shared" si="7336"/>
        <v>011</v>
      </c>
      <c r="I4925" s="580" t="s">
        <v>3258</v>
      </c>
      <c r="J4925" s="689" t="s">
        <v>6190</v>
      </c>
      <c r="K4925" s="411" t="s">
        <v>6110</v>
      </c>
      <c r="L4925" s="733">
        <v>20</v>
      </c>
      <c r="M4925" s="734">
        <v>20</v>
      </c>
      <c r="N4925" s="931"/>
      <c r="O4925" s="530">
        <f t="shared" si="7400"/>
        <v>-20</v>
      </c>
      <c r="P4925" s="530" t="str">
        <f t="shared" si="7401"/>
        <v xml:space="preserve">0 </v>
      </c>
      <c r="Q4925" s="646"/>
      <c r="R4925" s="536"/>
      <c r="S4925" s="536"/>
      <c r="T4925" s="536"/>
      <c r="U4925" s="536"/>
      <c r="V4925" s="536"/>
      <c r="W4925" s="683" t="str">
        <f t="shared" ref="W4925" si="7408">IF(SUM(Q4925:V4925)=X4925,"OK",SUM(Q4925:V4925)-X4925)</f>
        <v>OK</v>
      </c>
      <c r="X4925" s="141"/>
      <c r="Y4925" s="141"/>
      <c r="Z4925" s="552"/>
      <c r="AA4925" s="552"/>
      <c r="AB4925" s="683" t="str">
        <f t="shared" ref="AB4925" si="7409">IF(SUM(Z4925:AA4925)=AC4925,"OK",SUM(Z4925:AA4925)-AC4925)</f>
        <v>OK</v>
      </c>
      <c r="AC4925" s="593"/>
      <c r="AD4925" s="530">
        <f t="shared" si="7402"/>
        <v>0</v>
      </c>
      <c r="AE4925" s="842">
        <f t="shared" si="7403"/>
        <v>0</v>
      </c>
      <c r="AF4925" s="931"/>
      <c r="AG4925" s="530">
        <f t="shared" si="7404"/>
        <v>-20</v>
      </c>
      <c r="AH4925" s="530" t="str">
        <f t="shared" si="7405"/>
        <v xml:space="preserve">0 </v>
      </c>
      <c r="AI4925" s="641"/>
      <c r="AJ4925" s="537"/>
      <c r="AK4925" s="537"/>
      <c r="AL4925" s="537"/>
      <c r="AM4925" s="537"/>
      <c r="AN4925" s="537"/>
      <c r="AO4925" s="683" t="str">
        <f t="shared" ref="AO4925" si="7410">IF(SUM(AI4925:AN4925)=AP4925,"OK",SUM(AI4925:AN4925)-AP4925)</f>
        <v>OK</v>
      </c>
      <c r="AP4925" s="141"/>
      <c r="AQ4925" s="141"/>
      <c r="AR4925" s="552"/>
      <c r="AS4925" s="552"/>
      <c r="AT4925" s="683" t="str">
        <f t="shared" ref="AT4925" si="7411">IF(SUM(AR4925:AS4925)=AU4925,"OK",SUM(AR4925:AS4925)-AU4925)</f>
        <v>OK</v>
      </c>
      <c r="AU4925" s="593"/>
      <c r="AV4925" s="530">
        <f t="shared" si="7406"/>
        <v>0</v>
      </c>
      <c r="AW4925" s="842">
        <f t="shared" si="7407"/>
        <v>0</v>
      </c>
      <c r="AX4925" s="115">
        <f>L4925</f>
        <v>20</v>
      </c>
      <c r="AY4925" s="5">
        <f>AE4925</f>
        <v>0</v>
      </c>
      <c r="AZ4925" s="7">
        <f>AY4925-AX4925</f>
        <v>-20</v>
      </c>
      <c r="BA4925" s="335">
        <f>AZ4925/AX4925</f>
        <v>-1</v>
      </c>
      <c r="BB4925" s="23">
        <f>M4925</f>
        <v>20</v>
      </c>
      <c r="BC4925" s="5">
        <f>AW4925</f>
        <v>0</v>
      </c>
      <c r="BD4925" s="7">
        <f>BC4925-BB4925</f>
        <v>-20</v>
      </c>
      <c r="BE4925" s="335">
        <f>BD4925/BB4925</f>
        <v>-1</v>
      </c>
      <c r="BG4925" s="826" t="str">
        <f>RIGHT(LEFT(I4925,3),2)&amp;"."&amp;RIGHT(LEFT(I4925,5),2)</f>
        <v>74.22</v>
      </c>
      <c r="BH4925" s="607" t="b">
        <f>COUNTIF('Codes SEC'!$B$2:$B$250,Ministres!BG4925)&gt;0</f>
        <v>1</v>
      </c>
    </row>
    <row r="4926" spans="1:66" ht="12.75" customHeight="1" x14ac:dyDescent="0.25">
      <c r="A4926" s="227"/>
      <c r="B4926" s="209"/>
      <c r="C4926" s="253"/>
      <c r="D4926" s="625"/>
      <c r="E4926" s="280"/>
      <c r="F4926" s="253"/>
      <c r="G4926" s="695"/>
      <c r="H4926" s="886"/>
      <c r="I4926" s="403"/>
      <c r="J4926" s="381"/>
      <c r="K4926" s="514" t="s">
        <v>59</v>
      </c>
      <c r="L4926" s="318">
        <f t="shared" ref="L4926:V4926" si="7412">L4925+L4924</f>
        <v>20</v>
      </c>
      <c r="M4926" s="737">
        <f t="shared" si="7412"/>
        <v>20</v>
      </c>
      <c r="N4926" s="930">
        <f t="shared" ref="N4926:P4926" si="7413">N4925+N4924</f>
        <v>0</v>
      </c>
      <c r="O4926" s="790">
        <f t="shared" si="7413"/>
        <v>-20</v>
      </c>
      <c r="P4926" s="790">
        <f t="shared" si="7413"/>
        <v>0</v>
      </c>
      <c r="Q4926" s="787">
        <f t="shared" si="7412"/>
        <v>0</v>
      </c>
      <c r="R4926" s="648">
        <f t="shared" si="7412"/>
        <v>0</v>
      </c>
      <c r="S4926" s="648">
        <f t="shared" si="7412"/>
        <v>0</v>
      </c>
      <c r="T4926" s="648">
        <f t="shared" si="7412"/>
        <v>0</v>
      </c>
      <c r="U4926" s="648">
        <f t="shared" si="7412"/>
        <v>0</v>
      </c>
      <c r="V4926" s="648">
        <f t="shared" si="7412"/>
        <v>0</v>
      </c>
      <c r="W4926" s="790"/>
      <c r="X4926" s="649">
        <f>X4925+X4924</f>
        <v>0</v>
      </c>
      <c r="Y4926" s="649">
        <f>Y4925+Y4924</f>
        <v>0</v>
      </c>
      <c r="Z4926" s="648">
        <f>Z4925+Z4924</f>
        <v>0</v>
      </c>
      <c r="AA4926" s="648">
        <f>AA4925+AA4924</f>
        <v>0</v>
      </c>
      <c r="AB4926" s="790"/>
      <c r="AC4926" s="649">
        <f t="shared" ref="AC4926:AN4926" si="7414">AC4925+AC4924</f>
        <v>0</v>
      </c>
      <c r="AD4926" s="790">
        <f>AD4925+AD4924</f>
        <v>0</v>
      </c>
      <c r="AE4926" s="843">
        <f>AE4925+AE4924</f>
        <v>0</v>
      </c>
      <c r="AF4926" s="930">
        <f t="shared" ref="AF4926:AH4926" si="7415">AF4925+AF4924</f>
        <v>0</v>
      </c>
      <c r="AG4926" s="790">
        <f t="shared" si="7415"/>
        <v>-20</v>
      </c>
      <c r="AH4926" s="790">
        <f t="shared" si="7415"/>
        <v>0</v>
      </c>
      <c r="AI4926" s="787">
        <f t="shared" si="7414"/>
        <v>0</v>
      </c>
      <c r="AJ4926" s="648">
        <f t="shared" si="7414"/>
        <v>0</v>
      </c>
      <c r="AK4926" s="648">
        <f t="shared" si="7414"/>
        <v>0</v>
      </c>
      <c r="AL4926" s="648">
        <f t="shared" si="7414"/>
        <v>0</v>
      </c>
      <c r="AM4926" s="648">
        <f t="shared" si="7414"/>
        <v>0</v>
      </c>
      <c r="AN4926" s="648">
        <f t="shared" si="7414"/>
        <v>0</v>
      </c>
      <c r="AO4926" s="790"/>
      <c r="AP4926" s="649">
        <f>AP4925+AP4924</f>
        <v>0</v>
      </c>
      <c r="AQ4926" s="649">
        <f>AQ4925+AQ4924</f>
        <v>0</v>
      </c>
      <c r="AR4926" s="648">
        <f>AR4925+AR4924</f>
        <v>0</v>
      </c>
      <c r="AS4926" s="648">
        <f>AS4925+AS4924</f>
        <v>0</v>
      </c>
      <c r="AT4926" s="790"/>
      <c r="AU4926" s="649">
        <f t="shared" ref="AU4926:BE4926" si="7416">AU4925+AU4924</f>
        <v>0</v>
      </c>
      <c r="AV4926" s="790">
        <f t="shared" ref="AV4926" si="7417">AV4925+AV4924</f>
        <v>0</v>
      </c>
      <c r="AW4926" s="843">
        <f t="shared" si="7416"/>
        <v>0</v>
      </c>
      <c r="AX4926" s="336">
        <f t="shared" si="7416"/>
        <v>20</v>
      </c>
      <c r="AY4926" s="337">
        <f t="shared" si="7416"/>
        <v>0</v>
      </c>
      <c r="AZ4926" s="338">
        <f t="shared" si="7416"/>
        <v>-20</v>
      </c>
      <c r="BA4926" s="339" t="e">
        <f t="shared" si="7416"/>
        <v>#DIV/0!</v>
      </c>
      <c r="BB4926" s="322">
        <f t="shared" si="7416"/>
        <v>20</v>
      </c>
      <c r="BC4926" s="337">
        <f t="shared" si="7416"/>
        <v>0</v>
      </c>
      <c r="BD4926" s="338">
        <f t="shared" si="7416"/>
        <v>-20</v>
      </c>
      <c r="BE4926" s="339" t="e">
        <f t="shared" si="7416"/>
        <v>#DIV/0!</v>
      </c>
      <c r="BG4926" s="826"/>
      <c r="BH4926" s="607"/>
    </row>
    <row r="4927" spans="1:66" ht="12.75" customHeight="1" x14ac:dyDescent="0.25">
      <c r="A4927" s="226"/>
      <c r="B4927" s="207"/>
      <c r="C4927" s="254"/>
      <c r="D4927" s="300"/>
      <c r="E4927" s="276"/>
      <c r="F4927" s="300"/>
      <c r="G4927" s="696"/>
      <c r="H4927" s="887"/>
      <c r="I4927" s="444"/>
      <c r="J4927" s="393"/>
      <c r="K4927" s="404" t="s">
        <v>3734</v>
      </c>
      <c r="L4927" s="729">
        <f t="shared" ref="L4927:V4927" si="7418">L4920+L4926</f>
        <v>2954</v>
      </c>
      <c r="M4927" s="730">
        <f t="shared" si="7418"/>
        <v>2954</v>
      </c>
      <c r="N4927" s="844">
        <f t="shared" ref="N4927:P4927" si="7419">N4920+N4926</f>
        <v>0</v>
      </c>
      <c r="O4927" s="665">
        <f t="shared" si="7419"/>
        <v>-2954</v>
      </c>
      <c r="P4927" s="665">
        <f t="shared" si="7419"/>
        <v>0</v>
      </c>
      <c r="Q4927" s="638">
        <f t="shared" si="7418"/>
        <v>0</v>
      </c>
      <c r="R4927" s="130">
        <f t="shared" si="7418"/>
        <v>0</v>
      </c>
      <c r="S4927" s="130">
        <f t="shared" si="7418"/>
        <v>0</v>
      </c>
      <c r="T4927" s="130">
        <f t="shared" si="7418"/>
        <v>0</v>
      </c>
      <c r="U4927" s="130">
        <f t="shared" si="7418"/>
        <v>0</v>
      </c>
      <c r="V4927" s="130">
        <f t="shared" si="7418"/>
        <v>0</v>
      </c>
      <c r="W4927" s="665"/>
      <c r="X4927" s="130">
        <f>X4920+X4926</f>
        <v>0</v>
      </c>
      <c r="Y4927" s="130">
        <f>Y4920+Y4926</f>
        <v>0</v>
      </c>
      <c r="Z4927" s="130">
        <f>Z4920+Z4926</f>
        <v>0</v>
      </c>
      <c r="AA4927" s="130">
        <f>AA4920+AA4926</f>
        <v>0</v>
      </c>
      <c r="AB4927" s="665"/>
      <c r="AC4927" s="130">
        <f t="shared" ref="AC4927:AN4927" si="7420">AC4920+AC4926</f>
        <v>0</v>
      </c>
      <c r="AD4927" s="665">
        <f>AD4920+AD4926</f>
        <v>0</v>
      </c>
      <c r="AE4927" s="845">
        <f>AE4920+AE4926</f>
        <v>0</v>
      </c>
      <c r="AF4927" s="844">
        <f t="shared" ref="AF4927:AH4927" si="7421">AF4920+AF4926</f>
        <v>0</v>
      </c>
      <c r="AG4927" s="665">
        <f t="shared" si="7421"/>
        <v>-2954</v>
      </c>
      <c r="AH4927" s="665">
        <f t="shared" si="7421"/>
        <v>0</v>
      </c>
      <c r="AI4927" s="638">
        <f t="shared" si="7420"/>
        <v>0</v>
      </c>
      <c r="AJ4927" s="130">
        <f t="shared" si="7420"/>
        <v>0</v>
      </c>
      <c r="AK4927" s="130">
        <f t="shared" si="7420"/>
        <v>0</v>
      </c>
      <c r="AL4927" s="130">
        <f t="shared" si="7420"/>
        <v>0</v>
      </c>
      <c r="AM4927" s="130">
        <f t="shared" si="7420"/>
        <v>0</v>
      </c>
      <c r="AN4927" s="130">
        <f t="shared" si="7420"/>
        <v>0</v>
      </c>
      <c r="AO4927" s="665"/>
      <c r="AP4927" s="130">
        <f>AP4920+AP4926</f>
        <v>0</v>
      </c>
      <c r="AQ4927" s="130">
        <f>AQ4920+AQ4926</f>
        <v>0</v>
      </c>
      <c r="AR4927" s="130">
        <f>AR4920+AR4926</f>
        <v>0</v>
      </c>
      <c r="AS4927" s="130">
        <f>AS4920+AS4926</f>
        <v>0</v>
      </c>
      <c r="AT4927" s="665"/>
      <c r="AU4927" s="130">
        <f t="shared" ref="AU4927:BE4927" si="7422">AU4920+AU4926</f>
        <v>0</v>
      </c>
      <c r="AV4927" s="665">
        <f t="shared" ref="AV4927" si="7423">AV4920+AV4926</f>
        <v>0</v>
      </c>
      <c r="AW4927" s="845">
        <f t="shared" si="7422"/>
        <v>0</v>
      </c>
      <c r="AX4927" s="314">
        <f t="shared" si="7422"/>
        <v>2954</v>
      </c>
      <c r="AY4927" s="131">
        <f t="shared" si="7422"/>
        <v>0</v>
      </c>
      <c r="AZ4927" s="132">
        <f t="shared" si="7422"/>
        <v>-2954</v>
      </c>
      <c r="BA4927" s="340" t="e">
        <f t="shared" si="7422"/>
        <v>#DIV/0!</v>
      </c>
      <c r="BB4927" s="310">
        <f t="shared" si="7422"/>
        <v>2954</v>
      </c>
      <c r="BC4927" s="131">
        <f t="shared" si="7422"/>
        <v>0</v>
      </c>
      <c r="BD4927" s="132">
        <f t="shared" si="7422"/>
        <v>-2954</v>
      </c>
      <c r="BE4927" s="340" t="e">
        <f t="shared" si="7422"/>
        <v>#DIV/0!</v>
      </c>
      <c r="BG4927" s="826"/>
      <c r="BH4927" s="607"/>
    </row>
    <row r="4928" spans="1:66" ht="12.75" customHeight="1" x14ac:dyDescent="0.25">
      <c r="A4928" s="222"/>
      <c r="C4928" s="116"/>
      <c r="D4928" s="620"/>
      <c r="F4928" s="117"/>
      <c r="G4928" s="690"/>
      <c r="H4928" s="878"/>
      <c r="I4928" s="397"/>
      <c r="J4928" s="380"/>
      <c r="K4928" s="405" t="s">
        <v>208</v>
      </c>
      <c r="L4928" s="731">
        <v>0</v>
      </c>
      <c r="M4928" s="732">
        <v>0</v>
      </c>
      <c r="N4928" s="929">
        <v>0</v>
      </c>
      <c r="O4928" s="530">
        <v>0</v>
      </c>
      <c r="P4928" s="530">
        <v>0</v>
      </c>
      <c r="Q4928" s="641">
        <v>0</v>
      </c>
      <c r="R4928" s="537">
        <v>0</v>
      </c>
      <c r="S4928" s="537">
        <v>0</v>
      </c>
      <c r="T4928" s="537">
        <v>0</v>
      </c>
      <c r="U4928" s="537">
        <v>0</v>
      </c>
      <c r="V4928" s="537">
        <v>0</v>
      </c>
      <c r="W4928" s="530"/>
      <c r="X4928" s="142">
        <v>0</v>
      </c>
      <c r="Y4928" s="142">
        <v>0</v>
      </c>
      <c r="Z4928" s="537">
        <v>0</v>
      </c>
      <c r="AA4928" s="537">
        <v>0</v>
      </c>
      <c r="AB4928" s="530"/>
      <c r="AC4928" s="142">
        <v>0</v>
      </c>
      <c r="AD4928" s="530">
        <v>0</v>
      </c>
      <c r="AE4928" s="842">
        <v>0</v>
      </c>
      <c r="AF4928" s="929">
        <v>0</v>
      </c>
      <c r="AG4928" s="530">
        <v>0</v>
      </c>
      <c r="AH4928" s="530">
        <v>0</v>
      </c>
      <c r="AI4928" s="641">
        <v>0</v>
      </c>
      <c r="AJ4928" s="537">
        <v>0</v>
      </c>
      <c r="AK4928" s="537">
        <v>0</v>
      </c>
      <c r="AL4928" s="537">
        <v>0</v>
      </c>
      <c r="AM4928" s="537">
        <v>0</v>
      </c>
      <c r="AN4928" s="537">
        <v>0</v>
      </c>
      <c r="AO4928" s="530"/>
      <c r="AP4928" s="142">
        <v>0</v>
      </c>
      <c r="AQ4928" s="142">
        <v>0</v>
      </c>
      <c r="AR4928" s="537">
        <v>0</v>
      </c>
      <c r="AS4928" s="537">
        <v>0</v>
      </c>
      <c r="AT4928" s="530"/>
      <c r="AU4928" s="142">
        <v>0</v>
      </c>
      <c r="AV4928" s="530">
        <v>0</v>
      </c>
      <c r="AW4928" s="842">
        <v>0</v>
      </c>
      <c r="AX4928" s="115">
        <v>0</v>
      </c>
      <c r="AY4928" s="5">
        <v>0</v>
      </c>
      <c r="AZ4928" s="5">
        <v>0</v>
      </c>
      <c r="BA4928" s="335">
        <v>0</v>
      </c>
      <c r="BB4928" s="23">
        <v>0</v>
      </c>
      <c r="BC4928" s="5">
        <v>0</v>
      </c>
      <c r="BD4928" s="5">
        <v>0</v>
      </c>
      <c r="BE4928" s="335">
        <v>0</v>
      </c>
      <c r="BG4928" s="826"/>
      <c r="BH4928" s="607"/>
    </row>
    <row r="4929" spans="1:66" ht="12.75" customHeight="1" x14ac:dyDescent="0.25">
      <c r="A4929" s="21"/>
      <c r="B4929" s="112"/>
      <c r="C4929" s="116"/>
      <c r="D4929" s="623"/>
      <c r="E4929" s="278"/>
      <c r="F4929" s="116"/>
      <c r="G4929" s="694"/>
      <c r="H4929" s="878"/>
      <c r="I4929" s="397"/>
      <c r="J4929" s="380"/>
      <c r="K4929" s="405" t="s">
        <v>96</v>
      </c>
      <c r="L4929" s="738">
        <v>0</v>
      </c>
      <c r="M4929" s="739">
        <v>0</v>
      </c>
      <c r="N4929" s="929">
        <v>0</v>
      </c>
      <c r="O4929" s="530">
        <v>0</v>
      </c>
      <c r="P4929" s="530">
        <v>0</v>
      </c>
      <c r="Q4929" s="641">
        <v>0</v>
      </c>
      <c r="R4929" s="537">
        <v>0</v>
      </c>
      <c r="S4929" s="537">
        <v>0</v>
      </c>
      <c r="T4929" s="537">
        <v>0</v>
      </c>
      <c r="U4929" s="537">
        <v>0</v>
      </c>
      <c r="V4929" s="537">
        <v>0</v>
      </c>
      <c r="W4929" s="530"/>
      <c r="X4929" s="142">
        <v>0</v>
      </c>
      <c r="Y4929" s="142">
        <v>0</v>
      </c>
      <c r="Z4929" s="537">
        <v>0</v>
      </c>
      <c r="AA4929" s="537">
        <v>0</v>
      </c>
      <c r="AB4929" s="530"/>
      <c r="AC4929" s="142">
        <v>0</v>
      </c>
      <c r="AD4929" s="530">
        <v>0</v>
      </c>
      <c r="AE4929" s="842">
        <v>0</v>
      </c>
      <c r="AF4929" s="929">
        <v>0</v>
      </c>
      <c r="AG4929" s="530">
        <v>0</v>
      </c>
      <c r="AH4929" s="530">
        <v>0</v>
      </c>
      <c r="AI4929" s="641">
        <v>0</v>
      </c>
      <c r="AJ4929" s="537">
        <v>0</v>
      </c>
      <c r="AK4929" s="537">
        <v>0</v>
      </c>
      <c r="AL4929" s="537">
        <v>0</v>
      </c>
      <c r="AM4929" s="537">
        <v>0</v>
      </c>
      <c r="AN4929" s="537">
        <v>0</v>
      </c>
      <c r="AO4929" s="530"/>
      <c r="AP4929" s="142">
        <v>0</v>
      </c>
      <c r="AQ4929" s="142">
        <v>0</v>
      </c>
      <c r="AR4929" s="537">
        <v>0</v>
      </c>
      <c r="AS4929" s="537">
        <v>0</v>
      </c>
      <c r="AT4929" s="530"/>
      <c r="AU4929" s="142">
        <v>0</v>
      </c>
      <c r="AV4929" s="530">
        <v>0</v>
      </c>
      <c r="AW4929" s="842">
        <v>0</v>
      </c>
      <c r="AX4929" s="115">
        <v>0</v>
      </c>
      <c r="AY4929" s="5">
        <v>0</v>
      </c>
      <c r="AZ4929" s="5">
        <v>0</v>
      </c>
      <c r="BA4929" s="335">
        <v>0</v>
      </c>
      <c r="BB4929" s="23">
        <v>0</v>
      </c>
      <c r="BC4929" s="5">
        <v>0</v>
      </c>
      <c r="BD4929" s="5">
        <v>0</v>
      </c>
      <c r="BE4929" s="335">
        <v>0</v>
      </c>
      <c r="BG4929" s="826"/>
      <c r="BH4929" s="607"/>
    </row>
    <row r="4930" spans="1:66" ht="12.75" customHeight="1" x14ac:dyDescent="0.25">
      <c r="A4930" s="21"/>
      <c r="B4930" s="112"/>
      <c r="C4930" s="116"/>
      <c r="D4930" s="623"/>
      <c r="E4930" s="278"/>
      <c r="F4930" s="116"/>
      <c r="G4930" s="694"/>
      <c r="H4930" s="878"/>
      <c r="I4930" s="397"/>
      <c r="J4930" s="380"/>
      <c r="K4930" s="405" t="s">
        <v>209</v>
      </c>
      <c r="L4930" s="738">
        <v>0</v>
      </c>
      <c r="M4930" s="739">
        <v>0</v>
      </c>
      <c r="N4930" s="929">
        <v>0</v>
      </c>
      <c r="O4930" s="530">
        <v>0</v>
      </c>
      <c r="P4930" s="530">
        <v>0</v>
      </c>
      <c r="Q4930" s="641">
        <v>0</v>
      </c>
      <c r="R4930" s="537">
        <v>0</v>
      </c>
      <c r="S4930" s="537">
        <v>0</v>
      </c>
      <c r="T4930" s="537">
        <v>0</v>
      </c>
      <c r="U4930" s="537">
        <v>0</v>
      </c>
      <c r="V4930" s="537">
        <v>0</v>
      </c>
      <c r="W4930" s="530"/>
      <c r="X4930" s="142">
        <v>0</v>
      </c>
      <c r="Y4930" s="142">
        <v>0</v>
      </c>
      <c r="Z4930" s="537">
        <v>0</v>
      </c>
      <c r="AA4930" s="537">
        <v>0</v>
      </c>
      <c r="AB4930" s="530"/>
      <c r="AC4930" s="142">
        <v>0</v>
      </c>
      <c r="AD4930" s="530">
        <v>0</v>
      </c>
      <c r="AE4930" s="842">
        <v>0</v>
      </c>
      <c r="AF4930" s="929">
        <v>0</v>
      </c>
      <c r="AG4930" s="530">
        <v>0</v>
      </c>
      <c r="AH4930" s="530">
        <v>0</v>
      </c>
      <c r="AI4930" s="641">
        <v>0</v>
      </c>
      <c r="AJ4930" s="537">
        <v>0</v>
      </c>
      <c r="AK4930" s="537">
        <v>0</v>
      </c>
      <c r="AL4930" s="537">
        <v>0</v>
      </c>
      <c r="AM4930" s="537">
        <v>0</v>
      </c>
      <c r="AN4930" s="537">
        <v>0</v>
      </c>
      <c r="AO4930" s="530"/>
      <c r="AP4930" s="142">
        <v>0</v>
      </c>
      <c r="AQ4930" s="142">
        <v>0</v>
      </c>
      <c r="AR4930" s="537">
        <v>0</v>
      </c>
      <c r="AS4930" s="537">
        <v>0</v>
      </c>
      <c r="AT4930" s="530"/>
      <c r="AU4930" s="142">
        <v>0</v>
      </c>
      <c r="AV4930" s="530">
        <v>0</v>
      </c>
      <c r="AW4930" s="842">
        <v>0</v>
      </c>
      <c r="AX4930" s="115">
        <v>0</v>
      </c>
      <c r="AY4930" s="5">
        <v>0</v>
      </c>
      <c r="AZ4930" s="5">
        <v>0</v>
      </c>
      <c r="BA4930" s="335">
        <v>0</v>
      </c>
      <c r="BB4930" s="23">
        <v>0</v>
      </c>
      <c r="BC4930" s="5">
        <v>0</v>
      </c>
      <c r="BD4930" s="5">
        <v>0</v>
      </c>
      <c r="BE4930" s="335">
        <v>0</v>
      </c>
      <c r="BG4930" s="826"/>
      <c r="BH4930" s="607"/>
    </row>
    <row r="4931" spans="1:66" ht="12.75" customHeight="1" x14ac:dyDescent="0.25">
      <c r="A4931" s="21"/>
      <c r="B4931" s="112"/>
      <c r="C4931" s="116"/>
      <c r="D4931" s="623"/>
      <c r="E4931" s="278"/>
      <c r="F4931" s="116"/>
      <c r="G4931" s="694"/>
      <c r="H4931" s="878"/>
      <c r="I4931" s="397"/>
      <c r="J4931" s="380"/>
      <c r="K4931" s="405" t="s">
        <v>210</v>
      </c>
      <c r="L4931" s="738">
        <v>0</v>
      </c>
      <c r="M4931" s="739">
        <v>0</v>
      </c>
      <c r="N4931" s="929">
        <v>0</v>
      </c>
      <c r="O4931" s="530">
        <v>0</v>
      </c>
      <c r="P4931" s="530">
        <v>0</v>
      </c>
      <c r="Q4931" s="641">
        <v>0</v>
      </c>
      <c r="R4931" s="537">
        <v>0</v>
      </c>
      <c r="S4931" s="537">
        <v>0</v>
      </c>
      <c r="T4931" s="537">
        <v>0</v>
      </c>
      <c r="U4931" s="537">
        <v>0</v>
      </c>
      <c r="V4931" s="537">
        <v>0</v>
      </c>
      <c r="W4931" s="530"/>
      <c r="X4931" s="142">
        <v>0</v>
      </c>
      <c r="Y4931" s="142">
        <v>0</v>
      </c>
      <c r="Z4931" s="537">
        <v>0</v>
      </c>
      <c r="AA4931" s="537">
        <v>0</v>
      </c>
      <c r="AB4931" s="530"/>
      <c r="AC4931" s="142">
        <v>0</v>
      </c>
      <c r="AD4931" s="530">
        <v>0</v>
      </c>
      <c r="AE4931" s="842">
        <v>0</v>
      </c>
      <c r="AF4931" s="929">
        <v>0</v>
      </c>
      <c r="AG4931" s="530">
        <v>0</v>
      </c>
      <c r="AH4931" s="530">
        <v>0</v>
      </c>
      <c r="AI4931" s="641">
        <v>0</v>
      </c>
      <c r="AJ4931" s="537">
        <v>0</v>
      </c>
      <c r="AK4931" s="537">
        <v>0</v>
      </c>
      <c r="AL4931" s="537">
        <v>0</v>
      </c>
      <c r="AM4931" s="537">
        <v>0</v>
      </c>
      <c r="AN4931" s="537">
        <v>0</v>
      </c>
      <c r="AO4931" s="530"/>
      <c r="AP4931" s="142">
        <v>0</v>
      </c>
      <c r="AQ4931" s="142">
        <v>0</v>
      </c>
      <c r="AR4931" s="537">
        <v>0</v>
      </c>
      <c r="AS4931" s="537">
        <v>0</v>
      </c>
      <c r="AT4931" s="530"/>
      <c r="AU4931" s="142">
        <v>0</v>
      </c>
      <c r="AV4931" s="530">
        <v>0</v>
      </c>
      <c r="AW4931" s="842">
        <v>0</v>
      </c>
      <c r="AX4931" s="115">
        <v>0</v>
      </c>
      <c r="AY4931" s="5">
        <v>0</v>
      </c>
      <c r="AZ4931" s="5">
        <v>0</v>
      </c>
      <c r="BA4931" s="335">
        <v>0</v>
      </c>
      <c r="BB4931" s="23">
        <v>0</v>
      </c>
      <c r="BC4931" s="5">
        <v>0</v>
      </c>
      <c r="BD4931" s="5">
        <v>0</v>
      </c>
      <c r="BE4931" s="335">
        <v>0</v>
      </c>
      <c r="BG4931" s="826"/>
      <c r="BH4931" s="607"/>
    </row>
    <row r="4932" spans="1:66" ht="12.75" customHeight="1" x14ac:dyDescent="0.25">
      <c r="A4932" s="21"/>
      <c r="B4932" s="112"/>
      <c r="C4932" s="116"/>
      <c r="D4932" s="623"/>
      <c r="E4932" s="278"/>
      <c r="F4932" s="116"/>
      <c r="G4932" s="694"/>
      <c r="H4932" s="878"/>
      <c r="I4932" s="397"/>
      <c r="J4932" s="380"/>
      <c r="K4932" s="406" t="s">
        <v>53</v>
      </c>
      <c r="L4932" s="738">
        <v>0</v>
      </c>
      <c r="M4932" s="739">
        <v>0</v>
      </c>
      <c r="N4932" s="929">
        <v>0</v>
      </c>
      <c r="O4932" s="530">
        <v>0</v>
      </c>
      <c r="P4932" s="530">
        <v>0</v>
      </c>
      <c r="Q4932" s="641">
        <v>0</v>
      </c>
      <c r="R4932" s="537">
        <v>0</v>
      </c>
      <c r="S4932" s="537">
        <v>0</v>
      </c>
      <c r="T4932" s="537">
        <v>0</v>
      </c>
      <c r="U4932" s="537">
        <v>0</v>
      </c>
      <c r="V4932" s="537">
        <v>0</v>
      </c>
      <c r="W4932" s="530"/>
      <c r="X4932" s="142">
        <v>0</v>
      </c>
      <c r="Y4932" s="142">
        <v>0</v>
      </c>
      <c r="Z4932" s="537">
        <v>0</v>
      </c>
      <c r="AA4932" s="537">
        <v>0</v>
      </c>
      <c r="AB4932" s="530"/>
      <c r="AC4932" s="142">
        <v>0</v>
      </c>
      <c r="AD4932" s="530">
        <v>0</v>
      </c>
      <c r="AE4932" s="842">
        <v>0</v>
      </c>
      <c r="AF4932" s="929">
        <v>0</v>
      </c>
      <c r="AG4932" s="530">
        <v>0</v>
      </c>
      <c r="AH4932" s="530">
        <v>0</v>
      </c>
      <c r="AI4932" s="641">
        <v>0</v>
      </c>
      <c r="AJ4932" s="537">
        <v>0</v>
      </c>
      <c r="AK4932" s="537">
        <v>0</v>
      </c>
      <c r="AL4932" s="537">
        <v>0</v>
      </c>
      <c r="AM4932" s="537">
        <v>0</v>
      </c>
      <c r="AN4932" s="537">
        <v>0</v>
      </c>
      <c r="AO4932" s="530"/>
      <c r="AP4932" s="142">
        <v>0</v>
      </c>
      <c r="AQ4932" s="142">
        <v>0</v>
      </c>
      <c r="AR4932" s="537">
        <v>0</v>
      </c>
      <c r="AS4932" s="537">
        <v>0</v>
      </c>
      <c r="AT4932" s="530"/>
      <c r="AU4932" s="142">
        <v>0</v>
      </c>
      <c r="AV4932" s="530">
        <v>0</v>
      </c>
      <c r="AW4932" s="842">
        <v>0</v>
      </c>
      <c r="AX4932" s="115">
        <v>0</v>
      </c>
      <c r="AY4932" s="5">
        <v>0</v>
      </c>
      <c r="AZ4932" s="5">
        <v>0</v>
      </c>
      <c r="BA4932" s="335">
        <v>0</v>
      </c>
      <c r="BB4932" s="23">
        <v>0</v>
      </c>
      <c r="BC4932" s="5">
        <v>0</v>
      </c>
      <c r="BD4932" s="5">
        <v>0</v>
      </c>
      <c r="BE4932" s="335">
        <v>0</v>
      </c>
      <c r="BG4932" s="826"/>
      <c r="BH4932" s="607"/>
    </row>
    <row r="4933" spans="1:66" ht="12.75" customHeight="1" x14ac:dyDescent="0.25">
      <c r="A4933" s="21"/>
      <c r="B4933" s="112"/>
      <c r="C4933" s="116"/>
      <c r="D4933" s="623"/>
      <c r="F4933" s="117"/>
      <c r="G4933" s="694"/>
      <c r="H4933" s="878"/>
      <c r="I4933" s="397"/>
      <c r="J4933" s="380"/>
      <c r="K4933" s="408"/>
      <c r="L4933" s="738"/>
      <c r="M4933" s="739"/>
      <c r="N4933" s="931"/>
      <c r="O4933" s="923"/>
      <c r="P4933" s="923"/>
      <c r="Q4933" s="641"/>
      <c r="R4933" s="537"/>
      <c r="S4933" s="537"/>
      <c r="T4933" s="537"/>
      <c r="U4933" s="537"/>
      <c r="V4933" s="537"/>
      <c r="W4933" s="531"/>
      <c r="X4933" s="141"/>
      <c r="Y4933" s="141"/>
      <c r="Z4933" s="552"/>
      <c r="AA4933" s="552"/>
      <c r="AB4933" s="531"/>
      <c r="AC4933" s="593"/>
      <c r="AD4933" s="923"/>
      <c r="AE4933" s="846"/>
      <c r="AF4933" s="931"/>
      <c r="AG4933" s="923"/>
      <c r="AH4933" s="923"/>
      <c r="AI4933" s="641"/>
      <c r="AJ4933" s="537"/>
      <c r="AK4933" s="537"/>
      <c r="AL4933" s="537"/>
      <c r="AM4933" s="537"/>
      <c r="AN4933" s="537"/>
      <c r="AO4933" s="531"/>
      <c r="AP4933" s="141"/>
      <c r="AQ4933" s="141"/>
      <c r="AR4933" s="552"/>
      <c r="AS4933" s="552"/>
      <c r="AT4933" s="531"/>
      <c r="AU4933" s="593"/>
      <c r="AV4933" s="923"/>
      <c r="AW4933" s="846"/>
      <c r="AX4933" s="115"/>
      <c r="AY4933" s="5"/>
      <c r="AZ4933" s="5"/>
      <c r="BA4933" s="335"/>
      <c r="BC4933" s="5"/>
      <c r="BD4933" s="5"/>
      <c r="BE4933" s="335"/>
      <c r="BG4933" s="826"/>
      <c r="BH4933" s="607"/>
    </row>
    <row r="4934" spans="1:66" s="4" customFormat="1" ht="12.75" customHeight="1" x14ac:dyDescent="0.25">
      <c r="A4934" s="21"/>
      <c r="B4934" s="112"/>
      <c r="C4934" s="116"/>
      <c r="D4934" s="623"/>
      <c r="E4934" s="32"/>
      <c r="F4934" s="117"/>
      <c r="G4934" s="694"/>
      <c r="H4934" s="878"/>
      <c r="I4934" s="397"/>
      <c r="J4934" s="380"/>
      <c r="K4934" s="408"/>
      <c r="L4934" s="738"/>
      <c r="M4934" s="739"/>
      <c r="N4934" s="931"/>
      <c r="O4934" s="923"/>
      <c r="P4934" s="923"/>
      <c r="Q4934" s="641"/>
      <c r="R4934" s="537"/>
      <c r="S4934" s="537"/>
      <c r="T4934" s="537"/>
      <c r="U4934" s="537"/>
      <c r="V4934" s="537"/>
      <c r="W4934" s="531"/>
      <c r="X4934" s="141"/>
      <c r="Y4934" s="141"/>
      <c r="Z4934" s="552"/>
      <c r="AA4934" s="552"/>
      <c r="AB4934" s="531"/>
      <c r="AC4934" s="593"/>
      <c r="AD4934" s="923"/>
      <c r="AE4934" s="846"/>
      <c r="AF4934" s="931"/>
      <c r="AG4934" s="923"/>
      <c r="AH4934" s="923"/>
      <c r="AI4934" s="641"/>
      <c r="AJ4934" s="537"/>
      <c r="AK4934" s="537"/>
      <c r="AL4934" s="537"/>
      <c r="AM4934" s="537"/>
      <c r="AN4934" s="537"/>
      <c r="AO4934" s="531"/>
      <c r="AP4934" s="141"/>
      <c r="AQ4934" s="141"/>
      <c r="AR4934" s="552"/>
      <c r="AS4934" s="552"/>
      <c r="AT4934" s="531"/>
      <c r="AU4934" s="593"/>
      <c r="AV4934" s="923"/>
      <c r="AW4934" s="846"/>
      <c r="AX4934" s="115"/>
      <c r="AY4934" s="5"/>
      <c r="AZ4934" s="5"/>
      <c r="BA4934" s="335"/>
      <c r="BB4934" s="23"/>
      <c r="BC4934" s="5"/>
      <c r="BD4934" s="5"/>
      <c r="BE4934" s="335"/>
      <c r="BF4934" s="41"/>
      <c r="BG4934" s="826"/>
      <c r="BH4934" s="607"/>
      <c r="BI4934" s="41"/>
      <c r="BJ4934" s="41"/>
      <c r="BK4934" s="41"/>
      <c r="BL4934" s="41"/>
      <c r="BM4934" s="41"/>
      <c r="BN4934" s="41"/>
    </row>
    <row r="4935" spans="1:66" s="1" customFormat="1" ht="12.75" customHeight="1" x14ac:dyDescent="0.25">
      <c r="A4935" s="21"/>
      <c r="B4935" s="112"/>
      <c r="C4935" s="116"/>
      <c r="D4935" s="623"/>
      <c r="E4935" s="278"/>
      <c r="F4935" s="116"/>
      <c r="G4935" s="694"/>
      <c r="H4935" s="878"/>
      <c r="I4935" s="397"/>
      <c r="J4935" s="380"/>
      <c r="K4935" s="400" t="s">
        <v>6564</v>
      </c>
      <c r="L4935" s="738"/>
      <c r="M4935" s="739"/>
      <c r="N4935" s="931"/>
      <c r="O4935" s="923"/>
      <c r="P4935" s="923"/>
      <c r="Q4935" s="641"/>
      <c r="R4935" s="537"/>
      <c r="S4935" s="537"/>
      <c r="T4935" s="537"/>
      <c r="U4935" s="537"/>
      <c r="V4935" s="537"/>
      <c r="W4935" s="531"/>
      <c r="X4935" s="141"/>
      <c r="Y4935" s="141"/>
      <c r="Z4935" s="552"/>
      <c r="AA4935" s="552"/>
      <c r="AB4935" s="531"/>
      <c r="AC4935" s="593"/>
      <c r="AD4935" s="923"/>
      <c r="AE4935" s="846"/>
      <c r="AF4935" s="931"/>
      <c r="AG4935" s="923"/>
      <c r="AH4935" s="923"/>
      <c r="AI4935" s="641"/>
      <c r="AJ4935" s="537"/>
      <c r="AK4935" s="537"/>
      <c r="AL4935" s="537"/>
      <c r="AM4935" s="537"/>
      <c r="AN4935" s="537"/>
      <c r="AO4935" s="531"/>
      <c r="AP4935" s="141"/>
      <c r="AQ4935" s="141"/>
      <c r="AR4935" s="552"/>
      <c r="AS4935" s="552"/>
      <c r="AT4935" s="531"/>
      <c r="AU4935" s="593"/>
      <c r="AV4935" s="923"/>
      <c r="AW4935" s="846"/>
      <c r="AX4935" s="115"/>
      <c r="AY4935" s="5"/>
      <c r="AZ4935" s="5"/>
      <c r="BA4935" s="335"/>
      <c r="BB4935" s="23"/>
      <c r="BC4935" s="5"/>
      <c r="BD4935" s="5"/>
      <c r="BE4935" s="335"/>
      <c r="BF4935" s="41"/>
      <c r="BG4935" s="826"/>
      <c r="BH4935" s="607"/>
      <c r="BI4935" s="41"/>
      <c r="BJ4935" s="41"/>
      <c r="BK4935" s="41"/>
      <c r="BL4935" s="41"/>
      <c r="BM4935" s="41"/>
      <c r="BN4935" s="41"/>
    </row>
    <row r="4936" spans="1:66" s="1" customFormat="1" x14ac:dyDescent="0.25">
      <c r="A4936" s="21"/>
      <c r="B4936" s="112"/>
      <c r="C4936" s="116"/>
      <c r="D4936" s="623"/>
      <c r="E4936" s="278"/>
      <c r="F4936" s="116"/>
      <c r="G4936" s="694"/>
      <c r="H4936" s="878"/>
      <c r="I4936" s="397"/>
      <c r="J4936" s="380"/>
      <c r="K4936" s="418" t="s">
        <v>184</v>
      </c>
      <c r="L4936" s="738"/>
      <c r="M4936" s="739"/>
      <c r="N4936" s="931"/>
      <c r="O4936" s="923"/>
      <c r="P4936" s="923"/>
      <c r="Q4936" s="641"/>
      <c r="R4936" s="537"/>
      <c r="S4936" s="537"/>
      <c r="T4936" s="537"/>
      <c r="U4936" s="537"/>
      <c r="V4936" s="537"/>
      <c r="W4936" s="531"/>
      <c r="X4936" s="141"/>
      <c r="Y4936" s="141"/>
      <c r="Z4936" s="552"/>
      <c r="AA4936" s="552"/>
      <c r="AB4936" s="531"/>
      <c r="AC4936" s="593"/>
      <c r="AD4936" s="923"/>
      <c r="AE4936" s="846"/>
      <c r="AF4936" s="931"/>
      <c r="AG4936" s="923"/>
      <c r="AH4936" s="923"/>
      <c r="AI4936" s="641"/>
      <c r="AJ4936" s="537"/>
      <c r="AK4936" s="537"/>
      <c r="AL4936" s="537"/>
      <c r="AM4936" s="537"/>
      <c r="AN4936" s="537"/>
      <c r="AO4936" s="531"/>
      <c r="AP4936" s="141"/>
      <c r="AQ4936" s="141"/>
      <c r="AR4936" s="552"/>
      <c r="AS4936" s="552"/>
      <c r="AT4936" s="531"/>
      <c r="AU4936" s="593"/>
      <c r="AV4936" s="923"/>
      <c r="AW4936" s="846"/>
      <c r="AX4936" s="115"/>
      <c r="AY4936" s="5"/>
      <c r="AZ4936" s="5"/>
      <c r="BA4936" s="335"/>
      <c r="BB4936" s="23"/>
      <c r="BC4936" s="5"/>
      <c r="BD4936" s="5"/>
      <c r="BE4936" s="335"/>
      <c r="BF4936" s="41"/>
      <c r="BG4936" s="826"/>
      <c r="BH4936" s="607"/>
      <c r="BI4936" s="41"/>
      <c r="BJ4936" s="41"/>
      <c r="BK4936" s="41"/>
      <c r="BL4936" s="41"/>
      <c r="BM4936" s="41"/>
      <c r="BN4936" s="41"/>
    </row>
    <row r="4937" spans="1:66" s="1" customFormat="1" ht="12.75" customHeight="1" x14ac:dyDescent="0.25">
      <c r="A4937" s="21"/>
      <c r="B4937" s="112"/>
      <c r="C4937" s="116"/>
      <c r="D4937" s="623"/>
      <c r="E4937" s="278"/>
      <c r="F4937" s="116"/>
      <c r="G4937" s="694"/>
      <c r="H4937" s="878"/>
      <c r="I4937" s="397"/>
      <c r="J4937" s="380"/>
      <c r="K4937" s="418"/>
      <c r="L4937" s="738"/>
      <c r="M4937" s="739"/>
      <c r="N4937" s="931"/>
      <c r="O4937" s="923"/>
      <c r="P4937" s="923"/>
      <c r="Q4937" s="641"/>
      <c r="R4937" s="537"/>
      <c r="S4937" s="537"/>
      <c r="T4937" s="537"/>
      <c r="U4937" s="537"/>
      <c r="V4937" s="537"/>
      <c r="W4937" s="531"/>
      <c r="X4937" s="141"/>
      <c r="Y4937" s="141"/>
      <c r="Z4937" s="552"/>
      <c r="AA4937" s="552"/>
      <c r="AB4937" s="531"/>
      <c r="AC4937" s="593"/>
      <c r="AD4937" s="923"/>
      <c r="AE4937" s="846"/>
      <c r="AF4937" s="931"/>
      <c r="AG4937" s="923"/>
      <c r="AH4937" s="923"/>
      <c r="AI4937" s="641"/>
      <c r="AJ4937" s="537"/>
      <c r="AK4937" s="537"/>
      <c r="AL4937" s="537"/>
      <c r="AM4937" s="537"/>
      <c r="AN4937" s="537"/>
      <c r="AO4937" s="531"/>
      <c r="AP4937" s="141"/>
      <c r="AQ4937" s="141"/>
      <c r="AR4937" s="552"/>
      <c r="AS4937" s="552"/>
      <c r="AT4937" s="531"/>
      <c r="AU4937" s="593"/>
      <c r="AV4937" s="923"/>
      <c r="AW4937" s="846"/>
      <c r="AX4937" s="115"/>
      <c r="AY4937" s="5"/>
      <c r="AZ4937" s="5"/>
      <c r="BA4937" s="335"/>
      <c r="BB4937" s="23"/>
      <c r="BC4937" s="5"/>
      <c r="BD4937" s="5"/>
      <c r="BE4937" s="335"/>
      <c r="BF4937" s="41"/>
      <c r="BG4937" s="826"/>
      <c r="BH4937" s="607"/>
      <c r="BI4937" s="41"/>
      <c r="BJ4937" s="41"/>
      <c r="BK4937" s="41"/>
      <c r="BL4937" s="41"/>
      <c r="BM4937" s="41"/>
      <c r="BN4937" s="41"/>
    </row>
    <row r="4938" spans="1:66" ht="35.1" customHeight="1" x14ac:dyDescent="0.25">
      <c r="A4938" s="222" t="s">
        <v>6128</v>
      </c>
      <c r="B4938" s="112" t="s">
        <v>5018</v>
      </c>
      <c r="C4938" s="116" t="s">
        <v>196</v>
      </c>
      <c r="D4938" s="620">
        <v>1000</v>
      </c>
      <c r="E4938" s="278"/>
      <c r="F4938" s="116">
        <v>12</v>
      </c>
      <c r="G4938" s="700"/>
      <c r="H4938" s="888" t="str">
        <f t="shared" si="7336"/>
        <v>085</v>
      </c>
      <c r="I4938" s="580">
        <v>83122000</v>
      </c>
      <c r="J4938" s="573" t="s">
        <v>6289</v>
      </c>
      <c r="K4938" s="411" t="s">
        <v>6457</v>
      </c>
      <c r="L4938" s="733">
        <v>0</v>
      </c>
      <c r="M4938" s="734">
        <v>0</v>
      </c>
      <c r="N4938" s="931"/>
      <c r="O4938" s="530">
        <f t="shared" ref="O4938:O4947" si="7424">IF(N4938&gt;L4938,"0 ",N4938-L4938)</f>
        <v>0</v>
      </c>
      <c r="P4938" s="530">
        <f t="shared" ref="P4938:P4947" si="7425">IF(N4938&lt;L4938,"0 ",N4938-L4938)</f>
        <v>0</v>
      </c>
      <c r="Q4938" s="646"/>
      <c r="R4938" s="536"/>
      <c r="S4938" s="536"/>
      <c r="T4938" s="536"/>
      <c r="U4938" s="536"/>
      <c r="V4938" s="536"/>
      <c r="W4938" s="683" t="str">
        <f>IF(SUM(Q4938:V4938)=X4938,"OK",SUM(Q4938:V4938)-X4938)</f>
        <v>OK</v>
      </c>
      <c r="X4938" s="141"/>
      <c r="Y4938" s="141"/>
      <c r="Z4938" s="552"/>
      <c r="AA4938" s="552"/>
      <c r="AB4938" s="683" t="str">
        <f>IF(SUM(Z4938:AA4938)=AC4938,"OK",SUM(Z4938:AA4938)-AC4938)</f>
        <v>OK</v>
      </c>
      <c r="AC4938" s="593"/>
      <c r="AD4938" s="530">
        <f t="shared" ref="AD4938:AD4947" si="7426">X4938+Y4938+AC4938</f>
        <v>0</v>
      </c>
      <c r="AE4938" s="842">
        <f t="shared" ref="AE4938:AE4947" si="7427">N4938+AD4938</f>
        <v>0</v>
      </c>
      <c r="AF4938" s="931"/>
      <c r="AG4938" s="530">
        <f t="shared" ref="AG4938:AG4947" si="7428">IF(AF4938&gt;M4938,"0 ",AF4938-M4938)</f>
        <v>0</v>
      </c>
      <c r="AH4938" s="530">
        <f t="shared" ref="AH4938:AH4947" si="7429">IF(AF4938&lt;M4938,"0 ",AF4938-M4938)</f>
        <v>0</v>
      </c>
      <c r="AI4938" s="641"/>
      <c r="AJ4938" s="537"/>
      <c r="AK4938" s="537"/>
      <c r="AL4938" s="537"/>
      <c r="AM4938" s="537"/>
      <c r="AN4938" s="537"/>
      <c r="AO4938" s="683" t="str">
        <f>IF(SUM(AI4938:AN4938)=AP4938,"OK",SUM(AI4938:AN4938)-AP4938)</f>
        <v>OK</v>
      </c>
      <c r="AP4938" s="141"/>
      <c r="AQ4938" s="141"/>
      <c r="AR4938" s="552"/>
      <c r="AS4938" s="552"/>
      <c r="AT4938" s="683" t="str">
        <f>IF(SUM(AR4938:AS4938)=AU4938,"OK",SUM(AR4938:AS4938)-AU4938)</f>
        <v>OK</v>
      </c>
      <c r="AU4938" s="593"/>
      <c r="AV4938" s="530">
        <f t="shared" ref="AV4938:AV4947" si="7430">AP4938+AQ4938+AU4938</f>
        <v>0</v>
      </c>
      <c r="AW4938" s="842">
        <f t="shared" ref="AW4938:AW4947" si="7431">AF4938+AV4938</f>
        <v>0</v>
      </c>
      <c r="AX4938" s="115">
        <f t="shared" ref="AX4938:AX4947" si="7432">L4938</f>
        <v>0</v>
      </c>
      <c r="AY4938" s="5">
        <f t="shared" ref="AY4938:AY4947" si="7433">AE4938</f>
        <v>0</v>
      </c>
      <c r="AZ4938" s="7">
        <f>AY4938-AX4938</f>
        <v>0</v>
      </c>
      <c r="BA4938" s="335" t="e">
        <f>AZ4938/AX4938</f>
        <v>#DIV/0!</v>
      </c>
      <c r="BB4938" s="23">
        <f t="shared" ref="BB4938:BB4947" si="7434">M4938</f>
        <v>0</v>
      </c>
      <c r="BC4938" s="5">
        <f>AW4938</f>
        <v>0</v>
      </c>
      <c r="BD4938" s="7">
        <f>BC4938-BB4938</f>
        <v>0</v>
      </c>
      <c r="BE4938" s="335" t="e">
        <f>BD4938/BB4938</f>
        <v>#DIV/0!</v>
      </c>
      <c r="BG4938" s="826" t="str">
        <f t="shared" ref="BG4938:BG4947" si="7435">RIGHT(LEFT(I4938,3),2)&amp;"."&amp;RIGHT(LEFT(I4938,5),2)</f>
        <v>31.22</v>
      </c>
      <c r="BH4938" s="607" t="b">
        <f>COUNTIF('Codes SEC'!$B$2:$B$250,Ministres!BG4938)&gt;0</f>
        <v>1</v>
      </c>
    </row>
    <row r="4939" spans="1:66" ht="35.1" customHeight="1" x14ac:dyDescent="0.25">
      <c r="A4939" s="222" t="s">
        <v>6128</v>
      </c>
      <c r="B4939" s="112">
        <v>10</v>
      </c>
      <c r="C4939" s="116" t="s">
        <v>107</v>
      </c>
      <c r="D4939" s="620">
        <v>1000</v>
      </c>
      <c r="E4939" s="278"/>
      <c r="F4939" s="116">
        <v>12</v>
      </c>
      <c r="G4939" s="694">
        <v>1</v>
      </c>
      <c r="H4939" s="878" t="str">
        <f t="shared" si="7336"/>
        <v>085</v>
      </c>
      <c r="I4939" s="397">
        <v>83132000</v>
      </c>
      <c r="J4939" s="380" t="s">
        <v>3405</v>
      </c>
      <c r="K4939" s="408" t="s">
        <v>6413</v>
      </c>
      <c r="L4939" s="733">
        <v>0</v>
      </c>
      <c r="M4939" s="734">
        <v>0</v>
      </c>
      <c r="N4939" s="931"/>
      <c r="O4939" s="530">
        <f t="shared" si="7424"/>
        <v>0</v>
      </c>
      <c r="P4939" s="530">
        <f t="shared" si="7425"/>
        <v>0</v>
      </c>
      <c r="Q4939" s="646"/>
      <c r="R4939" s="536"/>
      <c r="S4939" s="536"/>
      <c r="T4939" s="536"/>
      <c r="U4939" s="536"/>
      <c r="V4939" s="536"/>
      <c r="W4939" s="683" t="str">
        <f t="shared" ref="W4939:W4947" si="7436">IF(SUM(Q4939:V4939)=X4939,"OK",SUM(Q4939:V4939)-X4939)</f>
        <v>OK</v>
      </c>
      <c r="X4939" s="141"/>
      <c r="Y4939" s="141"/>
      <c r="Z4939" s="552"/>
      <c r="AA4939" s="552"/>
      <c r="AB4939" s="683" t="str">
        <f t="shared" ref="AB4939:AB4947" si="7437">IF(SUM(Z4939:AA4939)=AC4939,"OK",SUM(Z4939:AA4939)-AC4939)</f>
        <v>OK</v>
      </c>
      <c r="AC4939" s="593"/>
      <c r="AD4939" s="530">
        <f t="shared" si="7426"/>
        <v>0</v>
      </c>
      <c r="AE4939" s="842">
        <f t="shared" si="7427"/>
        <v>0</v>
      </c>
      <c r="AF4939" s="931"/>
      <c r="AG4939" s="530">
        <f t="shared" si="7428"/>
        <v>0</v>
      </c>
      <c r="AH4939" s="530">
        <f t="shared" si="7429"/>
        <v>0</v>
      </c>
      <c r="AI4939" s="641"/>
      <c r="AJ4939" s="537"/>
      <c r="AK4939" s="537"/>
      <c r="AL4939" s="537"/>
      <c r="AM4939" s="537"/>
      <c r="AN4939" s="537"/>
      <c r="AO4939" s="683" t="str">
        <f t="shared" ref="AO4939:AO4947" si="7438">IF(SUM(AI4939:AN4939)=AP4939,"OK",SUM(AI4939:AN4939)-AP4939)</f>
        <v>OK</v>
      </c>
      <c r="AP4939" s="141"/>
      <c r="AQ4939" s="141"/>
      <c r="AR4939" s="552"/>
      <c r="AS4939" s="552"/>
      <c r="AT4939" s="683" t="str">
        <f t="shared" ref="AT4939:AT4947" si="7439">IF(SUM(AR4939:AS4939)=AU4939,"OK",SUM(AR4939:AS4939)-AU4939)</f>
        <v>OK</v>
      </c>
      <c r="AU4939" s="593"/>
      <c r="AV4939" s="530">
        <f t="shared" si="7430"/>
        <v>0</v>
      </c>
      <c r="AW4939" s="842">
        <f t="shared" si="7431"/>
        <v>0</v>
      </c>
      <c r="AX4939" s="115">
        <f t="shared" si="7432"/>
        <v>0</v>
      </c>
      <c r="AY4939" s="5">
        <f t="shared" si="7433"/>
        <v>0</v>
      </c>
      <c r="AZ4939" s="7">
        <f>AY4939-AX4939</f>
        <v>0</v>
      </c>
      <c r="BA4939" s="335" t="e">
        <f>AZ4939/AX4939</f>
        <v>#DIV/0!</v>
      </c>
      <c r="BB4939" s="23">
        <f t="shared" si="7434"/>
        <v>0</v>
      </c>
      <c r="BC4939" s="5">
        <f>AW4939</f>
        <v>0</v>
      </c>
      <c r="BD4939" s="7">
        <f>BC4939-BB4939</f>
        <v>0</v>
      </c>
      <c r="BE4939" s="335" t="e">
        <f>BD4939/BB4939</f>
        <v>#DIV/0!</v>
      </c>
      <c r="BG4939" s="826" t="str">
        <f t="shared" si="7435"/>
        <v>31.32</v>
      </c>
      <c r="BH4939" s="607" t="b">
        <f>COUNTIF('Codes SEC'!$B$2:$B$250,Ministres!BG4939)&gt;0</f>
        <v>1</v>
      </c>
    </row>
    <row r="4940" spans="1:66" ht="35.1" customHeight="1" x14ac:dyDescent="0.25">
      <c r="A4940" s="222" t="s">
        <v>6128</v>
      </c>
      <c r="B4940" s="112">
        <v>10</v>
      </c>
      <c r="C4940" s="116" t="s">
        <v>196</v>
      </c>
      <c r="D4940" s="620">
        <v>1000</v>
      </c>
      <c r="E4940" s="278"/>
      <c r="F4940" s="116">
        <v>12</v>
      </c>
      <c r="G4940" s="694">
        <v>1</v>
      </c>
      <c r="H4940" s="878" t="str">
        <f t="shared" si="7336"/>
        <v>085</v>
      </c>
      <c r="I4940" s="397">
        <v>83132000</v>
      </c>
      <c r="J4940" s="380" t="s">
        <v>6290</v>
      </c>
      <c r="K4940" s="408" t="s">
        <v>6439</v>
      </c>
      <c r="L4940" s="733">
        <v>0</v>
      </c>
      <c r="M4940" s="734">
        <v>0</v>
      </c>
      <c r="N4940" s="931"/>
      <c r="O4940" s="530">
        <f t="shared" si="7424"/>
        <v>0</v>
      </c>
      <c r="P4940" s="530">
        <f t="shared" si="7425"/>
        <v>0</v>
      </c>
      <c r="Q4940" s="646"/>
      <c r="R4940" s="536"/>
      <c r="S4940" s="536"/>
      <c r="T4940" s="536"/>
      <c r="U4940" s="536"/>
      <c r="V4940" s="536"/>
      <c r="W4940" s="683" t="str">
        <f t="shared" si="7436"/>
        <v>OK</v>
      </c>
      <c r="X4940" s="141"/>
      <c r="Y4940" s="141"/>
      <c r="Z4940" s="552"/>
      <c r="AA4940" s="552"/>
      <c r="AB4940" s="683" t="str">
        <f t="shared" si="7437"/>
        <v>OK</v>
      </c>
      <c r="AC4940" s="593"/>
      <c r="AD4940" s="530">
        <f t="shared" si="7426"/>
        <v>0</v>
      </c>
      <c r="AE4940" s="842">
        <f t="shared" si="7427"/>
        <v>0</v>
      </c>
      <c r="AF4940" s="931"/>
      <c r="AG4940" s="530">
        <f t="shared" si="7428"/>
        <v>0</v>
      </c>
      <c r="AH4940" s="530">
        <f t="shared" si="7429"/>
        <v>0</v>
      </c>
      <c r="AI4940" s="641"/>
      <c r="AJ4940" s="537"/>
      <c r="AK4940" s="537"/>
      <c r="AL4940" s="537"/>
      <c r="AM4940" s="537"/>
      <c r="AN4940" s="537"/>
      <c r="AO4940" s="683" t="str">
        <f t="shared" si="7438"/>
        <v>OK</v>
      </c>
      <c r="AP4940" s="141"/>
      <c r="AQ4940" s="141"/>
      <c r="AR4940" s="552"/>
      <c r="AS4940" s="552"/>
      <c r="AT4940" s="683" t="str">
        <f t="shared" si="7439"/>
        <v>OK</v>
      </c>
      <c r="AU4940" s="593"/>
      <c r="AV4940" s="530">
        <f t="shared" si="7430"/>
        <v>0</v>
      </c>
      <c r="AW4940" s="842">
        <f t="shared" si="7431"/>
        <v>0</v>
      </c>
      <c r="AX4940" s="115">
        <f t="shared" si="7432"/>
        <v>0</v>
      </c>
      <c r="AY4940" s="5">
        <f t="shared" si="7433"/>
        <v>0</v>
      </c>
      <c r="AZ4940" s="7">
        <f t="shared" ref="AZ4940:AZ4947" si="7440">AY4940-AX4940</f>
        <v>0</v>
      </c>
      <c r="BA4940" s="335" t="e">
        <f t="shared" ref="BA4940:BA4947" si="7441">AZ4940/AX4940</f>
        <v>#DIV/0!</v>
      </c>
      <c r="BB4940" s="23">
        <f t="shared" si="7434"/>
        <v>0</v>
      </c>
      <c r="BC4940" s="5">
        <f t="shared" ref="BC4940:BC4947" si="7442">AW4940</f>
        <v>0</v>
      </c>
      <c r="BD4940" s="7">
        <f t="shared" ref="BD4940:BD4947" si="7443">BC4940-BB4940</f>
        <v>0</v>
      </c>
      <c r="BE4940" s="335" t="e">
        <f t="shared" ref="BE4940:BE4947" si="7444">BD4940/BB4940</f>
        <v>#DIV/0!</v>
      </c>
      <c r="BG4940" s="826" t="str">
        <f t="shared" si="7435"/>
        <v>31.32</v>
      </c>
      <c r="BH4940" s="607" t="b">
        <f>COUNTIF('Codes SEC'!$B$2:$B$250,Ministres!BG4940)&gt;0</f>
        <v>1</v>
      </c>
    </row>
    <row r="4941" spans="1:66" ht="35.1" customHeight="1" x14ac:dyDescent="0.25">
      <c r="A4941" s="21" t="s">
        <v>6128</v>
      </c>
      <c r="B4941" s="30">
        <v>10</v>
      </c>
      <c r="C4941" s="116" t="s">
        <v>149</v>
      </c>
      <c r="D4941" s="620">
        <v>1000</v>
      </c>
      <c r="F4941" s="117">
        <v>12</v>
      </c>
      <c r="G4941" s="694">
        <v>1</v>
      </c>
      <c r="H4941" s="878" t="str">
        <f t="shared" si="7336"/>
        <v>085</v>
      </c>
      <c r="I4941" s="397" t="s">
        <v>3264</v>
      </c>
      <c r="J4941" s="380" t="s">
        <v>6291</v>
      </c>
      <c r="K4941" s="408" t="s">
        <v>6458</v>
      </c>
      <c r="L4941" s="733">
        <v>75</v>
      </c>
      <c r="M4941" s="734">
        <v>75</v>
      </c>
      <c r="N4941" s="931"/>
      <c r="O4941" s="530">
        <f t="shared" si="7424"/>
        <v>-75</v>
      </c>
      <c r="P4941" s="530" t="str">
        <f t="shared" si="7425"/>
        <v xml:space="preserve">0 </v>
      </c>
      <c r="Q4941" s="646"/>
      <c r="R4941" s="536"/>
      <c r="S4941" s="536"/>
      <c r="T4941" s="536"/>
      <c r="U4941" s="536"/>
      <c r="V4941" s="536"/>
      <c r="W4941" s="683" t="str">
        <f t="shared" si="7436"/>
        <v>OK</v>
      </c>
      <c r="X4941" s="141"/>
      <c r="Y4941" s="141"/>
      <c r="Z4941" s="552"/>
      <c r="AA4941" s="552"/>
      <c r="AB4941" s="683" t="str">
        <f t="shared" si="7437"/>
        <v>OK</v>
      </c>
      <c r="AC4941" s="593"/>
      <c r="AD4941" s="530">
        <f t="shared" si="7426"/>
        <v>0</v>
      </c>
      <c r="AE4941" s="842">
        <f t="shared" si="7427"/>
        <v>0</v>
      </c>
      <c r="AF4941" s="931"/>
      <c r="AG4941" s="530">
        <f t="shared" si="7428"/>
        <v>-75</v>
      </c>
      <c r="AH4941" s="530" t="str">
        <f t="shared" si="7429"/>
        <v xml:space="preserve">0 </v>
      </c>
      <c r="AI4941" s="641"/>
      <c r="AJ4941" s="537"/>
      <c r="AK4941" s="537"/>
      <c r="AL4941" s="537"/>
      <c r="AM4941" s="537"/>
      <c r="AN4941" s="537"/>
      <c r="AO4941" s="683" t="str">
        <f t="shared" si="7438"/>
        <v>OK</v>
      </c>
      <c r="AP4941" s="141"/>
      <c r="AQ4941" s="141"/>
      <c r="AR4941" s="552"/>
      <c r="AS4941" s="552"/>
      <c r="AT4941" s="683" t="str">
        <f t="shared" si="7439"/>
        <v>OK</v>
      </c>
      <c r="AU4941" s="593"/>
      <c r="AV4941" s="530">
        <f t="shared" si="7430"/>
        <v>0</v>
      </c>
      <c r="AW4941" s="842">
        <f t="shared" si="7431"/>
        <v>0</v>
      </c>
      <c r="AX4941" s="115">
        <f t="shared" si="7432"/>
        <v>75</v>
      </c>
      <c r="AY4941" s="5">
        <f t="shared" si="7433"/>
        <v>0</v>
      </c>
      <c r="AZ4941" s="7">
        <f t="shared" si="7440"/>
        <v>-75</v>
      </c>
      <c r="BA4941" s="335">
        <f t="shared" si="7441"/>
        <v>-1</v>
      </c>
      <c r="BB4941" s="23">
        <f t="shared" si="7434"/>
        <v>75</v>
      </c>
      <c r="BC4941" s="5">
        <f t="shared" si="7442"/>
        <v>0</v>
      </c>
      <c r="BD4941" s="7">
        <f t="shared" si="7443"/>
        <v>-75</v>
      </c>
      <c r="BE4941" s="335">
        <f t="shared" si="7444"/>
        <v>-1</v>
      </c>
      <c r="BG4941" s="826" t="str">
        <f t="shared" si="7435"/>
        <v>33.00</v>
      </c>
      <c r="BH4941" s="607" t="b">
        <f>COUNTIF('Codes SEC'!$B$2:$B$250,Ministres!BG4941)&gt;0</f>
        <v>1</v>
      </c>
    </row>
    <row r="4942" spans="1:66" ht="35.1" customHeight="1" x14ac:dyDescent="0.25">
      <c r="A4942" s="21" t="s">
        <v>6128</v>
      </c>
      <c r="B4942" s="30">
        <v>10</v>
      </c>
      <c r="C4942" s="116" t="s">
        <v>149</v>
      </c>
      <c r="D4942" s="620">
        <v>1000</v>
      </c>
      <c r="F4942" s="117">
        <v>12</v>
      </c>
      <c r="G4942" s="694">
        <v>1</v>
      </c>
      <c r="H4942" s="878" t="str">
        <f t="shared" si="7336"/>
        <v>085</v>
      </c>
      <c r="I4942" s="397">
        <v>83450000</v>
      </c>
      <c r="J4942" s="380" t="s">
        <v>6292</v>
      </c>
      <c r="K4942" s="408" t="s">
        <v>3941</v>
      </c>
      <c r="L4942" s="733">
        <v>0</v>
      </c>
      <c r="M4942" s="734">
        <v>0</v>
      </c>
      <c r="N4942" s="931"/>
      <c r="O4942" s="530">
        <f t="shared" si="7424"/>
        <v>0</v>
      </c>
      <c r="P4942" s="530">
        <f t="shared" si="7425"/>
        <v>0</v>
      </c>
      <c r="Q4942" s="646"/>
      <c r="R4942" s="536"/>
      <c r="S4942" s="536"/>
      <c r="T4942" s="536"/>
      <c r="U4942" s="536"/>
      <c r="V4942" s="536"/>
      <c r="W4942" s="683" t="str">
        <f t="shared" si="7436"/>
        <v>OK</v>
      </c>
      <c r="X4942" s="141"/>
      <c r="Y4942" s="141"/>
      <c r="Z4942" s="552"/>
      <c r="AA4942" s="552"/>
      <c r="AB4942" s="683" t="str">
        <f t="shared" si="7437"/>
        <v>OK</v>
      </c>
      <c r="AC4942" s="593"/>
      <c r="AD4942" s="530">
        <f t="shared" si="7426"/>
        <v>0</v>
      </c>
      <c r="AE4942" s="842">
        <f t="shared" si="7427"/>
        <v>0</v>
      </c>
      <c r="AF4942" s="931"/>
      <c r="AG4942" s="530">
        <f t="shared" si="7428"/>
        <v>0</v>
      </c>
      <c r="AH4942" s="530">
        <f t="shared" si="7429"/>
        <v>0</v>
      </c>
      <c r="AI4942" s="641"/>
      <c r="AJ4942" s="537"/>
      <c r="AK4942" s="537"/>
      <c r="AL4942" s="537"/>
      <c r="AM4942" s="537"/>
      <c r="AN4942" s="537"/>
      <c r="AO4942" s="683" t="str">
        <f t="shared" si="7438"/>
        <v>OK</v>
      </c>
      <c r="AP4942" s="141"/>
      <c r="AQ4942" s="141"/>
      <c r="AR4942" s="552"/>
      <c r="AS4942" s="552"/>
      <c r="AT4942" s="683" t="str">
        <f t="shared" si="7439"/>
        <v>OK</v>
      </c>
      <c r="AU4942" s="593"/>
      <c r="AV4942" s="530">
        <f t="shared" si="7430"/>
        <v>0</v>
      </c>
      <c r="AW4942" s="842">
        <f t="shared" si="7431"/>
        <v>0</v>
      </c>
      <c r="AX4942" s="115">
        <f t="shared" si="7432"/>
        <v>0</v>
      </c>
      <c r="AY4942" s="5">
        <f t="shared" si="7433"/>
        <v>0</v>
      </c>
      <c r="AZ4942" s="7">
        <f t="shared" si="7440"/>
        <v>0</v>
      </c>
      <c r="BA4942" s="335" t="e">
        <f t="shared" si="7441"/>
        <v>#DIV/0!</v>
      </c>
      <c r="BB4942" s="23">
        <f t="shared" si="7434"/>
        <v>0</v>
      </c>
      <c r="BC4942" s="5">
        <f t="shared" si="7442"/>
        <v>0</v>
      </c>
      <c r="BD4942" s="7">
        <f t="shared" si="7443"/>
        <v>0</v>
      </c>
      <c r="BE4942" s="335" t="e">
        <f t="shared" si="7444"/>
        <v>#DIV/0!</v>
      </c>
      <c r="BG4942" s="826" t="str">
        <f t="shared" si="7435"/>
        <v>34.50</v>
      </c>
      <c r="BH4942" s="607" t="b">
        <f>COUNTIF('Codes SEC'!$B$2:$B$250,Ministres!BG4942)&gt;0</f>
        <v>1</v>
      </c>
    </row>
    <row r="4943" spans="1:66" ht="35.1" customHeight="1" x14ac:dyDescent="0.25">
      <c r="A4943" s="21" t="s">
        <v>6128</v>
      </c>
      <c r="B4943" s="30">
        <v>10</v>
      </c>
      <c r="C4943" s="116" t="s">
        <v>149</v>
      </c>
      <c r="D4943" s="620">
        <v>1000</v>
      </c>
      <c r="F4943" s="117">
        <v>12</v>
      </c>
      <c r="G4943" s="694">
        <v>1</v>
      </c>
      <c r="H4943" s="878" t="str">
        <f t="shared" si="7336"/>
        <v>085</v>
      </c>
      <c r="I4943" s="397">
        <v>84312000</v>
      </c>
      <c r="J4943" s="380" t="s">
        <v>3589</v>
      </c>
      <c r="K4943" s="408" t="s">
        <v>3942</v>
      </c>
      <c r="L4943" s="733">
        <v>0</v>
      </c>
      <c r="M4943" s="734">
        <v>0</v>
      </c>
      <c r="N4943" s="931"/>
      <c r="O4943" s="530">
        <f t="shared" si="7424"/>
        <v>0</v>
      </c>
      <c r="P4943" s="530">
        <f t="shared" si="7425"/>
        <v>0</v>
      </c>
      <c r="Q4943" s="646"/>
      <c r="R4943" s="536"/>
      <c r="S4943" s="536"/>
      <c r="T4943" s="536"/>
      <c r="U4943" s="536"/>
      <c r="V4943" s="536"/>
      <c r="W4943" s="683" t="str">
        <f t="shared" si="7436"/>
        <v>OK</v>
      </c>
      <c r="X4943" s="141"/>
      <c r="Y4943" s="141"/>
      <c r="Z4943" s="552"/>
      <c r="AA4943" s="552"/>
      <c r="AB4943" s="683" t="str">
        <f t="shared" si="7437"/>
        <v>OK</v>
      </c>
      <c r="AC4943" s="593"/>
      <c r="AD4943" s="530">
        <f t="shared" si="7426"/>
        <v>0</v>
      </c>
      <c r="AE4943" s="842">
        <f t="shared" si="7427"/>
        <v>0</v>
      </c>
      <c r="AF4943" s="931"/>
      <c r="AG4943" s="530">
        <f t="shared" si="7428"/>
        <v>0</v>
      </c>
      <c r="AH4943" s="530">
        <f t="shared" si="7429"/>
        <v>0</v>
      </c>
      <c r="AI4943" s="641"/>
      <c r="AJ4943" s="537"/>
      <c r="AK4943" s="537"/>
      <c r="AL4943" s="537"/>
      <c r="AM4943" s="537"/>
      <c r="AN4943" s="537"/>
      <c r="AO4943" s="683" t="str">
        <f t="shared" si="7438"/>
        <v>OK</v>
      </c>
      <c r="AP4943" s="141"/>
      <c r="AQ4943" s="141"/>
      <c r="AR4943" s="552"/>
      <c r="AS4943" s="552"/>
      <c r="AT4943" s="683" t="str">
        <f t="shared" si="7439"/>
        <v>OK</v>
      </c>
      <c r="AU4943" s="593"/>
      <c r="AV4943" s="530">
        <f t="shared" si="7430"/>
        <v>0</v>
      </c>
      <c r="AW4943" s="842">
        <f t="shared" si="7431"/>
        <v>0</v>
      </c>
      <c r="AX4943" s="115">
        <f t="shared" si="7432"/>
        <v>0</v>
      </c>
      <c r="AY4943" s="5">
        <f t="shared" si="7433"/>
        <v>0</v>
      </c>
      <c r="AZ4943" s="7">
        <f>AY4943-AX4943</f>
        <v>0</v>
      </c>
      <c r="BA4943" s="335" t="e">
        <f>AZ4943/AX4943</f>
        <v>#DIV/0!</v>
      </c>
      <c r="BB4943" s="23">
        <f t="shared" si="7434"/>
        <v>0</v>
      </c>
      <c r="BC4943" s="5">
        <f>AW4943</f>
        <v>0</v>
      </c>
      <c r="BD4943" s="7">
        <f>BC4943-BB4943</f>
        <v>0</v>
      </c>
      <c r="BE4943" s="335" t="e">
        <f>BD4943/BB4943</f>
        <v>#DIV/0!</v>
      </c>
      <c r="BG4943" s="826" t="str">
        <f t="shared" si="7435"/>
        <v>43.12</v>
      </c>
      <c r="BH4943" s="607" t="b">
        <f>COUNTIF('Codes SEC'!$B$2:$B$250,Ministres!BG4943)&gt;0</f>
        <v>1</v>
      </c>
    </row>
    <row r="4944" spans="1:66" ht="35.1" customHeight="1" x14ac:dyDescent="0.25">
      <c r="A4944" s="222" t="s">
        <v>6128</v>
      </c>
      <c r="B4944" s="112" t="s">
        <v>5018</v>
      </c>
      <c r="C4944" s="116" t="s">
        <v>196</v>
      </c>
      <c r="D4944" s="620">
        <v>1000</v>
      </c>
      <c r="E4944" s="278"/>
      <c r="F4944" s="116">
        <v>12</v>
      </c>
      <c r="G4944" s="700"/>
      <c r="H4944" s="888" t="str">
        <f t="shared" ref="H4944:H5072" si="7445">LEFT(J4944,3)</f>
        <v>085</v>
      </c>
      <c r="I4944" s="580">
        <v>84312000</v>
      </c>
      <c r="J4944" s="573" t="s">
        <v>6295</v>
      </c>
      <c r="K4944" s="411" t="s">
        <v>5807</v>
      </c>
      <c r="L4944" s="733">
        <v>0</v>
      </c>
      <c r="M4944" s="734">
        <v>0</v>
      </c>
      <c r="N4944" s="931"/>
      <c r="O4944" s="530">
        <f t="shared" si="7424"/>
        <v>0</v>
      </c>
      <c r="P4944" s="530">
        <f t="shared" si="7425"/>
        <v>0</v>
      </c>
      <c r="Q4944" s="646"/>
      <c r="R4944" s="536"/>
      <c r="S4944" s="536"/>
      <c r="T4944" s="536"/>
      <c r="U4944" s="536"/>
      <c r="V4944" s="536"/>
      <c r="W4944" s="683" t="str">
        <f>IF(SUM(Q4944:V4944)=X4944,"OK",SUM(Q4944:V4944)-X4944)</f>
        <v>OK</v>
      </c>
      <c r="X4944" s="141"/>
      <c r="Y4944" s="141"/>
      <c r="Z4944" s="552"/>
      <c r="AA4944" s="552"/>
      <c r="AB4944" s="683" t="str">
        <f>IF(SUM(Z4944:AA4944)=AC4944,"OK",SUM(Z4944:AA4944)-AC4944)</f>
        <v>OK</v>
      </c>
      <c r="AC4944" s="593"/>
      <c r="AD4944" s="530">
        <f t="shared" si="7426"/>
        <v>0</v>
      </c>
      <c r="AE4944" s="842">
        <f t="shared" si="7427"/>
        <v>0</v>
      </c>
      <c r="AF4944" s="931"/>
      <c r="AG4944" s="530">
        <f t="shared" si="7428"/>
        <v>0</v>
      </c>
      <c r="AH4944" s="530">
        <f t="shared" si="7429"/>
        <v>0</v>
      </c>
      <c r="AI4944" s="641"/>
      <c r="AJ4944" s="537"/>
      <c r="AK4944" s="537"/>
      <c r="AL4944" s="537"/>
      <c r="AM4944" s="537"/>
      <c r="AN4944" s="537"/>
      <c r="AO4944" s="683" t="str">
        <f>IF(SUM(AI4944:AN4944)=AP4944,"OK",SUM(AI4944:AN4944)-AP4944)</f>
        <v>OK</v>
      </c>
      <c r="AP4944" s="141"/>
      <c r="AQ4944" s="141"/>
      <c r="AR4944" s="552"/>
      <c r="AS4944" s="552"/>
      <c r="AT4944" s="683" t="str">
        <f>IF(SUM(AR4944:AS4944)=AU4944,"OK",SUM(AR4944:AS4944)-AU4944)</f>
        <v>OK</v>
      </c>
      <c r="AU4944" s="593"/>
      <c r="AV4944" s="530">
        <f t="shared" si="7430"/>
        <v>0</v>
      </c>
      <c r="AW4944" s="842">
        <f t="shared" si="7431"/>
        <v>0</v>
      </c>
      <c r="AX4944" s="115">
        <f t="shared" si="7432"/>
        <v>0</v>
      </c>
      <c r="AY4944" s="5">
        <f t="shared" si="7433"/>
        <v>0</v>
      </c>
      <c r="AZ4944" s="7">
        <f>AY4944-AX4944</f>
        <v>0</v>
      </c>
      <c r="BA4944" s="335" t="e">
        <f>AZ4944/AX4944</f>
        <v>#DIV/0!</v>
      </c>
      <c r="BB4944" s="23">
        <f t="shared" si="7434"/>
        <v>0</v>
      </c>
      <c r="BC4944" s="5">
        <f>AW4944</f>
        <v>0</v>
      </c>
      <c r="BD4944" s="7">
        <f>BC4944-BB4944</f>
        <v>0</v>
      </c>
      <c r="BE4944" s="335" t="e">
        <f>BD4944/BB4944</f>
        <v>#DIV/0!</v>
      </c>
      <c r="BG4944" s="826" t="str">
        <f t="shared" si="7435"/>
        <v>43.12</v>
      </c>
      <c r="BH4944" s="607" t="b">
        <f>COUNTIF('Codes SEC'!$B$2:$B$250,Ministres!BG4944)&gt;0</f>
        <v>1</v>
      </c>
    </row>
    <row r="4945" spans="1:60" ht="35.1" customHeight="1" x14ac:dyDescent="0.25">
      <c r="A4945" s="222" t="s">
        <v>6128</v>
      </c>
      <c r="B4945" s="30">
        <v>10</v>
      </c>
      <c r="C4945" s="116" t="s">
        <v>149</v>
      </c>
      <c r="D4945" s="620">
        <v>1000</v>
      </c>
      <c r="F4945" s="117">
        <v>12</v>
      </c>
      <c r="G4945" s="694">
        <v>1</v>
      </c>
      <c r="H4945" s="878" t="str">
        <f t="shared" si="7445"/>
        <v>085</v>
      </c>
      <c r="I4945" s="397">
        <v>84312000</v>
      </c>
      <c r="J4945" s="380" t="s">
        <v>6293</v>
      </c>
      <c r="K4945" s="408" t="s">
        <v>3942</v>
      </c>
      <c r="L4945" s="733">
        <v>0</v>
      </c>
      <c r="M4945" s="734">
        <v>0</v>
      </c>
      <c r="N4945" s="931"/>
      <c r="O4945" s="530">
        <f t="shared" si="7424"/>
        <v>0</v>
      </c>
      <c r="P4945" s="530">
        <f t="shared" si="7425"/>
        <v>0</v>
      </c>
      <c r="Q4945" s="646"/>
      <c r="R4945" s="536"/>
      <c r="S4945" s="536"/>
      <c r="T4945" s="536"/>
      <c r="U4945" s="536"/>
      <c r="V4945" s="536"/>
      <c r="W4945" s="683" t="str">
        <f t="shared" si="7436"/>
        <v>OK</v>
      </c>
      <c r="X4945" s="141"/>
      <c r="Y4945" s="141"/>
      <c r="Z4945" s="552"/>
      <c r="AA4945" s="552"/>
      <c r="AB4945" s="683" t="str">
        <f t="shared" si="7437"/>
        <v>OK</v>
      </c>
      <c r="AC4945" s="593"/>
      <c r="AD4945" s="530">
        <f t="shared" si="7426"/>
        <v>0</v>
      </c>
      <c r="AE4945" s="842">
        <f t="shared" si="7427"/>
        <v>0</v>
      </c>
      <c r="AF4945" s="931"/>
      <c r="AG4945" s="530">
        <f t="shared" si="7428"/>
        <v>0</v>
      </c>
      <c r="AH4945" s="530">
        <f t="shared" si="7429"/>
        <v>0</v>
      </c>
      <c r="AI4945" s="641"/>
      <c r="AJ4945" s="537"/>
      <c r="AK4945" s="537"/>
      <c r="AL4945" s="537"/>
      <c r="AM4945" s="537"/>
      <c r="AN4945" s="537"/>
      <c r="AO4945" s="683" t="str">
        <f t="shared" si="7438"/>
        <v>OK</v>
      </c>
      <c r="AP4945" s="141"/>
      <c r="AQ4945" s="141"/>
      <c r="AR4945" s="552"/>
      <c r="AS4945" s="552"/>
      <c r="AT4945" s="683" t="str">
        <f t="shared" si="7439"/>
        <v>OK</v>
      </c>
      <c r="AU4945" s="593"/>
      <c r="AV4945" s="530">
        <f t="shared" si="7430"/>
        <v>0</v>
      </c>
      <c r="AW4945" s="842">
        <f t="shared" si="7431"/>
        <v>0</v>
      </c>
      <c r="AX4945" s="115">
        <f t="shared" si="7432"/>
        <v>0</v>
      </c>
      <c r="AY4945" s="5">
        <f t="shared" si="7433"/>
        <v>0</v>
      </c>
      <c r="AZ4945" s="7">
        <f t="shared" si="7440"/>
        <v>0</v>
      </c>
      <c r="BA4945" s="335" t="e">
        <f t="shared" si="7441"/>
        <v>#DIV/0!</v>
      </c>
      <c r="BB4945" s="23">
        <f t="shared" si="7434"/>
        <v>0</v>
      </c>
      <c r="BC4945" s="5">
        <f t="shared" si="7442"/>
        <v>0</v>
      </c>
      <c r="BD4945" s="7">
        <f t="shared" si="7443"/>
        <v>0</v>
      </c>
      <c r="BE4945" s="335" t="e">
        <f t="shared" si="7444"/>
        <v>#DIV/0!</v>
      </c>
      <c r="BG4945" s="826" t="str">
        <f t="shared" si="7435"/>
        <v>43.12</v>
      </c>
      <c r="BH4945" s="607" t="b">
        <f>COUNTIF('Codes SEC'!$B$2:$B$250,Ministres!BG4945)&gt;0</f>
        <v>1</v>
      </c>
    </row>
    <row r="4946" spans="1:60" ht="35.1" customHeight="1" x14ac:dyDescent="0.25">
      <c r="A4946" s="21" t="s">
        <v>6128</v>
      </c>
      <c r="B4946" s="583" t="s">
        <v>5018</v>
      </c>
      <c r="C4946" s="120" t="s">
        <v>149</v>
      </c>
      <c r="D4946" s="622">
        <v>1000</v>
      </c>
      <c r="E4946" s="584"/>
      <c r="F4946" s="120">
        <v>12</v>
      </c>
      <c r="G4946" s="699">
        <v>1</v>
      </c>
      <c r="H4946" s="891" t="str">
        <f t="shared" si="7445"/>
        <v>085</v>
      </c>
      <c r="I4946" s="605">
        <v>84340000</v>
      </c>
      <c r="J4946" s="380" t="s">
        <v>6316</v>
      </c>
      <c r="K4946" s="424" t="s">
        <v>5180</v>
      </c>
      <c r="L4946" s="733">
        <v>0</v>
      </c>
      <c r="M4946" s="734">
        <v>0</v>
      </c>
      <c r="N4946" s="931"/>
      <c r="O4946" s="530">
        <f t="shared" si="7424"/>
        <v>0</v>
      </c>
      <c r="P4946" s="530">
        <f t="shared" si="7425"/>
        <v>0</v>
      </c>
      <c r="Q4946" s="646"/>
      <c r="R4946" s="536"/>
      <c r="S4946" s="536"/>
      <c r="T4946" s="536"/>
      <c r="U4946" s="536"/>
      <c r="V4946" s="536"/>
      <c r="W4946" s="683" t="str">
        <f>IF(SUM(Q4946:V4946)=X4946,"OK",SUM(Q4946:V4946)-X4946)</f>
        <v>OK</v>
      </c>
      <c r="X4946" s="141"/>
      <c r="Y4946" s="141"/>
      <c r="Z4946" s="552"/>
      <c r="AA4946" s="552"/>
      <c r="AB4946" s="683" t="str">
        <f>IF(SUM(Z4946:AA4946)=AC4946,"OK",SUM(Z4946:AA4946)-AC4946)</f>
        <v>OK</v>
      </c>
      <c r="AC4946" s="593"/>
      <c r="AD4946" s="530">
        <f t="shared" si="7426"/>
        <v>0</v>
      </c>
      <c r="AE4946" s="842">
        <f t="shared" si="7427"/>
        <v>0</v>
      </c>
      <c r="AF4946" s="931"/>
      <c r="AG4946" s="530">
        <f t="shared" si="7428"/>
        <v>0</v>
      </c>
      <c r="AH4946" s="530">
        <f t="shared" si="7429"/>
        <v>0</v>
      </c>
      <c r="AI4946" s="641"/>
      <c r="AJ4946" s="537"/>
      <c r="AK4946" s="537"/>
      <c r="AL4946" s="537"/>
      <c r="AM4946" s="537"/>
      <c r="AN4946" s="537"/>
      <c r="AO4946" s="683" t="str">
        <f>IF(SUM(AI4946:AN4946)=AP4946,"OK",SUM(AI4946:AN4946)-AP4946)</f>
        <v>OK</v>
      </c>
      <c r="AP4946" s="141"/>
      <c r="AQ4946" s="141"/>
      <c r="AR4946" s="552"/>
      <c r="AS4946" s="552"/>
      <c r="AT4946" s="683" t="str">
        <f>IF(SUM(AR4946:AS4946)=AU4946,"OK",SUM(AR4946:AS4946)-AU4946)</f>
        <v>OK</v>
      </c>
      <c r="AU4946" s="593"/>
      <c r="AV4946" s="530">
        <f t="shared" si="7430"/>
        <v>0</v>
      </c>
      <c r="AW4946" s="842">
        <f t="shared" si="7431"/>
        <v>0</v>
      </c>
      <c r="AX4946" s="115">
        <f t="shared" si="7432"/>
        <v>0</v>
      </c>
      <c r="AY4946" s="5">
        <f t="shared" si="7433"/>
        <v>0</v>
      </c>
      <c r="AZ4946" s="7">
        <f>AY4946-AX4946</f>
        <v>0</v>
      </c>
      <c r="BA4946" s="335" t="e">
        <f>AZ4946/AX4946</f>
        <v>#DIV/0!</v>
      </c>
      <c r="BB4946" s="23">
        <f t="shared" si="7434"/>
        <v>0</v>
      </c>
      <c r="BC4946" s="5">
        <f>AW4946</f>
        <v>0</v>
      </c>
      <c r="BD4946" s="7">
        <f>BC4946-BB4946</f>
        <v>0</v>
      </c>
      <c r="BE4946" s="335" t="e">
        <f>BD4946/BB4946</f>
        <v>#DIV/0!</v>
      </c>
      <c r="BG4946" s="826" t="str">
        <f t="shared" si="7435"/>
        <v>43.40</v>
      </c>
      <c r="BH4946" s="607" t="b">
        <f>COUNTIF('Codes SEC'!$B$2:$B$250,Ministres!BG4946)&gt;0</f>
        <v>1</v>
      </c>
    </row>
    <row r="4947" spans="1:60" ht="35.1" customHeight="1" x14ac:dyDescent="0.25">
      <c r="A4947" s="21" t="s">
        <v>6128</v>
      </c>
      <c r="B4947" s="30">
        <v>10</v>
      </c>
      <c r="C4947" s="116" t="s">
        <v>149</v>
      </c>
      <c r="D4947" s="620">
        <v>1000</v>
      </c>
      <c r="F4947" s="117">
        <v>12</v>
      </c>
      <c r="G4947" s="694">
        <v>1</v>
      </c>
      <c r="H4947" s="878" t="str">
        <f t="shared" si="7445"/>
        <v>085</v>
      </c>
      <c r="I4947" s="397">
        <v>84352000</v>
      </c>
      <c r="J4947" s="380" t="s">
        <v>6294</v>
      </c>
      <c r="K4947" s="408" t="s">
        <v>3943</v>
      </c>
      <c r="L4947" s="733">
        <v>0</v>
      </c>
      <c r="M4947" s="734">
        <v>0</v>
      </c>
      <c r="N4947" s="931"/>
      <c r="O4947" s="530">
        <f t="shared" si="7424"/>
        <v>0</v>
      </c>
      <c r="P4947" s="530">
        <f t="shared" si="7425"/>
        <v>0</v>
      </c>
      <c r="Q4947" s="646"/>
      <c r="R4947" s="536"/>
      <c r="S4947" s="536"/>
      <c r="T4947" s="536"/>
      <c r="U4947" s="536"/>
      <c r="V4947" s="536"/>
      <c r="W4947" s="683" t="str">
        <f t="shared" si="7436"/>
        <v>OK</v>
      </c>
      <c r="X4947" s="141"/>
      <c r="Y4947" s="141"/>
      <c r="Z4947" s="552"/>
      <c r="AA4947" s="552"/>
      <c r="AB4947" s="683" t="str">
        <f t="shared" si="7437"/>
        <v>OK</v>
      </c>
      <c r="AC4947" s="593"/>
      <c r="AD4947" s="530">
        <f t="shared" si="7426"/>
        <v>0</v>
      </c>
      <c r="AE4947" s="842">
        <f t="shared" si="7427"/>
        <v>0</v>
      </c>
      <c r="AF4947" s="931"/>
      <c r="AG4947" s="530">
        <f t="shared" si="7428"/>
        <v>0</v>
      </c>
      <c r="AH4947" s="530">
        <f t="shared" si="7429"/>
        <v>0</v>
      </c>
      <c r="AI4947" s="641"/>
      <c r="AJ4947" s="537"/>
      <c r="AK4947" s="537"/>
      <c r="AL4947" s="537"/>
      <c r="AM4947" s="537"/>
      <c r="AN4947" s="537"/>
      <c r="AO4947" s="683" t="str">
        <f t="shared" si="7438"/>
        <v>OK</v>
      </c>
      <c r="AP4947" s="141"/>
      <c r="AQ4947" s="141"/>
      <c r="AR4947" s="552"/>
      <c r="AS4947" s="552"/>
      <c r="AT4947" s="683" t="str">
        <f t="shared" si="7439"/>
        <v>OK</v>
      </c>
      <c r="AU4947" s="593"/>
      <c r="AV4947" s="530">
        <f t="shared" si="7430"/>
        <v>0</v>
      </c>
      <c r="AW4947" s="842">
        <f t="shared" si="7431"/>
        <v>0</v>
      </c>
      <c r="AX4947" s="115">
        <f t="shared" si="7432"/>
        <v>0</v>
      </c>
      <c r="AY4947" s="5">
        <f t="shared" si="7433"/>
        <v>0</v>
      </c>
      <c r="AZ4947" s="7">
        <f t="shared" si="7440"/>
        <v>0</v>
      </c>
      <c r="BA4947" s="335" t="e">
        <f t="shared" si="7441"/>
        <v>#DIV/0!</v>
      </c>
      <c r="BB4947" s="23">
        <f t="shared" si="7434"/>
        <v>0</v>
      </c>
      <c r="BC4947" s="5">
        <f t="shared" si="7442"/>
        <v>0</v>
      </c>
      <c r="BD4947" s="7">
        <f t="shared" si="7443"/>
        <v>0</v>
      </c>
      <c r="BE4947" s="335" t="e">
        <f t="shared" si="7444"/>
        <v>#DIV/0!</v>
      </c>
      <c r="BG4947" s="826" t="str">
        <f t="shared" si="7435"/>
        <v>43.52</v>
      </c>
      <c r="BH4947" s="607" t="b">
        <f>COUNTIF('Codes SEC'!$B$2:$B$250,Ministres!BG4947)&gt;0</f>
        <v>1</v>
      </c>
    </row>
    <row r="4948" spans="1:60" ht="12.75" customHeight="1" x14ac:dyDescent="0.25">
      <c r="A4948" s="227"/>
      <c r="B4948" s="209"/>
      <c r="C4948" s="253"/>
      <c r="D4948" s="625"/>
      <c r="E4948" s="280"/>
      <c r="F4948" s="253"/>
      <c r="G4948" s="695"/>
      <c r="H4948" s="886"/>
      <c r="I4948" s="403"/>
      <c r="J4948" s="381"/>
      <c r="K4948" s="514" t="s">
        <v>95</v>
      </c>
      <c r="L4948" s="318">
        <f t="shared" ref="L4948:BE4948" si="7446">L4938+L4940+L4941+L4942+L4945+L4947+L4946+L4944+L4939+L4943</f>
        <v>75</v>
      </c>
      <c r="M4948" s="737">
        <f t="shared" si="7446"/>
        <v>75</v>
      </c>
      <c r="N4948" s="930">
        <f t="shared" si="7446"/>
        <v>0</v>
      </c>
      <c r="O4948" s="790">
        <f t="shared" si="7446"/>
        <v>-75</v>
      </c>
      <c r="P4948" s="790">
        <f t="shared" si="7446"/>
        <v>0</v>
      </c>
      <c r="Q4948" s="787">
        <f t="shared" si="7446"/>
        <v>0</v>
      </c>
      <c r="R4948" s="648">
        <f t="shared" si="7446"/>
        <v>0</v>
      </c>
      <c r="S4948" s="648">
        <f t="shared" si="7446"/>
        <v>0</v>
      </c>
      <c r="T4948" s="648">
        <f t="shared" si="7446"/>
        <v>0</v>
      </c>
      <c r="U4948" s="648">
        <f t="shared" si="7446"/>
        <v>0</v>
      </c>
      <c r="V4948" s="648">
        <f t="shared" si="7446"/>
        <v>0</v>
      </c>
      <c r="W4948" s="790"/>
      <c r="X4948" s="649">
        <f t="shared" si="7446"/>
        <v>0</v>
      </c>
      <c r="Y4948" s="649">
        <f t="shared" si="7446"/>
        <v>0</v>
      </c>
      <c r="Z4948" s="648">
        <f t="shared" si="7446"/>
        <v>0</v>
      </c>
      <c r="AA4948" s="648">
        <f t="shared" si="7446"/>
        <v>0</v>
      </c>
      <c r="AB4948" s="790"/>
      <c r="AC4948" s="649">
        <f t="shared" si="7446"/>
        <v>0</v>
      </c>
      <c r="AD4948" s="790">
        <f>AD4938+AD4940+AD4941+AD4942+AD4945+AD4947+AD4946+AD4944+AD4939+AD4943</f>
        <v>0</v>
      </c>
      <c r="AE4948" s="843">
        <f>AE4938+AE4940+AE4941+AE4942+AE4945+AE4947+AE4946+AE4944+AE4939+AE4943</f>
        <v>0</v>
      </c>
      <c r="AF4948" s="930">
        <f t="shared" si="7446"/>
        <v>0</v>
      </c>
      <c r="AG4948" s="790">
        <f t="shared" si="7446"/>
        <v>-75</v>
      </c>
      <c r="AH4948" s="790">
        <f t="shared" si="7446"/>
        <v>0</v>
      </c>
      <c r="AI4948" s="787">
        <f t="shared" si="7446"/>
        <v>0</v>
      </c>
      <c r="AJ4948" s="648">
        <f t="shared" si="7446"/>
        <v>0</v>
      </c>
      <c r="AK4948" s="648">
        <f t="shared" si="7446"/>
        <v>0</v>
      </c>
      <c r="AL4948" s="648">
        <f t="shared" si="7446"/>
        <v>0</v>
      </c>
      <c r="AM4948" s="648">
        <f t="shared" si="7446"/>
        <v>0</v>
      </c>
      <c r="AN4948" s="648">
        <f t="shared" si="7446"/>
        <v>0</v>
      </c>
      <c r="AO4948" s="790"/>
      <c r="AP4948" s="649">
        <f t="shared" si="7446"/>
        <v>0</v>
      </c>
      <c r="AQ4948" s="649">
        <f t="shared" si="7446"/>
        <v>0</v>
      </c>
      <c r="AR4948" s="648">
        <f t="shared" si="7446"/>
        <v>0</v>
      </c>
      <c r="AS4948" s="648">
        <f t="shared" si="7446"/>
        <v>0</v>
      </c>
      <c r="AT4948" s="790"/>
      <c r="AU4948" s="649">
        <f t="shared" si="7446"/>
        <v>0</v>
      </c>
      <c r="AV4948" s="790">
        <f t="shared" si="7446"/>
        <v>0</v>
      </c>
      <c r="AW4948" s="843">
        <f t="shared" si="7446"/>
        <v>0</v>
      </c>
      <c r="AX4948" s="336">
        <f t="shared" si="7446"/>
        <v>75</v>
      </c>
      <c r="AY4948" s="337">
        <f t="shared" si="7446"/>
        <v>0</v>
      </c>
      <c r="AZ4948" s="338">
        <f t="shared" si="7446"/>
        <v>-75</v>
      </c>
      <c r="BA4948" s="339" t="e">
        <f t="shared" si="7446"/>
        <v>#DIV/0!</v>
      </c>
      <c r="BB4948" s="322">
        <f t="shared" si="7446"/>
        <v>75</v>
      </c>
      <c r="BC4948" s="337">
        <f t="shared" si="7446"/>
        <v>0</v>
      </c>
      <c r="BD4948" s="338">
        <f t="shared" si="7446"/>
        <v>-75</v>
      </c>
      <c r="BE4948" s="339" t="e">
        <f t="shared" si="7446"/>
        <v>#DIV/0!</v>
      </c>
      <c r="BG4948" s="826"/>
      <c r="BH4948" s="607"/>
    </row>
    <row r="4949" spans="1:60" ht="12.75" customHeight="1" x14ac:dyDescent="0.25">
      <c r="A4949" s="21"/>
      <c r="B4949" s="112"/>
      <c r="C4949" s="116"/>
      <c r="D4949" s="623"/>
      <c r="E4949" s="278"/>
      <c r="F4949" s="116"/>
      <c r="G4949" s="694"/>
      <c r="H4949" s="878"/>
      <c r="I4949" s="397"/>
      <c r="J4949" s="380"/>
      <c r="K4949" s="461"/>
      <c r="L4949" s="738"/>
      <c r="M4949" s="739"/>
      <c r="N4949" s="932"/>
      <c r="O4949" s="125"/>
      <c r="P4949" s="125"/>
      <c r="Q4949" s="642"/>
      <c r="R4949" s="538"/>
      <c r="S4949" s="538"/>
      <c r="T4949" s="538"/>
      <c r="U4949" s="538"/>
      <c r="V4949" s="538"/>
      <c r="W4949" s="532"/>
      <c r="X4949" s="143"/>
      <c r="Y4949" s="143"/>
      <c r="Z4949" s="553"/>
      <c r="AA4949" s="553"/>
      <c r="AB4949" s="532"/>
      <c r="AC4949" s="594"/>
      <c r="AD4949" s="125"/>
      <c r="AE4949" s="848"/>
      <c r="AF4949" s="932"/>
      <c r="AG4949" s="125"/>
      <c r="AH4949" s="125"/>
      <c r="AI4949" s="642"/>
      <c r="AJ4949" s="538"/>
      <c r="AK4949" s="538"/>
      <c r="AL4949" s="538"/>
      <c r="AM4949" s="538"/>
      <c r="AN4949" s="538"/>
      <c r="AO4949" s="532"/>
      <c r="AP4949" s="143"/>
      <c r="AQ4949" s="143"/>
      <c r="AR4949" s="553"/>
      <c r="AS4949" s="553"/>
      <c r="AT4949" s="532"/>
      <c r="AU4949" s="594"/>
      <c r="AV4949" s="125"/>
      <c r="AW4949" s="848"/>
      <c r="AX4949" s="124"/>
      <c r="AY4949" s="6"/>
      <c r="AZ4949" s="6"/>
      <c r="BA4949" s="341"/>
      <c r="BB4949" s="311"/>
      <c r="BC4949" s="6"/>
      <c r="BD4949" s="6"/>
      <c r="BE4949" s="341"/>
      <c r="BG4949" s="826"/>
      <c r="BH4949" s="607"/>
    </row>
    <row r="4950" spans="1:60" ht="12.75" customHeight="1" x14ac:dyDescent="0.25">
      <c r="A4950" s="21"/>
      <c r="B4950" s="112"/>
      <c r="C4950" s="116"/>
      <c r="D4950" s="623"/>
      <c r="E4950" s="278"/>
      <c r="F4950" s="116"/>
      <c r="G4950" s="694"/>
      <c r="H4950" s="878"/>
      <c r="I4950" s="397"/>
      <c r="J4950" s="380"/>
      <c r="K4950" s="410" t="s">
        <v>58</v>
      </c>
      <c r="L4950" s="738"/>
      <c r="M4950" s="739"/>
      <c r="N4950" s="932"/>
      <c r="O4950" s="125"/>
      <c r="P4950" s="125"/>
      <c r="Q4950" s="642"/>
      <c r="R4950" s="538"/>
      <c r="S4950" s="538"/>
      <c r="T4950" s="538"/>
      <c r="U4950" s="538"/>
      <c r="V4950" s="538"/>
      <c r="W4950" s="532"/>
      <c r="X4950" s="143"/>
      <c r="Y4950" s="143"/>
      <c r="Z4950" s="553"/>
      <c r="AA4950" s="553"/>
      <c r="AB4950" s="532"/>
      <c r="AC4950" s="594"/>
      <c r="AD4950" s="125"/>
      <c r="AE4950" s="848"/>
      <c r="AF4950" s="932"/>
      <c r="AG4950" s="125"/>
      <c r="AH4950" s="125"/>
      <c r="AI4950" s="642"/>
      <c r="AJ4950" s="538"/>
      <c r="AK4950" s="538"/>
      <c r="AL4950" s="538"/>
      <c r="AM4950" s="538"/>
      <c r="AN4950" s="538"/>
      <c r="AO4950" s="532"/>
      <c r="AP4950" s="143"/>
      <c r="AQ4950" s="143"/>
      <c r="AR4950" s="553"/>
      <c r="AS4950" s="553"/>
      <c r="AT4950" s="532"/>
      <c r="AU4950" s="594"/>
      <c r="AV4950" s="125"/>
      <c r="AW4950" s="848"/>
      <c r="AX4950" s="124"/>
      <c r="AY4950" s="6"/>
      <c r="AZ4950" s="6"/>
      <c r="BA4950" s="341"/>
      <c r="BB4950" s="311"/>
      <c r="BC4950" s="6"/>
      <c r="BD4950" s="6"/>
      <c r="BE4950" s="341"/>
      <c r="BG4950" s="826"/>
      <c r="BH4950" s="607"/>
    </row>
    <row r="4951" spans="1:60" ht="12.75" customHeight="1" x14ac:dyDescent="0.25">
      <c r="A4951" s="21"/>
      <c r="B4951" s="112"/>
      <c r="C4951" s="116"/>
      <c r="D4951" s="623"/>
      <c r="E4951" s="278"/>
      <c r="F4951" s="116"/>
      <c r="G4951" s="694"/>
      <c r="H4951" s="878"/>
      <c r="I4951" s="397"/>
      <c r="J4951" s="380"/>
      <c r="K4951" s="408"/>
      <c r="L4951" s="738"/>
      <c r="M4951" s="739"/>
      <c r="N4951" s="932"/>
      <c r="O4951" s="125"/>
      <c r="P4951" s="125"/>
      <c r="Q4951" s="642"/>
      <c r="R4951" s="538"/>
      <c r="S4951" s="538"/>
      <c r="T4951" s="538"/>
      <c r="U4951" s="538"/>
      <c r="V4951" s="538"/>
      <c r="W4951" s="532"/>
      <c r="X4951" s="143"/>
      <c r="Y4951" s="143"/>
      <c r="Z4951" s="553"/>
      <c r="AA4951" s="553"/>
      <c r="AB4951" s="532"/>
      <c r="AC4951" s="594"/>
      <c r="AD4951" s="125"/>
      <c r="AE4951" s="848"/>
      <c r="AF4951" s="932"/>
      <c r="AG4951" s="125"/>
      <c r="AH4951" s="125"/>
      <c r="AI4951" s="642"/>
      <c r="AJ4951" s="538"/>
      <c r="AK4951" s="538"/>
      <c r="AL4951" s="538"/>
      <c r="AM4951" s="538"/>
      <c r="AN4951" s="538"/>
      <c r="AO4951" s="532"/>
      <c r="AP4951" s="143"/>
      <c r="AQ4951" s="143"/>
      <c r="AR4951" s="553"/>
      <c r="AS4951" s="553"/>
      <c r="AT4951" s="532"/>
      <c r="AU4951" s="594"/>
      <c r="AV4951" s="125"/>
      <c r="AW4951" s="848"/>
      <c r="AX4951" s="124"/>
      <c r="AY4951" s="6"/>
      <c r="AZ4951" s="6"/>
      <c r="BA4951" s="341"/>
      <c r="BB4951" s="311"/>
      <c r="BC4951" s="6"/>
      <c r="BD4951" s="6"/>
      <c r="BE4951" s="341"/>
      <c r="BG4951" s="826"/>
      <c r="BH4951" s="607"/>
    </row>
    <row r="4952" spans="1:60" ht="35.1" customHeight="1" x14ac:dyDescent="0.25">
      <c r="A4952" s="21" t="s">
        <v>6128</v>
      </c>
      <c r="B4952" s="30">
        <v>10</v>
      </c>
      <c r="C4952" s="116" t="s">
        <v>149</v>
      </c>
      <c r="D4952" s="620">
        <v>1000</v>
      </c>
      <c r="F4952" s="117">
        <v>12</v>
      </c>
      <c r="G4952" s="694">
        <v>1</v>
      </c>
      <c r="H4952" s="878" t="str">
        <f t="shared" si="7445"/>
        <v>085</v>
      </c>
      <c r="I4952" s="397">
        <v>85112000</v>
      </c>
      <c r="J4952" s="380" t="s">
        <v>6296</v>
      </c>
      <c r="K4952" s="408" t="s">
        <v>6459</v>
      </c>
      <c r="L4952" s="733">
        <v>0</v>
      </c>
      <c r="M4952" s="734">
        <v>0</v>
      </c>
      <c r="N4952" s="931"/>
      <c r="O4952" s="530">
        <f t="shared" ref="O4952" si="7447">IF(N4952&gt;L4952,"0 ",N4952-L4952)</f>
        <v>0</v>
      </c>
      <c r="P4952" s="530">
        <f t="shared" ref="P4952" si="7448">IF(N4952&lt;L4952,"0 ",N4952-L4952)</f>
        <v>0</v>
      </c>
      <c r="Q4952" s="646"/>
      <c r="R4952" s="536"/>
      <c r="S4952" s="536"/>
      <c r="T4952" s="536"/>
      <c r="U4952" s="536"/>
      <c r="V4952" s="536"/>
      <c r="W4952" s="683" t="str">
        <f>IF(SUM(Q4952:V4952)=X4952,"OK",SUM(Q4952:V4952)-X4952)</f>
        <v>OK</v>
      </c>
      <c r="X4952" s="141"/>
      <c r="Y4952" s="141"/>
      <c r="Z4952" s="552"/>
      <c r="AA4952" s="552"/>
      <c r="AB4952" s="683" t="str">
        <f>IF(SUM(Z4952:AA4952)=AC4952,"OK",SUM(Z4952:AA4952)-AC4952)</f>
        <v>OK</v>
      </c>
      <c r="AC4952" s="593"/>
      <c r="AD4952" s="530">
        <f t="shared" ref="AD4952" si="7449">X4952+Y4952+AC4952</f>
        <v>0</v>
      </c>
      <c r="AE4952" s="842">
        <f t="shared" ref="AE4952" si="7450">N4952+AD4952</f>
        <v>0</v>
      </c>
      <c r="AF4952" s="931"/>
      <c r="AG4952" s="530">
        <f t="shared" ref="AG4952" si="7451">IF(AF4952&gt;M4952,"0 ",AF4952-M4952)</f>
        <v>0</v>
      </c>
      <c r="AH4952" s="530">
        <f t="shared" ref="AH4952" si="7452">IF(AF4952&lt;M4952,"0 ",AF4952-M4952)</f>
        <v>0</v>
      </c>
      <c r="AI4952" s="641"/>
      <c r="AJ4952" s="537"/>
      <c r="AK4952" s="537"/>
      <c r="AL4952" s="537"/>
      <c r="AM4952" s="537"/>
      <c r="AN4952" s="537"/>
      <c r="AO4952" s="683" t="str">
        <f>IF(SUM(AI4952:AN4952)=AP4952,"OK",SUM(AI4952:AN4952)-AP4952)</f>
        <v>OK</v>
      </c>
      <c r="AP4952" s="141"/>
      <c r="AQ4952" s="141"/>
      <c r="AR4952" s="552"/>
      <c r="AS4952" s="552"/>
      <c r="AT4952" s="683" t="str">
        <f>IF(SUM(AR4952:AS4952)=AU4952,"OK",SUM(AR4952:AS4952)-AU4952)</f>
        <v>OK</v>
      </c>
      <c r="AU4952" s="593"/>
      <c r="AV4952" s="530">
        <f t="shared" ref="AV4952" si="7453">AP4952+AQ4952+AU4952</f>
        <v>0</v>
      </c>
      <c r="AW4952" s="842">
        <f t="shared" ref="AW4952" si="7454">AF4952+AV4952</f>
        <v>0</v>
      </c>
      <c r="AX4952" s="115">
        <f>L4952</f>
        <v>0</v>
      </c>
      <c r="AY4952" s="5">
        <f>AE4952</f>
        <v>0</v>
      </c>
      <c r="AZ4952" s="7">
        <f>AY4952-AX4952</f>
        <v>0</v>
      </c>
      <c r="BA4952" s="335" t="e">
        <f>AZ4952/AX4952</f>
        <v>#DIV/0!</v>
      </c>
      <c r="BB4952" s="23">
        <f>M4952</f>
        <v>0</v>
      </c>
      <c r="BC4952" s="5">
        <f>AW4952</f>
        <v>0</v>
      </c>
      <c r="BD4952" s="7">
        <f>BC4952-BB4952</f>
        <v>0</v>
      </c>
      <c r="BE4952" s="335" t="e">
        <f>BD4952/BB4952</f>
        <v>#DIV/0!</v>
      </c>
      <c r="BG4952" s="826" t="str">
        <f>RIGHT(LEFT(I4952,3),2)&amp;"."&amp;RIGHT(LEFT(I4952,5),2)</f>
        <v>51.12</v>
      </c>
      <c r="BH4952" s="607" t="b">
        <f>COUNTIF('Codes SEC'!$B$2:$B$250,Ministres!BG4952)&gt;0</f>
        <v>1</v>
      </c>
    </row>
    <row r="4953" spans="1:60" ht="12.75" customHeight="1" x14ac:dyDescent="0.25">
      <c r="A4953" s="227"/>
      <c r="B4953" s="209"/>
      <c r="C4953" s="253"/>
      <c r="D4953" s="625"/>
      <c r="E4953" s="280"/>
      <c r="F4953" s="253"/>
      <c r="G4953" s="695"/>
      <c r="H4953" s="886"/>
      <c r="I4953" s="403"/>
      <c r="J4953" s="381"/>
      <c r="K4953" s="514" t="s">
        <v>59</v>
      </c>
      <c r="L4953" s="318">
        <f t="shared" ref="L4953:P4953" si="7455">L4952</f>
        <v>0</v>
      </c>
      <c r="M4953" s="737">
        <f t="shared" si="7455"/>
        <v>0</v>
      </c>
      <c r="N4953" s="930">
        <f t="shared" si="7455"/>
        <v>0</v>
      </c>
      <c r="O4953" s="790">
        <f t="shared" si="7455"/>
        <v>0</v>
      </c>
      <c r="P4953" s="790">
        <f t="shared" si="7455"/>
        <v>0</v>
      </c>
      <c r="Q4953" s="787">
        <f t="shared" ref="Q4953:BE4953" si="7456">Q4952</f>
        <v>0</v>
      </c>
      <c r="R4953" s="648">
        <f t="shared" si="7456"/>
        <v>0</v>
      </c>
      <c r="S4953" s="648">
        <f t="shared" si="7456"/>
        <v>0</v>
      </c>
      <c r="T4953" s="648">
        <f t="shared" si="7456"/>
        <v>0</v>
      </c>
      <c r="U4953" s="648">
        <f t="shared" si="7456"/>
        <v>0</v>
      </c>
      <c r="V4953" s="648">
        <f t="shared" si="7456"/>
        <v>0</v>
      </c>
      <c r="W4953" s="790"/>
      <c r="X4953" s="649">
        <f t="shared" si="7456"/>
        <v>0</v>
      </c>
      <c r="Y4953" s="649">
        <f t="shared" si="7456"/>
        <v>0</v>
      </c>
      <c r="Z4953" s="648">
        <f t="shared" si="7456"/>
        <v>0</v>
      </c>
      <c r="AA4953" s="648">
        <f t="shared" si="7456"/>
        <v>0</v>
      </c>
      <c r="AB4953" s="790"/>
      <c r="AC4953" s="649">
        <f t="shared" si="7456"/>
        <v>0</v>
      </c>
      <c r="AD4953" s="790">
        <f>AD4952</f>
        <v>0</v>
      </c>
      <c r="AE4953" s="843">
        <f>AE4952</f>
        <v>0</v>
      </c>
      <c r="AF4953" s="930">
        <f t="shared" ref="AF4953:AH4953" si="7457">AF4952</f>
        <v>0</v>
      </c>
      <c r="AG4953" s="790">
        <f t="shared" si="7457"/>
        <v>0</v>
      </c>
      <c r="AH4953" s="790">
        <f t="shared" si="7457"/>
        <v>0</v>
      </c>
      <c r="AI4953" s="787">
        <f t="shared" si="7456"/>
        <v>0</v>
      </c>
      <c r="AJ4953" s="648">
        <f t="shared" si="7456"/>
        <v>0</v>
      </c>
      <c r="AK4953" s="648">
        <f t="shared" si="7456"/>
        <v>0</v>
      </c>
      <c r="AL4953" s="648">
        <f t="shared" si="7456"/>
        <v>0</v>
      </c>
      <c r="AM4953" s="648">
        <f t="shared" si="7456"/>
        <v>0</v>
      </c>
      <c r="AN4953" s="648">
        <f t="shared" si="7456"/>
        <v>0</v>
      </c>
      <c r="AO4953" s="790"/>
      <c r="AP4953" s="649">
        <f t="shared" si="7456"/>
        <v>0</v>
      </c>
      <c r="AQ4953" s="649">
        <f t="shared" si="7456"/>
        <v>0</v>
      </c>
      <c r="AR4953" s="648">
        <f t="shared" si="7456"/>
        <v>0</v>
      </c>
      <c r="AS4953" s="648">
        <f t="shared" si="7456"/>
        <v>0</v>
      </c>
      <c r="AT4953" s="790"/>
      <c r="AU4953" s="649">
        <f t="shared" si="7456"/>
        <v>0</v>
      </c>
      <c r="AV4953" s="790">
        <f t="shared" ref="AV4953" si="7458">AV4952</f>
        <v>0</v>
      </c>
      <c r="AW4953" s="843">
        <f t="shared" si="7456"/>
        <v>0</v>
      </c>
      <c r="AX4953" s="336">
        <f t="shared" si="7456"/>
        <v>0</v>
      </c>
      <c r="AY4953" s="337">
        <f t="shared" si="7456"/>
        <v>0</v>
      </c>
      <c r="AZ4953" s="338">
        <f t="shared" si="7456"/>
        <v>0</v>
      </c>
      <c r="BA4953" s="339" t="e">
        <f t="shared" si="7456"/>
        <v>#DIV/0!</v>
      </c>
      <c r="BB4953" s="322">
        <f t="shared" si="7456"/>
        <v>0</v>
      </c>
      <c r="BC4953" s="337">
        <f t="shared" si="7456"/>
        <v>0</v>
      </c>
      <c r="BD4953" s="338">
        <f t="shared" si="7456"/>
        <v>0</v>
      </c>
      <c r="BE4953" s="339" t="e">
        <f t="shared" si="7456"/>
        <v>#DIV/0!</v>
      </c>
      <c r="BF4953" s="40"/>
      <c r="BG4953" s="826"/>
      <c r="BH4953" s="607"/>
    </row>
    <row r="4954" spans="1:60" ht="12.75" customHeight="1" x14ac:dyDescent="0.25">
      <c r="A4954" s="226"/>
      <c r="B4954" s="207"/>
      <c r="C4954" s="254"/>
      <c r="D4954" s="300"/>
      <c r="E4954" s="276"/>
      <c r="F4954" s="300"/>
      <c r="G4954" s="696"/>
      <c r="H4954" s="887"/>
      <c r="I4954" s="444"/>
      <c r="J4954" s="393"/>
      <c r="K4954" s="404" t="s">
        <v>3649</v>
      </c>
      <c r="L4954" s="729">
        <f t="shared" ref="L4954:P4954" si="7459">L4948+L4953</f>
        <v>75</v>
      </c>
      <c r="M4954" s="730">
        <f t="shared" si="7459"/>
        <v>75</v>
      </c>
      <c r="N4954" s="844">
        <f t="shared" si="7459"/>
        <v>0</v>
      </c>
      <c r="O4954" s="665">
        <f t="shared" si="7459"/>
        <v>-75</v>
      </c>
      <c r="P4954" s="665">
        <f t="shared" si="7459"/>
        <v>0</v>
      </c>
      <c r="Q4954" s="638">
        <f t="shared" ref="Q4954:BE4954" si="7460">Q4948+Q4953</f>
        <v>0</v>
      </c>
      <c r="R4954" s="130">
        <f t="shared" si="7460"/>
        <v>0</v>
      </c>
      <c r="S4954" s="130">
        <f t="shared" si="7460"/>
        <v>0</v>
      </c>
      <c r="T4954" s="130">
        <f t="shared" si="7460"/>
        <v>0</v>
      </c>
      <c r="U4954" s="130">
        <f t="shared" si="7460"/>
        <v>0</v>
      </c>
      <c r="V4954" s="130">
        <f t="shared" si="7460"/>
        <v>0</v>
      </c>
      <c r="W4954" s="665"/>
      <c r="X4954" s="130">
        <f t="shared" si="7460"/>
        <v>0</v>
      </c>
      <c r="Y4954" s="130">
        <f t="shared" si="7460"/>
        <v>0</v>
      </c>
      <c r="Z4954" s="130">
        <f t="shared" si="7460"/>
        <v>0</v>
      </c>
      <c r="AA4954" s="130">
        <f t="shared" si="7460"/>
        <v>0</v>
      </c>
      <c r="AB4954" s="665"/>
      <c r="AC4954" s="130">
        <f t="shared" si="7460"/>
        <v>0</v>
      </c>
      <c r="AD4954" s="665">
        <f>AD4948+AD4953</f>
        <v>0</v>
      </c>
      <c r="AE4954" s="845">
        <f>AE4948+AE4953</f>
        <v>0</v>
      </c>
      <c r="AF4954" s="844">
        <f t="shared" ref="AF4954:AH4954" si="7461">AF4948+AF4953</f>
        <v>0</v>
      </c>
      <c r="AG4954" s="665">
        <f t="shared" si="7461"/>
        <v>-75</v>
      </c>
      <c r="AH4954" s="665">
        <f t="shared" si="7461"/>
        <v>0</v>
      </c>
      <c r="AI4954" s="638">
        <f t="shared" si="7460"/>
        <v>0</v>
      </c>
      <c r="AJ4954" s="130">
        <f t="shared" si="7460"/>
        <v>0</v>
      </c>
      <c r="AK4954" s="130">
        <f t="shared" si="7460"/>
        <v>0</v>
      </c>
      <c r="AL4954" s="130">
        <f t="shared" si="7460"/>
        <v>0</v>
      </c>
      <c r="AM4954" s="130">
        <f t="shared" si="7460"/>
        <v>0</v>
      </c>
      <c r="AN4954" s="130">
        <f t="shared" si="7460"/>
        <v>0</v>
      </c>
      <c r="AO4954" s="665"/>
      <c r="AP4954" s="130">
        <f t="shared" si="7460"/>
        <v>0</v>
      </c>
      <c r="AQ4954" s="130">
        <f t="shared" si="7460"/>
        <v>0</v>
      </c>
      <c r="AR4954" s="130">
        <f t="shared" si="7460"/>
        <v>0</v>
      </c>
      <c r="AS4954" s="130">
        <f t="shared" si="7460"/>
        <v>0</v>
      </c>
      <c r="AT4954" s="665"/>
      <c r="AU4954" s="130">
        <f t="shared" si="7460"/>
        <v>0</v>
      </c>
      <c r="AV4954" s="665">
        <f t="shared" ref="AV4954" si="7462">AV4948+AV4953</f>
        <v>0</v>
      </c>
      <c r="AW4954" s="845">
        <f t="shared" si="7460"/>
        <v>0</v>
      </c>
      <c r="AX4954" s="314">
        <f t="shared" si="7460"/>
        <v>75</v>
      </c>
      <c r="AY4954" s="131">
        <f t="shared" si="7460"/>
        <v>0</v>
      </c>
      <c r="AZ4954" s="132">
        <f t="shared" si="7460"/>
        <v>-75</v>
      </c>
      <c r="BA4954" s="340" t="e">
        <f t="shared" si="7460"/>
        <v>#DIV/0!</v>
      </c>
      <c r="BB4954" s="310">
        <f t="shared" si="7460"/>
        <v>75</v>
      </c>
      <c r="BC4954" s="131">
        <f t="shared" si="7460"/>
        <v>0</v>
      </c>
      <c r="BD4954" s="132">
        <f t="shared" si="7460"/>
        <v>-75</v>
      </c>
      <c r="BE4954" s="340" t="e">
        <f t="shared" si="7460"/>
        <v>#DIV/0!</v>
      </c>
      <c r="BG4954" s="826"/>
      <c r="BH4954" s="607"/>
    </row>
    <row r="4955" spans="1:60" ht="12.75" customHeight="1" x14ac:dyDescent="0.25">
      <c r="A4955" s="222"/>
      <c r="C4955" s="116"/>
      <c r="D4955" s="620"/>
      <c r="F4955" s="117"/>
      <c r="G4955" s="690"/>
      <c r="H4955" s="878"/>
      <c r="I4955" s="397"/>
      <c r="J4955" s="380"/>
      <c r="K4955" s="405" t="s">
        <v>208</v>
      </c>
      <c r="L4955" s="731">
        <v>0</v>
      </c>
      <c r="M4955" s="732">
        <v>0</v>
      </c>
      <c r="N4955" s="929">
        <v>0</v>
      </c>
      <c r="O4955" s="530">
        <v>0</v>
      </c>
      <c r="P4955" s="530">
        <v>0</v>
      </c>
      <c r="Q4955" s="641">
        <v>0</v>
      </c>
      <c r="R4955" s="537">
        <v>0</v>
      </c>
      <c r="S4955" s="537">
        <v>0</v>
      </c>
      <c r="T4955" s="537">
        <v>0</v>
      </c>
      <c r="U4955" s="537">
        <v>0</v>
      </c>
      <c r="V4955" s="537">
        <v>0</v>
      </c>
      <c r="W4955" s="530"/>
      <c r="X4955" s="142">
        <v>0</v>
      </c>
      <c r="Y4955" s="142">
        <v>0</v>
      </c>
      <c r="Z4955" s="537">
        <v>0</v>
      </c>
      <c r="AA4955" s="537">
        <v>0</v>
      </c>
      <c r="AB4955" s="530"/>
      <c r="AC4955" s="142">
        <v>0</v>
      </c>
      <c r="AD4955" s="530">
        <v>0</v>
      </c>
      <c r="AE4955" s="842">
        <v>0</v>
      </c>
      <c r="AF4955" s="929">
        <v>0</v>
      </c>
      <c r="AG4955" s="530">
        <v>0</v>
      </c>
      <c r="AH4955" s="530">
        <v>0</v>
      </c>
      <c r="AI4955" s="641">
        <v>0</v>
      </c>
      <c r="AJ4955" s="537">
        <v>0</v>
      </c>
      <c r="AK4955" s="537">
        <v>0</v>
      </c>
      <c r="AL4955" s="537">
        <v>0</v>
      </c>
      <c r="AM4955" s="537">
        <v>0</v>
      </c>
      <c r="AN4955" s="537">
        <v>0</v>
      </c>
      <c r="AO4955" s="530"/>
      <c r="AP4955" s="142">
        <v>0</v>
      </c>
      <c r="AQ4955" s="142">
        <v>0</v>
      </c>
      <c r="AR4955" s="537">
        <v>0</v>
      </c>
      <c r="AS4955" s="537">
        <v>0</v>
      </c>
      <c r="AT4955" s="530"/>
      <c r="AU4955" s="142">
        <v>0</v>
      </c>
      <c r="AV4955" s="530">
        <v>0</v>
      </c>
      <c r="AW4955" s="842">
        <v>0</v>
      </c>
      <c r="AX4955" s="115">
        <v>0</v>
      </c>
      <c r="AY4955" s="5">
        <v>0</v>
      </c>
      <c r="AZ4955" s="5">
        <v>0</v>
      </c>
      <c r="BA4955" s="335">
        <v>0</v>
      </c>
      <c r="BB4955" s="23">
        <v>0</v>
      </c>
      <c r="BC4955" s="5">
        <v>0</v>
      </c>
      <c r="BD4955" s="5">
        <v>0</v>
      </c>
      <c r="BE4955" s="335">
        <v>0</v>
      </c>
      <c r="BG4955" s="826"/>
      <c r="BH4955" s="607"/>
    </row>
    <row r="4956" spans="1:60" ht="12.75" customHeight="1" x14ac:dyDescent="0.25">
      <c r="A4956" s="21"/>
      <c r="B4956" s="112"/>
      <c r="C4956" s="116"/>
      <c r="D4956" s="623"/>
      <c r="E4956" s="278"/>
      <c r="F4956" s="116"/>
      <c r="G4956" s="694"/>
      <c r="H4956" s="878"/>
      <c r="I4956" s="397"/>
      <c r="J4956" s="380"/>
      <c r="K4956" s="405" t="s">
        <v>96</v>
      </c>
      <c r="L4956" s="738">
        <v>0</v>
      </c>
      <c r="M4956" s="739">
        <v>0</v>
      </c>
      <c r="N4956" s="929">
        <v>0</v>
      </c>
      <c r="O4956" s="530">
        <v>0</v>
      </c>
      <c r="P4956" s="530">
        <v>0</v>
      </c>
      <c r="Q4956" s="641">
        <v>0</v>
      </c>
      <c r="R4956" s="537">
        <v>0</v>
      </c>
      <c r="S4956" s="537">
        <v>0</v>
      </c>
      <c r="T4956" s="537">
        <v>0</v>
      </c>
      <c r="U4956" s="537">
        <v>0</v>
      </c>
      <c r="V4956" s="537">
        <v>0</v>
      </c>
      <c r="W4956" s="530"/>
      <c r="X4956" s="142">
        <v>0</v>
      </c>
      <c r="Y4956" s="142">
        <v>0</v>
      </c>
      <c r="Z4956" s="537">
        <v>0</v>
      </c>
      <c r="AA4956" s="537">
        <v>0</v>
      </c>
      <c r="AB4956" s="530"/>
      <c r="AC4956" s="142">
        <v>0</v>
      </c>
      <c r="AD4956" s="530">
        <v>0</v>
      </c>
      <c r="AE4956" s="842">
        <v>0</v>
      </c>
      <c r="AF4956" s="929">
        <v>0</v>
      </c>
      <c r="AG4956" s="530">
        <v>0</v>
      </c>
      <c r="AH4956" s="530">
        <v>0</v>
      </c>
      <c r="AI4956" s="641">
        <v>0</v>
      </c>
      <c r="AJ4956" s="537">
        <v>0</v>
      </c>
      <c r="AK4956" s="537">
        <v>0</v>
      </c>
      <c r="AL4956" s="537">
        <v>0</v>
      </c>
      <c r="AM4956" s="537">
        <v>0</v>
      </c>
      <c r="AN4956" s="537">
        <v>0</v>
      </c>
      <c r="AO4956" s="530"/>
      <c r="AP4956" s="142">
        <v>0</v>
      </c>
      <c r="AQ4956" s="142">
        <v>0</v>
      </c>
      <c r="AR4956" s="537">
        <v>0</v>
      </c>
      <c r="AS4956" s="537">
        <v>0</v>
      </c>
      <c r="AT4956" s="530"/>
      <c r="AU4956" s="142">
        <v>0</v>
      </c>
      <c r="AV4956" s="530">
        <v>0</v>
      </c>
      <c r="AW4956" s="842">
        <v>0</v>
      </c>
      <c r="AX4956" s="115">
        <v>0</v>
      </c>
      <c r="AY4956" s="5">
        <v>0</v>
      </c>
      <c r="AZ4956" s="5">
        <v>0</v>
      </c>
      <c r="BA4956" s="335">
        <v>0</v>
      </c>
      <c r="BB4956" s="23">
        <v>0</v>
      </c>
      <c r="BC4956" s="5">
        <v>0</v>
      </c>
      <c r="BD4956" s="5">
        <v>0</v>
      </c>
      <c r="BE4956" s="335">
        <v>0</v>
      </c>
      <c r="BG4956" s="826"/>
      <c r="BH4956" s="607"/>
    </row>
    <row r="4957" spans="1:60" ht="12.75" customHeight="1" x14ac:dyDescent="0.25">
      <c r="A4957" s="21"/>
      <c r="B4957" s="112"/>
      <c r="C4957" s="116"/>
      <c r="D4957" s="623"/>
      <c r="E4957" s="278"/>
      <c r="F4957" s="116"/>
      <c r="G4957" s="694"/>
      <c r="H4957" s="878"/>
      <c r="I4957" s="397"/>
      <c r="J4957" s="380"/>
      <c r="K4957" s="405" t="s">
        <v>209</v>
      </c>
      <c r="L4957" s="738">
        <v>0</v>
      </c>
      <c r="M4957" s="739">
        <v>0</v>
      </c>
      <c r="N4957" s="929">
        <v>0</v>
      </c>
      <c r="O4957" s="530">
        <v>0</v>
      </c>
      <c r="P4957" s="530">
        <v>0</v>
      </c>
      <c r="Q4957" s="641">
        <v>0</v>
      </c>
      <c r="R4957" s="537">
        <v>0</v>
      </c>
      <c r="S4957" s="537">
        <v>0</v>
      </c>
      <c r="T4957" s="537">
        <v>0</v>
      </c>
      <c r="U4957" s="537">
        <v>0</v>
      </c>
      <c r="V4957" s="537">
        <v>0</v>
      </c>
      <c r="W4957" s="530"/>
      <c r="X4957" s="142">
        <v>0</v>
      </c>
      <c r="Y4957" s="142">
        <v>0</v>
      </c>
      <c r="Z4957" s="537">
        <v>0</v>
      </c>
      <c r="AA4957" s="537">
        <v>0</v>
      </c>
      <c r="AB4957" s="530"/>
      <c r="AC4957" s="142">
        <v>0</v>
      </c>
      <c r="AD4957" s="530">
        <v>0</v>
      </c>
      <c r="AE4957" s="842">
        <v>0</v>
      </c>
      <c r="AF4957" s="929">
        <v>0</v>
      </c>
      <c r="AG4957" s="530">
        <v>0</v>
      </c>
      <c r="AH4957" s="530">
        <v>0</v>
      </c>
      <c r="AI4957" s="641">
        <v>0</v>
      </c>
      <c r="AJ4957" s="537">
        <v>0</v>
      </c>
      <c r="AK4957" s="537">
        <v>0</v>
      </c>
      <c r="AL4957" s="537">
        <v>0</v>
      </c>
      <c r="AM4957" s="537">
        <v>0</v>
      </c>
      <c r="AN4957" s="537">
        <v>0</v>
      </c>
      <c r="AO4957" s="530"/>
      <c r="AP4957" s="142">
        <v>0</v>
      </c>
      <c r="AQ4957" s="142">
        <v>0</v>
      </c>
      <c r="AR4957" s="537">
        <v>0</v>
      </c>
      <c r="AS4957" s="537">
        <v>0</v>
      </c>
      <c r="AT4957" s="530"/>
      <c r="AU4957" s="142">
        <v>0</v>
      </c>
      <c r="AV4957" s="530">
        <v>0</v>
      </c>
      <c r="AW4957" s="842">
        <v>0</v>
      </c>
      <c r="AX4957" s="115">
        <v>0</v>
      </c>
      <c r="AY4957" s="5">
        <v>0</v>
      </c>
      <c r="AZ4957" s="5">
        <v>0</v>
      </c>
      <c r="BA4957" s="335">
        <v>0</v>
      </c>
      <c r="BB4957" s="23">
        <v>0</v>
      </c>
      <c r="BC4957" s="5">
        <v>0</v>
      </c>
      <c r="BD4957" s="5">
        <v>0</v>
      </c>
      <c r="BE4957" s="335">
        <v>0</v>
      </c>
      <c r="BG4957" s="826"/>
      <c r="BH4957" s="607"/>
    </row>
    <row r="4958" spans="1:60" ht="12.75" customHeight="1" x14ac:dyDescent="0.25">
      <c r="A4958" s="21"/>
      <c r="B4958" s="112"/>
      <c r="C4958" s="116"/>
      <c r="D4958" s="623"/>
      <c r="E4958" s="278"/>
      <c r="F4958" s="116"/>
      <c r="G4958" s="694"/>
      <c r="H4958" s="878"/>
      <c r="I4958" s="397"/>
      <c r="J4958" s="380"/>
      <c r="K4958" s="405" t="s">
        <v>210</v>
      </c>
      <c r="L4958" s="738">
        <v>0</v>
      </c>
      <c r="M4958" s="739">
        <v>0</v>
      </c>
      <c r="N4958" s="929">
        <v>0</v>
      </c>
      <c r="O4958" s="530">
        <v>0</v>
      </c>
      <c r="P4958" s="530">
        <v>0</v>
      </c>
      <c r="Q4958" s="641">
        <v>0</v>
      </c>
      <c r="R4958" s="537">
        <v>0</v>
      </c>
      <c r="S4958" s="537">
        <v>0</v>
      </c>
      <c r="T4958" s="537">
        <v>0</v>
      </c>
      <c r="U4958" s="537">
        <v>0</v>
      </c>
      <c r="V4958" s="537">
        <v>0</v>
      </c>
      <c r="W4958" s="530"/>
      <c r="X4958" s="142">
        <v>0</v>
      </c>
      <c r="Y4958" s="142">
        <v>0</v>
      </c>
      <c r="Z4958" s="537">
        <v>0</v>
      </c>
      <c r="AA4958" s="537">
        <v>0</v>
      </c>
      <c r="AB4958" s="530"/>
      <c r="AC4958" s="142">
        <v>0</v>
      </c>
      <c r="AD4958" s="530">
        <v>0</v>
      </c>
      <c r="AE4958" s="842">
        <v>0</v>
      </c>
      <c r="AF4958" s="929">
        <v>0</v>
      </c>
      <c r="AG4958" s="530">
        <v>0</v>
      </c>
      <c r="AH4958" s="530">
        <v>0</v>
      </c>
      <c r="AI4958" s="641">
        <v>0</v>
      </c>
      <c r="AJ4958" s="537">
        <v>0</v>
      </c>
      <c r="AK4958" s="537">
        <v>0</v>
      </c>
      <c r="AL4958" s="537">
        <v>0</v>
      </c>
      <c r="AM4958" s="537">
        <v>0</v>
      </c>
      <c r="AN4958" s="537">
        <v>0</v>
      </c>
      <c r="AO4958" s="530"/>
      <c r="AP4958" s="142">
        <v>0</v>
      </c>
      <c r="AQ4958" s="142">
        <v>0</v>
      </c>
      <c r="AR4958" s="537">
        <v>0</v>
      </c>
      <c r="AS4958" s="537">
        <v>0</v>
      </c>
      <c r="AT4958" s="530"/>
      <c r="AU4958" s="142">
        <v>0</v>
      </c>
      <c r="AV4958" s="530">
        <v>0</v>
      </c>
      <c r="AW4958" s="842">
        <v>0</v>
      </c>
      <c r="AX4958" s="115">
        <v>0</v>
      </c>
      <c r="AY4958" s="5">
        <v>0</v>
      </c>
      <c r="AZ4958" s="5">
        <v>0</v>
      </c>
      <c r="BA4958" s="335">
        <v>0</v>
      </c>
      <c r="BB4958" s="23">
        <v>0</v>
      </c>
      <c r="BC4958" s="5">
        <v>0</v>
      </c>
      <c r="BD4958" s="5">
        <v>0</v>
      </c>
      <c r="BE4958" s="335">
        <v>0</v>
      </c>
      <c r="BG4958" s="826"/>
      <c r="BH4958" s="607"/>
    </row>
    <row r="4959" spans="1:60" ht="12.75" customHeight="1" x14ac:dyDescent="0.25">
      <c r="A4959" s="21"/>
      <c r="B4959" s="112"/>
      <c r="C4959" s="116"/>
      <c r="D4959" s="623"/>
      <c r="E4959" s="278"/>
      <c r="F4959" s="116"/>
      <c r="G4959" s="694"/>
      <c r="H4959" s="878"/>
      <c r="I4959" s="397"/>
      <c r="J4959" s="380"/>
      <c r="K4959" s="406" t="s">
        <v>53</v>
      </c>
      <c r="L4959" s="738">
        <v>0</v>
      </c>
      <c r="M4959" s="739">
        <v>0</v>
      </c>
      <c r="N4959" s="929">
        <v>0</v>
      </c>
      <c r="O4959" s="530">
        <v>0</v>
      </c>
      <c r="P4959" s="530">
        <v>0</v>
      </c>
      <c r="Q4959" s="641">
        <v>0</v>
      </c>
      <c r="R4959" s="537">
        <v>0</v>
      </c>
      <c r="S4959" s="537">
        <v>0</v>
      </c>
      <c r="T4959" s="537">
        <v>0</v>
      </c>
      <c r="U4959" s="537">
        <v>0</v>
      </c>
      <c r="V4959" s="537">
        <v>0</v>
      </c>
      <c r="W4959" s="530"/>
      <c r="X4959" s="142">
        <v>0</v>
      </c>
      <c r="Y4959" s="142">
        <v>0</v>
      </c>
      <c r="Z4959" s="537">
        <v>0</v>
      </c>
      <c r="AA4959" s="537">
        <v>0</v>
      </c>
      <c r="AB4959" s="530"/>
      <c r="AC4959" s="142">
        <v>0</v>
      </c>
      <c r="AD4959" s="530">
        <v>0</v>
      </c>
      <c r="AE4959" s="842">
        <v>0</v>
      </c>
      <c r="AF4959" s="929">
        <v>0</v>
      </c>
      <c r="AG4959" s="530">
        <v>0</v>
      </c>
      <c r="AH4959" s="530">
        <v>0</v>
      </c>
      <c r="AI4959" s="641">
        <v>0</v>
      </c>
      <c r="AJ4959" s="537">
        <v>0</v>
      </c>
      <c r="AK4959" s="537">
        <v>0</v>
      </c>
      <c r="AL4959" s="537">
        <v>0</v>
      </c>
      <c r="AM4959" s="537">
        <v>0</v>
      </c>
      <c r="AN4959" s="537">
        <v>0</v>
      </c>
      <c r="AO4959" s="530"/>
      <c r="AP4959" s="142">
        <v>0</v>
      </c>
      <c r="AQ4959" s="142">
        <v>0</v>
      </c>
      <c r="AR4959" s="537">
        <v>0</v>
      </c>
      <c r="AS4959" s="537">
        <v>0</v>
      </c>
      <c r="AT4959" s="530"/>
      <c r="AU4959" s="142">
        <v>0</v>
      </c>
      <c r="AV4959" s="530">
        <v>0</v>
      </c>
      <c r="AW4959" s="842">
        <v>0</v>
      </c>
      <c r="AX4959" s="115">
        <v>0</v>
      </c>
      <c r="AY4959" s="5">
        <v>0</v>
      </c>
      <c r="AZ4959" s="5">
        <v>0</v>
      </c>
      <c r="BA4959" s="335">
        <v>0</v>
      </c>
      <c r="BB4959" s="23">
        <v>0</v>
      </c>
      <c r="BC4959" s="5">
        <v>0</v>
      </c>
      <c r="BD4959" s="5">
        <v>0</v>
      </c>
      <c r="BE4959" s="335">
        <v>0</v>
      </c>
      <c r="BG4959" s="826"/>
      <c r="BH4959" s="607"/>
    </row>
    <row r="4960" spans="1:60" ht="12.75" customHeight="1" x14ac:dyDescent="0.25">
      <c r="A4960" s="21"/>
      <c r="B4960" s="112"/>
      <c r="C4960" s="116"/>
      <c r="D4960" s="623"/>
      <c r="E4960" s="278"/>
      <c r="F4960" s="116"/>
      <c r="G4960" s="694"/>
      <c r="H4960" s="878"/>
      <c r="I4960" s="397"/>
      <c r="J4960" s="380"/>
      <c r="K4960" s="406"/>
      <c r="L4960" s="738"/>
      <c r="M4960" s="739"/>
      <c r="N4960" s="929"/>
      <c r="O4960" s="530"/>
      <c r="P4960" s="530"/>
      <c r="Q4960" s="641"/>
      <c r="R4960" s="537"/>
      <c r="S4960" s="537"/>
      <c r="T4960" s="537"/>
      <c r="U4960" s="537"/>
      <c r="V4960" s="537"/>
      <c r="W4960" s="531"/>
      <c r="X4960" s="140"/>
      <c r="Y4960" s="140"/>
      <c r="Z4960" s="551"/>
      <c r="AA4960" s="551"/>
      <c r="AB4960" s="531"/>
      <c r="AC4960" s="142"/>
      <c r="AD4960" s="530"/>
      <c r="AE4960" s="842"/>
      <c r="AF4960" s="929"/>
      <c r="AG4960" s="530"/>
      <c r="AH4960" s="530"/>
      <c r="AI4960" s="641"/>
      <c r="AJ4960" s="537"/>
      <c r="AK4960" s="537"/>
      <c r="AL4960" s="537"/>
      <c r="AM4960" s="537"/>
      <c r="AN4960" s="537"/>
      <c r="AO4960" s="531"/>
      <c r="AP4960" s="140"/>
      <c r="AQ4960" s="140"/>
      <c r="AR4960" s="551"/>
      <c r="AS4960" s="551"/>
      <c r="AT4960" s="531"/>
      <c r="AU4960" s="142"/>
      <c r="AV4960" s="530"/>
      <c r="AW4960" s="842"/>
      <c r="AX4960" s="115"/>
      <c r="AY4960" s="5"/>
      <c r="AZ4960" s="5"/>
      <c r="BA4960" s="335"/>
      <c r="BC4960" s="5"/>
      <c r="BD4960" s="5"/>
      <c r="BE4960" s="335"/>
      <c r="BG4960" s="826"/>
      <c r="BH4960" s="607"/>
    </row>
    <row r="4961" spans="1:66" ht="12.75" customHeight="1" x14ac:dyDescent="0.25">
      <c r="A4961" s="21"/>
      <c r="B4961" s="112"/>
      <c r="C4961" s="116"/>
      <c r="D4961" s="623"/>
      <c r="F4961" s="117"/>
      <c r="G4961" s="694"/>
      <c r="H4961" s="878"/>
      <c r="I4961" s="397"/>
      <c r="J4961" s="380"/>
      <c r="K4961" s="408"/>
      <c r="L4961" s="738"/>
      <c r="M4961" s="739"/>
      <c r="N4961" s="931"/>
      <c r="O4961" s="923"/>
      <c r="P4961" s="923"/>
      <c r="Q4961" s="641"/>
      <c r="R4961" s="537"/>
      <c r="S4961" s="537"/>
      <c r="T4961" s="537"/>
      <c r="U4961" s="537"/>
      <c r="V4961" s="537"/>
      <c r="W4961" s="531"/>
      <c r="X4961" s="141"/>
      <c r="Y4961" s="141"/>
      <c r="Z4961" s="552"/>
      <c r="AA4961" s="552"/>
      <c r="AB4961" s="531"/>
      <c r="AC4961" s="593"/>
      <c r="AD4961" s="923"/>
      <c r="AE4961" s="846"/>
      <c r="AF4961" s="931"/>
      <c r="AG4961" s="923"/>
      <c r="AH4961" s="923"/>
      <c r="AI4961" s="641"/>
      <c r="AJ4961" s="537"/>
      <c r="AK4961" s="537"/>
      <c r="AL4961" s="537"/>
      <c r="AM4961" s="537"/>
      <c r="AN4961" s="537"/>
      <c r="AO4961" s="531"/>
      <c r="AP4961" s="141"/>
      <c r="AQ4961" s="141"/>
      <c r="AR4961" s="552"/>
      <c r="AS4961" s="552"/>
      <c r="AT4961" s="531"/>
      <c r="AU4961" s="593"/>
      <c r="AV4961" s="923"/>
      <c r="AW4961" s="846"/>
      <c r="AX4961" s="115"/>
      <c r="AY4961" s="5"/>
      <c r="AZ4961" s="5"/>
      <c r="BA4961" s="335"/>
      <c r="BC4961" s="5"/>
      <c r="BD4961" s="5"/>
      <c r="BE4961" s="335"/>
      <c r="BG4961" s="826"/>
      <c r="BH4961" s="607"/>
    </row>
    <row r="4962" spans="1:66" ht="12.75" customHeight="1" x14ac:dyDescent="0.25">
      <c r="A4962" s="222"/>
      <c r="C4962" s="116"/>
      <c r="D4962" s="620"/>
      <c r="F4962" s="117"/>
      <c r="G4962" s="694"/>
      <c r="H4962" s="878"/>
      <c r="I4962" s="397"/>
      <c r="J4962" s="380"/>
      <c r="K4962" s="425" t="s">
        <v>6565</v>
      </c>
      <c r="L4962" s="731"/>
      <c r="M4962" s="732"/>
      <c r="N4962" s="931"/>
      <c r="O4962" s="923"/>
      <c r="P4962" s="923"/>
      <c r="Q4962" s="641"/>
      <c r="R4962" s="537"/>
      <c r="S4962" s="537"/>
      <c r="T4962" s="537"/>
      <c r="U4962" s="537"/>
      <c r="V4962" s="537"/>
      <c r="W4962" s="531"/>
      <c r="X4962" s="141"/>
      <c r="Y4962" s="141"/>
      <c r="Z4962" s="552"/>
      <c r="AA4962" s="552"/>
      <c r="AB4962" s="531"/>
      <c r="AC4962" s="593"/>
      <c r="AD4962" s="923"/>
      <c r="AE4962" s="846"/>
      <c r="AF4962" s="931"/>
      <c r="AG4962" s="923"/>
      <c r="AH4962" s="923"/>
      <c r="AI4962" s="641"/>
      <c r="AJ4962" s="537"/>
      <c r="AK4962" s="537"/>
      <c r="AL4962" s="537"/>
      <c r="AM4962" s="537"/>
      <c r="AN4962" s="537"/>
      <c r="AO4962" s="531"/>
      <c r="AP4962" s="141"/>
      <c r="AQ4962" s="141"/>
      <c r="AR4962" s="552"/>
      <c r="AS4962" s="552"/>
      <c r="AT4962" s="531"/>
      <c r="AU4962" s="593"/>
      <c r="AV4962" s="923"/>
      <c r="AW4962" s="846"/>
      <c r="AX4962" s="115"/>
      <c r="AY4962" s="5"/>
      <c r="AZ4962" s="5"/>
      <c r="BA4962" s="335"/>
      <c r="BC4962" s="5"/>
      <c r="BD4962" s="5"/>
      <c r="BE4962" s="335"/>
      <c r="BG4962" s="826"/>
      <c r="BH4962" s="607"/>
    </row>
    <row r="4963" spans="1:66" ht="20.399999999999999" x14ac:dyDescent="0.25">
      <c r="A4963" s="222"/>
      <c r="C4963" s="116"/>
      <c r="D4963" s="620"/>
      <c r="F4963" s="117"/>
      <c r="G4963" s="694"/>
      <c r="H4963" s="878"/>
      <c r="I4963" s="397"/>
      <c r="J4963" s="380"/>
      <c r="K4963" s="426" t="s">
        <v>3866</v>
      </c>
      <c r="L4963" s="731"/>
      <c r="M4963" s="732"/>
      <c r="N4963" s="931"/>
      <c r="O4963" s="923"/>
      <c r="P4963" s="923"/>
      <c r="Q4963" s="641"/>
      <c r="R4963" s="537"/>
      <c r="S4963" s="537"/>
      <c r="T4963" s="537"/>
      <c r="U4963" s="537"/>
      <c r="V4963" s="537"/>
      <c r="W4963" s="531"/>
      <c r="X4963" s="141"/>
      <c r="Y4963" s="141"/>
      <c r="Z4963" s="552"/>
      <c r="AA4963" s="552"/>
      <c r="AB4963" s="531"/>
      <c r="AC4963" s="593"/>
      <c r="AD4963" s="923"/>
      <c r="AE4963" s="846"/>
      <c r="AF4963" s="931"/>
      <c r="AG4963" s="923"/>
      <c r="AH4963" s="923"/>
      <c r="AI4963" s="641"/>
      <c r="AJ4963" s="537"/>
      <c r="AK4963" s="537"/>
      <c r="AL4963" s="537"/>
      <c r="AM4963" s="537"/>
      <c r="AN4963" s="537"/>
      <c r="AO4963" s="531"/>
      <c r="AP4963" s="141"/>
      <c r="AQ4963" s="141"/>
      <c r="AR4963" s="552"/>
      <c r="AS4963" s="552"/>
      <c r="AT4963" s="531"/>
      <c r="AU4963" s="593"/>
      <c r="AV4963" s="923"/>
      <c r="AW4963" s="846"/>
      <c r="AX4963" s="115"/>
      <c r="AY4963" s="5"/>
      <c r="AZ4963" s="5"/>
      <c r="BA4963" s="335"/>
      <c r="BC4963" s="5"/>
      <c r="BD4963" s="5"/>
      <c r="BE4963" s="335"/>
      <c r="BG4963" s="826"/>
      <c r="BH4963" s="607"/>
    </row>
    <row r="4964" spans="1:66" ht="12.75" customHeight="1" x14ac:dyDescent="0.25">
      <c r="A4964" s="222"/>
      <c r="C4964" s="116"/>
      <c r="D4964" s="620"/>
      <c r="F4964" s="117"/>
      <c r="G4964" s="694"/>
      <c r="H4964" s="878"/>
      <c r="I4964" s="397"/>
      <c r="J4964" s="380"/>
      <c r="K4964" s="408"/>
      <c r="L4964" s="731"/>
      <c r="M4964" s="732"/>
      <c r="N4964" s="931"/>
      <c r="O4964" s="923"/>
      <c r="P4964" s="923"/>
      <c r="Q4964" s="641"/>
      <c r="R4964" s="537"/>
      <c r="S4964" s="537"/>
      <c r="T4964" s="537"/>
      <c r="U4964" s="537"/>
      <c r="V4964" s="537"/>
      <c r="W4964" s="531"/>
      <c r="X4964" s="141"/>
      <c r="Y4964" s="141"/>
      <c r="Z4964" s="552"/>
      <c r="AA4964" s="552"/>
      <c r="AB4964" s="531"/>
      <c r="AC4964" s="593"/>
      <c r="AD4964" s="923"/>
      <c r="AE4964" s="846"/>
      <c r="AF4964" s="931"/>
      <c r="AG4964" s="923"/>
      <c r="AH4964" s="923"/>
      <c r="AI4964" s="641"/>
      <c r="AJ4964" s="537"/>
      <c r="AK4964" s="537"/>
      <c r="AL4964" s="537"/>
      <c r="AM4964" s="537"/>
      <c r="AN4964" s="537"/>
      <c r="AO4964" s="531"/>
      <c r="AP4964" s="141"/>
      <c r="AQ4964" s="141"/>
      <c r="AR4964" s="552"/>
      <c r="AS4964" s="552"/>
      <c r="AT4964" s="531"/>
      <c r="AU4964" s="593"/>
      <c r="AV4964" s="923"/>
      <c r="AW4964" s="846"/>
      <c r="AX4964" s="115"/>
      <c r="AY4964" s="5"/>
      <c r="AZ4964" s="5"/>
      <c r="BA4964" s="335"/>
      <c r="BC4964" s="5"/>
      <c r="BD4964" s="5"/>
      <c r="BE4964" s="335"/>
      <c r="BG4964" s="826"/>
      <c r="BH4964" s="607"/>
    </row>
    <row r="4965" spans="1:66" ht="35.1" customHeight="1" x14ac:dyDescent="0.25">
      <c r="A4965" s="222" t="s">
        <v>6128</v>
      </c>
      <c r="B4965" s="112" t="s">
        <v>5018</v>
      </c>
      <c r="C4965" s="116" t="s">
        <v>149</v>
      </c>
      <c r="D4965" s="620">
        <v>1000</v>
      </c>
      <c r="E4965" s="278"/>
      <c r="F4965" s="116" t="s">
        <v>5016</v>
      </c>
      <c r="G4965" s="700"/>
      <c r="H4965" s="900">
        <v>122</v>
      </c>
      <c r="I4965" s="580">
        <v>81211000</v>
      </c>
      <c r="J4965" s="689" t="s">
        <v>6852</v>
      </c>
      <c r="K4965" s="411" t="s">
        <v>6853</v>
      </c>
      <c r="L4965" s="733">
        <v>0</v>
      </c>
      <c r="M4965" s="734">
        <v>0</v>
      </c>
      <c r="N4965" s="931"/>
      <c r="O4965" s="530">
        <f t="shared" ref="O4965:O4989" si="7463">IF(N4965&gt;L4965,"0 ",N4965-L4965)</f>
        <v>0</v>
      </c>
      <c r="P4965" s="530">
        <f t="shared" ref="P4965:P4989" si="7464">IF(N4965&lt;L4965,"0 ",N4965-L4965)</f>
        <v>0</v>
      </c>
      <c r="Q4965" s="646"/>
      <c r="R4965" s="536"/>
      <c r="S4965" s="536"/>
      <c r="T4965" s="536"/>
      <c r="U4965" s="536"/>
      <c r="V4965" s="536"/>
      <c r="W4965" s="683" t="str">
        <f t="shared" ref="W4965:W4989" si="7465">IF(SUM(Q4965:V4965)=X4965,"OK",SUM(Q4965:V4965)-X4965)</f>
        <v>OK</v>
      </c>
      <c r="X4965" s="141"/>
      <c r="Y4965" s="141"/>
      <c r="Z4965" s="552"/>
      <c r="AA4965" s="552"/>
      <c r="AB4965" s="683" t="str">
        <f t="shared" ref="AB4965:AB4989" si="7466">IF(SUM(Z4965:AA4965)=AC4965,"OK",SUM(Z4965:AA4965)-AC4965)</f>
        <v>OK</v>
      </c>
      <c r="AC4965" s="593"/>
      <c r="AD4965" s="530">
        <f t="shared" ref="AD4965:AD4989" si="7467">X4965+Y4965+AC4965</f>
        <v>0</v>
      </c>
      <c r="AE4965" s="842">
        <f t="shared" ref="AE4965:AE4989" si="7468">N4965+AD4965</f>
        <v>0</v>
      </c>
      <c r="AF4965" s="931"/>
      <c r="AG4965" s="530">
        <f t="shared" ref="AG4965:AG4989" si="7469">IF(AF4965&gt;M4965,"0 ",AF4965-M4965)</f>
        <v>0</v>
      </c>
      <c r="AH4965" s="530">
        <f t="shared" ref="AH4965:AH4989" si="7470">IF(AF4965&lt;M4965,"0 ",AF4965-M4965)</f>
        <v>0</v>
      </c>
      <c r="AI4965" s="641"/>
      <c r="AJ4965" s="537"/>
      <c r="AK4965" s="537"/>
      <c r="AL4965" s="537"/>
      <c r="AM4965" s="537"/>
      <c r="AN4965" s="537"/>
      <c r="AO4965" s="683" t="str">
        <f t="shared" ref="AO4965:AO4989" si="7471">IF(SUM(AI4965:AN4965)=AP4965,"OK",SUM(AI4965:AN4965)-AP4965)</f>
        <v>OK</v>
      </c>
      <c r="AP4965" s="141"/>
      <c r="AQ4965" s="141"/>
      <c r="AR4965" s="552"/>
      <c r="AS4965" s="552"/>
      <c r="AT4965" s="683" t="str">
        <f t="shared" ref="AT4965:AT4989" si="7472">IF(SUM(AR4965:AS4965)=AU4965,"OK",SUM(AR4965:AS4965)-AU4965)</f>
        <v>OK</v>
      </c>
      <c r="AU4965" s="593"/>
      <c r="AV4965" s="530">
        <f t="shared" ref="AV4965:AV4989" si="7473">AP4965+AQ4965+AU4965</f>
        <v>0</v>
      </c>
      <c r="AW4965" s="842">
        <f t="shared" ref="AW4965:AW4989" si="7474">AF4965+AV4965</f>
        <v>0</v>
      </c>
      <c r="AX4965" s="115">
        <f t="shared" ref="AX4965:AX4989" si="7475">L4965</f>
        <v>0</v>
      </c>
      <c r="AY4965" s="5">
        <f t="shared" ref="AY4965:AY4989" si="7476">AE4965</f>
        <v>0</v>
      </c>
      <c r="AZ4965" s="7">
        <f t="shared" ref="AZ4965:AZ4989" si="7477">AY4965-AX4965</f>
        <v>0</v>
      </c>
      <c r="BA4965" s="335" t="e">
        <f t="shared" ref="BA4965:BA4989" si="7478">AZ4965/AX4965</f>
        <v>#DIV/0!</v>
      </c>
      <c r="BB4965" s="23">
        <f t="shared" ref="BB4965:BB4989" si="7479">M4965</f>
        <v>0</v>
      </c>
      <c r="BC4965" s="5">
        <f t="shared" ref="BC4965:BC4989" si="7480">AW4965</f>
        <v>0</v>
      </c>
      <c r="BD4965" s="7">
        <f t="shared" ref="BD4965:BD4989" si="7481">BC4965-BB4965</f>
        <v>0</v>
      </c>
      <c r="BE4965" s="335" t="e">
        <f t="shared" ref="BE4965:BE4989" si="7482">BD4965/BB4965</f>
        <v>#DIV/0!</v>
      </c>
      <c r="BG4965" s="826" t="str">
        <f t="shared" ref="BG4965:BG4989" si="7483">RIGHT(LEFT(I4965,3),2)&amp;"."&amp;RIGHT(LEFT(I4965,5),2)</f>
        <v>12.11</v>
      </c>
      <c r="BH4965" s="607" t="b">
        <f>COUNTIF('Codes SEC'!$B$2:$B$250,Ministres!BG4965)&gt;0</f>
        <v>1</v>
      </c>
    </row>
    <row r="4966" spans="1:66" ht="35.1" customHeight="1" x14ac:dyDescent="0.25">
      <c r="A4966" s="222" t="s">
        <v>6128</v>
      </c>
      <c r="B4966" s="112" t="s">
        <v>5018</v>
      </c>
      <c r="C4966" s="116" t="s">
        <v>149</v>
      </c>
      <c r="D4966" s="620">
        <v>1000</v>
      </c>
      <c r="E4966" s="278"/>
      <c r="F4966" s="116" t="s">
        <v>6671</v>
      </c>
      <c r="G4966" s="700"/>
      <c r="H4966" s="900">
        <v>122</v>
      </c>
      <c r="I4966" s="580">
        <v>81211000</v>
      </c>
      <c r="J4966" s="689" t="s">
        <v>6938</v>
      </c>
      <c r="K4966" s="411" t="s">
        <v>6939</v>
      </c>
      <c r="L4966" s="733">
        <v>0</v>
      </c>
      <c r="M4966" s="734">
        <v>0</v>
      </c>
      <c r="N4966" s="931"/>
      <c r="O4966" s="530">
        <f t="shared" si="7463"/>
        <v>0</v>
      </c>
      <c r="P4966" s="530">
        <f t="shared" si="7464"/>
        <v>0</v>
      </c>
      <c r="Q4966" s="646"/>
      <c r="R4966" s="536"/>
      <c r="S4966" s="536"/>
      <c r="T4966" s="536"/>
      <c r="U4966" s="536"/>
      <c r="V4966" s="536"/>
      <c r="W4966" s="683" t="str">
        <f t="shared" si="7465"/>
        <v>OK</v>
      </c>
      <c r="X4966" s="141"/>
      <c r="Y4966" s="141"/>
      <c r="Z4966" s="552"/>
      <c r="AA4966" s="552"/>
      <c r="AB4966" s="683" t="str">
        <f t="shared" si="7466"/>
        <v>OK</v>
      </c>
      <c r="AC4966" s="593"/>
      <c r="AD4966" s="530">
        <f t="shared" si="7467"/>
        <v>0</v>
      </c>
      <c r="AE4966" s="842">
        <f t="shared" si="7468"/>
        <v>0</v>
      </c>
      <c r="AF4966" s="931"/>
      <c r="AG4966" s="530">
        <f t="shared" si="7469"/>
        <v>0</v>
      </c>
      <c r="AH4966" s="530">
        <f t="shared" si="7470"/>
        <v>0</v>
      </c>
      <c r="AI4966" s="641"/>
      <c r="AJ4966" s="537"/>
      <c r="AK4966" s="537"/>
      <c r="AL4966" s="537"/>
      <c r="AM4966" s="537"/>
      <c r="AN4966" s="537"/>
      <c r="AO4966" s="683" t="str">
        <f t="shared" si="7471"/>
        <v>OK</v>
      </c>
      <c r="AP4966" s="141"/>
      <c r="AQ4966" s="141"/>
      <c r="AR4966" s="552"/>
      <c r="AS4966" s="552"/>
      <c r="AT4966" s="683" t="str">
        <f t="shared" si="7472"/>
        <v>OK</v>
      </c>
      <c r="AU4966" s="593"/>
      <c r="AV4966" s="530">
        <f t="shared" si="7473"/>
        <v>0</v>
      </c>
      <c r="AW4966" s="842">
        <f t="shared" si="7474"/>
        <v>0</v>
      </c>
      <c r="AX4966" s="115">
        <f t="shared" si="7475"/>
        <v>0</v>
      </c>
      <c r="AY4966" s="5">
        <f t="shared" si="7476"/>
        <v>0</v>
      </c>
      <c r="AZ4966" s="7">
        <f t="shared" si="7477"/>
        <v>0</v>
      </c>
      <c r="BA4966" s="335" t="e">
        <f t="shared" si="7478"/>
        <v>#DIV/0!</v>
      </c>
      <c r="BB4966" s="23">
        <f t="shared" si="7479"/>
        <v>0</v>
      </c>
      <c r="BC4966" s="5">
        <f t="shared" si="7480"/>
        <v>0</v>
      </c>
      <c r="BD4966" s="7">
        <f t="shared" si="7481"/>
        <v>0</v>
      </c>
      <c r="BE4966" s="335" t="e">
        <f t="shared" si="7482"/>
        <v>#DIV/0!</v>
      </c>
      <c r="BG4966" s="826" t="str">
        <f t="shared" si="7483"/>
        <v>12.11</v>
      </c>
      <c r="BH4966" s="607" t="b">
        <f>COUNTIF('Codes SEC'!$B$2:$B$250,Ministres!BG4966)&gt;0</f>
        <v>1</v>
      </c>
    </row>
    <row r="4967" spans="1:66" ht="35.1" customHeight="1" x14ac:dyDescent="0.25">
      <c r="A4967" s="222" t="s">
        <v>6128</v>
      </c>
      <c r="B4967" s="112" t="s">
        <v>5018</v>
      </c>
      <c r="C4967" s="116" t="s">
        <v>149</v>
      </c>
      <c r="D4967" s="620">
        <v>1000</v>
      </c>
      <c r="E4967" s="278"/>
      <c r="F4967" s="116" t="s">
        <v>5016</v>
      </c>
      <c r="G4967" s="700"/>
      <c r="H4967" s="900">
        <v>122</v>
      </c>
      <c r="I4967" s="580">
        <v>81221000</v>
      </c>
      <c r="J4967" s="689" t="s">
        <v>6996</v>
      </c>
      <c r="K4967" s="411" t="s">
        <v>6997</v>
      </c>
      <c r="L4967" s="733">
        <v>0</v>
      </c>
      <c r="M4967" s="734">
        <v>0</v>
      </c>
      <c r="N4967" s="931"/>
      <c r="O4967" s="530">
        <f t="shared" si="7463"/>
        <v>0</v>
      </c>
      <c r="P4967" s="530">
        <f t="shared" si="7464"/>
        <v>0</v>
      </c>
      <c r="Q4967" s="646"/>
      <c r="R4967" s="536"/>
      <c r="S4967" s="536"/>
      <c r="T4967" s="536"/>
      <c r="U4967" s="536"/>
      <c r="V4967" s="536"/>
      <c r="W4967" s="683" t="str">
        <f t="shared" si="7465"/>
        <v>OK</v>
      </c>
      <c r="X4967" s="141"/>
      <c r="Y4967" s="141"/>
      <c r="Z4967" s="552"/>
      <c r="AA4967" s="552"/>
      <c r="AB4967" s="683" t="str">
        <f t="shared" si="7466"/>
        <v>OK</v>
      </c>
      <c r="AC4967" s="593"/>
      <c r="AD4967" s="530">
        <f t="shared" si="7467"/>
        <v>0</v>
      </c>
      <c r="AE4967" s="842">
        <f t="shared" si="7468"/>
        <v>0</v>
      </c>
      <c r="AF4967" s="931"/>
      <c r="AG4967" s="530">
        <f t="shared" si="7469"/>
        <v>0</v>
      </c>
      <c r="AH4967" s="530">
        <f t="shared" si="7470"/>
        <v>0</v>
      </c>
      <c r="AI4967" s="641"/>
      <c r="AJ4967" s="537"/>
      <c r="AK4967" s="537"/>
      <c r="AL4967" s="537"/>
      <c r="AM4967" s="537"/>
      <c r="AN4967" s="537"/>
      <c r="AO4967" s="683" t="str">
        <f t="shared" si="7471"/>
        <v>OK</v>
      </c>
      <c r="AP4967" s="141"/>
      <c r="AQ4967" s="141"/>
      <c r="AR4967" s="552"/>
      <c r="AS4967" s="552"/>
      <c r="AT4967" s="683" t="str">
        <f t="shared" si="7472"/>
        <v>OK</v>
      </c>
      <c r="AU4967" s="593"/>
      <c r="AV4967" s="530">
        <f t="shared" si="7473"/>
        <v>0</v>
      </c>
      <c r="AW4967" s="842">
        <f t="shared" si="7474"/>
        <v>0</v>
      </c>
      <c r="AX4967" s="115">
        <f t="shared" si="7475"/>
        <v>0</v>
      </c>
      <c r="AY4967" s="5">
        <f t="shared" si="7476"/>
        <v>0</v>
      </c>
      <c r="AZ4967" s="7">
        <f t="shared" si="7477"/>
        <v>0</v>
      </c>
      <c r="BA4967" s="335" t="e">
        <f t="shared" si="7478"/>
        <v>#DIV/0!</v>
      </c>
      <c r="BB4967" s="23">
        <f t="shared" si="7479"/>
        <v>0</v>
      </c>
      <c r="BC4967" s="5">
        <f t="shared" si="7480"/>
        <v>0</v>
      </c>
      <c r="BD4967" s="7">
        <f t="shared" si="7481"/>
        <v>0</v>
      </c>
      <c r="BE4967" s="335" t="e">
        <f t="shared" si="7482"/>
        <v>#DIV/0!</v>
      </c>
      <c r="BG4967" s="826" t="str">
        <f t="shared" si="7483"/>
        <v>12.21</v>
      </c>
      <c r="BH4967" s="607" t="b">
        <f>COUNTIF('Codes SEC'!$B$2:$B$250,Ministres!BG4967)&gt;0</f>
        <v>1</v>
      </c>
    </row>
    <row r="4968" spans="1:66" ht="35.1" customHeight="1" x14ac:dyDescent="0.25">
      <c r="A4968" s="222" t="s">
        <v>6128</v>
      </c>
      <c r="B4968" s="112" t="s">
        <v>5018</v>
      </c>
      <c r="C4968" s="116" t="s">
        <v>149</v>
      </c>
      <c r="D4968" s="620">
        <v>1000</v>
      </c>
      <c r="E4968" s="278"/>
      <c r="F4968" s="116" t="s">
        <v>5016</v>
      </c>
      <c r="G4968" s="700"/>
      <c r="H4968" s="900">
        <v>122</v>
      </c>
      <c r="I4968" s="580">
        <v>81410000</v>
      </c>
      <c r="J4968" s="689" t="s">
        <v>6912</v>
      </c>
      <c r="K4968" s="411" t="s">
        <v>6913</v>
      </c>
      <c r="L4968" s="733">
        <v>0</v>
      </c>
      <c r="M4968" s="734">
        <v>0</v>
      </c>
      <c r="N4968" s="931"/>
      <c r="O4968" s="530">
        <f t="shared" si="7463"/>
        <v>0</v>
      </c>
      <c r="P4968" s="530">
        <f t="shared" si="7464"/>
        <v>0</v>
      </c>
      <c r="Q4968" s="646"/>
      <c r="R4968" s="536"/>
      <c r="S4968" s="536"/>
      <c r="T4968" s="536"/>
      <c r="U4968" s="536"/>
      <c r="V4968" s="536"/>
      <c r="W4968" s="683" t="str">
        <f t="shared" si="7465"/>
        <v>OK</v>
      </c>
      <c r="X4968" s="141"/>
      <c r="Y4968" s="141"/>
      <c r="Z4968" s="552"/>
      <c r="AA4968" s="552"/>
      <c r="AB4968" s="683" t="str">
        <f t="shared" si="7466"/>
        <v>OK</v>
      </c>
      <c r="AC4968" s="593"/>
      <c r="AD4968" s="530">
        <f t="shared" si="7467"/>
        <v>0</v>
      </c>
      <c r="AE4968" s="842">
        <f t="shared" si="7468"/>
        <v>0</v>
      </c>
      <c r="AF4968" s="931"/>
      <c r="AG4968" s="530">
        <f t="shared" si="7469"/>
        <v>0</v>
      </c>
      <c r="AH4968" s="530">
        <f t="shared" si="7470"/>
        <v>0</v>
      </c>
      <c r="AI4968" s="641"/>
      <c r="AJ4968" s="537"/>
      <c r="AK4968" s="537"/>
      <c r="AL4968" s="537"/>
      <c r="AM4968" s="537"/>
      <c r="AN4968" s="537"/>
      <c r="AO4968" s="683" t="str">
        <f t="shared" si="7471"/>
        <v>OK</v>
      </c>
      <c r="AP4968" s="141"/>
      <c r="AQ4968" s="141"/>
      <c r="AR4968" s="552"/>
      <c r="AS4968" s="552"/>
      <c r="AT4968" s="683" t="str">
        <f t="shared" si="7472"/>
        <v>OK</v>
      </c>
      <c r="AU4968" s="593"/>
      <c r="AV4968" s="530">
        <f t="shared" si="7473"/>
        <v>0</v>
      </c>
      <c r="AW4968" s="842">
        <f t="shared" si="7474"/>
        <v>0</v>
      </c>
      <c r="AX4968" s="115">
        <f t="shared" si="7475"/>
        <v>0</v>
      </c>
      <c r="AY4968" s="5">
        <f t="shared" si="7476"/>
        <v>0</v>
      </c>
      <c r="AZ4968" s="7">
        <f t="shared" si="7477"/>
        <v>0</v>
      </c>
      <c r="BA4968" s="335" t="e">
        <f t="shared" si="7478"/>
        <v>#DIV/0!</v>
      </c>
      <c r="BB4968" s="23">
        <f t="shared" si="7479"/>
        <v>0</v>
      </c>
      <c r="BC4968" s="5">
        <f t="shared" si="7480"/>
        <v>0</v>
      </c>
      <c r="BD4968" s="7">
        <f t="shared" si="7481"/>
        <v>0</v>
      </c>
      <c r="BE4968" s="335" t="e">
        <f t="shared" si="7482"/>
        <v>#DIV/0!</v>
      </c>
      <c r="BG4968" s="826" t="str">
        <f t="shared" si="7483"/>
        <v>14.10</v>
      </c>
      <c r="BH4968" s="607" t="b">
        <f>COUNTIF('Codes SEC'!$B$2:$B$250,Ministres!BG4968)&gt;0</f>
        <v>1</v>
      </c>
    </row>
    <row r="4969" spans="1:66" ht="35.1" customHeight="1" x14ac:dyDescent="0.25">
      <c r="A4969" s="222" t="s">
        <v>6128</v>
      </c>
      <c r="B4969" s="112" t="s">
        <v>5018</v>
      </c>
      <c r="C4969" s="116" t="s">
        <v>149</v>
      </c>
      <c r="D4969" s="620">
        <v>1000</v>
      </c>
      <c r="E4969" s="278"/>
      <c r="F4969" s="116" t="s">
        <v>5016</v>
      </c>
      <c r="G4969" s="700"/>
      <c r="H4969" s="900">
        <v>122</v>
      </c>
      <c r="I4969" s="580">
        <v>83132000</v>
      </c>
      <c r="J4969" s="689" t="s">
        <v>6714</v>
      </c>
      <c r="K4969" s="411" t="s">
        <v>6715</v>
      </c>
      <c r="L4969" s="733">
        <v>0</v>
      </c>
      <c r="M4969" s="734">
        <v>0</v>
      </c>
      <c r="N4969" s="931"/>
      <c r="O4969" s="530">
        <f t="shared" si="7463"/>
        <v>0</v>
      </c>
      <c r="P4969" s="530">
        <f t="shared" si="7464"/>
        <v>0</v>
      </c>
      <c r="Q4969" s="646"/>
      <c r="R4969" s="536"/>
      <c r="S4969" s="536"/>
      <c r="T4969" s="536"/>
      <c r="U4969" s="536"/>
      <c r="V4969" s="536"/>
      <c r="W4969" s="683" t="str">
        <f t="shared" si="7465"/>
        <v>OK</v>
      </c>
      <c r="X4969" s="141"/>
      <c r="Y4969" s="141"/>
      <c r="Z4969" s="552"/>
      <c r="AA4969" s="552"/>
      <c r="AB4969" s="683" t="str">
        <f t="shared" si="7466"/>
        <v>OK</v>
      </c>
      <c r="AC4969" s="593"/>
      <c r="AD4969" s="530">
        <f t="shared" si="7467"/>
        <v>0</v>
      </c>
      <c r="AE4969" s="842">
        <f t="shared" si="7468"/>
        <v>0</v>
      </c>
      <c r="AF4969" s="931"/>
      <c r="AG4969" s="530">
        <f t="shared" si="7469"/>
        <v>0</v>
      </c>
      <c r="AH4969" s="530">
        <f t="shared" si="7470"/>
        <v>0</v>
      </c>
      <c r="AI4969" s="641"/>
      <c r="AJ4969" s="537"/>
      <c r="AK4969" s="537"/>
      <c r="AL4969" s="537"/>
      <c r="AM4969" s="537"/>
      <c r="AN4969" s="537"/>
      <c r="AO4969" s="683" t="str">
        <f t="shared" si="7471"/>
        <v>OK</v>
      </c>
      <c r="AP4969" s="141"/>
      <c r="AQ4969" s="141"/>
      <c r="AR4969" s="552"/>
      <c r="AS4969" s="552"/>
      <c r="AT4969" s="683" t="str">
        <f t="shared" si="7472"/>
        <v>OK</v>
      </c>
      <c r="AU4969" s="593"/>
      <c r="AV4969" s="530">
        <f t="shared" si="7473"/>
        <v>0</v>
      </c>
      <c r="AW4969" s="842">
        <f t="shared" si="7474"/>
        <v>0</v>
      </c>
      <c r="AX4969" s="115">
        <f t="shared" si="7475"/>
        <v>0</v>
      </c>
      <c r="AY4969" s="5">
        <f t="shared" si="7476"/>
        <v>0</v>
      </c>
      <c r="AZ4969" s="7">
        <f t="shared" si="7477"/>
        <v>0</v>
      </c>
      <c r="BA4969" s="335" t="e">
        <f t="shared" si="7478"/>
        <v>#DIV/0!</v>
      </c>
      <c r="BB4969" s="23">
        <f t="shared" si="7479"/>
        <v>0</v>
      </c>
      <c r="BC4969" s="5">
        <f t="shared" si="7480"/>
        <v>0</v>
      </c>
      <c r="BD4969" s="7">
        <f t="shared" si="7481"/>
        <v>0</v>
      </c>
      <c r="BE4969" s="335" t="e">
        <f t="shared" si="7482"/>
        <v>#DIV/0!</v>
      </c>
      <c r="BG4969" s="826" t="str">
        <f t="shared" si="7483"/>
        <v>31.32</v>
      </c>
      <c r="BH4969" s="607" t="b">
        <f>COUNTIF('Codes SEC'!$B$2:$B$250,Ministres!BG4969)&gt;0</f>
        <v>1</v>
      </c>
    </row>
    <row r="4970" spans="1:66" ht="35.1" customHeight="1" x14ac:dyDescent="0.25">
      <c r="A4970" s="222" t="s">
        <v>6128</v>
      </c>
      <c r="B4970" s="112" t="s">
        <v>5018</v>
      </c>
      <c r="C4970" s="116" t="s">
        <v>149</v>
      </c>
      <c r="D4970" s="620">
        <v>1000</v>
      </c>
      <c r="E4970" s="278"/>
      <c r="F4970" s="116" t="s">
        <v>6671</v>
      </c>
      <c r="G4970" s="700"/>
      <c r="H4970" s="900">
        <v>122</v>
      </c>
      <c r="I4970" s="580">
        <v>83132000</v>
      </c>
      <c r="J4970" s="689" t="s">
        <v>6986</v>
      </c>
      <c r="K4970" s="411" t="s">
        <v>6987</v>
      </c>
      <c r="L4970" s="733">
        <v>0</v>
      </c>
      <c r="M4970" s="734">
        <v>0</v>
      </c>
      <c r="N4970" s="931"/>
      <c r="O4970" s="530">
        <f t="shared" si="7463"/>
        <v>0</v>
      </c>
      <c r="P4970" s="530">
        <f t="shared" si="7464"/>
        <v>0</v>
      </c>
      <c r="Q4970" s="646"/>
      <c r="R4970" s="536"/>
      <c r="S4970" s="536"/>
      <c r="T4970" s="536"/>
      <c r="U4970" s="536"/>
      <c r="V4970" s="536"/>
      <c r="W4970" s="683" t="str">
        <f t="shared" si="7465"/>
        <v>OK</v>
      </c>
      <c r="X4970" s="141"/>
      <c r="Y4970" s="141"/>
      <c r="Z4970" s="552"/>
      <c r="AA4970" s="552"/>
      <c r="AB4970" s="683" t="str">
        <f t="shared" si="7466"/>
        <v>OK</v>
      </c>
      <c r="AC4970" s="593"/>
      <c r="AD4970" s="530">
        <f t="shared" si="7467"/>
        <v>0</v>
      </c>
      <c r="AE4970" s="842">
        <f t="shared" si="7468"/>
        <v>0</v>
      </c>
      <c r="AF4970" s="931"/>
      <c r="AG4970" s="530">
        <f t="shared" si="7469"/>
        <v>0</v>
      </c>
      <c r="AH4970" s="530">
        <f t="shared" si="7470"/>
        <v>0</v>
      </c>
      <c r="AI4970" s="641"/>
      <c r="AJ4970" s="537"/>
      <c r="AK4970" s="537"/>
      <c r="AL4970" s="537"/>
      <c r="AM4970" s="537"/>
      <c r="AN4970" s="537"/>
      <c r="AO4970" s="683" t="str">
        <f t="shared" si="7471"/>
        <v>OK</v>
      </c>
      <c r="AP4970" s="141"/>
      <c r="AQ4970" s="141"/>
      <c r="AR4970" s="552"/>
      <c r="AS4970" s="552"/>
      <c r="AT4970" s="683" t="str">
        <f t="shared" si="7472"/>
        <v>OK</v>
      </c>
      <c r="AU4970" s="593"/>
      <c r="AV4970" s="530">
        <f t="shared" si="7473"/>
        <v>0</v>
      </c>
      <c r="AW4970" s="842">
        <f t="shared" si="7474"/>
        <v>0</v>
      </c>
      <c r="AX4970" s="115">
        <f t="shared" si="7475"/>
        <v>0</v>
      </c>
      <c r="AY4970" s="5">
        <f t="shared" si="7476"/>
        <v>0</v>
      </c>
      <c r="AZ4970" s="7">
        <f t="shared" si="7477"/>
        <v>0</v>
      </c>
      <c r="BA4970" s="335" t="e">
        <f t="shared" si="7478"/>
        <v>#DIV/0!</v>
      </c>
      <c r="BB4970" s="23">
        <f t="shared" si="7479"/>
        <v>0</v>
      </c>
      <c r="BC4970" s="5">
        <f t="shared" si="7480"/>
        <v>0</v>
      </c>
      <c r="BD4970" s="7">
        <f t="shared" si="7481"/>
        <v>0</v>
      </c>
      <c r="BE4970" s="335" t="e">
        <f t="shared" si="7482"/>
        <v>#DIV/0!</v>
      </c>
      <c r="BG4970" s="826" t="str">
        <f t="shared" si="7483"/>
        <v>31.32</v>
      </c>
      <c r="BH4970" s="607" t="b">
        <f>COUNTIF('Codes SEC'!$B$2:$B$250,Ministres!BG4970)&gt;0</f>
        <v>1</v>
      </c>
    </row>
    <row r="4971" spans="1:66" ht="35.1" customHeight="1" x14ac:dyDescent="0.25">
      <c r="A4971" s="222" t="s">
        <v>6128</v>
      </c>
      <c r="B4971" s="112" t="s">
        <v>5018</v>
      </c>
      <c r="C4971" s="116" t="s">
        <v>149</v>
      </c>
      <c r="D4971" s="620">
        <v>1000</v>
      </c>
      <c r="E4971" s="278"/>
      <c r="F4971" s="116" t="s">
        <v>6671</v>
      </c>
      <c r="G4971" s="700"/>
      <c r="H4971" s="900">
        <v>122</v>
      </c>
      <c r="I4971" s="580">
        <v>83300000</v>
      </c>
      <c r="J4971" s="689" t="s">
        <v>6780</v>
      </c>
      <c r="K4971" s="411" t="s">
        <v>6781</v>
      </c>
      <c r="L4971" s="733">
        <v>0</v>
      </c>
      <c r="M4971" s="734">
        <v>0</v>
      </c>
      <c r="N4971" s="931"/>
      <c r="O4971" s="530">
        <f t="shared" si="7463"/>
        <v>0</v>
      </c>
      <c r="P4971" s="530">
        <f t="shared" si="7464"/>
        <v>0</v>
      </c>
      <c r="Q4971" s="646"/>
      <c r="R4971" s="536"/>
      <c r="S4971" s="536"/>
      <c r="T4971" s="536"/>
      <c r="U4971" s="536"/>
      <c r="V4971" s="536"/>
      <c r="W4971" s="683" t="str">
        <f t="shared" si="7465"/>
        <v>OK</v>
      </c>
      <c r="X4971" s="141"/>
      <c r="Y4971" s="141"/>
      <c r="Z4971" s="552"/>
      <c r="AA4971" s="552"/>
      <c r="AB4971" s="683" t="str">
        <f t="shared" si="7466"/>
        <v>OK</v>
      </c>
      <c r="AC4971" s="593"/>
      <c r="AD4971" s="530">
        <f t="shared" si="7467"/>
        <v>0</v>
      </c>
      <c r="AE4971" s="842">
        <f t="shared" si="7468"/>
        <v>0</v>
      </c>
      <c r="AF4971" s="931"/>
      <c r="AG4971" s="530">
        <f t="shared" si="7469"/>
        <v>0</v>
      </c>
      <c r="AH4971" s="530">
        <f t="shared" si="7470"/>
        <v>0</v>
      </c>
      <c r="AI4971" s="641"/>
      <c r="AJ4971" s="537"/>
      <c r="AK4971" s="537"/>
      <c r="AL4971" s="537"/>
      <c r="AM4971" s="537"/>
      <c r="AN4971" s="537"/>
      <c r="AO4971" s="683" t="str">
        <f t="shared" si="7471"/>
        <v>OK</v>
      </c>
      <c r="AP4971" s="141"/>
      <c r="AQ4971" s="141"/>
      <c r="AR4971" s="552"/>
      <c r="AS4971" s="552"/>
      <c r="AT4971" s="683" t="str">
        <f t="shared" si="7472"/>
        <v>OK</v>
      </c>
      <c r="AU4971" s="593"/>
      <c r="AV4971" s="530">
        <f t="shared" si="7473"/>
        <v>0</v>
      </c>
      <c r="AW4971" s="842">
        <f t="shared" si="7474"/>
        <v>0</v>
      </c>
      <c r="AX4971" s="115">
        <f t="shared" si="7475"/>
        <v>0</v>
      </c>
      <c r="AY4971" s="5">
        <f t="shared" si="7476"/>
        <v>0</v>
      </c>
      <c r="AZ4971" s="7">
        <f t="shared" si="7477"/>
        <v>0</v>
      </c>
      <c r="BA4971" s="335" t="e">
        <f t="shared" si="7478"/>
        <v>#DIV/0!</v>
      </c>
      <c r="BB4971" s="23">
        <f t="shared" si="7479"/>
        <v>0</v>
      </c>
      <c r="BC4971" s="5">
        <f t="shared" si="7480"/>
        <v>0</v>
      </c>
      <c r="BD4971" s="7">
        <f t="shared" si="7481"/>
        <v>0</v>
      </c>
      <c r="BE4971" s="335" t="e">
        <f t="shared" si="7482"/>
        <v>#DIV/0!</v>
      </c>
      <c r="BG4971" s="826" t="str">
        <f t="shared" si="7483"/>
        <v>33.00</v>
      </c>
      <c r="BH4971" s="607" t="b">
        <f>COUNTIF('Codes SEC'!$B$2:$B$250,Ministres!BG4971)&gt;0</f>
        <v>1</v>
      </c>
    </row>
    <row r="4972" spans="1:66" ht="35.1" customHeight="1" x14ac:dyDescent="0.25">
      <c r="A4972" s="222" t="s">
        <v>6128</v>
      </c>
      <c r="B4972" s="112" t="s">
        <v>5018</v>
      </c>
      <c r="C4972" s="116" t="s">
        <v>149</v>
      </c>
      <c r="D4972" s="620">
        <v>1000</v>
      </c>
      <c r="E4972" s="278"/>
      <c r="F4972" s="116" t="s">
        <v>5016</v>
      </c>
      <c r="G4972" s="700"/>
      <c r="H4972" s="900">
        <v>122</v>
      </c>
      <c r="I4972" s="580">
        <v>83300000</v>
      </c>
      <c r="J4972" s="689" t="s">
        <v>6900</v>
      </c>
      <c r="K4972" s="411" t="s">
        <v>6901</v>
      </c>
      <c r="L4972" s="733">
        <v>0</v>
      </c>
      <c r="M4972" s="734">
        <v>0</v>
      </c>
      <c r="N4972" s="931"/>
      <c r="O4972" s="530">
        <f t="shared" si="7463"/>
        <v>0</v>
      </c>
      <c r="P4972" s="530">
        <f t="shared" si="7464"/>
        <v>0</v>
      </c>
      <c r="Q4972" s="646"/>
      <c r="R4972" s="536"/>
      <c r="S4972" s="536"/>
      <c r="T4972" s="536"/>
      <c r="U4972" s="536"/>
      <c r="V4972" s="536"/>
      <c r="W4972" s="683" t="str">
        <f t="shared" si="7465"/>
        <v>OK</v>
      </c>
      <c r="X4972" s="141"/>
      <c r="Y4972" s="141"/>
      <c r="Z4972" s="552"/>
      <c r="AA4972" s="552"/>
      <c r="AB4972" s="683" t="str">
        <f t="shared" si="7466"/>
        <v>OK</v>
      </c>
      <c r="AC4972" s="593"/>
      <c r="AD4972" s="530">
        <f t="shared" si="7467"/>
        <v>0</v>
      </c>
      <c r="AE4972" s="842">
        <f t="shared" si="7468"/>
        <v>0</v>
      </c>
      <c r="AF4972" s="931"/>
      <c r="AG4972" s="530">
        <f t="shared" si="7469"/>
        <v>0</v>
      </c>
      <c r="AH4972" s="530">
        <f t="shared" si="7470"/>
        <v>0</v>
      </c>
      <c r="AI4972" s="641"/>
      <c r="AJ4972" s="537"/>
      <c r="AK4972" s="537"/>
      <c r="AL4972" s="537"/>
      <c r="AM4972" s="537"/>
      <c r="AN4972" s="537"/>
      <c r="AO4972" s="683" t="str">
        <f t="shared" si="7471"/>
        <v>OK</v>
      </c>
      <c r="AP4972" s="141"/>
      <c r="AQ4972" s="141"/>
      <c r="AR4972" s="552"/>
      <c r="AS4972" s="552"/>
      <c r="AT4972" s="683" t="str">
        <f t="shared" si="7472"/>
        <v>OK</v>
      </c>
      <c r="AU4972" s="593"/>
      <c r="AV4972" s="530">
        <f t="shared" si="7473"/>
        <v>0</v>
      </c>
      <c r="AW4972" s="842">
        <f t="shared" si="7474"/>
        <v>0</v>
      </c>
      <c r="AX4972" s="115">
        <f t="shared" si="7475"/>
        <v>0</v>
      </c>
      <c r="AY4972" s="5">
        <f t="shared" si="7476"/>
        <v>0</v>
      </c>
      <c r="AZ4972" s="7">
        <f t="shared" si="7477"/>
        <v>0</v>
      </c>
      <c r="BA4972" s="335" t="e">
        <f t="shared" si="7478"/>
        <v>#DIV/0!</v>
      </c>
      <c r="BB4972" s="23">
        <f t="shared" si="7479"/>
        <v>0</v>
      </c>
      <c r="BC4972" s="5">
        <f t="shared" si="7480"/>
        <v>0</v>
      </c>
      <c r="BD4972" s="7">
        <f t="shared" si="7481"/>
        <v>0</v>
      </c>
      <c r="BE4972" s="335" t="e">
        <f t="shared" si="7482"/>
        <v>#DIV/0!</v>
      </c>
      <c r="BG4972" s="826" t="str">
        <f t="shared" si="7483"/>
        <v>33.00</v>
      </c>
      <c r="BH4972" s="607" t="b">
        <f>COUNTIF('Codes SEC'!$B$2:$B$250,Ministres!BG4972)&gt;0</f>
        <v>1</v>
      </c>
    </row>
    <row r="4973" spans="1:66" ht="35.1" customHeight="1" x14ac:dyDescent="0.25">
      <c r="A4973" s="222" t="s">
        <v>6128</v>
      </c>
      <c r="B4973" s="112" t="s">
        <v>5018</v>
      </c>
      <c r="C4973" s="116" t="s">
        <v>149</v>
      </c>
      <c r="D4973" s="620">
        <v>1000</v>
      </c>
      <c r="E4973" s="278"/>
      <c r="F4973" s="116" t="s">
        <v>6671</v>
      </c>
      <c r="G4973" s="700"/>
      <c r="H4973" s="900">
        <v>122</v>
      </c>
      <c r="I4973" s="580">
        <v>83450000</v>
      </c>
      <c r="J4973" s="689" t="s">
        <v>6772</v>
      </c>
      <c r="K4973" s="411" t="s">
        <v>6773</v>
      </c>
      <c r="L4973" s="733">
        <v>0</v>
      </c>
      <c r="M4973" s="734">
        <v>0</v>
      </c>
      <c r="N4973" s="931"/>
      <c r="O4973" s="530">
        <f t="shared" si="7463"/>
        <v>0</v>
      </c>
      <c r="P4973" s="530">
        <f t="shared" si="7464"/>
        <v>0</v>
      </c>
      <c r="Q4973" s="646"/>
      <c r="R4973" s="536"/>
      <c r="S4973" s="536"/>
      <c r="T4973" s="536"/>
      <c r="U4973" s="536"/>
      <c r="V4973" s="536"/>
      <c r="W4973" s="683" t="str">
        <f t="shared" si="7465"/>
        <v>OK</v>
      </c>
      <c r="X4973" s="141"/>
      <c r="Y4973" s="141"/>
      <c r="Z4973" s="552"/>
      <c r="AA4973" s="552"/>
      <c r="AB4973" s="683" t="str">
        <f t="shared" si="7466"/>
        <v>OK</v>
      </c>
      <c r="AC4973" s="593"/>
      <c r="AD4973" s="530">
        <f t="shared" si="7467"/>
        <v>0</v>
      </c>
      <c r="AE4973" s="842">
        <f t="shared" si="7468"/>
        <v>0</v>
      </c>
      <c r="AF4973" s="931"/>
      <c r="AG4973" s="530">
        <f t="shared" si="7469"/>
        <v>0</v>
      </c>
      <c r="AH4973" s="530">
        <f t="shared" si="7470"/>
        <v>0</v>
      </c>
      <c r="AI4973" s="641"/>
      <c r="AJ4973" s="537"/>
      <c r="AK4973" s="537"/>
      <c r="AL4973" s="537"/>
      <c r="AM4973" s="537"/>
      <c r="AN4973" s="537"/>
      <c r="AO4973" s="683" t="str">
        <f t="shared" si="7471"/>
        <v>OK</v>
      </c>
      <c r="AP4973" s="141"/>
      <c r="AQ4973" s="141"/>
      <c r="AR4973" s="552"/>
      <c r="AS4973" s="552"/>
      <c r="AT4973" s="683" t="str">
        <f t="shared" si="7472"/>
        <v>OK</v>
      </c>
      <c r="AU4973" s="593"/>
      <c r="AV4973" s="530">
        <f t="shared" si="7473"/>
        <v>0</v>
      </c>
      <c r="AW4973" s="842">
        <f t="shared" si="7474"/>
        <v>0</v>
      </c>
      <c r="AX4973" s="115">
        <f t="shared" si="7475"/>
        <v>0</v>
      </c>
      <c r="AY4973" s="5">
        <f t="shared" si="7476"/>
        <v>0</v>
      </c>
      <c r="AZ4973" s="7">
        <f t="shared" si="7477"/>
        <v>0</v>
      </c>
      <c r="BA4973" s="335" t="e">
        <f t="shared" si="7478"/>
        <v>#DIV/0!</v>
      </c>
      <c r="BB4973" s="23">
        <f t="shared" si="7479"/>
        <v>0</v>
      </c>
      <c r="BC4973" s="5">
        <f t="shared" si="7480"/>
        <v>0</v>
      </c>
      <c r="BD4973" s="7">
        <f t="shared" si="7481"/>
        <v>0</v>
      </c>
      <c r="BE4973" s="335" t="e">
        <f t="shared" si="7482"/>
        <v>#DIV/0!</v>
      </c>
      <c r="BG4973" s="826" t="str">
        <f t="shared" si="7483"/>
        <v>34.50</v>
      </c>
      <c r="BH4973" s="607" t="b">
        <f>COUNTIF('Codes SEC'!$B$2:$B$250,Ministres!BG4973)&gt;0</f>
        <v>1</v>
      </c>
    </row>
    <row r="4974" spans="1:66" s="203" customFormat="1" ht="35.1" customHeight="1" x14ac:dyDescent="0.25">
      <c r="A4974" s="21" t="s">
        <v>6128</v>
      </c>
      <c r="B4974" s="112" t="s">
        <v>5018</v>
      </c>
      <c r="C4974" s="116" t="s">
        <v>149</v>
      </c>
      <c r="D4974" s="620">
        <v>1000</v>
      </c>
      <c r="E4974" s="278"/>
      <c r="F4974" s="116" t="s">
        <v>5016</v>
      </c>
      <c r="G4974" s="694"/>
      <c r="H4974" s="1012">
        <v>122</v>
      </c>
      <c r="I4974" s="397">
        <v>83450000</v>
      </c>
      <c r="J4974" s="712" t="s">
        <v>7220</v>
      </c>
      <c r="K4974" s="408" t="s">
        <v>7221</v>
      </c>
      <c r="L4974" s="733">
        <v>0</v>
      </c>
      <c r="M4974" s="734">
        <v>0</v>
      </c>
      <c r="N4974" s="931"/>
      <c r="O4974" s="530">
        <f>IF(N4974&gt;L4974,"0 ",N4974-L4974)</f>
        <v>0</v>
      </c>
      <c r="P4974" s="530">
        <f>IF(N4974&lt;L4974,"0 ",N4974-L4974)</f>
        <v>0</v>
      </c>
      <c r="Q4974" s="646"/>
      <c r="R4974" s="536"/>
      <c r="S4974" s="536"/>
      <c r="T4974" s="536"/>
      <c r="U4974" s="536"/>
      <c r="V4974" s="536"/>
      <c r="W4974" s="683" t="str">
        <f>IF(SUM(Q4974:V4974)=X4974,"OK",SUM(Q4974:V4974)-X4974)</f>
        <v>OK</v>
      </c>
      <c r="X4974" s="141"/>
      <c r="Y4974" s="141"/>
      <c r="Z4974" s="552"/>
      <c r="AA4974" s="552"/>
      <c r="AB4974" s="683" t="str">
        <f>IF(SUM(Z4974:AA4974)=AC4974,"OK",SUM(Z4974:AA4974)-AC4974)</f>
        <v>OK</v>
      </c>
      <c r="AC4974" s="593"/>
      <c r="AD4974" s="530">
        <f>X4974+Y4974+AC4974</f>
        <v>0</v>
      </c>
      <c r="AE4974" s="842">
        <f>N4974+AD4974</f>
        <v>0</v>
      </c>
      <c r="AF4974" s="931"/>
      <c r="AG4974" s="530">
        <f>IF(AF4974&gt;M4974,"0 ",AF4974-M4974)</f>
        <v>0</v>
      </c>
      <c r="AH4974" s="530">
        <f>IF(AF4974&lt;M4974,"0 ",AF4974-M4974)</f>
        <v>0</v>
      </c>
      <c r="AI4974" s="641"/>
      <c r="AJ4974" s="537"/>
      <c r="AK4974" s="537"/>
      <c r="AL4974" s="537"/>
      <c r="AM4974" s="537"/>
      <c r="AN4974" s="537"/>
      <c r="AO4974" s="683" t="str">
        <f>IF(SUM(AI4974:AN4974)=AP4974,"OK",SUM(AI4974:AN4974)-AP4974)</f>
        <v>OK</v>
      </c>
      <c r="AP4974" s="141"/>
      <c r="AQ4974" s="141"/>
      <c r="AR4974" s="552"/>
      <c r="AS4974" s="552"/>
      <c r="AT4974" s="683" t="str">
        <f>IF(SUM(AR4974:AS4974)=AU4974,"OK",SUM(AR4974:AS4974)-AU4974)</f>
        <v>OK</v>
      </c>
      <c r="AU4974" s="593"/>
      <c r="AV4974" s="530">
        <f>AP4974+AQ4974+AU4974</f>
        <v>0</v>
      </c>
      <c r="AW4974" s="842">
        <f>AF4974+AV4974</f>
        <v>0</v>
      </c>
      <c r="AX4974" s="115">
        <f>L4974</f>
        <v>0</v>
      </c>
      <c r="AY4974" s="5">
        <f>AE4974</f>
        <v>0</v>
      </c>
      <c r="AZ4974" s="7">
        <f>AY4974-AX4974</f>
        <v>0</v>
      </c>
      <c r="BA4974" s="335" t="e">
        <f>AZ4974/AX4974</f>
        <v>#DIV/0!</v>
      </c>
      <c r="BB4974" s="23">
        <f>M4974</f>
        <v>0</v>
      </c>
      <c r="BC4974" s="5">
        <f>AW4974</f>
        <v>0</v>
      </c>
      <c r="BD4974" s="7">
        <f>BC4974-BB4974</f>
        <v>0</v>
      </c>
      <c r="BE4974" s="335" t="e">
        <f>BD4974/BB4974</f>
        <v>#DIV/0!</v>
      </c>
      <c r="BF4974" s="667"/>
      <c r="BG4974" s="826" t="str">
        <f>RIGHT(LEFT(I4974,3),2)&amp;"."&amp;RIGHT(LEFT(I4974,5),2)</f>
        <v>34.50</v>
      </c>
      <c r="BH4974" s="668" t="b">
        <f>COUNTIF('Codes SEC'!$B$2:$B$250,Ministres!BG4974)&gt;0</f>
        <v>1</v>
      </c>
      <c r="BI4974" s="667"/>
      <c r="BJ4974" s="667"/>
      <c r="BK4974" s="667"/>
      <c r="BL4974" s="667"/>
      <c r="BM4974" s="667"/>
      <c r="BN4974" s="667"/>
    </row>
    <row r="4975" spans="1:66" ht="35.1" customHeight="1" x14ac:dyDescent="0.25">
      <c r="A4975" s="222" t="s">
        <v>6128</v>
      </c>
      <c r="B4975" s="112" t="s">
        <v>5018</v>
      </c>
      <c r="C4975" s="116" t="s">
        <v>149</v>
      </c>
      <c r="D4975" s="620">
        <v>1000</v>
      </c>
      <c r="E4975" s="278"/>
      <c r="F4975" s="116" t="s">
        <v>5016</v>
      </c>
      <c r="G4975" s="700"/>
      <c r="H4975" s="900">
        <v>122</v>
      </c>
      <c r="I4975" s="580">
        <v>84140000</v>
      </c>
      <c r="J4975" s="689" t="s">
        <v>6824</v>
      </c>
      <c r="K4975" s="411" t="s">
        <v>6825</v>
      </c>
      <c r="L4975" s="733">
        <v>0</v>
      </c>
      <c r="M4975" s="734">
        <v>0</v>
      </c>
      <c r="N4975" s="931"/>
      <c r="O4975" s="530">
        <f t="shared" si="7463"/>
        <v>0</v>
      </c>
      <c r="P4975" s="530">
        <f t="shared" si="7464"/>
        <v>0</v>
      </c>
      <c r="Q4975" s="646"/>
      <c r="R4975" s="536"/>
      <c r="S4975" s="536"/>
      <c r="T4975" s="536"/>
      <c r="U4975" s="536"/>
      <c r="V4975" s="536"/>
      <c r="W4975" s="683" t="str">
        <f t="shared" si="7465"/>
        <v>OK</v>
      </c>
      <c r="X4975" s="141"/>
      <c r="Y4975" s="141"/>
      <c r="Z4975" s="552"/>
      <c r="AA4975" s="552"/>
      <c r="AB4975" s="683" t="str">
        <f t="shared" si="7466"/>
        <v>OK</v>
      </c>
      <c r="AC4975" s="593"/>
      <c r="AD4975" s="530">
        <f t="shared" si="7467"/>
        <v>0</v>
      </c>
      <c r="AE4975" s="842">
        <f t="shared" si="7468"/>
        <v>0</v>
      </c>
      <c r="AF4975" s="931"/>
      <c r="AG4975" s="530">
        <f t="shared" si="7469"/>
        <v>0</v>
      </c>
      <c r="AH4975" s="530">
        <f t="shared" si="7470"/>
        <v>0</v>
      </c>
      <c r="AI4975" s="641"/>
      <c r="AJ4975" s="537"/>
      <c r="AK4975" s="537"/>
      <c r="AL4975" s="537"/>
      <c r="AM4975" s="537"/>
      <c r="AN4975" s="537"/>
      <c r="AO4975" s="683" t="str">
        <f t="shared" si="7471"/>
        <v>OK</v>
      </c>
      <c r="AP4975" s="141"/>
      <c r="AQ4975" s="141"/>
      <c r="AR4975" s="552"/>
      <c r="AS4975" s="552"/>
      <c r="AT4975" s="683" t="str">
        <f t="shared" si="7472"/>
        <v>OK</v>
      </c>
      <c r="AU4975" s="593"/>
      <c r="AV4975" s="530">
        <f t="shared" si="7473"/>
        <v>0</v>
      </c>
      <c r="AW4975" s="842">
        <f t="shared" si="7474"/>
        <v>0</v>
      </c>
      <c r="AX4975" s="115">
        <f t="shared" si="7475"/>
        <v>0</v>
      </c>
      <c r="AY4975" s="5">
        <f t="shared" si="7476"/>
        <v>0</v>
      </c>
      <c r="AZ4975" s="7">
        <f t="shared" si="7477"/>
        <v>0</v>
      </c>
      <c r="BA4975" s="335" t="e">
        <f t="shared" si="7478"/>
        <v>#DIV/0!</v>
      </c>
      <c r="BB4975" s="23">
        <f t="shared" si="7479"/>
        <v>0</v>
      </c>
      <c r="BC4975" s="5">
        <f t="shared" si="7480"/>
        <v>0</v>
      </c>
      <c r="BD4975" s="7">
        <f t="shared" si="7481"/>
        <v>0</v>
      </c>
      <c r="BE4975" s="335" t="e">
        <f t="shared" si="7482"/>
        <v>#DIV/0!</v>
      </c>
      <c r="BG4975" s="826" t="str">
        <f t="shared" si="7483"/>
        <v>41.40</v>
      </c>
      <c r="BH4975" s="607" t="b">
        <f>COUNTIF('Codes SEC'!$B$2:$B$250,Ministres!BG4975)&gt;0</f>
        <v>1</v>
      </c>
    </row>
    <row r="4976" spans="1:66" ht="35.1" customHeight="1" x14ac:dyDescent="0.25">
      <c r="A4976" s="222" t="s">
        <v>6128</v>
      </c>
      <c r="B4976" s="112" t="s">
        <v>5018</v>
      </c>
      <c r="C4976" s="116" t="s">
        <v>149</v>
      </c>
      <c r="D4976" s="620">
        <v>1000</v>
      </c>
      <c r="E4976" s="278"/>
      <c r="F4976" s="116" t="s">
        <v>6671</v>
      </c>
      <c r="G4976" s="700"/>
      <c r="H4976" s="900">
        <v>122</v>
      </c>
      <c r="I4976" s="580">
        <v>84140000</v>
      </c>
      <c r="J4976" s="689" t="s">
        <v>6906</v>
      </c>
      <c r="K4976" s="411" t="s">
        <v>6907</v>
      </c>
      <c r="L4976" s="733">
        <v>0</v>
      </c>
      <c r="M4976" s="734">
        <v>0</v>
      </c>
      <c r="N4976" s="931"/>
      <c r="O4976" s="530">
        <f t="shared" si="7463"/>
        <v>0</v>
      </c>
      <c r="P4976" s="530">
        <f t="shared" si="7464"/>
        <v>0</v>
      </c>
      <c r="Q4976" s="646"/>
      <c r="R4976" s="536"/>
      <c r="S4976" s="536"/>
      <c r="T4976" s="536"/>
      <c r="U4976" s="536"/>
      <c r="V4976" s="536"/>
      <c r="W4976" s="683" t="str">
        <f t="shared" si="7465"/>
        <v>OK</v>
      </c>
      <c r="X4976" s="141"/>
      <c r="Y4976" s="141"/>
      <c r="Z4976" s="552"/>
      <c r="AA4976" s="552"/>
      <c r="AB4976" s="683" t="str">
        <f t="shared" si="7466"/>
        <v>OK</v>
      </c>
      <c r="AC4976" s="593"/>
      <c r="AD4976" s="530">
        <f t="shared" si="7467"/>
        <v>0</v>
      </c>
      <c r="AE4976" s="842">
        <f t="shared" si="7468"/>
        <v>0</v>
      </c>
      <c r="AF4976" s="931"/>
      <c r="AG4976" s="530">
        <f t="shared" si="7469"/>
        <v>0</v>
      </c>
      <c r="AH4976" s="530">
        <f t="shared" si="7470"/>
        <v>0</v>
      </c>
      <c r="AI4976" s="641"/>
      <c r="AJ4976" s="537"/>
      <c r="AK4976" s="537"/>
      <c r="AL4976" s="537"/>
      <c r="AM4976" s="537"/>
      <c r="AN4976" s="537"/>
      <c r="AO4976" s="683" t="str">
        <f t="shared" si="7471"/>
        <v>OK</v>
      </c>
      <c r="AP4976" s="141"/>
      <c r="AQ4976" s="141"/>
      <c r="AR4976" s="552"/>
      <c r="AS4976" s="552"/>
      <c r="AT4976" s="683" t="str">
        <f t="shared" si="7472"/>
        <v>OK</v>
      </c>
      <c r="AU4976" s="593"/>
      <c r="AV4976" s="530">
        <f t="shared" si="7473"/>
        <v>0</v>
      </c>
      <c r="AW4976" s="842">
        <f t="shared" si="7474"/>
        <v>0</v>
      </c>
      <c r="AX4976" s="115">
        <f t="shared" si="7475"/>
        <v>0</v>
      </c>
      <c r="AY4976" s="5">
        <f t="shared" si="7476"/>
        <v>0</v>
      </c>
      <c r="AZ4976" s="7">
        <f t="shared" si="7477"/>
        <v>0</v>
      </c>
      <c r="BA4976" s="335" t="e">
        <f t="shared" si="7478"/>
        <v>#DIV/0!</v>
      </c>
      <c r="BB4976" s="23">
        <f t="shared" si="7479"/>
        <v>0</v>
      </c>
      <c r="BC4976" s="5">
        <f t="shared" si="7480"/>
        <v>0</v>
      </c>
      <c r="BD4976" s="7">
        <f t="shared" si="7481"/>
        <v>0</v>
      </c>
      <c r="BE4976" s="335" t="e">
        <f t="shared" si="7482"/>
        <v>#DIV/0!</v>
      </c>
      <c r="BG4976" s="826" t="str">
        <f t="shared" si="7483"/>
        <v>41.40</v>
      </c>
      <c r="BH4976" s="607" t="b">
        <f>COUNTIF('Codes SEC'!$B$2:$B$250,Ministres!BG4976)&gt;0</f>
        <v>1</v>
      </c>
    </row>
    <row r="4977" spans="1:66" ht="35.1" customHeight="1" x14ac:dyDescent="0.25">
      <c r="A4977" s="222" t="s">
        <v>6128</v>
      </c>
      <c r="B4977" s="112" t="s">
        <v>5018</v>
      </c>
      <c r="C4977" s="116" t="s">
        <v>149</v>
      </c>
      <c r="D4977" s="620">
        <v>1000</v>
      </c>
      <c r="E4977" s="278"/>
      <c r="F4977" s="116" t="s">
        <v>6671</v>
      </c>
      <c r="G4977" s="700"/>
      <c r="H4977" s="900">
        <v>122</v>
      </c>
      <c r="I4977" s="580">
        <v>84312000</v>
      </c>
      <c r="J4977" s="689" t="s">
        <v>6924</v>
      </c>
      <c r="K4977" s="411" t="s">
        <v>6925</v>
      </c>
      <c r="L4977" s="733">
        <v>0</v>
      </c>
      <c r="M4977" s="734">
        <v>0</v>
      </c>
      <c r="N4977" s="931"/>
      <c r="O4977" s="530">
        <f t="shared" si="7463"/>
        <v>0</v>
      </c>
      <c r="P4977" s="530">
        <f t="shared" si="7464"/>
        <v>0</v>
      </c>
      <c r="Q4977" s="646"/>
      <c r="R4977" s="536"/>
      <c r="S4977" s="536"/>
      <c r="T4977" s="536"/>
      <c r="U4977" s="536"/>
      <c r="V4977" s="536"/>
      <c r="W4977" s="683" t="str">
        <f t="shared" si="7465"/>
        <v>OK</v>
      </c>
      <c r="X4977" s="141"/>
      <c r="Y4977" s="141"/>
      <c r="Z4977" s="552"/>
      <c r="AA4977" s="552"/>
      <c r="AB4977" s="683" t="str">
        <f t="shared" si="7466"/>
        <v>OK</v>
      </c>
      <c r="AC4977" s="593"/>
      <c r="AD4977" s="530">
        <f t="shared" si="7467"/>
        <v>0</v>
      </c>
      <c r="AE4977" s="842">
        <f t="shared" si="7468"/>
        <v>0</v>
      </c>
      <c r="AF4977" s="931"/>
      <c r="AG4977" s="530">
        <f t="shared" si="7469"/>
        <v>0</v>
      </c>
      <c r="AH4977" s="530">
        <f t="shared" si="7470"/>
        <v>0</v>
      </c>
      <c r="AI4977" s="641"/>
      <c r="AJ4977" s="537"/>
      <c r="AK4977" s="537"/>
      <c r="AL4977" s="537"/>
      <c r="AM4977" s="537"/>
      <c r="AN4977" s="537"/>
      <c r="AO4977" s="683" t="str">
        <f t="shared" si="7471"/>
        <v>OK</v>
      </c>
      <c r="AP4977" s="141"/>
      <c r="AQ4977" s="141"/>
      <c r="AR4977" s="552"/>
      <c r="AS4977" s="552"/>
      <c r="AT4977" s="683" t="str">
        <f t="shared" si="7472"/>
        <v>OK</v>
      </c>
      <c r="AU4977" s="593"/>
      <c r="AV4977" s="530">
        <f t="shared" si="7473"/>
        <v>0</v>
      </c>
      <c r="AW4977" s="842">
        <f t="shared" si="7474"/>
        <v>0</v>
      </c>
      <c r="AX4977" s="115">
        <f t="shared" si="7475"/>
        <v>0</v>
      </c>
      <c r="AY4977" s="5">
        <f t="shared" si="7476"/>
        <v>0</v>
      </c>
      <c r="AZ4977" s="7">
        <f t="shared" si="7477"/>
        <v>0</v>
      </c>
      <c r="BA4977" s="335" t="e">
        <f t="shared" si="7478"/>
        <v>#DIV/0!</v>
      </c>
      <c r="BB4977" s="23">
        <f t="shared" si="7479"/>
        <v>0</v>
      </c>
      <c r="BC4977" s="5">
        <f t="shared" si="7480"/>
        <v>0</v>
      </c>
      <c r="BD4977" s="7">
        <f t="shared" si="7481"/>
        <v>0</v>
      </c>
      <c r="BE4977" s="335" t="e">
        <f t="shared" si="7482"/>
        <v>#DIV/0!</v>
      </c>
      <c r="BG4977" s="826" t="str">
        <f t="shared" si="7483"/>
        <v>43.12</v>
      </c>
      <c r="BH4977" s="607" t="b">
        <f>COUNTIF('Codes SEC'!$B$2:$B$250,Ministres!BG4977)&gt;0</f>
        <v>1</v>
      </c>
    </row>
    <row r="4978" spans="1:66" ht="35.1" customHeight="1" x14ac:dyDescent="0.25">
      <c r="A4978" s="222" t="s">
        <v>6128</v>
      </c>
      <c r="B4978" s="112" t="s">
        <v>5018</v>
      </c>
      <c r="C4978" s="116" t="s">
        <v>149</v>
      </c>
      <c r="D4978" s="620">
        <v>1000</v>
      </c>
      <c r="E4978" s="278"/>
      <c r="F4978" s="116">
        <v>19</v>
      </c>
      <c r="G4978" s="700"/>
      <c r="H4978" s="900">
        <v>122</v>
      </c>
      <c r="I4978" s="580">
        <v>84312000</v>
      </c>
      <c r="J4978" s="689" t="s">
        <v>7062</v>
      </c>
      <c r="K4978" s="411" t="s">
        <v>7063</v>
      </c>
      <c r="L4978" s="733">
        <v>0</v>
      </c>
      <c r="M4978" s="734">
        <v>0</v>
      </c>
      <c r="N4978" s="931"/>
      <c r="O4978" s="530">
        <f t="shared" si="7463"/>
        <v>0</v>
      </c>
      <c r="P4978" s="530">
        <f t="shared" si="7464"/>
        <v>0</v>
      </c>
      <c r="Q4978" s="646"/>
      <c r="R4978" s="536"/>
      <c r="S4978" s="536"/>
      <c r="T4978" s="536"/>
      <c r="U4978" s="536"/>
      <c r="V4978" s="536"/>
      <c r="W4978" s="683" t="str">
        <f t="shared" si="7465"/>
        <v>OK</v>
      </c>
      <c r="X4978" s="141"/>
      <c r="Y4978" s="141"/>
      <c r="Z4978" s="552"/>
      <c r="AA4978" s="552"/>
      <c r="AB4978" s="683" t="str">
        <f t="shared" si="7466"/>
        <v>OK</v>
      </c>
      <c r="AC4978" s="593"/>
      <c r="AD4978" s="530">
        <f t="shared" si="7467"/>
        <v>0</v>
      </c>
      <c r="AE4978" s="842">
        <f t="shared" si="7468"/>
        <v>0</v>
      </c>
      <c r="AF4978" s="931"/>
      <c r="AG4978" s="530">
        <f t="shared" si="7469"/>
        <v>0</v>
      </c>
      <c r="AH4978" s="530">
        <f t="shared" si="7470"/>
        <v>0</v>
      </c>
      <c r="AI4978" s="641"/>
      <c r="AJ4978" s="537"/>
      <c r="AK4978" s="537"/>
      <c r="AL4978" s="537"/>
      <c r="AM4978" s="537"/>
      <c r="AN4978" s="537"/>
      <c r="AO4978" s="683" t="str">
        <f t="shared" si="7471"/>
        <v>OK</v>
      </c>
      <c r="AP4978" s="141"/>
      <c r="AQ4978" s="141"/>
      <c r="AR4978" s="552"/>
      <c r="AS4978" s="552"/>
      <c r="AT4978" s="683" t="str">
        <f t="shared" si="7472"/>
        <v>OK</v>
      </c>
      <c r="AU4978" s="593"/>
      <c r="AV4978" s="530">
        <f t="shared" si="7473"/>
        <v>0</v>
      </c>
      <c r="AW4978" s="842">
        <f t="shared" si="7474"/>
        <v>0</v>
      </c>
      <c r="AX4978" s="115">
        <f t="shared" si="7475"/>
        <v>0</v>
      </c>
      <c r="AY4978" s="5">
        <f t="shared" si="7476"/>
        <v>0</v>
      </c>
      <c r="AZ4978" s="7">
        <f t="shared" si="7477"/>
        <v>0</v>
      </c>
      <c r="BA4978" s="335" t="e">
        <f t="shared" si="7478"/>
        <v>#DIV/0!</v>
      </c>
      <c r="BB4978" s="23">
        <f t="shared" si="7479"/>
        <v>0</v>
      </c>
      <c r="BC4978" s="5">
        <f t="shared" si="7480"/>
        <v>0</v>
      </c>
      <c r="BD4978" s="7">
        <f t="shared" si="7481"/>
        <v>0</v>
      </c>
      <c r="BE4978" s="335" t="e">
        <f t="shared" si="7482"/>
        <v>#DIV/0!</v>
      </c>
      <c r="BG4978" s="826" t="str">
        <f t="shared" si="7483"/>
        <v>43.12</v>
      </c>
      <c r="BH4978" s="607" t="b">
        <f>COUNTIF('Codes SEC'!$B$2:$B$250,Ministres!BG4978)&gt;0</f>
        <v>1</v>
      </c>
    </row>
    <row r="4979" spans="1:66" ht="35.1" customHeight="1" x14ac:dyDescent="0.25">
      <c r="A4979" s="222" t="s">
        <v>6128</v>
      </c>
      <c r="B4979" s="112" t="s">
        <v>5018</v>
      </c>
      <c r="C4979" s="116" t="s">
        <v>149</v>
      </c>
      <c r="D4979" s="620">
        <v>1000</v>
      </c>
      <c r="E4979" s="278"/>
      <c r="F4979" s="116">
        <v>19</v>
      </c>
      <c r="G4979" s="700"/>
      <c r="H4979" s="900">
        <v>122</v>
      </c>
      <c r="I4979" s="580">
        <v>84316000</v>
      </c>
      <c r="J4979" s="689" t="s">
        <v>7026</v>
      </c>
      <c r="K4979" s="411" t="s">
        <v>7027</v>
      </c>
      <c r="L4979" s="733">
        <v>0</v>
      </c>
      <c r="M4979" s="734">
        <v>0</v>
      </c>
      <c r="N4979" s="931"/>
      <c r="O4979" s="530">
        <f t="shared" si="7463"/>
        <v>0</v>
      </c>
      <c r="P4979" s="530">
        <f t="shared" si="7464"/>
        <v>0</v>
      </c>
      <c r="Q4979" s="646"/>
      <c r="R4979" s="536"/>
      <c r="S4979" s="536"/>
      <c r="T4979" s="536"/>
      <c r="U4979" s="536"/>
      <c r="V4979" s="536"/>
      <c r="W4979" s="683" t="str">
        <f t="shared" si="7465"/>
        <v>OK</v>
      </c>
      <c r="X4979" s="141"/>
      <c r="Y4979" s="141"/>
      <c r="Z4979" s="552"/>
      <c r="AA4979" s="552"/>
      <c r="AB4979" s="683" t="str">
        <f t="shared" si="7466"/>
        <v>OK</v>
      </c>
      <c r="AC4979" s="593"/>
      <c r="AD4979" s="530">
        <f t="shared" si="7467"/>
        <v>0</v>
      </c>
      <c r="AE4979" s="842">
        <f t="shared" si="7468"/>
        <v>0</v>
      </c>
      <c r="AF4979" s="931"/>
      <c r="AG4979" s="530">
        <f t="shared" si="7469"/>
        <v>0</v>
      </c>
      <c r="AH4979" s="530">
        <f t="shared" si="7470"/>
        <v>0</v>
      </c>
      <c r="AI4979" s="641"/>
      <c r="AJ4979" s="537"/>
      <c r="AK4979" s="537"/>
      <c r="AL4979" s="537"/>
      <c r="AM4979" s="537"/>
      <c r="AN4979" s="537"/>
      <c r="AO4979" s="683" t="str">
        <f t="shared" si="7471"/>
        <v>OK</v>
      </c>
      <c r="AP4979" s="141"/>
      <c r="AQ4979" s="141"/>
      <c r="AR4979" s="552"/>
      <c r="AS4979" s="552"/>
      <c r="AT4979" s="683" t="str">
        <f t="shared" si="7472"/>
        <v>OK</v>
      </c>
      <c r="AU4979" s="593"/>
      <c r="AV4979" s="530">
        <f t="shared" si="7473"/>
        <v>0</v>
      </c>
      <c r="AW4979" s="842">
        <f t="shared" si="7474"/>
        <v>0</v>
      </c>
      <c r="AX4979" s="115">
        <f t="shared" si="7475"/>
        <v>0</v>
      </c>
      <c r="AY4979" s="5">
        <f t="shared" si="7476"/>
        <v>0</v>
      </c>
      <c r="AZ4979" s="7">
        <f t="shared" si="7477"/>
        <v>0</v>
      </c>
      <c r="BA4979" s="335" t="e">
        <f t="shared" si="7478"/>
        <v>#DIV/0!</v>
      </c>
      <c r="BB4979" s="23">
        <f t="shared" si="7479"/>
        <v>0</v>
      </c>
      <c r="BC4979" s="5">
        <f t="shared" si="7480"/>
        <v>0</v>
      </c>
      <c r="BD4979" s="7">
        <f t="shared" si="7481"/>
        <v>0</v>
      </c>
      <c r="BE4979" s="335" t="e">
        <f t="shared" si="7482"/>
        <v>#DIV/0!</v>
      </c>
      <c r="BG4979" s="826" t="str">
        <f t="shared" si="7483"/>
        <v>43.16</v>
      </c>
      <c r="BH4979" s="607" t="b">
        <f>COUNTIF('Codes SEC'!$B$2:$B$250,Ministres!BG4979)&gt;0</f>
        <v>1</v>
      </c>
    </row>
    <row r="4980" spans="1:66" ht="35.1" customHeight="1" x14ac:dyDescent="0.25">
      <c r="A4980" s="222" t="s">
        <v>6128</v>
      </c>
      <c r="B4980" s="112" t="s">
        <v>5018</v>
      </c>
      <c r="C4980" s="116" t="s">
        <v>149</v>
      </c>
      <c r="D4980" s="620">
        <v>1000</v>
      </c>
      <c r="E4980" s="278"/>
      <c r="F4980" s="116" t="s">
        <v>5016</v>
      </c>
      <c r="G4980" s="700"/>
      <c r="H4980" s="900">
        <v>122</v>
      </c>
      <c r="I4980" s="580">
        <v>84322000</v>
      </c>
      <c r="J4980" s="689" t="s">
        <v>6702</v>
      </c>
      <c r="K4980" s="411" t="s">
        <v>6703</v>
      </c>
      <c r="L4980" s="733">
        <v>0</v>
      </c>
      <c r="M4980" s="734">
        <v>0</v>
      </c>
      <c r="N4980" s="931"/>
      <c r="O4980" s="530">
        <f t="shared" si="7463"/>
        <v>0</v>
      </c>
      <c r="P4980" s="530">
        <f t="shared" si="7464"/>
        <v>0</v>
      </c>
      <c r="Q4980" s="646"/>
      <c r="R4980" s="536"/>
      <c r="S4980" s="536"/>
      <c r="T4980" s="536"/>
      <c r="U4980" s="536"/>
      <c r="V4980" s="536"/>
      <c r="W4980" s="683" t="str">
        <f t="shared" si="7465"/>
        <v>OK</v>
      </c>
      <c r="X4980" s="141"/>
      <c r="Y4980" s="141"/>
      <c r="Z4980" s="552"/>
      <c r="AA4980" s="552"/>
      <c r="AB4980" s="683" t="str">
        <f t="shared" si="7466"/>
        <v>OK</v>
      </c>
      <c r="AC4980" s="593"/>
      <c r="AD4980" s="530">
        <f t="shared" si="7467"/>
        <v>0</v>
      </c>
      <c r="AE4980" s="842">
        <f t="shared" si="7468"/>
        <v>0</v>
      </c>
      <c r="AF4980" s="931"/>
      <c r="AG4980" s="530">
        <f t="shared" si="7469"/>
        <v>0</v>
      </c>
      <c r="AH4980" s="530">
        <f t="shared" si="7470"/>
        <v>0</v>
      </c>
      <c r="AI4980" s="641"/>
      <c r="AJ4980" s="537"/>
      <c r="AK4980" s="537"/>
      <c r="AL4980" s="537"/>
      <c r="AM4980" s="537"/>
      <c r="AN4980" s="537"/>
      <c r="AO4980" s="683" t="str">
        <f t="shared" si="7471"/>
        <v>OK</v>
      </c>
      <c r="AP4980" s="141"/>
      <c r="AQ4980" s="141"/>
      <c r="AR4980" s="552"/>
      <c r="AS4980" s="552"/>
      <c r="AT4980" s="683" t="str">
        <f t="shared" si="7472"/>
        <v>OK</v>
      </c>
      <c r="AU4980" s="593"/>
      <c r="AV4980" s="530">
        <f t="shared" si="7473"/>
        <v>0</v>
      </c>
      <c r="AW4980" s="842">
        <f t="shared" si="7474"/>
        <v>0</v>
      </c>
      <c r="AX4980" s="115">
        <f t="shared" si="7475"/>
        <v>0</v>
      </c>
      <c r="AY4980" s="5">
        <f t="shared" si="7476"/>
        <v>0</v>
      </c>
      <c r="AZ4980" s="7">
        <f t="shared" si="7477"/>
        <v>0</v>
      </c>
      <c r="BA4980" s="335" t="e">
        <f t="shared" si="7478"/>
        <v>#DIV/0!</v>
      </c>
      <c r="BB4980" s="23">
        <f t="shared" si="7479"/>
        <v>0</v>
      </c>
      <c r="BC4980" s="5">
        <f t="shared" si="7480"/>
        <v>0</v>
      </c>
      <c r="BD4980" s="7">
        <f t="shared" si="7481"/>
        <v>0</v>
      </c>
      <c r="BE4980" s="335" t="e">
        <f t="shared" si="7482"/>
        <v>#DIV/0!</v>
      </c>
      <c r="BG4980" s="826" t="str">
        <f t="shared" si="7483"/>
        <v>43.22</v>
      </c>
      <c r="BH4980" s="607" t="b">
        <f>COUNTIF('Codes SEC'!$B$2:$B$250,Ministres!BG4980)&gt;0</f>
        <v>1</v>
      </c>
    </row>
    <row r="4981" spans="1:66" ht="35.1" customHeight="1" x14ac:dyDescent="0.25">
      <c r="A4981" s="222" t="s">
        <v>6128</v>
      </c>
      <c r="B4981" s="112" t="s">
        <v>5018</v>
      </c>
      <c r="C4981" s="116" t="s">
        <v>149</v>
      </c>
      <c r="D4981" s="620">
        <v>1000</v>
      </c>
      <c r="E4981" s="278"/>
      <c r="F4981" s="116" t="s">
        <v>6671</v>
      </c>
      <c r="G4981" s="700"/>
      <c r="H4981" s="900">
        <v>122</v>
      </c>
      <c r="I4981" s="580">
        <v>84322000</v>
      </c>
      <c r="J4981" s="689" t="s">
        <v>6910</v>
      </c>
      <c r="K4981" s="411" t="s">
        <v>6911</v>
      </c>
      <c r="L4981" s="733">
        <v>0</v>
      </c>
      <c r="M4981" s="734">
        <v>0</v>
      </c>
      <c r="N4981" s="931"/>
      <c r="O4981" s="530">
        <f t="shared" si="7463"/>
        <v>0</v>
      </c>
      <c r="P4981" s="530">
        <f t="shared" si="7464"/>
        <v>0</v>
      </c>
      <c r="Q4981" s="646"/>
      <c r="R4981" s="536"/>
      <c r="S4981" s="536"/>
      <c r="T4981" s="536"/>
      <c r="U4981" s="536"/>
      <c r="V4981" s="536"/>
      <c r="W4981" s="683" t="str">
        <f t="shared" si="7465"/>
        <v>OK</v>
      </c>
      <c r="X4981" s="141"/>
      <c r="Y4981" s="141"/>
      <c r="Z4981" s="552"/>
      <c r="AA4981" s="552"/>
      <c r="AB4981" s="683" t="str">
        <f t="shared" si="7466"/>
        <v>OK</v>
      </c>
      <c r="AC4981" s="593"/>
      <c r="AD4981" s="530">
        <f t="shared" si="7467"/>
        <v>0</v>
      </c>
      <c r="AE4981" s="842">
        <f t="shared" si="7468"/>
        <v>0</v>
      </c>
      <c r="AF4981" s="931"/>
      <c r="AG4981" s="530">
        <f t="shared" si="7469"/>
        <v>0</v>
      </c>
      <c r="AH4981" s="530">
        <f t="shared" si="7470"/>
        <v>0</v>
      </c>
      <c r="AI4981" s="641"/>
      <c r="AJ4981" s="537"/>
      <c r="AK4981" s="537"/>
      <c r="AL4981" s="537"/>
      <c r="AM4981" s="537"/>
      <c r="AN4981" s="537"/>
      <c r="AO4981" s="683" t="str">
        <f t="shared" si="7471"/>
        <v>OK</v>
      </c>
      <c r="AP4981" s="141"/>
      <c r="AQ4981" s="141"/>
      <c r="AR4981" s="552"/>
      <c r="AS4981" s="552"/>
      <c r="AT4981" s="683" t="str">
        <f t="shared" si="7472"/>
        <v>OK</v>
      </c>
      <c r="AU4981" s="593"/>
      <c r="AV4981" s="530">
        <f t="shared" si="7473"/>
        <v>0</v>
      </c>
      <c r="AW4981" s="842">
        <f t="shared" si="7474"/>
        <v>0</v>
      </c>
      <c r="AX4981" s="115">
        <f t="shared" si="7475"/>
        <v>0</v>
      </c>
      <c r="AY4981" s="5">
        <f t="shared" si="7476"/>
        <v>0</v>
      </c>
      <c r="AZ4981" s="7">
        <f t="shared" si="7477"/>
        <v>0</v>
      </c>
      <c r="BA4981" s="335" t="e">
        <f t="shared" si="7478"/>
        <v>#DIV/0!</v>
      </c>
      <c r="BB4981" s="23">
        <f t="shared" si="7479"/>
        <v>0</v>
      </c>
      <c r="BC4981" s="5">
        <f t="shared" si="7480"/>
        <v>0</v>
      </c>
      <c r="BD4981" s="7">
        <f t="shared" si="7481"/>
        <v>0</v>
      </c>
      <c r="BE4981" s="335" t="e">
        <f t="shared" si="7482"/>
        <v>#DIV/0!</v>
      </c>
      <c r="BG4981" s="826" t="str">
        <f t="shared" si="7483"/>
        <v>43.22</v>
      </c>
      <c r="BH4981" s="607" t="b">
        <f>COUNTIF('Codes SEC'!$B$2:$B$250,Ministres!BG4981)&gt;0</f>
        <v>1</v>
      </c>
    </row>
    <row r="4982" spans="1:66" ht="35.1" customHeight="1" x14ac:dyDescent="0.25">
      <c r="A4982" s="222" t="s">
        <v>6128</v>
      </c>
      <c r="B4982" s="112" t="s">
        <v>5018</v>
      </c>
      <c r="C4982" s="116" t="s">
        <v>149</v>
      </c>
      <c r="D4982" s="620">
        <v>1000</v>
      </c>
      <c r="E4982" s="278"/>
      <c r="F4982" s="116" t="s">
        <v>6671</v>
      </c>
      <c r="G4982" s="700"/>
      <c r="H4982" s="900">
        <v>122</v>
      </c>
      <c r="I4982" s="580">
        <v>84340000</v>
      </c>
      <c r="J4982" s="689" t="s">
        <v>6814</v>
      </c>
      <c r="K4982" s="411" t="s">
        <v>6815</v>
      </c>
      <c r="L4982" s="733">
        <v>0</v>
      </c>
      <c r="M4982" s="734">
        <v>0</v>
      </c>
      <c r="N4982" s="931"/>
      <c r="O4982" s="530">
        <f t="shared" si="7463"/>
        <v>0</v>
      </c>
      <c r="P4982" s="530">
        <f t="shared" si="7464"/>
        <v>0</v>
      </c>
      <c r="Q4982" s="646"/>
      <c r="R4982" s="536"/>
      <c r="S4982" s="536"/>
      <c r="T4982" s="536"/>
      <c r="U4982" s="536"/>
      <c r="V4982" s="536"/>
      <c r="W4982" s="683" t="str">
        <f t="shared" si="7465"/>
        <v>OK</v>
      </c>
      <c r="X4982" s="141"/>
      <c r="Y4982" s="141"/>
      <c r="Z4982" s="552"/>
      <c r="AA4982" s="552"/>
      <c r="AB4982" s="683" t="str">
        <f t="shared" si="7466"/>
        <v>OK</v>
      </c>
      <c r="AC4982" s="593"/>
      <c r="AD4982" s="530">
        <f t="shared" si="7467"/>
        <v>0</v>
      </c>
      <c r="AE4982" s="842">
        <f t="shared" si="7468"/>
        <v>0</v>
      </c>
      <c r="AF4982" s="931"/>
      <c r="AG4982" s="530">
        <f t="shared" si="7469"/>
        <v>0</v>
      </c>
      <c r="AH4982" s="530">
        <f t="shared" si="7470"/>
        <v>0</v>
      </c>
      <c r="AI4982" s="641"/>
      <c r="AJ4982" s="537"/>
      <c r="AK4982" s="537"/>
      <c r="AL4982" s="537"/>
      <c r="AM4982" s="537"/>
      <c r="AN4982" s="537"/>
      <c r="AO4982" s="683" t="str">
        <f t="shared" si="7471"/>
        <v>OK</v>
      </c>
      <c r="AP4982" s="141"/>
      <c r="AQ4982" s="141"/>
      <c r="AR4982" s="552"/>
      <c r="AS4982" s="552"/>
      <c r="AT4982" s="683" t="str">
        <f t="shared" si="7472"/>
        <v>OK</v>
      </c>
      <c r="AU4982" s="593"/>
      <c r="AV4982" s="530">
        <f t="shared" si="7473"/>
        <v>0</v>
      </c>
      <c r="AW4982" s="842">
        <f t="shared" si="7474"/>
        <v>0</v>
      </c>
      <c r="AX4982" s="115">
        <f t="shared" si="7475"/>
        <v>0</v>
      </c>
      <c r="AY4982" s="5">
        <f t="shared" si="7476"/>
        <v>0</v>
      </c>
      <c r="AZ4982" s="7">
        <f t="shared" si="7477"/>
        <v>0</v>
      </c>
      <c r="BA4982" s="335" t="e">
        <f t="shared" si="7478"/>
        <v>#DIV/0!</v>
      </c>
      <c r="BB4982" s="23">
        <f t="shared" si="7479"/>
        <v>0</v>
      </c>
      <c r="BC4982" s="5">
        <f t="shared" si="7480"/>
        <v>0</v>
      </c>
      <c r="BD4982" s="7">
        <f t="shared" si="7481"/>
        <v>0</v>
      </c>
      <c r="BE4982" s="335" t="e">
        <f t="shared" si="7482"/>
        <v>#DIV/0!</v>
      </c>
      <c r="BG4982" s="826" t="str">
        <f t="shared" si="7483"/>
        <v>43.40</v>
      </c>
      <c r="BH4982" s="607" t="b">
        <f>COUNTIF('Codes SEC'!$B$2:$B$250,Ministres!BG4982)&gt;0</f>
        <v>1</v>
      </c>
    </row>
    <row r="4983" spans="1:66" ht="35.1" customHeight="1" x14ac:dyDescent="0.25">
      <c r="A4983" s="222" t="s">
        <v>6128</v>
      </c>
      <c r="B4983" s="112" t="s">
        <v>5018</v>
      </c>
      <c r="C4983" s="116" t="s">
        <v>149</v>
      </c>
      <c r="D4983" s="620">
        <v>1000</v>
      </c>
      <c r="E4983" s="278"/>
      <c r="F4983" s="116">
        <v>19</v>
      </c>
      <c r="G4983" s="700"/>
      <c r="H4983" s="900">
        <v>122</v>
      </c>
      <c r="I4983" s="580">
        <v>84340000</v>
      </c>
      <c r="J4983" s="689" t="s">
        <v>7056</v>
      </c>
      <c r="K4983" s="411" t="s">
        <v>7057</v>
      </c>
      <c r="L4983" s="733">
        <v>0</v>
      </c>
      <c r="M4983" s="734">
        <v>0</v>
      </c>
      <c r="N4983" s="931"/>
      <c r="O4983" s="530">
        <f t="shared" si="7463"/>
        <v>0</v>
      </c>
      <c r="P4983" s="530">
        <f t="shared" si="7464"/>
        <v>0</v>
      </c>
      <c r="Q4983" s="646"/>
      <c r="R4983" s="536"/>
      <c r="S4983" s="536"/>
      <c r="T4983" s="536"/>
      <c r="U4983" s="536"/>
      <c r="V4983" s="536"/>
      <c r="W4983" s="683" t="str">
        <f t="shared" si="7465"/>
        <v>OK</v>
      </c>
      <c r="X4983" s="141"/>
      <c r="Y4983" s="141"/>
      <c r="Z4983" s="552"/>
      <c r="AA4983" s="552"/>
      <c r="AB4983" s="683" t="str">
        <f t="shared" si="7466"/>
        <v>OK</v>
      </c>
      <c r="AC4983" s="593"/>
      <c r="AD4983" s="530">
        <f t="shared" si="7467"/>
        <v>0</v>
      </c>
      <c r="AE4983" s="842">
        <f t="shared" si="7468"/>
        <v>0</v>
      </c>
      <c r="AF4983" s="931"/>
      <c r="AG4983" s="530">
        <f t="shared" si="7469"/>
        <v>0</v>
      </c>
      <c r="AH4983" s="530">
        <f t="shared" si="7470"/>
        <v>0</v>
      </c>
      <c r="AI4983" s="641"/>
      <c r="AJ4983" s="537"/>
      <c r="AK4983" s="537"/>
      <c r="AL4983" s="537"/>
      <c r="AM4983" s="537"/>
      <c r="AN4983" s="537"/>
      <c r="AO4983" s="683" t="str">
        <f t="shared" si="7471"/>
        <v>OK</v>
      </c>
      <c r="AP4983" s="141"/>
      <c r="AQ4983" s="141"/>
      <c r="AR4983" s="552"/>
      <c r="AS4983" s="552"/>
      <c r="AT4983" s="683" t="str">
        <f t="shared" si="7472"/>
        <v>OK</v>
      </c>
      <c r="AU4983" s="593"/>
      <c r="AV4983" s="530">
        <f t="shared" si="7473"/>
        <v>0</v>
      </c>
      <c r="AW4983" s="842">
        <f t="shared" si="7474"/>
        <v>0</v>
      </c>
      <c r="AX4983" s="115">
        <f t="shared" si="7475"/>
        <v>0</v>
      </c>
      <c r="AY4983" s="5">
        <f t="shared" si="7476"/>
        <v>0</v>
      </c>
      <c r="AZ4983" s="7">
        <f t="shared" si="7477"/>
        <v>0</v>
      </c>
      <c r="BA4983" s="335" t="e">
        <f t="shared" si="7478"/>
        <v>#DIV/0!</v>
      </c>
      <c r="BB4983" s="23">
        <f t="shared" si="7479"/>
        <v>0</v>
      </c>
      <c r="BC4983" s="5">
        <f t="shared" si="7480"/>
        <v>0</v>
      </c>
      <c r="BD4983" s="7">
        <f t="shared" si="7481"/>
        <v>0</v>
      </c>
      <c r="BE4983" s="335" t="e">
        <f t="shared" si="7482"/>
        <v>#DIV/0!</v>
      </c>
      <c r="BG4983" s="826" t="str">
        <f t="shared" si="7483"/>
        <v>43.40</v>
      </c>
      <c r="BH4983" s="607" t="b">
        <f>COUNTIF('Codes SEC'!$B$2:$B$250,Ministres!BG4983)&gt;0</f>
        <v>1</v>
      </c>
    </row>
    <row r="4984" spans="1:66" s="27" customFormat="1" ht="35.1" customHeight="1" x14ac:dyDescent="0.25">
      <c r="A4984" s="193" t="s">
        <v>6128</v>
      </c>
      <c r="B4984" s="583" t="s">
        <v>5018</v>
      </c>
      <c r="C4984" s="120" t="s">
        <v>149</v>
      </c>
      <c r="D4984" s="622">
        <v>1000</v>
      </c>
      <c r="E4984" s="584"/>
      <c r="F4984" s="120" t="s">
        <v>6671</v>
      </c>
      <c r="G4984" s="697"/>
      <c r="H4984" s="890" t="s">
        <v>7160</v>
      </c>
      <c r="I4984" s="585">
        <v>84352000</v>
      </c>
      <c r="J4984" s="945" t="s">
        <v>7171</v>
      </c>
      <c r="K4984" s="500" t="s">
        <v>7172</v>
      </c>
      <c r="L4984" s="733">
        <v>0</v>
      </c>
      <c r="M4984" s="734">
        <v>0</v>
      </c>
      <c r="N4984" s="931"/>
      <c r="O4984" s="530">
        <f>IF(N4984&gt;L4984,"0 ",N4984-L4984)</f>
        <v>0</v>
      </c>
      <c r="P4984" s="530">
        <f>IF(N4984&lt;L4984,"0 ",N4984-L4984)</f>
        <v>0</v>
      </c>
      <c r="Q4984" s="646"/>
      <c r="R4984" s="536"/>
      <c r="S4984" s="536"/>
      <c r="T4984" s="536"/>
      <c r="U4984" s="536"/>
      <c r="V4984" s="536"/>
      <c r="W4984" s="683" t="str">
        <f>IF(SUM(Q4984:V4984)=X4984,"OK",SUM(Q4984:V4984)-X4984)</f>
        <v>OK</v>
      </c>
      <c r="X4984" s="141"/>
      <c r="Y4984" s="141"/>
      <c r="Z4984" s="552"/>
      <c r="AA4984" s="552"/>
      <c r="AB4984" s="683" t="str">
        <f>IF(SUM(Z4984:AA4984)=AC4984,"OK",SUM(Z4984:AA4984)-AC4984)</f>
        <v>OK</v>
      </c>
      <c r="AC4984" s="593"/>
      <c r="AD4984" s="530">
        <f>X4984+Y4984+AC4984</f>
        <v>0</v>
      </c>
      <c r="AE4984" s="842">
        <f>N4984+AD4984</f>
        <v>0</v>
      </c>
      <c r="AF4984" s="931"/>
      <c r="AG4984" s="530">
        <f>IF(AF4984&gt;M4984,"0 ",AF4984-M4984)</f>
        <v>0</v>
      </c>
      <c r="AH4984" s="530">
        <f>IF(AF4984&lt;M4984,"0 ",AF4984-M4984)</f>
        <v>0</v>
      </c>
      <c r="AI4984" s="641"/>
      <c r="AJ4984" s="537"/>
      <c r="AK4984" s="537"/>
      <c r="AL4984" s="537"/>
      <c r="AM4984" s="537"/>
      <c r="AN4984" s="537"/>
      <c r="AO4984" s="683" t="str">
        <f>IF(SUM(AI4984:AN4984)=AP4984,"OK",SUM(AI4984:AN4984)-AP4984)</f>
        <v>OK</v>
      </c>
      <c r="AP4984" s="141"/>
      <c r="AQ4984" s="141"/>
      <c r="AR4984" s="552"/>
      <c r="AS4984" s="552"/>
      <c r="AT4984" s="683" t="str">
        <f>IF(SUM(AR4984:AS4984)=AU4984,"OK",SUM(AR4984:AS4984)-AU4984)</f>
        <v>OK</v>
      </c>
      <c r="AU4984" s="593"/>
      <c r="AV4984" s="530">
        <f>AP4984+AQ4984+AU4984</f>
        <v>0</v>
      </c>
      <c r="AW4984" s="842">
        <f>AF4984+AV4984</f>
        <v>0</v>
      </c>
      <c r="AX4984" s="115">
        <f>L4984</f>
        <v>0</v>
      </c>
      <c r="AY4984" s="5">
        <f>AE4984</f>
        <v>0</v>
      </c>
      <c r="AZ4984" s="7">
        <f>AY4984-AX4984</f>
        <v>0</v>
      </c>
      <c r="BA4984" s="335" t="e">
        <f>AZ4984/AX4984</f>
        <v>#DIV/0!</v>
      </c>
      <c r="BB4984" s="23">
        <f>M4984</f>
        <v>0</v>
      </c>
      <c r="BC4984" s="5">
        <f>AW4984</f>
        <v>0</v>
      </c>
      <c r="BD4984" s="7">
        <f>BC4984-BB4984</f>
        <v>0</v>
      </c>
      <c r="BE4984" s="335" t="e">
        <f>BD4984/BB4984</f>
        <v>#DIV/0!</v>
      </c>
      <c r="BF4984" s="41"/>
      <c r="BG4984" s="826" t="str">
        <f>RIGHT(LEFT(I4984,3),2)&amp;"."&amp;RIGHT(LEFT(I4984,5),2)</f>
        <v>43.52</v>
      </c>
      <c r="BH4984" s="607" t="b">
        <f>COUNTIF('Codes SEC'!$B$2:$B$250,Ministres!BG4984)&gt;0</f>
        <v>1</v>
      </c>
      <c r="BI4984" s="40"/>
      <c r="BJ4984" s="40"/>
      <c r="BK4984" s="40"/>
      <c r="BL4984" s="40"/>
      <c r="BM4984" s="40"/>
      <c r="BN4984" s="40"/>
    </row>
    <row r="4985" spans="1:66" ht="35.1" customHeight="1" x14ac:dyDescent="0.25">
      <c r="A4985" s="222" t="s">
        <v>6128</v>
      </c>
      <c r="B4985" s="112" t="s">
        <v>5018</v>
      </c>
      <c r="C4985" s="116" t="s">
        <v>149</v>
      </c>
      <c r="D4985" s="620">
        <v>1000</v>
      </c>
      <c r="E4985" s="278"/>
      <c r="F4985" s="116">
        <v>19</v>
      </c>
      <c r="G4985" s="700"/>
      <c r="H4985" s="900">
        <v>122</v>
      </c>
      <c r="I4985" s="580">
        <v>84352000</v>
      </c>
      <c r="J4985" s="689" t="s">
        <v>7076</v>
      </c>
      <c r="K4985" s="411" t="s">
        <v>7077</v>
      </c>
      <c r="L4985" s="733">
        <v>0</v>
      </c>
      <c r="M4985" s="734">
        <v>0</v>
      </c>
      <c r="N4985" s="931"/>
      <c r="O4985" s="530">
        <f t="shared" si="7463"/>
        <v>0</v>
      </c>
      <c r="P4985" s="530">
        <f t="shared" si="7464"/>
        <v>0</v>
      </c>
      <c r="Q4985" s="646"/>
      <c r="R4985" s="536"/>
      <c r="S4985" s="536"/>
      <c r="T4985" s="536"/>
      <c r="U4985" s="536"/>
      <c r="V4985" s="536"/>
      <c r="W4985" s="683" t="str">
        <f t="shared" si="7465"/>
        <v>OK</v>
      </c>
      <c r="X4985" s="141"/>
      <c r="Y4985" s="141"/>
      <c r="Z4985" s="552"/>
      <c r="AA4985" s="552"/>
      <c r="AB4985" s="683" t="str">
        <f t="shared" si="7466"/>
        <v>OK</v>
      </c>
      <c r="AC4985" s="593"/>
      <c r="AD4985" s="530">
        <f t="shared" si="7467"/>
        <v>0</v>
      </c>
      <c r="AE4985" s="842">
        <f t="shared" si="7468"/>
        <v>0</v>
      </c>
      <c r="AF4985" s="931"/>
      <c r="AG4985" s="530">
        <f t="shared" si="7469"/>
        <v>0</v>
      </c>
      <c r="AH4985" s="530">
        <f t="shared" si="7470"/>
        <v>0</v>
      </c>
      <c r="AI4985" s="641"/>
      <c r="AJ4985" s="537"/>
      <c r="AK4985" s="537"/>
      <c r="AL4985" s="537"/>
      <c r="AM4985" s="537"/>
      <c r="AN4985" s="537"/>
      <c r="AO4985" s="683" t="str">
        <f t="shared" si="7471"/>
        <v>OK</v>
      </c>
      <c r="AP4985" s="141"/>
      <c r="AQ4985" s="141"/>
      <c r="AR4985" s="552"/>
      <c r="AS4985" s="552"/>
      <c r="AT4985" s="683" t="str">
        <f t="shared" si="7472"/>
        <v>OK</v>
      </c>
      <c r="AU4985" s="593"/>
      <c r="AV4985" s="530">
        <f t="shared" si="7473"/>
        <v>0</v>
      </c>
      <c r="AW4985" s="842">
        <f t="shared" si="7474"/>
        <v>0</v>
      </c>
      <c r="AX4985" s="115">
        <f t="shared" si="7475"/>
        <v>0</v>
      </c>
      <c r="AY4985" s="5">
        <f t="shared" si="7476"/>
        <v>0</v>
      </c>
      <c r="AZ4985" s="7">
        <f t="shared" si="7477"/>
        <v>0</v>
      </c>
      <c r="BA4985" s="335" t="e">
        <f t="shared" si="7478"/>
        <v>#DIV/0!</v>
      </c>
      <c r="BB4985" s="23">
        <f t="shared" si="7479"/>
        <v>0</v>
      </c>
      <c r="BC4985" s="5">
        <f t="shared" si="7480"/>
        <v>0</v>
      </c>
      <c r="BD4985" s="7">
        <f t="shared" si="7481"/>
        <v>0</v>
      </c>
      <c r="BE4985" s="335" t="e">
        <f t="shared" si="7482"/>
        <v>#DIV/0!</v>
      </c>
      <c r="BG4985" s="826" t="str">
        <f t="shared" si="7483"/>
        <v>43.52</v>
      </c>
      <c r="BH4985" s="607" t="b">
        <f>COUNTIF('Codes SEC'!$B$2:$B$250,Ministres!BG4985)&gt;0</f>
        <v>1</v>
      </c>
    </row>
    <row r="4986" spans="1:66" ht="35.1" customHeight="1" x14ac:dyDescent="0.25">
      <c r="A4986" s="222" t="s">
        <v>6128</v>
      </c>
      <c r="B4986" s="112" t="s">
        <v>5018</v>
      </c>
      <c r="C4986" s="116" t="s">
        <v>149</v>
      </c>
      <c r="D4986" s="620">
        <v>1000</v>
      </c>
      <c r="E4986" s="278"/>
      <c r="F4986" s="116" t="s">
        <v>6671</v>
      </c>
      <c r="G4986" s="700"/>
      <c r="H4986" s="900">
        <v>122</v>
      </c>
      <c r="I4986" s="580">
        <v>84353000</v>
      </c>
      <c r="J4986" s="689" t="s">
        <v>6930</v>
      </c>
      <c r="K4986" s="411" t="s">
        <v>6931</v>
      </c>
      <c r="L4986" s="733">
        <v>0</v>
      </c>
      <c r="M4986" s="734">
        <v>0</v>
      </c>
      <c r="N4986" s="931"/>
      <c r="O4986" s="530">
        <f t="shared" si="7463"/>
        <v>0</v>
      </c>
      <c r="P4986" s="530">
        <f t="shared" si="7464"/>
        <v>0</v>
      </c>
      <c r="Q4986" s="646"/>
      <c r="R4986" s="536"/>
      <c r="S4986" s="536"/>
      <c r="T4986" s="536"/>
      <c r="U4986" s="536"/>
      <c r="V4986" s="536"/>
      <c r="W4986" s="683" t="str">
        <f t="shared" si="7465"/>
        <v>OK</v>
      </c>
      <c r="X4986" s="141"/>
      <c r="Y4986" s="141"/>
      <c r="Z4986" s="552"/>
      <c r="AA4986" s="552"/>
      <c r="AB4986" s="683" t="str">
        <f t="shared" si="7466"/>
        <v>OK</v>
      </c>
      <c r="AC4986" s="593"/>
      <c r="AD4986" s="530">
        <f t="shared" si="7467"/>
        <v>0</v>
      </c>
      <c r="AE4986" s="842">
        <f t="shared" si="7468"/>
        <v>0</v>
      </c>
      <c r="AF4986" s="931"/>
      <c r="AG4986" s="530">
        <f t="shared" si="7469"/>
        <v>0</v>
      </c>
      <c r="AH4986" s="530">
        <f t="shared" si="7470"/>
        <v>0</v>
      </c>
      <c r="AI4986" s="641"/>
      <c r="AJ4986" s="537"/>
      <c r="AK4986" s="537"/>
      <c r="AL4986" s="537"/>
      <c r="AM4986" s="537"/>
      <c r="AN4986" s="537"/>
      <c r="AO4986" s="683" t="str">
        <f t="shared" si="7471"/>
        <v>OK</v>
      </c>
      <c r="AP4986" s="141"/>
      <c r="AQ4986" s="141"/>
      <c r="AR4986" s="552"/>
      <c r="AS4986" s="552"/>
      <c r="AT4986" s="683" t="str">
        <f t="shared" si="7472"/>
        <v>OK</v>
      </c>
      <c r="AU4986" s="593"/>
      <c r="AV4986" s="530">
        <f t="shared" si="7473"/>
        <v>0</v>
      </c>
      <c r="AW4986" s="842">
        <f t="shared" si="7474"/>
        <v>0</v>
      </c>
      <c r="AX4986" s="115">
        <f t="shared" si="7475"/>
        <v>0</v>
      </c>
      <c r="AY4986" s="5">
        <f t="shared" si="7476"/>
        <v>0</v>
      </c>
      <c r="AZ4986" s="7">
        <f t="shared" si="7477"/>
        <v>0</v>
      </c>
      <c r="BA4986" s="335" t="e">
        <f t="shared" si="7478"/>
        <v>#DIV/0!</v>
      </c>
      <c r="BB4986" s="23">
        <f t="shared" si="7479"/>
        <v>0</v>
      </c>
      <c r="BC4986" s="5">
        <f t="shared" si="7480"/>
        <v>0</v>
      </c>
      <c r="BD4986" s="7">
        <f t="shared" si="7481"/>
        <v>0</v>
      </c>
      <c r="BE4986" s="335" t="e">
        <f t="shared" si="7482"/>
        <v>#DIV/0!</v>
      </c>
      <c r="BG4986" s="826" t="str">
        <f t="shared" si="7483"/>
        <v>43.53</v>
      </c>
      <c r="BH4986" s="607" t="b">
        <f>COUNTIF('Codes SEC'!$B$2:$B$250,Ministres!BG4986)&gt;0</f>
        <v>1</v>
      </c>
    </row>
    <row r="4987" spans="1:66" ht="35.1" customHeight="1" x14ac:dyDescent="0.25">
      <c r="A4987" s="222" t="s">
        <v>6128</v>
      </c>
      <c r="B4987" s="112" t="s">
        <v>5018</v>
      </c>
      <c r="C4987" s="116" t="s">
        <v>149</v>
      </c>
      <c r="D4987" s="620">
        <v>1000</v>
      </c>
      <c r="E4987" s="278"/>
      <c r="F4987" s="116">
        <v>19</v>
      </c>
      <c r="G4987" s="700"/>
      <c r="H4987" s="900">
        <v>122</v>
      </c>
      <c r="I4987" s="580">
        <v>84353000</v>
      </c>
      <c r="J4987" s="689" t="s">
        <v>7040</v>
      </c>
      <c r="K4987" s="411" t="s">
        <v>7041</v>
      </c>
      <c r="L4987" s="733">
        <v>0</v>
      </c>
      <c r="M4987" s="734">
        <v>0</v>
      </c>
      <c r="N4987" s="931"/>
      <c r="O4987" s="530">
        <f t="shared" si="7463"/>
        <v>0</v>
      </c>
      <c r="P4987" s="530">
        <f t="shared" si="7464"/>
        <v>0</v>
      </c>
      <c r="Q4987" s="646"/>
      <c r="R4987" s="536"/>
      <c r="S4987" s="536"/>
      <c r="T4987" s="536"/>
      <c r="U4987" s="536"/>
      <c r="V4987" s="536"/>
      <c r="W4987" s="683" t="str">
        <f t="shared" si="7465"/>
        <v>OK</v>
      </c>
      <c r="X4987" s="141"/>
      <c r="Y4987" s="141"/>
      <c r="Z4987" s="552"/>
      <c r="AA4987" s="552"/>
      <c r="AB4987" s="683" t="str">
        <f t="shared" si="7466"/>
        <v>OK</v>
      </c>
      <c r="AC4987" s="593"/>
      <c r="AD4987" s="530">
        <f t="shared" si="7467"/>
        <v>0</v>
      </c>
      <c r="AE4987" s="842">
        <f t="shared" si="7468"/>
        <v>0</v>
      </c>
      <c r="AF4987" s="931"/>
      <c r="AG4987" s="530">
        <f t="shared" si="7469"/>
        <v>0</v>
      </c>
      <c r="AH4987" s="530">
        <f t="shared" si="7470"/>
        <v>0</v>
      </c>
      <c r="AI4987" s="641"/>
      <c r="AJ4987" s="537"/>
      <c r="AK4987" s="537"/>
      <c r="AL4987" s="537"/>
      <c r="AM4987" s="537"/>
      <c r="AN4987" s="537"/>
      <c r="AO4987" s="683" t="str">
        <f t="shared" si="7471"/>
        <v>OK</v>
      </c>
      <c r="AP4987" s="141"/>
      <c r="AQ4987" s="141"/>
      <c r="AR4987" s="552"/>
      <c r="AS4987" s="552"/>
      <c r="AT4987" s="683" t="str">
        <f t="shared" si="7472"/>
        <v>OK</v>
      </c>
      <c r="AU4987" s="593"/>
      <c r="AV4987" s="530">
        <f t="shared" si="7473"/>
        <v>0</v>
      </c>
      <c r="AW4987" s="842">
        <f t="shared" si="7474"/>
        <v>0</v>
      </c>
      <c r="AX4987" s="115">
        <f t="shared" si="7475"/>
        <v>0</v>
      </c>
      <c r="AY4987" s="5">
        <f t="shared" si="7476"/>
        <v>0</v>
      </c>
      <c r="AZ4987" s="7">
        <f t="shared" si="7477"/>
        <v>0</v>
      </c>
      <c r="BA4987" s="335" t="e">
        <f t="shared" si="7478"/>
        <v>#DIV/0!</v>
      </c>
      <c r="BB4987" s="23">
        <f t="shared" si="7479"/>
        <v>0</v>
      </c>
      <c r="BC4987" s="5">
        <f t="shared" si="7480"/>
        <v>0</v>
      </c>
      <c r="BD4987" s="7">
        <f t="shared" si="7481"/>
        <v>0</v>
      </c>
      <c r="BE4987" s="335" t="e">
        <f t="shared" si="7482"/>
        <v>#DIV/0!</v>
      </c>
      <c r="BG4987" s="826" t="str">
        <f t="shared" si="7483"/>
        <v>43.53</v>
      </c>
      <c r="BH4987" s="607" t="b">
        <f>COUNTIF('Codes SEC'!$B$2:$B$250,Ministres!BG4987)&gt;0</f>
        <v>1</v>
      </c>
    </row>
    <row r="4988" spans="1:66" ht="35.1" customHeight="1" x14ac:dyDescent="0.25">
      <c r="A4988" s="222" t="s">
        <v>6128</v>
      </c>
      <c r="B4988" s="112" t="s">
        <v>5018</v>
      </c>
      <c r="C4988" s="116" t="s">
        <v>149</v>
      </c>
      <c r="D4988" s="620">
        <v>1000</v>
      </c>
      <c r="E4988" s="278"/>
      <c r="F4988" s="116" t="s">
        <v>6671</v>
      </c>
      <c r="G4988" s="700"/>
      <c r="H4988" s="900">
        <v>122</v>
      </c>
      <c r="I4988" s="580">
        <v>84524000</v>
      </c>
      <c r="J4988" s="689" t="s">
        <v>6694</v>
      </c>
      <c r="K4988" s="411" t="s">
        <v>6695</v>
      </c>
      <c r="L4988" s="733">
        <v>0</v>
      </c>
      <c r="M4988" s="734">
        <v>0</v>
      </c>
      <c r="N4988" s="931"/>
      <c r="O4988" s="530">
        <f t="shared" si="7463"/>
        <v>0</v>
      </c>
      <c r="P4988" s="530">
        <f t="shared" si="7464"/>
        <v>0</v>
      </c>
      <c r="Q4988" s="646"/>
      <c r="R4988" s="536"/>
      <c r="S4988" s="536"/>
      <c r="T4988" s="536"/>
      <c r="U4988" s="536"/>
      <c r="V4988" s="536"/>
      <c r="W4988" s="683" t="str">
        <f t="shared" si="7465"/>
        <v>OK</v>
      </c>
      <c r="X4988" s="141"/>
      <c r="Y4988" s="141"/>
      <c r="Z4988" s="552"/>
      <c r="AA4988" s="552"/>
      <c r="AB4988" s="683" t="str">
        <f t="shared" si="7466"/>
        <v>OK</v>
      </c>
      <c r="AC4988" s="593"/>
      <c r="AD4988" s="530">
        <f t="shared" si="7467"/>
        <v>0</v>
      </c>
      <c r="AE4988" s="842">
        <f t="shared" si="7468"/>
        <v>0</v>
      </c>
      <c r="AF4988" s="931"/>
      <c r="AG4988" s="530">
        <f t="shared" si="7469"/>
        <v>0</v>
      </c>
      <c r="AH4988" s="530">
        <f t="shared" si="7470"/>
        <v>0</v>
      </c>
      <c r="AI4988" s="641"/>
      <c r="AJ4988" s="537"/>
      <c r="AK4988" s="537"/>
      <c r="AL4988" s="537"/>
      <c r="AM4988" s="537"/>
      <c r="AN4988" s="537"/>
      <c r="AO4988" s="683" t="str">
        <f t="shared" si="7471"/>
        <v>OK</v>
      </c>
      <c r="AP4988" s="141"/>
      <c r="AQ4988" s="141"/>
      <c r="AR4988" s="552"/>
      <c r="AS4988" s="552"/>
      <c r="AT4988" s="683" t="str">
        <f t="shared" si="7472"/>
        <v>OK</v>
      </c>
      <c r="AU4988" s="593"/>
      <c r="AV4988" s="530">
        <f t="shared" si="7473"/>
        <v>0</v>
      </c>
      <c r="AW4988" s="842">
        <f t="shared" si="7474"/>
        <v>0</v>
      </c>
      <c r="AX4988" s="115">
        <f t="shared" si="7475"/>
        <v>0</v>
      </c>
      <c r="AY4988" s="5">
        <f t="shared" si="7476"/>
        <v>0</v>
      </c>
      <c r="AZ4988" s="7">
        <f t="shared" si="7477"/>
        <v>0</v>
      </c>
      <c r="BA4988" s="335" t="e">
        <f t="shared" si="7478"/>
        <v>#DIV/0!</v>
      </c>
      <c r="BB4988" s="23">
        <f t="shared" si="7479"/>
        <v>0</v>
      </c>
      <c r="BC4988" s="5">
        <f t="shared" si="7480"/>
        <v>0</v>
      </c>
      <c r="BD4988" s="7">
        <f t="shared" si="7481"/>
        <v>0</v>
      </c>
      <c r="BE4988" s="335" t="e">
        <f t="shared" si="7482"/>
        <v>#DIV/0!</v>
      </c>
      <c r="BG4988" s="826" t="str">
        <f t="shared" si="7483"/>
        <v>45.24</v>
      </c>
      <c r="BH4988" s="607" t="b">
        <f>COUNTIF('Codes SEC'!$B$2:$B$250,Ministres!BG4988)&gt;0</f>
        <v>1</v>
      </c>
    </row>
    <row r="4989" spans="1:66" ht="35.1" customHeight="1" x14ac:dyDescent="0.25">
      <c r="A4989" s="222" t="s">
        <v>6128</v>
      </c>
      <c r="B4989" s="112" t="s">
        <v>5018</v>
      </c>
      <c r="C4989" s="116" t="s">
        <v>149</v>
      </c>
      <c r="D4989" s="620">
        <v>1000</v>
      </c>
      <c r="E4989" s="278"/>
      <c r="F4989" s="116" t="s">
        <v>5016</v>
      </c>
      <c r="G4989" s="700"/>
      <c r="H4989" s="900">
        <v>122</v>
      </c>
      <c r="I4989" s="580">
        <v>84524000</v>
      </c>
      <c r="J4989" s="689" t="s">
        <v>6828</v>
      </c>
      <c r="K4989" s="411" t="s">
        <v>6829</v>
      </c>
      <c r="L4989" s="733">
        <v>0</v>
      </c>
      <c r="M4989" s="734">
        <v>0</v>
      </c>
      <c r="N4989" s="931"/>
      <c r="O4989" s="530">
        <f t="shared" si="7463"/>
        <v>0</v>
      </c>
      <c r="P4989" s="530">
        <f t="shared" si="7464"/>
        <v>0</v>
      </c>
      <c r="Q4989" s="646"/>
      <c r="R4989" s="536"/>
      <c r="S4989" s="536"/>
      <c r="T4989" s="536"/>
      <c r="U4989" s="536"/>
      <c r="V4989" s="536"/>
      <c r="W4989" s="683" t="str">
        <f t="shared" si="7465"/>
        <v>OK</v>
      </c>
      <c r="X4989" s="141"/>
      <c r="Y4989" s="141"/>
      <c r="Z4989" s="552"/>
      <c r="AA4989" s="552"/>
      <c r="AB4989" s="683" t="str">
        <f t="shared" si="7466"/>
        <v>OK</v>
      </c>
      <c r="AC4989" s="593"/>
      <c r="AD4989" s="530">
        <f t="shared" si="7467"/>
        <v>0</v>
      </c>
      <c r="AE4989" s="842">
        <f t="shared" si="7468"/>
        <v>0</v>
      </c>
      <c r="AF4989" s="931"/>
      <c r="AG4989" s="530">
        <f t="shared" si="7469"/>
        <v>0</v>
      </c>
      <c r="AH4989" s="530">
        <f t="shared" si="7470"/>
        <v>0</v>
      </c>
      <c r="AI4989" s="641"/>
      <c r="AJ4989" s="537"/>
      <c r="AK4989" s="537"/>
      <c r="AL4989" s="537"/>
      <c r="AM4989" s="537"/>
      <c r="AN4989" s="537"/>
      <c r="AO4989" s="683" t="str">
        <f t="shared" si="7471"/>
        <v>OK</v>
      </c>
      <c r="AP4989" s="141"/>
      <c r="AQ4989" s="141"/>
      <c r="AR4989" s="552"/>
      <c r="AS4989" s="552"/>
      <c r="AT4989" s="683" t="str">
        <f t="shared" si="7472"/>
        <v>OK</v>
      </c>
      <c r="AU4989" s="593"/>
      <c r="AV4989" s="530">
        <f t="shared" si="7473"/>
        <v>0</v>
      </c>
      <c r="AW4989" s="842">
        <f t="shared" si="7474"/>
        <v>0</v>
      </c>
      <c r="AX4989" s="115">
        <f t="shared" si="7475"/>
        <v>0</v>
      </c>
      <c r="AY4989" s="5">
        <f t="shared" si="7476"/>
        <v>0</v>
      </c>
      <c r="AZ4989" s="7">
        <f t="shared" si="7477"/>
        <v>0</v>
      </c>
      <c r="BA4989" s="335" t="e">
        <f t="shared" si="7478"/>
        <v>#DIV/0!</v>
      </c>
      <c r="BB4989" s="23">
        <f t="shared" si="7479"/>
        <v>0</v>
      </c>
      <c r="BC4989" s="5">
        <f t="shared" si="7480"/>
        <v>0</v>
      </c>
      <c r="BD4989" s="7">
        <f t="shared" si="7481"/>
        <v>0</v>
      </c>
      <c r="BE4989" s="335" t="e">
        <f t="shared" si="7482"/>
        <v>#DIV/0!</v>
      </c>
      <c r="BG4989" s="826" t="str">
        <f t="shared" si="7483"/>
        <v>45.24</v>
      </c>
      <c r="BH4989" s="607" t="b">
        <f>COUNTIF('Codes SEC'!$B$2:$B$250,Ministres!BG4989)&gt;0</f>
        <v>1</v>
      </c>
    </row>
    <row r="4990" spans="1:66" ht="12.75" customHeight="1" x14ac:dyDescent="0.25">
      <c r="A4990" s="225"/>
      <c r="B4990" s="206"/>
      <c r="C4990" s="253"/>
      <c r="D4990" s="621"/>
      <c r="E4990" s="275"/>
      <c r="F4990" s="269"/>
      <c r="G4990" s="695"/>
      <c r="H4990" s="886"/>
      <c r="I4990" s="403"/>
      <c r="J4990" s="381"/>
      <c r="K4990" s="514" t="s">
        <v>95</v>
      </c>
      <c r="L4990" s="313">
        <f>L4965+L4966+L4967+L4968+L4969+L4970+L4971+L4972+L4973+L4975+L4976+L4977+L4978+L4979+L4980+L4981+L4982+L4983+L4985+L4986+L4987+L4988+L4989+L4984+L4974</f>
        <v>0</v>
      </c>
      <c r="M4990" s="744">
        <f t="shared" ref="M4990:BE4990" si="7484">M4965+M4966+M4967+M4968+M4969+M4970+M4971+M4972+M4973+M4975+M4976+M4977+M4978+M4979+M4980+M4981+M4982+M4983+M4985+M4986+M4987+M4988+M4989+M4984+M4974</f>
        <v>0</v>
      </c>
      <c r="N4990" s="930">
        <f t="shared" si="7484"/>
        <v>0</v>
      </c>
      <c r="O4990" s="790">
        <f t="shared" si="7484"/>
        <v>0</v>
      </c>
      <c r="P4990" s="790">
        <f t="shared" si="7484"/>
        <v>0</v>
      </c>
      <c r="Q4990" s="787">
        <f t="shared" si="7484"/>
        <v>0</v>
      </c>
      <c r="R4990" s="648">
        <f t="shared" si="7484"/>
        <v>0</v>
      </c>
      <c r="S4990" s="648">
        <f t="shared" si="7484"/>
        <v>0</v>
      </c>
      <c r="T4990" s="648">
        <f t="shared" si="7484"/>
        <v>0</v>
      </c>
      <c r="U4990" s="648">
        <f t="shared" si="7484"/>
        <v>0</v>
      </c>
      <c r="V4990" s="648">
        <f t="shared" si="7484"/>
        <v>0</v>
      </c>
      <c r="W4990" s="790" t="e">
        <f t="shared" si="7484"/>
        <v>#VALUE!</v>
      </c>
      <c r="X4990" s="649">
        <f t="shared" si="7484"/>
        <v>0</v>
      </c>
      <c r="Y4990" s="649">
        <f t="shared" si="7484"/>
        <v>0</v>
      </c>
      <c r="Z4990" s="648">
        <f t="shared" si="7484"/>
        <v>0</v>
      </c>
      <c r="AA4990" s="648">
        <f t="shared" si="7484"/>
        <v>0</v>
      </c>
      <c r="AB4990" s="790" t="e">
        <f t="shared" si="7484"/>
        <v>#VALUE!</v>
      </c>
      <c r="AC4990" s="649">
        <f t="shared" si="7484"/>
        <v>0</v>
      </c>
      <c r="AD4990" s="790">
        <f t="shared" si="7484"/>
        <v>0</v>
      </c>
      <c r="AE4990" s="843">
        <f t="shared" si="7484"/>
        <v>0</v>
      </c>
      <c r="AF4990" s="930">
        <f t="shared" si="7484"/>
        <v>0</v>
      </c>
      <c r="AG4990" s="790">
        <f t="shared" si="7484"/>
        <v>0</v>
      </c>
      <c r="AH4990" s="790">
        <f t="shared" si="7484"/>
        <v>0</v>
      </c>
      <c r="AI4990" s="787">
        <f t="shared" si="7484"/>
        <v>0</v>
      </c>
      <c r="AJ4990" s="648">
        <f t="shared" si="7484"/>
        <v>0</v>
      </c>
      <c r="AK4990" s="648">
        <f t="shared" si="7484"/>
        <v>0</v>
      </c>
      <c r="AL4990" s="648">
        <f t="shared" si="7484"/>
        <v>0</v>
      </c>
      <c r="AM4990" s="648">
        <f t="shared" si="7484"/>
        <v>0</v>
      </c>
      <c r="AN4990" s="648">
        <f t="shared" si="7484"/>
        <v>0</v>
      </c>
      <c r="AO4990" s="790" t="e">
        <f t="shared" si="7484"/>
        <v>#VALUE!</v>
      </c>
      <c r="AP4990" s="649">
        <f t="shared" si="7484"/>
        <v>0</v>
      </c>
      <c r="AQ4990" s="649">
        <f t="shared" si="7484"/>
        <v>0</v>
      </c>
      <c r="AR4990" s="648">
        <f t="shared" si="7484"/>
        <v>0</v>
      </c>
      <c r="AS4990" s="648">
        <f t="shared" si="7484"/>
        <v>0</v>
      </c>
      <c r="AT4990" s="790" t="e">
        <f t="shared" si="7484"/>
        <v>#VALUE!</v>
      </c>
      <c r="AU4990" s="649">
        <f t="shared" si="7484"/>
        <v>0</v>
      </c>
      <c r="AV4990" s="790">
        <f t="shared" si="7484"/>
        <v>0</v>
      </c>
      <c r="AW4990" s="843">
        <f t="shared" si="7484"/>
        <v>0</v>
      </c>
      <c r="AX4990" s="336">
        <f t="shared" si="7484"/>
        <v>0</v>
      </c>
      <c r="AY4990" s="337">
        <f t="shared" si="7484"/>
        <v>0</v>
      </c>
      <c r="AZ4990" s="338">
        <f t="shared" si="7484"/>
        <v>0</v>
      </c>
      <c r="BA4990" s="339" t="e">
        <f t="shared" si="7484"/>
        <v>#DIV/0!</v>
      </c>
      <c r="BB4990" s="322">
        <f t="shared" si="7484"/>
        <v>0</v>
      </c>
      <c r="BC4990" s="337">
        <f t="shared" si="7484"/>
        <v>0</v>
      </c>
      <c r="BD4990" s="338">
        <f t="shared" si="7484"/>
        <v>0</v>
      </c>
      <c r="BE4990" s="339" t="e">
        <f t="shared" si="7484"/>
        <v>#DIV/0!</v>
      </c>
      <c r="BG4990" s="826"/>
      <c r="BH4990" s="607"/>
    </row>
    <row r="4991" spans="1:66" ht="12.75" customHeight="1" x14ac:dyDescent="0.25">
      <c r="A4991" s="222"/>
      <c r="C4991" s="116"/>
      <c r="D4991" s="620"/>
      <c r="F4991" s="117"/>
      <c r="G4991" s="694"/>
      <c r="H4991" s="878"/>
      <c r="I4991" s="397"/>
      <c r="J4991" s="380"/>
      <c r="K4991" s="409"/>
      <c r="L4991" s="731"/>
      <c r="M4991" s="732"/>
      <c r="N4991" s="931"/>
      <c r="O4991" s="923"/>
      <c r="P4991" s="923"/>
      <c r="Q4991" s="641"/>
      <c r="R4991" s="537"/>
      <c r="S4991" s="537"/>
      <c r="T4991" s="537"/>
      <c r="U4991" s="537"/>
      <c r="V4991" s="537"/>
      <c r="W4991" s="531"/>
      <c r="X4991" s="141"/>
      <c r="Y4991" s="141"/>
      <c r="Z4991" s="552"/>
      <c r="AA4991" s="552"/>
      <c r="AB4991" s="531"/>
      <c r="AC4991" s="593"/>
      <c r="AD4991" s="923"/>
      <c r="AE4991" s="846"/>
      <c r="AF4991" s="931"/>
      <c r="AG4991" s="923"/>
      <c r="AH4991" s="923"/>
      <c r="AI4991" s="641"/>
      <c r="AJ4991" s="537"/>
      <c r="AK4991" s="537"/>
      <c r="AL4991" s="537"/>
      <c r="AM4991" s="537"/>
      <c r="AN4991" s="537"/>
      <c r="AO4991" s="531"/>
      <c r="AP4991" s="141"/>
      <c r="AQ4991" s="141"/>
      <c r="AR4991" s="552"/>
      <c r="AS4991" s="552"/>
      <c r="AT4991" s="531"/>
      <c r="AU4991" s="593"/>
      <c r="AV4991" s="923"/>
      <c r="AW4991" s="846"/>
      <c r="AX4991" s="115"/>
      <c r="AY4991" s="5"/>
      <c r="AZ4991" s="5"/>
      <c r="BA4991" s="335"/>
      <c r="BC4991" s="5"/>
      <c r="BD4991" s="5"/>
      <c r="BE4991" s="335"/>
      <c r="BG4991" s="826"/>
      <c r="BH4991" s="607"/>
    </row>
    <row r="4992" spans="1:66" ht="12.75" customHeight="1" x14ac:dyDescent="0.25">
      <c r="A4992" s="222"/>
      <c r="C4992" s="116"/>
      <c r="D4992" s="620"/>
      <c r="F4992" s="117"/>
      <c r="G4992" s="694"/>
      <c r="H4992" s="878"/>
      <c r="I4992" s="397"/>
      <c r="J4992" s="380"/>
      <c r="K4992" s="410" t="s">
        <v>58</v>
      </c>
      <c r="L4992" s="731"/>
      <c r="M4992" s="732"/>
      <c r="N4992" s="931"/>
      <c r="O4992" s="923"/>
      <c r="P4992" s="923"/>
      <c r="Q4992" s="641"/>
      <c r="R4992" s="537"/>
      <c r="S4992" s="537"/>
      <c r="T4992" s="537"/>
      <c r="U4992" s="537"/>
      <c r="V4992" s="537"/>
      <c r="W4992" s="531"/>
      <c r="X4992" s="141"/>
      <c r="Y4992" s="141"/>
      <c r="Z4992" s="552"/>
      <c r="AA4992" s="552"/>
      <c r="AB4992" s="531"/>
      <c r="AC4992" s="593"/>
      <c r="AD4992" s="923"/>
      <c r="AE4992" s="846"/>
      <c r="AF4992" s="931"/>
      <c r="AG4992" s="923"/>
      <c r="AH4992" s="923"/>
      <c r="AI4992" s="641"/>
      <c r="AJ4992" s="537"/>
      <c r="AK4992" s="537"/>
      <c r="AL4992" s="537"/>
      <c r="AM4992" s="537"/>
      <c r="AN4992" s="537"/>
      <c r="AO4992" s="531"/>
      <c r="AP4992" s="141"/>
      <c r="AQ4992" s="141"/>
      <c r="AR4992" s="552"/>
      <c r="AS4992" s="552"/>
      <c r="AT4992" s="531"/>
      <c r="AU4992" s="593"/>
      <c r="AV4992" s="923"/>
      <c r="AW4992" s="846"/>
      <c r="AX4992" s="115"/>
      <c r="AY4992" s="5"/>
      <c r="AZ4992" s="5"/>
      <c r="BA4992" s="335"/>
      <c r="BC4992" s="5"/>
      <c r="BD4992" s="5"/>
      <c r="BE4992" s="335"/>
      <c r="BG4992" s="826"/>
      <c r="BH4992" s="607"/>
    </row>
    <row r="4993" spans="1:66" ht="12.75" customHeight="1" x14ac:dyDescent="0.25">
      <c r="A4993" s="222"/>
      <c r="C4993" s="116"/>
      <c r="D4993" s="620"/>
      <c r="F4993" s="117"/>
      <c r="G4993" s="694"/>
      <c r="H4993" s="878"/>
      <c r="I4993" s="397"/>
      <c r="J4993" s="380"/>
      <c r="K4993" s="408"/>
      <c r="L4993" s="731"/>
      <c r="M4993" s="732"/>
      <c r="N4993" s="931"/>
      <c r="O4993" s="923"/>
      <c r="P4993" s="923"/>
      <c r="Q4993" s="641"/>
      <c r="R4993" s="537"/>
      <c r="S4993" s="537"/>
      <c r="T4993" s="537"/>
      <c r="U4993" s="537"/>
      <c r="V4993" s="537"/>
      <c r="W4993" s="531"/>
      <c r="X4993" s="141"/>
      <c r="Y4993" s="141"/>
      <c r="Z4993" s="552"/>
      <c r="AA4993" s="552"/>
      <c r="AB4993" s="531"/>
      <c r="AC4993" s="593"/>
      <c r="AD4993" s="923"/>
      <c r="AE4993" s="846"/>
      <c r="AF4993" s="931"/>
      <c r="AG4993" s="923"/>
      <c r="AH4993" s="923"/>
      <c r="AI4993" s="641"/>
      <c r="AJ4993" s="537"/>
      <c r="AK4993" s="537"/>
      <c r="AL4993" s="537"/>
      <c r="AM4993" s="537"/>
      <c r="AN4993" s="537"/>
      <c r="AO4993" s="531"/>
      <c r="AP4993" s="141"/>
      <c r="AQ4993" s="141"/>
      <c r="AR4993" s="552"/>
      <c r="AS4993" s="552"/>
      <c r="AT4993" s="531"/>
      <c r="AU4993" s="593"/>
      <c r="AV4993" s="923"/>
      <c r="AW4993" s="846"/>
      <c r="AX4993" s="115"/>
      <c r="AY4993" s="5"/>
      <c r="AZ4993" s="5"/>
      <c r="BA4993" s="335"/>
      <c r="BC4993" s="5"/>
      <c r="BD4993" s="5"/>
      <c r="BE4993" s="335"/>
      <c r="BG4993" s="826"/>
      <c r="BH4993" s="607"/>
    </row>
    <row r="4994" spans="1:66" ht="35.1" customHeight="1" x14ac:dyDescent="0.25">
      <c r="A4994" s="222" t="s">
        <v>6128</v>
      </c>
      <c r="B4994" s="112" t="s">
        <v>5018</v>
      </c>
      <c r="C4994" s="116" t="s">
        <v>149</v>
      </c>
      <c r="D4994" s="620">
        <v>1000</v>
      </c>
      <c r="E4994" s="278"/>
      <c r="F4994" s="116" t="s">
        <v>6671</v>
      </c>
      <c r="G4994" s="700"/>
      <c r="H4994" s="900">
        <v>122</v>
      </c>
      <c r="I4994" s="580">
        <v>85111000</v>
      </c>
      <c r="J4994" s="689" t="s">
        <v>6764</v>
      </c>
      <c r="K4994" s="411" t="s">
        <v>6765</v>
      </c>
      <c r="L4994" s="733">
        <v>0</v>
      </c>
      <c r="M4994" s="734">
        <v>0</v>
      </c>
      <c r="N4994" s="931"/>
      <c r="O4994" s="530">
        <f t="shared" ref="O4994:O5017" si="7485">IF(N4994&gt;L4994,"0 ",N4994-L4994)</f>
        <v>0</v>
      </c>
      <c r="P4994" s="530">
        <f t="shared" ref="P4994:P5017" si="7486">IF(N4994&lt;L4994,"0 ",N4994-L4994)</f>
        <v>0</v>
      </c>
      <c r="Q4994" s="646"/>
      <c r="R4994" s="536"/>
      <c r="S4994" s="536"/>
      <c r="T4994" s="536"/>
      <c r="U4994" s="536"/>
      <c r="V4994" s="536"/>
      <c r="W4994" s="683" t="str">
        <f>IF(SUM(Q4994:V4994)=X4994,"OK",SUM(Q4994:V4994)-X4994)</f>
        <v>OK</v>
      </c>
      <c r="X4994" s="141"/>
      <c r="Y4994" s="141"/>
      <c r="Z4994" s="552"/>
      <c r="AA4994" s="552"/>
      <c r="AB4994" s="683" t="str">
        <f>IF(SUM(Z4994:AA4994)=AC4994,"OK",SUM(Z4994:AA4994)-AC4994)</f>
        <v>OK</v>
      </c>
      <c r="AC4994" s="593"/>
      <c r="AD4994" s="530">
        <f t="shared" ref="AD4994:AD5017" si="7487">X4994+Y4994+AC4994</f>
        <v>0</v>
      </c>
      <c r="AE4994" s="842">
        <f t="shared" ref="AE4994:AE5017" si="7488">N4994+AD4994</f>
        <v>0</v>
      </c>
      <c r="AF4994" s="931"/>
      <c r="AG4994" s="530">
        <f t="shared" ref="AG4994:AG5017" si="7489">IF(AF4994&gt;M4994,"0 ",AF4994-M4994)</f>
        <v>0</v>
      </c>
      <c r="AH4994" s="530">
        <f t="shared" ref="AH4994:AH5017" si="7490">IF(AF4994&lt;M4994,"0 ",AF4994-M4994)</f>
        <v>0</v>
      </c>
      <c r="AI4994" s="641"/>
      <c r="AJ4994" s="537"/>
      <c r="AK4994" s="537"/>
      <c r="AL4994" s="537"/>
      <c r="AM4994" s="537"/>
      <c r="AN4994" s="537"/>
      <c r="AO4994" s="683" t="str">
        <f>IF(SUM(AI4994:AN4994)=AP4994,"OK",SUM(AI4994:AN4994)-AP4994)</f>
        <v>OK</v>
      </c>
      <c r="AP4994" s="141"/>
      <c r="AQ4994" s="141"/>
      <c r="AR4994" s="552"/>
      <c r="AS4994" s="552"/>
      <c r="AT4994" s="683" t="str">
        <f>IF(SUM(AR4994:AS4994)=AU4994,"OK",SUM(AR4994:AS4994)-AU4994)</f>
        <v>OK</v>
      </c>
      <c r="AU4994" s="593"/>
      <c r="AV4994" s="530">
        <f t="shared" ref="AV4994:AV5017" si="7491">AP4994+AQ4994+AU4994</f>
        <v>0</v>
      </c>
      <c r="AW4994" s="842">
        <f t="shared" ref="AW4994:AW5017" si="7492">AF4994+AV4994</f>
        <v>0</v>
      </c>
      <c r="AX4994" s="115">
        <f t="shared" ref="AX4994:AX5017" si="7493">L4994</f>
        <v>0</v>
      </c>
      <c r="AY4994" s="5">
        <f t="shared" ref="AY4994:AY5017" si="7494">AE4994</f>
        <v>0</v>
      </c>
      <c r="AZ4994" s="7">
        <f>AY4994-AX4994</f>
        <v>0</v>
      </c>
      <c r="BA4994" s="335" t="e">
        <f>AZ4994/AX4994</f>
        <v>#DIV/0!</v>
      </c>
      <c r="BB4994" s="23">
        <f t="shared" ref="BB4994:BB5017" si="7495">M4994</f>
        <v>0</v>
      </c>
      <c r="BC4994" s="5">
        <f>AW4994</f>
        <v>0</v>
      </c>
      <c r="BD4994" s="7">
        <f>BC4994-BB4994</f>
        <v>0</v>
      </c>
      <c r="BE4994" s="335" t="e">
        <f>BD4994/BB4994</f>
        <v>#DIV/0!</v>
      </c>
      <c r="BG4994" s="826" t="str">
        <f t="shared" ref="BG4994:BG5017" si="7496">RIGHT(LEFT(I4994,3),2)&amp;"."&amp;RIGHT(LEFT(I4994,5),2)</f>
        <v>51.11</v>
      </c>
      <c r="BH4994" s="607" t="b">
        <f>COUNTIF('Codes SEC'!$B$2:$B$250,Ministres!BG4994)&gt;0</f>
        <v>1</v>
      </c>
    </row>
    <row r="4995" spans="1:66" ht="35.1" customHeight="1" x14ac:dyDescent="0.25">
      <c r="A4995" s="222" t="s">
        <v>6128</v>
      </c>
      <c r="B4995" s="112" t="s">
        <v>5018</v>
      </c>
      <c r="C4995" s="116" t="s">
        <v>149</v>
      </c>
      <c r="D4995" s="620">
        <v>1000</v>
      </c>
      <c r="E4995" s="278"/>
      <c r="F4995" s="116" t="s">
        <v>6671</v>
      </c>
      <c r="G4995" s="700"/>
      <c r="H4995" s="900">
        <v>122</v>
      </c>
      <c r="I4995" s="580">
        <v>85112000</v>
      </c>
      <c r="J4995" s="689" t="s">
        <v>6686</v>
      </c>
      <c r="K4995" s="411" t="s">
        <v>6687</v>
      </c>
      <c r="L4995" s="733">
        <v>0</v>
      </c>
      <c r="M4995" s="734">
        <v>0</v>
      </c>
      <c r="N4995" s="931"/>
      <c r="O4995" s="530">
        <f t="shared" si="7485"/>
        <v>0</v>
      </c>
      <c r="P4995" s="530">
        <f t="shared" si="7486"/>
        <v>0</v>
      </c>
      <c r="Q4995" s="646"/>
      <c r="R4995" s="536"/>
      <c r="S4995" s="536"/>
      <c r="T4995" s="536"/>
      <c r="U4995" s="536"/>
      <c r="V4995" s="536"/>
      <c r="W4995" s="683" t="str">
        <f t="shared" ref="W4995:W5004" si="7497">IF(SUM(Q4995:V4995)=X4995,"OK",SUM(Q4995:V4995)-X4995)</f>
        <v>OK</v>
      </c>
      <c r="X4995" s="141"/>
      <c r="Y4995" s="141"/>
      <c r="Z4995" s="552"/>
      <c r="AA4995" s="552"/>
      <c r="AB4995" s="683" t="str">
        <f t="shared" ref="AB4995:AB5004" si="7498">IF(SUM(Z4995:AA4995)=AC4995,"OK",SUM(Z4995:AA4995)-AC4995)</f>
        <v>OK</v>
      </c>
      <c r="AC4995" s="593"/>
      <c r="AD4995" s="530">
        <f t="shared" si="7487"/>
        <v>0</v>
      </c>
      <c r="AE4995" s="842">
        <f t="shared" si="7488"/>
        <v>0</v>
      </c>
      <c r="AF4995" s="931"/>
      <c r="AG4995" s="530">
        <f t="shared" si="7489"/>
        <v>0</v>
      </c>
      <c r="AH4995" s="530">
        <f t="shared" si="7490"/>
        <v>0</v>
      </c>
      <c r="AI4995" s="641"/>
      <c r="AJ4995" s="537"/>
      <c r="AK4995" s="537"/>
      <c r="AL4995" s="537"/>
      <c r="AM4995" s="537"/>
      <c r="AN4995" s="537"/>
      <c r="AO4995" s="683" t="str">
        <f t="shared" ref="AO4995:AO5004" si="7499">IF(SUM(AI4995:AN4995)=AP4995,"OK",SUM(AI4995:AN4995)-AP4995)</f>
        <v>OK</v>
      </c>
      <c r="AP4995" s="141"/>
      <c r="AQ4995" s="141"/>
      <c r="AR4995" s="552"/>
      <c r="AS4995" s="552"/>
      <c r="AT4995" s="683" t="str">
        <f t="shared" ref="AT4995:AT5004" si="7500">IF(SUM(AR4995:AS4995)=AU4995,"OK",SUM(AR4995:AS4995)-AU4995)</f>
        <v>OK</v>
      </c>
      <c r="AU4995" s="593"/>
      <c r="AV4995" s="530">
        <f t="shared" si="7491"/>
        <v>0</v>
      </c>
      <c r="AW4995" s="842">
        <f t="shared" si="7492"/>
        <v>0</v>
      </c>
      <c r="AX4995" s="115">
        <f t="shared" si="7493"/>
        <v>0</v>
      </c>
      <c r="AY4995" s="5">
        <f t="shared" si="7494"/>
        <v>0</v>
      </c>
      <c r="AZ4995" s="7">
        <f t="shared" ref="AZ4995:AZ5004" si="7501">AY4995-AX4995</f>
        <v>0</v>
      </c>
      <c r="BA4995" s="335" t="e">
        <f t="shared" ref="BA4995:BA5004" si="7502">AZ4995/AX4995</f>
        <v>#DIV/0!</v>
      </c>
      <c r="BB4995" s="23">
        <f t="shared" si="7495"/>
        <v>0</v>
      </c>
      <c r="BC4995" s="5">
        <f t="shared" ref="BC4995:BC5004" si="7503">AW4995</f>
        <v>0</v>
      </c>
      <c r="BD4995" s="7">
        <f t="shared" ref="BD4995:BD5004" si="7504">BC4995-BB4995</f>
        <v>0</v>
      </c>
      <c r="BE4995" s="335" t="e">
        <f t="shared" ref="BE4995:BE5004" si="7505">BD4995/BB4995</f>
        <v>#DIV/0!</v>
      </c>
      <c r="BG4995" s="826" t="str">
        <f t="shared" si="7496"/>
        <v>51.12</v>
      </c>
      <c r="BH4995" s="607" t="b">
        <f>COUNTIF('Codes SEC'!$B$2:$B$250,Ministres!BG4995)&gt;0</f>
        <v>1</v>
      </c>
    </row>
    <row r="4996" spans="1:66" ht="35.1" customHeight="1" x14ac:dyDescent="0.25">
      <c r="A4996" s="222" t="s">
        <v>6128</v>
      </c>
      <c r="B4996" s="112" t="s">
        <v>5018</v>
      </c>
      <c r="C4996" s="116" t="s">
        <v>149</v>
      </c>
      <c r="D4996" s="620">
        <v>1000</v>
      </c>
      <c r="E4996" s="278"/>
      <c r="F4996" s="116" t="s">
        <v>5016</v>
      </c>
      <c r="G4996" s="700"/>
      <c r="H4996" s="900">
        <v>122</v>
      </c>
      <c r="I4996" s="580">
        <v>85112000</v>
      </c>
      <c r="J4996" s="689" t="s">
        <v>6834</v>
      </c>
      <c r="K4996" s="411" t="s">
        <v>6835</v>
      </c>
      <c r="L4996" s="733">
        <v>0</v>
      </c>
      <c r="M4996" s="734">
        <v>0</v>
      </c>
      <c r="N4996" s="931"/>
      <c r="O4996" s="530">
        <f t="shared" si="7485"/>
        <v>0</v>
      </c>
      <c r="P4996" s="530">
        <f t="shared" si="7486"/>
        <v>0</v>
      </c>
      <c r="Q4996" s="646"/>
      <c r="R4996" s="536"/>
      <c r="S4996" s="536"/>
      <c r="T4996" s="536"/>
      <c r="U4996" s="536"/>
      <c r="V4996" s="536"/>
      <c r="W4996" s="683" t="str">
        <f>IF(SUM(Q4996:V4996)=X4996,"OK",SUM(Q4996:V4996)-X4996)</f>
        <v>OK</v>
      </c>
      <c r="X4996" s="141"/>
      <c r="Y4996" s="141"/>
      <c r="Z4996" s="552"/>
      <c r="AA4996" s="552"/>
      <c r="AB4996" s="683" t="str">
        <f>IF(SUM(Z4996:AA4996)=AC4996,"OK",SUM(Z4996:AA4996)-AC4996)</f>
        <v>OK</v>
      </c>
      <c r="AC4996" s="593"/>
      <c r="AD4996" s="530">
        <f t="shared" si="7487"/>
        <v>0</v>
      </c>
      <c r="AE4996" s="842">
        <f t="shared" si="7488"/>
        <v>0</v>
      </c>
      <c r="AF4996" s="931"/>
      <c r="AG4996" s="530">
        <f t="shared" si="7489"/>
        <v>0</v>
      </c>
      <c r="AH4996" s="530">
        <f t="shared" si="7490"/>
        <v>0</v>
      </c>
      <c r="AI4996" s="641"/>
      <c r="AJ4996" s="537"/>
      <c r="AK4996" s="537"/>
      <c r="AL4996" s="537"/>
      <c r="AM4996" s="537"/>
      <c r="AN4996" s="537"/>
      <c r="AO4996" s="683" t="str">
        <f>IF(SUM(AI4996:AN4996)=AP4996,"OK",SUM(AI4996:AN4996)-AP4996)</f>
        <v>OK</v>
      </c>
      <c r="AP4996" s="141"/>
      <c r="AQ4996" s="141"/>
      <c r="AR4996" s="552"/>
      <c r="AS4996" s="552"/>
      <c r="AT4996" s="683" t="str">
        <f>IF(SUM(AR4996:AS4996)=AU4996,"OK",SUM(AR4996:AS4996)-AU4996)</f>
        <v>OK</v>
      </c>
      <c r="AU4996" s="593"/>
      <c r="AV4996" s="530">
        <f t="shared" si="7491"/>
        <v>0</v>
      </c>
      <c r="AW4996" s="842">
        <f t="shared" si="7492"/>
        <v>0</v>
      </c>
      <c r="AX4996" s="115">
        <f t="shared" si="7493"/>
        <v>0</v>
      </c>
      <c r="AY4996" s="5">
        <f t="shared" si="7494"/>
        <v>0</v>
      </c>
      <c r="AZ4996" s="7">
        <f>AY4996-AX4996</f>
        <v>0</v>
      </c>
      <c r="BA4996" s="335" t="e">
        <f>AZ4996/AX4996</f>
        <v>#DIV/0!</v>
      </c>
      <c r="BB4996" s="23">
        <f t="shared" si="7495"/>
        <v>0</v>
      </c>
      <c r="BC4996" s="5">
        <f>AW4996</f>
        <v>0</v>
      </c>
      <c r="BD4996" s="7">
        <f>BC4996-BB4996</f>
        <v>0</v>
      </c>
      <c r="BE4996" s="335" t="e">
        <f>BD4996/BB4996</f>
        <v>#DIV/0!</v>
      </c>
      <c r="BG4996" s="826" t="str">
        <f t="shared" si="7496"/>
        <v>51.12</v>
      </c>
      <c r="BH4996" s="607" t="b">
        <f>COUNTIF('Codes SEC'!$B$2:$B$250,Ministres!BG4996)&gt;0</f>
        <v>1</v>
      </c>
    </row>
    <row r="4997" spans="1:66" ht="35.1" customHeight="1" x14ac:dyDescent="0.25">
      <c r="A4997" s="222" t="s">
        <v>6128</v>
      </c>
      <c r="B4997" s="112" t="s">
        <v>5018</v>
      </c>
      <c r="C4997" s="116" t="s">
        <v>149</v>
      </c>
      <c r="D4997" s="620">
        <v>1000</v>
      </c>
      <c r="E4997" s="278"/>
      <c r="F4997" s="116" t="s">
        <v>6671</v>
      </c>
      <c r="G4997" s="700"/>
      <c r="H4997" s="900">
        <v>122</v>
      </c>
      <c r="I4997" s="580">
        <v>85210000</v>
      </c>
      <c r="J4997" s="689" t="s">
        <v>6816</v>
      </c>
      <c r="K4997" s="411" t="s">
        <v>6817</v>
      </c>
      <c r="L4997" s="733">
        <v>0</v>
      </c>
      <c r="M4997" s="734">
        <v>0</v>
      </c>
      <c r="N4997" s="931"/>
      <c r="O4997" s="530">
        <f t="shared" si="7485"/>
        <v>0</v>
      </c>
      <c r="P4997" s="530">
        <f t="shared" si="7486"/>
        <v>0</v>
      </c>
      <c r="Q4997" s="646"/>
      <c r="R4997" s="536"/>
      <c r="S4997" s="536"/>
      <c r="T4997" s="536"/>
      <c r="U4997" s="536"/>
      <c r="V4997" s="536"/>
      <c r="W4997" s="683" t="str">
        <f>IF(SUM(Q4997:V4997)=X4997,"OK",SUM(Q4997:V4997)-X4997)</f>
        <v>OK</v>
      </c>
      <c r="X4997" s="141"/>
      <c r="Y4997" s="141"/>
      <c r="Z4997" s="552"/>
      <c r="AA4997" s="552"/>
      <c r="AB4997" s="683" t="str">
        <f>IF(SUM(Z4997:AA4997)=AC4997,"OK",SUM(Z4997:AA4997)-AC4997)</f>
        <v>OK</v>
      </c>
      <c r="AC4997" s="593"/>
      <c r="AD4997" s="530">
        <f t="shared" si="7487"/>
        <v>0</v>
      </c>
      <c r="AE4997" s="842">
        <f t="shared" si="7488"/>
        <v>0</v>
      </c>
      <c r="AF4997" s="931"/>
      <c r="AG4997" s="530">
        <f t="shared" si="7489"/>
        <v>0</v>
      </c>
      <c r="AH4997" s="530">
        <f t="shared" si="7490"/>
        <v>0</v>
      </c>
      <c r="AI4997" s="641"/>
      <c r="AJ4997" s="537"/>
      <c r="AK4997" s="537"/>
      <c r="AL4997" s="537"/>
      <c r="AM4997" s="537"/>
      <c r="AN4997" s="537"/>
      <c r="AO4997" s="683" t="str">
        <f>IF(SUM(AI4997:AN4997)=AP4997,"OK",SUM(AI4997:AN4997)-AP4997)</f>
        <v>OK</v>
      </c>
      <c r="AP4997" s="141"/>
      <c r="AQ4997" s="141"/>
      <c r="AR4997" s="552"/>
      <c r="AS4997" s="552"/>
      <c r="AT4997" s="683" t="str">
        <f>IF(SUM(AR4997:AS4997)=AU4997,"OK",SUM(AR4997:AS4997)-AU4997)</f>
        <v>OK</v>
      </c>
      <c r="AU4997" s="593"/>
      <c r="AV4997" s="530">
        <f t="shared" si="7491"/>
        <v>0</v>
      </c>
      <c r="AW4997" s="842">
        <f t="shared" si="7492"/>
        <v>0</v>
      </c>
      <c r="AX4997" s="115">
        <f t="shared" si="7493"/>
        <v>0</v>
      </c>
      <c r="AY4997" s="5">
        <f t="shared" si="7494"/>
        <v>0</v>
      </c>
      <c r="AZ4997" s="7">
        <f>AY4997-AX4997</f>
        <v>0</v>
      </c>
      <c r="BA4997" s="335" t="e">
        <f>AZ4997/AX4997</f>
        <v>#DIV/0!</v>
      </c>
      <c r="BB4997" s="23">
        <f t="shared" si="7495"/>
        <v>0</v>
      </c>
      <c r="BC4997" s="5">
        <f>AW4997</f>
        <v>0</v>
      </c>
      <c r="BD4997" s="7">
        <f>BC4997-BB4997</f>
        <v>0</v>
      </c>
      <c r="BE4997" s="335" t="e">
        <f>BD4997/BB4997</f>
        <v>#DIV/0!</v>
      </c>
      <c r="BG4997" s="826" t="str">
        <f t="shared" si="7496"/>
        <v>52.10</v>
      </c>
      <c r="BH4997" s="607" t="b">
        <f>COUNTIF('Codes SEC'!$B$2:$B$250,Ministres!BG4997)&gt;0</f>
        <v>1</v>
      </c>
    </row>
    <row r="4998" spans="1:66" ht="35.1" customHeight="1" x14ac:dyDescent="0.25">
      <c r="A4998" s="222" t="s">
        <v>6128</v>
      </c>
      <c r="B4998" s="112" t="s">
        <v>5018</v>
      </c>
      <c r="C4998" s="116" t="s">
        <v>149</v>
      </c>
      <c r="D4998" s="620">
        <v>1000</v>
      </c>
      <c r="E4998" s="278"/>
      <c r="F4998" s="116" t="s">
        <v>5016</v>
      </c>
      <c r="G4998" s="700"/>
      <c r="H4998" s="900">
        <v>122</v>
      </c>
      <c r="I4998" s="580">
        <v>85210000</v>
      </c>
      <c r="J4998" s="689" t="s">
        <v>6966</v>
      </c>
      <c r="K4998" s="411" t="s">
        <v>6967</v>
      </c>
      <c r="L4998" s="733">
        <v>0</v>
      </c>
      <c r="M4998" s="734">
        <v>0</v>
      </c>
      <c r="N4998" s="931"/>
      <c r="O4998" s="530">
        <f t="shared" si="7485"/>
        <v>0</v>
      </c>
      <c r="P4998" s="530">
        <f t="shared" si="7486"/>
        <v>0</v>
      </c>
      <c r="Q4998" s="646"/>
      <c r="R4998" s="536"/>
      <c r="S4998" s="536"/>
      <c r="T4998" s="536"/>
      <c r="U4998" s="536"/>
      <c r="V4998" s="536"/>
      <c r="W4998" s="683" t="str">
        <f>IF(SUM(Q4998:V4998)=X4998,"OK",SUM(Q4998:V4998)-X4998)</f>
        <v>OK</v>
      </c>
      <c r="X4998" s="141"/>
      <c r="Y4998" s="141"/>
      <c r="Z4998" s="552"/>
      <c r="AA4998" s="552"/>
      <c r="AB4998" s="683" t="str">
        <f>IF(SUM(Z4998:AA4998)=AC4998,"OK",SUM(Z4998:AA4998)-AC4998)</f>
        <v>OK</v>
      </c>
      <c r="AC4998" s="593"/>
      <c r="AD4998" s="530">
        <f t="shared" si="7487"/>
        <v>0</v>
      </c>
      <c r="AE4998" s="842">
        <f t="shared" si="7488"/>
        <v>0</v>
      </c>
      <c r="AF4998" s="931"/>
      <c r="AG4998" s="530">
        <f t="shared" si="7489"/>
        <v>0</v>
      </c>
      <c r="AH4998" s="530">
        <f t="shared" si="7490"/>
        <v>0</v>
      </c>
      <c r="AI4998" s="641"/>
      <c r="AJ4998" s="537"/>
      <c r="AK4998" s="537"/>
      <c r="AL4998" s="537"/>
      <c r="AM4998" s="537"/>
      <c r="AN4998" s="537"/>
      <c r="AO4998" s="683" t="str">
        <f>IF(SUM(AI4998:AN4998)=AP4998,"OK",SUM(AI4998:AN4998)-AP4998)</f>
        <v>OK</v>
      </c>
      <c r="AP4998" s="141"/>
      <c r="AQ4998" s="141"/>
      <c r="AR4998" s="552"/>
      <c r="AS4998" s="552"/>
      <c r="AT4998" s="683" t="str">
        <f>IF(SUM(AR4998:AS4998)=AU4998,"OK",SUM(AR4998:AS4998)-AU4998)</f>
        <v>OK</v>
      </c>
      <c r="AU4998" s="593"/>
      <c r="AV4998" s="530">
        <f t="shared" si="7491"/>
        <v>0</v>
      </c>
      <c r="AW4998" s="842">
        <f t="shared" si="7492"/>
        <v>0</v>
      </c>
      <c r="AX4998" s="115">
        <f t="shared" si="7493"/>
        <v>0</v>
      </c>
      <c r="AY4998" s="5">
        <f t="shared" si="7494"/>
        <v>0</v>
      </c>
      <c r="AZ4998" s="7">
        <f>AY4998-AX4998</f>
        <v>0</v>
      </c>
      <c r="BA4998" s="335" t="e">
        <f>AZ4998/AX4998</f>
        <v>#DIV/0!</v>
      </c>
      <c r="BB4998" s="23">
        <f t="shared" si="7495"/>
        <v>0</v>
      </c>
      <c r="BC4998" s="5">
        <f>AW4998</f>
        <v>0</v>
      </c>
      <c r="BD4998" s="7">
        <f>BC4998-BB4998</f>
        <v>0</v>
      </c>
      <c r="BE4998" s="335" t="e">
        <f>BD4998/BB4998</f>
        <v>#DIV/0!</v>
      </c>
      <c r="BG4998" s="826" t="str">
        <f t="shared" si="7496"/>
        <v>52.10</v>
      </c>
      <c r="BH4998" s="607" t="b">
        <f>COUNTIF('Codes SEC'!$B$2:$B$250,Ministres!BG4998)&gt;0</f>
        <v>1</v>
      </c>
    </row>
    <row r="4999" spans="1:66" ht="35.1" customHeight="1" x14ac:dyDescent="0.25">
      <c r="A4999" s="222" t="s">
        <v>6128</v>
      </c>
      <c r="B4999" s="112" t="s">
        <v>5018</v>
      </c>
      <c r="C4999" s="116" t="s">
        <v>149</v>
      </c>
      <c r="D4999" s="620">
        <v>1000</v>
      </c>
      <c r="E4999" s="278"/>
      <c r="F4999" s="116" t="s">
        <v>5016</v>
      </c>
      <c r="G4999" s="700"/>
      <c r="H4999" s="900">
        <v>122</v>
      </c>
      <c r="I4999" s="580">
        <v>86141000</v>
      </c>
      <c r="J4999" s="689" t="s">
        <v>6840</v>
      </c>
      <c r="K4999" s="411" t="s">
        <v>6841</v>
      </c>
      <c r="L4999" s="733">
        <v>0</v>
      </c>
      <c r="M4999" s="734">
        <v>0</v>
      </c>
      <c r="N4999" s="931"/>
      <c r="O4999" s="530">
        <f t="shared" si="7485"/>
        <v>0</v>
      </c>
      <c r="P4999" s="530">
        <f t="shared" si="7486"/>
        <v>0</v>
      </c>
      <c r="Q4999" s="646"/>
      <c r="R4999" s="536"/>
      <c r="S4999" s="536"/>
      <c r="T4999" s="536"/>
      <c r="U4999" s="536"/>
      <c r="V4999" s="536"/>
      <c r="W4999" s="683" t="str">
        <f>IF(SUM(Q4999:V4999)=X4999,"OK",SUM(Q4999:V4999)-X4999)</f>
        <v>OK</v>
      </c>
      <c r="X4999" s="141"/>
      <c r="Y4999" s="141"/>
      <c r="Z4999" s="552"/>
      <c r="AA4999" s="552"/>
      <c r="AB4999" s="683" t="str">
        <f>IF(SUM(Z4999:AA4999)=AC4999,"OK",SUM(Z4999:AA4999)-AC4999)</f>
        <v>OK</v>
      </c>
      <c r="AC4999" s="593"/>
      <c r="AD4999" s="530">
        <f t="shared" si="7487"/>
        <v>0</v>
      </c>
      <c r="AE4999" s="842">
        <f t="shared" si="7488"/>
        <v>0</v>
      </c>
      <c r="AF4999" s="931"/>
      <c r="AG4999" s="530">
        <f t="shared" si="7489"/>
        <v>0</v>
      </c>
      <c r="AH4999" s="530">
        <f t="shared" si="7490"/>
        <v>0</v>
      </c>
      <c r="AI4999" s="641"/>
      <c r="AJ4999" s="537"/>
      <c r="AK4999" s="537"/>
      <c r="AL4999" s="537"/>
      <c r="AM4999" s="537"/>
      <c r="AN4999" s="537"/>
      <c r="AO4999" s="683" t="str">
        <f>IF(SUM(AI4999:AN4999)=AP4999,"OK",SUM(AI4999:AN4999)-AP4999)</f>
        <v>OK</v>
      </c>
      <c r="AP4999" s="141"/>
      <c r="AQ4999" s="141"/>
      <c r="AR4999" s="552"/>
      <c r="AS4999" s="552"/>
      <c r="AT4999" s="683" t="str">
        <f>IF(SUM(AR4999:AS4999)=AU4999,"OK",SUM(AR4999:AS4999)-AU4999)</f>
        <v>OK</v>
      </c>
      <c r="AU4999" s="593"/>
      <c r="AV4999" s="530">
        <f t="shared" si="7491"/>
        <v>0</v>
      </c>
      <c r="AW4999" s="842">
        <f t="shared" si="7492"/>
        <v>0</v>
      </c>
      <c r="AX4999" s="115">
        <f t="shared" si="7493"/>
        <v>0</v>
      </c>
      <c r="AY4999" s="5">
        <f t="shared" si="7494"/>
        <v>0</v>
      </c>
      <c r="AZ4999" s="7">
        <f>AY4999-AX4999</f>
        <v>0</v>
      </c>
      <c r="BA4999" s="335" t="e">
        <f>AZ4999/AX4999</f>
        <v>#DIV/0!</v>
      </c>
      <c r="BB4999" s="23">
        <f t="shared" si="7495"/>
        <v>0</v>
      </c>
      <c r="BC4999" s="5">
        <f>AW4999</f>
        <v>0</v>
      </c>
      <c r="BD4999" s="7">
        <f>BC4999-BB4999</f>
        <v>0</v>
      </c>
      <c r="BE4999" s="335" t="e">
        <f>BD4999/BB4999</f>
        <v>#DIV/0!</v>
      </c>
      <c r="BG4999" s="826" t="str">
        <f t="shared" si="7496"/>
        <v>61.41</v>
      </c>
      <c r="BH4999" s="607" t="b">
        <f>COUNTIF('Codes SEC'!$B$2:$B$250,Ministres!BG4999)&gt;0</f>
        <v>1</v>
      </c>
    </row>
    <row r="5000" spans="1:66" ht="35.1" customHeight="1" x14ac:dyDescent="0.25">
      <c r="A5000" s="222" t="s">
        <v>6128</v>
      </c>
      <c r="B5000" s="112" t="s">
        <v>5018</v>
      </c>
      <c r="C5000" s="116" t="s">
        <v>149</v>
      </c>
      <c r="D5000" s="620">
        <v>1000</v>
      </c>
      <c r="E5000" s="278"/>
      <c r="F5000" s="116" t="s">
        <v>6671</v>
      </c>
      <c r="G5000" s="700"/>
      <c r="H5000" s="900">
        <v>122</v>
      </c>
      <c r="I5000" s="580">
        <v>86311000</v>
      </c>
      <c r="J5000" s="689" t="s">
        <v>6760</v>
      </c>
      <c r="K5000" s="411" t="s">
        <v>6761</v>
      </c>
      <c r="L5000" s="733">
        <v>0</v>
      </c>
      <c r="M5000" s="734">
        <v>0</v>
      </c>
      <c r="N5000" s="931"/>
      <c r="O5000" s="530">
        <f t="shared" si="7485"/>
        <v>0</v>
      </c>
      <c r="P5000" s="530">
        <f t="shared" si="7486"/>
        <v>0</v>
      </c>
      <c r="Q5000" s="646"/>
      <c r="R5000" s="536"/>
      <c r="S5000" s="536"/>
      <c r="T5000" s="536"/>
      <c r="U5000" s="536"/>
      <c r="V5000" s="536"/>
      <c r="W5000" s="683" t="str">
        <f t="shared" si="7497"/>
        <v>OK</v>
      </c>
      <c r="X5000" s="141"/>
      <c r="Y5000" s="141"/>
      <c r="Z5000" s="552"/>
      <c r="AA5000" s="552"/>
      <c r="AB5000" s="683" t="str">
        <f t="shared" si="7498"/>
        <v>OK</v>
      </c>
      <c r="AC5000" s="593"/>
      <c r="AD5000" s="530">
        <f t="shared" si="7487"/>
        <v>0</v>
      </c>
      <c r="AE5000" s="842">
        <f t="shared" si="7488"/>
        <v>0</v>
      </c>
      <c r="AF5000" s="931"/>
      <c r="AG5000" s="530">
        <f t="shared" si="7489"/>
        <v>0</v>
      </c>
      <c r="AH5000" s="530">
        <f t="shared" si="7490"/>
        <v>0</v>
      </c>
      <c r="AI5000" s="641"/>
      <c r="AJ5000" s="537"/>
      <c r="AK5000" s="537"/>
      <c r="AL5000" s="537"/>
      <c r="AM5000" s="537"/>
      <c r="AN5000" s="537"/>
      <c r="AO5000" s="683" t="str">
        <f t="shared" si="7499"/>
        <v>OK</v>
      </c>
      <c r="AP5000" s="141"/>
      <c r="AQ5000" s="141"/>
      <c r="AR5000" s="552"/>
      <c r="AS5000" s="552"/>
      <c r="AT5000" s="683" t="str">
        <f t="shared" si="7500"/>
        <v>OK</v>
      </c>
      <c r="AU5000" s="593"/>
      <c r="AV5000" s="530">
        <f t="shared" si="7491"/>
        <v>0</v>
      </c>
      <c r="AW5000" s="842">
        <f t="shared" si="7492"/>
        <v>0</v>
      </c>
      <c r="AX5000" s="115">
        <f t="shared" si="7493"/>
        <v>0</v>
      </c>
      <c r="AY5000" s="5">
        <f t="shared" si="7494"/>
        <v>0</v>
      </c>
      <c r="AZ5000" s="7">
        <f t="shared" si="7501"/>
        <v>0</v>
      </c>
      <c r="BA5000" s="335" t="e">
        <f t="shared" si="7502"/>
        <v>#DIV/0!</v>
      </c>
      <c r="BB5000" s="23">
        <f t="shared" si="7495"/>
        <v>0</v>
      </c>
      <c r="BC5000" s="5">
        <f t="shared" si="7503"/>
        <v>0</v>
      </c>
      <c r="BD5000" s="7">
        <f t="shared" si="7504"/>
        <v>0</v>
      </c>
      <c r="BE5000" s="335" t="e">
        <f t="shared" si="7505"/>
        <v>#DIV/0!</v>
      </c>
      <c r="BG5000" s="826" t="str">
        <f t="shared" si="7496"/>
        <v>63.11</v>
      </c>
      <c r="BH5000" s="607" t="b">
        <f>COUNTIF('Codes SEC'!$B$2:$B$250,Ministres!BG5000)&gt;0</f>
        <v>1</v>
      </c>
    </row>
    <row r="5001" spans="1:66" ht="35.1" customHeight="1" x14ac:dyDescent="0.25">
      <c r="A5001" s="222" t="s">
        <v>6128</v>
      </c>
      <c r="B5001" s="112" t="s">
        <v>5018</v>
      </c>
      <c r="C5001" s="116" t="s">
        <v>149</v>
      </c>
      <c r="D5001" s="620">
        <v>1000</v>
      </c>
      <c r="E5001" s="278"/>
      <c r="F5001" s="116" t="s">
        <v>5016</v>
      </c>
      <c r="G5001" s="700"/>
      <c r="H5001" s="900">
        <v>122</v>
      </c>
      <c r="I5001" s="580">
        <v>86311000</v>
      </c>
      <c r="J5001" s="689" t="s">
        <v>6810</v>
      </c>
      <c r="K5001" s="411" t="s">
        <v>6811</v>
      </c>
      <c r="L5001" s="733">
        <v>0</v>
      </c>
      <c r="M5001" s="734">
        <v>0</v>
      </c>
      <c r="N5001" s="931"/>
      <c r="O5001" s="530">
        <f t="shared" si="7485"/>
        <v>0</v>
      </c>
      <c r="P5001" s="530">
        <f t="shared" si="7486"/>
        <v>0</v>
      </c>
      <c r="Q5001" s="646"/>
      <c r="R5001" s="536"/>
      <c r="S5001" s="536"/>
      <c r="T5001" s="536"/>
      <c r="U5001" s="536"/>
      <c r="V5001" s="536"/>
      <c r="W5001" s="683" t="str">
        <f t="shared" si="7497"/>
        <v>OK</v>
      </c>
      <c r="X5001" s="141"/>
      <c r="Y5001" s="141"/>
      <c r="Z5001" s="552"/>
      <c r="AA5001" s="552"/>
      <c r="AB5001" s="683" t="str">
        <f t="shared" si="7498"/>
        <v>OK</v>
      </c>
      <c r="AC5001" s="593"/>
      <c r="AD5001" s="530">
        <f t="shared" si="7487"/>
        <v>0</v>
      </c>
      <c r="AE5001" s="842">
        <f t="shared" si="7488"/>
        <v>0</v>
      </c>
      <c r="AF5001" s="931"/>
      <c r="AG5001" s="530">
        <f t="shared" si="7489"/>
        <v>0</v>
      </c>
      <c r="AH5001" s="530">
        <f t="shared" si="7490"/>
        <v>0</v>
      </c>
      <c r="AI5001" s="641"/>
      <c r="AJ5001" s="537"/>
      <c r="AK5001" s="537"/>
      <c r="AL5001" s="537"/>
      <c r="AM5001" s="537"/>
      <c r="AN5001" s="537"/>
      <c r="AO5001" s="683" t="str">
        <f t="shared" si="7499"/>
        <v>OK</v>
      </c>
      <c r="AP5001" s="141"/>
      <c r="AQ5001" s="141"/>
      <c r="AR5001" s="552"/>
      <c r="AS5001" s="552"/>
      <c r="AT5001" s="683" t="str">
        <f t="shared" si="7500"/>
        <v>OK</v>
      </c>
      <c r="AU5001" s="593"/>
      <c r="AV5001" s="530">
        <f t="shared" si="7491"/>
        <v>0</v>
      </c>
      <c r="AW5001" s="842">
        <f t="shared" si="7492"/>
        <v>0</v>
      </c>
      <c r="AX5001" s="115">
        <f t="shared" si="7493"/>
        <v>0</v>
      </c>
      <c r="AY5001" s="5">
        <f t="shared" si="7494"/>
        <v>0</v>
      </c>
      <c r="AZ5001" s="7">
        <f t="shared" si="7501"/>
        <v>0</v>
      </c>
      <c r="BA5001" s="335" t="e">
        <f t="shared" si="7502"/>
        <v>#DIV/0!</v>
      </c>
      <c r="BB5001" s="23">
        <f t="shared" si="7495"/>
        <v>0</v>
      </c>
      <c r="BC5001" s="5">
        <f t="shared" si="7503"/>
        <v>0</v>
      </c>
      <c r="BD5001" s="7">
        <f t="shared" si="7504"/>
        <v>0</v>
      </c>
      <c r="BE5001" s="335" t="e">
        <f t="shared" si="7505"/>
        <v>#DIV/0!</v>
      </c>
      <c r="BG5001" s="826" t="str">
        <f t="shared" si="7496"/>
        <v>63.11</v>
      </c>
      <c r="BH5001" s="607" t="b">
        <f>COUNTIF('Codes SEC'!$B$2:$B$250,Ministres!BG5001)&gt;0</f>
        <v>1</v>
      </c>
    </row>
    <row r="5002" spans="1:66" ht="35.1" customHeight="1" x14ac:dyDescent="0.25">
      <c r="A5002" s="222" t="s">
        <v>6128</v>
      </c>
      <c r="B5002" s="112" t="s">
        <v>5018</v>
      </c>
      <c r="C5002" s="116" t="s">
        <v>149</v>
      </c>
      <c r="D5002" s="620">
        <v>1000</v>
      </c>
      <c r="E5002" s="278"/>
      <c r="F5002" s="116" t="s">
        <v>5016</v>
      </c>
      <c r="G5002" s="700"/>
      <c r="H5002" s="900">
        <v>122</v>
      </c>
      <c r="I5002" s="580">
        <v>86321000</v>
      </c>
      <c r="J5002" s="689" t="s">
        <v>6762</v>
      </c>
      <c r="K5002" s="411" t="s">
        <v>6763</v>
      </c>
      <c r="L5002" s="733">
        <v>0</v>
      </c>
      <c r="M5002" s="734">
        <v>0</v>
      </c>
      <c r="N5002" s="931"/>
      <c r="O5002" s="530">
        <f t="shared" si="7485"/>
        <v>0</v>
      </c>
      <c r="P5002" s="530">
        <f t="shared" si="7486"/>
        <v>0</v>
      </c>
      <c r="Q5002" s="646"/>
      <c r="R5002" s="536"/>
      <c r="S5002" s="536"/>
      <c r="T5002" s="536"/>
      <c r="U5002" s="536"/>
      <c r="V5002" s="536"/>
      <c r="W5002" s="683" t="str">
        <f>IF(SUM(Q5002:V5002)=X5002,"OK",SUM(Q5002:V5002)-X5002)</f>
        <v>OK</v>
      </c>
      <c r="X5002" s="141"/>
      <c r="Y5002" s="141"/>
      <c r="Z5002" s="552"/>
      <c r="AA5002" s="552"/>
      <c r="AB5002" s="683" t="str">
        <f>IF(SUM(Z5002:AA5002)=AC5002,"OK",SUM(Z5002:AA5002)-AC5002)</f>
        <v>OK</v>
      </c>
      <c r="AC5002" s="593"/>
      <c r="AD5002" s="530">
        <f t="shared" si="7487"/>
        <v>0</v>
      </c>
      <c r="AE5002" s="842">
        <f t="shared" si="7488"/>
        <v>0</v>
      </c>
      <c r="AF5002" s="931"/>
      <c r="AG5002" s="530">
        <f t="shared" si="7489"/>
        <v>0</v>
      </c>
      <c r="AH5002" s="530">
        <f t="shared" si="7490"/>
        <v>0</v>
      </c>
      <c r="AI5002" s="641"/>
      <c r="AJ5002" s="537"/>
      <c r="AK5002" s="537"/>
      <c r="AL5002" s="537"/>
      <c r="AM5002" s="537"/>
      <c r="AN5002" s="537"/>
      <c r="AO5002" s="683" t="str">
        <f>IF(SUM(AI5002:AN5002)=AP5002,"OK",SUM(AI5002:AN5002)-AP5002)</f>
        <v>OK</v>
      </c>
      <c r="AP5002" s="141"/>
      <c r="AQ5002" s="141"/>
      <c r="AR5002" s="552"/>
      <c r="AS5002" s="552"/>
      <c r="AT5002" s="683" t="str">
        <f>IF(SUM(AR5002:AS5002)=AU5002,"OK",SUM(AR5002:AS5002)-AU5002)</f>
        <v>OK</v>
      </c>
      <c r="AU5002" s="593"/>
      <c r="AV5002" s="530">
        <f t="shared" si="7491"/>
        <v>0</v>
      </c>
      <c r="AW5002" s="842">
        <f t="shared" si="7492"/>
        <v>0</v>
      </c>
      <c r="AX5002" s="115">
        <f t="shared" si="7493"/>
        <v>0</v>
      </c>
      <c r="AY5002" s="5">
        <f t="shared" si="7494"/>
        <v>0</v>
      </c>
      <c r="AZ5002" s="7">
        <f>AY5002-AX5002</f>
        <v>0</v>
      </c>
      <c r="BA5002" s="335" t="e">
        <f>AZ5002/AX5002</f>
        <v>#DIV/0!</v>
      </c>
      <c r="BB5002" s="23">
        <f t="shared" si="7495"/>
        <v>0</v>
      </c>
      <c r="BC5002" s="5">
        <f>AW5002</f>
        <v>0</v>
      </c>
      <c r="BD5002" s="7">
        <f>BC5002-BB5002</f>
        <v>0</v>
      </c>
      <c r="BE5002" s="335" t="e">
        <f>BD5002/BB5002</f>
        <v>#DIV/0!</v>
      </c>
      <c r="BG5002" s="826" t="str">
        <f t="shared" si="7496"/>
        <v>63.21</v>
      </c>
      <c r="BH5002" s="607" t="b">
        <f>COUNTIF('Codes SEC'!$B$2:$B$250,Ministres!BG5002)&gt;0</f>
        <v>1</v>
      </c>
    </row>
    <row r="5003" spans="1:66" s="203" customFormat="1" ht="35.1" customHeight="1" x14ac:dyDescent="0.25">
      <c r="A5003" s="21" t="s">
        <v>6128</v>
      </c>
      <c r="B5003" s="112" t="s">
        <v>5018</v>
      </c>
      <c r="C5003" s="116" t="s">
        <v>149</v>
      </c>
      <c r="D5003" s="620">
        <v>1000</v>
      </c>
      <c r="E5003" s="278"/>
      <c r="F5003" s="116" t="s">
        <v>6671</v>
      </c>
      <c r="G5003" s="694"/>
      <c r="H5003" s="1012">
        <v>122</v>
      </c>
      <c r="I5003" s="397">
        <v>86321000</v>
      </c>
      <c r="J5003" s="712" t="s">
        <v>7222</v>
      </c>
      <c r="K5003" s="408" t="s">
        <v>7223</v>
      </c>
      <c r="L5003" s="733">
        <v>0</v>
      </c>
      <c r="M5003" s="734">
        <v>0</v>
      </c>
      <c r="N5003" s="931"/>
      <c r="O5003" s="530">
        <f>IF(N5003&gt;L5003,"0 ",N5003-L5003)</f>
        <v>0</v>
      </c>
      <c r="P5003" s="530">
        <f>IF(N5003&lt;L5003,"0 ",N5003-L5003)</f>
        <v>0</v>
      </c>
      <c r="Q5003" s="646"/>
      <c r="R5003" s="536"/>
      <c r="S5003" s="536"/>
      <c r="T5003" s="536"/>
      <c r="U5003" s="536"/>
      <c r="V5003" s="536"/>
      <c r="W5003" s="683" t="str">
        <f>IF(SUM(Q5003:V5003)=X5003,"OK",SUM(Q5003:V5003)-X5003)</f>
        <v>OK</v>
      </c>
      <c r="X5003" s="141"/>
      <c r="Y5003" s="141"/>
      <c r="Z5003" s="552"/>
      <c r="AA5003" s="552"/>
      <c r="AB5003" s="683" t="str">
        <f>IF(SUM(Z5003:AA5003)=AC5003,"OK",SUM(Z5003:AA5003)-AC5003)</f>
        <v>OK</v>
      </c>
      <c r="AC5003" s="593"/>
      <c r="AD5003" s="530">
        <f>X5003+Y5003+AC5003</f>
        <v>0</v>
      </c>
      <c r="AE5003" s="842">
        <f>N5003+AD5003</f>
        <v>0</v>
      </c>
      <c r="AF5003" s="931"/>
      <c r="AG5003" s="530">
        <f>IF(AF5003&gt;M5003,"0 ",AF5003-M5003)</f>
        <v>0</v>
      </c>
      <c r="AH5003" s="530">
        <f>IF(AF5003&lt;M5003,"0 ",AF5003-M5003)</f>
        <v>0</v>
      </c>
      <c r="AI5003" s="641"/>
      <c r="AJ5003" s="537"/>
      <c r="AK5003" s="537"/>
      <c r="AL5003" s="537"/>
      <c r="AM5003" s="537"/>
      <c r="AN5003" s="537"/>
      <c r="AO5003" s="683" t="str">
        <f>IF(SUM(AI5003:AN5003)=AP5003,"OK",SUM(AI5003:AN5003)-AP5003)</f>
        <v>OK</v>
      </c>
      <c r="AP5003" s="141"/>
      <c r="AQ5003" s="141"/>
      <c r="AR5003" s="552"/>
      <c r="AS5003" s="552"/>
      <c r="AT5003" s="683" t="str">
        <f>IF(SUM(AR5003:AS5003)=AU5003,"OK",SUM(AR5003:AS5003)-AU5003)</f>
        <v>OK</v>
      </c>
      <c r="AU5003" s="593"/>
      <c r="AV5003" s="530">
        <f>AP5003+AQ5003+AU5003</f>
        <v>0</v>
      </c>
      <c r="AW5003" s="842">
        <f>AF5003+AV5003</f>
        <v>0</v>
      </c>
      <c r="AX5003" s="115">
        <f>L5003</f>
        <v>0</v>
      </c>
      <c r="AY5003" s="5">
        <f>AE5003</f>
        <v>0</v>
      </c>
      <c r="AZ5003" s="7">
        <f>AY5003-AX5003</f>
        <v>0</v>
      </c>
      <c r="BA5003" s="335" t="e">
        <f>AZ5003/AX5003</f>
        <v>#DIV/0!</v>
      </c>
      <c r="BB5003" s="23">
        <f>M5003</f>
        <v>0</v>
      </c>
      <c r="BC5003" s="5">
        <f>AW5003</f>
        <v>0</v>
      </c>
      <c r="BD5003" s="7">
        <f>BC5003-BB5003</f>
        <v>0</v>
      </c>
      <c r="BE5003" s="335" t="e">
        <f>BD5003/BB5003</f>
        <v>#DIV/0!</v>
      </c>
      <c r="BF5003" s="667"/>
      <c r="BG5003" s="826" t="str">
        <f>RIGHT(LEFT(I5003,3),2)&amp;"."&amp;RIGHT(LEFT(I5003,5),2)</f>
        <v>63.21</v>
      </c>
      <c r="BH5003" s="668" t="b">
        <f>COUNTIF('Codes SEC'!$B$2:$B$250,Ministres!BG5003)&gt;0</f>
        <v>1</v>
      </c>
      <c r="BI5003" s="667"/>
      <c r="BJ5003" s="667"/>
      <c r="BK5003" s="667"/>
      <c r="BL5003" s="667"/>
      <c r="BM5003" s="667"/>
      <c r="BN5003" s="667"/>
    </row>
    <row r="5004" spans="1:66" ht="35.1" customHeight="1" x14ac:dyDescent="0.25">
      <c r="A5004" s="222" t="s">
        <v>6128</v>
      </c>
      <c r="B5004" s="112" t="s">
        <v>5018</v>
      </c>
      <c r="C5004" s="116" t="s">
        <v>149</v>
      </c>
      <c r="D5004" s="620">
        <v>1000</v>
      </c>
      <c r="E5004" s="278"/>
      <c r="F5004" s="116" t="s">
        <v>6671</v>
      </c>
      <c r="G5004" s="700"/>
      <c r="H5004" s="900">
        <v>122</v>
      </c>
      <c r="I5004" s="580">
        <v>86341000</v>
      </c>
      <c r="J5004" s="689" t="s">
        <v>6822</v>
      </c>
      <c r="K5004" s="411" t="s">
        <v>6823</v>
      </c>
      <c r="L5004" s="733">
        <v>0</v>
      </c>
      <c r="M5004" s="734">
        <v>0</v>
      </c>
      <c r="N5004" s="931"/>
      <c r="O5004" s="530">
        <f t="shared" si="7485"/>
        <v>0</v>
      </c>
      <c r="P5004" s="530">
        <f t="shared" si="7486"/>
        <v>0</v>
      </c>
      <c r="Q5004" s="646"/>
      <c r="R5004" s="536"/>
      <c r="S5004" s="536"/>
      <c r="T5004" s="536"/>
      <c r="U5004" s="536"/>
      <c r="V5004" s="536"/>
      <c r="W5004" s="683" t="str">
        <f t="shared" si="7497"/>
        <v>OK</v>
      </c>
      <c r="X5004" s="141"/>
      <c r="Y5004" s="141"/>
      <c r="Z5004" s="552"/>
      <c r="AA5004" s="552"/>
      <c r="AB5004" s="683" t="str">
        <f t="shared" si="7498"/>
        <v>OK</v>
      </c>
      <c r="AC5004" s="593"/>
      <c r="AD5004" s="530">
        <f t="shared" si="7487"/>
        <v>0</v>
      </c>
      <c r="AE5004" s="842">
        <f t="shared" si="7488"/>
        <v>0</v>
      </c>
      <c r="AF5004" s="931"/>
      <c r="AG5004" s="530">
        <f t="shared" si="7489"/>
        <v>0</v>
      </c>
      <c r="AH5004" s="530">
        <f t="shared" si="7490"/>
        <v>0</v>
      </c>
      <c r="AI5004" s="641"/>
      <c r="AJ5004" s="537"/>
      <c r="AK5004" s="537"/>
      <c r="AL5004" s="537"/>
      <c r="AM5004" s="537"/>
      <c r="AN5004" s="537"/>
      <c r="AO5004" s="683" t="str">
        <f t="shared" si="7499"/>
        <v>OK</v>
      </c>
      <c r="AP5004" s="141"/>
      <c r="AQ5004" s="141"/>
      <c r="AR5004" s="552"/>
      <c r="AS5004" s="552"/>
      <c r="AT5004" s="683" t="str">
        <f t="shared" si="7500"/>
        <v>OK</v>
      </c>
      <c r="AU5004" s="593"/>
      <c r="AV5004" s="530">
        <f t="shared" si="7491"/>
        <v>0</v>
      </c>
      <c r="AW5004" s="842">
        <f t="shared" si="7492"/>
        <v>0</v>
      </c>
      <c r="AX5004" s="115">
        <f t="shared" si="7493"/>
        <v>0</v>
      </c>
      <c r="AY5004" s="5">
        <f t="shared" si="7494"/>
        <v>0</v>
      </c>
      <c r="AZ5004" s="7">
        <f t="shared" si="7501"/>
        <v>0</v>
      </c>
      <c r="BA5004" s="335" t="e">
        <f t="shared" si="7502"/>
        <v>#DIV/0!</v>
      </c>
      <c r="BB5004" s="23">
        <f t="shared" si="7495"/>
        <v>0</v>
      </c>
      <c r="BC5004" s="5">
        <f t="shared" si="7503"/>
        <v>0</v>
      </c>
      <c r="BD5004" s="7">
        <f t="shared" si="7504"/>
        <v>0</v>
      </c>
      <c r="BE5004" s="335" t="e">
        <f t="shared" si="7505"/>
        <v>#DIV/0!</v>
      </c>
      <c r="BG5004" s="826" t="str">
        <f t="shared" si="7496"/>
        <v>63.41</v>
      </c>
      <c r="BH5004" s="607" t="b">
        <f>COUNTIF('Codes SEC'!$B$2:$B$250,Ministres!BG5004)&gt;0</f>
        <v>1</v>
      </c>
    </row>
    <row r="5005" spans="1:66" ht="35.1" customHeight="1" x14ac:dyDescent="0.25">
      <c r="A5005" s="222" t="s">
        <v>6128</v>
      </c>
      <c r="B5005" s="112" t="s">
        <v>5018</v>
      </c>
      <c r="C5005" s="116" t="s">
        <v>149</v>
      </c>
      <c r="D5005" s="620">
        <v>1000</v>
      </c>
      <c r="E5005" s="278"/>
      <c r="F5005" s="116">
        <v>19</v>
      </c>
      <c r="G5005" s="700"/>
      <c r="H5005" s="900">
        <v>122</v>
      </c>
      <c r="I5005" s="580">
        <v>86341000</v>
      </c>
      <c r="J5005" s="689" t="s">
        <v>7058</v>
      </c>
      <c r="K5005" s="411" t="s">
        <v>7059</v>
      </c>
      <c r="L5005" s="733">
        <v>0</v>
      </c>
      <c r="M5005" s="734">
        <v>0</v>
      </c>
      <c r="N5005" s="931"/>
      <c r="O5005" s="530">
        <f t="shared" si="7485"/>
        <v>0</v>
      </c>
      <c r="P5005" s="530">
        <f t="shared" si="7486"/>
        <v>0</v>
      </c>
      <c r="Q5005" s="646"/>
      <c r="R5005" s="536"/>
      <c r="S5005" s="536"/>
      <c r="T5005" s="536"/>
      <c r="U5005" s="536"/>
      <c r="V5005" s="536"/>
      <c r="W5005" s="683" t="str">
        <f t="shared" ref="W5005:W5010" si="7506">IF(SUM(Q5005:V5005)=X5005,"OK",SUM(Q5005:V5005)-X5005)</f>
        <v>OK</v>
      </c>
      <c r="X5005" s="141"/>
      <c r="Y5005" s="141"/>
      <c r="Z5005" s="552"/>
      <c r="AA5005" s="552"/>
      <c r="AB5005" s="683" t="str">
        <f t="shared" ref="AB5005:AB5010" si="7507">IF(SUM(Z5005:AA5005)=AC5005,"OK",SUM(Z5005:AA5005)-AC5005)</f>
        <v>OK</v>
      </c>
      <c r="AC5005" s="593"/>
      <c r="AD5005" s="530">
        <f t="shared" si="7487"/>
        <v>0</v>
      </c>
      <c r="AE5005" s="842">
        <f t="shared" si="7488"/>
        <v>0</v>
      </c>
      <c r="AF5005" s="931"/>
      <c r="AG5005" s="530">
        <f t="shared" si="7489"/>
        <v>0</v>
      </c>
      <c r="AH5005" s="530">
        <f t="shared" si="7490"/>
        <v>0</v>
      </c>
      <c r="AI5005" s="641"/>
      <c r="AJ5005" s="537"/>
      <c r="AK5005" s="537"/>
      <c r="AL5005" s="537"/>
      <c r="AM5005" s="537"/>
      <c r="AN5005" s="537"/>
      <c r="AO5005" s="683" t="str">
        <f t="shared" ref="AO5005:AO5010" si="7508">IF(SUM(AI5005:AN5005)=AP5005,"OK",SUM(AI5005:AN5005)-AP5005)</f>
        <v>OK</v>
      </c>
      <c r="AP5005" s="141"/>
      <c r="AQ5005" s="141"/>
      <c r="AR5005" s="552"/>
      <c r="AS5005" s="552"/>
      <c r="AT5005" s="683" t="str">
        <f t="shared" ref="AT5005:AT5010" si="7509">IF(SUM(AR5005:AS5005)=AU5005,"OK",SUM(AR5005:AS5005)-AU5005)</f>
        <v>OK</v>
      </c>
      <c r="AU5005" s="593"/>
      <c r="AV5005" s="530">
        <f t="shared" si="7491"/>
        <v>0</v>
      </c>
      <c r="AW5005" s="842">
        <f t="shared" si="7492"/>
        <v>0</v>
      </c>
      <c r="AX5005" s="115">
        <f t="shared" si="7493"/>
        <v>0</v>
      </c>
      <c r="AY5005" s="5">
        <f t="shared" si="7494"/>
        <v>0</v>
      </c>
      <c r="AZ5005" s="7">
        <f t="shared" ref="AZ5005:AZ5010" si="7510">AY5005-AX5005</f>
        <v>0</v>
      </c>
      <c r="BA5005" s="335" t="e">
        <f t="shared" ref="BA5005:BA5010" si="7511">AZ5005/AX5005</f>
        <v>#DIV/0!</v>
      </c>
      <c r="BB5005" s="23">
        <f t="shared" si="7495"/>
        <v>0</v>
      </c>
      <c r="BC5005" s="5">
        <f t="shared" ref="BC5005:BC5010" si="7512">AW5005</f>
        <v>0</v>
      </c>
      <c r="BD5005" s="7">
        <f t="shared" ref="BD5005:BD5010" si="7513">BC5005-BB5005</f>
        <v>0</v>
      </c>
      <c r="BE5005" s="335" t="e">
        <f t="shared" ref="BE5005:BE5010" si="7514">BD5005/BB5005</f>
        <v>#DIV/0!</v>
      </c>
      <c r="BG5005" s="826" t="str">
        <f t="shared" si="7496"/>
        <v>63.41</v>
      </c>
      <c r="BH5005" s="607" t="b">
        <f>COUNTIF('Codes SEC'!$B$2:$B$250,Ministres!BG5005)&gt;0</f>
        <v>1</v>
      </c>
    </row>
    <row r="5006" spans="1:66" ht="35.1" customHeight="1" x14ac:dyDescent="0.25">
      <c r="A5006" s="222" t="s">
        <v>6128</v>
      </c>
      <c r="B5006" s="112" t="s">
        <v>5018</v>
      </c>
      <c r="C5006" s="116" t="s">
        <v>149</v>
      </c>
      <c r="D5006" s="620">
        <v>1000</v>
      </c>
      <c r="E5006" s="278"/>
      <c r="F5006" s="116">
        <v>19</v>
      </c>
      <c r="G5006" s="700"/>
      <c r="H5006" s="900">
        <v>122</v>
      </c>
      <c r="I5006" s="580">
        <v>86352000</v>
      </c>
      <c r="J5006" s="689" t="s">
        <v>7078</v>
      </c>
      <c r="K5006" s="411" t="s">
        <v>7079</v>
      </c>
      <c r="L5006" s="733">
        <v>0</v>
      </c>
      <c r="M5006" s="734">
        <v>0</v>
      </c>
      <c r="N5006" s="931"/>
      <c r="O5006" s="530">
        <f t="shared" si="7485"/>
        <v>0</v>
      </c>
      <c r="P5006" s="530">
        <f t="shared" si="7486"/>
        <v>0</v>
      </c>
      <c r="Q5006" s="646"/>
      <c r="R5006" s="536"/>
      <c r="S5006" s="536"/>
      <c r="T5006" s="536"/>
      <c r="U5006" s="536"/>
      <c r="V5006" s="536"/>
      <c r="W5006" s="683" t="str">
        <f t="shared" si="7506"/>
        <v>OK</v>
      </c>
      <c r="X5006" s="141"/>
      <c r="Y5006" s="141"/>
      <c r="Z5006" s="552"/>
      <c r="AA5006" s="552"/>
      <c r="AB5006" s="683" t="str">
        <f t="shared" si="7507"/>
        <v>OK</v>
      </c>
      <c r="AC5006" s="593"/>
      <c r="AD5006" s="530">
        <f t="shared" si="7487"/>
        <v>0</v>
      </c>
      <c r="AE5006" s="842">
        <f t="shared" si="7488"/>
        <v>0</v>
      </c>
      <c r="AF5006" s="931"/>
      <c r="AG5006" s="530">
        <f t="shared" si="7489"/>
        <v>0</v>
      </c>
      <c r="AH5006" s="530">
        <f t="shared" si="7490"/>
        <v>0</v>
      </c>
      <c r="AI5006" s="641"/>
      <c r="AJ5006" s="537"/>
      <c r="AK5006" s="537"/>
      <c r="AL5006" s="537"/>
      <c r="AM5006" s="537"/>
      <c r="AN5006" s="537"/>
      <c r="AO5006" s="683" t="str">
        <f t="shared" si="7508"/>
        <v>OK</v>
      </c>
      <c r="AP5006" s="141"/>
      <c r="AQ5006" s="141"/>
      <c r="AR5006" s="552"/>
      <c r="AS5006" s="552"/>
      <c r="AT5006" s="683" t="str">
        <f t="shared" si="7509"/>
        <v>OK</v>
      </c>
      <c r="AU5006" s="593"/>
      <c r="AV5006" s="530">
        <f t="shared" si="7491"/>
        <v>0</v>
      </c>
      <c r="AW5006" s="842">
        <f t="shared" si="7492"/>
        <v>0</v>
      </c>
      <c r="AX5006" s="115">
        <f t="shared" si="7493"/>
        <v>0</v>
      </c>
      <c r="AY5006" s="5">
        <f t="shared" si="7494"/>
        <v>0</v>
      </c>
      <c r="AZ5006" s="7">
        <f t="shared" si="7510"/>
        <v>0</v>
      </c>
      <c r="BA5006" s="335" t="e">
        <f t="shared" si="7511"/>
        <v>#DIV/0!</v>
      </c>
      <c r="BB5006" s="23">
        <f t="shared" si="7495"/>
        <v>0</v>
      </c>
      <c r="BC5006" s="5">
        <f t="shared" si="7512"/>
        <v>0</v>
      </c>
      <c r="BD5006" s="7">
        <f t="shared" si="7513"/>
        <v>0</v>
      </c>
      <c r="BE5006" s="335" t="e">
        <f t="shared" si="7514"/>
        <v>#DIV/0!</v>
      </c>
      <c r="BG5006" s="826" t="str">
        <f t="shared" si="7496"/>
        <v>63.52</v>
      </c>
      <c r="BH5006" s="607" t="b">
        <f>COUNTIF('Codes SEC'!$B$2:$B$250,Ministres!BG5006)&gt;0</f>
        <v>1</v>
      </c>
    </row>
    <row r="5007" spans="1:66" ht="35.1" customHeight="1" x14ac:dyDescent="0.25">
      <c r="A5007" s="222" t="s">
        <v>6128</v>
      </c>
      <c r="B5007" s="112" t="s">
        <v>5018</v>
      </c>
      <c r="C5007" s="116" t="s">
        <v>149</v>
      </c>
      <c r="D5007" s="620">
        <v>1000</v>
      </c>
      <c r="E5007" s="278"/>
      <c r="F5007" s="116" t="s">
        <v>6671</v>
      </c>
      <c r="G5007" s="700"/>
      <c r="H5007" s="900">
        <v>122</v>
      </c>
      <c r="I5007" s="580">
        <v>86353000</v>
      </c>
      <c r="J5007" s="689" t="s">
        <v>6690</v>
      </c>
      <c r="K5007" s="411" t="s">
        <v>6691</v>
      </c>
      <c r="L5007" s="733">
        <v>0</v>
      </c>
      <c r="M5007" s="734">
        <v>0</v>
      </c>
      <c r="N5007" s="931"/>
      <c r="O5007" s="530">
        <f t="shared" si="7485"/>
        <v>0</v>
      </c>
      <c r="P5007" s="530">
        <f t="shared" si="7486"/>
        <v>0</v>
      </c>
      <c r="Q5007" s="646"/>
      <c r="R5007" s="536"/>
      <c r="S5007" s="536"/>
      <c r="T5007" s="536"/>
      <c r="U5007" s="536"/>
      <c r="V5007" s="536"/>
      <c r="W5007" s="683" t="str">
        <f t="shared" si="7506"/>
        <v>OK</v>
      </c>
      <c r="X5007" s="141"/>
      <c r="Y5007" s="141"/>
      <c r="Z5007" s="552"/>
      <c r="AA5007" s="552"/>
      <c r="AB5007" s="683" t="str">
        <f t="shared" si="7507"/>
        <v>OK</v>
      </c>
      <c r="AC5007" s="593"/>
      <c r="AD5007" s="530">
        <f t="shared" si="7487"/>
        <v>0</v>
      </c>
      <c r="AE5007" s="842">
        <f t="shared" si="7488"/>
        <v>0</v>
      </c>
      <c r="AF5007" s="931"/>
      <c r="AG5007" s="530">
        <f t="shared" si="7489"/>
        <v>0</v>
      </c>
      <c r="AH5007" s="530">
        <f t="shared" si="7490"/>
        <v>0</v>
      </c>
      <c r="AI5007" s="641"/>
      <c r="AJ5007" s="537"/>
      <c r="AK5007" s="537"/>
      <c r="AL5007" s="537"/>
      <c r="AM5007" s="537"/>
      <c r="AN5007" s="537"/>
      <c r="AO5007" s="683" t="str">
        <f t="shared" si="7508"/>
        <v>OK</v>
      </c>
      <c r="AP5007" s="141"/>
      <c r="AQ5007" s="141"/>
      <c r="AR5007" s="552"/>
      <c r="AS5007" s="552"/>
      <c r="AT5007" s="683" t="str">
        <f t="shared" si="7509"/>
        <v>OK</v>
      </c>
      <c r="AU5007" s="593"/>
      <c r="AV5007" s="530">
        <f t="shared" si="7491"/>
        <v>0</v>
      </c>
      <c r="AW5007" s="842">
        <f t="shared" si="7492"/>
        <v>0</v>
      </c>
      <c r="AX5007" s="115">
        <f t="shared" si="7493"/>
        <v>0</v>
      </c>
      <c r="AY5007" s="5">
        <f t="shared" si="7494"/>
        <v>0</v>
      </c>
      <c r="AZ5007" s="7">
        <f t="shared" si="7510"/>
        <v>0</v>
      </c>
      <c r="BA5007" s="335" t="e">
        <f t="shared" si="7511"/>
        <v>#DIV/0!</v>
      </c>
      <c r="BB5007" s="23">
        <f t="shared" si="7495"/>
        <v>0</v>
      </c>
      <c r="BC5007" s="5">
        <f t="shared" si="7512"/>
        <v>0</v>
      </c>
      <c r="BD5007" s="7">
        <f t="shared" si="7513"/>
        <v>0</v>
      </c>
      <c r="BE5007" s="335" t="e">
        <f t="shared" si="7514"/>
        <v>#DIV/0!</v>
      </c>
      <c r="BG5007" s="826" t="str">
        <f t="shared" si="7496"/>
        <v>63.53</v>
      </c>
      <c r="BH5007" s="607" t="b">
        <f>COUNTIF('Codes SEC'!$B$2:$B$250,Ministres!BG5007)&gt;0</f>
        <v>1</v>
      </c>
    </row>
    <row r="5008" spans="1:66" ht="35.1" customHeight="1" x14ac:dyDescent="0.25">
      <c r="A5008" s="222" t="s">
        <v>6128</v>
      </c>
      <c r="B5008" s="112" t="s">
        <v>5018</v>
      </c>
      <c r="C5008" s="116" t="s">
        <v>149</v>
      </c>
      <c r="D5008" s="620">
        <v>1000</v>
      </c>
      <c r="E5008" s="278"/>
      <c r="F5008" s="116" t="s">
        <v>5016</v>
      </c>
      <c r="G5008" s="700"/>
      <c r="H5008" s="900">
        <v>122</v>
      </c>
      <c r="I5008" s="580">
        <v>86353000</v>
      </c>
      <c r="J5008" s="689" t="s">
        <v>6962</v>
      </c>
      <c r="K5008" s="411" t="s">
        <v>6963</v>
      </c>
      <c r="L5008" s="733">
        <v>0</v>
      </c>
      <c r="M5008" s="734">
        <v>0</v>
      </c>
      <c r="N5008" s="931"/>
      <c r="O5008" s="530">
        <f t="shared" si="7485"/>
        <v>0</v>
      </c>
      <c r="P5008" s="530">
        <f t="shared" si="7486"/>
        <v>0</v>
      </c>
      <c r="Q5008" s="646"/>
      <c r="R5008" s="536"/>
      <c r="S5008" s="536"/>
      <c r="T5008" s="536"/>
      <c r="U5008" s="536"/>
      <c r="V5008" s="536"/>
      <c r="W5008" s="683" t="str">
        <f t="shared" si="7506"/>
        <v>OK</v>
      </c>
      <c r="X5008" s="141"/>
      <c r="Y5008" s="141"/>
      <c r="Z5008" s="552"/>
      <c r="AA5008" s="552"/>
      <c r="AB5008" s="683" t="str">
        <f t="shared" si="7507"/>
        <v>OK</v>
      </c>
      <c r="AC5008" s="593"/>
      <c r="AD5008" s="530">
        <f t="shared" si="7487"/>
        <v>0</v>
      </c>
      <c r="AE5008" s="842">
        <f t="shared" si="7488"/>
        <v>0</v>
      </c>
      <c r="AF5008" s="931"/>
      <c r="AG5008" s="530">
        <f t="shared" si="7489"/>
        <v>0</v>
      </c>
      <c r="AH5008" s="530">
        <f t="shared" si="7490"/>
        <v>0</v>
      </c>
      <c r="AI5008" s="641"/>
      <c r="AJ5008" s="537"/>
      <c r="AK5008" s="537"/>
      <c r="AL5008" s="537"/>
      <c r="AM5008" s="537"/>
      <c r="AN5008" s="537"/>
      <c r="AO5008" s="683" t="str">
        <f t="shared" si="7508"/>
        <v>OK</v>
      </c>
      <c r="AP5008" s="141"/>
      <c r="AQ5008" s="141"/>
      <c r="AR5008" s="552"/>
      <c r="AS5008" s="552"/>
      <c r="AT5008" s="683" t="str">
        <f t="shared" si="7509"/>
        <v>OK</v>
      </c>
      <c r="AU5008" s="593"/>
      <c r="AV5008" s="530">
        <f t="shared" si="7491"/>
        <v>0</v>
      </c>
      <c r="AW5008" s="842">
        <f t="shared" si="7492"/>
        <v>0</v>
      </c>
      <c r="AX5008" s="115">
        <f t="shared" si="7493"/>
        <v>0</v>
      </c>
      <c r="AY5008" s="5">
        <f t="shared" si="7494"/>
        <v>0</v>
      </c>
      <c r="AZ5008" s="7">
        <f t="shared" si="7510"/>
        <v>0</v>
      </c>
      <c r="BA5008" s="335" t="e">
        <f t="shared" si="7511"/>
        <v>#DIV/0!</v>
      </c>
      <c r="BB5008" s="23">
        <f t="shared" si="7495"/>
        <v>0</v>
      </c>
      <c r="BC5008" s="5">
        <f t="shared" si="7512"/>
        <v>0</v>
      </c>
      <c r="BD5008" s="7">
        <f t="shared" si="7513"/>
        <v>0</v>
      </c>
      <c r="BE5008" s="335" t="e">
        <f t="shared" si="7514"/>
        <v>#DIV/0!</v>
      </c>
      <c r="BG5008" s="826" t="str">
        <f t="shared" si="7496"/>
        <v>63.53</v>
      </c>
      <c r="BH5008" s="607" t="b">
        <f>COUNTIF('Codes SEC'!$B$2:$B$250,Ministres!BG5008)&gt;0</f>
        <v>1</v>
      </c>
    </row>
    <row r="5009" spans="1:60" ht="35.1" customHeight="1" x14ac:dyDescent="0.25">
      <c r="A5009" s="222" t="s">
        <v>6128</v>
      </c>
      <c r="B5009" s="112" t="s">
        <v>5018</v>
      </c>
      <c r="C5009" s="116" t="s">
        <v>149</v>
      </c>
      <c r="D5009" s="620">
        <v>1000</v>
      </c>
      <c r="E5009" s="278"/>
      <c r="F5009" s="116" t="s">
        <v>5016</v>
      </c>
      <c r="G5009" s="700"/>
      <c r="H5009" s="900">
        <v>122</v>
      </c>
      <c r="I5009" s="580">
        <v>86524000</v>
      </c>
      <c r="J5009" s="689" t="s">
        <v>6844</v>
      </c>
      <c r="K5009" s="411" t="s">
        <v>6845</v>
      </c>
      <c r="L5009" s="733">
        <v>0</v>
      </c>
      <c r="M5009" s="734">
        <v>0</v>
      </c>
      <c r="N5009" s="931"/>
      <c r="O5009" s="530">
        <f t="shared" si="7485"/>
        <v>0</v>
      </c>
      <c r="P5009" s="530">
        <f t="shared" si="7486"/>
        <v>0</v>
      </c>
      <c r="Q5009" s="646"/>
      <c r="R5009" s="536"/>
      <c r="S5009" s="536"/>
      <c r="T5009" s="536"/>
      <c r="U5009" s="536"/>
      <c r="V5009" s="536"/>
      <c r="W5009" s="683" t="str">
        <f t="shared" si="7506"/>
        <v>OK</v>
      </c>
      <c r="X5009" s="141"/>
      <c r="Y5009" s="141"/>
      <c r="Z5009" s="552"/>
      <c r="AA5009" s="552"/>
      <c r="AB5009" s="683" t="str">
        <f t="shared" si="7507"/>
        <v>OK</v>
      </c>
      <c r="AC5009" s="593"/>
      <c r="AD5009" s="530">
        <f t="shared" si="7487"/>
        <v>0</v>
      </c>
      <c r="AE5009" s="842">
        <f t="shared" si="7488"/>
        <v>0</v>
      </c>
      <c r="AF5009" s="931"/>
      <c r="AG5009" s="530">
        <f t="shared" si="7489"/>
        <v>0</v>
      </c>
      <c r="AH5009" s="530">
        <f t="shared" si="7490"/>
        <v>0</v>
      </c>
      <c r="AI5009" s="641"/>
      <c r="AJ5009" s="537"/>
      <c r="AK5009" s="537"/>
      <c r="AL5009" s="537"/>
      <c r="AM5009" s="537"/>
      <c r="AN5009" s="537"/>
      <c r="AO5009" s="683" t="str">
        <f t="shared" si="7508"/>
        <v>OK</v>
      </c>
      <c r="AP5009" s="141"/>
      <c r="AQ5009" s="141"/>
      <c r="AR5009" s="552"/>
      <c r="AS5009" s="552"/>
      <c r="AT5009" s="683" t="str">
        <f t="shared" si="7509"/>
        <v>OK</v>
      </c>
      <c r="AU5009" s="593"/>
      <c r="AV5009" s="530">
        <f t="shared" si="7491"/>
        <v>0</v>
      </c>
      <c r="AW5009" s="842">
        <f t="shared" si="7492"/>
        <v>0</v>
      </c>
      <c r="AX5009" s="115">
        <f t="shared" si="7493"/>
        <v>0</v>
      </c>
      <c r="AY5009" s="5">
        <f t="shared" si="7494"/>
        <v>0</v>
      </c>
      <c r="AZ5009" s="7">
        <f t="shared" si="7510"/>
        <v>0</v>
      </c>
      <c r="BA5009" s="335" t="e">
        <f t="shared" si="7511"/>
        <v>#DIV/0!</v>
      </c>
      <c r="BB5009" s="23">
        <f t="shared" si="7495"/>
        <v>0</v>
      </c>
      <c r="BC5009" s="5">
        <f t="shared" si="7512"/>
        <v>0</v>
      </c>
      <c r="BD5009" s="7">
        <f t="shared" si="7513"/>
        <v>0</v>
      </c>
      <c r="BE5009" s="335" t="e">
        <f t="shared" si="7514"/>
        <v>#DIV/0!</v>
      </c>
      <c r="BG5009" s="826" t="str">
        <f t="shared" si="7496"/>
        <v>65.24</v>
      </c>
      <c r="BH5009" s="607" t="b">
        <f>COUNTIF('Codes SEC'!$B$2:$B$250,Ministres!BG5009)&gt;0</f>
        <v>1</v>
      </c>
    </row>
    <row r="5010" spans="1:60" ht="35.1" customHeight="1" x14ac:dyDescent="0.25">
      <c r="A5010" s="222" t="s">
        <v>6128</v>
      </c>
      <c r="B5010" s="112" t="s">
        <v>5018</v>
      </c>
      <c r="C5010" s="116" t="s">
        <v>149</v>
      </c>
      <c r="D5010" s="620">
        <v>1000</v>
      </c>
      <c r="E5010" s="278"/>
      <c r="F5010" s="116">
        <v>19</v>
      </c>
      <c r="G5010" s="700"/>
      <c r="H5010" s="900">
        <v>122</v>
      </c>
      <c r="I5010" s="580">
        <v>87111000</v>
      </c>
      <c r="J5010" s="689" t="s">
        <v>7084</v>
      </c>
      <c r="K5010" s="411" t="s">
        <v>7085</v>
      </c>
      <c r="L5010" s="733">
        <v>0</v>
      </c>
      <c r="M5010" s="734">
        <v>0</v>
      </c>
      <c r="N5010" s="931"/>
      <c r="O5010" s="530">
        <f t="shared" si="7485"/>
        <v>0</v>
      </c>
      <c r="P5010" s="530">
        <f t="shared" si="7486"/>
        <v>0</v>
      </c>
      <c r="Q5010" s="646"/>
      <c r="R5010" s="536"/>
      <c r="S5010" s="536"/>
      <c r="T5010" s="536"/>
      <c r="U5010" s="536"/>
      <c r="V5010" s="536"/>
      <c r="W5010" s="683" t="str">
        <f t="shared" si="7506"/>
        <v>OK</v>
      </c>
      <c r="X5010" s="141"/>
      <c r="Y5010" s="141"/>
      <c r="Z5010" s="552"/>
      <c r="AA5010" s="552"/>
      <c r="AB5010" s="683" t="str">
        <f t="shared" si="7507"/>
        <v>OK</v>
      </c>
      <c r="AC5010" s="593"/>
      <c r="AD5010" s="530">
        <f t="shared" si="7487"/>
        <v>0</v>
      </c>
      <c r="AE5010" s="842">
        <f t="shared" si="7488"/>
        <v>0</v>
      </c>
      <c r="AF5010" s="931"/>
      <c r="AG5010" s="530">
        <f t="shared" si="7489"/>
        <v>0</v>
      </c>
      <c r="AH5010" s="530">
        <f t="shared" si="7490"/>
        <v>0</v>
      </c>
      <c r="AI5010" s="641"/>
      <c r="AJ5010" s="537"/>
      <c r="AK5010" s="537"/>
      <c r="AL5010" s="537"/>
      <c r="AM5010" s="537"/>
      <c r="AN5010" s="537"/>
      <c r="AO5010" s="683" t="str">
        <f t="shared" si="7508"/>
        <v>OK</v>
      </c>
      <c r="AP5010" s="141"/>
      <c r="AQ5010" s="141"/>
      <c r="AR5010" s="552"/>
      <c r="AS5010" s="552"/>
      <c r="AT5010" s="683" t="str">
        <f t="shared" si="7509"/>
        <v>OK</v>
      </c>
      <c r="AU5010" s="593"/>
      <c r="AV5010" s="530">
        <f t="shared" si="7491"/>
        <v>0</v>
      </c>
      <c r="AW5010" s="842">
        <f t="shared" si="7492"/>
        <v>0</v>
      </c>
      <c r="AX5010" s="115">
        <f t="shared" si="7493"/>
        <v>0</v>
      </c>
      <c r="AY5010" s="5">
        <f t="shared" si="7494"/>
        <v>0</v>
      </c>
      <c r="AZ5010" s="7">
        <f t="shared" si="7510"/>
        <v>0</v>
      </c>
      <c r="BA5010" s="335" t="e">
        <f t="shared" si="7511"/>
        <v>#DIV/0!</v>
      </c>
      <c r="BB5010" s="23">
        <f t="shared" si="7495"/>
        <v>0</v>
      </c>
      <c r="BC5010" s="5">
        <f t="shared" si="7512"/>
        <v>0</v>
      </c>
      <c r="BD5010" s="7">
        <f t="shared" si="7513"/>
        <v>0</v>
      </c>
      <c r="BE5010" s="335" t="e">
        <f t="shared" si="7514"/>
        <v>#DIV/0!</v>
      </c>
      <c r="BG5010" s="826" t="str">
        <f t="shared" si="7496"/>
        <v>71.11</v>
      </c>
      <c r="BH5010" s="607" t="b">
        <f>COUNTIF('Codes SEC'!$B$2:$B$250,Ministres!BG5010)&gt;0</f>
        <v>1</v>
      </c>
    </row>
    <row r="5011" spans="1:60" ht="35.1" customHeight="1" x14ac:dyDescent="0.25">
      <c r="A5011" s="222" t="s">
        <v>6128</v>
      </c>
      <c r="B5011" s="112" t="s">
        <v>5018</v>
      </c>
      <c r="C5011" s="116" t="s">
        <v>149</v>
      </c>
      <c r="D5011" s="620">
        <v>1000</v>
      </c>
      <c r="E5011" s="278"/>
      <c r="F5011" s="116" t="s">
        <v>5016</v>
      </c>
      <c r="G5011" s="700"/>
      <c r="H5011" s="900">
        <v>122</v>
      </c>
      <c r="I5011" s="580">
        <v>87112000</v>
      </c>
      <c r="J5011" s="689" t="s">
        <v>6902</v>
      </c>
      <c r="K5011" s="411" t="s">
        <v>6903</v>
      </c>
      <c r="L5011" s="733">
        <v>0</v>
      </c>
      <c r="M5011" s="734">
        <v>0</v>
      </c>
      <c r="N5011" s="931"/>
      <c r="O5011" s="530">
        <f t="shared" si="7485"/>
        <v>0</v>
      </c>
      <c r="P5011" s="530">
        <f t="shared" si="7486"/>
        <v>0</v>
      </c>
      <c r="Q5011" s="646"/>
      <c r="R5011" s="536"/>
      <c r="S5011" s="536"/>
      <c r="T5011" s="536"/>
      <c r="U5011" s="536"/>
      <c r="V5011" s="536"/>
      <c r="W5011" s="683" t="str">
        <f t="shared" ref="W5011:W5017" si="7515">IF(SUM(Q5011:V5011)=X5011,"OK",SUM(Q5011:V5011)-X5011)</f>
        <v>OK</v>
      </c>
      <c r="X5011" s="141"/>
      <c r="Y5011" s="141"/>
      <c r="Z5011" s="552"/>
      <c r="AA5011" s="552"/>
      <c r="AB5011" s="683" t="str">
        <f t="shared" ref="AB5011:AB5017" si="7516">IF(SUM(Z5011:AA5011)=AC5011,"OK",SUM(Z5011:AA5011)-AC5011)</f>
        <v>OK</v>
      </c>
      <c r="AC5011" s="593"/>
      <c r="AD5011" s="530">
        <f t="shared" si="7487"/>
        <v>0</v>
      </c>
      <c r="AE5011" s="842">
        <f t="shared" si="7488"/>
        <v>0</v>
      </c>
      <c r="AF5011" s="931"/>
      <c r="AG5011" s="530">
        <f t="shared" si="7489"/>
        <v>0</v>
      </c>
      <c r="AH5011" s="530">
        <f t="shared" si="7490"/>
        <v>0</v>
      </c>
      <c r="AI5011" s="641"/>
      <c r="AJ5011" s="537"/>
      <c r="AK5011" s="537"/>
      <c r="AL5011" s="537"/>
      <c r="AM5011" s="537"/>
      <c r="AN5011" s="537"/>
      <c r="AO5011" s="683" t="str">
        <f t="shared" ref="AO5011:AO5017" si="7517">IF(SUM(AI5011:AN5011)=AP5011,"OK",SUM(AI5011:AN5011)-AP5011)</f>
        <v>OK</v>
      </c>
      <c r="AP5011" s="141"/>
      <c r="AQ5011" s="141"/>
      <c r="AR5011" s="552"/>
      <c r="AS5011" s="552"/>
      <c r="AT5011" s="683" t="str">
        <f t="shared" ref="AT5011:AT5017" si="7518">IF(SUM(AR5011:AS5011)=AU5011,"OK",SUM(AR5011:AS5011)-AU5011)</f>
        <v>OK</v>
      </c>
      <c r="AU5011" s="593"/>
      <c r="AV5011" s="530">
        <f t="shared" si="7491"/>
        <v>0</v>
      </c>
      <c r="AW5011" s="842">
        <f t="shared" si="7492"/>
        <v>0</v>
      </c>
      <c r="AX5011" s="115">
        <f t="shared" si="7493"/>
        <v>0</v>
      </c>
      <c r="AY5011" s="5">
        <f t="shared" si="7494"/>
        <v>0</v>
      </c>
      <c r="AZ5011" s="7">
        <f t="shared" ref="AZ5011:AZ5017" si="7519">AY5011-AX5011</f>
        <v>0</v>
      </c>
      <c r="BA5011" s="335" t="e">
        <f t="shared" ref="BA5011:BA5017" si="7520">AZ5011/AX5011</f>
        <v>#DIV/0!</v>
      </c>
      <c r="BB5011" s="23">
        <f t="shared" si="7495"/>
        <v>0</v>
      </c>
      <c r="BC5011" s="5">
        <f t="shared" ref="BC5011:BC5017" si="7521">AW5011</f>
        <v>0</v>
      </c>
      <c r="BD5011" s="7">
        <f t="shared" ref="BD5011:BD5017" si="7522">BC5011-BB5011</f>
        <v>0</v>
      </c>
      <c r="BE5011" s="335" t="e">
        <f t="shared" ref="BE5011:BE5017" si="7523">BD5011/BB5011</f>
        <v>#DIV/0!</v>
      </c>
      <c r="BG5011" s="826" t="str">
        <f t="shared" si="7496"/>
        <v>71.12</v>
      </c>
      <c r="BH5011" s="607" t="b">
        <f>COUNTIF('Codes SEC'!$B$2:$B$250,Ministres!BG5011)&gt;0</f>
        <v>1</v>
      </c>
    </row>
    <row r="5012" spans="1:60" ht="35.1" customHeight="1" x14ac:dyDescent="0.25">
      <c r="A5012" s="222" t="s">
        <v>6128</v>
      </c>
      <c r="B5012" s="112" t="s">
        <v>5018</v>
      </c>
      <c r="C5012" s="116" t="s">
        <v>149</v>
      </c>
      <c r="D5012" s="620">
        <v>1000</v>
      </c>
      <c r="E5012" s="278"/>
      <c r="F5012" s="116" t="s">
        <v>6671</v>
      </c>
      <c r="G5012" s="700"/>
      <c r="H5012" s="900">
        <v>122</v>
      </c>
      <c r="I5012" s="580">
        <v>87112000</v>
      </c>
      <c r="J5012" s="689" t="s">
        <v>6904</v>
      </c>
      <c r="K5012" s="411" t="s">
        <v>6905</v>
      </c>
      <c r="L5012" s="733">
        <v>0</v>
      </c>
      <c r="M5012" s="734">
        <v>0</v>
      </c>
      <c r="N5012" s="931"/>
      <c r="O5012" s="530">
        <f t="shared" si="7485"/>
        <v>0</v>
      </c>
      <c r="P5012" s="530">
        <f t="shared" si="7486"/>
        <v>0</v>
      </c>
      <c r="Q5012" s="646"/>
      <c r="R5012" s="536"/>
      <c r="S5012" s="536"/>
      <c r="T5012" s="536"/>
      <c r="U5012" s="536"/>
      <c r="V5012" s="536"/>
      <c r="W5012" s="683" t="str">
        <f t="shared" si="7515"/>
        <v>OK</v>
      </c>
      <c r="X5012" s="141"/>
      <c r="Y5012" s="141"/>
      <c r="Z5012" s="552"/>
      <c r="AA5012" s="552"/>
      <c r="AB5012" s="683" t="str">
        <f t="shared" si="7516"/>
        <v>OK</v>
      </c>
      <c r="AC5012" s="593"/>
      <c r="AD5012" s="530">
        <f t="shared" si="7487"/>
        <v>0</v>
      </c>
      <c r="AE5012" s="842">
        <f t="shared" si="7488"/>
        <v>0</v>
      </c>
      <c r="AF5012" s="931"/>
      <c r="AG5012" s="530">
        <f t="shared" si="7489"/>
        <v>0</v>
      </c>
      <c r="AH5012" s="530">
        <f t="shared" si="7490"/>
        <v>0</v>
      </c>
      <c r="AI5012" s="641"/>
      <c r="AJ5012" s="537"/>
      <c r="AK5012" s="537"/>
      <c r="AL5012" s="537"/>
      <c r="AM5012" s="537"/>
      <c r="AN5012" s="537"/>
      <c r="AO5012" s="683" t="str">
        <f t="shared" si="7517"/>
        <v>OK</v>
      </c>
      <c r="AP5012" s="141"/>
      <c r="AQ5012" s="141"/>
      <c r="AR5012" s="552"/>
      <c r="AS5012" s="552"/>
      <c r="AT5012" s="683" t="str">
        <f t="shared" si="7518"/>
        <v>OK</v>
      </c>
      <c r="AU5012" s="593"/>
      <c r="AV5012" s="530">
        <f t="shared" si="7491"/>
        <v>0</v>
      </c>
      <c r="AW5012" s="842">
        <f t="shared" si="7492"/>
        <v>0</v>
      </c>
      <c r="AX5012" s="115">
        <f t="shared" si="7493"/>
        <v>0</v>
      </c>
      <c r="AY5012" s="5">
        <f t="shared" si="7494"/>
        <v>0</v>
      </c>
      <c r="AZ5012" s="7">
        <f t="shared" si="7519"/>
        <v>0</v>
      </c>
      <c r="BA5012" s="335" t="e">
        <f t="shared" si="7520"/>
        <v>#DIV/0!</v>
      </c>
      <c r="BB5012" s="23">
        <f t="shared" si="7495"/>
        <v>0</v>
      </c>
      <c r="BC5012" s="5">
        <f t="shared" si="7521"/>
        <v>0</v>
      </c>
      <c r="BD5012" s="7">
        <f t="shared" si="7522"/>
        <v>0</v>
      </c>
      <c r="BE5012" s="335" t="e">
        <f t="shared" si="7523"/>
        <v>#DIV/0!</v>
      </c>
      <c r="BG5012" s="826" t="str">
        <f t="shared" si="7496"/>
        <v>71.12</v>
      </c>
      <c r="BH5012" s="607" t="b">
        <f>COUNTIF('Codes SEC'!$B$2:$B$250,Ministres!BG5012)&gt;0</f>
        <v>1</v>
      </c>
    </row>
    <row r="5013" spans="1:60" ht="35.1" customHeight="1" x14ac:dyDescent="0.25">
      <c r="A5013" s="222" t="s">
        <v>6128</v>
      </c>
      <c r="B5013" s="112" t="s">
        <v>5018</v>
      </c>
      <c r="C5013" s="116" t="s">
        <v>149</v>
      </c>
      <c r="D5013" s="620">
        <v>1000</v>
      </c>
      <c r="E5013" s="278"/>
      <c r="F5013" s="116">
        <v>19</v>
      </c>
      <c r="G5013" s="700"/>
      <c r="H5013" s="900">
        <v>122</v>
      </c>
      <c r="I5013" s="580">
        <v>87200000</v>
      </c>
      <c r="J5013" s="689" t="s">
        <v>7020</v>
      </c>
      <c r="K5013" s="411" t="s">
        <v>7021</v>
      </c>
      <c r="L5013" s="733">
        <v>0</v>
      </c>
      <c r="M5013" s="734">
        <v>0</v>
      </c>
      <c r="N5013" s="931"/>
      <c r="O5013" s="530">
        <f t="shared" si="7485"/>
        <v>0</v>
      </c>
      <c r="P5013" s="530">
        <f t="shared" si="7486"/>
        <v>0</v>
      </c>
      <c r="Q5013" s="646"/>
      <c r="R5013" s="536"/>
      <c r="S5013" s="536"/>
      <c r="T5013" s="536"/>
      <c r="U5013" s="536"/>
      <c r="V5013" s="536"/>
      <c r="W5013" s="683" t="str">
        <f t="shared" si="7515"/>
        <v>OK</v>
      </c>
      <c r="X5013" s="141"/>
      <c r="Y5013" s="141"/>
      <c r="Z5013" s="552"/>
      <c r="AA5013" s="552"/>
      <c r="AB5013" s="683" t="str">
        <f t="shared" si="7516"/>
        <v>OK</v>
      </c>
      <c r="AC5013" s="593"/>
      <c r="AD5013" s="530">
        <f t="shared" si="7487"/>
        <v>0</v>
      </c>
      <c r="AE5013" s="842">
        <f t="shared" si="7488"/>
        <v>0</v>
      </c>
      <c r="AF5013" s="931"/>
      <c r="AG5013" s="530">
        <f t="shared" si="7489"/>
        <v>0</v>
      </c>
      <c r="AH5013" s="530">
        <f t="shared" si="7490"/>
        <v>0</v>
      </c>
      <c r="AI5013" s="641"/>
      <c r="AJ5013" s="537"/>
      <c r="AK5013" s="537"/>
      <c r="AL5013" s="537"/>
      <c r="AM5013" s="537"/>
      <c r="AN5013" s="537"/>
      <c r="AO5013" s="683" t="str">
        <f t="shared" si="7517"/>
        <v>OK</v>
      </c>
      <c r="AP5013" s="141"/>
      <c r="AQ5013" s="141"/>
      <c r="AR5013" s="552"/>
      <c r="AS5013" s="552"/>
      <c r="AT5013" s="683" t="str">
        <f t="shared" si="7518"/>
        <v>OK</v>
      </c>
      <c r="AU5013" s="593"/>
      <c r="AV5013" s="530">
        <f t="shared" si="7491"/>
        <v>0</v>
      </c>
      <c r="AW5013" s="842">
        <f t="shared" si="7492"/>
        <v>0</v>
      </c>
      <c r="AX5013" s="115">
        <f t="shared" si="7493"/>
        <v>0</v>
      </c>
      <c r="AY5013" s="5">
        <f t="shared" si="7494"/>
        <v>0</v>
      </c>
      <c r="AZ5013" s="7">
        <f t="shared" si="7519"/>
        <v>0</v>
      </c>
      <c r="BA5013" s="335" t="e">
        <f t="shared" si="7520"/>
        <v>#DIV/0!</v>
      </c>
      <c r="BB5013" s="23">
        <f t="shared" si="7495"/>
        <v>0</v>
      </c>
      <c r="BC5013" s="5">
        <f t="shared" si="7521"/>
        <v>0</v>
      </c>
      <c r="BD5013" s="7">
        <f t="shared" si="7522"/>
        <v>0</v>
      </c>
      <c r="BE5013" s="335" t="e">
        <f t="shared" si="7523"/>
        <v>#DIV/0!</v>
      </c>
      <c r="BG5013" s="826" t="str">
        <f t="shared" si="7496"/>
        <v>72.00</v>
      </c>
      <c r="BH5013" s="607" t="b">
        <f>COUNTIF('Codes SEC'!$B$2:$B$250,Ministres!BG5013)&gt;0</f>
        <v>1</v>
      </c>
    </row>
    <row r="5014" spans="1:60" ht="35.1" customHeight="1" x14ac:dyDescent="0.25">
      <c r="A5014" s="222" t="s">
        <v>6128</v>
      </c>
      <c r="B5014" s="112" t="s">
        <v>5018</v>
      </c>
      <c r="C5014" s="116" t="s">
        <v>149</v>
      </c>
      <c r="D5014" s="620">
        <v>1000</v>
      </c>
      <c r="E5014" s="278"/>
      <c r="F5014" s="116" t="s">
        <v>6671</v>
      </c>
      <c r="G5014" s="700"/>
      <c r="H5014" s="900">
        <v>122</v>
      </c>
      <c r="I5014" s="580">
        <v>87320000</v>
      </c>
      <c r="J5014" s="689" t="s">
        <v>6756</v>
      </c>
      <c r="K5014" s="411" t="s">
        <v>6757</v>
      </c>
      <c r="L5014" s="733">
        <v>0</v>
      </c>
      <c r="M5014" s="734">
        <v>0</v>
      </c>
      <c r="N5014" s="931"/>
      <c r="O5014" s="530">
        <f t="shared" si="7485"/>
        <v>0</v>
      </c>
      <c r="P5014" s="530">
        <f t="shared" si="7486"/>
        <v>0</v>
      </c>
      <c r="Q5014" s="646"/>
      <c r="R5014" s="536"/>
      <c r="S5014" s="536"/>
      <c r="T5014" s="536"/>
      <c r="U5014" s="536"/>
      <c r="V5014" s="536"/>
      <c r="W5014" s="683" t="str">
        <f>IF(SUM(Q5014:V5014)=X5014,"OK",SUM(Q5014:V5014)-X5014)</f>
        <v>OK</v>
      </c>
      <c r="X5014" s="141"/>
      <c r="Y5014" s="141"/>
      <c r="Z5014" s="552"/>
      <c r="AA5014" s="552"/>
      <c r="AB5014" s="683" t="str">
        <f>IF(SUM(Z5014:AA5014)=AC5014,"OK",SUM(Z5014:AA5014)-AC5014)</f>
        <v>OK</v>
      </c>
      <c r="AC5014" s="593"/>
      <c r="AD5014" s="530">
        <f t="shared" si="7487"/>
        <v>0</v>
      </c>
      <c r="AE5014" s="842">
        <f t="shared" si="7488"/>
        <v>0</v>
      </c>
      <c r="AF5014" s="931"/>
      <c r="AG5014" s="530">
        <f t="shared" si="7489"/>
        <v>0</v>
      </c>
      <c r="AH5014" s="530">
        <f t="shared" si="7490"/>
        <v>0</v>
      </c>
      <c r="AI5014" s="641"/>
      <c r="AJ5014" s="537"/>
      <c r="AK5014" s="537"/>
      <c r="AL5014" s="537"/>
      <c r="AM5014" s="537"/>
      <c r="AN5014" s="537"/>
      <c r="AO5014" s="683" t="str">
        <f>IF(SUM(AI5014:AN5014)=AP5014,"OK",SUM(AI5014:AN5014)-AP5014)</f>
        <v>OK</v>
      </c>
      <c r="AP5014" s="141"/>
      <c r="AQ5014" s="141"/>
      <c r="AR5014" s="552"/>
      <c r="AS5014" s="552"/>
      <c r="AT5014" s="683" t="str">
        <f>IF(SUM(AR5014:AS5014)=AU5014,"OK",SUM(AR5014:AS5014)-AU5014)</f>
        <v>OK</v>
      </c>
      <c r="AU5014" s="593"/>
      <c r="AV5014" s="530">
        <f t="shared" si="7491"/>
        <v>0</v>
      </c>
      <c r="AW5014" s="842">
        <f t="shared" si="7492"/>
        <v>0</v>
      </c>
      <c r="AX5014" s="115">
        <f t="shared" si="7493"/>
        <v>0</v>
      </c>
      <c r="AY5014" s="5">
        <f t="shared" si="7494"/>
        <v>0</v>
      </c>
      <c r="AZ5014" s="7">
        <f>AY5014-AX5014</f>
        <v>0</v>
      </c>
      <c r="BA5014" s="335" t="e">
        <f>AZ5014/AX5014</f>
        <v>#DIV/0!</v>
      </c>
      <c r="BB5014" s="23">
        <f t="shared" si="7495"/>
        <v>0</v>
      </c>
      <c r="BC5014" s="5">
        <f>AW5014</f>
        <v>0</v>
      </c>
      <c r="BD5014" s="7">
        <f>BC5014-BB5014</f>
        <v>0</v>
      </c>
      <c r="BE5014" s="335" t="e">
        <f>BD5014/BB5014</f>
        <v>#DIV/0!</v>
      </c>
      <c r="BG5014" s="826" t="str">
        <f t="shared" si="7496"/>
        <v>73.20</v>
      </c>
      <c r="BH5014" s="607" t="b">
        <f>COUNTIF('Codes SEC'!$B$2:$B$250,Ministres!BG5014)&gt;0</f>
        <v>1</v>
      </c>
    </row>
    <row r="5015" spans="1:60" ht="35.1" customHeight="1" x14ac:dyDescent="0.25">
      <c r="A5015" s="222" t="s">
        <v>6128</v>
      </c>
      <c r="B5015" s="112" t="s">
        <v>5018</v>
      </c>
      <c r="C5015" s="116" t="s">
        <v>149</v>
      </c>
      <c r="D5015" s="620">
        <v>1000</v>
      </c>
      <c r="E5015" s="278"/>
      <c r="F5015" s="116" t="s">
        <v>5016</v>
      </c>
      <c r="G5015" s="700"/>
      <c r="H5015" s="900">
        <v>122</v>
      </c>
      <c r="I5015" s="580">
        <v>87320000</v>
      </c>
      <c r="J5015" s="689" t="s">
        <v>6914</v>
      </c>
      <c r="K5015" s="411" t="s">
        <v>6915</v>
      </c>
      <c r="L5015" s="733">
        <v>0</v>
      </c>
      <c r="M5015" s="734">
        <v>0</v>
      </c>
      <c r="N5015" s="931"/>
      <c r="O5015" s="530">
        <f t="shared" si="7485"/>
        <v>0</v>
      </c>
      <c r="P5015" s="530">
        <f t="shared" si="7486"/>
        <v>0</v>
      </c>
      <c r="Q5015" s="646"/>
      <c r="R5015" s="536"/>
      <c r="S5015" s="536"/>
      <c r="T5015" s="536"/>
      <c r="U5015" s="536"/>
      <c r="V5015" s="536"/>
      <c r="W5015" s="683" t="str">
        <f>IF(SUM(Q5015:V5015)=X5015,"OK",SUM(Q5015:V5015)-X5015)</f>
        <v>OK</v>
      </c>
      <c r="X5015" s="141"/>
      <c r="Y5015" s="141"/>
      <c r="Z5015" s="552"/>
      <c r="AA5015" s="552"/>
      <c r="AB5015" s="683" t="str">
        <f>IF(SUM(Z5015:AA5015)=AC5015,"OK",SUM(Z5015:AA5015)-AC5015)</f>
        <v>OK</v>
      </c>
      <c r="AC5015" s="593"/>
      <c r="AD5015" s="530">
        <f t="shared" si="7487"/>
        <v>0</v>
      </c>
      <c r="AE5015" s="842">
        <f t="shared" si="7488"/>
        <v>0</v>
      </c>
      <c r="AF5015" s="931"/>
      <c r="AG5015" s="530">
        <f t="shared" si="7489"/>
        <v>0</v>
      </c>
      <c r="AH5015" s="530">
        <f t="shared" si="7490"/>
        <v>0</v>
      </c>
      <c r="AI5015" s="641"/>
      <c r="AJ5015" s="537"/>
      <c r="AK5015" s="537"/>
      <c r="AL5015" s="537"/>
      <c r="AM5015" s="537"/>
      <c r="AN5015" s="537"/>
      <c r="AO5015" s="683" t="str">
        <f>IF(SUM(AI5015:AN5015)=AP5015,"OK",SUM(AI5015:AN5015)-AP5015)</f>
        <v>OK</v>
      </c>
      <c r="AP5015" s="141"/>
      <c r="AQ5015" s="141"/>
      <c r="AR5015" s="552"/>
      <c r="AS5015" s="552"/>
      <c r="AT5015" s="683" t="str">
        <f>IF(SUM(AR5015:AS5015)=AU5015,"OK",SUM(AR5015:AS5015)-AU5015)</f>
        <v>OK</v>
      </c>
      <c r="AU5015" s="593"/>
      <c r="AV5015" s="530">
        <f t="shared" si="7491"/>
        <v>0</v>
      </c>
      <c r="AW5015" s="842">
        <f t="shared" si="7492"/>
        <v>0</v>
      </c>
      <c r="AX5015" s="115">
        <f t="shared" si="7493"/>
        <v>0</v>
      </c>
      <c r="AY5015" s="5">
        <f t="shared" si="7494"/>
        <v>0</v>
      </c>
      <c r="AZ5015" s="7">
        <f>AY5015-AX5015</f>
        <v>0</v>
      </c>
      <c r="BA5015" s="335" t="e">
        <f>AZ5015/AX5015</f>
        <v>#DIV/0!</v>
      </c>
      <c r="BB5015" s="23">
        <f t="shared" si="7495"/>
        <v>0</v>
      </c>
      <c r="BC5015" s="5">
        <f>AW5015</f>
        <v>0</v>
      </c>
      <c r="BD5015" s="7">
        <f>BC5015-BB5015</f>
        <v>0</v>
      </c>
      <c r="BE5015" s="335" t="e">
        <f>BD5015/BB5015</f>
        <v>#DIV/0!</v>
      </c>
      <c r="BG5015" s="826" t="str">
        <f t="shared" si="7496"/>
        <v>73.20</v>
      </c>
      <c r="BH5015" s="607" t="b">
        <f>COUNTIF('Codes SEC'!$B$2:$B$250,Ministres!BG5015)&gt;0</f>
        <v>1</v>
      </c>
    </row>
    <row r="5016" spans="1:60" ht="35.1" customHeight="1" x14ac:dyDescent="0.25">
      <c r="A5016" s="222" t="s">
        <v>6128</v>
      </c>
      <c r="B5016" s="112" t="s">
        <v>5018</v>
      </c>
      <c r="C5016" s="116" t="s">
        <v>149</v>
      </c>
      <c r="D5016" s="620">
        <v>1000</v>
      </c>
      <c r="E5016" s="278"/>
      <c r="F5016" s="116">
        <v>19</v>
      </c>
      <c r="G5016" s="700"/>
      <c r="H5016" s="900">
        <v>122</v>
      </c>
      <c r="I5016" s="580">
        <v>87340000</v>
      </c>
      <c r="J5016" s="689" t="s">
        <v>7022</v>
      </c>
      <c r="K5016" s="411" t="s">
        <v>7023</v>
      </c>
      <c r="L5016" s="733">
        <v>0</v>
      </c>
      <c r="M5016" s="734">
        <v>0</v>
      </c>
      <c r="N5016" s="931"/>
      <c r="O5016" s="530">
        <f t="shared" si="7485"/>
        <v>0</v>
      </c>
      <c r="P5016" s="530">
        <f t="shared" si="7486"/>
        <v>0</v>
      </c>
      <c r="Q5016" s="646"/>
      <c r="R5016" s="536"/>
      <c r="S5016" s="536"/>
      <c r="T5016" s="536"/>
      <c r="U5016" s="536"/>
      <c r="V5016" s="536"/>
      <c r="W5016" s="683" t="str">
        <f t="shared" si="7515"/>
        <v>OK</v>
      </c>
      <c r="X5016" s="141"/>
      <c r="Y5016" s="141"/>
      <c r="Z5016" s="552"/>
      <c r="AA5016" s="552"/>
      <c r="AB5016" s="683" t="str">
        <f t="shared" si="7516"/>
        <v>OK</v>
      </c>
      <c r="AC5016" s="593"/>
      <c r="AD5016" s="530">
        <f t="shared" si="7487"/>
        <v>0</v>
      </c>
      <c r="AE5016" s="842">
        <f t="shared" si="7488"/>
        <v>0</v>
      </c>
      <c r="AF5016" s="931"/>
      <c r="AG5016" s="530">
        <f t="shared" si="7489"/>
        <v>0</v>
      </c>
      <c r="AH5016" s="530">
        <f t="shared" si="7490"/>
        <v>0</v>
      </c>
      <c r="AI5016" s="641"/>
      <c r="AJ5016" s="537"/>
      <c r="AK5016" s="537"/>
      <c r="AL5016" s="537"/>
      <c r="AM5016" s="537"/>
      <c r="AN5016" s="537"/>
      <c r="AO5016" s="683" t="str">
        <f t="shared" si="7517"/>
        <v>OK</v>
      </c>
      <c r="AP5016" s="141"/>
      <c r="AQ5016" s="141"/>
      <c r="AR5016" s="552"/>
      <c r="AS5016" s="552"/>
      <c r="AT5016" s="683" t="str">
        <f t="shared" si="7518"/>
        <v>OK</v>
      </c>
      <c r="AU5016" s="593"/>
      <c r="AV5016" s="530">
        <f t="shared" si="7491"/>
        <v>0</v>
      </c>
      <c r="AW5016" s="842">
        <f t="shared" si="7492"/>
        <v>0</v>
      </c>
      <c r="AX5016" s="115">
        <f t="shared" si="7493"/>
        <v>0</v>
      </c>
      <c r="AY5016" s="5">
        <f t="shared" si="7494"/>
        <v>0</v>
      </c>
      <c r="AZ5016" s="7">
        <f t="shared" si="7519"/>
        <v>0</v>
      </c>
      <c r="BA5016" s="335" t="e">
        <f t="shared" si="7520"/>
        <v>#DIV/0!</v>
      </c>
      <c r="BB5016" s="23">
        <f t="shared" si="7495"/>
        <v>0</v>
      </c>
      <c r="BC5016" s="5">
        <f t="shared" si="7521"/>
        <v>0</v>
      </c>
      <c r="BD5016" s="7">
        <f t="shared" si="7522"/>
        <v>0</v>
      </c>
      <c r="BE5016" s="335" t="e">
        <f t="shared" si="7523"/>
        <v>#DIV/0!</v>
      </c>
      <c r="BG5016" s="826" t="str">
        <f t="shared" si="7496"/>
        <v>73.40</v>
      </c>
      <c r="BH5016" s="607" t="b">
        <f>COUNTIF('Codes SEC'!$B$2:$B$250,Ministres!BG5016)&gt;0</f>
        <v>1</v>
      </c>
    </row>
    <row r="5017" spans="1:60" ht="35.1" customHeight="1" x14ac:dyDescent="0.25">
      <c r="A5017" s="222" t="s">
        <v>6128</v>
      </c>
      <c r="B5017" s="112" t="s">
        <v>5018</v>
      </c>
      <c r="C5017" s="116" t="s">
        <v>149</v>
      </c>
      <c r="D5017" s="620">
        <v>1000</v>
      </c>
      <c r="E5017" s="278"/>
      <c r="F5017" s="116">
        <v>19</v>
      </c>
      <c r="G5017" s="700"/>
      <c r="H5017" s="900">
        <v>122</v>
      </c>
      <c r="I5017" s="580">
        <v>88561000</v>
      </c>
      <c r="J5017" s="689" t="s">
        <v>7094</v>
      </c>
      <c r="K5017" s="411" t="s">
        <v>7095</v>
      </c>
      <c r="L5017" s="733">
        <v>0</v>
      </c>
      <c r="M5017" s="734">
        <v>0</v>
      </c>
      <c r="N5017" s="931"/>
      <c r="O5017" s="530">
        <f t="shared" si="7485"/>
        <v>0</v>
      </c>
      <c r="P5017" s="530">
        <f t="shared" si="7486"/>
        <v>0</v>
      </c>
      <c r="Q5017" s="646"/>
      <c r="R5017" s="536"/>
      <c r="S5017" s="536"/>
      <c r="T5017" s="536"/>
      <c r="U5017" s="536"/>
      <c r="V5017" s="536"/>
      <c r="W5017" s="683" t="str">
        <f t="shared" si="7515"/>
        <v>OK</v>
      </c>
      <c r="X5017" s="141"/>
      <c r="Y5017" s="141"/>
      <c r="Z5017" s="552"/>
      <c r="AA5017" s="552"/>
      <c r="AB5017" s="683" t="str">
        <f t="shared" si="7516"/>
        <v>OK</v>
      </c>
      <c r="AC5017" s="593"/>
      <c r="AD5017" s="530">
        <f t="shared" si="7487"/>
        <v>0</v>
      </c>
      <c r="AE5017" s="842">
        <f t="shared" si="7488"/>
        <v>0</v>
      </c>
      <c r="AF5017" s="931"/>
      <c r="AG5017" s="530">
        <f t="shared" si="7489"/>
        <v>0</v>
      </c>
      <c r="AH5017" s="530">
        <f t="shared" si="7490"/>
        <v>0</v>
      </c>
      <c r="AI5017" s="641"/>
      <c r="AJ5017" s="537"/>
      <c r="AK5017" s="537"/>
      <c r="AL5017" s="537"/>
      <c r="AM5017" s="537"/>
      <c r="AN5017" s="537"/>
      <c r="AO5017" s="683" t="str">
        <f t="shared" si="7517"/>
        <v>OK</v>
      </c>
      <c r="AP5017" s="141"/>
      <c r="AQ5017" s="141"/>
      <c r="AR5017" s="552"/>
      <c r="AS5017" s="552"/>
      <c r="AT5017" s="683" t="str">
        <f t="shared" si="7518"/>
        <v>OK</v>
      </c>
      <c r="AU5017" s="593"/>
      <c r="AV5017" s="530">
        <f t="shared" si="7491"/>
        <v>0</v>
      </c>
      <c r="AW5017" s="842">
        <f t="shared" si="7492"/>
        <v>0</v>
      </c>
      <c r="AX5017" s="115">
        <f t="shared" si="7493"/>
        <v>0</v>
      </c>
      <c r="AY5017" s="5">
        <f t="shared" si="7494"/>
        <v>0</v>
      </c>
      <c r="AZ5017" s="7">
        <f t="shared" si="7519"/>
        <v>0</v>
      </c>
      <c r="BA5017" s="335" t="e">
        <f t="shared" si="7520"/>
        <v>#DIV/0!</v>
      </c>
      <c r="BB5017" s="23">
        <f t="shared" si="7495"/>
        <v>0</v>
      </c>
      <c r="BC5017" s="5">
        <f t="shared" si="7521"/>
        <v>0</v>
      </c>
      <c r="BD5017" s="7">
        <f t="shared" si="7522"/>
        <v>0</v>
      </c>
      <c r="BE5017" s="335" t="e">
        <f t="shared" si="7523"/>
        <v>#DIV/0!</v>
      </c>
      <c r="BG5017" s="826" t="str">
        <f t="shared" si="7496"/>
        <v>85.61</v>
      </c>
      <c r="BH5017" s="607" t="b">
        <f>COUNTIF('Codes SEC'!$B$2:$B$250,Ministres!BG5017)&gt;0</f>
        <v>1</v>
      </c>
    </row>
    <row r="5018" spans="1:60" ht="12.75" customHeight="1" x14ac:dyDescent="0.25">
      <c r="A5018" s="225"/>
      <c r="B5018" s="206"/>
      <c r="C5018" s="253"/>
      <c r="D5018" s="621"/>
      <c r="E5018" s="275"/>
      <c r="F5018" s="269"/>
      <c r="G5018" s="695"/>
      <c r="H5018" s="886"/>
      <c r="I5018" s="403"/>
      <c r="J5018" s="381"/>
      <c r="K5018" s="514" t="s">
        <v>59</v>
      </c>
      <c r="L5018" s="313">
        <f>L4994+L4995+L4996+L4997+L4998+L4999+L5000+L5001+L5002+L5004+L5005+L5006+L5007+L5008+L5009+L5010+L5011+L5012+L5013+L5014+L5015+L5016+L5017+L5003</f>
        <v>0</v>
      </c>
      <c r="M5018" s="744">
        <f t="shared" ref="M5018:BE5018" si="7524">M4994+M4995+M4996+M4997+M4998+M4999+M5000+M5001+M5002+M5004+M5005+M5006+M5007+M5008+M5009+M5010+M5011+M5012+M5013+M5014+M5015+M5016+M5017+M5003</f>
        <v>0</v>
      </c>
      <c r="N5018" s="930">
        <f t="shared" si="7524"/>
        <v>0</v>
      </c>
      <c r="O5018" s="790">
        <f t="shared" si="7524"/>
        <v>0</v>
      </c>
      <c r="P5018" s="790">
        <f t="shared" si="7524"/>
        <v>0</v>
      </c>
      <c r="Q5018" s="787">
        <f t="shared" si="7524"/>
        <v>0</v>
      </c>
      <c r="R5018" s="648">
        <f t="shared" si="7524"/>
        <v>0</v>
      </c>
      <c r="S5018" s="648">
        <f t="shared" si="7524"/>
        <v>0</v>
      </c>
      <c r="T5018" s="648">
        <f t="shared" si="7524"/>
        <v>0</v>
      </c>
      <c r="U5018" s="648">
        <f t="shared" si="7524"/>
        <v>0</v>
      </c>
      <c r="V5018" s="648">
        <f t="shared" si="7524"/>
        <v>0</v>
      </c>
      <c r="W5018" s="790" t="e">
        <f t="shared" si="7524"/>
        <v>#VALUE!</v>
      </c>
      <c r="X5018" s="649">
        <f t="shared" si="7524"/>
        <v>0</v>
      </c>
      <c r="Y5018" s="649">
        <f t="shared" si="7524"/>
        <v>0</v>
      </c>
      <c r="Z5018" s="648">
        <f t="shared" si="7524"/>
        <v>0</v>
      </c>
      <c r="AA5018" s="648">
        <f t="shared" si="7524"/>
        <v>0</v>
      </c>
      <c r="AB5018" s="790" t="e">
        <f t="shared" si="7524"/>
        <v>#VALUE!</v>
      </c>
      <c r="AC5018" s="649">
        <f t="shared" si="7524"/>
        <v>0</v>
      </c>
      <c r="AD5018" s="790">
        <f t="shared" si="7524"/>
        <v>0</v>
      </c>
      <c r="AE5018" s="843">
        <f t="shared" si="7524"/>
        <v>0</v>
      </c>
      <c r="AF5018" s="930">
        <f t="shared" si="7524"/>
        <v>0</v>
      </c>
      <c r="AG5018" s="790">
        <f t="shared" si="7524"/>
        <v>0</v>
      </c>
      <c r="AH5018" s="790">
        <f t="shared" si="7524"/>
        <v>0</v>
      </c>
      <c r="AI5018" s="787">
        <f t="shared" si="7524"/>
        <v>0</v>
      </c>
      <c r="AJ5018" s="648">
        <f t="shared" si="7524"/>
        <v>0</v>
      </c>
      <c r="AK5018" s="648">
        <f t="shared" si="7524"/>
        <v>0</v>
      </c>
      <c r="AL5018" s="648">
        <f t="shared" si="7524"/>
        <v>0</v>
      </c>
      <c r="AM5018" s="648">
        <f t="shared" si="7524"/>
        <v>0</v>
      </c>
      <c r="AN5018" s="648">
        <f t="shared" si="7524"/>
        <v>0</v>
      </c>
      <c r="AO5018" s="790" t="e">
        <f t="shared" si="7524"/>
        <v>#VALUE!</v>
      </c>
      <c r="AP5018" s="649">
        <f t="shared" si="7524"/>
        <v>0</v>
      </c>
      <c r="AQ5018" s="649">
        <f t="shared" si="7524"/>
        <v>0</v>
      </c>
      <c r="AR5018" s="648">
        <f t="shared" si="7524"/>
        <v>0</v>
      </c>
      <c r="AS5018" s="648">
        <f t="shared" si="7524"/>
        <v>0</v>
      </c>
      <c r="AT5018" s="790" t="e">
        <f t="shared" si="7524"/>
        <v>#VALUE!</v>
      </c>
      <c r="AU5018" s="649">
        <f t="shared" si="7524"/>
        <v>0</v>
      </c>
      <c r="AV5018" s="790">
        <f t="shared" si="7524"/>
        <v>0</v>
      </c>
      <c r="AW5018" s="843">
        <f t="shared" si="7524"/>
        <v>0</v>
      </c>
      <c r="AX5018" s="336">
        <f t="shared" si="7524"/>
        <v>0</v>
      </c>
      <c r="AY5018" s="337">
        <f t="shared" si="7524"/>
        <v>0</v>
      </c>
      <c r="AZ5018" s="338">
        <f t="shared" si="7524"/>
        <v>0</v>
      </c>
      <c r="BA5018" s="339" t="e">
        <f t="shared" si="7524"/>
        <v>#DIV/0!</v>
      </c>
      <c r="BB5018" s="322">
        <f t="shared" si="7524"/>
        <v>0</v>
      </c>
      <c r="BC5018" s="337">
        <f t="shared" si="7524"/>
        <v>0</v>
      </c>
      <c r="BD5018" s="338">
        <f t="shared" si="7524"/>
        <v>0</v>
      </c>
      <c r="BE5018" s="339" t="e">
        <f t="shared" si="7524"/>
        <v>#DIV/0!</v>
      </c>
      <c r="BG5018" s="826"/>
      <c r="BH5018" s="607"/>
    </row>
    <row r="5019" spans="1:60" ht="12.75" customHeight="1" x14ac:dyDescent="0.25">
      <c r="A5019" s="226"/>
      <c r="B5019" s="207"/>
      <c r="C5019" s="254"/>
      <c r="D5019" s="300"/>
      <c r="E5019" s="276"/>
      <c r="F5019" s="300"/>
      <c r="G5019" s="696"/>
      <c r="H5019" s="887"/>
      <c r="I5019" s="444"/>
      <c r="J5019" s="393"/>
      <c r="K5019" s="404" t="s">
        <v>3768</v>
      </c>
      <c r="L5019" s="729">
        <f>L4990+L5018</f>
        <v>0</v>
      </c>
      <c r="M5019" s="742">
        <f>M4990+M5018</f>
        <v>0</v>
      </c>
      <c r="N5019" s="844">
        <f>N4990+N5018</f>
        <v>0</v>
      </c>
      <c r="O5019" s="665">
        <f>O4990+O5018</f>
        <v>0</v>
      </c>
      <c r="P5019" s="665">
        <f>P4990+P5018</f>
        <v>0</v>
      </c>
      <c r="Q5019" s="638">
        <f>Q4990+Q5018</f>
        <v>0</v>
      </c>
      <c r="R5019" s="130">
        <f>R4990+R5018</f>
        <v>0</v>
      </c>
      <c r="S5019" s="130">
        <f>S4990+S5018</f>
        <v>0</v>
      </c>
      <c r="T5019" s="130">
        <f>T4990+T5018</f>
        <v>0</v>
      </c>
      <c r="U5019" s="130">
        <f>U4990+U5018</f>
        <v>0</v>
      </c>
      <c r="V5019" s="130">
        <f>V4990+V5018</f>
        <v>0</v>
      </c>
      <c r="W5019" s="665"/>
      <c r="X5019" s="130">
        <f>X4990+X5018</f>
        <v>0</v>
      </c>
      <c r="Y5019" s="130">
        <f>Y4990+Y5018</f>
        <v>0</v>
      </c>
      <c r="Z5019" s="130">
        <f>Z4990+Z5018</f>
        <v>0</v>
      </c>
      <c r="AA5019" s="130">
        <f>AA4990+AA5018</f>
        <v>0</v>
      </c>
      <c r="AB5019" s="665"/>
      <c r="AC5019" s="130">
        <f>AC4990+AC5018</f>
        <v>0</v>
      </c>
      <c r="AD5019" s="665">
        <f>AD4990+AD5018</f>
        <v>0</v>
      </c>
      <c r="AE5019" s="845">
        <f>AE4990+AE5018</f>
        <v>0</v>
      </c>
      <c r="AF5019" s="844">
        <f>AF4990+AF5018</f>
        <v>0</v>
      </c>
      <c r="AG5019" s="665">
        <f>AG4990+AG5018</f>
        <v>0</v>
      </c>
      <c r="AH5019" s="665">
        <f>AH4990+AH5018</f>
        <v>0</v>
      </c>
      <c r="AI5019" s="638">
        <f>AI4990+AI5018</f>
        <v>0</v>
      </c>
      <c r="AJ5019" s="130">
        <f>AJ4990+AJ5018</f>
        <v>0</v>
      </c>
      <c r="AK5019" s="130">
        <f>AK4990+AK5018</f>
        <v>0</v>
      </c>
      <c r="AL5019" s="130">
        <f>AL4990+AL5018</f>
        <v>0</v>
      </c>
      <c r="AM5019" s="130">
        <f>AM4990+AM5018</f>
        <v>0</v>
      </c>
      <c r="AN5019" s="130">
        <f>AN4990+AN5018</f>
        <v>0</v>
      </c>
      <c r="AO5019" s="665"/>
      <c r="AP5019" s="130">
        <f>AP4990+AP5018</f>
        <v>0</v>
      </c>
      <c r="AQ5019" s="130">
        <f>AQ4990+AQ5018</f>
        <v>0</v>
      </c>
      <c r="AR5019" s="130">
        <f>AR4990+AR5018</f>
        <v>0</v>
      </c>
      <c r="AS5019" s="130">
        <f>AS4990+AS5018</f>
        <v>0</v>
      </c>
      <c r="AT5019" s="665"/>
      <c r="AU5019" s="130">
        <f>AU4990+AU5018</f>
        <v>0</v>
      </c>
      <c r="AV5019" s="665">
        <f>AV4990+AV5018</f>
        <v>0</v>
      </c>
      <c r="AW5019" s="845">
        <f>AW4990+AW5018</f>
        <v>0</v>
      </c>
      <c r="AX5019" s="314">
        <f>AX4990+AX5018</f>
        <v>0</v>
      </c>
      <c r="AY5019" s="131">
        <f>AY4990+AY5018</f>
        <v>0</v>
      </c>
      <c r="AZ5019" s="132">
        <f>AZ4990+AZ5018</f>
        <v>0</v>
      </c>
      <c r="BA5019" s="340" t="e">
        <f>BA4990+BA5018</f>
        <v>#DIV/0!</v>
      </c>
      <c r="BB5019" s="310">
        <f>BB4990+BB5018</f>
        <v>0</v>
      </c>
      <c r="BC5019" s="131">
        <f>BC4990+BC5018</f>
        <v>0</v>
      </c>
      <c r="BD5019" s="132">
        <f>BD4990+BD5018</f>
        <v>0</v>
      </c>
      <c r="BE5019" s="340" t="e">
        <f>BE4990+BE5018</f>
        <v>#DIV/0!</v>
      </c>
      <c r="BF5019" s="40"/>
      <c r="BG5019" s="826"/>
      <c r="BH5019" s="607"/>
    </row>
    <row r="5020" spans="1:60" ht="12.75" customHeight="1" x14ac:dyDescent="0.25">
      <c r="A5020" s="222"/>
      <c r="C5020" s="116"/>
      <c r="D5020" s="620"/>
      <c r="F5020" s="117"/>
      <c r="G5020" s="690"/>
      <c r="H5020" s="878"/>
      <c r="I5020" s="397"/>
      <c r="J5020" s="380"/>
      <c r="K5020" s="405" t="s">
        <v>208</v>
      </c>
      <c r="L5020" s="731">
        <v>0</v>
      </c>
      <c r="M5020" s="732">
        <v>0</v>
      </c>
      <c r="N5020" s="929">
        <v>0</v>
      </c>
      <c r="O5020" s="530">
        <v>0</v>
      </c>
      <c r="P5020" s="530">
        <v>0</v>
      </c>
      <c r="Q5020" s="641">
        <v>0</v>
      </c>
      <c r="R5020" s="537">
        <v>0</v>
      </c>
      <c r="S5020" s="537">
        <v>0</v>
      </c>
      <c r="T5020" s="537">
        <v>0</v>
      </c>
      <c r="U5020" s="537">
        <v>0</v>
      </c>
      <c r="V5020" s="537">
        <v>0</v>
      </c>
      <c r="W5020" s="530"/>
      <c r="X5020" s="142">
        <v>0</v>
      </c>
      <c r="Y5020" s="142">
        <v>0</v>
      </c>
      <c r="Z5020" s="537">
        <v>0</v>
      </c>
      <c r="AA5020" s="537">
        <v>0</v>
      </c>
      <c r="AB5020" s="530"/>
      <c r="AC5020" s="142">
        <v>0</v>
      </c>
      <c r="AD5020" s="530">
        <v>0</v>
      </c>
      <c r="AE5020" s="842">
        <v>0</v>
      </c>
      <c r="AF5020" s="929">
        <v>0</v>
      </c>
      <c r="AG5020" s="530">
        <v>0</v>
      </c>
      <c r="AH5020" s="530">
        <v>0</v>
      </c>
      <c r="AI5020" s="641">
        <v>0</v>
      </c>
      <c r="AJ5020" s="537">
        <v>0</v>
      </c>
      <c r="AK5020" s="537">
        <v>0</v>
      </c>
      <c r="AL5020" s="537">
        <v>0</v>
      </c>
      <c r="AM5020" s="537">
        <v>0</v>
      </c>
      <c r="AN5020" s="537">
        <v>0</v>
      </c>
      <c r="AO5020" s="530"/>
      <c r="AP5020" s="142">
        <v>0</v>
      </c>
      <c r="AQ5020" s="142">
        <v>0</v>
      </c>
      <c r="AR5020" s="537">
        <v>0</v>
      </c>
      <c r="AS5020" s="537">
        <v>0</v>
      </c>
      <c r="AT5020" s="530"/>
      <c r="AU5020" s="142">
        <v>0</v>
      </c>
      <c r="AV5020" s="530">
        <v>0</v>
      </c>
      <c r="AW5020" s="842">
        <v>0</v>
      </c>
      <c r="AX5020" s="115">
        <v>0</v>
      </c>
      <c r="AY5020" s="5">
        <v>0</v>
      </c>
      <c r="AZ5020" s="5">
        <v>0</v>
      </c>
      <c r="BA5020" s="335">
        <v>0</v>
      </c>
      <c r="BB5020" s="23">
        <v>0</v>
      </c>
      <c r="BC5020" s="5">
        <v>0</v>
      </c>
      <c r="BD5020" s="5">
        <v>0</v>
      </c>
      <c r="BE5020" s="335">
        <v>0</v>
      </c>
      <c r="BG5020" s="826"/>
      <c r="BH5020" s="607"/>
    </row>
    <row r="5021" spans="1:60" ht="12.75" customHeight="1" x14ac:dyDescent="0.25">
      <c r="A5021" s="222"/>
      <c r="C5021" s="116"/>
      <c r="D5021" s="620"/>
      <c r="F5021" s="117"/>
      <c r="G5021" s="694"/>
      <c r="H5021" s="878"/>
      <c r="I5021" s="397"/>
      <c r="J5021" s="380"/>
      <c r="K5021" s="405" t="s">
        <v>96</v>
      </c>
      <c r="L5021" s="731">
        <v>0</v>
      </c>
      <c r="M5021" s="732">
        <v>0</v>
      </c>
      <c r="N5021" s="929">
        <v>0</v>
      </c>
      <c r="O5021" s="530">
        <v>0</v>
      </c>
      <c r="P5021" s="530">
        <v>0</v>
      </c>
      <c r="Q5021" s="641">
        <v>0</v>
      </c>
      <c r="R5021" s="537">
        <v>0</v>
      </c>
      <c r="S5021" s="537">
        <v>0</v>
      </c>
      <c r="T5021" s="537">
        <v>0</v>
      </c>
      <c r="U5021" s="537">
        <v>0</v>
      </c>
      <c r="V5021" s="537">
        <v>0</v>
      </c>
      <c r="W5021" s="530"/>
      <c r="X5021" s="142">
        <v>0</v>
      </c>
      <c r="Y5021" s="142">
        <v>0</v>
      </c>
      <c r="Z5021" s="537">
        <v>0</v>
      </c>
      <c r="AA5021" s="537">
        <v>0</v>
      </c>
      <c r="AB5021" s="530"/>
      <c r="AC5021" s="142">
        <v>0</v>
      </c>
      <c r="AD5021" s="530">
        <v>0</v>
      </c>
      <c r="AE5021" s="842">
        <v>0</v>
      </c>
      <c r="AF5021" s="929">
        <v>0</v>
      </c>
      <c r="AG5021" s="530">
        <v>0</v>
      </c>
      <c r="AH5021" s="530">
        <v>0</v>
      </c>
      <c r="AI5021" s="641">
        <v>0</v>
      </c>
      <c r="AJ5021" s="537">
        <v>0</v>
      </c>
      <c r="AK5021" s="537">
        <v>0</v>
      </c>
      <c r="AL5021" s="537">
        <v>0</v>
      </c>
      <c r="AM5021" s="537">
        <v>0</v>
      </c>
      <c r="AN5021" s="537">
        <v>0</v>
      </c>
      <c r="AO5021" s="530"/>
      <c r="AP5021" s="142">
        <v>0</v>
      </c>
      <c r="AQ5021" s="142">
        <v>0</v>
      </c>
      <c r="AR5021" s="537">
        <v>0</v>
      </c>
      <c r="AS5021" s="537">
        <v>0</v>
      </c>
      <c r="AT5021" s="530"/>
      <c r="AU5021" s="142">
        <v>0</v>
      </c>
      <c r="AV5021" s="530">
        <v>0</v>
      </c>
      <c r="AW5021" s="842">
        <v>0</v>
      </c>
      <c r="AX5021" s="115">
        <v>0</v>
      </c>
      <c r="AY5021" s="5">
        <v>0</v>
      </c>
      <c r="AZ5021" s="5">
        <v>0</v>
      </c>
      <c r="BA5021" s="335">
        <v>0</v>
      </c>
      <c r="BB5021" s="23">
        <v>0</v>
      </c>
      <c r="BC5021" s="5">
        <v>0</v>
      </c>
      <c r="BD5021" s="5">
        <v>0</v>
      </c>
      <c r="BE5021" s="335">
        <v>0</v>
      </c>
      <c r="BG5021" s="826"/>
      <c r="BH5021" s="607"/>
    </row>
    <row r="5022" spans="1:60" ht="12.75" customHeight="1" x14ac:dyDescent="0.25">
      <c r="A5022" s="222"/>
      <c r="C5022" s="116"/>
      <c r="D5022" s="620"/>
      <c r="F5022" s="117"/>
      <c r="G5022" s="694"/>
      <c r="H5022" s="878"/>
      <c r="I5022" s="397"/>
      <c r="J5022" s="380"/>
      <c r="K5022" s="405" t="s">
        <v>209</v>
      </c>
      <c r="L5022" s="731">
        <v>0</v>
      </c>
      <c r="M5022" s="732">
        <v>0</v>
      </c>
      <c r="N5022" s="929">
        <v>0</v>
      </c>
      <c r="O5022" s="530">
        <v>0</v>
      </c>
      <c r="P5022" s="530">
        <v>0</v>
      </c>
      <c r="Q5022" s="641">
        <v>0</v>
      </c>
      <c r="R5022" s="537">
        <v>0</v>
      </c>
      <c r="S5022" s="537">
        <v>0</v>
      </c>
      <c r="T5022" s="537">
        <v>0</v>
      </c>
      <c r="U5022" s="537">
        <v>0</v>
      </c>
      <c r="V5022" s="537">
        <v>0</v>
      </c>
      <c r="W5022" s="530"/>
      <c r="X5022" s="142">
        <v>0</v>
      </c>
      <c r="Y5022" s="142">
        <v>0</v>
      </c>
      <c r="Z5022" s="537">
        <v>0</v>
      </c>
      <c r="AA5022" s="537">
        <v>0</v>
      </c>
      <c r="AB5022" s="530"/>
      <c r="AC5022" s="142">
        <v>0</v>
      </c>
      <c r="AD5022" s="530">
        <v>0</v>
      </c>
      <c r="AE5022" s="842">
        <v>0</v>
      </c>
      <c r="AF5022" s="929">
        <v>0</v>
      </c>
      <c r="AG5022" s="530">
        <v>0</v>
      </c>
      <c r="AH5022" s="530">
        <v>0</v>
      </c>
      <c r="AI5022" s="641">
        <v>0</v>
      </c>
      <c r="AJ5022" s="537">
        <v>0</v>
      </c>
      <c r="AK5022" s="537">
        <v>0</v>
      </c>
      <c r="AL5022" s="537">
        <v>0</v>
      </c>
      <c r="AM5022" s="537">
        <v>0</v>
      </c>
      <c r="AN5022" s="537">
        <v>0</v>
      </c>
      <c r="AO5022" s="530"/>
      <c r="AP5022" s="142">
        <v>0</v>
      </c>
      <c r="AQ5022" s="142">
        <v>0</v>
      </c>
      <c r="AR5022" s="537">
        <v>0</v>
      </c>
      <c r="AS5022" s="537">
        <v>0</v>
      </c>
      <c r="AT5022" s="530"/>
      <c r="AU5022" s="142">
        <v>0</v>
      </c>
      <c r="AV5022" s="530">
        <v>0</v>
      </c>
      <c r="AW5022" s="842">
        <v>0</v>
      </c>
      <c r="AX5022" s="115">
        <v>0</v>
      </c>
      <c r="AY5022" s="5">
        <v>0</v>
      </c>
      <c r="AZ5022" s="5">
        <v>0</v>
      </c>
      <c r="BA5022" s="335">
        <v>0</v>
      </c>
      <c r="BB5022" s="23">
        <v>0</v>
      </c>
      <c r="BC5022" s="5">
        <v>0</v>
      </c>
      <c r="BD5022" s="5">
        <v>0</v>
      </c>
      <c r="BE5022" s="335">
        <v>0</v>
      </c>
      <c r="BG5022" s="826"/>
      <c r="BH5022" s="607"/>
    </row>
    <row r="5023" spans="1:60" ht="12.75" customHeight="1" x14ac:dyDescent="0.25">
      <c r="A5023" s="222"/>
      <c r="C5023" s="116"/>
      <c r="D5023" s="620"/>
      <c r="F5023" s="117"/>
      <c r="G5023" s="694"/>
      <c r="H5023" s="878"/>
      <c r="I5023" s="397"/>
      <c r="J5023" s="380"/>
      <c r="K5023" s="405" t="s">
        <v>210</v>
      </c>
      <c r="L5023" s="731">
        <v>0</v>
      </c>
      <c r="M5023" s="732">
        <v>0</v>
      </c>
      <c r="N5023" s="929">
        <v>0</v>
      </c>
      <c r="O5023" s="530">
        <v>0</v>
      </c>
      <c r="P5023" s="530">
        <v>0</v>
      </c>
      <c r="Q5023" s="641">
        <v>0</v>
      </c>
      <c r="R5023" s="537">
        <v>0</v>
      </c>
      <c r="S5023" s="537">
        <v>0</v>
      </c>
      <c r="T5023" s="537">
        <v>0</v>
      </c>
      <c r="U5023" s="537">
        <v>0</v>
      </c>
      <c r="V5023" s="537">
        <v>0</v>
      </c>
      <c r="W5023" s="530"/>
      <c r="X5023" s="142">
        <v>0</v>
      </c>
      <c r="Y5023" s="142">
        <v>0</v>
      </c>
      <c r="Z5023" s="537">
        <v>0</v>
      </c>
      <c r="AA5023" s="537">
        <v>0</v>
      </c>
      <c r="AB5023" s="530"/>
      <c r="AC5023" s="142">
        <v>0</v>
      </c>
      <c r="AD5023" s="530">
        <v>0</v>
      </c>
      <c r="AE5023" s="842">
        <v>0</v>
      </c>
      <c r="AF5023" s="929">
        <v>0</v>
      </c>
      <c r="AG5023" s="530">
        <v>0</v>
      </c>
      <c r="AH5023" s="530">
        <v>0</v>
      </c>
      <c r="AI5023" s="641">
        <v>0</v>
      </c>
      <c r="AJ5023" s="537">
        <v>0</v>
      </c>
      <c r="AK5023" s="537">
        <v>0</v>
      </c>
      <c r="AL5023" s="537">
        <v>0</v>
      </c>
      <c r="AM5023" s="537">
        <v>0</v>
      </c>
      <c r="AN5023" s="537">
        <v>0</v>
      </c>
      <c r="AO5023" s="530"/>
      <c r="AP5023" s="142">
        <v>0</v>
      </c>
      <c r="AQ5023" s="142">
        <v>0</v>
      </c>
      <c r="AR5023" s="537">
        <v>0</v>
      </c>
      <c r="AS5023" s="537">
        <v>0</v>
      </c>
      <c r="AT5023" s="530"/>
      <c r="AU5023" s="142">
        <v>0</v>
      </c>
      <c r="AV5023" s="530">
        <v>0</v>
      </c>
      <c r="AW5023" s="842">
        <v>0</v>
      </c>
      <c r="AX5023" s="115">
        <v>0</v>
      </c>
      <c r="AY5023" s="5">
        <v>0</v>
      </c>
      <c r="AZ5023" s="5">
        <v>0</v>
      </c>
      <c r="BA5023" s="335">
        <v>0</v>
      </c>
      <c r="BB5023" s="23">
        <v>0</v>
      </c>
      <c r="BC5023" s="5">
        <v>0</v>
      </c>
      <c r="BD5023" s="5">
        <v>0</v>
      </c>
      <c r="BE5023" s="335">
        <v>0</v>
      </c>
      <c r="BG5023" s="826"/>
      <c r="BH5023" s="607"/>
    </row>
    <row r="5024" spans="1:60" ht="12.75" customHeight="1" x14ac:dyDescent="0.25">
      <c r="A5024" s="222"/>
      <c r="C5024" s="116"/>
      <c r="D5024" s="620"/>
      <c r="F5024" s="117"/>
      <c r="G5024" s="694"/>
      <c r="H5024" s="878"/>
      <c r="I5024" s="397"/>
      <c r="J5024" s="380"/>
      <c r="K5024" s="406" t="s">
        <v>53</v>
      </c>
      <c r="L5024" s="731">
        <v>0</v>
      </c>
      <c r="M5024" s="732">
        <v>0</v>
      </c>
      <c r="N5024" s="929">
        <v>0</v>
      </c>
      <c r="O5024" s="530">
        <v>0</v>
      </c>
      <c r="P5024" s="530">
        <v>0</v>
      </c>
      <c r="Q5024" s="641">
        <v>0</v>
      </c>
      <c r="R5024" s="537">
        <v>0</v>
      </c>
      <c r="S5024" s="537">
        <v>0</v>
      </c>
      <c r="T5024" s="537">
        <v>0</v>
      </c>
      <c r="U5024" s="537">
        <v>0</v>
      </c>
      <c r="V5024" s="537">
        <v>0</v>
      </c>
      <c r="W5024" s="530"/>
      <c r="X5024" s="142">
        <v>0</v>
      </c>
      <c r="Y5024" s="142">
        <v>0</v>
      </c>
      <c r="Z5024" s="537">
        <v>0</v>
      </c>
      <c r="AA5024" s="537">
        <v>0</v>
      </c>
      <c r="AB5024" s="530"/>
      <c r="AC5024" s="142">
        <v>0</v>
      </c>
      <c r="AD5024" s="530">
        <v>0</v>
      </c>
      <c r="AE5024" s="842">
        <v>0</v>
      </c>
      <c r="AF5024" s="929">
        <v>0</v>
      </c>
      <c r="AG5024" s="530">
        <v>0</v>
      </c>
      <c r="AH5024" s="530">
        <v>0</v>
      </c>
      <c r="AI5024" s="641">
        <v>0</v>
      </c>
      <c r="AJ5024" s="537">
        <v>0</v>
      </c>
      <c r="AK5024" s="537">
        <v>0</v>
      </c>
      <c r="AL5024" s="537">
        <v>0</v>
      </c>
      <c r="AM5024" s="537">
        <v>0</v>
      </c>
      <c r="AN5024" s="537">
        <v>0</v>
      </c>
      <c r="AO5024" s="530"/>
      <c r="AP5024" s="142">
        <v>0</v>
      </c>
      <c r="AQ5024" s="142">
        <v>0</v>
      </c>
      <c r="AR5024" s="537">
        <v>0</v>
      </c>
      <c r="AS5024" s="537">
        <v>0</v>
      </c>
      <c r="AT5024" s="530"/>
      <c r="AU5024" s="142">
        <v>0</v>
      </c>
      <c r="AV5024" s="530">
        <v>0</v>
      </c>
      <c r="AW5024" s="842">
        <v>0</v>
      </c>
      <c r="AX5024" s="115">
        <v>0</v>
      </c>
      <c r="AY5024" s="5">
        <v>0</v>
      </c>
      <c r="AZ5024" s="5">
        <v>0</v>
      </c>
      <c r="BA5024" s="335">
        <v>0</v>
      </c>
      <c r="BB5024" s="23">
        <v>0</v>
      </c>
      <c r="BC5024" s="5">
        <v>0</v>
      </c>
      <c r="BD5024" s="5">
        <v>0</v>
      </c>
      <c r="BE5024" s="335">
        <v>0</v>
      </c>
      <c r="BG5024" s="826"/>
      <c r="BH5024" s="607"/>
    </row>
    <row r="5025" spans="1:61" ht="12.75" customHeight="1" x14ac:dyDescent="0.25">
      <c r="A5025" s="222"/>
      <c r="C5025" s="116"/>
      <c r="D5025" s="620"/>
      <c r="F5025" s="117"/>
      <c r="G5025" s="694"/>
      <c r="H5025" s="878"/>
      <c r="I5025" s="397"/>
      <c r="J5025" s="380"/>
      <c r="K5025" s="405"/>
      <c r="L5025" s="731"/>
      <c r="M5025" s="732"/>
      <c r="N5025" s="931"/>
      <c r="O5025" s="923"/>
      <c r="P5025" s="923"/>
      <c r="Q5025" s="641"/>
      <c r="R5025" s="537"/>
      <c r="S5025" s="537"/>
      <c r="T5025" s="537"/>
      <c r="U5025" s="537"/>
      <c r="V5025" s="537"/>
      <c r="W5025" s="531"/>
      <c r="X5025" s="141"/>
      <c r="Y5025" s="141"/>
      <c r="Z5025" s="552"/>
      <c r="AA5025" s="552"/>
      <c r="AB5025" s="531"/>
      <c r="AC5025" s="593"/>
      <c r="AD5025" s="923"/>
      <c r="AE5025" s="846"/>
      <c r="AF5025" s="931"/>
      <c r="AG5025" s="923"/>
      <c r="AH5025" s="923"/>
      <c r="AI5025" s="641"/>
      <c r="AJ5025" s="537"/>
      <c r="AK5025" s="537"/>
      <c r="AL5025" s="537"/>
      <c r="AM5025" s="537"/>
      <c r="AN5025" s="537"/>
      <c r="AO5025" s="531"/>
      <c r="AP5025" s="141"/>
      <c r="AQ5025" s="141"/>
      <c r="AR5025" s="552"/>
      <c r="AS5025" s="552"/>
      <c r="AT5025" s="531"/>
      <c r="AU5025" s="593"/>
      <c r="AV5025" s="923"/>
      <c r="AW5025" s="846"/>
      <c r="AX5025" s="115"/>
      <c r="AY5025" s="5"/>
      <c r="AZ5025" s="5"/>
      <c r="BA5025" s="335"/>
      <c r="BC5025" s="5"/>
      <c r="BD5025" s="5"/>
      <c r="BE5025" s="335"/>
      <c r="BG5025" s="826"/>
      <c r="BH5025" s="607"/>
    </row>
    <row r="5026" spans="1:61" ht="12.75" customHeight="1" x14ac:dyDescent="0.25">
      <c r="A5026" s="222"/>
      <c r="C5026" s="116"/>
      <c r="D5026" s="620"/>
      <c r="F5026" s="117"/>
      <c r="G5026" s="694"/>
      <c r="H5026" s="878"/>
      <c r="I5026" s="397"/>
      <c r="J5026" s="380"/>
      <c r="K5026" s="405"/>
      <c r="L5026" s="731"/>
      <c r="M5026" s="732"/>
      <c r="N5026" s="931"/>
      <c r="O5026" s="923"/>
      <c r="P5026" s="923"/>
      <c r="Q5026" s="641"/>
      <c r="R5026" s="537"/>
      <c r="S5026" s="537"/>
      <c r="T5026" s="537"/>
      <c r="U5026" s="537"/>
      <c r="V5026" s="537"/>
      <c r="W5026" s="531"/>
      <c r="X5026" s="141"/>
      <c r="Y5026" s="141"/>
      <c r="Z5026" s="552"/>
      <c r="AA5026" s="552"/>
      <c r="AB5026" s="531"/>
      <c r="AC5026" s="593"/>
      <c r="AD5026" s="923"/>
      <c r="AE5026" s="846"/>
      <c r="AF5026" s="931"/>
      <c r="AG5026" s="923"/>
      <c r="AH5026" s="923"/>
      <c r="AI5026" s="641"/>
      <c r="AJ5026" s="537"/>
      <c r="AK5026" s="537"/>
      <c r="AL5026" s="537"/>
      <c r="AM5026" s="537"/>
      <c r="AN5026" s="537"/>
      <c r="AO5026" s="531"/>
      <c r="AP5026" s="141"/>
      <c r="AQ5026" s="141"/>
      <c r="AR5026" s="552"/>
      <c r="AS5026" s="552"/>
      <c r="AT5026" s="531"/>
      <c r="AU5026" s="593"/>
      <c r="AV5026" s="923"/>
      <c r="AW5026" s="846"/>
      <c r="AX5026" s="115"/>
      <c r="AY5026" s="5"/>
      <c r="AZ5026" s="5"/>
      <c r="BA5026" s="335"/>
      <c r="BC5026" s="5"/>
      <c r="BD5026" s="5"/>
      <c r="BE5026" s="335"/>
      <c r="BG5026" s="826"/>
      <c r="BH5026" s="607"/>
    </row>
    <row r="5027" spans="1:61" ht="12.75" customHeight="1" x14ac:dyDescent="0.25">
      <c r="A5027" s="21"/>
      <c r="B5027" s="112"/>
      <c r="C5027" s="116"/>
      <c r="D5027" s="623"/>
      <c r="E5027" s="278"/>
      <c r="F5027" s="116"/>
      <c r="G5027" s="694"/>
      <c r="H5027" s="878"/>
      <c r="I5027" s="397"/>
      <c r="J5027" s="380"/>
      <c r="K5027" s="400" t="s">
        <v>6623</v>
      </c>
      <c r="L5027" s="738"/>
      <c r="M5027" s="739"/>
      <c r="N5027" s="931"/>
      <c r="O5027" s="923"/>
      <c r="P5027" s="923"/>
      <c r="Q5027" s="641"/>
      <c r="R5027" s="537"/>
      <c r="S5027" s="537"/>
      <c r="T5027" s="537"/>
      <c r="U5027" s="537"/>
      <c r="V5027" s="537"/>
      <c r="W5027" s="531"/>
      <c r="X5027" s="141"/>
      <c r="Y5027" s="141"/>
      <c r="Z5027" s="552"/>
      <c r="AA5027" s="552"/>
      <c r="AB5027" s="531"/>
      <c r="AC5027" s="593"/>
      <c r="AD5027" s="923"/>
      <c r="AE5027" s="846"/>
      <c r="AF5027" s="931"/>
      <c r="AG5027" s="923"/>
      <c r="AH5027" s="923"/>
      <c r="AI5027" s="641"/>
      <c r="AJ5027" s="537"/>
      <c r="AK5027" s="537"/>
      <c r="AL5027" s="537"/>
      <c r="AM5027" s="537"/>
      <c r="AN5027" s="537"/>
      <c r="AO5027" s="531"/>
      <c r="AP5027" s="141"/>
      <c r="AQ5027" s="141"/>
      <c r="AR5027" s="552"/>
      <c r="AS5027" s="552"/>
      <c r="AT5027" s="531"/>
      <c r="AU5027" s="593"/>
      <c r="AV5027" s="923"/>
      <c r="AW5027" s="846"/>
      <c r="AX5027" s="115"/>
      <c r="AY5027" s="5"/>
      <c r="AZ5027" s="5"/>
      <c r="BA5027" s="335"/>
      <c r="BC5027" s="5"/>
      <c r="BD5027" s="5"/>
      <c r="BE5027" s="335"/>
      <c r="BG5027" s="826"/>
      <c r="BH5027" s="607"/>
    </row>
    <row r="5028" spans="1:61" x14ac:dyDescent="0.25">
      <c r="A5028" s="21"/>
      <c r="B5028" s="112"/>
      <c r="C5028" s="116"/>
      <c r="D5028" s="623"/>
      <c r="E5028" s="278"/>
      <c r="F5028" s="116"/>
      <c r="G5028" s="694"/>
      <c r="H5028" s="878"/>
      <c r="I5028" s="397"/>
      <c r="J5028" s="380"/>
      <c r="K5028" s="418" t="s">
        <v>165</v>
      </c>
      <c r="L5028" s="738"/>
      <c r="M5028" s="739"/>
      <c r="N5028" s="931"/>
      <c r="O5028" s="923"/>
      <c r="P5028" s="923"/>
      <c r="Q5028" s="641"/>
      <c r="R5028" s="537"/>
      <c r="S5028" s="537"/>
      <c r="T5028" s="537"/>
      <c r="U5028" s="537"/>
      <c r="V5028" s="537"/>
      <c r="W5028" s="531"/>
      <c r="X5028" s="141"/>
      <c r="Y5028" s="141"/>
      <c r="Z5028" s="552"/>
      <c r="AA5028" s="552"/>
      <c r="AB5028" s="531"/>
      <c r="AC5028" s="593"/>
      <c r="AD5028" s="923"/>
      <c r="AE5028" s="846"/>
      <c r="AF5028" s="931"/>
      <c r="AG5028" s="923"/>
      <c r="AH5028" s="923"/>
      <c r="AI5028" s="641"/>
      <c r="AJ5028" s="537"/>
      <c r="AK5028" s="537"/>
      <c r="AL5028" s="537"/>
      <c r="AM5028" s="537"/>
      <c r="AN5028" s="537"/>
      <c r="AO5028" s="531"/>
      <c r="AP5028" s="141"/>
      <c r="AQ5028" s="141"/>
      <c r="AR5028" s="552"/>
      <c r="AS5028" s="552"/>
      <c r="AT5028" s="531"/>
      <c r="AU5028" s="593"/>
      <c r="AV5028" s="923"/>
      <c r="AW5028" s="846"/>
      <c r="AX5028" s="115"/>
      <c r="AY5028" s="5"/>
      <c r="AZ5028" s="5"/>
      <c r="BA5028" s="335"/>
      <c r="BC5028" s="5"/>
      <c r="BD5028" s="5"/>
      <c r="BE5028" s="335"/>
      <c r="BG5028" s="826"/>
      <c r="BH5028" s="607"/>
    </row>
    <row r="5029" spans="1:61" ht="12.75" customHeight="1" x14ac:dyDescent="0.25">
      <c r="A5029" s="21"/>
      <c r="B5029" s="112"/>
      <c r="C5029" s="116"/>
      <c r="D5029" s="623"/>
      <c r="E5029" s="278"/>
      <c r="F5029" s="116"/>
      <c r="G5029" s="694"/>
      <c r="H5029" s="878"/>
      <c r="I5029" s="397"/>
      <c r="J5029" s="380"/>
      <c r="K5029" s="418"/>
      <c r="L5029" s="738"/>
      <c r="M5029" s="739"/>
      <c r="N5029" s="931"/>
      <c r="O5029" s="923"/>
      <c r="P5029" s="923"/>
      <c r="Q5029" s="641"/>
      <c r="R5029" s="537"/>
      <c r="S5029" s="537"/>
      <c r="T5029" s="537"/>
      <c r="U5029" s="537"/>
      <c r="V5029" s="537"/>
      <c r="W5029" s="531"/>
      <c r="X5029" s="141"/>
      <c r="Y5029" s="141"/>
      <c r="Z5029" s="552"/>
      <c r="AA5029" s="552"/>
      <c r="AB5029" s="531"/>
      <c r="AC5029" s="593"/>
      <c r="AD5029" s="923"/>
      <c r="AE5029" s="846"/>
      <c r="AF5029" s="931"/>
      <c r="AG5029" s="923"/>
      <c r="AH5029" s="923"/>
      <c r="AI5029" s="641"/>
      <c r="AJ5029" s="537"/>
      <c r="AK5029" s="537"/>
      <c r="AL5029" s="537"/>
      <c r="AM5029" s="537"/>
      <c r="AN5029" s="537"/>
      <c r="AO5029" s="531"/>
      <c r="AP5029" s="141"/>
      <c r="AQ5029" s="141"/>
      <c r="AR5029" s="552"/>
      <c r="AS5029" s="552"/>
      <c r="AT5029" s="531"/>
      <c r="AU5029" s="593"/>
      <c r="AV5029" s="923"/>
      <c r="AW5029" s="846"/>
      <c r="AX5029" s="115"/>
      <c r="AY5029" s="5"/>
      <c r="AZ5029" s="5"/>
      <c r="BA5029" s="335"/>
      <c r="BC5029" s="5"/>
      <c r="BD5029" s="5"/>
      <c r="BE5029" s="335"/>
      <c r="BG5029" s="826"/>
      <c r="BH5029" s="607"/>
    </row>
    <row r="5030" spans="1:61" ht="35.1" customHeight="1" x14ac:dyDescent="0.25">
      <c r="A5030" s="222" t="s">
        <v>6128</v>
      </c>
      <c r="B5030" s="112">
        <v>15</v>
      </c>
      <c r="C5030" s="116" t="s">
        <v>71</v>
      </c>
      <c r="D5030" s="620">
        <v>1000</v>
      </c>
      <c r="E5030" s="278"/>
      <c r="F5030" s="116">
        <v>12</v>
      </c>
      <c r="G5030" s="694">
        <v>1</v>
      </c>
      <c r="H5030" s="878" t="str">
        <f t="shared" si="7445"/>
        <v>001</v>
      </c>
      <c r="I5030" s="397" t="s">
        <v>3257</v>
      </c>
      <c r="J5030" s="380" t="s">
        <v>2250</v>
      </c>
      <c r="K5030" s="500" t="s">
        <v>1802</v>
      </c>
      <c r="L5030" s="733">
        <v>600</v>
      </c>
      <c r="M5030" s="781">
        <v>802</v>
      </c>
      <c r="N5030" s="931"/>
      <c r="O5030" s="530">
        <f t="shared" ref="O5030:O5047" si="7525">IF(N5030&gt;L5030,"0 ",N5030-L5030)</f>
        <v>-600</v>
      </c>
      <c r="P5030" s="530" t="str">
        <f t="shared" ref="P5030:P5047" si="7526">IF(N5030&lt;L5030,"0 ",N5030-L5030)</f>
        <v xml:space="preserve">0 </v>
      </c>
      <c r="Q5030" s="646"/>
      <c r="R5030" s="536"/>
      <c r="S5030" s="536"/>
      <c r="T5030" s="536"/>
      <c r="U5030" s="536"/>
      <c r="V5030" s="536"/>
      <c r="W5030" s="683" t="str">
        <f t="shared" ref="W5030:W5047" si="7527">IF(SUM(Q5030:V5030)=X5030,"OK",SUM(Q5030:V5030)-X5030)</f>
        <v>OK</v>
      </c>
      <c r="X5030" s="141"/>
      <c r="Y5030" s="141"/>
      <c r="Z5030" s="552"/>
      <c r="AA5030" s="552"/>
      <c r="AB5030" s="683" t="str">
        <f t="shared" ref="AB5030:AB5047" si="7528">IF(SUM(Z5030:AA5030)=AC5030,"OK",SUM(Z5030:AA5030)-AC5030)</f>
        <v>OK</v>
      </c>
      <c r="AC5030" s="593"/>
      <c r="AD5030" s="530">
        <f t="shared" ref="AD5030:AD5047" si="7529">X5030+Y5030+AC5030</f>
        <v>0</v>
      </c>
      <c r="AE5030" s="842">
        <f t="shared" ref="AE5030:AE5047" si="7530">N5030+AD5030</f>
        <v>0</v>
      </c>
      <c r="AF5030" s="931"/>
      <c r="AG5030" s="530">
        <f t="shared" ref="AG5030:AG5047" si="7531">IF(AF5030&gt;M5030,"0 ",AF5030-M5030)</f>
        <v>-802</v>
      </c>
      <c r="AH5030" s="530" t="str">
        <f t="shared" ref="AH5030:AH5047" si="7532">IF(AF5030&lt;M5030,"0 ",AF5030-M5030)</f>
        <v xml:space="preserve">0 </v>
      </c>
      <c r="AI5030" s="641"/>
      <c r="AJ5030" s="537"/>
      <c r="AK5030" s="537"/>
      <c r="AL5030" s="537"/>
      <c r="AM5030" s="537"/>
      <c r="AN5030" s="537"/>
      <c r="AO5030" s="683" t="str">
        <f t="shared" ref="AO5030:AO5047" si="7533">IF(SUM(AI5030:AN5030)=AP5030,"OK",SUM(AI5030:AN5030)-AP5030)</f>
        <v>OK</v>
      </c>
      <c r="AP5030" s="141"/>
      <c r="AQ5030" s="141"/>
      <c r="AR5030" s="552"/>
      <c r="AS5030" s="552"/>
      <c r="AT5030" s="683" t="str">
        <f t="shared" ref="AT5030:AT5047" si="7534">IF(SUM(AR5030:AS5030)=AU5030,"OK",SUM(AR5030:AS5030)-AU5030)</f>
        <v>OK</v>
      </c>
      <c r="AU5030" s="593"/>
      <c r="AV5030" s="530">
        <f t="shared" ref="AV5030:AV5047" si="7535">AP5030+AQ5030+AU5030</f>
        <v>0</v>
      </c>
      <c r="AW5030" s="842">
        <f t="shared" ref="AW5030:AW5047" si="7536">AF5030+AV5030</f>
        <v>0</v>
      </c>
      <c r="AX5030" s="115">
        <f t="shared" ref="AX5030:AX5047" si="7537">L5030</f>
        <v>600</v>
      </c>
      <c r="AY5030" s="5">
        <f t="shared" ref="AY5030:AY5047" si="7538">AE5030</f>
        <v>0</v>
      </c>
      <c r="AZ5030" s="7">
        <f t="shared" ref="AZ5030:AZ5043" si="7539">AY5030-AX5030</f>
        <v>-600</v>
      </c>
      <c r="BA5030" s="335">
        <f t="shared" ref="BA5030:BA5043" si="7540">AZ5030/AX5030</f>
        <v>-1</v>
      </c>
      <c r="BB5030" s="23">
        <f t="shared" ref="BB5030:BB5047" si="7541">M5030</f>
        <v>802</v>
      </c>
      <c r="BC5030" s="5">
        <f t="shared" ref="BC5030:BC5043" si="7542">AW5030</f>
        <v>0</v>
      </c>
      <c r="BD5030" s="7">
        <f t="shared" ref="BD5030:BD5043" si="7543">BC5030-BB5030</f>
        <v>-802</v>
      </c>
      <c r="BE5030" s="335">
        <f t="shared" ref="BE5030:BE5043" si="7544">BD5030/BB5030</f>
        <v>-1</v>
      </c>
      <c r="BG5030" s="826" t="str">
        <f t="shared" ref="BG5030:BG5047" si="7545">RIGHT(LEFT(I5030,3),2)&amp;"."&amp;RIGHT(LEFT(I5030,5),2)</f>
        <v>12.11</v>
      </c>
      <c r="BH5030" s="607" t="b">
        <f>COUNTIF('Codes SEC'!$B$2:$B$250,Ministres!BG5030)&gt;0</f>
        <v>1</v>
      </c>
    </row>
    <row r="5031" spans="1:61" ht="35.1" customHeight="1" x14ac:dyDescent="0.25">
      <c r="A5031" s="21" t="s">
        <v>6128</v>
      </c>
      <c r="B5031" s="112">
        <v>15</v>
      </c>
      <c r="C5031" s="116" t="s">
        <v>71</v>
      </c>
      <c r="D5031" s="620">
        <v>1000</v>
      </c>
      <c r="E5031" s="278"/>
      <c r="F5031" s="116">
        <v>12</v>
      </c>
      <c r="G5031" s="694">
        <v>1</v>
      </c>
      <c r="H5031" s="878" t="str">
        <f t="shared" si="7445"/>
        <v>001</v>
      </c>
      <c r="I5031" s="397" t="s">
        <v>3257</v>
      </c>
      <c r="J5031" s="380" t="s">
        <v>2251</v>
      </c>
      <c r="K5031" s="408" t="s">
        <v>4700</v>
      </c>
      <c r="L5031" s="733">
        <v>255</v>
      </c>
      <c r="M5031" s="727">
        <v>255</v>
      </c>
      <c r="N5031" s="931"/>
      <c r="O5031" s="530">
        <f t="shared" si="7525"/>
        <v>-255</v>
      </c>
      <c r="P5031" s="530" t="str">
        <f t="shared" si="7526"/>
        <v xml:space="preserve">0 </v>
      </c>
      <c r="Q5031" s="646"/>
      <c r="R5031" s="536"/>
      <c r="S5031" s="536"/>
      <c r="T5031" s="536"/>
      <c r="U5031" s="536"/>
      <c r="V5031" s="536"/>
      <c r="W5031" s="683" t="str">
        <f t="shared" si="7527"/>
        <v>OK</v>
      </c>
      <c r="X5031" s="141"/>
      <c r="Y5031" s="141"/>
      <c r="Z5031" s="552"/>
      <c r="AA5031" s="552"/>
      <c r="AB5031" s="683" t="str">
        <f t="shared" si="7528"/>
        <v>OK</v>
      </c>
      <c r="AC5031" s="593"/>
      <c r="AD5031" s="530">
        <f t="shared" si="7529"/>
        <v>0</v>
      </c>
      <c r="AE5031" s="842">
        <f t="shared" si="7530"/>
        <v>0</v>
      </c>
      <c r="AF5031" s="931"/>
      <c r="AG5031" s="530">
        <f t="shared" si="7531"/>
        <v>-255</v>
      </c>
      <c r="AH5031" s="530" t="str">
        <f t="shared" si="7532"/>
        <v xml:space="preserve">0 </v>
      </c>
      <c r="AI5031" s="641"/>
      <c r="AJ5031" s="537"/>
      <c r="AK5031" s="537"/>
      <c r="AL5031" s="537"/>
      <c r="AM5031" s="537"/>
      <c r="AN5031" s="537"/>
      <c r="AO5031" s="683" t="str">
        <f t="shared" si="7533"/>
        <v>OK</v>
      </c>
      <c r="AP5031" s="141"/>
      <c r="AQ5031" s="141"/>
      <c r="AR5031" s="552"/>
      <c r="AS5031" s="552"/>
      <c r="AT5031" s="683" t="str">
        <f t="shared" si="7534"/>
        <v>OK</v>
      </c>
      <c r="AU5031" s="593"/>
      <c r="AV5031" s="530">
        <f t="shared" si="7535"/>
        <v>0</v>
      </c>
      <c r="AW5031" s="842">
        <f t="shared" si="7536"/>
        <v>0</v>
      </c>
      <c r="AX5031" s="115">
        <f t="shared" si="7537"/>
        <v>255</v>
      </c>
      <c r="AY5031" s="5">
        <f t="shared" si="7538"/>
        <v>0</v>
      </c>
      <c r="AZ5031" s="7">
        <f t="shared" ref="AZ5031:AZ5039" si="7546">AY5031-AX5031</f>
        <v>-255</v>
      </c>
      <c r="BA5031" s="335">
        <f t="shared" ref="BA5031:BA5039" si="7547">AZ5031/AX5031</f>
        <v>-1</v>
      </c>
      <c r="BB5031" s="23">
        <f t="shared" si="7541"/>
        <v>255</v>
      </c>
      <c r="BC5031" s="5">
        <f t="shared" ref="BC5031:BC5039" si="7548">AW5031</f>
        <v>0</v>
      </c>
      <c r="BD5031" s="7">
        <f t="shared" ref="BD5031:BD5039" si="7549">BC5031-BB5031</f>
        <v>-255</v>
      </c>
      <c r="BE5031" s="335">
        <f t="shared" ref="BE5031:BE5039" si="7550">BD5031/BB5031</f>
        <v>-1</v>
      </c>
      <c r="BG5031" s="826" t="str">
        <f t="shared" si="7545"/>
        <v>12.11</v>
      </c>
      <c r="BH5031" s="607" t="b">
        <f>COUNTIF('Codes SEC'!$B$2:$B$250,Ministres!BG5031)&gt;0</f>
        <v>1</v>
      </c>
    </row>
    <row r="5032" spans="1:61" ht="35.1" customHeight="1" x14ac:dyDescent="0.25">
      <c r="A5032" s="222" t="s">
        <v>6128</v>
      </c>
      <c r="B5032" s="112">
        <v>15</v>
      </c>
      <c r="C5032" s="116" t="s">
        <v>71</v>
      </c>
      <c r="D5032" s="620">
        <v>1000</v>
      </c>
      <c r="E5032" s="278"/>
      <c r="F5032" s="116">
        <v>12</v>
      </c>
      <c r="G5032" s="694">
        <v>1</v>
      </c>
      <c r="H5032" s="878" t="str">
        <f t="shared" si="7445"/>
        <v>001</v>
      </c>
      <c r="I5032" s="397">
        <v>81211000</v>
      </c>
      <c r="J5032" s="380" t="s">
        <v>4358</v>
      </c>
      <c r="K5032" s="500" t="s">
        <v>4686</v>
      </c>
      <c r="L5032" s="733">
        <v>1000</v>
      </c>
      <c r="M5032" s="781">
        <v>1000</v>
      </c>
      <c r="N5032" s="931"/>
      <c r="O5032" s="530">
        <f t="shared" si="7525"/>
        <v>-1000</v>
      </c>
      <c r="P5032" s="530" t="str">
        <f t="shared" si="7526"/>
        <v xml:space="preserve">0 </v>
      </c>
      <c r="Q5032" s="646"/>
      <c r="R5032" s="536"/>
      <c r="S5032" s="536"/>
      <c r="T5032" s="536"/>
      <c r="U5032" s="536"/>
      <c r="V5032" s="536"/>
      <c r="W5032" s="683" t="str">
        <f>IF(SUM(Q5032:V5032)=X5032,"OK",SUM(Q5032:V5032)-X5032)</f>
        <v>OK</v>
      </c>
      <c r="X5032" s="141"/>
      <c r="Y5032" s="141"/>
      <c r="Z5032" s="552"/>
      <c r="AA5032" s="552"/>
      <c r="AB5032" s="683" t="str">
        <f>IF(SUM(Z5032:AA5032)=AC5032,"OK",SUM(Z5032:AA5032)-AC5032)</f>
        <v>OK</v>
      </c>
      <c r="AC5032" s="593"/>
      <c r="AD5032" s="530">
        <f t="shared" si="7529"/>
        <v>0</v>
      </c>
      <c r="AE5032" s="842">
        <f t="shared" si="7530"/>
        <v>0</v>
      </c>
      <c r="AF5032" s="931"/>
      <c r="AG5032" s="530">
        <f t="shared" si="7531"/>
        <v>-1000</v>
      </c>
      <c r="AH5032" s="530" t="str">
        <f t="shared" si="7532"/>
        <v xml:space="preserve">0 </v>
      </c>
      <c r="AI5032" s="641"/>
      <c r="AJ5032" s="537"/>
      <c r="AK5032" s="537"/>
      <c r="AL5032" s="537"/>
      <c r="AM5032" s="537"/>
      <c r="AN5032" s="537"/>
      <c r="AO5032" s="683" t="str">
        <f>IF(SUM(AI5032:AN5032)=AP5032,"OK",SUM(AI5032:AN5032)-AP5032)</f>
        <v>OK</v>
      </c>
      <c r="AP5032" s="141"/>
      <c r="AQ5032" s="141"/>
      <c r="AR5032" s="552"/>
      <c r="AS5032" s="552"/>
      <c r="AT5032" s="683" t="str">
        <f>IF(SUM(AR5032:AS5032)=AU5032,"OK",SUM(AR5032:AS5032)-AU5032)</f>
        <v>OK</v>
      </c>
      <c r="AU5032" s="593"/>
      <c r="AV5032" s="530">
        <f t="shared" si="7535"/>
        <v>0</v>
      </c>
      <c r="AW5032" s="842">
        <f t="shared" si="7536"/>
        <v>0</v>
      </c>
      <c r="AX5032" s="115">
        <f t="shared" si="7537"/>
        <v>1000</v>
      </c>
      <c r="AY5032" s="5">
        <f t="shared" si="7538"/>
        <v>0</v>
      </c>
      <c r="AZ5032" s="7">
        <f t="shared" si="7546"/>
        <v>-1000</v>
      </c>
      <c r="BA5032" s="335">
        <f t="shared" si="7547"/>
        <v>-1</v>
      </c>
      <c r="BB5032" s="23">
        <f t="shared" si="7541"/>
        <v>1000</v>
      </c>
      <c r="BC5032" s="5">
        <f t="shared" si="7548"/>
        <v>0</v>
      </c>
      <c r="BD5032" s="7">
        <f t="shared" si="7549"/>
        <v>-1000</v>
      </c>
      <c r="BE5032" s="335">
        <f t="shared" si="7550"/>
        <v>-1</v>
      </c>
      <c r="BG5032" s="826" t="str">
        <f t="shared" si="7545"/>
        <v>12.11</v>
      </c>
      <c r="BH5032" s="607" t="b">
        <f>COUNTIF('Codes SEC'!$B$2:$B$250,Ministres!BG5032)&gt;0</f>
        <v>1</v>
      </c>
    </row>
    <row r="5033" spans="1:61" ht="35.1" customHeight="1" x14ac:dyDescent="0.25">
      <c r="A5033" s="21" t="s">
        <v>6128</v>
      </c>
      <c r="B5033" s="112">
        <v>15</v>
      </c>
      <c r="C5033" s="116" t="s">
        <v>71</v>
      </c>
      <c r="D5033" s="620">
        <v>1000</v>
      </c>
      <c r="E5033" s="278"/>
      <c r="F5033" s="116">
        <v>12</v>
      </c>
      <c r="G5033" s="694">
        <v>1</v>
      </c>
      <c r="H5033" s="878" t="str">
        <f t="shared" si="7445"/>
        <v>001</v>
      </c>
      <c r="I5033" s="397">
        <v>81211000</v>
      </c>
      <c r="J5033" s="380" t="s">
        <v>4385</v>
      </c>
      <c r="K5033" s="408" t="s">
        <v>4630</v>
      </c>
      <c r="L5033" s="733">
        <v>138</v>
      </c>
      <c r="M5033" s="727">
        <v>138</v>
      </c>
      <c r="N5033" s="931"/>
      <c r="O5033" s="530">
        <f t="shared" si="7525"/>
        <v>-138</v>
      </c>
      <c r="P5033" s="530" t="str">
        <f t="shared" si="7526"/>
        <v xml:space="preserve">0 </v>
      </c>
      <c r="Q5033" s="646"/>
      <c r="R5033" s="536"/>
      <c r="S5033" s="536"/>
      <c r="T5033" s="536"/>
      <c r="U5033" s="536"/>
      <c r="V5033" s="536"/>
      <c r="W5033" s="683" t="str">
        <f t="shared" si="7527"/>
        <v>OK</v>
      </c>
      <c r="X5033" s="141"/>
      <c r="Y5033" s="141"/>
      <c r="Z5033" s="552"/>
      <c r="AA5033" s="552"/>
      <c r="AB5033" s="683" t="str">
        <f t="shared" si="7528"/>
        <v>OK</v>
      </c>
      <c r="AC5033" s="593"/>
      <c r="AD5033" s="530">
        <f t="shared" si="7529"/>
        <v>0</v>
      </c>
      <c r="AE5033" s="842">
        <f t="shared" si="7530"/>
        <v>0</v>
      </c>
      <c r="AF5033" s="931"/>
      <c r="AG5033" s="530">
        <f t="shared" si="7531"/>
        <v>-138</v>
      </c>
      <c r="AH5033" s="530" t="str">
        <f t="shared" si="7532"/>
        <v xml:space="preserve">0 </v>
      </c>
      <c r="AI5033" s="641"/>
      <c r="AJ5033" s="537"/>
      <c r="AK5033" s="537"/>
      <c r="AL5033" s="537"/>
      <c r="AM5033" s="537"/>
      <c r="AN5033" s="537"/>
      <c r="AO5033" s="683" t="str">
        <f t="shared" si="7533"/>
        <v>OK</v>
      </c>
      <c r="AP5033" s="141"/>
      <c r="AQ5033" s="141"/>
      <c r="AR5033" s="552"/>
      <c r="AS5033" s="552"/>
      <c r="AT5033" s="683" t="str">
        <f t="shared" si="7534"/>
        <v>OK</v>
      </c>
      <c r="AU5033" s="593"/>
      <c r="AV5033" s="530">
        <f t="shared" si="7535"/>
        <v>0</v>
      </c>
      <c r="AW5033" s="842">
        <f t="shared" si="7536"/>
        <v>0</v>
      </c>
      <c r="AX5033" s="115">
        <f t="shared" si="7537"/>
        <v>138</v>
      </c>
      <c r="AY5033" s="5">
        <f t="shared" si="7538"/>
        <v>0</v>
      </c>
      <c r="AZ5033" s="7">
        <f t="shared" si="7546"/>
        <v>-138</v>
      </c>
      <c r="BA5033" s="335">
        <f t="shared" si="7547"/>
        <v>-1</v>
      </c>
      <c r="BB5033" s="23">
        <f t="shared" si="7541"/>
        <v>138</v>
      </c>
      <c r="BC5033" s="5">
        <f t="shared" si="7548"/>
        <v>0</v>
      </c>
      <c r="BD5033" s="7">
        <f t="shared" si="7549"/>
        <v>-138</v>
      </c>
      <c r="BE5033" s="335">
        <f t="shared" si="7550"/>
        <v>-1</v>
      </c>
      <c r="BG5033" s="826" t="str">
        <f t="shared" si="7545"/>
        <v>12.11</v>
      </c>
      <c r="BH5033" s="607" t="b">
        <f>COUNTIF('Codes SEC'!$B$2:$B$250,Ministres!BG5033)&gt;0</f>
        <v>1</v>
      </c>
    </row>
    <row r="5034" spans="1:61" ht="35.1" customHeight="1" x14ac:dyDescent="0.25">
      <c r="A5034" s="222" t="s">
        <v>6128</v>
      </c>
      <c r="B5034" s="112">
        <v>15</v>
      </c>
      <c r="C5034" s="116" t="s">
        <v>71</v>
      </c>
      <c r="D5034" s="620">
        <v>1000</v>
      </c>
      <c r="E5034" s="278"/>
      <c r="F5034" s="116">
        <v>12</v>
      </c>
      <c r="G5034" s="700"/>
      <c r="H5034" s="888" t="str">
        <f t="shared" si="7445"/>
        <v>001</v>
      </c>
      <c r="I5034" s="580">
        <v>81212000</v>
      </c>
      <c r="J5034" s="689" t="s">
        <v>6067</v>
      </c>
      <c r="K5034" s="411" t="s">
        <v>6068</v>
      </c>
      <c r="L5034" s="733">
        <v>0</v>
      </c>
      <c r="M5034" s="734">
        <v>0</v>
      </c>
      <c r="N5034" s="931"/>
      <c r="O5034" s="530">
        <f t="shared" si="7525"/>
        <v>0</v>
      </c>
      <c r="P5034" s="530">
        <f t="shared" si="7526"/>
        <v>0</v>
      </c>
      <c r="Q5034" s="646"/>
      <c r="R5034" s="536"/>
      <c r="S5034" s="536"/>
      <c r="T5034" s="536"/>
      <c r="U5034" s="536"/>
      <c r="V5034" s="536"/>
      <c r="W5034" s="683" t="str">
        <f>IF(SUM(Q5034:V5034)=X5034,"OK",SUM(Q5034:V5034)-X5034)</f>
        <v>OK</v>
      </c>
      <c r="X5034" s="141"/>
      <c r="Y5034" s="141"/>
      <c r="Z5034" s="552"/>
      <c r="AA5034" s="552"/>
      <c r="AB5034" s="683" t="str">
        <f>IF(SUM(Z5034:AA5034)=AC5034,"OK",SUM(Z5034:AA5034)-AC5034)</f>
        <v>OK</v>
      </c>
      <c r="AC5034" s="593"/>
      <c r="AD5034" s="530">
        <f t="shared" si="7529"/>
        <v>0</v>
      </c>
      <c r="AE5034" s="842">
        <f t="shared" si="7530"/>
        <v>0</v>
      </c>
      <c r="AF5034" s="931"/>
      <c r="AG5034" s="530">
        <f t="shared" si="7531"/>
        <v>0</v>
      </c>
      <c r="AH5034" s="530">
        <f t="shared" si="7532"/>
        <v>0</v>
      </c>
      <c r="AI5034" s="641"/>
      <c r="AJ5034" s="537"/>
      <c r="AK5034" s="537"/>
      <c r="AL5034" s="537"/>
      <c r="AM5034" s="537"/>
      <c r="AN5034" s="537"/>
      <c r="AO5034" s="683" t="str">
        <f>IF(SUM(AI5034:AN5034)=AP5034,"OK",SUM(AI5034:AN5034)-AP5034)</f>
        <v>OK</v>
      </c>
      <c r="AP5034" s="141"/>
      <c r="AQ5034" s="141"/>
      <c r="AR5034" s="552"/>
      <c r="AS5034" s="552"/>
      <c r="AT5034" s="683" t="str">
        <f>IF(SUM(AR5034:AS5034)=AU5034,"OK",SUM(AR5034:AS5034)-AU5034)</f>
        <v>OK</v>
      </c>
      <c r="AU5034" s="593"/>
      <c r="AV5034" s="530">
        <f t="shared" si="7535"/>
        <v>0</v>
      </c>
      <c r="AW5034" s="842">
        <f t="shared" si="7536"/>
        <v>0</v>
      </c>
      <c r="AX5034" s="115">
        <f t="shared" si="7537"/>
        <v>0</v>
      </c>
      <c r="AY5034" s="5">
        <f t="shared" si="7538"/>
        <v>0</v>
      </c>
      <c r="AZ5034" s="7">
        <f t="shared" si="7546"/>
        <v>0</v>
      </c>
      <c r="BA5034" s="335" t="e">
        <f t="shared" si="7547"/>
        <v>#DIV/0!</v>
      </c>
      <c r="BB5034" s="23">
        <f t="shared" si="7541"/>
        <v>0</v>
      </c>
      <c r="BC5034" s="5">
        <f t="shared" si="7548"/>
        <v>0</v>
      </c>
      <c r="BD5034" s="7">
        <f t="shared" si="7549"/>
        <v>0</v>
      </c>
      <c r="BE5034" s="335" t="e">
        <f t="shared" si="7550"/>
        <v>#DIV/0!</v>
      </c>
      <c r="BG5034" s="826" t="str">
        <f t="shared" si="7545"/>
        <v>12.12</v>
      </c>
      <c r="BH5034" s="607" t="b">
        <f>COUNTIF('Codes SEC'!$B$2:$B$250,Ministres!BG5034)&gt;0</f>
        <v>1</v>
      </c>
    </row>
    <row r="5035" spans="1:61" ht="35.1" customHeight="1" x14ac:dyDescent="0.25">
      <c r="A5035" s="222" t="s">
        <v>6128</v>
      </c>
      <c r="B5035" s="112">
        <v>15</v>
      </c>
      <c r="C5035" s="116" t="s">
        <v>71</v>
      </c>
      <c r="D5035" s="620">
        <v>1000</v>
      </c>
      <c r="E5035" s="278"/>
      <c r="F5035" s="116">
        <v>12</v>
      </c>
      <c r="G5035" s="694">
        <v>1</v>
      </c>
      <c r="H5035" s="878" t="str">
        <f t="shared" si="7445"/>
        <v>001</v>
      </c>
      <c r="I5035" s="397">
        <v>81221000</v>
      </c>
      <c r="J5035" s="380" t="s">
        <v>4359</v>
      </c>
      <c r="K5035" s="500" t="s">
        <v>4687</v>
      </c>
      <c r="L5035" s="733">
        <v>110</v>
      </c>
      <c r="M5035" s="781">
        <v>110</v>
      </c>
      <c r="N5035" s="931"/>
      <c r="O5035" s="530">
        <f t="shared" si="7525"/>
        <v>-110</v>
      </c>
      <c r="P5035" s="530" t="str">
        <f t="shared" si="7526"/>
        <v xml:space="preserve">0 </v>
      </c>
      <c r="Q5035" s="646"/>
      <c r="R5035" s="536"/>
      <c r="S5035" s="536"/>
      <c r="T5035" s="536"/>
      <c r="U5035" s="536"/>
      <c r="V5035" s="536"/>
      <c r="W5035" s="683" t="str">
        <f>IF(SUM(Q5035:V5035)=X5035,"OK",SUM(Q5035:V5035)-X5035)</f>
        <v>OK</v>
      </c>
      <c r="X5035" s="141"/>
      <c r="Y5035" s="141"/>
      <c r="Z5035" s="552"/>
      <c r="AA5035" s="552"/>
      <c r="AB5035" s="683" t="str">
        <f>IF(SUM(Z5035:AA5035)=AC5035,"OK",SUM(Z5035:AA5035)-AC5035)</f>
        <v>OK</v>
      </c>
      <c r="AC5035" s="593"/>
      <c r="AD5035" s="530">
        <f t="shared" si="7529"/>
        <v>0</v>
      </c>
      <c r="AE5035" s="842">
        <f t="shared" si="7530"/>
        <v>0</v>
      </c>
      <c r="AF5035" s="931"/>
      <c r="AG5035" s="530">
        <f t="shared" si="7531"/>
        <v>-110</v>
      </c>
      <c r="AH5035" s="530" t="str">
        <f t="shared" si="7532"/>
        <v xml:space="preserve">0 </v>
      </c>
      <c r="AI5035" s="641"/>
      <c r="AJ5035" s="537"/>
      <c r="AK5035" s="537"/>
      <c r="AL5035" s="537"/>
      <c r="AM5035" s="537"/>
      <c r="AN5035" s="537"/>
      <c r="AO5035" s="683" t="str">
        <f>IF(SUM(AI5035:AN5035)=AP5035,"OK",SUM(AI5035:AN5035)-AP5035)</f>
        <v>OK</v>
      </c>
      <c r="AP5035" s="141"/>
      <c r="AQ5035" s="141"/>
      <c r="AR5035" s="552"/>
      <c r="AS5035" s="552"/>
      <c r="AT5035" s="683" t="str">
        <f>IF(SUM(AR5035:AS5035)=AU5035,"OK",SUM(AR5035:AS5035)-AU5035)</f>
        <v>OK</v>
      </c>
      <c r="AU5035" s="593"/>
      <c r="AV5035" s="530">
        <f t="shared" si="7535"/>
        <v>0</v>
      </c>
      <c r="AW5035" s="842">
        <f t="shared" si="7536"/>
        <v>0</v>
      </c>
      <c r="AX5035" s="115">
        <f t="shared" si="7537"/>
        <v>110</v>
      </c>
      <c r="AY5035" s="5">
        <f t="shared" si="7538"/>
        <v>0</v>
      </c>
      <c r="AZ5035" s="7">
        <f t="shared" si="7546"/>
        <v>-110</v>
      </c>
      <c r="BA5035" s="335">
        <f t="shared" si="7547"/>
        <v>-1</v>
      </c>
      <c r="BB5035" s="23">
        <f t="shared" si="7541"/>
        <v>110</v>
      </c>
      <c r="BC5035" s="5">
        <f t="shared" si="7548"/>
        <v>0</v>
      </c>
      <c r="BD5035" s="7">
        <f t="shared" si="7549"/>
        <v>-110</v>
      </c>
      <c r="BE5035" s="335">
        <f t="shared" si="7550"/>
        <v>-1</v>
      </c>
      <c r="BG5035" s="826" t="str">
        <f t="shared" si="7545"/>
        <v>12.21</v>
      </c>
      <c r="BH5035" s="607" t="b">
        <f>COUNTIF('Codes SEC'!$B$2:$B$250,Ministres!BG5035)&gt;0</f>
        <v>1</v>
      </c>
    </row>
    <row r="5036" spans="1:61" ht="35.1" customHeight="1" x14ac:dyDescent="0.25">
      <c r="A5036" s="21" t="s">
        <v>6128</v>
      </c>
      <c r="B5036" s="112">
        <v>15</v>
      </c>
      <c r="C5036" s="116" t="s">
        <v>71</v>
      </c>
      <c r="D5036" s="620">
        <v>1000</v>
      </c>
      <c r="E5036" s="278"/>
      <c r="F5036" s="116">
        <v>12</v>
      </c>
      <c r="G5036" s="694">
        <v>1</v>
      </c>
      <c r="H5036" s="878" t="str">
        <f t="shared" si="7445"/>
        <v>001</v>
      </c>
      <c r="I5036" s="397">
        <v>81221000</v>
      </c>
      <c r="J5036" s="380" t="s">
        <v>4386</v>
      </c>
      <c r="K5036" s="408" t="s">
        <v>4631</v>
      </c>
      <c r="L5036" s="733">
        <v>9</v>
      </c>
      <c r="M5036" s="727">
        <v>9</v>
      </c>
      <c r="N5036" s="931"/>
      <c r="O5036" s="530">
        <f t="shared" si="7525"/>
        <v>-9</v>
      </c>
      <c r="P5036" s="530" t="str">
        <f t="shared" si="7526"/>
        <v xml:space="preserve">0 </v>
      </c>
      <c r="Q5036" s="646"/>
      <c r="R5036" s="536"/>
      <c r="S5036" s="536"/>
      <c r="T5036" s="536"/>
      <c r="U5036" s="536"/>
      <c r="V5036" s="536"/>
      <c r="W5036" s="683" t="str">
        <f t="shared" si="7527"/>
        <v>OK</v>
      </c>
      <c r="X5036" s="141"/>
      <c r="Y5036" s="141"/>
      <c r="Z5036" s="552"/>
      <c r="AA5036" s="552"/>
      <c r="AB5036" s="683" t="str">
        <f t="shared" si="7528"/>
        <v>OK</v>
      </c>
      <c r="AC5036" s="593"/>
      <c r="AD5036" s="530">
        <f t="shared" si="7529"/>
        <v>0</v>
      </c>
      <c r="AE5036" s="842">
        <f t="shared" si="7530"/>
        <v>0</v>
      </c>
      <c r="AF5036" s="931"/>
      <c r="AG5036" s="530">
        <f t="shared" si="7531"/>
        <v>-9</v>
      </c>
      <c r="AH5036" s="530" t="str">
        <f t="shared" si="7532"/>
        <v xml:space="preserve">0 </v>
      </c>
      <c r="AI5036" s="641"/>
      <c r="AJ5036" s="537"/>
      <c r="AK5036" s="537"/>
      <c r="AL5036" s="537"/>
      <c r="AM5036" s="537"/>
      <c r="AN5036" s="537"/>
      <c r="AO5036" s="683" t="str">
        <f t="shared" si="7533"/>
        <v>OK</v>
      </c>
      <c r="AP5036" s="141"/>
      <c r="AQ5036" s="141"/>
      <c r="AR5036" s="552"/>
      <c r="AS5036" s="552"/>
      <c r="AT5036" s="683" t="str">
        <f t="shared" si="7534"/>
        <v>OK</v>
      </c>
      <c r="AU5036" s="593"/>
      <c r="AV5036" s="530">
        <f t="shared" si="7535"/>
        <v>0</v>
      </c>
      <c r="AW5036" s="842">
        <f t="shared" si="7536"/>
        <v>0</v>
      </c>
      <c r="AX5036" s="115">
        <f t="shared" si="7537"/>
        <v>9</v>
      </c>
      <c r="AY5036" s="5">
        <f t="shared" si="7538"/>
        <v>0</v>
      </c>
      <c r="AZ5036" s="7">
        <f t="shared" si="7546"/>
        <v>-9</v>
      </c>
      <c r="BA5036" s="335">
        <f t="shared" si="7547"/>
        <v>-1</v>
      </c>
      <c r="BB5036" s="23">
        <f t="shared" si="7541"/>
        <v>9</v>
      </c>
      <c r="BC5036" s="5">
        <f t="shared" si="7548"/>
        <v>0</v>
      </c>
      <c r="BD5036" s="7">
        <f t="shared" si="7549"/>
        <v>-9</v>
      </c>
      <c r="BE5036" s="335">
        <f t="shared" si="7550"/>
        <v>-1</v>
      </c>
      <c r="BG5036" s="826" t="str">
        <f t="shared" si="7545"/>
        <v>12.21</v>
      </c>
      <c r="BH5036" s="607" t="b">
        <f>COUNTIF('Codes SEC'!$B$2:$B$250,Ministres!BG5036)&gt;0</f>
        <v>1</v>
      </c>
    </row>
    <row r="5037" spans="1:61" ht="35.1" customHeight="1" x14ac:dyDescent="0.25">
      <c r="A5037" s="193" t="s">
        <v>6128</v>
      </c>
      <c r="B5037" s="583">
        <v>15</v>
      </c>
      <c r="C5037" s="120" t="s">
        <v>71</v>
      </c>
      <c r="D5037" s="622">
        <v>1000</v>
      </c>
      <c r="E5037" s="584"/>
      <c r="F5037" s="120">
        <v>12</v>
      </c>
      <c r="G5037" s="699">
        <v>1</v>
      </c>
      <c r="H5037" s="891" t="str">
        <f t="shared" si="7445"/>
        <v>001</v>
      </c>
      <c r="I5037" s="605">
        <v>81222000</v>
      </c>
      <c r="J5037" s="573" t="s">
        <v>5260</v>
      </c>
      <c r="K5037" s="500" t="s">
        <v>4688</v>
      </c>
      <c r="L5037" s="733">
        <v>16</v>
      </c>
      <c r="M5037" s="727">
        <v>16</v>
      </c>
      <c r="N5037" s="931"/>
      <c r="O5037" s="530">
        <f t="shared" si="7525"/>
        <v>-16</v>
      </c>
      <c r="P5037" s="530" t="str">
        <f t="shared" si="7526"/>
        <v xml:space="preserve">0 </v>
      </c>
      <c r="Q5037" s="646"/>
      <c r="R5037" s="536"/>
      <c r="S5037" s="536"/>
      <c r="T5037" s="536"/>
      <c r="U5037" s="536"/>
      <c r="V5037" s="536"/>
      <c r="W5037" s="683" t="str">
        <f>IF(SUM(Q5037:V5037)=X5037,"OK",SUM(Q5037:V5037)-X5037)</f>
        <v>OK</v>
      </c>
      <c r="X5037" s="141"/>
      <c r="Y5037" s="141"/>
      <c r="Z5037" s="552"/>
      <c r="AA5037" s="552"/>
      <c r="AB5037" s="683" t="str">
        <f>IF(SUM(Z5037:AA5037)=AC5037,"OK",SUM(Z5037:AA5037)-AC5037)</f>
        <v>OK</v>
      </c>
      <c r="AC5037" s="593"/>
      <c r="AD5037" s="530">
        <f t="shared" si="7529"/>
        <v>0</v>
      </c>
      <c r="AE5037" s="842">
        <f t="shared" si="7530"/>
        <v>0</v>
      </c>
      <c r="AF5037" s="931"/>
      <c r="AG5037" s="530">
        <f t="shared" si="7531"/>
        <v>-16</v>
      </c>
      <c r="AH5037" s="530" t="str">
        <f t="shared" si="7532"/>
        <v xml:space="preserve">0 </v>
      </c>
      <c r="AI5037" s="641"/>
      <c r="AJ5037" s="537"/>
      <c r="AK5037" s="537"/>
      <c r="AL5037" s="537"/>
      <c r="AM5037" s="537"/>
      <c r="AN5037" s="537"/>
      <c r="AO5037" s="683" t="str">
        <f>IF(SUM(AI5037:AN5037)=AP5037,"OK",SUM(AI5037:AN5037)-AP5037)</f>
        <v>OK</v>
      </c>
      <c r="AP5037" s="141"/>
      <c r="AQ5037" s="141"/>
      <c r="AR5037" s="552"/>
      <c r="AS5037" s="552"/>
      <c r="AT5037" s="683" t="str">
        <f>IF(SUM(AR5037:AS5037)=AU5037,"OK",SUM(AR5037:AS5037)-AU5037)</f>
        <v>OK</v>
      </c>
      <c r="AU5037" s="593"/>
      <c r="AV5037" s="530">
        <f t="shared" si="7535"/>
        <v>0</v>
      </c>
      <c r="AW5037" s="842">
        <f t="shared" si="7536"/>
        <v>0</v>
      </c>
      <c r="AX5037" s="121">
        <f t="shared" si="7537"/>
        <v>16</v>
      </c>
      <c r="AY5037" s="111">
        <f t="shared" si="7538"/>
        <v>0</v>
      </c>
      <c r="AZ5037" s="122">
        <f t="shared" si="7546"/>
        <v>-16</v>
      </c>
      <c r="BA5037" s="343">
        <f t="shared" si="7547"/>
        <v>-1</v>
      </c>
      <c r="BB5037" s="590">
        <f t="shared" si="7541"/>
        <v>16</v>
      </c>
      <c r="BC5037" s="111">
        <f t="shared" si="7548"/>
        <v>0</v>
      </c>
      <c r="BD5037" s="122">
        <f t="shared" si="7549"/>
        <v>-16</v>
      </c>
      <c r="BE5037" s="343">
        <f t="shared" si="7550"/>
        <v>-1</v>
      </c>
      <c r="BF5037"/>
      <c r="BG5037" s="869" t="str">
        <f t="shared" si="7545"/>
        <v>12.22</v>
      </c>
      <c r="BH5037" s="607" t="b">
        <f>COUNTIF('Codes SEC'!$B$2:$B$250,Ministres!BG5037)&gt;0</f>
        <v>1</v>
      </c>
      <c r="BI5037"/>
    </row>
    <row r="5038" spans="1:61" ht="35.1" customHeight="1" x14ac:dyDescent="0.25">
      <c r="A5038" s="222" t="s">
        <v>6128</v>
      </c>
      <c r="B5038" s="112">
        <v>15</v>
      </c>
      <c r="C5038" s="116" t="s">
        <v>71</v>
      </c>
      <c r="D5038" s="620">
        <v>1000</v>
      </c>
      <c r="E5038" s="278"/>
      <c r="F5038" s="116">
        <v>12</v>
      </c>
      <c r="G5038" s="694">
        <v>1</v>
      </c>
      <c r="H5038" s="878" t="str">
        <f t="shared" si="7445"/>
        <v>001</v>
      </c>
      <c r="I5038" s="397">
        <v>81250000</v>
      </c>
      <c r="J5038" s="380" t="s">
        <v>4361</v>
      </c>
      <c r="K5038" s="500" t="s">
        <v>4689</v>
      </c>
      <c r="L5038" s="733">
        <v>885</v>
      </c>
      <c r="M5038" s="781">
        <v>885</v>
      </c>
      <c r="N5038" s="931"/>
      <c r="O5038" s="530">
        <f t="shared" si="7525"/>
        <v>-885</v>
      </c>
      <c r="P5038" s="530" t="str">
        <f t="shared" si="7526"/>
        <v xml:space="preserve">0 </v>
      </c>
      <c r="Q5038" s="646"/>
      <c r="R5038" s="536"/>
      <c r="S5038" s="536"/>
      <c r="T5038" s="536"/>
      <c r="U5038" s="536"/>
      <c r="V5038" s="536"/>
      <c r="W5038" s="683" t="str">
        <f>IF(SUM(Q5038:V5038)=X5038,"OK",SUM(Q5038:V5038)-X5038)</f>
        <v>OK</v>
      </c>
      <c r="X5038" s="141"/>
      <c r="Y5038" s="141"/>
      <c r="Z5038" s="552"/>
      <c r="AA5038" s="552"/>
      <c r="AB5038" s="683" t="str">
        <f>IF(SUM(Z5038:AA5038)=AC5038,"OK",SUM(Z5038:AA5038)-AC5038)</f>
        <v>OK</v>
      </c>
      <c r="AC5038" s="593"/>
      <c r="AD5038" s="530">
        <f t="shared" si="7529"/>
        <v>0</v>
      </c>
      <c r="AE5038" s="842">
        <f t="shared" si="7530"/>
        <v>0</v>
      </c>
      <c r="AF5038" s="931"/>
      <c r="AG5038" s="530">
        <f t="shared" si="7531"/>
        <v>-885</v>
      </c>
      <c r="AH5038" s="530" t="str">
        <f t="shared" si="7532"/>
        <v xml:space="preserve">0 </v>
      </c>
      <c r="AI5038" s="641"/>
      <c r="AJ5038" s="537"/>
      <c r="AK5038" s="537"/>
      <c r="AL5038" s="537"/>
      <c r="AM5038" s="537"/>
      <c r="AN5038" s="537"/>
      <c r="AO5038" s="683" t="str">
        <f>IF(SUM(AI5038:AN5038)=AP5038,"OK",SUM(AI5038:AN5038)-AP5038)</f>
        <v>OK</v>
      </c>
      <c r="AP5038" s="141"/>
      <c r="AQ5038" s="141"/>
      <c r="AR5038" s="552"/>
      <c r="AS5038" s="552"/>
      <c r="AT5038" s="683" t="str">
        <f>IF(SUM(AR5038:AS5038)=AU5038,"OK",SUM(AR5038:AS5038)-AU5038)</f>
        <v>OK</v>
      </c>
      <c r="AU5038" s="593"/>
      <c r="AV5038" s="530">
        <f t="shared" si="7535"/>
        <v>0</v>
      </c>
      <c r="AW5038" s="842">
        <f t="shared" si="7536"/>
        <v>0</v>
      </c>
      <c r="AX5038" s="115">
        <f t="shared" si="7537"/>
        <v>885</v>
      </c>
      <c r="AY5038" s="5">
        <f t="shared" si="7538"/>
        <v>0</v>
      </c>
      <c r="AZ5038" s="7">
        <f t="shared" si="7546"/>
        <v>-885</v>
      </c>
      <c r="BA5038" s="335">
        <f t="shared" si="7547"/>
        <v>-1</v>
      </c>
      <c r="BB5038" s="23">
        <f t="shared" si="7541"/>
        <v>885</v>
      </c>
      <c r="BC5038" s="5">
        <f t="shared" si="7548"/>
        <v>0</v>
      </c>
      <c r="BD5038" s="7">
        <f t="shared" si="7549"/>
        <v>-885</v>
      </c>
      <c r="BE5038" s="335">
        <f t="shared" si="7550"/>
        <v>-1</v>
      </c>
      <c r="BG5038" s="826" t="str">
        <f t="shared" si="7545"/>
        <v>12.50</v>
      </c>
      <c r="BH5038" s="607" t="b">
        <f>COUNTIF('Codes SEC'!$B$2:$B$250,Ministres!BG5038)&gt;0</f>
        <v>1</v>
      </c>
    </row>
    <row r="5039" spans="1:61" ht="35.1" customHeight="1" x14ac:dyDescent="0.25">
      <c r="A5039" s="21" t="s">
        <v>6128</v>
      </c>
      <c r="B5039" s="112">
        <v>15</v>
      </c>
      <c r="C5039" s="116" t="s">
        <v>71</v>
      </c>
      <c r="D5039" s="620">
        <v>1000</v>
      </c>
      <c r="E5039" s="278"/>
      <c r="F5039" s="116">
        <v>12</v>
      </c>
      <c r="G5039" s="694">
        <v>1</v>
      </c>
      <c r="H5039" s="878" t="str">
        <f t="shared" si="7445"/>
        <v>001</v>
      </c>
      <c r="I5039" s="397">
        <v>81250000</v>
      </c>
      <c r="J5039" s="380" t="s">
        <v>4387</v>
      </c>
      <c r="K5039" s="408" t="s">
        <v>823</v>
      </c>
      <c r="L5039" s="733">
        <v>0</v>
      </c>
      <c r="M5039" s="727">
        <v>0</v>
      </c>
      <c r="N5039" s="931"/>
      <c r="O5039" s="530">
        <f t="shared" si="7525"/>
        <v>0</v>
      </c>
      <c r="P5039" s="530">
        <f t="shared" si="7526"/>
        <v>0</v>
      </c>
      <c r="Q5039" s="646"/>
      <c r="R5039" s="536"/>
      <c r="S5039" s="536"/>
      <c r="T5039" s="536"/>
      <c r="U5039" s="536"/>
      <c r="V5039" s="536"/>
      <c r="W5039" s="683" t="str">
        <f t="shared" si="7527"/>
        <v>OK</v>
      </c>
      <c r="X5039" s="141"/>
      <c r="Y5039" s="141"/>
      <c r="Z5039" s="552"/>
      <c r="AA5039" s="552"/>
      <c r="AB5039" s="683" t="str">
        <f t="shared" si="7528"/>
        <v>OK</v>
      </c>
      <c r="AC5039" s="593"/>
      <c r="AD5039" s="530">
        <f t="shared" si="7529"/>
        <v>0</v>
      </c>
      <c r="AE5039" s="842">
        <f t="shared" si="7530"/>
        <v>0</v>
      </c>
      <c r="AF5039" s="931"/>
      <c r="AG5039" s="530">
        <f t="shared" si="7531"/>
        <v>0</v>
      </c>
      <c r="AH5039" s="530">
        <f t="shared" si="7532"/>
        <v>0</v>
      </c>
      <c r="AI5039" s="641"/>
      <c r="AJ5039" s="537"/>
      <c r="AK5039" s="537"/>
      <c r="AL5039" s="537"/>
      <c r="AM5039" s="537"/>
      <c r="AN5039" s="537"/>
      <c r="AO5039" s="683" t="str">
        <f t="shared" si="7533"/>
        <v>OK</v>
      </c>
      <c r="AP5039" s="141"/>
      <c r="AQ5039" s="141"/>
      <c r="AR5039" s="552"/>
      <c r="AS5039" s="552"/>
      <c r="AT5039" s="683" t="str">
        <f t="shared" si="7534"/>
        <v>OK</v>
      </c>
      <c r="AU5039" s="593"/>
      <c r="AV5039" s="530">
        <f t="shared" si="7535"/>
        <v>0</v>
      </c>
      <c r="AW5039" s="842">
        <f t="shared" si="7536"/>
        <v>0</v>
      </c>
      <c r="AX5039" s="115">
        <f t="shared" si="7537"/>
        <v>0</v>
      </c>
      <c r="AY5039" s="5">
        <f t="shared" si="7538"/>
        <v>0</v>
      </c>
      <c r="AZ5039" s="7">
        <f t="shared" si="7546"/>
        <v>0</v>
      </c>
      <c r="BA5039" s="335" t="e">
        <f t="shared" si="7547"/>
        <v>#DIV/0!</v>
      </c>
      <c r="BB5039" s="23">
        <f t="shared" si="7541"/>
        <v>0</v>
      </c>
      <c r="BC5039" s="5">
        <f t="shared" si="7548"/>
        <v>0</v>
      </c>
      <c r="BD5039" s="7">
        <f t="shared" si="7549"/>
        <v>0</v>
      </c>
      <c r="BE5039" s="335" t="e">
        <f t="shared" si="7550"/>
        <v>#DIV/0!</v>
      </c>
      <c r="BG5039" s="826" t="str">
        <f t="shared" si="7545"/>
        <v>12.50</v>
      </c>
      <c r="BH5039" s="607" t="b">
        <f>COUNTIF('Codes SEC'!$B$2:$B$250,Ministres!BG5039)&gt;0</f>
        <v>1</v>
      </c>
    </row>
    <row r="5040" spans="1:61" ht="35.1" customHeight="1" x14ac:dyDescent="0.25">
      <c r="A5040" s="222" t="s">
        <v>6128</v>
      </c>
      <c r="B5040" s="112">
        <v>15</v>
      </c>
      <c r="C5040" s="116" t="s">
        <v>71</v>
      </c>
      <c r="D5040" s="620">
        <v>1000</v>
      </c>
      <c r="E5040" s="278"/>
      <c r="F5040" s="116">
        <v>12</v>
      </c>
      <c r="G5040" s="694">
        <v>1</v>
      </c>
      <c r="H5040" s="878" t="str">
        <f t="shared" si="7445"/>
        <v>001</v>
      </c>
      <c r="I5040" s="397">
        <v>82140000</v>
      </c>
      <c r="J5040" s="380" t="s">
        <v>4362</v>
      </c>
      <c r="K5040" s="500" t="s">
        <v>848</v>
      </c>
      <c r="L5040" s="733">
        <v>20</v>
      </c>
      <c r="M5040" s="781">
        <v>20</v>
      </c>
      <c r="N5040" s="931"/>
      <c r="O5040" s="530">
        <f t="shared" si="7525"/>
        <v>-20</v>
      </c>
      <c r="P5040" s="530" t="str">
        <f t="shared" si="7526"/>
        <v xml:space="preserve">0 </v>
      </c>
      <c r="Q5040" s="646"/>
      <c r="R5040" s="536"/>
      <c r="S5040" s="536"/>
      <c r="T5040" s="536"/>
      <c r="U5040" s="536"/>
      <c r="V5040" s="536"/>
      <c r="W5040" s="683" t="str">
        <f t="shared" si="7527"/>
        <v>OK</v>
      </c>
      <c r="X5040" s="141"/>
      <c r="Y5040" s="141"/>
      <c r="Z5040" s="552"/>
      <c r="AA5040" s="552"/>
      <c r="AB5040" s="683" t="str">
        <f t="shared" si="7528"/>
        <v>OK</v>
      </c>
      <c r="AC5040" s="593"/>
      <c r="AD5040" s="530">
        <f t="shared" si="7529"/>
        <v>0</v>
      </c>
      <c r="AE5040" s="842">
        <f t="shared" si="7530"/>
        <v>0</v>
      </c>
      <c r="AF5040" s="931"/>
      <c r="AG5040" s="530">
        <f t="shared" si="7531"/>
        <v>-20</v>
      </c>
      <c r="AH5040" s="530" t="str">
        <f t="shared" si="7532"/>
        <v xml:space="preserve">0 </v>
      </c>
      <c r="AI5040" s="641"/>
      <c r="AJ5040" s="537"/>
      <c r="AK5040" s="537"/>
      <c r="AL5040" s="537"/>
      <c r="AM5040" s="537"/>
      <c r="AN5040" s="537"/>
      <c r="AO5040" s="683" t="str">
        <f t="shared" si="7533"/>
        <v>OK</v>
      </c>
      <c r="AP5040" s="141"/>
      <c r="AQ5040" s="141"/>
      <c r="AR5040" s="552"/>
      <c r="AS5040" s="552"/>
      <c r="AT5040" s="683" t="str">
        <f t="shared" si="7534"/>
        <v>OK</v>
      </c>
      <c r="AU5040" s="593"/>
      <c r="AV5040" s="530">
        <f t="shared" si="7535"/>
        <v>0</v>
      </c>
      <c r="AW5040" s="842">
        <f t="shared" si="7536"/>
        <v>0</v>
      </c>
      <c r="AX5040" s="115">
        <f t="shared" si="7537"/>
        <v>20</v>
      </c>
      <c r="AY5040" s="5">
        <f t="shared" si="7538"/>
        <v>0</v>
      </c>
      <c r="AZ5040" s="7">
        <f t="shared" si="7539"/>
        <v>-20</v>
      </c>
      <c r="BA5040" s="335">
        <f t="shared" si="7540"/>
        <v>-1</v>
      </c>
      <c r="BB5040" s="23">
        <f t="shared" si="7541"/>
        <v>20</v>
      </c>
      <c r="BC5040" s="5">
        <f t="shared" si="7542"/>
        <v>0</v>
      </c>
      <c r="BD5040" s="7">
        <f t="shared" si="7543"/>
        <v>-20</v>
      </c>
      <c r="BE5040" s="335">
        <f t="shared" si="7544"/>
        <v>-1</v>
      </c>
      <c r="BG5040" s="826" t="str">
        <f t="shared" si="7545"/>
        <v>21.40</v>
      </c>
      <c r="BH5040" s="607" t="b">
        <f>COUNTIF('Codes SEC'!$B$2:$B$250,Ministres!BG5040)&gt;0</f>
        <v>1</v>
      </c>
    </row>
    <row r="5041" spans="1:61" ht="35.1" customHeight="1" x14ac:dyDescent="0.25">
      <c r="A5041" s="193" t="s">
        <v>6128</v>
      </c>
      <c r="B5041" s="583">
        <v>15</v>
      </c>
      <c r="C5041" s="120" t="s">
        <v>71</v>
      </c>
      <c r="D5041" s="622">
        <v>1000</v>
      </c>
      <c r="E5041" s="584"/>
      <c r="F5041" s="120">
        <v>12</v>
      </c>
      <c r="G5041" s="699">
        <v>1</v>
      </c>
      <c r="H5041" s="891" t="str">
        <f t="shared" si="7445"/>
        <v>001</v>
      </c>
      <c r="I5041" s="605">
        <v>82140000</v>
      </c>
      <c r="J5041" s="573" t="s">
        <v>5261</v>
      </c>
      <c r="K5041" s="500" t="s">
        <v>5619</v>
      </c>
      <c r="L5041" s="733">
        <v>0</v>
      </c>
      <c r="M5041" s="727">
        <v>0</v>
      </c>
      <c r="N5041" s="931"/>
      <c r="O5041" s="530">
        <f t="shared" si="7525"/>
        <v>0</v>
      </c>
      <c r="P5041" s="530">
        <f t="shared" si="7526"/>
        <v>0</v>
      </c>
      <c r="Q5041" s="646"/>
      <c r="R5041" s="536"/>
      <c r="S5041" s="536"/>
      <c r="T5041" s="536"/>
      <c r="U5041" s="536"/>
      <c r="V5041" s="536"/>
      <c r="W5041" s="683" t="str">
        <f t="shared" si="7527"/>
        <v>OK</v>
      </c>
      <c r="X5041" s="593"/>
      <c r="Y5041" s="593"/>
      <c r="Z5041" s="608"/>
      <c r="AA5041" s="608"/>
      <c r="AB5041" s="683" t="str">
        <f t="shared" si="7528"/>
        <v>OK</v>
      </c>
      <c r="AC5041" s="593"/>
      <c r="AD5041" s="530">
        <f t="shared" si="7529"/>
        <v>0</v>
      </c>
      <c r="AE5041" s="842">
        <f t="shared" si="7530"/>
        <v>0</v>
      </c>
      <c r="AF5041" s="931"/>
      <c r="AG5041" s="530">
        <f t="shared" si="7531"/>
        <v>0</v>
      </c>
      <c r="AH5041" s="530">
        <f t="shared" si="7532"/>
        <v>0</v>
      </c>
      <c r="AI5041" s="641"/>
      <c r="AJ5041" s="537"/>
      <c r="AK5041" s="537"/>
      <c r="AL5041" s="537"/>
      <c r="AM5041" s="537"/>
      <c r="AN5041" s="537"/>
      <c r="AO5041" s="683" t="str">
        <f t="shared" si="7533"/>
        <v>OK</v>
      </c>
      <c r="AP5041" s="593"/>
      <c r="AQ5041" s="593"/>
      <c r="AR5041" s="608"/>
      <c r="AS5041" s="608"/>
      <c r="AT5041" s="683" t="str">
        <f t="shared" si="7534"/>
        <v>OK</v>
      </c>
      <c r="AU5041" s="593"/>
      <c r="AV5041" s="530">
        <f t="shared" si="7535"/>
        <v>0</v>
      </c>
      <c r="AW5041" s="842">
        <f t="shared" si="7536"/>
        <v>0</v>
      </c>
      <c r="AX5041" s="121">
        <f t="shared" si="7537"/>
        <v>0</v>
      </c>
      <c r="AY5041" s="111">
        <f t="shared" si="7538"/>
        <v>0</v>
      </c>
      <c r="AZ5041" s="122">
        <f>AY5041-AX5041</f>
        <v>0</v>
      </c>
      <c r="BA5041" s="343" t="e">
        <f>AZ5041/AX5041</f>
        <v>#DIV/0!</v>
      </c>
      <c r="BB5041" s="590">
        <f t="shared" si="7541"/>
        <v>0</v>
      </c>
      <c r="BC5041" s="111">
        <f>AW5041</f>
        <v>0</v>
      </c>
      <c r="BD5041" s="122">
        <f>BC5041-BB5041</f>
        <v>0</v>
      </c>
      <c r="BE5041" s="343" t="e">
        <f>BD5041/BB5041</f>
        <v>#DIV/0!</v>
      </c>
      <c r="BF5041"/>
      <c r="BG5041" s="869" t="str">
        <f t="shared" si="7545"/>
        <v>21.40</v>
      </c>
      <c r="BH5041" s="607" t="b">
        <f>COUNTIF('Codes SEC'!$B$2:$B$250,Ministres!BG5041)&gt;0</f>
        <v>1</v>
      </c>
      <c r="BI5041"/>
    </row>
    <row r="5042" spans="1:61" ht="35.1" customHeight="1" x14ac:dyDescent="0.25">
      <c r="A5042" s="190" t="s">
        <v>6128</v>
      </c>
      <c r="B5042" s="681">
        <v>15</v>
      </c>
      <c r="C5042" s="120" t="s">
        <v>71</v>
      </c>
      <c r="D5042" s="622">
        <v>1000</v>
      </c>
      <c r="E5042" s="584"/>
      <c r="F5042" s="120">
        <v>12</v>
      </c>
      <c r="G5042" s="699">
        <v>1</v>
      </c>
      <c r="H5042" s="891" t="str">
        <f t="shared" si="7445"/>
        <v>001</v>
      </c>
      <c r="I5042" s="605">
        <v>82160000</v>
      </c>
      <c r="J5042" s="689" t="s">
        <v>5195</v>
      </c>
      <c r="K5042" s="424" t="s">
        <v>5196</v>
      </c>
      <c r="L5042" s="733">
        <v>0</v>
      </c>
      <c r="M5042" s="734">
        <v>0</v>
      </c>
      <c r="N5042" s="931"/>
      <c r="O5042" s="530">
        <f t="shared" si="7525"/>
        <v>0</v>
      </c>
      <c r="P5042" s="530">
        <f t="shared" si="7526"/>
        <v>0</v>
      </c>
      <c r="Q5042" s="646"/>
      <c r="R5042" s="536"/>
      <c r="S5042" s="536"/>
      <c r="T5042" s="536"/>
      <c r="U5042" s="536"/>
      <c r="V5042" s="536"/>
      <c r="W5042" s="683" t="str">
        <f>IF(SUM(Q5042:V5042)=X5042,"OK",SUM(Q5042:V5042)-X5042)</f>
        <v>OK</v>
      </c>
      <c r="X5042" s="141"/>
      <c r="Y5042" s="141"/>
      <c r="Z5042" s="552"/>
      <c r="AA5042" s="552"/>
      <c r="AB5042" s="683" t="str">
        <f>IF(SUM(Z5042:AA5042)=AC5042,"OK",SUM(Z5042:AA5042)-AC5042)</f>
        <v>OK</v>
      </c>
      <c r="AC5042" s="593"/>
      <c r="AD5042" s="530">
        <f t="shared" si="7529"/>
        <v>0</v>
      </c>
      <c r="AE5042" s="842">
        <f t="shared" si="7530"/>
        <v>0</v>
      </c>
      <c r="AF5042" s="931"/>
      <c r="AG5042" s="530">
        <f t="shared" si="7531"/>
        <v>0</v>
      </c>
      <c r="AH5042" s="530">
        <f t="shared" si="7532"/>
        <v>0</v>
      </c>
      <c r="AI5042" s="641"/>
      <c r="AJ5042" s="537"/>
      <c r="AK5042" s="537"/>
      <c r="AL5042" s="537"/>
      <c r="AM5042" s="537"/>
      <c r="AN5042" s="537"/>
      <c r="AO5042" s="683" t="str">
        <f>IF(SUM(AI5042:AN5042)=AP5042,"OK",SUM(AI5042:AN5042)-AP5042)</f>
        <v>OK</v>
      </c>
      <c r="AP5042" s="141"/>
      <c r="AQ5042" s="141"/>
      <c r="AR5042" s="552"/>
      <c r="AS5042" s="552"/>
      <c r="AT5042" s="683" t="str">
        <f>IF(SUM(AR5042:AS5042)=AU5042,"OK",SUM(AR5042:AS5042)-AU5042)</f>
        <v>OK</v>
      </c>
      <c r="AU5042" s="593"/>
      <c r="AV5042" s="530">
        <f t="shared" si="7535"/>
        <v>0</v>
      </c>
      <c r="AW5042" s="842">
        <f t="shared" si="7536"/>
        <v>0</v>
      </c>
      <c r="AX5042" s="115">
        <f t="shared" si="7537"/>
        <v>0</v>
      </c>
      <c r="AY5042" s="5">
        <f t="shared" si="7538"/>
        <v>0</v>
      </c>
      <c r="AZ5042" s="7">
        <f>AY5042-AX5042</f>
        <v>0</v>
      </c>
      <c r="BA5042" s="335" t="e">
        <f>AZ5042/AX5042</f>
        <v>#DIV/0!</v>
      </c>
      <c r="BB5042" s="23">
        <f t="shared" si="7541"/>
        <v>0</v>
      </c>
      <c r="BC5042" s="5">
        <f>AW5042</f>
        <v>0</v>
      </c>
      <c r="BD5042" s="7">
        <f>BC5042-BB5042</f>
        <v>0</v>
      </c>
      <c r="BE5042" s="335" t="e">
        <f>BD5042/BB5042</f>
        <v>#DIV/0!</v>
      </c>
      <c r="BG5042" s="826" t="str">
        <f t="shared" si="7545"/>
        <v>21.60</v>
      </c>
      <c r="BH5042" s="607" t="b">
        <f>COUNTIF('Codes SEC'!$B$2:$B$250,Ministres!BG5042)&gt;0</f>
        <v>1</v>
      </c>
    </row>
    <row r="5043" spans="1:61" ht="35.1" customHeight="1" x14ac:dyDescent="0.25">
      <c r="A5043" s="222" t="s">
        <v>6128</v>
      </c>
      <c r="B5043" s="112">
        <v>15</v>
      </c>
      <c r="C5043" s="116" t="s">
        <v>71</v>
      </c>
      <c r="D5043" s="620">
        <v>1000</v>
      </c>
      <c r="E5043" s="278"/>
      <c r="F5043" s="116">
        <v>12</v>
      </c>
      <c r="G5043" s="694">
        <v>1</v>
      </c>
      <c r="H5043" s="878" t="str">
        <f t="shared" si="7445"/>
        <v>001</v>
      </c>
      <c r="I5043" s="397">
        <v>82410000</v>
      </c>
      <c r="J5043" s="380" t="s">
        <v>4363</v>
      </c>
      <c r="K5043" s="500" t="s">
        <v>4690</v>
      </c>
      <c r="L5043" s="733">
        <v>10</v>
      </c>
      <c r="M5043" s="781">
        <v>10</v>
      </c>
      <c r="N5043" s="931"/>
      <c r="O5043" s="530">
        <f t="shared" si="7525"/>
        <v>-10</v>
      </c>
      <c r="P5043" s="530" t="str">
        <f t="shared" si="7526"/>
        <v xml:space="preserve">0 </v>
      </c>
      <c r="Q5043" s="646"/>
      <c r="R5043" s="536"/>
      <c r="S5043" s="536"/>
      <c r="T5043" s="536"/>
      <c r="U5043" s="536"/>
      <c r="V5043" s="536"/>
      <c r="W5043" s="683" t="str">
        <f t="shared" si="7527"/>
        <v>OK</v>
      </c>
      <c r="X5043" s="141"/>
      <c r="Y5043" s="141"/>
      <c r="Z5043" s="552"/>
      <c r="AA5043" s="552"/>
      <c r="AB5043" s="683" t="str">
        <f t="shared" si="7528"/>
        <v>OK</v>
      </c>
      <c r="AC5043" s="593"/>
      <c r="AD5043" s="530">
        <f t="shared" si="7529"/>
        <v>0</v>
      </c>
      <c r="AE5043" s="842">
        <f t="shared" si="7530"/>
        <v>0</v>
      </c>
      <c r="AF5043" s="931"/>
      <c r="AG5043" s="530">
        <f t="shared" si="7531"/>
        <v>-10</v>
      </c>
      <c r="AH5043" s="530" t="str">
        <f t="shared" si="7532"/>
        <v xml:space="preserve">0 </v>
      </c>
      <c r="AI5043" s="641"/>
      <c r="AJ5043" s="537"/>
      <c r="AK5043" s="537"/>
      <c r="AL5043" s="537"/>
      <c r="AM5043" s="537"/>
      <c r="AN5043" s="537"/>
      <c r="AO5043" s="683" t="str">
        <f t="shared" si="7533"/>
        <v>OK</v>
      </c>
      <c r="AP5043" s="141"/>
      <c r="AQ5043" s="141"/>
      <c r="AR5043" s="552"/>
      <c r="AS5043" s="552"/>
      <c r="AT5043" s="683" t="str">
        <f t="shared" si="7534"/>
        <v>OK</v>
      </c>
      <c r="AU5043" s="593"/>
      <c r="AV5043" s="530">
        <f t="shared" si="7535"/>
        <v>0</v>
      </c>
      <c r="AW5043" s="842">
        <f t="shared" si="7536"/>
        <v>0</v>
      </c>
      <c r="AX5043" s="115">
        <f t="shared" si="7537"/>
        <v>10</v>
      </c>
      <c r="AY5043" s="5">
        <f t="shared" si="7538"/>
        <v>0</v>
      </c>
      <c r="AZ5043" s="7">
        <f t="shared" si="7539"/>
        <v>-10</v>
      </c>
      <c r="BA5043" s="335">
        <f t="shared" si="7540"/>
        <v>-1</v>
      </c>
      <c r="BB5043" s="23">
        <f t="shared" si="7541"/>
        <v>10</v>
      </c>
      <c r="BC5043" s="5">
        <f t="shared" si="7542"/>
        <v>0</v>
      </c>
      <c r="BD5043" s="7">
        <f t="shared" si="7543"/>
        <v>-10</v>
      </c>
      <c r="BE5043" s="335">
        <f t="shared" si="7544"/>
        <v>-1</v>
      </c>
      <c r="BG5043" s="826" t="str">
        <f t="shared" si="7545"/>
        <v>24.10</v>
      </c>
      <c r="BH5043" s="607" t="b">
        <f>COUNTIF('Codes SEC'!$B$2:$B$250,Ministres!BG5043)&gt;0</f>
        <v>1</v>
      </c>
    </row>
    <row r="5044" spans="1:61" ht="35.1" customHeight="1" x14ac:dyDescent="0.25">
      <c r="A5044" s="190" t="s">
        <v>6128</v>
      </c>
      <c r="B5044" s="681">
        <v>15</v>
      </c>
      <c r="C5044" s="120" t="s">
        <v>71</v>
      </c>
      <c r="D5044" s="622">
        <v>1000</v>
      </c>
      <c r="E5044" s="584"/>
      <c r="F5044" s="120">
        <v>12</v>
      </c>
      <c r="G5044" s="699">
        <v>1</v>
      </c>
      <c r="H5044" s="891" t="str">
        <f t="shared" si="7445"/>
        <v>001</v>
      </c>
      <c r="I5044" s="605">
        <v>82420000</v>
      </c>
      <c r="J5044" s="689" t="s">
        <v>5197</v>
      </c>
      <c r="K5044" s="424" t="s">
        <v>5198</v>
      </c>
      <c r="L5044" s="733">
        <v>0</v>
      </c>
      <c r="M5044" s="734">
        <v>0</v>
      </c>
      <c r="N5044" s="931"/>
      <c r="O5044" s="530">
        <f t="shared" si="7525"/>
        <v>0</v>
      </c>
      <c r="P5044" s="530">
        <f t="shared" si="7526"/>
        <v>0</v>
      </c>
      <c r="Q5044" s="646"/>
      <c r="R5044" s="536"/>
      <c r="S5044" s="536"/>
      <c r="T5044" s="536"/>
      <c r="U5044" s="536"/>
      <c r="V5044" s="536"/>
      <c r="W5044" s="683" t="str">
        <f t="shared" si="7527"/>
        <v>OK</v>
      </c>
      <c r="X5044" s="141"/>
      <c r="Y5044" s="141"/>
      <c r="Z5044" s="552"/>
      <c r="AA5044" s="552"/>
      <c r="AB5044" s="683" t="str">
        <f t="shared" si="7528"/>
        <v>OK</v>
      </c>
      <c r="AC5044" s="593"/>
      <c r="AD5044" s="530">
        <f t="shared" si="7529"/>
        <v>0</v>
      </c>
      <c r="AE5044" s="842">
        <f t="shared" si="7530"/>
        <v>0</v>
      </c>
      <c r="AF5044" s="931"/>
      <c r="AG5044" s="530">
        <f t="shared" si="7531"/>
        <v>0</v>
      </c>
      <c r="AH5044" s="530">
        <f t="shared" si="7532"/>
        <v>0</v>
      </c>
      <c r="AI5044" s="641"/>
      <c r="AJ5044" s="537"/>
      <c r="AK5044" s="537"/>
      <c r="AL5044" s="537"/>
      <c r="AM5044" s="537"/>
      <c r="AN5044" s="537"/>
      <c r="AO5044" s="683" t="str">
        <f t="shared" si="7533"/>
        <v>OK</v>
      </c>
      <c r="AP5044" s="141"/>
      <c r="AQ5044" s="141"/>
      <c r="AR5044" s="552"/>
      <c r="AS5044" s="552"/>
      <c r="AT5044" s="683" t="str">
        <f t="shared" si="7534"/>
        <v>OK</v>
      </c>
      <c r="AU5044" s="593"/>
      <c r="AV5044" s="530">
        <f t="shared" si="7535"/>
        <v>0</v>
      </c>
      <c r="AW5044" s="842">
        <f t="shared" si="7536"/>
        <v>0</v>
      </c>
      <c r="AX5044" s="115">
        <f t="shared" si="7537"/>
        <v>0</v>
      </c>
      <c r="AY5044" s="5">
        <f t="shared" si="7538"/>
        <v>0</v>
      </c>
      <c r="AZ5044" s="7">
        <f>AY5044-AX5044</f>
        <v>0</v>
      </c>
      <c r="BA5044" s="335" t="e">
        <f>AZ5044/AX5044</f>
        <v>#DIV/0!</v>
      </c>
      <c r="BB5044" s="23">
        <f t="shared" si="7541"/>
        <v>0</v>
      </c>
      <c r="BC5044" s="5">
        <f>AW5044</f>
        <v>0</v>
      </c>
      <c r="BD5044" s="7">
        <f>BC5044-BB5044</f>
        <v>0</v>
      </c>
      <c r="BE5044" s="335" t="e">
        <f>BD5044/BB5044</f>
        <v>#DIV/0!</v>
      </c>
      <c r="BG5044" s="826" t="str">
        <f t="shared" si="7545"/>
        <v>24.20</v>
      </c>
      <c r="BH5044" s="607" t="b">
        <f>COUNTIF('Codes SEC'!$B$2:$B$250,Ministres!BG5044)&gt;0</f>
        <v>1</v>
      </c>
    </row>
    <row r="5045" spans="1:61" ht="35.1" customHeight="1" x14ac:dyDescent="0.25">
      <c r="A5045" s="190" t="s">
        <v>6128</v>
      </c>
      <c r="B5045" s="681">
        <v>15</v>
      </c>
      <c r="C5045" s="120" t="s">
        <v>71</v>
      </c>
      <c r="D5045" s="622">
        <v>1000</v>
      </c>
      <c r="E5045" s="584"/>
      <c r="F5045" s="120">
        <v>12</v>
      </c>
      <c r="G5045" s="699">
        <v>1</v>
      </c>
      <c r="H5045" s="891" t="str">
        <f t="shared" si="7445"/>
        <v>001</v>
      </c>
      <c r="I5045" s="605">
        <v>83200000</v>
      </c>
      <c r="J5045" s="689" t="s">
        <v>5199</v>
      </c>
      <c r="K5045" s="424" t="s">
        <v>5200</v>
      </c>
      <c r="L5045" s="733">
        <v>0</v>
      </c>
      <c r="M5045" s="734">
        <v>0</v>
      </c>
      <c r="N5045" s="931"/>
      <c r="O5045" s="530">
        <f t="shared" si="7525"/>
        <v>0</v>
      </c>
      <c r="P5045" s="530">
        <f t="shared" si="7526"/>
        <v>0</v>
      </c>
      <c r="Q5045" s="646"/>
      <c r="R5045" s="536"/>
      <c r="S5045" s="536"/>
      <c r="T5045" s="536"/>
      <c r="U5045" s="536"/>
      <c r="V5045" s="536"/>
      <c r="W5045" s="683" t="str">
        <f t="shared" si="7527"/>
        <v>OK</v>
      </c>
      <c r="X5045" s="141"/>
      <c r="Y5045" s="141"/>
      <c r="Z5045" s="552"/>
      <c r="AA5045" s="552"/>
      <c r="AB5045" s="683" t="str">
        <f t="shared" si="7528"/>
        <v>OK</v>
      </c>
      <c r="AC5045" s="593"/>
      <c r="AD5045" s="530">
        <f t="shared" si="7529"/>
        <v>0</v>
      </c>
      <c r="AE5045" s="842">
        <f t="shared" si="7530"/>
        <v>0</v>
      </c>
      <c r="AF5045" s="931"/>
      <c r="AG5045" s="530">
        <f t="shared" si="7531"/>
        <v>0</v>
      </c>
      <c r="AH5045" s="530">
        <f t="shared" si="7532"/>
        <v>0</v>
      </c>
      <c r="AI5045" s="641"/>
      <c r="AJ5045" s="537"/>
      <c r="AK5045" s="537"/>
      <c r="AL5045" s="537"/>
      <c r="AM5045" s="537"/>
      <c r="AN5045" s="537"/>
      <c r="AO5045" s="683" t="str">
        <f t="shared" si="7533"/>
        <v>OK</v>
      </c>
      <c r="AP5045" s="141"/>
      <c r="AQ5045" s="141"/>
      <c r="AR5045" s="552"/>
      <c r="AS5045" s="552"/>
      <c r="AT5045" s="683" t="str">
        <f t="shared" si="7534"/>
        <v>OK</v>
      </c>
      <c r="AU5045" s="593"/>
      <c r="AV5045" s="530">
        <f t="shared" si="7535"/>
        <v>0</v>
      </c>
      <c r="AW5045" s="842">
        <f t="shared" si="7536"/>
        <v>0</v>
      </c>
      <c r="AX5045" s="115">
        <f t="shared" si="7537"/>
        <v>0</v>
      </c>
      <c r="AY5045" s="5">
        <f t="shared" si="7538"/>
        <v>0</v>
      </c>
      <c r="AZ5045" s="7">
        <f>AY5045-AX5045</f>
        <v>0</v>
      </c>
      <c r="BA5045" s="335" t="e">
        <f>AZ5045/AX5045</f>
        <v>#DIV/0!</v>
      </c>
      <c r="BB5045" s="23">
        <f t="shared" si="7541"/>
        <v>0</v>
      </c>
      <c r="BC5045" s="5">
        <f>AW5045</f>
        <v>0</v>
      </c>
      <c r="BD5045" s="7">
        <f>BC5045-BB5045</f>
        <v>0</v>
      </c>
      <c r="BE5045" s="335" t="e">
        <f>BD5045/BB5045</f>
        <v>#DIV/0!</v>
      </c>
      <c r="BG5045" s="826" t="str">
        <f t="shared" si="7545"/>
        <v>32.00</v>
      </c>
      <c r="BH5045" s="607" t="b">
        <f>COUNTIF('Codes SEC'!$B$2:$B$250,Ministres!BG5045)&gt;0</f>
        <v>1</v>
      </c>
    </row>
    <row r="5046" spans="1:61" ht="35.1" customHeight="1" x14ac:dyDescent="0.25">
      <c r="A5046" s="222" t="s">
        <v>6128</v>
      </c>
      <c r="B5046" s="682">
        <v>15</v>
      </c>
      <c r="C5046" s="116" t="s">
        <v>71</v>
      </c>
      <c r="D5046" s="620">
        <v>1000</v>
      </c>
      <c r="E5046" s="278"/>
      <c r="F5046" s="116">
        <v>12</v>
      </c>
      <c r="G5046" s="700">
        <v>1</v>
      </c>
      <c r="H5046" s="888" t="str">
        <f t="shared" si="7445"/>
        <v>001</v>
      </c>
      <c r="I5046" s="580">
        <v>83200000</v>
      </c>
      <c r="J5046" s="689" t="s">
        <v>5298</v>
      </c>
      <c r="K5046" s="411" t="s">
        <v>5299</v>
      </c>
      <c r="L5046" s="733">
        <v>0</v>
      </c>
      <c r="M5046" s="734">
        <v>0</v>
      </c>
      <c r="N5046" s="931"/>
      <c r="O5046" s="530">
        <f t="shared" si="7525"/>
        <v>0</v>
      </c>
      <c r="P5046" s="530">
        <f t="shared" si="7526"/>
        <v>0</v>
      </c>
      <c r="Q5046" s="646"/>
      <c r="R5046" s="536"/>
      <c r="S5046" s="536"/>
      <c r="T5046" s="536"/>
      <c r="U5046" s="536"/>
      <c r="V5046" s="536"/>
      <c r="W5046" s="683" t="str">
        <f t="shared" si="7527"/>
        <v>OK</v>
      </c>
      <c r="X5046" s="141"/>
      <c r="Y5046" s="141"/>
      <c r="Z5046" s="552"/>
      <c r="AA5046" s="552"/>
      <c r="AB5046" s="683" t="str">
        <f t="shared" si="7528"/>
        <v>OK</v>
      </c>
      <c r="AC5046" s="593"/>
      <c r="AD5046" s="530">
        <f t="shared" si="7529"/>
        <v>0</v>
      </c>
      <c r="AE5046" s="842">
        <f t="shared" si="7530"/>
        <v>0</v>
      </c>
      <c r="AF5046" s="931"/>
      <c r="AG5046" s="530">
        <f t="shared" si="7531"/>
        <v>0</v>
      </c>
      <c r="AH5046" s="530">
        <f t="shared" si="7532"/>
        <v>0</v>
      </c>
      <c r="AI5046" s="641"/>
      <c r="AJ5046" s="537"/>
      <c r="AK5046" s="537"/>
      <c r="AL5046" s="537"/>
      <c r="AM5046" s="537"/>
      <c r="AN5046" s="537"/>
      <c r="AO5046" s="683" t="str">
        <f t="shared" si="7533"/>
        <v>OK</v>
      </c>
      <c r="AP5046" s="141"/>
      <c r="AQ5046" s="141"/>
      <c r="AR5046" s="552"/>
      <c r="AS5046" s="552"/>
      <c r="AT5046" s="683" t="str">
        <f t="shared" si="7534"/>
        <v>OK</v>
      </c>
      <c r="AU5046" s="593"/>
      <c r="AV5046" s="530">
        <f t="shared" si="7535"/>
        <v>0</v>
      </c>
      <c r="AW5046" s="842">
        <f t="shared" si="7536"/>
        <v>0</v>
      </c>
      <c r="AX5046" s="115">
        <f t="shared" si="7537"/>
        <v>0</v>
      </c>
      <c r="AY5046" s="5">
        <f t="shared" si="7538"/>
        <v>0</v>
      </c>
      <c r="AZ5046" s="7">
        <f t="shared" ref="AZ5046:AZ5047" si="7551">AY5046-AX5046</f>
        <v>0</v>
      </c>
      <c r="BA5046" s="335" t="e">
        <f t="shared" ref="BA5046:BA5047" si="7552">AZ5046/AX5046</f>
        <v>#DIV/0!</v>
      </c>
      <c r="BB5046" s="23">
        <f t="shared" si="7541"/>
        <v>0</v>
      </c>
      <c r="BC5046" s="5">
        <f t="shared" ref="BC5046:BC5047" si="7553">AW5046</f>
        <v>0</v>
      </c>
      <c r="BD5046" s="7">
        <f t="shared" ref="BD5046:BD5047" si="7554">BC5046-BB5046</f>
        <v>0</v>
      </c>
      <c r="BE5046" s="335" t="e">
        <f t="shared" ref="BE5046:BE5047" si="7555">BD5046/BB5046</f>
        <v>#DIV/0!</v>
      </c>
      <c r="BG5046" s="826" t="str">
        <f t="shared" si="7545"/>
        <v>32.00</v>
      </c>
      <c r="BH5046" s="607" t="b">
        <f>COUNTIF('Codes SEC'!$B$2:$B$250,Ministres!BG5046)&gt;0</f>
        <v>1</v>
      </c>
    </row>
    <row r="5047" spans="1:61" ht="35.1" customHeight="1" x14ac:dyDescent="0.25">
      <c r="A5047" s="193" t="s">
        <v>6128</v>
      </c>
      <c r="B5047" s="583">
        <v>15</v>
      </c>
      <c r="C5047" s="120" t="s">
        <v>71</v>
      </c>
      <c r="D5047" s="622">
        <v>1000</v>
      </c>
      <c r="E5047" s="584"/>
      <c r="F5047" s="120">
        <v>12</v>
      </c>
      <c r="G5047" s="699">
        <v>1</v>
      </c>
      <c r="H5047" s="891" t="str">
        <f t="shared" si="7445"/>
        <v>001</v>
      </c>
      <c r="I5047" s="605" t="s">
        <v>3280</v>
      </c>
      <c r="J5047" s="573" t="s">
        <v>5262</v>
      </c>
      <c r="K5047" s="422" t="s">
        <v>5620</v>
      </c>
      <c r="L5047" s="733">
        <v>0</v>
      </c>
      <c r="M5047" s="727">
        <v>0</v>
      </c>
      <c r="N5047" s="931"/>
      <c r="O5047" s="530">
        <f t="shared" si="7525"/>
        <v>0</v>
      </c>
      <c r="P5047" s="530">
        <f t="shared" si="7526"/>
        <v>0</v>
      </c>
      <c r="Q5047" s="646"/>
      <c r="R5047" s="536"/>
      <c r="S5047" s="536"/>
      <c r="T5047" s="536"/>
      <c r="U5047" s="536"/>
      <c r="V5047" s="536"/>
      <c r="W5047" s="683" t="str">
        <f t="shared" si="7527"/>
        <v>OK</v>
      </c>
      <c r="X5047" s="593"/>
      <c r="Y5047" s="593"/>
      <c r="Z5047" s="608"/>
      <c r="AA5047" s="608"/>
      <c r="AB5047" s="683" t="str">
        <f t="shared" si="7528"/>
        <v>OK</v>
      </c>
      <c r="AC5047" s="593"/>
      <c r="AD5047" s="530">
        <f t="shared" si="7529"/>
        <v>0</v>
      </c>
      <c r="AE5047" s="842">
        <f t="shared" si="7530"/>
        <v>0</v>
      </c>
      <c r="AF5047" s="931"/>
      <c r="AG5047" s="530">
        <f t="shared" si="7531"/>
        <v>0</v>
      </c>
      <c r="AH5047" s="530">
        <f t="shared" si="7532"/>
        <v>0</v>
      </c>
      <c r="AI5047" s="641"/>
      <c r="AJ5047" s="537"/>
      <c r="AK5047" s="537"/>
      <c r="AL5047" s="537"/>
      <c r="AM5047" s="537"/>
      <c r="AN5047" s="537"/>
      <c r="AO5047" s="683" t="str">
        <f t="shared" si="7533"/>
        <v>OK</v>
      </c>
      <c r="AP5047" s="593"/>
      <c r="AQ5047" s="593"/>
      <c r="AR5047" s="608"/>
      <c r="AS5047" s="608"/>
      <c r="AT5047" s="683" t="str">
        <f t="shared" si="7534"/>
        <v>OK</v>
      </c>
      <c r="AU5047" s="593"/>
      <c r="AV5047" s="530">
        <f t="shared" si="7535"/>
        <v>0</v>
      </c>
      <c r="AW5047" s="842">
        <f t="shared" si="7536"/>
        <v>0</v>
      </c>
      <c r="AX5047" s="121">
        <f t="shared" si="7537"/>
        <v>0</v>
      </c>
      <c r="AY5047" s="111">
        <f t="shared" si="7538"/>
        <v>0</v>
      </c>
      <c r="AZ5047" s="122">
        <f t="shared" si="7551"/>
        <v>0</v>
      </c>
      <c r="BA5047" s="343" t="e">
        <f t="shared" si="7552"/>
        <v>#DIV/0!</v>
      </c>
      <c r="BB5047" s="590">
        <f t="shared" si="7541"/>
        <v>0</v>
      </c>
      <c r="BC5047" s="111">
        <f t="shared" si="7553"/>
        <v>0</v>
      </c>
      <c r="BD5047" s="122">
        <f t="shared" si="7554"/>
        <v>0</v>
      </c>
      <c r="BE5047" s="343" t="e">
        <f t="shared" si="7555"/>
        <v>#DIV/0!</v>
      </c>
      <c r="BF5047"/>
      <c r="BG5047" s="869" t="str">
        <f t="shared" si="7545"/>
        <v>34.41</v>
      </c>
      <c r="BH5047" s="607" t="b">
        <f>COUNTIF('Codes SEC'!$B$2:$B$250,Ministres!BG5047)&gt;0</f>
        <v>1</v>
      </c>
      <c r="BI5047"/>
    </row>
    <row r="5048" spans="1:61" ht="12.75" customHeight="1" x14ac:dyDescent="0.25">
      <c r="A5048" s="227"/>
      <c r="B5048" s="209"/>
      <c r="C5048" s="253"/>
      <c r="D5048" s="625"/>
      <c r="E5048" s="280"/>
      <c r="F5048" s="253"/>
      <c r="G5048" s="695"/>
      <c r="H5048" s="886"/>
      <c r="I5048" s="403"/>
      <c r="J5048" s="381"/>
      <c r="K5048" s="514" t="s">
        <v>95</v>
      </c>
      <c r="L5048" s="318">
        <f t="shared" ref="L5048:V5048" si="7556">L5030+L5032+L5035+L5038+L5040+L5043+L5042+L5044+L5045+L5034+L5031+L5033+L5036+L5039+L5041+L5046+L5047+L5037</f>
        <v>3043</v>
      </c>
      <c r="M5048" s="737">
        <f t="shared" si="7556"/>
        <v>3245</v>
      </c>
      <c r="N5048" s="930">
        <f t="shared" si="7556"/>
        <v>0</v>
      </c>
      <c r="O5048" s="790">
        <f t="shared" si="7556"/>
        <v>-3043</v>
      </c>
      <c r="P5048" s="790">
        <f t="shared" si="7556"/>
        <v>0</v>
      </c>
      <c r="Q5048" s="787">
        <f t="shared" si="7556"/>
        <v>0</v>
      </c>
      <c r="R5048" s="648">
        <f t="shared" si="7556"/>
        <v>0</v>
      </c>
      <c r="S5048" s="648">
        <f t="shared" si="7556"/>
        <v>0</v>
      </c>
      <c r="T5048" s="648">
        <f t="shared" si="7556"/>
        <v>0</v>
      </c>
      <c r="U5048" s="648">
        <f t="shared" si="7556"/>
        <v>0</v>
      </c>
      <c r="V5048" s="648">
        <f t="shared" si="7556"/>
        <v>0</v>
      </c>
      <c r="W5048" s="790"/>
      <c r="X5048" s="649">
        <f>X5030+X5032+X5035+X5038+X5040+X5043+X5042+X5044+X5045+X5034+X5031+X5033+X5036+X5039+X5041+X5046+X5047+X5037</f>
        <v>0</v>
      </c>
      <c r="Y5048" s="649">
        <f>Y5030+Y5032+Y5035+Y5038+Y5040+Y5043+Y5042+Y5044+Y5045+Y5034+Y5031+Y5033+Y5036+Y5039+Y5041+Y5046+Y5047+Y5037</f>
        <v>0</v>
      </c>
      <c r="Z5048" s="648">
        <f>Z5030+Z5032+Z5035+Z5038+Z5040+Z5043+Z5042+Z5044+Z5045+Z5034+Z5031+Z5033+Z5036+Z5039+Z5041+Z5046+Z5047+Z5037</f>
        <v>0</v>
      </c>
      <c r="AA5048" s="648">
        <f>AA5030+AA5032+AA5035+AA5038+AA5040+AA5043+AA5042+AA5044+AA5045+AA5034+AA5031+AA5033+AA5036+AA5039+AA5041+AA5046+AA5047+AA5037</f>
        <v>0</v>
      </c>
      <c r="AB5048" s="790"/>
      <c r="AC5048" s="649">
        <f t="shared" ref="AC5048:AN5048" si="7557">AC5030+AC5032+AC5035+AC5038+AC5040+AC5043+AC5042+AC5044+AC5045+AC5034+AC5031+AC5033+AC5036+AC5039+AC5041+AC5046+AC5047+AC5037</f>
        <v>0</v>
      </c>
      <c r="AD5048" s="790">
        <f>AD5030+AD5032+AD5035+AD5038+AD5040+AD5043+AD5042+AD5044+AD5045+AD5034+AD5031+AD5033+AD5036+AD5039+AD5041+AD5046+AD5047+AD5037</f>
        <v>0</v>
      </c>
      <c r="AE5048" s="843">
        <f>AE5030+AE5032+AE5035+AE5038+AE5040+AE5043+AE5042+AE5044+AE5045+AE5034+AE5031+AE5033+AE5036+AE5039+AE5041+AE5046+AE5047+AE5037</f>
        <v>0</v>
      </c>
      <c r="AF5048" s="930">
        <f t="shared" si="7557"/>
        <v>0</v>
      </c>
      <c r="AG5048" s="790">
        <f t="shared" si="7557"/>
        <v>-3245</v>
      </c>
      <c r="AH5048" s="790">
        <f t="shared" si="7557"/>
        <v>0</v>
      </c>
      <c r="AI5048" s="787">
        <f t="shared" si="7557"/>
        <v>0</v>
      </c>
      <c r="AJ5048" s="648">
        <f t="shared" si="7557"/>
        <v>0</v>
      </c>
      <c r="AK5048" s="648">
        <f t="shared" si="7557"/>
        <v>0</v>
      </c>
      <c r="AL5048" s="648">
        <f t="shared" si="7557"/>
        <v>0</v>
      </c>
      <c r="AM5048" s="648">
        <f t="shared" si="7557"/>
        <v>0</v>
      </c>
      <c r="AN5048" s="648">
        <f t="shared" si="7557"/>
        <v>0</v>
      </c>
      <c r="AO5048" s="790"/>
      <c r="AP5048" s="649">
        <f>AP5030+AP5032+AP5035+AP5038+AP5040+AP5043+AP5042+AP5044+AP5045+AP5034+AP5031+AP5033+AP5036+AP5039+AP5041+AP5046+AP5047+AP5037</f>
        <v>0</v>
      </c>
      <c r="AQ5048" s="649">
        <f>AQ5030+AQ5032+AQ5035+AQ5038+AQ5040+AQ5043+AQ5042+AQ5044+AQ5045+AQ5034+AQ5031+AQ5033+AQ5036+AQ5039+AQ5041+AQ5046+AQ5047+AQ5037</f>
        <v>0</v>
      </c>
      <c r="AR5048" s="648">
        <f>AR5030+AR5032+AR5035+AR5038+AR5040+AR5043+AR5042+AR5044+AR5045+AR5034+AR5031+AR5033+AR5036+AR5039+AR5041+AR5046+AR5047+AR5037</f>
        <v>0</v>
      </c>
      <c r="AS5048" s="648">
        <f>AS5030+AS5032+AS5035+AS5038+AS5040+AS5043+AS5042+AS5044+AS5045+AS5034+AS5031+AS5033+AS5036+AS5039+AS5041+AS5046+AS5047+AS5037</f>
        <v>0</v>
      </c>
      <c r="AT5048" s="790"/>
      <c r="AU5048" s="649">
        <f t="shared" ref="AU5048:BE5048" si="7558">AU5030+AU5032+AU5035+AU5038+AU5040+AU5043+AU5042+AU5044+AU5045+AU5034+AU5031+AU5033+AU5036+AU5039+AU5041+AU5046+AU5047+AU5037</f>
        <v>0</v>
      </c>
      <c r="AV5048" s="790">
        <f t="shared" si="7558"/>
        <v>0</v>
      </c>
      <c r="AW5048" s="843">
        <f t="shared" si="7558"/>
        <v>0</v>
      </c>
      <c r="AX5048" s="336">
        <f t="shared" si="7558"/>
        <v>3043</v>
      </c>
      <c r="AY5048" s="337">
        <f t="shared" si="7558"/>
        <v>0</v>
      </c>
      <c r="AZ5048" s="338">
        <f t="shared" si="7558"/>
        <v>-3043</v>
      </c>
      <c r="BA5048" s="339" t="e">
        <f t="shared" si="7558"/>
        <v>#DIV/0!</v>
      </c>
      <c r="BB5048" s="322">
        <f t="shared" si="7558"/>
        <v>3245</v>
      </c>
      <c r="BC5048" s="337">
        <f t="shared" si="7558"/>
        <v>0</v>
      </c>
      <c r="BD5048" s="338">
        <f t="shared" si="7558"/>
        <v>-3245</v>
      </c>
      <c r="BE5048" s="339" t="e">
        <f t="shared" si="7558"/>
        <v>#DIV/0!</v>
      </c>
      <c r="BG5048" s="826"/>
      <c r="BH5048" s="607"/>
    </row>
    <row r="5049" spans="1:61" ht="12.75" customHeight="1" x14ac:dyDescent="0.25">
      <c r="A5049" s="21"/>
      <c r="B5049" s="112"/>
      <c r="C5049" s="116"/>
      <c r="D5049" s="623"/>
      <c r="E5049" s="278"/>
      <c r="F5049" s="116"/>
      <c r="G5049" s="694"/>
      <c r="H5049" s="878"/>
      <c r="I5049" s="397"/>
      <c r="J5049" s="380"/>
      <c r="K5049" s="461"/>
      <c r="L5049" s="738"/>
      <c r="M5049" s="739"/>
      <c r="N5049" s="932"/>
      <c r="O5049" s="125"/>
      <c r="P5049" s="125"/>
      <c r="Q5049" s="642"/>
      <c r="R5049" s="538"/>
      <c r="S5049" s="538"/>
      <c r="T5049" s="538"/>
      <c r="U5049" s="538"/>
      <c r="V5049" s="538"/>
      <c r="W5049" s="532"/>
      <c r="X5049" s="143"/>
      <c r="Y5049" s="143"/>
      <c r="Z5049" s="553"/>
      <c r="AA5049" s="553"/>
      <c r="AB5049" s="532"/>
      <c r="AC5049" s="594"/>
      <c r="AD5049" s="125"/>
      <c r="AE5049" s="848"/>
      <c r="AF5049" s="932"/>
      <c r="AG5049" s="125"/>
      <c r="AH5049" s="125"/>
      <c r="AI5049" s="642"/>
      <c r="AJ5049" s="538"/>
      <c r="AK5049" s="538"/>
      <c r="AL5049" s="538"/>
      <c r="AM5049" s="538"/>
      <c r="AN5049" s="538"/>
      <c r="AO5049" s="532"/>
      <c r="AP5049" s="143"/>
      <c r="AQ5049" s="143"/>
      <c r="AR5049" s="553"/>
      <c r="AS5049" s="553"/>
      <c r="AT5049" s="532"/>
      <c r="AU5049" s="594"/>
      <c r="AV5049" s="125"/>
      <c r="AW5049" s="848"/>
      <c r="AX5049" s="124"/>
      <c r="AY5049" s="6"/>
      <c r="AZ5049" s="6"/>
      <c r="BA5049" s="341"/>
      <c r="BB5049" s="311"/>
      <c r="BC5049" s="6"/>
      <c r="BD5049" s="6"/>
      <c r="BE5049" s="341"/>
      <c r="BG5049" s="826"/>
      <c r="BH5049" s="607"/>
    </row>
    <row r="5050" spans="1:61" ht="12.75" customHeight="1" x14ac:dyDescent="0.25">
      <c r="A5050" s="21"/>
      <c r="B5050" s="112"/>
      <c r="C5050" s="116"/>
      <c r="D5050" s="623"/>
      <c r="E5050" s="278"/>
      <c r="F5050" s="116"/>
      <c r="G5050" s="694"/>
      <c r="H5050" s="878"/>
      <c r="I5050" s="397"/>
      <c r="J5050" s="380"/>
      <c r="K5050" s="410" t="s">
        <v>58</v>
      </c>
      <c r="L5050" s="738"/>
      <c r="M5050" s="739"/>
      <c r="N5050" s="932"/>
      <c r="O5050" s="125"/>
      <c r="P5050" s="125"/>
      <c r="Q5050" s="642"/>
      <c r="R5050" s="538"/>
      <c r="S5050" s="538"/>
      <c r="T5050" s="538"/>
      <c r="U5050" s="538"/>
      <c r="V5050" s="538"/>
      <c r="W5050" s="532"/>
      <c r="X5050" s="143"/>
      <c r="Y5050" s="143"/>
      <c r="Z5050" s="553"/>
      <c r="AA5050" s="553"/>
      <c r="AB5050" s="532"/>
      <c r="AC5050" s="594"/>
      <c r="AD5050" s="125"/>
      <c r="AE5050" s="848"/>
      <c r="AF5050" s="932"/>
      <c r="AG5050" s="125"/>
      <c r="AH5050" s="125"/>
      <c r="AI5050" s="642"/>
      <c r="AJ5050" s="538"/>
      <c r="AK5050" s="538"/>
      <c r="AL5050" s="538"/>
      <c r="AM5050" s="538"/>
      <c r="AN5050" s="538"/>
      <c r="AO5050" s="532"/>
      <c r="AP5050" s="143"/>
      <c r="AQ5050" s="143"/>
      <c r="AR5050" s="553"/>
      <c r="AS5050" s="553"/>
      <c r="AT5050" s="532"/>
      <c r="AU5050" s="594"/>
      <c r="AV5050" s="125"/>
      <c r="AW5050" s="848"/>
      <c r="AX5050" s="124"/>
      <c r="AY5050" s="6"/>
      <c r="AZ5050" s="6"/>
      <c r="BA5050" s="341"/>
      <c r="BB5050" s="311"/>
      <c r="BC5050" s="6"/>
      <c r="BD5050" s="6"/>
      <c r="BE5050" s="341"/>
      <c r="BG5050" s="826"/>
      <c r="BH5050" s="607"/>
    </row>
    <row r="5051" spans="1:61" ht="12.75" customHeight="1" x14ac:dyDescent="0.25">
      <c r="A5051" s="21"/>
      <c r="B5051" s="112"/>
      <c r="C5051" s="116"/>
      <c r="D5051" s="623"/>
      <c r="E5051" s="278"/>
      <c r="F5051" s="116"/>
      <c r="G5051" s="694"/>
      <c r="H5051" s="878"/>
      <c r="I5051" s="397"/>
      <c r="J5051" s="380"/>
      <c r="K5051" s="408"/>
      <c r="L5051" s="738"/>
      <c r="M5051" s="739"/>
      <c r="N5051" s="932"/>
      <c r="O5051" s="125"/>
      <c r="P5051" s="125"/>
      <c r="Q5051" s="642"/>
      <c r="R5051" s="538"/>
      <c r="S5051" s="538"/>
      <c r="T5051" s="538"/>
      <c r="U5051" s="538"/>
      <c r="V5051" s="538"/>
      <c r="W5051" s="532"/>
      <c r="X5051" s="143"/>
      <c r="Y5051" s="143"/>
      <c r="Z5051" s="553"/>
      <c r="AA5051" s="553"/>
      <c r="AB5051" s="532"/>
      <c r="AC5051" s="594"/>
      <c r="AD5051" s="125"/>
      <c r="AE5051" s="848"/>
      <c r="AF5051" s="932"/>
      <c r="AG5051" s="125"/>
      <c r="AH5051" s="125"/>
      <c r="AI5051" s="642"/>
      <c r="AJ5051" s="538"/>
      <c r="AK5051" s="538"/>
      <c r="AL5051" s="538"/>
      <c r="AM5051" s="538"/>
      <c r="AN5051" s="538"/>
      <c r="AO5051" s="532"/>
      <c r="AP5051" s="143"/>
      <c r="AQ5051" s="143"/>
      <c r="AR5051" s="553"/>
      <c r="AS5051" s="553"/>
      <c r="AT5051" s="532"/>
      <c r="AU5051" s="594"/>
      <c r="AV5051" s="125"/>
      <c r="AW5051" s="848"/>
      <c r="AX5051" s="124"/>
      <c r="AY5051" s="6"/>
      <c r="AZ5051" s="6"/>
      <c r="BA5051" s="341"/>
      <c r="BB5051" s="311"/>
      <c r="BC5051" s="6"/>
      <c r="BD5051" s="6"/>
      <c r="BE5051" s="341"/>
      <c r="BG5051" s="826"/>
      <c r="BH5051" s="607"/>
    </row>
    <row r="5052" spans="1:61" ht="51" x14ac:dyDescent="0.25">
      <c r="A5052" s="222" t="s">
        <v>6128</v>
      </c>
      <c r="B5052" s="112">
        <v>15</v>
      </c>
      <c r="C5052" s="116" t="s">
        <v>71</v>
      </c>
      <c r="D5052" s="620">
        <v>1000</v>
      </c>
      <c r="F5052" s="117">
        <v>12</v>
      </c>
      <c r="G5052" s="694">
        <v>1</v>
      </c>
      <c r="H5052" s="878" t="str">
        <f t="shared" si="7445"/>
        <v>001</v>
      </c>
      <c r="I5052" s="397" t="s">
        <v>3258</v>
      </c>
      <c r="J5052" s="380" t="s">
        <v>2252</v>
      </c>
      <c r="K5052" s="500" t="s">
        <v>1803</v>
      </c>
      <c r="L5052" s="733">
        <v>480</v>
      </c>
      <c r="M5052" s="781">
        <v>487</v>
      </c>
      <c r="N5052" s="931"/>
      <c r="O5052" s="530">
        <f t="shared" ref="O5052:O5054" si="7559">IF(N5052&gt;L5052,"0 ",N5052-L5052)</f>
        <v>-480</v>
      </c>
      <c r="P5052" s="530" t="str">
        <f t="shared" ref="P5052:P5054" si="7560">IF(N5052&lt;L5052,"0 ",N5052-L5052)</f>
        <v xml:space="preserve">0 </v>
      </c>
      <c r="Q5052" s="646"/>
      <c r="R5052" s="536"/>
      <c r="S5052" s="536"/>
      <c r="T5052" s="536"/>
      <c r="U5052" s="536"/>
      <c r="V5052" s="536"/>
      <c r="W5052" s="683" t="str">
        <f t="shared" ref="W5052:W5054" si="7561">IF(SUM(Q5052:V5052)=X5052,"OK",SUM(Q5052:V5052)-X5052)</f>
        <v>OK</v>
      </c>
      <c r="X5052" s="141"/>
      <c r="Y5052" s="141"/>
      <c r="Z5052" s="552"/>
      <c r="AA5052" s="552"/>
      <c r="AB5052" s="683" t="str">
        <f t="shared" ref="AB5052:AB5054" si="7562">IF(SUM(Z5052:AA5052)=AC5052,"OK",SUM(Z5052:AA5052)-AC5052)</f>
        <v>OK</v>
      </c>
      <c r="AC5052" s="593"/>
      <c r="AD5052" s="530">
        <f t="shared" ref="AD5052:AD5054" si="7563">X5052+Y5052+AC5052</f>
        <v>0</v>
      </c>
      <c r="AE5052" s="842">
        <f t="shared" ref="AE5052:AE5054" si="7564">N5052+AD5052</f>
        <v>0</v>
      </c>
      <c r="AF5052" s="931"/>
      <c r="AG5052" s="530">
        <f t="shared" ref="AG5052:AG5054" si="7565">IF(AF5052&gt;M5052,"0 ",AF5052-M5052)</f>
        <v>-487</v>
      </c>
      <c r="AH5052" s="530" t="str">
        <f t="shared" ref="AH5052:AH5054" si="7566">IF(AF5052&lt;M5052,"0 ",AF5052-M5052)</f>
        <v xml:space="preserve">0 </v>
      </c>
      <c r="AI5052" s="641"/>
      <c r="AJ5052" s="537"/>
      <c r="AK5052" s="537"/>
      <c r="AL5052" s="537"/>
      <c r="AM5052" s="537"/>
      <c r="AN5052" s="537"/>
      <c r="AO5052" s="683" t="str">
        <f t="shared" ref="AO5052:AO5054" si="7567">IF(SUM(AI5052:AN5052)=AP5052,"OK",SUM(AI5052:AN5052)-AP5052)</f>
        <v>OK</v>
      </c>
      <c r="AP5052" s="141"/>
      <c r="AQ5052" s="141"/>
      <c r="AR5052" s="552"/>
      <c r="AS5052" s="552"/>
      <c r="AT5052" s="683" t="str">
        <f t="shared" ref="AT5052:AT5054" si="7568">IF(SUM(AR5052:AS5052)=AU5052,"OK",SUM(AR5052:AS5052)-AU5052)</f>
        <v>OK</v>
      </c>
      <c r="AU5052" s="593"/>
      <c r="AV5052" s="530">
        <f t="shared" ref="AV5052:AV5054" si="7569">AP5052+AQ5052+AU5052</f>
        <v>0</v>
      </c>
      <c r="AW5052" s="842">
        <f t="shared" ref="AW5052:AW5054" si="7570">AF5052+AV5052</f>
        <v>0</v>
      </c>
      <c r="AX5052" s="115">
        <f>L5052</f>
        <v>480</v>
      </c>
      <c r="AY5052" s="5">
        <f>AE5052</f>
        <v>0</v>
      </c>
      <c r="AZ5052" s="7">
        <f>AY5052-AX5052</f>
        <v>-480</v>
      </c>
      <c r="BA5052" s="335">
        <f>AZ5052/AX5052</f>
        <v>-1</v>
      </c>
      <c r="BB5052" s="23">
        <f>M5052</f>
        <v>487</v>
      </c>
      <c r="BC5052" s="5">
        <f>AW5052</f>
        <v>0</v>
      </c>
      <c r="BD5052" s="7">
        <f>BC5052-BB5052</f>
        <v>-487</v>
      </c>
      <c r="BE5052" s="335">
        <f>BD5052/BB5052</f>
        <v>-1</v>
      </c>
      <c r="BG5052" s="826" t="str">
        <f>RIGHT(LEFT(I5052,3),2)&amp;"."&amp;RIGHT(LEFT(I5052,5),2)</f>
        <v>74.22</v>
      </c>
      <c r="BH5052" s="607" t="b">
        <f>COUNTIF('Codes SEC'!$B$2:$B$250,Ministres!BG5052)&gt;0</f>
        <v>1</v>
      </c>
    </row>
    <row r="5053" spans="1:61" ht="35.1" customHeight="1" x14ac:dyDescent="0.25">
      <c r="A5053" s="21" t="s">
        <v>6128</v>
      </c>
      <c r="B5053" s="112">
        <v>15</v>
      </c>
      <c r="C5053" s="116" t="s">
        <v>71</v>
      </c>
      <c r="D5053" s="620">
        <v>1000</v>
      </c>
      <c r="E5053" s="278"/>
      <c r="F5053" s="116">
        <v>12</v>
      </c>
      <c r="G5053" s="694">
        <v>1</v>
      </c>
      <c r="H5053" s="878" t="str">
        <f t="shared" si="7445"/>
        <v>001</v>
      </c>
      <c r="I5053" s="397" t="s">
        <v>3258</v>
      </c>
      <c r="J5053" s="380" t="s">
        <v>2253</v>
      </c>
      <c r="K5053" s="408" t="s">
        <v>4701</v>
      </c>
      <c r="L5053" s="733">
        <v>200</v>
      </c>
      <c r="M5053" s="727">
        <v>200</v>
      </c>
      <c r="N5053" s="931"/>
      <c r="O5053" s="530">
        <f t="shared" si="7559"/>
        <v>-200</v>
      </c>
      <c r="P5053" s="530" t="str">
        <f t="shared" si="7560"/>
        <v xml:space="preserve">0 </v>
      </c>
      <c r="Q5053" s="646"/>
      <c r="R5053" s="536"/>
      <c r="S5053" s="536"/>
      <c r="T5053" s="536"/>
      <c r="U5053" s="536"/>
      <c r="V5053" s="536"/>
      <c r="W5053" s="683" t="str">
        <f t="shared" si="7561"/>
        <v>OK</v>
      </c>
      <c r="X5053" s="141"/>
      <c r="Y5053" s="141"/>
      <c r="Z5053" s="552"/>
      <c r="AA5053" s="552"/>
      <c r="AB5053" s="683" t="str">
        <f t="shared" si="7562"/>
        <v>OK</v>
      </c>
      <c r="AC5053" s="593"/>
      <c r="AD5053" s="530">
        <f t="shared" si="7563"/>
        <v>0</v>
      </c>
      <c r="AE5053" s="842">
        <f t="shared" si="7564"/>
        <v>0</v>
      </c>
      <c r="AF5053" s="931"/>
      <c r="AG5053" s="530">
        <f t="shared" si="7565"/>
        <v>-200</v>
      </c>
      <c r="AH5053" s="530" t="str">
        <f t="shared" si="7566"/>
        <v xml:space="preserve">0 </v>
      </c>
      <c r="AI5053" s="641"/>
      <c r="AJ5053" s="537"/>
      <c r="AK5053" s="537"/>
      <c r="AL5053" s="537"/>
      <c r="AM5053" s="537"/>
      <c r="AN5053" s="537"/>
      <c r="AO5053" s="683" t="str">
        <f t="shared" si="7567"/>
        <v>OK</v>
      </c>
      <c r="AP5053" s="141"/>
      <c r="AQ5053" s="141"/>
      <c r="AR5053" s="552"/>
      <c r="AS5053" s="552"/>
      <c r="AT5053" s="683" t="str">
        <f t="shared" si="7568"/>
        <v>OK</v>
      </c>
      <c r="AU5053" s="593"/>
      <c r="AV5053" s="530">
        <f t="shared" si="7569"/>
        <v>0</v>
      </c>
      <c r="AW5053" s="842">
        <f t="shared" si="7570"/>
        <v>0</v>
      </c>
      <c r="AX5053" s="115">
        <f>L5053</f>
        <v>200</v>
      </c>
      <c r="AY5053" s="5">
        <f>AE5053</f>
        <v>0</v>
      </c>
      <c r="AZ5053" s="7">
        <f>AY5053-AX5053</f>
        <v>-200</v>
      </c>
      <c r="BA5053" s="335">
        <f>AZ5053/AX5053</f>
        <v>-1</v>
      </c>
      <c r="BB5053" s="23">
        <f>M5053</f>
        <v>200</v>
      </c>
      <c r="BC5053" s="5">
        <f>AW5053</f>
        <v>0</v>
      </c>
      <c r="BD5053" s="7">
        <f>BC5053-BB5053</f>
        <v>-200</v>
      </c>
      <c r="BE5053" s="335">
        <f>BD5053/BB5053</f>
        <v>-1</v>
      </c>
      <c r="BG5053" s="826" t="str">
        <f>RIGHT(LEFT(I5053,3),2)&amp;"."&amp;RIGHT(LEFT(I5053,5),2)</f>
        <v>74.22</v>
      </c>
      <c r="BH5053" s="607" t="b">
        <f>COUNTIF('Codes SEC'!$B$2:$B$250,Ministres!BG5053)&gt;0</f>
        <v>1</v>
      </c>
    </row>
    <row r="5054" spans="1:61" ht="35.1" customHeight="1" x14ac:dyDescent="0.25">
      <c r="A5054" s="21" t="s">
        <v>6128</v>
      </c>
      <c r="B5054" s="112">
        <v>15</v>
      </c>
      <c r="C5054" s="116" t="s">
        <v>71</v>
      </c>
      <c r="D5054" s="620">
        <v>1000</v>
      </c>
      <c r="E5054" s="278"/>
      <c r="F5054" s="116">
        <v>12</v>
      </c>
      <c r="G5054" s="694">
        <v>1</v>
      </c>
      <c r="H5054" s="878" t="str">
        <f t="shared" si="7445"/>
        <v>001</v>
      </c>
      <c r="I5054" s="397" t="s">
        <v>3258</v>
      </c>
      <c r="J5054" s="380" t="s">
        <v>2254</v>
      </c>
      <c r="K5054" s="494" t="s">
        <v>503</v>
      </c>
      <c r="L5054" s="733">
        <v>859</v>
      </c>
      <c r="M5054" s="727">
        <v>859</v>
      </c>
      <c r="N5054" s="931"/>
      <c r="O5054" s="530">
        <f t="shared" si="7559"/>
        <v>-859</v>
      </c>
      <c r="P5054" s="530" t="str">
        <f t="shared" si="7560"/>
        <v xml:space="preserve">0 </v>
      </c>
      <c r="Q5054" s="646"/>
      <c r="R5054" s="536"/>
      <c r="S5054" s="536"/>
      <c r="T5054" s="536"/>
      <c r="U5054" s="536"/>
      <c r="V5054" s="536"/>
      <c r="W5054" s="683" t="str">
        <f t="shared" si="7561"/>
        <v>OK</v>
      </c>
      <c r="X5054" s="141"/>
      <c r="Y5054" s="141"/>
      <c r="Z5054" s="552"/>
      <c r="AA5054" s="552"/>
      <c r="AB5054" s="683" t="str">
        <f t="shared" si="7562"/>
        <v>OK</v>
      </c>
      <c r="AC5054" s="593"/>
      <c r="AD5054" s="530">
        <f t="shared" si="7563"/>
        <v>0</v>
      </c>
      <c r="AE5054" s="842">
        <f t="shared" si="7564"/>
        <v>0</v>
      </c>
      <c r="AF5054" s="931"/>
      <c r="AG5054" s="530">
        <f t="shared" si="7565"/>
        <v>-859</v>
      </c>
      <c r="AH5054" s="530" t="str">
        <f t="shared" si="7566"/>
        <v xml:space="preserve">0 </v>
      </c>
      <c r="AI5054" s="641"/>
      <c r="AJ5054" s="537"/>
      <c r="AK5054" s="537"/>
      <c r="AL5054" s="537"/>
      <c r="AM5054" s="537"/>
      <c r="AN5054" s="537"/>
      <c r="AO5054" s="683" t="str">
        <f t="shared" si="7567"/>
        <v>OK</v>
      </c>
      <c r="AP5054" s="141"/>
      <c r="AQ5054" s="141"/>
      <c r="AR5054" s="552"/>
      <c r="AS5054" s="552"/>
      <c r="AT5054" s="683" t="str">
        <f t="shared" si="7568"/>
        <v>OK</v>
      </c>
      <c r="AU5054" s="593"/>
      <c r="AV5054" s="530">
        <f t="shared" si="7569"/>
        <v>0</v>
      </c>
      <c r="AW5054" s="842">
        <f t="shared" si="7570"/>
        <v>0</v>
      </c>
      <c r="AX5054" s="115">
        <f>L5054</f>
        <v>859</v>
      </c>
      <c r="AY5054" s="5">
        <f>AE5054</f>
        <v>0</v>
      </c>
      <c r="AZ5054" s="7">
        <f>AY5054-AX5054</f>
        <v>-859</v>
      </c>
      <c r="BA5054" s="335">
        <f>AZ5054/AX5054</f>
        <v>-1</v>
      </c>
      <c r="BB5054" s="23">
        <f>M5054</f>
        <v>859</v>
      </c>
      <c r="BC5054" s="5">
        <f>AW5054</f>
        <v>0</v>
      </c>
      <c r="BD5054" s="7">
        <f>BC5054-BB5054</f>
        <v>-859</v>
      </c>
      <c r="BE5054" s="335">
        <f>BD5054/BB5054</f>
        <v>-1</v>
      </c>
      <c r="BG5054" s="826" t="str">
        <f>RIGHT(LEFT(I5054,3),2)&amp;"."&amp;RIGHT(LEFT(I5054,5),2)</f>
        <v>74.22</v>
      </c>
      <c r="BH5054" s="607" t="b">
        <f>COUNTIF('Codes SEC'!$B$2:$B$250,Ministres!BG5054)&gt;0</f>
        <v>1</v>
      </c>
    </row>
    <row r="5055" spans="1:61" ht="12.75" customHeight="1" x14ac:dyDescent="0.25">
      <c r="A5055" s="227"/>
      <c r="B5055" s="209"/>
      <c r="C5055" s="253"/>
      <c r="D5055" s="625"/>
      <c r="E5055" s="280"/>
      <c r="F5055" s="253"/>
      <c r="G5055" s="695"/>
      <c r="H5055" s="886"/>
      <c r="I5055" s="403"/>
      <c r="J5055" s="381"/>
      <c r="K5055" s="514" t="s">
        <v>59</v>
      </c>
      <c r="L5055" s="318">
        <f t="shared" ref="L5055:P5055" si="7571">L5052+L5053+L5054</f>
        <v>1539</v>
      </c>
      <c r="M5055" s="737">
        <f t="shared" si="7571"/>
        <v>1546</v>
      </c>
      <c r="N5055" s="930">
        <f t="shared" si="7571"/>
        <v>0</v>
      </c>
      <c r="O5055" s="790">
        <f t="shared" si="7571"/>
        <v>-1539</v>
      </c>
      <c r="P5055" s="790">
        <f t="shared" si="7571"/>
        <v>0</v>
      </c>
      <c r="Q5055" s="787">
        <f t="shared" ref="Q5055:BE5055" si="7572">Q5052+Q5053+Q5054</f>
        <v>0</v>
      </c>
      <c r="R5055" s="648">
        <f t="shared" si="7572"/>
        <v>0</v>
      </c>
      <c r="S5055" s="648">
        <f t="shared" si="7572"/>
        <v>0</v>
      </c>
      <c r="T5055" s="648">
        <f t="shared" si="7572"/>
        <v>0</v>
      </c>
      <c r="U5055" s="648">
        <f t="shared" si="7572"/>
        <v>0</v>
      </c>
      <c r="V5055" s="648">
        <f t="shared" si="7572"/>
        <v>0</v>
      </c>
      <c r="W5055" s="790"/>
      <c r="X5055" s="649">
        <f t="shared" si="7572"/>
        <v>0</v>
      </c>
      <c r="Y5055" s="649">
        <f t="shared" si="7572"/>
        <v>0</v>
      </c>
      <c r="Z5055" s="648">
        <f t="shared" si="7572"/>
        <v>0</v>
      </c>
      <c r="AA5055" s="648">
        <f t="shared" si="7572"/>
        <v>0</v>
      </c>
      <c r="AB5055" s="790"/>
      <c r="AC5055" s="649">
        <f t="shared" si="7572"/>
        <v>0</v>
      </c>
      <c r="AD5055" s="790">
        <f>AD5052+AD5053+AD5054</f>
        <v>0</v>
      </c>
      <c r="AE5055" s="843">
        <f>AE5052+AE5053+AE5054</f>
        <v>0</v>
      </c>
      <c r="AF5055" s="930">
        <f t="shared" ref="AF5055:AH5055" si="7573">AF5052+AF5053+AF5054</f>
        <v>0</v>
      </c>
      <c r="AG5055" s="790">
        <f t="shared" si="7573"/>
        <v>-1546</v>
      </c>
      <c r="AH5055" s="790">
        <f t="shared" si="7573"/>
        <v>0</v>
      </c>
      <c r="AI5055" s="787">
        <f t="shared" si="7572"/>
        <v>0</v>
      </c>
      <c r="AJ5055" s="648">
        <f t="shared" si="7572"/>
        <v>0</v>
      </c>
      <c r="AK5055" s="648">
        <f t="shared" si="7572"/>
        <v>0</v>
      </c>
      <c r="AL5055" s="648">
        <f t="shared" si="7572"/>
        <v>0</v>
      </c>
      <c r="AM5055" s="648">
        <f t="shared" si="7572"/>
        <v>0</v>
      </c>
      <c r="AN5055" s="648">
        <f t="shared" si="7572"/>
        <v>0</v>
      </c>
      <c r="AO5055" s="790"/>
      <c r="AP5055" s="649">
        <f t="shared" si="7572"/>
        <v>0</v>
      </c>
      <c r="AQ5055" s="649">
        <f t="shared" si="7572"/>
        <v>0</v>
      </c>
      <c r="AR5055" s="648">
        <f t="shared" si="7572"/>
        <v>0</v>
      </c>
      <c r="AS5055" s="648">
        <f t="shared" si="7572"/>
        <v>0</v>
      </c>
      <c r="AT5055" s="790"/>
      <c r="AU5055" s="649">
        <f t="shared" si="7572"/>
        <v>0</v>
      </c>
      <c r="AV5055" s="790">
        <f t="shared" ref="AV5055" si="7574">AV5052+AV5053+AV5054</f>
        <v>0</v>
      </c>
      <c r="AW5055" s="843">
        <f t="shared" si="7572"/>
        <v>0</v>
      </c>
      <c r="AX5055" s="336">
        <f t="shared" si="7572"/>
        <v>1539</v>
      </c>
      <c r="AY5055" s="337">
        <f t="shared" si="7572"/>
        <v>0</v>
      </c>
      <c r="AZ5055" s="338">
        <f t="shared" si="7572"/>
        <v>-1539</v>
      </c>
      <c r="BA5055" s="339">
        <f t="shared" si="7572"/>
        <v>-3</v>
      </c>
      <c r="BB5055" s="322">
        <f t="shared" si="7572"/>
        <v>1546</v>
      </c>
      <c r="BC5055" s="337">
        <f t="shared" si="7572"/>
        <v>0</v>
      </c>
      <c r="BD5055" s="338">
        <f t="shared" si="7572"/>
        <v>-1546</v>
      </c>
      <c r="BE5055" s="339">
        <f t="shared" si="7572"/>
        <v>-3</v>
      </c>
      <c r="BG5055" s="826"/>
      <c r="BH5055" s="607"/>
    </row>
    <row r="5056" spans="1:61" ht="12.75" customHeight="1" x14ac:dyDescent="0.25">
      <c r="A5056" s="226"/>
      <c r="B5056" s="207"/>
      <c r="C5056" s="254"/>
      <c r="D5056" s="300"/>
      <c r="E5056" s="276"/>
      <c r="F5056" s="300"/>
      <c r="G5056" s="696"/>
      <c r="H5056" s="887"/>
      <c r="I5056" s="444"/>
      <c r="J5056" s="393"/>
      <c r="K5056" s="404" t="s">
        <v>3662</v>
      </c>
      <c r="L5056" s="729">
        <f t="shared" ref="L5056:P5056" si="7575">L5048+L5055</f>
        <v>4582</v>
      </c>
      <c r="M5056" s="730">
        <f t="shared" si="7575"/>
        <v>4791</v>
      </c>
      <c r="N5056" s="844">
        <f t="shared" si="7575"/>
        <v>0</v>
      </c>
      <c r="O5056" s="665">
        <f t="shared" si="7575"/>
        <v>-4582</v>
      </c>
      <c r="P5056" s="665">
        <f t="shared" si="7575"/>
        <v>0</v>
      </c>
      <c r="Q5056" s="638">
        <f t="shared" ref="Q5056:AA5056" si="7576">Q5048+Q5055</f>
        <v>0</v>
      </c>
      <c r="R5056" s="130">
        <f t="shared" si="7576"/>
        <v>0</v>
      </c>
      <c r="S5056" s="130">
        <f t="shared" si="7576"/>
        <v>0</v>
      </c>
      <c r="T5056" s="130">
        <f t="shared" si="7576"/>
        <v>0</v>
      </c>
      <c r="U5056" s="130">
        <f t="shared" si="7576"/>
        <v>0</v>
      </c>
      <c r="V5056" s="130">
        <f t="shared" si="7576"/>
        <v>0</v>
      </c>
      <c r="W5056" s="665"/>
      <c r="X5056" s="130">
        <f t="shared" si="7576"/>
        <v>0</v>
      </c>
      <c r="Y5056" s="130">
        <f t="shared" si="7576"/>
        <v>0</v>
      </c>
      <c r="Z5056" s="130">
        <f t="shared" si="7576"/>
        <v>0</v>
      </c>
      <c r="AA5056" s="130">
        <f t="shared" si="7576"/>
        <v>0</v>
      </c>
      <c r="AB5056" s="665"/>
      <c r="AC5056" s="130">
        <f t="shared" ref="AC5056" si="7577">AC5048+AC5055</f>
        <v>0</v>
      </c>
      <c r="AD5056" s="665">
        <f>AD5048+AD5055</f>
        <v>0</v>
      </c>
      <c r="AE5056" s="845">
        <f>AE5048+AE5055</f>
        <v>0</v>
      </c>
      <c r="AF5056" s="844">
        <f t="shared" ref="AF5056:AH5056" si="7578">AF5048+AF5055</f>
        <v>0</v>
      </c>
      <c r="AG5056" s="665">
        <f t="shared" si="7578"/>
        <v>-4791</v>
      </c>
      <c r="AH5056" s="665">
        <f t="shared" si="7578"/>
        <v>0</v>
      </c>
      <c r="AI5056" s="638">
        <f t="shared" ref="AI5056:AS5056" si="7579">AI5048+AI5055</f>
        <v>0</v>
      </c>
      <c r="AJ5056" s="130">
        <f t="shared" si="7579"/>
        <v>0</v>
      </c>
      <c r="AK5056" s="130">
        <f t="shared" si="7579"/>
        <v>0</v>
      </c>
      <c r="AL5056" s="130">
        <f t="shared" si="7579"/>
        <v>0</v>
      </c>
      <c r="AM5056" s="130">
        <f t="shared" si="7579"/>
        <v>0</v>
      </c>
      <c r="AN5056" s="130">
        <f t="shared" si="7579"/>
        <v>0</v>
      </c>
      <c r="AO5056" s="665"/>
      <c r="AP5056" s="130">
        <f t="shared" si="7579"/>
        <v>0</v>
      </c>
      <c r="AQ5056" s="130">
        <f t="shared" si="7579"/>
        <v>0</v>
      </c>
      <c r="AR5056" s="130">
        <f t="shared" si="7579"/>
        <v>0</v>
      </c>
      <c r="AS5056" s="130">
        <f t="shared" si="7579"/>
        <v>0</v>
      </c>
      <c r="AT5056" s="665"/>
      <c r="AU5056" s="130">
        <f t="shared" ref="AU5056:BE5056" si="7580">AU5048+AU5055</f>
        <v>0</v>
      </c>
      <c r="AV5056" s="665">
        <f t="shared" ref="AV5056" si="7581">AV5048+AV5055</f>
        <v>0</v>
      </c>
      <c r="AW5056" s="845">
        <f t="shared" si="7580"/>
        <v>0</v>
      </c>
      <c r="AX5056" s="314">
        <f t="shared" si="7580"/>
        <v>4582</v>
      </c>
      <c r="AY5056" s="131">
        <f t="shared" si="7580"/>
        <v>0</v>
      </c>
      <c r="AZ5056" s="132">
        <f t="shared" si="7580"/>
        <v>-4582</v>
      </c>
      <c r="BA5056" s="340" t="e">
        <f t="shared" si="7580"/>
        <v>#DIV/0!</v>
      </c>
      <c r="BB5056" s="310">
        <f t="shared" si="7580"/>
        <v>4791</v>
      </c>
      <c r="BC5056" s="131">
        <f t="shared" si="7580"/>
        <v>0</v>
      </c>
      <c r="BD5056" s="132">
        <f t="shared" si="7580"/>
        <v>-4791</v>
      </c>
      <c r="BE5056" s="340" t="e">
        <f t="shared" si="7580"/>
        <v>#DIV/0!</v>
      </c>
      <c r="BG5056" s="826"/>
      <c r="BH5056" s="607"/>
    </row>
    <row r="5057" spans="1:66" ht="12.75" customHeight="1" x14ac:dyDescent="0.25">
      <c r="A5057" s="222"/>
      <c r="C5057" s="116"/>
      <c r="D5057" s="620"/>
      <c r="F5057" s="117"/>
      <c r="G5057" s="690"/>
      <c r="H5057" s="878"/>
      <c r="I5057" s="397"/>
      <c r="J5057" s="380"/>
      <c r="K5057" s="405" t="s">
        <v>208</v>
      </c>
      <c r="L5057" s="731">
        <v>0</v>
      </c>
      <c r="M5057" s="732">
        <v>0</v>
      </c>
      <c r="N5057" s="929">
        <v>0</v>
      </c>
      <c r="O5057" s="530">
        <v>0</v>
      </c>
      <c r="P5057" s="530">
        <v>0</v>
      </c>
      <c r="Q5057" s="641">
        <v>0</v>
      </c>
      <c r="R5057" s="537">
        <v>0</v>
      </c>
      <c r="S5057" s="537">
        <v>0</v>
      </c>
      <c r="T5057" s="537">
        <v>0</v>
      </c>
      <c r="U5057" s="537">
        <v>0</v>
      </c>
      <c r="V5057" s="537">
        <v>0</v>
      </c>
      <c r="W5057" s="530"/>
      <c r="X5057" s="142">
        <v>0</v>
      </c>
      <c r="Y5057" s="142">
        <v>0</v>
      </c>
      <c r="Z5057" s="537">
        <v>0</v>
      </c>
      <c r="AA5057" s="537">
        <v>0</v>
      </c>
      <c r="AB5057" s="530"/>
      <c r="AC5057" s="142">
        <v>0</v>
      </c>
      <c r="AD5057" s="530">
        <v>0</v>
      </c>
      <c r="AE5057" s="842">
        <v>0</v>
      </c>
      <c r="AF5057" s="929">
        <v>0</v>
      </c>
      <c r="AG5057" s="530">
        <v>0</v>
      </c>
      <c r="AH5057" s="530">
        <v>0</v>
      </c>
      <c r="AI5057" s="641">
        <v>0</v>
      </c>
      <c r="AJ5057" s="537">
        <v>0</v>
      </c>
      <c r="AK5057" s="537">
        <v>0</v>
      </c>
      <c r="AL5057" s="537">
        <v>0</v>
      </c>
      <c r="AM5057" s="537">
        <v>0</v>
      </c>
      <c r="AN5057" s="537">
        <v>0</v>
      </c>
      <c r="AO5057" s="530"/>
      <c r="AP5057" s="142">
        <v>0</v>
      </c>
      <c r="AQ5057" s="142">
        <v>0</v>
      </c>
      <c r="AR5057" s="537">
        <v>0</v>
      </c>
      <c r="AS5057" s="537">
        <v>0</v>
      </c>
      <c r="AT5057" s="530"/>
      <c r="AU5057" s="142">
        <v>0</v>
      </c>
      <c r="AV5057" s="530">
        <v>0</v>
      </c>
      <c r="AW5057" s="842">
        <v>0</v>
      </c>
      <c r="AX5057" s="115">
        <v>0</v>
      </c>
      <c r="AY5057" s="5">
        <v>0</v>
      </c>
      <c r="AZ5057" s="5">
        <v>0</v>
      </c>
      <c r="BA5057" s="335">
        <v>0</v>
      </c>
      <c r="BB5057" s="23">
        <v>0</v>
      </c>
      <c r="BC5057" s="5">
        <v>0</v>
      </c>
      <c r="BD5057" s="5">
        <v>0</v>
      </c>
      <c r="BE5057" s="335">
        <v>0</v>
      </c>
      <c r="BG5057" s="826"/>
      <c r="BH5057" s="607"/>
    </row>
    <row r="5058" spans="1:66" ht="12.75" customHeight="1" x14ac:dyDescent="0.25">
      <c r="A5058" s="21"/>
      <c r="B5058" s="112"/>
      <c r="C5058" s="116"/>
      <c r="D5058" s="623"/>
      <c r="E5058" s="278"/>
      <c r="F5058" s="116"/>
      <c r="G5058" s="694"/>
      <c r="H5058" s="878"/>
      <c r="I5058" s="397"/>
      <c r="J5058" s="380"/>
      <c r="K5058" s="405" t="s">
        <v>96</v>
      </c>
      <c r="L5058" s="738">
        <v>0</v>
      </c>
      <c r="M5058" s="739">
        <v>0</v>
      </c>
      <c r="N5058" s="929">
        <v>0</v>
      </c>
      <c r="O5058" s="530">
        <v>0</v>
      </c>
      <c r="P5058" s="530">
        <v>0</v>
      </c>
      <c r="Q5058" s="641">
        <v>0</v>
      </c>
      <c r="R5058" s="537">
        <v>0</v>
      </c>
      <c r="S5058" s="537">
        <v>0</v>
      </c>
      <c r="T5058" s="537">
        <v>0</v>
      </c>
      <c r="U5058" s="537">
        <v>0</v>
      </c>
      <c r="V5058" s="537">
        <v>0</v>
      </c>
      <c r="W5058" s="530"/>
      <c r="X5058" s="142">
        <v>0</v>
      </c>
      <c r="Y5058" s="142">
        <v>0</v>
      </c>
      <c r="Z5058" s="537">
        <v>0</v>
      </c>
      <c r="AA5058" s="537">
        <v>0</v>
      </c>
      <c r="AB5058" s="530"/>
      <c r="AC5058" s="142">
        <v>0</v>
      </c>
      <c r="AD5058" s="530">
        <v>0</v>
      </c>
      <c r="AE5058" s="842">
        <v>0</v>
      </c>
      <c r="AF5058" s="929">
        <v>0</v>
      </c>
      <c r="AG5058" s="530">
        <v>0</v>
      </c>
      <c r="AH5058" s="530">
        <v>0</v>
      </c>
      <c r="AI5058" s="641">
        <v>0</v>
      </c>
      <c r="AJ5058" s="537">
        <v>0</v>
      </c>
      <c r="AK5058" s="537">
        <v>0</v>
      </c>
      <c r="AL5058" s="537">
        <v>0</v>
      </c>
      <c r="AM5058" s="537">
        <v>0</v>
      </c>
      <c r="AN5058" s="537">
        <v>0</v>
      </c>
      <c r="AO5058" s="530"/>
      <c r="AP5058" s="142">
        <v>0</v>
      </c>
      <c r="AQ5058" s="142">
        <v>0</v>
      </c>
      <c r="AR5058" s="537">
        <v>0</v>
      </c>
      <c r="AS5058" s="537">
        <v>0</v>
      </c>
      <c r="AT5058" s="530"/>
      <c r="AU5058" s="142">
        <v>0</v>
      </c>
      <c r="AV5058" s="530">
        <v>0</v>
      </c>
      <c r="AW5058" s="842">
        <v>0</v>
      </c>
      <c r="AX5058" s="115">
        <v>0</v>
      </c>
      <c r="AY5058" s="5">
        <v>0</v>
      </c>
      <c r="AZ5058" s="5">
        <v>0</v>
      </c>
      <c r="BA5058" s="335">
        <v>0</v>
      </c>
      <c r="BB5058" s="23">
        <v>0</v>
      </c>
      <c r="BC5058" s="5">
        <v>0</v>
      </c>
      <c r="BD5058" s="5">
        <v>0</v>
      </c>
      <c r="BE5058" s="335">
        <v>0</v>
      </c>
      <c r="BG5058" s="826"/>
      <c r="BH5058" s="607"/>
    </row>
    <row r="5059" spans="1:66" s="4" customFormat="1" ht="12.75" customHeight="1" x14ac:dyDescent="0.25">
      <c r="A5059" s="21"/>
      <c r="B5059" s="112"/>
      <c r="C5059" s="116"/>
      <c r="D5059" s="623"/>
      <c r="E5059" s="278"/>
      <c r="F5059" s="116"/>
      <c r="G5059" s="694"/>
      <c r="H5059" s="878"/>
      <c r="I5059" s="397"/>
      <c r="J5059" s="380"/>
      <c r="K5059" s="405" t="s">
        <v>209</v>
      </c>
      <c r="L5059" s="738">
        <v>0</v>
      </c>
      <c r="M5059" s="739">
        <v>0</v>
      </c>
      <c r="N5059" s="929">
        <v>0</v>
      </c>
      <c r="O5059" s="530">
        <v>0</v>
      </c>
      <c r="P5059" s="530">
        <v>0</v>
      </c>
      <c r="Q5059" s="641">
        <v>0</v>
      </c>
      <c r="R5059" s="537">
        <v>0</v>
      </c>
      <c r="S5059" s="537">
        <v>0</v>
      </c>
      <c r="T5059" s="537">
        <v>0</v>
      </c>
      <c r="U5059" s="537">
        <v>0</v>
      </c>
      <c r="V5059" s="537">
        <v>0</v>
      </c>
      <c r="W5059" s="530"/>
      <c r="X5059" s="142">
        <v>0</v>
      </c>
      <c r="Y5059" s="142">
        <v>0</v>
      </c>
      <c r="Z5059" s="537">
        <v>0</v>
      </c>
      <c r="AA5059" s="537">
        <v>0</v>
      </c>
      <c r="AB5059" s="530"/>
      <c r="AC5059" s="142">
        <v>0</v>
      </c>
      <c r="AD5059" s="530">
        <v>0</v>
      </c>
      <c r="AE5059" s="842">
        <v>0</v>
      </c>
      <c r="AF5059" s="929">
        <v>0</v>
      </c>
      <c r="AG5059" s="530">
        <v>0</v>
      </c>
      <c r="AH5059" s="530">
        <v>0</v>
      </c>
      <c r="AI5059" s="641">
        <v>0</v>
      </c>
      <c r="AJ5059" s="537">
        <v>0</v>
      </c>
      <c r="AK5059" s="537">
        <v>0</v>
      </c>
      <c r="AL5059" s="537">
        <v>0</v>
      </c>
      <c r="AM5059" s="537">
        <v>0</v>
      </c>
      <c r="AN5059" s="537">
        <v>0</v>
      </c>
      <c r="AO5059" s="530"/>
      <c r="AP5059" s="142">
        <v>0</v>
      </c>
      <c r="AQ5059" s="142">
        <v>0</v>
      </c>
      <c r="AR5059" s="537">
        <v>0</v>
      </c>
      <c r="AS5059" s="537">
        <v>0</v>
      </c>
      <c r="AT5059" s="530"/>
      <c r="AU5059" s="142">
        <v>0</v>
      </c>
      <c r="AV5059" s="530">
        <v>0</v>
      </c>
      <c r="AW5059" s="842">
        <v>0</v>
      </c>
      <c r="AX5059" s="115">
        <v>0</v>
      </c>
      <c r="AY5059" s="5">
        <v>0</v>
      </c>
      <c r="AZ5059" s="5">
        <v>0</v>
      </c>
      <c r="BA5059" s="335">
        <v>0</v>
      </c>
      <c r="BB5059" s="23">
        <v>0</v>
      </c>
      <c r="BC5059" s="5">
        <v>0</v>
      </c>
      <c r="BD5059" s="5">
        <v>0</v>
      </c>
      <c r="BE5059" s="335">
        <v>0</v>
      </c>
      <c r="BF5059" s="41"/>
      <c r="BG5059" s="826"/>
      <c r="BH5059" s="607"/>
      <c r="BI5059" s="41"/>
      <c r="BJ5059" s="41"/>
      <c r="BK5059" s="41"/>
      <c r="BL5059" s="41"/>
      <c r="BM5059" s="41"/>
      <c r="BN5059" s="41"/>
    </row>
    <row r="5060" spans="1:66" ht="12.75" customHeight="1" x14ac:dyDescent="0.25">
      <c r="A5060" s="21"/>
      <c r="B5060" s="112"/>
      <c r="C5060" s="116"/>
      <c r="D5060" s="623"/>
      <c r="E5060" s="278"/>
      <c r="F5060" s="116"/>
      <c r="G5060" s="694"/>
      <c r="H5060" s="878"/>
      <c r="I5060" s="397"/>
      <c r="J5060" s="380"/>
      <c r="K5060" s="405" t="s">
        <v>210</v>
      </c>
      <c r="L5060" s="738">
        <v>0</v>
      </c>
      <c r="M5060" s="739">
        <v>0</v>
      </c>
      <c r="N5060" s="929">
        <v>0</v>
      </c>
      <c r="O5060" s="530">
        <v>0</v>
      </c>
      <c r="P5060" s="530">
        <v>0</v>
      </c>
      <c r="Q5060" s="641">
        <v>0</v>
      </c>
      <c r="R5060" s="537">
        <v>0</v>
      </c>
      <c r="S5060" s="537">
        <v>0</v>
      </c>
      <c r="T5060" s="537">
        <v>0</v>
      </c>
      <c r="U5060" s="537">
        <v>0</v>
      </c>
      <c r="V5060" s="537">
        <v>0</v>
      </c>
      <c r="W5060" s="530"/>
      <c r="X5060" s="142">
        <v>0</v>
      </c>
      <c r="Y5060" s="142">
        <v>0</v>
      </c>
      <c r="Z5060" s="537">
        <v>0</v>
      </c>
      <c r="AA5060" s="537">
        <v>0</v>
      </c>
      <c r="AB5060" s="530"/>
      <c r="AC5060" s="142">
        <v>0</v>
      </c>
      <c r="AD5060" s="530">
        <v>0</v>
      </c>
      <c r="AE5060" s="842">
        <v>0</v>
      </c>
      <c r="AF5060" s="929">
        <v>0</v>
      </c>
      <c r="AG5060" s="530">
        <v>0</v>
      </c>
      <c r="AH5060" s="530">
        <v>0</v>
      </c>
      <c r="AI5060" s="641">
        <v>0</v>
      </c>
      <c r="AJ5060" s="537">
        <v>0</v>
      </c>
      <c r="AK5060" s="537">
        <v>0</v>
      </c>
      <c r="AL5060" s="537">
        <v>0</v>
      </c>
      <c r="AM5060" s="537">
        <v>0</v>
      </c>
      <c r="AN5060" s="537">
        <v>0</v>
      </c>
      <c r="AO5060" s="530"/>
      <c r="AP5060" s="142">
        <v>0</v>
      </c>
      <c r="AQ5060" s="142">
        <v>0</v>
      </c>
      <c r="AR5060" s="537">
        <v>0</v>
      </c>
      <c r="AS5060" s="537">
        <v>0</v>
      </c>
      <c r="AT5060" s="530"/>
      <c r="AU5060" s="142">
        <v>0</v>
      </c>
      <c r="AV5060" s="530">
        <v>0</v>
      </c>
      <c r="AW5060" s="842">
        <v>0</v>
      </c>
      <c r="AX5060" s="115">
        <v>0</v>
      </c>
      <c r="AY5060" s="5">
        <v>0</v>
      </c>
      <c r="AZ5060" s="5">
        <v>0</v>
      </c>
      <c r="BA5060" s="335">
        <v>0</v>
      </c>
      <c r="BB5060" s="23">
        <v>0</v>
      </c>
      <c r="BC5060" s="5">
        <v>0</v>
      </c>
      <c r="BD5060" s="5">
        <v>0</v>
      </c>
      <c r="BE5060" s="335">
        <v>0</v>
      </c>
      <c r="BG5060" s="826"/>
      <c r="BH5060" s="607"/>
    </row>
    <row r="5061" spans="1:66" ht="12.75" customHeight="1" x14ac:dyDescent="0.25">
      <c r="A5061" s="21"/>
      <c r="B5061" s="112"/>
      <c r="C5061" s="116"/>
      <c r="D5061" s="623"/>
      <c r="E5061" s="278"/>
      <c r="F5061" s="116"/>
      <c r="G5061" s="694"/>
      <c r="H5061" s="878"/>
      <c r="I5061" s="397"/>
      <c r="J5061" s="380"/>
      <c r="K5061" s="406" t="s">
        <v>53</v>
      </c>
      <c r="L5061" s="738">
        <v>0</v>
      </c>
      <c r="M5061" s="739">
        <v>0</v>
      </c>
      <c r="N5061" s="929">
        <v>0</v>
      </c>
      <c r="O5061" s="530">
        <v>0</v>
      </c>
      <c r="P5061" s="530">
        <v>0</v>
      </c>
      <c r="Q5061" s="641">
        <v>0</v>
      </c>
      <c r="R5061" s="537">
        <v>0</v>
      </c>
      <c r="S5061" s="537">
        <v>0</v>
      </c>
      <c r="T5061" s="537">
        <v>0</v>
      </c>
      <c r="U5061" s="537">
        <v>0</v>
      </c>
      <c r="V5061" s="537">
        <v>0</v>
      </c>
      <c r="W5061" s="530"/>
      <c r="X5061" s="142">
        <v>0</v>
      </c>
      <c r="Y5061" s="142">
        <v>0</v>
      </c>
      <c r="Z5061" s="537">
        <v>0</v>
      </c>
      <c r="AA5061" s="537">
        <v>0</v>
      </c>
      <c r="AB5061" s="530"/>
      <c r="AC5061" s="142">
        <v>0</v>
      </c>
      <c r="AD5061" s="530">
        <v>0</v>
      </c>
      <c r="AE5061" s="842">
        <v>0</v>
      </c>
      <c r="AF5061" s="929">
        <v>0</v>
      </c>
      <c r="AG5061" s="530">
        <v>0</v>
      </c>
      <c r="AH5061" s="530">
        <v>0</v>
      </c>
      <c r="AI5061" s="641">
        <v>0</v>
      </c>
      <c r="AJ5061" s="537">
        <v>0</v>
      </c>
      <c r="AK5061" s="537">
        <v>0</v>
      </c>
      <c r="AL5061" s="537">
        <v>0</v>
      </c>
      <c r="AM5061" s="537">
        <v>0</v>
      </c>
      <c r="AN5061" s="537">
        <v>0</v>
      </c>
      <c r="AO5061" s="530"/>
      <c r="AP5061" s="142">
        <v>0</v>
      </c>
      <c r="AQ5061" s="142">
        <v>0</v>
      </c>
      <c r="AR5061" s="537">
        <v>0</v>
      </c>
      <c r="AS5061" s="537">
        <v>0</v>
      </c>
      <c r="AT5061" s="530"/>
      <c r="AU5061" s="142">
        <v>0</v>
      </c>
      <c r="AV5061" s="530">
        <v>0</v>
      </c>
      <c r="AW5061" s="842">
        <v>0</v>
      </c>
      <c r="AX5061" s="115">
        <v>0</v>
      </c>
      <c r="AY5061" s="5">
        <v>0</v>
      </c>
      <c r="AZ5061" s="5">
        <v>0</v>
      </c>
      <c r="BA5061" s="335">
        <v>0</v>
      </c>
      <c r="BB5061" s="23">
        <v>0</v>
      </c>
      <c r="BC5061" s="5">
        <v>0</v>
      </c>
      <c r="BD5061" s="5">
        <v>0</v>
      </c>
      <c r="BE5061" s="335">
        <v>0</v>
      </c>
      <c r="BG5061" s="826"/>
      <c r="BH5061" s="607"/>
    </row>
    <row r="5062" spans="1:66" ht="12.75" customHeight="1" x14ac:dyDescent="0.25">
      <c r="A5062" s="21"/>
      <c r="B5062" s="112"/>
      <c r="C5062" s="116"/>
      <c r="D5062" s="623"/>
      <c r="E5062" s="278"/>
      <c r="F5062" s="116"/>
      <c r="G5062" s="694"/>
      <c r="H5062" s="878"/>
      <c r="I5062" s="397"/>
      <c r="J5062" s="380"/>
      <c r="K5062" s="406"/>
      <c r="L5062" s="738"/>
      <c r="M5062" s="739"/>
      <c r="N5062" s="929"/>
      <c r="O5062" s="530"/>
      <c r="P5062" s="530"/>
      <c r="Q5062" s="641"/>
      <c r="R5062" s="537"/>
      <c r="S5062" s="537"/>
      <c r="T5062" s="537"/>
      <c r="U5062" s="537"/>
      <c r="V5062" s="537"/>
      <c r="W5062" s="531"/>
      <c r="X5062" s="140"/>
      <c r="Y5062" s="140"/>
      <c r="Z5062" s="551"/>
      <c r="AA5062" s="551"/>
      <c r="AB5062" s="531"/>
      <c r="AC5062" s="142"/>
      <c r="AD5062" s="530"/>
      <c r="AE5062" s="842"/>
      <c r="AF5062" s="929"/>
      <c r="AG5062" s="530"/>
      <c r="AH5062" s="530"/>
      <c r="AI5062" s="641"/>
      <c r="AJ5062" s="537"/>
      <c r="AK5062" s="537"/>
      <c r="AL5062" s="537"/>
      <c r="AM5062" s="537"/>
      <c r="AN5062" s="537"/>
      <c r="AO5062" s="531"/>
      <c r="AP5062" s="140"/>
      <c r="AQ5062" s="140"/>
      <c r="AR5062" s="551"/>
      <c r="AS5062" s="551"/>
      <c r="AT5062" s="531"/>
      <c r="AU5062" s="142"/>
      <c r="AV5062" s="530"/>
      <c r="AW5062" s="842"/>
      <c r="AX5062" s="115"/>
      <c r="AY5062" s="5"/>
      <c r="AZ5062" s="5"/>
      <c r="BA5062" s="335"/>
      <c r="BC5062" s="5"/>
      <c r="BD5062" s="5"/>
      <c r="BE5062" s="335"/>
      <c r="BG5062" s="826"/>
      <c r="BH5062" s="607"/>
    </row>
    <row r="5063" spans="1:66" ht="12.75" customHeight="1" x14ac:dyDescent="0.25">
      <c r="A5063" s="21"/>
      <c r="B5063" s="112"/>
      <c r="C5063" s="116"/>
      <c r="D5063" s="623"/>
      <c r="F5063" s="117"/>
      <c r="G5063" s="694"/>
      <c r="H5063" s="878"/>
      <c r="I5063" s="397"/>
      <c r="J5063" s="380"/>
      <c r="K5063" s="408"/>
      <c r="L5063" s="738"/>
      <c r="M5063" s="739"/>
      <c r="N5063" s="931"/>
      <c r="O5063" s="923"/>
      <c r="P5063" s="923"/>
      <c r="Q5063" s="641"/>
      <c r="R5063" s="537"/>
      <c r="S5063" s="537"/>
      <c r="T5063" s="537"/>
      <c r="U5063" s="537"/>
      <c r="V5063" s="537"/>
      <c r="W5063" s="531"/>
      <c r="X5063" s="141"/>
      <c r="Y5063" s="141"/>
      <c r="Z5063" s="552"/>
      <c r="AA5063" s="552"/>
      <c r="AB5063" s="531"/>
      <c r="AC5063" s="593"/>
      <c r="AD5063" s="923"/>
      <c r="AE5063" s="846"/>
      <c r="AF5063" s="931"/>
      <c r="AG5063" s="923"/>
      <c r="AH5063" s="923"/>
      <c r="AI5063" s="641"/>
      <c r="AJ5063" s="537"/>
      <c r="AK5063" s="537"/>
      <c r="AL5063" s="537"/>
      <c r="AM5063" s="537"/>
      <c r="AN5063" s="537"/>
      <c r="AO5063" s="531"/>
      <c r="AP5063" s="141"/>
      <c r="AQ5063" s="141"/>
      <c r="AR5063" s="552"/>
      <c r="AS5063" s="552"/>
      <c r="AT5063" s="531"/>
      <c r="AU5063" s="593"/>
      <c r="AV5063" s="923"/>
      <c r="AW5063" s="846"/>
      <c r="AX5063" s="115"/>
      <c r="AY5063" s="5"/>
      <c r="AZ5063" s="5"/>
      <c r="BA5063" s="335"/>
      <c r="BC5063" s="5"/>
      <c r="BD5063" s="5"/>
      <c r="BE5063" s="335"/>
      <c r="BG5063" s="826"/>
      <c r="BH5063" s="607"/>
    </row>
    <row r="5064" spans="1:66" ht="12.75" customHeight="1" x14ac:dyDescent="0.25">
      <c r="A5064" s="21"/>
      <c r="B5064" s="112"/>
      <c r="C5064" s="116"/>
      <c r="D5064" s="623"/>
      <c r="E5064" s="278"/>
      <c r="F5064" s="116"/>
      <c r="G5064" s="694"/>
      <c r="H5064" s="878"/>
      <c r="I5064" s="397"/>
      <c r="J5064" s="380"/>
      <c r="K5064" s="425" t="s">
        <v>6624</v>
      </c>
      <c r="L5064" s="738"/>
      <c r="M5064" s="739"/>
      <c r="N5064" s="932"/>
      <c r="O5064" s="125"/>
      <c r="P5064" s="125"/>
      <c r="Q5064" s="642"/>
      <c r="R5064" s="538"/>
      <c r="S5064" s="538"/>
      <c r="T5064" s="538"/>
      <c r="U5064" s="538"/>
      <c r="V5064" s="538"/>
      <c r="W5064" s="532"/>
      <c r="X5064" s="143"/>
      <c r="Y5064" s="143"/>
      <c r="Z5064" s="553"/>
      <c r="AA5064" s="553"/>
      <c r="AB5064" s="532"/>
      <c r="AC5064" s="594"/>
      <c r="AD5064" s="125"/>
      <c r="AE5064" s="848"/>
      <c r="AF5064" s="932"/>
      <c r="AG5064" s="125"/>
      <c r="AH5064" s="125"/>
      <c r="AI5064" s="642"/>
      <c r="AJ5064" s="538"/>
      <c r="AK5064" s="538"/>
      <c r="AL5064" s="538"/>
      <c r="AM5064" s="538"/>
      <c r="AN5064" s="538"/>
      <c r="AO5064" s="532"/>
      <c r="AP5064" s="143"/>
      <c r="AQ5064" s="143"/>
      <c r="AR5064" s="553"/>
      <c r="AS5064" s="553"/>
      <c r="AT5064" s="532"/>
      <c r="AU5064" s="594"/>
      <c r="AV5064" s="125"/>
      <c r="AW5064" s="848"/>
      <c r="AX5064" s="124"/>
      <c r="AY5064" s="6"/>
      <c r="AZ5064" s="6"/>
      <c r="BA5064" s="341"/>
      <c r="BB5064" s="311"/>
      <c r="BC5064" s="6"/>
      <c r="BD5064" s="6"/>
      <c r="BE5064" s="341"/>
      <c r="BG5064" s="826"/>
      <c r="BH5064" s="607"/>
    </row>
    <row r="5065" spans="1:66" x14ac:dyDescent="0.25">
      <c r="A5065" s="21"/>
      <c r="B5065" s="112"/>
      <c r="C5065" s="116"/>
      <c r="D5065" s="623"/>
      <c r="E5065" s="278"/>
      <c r="F5065" s="116"/>
      <c r="G5065" s="700"/>
      <c r="H5065" s="888"/>
      <c r="I5065" s="580"/>
      <c r="J5065" s="573"/>
      <c r="K5065" s="426" t="s">
        <v>3204</v>
      </c>
      <c r="L5065" s="738"/>
      <c r="M5065" s="739"/>
      <c r="N5065" s="932"/>
      <c r="O5065" s="125"/>
      <c r="P5065" s="125"/>
      <c r="Q5065" s="642"/>
      <c r="R5065" s="538"/>
      <c r="S5065" s="538"/>
      <c r="T5065" s="538"/>
      <c r="U5065" s="538"/>
      <c r="V5065" s="538"/>
      <c r="W5065" s="532"/>
      <c r="X5065" s="143"/>
      <c r="Y5065" s="143"/>
      <c r="Z5065" s="553"/>
      <c r="AA5065" s="553"/>
      <c r="AB5065" s="532"/>
      <c r="AC5065" s="594"/>
      <c r="AD5065" s="125"/>
      <c r="AE5065" s="848"/>
      <c r="AF5065" s="932"/>
      <c r="AG5065" s="125"/>
      <c r="AH5065" s="125"/>
      <c r="AI5065" s="642"/>
      <c r="AJ5065" s="538"/>
      <c r="AK5065" s="538"/>
      <c r="AL5065" s="538"/>
      <c r="AM5065" s="538"/>
      <c r="AN5065" s="538"/>
      <c r="AO5065" s="532"/>
      <c r="AP5065" s="143"/>
      <c r="AQ5065" s="143"/>
      <c r="AR5065" s="553"/>
      <c r="AS5065" s="553"/>
      <c r="AT5065" s="532"/>
      <c r="AU5065" s="594"/>
      <c r="AV5065" s="125"/>
      <c r="AW5065" s="848"/>
      <c r="AX5065" s="124"/>
      <c r="AY5065" s="6"/>
      <c r="AZ5065" s="6"/>
      <c r="BA5065" s="341"/>
      <c r="BB5065" s="311"/>
      <c r="BC5065" s="6"/>
      <c r="BD5065" s="6"/>
      <c r="BE5065" s="341"/>
      <c r="BG5065" s="826"/>
      <c r="BH5065" s="607"/>
    </row>
    <row r="5066" spans="1:66" ht="12.75" customHeight="1" x14ac:dyDescent="0.25">
      <c r="A5066" s="21"/>
      <c r="B5066" s="112"/>
      <c r="C5066" s="116"/>
      <c r="D5066" s="623"/>
      <c r="E5066" s="278"/>
      <c r="F5066" s="116"/>
      <c r="G5066" s="700"/>
      <c r="H5066" s="888"/>
      <c r="I5066" s="580"/>
      <c r="J5066" s="573"/>
      <c r="K5066" s="425"/>
      <c r="L5066" s="738"/>
      <c r="M5066" s="739"/>
      <c r="N5066" s="932"/>
      <c r="O5066" s="125"/>
      <c r="P5066" s="125"/>
      <c r="Q5066" s="642"/>
      <c r="R5066" s="538"/>
      <c r="S5066" s="538"/>
      <c r="T5066" s="538"/>
      <c r="U5066" s="538"/>
      <c r="V5066" s="538"/>
      <c r="W5066" s="532"/>
      <c r="X5066" s="143"/>
      <c r="Y5066" s="143"/>
      <c r="Z5066" s="553"/>
      <c r="AA5066" s="553"/>
      <c r="AB5066" s="532"/>
      <c r="AC5066" s="594"/>
      <c r="AD5066" s="125"/>
      <c r="AE5066" s="848"/>
      <c r="AF5066" s="932"/>
      <c r="AG5066" s="125"/>
      <c r="AH5066" s="125"/>
      <c r="AI5066" s="642"/>
      <c r="AJ5066" s="538"/>
      <c r="AK5066" s="538"/>
      <c r="AL5066" s="538"/>
      <c r="AM5066" s="538"/>
      <c r="AN5066" s="538"/>
      <c r="AO5066" s="532"/>
      <c r="AP5066" s="143"/>
      <c r="AQ5066" s="143"/>
      <c r="AR5066" s="553"/>
      <c r="AS5066" s="553"/>
      <c r="AT5066" s="532"/>
      <c r="AU5066" s="594"/>
      <c r="AV5066" s="125"/>
      <c r="AW5066" s="848"/>
      <c r="AX5066" s="124"/>
      <c r="AY5066" s="6"/>
      <c r="AZ5066" s="6"/>
      <c r="BA5066" s="341"/>
      <c r="BB5066" s="311"/>
      <c r="BC5066" s="6"/>
      <c r="BD5066" s="6"/>
      <c r="BE5066" s="341"/>
      <c r="BG5066" s="826"/>
      <c r="BH5066" s="607"/>
    </row>
    <row r="5067" spans="1:66" ht="12.75" customHeight="1" x14ac:dyDescent="0.25">
      <c r="A5067" s="21"/>
      <c r="B5067" s="112"/>
      <c r="C5067" s="116"/>
      <c r="D5067" s="623"/>
      <c r="E5067" s="278"/>
      <c r="F5067" s="116"/>
      <c r="G5067" s="700"/>
      <c r="H5067" s="888"/>
      <c r="I5067" s="580"/>
      <c r="J5067" s="573"/>
      <c r="K5067" s="406"/>
      <c r="L5067" s="738"/>
      <c r="M5067" s="739"/>
      <c r="N5067" s="932"/>
      <c r="O5067" s="125"/>
      <c r="P5067" s="125"/>
      <c r="Q5067" s="642"/>
      <c r="R5067" s="538"/>
      <c r="S5067" s="538"/>
      <c r="T5067" s="538"/>
      <c r="U5067" s="538"/>
      <c r="V5067" s="538"/>
      <c r="W5067" s="532"/>
      <c r="X5067" s="143"/>
      <c r="Y5067" s="143"/>
      <c r="Z5067" s="553"/>
      <c r="AA5067" s="553"/>
      <c r="AB5067" s="532"/>
      <c r="AC5067" s="594"/>
      <c r="AD5067" s="125"/>
      <c r="AE5067" s="848"/>
      <c r="AF5067" s="932"/>
      <c r="AG5067" s="125"/>
      <c r="AH5067" s="125"/>
      <c r="AI5067" s="642"/>
      <c r="AJ5067" s="538"/>
      <c r="AK5067" s="538"/>
      <c r="AL5067" s="538"/>
      <c r="AM5067" s="538"/>
      <c r="AN5067" s="538"/>
      <c r="AO5067" s="532"/>
      <c r="AP5067" s="143"/>
      <c r="AQ5067" s="143"/>
      <c r="AR5067" s="553"/>
      <c r="AS5067" s="553"/>
      <c r="AT5067" s="532"/>
      <c r="AU5067" s="594"/>
      <c r="AV5067" s="125"/>
      <c r="AW5067" s="848"/>
      <c r="AX5067" s="124"/>
      <c r="AY5067" s="6"/>
      <c r="AZ5067" s="6"/>
      <c r="BA5067" s="341"/>
      <c r="BB5067" s="311"/>
      <c r="BC5067" s="6"/>
      <c r="BD5067" s="6"/>
      <c r="BE5067" s="341"/>
      <c r="BG5067" s="826"/>
      <c r="BH5067" s="607"/>
    </row>
    <row r="5068" spans="1:66" ht="35.1" customHeight="1" x14ac:dyDescent="0.25">
      <c r="A5068" s="21" t="s">
        <v>6128</v>
      </c>
      <c r="B5068" s="112">
        <v>15</v>
      </c>
      <c r="C5068" s="116" t="s">
        <v>71</v>
      </c>
      <c r="D5068" s="620">
        <v>1000</v>
      </c>
      <c r="E5068" s="278"/>
      <c r="F5068" s="116">
        <v>12</v>
      </c>
      <c r="G5068" s="700">
        <v>1</v>
      </c>
      <c r="H5068" s="888" t="str">
        <f t="shared" si="7445"/>
        <v>056</v>
      </c>
      <c r="I5068" s="580" t="s">
        <v>3257</v>
      </c>
      <c r="J5068" s="573" t="s">
        <v>2255</v>
      </c>
      <c r="K5068" s="408" t="s">
        <v>4702</v>
      </c>
      <c r="L5068" s="733">
        <v>379</v>
      </c>
      <c r="M5068" s="734">
        <v>298</v>
      </c>
      <c r="N5068" s="931"/>
      <c r="O5068" s="530">
        <f t="shared" ref="O5068:O5120" si="7582">IF(N5068&gt;L5068,"0 ",N5068-L5068)</f>
        <v>-379</v>
      </c>
      <c r="P5068" s="530" t="str">
        <f t="shared" ref="P5068:P5120" si="7583">IF(N5068&lt;L5068,"0 ",N5068-L5068)</f>
        <v xml:space="preserve">0 </v>
      </c>
      <c r="Q5068" s="646"/>
      <c r="R5068" s="536"/>
      <c r="S5068" s="536"/>
      <c r="T5068" s="536"/>
      <c r="U5068" s="536"/>
      <c r="V5068" s="536"/>
      <c r="W5068" s="683" t="str">
        <f t="shared" ref="W5068:W5120" si="7584">IF(SUM(Q5068:V5068)=X5068,"OK",SUM(Q5068:V5068)-X5068)</f>
        <v>OK</v>
      </c>
      <c r="X5068" s="141"/>
      <c r="Y5068" s="141"/>
      <c r="Z5068" s="552"/>
      <c r="AA5068" s="552"/>
      <c r="AB5068" s="683" t="str">
        <f t="shared" ref="AB5068:AB5120" si="7585">IF(SUM(Z5068:AA5068)=AC5068,"OK",SUM(Z5068:AA5068)-AC5068)</f>
        <v>OK</v>
      </c>
      <c r="AC5068" s="593"/>
      <c r="AD5068" s="530">
        <f t="shared" ref="AD5068:AD5120" si="7586">X5068+Y5068+AC5068</f>
        <v>0</v>
      </c>
      <c r="AE5068" s="842">
        <f t="shared" ref="AE5068:AE5120" si="7587">N5068+AD5068</f>
        <v>0</v>
      </c>
      <c r="AF5068" s="931"/>
      <c r="AG5068" s="530">
        <f t="shared" ref="AG5068:AG5120" si="7588">IF(AF5068&gt;M5068,"0 ",AF5068-M5068)</f>
        <v>-298</v>
      </c>
      <c r="AH5068" s="530" t="str">
        <f t="shared" ref="AH5068:AH5120" si="7589">IF(AF5068&lt;M5068,"0 ",AF5068-M5068)</f>
        <v xml:space="preserve">0 </v>
      </c>
      <c r="AI5068" s="641"/>
      <c r="AJ5068" s="537"/>
      <c r="AK5068" s="537"/>
      <c r="AL5068" s="537"/>
      <c r="AM5068" s="537"/>
      <c r="AN5068" s="537"/>
      <c r="AO5068" s="683" t="str">
        <f t="shared" ref="AO5068:AO5120" si="7590">IF(SUM(AI5068:AN5068)=AP5068,"OK",SUM(AI5068:AN5068)-AP5068)</f>
        <v>OK</v>
      </c>
      <c r="AP5068" s="141"/>
      <c r="AQ5068" s="141"/>
      <c r="AR5068" s="552"/>
      <c r="AS5068" s="552"/>
      <c r="AT5068" s="683" t="str">
        <f t="shared" ref="AT5068:AT5120" si="7591">IF(SUM(AR5068:AS5068)=AU5068,"OK",SUM(AR5068:AS5068)-AU5068)</f>
        <v>OK</v>
      </c>
      <c r="AU5068" s="593"/>
      <c r="AV5068" s="530">
        <f t="shared" ref="AV5068:AV5120" si="7592">AP5068+AQ5068+AU5068</f>
        <v>0</v>
      </c>
      <c r="AW5068" s="842">
        <f t="shared" ref="AW5068:AW5120" si="7593">AF5068+AV5068</f>
        <v>0</v>
      </c>
      <c r="AX5068" s="115">
        <f t="shared" ref="AX5068:AX5099" si="7594">L5068</f>
        <v>379</v>
      </c>
      <c r="AY5068" s="5">
        <f t="shared" ref="AY5068:AY5099" si="7595">AE5068</f>
        <v>0</v>
      </c>
      <c r="AZ5068" s="7">
        <f t="shared" ref="AZ5068:AZ5120" si="7596">AY5068-AX5068</f>
        <v>-379</v>
      </c>
      <c r="BA5068" s="335">
        <f t="shared" ref="BA5068:BA5120" si="7597">AZ5068/AX5068</f>
        <v>-1</v>
      </c>
      <c r="BB5068" s="23">
        <f t="shared" ref="BB5068:BB5099" si="7598">M5068</f>
        <v>298</v>
      </c>
      <c r="BC5068" s="5">
        <f t="shared" ref="BC5068:BC5120" si="7599">AW5068</f>
        <v>0</v>
      </c>
      <c r="BD5068" s="7">
        <f t="shared" ref="BD5068:BD5120" si="7600">BC5068-BB5068</f>
        <v>-298</v>
      </c>
      <c r="BE5068" s="335">
        <f t="shared" ref="BE5068:BE5120" si="7601">BD5068/BB5068</f>
        <v>-1</v>
      </c>
      <c r="BG5068" s="826" t="str">
        <f t="shared" ref="BG5068:BG5099" si="7602">RIGHT(LEFT(I5068,3),2)&amp;"."&amp;RIGHT(LEFT(I5068,5),2)</f>
        <v>12.11</v>
      </c>
      <c r="BH5068" s="607" t="b">
        <f>COUNTIF('Codes SEC'!$B$2:$B$250,Ministres!BG5068)&gt;0</f>
        <v>1</v>
      </c>
    </row>
    <row r="5069" spans="1:66" ht="35.1" customHeight="1" x14ac:dyDescent="0.25">
      <c r="A5069" s="21" t="s">
        <v>6128</v>
      </c>
      <c r="B5069" s="112">
        <v>15</v>
      </c>
      <c r="C5069" s="116" t="s">
        <v>71</v>
      </c>
      <c r="D5069" s="620">
        <v>1000</v>
      </c>
      <c r="E5069" s="278"/>
      <c r="F5069" s="116">
        <v>12</v>
      </c>
      <c r="G5069" s="700">
        <v>1</v>
      </c>
      <c r="H5069" s="888" t="str">
        <f t="shared" si="7445"/>
        <v>056</v>
      </c>
      <c r="I5069" s="580" t="s">
        <v>3257</v>
      </c>
      <c r="J5069" s="573" t="s">
        <v>2257</v>
      </c>
      <c r="K5069" s="408" t="s">
        <v>131</v>
      </c>
      <c r="L5069" s="733">
        <v>0</v>
      </c>
      <c r="M5069" s="734">
        <v>0</v>
      </c>
      <c r="N5069" s="931"/>
      <c r="O5069" s="530">
        <f t="shared" si="7582"/>
        <v>0</v>
      </c>
      <c r="P5069" s="530">
        <f t="shared" si="7583"/>
        <v>0</v>
      </c>
      <c r="Q5069" s="646"/>
      <c r="R5069" s="536"/>
      <c r="S5069" s="536"/>
      <c r="T5069" s="536"/>
      <c r="U5069" s="536"/>
      <c r="V5069" s="536"/>
      <c r="W5069" s="683" t="str">
        <f t="shared" si="7584"/>
        <v>OK</v>
      </c>
      <c r="X5069" s="141"/>
      <c r="Y5069" s="141"/>
      <c r="Z5069" s="552"/>
      <c r="AA5069" s="552"/>
      <c r="AB5069" s="683" t="str">
        <f t="shared" si="7585"/>
        <v>OK</v>
      </c>
      <c r="AC5069" s="593"/>
      <c r="AD5069" s="530">
        <f t="shared" si="7586"/>
        <v>0</v>
      </c>
      <c r="AE5069" s="842">
        <f t="shared" si="7587"/>
        <v>0</v>
      </c>
      <c r="AF5069" s="931"/>
      <c r="AG5069" s="530">
        <f t="shared" si="7588"/>
        <v>0</v>
      </c>
      <c r="AH5069" s="530">
        <f t="shared" si="7589"/>
        <v>0</v>
      </c>
      <c r="AI5069" s="641"/>
      <c r="AJ5069" s="537"/>
      <c r="AK5069" s="537"/>
      <c r="AL5069" s="537"/>
      <c r="AM5069" s="537"/>
      <c r="AN5069" s="537"/>
      <c r="AO5069" s="683" t="str">
        <f t="shared" si="7590"/>
        <v>OK</v>
      </c>
      <c r="AP5069" s="141"/>
      <c r="AQ5069" s="141"/>
      <c r="AR5069" s="552"/>
      <c r="AS5069" s="552"/>
      <c r="AT5069" s="683" t="str">
        <f t="shared" si="7591"/>
        <v>OK</v>
      </c>
      <c r="AU5069" s="593"/>
      <c r="AV5069" s="530">
        <f t="shared" si="7592"/>
        <v>0</v>
      </c>
      <c r="AW5069" s="842">
        <f t="shared" si="7593"/>
        <v>0</v>
      </c>
      <c r="AX5069" s="115">
        <f t="shared" si="7594"/>
        <v>0</v>
      </c>
      <c r="AY5069" s="5">
        <f t="shared" si="7595"/>
        <v>0</v>
      </c>
      <c r="AZ5069" s="7">
        <f>AY5069-AX5069</f>
        <v>0</v>
      </c>
      <c r="BA5069" s="335" t="e">
        <f>AZ5069/AX5069</f>
        <v>#DIV/0!</v>
      </c>
      <c r="BB5069" s="23">
        <f t="shared" si="7598"/>
        <v>0</v>
      </c>
      <c r="BC5069" s="5">
        <f>AW5069</f>
        <v>0</v>
      </c>
      <c r="BD5069" s="7">
        <f>BC5069-BB5069</f>
        <v>0</v>
      </c>
      <c r="BE5069" s="335" t="e">
        <f>BD5069/BB5069</f>
        <v>#DIV/0!</v>
      </c>
      <c r="BG5069" s="826" t="str">
        <f t="shared" si="7602"/>
        <v>12.11</v>
      </c>
      <c r="BH5069" s="607" t="b">
        <f>COUNTIF('Codes SEC'!$B$2:$B$250,Ministres!BG5069)&gt;0</f>
        <v>1</v>
      </c>
    </row>
    <row r="5070" spans="1:66" ht="35.1" customHeight="1" x14ac:dyDescent="0.25">
      <c r="A5070" s="222" t="s">
        <v>6128</v>
      </c>
      <c r="B5070" s="112">
        <v>15</v>
      </c>
      <c r="C5070" s="116" t="s">
        <v>71</v>
      </c>
      <c r="D5070" s="620">
        <v>1000</v>
      </c>
      <c r="E5070" s="278"/>
      <c r="F5070" s="116">
        <v>12</v>
      </c>
      <c r="G5070" s="700">
        <v>1</v>
      </c>
      <c r="H5070" s="888" t="str">
        <f t="shared" si="7445"/>
        <v>056</v>
      </c>
      <c r="I5070" s="580" t="s">
        <v>3257</v>
      </c>
      <c r="J5070" s="573" t="s">
        <v>2258</v>
      </c>
      <c r="K5070" s="449" t="s">
        <v>4767</v>
      </c>
      <c r="L5070" s="733">
        <v>444</v>
      </c>
      <c r="M5070" s="734">
        <v>669</v>
      </c>
      <c r="N5070" s="931"/>
      <c r="O5070" s="530">
        <f t="shared" si="7582"/>
        <v>-444</v>
      </c>
      <c r="P5070" s="530" t="str">
        <f t="shared" si="7583"/>
        <v xml:space="preserve">0 </v>
      </c>
      <c r="Q5070" s="646"/>
      <c r="R5070" s="536"/>
      <c r="S5070" s="536"/>
      <c r="T5070" s="536"/>
      <c r="U5070" s="536"/>
      <c r="V5070" s="536"/>
      <c r="W5070" s="683" t="str">
        <f t="shared" si="7584"/>
        <v>OK</v>
      </c>
      <c r="X5070" s="141"/>
      <c r="Y5070" s="141"/>
      <c r="Z5070" s="552"/>
      <c r="AA5070" s="552"/>
      <c r="AB5070" s="683" t="str">
        <f t="shared" si="7585"/>
        <v>OK</v>
      </c>
      <c r="AC5070" s="593"/>
      <c r="AD5070" s="530">
        <f t="shared" si="7586"/>
        <v>0</v>
      </c>
      <c r="AE5070" s="842">
        <f t="shared" si="7587"/>
        <v>0</v>
      </c>
      <c r="AF5070" s="931"/>
      <c r="AG5070" s="530">
        <f t="shared" si="7588"/>
        <v>-669</v>
      </c>
      <c r="AH5070" s="530" t="str">
        <f t="shared" si="7589"/>
        <v xml:space="preserve">0 </v>
      </c>
      <c r="AI5070" s="641"/>
      <c r="AJ5070" s="537"/>
      <c r="AK5070" s="537"/>
      <c r="AL5070" s="537"/>
      <c r="AM5070" s="537"/>
      <c r="AN5070" s="537"/>
      <c r="AO5070" s="683" t="str">
        <f t="shared" si="7590"/>
        <v>OK</v>
      </c>
      <c r="AP5070" s="141"/>
      <c r="AQ5070" s="141"/>
      <c r="AR5070" s="552"/>
      <c r="AS5070" s="552"/>
      <c r="AT5070" s="683" t="str">
        <f t="shared" si="7591"/>
        <v>OK</v>
      </c>
      <c r="AU5070" s="593"/>
      <c r="AV5070" s="530">
        <f t="shared" si="7592"/>
        <v>0</v>
      </c>
      <c r="AW5070" s="842">
        <f t="shared" si="7593"/>
        <v>0</v>
      </c>
      <c r="AX5070" s="115">
        <f t="shared" si="7594"/>
        <v>444</v>
      </c>
      <c r="AY5070" s="5">
        <f t="shared" si="7595"/>
        <v>0</v>
      </c>
      <c r="AZ5070" s="7">
        <f>AY5070-AX5070</f>
        <v>-444</v>
      </c>
      <c r="BA5070" s="335">
        <f>AZ5070/AX5070</f>
        <v>-1</v>
      </c>
      <c r="BB5070" s="23">
        <f t="shared" si="7598"/>
        <v>669</v>
      </c>
      <c r="BC5070" s="5">
        <f>AW5070</f>
        <v>0</v>
      </c>
      <c r="BD5070" s="7">
        <f>BC5070-BB5070</f>
        <v>-669</v>
      </c>
      <c r="BE5070" s="335">
        <f>BD5070/BB5070</f>
        <v>-1</v>
      </c>
      <c r="BG5070" s="826" t="str">
        <f t="shared" si="7602"/>
        <v>12.11</v>
      </c>
      <c r="BH5070" s="607" t="b">
        <f>COUNTIF('Codes SEC'!$B$2:$B$250,Ministres!BG5070)&gt;0</f>
        <v>1</v>
      </c>
    </row>
    <row r="5071" spans="1:66" ht="35.1" customHeight="1" x14ac:dyDescent="0.25">
      <c r="A5071" s="21" t="s">
        <v>6128</v>
      </c>
      <c r="B5071" s="112">
        <v>15</v>
      </c>
      <c r="C5071" s="116" t="s">
        <v>71</v>
      </c>
      <c r="D5071" s="620">
        <v>1000</v>
      </c>
      <c r="E5071" s="278"/>
      <c r="F5071" s="116">
        <v>12</v>
      </c>
      <c r="G5071" s="700">
        <v>1</v>
      </c>
      <c r="H5071" s="888" t="str">
        <f t="shared" si="7445"/>
        <v>056</v>
      </c>
      <c r="I5071" s="580" t="s">
        <v>3257</v>
      </c>
      <c r="J5071" s="573" t="s">
        <v>2259</v>
      </c>
      <c r="K5071" s="408" t="s">
        <v>403</v>
      </c>
      <c r="L5071" s="726">
        <v>3</v>
      </c>
      <c r="M5071" s="727">
        <v>67</v>
      </c>
      <c r="N5071" s="931"/>
      <c r="O5071" s="530">
        <f t="shared" si="7582"/>
        <v>-3</v>
      </c>
      <c r="P5071" s="530" t="str">
        <f t="shared" si="7583"/>
        <v xml:space="preserve">0 </v>
      </c>
      <c r="Q5071" s="646"/>
      <c r="R5071" s="536"/>
      <c r="S5071" s="536"/>
      <c r="T5071" s="536"/>
      <c r="U5071" s="536"/>
      <c r="V5071" s="536"/>
      <c r="W5071" s="683" t="str">
        <f t="shared" si="7584"/>
        <v>OK</v>
      </c>
      <c r="X5071" s="141"/>
      <c r="Y5071" s="141"/>
      <c r="Z5071" s="552"/>
      <c r="AA5071" s="552"/>
      <c r="AB5071" s="683" t="str">
        <f t="shared" si="7585"/>
        <v>OK</v>
      </c>
      <c r="AC5071" s="593"/>
      <c r="AD5071" s="530">
        <f t="shared" si="7586"/>
        <v>0</v>
      </c>
      <c r="AE5071" s="842">
        <f t="shared" si="7587"/>
        <v>0</v>
      </c>
      <c r="AF5071" s="931"/>
      <c r="AG5071" s="530">
        <f t="shared" si="7588"/>
        <v>-67</v>
      </c>
      <c r="AH5071" s="530" t="str">
        <f t="shared" si="7589"/>
        <v xml:space="preserve">0 </v>
      </c>
      <c r="AI5071" s="641"/>
      <c r="AJ5071" s="537"/>
      <c r="AK5071" s="537"/>
      <c r="AL5071" s="537"/>
      <c r="AM5071" s="537"/>
      <c r="AN5071" s="537"/>
      <c r="AO5071" s="683" t="str">
        <f t="shared" si="7590"/>
        <v>OK</v>
      </c>
      <c r="AP5071" s="141"/>
      <c r="AQ5071" s="141"/>
      <c r="AR5071" s="552"/>
      <c r="AS5071" s="552"/>
      <c r="AT5071" s="683" t="str">
        <f t="shared" si="7591"/>
        <v>OK</v>
      </c>
      <c r="AU5071" s="593"/>
      <c r="AV5071" s="530">
        <f t="shared" si="7592"/>
        <v>0</v>
      </c>
      <c r="AW5071" s="842">
        <f t="shared" si="7593"/>
        <v>0</v>
      </c>
      <c r="AX5071" s="115">
        <f t="shared" si="7594"/>
        <v>3</v>
      </c>
      <c r="AY5071" s="5">
        <f t="shared" si="7595"/>
        <v>0</v>
      </c>
      <c r="AZ5071" s="7">
        <f t="shared" si="7596"/>
        <v>-3</v>
      </c>
      <c r="BA5071" s="335">
        <f t="shared" si="7597"/>
        <v>-1</v>
      </c>
      <c r="BB5071" s="23">
        <f t="shared" si="7598"/>
        <v>67</v>
      </c>
      <c r="BC5071" s="5">
        <f t="shared" si="7599"/>
        <v>0</v>
      </c>
      <c r="BD5071" s="7">
        <f t="shared" si="7600"/>
        <v>-67</v>
      </c>
      <c r="BE5071" s="335">
        <f t="shared" si="7601"/>
        <v>-1</v>
      </c>
      <c r="BG5071" s="826" t="str">
        <f t="shared" si="7602"/>
        <v>12.11</v>
      </c>
      <c r="BH5071" s="607" t="b">
        <f>COUNTIF('Codes SEC'!$B$2:$B$250,Ministres!BG5071)&gt;0</f>
        <v>1</v>
      </c>
    </row>
    <row r="5072" spans="1:66" ht="35.1" customHeight="1" x14ac:dyDescent="0.25">
      <c r="A5072" s="21" t="s">
        <v>6128</v>
      </c>
      <c r="B5072" s="112">
        <v>15</v>
      </c>
      <c r="C5072" s="116" t="s">
        <v>71</v>
      </c>
      <c r="D5072" s="620">
        <v>1000</v>
      </c>
      <c r="E5072" s="278"/>
      <c r="F5072" s="116">
        <v>12</v>
      </c>
      <c r="G5072" s="700">
        <v>1</v>
      </c>
      <c r="H5072" s="888" t="str">
        <f t="shared" si="7445"/>
        <v>056</v>
      </c>
      <c r="I5072" s="580" t="s">
        <v>3257</v>
      </c>
      <c r="J5072" s="573" t="s">
        <v>2260</v>
      </c>
      <c r="K5072" s="408" t="s">
        <v>4703</v>
      </c>
      <c r="L5072" s="733">
        <v>376</v>
      </c>
      <c r="M5072" s="734">
        <v>376</v>
      </c>
      <c r="N5072" s="931"/>
      <c r="O5072" s="530">
        <f t="shared" si="7582"/>
        <v>-376</v>
      </c>
      <c r="P5072" s="530" t="str">
        <f t="shared" si="7583"/>
        <v xml:space="preserve">0 </v>
      </c>
      <c r="Q5072" s="646"/>
      <c r="R5072" s="536"/>
      <c r="S5072" s="536"/>
      <c r="T5072" s="536"/>
      <c r="U5072" s="536"/>
      <c r="V5072" s="536"/>
      <c r="W5072" s="683" t="str">
        <f t="shared" si="7584"/>
        <v>OK</v>
      </c>
      <c r="X5072" s="141"/>
      <c r="Y5072" s="141"/>
      <c r="Z5072" s="552"/>
      <c r="AA5072" s="552"/>
      <c r="AB5072" s="683" t="str">
        <f t="shared" si="7585"/>
        <v>OK</v>
      </c>
      <c r="AC5072" s="593"/>
      <c r="AD5072" s="530">
        <f t="shared" si="7586"/>
        <v>0</v>
      </c>
      <c r="AE5072" s="842">
        <f t="shared" si="7587"/>
        <v>0</v>
      </c>
      <c r="AF5072" s="931"/>
      <c r="AG5072" s="530">
        <f t="shared" si="7588"/>
        <v>-376</v>
      </c>
      <c r="AH5072" s="530" t="str">
        <f t="shared" si="7589"/>
        <v xml:space="preserve">0 </v>
      </c>
      <c r="AI5072" s="641"/>
      <c r="AJ5072" s="537"/>
      <c r="AK5072" s="537"/>
      <c r="AL5072" s="537"/>
      <c r="AM5072" s="537"/>
      <c r="AN5072" s="537"/>
      <c r="AO5072" s="683" t="str">
        <f t="shared" si="7590"/>
        <v>OK</v>
      </c>
      <c r="AP5072" s="141"/>
      <c r="AQ5072" s="141"/>
      <c r="AR5072" s="552"/>
      <c r="AS5072" s="552"/>
      <c r="AT5072" s="683" t="str">
        <f t="shared" si="7591"/>
        <v>OK</v>
      </c>
      <c r="AU5072" s="593"/>
      <c r="AV5072" s="530">
        <f t="shared" si="7592"/>
        <v>0</v>
      </c>
      <c r="AW5072" s="842">
        <f t="shared" si="7593"/>
        <v>0</v>
      </c>
      <c r="AX5072" s="115">
        <f t="shared" si="7594"/>
        <v>376</v>
      </c>
      <c r="AY5072" s="5">
        <f t="shared" si="7595"/>
        <v>0</v>
      </c>
      <c r="AZ5072" s="7">
        <f t="shared" si="7596"/>
        <v>-376</v>
      </c>
      <c r="BA5072" s="335">
        <f t="shared" si="7597"/>
        <v>-1</v>
      </c>
      <c r="BB5072" s="23">
        <f t="shared" si="7598"/>
        <v>376</v>
      </c>
      <c r="BC5072" s="5">
        <f t="shared" si="7599"/>
        <v>0</v>
      </c>
      <c r="BD5072" s="7">
        <f t="shared" si="7600"/>
        <v>-376</v>
      </c>
      <c r="BE5072" s="335">
        <f t="shared" si="7601"/>
        <v>-1</v>
      </c>
      <c r="BG5072" s="826" t="str">
        <f t="shared" si="7602"/>
        <v>12.11</v>
      </c>
      <c r="BH5072" s="607" t="b">
        <f>COUNTIF('Codes SEC'!$B$2:$B$250,Ministres!BG5072)&gt;0</f>
        <v>1</v>
      </c>
    </row>
    <row r="5073" spans="1:66" ht="35.1" customHeight="1" x14ac:dyDescent="0.25">
      <c r="A5073" s="21" t="s">
        <v>6128</v>
      </c>
      <c r="B5073" s="112">
        <v>15</v>
      </c>
      <c r="C5073" s="116" t="s">
        <v>71</v>
      </c>
      <c r="D5073" s="620">
        <v>1000</v>
      </c>
      <c r="E5073" s="284"/>
      <c r="F5073" s="116">
        <v>6</v>
      </c>
      <c r="G5073" s="700">
        <v>1</v>
      </c>
      <c r="H5073" s="888" t="str">
        <f t="shared" ref="H5073:H5138" si="7603">LEFT(J5073,3)</f>
        <v>056</v>
      </c>
      <c r="I5073" s="580" t="s">
        <v>3257</v>
      </c>
      <c r="J5073" s="573" t="s">
        <v>2261</v>
      </c>
      <c r="K5073" s="424" t="s">
        <v>3249</v>
      </c>
      <c r="L5073" s="733">
        <v>0</v>
      </c>
      <c r="M5073" s="727">
        <v>0</v>
      </c>
      <c r="N5073" s="931"/>
      <c r="O5073" s="530">
        <f t="shared" si="7582"/>
        <v>0</v>
      </c>
      <c r="P5073" s="530">
        <f t="shared" si="7583"/>
        <v>0</v>
      </c>
      <c r="Q5073" s="646"/>
      <c r="R5073" s="536"/>
      <c r="S5073" s="536"/>
      <c r="T5073" s="536"/>
      <c r="U5073" s="536"/>
      <c r="V5073" s="536"/>
      <c r="W5073" s="683" t="str">
        <f t="shared" si="7584"/>
        <v>OK</v>
      </c>
      <c r="X5073" s="141"/>
      <c r="Y5073" s="141"/>
      <c r="Z5073" s="552"/>
      <c r="AA5073" s="552"/>
      <c r="AB5073" s="683" t="str">
        <f t="shared" si="7585"/>
        <v>OK</v>
      </c>
      <c r="AC5073" s="593"/>
      <c r="AD5073" s="530">
        <f t="shared" si="7586"/>
        <v>0</v>
      </c>
      <c r="AE5073" s="842">
        <f t="shared" si="7587"/>
        <v>0</v>
      </c>
      <c r="AF5073" s="931"/>
      <c r="AG5073" s="530">
        <f t="shared" si="7588"/>
        <v>0</v>
      </c>
      <c r="AH5073" s="530">
        <f t="shared" si="7589"/>
        <v>0</v>
      </c>
      <c r="AI5073" s="641"/>
      <c r="AJ5073" s="537"/>
      <c r="AK5073" s="537"/>
      <c r="AL5073" s="537"/>
      <c r="AM5073" s="537"/>
      <c r="AN5073" s="537"/>
      <c r="AO5073" s="683" t="str">
        <f t="shared" si="7590"/>
        <v>OK</v>
      </c>
      <c r="AP5073" s="141"/>
      <c r="AQ5073" s="141"/>
      <c r="AR5073" s="552"/>
      <c r="AS5073" s="552"/>
      <c r="AT5073" s="683" t="str">
        <f t="shared" si="7591"/>
        <v>OK</v>
      </c>
      <c r="AU5073" s="593"/>
      <c r="AV5073" s="530">
        <f t="shared" si="7592"/>
        <v>0</v>
      </c>
      <c r="AW5073" s="842">
        <f t="shared" si="7593"/>
        <v>0</v>
      </c>
      <c r="AX5073" s="115">
        <f t="shared" si="7594"/>
        <v>0</v>
      </c>
      <c r="AY5073" s="5">
        <f t="shared" si="7595"/>
        <v>0</v>
      </c>
      <c r="AZ5073" s="7">
        <f t="shared" ref="AZ5073:AZ5081" si="7604">AY5073-AX5073</f>
        <v>0</v>
      </c>
      <c r="BA5073" s="335" t="e">
        <f t="shared" ref="BA5073:BA5081" si="7605">AZ5073/AX5073</f>
        <v>#DIV/0!</v>
      </c>
      <c r="BB5073" s="23">
        <f t="shared" si="7598"/>
        <v>0</v>
      </c>
      <c r="BC5073" s="5">
        <f t="shared" ref="BC5073:BC5081" si="7606">AW5073</f>
        <v>0</v>
      </c>
      <c r="BD5073" s="7">
        <f t="shared" ref="BD5073:BD5081" si="7607">BC5073-BB5073</f>
        <v>0</v>
      </c>
      <c r="BE5073" s="335" t="e">
        <f t="shared" ref="BE5073:BE5081" si="7608">BD5073/BB5073</f>
        <v>#DIV/0!</v>
      </c>
      <c r="BG5073" s="826" t="str">
        <f t="shared" si="7602"/>
        <v>12.11</v>
      </c>
      <c r="BH5073" s="607" t="b">
        <f>COUNTIF('Codes SEC'!$B$2:$B$250,Ministres!BG5073)&gt;0</f>
        <v>1</v>
      </c>
    </row>
    <row r="5074" spans="1:66" ht="35.1" customHeight="1" x14ac:dyDescent="0.25">
      <c r="A5074" s="222" t="s">
        <v>6128</v>
      </c>
      <c r="B5074" s="112">
        <v>15</v>
      </c>
      <c r="C5074" s="116" t="s">
        <v>71</v>
      </c>
      <c r="D5074" s="620">
        <v>1000</v>
      </c>
      <c r="E5074" s="278"/>
      <c r="F5074" s="116">
        <v>12</v>
      </c>
      <c r="G5074" s="700">
        <v>1</v>
      </c>
      <c r="H5074" s="888" t="str">
        <f t="shared" si="7603"/>
        <v>056</v>
      </c>
      <c r="I5074" s="580" t="s">
        <v>3257</v>
      </c>
      <c r="J5074" s="573" t="s">
        <v>2262</v>
      </c>
      <c r="K5074" s="448" t="s">
        <v>4768</v>
      </c>
      <c r="L5074" s="733">
        <v>56</v>
      </c>
      <c r="M5074" s="734">
        <v>88</v>
      </c>
      <c r="N5074" s="931"/>
      <c r="O5074" s="530">
        <f t="shared" si="7582"/>
        <v>-56</v>
      </c>
      <c r="P5074" s="530" t="str">
        <f t="shared" si="7583"/>
        <v xml:space="preserve">0 </v>
      </c>
      <c r="Q5074" s="646"/>
      <c r="R5074" s="536"/>
      <c r="S5074" s="536"/>
      <c r="T5074" s="536"/>
      <c r="U5074" s="536"/>
      <c r="V5074" s="536"/>
      <c r="W5074" s="683" t="str">
        <f t="shared" si="7584"/>
        <v>OK</v>
      </c>
      <c r="X5074" s="141"/>
      <c r="Y5074" s="141"/>
      <c r="Z5074" s="552"/>
      <c r="AA5074" s="552"/>
      <c r="AB5074" s="683" t="str">
        <f t="shared" si="7585"/>
        <v>OK</v>
      </c>
      <c r="AC5074" s="593"/>
      <c r="AD5074" s="530">
        <f t="shared" si="7586"/>
        <v>0</v>
      </c>
      <c r="AE5074" s="842">
        <f t="shared" si="7587"/>
        <v>0</v>
      </c>
      <c r="AF5074" s="931"/>
      <c r="AG5074" s="530">
        <f t="shared" si="7588"/>
        <v>-88</v>
      </c>
      <c r="AH5074" s="530" t="str">
        <f t="shared" si="7589"/>
        <v xml:space="preserve">0 </v>
      </c>
      <c r="AI5074" s="641"/>
      <c r="AJ5074" s="537"/>
      <c r="AK5074" s="537"/>
      <c r="AL5074" s="537"/>
      <c r="AM5074" s="537"/>
      <c r="AN5074" s="537"/>
      <c r="AO5074" s="683" t="str">
        <f t="shared" si="7590"/>
        <v>OK</v>
      </c>
      <c r="AP5074" s="141"/>
      <c r="AQ5074" s="141"/>
      <c r="AR5074" s="552"/>
      <c r="AS5074" s="552"/>
      <c r="AT5074" s="683" t="str">
        <f t="shared" si="7591"/>
        <v>OK</v>
      </c>
      <c r="AU5074" s="593"/>
      <c r="AV5074" s="530">
        <f t="shared" si="7592"/>
        <v>0</v>
      </c>
      <c r="AW5074" s="842">
        <f t="shared" si="7593"/>
        <v>0</v>
      </c>
      <c r="AX5074" s="115">
        <f t="shared" si="7594"/>
        <v>56</v>
      </c>
      <c r="AY5074" s="5">
        <f t="shared" si="7595"/>
        <v>0</v>
      </c>
      <c r="AZ5074" s="7">
        <f t="shared" si="7604"/>
        <v>-56</v>
      </c>
      <c r="BA5074" s="335">
        <f t="shared" si="7605"/>
        <v>-1</v>
      </c>
      <c r="BB5074" s="23">
        <f t="shared" si="7598"/>
        <v>88</v>
      </c>
      <c r="BC5074" s="5">
        <f t="shared" si="7606"/>
        <v>0</v>
      </c>
      <c r="BD5074" s="7">
        <f t="shared" si="7607"/>
        <v>-88</v>
      </c>
      <c r="BE5074" s="335">
        <f t="shared" si="7608"/>
        <v>-1</v>
      </c>
      <c r="BG5074" s="826" t="str">
        <f t="shared" si="7602"/>
        <v>12.11</v>
      </c>
      <c r="BH5074" s="607" t="b">
        <f>COUNTIF('Codes SEC'!$B$2:$B$250,Ministres!BG5074)&gt;0</f>
        <v>1</v>
      </c>
    </row>
    <row r="5075" spans="1:66" ht="35.1" customHeight="1" x14ac:dyDescent="0.25">
      <c r="A5075" s="193" t="s">
        <v>6128</v>
      </c>
      <c r="B5075" s="583">
        <v>15</v>
      </c>
      <c r="C5075" s="120" t="s">
        <v>71</v>
      </c>
      <c r="D5075" s="622">
        <v>1000</v>
      </c>
      <c r="E5075" s="671"/>
      <c r="F5075" s="120">
        <v>12</v>
      </c>
      <c r="G5075" s="699">
        <v>1</v>
      </c>
      <c r="H5075" s="891" t="str">
        <f t="shared" si="7603"/>
        <v>056</v>
      </c>
      <c r="I5075" s="605">
        <v>81211000</v>
      </c>
      <c r="J5075" s="573" t="s">
        <v>5065</v>
      </c>
      <c r="K5075" s="424" t="s">
        <v>5232</v>
      </c>
      <c r="L5075" s="733">
        <v>0</v>
      </c>
      <c r="M5075" s="734">
        <v>0</v>
      </c>
      <c r="N5075" s="931"/>
      <c r="O5075" s="530">
        <f t="shared" si="7582"/>
        <v>0</v>
      </c>
      <c r="P5075" s="530">
        <f t="shared" si="7583"/>
        <v>0</v>
      </c>
      <c r="Q5075" s="646"/>
      <c r="R5075" s="536"/>
      <c r="S5075" s="536"/>
      <c r="T5075" s="536"/>
      <c r="U5075" s="536"/>
      <c r="V5075" s="536"/>
      <c r="W5075" s="683" t="str">
        <f>IF(SUM(Q5075:V5075)=X5075,"OK",SUM(Q5075:V5075)-X5075)</f>
        <v>OK</v>
      </c>
      <c r="X5075" s="141"/>
      <c r="Y5075" s="141"/>
      <c r="Z5075" s="552"/>
      <c r="AA5075" s="552"/>
      <c r="AB5075" s="683" t="str">
        <f>IF(SUM(Z5075:AA5075)=AC5075,"OK",SUM(Z5075:AA5075)-AC5075)</f>
        <v>OK</v>
      </c>
      <c r="AC5075" s="593"/>
      <c r="AD5075" s="530">
        <f t="shared" si="7586"/>
        <v>0</v>
      </c>
      <c r="AE5075" s="842">
        <f t="shared" si="7587"/>
        <v>0</v>
      </c>
      <c r="AF5075" s="931"/>
      <c r="AG5075" s="530">
        <f t="shared" si="7588"/>
        <v>0</v>
      </c>
      <c r="AH5075" s="530">
        <f t="shared" si="7589"/>
        <v>0</v>
      </c>
      <c r="AI5075" s="641"/>
      <c r="AJ5075" s="537"/>
      <c r="AK5075" s="537"/>
      <c r="AL5075" s="537"/>
      <c r="AM5075" s="537"/>
      <c r="AN5075" s="537"/>
      <c r="AO5075" s="683" t="str">
        <f>IF(SUM(AI5075:AN5075)=AP5075,"OK",SUM(AI5075:AN5075)-AP5075)</f>
        <v>OK</v>
      </c>
      <c r="AP5075" s="141"/>
      <c r="AQ5075" s="141"/>
      <c r="AR5075" s="552"/>
      <c r="AS5075" s="552"/>
      <c r="AT5075" s="683" t="str">
        <f>IF(SUM(AR5075:AS5075)=AU5075,"OK",SUM(AR5075:AS5075)-AU5075)</f>
        <v>OK</v>
      </c>
      <c r="AU5075" s="593"/>
      <c r="AV5075" s="530">
        <f t="shared" si="7592"/>
        <v>0</v>
      </c>
      <c r="AW5075" s="842">
        <f t="shared" si="7593"/>
        <v>0</v>
      </c>
      <c r="AX5075" s="115">
        <f t="shared" si="7594"/>
        <v>0</v>
      </c>
      <c r="AY5075" s="5">
        <f t="shared" si="7595"/>
        <v>0</v>
      </c>
      <c r="AZ5075" s="7">
        <f t="shared" si="7604"/>
        <v>0</v>
      </c>
      <c r="BA5075" s="335" t="e">
        <f t="shared" si="7605"/>
        <v>#DIV/0!</v>
      </c>
      <c r="BB5075" s="23">
        <f t="shared" si="7598"/>
        <v>0</v>
      </c>
      <c r="BC5075" s="5">
        <f t="shared" si="7606"/>
        <v>0</v>
      </c>
      <c r="BD5075" s="7">
        <f t="shared" si="7607"/>
        <v>0</v>
      </c>
      <c r="BE5075" s="335" t="e">
        <f t="shared" si="7608"/>
        <v>#DIV/0!</v>
      </c>
      <c r="BG5075" s="826" t="str">
        <f t="shared" si="7602"/>
        <v>12.11</v>
      </c>
      <c r="BH5075" s="607" t="b">
        <f>COUNTIF('Codes SEC'!$B$2:$B$250,Ministres!BG5075)&gt;0</f>
        <v>1</v>
      </c>
    </row>
    <row r="5076" spans="1:66" s="4" customFormat="1" ht="35.1" customHeight="1" x14ac:dyDescent="0.25">
      <c r="A5076" s="222" t="s">
        <v>6128</v>
      </c>
      <c r="B5076" s="30">
        <v>15</v>
      </c>
      <c r="C5076" s="116" t="s">
        <v>71</v>
      </c>
      <c r="D5076" s="620">
        <v>1000</v>
      </c>
      <c r="E5076" s="32"/>
      <c r="F5076" s="117">
        <v>12</v>
      </c>
      <c r="G5076" s="694">
        <v>1</v>
      </c>
      <c r="H5076" s="878" t="str">
        <f t="shared" si="7603"/>
        <v>056</v>
      </c>
      <c r="I5076" s="397">
        <v>81212000</v>
      </c>
      <c r="J5076" s="380" t="s">
        <v>4421</v>
      </c>
      <c r="K5076" s="494" t="s">
        <v>4422</v>
      </c>
      <c r="L5076" s="726">
        <v>17</v>
      </c>
      <c r="M5076" s="727">
        <v>17</v>
      </c>
      <c r="N5076" s="931"/>
      <c r="O5076" s="530">
        <f t="shared" si="7582"/>
        <v>-17</v>
      </c>
      <c r="P5076" s="530" t="str">
        <f t="shared" si="7583"/>
        <v xml:space="preserve">0 </v>
      </c>
      <c r="Q5076" s="646"/>
      <c r="R5076" s="536"/>
      <c r="S5076" s="536"/>
      <c r="T5076" s="536"/>
      <c r="U5076" s="536"/>
      <c r="V5076" s="536"/>
      <c r="W5076" s="683" t="str">
        <f>IF(SUM(Q5076:V5076)=X5076,"OK",SUM(Q5076:V5076)-X5076)</f>
        <v>OK</v>
      </c>
      <c r="X5076" s="141"/>
      <c r="Y5076" s="141"/>
      <c r="Z5076" s="552"/>
      <c r="AA5076" s="552"/>
      <c r="AB5076" s="683" t="str">
        <f>IF(SUM(Z5076:AA5076)=AC5076,"OK",SUM(Z5076:AA5076)-AC5076)</f>
        <v>OK</v>
      </c>
      <c r="AC5076" s="593"/>
      <c r="AD5076" s="530">
        <f t="shared" si="7586"/>
        <v>0</v>
      </c>
      <c r="AE5076" s="842">
        <f t="shared" si="7587"/>
        <v>0</v>
      </c>
      <c r="AF5076" s="931"/>
      <c r="AG5076" s="530">
        <f t="shared" si="7588"/>
        <v>-17</v>
      </c>
      <c r="AH5076" s="530" t="str">
        <f t="shared" si="7589"/>
        <v xml:space="preserve">0 </v>
      </c>
      <c r="AI5076" s="641"/>
      <c r="AJ5076" s="537"/>
      <c r="AK5076" s="537"/>
      <c r="AL5076" s="537"/>
      <c r="AM5076" s="537"/>
      <c r="AN5076" s="537"/>
      <c r="AO5076" s="683" t="str">
        <f>IF(SUM(AI5076:AN5076)=AP5076,"OK",SUM(AI5076:AN5076)-AP5076)</f>
        <v>OK</v>
      </c>
      <c r="AP5076" s="141"/>
      <c r="AQ5076" s="141"/>
      <c r="AR5076" s="552"/>
      <c r="AS5076" s="552"/>
      <c r="AT5076" s="683" t="str">
        <f>IF(SUM(AR5076:AS5076)=AU5076,"OK",SUM(AR5076:AS5076)-AU5076)</f>
        <v>OK</v>
      </c>
      <c r="AU5076" s="593"/>
      <c r="AV5076" s="530">
        <f t="shared" si="7592"/>
        <v>0</v>
      </c>
      <c r="AW5076" s="842">
        <f t="shared" si="7593"/>
        <v>0</v>
      </c>
      <c r="AX5076" s="115">
        <f t="shared" si="7594"/>
        <v>17</v>
      </c>
      <c r="AY5076" s="5">
        <f t="shared" si="7595"/>
        <v>0</v>
      </c>
      <c r="AZ5076" s="7">
        <f t="shared" si="7604"/>
        <v>-17</v>
      </c>
      <c r="BA5076" s="335">
        <f t="shared" si="7605"/>
        <v>-1</v>
      </c>
      <c r="BB5076" s="23">
        <f t="shared" si="7598"/>
        <v>17</v>
      </c>
      <c r="BC5076" s="5">
        <f t="shared" si="7606"/>
        <v>0</v>
      </c>
      <c r="BD5076" s="7">
        <f t="shared" si="7607"/>
        <v>-17</v>
      </c>
      <c r="BE5076" s="335">
        <f t="shared" si="7608"/>
        <v>-1</v>
      </c>
      <c r="BF5076" s="41"/>
      <c r="BG5076" s="826" t="str">
        <f t="shared" si="7602"/>
        <v>12.12</v>
      </c>
      <c r="BH5076" s="607" t="b">
        <f>COUNTIF('Codes SEC'!$B$2:$B$250,Ministres!BG5076)&gt;0</f>
        <v>1</v>
      </c>
      <c r="BI5076" s="41"/>
      <c r="BJ5076" s="41"/>
      <c r="BK5076" s="41"/>
      <c r="BL5076" s="41"/>
      <c r="BM5076" s="41"/>
      <c r="BN5076" s="41"/>
    </row>
    <row r="5077" spans="1:66" ht="35.1" customHeight="1" x14ac:dyDescent="0.25">
      <c r="A5077" s="190" t="s">
        <v>6128</v>
      </c>
      <c r="B5077" s="583">
        <v>15</v>
      </c>
      <c r="C5077" s="120" t="s">
        <v>71</v>
      </c>
      <c r="D5077" s="622">
        <v>1000</v>
      </c>
      <c r="E5077" s="584"/>
      <c r="F5077" s="120">
        <v>12</v>
      </c>
      <c r="G5077" s="699">
        <v>1</v>
      </c>
      <c r="H5077" s="891" t="str">
        <f t="shared" si="7603"/>
        <v>056</v>
      </c>
      <c r="I5077" s="605">
        <v>81221000</v>
      </c>
      <c r="J5077" s="573" t="s">
        <v>5066</v>
      </c>
      <c r="K5077" s="449" t="s">
        <v>5233</v>
      </c>
      <c r="L5077" s="733">
        <v>0</v>
      </c>
      <c r="M5077" s="734">
        <v>0</v>
      </c>
      <c r="N5077" s="931"/>
      <c r="O5077" s="530">
        <f t="shared" si="7582"/>
        <v>0</v>
      </c>
      <c r="P5077" s="530">
        <f t="shared" si="7583"/>
        <v>0</v>
      </c>
      <c r="Q5077" s="646"/>
      <c r="R5077" s="536"/>
      <c r="S5077" s="536"/>
      <c r="T5077" s="536"/>
      <c r="U5077" s="536"/>
      <c r="V5077" s="536"/>
      <c r="W5077" s="683" t="str">
        <f>IF(SUM(Q5077:V5077)=X5077,"OK",SUM(Q5077:V5077)-X5077)</f>
        <v>OK</v>
      </c>
      <c r="X5077" s="141"/>
      <c r="Y5077" s="141"/>
      <c r="Z5077" s="552"/>
      <c r="AA5077" s="552"/>
      <c r="AB5077" s="683" t="str">
        <f>IF(SUM(Z5077:AA5077)=AC5077,"OK",SUM(Z5077:AA5077)-AC5077)</f>
        <v>OK</v>
      </c>
      <c r="AC5077" s="593"/>
      <c r="AD5077" s="530">
        <f t="shared" si="7586"/>
        <v>0</v>
      </c>
      <c r="AE5077" s="842">
        <f t="shared" si="7587"/>
        <v>0</v>
      </c>
      <c r="AF5077" s="931"/>
      <c r="AG5077" s="530">
        <f t="shared" si="7588"/>
        <v>0</v>
      </c>
      <c r="AH5077" s="530">
        <f t="shared" si="7589"/>
        <v>0</v>
      </c>
      <c r="AI5077" s="641"/>
      <c r="AJ5077" s="537"/>
      <c r="AK5077" s="537"/>
      <c r="AL5077" s="537"/>
      <c r="AM5077" s="537"/>
      <c r="AN5077" s="537"/>
      <c r="AO5077" s="683" t="str">
        <f>IF(SUM(AI5077:AN5077)=AP5077,"OK",SUM(AI5077:AN5077)-AP5077)</f>
        <v>OK</v>
      </c>
      <c r="AP5077" s="141"/>
      <c r="AQ5077" s="141"/>
      <c r="AR5077" s="552"/>
      <c r="AS5077" s="552"/>
      <c r="AT5077" s="683" t="str">
        <f>IF(SUM(AR5077:AS5077)=AU5077,"OK",SUM(AR5077:AS5077)-AU5077)</f>
        <v>OK</v>
      </c>
      <c r="AU5077" s="593"/>
      <c r="AV5077" s="530">
        <f t="shared" si="7592"/>
        <v>0</v>
      </c>
      <c r="AW5077" s="842">
        <f t="shared" si="7593"/>
        <v>0</v>
      </c>
      <c r="AX5077" s="115">
        <f t="shared" si="7594"/>
        <v>0</v>
      </c>
      <c r="AY5077" s="5">
        <f t="shared" si="7595"/>
        <v>0</v>
      </c>
      <c r="AZ5077" s="7">
        <f t="shared" si="7604"/>
        <v>0</v>
      </c>
      <c r="BA5077" s="335" t="e">
        <f t="shared" si="7605"/>
        <v>#DIV/0!</v>
      </c>
      <c r="BB5077" s="23">
        <f t="shared" si="7598"/>
        <v>0</v>
      </c>
      <c r="BC5077" s="5">
        <f t="shared" si="7606"/>
        <v>0</v>
      </c>
      <c r="BD5077" s="7">
        <f t="shared" si="7607"/>
        <v>0</v>
      </c>
      <c r="BE5077" s="335" t="e">
        <f t="shared" si="7608"/>
        <v>#DIV/0!</v>
      </c>
      <c r="BG5077" s="826" t="str">
        <f t="shared" si="7602"/>
        <v>12.21</v>
      </c>
      <c r="BH5077" s="607" t="b">
        <f>COUNTIF('Codes SEC'!$B$2:$B$250,Ministres!BG5077)&gt;0</f>
        <v>1</v>
      </c>
    </row>
    <row r="5078" spans="1:66" ht="35.1" customHeight="1" x14ac:dyDescent="0.25">
      <c r="A5078" s="222" t="s">
        <v>6128</v>
      </c>
      <c r="B5078" s="112" t="s">
        <v>5019</v>
      </c>
      <c r="C5078" s="116" t="s">
        <v>71</v>
      </c>
      <c r="D5078" s="620">
        <v>1000</v>
      </c>
      <c r="E5078" s="278"/>
      <c r="F5078" s="116">
        <v>12</v>
      </c>
      <c r="G5078" s="700">
        <v>1</v>
      </c>
      <c r="H5078" s="888" t="str">
        <f t="shared" si="7603"/>
        <v>056</v>
      </c>
      <c r="I5078" s="580">
        <v>81221000</v>
      </c>
      <c r="J5078" s="689" t="s">
        <v>5302</v>
      </c>
      <c r="K5078" s="411" t="s">
        <v>5250</v>
      </c>
      <c r="L5078" s="733">
        <v>0</v>
      </c>
      <c r="M5078" s="734">
        <v>0</v>
      </c>
      <c r="N5078" s="931"/>
      <c r="O5078" s="530">
        <f t="shared" si="7582"/>
        <v>0</v>
      </c>
      <c r="P5078" s="530">
        <f t="shared" si="7583"/>
        <v>0</v>
      </c>
      <c r="Q5078" s="646"/>
      <c r="R5078" s="536"/>
      <c r="S5078" s="536"/>
      <c r="T5078" s="536"/>
      <c r="U5078" s="536"/>
      <c r="V5078" s="536"/>
      <c r="W5078" s="683" t="str">
        <f>IF(SUM(Q5078:V5078)=X5078,"OK",SUM(Q5078:V5078)-X5078)</f>
        <v>OK</v>
      </c>
      <c r="X5078" s="141"/>
      <c r="Y5078" s="141"/>
      <c r="Z5078" s="552"/>
      <c r="AA5078" s="552"/>
      <c r="AB5078" s="683" t="str">
        <f>IF(SUM(Z5078:AA5078)=AC5078,"OK",SUM(Z5078:AA5078)-AC5078)</f>
        <v>OK</v>
      </c>
      <c r="AC5078" s="593"/>
      <c r="AD5078" s="530">
        <f t="shared" si="7586"/>
        <v>0</v>
      </c>
      <c r="AE5078" s="842">
        <f t="shared" si="7587"/>
        <v>0</v>
      </c>
      <c r="AF5078" s="931"/>
      <c r="AG5078" s="530">
        <f t="shared" si="7588"/>
        <v>0</v>
      </c>
      <c r="AH5078" s="530">
        <f t="shared" si="7589"/>
        <v>0</v>
      </c>
      <c r="AI5078" s="641"/>
      <c r="AJ5078" s="537"/>
      <c r="AK5078" s="537"/>
      <c r="AL5078" s="537"/>
      <c r="AM5078" s="537"/>
      <c r="AN5078" s="537"/>
      <c r="AO5078" s="683" t="str">
        <f>IF(SUM(AI5078:AN5078)=AP5078,"OK",SUM(AI5078:AN5078)-AP5078)</f>
        <v>OK</v>
      </c>
      <c r="AP5078" s="141"/>
      <c r="AQ5078" s="141"/>
      <c r="AR5078" s="552"/>
      <c r="AS5078" s="552"/>
      <c r="AT5078" s="683" t="str">
        <f>IF(SUM(AR5078:AS5078)=AU5078,"OK",SUM(AR5078:AS5078)-AU5078)</f>
        <v>OK</v>
      </c>
      <c r="AU5078" s="593"/>
      <c r="AV5078" s="530">
        <f t="shared" si="7592"/>
        <v>0</v>
      </c>
      <c r="AW5078" s="842">
        <f t="shared" si="7593"/>
        <v>0</v>
      </c>
      <c r="AX5078" s="115">
        <f t="shared" si="7594"/>
        <v>0</v>
      </c>
      <c r="AY5078" s="5">
        <f t="shared" si="7595"/>
        <v>0</v>
      </c>
      <c r="AZ5078" s="7">
        <f t="shared" si="7604"/>
        <v>0</v>
      </c>
      <c r="BA5078" s="335" t="e">
        <f t="shared" si="7605"/>
        <v>#DIV/0!</v>
      </c>
      <c r="BB5078" s="23">
        <f t="shared" si="7598"/>
        <v>0</v>
      </c>
      <c r="BC5078" s="5">
        <f t="shared" si="7606"/>
        <v>0</v>
      </c>
      <c r="BD5078" s="7">
        <f t="shared" si="7607"/>
        <v>0</v>
      </c>
      <c r="BE5078" s="335" t="e">
        <f t="shared" si="7608"/>
        <v>#DIV/0!</v>
      </c>
      <c r="BG5078" s="826" t="str">
        <f t="shared" si="7602"/>
        <v>12.21</v>
      </c>
      <c r="BH5078" s="607" t="b">
        <f>COUNTIF('Codes SEC'!$B$2:$B$250,Ministres!BG5078)&gt;0</f>
        <v>1</v>
      </c>
    </row>
    <row r="5079" spans="1:66" ht="35.1" customHeight="1" x14ac:dyDescent="0.25">
      <c r="A5079" s="190" t="s">
        <v>6128</v>
      </c>
      <c r="B5079" s="583">
        <v>15</v>
      </c>
      <c r="C5079" s="120" t="s">
        <v>71</v>
      </c>
      <c r="D5079" s="620">
        <v>1000</v>
      </c>
      <c r="E5079" s="604"/>
      <c r="F5079" s="192">
        <v>12</v>
      </c>
      <c r="G5079" s="697">
        <v>1</v>
      </c>
      <c r="H5079" s="890" t="str">
        <f t="shared" si="7603"/>
        <v>056</v>
      </c>
      <c r="I5079" s="585">
        <v>81410000</v>
      </c>
      <c r="J5079" s="380" t="s">
        <v>4201</v>
      </c>
      <c r="K5079" s="424" t="s">
        <v>4591</v>
      </c>
      <c r="L5079" s="726">
        <v>10</v>
      </c>
      <c r="M5079" s="727">
        <v>10</v>
      </c>
      <c r="N5079" s="931"/>
      <c r="O5079" s="530">
        <f t="shared" si="7582"/>
        <v>-10</v>
      </c>
      <c r="P5079" s="530" t="str">
        <f t="shared" si="7583"/>
        <v xml:space="preserve">0 </v>
      </c>
      <c r="Q5079" s="646"/>
      <c r="R5079" s="536"/>
      <c r="S5079" s="536"/>
      <c r="T5079" s="536"/>
      <c r="U5079" s="536"/>
      <c r="V5079" s="536"/>
      <c r="W5079" s="683" t="str">
        <f t="shared" si="7584"/>
        <v>OK</v>
      </c>
      <c r="X5079" s="141"/>
      <c r="Y5079" s="141"/>
      <c r="Z5079" s="552"/>
      <c r="AA5079" s="552"/>
      <c r="AB5079" s="683" t="str">
        <f t="shared" si="7585"/>
        <v>OK</v>
      </c>
      <c r="AC5079" s="593"/>
      <c r="AD5079" s="530">
        <f t="shared" si="7586"/>
        <v>0</v>
      </c>
      <c r="AE5079" s="842">
        <f t="shared" si="7587"/>
        <v>0</v>
      </c>
      <c r="AF5079" s="931"/>
      <c r="AG5079" s="530">
        <f t="shared" si="7588"/>
        <v>-10</v>
      </c>
      <c r="AH5079" s="530" t="str">
        <f t="shared" si="7589"/>
        <v xml:space="preserve">0 </v>
      </c>
      <c r="AI5079" s="641"/>
      <c r="AJ5079" s="537"/>
      <c r="AK5079" s="537"/>
      <c r="AL5079" s="537"/>
      <c r="AM5079" s="537"/>
      <c r="AN5079" s="537"/>
      <c r="AO5079" s="683" t="str">
        <f t="shared" si="7590"/>
        <v>OK</v>
      </c>
      <c r="AP5079" s="141"/>
      <c r="AQ5079" s="141"/>
      <c r="AR5079" s="552"/>
      <c r="AS5079" s="552"/>
      <c r="AT5079" s="683" t="str">
        <f t="shared" si="7591"/>
        <v>OK</v>
      </c>
      <c r="AU5079" s="593"/>
      <c r="AV5079" s="530">
        <f t="shared" si="7592"/>
        <v>0</v>
      </c>
      <c r="AW5079" s="842">
        <f t="shared" si="7593"/>
        <v>0</v>
      </c>
      <c r="AX5079" s="115">
        <f t="shared" si="7594"/>
        <v>10</v>
      </c>
      <c r="AY5079" s="5">
        <f t="shared" si="7595"/>
        <v>0</v>
      </c>
      <c r="AZ5079" s="7">
        <f t="shared" si="7604"/>
        <v>-10</v>
      </c>
      <c r="BA5079" s="335">
        <f t="shared" si="7605"/>
        <v>-1</v>
      </c>
      <c r="BB5079" s="23">
        <f t="shared" si="7598"/>
        <v>10</v>
      </c>
      <c r="BC5079" s="5">
        <f t="shared" si="7606"/>
        <v>0</v>
      </c>
      <c r="BD5079" s="7">
        <f t="shared" si="7607"/>
        <v>-10</v>
      </c>
      <c r="BE5079" s="335">
        <f t="shared" si="7608"/>
        <v>-1</v>
      </c>
      <c r="BG5079" s="826" t="str">
        <f t="shared" si="7602"/>
        <v>14.10</v>
      </c>
      <c r="BH5079" s="607" t="b">
        <f>COUNTIF('Codes SEC'!$B$2:$B$250,Ministres!BG5079)&gt;0</f>
        <v>1</v>
      </c>
    </row>
    <row r="5080" spans="1:66" ht="35.1" customHeight="1" x14ac:dyDescent="0.25">
      <c r="A5080" s="222" t="s">
        <v>6128</v>
      </c>
      <c r="B5080" s="112" t="s">
        <v>5019</v>
      </c>
      <c r="C5080" s="120" t="s">
        <v>71</v>
      </c>
      <c r="D5080" s="620">
        <v>1000</v>
      </c>
      <c r="E5080" s="278"/>
      <c r="F5080" s="116" t="s">
        <v>5306</v>
      </c>
      <c r="G5080" s="700"/>
      <c r="H5080" s="888" t="str">
        <f t="shared" si="7603"/>
        <v>056</v>
      </c>
      <c r="I5080" s="580">
        <v>83122000</v>
      </c>
      <c r="J5080" s="689" t="s">
        <v>6491</v>
      </c>
      <c r="K5080" s="411" t="s">
        <v>6492</v>
      </c>
      <c r="L5080" s="733">
        <v>0</v>
      </c>
      <c r="M5080" s="734">
        <v>0</v>
      </c>
      <c r="N5080" s="931"/>
      <c r="O5080" s="530">
        <f t="shared" si="7582"/>
        <v>0</v>
      </c>
      <c r="P5080" s="530">
        <f t="shared" si="7583"/>
        <v>0</v>
      </c>
      <c r="Q5080" s="646"/>
      <c r="R5080" s="536"/>
      <c r="S5080" s="536"/>
      <c r="T5080" s="536"/>
      <c r="U5080" s="536"/>
      <c r="V5080" s="536"/>
      <c r="W5080" s="683" t="str">
        <f>IF(SUM(Q5080:V5080)=X5080,"OK",SUM(Q5080:V5080)-X5080)</f>
        <v>OK</v>
      </c>
      <c r="X5080" s="141"/>
      <c r="Y5080" s="141"/>
      <c r="Z5080" s="552"/>
      <c r="AA5080" s="552"/>
      <c r="AB5080" s="683" t="str">
        <f>IF(SUM(Z5080:AA5080)=AC5080,"OK",SUM(Z5080:AA5080)-AC5080)</f>
        <v>OK</v>
      </c>
      <c r="AC5080" s="593"/>
      <c r="AD5080" s="530">
        <f t="shared" si="7586"/>
        <v>0</v>
      </c>
      <c r="AE5080" s="842">
        <f t="shared" si="7587"/>
        <v>0</v>
      </c>
      <c r="AF5080" s="931"/>
      <c r="AG5080" s="530">
        <f t="shared" si="7588"/>
        <v>0</v>
      </c>
      <c r="AH5080" s="530">
        <f t="shared" si="7589"/>
        <v>0</v>
      </c>
      <c r="AI5080" s="641"/>
      <c r="AJ5080" s="537"/>
      <c r="AK5080" s="537"/>
      <c r="AL5080" s="537"/>
      <c r="AM5080" s="537"/>
      <c r="AN5080" s="537"/>
      <c r="AO5080" s="683" t="str">
        <f>IF(SUM(AI5080:AN5080)=AP5080,"OK",SUM(AI5080:AN5080)-AP5080)</f>
        <v>OK</v>
      </c>
      <c r="AP5080" s="141"/>
      <c r="AQ5080" s="141"/>
      <c r="AR5080" s="552"/>
      <c r="AS5080" s="552"/>
      <c r="AT5080" s="683" t="str">
        <f>IF(SUM(AR5080:AS5080)=AU5080,"OK",SUM(AR5080:AS5080)-AU5080)</f>
        <v>OK</v>
      </c>
      <c r="AU5080" s="593"/>
      <c r="AV5080" s="530">
        <f t="shared" si="7592"/>
        <v>0</v>
      </c>
      <c r="AW5080" s="842">
        <f t="shared" si="7593"/>
        <v>0</v>
      </c>
      <c r="AX5080" s="115">
        <f t="shared" si="7594"/>
        <v>0</v>
      </c>
      <c r="AY5080" s="5">
        <f t="shared" si="7595"/>
        <v>0</v>
      </c>
      <c r="AZ5080" s="7">
        <f>AY5080-AX5080</f>
        <v>0</v>
      </c>
      <c r="BA5080" s="335" t="e">
        <f>AZ5080/AX5080</f>
        <v>#DIV/0!</v>
      </c>
      <c r="BB5080" s="23">
        <f t="shared" si="7598"/>
        <v>0</v>
      </c>
      <c r="BC5080" s="5">
        <f>AW5080</f>
        <v>0</v>
      </c>
      <c r="BD5080" s="7">
        <f>BC5080-BB5080</f>
        <v>0</v>
      </c>
      <c r="BE5080" s="335" t="e">
        <f>BD5080/BB5080</f>
        <v>#DIV/0!</v>
      </c>
      <c r="BG5080" s="826" t="str">
        <f t="shared" si="7602"/>
        <v>31.22</v>
      </c>
      <c r="BH5080" s="607" t="b">
        <f>COUNTIF('Codes SEC'!$B$2:$B$250,Ministres!BG5080)&gt;0</f>
        <v>1</v>
      </c>
    </row>
    <row r="5081" spans="1:66" ht="35.1" customHeight="1" x14ac:dyDescent="0.25">
      <c r="A5081" s="222" t="s">
        <v>6128</v>
      </c>
      <c r="B5081" s="112">
        <v>15</v>
      </c>
      <c r="C5081" s="120" t="s">
        <v>71</v>
      </c>
      <c r="D5081" s="620">
        <v>1000</v>
      </c>
      <c r="E5081" s="278"/>
      <c r="F5081" s="116">
        <v>12</v>
      </c>
      <c r="G5081" s="700"/>
      <c r="H5081" s="888" t="str">
        <f t="shared" si="7603"/>
        <v>056</v>
      </c>
      <c r="I5081" s="580">
        <v>83122000</v>
      </c>
      <c r="J5081" s="689" t="s">
        <v>6221</v>
      </c>
      <c r="K5081" s="411" t="s">
        <v>6222</v>
      </c>
      <c r="L5081" s="733">
        <v>0</v>
      </c>
      <c r="M5081" s="734">
        <v>0</v>
      </c>
      <c r="N5081" s="931"/>
      <c r="O5081" s="530">
        <f t="shared" si="7582"/>
        <v>0</v>
      </c>
      <c r="P5081" s="530">
        <f t="shared" si="7583"/>
        <v>0</v>
      </c>
      <c r="Q5081" s="646"/>
      <c r="R5081" s="536"/>
      <c r="S5081" s="536"/>
      <c r="T5081" s="536"/>
      <c r="U5081" s="536"/>
      <c r="V5081" s="536"/>
      <c r="W5081" s="683" t="str">
        <f>IF(SUM(Q5081:V5081)=X5081,"OK",SUM(Q5081:V5081)-X5081)</f>
        <v>OK</v>
      </c>
      <c r="X5081" s="141"/>
      <c r="Y5081" s="141"/>
      <c r="Z5081" s="552"/>
      <c r="AA5081" s="552"/>
      <c r="AB5081" s="683" t="str">
        <f>IF(SUM(Z5081:AA5081)=AC5081,"OK",SUM(Z5081:AA5081)-AC5081)</f>
        <v>OK</v>
      </c>
      <c r="AC5081" s="593"/>
      <c r="AD5081" s="530">
        <f t="shared" si="7586"/>
        <v>0</v>
      </c>
      <c r="AE5081" s="842">
        <f t="shared" si="7587"/>
        <v>0</v>
      </c>
      <c r="AF5081" s="931"/>
      <c r="AG5081" s="530">
        <f t="shared" si="7588"/>
        <v>0</v>
      </c>
      <c r="AH5081" s="530">
        <f t="shared" si="7589"/>
        <v>0</v>
      </c>
      <c r="AI5081" s="641"/>
      <c r="AJ5081" s="537"/>
      <c r="AK5081" s="537"/>
      <c r="AL5081" s="537"/>
      <c r="AM5081" s="537"/>
      <c r="AN5081" s="537"/>
      <c r="AO5081" s="683" t="str">
        <f>IF(SUM(AI5081:AN5081)=AP5081,"OK",SUM(AI5081:AN5081)-AP5081)</f>
        <v>OK</v>
      </c>
      <c r="AP5081" s="141"/>
      <c r="AQ5081" s="141"/>
      <c r="AR5081" s="552"/>
      <c r="AS5081" s="552"/>
      <c r="AT5081" s="683" t="str">
        <f>IF(SUM(AR5081:AS5081)=AU5081,"OK",SUM(AR5081:AS5081)-AU5081)</f>
        <v>OK</v>
      </c>
      <c r="AU5081" s="593"/>
      <c r="AV5081" s="530">
        <f t="shared" si="7592"/>
        <v>0</v>
      </c>
      <c r="AW5081" s="842">
        <f t="shared" si="7593"/>
        <v>0</v>
      </c>
      <c r="AX5081" s="115">
        <f t="shared" si="7594"/>
        <v>0</v>
      </c>
      <c r="AY5081" s="5">
        <f t="shared" si="7595"/>
        <v>0</v>
      </c>
      <c r="AZ5081" s="7">
        <f t="shared" si="7604"/>
        <v>0</v>
      </c>
      <c r="BA5081" s="335" t="e">
        <f t="shared" si="7605"/>
        <v>#DIV/0!</v>
      </c>
      <c r="BB5081" s="23">
        <f t="shared" si="7598"/>
        <v>0</v>
      </c>
      <c r="BC5081" s="5">
        <f t="shared" si="7606"/>
        <v>0</v>
      </c>
      <c r="BD5081" s="7">
        <f t="shared" si="7607"/>
        <v>0</v>
      </c>
      <c r="BE5081" s="335" t="e">
        <f t="shared" si="7608"/>
        <v>#DIV/0!</v>
      </c>
      <c r="BG5081" s="826" t="str">
        <f t="shared" si="7602"/>
        <v>31.22</v>
      </c>
      <c r="BH5081" s="607" t="b">
        <f>COUNTIF('Codes SEC'!$B$2:$B$250,Ministres!BG5081)&gt;0</f>
        <v>1</v>
      </c>
    </row>
    <row r="5082" spans="1:66" ht="35.1" customHeight="1" x14ac:dyDescent="0.25">
      <c r="A5082" s="222" t="s">
        <v>6128</v>
      </c>
      <c r="B5082" s="112">
        <v>15</v>
      </c>
      <c r="C5082" s="116" t="s">
        <v>71</v>
      </c>
      <c r="D5082" s="620">
        <v>1000</v>
      </c>
      <c r="F5082" s="117">
        <v>12</v>
      </c>
      <c r="G5082" s="694">
        <v>1</v>
      </c>
      <c r="H5082" s="878" t="str">
        <f t="shared" si="7603"/>
        <v>056</v>
      </c>
      <c r="I5082" s="580">
        <v>83132000</v>
      </c>
      <c r="J5082" s="573" t="s">
        <v>3445</v>
      </c>
      <c r="K5082" s="411" t="s">
        <v>3423</v>
      </c>
      <c r="L5082" s="738">
        <v>885</v>
      </c>
      <c r="M5082" s="739">
        <v>753</v>
      </c>
      <c r="N5082" s="931"/>
      <c r="O5082" s="530">
        <f t="shared" si="7582"/>
        <v>-885</v>
      </c>
      <c r="P5082" s="530" t="str">
        <f t="shared" si="7583"/>
        <v xml:space="preserve">0 </v>
      </c>
      <c r="Q5082" s="641"/>
      <c r="R5082" s="537"/>
      <c r="S5082" s="537"/>
      <c r="T5082" s="537"/>
      <c r="U5082" s="537"/>
      <c r="V5082" s="537"/>
      <c r="W5082" s="683" t="str">
        <f t="shared" si="7584"/>
        <v>OK</v>
      </c>
      <c r="X5082" s="141"/>
      <c r="Y5082" s="141"/>
      <c r="Z5082" s="552"/>
      <c r="AA5082" s="552"/>
      <c r="AB5082" s="683" t="str">
        <f t="shared" si="7585"/>
        <v>OK</v>
      </c>
      <c r="AC5082" s="593"/>
      <c r="AD5082" s="530">
        <f t="shared" si="7586"/>
        <v>0</v>
      </c>
      <c r="AE5082" s="842">
        <f t="shared" si="7587"/>
        <v>0</v>
      </c>
      <c r="AF5082" s="931"/>
      <c r="AG5082" s="530">
        <f t="shared" si="7588"/>
        <v>-753</v>
      </c>
      <c r="AH5082" s="530" t="str">
        <f t="shared" si="7589"/>
        <v xml:space="preserve">0 </v>
      </c>
      <c r="AI5082" s="641"/>
      <c r="AJ5082" s="537"/>
      <c r="AK5082" s="537"/>
      <c r="AL5082" s="537"/>
      <c r="AM5082" s="537"/>
      <c r="AN5082" s="537"/>
      <c r="AO5082" s="683" t="str">
        <f t="shared" si="7590"/>
        <v>OK</v>
      </c>
      <c r="AP5082" s="141"/>
      <c r="AQ5082" s="141"/>
      <c r="AR5082" s="552"/>
      <c r="AS5082" s="552"/>
      <c r="AT5082" s="683" t="str">
        <f t="shared" si="7591"/>
        <v>OK</v>
      </c>
      <c r="AU5082" s="593"/>
      <c r="AV5082" s="530">
        <f t="shared" si="7592"/>
        <v>0</v>
      </c>
      <c r="AW5082" s="842">
        <f t="shared" si="7593"/>
        <v>0</v>
      </c>
      <c r="AX5082" s="115">
        <f t="shared" si="7594"/>
        <v>885</v>
      </c>
      <c r="AY5082" s="5">
        <f t="shared" si="7595"/>
        <v>0</v>
      </c>
      <c r="AZ5082" s="5">
        <f t="shared" si="7596"/>
        <v>-885</v>
      </c>
      <c r="BA5082" s="335">
        <f t="shared" si="7597"/>
        <v>-1</v>
      </c>
      <c r="BB5082" s="23">
        <f t="shared" si="7598"/>
        <v>753</v>
      </c>
      <c r="BC5082" s="5">
        <f t="shared" si="7599"/>
        <v>0</v>
      </c>
      <c r="BD5082" s="5">
        <f t="shared" si="7600"/>
        <v>-753</v>
      </c>
      <c r="BE5082" s="335">
        <f t="shared" si="7601"/>
        <v>-1</v>
      </c>
      <c r="BG5082" s="826" t="str">
        <f t="shared" si="7602"/>
        <v>31.32</v>
      </c>
      <c r="BH5082" s="607" t="b">
        <f>COUNTIF('Codes SEC'!$B$2:$B$250,Ministres!BG5082)&gt;0</f>
        <v>1</v>
      </c>
    </row>
    <row r="5083" spans="1:66" ht="35.1" customHeight="1" x14ac:dyDescent="0.25">
      <c r="A5083" s="190" t="s">
        <v>6128</v>
      </c>
      <c r="B5083" s="583">
        <v>15</v>
      </c>
      <c r="C5083" s="120" t="s">
        <v>71</v>
      </c>
      <c r="D5083" s="622">
        <v>1000</v>
      </c>
      <c r="E5083" s="604"/>
      <c r="F5083" s="117">
        <v>6</v>
      </c>
      <c r="G5083" s="697">
        <v>1</v>
      </c>
      <c r="H5083" s="890" t="str">
        <f t="shared" si="7603"/>
        <v>056</v>
      </c>
      <c r="I5083" s="605">
        <v>83132000</v>
      </c>
      <c r="J5083" s="573" t="s">
        <v>5040</v>
      </c>
      <c r="K5083" s="500" t="s">
        <v>5214</v>
      </c>
      <c r="L5083" s="733">
        <v>0</v>
      </c>
      <c r="M5083" s="734">
        <v>0</v>
      </c>
      <c r="N5083" s="931"/>
      <c r="O5083" s="530">
        <f t="shared" si="7582"/>
        <v>0</v>
      </c>
      <c r="P5083" s="530">
        <f t="shared" si="7583"/>
        <v>0</v>
      </c>
      <c r="Q5083" s="646"/>
      <c r="R5083" s="536"/>
      <c r="S5083" s="536"/>
      <c r="T5083" s="536"/>
      <c r="U5083" s="536"/>
      <c r="V5083" s="536"/>
      <c r="W5083" s="683" t="str">
        <f t="shared" si="7584"/>
        <v>OK</v>
      </c>
      <c r="X5083" s="141"/>
      <c r="Y5083" s="141"/>
      <c r="Z5083" s="552"/>
      <c r="AA5083" s="552"/>
      <c r="AB5083" s="683" t="str">
        <f t="shared" si="7585"/>
        <v>OK</v>
      </c>
      <c r="AC5083" s="593"/>
      <c r="AD5083" s="530">
        <f t="shared" si="7586"/>
        <v>0</v>
      </c>
      <c r="AE5083" s="842">
        <f t="shared" si="7587"/>
        <v>0</v>
      </c>
      <c r="AF5083" s="931"/>
      <c r="AG5083" s="530">
        <f t="shared" si="7588"/>
        <v>0</v>
      </c>
      <c r="AH5083" s="530">
        <f t="shared" si="7589"/>
        <v>0</v>
      </c>
      <c r="AI5083" s="641"/>
      <c r="AJ5083" s="537"/>
      <c r="AK5083" s="537"/>
      <c r="AL5083" s="537"/>
      <c r="AM5083" s="537"/>
      <c r="AN5083" s="537"/>
      <c r="AO5083" s="683" t="str">
        <f t="shared" si="7590"/>
        <v>OK</v>
      </c>
      <c r="AP5083" s="141"/>
      <c r="AQ5083" s="141"/>
      <c r="AR5083" s="552"/>
      <c r="AS5083" s="552"/>
      <c r="AT5083" s="683" t="str">
        <f t="shared" si="7591"/>
        <v>OK</v>
      </c>
      <c r="AU5083" s="593"/>
      <c r="AV5083" s="530">
        <f t="shared" si="7592"/>
        <v>0</v>
      </c>
      <c r="AW5083" s="842">
        <f t="shared" si="7593"/>
        <v>0</v>
      </c>
      <c r="AX5083" s="115">
        <f t="shared" si="7594"/>
        <v>0</v>
      </c>
      <c r="AY5083" s="5">
        <f t="shared" si="7595"/>
        <v>0</v>
      </c>
      <c r="AZ5083" s="7">
        <f t="shared" si="7596"/>
        <v>0</v>
      </c>
      <c r="BA5083" s="335" t="e">
        <f t="shared" si="7597"/>
        <v>#DIV/0!</v>
      </c>
      <c r="BB5083" s="23">
        <f t="shared" si="7598"/>
        <v>0</v>
      </c>
      <c r="BC5083" s="5">
        <f t="shared" si="7599"/>
        <v>0</v>
      </c>
      <c r="BD5083" s="7">
        <f t="shared" si="7600"/>
        <v>0</v>
      </c>
      <c r="BE5083" s="335" t="e">
        <f t="shared" si="7601"/>
        <v>#DIV/0!</v>
      </c>
      <c r="BG5083" s="826" t="str">
        <f t="shared" si="7602"/>
        <v>31.32</v>
      </c>
      <c r="BH5083" s="607" t="b">
        <f>COUNTIF('Codes SEC'!$B$2:$B$250,Ministres!BG5083)&gt;0</f>
        <v>1</v>
      </c>
    </row>
    <row r="5084" spans="1:66" ht="35.1" customHeight="1" x14ac:dyDescent="0.25">
      <c r="A5084" s="190" t="s">
        <v>6128</v>
      </c>
      <c r="B5084" s="583">
        <v>15</v>
      </c>
      <c r="C5084" s="120" t="s">
        <v>71</v>
      </c>
      <c r="D5084" s="622">
        <v>1000</v>
      </c>
      <c r="E5084" s="604"/>
      <c r="F5084" s="192">
        <v>12</v>
      </c>
      <c r="G5084" s="697">
        <v>1</v>
      </c>
      <c r="H5084" s="890" t="str">
        <f t="shared" si="7603"/>
        <v>056</v>
      </c>
      <c r="I5084" s="585">
        <v>83132000</v>
      </c>
      <c r="J5084" s="380" t="s">
        <v>5067</v>
      </c>
      <c r="K5084" s="424" t="s">
        <v>5234</v>
      </c>
      <c r="L5084" s="733">
        <v>0</v>
      </c>
      <c r="M5084" s="734">
        <v>0</v>
      </c>
      <c r="N5084" s="931"/>
      <c r="O5084" s="530">
        <f t="shared" si="7582"/>
        <v>0</v>
      </c>
      <c r="P5084" s="530">
        <f t="shared" si="7583"/>
        <v>0</v>
      </c>
      <c r="Q5084" s="646"/>
      <c r="R5084" s="536"/>
      <c r="S5084" s="536"/>
      <c r="T5084" s="536"/>
      <c r="U5084" s="536"/>
      <c r="V5084" s="536"/>
      <c r="W5084" s="683" t="str">
        <f t="shared" si="7584"/>
        <v>OK</v>
      </c>
      <c r="X5084" s="141"/>
      <c r="Y5084" s="141"/>
      <c r="Z5084" s="552"/>
      <c r="AA5084" s="552"/>
      <c r="AB5084" s="683" t="str">
        <f t="shared" si="7585"/>
        <v>OK</v>
      </c>
      <c r="AC5084" s="593"/>
      <c r="AD5084" s="530">
        <f t="shared" si="7586"/>
        <v>0</v>
      </c>
      <c r="AE5084" s="842">
        <f t="shared" si="7587"/>
        <v>0</v>
      </c>
      <c r="AF5084" s="931"/>
      <c r="AG5084" s="530">
        <f t="shared" si="7588"/>
        <v>0</v>
      </c>
      <c r="AH5084" s="530">
        <f t="shared" si="7589"/>
        <v>0</v>
      </c>
      <c r="AI5084" s="641"/>
      <c r="AJ5084" s="537"/>
      <c r="AK5084" s="537"/>
      <c r="AL5084" s="537"/>
      <c r="AM5084" s="537"/>
      <c r="AN5084" s="537"/>
      <c r="AO5084" s="683" t="str">
        <f t="shared" si="7590"/>
        <v>OK</v>
      </c>
      <c r="AP5084" s="141"/>
      <c r="AQ5084" s="141"/>
      <c r="AR5084" s="552"/>
      <c r="AS5084" s="552"/>
      <c r="AT5084" s="683" t="str">
        <f t="shared" si="7591"/>
        <v>OK</v>
      </c>
      <c r="AU5084" s="593"/>
      <c r="AV5084" s="530">
        <f t="shared" si="7592"/>
        <v>0</v>
      </c>
      <c r="AW5084" s="842">
        <f t="shared" si="7593"/>
        <v>0</v>
      </c>
      <c r="AX5084" s="115">
        <f t="shared" si="7594"/>
        <v>0</v>
      </c>
      <c r="AY5084" s="5">
        <f t="shared" si="7595"/>
        <v>0</v>
      </c>
      <c r="AZ5084" s="7">
        <f t="shared" ref="AZ5084:AZ5088" si="7609">AY5084-AX5084</f>
        <v>0</v>
      </c>
      <c r="BA5084" s="335" t="e">
        <f t="shared" ref="BA5084:BA5088" si="7610">AZ5084/AX5084</f>
        <v>#DIV/0!</v>
      </c>
      <c r="BB5084" s="23">
        <f t="shared" si="7598"/>
        <v>0</v>
      </c>
      <c r="BC5084" s="5">
        <f t="shared" ref="BC5084:BC5088" si="7611">AW5084</f>
        <v>0</v>
      </c>
      <c r="BD5084" s="7">
        <f t="shared" ref="BD5084:BD5088" si="7612">BC5084-BB5084</f>
        <v>0</v>
      </c>
      <c r="BE5084" s="335" t="e">
        <f t="shared" ref="BE5084:BE5088" si="7613">BD5084/BB5084</f>
        <v>#DIV/0!</v>
      </c>
      <c r="BG5084" s="826" t="str">
        <f t="shared" si="7602"/>
        <v>31.32</v>
      </c>
      <c r="BH5084" s="607" t="b">
        <f>COUNTIF('Codes SEC'!$B$2:$B$250,Ministres!BG5084)&gt;0</f>
        <v>1</v>
      </c>
    </row>
    <row r="5085" spans="1:66" ht="35.1" customHeight="1" x14ac:dyDescent="0.25">
      <c r="A5085" s="222" t="s">
        <v>6128</v>
      </c>
      <c r="B5085" s="112">
        <v>15</v>
      </c>
      <c r="C5085" s="116" t="s">
        <v>71</v>
      </c>
      <c r="D5085" s="620">
        <v>1000</v>
      </c>
      <c r="F5085" s="117">
        <v>12</v>
      </c>
      <c r="G5085" s="694">
        <v>1</v>
      </c>
      <c r="H5085" s="878" t="str">
        <f t="shared" si="7603"/>
        <v>056</v>
      </c>
      <c r="I5085" s="397">
        <v>83132000</v>
      </c>
      <c r="J5085" s="380" t="s">
        <v>5291</v>
      </c>
      <c r="K5085" s="411" t="s">
        <v>5659</v>
      </c>
      <c r="L5085" s="738">
        <v>0</v>
      </c>
      <c r="M5085" s="739">
        <v>0</v>
      </c>
      <c r="N5085" s="931"/>
      <c r="O5085" s="530">
        <f t="shared" si="7582"/>
        <v>0</v>
      </c>
      <c r="P5085" s="530">
        <f t="shared" si="7583"/>
        <v>0</v>
      </c>
      <c r="Q5085" s="646"/>
      <c r="R5085" s="536"/>
      <c r="S5085" s="536"/>
      <c r="T5085" s="536"/>
      <c r="U5085" s="536"/>
      <c r="V5085" s="536"/>
      <c r="W5085" s="683" t="str">
        <f t="shared" si="7584"/>
        <v>OK</v>
      </c>
      <c r="X5085" s="141"/>
      <c r="Y5085" s="141"/>
      <c r="Z5085" s="552"/>
      <c r="AA5085" s="552"/>
      <c r="AB5085" s="683" t="str">
        <f t="shared" si="7585"/>
        <v>OK</v>
      </c>
      <c r="AC5085" s="593"/>
      <c r="AD5085" s="530">
        <f t="shared" si="7586"/>
        <v>0</v>
      </c>
      <c r="AE5085" s="842">
        <f t="shared" si="7587"/>
        <v>0</v>
      </c>
      <c r="AF5085" s="931"/>
      <c r="AG5085" s="530">
        <f t="shared" si="7588"/>
        <v>0</v>
      </c>
      <c r="AH5085" s="530">
        <f t="shared" si="7589"/>
        <v>0</v>
      </c>
      <c r="AI5085" s="641"/>
      <c r="AJ5085" s="537"/>
      <c r="AK5085" s="537"/>
      <c r="AL5085" s="537"/>
      <c r="AM5085" s="537"/>
      <c r="AN5085" s="537"/>
      <c r="AO5085" s="683" t="str">
        <f t="shared" si="7590"/>
        <v>OK</v>
      </c>
      <c r="AP5085" s="141"/>
      <c r="AQ5085" s="141"/>
      <c r="AR5085" s="552"/>
      <c r="AS5085" s="552"/>
      <c r="AT5085" s="683" t="str">
        <f t="shared" si="7591"/>
        <v>OK</v>
      </c>
      <c r="AU5085" s="593"/>
      <c r="AV5085" s="530">
        <f t="shared" si="7592"/>
        <v>0</v>
      </c>
      <c r="AW5085" s="842">
        <f t="shared" si="7593"/>
        <v>0</v>
      </c>
      <c r="AX5085" s="115">
        <f t="shared" si="7594"/>
        <v>0</v>
      </c>
      <c r="AY5085" s="5">
        <f t="shared" si="7595"/>
        <v>0</v>
      </c>
      <c r="AZ5085" s="5">
        <f t="shared" si="7609"/>
        <v>0</v>
      </c>
      <c r="BA5085" s="335" t="e">
        <f t="shared" si="7610"/>
        <v>#DIV/0!</v>
      </c>
      <c r="BB5085" s="23">
        <f t="shared" si="7598"/>
        <v>0</v>
      </c>
      <c r="BC5085" s="5">
        <f t="shared" si="7611"/>
        <v>0</v>
      </c>
      <c r="BD5085" s="5">
        <f t="shared" si="7612"/>
        <v>0</v>
      </c>
      <c r="BE5085" s="335" t="e">
        <f t="shared" si="7613"/>
        <v>#DIV/0!</v>
      </c>
      <c r="BG5085" s="826" t="str">
        <f t="shared" si="7602"/>
        <v>31.32</v>
      </c>
      <c r="BH5085" s="607" t="b">
        <f>COUNTIF('Codes SEC'!$B$2:$B$250,Ministres!BG5085)&gt;0</f>
        <v>1</v>
      </c>
    </row>
    <row r="5086" spans="1:66" ht="35.1" customHeight="1" x14ac:dyDescent="0.25">
      <c r="A5086" s="222" t="s">
        <v>6128</v>
      </c>
      <c r="B5086" s="112" t="s">
        <v>5019</v>
      </c>
      <c r="C5086" s="116" t="s">
        <v>71</v>
      </c>
      <c r="D5086" s="620">
        <v>1000</v>
      </c>
      <c r="E5086" s="278"/>
      <c r="F5086" s="116" t="s">
        <v>5306</v>
      </c>
      <c r="G5086" s="700"/>
      <c r="H5086" s="888" t="str">
        <f t="shared" si="7603"/>
        <v>056</v>
      </c>
      <c r="I5086" s="580">
        <v>83132000</v>
      </c>
      <c r="J5086" s="689" t="s">
        <v>5903</v>
      </c>
      <c r="K5086" s="411" t="s">
        <v>5904</v>
      </c>
      <c r="L5086" s="733">
        <v>0</v>
      </c>
      <c r="M5086" s="734">
        <v>0</v>
      </c>
      <c r="N5086" s="931"/>
      <c r="O5086" s="530">
        <f t="shared" si="7582"/>
        <v>0</v>
      </c>
      <c r="P5086" s="530">
        <f t="shared" si="7583"/>
        <v>0</v>
      </c>
      <c r="Q5086" s="646"/>
      <c r="R5086" s="536"/>
      <c r="S5086" s="536"/>
      <c r="T5086" s="536"/>
      <c r="U5086" s="536"/>
      <c r="V5086" s="536"/>
      <c r="W5086" s="683" t="str">
        <f t="shared" si="7584"/>
        <v>OK</v>
      </c>
      <c r="X5086" s="141"/>
      <c r="Y5086" s="141"/>
      <c r="Z5086" s="552"/>
      <c r="AA5086" s="552"/>
      <c r="AB5086" s="683" t="str">
        <f t="shared" si="7585"/>
        <v>OK</v>
      </c>
      <c r="AC5086" s="593"/>
      <c r="AD5086" s="530">
        <f t="shared" si="7586"/>
        <v>0</v>
      </c>
      <c r="AE5086" s="842">
        <f t="shared" si="7587"/>
        <v>0</v>
      </c>
      <c r="AF5086" s="931"/>
      <c r="AG5086" s="530">
        <f t="shared" si="7588"/>
        <v>0</v>
      </c>
      <c r="AH5086" s="530">
        <f t="shared" si="7589"/>
        <v>0</v>
      </c>
      <c r="AI5086" s="641"/>
      <c r="AJ5086" s="537"/>
      <c r="AK5086" s="537"/>
      <c r="AL5086" s="537"/>
      <c r="AM5086" s="537"/>
      <c r="AN5086" s="537"/>
      <c r="AO5086" s="683" t="str">
        <f t="shared" si="7590"/>
        <v>OK</v>
      </c>
      <c r="AP5086" s="141"/>
      <c r="AQ5086" s="141"/>
      <c r="AR5086" s="552"/>
      <c r="AS5086" s="552"/>
      <c r="AT5086" s="683" t="str">
        <f t="shared" si="7591"/>
        <v>OK</v>
      </c>
      <c r="AU5086" s="593"/>
      <c r="AV5086" s="530">
        <f t="shared" si="7592"/>
        <v>0</v>
      </c>
      <c r="AW5086" s="842">
        <f t="shared" si="7593"/>
        <v>0</v>
      </c>
      <c r="AX5086" s="115">
        <f t="shared" si="7594"/>
        <v>0</v>
      </c>
      <c r="AY5086" s="5">
        <f t="shared" si="7595"/>
        <v>0</v>
      </c>
      <c r="AZ5086" s="7">
        <f t="shared" si="7609"/>
        <v>0</v>
      </c>
      <c r="BA5086" s="335" t="e">
        <f t="shared" si="7610"/>
        <v>#DIV/0!</v>
      </c>
      <c r="BB5086" s="23">
        <f t="shared" si="7598"/>
        <v>0</v>
      </c>
      <c r="BC5086" s="5">
        <f t="shared" si="7611"/>
        <v>0</v>
      </c>
      <c r="BD5086" s="7">
        <f t="shared" si="7612"/>
        <v>0</v>
      </c>
      <c r="BE5086" s="335" t="e">
        <f t="shared" si="7613"/>
        <v>#DIV/0!</v>
      </c>
      <c r="BG5086" s="826" t="str">
        <f t="shared" si="7602"/>
        <v>31.32</v>
      </c>
      <c r="BH5086" s="607" t="b">
        <f>COUNTIF('Codes SEC'!$B$2:$B$250,Ministres!BG5086)&gt;0</f>
        <v>1</v>
      </c>
    </row>
    <row r="5087" spans="1:66" ht="35.1" customHeight="1" x14ac:dyDescent="0.25">
      <c r="A5087" s="222" t="s">
        <v>6128</v>
      </c>
      <c r="B5087" s="112" t="s">
        <v>5019</v>
      </c>
      <c r="C5087" s="116" t="s">
        <v>71</v>
      </c>
      <c r="D5087" s="620">
        <v>1000</v>
      </c>
      <c r="E5087" s="278"/>
      <c r="F5087" s="116">
        <v>6</v>
      </c>
      <c r="G5087" s="700"/>
      <c r="H5087" s="888" t="str">
        <f t="shared" si="7603"/>
        <v>056</v>
      </c>
      <c r="I5087" s="580">
        <v>83132000</v>
      </c>
      <c r="J5087" s="689" t="s">
        <v>5907</v>
      </c>
      <c r="K5087" s="411" t="s">
        <v>5908</v>
      </c>
      <c r="L5087" s="733">
        <v>0</v>
      </c>
      <c r="M5087" s="734">
        <v>0</v>
      </c>
      <c r="N5087" s="931"/>
      <c r="O5087" s="530">
        <f t="shared" si="7582"/>
        <v>0</v>
      </c>
      <c r="P5087" s="530">
        <f t="shared" si="7583"/>
        <v>0</v>
      </c>
      <c r="Q5087" s="646"/>
      <c r="R5087" s="536"/>
      <c r="S5087" s="536"/>
      <c r="T5087" s="536"/>
      <c r="U5087" s="536"/>
      <c r="V5087" s="536"/>
      <c r="W5087" s="683" t="str">
        <f t="shared" si="7584"/>
        <v>OK</v>
      </c>
      <c r="X5087" s="141"/>
      <c r="Y5087" s="141"/>
      <c r="Z5087" s="552"/>
      <c r="AA5087" s="552"/>
      <c r="AB5087" s="683" t="str">
        <f t="shared" si="7585"/>
        <v>OK</v>
      </c>
      <c r="AC5087" s="593"/>
      <c r="AD5087" s="530">
        <f t="shared" si="7586"/>
        <v>0</v>
      </c>
      <c r="AE5087" s="842">
        <f t="shared" si="7587"/>
        <v>0</v>
      </c>
      <c r="AF5087" s="931"/>
      <c r="AG5087" s="530">
        <f t="shared" si="7588"/>
        <v>0</v>
      </c>
      <c r="AH5087" s="530">
        <f t="shared" si="7589"/>
        <v>0</v>
      </c>
      <c r="AI5087" s="641"/>
      <c r="AJ5087" s="537"/>
      <c r="AK5087" s="537"/>
      <c r="AL5087" s="537"/>
      <c r="AM5087" s="537"/>
      <c r="AN5087" s="537"/>
      <c r="AO5087" s="683" t="str">
        <f t="shared" si="7590"/>
        <v>OK</v>
      </c>
      <c r="AP5087" s="141"/>
      <c r="AQ5087" s="141"/>
      <c r="AR5087" s="552"/>
      <c r="AS5087" s="552"/>
      <c r="AT5087" s="683" t="str">
        <f t="shared" si="7591"/>
        <v>OK</v>
      </c>
      <c r="AU5087" s="593"/>
      <c r="AV5087" s="530">
        <f t="shared" si="7592"/>
        <v>0</v>
      </c>
      <c r="AW5087" s="842">
        <f t="shared" si="7593"/>
        <v>0</v>
      </c>
      <c r="AX5087" s="115">
        <f t="shared" si="7594"/>
        <v>0</v>
      </c>
      <c r="AY5087" s="5">
        <f t="shared" si="7595"/>
        <v>0</v>
      </c>
      <c r="AZ5087" s="7">
        <f t="shared" si="7609"/>
        <v>0</v>
      </c>
      <c r="BA5087" s="335" t="e">
        <f t="shared" si="7610"/>
        <v>#DIV/0!</v>
      </c>
      <c r="BB5087" s="23">
        <f t="shared" si="7598"/>
        <v>0</v>
      </c>
      <c r="BC5087" s="5">
        <f t="shared" si="7611"/>
        <v>0</v>
      </c>
      <c r="BD5087" s="7">
        <f t="shared" si="7612"/>
        <v>0</v>
      </c>
      <c r="BE5087" s="335" t="e">
        <f t="shared" si="7613"/>
        <v>#DIV/0!</v>
      </c>
      <c r="BG5087" s="826" t="str">
        <f t="shared" si="7602"/>
        <v>31.32</v>
      </c>
      <c r="BH5087" s="607" t="b">
        <f>COUNTIF('Codes SEC'!$B$2:$B$250,Ministres!BG5087)&gt;0</f>
        <v>1</v>
      </c>
    </row>
    <row r="5088" spans="1:66" ht="35.1" customHeight="1" x14ac:dyDescent="0.25">
      <c r="A5088" s="222" t="s">
        <v>6128</v>
      </c>
      <c r="B5088" s="112" t="s">
        <v>5019</v>
      </c>
      <c r="C5088" s="116" t="s">
        <v>71</v>
      </c>
      <c r="D5088" s="620">
        <v>1000</v>
      </c>
      <c r="E5088" s="278"/>
      <c r="F5088" s="116">
        <v>12</v>
      </c>
      <c r="G5088" s="700"/>
      <c r="H5088" s="888" t="str">
        <f t="shared" si="7603"/>
        <v>056</v>
      </c>
      <c r="I5088" s="580">
        <v>83132000</v>
      </c>
      <c r="J5088" s="689" t="s">
        <v>5909</v>
      </c>
      <c r="K5088" s="411" t="s">
        <v>5910</v>
      </c>
      <c r="L5088" s="733">
        <v>0</v>
      </c>
      <c r="M5088" s="734">
        <v>0</v>
      </c>
      <c r="N5088" s="931"/>
      <c r="O5088" s="530">
        <f t="shared" si="7582"/>
        <v>0</v>
      </c>
      <c r="P5088" s="530">
        <f t="shared" si="7583"/>
        <v>0</v>
      </c>
      <c r="Q5088" s="646"/>
      <c r="R5088" s="536"/>
      <c r="S5088" s="536"/>
      <c r="T5088" s="536"/>
      <c r="U5088" s="536"/>
      <c r="V5088" s="536"/>
      <c r="W5088" s="683" t="str">
        <f t="shared" si="7584"/>
        <v>OK</v>
      </c>
      <c r="X5088" s="141"/>
      <c r="Y5088" s="141"/>
      <c r="Z5088" s="552"/>
      <c r="AA5088" s="552"/>
      <c r="AB5088" s="683" t="str">
        <f t="shared" si="7585"/>
        <v>OK</v>
      </c>
      <c r="AC5088" s="593"/>
      <c r="AD5088" s="530">
        <f t="shared" si="7586"/>
        <v>0</v>
      </c>
      <c r="AE5088" s="842">
        <f t="shared" si="7587"/>
        <v>0</v>
      </c>
      <c r="AF5088" s="931"/>
      <c r="AG5088" s="530">
        <f t="shared" si="7588"/>
        <v>0</v>
      </c>
      <c r="AH5088" s="530">
        <f t="shared" si="7589"/>
        <v>0</v>
      </c>
      <c r="AI5088" s="641"/>
      <c r="AJ5088" s="537"/>
      <c r="AK5088" s="537"/>
      <c r="AL5088" s="537"/>
      <c r="AM5088" s="537"/>
      <c r="AN5088" s="537"/>
      <c r="AO5088" s="683" t="str">
        <f t="shared" si="7590"/>
        <v>OK</v>
      </c>
      <c r="AP5088" s="141"/>
      <c r="AQ5088" s="141"/>
      <c r="AR5088" s="552"/>
      <c r="AS5088" s="552"/>
      <c r="AT5088" s="683" t="str">
        <f t="shared" si="7591"/>
        <v>OK</v>
      </c>
      <c r="AU5088" s="593"/>
      <c r="AV5088" s="530">
        <f t="shared" si="7592"/>
        <v>0</v>
      </c>
      <c r="AW5088" s="842">
        <f t="shared" si="7593"/>
        <v>0</v>
      </c>
      <c r="AX5088" s="115">
        <f t="shared" si="7594"/>
        <v>0</v>
      </c>
      <c r="AY5088" s="5">
        <f t="shared" si="7595"/>
        <v>0</v>
      </c>
      <c r="AZ5088" s="7">
        <f t="shared" si="7609"/>
        <v>0</v>
      </c>
      <c r="BA5088" s="335" t="e">
        <f t="shared" si="7610"/>
        <v>#DIV/0!</v>
      </c>
      <c r="BB5088" s="23">
        <f t="shared" si="7598"/>
        <v>0</v>
      </c>
      <c r="BC5088" s="5">
        <f t="shared" si="7611"/>
        <v>0</v>
      </c>
      <c r="BD5088" s="7">
        <f t="shared" si="7612"/>
        <v>0</v>
      </c>
      <c r="BE5088" s="335" t="e">
        <f t="shared" si="7613"/>
        <v>#DIV/0!</v>
      </c>
      <c r="BG5088" s="826" t="str">
        <f t="shared" si="7602"/>
        <v>31.32</v>
      </c>
      <c r="BH5088" s="607" t="b">
        <f>COUNTIF('Codes SEC'!$B$2:$B$250,Ministres!BG5088)&gt;0</f>
        <v>1</v>
      </c>
    </row>
    <row r="5089" spans="1:66" s="27" customFormat="1" ht="35.1" customHeight="1" x14ac:dyDescent="0.25">
      <c r="A5089" s="193" t="s">
        <v>6128</v>
      </c>
      <c r="B5089" s="583" t="s">
        <v>5019</v>
      </c>
      <c r="C5089" s="120" t="s">
        <v>71</v>
      </c>
      <c r="D5089" s="622">
        <v>1000</v>
      </c>
      <c r="E5089" s="584"/>
      <c r="F5089" s="120" t="s">
        <v>805</v>
      </c>
      <c r="G5089" s="697"/>
      <c r="H5089" s="890" t="s">
        <v>3353</v>
      </c>
      <c r="I5089" s="585">
        <v>83132000</v>
      </c>
      <c r="J5089" s="945" t="s">
        <v>7167</v>
      </c>
      <c r="K5089" s="500" t="s">
        <v>7168</v>
      </c>
      <c r="L5089" s="733">
        <v>0</v>
      </c>
      <c r="M5089" s="734">
        <v>0</v>
      </c>
      <c r="N5089" s="931"/>
      <c r="O5089" s="530">
        <f t="shared" ref="O5089" si="7614">IF(N5089&gt;L5089,"0 ",N5089-L5089)</f>
        <v>0</v>
      </c>
      <c r="P5089" s="530">
        <f t="shared" ref="P5089" si="7615">IF(N5089&lt;L5089,"0 ",N5089-L5089)</f>
        <v>0</v>
      </c>
      <c r="Q5089" s="646"/>
      <c r="R5089" s="536"/>
      <c r="S5089" s="536"/>
      <c r="T5089" s="536"/>
      <c r="U5089" s="536"/>
      <c r="V5089" s="536"/>
      <c r="W5089" s="683" t="str">
        <f>IF(SUM(Q5089:V5089)=X5089,"OK",SUM(Q5089:V5089)-X5089)</f>
        <v>OK</v>
      </c>
      <c r="X5089" s="141"/>
      <c r="Y5089" s="141"/>
      <c r="Z5089" s="552"/>
      <c r="AA5089" s="552"/>
      <c r="AB5089" s="683" t="str">
        <f>IF(SUM(Z5089:AA5089)=AC5089,"OK",SUM(Z5089:AA5089)-AC5089)</f>
        <v>OK</v>
      </c>
      <c r="AC5089" s="593"/>
      <c r="AD5089" s="530">
        <f t="shared" ref="AD5089" si="7616">X5089+Y5089+AC5089</f>
        <v>0</v>
      </c>
      <c r="AE5089" s="842">
        <f t="shared" ref="AE5089" si="7617">N5089+AD5089</f>
        <v>0</v>
      </c>
      <c r="AF5089" s="931"/>
      <c r="AG5089" s="530">
        <f t="shared" ref="AG5089" si="7618">IF(AF5089&gt;M5089,"0 ",AF5089-M5089)</f>
        <v>0</v>
      </c>
      <c r="AH5089" s="530">
        <f t="shared" ref="AH5089" si="7619">IF(AF5089&lt;M5089,"0 ",AF5089-M5089)</f>
        <v>0</v>
      </c>
      <c r="AI5089" s="641"/>
      <c r="AJ5089" s="537"/>
      <c r="AK5089" s="537"/>
      <c r="AL5089" s="537"/>
      <c r="AM5089" s="537"/>
      <c r="AN5089" s="537"/>
      <c r="AO5089" s="683" t="str">
        <f>IF(SUM(AI5089:AN5089)=AP5089,"OK",SUM(AI5089:AN5089)-AP5089)</f>
        <v>OK</v>
      </c>
      <c r="AP5089" s="141"/>
      <c r="AQ5089" s="141"/>
      <c r="AR5089" s="552"/>
      <c r="AS5089" s="552"/>
      <c r="AT5089" s="683" t="str">
        <f>IF(SUM(AR5089:AS5089)=AU5089,"OK",SUM(AR5089:AS5089)-AU5089)</f>
        <v>OK</v>
      </c>
      <c r="AU5089" s="593"/>
      <c r="AV5089" s="530">
        <f t="shared" ref="AV5089" si="7620">AP5089+AQ5089+AU5089</f>
        <v>0</v>
      </c>
      <c r="AW5089" s="842">
        <f t="shared" ref="AW5089" si="7621">AF5089+AV5089</f>
        <v>0</v>
      </c>
      <c r="AX5089" s="115">
        <f>L5089</f>
        <v>0</v>
      </c>
      <c r="AY5089" s="5">
        <f>AE5089</f>
        <v>0</v>
      </c>
      <c r="AZ5089" s="7">
        <f>AY5089-AX5089</f>
        <v>0</v>
      </c>
      <c r="BA5089" s="335" t="e">
        <f>AZ5089/AX5089</f>
        <v>#DIV/0!</v>
      </c>
      <c r="BB5089" s="23">
        <f>M5089</f>
        <v>0</v>
      </c>
      <c r="BC5089" s="5">
        <f>AW5089</f>
        <v>0</v>
      </c>
      <c r="BD5089" s="7">
        <f>BC5089-BB5089</f>
        <v>0</v>
      </c>
      <c r="BE5089" s="335" t="e">
        <f>BD5089/BB5089</f>
        <v>#DIV/0!</v>
      </c>
      <c r="BF5089" s="41"/>
      <c r="BG5089" s="826" t="str">
        <f>RIGHT(LEFT(I5089,3),2)&amp;"."&amp;RIGHT(LEFT(I5089,5),2)</f>
        <v>31.32</v>
      </c>
      <c r="BH5089" s="607" t="b">
        <f>COUNTIF('Codes SEC'!$B$2:$B$250,Ministres!BG5089)&gt;0</f>
        <v>1</v>
      </c>
      <c r="BI5089" s="40"/>
      <c r="BJ5089" s="40"/>
      <c r="BK5089" s="40"/>
      <c r="BL5089" s="40"/>
      <c r="BM5089" s="40"/>
      <c r="BN5089" s="40"/>
    </row>
    <row r="5090" spans="1:66" s="4" customFormat="1" ht="35.1" customHeight="1" x14ac:dyDescent="0.25">
      <c r="A5090" s="21" t="s">
        <v>6128</v>
      </c>
      <c r="B5090" s="112">
        <v>15</v>
      </c>
      <c r="C5090" s="116" t="s">
        <v>71</v>
      </c>
      <c r="D5090" s="620">
        <v>1000</v>
      </c>
      <c r="E5090" s="278"/>
      <c r="F5090" s="117">
        <v>12</v>
      </c>
      <c r="G5090" s="700">
        <v>1</v>
      </c>
      <c r="H5090" s="888" t="str">
        <f t="shared" si="7603"/>
        <v>056</v>
      </c>
      <c r="I5090" s="580" t="s">
        <v>3264</v>
      </c>
      <c r="J5090" s="573" t="s">
        <v>2264</v>
      </c>
      <c r="K5090" s="408" t="s">
        <v>303</v>
      </c>
      <c r="L5090" s="733">
        <v>0</v>
      </c>
      <c r="M5090" s="734">
        <v>0</v>
      </c>
      <c r="N5090" s="931"/>
      <c r="O5090" s="530">
        <f t="shared" si="7582"/>
        <v>0</v>
      </c>
      <c r="P5090" s="530">
        <f t="shared" si="7583"/>
        <v>0</v>
      </c>
      <c r="Q5090" s="646"/>
      <c r="R5090" s="536"/>
      <c r="S5090" s="536"/>
      <c r="T5090" s="536"/>
      <c r="U5090" s="536"/>
      <c r="V5090" s="536"/>
      <c r="W5090" s="683" t="str">
        <f t="shared" si="7584"/>
        <v>OK</v>
      </c>
      <c r="X5090" s="141"/>
      <c r="Y5090" s="141"/>
      <c r="Z5090" s="552"/>
      <c r="AA5090" s="552"/>
      <c r="AB5090" s="683" t="str">
        <f t="shared" si="7585"/>
        <v>OK</v>
      </c>
      <c r="AC5090" s="593"/>
      <c r="AD5090" s="530">
        <f t="shared" si="7586"/>
        <v>0</v>
      </c>
      <c r="AE5090" s="842">
        <f t="shared" si="7587"/>
        <v>0</v>
      </c>
      <c r="AF5090" s="931"/>
      <c r="AG5090" s="530">
        <f t="shared" si="7588"/>
        <v>0</v>
      </c>
      <c r="AH5090" s="530">
        <f t="shared" si="7589"/>
        <v>0</v>
      </c>
      <c r="AI5090" s="641"/>
      <c r="AJ5090" s="537"/>
      <c r="AK5090" s="537"/>
      <c r="AL5090" s="537"/>
      <c r="AM5090" s="537"/>
      <c r="AN5090" s="537"/>
      <c r="AO5090" s="683" t="str">
        <f t="shared" si="7590"/>
        <v>OK</v>
      </c>
      <c r="AP5090" s="141"/>
      <c r="AQ5090" s="141"/>
      <c r="AR5090" s="552"/>
      <c r="AS5090" s="552"/>
      <c r="AT5090" s="683" t="str">
        <f t="shared" si="7591"/>
        <v>OK</v>
      </c>
      <c r="AU5090" s="593"/>
      <c r="AV5090" s="530">
        <f t="shared" si="7592"/>
        <v>0</v>
      </c>
      <c r="AW5090" s="842">
        <f t="shared" si="7593"/>
        <v>0</v>
      </c>
      <c r="AX5090" s="115">
        <f t="shared" si="7594"/>
        <v>0</v>
      </c>
      <c r="AY5090" s="5">
        <f t="shared" si="7595"/>
        <v>0</v>
      </c>
      <c r="AZ5090" s="7">
        <f t="shared" si="7596"/>
        <v>0</v>
      </c>
      <c r="BA5090" s="335" t="e">
        <f t="shared" si="7597"/>
        <v>#DIV/0!</v>
      </c>
      <c r="BB5090" s="23">
        <f t="shared" si="7598"/>
        <v>0</v>
      </c>
      <c r="BC5090" s="5">
        <f t="shared" si="7599"/>
        <v>0</v>
      </c>
      <c r="BD5090" s="7">
        <f t="shared" si="7600"/>
        <v>0</v>
      </c>
      <c r="BE5090" s="335" t="e">
        <f t="shared" si="7601"/>
        <v>#DIV/0!</v>
      </c>
      <c r="BF5090" s="41"/>
      <c r="BG5090" s="826" t="str">
        <f t="shared" si="7602"/>
        <v>33.00</v>
      </c>
      <c r="BH5090" s="607" t="b">
        <f>COUNTIF('Codes SEC'!$B$2:$B$250,Ministres!BG5090)&gt;0</f>
        <v>1</v>
      </c>
      <c r="BI5090" s="41"/>
      <c r="BJ5090" s="41"/>
      <c r="BK5090" s="41"/>
      <c r="BL5090" s="41"/>
      <c r="BM5090" s="41"/>
      <c r="BN5090" s="41"/>
    </row>
    <row r="5091" spans="1:66" ht="35.1" customHeight="1" x14ac:dyDescent="0.25">
      <c r="A5091" s="222" t="s">
        <v>6128</v>
      </c>
      <c r="B5091" s="112">
        <v>15</v>
      </c>
      <c r="C5091" s="116" t="s">
        <v>71</v>
      </c>
      <c r="D5091" s="620">
        <v>1000</v>
      </c>
      <c r="E5091" s="278"/>
      <c r="F5091" s="116">
        <v>6</v>
      </c>
      <c r="G5091" s="700">
        <v>1</v>
      </c>
      <c r="H5091" s="888" t="str">
        <f t="shared" si="7603"/>
        <v>056</v>
      </c>
      <c r="I5091" s="580" t="s">
        <v>3264</v>
      </c>
      <c r="J5091" s="573" t="s">
        <v>2266</v>
      </c>
      <c r="K5091" s="408" t="s">
        <v>347</v>
      </c>
      <c r="L5091" s="733">
        <v>0</v>
      </c>
      <c r="M5091" s="734">
        <v>0</v>
      </c>
      <c r="N5091" s="931"/>
      <c r="O5091" s="530">
        <f t="shared" si="7582"/>
        <v>0</v>
      </c>
      <c r="P5091" s="530">
        <f t="shared" si="7583"/>
        <v>0</v>
      </c>
      <c r="Q5091" s="646"/>
      <c r="R5091" s="536"/>
      <c r="S5091" s="536"/>
      <c r="T5091" s="536"/>
      <c r="U5091" s="536"/>
      <c r="V5091" s="536"/>
      <c r="W5091" s="683" t="str">
        <f t="shared" ref="W5091:W5096" si="7622">IF(SUM(Q5091:V5091)=X5091,"OK",SUM(Q5091:V5091)-X5091)</f>
        <v>OK</v>
      </c>
      <c r="X5091" s="141"/>
      <c r="Y5091" s="141"/>
      <c r="Z5091" s="552"/>
      <c r="AA5091" s="552"/>
      <c r="AB5091" s="683" t="str">
        <f t="shared" ref="AB5091:AB5096" si="7623">IF(SUM(Z5091:AA5091)=AC5091,"OK",SUM(Z5091:AA5091)-AC5091)</f>
        <v>OK</v>
      </c>
      <c r="AC5091" s="593"/>
      <c r="AD5091" s="530">
        <f t="shared" si="7586"/>
        <v>0</v>
      </c>
      <c r="AE5091" s="842">
        <f t="shared" si="7587"/>
        <v>0</v>
      </c>
      <c r="AF5091" s="931"/>
      <c r="AG5091" s="530">
        <f t="shared" si="7588"/>
        <v>0</v>
      </c>
      <c r="AH5091" s="530">
        <f t="shared" si="7589"/>
        <v>0</v>
      </c>
      <c r="AI5091" s="641"/>
      <c r="AJ5091" s="537"/>
      <c r="AK5091" s="537"/>
      <c r="AL5091" s="537"/>
      <c r="AM5091" s="537"/>
      <c r="AN5091" s="537"/>
      <c r="AO5091" s="683" t="str">
        <f t="shared" ref="AO5091:AO5096" si="7624">IF(SUM(AI5091:AN5091)=AP5091,"OK",SUM(AI5091:AN5091)-AP5091)</f>
        <v>OK</v>
      </c>
      <c r="AP5091" s="141"/>
      <c r="AQ5091" s="141"/>
      <c r="AR5091" s="552"/>
      <c r="AS5091" s="552"/>
      <c r="AT5091" s="683" t="str">
        <f t="shared" ref="AT5091:AT5096" si="7625">IF(SUM(AR5091:AS5091)=AU5091,"OK",SUM(AR5091:AS5091)-AU5091)</f>
        <v>OK</v>
      </c>
      <c r="AU5091" s="593"/>
      <c r="AV5091" s="530">
        <f t="shared" si="7592"/>
        <v>0</v>
      </c>
      <c r="AW5091" s="842">
        <f t="shared" si="7593"/>
        <v>0</v>
      </c>
      <c r="AX5091" s="115">
        <f t="shared" si="7594"/>
        <v>0</v>
      </c>
      <c r="AY5091" s="5">
        <f t="shared" si="7595"/>
        <v>0</v>
      </c>
      <c r="AZ5091" s="7">
        <f t="shared" ref="AZ5091:AZ5097" si="7626">AY5091-AX5091</f>
        <v>0</v>
      </c>
      <c r="BA5091" s="335" t="e">
        <f t="shared" ref="BA5091:BA5097" si="7627">AZ5091/AX5091</f>
        <v>#DIV/0!</v>
      </c>
      <c r="BB5091" s="23">
        <f t="shared" si="7598"/>
        <v>0</v>
      </c>
      <c r="BC5091" s="5">
        <f t="shared" ref="BC5091:BC5097" si="7628">AW5091</f>
        <v>0</v>
      </c>
      <c r="BD5091" s="7">
        <f t="shared" ref="BD5091:BD5097" si="7629">BC5091-BB5091</f>
        <v>0</v>
      </c>
      <c r="BE5091" s="335" t="e">
        <f t="shared" ref="BE5091:BE5097" si="7630">BD5091/BB5091</f>
        <v>#DIV/0!</v>
      </c>
      <c r="BG5091" s="826" t="str">
        <f t="shared" si="7602"/>
        <v>33.00</v>
      </c>
      <c r="BH5091" s="607" t="b">
        <f>COUNTIF('Codes SEC'!$B$2:$B$250,Ministres!BG5091)&gt;0</f>
        <v>1</v>
      </c>
    </row>
    <row r="5092" spans="1:66" s="27" customFormat="1" ht="35.1" customHeight="1" x14ac:dyDescent="0.25">
      <c r="A5092" s="21" t="s">
        <v>6128</v>
      </c>
      <c r="B5092" s="112">
        <v>15</v>
      </c>
      <c r="C5092" s="116" t="s">
        <v>71</v>
      </c>
      <c r="D5092" s="620">
        <v>1000</v>
      </c>
      <c r="E5092" s="278"/>
      <c r="F5092" s="116">
        <v>6</v>
      </c>
      <c r="G5092" s="700">
        <v>1</v>
      </c>
      <c r="H5092" s="888" t="str">
        <f t="shared" si="7603"/>
        <v>056</v>
      </c>
      <c r="I5092" s="580" t="s">
        <v>3264</v>
      </c>
      <c r="J5092" s="573" t="s">
        <v>2267</v>
      </c>
      <c r="K5092" s="408" t="s">
        <v>504</v>
      </c>
      <c r="L5092" s="733">
        <v>0</v>
      </c>
      <c r="M5092" s="734">
        <v>0</v>
      </c>
      <c r="N5092" s="931"/>
      <c r="O5092" s="530">
        <f t="shared" si="7582"/>
        <v>0</v>
      </c>
      <c r="P5092" s="530">
        <f t="shared" si="7583"/>
        <v>0</v>
      </c>
      <c r="Q5092" s="646"/>
      <c r="R5092" s="536"/>
      <c r="S5092" s="536"/>
      <c r="T5092" s="536"/>
      <c r="U5092" s="536"/>
      <c r="V5092" s="536"/>
      <c r="W5092" s="683" t="str">
        <f t="shared" si="7622"/>
        <v>OK</v>
      </c>
      <c r="X5092" s="141"/>
      <c r="Y5092" s="141"/>
      <c r="Z5092" s="552"/>
      <c r="AA5092" s="552"/>
      <c r="AB5092" s="683" t="str">
        <f t="shared" si="7623"/>
        <v>OK</v>
      </c>
      <c r="AC5092" s="593"/>
      <c r="AD5092" s="530">
        <f t="shared" si="7586"/>
        <v>0</v>
      </c>
      <c r="AE5092" s="842">
        <f t="shared" si="7587"/>
        <v>0</v>
      </c>
      <c r="AF5092" s="931"/>
      <c r="AG5092" s="530">
        <f t="shared" si="7588"/>
        <v>0</v>
      </c>
      <c r="AH5092" s="530">
        <f t="shared" si="7589"/>
        <v>0</v>
      </c>
      <c r="AI5092" s="641"/>
      <c r="AJ5092" s="537"/>
      <c r="AK5092" s="537"/>
      <c r="AL5092" s="537"/>
      <c r="AM5092" s="537"/>
      <c r="AN5092" s="537"/>
      <c r="AO5092" s="683" t="str">
        <f t="shared" si="7624"/>
        <v>OK</v>
      </c>
      <c r="AP5092" s="141"/>
      <c r="AQ5092" s="141"/>
      <c r="AR5092" s="552"/>
      <c r="AS5092" s="552"/>
      <c r="AT5092" s="683" t="str">
        <f t="shared" si="7625"/>
        <v>OK</v>
      </c>
      <c r="AU5092" s="593"/>
      <c r="AV5092" s="530">
        <f t="shared" si="7592"/>
        <v>0</v>
      </c>
      <c r="AW5092" s="842">
        <f t="shared" si="7593"/>
        <v>0</v>
      </c>
      <c r="AX5092" s="115">
        <f t="shared" si="7594"/>
        <v>0</v>
      </c>
      <c r="AY5092" s="5">
        <f t="shared" si="7595"/>
        <v>0</v>
      </c>
      <c r="AZ5092" s="7">
        <f t="shared" si="7626"/>
        <v>0</v>
      </c>
      <c r="BA5092" s="335" t="e">
        <f t="shared" si="7627"/>
        <v>#DIV/0!</v>
      </c>
      <c r="BB5092" s="23">
        <f t="shared" si="7598"/>
        <v>0</v>
      </c>
      <c r="BC5092" s="5">
        <f t="shared" si="7628"/>
        <v>0</v>
      </c>
      <c r="BD5092" s="7">
        <f t="shared" si="7629"/>
        <v>0</v>
      </c>
      <c r="BE5092" s="335" t="e">
        <f t="shared" si="7630"/>
        <v>#DIV/0!</v>
      </c>
      <c r="BF5092" s="41"/>
      <c r="BG5092" s="826" t="str">
        <f t="shared" si="7602"/>
        <v>33.00</v>
      </c>
      <c r="BH5092" s="607" t="b">
        <f>COUNTIF('Codes SEC'!$B$2:$B$250,Ministres!BG5092)&gt;0</f>
        <v>1</v>
      </c>
      <c r="BI5092" s="40"/>
      <c r="BJ5092" s="40"/>
      <c r="BK5092" s="40"/>
      <c r="BL5092" s="40"/>
      <c r="BM5092" s="40"/>
      <c r="BN5092" s="40"/>
    </row>
    <row r="5093" spans="1:66" s="27" customFormat="1" ht="35.1" customHeight="1" x14ac:dyDescent="0.25">
      <c r="A5093" s="222" t="s">
        <v>6128</v>
      </c>
      <c r="B5093" s="112">
        <v>15</v>
      </c>
      <c r="C5093" s="116" t="s">
        <v>71</v>
      </c>
      <c r="D5093" s="620">
        <v>1000</v>
      </c>
      <c r="E5093" s="278"/>
      <c r="F5093" s="116">
        <v>12</v>
      </c>
      <c r="G5093" s="700">
        <v>1</v>
      </c>
      <c r="H5093" s="888" t="str">
        <f t="shared" si="7603"/>
        <v>056</v>
      </c>
      <c r="I5093" s="580" t="s">
        <v>3264</v>
      </c>
      <c r="J5093" s="573" t="s">
        <v>2268</v>
      </c>
      <c r="K5093" s="408" t="s">
        <v>372</v>
      </c>
      <c r="L5093" s="733">
        <v>0</v>
      </c>
      <c r="M5093" s="734">
        <v>12</v>
      </c>
      <c r="N5093" s="931"/>
      <c r="O5093" s="530">
        <f t="shared" si="7582"/>
        <v>0</v>
      </c>
      <c r="P5093" s="530">
        <f t="shared" si="7583"/>
        <v>0</v>
      </c>
      <c r="Q5093" s="646"/>
      <c r="R5093" s="536"/>
      <c r="S5093" s="536"/>
      <c r="T5093" s="536"/>
      <c r="U5093" s="536"/>
      <c r="V5093" s="536"/>
      <c r="W5093" s="683" t="str">
        <f t="shared" si="7622"/>
        <v>OK</v>
      </c>
      <c r="X5093" s="141"/>
      <c r="Y5093" s="141"/>
      <c r="Z5093" s="552"/>
      <c r="AA5093" s="552"/>
      <c r="AB5093" s="683" t="str">
        <f t="shared" si="7623"/>
        <v>OK</v>
      </c>
      <c r="AC5093" s="593"/>
      <c r="AD5093" s="530">
        <f t="shared" si="7586"/>
        <v>0</v>
      </c>
      <c r="AE5093" s="842">
        <f t="shared" si="7587"/>
        <v>0</v>
      </c>
      <c r="AF5093" s="931"/>
      <c r="AG5093" s="530">
        <f t="shared" si="7588"/>
        <v>-12</v>
      </c>
      <c r="AH5093" s="530" t="str">
        <f t="shared" si="7589"/>
        <v xml:space="preserve">0 </v>
      </c>
      <c r="AI5093" s="641"/>
      <c r="AJ5093" s="537"/>
      <c r="AK5093" s="537"/>
      <c r="AL5093" s="537"/>
      <c r="AM5093" s="537"/>
      <c r="AN5093" s="537"/>
      <c r="AO5093" s="683" t="str">
        <f t="shared" si="7624"/>
        <v>OK</v>
      </c>
      <c r="AP5093" s="141"/>
      <c r="AQ5093" s="141"/>
      <c r="AR5093" s="552"/>
      <c r="AS5093" s="552"/>
      <c r="AT5093" s="683" t="str">
        <f t="shared" si="7625"/>
        <v>OK</v>
      </c>
      <c r="AU5093" s="593"/>
      <c r="AV5093" s="530">
        <f t="shared" si="7592"/>
        <v>0</v>
      </c>
      <c r="AW5093" s="842">
        <f t="shared" si="7593"/>
        <v>0</v>
      </c>
      <c r="AX5093" s="115">
        <f t="shared" si="7594"/>
        <v>0</v>
      </c>
      <c r="AY5093" s="5">
        <f t="shared" si="7595"/>
        <v>0</v>
      </c>
      <c r="AZ5093" s="7">
        <f t="shared" si="7626"/>
        <v>0</v>
      </c>
      <c r="BA5093" s="335" t="e">
        <f t="shared" si="7627"/>
        <v>#DIV/0!</v>
      </c>
      <c r="BB5093" s="23">
        <f t="shared" si="7598"/>
        <v>12</v>
      </c>
      <c r="BC5093" s="5">
        <f t="shared" si="7628"/>
        <v>0</v>
      </c>
      <c r="BD5093" s="7">
        <f t="shared" si="7629"/>
        <v>-12</v>
      </c>
      <c r="BE5093" s="335">
        <f t="shared" si="7630"/>
        <v>-1</v>
      </c>
      <c r="BF5093" s="41"/>
      <c r="BG5093" s="826" t="str">
        <f t="shared" si="7602"/>
        <v>33.00</v>
      </c>
      <c r="BH5093" s="607" t="b">
        <f>COUNTIF('Codes SEC'!$B$2:$B$250,Ministres!BG5093)&gt;0</f>
        <v>1</v>
      </c>
      <c r="BI5093" s="40"/>
      <c r="BJ5093" s="40"/>
      <c r="BK5093" s="40"/>
      <c r="BL5093" s="40"/>
      <c r="BM5093" s="40"/>
      <c r="BN5093" s="40"/>
    </row>
    <row r="5094" spans="1:66" ht="35.1" customHeight="1" x14ac:dyDescent="0.25">
      <c r="A5094" s="21" t="s">
        <v>6128</v>
      </c>
      <c r="B5094" s="112">
        <v>15</v>
      </c>
      <c r="C5094" s="116" t="s">
        <v>71</v>
      </c>
      <c r="D5094" s="620">
        <v>1000</v>
      </c>
      <c r="E5094" s="278"/>
      <c r="F5094" s="116">
        <v>12</v>
      </c>
      <c r="G5094" s="700">
        <v>1</v>
      </c>
      <c r="H5094" s="888" t="str">
        <f t="shared" si="7603"/>
        <v>056</v>
      </c>
      <c r="I5094" s="580" t="s">
        <v>3264</v>
      </c>
      <c r="J5094" s="573" t="s">
        <v>2269</v>
      </c>
      <c r="K5094" s="408" t="s">
        <v>592</v>
      </c>
      <c r="L5094" s="733">
        <v>353</v>
      </c>
      <c r="M5094" s="734">
        <v>1338</v>
      </c>
      <c r="N5094" s="931"/>
      <c r="O5094" s="530">
        <f t="shared" si="7582"/>
        <v>-353</v>
      </c>
      <c r="P5094" s="530" t="str">
        <f t="shared" si="7583"/>
        <v xml:space="preserve">0 </v>
      </c>
      <c r="Q5094" s="646"/>
      <c r="R5094" s="536"/>
      <c r="S5094" s="536"/>
      <c r="T5094" s="536"/>
      <c r="U5094" s="536"/>
      <c r="V5094" s="536"/>
      <c r="W5094" s="683" t="str">
        <f t="shared" si="7622"/>
        <v>OK</v>
      </c>
      <c r="X5094" s="141"/>
      <c r="Y5094" s="141"/>
      <c r="Z5094" s="552"/>
      <c r="AA5094" s="552"/>
      <c r="AB5094" s="683" t="str">
        <f t="shared" si="7623"/>
        <v>OK</v>
      </c>
      <c r="AC5094" s="593"/>
      <c r="AD5094" s="530">
        <f t="shared" si="7586"/>
        <v>0</v>
      </c>
      <c r="AE5094" s="842">
        <f t="shared" si="7587"/>
        <v>0</v>
      </c>
      <c r="AF5094" s="931"/>
      <c r="AG5094" s="530">
        <f t="shared" si="7588"/>
        <v>-1338</v>
      </c>
      <c r="AH5094" s="530" t="str">
        <f t="shared" si="7589"/>
        <v xml:space="preserve">0 </v>
      </c>
      <c r="AI5094" s="641"/>
      <c r="AJ5094" s="537"/>
      <c r="AK5094" s="537"/>
      <c r="AL5094" s="537"/>
      <c r="AM5094" s="537"/>
      <c r="AN5094" s="537"/>
      <c r="AO5094" s="683" t="str">
        <f t="shared" si="7624"/>
        <v>OK</v>
      </c>
      <c r="AP5094" s="141"/>
      <c r="AQ5094" s="141"/>
      <c r="AR5094" s="552"/>
      <c r="AS5094" s="552"/>
      <c r="AT5094" s="683" t="str">
        <f t="shared" si="7625"/>
        <v>OK</v>
      </c>
      <c r="AU5094" s="593"/>
      <c r="AV5094" s="530">
        <f t="shared" si="7592"/>
        <v>0</v>
      </c>
      <c r="AW5094" s="842">
        <f t="shared" si="7593"/>
        <v>0</v>
      </c>
      <c r="AX5094" s="115">
        <f t="shared" si="7594"/>
        <v>353</v>
      </c>
      <c r="AY5094" s="5">
        <f t="shared" si="7595"/>
        <v>0</v>
      </c>
      <c r="AZ5094" s="7">
        <f t="shared" si="7626"/>
        <v>-353</v>
      </c>
      <c r="BA5094" s="335">
        <f t="shared" si="7627"/>
        <v>-1</v>
      </c>
      <c r="BB5094" s="23">
        <f t="shared" si="7598"/>
        <v>1338</v>
      </c>
      <c r="BC5094" s="5">
        <f t="shared" si="7628"/>
        <v>0</v>
      </c>
      <c r="BD5094" s="7">
        <f t="shared" si="7629"/>
        <v>-1338</v>
      </c>
      <c r="BE5094" s="335">
        <f t="shared" si="7630"/>
        <v>-1</v>
      </c>
      <c r="BG5094" s="826" t="str">
        <f t="shared" si="7602"/>
        <v>33.00</v>
      </c>
      <c r="BH5094" s="607" t="b">
        <f>COUNTIF('Codes SEC'!$B$2:$B$250,Ministres!BG5094)&gt;0</f>
        <v>1</v>
      </c>
    </row>
    <row r="5095" spans="1:66" ht="35.1" customHeight="1" x14ac:dyDescent="0.25">
      <c r="A5095" s="21" t="s">
        <v>6128</v>
      </c>
      <c r="B5095" s="112">
        <v>15</v>
      </c>
      <c r="C5095" s="116" t="s">
        <v>71</v>
      </c>
      <c r="D5095" s="620">
        <v>1000</v>
      </c>
      <c r="E5095" s="278"/>
      <c r="F5095" s="116">
        <v>12</v>
      </c>
      <c r="G5095" s="700">
        <v>1</v>
      </c>
      <c r="H5095" s="888" t="str">
        <f t="shared" si="7603"/>
        <v>056</v>
      </c>
      <c r="I5095" s="580" t="s">
        <v>3264</v>
      </c>
      <c r="J5095" s="573" t="s">
        <v>2270</v>
      </c>
      <c r="K5095" s="422" t="s">
        <v>5414</v>
      </c>
      <c r="L5095" s="733">
        <v>0</v>
      </c>
      <c r="M5095" s="734">
        <v>0</v>
      </c>
      <c r="N5095" s="931"/>
      <c r="O5095" s="530">
        <f t="shared" si="7582"/>
        <v>0</v>
      </c>
      <c r="P5095" s="530">
        <f t="shared" si="7583"/>
        <v>0</v>
      </c>
      <c r="Q5095" s="646"/>
      <c r="R5095" s="536"/>
      <c r="S5095" s="536"/>
      <c r="T5095" s="536"/>
      <c r="U5095" s="536"/>
      <c r="V5095" s="536"/>
      <c r="W5095" s="683" t="str">
        <f t="shared" si="7622"/>
        <v>OK</v>
      </c>
      <c r="X5095" s="141"/>
      <c r="Y5095" s="141"/>
      <c r="Z5095" s="552"/>
      <c r="AA5095" s="552"/>
      <c r="AB5095" s="683" t="str">
        <f t="shared" si="7623"/>
        <v>OK</v>
      </c>
      <c r="AC5095" s="593"/>
      <c r="AD5095" s="530">
        <f t="shared" si="7586"/>
        <v>0</v>
      </c>
      <c r="AE5095" s="842">
        <f t="shared" si="7587"/>
        <v>0</v>
      </c>
      <c r="AF5095" s="931"/>
      <c r="AG5095" s="530">
        <f t="shared" si="7588"/>
        <v>0</v>
      </c>
      <c r="AH5095" s="530">
        <f t="shared" si="7589"/>
        <v>0</v>
      </c>
      <c r="AI5095" s="641"/>
      <c r="AJ5095" s="537"/>
      <c r="AK5095" s="537"/>
      <c r="AL5095" s="537"/>
      <c r="AM5095" s="537"/>
      <c r="AN5095" s="537"/>
      <c r="AO5095" s="683" t="str">
        <f t="shared" si="7624"/>
        <v>OK</v>
      </c>
      <c r="AP5095" s="141"/>
      <c r="AQ5095" s="141"/>
      <c r="AR5095" s="552"/>
      <c r="AS5095" s="552"/>
      <c r="AT5095" s="683" t="str">
        <f t="shared" si="7625"/>
        <v>OK</v>
      </c>
      <c r="AU5095" s="593"/>
      <c r="AV5095" s="530">
        <f t="shared" si="7592"/>
        <v>0</v>
      </c>
      <c r="AW5095" s="842">
        <f t="shared" si="7593"/>
        <v>0</v>
      </c>
      <c r="AX5095" s="115">
        <f t="shared" si="7594"/>
        <v>0</v>
      </c>
      <c r="AY5095" s="5">
        <f t="shared" si="7595"/>
        <v>0</v>
      </c>
      <c r="AZ5095" s="7">
        <f t="shared" si="7626"/>
        <v>0</v>
      </c>
      <c r="BA5095" s="335" t="e">
        <f t="shared" si="7627"/>
        <v>#DIV/0!</v>
      </c>
      <c r="BB5095" s="23">
        <f t="shared" si="7598"/>
        <v>0</v>
      </c>
      <c r="BC5095" s="5">
        <f t="shared" si="7628"/>
        <v>0</v>
      </c>
      <c r="BD5095" s="7">
        <f t="shared" si="7629"/>
        <v>0</v>
      </c>
      <c r="BE5095" s="335" t="e">
        <f t="shared" si="7630"/>
        <v>#DIV/0!</v>
      </c>
      <c r="BG5095" s="826" t="str">
        <f t="shared" si="7602"/>
        <v>33.00</v>
      </c>
      <c r="BH5095" s="607" t="b">
        <f>COUNTIF('Codes SEC'!$B$2:$B$250,Ministres!BG5095)&gt;0</f>
        <v>1</v>
      </c>
    </row>
    <row r="5096" spans="1:66" ht="35.1" customHeight="1" x14ac:dyDescent="0.25">
      <c r="A5096" s="21" t="s">
        <v>6128</v>
      </c>
      <c r="B5096" s="112">
        <v>15</v>
      </c>
      <c r="C5096" s="116" t="s">
        <v>71</v>
      </c>
      <c r="D5096" s="620">
        <v>1000</v>
      </c>
      <c r="E5096" s="278"/>
      <c r="F5096" s="116">
        <v>12</v>
      </c>
      <c r="G5096" s="700">
        <v>1</v>
      </c>
      <c r="H5096" s="888" t="str">
        <f t="shared" si="7603"/>
        <v>056</v>
      </c>
      <c r="I5096" s="580" t="s">
        <v>3264</v>
      </c>
      <c r="J5096" s="573" t="s">
        <v>3770</v>
      </c>
      <c r="K5096" s="422" t="s">
        <v>3599</v>
      </c>
      <c r="L5096" s="733">
        <v>130</v>
      </c>
      <c r="M5096" s="734">
        <v>130</v>
      </c>
      <c r="N5096" s="931"/>
      <c r="O5096" s="530">
        <f t="shared" si="7582"/>
        <v>-130</v>
      </c>
      <c r="P5096" s="530" t="str">
        <f t="shared" si="7583"/>
        <v xml:space="preserve">0 </v>
      </c>
      <c r="Q5096" s="646"/>
      <c r="R5096" s="536"/>
      <c r="S5096" s="536"/>
      <c r="T5096" s="536"/>
      <c r="U5096" s="536"/>
      <c r="V5096" s="536"/>
      <c r="W5096" s="683" t="str">
        <f t="shared" si="7622"/>
        <v>OK</v>
      </c>
      <c r="X5096" s="141"/>
      <c r="Y5096" s="141"/>
      <c r="Z5096" s="552"/>
      <c r="AA5096" s="552"/>
      <c r="AB5096" s="683" t="str">
        <f t="shared" si="7623"/>
        <v>OK</v>
      </c>
      <c r="AC5096" s="593"/>
      <c r="AD5096" s="530">
        <f t="shared" si="7586"/>
        <v>0</v>
      </c>
      <c r="AE5096" s="842">
        <f t="shared" si="7587"/>
        <v>0</v>
      </c>
      <c r="AF5096" s="931"/>
      <c r="AG5096" s="530">
        <f t="shared" si="7588"/>
        <v>-130</v>
      </c>
      <c r="AH5096" s="530" t="str">
        <f t="shared" si="7589"/>
        <v xml:space="preserve">0 </v>
      </c>
      <c r="AI5096" s="641"/>
      <c r="AJ5096" s="537"/>
      <c r="AK5096" s="537"/>
      <c r="AL5096" s="537"/>
      <c r="AM5096" s="537"/>
      <c r="AN5096" s="537"/>
      <c r="AO5096" s="683" t="str">
        <f t="shared" si="7624"/>
        <v>OK</v>
      </c>
      <c r="AP5096" s="141"/>
      <c r="AQ5096" s="141"/>
      <c r="AR5096" s="552"/>
      <c r="AS5096" s="552"/>
      <c r="AT5096" s="683" t="str">
        <f t="shared" si="7625"/>
        <v>OK</v>
      </c>
      <c r="AU5096" s="593"/>
      <c r="AV5096" s="530">
        <f t="shared" si="7592"/>
        <v>0</v>
      </c>
      <c r="AW5096" s="842">
        <f t="shared" si="7593"/>
        <v>0</v>
      </c>
      <c r="AX5096" s="115">
        <f t="shared" si="7594"/>
        <v>130</v>
      </c>
      <c r="AY5096" s="5">
        <f t="shared" si="7595"/>
        <v>0</v>
      </c>
      <c r="AZ5096" s="7">
        <f t="shared" si="7626"/>
        <v>-130</v>
      </c>
      <c r="BA5096" s="335">
        <f t="shared" si="7627"/>
        <v>-1</v>
      </c>
      <c r="BB5096" s="23">
        <f t="shared" si="7598"/>
        <v>130</v>
      </c>
      <c r="BC5096" s="5">
        <f t="shared" si="7628"/>
        <v>0</v>
      </c>
      <c r="BD5096" s="7">
        <f t="shared" si="7629"/>
        <v>-130</v>
      </c>
      <c r="BE5096" s="335">
        <f t="shared" si="7630"/>
        <v>-1</v>
      </c>
      <c r="BF5096" s="40"/>
      <c r="BG5096" s="826" t="str">
        <f t="shared" si="7602"/>
        <v>33.00</v>
      </c>
      <c r="BH5096" s="607" t="b">
        <f>COUNTIF('Codes SEC'!$B$2:$B$250,Ministres!BG5096)&gt;0</f>
        <v>1</v>
      </c>
    </row>
    <row r="5097" spans="1:66" ht="35.1" customHeight="1" x14ac:dyDescent="0.25">
      <c r="A5097" s="222" t="s">
        <v>6128</v>
      </c>
      <c r="B5097" s="112" t="s">
        <v>5019</v>
      </c>
      <c r="C5097" s="116" t="s">
        <v>71</v>
      </c>
      <c r="D5097" s="620">
        <v>1000</v>
      </c>
      <c r="E5097" s="278"/>
      <c r="F5097" s="116" t="s">
        <v>5306</v>
      </c>
      <c r="G5097" s="700"/>
      <c r="H5097" s="888" t="str">
        <f t="shared" si="7603"/>
        <v>056</v>
      </c>
      <c r="I5097" s="580">
        <v>83300000</v>
      </c>
      <c r="J5097" s="689" t="s">
        <v>5774</v>
      </c>
      <c r="K5097" s="411" t="s">
        <v>5775</v>
      </c>
      <c r="L5097" s="733">
        <v>0</v>
      </c>
      <c r="M5097" s="734">
        <v>0</v>
      </c>
      <c r="N5097" s="931"/>
      <c r="O5097" s="530">
        <f t="shared" si="7582"/>
        <v>0</v>
      </c>
      <c r="P5097" s="530">
        <f t="shared" si="7583"/>
        <v>0</v>
      </c>
      <c r="Q5097" s="646"/>
      <c r="R5097" s="536"/>
      <c r="S5097" s="536"/>
      <c r="T5097" s="536"/>
      <c r="U5097" s="536"/>
      <c r="V5097" s="536"/>
      <c r="W5097" s="683" t="str">
        <f t="shared" si="7584"/>
        <v>OK</v>
      </c>
      <c r="X5097" s="141"/>
      <c r="Y5097" s="141"/>
      <c r="Z5097" s="552"/>
      <c r="AA5097" s="552"/>
      <c r="AB5097" s="683" t="str">
        <f t="shared" si="7585"/>
        <v>OK</v>
      </c>
      <c r="AC5097" s="593"/>
      <c r="AD5097" s="530">
        <f t="shared" si="7586"/>
        <v>0</v>
      </c>
      <c r="AE5097" s="842">
        <f t="shared" si="7587"/>
        <v>0</v>
      </c>
      <c r="AF5097" s="931"/>
      <c r="AG5097" s="530">
        <f t="shared" si="7588"/>
        <v>0</v>
      </c>
      <c r="AH5097" s="530">
        <f t="shared" si="7589"/>
        <v>0</v>
      </c>
      <c r="AI5097" s="641"/>
      <c r="AJ5097" s="537"/>
      <c r="AK5097" s="537"/>
      <c r="AL5097" s="537"/>
      <c r="AM5097" s="537"/>
      <c r="AN5097" s="537"/>
      <c r="AO5097" s="683" t="str">
        <f t="shared" si="7590"/>
        <v>OK</v>
      </c>
      <c r="AP5097" s="141"/>
      <c r="AQ5097" s="141"/>
      <c r="AR5097" s="552"/>
      <c r="AS5097" s="552"/>
      <c r="AT5097" s="683" t="str">
        <f t="shared" si="7591"/>
        <v>OK</v>
      </c>
      <c r="AU5097" s="593"/>
      <c r="AV5097" s="530">
        <f t="shared" si="7592"/>
        <v>0</v>
      </c>
      <c r="AW5097" s="842">
        <f t="shared" si="7593"/>
        <v>0</v>
      </c>
      <c r="AX5097" s="115">
        <f t="shared" si="7594"/>
        <v>0</v>
      </c>
      <c r="AY5097" s="5">
        <f t="shared" si="7595"/>
        <v>0</v>
      </c>
      <c r="AZ5097" s="7">
        <f t="shared" si="7626"/>
        <v>0</v>
      </c>
      <c r="BA5097" s="335" t="e">
        <f t="shared" si="7627"/>
        <v>#DIV/0!</v>
      </c>
      <c r="BB5097" s="23">
        <f t="shared" si="7598"/>
        <v>0</v>
      </c>
      <c r="BC5097" s="5">
        <f t="shared" si="7628"/>
        <v>0</v>
      </c>
      <c r="BD5097" s="7">
        <f t="shared" si="7629"/>
        <v>0</v>
      </c>
      <c r="BE5097" s="335" t="e">
        <f t="shared" si="7630"/>
        <v>#DIV/0!</v>
      </c>
      <c r="BG5097" s="826" t="str">
        <f t="shared" si="7602"/>
        <v>33.00</v>
      </c>
      <c r="BH5097" s="607" t="b">
        <f>COUNTIF('Codes SEC'!$B$2:$B$250,Ministres!BG5097)&gt;0</f>
        <v>1</v>
      </c>
    </row>
    <row r="5098" spans="1:66" ht="35.1" customHeight="1" x14ac:dyDescent="0.25">
      <c r="A5098" s="21" t="s">
        <v>6128</v>
      </c>
      <c r="B5098" s="112">
        <v>15</v>
      </c>
      <c r="C5098" s="116" t="s">
        <v>71</v>
      </c>
      <c r="D5098" s="620">
        <v>1000</v>
      </c>
      <c r="E5098" s="278"/>
      <c r="F5098" s="116">
        <v>12</v>
      </c>
      <c r="G5098" s="700">
        <v>1</v>
      </c>
      <c r="H5098" s="888" t="str">
        <f t="shared" si="7603"/>
        <v>056</v>
      </c>
      <c r="I5098" s="580">
        <v>83300000</v>
      </c>
      <c r="J5098" s="573" t="s">
        <v>6297</v>
      </c>
      <c r="K5098" s="422" t="s">
        <v>6460</v>
      </c>
      <c r="L5098" s="733">
        <v>764</v>
      </c>
      <c r="M5098" s="734">
        <v>831</v>
      </c>
      <c r="N5098" s="931"/>
      <c r="O5098" s="530">
        <f t="shared" si="7582"/>
        <v>-764</v>
      </c>
      <c r="P5098" s="530" t="str">
        <f t="shared" si="7583"/>
        <v xml:space="preserve">0 </v>
      </c>
      <c r="Q5098" s="646"/>
      <c r="R5098" s="536"/>
      <c r="S5098" s="536"/>
      <c r="T5098" s="536"/>
      <c r="U5098" s="536"/>
      <c r="V5098" s="536"/>
      <c r="W5098" s="683" t="str">
        <f t="shared" si="7584"/>
        <v>OK</v>
      </c>
      <c r="X5098" s="141"/>
      <c r="Y5098" s="141"/>
      <c r="Z5098" s="552"/>
      <c r="AA5098" s="552"/>
      <c r="AB5098" s="683" t="str">
        <f t="shared" si="7585"/>
        <v>OK</v>
      </c>
      <c r="AC5098" s="593"/>
      <c r="AD5098" s="530">
        <f t="shared" si="7586"/>
        <v>0</v>
      </c>
      <c r="AE5098" s="842">
        <f t="shared" si="7587"/>
        <v>0</v>
      </c>
      <c r="AF5098" s="931"/>
      <c r="AG5098" s="530">
        <f t="shared" si="7588"/>
        <v>-831</v>
      </c>
      <c r="AH5098" s="530" t="str">
        <f t="shared" si="7589"/>
        <v xml:space="preserve">0 </v>
      </c>
      <c r="AI5098" s="641"/>
      <c r="AJ5098" s="537"/>
      <c r="AK5098" s="537"/>
      <c r="AL5098" s="537"/>
      <c r="AM5098" s="537"/>
      <c r="AN5098" s="537"/>
      <c r="AO5098" s="683" t="str">
        <f t="shared" si="7590"/>
        <v>OK</v>
      </c>
      <c r="AP5098" s="141"/>
      <c r="AQ5098" s="141"/>
      <c r="AR5098" s="552"/>
      <c r="AS5098" s="552"/>
      <c r="AT5098" s="683" t="str">
        <f t="shared" si="7591"/>
        <v>OK</v>
      </c>
      <c r="AU5098" s="593"/>
      <c r="AV5098" s="530">
        <f t="shared" si="7592"/>
        <v>0</v>
      </c>
      <c r="AW5098" s="842">
        <f t="shared" si="7593"/>
        <v>0</v>
      </c>
      <c r="AX5098" s="115">
        <f t="shared" si="7594"/>
        <v>764</v>
      </c>
      <c r="AY5098" s="5">
        <f t="shared" si="7595"/>
        <v>0</v>
      </c>
      <c r="AZ5098" s="7">
        <f t="shared" ref="AZ5098" si="7631">AY5098-AX5098</f>
        <v>-764</v>
      </c>
      <c r="BA5098" s="335">
        <f t="shared" ref="BA5098" si="7632">AZ5098/AX5098</f>
        <v>-1</v>
      </c>
      <c r="BB5098" s="23">
        <f t="shared" si="7598"/>
        <v>831</v>
      </c>
      <c r="BC5098" s="5">
        <f t="shared" ref="BC5098" si="7633">AW5098</f>
        <v>0</v>
      </c>
      <c r="BD5098" s="7">
        <f t="shared" ref="BD5098" si="7634">BC5098-BB5098</f>
        <v>-831</v>
      </c>
      <c r="BE5098" s="335">
        <f t="shared" ref="BE5098" si="7635">BD5098/BB5098</f>
        <v>-1</v>
      </c>
      <c r="BG5098" s="826" t="str">
        <f t="shared" si="7602"/>
        <v>33.00</v>
      </c>
      <c r="BH5098" s="607" t="b">
        <f>COUNTIF('Codes SEC'!$B$2:$B$250,Ministres!BG5098)&gt;0</f>
        <v>1</v>
      </c>
    </row>
    <row r="5099" spans="1:66" ht="35.1" customHeight="1" x14ac:dyDescent="0.25">
      <c r="A5099" s="222" t="s">
        <v>6128</v>
      </c>
      <c r="B5099" s="112">
        <v>15</v>
      </c>
      <c r="C5099" s="120" t="s">
        <v>71</v>
      </c>
      <c r="D5099" s="620">
        <v>1000</v>
      </c>
      <c r="E5099" s="278"/>
      <c r="F5099" s="116">
        <v>12</v>
      </c>
      <c r="G5099" s="700"/>
      <c r="H5099" s="888" t="str">
        <f t="shared" si="7603"/>
        <v>056</v>
      </c>
      <c r="I5099" s="580">
        <v>83450000</v>
      </c>
      <c r="J5099" s="689" t="s">
        <v>6223</v>
      </c>
      <c r="K5099" s="411" t="s">
        <v>6224</v>
      </c>
      <c r="L5099" s="733">
        <v>0</v>
      </c>
      <c r="M5099" s="734">
        <v>0</v>
      </c>
      <c r="N5099" s="931"/>
      <c r="O5099" s="530">
        <f t="shared" si="7582"/>
        <v>0</v>
      </c>
      <c r="P5099" s="530">
        <f t="shared" si="7583"/>
        <v>0</v>
      </c>
      <c r="Q5099" s="646"/>
      <c r="R5099" s="536"/>
      <c r="S5099" s="536"/>
      <c r="T5099" s="536"/>
      <c r="U5099" s="536"/>
      <c r="V5099" s="536"/>
      <c r="W5099" s="683" t="str">
        <f t="shared" si="7584"/>
        <v>OK</v>
      </c>
      <c r="X5099" s="141"/>
      <c r="Y5099" s="141"/>
      <c r="Z5099" s="552"/>
      <c r="AA5099" s="552"/>
      <c r="AB5099" s="683" t="str">
        <f t="shared" si="7585"/>
        <v>OK</v>
      </c>
      <c r="AC5099" s="593"/>
      <c r="AD5099" s="530">
        <f t="shared" si="7586"/>
        <v>0</v>
      </c>
      <c r="AE5099" s="842">
        <f t="shared" si="7587"/>
        <v>0</v>
      </c>
      <c r="AF5099" s="931"/>
      <c r="AG5099" s="530">
        <f t="shared" si="7588"/>
        <v>0</v>
      </c>
      <c r="AH5099" s="530">
        <f t="shared" si="7589"/>
        <v>0</v>
      </c>
      <c r="AI5099" s="641"/>
      <c r="AJ5099" s="537"/>
      <c r="AK5099" s="537"/>
      <c r="AL5099" s="537"/>
      <c r="AM5099" s="537"/>
      <c r="AN5099" s="537"/>
      <c r="AO5099" s="683" t="str">
        <f t="shared" si="7590"/>
        <v>OK</v>
      </c>
      <c r="AP5099" s="141"/>
      <c r="AQ5099" s="141"/>
      <c r="AR5099" s="552"/>
      <c r="AS5099" s="552"/>
      <c r="AT5099" s="683" t="str">
        <f t="shared" si="7591"/>
        <v>OK</v>
      </c>
      <c r="AU5099" s="593"/>
      <c r="AV5099" s="530">
        <f t="shared" si="7592"/>
        <v>0</v>
      </c>
      <c r="AW5099" s="842">
        <f t="shared" si="7593"/>
        <v>0</v>
      </c>
      <c r="AX5099" s="115">
        <f t="shared" si="7594"/>
        <v>0</v>
      </c>
      <c r="AY5099" s="5">
        <f t="shared" si="7595"/>
        <v>0</v>
      </c>
      <c r="AZ5099" s="7">
        <f>AY5099-AX5099</f>
        <v>0</v>
      </c>
      <c r="BA5099" s="335" t="e">
        <f>AZ5099/AX5099</f>
        <v>#DIV/0!</v>
      </c>
      <c r="BB5099" s="23">
        <f t="shared" si="7598"/>
        <v>0</v>
      </c>
      <c r="BC5099" s="5">
        <f>AW5099</f>
        <v>0</v>
      </c>
      <c r="BD5099" s="7">
        <f>BC5099-BB5099</f>
        <v>0</v>
      </c>
      <c r="BE5099" s="335" t="e">
        <f>BD5099/BB5099</f>
        <v>#DIV/0!</v>
      </c>
      <c r="BG5099" s="826" t="str">
        <f t="shared" si="7602"/>
        <v>34.50</v>
      </c>
      <c r="BH5099" s="607" t="b">
        <f>COUNTIF('Codes SEC'!$B$2:$B$250,Ministres!BG5099)&gt;0</f>
        <v>1</v>
      </c>
    </row>
    <row r="5100" spans="1:66" ht="35.1" customHeight="1" x14ac:dyDescent="0.25">
      <c r="A5100" s="21" t="s">
        <v>6128</v>
      </c>
      <c r="B5100" s="112">
        <v>15</v>
      </c>
      <c r="C5100" s="116" t="s">
        <v>71</v>
      </c>
      <c r="D5100" s="620">
        <v>1000</v>
      </c>
      <c r="E5100" s="278"/>
      <c r="F5100" s="116">
        <v>12</v>
      </c>
      <c r="G5100" s="700">
        <v>1</v>
      </c>
      <c r="H5100" s="888" t="str">
        <f t="shared" si="7603"/>
        <v>056</v>
      </c>
      <c r="I5100" s="580" t="s">
        <v>3278</v>
      </c>
      <c r="J5100" s="573" t="s">
        <v>2273</v>
      </c>
      <c r="K5100" s="408" t="s">
        <v>505</v>
      </c>
      <c r="L5100" s="733">
        <v>7</v>
      </c>
      <c r="M5100" s="727">
        <v>7</v>
      </c>
      <c r="N5100" s="931"/>
      <c r="O5100" s="530">
        <f t="shared" si="7582"/>
        <v>-7</v>
      </c>
      <c r="P5100" s="530" t="str">
        <f t="shared" si="7583"/>
        <v xml:space="preserve">0 </v>
      </c>
      <c r="Q5100" s="646"/>
      <c r="R5100" s="536"/>
      <c r="S5100" s="536"/>
      <c r="T5100" s="536"/>
      <c r="U5100" s="536"/>
      <c r="V5100" s="536"/>
      <c r="W5100" s="683" t="str">
        <f t="shared" si="7584"/>
        <v>OK</v>
      </c>
      <c r="X5100" s="141"/>
      <c r="Y5100" s="141"/>
      <c r="Z5100" s="552"/>
      <c r="AA5100" s="552"/>
      <c r="AB5100" s="683" t="str">
        <f t="shared" si="7585"/>
        <v>OK</v>
      </c>
      <c r="AC5100" s="593"/>
      <c r="AD5100" s="530">
        <f t="shared" si="7586"/>
        <v>0</v>
      </c>
      <c r="AE5100" s="842">
        <f t="shared" si="7587"/>
        <v>0</v>
      </c>
      <c r="AF5100" s="931"/>
      <c r="AG5100" s="530">
        <f t="shared" si="7588"/>
        <v>-7</v>
      </c>
      <c r="AH5100" s="530" t="str">
        <f t="shared" si="7589"/>
        <v xml:space="preserve">0 </v>
      </c>
      <c r="AI5100" s="641"/>
      <c r="AJ5100" s="537"/>
      <c r="AK5100" s="537"/>
      <c r="AL5100" s="537"/>
      <c r="AM5100" s="537"/>
      <c r="AN5100" s="537"/>
      <c r="AO5100" s="683" t="str">
        <f t="shared" si="7590"/>
        <v>OK</v>
      </c>
      <c r="AP5100" s="141"/>
      <c r="AQ5100" s="141"/>
      <c r="AR5100" s="552"/>
      <c r="AS5100" s="552"/>
      <c r="AT5100" s="683" t="str">
        <f t="shared" si="7591"/>
        <v>OK</v>
      </c>
      <c r="AU5100" s="593"/>
      <c r="AV5100" s="530">
        <f t="shared" si="7592"/>
        <v>0</v>
      </c>
      <c r="AW5100" s="842">
        <f t="shared" si="7593"/>
        <v>0</v>
      </c>
      <c r="AX5100" s="115">
        <f t="shared" ref="AX5100:AX5120" si="7636">L5100</f>
        <v>7</v>
      </c>
      <c r="AY5100" s="5">
        <f t="shared" ref="AY5100:AY5120" si="7637">AE5100</f>
        <v>0</v>
      </c>
      <c r="AZ5100" s="7">
        <f t="shared" si="7596"/>
        <v>-7</v>
      </c>
      <c r="BA5100" s="335">
        <f t="shared" si="7597"/>
        <v>-1</v>
      </c>
      <c r="BB5100" s="23">
        <f t="shared" ref="BB5100:BB5120" si="7638">M5100</f>
        <v>7</v>
      </c>
      <c r="BC5100" s="5">
        <f t="shared" si="7599"/>
        <v>0</v>
      </c>
      <c r="BD5100" s="7">
        <f t="shared" si="7600"/>
        <v>-7</v>
      </c>
      <c r="BE5100" s="335">
        <f t="shared" si="7601"/>
        <v>-1</v>
      </c>
      <c r="BG5100" s="826" t="str">
        <f t="shared" ref="BG5100:BG5120" si="7639">RIGHT(LEFT(I5100,3),2)&amp;"."&amp;RIGHT(LEFT(I5100,5),2)</f>
        <v>35.40</v>
      </c>
      <c r="BH5100" s="607" t="b">
        <f>COUNTIF('Codes SEC'!$B$2:$B$250,Ministres!BG5100)&gt;0</f>
        <v>1</v>
      </c>
    </row>
    <row r="5101" spans="1:66" ht="35.1" customHeight="1" x14ac:dyDescent="0.25">
      <c r="A5101" s="21" t="s">
        <v>6128</v>
      </c>
      <c r="B5101" s="112">
        <v>15</v>
      </c>
      <c r="C5101" s="116" t="s">
        <v>71</v>
      </c>
      <c r="D5101" s="620">
        <v>1000</v>
      </c>
      <c r="E5101" s="278"/>
      <c r="F5101" s="116">
        <v>12</v>
      </c>
      <c r="G5101" s="700">
        <v>1</v>
      </c>
      <c r="H5101" s="888" t="str">
        <f t="shared" si="7603"/>
        <v>056</v>
      </c>
      <c r="I5101" s="580" t="s">
        <v>3278</v>
      </c>
      <c r="J5101" s="573" t="s">
        <v>2274</v>
      </c>
      <c r="K5101" s="408" t="s">
        <v>594</v>
      </c>
      <c r="L5101" s="733">
        <v>173</v>
      </c>
      <c r="M5101" s="727">
        <v>173</v>
      </c>
      <c r="N5101" s="931"/>
      <c r="O5101" s="530">
        <f t="shared" si="7582"/>
        <v>-173</v>
      </c>
      <c r="P5101" s="530" t="str">
        <f t="shared" si="7583"/>
        <v xml:space="preserve">0 </v>
      </c>
      <c r="Q5101" s="646"/>
      <c r="R5101" s="536"/>
      <c r="S5101" s="536"/>
      <c r="T5101" s="536"/>
      <c r="U5101" s="536"/>
      <c r="V5101" s="536"/>
      <c r="W5101" s="683" t="str">
        <f t="shared" si="7584"/>
        <v>OK</v>
      </c>
      <c r="X5101" s="141"/>
      <c r="Y5101" s="141"/>
      <c r="Z5101" s="552"/>
      <c r="AA5101" s="552"/>
      <c r="AB5101" s="683" t="str">
        <f t="shared" si="7585"/>
        <v>OK</v>
      </c>
      <c r="AC5101" s="593"/>
      <c r="AD5101" s="530">
        <f t="shared" si="7586"/>
        <v>0</v>
      </c>
      <c r="AE5101" s="842">
        <f t="shared" si="7587"/>
        <v>0</v>
      </c>
      <c r="AF5101" s="931"/>
      <c r="AG5101" s="530">
        <f t="shared" si="7588"/>
        <v>-173</v>
      </c>
      <c r="AH5101" s="530" t="str">
        <f t="shared" si="7589"/>
        <v xml:space="preserve">0 </v>
      </c>
      <c r="AI5101" s="641"/>
      <c r="AJ5101" s="537"/>
      <c r="AK5101" s="537"/>
      <c r="AL5101" s="537"/>
      <c r="AM5101" s="537"/>
      <c r="AN5101" s="537"/>
      <c r="AO5101" s="683" t="str">
        <f t="shared" si="7590"/>
        <v>OK</v>
      </c>
      <c r="AP5101" s="141"/>
      <c r="AQ5101" s="141"/>
      <c r="AR5101" s="552"/>
      <c r="AS5101" s="552"/>
      <c r="AT5101" s="683" t="str">
        <f t="shared" si="7591"/>
        <v>OK</v>
      </c>
      <c r="AU5101" s="593"/>
      <c r="AV5101" s="530">
        <f t="shared" si="7592"/>
        <v>0</v>
      </c>
      <c r="AW5101" s="842">
        <f t="shared" si="7593"/>
        <v>0</v>
      </c>
      <c r="AX5101" s="115">
        <f t="shared" si="7636"/>
        <v>173</v>
      </c>
      <c r="AY5101" s="5">
        <f t="shared" si="7637"/>
        <v>0</v>
      </c>
      <c r="AZ5101" s="7">
        <f>AY5101-AX5101</f>
        <v>-173</v>
      </c>
      <c r="BA5101" s="335">
        <f>AZ5101/AX5101</f>
        <v>-1</v>
      </c>
      <c r="BB5101" s="23">
        <f t="shared" si="7638"/>
        <v>173</v>
      </c>
      <c r="BC5101" s="5">
        <f>AW5101</f>
        <v>0</v>
      </c>
      <c r="BD5101" s="7">
        <f>BC5101-BB5101</f>
        <v>-173</v>
      </c>
      <c r="BE5101" s="335">
        <f>BD5101/BB5101</f>
        <v>-1</v>
      </c>
      <c r="BG5101" s="826" t="str">
        <f t="shared" si="7639"/>
        <v>35.40</v>
      </c>
      <c r="BH5101" s="607" t="b">
        <f>COUNTIF('Codes SEC'!$B$2:$B$250,Ministres!BG5101)&gt;0</f>
        <v>1</v>
      </c>
    </row>
    <row r="5102" spans="1:66" ht="35.1" customHeight="1" x14ac:dyDescent="0.25">
      <c r="A5102" s="222" t="s">
        <v>6128</v>
      </c>
      <c r="B5102" s="112" t="s">
        <v>5019</v>
      </c>
      <c r="C5102" s="116" t="s">
        <v>71</v>
      </c>
      <c r="D5102" s="620">
        <v>1000</v>
      </c>
      <c r="E5102" s="278"/>
      <c r="F5102" s="116" t="s">
        <v>5306</v>
      </c>
      <c r="G5102" s="700"/>
      <c r="H5102" s="888" t="str">
        <f t="shared" si="7603"/>
        <v>056</v>
      </c>
      <c r="I5102" s="580">
        <v>84140000</v>
      </c>
      <c r="J5102" s="689" t="s">
        <v>5772</v>
      </c>
      <c r="K5102" s="411" t="s">
        <v>5773</v>
      </c>
      <c r="L5102" s="733">
        <v>0</v>
      </c>
      <c r="M5102" s="734">
        <v>0</v>
      </c>
      <c r="N5102" s="931"/>
      <c r="O5102" s="530">
        <f t="shared" si="7582"/>
        <v>0</v>
      </c>
      <c r="P5102" s="530">
        <f t="shared" si="7583"/>
        <v>0</v>
      </c>
      <c r="Q5102" s="646"/>
      <c r="R5102" s="536"/>
      <c r="S5102" s="536"/>
      <c r="T5102" s="536"/>
      <c r="U5102" s="536"/>
      <c r="V5102" s="536"/>
      <c r="W5102" s="683" t="str">
        <f t="shared" si="7584"/>
        <v>OK</v>
      </c>
      <c r="X5102" s="141"/>
      <c r="Y5102" s="141"/>
      <c r="Z5102" s="552"/>
      <c r="AA5102" s="552"/>
      <c r="AB5102" s="683" t="str">
        <f t="shared" si="7585"/>
        <v>OK</v>
      </c>
      <c r="AC5102" s="593"/>
      <c r="AD5102" s="530">
        <f t="shared" si="7586"/>
        <v>0</v>
      </c>
      <c r="AE5102" s="842">
        <f t="shared" si="7587"/>
        <v>0</v>
      </c>
      <c r="AF5102" s="931"/>
      <c r="AG5102" s="530">
        <f t="shared" si="7588"/>
        <v>0</v>
      </c>
      <c r="AH5102" s="530">
        <f t="shared" si="7589"/>
        <v>0</v>
      </c>
      <c r="AI5102" s="641"/>
      <c r="AJ5102" s="537"/>
      <c r="AK5102" s="537"/>
      <c r="AL5102" s="537"/>
      <c r="AM5102" s="537"/>
      <c r="AN5102" s="537"/>
      <c r="AO5102" s="683" t="str">
        <f t="shared" si="7590"/>
        <v>OK</v>
      </c>
      <c r="AP5102" s="141"/>
      <c r="AQ5102" s="141"/>
      <c r="AR5102" s="552"/>
      <c r="AS5102" s="552"/>
      <c r="AT5102" s="683" t="str">
        <f t="shared" si="7591"/>
        <v>OK</v>
      </c>
      <c r="AU5102" s="593"/>
      <c r="AV5102" s="530">
        <f t="shared" si="7592"/>
        <v>0</v>
      </c>
      <c r="AW5102" s="842">
        <f t="shared" si="7593"/>
        <v>0</v>
      </c>
      <c r="AX5102" s="115">
        <f t="shared" si="7636"/>
        <v>0</v>
      </c>
      <c r="AY5102" s="5">
        <f t="shared" si="7637"/>
        <v>0</v>
      </c>
      <c r="AZ5102" s="7">
        <f>AY5102-AX5102</f>
        <v>0</v>
      </c>
      <c r="BA5102" s="335" t="e">
        <f>AZ5102/AX5102</f>
        <v>#DIV/0!</v>
      </c>
      <c r="BB5102" s="23">
        <f t="shared" si="7638"/>
        <v>0</v>
      </c>
      <c r="BC5102" s="5">
        <f>AW5102</f>
        <v>0</v>
      </c>
      <c r="BD5102" s="7">
        <f>BC5102-BB5102</f>
        <v>0</v>
      </c>
      <c r="BE5102" s="335" t="e">
        <f>BD5102/BB5102</f>
        <v>#DIV/0!</v>
      </c>
      <c r="BG5102" s="826" t="str">
        <f t="shared" si="7639"/>
        <v>41.40</v>
      </c>
      <c r="BH5102" s="607" t="b">
        <f>COUNTIF('Codes SEC'!$B$2:$B$250,Ministres!BG5102)&gt;0</f>
        <v>1</v>
      </c>
    </row>
    <row r="5103" spans="1:66" ht="35.1" customHeight="1" x14ac:dyDescent="0.25">
      <c r="A5103" s="222" t="s">
        <v>6128</v>
      </c>
      <c r="B5103" s="112" t="s">
        <v>5019</v>
      </c>
      <c r="C5103" s="116" t="s">
        <v>71</v>
      </c>
      <c r="D5103" s="620">
        <v>1000</v>
      </c>
      <c r="E5103" s="278"/>
      <c r="F5103" s="116">
        <v>6</v>
      </c>
      <c r="G5103" s="700"/>
      <c r="H5103" s="888" t="str">
        <f t="shared" si="7603"/>
        <v>056</v>
      </c>
      <c r="I5103" s="580">
        <v>84140000</v>
      </c>
      <c r="J5103" s="689" t="s">
        <v>5905</v>
      </c>
      <c r="K5103" s="411" t="s">
        <v>5906</v>
      </c>
      <c r="L5103" s="733">
        <v>0</v>
      </c>
      <c r="M5103" s="734">
        <v>0</v>
      </c>
      <c r="N5103" s="931"/>
      <c r="O5103" s="530">
        <f t="shared" si="7582"/>
        <v>0</v>
      </c>
      <c r="P5103" s="530">
        <f t="shared" si="7583"/>
        <v>0</v>
      </c>
      <c r="Q5103" s="646"/>
      <c r="R5103" s="536"/>
      <c r="S5103" s="536"/>
      <c r="T5103" s="536"/>
      <c r="U5103" s="536"/>
      <c r="V5103" s="536"/>
      <c r="W5103" s="683" t="str">
        <f t="shared" si="7584"/>
        <v>OK</v>
      </c>
      <c r="X5103" s="141"/>
      <c r="Y5103" s="141"/>
      <c r="Z5103" s="552"/>
      <c r="AA5103" s="552"/>
      <c r="AB5103" s="683" t="str">
        <f t="shared" si="7585"/>
        <v>OK</v>
      </c>
      <c r="AC5103" s="593"/>
      <c r="AD5103" s="530">
        <f t="shared" si="7586"/>
        <v>0</v>
      </c>
      <c r="AE5103" s="842">
        <f t="shared" si="7587"/>
        <v>0</v>
      </c>
      <c r="AF5103" s="931"/>
      <c r="AG5103" s="530">
        <f t="shared" si="7588"/>
        <v>0</v>
      </c>
      <c r="AH5103" s="530">
        <f t="shared" si="7589"/>
        <v>0</v>
      </c>
      <c r="AI5103" s="641"/>
      <c r="AJ5103" s="537"/>
      <c r="AK5103" s="537"/>
      <c r="AL5103" s="537"/>
      <c r="AM5103" s="537"/>
      <c r="AN5103" s="537"/>
      <c r="AO5103" s="683" t="str">
        <f t="shared" si="7590"/>
        <v>OK</v>
      </c>
      <c r="AP5103" s="141"/>
      <c r="AQ5103" s="141"/>
      <c r="AR5103" s="552"/>
      <c r="AS5103" s="552"/>
      <c r="AT5103" s="683" t="str">
        <f t="shared" si="7591"/>
        <v>OK</v>
      </c>
      <c r="AU5103" s="593"/>
      <c r="AV5103" s="530">
        <f t="shared" si="7592"/>
        <v>0</v>
      </c>
      <c r="AW5103" s="842">
        <f t="shared" si="7593"/>
        <v>0</v>
      </c>
      <c r="AX5103" s="115">
        <f t="shared" si="7636"/>
        <v>0</v>
      </c>
      <c r="AY5103" s="5">
        <f t="shared" si="7637"/>
        <v>0</v>
      </c>
      <c r="AZ5103" s="7">
        <f>AY5103-AX5103</f>
        <v>0</v>
      </c>
      <c r="BA5103" s="335" t="e">
        <f>AZ5103/AX5103</f>
        <v>#DIV/0!</v>
      </c>
      <c r="BB5103" s="23">
        <f t="shared" si="7638"/>
        <v>0</v>
      </c>
      <c r="BC5103" s="5">
        <f>AW5103</f>
        <v>0</v>
      </c>
      <c r="BD5103" s="7">
        <f>BC5103-BB5103</f>
        <v>0</v>
      </c>
      <c r="BE5103" s="335" t="e">
        <f>BD5103/BB5103</f>
        <v>#DIV/0!</v>
      </c>
      <c r="BG5103" s="826" t="str">
        <f t="shared" si="7639"/>
        <v>41.40</v>
      </c>
      <c r="BH5103" s="607" t="b">
        <f>COUNTIF('Codes SEC'!$B$2:$B$250,Ministres!BG5103)&gt;0</f>
        <v>1</v>
      </c>
    </row>
    <row r="5104" spans="1:66" ht="35.1" customHeight="1" x14ac:dyDescent="0.25">
      <c r="A5104" s="222" t="s">
        <v>6128</v>
      </c>
      <c r="B5104" s="112">
        <v>15</v>
      </c>
      <c r="C5104" s="116" t="s">
        <v>71</v>
      </c>
      <c r="D5104" s="620">
        <v>1000</v>
      </c>
      <c r="F5104" s="117">
        <v>12</v>
      </c>
      <c r="G5104" s="694">
        <v>1</v>
      </c>
      <c r="H5104" s="878" t="str">
        <f t="shared" si="7603"/>
        <v>056</v>
      </c>
      <c r="I5104" s="397">
        <v>84160000</v>
      </c>
      <c r="J5104" s="380" t="s">
        <v>5294</v>
      </c>
      <c r="K5104" s="411" t="s">
        <v>5660</v>
      </c>
      <c r="L5104" s="738">
        <v>0</v>
      </c>
      <c r="M5104" s="739">
        <v>0</v>
      </c>
      <c r="N5104" s="931"/>
      <c r="O5104" s="530">
        <f t="shared" si="7582"/>
        <v>0</v>
      </c>
      <c r="P5104" s="530">
        <f t="shared" si="7583"/>
        <v>0</v>
      </c>
      <c r="Q5104" s="646"/>
      <c r="R5104" s="536"/>
      <c r="S5104" s="536"/>
      <c r="T5104" s="536"/>
      <c r="U5104" s="536"/>
      <c r="V5104" s="536"/>
      <c r="W5104" s="683" t="str">
        <f>IF(SUM(Q5104:V5104)=X5104,"OK",SUM(Q5104:V5104)-X5104)</f>
        <v>OK</v>
      </c>
      <c r="X5104" s="141"/>
      <c r="Y5104" s="141"/>
      <c r="Z5104" s="552"/>
      <c r="AA5104" s="552"/>
      <c r="AB5104" s="683" t="str">
        <f>IF(SUM(Z5104:AA5104)=AC5104,"OK",SUM(Z5104:AA5104)-AC5104)</f>
        <v>OK</v>
      </c>
      <c r="AC5104" s="593"/>
      <c r="AD5104" s="530">
        <f t="shared" si="7586"/>
        <v>0</v>
      </c>
      <c r="AE5104" s="842">
        <f t="shared" si="7587"/>
        <v>0</v>
      </c>
      <c r="AF5104" s="931"/>
      <c r="AG5104" s="530">
        <f t="shared" si="7588"/>
        <v>0</v>
      </c>
      <c r="AH5104" s="530">
        <f t="shared" si="7589"/>
        <v>0</v>
      </c>
      <c r="AI5104" s="641"/>
      <c r="AJ5104" s="537"/>
      <c r="AK5104" s="537"/>
      <c r="AL5104" s="537"/>
      <c r="AM5104" s="537"/>
      <c r="AN5104" s="537"/>
      <c r="AO5104" s="683" t="str">
        <f>IF(SUM(AI5104:AN5104)=AP5104,"OK",SUM(AI5104:AN5104)-AP5104)</f>
        <v>OK</v>
      </c>
      <c r="AP5104" s="141"/>
      <c r="AQ5104" s="141"/>
      <c r="AR5104" s="552"/>
      <c r="AS5104" s="552"/>
      <c r="AT5104" s="683" t="str">
        <f>IF(SUM(AR5104:AS5104)=AU5104,"OK",SUM(AR5104:AS5104)-AU5104)</f>
        <v>OK</v>
      </c>
      <c r="AU5104" s="593"/>
      <c r="AV5104" s="530">
        <f t="shared" si="7592"/>
        <v>0</v>
      </c>
      <c r="AW5104" s="842">
        <f t="shared" si="7593"/>
        <v>0</v>
      </c>
      <c r="AX5104" s="115">
        <f t="shared" si="7636"/>
        <v>0</v>
      </c>
      <c r="AY5104" s="5">
        <f t="shared" si="7637"/>
        <v>0</v>
      </c>
      <c r="AZ5104" s="5">
        <f>AY5104-AX5104</f>
        <v>0</v>
      </c>
      <c r="BA5104" s="335" t="e">
        <f>AZ5104/AX5104</f>
        <v>#DIV/0!</v>
      </c>
      <c r="BB5104" s="23">
        <f t="shared" si="7638"/>
        <v>0</v>
      </c>
      <c r="BC5104" s="5">
        <f>AW5104</f>
        <v>0</v>
      </c>
      <c r="BD5104" s="5">
        <f>BC5104-BB5104</f>
        <v>0</v>
      </c>
      <c r="BE5104" s="335" t="e">
        <f>BD5104/BB5104</f>
        <v>#DIV/0!</v>
      </c>
      <c r="BG5104" s="826" t="str">
        <f t="shared" si="7639"/>
        <v>41.60</v>
      </c>
      <c r="BH5104" s="607" t="b">
        <f>COUNTIF('Codes SEC'!$B$2:$B$250,Ministres!BG5104)&gt;0</f>
        <v>1</v>
      </c>
    </row>
    <row r="5105" spans="1:66" ht="35.1" customHeight="1" x14ac:dyDescent="0.25">
      <c r="A5105" s="21" t="s">
        <v>6128</v>
      </c>
      <c r="B5105" s="112">
        <v>15</v>
      </c>
      <c r="C5105" s="116" t="s">
        <v>71</v>
      </c>
      <c r="D5105" s="620">
        <v>1000</v>
      </c>
      <c r="E5105" s="278"/>
      <c r="F5105" s="117">
        <v>12</v>
      </c>
      <c r="G5105" s="700">
        <v>1</v>
      </c>
      <c r="H5105" s="888" t="str">
        <f t="shared" si="7603"/>
        <v>056</v>
      </c>
      <c r="I5105" s="580" t="s">
        <v>3265</v>
      </c>
      <c r="J5105" s="573" t="s">
        <v>2277</v>
      </c>
      <c r="K5105" s="408" t="s">
        <v>304</v>
      </c>
      <c r="L5105" s="733">
        <v>160</v>
      </c>
      <c r="M5105" s="734">
        <v>80</v>
      </c>
      <c r="N5105" s="931"/>
      <c r="O5105" s="530">
        <f t="shared" si="7582"/>
        <v>-160</v>
      </c>
      <c r="P5105" s="530" t="str">
        <f t="shared" si="7583"/>
        <v xml:space="preserve">0 </v>
      </c>
      <c r="Q5105" s="646"/>
      <c r="R5105" s="536"/>
      <c r="S5105" s="536"/>
      <c r="T5105" s="536"/>
      <c r="U5105" s="536"/>
      <c r="V5105" s="536"/>
      <c r="W5105" s="683" t="str">
        <f t="shared" si="7584"/>
        <v>OK</v>
      </c>
      <c r="X5105" s="141"/>
      <c r="Y5105" s="141"/>
      <c r="Z5105" s="552"/>
      <c r="AA5105" s="552"/>
      <c r="AB5105" s="683" t="str">
        <f t="shared" si="7585"/>
        <v>OK</v>
      </c>
      <c r="AC5105" s="593"/>
      <c r="AD5105" s="530">
        <f t="shared" si="7586"/>
        <v>0</v>
      </c>
      <c r="AE5105" s="842">
        <f t="shared" si="7587"/>
        <v>0</v>
      </c>
      <c r="AF5105" s="931"/>
      <c r="AG5105" s="530">
        <f t="shared" si="7588"/>
        <v>-80</v>
      </c>
      <c r="AH5105" s="530" t="str">
        <f t="shared" si="7589"/>
        <v xml:space="preserve">0 </v>
      </c>
      <c r="AI5105" s="641"/>
      <c r="AJ5105" s="537"/>
      <c r="AK5105" s="537"/>
      <c r="AL5105" s="537"/>
      <c r="AM5105" s="537"/>
      <c r="AN5105" s="537"/>
      <c r="AO5105" s="683" t="str">
        <f t="shared" si="7590"/>
        <v>OK</v>
      </c>
      <c r="AP5105" s="141"/>
      <c r="AQ5105" s="141"/>
      <c r="AR5105" s="552"/>
      <c r="AS5105" s="552"/>
      <c r="AT5105" s="683" t="str">
        <f t="shared" si="7591"/>
        <v>OK</v>
      </c>
      <c r="AU5105" s="593"/>
      <c r="AV5105" s="530">
        <f t="shared" si="7592"/>
        <v>0</v>
      </c>
      <c r="AW5105" s="842">
        <f t="shared" si="7593"/>
        <v>0</v>
      </c>
      <c r="AX5105" s="115">
        <f t="shared" si="7636"/>
        <v>160</v>
      </c>
      <c r="AY5105" s="5">
        <f t="shared" si="7637"/>
        <v>0</v>
      </c>
      <c r="AZ5105" s="7">
        <f t="shared" si="7596"/>
        <v>-160</v>
      </c>
      <c r="BA5105" s="335">
        <f t="shared" si="7597"/>
        <v>-1</v>
      </c>
      <c r="BB5105" s="23">
        <f t="shared" si="7638"/>
        <v>80</v>
      </c>
      <c r="BC5105" s="5">
        <f t="shared" si="7599"/>
        <v>0</v>
      </c>
      <c r="BD5105" s="7">
        <f t="shared" si="7600"/>
        <v>-80</v>
      </c>
      <c r="BE5105" s="335">
        <f t="shared" si="7601"/>
        <v>-1</v>
      </c>
      <c r="BG5105" s="826" t="str">
        <f t="shared" si="7639"/>
        <v>43.22</v>
      </c>
      <c r="BH5105" s="607" t="b">
        <f>COUNTIF('Codes SEC'!$B$2:$B$250,Ministres!BG5105)&gt;0</f>
        <v>1</v>
      </c>
    </row>
    <row r="5106" spans="1:66" ht="35.1" customHeight="1" x14ac:dyDescent="0.25">
      <c r="A5106" s="222" t="s">
        <v>6128</v>
      </c>
      <c r="B5106" s="112">
        <v>15</v>
      </c>
      <c r="C5106" s="116" t="s">
        <v>71</v>
      </c>
      <c r="D5106" s="620">
        <v>1000</v>
      </c>
      <c r="F5106" s="117">
        <v>12</v>
      </c>
      <c r="G5106" s="694">
        <v>1</v>
      </c>
      <c r="H5106" s="878" t="str">
        <f t="shared" si="7603"/>
        <v>056</v>
      </c>
      <c r="I5106" s="580">
        <v>84322000</v>
      </c>
      <c r="J5106" s="573" t="s">
        <v>3446</v>
      </c>
      <c r="K5106" s="411" t="s">
        <v>3424</v>
      </c>
      <c r="L5106" s="738">
        <v>15</v>
      </c>
      <c r="M5106" s="739">
        <v>15</v>
      </c>
      <c r="N5106" s="931"/>
      <c r="O5106" s="530">
        <f t="shared" si="7582"/>
        <v>-15</v>
      </c>
      <c r="P5106" s="530" t="str">
        <f t="shared" si="7583"/>
        <v xml:space="preserve">0 </v>
      </c>
      <c r="Q5106" s="641"/>
      <c r="R5106" s="537"/>
      <c r="S5106" s="537"/>
      <c r="T5106" s="537"/>
      <c r="U5106" s="537"/>
      <c r="V5106" s="537"/>
      <c r="W5106" s="683" t="str">
        <f t="shared" si="7584"/>
        <v>OK</v>
      </c>
      <c r="X5106" s="141"/>
      <c r="Y5106" s="141"/>
      <c r="Z5106" s="552"/>
      <c r="AA5106" s="552"/>
      <c r="AB5106" s="683" t="str">
        <f t="shared" si="7585"/>
        <v>OK</v>
      </c>
      <c r="AC5106" s="593"/>
      <c r="AD5106" s="530">
        <f t="shared" si="7586"/>
        <v>0</v>
      </c>
      <c r="AE5106" s="842">
        <f t="shared" si="7587"/>
        <v>0</v>
      </c>
      <c r="AF5106" s="931"/>
      <c r="AG5106" s="530">
        <f t="shared" si="7588"/>
        <v>-15</v>
      </c>
      <c r="AH5106" s="530" t="str">
        <f t="shared" si="7589"/>
        <v xml:space="preserve">0 </v>
      </c>
      <c r="AI5106" s="641"/>
      <c r="AJ5106" s="537"/>
      <c r="AK5106" s="537"/>
      <c r="AL5106" s="537"/>
      <c r="AM5106" s="537"/>
      <c r="AN5106" s="537"/>
      <c r="AO5106" s="683" t="str">
        <f t="shared" si="7590"/>
        <v>OK</v>
      </c>
      <c r="AP5106" s="141"/>
      <c r="AQ5106" s="141"/>
      <c r="AR5106" s="552"/>
      <c r="AS5106" s="552"/>
      <c r="AT5106" s="683" t="str">
        <f t="shared" si="7591"/>
        <v>OK</v>
      </c>
      <c r="AU5106" s="593"/>
      <c r="AV5106" s="530">
        <f t="shared" si="7592"/>
        <v>0</v>
      </c>
      <c r="AW5106" s="842">
        <f t="shared" si="7593"/>
        <v>0</v>
      </c>
      <c r="AX5106" s="115">
        <f t="shared" si="7636"/>
        <v>15</v>
      </c>
      <c r="AY5106" s="5">
        <f t="shared" si="7637"/>
        <v>0</v>
      </c>
      <c r="AZ5106" s="5">
        <f t="shared" si="7596"/>
        <v>-15</v>
      </c>
      <c r="BA5106" s="335">
        <f t="shared" si="7597"/>
        <v>-1</v>
      </c>
      <c r="BB5106" s="23">
        <f t="shared" si="7638"/>
        <v>15</v>
      </c>
      <c r="BC5106" s="5">
        <f t="shared" si="7599"/>
        <v>0</v>
      </c>
      <c r="BD5106" s="5">
        <f t="shared" si="7600"/>
        <v>-15</v>
      </c>
      <c r="BE5106" s="335">
        <f t="shared" si="7601"/>
        <v>-1</v>
      </c>
      <c r="BG5106" s="826" t="str">
        <f t="shared" si="7639"/>
        <v>43.22</v>
      </c>
      <c r="BH5106" s="607" t="b">
        <f>COUNTIF('Codes SEC'!$B$2:$B$250,Ministres!BG5106)&gt;0</f>
        <v>1</v>
      </c>
    </row>
    <row r="5107" spans="1:66" ht="35.1" customHeight="1" x14ac:dyDescent="0.25">
      <c r="A5107" s="222" t="s">
        <v>6128</v>
      </c>
      <c r="B5107" s="112" t="s">
        <v>5019</v>
      </c>
      <c r="C5107" s="116" t="s">
        <v>71</v>
      </c>
      <c r="D5107" s="620">
        <v>1000</v>
      </c>
      <c r="E5107" s="278"/>
      <c r="F5107" s="116">
        <v>12</v>
      </c>
      <c r="G5107" s="700"/>
      <c r="H5107" s="888" t="str">
        <f t="shared" si="7603"/>
        <v>056</v>
      </c>
      <c r="I5107" s="580">
        <v>84322000</v>
      </c>
      <c r="J5107" s="689" t="s">
        <v>5770</v>
      </c>
      <c r="K5107" s="411" t="s">
        <v>5771</v>
      </c>
      <c r="L5107" s="733">
        <v>0</v>
      </c>
      <c r="M5107" s="734">
        <v>0</v>
      </c>
      <c r="N5107" s="931"/>
      <c r="O5107" s="530">
        <f t="shared" si="7582"/>
        <v>0</v>
      </c>
      <c r="P5107" s="530">
        <f t="shared" si="7583"/>
        <v>0</v>
      </c>
      <c r="Q5107" s="646"/>
      <c r="R5107" s="536"/>
      <c r="S5107" s="536"/>
      <c r="T5107" s="536"/>
      <c r="U5107" s="536"/>
      <c r="V5107" s="536"/>
      <c r="W5107" s="683" t="str">
        <f>IF(SUM(Q5107:V5107)=X5107,"OK",SUM(Q5107:V5107)-X5107)</f>
        <v>OK</v>
      </c>
      <c r="X5107" s="141"/>
      <c r="Y5107" s="141"/>
      <c r="Z5107" s="552"/>
      <c r="AA5107" s="552"/>
      <c r="AB5107" s="683" t="str">
        <f>IF(SUM(Z5107:AA5107)=AC5107,"OK",SUM(Z5107:AA5107)-AC5107)</f>
        <v>OK</v>
      </c>
      <c r="AC5107" s="593"/>
      <c r="AD5107" s="530">
        <f t="shared" si="7586"/>
        <v>0</v>
      </c>
      <c r="AE5107" s="842">
        <f t="shared" si="7587"/>
        <v>0</v>
      </c>
      <c r="AF5107" s="931"/>
      <c r="AG5107" s="530">
        <f t="shared" si="7588"/>
        <v>0</v>
      </c>
      <c r="AH5107" s="530">
        <f t="shared" si="7589"/>
        <v>0</v>
      </c>
      <c r="AI5107" s="641"/>
      <c r="AJ5107" s="537"/>
      <c r="AK5107" s="537"/>
      <c r="AL5107" s="537"/>
      <c r="AM5107" s="537"/>
      <c r="AN5107" s="537"/>
      <c r="AO5107" s="683" t="str">
        <f>IF(SUM(AI5107:AN5107)=AP5107,"OK",SUM(AI5107:AN5107)-AP5107)</f>
        <v>OK</v>
      </c>
      <c r="AP5107" s="141"/>
      <c r="AQ5107" s="141"/>
      <c r="AR5107" s="552"/>
      <c r="AS5107" s="552"/>
      <c r="AT5107" s="683" t="str">
        <f>IF(SUM(AR5107:AS5107)=AU5107,"OK",SUM(AR5107:AS5107)-AU5107)</f>
        <v>OK</v>
      </c>
      <c r="AU5107" s="593"/>
      <c r="AV5107" s="530">
        <f t="shared" si="7592"/>
        <v>0</v>
      </c>
      <c r="AW5107" s="842">
        <f t="shared" si="7593"/>
        <v>0</v>
      </c>
      <c r="AX5107" s="115">
        <f t="shared" si="7636"/>
        <v>0</v>
      </c>
      <c r="AY5107" s="5">
        <f t="shared" si="7637"/>
        <v>0</v>
      </c>
      <c r="AZ5107" s="7">
        <f>AY5107-AX5107</f>
        <v>0</v>
      </c>
      <c r="BA5107" s="335" t="e">
        <f>AZ5107/AX5107</f>
        <v>#DIV/0!</v>
      </c>
      <c r="BB5107" s="23">
        <f t="shared" si="7638"/>
        <v>0</v>
      </c>
      <c r="BC5107" s="5">
        <f>AW5107</f>
        <v>0</v>
      </c>
      <c r="BD5107" s="7">
        <f>BC5107-BB5107</f>
        <v>0</v>
      </c>
      <c r="BE5107" s="335" t="e">
        <f>BD5107/BB5107</f>
        <v>#DIV/0!</v>
      </c>
      <c r="BG5107" s="826" t="str">
        <f t="shared" si="7639"/>
        <v>43.22</v>
      </c>
      <c r="BH5107" s="607" t="b">
        <f>COUNTIF('Codes SEC'!$B$2:$B$250,Ministres!BG5107)&gt;0</f>
        <v>1</v>
      </c>
    </row>
    <row r="5108" spans="1:66" ht="35.1" customHeight="1" x14ac:dyDescent="0.25">
      <c r="A5108" s="222" t="s">
        <v>6128</v>
      </c>
      <c r="B5108" s="112" t="s">
        <v>5019</v>
      </c>
      <c r="C5108" s="120" t="s">
        <v>71</v>
      </c>
      <c r="D5108" s="620">
        <v>1000</v>
      </c>
      <c r="E5108" s="278"/>
      <c r="F5108" s="116" t="s">
        <v>5306</v>
      </c>
      <c r="G5108" s="700"/>
      <c r="H5108" s="888" t="str">
        <f t="shared" si="7603"/>
        <v>056</v>
      </c>
      <c r="I5108" s="580">
        <v>84322000</v>
      </c>
      <c r="J5108" s="689" t="s">
        <v>6493</v>
      </c>
      <c r="K5108" s="411" t="s">
        <v>6494</v>
      </c>
      <c r="L5108" s="733">
        <v>0</v>
      </c>
      <c r="M5108" s="734">
        <v>0</v>
      </c>
      <c r="N5108" s="931"/>
      <c r="O5108" s="530">
        <f t="shared" si="7582"/>
        <v>0</v>
      </c>
      <c r="P5108" s="530">
        <f t="shared" si="7583"/>
        <v>0</v>
      </c>
      <c r="Q5108" s="646"/>
      <c r="R5108" s="536"/>
      <c r="S5108" s="536"/>
      <c r="T5108" s="536"/>
      <c r="U5108" s="536"/>
      <c r="V5108" s="536"/>
      <c r="W5108" s="683" t="str">
        <f>IF(SUM(Q5108:V5108)=X5108,"OK",SUM(Q5108:V5108)-X5108)</f>
        <v>OK</v>
      </c>
      <c r="X5108" s="141"/>
      <c r="Y5108" s="141"/>
      <c r="Z5108" s="552"/>
      <c r="AA5108" s="552"/>
      <c r="AB5108" s="683" t="str">
        <f>IF(SUM(Z5108:AA5108)=AC5108,"OK",SUM(Z5108:AA5108)-AC5108)</f>
        <v>OK</v>
      </c>
      <c r="AC5108" s="593"/>
      <c r="AD5108" s="530">
        <f t="shared" si="7586"/>
        <v>0</v>
      </c>
      <c r="AE5108" s="842">
        <f t="shared" si="7587"/>
        <v>0</v>
      </c>
      <c r="AF5108" s="931"/>
      <c r="AG5108" s="530">
        <f t="shared" si="7588"/>
        <v>0</v>
      </c>
      <c r="AH5108" s="530">
        <f t="shared" si="7589"/>
        <v>0</v>
      </c>
      <c r="AI5108" s="641"/>
      <c r="AJ5108" s="537"/>
      <c r="AK5108" s="537"/>
      <c r="AL5108" s="537"/>
      <c r="AM5108" s="537"/>
      <c r="AN5108" s="537"/>
      <c r="AO5108" s="683" t="str">
        <f>IF(SUM(AI5108:AN5108)=AP5108,"OK",SUM(AI5108:AN5108)-AP5108)</f>
        <v>OK</v>
      </c>
      <c r="AP5108" s="141"/>
      <c r="AQ5108" s="141"/>
      <c r="AR5108" s="552"/>
      <c r="AS5108" s="552"/>
      <c r="AT5108" s="683" t="str">
        <f>IF(SUM(AR5108:AS5108)=AU5108,"OK",SUM(AR5108:AS5108)-AU5108)</f>
        <v>OK</v>
      </c>
      <c r="AU5108" s="593"/>
      <c r="AV5108" s="530">
        <f t="shared" si="7592"/>
        <v>0</v>
      </c>
      <c r="AW5108" s="842">
        <f t="shared" si="7593"/>
        <v>0</v>
      </c>
      <c r="AX5108" s="115">
        <f t="shared" si="7636"/>
        <v>0</v>
      </c>
      <c r="AY5108" s="5">
        <f t="shared" si="7637"/>
        <v>0</v>
      </c>
      <c r="AZ5108" s="7">
        <f>AY5108-AX5108</f>
        <v>0</v>
      </c>
      <c r="BA5108" s="335" t="e">
        <f>AZ5108/AX5108</f>
        <v>#DIV/0!</v>
      </c>
      <c r="BB5108" s="23">
        <f t="shared" si="7638"/>
        <v>0</v>
      </c>
      <c r="BC5108" s="5">
        <f>AW5108</f>
        <v>0</v>
      </c>
      <c r="BD5108" s="7">
        <f>BC5108-BB5108</f>
        <v>0</v>
      </c>
      <c r="BE5108" s="335" t="e">
        <f>BD5108/BB5108</f>
        <v>#DIV/0!</v>
      </c>
      <c r="BG5108" s="826" t="str">
        <f t="shared" si="7639"/>
        <v>43.22</v>
      </c>
      <c r="BH5108" s="607" t="b">
        <f>COUNTIF('Codes SEC'!$B$2:$B$250,Ministres!BG5108)&gt;0</f>
        <v>1</v>
      </c>
    </row>
    <row r="5109" spans="1:66" ht="35.1" customHeight="1" x14ac:dyDescent="0.25">
      <c r="A5109" s="222" t="s">
        <v>6128</v>
      </c>
      <c r="B5109" s="112">
        <v>15</v>
      </c>
      <c r="C5109" s="116" t="s">
        <v>71</v>
      </c>
      <c r="D5109" s="620">
        <v>1000</v>
      </c>
      <c r="F5109" s="117">
        <v>12</v>
      </c>
      <c r="G5109" s="694">
        <v>1</v>
      </c>
      <c r="H5109" s="878" t="str">
        <f t="shared" si="7603"/>
        <v>056</v>
      </c>
      <c r="I5109" s="397">
        <v>84340000</v>
      </c>
      <c r="J5109" s="380" t="s">
        <v>5292</v>
      </c>
      <c r="K5109" s="411" t="s">
        <v>5661</v>
      </c>
      <c r="L5109" s="738">
        <v>0</v>
      </c>
      <c r="M5109" s="739">
        <v>0</v>
      </c>
      <c r="N5109" s="931"/>
      <c r="O5109" s="530">
        <f t="shared" si="7582"/>
        <v>0</v>
      </c>
      <c r="P5109" s="530">
        <f t="shared" si="7583"/>
        <v>0</v>
      </c>
      <c r="Q5109" s="646"/>
      <c r="R5109" s="536"/>
      <c r="S5109" s="536"/>
      <c r="T5109" s="536"/>
      <c r="U5109" s="536"/>
      <c r="V5109" s="536"/>
      <c r="W5109" s="683" t="str">
        <f t="shared" si="7584"/>
        <v>OK</v>
      </c>
      <c r="X5109" s="141"/>
      <c r="Y5109" s="141"/>
      <c r="Z5109" s="552"/>
      <c r="AA5109" s="552"/>
      <c r="AB5109" s="683" t="str">
        <f t="shared" si="7585"/>
        <v>OK</v>
      </c>
      <c r="AC5109" s="593"/>
      <c r="AD5109" s="530">
        <f t="shared" si="7586"/>
        <v>0</v>
      </c>
      <c r="AE5109" s="842">
        <f t="shared" si="7587"/>
        <v>0</v>
      </c>
      <c r="AF5109" s="931"/>
      <c r="AG5109" s="530">
        <f t="shared" si="7588"/>
        <v>0</v>
      </c>
      <c r="AH5109" s="530">
        <f t="shared" si="7589"/>
        <v>0</v>
      </c>
      <c r="AI5109" s="641"/>
      <c r="AJ5109" s="537"/>
      <c r="AK5109" s="537"/>
      <c r="AL5109" s="537"/>
      <c r="AM5109" s="537"/>
      <c r="AN5109" s="537"/>
      <c r="AO5109" s="683" t="str">
        <f t="shared" si="7590"/>
        <v>OK</v>
      </c>
      <c r="AP5109" s="141"/>
      <c r="AQ5109" s="141"/>
      <c r="AR5109" s="552"/>
      <c r="AS5109" s="552"/>
      <c r="AT5109" s="683" t="str">
        <f t="shared" si="7591"/>
        <v>OK</v>
      </c>
      <c r="AU5109" s="593"/>
      <c r="AV5109" s="530">
        <f t="shared" si="7592"/>
        <v>0</v>
      </c>
      <c r="AW5109" s="842">
        <f t="shared" si="7593"/>
        <v>0</v>
      </c>
      <c r="AX5109" s="115">
        <f t="shared" si="7636"/>
        <v>0</v>
      </c>
      <c r="AY5109" s="5">
        <f t="shared" si="7637"/>
        <v>0</v>
      </c>
      <c r="AZ5109" s="5">
        <f>AY5109-AX5109</f>
        <v>0</v>
      </c>
      <c r="BA5109" s="335" t="e">
        <f>AZ5109/AX5109</f>
        <v>#DIV/0!</v>
      </c>
      <c r="BB5109" s="23">
        <f t="shared" si="7638"/>
        <v>0</v>
      </c>
      <c r="BC5109" s="5">
        <f>AW5109</f>
        <v>0</v>
      </c>
      <c r="BD5109" s="5">
        <f>BC5109-BB5109</f>
        <v>0</v>
      </c>
      <c r="BE5109" s="335" t="e">
        <f>BD5109/BB5109</f>
        <v>#DIV/0!</v>
      </c>
      <c r="BG5109" s="826" t="str">
        <f t="shared" si="7639"/>
        <v>43.40</v>
      </c>
      <c r="BH5109" s="607" t="b">
        <f>COUNTIF('Codes SEC'!$B$2:$B$250,Ministres!BG5109)&gt;0</f>
        <v>1</v>
      </c>
    </row>
    <row r="5110" spans="1:66" ht="35.1" customHeight="1" x14ac:dyDescent="0.25">
      <c r="A5110" s="222" t="s">
        <v>6128</v>
      </c>
      <c r="B5110" s="112" t="s">
        <v>5019</v>
      </c>
      <c r="C5110" s="120" t="s">
        <v>71</v>
      </c>
      <c r="D5110" s="620">
        <v>1000</v>
      </c>
      <c r="E5110" s="278"/>
      <c r="F5110" s="116" t="s">
        <v>5306</v>
      </c>
      <c r="G5110" s="700"/>
      <c r="H5110" s="888" t="str">
        <f t="shared" si="7603"/>
        <v>056</v>
      </c>
      <c r="I5110" s="580">
        <v>84340000</v>
      </c>
      <c r="J5110" s="689" t="s">
        <v>6489</v>
      </c>
      <c r="K5110" s="411" t="s">
        <v>6490</v>
      </c>
      <c r="L5110" s="733">
        <v>0</v>
      </c>
      <c r="M5110" s="734">
        <v>0</v>
      </c>
      <c r="N5110" s="931"/>
      <c r="O5110" s="530">
        <f t="shared" si="7582"/>
        <v>0</v>
      </c>
      <c r="P5110" s="530">
        <f t="shared" si="7583"/>
        <v>0</v>
      </c>
      <c r="Q5110" s="646"/>
      <c r="R5110" s="536"/>
      <c r="S5110" s="536"/>
      <c r="T5110" s="536"/>
      <c r="U5110" s="536"/>
      <c r="V5110" s="536"/>
      <c r="W5110" s="683" t="str">
        <f t="shared" ref="W5110" si="7640">IF(SUM(Q5110:V5110)=X5110,"OK",SUM(Q5110:V5110)-X5110)</f>
        <v>OK</v>
      </c>
      <c r="X5110" s="141"/>
      <c r="Y5110" s="141"/>
      <c r="Z5110" s="552"/>
      <c r="AA5110" s="552"/>
      <c r="AB5110" s="683" t="str">
        <f t="shared" ref="AB5110" si="7641">IF(SUM(Z5110:AA5110)=AC5110,"OK",SUM(Z5110:AA5110)-AC5110)</f>
        <v>OK</v>
      </c>
      <c r="AC5110" s="593"/>
      <c r="AD5110" s="530">
        <f t="shared" si="7586"/>
        <v>0</v>
      </c>
      <c r="AE5110" s="842">
        <f t="shared" si="7587"/>
        <v>0</v>
      </c>
      <c r="AF5110" s="931"/>
      <c r="AG5110" s="530">
        <f t="shared" si="7588"/>
        <v>0</v>
      </c>
      <c r="AH5110" s="530">
        <f t="shared" si="7589"/>
        <v>0</v>
      </c>
      <c r="AI5110" s="641"/>
      <c r="AJ5110" s="537"/>
      <c r="AK5110" s="537"/>
      <c r="AL5110" s="537"/>
      <c r="AM5110" s="537"/>
      <c r="AN5110" s="537"/>
      <c r="AO5110" s="683" t="str">
        <f t="shared" ref="AO5110" si="7642">IF(SUM(AI5110:AN5110)=AP5110,"OK",SUM(AI5110:AN5110)-AP5110)</f>
        <v>OK</v>
      </c>
      <c r="AP5110" s="141"/>
      <c r="AQ5110" s="141"/>
      <c r="AR5110" s="552"/>
      <c r="AS5110" s="552"/>
      <c r="AT5110" s="683" t="str">
        <f t="shared" ref="AT5110" si="7643">IF(SUM(AR5110:AS5110)=AU5110,"OK",SUM(AR5110:AS5110)-AU5110)</f>
        <v>OK</v>
      </c>
      <c r="AU5110" s="593"/>
      <c r="AV5110" s="530">
        <f t="shared" si="7592"/>
        <v>0</v>
      </c>
      <c r="AW5110" s="842">
        <f t="shared" si="7593"/>
        <v>0</v>
      </c>
      <c r="AX5110" s="115">
        <f t="shared" si="7636"/>
        <v>0</v>
      </c>
      <c r="AY5110" s="5">
        <f t="shared" si="7637"/>
        <v>0</v>
      </c>
      <c r="AZ5110" s="7">
        <f t="shared" ref="AZ5110" si="7644">AY5110-AX5110</f>
        <v>0</v>
      </c>
      <c r="BA5110" s="335" t="e">
        <f t="shared" ref="BA5110" si="7645">AZ5110/AX5110</f>
        <v>#DIV/0!</v>
      </c>
      <c r="BB5110" s="23">
        <f t="shared" si="7638"/>
        <v>0</v>
      </c>
      <c r="BC5110" s="5">
        <f t="shared" ref="BC5110" si="7646">AW5110</f>
        <v>0</v>
      </c>
      <c r="BD5110" s="7">
        <f t="shared" ref="BD5110" si="7647">BC5110-BB5110</f>
        <v>0</v>
      </c>
      <c r="BE5110" s="335" t="e">
        <f t="shared" ref="BE5110" si="7648">BD5110/BB5110</f>
        <v>#DIV/0!</v>
      </c>
      <c r="BG5110" s="826" t="str">
        <f t="shared" si="7639"/>
        <v>43.40</v>
      </c>
      <c r="BH5110" s="607" t="b">
        <f>COUNTIF('Codes SEC'!$B$2:$B$250,Ministres!BG5110)&gt;0</f>
        <v>1</v>
      </c>
    </row>
    <row r="5111" spans="1:66" s="203" customFormat="1" ht="35.1" customHeight="1" x14ac:dyDescent="0.25">
      <c r="A5111" s="21" t="s">
        <v>6128</v>
      </c>
      <c r="B5111" s="112">
        <v>15</v>
      </c>
      <c r="C5111" s="116" t="s">
        <v>71</v>
      </c>
      <c r="D5111" s="620">
        <v>1000</v>
      </c>
      <c r="E5111" s="278"/>
      <c r="F5111" s="116">
        <v>12</v>
      </c>
      <c r="G5111" s="694"/>
      <c r="H5111" s="1012" t="s">
        <v>3353</v>
      </c>
      <c r="I5111" s="397">
        <v>84340000</v>
      </c>
      <c r="J5111" s="712" t="s">
        <v>7224</v>
      </c>
      <c r="K5111" s="408" t="s">
        <v>7225</v>
      </c>
      <c r="L5111" s="733">
        <v>0</v>
      </c>
      <c r="M5111" s="734">
        <v>0</v>
      </c>
      <c r="N5111" s="931"/>
      <c r="O5111" s="530">
        <f>IF(N5111&gt;L5111,"0 ",N5111-L5111)</f>
        <v>0</v>
      </c>
      <c r="P5111" s="530">
        <f>IF(N5111&lt;L5111,"0 ",N5111-L5111)</f>
        <v>0</v>
      </c>
      <c r="Q5111" s="646"/>
      <c r="R5111" s="536"/>
      <c r="S5111" s="536"/>
      <c r="T5111" s="536"/>
      <c r="U5111" s="536"/>
      <c r="V5111" s="536"/>
      <c r="W5111" s="683" t="str">
        <f>IF(SUM(Q5111:V5111)=X5111,"OK",SUM(Q5111:V5111)-X5111)</f>
        <v>OK</v>
      </c>
      <c r="X5111" s="141"/>
      <c r="Y5111" s="141"/>
      <c r="Z5111" s="552"/>
      <c r="AA5111" s="552"/>
      <c r="AB5111" s="683" t="str">
        <f>IF(SUM(Z5111:AA5111)=AC5111,"OK",SUM(Z5111:AA5111)-AC5111)</f>
        <v>OK</v>
      </c>
      <c r="AC5111" s="593"/>
      <c r="AD5111" s="530">
        <f>X5111+Y5111+AC5111</f>
        <v>0</v>
      </c>
      <c r="AE5111" s="842">
        <f>N5111+AD5111</f>
        <v>0</v>
      </c>
      <c r="AF5111" s="931"/>
      <c r="AG5111" s="530">
        <f>IF(AF5111&gt;M5111,"0 ",AF5111-M5111)</f>
        <v>0</v>
      </c>
      <c r="AH5111" s="530">
        <f>IF(AF5111&lt;M5111,"0 ",AF5111-M5111)</f>
        <v>0</v>
      </c>
      <c r="AI5111" s="641"/>
      <c r="AJ5111" s="537"/>
      <c r="AK5111" s="537"/>
      <c r="AL5111" s="537"/>
      <c r="AM5111" s="537"/>
      <c r="AN5111" s="537"/>
      <c r="AO5111" s="683" t="str">
        <f>IF(SUM(AI5111:AN5111)=AP5111,"OK",SUM(AI5111:AN5111)-AP5111)</f>
        <v>OK</v>
      </c>
      <c r="AP5111" s="141"/>
      <c r="AQ5111" s="141"/>
      <c r="AR5111" s="552"/>
      <c r="AS5111" s="552"/>
      <c r="AT5111" s="683" t="str">
        <f>IF(SUM(AR5111:AS5111)=AU5111,"OK",SUM(AR5111:AS5111)-AU5111)</f>
        <v>OK</v>
      </c>
      <c r="AU5111" s="593"/>
      <c r="AV5111" s="530">
        <f>AP5111+AQ5111+AU5111</f>
        <v>0</v>
      </c>
      <c r="AW5111" s="842">
        <f>AF5111+AV5111</f>
        <v>0</v>
      </c>
      <c r="AX5111" s="115">
        <f>L5111</f>
        <v>0</v>
      </c>
      <c r="AY5111" s="5">
        <f>AE5111</f>
        <v>0</v>
      </c>
      <c r="AZ5111" s="7">
        <f>AY5111-AX5111</f>
        <v>0</v>
      </c>
      <c r="BA5111" s="335" t="e">
        <f>AZ5111/AX5111</f>
        <v>#DIV/0!</v>
      </c>
      <c r="BB5111" s="23">
        <f>M5111</f>
        <v>0</v>
      </c>
      <c r="BC5111" s="5">
        <f>AW5111</f>
        <v>0</v>
      </c>
      <c r="BD5111" s="7">
        <f>BC5111-BB5111</f>
        <v>0</v>
      </c>
      <c r="BE5111" s="335" t="e">
        <f>BD5111/BB5111</f>
        <v>#DIV/0!</v>
      </c>
      <c r="BF5111" s="667"/>
      <c r="BG5111" s="826" t="str">
        <f>RIGHT(LEFT(I5111,3),2)&amp;"."&amp;RIGHT(LEFT(I5111,5),2)</f>
        <v>43.40</v>
      </c>
      <c r="BH5111" s="668" t="b">
        <f>COUNTIF('Codes SEC'!$B$2:$B$250,Ministres!BG5111)&gt;0</f>
        <v>1</v>
      </c>
      <c r="BI5111" s="667"/>
      <c r="BJ5111" s="667"/>
      <c r="BK5111" s="667"/>
      <c r="BL5111" s="667"/>
      <c r="BM5111" s="667"/>
      <c r="BN5111" s="667"/>
    </row>
    <row r="5112" spans="1:66" ht="35.1" customHeight="1" x14ac:dyDescent="0.25">
      <c r="A5112" s="222" t="s">
        <v>6128</v>
      </c>
      <c r="B5112" s="112">
        <v>15</v>
      </c>
      <c r="C5112" s="116" t="s">
        <v>71</v>
      </c>
      <c r="D5112" s="620">
        <v>1000</v>
      </c>
      <c r="F5112" s="117">
        <v>12</v>
      </c>
      <c r="G5112" s="694">
        <v>1</v>
      </c>
      <c r="H5112" s="878" t="str">
        <f t="shared" si="7603"/>
        <v>056</v>
      </c>
      <c r="I5112" s="397">
        <v>84353000</v>
      </c>
      <c r="J5112" s="380" t="s">
        <v>5293</v>
      </c>
      <c r="K5112" s="411" t="s">
        <v>5662</v>
      </c>
      <c r="L5112" s="738">
        <v>0</v>
      </c>
      <c r="M5112" s="739">
        <v>0</v>
      </c>
      <c r="N5112" s="931"/>
      <c r="O5112" s="530">
        <f t="shared" si="7582"/>
        <v>0</v>
      </c>
      <c r="P5112" s="530">
        <f t="shared" si="7583"/>
        <v>0</v>
      </c>
      <c r="Q5112" s="646"/>
      <c r="R5112" s="536"/>
      <c r="S5112" s="536"/>
      <c r="T5112" s="536"/>
      <c r="U5112" s="536"/>
      <c r="V5112" s="536"/>
      <c r="W5112" s="683" t="str">
        <f t="shared" si="7584"/>
        <v>OK</v>
      </c>
      <c r="X5112" s="141"/>
      <c r="Y5112" s="141"/>
      <c r="Z5112" s="552"/>
      <c r="AA5112" s="552"/>
      <c r="AB5112" s="683" t="str">
        <f t="shared" si="7585"/>
        <v>OK</v>
      </c>
      <c r="AC5112" s="593"/>
      <c r="AD5112" s="530">
        <f t="shared" si="7586"/>
        <v>0</v>
      </c>
      <c r="AE5112" s="842">
        <f t="shared" si="7587"/>
        <v>0</v>
      </c>
      <c r="AF5112" s="931"/>
      <c r="AG5112" s="530">
        <f t="shared" si="7588"/>
        <v>0</v>
      </c>
      <c r="AH5112" s="530">
        <f t="shared" si="7589"/>
        <v>0</v>
      </c>
      <c r="AI5112" s="641"/>
      <c r="AJ5112" s="537"/>
      <c r="AK5112" s="537"/>
      <c r="AL5112" s="537"/>
      <c r="AM5112" s="537"/>
      <c r="AN5112" s="537"/>
      <c r="AO5112" s="683" t="str">
        <f t="shared" si="7590"/>
        <v>OK</v>
      </c>
      <c r="AP5112" s="141"/>
      <c r="AQ5112" s="141"/>
      <c r="AR5112" s="552"/>
      <c r="AS5112" s="552"/>
      <c r="AT5112" s="683" t="str">
        <f t="shared" si="7591"/>
        <v>OK</v>
      </c>
      <c r="AU5112" s="593"/>
      <c r="AV5112" s="530">
        <f t="shared" si="7592"/>
        <v>0</v>
      </c>
      <c r="AW5112" s="842">
        <f t="shared" si="7593"/>
        <v>0</v>
      </c>
      <c r="AX5112" s="115">
        <f t="shared" si="7636"/>
        <v>0</v>
      </c>
      <c r="AY5112" s="5">
        <f t="shared" si="7637"/>
        <v>0</v>
      </c>
      <c r="AZ5112" s="5">
        <f>AY5112-AX5112</f>
        <v>0</v>
      </c>
      <c r="BA5112" s="335" t="e">
        <f>AZ5112/AX5112</f>
        <v>#DIV/0!</v>
      </c>
      <c r="BB5112" s="23">
        <f t="shared" si="7638"/>
        <v>0</v>
      </c>
      <c r="BC5112" s="5">
        <f>AW5112</f>
        <v>0</v>
      </c>
      <c r="BD5112" s="5">
        <f>BC5112-BB5112</f>
        <v>0</v>
      </c>
      <c r="BE5112" s="335" t="e">
        <f>BD5112/BB5112</f>
        <v>#DIV/0!</v>
      </c>
      <c r="BG5112" s="826" t="str">
        <f t="shared" si="7639"/>
        <v>43.53</v>
      </c>
      <c r="BH5112" s="607" t="b">
        <f>COUNTIF('Codes SEC'!$B$2:$B$250,Ministres!BG5112)&gt;0</f>
        <v>1</v>
      </c>
    </row>
    <row r="5113" spans="1:66" ht="35.1" customHeight="1" x14ac:dyDescent="0.25">
      <c r="A5113" s="222" t="s">
        <v>6128</v>
      </c>
      <c r="B5113" s="112">
        <v>15</v>
      </c>
      <c r="C5113" s="120" t="s">
        <v>71</v>
      </c>
      <c r="D5113" s="620">
        <v>1000</v>
      </c>
      <c r="E5113" s="278"/>
      <c r="F5113" s="116">
        <v>12</v>
      </c>
      <c r="G5113" s="700"/>
      <c r="H5113" s="888" t="str">
        <f t="shared" si="7603"/>
        <v>056</v>
      </c>
      <c r="I5113" s="580">
        <v>84353000</v>
      </c>
      <c r="J5113" s="689" t="s">
        <v>6225</v>
      </c>
      <c r="K5113" s="411" t="s">
        <v>6226</v>
      </c>
      <c r="L5113" s="733">
        <v>0</v>
      </c>
      <c r="M5113" s="734">
        <v>0</v>
      </c>
      <c r="N5113" s="931"/>
      <c r="O5113" s="530">
        <f t="shared" si="7582"/>
        <v>0</v>
      </c>
      <c r="P5113" s="530">
        <f t="shared" si="7583"/>
        <v>0</v>
      </c>
      <c r="Q5113" s="646"/>
      <c r="R5113" s="536"/>
      <c r="S5113" s="536"/>
      <c r="T5113" s="536"/>
      <c r="U5113" s="536"/>
      <c r="V5113" s="536"/>
      <c r="W5113" s="683" t="str">
        <f t="shared" si="7584"/>
        <v>OK</v>
      </c>
      <c r="X5113" s="141"/>
      <c r="Y5113" s="141"/>
      <c r="Z5113" s="552"/>
      <c r="AA5113" s="552"/>
      <c r="AB5113" s="683" t="str">
        <f t="shared" si="7585"/>
        <v>OK</v>
      </c>
      <c r="AC5113" s="593"/>
      <c r="AD5113" s="530">
        <f t="shared" si="7586"/>
        <v>0</v>
      </c>
      <c r="AE5113" s="842">
        <f t="shared" si="7587"/>
        <v>0</v>
      </c>
      <c r="AF5113" s="931"/>
      <c r="AG5113" s="530">
        <f t="shared" si="7588"/>
        <v>0</v>
      </c>
      <c r="AH5113" s="530">
        <f t="shared" si="7589"/>
        <v>0</v>
      </c>
      <c r="AI5113" s="641"/>
      <c r="AJ5113" s="537"/>
      <c r="AK5113" s="537"/>
      <c r="AL5113" s="537"/>
      <c r="AM5113" s="537"/>
      <c r="AN5113" s="537"/>
      <c r="AO5113" s="683" t="str">
        <f t="shared" si="7590"/>
        <v>OK</v>
      </c>
      <c r="AP5113" s="141"/>
      <c r="AQ5113" s="141"/>
      <c r="AR5113" s="552"/>
      <c r="AS5113" s="552"/>
      <c r="AT5113" s="683" t="str">
        <f t="shared" si="7591"/>
        <v>OK</v>
      </c>
      <c r="AU5113" s="593"/>
      <c r="AV5113" s="530">
        <f t="shared" si="7592"/>
        <v>0</v>
      </c>
      <c r="AW5113" s="842">
        <f t="shared" si="7593"/>
        <v>0</v>
      </c>
      <c r="AX5113" s="115">
        <f t="shared" si="7636"/>
        <v>0</v>
      </c>
      <c r="AY5113" s="5">
        <f t="shared" si="7637"/>
        <v>0</v>
      </c>
      <c r="AZ5113" s="7">
        <f>AY5113-AX5113</f>
        <v>0</v>
      </c>
      <c r="BA5113" s="335" t="e">
        <f>AZ5113/AX5113</f>
        <v>#DIV/0!</v>
      </c>
      <c r="BB5113" s="23">
        <f t="shared" si="7638"/>
        <v>0</v>
      </c>
      <c r="BC5113" s="5">
        <f>AW5113</f>
        <v>0</v>
      </c>
      <c r="BD5113" s="7">
        <f>BC5113-BB5113</f>
        <v>0</v>
      </c>
      <c r="BE5113" s="335" t="e">
        <f>BD5113/BB5113</f>
        <v>#DIV/0!</v>
      </c>
      <c r="BG5113" s="826" t="str">
        <f t="shared" si="7639"/>
        <v>43.53</v>
      </c>
      <c r="BH5113" s="607" t="b">
        <f>COUNTIF('Codes SEC'!$B$2:$B$250,Ministres!BG5113)&gt;0</f>
        <v>1</v>
      </c>
    </row>
    <row r="5114" spans="1:66" ht="35.1" customHeight="1" x14ac:dyDescent="0.25">
      <c r="A5114" s="21" t="s">
        <v>6128</v>
      </c>
      <c r="B5114" s="112">
        <v>15</v>
      </c>
      <c r="C5114" s="116" t="s">
        <v>71</v>
      </c>
      <c r="D5114" s="620">
        <v>1000</v>
      </c>
      <c r="E5114" s="278"/>
      <c r="F5114" s="116">
        <v>6</v>
      </c>
      <c r="G5114" s="700">
        <v>1</v>
      </c>
      <c r="H5114" s="888" t="str">
        <f t="shared" si="7603"/>
        <v>056</v>
      </c>
      <c r="I5114" s="580" t="s">
        <v>3268</v>
      </c>
      <c r="J5114" s="573" t="s">
        <v>2280</v>
      </c>
      <c r="K5114" s="408" t="s">
        <v>506</v>
      </c>
      <c r="L5114" s="733">
        <v>0</v>
      </c>
      <c r="M5114" s="734">
        <v>0</v>
      </c>
      <c r="N5114" s="931"/>
      <c r="O5114" s="530">
        <f t="shared" si="7582"/>
        <v>0</v>
      </c>
      <c r="P5114" s="530">
        <f t="shared" si="7583"/>
        <v>0</v>
      </c>
      <c r="Q5114" s="646"/>
      <c r="R5114" s="536"/>
      <c r="S5114" s="536"/>
      <c r="T5114" s="536"/>
      <c r="U5114" s="536"/>
      <c r="V5114" s="536"/>
      <c r="W5114" s="683" t="str">
        <f t="shared" si="7584"/>
        <v>OK</v>
      </c>
      <c r="X5114" s="141"/>
      <c r="Y5114" s="141"/>
      <c r="Z5114" s="552"/>
      <c r="AA5114" s="552"/>
      <c r="AB5114" s="683" t="str">
        <f t="shared" si="7585"/>
        <v>OK</v>
      </c>
      <c r="AC5114" s="593"/>
      <c r="AD5114" s="530">
        <f t="shared" si="7586"/>
        <v>0</v>
      </c>
      <c r="AE5114" s="842">
        <f t="shared" si="7587"/>
        <v>0</v>
      </c>
      <c r="AF5114" s="931"/>
      <c r="AG5114" s="530">
        <f t="shared" si="7588"/>
        <v>0</v>
      </c>
      <c r="AH5114" s="530">
        <f t="shared" si="7589"/>
        <v>0</v>
      </c>
      <c r="AI5114" s="641"/>
      <c r="AJ5114" s="537"/>
      <c r="AK5114" s="537"/>
      <c r="AL5114" s="537"/>
      <c r="AM5114" s="537"/>
      <c r="AN5114" s="537"/>
      <c r="AO5114" s="683" t="str">
        <f t="shared" si="7590"/>
        <v>OK</v>
      </c>
      <c r="AP5114" s="141"/>
      <c r="AQ5114" s="141"/>
      <c r="AR5114" s="552"/>
      <c r="AS5114" s="552"/>
      <c r="AT5114" s="683" t="str">
        <f t="shared" si="7591"/>
        <v>OK</v>
      </c>
      <c r="AU5114" s="593"/>
      <c r="AV5114" s="530">
        <f t="shared" si="7592"/>
        <v>0</v>
      </c>
      <c r="AW5114" s="842">
        <f t="shared" si="7593"/>
        <v>0</v>
      </c>
      <c r="AX5114" s="115">
        <f t="shared" si="7636"/>
        <v>0</v>
      </c>
      <c r="AY5114" s="5">
        <f t="shared" si="7637"/>
        <v>0</v>
      </c>
      <c r="AZ5114" s="7">
        <f t="shared" si="7596"/>
        <v>0</v>
      </c>
      <c r="BA5114" s="335" t="e">
        <f t="shared" si="7597"/>
        <v>#DIV/0!</v>
      </c>
      <c r="BB5114" s="23">
        <f t="shared" si="7638"/>
        <v>0</v>
      </c>
      <c r="BC5114" s="5">
        <f t="shared" si="7599"/>
        <v>0</v>
      </c>
      <c r="BD5114" s="7">
        <f t="shared" si="7600"/>
        <v>0</v>
      </c>
      <c r="BE5114" s="335" t="e">
        <f t="shared" si="7601"/>
        <v>#DIV/0!</v>
      </c>
      <c r="BG5114" s="826" t="str">
        <f t="shared" si="7639"/>
        <v>45.24</v>
      </c>
      <c r="BH5114" s="607" t="b">
        <f>COUNTIF('Codes SEC'!$B$2:$B$250,Ministres!BG5114)&gt;0</f>
        <v>1</v>
      </c>
    </row>
    <row r="5115" spans="1:66" ht="35.1" customHeight="1" x14ac:dyDescent="0.25">
      <c r="A5115" s="222" t="s">
        <v>6128</v>
      </c>
      <c r="B5115" s="112">
        <v>15</v>
      </c>
      <c r="C5115" s="116" t="s">
        <v>71</v>
      </c>
      <c r="D5115" s="620">
        <v>1000</v>
      </c>
      <c r="E5115" s="278"/>
      <c r="F5115" s="116">
        <v>12</v>
      </c>
      <c r="G5115" s="700">
        <v>1</v>
      </c>
      <c r="H5115" s="888" t="str">
        <f t="shared" si="7603"/>
        <v>056</v>
      </c>
      <c r="I5115" s="580" t="s">
        <v>3268</v>
      </c>
      <c r="J5115" s="573" t="s">
        <v>2281</v>
      </c>
      <c r="K5115" s="424" t="s">
        <v>4771</v>
      </c>
      <c r="L5115" s="733">
        <v>0</v>
      </c>
      <c r="M5115" s="734">
        <v>0</v>
      </c>
      <c r="N5115" s="931"/>
      <c r="O5115" s="530">
        <f t="shared" si="7582"/>
        <v>0</v>
      </c>
      <c r="P5115" s="530">
        <f t="shared" si="7583"/>
        <v>0</v>
      </c>
      <c r="Q5115" s="646"/>
      <c r="R5115" s="536"/>
      <c r="S5115" s="536"/>
      <c r="T5115" s="536"/>
      <c r="U5115" s="536"/>
      <c r="V5115" s="536"/>
      <c r="W5115" s="683" t="str">
        <f t="shared" si="7584"/>
        <v>OK</v>
      </c>
      <c r="X5115" s="141"/>
      <c r="Y5115" s="141"/>
      <c r="Z5115" s="552"/>
      <c r="AA5115" s="552"/>
      <c r="AB5115" s="683" t="str">
        <f t="shared" si="7585"/>
        <v>OK</v>
      </c>
      <c r="AC5115" s="593"/>
      <c r="AD5115" s="530">
        <f t="shared" si="7586"/>
        <v>0</v>
      </c>
      <c r="AE5115" s="842">
        <f t="shared" si="7587"/>
        <v>0</v>
      </c>
      <c r="AF5115" s="931"/>
      <c r="AG5115" s="530">
        <f t="shared" si="7588"/>
        <v>0</v>
      </c>
      <c r="AH5115" s="530">
        <f t="shared" si="7589"/>
        <v>0</v>
      </c>
      <c r="AI5115" s="641"/>
      <c r="AJ5115" s="537"/>
      <c r="AK5115" s="537"/>
      <c r="AL5115" s="537"/>
      <c r="AM5115" s="537"/>
      <c r="AN5115" s="537"/>
      <c r="AO5115" s="683" t="str">
        <f t="shared" si="7590"/>
        <v>OK</v>
      </c>
      <c r="AP5115" s="141"/>
      <c r="AQ5115" s="141"/>
      <c r="AR5115" s="552"/>
      <c r="AS5115" s="552"/>
      <c r="AT5115" s="683" t="str">
        <f t="shared" si="7591"/>
        <v>OK</v>
      </c>
      <c r="AU5115" s="593"/>
      <c r="AV5115" s="530">
        <f t="shared" si="7592"/>
        <v>0</v>
      </c>
      <c r="AW5115" s="842">
        <f t="shared" si="7593"/>
        <v>0</v>
      </c>
      <c r="AX5115" s="115">
        <f t="shared" si="7636"/>
        <v>0</v>
      </c>
      <c r="AY5115" s="5">
        <f t="shared" si="7637"/>
        <v>0</v>
      </c>
      <c r="AZ5115" s="7">
        <f>AY5115-AX5115</f>
        <v>0</v>
      </c>
      <c r="BA5115" s="335" t="e">
        <f>AZ5115/AX5115</f>
        <v>#DIV/0!</v>
      </c>
      <c r="BB5115" s="23">
        <f t="shared" si="7638"/>
        <v>0</v>
      </c>
      <c r="BC5115" s="5">
        <f>AW5115</f>
        <v>0</v>
      </c>
      <c r="BD5115" s="7">
        <f>BC5115-BB5115</f>
        <v>0</v>
      </c>
      <c r="BE5115" s="335" t="e">
        <f>BD5115/BB5115</f>
        <v>#DIV/0!</v>
      </c>
      <c r="BG5115" s="826" t="str">
        <f t="shared" si="7639"/>
        <v>45.24</v>
      </c>
      <c r="BH5115" s="607" t="b">
        <f>COUNTIF('Codes SEC'!$B$2:$B$250,Ministres!BG5115)&gt;0</f>
        <v>1</v>
      </c>
    </row>
    <row r="5116" spans="1:66" ht="35.1" customHeight="1" x14ac:dyDescent="0.25">
      <c r="A5116" s="21" t="s">
        <v>6128</v>
      </c>
      <c r="B5116" s="112">
        <v>15</v>
      </c>
      <c r="C5116" s="116" t="s">
        <v>71</v>
      </c>
      <c r="D5116" s="620">
        <v>1000</v>
      </c>
      <c r="E5116" s="284"/>
      <c r="F5116" s="116">
        <v>12</v>
      </c>
      <c r="G5116" s="700">
        <v>1</v>
      </c>
      <c r="H5116" s="888" t="str">
        <f t="shared" si="7603"/>
        <v>056</v>
      </c>
      <c r="I5116" s="580" t="s">
        <v>3268</v>
      </c>
      <c r="J5116" s="573" t="s">
        <v>2282</v>
      </c>
      <c r="K5116" s="419" t="s">
        <v>3759</v>
      </c>
      <c r="L5116" s="733">
        <v>155</v>
      </c>
      <c r="M5116" s="734">
        <v>121</v>
      </c>
      <c r="N5116" s="931"/>
      <c r="O5116" s="530">
        <f t="shared" si="7582"/>
        <v>-155</v>
      </c>
      <c r="P5116" s="530" t="str">
        <f t="shared" si="7583"/>
        <v xml:space="preserve">0 </v>
      </c>
      <c r="Q5116" s="646"/>
      <c r="R5116" s="536"/>
      <c r="S5116" s="536"/>
      <c r="T5116" s="536"/>
      <c r="U5116" s="536"/>
      <c r="V5116" s="536"/>
      <c r="W5116" s="683" t="str">
        <f>IF(SUM(Q5116:V5116)=X5116,"OK",SUM(Q5116:V5116)-X5116)</f>
        <v>OK</v>
      </c>
      <c r="X5116" s="141"/>
      <c r="Y5116" s="141"/>
      <c r="Z5116" s="552"/>
      <c r="AA5116" s="552"/>
      <c r="AB5116" s="683" t="str">
        <f>IF(SUM(Z5116:AA5116)=AC5116,"OK",SUM(Z5116:AA5116)-AC5116)</f>
        <v>OK</v>
      </c>
      <c r="AC5116" s="593"/>
      <c r="AD5116" s="530">
        <f t="shared" si="7586"/>
        <v>0</v>
      </c>
      <c r="AE5116" s="842">
        <f t="shared" si="7587"/>
        <v>0</v>
      </c>
      <c r="AF5116" s="931"/>
      <c r="AG5116" s="530">
        <f t="shared" si="7588"/>
        <v>-121</v>
      </c>
      <c r="AH5116" s="530" t="str">
        <f t="shared" si="7589"/>
        <v xml:space="preserve">0 </v>
      </c>
      <c r="AI5116" s="641"/>
      <c r="AJ5116" s="537"/>
      <c r="AK5116" s="537"/>
      <c r="AL5116" s="537"/>
      <c r="AM5116" s="537"/>
      <c r="AN5116" s="537"/>
      <c r="AO5116" s="683" t="str">
        <f>IF(SUM(AI5116:AN5116)=AP5116,"OK",SUM(AI5116:AN5116)-AP5116)</f>
        <v>OK</v>
      </c>
      <c r="AP5116" s="141"/>
      <c r="AQ5116" s="141"/>
      <c r="AR5116" s="552"/>
      <c r="AS5116" s="552"/>
      <c r="AT5116" s="683" t="str">
        <f>IF(SUM(AR5116:AS5116)=AU5116,"OK",SUM(AR5116:AS5116)-AU5116)</f>
        <v>OK</v>
      </c>
      <c r="AU5116" s="593"/>
      <c r="AV5116" s="530">
        <f t="shared" si="7592"/>
        <v>0</v>
      </c>
      <c r="AW5116" s="842">
        <f t="shared" si="7593"/>
        <v>0</v>
      </c>
      <c r="AX5116" s="115">
        <f t="shared" si="7636"/>
        <v>155</v>
      </c>
      <c r="AY5116" s="5">
        <f t="shared" si="7637"/>
        <v>0</v>
      </c>
      <c r="AZ5116" s="7">
        <f>AY5116-AX5116</f>
        <v>-155</v>
      </c>
      <c r="BA5116" s="335">
        <f>AZ5116/AX5116</f>
        <v>-1</v>
      </c>
      <c r="BB5116" s="23">
        <f t="shared" si="7638"/>
        <v>121</v>
      </c>
      <c r="BC5116" s="5">
        <f>AW5116</f>
        <v>0</v>
      </c>
      <c r="BD5116" s="7">
        <f>BC5116-BB5116</f>
        <v>-121</v>
      </c>
      <c r="BE5116" s="335">
        <f>BD5116/BB5116</f>
        <v>-1</v>
      </c>
      <c r="BG5116" s="826" t="str">
        <f t="shared" si="7639"/>
        <v>45.24</v>
      </c>
      <c r="BH5116" s="607" t="b">
        <f>COUNTIF('Codes SEC'!$B$2:$B$250,Ministres!BG5116)&gt;0</f>
        <v>1</v>
      </c>
    </row>
    <row r="5117" spans="1:66" ht="35.1" customHeight="1" x14ac:dyDescent="0.25">
      <c r="A5117" s="21" t="s">
        <v>6128</v>
      </c>
      <c r="B5117" s="112">
        <v>15</v>
      </c>
      <c r="C5117" s="116" t="s">
        <v>71</v>
      </c>
      <c r="D5117" s="620">
        <v>1000</v>
      </c>
      <c r="E5117" s="278"/>
      <c r="F5117" s="116">
        <v>6</v>
      </c>
      <c r="G5117" s="700">
        <v>1</v>
      </c>
      <c r="H5117" s="888" t="str">
        <f t="shared" si="7603"/>
        <v>056</v>
      </c>
      <c r="I5117" s="580" t="s">
        <v>3268</v>
      </c>
      <c r="J5117" s="573" t="s">
        <v>2283</v>
      </c>
      <c r="K5117" s="500" t="s">
        <v>4592</v>
      </c>
      <c r="L5117" s="733">
        <v>0</v>
      </c>
      <c r="M5117" s="734">
        <v>0</v>
      </c>
      <c r="N5117" s="931"/>
      <c r="O5117" s="530">
        <f t="shared" si="7582"/>
        <v>0</v>
      </c>
      <c r="P5117" s="530">
        <f t="shared" si="7583"/>
        <v>0</v>
      </c>
      <c r="Q5117" s="646"/>
      <c r="R5117" s="536"/>
      <c r="S5117" s="536"/>
      <c r="T5117" s="536"/>
      <c r="U5117" s="536"/>
      <c r="V5117" s="536"/>
      <c r="W5117" s="683" t="str">
        <f>IF(SUM(Q5117:V5117)=X5117,"OK",SUM(Q5117:V5117)-X5117)</f>
        <v>OK</v>
      </c>
      <c r="X5117" s="141"/>
      <c r="Y5117" s="141"/>
      <c r="Z5117" s="552"/>
      <c r="AA5117" s="552"/>
      <c r="AB5117" s="683" t="str">
        <f>IF(SUM(Z5117:AA5117)=AC5117,"OK",SUM(Z5117:AA5117)-AC5117)</f>
        <v>OK</v>
      </c>
      <c r="AC5117" s="593"/>
      <c r="AD5117" s="530">
        <f t="shared" si="7586"/>
        <v>0</v>
      </c>
      <c r="AE5117" s="842">
        <f t="shared" si="7587"/>
        <v>0</v>
      </c>
      <c r="AF5117" s="931"/>
      <c r="AG5117" s="530">
        <f t="shared" si="7588"/>
        <v>0</v>
      </c>
      <c r="AH5117" s="530">
        <f t="shared" si="7589"/>
        <v>0</v>
      </c>
      <c r="AI5117" s="641"/>
      <c r="AJ5117" s="537"/>
      <c r="AK5117" s="537"/>
      <c r="AL5117" s="537"/>
      <c r="AM5117" s="537"/>
      <c r="AN5117" s="537"/>
      <c r="AO5117" s="683" t="str">
        <f>IF(SUM(AI5117:AN5117)=AP5117,"OK",SUM(AI5117:AN5117)-AP5117)</f>
        <v>OK</v>
      </c>
      <c r="AP5117" s="141"/>
      <c r="AQ5117" s="141"/>
      <c r="AR5117" s="552"/>
      <c r="AS5117" s="552"/>
      <c r="AT5117" s="683" t="str">
        <f>IF(SUM(AR5117:AS5117)=AU5117,"OK",SUM(AR5117:AS5117)-AU5117)</f>
        <v>OK</v>
      </c>
      <c r="AU5117" s="593"/>
      <c r="AV5117" s="530">
        <f t="shared" si="7592"/>
        <v>0</v>
      </c>
      <c r="AW5117" s="842">
        <f t="shared" si="7593"/>
        <v>0</v>
      </c>
      <c r="AX5117" s="115">
        <f t="shared" si="7636"/>
        <v>0</v>
      </c>
      <c r="AY5117" s="5">
        <f t="shared" si="7637"/>
        <v>0</v>
      </c>
      <c r="AZ5117" s="7">
        <f>AY5117-AX5117</f>
        <v>0</v>
      </c>
      <c r="BA5117" s="335" t="e">
        <f>AZ5117/AX5117</f>
        <v>#DIV/0!</v>
      </c>
      <c r="BB5117" s="23">
        <f t="shared" si="7638"/>
        <v>0</v>
      </c>
      <c r="BC5117" s="5">
        <f>AW5117</f>
        <v>0</v>
      </c>
      <c r="BD5117" s="7">
        <f>BC5117-BB5117</f>
        <v>0</v>
      </c>
      <c r="BE5117" s="335" t="e">
        <f>BD5117/BB5117</f>
        <v>#DIV/0!</v>
      </c>
      <c r="BF5117" s="40"/>
      <c r="BG5117" s="826" t="str">
        <f t="shared" si="7639"/>
        <v>45.24</v>
      </c>
      <c r="BH5117" s="607" t="b">
        <f>COUNTIF('Codes SEC'!$B$2:$B$250,Ministres!BG5117)&gt;0</f>
        <v>1</v>
      </c>
    </row>
    <row r="5118" spans="1:66" ht="35.1" customHeight="1" x14ac:dyDescent="0.25">
      <c r="A5118" s="190" t="s">
        <v>6128</v>
      </c>
      <c r="B5118" s="583">
        <v>15</v>
      </c>
      <c r="C5118" s="120" t="s">
        <v>71</v>
      </c>
      <c r="D5118" s="622">
        <v>1000</v>
      </c>
      <c r="E5118" s="604"/>
      <c r="F5118" s="117">
        <v>6</v>
      </c>
      <c r="G5118" s="697">
        <v>1</v>
      </c>
      <c r="H5118" s="890" t="str">
        <f t="shared" si="7603"/>
        <v>056</v>
      </c>
      <c r="I5118" s="605">
        <v>84524000</v>
      </c>
      <c r="J5118" s="816" t="s">
        <v>5041</v>
      </c>
      <c r="K5118" s="669" t="s">
        <v>5242</v>
      </c>
      <c r="L5118" s="733">
        <v>0</v>
      </c>
      <c r="M5118" s="734">
        <v>0</v>
      </c>
      <c r="N5118" s="931"/>
      <c r="O5118" s="530">
        <f t="shared" si="7582"/>
        <v>0</v>
      </c>
      <c r="P5118" s="530">
        <f t="shared" si="7583"/>
        <v>0</v>
      </c>
      <c r="Q5118" s="646"/>
      <c r="R5118" s="536"/>
      <c r="S5118" s="536"/>
      <c r="T5118" s="536"/>
      <c r="U5118" s="536"/>
      <c r="V5118" s="536"/>
      <c r="W5118" s="683" t="str">
        <f>IF(SUM(Q5118:V5118)=X5118,"OK",SUM(Q5118:V5118)-X5118)</f>
        <v>OK</v>
      </c>
      <c r="X5118" s="141"/>
      <c r="Y5118" s="141"/>
      <c r="Z5118" s="552"/>
      <c r="AA5118" s="552"/>
      <c r="AB5118" s="683" t="str">
        <f>IF(SUM(Z5118:AA5118)=AC5118,"OK",SUM(Z5118:AA5118)-AC5118)</f>
        <v>OK</v>
      </c>
      <c r="AC5118" s="593"/>
      <c r="AD5118" s="530">
        <f t="shared" si="7586"/>
        <v>0</v>
      </c>
      <c r="AE5118" s="842">
        <f t="shared" si="7587"/>
        <v>0</v>
      </c>
      <c r="AF5118" s="931"/>
      <c r="AG5118" s="530">
        <f t="shared" si="7588"/>
        <v>0</v>
      </c>
      <c r="AH5118" s="530">
        <f t="shared" si="7589"/>
        <v>0</v>
      </c>
      <c r="AI5118" s="641"/>
      <c r="AJ5118" s="537"/>
      <c r="AK5118" s="537"/>
      <c r="AL5118" s="537"/>
      <c r="AM5118" s="537"/>
      <c r="AN5118" s="537"/>
      <c r="AO5118" s="683" t="str">
        <f>IF(SUM(AI5118:AN5118)=AP5118,"OK",SUM(AI5118:AN5118)-AP5118)</f>
        <v>OK</v>
      </c>
      <c r="AP5118" s="141"/>
      <c r="AQ5118" s="141"/>
      <c r="AR5118" s="552"/>
      <c r="AS5118" s="552"/>
      <c r="AT5118" s="683" t="str">
        <f>IF(SUM(AR5118:AS5118)=AU5118,"OK",SUM(AR5118:AS5118)-AU5118)</f>
        <v>OK</v>
      </c>
      <c r="AU5118" s="593"/>
      <c r="AV5118" s="530">
        <f t="shared" si="7592"/>
        <v>0</v>
      </c>
      <c r="AW5118" s="842">
        <f t="shared" si="7593"/>
        <v>0</v>
      </c>
      <c r="AX5118" s="115">
        <f t="shared" si="7636"/>
        <v>0</v>
      </c>
      <c r="AY5118" s="5">
        <f t="shared" si="7637"/>
        <v>0</v>
      </c>
      <c r="AZ5118" s="7">
        <f>AY5118-AX5118</f>
        <v>0</v>
      </c>
      <c r="BA5118" s="335" t="e">
        <f>AZ5118/AX5118</f>
        <v>#DIV/0!</v>
      </c>
      <c r="BB5118" s="23">
        <f t="shared" si="7638"/>
        <v>0</v>
      </c>
      <c r="BC5118" s="5">
        <f>AW5118</f>
        <v>0</v>
      </c>
      <c r="BD5118" s="7">
        <f>BC5118-BB5118</f>
        <v>0</v>
      </c>
      <c r="BE5118" s="335" t="e">
        <f>BD5118/BB5118</f>
        <v>#DIV/0!</v>
      </c>
      <c r="BG5118" s="826" t="str">
        <f t="shared" si="7639"/>
        <v>45.24</v>
      </c>
      <c r="BH5118" s="607" t="b">
        <f>COUNTIF('Codes SEC'!$B$2:$B$250,Ministres!BG5118)&gt;0</f>
        <v>1</v>
      </c>
    </row>
    <row r="5119" spans="1:66" ht="35.1" customHeight="1" x14ac:dyDescent="0.25">
      <c r="A5119" s="190" t="s">
        <v>6128</v>
      </c>
      <c r="B5119" s="583">
        <v>15</v>
      </c>
      <c r="C5119" s="120" t="s">
        <v>71</v>
      </c>
      <c r="D5119" s="622">
        <v>1000</v>
      </c>
      <c r="E5119" s="604"/>
      <c r="F5119" s="192">
        <v>12</v>
      </c>
      <c r="G5119" s="697">
        <v>1</v>
      </c>
      <c r="H5119" s="890" t="str">
        <f t="shared" si="7603"/>
        <v>056</v>
      </c>
      <c r="I5119" s="585" t="s">
        <v>3268</v>
      </c>
      <c r="J5119" s="380" t="s">
        <v>5068</v>
      </c>
      <c r="K5119" s="424" t="s">
        <v>6414</v>
      </c>
      <c r="L5119" s="733">
        <v>0</v>
      </c>
      <c r="M5119" s="734">
        <v>0</v>
      </c>
      <c r="N5119" s="931"/>
      <c r="O5119" s="530">
        <f t="shared" si="7582"/>
        <v>0</v>
      </c>
      <c r="P5119" s="530">
        <f t="shared" si="7583"/>
        <v>0</v>
      </c>
      <c r="Q5119" s="646"/>
      <c r="R5119" s="536"/>
      <c r="S5119" s="536"/>
      <c r="T5119" s="536"/>
      <c r="U5119" s="536"/>
      <c r="V5119" s="536"/>
      <c r="W5119" s="683" t="str">
        <f t="shared" si="7584"/>
        <v>OK</v>
      </c>
      <c r="X5119" s="141"/>
      <c r="Y5119" s="141"/>
      <c r="Z5119" s="552"/>
      <c r="AA5119" s="552"/>
      <c r="AB5119" s="683" t="str">
        <f t="shared" si="7585"/>
        <v>OK</v>
      </c>
      <c r="AC5119" s="593"/>
      <c r="AD5119" s="530">
        <f t="shared" si="7586"/>
        <v>0</v>
      </c>
      <c r="AE5119" s="842">
        <f t="shared" si="7587"/>
        <v>0</v>
      </c>
      <c r="AF5119" s="931"/>
      <c r="AG5119" s="530">
        <f t="shared" si="7588"/>
        <v>0</v>
      </c>
      <c r="AH5119" s="530">
        <f t="shared" si="7589"/>
        <v>0</v>
      </c>
      <c r="AI5119" s="641"/>
      <c r="AJ5119" s="537"/>
      <c r="AK5119" s="537"/>
      <c r="AL5119" s="537"/>
      <c r="AM5119" s="537"/>
      <c r="AN5119" s="537"/>
      <c r="AO5119" s="683" t="str">
        <f t="shared" si="7590"/>
        <v>OK</v>
      </c>
      <c r="AP5119" s="141"/>
      <c r="AQ5119" s="141"/>
      <c r="AR5119" s="552"/>
      <c r="AS5119" s="552"/>
      <c r="AT5119" s="683" t="str">
        <f t="shared" si="7591"/>
        <v>OK</v>
      </c>
      <c r="AU5119" s="593"/>
      <c r="AV5119" s="530">
        <f t="shared" si="7592"/>
        <v>0</v>
      </c>
      <c r="AW5119" s="842">
        <f t="shared" si="7593"/>
        <v>0</v>
      </c>
      <c r="AX5119" s="115">
        <f t="shared" si="7636"/>
        <v>0</v>
      </c>
      <c r="AY5119" s="5">
        <f t="shared" si="7637"/>
        <v>0</v>
      </c>
      <c r="AZ5119" s="7">
        <f>AY5119-AX5119</f>
        <v>0</v>
      </c>
      <c r="BA5119" s="335" t="e">
        <f>AZ5119/AX5119</f>
        <v>#DIV/0!</v>
      </c>
      <c r="BB5119" s="23">
        <f t="shared" si="7638"/>
        <v>0</v>
      </c>
      <c r="BC5119" s="5">
        <f>AW5119</f>
        <v>0</v>
      </c>
      <c r="BD5119" s="7">
        <f>BC5119-BB5119</f>
        <v>0</v>
      </c>
      <c r="BE5119" s="335" t="e">
        <f>BD5119/BB5119</f>
        <v>#DIV/0!</v>
      </c>
      <c r="BG5119" s="826" t="str">
        <f t="shared" si="7639"/>
        <v>45.24</v>
      </c>
      <c r="BH5119" s="607" t="b">
        <f>COUNTIF('Codes SEC'!$B$2:$B$250,Ministres!BG5119)&gt;0</f>
        <v>1</v>
      </c>
    </row>
    <row r="5120" spans="1:66" ht="36.6" customHeight="1" x14ac:dyDescent="0.25">
      <c r="A5120" s="190" t="s">
        <v>6128</v>
      </c>
      <c r="B5120" s="583" t="s">
        <v>5019</v>
      </c>
      <c r="C5120" s="120" t="s">
        <v>71</v>
      </c>
      <c r="D5120" s="622">
        <v>1000</v>
      </c>
      <c r="E5120" s="584"/>
      <c r="F5120" s="116" t="s">
        <v>5306</v>
      </c>
      <c r="G5120" s="699"/>
      <c r="H5120" s="891" t="str">
        <f t="shared" si="7603"/>
        <v>056</v>
      </c>
      <c r="I5120" s="605">
        <v>84524000</v>
      </c>
      <c r="J5120" s="689" t="s">
        <v>5533</v>
      </c>
      <c r="K5120" s="424" t="s">
        <v>5534</v>
      </c>
      <c r="L5120" s="733">
        <v>0</v>
      </c>
      <c r="M5120" s="734">
        <v>0</v>
      </c>
      <c r="N5120" s="931"/>
      <c r="O5120" s="530">
        <f t="shared" si="7582"/>
        <v>0</v>
      </c>
      <c r="P5120" s="530">
        <f t="shared" si="7583"/>
        <v>0</v>
      </c>
      <c r="Q5120" s="646"/>
      <c r="R5120" s="536"/>
      <c r="S5120" s="536"/>
      <c r="T5120" s="536"/>
      <c r="U5120" s="536"/>
      <c r="V5120" s="536"/>
      <c r="W5120" s="683" t="str">
        <f t="shared" si="7584"/>
        <v>OK</v>
      </c>
      <c r="X5120" s="141"/>
      <c r="Y5120" s="141"/>
      <c r="Z5120" s="552"/>
      <c r="AA5120" s="552"/>
      <c r="AB5120" s="683" t="str">
        <f t="shared" si="7585"/>
        <v>OK</v>
      </c>
      <c r="AC5120" s="593"/>
      <c r="AD5120" s="530">
        <f t="shared" si="7586"/>
        <v>0</v>
      </c>
      <c r="AE5120" s="842">
        <f t="shared" si="7587"/>
        <v>0</v>
      </c>
      <c r="AF5120" s="931"/>
      <c r="AG5120" s="530">
        <f t="shared" si="7588"/>
        <v>0</v>
      </c>
      <c r="AH5120" s="530">
        <f t="shared" si="7589"/>
        <v>0</v>
      </c>
      <c r="AI5120" s="641"/>
      <c r="AJ5120" s="537"/>
      <c r="AK5120" s="537"/>
      <c r="AL5120" s="537"/>
      <c r="AM5120" s="537"/>
      <c r="AN5120" s="537"/>
      <c r="AO5120" s="683" t="str">
        <f t="shared" si="7590"/>
        <v>OK</v>
      </c>
      <c r="AP5120" s="141"/>
      <c r="AQ5120" s="141"/>
      <c r="AR5120" s="552"/>
      <c r="AS5120" s="552"/>
      <c r="AT5120" s="683" t="str">
        <f t="shared" si="7591"/>
        <v>OK</v>
      </c>
      <c r="AU5120" s="593"/>
      <c r="AV5120" s="530">
        <f t="shared" si="7592"/>
        <v>0</v>
      </c>
      <c r="AW5120" s="842">
        <f t="shared" si="7593"/>
        <v>0</v>
      </c>
      <c r="AX5120" s="115">
        <f t="shared" si="7636"/>
        <v>0</v>
      </c>
      <c r="AY5120" s="5">
        <f t="shared" si="7637"/>
        <v>0</v>
      </c>
      <c r="AZ5120" s="7">
        <f t="shared" si="7596"/>
        <v>0</v>
      </c>
      <c r="BA5120" s="335" t="e">
        <f t="shared" si="7597"/>
        <v>#DIV/0!</v>
      </c>
      <c r="BB5120" s="23">
        <f t="shared" si="7638"/>
        <v>0</v>
      </c>
      <c r="BC5120" s="5">
        <f t="shared" si="7599"/>
        <v>0</v>
      </c>
      <c r="BD5120" s="7">
        <f t="shared" si="7600"/>
        <v>0</v>
      </c>
      <c r="BE5120" s="335" t="e">
        <f t="shared" si="7601"/>
        <v>#DIV/0!</v>
      </c>
      <c r="BG5120" s="826" t="str">
        <f t="shared" si="7639"/>
        <v>45.24</v>
      </c>
      <c r="BH5120" s="607" t="b">
        <f>COUNTIF('Codes SEC'!$B$2:$B$250,Ministres!BG5120)&gt;0</f>
        <v>1</v>
      </c>
    </row>
    <row r="5121" spans="1:66" ht="12.75" customHeight="1" x14ac:dyDescent="0.25">
      <c r="A5121" s="227"/>
      <c r="B5121" s="209"/>
      <c r="C5121" s="253"/>
      <c r="D5121" s="625"/>
      <c r="E5121" s="280"/>
      <c r="F5121" s="253"/>
      <c r="G5121" s="701"/>
      <c r="H5121" s="892"/>
      <c r="I5121" s="581"/>
      <c r="J5121" s="574"/>
      <c r="K5121" s="514" t="s">
        <v>95</v>
      </c>
      <c r="L5121" s="315">
        <f>L5068+L5071+L5072+L5090+L5092+L5100+L5105+L5114+L5096+L5095+L5082+L5106+L5076+L5083+L5118+L5078+L5120+L5102+L5097+L5086+L5087+L5088+L5103+L5075+L5069+L5077+L5073+L5079+L5084+L5085+L5091+L5093+L5094+L5101+L5104+L5109+L5112+L5107+L5115+L5119+L5117+L5081+L5099+L5113+L5116+L5070+L5074+L5098+L5080+L5108+L5110+L5089+L5111</f>
        <v>3927</v>
      </c>
      <c r="M5121" s="741">
        <f t="shared" ref="M5121:BE5121" si="7649">M5068+M5071+M5072+M5090+M5092+M5100+M5105+M5114+M5096+M5095+M5082+M5106+M5076+M5083+M5118+M5078+M5120+M5102+M5097+M5086+M5087+M5088+M5103+M5075+M5069+M5077+M5073+M5079+M5084+M5085+M5091+M5093+M5094+M5101+M5104+M5109+M5112+M5107+M5115+M5119+M5117+M5081+M5099+M5113+M5116+M5070+M5074+M5098+M5080+M5108+M5110+M5089+M5111</f>
        <v>4985</v>
      </c>
      <c r="N5121" s="930">
        <f t="shared" si="7649"/>
        <v>0</v>
      </c>
      <c r="O5121" s="790">
        <f t="shared" si="7649"/>
        <v>-3927</v>
      </c>
      <c r="P5121" s="790">
        <f t="shared" si="7649"/>
        <v>0</v>
      </c>
      <c r="Q5121" s="787">
        <f t="shared" si="7649"/>
        <v>0</v>
      </c>
      <c r="R5121" s="648">
        <f t="shared" si="7649"/>
        <v>0</v>
      </c>
      <c r="S5121" s="648">
        <f t="shared" si="7649"/>
        <v>0</v>
      </c>
      <c r="T5121" s="648">
        <f t="shared" si="7649"/>
        <v>0</v>
      </c>
      <c r="U5121" s="648">
        <f t="shared" si="7649"/>
        <v>0</v>
      </c>
      <c r="V5121" s="648">
        <f t="shared" si="7649"/>
        <v>0</v>
      </c>
      <c r="W5121" s="790" t="e">
        <f t="shared" si="7649"/>
        <v>#VALUE!</v>
      </c>
      <c r="X5121" s="649">
        <f t="shared" si="7649"/>
        <v>0</v>
      </c>
      <c r="Y5121" s="649">
        <f t="shared" si="7649"/>
        <v>0</v>
      </c>
      <c r="Z5121" s="648">
        <f t="shared" si="7649"/>
        <v>0</v>
      </c>
      <c r="AA5121" s="648">
        <f t="shared" si="7649"/>
        <v>0</v>
      </c>
      <c r="AB5121" s="790" t="e">
        <f t="shared" si="7649"/>
        <v>#VALUE!</v>
      </c>
      <c r="AC5121" s="649">
        <f t="shared" si="7649"/>
        <v>0</v>
      </c>
      <c r="AD5121" s="790">
        <f t="shared" si="7649"/>
        <v>0</v>
      </c>
      <c r="AE5121" s="843">
        <f t="shared" si="7649"/>
        <v>0</v>
      </c>
      <c r="AF5121" s="930">
        <f t="shared" si="7649"/>
        <v>0</v>
      </c>
      <c r="AG5121" s="790">
        <f t="shared" si="7649"/>
        <v>-4985</v>
      </c>
      <c r="AH5121" s="790">
        <f t="shared" si="7649"/>
        <v>0</v>
      </c>
      <c r="AI5121" s="787">
        <f t="shared" si="7649"/>
        <v>0</v>
      </c>
      <c r="AJ5121" s="648">
        <f t="shared" si="7649"/>
        <v>0</v>
      </c>
      <c r="AK5121" s="648">
        <f t="shared" si="7649"/>
        <v>0</v>
      </c>
      <c r="AL5121" s="648">
        <f t="shared" si="7649"/>
        <v>0</v>
      </c>
      <c r="AM5121" s="648">
        <f t="shared" si="7649"/>
        <v>0</v>
      </c>
      <c r="AN5121" s="648">
        <f t="shared" si="7649"/>
        <v>0</v>
      </c>
      <c r="AO5121" s="790" t="e">
        <f t="shared" si="7649"/>
        <v>#VALUE!</v>
      </c>
      <c r="AP5121" s="649">
        <f t="shared" si="7649"/>
        <v>0</v>
      </c>
      <c r="AQ5121" s="649">
        <f t="shared" si="7649"/>
        <v>0</v>
      </c>
      <c r="AR5121" s="648">
        <f t="shared" si="7649"/>
        <v>0</v>
      </c>
      <c r="AS5121" s="648">
        <f t="shared" si="7649"/>
        <v>0</v>
      </c>
      <c r="AT5121" s="790" t="e">
        <f t="shared" si="7649"/>
        <v>#VALUE!</v>
      </c>
      <c r="AU5121" s="649">
        <f t="shared" si="7649"/>
        <v>0</v>
      </c>
      <c r="AV5121" s="790">
        <f t="shared" si="7649"/>
        <v>0</v>
      </c>
      <c r="AW5121" s="843">
        <f t="shared" si="7649"/>
        <v>0</v>
      </c>
      <c r="AX5121" s="336">
        <f t="shared" si="7649"/>
        <v>3927</v>
      </c>
      <c r="AY5121" s="337">
        <f t="shared" si="7649"/>
        <v>0</v>
      </c>
      <c r="AZ5121" s="338">
        <f t="shared" si="7649"/>
        <v>-3927</v>
      </c>
      <c r="BA5121" s="339" t="e">
        <f t="shared" si="7649"/>
        <v>#DIV/0!</v>
      </c>
      <c r="BB5121" s="322">
        <f t="shared" si="7649"/>
        <v>4985</v>
      </c>
      <c r="BC5121" s="337">
        <f t="shared" si="7649"/>
        <v>0</v>
      </c>
      <c r="BD5121" s="338">
        <f t="shared" si="7649"/>
        <v>-4985</v>
      </c>
      <c r="BE5121" s="339" t="e">
        <f t="shared" si="7649"/>
        <v>#DIV/0!</v>
      </c>
      <c r="BG5121" s="826"/>
      <c r="BH5121" s="607"/>
    </row>
    <row r="5122" spans="1:66" ht="12.75" customHeight="1" x14ac:dyDescent="0.25">
      <c r="A5122" s="21"/>
      <c r="B5122" s="112"/>
      <c r="C5122" s="116"/>
      <c r="D5122" s="623"/>
      <c r="E5122" s="278"/>
      <c r="F5122" s="116"/>
      <c r="G5122" s="700"/>
      <c r="H5122" s="888"/>
      <c r="I5122" s="580"/>
      <c r="J5122" s="573"/>
      <c r="K5122" s="512"/>
      <c r="L5122" s="738"/>
      <c r="M5122" s="739"/>
      <c r="N5122" s="931"/>
      <c r="O5122" s="923"/>
      <c r="P5122" s="923"/>
      <c r="Q5122" s="641"/>
      <c r="R5122" s="537"/>
      <c r="S5122" s="537"/>
      <c r="T5122" s="537"/>
      <c r="U5122" s="537"/>
      <c r="V5122" s="537"/>
      <c r="W5122" s="531"/>
      <c r="X5122" s="141"/>
      <c r="Y5122" s="141"/>
      <c r="Z5122" s="552"/>
      <c r="AA5122" s="552"/>
      <c r="AB5122" s="531"/>
      <c r="AC5122" s="593"/>
      <c r="AD5122" s="923"/>
      <c r="AE5122" s="846"/>
      <c r="AF5122" s="931"/>
      <c r="AG5122" s="923"/>
      <c r="AH5122" s="923"/>
      <c r="AI5122" s="641"/>
      <c r="AJ5122" s="537"/>
      <c r="AK5122" s="537"/>
      <c r="AL5122" s="537"/>
      <c r="AM5122" s="537"/>
      <c r="AN5122" s="537"/>
      <c r="AO5122" s="531"/>
      <c r="AP5122" s="141"/>
      <c r="AQ5122" s="141"/>
      <c r="AR5122" s="552"/>
      <c r="AS5122" s="552"/>
      <c r="AT5122" s="531"/>
      <c r="AU5122" s="593"/>
      <c r="AV5122" s="923"/>
      <c r="AW5122" s="846"/>
      <c r="AX5122" s="115"/>
      <c r="AY5122" s="5"/>
      <c r="AZ5122" s="5"/>
      <c r="BA5122" s="335"/>
      <c r="BC5122" s="5"/>
      <c r="BD5122" s="5"/>
      <c r="BE5122" s="335"/>
      <c r="BG5122" s="826"/>
      <c r="BH5122" s="607"/>
    </row>
    <row r="5123" spans="1:66" ht="12.75" customHeight="1" x14ac:dyDescent="0.25">
      <c r="A5123" s="21"/>
      <c r="B5123" s="112"/>
      <c r="C5123" s="116"/>
      <c r="D5123" s="623"/>
      <c r="E5123" s="278"/>
      <c r="F5123" s="116"/>
      <c r="G5123" s="700"/>
      <c r="H5123" s="888"/>
      <c r="I5123" s="580"/>
      <c r="J5123" s="573"/>
      <c r="K5123" s="447"/>
      <c r="L5123" s="738"/>
      <c r="M5123" s="739"/>
      <c r="N5123" s="931"/>
      <c r="O5123" s="923"/>
      <c r="P5123" s="923"/>
      <c r="Q5123" s="641"/>
      <c r="R5123" s="537"/>
      <c r="S5123" s="537"/>
      <c r="T5123" s="537"/>
      <c r="U5123" s="537"/>
      <c r="V5123" s="537"/>
      <c r="W5123" s="531"/>
      <c r="X5123" s="141"/>
      <c r="Y5123" s="141"/>
      <c r="Z5123" s="552"/>
      <c r="AA5123" s="552"/>
      <c r="AB5123" s="531"/>
      <c r="AC5123" s="593"/>
      <c r="AD5123" s="923"/>
      <c r="AE5123" s="846"/>
      <c r="AF5123" s="931"/>
      <c r="AG5123" s="923"/>
      <c r="AH5123" s="923"/>
      <c r="AI5123" s="641"/>
      <c r="AJ5123" s="537"/>
      <c r="AK5123" s="537"/>
      <c r="AL5123" s="537"/>
      <c r="AM5123" s="537"/>
      <c r="AN5123" s="537"/>
      <c r="AO5123" s="531"/>
      <c r="AP5123" s="141"/>
      <c r="AQ5123" s="141"/>
      <c r="AR5123" s="552"/>
      <c r="AS5123" s="552"/>
      <c r="AT5123" s="531"/>
      <c r="AU5123" s="593"/>
      <c r="AV5123" s="923"/>
      <c r="AW5123" s="846"/>
      <c r="AX5123" s="115"/>
      <c r="AY5123" s="5"/>
      <c r="AZ5123" s="5"/>
      <c r="BA5123" s="335"/>
      <c r="BC5123" s="5"/>
      <c r="BD5123" s="5"/>
      <c r="BE5123" s="335"/>
      <c r="BG5123" s="826"/>
      <c r="BH5123" s="607"/>
    </row>
    <row r="5124" spans="1:66" ht="12.75" customHeight="1" x14ac:dyDescent="0.25">
      <c r="A5124" s="21"/>
      <c r="B5124" s="112"/>
      <c r="C5124" s="116"/>
      <c r="D5124" s="623"/>
      <c r="E5124" s="278"/>
      <c r="F5124" s="116"/>
      <c r="G5124" s="700"/>
      <c r="H5124" s="888"/>
      <c r="I5124" s="580"/>
      <c r="J5124" s="573"/>
      <c r="K5124" s="410" t="s">
        <v>58</v>
      </c>
      <c r="L5124" s="738"/>
      <c r="M5124" s="739"/>
      <c r="N5124" s="931"/>
      <c r="O5124" s="923"/>
      <c r="P5124" s="923"/>
      <c r="Q5124" s="641"/>
      <c r="R5124" s="537"/>
      <c r="S5124" s="537"/>
      <c r="T5124" s="537"/>
      <c r="U5124" s="537"/>
      <c r="V5124" s="537"/>
      <c r="W5124" s="531"/>
      <c r="X5124" s="141"/>
      <c r="Y5124" s="141"/>
      <c r="Z5124" s="552"/>
      <c r="AA5124" s="552"/>
      <c r="AB5124" s="531"/>
      <c r="AC5124" s="593"/>
      <c r="AD5124" s="923"/>
      <c r="AE5124" s="846"/>
      <c r="AF5124" s="931"/>
      <c r="AG5124" s="923"/>
      <c r="AH5124" s="923"/>
      <c r="AI5124" s="641"/>
      <c r="AJ5124" s="537"/>
      <c r="AK5124" s="537"/>
      <c r="AL5124" s="537"/>
      <c r="AM5124" s="537"/>
      <c r="AN5124" s="537"/>
      <c r="AO5124" s="531"/>
      <c r="AP5124" s="141"/>
      <c r="AQ5124" s="141"/>
      <c r="AR5124" s="552"/>
      <c r="AS5124" s="552"/>
      <c r="AT5124" s="531"/>
      <c r="AU5124" s="593"/>
      <c r="AV5124" s="923"/>
      <c r="AW5124" s="846"/>
      <c r="AX5124" s="115"/>
      <c r="AY5124" s="5"/>
      <c r="AZ5124" s="5"/>
      <c r="BA5124" s="335"/>
      <c r="BC5124" s="5"/>
      <c r="BD5124" s="5"/>
      <c r="BE5124" s="335"/>
      <c r="BG5124" s="826"/>
      <c r="BH5124" s="607"/>
    </row>
    <row r="5125" spans="1:66" ht="12.75" customHeight="1" x14ac:dyDescent="0.25">
      <c r="A5125" s="21"/>
      <c r="B5125" s="112"/>
      <c r="C5125" s="116"/>
      <c r="D5125" s="623"/>
      <c r="E5125" s="278"/>
      <c r="F5125" s="116"/>
      <c r="G5125" s="700"/>
      <c r="H5125" s="888"/>
      <c r="I5125" s="580"/>
      <c r="J5125" s="573"/>
      <c r="K5125" s="411"/>
      <c r="L5125" s="738"/>
      <c r="M5125" s="739"/>
      <c r="N5125" s="931"/>
      <c r="O5125" s="923"/>
      <c r="P5125" s="923"/>
      <c r="Q5125" s="641"/>
      <c r="R5125" s="537"/>
      <c r="S5125" s="537"/>
      <c r="T5125" s="537"/>
      <c r="U5125" s="537"/>
      <c r="V5125" s="537"/>
      <c r="W5125" s="531"/>
      <c r="X5125" s="141"/>
      <c r="Y5125" s="141"/>
      <c r="Z5125" s="552"/>
      <c r="AA5125" s="552"/>
      <c r="AB5125" s="531"/>
      <c r="AC5125" s="593"/>
      <c r="AD5125" s="923"/>
      <c r="AE5125" s="846"/>
      <c r="AF5125" s="931"/>
      <c r="AG5125" s="923"/>
      <c r="AH5125" s="923"/>
      <c r="AI5125" s="641"/>
      <c r="AJ5125" s="537"/>
      <c r="AK5125" s="537"/>
      <c r="AL5125" s="537"/>
      <c r="AM5125" s="537"/>
      <c r="AN5125" s="537"/>
      <c r="AO5125" s="531"/>
      <c r="AP5125" s="141"/>
      <c r="AQ5125" s="141"/>
      <c r="AR5125" s="552"/>
      <c r="AS5125" s="552"/>
      <c r="AT5125" s="531"/>
      <c r="AU5125" s="593"/>
      <c r="AV5125" s="923"/>
      <c r="AW5125" s="846"/>
      <c r="AX5125" s="115"/>
      <c r="AY5125" s="5"/>
      <c r="AZ5125" s="5"/>
      <c r="BA5125" s="335"/>
      <c r="BC5125" s="5"/>
      <c r="BD5125" s="5"/>
      <c r="BE5125" s="335"/>
      <c r="BG5125" s="826"/>
      <c r="BH5125" s="607"/>
    </row>
    <row r="5126" spans="1:66" ht="12.75" customHeight="1" x14ac:dyDescent="0.25">
      <c r="A5126" s="21"/>
      <c r="B5126" s="112"/>
      <c r="C5126" s="116"/>
      <c r="D5126" s="623"/>
      <c r="E5126" s="278"/>
      <c r="F5126" s="116"/>
      <c r="G5126" s="700"/>
      <c r="H5126" s="888"/>
      <c r="I5126" s="580"/>
      <c r="J5126" s="573"/>
      <c r="K5126" s="411"/>
      <c r="L5126" s="738"/>
      <c r="M5126" s="739"/>
      <c r="N5126" s="931"/>
      <c r="O5126" s="923"/>
      <c r="P5126" s="923"/>
      <c r="Q5126" s="641"/>
      <c r="R5126" s="537"/>
      <c r="S5126" s="537"/>
      <c r="T5126" s="537"/>
      <c r="U5126" s="537"/>
      <c r="V5126" s="537"/>
      <c r="W5126" s="531"/>
      <c r="X5126" s="141"/>
      <c r="Y5126" s="141"/>
      <c r="Z5126" s="552"/>
      <c r="AA5126" s="552"/>
      <c r="AB5126" s="531"/>
      <c r="AC5126" s="593"/>
      <c r="AD5126" s="923"/>
      <c r="AE5126" s="846"/>
      <c r="AF5126" s="931"/>
      <c r="AG5126" s="923"/>
      <c r="AH5126" s="923"/>
      <c r="AI5126" s="641"/>
      <c r="AJ5126" s="537"/>
      <c r="AK5126" s="537"/>
      <c r="AL5126" s="537"/>
      <c r="AM5126" s="537"/>
      <c r="AN5126" s="537"/>
      <c r="AO5126" s="531"/>
      <c r="AP5126" s="141"/>
      <c r="AQ5126" s="141"/>
      <c r="AR5126" s="552"/>
      <c r="AS5126" s="552"/>
      <c r="AT5126" s="531"/>
      <c r="AU5126" s="593"/>
      <c r="AV5126" s="923"/>
      <c r="AW5126" s="846"/>
      <c r="AX5126" s="115"/>
      <c r="AY5126" s="5"/>
      <c r="AZ5126" s="5"/>
      <c r="BA5126" s="335"/>
      <c r="BC5126" s="5"/>
      <c r="BD5126" s="5"/>
      <c r="BE5126" s="335"/>
      <c r="BG5126" s="826"/>
      <c r="BH5126" s="607"/>
    </row>
    <row r="5127" spans="1:66" s="4" customFormat="1" ht="35.1" customHeight="1" x14ac:dyDescent="0.25">
      <c r="A5127" s="21" t="s">
        <v>6128</v>
      </c>
      <c r="B5127" s="112">
        <v>15</v>
      </c>
      <c r="C5127" s="116" t="s">
        <v>71</v>
      </c>
      <c r="D5127" s="620">
        <v>1000</v>
      </c>
      <c r="E5127" s="32"/>
      <c r="F5127" s="117">
        <v>12</v>
      </c>
      <c r="G5127" s="694">
        <v>1</v>
      </c>
      <c r="H5127" s="878" t="str">
        <f t="shared" si="7603"/>
        <v>056</v>
      </c>
      <c r="I5127" s="397">
        <v>85112000</v>
      </c>
      <c r="J5127" s="380" t="s">
        <v>3809</v>
      </c>
      <c r="K5127" s="494" t="s">
        <v>5675</v>
      </c>
      <c r="L5127" s="726">
        <v>67</v>
      </c>
      <c r="M5127" s="727">
        <v>9</v>
      </c>
      <c r="N5127" s="931"/>
      <c r="O5127" s="530">
        <f t="shared" ref="O5127:O5139" si="7650">IF(N5127&gt;L5127,"0 ",N5127-L5127)</f>
        <v>-67</v>
      </c>
      <c r="P5127" s="530" t="str">
        <f t="shared" ref="P5127:P5139" si="7651">IF(N5127&lt;L5127,"0 ",N5127-L5127)</f>
        <v xml:space="preserve">0 </v>
      </c>
      <c r="Q5127" s="646"/>
      <c r="R5127" s="536"/>
      <c r="S5127" s="536"/>
      <c r="T5127" s="536"/>
      <c r="U5127" s="536"/>
      <c r="V5127" s="536"/>
      <c r="W5127" s="683" t="str">
        <f t="shared" ref="W5127:W5139" si="7652">IF(SUM(Q5127:V5127)=X5127,"OK",SUM(Q5127:V5127)-X5127)</f>
        <v>OK</v>
      </c>
      <c r="X5127" s="141"/>
      <c r="Y5127" s="141"/>
      <c r="Z5127" s="552"/>
      <c r="AA5127" s="552"/>
      <c r="AB5127" s="683" t="str">
        <f t="shared" ref="AB5127:AB5139" si="7653">IF(SUM(Z5127:AA5127)=AC5127,"OK",SUM(Z5127:AA5127)-AC5127)</f>
        <v>OK</v>
      </c>
      <c r="AC5127" s="593"/>
      <c r="AD5127" s="530">
        <f t="shared" ref="AD5127:AD5139" si="7654">X5127+Y5127+AC5127</f>
        <v>0</v>
      </c>
      <c r="AE5127" s="842">
        <f t="shared" ref="AE5127:AE5139" si="7655">N5127+AD5127</f>
        <v>0</v>
      </c>
      <c r="AF5127" s="931"/>
      <c r="AG5127" s="530">
        <f t="shared" ref="AG5127:AG5139" si="7656">IF(AF5127&gt;M5127,"0 ",AF5127-M5127)</f>
        <v>-9</v>
      </c>
      <c r="AH5127" s="530" t="str">
        <f t="shared" ref="AH5127:AH5139" si="7657">IF(AF5127&lt;M5127,"0 ",AF5127-M5127)</f>
        <v xml:space="preserve">0 </v>
      </c>
      <c r="AI5127" s="641"/>
      <c r="AJ5127" s="537"/>
      <c r="AK5127" s="537"/>
      <c r="AL5127" s="537"/>
      <c r="AM5127" s="537"/>
      <c r="AN5127" s="537"/>
      <c r="AO5127" s="683" t="str">
        <f t="shared" ref="AO5127:AO5139" si="7658">IF(SUM(AI5127:AN5127)=AP5127,"OK",SUM(AI5127:AN5127)-AP5127)</f>
        <v>OK</v>
      </c>
      <c r="AP5127" s="141"/>
      <c r="AQ5127" s="141"/>
      <c r="AR5127" s="552"/>
      <c r="AS5127" s="552"/>
      <c r="AT5127" s="683" t="str">
        <f t="shared" ref="AT5127:AT5139" si="7659">IF(SUM(AR5127:AS5127)=AU5127,"OK",SUM(AR5127:AS5127)-AU5127)</f>
        <v>OK</v>
      </c>
      <c r="AU5127" s="593"/>
      <c r="AV5127" s="530">
        <f t="shared" ref="AV5127:AV5139" si="7660">AP5127+AQ5127+AU5127</f>
        <v>0</v>
      </c>
      <c r="AW5127" s="842">
        <f t="shared" ref="AW5127:AW5139" si="7661">AF5127+AV5127</f>
        <v>0</v>
      </c>
      <c r="AX5127" s="115">
        <f t="shared" ref="AX5127:AX5139" si="7662">L5127</f>
        <v>67</v>
      </c>
      <c r="AY5127" s="5">
        <f t="shared" ref="AY5127:AY5139" si="7663">AE5127</f>
        <v>0</v>
      </c>
      <c r="AZ5127" s="7">
        <f t="shared" ref="AZ5127:AZ5139" si="7664">AY5127-AX5127</f>
        <v>-67</v>
      </c>
      <c r="BA5127" s="335">
        <f>AZ5127/AX5127</f>
        <v>-1</v>
      </c>
      <c r="BB5127" s="23">
        <f t="shared" ref="BB5127:BB5139" si="7665">M5127</f>
        <v>9</v>
      </c>
      <c r="BC5127" s="5">
        <f t="shared" ref="BC5127:BC5139" si="7666">AW5127</f>
        <v>0</v>
      </c>
      <c r="BD5127" s="7">
        <f t="shared" ref="BD5127:BD5139" si="7667">BC5127-BB5127</f>
        <v>-9</v>
      </c>
      <c r="BE5127" s="335">
        <f>BD5127/BB5127</f>
        <v>-1</v>
      </c>
      <c r="BF5127" s="41"/>
      <c r="BG5127" s="826" t="str">
        <f t="shared" ref="BG5127:BG5139" si="7668">RIGHT(LEFT(I5127,3),2)&amp;"."&amp;RIGHT(LEFT(I5127,5),2)</f>
        <v>51.12</v>
      </c>
      <c r="BH5127" s="607" t="b">
        <f>COUNTIF('Codes SEC'!$B$2:$B$250,Ministres!BG5127)&gt;0</f>
        <v>1</v>
      </c>
      <c r="BI5127" s="41"/>
      <c r="BJ5127" s="41"/>
      <c r="BK5127" s="41"/>
      <c r="BL5127" s="41"/>
      <c r="BM5127" s="41"/>
      <c r="BN5127" s="41"/>
    </row>
    <row r="5128" spans="1:66" ht="35.1" customHeight="1" x14ac:dyDescent="0.25">
      <c r="A5128" s="21" t="s">
        <v>6128</v>
      </c>
      <c r="B5128" s="112">
        <v>15</v>
      </c>
      <c r="C5128" s="116" t="s">
        <v>71</v>
      </c>
      <c r="D5128" s="620">
        <v>1000</v>
      </c>
      <c r="E5128" s="278"/>
      <c r="F5128" s="116">
        <v>6</v>
      </c>
      <c r="G5128" s="700">
        <v>1</v>
      </c>
      <c r="H5128" s="888" t="str">
        <f t="shared" si="7603"/>
        <v>056</v>
      </c>
      <c r="I5128" s="580" t="s">
        <v>3281</v>
      </c>
      <c r="J5128" s="573" t="s">
        <v>2284</v>
      </c>
      <c r="K5128" s="448" t="s">
        <v>5415</v>
      </c>
      <c r="L5128" s="733">
        <v>0</v>
      </c>
      <c r="M5128" s="734">
        <v>0</v>
      </c>
      <c r="N5128" s="931"/>
      <c r="O5128" s="530">
        <f t="shared" si="7650"/>
        <v>0</v>
      </c>
      <c r="P5128" s="530">
        <f t="shared" si="7651"/>
        <v>0</v>
      </c>
      <c r="Q5128" s="646"/>
      <c r="R5128" s="536"/>
      <c r="S5128" s="536"/>
      <c r="T5128" s="536"/>
      <c r="U5128" s="536"/>
      <c r="V5128" s="536"/>
      <c r="W5128" s="683" t="str">
        <f t="shared" si="7652"/>
        <v>OK</v>
      </c>
      <c r="X5128" s="141"/>
      <c r="Y5128" s="141"/>
      <c r="Z5128" s="552"/>
      <c r="AA5128" s="552"/>
      <c r="AB5128" s="683" t="str">
        <f t="shared" si="7653"/>
        <v>OK</v>
      </c>
      <c r="AC5128" s="593"/>
      <c r="AD5128" s="530">
        <f t="shared" si="7654"/>
        <v>0</v>
      </c>
      <c r="AE5128" s="842">
        <f t="shared" si="7655"/>
        <v>0</v>
      </c>
      <c r="AF5128" s="931"/>
      <c r="AG5128" s="530">
        <f t="shared" si="7656"/>
        <v>0</v>
      </c>
      <c r="AH5128" s="530">
        <f t="shared" si="7657"/>
        <v>0</v>
      </c>
      <c r="AI5128" s="641"/>
      <c r="AJ5128" s="537"/>
      <c r="AK5128" s="537"/>
      <c r="AL5128" s="537"/>
      <c r="AM5128" s="537"/>
      <c r="AN5128" s="537"/>
      <c r="AO5128" s="683" t="str">
        <f t="shared" si="7658"/>
        <v>OK</v>
      </c>
      <c r="AP5128" s="141"/>
      <c r="AQ5128" s="141"/>
      <c r="AR5128" s="552"/>
      <c r="AS5128" s="552"/>
      <c r="AT5128" s="683" t="str">
        <f t="shared" si="7659"/>
        <v>OK</v>
      </c>
      <c r="AU5128" s="593"/>
      <c r="AV5128" s="530">
        <f t="shared" si="7660"/>
        <v>0</v>
      </c>
      <c r="AW5128" s="842">
        <f t="shared" si="7661"/>
        <v>0</v>
      </c>
      <c r="AX5128" s="115">
        <f t="shared" si="7662"/>
        <v>0</v>
      </c>
      <c r="AY5128" s="5">
        <f t="shared" si="7663"/>
        <v>0</v>
      </c>
      <c r="AZ5128" s="7">
        <f t="shared" si="7664"/>
        <v>0</v>
      </c>
      <c r="BA5128" s="335" t="e">
        <f t="shared" ref="BA5128:BA5139" si="7669">AZ5128/AX5128</f>
        <v>#DIV/0!</v>
      </c>
      <c r="BB5128" s="23">
        <f t="shared" si="7665"/>
        <v>0</v>
      </c>
      <c r="BC5128" s="5">
        <f t="shared" si="7666"/>
        <v>0</v>
      </c>
      <c r="BD5128" s="7">
        <f t="shared" si="7667"/>
        <v>0</v>
      </c>
      <c r="BE5128" s="335" t="e">
        <f t="shared" ref="BE5128:BE5139" si="7670">BD5128/BB5128</f>
        <v>#DIV/0!</v>
      </c>
      <c r="BG5128" s="826" t="str">
        <f t="shared" si="7668"/>
        <v>52.10</v>
      </c>
      <c r="BH5128" s="607" t="b">
        <f>COUNTIF('Codes SEC'!$B$2:$B$250,Ministres!BG5128)&gt;0</f>
        <v>1</v>
      </c>
    </row>
    <row r="5129" spans="1:66" s="27" customFormat="1" ht="35.1" customHeight="1" x14ac:dyDescent="0.25">
      <c r="A5129" s="193" t="s">
        <v>6128</v>
      </c>
      <c r="B5129" s="583" t="s">
        <v>5019</v>
      </c>
      <c r="C5129" s="120" t="s">
        <v>71</v>
      </c>
      <c r="D5129" s="622">
        <v>1000</v>
      </c>
      <c r="E5129" s="584"/>
      <c r="F5129" s="120" t="s">
        <v>5306</v>
      </c>
      <c r="G5129" s="697"/>
      <c r="H5129" s="890" t="s">
        <v>3353</v>
      </c>
      <c r="I5129" s="585">
        <v>85210000</v>
      </c>
      <c r="J5129" s="945" t="s">
        <v>7173</v>
      </c>
      <c r="K5129" s="500" t="s">
        <v>7174</v>
      </c>
      <c r="L5129" s="733">
        <v>0</v>
      </c>
      <c r="M5129" s="734">
        <v>0</v>
      </c>
      <c r="N5129" s="931"/>
      <c r="O5129" s="530">
        <f>IF(N5129&gt;L5129,"0 ",N5129-L5129)</f>
        <v>0</v>
      </c>
      <c r="P5129" s="530">
        <f>IF(N5129&lt;L5129,"0 ",N5129-L5129)</f>
        <v>0</v>
      </c>
      <c r="Q5129" s="646"/>
      <c r="R5129" s="536"/>
      <c r="S5129" s="536"/>
      <c r="T5129" s="536"/>
      <c r="U5129" s="536"/>
      <c r="V5129" s="536"/>
      <c r="W5129" s="683" t="str">
        <f>IF(SUM(Q5129:V5129)=X5129,"OK",SUM(Q5129:V5129)-X5129)</f>
        <v>OK</v>
      </c>
      <c r="X5129" s="141"/>
      <c r="Y5129" s="141"/>
      <c r="Z5129" s="552"/>
      <c r="AA5129" s="552"/>
      <c r="AB5129" s="683" t="str">
        <f>IF(SUM(Z5129:AA5129)=AC5129,"OK",SUM(Z5129:AA5129)-AC5129)</f>
        <v>OK</v>
      </c>
      <c r="AC5129" s="593"/>
      <c r="AD5129" s="530">
        <f>X5129+Y5129+AC5129</f>
        <v>0</v>
      </c>
      <c r="AE5129" s="842">
        <f>N5129+AD5129</f>
        <v>0</v>
      </c>
      <c r="AF5129" s="931"/>
      <c r="AG5129" s="530">
        <f>IF(AF5129&gt;M5129,"0 ",AF5129-M5129)</f>
        <v>0</v>
      </c>
      <c r="AH5129" s="530">
        <f>IF(AF5129&lt;M5129,"0 ",AF5129-M5129)</f>
        <v>0</v>
      </c>
      <c r="AI5129" s="641"/>
      <c r="AJ5129" s="537"/>
      <c r="AK5129" s="537"/>
      <c r="AL5129" s="537"/>
      <c r="AM5129" s="537"/>
      <c r="AN5129" s="537"/>
      <c r="AO5129" s="683" t="str">
        <f>IF(SUM(AI5129:AN5129)=AP5129,"OK",SUM(AI5129:AN5129)-AP5129)</f>
        <v>OK</v>
      </c>
      <c r="AP5129" s="141"/>
      <c r="AQ5129" s="141"/>
      <c r="AR5129" s="552"/>
      <c r="AS5129" s="552"/>
      <c r="AT5129" s="683" t="str">
        <f>IF(SUM(AR5129:AS5129)=AU5129,"OK",SUM(AR5129:AS5129)-AU5129)</f>
        <v>OK</v>
      </c>
      <c r="AU5129" s="593"/>
      <c r="AV5129" s="530">
        <f>AP5129+AQ5129+AU5129</f>
        <v>0</v>
      </c>
      <c r="AW5129" s="842">
        <f>AF5129+AV5129</f>
        <v>0</v>
      </c>
      <c r="AX5129" s="115">
        <f>L5129</f>
        <v>0</v>
      </c>
      <c r="AY5129" s="5">
        <f>AE5129</f>
        <v>0</v>
      </c>
      <c r="AZ5129" s="7">
        <f>AY5129-AX5129</f>
        <v>0</v>
      </c>
      <c r="BA5129" s="335" t="e">
        <f>AZ5129/AX5129</f>
        <v>#DIV/0!</v>
      </c>
      <c r="BB5129" s="23">
        <f>M5129</f>
        <v>0</v>
      </c>
      <c r="BC5129" s="5">
        <f>AW5129</f>
        <v>0</v>
      </c>
      <c r="BD5129" s="7">
        <f>BC5129-BB5129</f>
        <v>0</v>
      </c>
      <c r="BE5129" s="335" t="e">
        <f>BD5129/BB5129</f>
        <v>#DIV/0!</v>
      </c>
      <c r="BF5129" s="41"/>
      <c r="BG5129" s="826" t="str">
        <f>RIGHT(LEFT(I5129,3),2)&amp;"."&amp;RIGHT(LEFT(I5129,5),2)</f>
        <v>52.10</v>
      </c>
      <c r="BH5129" s="607" t="b">
        <f>COUNTIF('Codes SEC'!$B$2:$B$250,Ministres!BG5129)&gt;0</f>
        <v>1</v>
      </c>
      <c r="BI5129" s="40"/>
      <c r="BJ5129" s="40"/>
      <c r="BK5129" s="40"/>
      <c r="BL5129" s="40"/>
      <c r="BM5129" s="40"/>
      <c r="BN5129" s="40"/>
    </row>
    <row r="5130" spans="1:66" ht="35.1" customHeight="1" x14ac:dyDescent="0.25">
      <c r="A5130" s="21" t="s">
        <v>6128</v>
      </c>
      <c r="B5130" s="112">
        <v>15</v>
      </c>
      <c r="C5130" s="116" t="s">
        <v>71</v>
      </c>
      <c r="D5130" s="620">
        <v>1000</v>
      </c>
      <c r="E5130" s="278"/>
      <c r="F5130" s="117">
        <v>12</v>
      </c>
      <c r="G5130" s="700">
        <v>1</v>
      </c>
      <c r="H5130" s="888" t="str">
        <f t="shared" si="7603"/>
        <v>056</v>
      </c>
      <c r="I5130" s="580" t="s">
        <v>3282</v>
      </c>
      <c r="J5130" s="573" t="s">
        <v>2285</v>
      </c>
      <c r="K5130" s="448" t="s">
        <v>507</v>
      </c>
      <c r="L5130" s="733">
        <v>0</v>
      </c>
      <c r="M5130" s="734">
        <v>0</v>
      </c>
      <c r="N5130" s="931"/>
      <c r="O5130" s="530">
        <f t="shared" si="7650"/>
        <v>0</v>
      </c>
      <c r="P5130" s="530">
        <f t="shared" si="7651"/>
        <v>0</v>
      </c>
      <c r="Q5130" s="646"/>
      <c r="R5130" s="536"/>
      <c r="S5130" s="536"/>
      <c r="T5130" s="536"/>
      <c r="U5130" s="536"/>
      <c r="V5130" s="536"/>
      <c r="W5130" s="683" t="str">
        <f t="shared" si="7652"/>
        <v>OK</v>
      </c>
      <c r="X5130" s="141"/>
      <c r="Y5130" s="141"/>
      <c r="Z5130" s="552"/>
      <c r="AA5130" s="552"/>
      <c r="AB5130" s="683" t="str">
        <f t="shared" si="7653"/>
        <v>OK</v>
      </c>
      <c r="AC5130" s="593"/>
      <c r="AD5130" s="530">
        <f t="shared" si="7654"/>
        <v>0</v>
      </c>
      <c r="AE5130" s="842">
        <f t="shared" si="7655"/>
        <v>0</v>
      </c>
      <c r="AF5130" s="931"/>
      <c r="AG5130" s="530">
        <f t="shared" si="7656"/>
        <v>0</v>
      </c>
      <c r="AH5130" s="530">
        <f t="shared" si="7657"/>
        <v>0</v>
      </c>
      <c r="AI5130" s="641"/>
      <c r="AJ5130" s="537"/>
      <c r="AK5130" s="537"/>
      <c r="AL5130" s="537"/>
      <c r="AM5130" s="537"/>
      <c r="AN5130" s="537"/>
      <c r="AO5130" s="683" t="str">
        <f t="shared" si="7658"/>
        <v>OK</v>
      </c>
      <c r="AP5130" s="141"/>
      <c r="AQ5130" s="141"/>
      <c r="AR5130" s="552"/>
      <c r="AS5130" s="552"/>
      <c r="AT5130" s="683" t="str">
        <f t="shared" si="7659"/>
        <v>OK</v>
      </c>
      <c r="AU5130" s="593"/>
      <c r="AV5130" s="530">
        <f t="shared" si="7660"/>
        <v>0</v>
      </c>
      <c r="AW5130" s="842">
        <f t="shared" si="7661"/>
        <v>0</v>
      </c>
      <c r="AX5130" s="115">
        <f t="shared" si="7662"/>
        <v>0</v>
      </c>
      <c r="AY5130" s="5">
        <f t="shared" si="7663"/>
        <v>0</v>
      </c>
      <c r="AZ5130" s="7">
        <f t="shared" si="7664"/>
        <v>0</v>
      </c>
      <c r="BA5130" s="335" t="e">
        <f>AZ5130/AX5130</f>
        <v>#DIV/0!</v>
      </c>
      <c r="BB5130" s="23">
        <f t="shared" si="7665"/>
        <v>0</v>
      </c>
      <c r="BC5130" s="5">
        <f t="shared" si="7666"/>
        <v>0</v>
      </c>
      <c r="BD5130" s="7">
        <f t="shared" si="7667"/>
        <v>0</v>
      </c>
      <c r="BE5130" s="335" t="e">
        <f>BD5130/BB5130</f>
        <v>#DIV/0!</v>
      </c>
      <c r="BG5130" s="826" t="str">
        <f t="shared" si="7668"/>
        <v>52.20</v>
      </c>
      <c r="BH5130" s="607" t="b">
        <f>COUNTIF('Codes SEC'!$B$2:$B$250,Ministres!BG5130)&gt;0</f>
        <v>1</v>
      </c>
    </row>
    <row r="5131" spans="1:66" ht="35.1" customHeight="1" x14ac:dyDescent="0.25">
      <c r="A5131" s="21" t="s">
        <v>6128</v>
      </c>
      <c r="B5131" s="112">
        <v>15</v>
      </c>
      <c r="C5131" s="116" t="s">
        <v>71</v>
      </c>
      <c r="D5131" s="620">
        <v>1000</v>
      </c>
      <c r="E5131" s="278"/>
      <c r="F5131" s="116">
        <v>12</v>
      </c>
      <c r="G5131" s="700">
        <v>1</v>
      </c>
      <c r="H5131" s="888" t="str">
        <f t="shared" si="7603"/>
        <v>056</v>
      </c>
      <c r="I5131" s="580" t="s">
        <v>3282</v>
      </c>
      <c r="J5131" s="573" t="s">
        <v>2287</v>
      </c>
      <c r="K5131" s="408" t="s">
        <v>592</v>
      </c>
      <c r="L5131" s="733">
        <v>0</v>
      </c>
      <c r="M5131" s="734">
        <v>0</v>
      </c>
      <c r="N5131" s="931"/>
      <c r="O5131" s="530">
        <f t="shared" si="7650"/>
        <v>0</v>
      </c>
      <c r="P5131" s="530">
        <f t="shared" si="7651"/>
        <v>0</v>
      </c>
      <c r="Q5131" s="646"/>
      <c r="R5131" s="536"/>
      <c r="S5131" s="536"/>
      <c r="T5131" s="536"/>
      <c r="U5131" s="536"/>
      <c r="V5131" s="536"/>
      <c r="W5131" s="683" t="str">
        <f t="shared" si="7652"/>
        <v>OK</v>
      </c>
      <c r="X5131" s="141"/>
      <c r="Y5131" s="141"/>
      <c r="Z5131" s="552"/>
      <c r="AA5131" s="552"/>
      <c r="AB5131" s="683" t="str">
        <f t="shared" si="7653"/>
        <v>OK</v>
      </c>
      <c r="AC5131" s="593"/>
      <c r="AD5131" s="530">
        <f t="shared" si="7654"/>
        <v>0</v>
      </c>
      <c r="AE5131" s="842">
        <f t="shared" si="7655"/>
        <v>0</v>
      </c>
      <c r="AF5131" s="931"/>
      <c r="AG5131" s="530">
        <f t="shared" si="7656"/>
        <v>0</v>
      </c>
      <c r="AH5131" s="530">
        <f t="shared" si="7657"/>
        <v>0</v>
      </c>
      <c r="AI5131" s="641"/>
      <c r="AJ5131" s="537"/>
      <c r="AK5131" s="537"/>
      <c r="AL5131" s="537"/>
      <c r="AM5131" s="537"/>
      <c r="AN5131" s="537"/>
      <c r="AO5131" s="683" t="str">
        <f t="shared" si="7658"/>
        <v>OK</v>
      </c>
      <c r="AP5131" s="141"/>
      <c r="AQ5131" s="141"/>
      <c r="AR5131" s="552"/>
      <c r="AS5131" s="552"/>
      <c r="AT5131" s="683" t="str">
        <f t="shared" si="7659"/>
        <v>OK</v>
      </c>
      <c r="AU5131" s="593"/>
      <c r="AV5131" s="530">
        <f t="shared" si="7660"/>
        <v>0</v>
      </c>
      <c r="AW5131" s="842">
        <f t="shared" si="7661"/>
        <v>0</v>
      </c>
      <c r="AX5131" s="115">
        <f t="shared" si="7662"/>
        <v>0</v>
      </c>
      <c r="AY5131" s="5">
        <f t="shared" si="7663"/>
        <v>0</v>
      </c>
      <c r="AZ5131" s="7">
        <f>AY5131-AX5131</f>
        <v>0</v>
      </c>
      <c r="BA5131" s="335" t="e">
        <f>AZ5131/AX5131</f>
        <v>#DIV/0!</v>
      </c>
      <c r="BB5131" s="23">
        <f t="shared" si="7665"/>
        <v>0</v>
      </c>
      <c r="BC5131" s="5">
        <f>AW5131</f>
        <v>0</v>
      </c>
      <c r="BD5131" s="7">
        <f>BC5131-BB5131</f>
        <v>0</v>
      </c>
      <c r="BE5131" s="335" t="e">
        <f>BD5131/BB5131</f>
        <v>#DIV/0!</v>
      </c>
      <c r="BG5131" s="826" t="str">
        <f t="shared" si="7668"/>
        <v>52.20</v>
      </c>
      <c r="BH5131" s="607" t="b">
        <f>COUNTIF('Codes SEC'!$B$2:$B$250,Ministres!BG5131)&gt;0</f>
        <v>1</v>
      </c>
    </row>
    <row r="5132" spans="1:66" ht="35.1" customHeight="1" x14ac:dyDescent="0.25">
      <c r="A5132" s="222" t="s">
        <v>6128</v>
      </c>
      <c r="B5132" s="112" t="s">
        <v>5019</v>
      </c>
      <c r="C5132" s="120" t="s">
        <v>71</v>
      </c>
      <c r="D5132" s="620">
        <v>1000</v>
      </c>
      <c r="E5132" s="278"/>
      <c r="F5132" s="116" t="s">
        <v>5306</v>
      </c>
      <c r="G5132" s="700"/>
      <c r="H5132" s="888" t="str">
        <f t="shared" si="7603"/>
        <v>056</v>
      </c>
      <c r="I5132" s="580">
        <v>85310000</v>
      </c>
      <c r="J5132" s="689" t="s">
        <v>6499</v>
      </c>
      <c r="K5132" s="411" t="s">
        <v>6500</v>
      </c>
      <c r="L5132" s="733">
        <v>0</v>
      </c>
      <c r="M5132" s="734">
        <v>0</v>
      </c>
      <c r="N5132" s="931"/>
      <c r="O5132" s="530">
        <f t="shared" si="7650"/>
        <v>0</v>
      </c>
      <c r="P5132" s="530">
        <f t="shared" si="7651"/>
        <v>0</v>
      </c>
      <c r="Q5132" s="646"/>
      <c r="R5132" s="536"/>
      <c r="S5132" s="536"/>
      <c r="T5132" s="536"/>
      <c r="U5132" s="536"/>
      <c r="V5132" s="536"/>
      <c r="W5132" s="683" t="str">
        <f>IF(SUM(Q5132:V5132)=X5132,"OK",SUM(Q5132:V5132)-X5132)</f>
        <v>OK</v>
      </c>
      <c r="X5132" s="141"/>
      <c r="Y5132" s="141"/>
      <c r="Z5132" s="552"/>
      <c r="AA5132" s="552"/>
      <c r="AB5132" s="683" t="str">
        <f>IF(SUM(Z5132:AA5132)=AC5132,"OK",SUM(Z5132:AA5132)-AC5132)</f>
        <v>OK</v>
      </c>
      <c r="AC5132" s="593"/>
      <c r="AD5132" s="530">
        <f t="shared" si="7654"/>
        <v>0</v>
      </c>
      <c r="AE5132" s="842">
        <f t="shared" si="7655"/>
        <v>0</v>
      </c>
      <c r="AF5132" s="931"/>
      <c r="AG5132" s="530">
        <f t="shared" si="7656"/>
        <v>0</v>
      </c>
      <c r="AH5132" s="530">
        <f t="shared" si="7657"/>
        <v>0</v>
      </c>
      <c r="AI5132" s="641"/>
      <c r="AJ5132" s="537"/>
      <c r="AK5132" s="537"/>
      <c r="AL5132" s="537"/>
      <c r="AM5132" s="537"/>
      <c r="AN5132" s="537"/>
      <c r="AO5132" s="683" t="str">
        <f>IF(SUM(AI5132:AN5132)=AP5132,"OK",SUM(AI5132:AN5132)-AP5132)</f>
        <v>OK</v>
      </c>
      <c r="AP5132" s="141"/>
      <c r="AQ5132" s="141"/>
      <c r="AR5132" s="552"/>
      <c r="AS5132" s="552"/>
      <c r="AT5132" s="683" t="str">
        <f>IF(SUM(AR5132:AS5132)=AU5132,"OK",SUM(AR5132:AS5132)-AU5132)</f>
        <v>OK</v>
      </c>
      <c r="AU5132" s="593"/>
      <c r="AV5132" s="530">
        <f t="shared" si="7660"/>
        <v>0</v>
      </c>
      <c r="AW5132" s="842">
        <f t="shared" si="7661"/>
        <v>0</v>
      </c>
      <c r="AX5132" s="115">
        <f t="shared" si="7662"/>
        <v>0</v>
      </c>
      <c r="AY5132" s="5">
        <f t="shared" si="7663"/>
        <v>0</v>
      </c>
      <c r="AZ5132" s="7">
        <f>AY5132-AX5132</f>
        <v>0</v>
      </c>
      <c r="BA5132" s="335" t="e">
        <f>AZ5132/AX5132</f>
        <v>#DIV/0!</v>
      </c>
      <c r="BB5132" s="23">
        <f t="shared" si="7665"/>
        <v>0</v>
      </c>
      <c r="BC5132" s="5">
        <f>AW5132</f>
        <v>0</v>
      </c>
      <c r="BD5132" s="7">
        <f>BC5132-BB5132</f>
        <v>0</v>
      </c>
      <c r="BE5132" s="335" t="e">
        <f>BD5132/BB5132</f>
        <v>#DIV/0!</v>
      </c>
      <c r="BG5132" s="826" t="str">
        <f t="shared" si="7668"/>
        <v>53.10</v>
      </c>
      <c r="BH5132" s="607" t="b">
        <f>COUNTIF('Codes SEC'!$B$2:$B$250,Ministres!BG5132)&gt;0</f>
        <v>1</v>
      </c>
    </row>
    <row r="5133" spans="1:66" ht="35.1" customHeight="1" x14ac:dyDescent="0.25">
      <c r="A5133" s="21" t="s">
        <v>6128</v>
      </c>
      <c r="B5133" s="112">
        <v>15</v>
      </c>
      <c r="C5133" s="116" t="s">
        <v>71</v>
      </c>
      <c r="D5133" s="620">
        <v>1000</v>
      </c>
      <c r="E5133" s="278"/>
      <c r="F5133" s="117">
        <v>12</v>
      </c>
      <c r="G5133" s="700">
        <v>1</v>
      </c>
      <c r="H5133" s="888" t="str">
        <f t="shared" si="7603"/>
        <v>056</v>
      </c>
      <c r="I5133" s="580" t="s">
        <v>3269</v>
      </c>
      <c r="J5133" s="573" t="s">
        <v>2289</v>
      </c>
      <c r="K5133" s="448" t="s">
        <v>305</v>
      </c>
      <c r="L5133" s="733">
        <v>0</v>
      </c>
      <c r="M5133" s="734">
        <v>0</v>
      </c>
      <c r="N5133" s="931"/>
      <c r="O5133" s="530">
        <f t="shared" si="7650"/>
        <v>0</v>
      </c>
      <c r="P5133" s="530">
        <f t="shared" si="7651"/>
        <v>0</v>
      </c>
      <c r="Q5133" s="646"/>
      <c r="R5133" s="536"/>
      <c r="S5133" s="536"/>
      <c r="T5133" s="536"/>
      <c r="U5133" s="536"/>
      <c r="V5133" s="536"/>
      <c r="W5133" s="683" t="str">
        <f t="shared" si="7652"/>
        <v>OK</v>
      </c>
      <c r="X5133" s="141"/>
      <c r="Y5133" s="141"/>
      <c r="Z5133" s="552"/>
      <c r="AA5133" s="552"/>
      <c r="AB5133" s="683" t="str">
        <f t="shared" si="7653"/>
        <v>OK</v>
      </c>
      <c r="AC5133" s="593"/>
      <c r="AD5133" s="530">
        <f t="shared" si="7654"/>
        <v>0</v>
      </c>
      <c r="AE5133" s="842">
        <f t="shared" si="7655"/>
        <v>0</v>
      </c>
      <c r="AF5133" s="931"/>
      <c r="AG5133" s="530">
        <f t="shared" si="7656"/>
        <v>0</v>
      </c>
      <c r="AH5133" s="530">
        <f t="shared" si="7657"/>
        <v>0</v>
      </c>
      <c r="AI5133" s="641"/>
      <c r="AJ5133" s="537"/>
      <c r="AK5133" s="537"/>
      <c r="AL5133" s="537"/>
      <c r="AM5133" s="537"/>
      <c r="AN5133" s="537"/>
      <c r="AO5133" s="683" t="str">
        <f t="shared" si="7658"/>
        <v>OK</v>
      </c>
      <c r="AP5133" s="141"/>
      <c r="AQ5133" s="141"/>
      <c r="AR5133" s="552"/>
      <c r="AS5133" s="552"/>
      <c r="AT5133" s="683" t="str">
        <f t="shared" si="7659"/>
        <v>OK</v>
      </c>
      <c r="AU5133" s="593"/>
      <c r="AV5133" s="530">
        <f t="shared" si="7660"/>
        <v>0</v>
      </c>
      <c r="AW5133" s="842">
        <f t="shared" si="7661"/>
        <v>0</v>
      </c>
      <c r="AX5133" s="115">
        <f t="shared" si="7662"/>
        <v>0</v>
      </c>
      <c r="AY5133" s="5">
        <f t="shared" si="7663"/>
        <v>0</v>
      </c>
      <c r="AZ5133" s="7">
        <f t="shared" si="7664"/>
        <v>0</v>
      </c>
      <c r="BA5133" s="335" t="e">
        <f t="shared" si="7669"/>
        <v>#DIV/0!</v>
      </c>
      <c r="BB5133" s="23">
        <f t="shared" si="7665"/>
        <v>0</v>
      </c>
      <c r="BC5133" s="5">
        <f t="shared" si="7666"/>
        <v>0</v>
      </c>
      <c r="BD5133" s="7">
        <f t="shared" si="7667"/>
        <v>0</v>
      </c>
      <c r="BE5133" s="335" t="e">
        <f t="shared" si="7670"/>
        <v>#DIV/0!</v>
      </c>
      <c r="BG5133" s="826" t="str">
        <f t="shared" si="7668"/>
        <v>63.21</v>
      </c>
      <c r="BH5133" s="607" t="b">
        <f>COUNTIF('Codes SEC'!$B$2:$B$250,Ministres!BG5133)&gt;0</f>
        <v>1</v>
      </c>
    </row>
    <row r="5134" spans="1:66" s="4" customFormat="1" ht="35.1" customHeight="1" x14ac:dyDescent="0.25">
      <c r="A5134" s="222" t="s">
        <v>6128</v>
      </c>
      <c r="B5134" s="112">
        <v>15</v>
      </c>
      <c r="C5134" s="116" t="s">
        <v>71</v>
      </c>
      <c r="D5134" s="620">
        <v>1000</v>
      </c>
      <c r="E5134" s="278"/>
      <c r="F5134" s="116">
        <v>6</v>
      </c>
      <c r="G5134" s="700">
        <v>1</v>
      </c>
      <c r="H5134" s="888" t="str">
        <f t="shared" si="7603"/>
        <v>056</v>
      </c>
      <c r="I5134" s="580" t="s">
        <v>3269</v>
      </c>
      <c r="J5134" s="573" t="s">
        <v>2290</v>
      </c>
      <c r="K5134" s="448" t="s">
        <v>348</v>
      </c>
      <c r="L5134" s="733">
        <v>0</v>
      </c>
      <c r="M5134" s="734">
        <v>0</v>
      </c>
      <c r="N5134" s="931"/>
      <c r="O5134" s="530">
        <f t="shared" si="7650"/>
        <v>0</v>
      </c>
      <c r="P5134" s="530">
        <f t="shared" si="7651"/>
        <v>0</v>
      </c>
      <c r="Q5134" s="646"/>
      <c r="R5134" s="536"/>
      <c r="S5134" s="536"/>
      <c r="T5134" s="536"/>
      <c r="U5134" s="536"/>
      <c r="V5134" s="536"/>
      <c r="W5134" s="683" t="str">
        <f t="shared" si="7652"/>
        <v>OK</v>
      </c>
      <c r="X5134" s="141"/>
      <c r="Y5134" s="141"/>
      <c r="Z5134" s="552"/>
      <c r="AA5134" s="552"/>
      <c r="AB5134" s="683" t="str">
        <f t="shared" si="7653"/>
        <v>OK</v>
      </c>
      <c r="AC5134" s="593"/>
      <c r="AD5134" s="530">
        <f t="shared" si="7654"/>
        <v>0</v>
      </c>
      <c r="AE5134" s="842">
        <f t="shared" si="7655"/>
        <v>0</v>
      </c>
      <c r="AF5134" s="931"/>
      <c r="AG5134" s="530">
        <f t="shared" si="7656"/>
        <v>0</v>
      </c>
      <c r="AH5134" s="530">
        <f t="shared" si="7657"/>
        <v>0</v>
      </c>
      <c r="AI5134" s="641"/>
      <c r="AJ5134" s="537"/>
      <c r="AK5134" s="537"/>
      <c r="AL5134" s="537"/>
      <c r="AM5134" s="537"/>
      <c r="AN5134" s="537"/>
      <c r="AO5134" s="683" t="str">
        <f t="shared" si="7658"/>
        <v>OK</v>
      </c>
      <c r="AP5134" s="141"/>
      <c r="AQ5134" s="141"/>
      <c r="AR5134" s="552"/>
      <c r="AS5134" s="552"/>
      <c r="AT5134" s="683" t="str">
        <f t="shared" si="7659"/>
        <v>OK</v>
      </c>
      <c r="AU5134" s="593"/>
      <c r="AV5134" s="530">
        <f t="shared" si="7660"/>
        <v>0</v>
      </c>
      <c r="AW5134" s="842">
        <f t="shared" si="7661"/>
        <v>0</v>
      </c>
      <c r="AX5134" s="115">
        <f t="shared" si="7662"/>
        <v>0</v>
      </c>
      <c r="AY5134" s="5">
        <f t="shared" si="7663"/>
        <v>0</v>
      </c>
      <c r="AZ5134" s="7">
        <f>AY5134-AX5134</f>
        <v>0</v>
      </c>
      <c r="BA5134" s="335" t="e">
        <f>AZ5134/AX5134</f>
        <v>#DIV/0!</v>
      </c>
      <c r="BB5134" s="23">
        <f t="shared" si="7665"/>
        <v>0</v>
      </c>
      <c r="BC5134" s="5">
        <f>AW5134</f>
        <v>0</v>
      </c>
      <c r="BD5134" s="7">
        <f>BC5134-BB5134</f>
        <v>0</v>
      </c>
      <c r="BE5134" s="335" t="e">
        <f>BD5134/BB5134</f>
        <v>#DIV/0!</v>
      </c>
      <c r="BF5134" s="41"/>
      <c r="BG5134" s="826" t="str">
        <f t="shared" si="7668"/>
        <v>63.21</v>
      </c>
      <c r="BH5134" s="607" t="b">
        <f>COUNTIF('Codes SEC'!$B$2:$B$250,Ministres!BG5134)&gt;0</f>
        <v>1</v>
      </c>
      <c r="BI5134" s="41"/>
      <c r="BJ5134" s="41"/>
      <c r="BK5134" s="41"/>
      <c r="BL5134" s="41"/>
      <c r="BM5134" s="41"/>
      <c r="BN5134" s="41"/>
    </row>
    <row r="5135" spans="1:66" ht="35.1" customHeight="1" x14ac:dyDescent="0.25">
      <c r="A5135" s="21" t="s">
        <v>6128</v>
      </c>
      <c r="B5135" s="112">
        <v>15</v>
      </c>
      <c r="C5135" s="116" t="s">
        <v>71</v>
      </c>
      <c r="D5135" s="620">
        <v>1000</v>
      </c>
      <c r="E5135" s="278"/>
      <c r="F5135" s="116">
        <v>6</v>
      </c>
      <c r="G5135" s="700">
        <v>1</v>
      </c>
      <c r="H5135" s="888" t="str">
        <f t="shared" si="7603"/>
        <v>056</v>
      </c>
      <c r="I5135" s="580" t="s">
        <v>3269</v>
      </c>
      <c r="J5135" s="573" t="s">
        <v>2293</v>
      </c>
      <c r="K5135" s="448" t="s">
        <v>5416</v>
      </c>
      <c r="L5135" s="733">
        <v>0</v>
      </c>
      <c r="M5135" s="734">
        <v>0</v>
      </c>
      <c r="N5135" s="931"/>
      <c r="O5135" s="530">
        <f t="shared" si="7650"/>
        <v>0</v>
      </c>
      <c r="P5135" s="530">
        <f t="shared" si="7651"/>
        <v>0</v>
      </c>
      <c r="Q5135" s="646"/>
      <c r="R5135" s="536"/>
      <c r="S5135" s="536"/>
      <c r="T5135" s="536"/>
      <c r="U5135" s="536"/>
      <c r="V5135" s="536"/>
      <c r="W5135" s="683" t="str">
        <f t="shared" si="7652"/>
        <v>OK</v>
      </c>
      <c r="X5135" s="141"/>
      <c r="Y5135" s="141"/>
      <c r="Z5135" s="552"/>
      <c r="AA5135" s="552"/>
      <c r="AB5135" s="683" t="str">
        <f t="shared" si="7653"/>
        <v>OK</v>
      </c>
      <c r="AC5135" s="593"/>
      <c r="AD5135" s="530">
        <f t="shared" si="7654"/>
        <v>0</v>
      </c>
      <c r="AE5135" s="842">
        <f t="shared" si="7655"/>
        <v>0</v>
      </c>
      <c r="AF5135" s="931"/>
      <c r="AG5135" s="530">
        <f t="shared" si="7656"/>
        <v>0</v>
      </c>
      <c r="AH5135" s="530">
        <f t="shared" si="7657"/>
        <v>0</v>
      </c>
      <c r="AI5135" s="641"/>
      <c r="AJ5135" s="537"/>
      <c r="AK5135" s="537"/>
      <c r="AL5135" s="537"/>
      <c r="AM5135" s="537"/>
      <c r="AN5135" s="537"/>
      <c r="AO5135" s="683" t="str">
        <f t="shared" si="7658"/>
        <v>OK</v>
      </c>
      <c r="AP5135" s="141"/>
      <c r="AQ5135" s="141"/>
      <c r="AR5135" s="552"/>
      <c r="AS5135" s="552"/>
      <c r="AT5135" s="683" t="str">
        <f t="shared" si="7659"/>
        <v>OK</v>
      </c>
      <c r="AU5135" s="593"/>
      <c r="AV5135" s="530">
        <f t="shared" si="7660"/>
        <v>0</v>
      </c>
      <c r="AW5135" s="842">
        <f t="shared" si="7661"/>
        <v>0</v>
      </c>
      <c r="AX5135" s="115">
        <f t="shared" si="7662"/>
        <v>0</v>
      </c>
      <c r="AY5135" s="5">
        <f t="shared" si="7663"/>
        <v>0</v>
      </c>
      <c r="AZ5135" s="7">
        <f t="shared" si="7664"/>
        <v>0</v>
      </c>
      <c r="BA5135" s="335" t="e">
        <f>AZ5135/AX5135</f>
        <v>#DIV/0!</v>
      </c>
      <c r="BB5135" s="23">
        <f t="shared" si="7665"/>
        <v>0</v>
      </c>
      <c r="BC5135" s="5">
        <f t="shared" si="7666"/>
        <v>0</v>
      </c>
      <c r="BD5135" s="7">
        <f t="shared" si="7667"/>
        <v>0</v>
      </c>
      <c r="BE5135" s="335" t="e">
        <f>BD5135/BB5135</f>
        <v>#DIV/0!</v>
      </c>
      <c r="BG5135" s="826" t="str">
        <f t="shared" si="7668"/>
        <v>63.21</v>
      </c>
      <c r="BH5135" s="607" t="b">
        <f>COUNTIF('Codes SEC'!$B$2:$B$250,Ministres!BG5135)&gt;0</f>
        <v>1</v>
      </c>
    </row>
    <row r="5136" spans="1:66" ht="35.1" customHeight="1" x14ac:dyDescent="0.25">
      <c r="A5136" s="222" t="s">
        <v>6128</v>
      </c>
      <c r="B5136" s="112" t="s">
        <v>5019</v>
      </c>
      <c r="C5136" s="120" t="s">
        <v>71</v>
      </c>
      <c r="D5136" s="620">
        <v>1000</v>
      </c>
      <c r="E5136" s="278"/>
      <c r="F5136" s="116" t="s">
        <v>5306</v>
      </c>
      <c r="G5136" s="700"/>
      <c r="H5136" s="888" t="str">
        <f t="shared" si="7603"/>
        <v>056</v>
      </c>
      <c r="I5136" s="580">
        <v>86341000</v>
      </c>
      <c r="J5136" s="689" t="s">
        <v>6495</v>
      </c>
      <c r="K5136" s="411" t="s">
        <v>6496</v>
      </c>
      <c r="L5136" s="733">
        <v>0</v>
      </c>
      <c r="M5136" s="734">
        <v>0</v>
      </c>
      <c r="N5136" s="931"/>
      <c r="O5136" s="530">
        <f t="shared" si="7650"/>
        <v>0</v>
      </c>
      <c r="P5136" s="530">
        <f t="shared" si="7651"/>
        <v>0</v>
      </c>
      <c r="Q5136" s="646"/>
      <c r="R5136" s="536"/>
      <c r="S5136" s="536"/>
      <c r="T5136" s="536"/>
      <c r="U5136" s="536"/>
      <c r="V5136" s="536"/>
      <c r="W5136" s="683" t="str">
        <f>IF(SUM(Q5136:V5136)=X5136,"OK",SUM(Q5136:V5136)-X5136)</f>
        <v>OK</v>
      </c>
      <c r="X5136" s="141"/>
      <c r="Y5136" s="141"/>
      <c r="Z5136" s="552"/>
      <c r="AA5136" s="552"/>
      <c r="AB5136" s="683" t="str">
        <f>IF(SUM(Z5136:AA5136)=AC5136,"OK",SUM(Z5136:AA5136)-AC5136)</f>
        <v>OK</v>
      </c>
      <c r="AC5136" s="593"/>
      <c r="AD5136" s="530">
        <f t="shared" si="7654"/>
        <v>0</v>
      </c>
      <c r="AE5136" s="842">
        <f t="shared" si="7655"/>
        <v>0</v>
      </c>
      <c r="AF5136" s="931"/>
      <c r="AG5136" s="530">
        <f t="shared" si="7656"/>
        <v>0</v>
      </c>
      <c r="AH5136" s="530">
        <f t="shared" si="7657"/>
        <v>0</v>
      </c>
      <c r="AI5136" s="641"/>
      <c r="AJ5136" s="537"/>
      <c r="AK5136" s="537"/>
      <c r="AL5136" s="537"/>
      <c r="AM5136" s="537"/>
      <c r="AN5136" s="537"/>
      <c r="AO5136" s="683" t="str">
        <f>IF(SUM(AI5136:AN5136)=AP5136,"OK",SUM(AI5136:AN5136)-AP5136)</f>
        <v>OK</v>
      </c>
      <c r="AP5136" s="141"/>
      <c r="AQ5136" s="141"/>
      <c r="AR5136" s="552"/>
      <c r="AS5136" s="552"/>
      <c r="AT5136" s="683" t="str">
        <f>IF(SUM(AR5136:AS5136)=AU5136,"OK",SUM(AR5136:AS5136)-AU5136)</f>
        <v>OK</v>
      </c>
      <c r="AU5136" s="593"/>
      <c r="AV5136" s="530">
        <f t="shared" si="7660"/>
        <v>0</v>
      </c>
      <c r="AW5136" s="842">
        <f t="shared" si="7661"/>
        <v>0</v>
      </c>
      <c r="AX5136" s="115">
        <f t="shared" si="7662"/>
        <v>0</v>
      </c>
      <c r="AY5136" s="5">
        <f t="shared" si="7663"/>
        <v>0</v>
      </c>
      <c r="AZ5136" s="7">
        <f>AY5136-AX5136</f>
        <v>0</v>
      </c>
      <c r="BA5136" s="335" t="e">
        <f>AZ5136/AX5136</f>
        <v>#DIV/0!</v>
      </c>
      <c r="BB5136" s="23">
        <f t="shared" si="7665"/>
        <v>0</v>
      </c>
      <c r="BC5136" s="5">
        <f>AW5136</f>
        <v>0</v>
      </c>
      <c r="BD5136" s="7">
        <f>BC5136-BB5136</f>
        <v>0</v>
      </c>
      <c r="BE5136" s="335" t="e">
        <f>BD5136/BB5136</f>
        <v>#DIV/0!</v>
      </c>
      <c r="BG5136" s="826" t="str">
        <f t="shared" si="7668"/>
        <v>63.41</v>
      </c>
      <c r="BH5136" s="607" t="b">
        <f>COUNTIF('Codes SEC'!$B$2:$B$250,Ministres!BG5136)&gt;0</f>
        <v>1</v>
      </c>
    </row>
    <row r="5137" spans="1:66" ht="35.1" customHeight="1" x14ac:dyDescent="0.25">
      <c r="A5137" s="222" t="s">
        <v>6128</v>
      </c>
      <c r="B5137" s="112">
        <v>15</v>
      </c>
      <c r="C5137" s="116" t="s">
        <v>71</v>
      </c>
      <c r="D5137" s="620">
        <v>1000</v>
      </c>
      <c r="E5137" s="278"/>
      <c r="F5137" s="116">
        <v>12</v>
      </c>
      <c r="G5137" s="700">
        <v>1</v>
      </c>
      <c r="H5137" s="888" t="str">
        <f t="shared" si="7603"/>
        <v>056</v>
      </c>
      <c r="I5137" s="580" t="s">
        <v>3277</v>
      </c>
      <c r="J5137" s="573" t="s">
        <v>2295</v>
      </c>
      <c r="K5137" s="424" t="s">
        <v>4772</v>
      </c>
      <c r="L5137" s="733">
        <v>474</v>
      </c>
      <c r="M5137" s="734">
        <v>525</v>
      </c>
      <c r="N5137" s="931"/>
      <c r="O5137" s="530">
        <f t="shared" si="7650"/>
        <v>-474</v>
      </c>
      <c r="P5137" s="530" t="str">
        <f t="shared" si="7651"/>
        <v xml:space="preserve">0 </v>
      </c>
      <c r="Q5137" s="646"/>
      <c r="R5137" s="536"/>
      <c r="S5137" s="536"/>
      <c r="T5137" s="536"/>
      <c r="U5137" s="536"/>
      <c r="V5137" s="536"/>
      <c r="W5137" s="683" t="str">
        <f t="shared" si="7652"/>
        <v>OK</v>
      </c>
      <c r="X5137" s="141"/>
      <c r="Y5137" s="141"/>
      <c r="Z5137" s="552"/>
      <c r="AA5137" s="552"/>
      <c r="AB5137" s="683" t="str">
        <f t="shared" si="7653"/>
        <v>OK</v>
      </c>
      <c r="AC5137" s="593"/>
      <c r="AD5137" s="530">
        <f t="shared" si="7654"/>
        <v>0</v>
      </c>
      <c r="AE5137" s="842">
        <f t="shared" si="7655"/>
        <v>0</v>
      </c>
      <c r="AF5137" s="931"/>
      <c r="AG5137" s="530">
        <f t="shared" si="7656"/>
        <v>-525</v>
      </c>
      <c r="AH5137" s="530" t="str">
        <f t="shared" si="7657"/>
        <v xml:space="preserve">0 </v>
      </c>
      <c r="AI5137" s="641"/>
      <c r="AJ5137" s="537"/>
      <c r="AK5137" s="537"/>
      <c r="AL5137" s="537"/>
      <c r="AM5137" s="537"/>
      <c r="AN5137" s="537"/>
      <c r="AO5137" s="683" t="str">
        <f t="shared" si="7658"/>
        <v>OK</v>
      </c>
      <c r="AP5137" s="141"/>
      <c r="AQ5137" s="141"/>
      <c r="AR5137" s="552"/>
      <c r="AS5137" s="552"/>
      <c r="AT5137" s="683" t="str">
        <f t="shared" si="7659"/>
        <v>OK</v>
      </c>
      <c r="AU5137" s="593"/>
      <c r="AV5137" s="530">
        <f t="shared" si="7660"/>
        <v>0</v>
      </c>
      <c r="AW5137" s="842">
        <f t="shared" si="7661"/>
        <v>0</v>
      </c>
      <c r="AX5137" s="115">
        <f t="shared" si="7662"/>
        <v>474</v>
      </c>
      <c r="AY5137" s="5">
        <f t="shared" si="7663"/>
        <v>0</v>
      </c>
      <c r="AZ5137" s="7">
        <f>AY5137-AX5137</f>
        <v>-474</v>
      </c>
      <c r="BA5137" s="335">
        <f>AZ5137/AX5137</f>
        <v>-1</v>
      </c>
      <c r="BB5137" s="23">
        <f t="shared" si="7665"/>
        <v>525</v>
      </c>
      <c r="BC5137" s="5">
        <f>AW5137</f>
        <v>0</v>
      </c>
      <c r="BD5137" s="7">
        <f>BC5137-BB5137</f>
        <v>-525</v>
      </c>
      <c r="BE5137" s="335">
        <f>BD5137/BB5137</f>
        <v>-1</v>
      </c>
      <c r="BG5137" s="826" t="str">
        <f t="shared" si="7668"/>
        <v>72.00</v>
      </c>
      <c r="BH5137" s="607" t="b">
        <f>COUNTIF('Codes SEC'!$B$2:$B$250,Ministres!BG5137)&gt;0</f>
        <v>1</v>
      </c>
    </row>
    <row r="5138" spans="1:66" ht="35.1" customHeight="1" x14ac:dyDescent="0.25">
      <c r="A5138" s="21" t="s">
        <v>6128</v>
      </c>
      <c r="B5138" s="112">
        <v>15</v>
      </c>
      <c r="C5138" s="116" t="s">
        <v>71</v>
      </c>
      <c r="D5138" s="620">
        <v>1000</v>
      </c>
      <c r="F5138" s="117">
        <v>12</v>
      </c>
      <c r="G5138" s="694">
        <v>1</v>
      </c>
      <c r="H5138" s="878" t="str">
        <f t="shared" si="7603"/>
        <v>056</v>
      </c>
      <c r="I5138" s="397" t="s">
        <v>3283</v>
      </c>
      <c r="J5138" s="380" t="s">
        <v>2296</v>
      </c>
      <c r="K5138" s="422" t="s">
        <v>5417</v>
      </c>
      <c r="L5138" s="726">
        <v>0</v>
      </c>
      <c r="M5138" s="727">
        <v>0</v>
      </c>
      <c r="N5138" s="931"/>
      <c r="O5138" s="530">
        <f t="shared" si="7650"/>
        <v>0</v>
      </c>
      <c r="P5138" s="530">
        <f t="shared" si="7651"/>
        <v>0</v>
      </c>
      <c r="Q5138" s="646"/>
      <c r="R5138" s="536"/>
      <c r="S5138" s="536"/>
      <c r="T5138" s="536"/>
      <c r="U5138" s="536"/>
      <c r="V5138" s="536"/>
      <c r="W5138" s="683" t="str">
        <f t="shared" si="7652"/>
        <v>OK</v>
      </c>
      <c r="X5138" s="141"/>
      <c r="Y5138" s="141"/>
      <c r="Z5138" s="552"/>
      <c r="AA5138" s="552"/>
      <c r="AB5138" s="683" t="str">
        <f t="shared" si="7653"/>
        <v>OK</v>
      </c>
      <c r="AC5138" s="593"/>
      <c r="AD5138" s="530">
        <f t="shared" si="7654"/>
        <v>0</v>
      </c>
      <c r="AE5138" s="842">
        <f t="shared" si="7655"/>
        <v>0</v>
      </c>
      <c r="AF5138" s="931"/>
      <c r="AG5138" s="530">
        <f t="shared" si="7656"/>
        <v>0</v>
      </c>
      <c r="AH5138" s="530">
        <f t="shared" si="7657"/>
        <v>0</v>
      </c>
      <c r="AI5138" s="641"/>
      <c r="AJ5138" s="537"/>
      <c r="AK5138" s="537"/>
      <c r="AL5138" s="537"/>
      <c r="AM5138" s="537"/>
      <c r="AN5138" s="537"/>
      <c r="AO5138" s="683" t="str">
        <f t="shared" si="7658"/>
        <v>OK</v>
      </c>
      <c r="AP5138" s="141"/>
      <c r="AQ5138" s="141"/>
      <c r="AR5138" s="552"/>
      <c r="AS5138" s="552"/>
      <c r="AT5138" s="683" t="str">
        <f t="shared" si="7659"/>
        <v>OK</v>
      </c>
      <c r="AU5138" s="593"/>
      <c r="AV5138" s="530">
        <f t="shared" si="7660"/>
        <v>0</v>
      </c>
      <c r="AW5138" s="842">
        <f t="shared" si="7661"/>
        <v>0</v>
      </c>
      <c r="AX5138" s="115">
        <f t="shared" si="7662"/>
        <v>0</v>
      </c>
      <c r="AY5138" s="5">
        <f t="shared" si="7663"/>
        <v>0</v>
      </c>
      <c r="AZ5138" s="7">
        <f t="shared" si="7664"/>
        <v>0</v>
      </c>
      <c r="BA5138" s="335" t="e">
        <f t="shared" si="7669"/>
        <v>#DIV/0!</v>
      </c>
      <c r="BB5138" s="23">
        <f t="shared" si="7665"/>
        <v>0</v>
      </c>
      <c r="BC5138" s="5">
        <f t="shared" si="7666"/>
        <v>0</v>
      </c>
      <c r="BD5138" s="7">
        <f t="shared" si="7667"/>
        <v>0</v>
      </c>
      <c r="BE5138" s="335" t="e">
        <f t="shared" si="7670"/>
        <v>#DIV/0!</v>
      </c>
      <c r="BG5138" s="826" t="str">
        <f t="shared" si="7668"/>
        <v>73.20</v>
      </c>
      <c r="BH5138" s="607" t="b">
        <f>COUNTIF('Codes SEC'!$B$2:$B$250,Ministres!BG5138)&gt;0</f>
        <v>1</v>
      </c>
    </row>
    <row r="5139" spans="1:66" ht="35.1" customHeight="1" x14ac:dyDescent="0.25">
      <c r="A5139" s="21" t="s">
        <v>6128</v>
      </c>
      <c r="B5139" s="112">
        <v>15</v>
      </c>
      <c r="C5139" s="116" t="s">
        <v>71</v>
      </c>
      <c r="D5139" s="620">
        <v>1000</v>
      </c>
      <c r="E5139" s="284"/>
      <c r="F5139" s="116">
        <v>6</v>
      </c>
      <c r="G5139" s="700">
        <v>1</v>
      </c>
      <c r="H5139" s="888" t="str">
        <f t="shared" ref="H5139:H5190" si="7671">LEFT(J5139,3)</f>
        <v>056</v>
      </c>
      <c r="I5139" s="580" t="s">
        <v>3258</v>
      </c>
      <c r="J5139" s="573" t="s">
        <v>2297</v>
      </c>
      <c r="K5139" s="500" t="s">
        <v>5418</v>
      </c>
      <c r="L5139" s="733">
        <v>0</v>
      </c>
      <c r="M5139" s="734">
        <v>0</v>
      </c>
      <c r="N5139" s="931"/>
      <c r="O5139" s="530">
        <f t="shared" si="7650"/>
        <v>0</v>
      </c>
      <c r="P5139" s="530">
        <f t="shared" si="7651"/>
        <v>0</v>
      </c>
      <c r="Q5139" s="646"/>
      <c r="R5139" s="536"/>
      <c r="S5139" s="536"/>
      <c r="T5139" s="536"/>
      <c r="U5139" s="536"/>
      <c r="V5139" s="536"/>
      <c r="W5139" s="683" t="str">
        <f t="shared" si="7652"/>
        <v>OK</v>
      </c>
      <c r="X5139" s="141"/>
      <c r="Y5139" s="141"/>
      <c r="Z5139" s="552"/>
      <c r="AA5139" s="552"/>
      <c r="AB5139" s="683" t="str">
        <f t="shared" si="7653"/>
        <v>OK</v>
      </c>
      <c r="AC5139" s="593"/>
      <c r="AD5139" s="530">
        <f t="shared" si="7654"/>
        <v>0</v>
      </c>
      <c r="AE5139" s="842">
        <f t="shared" si="7655"/>
        <v>0</v>
      </c>
      <c r="AF5139" s="931"/>
      <c r="AG5139" s="530">
        <f t="shared" si="7656"/>
        <v>0</v>
      </c>
      <c r="AH5139" s="530">
        <f t="shared" si="7657"/>
        <v>0</v>
      </c>
      <c r="AI5139" s="641"/>
      <c r="AJ5139" s="537"/>
      <c r="AK5139" s="537"/>
      <c r="AL5139" s="537"/>
      <c r="AM5139" s="537"/>
      <c r="AN5139" s="537"/>
      <c r="AO5139" s="683" t="str">
        <f t="shared" si="7658"/>
        <v>OK</v>
      </c>
      <c r="AP5139" s="141"/>
      <c r="AQ5139" s="141"/>
      <c r="AR5139" s="552"/>
      <c r="AS5139" s="552"/>
      <c r="AT5139" s="683" t="str">
        <f t="shared" si="7659"/>
        <v>OK</v>
      </c>
      <c r="AU5139" s="593"/>
      <c r="AV5139" s="530">
        <f t="shared" si="7660"/>
        <v>0</v>
      </c>
      <c r="AW5139" s="842">
        <f t="shared" si="7661"/>
        <v>0</v>
      </c>
      <c r="AX5139" s="115">
        <f t="shared" si="7662"/>
        <v>0</v>
      </c>
      <c r="AY5139" s="5">
        <f t="shared" si="7663"/>
        <v>0</v>
      </c>
      <c r="AZ5139" s="7">
        <f t="shared" si="7664"/>
        <v>0</v>
      </c>
      <c r="BA5139" s="335" t="e">
        <f t="shared" si="7669"/>
        <v>#DIV/0!</v>
      </c>
      <c r="BB5139" s="23">
        <f t="shared" si="7665"/>
        <v>0</v>
      </c>
      <c r="BC5139" s="5">
        <f t="shared" si="7666"/>
        <v>0</v>
      </c>
      <c r="BD5139" s="7">
        <f t="shared" si="7667"/>
        <v>0</v>
      </c>
      <c r="BE5139" s="335" t="e">
        <f t="shared" si="7670"/>
        <v>#DIV/0!</v>
      </c>
      <c r="BG5139" s="826" t="str">
        <f t="shared" si="7668"/>
        <v>74.22</v>
      </c>
      <c r="BH5139" s="607" t="b">
        <f>COUNTIF('Codes SEC'!$B$2:$B$250,Ministres!BG5139)&gt;0</f>
        <v>1</v>
      </c>
    </row>
    <row r="5140" spans="1:66" ht="12.75" customHeight="1" x14ac:dyDescent="0.25">
      <c r="A5140" s="227"/>
      <c r="B5140" s="209"/>
      <c r="C5140" s="253"/>
      <c r="D5140" s="625"/>
      <c r="E5140" s="280"/>
      <c r="F5140" s="253"/>
      <c r="G5140" s="695"/>
      <c r="H5140" s="886"/>
      <c r="I5140" s="403"/>
      <c r="J5140" s="381"/>
      <c r="K5140" s="514" t="s">
        <v>95</v>
      </c>
      <c r="L5140" s="315">
        <f>L5130+L5128+L5135+L5133+L5138+L5139+L5127+L5131+L5134+L5137+L5132+L5136+L5129</f>
        <v>541</v>
      </c>
      <c r="M5140" s="741">
        <f t="shared" ref="M5140:BE5140" si="7672">M5130+M5128+M5135+M5133+M5138+M5139+M5127+M5131+M5134+M5137+M5132+M5136+M5129</f>
        <v>534</v>
      </c>
      <c r="N5140" s="930">
        <f t="shared" si="7672"/>
        <v>0</v>
      </c>
      <c r="O5140" s="790">
        <f t="shared" si="7672"/>
        <v>-541</v>
      </c>
      <c r="P5140" s="790">
        <f t="shared" si="7672"/>
        <v>0</v>
      </c>
      <c r="Q5140" s="787">
        <f t="shared" si="7672"/>
        <v>0</v>
      </c>
      <c r="R5140" s="648">
        <f t="shared" si="7672"/>
        <v>0</v>
      </c>
      <c r="S5140" s="648">
        <f t="shared" si="7672"/>
        <v>0</v>
      </c>
      <c r="T5140" s="648">
        <f t="shared" si="7672"/>
        <v>0</v>
      </c>
      <c r="U5140" s="648">
        <f t="shared" si="7672"/>
        <v>0</v>
      </c>
      <c r="V5140" s="648">
        <f t="shared" si="7672"/>
        <v>0</v>
      </c>
      <c r="W5140" s="790" t="e">
        <f t="shared" si="7672"/>
        <v>#VALUE!</v>
      </c>
      <c r="X5140" s="649">
        <f t="shared" si="7672"/>
        <v>0</v>
      </c>
      <c r="Y5140" s="649">
        <f t="shared" si="7672"/>
        <v>0</v>
      </c>
      <c r="Z5140" s="648">
        <f t="shared" si="7672"/>
        <v>0</v>
      </c>
      <c r="AA5140" s="648">
        <f t="shared" si="7672"/>
        <v>0</v>
      </c>
      <c r="AB5140" s="790" t="e">
        <f t="shared" si="7672"/>
        <v>#VALUE!</v>
      </c>
      <c r="AC5140" s="649">
        <f t="shared" si="7672"/>
        <v>0</v>
      </c>
      <c r="AD5140" s="790">
        <f t="shared" si="7672"/>
        <v>0</v>
      </c>
      <c r="AE5140" s="843">
        <f t="shared" si="7672"/>
        <v>0</v>
      </c>
      <c r="AF5140" s="930">
        <f t="shared" si="7672"/>
        <v>0</v>
      </c>
      <c r="AG5140" s="790">
        <f t="shared" si="7672"/>
        <v>-534</v>
      </c>
      <c r="AH5140" s="790">
        <f t="shared" si="7672"/>
        <v>0</v>
      </c>
      <c r="AI5140" s="787">
        <f t="shared" si="7672"/>
        <v>0</v>
      </c>
      <c r="AJ5140" s="648">
        <f t="shared" si="7672"/>
        <v>0</v>
      </c>
      <c r="AK5140" s="648">
        <f t="shared" si="7672"/>
        <v>0</v>
      </c>
      <c r="AL5140" s="648">
        <f t="shared" si="7672"/>
        <v>0</v>
      </c>
      <c r="AM5140" s="648">
        <f t="shared" si="7672"/>
        <v>0</v>
      </c>
      <c r="AN5140" s="648">
        <f t="shared" si="7672"/>
        <v>0</v>
      </c>
      <c r="AO5140" s="790" t="e">
        <f t="shared" si="7672"/>
        <v>#VALUE!</v>
      </c>
      <c r="AP5140" s="649">
        <f t="shared" si="7672"/>
        <v>0</v>
      </c>
      <c r="AQ5140" s="649">
        <f t="shared" si="7672"/>
        <v>0</v>
      </c>
      <c r="AR5140" s="648">
        <f t="shared" si="7672"/>
        <v>0</v>
      </c>
      <c r="AS5140" s="648">
        <f t="shared" si="7672"/>
        <v>0</v>
      </c>
      <c r="AT5140" s="790" t="e">
        <f t="shared" si="7672"/>
        <v>#VALUE!</v>
      </c>
      <c r="AU5140" s="649">
        <f t="shared" si="7672"/>
        <v>0</v>
      </c>
      <c r="AV5140" s="790">
        <f t="shared" si="7672"/>
        <v>0</v>
      </c>
      <c r="AW5140" s="843">
        <f t="shared" si="7672"/>
        <v>0</v>
      </c>
      <c r="AX5140" s="336">
        <f t="shared" si="7672"/>
        <v>541</v>
      </c>
      <c r="AY5140" s="337">
        <f t="shared" si="7672"/>
        <v>0</v>
      </c>
      <c r="AZ5140" s="338">
        <f t="shared" si="7672"/>
        <v>-541</v>
      </c>
      <c r="BA5140" s="339" t="e">
        <f t="shared" si="7672"/>
        <v>#DIV/0!</v>
      </c>
      <c r="BB5140" s="322">
        <f t="shared" si="7672"/>
        <v>534</v>
      </c>
      <c r="BC5140" s="337">
        <f t="shared" si="7672"/>
        <v>0</v>
      </c>
      <c r="BD5140" s="338">
        <f t="shared" si="7672"/>
        <v>-534</v>
      </c>
      <c r="BE5140" s="339" t="e">
        <f t="shared" si="7672"/>
        <v>#DIV/0!</v>
      </c>
      <c r="BG5140" s="826"/>
      <c r="BH5140" s="607"/>
      <c r="BI5140"/>
    </row>
    <row r="5141" spans="1:66" ht="12.75" customHeight="1" x14ac:dyDescent="0.25">
      <c r="A5141" s="226"/>
      <c r="B5141" s="207"/>
      <c r="C5141" s="254"/>
      <c r="D5141" s="300"/>
      <c r="E5141" s="276"/>
      <c r="F5141" s="300"/>
      <c r="G5141" s="696"/>
      <c r="H5141" s="887"/>
      <c r="I5141" s="444"/>
      <c r="J5141" s="393"/>
      <c r="K5141" s="404" t="s">
        <v>3663</v>
      </c>
      <c r="L5141" s="729">
        <f t="shared" ref="L5141:V5141" si="7673">L5140+L5121</f>
        <v>4468</v>
      </c>
      <c r="M5141" s="730">
        <f t="shared" si="7673"/>
        <v>5519</v>
      </c>
      <c r="N5141" s="844">
        <f t="shared" si="7673"/>
        <v>0</v>
      </c>
      <c r="O5141" s="665">
        <f t="shared" si="7673"/>
        <v>-4468</v>
      </c>
      <c r="P5141" s="665">
        <f t="shared" si="7673"/>
        <v>0</v>
      </c>
      <c r="Q5141" s="638">
        <f t="shared" si="7673"/>
        <v>0</v>
      </c>
      <c r="R5141" s="130">
        <f t="shared" si="7673"/>
        <v>0</v>
      </c>
      <c r="S5141" s="130">
        <f t="shared" si="7673"/>
        <v>0</v>
      </c>
      <c r="T5141" s="130">
        <f t="shared" si="7673"/>
        <v>0</v>
      </c>
      <c r="U5141" s="130">
        <f t="shared" si="7673"/>
        <v>0</v>
      </c>
      <c r="V5141" s="130">
        <f t="shared" si="7673"/>
        <v>0</v>
      </c>
      <c r="W5141" s="665"/>
      <c r="X5141" s="130">
        <f>X5140+X5121</f>
        <v>0</v>
      </c>
      <c r="Y5141" s="130">
        <f>Y5140+Y5121</f>
        <v>0</v>
      </c>
      <c r="Z5141" s="130">
        <f>Z5140+Z5121</f>
        <v>0</v>
      </c>
      <c r="AA5141" s="130">
        <f>AA5140+AA5121</f>
        <v>0</v>
      </c>
      <c r="AB5141" s="665"/>
      <c r="AC5141" s="130">
        <f t="shared" ref="AC5141:AN5141" si="7674">AC5140+AC5121</f>
        <v>0</v>
      </c>
      <c r="AD5141" s="665">
        <f t="shared" si="7674"/>
        <v>0</v>
      </c>
      <c r="AE5141" s="845">
        <f t="shared" si="7674"/>
        <v>0</v>
      </c>
      <c r="AF5141" s="844">
        <f t="shared" si="7674"/>
        <v>0</v>
      </c>
      <c r="AG5141" s="665">
        <f t="shared" si="7674"/>
        <v>-5519</v>
      </c>
      <c r="AH5141" s="665">
        <f t="shared" si="7674"/>
        <v>0</v>
      </c>
      <c r="AI5141" s="638">
        <f t="shared" si="7674"/>
        <v>0</v>
      </c>
      <c r="AJ5141" s="130">
        <f t="shared" si="7674"/>
        <v>0</v>
      </c>
      <c r="AK5141" s="130">
        <f t="shared" si="7674"/>
        <v>0</v>
      </c>
      <c r="AL5141" s="130">
        <f t="shared" si="7674"/>
        <v>0</v>
      </c>
      <c r="AM5141" s="130">
        <f t="shared" si="7674"/>
        <v>0</v>
      </c>
      <c r="AN5141" s="130">
        <f t="shared" si="7674"/>
        <v>0</v>
      </c>
      <c r="AO5141" s="665"/>
      <c r="AP5141" s="130">
        <f>AP5140+AP5121</f>
        <v>0</v>
      </c>
      <c r="AQ5141" s="130">
        <f>AQ5140+AQ5121</f>
        <v>0</v>
      </c>
      <c r="AR5141" s="130">
        <f>AR5140+AR5121</f>
        <v>0</v>
      </c>
      <c r="AS5141" s="130">
        <f>AS5140+AS5121</f>
        <v>0</v>
      </c>
      <c r="AT5141" s="665"/>
      <c r="AU5141" s="130">
        <f t="shared" ref="AU5141:BE5141" si="7675">AU5140+AU5121</f>
        <v>0</v>
      </c>
      <c r="AV5141" s="665">
        <f t="shared" si="7675"/>
        <v>0</v>
      </c>
      <c r="AW5141" s="845">
        <f t="shared" si="7675"/>
        <v>0</v>
      </c>
      <c r="AX5141" s="314">
        <f t="shared" si="7675"/>
        <v>4468</v>
      </c>
      <c r="AY5141" s="131">
        <f t="shared" si="7675"/>
        <v>0</v>
      </c>
      <c r="AZ5141" s="132">
        <f t="shared" si="7675"/>
        <v>-4468</v>
      </c>
      <c r="BA5141" s="340" t="e">
        <f t="shared" si="7675"/>
        <v>#DIV/0!</v>
      </c>
      <c r="BB5141" s="310">
        <f t="shared" si="7675"/>
        <v>5519</v>
      </c>
      <c r="BC5141" s="131">
        <f t="shared" si="7675"/>
        <v>0</v>
      </c>
      <c r="BD5141" s="132">
        <f t="shared" si="7675"/>
        <v>-5519</v>
      </c>
      <c r="BE5141" s="340" t="e">
        <f t="shared" si="7675"/>
        <v>#DIV/0!</v>
      </c>
      <c r="BF5141"/>
      <c r="BG5141" s="826"/>
      <c r="BH5141" s="607"/>
    </row>
    <row r="5142" spans="1:66" ht="12.75" customHeight="1" x14ac:dyDescent="0.25">
      <c r="A5142" s="222"/>
      <c r="C5142" s="116"/>
      <c r="D5142" s="620"/>
      <c r="F5142" s="117"/>
      <c r="G5142" s="690"/>
      <c r="H5142" s="878"/>
      <c r="I5142" s="397"/>
      <c r="J5142" s="380"/>
      <c r="K5142" s="405" t="s">
        <v>208</v>
      </c>
      <c r="L5142" s="731">
        <v>0</v>
      </c>
      <c r="M5142" s="732">
        <v>0</v>
      </c>
      <c r="N5142" s="929">
        <v>0</v>
      </c>
      <c r="O5142" s="530">
        <v>0</v>
      </c>
      <c r="P5142" s="530">
        <v>0</v>
      </c>
      <c r="Q5142" s="641">
        <v>0</v>
      </c>
      <c r="R5142" s="537">
        <v>0</v>
      </c>
      <c r="S5142" s="537">
        <v>0</v>
      </c>
      <c r="T5142" s="537">
        <v>0</v>
      </c>
      <c r="U5142" s="537">
        <v>0</v>
      </c>
      <c r="V5142" s="537">
        <v>0</v>
      </c>
      <c r="W5142" s="530"/>
      <c r="X5142" s="142">
        <v>0</v>
      </c>
      <c r="Y5142" s="142">
        <v>0</v>
      </c>
      <c r="Z5142" s="537">
        <v>0</v>
      </c>
      <c r="AA5142" s="537">
        <v>0</v>
      </c>
      <c r="AB5142" s="530"/>
      <c r="AC5142" s="142">
        <v>0</v>
      </c>
      <c r="AD5142" s="530">
        <v>0</v>
      </c>
      <c r="AE5142" s="842">
        <v>0</v>
      </c>
      <c r="AF5142" s="929">
        <v>0</v>
      </c>
      <c r="AG5142" s="530">
        <v>0</v>
      </c>
      <c r="AH5142" s="530">
        <v>0</v>
      </c>
      <c r="AI5142" s="641">
        <v>0</v>
      </c>
      <c r="AJ5142" s="537">
        <v>0</v>
      </c>
      <c r="AK5142" s="537">
        <v>0</v>
      </c>
      <c r="AL5142" s="537">
        <v>0</v>
      </c>
      <c r="AM5142" s="537">
        <v>0</v>
      </c>
      <c r="AN5142" s="537">
        <v>0</v>
      </c>
      <c r="AO5142" s="530"/>
      <c r="AP5142" s="142">
        <v>0</v>
      </c>
      <c r="AQ5142" s="142">
        <v>0</v>
      </c>
      <c r="AR5142" s="537">
        <v>0</v>
      </c>
      <c r="AS5142" s="537">
        <v>0</v>
      </c>
      <c r="AT5142" s="530"/>
      <c r="AU5142" s="142">
        <v>0</v>
      </c>
      <c r="AV5142" s="530">
        <v>0</v>
      </c>
      <c r="AW5142" s="842">
        <v>0</v>
      </c>
      <c r="AX5142" s="115">
        <v>0</v>
      </c>
      <c r="AY5142" s="5">
        <v>0</v>
      </c>
      <c r="AZ5142" s="5">
        <v>0</v>
      </c>
      <c r="BA5142" s="335">
        <v>0</v>
      </c>
      <c r="BB5142" s="23">
        <v>0</v>
      </c>
      <c r="BC5142" s="5">
        <v>0</v>
      </c>
      <c r="BD5142" s="5">
        <v>0</v>
      </c>
      <c r="BE5142" s="335">
        <v>0</v>
      </c>
      <c r="BG5142" s="826"/>
      <c r="BH5142" s="607"/>
    </row>
    <row r="5143" spans="1:66" ht="12.75" customHeight="1" x14ac:dyDescent="0.25">
      <c r="A5143" s="21"/>
      <c r="B5143" s="112"/>
      <c r="C5143" s="116"/>
      <c r="D5143" s="623"/>
      <c r="E5143" s="278"/>
      <c r="F5143" s="116"/>
      <c r="G5143" s="694"/>
      <c r="H5143" s="878"/>
      <c r="I5143" s="397"/>
      <c r="J5143" s="380"/>
      <c r="K5143" s="405" t="s">
        <v>96</v>
      </c>
      <c r="L5143" s="738">
        <v>0</v>
      </c>
      <c r="M5143" s="739">
        <v>0</v>
      </c>
      <c r="N5143" s="929">
        <v>0</v>
      </c>
      <c r="O5143" s="530">
        <v>0</v>
      </c>
      <c r="P5143" s="530">
        <v>0</v>
      </c>
      <c r="Q5143" s="641">
        <v>0</v>
      </c>
      <c r="R5143" s="537">
        <v>0</v>
      </c>
      <c r="S5143" s="537">
        <v>0</v>
      </c>
      <c r="T5143" s="537">
        <v>0</v>
      </c>
      <c r="U5143" s="537">
        <v>0</v>
      </c>
      <c r="V5143" s="537">
        <v>0</v>
      </c>
      <c r="W5143" s="530"/>
      <c r="X5143" s="142">
        <v>0</v>
      </c>
      <c r="Y5143" s="142">
        <v>0</v>
      </c>
      <c r="Z5143" s="537">
        <v>0</v>
      </c>
      <c r="AA5143" s="537">
        <v>0</v>
      </c>
      <c r="AB5143" s="530"/>
      <c r="AC5143" s="142">
        <v>0</v>
      </c>
      <c r="AD5143" s="530">
        <v>0</v>
      </c>
      <c r="AE5143" s="842">
        <v>0</v>
      </c>
      <c r="AF5143" s="929">
        <v>0</v>
      </c>
      <c r="AG5143" s="530">
        <v>0</v>
      </c>
      <c r="AH5143" s="530">
        <v>0</v>
      </c>
      <c r="AI5143" s="641">
        <v>0</v>
      </c>
      <c r="AJ5143" s="537">
        <v>0</v>
      </c>
      <c r="AK5143" s="537">
        <v>0</v>
      </c>
      <c r="AL5143" s="537">
        <v>0</v>
      </c>
      <c r="AM5143" s="537">
        <v>0</v>
      </c>
      <c r="AN5143" s="537">
        <v>0</v>
      </c>
      <c r="AO5143" s="530"/>
      <c r="AP5143" s="142">
        <v>0</v>
      </c>
      <c r="AQ5143" s="142">
        <v>0</v>
      </c>
      <c r="AR5143" s="537">
        <v>0</v>
      </c>
      <c r="AS5143" s="537">
        <v>0</v>
      </c>
      <c r="AT5143" s="530"/>
      <c r="AU5143" s="142">
        <v>0</v>
      </c>
      <c r="AV5143" s="530">
        <v>0</v>
      </c>
      <c r="AW5143" s="842">
        <v>0</v>
      </c>
      <c r="AX5143" s="115">
        <v>0</v>
      </c>
      <c r="AY5143" s="5">
        <v>0</v>
      </c>
      <c r="AZ5143" s="5">
        <v>0</v>
      </c>
      <c r="BA5143" s="335">
        <v>0</v>
      </c>
      <c r="BB5143" s="23">
        <v>0</v>
      </c>
      <c r="BC5143" s="5">
        <v>0</v>
      </c>
      <c r="BD5143" s="5">
        <v>0</v>
      </c>
      <c r="BE5143" s="335">
        <v>0</v>
      </c>
      <c r="BG5143" s="826"/>
      <c r="BH5143" s="607"/>
    </row>
    <row r="5144" spans="1:66" ht="12.75" customHeight="1" x14ac:dyDescent="0.25">
      <c r="A5144" s="21"/>
      <c r="B5144" s="112"/>
      <c r="C5144" s="116"/>
      <c r="D5144" s="623"/>
      <c r="E5144" s="278"/>
      <c r="F5144" s="116"/>
      <c r="G5144" s="694"/>
      <c r="H5144" s="878"/>
      <c r="I5144" s="397"/>
      <c r="J5144" s="380"/>
      <c r="K5144" s="405" t="s">
        <v>209</v>
      </c>
      <c r="L5144" s="738">
        <v>0</v>
      </c>
      <c r="M5144" s="739">
        <v>0</v>
      </c>
      <c r="N5144" s="929">
        <v>0</v>
      </c>
      <c r="O5144" s="530">
        <v>0</v>
      </c>
      <c r="P5144" s="530">
        <v>0</v>
      </c>
      <c r="Q5144" s="641">
        <v>0</v>
      </c>
      <c r="R5144" s="537">
        <v>0</v>
      </c>
      <c r="S5144" s="537">
        <v>0</v>
      </c>
      <c r="T5144" s="537">
        <v>0</v>
      </c>
      <c r="U5144" s="537">
        <v>0</v>
      </c>
      <c r="V5144" s="537">
        <v>0</v>
      </c>
      <c r="W5144" s="530"/>
      <c r="X5144" s="142">
        <v>0</v>
      </c>
      <c r="Y5144" s="142">
        <v>0</v>
      </c>
      <c r="Z5144" s="537">
        <v>0</v>
      </c>
      <c r="AA5144" s="537">
        <v>0</v>
      </c>
      <c r="AB5144" s="530"/>
      <c r="AC5144" s="142">
        <v>0</v>
      </c>
      <c r="AD5144" s="530">
        <v>0</v>
      </c>
      <c r="AE5144" s="842">
        <v>0</v>
      </c>
      <c r="AF5144" s="929">
        <v>0</v>
      </c>
      <c r="AG5144" s="530">
        <v>0</v>
      </c>
      <c r="AH5144" s="530">
        <v>0</v>
      </c>
      <c r="AI5144" s="641">
        <v>0</v>
      </c>
      <c r="AJ5144" s="537">
        <v>0</v>
      </c>
      <c r="AK5144" s="537">
        <v>0</v>
      </c>
      <c r="AL5144" s="537">
        <v>0</v>
      </c>
      <c r="AM5144" s="537">
        <v>0</v>
      </c>
      <c r="AN5144" s="537">
        <v>0</v>
      </c>
      <c r="AO5144" s="530"/>
      <c r="AP5144" s="142">
        <v>0</v>
      </c>
      <c r="AQ5144" s="142">
        <v>0</v>
      </c>
      <c r="AR5144" s="537">
        <v>0</v>
      </c>
      <c r="AS5144" s="537">
        <v>0</v>
      </c>
      <c r="AT5144" s="530"/>
      <c r="AU5144" s="142">
        <v>0</v>
      </c>
      <c r="AV5144" s="530">
        <v>0</v>
      </c>
      <c r="AW5144" s="842">
        <v>0</v>
      </c>
      <c r="AX5144" s="115">
        <v>0</v>
      </c>
      <c r="AY5144" s="5">
        <v>0</v>
      </c>
      <c r="AZ5144" s="5">
        <v>0</v>
      </c>
      <c r="BA5144" s="335">
        <v>0</v>
      </c>
      <c r="BB5144" s="23">
        <v>0</v>
      </c>
      <c r="BC5144" s="5">
        <v>0</v>
      </c>
      <c r="BD5144" s="5">
        <v>0</v>
      </c>
      <c r="BE5144" s="335">
        <v>0</v>
      </c>
      <c r="BG5144" s="826"/>
      <c r="BH5144" s="607"/>
      <c r="BI5144"/>
    </row>
    <row r="5145" spans="1:66" ht="12.75" customHeight="1" x14ac:dyDescent="0.25">
      <c r="A5145" s="21"/>
      <c r="B5145" s="112"/>
      <c r="C5145" s="116"/>
      <c r="D5145" s="623"/>
      <c r="E5145" s="278"/>
      <c r="F5145" s="116"/>
      <c r="G5145" s="694"/>
      <c r="H5145" s="878"/>
      <c r="I5145" s="397"/>
      <c r="J5145" s="380"/>
      <c r="K5145" s="405" t="s">
        <v>210</v>
      </c>
      <c r="L5145" s="738">
        <v>0</v>
      </c>
      <c r="M5145" s="739">
        <v>0</v>
      </c>
      <c r="N5145" s="929">
        <v>0</v>
      </c>
      <c r="O5145" s="530">
        <v>0</v>
      </c>
      <c r="P5145" s="530">
        <v>0</v>
      </c>
      <c r="Q5145" s="641">
        <v>0</v>
      </c>
      <c r="R5145" s="537">
        <v>0</v>
      </c>
      <c r="S5145" s="537">
        <v>0</v>
      </c>
      <c r="T5145" s="537">
        <v>0</v>
      </c>
      <c r="U5145" s="537">
        <v>0</v>
      </c>
      <c r="V5145" s="537">
        <v>0</v>
      </c>
      <c r="W5145" s="530"/>
      <c r="X5145" s="142">
        <v>0</v>
      </c>
      <c r="Y5145" s="142">
        <v>0</v>
      </c>
      <c r="Z5145" s="537">
        <v>0</v>
      </c>
      <c r="AA5145" s="537">
        <v>0</v>
      </c>
      <c r="AB5145" s="530"/>
      <c r="AC5145" s="142">
        <v>0</v>
      </c>
      <c r="AD5145" s="530">
        <v>0</v>
      </c>
      <c r="AE5145" s="842">
        <v>0</v>
      </c>
      <c r="AF5145" s="929">
        <v>0</v>
      </c>
      <c r="AG5145" s="530">
        <v>0</v>
      </c>
      <c r="AH5145" s="530">
        <v>0</v>
      </c>
      <c r="AI5145" s="641">
        <v>0</v>
      </c>
      <c r="AJ5145" s="537">
        <v>0</v>
      </c>
      <c r="AK5145" s="537">
        <v>0</v>
      </c>
      <c r="AL5145" s="537">
        <v>0</v>
      </c>
      <c r="AM5145" s="537">
        <v>0</v>
      </c>
      <c r="AN5145" s="537">
        <v>0</v>
      </c>
      <c r="AO5145" s="530"/>
      <c r="AP5145" s="142">
        <v>0</v>
      </c>
      <c r="AQ5145" s="142">
        <v>0</v>
      </c>
      <c r="AR5145" s="537">
        <v>0</v>
      </c>
      <c r="AS5145" s="537">
        <v>0</v>
      </c>
      <c r="AT5145" s="530"/>
      <c r="AU5145" s="142">
        <v>0</v>
      </c>
      <c r="AV5145" s="530">
        <v>0</v>
      </c>
      <c r="AW5145" s="842">
        <v>0</v>
      </c>
      <c r="AX5145" s="115">
        <v>0</v>
      </c>
      <c r="AY5145" s="5">
        <v>0</v>
      </c>
      <c r="AZ5145" s="5">
        <v>0</v>
      </c>
      <c r="BA5145" s="335">
        <v>0</v>
      </c>
      <c r="BB5145" s="23">
        <v>0</v>
      </c>
      <c r="BC5145" s="5">
        <v>0</v>
      </c>
      <c r="BD5145" s="5">
        <v>0</v>
      </c>
      <c r="BE5145" s="335">
        <v>0</v>
      </c>
      <c r="BF5145"/>
      <c r="BG5145" s="826"/>
      <c r="BH5145" s="607"/>
    </row>
    <row r="5146" spans="1:66" s="4" customFormat="1" ht="12.75" customHeight="1" x14ac:dyDescent="0.25">
      <c r="A5146" s="21"/>
      <c r="B5146" s="112"/>
      <c r="C5146" s="116"/>
      <c r="D5146" s="623"/>
      <c r="E5146" s="278"/>
      <c r="F5146" s="116"/>
      <c r="G5146" s="694"/>
      <c r="H5146" s="878"/>
      <c r="I5146" s="397"/>
      <c r="J5146" s="380"/>
      <c r="K5146" s="406" t="s">
        <v>53</v>
      </c>
      <c r="L5146" s="738">
        <f>L5092+L5114+L5128+L5135+L5139+L5073+L5083+L5086+L5097+L5091+L5102+L5118+L5120+L5117+L5134</f>
        <v>0</v>
      </c>
      <c r="M5146" s="739">
        <f>M5092+M5114+M5128+M5135+M5139+M5073+M5083+M5086+M5097+M5091+M5102+M5118+M5120+M5117+M5134</f>
        <v>0</v>
      </c>
      <c r="N5146" s="929">
        <f>N5092+N5114+N5128+N5135+N5139+N5073+N5083+N5086+N5097+N5091+N5102+N5118+N5120+N5117+N5134</f>
        <v>0</v>
      </c>
      <c r="O5146" s="530">
        <f>O5092+O5114+O5128+O5135+O5139+O5073+O5083+O5086+O5097+O5091+O5102+O5118+O5120+O5117+O5134</f>
        <v>0</v>
      </c>
      <c r="P5146" s="530">
        <f>P5092+P5114+P5128+P5135+P5139+P5073+P5083+P5086+P5097+P5091+P5102+P5118+P5120+P5117+P5134</f>
        <v>0</v>
      </c>
      <c r="Q5146" s="641">
        <f>Q5092+Q5114+Q5128+Q5135+Q5139+Q5073+Q5083+Q5086+Q5097+Q5091+Q5102+Q5118+Q5120+Q5117+Q5134</f>
        <v>0</v>
      </c>
      <c r="R5146" s="537">
        <f>R5092+R5114+R5128+R5135+R5139+R5073+R5083+R5086+R5097+R5091+R5102+R5118+R5120+R5117+R5134</f>
        <v>0</v>
      </c>
      <c r="S5146" s="537">
        <f>S5092+S5114+S5128+S5135+S5139+S5073+S5083+S5086+S5097+S5091+S5102+S5118+S5120+S5117+S5134</f>
        <v>0</v>
      </c>
      <c r="T5146" s="537">
        <f>T5092+T5114+T5128+T5135+T5139+T5073+T5083+T5086+T5097+T5091+T5102+T5118+T5120+T5117+T5134</f>
        <v>0</v>
      </c>
      <c r="U5146" s="537">
        <f>U5092+U5114+U5128+U5135+U5139+U5073+U5083+U5086+U5097+U5091+U5102+U5118+U5120+U5117+U5134</f>
        <v>0</v>
      </c>
      <c r="V5146" s="537">
        <f>V5092+V5114+V5128+V5135+V5139+V5073+V5083+V5086+V5097+V5091+V5102+V5118+V5120+V5117+V5134</f>
        <v>0</v>
      </c>
      <c r="W5146" s="530"/>
      <c r="X5146" s="142">
        <f>X5092+X5114+X5128+X5135+X5139+X5073+X5083+X5086+X5097+X5091+X5102+X5118+X5120+X5117+X5134</f>
        <v>0</v>
      </c>
      <c r="Y5146" s="142">
        <f>Y5092+Y5114+Y5128+Y5135+Y5139+Y5073+Y5083+Y5086+Y5097+Y5091+Y5102+Y5118+Y5120+Y5117+Y5134</f>
        <v>0</v>
      </c>
      <c r="Z5146" s="537">
        <f>Z5092+Z5114+Z5128+Z5135+Z5139+Z5073+Z5083+Z5086+Z5097+Z5091+Z5102+Z5118+Z5120+Z5117+Z5134</f>
        <v>0</v>
      </c>
      <c r="AA5146" s="537">
        <f>AA5092+AA5114+AA5128+AA5135+AA5139+AA5073+AA5083+AA5086+AA5097+AA5091+AA5102+AA5118+AA5120+AA5117+AA5134</f>
        <v>0</v>
      </c>
      <c r="AB5146" s="530"/>
      <c r="AC5146" s="142">
        <f>AC5092+AC5114+AC5128+AC5135+AC5139+AC5073+AC5083+AC5086+AC5097+AC5091+AC5102+AC5118+AC5120+AC5117+AC5134</f>
        <v>0</v>
      </c>
      <c r="AD5146" s="530">
        <f>AD5092+AD5114+AD5128+AD5135+AD5139+AD5073+AD5083+AD5086+AD5097+AD5091+AD5102+AD5118+AD5120+AD5117+AD5134</f>
        <v>0</v>
      </c>
      <c r="AE5146" s="842">
        <f>AE5092+AE5114+AE5128+AE5135+AE5139+AE5073+AE5083+AE5086+AE5097+AE5091+AE5102+AE5118+AE5120+AE5117+AE5134</f>
        <v>0</v>
      </c>
      <c r="AF5146" s="929">
        <f>AF5092+AF5114+AF5128+AF5135+AF5139+AF5073+AF5083+AF5086+AF5097+AF5091+AF5102+AF5118+AF5120+AF5117+AF5134</f>
        <v>0</v>
      </c>
      <c r="AG5146" s="530">
        <f>AG5092+AG5114+AG5128+AG5135+AG5139+AG5073+AG5083+AG5086+AG5097+AG5091+AG5102+AG5118+AG5120+AG5117+AG5134</f>
        <v>0</v>
      </c>
      <c r="AH5146" s="530">
        <f>AH5092+AH5114+AH5128+AH5135+AH5139+AH5073+AH5083+AH5086+AH5097+AH5091+AH5102+AH5118+AH5120+AH5117+AH5134</f>
        <v>0</v>
      </c>
      <c r="AI5146" s="641">
        <f>AI5092+AI5114+AI5128+AI5135+AI5139+AI5073+AI5083+AI5086+AI5097+AI5091+AI5102+AI5118+AI5120+AI5117+AI5134</f>
        <v>0</v>
      </c>
      <c r="AJ5146" s="537">
        <f>AJ5092+AJ5114+AJ5128+AJ5135+AJ5139+AJ5073+AJ5083+AJ5086+AJ5097+AJ5091+AJ5102+AJ5118+AJ5120+AJ5117+AJ5134</f>
        <v>0</v>
      </c>
      <c r="AK5146" s="537">
        <f>AK5092+AK5114+AK5128+AK5135+AK5139+AK5073+AK5083+AK5086+AK5097+AK5091+AK5102+AK5118+AK5120+AK5117+AK5134</f>
        <v>0</v>
      </c>
      <c r="AL5146" s="537">
        <f>AL5092+AL5114+AL5128+AL5135+AL5139+AL5073+AL5083+AL5086+AL5097+AL5091+AL5102+AL5118+AL5120+AL5117+AL5134</f>
        <v>0</v>
      </c>
      <c r="AM5146" s="537">
        <f>AM5092+AM5114+AM5128+AM5135+AM5139+AM5073+AM5083+AM5086+AM5097+AM5091+AM5102+AM5118+AM5120+AM5117+AM5134</f>
        <v>0</v>
      </c>
      <c r="AN5146" s="537">
        <f>AN5092+AN5114+AN5128+AN5135+AN5139+AN5073+AN5083+AN5086+AN5097+AN5091+AN5102+AN5118+AN5120+AN5117+AN5134</f>
        <v>0</v>
      </c>
      <c r="AO5146" s="530"/>
      <c r="AP5146" s="142">
        <f>AP5092+AP5114+AP5128+AP5135+AP5139+AP5073+AP5083+AP5086+AP5097+AP5091+AP5102+AP5118+AP5120+AP5117+AP5134</f>
        <v>0</v>
      </c>
      <c r="AQ5146" s="142">
        <f>AQ5092+AQ5114+AQ5128+AQ5135+AQ5139+AQ5073+AQ5083+AQ5086+AQ5097+AQ5091+AQ5102+AQ5118+AQ5120+AQ5117+AQ5134</f>
        <v>0</v>
      </c>
      <c r="AR5146" s="537">
        <f>AR5092+AR5114+AR5128+AR5135+AR5139+AR5073+AR5083+AR5086+AR5097+AR5091+AR5102+AR5118+AR5120+AR5117+AR5134</f>
        <v>0</v>
      </c>
      <c r="AS5146" s="537">
        <f>AS5092+AS5114+AS5128+AS5135+AS5139+AS5073+AS5083+AS5086+AS5097+AS5091+AS5102+AS5118+AS5120+AS5117+AS5134</f>
        <v>0</v>
      </c>
      <c r="AT5146" s="530"/>
      <c r="AU5146" s="142">
        <f>AU5092+AU5114+AU5128+AU5135+AU5139+AU5073+AU5083+AU5086+AU5097+AU5091+AU5102+AU5118+AU5120+AU5117+AU5134</f>
        <v>0</v>
      </c>
      <c r="AV5146" s="530">
        <f>AV5092+AV5114+AV5128+AV5135+AV5139+AV5073+AV5083+AV5086+AV5097+AV5091+AV5102+AV5118+AV5120+AV5117+AV5134</f>
        <v>0</v>
      </c>
      <c r="AW5146" s="842">
        <f>AW5092+AW5114+AW5128+AW5135+AW5139+AW5073+AW5083+AW5086+AW5097+AW5091+AW5102+AW5118+AW5120+AW5117+AW5134</f>
        <v>0</v>
      </c>
      <c r="AX5146" s="115">
        <f>AX5092+AX5114+AX5128+AX5135+AX5139+AX5073+AX5083+AX5086+AX5097+AX5091+AX5102+AX5118+AX5120+AX5117+AX5134</f>
        <v>0</v>
      </c>
      <c r="AY5146" s="5">
        <f>AY5092+AY5114+AY5128+AY5135+AY5139+AY5073+AY5083+AY5086+AY5097+AY5091+AY5102+AY5118+AY5120+AY5117+AY5134</f>
        <v>0</v>
      </c>
      <c r="AZ5146" s="5">
        <f>AZ5092+AZ5114+AZ5128+AZ5135+AZ5139+AZ5073+AZ5083+AZ5086+AZ5097+AZ5091+AZ5102+AZ5118+AZ5120+AZ5117+AZ5134</f>
        <v>0</v>
      </c>
      <c r="BA5146" s="335" t="e">
        <f>BA5092+BA5114+BA5128+BA5135+BA5139+BA5073+BA5083+BA5086+BA5097+BA5091+BA5102+BA5118+BA5120+BA5117+BA5134</f>
        <v>#DIV/0!</v>
      </c>
      <c r="BB5146" s="23">
        <f>BB5092+BB5114+BB5128+BB5135+BB5139+BB5073+BB5083+BB5086+BB5097+BB5091+BB5102+BB5118+BB5120+BB5117+BB5134</f>
        <v>0</v>
      </c>
      <c r="BC5146" s="5">
        <f>BC5092+BC5114+BC5128+BC5135+BC5139+BC5073+BC5083+BC5086+BC5097+BC5091+BC5102+BC5118+BC5120+BC5117+BC5134</f>
        <v>0</v>
      </c>
      <c r="BD5146" s="5">
        <f>BD5092+BD5114+BD5128+BD5135+BD5139+BD5073+BD5083+BD5086+BD5097+BD5091+BD5102+BD5118+BD5120+BD5117+BD5134</f>
        <v>0</v>
      </c>
      <c r="BE5146" s="335" t="e">
        <f>BE5092+BE5114+BE5128+BE5135+BE5139+BE5073+BE5083+BE5086+BE5097+BE5091+BE5102+BE5118+BE5120+BE5117+BE5134</f>
        <v>#DIV/0!</v>
      </c>
      <c r="BF5146" s="667"/>
      <c r="BG5146" s="826"/>
      <c r="BH5146" s="607"/>
      <c r="BI5146" s="41"/>
      <c r="BJ5146" s="41"/>
      <c r="BK5146" s="41"/>
      <c r="BL5146" s="41"/>
      <c r="BM5146" s="41"/>
      <c r="BN5146" s="41"/>
    </row>
    <row r="5147" spans="1:66" ht="12.75" customHeight="1" x14ac:dyDescent="0.25">
      <c r="A5147" s="21"/>
      <c r="B5147" s="112"/>
      <c r="C5147" s="116"/>
      <c r="D5147" s="623"/>
      <c r="E5147" s="278"/>
      <c r="F5147" s="116"/>
      <c r="G5147" s="700"/>
      <c r="H5147" s="888"/>
      <c r="I5147" s="580"/>
      <c r="J5147" s="573"/>
      <c r="K5147" s="406"/>
      <c r="L5147" s="738"/>
      <c r="M5147" s="739"/>
      <c r="N5147" s="932"/>
      <c r="O5147" s="125"/>
      <c r="P5147" s="125"/>
      <c r="Q5147" s="642"/>
      <c r="R5147" s="538"/>
      <c r="S5147" s="538"/>
      <c r="T5147" s="538"/>
      <c r="U5147" s="538"/>
      <c r="V5147" s="538"/>
      <c r="W5147" s="532"/>
      <c r="X5147" s="143"/>
      <c r="Y5147" s="143"/>
      <c r="Z5147" s="553"/>
      <c r="AA5147" s="553"/>
      <c r="AB5147" s="532"/>
      <c r="AC5147" s="594"/>
      <c r="AD5147" s="125"/>
      <c r="AE5147" s="848"/>
      <c r="AF5147" s="932"/>
      <c r="AG5147" s="125"/>
      <c r="AH5147" s="125"/>
      <c r="AI5147" s="642"/>
      <c r="AJ5147" s="538"/>
      <c r="AK5147" s="538"/>
      <c r="AL5147" s="538"/>
      <c r="AM5147" s="538"/>
      <c r="AN5147" s="538"/>
      <c r="AO5147" s="532"/>
      <c r="AP5147" s="143"/>
      <c r="AQ5147" s="143"/>
      <c r="AR5147" s="553"/>
      <c r="AS5147" s="553"/>
      <c r="AT5147" s="532"/>
      <c r="AU5147" s="594"/>
      <c r="AV5147" s="125"/>
      <c r="AW5147" s="848"/>
      <c r="AX5147" s="124"/>
      <c r="AY5147" s="6"/>
      <c r="AZ5147" s="6"/>
      <c r="BA5147" s="341"/>
      <c r="BB5147" s="311"/>
      <c r="BC5147" s="6"/>
      <c r="BD5147" s="6"/>
      <c r="BE5147" s="341"/>
      <c r="BG5147" s="826"/>
      <c r="BH5147" s="607"/>
    </row>
    <row r="5148" spans="1:66" ht="12.75" customHeight="1" x14ac:dyDescent="0.25">
      <c r="A5148" s="21"/>
      <c r="B5148" s="112"/>
      <c r="C5148" s="116"/>
      <c r="D5148" s="623"/>
      <c r="E5148" s="278"/>
      <c r="F5148" s="116"/>
      <c r="G5148" s="700"/>
      <c r="H5148" s="888"/>
      <c r="I5148" s="580"/>
      <c r="J5148" s="573"/>
      <c r="K5148" s="406"/>
      <c r="L5148" s="738"/>
      <c r="M5148" s="739"/>
      <c r="N5148" s="932"/>
      <c r="O5148" s="125"/>
      <c r="P5148" s="125"/>
      <c r="Q5148" s="642"/>
      <c r="R5148" s="538"/>
      <c r="S5148" s="538"/>
      <c r="T5148" s="538"/>
      <c r="U5148" s="538"/>
      <c r="V5148" s="538"/>
      <c r="W5148" s="532"/>
      <c r="X5148" s="143"/>
      <c r="Y5148" s="143"/>
      <c r="Z5148" s="553"/>
      <c r="AA5148" s="553"/>
      <c r="AB5148" s="532"/>
      <c r="AC5148" s="594"/>
      <c r="AD5148" s="125"/>
      <c r="AE5148" s="848"/>
      <c r="AF5148" s="932"/>
      <c r="AG5148" s="125"/>
      <c r="AH5148" s="125"/>
      <c r="AI5148" s="642"/>
      <c r="AJ5148" s="538"/>
      <c r="AK5148" s="538"/>
      <c r="AL5148" s="538"/>
      <c r="AM5148" s="538"/>
      <c r="AN5148" s="538"/>
      <c r="AO5148" s="532"/>
      <c r="AP5148" s="143"/>
      <c r="AQ5148" s="143"/>
      <c r="AR5148" s="553"/>
      <c r="AS5148" s="553"/>
      <c r="AT5148" s="532"/>
      <c r="AU5148" s="594"/>
      <c r="AV5148" s="125"/>
      <c r="AW5148" s="848"/>
      <c r="AX5148" s="124"/>
      <c r="AY5148" s="6"/>
      <c r="AZ5148" s="6"/>
      <c r="BA5148" s="341"/>
      <c r="BB5148" s="311"/>
      <c r="BC5148" s="6"/>
      <c r="BD5148" s="6"/>
      <c r="BE5148" s="341"/>
      <c r="BG5148" s="826"/>
      <c r="BH5148" s="607"/>
    </row>
    <row r="5149" spans="1:66" ht="12.75" customHeight="1" x14ac:dyDescent="0.25">
      <c r="A5149" s="21"/>
      <c r="B5149" s="112"/>
      <c r="C5149" s="116"/>
      <c r="D5149" s="623"/>
      <c r="E5149" s="278"/>
      <c r="F5149" s="116"/>
      <c r="G5149" s="700"/>
      <c r="H5149" s="888"/>
      <c r="I5149" s="580"/>
      <c r="J5149" s="573"/>
      <c r="K5149" s="400" t="s">
        <v>6625</v>
      </c>
      <c r="L5149" s="738"/>
      <c r="M5149" s="739"/>
      <c r="N5149" s="931"/>
      <c r="O5149" s="923"/>
      <c r="P5149" s="923"/>
      <c r="Q5149" s="641"/>
      <c r="R5149" s="537"/>
      <c r="S5149" s="537"/>
      <c r="T5149" s="537"/>
      <c r="U5149" s="537"/>
      <c r="V5149" s="537"/>
      <c r="W5149" s="531"/>
      <c r="X5149" s="141"/>
      <c r="Y5149" s="141"/>
      <c r="Z5149" s="552"/>
      <c r="AA5149" s="552"/>
      <c r="AB5149" s="531"/>
      <c r="AC5149" s="593"/>
      <c r="AD5149" s="923"/>
      <c r="AE5149" s="846"/>
      <c r="AF5149" s="931"/>
      <c r="AG5149" s="923"/>
      <c r="AH5149" s="923"/>
      <c r="AI5149" s="641"/>
      <c r="AJ5149" s="537"/>
      <c r="AK5149" s="537"/>
      <c r="AL5149" s="537"/>
      <c r="AM5149" s="537"/>
      <c r="AN5149" s="537"/>
      <c r="AO5149" s="531"/>
      <c r="AP5149" s="141"/>
      <c r="AQ5149" s="141"/>
      <c r="AR5149" s="552"/>
      <c r="AS5149" s="552"/>
      <c r="AT5149" s="531"/>
      <c r="AU5149" s="593"/>
      <c r="AV5149" s="923"/>
      <c r="AW5149" s="846"/>
      <c r="AX5149" s="115"/>
      <c r="AY5149" s="5"/>
      <c r="AZ5149" s="5"/>
      <c r="BA5149" s="335"/>
      <c r="BC5149" s="5"/>
      <c r="BD5149" s="5"/>
      <c r="BE5149" s="335"/>
      <c r="BG5149" s="826"/>
      <c r="BH5149" s="607"/>
    </row>
    <row r="5150" spans="1:66" ht="12.75" customHeight="1" x14ac:dyDescent="0.25">
      <c r="A5150" s="21"/>
      <c r="B5150" s="112"/>
      <c r="C5150" s="116"/>
      <c r="D5150" s="623"/>
      <c r="E5150" s="278"/>
      <c r="F5150" s="116"/>
      <c r="G5150" s="700"/>
      <c r="H5150" s="888"/>
      <c r="I5150" s="580"/>
      <c r="J5150" s="573"/>
      <c r="K5150" s="400" t="s">
        <v>197</v>
      </c>
      <c r="L5150" s="738"/>
      <c r="M5150" s="739"/>
      <c r="N5150" s="931"/>
      <c r="O5150" s="923"/>
      <c r="P5150" s="923"/>
      <c r="Q5150" s="641"/>
      <c r="R5150" s="537"/>
      <c r="S5150" s="537"/>
      <c r="T5150" s="537"/>
      <c r="U5150" s="537"/>
      <c r="V5150" s="537"/>
      <c r="W5150" s="531"/>
      <c r="X5150" s="141"/>
      <c r="Y5150" s="141"/>
      <c r="Z5150" s="552"/>
      <c r="AA5150" s="552"/>
      <c r="AB5150" s="531"/>
      <c r="AC5150" s="593"/>
      <c r="AD5150" s="923"/>
      <c r="AE5150" s="846"/>
      <c r="AF5150" s="931"/>
      <c r="AG5150" s="923"/>
      <c r="AH5150" s="923"/>
      <c r="AI5150" s="641"/>
      <c r="AJ5150" s="537"/>
      <c r="AK5150" s="537"/>
      <c r="AL5150" s="537"/>
      <c r="AM5150" s="537"/>
      <c r="AN5150" s="537"/>
      <c r="AO5150" s="531"/>
      <c r="AP5150" s="141"/>
      <c r="AQ5150" s="141"/>
      <c r="AR5150" s="552"/>
      <c r="AS5150" s="552"/>
      <c r="AT5150" s="531"/>
      <c r="AU5150" s="593"/>
      <c r="AV5150" s="923"/>
      <c r="AW5150" s="846"/>
      <c r="AX5150" s="115"/>
      <c r="AY5150" s="5"/>
      <c r="AZ5150" s="5"/>
      <c r="BA5150" s="335"/>
      <c r="BC5150" s="5"/>
      <c r="BD5150" s="5"/>
      <c r="BE5150" s="335"/>
      <c r="BG5150" s="826"/>
      <c r="BH5150" s="607"/>
    </row>
    <row r="5151" spans="1:66" ht="12.75" customHeight="1" x14ac:dyDescent="0.25">
      <c r="A5151" s="21"/>
      <c r="B5151" s="112"/>
      <c r="C5151" s="116"/>
      <c r="D5151" s="623"/>
      <c r="E5151" s="278"/>
      <c r="F5151" s="116"/>
      <c r="G5151" s="700"/>
      <c r="H5151" s="888"/>
      <c r="I5151" s="580"/>
      <c r="J5151" s="573"/>
      <c r="K5151" s="408"/>
      <c r="L5151" s="738"/>
      <c r="M5151" s="739"/>
      <c r="N5151" s="931"/>
      <c r="O5151" s="923"/>
      <c r="P5151" s="923"/>
      <c r="Q5151" s="641"/>
      <c r="R5151" s="537"/>
      <c r="S5151" s="537"/>
      <c r="T5151" s="537"/>
      <c r="U5151" s="537"/>
      <c r="V5151" s="537"/>
      <c r="W5151" s="531"/>
      <c r="X5151" s="141"/>
      <c r="Y5151" s="141"/>
      <c r="Z5151" s="552"/>
      <c r="AA5151" s="552"/>
      <c r="AB5151" s="531"/>
      <c r="AC5151" s="593"/>
      <c r="AD5151" s="923"/>
      <c r="AE5151" s="846"/>
      <c r="AF5151" s="931"/>
      <c r="AG5151" s="923"/>
      <c r="AH5151" s="923"/>
      <c r="AI5151" s="641"/>
      <c r="AJ5151" s="537"/>
      <c r="AK5151" s="537"/>
      <c r="AL5151" s="537"/>
      <c r="AM5151" s="537"/>
      <c r="AN5151" s="537"/>
      <c r="AO5151" s="531"/>
      <c r="AP5151" s="141"/>
      <c r="AQ5151" s="141"/>
      <c r="AR5151" s="552"/>
      <c r="AS5151" s="552"/>
      <c r="AT5151" s="531"/>
      <c r="AU5151" s="593"/>
      <c r="AV5151" s="923"/>
      <c r="AW5151" s="846"/>
      <c r="AX5151" s="115"/>
      <c r="AY5151" s="5"/>
      <c r="AZ5151" s="5"/>
      <c r="BA5151" s="335"/>
      <c r="BC5151" s="5"/>
      <c r="BD5151" s="5"/>
      <c r="BE5151" s="335"/>
      <c r="BG5151" s="826"/>
      <c r="BH5151" s="607"/>
    </row>
    <row r="5152" spans="1:66" ht="35.1" customHeight="1" x14ac:dyDescent="0.25">
      <c r="A5152" s="21" t="s">
        <v>6128</v>
      </c>
      <c r="B5152" s="112">
        <v>15</v>
      </c>
      <c r="C5152" s="116" t="s">
        <v>71</v>
      </c>
      <c r="D5152" s="620">
        <v>1000</v>
      </c>
      <c r="E5152" s="278"/>
      <c r="F5152" s="116">
        <v>12</v>
      </c>
      <c r="G5152" s="700">
        <v>1</v>
      </c>
      <c r="H5152" s="888" t="str">
        <f t="shared" si="7671"/>
        <v>057</v>
      </c>
      <c r="I5152" s="580" t="s">
        <v>3257</v>
      </c>
      <c r="J5152" s="573" t="s">
        <v>2299</v>
      </c>
      <c r="K5152" s="408" t="s">
        <v>4704</v>
      </c>
      <c r="L5152" s="733">
        <v>238</v>
      </c>
      <c r="M5152" s="734">
        <v>238</v>
      </c>
      <c r="N5152" s="931"/>
      <c r="O5152" s="530">
        <f t="shared" ref="O5152:O5183" si="7676">IF(N5152&gt;L5152,"0 ",N5152-L5152)</f>
        <v>-238</v>
      </c>
      <c r="P5152" s="530" t="str">
        <f t="shared" ref="P5152:P5183" si="7677">IF(N5152&lt;L5152,"0 ",N5152-L5152)</f>
        <v xml:space="preserve">0 </v>
      </c>
      <c r="Q5152" s="646"/>
      <c r="R5152" s="536"/>
      <c r="S5152" s="536"/>
      <c r="T5152" s="536"/>
      <c r="U5152" s="536"/>
      <c r="V5152" s="536"/>
      <c r="W5152" s="683" t="str">
        <f t="shared" ref="W5152:W5181" si="7678">IF(SUM(Q5152:V5152)=X5152,"OK",SUM(Q5152:V5152)-X5152)</f>
        <v>OK</v>
      </c>
      <c r="X5152" s="141"/>
      <c r="Y5152" s="141"/>
      <c r="Z5152" s="552"/>
      <c r="AA5152" s="552"/>
      <c r="AB5152" s="683" t="str">
        <f t="shared" ref="AB5152:AB5181" si="7679">IF(SUM(Z5152:AA5152)=AC5152,"OK",SUM(Z5152:AA5152)-AC5152)</f>
        <v>OK</v>
      </c>
      <c r="AC5152" s="593"/>
      <c r="AD5152" s="530">
        <f t="shared" ref="AD5152:AD5183" si="7680">X5152+Y5152+AC5152</f>
        <v>0</v>
      </c>
      <c r="AE5152" s="842">
        <f t="shared" ref="AE5152:AE5183" si="7681">N5152+AD5152</f>
        <v>0</v>
      </c>
      <c r="AF5152" s="931"/>
      <c r="AG5152" s="530">
        <f t="shared" ref="AG5152:AG5183" si="7682">IF(AF5152&gt;M5152,"0 ",AF5152-M5152)</f>
        <v>-238</v>
      </c>
      <c r="AH5152" s="530" t="str">
        <f t="shared" ref="AH5152:AH5183" si="7683">IF(AF5152&lt;M5152,"0 ",AF5152-M5152)</f>
        <v xml:space="preserve">0 </v>
      </c>
      <c r="AI5152" s="641"/>
      <c r="AJ5152" s="537"/>
      <c r="AK5152" s="537"/>
      <c r="AL5152" s="537"/>
      <c r="AM5152" s="537"/>
      <c r="AN5152" s="537"/>
      <c r="AO5152" s="683" t="str">
        <f t="shared" ref="AO5152:AO5181" si="7684">IF(SUM(AI5152:AN5152)=AP5152,"OK",SUM(AI5152:AN5152)-AP5152)</f>
        <v>OK</v>
      </c>
      <c r="AP5152" s="141"/>
      <c r="AQ5152" s="141"/>
      <c r="AR5152" s="552"/>
      <c r="AS5152" s="552"/>
      <c r="AT5152" s="683" t="str">
        <f t="shared" ref="AT5152:AT5181" si="7685">IF(SUM(AR5152:AS5152)=AU5152,"OK",SUM(AR5152:AS5152)-AU5152)</f>
        <v>OK</v>
      </c>
      <c r="AU5152" s="593"/>
      <c r="AV5152" s="530">
        <f t="shared" ref="AV5152:AV5183" si="7686">AP5152+AQ5152+AU5152</f>
        <v>0</v>
      </c>
      <c r="AW5152" s="842">
        <f t="shared" ref="AW5152:AW5183" si="7687">AF5152+AV5152</f>
        <v>0</v>
      </c>
      <c r="AX5152" s="115">
        <f t="shared" ref="AX5152:AX5183" si="7688">L5152</f>
        <v>238</v>
      </c>
      <c r="AY5152" s="5">
        <f t="shared" ref="AY5152:AY5183" si="7689">AE5152</f>
        <v>0</v>
      </c>
      <c r="AZ5152" s="7">
        <f t="shared" ref="AZ5152:AZ5155" si="7690">AY5152-AX5152</f>
        <v>-238</v>
      </c>
      <c r="BA5152" s="335">
        <f t="shared" ref="BA5152:BA5180" si="7691">AZ5152/AX5152</f>
        <v>-1</v>
      </c>
      <c r="BB5152" s="23">
        <f t="shared" ref="BB5152:BB5183" si="7692">M5152</f>
        <v>238</v>
      </c>
      <c r="BC5152" s="5">
        <f t="shared" ref="BC5152:BC5166" si="7693">AW5152</f>
        <v>0</v>
      </c>
      <c r="BD5152" s="7">
        <f t="shared" ref="BD5152:BD5155" si="7694">BC5152-BB5152</f>
        <v>-238</v>
      </c>
      <c r="BE5152" s="335">
        <f t="shared" ref="BE5152:BE5180" si="7695">BD5152/BB5152</f>
        <v>-1</v>
      </c>
      <c r="BG5152" s="826" t="str">
        <f t="shared" ref="BG5152:BG5183" si="7696">RIGHT(LEFT(I5152,3),2)&amp;"."&amp;RIGHT(LEFT(I5152,5),2)</f>
        <v>12.11</v>
      </c>
      <c r="BH5152" s="607" t="b">
        <f>COUNTIF('Codes SEC'!$B$2:$B$250,Ministres!BG5152)&gt;0</f>
        <v>1</v>
      </c>
    </row>
    <row r="5153" spans="1:66" ht="35.1" customHeight="1" x14ac:dyDescent="0.25">
      <c r="A5153" s="21" t="s">
        <v>6128</v>
      </c>
      <c r="B5153" s="112">
        <v>15</v>
      </c>
      <c r="C5153" s="116" t="s">
        <v>71</v>
      </c>
      <c r="D5153" s="620">
        <v>1000</v>
      </c>
      <c r="E5153" s="278"/>
      <c r="F5153" s="116">
        <v>12</v>
      </c>
      <c r="G5153" s="700">
        <v>1</v>
      </c>
      <c r="H5153" s="888" t="str">
        <f t="shared" si="7671"/>
        <v>057</v>
      </c>
      <c r="I5153" s="580" t="s">
        <v>3257</v>
      </c>
      <c r="J5153" s="573" t="s">
        <v>2300</v>
      </c>
      <c r="K5153" s="408" t="s">
        <v>477</v>
      </c>
      <c r="L5153" s="726">
        <v>321</v>
      </c>
      <c r="M5153" s="727">
        <v>321</v>
      </c>
      <c r="N5153" s="931"/>
      <c r="O5153" s="530">
        <f t="shared" si="7676"/>
        <v>-321</v>
      </c>
      <c r="P5153" s="530" t="str">
        <f t="shared" si="7677"/>
        <v xml:space="preserve">0 </v>
      </c>
      <c r="Q5153" s="646"/>
      <c r="R5153" s="536"/>
      <c r="S5153" s="536"/>
      <c r="T5153" s="536"/>
      <c r="U5153" s="536"/>
      <c r="V5153" s="536"/>
      <c r="W5153" s="683" t="str">
        <f t="shared" si="7678"/>
        <v>OK</v>
      </c>
      <c r="X5153" s="141"/>
      <c r="Y5153" s="141"/>
      <c r="Z5153" s="552"/>
      <c r="AA5153" s="552"/>
      <c r="AB5153" s="683" t="str">
        <f t="shared" si="7679"/>
        <v>OK</v>
      </c>
      <c r="AC5153" s="593"/>
      <c r="AD5153" s="530">
        <f t="shared" si="7680"/>
        <v>0</v>
      </c>
      <c r="AE5153" s="842">
        <f t="shared" si="7681"/>
        <v>0</v>
      </c>
      <c r="AF5153" s="931"/>
      <c r="AG5153" s="530">
        <f t="shared" si="7682"/>
        <v>-321</v>
      </c>
      <c r="AH5153" s="530" t="str">
        <f t="shared" si="7683"/>
        <v xml:space="preserve">0 </v>
      </c>
      <c r="AI5153" s="641"/>
      <c r="AJ5153" s="537"/>
      <c r="AK5153" s="537"/>
      <c r="AL5153" s="537"/>
      <c r="AM5153" s="537"/>
      <c r="AN5153" s="537"/>
      <c r="AO5153" s="683" t="str">
        <f t="shared" si="7684"/>
        <v>OK</v>
      </c>
      <c r="AP5153" s="141"/>
      <c r="AQ5153" s="141"/>
      <c r="AR5153" s="552"/>
      <c r="AS5153" s="552"/>
      <c r="AT5153" s="683" t="str">
        <f t="shared" si="7685"/>
        <v>OK</v>
      </c>
      <c r="AU5153" s="593"/>
      <c r="AV5153" s="530">
        <f t="shared" si="7686"/>
        <v>0</v>
      </c>
      <c r="AW5153" s="842">
        <f t="shared" si="7687"/>
        <v>0</v>
      </c>
      <c r="AX5153" s="115">
        <f t="shared" si="7688"/>
        <v>321</v>
      </c>
      <c r="AY5153" s="5">
        <f t="shared" si="7689"/>
        <v>0</v>
      </c>
      <c r="AZ5153" s="7">
        <f t="shared" si="7690"/>
        <v>-321</v>
      </c>
      <c r="BA5153" s="335">
        <f t="shared" si="7691"/>
        <v>-1</v>
      </c>
      <c r="BB5153" s="23">
        <f t="shared" si="7692"/>
        <v>321</v>
      </c>
      <c r="BC5153" s="5">
        <f t="shared" si="7693"/>
        <v>0</v>
      </c>
      <c r="BD5153" s="7">
        <f t="shared" si="7694"/>
        <v>-321</v>
      </c>
      <c r="BE5153" s="335">
        <f t="shared" si="7695"/>
        <v>-1</v>
      </c>
      <c r="BG5153" s="826" t="str">
        <f t="shared" si="7696"/>
        <v>12.11</v>
      </c>
      <c r="BH5153" s="607" t="b">
        <f>COUNTIF('Codes SEC'!$B$2:$B$250,Ministres!BG5153)&gt;0</f>
        <v>1</v>
      </c>
    </row>
    <row r="5154" spans="1:66" ht="35.1" customHeight="1" x14ac:dyDescent="0.25">
      <c r="A5154" s="222" t="s">
        <v>6128</v>
      </c>
      <c r="B5154" s="112">
        <v>15</v>
      </c>
      <c r="C5154" s="116" t="s">
        <v>71</v>
      </c>
      <c r="D5154" s="620">
        <v>1000</v>
      </c>
      <c r="E5154" s="278"/>
      <c r="F5154" s="116">
        <v>12</v>
      </c>
      <c r="G5154" s="700">
        <v>1</v>
      </c>
      <c r="H5154" s="888" t="str">
        <f t="shared" si="7671"/>
        <v>057</v>
      </c>
      <c r="I5154" s="580" t="s">
        <v>3257</v>
      </c>
      <c r="J5154" s="573" t="s">
        <v>2301</v>
      </c>
      <c r="K5154" s="424" t="s">
        <v>5749</v>
      </c>
      <c r="L5154" s="733">
        <v>512</v>
      </c>
      <c r="M5154" s="734">
        <v>512</v>
      </c>
      <c r="N5154" s="931"/>
      <c r="O5154" s="530">
        <f t="shared" si="7676"/>
        <v>-512</v>
      </c>
      <c r="P5154" s="530" t="str">
        <f t="shared" si="7677"/>
        <v xml:space="preserve">0 </v>
      </c>
      <c r="Q5154" s="646"/>
      <c r="R5154" s="536"/>
      <c r="S5154" s="536"/>
      <c r="T5154" s="536"/>
      <c r="U5154" s="536"/>
      <c r="V5154" s="536"/>
      <c r="W5154" s="683" t="str">
        <f t="shared" si="7678"/>
        <v>OK</v>
      </c>
      <c r="X5154" s="141"/>
      <c r="Y5154" s="141"/>
      <c r="Z5154" s="552"/>
      <c r="AA5154" s="552"/>
      <c r="AB5154" s="683" t="str">
        <f t="shared" si="7679"/>
        <v>OK</v>
      </c>
      <c r="AC5154" s="593"/>
      <c r="AD5154" s="530">
        <f t="shared" si="7680"/>
        <v>0</v>
      </c>
      <c r="AE5154" s="842">
        <f t="shared" si="7681"/>
        <v>0</v>
      </c>
      <c r="AF5154" s="931"/>
      <c r="AG5154" s="530">
        <f t="shared" si="7682"/>
        <v>-512</v>
      </c>
      <c r="AH5154" s="530" t="str">
        <f t="shared" si="7683"/>
        <v xml:space="preserve">0 </v>
      </c>
      <c r="AI5154" s="641"/>
      <c r="AJ5154" s="537"/>
      <c r="AK5154" s="537"/>
      <c r="AL5154" s="537"/>
      <c r="AM5154" s="537"/>
      <c r="AN5154" s="537"/>
      <c r="AO5154" s="683" t="str">
        <f t="shared" si="7684"/>
        <v>OK</v>
      </c>
      <c r="AP5154" s="141"/>
      <c r="AQ5154" s="141"/>
      <c r="AR5154" s="552"/>
      <c r="AS5154" s="552"/>
      <c r="AT5154" s="683" t="str">
        <f t="shared" si="7685"/>
        <v>OK</v>
      </c>
      <c r="AU5154" s="593"/>
      <c r="AV5154" s="530">
        <f t="shared" si="7686"/>
        <v>0</v>
      </c>
      <c r="AW5154" s="842">
        <f t="shared" si="7687"/>
        <v>0</v>
      </c>
      <c r="AX5154" s="115">
        <f t="shared" si="7688"/>
        <v>512</v>
      </c>
      <c r="AY5154" s="5">
        <f t="shared" si="7689"/>
        <v>0</v>
      </c>
      <c r="AZ5154" s="7">
        <f t="shared" si="7690"/>
        <v>-512</v>
      </c>
      <c r="BA5154" s="335">
        <f>AZ5154/AX5154</f>
        <v>-1</v>
      </c>
      <c r="BB5154" s="23">
        <f t="shared" si="7692"/>
        <v>512</v>
      </c>
      <c r="BC5154" s="5">
        <f>AW5154</f>
        <v>0</v>
      </c>
      <c r="BD5154" s="7">
        <f t="shared" si="7694"/>
        <v>-512</v>
      </c>
      <c r="BE5154" s="335">
        <f>BD5154/BB5154</f>
        <v>-1</v>
      </c>
      <c r="BG5154" s="826" t="str">
        <f t="shared" si="7696"/>
        <v>12.11</v>
      </c>
      <c r="BH5154" s="607" t="b">
        <f>COUNTIF('Codes SEC'!$B$2:$B$250,Ministres!BG5154)&gt;0</f>
        <v>1</v>
      </c>
    </row>
    <row r="5155" spans="1:66" ht="35.1" customHeight="1" x14ac:dyDescent="0.25">
      <c r="A5155" s="222" t="s">
        <v>6128</v>
      </c>
      <c r="B5155" s="112">
        <v>15</v>
      </c>
      <c r="C5155" s="116" t="s">
        <v>71</v>
      </c>
      <c r="D5155" s="620">
        <v>1000</v>
      </c>
      <c r="E5155" s="278"/>
      <c r="F5155" s="116">
        <v>12</v>
      </c>
      <c r="G5155" s="700">
        <v>1</v>
      </c>
      <c r="H5155" s="888" t="str">
        <f t="shared" si="7671"/>
        <v>057</v>
      </c>
      <c r="I5155" s="580">
        <v>81221000</v>
      </c>
      <c r="J5155" s="573" t="s">
        <v>2302</v>
      </c>
      <c r="K5155" s="491" t="s">
        <v>5750</v>
      </c>
      <c r="L5155" s="733">
        <v>532</v>
      </c>
      <c r="M5155" s="734">
        <v>69</v>
      </c>
      <c r="N5155" s="931"/>
      <c r="O5155" s="530">
        <f t="shared" si="7676"/>
        <v>-532</v>
      </c>
      <c r="P5155" s="530" t="str">
        <f t="shared" si="7677"/>
        <v xml:space="preserve">0 </v>
      </c>
      <c r="Q5155" s="646"/>
      <c r="R5155" s="536"/>
      <c r="S5155" s="536"/>
      <c r="T5155" s="536"/>
      <c r="U5155" s="536"/>
      <c r="V5155" s="536"/>
      <c r="W5155" s="683" t="str">
        <f t="shared" si="7678"/>
        <v>OK</v>
      </c>
      <c r="X5155" s="141"/>
      <c r="Y5155" s="141"/>
      <c r="Z5155" s="552"/>
      <c r="AA5155" s="552"/>
      <c r="AB5155" s="683" t="str">
        <f t="shared" si="7679"/>
        <v>OK</v>
      </c>
      <c r="AC5155" s="593"/>
      <c r="AD5155" s="530">
        <f t="shared" si="7680"/>
        <v>0</v>
      </c>
      <c r="AE5155" s="842">
        <f t="shared" si="7681"/>
        <v>0</v>
      </c>
      <c r="AF5155" s="931"/>
      <c r="AG5155" s="530">
        <f t="shared" si="7682"/>
        <v>-69</v>
      </c>
      <c r="AH5155" s="530" t="str">
        <f t="shared" si="7683"/>
        <v xml:space="preserve">0 </v>
      </c>
      <c r="AI5155" s="641"/>
      <c r="AJ5155" s="537"/>
      <c r="AK5155" s="537"/>
      <c r="AL5155" s="537"/>
      <c r="AM5155" s="537"/>
      <c r="AN5155" s="537"/>
      <c r="AO5155" s="683" t="str">
        <f t="shared" si="7684"/>
        <v>OK</v>
      </c>
      <c r="AP5155" s="141"/>
      <c r="AQ5155" s="141"/>
      <c r="AR5155" s="552"/>
      <c r="AS5155" s="552"/>
      <c r="AT5155" s="683" t="str">
        <f t="shared" si="7685"/>
        <v>OK</v>
      </c>
      <c r="AU5155" s="593"/>
      <c r="AV5155" s="530">
        <f t="shared" si="7686"/>
        <v>0</v>
      </c>
      <c r="AW5155" s="842">
        <f t="shared" si="7687"/>
        <v>0</v>
      </c>
      <c r="AX5155" s="115">
        <f t="shared" si="7688"/>
        <v>532</v>
      </c>
      <c r="AY5155" s="5">
        <f t="shared" si="7689"/>
        <v>0</v>
      </c>
      <c r="AZ5155" s="7">
        <f t="shared" si="7690"/>
        <v>-532</v>
      </c>
      <c r="BA5155" s="335">
        <f>AZ5155/AX5155</f>
        <v>-1</v>
      </c>
      <c r="BB5155" s="23">
        <f t="shared" si="7692"/>
        <v>69</v>
      </c>
      <c r="BC5155" s="5">
        <f>AW5155</f>
        <v>0</v>
      </c>
      <c r="BD5155" s="7">
        <f t="shared" si="7694"/>
        <v>-69</v>
      </c>
      <c r="BE5155" s="335">
        <f>BD5155/BB5155</f>
        <v>-1</v>
      </c>
      <c r="BG5155" s="826" t="str">
        <f t="shared" si="7696"/>
        <v>12.21</v>
      </c>
      <c r="BH5155" s="607" t="b">
        <f>COUNTIF('Codes SEC'!$B$2:$B$250,Ministres!BG5155)&gt;0</f>
        <v>1</v>
      </c>
    </row>
    <row r="5156" spans="1:66" ht="35.1" customHeight="1" x14ac:dyDescent="0.25">
      <c r="A5156" s="222" t="s">
        <v>6128</v>
      </c>
      <c r="B5156" s="112" t="s">
        <v>5019</v>
      </c>
      <c r="C5156" s="116" t="s">
        <v>71</v>
      </c>
      <c r="D5156" s="620">
        <v>1000</v>
      </c>
      <c r="E5156" s="278"/>
      <c r="F5156" s="116">
        <v>12</v>
      </c>
      <c r="G5156" s="700">
        <v>1</v>
      </c>
      <c r="H5156" s="888" t="str">
        <f t="shared" si="7671"/>
        <v>057</v>
      </c>
      <c r="I5156" s="580">
        <v>81221000</v>
      </c>
      <c r="J5156" s="689" t="s">
        <v>5303</v>
      </c>
      <c r="K5156" s="411" t="s">
        <v>6330</v>
      </c>
      <c r="L5156" s="733">
        <v>0</v>
      </c>
      <c r="M5156" s="734">
        <v>0</v>
      </c>
      <c r="N5156" s="931"/>
      <c r="O5156" s="530">
        <f t="shared" si="7676"/>
        <v>0</v>
      </c>
      <c r="P5156" s="530">
        <f t="shared" si="7677"/>
        <v>0</v>
      </c>
      <c r="Q5156" s="646"/>
      <c r="R5156" s="536"/>
      <c r="S5156" s="536"/>
      <c r="T5156" s="536"/>
      <c r="U5156" s="536"/>
      <c r="V5156" s="536"/>
      <c r="W5156" s="683" t="str">
        <f>IF(SUM(Q5156:V5156)=X5156,"OK",SUM(Q5156:V5156)-X5156)</f>
        <v>OK</v>
      </c>
      <c r="X5156" s="141"/>
      <c r="Y5156" s="141"/>
      <c r="Z5156" s="552"/>
      <c r="AA5156" s="552"/>
      <c r="AB5156" s="683" t="str">
        <f>IF(SUM(Z5156:AA5156)=AC5156,"OK",SUM(Z5156:AA5156)-AC5156)</f>
        <v>OK</v>
      </c>
      <c r="AC5156" s="593"/>
      <c r="AD5156" s="530">
        <f t="shared" si="7680"/>
        <v>0</v>
      </c>
      <c r="AE5156" s="842">
        <f t="shared" si="7681"/>
        <v>0</v>
      </c>
      <c r="AF5156" s="931"/>
      <c r="AG5156" s="530">
        <f t="shared" si="7682"/>
        <v>0</v>
      </c>
      <c r="AH5156" s="530">
        <f t="shared" si="7683"/>
        <v>0</v>
      </c>
      <c r="AI5156" s="641"/>
      <c r="AJ5156" s="537"/>
      <c r="AK5156" s="537"/>
      <c r="AL5156" s="537"/>
      <c r="AM5156" s="537"/>
      <c r="AN5156" s="537"/>
      <c r="AO5156" s="683" t="str">
        <f>IF(SUM(AI5156:AN5156)=AP5156,"OK",SUM(AI5156:AN5156)-AP5156)</f>
        <v>OK</v>
      </c>
      <c r="AP5156" s="141"/>
      <c r="AQ5156" s="141"/>
      <c r="AR5156" s="552"/>
      <c r="AS5156" s="552"/>
      <c r="AT5156" s="683" t="str">
        <f>IF(SUM(AR5156:AS5156)=AU5156,"OK",SUM(AR5156:AS5156)-AU5156)</f>
        <v>OK</v>
      </c>
      <c r="AU5156" s="593"/>
      <c r="AV5156" s="530">
        <f t="shared" si="7686"/>
        <v>0</v>
      </c>
      <c r="AW5156" s="842">
        <f t="shared" si="7687"/>
        <v>0</v>
      </c>
      <c r="AX5156" s="115">
        <f t="shared" si="7688"/>
        <v>0</v>
      </c>
      <c r="AY5156" s="5">
        <f t="shared" si="7689"/>
        <v>0</v>
      </c>
      <c r="AZ5156" s="7">
        <f>AY5156-AX5156</f>
        <v>0</v>
      </c>
      <c r="BA5156" s="335" t="e">
        <f>AZ5156/AX5156</f>
        <v>#DIV/0!</v>
      </c>
      <c r="BB5156" s="23">
        <f t="shared" si="7692"/>
        <v>0</v>
      </c>
      <c r="BC5156" s="5">
        <f>AW5156</f>
        <v>0</v>
      </c>
      <c r="BD5156" s="7">
        <f>BC5156-BB5156</f>
        <v>0</v>
      </c>
      <c r="BE5156" s="335" t="e">
        <f>BD5156/BB5156</f>
        <v>#DIV/0!</v>
      </c>
      <c r="BG5156" s="826" t="str">
        <f t="shared" si="7696"/>
        <v>12.21</v>
      </c>
      <c r="BH5156" s="607" t="b">
        <f>COUNTIF('Codes SEC'!$B$2:$B$250,Ministres!BG5156)&gt;0</f>
        <v>1</v>
      </c>
    </row>
    <row r="5157" spans="1:66" ht="35.1" customHeight="1" x14ac:dyDescent="0.25">
      <c r="A5157" s="222" t="s">
        <v>6128</v>
      </c>
      <c r="B5157" s="112" t="s">
        <v>5019</v>
      </c>
      <c r="C5157" s="116" t="s">
        <v>71</v>
      </c>
      <c r="D5157" s="620">
        <v>1000</v>
      </c>
      <c r="E5157" s="278"/>
      <c r="F5157" s="116">
        <v>12</v>
      </c>
      <c r="G5157" s="700"/>
      <c r="H5157" s="888" t="str">
        <f t="shared" si="7671"/>
        <v>057</v>
      </c>
      <c r="I5157" s="580">
        <v>81221000</v>
      </c>
      <c r="J5157" s="689" t="s">
        <v>5915</v>
      </c>
      <c r="K5157" s="411" t="s">
        <v>5916</v>
      </c>
      <c r="L5157" s="733">
        <v>0</v>
      </c>
      <c r="M5157" s="734">
        <v>0</v>
      </c>
      <c r="N5157" s="931"/>
      <c r="O5157" s="530">
        <f t="shared" si="7676"/>
        <v>0</v>
      </c>
      <c r="P5157" s="530">
        <f t="shared" si="7677"/>
        <v>0</v>
      </c>
      <c r="Q5157" s="646"/>
      <c r="R5157" s="536"/>
      <c r="S5157" s="536"/>
      <c r="T5157" s="536"/>
      <c r="U5157" s="536"/>
      <c r="V5157" s="536"/>
      <c r="W5157" s="683" t="str">
        <f>IF(SUM(Q5157:V5157)=X5157,"OK",SUM(Q5157:V5157)-X5157)</f>
        <v>OK</v>
      </c>
      <c r="X5157" s="141"/>
      <c r="Y5157" s="141"/>
      <c r="Z5157" s="552"/>
      <c r="AA5157" s="552"/>
      <c r="AB5157" s="683" t="str">
        <f>IF(SUM(Z5157:AA5157)=AC5157,"OK",SUM(Z5157:AA5157)-AC5157)</f>
        <v>OK</v>
      </c>
      <c r="AC5157" s="593"/>
      <c r="AD5157" s="530">
        <f t="shared" si="7680"/>
        <v>0</v>
      </c>
      <c r="AE5157" s="842">
        <f t="shared" si="7681"/>
        <v>0</v>
      </c>
      <c r="AF5157" s="931"/>
      <c r="AG5157" s="530">
        <f t="shared" si="7682"/>
        <v>0</v>
      </c>
      <c r="AH5157" s="530">
        <f t="shared" si="7683"/>
        <v>0</v>
      </c>
      <c r="AI5157" s="641"/>
      <c r="AJ5157" s="537"/>
      <c r="AK5157" s="537"/>
      <c r="AL5157" s="537"/>
      <c r="AM5157" s="537"/>
      <c r="AN5157" s="537"/>
      <c r="AO5157" s="683" t="str">
        <f>IF(SUM(AI5157:AN5157)=AP5157,"OK",SUM(AI5157:AN5157)-AP5157)</f>
        <v>OK</v>
      </c>
      <c r="AP5157" s="141"/>
      <c r="AQ5157" s="141"/>
      <c r="AR5157" s="552"/>
      <c r="AS5157" s="552"/>
      <c r="AT5157" s="683" t="str">
        <f>IF(SUM(AR5157:AS5157)=AU5157,"OK",SUM(AR5157:AS5157)-AU5157)</f>
        <v>OK</v>
      </c>
      <c r="AU5157" s="593"/>
      <c r="AV5157" s="530">
        <f t="shared" si="7686"/>
        <v>0</v>
      </c>
      <c r="AW5157" s="842">
        <f t="shared" si="7687"/>
        <v>0</v>
      </c>
      <c r="AX5157" s="115">
        <f t="shared" si="7688"/>
        <v>0</v>
      </c>
      <c r="AY5157" s="5">
        <f t="shared" si="7689"/>
        <v>0</v>
      </c>
      <c r="AZ5157" s="7">
        <f>AY5157-AX5157</f>
        <v>0</v>
      </c>
      <c r="BA5157" s="335" t="e">
        <f>AZ5157/AX5157</f>
        <v>#DIV/0!</v>
      </c>
      <c r="BB5157" s="23">
        <f t="shared" si="7692"/>
        <v>0</v>
      </c>
      <c r="BC5157" s="5">
        <f>AW5157</f>
        <v>0</v>
      </c>
      <c r="BD5157" s="7">
        <f>BC5157-BB5157</f>
        <v>0</v>
      </c>
      <c r="BE5157" s="335" t="e">
        <f>BD5157/BB5157</f>
        <v>#DIV/0!</v>
      </c>
      <c r="BG5157" s="826" t="str">
        <f t="shared" si="7696"/>
        <v>12.21</v>
      </c>
      <c r="BH5157" s="607" t="b">
        <f>COUNTIF('Codes SEC'!$B$2:$B$250,Ministres!BG5157)&gt;0</f>
        <v>1</v>
      </c>
    </row>
    <row r="5158" spans="1:66" ht="35.1" customHeight="1" x14ac:dyDescent="0.25">
      <c r="A5158" s="222" t="s">
        <v>6128</v>
      </c>
      <c r="B5158" s="112" t="s">
        <v>5019</v>
      </c>
      <c r="C5158" s="116" t="s">
        <v>71</v>
      </c>
      <c r="D5158" s="620">
        <v>1000</v>
      </c>
      <c r="E5158" s="278"/>
      <c r="F5158" s="116">
        <v>12</v>
      </c>
      <c r="G5158" s="700"/>
      <c r="H5158" s="888" t="str">
        <f t="shared" si="7671"/>
        <v>057</v>
      </c>
      <c r="I5158" s="580">
        <v>83122000</v>
      </c>
      <c r="J5158" s="689" t="s">
        <v>5911</v>
      </c>
      <c r="K5158" s="411" t="s">
        <v>5912</v>
      </c>
      <c r="L5158" s="733">
        <v>0</v>
      </c>
      <c r="M5158" s="734">
        <v>0</v>
      </c>
      <c r="N5158" s="931"/>
      <c r="O5158" s="530">
        <f t="shared" si="7676"/>
        <v>0</v>
      </c>
      <c r="P5158" s="530">
        <f t="shared" si="7677"/>
        <v>0</v>
      </c>
      <c r="Q5158" s="646"/>
      <c r="R5158" s="536"/>
      <c r="S5158" s="536"/>
      <c r="T5158" s="536"/>
      <c r="U5158" s="536"/>
      <c r="V5158" s="536"/>
      <c r="W5158" s="683" t="str">
        <f t="shared" si="7678"/>
        <v>OK</v>
      </c>
      <c r="X5158" s="141"/>
      <c r="Y5158" s="141"/>
      <c r="Z5158" s="552"/>
      <c r="AA5158" s="552"/>
      <c r="AB5158" s="683" t="str">
        <f t="shared" si="7679"/>
        <v>OK</v>
      </c>
      <c r="AC5158" s="593"/>
      <c r="AD5158" s="530">
        <f t="shared" si="7680"/>
        <v>0</v>
      </c>
      <c r="AE5158" s="842">
        <f t="shared" si="7681"/>
        <v>0</v>
      </c>
      <c r="AF5158" s="931"/>
      <c r="AG5158" s="530">
        <f t="shared" si="7682"/>
        <v>0</v>
      </c>
      <c r="AH5158" s="530">
        <f t="shared" si="7683"/>
        <v>0</v>
      </c>
      <c r="AI5158" s="641"/>
      <c r="AJ5158" s="537"/>
      <c r="AK5158" s="537"/>
      <c r="AL5158" s="537"/>
      <c r="AM5158" s="537"/>
      <c r="AN5158" s="537"/>
      <c r="AO5158" s="683" t="str">
        <f t="shared" si="7684"/>
        <v>OK</v>
      </c>
      <c r="AP5158" s="141"/>
      <c r="AQ5158" s="141"/>
      <c r="AR5158" s="552"/>
      <c r="AS5158" s="552"/>
      <c r="AT5158" s="683" t="str">
        <f t="shared" si="7685"/>
        <v>OK</v>
      </c>
      <c r="AU5158" s="593"/>
      <c r="AV5158" s="530">
        <f t="shared" si="7686"/>
        <v>0</v>
      </c>
      <c r="AW5158" s="842">
        <f t="shared" si="7687"/>
        <v>0</v>
      </c>
      <c r="AX5158" s="115">
        <f t="shared" si="7688"/>
        <v>0</v>
      </c>
      <c r="AY5158" s="5">
        <f t="shared" si="7689"/>
        <v>0</v>
      </c>
      <c r="AZ5158" s="7">
        <f t="shared" ref="AZ5158" si="7697">AY5158-AX5158</f>
        <v>0</v>
      </c>
      <c r="BA5158" s="335" t="e">
        <f t="shared" ref="BA5158" si="7698">AZ5158/AX5158</f>
        <v>#DIV/0!</v>
      </c>
      <c r="BB5158" s="23">
        <f t="shared" si="7692"/>
        <v>0</v>
      </c>
      <c r="BC5158" s="5">
        <f t="shared" ref="BC5158" si="7699">AW5158</f>
        <v>0</v>
      </c>
      <c r="BD5158" s="7">
        <f t="shared" ref="BD5158" si="7700">BC5158-BB5158</f>
        <v>0</v>
      </c>
      <c r="BE5158" s="335" t="e">
        <f t="shared" ref="BE5158" si="7701">BD5158/BB5158</f>
        <v>#DIV/0!</v>
      </c>
      <c r="BG5158" s="826" t="str">
        <f t="shared" si="7696"/>
        <v>31.22</v>
      </c>
      <c r="BH5158" s="607" t="b">
        <f>COUNTIF('Codes SEC'!$B$2:$B$250,Ministres!BG5158)&gt;0</f>
        <v>1</v>
      </c>
    </row>
    <row r="5159" spans="1:66" s="4" customFormat="1" ht="35.1" customHeight="1" x14ac:dyDescent="0.25">
      <c r="A5159" s="21" t="s">
        <v>6128</v>
      </c>
      <c r="B5159" s="112">
        <v>15</v>
      </c>
      <c r="C5159" s="116" t="s">
        <v>71</v>
      </c>
      <c r="D5159" s="620">
        <v>1000</v>
      </c>
      <c r="E5159" s="278"/>
      <c r="F5159" s="116">
        <v>12</v>
      </c>
      <c r="G5159" s="700">
        <v>1</v>
      </c>
      <c r="H5159" s="888" t="str">
        <f t="shared" si="7671"/>
        <v>057</v>
      </c>
      <c r="I5159" s="580" t="s">
        <v>3263</v>
      </c>
      <c r="J5159" s="573" t="s">
        <v>2303</v>
      </c>
      <c r="K5159" s="422" t="s">
        <v>4705</v>
      </c>
      <c r="L5159" s="726">
        <v>97</v>
      </c>
      <c r="M5159" s="727">
        <v>163</v>
      </c>
      <c r="N5159" s="931"/>
      <c r="O5159" s="530">
        <f t="shared" si="7676"/>
        <v>-97</v>
      </c>
      <c r="P5159" s="530" t="str">
        <f t="shared" si="7677"/>
        <v xml:space="preserve">0 </v>
      </c>
      <c r="Q5159" s="646"/>
      <c r="R5159" s="536"/>
      <c r="S5159" s="536"/>
      <c r="T5159" s="536"/>
      <c r="U5159" s="536"/>
      <c r="V5159" s="536"/>
      <c r="W5159" s="683" t="str">
        <f>IF(SUM(Q5159:V5159)=X5159,"OK",SUM(Q5159:V5159)-X5159)</f>
        <v>OK</v>
      </c>
      <c r="X5159" s="141"/>
      <c r="Y5159" s="141"/>
      <c r="Z5159" s="552"/>
      <c r="AA5159" s="552"/>
      <c r="AB5159" s="683" t="str">
        <f>IF(SUM(Z5159:AA5159)=AC5159,"OK",SUM(Z5159:AA5159)-AC5159)</f>
        <v>OK</v>
      </c>
      <c r="AC5159" s="593"/>
      <c r="AD5159" s="530">
        <f t="shared" si="7680"/>
        <v>0</v>
      </c>
      <c r="AE5159" s="842">
        <f t="shared" si="7681"/>
        <v>0</v>
      </c>
      <c r="AF5159" s="931"/>
      <c r="AG5159" s="530">
        <f t="shared" si="7682"/>
        <v>-163</v>
      </c>
      <c r="AH5159" s="530" t="str">
        <f t="shared" si="7683"/>
        <v xml:space="preserve">0 </v>
      </c>
      <c r="AI5159" s="641"/>
      <c r="AJ5159" s="537"/>
      <c r="AK5159" s="537"/>
      <c r="AL5159" s="537"/>
      <c r="AM5159" s="537"/>
      <c r="AN5159" s="537"/>
      <c r="AO5159" s="683" t="str">
        <f>IF(SUM(AI5159:AN5159)=AP5159,"OK",SUM(AI5159:AN5159)-AP5159)</f>
        <v>OK</v>
      </c>
      <c r="AP5159" s="141"/>
      <c r="AQ5159" s="141"/>
      <c r="AR5159" s="552"/>
      <c r="AS5159" s="552"/>
      <c r="AT5159" s="683" t="str">
        <f>IF(SUM(AR5159:AS5159)=AU5159,"OK",SUM(AR5159:AS5159)-AU5159)</f>
        <v>OK</v>
      </c>
      <c r="AU5159" s="593"/>
      <c r="AV5159" s="530">
        <f t="shared" si="7686"/>
        <v>0</v>
      </c>
      <c r="AW5159" s="842">
        <f t="shared" si="7687"/>
        <v>0</v>
      </c>
      <c r="AX5159" s="115">
        <f t="shared" si="7688"/>
        <v>97</v>
      </c>
      <c r="AY5159" s="5">
        <f t="shared" si="7689"/>
        <v>0</v>
      </c>
      <c r="AZ5159" s="7">
        <f>AY5159-AX5159</f>
        <v>-97</v>
      </c>
      <c r="BA5159" s="335">
        <f>AZ5159/AX5159</f>
        <v>-1</v>
      </c>
      <c r="BB5159" s="23">
        <f t="shared" si="7692"/>
        <v>163</v>
      </c>
      <c r="BC5159" s="5">
        <f>AW5159</f>
        <v>0</v>
      </c>
      <c r="BD5159" s="7">
        <f>BC5159-BB5159</f>
        <v>-163</v>
      </c>
      <c r="BE5159" s="335">
        <f>BD5159/BB5159</f>
        <v>-1</v>
      </c>
      <c r="BF5159" s="41"/>
      <c r="BG5159" s="826" t="str">
        <f t="shared" si="7696"/>
        <v>31.32</v>
      </c>
      <c r="BH5159" s="607" t="b">
        <f>COUNTIF('Codes SEC'!$B$2:$B$250,Ministres!BG5159)&gt;0</f>
        <v>1</v>
      </c>
      <c r="BI5159" s="41"/>
      <c r="BJ5159" s="41"/>
      <c r="BK5159" s="41"/>
      <c r="BL5159" s="41"/>
      <c r="BM5159" s="41"/>
      <c r="BN5159" s="41"/>
    </row>
    <row r="5160" spans="1:66" ht="35.1" customHeight="1" x14ac:dyDescent="0.25">
      <c r="A5160" s="222" t="s">
        <v>6128</v>
      </c>
      <c r="B5160" s="112" t="s">
        <v>5019</v>
      </c>
      <c r="C5160" s="116" t="s">
        <v>71</v>
      </c>
      <c r="D5160" s="620">
        <v>1000</v>
      </c>
      <c r="E5160" s="278"/>
      <c r="F5160" s="116">
        <v>12</v>
      </c>
      <c r="G5160" s="700"/>
      <c r="H5160" s="888" t="str">
        <f t="shared" si="7671"/>
        <v>057</v>
      </c>
      <c r="I5160" s="580">
        <v>83132000</v>
      </c>
      <c r="J5160" s="689" t="s">
        <v>5917</v>
      </c>
      <c r="K5160" s="411" t="s">
        <v>5918</v>
      </c>
      <c r="L5160" s="733">
        <v>0</v>
      </c>
      <c r="M5160" s="734">
        <v>0</v>
      </c>
      <c r="N5160" s="931"/>
      <c r="O5160" s="530">
        <f t="shared" si="7676"/>
        <v>0</v>
      </c>
      <c r="P5160" s="530">
        <f t="shared" si="7677"/>
        <v>0</v>
      </c>
      <c r="Q5160" s="646"/>
      <c r="R5160" s="536"/>
      <c r="S5160" s="536"/>
      <c r="T5160" s="536"/>
      <c r="U5160" s="536"/>
      <c r="V5160" s="536"/>
      <c r="W5160" s="683" t="str">
        <f t="shared" si="7678"/>
        <v>OK</v>
      </c>
      <c r="X5160" s="141"/>
      <c r="Y5160" s="141"/>
      <c r="Z5160" s="552"/>
      <c r="AA5160" s="552"/>
      <c r="AB5160" s="683" t="str">
        <f t="shared" si="7679"/>
        <v>OK</v>
      </c>
      <c r="AC5160" s="593"/>
      <c r="AD5160" s="530">
        <f t="shared" si="7680"/>
        <v>0</v>
      </c>
      <c r="AE5160" s="842">
        <f t="shared" si="7681"/>
        <v>0</v>
      </c>
      <c r="AF5160" s="931"/>
      <c r="AG5160" s="530">
        <f t="shared" si="7682"/>
        <v>0</v>
      </c>
      <c r="AH5160" s="530">
        <f t="shared" si="7683"/>
        <v>0</v>
      </c>
      <c r="AI5160" s="641"/>
      <c r="AJ5160" s="537"/>
      <c r="AK5160" s="537"/>
      <c r="AL5160" s="537"/>
      <c r="AM5160" s="537"/>
      <c r="AN5160" s="537"/>
      <c r="AO5160" s="683" t="str">
        <f t="shared" si="7684"/>
        <v>OK</v>
      </c>
      <c r="AP5160" s="141"/>
      <c r="AQ5160" s="141"/>
      <c r="AR5160" s="552"/>
      <c r="AS5160" s="552"/>
      <c r="AT5160" s="683" t="str">
        <f t="shared" si="7685"/>
        <v>OK</v>
      </c>
      <c r="AU5160" s="593"/>
      <c r="AV5160" s="530">
        <f t="shared" si="7686"/>
        <v>0</v>
      </c>
      <c r="AW5160" s="842">
        <f t="shared" si="7687"/>
        <v>0</v>
      </c>
      <c r="AX5160" s="115">
        <f t="shared" si="7688"/>
        <v>0</v>
      </c>
      <c r="AY5160" s="5">
        <f t="shared" si="7689"/>
        <v>0</v>
      </c>
      <c r="AZ5160" s="7">
        <f>AY5160-AX5160</f>
        <v>0</v>
      </c>
      <c r="BA5160" s="335" t="e">
        <f>AZ5160/AX5160</f>
        <v>#DIV/0!</v>
      </c>
      <c r="BB5160" s="23">
        <f t="shared" si="7692"/>
        <v>0</v>
      </c>
      <c r="BC5160" s="5">
        <f>AW5160</f>
        <v>0</v>
      </c>
      <c r="BD5160" s="7">
        <f>BC5160-BB5160</f>
        <v>0</v>
      </c>
      <c r="BE5160" s="335" t="e">
        <f>BD5160/BB5160</f>
        <v>#DIV/0!</v>
      </c>
      <c r="BG5160" s="826" t="str">
        <f t="shared" si="7696"/>
        <v>31.32</v>
      </c>
      <c r="BH5160" s="607" t="b">
        <f>COUNTIF('Codes SEC'!$B$2:$B$250,Ministres!BG5160)&gt;0</f>
        <v>1</v>
      </c>
    </row>
    <row r="5161" spans="1:66" ht="35.1" customHeight="1" x14ac:dyDescent="0.25">
      <c r="A5161" s="190" t="s">
        <v>6128</v>
      </c>
      <c r="B5161" s="583">
        <v>15</v>
      </c>
      <c r="C5161" s="120" t="s">
        <v>71</v>
      </c>
      <c r="D5161" s="620">
        <v>1000</v>
      </c>
      <c r="E5161" s="584"/>
      <c r="F5161" s="120">
        <v>12</v>
      </c>
      <c r="G5161" s="697">
        <v>1</v>
      </c>
      <c r="H5161" s="890" t="str">
        <f t="shared" si="7671"/>
        <v>057</v>
      </c>
      <c r="I5161" s="585">
        <v>83200000</v>
      </c>
      <c r="J5161" s="380" t="s">
        <v>4213</v>
      </c>
      <c r="K5161" s="443" t="s">
        <v>4214</v>
      </c>
      <c r="L5161" s="726">
        <v>7</v>
      </c>
      <c r="M5161" s="727">
        <v>7</v>
      </c>
      <c r="N5161" s="931"/>
      <c r="O5161" s="530">
        <f t="shared" si="7676"/>
        <v>-7</v>
      </c>
      <c r="P5161" s="530" t="str">
        <f t="shared" si="7677"/>
        <v xml:space="preserve">0 </v>
      </c>
      <c r="Q5161" s="646"/>
      <c r="R5161" s="536"/>
      <c r="S5161" s="536"/>
      <c r="T5161" s="536"/>
      <c r="U5161" s="536"/>
      <c r="V5161" s="536"/>
      <c r="W5161" s="683" t="str">
        <f t="shared" si="7678"/>
        <v>OK</v>
      </c>
      <c r="X5161" s="141"/>
      <c r="Y5161" s="141"/>
      <c r="Z5161" s="552"/>
      <c r="AA5161" s="552"/>
      <c r="AB5161" s="683" t="str">
        <f t="shared" si="7679"/>
        <v>OK</v>
      </c>
      <c r="AC5161" s="593"/>
      <c r="AD5161" s="530">
        <f t="shared" si="7680"/>
        <v>0</v>
      </c>
      <c r="AE5161" s="842">
        <f t="shared" si="7681"/>
        <v>0</v>
      </c>
      <c r="AF5161" s="931"/>
      <c r="AG5161" s="530">
        <f t="shared" si="7682"/>
        <v>-7</v>
      </c>
      <c r="AH5161" s="530" t="str">
        <f t="shared" si="7683"/>
        <v xml:space="preserve">0 </v>
      </c>
      <c r="AI5161" s="641"/>
      <c r="AJ5161" s="537"/>
      <c r="AK5161" s="537"/>
      <c r="AL5161" s="537"/>
      <c r="AM5161" s="537"/>
      <c r="AN5161" s="537"/>
      <c r="AO5161" s="683" t="str">
        <f t="shared" si="7684"/>
        <v>OK</v>
      </c>
      <c r="AP5161" s="141"/>
      <c r="AQ5161" s="141"/>
      <c r="AR5161" s="552"/>
      <c r="AS5161" s="552"/>
      <c r="AT5161" s="683" t="str">
        <f t="shared" si="7685"/>
        <v>OK</v>
      </c>
      <c r="AU5161" s="593"/>
      <c r="AV5161" s="530">
        <f t="shared" si="7686"/>
        <v>0</v>
      </c>
      <c r="AW5161" s="842">
        <f t="shared" si="7687"/>
        <v>0</v>
      </c>
      <c r="AX5161" s="115">
        <f t="shared" si="7688"/>
        <v>7</v>
      </c>
      <c r="AY5161" s="5">
        <f t="shared" si="7689"/>
        <v>0</v>
      </c>
      <c r="AZ5161" s="7">
        <f t="shared" ref="AZ5161:AZ5166" si="7702">AY5161-AX5161</f>
        <v>-7</v>
      </c>
      <c r="BA5161" s="335">
        <f t="shared" si="7691"/>
        <v>-1</v>
      </c>
      <c r="BB5161" s="23">
        <f t="shared" si="7692"/>
        <v>7</v>
      </c>
      <c r="BC5161" s="5">
        <f t="shared" si="7693"/>
        <v>0</v>
      </c>
      <c r="BD5161" s="7">
        <f t="shared" ref="BD5161:BD5166" si="7703">BC5161-BB5161</f>
        <v>-7</v>
      </c>
      <c r="BE5161" s="335">
        <f t="shared" si="7695"/>
        <v>-1</v>
      </c>
      <c r="BG5161" s="826" t="str">
        <f t="shared" si="7696"/>
        <v>32.00</v>
      </c>
      <c r="BH5161" s="607" t="b">
        <f>COUNTIF('Codes SEC'!$B$2:$B$250,Ministres!BG5161)&gt;0</f>
        <v>1</v>
      </c>
    </row>
    <row r="5162" spans="1:66" ht="35.1" customHeight="1" x14ac:dyDescent="0.25">
      <c r="A5162" s="21" t="s">
        <v>6128</v>
      </c>
      <c r="B5162" s="112">
        <v>15</v>
      </c>
      <c r="C5162" s="116" t="s">
        <v>71</v>
      </c>
      <c r="D5162" s="620">
        <v>1000</v>
      </c>
      <c r="E5162" s="278"/>
      <c r="F5162" s="116">
        <v>12</v>
      </c>
      <c r="G5162" s="700">
        <v>1</v>
      </c>
      <c r="H5162" s="888" t="str">
        <f t="shared" si="7671"/>
        <v>057</v>
      </c>
      <c r="I5162" s="580" t="s">
        <v>3264</v>
      </c>
      <c r="J5162" s="573" t="s">
        <v>2304</v>
      </c>
      <c r="K5162" s="422" t="s">
        <v>3944</v>
      </c>
      <c r="L5162" s="733">
        <v>75</v>
      </c>
      <c r="M5162" s="734">
        <v>75</v>
      </c>
      <c r="N5162" s="931"/>
      <c r="O5162" s="530">
        <f t="shared" si="7676"/>
        <v>-75</v>
      </c>
      <c r="P5162" s="530" t="str">
        <f t="shared" si="7677"/>
        <v xml:space="preserve">0 </v>
      </c>
      <c r="Q5162" s="646"/>
      <c r="R5162" s="536"/>
      <c r="S5162" s="536"/>
      <c r="T5162" s="536"/>
      <c r="U5162" s="536"/>
      <c r="V5162" s="536"/>
      <c r="W5162" s="683" t="str">
        <f t="shared" si="7678"/>
        <v>OK</v>
      </c>
      <c r="X5162" s="141"/>
      <c r="Y5162" s="141"/>
      <c r="Z5162" s="552"/>
      <c r="AA5162" s="552"/>
      <c r="AB5162" s="683" t="str">
        <f t="shared" si="7679"/>
        <v>OK</v>
      </c>
      <c r="AC5162" s="593"/>
      <c r="AD5162" s="530">
        <f t="shared" si="7680"/>
        <v>0</v>
      </c>
      <c r="AE5162" s="842">
        <f t="shared" si="7681"/>
        <v>0</v>
      </c>
      <c r="AF5162" s="931"/>
      <c r="AG5162" s="530">
        <f t="shared" si="7682"/>
        <v>-75</v>
      </c>
      <c r="AH5162" s="530" t="str">
        <f t="shared" si="7683"/>
        <v xml:space="preserve">0 </v>
      </c>
      <c r="AI5162" s="641"/>
      <c r="AJ5162" s="537"/>
      <c r="AK5162" s="537"/>
      <c r="AL5162" s="537"/>
      <c r="AM5162" s="537"/>
      <c r="AN5162" s="537"/>
      <c r="AO5162" s="683" t="str">
        <f t="shared" si="7684"/>
        <v>OK</v>
      </c>
      <c r="AP5162" s="141"/>
      <c r="AQ5162" s="141"/>
      <c r="AR5162" s="552"/>
      <c r="AS5162" s="552"/>
      <c r="AT5162" s="683" t="str">
        <f t="shared" si="7685"/>
        <v>OK</v>
      </c>
      <c r="AU5162" s="593"/>
      <c r="AV5162" s="530">
        <f t="shared" si="7686"/>
        <v>0</v>
      </c>
      <c r="AW5162" s="842">
        <f t="shared" si="7687"/>
        <v>0</v>
      </c>
      <c r="AX5162" s="115">
        <f t="shared" si="7688"/>
        <v>75</v>
      </c>
      <c r="AY5162" s="5">
        <f t="shared" si="7689"/>
        <v>0</v>
      </c>
      <c r="AZ5162" s="7">
        <f t="shared" si="7702"/>
        <v>-75</v>
      </c>
      <c r="BA5162" s="335">
        <f>AZ5162/AX5162</f>
        <v>-1</v>
      </c>
      <c r="BB5162" s="23">
        <f t="shared" si="7692"/>
        <v>75</v>
      </c>
      <c r="BC5162" s="5">
        <f>AW5162</f>
        <v>0</v>
      </c>
      <c r="BD5162" s="7">
        <f t="shared" si="7703"/>
        <v>-75</v>
      </c>
      <c r="BE5162" s="335">
        <f>BD5162/BB5162</f>
        <v>-1</v>
      </c>
      <c r="BG5162" s="826" t="str">
        <f t="shared" si="7696"/>
        <v>33.00</v>
      </c>
      <c r="BH5162" s="607" t="b">
        <f>COUNTIF('Codes SEC'!$B$2:$B$250,Ministres!BG5162)&gt;0</f>
        <v>1</v>
      </c>
    </row>
    <row r="5163" spans="1:66" ht="35.1" customHeight="1" x14ac:dyDescent="0.25">
      <c r="A5163" s="222" t="s">
        <v>6128</v>
      </c>
      <c r="B5163" s="112">
        <v>15</v>
      </c>
      <c r="C5163" s="116" t="s">
        <v>71</v>
      </c>
      <c r="D5163" s="620">
        <v>1000</v>
      </c>
      <c r="E5163" s="278"/>
      <c r="F5163" s="116">
        <v>12</v>
      </c>
      <c r="G5163" s="700">
        <v>1</v>
      </c>
      <c r="H5163" s="888" t="str">
        <f t="shared" si="7671"/>
        <v>057</v>
      </c>
      <c r="I5163" s="580" t="s">
        <v>3264</v>
      </c>
      <c r="J5163" s="573" t="s">
        <v>2305</v>
      </c>
      <c r="K5163" s="408" t="s">
        <v>1861</v>
      </c>
      <c r="L5163" s="733">
        <v>0</v>
      </c>
      <c r="M5163" s="734">
        <v>0</v>
      </c>
      <c r="N5163" s="931"/>
      <c r="O5163" s="530">
        <f t="shared" si="7676"/>
        <v>0</v>
      </c>
      <c r="P5163" s="530">
        <f t="shared" si="7677"/>
        <v>0</v>
      </c>
      <c r="Q5163" s="646"/>
      <c r="R5163" s="536"/>
      <c r="S5163" s="536"/>
      <c r="T5163" s="536"/>
      <c r="U5163" s="536"/>
      <c r="V5163" s="536"/>
      <c r="W5163" s="683" t="str">
        <f t="shared" si="7678"/>
        <v>OK</v>
      </c>
      <c r="X5163" s="141"/>
      <c r="Y5163" s="141"/>
      <c r="Z5163" s="552"/>
      <c r="AA5163" s="552"/>
      <c r="AB5163" s="683" t="str">
        <f t="shared" si="7679"/>
        <v>OK</v>
      </c>
      <c r="AC5163" s="593"/>
      <c r="AD5163" s="530">
        <f t="shared" si="7680"/>
        <v>0</v>
      </c>
      <c r="AE5163" s="842">
        <f t="shared" si="7681"/>
        <v>0</v>
      </c>
      <c r="AF5163" s="931"/>
      <c r="AG5163" s="530">
        <f t="shared" si="7682"/>
        <v>0</v>
      </c>
      <c r="AH5163" s="530">
        <f t="shared" si="7683"/>
        <v>0</v>
      </c>
      <c r="AI5163" s="641"/>
      <c r="AJ5163" s="537"/>
      <c r="AK5163" s="537"/>
      <c r="AL5163" s="537"/>
      <c r="AM5163" s="537"/>
      <c r="AN5163" s="537"/>
      <c r="AO5163" s="683" t="str">
        <f t="shared" si="7684"/>
        <v>OK</v>
      </c>
      <c r="AP5163" s="141"/>
      <c r="AQ5163" s="141"/>
      <c r="AR5163" s="552"/>
      <c r="AS5163" s="552"/>
      <c r="AT5163" s="683" t="str">
        <f t="shared" si="7685"/>
        <v>OK</v>
      </c>
      <c r="AU5163" s="593"/>
      <c r="AV5163" s="530">
        <f t="shared" si="7686"/>
        <v>0</v>
      </c>
      <c r="AW5163" s="842">
        <f t="shared" si="7687"/>
        <v>0</v>
      </c>
      <c r="AX5163" s="115">
        <f t="shared" si="7688"/>
        <v>0</v>
      </c>
      <c r="AY5163" s="5">
        <f t="shared" si="7689"/>
        <v>0</v>
      </c>
      <c r="AZ5163" s="7">
        <f t="shared" si="7702"/>
        <v>0</v>
      </c>
      <c r="BA5163" s="335" t="e">
        <f>AZ5163/AX5163</f>
        <v>#DIV/0!</v>
      </c>
      <c r="BB5163" s="23">
        <f t="shared" si="7692"/>
        <v>0</v>
      </c>
      <c r="BC5163" s="5">
        <f>AW5163</f>
        <v>0</v>
      </c>
      <c r="BD5163" s="7">
        <f t="shared" si="7703"/>
        <v>0</v>
      </c>
      <c r="BE5163" s="335" t="e">
        <f>BD5163/BB5163</f>
        <v>#DIV/0!</v>
      </c>
      <c r="BG5163" s="826" t="str">
        <f t="shared" si="7696"/>
        <v>33.00</v>
      </c>
      <c r="BH5163" s="607" t="b">
        <f>COUNTIF('Codes SEC'!$B$2:$B$250,Ministres!BG5163)&gt;0</f>
        <v>1</v>
      </c>
    </row>
    <row r="5164" spans="1:66" ht="35.1" customHeight="1" x14ac:dyDescent="0.25">
      <c r="A5164" s="21" t="s">
        <v>6128</v>
      </c>
      <c r="B5164" s="112">
        <v>15</v>
      </c>
      <c r="C5164" s="116" t="s">
        <v>71</v>
      </c>
      <c r="D5164" s="620">
        <v>1000</v>
      </c>
      <c r="E5164" s="278"/>
      <c r="F5164" s="116">
        <v>12</v>
      </c>
      <c r="G5164" s="700">
        <v>1</v>
      </c>
      <c r="H5164" s="888" t="str">
        <f t="shared" si="7671"/>
        <v>057</v>
      </c>
      <c r="I5164" s="580" t="s">
        <v>3264</v>
      </c>
      <c r="J5164" s="573" t="s">
        <v>2306</v>
      </c>
      <c r="K5164" s="448" t="s">
        <v>478</v>
      </c>
      <c r="L5164" s="733">
        <v>0</v>
      </c>
      <c r="M5164" s="734">
        <v>0</v>
      </c>
      <c r="N5164" s="931"/>
      <c r="O5164" s="530">
        <f t="shared" si="7676"/>
        <v>0</v>
      </c>
      <c r="P5164" s="530">
        <f t="shared" si="7677"/>
        <v>0</v>
      </c>
      <c r="Q5164" s="646"/>
      <c r="R5164" s="536"/>
      <c r="S5164" s="536"/>
      <c r="T5164" s="536"/>
      <c r="U5164" s="536"/>
      <c r="V5164" s="536"/>
      <c r="W5164" s="683" t="str">
        <f t="shared" si="7678"/>
        <v>OK</v>
      </c>
      <c r="X5164" s="141"/>
      <c r="Y5164" s="141"/>
      <c r="Z5164" s="552"/>
      <c r="AA5164" s="552"/>
      <c r="AB5164" s="683" t="str">
        <f t="shared" si="7679"/>
        <v>OK</v>
      </c>
      <c r="AC5164" s="593"/>
      <c r="AD5164" s="530">
        <f t="shared" si="7680"/>
        <v>0</v>
      </c>
      <c r="AE5164" s="842">
        <f t="shared" si="7681"/>
        <v>0</v>
      </c>
      <c r="AF5164" s="931"/>
      <c r="AG5164" s="530">
        <f t="shared" si="7682"/>
        <v>0</v>
      </c>
      <c r="AH5164" s="530">
        <f t="shared" si="7683"/>
        <v>0</v>
      </c>
      <c r="AI5164" s="641"/>
      <c r="AJ5164" s="537"/>
      <c r="AK5164" s="537"/>
      <c r="AL5164" s="537"/>
      <c r="AM5164" s="537"/>
      <c r="AN5164" s="537"/>
      <c r="AO5164" s="683" t="str">
        <f t="shared" si="7684"/>
        <v>OK</v>
      </c>
      <c r="AP5164" s="141"/>
      <c r="AQ5164" s="141"/>
      <c r="AR5164" s="552"/>
      <c r="AS5164" s="552"/>
      <c r="AT5164" s="683" t="str">
        <f t="shared" si="7685"/>
        <v>OK</v>
      </c>
      <c r="AU5164" s="593"/>
      <c r="AV5164" s="530">
        <f t="shared" si="7686"/>
        <v>0</v>
      </c>
      <c r="AW5164" s="842">
        <f t="shared" si="7687"/>
        <v>0</v>
      </c>
      <c r="AX5164" s="115">
        <f t="shared" si="7688"/>
        <v>0</v>
      </c>
      <c r="AY5164" s="5">
        <f t="shared" si="7689"/>
        <v>0</v>
      </c>
      <c r="AZ5164" s="7">
        <f t="shared" si="7702"/>
        <v>0</v>
      </c>
      <c r="BA5164" s="335" t="e">
        <f t="shared" si="7691"/>
        <v>#DIV/0!</v>
      </c>
      <c r="BB5164" s="23">
        <f t="shared" si="7692"/>
        <v>0</v>
      </c>
      <c r="BC5164" s="5">
        <f t="shared" si="7693"/>
        <v>0</v>
      </c>
      <c r="BD5164" s="7">
        <f t="shared" si="7703"/>
        <v>0</v>
      </c>
      <c r="BE5164" s="335" t="e">
        <f t="shared" si="7695"/>
        <v>#DIV/0!</v>
      </c>
      <c r="BF5164" s="40"/>
      <c r="BG5164" s="826" t="str">
        <f t="shared" si="7696"/>
        <v>33.00</v>
      </c>
      <c r="BH5164" s="607" t="b">
        <f>COUNTIF('Codes SEC'!$B$2:$B$250,Ministres!BG5164)&gt;0</f>
        <v>1</v>
      </c>
    </row>
    <row r="5165" spans="1:66" ht="35.1" customHeight="1" x14ac:dyDescent="0.25">
      <c r="A5165" s="222" t="s">
        <v>6128</v>
      </c>
      <c r="B5165" s="112">
        <v>15</v>
      </c>
      <c r="C5165" s="116" t="s">
        <v>71</v>
      </c>
      <c r="D5165" s="620">
        <v>1000</v>
      </c>
      <c r="E5165" s="278"/>
      <c r="F5165" s="116">
        <v>12</v>
      </c>
      <c r="G5165" s="700">
        <v>1</v>
      </c>
      <c r="H5165" s="888" t="str">
        <f t="shared" si="7671"/>
        <v>057</v>
      </c>
      <c r="I5165" s="580" t="s">
        <v>3264</v>
      </c>
      <c r="J5165" s="573" t="s">
        <v>2307</v>
      </c>
      <c r="K5165" s="408" t="s">
        <v>1862</v>
      </c>
      <c r="L5165" s="733">
        <v>200</v>
      </c>
      <c r="M5165" s="734">
        <v>200</v>
      </c>
      <c r="N5165" s="931"/>
      <c r="O5165" s="530">
        <f t="shared" si="7676"/>
        <v>-200</v>
      </c>
      <c r="P5165" s="530" t="str">
        <f t="shared" si="7677"/>
        <v xml:space="preserve">0 </v>
      </c>
      <c r="Q5165" s="646"/>
      <c r="R5165" s="536"/>
      <c r="S5165" s="536"/>
      <c r="T5165" s="536"/>
      <c r="U5165" s="536"/>
      <c r="V5165" s="536"/>
      <c r="W5165" s="683" t="str">
        <f t="shared" si="7678"/>
        <v>OK</v>
      </c>
      <c r="X5165" s="141"/>
      <c r="Y5165" s="141"/>
      <c r="Z5165" s="552"/>
      <c r="AA5165" s="552"/>
      <c r="AB5165" s="683" t="str">
        <f t="shared" si="7679"/>
        <v>OK</v>
      </c>
      <c r="AC5165" s="593"/>
      <c r="AD5165" s="530">
        <f t="shared" si="7680"/>
        <v>0</v>
      </c>
      <c r="AE5165" s="842">
        <f t="shared" si="7681"/>
        <v>0</v>
      </c>
      <c r="AF5165" s="931"/>
      <c r="AG5165" s="530">
        <f t="shared" si="7682"/>
        <v>-200</v>
      </c>
      <c r="AH5165" s="530" t="str">
        <f t="shared" si="7683"/>
        <v xml:space="preserve">0 </v>
      </c>
      <c r="AI5165" s="641"/>
      <c r="AJ5165" s="537"/>
      <c r="AK5165" s="537"/>
      <c r="AL5165" s="537"/>
      <c r="AM5165" s="537"/>
      <c r="AN5165" s="537"/>
      <c r="AO5165" s="683" t="str">
        <f t="shared" si="7684"/>
        <v>OK</v>
      </c>
      <c r="AP5165" s="141"/>
      <c r="AQ5165" s="141"/>
      <c r="AR5165" s="552"/>
      <c r="AS5165" s="552"/>
      <c r="AT5165" s="683" t="str">
        <f t="shared" si="7685"/>
        <v>OK</v>
      </c>
      <c r="AU5165" s="593"/>
      <c r="AV5165" s="530">
        <f t="shared" si="7686"/>
        <v>0</v>
      </c>
      <c r="AW5165" s="842">
        <f t="shared" si="7687"/>
        <v>0</v>
      </c>
      <c r="AX5165" s="115">
        <f t="shared" si="7688"/>
        <v>200</v>
      </c>
      <c r="AY5165" s="5">
        <f t="shared" si="7689"/>
        <v>0</v>
      </c>
      <c r="AZ5165" s="7">
        <f t="shared" si="7702"/>
        <v>-200</v>
      </c>
      <c r="BA5165" s="335">
        <f>AZ5165/AX5165</f>
        <v>-1</v>
      </c>
      <c r="BB5165" s="23">
        <f t="shared" si="7692"/>
        <v>200</v>
      </c>
      <c r="BC5165" s="5">
        <f>AW5165</f>
        <v>0</v>
      </c>
      <c r="BD5165" s="7">
        <f t="shared" si="7703"/>
        <v>-200</v>
      </c>
      <c r="BE5165" s="335">
        <f>BD5165/BB5165</f>
        <v>-1</v>
      </c>
      <c r="BG5165" s="826" t="str">
        <f t="shared" si="7696"/>
        <v>33.00</v>
      </c>
      <c r="BH5165" s="607" t="b">
        <f>COUNTIF('Codes SEC'!$B$2:$B$250,Ministres!BG5165)&gt;0</f>
        <v>1</v>
      </c>
    </row>
    <row r="5166" spans="1:66" ht="61.2" x14ac:dyDescent="0.25">
      <c r="A5166" s="21" t="s">
        <v>6128</v>
      </c>
      <c r="B5166" s="112">
        <v>15</v>
      </c>
      <c r="C5166" s="116" t="s">
        <v>71</v>
      </c>
      <c r="D5166" s="620">
        <v>1000</v>
      </c>
      <c r="E5166" s="278"/>
      <c r="F5166" s="116">
        <v>12</v>
      </c>
      <c r="G5166" s="700">
        <v>1</v>
      </c>
      <c r="H5166" s="888" t="str">
        <f t="shared" si="7671"/>
        <v>057</v>
      </c>
      <c r="I5166" s="580" t="s">
        <v>3264</v>
      </c>
      <c r="J5166" s="573" t="s">
        <v>2308</v>
      </c>
      <c r="K5166" s="422" t="s">
        <v>3250</v>
      </c>
      <c r="L5166" s="726">
        <v>7561</v>
      </c>
      <c r="M5166" s="727">
        <v>6613</v>
      </c>
      <c r="N5166" s="931"/>
      <c r="O5166" s="530">
        <f t="shared" si="7676"/>
        <v>-7561</v>
      </c>
      <c r="P5166" s="530" t="str">
        <f t="shared" si="7677"/>
        <v xml:space="preserve">0 </v>
      </c>
      <c r="Q5166" s="646"/>
      <c r="R5166" s="536"/>
      <c r="S5166" s="536"/>
      <c r="T5166" s="536"/>
      <c r="U5166" s="536"/>
      <c r="V5166" s="536"/>
      <c r="W5166" s="683" t="str">
        <f t="shared" si="7678"/>
        <v>OK</v>
      </c>
      <c r="X5166" s="141"/>
      <c r="Y5166" s="141"/>
      <c r="Z5166" s="552"/>
      <c r="AA5166" s="552"/>
      <c r="AB5166" s="683" t="str">
        <f t="shared" si="7679"/>
        <v>OK</v>
      </c>
      <c r="AC5166" s="593"/>
      <c r="AD5166" s="530">
        <f t="shared" si="7680"/>
        <v>0</v>
      </c>
      <c r="AE5166" s="842">
        <f t="shared" si="7681"/>
        <v>0</v>
      </c>
      <c r="AF5166" s="931"/>
      <c r="AG5166" s="530">
        <f t="shared" si="7682"/>
        <v>-6613</v>
      </c>
      <c r="AH5166" s="530" t="str">
        <f t="shared" si="7683"/>
        <v xml:space="preserve">0 </v>
      </c>
      <c r="AI5166" s="641"/>
      <c r="AJ5166" s="537"/>
      <c r="AK5166" s="537"/>
      <c r="AL5166" s="537"/>
      <c r="AM5166" s="537"/>
      <c r="AN5166" s="537"/>
      <c r="AO5166" s="683" t="str">
        <f t="shared" si="7684"/>
        <v>OK</v>
      </c>
      <c r="AP5166" s="141"/>
      <c r="AQ5166" s="141"/>
      <c r="AR5166" s="552"/>
      <c r="AS5166" s="552"/>
      <c r="AT5166" s="683" t="str">
        <f t="shared" si="7685"/>
        <v>OK</v>
      </c>
      <c r="AU5166" s="593"/>
      <c r="AV5166" s="530">
        <f t="shared" si="7686"/>
        <v>0</v>
      </c>
      <c r="AW5166" s="842">
        <f t="shared" si="7687"/>
        <v>0</v>
      </c>
      <c r="AX5166" s="115">
        <f t="shared" si="7688"/>
        <v>7561</v>
      </c>
      <c r="AY5166" s="5">
        <f t="shared" si="7689"/>
        <v>0</v>
      </c>
      <c r="AZ5166" s="7">
        <f t="shared" si="7702"/>
        <v>-7561</v>
      </c>
      <c r="BA5166" s="335">
        <f t="shared" si="7691"/>
        <v>-1</v>
      </c>
      <c r="BB5166" s="23">
        <f t="shared" si="7692"/>
        <v>6613</v>
      </c>
      <c r="BC5166" s="5">
        <f t="shared" si="7693"/>
        <v>0</v>
      </c>
      <c r="BD5166" s="7">
        <f t="shared" si="7703"/>
        <v>-6613</v>
      </c>
      <c r="BE5166" s="335">
        <f t="shared" si="7695"/>
        <v>-1</v>
      </c>
      <c r="BG5166" s="826" t="str">
        <f t="shared" si="7696"/>
        <v>33.00</v>
      </c>
      <c r="BH5166" s="607" t="b">
        <f>COUNTIF('Codes SEC'!$B$2:$B$250,Ministres!BG5166)&gt;0</f>
        <v>1</v>
      </c>
    </row>
    <row r="5167" spans="1:66" ht="35.1" customHeight="1" x14ac:dyDescent="0.25">
      <c r="A5167" s="21" t="s">
        <v>6128</v>
      </c>
      <c r="B5167" s="112">
        <v>15</v>
      </c>
      <c r="C5167" s="116" t="s">
        <v>71</v>
      </c>
      <c r="D5167" s="620">
        <v>1000</v>
      </c>
      <c r="E5167" s="278"/>
      <c r="F5167" s="116">
        <v>12</v>
      </c>
      <c r="G5167" s="700">
        <v>1</v>
      </c>
      <c r="H5167" s="888" t="str">
        <f t="shared" si="7671"/>
        <v>057</v>
      </c>
      <c r="I5167" s="580" t="s">
        <v>3264</v>
      </c>
      <c r="J5167" s="573" t="s">
        <v>2309</v>
      </c>
      <c r="K5167" s="408" t="s">
        <v>4706</v>
      </c>
      <c r="L5167" s="733">
        <v>14116</v>
      </c>
      <c r="M5167" s="727">
        <v>13411</v>
      </c>
      <c r="N5167" s="931"/>
      <c r="O5167" s="530">
        <f t="shared" si="7676"/>
        <v>-14116</v>
      </c>
      <c r="P5167" s="530" t="str">
        <f t="shared" si="7677"/>
        <v xml:space="preserve">0 </v>
      </c>
      <c r="Q5167" s="646"/>
      <c r="R5167" s="536"/>
      <c r="S5167" s="536"/>
      <c r="T5167" s="536"/>
      <c r="U5167" s="536"/>
      <c r="V5167" s="536"/>
      <c r="W5167" s="683" t="str">
        <f t="shared" si="7678"/>
        <v>OK</v>
      </c>
      <c r="X5167" s="141"/>
      <c r="Y5167" s="141"/>
      <c r="Z5167" s="552"/>
      <c r="AA5167" s="552"/>
      <c r="AB5167" s="683" t="str">
        <f t="shared" si="7679"/>
        <v>OK</v>
      </c>
      <c r="AC5167" s="593"/>
      <c r="AD5167" s="530">
        <f t="shared" si="7680"/>
        <v>0</v>
      </c>
      <c r="AE5167" s="842">
        <f t="shared" si="7681"/>
        <v>0</v>
      </c>
      <c r="AF5167" s="931"/>
      <c r="AG5167" s="530">
        <f t="shared" si="7682"/>
        <v>-13411</v>
      </c>
      <c r="AH5167" s="530" t="str">
        <f t="shared" si="7683"/>
        <v xml:space="preserve">0 </v>
      </c>
      <c r="AI5167" s="641"/>
      <c r="AJ5167" s="537"/>
      <c r="AK5167" s="537"/>
      <c r="AL5167" s="537"/>
      <c r="AM5167" s="537"/>
      <c r="AN5167" s="537"/>
      <c r="AO5167" s="683" t="str">
        <f t="shared" si="7684"/>
        <v>OK</v>
      </c>
      <c r="AP5167" s="141"/>
      <c r="AQ5167" s="141"/>
      <c r="AR5167" s="552"/>
      <c r="AS5167" s="552"/>
      <c r="AT5167" s="683" t="str">
        <f t="shared" si="7685"/>
        <v>OK</v>
      </c>
      <c r="AU5167" s="593"/>
      <c r="AV5167" s="530">
        <f t="shared" si="7686"/>
        <v>0</v>
      </c>
      <c r="AW5167" s="842">
        <f t="shared" si="7687"/>
        <v>0</v>
      </c>
      <c r="AX5167" s="115">
        <f t="shared" si="7688"/>
        <v>14116</v>
      </c>
      <c r="AY5167" s="5">
        <f t="shared" si="7689"/>
        <v>0</v>
      </c>
      <c r="AZ5167" s="7">
        <f t="shared" ref="AZ5167:AZ5172" si="7704">AY5167-AX5167</f>
        <v>-14116</v>
      </c>
      <c r="BA5167" s="335">
        <f t="shared" si="7691"/>
        <v>-1</v>
      </c>
      <c r="BB5167" s="23">
        <f t="shared" si="7692"/>
        <v>13411</v>
      </c>
      <c r="BC5167" s="5">
        <f t="shared" ref="BC5167:BC5172" si="7705">AW5167</f>
        <v>0</v>
      </c>
      <c r="BD5167" s="7">
        <f t="shared" ref="BD5167:BD5172" si="7706">BC5167-BB5167</f>
        <v>-13411</v>
      </c>
      <c r="BE5167" s="335">
        <f t="shared" si="7695"/>
        <v>-1</v>
      </c>
      <c r="BG5167" s="826" t="str">
        <f t="shared" si="7696"/>
        <v>33.00</v>
      </c>
      <c r="BH5167" s="607" t="b">
        <f>COUNTIF('Codes SEC'!$B$2:$B$250,Ministres!BG5167)&gt;0</f>
        <v>1</v>
      </c>
    </row>
    <row r="5168" spans="1:66" ht="35.1" customHeight="1" x14ac:dyDescent="0.25">
      <c r="A5168" s="21" t="s">
        <v>6128</v>
      </c>
      <c r="B5168" s="112">
        <v>15</v>
      </c>
      <c r="C5168" s="116" t="s">
        <v>71</v>
      </c>
      <c r="D5168" s="620">
        <v>1000</v>
      </c>
      <c r="E5168" s="278"/>
      <c r="F5168" s="116">
        <v>12</v>
      </c>
      <c r="G5168" s="700">
        <v>1</v>
      </c>
      <c r="H5168" s="888" t="str">
        <f t="shared" si="7671"/>
        <v>057</v>
      </c>
      <c r="I5168" s="580" t="s">
        <v>3264</v>
      </c>
      <c r="J5168" s="573" t="s">
        <v>2310</v>
      </c>
      <c r="K5168" s="408" t="s">
        <v>479</v>
      </c>
      <c r="L5168" s="733">
        <v>1050</v>
      </c>
      <c r="M5168" s="727">
        <v>1022</v>
      </c>
      <c r="N5168" s="931"/>
      <c r="O5168" s="530">
        <f t="shared" si="7676"/>
        <v>-1050</v>
      </c>
      <c r="P5168" s="530" t="str">
        <f t="shared" si="7677"/>
        <v xml:space="preserve">0 </v>
      </c>
      <c r="Q5168" s="646"/>
      <c r="R5168" s="536"/>
      <c r="S5168" s="536"/>
      <c r="T5168" s="536"/>
      <c r="U5168" s="536"/>
      <c r="V5168" s="536"/>
      <c r="W5168" s="683" t="str">
        <f t="shared" si="7678"/>
        <v>OK</v>
      </c>
      <c r="X5168" s="141"/>
      <c r="Y5168" s="141"/>
      <c r="Z5168" s="552"/>
      <c r="AA5168" s="552"/>
      <c r="AB5168" s="683" t="str">
        <f t="shared" si="7679"/>
        <v>OK</v>
      </c>
      <c r="AC5168" s="593"/>
      <c r="AD5168" s="530">
        <f t="shared" si="7680"/>
        <v>0</v>
      </c>
      <c r="AE5168" s="842">
        <f t="shared" si="7681"/>
        <v>0</v>
      </c>
      <c r="AF5168" s="931"/>
      <c r="AG5168" s="530">
        <f t="shared" si="7682"/>
        <v>-1022</v>
      </c>
      <c r="AH5168" s="530" t="str">
        <f t="shared" si="7683"/>
        <v xml:space="preserve">0 </v>
      </c>
      <c r="AI5168" s="641"/>
      <c r="AJ5168" s="537"/>
      <c r="AK5168" s="537"/>
      <c r="AL5168" s="537"/>
      <c r="AM5168" s="537"/>
      <c r="AN5168" s="537"/>
      <c r="AO5168" s="683" t="str">
        <f t="shared" si="7684"/>
        <v>OK</v>
      </c>
      <c r="AP5168" s="141"/>
      <c r="AQ5168" s="141"/>
      <c r="AR5168" s="552"/>
      <c r="AS5168" s="552"/>
      <c r="AT5168" s="683" t="str">
        <f t="shared" si="7685"/>
        <v>OK</v>
      </c>
      <c r="AU5168" s="593"/>
      <c r="AV5168" s="530">
        <f t="shared" si="7686"/>
        <v>0</v>
      </c>
      <c r="AW5168" s="842">
        <f t="shared" si="7687"/>
        <v>0</v>
      </c>
      <c r="AX5168" s="115">
        <f t="shared" si="7688"/>
        <v>1050</v>
      </c>
      <c r="AY5168" s="5">
        <f t="shared" si="7689"/>
        <v>0</v>
      </c>
      <c r="AZ5168" s="7">
        <f t="shared" si="7704"/>
        <v>-1050</v>
      </c>
      <c r="BA5168" s="335">
        <f t="shared" si="7691"/>
        <v>-1</v>
      </c>
      <c r="BB5168" s="23">
        <f t="shared" si="7692"/>
        <v>1022</v>
      </c>
      <c r="BC5168" s="5">
        <f t="shared" si="7705"/>
        <v>0</v>
      </c>
      <c r="BD5168" s="7">
        <f t="shared" si="7706"/>
        <v>-1022</v>
      </c>
      <c r="BE5168" s="335">
        <f t="shared" si="7695"/>
        <v>-1</v>
      </c>
      <c r="BG5168" s="826" t="str">
        <f t="shared" si="7696"/>
        <v>33.00</v>
      </c>
      <c r="BH5168" s="607" t="b">
        <f>COUNTIF('Codes SEC'!$B$2:$B$250,Ministres!BG5168)&gt;0</f>
        <v>1</v>
      </c>
    </row>
    <row r="5169" spans="1:60" ht="35.1" customHeight="1" x14ac:dyDescent="0.25">
      <c r="A5169" s="21" t="s">
        <v>6128</v>
      </c>
      <c r="B5169" s="112">
        <v>15</v>
      </c>
      <c r="C5169" s="116" t="s">
        <v>71</v>
      </c>
      <c r="D5169" s="620">
        <v>1000</v>
      </c>
      <c r="E5169" s="278"/>
      <c r="F5169" s="116">
        <v>12</v>
      </c>
      <c r="G5169" s="700"/>
      <c r="H5169" s="888" t="str">
        <f t="shared" si="7671"/>
        <v>057</v>
      </c>
      <c r="I5169" s="580">
        <v>83450000</v>
      </c>
      <c r="J5169" s="689" t="s">
        <v>6192</v>
      </c>
      <c r="K5169" s="408" t="s">
        <v>6193</v>
      </c>
      <c r="L5169" s="733">
        <v>0</v>
      </c>
      <c r="M5169" s="727">
        <v>0</v>
      </c>
      <c r="N5169" s="931"/>
      <c r="O5169" s="530">
        <f t="shared" si="7676"/>
        <v>0</v>
      </c>
      <c r="P5169" s="530">
        <f t="shared" si="7677"/>
        <v>0</v>
      </c>
      <c r="Q5169" s="646"/>
      <c r="R5169" s="536"/>
      <c r="S5169" s="536"/>
      <c r="T5169" s="536"/>
      <c r="U5169" s="536"/>
      <c r="V5169" s="536"/>
      <c r="W5169" s="683" t="str">
        <f t="shared" si="7678"/>
        <v>OK</v>
      </c>
      <c r="X5169" s="141"/>
      <c r="Y5169" s="141"/>
      <c r="Z5169" s="552"/>
      <c r="AA5169" s="552"/>
      <c r="AB5169" s="683" t="str">
        <f t="shared" si="7679"/>
        <v>OK</v>
      </c>
      <c r="AC5169" s="593"/>
      <c r="AD5169" s="530">
        <f t="shared" si="7680"/>
        <v>0</v>
      </c>
      <c r="AE5169" s="842">
        <f t="shared" si="7681"/>
        <v>0</v>
      </c>
      <c r="AF5169" s="931"/>
      <c r="AG5169" s="530">
        <f t="shared" si="7682"/>
        <v>0</v>
      </c>
      <c r="AH5169" s="530">
        <f t="shared" si="7683"/>
        <v>0</v>
      </c>
      <c r="AI5169" s="641"/>
      <c r="AJ5169" s="537"/>
      <c r="AK5169" s="537"/>
      <c r="AL5169" s="537"/>
      <c r="AM5169" s="537"/>
      <c r="AN5169" s="537"/>
      <c r="AO5169" s="683" t="str">
        <f t="shared" si="7684"/>
        <v>OK</v>
      </c>
      <c r="AP5169" s="141"/>
      <c r="AQ5169" s="141"/>
      <c r="AR5169" s="552"/>
      <c r="AS5169" s="552"/>
      <c r="AT5169" s="683" t="str">
        <f t="shared" si="7685"/>
        <v>OK</v>
      </c>
      <c r="AU5169" s="593"/>
      <c r="AV5169" s="530">
        <f t="shared" si="7686"/>
        <v>0</v>
      </c>
      <c r="AW5169" s="842">
        <f t="shared" si="7687"/>
        <v>0</v>
      </c>
      <c r="AX5169" s="115">
        <f t="shared" si="7688"/>
        <v>0</v>
      </c>
      <c r="AY5169" s="5">
        <f t="shared" si="7689"/>
        <v>0</v>
      </c>
      <c r="AZ5169" s="7">
        <f t="shared" ref="AZ5169" si="7707">AY5169-AX5169</f>
        <v>0</v>
      </c>
      <c r="BA5169" s="335" t="e">
        <f t="shared" ref="BA5169" si="7708">AZ5169/AX5169</f>
        <v>#DIV/0!</v>
      </c>
      <c r="BB5169" s="23">
        <f t="shared" si="7692"/>
        <v>0</v>
      </c>
      <c r="BC5169" s="5">
        <f t="shared" ref="BC5169" si="7709">AW5169</f>
        <v>0</v>
      </c>
      <c r="BD5169" s="7">
        <f t="shared" ref="BD5169" si="7710">BC5169-BB5169</f>
        <v>0</v>
      </c>
      <c r="BE5169" s="335" t="e">
        <f t="shared" ref="BE5169" si="7711">BD5169/BB5169</f>
        <v>#DIV/0!</v>
      </c>
      <c r="BG5169" s="826" t="str">
        <f t="shared" si="7696"/>
        <v>34.50</v>
      </c>
      <c r="BH5169" s="607" t="b">
        <f>COUNTIF('Codes SEC'!$B$2:$B$250,Ministres!BG5169)&gt;0</f>
        <v>1</v>
      </c>
    </row>
    <row r="5170" spans="1:60" ht="35.1" customHeight="1" x14ac:dyDescent="0.25">
      <c r="A5170" s="21" t="s">
        <v>6128</v>
      </c>
      <c r="B5170" s="112">
        <v>15</v>
      </c>
      <c r="C5170" s="116" t="s">
        <v>71</v>
      </c>
      <c r="D5170" s="620">
        <v>1000</v>
      </c>
      <c r="E5170" s="278"/>
      <c r="F5170" s="116">
        <v>5</v>
      </c>
      <c r="G5170" s="700">
        <v>1</v>
      </c>
      <c r="H5170" s="888" t="str">
        <f t="shared" si="7671"/>
        <v>057</v>
      </c>
      <c r="I5170" s="580" t="s">
        <v>3260</v>
      </c>
      <c r="J5170" s="573" t="s">
        <v>2312</v>
      </c>
      <c r="K5170" s="408" t="s">
        <v>480</v>
      </c>
      <c r="L5170" s="726">
        <v>26911</v>
      </c>
      <c r="M5170" s="727">
        <v>26911</v>
      </c>
      <c r="N5170" s="931"/>
      <c r="O5170" s="530">
        <f t="shared" si="7676"/>
        <v>-26911</v>
      </c>
      <c r="P5170" s="530" t="str">
        <f t="shared" si="7677"/>
        <v xml:space="preserve">0 </v>
      </c>
      <c r="Q5170" s="646"/>
      <c r="R5170" s="536"/>
      <c r="S5170" s="536"/>
      <c r="T5170" s="536"/>
      <c r="U5170" s="536"/>
      <c r="V5170" s="536"/>
      <c r="W5170" s="683" t="str">
        <f t="shared" si="7678"/>
        <v>OK</v>
      </c>
      <c r="X5170" s="141"/>
      <c r="Y5170" s="141"/>
      <c r="Z5170" s="552"/>
      <c r="AA5170" s="552"/>
      <c r="AB5170" s="683" t="str">
        <f t="shared" si="7679"/>
        <v>OK</v>
      </c>
      <c r="AC5170" s="593"/>
      <c r="AD5170" s="530">
        <f t="shared" si="7680"/>
        <v>0</v>
      </c>
      <c r="AE5170" s="842">
        <f t="shared" si="7681"/>
        <v>0</v>
      </c>
      <c r="AF5170" s="931"/>
      <c r="AG5170" s="530">
        <f t="shared" si="7682"/>
        <v>-26911</v>
      </c>
      <c r="AH5170" s="530" t="str">
        <f t="shared" si="7683"/>
        <v xml:space="preserve">0 </v>
      </c>
      <c r="AI5170" s="641"/>
      <c r="AJ5170" s="537"/>
      <c r="AK5170" s="537"/>
      <c r="AL5170" s="537"/>
      <c r="AM5170" s="537"/>
      <c r="AN5170" s="537"/>
      <c r="AO5170" s="683" t="str">
        <f t="shared" si="7684"/>
        <v>OK</v>
      </c>
      <c r="AP5170" s="141"/>
      <c r="AQ5170" s="141"/>
      <c r="AR5170" s="552"/>
      <c r="AS5170" s="552"/>
      <c r="AT5170" s="683" t="str">
        <f t="shared" si="7685"/>
        <v>OK</v>
      </c>
      <c r="AU5170" s="593"/>
      <c r="AV5170" s="530">
        <f t="shared" si="7686"/>
        <v>0</v>
      </c>
      <c r="AW5170" s="842">
        <f t="shared" si="7687"/>
        <v>0</v>
      </c>
      <c r="AX5170" s="115">
        <f t="shared" si="7688"/>
        <v>26911</v>
      </c>
      <c r="AY5170" s="5">
        <f t="shared" si="7689"/>
        <v>0</v>
      </c>
      <c r="AZ5170" s="7">
        <f t="shared" si="7704"/>
        <v>-26911</v>
      </c>
      <c r="BA5170" s="335">
        <f t="shared" si="7691"/>
        <v>-1</v>
      </c>
      <c r="BB5170" s="23">
        <f t="shared" si="7692"/>
        <v>26911</v>
      </c>
      <c r="BC5170" s="5">
        <f t="shared" si="7705"/>
        <v>0</v>
      </c>
      <c r="BD5170" s="7">
        <f t="shared" si="7706"/>
        <v>-26911</v>
      </c>
      <c r="BE5170" s="335">
        <f t="shared" si="7695"/>
        <v>-1</v>
      </c>
      <c r="BG5170" s="826" t="str">
        <f t="shared" si="7696"/>
        <v>41.40</v>
      </c>
      <c r="BH5170" s="607" t="b">
        <f>COUNTIF('Codes SEC'!$B$2:$B$250,Ministres!BG5170)&gt;0</f>
        <v>1</v>
      </c>
    </row>
    <row r="5171" spans="1:60" ht="35.1" customHeight="1" x14ac:dyDescent="0.25">
      <c r="A5171" s="21" t="s">
        <v>6128</v>
      </c>
      <c r="B5171" s="112">
        <v>15</v>
      </c>
      <c r="C5171" s="116" t="s">
        <v>71</v>
      </c>
      <c r="D5171" s="620">
        <v>1000</v>
      </c>
      <c r="E5171" s="278"/>
      <c r="F5171" s="116">
        <v>5</v>
      </c>
      <c r="G5171" s="700">
        <v>3</v>
      </c>
      <c r="H5171" s="888" t="str">
        <f t="shared" si="7671"/>
        <v>057</v>
      </c>
      <c r="I5171" s="580" t="s">
        <v>3260</v>
      </c>
      <c r="J5171" s="573" t="s">
        <v>2314</v>
      </c>
      <c r="K5171" s="408" t="s">
        <v>481</v>
      </c>
      <c r="L5171" s="726">
        <v>6445</v>
      </c>
      <c r="M5171" s="727">
        <v>6445</v>
      </c>
      <c r="N5171" s="931"/>
      <c r="O5171" s="530">
        <f t="shared" si="7676"/>
        <v>-6445</v>
      </c>
      <c r="P5171" s="530" t="str">
        <f t="shared" si="7677"/>
        <v xml:space="preserve">0 </v>
      </c>
      <c r="Q5171" s="646"/>
      <c r="R5171" s="536"/>
      <c r="S5171" s="536"/>
      <c r="T5171" s="536"/>
      <c r="U5171" s="536"/>
      <c r="V5171" s="536"/>
      <c r="W5171" s="683" t="str">
        <f t="shared" si="7678"/>
        <v>OK</v>
      </c>
      <c r="X5171" s="141"/>
      <c r="Y5171" s="141"/>
      <c r="Z5171" s="552"/>
      <c r="AA5171" s="552"/>
      <c r="AB5171" s="683" t="str">
        <f t="shared" si="7679"/>
        <v>OK</v>
      </c>
      <c r="AC5171" s="593"/>
      <c r="AD5171" s="530">
        <f t="shared" si="7680"/>
        <v>0</v>
      </c>
      <c r="AE5171" s="842">
        <f t="shared" si="7681"/>
        <v>0</v>
      </c>
      <c r="AF5171" s="931"/>
      <c r="AG5171" s="530">
        <f t="shared" si="7682"/>
        <v>-6445</v>
      </c>
      <c r="AH5171" s="530" t="str">
        <f t="shared" si="7683"/>
        <v xml:space="preserve">0 </v>
      </c>
      <c r="AI5171" s="641"/>
      <c r="AJ5171" s="537"/>
      <c r="AK5171" s="537"/>
      <c r="AL5171" s="537"/>
      <c r="AM5171" s="537"/>
      <c r="AN5171" s="537"/>
      <c r="AO5171" s="683" t="str">
        <f t="shared" si="7684"/>
        <v>OK</v>
      </c>
      <c r="AP5171" s="141"/>
      <c r="AQ5171" s="141"/>
      <c r="AR5171" s="552"/>
      <c r="AS5171" s="552"/>
      <c r="AT5171" s="683" t="str">
        <f t="shared" si="7685"/>
        <v>OK</v>
      </c>
      <c r="AU5171" s="593"/>
      <c r="AV5171" s="530">
        <f t="shared" si="7686"/>
        <v>0</v>
      </c>
      <c r="AW5171" s="842">
        <f t="shared" si="7687"/>
        <v>0</v>
      </c>
      <c r="AX5171" s="115">
        <f t="shared" si="7688"/>
        <v>6445</v>
      </c>
      <c r="AY5171" s="5">
        <f t="shared" si="7689"/>
        <v>0</v>
      </c>
      <c r="AZ5171" s="7">
        <f t="shared" si="7704"/>
        <v>-6445</v>
      </c>
      <c r="BA5171" s="335">
        <f t="shared" si="7691"/>
        <v>-1</v>
      </c>
      <c r="BB5171" s="23">
        <f t="shared" si="7692"/>
        <v>6445</v>
      </c>
      <c r="BC5171" s="5">
        <f t="shared" si="7705"/>
        <v>0</v>
      </c>
      <c r="BD5171" s="7">
        <f t="shared" si="7706"/>
        <v>-6445</v>
      </c>
      <c r="BE5171" s="335">
        <f t="shared" si="7695"/>
        <v>-1</v>
      </c>
      <c r="BG5171" s="826" t="str">
        <f t="shared" si="7696"/>
        <v>41.40</v>
      </c>
      <c r="BH5171" s="607" t="b">
        <f>COUNTIF('Codes SEC'!$B$2:$B$250,Ministres!BG5171)&gt;0</f>
        <v>1</v>
      </c>
    </row>
    <row r="5172" spans="1:60" ht="35.1" customHeight="1" x14ac:dyDescent="0.25">
      <c r="A5172" s="21" t="s">
        <v>6128</v>
      </c>
      <c r="B5172" s="112">
        <v>15</v>
      </c>
      <c r="C5172" s="116" t="s">
        <v>71</v>
      </c>
      <c r="D5172" s="620">
        <v>1000</v>
      </c>
      <c r="E5172" s="278"/>
      <c r="F5172" s="116">
        <v>12</v>
      </c>
      <c r="G5172" s="700">
        <v>1</v>
      </c>
      <c r="H5172" s="888" t="str">
        <f t="shared" si="7671"/>
        <v>057</v>
      </c>
      <c r="I5172" s="580" t="s">
        <v>3260</v>
      </c>
      <c r="J5172" s="573" t="s">
        <v>2316</v>
      </c>
      <c r="K5172" s="449" t="s">
        <v>3248</v>
      </c>
      <c r="L5172" s="726">
        <v>715</v>
      </c>
      <c r="M5172" s="727">
        <v>1994</v>
      </c>
      <c r="N5172" s="931"/>
      <c r="O5172" s="530">
        <f t="shared" si="7676"/>
        <v>-715</v>
      </c>
      <c r="P5172" s="530" t="str">
        <f t="shared" si="7677"/>
        <v xml:space="preserve">0 </v>
      </c>
      <c r="Q5172" s="646"/>
      <c r="R5172" s="536"/>
      <c r="S5172" s="536"/>
      <c r="T5172" s="536"/>
      <c r="U5172" s="536"/>
      <c r="V5172" s="536"/>
      <c r="W5172" s="683" t="str">
        <f t="shared" si="7678"/>
        <v>OK</v>
      </c>
      <c r="X5172" s="141"/>
      <c r="Y5172" s="141"/>
      <c r="Z5172" s="552"/>
      <c r="AA5172" s="552"/>
      <c r="AB5172" s="683" t="str">
        <f t="shared" si="7679"/>
        <v>OK</v>
      </c>
      <c r="AC5172" s="593"/>
      <c r="AD5172" s="530">
        <f t="shared" si="7680"/>
        <v>0</v>
      </c>
      <c r="AE5172" s="842">
        <f t="shared" si="7681"/>
        <v>0</v>
      </c>
      <c r="AF5172" s="931"/>
      <c r="AG5172" s="530">
        <f t="shared" si="7682"/>
        <v>-1994</v>
      </c>
      <c r="AH5172" s="530" t="str">
        <f t="shared" si="7683"/>
        <v xml:space="preserve">0 </v>
      </c>
      <c r="AI5172" s="641"/>
      <c r="AJ5172" s="537"/>
      <c r="AK5172" s="537"/>
      <c r="AL5172" s="537"/>
      <c r="AM5172" s="537"/>
      <c r="AN5172" s="537"/>
      <c r="AO5172" s="683" t="str">
        <f t="shared" si="7684"/>
        <v>OK</v>
      </c>
      <c r="AP5172" s="141"/>
      <c r="AQ5172" s="141"/>
      <c r="AR5172" s="552"/>
      <c r="AS5172" s="552"/>
      <c r="AT5172" s="683" t="str">
        <f t="shared" si="7685"/>
        <v>OK</v>
      </c>
      <c r="AU5172" s="593"/>
      <c r="AV5172" s="530">
        <f t="shared" si="7686"/>
        <v>0</v>
      </c>
      <c r="AW5172" s="842">
        <f t="shared" si="7687"/>
        <v>0</v>
      </c>
      <c r="AX5172" s="115">
        <f t="shared" si="7688"/>
        <v>715</v>
      </c>
      <c r="AY5172" s="5">
        <f t="shared" si="7689"/>
        <v>0</v>
      </c>
      <c r="AZ5172" s="7">
        <f t="shared" si="7704"/>
        <v>-715</v>
      </c>
      <c r="BA5172" s="335">
        <f t="shared" si="7691"/>
        <v>-1</v>
      </c>
      <c r="BB5172" s="23">
        <f t="shared" si="7692"/>
        <v>1994</v>
      </c>
      <c r="BC5172" s="5">
        <f t="shared" si="7705"/>
        <v>0</v>
      </c>
      <c r="BD5172" s="7">
        <f t="shared" si="7706"/>
        <v>-1994</v>
      </c>
      <c r="BE5172" s="335">
        <f t="shared" si="7695"/>
        <v>-1</v>
      </c>
      <c r="BG5172" s="826" t="str">
        <f t="shared" si="7696"/>
        <v>41.40</v>
      </c>
      <c r="BH5172" s="607" t="b">
        <f>COUNTIF('Codes SEC'!$B$2:$B$250,Ministres!BG5172)&gt;0</f>
        <v>1</v>
      </c>
    </row>
    <row r="5173" spans="1:60" ht="35.1" customHeight="1" x14ac:dyDescent="0.25">
      <c r="A5173" s="193" t="s">
        <v>6128</v>
      </c>
      <c r="B5173" s="210">
        <v>15</v>
      </c>
      <c r="C5173" s="120" t="s">
        <v>71</v>
      </c>
      <c r="D5173" s="620">
        <v>1000</v>
      </c>
      <c r="E5173" s="279"/>
      <c r="F5173" s="120">
        <v>12</v>
      </c>
      <c r="G5173" s="699">
        <v>1</v>
      </c>
      <c r="H5173" s="891" t="str">
        <f t="shared" si="7671"/>
        <v>057</v>
      </c>
      <c r="I5173" s="580" t="s">
        <v>3260</v>
      </c>
      <c r="J5173" s="573" t="s">
        <v>2313</v>
      </c>
      <c r="K5173" s="422" t="s">
        <v>3164</v>
      </c>
      <c r="L5173" s="733">
        <v>0</v>
      </c>
      <c r="M5173" s="734">
        <v>0</v>
      </c>
      <c r="N5173" s="931"/>
      <c r="O5173" s="530">
        <f t="shared" si="7676"/>
        <v>0</v>
      </c>
      <c r="P5173" s="530">
        <f t="shared" si="7677"/>
        <v>0</v>
      </c>
      <c r="Q5173" s="646"/>
      <c r="R5173" s="536"/>
      <c r="S5173" s="536"/>
      <c r="T5173" s="536"/>
      <c r="U5173" s="536"/>
      <c r="V5173" s="536"/>
      <c r="W5173" s="683" t="str">
        <f>IF(SUM(Q5173:V5173)=X5173,"OK",SUM(Q5173:V5173)-X5173)</f>
        <v>OK</v>
      </c>
      <c r="X5173" s="141"/>
      <c r="Y5173" s="141"/>
      <c r="Z5173" s="552"/>
      <c r="AA5173" s="552"/>
      <c r="AB5173" s="683" t="str">
        <f>IF(SUM(Z5173:AA5173)=AC5173,"OK",SUM(Z5173:AA5173)-AC5173)</f>
        <v>OK</v>
      </c>
      <c r="AC5173" s="593"/>
      <c r="AD5173" s="530">
        <f t="shared" si="7680"/>
        <v>0</v>
      </c>
      <c r="AE5173" s="842">
        <f t="shared" si="7681"/>
        <v>0</v>
      </c>
      <c r="AF5173" s="931"/>
      <c r="AG5173" s="530">
        <f t="shared" si="7682"/>
        <v>0</v>
      </c>
      <c r="AH5173" s="530">
        <f t="shared" si="7683"/>
        <v>0</v>
      </c>
      <c r="AI5173" s="641"/>
      <c r="AJ5173" s="537"/>
      <c r="AK5173" s="537"/>
      <c r="AL5173" s="537"/>
      <c r="AM5173" s="537"/>
      <c r="AN5173" s="537"/>
      <c r="AO5173" s="683" t="str">
        <f>IF(SUM(AI5173:AN5173)=AP5173,"OK",SUM(AI5173:AN5173)-AP5173)</f>
        <v>OK</v>
      </c>
      <c r="AP5173" s="141"/>
      <c r="AQ5173" s="141"/>
      <c r="AR5173" s="552"/>
      <c r="AS5173" s="552"/>
      <c r="AT5173" s="683" t="str">
        <f>IF(SUM(AR5173:AS5173)=AU5173,"OK",SUM(AR5173:AS5173)-AU5173)</f>
        <v>OK</v>
      </c>
      <c r="AU5173" s="593"/>
      <c r="AV5173" s="530">
        <f t="shared" si="7686"/>
        <v>0</v>
      </c>
      <c r="AW5173" s="842">
        <f t="shared" si="7687"/>
        <v>0</v>
      </c>
      <c r="AX5173" s="115">
        <f t="shared" si="7688"/>
        <v>0</v>
      </c>
      <c r="AY5173" s="5">
        <f t="shared" si="7689"/>
        <v>0</v>
      </c>
      <c r="AZ5173" s="7">
        <f>AY5173-AX5173</f>
        <v>0</v>
      </c>
      <c r="BA5173" s="335" t="e">
        <f>AZ5173/AX5173</f>
        <v>#DIV/0!</v>
      </c>
      <c r="BB5173" s="23">
        <f t="shared" si="7692"/>
        <v>0</v>
      </c>
      <c r="BC5173" s="5">
        <f>AW5173</f>
        <v>0</v>
      </c>
      <c r="BD5173" s="7">
        <f>BC5173-BB5173</f>
        <v>0</v>
      </c>
      <c r="BE5173" s="335" t="e">
        <f>BD5173/BB5173</f>
        <v>#DIV/0!</v>
      </c>
      <c r="BG5173" s="826" t="str">
        <f t="shared" si="7696"/>
        <v>41.40</v>
      </c>
      <c r="BH5173" s="607" t="b">
        <f>COUNTIF('Codes SEC'!$B$2:$B$250,Ministres!BG5173)&gt;0</f>
        <v>1</v>
      </c>
    </row>
    <row r="5174" spans="1:60" ht="35.1" customHeight="1" x14ac:dyDescent="0.25">
      <c r="A5174" s="222" t="s">
        <v>6128</v>
      </c>
      <c r="B5174" s="112">
        <v>15</v>
      </c>
      <c r="C5174" s="116" t="s">
        <v>71</v>
      </c>
      <c r="D5174" s="620">
        <v>1000</v>
      </c>
      <c r="E5174" s="278"/>
      <c r="F5174" s="116">
        <v>5</v>
      </c>
      <c r="G5174" s="700">
        <v>1</v>
      </c>
      <c r="H5174" s="888" t="str">
        <f t="shared" si="7671"/>
        <v>057</v>
      </c>
      <c r="I5174" s="580">
        <v>84140000</v>
      </c>
      <c r="J5174" s="573" t="s">
        <v>4542</v>
      </c>
      <c r="K5174" s="448" t="s">
        <v>4691</v>
      </c>
      <c r="L5174" s="733">
        <v>783</v>
      </c>
      <c r="M5174" s="734">
        <v>783</v>
      </c>
      <c r="N5174" s="931"/>
      <c r="O5174" s="530">
        <f t="shared" si="7676"/>
        <v>-783</v>
      </c>
      <c r="P5174" s="530" t="str">
        <f t="shared" si="7677"/>
        <v xml:space="preserve">0 </v>
      </c>
      <c r="Q5174" s="646"/>
      <c r="R5174" s="536"/>
      <c r="S5174" s="536"/>
      <c r="T5174" s="536"/>
      <c r="U5174" s="536"/>
      <c r="V5174" s="536"/>
      <c r="W5174" s="683" t="str">
        <f t="shared" si="7678"/>
        <v>OK</v>
      </c>
      <c r="X5174" s="141"/>
      <c r="Y5174" s="141"/>
      <c r="Z5174" s="552"/>
      <c r="AA5174" s="552"/>
      <c r="AB5174" s="683" t="str">
        <f t="shared" si="7679"/>
        <v>OK</v>
      </c>
      <c r="AC5174" s="593"/>
      <c r="AD5174" s="530">
        <f t="shared" si="7680"/>
        <v>0</v>
      </c>
      <c r="AE5174" s="842">
        <f t="shared" si="7681"/>
        <v>0</v>
      </c>
      <c r="AF5174" s="931"/>
      <c r="AG5174" s="530">
        <f t="shared" si="7682"/>
        <v>-783</v>
      </c>
      <c r="AH5174" s="530" t="str">
        <f t="shared" si="7683"/>
        <v xml:space="preserve">0 </v>
      </c>
      <c r="AI5174" s="641"/>
      <c r="AJ5174" s="537"/>
      <c r="AK5174" s="537"/>
      <c r="AL5174" s="537"/>
      <c r="AM5174" s="537"/>
      <c r="AN5174" s="537"/>
      <c r="AO5174" s="683" t="str">
        <f t="shared" si="7684"/>
        <v>OK</v>
      </c>
      <c r="AP5174" s="141"/>
      <c r="AQ5174" s="141"/>
      <c r="AR5174" s="552"/>
      <c r="AS5174" s="552"/>
      <c r="AT5174" s="683" t="str">
        <f t="shared" si="7685"/>
        <v>OK</v>
      </c>
      <c r="AU5174" s="593"/>
      <c r="AV5174" s="530">
        <f t="shared" si="7686"/>
        <v>0</v>
      </c>
      <c r="AW5174" s="842">
        <f t="shared" si="7687"/>
        <v>0</v>
      </c>
      <c r="AX5174" s="115">
        <f t="shared" si="7688"/>
        <v>783</v>
      </c>
      <c r="AY5174" s="5">
        <f t="shared" si="7689"/>
        <v>0</v>
      </c>
      <c r="AZ5174" s="7">
        <f>AY5174-AX5174</f>
        <v>-783</v>
      </c>
      <c r="BA5174" s="335">
        <f>AZ5174/AX5174</f>
        <v>-1</v>
      </c>
      <c r="BB5174" s="23">
        <f t="shared" si="7692"/>
        <v>783</v>
      </c>
      <c r="BC5174" s="5">
        <f>AW5174</f>
        <v>0</v>
      </c>
      <c r="BD5174" s="7">
        <f>BC5174-BB5174</f>
        <v>-783</v>
      </c>
      <c r="BE5174" s="335">
        <f>BD5174/BB5174</f>
        <v>-1</v>
      </c>
      <c r="BG5174" s="826" t="str">
        <f t="shared" si="7696"/>
        <v>41.40</v>
      </c>
      <c r="BH5174" s="607" t="b">
        <f>COUNTIF('Codes SEC'!$B$2:$B$250,Ministres!BG5174)&gt;0</f>
        <v>1</v>
      </c>
    </row>
    <row r="5175" spans="1:60" ht="35.1" customHeight="1" x14ac:dyDescent="0.25">
      <c r="A5175" s="190" t="s">
        <v>6128</v>
      </c>
      <c r="B5175" s="583">
        <v>15</v>
      </c>
      <c r="C5175" s="120" t="s">
        <v>71</v>
      </c>
      <c r="D5175" s="620">
        <v>1000</v>
      </c>
      <c r="E5175" s="604"/>
      <c r="F5175" s="192">
        <v>12</v>
      </c>
      <c r="G5175" s="697">
        <v>1</v>
      </c>
      <c r="H5175" s="890" t="str">
        <f t="shared" si="7671"/>
        <v>057</v>
      </c>
      <c r="I5175" s="585">
        <v>84312000</v>
      </c>
      <c r="J5175" s="380" t="s">
        <v>4215</v>
      </c>
      <c r="K5175" s="424" t="s">
        <v>4216</v>
      </c>
      <c r="L5175" s="726">
        <v>0</v>
      </c>
      <c r="M5175" s="727">
        <v>0</v>
      </c>
      <c r="N5175" s="931"/>
      <c r="O5175" s="530">
        <f t="shared" si="7676"/>
        <v>0</v>
      </c>
      <c r="P5175" s="530">
        <f t="shared" si="7677"/>
        <v>0</v>
      </c>
      <c r="Q5175" s="646"/>
      <c r="R5175" s="536"/>
      <c r="S5175" s="536"/>
      <c r="T5175" s="536"/>
      <c r="U5175" s="536"/>
      <c r="V5175" s="536"/>
      <c r="W5175" s="683" t="str">
        <f t="shared" si="7678"/>
        <v>OK</v>
      </c>
      <c r="X5175" s="141"/>
      <c r="Y5175" s="141"/>
      <c r="Z5175" s="552"/>
      <c r="AA5175" s="552"/>
      <c r="AB5175" s="683" t="str">
        <f t="shared" si="7679"/>
        <v>OK</v>
      </c>
      <c r="AC5175" s="593"/>
      <c r="AD5175" s="530">
        <f t="shared" si="7680"/>
        <v>0</v>
      </c>
      <c r="AE5175" s="842">
        <f t="shared" si="7681"/>
        <v>0</v>
      </c>
      <c r="AF5175" s="931"/>
      <c r="AG5175" s="530">
        <f t="shared" si="7682"/>
        <v>0</v>
      </c>
      <c r="AH5175" s="530">
        <f t="shared" si="7683"/>
        <v>0</v>
      </c>
      <c r="AI5175" s="641"/>
      <c r="AJ5175" s="537"/>
      <c r="AK5175" s="537"/>
      <c r="AL5175" s="537"/>
      <c r="AM5175" s="537"/>
      <c r="AN5175" s="537"/>
      <c r="AO5175" s="683" t="str">
        <f t="shared" si="7684"/>
        <v>OK</v>
      </c>
      <c r="AP5175" s="141"/>
      <c r="AQ5175" s="141"/>
      <c r="AR5175" s="552"/>
      <c r="AS5175" s="552"/>
      <c r="AT5175" s="683" t="str">
        <f t="shared" si="7685"/>
        <v>OK</v>
      </c>
      <c r="AU5175" s="593"/>
      <c r="AV5175" s="530">
        <f t="shared" si="7686"/>
        <v>0</v>
      </c>
      <c r="AW5175" s="842">
        <f t="shared" si="7687"/>
        <v>0</v>
      </c>
      <c r="AX5175" s="115">
        <f t="shared" si="7688"/>
        <v>0</v>
      </c>
      <c r="AY5175" s="5">
        <f t="shared" si="7689"/>
        <v>0</v>
      </c>
      <c r="AZ5175" s="7">
        <f t="shared" ref="AZ5175:AZ5180" si="7712">AY5175-AX5175</f>
        <v>0</v>
      </c>
      <c r="BA5175" s="335" t="e">
        <f t="shared" si="7691"/>
        <v>#DIV/0!</v>
      </c>
      <c r="BB5175" s="23">
        <f t="shared" si="7692"/>
        <v>0</v>
      </c>
      <c r="BC5175" s="5">
        <f t="shared" ref="BC5175:BC5180" si="7713">AW5175</f>
        <v>0</v>
      </c>
      <c r="BD5175" s="7">
        <f t="shared" ref="BD5175:BD5180" si="7714">BC5175-BB5175</f>
        <v>0</v>
      </c>
      <c r="BE5175" s="335" t="e">
        <f t="shared" si="7695"/>
        <v>#DIV/0!</v>
      </c>
      <c r="BG5175" s="826" t="str">
        <f t="shared" si="7696"/>
        <v>43.12</v>
      </c>
      <c r="BH5175" s="607" t="b">
        <f>COUNTIF('Codes SEC'!$B$2:$B$250,Ministres!BG5175)&gt;0</f>
        <v>1</v>
      </c>
    </row>
    <row r="5176" spans="1:60" ht="35.1" customHeight="1" x14ac:dyDescent="0.25">
      <c r="A5176" s="222" t="s">
        <v>6128</v>
      </c>
      <c r="B5176" s="112">
        <v>15</v>
      </c>
      <c r="C5176" s="116" t="s">
        <v>71</v>
      </c>
      <c r="D5176" s="620">
        <v>1000</v>
      </c>
      <c r="E5176" s="278"/>
      <c r="F5176" s="116">
        <v>12</v>
      </c>
      <c r="G5176" s="694">
        <v>1</v>
      </c>
      <c r="H5176" s="878" t="str">
        <f t="shared" si="7671"/>
        <v>057</v>
      </c>
      <c r="I5176" s="397">
        <v>84312000</v>
      </c>
      <c r="J5176" s="380" t="s">
        <v>4383</v>
      </c>
      <c r="K5176" s="443" t="s">
        <v>5419</v>
      </c>
      <c r="L5176" s="733">
        <v>0</v>
      </c>
      <c r="M5176" s="734">
        <v>0</v>
      </c>
      <c r="N5176" s="931"/>
      <c r="O5176" s="530">
        <f t="shared" si="7676"/>
        <v>0</v>
      </c>
      <c r="P5176" s="530">
        <f t="shared" si="7677"/>
        <v>0</v>
      </c>
      <c r="Q5176" s="646"/>
      <c r="R5176" s="536"/>
      <c r="S5176" s="536"/>
      <c r="T5176" s="536"/>
      <c r="U5176" s="536"/>
      <c r="V5176" s="536"/>
      <c r="W5176" s="683" t="str">
        <f>IF(SUM(Q5176:V5176)=X5176,"OK",SUM(Q5176:V5176)-X5176)</f>
        <v>OK</v>
      </c>
      <c r="X5176" s="141"/>
      <c r="Y5176" s="141"/>
      <c r="Z5176" s="552"/>
      <c r="AA5176" s="552"/>
      <c r="AB5176" s="683" t="str">
        <f>IF(SUM(Z5176:AA5176)=AC5176,"OK",SUM(Z5176:AA5176)-AC5176)</f>
        <v>OK</v>
      </c>
      <c r="AC5176" s="593"/>
      <c r="AD5176" s="530">
        <f t="shared" si="7680"/>
        <v>0</v>
      </c>
      <c r="AE5176" s="842">
        <f t="shared" si="7681"/>
        <v>0</v>
      </c>
      <c r="AF5176" s="931"/>
      <c r="AG5176" s="530">
        <f t="shared" si="7682"/>
        <v>0</v>
      </c>
      <c r="AH5176" s="530">
        <f t="shared" si="7683"/>
        <v>0</v>
      </c>
      <c r="AI5176" s="641"/>
      <c r="AJ5176" s="537"/>
      <c r="AK5176" s="537"/>
      <c r="AL5176" s="537"/>
      <c r="AM5176" s="537"/>
      <c r="AN5176" s="537"/>
      <c r="AO5176" s="683" t="str">
        <f>IF(SUM(AI5176:AN5176)=AP5176,"OK",SUM(AI5176:AN5176)-AP5176)</f>
        <v>OK</v>
      </c>
      <c r="AP5176" s="141"/>
      <c r="AQ5176" s="141"/>
      <c r="AR5176" s="552"/>
      <c r="AS5176" s="552"/>
      <c r="AT5176" s="683" t="str">
        <f>IF(SUM(AR5176:AS5176)=AU5176,"OK",SUM(AR5176:AS5176)-AU5176)</f>
        <v>OK</v>
      </c>
      <c r="AU5176" s="593"/>
      <c r="AV5176" s="530">
        <f t="shared" si="7686"/>
        <v>0</v>
      </c>
      <c r="AW5176" s="842">
        <f t="shared" si="7687"/>
        <v>0</v>
      </c>
      <c r="AX5176" s="115">
        <f t="shared" si="7688"/>
        <v>0</v>
      </c>
      <c r="AY5176" s="5">
        <f t="shared" si="7689"/>
        <v>0</v>
      </c>
      <c r="AZ5176" s="7">
        <f>AY5176-AX5176</f>
        <v>0</v>
      </c>
      <c r="BA5176" s="335" t="e">
        <f>AZ5176/AX5176</f>
        <v>#DIV/0!</v>
      </c>
      <c r="BB5176" s="23">
        <f t="shared" si="7692"/>
        <v>0</v>
      </c>
      <c r="BC5176" s="5">
        <f>AW5176</f>
        <v>0</v>
      </c>
      <c r="BD5176" s="7">
        <f>BC5176-BB5176</f>
        <v>0</v>
      </c>
      <c r="BE5176" s="335" t="e">
        <f>BD5176/BB5176</f>
        <v>#DIV/0!</v>
      </c>
      <c r="BG5176" s="826" t="str">
        <f t="shared" si="7696"/>
        <v>43.12</v>
      </c>
      <c r="BH5176" s="607" t="b">
        <f>COUNTIF('Codes SEC'!$B$2:$B$250,Ministres!BG5176)&gt;0</f>
        <v>1</v>
      </c>
    </row>
    <row r="5177" spans="1:60" ht="35.1" customHeight="1" x14ac:dyDescent="0.25">
      <c r="A5177" s="222" t="s">
        <v>6128</v>
      </c>
      <c r="B5177" s="112" t="s">
        <v>5019</v>
      </c>
      <c r="C5177" s="116" t="s">
        <v>71</v>
      </c>
      <c r="D5177" s="620">
        <v>1000</v>
      </c>
      <c r="E5177" s="278"/>
      <c r="F5177" s="116">
        <v>12</v>
      </c>
      <c r="G5177" s="700"/>
      <c r="H5177" s="888" t="str">
        <f t="shared" si="7671"/>
        <v>057</v>
      </c>
      <c r="I5177" s="580">
        <v>84312000</v>
      </c>
      <c r="J5177" s="689" t="s">
        <v>5919</v>
      </c>
      <c r="K5177" s="411" t="s">
        <v>5920</v>
      </c>
      <c r="L5177" s="733">
        <v>0</v>
      </c>
      <c r="M5177" s="734">
        <v>0</v>
      </c>
      <c r="N5177" s="931"/>
      <c r="O5177" s="530">
        <f t="shared" si="7676"/>
        <v>0</v>
      </c>
      <c r="P5177" s="530">
        <f t="shared" si="7677"/>
        <v>0</v>
      </c>
      <c r="Q5177" s="646"/>
      <c r="R5177" s="536"/>
      <c r="S5177" s="536"/>
      <c r="T5177" s="536"/>
      <c r="U5177" s="536"/>
      <c r="V5177" s="536"/>
      <c r="W5177" s="683" t="str">
        <f>IF(SUM(Q5177:V5177)=X5177,"OK",SUM(Q5177:V5177)-X5177)</f>
        <v>OK</v>
      </c>
      <c r="X5177" s="141"/>
      <c r="Y5177" s="141"/>
      <c r="Z5177" s="552"/>
      <c r="AA5177" s="552"/>
      <c r="AB5177" s="683" t="str">
        <f>IF(SUM(Z5177:AA5177)=AC5177,"OK",SUM(Z5177:AA5177)-AC5177)</f>
        <v>OK</v>
      </c>
      <c r="AC5177" s="593"/>
      <c r="AD5177" s="530">
        <f t="shared" si="7680"/>
        <v>0</v>
      </c>
      <c r="AE5177" s="842">
        <f t="shared" si="7681"/>
        <v>0</v>
      </c>
      <c r="AF5177" s="931"/>
      <c r="AG5177" s="530">
        <f t="shared" si="7682"/>
        <v>0</v>
      </c>
      <c r="AH5177" s="530">
        <f t="shared" si="7683"/>
        <v>0</v>
      </c>
      <c r="AI5177" s="641"/>
      <c r="AJ5177" s="537"/>
      <c r="AK5177" s="537"/>
      <c r="AL5177" s="537"/>
      <c r="AM5177" s="537"/>
      <c r="AN5177" s="537"/>
      <c r="AO5177" s="683" t="str">
        <f>IF(SUM(AI5177:AN5177)=AP5177,"OK",SUM(AI5177:AN5177)-AP5177)</f>
        <v>OK</v>
      </c>
      <c r="AP5177" s="141"/>
      <c r="AQ5177" s="141"/>
      <c r="AR5177" s="552"/>
      <c r="AS5177" s="552"/>
      <c r="AT5177" s="683" t="str">
        <f>IF(SUM(AR5177:AS5177)=AU5177,"OK",SUM(AR5177:AS5177)-AU5177)</f>
        <v>OK</v>
      </c>
      <c r="AU5177" s="593"/>
      <c r="AV5177" s="530">
        <f t="shared" si="7686"/>
        <v>0</v>
      </c>
      <c r="AW5177" s="842">
        <f t="shared" si="7687"/>
        <v>0</v>
      </c>
      <c r="AX5177" s="115">
        <f t="shared" si="7688"/>
        <v>0</v>
      </c>
      <c r="AY5177" s="5">
        <f t="shared" si="7689"/>
        <v>0</v>
      </c>
      <c r="AZ5177" s="7">
        <f>AY5177-AX5177</f>
        <v>0</v>
      </c>
      <c r="BA5177" s="335" t="e">
        <f>AZ5177/AX5177</f>
        <v>#DIV/0!</v>
      </c>
      <c r="BB5177" s="23">
        <f t="shared" si="7692"/>
        <v>0</v>
      </c>
      <c r="BC5177" s="5">
        <f>AW5177</f>
        <v>0</v>
      </c>
      <c r="BD5177" s="7">
        <f>BC5177-BB5177</f>
        <v>0</v>
      </c>
      <c r="BE5177" s="335" t="e">
        <f>BD5177/BB5177</f>
        <v>#DIV/0!</v>
      </c>
      <c r="BG5177" s="826" t="str">
        <f t="shared" si="7696"/>
        <v>43.12</v>
      </c>
      <c r="BH5177" s="607" t="b">
        <f>COUNTIF('Codes SEC'!$B$2:$B$250,Ministres!BG5177)&gt;0</f>
        <v>1</v>
      </c>
    </row>
    <row r="5178" spans="1:60" ht="35.1" customHeight="1" x14ac:dyDescent="0.25">
      <c r="A5178" s="222" t="s">
        <v>6128</v>
      </c>
      <c r="B5178" s="112">
        <v>15</v>
      </c>
      <c r="C5178" s="116" t="s">
        <v>71</v>
      </c>
      <c r="D5178" s="620">
        <v>1000</v>
      </c>
      <c r="F5178" s="117">
        <v>12</v>
      </c>
      <c r="G5178" s="694">
        <v>1</v>
      </c>
      <c r="H5178" s="878" t="str">
        <f t="shared" si="7671"/>
        <v>057</v>
      </c>
      <c r="I5178" s="397" t="s">
        <v>3275</v>
      </c>
      <c r="J5178" s="380" t="s">
        <v>2317</v>
      </c>
      <c r="K5178" s="411" t="s">
        <v>5385</v>
      </c>
      <c r="L5178" s="738">
        <v>0</v>
      </c>
      <c r="M5178" s="739">
        <v>0</v>
      </c>
      <c r="N5178" s="931"/>
      <c r="O5178" s="530">
        <f t="shared" si="7676"/>
        <v>0</v>
      </c>
      <c r="P5178" s="530">
        <f t="shared" si="7677"/>
        <v>0</v>
      </c>
      <c r="Q5178" s="641"/>
      <c r="R5178" s="537"/>
      <c r="S5178" s="537"/>
      <c r="T5178" s="537"/>
      <c r="U5178" s="537"/>
      <c r="V5178" s="537"/>
      <c r="W5178" s="683" t="str">
        <f t="shared" si="7678"/>
        <v>OK</v>
      </c>
      <c r="X5178" s="141"/>
      <c r="Y5178" s="141"/>
      <c r="Z5178" s="552"/>
      <c r="AA5178" s="552"/>
      <c r="AB5178" s="683" t="str">
        <f t="shared" si="7679"/>
        <v>OK</v>
      </c>
      <c r="AC5178" s="593"/>
      <c r="AD5178" s="530">
        <f t="shared" si="7680"/>
        <v>0</v>
      </c>
      <c r="AE5178" s="842">
        <f t="shared" si="7681"/>
        <v>0</v>
      </c>
      <c r="AF5178" s="931"/>
      <c r="AG5178" s="530">
        <f t="shared" si="7682"/>
        <v>0</v>
      </c>
      <c r="AH5178" s="530">
        <f t="shared" si="7683"/>
        <v>0</v>
      </c>
      <c r="AI5178" s="641"/>
      <c r="AJ5178" s="537"/>
      <c r="AK5178" s="537"/>
      <c r="AL5178" s="537"/>
      <c r="AM5178" s="537"/>
      <c r="AN5178" s="537"/>
      <c r="AO5178" s="683" t="str">
        <f t="shared" si="7684"/>
        <v>OK</v>
      </c>
      <c r="AP5178" s="141"/>
      <c r="AQ5178" s="141"/>
      <c r="AR5178" s="552"/>
      <c r="AS5178" s="552"/>
      <c r="AT5178" s="683" t="str">
        <f t="shared" si="7685"/>
        <v>OK</v>
      </c>
      <c r="AU5178" s="593"/>
      <c r="AV5178" s="530">
        <f t="shared" si="7686"/>
        <v>0</v>
      </c>
      <c r="AW5178" s="842">
        <f t="shared" si="7687"/>
        <v>0</v>
      </c>
      <c r="AX5178" s="115">
        <f t="shared" si="7688"/>
        <v>0</v>
      </c>
      <c r="AY5178" s="5">
        <f t="shared" si="7689"/>
        <v>0</v>
      </c>
      <c r="AZ5178" s="5">
        <f t="shared" si="7712"/>
        <v>0</v>
      </c>
      <c r="BA5178" s="335" t="e">
        <f t="shared" si="7691"/>
        <v>#DIV/0!</v>
      </c>
      <c r="BB5178" s="23">
        <f t="shared" si="7692"/>
        <v>0</v>
      </c>
      <c r="BC5178" s="5">
        <f t="shared" si="7713"/>
        <v>0</v>
      </c>
      <c r="BD5178" s="5">
        <f t="shared" si="7714"/>
        <v>0</v>
      </c>
      <c r="BE5178" s="335" t="e">
        <f t="shared" si="7695"/>
        <v>#DIV/0!</v>
      </c>
      <c r="BG5178" s="826" t="str">
        <f t="shared" si="7696"/>
        <v>43.40</v>
      </c>
      <c r="BH5178" s="607" t="b">
        <f>COUNTIF('Codes SEC'!$B$2:$B$250,Ministres!BG5178)&gt;0</f>
        <v>1</v>
      </c>
    </row>
    <row r="5179" spans="1:60" ht="35.1" customHeight="1" x14ac:dyDescent="0.25">
      <c r="A5179" s="222" t="s">
        <v>6128</v>
      </c>
      <c r="B5179" s="112" t="s">
        <v>5019</v>
      </c>
      <c r="C5179" s="116" t="s">
        <v>71</v>
      </c>
      <c r="D5179" s="620">
        <v>1000</v>
      </c>
      <c r="E5179" s="278"/>
      <c r="F5179" s="116">
        <v>12</v>
      </c>
      <c r="G5179" s="700"/>
      <c r="H5179" s="888" t="str">
        <f t="shared" si="7671"/>
        <v>057</v>
      </c>
      <c r="I5179" s="580">
        <v>84340000</v>
      </c>
      <c r="J5179" s="689" t="s">
        <v>5913</v>
      </c>
      <c r="K5179" s="411" t="s">
        <v>5914</v>
      </c>
      <c r="L5179" s="733">
        <v>0</v>
      </c>
      <c r="M5179" s="734">
        <v>0</v>
      </c>
      <c r="N5179" s="931"/>
      <c r="O5179" s="530">
        <f t="shared" si="7676"/>
        <v>0</v>
      </c>
      <c r="P5179" s="530">
        <f t="shared" si="7677"/>
        <v>0</v>
      </c>
      <c r="Q5179" s="646"/>
      <c r="R5179" s="536"/>
      <c r="S5179" s="536"/>
      <c r="T5179" s="536"/>
      <c r="U5179" s="536"/>
      <c r="V5179" s="536"/>
      <c r="W5179" s="683" t="str">
        <f t="shared" si="7678"/>
        <v>OK</v>
      </c>
      <c r="X5179" s="141"/>
      <c r="Y5179" s="141"/>
      <c r="Z5179" s="552"/>
      <c r="AA5179" s="552"/>
      <c r="AB5179" s="683" t="str">
        <f t="shared" si="7679"/>
        <v>OK</v>
      </c>
      <c r="AC5179" s="593"/>
      <c r="AD5179" s="530">
        <f t="shared" si="7680"/>
        <v>0</v>
      </c>
      <c r="AE5179" s="842">
        <f t="shared" si="7681"/>
        <v>0</v>
      </c>
      <c r="AF5179" s="931"/>
      <c r="AG5179" s="530">
        <f t="shared" si="7682"/>
        <v>0</v>
      </c>
      <c r="AH5179" s="530">
        <f t="shared" si="7683"/>
        <v>0</v>
      </c>
      <c r="AI5179" s="641"/>
      <c r="AJ5179" s="537"/>
      <c r="AK5179" s="537"/>
      <c r="AL5179" s="537"/>
      <c r="AM5179" s="537"/>
      <c r="AN5179" s="537"/>
      <c r="AO5179" s="683" t="str">
        <f t="shared" si="7684"/>
        <v>OK</v>
      </c>
      <c r="AP5179" s="141"/>
      <c r="AQ5179" s="141"/>
      <c r="AR5179" s="552"/>
      <c r="AS5179" s="552"/>
      <c r="AT5179" s="683" t="str">
        <f t="shared" si="7685"/>
        <v>OK</v>
      </c>
      <c r="AU5179" s="593"/>
      <c r="AV5179" s="530">
        <f t="shared" si="7686"/>
        <v>0</v>
      </c>
      <c r="AW5179" s="842">
        <f t="shared" si="7687"/>
        <v>0</v>
      </c>
      <c r="AX5179" s="115">
        <f t="shared" si="7688"/>
        <v>0</v>
      </c>
      <c r="AY5179" s="5">
        <f t="shared" si="7689"/>
        <v>0</v>
      </c>
      <c r="AZ5179" s="7">
        <f>AY5179-AX5179</f>
        <v>0</v>
      </c>
      <c r="BA5179" s="335" t="e">
        <f>AZ5179/AX5179</f>
        <v>#DIV/0!</v>
      </c>
      <c r="BB5179" s="23">
        <f t="shared" si="7692"/>
        <v>0</v>
      </c>
      <c r="BC5179" s="5">
        <f>AW5179</f>
        <v>0</v>
      </c>
      <c r="BD5179" s="7">
        <f>BC5179-BB5179</f>
        <v>0</v>
      </c>
      <c r="BE5179" s="335" t="e">
        <f>BD5179/BB5179</f>
        <v>#DIV/0!</v>
      </c>
      <c r="BG5179" s="826" t="str">
        <f t="shared" si="7696"/>
        <v>43.40</v>
      </c>
      <c r="BH5179" s="607" t="b">
        <f>COUNTIF('Codes SEC'!$B$2:$B$250,Ministres!BG5179)&gt;0</f>
        <v>1</v>
      </c>
    </row>
    <row r="5180" spans="1:60" ht="35.1" customHeight="1" x14ac:dyDescent="0.25">
      <c r="A5180" s="21" t="s">
        <v>6128</v>
      </c>
      <c r="B5180" s="112">
        <v>15</v>
      </c>
      <c r="C5180" s="116" t="s">
        <v>71</v>
      </c>
      <c r="D5180" s="620">
        <v>1000</v>
      </c>
      <c r="E5180" s="284"/>
      <c r="F5180" s="116">
        <v>12</v>
      </c>
      <c r="G5180" s="700">
        <v>1</v>
      </c>
      <c r="H5180" s="888" t="str">
        <f t="shared" si="7671"/>
        <v>057</v>
      </c>
      <c r="I5180" s="580" t="s">
        <v>3268</v>
      </c>
      <c r="J5180" s="573" t="s">
        <v>2319</v>
      </c>
      <c r="K5180" s="506" t="s">
        <v>6331</v>
      </c>
      <c r="L5180" s="733">
        <v>1060</v>
      </c>
      <c r="M5180" s="734">
        <v>2676</v>
      </c>
      <c r="N5180" s="931"/>
      <c r="O5180" s="530">
        <f t="shared" si="7676"/>
        <v>-1060</v>
      </c>
      <c r="P5180" s="530" t="str">
        <f t="shared" si="7677"/>
        <v xml:space="preserve">0 </v>
      </c>
      <c r="Q5180" s="646"/>
      <c r="R5180" s="536"/>
      <c r="S5180" s="536"/>
      <c r="T5180" s="536"/>
      <c r="U5180" s="536"/>
      <c r="V5180" s="536"/>
      <c r="W5180" s="683" t="str">
        <f t="shared" si="7678"/>
        <v>OK</v>
      </c>
      <c r="X5180" s="141"/>
      <c r="Y5180" s="141"/>
      <c r="Z5180" s="552"/>
      <c r="AA5180" s="552"/>
      <c r="AB5180" s="683" t="str">
        <f t="shared" si="7679"/>
        <v>OK</v>
      </c>
      <c r="AC5180" s="593"/>
      <c r="AD5180" s="530">
        <f t="shared" si="7680"/>
        <v>0</v>
      </c>
      <c r="AE5180" s="842">
        <f t="shared" si="7681"/>
        <v>0</v>
      </c>
      <c r="AF5180" s="931"/>
      <c r="AG5180" s="530">
        <f t="shared" si="7682"/>
        <v>-2676</v>
      </c>
      <c r="AH5180" s="530" t="str">
        <f t="shared" si="7683"/>
        <v xml:space="preserve">0 </v>
      </c>
      <c r="AI5180" s="641"/>
      <c r="AJ5180" s="537"/>
      <c r="AK5180" s="537"/>
      <c r="AL5180" s="537"/>
      <c r="AM5180" s="537"/>
      <c r="AN5180" s="537"/>
      <c r="AO5180" s="683" t="str">
        <f t="shared" si="7684"/>
        <v>OK</v>
      </c>
      <c r="AP5180" s="141"/>
      <c r="AQ5180" s="141"/>
      <c r="AR5180" s="552"/>
      <c r="AS5180" s="552"/>
      <c r="AT5180" s="683" t="str">
        <f t="shared" si="7685"/>
        <v>OK</v>
      </c>
      <c r="AU5180" s="593"/>
      <c r="AV5180" s="530">
        <f t="shared" si="7686"/>
        <v>0</v>
      </c>
      <c r="AW5180" s="842">
        <f t="shared" si="7687"/>
        <v>0</v>
      </c>
      <c r="AX5180" s="115">
        <f t="shared" si="7688"/>
        <v>1060</v>
      </c>
      <c r="AY5180" s="5">
        <f t="shared" si="7689"/>
        <v>0</v>
      </c>
      <c r="AZ5180" s="7">
        <f t="shared" si="7712"/>
        <v>-1060</v>
      </c>
      <c r="BA5180" s="335">
        <f t="shared" si="7691"/>
        <v>-1</v>
      </c>
      <c r="BB5180" s="23">
        <f t="shared" si="7692"/>
        <v>2676</v>
      </c>
      <c r="BC5180" s="5">
        <f t="shared" si="7713"/>
        <v>0</v>
      </c>
      <c r="BD5180" s="7">
        <f t="shared" si="7714"/>
        <v>-2676</v>
      </c>
      <c r="BE5180" s="335">
        <f t="shared" si="7695"/>
        <v>-1</v>
      </c>
      <c r="BG5180" s="826" t="str">
        <f t="shared" si="7696"/>
        <v>45.24</v>
      </c>
      <c r="BH5180" s="607" t="b">
        <f>COUNTIF('Codes SEC'!$B$2:$B$250,Ministres!BG5180)&gt;0</f>
        <v>1</v>
      </c>
    </row>
    <row r="5181" spans="1:60" ht="35.1" customHeight="1" x14ac:dyDescent="0.25">
      <c r="A5181" s="21" t="s">
        <v>6128</v>
      </c>
      <c r="B5181" s="112">
        <v>15</v>
      </c>
      <c r="C5181" s="116" t="s">
        <v>71</v>
      </c>
      <c r="D5181" s="620">
        <v>1000</v>
      </c>
      <c r="E5181" s="284"/>
      <c r="F5181" s="116">
        <v>12</v>
      </c>
      <c r="G5181" s="700">
        <v>1</v>
      </c>
      <c r="H5181" s="888" t="str">
        <f t="shared" si="7671"/>
        <v>057</v>
      </c>
      <c r="I5181" s="580" t="s">
        <v>3268</v>
      </c>
      <c r="J5181" s="573" t="s">
        <v>2320</v>
      </c>
      <c r="K5181" s="507" t="s">
        <v>4773</v>
      </c>
      <c r="L5181" s="733">
        <v>300</v>
      </c>
      <c r="M5181" s="734">
        <v>300</v>
      </c>
      <c r="N5181" s="931"/>
      <c r="O5181" s="530">
        <f t="shared" si="7676"/>
        <v>-300</v>
      </c>
      <c r="P5181" s="530" t="str">
        <f t="shared" si="7677"/>
        <v xml:space="preserve">0 </v>
      </c>
      <c r="Q5181" s="646"/>
      <c r="R5181" s="536"/>
      <c r="S5181" s="536"/>
      <c r="T5181" s="536"/>
      <c r="U5181" s="536"/>
      <c r="V5181" s="536"/>
      <c r="W5181" s="683" t="str">
        <f t="shared" si="7678"/>
        <v>OK</v>
      </c>
      <c r="X5181" s="141"/>
      <c r="Y5181" s="141"/>
      <c r="Z5181" s="552"/>
      <c r="AA5181" s="552"/>
      <c r="AB5181" s="683" t="str">
        <f t="shared" si="7679"/>
        <v>OK</v>
      </c>
      <c r="AC5181" s="593"/>
      <c r="AD5181" s="530">
        <f t="shared" si="7680"/>
        <v>0</v>
      </c>
      <c r="AE5181" s="842">
        <f t="shared" si="7681"/>
        <v>0</v>
      </c>
      <c r="AF5181" s="931"/>
      <c r="AG5181" s="530">
        <f t="shared" si="7682"/>
        <v>-300</v>
      </c>
      <c r="AH5181" s="530" t="str">
        <f t="shared" si="7683"/>
        <v xml:space="preserve">0 </v>
      </c>
      <c r="AI5181" s="641"/>
      <c r="AJ5181" s="537"/>
      <c r="AK5181" s="537"/>
      <c r="AL5181" s="537"/>
      <c r="AM5181" s="537"/>
      <c r="AN5181" s="537"/>
      <c r="AO5181" s="683" t="str">
        <f t="shared" si="7684"/>
        <v>OK</v>
      </c>
      <c r="AP5181" s="141"/>
      <c r="AQ5181" s="141"/>
      <c r="AR5181" s="552"/>
      <c r="AS5181" s="552"/>
      <c r="AT5181" s="683" t="str">
        <f t="shared" si="7685"/>
        <v>OK</v>
      </c>
      <c r="AU5181" s="593"/>
      <c r="AV5181" s="530">
        <f t="shared" si="7686"/>
        <v>0</v>
      </c>
      <c r="AW5181" s="842">
        <f t="shared" si="7687"/>
        <v>0</v>
      </c>
      <c r="AX5181" s="115">
        <f t="shared" si="7688"/>
        <v>300</v>
      </c>
      <c r="AY5181" s="5">
        <f t="shared" si="7689"/>
        <v>0</v>
      </c>
      <c r="AZ5181" s="7">
        <f>AY5181-AX5181</f>
        <v>-300</v>
      </c>
      <c r="BA5181" s="335">
        <f>AZ5181/AX5181</f>
        <v>-1</v>
      </c>
      <c r="BB5181" s="23">
        <f t="shared" si="7692"/>
        <v>300</v>
      </c>
      <c r="BC5181" s="5">
        <f>AW5181</f>
        <v>0</v>
      </c>
      <c r="BD5181" s="7">
        <f>BC5181-BB5181</f>
        <v>-300</v>
      </c>
      <c r="BE5181" s="335">
        <f>BD5181/BB5181</f>
        <v>-1</v>
      </c>
      <c r="BG5181" s="826" t="str">
        <f t="shared" si="7696"/>
        <v>45.24</v>
      </c>
      <c r="BH5181" s="607" t="b">
        <f>COUNTIF('Codes SEC'!$B$2:$B$250,Ministres!BG5181)&gt;0</f>
        <v>1</v>
      </c>
    </row>
    <row r="5182" spans="1:60" ht="35.1" customHeight="1" x14ac:dyDescent="0.25">
      <c r="A5182" s="193" t="s">
        <v>6128</v>
      </c>
      <c r="B5182" s="210">
        <v>15</v>
      </c>
      <c r="C5182" s="120" t="s">
        <v>71</v>
      </c>
      <c r="D5182" s="620">
        <v>1000</v>
      </c>
      <c r="E5182" s="279"/>
      <c r="F5182" s="120">
        <v>12</v>
      </c>
      <c r="G5182" s="699">
        <v>1</v>
      </c>
      <c r="H5182" s="891" t="str">
        <f t="shared" si="7671"/>
        <v>057</v>
      </c>
      <c r="I5182" s="580" t="s">
        <v>3268</v>
      </c>
      <c r="J5182" s="573" t="s">
        <v>2318</v>
      </c>
      <c r="K5182" s="422" t="s">
        <v>3165</v>
      </c>
      <c r="L5182" s="733">
        <v>0</v>
      </c>
      <c r="M5182" s="734">
        <v>0</v>
      </c>
      <c r="N5182" s="931"/>
      <c r="O5182" s="530">
        <f t="shared" si="7676"/>
        <v>0</v>
      </c>
      <c r="P5182" s="530">
        <f t="shared" si="7677"/>
        <v>0</v>
      </c>
      <c r="Q5182" s="646"/>
      <c r="R5182" s="536"/>
      <c r="S5182" s="536"/>
      <c r="T5182" s="536"/>
      <c r="U5182" s="536"/>
      <c r="V5182" s="536"/>
      <c r="W5182" s="683" t="str">
        <f>IF(SUM(Q5182:V5182)=X5182,"OK",SUM(Q5182:V5182)-X5182)</f>
        <v>OK</v>
      </c>
      <c r="X5182" s="141"/>
      <c r="Y5182" s="141"/>
      <c r="Z5182" s="552"/>
      <c r="AA5182" s="552"/>
      <c r="AB5182" s="683" t="str">
        <f>IF(SUM(Z5182:AA5182)=AC5182,"OK",SUM(Z5182:AA5182)-AC5182)</f>
        <v>OK</v>
      </c>
      <c r="AC5182" s="593"/>
      <c r="AD5182" s="530">
        <f t="shared" si="7680"/>
        <v>0</v>
      </c>
      <c r="AE5182" s="842">
        <f t="shared" si="7681"/>
        <v>0</v>
      </c>
      <c r="AF5182" s="931"/>
      <c r="AG5182" s="530">
        <f t="shared" si="7682"/>
        <v>0</v>
      </c>
      <c r="AH5182" s="530">
        <f t="shared" si="7683"/>
        <v>0</v>
      </c>
      <c r="AI5182" s="641"/>
      <c r="AJ5182" s="537"/>
      <c r="AK5182" s="537"/>
      <c r="AL5182" s="537"/>
      <c r="AM5182" s="537"/>
      <c r="AN5182" s="537"/>
      <c r="AO5182" s="683" t="str">
        <f>IF(SUM(AI5182:AN5182)=AP5182,"OK",SUM(AI5182:AN5182)-AP5182)</f>
        <v>OK</v>
      </c>
      <c r="AP5182" s="141"/>
      <c r="AQ5182" s="141"/>
      <c r="AR5182" s="552"/>
      <c r="AS5182" s="552"/>
      <c r="AT5182" s="683" t="str">
        <f>IF(SUM(AR5182:AS5182)=AU5182,"OK",SUM(AR5182:AS5182)-AU5182)</f>
        <v>OK</v>
      </c>
      <c r="AU5182" s="593"/>
      <c r="AV5182" s="530">
        <f t="shared" si="7686"/>
        <v>0</v>
      </c>
      <c r="AW5182" s="842">
        <f t="shared" si="7687"/>
        <v>0</v>
      </c>
      <c r="AX5182" s="115">
        <f t="shared" si="7688"/>
        <v>0</v>
      </c>
      <c r="AY5182" s="5">
        <f t="shared" si="7689"/>
        <v>0</v>
      </c>
      <c r="AZ5182" s="7">
        <f>AY5182-AX5182</f>
        <v>0</v>
      </c>
      <c r="BA5182" s="335" t="e">
        <f>AZ5182/AX5182</f>
        <v>#DIV/0!</v>
      </c>
      <c r="BB5182" s="23">
        <f t="shared" si="7692"/>
        <v>0</v>
      </c>
      <c r="BC5182" s="5">
        <f>AW5182</f>
        <v>0</v>
      </c>
      <c r="BD5182" s="7">
        <f>BC5182-BB5182</f>
        <v>0</v>
      </c>
      <c r="BE5182" s="335" t="e">
        <f>BD5182/BB5182</f>
        <v>#DIV/0!</v>
      </c>
      <c r="BG5182" s="826" t="str">
        <f t="shared" si="7696"/>
        <v>45.24</v>
      </c>
      <c r="BH5182" s="607" t="b">
        <f>COUNTIF('Codes SEC'!$B$2:$B$250,Ministres!BG5182)&gt;0</f>
        <v>1</v>
      </c>
    </row>
    <row r="5183" spans="1:60" ht="35.1" customHeight="1" x14ac:dyDescent="0.25">
      <c r="A5183" s="190" t="s">
        <v>6128</v>
      </c>
      <c r="B5183" s="583">
        <v>15</v>
      </c>
      <c r="C5183" s="120" t="s">
        <v>71</v>
      </c>
      <c r="D5183" s="620">
        <v>1000</v>
      </c>
      <c r="E5183" s="604"/>
      <c r="F5183" s="192">
        <v>12</v>
      </c>
      <c r="G5183" s="697">
        <v>1</v>
      </c>
      <c r="H5183" s="890" t="str">
        <f t="shared" si="7671"/>
        <v>057</v>
      </c>
      <c r="I5183" s="585">
        <v>84524000</v>
      </c>
      <c r="J5183" s="380" t="s">
        <v>4217</v>
      </c>
      <c r="K5183" s="424" t="s">
        <v>5386</v>
      </c>
      <c r="L5183" s="726">
        <v>837</v>
      </c>
      <c r="M5183" s="727">
        <v>225</v>
      </c>
      <c r="N5183" s="931"/>
      <c r="O5183" s="530">
        <f t="shared" si="7676"/>
        <v>-837</v>
      </c>
      <c r="P5183" s="530" t="str">
        <f t="shared" si="7677"/>
        <v xml:space="preserve">0 </v>
      </c>
      <c r="Q5183" s="646"/>
      <c r="R5183" s="536"/>
      <c r="S5183" s="536"/>
      <c r="T5183" s="536"/>
      <c r="U5183" s="536"/>
      <c r="V5183" s="536"/>
      <c r="W5183" s="683" t="str">
        <f>IF(SUM(Q5183:V5183)=X5183,"OK",SUM(Q5183:V5183)-X5183)</f>
        <v>OK</v>
      </c>
      <c r="X5183" s="141"/>
      <c r="Y5183" s="141"/>
      <c r="Z5183" s="552"/>
      <c r="AA5183" s="552"/>
      <c r="AB5183" s="683" t="str">
        <f>IF(SUM(Z5183:AA5183)=AC5183,"OK",SUM(Z5183:AA5183)-AC5183)</f>
        <v>OK</v>
      </c>
      <c r="AC5183" s="593"/>
      <c r="AD5183" s="530">
        <f t="shared" si="7680"/>
        <v>0</v>
      </c>
      <c r="AE5183" s="842">
        <f t="shared" si="7681"/>
        <v>0</v>
      </c>
      <c r="AF5183" s="931"/>
      <c r="AG5183" s="530">
        <f t="shared" si="7682"/>
        <v>-225</v>
      </c>
      <c r="AH5183" s="530" t="str">
        <f t="shared" si="7683"/>
        <v xml:space="preserve">0 </v>
      </c>
      <c r="AI5183" s="641"/>
      <c r="AJ5183" s="537"/>
      <c r="AK5183" s="537"/>
      <c r="AL5183" s="537"/>
      <c r="AM5183" s="537"/>
      <c r="AN5183" s="537"/>
      <c r="AO5183" s="683" t="str">
        <f>IF(SUM(AI5183:AN5183)=AP5183,"OK",SUM(AI5183:AN5183)-AP5183)</f>
        <v>OK</v>
      </c>
      <c r="AP5183" s="141"/>
      <c r="AQ5183" s="141"/>
      <c r="AR5183" s="552"/>
      <c r="AS5183" s="552"/>
      <c r="AT5183" s="683" t="str">
        <f>IF(SUM(AR5183:AS5183)=AU5183,"OK",SUM(AR5183:AS5183)-AU5183)</f>
        <v>OK</v>
      </c>
      <c r="AU5183" s="593"/>
      <c r="AV5183" s="530">
        <f t="shared" si="7686"/>
        <v>0</v>
      </c>
      <c r="AW5183" s="842">
        <f t="shared" si="7687"/>
        <v>0</v>
      </c>
      <c r="AX5183" s="115">
        <f t="shared" si="7688"/>
        <v>837</v>
      </c>
      <c r="AY5183" s="5">
        <f t="shared" si="7689"/>
        <v>0</v>
      </c>
      <c r="AZ5183" s="7">
        <f>AY5183-AX5183</f>
        <v>-837</v>
      </c>
      <c r="BA5183" s="335">
        <f>AZ5183/AX5183</f>
        <v>-1</v>
      </c>
      <c r="BB5183" s="23">
        <f t="shared" si="7692"/>
        <v>225</v>
      </c>
      <c r="BC5183" s="5">
        <f>AW5183</f>
        <v>0</v>
      </c>
      <c r="BD5183" s="7">
        <f>BC5183-BB5183</f>
        <v>-225</v>
      </c>
      <c r="BE5183" s="335">
        <f>BD5183/BB5183</f>
        <v>-1</v>
      </c>
      <c r="BG5183" s="826" t="str">
        <f t="shared" si="7696"/>
        <v>45.24</v>
      </c>
      <c r="BH5183" s="607" t="b">
        <f>COUNTIF('Codes SEC'!$B$2:$B$250,Ministres!BG5183)&gt;0</f>
        <v>1</v>
      </c>
    </row>
    <row r="5184" spans="1:60" ht="12.75" customHeight="1" x14ac:dyDescent="0.25">
      <c r="A5184" s="227"/>
      <c r="B5184" s="209"/>
      <c r="C5184" s="253"/>
      <c r="D5184" s="625"/>
      <c r="E5184" s="280"/>
      <c r="F5184" s="253"/>
      <c r="G5184" s="701"/>
      <c r="H5184" s="892"/>
      <c r="I5184" s="581"/>
      <c r="J5184" s="574"/>
      <c r="K5184" s="514" t="s">
        <v>95</v>
      </c>
      <c r="L5184" s="315">
        <f t="shared" ref="L5184:V5184" si="7715">L5152+L5153+L5166+L5159+L5164+L5167+L5168+L5170+L5171+L5172+L5180+L5178+L5182+L5173+L5161+L5175+L5183+L5176+L5157+L5158+L5160+L5179+L5177+L5169+L5154+L5155+L5156+L5162+L5163+L5165+L5174+L5181</f>
        <v>61760</v>
      </c>
      <c r="M5184" s="741">
        <f t="shared" si="7715"/>
        <v>61965</v>
      </c>
      <c r="N5184" s="930">
        <f t="shared" si="7715"/>
        <v>0</v>
      </c>
      <c r="O5184" s="790">
        <f t="shared" si="7715"/>
        <v>-61760</v>
      </c>
      <c r="P5184" s="790">
        <f t="shared" si="7715"/>
        <v>0</v>
      </c>
      <c r="Q5184" s="787">
        <f t="shared" si="7715"/>
        <v>0</v>
      </c>
      <c r="R5184" s="648">
        <f t="shared" si="7715"/>
        <v>0</v>
      </c>
      <c r="S5184" s="648">
        <f t="shared" si="7715"/>
        <v>0</v>
      </c>
      <c r="T5184" s="648">
        <f t="shared" si="7715"/>
        <v>0</v>
      </c>
      <c r="U5184" s="648">
        <f t="shared" si="7715"/>
        <v>0</v>
      </c>
      <c r="V5184" s="648">
        <f t="shared" si="7715"/>
        <v>0</v>
      </c>
      <c r="W5184" s="790"/>
      <c r="X5184" s="649">
        <f>X5152+X5153+X5166+X5159+X5164+X5167+X5168+X5170+X5171+X5172+X5180+X5178+X5182+X5173+X5161+X5175+X5183+X5176+X5157+X5158+X5160+X5179+X5177+X5169+X5154+X5155+X5156+X5162+X5163+X5165+X5174+X5181</f>
        <v>0</v>
      </c>
      <c r="Y5184" s="649">
        <f>Y5152+Y5153+Y5166+Y5159+Y5164+Y5167+Y5168+Y5170+Y5171+Y5172+Y5180+Y5178+Y5182+Y5173+Y5161+Y5175+Y5183+Y5176+Y5157+Y5158+Y5160+Y5179+Y5177+Y5169+Y5154+Y5155+Y5156+Y5162+Y5163+Y5165+Y5174+Y5181</f>
        <v>0</v>
      </c>
      <c r="Z5184" s="648">
        <f>Z5152+Z5153+Z5166+Z5159+Z5164+Z5167+Z5168+Z5170+Z5171+Z5172+Z5180+Z5178+Z5182+Z5173+Z5161+Z5175+Z5183+Z5176+Z5157+Z5158+Z5160+Z5179+Z5177+Z5169+Z5154+Z5155+Z5156+Z5162+Z5163+Z5165+Z5174+Z5181</f>
        <v>0</v>
      </c>
      <c r="AA5184" s="648">
        <f>AA5152+AA5153+AA5166+AA5159+AA5164+AA5167+AA5168+AA5170+AA5171+AA5172+AA5180+AA5178+AA5182+AA5173+AA5161+AA5175+AA5183+AA5176+AA5157+AA5158+AA5160+AA5179+AA5177+AA5169+AA5154+AA5155+AA5156+AA5162+AA5163+AA5165+AA5174+AA5181</f>
        <v>0</v>
      </c>
      <c r="AB5184" s="790"/>
      <c r="AC5184" s="649">
        <f t="shared" ref="AC5184:AN5184" si="7716">AC5152+AC5153+AC5166+AC5159+AC5164+AC5167+AC5168+AC5170+AC5171+AC5172+AC5180+AC5178+AC5182+AC5173+AC5161+AC5175+AC5183+AC5176+AC5157+AC5158+AC5160+AC5179+AC5177+AC5169+AC5154+AC5155+AC5156+AC5162+AC5163+AC5165+AC5174+AC5181</f>
        <v>0</v>
      </c>
      <c r="AD5184" s="790">
        <f>AD5152+AD5153+AD5166+AD5159+AD5164+AD5167+AD5168+AD5170+AD5171+AD5172+AD5180+AD5178+AD5182+AD5173+AD5161+AD5175+AD5183+AD5176+AD5157+AD5158+AD5160+AD5179+AD5177+AD5169+AD5154+AD5155+AD5156+AD5162+AD5163+AD5165+AD5174+AD5181</f>
        <v>0</v>
      </c>
      <c r="AE5184" s="843">
        <f>AE5152+AE5153+AE5166+AE5159+AE5164+AE5167+AE5168+AE5170+AE5171+AE5172+AE5180+AE5178+AE5182+AE5173+AE5161+AE5175+AE5183+AE5176+AE5157+AE5158+AE5160+AE5179+AE5177+AE5169+AE5154+AE5155+AE5156+AE5162+AE5163+AE5165+AE5174+AE5181</f>
        <v>0</v>
      </c>
      <c r="AF5184" s="930">
        <f t="shared" si="7716"/>
        <v>0</v>
      </c>
      <c r="AG5184" s="790">
        <f t="shared" si="7716"/>
        <v>-61965</v>
      </c>
      <c r="AH5184" s="790">
        <f t="shared" si="7716"/>
        <v>0</v>
      </c>
      <c r="AI5184" s="787">
        <f t="shared" si="7716"/>
        <v>0</v>
      </c>
      <c r="AJ5184" s="648">
        <f t="shared" si="7716"/>
        <v>0</v>
      </c>
      <c r="AK5184" s="648">
        <f t="shared" si="7716"/>
        <v>0</v>
      </c>
      <c r="AL5184" s="648">
        <f t="shared" si="7716"/>
        <v>0</v>
      </c>
      <c r="AM5184" s="648">
        <f t="shared" si="7716"/>
        <v>0</v>
      </c>
      <c r="AN5184" s="648">
        <f t="shared" si="7716"/>
        <v>0</v>
      </c>
      <c r="AO5184" s="790"/>
      <c r="AP5184" s="649">
        <f>AP5152+AP5153+AP5166+AP5159+AP5164+AP5167+AP5168+AP5170+AP5171+AP5172+AP5180+AP5178+AP5182+AP5173+AP5161+AP5175+AP5183+AP5176+AP5157+AP5158+AP5160+AP5179+AP5177+AP5169+AP5154+AP5155+AP5156+AP5162+AP5163+AP5165+AP5174+AP5181</f>
        <v>0</v>
      </c>
      <c r="AQ5184" s="649">
        <f>AQ5152+AQ5153+AQ5166+AQ5159+AQ5164+AQ5167+AQ5168+AQ5170+AQ5171+AQ5172+AQ5180+AQ5178+AQ5182+AQ5173+AQ5161+AQ5175+AQ5183+AQ5176+AQ5157+AQ5158+AQ5160+AQ5179+AQ5177+AQ5169+AQ5154+AQ5155+AQ5156+AQ5162+AQ5163+AQ5165+AQ5174+AQ5181</f>
        <v>0</v>
      </c>
      <c r="AR5184" s="648">
        <f>AR5152+AR5153+AR5166+AR5159+AR5164+AR5167+AR5168+AR5170+AR5171+AR5172+AR5180+AR5178+AR5182+AR5173+AR5161+AR5175+AR5183+AR5176+AR5157+AR5158+AR5160+AR5179+AR5177+AR5169+AR5154+AR5155+AR5156+AR5162+AR5163+AR5165+AR5174+AR5181</f>
        <v>0</v>
      </c>
      <c r="AS5184" s="648">
        <f>AS5152+AS5153+AS5166+AS5159+AS5164+AS5167+AS5168+AS5170+AS5171+AS5172+AS5180+AS5178+AS5182+AS5173+AS5161+AS5175+AS5183+AS5176+AS5157+AS5158+AS5160+AS5179+AS5177+AS5169+AS5154+AS5155+AS5156+AS5162+AS5163+AS5165+AS5174+AS5181</f>
        <v>0</v>
      </c>
      <c r="AT5184" s="790"/>
      <c r="AU5184" s="649">
        <f t="shared" ref="AU5184:BE5184" si="7717">AU5152+AU5153+AU5166+AU5159+AU5164+AU5167+AU5168+AU5170+AU5171+AU5172+AU5180+AU5178+AU5182+AU5173+AU5161+AU5175+AU5183+AU5176+AU5157+AU5158+AU5160+AU5179+AU5177+AU5169+AU5154+AU5155+AU5156+AU5162+AU5163+AU5165+AU5174+AU5181</f>
        <v>0</v>
      </c>
      <c r="AV5184" s="790">
        <f t="shared" si="7717"/>
        <v>0</v>
      </c>
      <c r="AW5184" s="843">
        <f t="shared" si="7717"/>
        <v>0</v>
      </c>
      <c r="AX5184" s="336">
        <f t="shared" si="7717"/>
        <v>61760</v>
      </c>
      <c r="AY5184" s="337">
        <f t="shared" si="7717"/>
        <v>0</v>
      </c>
      <c r="AZ5184" s="338">
        <f t="shared" si="7717"/>
        <v>-61760</v>
      </c>
      <c r="BA5184" s="339" t="e">
        <f t="shared" si="7717"/>
        <v>#DIV/0!</v>
      </c>
      <c r="BB5184" s="322">
        <f t="shared" si="7717"/>
        <v>61965</v>
      </c>
      <c r="BC5184" s="337">
        <f t="shared" si="7717"/>
        <v>0</v>
      </c>
      <c r="BD5184" s="338">
        <f t="shared" si="7717"/>
        <v>-61965</v>
      </c>
      <c r="BE5184" s="339" t="e">
        <f t="shared" si="7717"/>
        <v>#DIV/0!</v>
      </c>
      <c r="BG5184" s="826"/>
      <c r="BH5184" s="607"/>
    </row>
    <row r="5185" spans="1:61" ht="12.75" customHeight="1" x14ac:dyDescent="0.25">
      <c r="A5185" s="21"/>
      <c r="B5185" s="112"/>
      <c r="C5185" s="116"/>
      <c r="D5185" s="623"/>
      <c r="E5185" s="278"/>
      <c r="F5185" s="116"/>
      <c r="G5185" s="700"/>
      <c r="H5185" s="888"/>
      <c r="I5185" s="580"/>
      <c r="J5185" s="573"/>
      <c r="K5185" s="409"/>
      <c r="L5185" s="738"/>
      <c r="M5185" s="739"/>
      <c r="N5185" s="931"/>
      <c r="O5185" s="923"/>
      <c r="P5185" s="923"/>
      <c r="Q5185" s="641"/>
      <c r="R5185" s="537"/>
      <c r="S5185" s="537"/>
      <c r="T5185" s="537"/>
      <c r="U5185" s="537"/>
      <c r="V5185" s="537"/>
      <c r="W5185" s="531"/>
      <c r="X5185" s="141"/>
      <c r="Y5185" s="141"/>
      <c r="Z5185" s="552"/>
      <c r="AA5185" s="552"/>
      <c r="AB5185" s="531"/>
      <c r="AC5185" s="593"/>
      <c r="AD5185" s="923"/>
      <c r="AE5185" s="846"/>
      <c r="AF5185" s="931"/>
      <c r="AG5185" s="923"/>
      <c r="AH5185" s="923"/>
      <c r="AI5185" s="641"/>
      <c r="AJ5185" s="537"/>
      <c r="AK5185" s="537"/>
      <c r="AL5185" s="537"/>
      <c r="AM5185" s="537"/>
      <c r="AN5185" s="537"/>
      <c r="AO5185" s="531"/>
      <c r="AP5185" s="141"/>
      <c r="AQ5185" s="141"/>
      <c r="AR5185" s="552"/>
      <c r="AS5185" s="552"/>
      <c r="AT5185" s="531"/>
      <c r="AU5185" s="593"/>
      <c r="AV5185" s="923"/>
      <c r="AW5185" s="846"/>
      <c r="AX5185" s="115"/>
      <c r="AY5185" s="5"/>
      <c r="AZ5185" s="5"/>
      <c r="BA5185" s="335"/>
      <c r="BC5185" s="5"/>
      <c r="BD5185" s="5"/>
      <c r="BE5185" s="335"/>
      <c r="BG5185" s="826"/>
      <c r="BH5185" s="607"/>
    </row>
    <row r="5186" spans="1:61" ht="12.75" customHeight="1" x14ac:dyDescent="0.25">
      <c r="A5186" s="21"/>
      <c r="B5186" s="112"/>
      <c r="C5186" s="116"/>
      <c r="D5186" s="623"/>
      <c r="E5186" s="278"/>
      <c r="F5186" s="116"/>
      <c r="G5186" s="700"/>
      <c r="H5186" s="888"/>
      <c r="I5186" s="580"/>
      <c r="J5186" s="573"/>
      <c r="K5186" s="410" t="s">
        <v>58</v>
      </c>
      <c r="L5186" s="738"/>
      <c r="M5186" s="739"/>
      <c r="N5186" s="931"/>
      <c r="O5186" s="923"/>
      <c r="P5186" s="923"/>
      <c r="Q5186" s="641"/>
      <c r="R5186" s="537"/>
      <c r="S5186" s="537"/>
      <c r="T5186" s="537"/>
      <c r="U5186" s="537"/>
      <c r="V5186" s="537"/>
      <c r="W5186" s="531"/>
      <c r="X5186" s="141"/>
      <c r="Y5186" s="141"/>
      <c r="Z5186" s="552"/>
      <c r="AA5186" s="552"/>
      <c r="AB5186" s="531"/>
      <c r="AC5186" s="593"/>
      <c r="AD5186" s="923"/>
      <c r="AE5186" s="846"/>
      <c r="AF5186" s="931"/>
      <c r="AG5186" s="923"/>
      <c r="AH5186" s="923"/>
      <c r="AI5186" s="641"/>
      <c r="AJ5186" s="537"/>
      <c r="AK5186" s="537"/>
      <c r="AL5186" s="537"/>
      <c r="AM5186" s="537"/>
      <c r="AN5186" s="537"/>
      <c r="AO5186" s="531"/>
      <c r="AP5186" s="141"/>
      <c r="AQ5186" s="141"/>
      <c r="AR5186" s="552"/>
      <c r="AS5186" s="552"/>
      <c r="AT5186" s="531"/>
      <c r="AU5186" s="593"/>
      <c r="AV5186" s="923"/>
      <c r="AW5186" s="846"/>
      <c r="AX5186" s="115"/>
      <c r="AY5186" s="5"/>
      <c r="AZ5186" s="5"/>
      <c r="BA5186" s="335"/>
      <c r="BC5186" s="5"/>
      <c r="BD5186" s="5"/>
      <c r="BE5186" s="335"/>
      <c r="BG5186" s="826"/>
      <c r="BH5186" s="607"/>
      <c r="BI5186"/>
    </row>
    <row r="5187" spans="1:61" ht="12.75" customHeight="1" x14ac:dyDescent="0.25">
      <c r="A5187" s="21"/>
      <c r="B5187" s="112"/>
      <c r="C5187" s="116"/>
      <c r="D5187" s="623"/>
      <c r="E5187" s="278"/>
      <c r="F5187" s="116"/>
      <c r="G5187" s="700"/>
      <c r="H5187" s="888"/>
      <c r="I5187" s="580"/>
      <c r="J5187" s="573"/>
      <c r="K5187" s="411"/>
      <c r="L5187" s="738"/>
      <c r="M5187" s="739"/>
      <c r="N5187" s="931"/>
      <c r="O5187" s="923"/>
      <c r="P5187" s="923"/>
      <c r="Q5187" s="641"/>
      <c r="R5187" s="537"/>
      <c r="S5187" s="537"/>
      <c r="T5187" s="537"/>
      <c r="U5187" s="537"/>
      <c r="V5187" s="537"/>
      <c r="W5187" s="531"/>
      <c r="X5187" s="141"/>
      <c r="Y5187" s="141"/>
      <c r="Z5187" s="552"/>
      <c r="AA5187" s="552"/>
      <c r="AB5187" s="531"/>
      <c r="AC5187" s="593"/>
      <c r="AD5187" s="923"/>
      <c r="AE5187" s="846"/>
      <c r="AF5187" s="931"/>
      <c r="AG5187" s="923"/>
      <c r="AH5187" s="923"/>
      <c r="AI5187" s="641"/>
      <c r="AJ5187" s="537"/>
      <c r="AK5187" s="537"/>
      <c r="AL5187" s="537"/>
      <c r="AM5187" s="537"/>
      <c r="AN5187" s="537"/>
      <c r="AO5187" s="531"/>
      <c r="AP5187" s="141"/>
      <c r="AQ5187" s="141"/>
      <c r="AR5187" s="552"/>
      <c r="AS5187" s="552"/>
      <c r="AT5187" s="531"/>
      <c r="AU5187" s="593"/>
      <c r="AV5187" s="923"/>
      <c r="AW5187" s="846"/>
      <c r="AX5187" s="115"/>
      <c r="AY5187" s="5"/>
      <c r="AZ5187" s="5"/>
      <c r="BA5187" s="335"/>
      <c r="BC5187" s="5"/>
      <c r="BD5187" s="5"/>
      <c r="BE5187" s="335"/>
      <c r="BF5187"/>
      <c r="BG5187" s="826"/>
      <c r="BH5187" s="607"/>
    </row>
    <row r="5188" spans="1:61" ht="35.1" customHeight="1" x14ac:dyDescent="0.25">
      <c r="A5188" s="21" t="s">
        <v>6128</v>
      </c>
      <c r="B5188" s="112">
        <v>15</v>
      </c>
      <c r="C5188" s="116" t="s">
        <v>71</v>
      </c>
      <c r="D5188" s="620">
        <v>1000</v>
      </c>
      <c r="E5188" s="278"/>
      <c r="F5188" s="116">
        <v>12</v>
      </c>
      <c r="G5188" s="700">
        <v>1</v>
      </c>
      <c r="H5188" s="888" t="str">
        <f t="shared" si="7671"/>
        <v>057</v>
      </c>
      <c r="I5188" s="580" t="s">
        <v>3284</v>
      </c>
      <c r="J5188" s="573" t="s">
        <v>2321</v>
      </c>
      <c r="K5188" s="408" t="s">
        <v>482</v>
      </c>
      <c r="L5188" s="726">
        <v>0</v>
      </c>
      <c r="M5188" s="727">
        <v>53</v>
      </c>
      <c r="N5188" s="931"/>
      <c r="O5188" s="530">
        <f t="shared" ref="O5188:O5190" si="7718">IF(N5188&gt;L5188,"0 ",N5188-L5188)</f>
        <v>0</v>
      </c>
      <c r="P5188" s="530">
        <f t="shared" ref="P5188:P5190" si="7719">IF(N5188&lt;L5188,"0 ",N5188-L5188)</f>
        <v>0</v>
      </c>
      <c r="Q5188" s="646"/>
      <c r="R5188" s="536"/>
      <c r="S5188" s="536"/>
      <c r="T5188" s="536"/>
      <c r="U5188" s="536"/>
      <c r="V5188" s="536"/>
      <c r="W5188" s="683" t="str">
        <f t="shared" ref="W5188:W5190" si="7720">IF(SUM(Q5188:V5188)=X5188,"OK",SUM(Q5188:V5188)-X5188)</f>
        <v>OK</v>
      </c>
      <c r="X5188" s="141"/>
      <c r="Y5188" s="141"/>
      <c r="Z5188" s="552"/>
      <c r="AA5188" s="552"/>
      <c r="AB5188" s="683" t="str">
        <f t="shared" ref="AB5188:AB5190" si="7721">IF(SUM(Z5188:AA5188)=AC5188,"OK",SUM(Z5188:AA5188)-AC5188)</f>
        <v>OK</v>
      </c>
      <c r="AC5188" s="593"/>
      <c r="AD5188" s="530">
        <f t="shared" ref="AD5188:AD5190" si="7722">X5188+Y5188+AC5188</f>
        <v>0</v>
      </c>
      <c r="AE5188" s="842">
        <f t="shared" ref="AE5188:AE5190" si="7723">N5188+AD5188</f>
        <v>0</v>
      </c>
      <c r="AF5188" s="931"/>
      <c r="AG5188" s="530">
        <f t="shared" ref="AG5188:AG5190" si="7724">IF(AF5188&gt;M5188,"0 ",AF5188-M5188)</f>
        <v>-53</v>
      </c>
      <c r="AH5188" s="530" t="str">
        <f t="shared" ref="AH5188:AH5190" si="7725">IF(AF5188&lt;M5188,"0 ",AF5188-M5188)</f>
        <v xml:space="preserve">0 </v>
      </c>
      <c r="AI5188" s="641"/>
      <c r="AJ5188" s="537"/>
      <c r="AK5188" s="537"/>
      <c r="AL5188" s="537"/>
      <c r="AM5188" s="537"/>
      <c r="AN5188" s="537"/>
      <c r="AO5188" s="683" t="str">
        <f t="shared" ref="AO5188:AO5190" si="7726">IF(SUM(AI5188:AN5188)=AP5188,"OK",SUM(AI5188:AN5188)-AP5188)</f>
        <v>OK</v>
      </c>
      <c r="AP5188" s="141"/>
      <c r="AQ5188" s="141"/>
      <c r="AR5188" s="552"/>
      <c r="AS5188" s="552"/>
      <c r="AT5188" s="683" t="str">
        <f t="shared" ref="AT5188:AT5190" si="7727">IF(SUM(AR5188:AS5188)=AU5188,"OK",SUM(AR5188:AS5188)-AU5188)</f>
        <v>OK</v>
      </c>
      <c r="AU5188" s="593"/>
      <c r="AV5188" s="530">
        <f t="shared" ref="AV5188:AV5190" si="7728">AP5188+AQ5188+AU5188</f>
        <v>0</v>
      </c>
      <c r="AW5188" s="842">
        <f t="shared" ref="AW5188:AW5190" si="7729">AF5188+AV5188</f>
        <v>0</v>
      </c>
      <c r="AX5188" s="115">
        <f>L5188</f>
        <v>0</v>
      </c>
      <c r="AY5188" s="5">
        <f>AE5188</f>
        <v>0</v>
      </c>
      <c r="AZ5188" s="7">
        <f>AY5188-AX5188</f>
        <v>0</v>
      </c>
      <c r="BA5188" s="335" t="e">
        <f>AZ5188/AX5188</f>
        <v>#DIV/0!</v>
      </c>
      <c r="BB5188" s="23">
        <f>M5188</f>
        <v>53</v>
      </c>
      <c r="BC5188" s="5">
        <f>AW5188</f>
        <v>0</v>
      </c>
      <c r="BD5188" s="7">
        <f>BC5188-BB5188</f>
        <v>-53</v>
      </c>
      <c r="BE5188" s="335">
        <f>BD5188/BB5188</f>
        <v>-1</v>
      </c>
      <c r="BG5188" s="826" t="str">
        <f>RIGHT(LEFT(I5188,3),2)&amp;"."&amp;RIGHT(LEFT(I5188,5),2)</f>
        <v>51.12</v>
      </c>
      <c r="BH5188" s="607" t="b">
        <f>COUNTIF('Codes SEC'!$B$2:$B$250,Ministres!BG5188)&gt;0</f>
        <v>1</v>
      </c>
    </row>
    <row r="5189" spans="1:61" ht="35.1" customHeight="1" x14ac:dyDescent="0.25">
      <c r="A5189" s="21" t="s">
        <v>6128</v>
      </c>
      <c r="B5189" s="112">
        <v>15</v>
      </c>
      <c r="C5189" s="116" t="s">
        <v>71</v>
      </c>
      <c r="D5189" s="620">
        <v>1000</v>
      </c>
      <c r="E5189" s="278"/>
      <c r="F5189" s="116">
        <v>12</v>
      </c>
      <c r="G5189" s="700">
        <v>1</v>
      </c>
      <c r="H5189" s="888" t="str">
        <f t="shared" si="7671"/>
        <v>057</v>
      </c>
      <c r="I5189" s="580" t="s">
        <v>3281</v>
      </c>
      <c r="J5189" s="573" t="s">
        <v>2322</v>
      </c>
      <c r="K5189" s="408" t="s">
        <v>5420</v>
      </c>
      <c r="L5189" s="726">
        <v>0</v>
      </c>
      <c r="M5189" s="727">
        <v>0</v>
      </c>
      <c r="N5189" s="931"/>
      <c r="O5189" s="530">
        <f t="shared" si="7718"/>
        <v>0</v>
      </c>
      <c r="P5189" s="530">
        <f t="shared" si="7719"/>
        <v>0</v>
      </c>
      <c r="Q5189" s="646"/>
      <c r="R5189" s="536"/>
      <c r="S5189" s="536"/>
      <c r="T5189" s="536"/>
      <c r="U5189" s="536"/>
      <c r="V5189" s="536"/>
      <c r="W5189" s="683" t="str">
        <f t="shared" si="7720"/>
        <v>OK</v>
      </c>
      <c r="X5189" s="141"/>
      <c r="Y5189" s="141"/>
      <c r="Z5189" s="552"/>
      <c r="AA5189" s="552"/>
      <c r="AB5189" s="683" t="str">
        <f t="shared" si="7721"/>
        <v>OK</v>
      </c>
      <c r="AC5189" s="593"/>
      <c r="AD5189" s="530">
        <f t="shared" si="7722"/>
        <v>0</v>
      </c>
      <c r="AE5189" s="842">
        <f t="shared" si="7723"/>
        <v>0</v>
      </c>
      <c r="AF5189" s="931"/>
      <c r="AG5189" s="530">
        <f t="shared" si="7724"/>
        <v>0</v>
      </c>
      <c r="AH5189" s="530">
        <f t="shared" si="7725"/>
        <v>0</v>
      </c>
      <c r="AI5189" s="641"/>
      <c r="AJ5189" s="537"/>
      <c r="AK5189" s="537"/>
      <c r="AL5189" s="537"/>
      <c r="AM5189" s="537"/>
      <c r="AN5189" s="537"/>
      <c r="AO5189" s="683" t="str">
        <f t="shared" si="7726"/>
        <v>OK</v>
      </c>
      <c r="AP5189" s="141"/>
      <c r="AQ5189" s="141"/>
      <c r="AR5189" s="552"/>
      <c r="AS5189" s="552"/>
      <c r="AT5189" s="683" t="str">
        <f t="shared" si="7727"/>
        <v>OK</v>
      </c>
      <c r="AU5189" s="593"/>
      <c r="AV5189" s="530">
        <f t="shared" si="7728"/>
        <v>0</v>
      </c>
      <c r="AW5189" s="842">
        <f t="shared" si="7729"/>
        <v>0</v>
      </c>
      <c r="AX5189" s="115">
        <f>L5189</f>
        <v>0</v>
      </c>
      <c r="AY5189" s="5">
        <f>AE5189</f>
        <v>0</v>
      </c>
      <c r="AZ5189" s="7">
        <f>AY5189-AX5189</f>
        <v>0</v>
      </c>
      <c r="BA5189" s="335" t="e">
        <f>AZ5189/AX5189</f>
        <v>#DIV/0!</v>
      </c>
      <c r="BB5189" s="23">
        <f>M5189</f>
        <v>0</v>
      </c>
      <c r="BC5189" s="5">
        <f>AW5189</f>
        <v>0</v>
      </c>
      <c r="BD5189" s="7">
        <f>BC5189-BB5189</f>
        <v>0</v>
      </c>
      <c r="BE5189" s="335" t="e">
        <f>BD5189/BB5189</f>
        <v>#DIV/0!</v>
      </c>
      <c r="BG5189" s="826" t="str">
        <f>RIGHT(LEFT(I5189,3),2)&amp;"."&amp;RIGHT(LEFT(I5189,5),2)</f>
        <v>52.10</v>
      </c>
      <c r="BH5189" s="607" t="b">
        <f>COUNTIF('Codes SEC'!$B$2:$B$250,Ministres!BG5189)&gt;0</f>
        <v>1</v>
      </c>
    </row>
    <row r="5190" spans="1:61" ht="35.1" customHeight="1" x14ac:dyDescent="0.25">
      <c r="A5190" s="21" t="s">
        <v>6128</v>
      </c>
      <c r="B5190" s="112">
        <v>15</v>
      </c>
      <c r="C5190" s="116" t="s">
        <v>71</v>
      </c>
      <c r="D5190" s="620">
        <v>1000</v>
      </c>
      <c r="E5190" s="278"/>
      <c r="F5190" s="117">
        <v>5</v>
      </c>
      <c r="G5190" s="700">
        <v>1</v>
      </c>
      <c r="H5190" s="888" t="str">
        <f t="shared" si="7671"/>
        <v>057</v>
      </c>
      <c r="I5190" s="580" t="s">
        <v>3285</v>
      </c>
      <c r="J5190" s="573" t="s">
        <v>2325</v>
      </c>
      <c r="K5190" s="408" t="s">
        <v>483</v>
      </c>
      <c r="L5190" s="726">
        <v>1512</v>
      </c>
      <c r="M5190" s="727">
        <v>1512</v>
      </c>
      <c r="N5190" s="931"/>
      <c r="O5190" s="530">
        <f t="shared" si="7718"/>
        <v>-1512</v>
      </c>
      <c r="P5190" s="530" t="str">
        <f t="shared" si="7719"/>
        <v xml:space="preserve">0 </v>
      </c>
      <c r="Q5190" s="646"/>
      <c r="R5190" s="536"/>
      <c r="S5190" s="536"/>
      <c r="T5190" s="536"/>
      <c r="U5190" s="536"/>
      <c r="V5190" s="536"/>
      <c r="W5190" s="683" t="str">
        <f t="shared" si="7720"/>
        <v>OK</v>
      </c>
      <c r="X5190" s="141"/>
      <c r="Y5190" s="141"/>
      <c r="Z5190" s="552"/>
      <c r="AA5190" s="552"/>
      <c r="AB5190" s="683" t="str">
        <f t="shared" si="7721"/>
        <v>OK</v>
      </c>
      <c r="AC5190" s="593"/>
      <c r="AD5190" s="530">
        <f t="shared" si="7722"/>
        <v>0</v>
      </c>
      <c r="AE5190" s="842">
        <f t="shared" si="7723"/>
        <v>0</v>
      </c>
      <c r="AF5190" s="931"/>
      <c r="AG5190" s="530">
        <f t="shared" si="7724"/>
        <v>-1512</v>
      </c>
      <c r="AH5190" s="530" t="str">
        <f t="shared" si="7725"/>
        <v xml:space="preserve">0 </v>
      </c>
      <c r="AI5190" s="641"/>
      <c r="AJ5190" s="537"/>
      <c r="AK5190" s="537"/>
      <c r="AL5190" s="537"/>
      <c r="AM5190" s="537"/>
      <c r="AN5190" s="537"/>
      <c r="AO5190" s="683" t="str">
        <f t="shared" si="7726"/>
        <v>OK</v>
      </c>
      <c r="AP5190" s="141"/>
      <c r="AQ5190" s="141"/>
      <c r="AR5190" s="552"/>
      <c r="AS5190" s="552"/>
      <c r="AT5190" s="683" t="str">
        <f t="shared" si="7727"/>
        <v>OK</v>
      </c>
      <c r="AU5190" s="593"/>
      <c r="AV5190" s="530">
        <f t="shared" si="7728"/>
        <v>0</v>
      </c>
      <c r="AW5190" s="842">
        <f t="shared" si="7729"/>
        <v>0</v>
      </c>
      <c r="AX5190" s="115">
        <f>L5190</f>
        <v>1512</v>
      </c>
      <c r="AY5190" s="5">
        <f>AE5190</f>
        <v>0</v>
      </c>
      <c r="AZ5190" s="7">
        <f>AY5190-AX5190</f>
        <v>-1512</v>
      </c>
      <c r="BA5190" s="335">
        <f>AZ5190/AX5190</f>
        <v>-1</v>
      </c>
      <c r="BB5190" s="23">
        <f>M5190</f>
        <v>1512</v>
      </c>
      <c r="BC5190" s="5">
        <f>AW5190</f>
        <v>0</v>
      </c>
      <c r="BD5190" s="7">
        <f>BC5190-BB5190</f>
        <v>-1512</v>
      </c>
      <c r="BE5190" s="335">
        <f>BD5190/BB5190</f>
        <v>-1</v>
      </c>
      <c r="BG5190" s="826" t="str">
        <f>RIGHT(LEFT(I5190,3),2)&amp;"."&amp;RIGHT(LEFT(I5190,5),2)</f>
        <v>61.41</v>
      </c>
      <c r="BH5190" s="607" t="b">
        <f>COUNTIF('Codes SEC'!$B$2:$B$250,Ministres!BG5190)&gt;0</f>
        <v>1</v>
      </c>
    </row>
    <row r="5191" spans="1:61" ht="12.75" customHeight="1" x14ac:dyDescent="0.25">
      <c r="A5191" s="227"/>
      <c r="B5191" s="209"/>
      <c r="C5191" s="253"/>
      <c r="D5191" s="625"/>
      <c r="E5191" s="280"/>
      <c r="F5191" s="253"/>
      <c r="G5191" s="701"/>
      <c r="H5191" s="892"/>
      <c r="I5191" s="581"/>
      <c r="J5191" s="574"/>
      <c r="K5191" s="514" t="s">
        <v>59</v>
      </c>
      <c r="L5191" s="313">
        <f t="shared" ref="L5191:P5191" si="7730">L5188+L5189+L5190</f>
        <v>1512</v>
      </c>
      <c r="M5191" s="744">
        <f t="shared" si="7730"/>
        <v>1565</v>
      </c>
      <c r="N5191" s="930">
        <f t="shared" si="7730"/>
        <v>0</v>
      </c>
      <c r="O5191" s="790">
        <f t="shared" si="7730"/>
        <v>-1512</v>
      </c>
      <c r="P5191" s="790">
        <f t="shared" si="7730"/>
        <v>0</v>
      </c>
      <c r="Q5191" s="787">
        <f t="shared" ref="Q5191:V5191" si="7731">Q5188+Q5189+Q5190</f>
        <v>0</v>
      </c>
      <c r="R5191" s="648">
        <f t="shared" si="7731"/>
        <v>0</v>
      </c>
      <c r="S5191" s="648">
        <f t="shared" si="7731"/>
        <v>0</v>
      </c>
      <c r="T5191" s="648">
        <f t="shared" si="7731"/>
        <v>0</v>
      </c>
      <c r="U5191" s="648">
        <f t="shared" si="7731"/>
        <v>0</v>
      </c>
      <c r="V5191" s="648">
        <f t="shared" si="7731"/>
        <v>0</v>
      </c>
      <c r="W5191" s="790"/>
      <c r="X5191" s="649">
        <f>X5188+X5189+X5190</f>
        <v>0</v>
      </c>
      <c r="Y5191" s="649">
        <f>Y5188+Y5189+Y5190</f>
        <v>0</v>
      </c>
      <c r="Z5191" s="648">
        <f>Z5188+Z5189+Z5190</f>
        <v>0</v>
      </c>
      <c r="AA5191" s="648">
        <f>AA5188+AA5189+AA5190</f>
        <v>0</v>
      </c>
      <c r="AB5191" s="790"/>
      <c r="AC5191" s="649">
        <f t="shared" ref="AC5191:AN5191" si="7732">AC5188+AC5189+AC5190</f>
        <v>0</v>
      </c>
      <c r="AD5191" s="790">
        <f>AD5188+AD5189+AD5190</f>
        <v>0</v>
      </c>
      <c r="AE5191" s="843">
        <f>AE5188+AE5189+AE5190</f>
        <v>0</v>
      </c>
      <c r="AF5191" s="930">
        <f t="shared" ref="AF5191:AH5191" si="7733">AF5188+AF5189+AF5190</f>
        <v>0</v>
      </c>
      <c r="AG5191" s="790">
        <f t="shared" si="7733"/>
        <v>-1565</v>
      </c>
      <c r="AH5191" s="790">
        <f t="shared" si="7733"/>
        <v>0</v>
      </c>
      <c r="AI5191" s="787">
        <f t="shared" si="7732"/>
        <v>0</v>
      </c>
      <c r="AJ5191" s="648">
        <f t="shared" si="7732"/>
        <v>0</v>
      </c>
      <c r="AK5191" s="648">
        <f t="shared" si="7732"/>
        <v>0</v>
      </c>
      <c r="AL5191" s="648">
        <f t="shared" si="7732"/>
        <v>0</v>
      </c>
      <c r="AM5191" s="648">
        <f t="shared" si="7732"/>
        <v>0</v>
      </c>
      <c r="AN5191" s="648">
        <f t="shared" si="7732"/>
        <v>0</v>
      </c>
      <c r="AO5191" s="790"/>
      <c r="AP5191" s="649">
        <f>AP5188+AP5189+AP5190</f>
        <v>0</v>
      </c>
      <c r="AQ5191" s="649">
        <f>AQ5188+AQ5189+AQ5190</f>
        <v>0</v>
      </c>
      <c r="AR5191" s="648">
        <f>AR5188+AR5189+AR5190</f>
        <v>0</v>
      </c>
      <c r="AS5191" s="648">
        <f>AS5188+AS5189+AS5190</f>
        <v>0</v>
      </c>
      <c r="AT5191" s="790"/>
      <c r="AU5191" s="649">
        <f t="shared" ref="AU5191:BE5191" si="7734">AU5188+AU5189+AU5190</f>
        <v>0</v>
      </c>
      <c r="AV5191" s="790">
        <f t="shared" ref="AV5191" si="7735">AV5188+AV5189+AV5190</f>
        <v>0</v>
      </c>
      <c r="AW5191" s="843">
        <f t="shared" si="7734"/>
        <v>0</v>
      </c>
      <c r="AX5191" s="336">
        <f t="shared" si="7734"/>
        <v>1512</v>
      </c>
      <c r="AY5191" s="337">
        <f t="shared" si="7734"/>
        <v>0</v>
      </c>
      <c r="AZ5191" s="337">
        <f t="shared" si="7734"/>
        <v>-1512</v>
      </c>
      <c r="BA5191" s="351" t="e">
        <f t="shared" si="7734"/>
        <v>#DIV/0!</v>
      </c>
      <c r="BB5191" s="322">
        <f t="shared" si="7734"/>
        <v>1565</v>
      </c>
      <c r="BC5191" s="337">
        <f t="shared" si="7734"/>
        <v>0</v>
      </c>
      <c r="BD5191" s="337">
        <f t="shared" si="7734"/>
        <v>-1565</v>
      </c>
      <c r="BE5191" s="351" t="e">
        <f t="shared" si="7734"/>
        <v>#DIV/0!</v>
      </c>
      <c r="BG5191" s="826"/>
      <c r="BH5191" s="607"/>
    </row>
    <row r="5192" spans="1:61" ht="12.75" customHeight="1" x14ac:dyDescent="0.25">
      <c r="A5192" s="226"/>
      <c r="B5192" s="207"/>
      <c r="C5192" s="254"/>
      <c r="D5192" s="300"/>
      <c r="E5192" s="276"/>
      <c r="F5192" s="300"/>
      <c r="G5192" s="696"/>
      <c r="H5192" s="887"/>
      <c r="I5192" s="444"/>
      <c r="J5192" s="393"/>
      <c r="K5192" s="404" t="s">
        <v>3664</v>
      </c>
      <c r="L5192" s="729">
        <f t="shared" ref="L5192:P5192" si="7736">L5191+L5184</f>
        <v>63272</v>
      </c>
      <c r="M5192" s="730">
        <f t="shared" si="7736"/>
        <v>63530</v>
      </c>
      <c r="N5192" s="844">
        <f t="shared" si="7736"/>
        <v>0</v>
      </c>
      <c r="O5192" s="665">
        <f t="shared" si="7736"/>
        <v>-63272</v>
      </c>
      <c r="P5192" s="665">
        <f t="shared" si="7736"/>
        <v>0</v>
      </c>
      <c r="Q5192" s="638">
        <f t="shared" ref="Q5192:V5192" si="7737">Q5191+Q5184</f>
        <v>0</v>
      </c>
      <c r="R5192" s="130">
        <f t="shared" si="7737"/>
        <v>0</v>
      </c>
      <c r="S5192" s="130">
        <f t="shared" si="7737"/>
        <v>0</v>
      </c>
      <c r="T5192" s="130">
        <f t="shared" si="7737"/>
        <v>0</v>
      </c>
      <c r="U5192" s="130">
        <f t="shared" si="7737"/>
        <v>0</v>
      </c>
      <c r="V5192" s="130">
        <f t="shared" si="7737"/>
        <v>0</v>
      </c>
      <c r="W5192" s="665"/>
      <c r="X5192" s="130">
        <f>X5191+X5184</f>
        <v>0</v>
      </c>
      <c r="Y5192" s="130">
        <f>Y5191+Y5184</f>
        <v>0</v>
      </c>
      <c r="Z5192" s="130">
        <f>Z5191+Z5184</f>
        <v>0</v>
      </c>
      <c r="AA5192" s="130">
        <f>AA5191+AA5184</f>
        <v>0</v>
      </c>
      <c r="AB5192" s="665"/>
      <c r="AC5192" s="130">
        <f t="shared" ref="AC5192:AN5192" si="7738">AC5191+AC5184</f>
        <v>0</v>
      </c>
      <c r="AD5192" s="665">
        <f>AD5191+AD5184</f>
        <v>0</v>
      </c>
      <c r="AE5192" s="845">
        <f>AE5191+AE5184</f>
        <v>0</v>
      </c>
      <c r="AF5192" s="844">
        <f t="shared" ref="AF5192:AH5192" si="7739">AF5191+AF5184</f>
        <v>0</v>
      </c>
      <c r="AG5192" s="665">
        <f t="shared" si="7739"/>
        <v>-63530</v>
      </c>
      <c r="AH5192" s="665">
        <f t="shared" si="7739"/>
        <v>0</v>
      </c>
      <c r="AI5192" s="638">
        <f t="shared" si="7738"/>
        <v>0</v>
      </c>
      <c r="AJ5192" s="130">
        <f t="shared" si="7738"/>
        <v>0</v>
      </c>
      <c r="AK5192" s="130">
        <f t="shared" si="7738"/>
        <v>0</v>
      </c>
      <c r="AL5192" s="130">
        <f t="shared" si="7738"/>
        <v>0</v>
      </c>
      <c r="AM5192" s="130">
        <f t="shared" si="7738"/>
        <v>0</v>
      </c>
      <c r="AN5192" s="130">
        <f t="shared" si="7738"/>
        <v>0</v>
      </c>
      <c r="AO5192" s="665"/>
      <c r="AP5192" s="130">
        <f>AP5191+AP5184</f>
        <v>0</v>
      </c>
      <c r="AQ5192" s="130">
        <f>AQ5191+AQ5184</f>
        <v>0</v>
      </c>
      <c r="AR5192" s="130">
        <f>AR5191+AR5184</f>
        <v>0</v>
      </c>
      <c r="AS5192" s="130">
        <f>AS5191+AS5184</f>
        <v>0</v>
      </c>
      <c r="AT5192" s="665"/>
      <c r="AU5192" s="130">
        <f t="shared" ref="AU5192:BE5192" si="7740">AU5191+AU5184</f>
        <v>0</v>
      </c>
      <c r="AV5192" s="665">
        <f t="shared" ref="AV5192" si="7741">AV5191+AV5184</f>
        <v>0</v>
      </c>
      <c r="AW5192" s="845">
        <f t="shared" si="7740"/>
        <v>0</v>
      </c>
      <c r="AX5192" s="314">
        <f t="shared" si="7740"/>
        <v>63272</v>
      </c>
      <c r="AY5192" s="131">
        <f t="shared" si="7740"/>
        <v>0</v>
      </c>
      <c r="AZ5192" s="132">
        <f t="shared" si="7740"/>
        <v>-63272</v>
      </c>
      <c r="BA5192" s="340" t="e">
        <f t="shared" si="7740"/>
        <v>#DIV/0!</v>
      </c>
      <c r="BB5192" s="310">
        <f t="shared" si="7740"/>
        <v>63530</v>
      </c>
      <c r="BC5192" s="131">
        <f t="shared" si="7740"/>
        <v>0</v>
      </c>
      <c r="BD5192" s="132">
        <f t="shared" si="7740"/>
        <v>-63530</v>
      </c>
      <c r="BE5192" s="340" t="e">
        <f t="shared" si="7740"/>
        <v>#DIV/0!</v>
      </c>
      <c r="BG5192" s="826"/>
      <c r="BH5192" s="607"/>
    </row>
    <row r="5193" spans="1:61" ht="12.75" customHeight="1" x14ac:dyDescent="0.25">
      <c r="A5193" s="222"/>
      <c r="C5193" s="116"/>
      <c r="D5193" s="620"/>
      <c r="F5193" s="117"/>
      <c r="G5193" s="690"/>
      <c r="H5193" s="878"/>
      <c r="I5193" s="397"/>
      <c r="J5193" s="380"/>
      <c r="K5193" s="405" t="s">
        <v>208</v>
      </c>
      <c r="L5193" s="731">
        <v>0</v>
      </c>
      <c r="M5193" s="732">
        <v>0</v>
      </c>
      <c r="N5193" s="929">
        <v>0</v>
      </c>
      <c r="O5193" s="530">
        <v>0</v>
      </c>
      <c r="P5193" s="530">
        <v>0</v>
      </c>
      <c r="Q5193" s="641">
        <v>0</v>
      </c>
      <c r="R5193" s="537">
        <v>0</v>
      </c>
      <c r="S5193" s="537">
        <v>0</v>
      </c>
      <c r="T5193" s="537">
        <v>0</v>
      </c>
      <c r="U5193" s="537">
        <v>0</v>
      </c>
      <c r="V5193" s="537">
        <v>0</v>
      </c>
      <c r="W5193" s="530"/>
      <c r="X5193" s="142">
        <v>0</v>
      </c>
      <c r="Y5193" s="142">
        <v>0</v>
      </c>
      <c r="Z5193" s="537">
        <v>0</v>
      </c>
      <c r="AA5193" s="537">
        <v>0</v>
      </c>
      <c r="AB5193" s="530"/>
      <c r="AC5193" s="142">
        <v>0</v>
      </c>
      <c r="AD5193" s="530">
        <v>0</v>
      </c>
      <c r="AE5193" s="842">
        <v>0</v>
      </c>
      <c r="AF5193" s="929">
        <v>0</v>
      </c>
      <c r="AG5193" s="530">
        <v>0</v>
      </c>
      <c r="AH5193" s="530">
        <v>0</v>
      </c>
      <c r="AI5193" s="641">
        <v>0</v>
      </c>
      <c r="AJ5193" s="537">
        <v>0</v>
      </c>
      <c r="AK5193" s="537">
        <v>0</v>
      </c>
      <c r="AL5193" s="537">
        <v>0</v>
      </c>
      <c r="AM5193" s="537">
        <v>0</v>
      </c>
      <c r="AN5193" s="537">
        <v>0</v>
      </c>
      <c r="AO5193" s="530"/>
      <c r="AP5193" s="142">
        <v>0</v>
      </c>
      <c r="AQ5193" s="142">
        <v>0</v>
      </c>
      <c r="AR5193" s="537">
        <v>0</v>
      </c>
      <c r="AS5193" s="537">
        <v>0</v>
      </c>
      <c r="AT5193" s="530"/>
      <c r="AU5193" s="142">
        <v>0</v>
      </c>
      <c r="AV5193" s="530">
        <v>0</v>
      </c>
      <c r="AW5193" s="842">
        <v>0</v>
      </c>
      <c r="AX5193" s="115">
        <v>0</v>
      </c>
      <c r="AY5193" s="5">
        <v>0</v>
      </c>
      <c r="AZ5193" s="5">
        <v>0</v>
      </c>
      <c r="BA5193" s="335">
        <v>0</v>
      </c>
      <c r="BB5193" s="23">
        <v>0</v>
      </c>
      <c r="BC5193" s="5">
        <v>0</v>
      </c>
      <c r="BD5193" s="5">
        <v>0</v>
      </c>
      <c r="BE5193" s="335">
        <v>0</v>
      </c>
      <c r="BG5193" s="826"/>
      <c r="BH5193" s="607"/>
    </row>
    <row r="5194" spans="1:61" ht="12.75" customHeight="1" x14ac:dyDescent="0.25">
      <c r="A5194" s="21"/>
      <c r="B5194" s="112"/>
      <c r="C5194" s="116"/>
      <c r="D5194" s="623"/>
      <c r="E5194" s="278"/>
      <c r="F5194" s="116"/>
      <c r="G5194" s="700"/>
      <c r="H5194" s="888"/>
      <c r="I5194" s="580"/>
      <c r="J5194" s="573"/>
      <c r="K5194" s="405" t="s">
        <v>96</v>
      </c>
      <c r="L5194" s="731">
        <v>0</v>
      </c>
      <c r="M5194" s="732">
        <v>0</v>
      </c>
      <c r="N5194" s="929">
        <v>0</v>
      </c>
      <c r="O5194" s="530">
        <v>0</v>
      </c>
      <c r="P5194" s="530">
        <v>0</v>
      </c>
      <c r="Q5194" s="641">
        <v>0</v>
      </c>
      <c r="R5194" s="537">
        <v>0</v>
      </c>
      <c r="S5194" s="537">
        <v>0</v>
      </c>
      <c r="T5194" s="537">
        <v>0</v>
      </c>
      <c r="U5194" s="537">
        <v>0</v>
      </c>
      <c r="V5194" s="537">
        <v>0</v>
      </c>
      <c r="W5194" s="530"/>
      <c r="X5194" s="142">
        <v>0</v>
      </c>
      <c r="Y5194" s="142">
        <v>0</v>
      </c>
      <c r="Z5194" s="537">
        <v>0</v>
      </c>
      <c r="AA5194" s="537">
        <v>0</v>
      </c>
      <c r="AB5194" s="530"/>
      <c r="AC5194" s="142">
        <v>0</v>
      </c>
      <c r="AD5194" s="530">
        <v>0</v>
      </c>
      <c r="AE5194" s="842">
        <v>0</v>
      </c>
      <c r="AF5194" s="929">
        <v>0</v>
      </c>
      <c r="AG5194" s="530">
        <v>0</v>
      </c>
      <c r="AH5194" s="530">
        <v>0</v>
      </c>
      <c r="AI5194" s="641">
        <v>0</v>
      </c>
      <c r="AJ5194" s="537">
        <v>0</v>
      </c>
      <c r="AK5194" s="537">
        <v>0</v>
      </c>
      <c r="AL5194" s="537">
        <v>0</v>
      </c>
      <c r="AM5194" s="537">
        <v>0</v>
      </c>
      <c r="AN5194" s="537">
        <v>0</v>
      </c>
      <c r="AO5194" s="530"/>
      <c r="AP5194" s="142">
        <v>0</v>
      </c>
      <c r="AQ5194" s="142">
        <v>0</v>
      </c>
      <c r="AR5194" s="537">
        <v>0</v>
      </c>
      <c r="AS5194" s="537">
        <v>0</v>
      </c>
      <c r="AT5194" s="530"/>
      <c r="AU5194" s="142">
        <v>0</v>
      </c>
      <c r="AV5194" s="530">
        <v>0</v>
      </c>
      <c r="AW5194" s="842">
        <v>0</v>
      </c>
      <c r="AX5194" s="115">
        <v>0</v>
      </c>
      <c r="AY5194" s="5">
        <v>0</v>
      </c>
      <c r="AZ5194" s="5">
        <v>0</v>
      </c>
      <c r="BA5194" s="335">
        <v>0</v>
      </c>
      <c r="BB5194" s="23">
        <v>0</v>
      </c>
      <c r="BC5194" s="5">
        <v>0</v>
      </c>
      <c r="BD5194" s="5">
        <v>0</v>
      </c>
      <c r="BE5194" s="335">
        <v>0</v>
      </c>
      <c r="BG5194" s="826"/>
      <c r="BH5194" s="607"/>
    </row>
    <row r="5195" spans="1:61" ht="12.75" customHeight="1" x14ac:dyDescent="0.25">
      <c r="A5195" s="21"/>
      <c r="B5195" s="112"/>
      <c r="C5195" s="116"/>
      <c r="D5195" s="623"/>
      <c r="E5195" s="278"/>
      <c r="F5195" s="116"/>
      <c r="G5195" s="700"/>
      <c r="H5195" s="888"/>
      <c r="I5195" s="580"/>
      <c r="J5195" s="573"/>
      <c r="K5195" s="405" t="s">
        <v>209</v>
      </c>
      <c r="L5195" s="731">
        <v>0</v>
      </c>
      <c r="M5195" s="732">
        <v>0</v>
      </c>
      <c r="N5195" s="929">
        <v>0</v>
      </c>
      <c r="O5195" s="530">
        <v>0</v>
      </c>
      <c r="P5195" s="530">
        <v>0</v>
      </c>
      <c r="Q5195" s="641">
        <v>0</v>
      </c>
      <c r="R5195" s="537">
        <v>0</v>
      </c>
      <c r="S5195" s="537">
        <v>0</v>
      </c>
      <c r="T5195" s="537">
        <v>0</v>
      </c>
      <c r="U5195" s="537">
        <v>0</v>
      </c>
      <c r="V5195" s="537">
        <v>0</v>
      </c>
      <c r="W5195" s="530"/>
      <c r="X5195" s="142">
        <v>0</v>
      </c>
      <c r="Y5195" s="142">
        <v>0</v>
      </c>
      <c r="Z5195" s="537">
        <v>0</v>
      </c>
      <c r="AA5195" s="537">
        <v>0</v>
      </c>
      <c r="AB5195" s="530"/>
      <c r="AC5195" s="142">
        <v>0</v>
      </c>
      <c r="AD5195" s="530">
        <v>0</v>
      </c>
      <c r="AE5195" s="842">
        <v>0</v>
      </c>
      <c r="AF5195" s="929">
        <v>0</v>
      </c>
      <c r="AG5195" s="530">
        <v>0</v>
      </c>
      <c r="AH5195" s="530">
        <v>0</v>
      </c>
      <c r="AI5195" s="641">
        <v>0</v>
      </c>
      <c r="AJ5195" s="537">
        <v>0</v>
      </c>
      <c r="AK5195" s="537">
        <v>0</v>
      </c>
      <c r="AL5195" s="537">
        <v>0</v>
      </c>
      <c r="AM5195" s="537">
        <v>0</v>
      </c>
      <c r="AN5195" s="537">
        <v>0</v>
      </c>
      <c r="AO5195" s="530"/>
      <c r="AP5195" s="142">
        <v>0</v>
      </c>
      <c r="AQ5195" s="142">
        <v>0</v>
      </c>
      <c r="AR5195" s="537">
        <v>0</v>
      </c>
      <c r="AS5195" s="537">
        <v>0</v>
      </c>
      <c r="AT5195" s="530"/>
      <c r="AU5195" s="142">
        <v>0</v>
      </c>
      <c r="AV5195" s="530">
        <v>0</v>
      </c>
      <c r="AW5195" s="842">
        <v>0</v>
      </c>
      <c r="AX5195" s="115">
        <v>0</v>
      </c>
      <c r="AY5195" s="5">
        <v>0</v>
      </c>
      <c r="AZ5195" s="5">
        <v>0</v>
      </c>
      <c r="BA5195" s="335">
        <v>0</v>
      </c>
      <c r="BB5195" s="23">
        <v>0</v>
      </c>
      <c r="BC5195" s="5">
        <v>0</v>
      </c>
      <c r="BD5195" s="5">
        <v>0</v>
      </c>
      <c r="BE5195" s="335">
        <v>0</v>
      </c>
      <c r="BG5195" s="826"/>
      <c r="BH5195" s="607"/>
    </row>
    <row r="5196" spans="1:61" ht="12.75" customHeight="1" x14ac:dyDescent="0.25">
      <c r="A5196" s="21"/>
      <c r="B5196" s="112"/>
      <c r="C5196" s="116"/>
      <c r="D5196" s="623"/>
      <c r="E5196" s="278"/>
      <c r="F5196" s="116"/>
      <c r="G5196" s="700"/>
      <c r="H5196" s="888"/>
      <c r="I5196" s="580"/>
      <c r="J5196" s="573"/>
      <c r="K5196" s="405" t="s">
        <v>210</v>
      </c>
      <c r="L5196" s="731">
        <v>0</v>
      </c>
      <c r="M5196" s="732">
        <v>0</v>
      </c>
      <c r="N5196" s="929">
        <v>0</v>
      </c>
      <c r="O5196" s="530">
        <v>0</v>
      </c>
      <c r="P5196" s="530">
        <v>0</v>
      </c>
      <c r="Q5196" s="641">
        <v>0</v>
      </c>
      <c r="R5196" s="537">
        <v>0</v>
      </c>
      <c r="S5196" s="537">
        <v>0</v>
      </c>
      <c r="T5196" s="537">
        <v>0</v>
      </c>
      <c r="U5196" s="537">
        <v>0</v>
      </c>
      <c r="V5196" s="537">
        <v>0</v>
      </c>
      <c r="W5196" s="530"/>
      <c r="X5196" s="142">
        <v>0</v>
      </c>
      <c r="Y5196" s="142">
        <v>0</v>
      </c>
      <c r="Z5196" s="537">
        <v>0</v>
      </c>
      <c r="AA5196" s="537">
        <v>0</v>
      </c>
      <c r="AB5196" s="530"/>
      <c r="AC5196" s="142">
        <v>0</v>
      </c>
      <c r="AD5196" s="530">
        <v>0</v>
      </c>
      <c r="AE5196" s="842">
        <v>0</v>
      </c>
      <c r="AF5196" s="929">
        <v>0</v>
      </c>
      <c r="AG5196" s="530">
        <v>0</v>
      </c>
      <c r="AH5196" s="530">
        <v>0</v>
      </c>
      <c r="AI5196" s="641">
        <v>0</v>
      </c>
      <c r="AJ5196" s="537">
        <v>0</v>
      </c>
      <c r="AK5196" s="537">
        <v>0</v>
      </c>
      <c r="AL5196" s="537">
        <v>0</v>
      </c>
      <c r="AM5196" s="537">
        <v>0</v>
      </c>
      <c r="AN5196" s="537">
        <v>0</v>
      </c>
      <c r="AO5196" s="530"/>
      <c r="AP5196" s="142">
        <v>0</v>
      </c>
      <c r="AQ5196" s="142">
        <v>0</v>
      </c>
      <c r="AR5196" s="537">
        <v>0</v>
      </c>
      <c r="AS5196" s="537">
        <v>0</v>
      </c>
      <c r="AT5196" s="530"/>
      <c r="AU5196" s="142">
        <v>0</v>
      </c>
      <c r="AV5196" s="530">
        <v>0</v>
      </c>
      <c r="AW5196" s="842">
        <v>0</v>
      </c>
      <c r="AX5196" s="115">
        <v>0</v>
      </c>
      <c r="AY5196" s="5">
        <v>0</v>
      </c>
      <c r="AZ5196" s="5">
        <v>0</v>
      </c>
      <c r="BA5196" s="335">
        <v>0</v>
      </c>
      <c r="BB5196" s="23">
        <v>0</v>
      </c>
      <c r="BC5196" s="5">
        <v>0</v>
      </c>
      <c r="BD5196" s="5">
        <v>0</v>
      </c>
      <c r="BE5196" s="335">
        <v>0</v>
      </c>
      <c r="BG5196" s="826"/>
      <c r="BH5196" s="607"/>
    </row>
    <row r="5197" spans="1:61" ht="12.75" customHeight="1" x14ac:dyDescent="0.25">
      <c r="A5197" s="21"/>
      <c r="B5197" s="112"/>
      <c r="C5197" s="116"/>
      <c r="D5197" s="623"/>
      <c r="E5197" s="278"/>
      <c r="F5197" s="116"/>
      <c r="G5197" s="700"/>
      <c r="H5197" s="888"/>
      <c r="I5197" s="580"/>
      <c r="J5197" s="573"/>
      <c r="K5197" s="406" t="s">
        <v>53</v>
      </c>
      <c r="L5197" s="731">
        <v>0</v>
      </c>
      <c r="M5197" s="732">
        <v>0</v>
      </c>
      <c r="N5197" s="929">
        <v>0</v>
      </c>
      <c r="O5197" s="530">
        <v>0</v>
      </c>
      <c r="P5197" s="530">
        <v>0</v>
      </c>
      <c r="Q5197" s="641">
        <v>0</v>
      </c>
      <c r="R5197" s="537">
        <v>0</v>
      </c>
      <c r="S5197" s="537">
        <v>0</v>
      </c>
      <c r="T5197" s="537">
        <v>0</v>
      </c>
      <c r="U5197" s="537">
        <v>0</v>
      </c>
      <c r="V5197" s="537">
        <v>0</v>
      </c>
      <c r="W5197" s="530"/>
      <c r="X5197" s="142">
        <v>0</v>
      </c>
      <c r="Y5197" s="142">
        <v>0</v>
      </c>
      <c r="Z5197" s="537">
        <v>0</v>
      </c>
      <c r="AA5197" s="537">
        <v>0</v>
      </c>
      <c r="AB5197" s="530"/>
      <c r="AC5197" s="142">
        <v>0</v>
      </c>
      <c r="AD5197" s="530">
        <v>0</v>
      </c>
      <c r="AE5197" s="842">
        <v>0</v>
      </c>
      <c r="AF5197" s="929">
        <v>0</v>
      </c>
      <c r="AG5197" s="530">
        <v>0</v>
      </c>
      <c r="AH5197" s="530">
        <v>0</v>
      </c>
      <c r="AI5197" s="641">
        <v>0</v>
      </c>
      <c r="AJ5197" s="537">
        <v>0</v>
      </c>
      <c r="AK5197" s="537">
        <v>0</v>
      </c>
      <c r="AL5197" s="537">
        <v>0</v>
      </c>
      <c r="AM5197" s="537">
        <v>0</v>
      </c>
      <c r="AN5197" s="537">
        <v>0</v>
      </c>
      <c r="AO5197" s="530"/>
      <c r="AP5197" s="142">
        <v>0</v>
      </c>
      <c r="AQ5197" s="142">
        <v>0</v>
      </c>
      <c r="AR5197" s="537">
        <v>0</v>
      </c>
      <c r="AS5197" s="537">
        <v>0</v>
      </c>
      <c r="AT5197" s="530"/>
      <c r="AU5197" s="142">
        <v>0</v>
      </c>
      <c r="AV5197" s="530">
        <v>0</v>
      </c>
      <c r="AW5197" s="842">
        <v>0</v>
      </c>
      <c r="AX5197" s="115">
        <v>0</v>
      </c>
      <c r="AY5197" s="5">
        <v>0</v>
      </c>
      <c r="AZ5197" s="5">
        <v>0</v>
      </c>
      <c r="BA5197" s="335">
        <v>0</v>
      </c>
      <c r="BB5197" s="23">
        <v>0</v>
      </c>
      <c r="BC5197" s="5">
        <v>0</v>
      </c>
      <c r="BD5197" s="5">
        <v>0</v>
      </c>
      <c r="BE5197" s="335">
        <v>0</v>
      </c>
      <c r="BG5197" s="826"/>
      <c r="BH5197" s="607"/>
    </row>
    <row r="5198" spans="1:61" ht="12.75" customHeight="1" x14ac:dyDescent="0.25">
      <c r="A5198" s="21"/>
      <c r="B5198" s="112"/>
      <c r="C5198" s="116"/>
      <c r="D5198" s="623"/>
      <c r="E5198" s="278"/>
      <c r="F5198" s="116"/>
      <c r="G5198" s="700"/>
      <c r="H5198" s="888"/>
      <c r="I5198" s="580"/>
      <c r="J5198" s="573"/>
      <c r="K5198" s="406"/>
      <c r="L5198" s="731"/>
      <c r="M5198" s="732"/>
      <c r="N5198" s="929"/>
      <c r="O5198" s="530"/>
      <c r="P5198" s="530"/>
      <c r="Q5198" s="641"/>
      <c r="R5198" s="537"/>
      <c r="S5198" s="537"/>
      <c r="T5198" s="537"/>
      <c r="U5198" s="537"/>
      <c r="V5198" s="537"/>
      <c r="W5198" s="531"/>
      <c r="X5198" s="140"/>
      <c r="Y5198" s="140"/>
      <c r="Z5198" s="551"/>
      <c r="AA5198" s="551"/>
      <c r="AB5198" s="531"/>
      <c r="AC5198" s="142"/>
      <c r="AD5198" s="530"/>
      <c r="AE5198" s="842"/>
      <c r="AF5198" s="929"/>
      <c r="AG5198" s="530"/>
      <c r="AH5198" s="530"/>
      <c r="AI5198" s="641"/>
      <c r="AJ5198" s="537"/>
      <c r="AK5198" s="537"/>
      <c r="AL5198" s="537"/>
      <c r="AM5198" s="537"/>
      <c r="AN5198" s="537"/>
      <c r="AO5198" s="531"/>
      <c r="AP5198" s="140"/>
      <c r="AQ5198" s="140"/>
      <c r="AR5198" s="551"/>
      <c r="AS5198" s="551"/>
      <c r="AT5198" s="531"/>
      <c r="AU5198" s="142"/>
      <c r="AV5198" s="530"/>
      <c r="AW5198" s="842"/>
      <c r="AX5198" s="115"/>
      <c r="AY5198" s="5"/>
      <c r="AZ5198" s="5"/>
      <c r="BA5198" s="335"/>
      <c r="BC5198" s="5"/>
      <c r="BD5198" s="5"/>
      <c r="BE5198" s="335"/>
      <c r="BG5198" s="826"/>
      <c r="BH5198" s="607"/>
    </row>
    <row r="5199" spans="1:61" ht="12.75" customHeight="1" x14ac:dyDescent="0.25">
      <c r="A5199" s="21"/>
      <c r="B5199" s="112"/>
      <c r="C5199" s="116"/>
      <c r="D5199" s="623"/>
      <c r="E5199" s="278"/>
      <c r="F5199" s="116"/>
      <c r="G5199" s="700"/>
      <c r="H5199" s="888"/>
      <c r="I5199" s="580"/>
      <c r="J5199" s="573"/>
      <c r="K5199" s="408"/>
      <c r="L5199" s="731"/>
      <c r="M5199" s="732"/>
      <c r="N5199" s="931"/>
      <c r="O5199" s="923"/>
      <c r="P5199" s="923"/>
      <c r="Q5199" s="641"/>
      <c r="R5199" s="537"/>
      <c r="S5199" s="537"/>
      <c r="T5199" s="537"/>
      <c r="U5199" s="537"/>
      <c r="V5199" s="537"/>
      <c r="W5199" s="531"/>
      <c r="X5199" s="141"/>
      <c r="Y5199" s="141"/>
      <c r="Z5199" s="552"/>
      <c r="AA5199" s="552"/>
      <c r="AB5199" s="531"/>
      <c r="AC5199" s="593"/>
      <c r="AD5199" s="923"/>
      <c r="AE5199" s="846"/>
      <c r="AF5199" s="931"/>
      <c r="AG5199" s="923"/>
      <c r="AH5199" s="923"/>
      <c r="AI5199" s="641"/>
      <c r="AJ5199" s="537"/>
      <c r="AK5199" s="537"/>
      <c r="AL5199" s="537"/>
      <c r="AM5199" s="537"/>
      <c r="AN5199" s="537"/>
      <c r="AO5199" s="531"/>
      <c r="AP5199" s="141"/>
      <c r="AQ5199" s="141"/>
      <c r="AR5199" s="552"/>
      <c r="AS5199" s="552"/>
      <c r="AT5199" s="531"/>
      <c r="AU5199" s="593"/>
      <c r="AV5199" s="923"/>
      <c r="AW5199" s="846"/>
      <c r="AX5199" s="115"/>
      <c r="AY5199" s="5"/>
      <c r="AZ5199" s="5"/>
      <c r="BA5199" s="335"/>
      <c r="BC5199" s="5"/>
      <c r="BD5199" s="5"/>
      <c r="BE5199" s="335"/>
      <c r="BG5199" s="826"/>
      <c r="BH5199" s="607"/>
    </row>
    <row r="5200" spans="1:61" ht="12.75" customHeight="1" x14ac:dyDescent="0.25">
      <c r="A5200" s="21"/>
      <c r="B5200" s="112"/>
      <c r="C5200" s="116"/>
      <c r="D5200" s="623"/>
      <c r="E5200" s="278"/>
      <c r="F5200" s="116"/>
      <c r="G5200" s="700"/>
      <c r="H5200" s="888"/>
      <c r="I5200" s="580"/>
      <c r="J5200" s="573"/>
      <c r="K5200" s="400" t="s">
        <v>6656</v>
      </c>
      <c r="L5200" s="731"/>
      <c r="M5200" s="732"/>
      <c r="N5200" s="931"/>
      <c r="O5200" s="923"/>
      <c r="P5200" s="923"/>
      <c r="Q5200" s="641"/>
      <c r="R5200" s="537"/>
      <c r="S5200" s="537"/>
      <c r="T5200" s="537"/>
      <c r="U5200" s="537"/>
      <c r="V5200" s="537"/>
      <c r="W5200" s="531"/>
      <c r="X5200" s="141"/>
      <c r="Y5200" s="141"/>
      <c r="Z5200" s="552"/>
      <c r="AA5200" s="552"/>
      <c r="AB5200" s="531"/>
      <c r="AC5200" s="593"/>
      <c r="AD5200" s="923"/>
      <c r="AE5200" s="846"/>
      <c r="AF5200" s="931"/>
      <c r="AG5200" s="923"/>
      <c r="AH5200" s="923"/>
      <c r="AI5200" s="641"/>
      <c r="AJ5200" s="537"/>
      <c r="AK5200" s="537"/>
      <c r="AL5200" s="537"/>
      <c r="AM5200" s="537"/>
      <c r="AN5200" s="537"/>
      <c r="AO5200" s="531"/>
      <c r="AP5200" s="141"/>
      <c r="AQ5200" s="141"/>
      <c r="AR5200" s="552"/>
      <c r="AS5200" s="552"/>
      <c r="AT5200" s="531"/>
      <c r="AU5200" s="593"/>
      <c r="AV5200" s="923"/>
      <c r="AW5200" s="846"/>
      <c r="AX5200" s="115"/>
      <c r="AY5200" s="5"/>
      <c r="AZ5200" s="5"/>
      <c r="BA5200" s="335"/>
      <c r="BC5200" s="5"/>
      <c r="BD5200" s="5"/>
      <c r="BE5200" s="335"/>
      <c r="BG5200" s="826"/>
      <c r="BH5200" s="607"/>
    </row>
    <row r="5201" spans="1:60" ht="12.75" customHeight="1" x14ac:dyDescent="0.25">
      <c r="A5201" s="21"/>
      <c r="B5201" s="112"/>
      <c r="C5201" s="116"/>
      <c r="D5201" s="623"/>
      <c r="E5201" s="278"/>
      <c r="F5201" s="116"/>
      <c r="G5201" s="700"/>
      <c r="H5201" s="888"/>
      <c r="I5201" s="580"/>
      <c r="J5201" s="573"/>
      <c r="K5201" s="400" t="s">
        <v>103</v>
      </c>
      <c r="L5201" s="731"/>
      <c r="M5201" s="732"/>
      <c r="N5201" s="931"/>
      <c r="O5201" s="923"/>
      <c r="P5201" s="923"/>
      <c r="Q5201" s="641"/>
      <c r="R5201" s="537"/>
      <c r="S5201" s="537"/>
      <c r="T5201" s="537"/>
      <c r="U5201" s="537"/>
      <c r="V5201" s="537"/>
      <c r="W5201" s="531"/>
      <c r="X5201" s="141"/>
      <c r="Y5201" s="141"/>
      <c r="Z5201" s="552"/>
      <c r="AA5201" s="552"/>
      <c r="AB5201" s="531"/>
      <c r="AC5201" s="593"/>
      <c r="AD5201" s="923"/>
      <c r="AE5201" s="846"/>
      <c r="AF5201" s="931"/>
      <c r="AG5201" s="923"/>
      <c r="AH5201" s="923"/>
      <c r="AI5201" s="641"/>
      <c r="AJ5201" s="537"/>
      <c r="AK5201" s="537"/>
      <c r="AL5201" s="537"/>
      <c r="AM5201" s="537"/>
      <c r="AN5201" s="537"/>
      <c r="AO5201" s="531"/>
      <c r="AP5201" s="141"/>
      <c r="AQ5201" s="141"/>
      <c r="AR5201" s="552"/>
      <c r="AS5201" s="552"/>
      <c r="AT5201" s="531"/>
      <c r="AU5201" s="593"/>
      <c r="AV5201" s="923"/>
      <c r="AW5201" s="846"/>
      <c r="AX5201" s="115"/>
      <c r="AY5201" s="5"/>
      <c r="AZ5201" s="5"/>
      <c r="BA5201" s="335"/>
      <c r="BC5201" s="5"/>
      <c r="BD5201" s="5"/>
      <c r="BE5201" s="335"/>
      <c r="BG5201" s="826"/>
      <c r="BH5201" s="607"/>
    </row>
    <row r="5202" spans="1:60" ht="12.75" customHeight="1" x14ac:dyDescent="0.25">
      <c r="A5202" s="21"/>
      <c r="B5202" s="112"/>
      <c r="C5202" s="116"/>
      <c r="D5202" s="623"/>
      <c r="E5202" s="278"/>
      <c r="F5202" s="116"/>
      <c r="G5202" s="700"/>
      <c r="H5202" s="888"/>
      <c r="I5202" s="580"/>
      <c r="J5202" s="573"/>
      <c r="K5202" s="408"/>
      <c r="L5202" s="731"/>
      <c r="M5202" s="732"/>
      <c r="N5202" s="931"/>
      <c r="O5202" s="923"/>
      <c r="P5202" s="923"/>
      <c r="Q5202" s="641"/>
      <c r="R5202" s="537"/>
      <c r="S5202" s="537"/>
      <c r="T5202" s="537"/>
      <c r="U5202" s="537"/>
      <c r="V5202" s="537"/>
      <c r="W5202" s="531"/>
      <c r="X5202" s="141"/>
      <c r="Y5202" s="141"/>
      <c r="Z5202" s="552"/>
      <c r="AA5202" s="552"/>
      <c r="AB5202" s="531"/>
      <c r="AC5202" s="593"/>
      <c r="AD5202" s="923"/>
      <c r="AE5202" s="846"/>
      <c r="AF5202" s="931"/>
      <c r="AG5202" s="923"/>
      <c r="AH5202" s="923"/>
      <c r="AI5202" s="641"/>
      <c r="AJ5202" s="537"/>
      <c r="AK5202" s="537"/>
      <c r="AL5202" s="537"/>
      <c r="AM5202" s="537"/>
      <c r="AN5202" s="537"/>
      <c r="AO5202" s="531"/>
      <c r="AP5202" s="141"/>
      <c r="AQ5202" s="141"/>
      <c r="AR5202" s="552"/>
      <c r="AS5202" s="552"/>
      <c r="AT5202" s="531"/>
      <c r="AU5202" s="593"/>
      <c r="AV5202" s="923"/>
      <c r="AW5202" s="846"/>
      <c r="AX5202" s="115"/>
      <c r="AY5202" s="5"/>
      <c r="AZ5202" s="5"/>
      <c r="BA5202" s="335"/>
      <c r="BC5202" s="5"/>
      <c r="BD5202" s="5"/>
      <c r="BE5202" s="335"/>
      <c r="BG5202" s="826"/>
      <c r="BH5202" s="607"/>
    </row>
    <row r="5203" spans="1:60" ht="35.1" customHeight="1" x14ac:dyDescent="0.25">
      <c r="A5203" s="21" t="s">
        <v>6128</v>
      </c>
      <c r="B5203" s="112">
        <v>15</v>
      </c>
      <c r="C5203" s="116" t="s">
        <v>71</v>
      </c>
      <c r="D5203" s="620">
        <v>1000</v>
      </c>
      <c r="E5203" s="278"/>
      <c r="F5203" s="116">
        <v>12</v>
      </c>
      <c r="G5203" s="700">
        <v>1</v>
      </c>
      <c r="H5203" s="888" t="str">
        <f t="shared" ref="H5203:H5268" si="7742">LEFT(J5203,3)</f>
        <v>058</v>
      </c>
      <c r="I5203" s="397" t="s">
        <v>3257</v>
      </c>
      <c r="J5203" s="573" t="s">
        <v>2326</v>
      </c>
      <c r="K5203" s="422" t="s">
        <v>4707</v>
      </c>
      <c r="L5203" s="726">
        <v>478</v>
      </c>
      <c r="M5203" s="727">
        <v>478</v>
      </c>
      <c r="N5203" s="931"/>
      <c r="O5203" s="530">
        <f t="shared" ref="O5203:O5215" si="7743">IF(N5203&gt;L5203,"0 ",N5203-L5203)</f>
        <v>-478</v>
      </c>
      <c r="P5203" s="530" t="str">
        <f t="shared" ref="P5203:P5215" si="7744">IF(N5203&lt;L5203,"0 ",N5203-L5203)</f>
        <v xml:space="preserve">0 </v>
      </c>
      <c r="Q5203" s="646"/>
      <c r="R5203" s="536"/>
      <c r="S5203" s="536"/>
      <c r="T5203" s="536"/>
      <c r="U5203" s="536"/>
      <c r="V5203" s="536"/>
      <c r="W5203" s="683" t="str">
        <f t="shared" ref="W5203:W5215" si="7745">IF(SUM(Q5203:V5203)=X5203,"OK",SUM(Q5203:V5203)-X5203)</f>
        <v>OK</v>
      </c>
      <c r="X5203" s="141"/>
      <c r="Y5203" s="141"/>
      <c r="Z5203" s="552"/>
      <c r="AA5203" s="552"/>
      <c r="AB5203" s="683" t="str">
        <f t="shared" ref="AB5203:AB5215" si="7746">IF(SUM(Z5203:AA5203)=AC5203,"OK",SUM(Z5203:AA5203)-AC5203)</f>
        <v>OK</v>
      </c>
      <c r="AC5203" s="593"/>
      <c r="AD5203" s="530">
        <f t="shared" ref="AD5203:AD5215" si="7747">X5203+Y5203+AC5203</f>
        <v>0</v>
      </c>
      <c r="AE5203" s="842">
        <f t="shared" ref="AE5203:AE5215" si="7748">N5203+AD5203</f>
        <v>0</v>
      </c>
      <c r="AF5203" s="931"/>
      <c r="AG5203" s="530">
        <f t="shared" ref="AG5203:AG5215" si="7749">IF(AF5203&gt;M5203,"0 ",AF5203-M5203)</f>
        <v>-478</v>
      </c>
      <c r="AH5203" s="530" t="str">
        <f t="shared" ref="AH5203:AH5215" si="7750">IF(AF5203&lt;M5203,"0 ",AF5203-M5203)</f>
        <v xml:space="preserve">0 </v>
      </c>
      <c r="AI5203" s="641"/>
      <c r="AJ5203" s="537"/>
      <c r="AK5203" s="537"/>
      <c r="AL5203" s="537"/>
      <c r="AM5203" s="537"/>
      <c r="AN5203" s="537"/>
      <c r="AO5203" s="683" t="str">
        <f t="shared" ref="AO5203:AO5215" si="7751">IF(SUM(AI5203:AN5203)=AP5203,"OK",SUM(AI5203:AN5203)-AP5203)</f>
        <v>OK</v>
      </c>
      <c r="AP5203" s="141"/>
      <c r="AQ5203" s="141"/>
      <c r="AR5203" s="552"/>
      <c r="AS5203" s="552"/>
      <c r="AT5203" s="683" t="str">
        <f t="shared" ref="AT5203:AT5215" si="7752">IF(SUM(AR5203:AS5203)=AU5203,"OK",SUM(AR5203:AS5203)-AU5203)</f>
        <v>OK</v>
      </c>
      <c r="AU5203" s="593"/>
      <c r="AV5203" s="530">
        <f t="shared" ref="AV5203:AV5215" si="7753">AP5203+AQ5203+AU5203</f>
        <v>0</v>
      </c>
      <c r="AW5203" s="842">
        <f t="shared" ref="AW5203:AW5215" si="7754">AF5203+AV5203</f>
        <v>0</v>
      </c>
      <c r="AX5203" s="115">
        <f t="shared" ref="AX5203:AX5215" si="7755">L5203</f>
        <v>478</v>
      </c>
      <c r="AY5203" s="5">
        <f t="shared" ref="AY5203:AY5215" si="7756">AE5203</f>
        <v>0</v>
      </c>
      <c r="AZ5203" s="7">
        <f t="shared" ref="AZ5203:AZ5215" si="7757">AY5203-AX5203</f>
        <v>-478</v>
      </c>
      <c r="BA5203" s="335">
        <f t="shared" ref="BA5203:BA5215" si="7758">AZ5203/AX5203</f>
        <v>-1</v>
      </c>
      <c r="BB5203" s="23">
        <f t="shared" ref="BB5203:BB5215" si="7759">M5203</f>
        <v>478</v>
      </c>
      <c r="BC5203" s="5">
        <f t="shared" ref="BC5203:BC5205" si="7760">AW5203</f>
        <v>0</v>
      </c>
      <c r="BD5203" s="7">
        <f t="shared" ref="BD5203:BD5215" si="7761">BC5203-BB5203</f>
        <v>-478</v>
      </c>
      <c r="BE5203" s="335">
        <f t="shared" ref="BE5203:BE5215" si="7762">BD5203/BB5203</f>
        <v>-1</v>
      </c>
      <c r="BG5203" s="826" t="str">
        <f t="shared" ref="BG5203:BG5215" si="7763">RIGHT(LEFT(I5203,3),2)&amp;"."&amp;RIGHT(LEFT(I5203,5),2)</f>
        <v>12.11</v>
      </c>
      <c r="BH5203" s="607" t="b">
        <f>COUNTIF('Codes SEC'!$B$2:$B$250,Ministres!BG5203)&gt;0</f>
        <v>1</v>
      </c>
    </row>
    <row r="5204" spans="1:60" ht="35.1" customHeight="1" x14ac:dyDescent="0.25">
      <c r="A5204" s="21" t="s">
        <v>6128</v>
      </c>
      <c r="B5204" s="112">
        <v>15</v>
      </c>
      <c r="C5204" s="116" t="s">
        <v>71</v>
      </c>
      <c r="D5204" s="620">
        <v>1000</v>
      </c>
      <c r="E5204" s="278"/>
      <c r="F5204" s="116">
        <v>12</v>
      </c>
      <c r="G5204" s="700">
        <v>1</v>
      </c>
      <c r="H5204" s="888" t="str">
        <f t="shared" si="7742"/>
        <v>058</v>
      </c>
      <c r="I5204" s="580" t="s">
        <v>3263</v>
      </c>
      <c r="J5204" s="573" t="s">
        <v>2327</v>
      </c>
      <c r="K5204" s="408" t="s">
        <v>388</v>
      </c>
      <c r="L5204" s="726">
        <v>250</v>
      </c>
      <c r="M5204" s="727">
        <v>250</v>
      </c>
      <c r="N5204" s="931"/>
      <c r="O5204" s="530">
        <f t="shared" si="7743"/>
        <v>-250</v>
      </c>
      <c r="P5204" s="530" t="str">
        <f t="shared" si="7744"/>
        <v xml:space="preserve">0 </v>
      </c>
      <c r="Q5204" s="646"/>
      <c r="R5204" s="536"/>
      <c r="S5204" s="536"/>
      <c r="T5204" s="536"/>
      <c r="U5204" s="536"/>
      <c r="V5204" s="536"/>
      <c r="W5204" s="683" t="str">
        <f t="shared" si="7745"/>
        <v>OK</v>
      </c>
      <c r="X5204" s="141"/>
      <c r="Y5204" s="141"/>
      <c r="Z5204" s="552"/>
      <c r="AA5204" s="552"/>
      <c r="AB5204" s="683" t="str">
        <f t="shared" si="7746"/>
        <v>OK</v>
      </c>
      <c r="AC5204" s="593"/>
      <c r="AD5204" s="530">
        <f t="shared" si="7747"/>
        <v>0</v>
      </c>
      <c r="AE5204" s="842">
        <f t="shared" si="7748"/>
        <v>0</v>
      </c>
      <c r="AF5204" s="931"/>
      <c r="AG5204" s="530">
        <f t="shared" si="7749"/>
        <v>-250</v>
      </c>
      <c r="AH5204" s="530" t="str">
        <f t="shared" si="7750"/>
        <v xml:space="preserve">0 </v>
      </c>
      <c r="AI5204" s="641"/>
      <c r="AJ5204" s="537"/>
      <c r="AK5204" s="537"/>
      <c r="AL5204" s="537"/>
      <c r="AM5204" s="537"/>
      <c r="AN5204" s="537"/>
      <c r="AO5204" s="683" t="str">
        <f t="shared" si="7751"/>
        <v>OK</v>
      </c>
      <c r="AP5204" s="141"/>
      <c r="AQ5204" s="141"/>
      <c r="AR5204" s="552"/>
      <c r="AS5204" s="552"/>
      <c r="AT5204" s="683" t="str">
        <f t="shared" si="7752"/>
        <v>OK</v>
      </c>
      <c r="AU5204" s="593"/>
      <c r="AV5204" s="530">
        <f t="shared" si="7753"/>
        <v>0</v>
      </c>
      <c r="AW5204" s="842">
        <f t="shared" si="7754"/>
        <v>0</v>
      </c>
      <c r="AX5204" s="115">
        <f t="shared" si="7755"/>
        <v>250</v>
      </c>
      <c r="AY5204" s="5">
        <f t="shared" si="7756"/>
        <v>0</v>
      </c>
      <c r="AZ5204" s="7">
        <f t="shared" si="7757"/>
        <v>-250</v>
      </c>
      <c r="BA5204" s="335">
        <f t="shared" si="7758"/>
        <v>-1</v>
      </c>
      <c r="BB5204" s="23">
        <f t="shared" si="7759"/>
        <v>250</v>
      </c>
      <c r="BC5204" s="5">
        <f t="shared" si="7760"/>
        <v>0</v>
      </c>
      <c r="BD5204" s="7">
        <f t="shared" si="7761"/>
        <v>-250</v>
      </c>
      <c r="BE5204" s="335">
        <f t="shared" si="7762"/>
        <v>-1</v>
      </c>
      <c r="BG5204" s="826" t="str">
        <f t="shared" si="7763"/>
        <v>31.32</v>
      </c>
      <c r="BH5204" s="607" t="b">
        <f>COUNTIF('Codes SEC'!$B$2:$B$250,Ministres!BG5204)&gt;0</f>
        <v>1</v>
      </c>
    </row>
    <row r="5205" spans="1:60" ht="35.1" customHeight="1" x14ac:dyDescent="0.25">
      <c r="A5205" s="21" t="s">
        <v>6128</v>
      </c>
      <c r="B5205" s="112">
        <v>15</v>
      </c>
      <c r="C5205" s="116" t="s">
        <v>71</v>
      </c>
      <c r="D5205" s="620">
        <v>1000</v>
      </c>
      <c r="E5205" s="278"/>
      <c r="F5205" s="116">
        <v>10</v>
      </c>
      <c r="G5205" s="700">
        <v>1</v>
      </c>
      <c r="H5205" s="888" t="str">
        <f t="shared" si="7742"/>
        <v>058</v>
      </c>
      <c r="I5205" s="580" t="s">
        <v>3263</v>
      </c>
      <c r="J5205" s="573" t="s">
        <v>2328</v>
      </c>
      <c r="K5205" s="408" t="s">
        <v>459</v>
      </c>
      <c r="L5205" s="726">
        <v>0</v>
      </c>
      <c r="M5205" s="727">
        <v>0</v>
      </c>
      <c r="N5205" s="931"/>
      <c r="O5205" s="530">
        <f t="shared" si="7743"/>
        <v>0</v>
      </c>
      <c r="P5205" s="530">
        <f t="shared" si="7744"/>
        <v>0</v>
      </c>
      <c r="Q5205" s="646"/>
      <c r="R5205" s="536"/>
      <c r="S5205" s="536"/>
      <c r="T5205" s="536"/>
      <c r="U5205" s="536"/>
      <c r="V5205" s="536"/>
      <c r="W5205" s="683" t="str">
        <f t="shared" si="7745"/>
        <v>OK</v>
      </c>
      <c r="X5205" s="141"/>
      <c r="Y5205" s="141"/>
      <c r="Z5205" s="552"/>
      <c r="AA5205" s="552"/>
      <c r="AB5205" s="683" t="str">
        <f t="shared" si="7746"/>
        <v>OK</v>
      </c>
      <c r="AC5205" s="593"/>
      <c r="AD5205" s="530">
        <f t="shared" si="7747"/>
        <v>0</v>
      </c>
      <c r="AE5205" s="842">
        <f t="shared" si="7748"/>
        <v>0</v>
      </c>
      <c r="AF5205" s="931"/>
      <c r="AG5205" s="530">
        <f t="shared" si="7749"/>
        <v>0</v>
      </c>
      <c r="AH5205" s="530">
        <f t="shared" si="7750"/>
        <v>0</v>
      </c>
      <c r="AI5205" s="641"/>
      <c r="AJ5205" s="537"/>
      <c r="AK5205" s="537"/>
      <c r="AL5205" s="537"/>
      <c r="AM5205" s="537"/>
      <c r="AN5205" s="537"/>
      <c r="AO5205" s="683" t="str">
        <f t="shared" si="7751"/>
        <v>OK</v>
      </c>
      <c r="AP5205" s="141"/>
      <c r="AQ5205" s="141"/>
      <c r="AR5205" s="552"/>
      <c r="AS5205" s="552"/>
      <c r="AT5205" s="683" t="str">
        <f t="shared" si="7752"/>
        <v>OK</v>
      </c>
      <c r="AU5205" s="593"/>
      <c r="AV5205" s="530">
        <f t="shared" si="7753"/>
        <v>0</v>
      </c>
      <c r="AW5205" s="842">
        <f t="shared" si="7754"/>
        <v>0</v>
      </c>
      <c r="AX5205" s="115">
        <f t="shared" si="7755"/>
        <v>0</v>
      </c>
      <c r="AY5205" s="5">
        <f t="shared" si="7756"/>
        <v>0</v>
      </c>
      <c r="AZ5205" s="7">
        <f t="shared" si="7757"/>
        <v>0</v>
      </c>
      <c r="BA5205" s="335" t="e">
        <f t="shared" si="7758"/>
        <v>#DIV/0!</v>
      </c>
      <c r="BB5205" s="23">
        <f t="shared" si="7759"/>
        <v>0</v>
      </c>
      <c r="BC5205" s="5">
        <f t="shared" si="7760"/>
        <v>0</v>
      </c>
      <c r="BD5205" s="7">
        <f t="shared" si="7761"/>
        <v>0</v>
      </c>
      <c r="BE5205" s="335" t="e">
        <f t="shared" si="7762"/>
        <v>#DIV/0!</v>
      </c>
      <c r="BG5205" s="826" t="str">
        <f t="shared" si="7763"/>
        <v>31.32</v>
      </c>
      <c r="BH5205" s="607" t="b">
        <f>COUNTIF('Codes SEC'!$B$2:$B$250,Ministres!BG5205)&gt;0</f>
        <v>1</v>
      </c>
    </row>
    <row r="5206" spans="1:60" ht="35.1" customHeight="1" x14ac:dyDescent="0.25">
      <c r="A5206" s="21" t="s">
        <v>6128</v>
      </c>
      <c r="B5206" s="112">
        <v>15</v>
      </c>
      <c r="C5206" s="116" t="s">
        <v>71</v>
      </c>
      <c r="D5206" s="620">
        <v>1000</v>
      </c>
      <c r="E5206" s="278"/>
      <c r="F5206" s="116">
        <v>12</v>
      </c>
      <c r="G5206" s="700"/>
      <c r="H5206" s="888" t="str">
        <f t="shared" si="7742"/>
        <v>058</v>
      </c>
      <c r="I5206" s="580">
        <v>83132000</v>
      </c>
      <c r="J5206" s="573" t="s">
        <v>6279</v>
      </c>
      <c r="K5206" s="408" t="s">
        <v>6461</v>
      </c>
      <c r="L5206" s="726">
        <v>0</v>
      </c>
      <c r="M5206" s="727">
        <v>0</v>
      </c>
      <c r="N5206" s="931"/>
      <c r="O5206" s="530">
        <f t="shared" si="7743"/>
        <v>0</v>
      </c>
      <c r="P5206" s="530">
        <f t="shared" si="7744"/>
        <v>0</v>
      </c>
      <c r="Q5206" s="646"/>
      <c r="R5206" s="536"/>
      <c r="S5206" s="536"/>
      <c r="T5206" s="536"/>
      <c r="U5206" s="536"/>
      <c r="V5206" s="536"/>
      <c r="W5206" s="683" t="str">
        <f t="shared" si="7745"/>
        <v>OK</v>
      </c>
      <c r="X5206" s="141"/>
      <c r="Y5206" s="141"/>
      <c r="Z5206" s="552"/>
      <c r="AA5206" s="552"/>
      <c r="AB5206" s="683" t="str">
        <f t="shared" si="7746"/>
        <v>OK</v>
      </c>
      <c r="AC5206" s="593"/>
      <c r="AD5206" s="530">
        <f t="shared" si="7747"/>
        <v>0</v>
      </c>
      <c r="AE5206" s="842">
        <f t="shared" si="7748"/>
        <v>0</v>
      </c>
      <c r="AF5206" s="931"/>
      <c r="AG5206" s="530">
        <f t="shared" si="7749"/>
        <v>0</v>
      </c>
      <c r="AH5206" s="530">
        <f t="shared" si="7750"/>
        <v>0</v>
      </c>
      <c r="AI5206" s="641"/>
      <c r="AJ5206" s="537"/>
      <c r="AK5206" s="537"/>
      <c r="AL5206" s="537"/>
      <c r="AM5206" s="537"/>
      <c r="AN5206" s="537"/>
      <c r="AO5206" s="683" t="str">
        <f t="shared" si="7751"/>
        <v>OK</v>
      </c>
      <c r="AP5206" s="141"/>
      <c r="AQ5206" s="141"/>
      <c r="AR5206" s="552"/>
      <c r="AS5206" s="552"/>
      <c r="AT5206" s="683" t="str">
        <f t="shared" si="7752"/>
        <v>OK</v>
      </c>
      <c r="AU5206" s="593"/>
      <c r="AV5206" s="530">
        <f t="shared" si="7753"/>
        <v>0</v>
      </c>
      <c r="AW5206" s="842">
        <f t="shared" si="7754"/>
        <v>0</v>
      </c>
      <c r="AX5206" s="115">
        <f t="shared" si="7755"/>
        <v>0</v>
      </c>
      <c r="AY5206" s="5">
        <f t="shared" si="7756"/>
        <v>0</v>
      </c>
      <c r="AZ5206" s="7">
        <f t="shared" ref="AZ5206" si="7764">AY5206-AX5206</f>
        <v>0</v>
      </c>
      <c r="BA5206" s="335" t="e">
        <f t="shared" ref="BA5206" si="7765">AZ5206/AX5206</f>
        <v>#DIV/0!</v>
      </c>
      <c r="BB5206" s="23">
        <f t="shared" si="7759"/>
        <v>0</v>
      </c>
      <c r="BC5206" s="5">
        <f t="shared" ref="BC5206" si="7766">AW5206</f>
        <v>0</v>
      </c>
      <c r="BD5206" s="7">
        <f t="shared" ref="BD5206" si="7767">BC5206-BB5206</f>
        <v>0</v>
      </c>
      <c r="BE5206" s="335" t="e">
        <f t="shared" ref="BE5206" si="7768">BD5206/BB5206</f>
        <v>#DIV/0!</v>
      </c>
      <c r="BG5206" s="826" t="str">
        <f t="shared" si="7763"/>
        <v>31.32</v>
      </c>
      <c r="BH5206" s="607" t="b">
        <f>COUNTIF('Codes SEC'!$B$2:$B$250,Ministres!BG5206)&gt;0</f>
        <v>1</v>
      </c>
    </row>
    <row r="5207" spans="1:60" ht="35.1" customHeight="1" x14ac:dyDescent="0.25">
      <c r="A5207" s="21" t="s">
        <v>6128</v>
      </c>
      <c r="B5207" s="112">
        <v>15</v>
      </c>
      <c r="C5207" s="116" t="s">
        <v>71</v>
      </c>
      <c r="D5207" s="620">
        <v>1000</v>
      </c>
      <c r="E5207" s="278"/>
      <c r="F5207" s="116">
        <v>12</v>
      </c>
      <c r="G5207" s="700"/>
      <c r="H5207" s="888" t="str">
        <f t="shared" si="7742"/>
        <v>058</v>
      </c>
      <c r="I5207" s="580">
        <v>83450000</v>
      </c>
      <c r="J5207" s="573" t="s">
        <v>6278</v>
      </c>
      <c r="K5207" s="408" t="s">
        <v>6462</v>
      </c>
      <c r="L5207" s="726">
        <v>0</v>
      </c>
      <c r="M5207" s="727">
        <v>0</v>
      </c>
      <c r="N5207" s="931"/>
      <c r="O5207" s="530">
        <f t="shared" si="7743"/>
        <v>0</v>
      </c>
      <c r="P5207" s="530">
        <f t="shared" si="7744"/>
        <v>0</v>
      </c>
      <c r="Q5207" s="646"/>
      <c r="R5207" s="536"/>
      <c r="S5207" s="536"/>
      <c r="T5207" s="536"/>
      <c r="U5207" s="536"/>
      <c r="V5207" s="536"/>
      <c r="W5207" s="683" t="str">
        <f t="shared" si="7745"/>
        <v>OK</v>
      </c>
      <c r="X5207" s="141"/>
      <c r="Y5207" s="141"/>
      <c r="Z5207" s="552"/>
      <c r="AA5207" s="552"/>
      <c r="AB5207" s="683" t="str">
        <f t="shared" si="7746"/>
        <v>OK</v>
      </c>
      <c r="AC5207" s="593"/>
      <c r="AD5207" s="530">
        <f t="shared" si="7747"/>
        <v>0</v>
      </c>
      <c r="AE5207" s="842">
        <f t="shared" si="7748"/>
        <v>0</v>
      </c>
      <c r="AF5207" s="931"/>
      <c r="AG5207" s="530">
        <f t="shared" si="7749"/>
        <v>0</v>
      </c>
      <c r="AH5207" s="530">
        <f t="shared" si="7750"/>
        <v>0</v>
      </c>
      <c r="AI5207" s="641"/>
      <c r="AJ5207" s="537"/>
      <c r="AK5207" s="537"/>
      <c r="AL5207" s="537"/>
      <c r="AM5207" s="537"/>
      <c r="AN5207" s="537"/>
      <c r="AO5207" s="683" t="str">
        <f t="shared" si="7751"/>
        <v>OK</v>
      </c>
      <c r="AP5207" s="141"/>
      <c r="AQ5207" s="141"/>
      <c r="AR5207" s="552"/>
      <c r="AS5207" s="552"/>
      <c r="AT5207" s="683" t="str">
        <f t="shared" si="7752"/>
        <v>OK</v>
      </c>
      <c r="AU5207" s="593"/>
      <c r="AV5207" s="530">
        <f t="shared" si="7753"/>
        <v>0</v>
      </c>
      <c r="AW5207" s="842">
        <f t="shared" si="7754"/>
        <v>0</v>
      </c>
      <c r="AX5207" s="115">
        <f t="shared" si="7755"/>
        <v>0</v>
      </c>
      <c r="AY5207" s="5">
        <f t="shared" si="7756"/>
        <v>0</v>
      </c>
      <c r="AZ5207" s="7">
        <f t="shared" ref="AZ5207" si="7769">AY5207-AX5207</f>
        <v>0</v>
      </c>
      <c r="BA5207" s="335" t="e">
        <f t="shared" ref="BA5207" si="7770">AZ5207/AX5207</f>
        <v>#DIV/0!</v>
      </c>
      <c r="BB5207" s="23">
        <f t="shared" si="7759"/>
        <v>0</v>
      </c>
      <c r="BC5207" s="5">
        <f t="shared" ref="BC5207" si="7771">AW5207</f>
        <v>0</v>
      </c>
      <c r="BD5207" s="7">
        <f t="shared" ref="BD5207" si="7772">BC5207-BB5207</f>
        <v>0</v>
      </c>
      <c r="BE5207" s="335" t="e">
        <f t="shared" ref="BE5207" si="7773">BD5207/BB5207</f>
        <v>#DIV/0!</v>
      </c>
      <c r="BG5207" s="826" t="str">
        <f t="shared" si="7763"/>
        <v>34.50</v>
      </c>
      <c r="BH5207" s="607" t="b">
        <f>COUNTIF('Codes SEC'!$B$2:$B$250,Ministres!BG5207)&gt;0</f>
        <v>1</v>
      </c>
    </row>
    <row r="5208" spans="1:60" ht="35.1" customHeight="1" x14ac:dyDescent="0.25">
      <c r="A5208" s="21" t="s">
        <v>6128</v>
      </c>
      <c r="B5208" s="112">
        <v>15</v>
      </c>
      <c r="C5208" s="116" t="s">
        <v>71</v>
      </c>
      <c r="D5208" s="620">
        <v>1000</v>
      </c>
      <c r="E5208" s="278"/>
      <c r="F5208" s="116">
        <v>12</v>
      </c>
      <c r="G5208" s="700">
        <v>1</v>
      </c>
      <c r="H5208" s="888" t="str">
        <f t="shared" si="7742"/>
        <v>058</v>
      </c>
      <c r="I5208" s="580">
        <v>84130000</v>
      </c>
      <c r="J5208" s="573" t="s">
        <v>2333</v>
      </c>
      <c r="K5208" s="408" t="s">
        <v>4709</v>
      </c>
      <c r="L5208" s="733">
        <v>1535</v>
      </c>
      <c r="M5208" s="734">
        <v>1535</v>
      </c>
      <c r="N5208" s="931"/>
      <c r="O5208" s="530">
        <f t="shared" si="7743"/>
        <v>-1535</v>
      </c>
      <c r="P5208" s="530" t="str">
        <f t="shared" si="7744"/>
        <v xml:space="preserve">0 </v>
      </c>
      <c r="Q5208" s="646"/>
      <c r="R5208" s="536"/>
      <c r="S5208" s="536"/>
      <c r="T5208" s="536"/>
      <c r="U5208" s="536"/>
      <c r="V5208" s="536"/>
      <c r="W5208" s="683" t="str">
        <f>IF(SUM(Q5208:V5208)=X5208,"OK",SUM(Q5208:V5208)-X5208)</f>
        <v>OK</v>
      </c>
      <c r="X5208" s="141"/>
      <c r="Y5208" s="141"/>
      <c r="Z5208" s="552"/>
      <c r="AA5208" s="552"/>
      <c r="AB5208" s="683" t="str">
        <f>IF(SUM(Z5208:AA5208)=AC5208,"OK",SUM(Z5208:AA5208)-AC5208)</f>
        <v>OK</v>
      </c>
      <c r="AC5208" s="593"/>
      <c r="AD5208" s="530">
        <f t="shared" si="7747"/>
        <v>0</v>
      </c>
      <c r="AE5208" s="842">
        <f t="shared" si="7748"/>
        <v>0</v>
      </c>
      <c r="AF5208" s="931"/>
      <c r="AG5208" s="530">
        <f t="shared" si="7749"/>
        <v>-1535</v>
      </c>
      <c r="AH5208" s="530" t="str">
        <f t="shared" si="7750"/>
        <v xml:space="preserve">0 </v>
      </c>
      <c r="AI5208" s="641"/>
      <c r="AJ5208" s="537"/>
      <c r="AK5208" s="537"/>
      <c r="AL5208" s="537"/>
      <c r="AM5208" s="537"/>
      <c r="AN5208" s="537"/>
      <c r="AO5208" s="683" t="str">
        <f>IF(SUM(AI5208:AN5208)=AP5208,"OK",SUM(AI5208:AN5208)-AP5208)</f>
        <v>OK</v>
      </c>
      <c r="AP5208" s="141"/>
      <c r="AQ5208" s="141"/>
      <c r="AR5208" s="552"/>
      <c r="AS5208" s="552"/>
      <c r="AT5208" s="683" t="str">
        <f>IF(SUM(AR5208:AS5208)=AU5208,"OK",SUM(AR5208:AS5208)-AU5208)</f>
        <v>OK</v>
      </c>
      <c r="AU5208" s="593"/>
      <c r="AV5208" s="530">
        <f t="shared" si="7753"/>
        <v>0</v>
      </c>
      <c r="AW5208" s="842">
        <f t="shared" si="7754"/>
        <v>0</v>
      </c>
      <c r="AX5208" s="115">
        <f t="shared" si="7755"/>
        <v>1535</v>
      </c>
      <c r="AY5208" s="5">
        <f t="shared" si="7756"/>
        <v>0</v>
      </c>
      <c r="AZ5208" s="7">
        <f>AY5208-AX5208</f>
        <v>-1535</v>
      </c>
      <c r="BA5208" s="335">
        <f>AZ5208/AX5208</f>
        <v>-1</v>
      </c>
      <c r="BB5208" s="23">
        <f t="shared" si="7759"/>
        <v>1535</v>
      </c>
      <c r="BC5208" s="5">
        <f t="shared" ref="BC5208:BC5213" si="7774">AW5208</f>
        <v>0</v>
      </c>
      <c r="BD5208" s="7">
        <f>BC5208-BB5208</f>
        <v>-1535</v>
      </c>
      <c r="BE5208" s="335">
        <f>BD5208/BB5208</f>
        <v>-1</v>
      </c>
      <c r="BG5208" s="826" t="str">
        <f t="shared" si="7763"/>
        <v>41.30</v>
      </c>
      <c r="BH5208" s="607" t="b">
        <f>COUNTIF('Codes SEC'!$B$2:$B$250,Ministres!BG5208)&gt;0</f>
        <v>1</v>
      </c>
    </row>
    <row r="5209" spans="1:60" ht="35.1" customHeight="1" x14ac:dyDescent="0.25">
      <c r="A5209" s="21" t="s">
        <v>6128</v>
      </c>
      <c r="B5209" s="112">
        <v>15</v>
      </c>
      <c r="C5209" s="116" t="s">
        <v>71</v>
      </c>
      <c r="D5209" s="620">
        <v>1000</v>
      </c>
      <c r="E5209" s="278"/>
      <c r="F5209" s="116">
        <v>5</v>
      </c>
      <c r="G5209" s="700">
        <v>1</v>
      </c>
      <c r="H5209" s="888" t="str">
        <f t="shared" si="7742"/>
        <v>058</v>
      </c>
      <c r="I5209" s="580">
        <v>84130000</v>
      </c>
      <c r="J5209" s="573" t="s">
        <v>3546</v>
      </c>
      <c r="K5209" s="408" t="s">
        <v>4708</v>
      </c>
      <c r="L5209" s="733">
        <v>29800</v>
      </c>
      <c r="M5209" s="734">
        <v>29800</v>
      </c>
      <c r="N5209" s="931"/>
      <c r="O5209" s="530">
        <f t="shared" si="7743"/>
        <v>-29800</v>
      </c>
      <c r="P5209" s="530" t="str">
        <f t="shared" si="7744"/>
        <v xml:space="preserve">0 </v>
      </c>
      <c r="Q5209" s="646"/>
      <c r="R5209" s="536"/>
      <c r="S5209" s="536"/>
      <c r="T5209" s="536"/>
      <c r="U5209" s="536"/>
      <c r="V5209" s="536"/>
      <c r="W5209" s="683" t="str">
        <f t="shared" si="7745"/>
        <v>OK</v>
      </c>
      <c r="X5209" s="141"/>
      <c r="Y5209" s="141"/>
      <c r="Z5209" s="552"/>
      <c r="AA5209" s="552"/>
      <c r="AB5209" s="683" t="str">
        <f t="shared" si="7746"/>
        <v>OK</v>
      </c>
      <c r="AC5209" s="593"/>
      <c r="AD5209" s="530">
        <f t="shared" si="7747"/>
        <v>0</v>
      </c>
      <c r="AE5209" s="842">
        <f t="shared" si="7748"/>
        <v>0</v>
      </c>
      <c r="AF5209" s="931"/>
      <c r="AG5209" s="530">
        <f t="shared" si="7749"/>
        <v>-29800</v>
      </c>
      <c r="AH5209" s="530" t="str">
        <f t="shared" si="7750"/>
        <v xml:space="preserve">0 </v>
      </c>
      <c r="AI5209" s="641"/>
      <c r="AJ5209" s="537"/>
      <c r="AK5209" s="537"/>
      <c r="AL5209" s="537"/>
      <c r="AM5209" s="537"/>
      <c r="AN5209" s="537"/>
      <c r="AO5209" s="683" t="str">
        <f t="shared" si="7751"/>
        <v>OK</v>
      </c>
      <c r="AP5209" s="141"/>
      <c r="AQ5209" s="141"/>
      <c r="AR5209" s="552"/>
      <c r="AS5209" s="552"/>
      <c r="AT5209" s="683" t="str">
        <f t="shared" si="7752"/>
        <v>OK</v>
      </c>
      <c r="AU5209" s="593"/>
      <c r="AV5209" s="530">
        <f t="shared" si="7753"/>
        <v>0</v>
      </c>
      <c r="AW5209" s="842">
        <f t="shared" si="7754"/>
        <v>0</v>
      </c>
      <c r="AX5209" s="115">
        <f t="shared" si="7755"/>
        <v>29800</v>
      </c>
      <c r="AY5209" s="5">
        <f t="shared" si="7756"/>
        <v>0</v>
      </c>
      <c r="AZ5209" s="7">
        <f t="shared" si="7757"/>
        <v>-29800</v>
      </c>
      <c r="BA5209" s="335">
        <f t="shared" si="7758"/>
        <v>-1</v>
      </c>
      <c r="BB5209" s="23">
        <f t="shared" si="7759"/>
        <v>29800</v>
      </c>
      <c r="BC5209" s="5">
        <f t="shared" si="7774"/>
        <v>0</v>
      </c>
      <c r="BD5209" s="7">
        <f t="shared" si="7761"/>
        <v>-29800</v>
      </c>
      <c r="BE5209" s="335">
        <f t="shared" si="7762"/>
        <v>-1</v>
      </c>
      <c r="BG5209" s="826" t="str">
        <f t="shared" si="7763"/>
        <v>41.30</v>
      </c>
      <c r="BH5209" s="607" t="b">
        <f>COUNTIF('Codes SEC'!$B$2:$B$250,Ministres!BG5209)&gt;0</f>
        <v>1</v>
      </c>
    </row>
    <row r="5210" spans="1:60" ht="35.1" customHeight="1" x14ac:dyDescent="0.25">
      <c r="A5210" s="21" t="s">
        <v>6128</v>
      </c>
      <c r="B5210" s="112">
        <v>15</v>
      </c>
      <c r="C5210" s="116" t="s">
        <v>71</v>
      </c>
      <c r="D5210" s="620">
        <v>1000</v>
      </c>
      <c r="E5210" s="278"/>
      <c r="F5210" s="116">
        <v>5</v>
      </c>
      <c r="G5210" s="694">
        <v>1</v>
      </c>
      <c r="H5210" s="878" t="str">
        <f t="shared" si="7742"/>
        <v>058</v>
      </c>
      <c r="I5210" s="397">
        <v>84130000</v>
      </c>
      <c r="J5210" s="380" t="s">
        <v>3591</v>
      </c>
      <c r="K5210" s="408" t="s">
        <v>5029</v>
      </c>
      <c r="L5210" s="733">
        <v>3656</v>
      </c>
      <c r="M5210" s="734">
        <v>3656</v>
      </c>
      <c r="N5210" s="931"/>
      <c r="O5210" s="530">
        <f t="shared" si="7743"/>
        <v>-3656</v>
      </c>
      <c r="P5210" s="530" t="str">
        <f t="shared" si="7744"/>
        <v xml:space="preserve">0 </v>
      </c>
      <c r="Q5210" s="646"/>
      <c r="R5210" s="536"/>
      <c r="S5210" s="536"/>
      <c r="T5210" s="536"/>
      <c r="U5210" s="536"/>
      <c r="V5210" s="536"/>
      <c r="W5210" s="683" t="str">
        <f t="shared" si="7745"/>
        <v>OK</v>
      </c>
      <c r="X5210" s="141"/>
      <c r="Y5210" s="141"/>
      <c r="Z5210" s="552"/>
      <c r="AA5210" s="552"/>
      <c r="AB5210" s="683" t="str">
        <f t="shared" si="7746"/>
        <v>OK</v>
      </c>
      <c r="AC5210" s="593"/>
      <c r="AD5210" s="530">
        <f t="shared" si="7747"/>
        <v>0</v>
      </c>
      <c r="AE5210" s="842">
        <f t="shared" si="7748"/>
        <v>0</v>
      </c>
      <c r="AF5210" s="931"/>
      <c r="AG5210" s="530">
        <f t="shared" si="7749"/>
        <v>-3656</v>
      </c>
      <c r="AH5210" s="530" t="str">
        <f t="shared" si="7750"/>
        <v xml:space="preserve">0 </v>
      </c>
      <c r="AI5210" s="641"/>
      <c r="AJ5210" s="537"/>
      <c r="AK5210" s="537"/>
      <c r="AL5210" s="537"/>
      <c r="AM5210" s="537"/>
      <c r="AN5210" s="537"/>
      <c r="AO5210" s="683" t="str">
        <f t="shared" si="7751"/>
        <v>OK</v>
      </c>
      <c r="AP5210" s="141"/>
      <c r="AQ5210" s="141"/>
      <c r="AR5210" s="552"/>
      <c r="AS5210" s="552"/>
      <c r="AT5210" s="683" t="str">
        <f t="shared" si="7752"/>
        <v>OK</v>
      </c>
      <c r="AU5210" s="593"/>
      <c r="AV5210" s="530">
        <f t="shared" si="7753"/>
        <v>0</v>
      </c>
      <c r="AW5210" s="842">
        <f t="shared" si="7754"/>
        <v>0</v>
      </c>
      <c r="AX5210" s="115">
        <f t="shared" si="7755"/>
        <v>3656</v>
      </c>
      <c r="AY5210" s="5">
        <f t="shared" si="7756"/>
        <v>0</v>
      </c>
      <c r="AZ5210" s="7">
        <f>AY5210-AX5210</f>
        <v>-3656</v>
      </c>
      <c r="BA5210" s="335">
        <f>AZ5210/AX5210</f>
        <v>-1</v>
      </c>
      <c r="BB5210" s="23">
        <f t="shared" si="7759"/>
        <v>3656</v>
      </c>
      <c r="BC5210" s="5">
        <f t="shared" si="7774"/>
        <v>0</v>
      </c>
      <c r="BD5210" s="7">
        <f>BC5210-BB5210</f>
        <v>-3656</v>
      </c>
      <c r="BE5210" s="335">
        <f>BD5210/BB5210</f>
        <v>-1</v>
      </c>
      <c r="BG5210" s="826" t="str">
        <f t="shared" si="7763"/>
        <v>41.30</v>
      </c>
      <c r="BH5210" s="607" t="b">
        <f>COUNTIF('Codes SEC'!$B$2:$B$250,Ministres!BG5210)&gt;0</f>
        <v>1</v>
      </c>
    </row>
    <row r="5211" spans="1:60" ht="35.1" customHeight="1" x14ac:dyDescent="0.25">
      <c r="A5211" s="21" t="s">
        <v>6128</v>
      </c>
      <c r="B5211" s="112">
        <v>15</v>
      </c>
      <c r="C5211" s="116" t="s">
        <v>71</v>
      </c>
      <c r="D5211" s="620">
        <v>1000</v>
      </c>
      <c r="E5211" s="278"/>
      <c r="F5211" s="116">
        <v>5</v>
      </c>
      <c r="G5211" s="700">
        <v>1</v>
      </c>
      <c r="H5211" s="888" t="str">
        <f t="shared" si="7742"/>
        <v>058</v>
      </c>
      <c r="I5211" s="580">
        <v>84130000</v>
      </c>
      <c r="J5211" s="573" t="s">
        <v>4388</v>
      </c>
      <c r="K5211" s="408" t="s">
        <v>4632</v>
      </c>
      <c r="L5211" s="733">
        <v>16747</v>
      </c>
      <c r="M5211" s="734">
        <v>16747</v>
      </c>
      <c r="N5211" s="931"/>
      <c r="O5211" s="530">
        <f t="shared" si="7743"/>
        <v>-16747</v>
      </c>
      <c r="P5211" s="530" t="str">
        <f t="shared" si="7744"/>
        <v xml:space="preserve">0 </v>
      </c>
      <c r="Q5211" s="646"/>
      <c r="R5211" s="536"/>
      <c r="S5211" s="536"/>
      <c r="T5211" s="536"/>
      <c r="U5211" s="536"/>
      <c r="V5211" s="536"/>
      <c r="W5211" s="683" t="str">
        <f>IF(SUM(Q5211:V5211)=X5211,"OK",SUM(Q5211:V5211)-X5211)</f>
        <v>OK</v>
      </c>
      <c r="X5211" s="141"/>
      <c r="Y5211" s="141"/>
      <c r="Z5211" s="552"/>
      <c r="AA5211" s="552"/>
      <c r="AB5211" s="683" t="str">
        <f>IF(SUM(Z5211:AA5211)=AC5211,"OK",SUM(Z5211:AA5211)-AC5211)</f>
        <v>OK</v>
      </c>
      <c r="AC5211" s="593"/>
      <c r="AD5211" s="530">
        <f t="shared" si="7747"/>
        <v>0</v>
      </c>
      <c r="AE5211" s="842">
        <f t="shared" si="7748"/>
        <v>0</v>
      </c>
      <c r="AF5211" s="931"/>
      <c r="AG5211" s="530">
        <f t="shared" si="7749"/>
        <v>-16747</v>
      </c>
      <c r="AH5211" s="530" t="str">
        <f t="shared" si="7750"/>
        <v xml:space="preserve">0 </v>
      </c>
      <c r="AI5211" s="641"/>
      <c r="AJ5211" s="537"/>
      <c r="AK5211" s="537"/>
      <c r="AL5211" s="537"/>
      <c r="AM5211" s="537"/>
      <c r="AN5211" s="537"/>
      <c r="AO5211" s="683" t="str">
        <f>IF(SUM(AI5211:AN5211)=AP5211,"OK",SUM(AI5211:AN5211)-AP5211)</f>
        <v>OK</v>
      </c>
      <c r="AP5211" s="141"/>
      <c r="AQ5211" s="141"/>
      <c r="AR5211" s="552"/>
      <c r="AS5211" s="552"/>
      <c r="AT5211" s="683" t="str">
        <f>IF(SUM(AR5211:AS5211)=AU5211,"OK",SUM(AR5211:AS5211)-AU5211)</f>
        <v>OK</v>
      </c>
      <c r="AU5211" s="593"/>
      <c r="AV5211" s="530">
        <f t="shared" si="7753"/>
        <v>0</v>
      </c>
      <c r="AW5211" s="842">
        <f t="shared" si="7754"/>
        <v>0</v>
      </c>
      <c r="AX5211" s="115">
        <f t="shared" si="7755"/>
        <v>16747</v>
      </c>
      <c r="AY5211" s="5">
        <f t="shared" si="7756"/>
        <v>0</v>
      </c>
      <c r="AZ5211" s="7">
        <f>AY5211-AX5211</f>
        <v>-16747</v>
      </c>
      <c r="BA5211" s="335">
        <f>AZ5211/AX5211</f>
        <v>-1</v>
      </c>
      <c r="BB5211" s="23">
        <f t="shared" si="7759"/>
        <v>16747</v>
      </c>
      <c r="BC5211" s="5">
        <f t="shared" si="7774"/>
        <v>0</v>
      </c>
      <c r="BD5211" s="7">
        <f>BC5211-BB5211</f>
        <v>-16747</v>
      </c>
      <c r="BE5211" s="335">
        <f>BD5211/BB5211</f>
        <v>-1</v>
      </c>
      <c r="BG5211" s="826" t="str">
        <f t="shared" si="7763"/>
        <v>41.30</v>
      </c>
      <c r="BH5211" s="607" t="b">
        <f>COUNTIF('Codes SEC'!$B$2:$B$250,Ministres!BG5211)&gt;0</f>
        <v>1</v>
      </c>
    </row>
    <row r="5212" spans="1:60" ht="35.1" customHeight="1" x14ac:dyDescent="0.25">
      <c r="A5212" s="21" t="s">
        <v>6128</v>
      </c>
      <c r="B5212" s="112">
        <v>15</v>
      </c>
      <c r="C5212" s="116" t="s">
        <v>71</v>
      </c>
      <c r="D5212" s="620">
        <v>1000</v>
      </c>
      <c r="E5212" s="278"/>
      <c r="F5212" s="116">
        <v>16</v>
      </c>
      <c r="G5212" s="700">
        <v>1</v>
      </c>
      <c r="H5212" s="888" t="str">
        <f t="shared" si="7742"/>
        <v>058</v>
      </c>
      <c r="I5212" s="580" t="s">
        <v>3260</v>
      </c>
      <c r="J5212" s="573" t="s">
        <v>2329</v>
      </c>
      <c r="K5212" s="408" t="s">
        <v>306</v>
      </c>
      <c r="L5212" s="733">
        <v>9300</v>
      </c>
      <c r="M5212" s="734">
        <v>9300</v>
      </c>
      <c r="N5212" s="931"/>
      <c r="O5212" s="530">
        <f t="shared" si="7743"/>
        <v>-9300</v>
      </c>
      <c r="P5212" s="530" t="str">
        <f t="shared" si="7744"/>
        <v xml:space="preserve">0 </v>
      </c>
      <c r="Q5212" s="646"/>
      <c r="R5212" s="536"/>
      <c r="S5212" s="536"/>
      <c r="T5212" s="536"/>
      <c r="U5212" s="536"/>
      <c r="V5212" s="536"/>
      <c r="W5212" s="683" t="str">
        <f>IF(SUM(Q5212:V5212)=X5212,"OK",SUM(Q5212:V5212)-X5212)</f>
        <v>OK</v>
      </c>
      <c r="X5212" s="141"/>
      <c r="Y5212" s="141"/>
      <c r="Z5212" s="552"/>
      <c r="AA5212" s="552"/>
      <c r="AB5212" s="683" t="str">
        <f>IF(SUM(Z5212:AA5212)=AC5212,"OK",SUM(Z5212:AA5212)-AC5212)</f>
        <v>OK</v>
      </c>
      <c r="AC5212" s="593"/>
      <c r="AD5212" s="530">
        <f t="shared" si="7747"/>
        <v>0</v>
      </c>
      <c r="AE5212" s="842">
        <f t="shared" si="7748"/>
        <v>0</v>
      </c>
      <c r="AF5212" s="931"/>
      <c r="AG5212" s="530">
        <f t="shared" si="7749"/>
        <v>-9300</v>
      </c>
      <c r="AH5212" s="530" t="str">
        <f t="shared" si="7750"/>
        <v xml:space="preserve">0 </v>
      </c>
      <c r="AI5212" s="641"/>
      <c r="AJ5212" s="537"/>
      <c r="AK5212" s="537"/>
      <c r="AL5212" s="537"/>
      <c r="AM5212" s="537"/>
      <c r="AN5212" s="537"/>
      <c r="AO5212" s="683" t="str">
        <f>IF(SUM(AI5212:AN5212)=AP5212,"OK",SUM(AI5212:AN5212)-AP5212)</f>
        <v>OK</v>
      </c>
      <c r="AP5212" s="141"/>
      <c r="AQ5212" s="141"/>
      <c r="AR5212" s="552"/>
      <c r="AS5212" s="552"/>
      <c r="AT5212" s="683" t="str">
        <f>IF(SUM(AR5212:AS5212)=AU5212,"OK",SUM(AR5212:AS5212)-AU5212)</f>
        <v>OK</v>
      </c>
      <c r="AU5212" s="593"/>
      <c r="AV5212" s="530">
        <f t="shared" si="7753"/>
        <v>0</v>
      </c>
      <c r="AW5212" s="842">
        <f t="shared" si="7754"/>
        <v>0</v>
      </c>
      <c r="AX5212" s="115">
        <f t="shared" si="7755"/>
        <v>9300</v>
      </c>
      <c r="AY5212" s="5">
        <f t="shared" si="7756"/>
        <v>0</v>
      </c>
      <c r="AZ5212" s="7">
        <f>AY5212-AX5212</f>
        <v>-9300</v>
      </c>
      <c r="BA5212" s="335">
        <f>AZ5212/AX5212</f>
        <v>-1</v>
      </c>
      <c r="BB5212" s="23">
        <f t="shared" si="7759"/>
        <v>9300</v>
      </c>
      <c r="BC5212" s="5">
        <f t="shared" si="7774"/>
        <v>0</v>
      </c>
      <c r="BD5212" s="7">
        <f>BC5212-BB5212</f>
        <v>-9300</v>
      </c>
      <c r="BE5212" s="335">
        <f>BD5212/BB5212</f>
        <v>-1</v>
      </c>
      <c r="BG5212" s="826" t="str">
        <f t="shared" si="7763"/>
        <v>41.40</v>
      </c>
      <c r="BH5212" s="607" t="b">
        <f>COUNTIF('Codes SEC'!$B$2:$B$250,Ministres!BG5212)&gt;0</f>
        <v>1</v>
      </c>
    </row>
    <row r="5213" spans="1:60" ht="35.1" customHeight="1" x14ac:dyDescent="0.25">
      <c r="A5213" s="21" t="s">
        <v>6128</v>
      </c>
      <c r="B5213" s="112">
        <v>15</v>
      </c>
      <c r="C5213" s="116" t="s">
        <v>71</v>
      </c>
      <c r="D5213" s="620">
        <v>1000</v>
      </c>
      <c r="E5213" s="278"/>
      <c r="F5213" s="116">
        <v>10</v>
      </c>
      <c r="G5213" s="700">
        <v>1</v>
      </c>
      <c r="H5213" s="888" t="str">
        <f t="shared" si="7742"/>
        <v>058</v>
      </c>
      <c r="I5213" s="580" t="s">
        <v>3274</v>
      </c>
      <c r="J5213" s="573" t="s">
        <v>2331</v>
      </c>
      <c r="K5213" s="408" t="s">
        <v>5421</v>
      </c>
      <c r="L5213" s="726">
        <v>0</v>
      </c>
      <c r="M5213" s="727">
        <v>0</v>
      </c>
      <c r="N5213" s="931"/>
      <c r="O5213" s="530">
        <f t="shared" si="7743"/>
        <v>0</v>
      </c>
      <c r="P5213" s="530">
        <f t="shared" si="7744"/>
        <v>0</v>
      </c>
      <c r="Q5213" s="646"/>
      <c r="R5213" s="536"/>
      <c r="S5213" s="536"/>
      <c r="T5213" s="536"/>
      <c r="U5213" s="536"/>
      <c r="V5213" s="536"/>
      <c r="W5213" s="683" t="str">
        <f>IF(SUM(Q5213:V5213)=X5213,"OK",SUM(Q5213:V5213)-X5213)</f>
        <v>OK</v>
      </c>
      <c r="X5213" s="141"/>
      <c r="Y5213" s="141"/>
      <c r="Z5213" s="552"/>
      <c r="AA5213" s="552"/>
      <c r="AB5213" s="683" t="str">
        <f>IF(SUM(Z5213:AA5213)=AC5213,"OK",SUM(Z5213:AA5213)-AC5213)</f>
        <v>OK</v>
      </c>
      <c r="AC5213" s="593"/>
      <c r="AD5213" s="530">
        <f t="shared" si="7747"/>
        <v>0</v>
      </c>
      <c r="AE5213" s="842">
        <f t="shared" si="7748"/>
        <v>0</v>
      </c>
      <c r="AF5213" s="931"/>
      <c r="AG5213" s="530">
        <f t="shared" si="7749"/>
        <v>0</v>
      </c>
      <c r="AH5213" s="530">
        <f t="shared" si="7750"/>
        <v>0</v>
      </c>
      <c r="AI5213" s="641"/>
      <c r="AJ5213" s="537"/>
      <c r="AK5213" s="537"/>
      <c r="AL5213" s="537"/>
      <c r="AM5213" s="537"/>
      <c r="AN5213" s="537"/>
      <c r="AO5213" s="683" t="str">
        <f>IF(SUM(AI5213:AN5213)=AP5213,"OK",SUM(AI5213:AN5213)-AP5213)</f>
        <v>OK</v>
      </c>
      <c r="AP5213" s="141"/>
      <c r="AQ5213" s="141"/>
      <c r="AR5213" s="552"/>
      <c r="AS5213" s="552"/>
      <c r="AT5213" s="683" t="str">
        <f>IF(SUM(AR5213:AS5213)=AU5213,"OK",SUM(AR5213:AS5213)-AU5213)</f>
        <v>OK</v>
      </c>
      <c r="AU5213" s="593"/>
      <c r="AV5213" s="530">
        <f t="shared" si="7753"/>
        <v>0</v>
      </c>
      <c r="AW5213" s="842">
        <f t="shared" si="7754"/>
        <v>0</v>
      </c>
      <c r="AX5213" s="115">
        <f t="shared" si="7755"/>
        <v>0</v>
      </c>
      <c r="AY5213" s="5">
        <f t="shared" si="7756"/>
        <v>0</v>
      </c>
      <c r="AZ5213" s="7">
        <f>AY5213-AX5213</f>
        <v>0</v>
      </c>
      <c r="BA5213" s="335" t="e">
        <f>AZ5213/AX5213</f>
        <v>#DIV/0!</v>
      </c>
      <c r="BB5213" s="23">
        <f t="shared" si="7759"/>
        <v>0</v>
      </c>
      <c r="BC5213" s="5">
        <f t="shared" si="7774"/>
        <v>0</v>
      </c>
      <c r="BD5213" s="7">
        <f>BC5213-BB5213</f>
        <v>0</v>
      </c>
      <c r="BE5213" s="335" t="e">
        <f>BD5213/BB5213</f>
        <v>#DIV/0!</v>
      </c>
      <c r="BG5213" s="826" t="str">
        <f t="shared" si="7763"/>
        <v>43.12</v>
      </c>
      <c r="BH5213" s="607" t="b">
        <f>COUNTIF('Codes SEC'!$B$2:$B$250,Ministres!BG5213)&gt;0</f>
        <v>1</v>
      </c>
    </row>
    <row r="5214" spans="1:60" ht="35.1" customHeight="1" x14ac:dyDescent="0.25">
      <c r="A5214" s="21" t="s">
        <v>6128</v>
      </c>
      <c r="B5214" s="112">
        <v>15</v>
      </c>
      <c r="C5214" s="116" t="s">
        <v>71</v>
      </c>
      <c r="D5214" s="620">
        <v>1000</v>
      </c>
      <c r="E5214" s="278"/>
      <c r="F5214" s="116">
        <v>10</v>
      </c>
      <c r="G5214" s="700">
        <v>1</v>
      </c>
      <c r="H5214" s="888" t="str">
        <f t="shared" si="7742"/>
        <v>058</v>
      </c>
      <c r="I5214" s="580" t="s">
        <v>3265</v>
      </c>
      <c r="J5214" s="573" t="s">
        <v>2330</v>
      </c>
      <c r="K5214" s="408" t="s">
        <v>5389</v>
      </c>
      <c r="L5214" s="726">
        <v>0</v>
      </c>
      <c r="M5214" s="727">
        <v>0</v>
      </c>
      <c r="N5214" s="931"/>
      <c r="O5214" s="530">
        <f t="shared" si="7743"/>
        <v>0</v>
      </c>
      <c r="P5214" s="530">
        <f t="shared" si="7744"/>
        <v>0</v>
      </c>
      <c r="Q5214" s="646"/>
      <c r="R5214" s="536"/>
      <c r="S5214" s="536"/>
      <c r="T5214" s="536"/>
      <c r="U5214" s="536"/>
      <c r="V5214" s="536"/>
      <c r="W5214" s="683" t="str">
        <f t="shared" si="7745"/>
        <v>OK</v>
      </c>
      <c r="X5214" s="141"/>
      <c r="Y5214" s="141"/>
      <c r="Z5214" s="552"/>
      <c r="AA5214" s="552"/>
      <c r="AB5214" s="683" t="str">
        <f t="shared" si="7746"/>
        <v>OK</v>
      </c>
      <c r="AC5214" s="593"/>
      <c r="AD5214" s="530">
        <f t="shared" si="7747"/>
        <v>0</v>
      </c>
      <c r="AE5214" s="842">
        <f t="shared" si="7748"/>
        <v>0</v>
      </c>
      <c r="AF5214" s="931"/>
      <c r="AG5214" s="530">
        <f t="shared" si="7749"/>
        <v>0</v>
      </c>
      <c r="AH5214" s="530">
        <f t="shared" si="7750"/>
        <v>0</v>
      </c>
      <c r="AI5214" s="641"/>
      <c r="AJ5214" s="537"/>
      <c r="AK5214" s="537"/>
      <c r="AL5214" s="537"/>
      <c r="AM5214" s="537"/>
      <c r="AN5214" s="537"/>
      <c r="AO5214" s="683" t="str">
        <f t="shared" si="7751"/>
        <v>OK</v>
      </c>
      <c r="AP5214" s="141"/>
      <c r="AQ5214" s="141"/>
      <c r="AR5214" s="552"/>
      <c r="AS5214" s="552"/>
      <c r="AT5214" s="683" t="str">
        <f t="shared" si="7752"/>
        <v>OK</v>
      </c>
      <c r="AU5214" s="593"/>
      <c r="AV5214" s="530">
        <f t="shared" si="7753"/>
        <v>0</v>
      </c>
      <c r="AW5214" s="842">
        <f t="shared" si="7754"/>
        <v>0</v>
      </c>
      <c r="AX5214" s="115">
        <f t="shared" si="7755"/>
        <v>0</v>
      </c>
      <c r="AY5214" s="5">
        <f t="shared" si="7756"/>
        <v>0</v>
      </c>
      <c r="AZ5214" s="7">
        <f t="shared" si="7757"/>
        <v>0</v>
      </c>
      <c r="BA5214" s="335" t="e">
        <f t="shared" si="7758"/>
        <v>#DIV/0!</v>
      </c>
      <c r="BB5214" s="23">
        <f t="shared" si="7759"/>
        <v>0</v>
      </c>
      <c r="BC5214" s="5">
        <f t="shared" ref="BC5214:BC5215" si="7775">AW5214</f>
        <v>0</v>
      </c>
      <c r="BD5214" s="7">
        <f t="shared" si="7761"/>
        <v>0</v>
      </c>
      <c r="BE5214" s="335" t="e">
        <f t="shared" si="7762"/>
        <v>#DIV/0!</v>
      </c>
      <c r="BG5214" s="826" t="str">
        <f t="shared" si="7763"/>
        <v>43.22</v>
      </c>
      <c r="BH5214" s="607" t="b">
        <f>COUNTIF('Codes SEC'!$B$2:$B$250,Ministres!BG5214)&gt;0</f>
        <v>1</v>
      </c>
    </row>
    <row r="5215" spans="1:60" ht="35.1" customHeight="1" x14ac:dyDescent="0.25">
      <c r="A5215" s="21" t="s">
        <v>6128</v>
      </c>
      <c r="B5215" s="112">
        <v>15</v>
      </c>
      <c r="C5215" s="116" t="s">
        <v>71</v>
      </c>
      <c r="D5215" s="620">
        <v>1000</v>
      </c>
      <c r="E5215" s="278"/>
      <c r="F5215" s="116">
        <v>10</v>
      </c>
      <c r="G5215" s="700">
        <v>1</v>
      </c>
      <c r="H5215" s="888" t="str">
        <f t="shared" si="7742"/>
        <v>058</v>
      </c>
      <c r="I5215" s="580" t="s">
        <v>3287</v>
      </c>
      <c r="J5215" s="573" t="s">
        <v>2332</v>
      </c>
      <c r="K5215" s="408" t="s">
        <v>5422</v>
      </c>
      <c r="L5215" s="726">
        <v>0</v>
      </c>
      <c r="M5215" s="727">
        <v>0</v>
      </c>
      <c r="N5215" s="931"/>
      <c r="O5215" s="530">
        <f t="shared" si="7743"/>
        <v>0</v>
      </c>
      <c r="P5215" s="530">
        <f t="shared" si="7744"/>
        <v>0</v>
      </c>
      <c r="Q5215" s="646"/>
      <c r="R5215" s="536"/>
      <c r="S5215" s="536"/>
      <c r="T5215" s="536"/>
      <c r="U5215" s="536"/>
      <c r="V5215" s="536"/>
      <c r="W5215" s="683" t="str">
        <f t="shared" si="7745"/>
        <v>OK</v>
      </c>
      <c r="X5215" s="141"/>
      <c r="Y5215" s="141"/>
      <c r="Z5215" s="552"/>
      <c r="AA5215" s="552"/>
      <c r="AB5215" s="683" t="str">
        <f t="shared" si="7746"/>
        <v>OK</v>
      </c>
      <c r="AC5215" s="593"/>
      <c r="AD5215" s="530">
        <f t="shared" si="7747"/>
        <v>0</v>
      </c>
      <c r="AE5215" s="842">
        <f t="shared" si="7748"/>
        <v>0</v>
      </c>
      <c r="AF5215" s="931"/>
      <c r="AG5215" s="530">
        <f t="shared" si="7749"/>
        <v>0</v>
      </c>
      <c r="AH5215" s="530">
        <f t="shared" si="7750"/>
        <v>0</v>
      </c>
      <c r="AI5215" s="641"/>
      <c r="AJ5215" s="537"/>
      <c r="AK5215" s="537"/>
      <c r="AL5215" s="537"/>
      <c r="AM5215" s="537"/>
      <c r="AN5215" s="537"/>
      <c r="AO5215" s="683" t="str">
        <f t="shared" si="7751"/>
        <v>OK</v>
      </c>
      <c r="AP5215" s="141"/>
      <c r="AQ5215" s="141"/>
      <c r="AR5215" s="552"/>
      <c r="AS5215" s="552"/>
      <c r="AT5215" s="683" t="str">
        <f t="shared" si="7752"/>
        <v>OK</v>
      </c>
      <c r="AU5215" s="593"/>
      <c r="AV5215" s="530">
        <f t="shared" si="7753"/>
        <v>0</v>
      </c>
      <c r="AW5215" s="842">
        <f t="shared" si="7754"/>
        <v>0</v>
      </c>
      <c r="AX5215" s="115">
        <f t="shared" si="7755"/>
        <v>0</v>
      </c>
      <c r="AY5215" s="5">
        <f t="shared" si="7756"/>
        <v>0</v>
      </c>
      <c r="AZ5215" s="7">
        <f t="shared" si="7757"/>
        <v>0</v>
      </c>
      <c r="BA5215" s="335" t="e">
        <f t="shared" si="7758"/>
        <v>#DIV/0!</v>
      </c>
      <c r="BB5215" s="23">
        <f t="shared" si="7759"/>
        <v>0</v>
      </c>
      <c r="BC5215" s="5">
        <f t="shared" si="7775"/>
        <v>0</v>
      </c>
      <c r="BD5215" s="7">
        <f t="shared" si="7761"/>
        <v>0</v>
      </c>
      <c r="BE5215" s="335" t="e">
        <f t="shared" si="7762"/>
        <v>#DIV/0!</v>
      </c>
      <c r="BG5215" s="826" t="str">
        <f t="shared" si="7763"/>
        <v>43.59</v>
      </c>
      <c r="BH5215" s="607" t="b">
        <f>COUNTIF('Codes SEC'!$B$2:$B$250,Ministres!BG5215)&gt;0</f>
        <v>1</v>
      </c>
    </row>
    <row r="5216" spans="1:60" ht="12.75" customHeight="1" x14ac:dyDescent="0.25">
      <c r="A5216" s="227"/>
      <c r="B5216" s="209"/>
      <c r="C5216" s="253"/>
      <c r="D5216" s="625"/>
      <c r="E5216" s="280"/>
      <c r="F5216" s="253"/>
      <c r="G5216" s="701"/>
      <c r="H5216" s="892"/>
      <c r="I5216" s="581"/>
      <c r="J5216" s="574"/>
      <c r="K5216" s="514" t="s">
        <v>95</v>
      </c>
      <c r="L5216" s="313">
        <f t="shared" ref="L5216:V5216" si="7776">L5203+L5204+L5205+L5212+L5214+L5213+L5215+L5208+L5209+L5211+L5210+L5207+L5206</f>
        <v>61766</v>
      </c>
      <c r="M5216" s="744">
        <f t="shared" si="7776"/>
        <v>61766</v>
      </c>
      <c r="N5216" s="930">
        <f t="shared" si="7776"/>
        <v>0</v>
      </c>
      <c r="O5216" s="790">
        <f t="shared" si="7776"/>
        <v>-61766</v>
      </c>
      <c r="P5216" s="790">
        <f t="shared" si="7776"/>
        <v>0</v>
      </c>
      <c r="Q5216" s="787">
        <f t="shared" si="7776"/>
        <v>0</v>
      </c>
      <c r="R5216" s="648">
        <f t="shared" si="7776"/>
        <v>0</v>
      </c>
      <c r="S5216" s="648">
        <f t="shared" si="7776"/>
        <v>0</v>
      </c>
      <c r="T5216" s="648">
        <f t="shared" si="7776"/>
        <v>0</v>
      </c>
      <c r="U5216" s="648">
        <f t="shared" si="7776"/>
        <v>0</v>
      </c>
      <c r="V5216" s="648">
        <f t="shared" si="7776"/>
        <v>0</v>
      </c>
      <c r="W5216" s="790"/>
      <c r="X5216" s="649">
        <f>X5203+X5204+X5205+X5212+X5214+X5213+X5215+X5208+X5209+X5211+X5210+X5207+X5206</f>
        <v>0</v>
      </c>
      <c r="Y5216" s="649">
        <f>Y5203+Y5204+Y5205+Y5212+Y5214+Y5213+Y5215+Y5208+Y5209+Y5211+Y5210+Y5207+Y5206</f>
        <v>0</v>
      </c>
      <c r="Z5216" s="648">
        <f>Z5203+Z5204+Z5205+Z5212+Z5214+Z5213+Z5215+Z5208+Z5209+Z5211+Z5210+Z5207+Z5206</f>
        <v>0</v>
      </c>
      <c r="AA5216" s="648">
        <f>AA5203+AA5204+AA5205+AA5212+AA5214+AA5213+AA5215+AA5208+AA5209+AA5211+AA5210+AA5207+AA5206</f>
        <v>0</v>
      </c>
      <c r="AB5216" s="790"/>
      <c r="AC5216" s="649">
        <f t="shared" ref="AC5216:AN5216" si="7777">AC5203+AC5204+AC5205+AC5212+AC5214+AC5213+AC5215+AC5208+AC5209+AC5211+AC5210+AC5207+AC5206</f>
        <v>0</v>
      </c>
      <c r="AD5216" s="790">
        <f>AD5203+AD5204+AD5205+AD5212+AD5214+AD5213+AD5215+AD5208+AD5209+AD5211+AD5210+AD5207+AD5206</f>
        <v>0</v>
      </c>
      <c r="AE5216" s="843">
        <f>AE5203+AE5204+AE5205+AE5212+AE5214+AE5213+AE5215+AE5208+AE5209+AE5211+AE5210+AE5207+AE5206</f>
        <v>0</v>
      </c>
      <c r="AF5216" s="930">
        <f t="shared" si="7777"/>
        <v>0</v>
      </c>
      <c r="AG5216" s="790">
        <f t="shared" si="7777"/>
        <v>-61766</v>
      </c>
      <c r="AH5216" s="790">
        <f t="shared" si="7777"/>
        <v>0</v>
      </c>
      <c r="AI5216" s="787">
        <f t="shared" si="7777"/>
        <v>0</v>
      </c>
      <c r="AJ5216" s="648">
        <f t="shared" si="7777"/>
        <v>0</v>
      </c>
      <c r="AK5216" s="648">
        <f t="shared" si="7777"/>
        <v>0</v>
      </c>
      <c r="AL5216" s="648">
        <f t="shared" si="7777"/>
        <v>0</v>
      </c>
      <c r="AM5216" s="648">
        <f t="shared" si="7777"/>
        <v>0</v>
      </c>
      <c r="AN5216" s="648">
        <f t="shared" si="7777"/>
        <v>0</v>
      </c>
      <c r="AO5216" s="790"/>
      <c r="AP5216" s="649">
        <f>AP5203+AP5204+AP5205+AP5212+AP5214+AP5213+AP5215+AP5208+AP5209+AP5211+AP5210+AP5207+AP5206</f>
        <v>0</v>
      </c>
      <c r="AQ5216" s="649">
        <f>AQ5203+AQ5204+AQ5205+AQ5212+AQ5214+AQ5213+AQ5215+AQ5208+AQ5209+AQ5211+AQ5210+AQ5207+AQ5206</f>
        <v>0</v>
      </c>
      <c r="AR5216" s="648">
        <f>AR5203+AR5204+AR5205+AR5212+AR5214+AR5213+AR5215+AR5208+AR5209+AR5211+AR5210+AR5207+AR5206</f>
        <v>0</v>
      </c>
      <c r="AS5216" s="648">
        <f>AS5203+AS5204+AS5205+AS5212+AS5214+AS5213+AS5215+AS5208+AS5209+AS5211+AS5210+AS5207+AS5206</f>
        <v>0</v>
      </c>
      <c r="AT5216" s="790"/>
      <c r="AU5216" s="649">
        <f t="shared" ref="AU5216:BE5216" si="7778">AU5203+AU5204+AU5205+AU5212+AU5214+AU5213+AU5215+AU5208+AU5209+AU5211+AU5210+AU5207+AU5206</f>
        <v>0</v>
      </c>
      <c r="AV5216" s="790">
        <f t="shared" si="7778"/>
        <v>0</v>
      </c>
      <c r="AW5216" s="843">
        <f t="shared" si="7778"/>
        <v>0</v>
      </c>
      <c r="AX5216" s="352">
        <f t="shared" si="7778"/>
        <v>61766</v>
      </c>
      <c r="AY5216" s="353">
        <f t="shared" si="7778"/>
        <v>0</v>
      </c>
      <c r="AZ5216" s="353">
        <f t="shared" si="7778"/>
        <v>-61766</v>
      </c>
      <c r="BA5216" s="354" t="e">
        <f t="shared" si="7778"/>
        <v>#DIV/0!</v>
      </c>
      <c r="BB5216" s="327">
        <f t="shared" si="7778"/>
        <v>61766</v>
      </c>
      <c r="BC5216" s="353">
        <f t="shared" si="7778"/>
        <v>0</v>
      </c>
      <c r="BD5216" s="353">
        <f t="shared" si="7778"/>
        <v>-61766</v>
      </c>
      <c r="BE5216" s="354" t="e">
        <f t="shared" si="7778"/>
        <v>#DIV/0!</v>
      </c>
      <c r="BF5216" s="40"/>
      <c r="BG5216" s="826"/>
      <c r="BH5216" s="607"/>
    </row>
    <row r="5217" spans="1:66" ht="12.75" customHeight="1" x14ac:dyDescent="0.25">
      <c r="A5217" s="21"/>
      <c r="B5217" s="112"/>
      <c r="C5217" s="116"/>
      <c r="D5217" s="623"/>
      <c r="E5217" s="278"/>
      <c r="F5217" s="116"/>
      <c r="G5217" s="700"/>
      <c r="H5217" s="888"/>
      <c r="I5217" s="580"/>
      <c r="J5217" s="573"/>
      <c r="K5217" s="409"/>
      <c r="L5217" s="731"/>
      <c r="M5217" s="732"/>
      <c r="N5217" s="931"/>
      <c r="O5217" s="923"/>
      <c r="P5217" s="923"/>
      <c r="Q5217" s="641"/>
      <c r="R5217" s="537"/>
      <c r="S5217" s="537"/>
      <c r="T5217" s="537"/>
      <c r="U5217" s="537"/>
      <c r="V5217" s="537"/>
      <c r="W5217" s="531"/>
      <c r="X5217" s="141"/>
      <c r="Y5217" s="141"/>
      <c r="Z5217" s="552"/>
      <c r="AA5217" s="552"/>
      <c r="AB5217" s="531"/>
      <c r="AC5217" s="593"/>
      <c r="AD5217" s="923"/>
      <c r="AE5217" s="846"/>
      <c r="AF5217" s="931"/>
      <c r="AG5217" s="923"/>
      <c r="AH5217" s="923"/>
      <c r="AI5217" s="641"/>
      <c r="AJ5217" s="537"/>
      <c r="AK5217" s="537"/>
      <c r="AL5217" s="537"/>
      <c r="AM5217" s="537"/>
      <c r="AN5217" s="537"/>
      <c r="AO5217" s="531"/>
      <c r="AP5217" s="141"/>
      <c r="AQ5217" s="141"/>
      <c r="AR5217" s="552"/>
      <c r="AS5217" s="552"/>
      <c r="AT5217" s="531"/>
      <c r="AU5217" s="593"/>
      <c r="AV5217" s="923"/>
      <c r="AW5217" s="846"/>
      <c r="AX5217" s="115"/>
      <c r="AY5217" s="5"/>
      <c r="AZ5217" s="5"/>
      <c r="BA5217" s="335"/>
      <c r="BC5217" s="5"/>
      <c r="BD5217" s="5"/>
      <c r="BE5217" s="335"/>
      <c r="BG5217" s="826"/>
      <c r="BH5217" s="607"/>
    </row>
    <row r="5218" spans="1:66" ht="12.75" customHeight="1" x14ac:dyDescent="0.25">
      <c r="A5218" s="21"/>
      <c r="B5218" s="112"/>
      <c r="C5218" s="116"/>
      <c r="D5218" s="623"/>
      <c r="E5218" s="278"/>
      <c r="F5218" s="116"/>
      <c r="G5218" s="700"/>
      <c r="H5218" s="888"/>
      <c r="I5218" s="580"/>
      <c r="J5218" s="573"/>
      <c r="K5218" s="410" t="s">
        <v>58</v>
      </c>
      <c r="L5218" s="731"/>
      <c r="M5218" s="732"/>
      <c r="N5218" s="931"/>
      <c r="O5218" s="923"/>
      <c r="P5218" s="923"/>
      <c r="Q5218" s="641"/>
      <c r="R5218" s="537"/>
      <c r="S5218" s="537"/>
      <c r="T5218" s="537"/>
      <c r="U5218" s="537"/>
      <c r="V5218" s="537"/>
      <c r="W5218" s="531"/>
      <c r="X5218" s="141"/>
      <c r="Y5218" s="141"/>
      <c r="Z5218" s="552"/>
      <c r="AA5218" s="552"/>
      <c r="AB5218" s="531"/>
      <c r="AC5218" s="593"/>
      <c r="AD5218" s="923"/>
      <c r="AE5218" s="846"/>
      <c r="AF5218" s="931"/>
      <c r="AG5218" s="923"/>
      <c r="AH5218" s="923"/>
      <c r="AI5218" s="641"/>
      <c r="AJ5218" s="537"/>
      <c r="AK5218" s="537"/>
      <c r="AL5218" s="537"/>
      <c r="AM5218" s="537"/>
      <c r="AN5218" s="537"/>
      <c r="AO5218" s="531"/>
      <c r="AP5218" s="141"/>
      <c r="AQ5218" s="141"/>
      <c r="AR5218" s="552"/>
      <c r="AS5218" s="552"/>
      <c r="AT5218" s="531"/>
      <c r="AU5218" s="593"/>
      <c r="AV5218" s="923"/>
      <c r="AW5218" s="846"/>
      <c r="AX5218" s="115"/>
      <c r="AY5218" s="5"/>
      <c r="AZ5218" s="5"/>
      <c r="BA5218" s="335"/>
      <c r="BC5218" s="5"/>
      <c r="BD5218" s="5"/>
      <c r="BE5218" s="335"/>
      <c r="BG5218" s="826"/>
      <c r="BH5218" s="607"/>
    </row>
    <row r="5219" spans="1:66" ht="12.75" customHeight="1" x14ac:dyDescent="0.25">
      <c r="A5219" s="21"/>
      <c r="B5219" s="112"/>
      <c r="C5219" s="116"/>
      <c r="D5219" s="623"/>
      <c r="E5219" s="278"/>
      <c r="F5219" s="116"/>
      <c r="G5219" s="700"/>
      <c r="H5219" s="888"/>
      <c r="I5219" s="580"/>
      <c r="J5219" s="573"/>
      <c r="K5219" s="411"/>
      <c r="L5219" s="731"/>
      <c r="M5219" s="732"/>
      <c r="N5219" s="931"/>
      <c r="O5219" s="923"/>
      <c r="P5219" s="923"/>
      <c r="Q5219" s="641"/>
      <c r="R5219" s="537"/>
      <c r="S5219" s="537"/>
      <c r="T5219" s="537"/>
      <c r="U5219" s="537"/>
      <c r="V5219" s="537"/>
      <c r="W5219" s="531"/>
      <c r="X5219" s="141"/>
      <c r="Y5219" s="141"/>
      <c r="Z5219" s="552"/>
      <c r="AA5219" s="552"/>
      <c r="AB5219" s="531"/>
      <c r="AC5219" s="593"/>
      <c r="AD5219" s="923"/>
      <c r="AE5219" s="846"/>
      <c r="AF5219" s="931"/>
      <c r="AG5219" s="923"/>
      <c r="AH5219" s="923"/>
      <c r="AI5219" s="641"/>
      <c r="AJ5219" s="537"/>
      <c r="AK5219" s="537"/>
      <c r="AL5219" s="537"/>
      <c r="AM5219" s="537"/>
      <c r="AN5219" s="537"/>
      <c r="AO5219" s="531"/>
      <c r="AP5219" s="141"/>
      <c r="AQ5219" s="141"/>
      <c r="AR5219" s="552"/>
      <c r="AS5219" s="552"/>
      <c r="AT5219" s="531"/>
      <c r="AU5219" s="593"/>
      <c r="AV5219" s="923"/>
      <c r="AW5219" s="846"/>
      <c r="AX5219" s="115"/>
      <c r="AY5219" s="5"/>
      <c r="AZ5219" s="5"/>
      <c r="BA5219" s="335"/>
      <c r="BC5219" s="5"/>
      <c r="BD5219" s="5"/>
      <c r="BE5219" s="335"/>
      <c r="BG5219" s="826"/>
      <c r="BH5219" s="607"/>
    </row>
    <row r="5220" spans="1:66" ht="35.1" customHeight="1" x14ac:dyDescent="0.25">
      <c r="A5220" s="21" t="s">
        <v>6128</v>
      </c>
      <c r="B5220" s="112">
        <v>15</v>
      </c>
      <c r="C5220" s="116" t="s">
        <v>71</v>
      </c>
      <c r="D5220" s="620">
        <v>1000</v>
      </c>
      <c r="E5220" s="278"/>
      <c r="F5220" s="116">
        <v>10</v>
      </c>
      <c r="G5220" s="700">
        <v>1</v>
      </c>
      <c r="H5220" s="888" t="str">
        <f t="shared" si="7742"/>
        <v>058</v>
      </c>
      <c r="I5220" s="580" t="s">
        <v>3284</v>
      </c>
      <c r="J5220" s="573" t="s">
        <v>2334</v>
      </c>
      <c r="K5220" s="408" t="s">
        <v>459</v>
      </c>
      <c r="L5220" s="726">
        <v>0</v>
      </c>
      <c r="M5220" s="727">
        <v>0</v>
      </c>
      <c r="N5220" s="931"/>
      <c r="O5220" s="530">
        <f t="shared" ref="O5220:O5230" si="7779">IF(N5220&gt;L5220,"0 ",N5220-L5220)</f>
        <v>0</v>
      </c>
      <c r="P5220" s="530">
        <f t="shared" ref="P5220:P5230" si="7780">IF(N5220&lt;L5220,"0 ",N5220-L5220)</f>
        <v>0</v>
      </c>
      <c r="Q5220" s="646"/>
      <c r="R5220" s="536"/>
      <c r="S5220" s="536"/>
      <c r="T5220" s="536"/>
      <c r="U5220" s="536"/>
      <c r="V5220" s="536"/>
      <c r="W5220" s="683" t="str">
        <f t="shared" ref="W5220:W5230" si="7781">IF(SUM(Q5220:V5220)=X5220,"OK",SUM(Q5220:V5220)-X5220)</f>
        <v>OK</v>
      </c>
      <c r="X5220" s="141"/>
      <c r="Y5220" s="141"/>
      <c r="Z5220" s="552"/>
      <c r="AA5220" s="552"/>
      <c r="AB5220" s="683" t="str">
        <f t="shared" ref="AB5220:AB5230" si="7782">IF(SUM(Z5220:AA5220)=AC5220,"OK",SUM(Z5220:AA5220)-AC5220)</f>
        <v>OK</v>
      </c>
      <c r="AC5220" s="593"/>
      <c r="AD5220" s="530">
        <f t="shared" ref="AD5220:AD5230" si="7783">X5220+Y5220+AC5220</f>
        <v>0</v>
      </c>
      <c r="AE5220" s="842">
        <f t="shared" ref="AE5220:AE5230" si="7784">N5220+AD5220</f>
        <v>0</v>
      </c>
      <c r="AF5220" s="931"/>
      <c r="AG5220" s="530">
        <f t="shared" ref="AG5220:AG5230" si="7785">IF(AF5220&gt;M5220,"0 ",AF5220-M5220)</f>
        <v>0</v>
      </c>
      <c r="AH5220" s="530">
        <f t="shared" ref="AH5220:AH5230" si="7786">IF(AF5220&lt;M5220,"0 ",AF5220-M5220)</f>
        <v>0</v>
      </c>
      <c r="AI5220" s="641"/>
      <c r="AJ5220" s="537"/>
      <c r="AK5220" s="537"/>
      <c r="AL5220" s="537"/>
      <c r="AM5220" s="537"/>
      <c r="AN5220" s="537"/>
      <c r="AO5220" s="683" t="str">
        <f t="shared" ref="AO5220:AO5230" si="7787">IF(SUM(AI5220:AN5220)=AP5220,"OK",SUM(AI5220:AN5220)-AP5220)</f>
        <v>OK</v>
      </c>
      <c r="AP5220" s="141"/>
      <c r="AQ5220" s="141"/>
      <c r="AR5220" s="552"/>
      <c r="AS5220" s="552"/>
      <c r="AT5220" s="683" t="str">
        <f t="shared" ref="AT5220:AT5230" si="7788">IF(SUM(AR5220:AS5220)=AU5220,"OK",SUM(AR5220:AS5220)-AU5220)</f>
        <v>OK</v>
      </c>
      <c r="AU5220" s="593"/>
      <c r="AV5220" s="530">
        <f t="shared" ref="AV5220:AV5230" si="7789">AP5220+AQ5220+AU5220</f>
        <v>0</v>
      </c>
      <c r="AW5220" s="842">
        <f t="shared" ref="AW5220:AW5230" si="7790">AF5220+AV5220</f>
        <v>0</v>
      </c>
      <c r="AX5220" s="115">
        <f t="shared" ref="AX5220:AX5230" si="7791">L5220</f>
        <v>0</v>
      </c>
      <c r="AY5220" s="5">
        <f t="shared" ref="AY5220:AY5230" si="7792">AE5220</f>
        <v>0</v>
      </c>
      <c r="AZ5220" s="7">
        <f t="shared" ref="AZ5220:AZ5227" si="7793">AY5220-AX5220</f>
        <v>0</v>
      </c>
      <c r="BA5220" s="335" t="e">
        <f t="shared" ref="BA5220:BA5230" si="7794">AZ5220/AX5220</f>
        <v>#DIV/0!</v>
      </c>
      <c r="BB5220" s="23">
        <f t="shared" ref="BB5220:BB5230" si="7795">M5220</f>
        <v>0</v>
      </c>
      <c r="BC5220" s="5">
        <f t="shared" ref="BC5220:BC5225" si="7796">AW5220</f>
        <v>0</v>
      </c>
      <c r="BD5220" s="7">
        <f t="shared" ref="BD5220:BD5227" si="7797">BC5220-BB5220</f>
        <v>0</v>
      </c>
      <c r="BE5220" s="335" t="e">
        <f t="shared" ref="BE5220:BE5230" si="7798">BD5220/BB5220</f>
        <v>#DIV/0!</v>
      </c>
      <c r="BG5220" s="826" t="str">
        <f t="shared" ref="BG5220:BG5230" si="7799">RIGHT(LEFT(I5220,3),2)&amp;"."&amp;RIGHT(LEFT(I5220,5),2)</f>
        <v>51.12</v>
      </c>
      <c r="BH5220" s="607" t="b">
        <f>COUNTIF('Codes SEC'!$B$2:$B$250,Ministres!BG5220)&gt;0</f>
        <v>1</v>
      </c>
    </row>
    <row r="5221" spans="1:66" ht="35.1" customHeight="1" x14ac:dyDescent="0.25">
      <c r="A5221" s="21" t="s">
        <v>6128</v>
      </c>
      <c r="B5221" s="112">
        <v>15</v>
      </c>
      <c r="C5221" s="116" t="s">
        <v>71</v>
      </c>
      <c r="D5221" s="620">
        <v>1000</v>
      </c>
      <c r="E5221" s="278"/>
      <c r="F5221" s="116">
        <v>12</v>
      </c>
      <c r="G5221" s="700">
        <v>1</v>
      </c>
      <c r="H5221" s="888" t="str">
        <f t="shared" si="7742"/>
        <v>058</v>
      </c>
      <c r="I5221" s="580" t="s">
        <v>3284</v>
      </c>
      <c r="J5221" s="573" t="s">
        <v>2335</v>
      </c>
      <c r="K5221" s="408" t="s">
        <v>5423</v>
      </c>
      <c r="L5221" s="726">
        <v>0</v>
      </c>
      <c r="M5221" s="727">
        <v>0</v>
      </c>
      <c r="N5221" s="931"/>
      <c r="O5221" s="530">
        <f t="shared" si="7779"/>
        <v>0</v>
      </c>
      <c r="P5221" s="530">
        <f t="shared" si="7780"/>
        <v>0</v>
      </c>
      <c r="Q5221" s="646"/>
      <c r="R5221" s="536"/>
      <c r="S5221" s="536"/>
      <c r="T5221" s="536"/>
      <c r="U5221" s="536"/>
      <c r="V5221" s="536"/>
      <c r="W5221" s="683" t="str">
        <f t="shared" si="7781"/>
        <v>OK</v>
      </c>
      <c r="X5221" s="141"/>
      <c r="Y5221" s="141"/>
      <c r="Z5221" s="552"/>
      <c r="AA5221" s="552"/>
      <c r="AB5221" s="683" t="str">
        <f t="shared" si="7782"/>
        <v>OK</v>
      </c>
      <c r="AC5221" s="593"/>
      <c r="AD5221" s="530">
        <f t="shared" si="7783"/>
        <v>0</v>
      </c>
      <c r="AE5221" s="842">
        <f t="shared" si="7784"/>
        <v>0</v>
      </c>
      <c r="AF5221" s="931"/>
      <c r="AG5221" s="530">
        <f t="shared" si="7785"/>
        <v>0</v>
      </c>
      <c r="AH5221" s="530">
        <f t="shared" si="7786"/>
        <v>0</v>
      </c>
      <c r="AI5221" s="641"/>
      <c r="AJ5221" s="537"/>
      <c r="AK5221" s="537"/>
      <c r="AL5221" s="537"/>
      <c r="AM5221" s="537"/>
      <c r="AN5221" s="537"/>
      <c r="AO5221" s="683" t="str">
        <f t="shared" si="7787"/>
        <v>OK</v>
      </c>
      <c r="AP5221" s="141"/>
      <c r="AQ5221" s="141"/>
      <c r="AR5221" s="552"/>
      <c r="AS5221" s="552"/>
      <c r="AT5221" s="683" t="str">
        <f t="shared" si="7788"/>
        <v>OK</v>
      </c>
      <c r="AU5221" s="593"/>
      <c r="AV5221" s="530">
        <f t="shared" si="7789"/>
        <v>0</v>
      </c>
      <c r="AW5221" s="842">
        <f t="shared" si="7790"/>
        <v>0</v>
      </c>
      <c r="AX5221" s="115">
        <f t="shared" si="7791"/>
        <v>0</v>
      </c>
      <c r="AY5221" s="5">
        <f t="shared" si="7792"/>
        <v>0</v>
      </c>
      <c r="AZ5221" s="7">
        <f t="shared" si="7793"/>
        <v>0</v>
      </c>
      <c r="BA5221" s="335" t="e">
        <f t="shared" si="7794"/>
        <v>#DIV/0!</v>
      </c>
      <c r="BB5221" s="23">
        <f t="shared" si="7795"/>
        <v>0</v>
      </c>
      <c r="BC5221" s="5">
        <f t="shared" si="7796"/>
        <v>0</v>
      </c>
      <c r="BD5221" s="7">
        <f t="shared" si="7797"/>
        <v>0</v>
      </c>
      <c r="BE5221" s="335" t="e">
        <f t="shared" si="7798"/>
        <v>#DIV/0!</v>
      </c>
      <c r="BG5221" s="826" t="str">
        <f t="shared" si="7799"/>
        <v>51.12</v>
      </c>
      <c r="BH5221" s="607" t="b">
        <f>COUNTIF('Codes SEC'!$B$2:$B$250,Ministres!BG5221)&gt;0</f>
        <v>1</v>
      </c>
    </row>
    <row r="5222" spans="1:66" ht="35.1" customHeight="1" x14ac:dyDescent="0.25">
      <c r="A5222" s="222" t="s">
        <v>6128</v>
      </c>
      <c r="B5222" s="112" t="s">
        <v>5019</v>
      </c>
      <c r="C5222" s="116" t="s">
        <v>71</v>
      </c>
      <c r="D5222" s="620">
        <v>1000</v>
      </c>
      <c r="E5222" s="278"/>
      <c r="F5222" s="116">
        <v>12</v>
      </c>
      <c r="G5222" s="700"/>
      <c r="H5222" s="888" t="str">
        <f t="shared" si="7742"/>
        <v>058</v>
      </c>
      <c r="I5222" s="580">
        <v>85310000</v>
      </c>
      <c r="J5222" s="689" t="s">
        <v>5921</v>
      </c>
      <c r="K5222" s="411" t="s">
        <v>5922</v>
      </c>
      <c r="L5222" s="733">
        <v>0</v>
      </c>
      <c r="M5222" s="734">
        <v>0</v>
      </c>
      <c r="N5222" s="931"/>
      <c r="O5222" s="530">
        <f t="shared" si="7779"/>
        <v>0</v>
      </c>
      <c r="P5222" s="530">
        <f t="shared" si="7780"/>
        <v>0</v>
      </c>
      <c r="Q5222" s="646"/>
      <c r="R5222" s="536"/>
      <c r="S5222" s="536"/>
      <c r="T5222" s="536"/>
      <c r="U5222" s="536"/>
      <c r="V5222" s="536"/>
      <c r="W5222" s="683" t="str">
        <f t="shared" si="7781"/>
        <v>OK</v>
      </c>
      <c r="X5222" s="141"/>
      <c r="Y5222" s="141"/>
      <c r="Z5222" s="552"/>
      <c r="AA5222" s="552"/>
      <c r="AB5222" s="683" t="str">
        <f t="shared" si="7782"/>
        <v>OK</v>
      </c>
      <c r="AC5222" s="593"/>
      <c r="AD5222" s="530">
        <f t="shared" si="7783"/>
        <v>0</v>
      </c>
      <c r="AE5222" s="842">
        <f t="shared" si="7784"/>
        <v>0</v>
      </c>
      <c r="AF5222" s="931"/>
      <c r="AG5222" s="530">
        <f t="shared" si="7785"/>
        <v>0</v>
      </c>
      <c r="AH5222" s="530">
        <f t="shared" si="7786"/>
        <v>0</v>
      </c>
      <c r="AI5222" s="641"/>
      <c r="AJ5222" s="537"/>
      <c r="AK5222" s="537"/>
      <c r="AL5222" s="537"/>
      <c r="AM5222" s="537"/>
      <c r="AN5222" s="537"/>
      <c r="AO5222" s="683" t="str">
        <f t="shared" si="7787"/>
        <v>OK</v>
      </c>
      <c r="AP5222" s="141"/>
      <c r="AQ5222" s="141"/>
      <c r="AR5222" s="552"/>
      <c r="AS5222" s="552"/>
      <c r="AT5222" s="683" t="str">
        <f t="shared" si="7788"/>
        <v>OK</v>
      </c>
      <c r="AU5222" s="593"/>
      <c r="AV5222" s="530">
        <f t="shared" si="7789"/>
        <v>0</v>
      </c>
      <c r="AW5222" s="842">
        <f t="shared" si="7790"/>
        <v>0</v>
      </c>
      <c r="AX5222" s="115">
        <f t="shared" si="7791"/>
        <v>0</v>
      </c>
      <c r="AY5222" s="5">
        <f t="shared" si="7792"/>
        <v>0</v>
      </c>
      <c r="AZ5222" s="7">
        <f>AY5222-AX5222</f>
        <v>0</v>
      </c>
      <c r="BA5222" s="335" t="e">
        <f>AZ5222/AX5222</f>
        <v>#DIV/0!</v>
      </c>
      <c r="BB5222" s="23">
        <f t="shared" si="7795"/>
        <v>0</v>
      </c>
      <c r="BC5222" s="5">
        <f t="shared" si="7796"/>
        <v>0</v>
      </c>
      <c r="BD5222" s="7">
        <f>BC5222-BB5222</f>
        <v>0</v>
      </c>
      <c r="BE5222" s="335" t="e">
        <f>BD5222/BB5222</f>
        <v>#DIV/0!</v>
      </c>
      <c r="BG5222" s="826" t="str">
        <f t="shared" si="7799"/>
        <v>53.10</v>
      </c>
      <c r="BH5222" s="607" t="b">
        <f>COUNTIF('Codes SEC'!$B$2:$B$250,Ministres!BG5222)&gt;0</f>
        <v>1</v>
      </c>
    </row>
    <row r="5223" spans="1:66" ht="35.1" customHeight="1" x14ac:dyDescent="0.25">
      <c r="A5223" s="222" t="s">
        <v>6128</v>
      </c>
      <c r="B5223" s="112">
        <v>15</v>
      </c>
      <c r="C5223" s="116" t="s">
        <v>71</v>
      </c>
      <c r="D5223" s="620">
        <v>1000</v>
      </c>
      <c r="F5223" s="116">
        <v>12</v>
      </c>
      <c r="G5223" s="700">
        <v>1</v>
      </c>
      <c r="H5223" s="888" t="str">
        <f t="shared" si="7742"/>
        <v>058</v>
      </c>
      <c r="I5223" s="580">
        <v>86131000</v>
      </c>
      <c r="J5223" s="573" t="s">
        <v>3547</v>
      </c>
      <c r="K5223" s="424" t="s">
        <v>4710</v>
      </c>
      <c r="L5223" s="738">
        <v>63</v>
      </c>
      <c r="M5223" s="739">
        <v>63</v>
      </c>
      <c r="N5223" s="931"/>
      <c r="O5223" s="530">
        <f t="shared" si="7779"/>
        <v>-63</v>
      </c>
      <c r="P5223" s="530" t="str">
        <f t="shared" si="7780"/>
        <v xml:space="preserve">0 </v>
      </c>
      <c r="Q5223" s="641"/>
      <c r="R5223" s="537"/>
      <c r="S5223" s="537"/>
      <c r="T5223" s="537"/>
      <c r="U5223" s="537"/>
      <c r="V5223" s="537"/>
      <c r="W5223" s="683" t="str">
        <f t="shared" si="7781"/>
        <v>OK</v>
      </c>
      <c r="X5223" s="141"/>
      <c r="Y5223" s="141"/>
      <c r="Z5223" s="552"/>
      <c r="AA5223" s="552"/>
      <c r="AB5223" s="683" t="str">
        <f t="shared" si="7782"/>
        <v>OK</v>
      </c>
      <c r="AC5223" s="593"/>
      <c r="AD5223" s="530">
        <f t="shared" si="7783"/>
        <v>0</v>
      </c>
      <c r="AE5223" s="842">
        <f t="shared" si="7784"/>
        <v>0</v>
      </c>
      <c r="AF5223" s="931"/>
      <c r="AG5223" s="530">
        <f t="shared" si="7785"/>
        <v>-63</v>
      </c>
      <c r="AH5223" s="530" t="str">
        <f t="shared" si="7786"/>
        <v xml:space="preserve">0 </v>
      </c>
      <c r="AI5223" s="641"/>
      <c r="AJ5223" s="537"/>
      <c r="AK5223" s="537"/>
      <c r="AL5223" s="537"/>
      <c r="AM5223" s="537"/>
      <c r="AN5223" s="537"/>
      <c r="AO5223" s="683" t="str">
        <f t="shared" si="7787"/>
        <v>OK</v>
      </c>
      <c r="AP5223" s="141"/>
      <c r="AQ5223" s="141"/>
      <c r="AR5223" s="552"/>
      <c r="AS5223" s="552"/>
      <c r="AT5223" s="683" t="str">
        <f t="shared" si="7788"/>
        <v>OK</v>
      </c>
      <c r="AU5223" s="593"/>
      <c r="AV5223" s="530">
        <f t="shared" si="7789"/>
        <v>0</v>
      </c>
      <c r="AW5223" s="842">
        <f t="shared" si="7790"/>
        <v>0</v>
      </c>
      <c r="AX5223" s="115">
        <f t="shared" si="7791"/>
        <v>63</v>
      </c>
      <c r="AY5223" s="5">
        <f t="shared" si="7792"/>
        <v>0</v>
      </c>
      <c r="AZ5223" s="5">
        <f>AY5223-AX5223</f>
        <v>-63</v>
      </c>
      <c r="BA5223" s="335">
        <f t="shared" si="7794"/>
        <v>-1</v>
      </c>
      <c r="BB5223" s="23">
        <f t="shared" si="7795"/>
        <v>63</v>
      </c>
      <c r="BC5223" s="5">
        <f t="shared" si="7796"/>
        <v>0</v>
      </c>
      <c r="BD5223" s="5">
        <f>BC5223-BB5223</f>
        <v>-63</v>
      </c>
      <c r="BE5223" s="335">
        <f t="shared" si="7798"/>
        <v>-1</v>
      </c>
      <c r="BG5223" s="826" t="str">
        <f t="shared" si="7799"/>
        <v>61.31</v>
      </c>
      <c r="BH5223" s="607" t="b">
        <f>COUNTIF('Codes SEC'!$B$2:$B$250,Ministres!BG5223)&gt;0</f>
        <v>1</v>
      </c>
    </row>
    <row r="5224" spans="1:66" ht="35.1" customHeight="1" x14ac:dyDescent="0.25">
      <c r="A5224" s="222" t="s">
        <v>6128</v>
      </c>
      <c r="B5224" s="112">
        <v>15</v>
      </c>
      <c r="C5224" s="116" t="s">
        <v>71</v>
      </c>
      <c r="D5224" s="620">
        <v>1000</v>
      </c>
      <c r="F5224" s="116">
        <v>12</v>
      </c>
      <c r="G5224" s="700">
        <v>1</v>
      </c>
      <c r="H5224" s="888" t="str">
        <f t="shared" si="7742"/>
        <v>058</v>
      </c>
      <c r="I5224" s="580">
        <v>86132000</v>
      </c>
      <c r="J5224" s="573" t="s">
        <v>4389</v>
      </c>
      <c r="K5224" s="424" t="s">
        <v>4633</v>
      </c>
      <c r="L5224" s="738">
        <v>32159</v>
      </c>
      <c r="M5224" s="739">
        <v>32159</v>
      </c>
      <c r="N5224" s="931"/>
      <c r="O5224" s="530">
        <f t="shared" si="7779"/>
        <v>-32159</v>
      </c>
      <c r="P5224" s="530" t="str">
        <f t="shared" si="7780"/>
        <v xml:space="preserve">0 </v>
      </c>
      <c r="Q5224" s="641"/>
      <c r="R5224" s="537"/>
      <c r="S5224" s="537"/>
      <c r="T5224" s="537"/>
      <c r="U5224" s="537"/>
      <c r="V5224" s="537"/>
      <c r="W5224" s="683" t="str">
        <f t="shared" si="7781"/>
        <v>OK</v>
      </c>
      <c r="X5224" s="141"/>
      <c r="Y5224" s="141"/>
      <c r="Z5224" s="552"/>
      <c r="AA5224" s="552"/>
      <c r="AB5224" s="683" t="str">
        <f t="shared" si="7782"/>
        <v>OK</v>
      </c>
      <c r="AC5224" s="593"/>
      <c r="AD5224" s="530">
        <f t="shared" si="7783"/>
        <v>0</v>
      </c>
      <c r="AE5224" s="842">
        <f t="shared" si="7784"/>
        <v>0</v>
      </c>
      <c r="AF5224" s="931"/>
      <c r="AG5224" s="530">
        <f t="shared" si="7785"/>
        <v>-32159</v>
      </c>
      <c r="AH5224" s="530" t="str">
        <f t="shared" si="7786"/>
        <v xml:space="preserve">0 </v>
      </c>
      <c r="AI5224" s="641"/>
      <c r="AJ5224" s="537"/>
      <c r="AK5224" s="537"/>
      <c r="AL5224" s="537"/>
      <c r="AM5224" s="537"/>
      <c r="AN5224" s="537"/>
      <c r="AO5224" s="683" t="str">
        <f t="shared" si="7787"/>
        <v>OK</v>
      </c>
      <c r="AP5224" s="141"/>
      <c r="AQ5224" s="141"/>
      <c r="AR5224" s="552"/>
      <c r="AS5224" s="552"/>
      <c r="AT5224" s="683" t="str">
        <f t="shared" si="7788"/>
        <v>OK</v>
      </c>
      <c r="AU5224" s="593"/>
      <c r="AV5224" s="530">
        <f t="shared" si="7789"/>
        <v>0</v>
      </c>
      <c r="AW5224" s="842">
        <f t="shared" si="7790"/>
        <v>0</v>
      </c>
      <c r="AX5224" s="115">
        <f t="shared" si="7791"/>
        <v>32159</v>
      </c>
      <c r="AY5224" s="5">
        <f t="shared" si="7792"/>
        <v>0</v>
      </c>
      <c r="AZ5224" s="5">
        <f>AY5224-AX5224</f>
        <v>-32159</v>
      </c>
      <c r="BA5224" s="335">
        <f t="shared" si="7794"/>
        <v>-1</v>
      </c>
      <c r="BB5224" s="23">
        <f t="shared" si="7795"/>
        <v>32159</v>
      </c>
      <c r="BC5224" s="5">
        <f t="shared" si="7796"/>
        <v>0</v>
      </c>
      <c r="BD5224" s="5">
        <f>BC5224-BB5224</f>
        <v>-32159</v>
      </c>
      <c r="BE5224" s="335">
        <f t="shared" si="7798"/>
        <v>-1</v>
      </c>
      <c r="BG5224" s="826" t="str">
        <f t="shared" si="7799"/>
        <v>61.32</v>
      </c>
      <c r="BH5224" s="607" t="b">
        <f>COUNTIF('Codes SEC'!$B$2:$B$250,Ministres!BG5224)&gt;0</f>
        <v>1</v>
      </c>
    </row>
    <row r="5225" spans="1:66" s="1" customFormat="1" ht="35.1" customHeight="1" x14ac:dyDescent="0.25">
      <c r="A5225" s="21" t="s">
        <v>6128</v>
      </c>
      <c r="B5225" s="112">
        <v>15</v>
      </c>
      <c r="C5225" s="116" t="s">
        <v>71</v>
      </c>
      <c r="D5225" s="620">
        <v>1000</v>
      </c>
      <c r="E5225" s="278"/>
      <c r="F5225" s="116">
        <v>10</v>
      </c>
      <c r="G5225" s="700">
        <v>1</v>
      </c>
      <c r="H5225" s="888" t="str">
        <f t="shared" si="7742"/>
        <v>058</v>
      </c>
      <c r="I5225" s="580" t="s">
        <v>3292</v>
      </c>
      <c r="J5225" s="573" t="s">
        <v>2340</v>
      </c>
      <c r="K5225" s="408" t="s">
        <v>5424</v>
      </c>
      <c r="L5225" s="726">
        <v>0</v>
      </c>
      <c r="M5225" s="727">
        <v>0</v>
      </c>
      <c r="N5225" s="931"/>
      <c r="O5225" s="530">
        <f t="shared" si="7779"/>
        <v>0</v>
      </c>
      <c r="P5225" s="530">
        <f t="shared" si="7780"/>
        <v>0</v>
      </c>
      <c r="Q5225" s="646"/>
      <c r="R5225" s="536"/>
      <c r="S5225" s="536"/>
      <c r="T5225" s="536"/>
      <c r="U5225" s="536"/>
      <c r="V5225" s="536"/>
      <c r="W5225" s="683" t="str">
        <f>IF(SUM(Q5225:V5225)=X5225,"OK",SUM(Q5225:V5225)-X5225)</f>
        <v>OK</v>
      </c>
      <c r="X5225" s="141"/>
      <c r="Y5225" s="141"/>
      <c r="Z5225" s="552"/>
      <c r="AA5225" s="552"/>
      <c r="AB5225" s="683" t="str">
        <f>IF(SUM(Z5225:AA5225)=AC5225,"OK",SUM(Z5225:AA5225)-AC5225)</f>
        <v>OK</v>
      </c>
      <c r="AC5225" s="593"/>
      <c r="AD5225" s="530">
        <f t="shared" si="7783"/>
        <v>0</v>
      </c>
      <c r="AE5225" s="842">
        <f t="shared" si="7784"/>
        <v>0</v>
      </c>
      <c r="AF5225" s="931"/>
      <c r="AG5225" s="530">
        <f t="shared" si="7785"/>
        <v>0</v>
      </c>
      <c r="AH5225" s="530">
        <f t="shared" si="7786"/>
        <v>0</v>
      </c>
      <c r="AI5225" s="641"/>
      <c r="AJ5225" s="537"/>
      <c r="AK5225" s="537"/>
      <c r="AL5225" s="537"/>
      <c r="AM5225" s="537"/>
      <c r="AN5225" s="537"/>
      <c r="AO5225" s="683" t="str">
        <f>IF(SUM(AI5225:AN5225)=AP5225,"OK",SUM(AI5225:AN5225)-AP5225)</f>
        <v>OK</v>
      </c>
      <c r="AP5225" s="141"/>
      <c r="AQ5225" s="141"/>
      <c r="AR5225" s="552"/>
      <c r="AS5225" s="552"/>
      <c r="AT5225" s="683" t="str">
        <f>IF(SUM(AR5225:AS5225)=AU5225,"OK",SUM(AR5225:AS5225)-AU5225)</f>
        <v>OK</v>
      </c>
      <c r="AU5225" s="593"/>
      <c r="AV5225" s="530">
        <f t="shared" si="7789"/>
        <v>0</v>
      </c>
      <c r="AW5225" s="842">
        <f t="shared" si="7790"/>
        <v>0</v>
      </c>
      <c r="AX5225" s="115">
        <f t="shared" si="7791"/>
        <v>0</v>
      </c>
      <c r="AY5225" s="5">
        <f t="shared" si="7792"/>
        <v>0</v>
      </c>
      <c r="AZ5225" s="7">
        <f>AY5225-AX5225</f>
        <v>0</v>
      </c>
      <c r="BA5225" s="335" t="e">
        <f>AZ5225/AX5225</f>
        <v>#DIV/0!</v>
      </c>
      <c r="BB5225" s="23">
        <f t="shared" si="7795"/>
        <v>0</v>
      </c>
      <c r="BC5225" s="5">
        <f t="shared" si="7796"/>
        <v>0</v>
      </c>
      <c r="BD5225" s="7">
        <f>BC5225-BB5225</f>
        <v>0</v>
      </c>
      <c r="BE5225" s="335" t="e">
        <f>BD5225/BB5225</f>
        <v>#DIV/0!</v>
      </c>
      <c r="BF5225" s="41"/>
      <c r="BG5225" s="826" t="str">
        <f t="shared" si="7799"/>
        <v>63.11</v>
      </c>
      <c r="BH5225" s="607" t="b">
        <f>COUNTIF('Codes SEC'!$B$2:$B$250,Ministres!BG5225)&gt;0</f>
        <v>1</v>
      </c>
      <c r="BI5225" s="41"/>
      <c r="BJ5225" s="41"/>
      <c r="BK5225" s="41"/>
      <c r="BL5225" s="41"/>
      <c r="BM5225" s="41"/>
      <c r="BN5225" s="41"/>
    </row>
    <row r="5226" spans="1:66" ht="35.1" customHeight="1" x14ac:dyDescent="0.25">
      <c r="A5226" s="21" t="s">
        <v>6128</v>
      </c>
      <c r="B5226" s="112">
        <v>15</v>
      </c>
      <c r="C5226" s="116" t="s">
        <v>71</v>
      </c>
      <c r="D5226" s="620">
        <v>1000</v>
      </c>
      <c r="E5226" s="278"/>
      <c r="F5226" s="116">
        <v>12</v>
      </c>
      <c r="G5226" s="700">
        <v>1</v>
      </c>
      <c r="H5226" s="888" t="str">
        <f t="shared" si="7742"/>
        <v>058</v>
      </c>
      <c r="I5226" s="580" t="s">
        <v>3269</v>
      </c>
      <c r="J5226" s="573" t="s">
        <v>2338</v>
      </c>
      <c r="K5226" s="408" t="s">
        <v>5388</v>
      </c>
      <c r="L5226" s="733">
        <v>0</v>
      </c>
      <c r="M5226" s="734">
        <v>0</v>
      </c>
      <c r="N5226" s="931"/>
      <c r="O5226" s="530">
        <f t="shared" si="7779"/>
        <v>0</v>
      </c>
      <c r="P5226" s="530">
        <f t="shared" si="7780"/>
        <v>0</v>
      </c>
      <c r="Q5226" s="646"/>
      <c r="R5226" s="536"/>
      <c r="S5226" s="536"/>
      <c r="T5226" s="536"/>
      <c r="U5226" s="536"/>
      <c r="V5226" s="536"/>
      <c r="W5226" s="683" t="str">
        <f t="shared" si="7781"/>
        <v>OK</v>
      </c>
      <c r="X5226" s="141"/>
      <c r="Y5226" s="141"/>
      <c r="Z5226" s="552"/>
      <c r="AA5226" s="552"/>
      <c r="AB5226" s="683" t="str">
        <f t="shared" si="7782"/>
        <v>OK</v>
      </c>
      <c r="AC5226" s="593"/>
      <c r="AD5226" s="530">
        <f t="shared" si="7783"/>
        <v>0</v>
      </c>
      <c r="AE5226" s="842">
        <f t="shared" si="7784"/>
        <v>0</v>
      </c>
      <c r="AF5226" s="931"/>
      <c r="AG5226" s="530">
        <f t="shared" si="7785"/>
        <v>0</v>
      </c>
      <c r="AH5226" s="530">
        <f t="shared" si="7786"/>
        <v>0</v>
      </c>
      <c r="AI5226" s="641"/>
      <c r="AJ5226" s="537"/>
      <c r="AK5226" s="537"/>
      <c r="AL5226" s="537"/>
      <c r="AM5226" s="537"/>
      <c r="AN5226" s="537"/>
      <c r="AO5226" s="683" t="str">
        <f t="shared" si="7787"/>
        <v>OK</v>
      </c>
      <c r="AP5226" s="141"/>
      <c r="AQ5226" s="141"/>
      <c r="AR5226" s="552"/>
      <c r="AS5226" s="552"/>
      <c r="AT5226" s="683" t="str">
        <f t="shared" si="7788"/>
        <v>OK</v>
      </c>
      <c r="AU5226" s="593"/>
      <c r="AV5226" s="530">
        <f t="shared" si="7789"/>
        <v>0</v>
      </c>
      <c r="AW5226" s="842">
        <f t="shared" si="7790"/>
        <v>0</v>
      </c>
      <c r="AX5226" s="115">
        <f t="shared" si="7791"/>
        <v>0</v>
      </c>
      <c r="AY5226" s="5">
        <f t="shared" si="7792"/>
        <v>0</v>
      </c>
      <c r="AZ5226" s="7">
        <f t="shared" si="7793"/>
        <v>0</v>
      </c>
      <c r="BA5226" s="335" t="e">
        <f t="shared" si="7794"/>
        <v>#DIV/0!</v>
      </c>
      <c r="BB5226" s="23">
        <f t="shared" si="7795"/>
        <v>0</v>
      </c>
      <c r="BC5226" s="5">
        <f t="shared" ref="BC5226:BC5230" si="7800">AW5226</f>
        <v>0</v>
      </c>
      <c r="BD5226" s="7">
        <f t="shared" si="7797"/>
        <v>0</v>
      </c>
      <c r="BE5226" s="335" t="e">
        <f t="shared" si="7798"/>
        <v>#DIV/0!</v>
      </c>
      <c r="BG5226" s="826" t="str">
        <f t="shared" si="7799"/>
        <v>63.21</v>
      </c>
      <c r="BH5226" s="607" t="b">
        <f>COUNTIF('Codes SEC'!$B$2:$B$250,Ministres!BG5226)&gt;0</f>
        <v>1</v>
      </c>
    </row>
    <row r="5227" spans="1:66" s="4" customFormat="1" ht="35.1" customHeight="1" x14ac:dyDescent="0.25">
      <c r="A5227" s="21" t="s">
        <v>6128</v>
      </c>
      <c r="B5227" s="112">
        <v>15</v>
      </c>
      <c r="C5227" s="116" t="s">
        <v>71</v>
      </c>
      <c r="D5227" s="620">
        <v>1000</v>
      </c>
      <c r="E5227" s="278"/>
      <c r="F5227" s="116">
        <v>10</v>
      </c>
      <c r="G5227" s="700">
        <v>1</v>
      </c>
      <c r="H5227" s="888" t="str">
        <f t="shared" si="7742"/>
        <v>058</v>
      </c>
      <c r="I5227" s="580" t="s">
        <v>3269</v>
      </c>
      <c r="J5227" s="573" t="s">
        <v>2339</v>
      </c>
      <c r="K5227" s="408" t="s">
        <v>5389</v>
      </c>
      <c r="L5227" s="733">
        <v>0</v>
      </c>
      <c r="M5227" s="734">
        <v>0</v>
      </c>
      <c r="N5227" s="931"/>
      <c r="O5227" s="530">
        <f t="shared" si="7779"/>
        <v>0</v>
      </c>
      <c r="P5227" s="530">
        <f t="shared" si="7780"/>
        <v>0</v>
      </c>
      <c r="Q5227" s="646"/>
      <c r="R5227" s="536"/>
      <c r="S5227" s="536"/>
      <c r="T5227" s="536"/>
      <c r="U5227" s="536"/>
      <c r="V5227" s="536"/>
      <c r="W5227" s="683" t="str">
        <f t="shared" si="7781"/>
        <v>OK</v>
      </c>
      <c r="X5227" s="141"/>
      <c r="Y5227" s="141"/>
      <c r="Z5227" s="552"/>
      <c r="AA5227" s="552"/>
      <c r="AB5227" s="683" t="str">
        <f t="shared" si="7782"/>
        <v>OK</v>
      </c>
      <c r="AC5227" s="593"/>
      <c r="AD5227" s="530">
        <f t="shared" si="7783"/>
        <v>0</v>
      </c>
      <c r="AE5227" s="842">
        <f t="shared" si="7784"/>
        <v>0</v>
      </c>
      <c r="AF5227" s="931"/>
      <c r="AG5227" s="530">
        <f t="shared" si="7785"/>
        <v>0</v>
      </c>
      <c r="AH5227" s="530">
        <f t="shared" si="7786"/>
        <v>0</v>
      </c>
      <c r="AI5227" s="641"/>
      <c r="AJ5227" s="537"/>
      <c r="AK5227" s="537"/>
      <c r="AL5227" s="537"/>
      <c r="AM5227" s="537"/>
      <c r="AN5227" s="537"/>
      <c r="AO5227" s="683" t="str">
        <f t="shared" si="7787"/>
        <v>OK</v>
      </c>
      <c r="AP5227" s="141"/>
      <c r="AQ5227" s="141"/>
      <c r="AR5227" s="552"/>
      <c r="AS5227" s="552"/>
      <c r="AT5227" s="683" t="str">
        <f t="shared" si="7788"/>
        <v>OK</v>
      </c>
      <c r="AU5227" s="142"/>
      <c r="AV5227" s="530">
        <f t="shared" si="7789"/>
        <v>0</v>
      </c>
      <c r="AW5227" s="842">
        <f t="shared" si="7790"/>
        <v>0</v>
      </c>
      <c r="AX5227" s="115">
        <f t="shared" si="7791"/>
        <v>0</v>
      </c>
      <c r="AY5227" s="5">
        <f t="shared" si="7792"/>
        <v>0</v>
      </c>
      <c r="AZ5227" s="7">
        <f t="shared" si="7793"/>
        <v>0</v>
      </c>
      <c r="BA5227" s="335" t="e">
        <f t="shared" si="7794"/>
        <v>#DIV/0!</v>
      </c>
      <c r="BB5227" s="23">
        <f t="shared" si="7795"/>
        <v>0</v>
      </c>
      <c r="BC5227" s="5">
        <f t="shared" si="7800"/>
        <v>0</v>
      </c>
      <c r="BD5227" s="7">
        <f t="shared" si="7797"/>
        <v>0</v>
      </c>
      <c r="BE5227" s="335" t="e">
        <f t="shared" si="7798"/>
        <v>#DIV/0!</v>
      </c>
      <c r="BF5227" s="41"/>
      <c r="BG5227" s="826" t="str">
        <f t="shared" si="7799"/>
        <v>63.21</v>
      </c>
      <c r="BH5227" s="607" t="b">
        <f>COUNTIF('Codes SEC'!$B$2:$B$250,Ministres!BG5227)&gt;0</f>
        <v>1</v>
      </c>
      <c r="BI5227" s="41"/>
      <c r="BJ5227" s="41"/>
      <c r="BK5227" s="41"/>
      <c r="BL5227" s="41"/>
      <c r="BM5227" s="41"/>
      <c r="BN5227" s="41"/>
    </row>
    <row r="5228" spans="1:66" ht="35.1" customHeight="1" x14ac:dyDescent="0.25">
      <c r="A5228" s="21" t="s">
        <v>6128</v>
      </c>
      <c r="B5228" s="112">
        <v>15</v>
      </c>
      <c r="C5228" s="116" t="s">
        <v>71</v>
      </c>
      <c r="D5228" s="620">
        <v>1000</v>
      </c>
      <c r="E5228" s="278"/>
      <c r="F5228" s="116">
        <v>12</v>
      </c>
      <c r="G5228" s="700">
        <v>1</v>
      </c>
      <c r="H5228" s="888" t="str">
        <f t="shared" si="7742"/>
        <v>058</v>
      </c>
      <c r="I5228" s="580" t="s">
        <v>3290</v>
      </c>
      <c r="J5228" s="573" t="s">
        <v>2336</v>
      </c>
      <c r="K5228" s="408" t="s">
        <v>80</v>
      </c>
      <c r="L5228" s="733">
        <v>0</v>
      </c>
      <c r="M5228" s="734">
        <v>0</v>
      </c>
      <c r="N5228" s="931"/>
      <c r="O5228" s="530">
        <f t="shared" si="7779"/>
        <v>0</v>
      </c>
      <c r="P5228" s="530">
        <f t="shared" si="7780"/>
        <v>0</v>
      </c>
      <c r="Q5228" s="646"/>
      <c r="R5228" s="536"/>
      <c r="S5228" s="536"/>
      <c r="T5228" s="536"/>
      <c r="U5228" s="536"/>
      <c r="V5228" s="536"/>
      <c r="W5228" s="683" t="str">
        <f>IF(SUM(Q5228:V5228)=X5228,"OK",SUM(Q5228:V5228)-X5228)</f>
        <v>OK</v>
      </c>
      <c r="X5228" s="141"/>
      <c r="Y5228" s="141"/>
      <c r="Z5228" s="552"/>
      <c r="AA5228" s="552"/>
      <c r="AB5228" s="683" t="str">
        <f>IF(SUM(Z5228:AA5228)=AC5228,"OK",SUM(Z5228:AA5228)-AC5228)</f>
        <v>OK</v>
      </c>
      <c r="AC5228" s="593"/>
      <c r="AD5228" s="530">
        <f t="shared" si="7783"/>
        <v>0</v>
      </c>
      <c r="AE5228" s="842">
        <f t="shared" si="7784"/>
        <v>0</v>
      </c>
      <c r="AF5228" s="931"/>
      <c r="AG5228" s="530">
        <f t="shared" si="7785"/>
        <v>0</v>
      </c>
      <c r="AH5228" s="530">
        <f t="shared" si="7786"/>
        <v>0</v>
      </c>
      <c r="AI5228" s="641"/>
      <c r="AJ5228" s="537"/>
      <c r="AK5228" s="537"/>
      <c r="AL5228" s="537"/>
      <c r="AM5228" s="537"/>
      <c r="AN5228" s="537"/>
      <c r="AO5228" s="683" t="str">
        <f>IF(SUM(AI5228:AN5228)=AP5228,"OK",SUM(AI5228:AN5228)-AP5228)</f>
        <v>OK</v>
      </c>
      <c r="AP5228" s="141"/>
      <c r="AQ5228" s="141"/>
      <c r="AR5228" s="552"/>
      <c r="AS5228" s="552"/>
      <c r="AT5228" s="683" t="str">
        <f>IF(SUM(AR5228:AS5228)=AU5228,"OK",SUM(AR5228:AS5228)-AU5228)</f>
        <v>OK</v>
      </c>
      <c r="AU5228" s="593"/>
      <c r="AV5228" s="530">
        <f t="shared" si="7789"/>
        <v>0</v>
      </c>
      <c r="AW5228" s="842">
        <f t="shared" si="7790"/>
        <v>0</v>
      </c>
      <c r="AX5228" s="115">
        <f t="shared" si="7791"/>
        <v>0</v>
      </c>
      <c r="AY5228" s="5">
        <f t="shared" si="7792"/>
        <v>0</v>
      </c>
      <c r="AZ5228" s="7">
        <f>AY5228-AX5228</f>
        <v>0</v>
      </c>
      <c r="BA5228" s="335" t="e">
        <f>AZ5228/AX5228</f>
        <v>#DIV/0!</v>
      </c>
      <c r="BB5228" s="23">
        <f t="shared" si="7795"/>
        <v>0</v>
      </c>
      <c r="BC5228" s="5">
        <f>AW5228</f>
        <v>0</v>
      </c>
      <c r="BD5228" s="7">
        <f>BC5228-BB5228</f>
        <v>0</v>
      </c>
      <c r="BE5228" s="335" t="e">
        <f>BD5228/BB5228</f>
        <v>#DIV/0!</v>
      </c>
      <c r="BG5228" s="826" t="str">
        <f t="shared" si="7799"/>
        <v>63.22</v>
      </c>
      <c r="BH5228" s="607" t="b">
        <f>COUNTIF('Codes SEC'!$B$2:$B$250,Ministres!BG5228)&gt;0</f>
        <v>1</v>
      </c>
    </row>
    <row r="5229" spans="1:66" ht="35.1" customHeight="1" x14ac:dyDescent="0.25">
      <c r="A5229" s="21" t="s">
        <v>6128</v>
      </c>
      <c r="B5229" s="112">
        <v>15</v>
      </c>
      <c r="C5229" s="116" t="s">
        <v>71</v>
      </c>
      <c r="D5229" s="620">
        <v>1000</v>
      </c>
      <c r="E5229" s="278"/>
      <c r="F5229" s="116">
        <v>17</v>
      </c>
      <c r="G5229" s="700">
        <v>1</v>
      </c>
      <c r="H5229" s="888" t="str">
        <f t="shared" si="7742"/>
        <v>058</v>
      </c>
      <c r="I5229" s="580" t="s">
        <v>3291</v>
      </c>
      <c r="J5229" s="573" t="s">
        <v>2337</v>
      </c>
      <c r="K5229" s="408" t="s">
        <v>5387</v>
      </c>
      <c r="L5229" s="733">
        <v>222</v>
      </c>
      <c r="M5229" s="734">
        <v>122</v>
      </c>
      <c r="N5229" s="931"/>
      <c r="O5229" s="530">
        <f t="shared" si="7779"/>
        <v>-222</v>
      </c>
      <c r="P5229" s="530" t="str">
        <f t="shared" si="7780"/>
        <v xml:space="preserve">0 </v>
      </c>
      <c r="Q5229" s="646"/>
      <c r="R5229" s="536"/>
      <c r="S5229" s="536"/>
      <c r="T5229" s="536"/>
      <c r="U5229" s="536"/>
      <c r="V5229" s="536"/>
      <c r="W5229" s="683" t="str">
        <f>IF(SUM(Q5229:V5229)=X5229,"OK",SUM(Q5229:V5229)-X5229)</f>
        <v>OK</v>
      </c>
      <c r="X5229" s="141"/>
      <c r="Y5229" s="141"/>
      <c r="Z5229" s="552"/>
      <c r="AA5229" s="552"/>
      <c r="AB5229" s="683" t="str">
        <f>IF(SUM(Z5229:AA5229)=AC5229,"OK",SUM(Z5229:AA5229)-AC5229)</f>
        <v>OK</v>
      </c>
      <c r="AC5229" s="593"/>
      <c r="AD5229" s="530">
        <f t="shared" si="7783"/>
        <v>0</v>
      </c>
      <c r="AE5229" s="842">
        <f t="shared" si="7784"/>
        <v>0</v>
      </c>
      <c r="AF5229" s="931"/>
      <c r="AG5229" s="530">
        <f t="shared" si="7785"/>
        <v>-122</v>
      </c>
      <c r="AH5229" s="530" t="str">
        <f t="shared" si="7786"/>
        <v xml:space="preserve">0 </v>
      </c>
      <c r="AI5229" s="641"/>
      <c r="AJ5229" s="537"/>
      <c r="AK5229" s="537"/>
      <c r="AL5229" s="537"/>
      <c r="AM5229" s="537"/>
      <c r="AN5229" s="537"/>
      <c r="AO5229" s="683" t="str">
        <f>IF(SUM(AI5229:AN5229)=AP5229,"OK",SUM(AI5229:AN5229)-AP5229)</f>
        <v>OK</v>
      </c>
      <c r="AP5229" s="141"/>
      <c r="AQ5229" s="141"/>
      <c r="AR5229" s="552"/>
      <c r="AS5229" s="552"/>
      <c r="AT5229" s="683" t="str">
        <f>IF(SUM(AR5229:AS5229)=AU5229,"OK",SUM(AR5229:AS5229)-AU5229)</f>
        <v>OK</v>
      </c>
      <c r="AU5229" s="593"/>
      <c r="AV5229" s="530">
        <f t="shared" si="7789"/>
        <v>0</v>
      </c>
      <c r="AW5229" s="842">
        <f t="shared" si="7790"/>
        <v>0</v>
      </c>
      <c r="AX5229" s="115">
        <f t="shared" si="7791"/>
        <v>222</v>
      </c>
      <c r="AY5229" s="5">
        <f t="shared" si="7792"/>
        <v>0</v>
      </c>
      <c r="AZ5229" s="7">
        <f>AY5229-AX5229</f>
        <v>-222</v>
      </c>
      <c r="BA5229" s="335">
        <f>AZ5229/AX5229</f>
        <v>-1</v>
      </c>
      <c r="BB5229" s="23">
        <f t="shared" si="7795"/>
        <v>122</v>
      </c>
      <c r="BC5229" s="5">
        <f>AW5229</f>
        <v>0</v>
      </c>
      <c r="BD5229" s="7">
        <f>BC5229-BB5229</f>
        <v>-122</v>
      </c>
      <c r="BE5229" s="335">
        <f>BD5229/BB5229</f>
        <v>-1</v>
      </c>
      <c r="BG5229" s="826" t="str">
        <f t="shared" si="7799"/>
        <v>63.42</v>
      </c>
      <c r="BH5229" s="607" t="b">
        <f>COUNTIF('Codes SEC'!$B$2:$B$250,Ministres!BG5229)&gt;0</f>
        <v>1</v>
      </c>
    </row>
    <row r="5230" spans="1:66" s="1" customFormat="1" ht="35.1" customHeight="1" x14ac:dyDescent="0.25">
      <c r="A5230" s="21" t="s">
        <v>6128</v>
      </c>
      <c r="B5230" s="112">
        <v>15</v>
      </c>
      <c r="C5230" s="116" t="s">
        <v>71</v>
      </c>
      <c r="D5230" s="620">
        <v>1000</v>
      </c>
      <c r="E5230" s="278"/>
      <c r="F5230" s="116">
        <v>10</v>
      </c>
      <c r="G5230" s="700">
        <v>1</v>
      </c>
      <c r="H5230" s="888" t="str">
        <f t="shared" si="7742"/>
        <v>058</v>
      </c>
      <c r="I5230" s="580" t="s">
        <v>3293</v>
      </c>
      <c r="J5230" s="573" t="s">
        <v>2341</v>
      </c>
      <c r="K5230" s="408" t="s">
        <v>5425</v>
      </c>
      <c r="L5230" s="726">
        <v>0</v>
      </c>
      <c r="M5230" s="727">
        <v>0</v>
      </c>
      <c r="N5230" s="931"/>
      <c r="O5230" s="530">
        <f t="shared" si="7779"/>
        <v>0</v>
      </c>
      <c r="P5230" s="530">
        <f t="shared" si="7780"/>
        <v>0</v>
      </c>
      <c r="Q5230" s="646"/>
      <c r="R5230" s="536"/>
      <c r="S5230" s="536"/>
      <c r="T5230" s="536"/>
      <c r="U5230" s="536"/>
      <c r="V5230" s="536"/>
      <c r="W5230" s="683" t="str">
        <f t="shared" si="7781"/>
        <v>OK</v>
      </c>
      <c r="X5230" s="141"/>
      <c r="Y5230" s="141"/>
      <c r="Z5230" s="552"/>
      <c r="AA5230" s="552"/>
      <c r="AB5230" s="683" t="str">
        <f t="shared" si="7782"/>
        <v>OK</v>
      </c>
      <c r="AC5230" s="593"/>
      <c r="AD5230" s="530">
        <f t="shared" si="7783"/>
        <v>0</v>
      </c>
      <c r="AE5230" s="842">
        <f t="shared" si="7784"/>
        <v>0</v>
      </c>
      <c r="AF5230" s="931"/>
      <c r="AG5230" s="530">
        <f t="shared" si="7785"/>
        <v>0</v>
      </c>
      <c r="AH5230" s="530">
        <f t="shared" si="7786"/>
        <v>0</v>
      </c>
      <c r="AI5230" s="641"/>
      <c r="AJ5230" s="537"/>
      <c r="AK5230" s="537"/>
      <c r="AL5230" s="537"/>
      <c r="AM5230" s="537"/>
      <c r="AN5230" s="537"/>
      <c r="AO5230" s="683" t="str">
        <f t="shared" si="7787"/>
        <v>OK</v>
      </c>
      <c r="AP5230" s="141"/>
      <c r="AQ5230" s="141"/>
      <c r="AR5230" s="552"/>
      <c r="AS5230" s="552"/>
      <c r="AT5230" s="683" t="str">
        <f t="shared" si="7788"/>
        <v>OK</v>
      </c>
      <c r="AU5230" s="593"/>
      <c r="AV5230" s="530">
        <f t="shared" si="7789"/>
        <v>0</v>
      </c>
      <c r="AW5230" s="842">
        <f t="shared" si="7790"/>
        <v>0</v>
      </c>
      <c r="AX5230" s="115">
        <f t="shared" si="7791"/>
        <v>0</v>
      </c>
      <c r="AY5230" s="5">
        <f t="shared" si="7792"/>
        <v>0</v>
      </c>
      <c r="AZ5230" s="7">
        <f>AY5230-AX5230</f>
        <v>0</v>
      </c>
      <c r="BA5230" s="335" t="e">
        <f t="shared" si="7794"/>
        <v>#DIV/0!</v>
      </c>
      <c r="BB5230" s="23">
        <f t="shared" si="7795"/>
        <v>0</v>
      </c>
      <c r="BC5230" s="5">
        <f t="shared" si="7800"/>
        <v>0</v>
      </c>
      <c r="BD5230" s="7">
        <f>BC5230-BB5230</f>
        <v>0</v>
      </c>
      <c r="BE5230" s="335" t="e">
        <f t="shared" si="7798"/>
        <v>#DIV/0!</v>
      </c>
      <c r="BF5230" s="41"/>
      <c r="BG5230" s="826" t="str">
        <f t="shared" si="7799"/>
        <v>63.59</v>
      </c>
      <c r="BH5230" s="607" t="b">
        <f>COUNTIF('Codes SEC'!$B$2:$B$250,Ministres!BG5230)&gt;0</f>
        <v>1</v>
      </c>
      <c r="BI5230" s="41"/>
      <c r="BJ5230" s="41"/>
      <c r="BK5230" s="41"/>
      <c r="BL5230" s="41"/>
      <c r="BM5230" s="41"/>
      <c r="BN5230" s="41"/>
    </row>
    <row r="5231" spans="1:66" ht="12.75" customHeight="1" x14ac:dyDescent="0.25">
      <c r="A5231" s="227"/>
      <c r="B5231" s="209"/>
      <c r="C5231" s="253"/>
      <c r="D5231" s="625"/>
      <c r="E5231" s="280"/>
      <c r="F5231" s="253"/>
      <c r="G5231" s="701"/>
      <c r="H5231" s="892"/>
      <c r="I5231" s="581"/>
      <c r="J5231" s="574"/>
      <c r="K5231" s="514" t="s">
        <v>59</v>
      </c>
      <c r="L5231" s="313">
        <f t="shared" ref="L5231:V5231" si="7801">L5220+L5221+L5228+L5229+L5226+L5227+L5225+L5230+L5223+L5224+L5222</f>
        <v>32444</v>
      </c>
      <c r="M5231" s="744">
        <f t="shared" si="7801"/>
        <v>32344</v>
      </c>
      <c r="N5231" s="930">
        <f t="shared" ref="N5231:P5231" si="7802">N5220+N5221+N5228+N5229+N5226+N5227+N5225+N5230+N5223+N5224+N5222</f>
        <v>0</v>
      </c>
      <c r="O5231" s="790">
        <f t="shared" si="7802"/>
        <v>-32444</v>
      </c>
      <c r="P5231" s="790">
        <f t="shared" si="7802"/>
        <v>0</v>
      </c>
      <c r="Q5231" s="787">
        <f t="shared" si="7801"/>
        <v>0</v>
      </c>
      <c r="R5231" s="648">
        <f t="shared" si="7801"/>
        <v>0</v>
      </c>
      <c r="S5231" s="648">
        <f t="shared" si="7801"/>
        <v>0</v>
      </c>
      <c r="T5231" s="648">
        <f t="shared" si="7801"/>
        <v>0</v>
      </c>
      <c r="U5231" s="648">
        <f t="shared" si="7801"/>
        <v>0</v>
      </c>
      <c r="V5231" s="648">
        <f t="shared" si="7801"/>
        <v>0</v>
      </c>
      <c r="W5231" s="790"/>
      <c r="X5231" s="649">
        <f>X5220+X5221+X5228+X5229+X5226+X5227+X5225+X5230+X5223+X5224+X5222</f>
        <v>0</v>
      </c>
      <c r="Y5231" s="649">
        <f>Y5220+Y5221+Y5228+Y5229+Y5226+Y5227+Y5225+Y5230+Y5223+Y5224+Y5222</f>
        <v>0</v>
      </c>
      <c r="Z5231" s="648">
        <f>Z5220+Z5221+Z5228+Z5229+Z5226+Z5227+Z5225+Z5230+Z5223+Z5224+Z5222</f>
        <v>0</v>
      </c>
      <c r="AA5231" s="648">
        <f>AA5220+AA5221+AA5228+AA5229+AA5226+AA5227+AA5225+AA5230+AA5223+AA5224+AA5222</f>
        <v>0</v>
      </c>
      <c r="AB5231" s="790"/>
      <c r="AC5231" s="649">
        <f t="shared" ref="AC5231:AN5231" si="7803">AC5220+AC5221+AC5228+AC5229+AC5226+AC5227+AC5225+AC5230+AC5223+AC5224+AC5222</f>
        <v>0</v>
      </c>
      <c r="AD5231" s="790">
        <f>AD5220+AD5221+AD5228+AD5229+AD5226+AD5227+AD5225+AD5230+AD5223+AD5224+AD5222</f>
        <v>0</v>
      </c>
      <c r="AE5231" s="843">
        <f>AE5220+AE5221+AE5228+AE5229+AE5226+AE5227+AE5225+AE5230+AE5223+AE5224+AE5222</f>
        <v>0</v>
      </c>
      <c r="AF5231" s="930">
        <f t="shared" ref="AF5231:AH5231" si="7804">AF5220+AF5221+AF5228+AF5229+AF5226+AF5227+AF5225+AF5230+AF5223+AF5224+AF5222</f>
        <v>0</v>
      </c>
      <c r="AG5231" s="790">
        <f t="shared" si="7804"/>
        <v>-32344</v>
      </c>
      <c r="AH5231" s="790">
        <f t="shared" si="7804"/>
        <v>0</v>
      </c>
      <c r="AI5231" s="787">
        <f t="shared" si="7803"/>
        <v>0</v>
      </c>
      <c r="AJ5231" s="648">
        <f t="shared" si="7803"/>
        <v>0</v>
      </c>
      <c r="AK5231" s="648">
        <f t="shared" si="7803"/>
        <v>0</v>
      </c>
      <c r="AL5231" s="648">
        <f t="shared" si="7803"/>
        <v>0</v>
      </c>
      <c r="AM5231" s="648">
        <f t="shared" si="7803"/>
        <v>0</v>
      </c>
      <c r="AN5231" s="648">
        <f t="shared" si="7803"/>
        <v>0</v>
      </c>
      <c r="AO5231" s="790"/>
      <c r="AP5231" s="649">
        <f>AP5220+AP5221+AP5228+AP5229+AP5226+AP5227+AP5225+AP5230+AP5223+AP5224+AP5222</f>
        <v>0</v>
      </c>
      <c r="AQ5231" s="649">
        <f>AQ5220+AQ5221+AQ5228+AQ5229+AQ5226+AQ5227+AQ5225+AQ5230+AQ5223+AQ5224+AQ5222</f>
        <v>0</v>
      </c>
      <c r="AR5231" s="648">
        <f>AR5220+AR5221+AR5228+AR5229+AR5226+AR5227+AR5225+AR5230+AR5223+AR5224+AR5222</f>
        <v>0</v>
      </c>
      <c r="AS5231" s="648">
        <f>AS5220+AS5221+AS5228+AS5229+AS5226+AS5227+AS5225+AS5230+AS5223+AS5224+AS5222</f>
        <v>0</v>
      </c>
      <c r="AT5231" s="790"/>
      <c r="AU5231" s="649">
        <f t="shared" ref="AU5231:BE5231" si="7805">AU5220+AU5221+AU5228+AU5229+AU5226+AU5227+AU5225+AU5230+AU5223+AU5224+AU5222</f>
        <v>0</v>
      </c>
      <c r="AV5231" s="790">
        <f t="shared" ref="AV5231" si="7806">AV5220+AV5221+AV5228+AV5229+AV5226+AV5227+AV5225+AV5230+AV5223+AV5224+AV5222</f>
        <v>0</v>
      </c>
      <c r="AW5231" s="843">
        <f t="shared" si="7805"/>
        <v>0</v>
      </c>
      <c r="AX5231" s="336">
        <f t="shared" si="7805"/>
        <v>32444</v>
      </c>
      <c r="AY5231" s="337">
        <f t="shared" si="7805"/>
        <v>0</v>
      </c>
      <c r="AZ5231" s="338">
        <f t="shared" si="7805"/>
        <v>-32444</v>
      </c>
      <c r="BA5231" s="339" t="e">
        <f t="shared" si="7805"/>
        <v>#DIV/0!</v>
      </c>
      <c r="BB5231" s="322">
        <f t="shared" si="7805"/>
        <v>32344</v>
      </c>
      <c r="BC5231" s="337">
        <f t="shared" si="7805"/>
        <v>0</v>
      </c>
      <c r="BD5231" s="338">
        <f t="shared" si="7805"/>
        <v>-32344</v>
      </c>
      <c r="BE5231" s="339" t="e">
        <f t="shared" si="7805"/>
        <v>#DIV/0!</v>
      </c>
      <c r="BG5231" s="826"/>
      <c r="BH5231" s="607"/>
    </row>
    <row r="5232" spans="1:66" ht="12.75" customHeight="1" x14ac:dyDescent="0.25">
      <c r="A5232" s="226"/>
      <c r="B5232" s="207"/>
      <c r="C5232" s="254"/>
      <c r="D5232" s="300"/>
      <c r="E5232" s="276"/>
      <c r="F5232" s="300"/>
      <c r="G5232" s="696"/>
      <c r="H5232" s="887"/>
      <c r="I5232" s="444"/>
      <c r="J5232" s="393"/>
      <c r="K5232" s="404" t="s">
        <v>3665</v>
      </c>
      <c r="L5232" s="729">
        <f t="shared" ref="L5232:V5232" si="7807">L5231+L5216</f>
        <v>94210</v>
      </c>
      <c r="M5232" s="730">
        <f t="shared" si="7807"/>
        <v>94110</v>
      </c>
      <c r="N5232" s="844">
        <f t="shared" ref="N5232:P5232" si="7808">N5231+N5216</f>
        <v>0</v>
      </c>
      <c r="O5232" s="665">
        <f t="shared" si="7808"/>
        <v>-94210</v>
      </c>
      <c r="P5232" s="665">
        <f t="shared" si="7808"/>
        <v>0</v>
      </c>
      <c r="Q5232" s="638">
        <f t="shared" si="7807"/>
        <v>0</v>
      </c>
      <c r="R5232" s="130">
        <f t="shared" si="7807"/>
        <v>0</v>
      </c>
      <c r="S5232" s="130">
        <f t="shared" si="7807"/>
        <v>0</v>
      </c>
      <c r="T5232" s="130">
        <f t="shared" si="7807"/>
        <v>0</v>
      </c>
      <c r="U5232" s="130">
        <f t="shared" si="7807"/>
        <v>0</v>
      </c>
      <c r="V5232" s="130">
        <f t="shared" si="7807"/>
        <v>0</v>
      </c>
      <c r="W5232" s="665"/>
      <c r="X5232" s="130">
        <f>X5231+X5216</f>
        <v>0</v>
      </c>
      <c r="Y5232" s="130">
        <f>Y5231+Y5216</f>
        <v>0</v>
      </c>
      <c r="Z5232" s="130">
        <f>Z5231+Z5216</f>
        <v>0</v>
      </c>
      <c r="AA5232" s="130">
        <f>AA5231+AA5216</f>
        <v>0</v>
      </c>
      <c r="AB5232" s="665"/>
      <c r="AC5232" s="130">
        <f t="shared" ref="AC5232:AN5232" si="7809">AC5231+AC5216</f>
        <v>0</v>
      </c>
      <c r="AD5232" s="665">
        <f>AD5231+AD5216</f>
        <v>0</v>
      </c>
      <c r="AE5232" s="845">
        <f>AE5231+AE5216</f>
        <v>0</v>
      </c>
      <c r="AF5232" s="844">
        <f t="shared" ref="AF5232:AH5232" si="7810">AF5231+AF5216</f>
        <v>0</v>
      </c>
      <c r="AG5232" s="665">
        <f t="shared" si="7810"/>
        <v>-94110</v>
      </c>
      <c r="AH5232" s="665">
        <f t="shared" si="7810"/>
        <v>0</v>
      </c>
      <c r="AI5232" s="638">
        <f t="shared" si="7809"/>
        <v>0</v>
      </c>
      <c r="AJ5232" s="130">
        <f t="shared" si="7809"/>
        <v>0</v>
      </c>
      <c r="AK5232" s="130">
        <f t="shared" si="7809"/>
        <v>0</v>
      </c>
      <c r="AL5232" s="130">
        <f t="shared" si="7809"/>
        <v>0</v>
      </c>
      <c r="AM5232" s="130">
        <f t="shared" si="7809"/>
        <v>0</v>
      </c>
      <c r="AN5232" s="130">
        <f t="shared" si="7809"/>
        <v>0</v>
      </c>
      <c r="AO5232" s="665"/>
      <c r="AP5232" s="130">
        <f>AP5231+AP5216</f>
        <v>0</v>
      </c>
      <c r="AQ5232" s="130">
        <f>AQ5231+AQ5216</f>
        <v>0</v>
      </c>
      <c r="AR5232" s="130">
        <f>AR5231+AR5216</f>
        <v>0</v>
      </c>
      <c r="AS5232" s="130">
        <f>AS5231+AS5216</f>
        <v>0</v>
      </c>
      <c r="AT5232" s="665"/>
      <c r="AU5232" s="130">
        <f t="shared" ref="AU5232:BE5232" si="7811">AU5231+AU5216</f>
        <v>0</v>
      </c>
      <c r="AV5232" s="665">
        <f t="shared" ref="AV5232" si="7812">AV5231+AV5216</f>
        <v>0</v>
      </c>
      <c r="AW5232" s="845">
        <f t="shared" si="7811"/>
        <v>0</v>
      </c>
      <c r="AX5232" s="314">
        <f t="shared" si="7811"/>
        <v>94210</v>
      </c>
      <c r="AY5232" s="131">
        <f t="shared" si="7811"/>
        <v>0</v>
      </c>
      <c r="AZ5232" s="132">
        <f t="shared" si="7811"/>
        <v>-94210</v>
      </c>
      <c r="BA5232" s="340" t="e">
        <f t="shared" si="7811"/>
        <v>#DIV/0!</v>
      </c>
      <c r="BB5232" s="310">
        <f t="shared" si="7811"/>
        <v>94110</v>
      </c>
      <c r="BC5232" s="131">
        <f t="shared" si="7811"/>
        <v>0</v>
      </c>
      <c r="BD5232" s="132">
        <f t="shared" si="7811"/>
        <v>-94110</v>
      </c>
      <c r="BE5232" s="340" t="e">
        <f t="shared" si="7811"/>
        <v>#DIV/0!</v>
      </c>
      <c r="BG5232" s="826"/>
      <c r="BH5232" s="607"/>
    </row>
    <row r="5233" spans="1:66" ht="12.75" customHeight="1" x14ac:dyDescent="0.25">
      <c r="A5233" s="222"/>
      <c r="C5233" s="116"/>
      <c r="D5233" s="620"/>
      <c r="F5233" s="117"/>
      <c r="G5233" s="690"/>
      <c r="H5233" s="878"/>
      <c r="I5233" s="397"/>
      <c r="J5233" s="380"/>
      <c r="K5233" s="405" t="s">
        <v>208</v>
      </c>
      <c r="L5233" s="731">
        <v>0</v>
      </c>
      <c r="M5233" s="732">
        <v>0</v>
      </c>
      <c r="N5233" s="929">
        <v>0</v>
      </c>
      <c r="O5233" s="530">
        <v>0</v>
      </c>
      <c r="P5233" s="530">
        <v>0</v>
      </c>
      <c r="Q5233" s="641">
        <v>0</v>
      </c>
      <c r="R5233" s="537">
        <v>0</v>
      </c>
      <c r="S5233" s="537">
        <v>0</v>
      </c>
      <c r="T5233" s="537">
        <v>0</v>
      </c>
      <c r="U5233" s="537">
        <v>0</v>
      </c>
      <c r="V5233" s="537">
        <v>0</v>
      </c>
      <c r="W5233" s="530"/>
      <c r="X5233" s="142">
        <v>0</v>
      </c>
      <c r="Y5233" s="142">
        <v>0</v>
      </c>
      <c r="Z5233" s="537">
        <v>0</v>
      </c>
      <c r="AA5233" s="537">
        <v>0</v>
      </c>
      <c r="AB5233" s="530"/>
      <c r="AC5233" s="142">
        <v>0</v>
      </c>
      <c r="AD5233" s="530">
        <v>0</v>
      </c>
      <c r="AE5233" s="842">
        <v>0</v>
      </c>
      <c r="AF5233" s="929">
        <v>0</v>
      </c>
      <c r="AG5233" s="530">
        <v>0</v>
      </c>
      <c r="AH5233" s="530">
        <v>0</v>
      </c>
      <c r="AI5233" s="641">
        <v>0</v>
      </c>
      <c r="AJ5233" s="537">
        <v>0</v>
      </c>
      <c r="AK5233" s="537">
        <v>0</v>
      </c>
      <c r="AL5233" s="537">
        <v>0</v>
      </c>
      <c r="AM5233" s="537">
        <v>0</v>
      </c>
      <c r="AN5233" s="537">
        <v>0</v>
      </c>
      <c r="AO5233" s="530"/>
      <c r="AP5233" s="142">
        <v>0</v>
      </c>
      <c r="AQ5233" s="142">
        <v>0</v>
      </c>
      <c r="AR5233" s="537">
        <v>0</v>
      </c>
      <c r="AS5233" s="537">
        <v>0</v>
      </c>
      <c r="AT5233" s="530"/>
      <c r="AU5233" s="142">
        <v>0</v>
      </c>
      <c r="AV5233" s="530">
        <v>0</v>
      </c>
      <c r="AW5233" s="842">
        <v>0</v>
      </c>
      <c r="AX5233" s="115">
        <v>0</v>
      </c>
      <c r="AY5233" s="5">
        <v>0</v>
      </c>
      <c r="AZ5233" s="5">
        <v>0</v>
      </c>
      <c r="BA5233" s="335">
        <v>0</v>
      </c>
      <c r="BB5233" s="23">
        <v>0</v>
      </c>
      <c r="BC5233" s="5">
        <v>0</v>
      </c>
      <c r="BD5233" s="5">
        <v>0</v>
      </c>
      <c r="BE5233" s="335">
        <v>0</v>
      </c>
      <c r="BG5233" s="826"/>
      <c r="BH5233" s="607"/>
    </row>
    <row r="5234" spans="1:66" ht="12.75" customHeight="1" x14ac:dyDescent="0.25">
      <c r="A5234" s="21"/>
      <c r="B5234" s="112"/>
      <c r="C5234" s="116"/>
      <c r="D5234" s="623"/>
      <c r="E5234" s="278"/>
      <c r="F5234" s="116"/>
      <c r="G5234" s="700"/>
      <c r="H5234" s="888"/>
      <c r="I5234" s="580"/>
      <c r="J5234" s="573"/>
      <c r="K5234" s="405" t="s">
        <v>96</v>
      </c>
      <c r="L5234" s="731">
        <v>0</v>
      </c>
      <c r="M5234" s="732">
        <v>0</v>
      </c>
      <c r="N5234" s="929">
        <v>0</v>
      </c>
      <c r="O5234" s="530">
        <v>0</v>
      </c>
      <c r="P5234" s="530">
        <v>0</v>
      </c>
      <c r="Q5234" s="641">
        <v>0</v>
      </c>
      <c r="R5234" s="537">
        <v>0</v>
      </c>
      <c r="S5234" s="537">
        <v>0</v>
      </c>
      <c r="T5234" s="537">
        <v>0</v>
      </c>
      <c r="U5234" s="537">
        <v>0</v>
      </c>
      <c r="V5234" s="537">
        <v>0</v>
      </c>
      <c r="W5234" s="530"/>
      <c r="X5234" s="142">
        <v>0</v>
      </c>
      <c r="Y5234" s="142">
        <v>0</v>
      </c>
      <c r="Z5234" s="537">
        <v>0</v>
      </c>
      <c r="AA5234" s="537">
        <v>0</v>
      </c>
      <c r="AB5234" s="530"/>
      <c r="AC5234" s="142">
        <v>0</v>
      </c>
      <c r="AD5234" s="530">
        <v>0</v>
      </c>
      <c r="AE5234" s="842">
        <v>0</v>
      </c>
      <c r="AF5234" s="929">
        <v>0</v>
      </c>
      <c r="AG5234" s="530">
        <v>0</v>
      </c>
      <c r="AH5234" s="530">
        <v>0</v>
      </c>
      <c r="AI5234" s="641">
        <v>0</v>
      </c>
      <c r="AJ5234" s="537">
        <v>0</v>
      </c>
      <c r="AK5234" s="537">
        <v>0</v>
      </c>
      <c r="AL5234" s="537">
        <v>0</v>
      </c>
      <c r="AM5234" s="537">
        <v>0</v>
      </c>
      <c r="AN5234" s="537">
        <v>0</v>
      </c>
      <c r="AO5234" s="530"/>
      <c r="AP5234" s="142">
        <v>0</v>
      </c>
      <c r="AQ5234" s="142">
        <v>0</v>
      </c>
      <c r="AR5234" s="537">
        <v>0</v>
      </c>
      <c r="AS5234" s="537">
        <v>0</v>
      </c>
      <c r="AT5234" s="530"/>
      <c r="AU5234" s="142">
        <v>0</v>
      </c>
      <c r="AV5234" s="530">
        <v>0</v>
      </c>
      <c r="AW5234" s="842">
        <v>0</v>
      </c>
      <c r="AX5234" s="115">
        <v>0</v>
      </c>
      <c r="AY5234" s="5">
        <v>0</v>
      </c>
      <c r="AZ5234" s="5">
        <v>0</v>
      </c>
      <c r="BA5234" s="335">
        <v>0</v>
      </c>
      <c r="BB5234" s="23">
        <v>0</v>
      </c>
      <c r="BC5234" s="5">
        <v>0</v>
      </c>
      <c r="BD5234" s="5">
        <v>0</v>
      </c>
      <c r="BE5234" s="335">
        <v>0</v>
      </c>
      <c r="BG5234" s="826"/>
      <c r="BH5234" s="607"/>
    </row>
    <row r="5235" spans="1:66" ht="12.75" customHeight="1" x14ac:dyDescent="0.25">
      <c r="A5235" s="21"/>
      <c r="B5235" s="112"/>
      <c r="C5235" s="116"/>
      <c r="D5235" s="623"/>
      <c r="E5235" s="278"/>
      <c r="F5235" s="116"/>
      <c r="G5235" s="700"/>
      <c r="H5235" s="888"/>
      <c r="I5235" s="580"/>
      <c r="J5235" s="573"/>
      <c r="K5235" s="405" t="s">
        <v>209</v>
      </c>
      <c r="L5235" s="731">
        <v>0</v>
      </c>
      <c r="M5235" s="732">
        <v>0</v>
      </c>
      <c r="N5235" s="929">
        <v>0</v>
      </c>
      <c r="O5235" s="530">
        <v>0</v>
      </c>
      <c r="P5235" s="530">
        <v>0</v>
      </c>
      <c r="Q5235" s="641">
        <v>0</v>
      </c>
      <c r="R5235" s="537">
        <v>0</v>
      </c>
      <c r="S5235" s="537">
        <v>0</v>
      </c>
      <c r="T5235" s="537">
        <v>0</v>
      </c>
      <c r="U5235" s="537">
        <v>0</v>
      </c>
      <c r="V5235" s="537">
        <v>0</v>
      </c>
      <c r="W5235" s="530"/>
      <c r="X5235" s="142">
        <v>0</v>
      </c>
      <c r="Y5235" s="142">
        <v>0</v>
      </c>
      <c r="Z5235" s="537">
        <v>0</v>
      </c>
      <c r="AA5235" s="537">
        <v>0</v>
      </c>
      <c r="AB5235" s="530"/>
      <c r="AC5235" s="142">
        <v>0</v>
      </c>
      <c r="AD5235" s="530">
        <v>0</v>
      </c>
      <c r="AE5235" s="842">
        <v>0</v>
      </c>
      <c r="AF5235" s="929">
        <v>0</v>
      </c>
      <c r="AG5235" s="530">
        <v>0</v>
      </c>
      <c r="AH5235" s="530">
        <v>0</v>
      </c>
      <c r="AI5235" s="641">
        <v>0</v>
      </c>
      <c r="AJ5235" s="537">
        <v>0</v>
      </c>
      <c r="AK5235" s="537">
        <v>0</v>
      </c>
      <c r="AL5235" s="537">
        <v>0</v>
      </c>
      <c r="AM5235" s="537">
        <v>0</v>
      </c>
      <c r="AN5235" s="537">
        <v>0</v>
      </c>
      <c r="AO5235" s="530"/>
      <c r="AP5235" s="142">
        <v>0</v>
      </c>
      <c r="AQ5235" s="142">
        <v>0</v>
      </c>
      <c r="AR5235" s="537">
        <v>0</v>
      </c>
      <c r="AS5235" s="537">
        <v>0</v>
      </c>
      <c r="AT5235" s="530"/>
      <c r="AU5235" s="142">
        <v>0</v>
      </c>
      <c r="AV5235" s="530">
        <v>0</v>
      </c>
      <c r="AW5235" s="842">
        <v>0</v>
      </c>
      <c r="AX5235" s="115">
        <v>0</v>
      </c>
      <c r="AY5235" s="5">
        <v>0</v>
      </c>
      <c r="AZ5235" s="5">
        <v>0</v>
      </c>
      <c r="BA5235" s="335">
        <v>0</v>
      </c>
      <c r="BB5235" s="23">
        <v>0</v>
      </c>
      <c r="BC5235" s="5">
        <v>0</v>
      </c>
      <c r="BD5235" s="5">
        <v>0</v>
      </c>
      <c r="BE5235" s="335">
        <v>0</v>
      </c>
      <c r="BG5235" s="826"/>
      <c r="BH5235" s="607"/>
    </row>
    <row r="5236" spans="1:66" s="4" customFormat="1" ht="12.75" customHeight="1" x14ac:dyDescent="0.25">
      <c r="A5236" s="21"/>
      <c r="B5236" s="112"/>
      <c r="C5236" s="116"/>
      <c r="D5236" s="623"/>
      <c r="E5236" s="278"/>
      <c r="F5236" s="116"/>
      <c r="G5236" s="700"/>
      <c r="H5236" s="888"/>
      <c r="I5236" s="580"/>
      <c r="J5236" s="573"/>
      <c r="K5236" s="405" t="s">
        <v>210</v>
      </c>
      <c r="L5236" s="731">
        <v>0</v>
      </c>
      <c r="M5236" s="732">
        <v>0</v>
      </c>
      <c r="N5236" s="929">
        <v>0</v>
      </c>
      <c r="O5236" s="530">
        <v>0</v>
      </c>
      <c r="P5236" s="530">
        <v>0</v>
      </c>
      <c r="Q5236" s="641">
        <v>0</v>
      </c>
      <c r="R5236" s="537">
        <v>0</v>
      </c>
      <c r="S5236" s="537">
        <v>0</v>
      </c>
      <c r="T5236" s="537">
        <v>0</v>
      </c>
      <c r="U5236" s="537">
        <v>0</v>
      </c>
      <c r="V5236" s="537">
        <v>0</v>
      </c>
      <c r="W5236" s="530"/>
      <c r="X5236" s="142">
        <v>0</v>
      </c>
      <c r="Y5236" s="142">
        <v>0</v>
      </c>
      <c r="Z5236" s="537">
        <v>0</v>
      </c>
      <c r="AA5236" s="537">
        <v>0</v>
      </c>
      <c r="AB5236" s="530"/>
      <c r="AC5236" s="142">
        <v>0</v>
      </c>
      <c r="AD5236" s="530">
        <v>0</v>
      </c>
      <c r="AE5236" s="842">
        <v>0</v>
      </c>
      <c r="AF5236" s="929">
        <v>0</v>
      </c>
      <c r="AG5236" s="530">
        <v>0</v>
      </c>
      <c r="AH5236" s="530">
        <v>0</v>
      </c>
      <c r="AI5236" s="641">
        <v>0</v>
      </c>
      <c r="AJ5236" s="537">
        <v>0</v>
      </c>
      <c r="AK5236" s="537">
        <v>0</v>
      </c>
      <c r="AL5236" s="537">
        <v>0</v>
      </c>
      <c r="AM5236" s="537">
        <v>0</v>
      </c>
      <c r="AN5236" s="537">
        <v>0</v>
      </c>
      <c r="AO5236" s="530"/>
      <c r="AP5236" s="142">
        <v>0</v>
      </c>
      <c r="AQ5236" s="142">
        <v>0</v>
      </c>
      <c r="AR5236" s="537">
        <v>0</v>
      </c>
      <c r="AS5236" s="537">
        <v>0</v>
      </c>
      <c r="AT5236" s="530"/>
      <c r="AU5236" s="142">
        <v>0</v>
      </c>
      <c r="AV5236" s="530">
        <v>0</v>
      </c>
      <c r="AW5236" s="842">
        <v>0</v>
      </c>
      <c r="AX5236" s="115">
        <v>0</v>
      </c>
      <c r="AY5236" s="5">
        <v>0</v>
      </c>
      <c r="AZ5236" s="5">
        <v>0</v>
      </c>
      <c r="BA5236" s="335">
        <v>0</v>
      </c>
      <c r="BB5236" s="23">
        <v>0</v>
      </c>
      <c r="BC5236" s="5">
        <v>0</v>
      </c>
      <c r="BD5236" s="5">
        <v>0</v>
      </c>
      <c r="BE5236" s="335">
        <v>0</v>
      </c>
      <c r="BF5236" s="41"/>
      <c r="BG5236" s="826"/>
      <c r="BH5236" s="607"/>
      <c r="BI5236" s="41"/>
      <c r="BJ5236" s="41"/>
      <c r="BK5236" s="41"/>
      <c r="BL5236" s="41"/>
      <c r="BM5236" s="41"/>
      <c r="BN5236" s="41"/>
    </row>
    <row r="5237" spans="1:66" s="27" customFormat="1" ht="12.75" customHeight="1" x14ac:dyDescent="0.25">
      <c r="A5237" s="21"/>
      <c r="B5237" s="112"/>
      <c r="C5237" s="116"/>
      <c r="D5237" s="623"/>
      <c r="E5237" s="278"/>
      <c r="F5237" s="116"/>
      <c r="G5237" s="700"/>
      <c r="H5237" s="888"/>
      <c r="I5237" s="580"/>
      <c r="J5237" s="573"/>
      <c r="K5237" s="406" t="s">
        <v>53</v>
      </c>
      <c r="L5237" s="731">
        <v>0</v>
      </c>
      <c r="M5237" s="732">
        <v>0</v>
      </c>
      <c r="N5237" s="929">
        <v>0</v>
      </c>
      <c r="O5237" s="530">
        <v>0</v>
      </c>
      <c r="P5237" s="530">
        <v>0</v>
      </c>
      <c r="Q5237" s="641">
        <v>0</v>
      </c>
      <c r="R5237" s="537">
        <v>0</v>
      </c>
      <c r="S5237" s="537">
        <v>0</v>
      </c>
      <c r="T5237" s="537">
        <v>0</v>
      </c>
      <c r="U5237" s="537">
        <v>0</v>
      </c>
      <c r="V5237" s="537">
        <v>0</v>
      </c>
      <c r="W5237" s="530"/>
      <c r="X5237" s="142">
        <v>0</v>
      </c>
      <c r="Y5237" s="142">
        <v>0</v>
      </c>
      <c r="Z5237" s="537">
        <v>0</v>
      </c>
      <c r="AA5237" s="537">
        <v>0</v>
      </c>
      <c r="AB5237" s="530"/>
      <c r="AC5237" s="142">
        <v>0</v>
      </c>
      <c r="AD5237" s="530">
        <v>0</v>
      </c>
      <c r="AE5237" s="842">
        <v>0</v>
      </c>
      <c r="AF5237" s="929">
        <v>0</v>
      </c>
      <c r="AG5237" s="530">
        <v>0</v>
      </c>
      <c r="AH5237" s="530">
        <v>0</v>
      </c>
      <c r="AI5237" s="641">
        <v>0</v>
      </c>
      <c r="AJ5237" s="537">
        <v>0</v>
      </c>
      <c r="AK5237" s="537">
        <v>0</v>
      </c>
      <c r="AL5237" s="537">
        <v>0</v>
      </c>
      <c r="AM5237" s="537">
        <v>0</v>
      </c>
      <c r="AN5237" s="537">
        <v>0</v>
      </c>
      <c r="AO5237" s="530"/>
      <c r="AP5237" s="142">
        <v>0</v>
      </c>
      <c r="AQ5237" s="142">
        <v>0</v>
      </c>
      <c r="AR5237" s="537">
        <v>0</v>
      </c>
      <c r="AS5237" s="537">
        <v>0</v>
      </c>
      <c r="AT5237" s="530"/>
      <c r="AU5237" s="142">
        <v>0</v>
      </c>
      <c r="AV5237" s="530">
        <v>0</v>
      </c>
      <c r="AW5237" s="842">
        <v>0</v>
      </c>
      <c r="AX5237" s="115">
        <v>0</v>
      </c>
      <c r="AY5237" s="5">
        <v>0</v>
      </c>
      <c r="AZ5237" s="5">
        <v>0</v>
      </c>
      <c r="BA5237" s="335">
        <v>0</v>
      </c>
      <c r="BB5237" s="23">
        <v>0</v>
      </c>
      <c r="BC5237" s="5">
        <v>0</v>
      </c>
      <c r="BD5237" s="5">
        <v>0</v>
      </c>
      <c r="BE5237" s="335">
        <v>0</v>
      </c>
      <c r="BF5237" s="41"/>
      <c r="BG5237" s="826"/>
      <c r="BH5237" s="607"/>
      <c r="BI5237" s="40"/>
      <c r="BJ5237" s="40"/>
      <c r="BK5237" s="40"/>
      <c r="BL5237" s="40"/>
      <c r="BM5237" s="40"/>
      <c r="BN5237" s="40"/>
    </row>
    <row r="5238" spans="1:66" ht="12.75" customHeight="1" x14ac:dyDescent="0.25">
      <c r="A5238" s="21"/>
      <c r="B5238" s="112"/>
      <c r="C5238" s="116"/>
      <c r="D5238" s="623"/>
      <c r="E5238" s="278"/>
      <c r="F5238" s="116"/>
      <c r="G5238" s="700"/>
      <c r="H5238" s="888"/>
      <c r="I5238" s="580"/>
      <c r="J5238" s="573"/>
      <c r="K5238" s="406"/>
      <c r="L5238" s="731"/>
      <c r="M5238" s="732"/>
      <c r="N5238" s="929"/>
      <c r="O5238" s="530"/>
      <c r="P5238" s="530"/>
      <c r="Q5238" s="641"/>
      <c r="R5238" s="537"/>
      <c r="S5238" s="537"/>
      <c r="T5238" s="537"/>
      <c r="U5238" s="537"/>
      <c r="V5238" s="537"/>
      <c r="W5238" s="531"/>
      <c r="X5238" s="140"/>
      <c r="Y5238" s="140"/>
      <c r="Z5238" s="551"/>
      <c r="AA5238" s="551"/>
      <c r="AB5238" s="531"/>
      <c r="AC5238" s="142"/>
      <c r="AD5238" s="530"/>
      <c r="AE5238" s="842"/>
      <c r="AF5238" s="929"/>
      <c r="AG5238" s="530"/>
      <c r="AH5238" s="530"/>
      <c r="AI5238" s="641"/>
      <c r="AJ5238" s="537"/>
      <c r="AK5238" s="537"/>
      <c r="AL5238" s="537"/>
      <c r="AM5238" s="537"/>
      <c r="AN5238" s="537"/>
      <c r="AO5238" s="531"/>
      <c r="AP5238" s="140"/>
      <c r="AQ5238" s="140"/>
      <c r="AR5238" s="551"/>
      <c r="AS5238" s="551"/>
      <c r="AT5238" s="531"/>
      <c r="AU5238" s="142"/>
      <c r="AV5238" s="530"/>
      <c r="AW5238" s="842"/>
      <c r="AX5238" s="115"/>
      <c r="AY5238" s="5"/>
      <c r="AZ5238" s="5"/>
      <c r="BA5238" s="335"/>
      <c r="BC5238" s="5"/>
      <c r="BD5238" s="5"/>
      <c r="BE5238" s="335"/>
      <c r="BF5238" s="40"/>
      <c r="BG5238" s="826"/>
      <c r="BH5238" s="607"/>
    </row>
    <row r="5239" spans="1:66" ht="12.75" customHeight="1" x14ac:dyDescent="0.25">
      <c r="A5239" s="21"/>
      <c r="B5239" s="112"/>
      <c r="C5239" s="116"/>
      <c r="D5239" s="623"/>
      <c r="F5239" s="117"/>
      <c r="G5239" s="694"/>
      <c r="H5239" s="878"/>
      <c r="I5239" s="397"/>
      <c r="J5239" s="380"/>
      <c r="K5239" s="408"/>
      <c r="L5239" s="738"/>
      <c r="M5239" s="739"/>
      <c r="N5239" s="931"/>
      <c r="O5239" s="923"/>
      <c r="P5239" s="923"/>
      <c r="Q5239" s="641"/>
      <c r="R5239" s="537"/>
      <c r="S5239" s="537"/>
      <c r="T5239" s="537"/>
      <c r="U5239" s="537"/>
      <c r="V5239" s="537"/>
      <c r="W5239" s="531"/>
      <c r="X5239" s="141"/>
      <c r="Y5239" s="141"/>
      <c r="Z5239" s="552"/>
      <c r="AA5239" s="552"/>
      <c r="AB5239" s="531"/>
      <c r="AC5239" s="593"/>
      <c r="AD5239" s="923"/>
      <c r="AE5239" s="846"/>
      <c r="AF5239" s="931"/>
      <c r="AG5239" s="923"/>
      <c r="AH5239" s="923"/>
      <c r="AI5239" s="641"/>
      <c r="AJ5239" s="537"/>
      <c r="AK5239" s="537"/>
      <c r="AL5239" s="537"/>
      <c r="AM5239" s="537"/>
      <c r="AN5239" s="537"/>
      <c r="AO5239" s="531"/>
      <c r="AP5239" s="141"/>
      <c r="AQ5239" s="141"/>
      <c r="AR5239" s="552"/>
      <c r="AS5239" s="552"/>
      <c r="AT5239" s="531"/>
      <c r="AU5239" s="593"/>
      <c r="AV5239" s="923"/>
      <c r="AW5239" s="846"/>
      <c r="AX5239" s="115"/>
      <c r="AY5239" s="5"/>
      <c r="AZ5239" s="5"/>
      <c r="BA5239" s="335"/>
      <c r="BC5239" s="5"/>
      <c r="BD5239" s="5"/>
      <c r="BE5239" s="335"/>
      <c r="BG5239" s="826"/>
      <c r="BH5239" s="607"/>
    </row>
    <row r="5240" spans="1:66" ht="12.75" customHeight="1" x14ac:dyDescent="0.25">
      <c r="A5240" s="21"/>
      <c r="B5240" s="112"/>
      <c r="C5240" s="116"/>
      <c r="D5240" s="623"/>
      <c r="E5240" s="278"/>
      <c r="F5240" s="116"/>
      <c r="G5240" s="700"/>
      <c r="H5240" s="888"/>
      <c r="I5240" s="580"/>
      <c r="J5240" s="573"/>
      <c r="K5240" s="400" t="s">
        <v>6657</v>
      </c>
      <c r="L5240" s="731"/>
      <c r="M5240" s="732"/>
      <c r="N5240" s="931"/>
      <c r="O5240" s="923"/>
      <c r="P5240" s="923"/>
      <c r="Q5240" s="641"/>
      <c r="R5240" s="537"/>
      <c r="S5240" s="537"/>
      <c r="T5240" s="537"/>
      <c r="U5240" s="537"/>
      <c r="V5240" s="537"/>
      <c r="W5240" s="531"/>
      <c r="X5240" s="141"/>
      <c r="Y5240" s="141"/>
      <c r="Z5240" s="552"/>
      <c r="AA5240" s="552"/>
      <c r="AB5240" s="531"/>
      <c r="AC5240" s="593"/>
      <c r="AD5240" s="923"/>
      <c r="AE5240" s="846"/>
      <c r="AF5240" s="931"/>
      <c r="AG5240" s="923"/>
      <c r="AH5240" s="923"/>
      <c r="AI5240" s="641"/>
      <c r="AJ5240" s="537"/>
      <c r="AK5240" s="537"/>
      <c r="AL5240" s="537"/>
      <c r="AM5240" s="537"/>
      <c r="AN5240" s="537"/>
      <c r="AO5240" s="531"/>
      <c r="AP5240" s="141"/>
      <c r="AQ5240" s="141"/>
      <c r="AR5240" s="552"/>
      <c r="AS5240" s="552"/>
      <c r="AT5240" s="531"/>
      <c r="AU5240" s="593"/>
      <c r="AV5240" s="923"/>
      <c r="AW5240" s="846"/>
      <c r="AX5240" s="115"/>
      <c r="AY5240" s="5"/>
      <c r="AZ5240" s="5"/>
      <c r="BA5240" s="335"/>
      <c r="BC5240" s="5"/>
      <c r="BD5240" s="5"/>
      <c r="BE5240" s="335"/>
      <c r="BG5240" s="826"/>
      <c r="BH5240" s="607"/>
    </row>
    <row r="5241" spans="1:66" x14ac:dyDescent="0.25">
      <c r="A5241" s="21"/>
      <c r="B5241" s="112"/>
      <c r="C5241" s="116"/>
      <c r="D5241" s="623"/>
      <c r="E5241" s="278"/>
      <c r="F5241" s="116"/>
      <c r="G5241" s="700"/>
      <c r="H5241" s="888"/>
      <c r="I5241" s="580"/>
      <c r="J5241" s="573"/>
      <c r="K5241" s="400" t="s">
        <v>193</v>
      </c>
      <c r="L5241" s="731"/>
      <c r="M5241" s="732"/>
      <c r="N5241" s="931"/>
      <c r="O5241" s="923"/>
      <c r="P5241" s="923"/>
      <c r="Q5241" s="641"/>
      <c r="R5241" s="537"/>
      <c r="S5241" s="537"/>
      <c r="T5241" s="537"/>
      <c r="U5241" s="537"/>
      <c r="V5241" s="537"/>
      <c r="W5241" s="531"/>
      <c r="X5241" s="141"/>
      <c r="Y5241" s="141"/>
      <c r="Z5241" s="552"/>
      <c r="AA5241" s="552"/>
      <c r="AB5241" s="531"/>
      <c r="AC5241" s="593"/>
      <c r="AD5241" s="923"/>
      <c r="AE5241" s="846"/>
      <c r="AF5241" s="931"/>
      <c r="AG5241" s="923"/>
      <c r="AH5241" s="923"/>
      <c r="AI5241" s="641"/>
      <c r="AJ5241" s="537"/>
      <c r="AK5241" s="537"/>
      <c r="AL5241" s="537"/>
      <c r="AM5241" s="537"/>
      <c r="AN5241" s="537"/>
      <c r="AO5241" s="531"/>
      <c r="AP5241" s="141"/>
      <c r="AQ5241" s="141"/>
      <c r="AR5241" s="552"/>
      <c r="AS5241" s="552"/>
      <c r="AT5241" s="531"/>
      <c r="AU5241" s="593"/>
      <c r="AV5241" s="923"/>
      <c r="AW5241" s="846"/>
      <c r="AX5241" s="115"/>
      <c r="AY5241" s="5"/>
      <c r="AZ5241" s="5"/>
      <c r="BA5241" s="335"/>
      <c r="BC5241" s="5"/>
      <c r="BD5241" s="5"/>
      <c r="BE5241" s="335"/>
      <c r="BG5241" s="826"/>
      <c r="BH5241" s="607"/>
    </row>
    <row r="5242" spans="1:66" ht="12.75" customHeight="1" x14ac:dyDescent="0.25">
      <c r="A5242" s="222"/>
      <c r="C5242" s="116"/>
      <c r="D5242" s="620"/>
      <c r="F5242" s="117"/>
      <c r="G5242" s="694"/>
      <c r="H5242" s="878"/>
      <c r="I5242" s="397"/>
      <c r="J5242" s="380"/>
      <c r="K5242" s="445"/>
      <c r="L5242" s="731"/>
      <c r="M5242" s="732"/>
      <c r="N5242" s="929"/>
      <c r="O5242" s="530"/>
      <c r="P5242" s="530"/>
      <c r="Q5242" s="641"/>
      <c r="R5242" s="537"/>
      <c r="S5242" s="537"/>
      <c r="T5242" s="537"/>
      <c r="U5242" s="537"/>
      <c r="V5242" s="537"/>
      <c r="W5242" s="531"/>
      <c r="X5242" s="140"/>
      <c r="Y5242" s="140"/>
      <c r="Z5242" s="551"/>
      <c r="AA5242" s="551"/>
      <c r="AB5242" s="531"/>
      <c r="AC5242" s="142"/>
      <c r="AD5242" s="530"/>
      <c r="AE5242" s="842"/>
      <c r="AF5242" s="929"/>
      <c r="AG5242" s="530"/>
      <c r="AH5242" s="530"/>
      <c r="AI5242" s="641"/>
      <c r="AJ5242" s="537"/>
      <c r="AK5242" s="537"/>
      <c r="AL5242" s="537"/>
      <c r="AM5242" s="537"/>
      <c r="AN5242" s="537"/>
      <c r="AO5242" s="531"/>
      <c r="AP5242" s="140"/>
      <c r="AQ5242" s="140"/>
      <c r="AR5242" s="551"/>
      <c r="AS5242" s="551"/>
      <c r="AT5242" s="531"/>
      <c r="AU5242" s="142"/>
      <c r="AV5242" s="530"/>
      <c r="AW5242" s="842"/>
      <c r="AX5242" s="115"/>
      <c r="AY5242" s="5"/>
      <c r="AZ5242" s="5"/>
      <c r="BA5242" s="335"/>
      <c r="BC5242" s="5"/>
      <c r="BD5242" s="5"/>
      <c r="BE5242" s="335"/>
      <c r="BG5242" s="826"/>
      <c r="BH5242" s="607"/>
    </row>
    <row r="5243" spans="1:66" ht="35.1" customHeight="1" x14ac:dyDescent="0.25">
      <c r="A5243" s="21" t="s">
        <v>6128</v>
      </c>
      <c r="B5243" s="112">
        <v>15</v>
      </c>
      <c r="C5243" s="116" t="s">
        <v>71</v>
      </c>
      <c r="D5243" s="620">
        <v>1000</v>
      </c>
      <c r="E5243" s="278"/>
      <c r="F5243" s="116">
        <v>12</v>
      </c>
      <c r="G5243" s="700">
        <v>1</v>
      </c>
      <c r="H5243" s="888" t="str">
        <f t="shared" si="7742"/>
        <v>060</v>
      </c>
      <c r="I5243" s="580" t="s">
        <v>3266</v>
      </c>
      <c r="J5243" s="573" t="s">
        <v>2349</v>
      </c>
      <c r="K5243" s="408" t="s">
        <v>735</v>
      </c>
      <c r="L5243" s="733">
        <v>0</v>
      </c>
      <c r="M5243" s="734">
        <v>0</v>
      </c>
      <c r="N5243" s="931"/>
      <c r="O5243" s="530">
        <f t="shared" ref="O5243:O5295" si="7813">IF(N5243&gt;L5243,"0 ",N5243-L5243)</f>
        <v>0</v>
      </c>
      <c r="P5243" s="530">
        <f t="shared" ref="P5243:P5295" si="7814">IF(N5243&lt;L5243,"0 ",N5243-L5243)</f>
        <v>0</v>
      </c>
      <c r="Q5243" s="646"/>
      <c r="R5243" s="536"/>
      <c r="S5243" s="536"/>
      <c r="T5243" s="536"/>
      <c r="U5243" s="536"/>
      <c r="V5243" s="536"/>
      <c r="W5243" s="683" t="str">
        <f t="shared" ref="W5243:W5295" si="7815">IF(SUM(Q5243:V5243)=X5243,"OK",SUM(Q5243:V5243)-X5243)</f>
        <v>OK</v>
      </c>
      <c r="X5243" s="141"/>
      <c r="Y5243" s="141"/>
      <c r="Z5243" s="552"/>
      <c r="AA5243" s="552"/>
      <c r="AB5243" s="683" t="str">
        <f t="shared" ref="AB5243:AB5295" si="7816">IF(SUM(Z5243:AA5243)=AC5243,"OK",SUM(Z5243:AA5243)-AC5243)</f>
        <v>OK</v>
      </c>
      <c r="AC5243" s="593"/>
      <c r="AD5243" s="530">
        <f t="shared" ref="AD5243:AD5295" si="7817">X5243+Y5243+AC5243</f>
        <v>0</v>
      </c>
      <c r="AE5243" s="842">
        <f t="shared" ref="AE5243:AE5295" si="7818">N5243+AD5243</f>
        <v>0</v>
      </c>
      <c r="AF5243" s="931"/>
      <c r="AG5243" s="530">
        <f t="shared" ref="AG5243:AG5295" si="7819">IF(AF5243&gt;M5243,"0 ",AF5243-M5243)</f>
        <v>0</v>
      </c>
      <c r="AH5243" s="530">
        <f t="shared" ref="AH5243:AH5295" si="7820">IF(AF5243&lt;M5243,"0 ",AF5243-M5243)</f>
        <v>0</v>
      </c>
      <c r="AI5243" s="641"/>
      <c r="AJ5243" s="537"/>
      <c r="AK5243" s="537"/>
      <c r="AL5243" s="537"/>
      <c r="AM5243" s="537"/>
      <c r="AN5243" s="537"/>
      <c r="AO5243" s="683" t="str">
        <f t="shared" ref="AO5243:AO5295" si="7821">IF(SUM(AI5243:AN5243)=AP5243,"OK",SUM(AI5243:AN5243)-AP5243)</f>
        <v>OK</v>
      </c>
      <c r="AP5243" s="141"/>
      <c r="AQ5243" s="141"/>
      <c r="AR5243" s="552"/>
      <c r="AS5243" s="552"/>
      <c r="AT5243" s="683" t="str">
        <f t="shared" ref="AT5243:AT5295" si="7822">IF(SUM(AR5243:AS5243)=AU5243,"OK",SUM(AR5243:AS5243)-AU5243)</f>
        <v>OK</v>
      </c>
      <c r="AU5243" s="593"/>
      <c r="AV5243" s="530">
        <f t="shared" ref="AV5243:AV5295" si="7823">AP5243+AQ5243+AU5243</f>
        <v>0</v>
      </c>
      <c r="AW5243" s="842">
        <f t="shared" ref="AW5243:AW5295" si="7824">AF5243+AV5243</f>
        <v>0</v>
      </c>
      <c r="AX5243" s="115">
        <f t="shared" ref="AX5243:AX5276" si="7825">L5243</f>
        <v>0</v>
      </c>
      <c r="AY5243" s="5">
        <f t="shared" ref="AY5243:AY5276" si="7826">AE5243</f>
        <v>0</v>
      </c>
      <c r="AZ5243" s="7">
        <f t="shared" ref="AZ5243:AZ5282" si="7827">AY5243-AX5243</f>
        <v>0</v>
      </c>
      <c r="BA5243" s="335" t="e">
        <f t="shared" ref="BA5243:BA5292" si="7828">AZ5243/AX5243</f>
        <v>#DIV/0!</v>
      </c>
      <c r="BB5243" s="23">
        <f t="shared" ref="BB5243:BB5276" si="7829">M5243</f>
        <v>0</v>
      </c>
      <c r="BC5243" s="5">
        <f t="shared" ref="BC5243:BC5266" si="7830">AW5243</f>
        <v>0</v>
      </c>
      <c r="BD5243" s="7">
        <f t="shared" ref="BD5243:BD5282" si="7831">BC5243-BB5243</f>
        <v>0</v>
      </c>
      <c r="BE5243" s="335" t="e">
        <f t="shared" ref="BE5243:BE5292" si="7832">BD5243/BB5243</f>
        <v>#DIV/0!</v>
      </c>
      <c r="BG5243" s="826" t="str">
        <f t="shared" ref="BG5243:BG5276" si="7833">RIGHT(LEFT(I5243,3),2)&amp;"."&amp;RIGHT(LEFT(I5243,5),2)</f>
        <v>01.00</v>
      </c>
      <c r="BH5243" s="607" t="b">
        <f>COUNTIF('Codes SEC'!$B$2:$B$250,Ministres!BG5243)&gt;0</f>
        <v>1</v>
      </c>
    </row>
    <row r="5244" spans="1:66" s="4" customFormat="1" ht="35.1" customHeight="1" x14ac:dyDescent="0.25">
      <c r="A5244" s="21" t="s">
        <v>6128</v>
      </c>
      <c r="B5244" s="112">
        <v>15</v>
      </c>
      <c r="C5244" s="116" t="s">
        <v>71</v>
      </c>
      <c r="D5244" s="620">
        <v>1000</v>
      </c>
      <c r="E5244" s="278"/>
      <c r="F5244" s="116">
        <v>12</v>
      </c>
      <c r="G5244" s="700">
        <v>1</v>
      </c>
      <c r="H5244" s="888" t="str">
        <f t="shared" si="7742"/>
        <v>060</v>
      </c>
      <c r="I5244" s="580" t="s">
        <v>3266</v>
      </c>
      <c r="J5244" s="573" t="s">
        <v>2350</v>
      </c>
      <c r="K5244" s="408" t="s">
        <v>3761</v>
      </c>
      <c r="L5244" s="733">
        <v>3064</v>
      </c>
      <c r="M5244" s="734">
        <v>2408</v>
      </c>
      <c r="N5244" s="931"/>
      <c r="O5244" s="530">
        <f t="shared" si="7813"/>
        <v>-3064</v>
      </c>
      <c r="P5244" s="530" t="str">
        <f t="shared" si="7814"/>
        <v xml:space="preserve">0 </v>
      </c>
      <c r="Q5244" s="646"/>
      <c r="R5244" s="536"/>
      <c r="S5244" s="536"/>
      <c r="T5244" s="536"/>
      <c r="U5244" s="536"/>
      <c r="V5244" s="536"/>
      <c r="W5244" s="683" t="str">
        <f t="shared" si="7815"/>
        <v>OK</v>
      </c>
      <c r="X5244" s="141"/>
      <c r="Y5244" s="141"/>
      <c r="Z5244" s="552"/>
      <c r="AA5244" s="552"/>
      <c r="AB5244" s="683" t="str">
        <f t="shared" si="7816"/>
        <v>OK</v>
      </c>
      <c r="AC5244" s="593"/>
      <c r="AD5244" s="530">
        <f t="shared" si="7817"/>
        <v>0</v>
      </c>
      <c r="AE5244" s="842">
        <f t="shared" si="7818"/>
        <v>0</v>
      </c>
      <c r="AF5244" s="931"/>
      <c r="AG5244" s="530">
        <f t="shared" si="7819"/>
        <v>-2408</v>
      </c>
      <c r="AH5244" s="530" t="str">
        <f t="shared" si="7820"/>
        <v xml:space="preserve">0 </v>
      </c>
      <c r="AI5244" s="641"/>
      <c r="AJ5244" s="537"/>
      <c r="AK5244" s="537"/>
      <c r="AL5244" s="537"/>
      <c r="AM5244" s="537"/>
      <c r="AN5244" s="537"/>
      <c r="AO5244" s="683" t="str">
        <f t="shared" si="7821"/>
        <v>OK</v>
      </c>
      <c r="AP5244" s="141"/>
      <c r="AQ5244" s="141"/>
      <c r="AR5244" s="552"/>
      <c r="AS5244" s="552"/>
      <c r="AT5244" s="683" t="str">
        <f t="shared" si="7822"/>
        <v>OK</v>
      </c>
      <c r="AU5244" s="593"/>
      <c r="AV5244" s="530">
        <f t="shared" si="7823"/>
        <v>0</v>
      </c>
      <c r="AW5244" s="842">
        <f t="shared" si="7824"/>
        <v>0</v>
      </c>
      <c r="AX5244" s="115">
        <f t="shared" si="7825"/>
        <v>3064</v>
      </c>
      <c r="AY5244" s="5">
        <f t="shared" si="7826"/>
        <v>0</v>
      </c>
      <c r="AZ5244" s="7">
        <f t="shared" si="7827"/>
        <v>-3064</v>
      </c>
      <c r="BA5244" s="335">
        <f t="shared" si="7828"/>
        <v>-1</v>
      </c>
      <c r="BB5244" s="23">
        <f t="shared" si="7829"/>
        <v>2408</v>
      </c>
      <c r="BC5244" s="5">
        <f t="shared" si="7830"/>
        <v>0</v>
      </c>
      <c r="BD5244" s="7">
        <f t="shared" si="7831"/>
        <v>-2408</v>
      </c>
      <c r="BE5244" s="335">
        <f t="shared" si="7832"/>
        <v>-1</v>
      </c>
      <c r="BF5244" s="41"/>
      <c r="BG5244" s="826" t="str">
        <f t="shared" si="7833"/>
        <v>01.00</v>
      </c>
      <c r="BH5244" s="607" t="b">
        <f>COUNTIF('Codes SEC'!$B$2:$B$250,Ministres!BG5244)&gt;0</f>
        <v>1</v>
      </c>
      <c r="BI5244" s="41"/>
      <c r="BJ5244" s="41"/>
      <c r="BK5244" s="41"/>
      <c r="BL5244" s="41"/>
      <c r="BM5244" s="41"/>
      <c r="BN5244" s="41"/>
    </row>
    <row r="5245" spans="1:66" ht="35.1" customHeight="1" x14ac:dyDescent="0.25">
      <c r="A5245" s="21" t="s">
        <v>6128</v>
      </c>
      <c r="B5245" s="112">
        <v>15</v>
      </c>
      <c r="C5245" s="116" t="s">
        <v>71</v>
      </c>
      <c r="D5245" s="620">
        <v>1000</v>
      </c>
      <c r="E5245" s="278"/>
      <c r="F5245" s="116">
        <v>12</v>
      </c>
      <c r="G5245" s="700">
        <v>1</v>
      </c>
      <c r="H5245" s="888" t="str">
        <f t="shared" si="7742"/>
        <v>060</v>
      </c>
      <c r="I5245" s="580" t="s">
        <v>3257</v>
      </c>
      <c r="J5245" s="573" t="s">
        <v>2351</v>
      </c>
      <c r="K5245" s="408" t="s">
        <v>4776</v>
      </c>
      <c r="L5245" s="733">
        <v>88</v>
      </c>
      <c r="M5245" s="734">
        <v>95</v>
      </c>
      <c r="N5245" s="931"/>
      <c r="O5245" s="530">
        <f t="shared" si="7813"/>
        <v>-88</v>
      </c>
      <c r="P5245" s="530" t="str">
        <f t="shared" si="7814"/>
        <v xml:space="preserve">0 </v>
      </c>
      <c r="Q5245" s="646"/>
      <c r="R5245" s="536"/>
      <c r="S5245" s="536"/>
      <c r="T5245" s="536"/>
      <c r="U5245" s="536"/>
      <c r="V5245" s="536"/>
      <c r="W5245" s="683" t="str">
        <f t="shared" si="7815"/>
        <v>OK</v>
      </c>
      <c r="X5245" s="141"/>
      <c r="Y5245" s="141"/>
      <c r="Z5245" s="552"/>
      <c r="AA5245" s="552"/>
      <c r="AB5245" s="683" t="str">
        <f t="shared" si="7816"/>
        <v>OK</v>
      </c>
      <c r="AC5245" s="593"/>
      <c r="AD5245" s="530">
        <f t="shared" si="7817"/>
        <v>0</v>
      </c>
      <c r="AE5245" s="842">
        <f t="shared" si="7818"/>
        <v>0</v>
      </c>
      <c r="AF5245" s="931"/>
      <c r="AG5245" s="530">
        <f t="shared" si="7819"/>
        <v>-95</v>
      </c>
      <c r="AH5245" s="530" t="str">
        <f t="shared" si="7820"/>
        <v xml:space="preserve">0 </v>
      </c>
      <c r="AI5245" s="641"/>
      <c r="AJ5245" s="537"/>
      <c r="AK5245" s="537"/>
      <c r="AL5245" s="537"/>
      <c r="AM5245" s="537"/>
      <c r="AN5245" s="537"/>
      <c r="AO5245" s="683" t="str">
        <f t="shared" si="7821"/>
        <v>OK</v>
      </c>
      <c r="AP5245" s="141"/>
      <c r="AQ5245" s="141"/>
      <c r="AR5245" s="552"/>
      <c r="AS5245" s="552"/>
      <c r="AT5245" s="683" t="str">
        <f t="shared" si="7822"/>
        <v>OK</v>
      </c>
      <c r="AU5245" s="593"/>
      <c r="AV5245" s="530">
        <f t="shared" si="7823"/>
        <v>0</v>
      </c>
      <c r="AW5245" s="842">
        <f t="shared" si="7824"/>
        <v>0</v>
      </c>
      <c r="AX5245" s="115">
        <f t="shared" si="7825"/>
        <v>88</v>
      </c>
      <c r="AY5245" s="5">
        <f t="shared" si="7826"/>
        <v>0</v>
      </c>
      <c r="AZ5245" s="7">
        <f t="shared" si="7827"/>
        <v>-88</v>
      </c>
      <c r="BA5245" s="335">
        <f t="shared" si="7828"/>
        <v>-1</v>
      </c>
      <c r="BB5245" s="23">
        <f t="shared" si="7829"/>
        <v>95</v>
      </c>
      <c r="BC5245" s="5">
        <f t="shared" si="7830"/>
        <v>0</v>
      </c>
      <c r="BD5245" s="7">
        <f t="shared" si="7831"/>
        <v>-95</v>
      </c>
      <c r="BE5245" s="335">
        <f t="shared" si="7832"/>
        <v>-1</v>
      </c>
      <c r="BG5245" s="826" t="str">
        <f t="shared" si="7833"/>
        <v>12.11</v>
      </c>
      <c r="BH5245" s="607" t="b">
        <f>COUNTIF('Codes SEC'!$B$2:$B$250,Ministres!BG5245)&gt;0</f>
        <v>1</v>
      </c>
    </row>
    <row r="5246" spans="1:66" ht="35.1" customHeight="1" x14ac:dyDescent="0.25">
      <c r="A5246" s="21" t="s">
        <v>6128</v>
      </c>
      <c r="B5246" s="112">
        <v>15</v>
      </c>
      <c r="C5246" s="116" t="s">
        <v>71</v>
      </c>
      <c r="D5246" s="620">
        <v>1000</v>
      </c>
      <c r="E5246" s="278"/>
      <c r="F5246" s="116">
        <v>12</v>
      </c>
      <c r="G5246" s="700">
        <v>1</v>
      </c>
      <c r="H5246" s="888" t="str">
        <f t="shared" si="7742"/>
        <v>060</v>
      </c>
      <c r="I5246" s="580" t="s">
        <v>3257</v>
      </c>
      <c r="J5246" s="573" t="s">
        <v>2352</v>
      </c>
      <c r="K5246" s="419" t="s">
        <v>4777</v>
      </c>
      <c r="L5246" s="733">
        <v>690</v>
      </c>
      <c r="M5246" s="734">
        <v>733</v>
      </c>
      <c r="N5246" s="931"/>
      <c r="O5246" s="530">
        <f t="shared" si="7813"/>
        <v>-690</v>
      </c>
      <c r="P5246" s="530" t="str">
        <f t="shared" si="7814"/>
        <v xml:space="preserve">0 </v>
      </c>
      <c r="Q5246" s="646"/>
      <c r="R5246" s="536"/>
      <c r="S5246" s="536"/>
      <c r="T5246" s="536"/>
      <c r="U5246" s="536"/>
      <c r="V5246" s="536"/>
      <c r="W5246" s="683" t="str">
        <f t="shared" si="7815"/>
        <v>OK</v>
      </c>
      <c r="X5246" s="141"/>
      <c r="Y5246" s="141"/>
      <c r="Z5246" s="552"/>
      <c r="AA5246" s="552"/>
      <c r="AB5246" s="683" t="str">
        <f t="shared" si="7816"/>
        <v>OK</v>
      </c>
      <c r="AC5246" s="593"/>
      <c r="AD5246" s="530">
        <f t="shared" si="7817"/>
        <v>0</v>
      </c>
      <c r="AE5246" s="842">
        <f t="shared" si="7818"/>
        <v>0</v>
      </c>
      <c r="AF5246" s="931"/>
      <c r="AG5246" s="530">
        <f t="shared" si="7819"/>
        <v>-733</v>
      </c>
      <c r="AH5246" s="530" t="str">
        <f t="shared" si="7820"/>
        <v xml:space="preserve">0 </v>
      </c>
      <c r="AI5246" s="641"/>
      <c r="AJ5246" s="537"/>
      <c r="AK5246" s="537"/>
      <c r="AL5246" s="537"/>
      <c r="AM5246" s="537"/>
      <c r="AN5246" s="537"/>
      <c r="AO5246" s="683" t="str">
        <f t="shared" si="7821"/>
        <v>OK</v>
      </c>
      <c r="AP5246" s="141"/>
      <c r="AQ5246" s="141"/>
      <c r="AR5246" s="552"/>
      <c r="AS5246" s="552"/>
      <c r="AT5246" s="683" t="str">
        <f t="shared" si="7822"/>
        <v>OK</v>
      </c>
      <c r="AU5246" s="593"/>
      <c r="AV5246" s="530">
        <f t="shared" si="7823"/>
        <v>0</v>
      </c>
      <c r="AW5246" s="842">
        <f t="shared" si="7824"/>
        <v>0</v>
      </c>
      <c r="AX5246" s="115">
        <f t="shared" si="7825"/>
        <v>690</v>
      </c>
      <c r="AY5246" s="5">
        <f t="shared" si="7826"/>
        <v>0</v>
      </c>
      <c r="AZ5246" s="7">
        <f t="shared" si="7827"/>
        <v>-690</v>
      </c>
      <c r="BA5246" s="335">
        <f t="shared" si="7828"/>
        <v>-1</v>
      </c>
      <c r="BB5246" s="23">
        <f t="shared" si="7829"/>
        <v>733</v>
      </c>
      <c r="BC5246" s="5">
        <f t="shared" si="7830"/>
        <v>0</v>
      </c>
      <c r="BD5246" s="7">
        <f t="shared" si="7831"/>
        <v>-733</v>
      </c>
      <c r="BE5246" s="335">
        <f t="shared" si="7832"/>
        <v>-1</v>
      </c>
      <c r="BG5246" s="826" t="str">
        <f t="shared" si="7833"/>
        <v>12.11</v>
      </c>
      <c r="BH5246" s="607" t="b">
        <f>COUNTIF('Codes SEC'!$B$2:$B$250,Ministres!BG5246)&gt;0</f>
        <v>1</v>
      </c>
    </row>
    <row r="5247" spans="1:66" ht="35.1" customHeight="1" x14ac:dyDescent="0.25">
      <c r="A5247" s="21" t="s">
        <v>6128</v>
      </c>
      <c r="B5247" s="112">
        <v>15</v>
      </c>
      <c r="C5247" s="116" t="s">
        <v>71</v>
      </c>
      <c r="D5247" s="620">
        <v>1000</v>
      </c>
      <c r="E5247" s="278"/>
      <c r="F5247" s="116">
        <v>12</v>
      </c>
      <c r="G5247" s="700">
        <v>1</v>
      </c>
      <c r="H5247" s="888" t="str">
        <f t="shared" si="7742"/>
        <v>060</v>
      </c>
      <c r="I5247" s="580" t="s">
        <v>3257</v>
      </c>
      <c r="J5247" s="573" t="s">
        <v>2353</v>
      </c>
      <c r="K5247" s="422" t="s">
        <v>4711</v>
      </c>
      <c r="L5247" s="733">
        <v>263</v>
      </c>
      <c r="M5247" s="734">
        <v>263</v>
      </c>
      <c r="N5247" s="931"/>
      <c r="O5247" s="530">
        <f t="shared" si="7813"/>
        <v>-263</v>
      </c>
      <c r="P5247" s="530" t="str">
        <f t="shared" si="7814"/>
        <v xml:space="preserve">0 </v>
      </c>
      <c r="Q5247" s="646"/>
      <c r="R5247" s="536"/>
      <c r="S5247" s="536"/>
      <c r="T5247" s="536"/>
      <c r="U5247" s="536"/>
      <c r="V5247" s="536"/>
      <c r="W5247" s="683" t="str">
        <f t="shared" si="7815"/>
        <v>OK</v>
      </c>
      <c r="X5247" s="141"/>
      <c r="Y5247" s="141"/>
      <c r="Z5247" s="552"/>
      <c r="AA5247" s="552"/>
      <c r="AB5247" s="683" t="str">
        <f t="shared" si="7816"/>
        <v>OK</v>
      </c>
      <c r="AC5247" s="593"/>
      <c r="AD5247" s="530">
        <f t="shared" si="7817"/>
        <v>0</v>
      </c>
      <c r="AE5247" s="842">
        <f t="shared" si="7818"/>
        <v>0</v>
      </c>
      <c r="AF5247" s="931"/>
      <c r="AG5247" s="530">
        <f t="shared" si="7819"/>
        <v>-263</v>
      </c>
      <c r="AH5247" s="530" t="str">
        <f t="shared" si="7820"/>
        <v xml:space="preserve">0 </v>
      </c>
      <c r="AI5247" s="641"/>
      <c r="AJ5247" s="537"/>
      <c r="AK5247" s="537"/>
      <c r="AL5247" s="537"/>
      <c r="AM5247" s="537"/>
      <c r="AN5247" s="537"/>
      <c r="AO5247" s="683" t="str">
        <f t="shared" si="7821"/>
        <v>OK</v>
      </c>
      <c r="AP5247" s="141"/>
      <c r="AQ5247" s="141"/>
      <c r="AR5247" s="552"/>
      <c r="AS5247" s="552"/>
      <c r="AT5247" s="683" t="str">
        <f t="shared" si="7822"/>
        <v>OK</v>
      </c>
      <c r="AU5247" s="593"/>
      <c r="AV5247" s="530">
        <f t="shared" si="7823"/>
        <v>0</v>
      </c>
      <c r="AW5247" s="842">
        <f t="shared" si="7824"/>
        <v>0</v>
      </c>
      <c r="AX5247" s="115">
        <f t="shared" si="7825"/>
        <v>263</v>
      </c>
      <c r="AY5247" s="5">
        <f t="shared" si="7826"/>
        <v>0</v>
      </c>
      <c r="AZ5247" s="7">
        <f>AY5247-AX5247</f>
        <v>-263</v>
      </c>
      <c r="BA5247" s="335">
        <f>AZ5247/AX5247</f>
        <v>-1</v>
      </c>
      <c r="BB5247" s="23">
        <f t="shared" si="7829"/>
        <v>263</v>
      </c>
      <c r="BC5247" s="5">
        <f>AW5247</f>
        <v>0</v>
      </c>
      <c r="BD5247" s="7">
        <f>BC5247-BB5247</f>
        <v>-263</v>
      </c>
      <c r="BE5247" s="335">
        <f>BD5247/BB5247</f>
        <v>-1</v>
      </c>
      <c r="BG5247" s="826" t="str">
        <f t="shared" si="7833"/>
        <v>12.11</v>
      </c>
      <c r="BH5247" s="607" t="b">
        <f>COUNTIF('Codes SEC'!$B$2:$B$250,Ministres!BG5247)&gt;0</f>
        <v>1</v>
      </c>
    </row>
    <row r="5248" spans="1:66" ht="45" customHeight="1" x14ac:dyDescent="0.25">
      <c r="A5248" s="21" t="s">
        <v>6128</v>
      </c>
      <c r="B5248" s="112">
        <v>15</v>
      </c>
      <c r="C5248" s="116" t="s">
        <v>71</v>
      </c>
      <c r="D5248" s="620">
        <v>1000</v>
      </c>
      <c r="E5248" s="278"/>
      <c r="F5248" s="116">
        <v>12</v>
      </c>
      <c r="G5248" s="700">
        <v>1</v>
      </c>
      <c r="H5248" s="888" t="str">
        <f t="shared" si="7742"/>
        <v>060</v>
      </c>
      <c r="I5248" s="580" t="s">
        <v>3257</v>
      </c>
      <c r="J5248" s="573" t="s">
        <v>2354</v>
      </c>
      <c r="K5248" s="408" t="s">
        <v>4778</v>
      </c>
      <c r="L5248" s="733">
        <v>485</v>
      </c>
      <c r="M5248" s="734">
        <v>585</v>
      </c>
      <c r="N5248" s="931"/>
      <c r="O5248" s="530">
        <f t="shared" si="7813"/>
        <v>-485</v>
      </c>
      <c r="P5248" s="530" t="str">
        <f t="shared" si="7814"/>
        <v xml:space="preserve">0 </v>
      </c>
      <c r="Q5248" s="646"/>
      <c r="R5248" s="536"/>
      <c r="S5248" s="536"/>
      <c r="T5248" s="536"/>
      <c r="U5248" s="536"/>
      <c r="V5248" s="536"/>
      <c r="W5248" s="683" t="str">
        <f t="shared" si="7815"/>
        <v>OK</v>
      </c>
      <c r="X5248" s="141"/>
      <c r="Y5248" s="141"/>
      <c r="Z5248" s="552"/>
      <c r="AA5248" s="552"/>
      <c r="AB5248" s="683" t="str">
        <f t="shared" si="7816"/>
        <v>OK</v>
      </c>
      <c r="AC5248" s="593"/>
      <c r="AD5248" s="530">
        <f t="shared" si="7817"/>
        <v>0</v>
      </c>
      <c r="AE5248" s="842">
        <f t="shared" si="7818"/>
        <v>0</v>
      </c>
      <c r="AF5248" s="931"/>
      <c r="AG5248" s="530">
        <f t="shared" si="7819"/>
        <v>-585</v>
      </c>
      <c r="AH5248" s="530" t="str">
        <f t="shared" si="7820"/>
        <v xml:space="preserve">0 </v>
      </c>
      <c r="AI5248" s="641"/>
      <c r="AJ5248" s="537"/>
      <c r="AK5248" s="537"/>
      <c r="AL5248" s="537"/>
      <c r="AM5248" s="537"/>
      <c r="AN5248" s="537"/>
      <c r="AO5248" s="683" t="str">
        <f t="shared" si="7821"/>
        <v>OK</v>
      </c>
      <c r="AP5248" s="141"/>
      <c r="AQ5248" s="141"/>
      <c r="AR5248" s="552"/>
      <c r="AS5248" s="552"/>
      <c r="AT5248" s="683" t="str">
        <f t="shared" si="7822"/>
        <v>OK</v>
      </c>
      <c r="AU5248" s="593"/>
      <c r="AV5248" s="530">
        <f t="shared" si="7823"/>
        <v>0</v>
      </c>
      <c r="AW5248" s="842">
        <f t="shared" si="7824"/>
        <v>0</v>
      </c>
      <c r="AX5248" s="115">
        <f t="shared" si="7825"/>
        <v>485</v>
      </c>
      <c r="AY5248" s="5">
        <f t="shared" si="7826"/>
        <v>0</v>
      </c>
      <c r="AZ5248" s="7">
        <f t="shared" si="7827"/>
        <v>-485</v>
      </c>
      <c r="BA5248" s="335">
        <f t="shared" si="7828"/>
        <v>-1</v>
      </c>
      <c r="BB5248" s="23">
        <f t="shared" si="7829"/>
        <v>585</v>
      </c>
      <c r="BC5248" s="5">
        <f t="shared" si="7830"/>
        <v>0</v>
      </c>
      <c r="BD5248" s="7">
        <f t="shared" si="7831"/>
        <v>-585</v>
      </c>
      <c r="BE5248" s="335">
        <f t="shared" si="7832"/>
        <v>-1</v>
      </c>
      <c r="BG5248" s="826" t="str">
        <f t="shared" si="7833"/>
        <v>12.11</v>
      </c>
      <c r="BH5248" s="607" t="b">
        <f>COUNTIF('Codes SEC'!$B$2:$B$250,Ministres!BG5248)&gt;0</f>
        <v>1</v>
      </c>
    </row>
    <row r="5249" spans="1:66" ht="35.1" customHeight="1" x14ac:dyDescent="0.25">
      <c r="A5249" s="21" t="s">
        <v>6128</v>
      </c>
      <c r="B5249" s="112">
        <v>15</v>
      </c>
      <c r="C5249" s="116" t="s">
        <v>71</v>
      </c>
      <c r="D5249" s="620">
        <v>1000</v>
      </c>
      <c r="E5249" s="278"/>
      <c r="F5249" s="116">
        <v>12</v>
      </c>
      <c r="G5249" s="700">
        <v>1</v>
      </c>
      <c r="H5249" s="888" t="str">
        <f t="shared" si="7742"/>
        <v>060</v>
      </c>
      <c r="I5249" s="580" t="s">
        <v>3257</v>
      </c>
      <c r="J5249" s="573" t="s">
        <v>2355</v>
      </c>
      <c r="K5249" s="408" t="s">
        <v>4779</v>
      </c>
      <c r="L5249" s="733">
        <v>674</v>
      </c>
      <c r="M5249" s="734">
        <v>381</v>
      </c>
      <c r="N5249" s="931"/>
      <c r="O5249" s="530">
        <f t="shared" si="7813"/>
        <v>-674</v>
      </c>
      <c r="P5249" s="530" t="str">
        <f t="shared" si="7814"/>
        <v xml:space="preserve">0 </v>
      </c>
      <c r="Q5249" s="646"/>
      <c r="R5249" s="536"/>
      <c r="S5249" s="536"/>
      <c r="T5249" s="536"/>
      <c r="U5249" s="536"/>
      <c r="V5249" s="536"/>
      <c r="W5249" s="683" t="str">
        <f t="shared" si="7815"/>
        <v>OK</v>
      </c>
      <c r="X5249" s="141"/>
      <c r="Y5249" s="141"/>
      <c r="Z5249" s="552"/>
      <c r="AA5249" s="552"/>
      <c r="AB5249" s="683" t="str">
        <f t="shared" si="7816"/>
        <v>OK</v>
      </c>
      <c r="AC5249" s="593"/>
      <c r="AD5249" s="530">
        <f t="shared" si="7817"/>
        <v>0</v>
      </c>
      <c r="AE5249" s="842">
        <f t="shared" si="7818"/>
        <v>0</v>
      </c>
      <c r="AF5249" s="931"/>
      <c r="AG5249" s="530">
        <f t="shared" si="7819"/>
        <v>-381</v>
      </c>
      <c r="AH5249" s="530" t="str">
        <f t="shared" si="7820"/>
        <v xml:space="preserve">0 </v>
      </c>
      <c r="AI5249" s="641"/>
      <c r="AJ5249" s="537"/>
      <c r="AK5249" s="537"/>
      <c r="AL5249" s="537"/>
      <c r="AM5249" s="537"/>
      <c r="AN5249" s="537"/>
      <c r="AO5249" s="683" t="str">
        <f t="shared" si="7821"/>
        <v>OK</v>
      </c>
      <c r="AP5249" s="141"/>
      <c r="AQ5249" s="141"/>
      <c r="AR5249" s="552"/>
      <c r="AS5249" s="552"/>
      <c r="AT5249" s="683" t="str">
        <f t="shared" si="7822"/>
        <v>OK</v>
      </c>
      <c r="AU5249" s="593"/>
      <c r="AV5249" s="530">
        <f t="shared" si="7823"/>
        <v>0</v>
      </c>
      <c r="AW5249" s="842">
        <f t="shared" si="7824"/>
        <v>0</v>
      </c>
      <c r="AX5249" s="115">
        <f t="shared" si="7825"/>
        <v>674</v>
      </c>
      <c r="AY5249" s="5">
        <f t="shared" si="7826"/>
        <v>0</v>
      </c>
      <c r="AZ5249" s="7">
        <f t="shared" si="7827"/>
        <v>-674</v>
      </c>
      <c r="BA5249" s="335">
        <f t="shared" si="7828"/>
        <v>-1</v>
      </c>
      <c r="BB5249" s="23">
        <f t="shared" si="7829"/>
        <v>381</v>
      </c>
      <c r="BC5249" s="5">
        <f t="shared" si="7830"/>
        <v>0</v>
      </c>
      <c r="BD5249" s="7">
        <f t="shared" si="7831"/>
        <v>-381</v>
      </c>
      <c r="BE5249" s="335">
        <f t="shared" si="7832"/>
        <v>-1</v>
      </c>
      <c r="BG5249" s="826" t="str">
        <f t="shared" si="7833"/>
        <v>12.11</v>
      </c>
      <c r="BH5249" s="607" t="b">
        <f>COUNTIF('Codes SEC'!$B$2:$B$250,Ministres!BG5249)&gt;0</f>
        <v>1</v>
      </c>
    </row>
    <row r="5250" spans="1:66" ht="35.1" customHeight="1" x14ac:dyDescent="0.25">
      <c r="A5250" s="21" t="s">
        <v>6128</v>
      </c>
      <c r="B5250" s="112">
        <v>15</v>
      </c>
      <c r="C5250" s="116" t="s">
        <v>71</v>
      </c>
      <c r="D5250" s="620">
        <v>1000</v>
      </c>
      <c r="E5250" s="278"/>
      <c r="F5250" s="116">
        <v>12</v>
      </c>
      <c r="G5250" s="700">
        <v>1</v>
      </c>
      <c r="H5250" s="888" t="str">
        <f t="shared" si="7742"/>
        <v>060</v>
      </c>
      <c r="I5250" s="580" t="s">
        <v>3257</v>
      </c>
      <c r="J5250" s="573" t="s">
        <v>2356</v>
      </c>
      <c r="K5250" s="417" t="s">
        <v>3242</v>
      </c>
      <c r="L5250" s="733">
        <v>206</v>
      </c>
      <c r="M5250" s="734">
        <v>206</v>
      </c>
      <c r="N5250" s="931"/>
      <c r="O5250" s="530">
        <f t="shared" si="7813"/>
        <v>-206</v>
      </c>
      <c r="P5250" s="530" t="str">
        <f t="shared" si="7814"/>
        <v xml:space="preserve">0 </v>
      </c>
      <c r="Q5250" s="646"/>
      <c r="R5250" s="536"/>
      <c r="S5250" s="536"/>
      <c r="T5250" s="536"/>
      <c r="U5250" s="536"/>
      <c r="V5250" s="536"/>
      <c r="W5250" s="683" t="str">
        <f t="shared" si="7815"/>
        <v>OK</v>
      </c>
      <c r="X5250" s="141"/>
      <c r="Y5250" s="141"/>
      <c r="Z5250" s="552"/>
      <c r="AA5250" s="552"/>
      <c r="AB5250" s="683" t="str">
        <f t="shared" si="7816"/>
        <v>OK</v>
      </c>
      <c r="AC5250" s="593"/>
      <c r="AD5250" s="530">
        <f t="shared" si="7817"/>
        <v>0</v>
      </c>
      <c r="AE5250" s="842">
        <f t="shared" si="7818"/>
        <v>0</v>
      </c>
      <c r="AF5250" s="931"/>
      <c r="AG5250" s="530">
        <f t="shared" si="7819"/>
        <v>-206</v>
      </c>
      <c r="AH5250" s="530" t="str">
        <f t="shared" si="7820"/>
        <v xml:space="preserve">0 </v>
      </c>
      <c r="AI5250" s="641"/>
      <c r="AJ5250" s="537"/>
      <c r="AK5250" s="537"/>
      <c r="AL5250" s="537"/>
      <c r="AM5250" s="537"/>
      <c r="AN5250" s="537"/>
      <c r="AO5250" s="683" t="str">
        <f t="shared" si="7821"/>
        <v>OK</v>
      </c>
      <c r="AP5250" s="141"/>
      <c r="AQ5250" s="141"/>
      <c r="AR5250" s="552"/>
      <c r="AS5250" s="552"/>
      <c r="AT5250" s="683" t="str">
        <f t="shared" si="7822"/>
        <v>OK</v>
      </c>
      <c r="AU5250" s="593"/>
      <c r="AV5250" s="530">
        <f t="shared" si="7823"/>
        <v>0</v>
      </c>
      <c r="AW5250" s="842">
        <f t="shared" si="7824"/>
        <v>0</v>
      </c>
      <c r="AX5250" s="115">
        <f t="shared" si="7825"/>
        <v>206</v>
      </c>
      <c r="AY5250" s="5">
        <f t="shared" si="7826"/>
        <v>0</v>
      </c>
      <c r="AZ5250" s="7">
        <f t="shared" si="7827"/>
        <v>-206</v>
      </c>
      <c r="BA5250" s="335">
        <f t="shared" si="7828"/>
        <v>-1</v>
      </c>
      <c r="BB5250" s="23">
        <f t="shared" si="7829"/>
        <v>206</v>
      </c>
      <c r="BC5250" s="5">
        <f t="shared" si="7830"/>
        <v>0</v>
      </c>
      <c r="BD5250" s="7">
        <f t="shared" si="7831"/>
        <v>-206</v>
      </c>
      <c r="BE5250" s="335">
        <f t="shared" si="7832"/>
        <v>-1</v>
      </c>
      <c r="BG5250" s="826" t="str">
        <f t="shared" si="7833"/>
        <v>12.11</v>
      </c>
      <c r="BH5250" s="607" t="b">
        <f>COUNTIF('Codes SEC'!$B$2:$B$250,Ministres!BG5250)&gt;0</f>
        <v>1</v>
      </c>
    </row>
    <row r="5251" spans="1:66" ht="35.1" customHeight="1" x14ac:dyDescent="0.25">
      <c r="A5251" s="21" t="s">
        <v>6128</v>
      </c>
      <c r="B5251" s="112">
        <v>15</v>
      </c>
      <c r="C5251" s="116" t="s">
        <v>71</v>
      </c>
      <c r="D5251" s="620">
        <v>1000</v>
      </c>
      <c r="E5251" s="278"/>
      <c r="F5251" s="116">
        <v>12</v>
      </c>
      <c r="G5251" s="700">
        <v>1</v>
      </c>
      <c r="H5251" s="888" t="str">
        <f t="shared" si="7742"/>
        <v>060</v>
      </c>
      <c r="I5251" s="580" t="s">
        <v>3257</v>
      </c>
      <c r="J5251" s="573" t="s">
        <v>2357</v>
      </c>
      <c r="K5251" s="417" t="s">
        <v>5030</v>
      </c>
      <c r="L5251" s="733">
        <v>24</v>
      </c>
      <c r="M5251" s="734">
        <v>24</v>
      </c>
      <c r="N5251" s="931"/>
      <c r="O5251" s="530">
        <f t="shared" si="7813"/>
        <v>-24</v>
      </c>
      <c r="P5251" s="530" t="str">
        <f t="shared" si="7814"/>
        <v xml:space="preserve">0 </v>
      </c>
      <c r="Q5251" s="646"/>
      <c r="R5251" s="536"/>
      <c r="S5251" s="536"/>
      <c r="T5251" s="536"/>
      <c r="U5251" s="536"/>
      <c r="V5251" s="536"/>
      <c r="W5251" s="683" t="str">
        <f t="shared" si="7815"/>
        <v>OK</v>
      </c>
      <c r="X5251" s="141"/>
      <c r="Y5251" s="141"/>
      <c r="Z5251" s="552"/>
      <c r="AA5251" s="552"/>
      <c r="AB5251" s="683" t="str">
        <f t="shared" si="7816"/>
        <v>OK</v>
      </c>
      <c r="AC5251" s="593"/>
      <c r="AD5251" s="530">
        <f t="shared" si="7817"/>
        <v>0</v>
      </c>
      <c r="AE5251" s="842">
        <f t="shared" si="7818"/>
        <v>0</v>
      </c>
      <c r="AF5251" s="931"/>
      <c r="AG5251" s="530">
        <f t="shared" si="7819"/>
        <v>-24</v>
      </c>
      <c r="AH5251" s="530" t="str">
        <f t="shared" si="7820"/>
        <v xml:space="preserve">0 </v>
      </c>
      <c r="AI5251" s="641"/>
      <c r="AJ5251" s="537"/>
      <c r="AK5251" s="537"/>
      <c r="AL5251" s="537"/>
      <c r="AM5251" s="537"/>
      <c r="AN5251" s="537"/>
      <c r="AO5251" s="683" t="str">
        <f t="shared" si="7821"/>
        <v>OK</v>
      </c>
      <c r="AP5251" s="141"/>
      <c r="AQ5251" s="141"/>
      <c r="AR5251" s="552"/>
      <c r="AS5251" s="552"/>
      <c r="AT5251" s="683" t="str">
        <f t="shared" si="7822"/>
        <v>OK</v>
      </c>
      <c r="AU5251" s="593"/>
      <c r="AV5251" s="530">
        <f t="shared" si="7823"/>
        <v>0</v>
      </c>
      <c r="AW5251" s="842">
        <f t="shared" si="7824"/>
        <v>0</v>
      </c>
      <c r="AX5251" s="115">
        <f t="shared" si="7825"/>
        <v>24</v>
      </c>
      <c r="AY5251" s="5">
        <f t="shared" si="7826"/>
        <v>0</v>
      </c>
      <c r="AZ5251" s="7">
        <f t="shared" si="7827"/>
        <v>-24</v>
      </c>
      <c r="BA5251" s="335">
        <f t="shared" si="7828"/>
        <v>-1</v>
      </c>
      <c r="BB5251" s="23">
        <f t="shared" si="7829"/>
        <v>24</v>
      </c>
      <c r="BC5251" s="5">
        <f t="shared" si="7830"/>
        <v>0</v>
      </c>
      <c r="BD5251" s="7">
        <f t="shared" si="7831"/>
        <v>-24</v>
      </c>
      <c r="BE5251" s="335">
        <f t="shared" si="7832"/>
        <v>-1</v>
      </c>
      <c r="BG5251" s="826" t="str">
        <f t="shared" si="7833"/>
        <v>12.11</v>
      </c>
      <c r="BH5251" s="607" t="b">
        <f>COUNTIF('Codes SEC'!$B$2:$B$250,Ministres!BG5251)&gt;0</f>
        <v>1</v>
      </c>
    </row>
    <row r="5252" spans="1:66" ht="35.1" customHeight="1" x14ac:dyDescent="0.25">
      <c r="A5252" s="21" t="s">
        <v>6128</v>
      </c>
      <c r="B5252" s="112">
        <v>15</v>
      </c>
      <c r="C5252" s="116" t="s">
        <v>71</v>
      </c>
      <c r="D5252" s="620">
        <v>1000</v>
      </c>
      <c r="E5252" s="278"/>
      <c r="F5252" s="116">
        <v>12</v>
      </c>
      <c r="G5252" s="700">
        <v>1</v>
      </c>
      <c r="H5252" s="888" t="str">
        <f t="shared" si="7742"/>
        <v>060</v>
      </c>
      <c r="I5252" s="580" t="s">
        <v>3262</v>
      </c>
      <c r="J5252" s="573" t="s">
        <v>2358</v>
      </c>
      <c r="K5252" s="408" t="s">
        <v>1743</v>
      </c>
      <c r="L5252" s="733">
        <v>46</v>
      </c>
      <c r="M5252" s="734">
        <v>71</v>
      </c>
      <c r="N5252" s="931"/>
      <c r="O5252" s="530">
        <f t="shared" si="7813"/>
        <v>-46</v>
      </c>
      <c r="P5252" s="530" t="str">
        <f t="shared" si="7814"/>
        <v xml:space="preserve">0 </v>
      </c>
      <c r="Q5252" s="646"/>
      <c r="R5252" s="536"/>
      <c r="S5252" s="536"/>
      <c r="T5252" s="536"/>
      <c r="U5252" s="536"/>
      <c r="V5252" s="536"/>
      <c r="W5252" s="683" t="str">
        <f t="shared" si="7815"/>
        <v>OK</v>
      </c>
      <c r="X5252" s="141"/>
      <c r="Y5252" s="141"/>
      <c r="Z5252" s="552"/>
      <c r="AA5252" s="552"/>
      <c r="AB5252" s="683" t="str">
        <f t="shared" si="7816"/>
        <v>OK</v>
      </c>
      <c r="AC5252" s="593"/>
      <c r="AD5252" s="530">
        <f t="shared" si="7817"/>
        <v>0</v>
      </c>
      <c r="AE5252" s="842">
        <f t="shared" si="7818"/>
        <v>0</v>
      </c>
      <c r="AF5252" s="931"/>
      <c r="AG5252" s="530">
        <f t="shared" si="7819"/>
        <v>-71</v>
      </c>
      <c r="AH5252" s="530" t="str">
        <f t="shared" si="7820"/>
        <v xml:space="preserve">0 </v>
      </c>
      <c r="AI5252" s="641"/>
      <c r="AJ5252" s="537"/>
      <c r="AK5252" s="537"/>
      <c r="AL5252" s="537"/>
      <c r="AM5252" s="537"/>
      <c r="AN5252" s="537"/>
      <c r="AO5252" s="683" t="str">
        <f t="shared" si="7821"/>
        <v>OK</v>
      </c>
      <c r="AP5252" s="141"/>
      <c r="AQ5252" s="141"/>
      <c r="AR5252" s="552"/>
      <c r="AS5252" s="552"/>
      <c r="AT5252" s="683" t="str">
        <f t="shared" si="7822"/>
        <v>OK</v>
      </c>
      <c r="AU5252" s="593"/>
      <c r="AV5252" s="530">
        <f t="shared" si="7823"/>
        <v>0</v>
      </c>
      <c r="AW5252" s="842">
        <f t="shared" si="7824"/>
        <v>0</v>
      </c>
      <c r="AX5252" s="115">
        <f t="shared" si="7825"/>
        <v>46</v>
      </c>
      <c r="AY5252" s="5">
        <f t="shared" si="7826"/>
        <v>0</v>
      </c>
      <c r="AZ5252" s="7">
        <f t="shared" si="7827"/>
        <v>-46</v>
      </c>
      <c r="BA5252" s="335">
        <f t="shared" si="7828"/>
        <v>-1</v>
      </c>
      <c r="BB5252" s="23">
        <f t="shared" si="7829"/>
        <v>71</v>
      </c>
      <c r="BC5252" s="5">
        <f t="shared" si="7830"/>
        <v>0</v>
      </c>
      <c r="BD5252" s="7">
        <f t="shared" si="7831"/>
        <v>-71</v>
      </c>
      <c r="BE5252" s="335">
        <f t="shared" si="7832"/>
        <v>-1</v>
      </c>
      <c r="BG5252" s="826" t="str">
        <f t="shared" si="7833"/>
        <v>12.21</v>
      </c>
      <c r="BH5252" s="607" t="b">
        <f>COUNTIF('Codes SEC'!$B$2:$B$250,Ministres!BG5252)&gt;0</f>
        <v>1</v>
      </c>
    </row>
    <row r="5253" spans="1:66" ht="35.1" customHeight="1" x14ac:dyDescent="0.25">
      <c r="A5253" s="193" t="s">
        <v>6128</v>
      </c>
      <c r="B5253" s="210">
        <v>15</v>
      </c>
      <c r="C5253" s="120" t="s">
        <v>71</v>
      </c>
      <c r="D5253" s="620">
        <v>1000</v>
      </c>
      <c r="E5253" s="279"/>
      <c r="F5253" s="120">
        <v>12</v>
      </c>
      <c r="G5253" s="699">
        <v>1</v>
      </c>
      <c r="H5253" s="891" t="str">
        <f t="shared" si="7742"/>
        <v>060</v>
      </c>
      <c r="I5253" s="580">
        <v>81221000</v>
      </c>
      <c r="J5253" s="573" t="s">
        <v>2359</v>
      </c>
      <c r="K5253" s="422" t="s">
        <v>4472</v>
      </c>
      <c r="L5253" s="733">
        <v>56</v>
      </c>
      <c r="M5253" s="734">
        <v>56</v>
      </c>
      <c r="N5253" s="931"/>
      <c r="O5253" s="530">
        <f t="shared" si="7813"/>
        <v>-56</v>
      </c>
      <c r="P5253" s="530" t="str">
        <f t="shared" si="7814"/>
        <v xml:space="preserve">0 </v>
      </c>
      <c r="Q5253" s="646"/>
      <c r="R5253" s="536"/>
      <c r="S5253" s="536"/>
      <c r="T5253" s="536"/>
      <c r="U5253" s="536"/>
      <c r="V5253" s="536"/>
      <c r="W5253" s="683" t="str">
        <f t="shared" si="7815"/>
        <v>OK</v>
      </c>
      <c r="X5253" s="141"/>
      <c r="Y5253" s="141"/>
      <c r="Z5253" s="552"/>
      <c r="AA5253" s="552"/>
      <c r="AB5253" s="683" t="str">
        <f t="shared" si="7816"/>
        <v>OK</v>
      </c>
      <c r="AC5253" s="593"/>
      <c r="AD5253" s="530">
        <f t="shared" si="7817"/>
        <v>0</v>
      </c>
      <c r="AE5253" s="842">
        <f t="shared" si="7818"/>
        <v>0</v>
      </c>
      <c r="AF5253" s="931"/>
      <c r="AG5253" s="530">
        <f t="shared" si="7819"/>
        <v>-56</v>
      </c>
      <c r="AH5253" s="530" t="str">
        <f t="shared" si="7820"/>
        <v xml:space="preserve">0 </v>
      </c>
      <c r="AI5253" s="641"/>
      <c r="AJ5253" s="537"/>
      <c r="AK5253" s="537"/>
      <c r="AL5253" s="537"/>
      <c r="AM5253" s="537"/>
      <c r="AN5253" s="537"/>
      <c r="AO5253" s="683" t="str">
        <f t="shared" si="7821"/>
        <v>OK</v>
      </c>
      <c r="AP5253" s="141"/>
      <c r="AQ5253" s="141"/>
      <c r="AR5253" s="552"/>
      <c r="AS5253" s="552"/>
      <c r="AT5253" s="683" t="str">
        <f t="shared" si="7822"/>
        <v>OK</v>
      </c>
      <c r="AU5253" s="593"/>
      <c r="AV5253" s="530">
        <f t="shared" si="7823"/>
        <v>0</v>
      </c>
      <c r="AW5253" s="842">
        <f t="shared" si="7824"/>
        <v>0</v>
      </c>
      <c r="AX5253" s="115">
        <f t="shared" si="7825"/>
        <v>56</v>
      </c>
      <c r="AY5253" s="5">
        <f t="shared" si="7826"/>
        <v>0</v>
      </c>
      <c r="AZ5253" s="7">
        <f>AY5253-AX5253</f>
        <v>-56</v>
      </c>
      <c r="BA5253" s="335">
        <f>AZ5253/AX5253</f>
        <v>-1</v>
      </c>
      <c r="BB5253" s="23">
        <f t="shared" si="7829"/>
        <v>56</v>
      </c>
      <c r="BC5253" s="5">
        <f>AW5253</f>
        <v>0</v>
      </c>
      <c r="BD5253" s="7">
        <f>BC5253-BB5253</f>
        <v>-56</v>
      </c>
      <c r="BE5253" s="335">
        <f>BD5253/BB5253</f>
        <v>-1</v>
      </c>
      <c r="BG5253" s="826" t="str">
        <f t="shared" si="7833"/>
        <v>12.21</v>
      </c>
      <c r="BH5253" s="607" t="b">
        <f>COUNTIF('Codes SEC'!$B$2:$B$250,Ministres!BG5253)&gt;0</f>
        <v>1</v>
      </c>
    </row>
    <row r="5254" spans="1:66" ht="35.1" customHeight="1" x14ac:dyDescent="0.25">
      <c r="A5254" s="222" t="s">
        <v>6128</v>
      </c>
      <c r="B5254" s="112">
        <v>15</v>
      </c>
      <c r="C5254" s="116" t="s">
        <v>71</v>
      </c>
      <c r="D5254" s="620">
        <v>1000</v>
      </c>
      <c r="F5254" s="117">
        <v>12</v>
      </c>
      <c r="G5254" s="694">
        <v>1</v>
      </c>
      <c r="H5254" s="878" t="str">
        <f t="shared" si="7742"/>
        <v>060</v>
      </c>
      <c r="I5254" s="397" t="s">
        <v>3318</v>
      </c>
      <c r="J5254" s="380" t="s">
        <v>2360</v>
      </c>
      <c r="K5254" s="411" t="s">
        <v>4780</v>
      </c>
      <c r="L5254" s="738">
        <v>1316</v>
      </c>
      <c r="M5254" s="739">
        <v>1316</v>
      </c>
      <c r="N5254" s="931"/>
      <c r="O5254" s="530">
        <f t="shared" si="7813"/>
        <v>-1316</v>
      </c>
      <c r="P5254" s="530" t="str">
        <f t="shared" si="7814"/>
        <v xml:space="preserve">0 </v>
      </c>
      <c r="Q5254" s="646"/>
      <c r="R5254" s="536"/>
      <c r="S5254" s="536"/>
      <c r="T5254" s="536"/>
      <c r="U5254" s="536"/>
      <c r="V5254" s="536"/>
      <c r="W5254" s="683" t="str">
        <f t="shared" si="7815"/>
        <v>OK</v>
      </c>
      <c r="X5254" s="141"/>
      <c r="Y5254" s="141"/>
      <c r="Z5254" s="552"/>
      <c r="AA5254" s="552"/>
      <c r="AB5254" s="683" t="str">
        <f t="shared" si="7816"/>
        <v>OK</v>
      </c>
      <c r="AC5254" s="593"/>
      <c r="AD5254" s="530">
        <f t="shared" si="7817"/>
        <v>0</v>
      </c>
      <c r="AE5254" s="842">
        <f t="shared" si="7818"/>
        <v>0</v>
      </c>
      <c r="AF5254" s="931"/>
      <c r="AG5254" s="530">
        <f t="shared" si="7819"/>
        <v>-1316</v>
      </c>
      <c r="AH5254" s="530" t="str">
        <f t="shared" si="7820"/>
        <v xml:space="preserve">0 </v>
      </c>
      <c r="AI5254" s="641"/>
      <c r="AJ5254" s="537"/>
      <c r="AK5254" s="537"/>
      <c r="AL5254" s="537"/>
      <c r="AM5254" s="537"/>
      <c r="AN5254" s="537"/>
      <c r="AO5254" s="683" t="str">
        <f t="shared" si="7821"/>
        <v>OK</v>
      </c>
      <c r="AP5254" s="141"/>
      <c r="AQ5254" s="141"/>
      <c r="AR5254" s="552"/>
      <c r="AS5254" s="552"/>
      <c r="AT5254" s="683" t="str">
        <f t="shared" si="7822"/>
        <v>OK</v>
      </c>
      <c r="AU5254" s="593"/>
      <c r="AV5254" s="530">
        <f t="shared" si="7823"/>
        <v>0</v>
      </c>
      <c r="AW5254" s="842">
        <f t="shared" si="7824"/>
        <v>0</v>
      </c>
      <c r="AX5254" s="115">
        <f t="shared" si="7825"/>
        <v>1316</v>
      </c>
      <c r="AY5254" s="5">
        <f t="shared" si="7826"/>
        <v>0</v>
      </c>
      <c r="AZ5254" s="5">
        <f t="shared" si="7827"/>
        <v>-1316</v>
      </c>
      <c r="BA5254" s="335">
        <f t="shared" si="7828"/>
        <v>-1</v>
      </c>
      <c r="BB5254" s="23">
        <f t="shared" si="7829"/>
        <v>1316</v>
      </c>
      <c r="BC5254" s="5">
        <f t="shared" si="7830"/>
        <v>0</v>
      </c>
      <c r="BD5254" s="5">
        <f t="shared" si="7831"/>
        <v>-1316</v>
      </c>
      <c r="BE5254" s="335">
        <f t="shared" si="7832"/>
        <v>-1</v>
      </c>
      <c r="BG5254" s="826" t="str">
        <f t="shared" si="7833"/>
        <v>14.10</v>
      </c>
      <c r="BH5254" s="607" t="b">
        <f>COUNTIF('Codes SEC'!$B$2:$B$250,Ministres!BG5254)&gt;0</f>
        <v>1</v>
      </c>
    </row>
    <row r="5255" spans="1:66" ht="35.1" customHeight="1" x14ac:dyDescent="0.25">
      <c r="A5255" s="222" t="s">
        <v>6128</v>
      </c>
      <c r="B5255" s="112">
        <v>15</v>
      </c>
      <c r="C5255" s="116" t="s">
        <v>71</v>
      </c>
      <c r="D5255" s="620">
        <v>1000</v>
      </c>
      <c r="F5255" s="117">
        <v>12</v>
      </c>
      <c r="G5255" s="694">
        <v>1</v>
      </c>
      <c r="H5255" s="878" t="str">
        <f t="shared" si="7742"/>
        <v>060</v>
      </c>
      <c r="I5255" s="397">
        <v>81410000</v>
      </c>
      <c r="J5255" s="380" t="s">
        <v>3447</v>
      </c>
      <c r="K5255" s="411" t="s">
        <v>3432</v>
      </c>
      <c r="L5255" s="738">
        <v>360</v>
      </c>
      <c r="M5255" s="739">
        <v>430</v>
      </c>
      <c r="N5255" s="931"/>
      <c r="O5255" s="530">
        <f t="shared" si="7813"/>
        <v>-360</v>
      </c>
      <c r="P5255" s="530" t="str">
        <f t="shared" si="7814"/>
        <v xml:space="preserve">0 </v>
      </c>
      <c r="Q5255" s="646"/>
      <c r="R5255" s="536"/>
      <c r="S5255" s="536"/>
      <c r="T5255" s="536"/>
      <c r="U5255" s="536"/>
      <c r="V5255" s="536"/>
      <c r="W5255" s="683" t="str">
        <f t="shared" si="7815"/>
        <v>OK</v>
      </c>
      <c r="X5255" s="141"/>
      <c r="Y5255" s="141"/>
      <c r="Z5255" s="552"/>
      <c r="AA5255" s="552"/>
      <c r="AB5255" s="683" t="str">
        <f t="shared" si="7816"/>
        <v>OK</v>
      </c>
      <c r="AC5255" s="593"/>
      <c r="AD5255" s="530">
        <f t="shared" si="7817"/>
        <v>0</v>
      </c>
      <c r="AE5255" s="842">
        <f t="shared" si="7818"/>
        <v>0</v>
      </c>
      <c r="AF5255" s="931"/>
      <c r="AG5255" s="530">
        <f t="shared" si="7819"/>
        <v>-430</v>
      </c>
      <c r="AH5255" s="530" t="str">
        <f t="shared" si="7820"/>
        <v xml:space="preserve">0 </v>
      </c>
      <c r="AI5255" s="641"/>
      <c r="AJ5255" s="537"/>
      <c r="AK5255" s="537"/>
      <c r="AL5255" s="537"/>
      <c r="AM5255" s="537"/>
      <c r="AN5255" s="537"/>
      <c r="AO5255" s="683" t="str">
        <f t="shared" si="7821"/>
        <v>OK</v>
      </c>
      <c r="AP5255" s="141"/>
      <c r="AQ5255" s="141"/>
      <c r="AR5255" s="552"/>
      <c r="AS5255" s="552"/>
      <c r="AT5255" s="683" t="str">
        <f t="shared" si="7822"/>
        <v>OK</v>
      </c>
      <c r="AU5255" s="593"/>
      <c r="AV5255" s="530">
        <f t="shared" si="7823"/>
        <v>0</v>
      </c>
      <c r="AW5255" s="842">
        <f t="shared" si="7824"/>
        <v>0</v>
      </c>
      <c r="AX5255" s="115">
        <f t="shared" si="7825"/>
        <v>360</v>
      </c>
      <c r="AY5255" s="5">
        <f t="shared" si="7826"/>
        <v>0</v>
      </c>
      <c r="AZ5255" s="5">
        <f t="shared" si="7827"/>
        <v>-360</v>
      </c>
      <c r="BA5255" s="335">
        <f t="shared" si="7828"/>
        <v>-1</v>
      </c>
      <c r="BB5255" s="23">
        <f t="shared" si="7829"/>
        <v>430</v>
      </c>
      <c r="BC5255" s="5">
        <f t="shared" si="7830"/>
        <v>0</v>
      </c>
      <c r="BD5255" s="5">
        <f t="shared" si="7831"/>
        <v>-430</v>
      </c>
      <c r="BE5255" s="335">
        <f t="shared" si="7832"/>
        <v>-1</v>
      </c>
      <c r="BG5255" s="826" t="str">
        <f t="shared" si="7833"/>
        <v>14.10</v>
      </c>
      <c r="BH5255" s="607" t="b">
        <f>COUNTIF('Codes SEC'!$B$2:$B$250,Ministres!BG5255)&gt;0</f>
        <v>1</v>
      </c>
    </row>
    <row r="5256" spans="1:66" s="27" customFormat="1" ht="35.1" customHeight="1" x14ac:dyDescent="0.25">
      <c r="A5256" s="193" t="s">
        <v>6128</v>
      </c>
      <c r="B5256" s="583" t="s">
        <v>5019</v>
      </c>
      <c r="C5256" s="120" t="s">
        <v>71</v>
      </c>
      <c r="D5256" s="622">
        <v>1000</v>
      </c>
      <c r="E5256" s="584"/>
      <c r="F5256" s="120">
        <v>12</v>
      </c>
      <c r="G5256" s="697"/>
      <c r="H5256" s="890" t="s">
        <v>3354</v>
      </c>
      <c r="I5256" s="585">
        <v>81410000</v>
      </c>
      <c r="J5256" s="945" t="s">
        <v>7165</v>
      </c>
      <c r="K5256" s="500" t="s">
        <v>7166</v>
      </c>
      <c r="L5256" s="733">
        <v>0</v>
      </c>
      <c r="M5256" s="734">
        <v>0</v>
      </c>
      <c r="N5256" s="931"/>
      <c r="O5256" s="530">
        <f>IF(N5256&gt;L5256,"0 ",N5256-L5256)</f>
        <v>0</v>
      </c>
      <c r="P5256" s="530">
        <f>IF(N5256&lt;L5256,"0 ",N5256-L5256)</f>
        <v>0</v>
      </c>
      <c r="Q5256" s="646"/>
      <c r="R5256" s="536"/>
      <c r="S5256" s="536"/>
      <c r="T5256" s="536"/>
      <c r="U5256" s="536"/>
      <c r="V5256" s="536"/>
      <c r="W5256" s="683" t="str">
        <f>IF(SUM(Q5256:V5256)=X5256,"OK",SUM(Q5256:V5256)-X5256)</f>
        <v>OK</v>
      </c>
      <c r="X5256" s="141"/>
      <c r="Y5256" s="141"/>
      <c r="Z5256" s="552"/>
      <c r="AA5256" s="552"/>
      <c r="AB5256" s="683" t="str">
        <f>IF(SUM(Z5256:AA5256)=AC5256,"OK",SUM(Z5256:AA5256)-AC5256)</f>
        <v>OK</v>
      </c>
      <c r="AC5256" s="593"/>
      <c r="AD5256" s="530">
        <f>X5256+Y5256+AC5256</f>
        <v>0</v>
      </c>
      <c r="AE5256" s="842">
        <f>N5256+AD5256</f>
        <v>0</v>
      </c>
      <c r="AF5256" s="931"/>
      <c r="AG5256" s="530">
        <f>IF(AF5256&gt;M5256,"0 ",AF5256-M5256)</f>
        <v>0</v>
      </c>
      <c r="AH5256" s="530">
        <f>IF(AF5256&lt;M5256,"0 ",AF5256-M5256)</f>
        <v>0</v>
      </c>
      <c r="AI5256" s="641"/>
      <c r="AJ5256" s="537"/>
      <c r="AK5256" s="537"/>
      <c r="AL5256" s="537"/>
      <c r="AM5256" s="537"/>
      <c r="AN5256" s="537"/>
      <c r="AO5256" s="683" t="str">
        <f>IF(SUM(AI5256:AN5256)=AP5256,"OK",SUM(AI5256:AN5256)-AP5256)</f>
        <v>OK</v>
      </c>
      <c r="AP5256" s="141"/>
      <c r="AQ5256" s="141"/>
      <c r="AR5256" s="552"/>
      <c r="AS5256" s="552"/>
      <c r="AT5256" s="683" t="str">
        <f>IF(SUM(AR5256:AS5256)=AU5256,"OK",SUM(AR5256:AS5256)-AU5256)</f>
        <v>OK</v>
      </c>
      <c r="AU5256" s="593"/>
      <c r="AV5256" s="530">
        <f>AP5256+AQ5256+AU5256</f>
        <v>0</v>
      </c>
      <c r="AW5256" s="842">
        <f>AF5256+AV5256</f>
        <v>0</v>
      </c>
      <c r="AX5256" s="115">
        <f>L5256</f>
        <v>0</v>
      </c>
      <c r="AY5256" s="5">
        <f>AE5256</f>
        <v>0</v>
      </c>
      <c r="AZ5256" s="7">
        <f>AY5256-AX5256</f>
        <v>0</v>
      </c>
      <c r="BA5256" s="335" t="e">
        <f>AZ5256/AX5256</f>
        <v>#DIV/0!</v>
      </c>
      <c r="BB5256" s="23">
        <f>M5256</f>
        <v>0</v>
      </c>
      <c r="BC5256" s="5">
        <f>AW5256</f>
        <v>0</v>
      </c>
      <c r="BD5256" s="7">
        <f>BC5256-BB5256</f>
        <v>0</v>
      </c>
      <c r="BE5256" s="335" t="e">
        <f>BD5256/BB5256</f>
        <v>#DIV/0!</v>
      </c>
      <c r="BF5256" s="41"/>
      <c r="BG5256" s="826" t="str">
        <f>RIGHT(LEFT(I5256,3),2)&amp;"."&amp;RIGHT(LEFT(I5256,5),2)</f>
        <v>14.10</v>
      </c>
      <c r="BH5256" s="607" t="b">
        <f>COUNTIF('Codes SEC'!$B$2:$B$250,Ministres!BG5256)&gt;0</f>
        <v>1</v>
      </c>
      <c r="BI5256" s="40"/>
      <c r="BJ5256" s="40"/>
      <c r="BK5256" s="40"/>
      <c r="BL5256" s="40"/>
      <c r="BM5256" s="40"/>
      <c r="BN5256" s="40"/>
    </row>
    <row r="5257" spans="1:66" ht="35.1" customHeight="1" x14ac:dyDescent="0.25">
      <c r="A5257" s="193" t="s">
        <v>6128</v>
      </c>
      <c r="B5257" s="583">
        <v>15</v>
      </c>
      <c r="C5257" s="120" t="s">
        <v>71</v>
      </c>
      <c r="D5257" s="620">
        <v>1000</v>
      </c>
      <c r="E5257" s="584"/>
      <c r="F5257" s="120">
        <v>12</v>
      </c>
      <c r="G5257" s="699">
        <v>1</v>
      </c>
      <c r="H5257" s="891" t="str">
        <f t="shared" si="7742"/>
        <v>060</v>
      </c>
      <c r="I5257" s="605">
        <v>81420000</v>
      </c>
      <c r="J5257" s="573" t="s">
        <v>4202</v>
      </c>
      <c r="K5257" s="422" t="s">
        <v>4203</v>
      </c>
      <c r="L5257" s="726">
        <v>0</v>
      </c>
      <c r="M5257" s="727">
        <v>0</v>
      </c>
      <c r="N5257" s="931"/>
      <c r="O5257" s="530">
        <f t="shared" si="7813"/>
        <v>0</v>
      </c>
      <c r="P5257" s="530">
        <f t="shared" si="7814"/>
        <v>0</v>
      </c>
      <c r="Q5257" s="646"/>
      <c r="R5257" s="536"/>
      <c r="S5257" s="536"/>
      <c r="T5257" s="536"/>
      <c r="U5257" s="536"/>
      <c r="V5257" s="536"/>
      <c r="W5257" s="683" t="str">
        <f t="shared" si="7815"/>
        <v>OK</v>
      </c>
      <c r="X5257" s="141"/>
      <c r="Y5257" s="141"/>
      <c r="Z5257" s="552"/>
      <c r="AA5257" s="552"/>
      <c r="AB5257" s="683" t="str">
        <f t="shared" si="7816"/>
        <v>OK</v>
      </c>
      <c r="AC5257" s="593"/>
      <c r="AD5257" s="530">
        <f t="shared" si="7817"/>
        <v>0</v>
      </c>
      <c r="AE5257" s="842">
        <f t="shared" si="7818"/>
        <v>0</v>
      </c>
      <c r="AF5257" s="931"/>
      <c r="AG5257" s="530">
        <f t="shared" si="7819"/>
        <v>0</v>
      </c>
      <c r="AH5257" s="530">
        <f t="shared" si="7820"/>
        <v>0</v>
      </c>
      <c r="AI5257" s="641"/>
      <c r="AJ5257" s="537"/>
      <c r="AK5257" s="537"/>
      <c r="AL5257" s="537"/>
      <c r="AM5257" s="537"/>
      <c r="AN5257" s="537"/>
      <c r="AO5257" s="683" t="str">
        <f t="shared" si="7821"/>
        <v>OK</v>
      </c>
      <c r="AP5257" s="141"/>
      <c r="AQ5257" s="141"/>
      <c r="AR5257" s="552"/>
      <c r="AS5257" s="552"/>
      <c r="AT5257" s="683" t="str">
        <f t="shared" si="7822"/>
        <v>OK</v>
      </c>
      <c r="AU5257" s="593"/>
      <c r="AV5257" s="530">
        <f t="shared" si="7823"/>
        <v>0</v>
      </c>
      <c r="AW5257" s="842">
        <f t="shared" si="7824"/>
        <v>0</v>
      </c>
      <c r="AX5257" s="115">
        <f t="shared" si="7825"/>
        <v>0</v>
      </c>
      <c r="AY5257" s="5">
        <f t="shared" si="7826"/>
        <v>0</v>
      </c>
      <c r="AZ5257" s="7">
        <f t="shared" si="7827"/>
        <v>0</v>
      </c>
      <c r="BA5257" s="335" t="e">
        <f t="shared" si="7828"/>
        <v>#DIV/0!</v>
      </c>
      <c r="BB5257" s="23">
        <f t="shared" si="7829"/>
        <v>0</v>
      </c>
      <c r="BC5257" s="5">
        <f t="shared" si="7830"/>
        <v>0</v>
      </c>
      <c r="BD5257" s="7">
        <f t="shared" si="7831"/>
        <v>0</v>
      </c>
      <c r="BE5257" s="335" t="e">
        <f t="shared" si="7832"/>
        <v>#DIV/0!</v>
      </c>
      <c r="BG5257" s="826" t="str">
        <f t="shared" si="7833"/>
        <v>14.20</v>
      </c>
      <c r="BH5257" s="607" t="b">
        <f>COUNTIF('Codes SEC'!$B$2:$B$250,Ministres!BG5257)&gt;0</f>
        <v>1</v>
      </c>
    </row>
    <row r="5258" spans="1:66" ht="35.1" customHeight="1" x14ac:dyDescent="0.25">
      <c r="A5258" s="21" t="s">
        <v>6128</v>
      </c>
      <c r="B5258" s="112">
        <v>15</v>
      </c>
      <c r="C5258" s="116" t="s">
        <v>71</v>
      </c>
      <c r="D5258" s="620">
        <v>1000</v>
      </c>
      <c r="E5258" s="278"/>
      <c r="F5258" s="116">
        <v>12</v>
      </c>
      <c r="G5258" s="700">
        <v>1</v>
      </c>
      <c r="H5258" s="888" t="str">
        <f t="shared" si="7742"/>
        <v>060</v>
      </c>
      <c r="I5258" s="580" t="s">
        <v>3270</v>
      </c>
      <c r="J5258" s="573" t="s">
        <v>2361</v>
      </c>
      <c r="K5258" s="408" t="s">
        <v>1744</v>
      </c>
      <c r="L5258" s="733">
        <v>0</v>
      </c>
      <c r="M5258" s="734">
        <v>0</v>
      </c>
      <c r="N5258" s="931"/>
      <c r="O5258" s="530">
        <f t="shared" si="7813"/>
        <v>0</v>
      </c>
      <c r="P5258" s="530">
        <f t="shared" si="7814"/>
        <v>0</v>
      </c>
      <c r="Q5258" s="646"/>
      <c r="R5258" s="536"/>
      <c r="S5258" s="536"/>
      <c r="T5258" s="536"/>
      <c r="U5258" s="536"/>
      <c r="V5258" s="536"/>
      <c r="W5258" s="683" t="str">
        <f t="shared" si="7815"/>
        <v>OK</v>
      </c>
      <c r="X5258" s="141"/>
      <c r="Y5258" s="141"/>
      <c r="Z5258" s="552"/>
      <c r="AA5258" s="552"/>
      <c r="AB5258" s="683" t="str">
        <f t="shared" si="7816"/>
        <v>OK</v>
      </c>
      <c r="AC5258" s="593"/>
      <c r="AD5258" s="530">
        <f t="shared" si="7817"/>
        <v>0</v>
      </c>
      <c r="AE5258" s="842">
        <f t="shared" si="7818"/>
        <v>0</v>
      </c>
      <c r="AF5258" s="931"/>
      <c r="AG5258" s="530">
        <f t="shared" si="7819"/>
        <v>0</v>
      </c>
      <c r="AH5258" s="530">
        <f t="shared" si="7820"/>
        <v>0</v>
      </c>
      <c r="AI5258" s="641"/>
      <c r="AJ5258" s="537"/>
      <c r="AK5258" s="537"/>
      <c r="AL5258" s="537"/>
      <c r="AM5258" s="537"/>
      <c r="AN5258" s="537"/>
      <c r="AO5258" s="683" t="str">
        <f t="shared" si="7821"/>
        <v>OK</v>
      </c>
      <c r="AP5258" s="141"/>
      <c r="AQ5258" s="141"/>
      <c r="AR5258" s="552"/>
      <c r="AS5258" s="552"/>
      <c r="AT5258" s="683" t="str">
        <f t="shared" si="7822"/>
        <v>OK</v>
      </c>
      <c r="AU5258" s="593"/>
      <c r="AV5258" s="530">
        <f t="shared" si="7823"/>
        <v>0</v>
      </c>
      <c r="AW5258" s="842">
        <f t="shared" si="7824"/>
        <v>0</v>
      </c>
      <c r="AX5258" s="115">
        <f t="shared" si="7825"/>
        <v>0</v>
      </c>
      <c r="AY5258" s="5">
        <f t="shared" si="7826"/>
        <v>0</v>
      </c>
      <c r="AZ5258" s="7">
        <f t="shared" si="7827"/>
        <v>0</v>
      </c>
      <c r="BA5258" s="335" t="e">
        <f t="shared" si="7828"/>
        <v>#DIV/0!</v>
      </c>
      <c r="BB5258" s="23">
        <f t="shared" si="7829"/>
        <v>0</v>
      </c>
      <c r="BC5258" s="5">
        <f t="shared" si="7830"/>
        <v>0</v>
      </c>
      <c r="BD5258" s="7">
        <f t="shared" si="7831"/>
        <v>0</v>
      </c>
      <c r="BE5258" s="335" t="e">
        <f t="shared" si="7832"/>
        <v>#DIV/0!</v>
      </c>
      <c r="BG5258" s="826" t="str">
        <f t="shared" si="7833"/>
        <v>31.22</v>
      </c>
      <c r="BH5258" s="607" t="b">
        <f>COUNTIF('Codes SEC'!$B$2:$B$250,Ministres!BG5258)&gt;0</f>
        <v>1</v>
      </c>
    </row>
    <row r="5259" spans="1:66" ht="35.1" customHeight="1" x14ac:dyDescent="0.25">
      <c r="A5259" s="222" t="s">
        <v>6128</v>
      </c>
      <c r="B5259" s="112" t="s">
        <v>5019</v>
      </c>
      <c r="C5259" s="116" t="s">
        <v>71</v>
      </c>
      <c r="D5259" s="620">
        <v>1000</v>
      </c>
      <c r="E5259" s="278"/>
      <c r="F5259" s="116">
        <v>12</v>
      </c>
      <c r="G5259" s="700"/>
      <c r="H5259" s="888" t="str">
        <f t="shared" si="7742"/>
        <v>060</v>
      </c>
      <c r="I5259" s="580">
        <v>83122000</v>
      </c>
      <c r="J5259" s="689" t="s">
        <v>5923</v>
      </c>
      <c r="K5259" s="411" t="s">
        <v>5912</v>
      </c>
      <c r="L5259" s="733">
        <v>0</v>
      </c>
      <c r="M5259" s="734">
        <v>0</v>
      </c>
      <c r="N5259" s="931"/>
      <c r="O5259" s="530">
        <f t="shared" si="7813"/>
        <v>0</v>
      </c>
      <c r="P5259" s="530">
        <f t="shared" si="7814"/>
        <v>0</v>
      </c>
      <c r="Q5259" s="646"/>
      <c r="R5259" s="536"/>
      <c r="S5259" s="536"/>
      <c r="T5259" s="536"/>
      <c r="U5259" s="536"/>
      <c r="V5259" s="536"/>
      <c r="W5259" s="683" t="str">
        <f>IF(SUM(Q5259:V5259)=X5259,"OK",SUM(Q5259:V5259)-X5259)</f>
        <v>OK</v>
      </c>
      <c r="X5259" s="141"/>
      <c r="Y5259" s="141"/>
      <c r="Z5259" s="552"/>
      <c r="AA5259" s="552"/>
      <c r="AB5259" s="683" t="str">
        <f>IF(SUM(Z5259:AA5259)=AC5259,"OK",SUM(Z5259:AA5259)-AC5259)</f>
        <v>OK</v>
      </c>
      <c r="AC5259" s="593"/>
      <c r="AD5259" s="530">
        <f t="shared" si="7817"/>
        <v>0</v>
      </c>
      <c r="AE5259" s="842">
        <f t="shared" si="7818"/>
        <v>0</v>
      </c>
      <c r="AF5259" s="931"/>
      <c r="AG5259" s="530">
        <f t="shared" si="7819"/>
        <v>0</v>
      </c>
      <c r="AH5259" s="530">
        <f t="shared" si="7820"/>
        <v>0</v>
      </c>
      <c r="AI5259" s="641"/>
      <c r="AJ5259" s="537"/>
      <c r="AK5259" s="537"/>
      <c r="AL5259" s="537"/>
      <c r="AM5259" s="537"/>
      <c r="AN5259" s="537"/>
      <c r="AO5259" s="683" t="str">
        <f>IF(SUM(AI5259:AN5259)=AP5259,"OK",SUM(AI5259:AN5259)-AP5259)</f>
        <v>OK</v>
      </c>
      <c r="AP5259" s="141"/>
      <c r="AQ5259" s="141"/>
      <c r="AR5259" s="552"/>
      <c r="AS5259" s="552"/>
      <c r="AT5259" s="683" t="str">
        <f>IF(SUM(AR5259:AS5259)=AU5259,"OK",SUM(AR5259:AS5259)-AU5259)</f>
        <v>OK</v>
      </c>
      <c r="AU5259" s="593"/>
      <c r="AV5259" s="530">
        <f t="shared" si="7823"/>
        <v>0</v>
      </c>
      <c r="AW5259" s="842">
        <f t="shared" si="7824"/>
        <v>0</v>
      </c>
      <c r="AX5259" s="115">
        <f t="shared" si="7825"/>
        <v>0</v>
      </c>
      <c r="AY5259" s="5">
        <f t="shared" si="7826"/>
        <v>0</v>
      </c>
      <c r="AZ5259" s="7">
        <f>AY5259-AX5259</f>
        <v>0</v>
      </c>
      <c r="BA5259" s="335" t="e">
        <f>AZ5259/AX5259</f>
        <v>#DIV/0!</v>
      </c>
      <c r="BB5259" s="23">
        <f t="shared" si="7829"/>
        <v>0</v>
      </c>
      <c r="BC5259" s="5">
        <f>AW5259</f>
        <v>0</v>
      </c>
      <c r="BD5259" s="7">
        <f>BC5259-BB5259</f>
        <v>0</v>
      </c>
      <c r="BE5259" s="335" t="e">
        <f>BD5259/BB5259</f>
        <v>#DIV/0!</v>
      </c>
      <c r="BG5259" s="826" t="str">
        <f t="shared" si="7833"/>
        <v>31.22</v>
      </c>
      <c r="BH5259" s="607" t="b">
        <f>COUNTIF('Codes SEC'!$B$2:$B$250,Ministres!BG5259)&gt;0</f>
        <v>1</v>
      </c>
    </row>
    <row r="5260" spans="1:66" ht="35.1" customHeight="1" x14ac:dyDescent="0.25">
      <c r="A5260" s="21" t="s">
        <v>6128</v>
      </c>
      <c r="B5260" s="112">
        <v>15</v>
      </c>
      <c r="C5260" s="116" t="s">
        <v>71</v>
      </c>
      <c r="D5260" s="620">
        <v>1000</v>
      </c>
      <c r="E5260" s="278"/>
      <c r="F5260" s="116">
        <v>12</v>
      </c>
      <c r="G5260" s="700">
        <v>1</v>
      </c>
      <c r="H5260" s="888" t="str">
        <f t="shared" si="7742"/>
        <v>060</v>
      </c>
      <c r="I5260" s="580" t="s">
        <v>3263</v>
      </c>
      <c r="J5260" s="573" t="s">
        <v>2362</v>
      </c>
      <c r="K5260" s="408" t="s">
        <v>470</v>
      </c>
      <c r="L5260" s="733">
        <v>0</v>
      </c>
      <c r="M5260" s="734">
        <v>0</v>
      </c>
      <c r="N5260" s="931"/>
      <c r="O5260" s="530">
        <f t="shared" si="7813"/>
        <v>0</v>
      </c>
      <c r="P5260" s="530">
        <f t="shared" si="7814"/>
        <v>0</v>
      </c>
      <c r="Q5260" s="646"/>
      <c r="R5260" s="536"/>
      <c r="S5260" s="536"/>
      <c r="T5260" s="536"/>
      <c r="U5260" s="536"/>
      <c r="V5260" s="536"/>
      <c r="W5260" s="683" t="str">
        <f>IF(SUM(Q5260:V5260)=X5260,"OK",SUM(Q5260:V5260)-X5260)</f>
        <v>OK</v>
      </c>
      <c r="X5260" s="141"/>
      <c r="Y5260" s="141"/>
      <c r="Z5260" s="552"/>
      <c r="AA5260" s="552"/>
      <c r="AB5260" s="683" t="str">
        <f>IF(SUM(Z5260:AA5260)=AC5260,"OK",SUM(Z5260:AA5260)-AC5260)</f>
        <v>OK</v>
      </c>
      <c r="AC5260" s="593"/>
      <c r="AD5260" s="530">
        <f t="shared" si="7817"/>
        <v>0</v>
      </c>
      <c r="AE5260" s="842">
        <f t="shared" si="7818"/>
        <v>0</v>
      </c>
      <c r="AF5260" s="931"/>
      <c r="AG5260" s="530">
        <f t="shared" si="7819"/>
        <v>0</v>
      </c>
      <c r="AH5260" s="530">
        <f t="shared" si="7820"/>
        <v>0</v>
      </c>
      <c r="AI5260" s="641"/>
      <c r="AJ5260" s="537"/>
      <c r="AK5260" s="537"/>
      <c r="AL5260" s="537"/>
      <c r="AM5260" s="537"/>
      <c r="AN5260" s="537"/>
      <c r="AO5260" s="683" t="str">
        <f>IF(SUM(AI5260:AN5260)=AP5260,"OK",SUM(AI5260:AN5260)-AP5260)</f>
        <v>OK</v>
      </c>
      <c r="AP5260" s="141"/>
      <c r="AQ5260" s="141"/>
      <c r="AR5260" s="552"/>
      <c r="AS5260" s="552"/>
      <c r="AT5260" s="683" t="str">
        <f>IF(SUM(AR5260:AS5260)=AU5260,"OK",SUM(AR5260:AS5260)-AU5260)</f>
        <v>OK</v>
      </c>
      <c r="AU5260" s="593"/>
      <c r="AV5260" s="530">
        <f t="shared" si="7823"/>
        <v>0</v>
      </c>
      <c r="AW5260" s="842">
        <f t="shared" si="7824"/>
        <v>0</v>
      </c>
      <c r="AX5260" s="115">
        <f t="shared" si="7825"/>
        <v>0</v>
      </c>
      <c r="AY5260" s="5">
        <f t="shared" si="7826"/>
        <v>0</v>
      </c>
      <c r="AZ5260" s="7">
        <f>AY5260-AX5260</f>
        <v>0</v>
      </c>
      <c r="BA5260" s="335" t="e">
        <f>AZ5260/AX5260</f>
        <v>#DIV/0!</v>
      </c>
      <c r="BB5260" s="23">
        <f t="shared" si="7829"/>
        <v>0</v>
      </c>
      <c r="BC5260" s="5">
        <f>AW5260</f>
        <v>0</v>
      </c>
      <c r="BD5260" s="7">
        <f>BC5260-BB5260</f>
        <v>0</v>
      </c>
      <c r="BE5260" s="335" t="e">
        <f>BD5260/BB5260</f>
        <v>#DIV/0!</v>
      </c>
      <c r="BG5260" s="826" t="str">
        <f t="shared" si="7833"/>
        <v>31.32</v>
      </c>
      <c r="BH5260" s="607" t="b">
        <f>COUNTIF('Codes SEC'!$B$2:$B$250,Ministres!BG5260)&gt;0</f>
        <v>1</v>
      </c>
    </row>
    <row r="5261" spans="1:66" s="203" customFormat="1" ht="35.1" customHeight="1" x14ac:dyDescent="0.25">
      <c r="A5261" s="21" t="s">
        <v>6128</v>
      </c>
      <c r="B5261" s="682">
        <v>15</v>
      </c>
      <c r="C5261" s="116" t="s">
        <v>71</v>
      </c>
      <c r="D5261" s="620">
        <v>1000</v>
      </c>
      <c r="E5261" s="278"/>
      <c r="F5261" s="116">
        <v>12</v>
      </c>
      <c r="G5261" s="694">
        <v>1</v>
      </c>
      <c r="H5261" s="878" t="str">
        <f t="shared" si="7742"/>
        <v>060</v>
      </c>
      <c r="I5261" s="397">
        <v>83132000</v>
      </c>
      <c r="J5261" s="380" t="s">
        <v>4807</v>
      </c>
      <c r="K5261" s="408" t="s">
        <v>4478</v>
      </c>
      <c r="L5261" s="733">
        <v>300</v>
      </c>
      <c r="M5261" s="734">
        <v>300</v>
      </c>
      <c r="N5261" s="931"/>
      <c r="O5261" s="530">
        <f t="shared" si="7813"/>
        <v>-300</v>
      </c>
      <c r="P5261" s="530" t="str">
        <f t="shared" si="7814"/>
        <v xml:space="preserve">0 </v>
      </c>
      <c r="Q5261" s="646"/>
      <c r="R5261" s="536"/>
      <c r="S5261" s="536"/>
      <c r="T5261" s="536"/>
      <c r="U5261" s="536"/>
      <c r="V5261" s="536"/>
      <c r="W5261" s="683" t="str">
        <f t="shared" si="7815"/>
        <v>OK</v>
      </c>
      <c r="X5261" s="141"/>
      <c r="Y5261" s="141"/>
      <c r="Z5261" s="552"/>
      <c r="AA5261" s="552"/>
      <c r="AB5261" s="683" t="str">
        <f t="shared" si="7816"/>
        <v>OK</v>
      </c>
      <c r="AC5261" s="593"/>
      <c r="AD5261" s="530">
        <f t="shared" si="7817"/>
        <v>0</v>
      </c>
      <c r="AE5261" s="842">
        <f t="shared" si="7818"/>
        <v>0</v>
      </c>
      <c r="AF5261" s="931"/>
      <c r="AG5261" s="530">
        <f t="shared" si="7819"/>
        <v>-300</v>
      </c>
      <c r="AH5261" s="530" t="str">
        <f t="shared" si="7820"/>
        <v xml:space="preserve">0 </v>
      </c>
      <c r="AI5261" s="641"/>
      <c r="AJ5261" s="537"/>
      <c r="AK5261" s="537"/>
      <c r="AL5261" s="537"/>
      <c r="AM5261" s="537"/>
      <c r="AN5261" s="537"/>
      <c r="AO5261" s="683" t="str">
        <f t="shared" si="7821"/>
        <v>OK</v>
      </c>
      <c r="AP5261" s="141"/>
      <c r="AQ5261" s="141"/>
      <c r="AR5261" s="552"/>
      <c r="AS5261" s="552"/>
      <c r="AT5261" s="683" t="str">
        <f t="shared" si="7822"/>
        <v>OK</v>
      </c>
      <c r="AU5261" s="593"/>
      <c r="AV5261" s="530">
        <f t="shared" si="7823"/>
        <v>0</v>
      </c>
      <c r="AW5261" s="842">
        <f t="shared" si="7824"/>
        <v>0</v>
      </c>
      <c r="AX5261" s="115">
        <f t="shared" si="7825"/>
        <v>300</v>
      </c>
      <c r="AY5261" s="5">
        <f t="shared" si="7826"/>
        <v>0</v>
      </c>
      <c r="AZ5261" s="7">
        <f t="shared" si="7827"/>
        <v>-300</v>
      </c>
      <c r="BA5261" s="335">
        <f t="shared" si="7828"/>
        <v>-1</v>
      </c>
      <c r="BB5261" s="23">
        <f t="shared" si="7829"/>
        <v>300</v>
      </c>
      <c r="BC5261" s="5">
        <f t="shared" si="7830"/>
        <v>0</v>
      </c>
      <c r="BD5261" s="7">
        <f t="shared" si="7831"/>
        <v>-300</v>
      </c>
      <c r="BE5261" s="335">
        <f t="shared" si="7832"/>
        <v>-1</v>
      </c>
      <c r="BF5261" s="667"/>
      <c r="BG5261" s="826" t="str">
        <f t="shared" si="7833"/>
        <v>31.32</v>
      </c>
      <c r="BH5261" s="668" t="b">
        <f>COUNTIF('Codes SEC'!$B$2:$B$250,Ministres!BG5261)&gt;0</f>
        <v>1</v>
      </c>
      <c r="BI5261" s="667"/>
      <c r="BJ5261" s="667"/>
      <c r="BK5261" s="667"/>
      <c r="BL5261" s="667"/>
      <c r="BM5261" s="667"/>
      <c r="BN5261" s="667"/>
    </row>
    <row r="5262" spans="1:66" ht="35.1" customHeight="1" x14ac:dyDescent="0.25">
      <c r="A5262" s="222" t="s">
        <v>6128</v>
      </c>
      <c r="B5262" s="112" t="s">
        <v>5019</v>
      </c>
      <c r="C5262" s="116" t="s">
        <v>71</v>
      </c>
      <c r="D5262" s="620">
        <v>1000</v>
      </c>
      <c r="E5262" s="278"/>
      <c r="F5262" s="116">
        <v>12</v>
      </c>
      <c r="G5262" s="700"/>
      <c r="H5262" s="888" t="str">
        <f t="shared" si="7742"/>
        <v>060</v>
      </c>
      <c r="I5262" s="580">
        <v>83132000</v>
      </c>
      <c r="J5262" s="689" t="s">
        <v>5924</v>
      </c>
      <c r="K5262" s="411" t="s">
        <v>5925</v>
      </c>
      <c r="L5262" s="733">
        <v>0</v>
      </c>
      <c r="M5262" s="734">
        <v>0</v>
      </c>
      <c r="N5262" s="931"/>
      <c r="O5262" s="530">
        <f t="shared" si="7813"/>
        <v>0</v>
      </c>
      <c r="P5262" s="530">
        <f t="shared" si="7814"/>
        <v>0</v>
      </c>
      <c r="Q5262" s="646"/>
      <c r="R5262" s="536"/>
      <c r="S5262" s="536"/>
      <c r="T5262" s="536"/>
      <c r="U5262" s="536"/>
      <c r="V5262" s="536"/>
      <c r="W5262" s="683" t="str">
        <f t="shared" si="7815"/>
        <v>OK</v>
      </c>
      <c r="X5262" s="141"/>
      <c r="Y5262" s="141"/>
      <c r="Z5262" s="552"/>
      <c r="AA5262" s="552"/>
      <c r="AB5262" s="683" t="str">
        <f t="shared" si="7816"/>
        <v>OK</v>
      </c>
      <c r="AC5262" s="593"/>
      <c r="AD5262" s="530">
        <f t="shared" si="7817"/>
        <v>0</v>
      </c>
      <c r="AE5262" s="842">
        <f t="shared" si="7818"/>
        <v>0</v>
      </c>
      <c r="AF5262" s="931"/>
      <c r="AG5262" s="530">
        <f t="shared" si="7819"/>
        <v>0</v>
      </c>
      <c r="AH5262" s="530">
        <f t="shared" si="7820"/>
        <v>0</v>
      </c>
      <c r="AI5262" s="641"/>
      <c r="AJ5262" s="537"/>
      <c r="AK5262" s="537"/>
      <c r="AL5262" s="537"/>
      <c r="AM5262" s="537"/>
      <c r="AN5262" s="537"/>
      <c r="AO5262" s="683" t="str">
        <f t="shared" si="7821"/>
        <v>OK</v>
      </c>
      <c r="AP5262" s="141"/>
      <c r="AQ5262" s="141"/>
      <c r="AR5262" s="552"/>
      <c r="AS5262" s="552"/>
      <c r="AT5262" s="683" t="str">
        <f t="shared" si="7822"/>
        <v>OK</v>
      </c>
      <c r="AU5262" s="593"/>
      <c r="AV5262" s="530">
        <f t="shared" si="7823"/>
        <v>0</v>
      </c>
      <c r="AW5262" s="842">
        <f t="shared" si="7824"/>
        <v>0</v>
      </c>
      <c r="AX5262" s="115">
        <f t="shared" si="7825"/>
        <v>0</v>
      </c>
      <c r="AY5262" s="5">
        <f t="shared" si="7826"/>
        <v>0</v>
      </c>
      <c r="AZ5262" s="7">
        <f>AY5262-AX5262</f>
        <v>0</v>
      </c>
      <c r="BA5262" s="335" t="e">
        <f>AZ5262/AX5262</f>
        <v>#DIV/0!</v>
      </c>
      <c r="BB5262" s="23">
        <f t="shared" si="7829"/>
        <v>0</v>
      </c>
      <c r="BC5262" s="5">
        <f>AW5262</f>
        <v>0</v>
      </c>
      <c r="BD5262" s="7">
        <f>BC5262-BB5262</f>
        <v>0</v>
      </c>
      <c r="BE5262" s="335" t="e">
        <f>BD5262/BB5262</f>
        <v>#DIV/0!</v>
      </c>
      <c r="BG5262" s="826" t="str">
        <f t="shared" si="7833"/>
        <v>31.32</v>
      </c>
      <c r="BH5262" s="607" t="b">
        <f>COUNTIF('Codes SEC'!$B$2:$B$250,Ministres!BG5262)&gt;0</f>
        <v>1</v>
      </c>
    </row>
    <row r="5263" spans="1:66" s="27" customFormat="1" ht="35.1" customHeight="1" x14ac:dyDescent="0.25">
      <c r="A5263" s="193" t="s">
        <v>6128</v>
      </c>
      <c r="B5263" s="583" t="s">
        <v>5019</v>
      </c>
      <c r="C5263" s="120" t="s">
        <v>71</v>
      </c>
      <c r="D5263" s="622">
        <v>1000</v>
      </c>
      <c r="E5263" s="584"/>
      <c r="F5263" s="120">
        <v>12</v>
      </c>
      <c r="G5263" s="697"/>
      <c r="H5263" s="890" t="s">
        <v>3354</v>
      </c>
      <c r="I5263" s="585">
        <v>83200000</v>
      </c>
      <c r="J5263" s="945" t="s">
        <v>7169</v>
      </c>
      <c r="K5263" s="500" t="s">
        <v>7170</v>
      </c>
      <c r="L5263" s="733">
        <v>0</v>
      </c>
      <c r="M5263" s="734">
        <v>0</v>
      </c>
      <c r="N5263" s="931"/>
      <c r="O5263" s="530">
        <f>IF(N5263&gt;L5263,"0 ",N5263-L5263)</f>
        <v>0</v>
      </c>
      <c r="P5263" s="530">
        <f>IF(N5263&lt;L5263,"0 ",N5263-L5263)</f>
        <v>0</v>
      </c>
      <c r="Q5263" s="646"/>
      <c r="R5263" s="536"/>
      <c r="S5263" s="536"/>
      <c r="T5263" s="536"/>
      <c r="U5263" s="536"/>
      <c r="V5263" s="536"/>
      <c r="W5263" s="683" t="str">
        <f>IF(SUM(Q5263:V5263)=X5263,"OK",SUM(Q5263:V5263)-X5263)</f>
        <v>OK</v>
      </c>
      <c r="X5263" s="141"/>
      <c r="Y5263" s="141"/>
      <c r="Z5263" s="552"/>
      <c r="AA5263" s="552"/>
      <c r="AB5263" s="683" t="str">
        <f>IF(SUM(Z5263:AA5263)=AC5263,"OK",SUM(Z5263:AA5263)-AC5263)</f>
        <v>OK</v>
      </c>
      <c r="AC5263" s="593"/>
      <c r="AD5263" s="530">
        <f>X5263+Y5263+AC5263</f>
        <v>0</v>
      </c>
      <c r="AE5263" s="842">
        <f>N5263+AD5263</f>
        <v>0</v>
      </c>
      <c r="AF5263" s="931"/>
      <c r="AG5263" s="530">
        <f>IF(AF5263&gt;M5263,"0 ",AF5263-M5263)</f>
        <v>0</v>
      </c>
      <c r="AH5263" s="530">
        <f>IF(AF5263&lt;M5263,"0 ",AF5263-M5263)</f>
        <v>0</v>
      </c>
      <c r="AI5263" s="641"/>
      <c r="AJ5263" s="537"/>
      <c r="AK5263" s="537"/>
      <c r="AL5263" s="537"/>
      <c r="AM5263" s="537"/>
      <c r="AN5263" s="537"/>
      <c r="AO5263" s="683" t="str">
        <f>IF(SUM(AI5263:AN5263)=AP5263,"OK",SUM(AI5263:AN5263)-AP5263)</f>
        <v>OK</v>
      </c>
      <c r="AP5263" s="141"/>
      <c r="AQ5263" s="141"/>
      <c r="AR5263" s="552"/>
      <c r="AS5263" s="552"/>
      <c r="AT5263" s="683" t="str">
        <f>IF(SUM(AR5263:AS5263)=AU5263,"OK",SUM(AR5263:AS5263)-AU5263)</f>
        <v>OK</v>
      </c>
      <c r="AU5263" s="593"/>
      <c r="AV5263" s="530">
        <f>AP5263+AQ5263+AU5263</f>
        <v>0</v>
      </c>
      <c r="AW5263" s="842">
        <f>AF5263+AV5263</f>
        <v>0</v>
      </c>
      <c r="AX5263" s="115">
        <f>L5263</f>
        <v>0</v>
      </c>
      <c r="AY5263" s="5">
        <f>AE5263</f>
        <v>0</v>
      </c>
      <c r="AZ5263" s="7">
        <f>AY5263-AX5263</f>
        <v>0</v>
      </c>
      <c r="BA5263" s="335" t="e">
        <f>AZ5263/AX5263</f>
        <v>#DIV/0!</v>
      </c>
      <c r="BB5263" s="23">
        <f>M5263</f>
        <v>0</v>
      </c>
      <c r="BC5263" s="5">
        <f>AW5263</f>
        <v>0</v>
      </c>
      <c r="BD5263" s="7">
        <f>BC5263-BB5263</f>
        <v>0</v>
      </c>
      <c r="BE5263" s="335" t="e">
        <f>BD5263/BB5263</f>
        <v>#DIV/0!</v>
      </c>
      <c r="BF5263" s="41"/>
      <c r="BG5263" s="826" t="str">
        <f>RIGHT(LEFT(I5263,3),2)&amp;"."&amp;RIGHT(LEFT(I5263,5),2)</f>
        <v>32.00</v>
      </c>
      <c r="BH5263" s="607" t="b">
        <f>COUNTIF('Codes SEC'!$B$2:$B$250,Ministres!BG5263)&gt;0</f>
        <v>1</v>
      </c>
      <c r="BI5263" s="40"/>
      <c r="BJ5263" s="40"/>
      <c r="BK5263" s="40"/>
      <c r="BL5263" s="40"/>
      <c r="BM5263" s="40"/>
      <c r="BN5263" s="40"/>
    </row>
    <row r="5264" spans="1:66" ht="35.1" customHeight="1" x14ac:dyDescent="0.25">
      <c r="A5264" s="21" t="s">
        <v>6128</v>
      </c>
      <c r="B5264" s="112">
        <v>15</v>
      </c>
      <c r="C5264" s="116" t="s">
        <v>71</v>
      </c>
      <c r="D5264" s="620">
        <v>1000</v>
      </c>
      <c r="E5264" s="278"/>
      <c r="F5264" s="116">
        <v>12</v>
      </c>
      <c r="G5264" s="700">
        <v>1</v>
      </c>
      <c r="H5264" s="888" t="str">
        <f t="shared" si="7742"/>
        <v>060</v>
      </c>
      <c r="I5264" s="580" t="s">
        <v>3264</v>
      </c>
      <c r="J5264" s="573" t="s">
        <v>2363</v>
      </c>
      <c r="K5264" s="419" t="s">
        <v>5031</v>
      </c>
      <c r="L5264" s="733">
        <v>1225</v>
      </c>
      <c r="M5264" s="734">
        <v>1125</v>
      </c>
      <c r="N5264" s="931"/>
      <c r="O5264" s="530">
        <f t="shared" si="7813"/>
        <v>-1225</v>
      </c>
      <c r="P5264" s="530" t="str">
        <f t="shared" si="7814"/>
        <v xml:space="preserve">0 </v>
      </c>
      <c r="Q5264" s="646"/>
      <c r="R5264" s="536"/>
      <c r="S5264" s="536"/>
      <c r="T5264" s="536"/>
      <c r="U5264" s="536"/>
      <c r="V5264" s="536"/>
      <c r="W5264" s="683" t="str">
        <f t="shared" si="7815"/>
        <v>OK</v>
      </c>
      <c r="X5264" s="141"/>
      <c r="Y5264" s="141"/>
      <c r="Z5264" s="552"/>
      <c r="AA5264" s="552"/>
      <c r="AB5264" s="683" t="str">
        <f t="shared" si="7816"/>
        <v>OK</v>
      </c>
      <c r="AC5264" s="593"/>
      <c r="AD5264" s="530">
        <f t="shared" si="7817"/>
        <v>0</v>
      </c>
      <c r="AE5264" s="842">
        <f t="shared" si="7818"/>
        <v>0</v>
      </c>
      <c r="AF5264" s="931"/>
      <c r="AG5264" s="530">
        <f t="shared" si="7819"/>
        <v>-1125</v>
      </c>
      <c r="AH5264" s="530" t="str">
        <f t="shared" si="7820"/>
        <v xml:space="preserve">0 </v>
      </c>
      <c r="AI5264" s="641"/>
      <c r="AJ5264" s="537"/>
      <c r="AK5264" s="537"/>
      <c r="AL5264" s="537"/>
      <c r="AM5264" s="537"/>
      <c r="AN5264" s="537"/>
      <c r="AO5264" s="683" t="str">
        <f t="shared" si="7821"/>
        <v>OK</v>
      </c>
      <c r="AP5264" s="141"/>
      <c r="AQ5264" s="141"/>
      <c r="AR5264" s="552"/>
      <c r="AS5264" s="552"/>
      <c r="AT5264" s="683" t="str">
        <f t="shared" si="7822"/>
        <v>OK</v>
      </c>
      <c r="AU5264" s="593"/>
      <c r="AV5264" s="530">
        <f t="shared" si="7823"/>
        <v>0</v>
      </c>
      <c r="AW5264" s="842">
        <f t="shared" si="7824"/>
        <v>0</v>
      </c>
      <c r="AX5264" s="115">
        <f t="shared" si="7825"/>
        <v>1225</v>
      </c>
      <c r="AY5264" s="5">
        <f t="shared" si="7826"/>
        <v>0</v>
      </c>
      <c r="AZ5264" s="7">
        <f t="shared" si="7827"/>
        <v>-1225</v>
      </c>
      <c r="BA5264" s="335">
        <f t="shared" si="7828"/>
        <v>-1</v>
      </c>
      <c r="BB5264" s="23">
        <f t="shared" si="7829"/>
        <v>1125</v>
      </c>
      <c r="BC5264" s="5">
        <f t="shared" si="7830"/>
        <v>0</v>
      </c>
      <c r="BD5264" s="7">
        <f t="shared" si="7831"/>
        <v>-1125</v>
      </c>
      <c r="BE5264" s="335">
        <f t="shared" si="7832"/>
        <v>-1</v>
      </c>
      <c r="BG5264" s="826" t="str">
        <f t="shared" si="7833"/>
        <v>33.00</v>
      </c>
      <c r="BH5264" s="607" t="b">
        <f>COUNTIF('Codes SEC'!$B$2:$B$250,Ministres!BG5264)&gt;0</f>
        <v>1</v>
      </c>
    </row>
    <row r="5265" spans="1:66" ht="35.1" customHeight="1" x14ac:dyDescent="0.25">
      <c r="A5265" s="21" t="s">
        <v>6128</v>
      </c>
      <c r="B5265" s="112">
        <v>15</v>
      </c>
      <c r="C5265" s="116" t="s">
        <v>71</v>
      </c>
      <c r="D5265" s="620">
        <v>1000</v>
      </c>
      <c r="E5265" s="278"/>
      <c r="F5265" s="116">
        <v>12</v>
      </c>
      <c r="G5265" s="700">
        <v>1</v>
      </c>
      <c r="H5265" s="888" t="str">
        <f t="shared" si="7742"/>
        <v>060</v>
      </c>
      <c r="I5265" s="580" t="s">
        <v>3264</v>
      </c>
      <c r="J5265" s="573" t="s">
        <v>2364</v>
      </c>
      <c r="K5265" s="408" t="s">
        <v>508</v>
      </c>
      <c r="L5265" s="733">
        <v>195</v>
      </c>
      <c r="M5265" s="734">
        <v>195</v>
      </c>
      <c r="N5265" s="931"/>
      <c r="O5265" s="530">
        <f t="shared" si="7813"/>
        <v>-195</v>
      </c>
      <c r="P5265" s="530" t="str">
        <f t="shared" si="7814"/>
        <v xml:space="preserve">0 </v>
      </c>
      <c r="Q5265" s="646"/>
      <c r="R5265" s="536"/>
      <c r="S5265" s="536"/>
      <c r="T5265" s="536"/>
      <c r="U5265" s="536"/>
      <c r="V5265" s="536"/>
      <c r="W5265" s="683" t="str">
        <f t="shared" si="7815"/>
        <v>OK</v>
      </c>
      <c r="X5265" s="141"/>
      <c r="Y5265" s="141"/>
      <c r="Z5265" s="552"/>
      <c r="AA5265" s="552"/>
      <c r="AB5265" s="683" t="str">
        <f t="shared" si="7816"/>
        <v>OK</v>
      </c>
      <c r="AC5265" s="593"/>
      <c r="AD5265" s="530">
        <f t="shared" si="7817"/>
        <v>0</v>
      </c>
      <c r="AE5265" s="842">
        <f t="shared" si="7818"/>
        <v>0</v>
      </c>
      <c r="AF5265" s="931"/>
      <c r="AG5265" s="530">
        <f t="shared" si="7819"/>
        <v>-195</v>
      </c>
      <c r="AH5265" s="530" t="str">
        <f t="shared" si="7820"/>
        <v xml:space="preserve">0 </v>
      </c>
      <c r="AI5265" s="641"/>
      <c r="AJ5265" s="537"/>
      <c r="AK5265" s="537"/>
      <c r="AL5265" s="537"/>
      <c r="AM5265" s="537"/>
      <c r="AN5265" s="537"/>
      <c r="AO5265" s="683" t="str">
        <f t="shared" si="7821"/>
        <v>OK</v>
      </c>
      <c r="AP5265" s="141"/>
      <c r="AQ5265" s="141"/>
      <c r="AR5265" s="552"/>
      <c r="AS5265" s="552"/>
      <c r="AT5265" s="683" t="str">
        <f t="shared" si="7822"/>
        <v>OK</v>
      </c>
      <c r="AU5265" s="593"/>
      <c r="AV5265" s="530">
        <f t="shared" si="7823"/>
        <v>0</v>
      </c>
      <c r="AW5265" s="842">
        <f t="shared" si="7824"/>
        <v>0</v>
      </c>
      <c r="AX5265" s="115">
        <f t="shared" si="7825"/>
        <v>195</v>
      </c>
      <c r="AY5265" s="5">
        <f t="shared" si="7826"/>
        <v>0</v>
      </c>
      <c r="AZ5265" s="7">
        <f>AY5265-AX5265</f>
        <v>-195</v>
      </c>
      <c r="BA5265" s="335">
        <f>AZ5265/AX5265</f>
        <v>-1</v>
      </c>
      <c r="BB5265" s="23">
        <f t="shared" si="7829"/>
        <v>195</v>
      </c>
      <c r="BC5265" s="5">
        <f>AW5265</f>
        <v>0</v>
      </c>
      <c r="BD5265" s="7">
        <f>BC5265-BB5265</f>
        <v>-195</v>
      </c>
      <c r="BE5265" s="335">
        <f>BD5265/BB5265</f>
        <v>-1</v>
      </c>
      <c r="BG5265" s="826" t="str">
        <f t="shared" si="7833"/>
        <v>33.00</v>
      </c>
      <c r="BH5265" s="607" t="b">
        <f>COUNTIF('Codes SEC'!$B$2:$B$250,Ministres!BG5265)&gt;0</f>
        <v>1</v>
      </c>
    </row>
    <row r="5266" spans="1:66" ht="35.1" customHeight="1" x14ac:dyDescent="0.25">
      <c r="A5266" s="21" t="s">
        <v>6128</v>
      </c>
      <c r="B5266" s="112">
        <v>15</v>
      </c>
      <c r="C5266" s="116" t="s">
        <v>71</v>
      </c>
      <c r="D5266" s="620">
        <v>1000</v>
      </c>
      <c r="E5266" s="278"/>
      <c r="F5266" s="116">
        <v>12</v>
      </c>
      <c r="G5266" s="700">
        <v>1</v>
      </c>
      <c r="H5266" s="888" t="str">
        <f t="shared" si="7742"/>
        <v>060</v>
      </c>
      <c r="I5266" s="580" t="s">
        <v>3264</v>
      </c>
      <c r="J5266" s="573" t="s">
        <v>2365</v>
      </c>
      <c r="K5266" s="408" t="s">
        <v>78</v>
      </c>
      <c r="L5266" s="733">
        <v>100</v>
      </c>
      <c r="M5266" s="734">
        <v>100</v>
      </c>
      <c r="N5266" s="931"/>
      <c r="O5266" s="530">
        <f t="shared" si="7813"/>
        <v>-100</v>
      </c>
      <c r="P5266" s="530" t="str">
        <f t="shared" si="7814"/>
        <v xml:space="preserve">0 </v>
      </c>
      <c r="Q5266" s="646"/>
      <c r="R5266" s="536"/>
      <c r="S5266" s="536"/>
      <c r="T5266" s="536"/>
      <c r="U5266" s="536"/>
      <c r="V5266" s="536"/>
      <c r="W5266" s="683" t="str">
        <f t="shared" si="7815"/>
        <v>OK</v>
      </c>
      <c r="X5266" s="141"/>
      <c r="Y5266" s="141"/>
      <c r="Z5266" s="552"/>
      <c r="AA5266" s="552"/>
      <c r="AB5266" s="683" t="str">
        <f t="shared" si="7816"/>
        <v>OK</v>
      </c>
      <c r="AC5266" s="593"/>
      <c r="AD5266" s="530">
        <f t="shared" si="7817"/>
        <v>0</v>
      </c>
      <c r="AE5266" s="842">
        <f t="shared" si="7818"/>
        <v>0</v>
      </c>
      <c r="AF5266" s="931"/>
      <c r="AG5266" s="530">
        <f t="shared" si="7819"/>
        <v>-100</v>
      </c>
      <c r="AH5266" s="530" t="str">
        <f t="shared" si="7820"/>
        <v xml:space="preserve">0 </v>
      </c>
      <c r="AI5266" s="641"/>
      <c r="AJ5266" s="537"/>
      <c r="AK5266" s="537"/>
      <c r="AL5266" s="537"/>
      <c r="AM5266" s="537"/>
      <c r="AN5266" s="537"/>
      <c r="AO5266" s="683" t="str">
        <f t="shared" si="7821"/>
        <v>OK</v>
      </c>
      <c r="AP5266" s="141"/>
      <c r="AQ5266" s="141"/>
      <c r="AR5266" s="552"/>
      <c r="AS5266" s="552"/>
      <c r="AT5266" s="683" t="str">
        <f t="shared" si="7822"/>
        <v>OK</v>
      </c>
      <c r="AU5266" s="593"/>
      <c r="AV5266" s="530">
        <f t="shared" si="7823"/>
        <v>0</v>
      </c>
      <c r="AW5266" s="842">
        <f t="shared" si="7824"/>
        <v>0</v>
      </c>
      <c r="AX5266" s="115">
        <f t="shared" si="7825"/>
        <v>100</v>
      </c>
      <c r="AY5266" s="5">
        <f t="shared" si="7826"/>
        <v>0</v>
      </c>
      <c r="AZ5266" s="7">
        <f t="shared" si="7827"/>
        <v>-100</v>
      </c>
      <c r="BA5266" s="335">
        <f t="shared" si="7828"/>
        <v>-1</v>
      </c>
      <c r="BB5266" s="23">
        <f t="shared" si="7829"/>
        <v>100</v>
      </c>
      <c r="BC5266" s="5">
        <f t="shared" si="7830"/>
        <v>0</v>
      </c>
      <c r="BD5266" s="7">
        <f t="shared" si="7831"/>
        <v>-100</v>
      </c>
      <c r="BE5266" s="335">
        <f t="shared" si="7832"/>
        <v>-1</v>
      </c>
      <c r="BG5266" s="826" t="str">
        <f t="shared" si="7833"/>
        <v>33.00</v>
      </c>
      <c r="BH5266" s="607" t="b">
        <f>COUNTIF('Codes SEC'!$B$2:$B$250,Ministres!BG5266)&gt;0</f>
        <v>1</v>
      </c>
    </row>
    <row r="5267" spans="1:66" ht="35.1" customHeight="1" x14ac:dyDescent="0.25">
      <c r="A5267" s="21" t="s">
        <v>6128</v>
      </c>
      <c r="B5267" s="112">
        <v>15</v>
      </c>
      <c r="C5267" s="116" t="s">
        <v>71</v>
      </c>
      <c r="D5267" s="620">
        <v>1000</v>
      </c>
      <c r="E5267" s="278"/>
      <c r="F5267" s="116">
        <v>12</v>
      </c>
      <c r="G5267" s="700">
        <v>1</v>
      </c>
      <c r="H5267" s="888" t="str">
        <f t="shared" si="7742"/>
        <v>060</v>
      </c>
      <c r="I5267" s="580" t="s">
        <v>3264</v>
      </c>
      <c r="J5267" s="573" t="s">
        <v>2366</v>
      </c>
      <c r="K5267" s="408" t="s">
        <v>5751</v>
      </c>
      <c r="L5267" s="733">
        <v>180</v>
      </c>
      <c r="M5267" s="734">
        <v>180</v>
      </c>
      <c r="N5267" s="931"/>
      <c r="O5267" s="530">
        <f t="shared" si="7813"/>
        <v>-180</v>
      </c>
      <c r="P5267" s="530" t="str">
        <f t="shared" si="7814"/>
        <v xml:space="preserve">0 </v>
      </c>
      <c r="Q5267" s="646"/>
      <c r="R5267" s="536"/>
      <c r="S5267" s="536"/>
      <c r="T5267" s="536"/>
      <c r="U5267" s="536"/>
      <c r="V5267" s="536"/>
      <c r="W5267" s="683" t="str">
        <f t="shared" si="7815"/>
        <v>OK</v>
      </c>
      <c r="X5267" s="141"/>
      <c r="Y5267" s="141"/>
      <c r="Z5267" s="552"/>
      <c r="AA5267" s="552"/>
      <c r="AB5267" s="683" t="str">
        <f t="shared" si="7816"/>
        <v>OK</v>
      </c>
      <c r="AC5267" s="593"/>
      <c r="AD5267" s="530">
        <f t="shared" si="7817"/>
        <v>0</v>
      </c>
      <c r="AE5267" s="842">
        <f t="shared" si="7818"/>
        <v>0</v>
      </c>
      <c r="AF5267" s="931"/>
      <c r="AG5267" s="530">
        <f t="shared" si="7819"/>
        <v>-180</v>
      </c>
      <c r="AH5267" s="530" t="str">
        <f t="shared" si="7820"/>
        <v xml:space="preserve">0 </v>
      </c>
      <c r="AI5267" s="641"/>
      <c r="AJ5267" s="537"/>
      <c r="AK5267" s="537"/>
      <c r="AL5267" s="537"/>
      <c r="AM5267" s="537"/>
      <c r="AN5267" s="537"/>
      <c r="AO5267" s="683" t="str">
        <f t="shared" si="7821"/>
        <v>OK</v>
      </c>
      <c r="AP5267" s="141"/>
      <c r="AQ5267" s="141"/>
      <c r="AR5267" s="552"/>
      <c r="AS5267" s="552"/>
      <c r="AT5267" s="683" t="str">
        <f t="shared" si="7822"/>
        <v>OK</v>
      </c>
      <c r="AU5267" s="593"/>
      <c r="AV5267" s="530">
        <f t="shared" si="7823"/>
        <v>0</v>
      </c>
      <c r="AW5267" s="842">
        <f t="shared" si="7824"/>
        <v>0</v>
      </c>
      <c r="AX5267" s="115">
        <f t="shared" si="7825"/>
        <v>180</v>
      </c>
      <c r="AY5267" s="5">
        <f t="shared" si="7826"/>
        <v>0</v>
      </c>
      <c r="AZ5267" s="7">
        <f t="shared" si="7827"/>
        <v>-180</v>
      </c>
      <c r="BA5267" s="335">
        <f t="shared" si="7828"/>
        <v>-1</v>
      </c>
      <c r="BB5267" s="23">
        <f t="shared" si="7829"/>
        <v>180</v>
      </c>
      <c r="BC5267" s="5">
        <f t="shared" ref="BC5267:BC5283" si="7834">AW5267</f>
        <v>0</v>
      </c>
      <c r="BD5267" s="7">
        <f t="shared" si="7831"/>
        <v>-180</v>
      </c>
      <c r="BE5267" s="335">
        <f t="shared" si="7832"/>
        <v>-1</v>
      </c>
      <c r="BG5267" s="826" t="str">
        <f t="shared" si="7833"/>
        <v>33.00</v>
      </c>
      <c r="BH5267" s="607" t="b">
        <f>COUNTIF('Codes SEC'!$B$2:$B$250,Ministres!BG5267)&gt;0</f>
        <v>1</v>
      </c>
    </row>
    <row r="5268" spans="1:66" ht="35.1" customHeight="1" x14ac:dyDescent="0.25">
      <c r="A5268" s="21" t="s">
        <v>6128</v>
      </c>
      <c r="B5268" s="112">
        <v>15</v>
      </c>
      <c r="C5268" s="116" t="s">
        <v>71</v>
      </c>
      <c r="D5268" s="620">
        <v>1000</v>
      </c>
      <c r="E5268" s="278"/>
      <c r="F5268" s="116">
        <v>12</v>
      </c>
      <c r="G5268" s="700">
        <v>1</v>
      </c>
      <c r="H5268" s="888" t="str">
        <f t="shared" si="7742"/>
        <v>060</v>
      </c>
      <c r="I5268" s="580" t="s">
        <v>3264</v>
      </c>
      <c r="J5268" s="573" t="s">
        <v>2367</v>
      </c>
      <c r="K5268" s="408" t="s">
        <v>596</v>
      </c>
      <c r="L5268" s="726">
        <v>0</v>
      </c>
      <c r="M5268" s="727">
        <v>5</v>
      </c>
      <c r="N5268" s="931"/>
      <c r="O5268" s="530">
        <f t="shared" si="7813"/>
        <v>0</v>
      </c>
      <c r="P5268" s="530">
        <f t="shared" si="7814"/>
        <v>0</v>
      </c>
      <c r="Q5268" s="646"/>
      <c r="R5268" s="536"/>
      <c r="S5268" s="536"/>
      <c r="T5268" s="536"/>
      <c r="U5268" s="536"/>
      <c r="V5268" s="536"/>
      <c r="W5268" s="683" t="str">
        <f t="shared" si="7815"/>
        <v>OK</v>
      </c>
      <c r="X5268" s="141"/>
      <c r="Y5268" s="141"/>
      <c r="Z5268" s="552"/>
      <c r="AA5268" s="552"/>
      <c r="AB5268" s="683" t="str">
        <f t="shared" si="7816"/>
        <v>OK</v>
      </c>
      <c r="AC5268" s="593"/>
      <c r="AD5268" s="530">
        <f t="shared" si="7817"/>
        <v>0</v>
      </c>
      <c r="AE5268" s="842">
        <f t="shared" si="7818"/>
        <v>0</v>
      </c>
      <c r="AF5268" s="931"/>
      <c r="AG5268" s="530">
        <f t="shared" si="7819"/>
        <v>-5</v>
      </c>
      <c r="AH5268" s="530" t="str">
        <f t="shared" si="7820"/>
        <v xml:space="preserve">0 </v>
      </c>
      <c r="AI5268" s="641"/>
      <c r="AJ5268" s="537"/>
      <c r="AK5268" s="537"/>
      <c r="AL5268" s="537"/>
      <c r="AM5268" s="537"/>
      <c r="AN5268" s="537"/>
      <c r="AO5268" s="683" t="str">
        <f t="shared" si="7821"/>
        <v>OK</v>
      </c>
      <c r="AP5268" s="141"/>
      <c r="AQ5268" s="141"/>
      <c r="AR5268" s="552"/>
      <c r="AS5268" s="552"/>
      <c r="AT5268" s="683" t="str">
        <f t="shared" si="7822"/>
        <v>OK</v>
      </c>
      <c r="AU5268" s="593"/>
      <c r="AV5268" s="530">
        <f t="shared" si="7823"/>
        <v>0</v>
      </c>
      <c r="AW5268" s="842">
        <f t="shared" si="7824"/>
        <v>0</v>
      </c>
      <c r="AX5268" s="115">
        <f t="shared" si="7825"/>
        <v>0</v>
      </c>
      <c r="AY5268" s="5">
        <f t="shared" si="7826"/>
        <v>0</v>
      </c>
      <c r="AZ5268" s="7">
        <f t="shared" si="7827"/>
        <v>0</v>
      </c>
      <c r="BA5268" s="335" t="e">
        <f t="shared" si="7828"/>
        <v>#DIV/0!</v>
      </c>
      <c r="BB5268" s="23">
        <f t="shared" si="7829"/>
        <v>5</v>
      </c>
      <c r="BC5268" s="5">
        <f>AW5268</f>
        <v>0</v>
      </c>
      <c r="BD5268" s="7">
        <f t="shared" si="7831"/>
        <v>-5</v>
      </c>
      <c r="BE5268" s="335">
        <f t="shared" si="7832"/>
        <v>-1</v>
      </c>
      <c r="BG5268" s="826" t="str">
        <f t="shared" si="7833"/>
        <v>33.00</v>
      </c>
      <c r="BH5268" s="607" t="b">
        <f>COUNTIF('Codes SEC'!$B$2:$B$250,Ministres!BG5268)&gt;0</f>
        <v>1</v>
      </c>
    </row>
    <row r="5269" spans="1:66" ht="35.1" customHeight="1" x14ac:dyDescent="0.25">
      <c r="A5269" s="21" t="s">
        <v>6128</v>
      </c>
      <c r="B5269" s="112">
        <v>15</v>
      </c>
      <c r="C5269" s="116" t="s">
        <v>71</v>
      </c>
      <c r="D5269" s="620">
        <v>1000</v>
      </c>
      <c r="E5269" s="278"/>
      <c r="F5269" s="116">
        <v>12</v>
      </c>
      <c r="G5269" s="700">
        <v>1</v>
      </c>
      <c r="H5269" s="888" t="str">
        <f t="shared" ref="H5269:H5326" si="7835">LEFT(J5269,3)</f>
        <v>060</v>
      </c>
      <c r="I5269" s="580" t="s">
        <v>3264</v>
      </c>
      <c r="J5269" s="573" t="s">
        <v>2368</v>
      </c>
      <c r="K5269" s="408" t="s">
        <v>5032</v>
      </c>
      <c r="L5269" s="733">
        <v>300</v>
      </c>
      <c r="M5269" s="734">
        <v>300</v>
      </c>
      <c r="N5269" s="931"/>
      <c r="O5269" s="530">
        <f t="shared" si="7813"/>
        <v>-300</v>
      </c>
      <c r="P5269" s="530" t="str">
        <f t="shared" si="7814"/>
        <v xml:space="preserve">0 </v>
      </c>
      <c r="Q5269" s="646"/>
      <c r="R5269" s="536"/>
      <c r="S5269" s="536"/>
      <c r="T5269" s="536"/>
      <c r="U5269" s="536"/>
      <c r="V5269" s="536"/>
      <c r="W5269" s="683" t="str">
        <f t="shared" si="7815"/>
        <v>OK</v>
      </c>
      <c r="X5269" s="141"/>
      <c r="Y5269" s="141"/>
      <c r="Z5269" s="552"/>
      <c r="AA5269" s="552"/>
      <c r="AB5269" s="683" t="str">
        <f t="shared" si="7816"/>
        <v>OK</v>
      </c>
      <c r="AC5269" s="593"/>
      <c r="AD5269" s="530">
        <f t="shared" si="7817"/>
        <v>0</v>
      </c>
      <c r="AE5269" s="842">
        <f t="shared" si="7818"/>
        <v>0</v>
      </c>
      <c r="AF5269" s="931"/>
      <c r="AG5269" s="530">
        <f t="shared" si="7819"/>
        <v>-300</v>
      </c>
      <c r="AH5269" s="530" t="str">
        <f t="shared" si="7820"/>
        <v xml:space="preserve">0 </v>
      </c>
      <c r="AI5269" s="641"/>
      <c r="AJ5269" s="537"/>
      <c r="AK5269" s="537"/>
      <c r="AL5269" s="537"/>
      <c r="AM5269" s="537"/>
      <c r="AN5269" s="537"/>
      <c r="AO5269" s="683" t="str">
        <f t="shared" si="7821"/>
        <v>OK</v>
      </c>
      <c r="AP5269" s="141"/>
      <c r="AQ5269" s="141"/>
      <c r="AR5269" s="552"/>
      <c r="AS5269" s="552"/>
      <c r="AT5269" s="683" t="str">
        <f t="shared" si="7822"/>
        <v>OK</v>
      </c>
      <c r="AU5269" s="593"/>
      <c r="AV5269" s="530">
        <f t="shared" si="7823"/>
        <v>0</v>
      </c>
      <c r="AW5269" s="842">
        <f t="shared" si="7824"/>
        <v>0</v>
      </c>
      <c r="AX5269" s="115">
        <f t="shared" si="7825"/>
        <v>300</v>
      </c>
      <c r="AY5269" s="5">
        <f t="shared" si="7826"/>
        <v>0</v>
      </c>
      <c r="AZ5269" s="7">
        <f t="shared" si="7827"/>
        <v>-300</v>
      </c>
      <c r="BA5269" s="335">
        <f t="shared" si="7828"/>
        <v>-1</v>
      </c>
      <c r="BB5269" s="23">
        <f t="shared" si="7829"/>
        <v>300</v>
      </c>
      <c r="BC5269" s="5">
        <f t="shared" si="7834"/>
        <v>0</v>
      </c>
      <c r="BD5269" s="7">
        <f t="shared" si="7831"/>
        <v>-300</v>
      </c>
      <c r="BE5269" s="335">
        <f t="shared" si="7832"/>
        <v>-1</v>
      </c>
      <c r="BG5269" s="826" t="str">
        <f t="shared" si="7833"/>
        <v>33.00</v>
      </c>
      <c r="BH5269" s="607" t="b">
        <f>COUNTIF('Codes SEC'!$B$2:$B$250,Ministres!BG5269)&gt;0</f>
        <v>1</v>
      </c>
    </row>
    <row r="5270" spans="1:66" ht="35.1" customHeight="1" x14ac:dyDescent="0.25">
      <c r="A5270" s="21" t="s">
        <v>6128</v>
      </c>
      <c r="B5270" s="112">
        <v>15</v>
      </c>
      <c r="C5270" s="116" t="s">
        <v>71</v>
      </c>
      <c r="D5270" s="620">
        <v>1000</v>
      </c>
      <c r="E5270" s="278"/>
      <c r="F5270" s="116">
        <v>12</v>
      </c>
      <c r="G5270" s="700">
        <v>1</v>
      </c>
      <c r="H5270" s="888" t="str">
        <f t="shared" si="7835"/>
        <v>060</v>
      </c>
      <c r="I5270" s="580" t="s">
        <v>3264</v>
      </c>
      <c r="J5270" s="573" t="s">
        <v>2369</v>
      </c>
      <c r="K5270" s="408" t="s">
        <v>352</v>
      </c>
      <c r="L5270" s="733">
        <v>0</v>
      </c>
      <c r="M5270" s="734">
        <v>5</v>
      </c>
      <c r="N5270" s="931"/>
      <c r="O5270" s="530">
        <f t="shared" si="7813"/>
        <v>0</v>
      </c>
      <c r="P5270" s="530">
        <f t="shared" si="7814"/>
        <v>0</v>
      </c>
      <c r="Q5270" s="646"/>
      <c r="R5270" s="536"/>
      <c r="S5270" s="536"/>
      <c r="T5270" s="536"/>
      <c r="U5270" s="536"/>
      <c r="V5270" s="536"/>
      <c r="W5270" s="683" t="str">
        <f t="shared" si="7815"/>
        <v>OK</v>
      </c>
      <c r="X5270" s="141"/>
      <c r="Y5270" s="141"/>
      <c r="Z5270" s="552"/>
      <c r="AA5270" s="552"/>
      <c r="AB5270" s="683" t="str">
        <f t="shared" si="7816"/>
        <v>OK</v>
      </c>
      <c r="AC5270" s="593"/>
      <c r="AD5270" s="530">
        <f t="shared" si="7817"/>
        <v>0</v>
      </c>
      <c r="AE5270" s="842">
        <f t="shared" si="7818"/>
        <v>0</v>
      </c>
      <c r="AF5270" s="931"/>
      <c r="AG5270" s="530">
        <f t="shared" si="7819"/>
        <v>-5</v>
      </c>
      <c r="AH5270" s="530" t="str">
        <f t="shared" si="7820"/>
        <v xml:space="preserve">0 </v>
      </c>
      <c r="AI5270" s="641"/>
      <c r="AJ5270" s="537"/>
      <c r="AK5270" s="537"/>
      <c r="AL5270" s="537"/>
      <c r="AM5270" s="537"/>
      <c r="AN5270" s="537"/>
      <c r="AO5270" s="683" t="str">
        <f t="shared" si="7821"/>
        <v>OK</v>
      </c>
      <c r="AP5270" s="141"/>
      <c r="AQ5270" s="141"/>
      <c r="AR5270" s="552"/>
      <c r="AS5270" s="552"/>
      <c r="AT5270" s="683" t="str">
        <f t="shared" si="7822"/>
        <v>OK</v>
      </c>
      <c r="AU5270" s="593"/>
      <c r="AV5270" s="530">
        <f t="shared" si="7823"/>
        <v>0</v>
      </c>
      <c r="AW5270" s="842">
        <f t="shared" si="7824"/>
        <v>0</v>
      </c>
      <c r="AX5270" s="115">
        <f t="shared" si="7825"/>
        <v>0</v>
      </c>
      <c r="AY5270" s="5">
        <f t="shared" si="7826"/>
        <v>0</v>
      </c>
      <c r="AZ5270" s="7">
        <f t="shared" si="7827"/>
        <v>0</v>
      </c>
      <c r="BA5270" s="335" t="e">
        <f t="shared" si="7828"/>
        <v>#DIV/0!</v>
      </c>
      <c r="BB5270" s="23">
        <f t="shared" si="7829"/>
        <v>5</v>
      </c>
      <c r="BC5270" s="5">
        <f>AW5270</f>
        <v>0</v>
      </c>
      <c r="BD5270" s="7">
        <f t="shared" si="7831"/>
        <v>-5</v>
      </c>
      <c r="BE5270" s="335">
        <f t="shared" si="7832"/>
        <v>-1</v>
      </c>
      <c r="BG5270" s="826" t="str">
        <f t="shared" si="7833"/>
        <v>33.00</v>
      </c>
      <c r="BH5270" s="607" t="b">
        <f>COUNTIF('Codes SEC'!$B$2:$B$250,Ministres!BG5270)&gt;0</f>
        <v>1</v>
      </c>
    </row>
    <row r="5271" spans="1:66" ht="35.1" customHeight="1" x14ac:dyDescent="0.25">
      <c r="A5271" s="21" t="s">
        <v>6128</v>
      </c>
      <c r="B5271" s="112">
        <v>15</v>
      </c>
      <c r="C5271" s="116" t="s">
        <v>71</v>
      </c>
      <c r="D5271" s="620">
        <v>1000</v>
      </c>
      <c r="E5271" s="278"/>
      <c r="F5271" s="116">
        <v>12</v>
      </c>
      <c r="G5271" s="700">
        <v>1</v>
      </c>
      <c r="H5271" s="888" t="str">
        <f t="shared" si="7835"/>
        <v>060</v>
      </c>
      <c r="I5271" s="580" t="s">
        <v>3264</v>
      </c>
      <c r="J5271" s="573" t="s">
        <v>2370</v>
      </c>
      <c r="K5271" s="408" t="s">
        <v>4781</v>
      </c>
      <c r="L5271" s="733">
        <v>175</v>
      </c>
      <c r="M5271" s="734">
        <v>175</v>
      </c>
      <c r="N5271" s="931"/>
      <c r="O5271" s="530">
        <f t="shared" si="7813"/>
        <v>-175</v>
      </c>
      <c r="P5271" s="530" t="str">
        <f t="shared" si="7814"/>
        <v xml:space="preserve">0 </v>
      </c>
      <c r="Q5271" s="646"/>
      <c r="R5271" s="536"/>
      <c r="S5271" s="536"/>
      <c r="T5271" s="536"/>
      <c r="U5271" s="536"/>
      <c r="V5271" s="536"/>
      <c r="W5271" s="683" t="str">
        <f t="shared" si="7815"/>
        <v>OK</v>
      </c>
      <c r="X5271" s="141"/>
      <c r="Y5271" s="141"/>
      <c r="Z5271" s="552"/>
      <c r="AA5271" s="552"/>
      <c r="AB5271" s="683" t="str">
        <f t="shared" si="7816"/>
        <v>OK</v>
      </c>
      <c r="AC5271" s="593"/>
      <c r="AD5271" s="530">
        <f t="shared" si="7817"/>
        <v>0</v>
      </c>
      <c r="AE5271" s="842">
        <f t="shared" si="7818"/>
        <v>0</v>
      </c>
      <c r="AF5271" s="931"/>
      <c r="AG5271" s="530">
        <f t="shared" si="7819"/>
        <v>-175</v>
      </c>
      <c r="AH5271" s="530" t="str">
        <f t="shared" si="7820"/>
        <v xml:space="preserve">0 </v>
      </c>
      <c r="AI5271" s="641"/>
      <c r="AJ5271" s="537"/>
      <c r="AK5271" s="537"/>
      <c r="AL5271" s="537"/>
      <c r="AM5271" s="537"/>
      <c r="AN5271" s="537"/>
      <c r="AO5271" s="683" t="str">
        <f t="shared" si="7821"/>
        <v>OK</v>
      </c>
      <c r="AP5271" s="141"/>
      <c r="AQ5271" s="141"/>
      <c r="AR5271" s="552"/>
      <c r="AS5271" s="552"/>
      <c r="AT5271" s="683" t="str">
        <f t="shared" si="7822"/>
        <v>OK</v>
      </c>
      <c r="AU5271" s="593"/>
      <c r="AV5271" s="530">
        <f t="shared" si="7823"/>
        <v>0</v>
      </c>
      <c r="AW5271" s="842">
        <f t="shared" si="7824"/>
        <v>0</v>
      </c>
      <c r="AX5271" s="115">
        <f t="shared" si="7825"/>
        <v>175</v>
      </c>
      <c r="AY5271" s="5">
        <f t="shared" si="7826"/>
        <v>0</v>
      </c>
      <c r="AZ5271" s="7">
        <f t="shared" si="7827"/>
        <v>-175</v>
      </c>
      <c r="BA5271" s="335">
        <f t="shared" si="7828"/>
        <v>-1</v>
      </c>
      <c r="BB5271" s="23">
        <f t="shared" si="7829"/>
        <v>175</v>
      </c>
      <c r="BC5271" s="5">
        <f t="shared" si="7834"/>
        <v>0</v>
      </c>
      <c r="BD5271" s="7">
        <f t="shared" si="7831"/>
        <v>-175</v>
      </c>
      <c r="BE5271" s="335">
        <f t="shared" si="7832"/>
        <v>-1</v>
      </c>
      <c r="BG5271" s="826" t="str">
        <f t="shared" si="7833"/>
        <v>33.00</v>
      </c>
      <c r="BH5271" s="607" t="b">
        <f>COUNTIF('Codes SEC'!$B$2:$B$250,Ministres!BG5271)&gt;0</f>
        <v>1</v>
      </c>
    </row>
    <row r="5272" spans="1:66" ht="35.1" customHeight="1" x14ac:dyDescent="0.25">
      <c r="A5272" s="21" t="s">
        <v>6128</v>
      </c>
      <c r="B5272" s="112">
        <v>15</v>
      </c>
      <c r="C5272" s="116" t="s">
        <v>71</v>
      </c>
      <c r="D5272" s="620">
        <v>1000</v>
      </c>
      <c r="E5272" s="278"/>
      <c r="F5272" s="116">
        <v>12</v>
      </c>
      <c r="G5272" s="700">
        <v>1</v>
      </c>
      <c r="H5272" s="888" t="str">
        <f t="shared" si="7835"/>
        <v>060</v>
      </c>
      <c r="I5272" s="580" t="s">
        <v>3264</v>
      </c>
      <c r="J5272" s="573" t="s">
        <v>2371</v>
      </c>
      <c r="K5272" s="408" t="s">
        <v>4782</v>
      </c>
      <c r="L5272" s="733">
        <v>549</v>
      </c>
      <c r="M5272" s="734">
        <v>1466</v>
      </c>
      <c r="N5272" s="931"/>
      <c r="O5272" s="530">
        <f t="shared" si="7813"/>
        <v>-549</v>
      </c>
      <c r="P5272" s="530" t="str">
        <f t="shared" si="7814"/>
        <v xml:space="preserve">0 </v>
      </c>
      <c r="Q5272" s="646"/>
      <c r="R5272" s="536"/>
      <c r="S5272" s="536"/>
      <c r="T5272" s="536"/>
      <c r="U5272" s="536"/>
      <c r="V5272" s="536"/>
      <c r="W5272" s="683" t="str">
        <f t="shared" si="7815"/>
        <v>OK</v>
      </c>
      <c r="X5272" s="141"/>
      <c r="Y5272" s="141"/>
      <c r="Z5272" s="552"/>
      <c r="AA5272" s="552"/>
      <c r="AB5272" s="683" t="str">
        <f t="shared" si="7816"/>
        <v>OK</v>
      </c>
      <c r="AC5272" s="593"/>
      <c r="AD5272" s="530">
        <f t="shared" si="7817"/>
        <v>0</v>
      </c>
      <c r="AE5272" s="842">
        <f t="shared" si="7818"/>
        <v>0</v>
      </c>
      <c r="AF5272" s="931"/>
      <c r="AG5272" s="530">
        <f t="shared" si="7819"/>
        <v>-1466</v>
      </c>
      <c r="AH5272" s="530" t="str">
        <f t="shared" si="7820"/>
        <v xml:space="preserve">0 </v>
      </c>
      <c r="AI5272" s="641"/>
      <c r="AJ5272" s="537"/>
      <c r="AK5272" s="537"/>
      <c r="AL5272" s="537"/>
      <c r="AM5272" s="537"/>
      <c r="AN5272" s="537"/>
      <c r="AO5272" s="683" t="str">
        <f t="shared" si="7821"/>
        <v>OK</v>
      </c>
      <c r="AP5272" s="141"/>
      <c r="AQ5272" s="141"/>
      <c r="AR5272" s="552"/>
      <c r="AS5272" s="552"/>
      <c r="AT5272" s="683" t="str">
        <f t="shared" si="7822"/>
        <v>OK</v>
      </c>
      <c r="AU5272" s="593"/>
      <c r="AV5272" s="530">
        <f t="shared" si="7823"/>
        <v>0</v>
      </c>
      <c r="AW5272" s="842">
        <f t="shared" si="7824"/>
        <v>0</v>
      </c>
      <c r="AX5272" s="115">
        <f t="shared" si="7825"/>
        <v>549</v>
      </c>
      <c r="AY5272" s="5">
        <f t="shared" si="7826"/>
        <v>0</v>
      </c>
      <c r="AZ5272" s="7">
        <f t="shared" si="7827"/>
        <v>-549</v>
      </c>
      <c r="BA5272" s="335">
        <f t="shared" si="7828"/>
        <v>-1</v>
      </c>
      <c r="BB5272" s="23">
        <f t="shared" si="7829"/>
        <v>1466</v>
      </c>
      <c r="BC5272" s="5">
        <f t="shared" si="7834"/>
        <v>0</v>
      </c>
      <c r="BD5272" s="7">
        <f t="shared" si="7831"/>
        <v>-1466</v>
      </c>
      <c r="BE5272" s="335">
        <f t="shared" si="7832"/>
        <v>-1</v>
      </c>
      <c r="BG5272" s="826" t="str">
        <f t="shared" si="7833"/>
        <v>33.00</v>
      </c>
      <c r="BH5272" s="607" t="b">
        <f>COUNTIF('Codes SEC'!$B$2:$B$250,Ministres!BG5272)&gt;0</f>
        <v>1</v>
      </c>
    </row>
    <row r="5273" spans="1:66" s="4" customFormat="1" ht="35.1" customHeight="1" x14ac:dyDescent="0.25">
      <c r="A5273" s="21" t="s">
        <v>6128</v>
      </c>
      <c r="B5273" s="112">
        <v>15</v>
      </c>
      <c r="C5273" s="116" t="s">
        <v>71</v>
      </c>
      <c r="D5273" s="620">
        <v>1000</v>
      </c>
      <c r="E5273" s="278"/>
      <c r="F5273" s="116">
        <v>12</v>
      </c>
      <c r="G5273" s="700">
        <v>1</v>
      </c>
      <c r="H5273" s="888" t="str">
        <f t="shared" si="7835"/>
        <v>060</v>
      </c>
      <c r="I5273" s="580" t="s">
        <v>3280</v>
      </c>
      <c r="J5273" s="573" t="s">
        <v>2372</v>
      </c>
      <c r="K5273" s="408" t="s">
        <v>137</v>
      </c>
      <c r="L5273" s="733">
        <v>150</v>
      </c>
      <c r="M5273" s="734">
        <v>150</v>
      </c>
      <c r="N5273" s="931"/>
      <c r="O5273" s="530">
        <f t="shared" si="7813"/>
        <v>-150</v>
      </c>
      <c r="P5273" s="530" t="str">
        <f t="shared" si="7814"/>
        <v xml:space="preserve">0 </v>
      </c>
      <c r="Q5273" s="646"/>
      <c r="R5273" s="536"/>
      <c r="S5273" s="536"/>
      <c r="T5273" s="536"/>
      <c r="U5273" s="536"/>
      <c r="V5273" s="536"/>
      <c r="W5273" s="683" t="str">
        <f t="shared" si="7815"/>
        <v>OK</v>
      </c>
      <c r="X5273" s="141"/>
      <c r="Y5273" s="141"/>
      <c r="Z5273" s="552"/>
      <c r="AA5273" s="552"/>
      <c r="AB5273" s="683" t="str">
        <f t="shared" si="7816"/>
        <v>OK</v>
      </c>
      <c r="AC5273" s="593"/>
      <c r="AD5273" s="530">
        <f t="shared" si="7817"/>
        <v>0</v>
      </c>
      <c r="AE5273" s="842">
        <f t="shared" si="7818"/>
        <v>0</v>
      </c>
      <c r="AF5273" s="931"/>
      <c r="AG5273" s="530">
        <f t="shared" si="7819"/>
        <v>-150</v>
      </c>
      <c r="AH5273" s="530" t="str">
        <f t="shared" si="7820"/>
        <v xml:space="preserve">0 </v>
      </c>
      <c r="AI5273" s="641"/>
      <c r="AJ5273" s="537"/>
      <c r="AK5273" s="537"/>
      <c r="AL5273" s="537"/>
      <c r="AM5273" s="537"/>
      <c r="AN5273" s="537"/>
      <c r="AO5273" s="683" t="str">
        <f t="shared" si="7821"/>
        <v>OK</v>
      </c>
      <c r="AP5273" s="141"/>
      <c r="AQ5273" s="141"/>
      <c r="AR5273" s="552"/>
      <c r="AS5273" s="552"/>
      <c r="AT5273" s="683" t="str">
        <f t="shared" si="7822"/>
        <v>OK</v>
      </c>
      <c r="AU5273" s="593"/>
      <c r="AV5273" s="530">
        <f t="shared" si="7823"/>
        <v>0</v>
      </c>
      <c r="AW5273" s="842">
        <f t="shared" si="7824"/>
        <v>0</v>
      </c>
      <c r="AX5273" s="115">
        <f t="shared" si="7825"/>
        <v>150</v>
      </c>
      <c r="AY5273" s="5">
        <f t="shared" si="7826"/>
        <v>0</v>
      </c>
      <c r="AZ5273" s="7">
        <f t="shared" si="7827"/>
        <v>-150</v>
      </c>
      <c r="BA5273" s="335">
        <f t="shared" si="7828"/>
        <v>-1</v>
      </c>
      <c r="BB5273" s="23">
        <f t="shared" si="7829"/>
        <v>150</v>
      </c>
      <c r="BC5273" s="5">
        <f t="shared" si="7834"/>
        <v>0</v>
      </c>
      <c r="BD5273" s="7">
        <f t="shared" si="7831"/>
        <v>-150</v>
      </c>
      <c r="BE5273" s="335">
        <f t="shared" si="7832"/>
        <v>-1</v>
      </c>
      <c r="BF5273" s="41"/>
      <c r="BG5273" s="826" t="str">
        <f t="shared" si="7833"/>
        <v>34.41</v>
      </c>
      <c r="BH5273" s="607" t="b">
        <f>COUNTIF('Codes SEC'!$B$2:$B$250,Ministres!BG5273)&gt;0</f>
        <v>1</v>
      </c>
      <c r="BI5273" s="41"/>
      <c r="BJ5273" s="41"/>
      <c r="BK5273" s="41"/>
      <c r="BL5273" s="41"/>
      <c r="BM5273" s="41"/>
      <c r="BN5273" s="41"/>
    </row>
    <row r="5274" spans="1:66" ht="35.1" customHeight="1" x14ac:dyDescent="0.25">
      <c r="A5274" s="21" t="s">
        <v>6128</v>
      </c>
      <c r="B5274" s="112">
        <v>15</v>
      </c>
      <c r="C5274" s="116" t="s">
        <v>71</v>
      </c>
      <c r="D5274" s="620">
        <v>1000</v>
      </c>
      <c r="E5274" s="278"/>
      <c r="F5274" s="116">
        <v>12</v>
      </c>
      <c r="G5274" s="700">
        <v>1</v>
      </c>
      <c r="H5274" s="888" t="str">
        <f t="shared" si="7835"/>
        <v>060</v>
      </c>
      <c r="I5274" s="580" t="s">
        <v>3280</v>
      </c>
      <c r="J5274" s="573" t="s">
        <v>2374</v>
      </c>
      <c r="K5274" s="408" t="s">
        <v>138</v>
      </c>
      <c r="L5274" s="733">
        <v>20</v>
      </c>
      <c r="M5274" s="734">
        <v>20</v>
      </c>
      <c r="N5274" s="931"/>
      <c r="O5274" s="530">
        <f t="shared" si="7813"/>
        <v>-20</v>
      </c>
      <c r="P5274" s="530" t="str">
        <f t="shared" si="7814"/>
        <v xml:space="preserve">0 </v>
      </c>
      <c r="Q5274" s="646"/>
      <c r="R5274" s="536"/>
      <c r="S5274" s="536"/>
      <c r="T5274" s="536"/>
      <c r="U5274" s="536"/>
      <c r="V5274" s="536"/>
      <c r="W5274" s="683" t="str">
        <f t="shared" si="7815"/>
        <v>OK</v>
      </c>
      <c r="X5274" s="141"/>
      <c r="Y5274" s="141"/>
      <c r="Z5274" s="552"/>
      <c r="AA5274" s="552"/>
      <c r="AB5274" s="683" t="str">
        <f t="shared" si="7816"/>
        <v>OK</v>
      </c>
      <c r="AC5274" s="593"/>
      <c r="AD5274" s="530">
        <f t="shared" si="7817"/>
        <v>0</v>
      </c>
      <c r="AE5274" s="842">
        <f t="shared" si="7818"/>
        <v>0</v>
      </c>
      <c r="AF5274" s="931"/>
      <c r="AG5274" s="530">
        <f t="shared" si="7819"/>
        <v>-20</v>
      </c>
      <c r="AH5274" s="530" t="str">
        <f t="shared" si="7820"/>
        <v xml:space="preserve">0 </v>
      </c>
      <c r="AI5274" s="641"/>
      <c r="AJ5274" s="537"/>
      <c r="AK5274" s="537"/>
      <c r="AL5274" s="537"/>
      <c r="AM5274" s="537"/>
      <c r="AN5274" s="537"/>
      <c r="AO5274" s="683" t="str">
        <f t="shared" si="7821"/>
        <v>OK</v>
      </c>
      <c r="AP5274" s="141"/>
      <c r="AQ5274" s="141"/>
      <c r="AR5274" s="552"/>
      <c r="AS5274" s="552"/>
      <c r="AT5274" s="683" t="str">
        <f t="shared" si="7822"/>
        <v>OK</v>
      </c>
      <c r="AU5274" s="593"/>
      <c r="AV5274" s="530">
        <f t="shared" si="7823"/>
        <v>0</v>
      </c>
      <c r="AW5274" s="842">
        <f t="shared" si="7824"/>
        <v>0</v>
      </c>
      <c r="AX5274" s="115">
        <f t="shared" si="7825"/>
        <v>20</v>
      </c>
      <c r="AY5274" s="5">
        <f t="shared" si="7826"/>
        <v>0</v>
      </c>
      <c r="AZ5274" s="7">
        <f t="shared" si="7827"/>
        <v>-20</v>
      </c>
      <c r="BA5274" s="335">
        <f t="shared" si="7828"/>
        <v>-1</v>
      </c>
      <c r="BB5274" s="23">
        <f t="shared" si="7829"/>
        <v>20</v>
      </c>
      <c r="BC5274" s="5">
        <f t="shared" si="7834"/>
        <v>0</v>
      </c>
      <c r="BD5274" s="7">
        <f t="shared" si="7831"/>
        <v>-20</v>
      </c>
      <c r="BE5274" s="335">
        <f t="shared" si="7832"/>
        <v>-1</v>
      </c>
      <c r="BG5274" s="826" t="str">
        <f t="shared" si="7833"/>
        <v>34.41</v>
      </c>
      <c r="BH5274" s="607" t="b">
        <f>COUNTIF('Codes SEC'!$B$2:$B$250,Ministres!BG5274)&gt;0</f>
        <v>1</v>
      </c>
    </row>
    <row r="5275" spans="1:66" ht="35.1" customHeight="1" x14ac:dyDescent="0.25">
      <c r="A5275" s="193" t="s">
        <v>6128</v>
      </c>
      <c r="B5275" s="583">
        <v>15</v>
      </c>
      <c r="C5275" s="120" t="s">
        <v>71</v>
      </c>
      <c r="D5275" s="620">
        <v>1000</v>
      </c>
      <c r="E5275" s="584"/>
      <c r="F5275" s="120">
        <v>12</v>
      </c>
      <c r="G5275" s="699">
        <v>1</v>
      </c>
      <c r="H5275" s="891" t="str">
        <f t="shared" si="7835"/>
        <v>060</v>
      </c>
      <c r="I5275" s="605">
        <v>83441000</v>
      </c>
      <c r="J5275" s="573" t="s">
        <v>4218</v>
      </c>
      <c r="K5275" s="422" t="s">
        <v>4219</v>
      </c>
      <c r="L5275" s="726">
        <v>3</v>
      </c>
      <c r="M5275" s="727">
        <v>3</v>
      </c>
      <c r="N5275" s="931"/>
      <c r="O5275" s="530">
        <f t="shared" si="7813"/>
        <v>-3</v>
      </c>
      <c r="P5275" s="530" t="str">
        <f t="shared" si="7814"/>
        <v xml:space="preserve">0 </v>
      </c>
      <c r="Q5275" s="646"/>
      <c r="R5275" s="536"/>
      <c r="S5275" s="536"/>
      <c r="T5275" s="536"/>
      <c r="U5275" s="536"/>
      <c r="V5275" s="536"/>
      <c r="W5275" s="683" t="str">
        <f>IF(SUM(Q5275:V5275)=X5275,"OK",SUM(Q5275:V5275)-X5275)</f>
        <v>OK</v>
      </c>
      <c r="X5275" s="141"/>
      <c r="Y5275" s="141"/>
      <c r="Z5275" s="552"/>
      <c r="AA5275" s="552"/>
      <c r="AB5275" s="683" t="str">
        <f>IF(SUM(Z5275:AA5275)=AC5275,"OK",SUM(Z5275:AA5275)-AC5275)</f>
        <v>OK</v>
      </c>
      <c r="AC5275" s="593"/>
      <c r="AD5275" s="530">
        <f t="shared" si="7817"/>
        <v>0</v>
      </c>
      <c r="AE5275" s="842">
        <f t="shared" si="7818"/>
        <v>0</v>
      </c>
      <c r="AF5275" s="931"/>
      <c r="AG5275" s="530">
        <f t="shared" si="7819"/>
        <v>-3</v>
      </c>
      <c r="AH5275" s="530" t="str">
        <f t="shared" si="7820"/>
        <v xml:space="preserve">0 </v>
      </c>
      <c r="AI5275" s="641"/>
      <c r="AJ5275" s="537"/>
      <c r="AK5275" s="537"/>
      <c r="AL5275" s="537"/>
      <c r="AM5275" s="537"/>
      <c r="AN5275" s="537"/>
      <c r="AO5275" s="683" t="str">
        <f>IF(SUM(AI5275:AN5275)=AP5275,"OK",SUM(AI5275:AN5275)-AP5275)</f>
        <v>OK</v>
      </c>
      <c r="AP5275" s="141"/>
      <c r="AQ5275" s="141"/>
      <c r="AR5275" s="552"/>
      <c r="AS5275" s="552"/>
      <c r="AT5275" s="683" t="str">
        <f>IF(SUM(AR5275:AS5275)=AU5275,"OK",SUM(AR5275:AS5275)-AU5275)</f>
        <v>OK</v>
      </c>
      <c r="AU5275" s="593"/>
      <c r="AV5275" s="530">
        <f t="shared" si="7823"/>
        <v>0</v>
      </c>
      <c r="AW5275" s="842">
        <f t="shared" si="7824"/>
        <v>0</v>
      </c>
      <c r="AX5275" s="115">
        <f t="shared" si="7825"/>
        <v>3</v>
      </c>
      <c r="AY5275" s="5">
        <f t="shared" si="7826"/>
        <v>0</v>
      </c>
      <c r="AZ5275" s="7">
        <f>AY5275-AX5275</f>
        <v>-3</v>
      </c>
      <c r="BA5275" s="335">
        <f>AZ5275/AX5275</f>
        <v>-1</v>
      </c>
      <c r="BB5275" s="23">
        <f t="shared" si="7829"/>
        <v>3</v>
      </c>
      <c r="BC5275" s="5">
        <f t="shared" ref="BC5275:BC5281" si="7836">AW5275</f>
        <v>0</v>
      </c>
      <c r="BD5275" s="7">
        <f>BC5275-BB5275</f>
        <v>-3</v>
      </c>
      <c r="BE5275" s="335">
        <f>BD5275/BB5275</f>
        <v>-1</v>
      </c>
      <c r="BG5275" s="826" t="str">
        <f t="shared" si="7833"/>
        <v>34.41</v>
      </c>
      <c r="BH5275" s="607" t="b">
        <f>COUNTIF('Codes SEC'!$B$2:$B$250,Ministres!BG5275)&gt;0</f>
        <v>1</v>
      </c>
    </row>
    <row r="5276" spans="1:66" s="27" customFormat="1" ht="35.1" customHeight="1" x14ac:dyDescent="0.25">
      <c r="A5276" s="222" t="s">
        <v>6128</v>
      </c>
      <c r="B5276" s="112">
        <v>15</v>
      </c>
      <c r="C5276" s="116" t="s">
        <v>71</v>
      </c>
      <c r="D5276" s="620">
        <v>1000</v>
      </c>
      <c r="E5276" s="32"/>
      <c r="F5276" s="117">
        <v>12</v>
      </c>
      <c r="G5276" s="694">
        <v>1</v>
      </c>
      <c r="H5276" s="878" t="str">
        <f t="shared" si="7835"/>
        <v>060</v>
      </c>
      <c r="I5276" s="397" t="s">
        <v>3344</v>
      </c>
      <c r="J5276" s="380" t="s">
        <v>2373</v>
      </c>
      <c r="K5276" s="411" t="s">
        <v>1775</v>
      </c>
      <c r="L5276" s="738">
        <v>0</v>
      </c>
      <c r="M5276" s="739">
        <v>0</v>
      </c>
      <c r="N5276" s="931"/>
      <c r="O5276" s="530">
        <f t="shared" si="7813"/>
        <v>0</v>
      </c>
      <c r="P5276" s="530">
        <f t="shared" si="7814"/>
        <v>0</v>
      </c>
      <c r="Q5276" s="646"/>
      <c r="R5276" s="536"/>
      <c r="S5276" s="536"/>
      <c r="T5276" s="536"/>
      <c r="U5276" s="536"/>
      <c r="V5276" s="536"/>
      <c r="W5276" s="683" t="str">
        <f>IF(SUM(Q5276:V5276)=X5276,"OK",SUM(Q5276:V5276)-X5276)</f>
        <v>OK</v>
      </c>
      <c r="X5276" s="141"/>
      <c r="Y5276" s="141"/>
      <c r="Z5276" s="552"/>
      <c r="AA5276" s="552"/>
      <c r="AB5276" s="683" t="str">
        <f>IF(SUM(Z5276:AA5276)=AC5276,"OK",SUM(Z5276:AA5276)-AC5276)</f>
        <v>OK</v>
      </c>
      <c r="AC5276" s="593"/>
      <c r="AD5276" s="530">
        <f t="shared" si="7817"/>
        <v>0</v>
      </c>
      <c r="AE5276" s="842">
        <f t="shared" si="7818"/>
        <v>0</v>
      </c>
      <c r="AF5276" s="931"/>
      <c r="AG5276" s="530">
        <f t="shared" si="7819"/>
        <v>0</v>
      </c>
      <c r="AH5276" s="530">
        <f t="shared" si="7820"/>
        <v>0</v>
      </c>
      <c r="AI5276" s="641"/>
      <c r="AJ5276" s="537"/>
      <c r="AK5276" s="537"/>
      <c r="AL5276" s="537"/>
      <c r="AM5276" s="537"/>
      <c r="AN5276" s="537"/>
      <c r="AO5276" s="683" t="str">
        <f>IF(SUM(AI5276:AN5276)=AP5276,"OK",SUM(AI5276:AN5276)-AP5276)</f>
        <v>OK</v>
      </c>
      <c r="AP5276" s="141"/>
      <c r="AQ5276" s="141"/>
      <c r="AR5276" s="552"/>
      <c r="AS5276" s="552"/>
      <c r="AT5276" s="683" t="str">
        <f>IF(SUM(AR5276:AS5276)=AU5276,"OK",SUM(AR5276:AS5276)-AU5276)</f>
        <v>OK</v>
      </c>
      <c r="AU5276" s="593"/>
      <c r="AV5276" s="530">
        <f t="shared" si="7823"/>
        <v>0</v>
      </c>
      <c r="AW5276" s="842">
        <f t="shared" si="7824"/>
        <v>0</v>
      </c>
      <c r="AX5276" s="115">
        <f t="shared" si="7825"/>
        <v>0</v>
      </c>
      <c r="AY5276" s="5">
        <f t="shared" si="7826"/>
        <v>0</v>
      </c>
      <c r="AZ5276" s="5">
        <f>AY5276-AX5276</f>
        <v>0</v>
      </c>
      <c r="BA5276" s="335" t="e">
        <f>AZ5276/AX5276</f>
        <v>#DIV/0!</v>
      </c>
      <c r="BB5276" s="23">
        <f t="shared" si="7829"/>
        <v>0</v>
      </c>
      <c r="BC5276" s="5">
        <f t="shared" si="7836"/>
        <v>0</v>
      </c>
      <c r="BD5276" s="5">
        <f>BC5276-BB5276</f>
        <v>0</v>
      </c>
      <c r="BE5276" s="335" t="e">
        <f>BD5276/BB5276</f>
        <v>#DIV/0!</v>
      </c>
      <c r="BF5276" s="41"/>
      <c r="BG5276" s="826" t="str">
        <f t="shared" si="7833"/>
        <v>34.42</v>
      </c>
      <c r="BH5276" s="607" t="b">
        <f>COUNTIF('Codes SEC'!$B$2:$B$250,Ministres!BG5276)&gt;0</f>
        <v>1</v>
      </c>
      <c r="BI5276" s="40"/>
      <c r="BJ5276" s="40"/>
      <c r="BK5276" s="40"/>
      <c r="BL5276" s="40"/>
      <c r="BM5276" s="40"/>
      <c r="BN5276" s="40"/>
    </row>
    <row r="5277" spans="1:66" ht="35.1" customHeight="1" x14ac:dyDescent="0.25">
      <c r="A5277" s="222" t="s">
        <v>6128</v>
      </c>
      <c r="B5277" s="112" t="s">
        <v>5019</v>
      </c>
      <c r="C5277" s="116" t="s">
        <v>71</v>
      </c>
      <c r="D5277" s="620">
        <v>1000</v>
      </c>
      <c r="E5277" s="278"/>
      <c r="F5277" s="116">
        <v>12</v>
      </c>
      <c r="G5277" s="700"/>
      <c r="H5277" s="888" t="str">
        <f t="shared" si="7835"/>
        <v>060</v>
      </c>
      <c r="I5277" s="580">
        <v>83450000</v>
      </c>
      <c r="J5277" s="689" t="s">
        <v>5776</v>
      </c>
      <c r="K5277" s="411" t="s">
        <v>5777</v>
      </c>
      <c r="L5277" s="733">
        <v>0</v>
      </c>
      <c r="M5277" s="734">
        <v>0</v>
      </c>
      <c r="N5277" s="931"/>
      <c r="O5277" s="530">
        <f t="shared" si="7813"/>
        <v>0</v>
      </c>
      <c r="P5277" s="530">
        <f t="shared" si="7814"/>
        <v>0</v>
      </c>
      <c r="Q5277" s="646"/>
      <c r="R5277" s="536"/>
      <c r="S5277" s="536"/>
      <c r="T5277" s="536"/>
      <c r="U5277" s="536"/>
      <c r="V5277" s="536"/>
      <c r="W5277" s="683" t="str">
        <f t="shared" si="7815"/>
        <v>OK</v>
      </c>
      <c r="X5277" s="141"/>
      <c r="Y5277" s="141"/>
      <c r="Z5277" s="552"/>
      <c r="AA5277" s="552"/>
      <c r="AB5277" s="683" t="str">
        <f t="shared" si="7816"/>
        <v>OK</v>
      </c>
      <c r="AC5277" s="593"/>
      <c r="AD5277" s="530">
        <f t="shared" si="7817"/>
        <v>0</v>
      </c>
      <c r="AE5277" s="842">
        <f t="shared" si="7818"/>
        <v>0</v>
      </c>
      <c r="AF5277" s="931"/>
      <c r="AG5277" s="530">
        <f t="shared" si="7819"/>
        <v>0</v>
      </c>
      <c r="AH5277" s="530">
        <f t="shared" si="7820"/>
        <v>0</v>
      </c>
      <c r="AI5277" s="641"/>
      <c r="AJ5277" s="537"/>
      <c r="AK5277" s="537"/>
      <c r="AL5277" s="537"/>
      <c r="AM5277" s="537"/>
      <c r="AN5277" s="537"/>
      <c r="AO5277" s="683" t="str">
        <f t="shared" si="7821"/>
        <v>OK</v>
      </c>
      <c r="AP5277" s="141"/>
      <c r="AQ5277" s="141"/>
      <c r="AR5277" s="552"/>
      <c r="AS5277" s="552"/>
      <c r="AT5277" s="683" t="str">
        <f t="shared" si="7822"/>
        <v>OK</v>
      </c>
      <c r="AU5277" s="593"/>
      <c r="AV5277" s="530">
        <f t="shared" si="7823"/>
        <v>0</v>
      </c>
      <c r="AW5277" s="842">
        <f t="shared" si="7824"/>
        <v>0</v>
      </c>
      <c r="AX5277" s="115">
        <f t="shared" ref="AX5277:AX5295" si="7837">L5277</f>
        <v>0</v>
      </c>
      <c r="AY5277" s="5">
        <f t="shared" ref="AY5277:AY5295" si="7838">AE5277</f>
        <v>0</v>
      </c>
      <c r="AZ5277" s="7">
        <f>AY5277-AX5277</f>
        <v>0</v>
      </c>
      <c r="BA5277" s="335" t="e">
        <f>AZ5277/AX5277</f>
        <v>#DIV/0!</v>
      </c>
      <c r="BB5277" s="23">
        <f t="shared" ref="BB5277:BB5295" si="7839">M5277</f>
        <v>0</v>
      </c>
      <c r="BC5277" s="5">
        <f t="shared" si="7836"/>
        <v>0</v>
      </c>
      <c r="BD5277" s="7">
        <f>BC5277-BB5277</f>
        <v>0</v>
      </c>
      <c r="BE5277" s="335" t="e">
        <f>BD5277/BB5277</f>
        <v>#DIV/0!</v>
      </c>
      <c r="BG5277" s="826" t="str">
        <f t="shared" ref="BG5277:BG5295" si="7840">RIGHT(LEFT(I5277,3),2)&amp;"."&amp;RIGHT(LEFT(I5277,5),2)</f>
        <v>34.50</v>
      </c>
      <c r="BH5277" s="607" t="b">
        <f>COUNTIF('Codes SEC'!$B$2:$B$250,Ministres!BG5277)&gt;0</f>
        <v>1</v>
      </c>
    </row>
    <row r="5278" spans="1:66" ht="35.1" customHeight="1" x14ac:dyDescent="0.25">
      <c r="A5278" s="21" t="s">
        <v>6128</v>
      </c>
      <c r="B5278" s="112">
        <v>15</v>
      </c>
      <c r="C5278" s="116" t="s">
        <v>71</v>
      </c>
      <c r="D5278" s="620">
        <v>1000</v>
      </c>
      <c r="E5278" s="278"/>
      <c r="F5278" s="116">
        <v>12</v>
      </c>
      <c r="G5278" s="700">
        <v>1</v>
      </c>
      <c r="H5278" s="888" t="str">
        <f t="shared" si="7835"/>
        <v>060</v>
      </c>
      <c r="I5278" s="580" t="s">
        <v>3260</v>
      </c>
      <c r="J5278" s="573" t="s">
        <v>2375</v>
      </c>
      <c r="K5278" s="408" t="s">
        <v>597</v>
      </c>
      <c r="L5278" s="733">
        <v>15</v>
      </c>
      <c r="M5278" s="734">
        <v>55</v>
      </c>
      <c r="N5278" s="931"/>
      <c r="O5278" s="530">
        <f t="shared" si="7813"/>
        <v>-15</v>
      </c>
      <c r="P5278" s="530" t="str">
        <f t="shared" si="7814"/>
        <v xml:space="preserve">0 </v>
      </c>
      <c r="Q5278" s="646"/>
      <c r="R5278" s="536"/>
      <c r="S5278" s="536"/>
      <c r="T5278" s="536"/>
      <c r="U5278" s="536"/>
      <c r="V5278" s="536"/>
      <c r="W5278" s="683" t="str">
        <f t="shared" si="7815"/>
        <v>OK</v>
      </c>
      <c r="X5278" s="141"/>
      <c r="Y5278" s="141"/>
      <c r="Z5278" s="552"/>
      <c r="AA5278" s="552"/>
      <c r="AB5278" s="683" t="str">
        <f t="shared" si="7816"/>
        <v>OK</v>
      </c>
      <c r="AC5278" s="593"/>
      <c r="AD5278" s="530">
        <f t="shared" si="7817"/>
        <v>0</v>
      </c>
      <c r="AE5278" s="842">
        <f t="shared" si="7818"/>
        <v>0</v>
      </c>
      <c r="AF5278" s="931"/>
      <c r="AG5278" s="530">
        <f t="shared" si="7819"/>
        <v>-55</v>
      </c>
      <c r="AH5278" s="530" t="str">
        <f t="shared" si="7820"/>
        <v xml:space="preserve">0 </v>
      </c>
      <c r="AI5278" s="641"/>
      <c r="AJ5278" s="537"/>
      <c r="AK5278" s="537"/>
      <c r="AL5278" s="537"/>
      <c r="AM5278" s="537"/>
      <c r="AN5278" s="537"/>
      <c r="AO5278" s="683" t="str">
        <f t="shared" si="7821"/>
        <v>OK</v>
      </c>
      <c r="AP5278" s="141"/>
      <c r="AQ5278" s="141"/>
      <c r="AR5278" s="552"/>
      <c r="AS5278" s="552"/>
      <c r="AT5278" s="683" t="str">
        <f t="shared" si="7822"/>
        <v>OK</v>
      </c>
      <c r="AU5278" s="593"/>
      <c r="AV5278" s="530">
        <f t="shared" si="7823"/>
        <v>0</v>
      </c>
      <c r="AW5278" s="842">
        <f t="shared" si="7824"/>
        <v>0</v>
      </c>
      <c r="AX5278" s="115">
        <f t="shared" si="7837"/>
        <v>15</v>
      </c>
      <c r="AY5278" s="5">
        <f t="shared" si="7838"/>
        <v>0</v>
      </c>
      <c r="AZ5278" s="7">
        <f t="shared" si="7827"/>
        <v>-15</v>
      </c>
      <c r="BA5278" s="335">
        <f t="shared" si="7828"/>
        <v>-1</v>
      </c>
      <c r="BB5278" s="23">
        <f t="shared" si="7839"/>
        <v>55</v>
      </c>
      <c r="BC5278" s="5">
        <f t="shared" si="7836"/>
        <v>0</v>
      </c>
      <c r="BD5278" s="7">
        <f t="shared" si="7831"/>
        <v>-55</v>
      </c>
      <c r="BE5278" s="335">
        <f t="shared" si="7832"/>
        <v>-1</v>
      </c>
      <c r="BG5278" s="826" t="str">
        <f t="shared" si="7840"/>
        <v>41.40</v>
      </c>
      <c r="BH5278" s="607" t="b">
        <f>COUNTIF('Codes SEC'!$B$2:$B$250,Ministres!BG5278)&gt;0</f>
        <v>1</v>
      </c>
    </row>
    <row r="5279" spans="1:66" ht="35.1" customHeight="1" x14ac:dyDescent="0.25">
      <c r="A5279" s="21" t="s">
        <v>6128</v>
      </c>
      <c r="B5279" s="112">
        <v>15</v>
      </c>
      <c r="C5279" s="116" t="s">
        <v>71</v>
      </c>
      <c r="D5279" s="620">
        <v>1000</v>
      </c>
      <c r="E5279" s="278"/>
      <c r="F5279" s="116">
        <v>12</v>
      </c>
      <c r="G5279" s="700">
        <v>1</v>
      </c>
      <c r="H5279" s="888" t="str">
        <f t="shared" si="7835"/>
        <v>060</v>
      </c>
      <c r="I5279" s="580" t="s">
        <v>3274</v>
      </c>
      <c r="J5279" s="573" t="s">
        <v>2379</v>
      </c>
      <c r="K5279" s="408" t="s">
        <v>3244</v>
      </c>
      <c r="L5279" s="726">
        <v>0</v>
      </c>
      <c r="M5279" s="727">
        <v>20</v>
      </c>
      <c r="N5279" s="931"/>
      <c r="O5279" s="530">
        <f t="shared" si="7813"/>
        <v>0</v>
      </c>
      <c r="P5279" s="530">
        <f t="shared" si="7814"/>
        <v>0</v>
      </c>
      <c r="Q5279" s="646"/>
      <c r="R5279" s="536"/>
      <c r="S5279" s="536"/>
      <c r="T5279" s="536"/>
      <c r="U5279" s="536"/>
      <c r="V5279" s="536"/>
      <c r="W5279" s="683" t="str">
        <f>IF(SUM(Q5279:V5279)=X5279,"OK",SUM(Q5279:V5279)-X5279)</f>
        <v>OK</v>
      </c>
      <c r="X5279" s="141"/>
      <c r="Y5279" s="141"/>
      <c r="Z5279" s="552"/>
      <c r="AA5279" s="552"/>
      <c r="AB5279" s="683" t="str">
        <f>IF(SUM(Z5279:AA5279)=AC5279,"OK",SUM(Z5279:AA5279)-AC5279)</f>
        <v>OK</v>
      </c>
      <c r="AC5279" s="593"/>
      <c r="AD5279" s="530">
        <f t="shared" si="7817"/>
        <v>0</v>
      </c>
      <c r="AE5279" s="842">
        <f t="shared" si="7818"/>
        <v>0</v>
      </c>
      <c r="AF5279" s="931"/>
      <c r="AG5279" s="530">
        <f t="shared" si="7819"/>
        <v>-20</v>
      </c>
      <c r="AH5279" s="530" t="str">
        <f t="shared" si="7820"/>
        <v xml:space="preserve">0 </v>
      </c>
      <c r="AI5279" s="641"/>
      <c r="AJ5279" s="537"/>
      <c r="AK5279" s="537"/>
      <c r="AL5279" s="537"/>
      <c r="AM5279" s="537"/>
      <c r="AN5279" s="537"/>
      <c r="AO5279" s="683" t="str">
        <f>IF(SUM(AI5279:AN5279)=AP5279,"OK",SUM(AI5279:AN5279)-AP5279)</f>
        <v>OK</v>
      </c>
      <c r="AP5279" s="141"/>
      <c r="AQ5279" s="141"/>
      <c r="AR5279" s="552"/>
      <c r="AS5279" s="552"/>
      <c r="AT5279" s="683" t="str">
        <f>IF(SUM(AR5279:AS5279)=AU5279,"OK",SUM(AR5279:AS5279)-AU5279)</f>
        <v>OK</v>
      </c>
      <c r="AU5279" s="593"/>
      <c r="AV5279" s="530">
        <f t="shared" si="7823"/>
        <v>0</v>
      </c>
      <c r="AW5279" s="842">
        <f t="shared" si="7824"/>
        <v>0</v>
      </c>
      <c r="AX5279" s="115">
        <f t="shared" si="7837"/>
        <v>0</v>
      </c>
      <c r="AY5279" s="5">
        <f t="shared" si="7838"/>
        <v>0</v>
      </c>
      <c r="AZ5279" s="7">
        <f>AY5279-AX5279</f>
        <v>0</v>
      </c>
      <c r="BA5279" s="335" t="e">
        <f>AZ5279/AX5279</f>
        <v>#DIV/0!</v>
      </c>
      <c r="BB5279" s="23">
        <f t="shared" si="7839"/>
        <v>20</v>
      </c>
      <c r="BC5279" s="5">
        <f t="shared" si="7836"/>
        <v>0</v>
      </c>
      <c r="BD5279" s="7">
        <f>BC5279-BB5279</f>
        <v>-20</v>
      </c>
      <c r="BE5279" s="335">
        <f>BD5279/BB5279</f>
        <v>-1</v>
      </c>
      <c r="BG5279" s="826" t="str">
        <f t="shared" si="7840"/>
        <v>43.12</v>
      </c>
      <c r="BH5279" s="607" t="b">
        <f>COUNTIF('Codes SEC'!$B$2:$B$250,Ministres!BG5279)&gt;0</f>
        <v>1</v>
      </c>
    </row>
    <row r="5280" spans="1:66" ht="35.1" customHeight="1" x14ac:dyDescent="0.25">
      <c r="A5280" s="193" t="s">
        <v>6128</v>
      </c>
      <c r="B5280" s="583">
        <v>15</v>
      </c>
      <c r="C5280" s="120" t="s">
        <v>71</v>
      </c>
      <c r="D5280" s="620">
        <v>1000</v>
      </c>
      <c r="E5280" s="584"/>
      <c r="F5280" s="120">
        <v>12</v>
      </c>
      <c r="G5280" s="699">
        <v>1</v>
      </c>
      <c r="H5280" s="891" t="str">
        <f t="shared" si="7835"/>
        <v>060</v>
      </c>
      <c r="I5280" s="605">
        <v>84312000</v>
      </c>
      <c r="J5280" s="573" t="s">
        <v>4220</v>
      </c>
      <c r="K5280" s="422" t="s">
        <v>4221</v>
      </c>
      <c r="L5280" s="726">
        <v>8</v>
      </c>
      <c r="M5280" s="727">
        <v>8</v>
      </c>
      <c r="N5280" s="931"/>
      <c r="O5280" s="530">
        <f t="shared" si="7813"/>
        <v>-8</v>
      </c>
      <c r="P5280" s="530" t="str">
        <f t="shared" si="7814"/>
        <v xml:space="preserve">0 </v>
      </c>
      <c r="Q5280" s="646"/>
      <c r="R5280" s="536"/>
      <c r="S5280" s="536"/>
      <c r="T5280" s="536"/>
      <c r="U5280" s="536"/>
      <c r="V5280" s="536"/>
      <c r="W5280" s="683" t="str">
        <f>IF(SUM(Q5280:V5280)=X5280,"OK",SUM(Q5280:V5280)-X5280)</f>
        <v>OK</v>
      </c>
      <c r="X5280" s="141"/>
      <c r="Y5280" s="141"/>
      <c r="Z5280" s="552"/>
      <c r="AA5280" s="552"/>
      <c r="AB5280" s="683" t="str">
        <f>IF(SUM(Z5280:AA5280)=AC5280,"OK",SUM(Z5280:AA5280)-AC5280)</f>
        <v>OK</v>
      </c>
      <c r="AC5280" s="593"/>
      <c r="AD5280" s="530">
        <f t="shared" si="7817"/>
        <v>0</v>
      </c>
      <c r="AE5280" s="842">
        <f t="shared" si="7818"/>
        <v>0</v>
      </c>
      <c r="AF5280" s="931"/>
      <c r="AG5280" s="530">
        <f t="shared" si="7819"/>
        <v>-8</v>
      </c>
      <c r="AH5280" s="530" t="str">
        <f t="shared" si="7820"/>
        <v xml:space="preserve">0 </v>
      </c>
      <c r="AI5280" s="641"/>
      <c r="AJ5280" s="537"/>
      <c r="AK5280" s="537"/>
      <c r="AL5280" s="537"/>
      <c r="AM5280" s="537"/>
      <c r="AN5280" s="537"/>
      <c r="AO5280" s="683" t="str">
        <f>IF(SUM(AI5280:AN5280)=AP5280,"OK",SUM(AI5280:AN5280)-AP5280)</f>
        <v>OK</v>
      </c>
      <c r="AP5280" s="141"/>
      <c r="AQ5280" s="141"/>
      <c r="AR5280" s="552"/>
      <c r="AS5280" s="552"/>
      <c r="AT5280" s="683" t="str">
        <f>IF(SUM(AR5280:AS5280)=AU5280,"OK",SUM(AR5280:AS5280)-AU5280)</f>
        <v>OK</v>
      </c>
      <c r="AU5280" s="593"/>
      <c r="AV5280" s="530">
        <f t="shared" si="7823"/>
        <v>0</v>
      </c>
      <c r="AW5280" s="842">
        <f t="shared" si="7824"/>
        <v>0</v>
      </c>
      <c r="AX5280" s="115">
        <f t="shared" si="7837"/>
        <v>8</v>
      </c>
      <c r="AY5280" s="5">
        <f t="shared" si="7838"/>
        <v>0</v>
      </c>
      <c r="AZ5280" s="7">
        <f>AY5280-AX5280</f>
        <v>-8</v>
      </c>
      <c r="BA5280" s="335">
        <f>AZ5280/AX5280</f>
        <v>-1</v>
      </c>
      <c r="BB5280" s="23">
        <f t="shared" si="7839"/>
        <v>8</v>
      </c>
      <c r="BC5280" s="5">
        <f t="shared" si="7836"/>
        <v>0</v>
      </c>
      <c r="BD5280" s="7">
        <f>BC5280-BB5280</f>
        <v>-8</v>
      </c>
      <c r="BE5280" s="335">
        <f>BD5280/BB5280</f>
        <v>-1</v>
      </c>
      <c r="BG5280" s="826" t="str">
        <f t="shared" si="7840"/>
        <v>43.12</v>
      </c>
      <c r="BH5280" s="607" t="b">
        <f>COUNTIF('Codes SEC'!$B$2:$B$250,Ministres!BG5280)&gt;0</f>
        <v>1</v>
      </c>
    </row>
    <row r="5281" spans="1:66" ht="35.1" customHeight="1" x14ac:dyDescent="0.25">
      <c r="A5281" s="222" t="s">
        <v>6128</v>
      </c>
      <c r="B5281" s="112">
        <v>15</v>
      </c>
      <c r="C5281" s="120" t="s">
        <v>71</v>
      </c>
      <c r="D5281" s="620">
        <v>1000</v>
      </c>
      <c r="E5281" s="278"/>
      <c r="F5281" s="116">
        <v>12</v>
      </c>
      <c r="G5281" s="700"/>
      <c r="H5281" s="888" t="str">
        <f t="shared" si="7835"/>
        <v>060</v>
      </c>
      <c r="I5281" s="580">
        <v>84312000</v>
      </c>
      <c r="J5281" s="689" t="s">
        <v>6227</v>
      </c>
      <c r="K5281" s="411" t="s">
        <v>6228</v>
      </c>
      <c r="L5281" s="733">
        <v>0</v>
      </c>
      <c r="M5281" s="734">
        <v>0</v>
      </c>
      <c r="N5281" s="931"/>
      <c r="O5281" s="530">
        <f t="shared" si="7813"/>
        <v>0</v>
      </c>
      <c r="P5281" s="530">
        <f t="shared" si="7814"/>
        <v>0</v>
      </c>
      <c r="Q5281" s="646"/>
      <c r="R5281" s="536"/>
      <c r="S5281" s="536"/>
      <c r="T5281" s="536"/>
      <c r="U5281" s="536"/>
      <c r="V5281" s="536"/>
      <c r="W5281" s="683" t="str">
        <f>IF(SUM(Q5281:V5281)=X5281,"OK",SUM(Q5281:V5281)-X5281)</f>
        <v>OK</v>
      </c>
      <c r="X5281" s="141"/>
      <c r="Y5281" s="141"/>
      <c r="Z5281" s="552"/>
      <c r="AA5281" s="552"/>
      <c r="AB5281" s="683" t="str">
        <f>IF(SUM(Z5281:AA5281)=AC5281,"OK",SUM(Z5281:AA5281)-AC5281)</f>
        <v>OK</v>
      </c>
      <c r="AC5281" s="593"/>
      <c r="AD5281" s="530">
        <f t="shared" si="7817"/>
        <v>0</v>
      </c>
      <c r="AE5281" s="842">
        <f t="shared" si="7818"/>
        <v>0</v>
      </c>
      <c r="AF5281" s="931"/>
      <c r="AG5281" s="530">
        <f t="shared" si="7819"/>
        <v>0</v>
      </c>
      <c r="AH5281" s="530">
        <f t="shared" si="7820"/>
        <v>0</v>
      </c>
      <c r="AI5281" s="641"/>
      <c r="AJ5281" s="537"/>
      <c r="AK5281" s="537"/>
      <c r="AL5281" s="537"/>
      <c r="AM5281" s="537"/>
      <c r="AN5281" s="537"/>
      <c r="AO5281" s="683" t="str">
        <f>IF(SUM(AI5281:AN5281)=AP5281,"OK",SUM(AI5281:AN5281)-AP5281)</f>
        <v>OK</v>
      </c>
      <c r="AP5281" s="141"/>
      <c r="AQ5281" s="141"/>
      <c r="AR5281" s="552"/>
      <c r="AS5281" s="552"/>
      <c r="AT5281" s="683" t="str">
        <f>IF(SUM(AR5281:AS5281)=AU5281,"OK",SUM(AR5281:AS5281)-AU5281)</f>
        <v>OK</v>
      </c>
      <c r="AU5281" s="593"/>
      <c r="AV5281" s="530">
        <f t="shared" si="7823"/>
        <v>0</v>
      </c>
      <c r="AW5281" s="842">
        <f t="shared" si="7824"/>
        <v>0</v>
      </c>
      <c r="AX5281" s="115">
        <f t="shared" si="7837"/>
        <v>0</v>
      </c>
      <c r="AY5281" s="5">
        <f t="shared" si="7838"/>
        <v>0</v>
      </c>
      <c r="AZ5281" s="7">
        <f>AY5281-AX5281</f>
        <v>0</v>
      </c>
      <c r="BA5281" s="335" t="e">
        <f>AZ5281/AX5281</f>
        <v>#DIV/0!</v>
      </c>
      <c r="BB5281" s="23">
        <f t="shared" si="7839"/>
        <v>0</v>
      </c>
      <c r="BC5281" s="5">
        <f t="shared" si="7836"/>
        <v>0</v>
      </c>
      <c r="BD5281" s="7">
        <f>BC5281-BB5281</f>
        <v>0</v>
      </c>
      <c r="BE5281" s="335" t="e">
        <f>BD5281/BB5281</f>
        <v>#DIV/0!</v>
      </c>
      <c r="BG5281" s="826" t="str">
        <f t="shared" si="7840"/>
        <v>43.12</v>
      </c>
      <c r="BH5281" s="607" t="b">
        <f>COUNTIF('Codes SEC'!$B$2:$B$250,Ministres!BG5281)&gt;0</f>
        <v>1</v>
      </c>
    </row>
    <row r="5282" spans="1:66" ht="35.1" customHeight="1" x14ac:dyDescent="0.25">
      <c r="A5282" s="21" t="s">
        <v>6128</v>
      </c>
      <c r="B5282" s="112">
        <v>15</v>
      </c>
      <c r="C5282" s="116" t="s">
        <v>71</v>
      </c>
      <c r="D5282" s="620">
        <v>1000</v>
      </c>
      <c r="E5282" s="278"/>
      <c r="F5282" s="116">
        <v>12</v>
      </c>
      <c r="G5282" s="700">
        <v>1</v>
      </c>
      <c r="H5282" s="888" t="str">
        <f t="shared" si="7835"/>
        <v>060</v>
      </c>
      <c r="I5282" s="580" t="s">
        <v>3265</v>
      </c>
      <c r="J5282" s="573" t="s">
        <v>2376</v>
      </c>
      <c r="K5282" s="419" t="s">
        <v>3243</v>
      </c>
      <c r="L5282" s="733">
        <v>430</v>
      </c>
      <c r="M5282" s="734">
        <v>497</v>
      </c>
      <c r="N5282" s="931"/>
      <c r="O5282" s="530">
        <f t="shared" si="7813"/>
        <v>-430</v>
      </c>
      <c r="P5282" s="530" t="str">
        <f t="shared" si="7814"/>
        <v xml:space="preserve">0 </v>
      </c>
      <c r="Q5282" s="646"/>
      <c r="R5282" s="536"/>
      <c r="S5282" s="536"/>
      <c r="T5282" s="536"/>
      <c r="U5282" s="536"/>
      <c r="V5282" s="536"/>
      <c r="W5282" s="683" t="str">
        <f t="shared" si="7815"/>
        <v>OK</v>
      </c>
      <c r="X5282" s="141"/>
      <c r="Y5282" s="141"/>
      <c r="Z5282" s="552"/>
      <c r="AA5282" s="552"/>
      <c r="AB5282" s="683" t="str">
        <f t="shared" si="7816"/>
        <v>OK</v>
      </c>
      <c r="AC5282" s="593"/>
      <c r="AD5282" s="530">
        <f t="shared" si="7817"/>
        <v>0</v>
      </c>
      <c r="AE5282" s="842">
        <f t="shared" si="7818"/>
        <v>0</v>
      </c>
      <c r="AF5282" s="931"/>
      <c r="AG5282" s="530">
        <f t="shared" si="7819"/>
        <v>-497</v>
      </c>
      <c r="AH5282" s="530" t="str">
        <f t="shared" si="7820"/>
        <v xml:space="preserve">0 </v>
      </c>
      <c r="AI5282" s="641"/>
      <c r="AJ5282" s="537"/>
      <c r="AK5282" s="537"/>
      <c r="AL5282" s="537"/>
      <c r="AM5282" s="537"/>
      <c r="AN5282" s="537"/>
      <c r="AO5282" s="683" t="str">
        <f t="shared" si="7821"/>
        <v>OK</v>
      </c>
      <c r="AP5282" s="141"/>
      <c r="AQ5282" s="141"/>
      <c r="AR5282" s="552"/>
      <c r="AS5282" s="552"/>
      <c r="AT5282" s="683" t="str">
        <f t="shared" si="7822"/>
        <v>OK</v>
      </c>
      <c r="AU5282" s="593"/>
      <c r="AV5282" s="530">
        <f t="shared" si="7823"/>
        <v>0</v>
      </c>
      <c r="AW5282" s="842">
        <f t="shared" si="7824"/>
        <v>0</v>
      </c>
      <c r="AX5282" s="115">
        <f t="shared" si="7837"/>
        <v>430</v>
      </c>
      <c r="AY5282" s="5">
        <f t="shared" si="7838"/>
        <v>0</v>
      </c>
      <c r="AZ5282" s="7">
        <f t="shared" si="7827"/>
        <v>-430</v>
      </c>
      <c r="BA5282" s="335">
        <f t="shared" si="7828"/>
        <v>-1</v>
      </c>
      <c r="BB5282" s="23">
        <f t="shared" si="7839"/>
        <v>497</v>
      </c>
      <c r="BC5282" s="5">
        <f t="shared" si="7834"/>
        <v>0</v>
      </c>
      <c r="BD5282" s="7">
        <f t="shared" si="7831"/>
        <v>-497</v>
      </c>
      <c r="BE5282" s="335">
        <f t="shared" si="7832"/>
        <v>-1</v>
      </c>
      <c r="BG5282" s="826" t="str">
        <f t="shared" si="7840"/>
        <v>43.22</v>
      </c>
      <c r="BH5282" s="607" t="b">
        <f>COUNTIF('Codes SEC'!$B$2:$B$250,Ministres!BG5282)&gt;0</f>
        <v>1</v>
      </c>
    </row>
    <row r="5283" spans="1:66" ht="35.1" customHeight="1" x14ac:dyDescent="0.25">
      <c r="A5283" s="21" t="s">
        <v>6128</v>
      </c>
      <c r="B5283" s="112">
        <v>15</v>
      </c>
      <c r="C5283" s="116" t="s">
        <v>71</v>
      </c>
      <c r="D5283" s="620">
        <v>1000</v>
      </c>
      <c r="E5283" s="278"/>
      <c r="F5283" s="116">
        <v>12</v>
      </c>
      <c r="G5283" s="700">
        <v>1</v>
      </c>
      <c r="H5283" s="888" t="str">
        <f t="shared" si="7835"/>
        <v>060</v>
      </c>
      <c r="I5283" s="580" t="s">
        <v>3265</v>
      </c>
      <c r="J5283" s="573" t="s">
        <v>2377</v>
      </c>
      <c r="K5283" s="408" t="s">
        <v>22</v>
      </c>
      <c r="L5283" s="733">
        <v>1309</v>
      </c>
      <c r="M5283" s="734">
        <v>1309</v>
      </c>
      <c r="N5283" s="931"/>
      <c r="O5283" s="530">
        <f t="shared" si="7813"/>
        <v>-1309</v>
      </c>
      <c r="P5283" s="530" t="str">
        <f t="shared" si="7814"/>
        <v xml:space="preserve">0 </v>
      </c>
      <c r="Q5283" s="646"/>
      <c r="R5283" s="536"/>
      <c r="S5283" s="536"/>
      <c r="T5283" s="536"/>
      <c r="U5283" s="536"/>
      <c r="V5283" s="536"/>
      <c r="W5283" s="683" t="str">
        <f t="shared" si="7815"/>
        <v>OK</v>
      </c>
      <c r="X5283" s="141"/>
      <c r="Y5283" s="141"/>
      <c r="Z5283" s="552"/>
      <c r="AA5283" s="552"/>
      <c r="AB5283" s="683" t="str">
        <f t="shared" si="7816"/>
        <v>OK</v>
      </c>
      <c r="AC5283" s="593"/>
      <c r="AD5283" s="530">
        <f t="shared" si="7817"/>
        <v>0</v>
      </c>
      <c r="AE5283" s="842">
        <f t="shared" si="7818"/>
        <v>0</v>
      </c>
      <c r="AF5283" s="931"/>
      <c r="AG5283" s="530">
        <f t="shared" si="7819"/>
        <v>-1309</v>
      </c>
      <c r="AH5283" s="530" t="str">
        <f t="shared" si="7820"/>
        <v xml:space="preserve">0 </v>
      </c>
      <c r="AI5283" s="641"/>
      <c r="AJ5283" s="537"/>
      <c r="AK5283" s="537"/>
      <c r="AL5283" s="537"/>
      <c r="AM5283" s="537"/>
      <c r="AN5283" s="537"/>
      <c r="AO5283" s="683" t="str">
        <f t="shared" si="7821"/>
        <v>OK</v>
      </c>
      <c r="AP5283" s="141"/>
      <c r="AQ5283" s="141"/>
      <c r="AR5283" s="552"/>
      <c r="AS5283" s="552"/>
      <c r="AT5283" s="683" t="str">
        <f t="shared" si="7822"/>
        <v>OK</v>
      </c>
      <c r="AU5283" s="593"/>
      <c r="AV5283" s="530">
        <f t="shared" si="7823"/>
        <v>0</v>
      </c>
      <c r="AW5283" s="842">
        <f t="shared" si="7824"/>
        <v>0</v>
      </c>
      <c r="AX5283" s="115">
        <f t="shared" si="7837"/>
        <v>1309</v>
      </c>
      <c r="AY5283" s="5">
        <f t="shared" si="7838"/>
        <v>0</v>
      </c>
      <c r="AZ5283" s="7">
        <f t="shared" ref="AZ5283" si="7841">AY5283-AX5283</f>
        <v>-1309</v>
      </c>
      <c r="BA5283" s="335">
        <f t="shared" si="7828"/>
        <v>-1</v>
      </c>
      <c r="BB5283" s="23">
        <f t="shared" si="7839"/>
        <v>1309</v>
      </c>
      <c r="BC5283" s="5">
        <f t="shared" si="7834"/>
        <v>0</v>
      </c>
      <c r="BD5283" s="7">
        <f t="shared" ref="BD5283" si="7842">BC5283-BB5283</f>
        <v>-1309</v>
      </c>
      <c r="BE5283" s="335">
        <f t="shared" si="7832"/>
        <v>-1</v>
      </c>
      <c r="BG5283" s="826" t="str">
        <f t="shared" si="7840"/>
        <v>43.22</v>
      </c>
      <c r="BH5283" s="607" t="b">
        <f>COUNTIF('Codes SEC'!$B$2:$B$250,Ministres!BG5283)&gt;0</f>
        <v>1</v>
      </c>
    </row>
    <row r="5284" spans="1:66" ht="35.1" customHeight="1" x14ac:dyDescent="0.25">
      <c r="A5284" s="193" t="s">
        <v>6128</v>
      </c>
      <c r="B5284" s="583">
        <v>15</v>
      </c>
      <c r="C5284" s="120" t="s">
        <v>71</v>
      </c>
      <c r="D5284" s="620">
        <v>1000</v>
      </c>
      <c r="E5284" s="584"/>
      <c r="F5284" s="120">
        <v>12</v>
      </c>
      <c r="G5284" s="699">
        <v>1</v>
      </c>
      <c r="H5284" s="891" t="str">
        <f t="shared" si="7835"/>
        <v>060</v>
      </c>
      <c r="I5284" s="605">
        <v>84322000</v>
      </c>
      <c r="J5284" s="573" t="s">
        <v>4222</v>
      </c>
      <c r="K5284" s="422" t="s">
        <v>4223</v>
      </c>
      <c r="L5284" s="726">
        <v>150</v>
      </c>
      <c r="M5284" s="727">
        <v>150</v>
      </c>
      <c r="N5284" s="931"/>
      <c r="O5284" s="530">
        <f t="shared" si="7813"/>
        <v>-150</v>
      </c>
      <c r="P5284" s="530" t="str">
        <f t="shared" si="7814"/>
        <v xml:space="preserve">0 </v>
      </c>
      <c r="Q5284" s="646"/>
      <c r="R5284" s="536"/>
      <c r="S5284" s="536"/>
      <c r="T5284" s="536"/>
      <c r="U5284" s="536"/>
      <c r="V5284" s="536"/>
      <c r="W5284" s="683" t="str">
        <f>IF(SUM(Q5284:V5284)=X5284,"OK",SUM(Q5284:V5284)-X5284)</f>
        <v>OK</v>
      </c>
      <c r="X5284" s="141"/>
      <c r="Y5284" s="141"/>
      <c r="Z5284" s="552"/>
      <c r="AA5284" s="552"/>
      <c r="AB5284" s="683" t="str">
        <f>IF(SUM(Z5284:AA5284)=AC5284,"OK",SUM(Z5284:AA5284)-AC5284)</f>
        <v>OK</v>
      </c>
      <c r="AC5284" s="593"/>
      <c r="AD5284" s="530">
        <f t="shared" si="7817"/>
        <v>0</v>
      </c>
      <c r="AE5284" s="842">
        <f t="shared" si="7818"/>
        <v>0</v>
      </c>
      <c r="AF5284" s="931"/>
      <c r="AG5284" s="530">
        <f t="shared" si="7819"/>
        <v>-150</v>
      </c>
      <c r="AH5284" s="530" t="str">
        <f t="shared" si="7820"/>
        <v xml:space="preserve">0 </v>
      </c>
      <c r="AI5284" s="641"/>
      <c r="AJ5284" s="537"/>
      <c r="AK5284" s="537"/>
      <c r="AL5284" s="537"/>
      <c r="AM5284" s="537"/>
      <c r="AN5284" s="537"/>
      <c r="AO5284" s="683" t="str">
        <f>IF(SUM(AI5284:AN5284)=AP5284,"OK",SUM(AI5284:AN5284)-AP5284)</f>
        <v>OK</v>
      </c>
      <c r="AP5284" s="141"/>
      <c r="AQ5284" s="141"/>
      <c r="AR5284" s="552"/>
      <c r="AS5284" s="552"/>
      <c r="AT5284" s="683" t="str">
        <f>IF(SUM(AR5284:AS5284)=AU5284,"OK",SUM(AR5284:AS5284)-AU5284)</f>
        <v>OK</v>
      </c>
      <c r="AU5284" s="593"/>
      <c r="AV5284" s="530">
        <f t="shared" si="7823"/>
        <v>0</v>
      </c>
      <c r="AW5284" s="842">
        <f t="shared" si="7824"/>
        <v>0</v>
      </c>
      <c r="AX5284" s="115">
        <f t="shared" si="7837"/>
        <v>150</v>
      </c>
      <c r="AY5284" s="5">
        <f t="shared" si="7838"/>
        <v>0</v>
      </c>
      <c r="AZ5284" s="7">
        <f>AY5284-AX5284</f>
        <v>-150</v>
      </c>
      <c r="BA5284" s="335">
        <f t="shared" ref="BA5284:BA5289" si="7843">AZ5284/AX5284</f>
        <v>-1</v>
      </c>
      <c r="BB5284" s="23">
        <f t="shared" si="7839"/>
        <v>150</v>
      </c>
      <c r="BC5284" s="5">
        <f>AW5284</f>
        <v>0</v>
      </c>
      <c r="BD5284" s="7">
        <f>BC5284-BB5284</f>
        <v>-150</v>
      </c>
      <c r="BE5284" s="335">
        <f t="shared" ref="BE5284:BE5289" si="7844">BD5284/BB5284</f>
        <v>-1</v>
      </c>
      <c r="BG5284" s="826" t="str">
        <f t="shared" si="7840"/>
        <v>43.22</v>
      </c>
      <c r="BH5284" s="607" t="b">
        <f>COUNTIF('Codes SEC'!$B$2:$B$250,Ministres!BG5284)&gt;0</f>
        <v>1</v>
      </c>
    </row>
    <row r="5285" spans="1:66" ht="35.1" customHeight="1" x14ac:dyDescent="0.25">
      <c r="A5285" s="21" t="s">
        <v>6128</v>
      </c>
      <c r="B5285" s="112">
        <v>15</v>
      </c>
      <c r="C5285" s="116" t="s">
        <v>71</v>
      </c>
      <c r="D5285" s="620">
        <v>1000</v>
      </c>
      <c r="E5285" s="278"/>
      <c r="F5285" s="116">
        <v>5</v>
      </c>
      <c r="G5285" s="700">
        <v>1</v>
      </c>
      <c r="H5285" s="888" t="str">
        <f t="shared" si="7835"/>
        <v>060</v>
      </c>
      <c r="I5285" s="580">
        <v>84340000</v>
      </c>
      <c r="J5285" s="573" t="s">
        <v>2378</v>
      </c>
      <c r="K5285" s="408" t="s">
        <v>94</v>
      </c>
      <c r="L5285" s="733">
        <v>3254</v>
      </c>
      <c r="M5285" s="734">
        <v>3155</v>
      </c>
      <c r="N5285" s="931"/>
      <c r="O5285" s="530">
        <f t="shared" si="7813"/>
        <v>-3254</v>
      </c>
      <c r="P5285" s="530" t="str">
        <f t="shared" si="7814"/>
        <v xml:space="preserve">0 </v>
      </c>
      <c r="Q5285" s="646"/>
      <c r="R5285" s="536"/>
      <c r="S5285" s="536"/>
      <c r="T5285" s="536"/>
      <c r="U5285" s="536"/>
      <c r="V5285" s="536"/>
      <c r="W5285" s="683" t="str">
        <f>IF(SUM(Q5285:V5285)=X5285,"OK",SUM(Q5285:V5285)-X5285)</f>
        <v>OK</v>
      </c>
      <c r="X5285" s="141"/>
      <c r="Y5285" s="141"/>
      <c r="Z5285" s="552"/>
      <c r="AA5285" s="552"/>
      <c r="AB5285" s="683" t="str">
        <f>IF(SUM(Z5285:AA5285)=AC5285,"OK",SUM(Z5285:AA5285)-AC5285)</f>
        <v>OK</v>
      </c>
      <c r="AC5285" s="593"/>
      <c r="AD5285" s="530">
        <f t="shared" si="7817"/>
        <v>0</v>
      </c>
      <c r="AE5285" s="842">
        <f t="shared" si="7818"/>
        <v>0</v>
      </c>
      <c r="AF5285" s="931"/>
      <c r="AG5285" s="530">
        <f t="shared" si="7819"/>
        <v>-3155</v>
      </c>
      <c r="AH5285" s="530" t="str">
        <f t="shared" si="7820"/>
        <v xml:space="preserve">0 </v>
      </c>
      <c r="AI5285" s="641"/>
      <c r="AJ5285" s="537"/>
      <c r="AK5285" s="537"/>
      <c r="AL5285" s="537"/>
      <c r="AM5285" s="537"/>
      <c r="AN5285" s="537"/>
      <c r="AO5285" s="683" t="str">
        <f>IF(SUM(AI5285:AN5285)=AP5285,"OK",SUM(AI5285:AN5285)-AP5285)</f>
        <v>OK</v>
      </c>
      <c r="AP5285" s="141"/>
      <c r="AQ5285" s="141"/>
      <c r="AR5285" s="552"/>
      <c r="AS5285" s="552"/>
      <c r="AT5285" s="683" t="str">
        <f>IF(SUM(AR5285:AS5285)=AU5285,"OK",SUM(AR5285:AS5285)-AU5285)</f>
        <v>OK</v>
      </c>
      <c r="AU5285" s="593"/>
      <c r="AV5285" s="530">
        <f t="shared" si="7823"/>
        <v>0</v>
      </c>
      <c r="AW5285" s="842">
        <f t="shared" si="7824"/>
        <v>0</v>
      </c>
      <c r="AX5285" s="115">
        <f t="shared" si="7837"/>
        <v>3254</v>
      </c>
      <c r="AY5285" s="5">
        <f t="shared" si="7838"/>
        <v>0</v>
      </c>
      <c r="AZ5285" s="7">
        <f>AY5285-AX5285</f>
        <v>-3254</v>
      </c>
      <c r="BA5285" s="335">
        <f t="shared" si="7843"/>
        <v>-1</v>
      </c>
      <c r="BB5285" s="23">
        <f t="shared" si="7839"/>
        <v>3155</v>
      </c>
      <c r="BC5285" s="5">
        <f>AW5285</f>
        <v>0</v>
      </c>
      <c r="BD5285" s="7">
        <f>BC5285-BB5285</f>
        <v>-3155</v>
      </c>
      <c r="BE5285" s="335">
        <f t="shared" si="7844"/>
        <v>-1</v>
      </c>
      <c r="BG5285" s="826" t="str">
        <f t="shared" si="7840"/>
        <v>43.40</v>
      </c>
      <c r="BH5285" s="607" t="b">
        <f>COUNTIF('Codes SEC'!$B$2:$B$250,Ministres!BG5285)&gt;0</f>
        <v>1</v>
      </c>
    </row>
    <row r="5286" spans="1:66" s="4" customFormat="1" ht="35.1" customHeight="1" x14ac:dyDescent="0.25">
      <c r="A5286" s="21" t="s">
        <v>6128</v>
      </c>
      <c r="B5286" s="112">
        <v>15</v>
      </c>
      <c r="C5286" s="116" t="s">
        <v>71</v>
      </c>
      <c r="D5286" s="620">
        <v>1000</v>
      </c>
      <c r="E5286" s="32"/>
      <c r="F5286" s="117">
        <v>12</v>
      </c>
      <c r="G5286" s="694">
        <v>1</v>
      </c>
      <c r="H5286" s="878" t="str">
        <f t="shared" si="7835"/>
        <v>060</v>
      </c>
      <c r="I5286" s="397">
        <v>84340000</v>
      </c>
      <c r="J5286" s="380" t="s">
        <v>3784</v>
      </c>
      <c r="K5286" s="494" t="s">
        <v>3748</v>
      </c>
      <c r="L5286" s="726">
        <v>0</v>
      </c>
      <c r="M5286" s="727">
        <v>0</v>
      </c>
      <c r="N5286" s="931"/>
      <c r="O5286" s="530">
        <f t="shared" si="7813"/>
        <v>0</v>
      </c>
      <c r="P5286" s="530">
        <f t="shared" si="7814"/>
        <v>0</v>
      </c>
      <c r="Q5286" s="646"/>
      <c r="R5286" s="536"/>
      <c r="S5286" s="536"/>
      <c r="T5286" s="536"/>
      <c r="U5286" s="536"/>
      <c r="V5286" s="536"/>
      <c r="W5286" s="683" t="str">
        <f>IF(SUM(Q5286:V5286)=X5286,"OK",SUM(Q5286:V5286)-X5286)</f>
        <v>OK</v>
      </c>
      <c r="X5286" s="141"/>
      <c r="Y5286" s="141"/>
      <c r="Z5286" s="552"/>
      <c r="AA5286" s="552"/>
      <c r="AB5286" s="683" t="str">
        <f>IF(SUM(Z5286:AA5286)=AC5286,"OK",SUM(Z5286:AA5286)-AC5286)</f>
        <v>OK</v>
      </c>
      <c r="AC5286" s="593"/>
      <c r="AD5286" s="530">
        <f t="shared" si="7817"/>
        <v>0</v>
      </c>
      <c r="AE5286" s="842">
        <f t="shared" si="7818"/>
        <v>0</v>
      </c>
      <c r="AF5286" s="931"/>
      <c r="AG5286" s="530">
        <f t="shared" si="7819"/>
        <v>0</v>
      </c>
      <c r="AH5286" s="530">
        <f t="shared" si="7820"/>
        <v>0</v>
      </c>
      <c r="AI5286" s="641"/>
      <c r="AJ5286" s="537"/>
      <c r="AK5286" s="537"/>
      <c r="AL5286" s="537"/>
      <c r="AM5286" s="537"/>
      <c r="AN5286" s="537"/>
      <c r="AO5286" s="683" t="str">
        <f>IF(SUM(AI5286:AN5286)=AP5286,"OK",SUM(AI5286:AN5286)-AP5286)</f>
        <v>OK</v>
      </c>
      <c r="AP5286" s="141"/>
      <c r="AQ5286" s="141"/>
      <c r="AR5286" s="552"/>
      <c r="AS5286" s="552"/>
      <c r="AT5286" s="683" t="str">
        <f>IF(SUM(AR5286:AS5286)=AU5286,"OK",SUM(AR5286:AS5286)-AU5286)</f>
        <v>OK</v>
      </c>
      <c r="AU5286" s="593"/>
      <c r="AV5286" s="530">
        <f t="shared" si="7823"/>
        <v>0</v>
      </c>
      <c r="AW5286" s="842">
        <f t="shared" si="7824"/>
        <v>0</v>
      </c>
      <c r="AX5286" s="115">
        <f t="shared" si="7837"/>
        <v>0</v>
      </c>
      <c r="AY5286" s="5">
        <f t="shared" si="7838"/>
        <v>0</v>
      </c>
      <c r="AZ5286" s="7">
        <f>AY5286-AX5286</f>
        <v>0</v>
      </c>
      <c r="BA5286" s="335" t="e">
        <f t="shared" si="7843"/>
        <v>#DIV/0!</v>
      </c>
      <c r="BB5286" s="23">
        <f t="shared" si="7839"/>
        <v>0</v>
      </c>
      <c r="BC5286" s="5">
        <f>AW5286</f>
        <v>0</v>
      </c>
      <c r="BD5286" s="7">
        <f>BC5286-BB5286</f>
        <v>0</v>
      </c>
      <c r="BE5286" s="335" t="e">
        <f t="shared" si="7844"/>
        <v>#DIV/0!</v>
      </c>
      <c r="BF5286" s="41"/>
      <c r="BG5286" s="826" t="str">
        <f t="shared" si="7840"/>
        <v>43.40</v>
      </c>
      <c r="BH5286" s="607" t="b">
        <f>COUNTIF('Codes SEC'!$B$2:$B$250,Ministres!BG5286)&gt;0</f>
        <v>1</v>
      </c>
      <c r="BI5286" s="41"/>
      <c r="BJ5286" s="41"/>
      <c r="BK5286" s="41"/>
      <c r="BL5286" s="41"/>
      <c r="BM5286" s="41"/>
      <c r="BN5286" s="41"/>
    </row>
    <row r="5287" spans="1:66" s="4" customFormat="1" ht="35.1" customHeight="1" x14ac:dyDescent="0.25">
      <c r="A5287" s="21" t="s">
        <v>6128</v>
      </c>
      <c r="B5287" s="112">
        <v>15</v>
      </c>
      <c r="C5287" s="116" t="s">
        <v>71</v>
      </c>
      <c r="D5287" s="620">
        <v>1000</v>
      </c>
      <c r="E5287" s="278"/>
      <c r="F5287" s="116">
        <v>12</v>
      </c>
      <c r="G5287" s="694">
        <v>1</v>
      </c>
      <c r="H5287" s="878" t="str">
        <f t="shared" si="7835"/>
        <v>060</v>
      </c>
      <c r="I5287" s="397">
        <v>84340000</v>
      </c>
      <c r="J5287" s="380" t="s">
        <v>3806</v>
      </c>
      <c r="K5287" s="494" t="s">
        <v>3752</v>
      </c>
      <c r="L5287" s="726">
        <v>0</v>
      </c>
      <c r="M5287" s="727">
        <v>0</v>
      </c>
      <c r="N5287" s="931"/>
      <c r="O5287" s="530">
        <f t="shared" si="7813"/>
        <v>0</v>
      </c>
      <c r="P5287" s="530">
        <f t="shared" si="7814"/>
        <v>0</v>
      </c>
      <c r="Q5287" s="646"/>
      <c r="R5287" s="536"/>
      <c r="S5287" s="536"/>
      <c r="T5287" s="536"/>
      <c r="U5287" s="536"/>
      <c r="V5287" s="536"/>
      <c r="W5287" s="683" t="str">
        <f>IF(SUM(Q5287:V5287)=X5287,"OK",SUM(Q5287:V5287)-X5287)</f>
        <v>OK</v>
      </c>
      <c r="X5287" s="141"/>
      <c r="Y5287" s="141"/>
      <c r="Z5287" s="552"/>
      <c r="AA5287" s="552"/>
      <c r="AB5287" s="683" t="str">
        <f>IF(SUM(Z5287:AA5287)=AC5287,"OK",SUM(Z5287:AA5287)-AC5287)</f>
        <v>OK</v>
      </c>
      <c r="AC5287" s="593"/>
      <c r="AD5287" s="530">
        <f t="shared" si="7817"/>
        <v>0</v>
      </c>
      <c r="AE5287" s="842">
        <f t="shared" si="7818"/>
        <v>0</v>
      </c>
      <c r="AF5287" s="931"/>
      <c r="AG5287" s="530">
        <f t="shared" si="7819"/>
        <v>0</v>
      </c>
      <c r="AH5287" s="530">
        <f t="shared" si="7820"/>
        <v>0</v>
      </c>
      <c r="AI5287" s="641"/>
      <c r="AJ5287" s="537"/>
      <c r="AK5287" s="537"/>
      <c r="AL5287" s="537"/>
      <c r="AM5287" s="537"/>
      <c r="AN5287" s="537"/>
      <c r="AO5287" s="683" t="str">
        <f>IF(SUM(AI5287:AN5287)=AP5287,"OK",SUM(AI5287:AN5287)-AP5287)</f>
        <v>OK</v>
      </c>
      <c r="AP5287" s="141"/>
      <c r="AQ5287" s="141"/>
      <c r="AR5287" s="552"/>
      <c r="AS5287" s="552"/>
      <c r="AT5287" s="683" t="str">
        <f>IF(SUM(AR5287:AS5287)=AU5287,"OK",SUM(AR5287:AS5287)-AU5287)</f>
        <v>OK</v>
      </c>
      <c r="AU5287" s="593"/>
      <c r="AV5287" s="530">
        <f t="shared" si="7823"/>
        <v>0</v>
      </c>
      <c r="AW5287" s="842">
        <f t="shared" si="7824"/>
        <v>0</v>
      </c>
      <c r="AX5287" s="115">
        <f t="shared" si="7837"/>
        <v>0</v>
      </c>
      <c r="AY5287" s="5">
        <f t="shared" si="7838"/>
        <v>0</v>
      </c>
      <c r="AZ5287" s="7">
        <f>AY5287-AX5287</f>
        <v>0</v>
      </c>
      <c r="BA5287" s="335" t="e">
        <f t="shared" si="7843"/>
        <v>#DIV/0!</v>
      </c>
      <c r="BB5287" s="23">
        <f t="shared" si="7839"/>
        <v>0</v>
      </c>
      <c r="BC5287" s="5">
        <f>AW5287</f>
        <v>0</v>
      </c>
      <c r="BD5287" s="7">
        <f>BC5287-BB5287</f>
        <v>0</v>
      </c>
      <c r="BE5287" s="335" t="e">
        <f t="shared" si="7844"/>
        <v>#DIV/0!</v>
      </c>
      <c r="BF5287" s="41"/>
      <c r="BG5287" s="826" t="str">
        <f t="shared" si="7840"/>
        <v>43.40</v>
      </c>
      <c r="BH5287" s="607" t="b">
        <f>COUNTIF('Codes SEC'!$B$2:$B$250,Ministres!BG5287)&gt;0</f>
        <v>1</v>
      </c>
      <c r="BI5287" s="41"/>
      <c r="BJ5287" s="41"/>
      <c r="BK5287" s="41"/>
      <c r="BL5287" s="41"/>
      <c r="BM5287" s="41"/>
      <c r="BN5287" s="41"/>
    </row>
    <row r="5288" spans="1:66" ht="35.1" customHeight="1" x14ac:dyDescent="0.25">
      <c r="A5288" s="222" t="s">
        <v>6128</v>
      </c>
      <c r="B5288" s="112">
        <v>15</v>
      </c>
      <c r="C5288" s="120" t="s">
        <v>71</v>
      </c>
      <c r="D5288" s="620">
        <v>1000</v>
      </c>
      <c r="E5288" s="278"/>
      <c r="F5288" s="116">
        <v>12</v>
      </c>
      <c r="G5288" s="700"/>
      <c r="H5288" s="888" t="str">
        <f t="shared" si="7835"/>
        <v>060</v>
      </c>
      <c r="I5288" s="580">
        <v>84352000</v>
      </c>
      <c r="J5288" s="689" t="s">
        <v>6229</v>
      </c>
      <c r="K5288" s="411" t="s">
        <v>6230</v>
      </c>
      <c r="L5288" s="733">
        <v>0</v>
      </c>
      <c r="M5288" s="734">
        <v>0</v>
      </c>
      <c r="N5288" s="931"/>
      <c r="O5288" s="530">
        <f t="shared" si="7813"/>
        <v>0</v>
      </c>
      <c r="P5288" s="530">
        <f t="shared" si="7814"/>
        <v>0</v>
      </c>
      <c r="Q5288" s="646"/>
      <c r="R5288" s="536"/>
      <c r="S5288" s="536"/>
      <c r="T5288" s="536"/>
      <c r="U5288" s="536"/>
      <c r="V5288" s="536"/>
      <c r="W5288" s="683" t="str">
        <f>IF(SUM(Q5288:V5288)=X5288,"OK",SUM(Q5288:V5288)-X5288)</f>
        <v>OK</v>
      </c>
      <c r="X5288" s="141"/>
      <c r="Y5288" s="141"/>
      <c r="Z5288" s="552"/>
      <c r="AA5288" s="552"/>
      <c r="AB5288" s="683" t="str">
        <f>IF(SUM(Z5288:AA5288)=AC5288,"OK",SUM(Z5288:AA5288)-AC5288)</f>
        <v>OK</v>
      </c>
      <c r="AC5288" s="593"/>
      <c r="AD5288" s="530">
        <f t="shared" si="7817"/>
        <v>0</v>
      </c>
      <c r="AE5288" s="842">
        <f t="shared" si="7818"/>
        <v>0</v>
      </c>
      <c r="AF5288" s="931"/>
      <c r="AG5288" s="530">
        <f t="shared" si="7819"/>
        <v>0</v>
      </c>
      <c r="AH5288" s="530">
        <f t="shared" si="7820"/>
        <v>0</v>
      </c>
      <c r="AI5288" s="641"/>
      <c r="AJ5288" s="537"/>
      <c r="AK5288" s="537"/>
      <c r="AL5288" s="537"/>
      <c r="AM5288" s="537"/>
      <c r="AN5288" s="537"/>
      <c r="AO5288" s="683" t="str">
        <f>IF(SUM(AI5288:AN5288)=AP5288,"OK",SUM(AI5288:AN5288)-AP5288)</f>
        <v>OK</v>
      </c>
      <c r="AP5288" s="141"/>
      <c r="AQ5288" s="141"/>
      <c r="AR5288" s="552"/>
      <c r="AS5288" s="552"/>
      <c r="AT5288" s="683" t="str">
        <f>IF(SUM(AR5288:AS5288)=AU5288,"OK",SUM(AR5288:AS5288)-AU5288)</f>
        <v>OK</v>
      </c>
      <c r="AU5288" s="593"/>
      <c r="AV5288" s="530">
        <f t="shared" si="7823"/>
        <v>0</v>
      </c>
      <c r="AW5288" s="842">
        <f t="shared" si="7824"/>
        <v>0</v>
      </c>
      <c r="AX5288" s="115">
        <f t="shared" si="7837"/>
        <v>0</v>
      </c>
      <c r="AY5288" s="5">
        <f t="shared" si="7838"/>
        <v>0</v>
      </c>
      <c r="AZ5288" s="7">
        <f>AY5288-AX5288</f>
        <v>0</v>
      </c>
      <c r="BA5288" s="335" t="e">
        <f t="shared" si="7843"/>
        <v>#DIV/0!</v>
      </c>
      <c r="BB5288" s="23">
        <f t="shared" si="7839"/>
        <v>0</v>
      </c>
      <c r="BC5288" s="5">
        <f>AW5288</f>
        <v>0</v>
      </c>
      <c r="BD5288" s="7">
        <f>BC5288-BB5288</f>
        <v>0</v>
      </c>
      <c r="BE5288" s="335" t="e">
        <f t="shared" si="7844"/>
        <v>#DIV/0!</v>
      </c>
      <c r="BG5288" s="826" t="str">
        <f t="shared" si="7840"/>
        <v>43.52</v>
      </c>
      <c r="BH5288" s="607" t="b">
        <f>COUNTIF('Codes SEC'!$B$2:$B$250,Ministres!BG5288)&gt;0</f>
        <v>1</v>
      </c>
    </row>
    <row r="5289" spans="1:66" ht="35.1" customHeight="1" x14ac:dyDescent="0.25">
      <c r="A5289" s="193" t="s">
        <v>6128</v>
      </c>
      <c r="B5289" s="583">
        <v>15</v>
      </c>
      <c r="C5289" s="120" t="s">
        <v>71</v>
      </c>
      <c r="D5289" s="620">
        <v>1000</v>
      </c>
      <c r="E5289" s="584"/>
      <c r="F5289" s="120">
        <v>12</v>
      </c>
      <c r="G5289" s="699">
        <v>1</v>
      </c>
      <c r="H5289" s="891" t="str">
        <f t="shared" si="7835"/>
        <v>060</v>
      </c>
      <c r="I5289" s="605">
        <v>84353000</v>
      </c>
      <c r="J5289" s="573" t="s">
        <v>4224</v>
      </c>
      <c r="K5289" s="422" t="s">
        <v>4225</v>
      </c>
      <c r="L5289" s="726">
        <v>2</v>
      </c>
      <c r="M5289" s="727">
        <v>2</v>
      </c>
      <c r="N5289" s="931"/>
      <c r="O5289" s="530">
        <f t="shared" si="7813"/>
        <v>-2</v>
      </c>
      <c r="P5289" s="530" t="str">
        <f t="shared" si="7814"/>
        <v xml:space="preserve">0 </v>
      </c>
      <c r="Q5289" s="646"/>
      <c r="R5289" s="536"/>
      <c r="S5289" s="536"/>
      <c r="T5289" s="536"/>
      <c r="U5289" s="536"/>
      <c r="V5289" s="536"/>
      <c r="W5289" s="683" t="str">
        <f t="shared" si="7815"/>
        <v>OK</v>
      </c>
      <c r="X5289" s="141"/>
      <c r="Y5289" s="141"/>
      <c r="Z5289" s="552"/>
      <c r="AA5289" s="552"/>
      <c r="AB5289" s="683" t="str">
        <f t="shared" si="7816"/>
        <v>OK</v>
      </c>
      <c r="AC5289" s="593"/>
      <c r="AD5289" s="530">
        <f t="shared" si="7817"/>
        <v>0</v>
      </c>
      <c r="AE5289" s="842">
        <f t="shared" si="7818"/>
        <v>0</v>
      </c>
      <c r="AF5289" s="931"/>
      <c r="AG5289" s="530">
        <f t="shared" si="7819"/>
        <v>-2</v>
      </c>
      <c r="AH5289" s="530" t="str">
        <f t="shared" si="7820"/>
        <v xml:space="preserve">0 </v>
      </c>
      <c r="AI5289" s="641"/>
      <c r="AJ5289" s="537"/>
      <c r="AK5289" s="537"/>
      <c r="AL5289" s="537"/>
      <c r="AM5289" s="537"/>
      <c r="AN5289" s="537"/>
      <c r="AO5289" s="683" t="str">
        <f t="shared" si="7821"/>
        <v>OK</v>
      </c>
      <c r="AP5289" s="141"/>
      <c r="AQ5289" s="141"/>
      <c r="AR5289" s="552"/>
      <c r="AS5289" s="552"/>
      <c r="AT5289" s="683" t="str">
        <f t="shared" si="7822"/>
        <v>OK</v>
      </c>
      <c r="AU5289" s="593"/>
      <c r="AV5289" s="530">
        <f t="shared" si="7823"/>
        <v>0</v>
      </c>
      <c r="AW5289" s="842">
        <f t="shared" si="7824"/>
        <v>0</v>
      </c>
      <c r="AX5289" s="115">
        <f t="shared" si="7837"/>
        <v>2</v>
      </c>
      <c r="AY5289" s="5">
        <f t="shared" si="7838"/>
        <v>0</v>
      </c>
      <c r="AZ5289" s="7">
        <f t="shared" ref="AZ5289:AZ5290" si="7845">AY5289-AX5289</f>
        <v>-2</v>
      </c>
      <c r="BA5289" s="335">
        <f t="shared" si="7843"/>
        <v>-1</v>
      </c>
      <c r="BB5289" s="23">
        <f t="shared" si="7839"/>
        <v>2</v>
      </c>
      <c r="BC5289" s="5">
        <f t="shared" ref="BC5289:BC5290" si="7846">AW5289</f>
        <v>0</v>
      </c>
      <c r="BD5289" s="7">
        <f t="shared" ref="BD5289:BD5290" si="7847">BC5289-BB5289</f>
        <v>-2</v>
      </c>
      <c r="BE5289" s="335">
        <f t="shared" si="7844"/>
        <v>-1</v>
      </c>
      <c r="BG5289" s="826" t="str">
        <f t="shared" si="7840"/>
        <v>43.53</v>
      </c>
      <c r="BH5289" s="607" t="b">
        <f>COUNTIF('Codes SEC'!$B$2:$B$250,Ministres!BG5289)&gt;0</f>
        <v>1</v>
      </c>
    </row>
    <row r="5290" spans="1:66" s="4" customFormat="1" ht="35.1" customHeight="1" x14ac:dyDescent="0.25">
      <c r="A5290" s="21" t="s">
        <v>6128</v>
      </c>
      <c r="B5290" s="112">
        <v>15</v>
      </c>
      <c r="C5290" s="116" t="s">
        <v>71</v>
      </c>
      <c r="D5290" s="620">
        <v>1000</v>
      </c>
      <c r="E5290" s="278"/>
      <c r="F5290" s="116">
        <v>12</v>
      </c>
      <c r="G5290" s="694">
        <v>1</v>
      </c>
      <c r="H5290" s="878" t="str">
        <f t="shared" si="7835"/>
        <v>060</v>
      </c>
      <c r="I5290" s="397">
        <v>84353000</v>
      </c>
      <c r="J5290" s="380" t="s">
        <v>4586</v>
      </c>
      <c r="K5290" s="494" t="s">
        <v>4692</v>
      </c>
      <c r="L5290" s="726">
        <v>0</v>
      </c>
      <c r="M5290" s="727">
        <v>6</v>
      </c>
      <c r="N5290" s="931"/>
      <c r="O5290" s="530">
        <f t="shared" si="7813"/>
        <v>0</v>
      </c>
      <c r="P5290" s="530">
        <f t="shared" si="7814"/>
        <v>0</v>
      </c>
      <c r="Q5290" s="646"/>
      <c r="R5290" s="536"/>
      <c r="S5290" s="536"/>
      <c r="T5290" s="536"/>
      <c r="U5290" s="536"/>
      <c r="V5290" s="536"/>
      <c r="W5290" s="683" t="str">
        <f t="shared" si="7815"/>
        <v>OK</v>
      </c>
      <c r="X5290" s="141"/>
      <c r="Y5290" s="141"/>
      <c r="Z5290" s="552"/>
      <c r="AA5290" s="552"/>
      <c r="AB5290" s="683" t="str">
        <f t="shared" si="7816"/>
        <v>OK</v>
      </c>
      <c r="AC5290" s="593"/>
      <c r="AD5290" s="530">
        <f t="shared" si="7817"/>
        <v>0</v>
      </c>
      <c r="AE5290" s="842">
        <f t="shared" si="7818"/>
        <v>0</v>
      </c>
      <c r="AF5290" s="931"/>
      <c r="AG5290" s="530">
        <f t="shared" si="7819"/>
        <v>-6</v>
      </c>
      <c r="AH5290" s="530" t="str">
        <f t="shared" si="7820"/>
        <v xml:space="preserve">0 </v>
      </c>
      <c r="AI5290" s="641"/>
      <c r="AJ5290" s="537"/>
      <c r="AK5290" s="537"/>
      <c r="AL5290" s="537"/>
      <c r="AM5290" s="537"/>
      <c r="AN5290" s="537"/>
      <c r="AO5290" s="683" t="str">
        <f t="shared" si="7821"/>
        <v>OK</v>
      </c>
      <c r="AP5290" s="141"/>
      <c r="AQ5290" s="141"/>
      <c r="AR5290" s="552"/>
      <c r="AS5290" s="552"/>
      <c r="AT5290" s="683" t="str">
        <f t="shared" si="7822"/>
        <v>OK</v>
      </c>
      <c r="AU5290" s="593"/>
      <c r="AV5290" s="530">
        <f t="shared" si="7823"/>
        <v>0</v>
      </c>
      <c r="AW5290" s="842">
        <f t="shared" si="7824"/>
        <v>0</v>
      </c>
      <c r="AX5290" s="115">
        <f t="shared" si="7837"/>
        <v>0</v>
      </c>
      <c r="AY5290" s="5">
        <f t="shared" si="7838"/>
        <v>0</v>
      </c>
      <c r="AZ5290" s="7">
        <f t="shared" si="7845"/>
        <v>0</v>
      </c>
      <c r="BA5290" s="335" t="e">
        <f t="shared" si="7828"/>
        <v>#DIV/0!</v>
      </c>
      <c r="BB5290" s="23">
        <f t="shared" si="7839"/>
        <v>6</v>
      </c>
      <c r="BC5290" s="5">
        <f t="shared" si="7846"/>
        <v>0</v>
      </c>
      <c r="BD5290" s="7">
        <f t="shared" si="7847"/>
        <v>-6</v>
      </c>
      <c r="BE5290" s="335">
        <f t="shared" si="7832"/>
        <v>-1</v>
      </c>
      <c r="BF5290" s="41"/>
      <c r="BG5290" s="826" t="str">
        <f t="shared" si="7840"/>
        <v>43.53</v>
      </c>
      <c r="BH5290" s="607" t="b">
        <f>COUNTIF('Codes SEC'!$B$2:$B$250,Ministres!BG5290)&gt;0</f>
        <v>1</v>
      </c>
      <c r="BI5290" s="41"/>
      <c r="BJ5290" s="41"/>
      <c r="BK5290" s="41"/>
      <c r="BL5290" s="41"/>
      <c r="BM5290" s="41"/>
      <c r="BN5290" s="41"/>
    </row>
    <row r="5291" spans="1:66" ht="35.1" customHeight="1" x14ac:dyDescent="0.25">
      <c r="A5291" s="21" t="s">
        <v>6128</v>
      </c>
      <c r="B5291" s="112">
        <v>15</v>
      </c>
      <c r="C5291" s="116" t="s">
        <v>71</v>
      </c>
      <c r="D5291" s="620">
        <v>1000</v>
      </c>
      <c r="E5291" s="278"/>
      <c r="F5291" s="116">
        <v>12</v>
      </c>
      <c r="G5291" s="700">
        <v>1</v>
      </c>
      <c r="H5291" s="888" t="str">
        <f t="shared" si="7835"/>
        <v>060</v>
      </c>
      <c r="I5291" s="580" t="s">
        <v>3268</v>
      </c>
      <c r="J5291" s="573" t="s">
        <v>2382</v>
      </c>
      <c r="K5291" s="408" t="s">
        <v>598</v>
      </c>
      <c r="L5291" s="733">
        <v>0</v>
      </c>
      <c r="M5291" s="734">
        <v>0</v>
      </c>
      <c r="N5291" s="931"/>
      <c r="O5291" s="530">
        <f t="shared" si="7813"/>
        <v>0</v>
      </c>
      <c r="P5291" s="530">
        <f t="shared" si="7814"/>
        <v>0</v>
      </c>
      <c r="Q5291" s="646"/>
      <c r="R5291" s="536"/>
      <c r="S5291" s="536"/>
      <c r="T5291" s="536"/>
      <c r="U5291" s="536"/>
      <c r="V5291" s="536"/>
      <c r="W5291" s="683" t="str">
        <f t="shared" si="7815"/>
        <v>OK</v>
      </c>
      <c r="X5291" s="141"/>
      <c r="Y5291" s="141"/>
      <c r="Z5291" s="552"/>
      <c r="AA5291" s="552"/>
      <c r="AB5291" s="683" t="str">
        <f t="shared" si="7816"/>
        <v>OK</v>
      </c>
      <c r="AC5291" s="593"/>
      <c r="AD5291" s="530">
        <f t="shared" si="7817"/>
        <v>0</v>
      </c>
      <c r="AE5291" s="842">
        <f t="shared" si="7818"/>
        <v>0</v>
      </c>
      <c r="AF5291" s="931"/>
      <c r="AG5291" s="530">
        <f t="shared" si="7819"/>
        <v>0</v>
      </c>
      <c r="AH5291" s="530">
        <f t="shared" si="7820"/>
        <v>0</v>
      </c>
      <c r="AI5291" s="641"/>
      <c r="AJ5291" s="537"/>
      <c r="AK5291" s="537"/>
      <c r="AL5291" s="537"/>
      <c r="AM5291" s="537"/>
      <c r="AN5291" s="537"/>
      <c r="AO5291" s="683" t="str">
        <f t="shared" si="7821"/>
        <v>OK</v>
      </c>
      <c r="AP5291" s="141"/>
      <c r="AQ5291" s="141"/>
      <c r="AR5291" s="552"/>
      <c r="AS5291" s="552"/>
      <c r="AT5291" s="683" t="str">
        <f t="shared" si="7822"/>
        <v>OK</v>
      </c>
      <c r="AU5291" s="593"/>
      <c r="AV5291" s="530">
        <f t="shared" si="7823"/>
        <v>0</v>
      </c>
      <c r="AW5291" s="842">
        <f t="shared" si="7824"/>
        <v>0</v>
      </c>
      <c r="AX5291" s="115">
        <f t="shared" si="7837"/>
        <v>0</v>
      </c>
      <c r="AY5291" s="5">
        <f t="shared" si="7838"/>
        <v>0</v>
      </c>
      <c r="AZ5291" s="7">
        <f>AY5291-AX5291</f>
        <v>0</v>
      </c>
      <c r="BA5291" s="335" t="e">
        <f t="shared" si="7828"/>
        <v>#DIV/0!</v>
      </c>
      <c r="BB5291" s="23">
        <f t="shared" si="7839"/>
        <v>0</v>
      </c>
      <c r="BC5291" s="5">
        <f>AW5291</f>
        <v>0</v>
      </c>
      <c r="BD5291" s="7">
        <f>BC5291-BB5291</f>
        <v>0</v>
      </c>
      <c r="BE5291" s="335" t="e">
        <f t="shared" si="7832"/>
        <v>#DIV/0!</v>
      </c>
      <c r="BG5291" s="826" t="str">
        <f t="shared" si="7840"/>
        <v>45.24</v>
      </c>
      <c r="BH5291" s="607" t="b">
        <f>COUNTIF('Codes SEC'!$B$2:$B$250,Ministres!BG5291)&gt;0</f>
        <v>1</v>
      </c>
    </row>
    <row r="5292" spans="1:66" ht="35.1" customHeight="1" x14ac:dyDescent="0.25">
      <c r="A5292" s="21" t="s">
        <v>6128</v>
      </c>
      <c r="B5292" s="112">
        <v>15</v>
      </c>
      <c r="C5292" s="116" t="s">
        <v>71</v>
      </c>
      <c r="D5292" s="620">
        <v>1000</v>
      </c>
      <c r="E5292" s="278"/>
      <c r="F5292" s="116">
        <v>12</v>
      </c>
      <c r="G5292" s="700">
        <v>1</v>
      </c>
      <c r="H5292" s="888" t="str">
        <f t="shared" si="7835"/>
        <v>060</v>
      </c>
      <c r="I5292" s="580" t="s">
        <v>3268</v>
      </c>
      <c r="J5292" s="573" t="s">
        <v>2383</v>
      </c>
      <c r="K5292" s="494" t="s">
        <v>5752</v>
      </c>
      <c r="L5292" s="726">
        <v>1247</v>
      </c>
      <c r="M5292" s="727">
        <v>1172</v>
      </c>
      <c r="N5292" s="931"/>
      <c r="O5292" s="530">
        <f t="shared" si="7813"/>
        <v>-1247</v>
      </c>
      <c r="P5292" s="530" t="str">
        <f t="shared" si="7814"/>
        <v xml:space="preserve">0 </v>
      </c>
      <c r="Q5292" s="646"/>
      <c r="R5292" s="536"/>
      <c r="S5292" s="536"/>
      <c r="T5292" s="536"/>
      <c r="U5292" s="536"/>
      <c r="V5292" s="536"/>
      <c r="W5292" s="683" t="str">
        <f t="shared" si="7815"/>
        <v>OK</v>
      </c>
      <c r="X5292" s="141"/>
      <c r="Y5292" s="141"/>
      <c r="Z5292" s="552"/>
      <c r="AA5292" s="552"/>
      <c r="AB5292" s="683" t="str">
        <f t="shared" si="7816"/>
        <v>OK</v>
      </c>
      <c r="AC5292" s="593"/>
      <c r="AD5292" s="530">
        <f t="shared" si="7817"/>
        <v>0</v>
      </c>
      <c r="AE5292" s="842">
        <f t="shared" si="7818"/>
        <v>0</v>
      </c>
      <c r="AF5292" s="931"/>
      <c r="AG5292" s="530">
        <f t="shared" si="7819"/>
        <v>-1172</v>
      </c>
      <c r="AH5292" s="530" t="str">
        <f t="shared" si="7820"/>
        <v xml:space="preserve">0 </v>
      </c>
      <c r="AI5292" s="641"/>
      <c r="AJ5292" s="537"/>
      <c r="AK5292" s="537"/>
      <c r="AL5292" s="537"/>
      <c r="AM5292" s="537"/>
      <c r="AN5292" s="537"/>
      <c r="AO5292" s="683" t="str">
        <f t="shared" si="7821"/>
        <v>OK</v>
      </c>
      <c r="AP5292" s="141"/>
      <c r="AQ5292" s="141"/>
      <c r="AR5292" s="552"/>
      <c r="AS5292" s="552"/>
      <c r="AT5292" s="683" t="str">
        <f t="shared" si="7822"/>
        <v>OK</v>
      </c>
      <c r="AU5292" s="593"/>
      <c r="AV5292" s="530">
        <f t="shared" si="7823"/>
        <v>0</v>
      </c>
      <c r="AW5292" s="842">
        <f t="shared" si="7824"/>
        <v>0</v>
      </c>
      <c r="AX5292" s="115">
        <f t="shared" si="7837"/>
        <v>1247</v>
      </c>
      <c r="AY5292" s="5">
        <f t="shared" si="7838"/>
        <v>0</v>
      </c>
      <c r="AZ5292" s="7">
        <f>AY5292-AX5292</f>
        <v>-1247</v>
      </c>
      <c r="BA5292" s="335">
        <f t="shared" si="7828"/>
        <v>-1</v>
      </c>
      <c r="BB5292" s="23">
        <f t="shared" si="7839"/>
        <v>1172</v>
      </c>
      <c r="BC5292" s="5">
        <f>AW5292</f>
        <v>0</v>
      </c>
      <c r="BD5292" s="7">
        <f>BC5292-BB5292</f>
        <v>-1172</v>
      </c>
      <c r="BE5292" s="335">
        <f t="shared" si="7832"/>
        <v>-1</v>
      </c>
      <c r="BG5292" s="826" t="str">
        <f t="shared" si="7840"/>
        <v>45.24</v>
      </c>
      <c r="BH5292" s="607" t="b">
        <f>COUNTIF('Codes SEC'!$B$2:$B$250,Ministres!BG5292)&gt;0</f>
        <v>1</v>
      </c>
    </row>
    <row r="5293" spans="1:66" ht="35.1" customHeight="1" x14ac:dyDescent="0.25">
      <c r="A5293" s="222" t="s">
        <v>6128</v>
      </c>
      <c r="B5293" s="112">
        <v>15</v>
      </c>
      <c r="C5293" s="116" t="s">
        <v>71</v>
      </c>
      <c r="D5293" s="620">
        <v>1000</v>
      </c>
      <c r="F5293" s="117">
        <v>12</v>
      </c>
      <c r="G5293" s="694">
        <v>1</v>
      </c>
      <c r="H5293" s="878" t="str">
        <f t="shared" si="7835"/>
        <v>060</v>
      </c>
      <c r="I5293" s="397" t="s">
        <v>3268</v>
      </c>
      <c r="J5293" s="380" t="s">
        <v>2380</v>
      </c>
      <c r="K5293" s="500" t="s">
        <v>3512</v>
      </c>
      <c r="L5293" s="738">
        <v>150</v>
      </c>
      <c r="M5293" s="739">
        <v>150</v>
      </c>
      <c r="N5293" s="931"/>
      <c r="O5293" s="530">
        <f t="shared" si="7813"/>
        <v>-150</v>
      </c>
      <c r="P5293" s="530" t="str">
        <f t="shared" si="7814"/>
        <v xml:space="preserve">0 </v>
      </c>
      <c r="Q5293" s="641"/>
      <c r="R5293" s="537"/>
      <c r="S5293" s="537"/>
      <c r="T5293" s="537"/>
      <c r="U5293" s="537"/>
      <c r="V5293" s="537"/>
      <c r="W5293" s="683" t="str">
        <f>IF(SUM(Q5293:V5293)=X5293,"OK",SUM(Q5293:V5293)-X5293)</f>
        <v>OK</v>
      </c>
      <c r="X5293" s="141"/>
      <c r="Y5293" s="141"/>
      <c r="Z5293" s="552"/>
      <c r="AA5293" s="552"/>
      <c r="AB5293" s="683" t="str">
        <f>IF(SUM(Z5293:AA5293)=AC5293,"OK",SUM(Z5293:AA5293)-AC5293)</f>
        <v>OK</v>
      </c>
      <c r="AC5293" s="593"/>
      <c r="AD5293" s="530">
        <f t="shared" si="7817"/>
        <v>0</v>
      </c>
      <c r="AE5293" s="842">
        <f t="shared" si="7818"/>
        <v>0</v>
      </c>
      <c r="AF5293" s="931"/>
      <c r="AG5293" s="530">
        <f t="shared" si="7819"/>
        <v>-150</v>
      </c>
      <c r="AH5293" s="530" t="str">
        <f t="shared" si="7820"/>
        <v xml:space="preserve">0 </v>
      </c>
      <c r="AI5293" s="641"/>
      <c r="AJ5293" s="537"/>
      <c r="AK5293" s="537"/>
      <c r="AL5293" s="537"/>
      <c r="AM5293" s="537"/>
      <c r="AN5293" s="537"/>
      <c r="AO5293" s="683" t="str">
        <f>IF(SUM(AI5293:AN5293)=AP5293,"OK",SUM(AI5293:AN5293)-AP5293)</f>
        <v>OK</v>
      </c>
      <c r="AP5293" s="141"/>
      <c r="AQ5293" s="141"/>
      <c r="AR5293" s="552"/>
      <c r="AS5293" s="552"/>
      <c r="AT5293" s="683" t="str">
        <f>IF(SUM(AR5293:AS5293)=AU5293,"OK",SUM(AR5293:AS5293)-AU5293)</f>
        <v>OK</v>
      </c>
      <c r="AU5293" s="593"/>
      <c r="AV5293" s="530">
        <f t="shared" si="7823"/>
        <v>0</v>
      </c>
      <c r="AW5293" s="842">
        <f t="shared" si="7824"/>
        <v>0</v>
      </c>
      <c r="AX5293" s="115">
        <f t="shared" si="7837"/>
        <v>150</v>
      </c>
      <c r="AY5293" s="5">
        <f t="shared" si="7838"/>
        <v>0</v>
      </c>
      <c r="AZ5293" s="5">
        <f t="shared" ref="AZ5293" si="7848">AY5293-AX5293</f>
        <v>-150</v>
      </c>
      <c r="BA5293" s="335">
        <f t="shared" ref="BA5293" si="7849">AZ5293/AX5293</f>
        <v>-1</v>
      </c>
      <c r="BB5293" s="23">
        <f t="shared" si="7839"/>
        <v>150</v>
      </c>
      <c r="BC5293" s="5">
        <f t="shared" ref="BC5293" si="7850">AW5293</f>
        <v>0</v>
      </c>
      <c r="BD5293" s="5">
        <f t="shared" ref="BD5293" si="7851">BC5293-BB5293</f>
        <v>-150</v>
      </c>
      <c r="BE5293" s="335">
        <f t="shared" ref="BE5293" si="7852">BD5293/BB5293</f>
        <v>-1</v>
      </c>
      <c r="BG5293" s="826" t="str">
        <f t="shared" si="7840"/>
        <v>45.24</v>
      </c>
      <c r="BH5293" s="607" t="b">
        <f>COUNTIF('Codes SEC'!$B$2:$B$250,Ministres!BG5293)&gt;0</f>
        <v>1</v>
      </c>
    </row>
    <row r="5294" spans="1:66" ht="35.1" customHeight="1" x14ac:dyDescent="0.25">
      <c r="A5294" s="21" t="s">
        <v>6128</v>
      </c>
      <c r="B5294" s="112">
        <v>15</v>
      </c>
      <c r="C5294" s="116" t="s">
        <v>71</v>
      </c>
      <c r="D5294" s="620">
        <v>1000</v>
      </c>
      <c r="E5294" s="278"/>
      <c r="F5294" s="116">
        <v>12</v>
      </c>
      <c r="G5294" s="700">
        <v>1</v>
      </c>
      <c r="H5294" s="888" t="str">
        <f t="shared" si="7835"/>
        <v>060</v>
      </c>
      <c r="I5294" s="580" t="s">
        <v>3276</v>
      </c>
      <c r="J5294" s="573" t="s">
        <v>2381</v>
      </c>
      <c r="K5294" s="408" t="s">
        <v>1874</v>
      </c>
      <c r="L5294" s="726">
        <v>88</v>
      </c>
      <c r="M5294" s="727">
        <v>88</v>
      </c>
      <c r="N5294" s="931"/>
      <c r="O5294" s="530">
        <f t="shared" si="7813"/>
        <v>-88</v>
      </c>
      <c r="P5294" s="530" t="str">
        <f t="shared" si="7814"/>
        <v xml:space="preserve">0 </v>
      </c>
      <c r="Q5294" s="646"/>
      <c r="R5294" s="536"/>
      <c r="S5294" s="536"/>
      <c r="T5294" s="536"/>
      <c r="U5294" s="536"/>
      <c r="V5294" s="536"/>
      <c r="W5294" s="683" t="str">
        <f>IF(SUM(Q5294:V5294)=X5294,"OK",SUM(Q5294:V5294)-X5294)</f>
        <v>OK</v>
      </c>
      <c r="X5294" s="141"/>
      <c r="Y5294" s="141"/>
      <c r="Z5294" s="552"/>
      <c r="AA5294" s="552"/>
      <c r="AB5294" s="683" t="str">
        <f>IF(SUM(Z5294:AA5294)=AC5294,"OK",SUM(Z5294:AA5294)-AC5294)</f>
        <v>OK</v>
      </c>
      <c r="AC5294" s="593"/>
      <c r="AD5294" s="530">
        <f t="shared" si="7817"/>
        <v>0</v>
      </c>
      <c r="AE5294" s="842">
        <f t="shared" si="7818"/>
        <v>0</v>
      </c>
      <c r="AF5294" s="931"/>
      <c r="AG5294" s="530">
        <f t="shared" si="7819"/>
        <v>-88</v>
      </c>
      <c r="AH5294" s="530" t="str">
        <f t="shared" si="7820"/>
        <v xml:space="preserve">0 </v>
      </c>
      <c r="AI5294" s="641"/>
      <c r="AJ5294" s="537"/>
      <c r="AK5294" s="537"/>
      <c r="AL5294" s="537"/>
      <c r="AM5294" s="537"/>
      <c r="AN5294" s="537"/>
      <c r="AO5294" s="683" t="str">
        <f>IF(SUM(AI5294:AN5294)=AP5294,"OK",SUM(AI5294:AN5294)-AP5294)</f>
        <v>OK</v>
      </c>
      <c r="AP5294" s="141"/>
      <c r="AQ5294" s="141"/>
      <c r="AR5294" s="552"/>
      <c r="AS5294" s="552"/>
      <c r="AT5294" s="683" t="str">
        <f>IF(SUM(AR5294:AS5294)=AU5294,"OK",SUM(AR5294:AS5294)-AU5294)</f>
        <v>OK</v>
      </c>
      <c r="AU5294" s="593"/>
      <c r="AV5294" s="530">
        <f t="shared" si="7823"/>
        <v>0</v>
      </c>
      <c r="AW5294" s="842">
        <f t="shared" si="7824"/>
        <v>0</v>
      </c>
      <c r="AX5294" s="115">
        <f t="shared" si="7837"/>
        <v>88</v>
      </c>
      <c r="AY5294" s="5">
        <f t="shared" si="7838"/>
        <v>0</v>
      </c>
      <c r="AZ5294" s="7">
        <f>AY5294-AX5294</f>
        <v>-88</v>
      </c>
      <c r="BA5294" s="335">
        <f>AZ5294/AX5294</f>
        <v>-1</v>
      </c>
      <c r="BB5294" s="23">
        <f t="shared" si="7839"/>
        <v>88</v>
      </c>
      <c r="BC5294" s="5">
        <f>AW5294</f>
        <v>0</v>
      </c>
      <c r="BD5294" s="7">
        <f>BC5294-BB5294</f>
        <v>-88</v>
      </c>
      <c r="BE5294" s="335">
        <f>BD5294/BB5294</f>
        <v>-1</v>
      </c>
      <c r="BG5294" s="826" t="str">
        <f t="shared" si="7840"/>
        <v>45.40</v>
      </c>
      <c r="BH5294" s="607" t="b">
        <f>COUNTIF('Codes SEC'!$B$2:$B$250,Ministres!BG5294)&gt;0</f>
        <v>1</v>
      </c>
    </row>
    <row r="5295" spans="1:66" ht="35.1" customHeight="1" x14ac:dyDescent="0.25">
      <c r="A5295" s="222" t="s">
        <v>6128</v>
      </c>
      <c r="B5295" s="112" t="s">
        <v>5019</v>
      </c>
      <c r="C5295" s="116" t="s">
        <v>71</v>
      </c>
      <c r="D5295" s="620">
        <v>1000</v>
      </c>
      <c r="E5295" s="278"/>
      <c r="F5295" s="116">
        <v>12</v>
      </c>
      <c r="G5295" s="700"/>
      <c r="H5295" s="888" t="str">
        <f t="shared" si="7835"/>
        <v>060</v>
      </c>
      <c r="I5295" s="580">
        <v>84550000</v>
      </c>
      <c r="J5295" s="689" t="s">
        <v>5970</v>
      </c>
      <c r="K5295" s="411" t="s">
        <v>5971</v>
      </c>
      <c r="L5295" s="733">
        <v>0</v>
      </c>
      <c r="M5295" s="734">
        <v>0</v>
      </c>
      <c r="N5295" s="931"/>
      <c r="O5295" s="530">
        <f t="shared" si="7813"/>
        <v>0</v>
      </c>
      <c r="P5295" s="530">
        <f t="shared" si="7814"/>
        <v>0</v>
      </c>
      <c r="Q5295" s="646"/>
      <c r="R5295" s="536"/>
      <c r="S5295" s="536"/>
      <c r="T5295" s="536"/>
      <c r="U5295" s="536"/>
      <c r="V5295" s="536"/>
      <c r="W5295" s="683" t="str">
        <f t="shared" si="7815"/>
        <v>OK</v>
      </c>
      <c r="X5295" s="141"/>
      <c r="Y5295" s="141"/>
      <c r="Z5295" s="552"/>
      <c r="AA5295" s="552"/>
      <c r="AB5295" s="683" t="str">
        <f t="shared" si="7816"/>
        <v>OK</v>
      </c>
      <c r="AC5295" s="593"/>
      <c r="AD5295" s="530">
        <f t="shared" si="7817"/>
        <v>0</v>
      </c>
      <c r="AE5295" s="842">
        <f t="shared" si="7818"/>
        <v>0</v>
      </c>
      <c r="AF5295" s="931"/>
      <c r="AG5295" s="530">
        <f t="shared" si="7819"/>
        <v>0</v>
      </c>
      <c r="AH5295" s="530">
        <f t="shared" si="7820"/>
        <v>0</v>
      </c>
      <c r="AI5295" s="641"/>
      <c r="AJ5295" s="537"/>
      <c r="AK5295" s="537"/>
      <c r="AL5295" s="537"/>
      <c r="AM5295" s="537"/>
      <c r="AN5295" s="537"/>
      <c r="AO5295" s="683" t="str">
        <f t="shared" si="7821"/>
        <v>OK</v>
      </c>
      <c r="AP5295" s="141"/>
      <c r="AQ5295" s="141"/>
      <c r="AR5295" s="552"/>
      <c r="AS5295" s="552"/>
      <c r="AT5295" s="683" t="str">
        <f t="shared" si="7822"/>
        <v>OK</v>
      </c>
      <c r="AU5295" s="593"/>
      <c r="AV5295" s="530">
        <f t="shared" si="7823"/>
        <v>0</v>
      </c>
      <c r="AW5295" s="842">
        <f t="shared" si="7824"/>
        <v>0</v>
      </c>
      <c r="AX5295" s="115">
        <f t="shared" si="7837"/>
        <v>0</v>
      </c>
      <c r="AY5295" s="5">
        <f t="shared" si="7838"/>
        <v>0</v>
      </c>
      <c r="AZ5295" s="7">
        <f>AY5295-AX5295</f>
        <v>0</v>
      </c>
      <c r="BA5295" s="335" t="e">
        <f>AZ5295/AX5295</f>
        <v>#DIV/0!</v>
      </c>
      <c r="BB5295" s="23">
        <f t="shared" si="7839"/>
        <v>0</v>
      </c>
      <c r="BC5295" s="5">
        <f>AW5295</f>
        <v>0</v>
      </c>
      <c r="BD5295" s="7">
        <f>BC5295-BB5295</f>
        <v>0</v>
      </c>
      <c r="BE5295" s="335" t="e">
        <f>BD5295/BB5295</f>
        <v>#DIV/0!</v>
      </c>
      <c r="BG5295" s="826" t="str">
        <f t="shared" si="7840"/>
        <v>45.50</v>
      </c>
      <c r="BH5295" s="607" t="b">
        <f>COUNTIF('Codes SEC'!$B$2:$B$250,Ministres!BG5295)&gt;0</f>
        <v>1</v>
      </c>
    </row>
    <row r="5296" spans="1:66" ht="12.75" customHeight="1" x14ac:dyDescent="0.25">
      <c r="A5296" s="227"/>
      <c r="B5296" s="209"/>
      <c r="C5296" s="253"/>
      <c r="D5296" s="625"/>
      <c r="E5296" s="280"/>
      <c r="F5296" s="253"/>
      <c r="G5296" s="701"/>
      <c r="H5296" s="892"/>
      <c r="I5296" s="581"/>
      <c r="J5296" s="574"/>
      <c r="K5296" s="514" t="s">
        <v>95</v>
      </c>
      <c r="L5296" s="315">
        <f>L5244+L5245+L5246+L5248+L5249+L5250+L5251+L5260+L5266+L5267+L5269+L5270+L5271+L5272+L5273+L5274+L5282+L5278+L5283+L5285+L5292+L5268+L5294+L5291+L5264+L5243+L5252+L5258+L5254+L5276+L5279+L5255+L5287+L5257+L5290+L5261+L5277+L5295+L5247+L5253+L5259+L5262+L5265+L5275+L5286+L5280+L5284+L5289+L5293+L5281+L5288+L5256+L5263</f>
        <v>17122</v>
      </c>
      <c r="M5296" s="741">
        <f t="shared" ref="M5296:BE5296" si="7853">M5244+M5245+M5246+M5248+M5249+M5250+M5251+M5260+M5266+M5267+M5269+M5270+M5271+M5272+M5273+M5274+M5282+M5278+M5283+M5285+M5292+M5268+M5294+M5291+M5264+M5243+M5252+M5258+M5254+M5276+M5279+M5255+M5287+M5257+M5290+M5261+M5277+M5295+M5247+M5253+M5259+M5262+M5265+M5275+M5286+M5280+M5284+M5289+M5293+M5281+M5288+M5256+M5263</f>
        <v>17204</v>
      </c>
      <c r="N5296" s="930">
        <f t="shared" si="7853"/>
        <v>0</v>
      </c>
      <c r="O5296" s="790">
        <f t="shared" si="7853"/>
        <v>-17122</v>
      </c>
      <c r="P5296" s="790">
        <f t="shared" si="7853"/>
        <v>0</v>
      </c>
      <c r="Q5296" s="787">
        <f t="shared" si="7853"/>
        <v>0</v>
      </c>
      <c r="R5296" s="648">
        <f t="shared" si="7853"/>
        <v>0</v>
      </c>
      <c r="S5296" s="648">
        <f t="shared" si="7853"/>
        <v>0</v>
      </c>
      <c r="T5296" s="648">
        <f t="shared" si="7853"/>
        <v>0</v>
      </c>
      <c r="U5296" s="648">
        <f t="shared" si="7853"/>
        <v>0</v>
      </c>
      <c r="V5296" s="648">
        <f t="shared" si="7853"/>
        <v>0</v>
      </c>
      <c r="W5296" s="790" t="e">
        <f t="shared" si="7853"/>
        <v>#VALUE!</v>
      </c>
      <c r="X5296" s="649">
        <f t="shared" si="7853"/>
        <v>0</v>
      </c>
      <c r="Y5296" s="649">
        <f t="shared" si="7853"/>
        <v>0</v>
      </c>
      <c r="Z5296" s="648">
        <f t="shared" si="7853"/>
        <v>0</v>
      </c>
      <c r="AA5296" s="648">
        <f t="shared" si="7853"/>
        <v>0</v>
      </c>
      <c r="AB5296" s="790" t="e">
        <f t="shared" si="7853"/>
        <v>#VALUE!</v>
      </c>
      <c r="AC5296" s="649">
        <f t="shared" si="7853"/>
        <v>0</v>
      </c>
      <c r="AD5296" s="790">
        <f t="shared" si="7853"/>
        <v>0</v>
      </c>
      <c r="AE5296" s="843">
        <f t="shared" si="7853"/>
        <v>0</v>
      </c>
      <c r="AF5296" s="930">
        <f t="shared" si="7853"/>
        <v>0</v>
      </c>
      <c r="AG5296" s="790">
        <f t="shared" si="7853"/>
        <v>-17204</v>
      </c>
      <c r="AH5296" s="790">
        <f t="shared" si="7853"/>
        <v>0</v>
      </c>
      <c r="AI5296" s="787">
        <f t="shared" si="7853"/>
        <v>0</v>
      </c>
      <c r="AJ5296" s="648">
        <f t="shared" si="7853"/>
        <v>0</v>
      </c>
      <c r="AK5296" s="648">
        <f t="shared" si="7853"/>
        <v>0</v>
      </c>
      <c r="AL5296" s="648">
        <f t="shared" si="7853"/>
        <v>0</v>
      </c>
      <c r="AM5296" s="648">
        <f t="shared" si="7853"/>
        <v>0</v>
      </c>
      <c r="AN5296" s="648">
        <f t="shared" si="7853"/>
        <v>0</v>
      </c>
      <c r="AO5296" s="790" t="e">
        <f t="shared" si="7853"/>
        <v>#VALUE!</v>
      </c>
      <c r="AP5296" s="649">
        <f t="shared" si="7853"/>
        <v>0</v>
      </c>
      <c r="AQ5296" s="649">
        <f t="shared" si="7853"/>
        <v>0</v>
      </c>
      <c r="AR5296" s="648">
        <f t="shared" si="7853"/>
        <v>0</v>
      </c>
      <c r="AS5296" s="648">
        <f t="shared" si="7853"/>
        <v>0</v>
      </c>
      <c r="AT5296" s="790" t="e">
        <f t="shared" si="7853"/>
        <v>#VALUE!</v>
      </c>
      <c r="AU5296" s="649">
        <f t="shared" si="7853"/>
        <v>0</v>
      </c>
      <c r="AV5296" s="790">
        <f t="shared" si="7853"/>
        <v>0</v>
      </c>
      <c r="AW5296" s="843">
        <f t="shared" si="7853"/>
        <v>0</v>
      </c>
      <c r="AX5296" s="352">
        <f t="shared" si="7853"/>
        <v>17122</v>
      </c>
      <c r="AY5296" s="353">
        <f t="shared" si="7853"/>
        <v>0</v>
      </c>
      <c r="AZ5296" s="353">
        <f t="shared" si="7853"/>
        <v>-17122</v>
      </c>
      <c r="BA5296" s="354" t="e">
        <f t="shared" si="7853"/>
        <v>#DIV/0!</v>
      </c>
      <c r="BB5296" s="327">
        <f t="shared" si="7853"/>
        <v>17204</v>
      </c>
      <c r="BC5296" s="353">
        <f t="shared" si="7853"/>
        <v>0</v>
      </c>
      <c r="BD5296" s="353">
        <f t="shared" si="7853"/>
        <v>-17204</v>
      </c>
      <c r="BE5296" s="354" t="e">
        <f t="shared" si="7853"/>
        <v>#DIV/0!</v>
      </c>
      <c r="BG5296" s="826"/>
      <c r="BH5296" s="607"/>
    </row>
    <row r="5297" spans="1:66" ht="12.75" customHeight="1" x14ac:dyDescent="0.25">
      <c r="A5297" s="21"/>
      <c r="B5297" s="112"/>
      <c r="C5297" s="116"/>
      <c r="D5297" s="623"/>
      <c r="E5297" s="278"/>
      <c r="F5297" s="116"/>
      <c r="G5297" s="700"/>
      <c r="H5297" s="888"/>
      <c r="I5297" s="580"/>
      <c r="J5297" s="573"/>
      <c r="K5297" s="409"/>
      <c r="L5297" s="738"/>
      <c r="M5297" s="739"/>
      <c r="N5297" s="931"/>
      <c r="O5297" s="923"/>
      <c r="P5297" s="923"/>
      <c r="Q5297" s="641"/>
      <c r="R5297" s="537"/>
      <c r="S5297" s="537"/>
      <c r="T5297" s="537"/>
      <c r="U5297" s="537"/>
      <c r="V5297" s="537"/>
      <c r="W5297" s="531"/>
      <c r="X5297" s="141"/>
      <c r="Y5297" s="141"/>
      <c r="Z5297" s="552"/>
      <c r="AA5297" s="552"/>
      <c r="AB5297" s="531"/>
      <c r="AC5297" s="593"/>
      <c r="AD5297" s="923"/>
      <c r="AE5297" s="846"/>
      <c r="AF5297" s="931"/>
      <c r="AG5297" s="923"/>
      <c r="AH5297" s="923"/>
      <c r="AI5297" s="641"/>
      <c r="AJ5297" s="537"/>
      <c r="AK5297" s="537"/>
      <c r="AL5297" s="537"/>
      <c r="AM5297" s="537"/>
      <c r="AN5297" s="537"/>
      <c r="AO5297" s="531"/>
      <c r="AP5297" s="141"/>
      <c r="AQ5297" s="141"/>
      <c r="AR5297" s="552"/>
      <c r="AS5297" s="552"/>
      <c r="AT5297" s="531"/>
      <c r="AU5297" s="593"/>
      <c r="AV5297" s="923"/>
      <c r="AW5297" s="846"/>
      <c r="AX5297" s="115"/>
      <c r="AY5297" s="5"/>
      <c r="AZ5297" s="5"/>
      <c r="BA5297" s="335"/>
      <c r="BC5297" s="5"/>
      <c r="BD5297" s="5"/>
      <c r="BE5297" s="335"/>
      <c r="BG5297" s="826"/>
      <c r="BH5297" s="607"/>
    </row>
    <row r="5298" spans="1:66" ht="12.75" customHeight="1" x14ac:dyDescent="0.25">
      <c r="A5298" s="21"/>
      <c r="B5298" s="112"/>
      <c r="C5298" s="116"/>
      <c r="D5298" s="623"/>
      <c r="E5298" s="278"/>
      <c r="F5298" s="116"/>
      <c r="G5298" s="700"/>
      <c r="H5298" s="888"/>
      <c r="I5298" s="580"/>
      <c r="J5298" s="573"/>
      <c r="K5298" s="410" t="s">
        <v>58</v>
      </c>
      <c r="L5298" s="738"/>
      <c r="M5298" s="739"/>
      <c r="N5298" s="931"/>
      <c r="O5298" s="923"/>
      <c r="P5298" s="923"/>
      <c r="Q5298" s="641"/>
      <c r="R5298" s="537"/>
      <c r="S5298" s="537"/>
      <c r="T5298" s="537"/>
      <c r="U5298" s="537"/>
      <c r="V5298" s="537"/>
      <c r="W5298" s="531"/>
      <c r="X5298" s="141"/>
      <c r="Y5298" s="141"/>
      <c r="Z5298" s="552"/>
      <c r="AA5298" s="552"/>
      <c r="AB5298" s="531"/>
      <c r="AC5298" s="593"/>
      <c r="AD5298" s="923"/>
      <c r="AE5298" s="846"/>
      <c r="AF5298" s="931"/>
      <c r="AG5298" s="923"/>
      <c r="AH5298" s="923"/>
      <c r="AI5298" s="641"/>
      <c r="AJ5298" s="537"/>
      <c r="AK5298" s="537"/>
      <c r="AL5298" s="537"/>
      <c r="AM5298" s="537"/>
      <c r="AN5298" s="537"/>
      <c r="AO5298" s="531"/>
      <c r="AP5298" s="141"/>
      <c r="AQ5298" s="141"/>
      <c r="AR5298" s="552"/>
      <c r="AS5298" s="552"/>
      <c r="AT5298" s="531"/>
      <c r="AU5298" s="593"/>
      <c r="AV5298" s="923"/>
      <c r="AW5298" s="846"/>
      <c r="AX5298" s="115"/>
      <c r="AY5298" s="5"/>
      <c r="AZ5298" s="5"/>
      <c r="BA5298" s="335"/>
      <c r="BC5298" s="5"/>
      <c r="BD5298" s="5"/>
      <c r="BE5298" s="335"/>
      <c r="BG5298" s="826"/>
      <c r="BH5298" s="607"/>
    </row>
    <row r="5299" spans="1:66" ht="12.75" customHeight="1" x14ac:dyDescent="0.25">
      <c r="A5299" s="21"/>
      <c r="B5299" s="112"/>
      <c r="C5299" s="116"/>
      <c r="D5299" s="623"/>
      <c r="E5299" s="278"/>
      <c r="F5299" s="116"/>
      <c r="G5299" s="700"/>
      <c r="H5299" s="888"/>
      <c r="I5299" s="580"/>
      <c r="J5299" s="573"/>
      <c r="K5299" s="411"/>
      <c r="L5299" s="738"/>
      <c r="M5299" s="739"/>
      <c r="N5299" s="931"/>
      <c r="O5299" s="923"/>
      <c r="P5299" s="923"/>
      <c r="Q5299" s="641"/>
      <c r="R5299" s="537"/>
      <c r="S5299" s="537"/>
      <c r="T5299" s="537"/>
      <c r="U5299" s="537"/>
      <c r="V5299" s="537"/>
      <c r="W5299" s="531"/>
      <c r="X5299" s="141"/>
      <c r="Y5299" s="141"/>
      <c r="Z5299" s="552"/>
      <c r="AA5299" s="552"/>
      <c r="AB5299" s="531"/>
      <c r="AC5299" s="593"/>
      <c r="AD5299" s="923"/>
      <c r="AE5299" s="846"/>
      <c r="AF5299" s="931"/>
      <c r="AG5299" s="923"/>
      <c r="AH5299" s="923"/>
      <c r="AI5299" s="641"/>
      <c r="AJ5299" s="537"/>
      <c r="AK5299" s="537"/>
      <c r="AL5299" s="537"/>
      <c r="AM5299" s="537"/>
      <c r="AN5299" s="537"/>
      <c r="AO5299" s="531"/>
      <c r="AP5299" s="141"/>
      <c r="AQ5299" s="141"/>
      <c r="AR5299" s="552"/>
      <c r="AS5299" s="552"/>
      <c r="AT5299" s="531"/>
      <c r="AU5299" s="593"/>
      <c r="AV5299" s="923"/>
      <c r="AW5299" s="846"/>
      <c r="AX5299" s="115"/>
      <c r="AY5299" s="5"/>
      <c r="AZ5299" s="5"/>
      <c r="BA5299" s="335"/>
      <c r="BC5299" s="5"/>
      <c r="BD5299" s="5"/>
      <c r="BE5299" s="335"/>
      <c r="BG5299" s="826"/>
      <c r="BH5299" s="607"/>
    </row>
    <row r="5300" spans="1:66" ht="35.1" customHeight="1" x14ac:dyDescent="0.25">
      <c r="A5300" s="190" t="s">
        <v>6128</v>
      </c>
      <c r="B5300" s="681">
        <v>15</v>
      </c>
      <c r="C5300" s="120" t="s">
        <v>71</v>
      </c>
      <c r="D5300" s="622">
        <v>1000</v>
      </c>
      <c r="E5300" s="584"/>
      <c r="F5300" s="120">
        <v>12</v>
      </c>
      <c r="G5300" s="699">
        <v>1</v>
      </c>
      <c r="H5300" s="891" t="str">
        <f t="shared" si="7835"/>
        <v>060</v>
      </c>
      <c r="I5300" s="605">
        <v>85111000</v>
      </c>
      <c r="J5300" s="689" t="s">
        <v>5201</v>
      </c>
      <c r="K5300" s="424" t="s">
        <v>5202</v>
      </c>
      <c r="L5300" s="733">
        <v>0</v>
      </c>
      <c r="M5300" s="734">
        <v>0</v>
      </c>
      <c r="N5300" s="931"/>
      <c r="O5300" s="530">
        <f t="shared" ref="O5300:O5326" si="7854">IF(N5300&gt;L5300,"0 ",N5300-L5300)</f>
        <v>0</v>
      </c>
      <c r="P5300" s="530">
        <f t="shared" ref="P5300:P5326" si="7855">IF(N5300&lt;L5300,"0 ",N5300-L5300)</f>
        <v>0</v>
      </c>
      <c r="Q5300" s="646"/>
      <c r="R5300" s="536"/>
      <c r="S5300" s="536"/>
      <c r="T5300" s="536"/>
      <c r="U5300" s="536"/>
      <c r="V5300" s="536"/>
      <c r="W5300" s="683" t="str">
        <f t="shared" ref="W5300:W5326" si="7856">IF(SUM(Q5300:V5300)=X5300,"OK",SUM(Q5300:V5300)-X5300)</f>
        <v>OK</v>
      </c>
      <c r="X5300" s="141"/>
      <c r="Y5300" s="141"/>
      <c r="Z5300" s="552"/>
      <c r="AA5300" s="552"/>
      <c r="AB5300" s="683" t="str">
        <f t="shared" ref="AB5300:AB5326" si="7857">IF(SUM(Z5300:AA5300)=AC5300,"OK",SUM(Z5300:AA5300)-AC5300)</f>
        <v>OK</v>
      </c>
      <c r="AC5300" s="593"/>
      <c r="AD5300" s="530">
        <f t="shared" ref="AD5300:AD5326" si="7858">X5300+Y5300+AC5300</f>
        <v>0</v>
      </c>
      <c r="AE5300" s="842">
        <f t="shared" ref="AE5300:AE5326" si="7859">N5300+AD5300</f>
        <v>0</v>
      </c>
      <c r="AF5300" s="931"/>
      <c r="AG5300" s="530">
        <f t="shared" ref="AG5300:AG5326" si="7860">IF(AF5300&gt;M5300,"0 ",AF5300-M5300)</f>
        <v>0</v>
      </c>
      <c r="AH5300" s="530">
        <f t="shared" ref="AH5300:AH5326" si="7861">IF(AF5300&lt;M5300,"0 ",AF5300-M5300)</f>
        <v>0</v>
      </c>
      <c r="AI5300" s="641"/>
      <c r="AJ5300" s="537"/>
      <c r="AK5300" s="537"/>
      <c r="AL5300" s="537"/>
      <c r="AM5300" s="537"/>
      <c r="AN5300" s="537"/>
      <c r="AO5300" s="683" t="str">
        <f t="shared" ref="AO5300:AO5326" si="7862">IF(SUM(AI5300:AN5300)=AP5300,"OK",SUM(AI5300:AN5300)-AP5300)</f>
        <v>OK</v>
      </c>
      <c r="AP5300" s="141"/>
      <c r="AQ5300" s="141"/>
      <c r="AR5300" s="552"/>
      <c r="AS5300" s="552"/>
      <c r="AT5300" s="683" t="str">
        <f t="shared" ref="AT5300:AT5326" si="7863">IF(SUM(AR5300:AS5300)=AU5300,"OK",SUM(AR5300:AS5300)-AU5300)</f>
        <v>OK</v>
      </c>
      <c r="AU5300" s="593"/>
      <c r="AV5300" s="530">
        <f t="shared" ref="AV5300:AV5326" si="7864">AP5300+AQ5300+AU5300</f>
        <v>0</v>
      </c>
      <c r="AW5300" s="842">
        <f t="shared" ref="AW5300:AW5326" si="7865">AF5300+AV5300</f>
        <v>0</v>
      </c>
      <c r="AX5300" s="115">
        <f t="shared" ref="AX5300:AX5326" si="7866">L5300</f>
        <v>0</v>
      </c>
      <c r="AY5300" s="5">
        <f t="shared" ref="AY5300:AY5326" si="7867">AE5300</f>
        <v>0</v>
      </c>
      <c r="AZ5300" s="7">
        <f t="shared" ref="AZ5300:AZ5317" si="7868">AY5300-AX5300</f>
        <v>0</v>
      </c>
      <c r="BA5300" s="335" t="e">
        <f t="shared" ref="BA5300:BA5317" si="7869">AZ5300/AX5300</f>
        <v>#DIV/0!</v>
      </c>
      <c r="BB5300" s="23">
        <f t="shared" ref="BB5300:BB5326" si="7870">M5300</f>
        <v>0</v>
      </c>
      <c r="BC5300" s="5">
        <f t="shared" ref="BC5300:BC5317" si="7871">AW5300</f>
        <v>0</v>
      </c>
      <c r="BD5300" s="7">
        <f t="shared" ref="BD5300:BD5317" si="7872">BC5300-BB5300</f>
        <v>0</v>
      </c>
      <c r="BE5300" s="335" t="e">
        <f t="shared" ref="BE5300:BE5317" si="7873">BD5300/BB5300</f>
        <v>#DIV/0!</v>
      </c>
      <c r="BG5300" s="826" t="str">
        <f t="shared" ref="BG5300:BG5326" si="7874">RIGHT(LEFT(I5300,3),2)&amp;"."&amp;RIGHT(LEFT(I5300,5),2)</f>
        <v>51.11</v>
      </c>
      <c r="BH5300" s="607" t="b">
        <f>COUNTIF('Codes SEC'!$B$2:$B$250,Ministres!BG5300)&gt;0</f>
        <v>1</v>
      </c>
    </row>
    <row r="5301" spans="1:66" ht="35.1" customHeight="1" x14ac:dyDescent="0.25">
      <c r="A5301" s="222" t="s">
        <v>6128</v>
      </c>
      <c r="B5301" s="112">
        <v>15</v>
      </c>
      <c r="C5301" s="116" t="s">
        <v>71</v>
      </c>
      <c r="D5301" s="620">
        <v>1000</v>
      </c>
      <c r="F5301" s="117">
        <v>12</v>
      </c>
      <c r="G5301" s="694">
        <v>1</v>
      </c>
      <c r="H5301" s="878" t="str">
        <f t="shared" si="7835"/>
        <v>060</v>
      </c>
      <c r="I5301" s="397">
        <v>85111000</v>
      </c>
      <c r="J5301" s="380" t="s">
        <v>5296</v>
      </c>
      <c r="K5301" s="411" t="s">
        <v>5664</v>
      </c>
      <c r="L5301" s="738">
        <v>0</v>
      </c>
      <c r="M5301" s="739">
        <v>0</v>
      </c>
      <c r="N5301" s="931"/>
      <c r="O5301" s="530">
        <f t="shared" si="7854"/>
        <v>0</v>
      </c>
      <c r="P5301" s="530">
        <f t="shared" si="7855"/>
        <v>0</v>
      </c>
      <c r="Q5301" s="646"/>
      <c r="R5301" s="536"/>
      <c r="S5301" s="536"/>
      <c r="T5301" s="536"/>
      <c r="U5301" s="536"/>
      <c r="V5301" s="536"/>
      <c r="W5301" s="683" t="str">
        <f t="shared" si="7856"/>
        <v>OK</v>
      </c>
      <c r="X5301" s="141"/>
      <c r="Y5301" s="141"/>
      <c r="Z5301" s="552"/>
      <c r="AA5301" s="552"/>
      <c r="AB5301" s="683" t="str">
        <f t="shared" si="7857"/>
        <v>OK</v>
      </c>
      <c r="AC5301" s="593"/>
      <c r="AD5301" s="530">
        <f t="shared" si="7858"/>
        <v>0</v>
      </c>
      <c r="AE5301" s="842">
        <f t="shared" si="7859"/>
        <v>0</v>
      </c>
      <c r="AF5301" s="931"/>
      <c r="AG5301" s="530">
        <f t="shared" si="7860"/>
        <v>0</v>
      </c>
      <c r="AH5301" s="530">
        <f t="shared" si="7861"/>
        <v>0</v>
      </c>
      <c r="AI5301" s="641"/>
      <c r="AJ5301" s="537"/>
      <c r="AK5301" s="537"/>
      <c r="AL5301" s="537"/>
      <c r="AM5301" s="537"/>
      <c r="AN5301" s="537"/>
      <c r="AO5301" s="683" t="str">
        <f t="shared" si="7862"/>
        <v>OK</v>
      </c>
      <c r="AP5301" s="141"/>
      <c r="AQ5301" s="141"/>
      <c r="AR5301" s="552"/>
      <c r="AS5301" s="552"/>
      <c r="AT5301" s="683" t="str">
        <f t="shared" si="7863"/>
        <v>OK</v>
      </c>
      <c r="AU5301" s="593"/>
      <c r="AV5301" s="530">
        <f t="shared" si="7864"/>
        <v>0</v>
      </c>
      <c r="AW5301" s="842">
        <f t="shared" si="7865"/>
        <v>0</v>
      </c>
      <c r="AX5301" s="115">
        <f t="shared" si="7866"/>
        <v>0</v>
      </c>
      <c r="AY5301" s="5">
        <f t="shared" si="7867"/>
        <v>0</v>
      </c>
      <c r="AZ5301" s="5">
        <f t="shared" si="7868"/>
        <v>0</v>
      </c>
      <c r="BA5301" s="335" t="e">
        <f t="shared" si="7869"/>
        <v>#DIV/0!</v>
      </c>
      <c r="BB5301" s="23">
        <f t="shared" si="7870"/>
        <v>0</v>
      </c>
      <c r="BC5301" s="5">
        <f t="shared" si="7871"/>
        <v>0</v>
      </c>
      <c r="BD5301" s="5">
        <f t="shared" si="7872"/>
        <v>0</v>
      </c>
      <c r="BE5301" s="335" t="e">
        <f t="shared" si="7873"/>
        <v>#DIV/0!</v>
      </c>
      <c r="BF5301" s="40"/>
      <c r="BG5301" s="826" t="str">
        <f t="shared" si="7874"/>
        <v>51.11</v>
      </c>
      <c r="BH5301" s="607" t="b">
        <f>COUNTIF('Codes SEC'!$B$2:$B$250,Ministres!BG5301)&gt;0</f>
        <v>1</v>
      </c>
    </row>
    <row r="5302" spans="1:66" ht="35.1" customHeight="1" x14ac:dyDescent="0.25">
      <c r="A5302" s="222" t="s">
        <v>6128</v>
      </c>
      <c r="B5302" s="112">
        <v>15</v>
      </c>
      <c r="C5302" s="116" t="s">
        <v>71</v>
      </c>
      <c r="D5302" s="620">
        <v>1000</v>
      </c>
      <c r="F5302" s="117">
        <v>12</v>
      </c>
      <c r="G5302" s="694">
        <v>1</v>
      </c>
      <c r="H5302" s="878" t="str">
        <f t="shared" si="7835"/>
        <v>060</v>
      </c>
      <c r="I5302" s="397" t="s">
        <v>3284</v>
      </c>
      <c r="J5302" s="380" t="s">
        <v>2384</v>
      </c>
      <c r="K5302" s="411" t="s">
        <v>1776</v>
      </c>
      <c r="L5302" s="738">
        <v>0</v>
      </c>
      <c r="M5302" s="739">
        <v>0</v>
      </c>
      <c r="N5302" s="931"/>
      <c r="O5302" s="530">
        <f t="shared" si="7854"/>
        <v>0</v>
      </c>
      <c r="P5302" s="530">
        <f t="shared" si="7855"/>
        <v>0</v>
      </c>
      <c r="Q5302" s="646"/>
      <c r="R5302" s="536"/>
      <c r="S5302" s="536"/>
      <c r="T5302" s="536"/>
      <c r="U5302" s="536"/>
      <c r="V5302" s="536"/>
      <c r="W5302" s="683" t="str">
        <f>IF(SUM(Q5302:V5302)=X5302,"OK",SUM(Q5302:V5302)-X5302)</f>
        <v>OK</v>
      </c>
      <c r="X5302" s="141"/>
      <c r="Y5302" s="141"/>
      <c r="Z5302" s="552"/>
      <c r="AA5302" s="552"/>
      <c r="AB5302" s="683" t="str">
        <f>IF(SUM(Z5302:AA5302)=AC5302,"OK",SUM(Z5302:AA5302)-AC5302)</f>
        <v>OK</v>
      </c>
      <c r="AC5302" s="593"/>
      <c r="AD5302" s="530">
        <f t="shared" si="7858"/>
        <v>0</v>
      </c>
      <c r="AE5302" s="842">
        <f t="shared" si="7859"/>
        <v>0</v>
      </c>
      <c r="AF5302" s="931"/>
      <c r="AG5302" s="530">
        <f t="shared" si="7860"/>
        <v>0</v>
      </c>
      <c r="AH5302" s="530">
        <f t="shared" si="7861"/>
        <v>0</v>
      </c>
      <c r="AI5302" s="641"/>
      <c r="AJ5302" s="537"/>
      <c r="AK5302" s="537"/>
      <c r="AL5302" s="537"/>
      <c r="AM5302" s="537"/>
      <c r="AN5302" s="537"/>
      <c r="AO5302" s="683" t="str">
        <f>IF(SUM(AI5302:AN5302)=AP5302,"OK",SUM(AI5302:AN5302)-AP5302)</f>
        <v>OK</v>
      </c>
      <c r="AP5302" s="141"/>
      <c r="AQ5302" s="141"/>
      <c r="AR5302" s="552"/>
      <c r="AS5302" s="552"/>
      <c r="AT5302" s="683" t="str">
        <f>IF(SUM(AR5302:AS5302)=AU5302,"OK",SUM(AR5302:AS5302)-AU5302)</f>
        <v>OK</v>
      </c>
      <c r="AU5302" s="593"/>
      <c r="AV5302" s="530">
        <f t="shared" si="7864"/>
        <v>0</v>
      </c>
      <c r="AW5302" s="842">
        <f t="shared" si="7865"/>
        <v>0</v>
      </c>
      <c r="AX5302" s="115">
        <f t="shared" si="7866"/>
        <v>0</v>
      </c>
      <c r="AY5302" s="5">
        <f t="shared" si="7867"/>
        <v>0</v>
      </c>
      <c r="AZ5302" s="5">
        <f>AY5302-AX5302</f>
        <v>0</v>
      </c>
      <c r="BA5302" s="335" t="e">
        <f>AZ5302/AX5302</f>
        <v>#DIV/0!</v>
      </c>
      <c r="BB5302" s="23">
        <f t="shared" si="7870"/>
        <v>0</v>
      </c>
      <c r="BC5302" s="5">
        <f>AW5302</f>
        <v>0</v>
      </c>
      <c r="BD5302" s="5">
        <f>BC5302-BB5302</f>
        <v>0</v>
      </c>
      <c r="BE5302" s="335" t="e">
        <f>BD5302/BB5302</f>
        <v>#DIV/0!</v>
      </c>
      <c r="BF5302" s="40"/>
      <c r="BG5302" s="826" t="str">
        <f t="shared" si="7874"/>
        <v>51.12</v>
      </c>
      <c r="BH5302" s="607" t="b">
        <f>COUNTIF('Codes SEC'!$B$2:$B$250,Ministres!BG5302)&gt;0</f>
        <v>1</v>
      </c>
    </row>
    <row r="5303" spans="1:66" ht="35.1" customHeight="1" x14ac:dyDescent="0.25">
      <c r="A5303" s="21" t="s">
        <v>6128</v>
      </c>
      <c r="B5303" s="112">
        <v>15</v>
      </c>
      <c r="C5303" s="116" t="s">
        <v>71</v>
      </c>
      <c r="D5303" s="620">
        <v>1000</v>
      </c>
      <c r="E5303" s="278"/>
      <c r="F5303" s="116">
        <v>12</v>
      </c>
      <c r="G5303" s="700">
        <v>1</v>
      </c>
      <c r="H5303" s="888" t="str">
        <f t="shared" si="7835"/>
        <v>060</v>
      </c>
      <c r="I5303" s="580" t="s">
        <v>3281</v>
      </c>
      <c r="J5303" s="573" t="s">
        <v>2385</v>
      </c>
      <c r="K5303" s="408" t="s">
        <v>599</v>
      </c>
      <c r="L5303" s="733">
        <v>250</v>
      </c>
      <c r="M5303" s="734">
        <v>250</v>
      </c>
      <c r="N5303" s="931"/>
      <c r="O5303" s="530">
        <f t="shared" si="7854"/>
        <v>-250</v>
      </c>
      <c r="P5303" s="530" t="str">
        <f t="shared" si="7855"/>
        <v xml:space="preserve">0 </v>
      </c>
      <c r="Q5303" s="646"/>
      <c r="R5303" s="536"/>
      <c r="S5303" s="536"/>
      <c r="T5303" s="536"/>
      <c r="U5303" s="536"/>
      <c r="V5303" s="536"/>
      <c r="W5303" s="683" t="str">
        <f t="shared" si="7856"/>
        <v>OK</v>
      </c>
      <c r="X5303" s="141"/>
      <c r="Y5303" s="141"/>
      <c r="Z5303" s="552"/>
      <c r="AA5303" s="552"/>
      <c r="AB5303" s="683" t="str">
        <f t="shared" si="7857"/>
        <v>OK</v>
      </c>
      <c r="AC5303" s="593"/>
      <c r="AD5303" s="530">
        <f t="shared" si="7858"/>
        <v>0</v>
      </c>
      <c r="AE5303" s="842">
        <f t="shared" si="7859"/>
        <v>0</v>
      </c>
      <c r="AF5303" s="931"/>
      <c r="AG5303" s="530">
        <f t="shared" si="7860"/>
        <v>-250</v>
      </c>
      <c r="AH5303" s="530" t="str">
        <f t="shared" si="7861"/>
        <v xml:space="preserve">0 </v>
      </c>
      <c r="AI5303" s="641"/>
      <c r="AJ5303" s="537"/>
      <c r="AK5303" s="537"/>
      <c r="AL5303" s="537"/>
      <c r="AM5303" s="537"/>
      <c r="AN5303" s="537"/>
      <c r="AO5303" s="683" t="str">
        <f t="shared" si="7862"/>
        <v>OK</v>
      </c>
      <c r="AP5303" s="141"/>
      <c r="AQ5303" s="141"/>
      <c r="AR5303" s="552"/>
      <c r="AS5303" s="552"/>
      <c r="AT5303" s="683" t="str">
        <f t="shared" si="7863"/>
        <v>OK</v>
      </c>
      <c r="AU5303" s="593"/>
      <c r="AV5303" s="530">
        <f t="shared" si="7864"/>
        <v>0</v>
      </c>
      <c r="AW5303" s="842">
        <f t="shared" si="7865"/>
        <v>0</v>
      </c>
      <c r="AX5303" s="115">
        <f t="shared" si="7866"/>
        <v>250</v>
      </c>
      <c r="AY5303" s="5">
        <f t="shared" si="7867"/>
        <v>0</v>
      </c>
      <c r="AZ5303" s="7">
        <f t="shared" si="7868"/>
        <v>-250</v>
      </c>
      <c r="BA5303" s="335">
        <f t="shared" si="7869"/>
        <v>-1</v>
      </c>
      <c r="BB5303" s="23">
        <f t="shared" si="7870"/>
        <v>250</v>
      </c>
      <c r="BC5303" s="5">
        <f t="shared" si="7871"/>
        <v>0</v>
      </c>
      <c r="BD5303" s="7">
        <f t="shared" si="7872"/>
        <v>-250</v>
      </c>
      <c r="BE5303" s="335">
        <f t="shared" si="7873"/>
        <v>-1</v>
      </c>
      <c r="BG5303" s="826" t="str">
        <f t="shared" si="7874"/>
        <v>52.10</v>
      </c>
      <c r="BH5303" s="607" t="b">
        <f>COUNTIF('Codes SEC'!$B$2:$B$250,Ministres!BG5303)&gt;0</f>
        <v>1</v>
      </c>
    </row>
    <row r="5304" spans="1:66" ht="35.1" customHeight="1" x14ac:dyDescent="0.25">
      <c r="A5304" s="21" t="s">
        <v>6128</v>
      </c>
      <c r="B5304" s="112">
        <v>15</v>
      </c>
      <c r="C5304" s="116" t="s">
        <v>71</v>
      </c>
      <c r="D5304" s="620">
        <v>1000</v>
      </c>
      <c r="E5304" s="278"/>
      <c r="F5304" s="116">
        <v>12</v>
      </c>
      <c r="G5304" s="700">
        <v>1</v>
      </c>
      <c r="H5304" s="888" t="str">
        <f t="shared" si="7835"/>
        <v>060</v>
      </c>
      <c r="I5304" s="580" t="s">
        <v>3281</v>
      </c>
      <c r="J5304" s="573" t="s">
        <v>2386</v>
      </c>
      <c r="K5304" s="408" t="s">
        <v>21</v>
      </c>
      <c r="L5304" s="733">
        <v>290</v>
      </c>
      <c r="M5304" s="734">
        <v>290</v>
      </c>
      <c r="N5304" s="931"/>
      <c r="O5304" s="530">
        <f t="shared" si="7854"/>
        <v>-290</v>
      </c>
      <c r="P5304" s="530" t="str">
        <f t="shared" si="7855"/>
        <v xml:space="preserve">0 </v>
      </c>
      <c r="Q5304" s="646"/>
      <c r="R5304" s="536"/>
      <c r="S5304" s="536"/>
      <c r="T5304" s="536"/>
      <c r="U5304" s="536"/>
      <c r="V5304" s="536"/>
      <c r="W5304" s="683" t="str">
        <f t="shared" si="7856"/>
        <v>OK</v>
      </c>
      <c r="X5304" s="141"/>
      <c r="Y5304" s="141"/>
      <c r="Z5304" s="552"/>
      <c r="AA5304" s="552"/>
      <c r="AB5304" s="683" t="str">
        <f t="shared" si="7857"/>
        <v>OK</v>
      </c>
      <c r="AC5304" s="593"/>
      <c r="AD5304" s="530">
        <f t="shared" si="7858"/>
        <v>0</v>
      </c>
      <c r="AE5304" s="842">
        <f t="shared" si="7859"/>
        <v>0</v>
      </c>
      <c r="AF5304" s="931"/>
      <c r="AG5304" s="530">
        <f t="shared" si="7860"/>
        <v>-290</v>
      </c>
      <c r="AH5304" s="530" t="str">
        <f t="shared" si="7861"/>
        <v xml:space="preserve">0 </v>
      </c>
      <c r="AI5304" s="641"/>
      <c r="AJ5304" s="537"/>
      <c r="AK5304" s="537"/>
      <c r="AL5304" s="537"/>
      <c r="AM5304" s="537"/>
      <c r="AN5304" s="537"/>
      <c r="AO5304" s="683" t="str">
        <f t="shared" si="7862"/>
        <v>OK</v>
      </c>
      <c r="AP5304" s="141"/>
      <c r="AQ5304" s="141"/>
      <c r="AR5304" s="552"/>
      <c r="AS5304" s="552"/>
      <c r="AT5304" s="683" t="str">
        <f t="shared" si="7863"/>
        <v>OK</v>
      </c>
      <c r="AU5304" s="593"/>
      <c r="AV5304" s="530">
        <f t="shared" si="7864"/>
        <v>0</v>
      </c>
      <c r="AW5304" s="842">
        <f t="shared" si="7865"/>
        <v>0</v>
      </c>
      <c r="AX5304" s="115">
        <f t="shared" si="7866"/>
        <v>290</v>
      </c>
      <c r="AY5304" s="5">
        <f t="shared" si="7867"/>
        <v>0</v>
      </c>
      <c r="AZ5304" s="7">
        <f t="shared" si="7868"/>
        <v>-290</v>
      </c>
      <c r="BA5304" s="335">
        <f t="shared" si="7869"/>
        <v>-1</v>
      </c>
      <c r="BB5304" s="23">
        <f t="shared" si="7870"/>
        <v>290</v>
      </c>
      <c r="BC5304" s="5">
        <f t="shared" si="7871"/>
        <v>0</v>
      </c>
      <c r="BD5304" s="7">
        <f t="shared" si="7872"/>
        <v>-290</v>
      </c>
      <c r="BE5304" s="335">
        <f t="shared" si="7873"/>
        <v>-1</v>
      </c>
      <c r="BG5304" s="826" t="str">
        <f t="shared" si="7874"/>
        <v>52.10</v>
      </c>
      <c r="BH5304" s="607" t="b">
        <f>COUNTIF('Codes SEC'!$B$2:$B$250,Ministres!BG5304)&gt;0</f>
        <v>1</v>
      </c>
    </row>
    <row r="5305" spans="1:66" ht="51" x14ac:dyDescent="0.25">
      <c r="A5305" s="21" t="s">
        <v>6128</v>
      </c>
      <c r="B5305" s="112">
        <v>15</v>
      </c>
      <c r="C5305" s="116" t="s">
        <v>71</v>
      </c>
      <c r="D5305" s="620">
        <v>1000</v>
      </c>
      <c r="E5305" s="278"/>
      <c r="F5305" s="116">
        <v>12</v>
      </c>
      <c r="G5305" s="700">
        <v>1</v>
      </c>
      <c r="H5305" s="888" t="str">
        <f t="shared" si="7835"/>
        <v>060</v>
      </c>
      <c r="I5305" s="580" t="s">
        <v>3281</v>
      </c>
      <c r="J5305" s="573" t="s">
        <v>2387</v>
      </c>
      <c r="K5305" s="408" t="s">
        <v>600</v>
      </c>
      <c r="L5305" s="733">
        <v>500</v>
      </c>
      <c r="M5305" s="734">
        <v>399</v>
      </c>
      <c r="N5305" s="931"/>
      <c r="O5305" s="530">
        <f t="shared" si="7854"/>
        <v>-500</v>
      </c>
      <c r="P5305" s="530" t="str">
        <f t="shared" si="7855"/>
        <v xml:space="preserve">0 </v>
      </c>
      <c r="Q5305" s="646"/>
      <c r="R5305" s="536"/>
      <c r="S5305" s="536"/>
      <c r="T5305" s="536"/>
      <c r="U5305" s="536"/>
      <c r="V5305" s="536"/>
      <c r="W5305" s="683" t="str">
        <f t="shared" si="7856"/>
        <v>OK</v>
      </c>
      <c r="X5305" s="141"/>
      <c r="Y5305" s="141"/>
      <c r="Z5305" s="552"/>
      <c r="AA5305" s="552"/>
      <c r="AB5305" s="683" t="str">
        <f t="shared" si="7857"/>
        <v>OK</v>
      </c>
      <c r="AC5305" s="593"/>
      <c r="AD5305" s="530">
        <f t="shared" si="7858"/>
        <v>0</v>
      </c>
      <c r="AE5305" s="842">
        <f t="shared" si="7859"/>
        <v>0</v>
      </c>
      <c r="AF5305" s="931"/>
      <c r="AG5305" s="530">
        <f t="shared" si="7860"/>
        <v>-399</v>
      </c>
      <c r="AH5305" s="530" t="str">
        <f t="shared" si="7861"/>
        <v xml:space="preserve">0 </v>
      </c>
      <c r="AI5305" s="641"/>
      <c r="AJ5305" s="537"/>
      <c r="AK5305" s="537"/>
      <c r="AL5305" s="537"/>
      <c r="AM5305" s="537"/>
      <c r="AN5305" s="537"/>
      <c r="AO5305" s="683" t="str">
        <f t="shared" si="7862"/>
        <v>OK</v>
      </c>
      <c r="AP5305" s="141"/>
      <c r="AQ5305" s="141"/>
      <c r="AR5305" s="552"/>
      <c r="AS5305" s="552"/>
      <c r="AT5305" s="683" t="str">
        <f t="shared" si="7863"/>
        <v>OK</v>
      </c>
      <c r="AU5305" s="593"/>
      <c r="AV5305" s="530">
        <f t="shared" si="7864"/>
        <v>0</v>
      </c>
      <c r="AW5305" s="842">
        <f t="shared" si="7865"/>
        <v>0</v>
      </c>
      <c r="AX5305" s="115">
        <f t="shared" si="7866"/>
        <v>500</v>
      </c>
      <c r="AY5305" s="5">
        <f t="shared" si="7867"/>
        <v>0</v>
      </c>
      <c r="AZ5305" s="7">
        <f t="shared" si="7868"/>
        <v>-500</v>
      </c>
      <c r="BA5305" s="335">
        <f t="shared" si="7869"/>
        <v>-1</v>
      </c>
      <c r="BB5305" s="23">
        <f t="shared" si="7870"/>
        <v>399</v>
      </c>
      <c r="BC5305" s="5">
        <f t="shared" si="7871"/>
        <v>0</v>
      </c>
      <c r="BD5305" s="7">
        <f t="shared" si="7872"/>
        <v>-399</v>
      </c>
      <c r="BE5305" s="335">
        <f t="shared" si="7873"/>
        <v>-1</v>
      </c>
      <c r="BG5305" s="826" t="str">
        <f t="shared" si="7874"/>
        <v>52.10</v>
      </c>
      <c r="BH5305" s="607" t="b">
        <f>COUNTIF('Codes SEC'!$B$2:$B$250,Ministres!BG5305)&gt;0</f>
        <v>1</v>
      </c>
    </row>
    <row r="5306" spans="1:66" ht="35.1" customHeight="1" x14ac:dyDescent="0.25">
      <c r="A5306" s="193" t="s">
        <v>6128</v>
      </c>
      <c r="B5306" s="583">
        <v>15</v>
      </c>
      <c r="C5306" s="120" t="s">
        <v>71</v>
      </c>
      <c r="D5306" s="622">
        <v>1000</v>
      </c>
      <c r="E5306" s="584"/>
      <c r="F5306" s="120">
        <v>12</v>
      </c>
      <c r="G5306" s="699">
        <v>1</v>
      </c>
      <c r="H5306" s="891" t="str">
        <f t="shared" si="7835"/>
        <v>060</v>
      </c>
      <c r="I5306" s="605">
        <v>85210000</v>
      </c>
      <c r="J5306" s="573" t="s">
        <v>5069</v>
      </c>
      <c r="K5306" s="422" t="s">
        <v>5753</v>
      </c>
      <c r="L5306" s="733">
        <v>0</v>
      </c>
      <c r="M5306" s="734">
        <v>0</v>
      </c>
      <c r="N5306" s="931"/>
      <c r="O5306" s="530">
        <f t="shared" si="7854"/>
        <v>0</v>
      </c>
      <c r="P5306" s="530">
        <f t="shared" si="7855"/>
        <v>0</v>
      </c>
      <c r="Q5306" s="646"/>
      <c r="R5306" s="536"/>
      <c r="S5306" s="536"/>
      <c r="T5306" s="536"/>
      <c r="U5306" s="536"/>
      <c r="V5306" s="536"/>
      <c r="W5306" s="683" t="str">
        <f>IF(SUM(Q5306:V5306)=X5306,"OK",SUM(Q5306:V5306)-X5306)</f>
        <v>OK</v>
      </c>
      <c r="X5306" s="141"/>
      <c r="Y5306" s="141"/>
      <c r="Z5306" s="552"/>
      <c r="AA5306" s="552"/>
      <c r="AB5306" s="683" t="str">
        <f>IF(SUM(Z5306:AA5306)=AC5306,"OK",SUM(Z5306:AA5306)-AC5306)</f>
        <v>OK</v>
      </c>
      <c r="AC5306" s="593"/>
      <c r="AD5306" s="530">
        <f t="shared" si="7858"/>
        <v>0</v>
      </c>
      <c r="AE5306" s="842">
        <f t="shared" si="7859"/>
        <v>0</v>
      </c>
      <c r="AF5306" s="931"/>
      <c r="AG5306" s="530">
        <f t="shared" si="7860"/>
        <v>0</v>
      </c>
      <c r="AH5306" s="530">
        <f t="shared" si="7861"/>
        <v>0</v>
      </c>
      <c r="AI5306" s="641"/>
      <c r="AJ5306" s="537"/>
      <c r="AK5306" s="537"/>
      <c r="AL5306" s="537"/>
      <c r="AM5306" s="537"/>
      <c r="AN5306" s="537"/>
      <c r="AO5306" s="683" t="str">
        <f>IF(SUM(AI5306:AN5306)=AP5306,"OK",SUM(AI5306:AN5306)-AP5306)</f>
        <v>OK</v>
      </c>
      <c r="AP5306" s="141"/>
      <c r="AQ5306" s="141"/>
      <c r="AR5306" s="552"/>
      <c r="AS5306" s="552"/>
      <c r="AT5306" s="683" t="str">
        <f>IF(SUM(AR5306:AS5306)=AU5306,"OK",SUM(AR5306:AS5306)-AU5306)</f>
        <v>OK</v>
      </c>
      <c r="AU5306" s="593"/>
      <c r="AV5306" s="530">
        <f t="shared" si="7864"/>
        <v>0</v>
      </c>
      <c r="AW5306" s="842">
        <f t="shared" si="7865"/>
        <v>0</v>
      </c>
      <c r="AX5306" s="115">
        <f t="shared" si="7866"/>
        <v>0</v>
      </c>
      <c r="AY5306" s="5">
        <f t="shared" si="7867"/>
        <v>0</v>
      </c>
      <c r="AZ5306" s="7">
        <f>AY5306-AX5306</f>
        <v>0</v>
      </c>
      <c r="BA5306" s="335" t="e">
        <f>AZ5306/AX5306</f>
        <v>#DIV/0!</v>
      </c>
      <c r="BB5306" s="23">
        <f t="shared" si="7870"/>
        <v>0</v>
      </c>
      <c r="BC5306" s="5">
        <f>AW5306</f>
        <v>0</v>
      </c>
      <c r="BD5306" s="7">
        <f>BC5306-BB5306</f>
        <v>0</v>
      </c>
      <c r="BE5306" s="335" t="e">
        <f>BD5306/BB5306</f>
        <v>#DIV/0!</v>
      </c>
      <c r="BG5306" s="826" t="str">
        <f t="shared" si="7874"/>
        <v>52.10</v>
      </c>
      <c r="BH5306" s="607" t="b">
        <f>COUNTIF('Codes SEC'!$B$2:$B$250,Ministres!BG5306)&gt;0</f>
        <v>1</v>
      </c>
    </row>
    <row r="5307" spans="1:66" ht="35.1" customHeight="1" x14ac:dyDescent="0.25">
      <c r="A5307" s="21" t="s">
        <v>6128</v>
      </c>
      <c r="B5307" s="112">
        <v>15</v>
      </c>
      <c r="C5307" s="116" t="s">
        <v>71</v>
      </c>
      <c r="D5307" s="620">
        <v>1000</v>
      </c>
      <c r="E5307" s="278"/>
      <c r="F5307" s="116">
        <v>12</v>
      </c>
      <c r="G5307" s="700">
        <v>1</v>
      </c>
      <c r="H5307" s="888" t="str">
        <f t="shared" si="7835"/>
        <v>060</v>
      </c>
      <c r="I5307" s="580" t="s">
        <v>3289</v>
      </c>
      <c r="J5307" s="573" t="s">
        <v>2388</v>
      </c>
      <c r="K5307" s="448" t="s">
        <v>601</v>
      </c>
      <c r="L5307" s="733">
        <v>673</v>
      </c>
      <c r="M5307" s="734">
        <v>700</v>
      </c>
      <c r="N5307" s="931"/>
      <c r="O5307" s="530">
        <f t="shared" si="7854"/>
        <v>-673</v>
      </c>
      <c r="P5307" s="530" t="str">
        <f t="shared" si="7855"/>
        <v xml:space="preserve">0 </v>
      </c>
      <c r="Q5307" s="646"/>
      <c r="R5307" s="536"/>
      <c r="S5307" s="536"/>
      <c r="T5307" s="536"/>
      <c r="U5307" s="536"/>
      <c r="V5307" s="536"/>
      <c r="W5307" s="683" t="str">
        <f t="shared" si="7856"/>
        <v>OK</v>
      </c>
      <c r="X5307" s="141"/>
      <c r="Y5307" s="141"/>
      <c r="Z5307" s="552"/>
      <c r="AA5307" s="552"/>
      <c r="AB5307" s="683" t="str">
        <f t="shared" si="7857"/>
        <v>OK</v>
      </c>
      <c r="AC5307" s="593"/>
      <c r="AD5307" s="530">
        <f t="shared" si="7858"/>
        <v>0</v>
      </c>
      <c r="AE5307" s="842">
        <f t="shared" si="7859"/>
        <v>0</v>
      </c>
      <c r="AF5307" s="931"/>
      <c r="AG5307" s="530">
        <f t="shared" si="7860"/>
        <v>-700</v>
      </c>
      <c r="AH5307" s="530" t="str">
        <f t="shared" si="7861"/>
        <v xml:space="preserve">0 </v>
      </c>
      <c r="AI5307" s="641"/>
      <c r="AJ5307" s="537"/>
      <c r="AK5307" s="537"/>
      <c r="AL5307" s="537"/>
      <c r="AM5307" s="537"/>
      <c r="AN5307" s="537"/>
      <c r="AO5307" s="683" t="str">
        <f t="shared" si="7862"/>
        <v>OK</v>
      </c>
      <c r="AP5307" s="141"/>
      <c r="AQ5307" s="141"/>
      <c r="AR5307" s="552"/>
      <c r="AS5307" s="552"/>
      <c r="AT5307" s="683" t="str">
        <f t="shared" si="7863"/>
        <v>OK</v>
      </c>
      <c r="AU5307" s="593"/>
      <c r="AV5307" s="530">
        <f t="shared" si="7864"/>
        <v>0</v>
      </c>
      <c r="AW5307" s="842">
        <f t="shared" si="7865"/>
        <v>0</v>
      </c>
      <c r="AX5307" s="115">
        <f t="shared" si="7866"/>
        <v>673</v>
      </c>
      <c r="AY5307" s="5">
        <f t="shared" si="7867"/>
        <v>0</v>
      </c>
      <c r="AZ5307" s="7">
        <f t="shared" si="7868"/>
        <v>-673</v>
      </c>
      <c r="BA5307" s="335">
        <f t="shared" si="7869"/>
        <v>-1</v>
      </c>
      <c r="BB5307" s="23">
        <f t="shared" si="7870"/>
        <v>700</v>
      </c>
      <c r="BC5307" s="5">
        <f t="shared" si="7871"/>
        <v>0</v>
      </c>
      <c r="BD5307" s="7">
        <f t="shared" si="7872"/>
        <v>-700</v>
      </c>
      <c r="BE5307" s="335">
        <f t="shared" si="7873"/>
        <v>-1</v>
      </c>
      <c r="BG5307" s="826" t="str">
        <f t="shared" si="7874"/>
        <v>53.10</v>
      </c>
      <c r="BH5307" s="607" t="b">
        <f>COUNTIF('Codes SEC'!$B$2:$B$250,Ministres!BG5307)&gt;0</f>
        <v>1</v>
      </c>
    </row>
    <row r="5308" spans="1:66" ht="35.1" customHeight="1" x14ac:dyDescent="0.25">
      <c r="A5308" s="222" t="s">
        <v>6128</v>
      </c>
      <c r="B5308" s="112">
        <v>15</v>
      </c>
      <c r="C5308" s="116" t="s">
        <v>71</v>
      </c>
      <c r="D5308" s="620">
        <v>1000</v>
      </c>
      <c r="F5308" s="117">
        <v>12</v>
      </c>
      <c r="G5308" s="694">
        <v>1</v>
      </c>
      <c r="H5308" s="878" t="str">
        <f t="shared" si="7835"/>
        <v>060</v>
      </c>
      <c r="I5308" s="397" t="s">
        <v>3289</v>
      </c>
      <c r="J5308" s="380" t="s">
        <v>2389</v>
      </c>
      <c r="K5308" s="411" t="s">
        <v>1791</v>
      </c>
      <c r="L5308" s="738">
        <v>5</v>
      </c>
      <c r="M5308" s="739">
        <v>5</v>
      </c>
      <c r="N5308" s="931"/>
      <c r="O5308" s="530">
        <f t="shared" si="7854"/>
        <v>-5</v>
      </c>
      <c r="P5308" s="530" t="str">
        <f t="shared" si="7855"/>
        <v xml:space="preserve">0 </v>
      </c>
      <c r="Q5308" s="641"/>
      <c r="R5308" s="537"/>
      <c r="S5308" s="537"/>
      <c r="T5308" s="537"/>
      <c r="U5308" s="537"/>
      <c r="V5308" s="537"/>
      <c r="W5308" s="683" t="str">
        <f t="shared" si="7856"/>
        <v>OK</v>
      </c>
      <c r="X5308" s="141"/>
      <c r="Y5308" s="141"/>
      <c r="Z5308" s="552"/>
      <c r="AA5308" s="552"/>
      <c r="AB5308" s="683" t="str">
        <f t="shared" si="7857"/>
        <v>OK</v>
      </c>
      <c r="AC5308" s="593"/>
      <c r="AD5308" s="530">
        <f t="shared" si="7858"/>
        <v>0</v>
      </c>
      <c r="AE5308" s="842">
        <f t="shared" si="7859"/>
        <v>0</v>
      </c>
      <c r="AF5308" s="931"/>
      <c r="AG5308" s="530">
        <f t="shared" si="7860"/>
        <v>-5</v>
      </c>
      <c r="AH5308" s="530" t="str">
        <f t="shared" si="7861"/>
        <v xml:space="preserve">0 </v>
      </c>
      <c r="AI5308" s="641"/>
      <c r="AJ5308" s="537"/>
      <c r="AK5308" s="537"/>
      <c r="AL5308" s="537"/>
      <c r="AM5308" s="537"/>
      <c r="AN5308" s="537"/>
      <c r="AO5308" s="683" t="str">
        <f t="shared" si="7862"/>
        <v>OK</v>
      </c>
      <c r="AP5308" s="141"/>
      <c r="AQ5308" s="141"/>
      <c r="AR5308" s="552"/>
      <c r="AS5308" s="552"/>
      <c r="AT5308" s="683" t="str">
        <f t="shared" si="7863"/>
        <v>OK</v>
      </c>
      <c r="AU5308" s="593"/>
      <c r="AV5308" s="530">
        <f t="shared" si="7864"/>
        <v>0</v>
      </c>
      <c r="AW5308" s="842">
        <f t="shared" si="7865"/>
        <v>0</v>
      </c>
      <c r="AX5308" s="115">
        <f t="shared" si="7866"/>
        <v>5</v>
      </c>
      <c r="AY5308" s="5">
        <f t="shared" si="7867"/>
        <v>0</v>
      </c>
      <c r="AZ5308" s="5">
        <f>AY5308-AX5308</f>
        <v>-5</v>
      </c>
      <c r="BA5308" s="335">
        <f>AZ5308/AX5308</f>
        <v>-1</v>
      </c>
      <c r="BB5308" s="23">
        <f t="shared" si="7870"/>
        <v>5</v>
      </c>
      <c r="BC5308" s="5">
        <f>AW5308</f>
        <v>0</v>
      </c>
      <c r="BD5308" s="5">
        <f>BC5308-BB5308</f>
        <v>-5</v>
      </c>
      <c r="BE5308" s="335">
        <f>BD5308/BB5308</f>
        <v>-1</v>
      </c>
      <c r="BG5308" s="826" t="str">
        <f t="shared" si="7874"/>
        <v>53.10</v>
      </c>
      <c r="BH5308" s="607" t="b">
        <f>COUNTIF('Codes SEC'!$B$2:$B$250,Ministres!BG5308)&gt;0</f>
        <v>1</v>
      </c>
    </row>
    <row r="5309" spans="1:66" ht="36.6" customHeight="1" x14ac:dyDescent="0.25">
      <c r="A5309" s="190" t="s">
        <v>6128</v>
      </c>
      <c r="B5309" s="583" t="s">
        <v>5019</v>
      </c>
      <c r="C5309" s="120" t="s">
        <v>71</v>
      </c>
      <c r="D5309" s="622">
        <v>1000</v>
      </c>
      <c r="E5309" s="584"/>
      <c r="F5309" s="120">
        <v>12</v>
      </c>
      <c r="G5309" s="699"/>
      <c r="H5309" s="891" t="str">
        <f t="shared" si="7835"/>
        <v>060</v>
      </c>
      <c r="I5309" s="605">
        <v>86141000</v>
      </c>
      <c r="J5309" s="689" t="s">
        <v>5535</v>
      </c>
      <c r="K5309" s="424" t="s">
        <v>5536</v>
      </c>
      <c r="L5309" s="733">
        <v>0</v>
      </c>
      <c r="M5309" s="734">
        <v>0</v>
      </c>
      <c r="N5309" s="931"/>
      <c r="O5309" s="530">
        <f t="shared" si="7854"/>
        <v>0</v>
      </c>
      <c r="P5309" s="530">
        <f t="shared" si="7855"/>
        <v>0</v>
      </c>
      <c r="Q5309" s="646"/>
      <c r="R5309" s="536"/>
      <c r="S5309" s="536"/>
      <c r="T5309" s="536"/>
      <c r="U5309" s="536"/>
      <c r="V5309" s="536"/>
      <c r="W5309" s="683" t="str">
        <f t="shared" si="7856"/>
        <v>OK</v>
      </c>
      <c r="X5309" s="141"/>
      <c r="Y5309" s="141"/>
      <c r="Z5309" s="552"/>
      <c r="AA5309" s="552"/>
      <c r="AB5309" s="683" t="str">
        <f t="shared" si="7857"/>
        <v>OK</v>
      </c>
      <c r="AC5309" s="593"/>
      <c r="AD5309" s="530">
        <f t="shared" si="7858"/>
        <v>0</v>
      </c>
      <c r="AE5309" s="842">
        <f t="shared" si="7859"/>
        <v>0</v>
      </c>
      <c r="AF5309" s="931"/>
      <c r="AG5309" s="530">
        <f t="shared" si="7860"/>
        <v>0</v>
      </c>
      <c r="AH5309" s="530">
        <f t="shared" si="7861"/>
        <v>0</v>
      </c>
      <c r="AI5309" s="641"/>
      <c r="AJ5309" s="537"/>
      <c r="AK5309" s="537"/>
      <c r="AL5309" s="537"/>
      <c r="AM5309" s="537"/>
      <c r="AN5309" s="537"/>
      <c r="AO5309" s="683" t="str">
        <f t="shared" si="7862"/>
        <v>OK</v>
      </c>
      <c r="AP5309" s="141"/>
      <c r="AQ5309" s="141"/>
      <c r="AR5309" s="552"/>
      <c r="AS5309" s="552"/>
      <c r="AT5309" s="683" t="str">
        <f t="shared" si="7863"/>
        <v>OK</v>
      </c>
      <c r="AU5309" s="593"/>
      <c r="AV5309" s="530">
        <f t="shared" si="7864"/>
        <v>0</v>
      </c>
      <c r="AW5309" s="842">
        <f t="shared" si="7865"/>
        <v>0</v>
      </c>
      <c r="AX5309" s="115">
        <f t="shared" si="7866"/>
        <v>0</v>
      </c>
      <c r="AY5309" s="5">
        <f t="shared" si="7867"/>
        <v>0</v>
      </c>
      <c r="AZ5309" s="7">
        <f t="shared" si="7868"/>
        <v>0</v>
      </c>
      <c r="BA5309" s="335" t="e">
        <f t="shared" si="7869"/>
        <v>#DIV/0!</v>
      </c>
      <c r="BB5309" s="23">
        <f t="shared" si="7870"/>
        <v>0</v>
      </c>
      <c r="BC5309" s="5">
        <f t="shared" si="7871"/>
        <v>0</v>
      </c>
      <c r="BD5309" s="7">
        <f t="shared" si="7872"/>
        <v>0</v>
      </c>
      <c r="BE5309" s="335" t="e">
        <f t="shared" si="7873"/>
        <v>#DIV/0!</v>
      </c>
      <c r="BG5309" s="826" t="str">
        <f t="shared" si="7874"/>
        <v>61.41</v>
      </c>
      <c r="BH5309" s="607" t="b">
        <f>COUNTIF('Codes SEC'!$B$2:$B$250,Ministres!BG5309)&gt;0</f>
        <v>1</v>
      </c>
    </row>
    <row r="5310" spans="1:66" ht="35.1" customHeight="1" x14ac:dyDescent="0.25">
      <c r="A5310" s="190" t="s">
        <v>6128</v>
      </c>
      <c r="B5310" s="583" t="s">
        <v>5019</v>
      </c>
      <c r="C5310" s="120" t="s">
        <v>71</v>
      </c>
      <c r="D5310" s="622">
        <v>1000</v>
      </c>
      <c r="E5310" s="584"/>
      <c r="F5310" s="120">
        <v>12</v>
      </c>
      <c r="G5310" s="699">
        <v>1</v>
      </c>
      <c r="H5310" s="891" t="str">
        <f t="shared" si="7835"/>
        <v>060</v>
      </c>
      <c r="I5310" s="605">
        <v>86311000</v>
      </c>
      <c r="J5310" s="689" t="s">
        <v>5203</v>
      </c>
      <c r="K5310" s="424" t="s">
        <v>5204</v>
      </c>
      <c r="L5310" s="733">
        <v>0</v>
      </c>
      <c r="M5310" s="734">
        <v>0</v>
      </c>
      <c r="N5310" s="931"/>
      <c r="O5310" s="530">
        <f t="shared" si="7854"/>
        <v>0</v>
      </c>
      <c r="P5310" s="530">
        <f t="shared" si="7855"/>
        <v>0</v>
      </c>
      <c r="Q5310" s="646"/>
      <c r="R5310" s="536"/>
      <c r="S5310" s="536"/>
      <c r="T5310" s="536"/>
      <c r="U5310" s="536"/>
      <c r="V5310" s="536"/>
      <c r="W5310" s="683" t="str">
        <f>IF(SUM(Q5310:V5310)=X5310,"OK",SUM(Q5310:V5310)-X5310)</f>
        <v>OK</v>
      </c>
      <c r="X5310" s="141"/>
      <c r="Y5310" s="141"/>
      <c r="Z5310" s="552"/>
      <c r="AA5310" s="552"/>
      <c r="AB5310" s="683" t="str">
        <f>IF(SUM(Z5310:AA5310)=AC5310,"OK",SUM(Z5310:AA5310)-AC5310)</f>
        <v>OK</v>
      </c>
      <c r="AC5310" s="593"/>
      <c r="AD5310" s="530">
        <f t="shared" si="7858"/>
        <v>0</v>
      </c>
      <c r="AE5310" s="842">
        <f t="shared" si="7859"/>
        <v>0</v>
      </c>
      <c r="AF5310" s="931"/>
      <c r="AG5310" s="530">
        <f t="shared" si="7860"/>
        <v>0</v>
      </c>
      <c r="AH5310" s="530">
        <f t="shared" si="7861"/>
        <v>0</v>
      </c>
      <c r="AI5310" s="641"/>
      <c r="AJ5310" s="537"/>
      <c r="AK5310" s="537"/>
      <c r="AL5310" s="537"/>
      <c r="AM5310" s="537"/>
      <c r="AN5310" s="537"/>
      <c r="AO5310" s="683" t="str">
        <f>IF(SUM(AI5310:AN5310)=AP5310,"OK",SUM(AI5310:AN5310)-AP5310)</f>
        <v>OK</v>
      </c>
      <c r="AP5310" s="141"/>
      <c r="AQ5310" s="141"/>
      <c r="AR5310" s="552"/>
      <c r="AS5310" s="552"/>
      <c r="AT5310" s="683" t="str">
        <f>IF(SUM(AR5310:AS5310)=AU5310,"OK",SUM(AR5310:AS5310)-AU5310)</f>
        <v>OK</v>
      </c>
      <c r="AU5310" s="593"/>
      <c r="AV5310" s="530">
        <f t="shared" si="7864"/>
        <v>0</v>
      </c>
      <c r="AW5310" s="842">
        <f t="shared" si="7865"/>
        <v>0</v>
      </c>
      <c r="AX5310" s="115">
        <f t="shared" si="7866"/>
        <v>0</v>
      </c>
      <c r="AY5310" s="5">
        <f t="shared" si="7867"/>
        <v>0</v>
      </c>
      <c r="AZ5310" s="7">
        <f>AY5310-AX5310</f>
        <v>0</v>
      </c>
      <c r="BA5310" s="335" t="e">
        <f>AZ5310/AX5310</f>
        <v>#DIV/0!</v>
      </c>
      <c r="BB5310" s="23">
        <f t="shared" si="7870"/>
        <v>0</v>
      </c>
      <c r="BC5310" s="5">
        <f>AW5310</f>
        <v>0</v>
      </c>
      <c r="BD5310" s="7">
        <f>BC5310-BB5310</f>
        <v>0</v>
      </c>
      <c r="BE5310" s="335" t="e">
        <f>BD5310/BB5310</f>
        <v>#DIV/0!</v>
      </c>
      <c r="BG5310" s="826" t="str">
        <f t="shared" si="7874"/>
        <v>63.11</v>
      </c>
      <c r="BH5310" s="607" t="b">
        <f>COUNTIF('Codes SEC'!$B$2:$B$250,Ministres!BG5310)&gt;0</f>
        <v>1</v>
      </c>
    </row>
    <row r="5311" spans="1:66" ht="35.1" customHeight="1" x14ac:dyDescent="0.25">
      <c r="A5311" s="21" t="s">
        <v>6128</v>
      </c>
      <c r="B5311" s="112">
        <v>15</v>
      </c>
      <c r="C5311" s="116" t="s">
        <v>71</v>
      </c>
      <c r="D5311" s="620">
        <v>1000</v>
      </c>
      <c r="E5311" s="278"/>
      <c r="F5311" s="116">
        <v>12</v>
      </c>
      <c r="G5311" s="700">
        <v>1</v>
      </c>
      <c r="H5311" s="888" t="str">
        <f t="shared" si="7835"/>
        <v>060</v>
      </c>
      <c r="I5311" s="580" t="s">
        <v>3269</v>
      </c>
      <c r="J5311" s="573" t="s">
        <v>2390</v>
      </c>
      <c r="K5311" s="419" t="s">
        <v>3762</v>
      </c>
      <c r="L5311" s="733">
        <v>334</v>
      </c>
      <c r="M5311" s="734">
        <v>870</v>
      </c>
      <c r="N5311" s="931"/>
      <c r="O5311" s="530">
        <f t="shared" si="7854"/>
        <v>-334</v>
      </c>
      <c r="P5311" s="530" t="str">
        <f t="shared" si="7855"/>
        <v xml:space="preserve">0 </v>
      </c>
      <c r="Q5311" s="646"/>
      <c r="R5311" s="536"/>
      <c r="S5311" s="536"/>
      <c r="T5311" s="536"/>
      <c r="U5311" s="536"/>
      <c r="V5311" s="536"/>
      <c r="W5311" s="683" t="str">
        <f t="shared" si="7856"/>
        <v>OK</v>
      </c>
      <c r="X5311" s="141"/>
      <c r="Y5311" s="141"/>
      <c r="Z5311" s="552"/>
      <c r="AA5311" s="552"/>
      <c r="AB5311" s="683" t="str">
        <f t="shared" si="7857"/>
        <v>OK</v>
      </c>
      <c r="AC5311" s="593"/>
      <c r="AD5311" s="530">
        <f t="shared" si="7858"/>
        <v>0</v>
      </c>
      <c r="AE5311" s="842">
        <f t="shared" si="7859"/>
        <v>0</v>
      </c>
      <c r="AF5311" s="931"/>
      <c r="AG5311" s="530">
        <f t="shared" si="7860"/>
        <v>-870</v>
      </c>
      <c r="AH5311" s="530" t="str">
        <f t="shared" si="7861"/>
        <v xml:space="preserve">0 </v>
      </c>
      <c r="AI5311" s="641"/>
      <c r="AJ5311" s="537"/>
      <c r="AK5311" s="537"/>
      <c r="AL5311" s="537"/>
      <c r="AM5311" s="537"/>
      <c r="AN5311" s="537"/>
      <c r="AO5311" s="683" t="str">
        <f t="shared" si="7862"/>
        <v>OK</v>
      </c>
      <c r="AP5311" s="141"/>
      <c r="AQ5311" s="141"/>
      <c r="AR5311" s="552"/>
      <c r="AS5311" s="552"/>
      <c r="AT5311" s="683" t="str">
        <f t="shared" si="7863"/>
        <v>OK</v>
      </c>
      <c r="AU5311" s="593"/>
      <c r="AV5311" s="530">
        <f t="shared" si="7864"/>
        <v>0</v>
      </c>
      <c r="AW5311" s="842">
        <f t="shared" si="7865"/>
        <v>0</v>
      </c>
      <c r="AX5311" s="115">
        <f t="shared" si="7866"/>
        <v>334</v>
      </c>
      <c r="AY5311" s="5">
        <f t="shared" si="7867"/>
        <v>0</v>
      </c>
      <c r="AZ5311" s="7">
        <f t="shared" si="7868"/>
        <v>-334</v>
      </c>
      <c r="BA5311" s="335">
        <f t="shared" si="7869"/>
        <v>-1</v>
      </c>
      <c r="BB5311" s="23">
        <f t="shared" si="7870"/>
        <v>870</v>
      </c>
      <c r="BC5311" s="5">
        <f t="shared" si="7871"/>
        <v>0</v>
      </c>
      <c r="BD5311" s="7">
        <f t="shared" si="7872"/>
        <v>-870</v>
      </c>
      <c r="BE5311" s="335">
        <f t="shared" si="7873"/>
        <v>-1</v>
      </c>
      <c r="BG5311" s="826" t="str">
        <f t="shared" si="7874"/>
        <v>63.21</v>
      </c>
      <c r="BH5311" s="607" t="b">
        <f>COUNTIF('Codes SEC'!$B$2:$B$250,Ministres!BG5311)&gt;0</f>
        <v>1</v>
      </c>
    </row>
    <row r="5312" spans="1:66" s="4" customFormat="1" ht="35.1" customHeight="1" x14ac:dyDescent="0.25">
      <c r="A5312" s="21" t="s">
        <v>6128</v>
      </c>
      <c r="B5312" s="112">
        <v>15</v>
      </c>
      <c r="C5312" s="116" t="s">
        <v>71</v>
      </c>
      <c r="D5312" s="620">
        <v>1000</v>
      </c>
      <c r="E5312" s="278"/>
      <c r="F5312" s="116">
        <v>12</v>
      </c>
      <c r="G5312" s="700">
        <v>1</v>
      </c>
      <c r="H5312" s="888" t="str">
        <f t="shared" si="7835"/>
        <v>060</v>
      </c>
      <c r="I5312" s="397" t="s">
        <v>3269</v>
      </c>
      <c r="J5312" s="380" t="s">
        <v>2391</v>
      </c>
      <c r="K5312" s="424" t="s">
        <v>4712</v>
      </c>
      <c r="L5312" s="733">
        <v>5</v>
      </c>
      <c r="M5312" s="734">
        <v>5</v>
      </c>
      <c r="N5312" s="931"/>
      <c r="O5312" s="530">
        <f t="shared" si="7854"/>
        <v>-5</v>
      </c>
      <c r="P5312" s="530" t="str">
        <f t="shared" si="7855"/>
        <v xml:space="preserve">0 </v>
      </c>
      <c r="Q5312" s="641"/>
      <c r="R5312" s="537"/>
      <c r="S5312" s="537"/>
      <c r="T5312" s="537"/>
      <c r="U5312" s="537"/>
      <c r="V5312" s="537"/>
      <c r="W5312" s="683" t="str">
        <f t="shared" si="7856"/>
        <v>OK</v>
      </c>
      <c r="X5312" s="141"/>
      <c r="Y5312" s="141"/>
      <c r="Z5312" s="552"/>
      <c r="AA5312" s="552"/>
      <c r="AB5312" s="683" t="str">
        <f t="shared" si="7857"/>
        <v>OK</v>
      </c>
      <c r="AC5312" s="593"/>
      <c r="AD5312" s="530">
        <f t="shared" si="7858"/>
        <v>0</v>
      </c>
      <c r="AE5312" s="842">
        <f t="shared" si="7859"/>
        <v>0</v>
      </c>
      <c r="AF5312" s="931"/>
      <c r="AG5312" s="530">
        <f t="shared" si="7860"/>
        <v>-5</v>
      </c>
      <c r="AH5312" s="530" t="str">
        <f t="shared" si="7861"/>
        <v xml:space="preserve">0 </v>
      </c>
      <c r="AI5312" s="641"/>
      <c r="AJ5312" s="537"/>
      <c r="AK5312" s="537"/>
      <c r="AL5312" s="537"/>
      <c r="AM5312" s="537"/>
      <c r="AN5312" s="537"/>
      <c r="AO5312" s="683" t="str">
        <f t="shared" si="7862"/>
        <v>OK</v>
      </c>
      <c r="AP5312" s="141"/>
      <c r="AQ5312" s="141"/>
      <c r="AR5312" s="552"/>
      <c r="AS5312" s="552"/>
      <c r="AT5312" s="683" t="str">
        <f t="shared" si="7863"/>
        <v>OK</v>
      </c>
      <c r="AU5312" s="593"/>
      <c r="AV5312" s="530">
        <f t="shared" si="7864"/>
        <v>0</v>
      </c>
      <c r="AW5312" s="842">
        <f t="shared" si="7865"/>
        <v>0</v>
      </c>
      <c r="AX5312" s="115">
        <f t="shared" si="7866"/>
        <v>5</v>
      </c>
      <c r="AY5312" s="5">
        <f t="shared" si="7867"/>
        <v>0</v>
      </c>
      <c r="AZ5312" s="7">
        <f>AY5312-AX5312</f>
        <v>-5</v>
      </c>
      <c r="BA5312" s="335">
        <f>AZ5312/AX5312</f>
        <v>-1</v>
      </c>
      <c r="BB5312" s="23">
        <f t="shared" si="7870"/>
        <v>5</v>
      </c>
      <c r="BC5312" s="5">
        <f>AW5312</f>
        <v>0</v>
      </c>
      <c r="BD5312" s="7">
        <f>BC5312-BB5312</f>
        <v>-5</v>
      </c>
      <c r="BE5312" s="335">
        <f>BD5312/BB5312</f>
        <v>-1</v>
      </c>
      <c r="BF5312" s="41"/>
      <c r="BG5312" s="826" t="str">
        <f t="shared" si="7874"/>
        <v>63.21</v>
      </c>
      <c r="BH5312" s="607" t="b">
        <f>COUNTIF('Codes SEC'!$B$2:$B$250,Ministres!BG5312)&gt;0</f>
        <v>1</v>
      </c>
      <c r="BI5312" s="41"/>
      <c r="BJ5312" s="41"/>
      <c r="BK5312" s="41"/>
      <c r="BL5312" s="41"/>
      <c r="BM5312" s="41"/>
      <c r="BN5312" s="41"/>
    </row>
    <row r="5313" spans="1:66" ht="51" x14ac:dyDescent="0.25">
      <c r="A5313" s="21" t="s">
        <v>6128</v>
      </c>
      <c r="B5313" s="112">
        <v>15</v>
      </c>
      <c r="C5313" s="116" t="s">
        <v>71</v>
      </c>
      <c r="D5313" s="620">
        <v>1000</v>
      </c>
      <c r="E5313" s="278"/>
      <c r="F5313" s="116">
        <v>12</v>
      </c>
      <c r="G5313" s="700">
        <v>1</v>
      </c>
      <c r="H5313" s="888" t="str">
        <f t="shared" si="7835"/>
        <v>060</v>
      </c>
      <c r="I5313" s="580">
        <v>86341000</v>
      </c>
      <c r="J5313" s="573" t="s">
        <v>2392</v>
      </c>
      <c r="K5313" s="408" t="s">
        <v>4783</v>
      </c>
      <c r="L5313" s="733">
        <v>356</v>
      </c>
      <c r="M5313" s="734">
        <v>356</v>
      </c>
      <c r="N5313" s="931"/>
      <c r="O5313" s="530">
        <f t="shared" si="7854"/>
        <v>-356</v>
      </c>
      <c r="P5313" s="530" t="str">
        <f t="shared" si="7855"/>
        <v xml:space="preserve">0 </v>
      </c>
      <c r="Q5313" s="646"/>
      <c r="R5313" s="536"/>
      <c r="S5313" s="536"/>
      <c r="T5313" s="536"/>
      <c r="U5313" s="536"/>
      <c r="V5313" s="536"/>
      <c r="W5313" s="683" t="str">
        <f>IF(SUM(Q5313:V5313)=X5313,"OK",SUM(Q5313:V5313)-X5313)</f>
        <v>OK</v>
      </c>
      <c r="X5313" s="141"/>
      <c r="Y5313" s="141"/>
      <c r="Z5313" s="552"/>
      <c r="AA5313" s="552"/>
      <c r="AB5313" s="683" t="str">
        <f>IF(SUM(Z5313:AA5313)=AC5313,"OK",SUM(Z5313:AA5313)-AC5313)</f>
        <v>OK</v>
      </c>
      <c r="AC5313" s="593"/>
      <c r="AD5313" s="530">
        <f t="shared" si="7858"/>
        <v>0</v>
      </c>
      <c r="AE5313" s="842">
        <f t="shared" si="7859"/>
        <v>0</v>
      </c>
      <c r="AF5313" s="931"/>
      <c r="AG5313" s="530">
        <f t="shared" si="7860"/>
        <v>-356</v>
      </c>
      <c r="AH5313" s="530" t="str">
        <f t="shared" si="7861"/>
        <v xml:space="preserve">0 </v>
      </c>
      <c r="AI5313" s="641"/>
      <c r="AJ5313" s="537"/>
      <c r="AK5313" s="537"/>
      <c r="AL5313" s="537"/>
      <c r="AM5313" s="537"/>
      <c r="AN5313" s="537"/>
      <c r="AO5313" s="683" t="str">
        <f>IF(SUM(AI5313:AN5313)=AP5313,"OK",SUM(AI5313:AN5313)-AP5313)</f>
        <v>OK</v>
      </c>
      <c r="AP5313" s="141"/>
      <c r="AQ5313" s="141"/>
      <c r="AR5313" s="552"/>
      <c r="AS5313" s="552"/>
      <c r="AT5313" s="683" t="str">
        <f>IF(SUM(AR5313:AS5313)=AU5313,"OK",SUM(AR5313:AS5313)-AU5313)</f>
        <v>OK</v>
      </c>
      <c r="AU5313" s="593"/>
      <c r="AV5313" s="530">
        <f t="shared" si="7864"/>
        <v>0</v>
      </c>
      <c r="AW5313" s="842">
        <f t="shared" si="7865"/>
        <v>0</v>
      </c>
      <c r="AX5313" s="115">
        <f t="shared" si="7866"/>
        <v>356</v>
      </c>
      <c r="AY5313" s="5">
        <f t="shared" si="7867"/>
        <v>0</v>
      </c>
      <c r="AZ5313" s="7">
        <f>AY5313-AX5313</f>
        <v>-356</v>
      </c>
      <c r="BA5313" s="335">
        <f>AZ5313/AX5313</f>
        <v>-1</v>
      </c>
      <c r="BB5313" s="23">
        <f t="shared" si="7870"/>
        <v>356</v>
      </c>
      <c r="BC5313" s="5">
        <f>AW5313</f>
        <v>0</v>
      </c>
      <c r="BD5313" s="7">
        <f>BC5313-BB5313</f>
        <v>-356</v>
      </c>
      <c r="BE5313" s="335">
        <f>BD5313/BB5313</f>
        <v>-1</v>
      </c>
      <c r="BG5313" s="826" t="str">
        <f t="shared" si="7874"/>
        <v>63.41</v>
      </c>
      <c r="BH5313" s="607" t="b">
        <f>COUNTIF('Codes SEC'!$B$2:$B$250,Ministres!BG5313)&gt;0</f>
        <v>1</v>
      </c>
    </row>
    <row r="5314" spans="1:66" ht="35.1" customHeight="1" x14ac:dyDescent="0.25">
      <c r="A5314" s="193" t="s">
        <v>6128</v>
      </c>
      <c r="B5314" s="583">
        <v>15</v>
      </c>
      <c r="C5314" s="120" t="s">
        <v>71</v>
      </c>
      <c r="D5314" s="622">
        <v>1000</v>
      </c>
      <c r="E5314" s="584"/>
      <c r="F5314" s="120">
        <v>12</v>
      </c>
      <c r="G5314" s="699">
        <v>1</v>
      </c>
      <c r="H5314" s="891" t="str">
        <f t="shared" si="7835"/>
        <v>060</v>
      </c>
      <c r="I5314" s="605">
        <v>86341000</v>
      </c>
      <c r="J5314" s="573" t="s">
        <v>5070</v>
      </c>
      <c r="K5314" s="422" t="s">
        <v>5235</v>
      </c>
      <c r="L5314" s="733">
        <v>0</v>
      </c>
      <c r="M5314" s="734">
        <v>0</v>
      </c>
      <c r="N5314" s="931"/>
      <c r="O5314" s="530">
        <f t="shared" si="7854"/>
        <v>0</v>
      </c>
      <c r="P5314" s="530">
        <f t="shared" si="7855"/>
        <v>0</v>
      </c>
      <c r="Q5314" s="646"/>
      <c r="R5314" s="536"/>
      <c r="S5314" s="536"/>
      <c r="T5314" s="536"/>
      <c r="U5314" s="536"/>
      <c r="V5314" s="536"/>
      <c r="W5314" s="683" t="str">
        <f t="shared" si="7856"/>
        <v>OK</v>
      </c>
      <c r="X5314" s="141"/>
      <c r="Y5314" s="141"/>
      <c r="Z5314" s="552"/>
      <c r="AA5314" s="552"/>
      <c r="AB5314" s="683" t="str">
        <f t="shared" si="7857"/>
        <v>OK</v>
      </c>
      <c r="AC5314" s="593"/>
      <c r="AD5314" s="530">
        <f t="shared" si="7858"/>
        <v>0</v>
      </c>
      <c r="AE5314" s="842">
        <f t="shared" si="7859"/>
        <v>0</v>
      </c>
      <c r="AF5314" s="931"/>
      <c r="AG5314" s="530">
        <f t="shared" si="7860"/>
        <v>0</v>
      </c>
      <c r="AH5314" s="530">
        <f t="shared" si="7861"/>
        <v>0</v>
      </c>
      <c r="AI5314" s="641"/>
      <c r="AJ5314" s="537"/>
      <c r="AK5314" s="537"/>
      <c r="AL5314" s="537"/>
      <c r="AM5314" s="537"/>
      <c r="AN5314" s="537"/>
      <c r="AO5314" s="683" t="str">
        <f t="shared" si="7862"/>
        <v>OK</v>
      </c>
      <c r="AP5314" s="141"/>
      <c r="AQ5314" s="141"/>
      <c r="AR5314" s="552"/>
      <c r="AS5314" s="552"/>
      <c r="AT5314" s="683" t="str">
        <f t="shared" si="7863"/>
        <v>OK</v>
      </c>
      <c r="AU5314" s="593"/>
      <c r="AV5314" s="530">
        <f t="shared" si="7864"/>
        <v>0</v>
      </c>
      <c r="AW5314" s="842">
        <f t="shared" si="7865"/>
        <v>0</v>
      </c>
      <c r="AX5314" s="115">
        <f t="shared" si="7866"/>
        <v>0</v>
      </c>
      <c r="AY5314" s="5">
        <f t="shared" si="7867"/>
        <v>0</v>
      </c>
      <c r="AZ5314" s="7">
        <f t="shared" si="7868"/>
        <v>0</v>
      </c>
      <c r="BA5314" s="335" t="e">
        <f t="shared" si="7869"/>
        <v>#DIV/0!</v>
      </c>
      <c r="BB5314" s="23">
        <f t="shared" si="7870"/>
        <v>0</v>
      </c>
      <c r="BC5314" s="5">
        <f t="shared" si="7871"/>
        <v>0</v>
      </c>
      <c r="BD5314" s="7">
        <f t="shared" si="7872"/>
        <v>0</v>
      </c>
      <c r="BE5314" s="335" t="e">
        <f t="shared" si="7873"/>
        <v>#DIV/0!</v>
      </c>
      <c r="BG5314" s="826" t="str">
        <f t="shared" si="7874"/>
        <v>63.41</v>
      </c>
      <c r="BH5314" s="607" t="b">
        <f>COUNTIF('Codes SEC'!$B$2:$B$250,Ministres!BG5314)&gt;0</f>
        <v>1</v>
      </c>
    </row>
    <row r="5315" spans="1:66" s="4" customFormat="1" ht="35.1" customHeight="1" x14ac:dyDescent="0.25">
      <c r="A5315" s="21" t="s">
        <v>6128</v>
      </c>
      <c r="B5315" s="112">
        <v>15</v>
      </c>
      <c r="C5315" s="116" t="s">
        <v>71</v>
      </c>
      <c r="D5315" s="620">
        <v>1000</v>
      </c>
      <c r="E5315" s="278"/>
      <c r="F5315" s="116">
        <v>12</v>
      </c>
      <c r="G5315" s="700">
        <v>1</v>
      </c>
      <c r="H5315" s="888" t="str">
        <f t="shared" si="7835"/>
        <v>060</v>
      </c>
      <c r="I5315" s="580">
        <v>86353000</v>
      </c>
      <c r="J5315" s="573" t="s">
        <v>4543</v>
      </c>
      <c r="K5315" s="408" t="s">
        <v>4693</v>
      </c>
      <c r="L5315" s="733">
        <v>0</v>
      </c>
      <c r="M5315" s="734">
        <v>0</v>
      </c>
      <c r="N5315" s="931"/>
      <c r="O5315" s="530">
        <f t="shared" si="7854"/>
        <v>0</v>
      </c>
      <c r="P5315" s="530">
        <f t="shared" si="7855"/>
        <v>0</v>
      </c>
      <c r="Q5315" s="646"/>
      <c r="R5315" s="536"/>
      <c r="S5315" s="536"/>
      <c r="T5315" s="536"/>
      <c r="U5315" s="536"/>
      <c r="V5315" s="536"/>
      <c r="W5315" s="683" t="str">
        <f>IF(SUM(Q5315:V5315)=X5315,"OK",SUM(Q5315:V5315)-X5315)</f>
        <v>OK</v>
      </c>
      <c r="X5315" s="141"/>
      <c r="Y5315" s="141"/>
      <c r="Z5315" s="552"/>
      <c r="AA5315" s="552"/>
      <c r="AB5315" s="683" t="str">
        <f>IF(SUM(Z5315:AA5315)=AC5315,"OK",SUM(Z5315:AA5315)-AC5315)</f>
        <v>OK</v>
      </c>
      <c r="AC5315" s="593"/>
      <c r="AD5315" s="530">
        <f t="shared" si="7858"/>
        <v>0</v>
      </c>
      <c r="AE5315" s="842">
        <f t="shared" si="7859"/>
        <v>0</v>
      </c>
      <c r="AF5315" s="931"/>
      <c r="AG5315" s="530">
        <f t="shared" si="7860"/>
        <v>0</v>
      </c>
      <c r="AH5315" s="530">
        <f t="shared" si="7861"/>
        <v>0</v>
      </c>
      <c r="AI5315" s="641"/>
      <c r="AJ5315" s="537"/>
      <c r="AK5315" s="537"/>
      <c r="AL5315" s="537"/>
      <c r="AM5315" s="537"/>
      <c r="AN5315" s="537"/>
      <c r="AO5315" s="683" t="str">
        <f>IF(SUM(AI5315:AN5315)=AP5315,"OK",SUM(AI5315:AN5315)-AP5315)</f>
        <v>OK</v>
      </c>
      <c r="AP5315" s="141"/>
      <c r="AQ5315" s="141"/>
      <c r="AR5315" s="552"/>
      <c r="AS5315" s="552"/>
      <c r="AT5315" s="683" t="str">
        <f>IF(SUM(AR5315:AS5315)=AU5315,"OK",SUM(AR5315:AS5315)-AU5315)</f>
        <v>OK</v>
      </c>
      <c r="AU5315" s="593"/>
      <c r="AV5315" s="530">
        <f t="shared" si="7864"/>
        <v>0</v>
      </c>
      <c r="AW5315" s="842">
        <f t="shared" si="7865"/>
        <v>0</v>
      </c>
      <c r="AX5315" s="115">
        <f t="shared" si="7866"/>
        <v>0</v>
      </c>
      <c r="AY5315" s="5">
        <f t="shared" si="7867"/>
        <v>0</v>
      </c>
      <c r="AZ5315" s="7">
        <f>AY5315-AX5315</f>
        <v>0</v>
      </c>
      <c r="BA5315" s="335" t="e">
        <f>AZ5315/AX5315</f>
        <v>#DIV/0!</v>
      </c>
      <c r="BB5315" s="23">
        <f t="shared" si="7870"/>
        <v>0</v>
      </c>
      <c r="BC5315" s="5">
        <f>AW5315</f>
        <v>0</v>
      </c>
      <c r="BD5315" s="7">
        <f>BC5315-BB5315</f>
        <v>0</v>
      </c>
      <c r="BE5315" s="335" t="e">
        <f>BD5315/BB5315</f>
        <v>#DIV/0!</v>
      </c>
      <c r="BF5315" s="41"/>
      <c r="BG5315" s="826" t="str">
        <f t="shared" si="7874"/>
        <v>63.53</v>
      </c>
      <c r="BH5315" s="607" t="b">
        <f>COUNTIF('Codes SEC'!$B$2:$B$250,Ministres!BG5315)&gt;0</f>
        <v>1</v>
      </c>
      <c r="BI5315" s="41"/>
      <c r="BJ5315" s="41"/>
      <c r="BK5315" s="41"/>
      <c r="BL5315" s="41"/>
      <c r="BM5315" s="41"/>
      <c r="BN5315" s="41"/>
    </row>
    <row r="5316" spans="1:66" s="203" customFormat="1" ht="35.1" customHeight="1" x14ac:dyDescent="0.25">
      <c r="A5316" s="21" t="s">
        <v>6128</v>
      </c>
      <c r="B5316" s="112" t="s">
        <v>5019</v>
      </c>
      <c r="C5316" s="116" t="s">
        <v>71</v>
      </c>
      <c r="D5316" s="620">
        <v>1000</v>
      </c>
      <c r="E5316" s="278"/>
      <c r="F5316" s="116">
        <v>12</v>
      </c>
      <c r="G5316" s="694">
        <v>1</v>
      </c>
      <c r="H5316" s="878" t="str">
        <f t="shared" si="7835"/>
        <v>060</v>
      </c>
      <c r="I5316" s="397">
        <v>87111000</v>
      </c>
      <c r="J5316" s="380" t="s">
        <v>4808</v>
      </c>
      <c r="K5316" s="408" t="s">
        <v>4809</v>
      </c>
      <c r="L5316" s="733">
        <v>0</v>
      </c>
      <c r="M5316" s="734">
        <v>0</v>
      </c>
      <c r="N5316" s="931"/>
      <c r="O5316" s="530">
        <f t="shared" si="7854"/>
        <v>0</v>
      </c>
      <c r="P5316" s="530">
        <f t="shared" si="7855"/>
        <v>0</v>
      </c>
      <c r="Q5316" s="646"/>
      <c r="R5316" s="536"/>
      <c r="S5316" s="536"/>
      <c r="T5316" s="536"/>
      <c r="U5316" s="536"/>
      <c r="V5316" s="536"/>
      <c r="W5316" s="683" t="str">
        <f>IF(SUM(Q5316:V5316)=X5316,"OK",SUM(Q5316:V5316)-X5316)</f>
        <v>OK</v>
      </c>
      <c r="X5316" s="141"/>
      <c r="Y5316" s="141"/>
      <c r="Z5316" s="552"/>
      <c r="AA5316" s="552"/>
      <c r="AB5316" s="683" t="str">
        <f>IF(SUM(Z5316:AA5316)=AC5316,"OK",SUM(Z5316:AA5316)-AC5316)</f>
        <v>OK</v>
      </c>
      <c r="AC5316" s="593"/>
      <c r="AD5316" s="530">
        <f t="shared" si="7858"/>
        <v>0</v>
      </c>
      <c r="AE5316" s="842">
        <f t="shared" si="7859"/>
        <v>0</v>
      </c>
      <c r="AF5316" s="931"/>
      <c r="AG5316" s="530">
        <f t="shared" si="7860"/>
        <v>0</v>
      </c>
      <c r="AH5316" s="530">
        <f t="shared" si="7861"/>
        <v>0</v>
      </c>
      <c r="AI5316" s="641"/>
      <c r="AJ5316" s="537"/>
      <c r="AK5316" s="537"/>
      <c r="AL5316" s="537"/>
      <c r="AM5316" s="537"/>
      <c r="AN5316" s="537"/>
      <c r="AO5316" s="683" t="str">
        <f>IF(SUM(AI5316:AN5316)=AP5316,"OK",SUM(AI5316:AN5316)-AP5316)</f>
        <v>OK</v>
      </c>
      <c r="AP5316" s="141"/>
      <c r="AQ5316" s="141"/>
      <c r="AR5316" s="552"/>
      <c r="AS5316" s="552"/>
      <c r="AT5316" s="683" t="str">
        <f>IF(SUM(AR5316:AS5316)=AU5316,"OK",SUM(AR5316:AS5316)-AU5316)</f>
        <v>OK</v>
      </c>
      <c r="AU5316" s="593"/>
      <c r="AV5316" s="530">
        <f t="shared" si="7864"/>
        <v>0</v>
      </c>
      <c r="AW5316" s="842">
        <f t="shared" si="7865"/>
        <v>0</v>
      </c>
      <c r="AX5316" s="115">
        <f t="shared" si="7866"/>
        <v>0</v>
      </c>
      <c r="AY5316" s="5">
        <f t="shared" si="7867"/>
        <v>0</v>
      </c>
      <c r="AZ5316" s="7">
        <f>AY5316-AX5316</f>
        <v>0</v>
      </c>
      <c r="BA5316" s="335" t="e">
        <f>AZ5316/AX5316</f>
        <v>#DIV/0!</v>
      </c>
      <c r="BB5316" s="23">
        <f t="shared" si="7870"/>
        <v>0</v>
      </c>
      <c r="BC5316" s="5">
        <f>AW5316</f>
        <v>0</v>
      </c>
      <c r="BD5316" s="7">
        <f>BC5316-BB5316</f>
        <v>0</v>
      </c>
      <c r="BE5316" s="335" t="e">
        <f>BD5316/BB5316</f>
        <v>#DIV/0!</v>
      </c>
      <c r="BF5316" s="667"/>
      <c r="BG5316" s="826" t="str">
        <f t="shared" si="7874"/>
        <v>71.11</v>
      </c>
      <c r="BH5316" s="668" t="b">
        <f>COUNTIF('Codes SEC'!$B$2:$B$250,Ministres!BG5316)&gt;0</f>
        <v>1</v>
      </c>
      <c r="BI5316" s="667"/>
      <c r="BJ5316" s="667"/>
      <c r="BK5316" s="667"/>
      <c r="BL5316" s="667"/>
      <c r="BM5316" s="667"/>
      <c r="BN5316" s="667"/>
    </row>
    <row r="5317" spans="1:66" s="4" customFormat="1" ht="35.1" customHeight="1" x14ac:dyDescent="0.25">
      <c r="A5317" s="21" t="s">
        <v>6128</v>
      </c>
      <c r="B5317" s="112">
        <v>15</v>
      </c>
      <c r="C5317" s="116" t="s">
        <v>71</v>
      </c>
      <c r="D5317" s="620">
        <v>1000</v>
      </c>
      <c r="E5317" s="278" t="s">
        <v>69</v>
      </c>
      <c r="F5317" s="116">
        <v>12</v>
      </c>
      <c r="G5317" s="700">
        <v>1</v>
      </c>
      <c r="H5317" s="888" t="str">
        <f t="shared" si="7835"/>
        <v>060</v>
      </c>
      <c r="I5317" s="580" t="s">
        <v>3301</v>
      </c>
      <c r="J5317" s="573" t="s">
        <v>2393</v>
      </c>
      <c r="K5317" s="408" t="s">
        <v>1875</v>
      </c>
      <c r="L5317" s="733">
        <v>215</v>
      </c>
      <c r="M5317" s="734">
        <v>215</v>
      </c>
      <c r="N5317" s="931"/>
      <c r="O5317" s="530">
        <f t="shared" si="7854"/>
        <v>-215</v>
      </c>
      <c r="P5317" s="530" t="str">
        <f t="shared" si="7855"/>
        <v xml:space="preserve">0 </v>
      </c>
      <c r="Q5317" s="646"/>
      <c r="R5317" s="536"/>
      <c r="S5317" s="536"/>
      <c r="T5317" s="536"/>
      <c r="U5317" s="536"/>
      <c r="V5317" s="536"/>
      <c r="W5317" s="683" t="str">
        <f t="shared" si="7856"/>
        <v>OK</v>
      </c>
      <c r="X5317" s="141"/>
      <c r="Y5317" s="141"/>
      <c r="Z5317" s="552"/>
      <c r="AA5317" s="552"/>
      <c r="AB5317" s="683" t="str">
        <f t="shared" si="7857"/>
        <v>OK</v>
      </c>
      <c r="AC5317" s="593"/>
      <c r="AD5317" s="530">
        <f t="shared" si="7858"/>
        <v>0</v>
      </c>
      <c r="AE5317" s="842">
        <f t="shared" si="7859"/>
        <v>0</v>
      </c>
      <c r="AF5317" s="931"/>
      <c r="AG5317" s="530">
        <f t="shared" si="7860"/>
        <v>-215</v>
      </c>
      <c r="AH5317" s="530" t="str">
        <f t="shared" si="7861"/>
        <v xml:space="preserve">0 </v>
      </c>
      <c r="AI5317" s="641"/>
      <c r="AJ5317" s="537"/>
      <c r="AK5317" s="537"/>
      <c r="AL5317" s="537"/>
      <c r="AM5317" s="537"/>
      <c r="AN5317" s="537"/>
      <c r="AO5317" s="683" t="str">
        <f t="shared" si="7862"/>
        <v>OK</v>
      </c>
      <c r="AP5317" s="141"/>
      <c r="AQ5317" s="141"/>
      <c r="AR5317" s="552"/>
      <c r="AS5317" s="552"/>
      <c r="AT5317" s="683" t="str">
        <f t="shared" si="7863"/>
        <v>OK</v>
      </c>
      <c r="AU5317" s="593"/>
      <c r="AV5317" s="530">
        <f t="shared" si="7864"/>
        <v>0</v>
      </c>
      <c r="AW5317" s="842">
        <f t="shared" si="7865"/>
        <v>0</v>
      </c>
      <c r="AX5317" s="115">
        <f t="shared" si="7866"/>
        <v>215</v>
      </c>
      <c r="AY5317" s="5">
        <f t="shared" si="7867"/>
        <v>0</v>
      </c>
      <c r="AZ5317" s="7">
        <f t="shared" si="7868"/>
        <v>-215</v>
      </c>
      <c r="BA5317" s="335">
        <f t="shared" si="7869"/>
        <v>-1</v>
      </c>
      <c r="BB5317" s="23">
        <f t="shared" si="7870"/>
        <v>215</v>
      </c>
      <c r="BC5317" s="5">
        <f t="shared" si="7871"/>
        <v>0</v>
      </c>
      <c r="BD5317" s="7">
        <f t="shared" si="7872"/>
        <v>-215</v>
      </c>
      <c r="BE5317" s="335">
        <f t="shared" si="7873"/>
        <v>-1</v>
      </c>
      <c r="BF5317" s="41"/>
      <c r="BG5317" s="826" t="str">
        <f t="shared" si="7874"/>
        <v>71.12</v>
      </c>
      <c r="BH5317" s="607" t="b">
        <f>COUNTIF('Codes SEC'!$B$2:$B$250,Ministres!BG5317)&gt;0</f>
        <v>1</v>
      </c>
      <c r="BI5317" s="41"/>
      <c r="BJ5317" s="41"/>
      <c r="BK5317" s="41"/>
      <c r="BL5317" s="41"/>
      <c r="BM5317" s="41"/>
      <c r="BN5317" s="41"/>
    </row>
    <row r="5318" spans="1:66" ht="35.1" customHeight="1" x14ac:dyDescent="0.25">
      <c r="A5318" s="190" t="s">
        <v>6128</v>
      </c>
      <c r="B5318" s="583" t="s">
        <v>5019</v>
      </c>
      <c r="C5318" s="120" t="s">
        <v>71</v>
      </c>
      <c r="D5318" s="622">
        <v>1000</v>
      </c>
      <c r="E5318" s="584"/>
      <c r="F5318" s="120">
        <v>12</v>
      </c>
      <c r="G5318" s="699">
        <v>1</v>
      </c>
      <c r="H5318" s="891" t="str">
        <f t="shared" si="7835"/>
        <v>060</v>
      </c>
      <c r="I5318" s="605">
        <v>87131000</v>
      </c>
      <c r="J5318" s="689" t="s">
        <v>5205</v>
      </c>
      <c r="K5318" s="424" t="s">
        <v>5206</v>
      </c>
      <c r="L5318" s="733">
        <v>50</v>
      </c>
      <c r="M5318" s="734">
        <v>50</v>
      </c>
      <c r="N5318" s="931"/>
      <c r="O5318" s="530">
        <f t="shared" si="7854"/>
        <v>-50</v>
      </c>
      <c r="P5318" s="530" t="str">
        <f t="shared" si="7855"/>
        <v xml:space="preserve">0 </v>
      </c>
      <c r="Q5318" s="646"/>
      <c r="R5318" s="536"/>
      <c r="S5318" s="536"/>
      <c r="T5318" s="536"/>
      <c r="U5318" s="536"/>
      <c r="V5318" s="536"/>
      <c r="W5318" s="683" t="str">
        <f t="shared" si="7856"/>
        <v>OK</v>
      </c>
      <c r="X5318" s="141"/>
      <c r="Y5318" s="141"/>
      <c r="Z5318" s="552"/>
      <c r="AA5318" s="552"/>
      <c r="AB5318" s="683" t="str">
        <f t="shared" si="7857"/>
        <v>OK</v>
      </c>
      <c r="AC5318" s="593"/>
      <c r="AD5318" s="530">
        <f t="shared" si="7858"/>
        <v>0</v>
      </c>
      <c r="AE5318" s="842">
        <f t="shared" si="7859"/>
        <v>0</v>
      </c>
      <c r="AF5318" s="931"/>
      <c r="AG5318" s="530">
        <f t="shared" si="7860"/>
        <v>-50</v>
      </c>
      <c r="AH5318" s="530" t="str">
        <f t="shared" si="7861"/>
        <v xml:space="preserve">0 </v>
      </c>
      <c r="AI5318" s="641"/>
      <c r="AJ5318" s="537"/>
      <c r="AK5318" s="537"/>
      <c r="AL5318" s="537"/>
      <c r="AM5318" s="537"/>
      <c r="AN5318" s="537"/>
      <c r="AO5318" s="683" t="str">
        <f t="shared" si="7862"/>
        <v>OK</v>
      </c>
      <c r="AP5318" s="141"/>
      <c r="AQ5318" s="141"/>
      <c r="AR5318" s="552"/>
      <c r="AS5318" s="552"/>
      <c r="AT5318" s="683" t="str">
        <f t="shared" si="7863"/>
        <v>OK</v>
      </c>
      <c r="AU5318" s="593"/>
      <c r="AV5318" s="530">
        <f t="shared" si="7864"/>
        <v>0</v>
      </c>
      <c r="AW5318" s="842">
        <f t="shared" si="7865"/>
        <v>0</v>
      </c>
      <c r="AX5318" s="115">
        <f t="shared" si="7866"/>
        <v>50</v>
      </c>
      <c r="AY5318" s="5">
        <f t="shared" si="7867"/>
        <v>0</v>
      </c>
      <c r="AZ5318" s="7">
        <f>AY5318-AX5318</f>
        <v>-50</v>
      </c>
      <c r="BA5318" s="335">
        <f>AZ5318/AX5318</f>
        <v>-1</v>
      </c>
      <c r="BB5318" s="23">
        <f t="shared" si="7870"/>
        <v>50</v>
      </c>
      <c r="BC5318" s="5">
        <f>AW5318</f>
        <v>0</v>
      </c>
      <c r="BD5318" s="7">
        <f>BC5318-BB5318</f>
        <v>-50</v>
      </c>
      <c r="BE5318" s="335">
        <f>BD5318/BB5318</f>
        <v>-1</v>
      </c>
      <c r="BG5318" s="826" t="str">
        <f t="shared" si="7874"/>
        <v>71.31</v>
      </c>
      <c r="BH5318" s="607" t="b">
        <f>COUNTIF('Codes SEC'!$B$2:$B$250,Ministres!BG5318)&gt;0</f>
        <v>1</v>
      </c>
    </row>
    <row r="5319" spans="1:66" ht="35.1" customHeight="1" x14ac:dyDescent="0.25">
      <c r="A5319" s="190" t="s">
        <v>6128</v>
      </c>
      <c r="B5319" s="583" t="s">
        <v>5019</v>
      </c>
      <c r="C5319" s="120" t="s">
        <v>71</v>
      </c>
      <c r="D5319" s="622">
        <v>1000</v>
      </c>
      <c r="E5319" s="584"/>
      <c r="F5319" s="120">
        <v>12</v>
      </c>
      <c r="G5319" s="699">
        <v>1</v>
      </c>
      <c r="H5319" s="891" t="str">
        <f t="shared" si="7835"/>
        <v>060</v>
      </c>
      <c r="I5319" s="605">
        <v>87132000</v>
      </c>
      <c r="J5319" s="689" t="s">
        <v>5207</v>
      </c>
      <c r="K5319" s="424" t="s">
        <v>5208</v>
      </c>
      <c r="L5319" s="733">
        <v>50</v>
      </c>
      <c r="M5319" s="734">
        <v>50</v>
      </c>
      <c r="N5319" s="931"/>
      <c r="O5319" s="530">
        <f t="shared" si="7854"/>
        <v>-50</v>
      </c>
      <c r="P5319" s="530" t="str">
        <f t="shared" si="7855"/>
        <v xml:space="preserve">0 </v>
      </c>
      <c r="Q5319" s="646"/>
      <c r="R5319" s="536"/>
      <c r="S5319" s="536"/>
      <c r="T5319" s="536"/>
      <c r="U5319" s="536"/>
      <c r="V5319" s="536"/>
      <c r="W5319" s="683" t="str">
        <f t="shared" si="7856"/>
        <v>OK</v>
      </c>
      <c r="X5319" s="141"/>
      <c r="Y5319" s="141"/>
      <c r="Z5319" s="552"/>
      <c r="AA5319" s="552"/>
      <c r="AB5319" s="683" t="str">
        <f t="shared" si="7857"/>
        <v>OK</v>
      </c>
      <c r="AC5319" s="593"/>
      <c r="AD5319" s="530">
        <f t="shared" si="7858"/>
        <v>0</v>
      </c>
      <c r="AE5319" s="842">
        <f t="shared" si="7859"/>
        <v>0</v>
      </c>
      <c r="AF5319" s="931"/>
      <c r="AG5319" s="530">
        <f t="shared" si="7860"/>
        <v>-50</v>
      </c>
      <c r="AH5319" s="530" t="str">
        <f t="shared" si="7861"/>
        <v xml:space="preserve">0 </v>
      </c>
      <c r="AI5319" s="641"/>
      <c r="AJ5319" s="537"/>
      <c r="AK5319" s="537"/>
      <c r="AL5319" s="537"/>
      <c r="AM5319" s="537"/>
      <c r="AN5319" s="537"/>
      <c r="AO5319" s="683" t="str">
        <f t="shared" si="7862"/>
        <v>OK</v>
      </c>
      <c r="AP5319" s="141"/>
      <c r="AQ5319" s="141"/>
      <c r="AR5319" s="552"/>
      <c r="AS5319" s="552"/>
      <c r="AT5319" s="683" t="str">
        <f t="shared" si="7863"/>
        <v>OK</v>
      </c>
      <c r="AU5319" s="593"/>
      <c r="AV5319" s="530">
        <f t="shared" si="7864"/>
        <v>0</v>
      </c>
      <c r="AW5319" s="842">
        <f t="shared" si="7865"/>
        <v>0</v>
      </c>
      <c r="AX5319" s="115">
        <f t="shared" si="7866"/>
        <v>50</v>
      </c>
      <c r="AY5319" s="5">
        <f t="shared" si="7867"/>
        <v>0</v>
      </c>
      <c r="AZ5319" s="7">
        <f>AY5319-AX5319</f>
        <v>-50</v>
      </c>
      <c r="BA5319" s="335">
        <f>AZ5319/AX5319</f>
        <v>-1</v>
      </c>
      <c r="BB5319" s="23">
        <f t="shared" si="7870"/>
        <v>50</v>
      </c>
      <c r="BC5319" s="5">
        <f>AW5319</f>
        <v>0</v>
      </c>
      <c r="BD5319" s="7">
        <f>BC5319-BB5319</f>
        <v>-50</v>
      </c>
      <c r="BE5319" s="335">
        <f>BD5319/BB5319</f>
        <v>-1</v>
      </c>
      <c r="BG5319" s="826" t="str">
        <f t="shared" si="7874"/>
        <v>71.32</v>
      </c>
      <c r="BH5319" s="607" t="b">
        <f>COUNTIF('Codes SEC'!$B$2:$B$250,Ministres!BG5319)&gt;0</f>
        <v>1</v>
      </c>
    </row>
    <row r="5320" spans="1:66" ht="35.1" customHeight="1" x14ac:dyDescent="0.25">
      <c r="A5320" s="21" t="s">
        <v>6128</v>
      </c>
      <c r="B5320" s="112">
        <v>15</v>
      </c>
      <c r="C5320" s="116" t="s">
        <v>71</v>
      </c>
      <c r="D5320" s="620">
        <v>1000</v>
      </c>
      <c r="E5320" s="278"/>
      <c r="F5320" s="116">
        <v>12</v>
      </c>
      <c r="G5320" s="700">
        <v>1</v>
      </c>
      <c r="H5320" s="888" t="str">
        <f t="shared" si="7835"/>
        <v>060</v>
      </c>
      <c r="I5320" s="580" t="s">
        <v>3277</v>
      </c>
      <c r="J5320" s="573" t="s">
        <v>2394</v>
      </c>
      <c r="K5320" s="408" t="s">
        <v>1745</v>
      </c>
      <c r="L5320" s="733">
        <v>220</v>
      </c>
      <c r="M5320" s="734">
        <v>220</v>
      </c>
      <c r="N5320" s="931"/>
      <c r="O5320" s="530">
        <f t="shared" si="7854"/>
        <v>-220</v>
      </c>
      <c r="P5320" s="530" t="str">
        <f t="shared" si="7855"/>
        <v xml:space="preserve">0 </v>
      </c>
      <c r="Q5320" s="646"/>
      <c r="R5320" s="536"/>
      <c r="S5320" s="536"/>
      <c r="T5320" s="536"/>
      <c r="U5320" s="536"/>
      <c r="V5320" s="536"/>
      <c r="W5320" s="683" t="str">
        <f t="shared" si="7856"/>
        <v>OK</v>
      </c>
      <c r="X5320" s="141"/>
      <c r="Y5320" s="141"/>
      <c r="Z5320" s="552"/>
      <c r="AA5320" s="552"/>
      <c r="AB5320" s="683" t="str">
        <f t="shared" si="7857"/>
        <v>OK</v>
      </c>
      <c r="AC5320" s="593"/>
      <c r="AD5320" s="530">
        <f t="shared" si="7858"/>
        <v>0</v>
      </c>
      <c r="AE5320" s="842">
        <f t="shared" si="7859"/>
        <v>0</v>
      </c>
      <c r="AF5320" s="931"/>
      <c r="AG5320" s="530">
        <f t="shared" si="7860"/>
        <v>-220</v>
      </c>
      <c r="AH5320" s="530" t="str">
        <f t="shared" si="7861"/>
        <v xml:space="preserve">0 </v>
      </c>
      <c r="AI5320" s="641"/>
      <c r="AJ5320" s="537"/>
      <c r="AK5320" s="537"/>
      <c r="AL5320" s="537"/>
      <c r="AM5320" s="537"/>
      <c r="AN5320" s="537"/>
      <c r="AO5320" s="683" t="str">
        <f t="shared" si="7862"/>
        <v>OK</v>
      </c>
      <c r="AP5320" s="141"/>
      <c r="AQ5320" s="141"/>
      <c r="AR5320" s="552"/>
      <c r="AS5320" s="552"/>
      <c r="AT5320" s="683" t="str">
        <f t="shared" si="7863"/>
        <v>OK</v>
      </c>
      <c r="AU5320" s="593"/>
      <c r="AV5320" s="530">
        <f t="shared" si="7864"/>
        <v>0</v>
      </c>
      <c r="AW5320" s="842">
        <f t="shared" si="7865"/>
        <v>0</v>
      </c>
      <c r="AX5320" s="115">
        <f t="shared" si="7866"/>
        <v>220</v>
      </c>
      <c r="AY5320" s="5">
        <f t="shared" si="7867"/>
        <v>0</v>
      </c>
      <c r="AZ5320" s="7">
        <f>AY5320-AX5320</f>
        <v>-220</v>
      </c>
      <c r="BA5320" s="335">
        <f>AZ5320/AX5320</f>
        <v>-1</v>
      </c>
      <c r="BB5320" s="23">
        <f t="shared" si="7870"/>
        <v>220</v>
      </c>
      <c r="BC5320" s="5">
        <f>AW5320</f>
        <v>0</v>
      </c>
      <c r="BD5320" s="7">
        <f>BC5320-BB5320</f>
        <v>-220</v>
      </c>
      <c r="BE5320" s="335">
        <f>BD5320/BB5320</f>
        <v>-1</v>
      </c>
      <c r="BG5320" s="826" t="str">
        <f t="shared" si="7874"/>
        <v>72.00</v>
      </c>
      <c r="BH5320" s="607" t="b">
        <f>COUNTIF('Codes SEC'!$B$2:$B$250,Ministres!BG5320)&gt;0</f>
        <v>1</v>
      </c>
    </row>
    <row r="5321" spans="1:66" ht="35.1" customHeight="1" x14ac:dyDescent="0.25">
      <c r="A5321" s="21" t="s">
        <v>6128</v>
      </c>
      <c r="B5321" s="112">
        <v>15</v>
      </c>
      <c r="C5321" s="116" t="s">
        <v>71</v>
      </c>
      <c r="D5321" s="620">
        <v>1000</v>
      </c>
      <c r="E5321" s="278"/>
      <c r="F5321" s="116">
        <v>12</v>
      </c>
      <c r="G5321" s="700">
        <v>1</v>
      </c>
      <c r="H5321" s="888" t="str">
        <f t="shared" si="7835"/>
        <v>060</v>
      </c>
      <c r="I5321" s="580" t="s">
        <v>3295</v>
      </c>
      <c r="J5321" s="573" t="s">
        <v>2395</v>
      </c>
      <c r="K5321" s="408" t="s">
        <v>602</v>
      </c>
      <c r="L5321" s="733">
        <v>747</v>
      </c>
      <c r="M5321" s="734">
        <v>877</v>
      </c>
      <c r="N5321" s="931"/>
      <c r="O5321" s="530">
        <f t="shared" si="7854"/>
        <v>-747</v>
      </c>
      <c r="P5321" s="530" t="str">
        <f t="shared" si="7855"/>
        <v xml:space="preserve">0 </v>
      </c>
      <c r="Q5321" s="646"/>
      <c r="R5321" s="536"/>
      <c r="S5321" s="536"/>
      <c r="T5321" s="536"/>
      <c r="U5321" s="536"/>
      <c r="V5321" s="536"/>
      <c r="W5321" s="683" t="str">
        <f t="shared" si="7856"/>
        <v>OK</v>
      </c>
      <c r="X5321" s="141"/>
      <c r="Y5321" s="141"/>
      <c r="Z5321" s="552"/>
      <c r="AA5321" s="552"/>
      <c r="AB5321" s="683" t="str">
        <f t="shared" si="7857"/>
        <v>OK</v>
      </c>
      <c r="AC5321" s="593"/>
      <c r="AD5321" s="530">
        <f t="shared" si="7858"/>
        <v>0</v>
      </c>
      <c r="AE5321" s="842">
        <f t="shared" si="7859"/>
        <v>0</v>
      </c>
      <c r="AF5321" s="931"/>
      <c r="AG5321" s="530">
        <f t="shared" si="7860"/>
        <v>-877</v>
      </c>
      <c r="AH5321" s="530" t="str">
        <f t="shared" si="7861"/>
        <v xml:space="preserve">0 </v>
      </c>
      <c r="AI5321" s="641"/>
      <c r="AJ5321" s="537"/>
      <c r="AK5321" s="537"/>
      <c r="AL5321" s="537"/>
      <c r="AM5321" s="537"/>
      <c r="AN5321" s="537"/>
      <c r="AO5321" s="683" t="str">
        <f t="shared" si="7862"/>
        <v>OK</v>
      </c>
      <c r="AP5321" s="141"/>
      <c r="AQ5321" s="141"/>
      <c r="AR5321" s="552"/>
      <c r="AS5321" s="552"/>
      <c r="AT5321" s="683" t="str">
        <f t="shared" si="7863"/>
        <v>OK</v>
      </c>
      <c r="AU5321" s="593"/>
      <c r="AV5321" s="530">
        <f t="shared" si="7864"/>
        <v>0</v>
      </c>
      <c r="AW5321" s="842">
        <f t="shared" si="7865"/>
        <v>0</v>
      </c>
      <c r="AX5321" s="115">
        <f t="shared" si="7866"/>
        <v>747</v>
      </c>
      <c r="AY5321" s="5">
        <f t="shared" si="7867"/>
        <v>0</v>
      </c>
      <c r="AZ5321" s="7">
        <f t="shared" ref="AZ5321:AZ5323" si="7875">AY5321-AX5321</f>
        <v>-747</v>
      </c>
      <c r="BA5321" s="335">
        <f t="shared" ref="BA5321:BA5323" si="7876">AZ5321/AX5321</f>
        <v>-1</v>
      </c>
      <c r="BB5321" s="23">
        <f t="shared" si="7870"/>
        <v>877</v>
      </c>
      <c r="BC5321" s="5">
        <f t="shared" ref="BC5321:BC5323" si="7877">AW5321</f>
        <v>0</v>
      </c>
      <c r="BD5321" s="7">
        <f t="shared" ref="BD5321:BD5323" si="7878">BC5321-BB5321</f>
        <v>-877</v>
      </c>
      <c r="BE5321" s="335">
        <f t="shared" ref="BE5321:BE5323" si="7879">BD5321/BB5321</f>
        <v>-1</v>
      </c>
      <c r="BG5321" s="826" t="str">
        <f t="shared" si="7874"/>
        <v>73.40</v>
      </c>
      <c r="BH5321" s="607" t="b">
        <f>COUNTIF('Codes SEC'!$B$2:$B$250,Ministres!BG5321)&gt;0</f>
        <v>1</v>
      </c>
    </row>
    <row r="5322" spans="1:66" ht="35.1" customHeight="1" x14ac:dyDescent="0.25">
      <c r="A5322" s="21" t="s">
        <v>6128</v>
      </c>
      <c r="B5322" s="112">
        <v>15</v>
      </c>
      <c r="C5322" s="116" t="s">
        <v>71</v>
      </c>
      <c r="D5322" s="620">
        <v>1000</v>
      </c>
      <c r="E5322" s="278"/>
      <c r="F5322" s="116">
        <v>12</v>
      </c>
      <c r="G5322" s="700">
        <v>1</v>
      </c>
      <c r="H5322" s="888" t="str">
        <f t="shared" si="7835"/>
        <v>060</v>
      </c>
      <c r="I5322" s="580" t="s">
        <v>3295</v>
      </c>
      <c r="J5322" s="573" t="s">
        <v>2396</v>
      </c>
      <c r="K5322" s="408" t="s">
        <v>603</v>
      </c>
      <c r="L5322" s="733">
        <v>550</v>
      </c>
      <c r="M5322" s="734">
        <v>385</v>
      </c>
      <c r="N5322" s="931"/>
      <c r="O5322" s="530">
        <f t="shared" si="7854"/>
        <v>-550</v>
      </c>
      <c r="P5322" s="530" t="str">
        <f t="shared" si="7855"/>
        <v xml:space="preserve">0 </v>
      </c>
      <c r="Q5322" s="646"/>
      <c r="R5322" s="536"/>
      <c r="S5322" s="536"/>
      <c r="T5322" s="536"/>
      <c r="U5322" s="536"/>
      <c r="V5322" s="536"/>
      <c r="W5322" s="683" t="str">
        <f t="shared" si="7856"/>
        <v>OK</v>
      </c>
      <c r="X5322" s="141"/>
      <c r="Y5322" s="141"/>
      <c r="Z5322" s="552"/>
      <c r="AA5322" s="552"/>
      <c r="AB5322" s="683" t="str">
        <f t="shared" si="7857"/>
        <v>OK</v>
      </c>
      <c r="AC5322" s="593"/>
      <c r="AD5322" s="530">
        <f t="shared" si="7858"/>
        <v>0</v>
      </c>
      <c r="AE5322" s="842">
        <f t="shared" si="7859"/>
        <v>0</v>
      </c>
      <c r="AF5322" s="931"/>
      <c r="AG5322" s="530">
        <f t="shared" si="7860"/>
        <v>-385</v>
      </c>
      <c r="AH5322" s="530" t="str">
        <f t="shared" si="7861"/>
        <v xml:space="preserve">0 </v>
      </c>
      <c r="AI5322" s="641"/>
      <c r="AJ5322" s="537"/>
      <c r="AK5322" s="537"/>
      <c r="AL5322" s="537"/>
      <c r="AM5322" s="537"/>
      <c r="AN5322" s="537"/>
      <c r="AO5322" s="683" t="str">
        <f t="shared" si="7862"/>
        <v>OK</v>
      </c>
      <c r="AP5322" s="141"/>
      <c r="AQ5322" s="141"/>
      <c r="AR5322" s="552"/>
      <c r="AS5322" s="552"/>
      <c r="AT5322" s="683" t="str">
        <f t="shared" si="7863"/>
        <v>OK</v>
      </c>
      <c r="AU5322" s="593"/>
      <c r="AV5322" s="530">
        <f t="shared" si="7864"/>
        <v>0</v>
      </c>
      <c r="AW5322" s="842">
        <f t="shared" si="7865"/>
        <v>0</v>
      </c>
      <c r="AX5322" s="115">
        <f t="shared" si="7866"/>
        <v>550</v>
      </c>
      <c r="AY5322" s="5">
        <f t="shared" si="7867"/>
        <v>0</v>
      </c>
      <c r="AZ5322" s="7">
        <f t="shared" si="7875"/>
        <v>-550</v>
      </c>
      <c r="BA5322" s="335">
        <f t="shared" si="7876"/>
        <v>-1</v>
      </c>
      <c r="BB5322" s="23">
        <f t="shared" si="7870"/>
        <v>385</v>
      </c>
      <c r="BC5322" s="5">
        <f t="shared" si="7877"/>
        <v>0</v>
      </c>
      <c r="BD5322" s="7">
        <f t="shared" si="7878"/>
        <v>-385</v>
      </c>
      <c r="BE5322" s="335">
        <f t="shared" si="7879"/>
        <v>-1</v>
      </c>
      <c r="BG5322" s="826" t="str">
        <f t="shared" si="7874"/>
        <v>73.40</v>
      </c>
      <c r="BH5322" s="607" t="b">
        <f>COUNTIF('Codes SEC'!$B$2:$B$250,Ministres!BG5322)&gt;0</f>
        <v>1</v>
      </c>
    </row>
    <row r="5323" spans="1:66" ht="35.1" customHeight="1" x14ac:dyDescent="0.25">
      <c r="A5323" s="21" t="s">
        <v>6128</v>
      </c>
      <c r="B5323" s="112">
        <v>15</v>
      </c>
      <c r="C5323" s="116" t="s">
        <v>71</v>
      </c>
      <c r="D5323" s="620">
        <v>1000</v>
      </c>
      <c r="E5323" s="278"/>
      <c r="F5323" s="116">
        <v>12</v>
      </c>
      <c r="G5323" s="700">
        <v>1</v>
      </c>
      <c r="H5323" s="888" t="str">
        <f t="shared" si="7835"/>
        <v>060</v>
      </c>
      <c r="I5323" s="580" t="s">
        <v>3295</v>
      </c>
      <c r="J5323" s="573" t="s">
        <v>2397</v>
      </c>
      <c r="K5323" s="408" t="s">
        <v>736</v>
      </c>
      <c r="L5323" s="733">
        <v>75</v>
      </c>
      <c r="M5323" s="734">
        <v>75</v>
      </c>
      <c r="N5323" s="931"/>
      <c r="O5323" s="530">
        <f t="shared" si="7854"/>
        <v>-75</v>
      </c>
      <c r="P5323" s="530" t="str">
        <f t="shared" si="7855"/>
        <v xml:space="preserve">0 </v>
      </c>
      <c r="Q5323" s="646"/>
      <c r="R5323" s="536"/>
      <c r="S5323" s="536"/>
      <c r="T5323" s="536"/>
      <c r="U5323" s="536"/>
      <c r="V5323" s="536"/>
      <c r="W5323" s="683" t="str">
        <f t="shared" si="7856"/>
        <v>OK</v>
      </c>
      <c r="X5323" s="141"/>
      <c r="Y5323" s="141"/>
      <c r="Z5323" s="552"/>
      <c r="AA5323" s="552"/>
      <c r="AB5323" s="683" t="str">
        <f t="shared" si="7857"/>
        <v>OK</v>
      </c>
      <c r="AC5323" s="593"/>
      <c r="AD5323" s="530">
        <f t="shared" si="7858"/>
        <v>0</v>
      </c>
      <c r="AE5323" s="842">
        <f t="shared" si="7859"/>
        <v>0</v>
      </c>
      <c r="AF5323" s="931"/>
      <c r="AG5323" s="530">
        <f t="shared" si="7860"/>
        <v>-75</v>
      </c>
      <c r="AH5323" s="530" t="str">
        <f t="shared" si="7861"/>
        <v xml:space="preserve">0 </v>
      </c>
      <c r="AI5323" s="641"/>
      <c r="AJ5323" s="537"/>
      <c r="AK5323" s="537"/>
      <c r="AL5323" s="537"/>
      <c r="AM5323" s="537"/>
      <c r="AN5323" s="537"/>
      <c r="AO5323" s="683" t="str">
        <f t="shared" si="7862"/>
        <v>OK</v>
      </c>
      <c r="AP5323" s="141"/>
      <c r="AQ5323" s="141"/>
      <c r="AR5323" s="552"/>
      <c r="AS5323" s="552"/>
      <c r="AT5323" s="683" t="str">
        <f t="shared" si="7863"/>
        <v>OK</v>
      </c>
      <c r="AU5323" s="593"/>
      <c r="AV5323" s="530">
        <f t="shared" si="7864"/>
        <v>0</v>
      </c>
      <c r="AW5323" s="842">
        <f t="shared" si="7865"/>
        <v>0</v>
      </c>
      <c r="AX5323" s="115">
        <f t="shared" si="7866"/>
        <v>75</v>
      </c>
      <c r="AY5323" s="5">
        <f t="shared" si="7867"/>
        <v>0</v>
      </c>
      <c r="AZ5323" s="7">
        <f t="shared" si="7875"/>
        <v>-75</v>
      </c>
      <c r="BA5323" s="335">
        <f t="shared" si="7876"/>
        <v>-1</v>
      </c>
      <c r="BB5323" s="23">
        <f t="shared" si="7870"/>
        <v>75</v>
      </c>
      <c r="BC5323" s="5">
        <f t="shared" si="7877"/>
        <v>0</v>
      </c>
      <c r="BD5323" s="7">
        <f t="shared" si="7878"/>
        <v>-75</v>
      </c>
      <c r="BE5323" s="335">
        <f t="shared" si="7879"/>
        <v>-1</v>
      </c>
      <c r="BG5323" s="826" t="str">
        <f t="shared" si="7874"/>
        <v>73.40</v>
      </c>
      <c r="BH5323" s="607" t="b">
        <f>COUNTIF('Codes SEC'!$B$2:$B$250,Ministres!BG5323)&gt;0</f>
        <v>1</v>
      </c>
    </row>
    <row r="5324" spans="1:66" s="27" customFormat="1" ht="35.1" customHeight="1" x14ac:dyDescent="0.25">
      <c r="A5324" s="222" t="s">
        <v>6128</v>
      </c>
      <c r="B5324" s="112">
        <v>15</v>
      </c>
      <c r="C5324" s="116" t="s">
        <v>71</v>
      </c>
      <c r="D5324" s="620">
        <v>1000</v>
      </c>
      <c r="E5324" s="32"/>
      <c r="F5324" s="117">
        <v>12</v>
      </c>
      <c r="G5324" s="694">
        <v>1</v>
      </c>
      <c r="H5324" s="878" t="str">
        <f t="shared" si="7835"/>
        <v>060</v>
      </c>
      <c r="I5324" s="397" t="s">
        <v>3295</v>
      </c>
      <c r="J5324" s="380" t="s">
        <v>2398</v>
      </c>
      <c r="K5324" s="424" t="s">
        <v>3166</v>
      </c>
      <c r="L5324" s="738">
        <v>50</v>
      </c>
      <c r="M5324" s="739">
        <v>50</v>
      </c>
      <c r="N5324" s="931"/>
      <c r="O5324" s="530">
        <f t="shared" si="7854"/>
        <v>-50</v>
      </c>
      <c r="P5324" s="530" t="str">
        <f t="shared" si="7855"/>
        <v xml:space="preserve">0 </v>
      </c>
      <c r="Q5324" s="641"/>
      <c r="R5324" s="537"/>
      <c r="S5324" s="537"/>
      <c r="T5324" s="537"/>
      <c r="U5324" s="537"/>
      <c r="V5324" s="537"/>
      <c r="W5324" s="683" t="str">
        <f t="shared" si="7856"/>
        <v>OK</v>
      </c>
      <c r="X5324" s="141"/>
      <c r="Y5324" s="141"/>
      <c r="Z5324" s="552"/>
      <c r="AA5324" s="552"/>
      <c r="AB5324" s="683" t="str">
        <f t="shared" si="7857"/>
        <v>OK</v>
      </c>
      <c r="AC5324" s="593"/>
      <c r="AD5324" s="530">
        <f t="shared" si="7858"/>
        <v>0</v>
      </c>
      <c r="AE5324" s="842">
        <f t="shared" si="7859"/>
        <v>0</v>
      </c>
      <c r="AF5324" s="931"/>
      <c r="AG5324" s="530">
        <f t="shared" si="7860"/>
        <v>-50</v>
      </c>
      <c r="AH5324" s="530" t="str">
        <f t="shared" si="7861"/>
        <v xml:space="preserve">0 </v>
      </c>
      <c r="AI5324" s="641"/>
      <c r="AJ5324" s="537"/>
      <c r="AK5324" s="537"/>
      <c r="AL5324" s="537"/>
      <c r="AM5324" s="537"/>
      <c r="AN5324" s="537"/>
      <c r="AO5324" s="683" t="str">
        <f t="shared" si="7862"/>
        <v>OK</v>
      </c>
      <c r="AP5324" s="141"/>
      <c r="AQ5324" s="141"/>
      <c r="AR5324" s="552"/>
      <c r="AS5324" s="552"/>
      <c r="AT5324" s="683" t="str">
        <f t="shared" si="7863"/>
        <v>OK</v>
      </c>
      <c r="AU5324" s="593"/>
      <c r="AV5324" s="530">
        <f t="shared" si="7864"/>
        <v>0</v>
      </c>
      <c r="AW5324" s="842">
        <f t="shared" si="7865"/>
        <v>0</v>
      </c>
      <c r="AX5324" s="115">
        <f t="shared" si="7866"/>
        <v>50</v>
      </c>
      <c r="AY5324" s="5">
        <f t="shared" si="7867"/>
        <v>0</v>
      </c>
      <c r="AZ5324" s="5">
        <f>AY5324-AX5324</f>
        <v>-50</v>
      </c>
      <c r="BA5324" s="335">
        <f>AZ5324/AX5324</f>
        <v>-1</v>
      </c>
      <c r="BB5324" s="23">
        <f t="shared" si="7870"/>
        <v>50</v>
      </c>
      <c r="BC5324" s="5">
        <f>AW5324</f>
        <v>0</v>
      </c>
      <c r="BD5324" s="5">
        <f>BC5324-BB5324</f>
        <v>-50</v>
      </c>
      <c r="BE5324" s="335">
        <f>BD5324/BB5324</f>
        <v>-1</v>
      </c>
      <c r="BF5324" s="41"/>
      <c r="BG5324" s="826" t="str">
        <f t="shared" si="7874"/>
        <v>73.40</v>
      </c>
      <c r="BH5324" s="607" t="b">
        <f>COUNTIF('Codes SEC'!$B$2:$B$250,Ministres!BG5324)&gt;0</f>
        <v>1</v>
      </c>
      <c r="BI5324" s="40"/>
      <c r="BJ5324" s="40"/>
      <c r="BK5324" s="40"/>
      <c r="BL5324" s="40"/>
      <c r="BM5324" s="40"/>
      <c r="BN5324" s="40"/>
    </row>
    <row r="5325" spans="1:66" ht="35.1" customHeight="1" x14ac:dyDescent="0.25">
      <c r="A5325" s="21" t="s">
        <v>6128</v>
      </c>
      <c r="B5325" s="112">
        <v>15</v>
      </c>
      <c r="C5325" s="116" t="s">
        <v>71</v>
      </c>
      <c r="D5325" s="620">
        <v>1000</v>
      </c>
      <c r="E5325" s="278"/>
      <c r="F5325" s="116">
        <v>12</v>
      </c>
      <c r="G5325" s="700">
        <v>1</v>
      </c>
      <c r="H5325" s="888" t="str">
        <f t="shared" si="7835"/>
        <v>060</v>
      </c>
      <c r="I5325" s="580" t="s">
        <v>3258</v>
      </c>
      <c r="J5325" s="573" t="s">
        <v>2399</v>
      </c>
      <c r="K5325" s="496" t="s">
        <v>1880</v>
      </c>
      <c r="L5325" s="733">
        <v>105</v>
      </c>
      <c r="M5325" s="734">
        <v>105</v>
      </c>
      <c r="N5325" s="931"/>
      <c r="O5325" s="530">
        <f t="shared" si="7854"/>
        <v>-105</v>
      </c>
      <c r="P5325" s="530" t="str">
        <f t="shared" si="7855"/>
        <v xml:space="preserve">0 </v>
      </c>
      <c r="Q5325" s="646"/>
      <c r="R5325" s="536"/>
      <c r="S5325" s="536"/>
      <c r="T5325" s="536"/>
      <c r="U5325" s="536"/>
      <c r="V5325" s="536"/>
      <c r="W5325" s="683" t="str">
        <f t="shared" si="7856"/>
        <v>OK</v>
      </c>
      <c r="X5325" s="141"/>
      <c r="Y5325" s="141"/>
      <c r="Z5325" s="552"/>
      <c r="AA5325" s="552"/>
      <c r="AB5325" s="683" t="str">
        <f t="shared" si="7857"/>
        <v>OK</v>
      </c>
      <c r="AC5325" s="593"/>
      <c r="AD5325" s="530">
        <f t="shared" si="7858"/>
        <v>0</v>
      </c>
      <c r="AE5325" s="842">
        <f t="shared" si="7859"/>
        <v>0</v>
      </c>
      <c r="AF5325" s="931"/>
      <c r="AG5325" s="530">
        <f t="shared" si="7860"/>
        <v>-105</v>
      </c>
      <c r="AH5325" s="530" t="str">
        <f t="shared" si="7861"/>
        <v xml:space="preserve">0 </v>
      </c>
      <c r="AI5325" s="641"/>
      <c r="AJ5325" s="537"/>
      <c r="AK5325" s="537"/>
      <c r="AL5325" s="537"/>
      <c r="AM5325" s="537"/>
      <c r="AN5325" s="537"/>
      <c r="AO5325" s="683" t="str">
        <f t="shared" si="7862"/>
        <v>OK</v>
      </c>
      <c r="AP5325" s="141"/>
      <c r="AQ5325" s="141"/>
      <c r="AR5325" s="552"/>
      <c r="AS5325" s="552"/>
      <c r="AT5325" s="683" t="str">
        <f t="shared" si="7863"/>
        <v>OK</v>
      </c>
      <c r="AU5325" s="593"/>
      <c r="AV5325" s="530">
        <f t="shared" si="7864"/>
        <v>0</v>
      </c>
      <c r="AW5325" s="842">
        <f t="shared" si="7865"/>
        <v>0</v>
      </c>
      <c r="AX5325" s="115">
        <f t="shared" si="7866"/>
        <v>105</v>
      </c>
      <c r="AY5325" s="5">
        <f t="shared" si="7867"/>
        <v>0</v>
      </c>
      <c r="AZ5325" s="7">
        <f>AY5325-AX5325</f>
        <v>-105</v>
      </c>
      <c r="BA5325" s="335">
        <f>AZ5325/AX5325</f>
        <v>-1</v>
      </c>
      <c r="BB5325" s="23">
        <f t="shared" si="7870"/>
        <v>105</v>
      </c>
      <c r="BC5325" s="5">
        <f>AW5325</f>
        <v>0</v>
      </c>
      <c r="BD5325" s="7">
        <f>BC5325-BB5325</f>
        <v>-105</v>
      </c>
      <c r="BE5325" s="335">
        <f>BD5325/BB5325</f>
        <v>-1</v>
      </c>
      <c r="BG5325" s="826" t="str">
        <f t="shared" si="7874"/>
        <v>74.22</v>
      </c>
      <c r="BH5325" s="607" t="b">
        <f>COUNTIF('Codes SEC'!$B$2:$B$250,Ministres!BG5325)&gt;0</f>
        <v>1</v>
      </c>
    </row>
    <row r="5326" spans="1:66" ht="35.1" customHeight="1" x14ac:dyDescent="0.25">
      <c r="A5326" s="190" t="s">
        <v>6128</v>
      </c>
      <c r="B5326" s="583" t="s">
        <v>5019</v>
      </c>
      <c r="C5326" s="120" t="s">
        <v>71</v>
      </c>
      <c r="D5326" s="622">
        <v>1000</v>
      </c>
      <c r="E5326" s="584"/>
      <c r="F5326" s="120">
        <v>12</v>
      </c>
      <c r="G5326" s="699">
        <v>1</v>
      </c>
      <c r="H5326" s="891" t="str">
        <f t="shared" si="7835"/>
        <v>060</v>
      </c>
      <c r="I5326" s="605">
        <v>88561000</v>
      </c>
      <c r="J5326" s="689" t="s">
        <v>5209</v>
      </c>
      <c r="K5326" s="424" t="s">
        <v>5097</v>
      </c>
      <c r="L5326" s="733">
        <v>0</v>
      </c>
      <c r="M5326" s="734">
        <v>0</v>
      </c>
      <c r="N5326" s="931"/>
      <c r="O5326" s="530">
        <f t="shared" si="7854"/>
        <v>0</v>
      </c>
      <c r="P5326" s="530">
        <f t="shared" si="7855"/>
        <v>0</v>
      </c>
      <c r="Q5326" s="646"/>
      <c r="R5326" s="536"/>
      <c r="S5326" s="536"/>
      <c r="T5326" s="536"/>
      <c r="U5326" s="536"/>
      <c r="V5326" s="536"/>
      <c r="W5326" s="683" t="str">
        <f t="shared" si="7856"/>
        <v>OK</v>
      </c>
      <c r="X5326" s="141"/>
      <c r="Y5326" s="141"/>
      <c r="Z5326" s="552"/>
      <c r="AA5326" s="552"/>
      <c r="AB5326" s="683" t="str">
        <f t="shared" si="7857"/>
        <v>OK</v>
      </c>
      <c r="AC5326" s="593"/>
      <c r="AD5326" s="530">
        <f t="shared" si="7858"/>
        <v>0</v>
      </c>
      <c r="AE5326" s="842">
        <f t="shared" si="7859"/>
        <v>0</v>
      </c>
      <c r="AF5326" s="931"/>
      <c r="AG5326" s="530">
        <f t="shared" si="7860"/>
        <v>0</v>
      </c>
      <c r="AH5326" s="530">
        <f t="shared" si="7861"/>
        <v>0</v>
      </c>
      <c r="AI5326" s="641"/>
      <c r="AJ5326" s="537"/>
      <c r="AK5326" s="537"/>
      <c r="AL5326" s="537"/>
      <c r="AM5326" s="537"/>
      <c r="AN5326" s="537"/>
      <c r="AO5326" s="683" t="str">
        <f t="shared" si="7862"/>
        <v>OK</v>
      </c>
      <c r="AP5326" s="141"/>
      <c r="AQ5326" s="141"/>
      <c r="AR5326" s="552"/>
      <c r="AS5326" s="552"/>
      <c r="AT5326" s="683" t="str">
        <f t="shared" si="7863"/>
        <v>OK</v>
      </c>
      <c r="AU5326" s="593"/>
      <c r="AV5326" s="530">
        <f t="shared" si="7864"/>
        <v>0</v>
      </c>
      <c r="AW5326" s="842">
        <f t="shared" si="7865"/>
        <v>0</v>
      </c>
      <c r="AX5326" s="115">
        <f t="shared" si="7866"/>
        <v>0</v>
      </c>
      <c r="AY5326" s="5">
        <f t="shared" si="7867"/>
        <v>0</v>
      </c>
      <c r="AZ5326" s="7">
        <f>AY5326-AX5326</f>
        <v>0</v>
      </c>
      <c r="BA5326" s="335" t="e">
        <f>AZ5326/AX5326</f>
        <v>#DIV/0!</v>
      </c>
      <c r="BB5326" s="23">
        <f t="shared" si="7870"/>
        <v>0</v>
      </c>
      <c r="BC5326" s="5">
        <f>AW5326</f>
        <v>0</v>
      </c>
      <c r="BD5326" s="7">
        <f>BC5326-BB5326</f>
        <v>0</v>
      </c>
      <c r="BE5326" s="335" t="e">
        <f>BD5326/BB5326</f>
        <v>#DIV/0!</v>
      </c>
      <c r="BG5326" s="826" t="str">
        <f t="shared" si="7874"/>
        <v>85.61</v>
      </c>
      <c r="BH5326" s="607" t="b">
        <f>COUNTIF('Codes SEC'!$B$2:$B$250,Ministres!BG5326)&gt;0</f>
        <v>1</v>
      </c>
    </row>
    <row r="5327" spans="1:66" ht="12.75" customHeight="1" x14ac:dyDescent="0.25">
      <c r="A5327" s="227"/>
      <c r="B5327" s="209"/>
      <c r="C5327" s="253"/>
      <c r="D5327" s="625"/>
      <c r="E5327" s="280"/>
      <c r="F5327" s="253"/>
      <c r="G5327" s="701"/>
      <c r="H5327" s="892"/>
      <c r="I5327" s="581"/>
      <c r="J5327" s="574"/>
      <c r="K5327" s="514" t="s">
        <v>59</v>
      </c>
      <c r="L5327" s="315">
        <f t="shared" ref="L5327:V5327" si="7880">L5303+L5304+L5305+L5307+L5311+L5313+L5317+L5321+L5322+L5323+L5320+L5302+L5325+L5315+L5316+L5301+L5306+L5314+L5310+L5318+L5319+L5300+L5326+L5309+L5308+L5312+L5324</f>
        <v>4475</v>
      </c>
      <c r="M5327" s="741">
        <f t="shared" si="7880"/>
        <v>4902</v>
      </c>
      <c r="N5327" s="930">
        <f t="shared" ref="N5327:P5327" si="7881">N5303+N5304+N5305+N5307+N5311+N5313+N5317+N5321+N5322+N5323+N5320+N5302+N5325+N5315+N5316+N5301+N5306+N5314+N5310+N5318+N5319+N5300+N5326+N5309+N5308+N5312+N5324</f>
        <v>0</v>
      </c>
      <c r="O5327" s="790">
        <f t="shared" si="7881"/>
        <v>-4475</v>
      </c>
      <c r="P5327" s="790">
        <f t="shared" si="7881"/>
        <v>0</v>
      </c>
      <c r="Q5327" s="787">
        <f t="shared" si="7880"/>
        <v>0</v>
      </c>
      <c r="R5327" s="648">
        <f t="shared" si="7880"/>
        <v>0</v>
      </c>
      <c r="S5327" s="648">
        <f t="shared" si="7880"/>
        <v>0</v>
      </c>
      <c r="T5327" s="648">
        <f t="shared" si="7880"/>
        <v>0</v>
      </c>
      <c r="U5327" s="648">
        <f t="shared" si="7880"/>
        <v>0</v>
      </c>
      <c r="V5327" s="648">
        <f t="shared" si="7880"/>
        <v>0</v>
      </c>
      <c r="W5327" s="790"/>
      <c r="X5327" s="649">
        <f>X5303+X5304+X5305+X5307+X5311+X5313+X5317+X5321+X5322+X5323+X5320+X5302+X5325+X5315+X5316+X5301+X5306+X5314+X5310+X5318+X5319+X5300+X5326+X5309+X5308+X5312+X5324</f>
        <v>0</v>
      </c>
      <c r="Y5327" s="649">
        <f>Y5303+Y5304+Y5305+Y5307+Y5311+Y5313+Y5317+Y5321+Y5322+Y5323+Y5320+Y5302+Y5325+Y5315+Y5316+Y5301+Y5306+Y5314+Y5310+Y5318+Y5319+Y5300+Y5326+Y5309+Y5308+Y5312+Y5324</f>
        <v>0</v>
      </c>
      <c r="Z5327" s="648">
        <f>Z5303+Z5304+Z5305+Z5307+Z5311+Z5313+Z5317+Z5321+Z5322+Z5323+Z5320+Z5302+Z5325+Z5315+Z5316+Z5301+Z5306+Z5314+Z5310+Z5318+Z5319+Z5300+Z5326+Z5309+Z5308+Z5312+Z5324</f>
        <v>0</v>
      </c>
      <c r="AA5327" s="648">
        <f>AA5303+AA5304+AA5305+AA5307+AA5311+AA5313+AA5317+AA5321+AA5322+AA5323+AA5320+AA5302+AA5325+AA5315+AA5316+AA5301+AA5306+AA5314+AA5310+AA5318+AA5319+AA5300+AA5326+AA5309+AA5308+AA5312+AA5324</f>
        <v>0</v>
      </c>
      <c r="AB5327" s="790"/>
      <c r="AC5327" s="649">
        <f t="shared" ref="AC5327:AN5327" si="7882">AC5303+AC5304+AC5305+AC5307+AC5311+AC5313+AC5317+AC5321+AC5322+AC5323+AC5320+AC5302+AC5325+AC5315+AC5316+AC5301+AC5306+AC5314+AC5310+AC5318+AC5319+AC5300+AC5326+AC5309+AC5308+AC5312+AC5324</f>
        <v>0</v>
      </c>
      <c r="AD5327" s="790">
        <f>AD5303+AD5304+AD5305+AD5307+AD5311+AD5313+AD5317+AD5321+AD5322+AD5323+AD5320+AD5302+AD5325+AD5315+AD5316+AD5301+AD5306+AD5314+AD5310+AD5318+AD5319+AD5300+AD5326+AD5309+AD5308+AD5312+AD5324</f>
        <v>0</v>
      </c>
      <c r="AE5327" s="843">
        <f>AE5303+AE5304+AE5305+AE5307+AE5311+AE5313+AE5317+AE5321+AE5322+AE5323+AE5320+AE5302+AE5325+AE5315+AE5316+AE5301+AE5306+AE5314+AE5310+AE5318+AE5319+AE5300+AE5326+AE5309+AE5308+AE5312+AE5324</f>
        <v>0</v>
      </c>
      <c r="AF5327" s="930">
        <f t="shared" ref="AF5327:AH5327" si="7883">AF5303+AF5304+AF5305+AF5307+AF5311+AF5313+AF5317+AF5321+AF5322+AF5323+AF5320+AF5302+AF5325+AF5315+AF5316+AF5301+AF5306+AF5314+AF5310+AF5318+AF5319+AF5300+AF5326+AF5309+AF5308+AF5312+AF5324</f>
        <v>0</v>
      </c>
      <c r="AG5327" s="790">
        <f t="shared" si="7883"/>
        <v>-4902</v>
      </c>
      <c r="AH5327" s="790">
        <f t="shared" si="7883"/>
        <v>0</v>
      </c>
      <c r="AI5327" s="787">
        <f t="shared" si="7882"/>
        <v>0</v>
      </c>
      <c r="AJ5327" s="648">
        <f t="shared" si="7882"/>
        <v>0</v>
      </c>
      <c r="AK5327" s="648">
        <f t="shared" si="7882"/>
        <v>0</v>
      </c>
      <c r="AL5327" s="648">
        <f t="shared" si="7882"/>
        <v>0</v>
      </c>
      <c r="AM5327" s="648">
        <f t="shared" si="7882"/>
        <v>0</v>
      </c>
      <c r="AN5327" s="648">
        <f t="shared" si="7882"/>
        <v>0</v>
      </c>
      <c r="AO5327" s="790"/>
      <c r="AP5327" s="649">
        <f>AP5303+AP5304+AP5305+AP5307+AP5311+AP5313+AP5317+AP5321+AP5322+AP5323+AP5320+AP5302+AP5325+AP5315+AP5316+AP5301+AP5306+AP5314+AP5310+AP5318+AP5319+AP5300+AP5326+AP5309+AP5308+AP5312+AP5324</f>
        <v>0</v>
      </c>
      <c r="AQ5327" s="649">
        <f>AQ5303+AQ5304+AQ5305+AQ5307+AQ5311+AQ5313+AQ5317+AQ5321+AQ5322+AQ5323+AQ5320+AQ5302+AQ5325+AQ5315+AQ5316+AQ5301+AQ5306+AQ5314+AQ5310+AQ5318+AQ5319+AQ5300+AQ5326+AQ5309+AQ5308+AQ5312+AQ5324</f>
        <v>0</v>
      </c>
      <c r="AR5327" s="648">
        <f>AR5303+AR5304+AR5305+AR5307+AR5311+AR5313+AR5317+AR5321+AR5322+AR5323+AR5320+AR5302+AR5325+AR5315+AR5316+AR5301+AR5306+AR5314+AR5310+AR5318+AR5319+AR5300+AR5326+AR5309+AR5308+AR5312+AR5324</f>
        <v>0</v>
      </c>
      <c r="AS5327" s="648">
        <f>AS5303+AS5304+AS5305+AS5307+AS5311+AS5313+AS5317+AS5321+AS5322+AS5323+AS5320+AS5302+AS5325+AS5315+AS5316+AS5301+AS5306+AS5314+AS5310+AS5318+AS5319+AS5300+AS5326+AS5309+AS5308+AS5312+AS5324</f>
        <v>0</v>
      </c>
      <c r="AT5327" s="790"/>
      <c r="AU5327" s="649">
        <f t="shared" ref="AU5327:BE5327" si="7884">AU5303+AU5304+AU5305+AU5307+AU5311+AU5313+AU5317+AU5321+AU5322+AU5323+AU5320+AU5302+AU5325+AU5315+AU5316+AU5301+AU5306+AU5314+AU5310+AU5318+AU5319+AU5300+AU5326+AU5309+AU5308+AU5312+AU5324</f>
        <v>0</v>
      </c>
      <c r="AV5327" s="790">
        <f t="shared" ref="AV5327" si="7885">AV5303+AV5304+AV5305+AV5307+AV5311+AV5313+AV5317+AV5321+AV5322+AV5323+AV5320+AV5302+AV5325+AV5315+AV5316+AV5301+AV5306+AV5314+AV5310+AV5318+AV5319+AV5300+AV5326+AV5309+AV5308+AV5312+AV5324</f>
        <v>0</v>
      </c>
      <c r="AW5327" s="843">
        <f t="shared" si="7884"/>
        <v>0</v>
      </c>
      <c r="AX5327" s="336">
        <f t="shared" si="7884"/>
        <v>4475</v>
      </c>
      <c r="AY5327" s="337">
        <f t="shared" si="7884"/>
        <v>0</v>
      </c>
      <c r="AZ5327" s="338">
        <f t="shared" si="7884"/>
        <v>-4475</v>
      </c>
      <c r="BA5327" s="339" t="e">
        <f t="shared" si="7884"/>
        <v>#DIV/0!</v>
      </c>
      <c r="BB5327" s="322">
        <f t="shared" si="7884"/>
        <v>4902</v>
      </c>
      <c r="BC5327" s="337">
        <f t="shared" si="7884"/>
        <v>0</v>
      </c>
      <c r="BD5327" s="338">
        <f t="shared" si="7884"/>
        <v>-4902</v>
      </c>
      <c r="BE5327" s="339" t="e">
        <f t="shared" si="7884"/>
        <v>#DIV/0!</v>
      </c>
      <c r="BG5327" s="826"/>
      <c r="BH5327" s="607"/>
    </row>
    <row r="5328" spans="1:66" s="4" customFormat="1" ht="12.75" customHeight="1" x14ac:dyDescent="0.25">
      <c r="A5328" s="226"/>
      <c r="B5328" s="207"/>
      <c r="C5328" s="254"/>
      <c r="D5328" s="300"/>
      <c r="E5328" s="276"/>
      <c r="F5328" s="300"/>
      <c r="G5328" s="696"/>
      <c r="H5328" s="887"/>
      <c r="I5328" s="444"/>
      <c r="J5328" s="393"/>
      <c r="K5328" s="404" t="s">
        <v>3666</v>
      </c>
      <c r="L5328" s="729">
        <f t="shared" ref="L5328:V5328" si="7886">L5327+L5296</f>
        <v>21597</v>
      </c>
      <c r="M5328" s="730">
        <f t="shared" si="7886"/>
        <v>22106</v>
      </c>
      <c r="N5328" s="844">
        <f t="shared" ref="N5328:P5328" si="7887">N5327+N5296</f>
        <v>0</v>
      </c>
      <c r="O5328" s="665">
        <f t="shared" si="7887"/>
        <v>-21597</v>
      </c>
      <c r="P5328" s="665">
        <f t="shared" si="7887"/>
        <v>0</v>
      </c>
      <c r="Q5328" s="638">
        <f t="shared" si="7886"/>
        <v>0</v>
      </c>
      <c r="R5328" s="130">
        <f t="shared" si="7886"/>
        <v>0</v>
      </c>
      <c r="S5328" s="130">
        <f t="shared" si="7886"/>
        <v>0</v>
      </c>
      <c r="T5328" s="130">
        <f t="shared" si="7886"/>
        <v>0</v>
      </c>
      <c r="U5328" s="130">
        <f t="shared" si="7886"/>
        <v>0</v>
      </c>
      <c r="V5328" s="130">
        <f t="shared" si="7886"/>
        <v>0</v>
      </c>
      <c r="W5328" s="665"/>
      <c r="X5328" s="130">
        <f>X5327+X5296</f>
        <v>0</v>
      </c>
      <c r="Y5328" s="130">
        <f>Y5327+Y5296</f>
        <v>0</v>
      </c>
      <c r="Z5328" s="130">
        <f>Z5327+Z5296</f>
        <v>0</v>
      </c>
      <c r="AA5328" s="130">
        <f>AA5327+AA5296</f>
        <v>0</v>
      </c>
      <c r="AB5328" s="665"/>
      <c r="AC5328" s="130">
        <f t="shared" ref="AC5328:AN5328" si="7888">AC5327+AC5296</f>
        <v>0</v>
      </c>
      <c r="AD5328" s="665">
        <f>AD5327+AD5296</f>
        <v>0</v>
      </c>
      <c r="AE5328" s="845">
        <f>AE5327+AE5296</f>
        <v>0</v>
      </c>
      <c r="AF5328" s="844">
        <f t="shared" ref="AF5328:AH5328" si="7889">AF5327+AF5296</f>
        <v>0</v>
      </c>
      <c r="AG5328" s="665">
        <f t="shared" si="7889"/>
        <v>-22106</v>
      </c>
      <c r="AH5328" s="665">
        <f t="shared" si="7889"/>
        <v>0</v>
      </c>
      <c r="AI5328" s="638">
        <f t="shared" si="7888"/>
        <v>0</v>
      </c>
      <c r="AJ5328" s="130">
        <f t="shared" si="7888"/>
        <v>0</v>
      </c>
      <c r="AK5328" s="130">
        <f t="shared" si="7888"/>
        <v>0</v>
      </c>
      <c r="AL5328" s="130">
        <f t="shared" si="7888"/>
        <v>0</v>
      </c>
      <c r="AM5328" s="130">
        <f t="shared" si="7888"/>
        <v>0</v>
      </c>
      <c r="AN5328" s="130">
        <f t="shared" si="7888"/>
        <v>0</v>
      </c>
      <c r="AO5328" s="665"/>
      <c r="AP5328" s="130">
        <f>AP5327+AP5296</f>
        <v>0</v>
      </c>
      <c r="AQ5328" s="130">
        <f>AQ5327+AQ5296</f>
        <v>0</v>
      </c>
      <c r="AR5328" s="130">
        <f>AR5327+AR5296</f>
        <v>0</v>
      </c>
      <c r="AS5328" s="130">
        <f>AS5327+AS5296</f>
        <v>0</v>
      </c>
      <c r="AT5328" s="665"/>
      <c r="AU5328" s="130">
        <f t="shared" ref="AU5328:BE5328" si="7890">AU5327+AU5296</f>
        <v>0</v>
      </c>
      <c r="AV5328" s="665">
        <f t="shared" ref="AV5328" si="7891">AV5327+AV5296</f>
        <v>0</v>
      </c>
      <c r="AW5328" s="845">
        <f t="shared" si="7890"/>
        <v>0</v>
      </c>
      <c r="AX5328" s="314">
        <f t="shared" si="7890"/>
        <v>21597</v>
      </c>
      <c r="AY5328" s="131">
        <f t="shared" si="7890"/>
        <v>0</v>
      </c>
      <c r="AZ5328" s="132">
        <f t="shared" si="7890"/>
        <v>-21597</v>
      </c>
      <c r="BA5328" s="340" t="e">
        <f t="shared" si="7890"/>
        <v>#DIV/0!</v>
      </c>
      <c r="BB5328" s="310">
        <f t="shared" si="7890"/>
        <v>22106</v>
      </c>
      <c r="BC5328" s="131">
        <f t="shared" si="7890"/>
        <v>0</v>
      </c>
      <c r="BD5328" s="132">
        <f t="shared" si="7890"/>
        <v>-22106</v>
      </c>
      <c r="BE5328" s="340" t="e">
        <f t="shared" si="7890"/>
        <v>#DIV/0!</v>
      </c>
      <c r="BF5328" s="41"/>
      <c r="BG5328" s="826"/>
      <c r="BH5328" s="607"/>
      <c r="BI5328" s="41"/>
      <c r="BJ5328" s="41"/>
      <c r="BK5328" s="41"/>
      <c r="BL5328" s="41"/>
      <c r="BM5328" s="41"/>
      <c r="BN5328" s="41"/>
    </row>
    <row r="5329" spans="1:66" s="27" customFormat="1" ht="12.75" customHeight="1" x14ac:dyDescent="0.25">
      <c r="A5329" s="222"/>
      <c r="B5329" s="30"/>
      <c r="C5329" s="116"/>
      <c r="D5329" s="620"/>
      <c r="E5329" s="32"/>
      <c r="F5329" s="117"/>
      <c r="G5329" s="690"/>
      <c r="H5329" s="878"/>
      <c r="I5329" s="397"/>
      <c r="J5329" s="380"/>
      <c r="K5329" s="405" t="s">
        <v>208</v>
      </c>
      <c r="L5329" s="731">
        <v>0</v>
      </c>
      <c r="M5329" s="732">
        <v>0</v>
      </c>
      <c r="N5329" s="929">
        <v>0</v>
      </c>
      <c r="O5329" s="530">
        <v>0</v>
      </c>
      <c r="P5329" s="530">
        <v>0</v>
      </c>
      <c r="Q5329" s="641">
        <v>0</v>
      </c>
      <c r="R5329" s="537">
        <v>0</v>
      </c>
      <c r="S5329" s="537">
        <v>0</v>
      </c>
      <c r="T5329" s="537">
        <v>0</v>
      </c>
      <c r="U5329" s="537">
        <v>0</v>
      </c>
      <c r="V5329" s="537">
        <v>0</v>
      </c>
      <c r="W5329" s="530"/>
      <c r="X5329" s="142">
        <v>0</v>
      </c>
      <c r="Y5329" s="142">
        <v>0</v>
      </c>
      <c r="Z5329" s="537">
        <v>0</v>
      </c>
      <c r="AA5329" s="537">
        <v>0</v>
      </c>
      <c r="AB5329" s="530"/>
      <c r="AC5329" s="142">
        <v>0</v>
      </c>
      <c r="AD5329" s="530">
        <v>0</v>
      </c>
      <c r="AE5329" s="842">
        <v>0</v>
      </c>
      <c r="AF5329" s="929">
        <v>0</v>
      </c>
      <c r="AG5329" s="530">
        <v>0</v>
      </c>
      <c r="AH5329" s="530">
        <v>0</v>
      </c>
      <c r="AI5329" s="641">
        <v>0</v>
      </c>
      <c r="AJ5329" s="537">
        <v>0</v>
      </c>
      <c r="AK5329" s="537">
        <v>0</v>
      </c>
      <c r="AL5329" s="537">
        <v>0</v>
      </c>
      <c r="AM5329" s="537">
        <v>0</v>
      </c>
      <c r="AN5329" s="537">
        <v>0</v>
      </c>
      <c r="AO5329" s="530"/>
      <c r="AP5329" s="142">
        <v>0</v>
      </c>
      <c r="AQ5329" s="142">
        <v>0</v>
      </c>
      <c r="AR5329" s="537">
        <v>0</v>
      </c>
      <c r="AS5329" s="537">
        <v>0</v>
      </c>
      <c r="AT5329" s="530"/>
      <c r="AU5329" s="142">
        <v>0</v>
      </c>
      <c r="AV5329" s="530">
        <v>0</v>
      </c>
      <c r="AW5329" s="842">
        <v>0</v>
      </c>
      <c r="AX5329" s="115">
        <v>0</v>
      </c>
      <c r="AY5329" s="5">
        <v>0</v>
      </c>
      <c r="AZ5329" s="5">
        <v>0</v>
      </c>
      <c r="BA5329" s="335">
        <v>0</v>
      </c>
      <c r="BB5329" s="23">
        <v>0</v>
      </c>
      <c r="BC5329" s="5">
        <v>0</v>
      </c>
      <c r="BD5329" s="5">
        <v>0</v>
      </c>
      <c r="BE5329" s="335">
        <v>0</v>
      </c>
      <c r="BF5329" s="41"/>
      <c r="BG5329" s="826"/>
      <c r="BH5329" s="607"/>
      <c r="BI5329" s="40"/>
      <c r="BJ5329" s="40"/>
      <c r="BK5329" s="40"/>
      <c r="BL5329" s="40"/>
      <c r="BM5329" s="40"/>
      <c r="BN5329" s="40"/>
    </row>
    <row r="5330" spans="1:66" ht="12.75" customHeight="1" x14ac:dyDescent="0.25">
      <c r="A5330" s="21"/>
      <c r="B5330" s="112"/>
      <c r="C5330" s="116"/>
      <c r="D5330" s="623"/>
      <c r="E5330" s="278"/>
      <c r="F5330" s="116"/>
      <c r="G5330" s="700"/>
      <c r="H5330" s="888"/>
      <c r="I5330" s="580"/>
      <c r="J5330" s="573"/>
      <c r="K5330" s="405" t="s">
        <v>96</v>
      </c>
      <c r="L5330" s="738">
        <f t="shared" ref="L5330:V5330" si="7892">L5317</f>
        <v>215</v>
      </c>
      <c r="M5330" s="739">
        <f t="shared" si="7892"/>
        <v>215</v>
      </c>
      <c r="N5330" s="929">
        <f t="shared" ref="N5330:P5330" si="7893">N5317</f>
        <v>0</v>
      </c>
      <c r="O5330" s="530">
        <f t="shared" si="7893"/>
        <v>-215</v>
      </c>
      <c r="P5330" s="530" t="str">
        <f t="shared" si="7893"/>
        <v xml:space="preserve">0 </v>
      </c>
      <c r="Q5330" s="641">
        <f t="shared" si="7892"/>
        <v>0</v>
      </c>
      <c r="R5330" s="537">
        <f t="shared" si="7892"/>
        <v>0</v>
      </c>
      <c r="S5330" s="537">
        <f t="shared" si="7892"/>
        <v>0</v>
      </c>
      <c r="T5330" s="537">
        <f t="shared" si="7892"/>
        <v>0</v>
      </c>
      <c r="U5330" s="537">
        <f t="shared" si="7892"/>
        <v>0</v>
      </c>
      <c r="V5330" s="537">
        <f t="shared" si="7892"/>
        <v>0</v>
      </c>
      <c r="W5330" s="530"/>
      <c r="X5330" s="142">
        <f>X5317</f>
        <v>0</v>
      </c>
      <c r="Y5330" s="142">
        <f>Y5317</f>
        <v>0</v>
      </c>
      <c r="Z5330" s="537">
        <f>Z5317</f>
        <v>0</v>
      </c>
      <c r="AA5330" s="537">
        <f>AA5317</f>
        <v>0</v>
      </c>
      <c r="AB5330" s="530"/>
      <c r="AC5330" s="142">
        <f t="shared" ref="AC5330:AN5330" si="7894">AC5317</f>
        <v>0</v>
      </c>
      <c r="AD5330" s="530">
        <f>AD5317</f>
        <v>0</v>
      </c>
      <c r="AE5330" s="842">
        <f>AE5317</f>
        <v>0</v>
      </c>
      <c r="AF5330" s="929">
        <f t="shared" ref="AF5330:AH5330" si="7895">AF5317</f>
        <v>0</v>
      </c>
      <c r="AG5330" s="530">
        <f t="shared" si="7895"/>
        <v>-215</v>
      </c>
      <c r="AH5330" s="530" t="str">
        <f t="shared" si="7895"/>
        <v xml:space="preserve">0 </v>
      </c>
      <c r="AI5330" s="641">
        <f t="shared" si="7894"/>
        <v>0</v>
      </c>
      <c r="AJ5330" s="537">
        <f t="shared" si="7894"/>
        <v>0</v>
      </c>
      <c r="AK5330" s="537">
        <f t="shared" si="7894"/>
        <v>0</v>
      </c>
      <c r="AL5330" s="537">
        <f t="shared" si="7894"/>
        <v>0</v>
      </c>
      <c r="AM5330" s="537">
        <f t="shared" si="7894"/>
        <v>0</v>
      </c>
      <c r="AN5330" s="537">
        <f t="shared" si="7894"/>
        <v>0</v>
      </c>
      <c r="AO5330" s="530"/>
      <c r="AP5330" s="142">
        <f>AP5317</f>
        <v>0</v>
      </c>
      <c r="AQ5330" s="142">
        <f>AQ5317</f>
        <v>0</v>
      </c>
      <c r="AR5330" s="537">
        <f>AR5317</f>
        <v>0</v>
      </c>
      <c r="AS5330" s="537">
        <f>AS5317</f>
        <v>0</v>
      </c>
      <c r="AT5330" s="530"/>
      <c r="AU5330" s="142">
        <f t="shared" ref="AU5330:BE5330" si="7896">AU5317</f>
        <v>0</v>
      </c>
      <c r="AV5330" s="530">
        <f t="shared" ref="AV5330" si="7897">AV5317</f>
        <v>0</v>
      </c>
      <c r="AW5330" s="842">
        <f t="shared" si="7896"/>
        <v>0</v>
      </c>
      <c r="AX5330" s="115">
        <f t="shared" si="7896"/>
        <v>215</v>
      </c>
      <c r="AY5330" s="5">
        <f t="shared" si="7896"/>
        <v>0</v>
      </c>
      <c r="AZ5330" s="5">
        <f t="shared" si="7896"/>
        <v>-215</v>
      </c>
      <c r="BA5330" s="335">
        <f t="shared" si="7896"/>
        <v>-1</v>
      </c>
      <c r="BB5330" s="23">
        <f t="shared" si="7896"/>
        <v>215</v>
      </c>
      <c r="BC5330" s="5">
        <f t="shared" si="7896"/>
        <v>0</v>
      </c>
      <c r="BD5330" s="5">
        <f t="shared" si="7896"/>
        <v>-215</v>
      </c>
      <c r="BE5330" s="335">
        <f t="shared" si="7896"/>
        <v>-1</v>
      </c>
      <c r="BG5330" s="826"/>
      <c r="BH5330" s="607"/>
    </row>
    <row r="5331" spans="1:66" ht="12.75" customHeight="1" x14ac:dyDescent="0.25">
      <c r="A5331" s="21"/>
      <c r="B5331" s="112"/>
      <c r="C5331" s="116"/>
      <c r="D5331" s="623"/>
      <c r="E5331" s="278"/>
      <c r="F5331" s="116"/>
      <c r="G5331" s="700"/>
      <c r="H5331" s="888"/>
      <c r="I5331" s="580"/>
      <c r="J5331" s="573"/>
      <c r="K5331" s="405" t="s">
        <v>209</v>
      </c>
      <c r="L5331" s="738">
        <v>0</v>
      </c>
      <c r="M5331" s="739">
        <v>0</v>
      </c>
      <c r="N5331" s="929">
        <v>0</v>
      </c>
      <c r="O5331" s="530">
        <v>0</v>
      </c>
      <c r="P5331" s="530">
        <v>0</v>
      </c>
      <c r="Q5331" s="641">
        <v>0</v>
      </c>
      <c r="R5331" s="537">
        <v>0</v>
      </c>
      <c r="S5331" s="537">
        <v>0</v>
      </c>
      <c r="T5331" s="537">
        <v>0</v>
      </c>
      <c r="U5331" s="537">
        <v>0</v>
      </c>
      <c r="V5331" s="537">
        <v>0</v>
      </c>
      <c r="W5331" s="530"/>
      <c r="X5331" s="142">
        <v>0</v>
      </c>
      <c r="Y5331" s="142">
        <v>0</v>
      </c>
      <c r="Z5331" s="537">
        <v>0</v>
      </c>
      <c r="AA5331" s="537">
        <v>0</v>
      </c>
      <c r="AB5331" s="530"/>
      <c r="AC5331" s="142">
        <v>0</v>
      </c>
      <c r="AD5331" s="530">
        <v>0</v>
      </c>
      <c r="AE5331" s="842">
        <v>0</v>
      </c>
      <c r="AF5331" s="929">
        <v>0</v>
      </c>
      <c r="AG5331" s="530">
        <v>0</v>
      </c>
      <c r="AH5331" s="530">
        <v>0</v>
      </c>
      <c r="AI5331" s="641">
        <v>0</v>
      </c>
      <c r="AJ5331" s="537">
        <v>0</v>
      </c>
      <c r="AK5331" s="537">
        <v>0</v>
      </c>
      <c r="AL5331" s="537">
        <v>0</v>
      </c>
      <c r="AM5331" s="537">
        <v>0</v>
      </c>
      <c r="AN5331" s="537">
        <v>0</v>
      </c>
      <c r="AO5331" s="530"/>
      <c r="AP5331" s="142">
        <v>0</v>
      </c>
      <c r="AQ5331" s="142">
        <v>0</v>
      </c>
      <c r="AR5331" s="537">
        <v>0</v>
      </c>
      <c r="AS5331" s="537">
        <v>0</v>
      </c>
      <c r="AT5331" s="530"/>
      <c r="AU5331" s="142">
        <v>0</v>
      </c>
      <c r="AV5331" s="530">
        <v>0</v>
      </c>
      <c r="AW5331" s="842">
        <v>0</v>
      </c>
      <c r="AX5331" s="115">
        <v>0</v>
      </c>
      <c r="AY5331" s="5">
        <v>0</v>
      </c>
      <c r="AZ5331" s="5">
        <v>0</v>
      </c>
      <c r="BA5331" s="335">
        <v>0</v>
      </c>
      <c r="BB5331" s="23">
        <v>0</v>
      </c>
      <c r="BC5331" s="5">
        <v>0</v>
      </c>
      <c r="BD5331" s="5">
        <v>0</v>
      </c>
      <c r="BE5331" s="335">
        <v>0</v>
      </c>
      <c r="BG5331" s="826"/>
      <c r="BH5331" s="607"/>
    </row>
    <row r="5332" spans="1:66" ht="12.75" customHeight="1" x14ac:dyDescent="0.25">
      <c r="A5332" s="21"/>
      <c r="B5332" s="112"/>
      <c r="C5332" s="116"/>
      <c r="D5332" s="623"/>
      <c r="E5332" s="278"/>
      <c r="F5332" s="116"/>
      <c r="G5332" s="700"/>
      <c r="H5332" s="888"/>
      <c r="I5332" s="580"/>
      <c r="J5332" s="573"/>
      <c r="K5332" s="405" t="s">
        <v>210</v>
      </c>
      <c r="L5332" s="738">
        <v>0</v>
      </c>
      <c r="M5332" s="739">
        <v>0</v>
      </c>
      <c r="N5332" s="929">
        <v>0</v>
      </c>
      <c r="O5332" s="530">
        <v>0</v>
      </c>
      <c r="P5332" s="530">
        <v>0</v>
      </c>
      <c r="Q5332" s="641">
        <v>0</v>
      </c>
      <c r="R5332" s="537">
        <v>0</v>
      </c>
      <c r="S5332" s="537">
        <v>0</v>
      </c>
      <c r="T5332" s="537">
        <v>0</v>
      </c>
      <c r="U5332" s="537">
        <v>0</v>
      </c>
      <c r="V5332" s="537">
        <v>0</v>
      </c>
      <c r="W5332" s="530"/>
      <c r="X5332" s="142">
        <v>0</v>
      </c>
      <c r="Y5332" s="142">
        <v>0</v>
      </c>
      <c r="Z5332" s="537">
        <v>0</v>
      </c>
      <c r="AA5332" s="537">
        <v>0</v>
      </c>
      <c r="AB5332" s="530"/>
      <c r="AC5332" s="142">
        <v>0</v>
      </c>
      <c r="AD5332" s="530">
        <v>0</v>
      </c>
      <c r="AE5332" s="842">
        <v>0</v>
      </c>
      <c r="AF5332" s="929">
        <v>0</v>
      </c>
      <c r="AG5332" s="530">
        <v>0</v>
      </c>
      <c r="AH5332" s="530">
        <v>0</v>
      </c>
      <c r="AI5332" s="641">
        <v>0</v>
      </c>
      <c r="AJ5332" s="537">
        <v>0</v>
      </c>
      <c r="AK5332" s="537">
        <v>0</v>
      </c>
      <c r="AL5332" s="537">
        <v>0</v>
      </c>
      <c r="AM5332" s="537">
        <v>0</v>
      </c>
      <c r="AN5332" s="537">
        <v>0</v>
      </c>
      <c r="AO5332" s="530"/>
      <c r="AP5332" s="142">
        <v>0</v>
      </c>
      <c r="AQ5332" s="142">
        <v>0</v>
      </c>
      <c r="AR5332" s="537">
        <v>0</v>
      </c>
      <c r="AS5332" s="537">
        <v>0</v>
      </c>
      <c r="AT5332" s="530"/>
      <c r="AU5332" s="142">
        <v>0</v>
      </c>
      <c r="AV5332" s="530">
        <v>0</v>
      </c>
      <c r="AW5332" s="842">
        <v>0</v>
      </c>
      <c r="AX5332" s="115">
        <v>0</v>
      </c>
      <c r="AY5332" s="5">
        <v>0</v>
      </c>
      <c r="AZ5332" s="5">
        <v>0</v>
      </c>
      <c r="BA5332" s="335">
        <v>0</v>
      </c>
      <c r="BB5332" s="23">
        <v>0</v>
      </c>
      <c r="BC5332" s="5">
        <v>0</v>
      </c>
      <c r="BD5332" s="5">
        <v>0</v>
      </c>
      <c r="BE5332" s="335">
        <v>0</v>
      </c>
      <c r="BG5332" s="826"/>
      <c r="BH5332" s="607"/>
    </row>
    <row r="5333" spans="1:66" ht="12.75" customHeight="1" x14ac:dyDescent="0.25">
      <c r="A5333" s="21"/>
      <c r="B5333" s="112"/>
      <c r="C5333" s="116"/>
      <c r="D5333" s="623"/>
      <c r="E5333" s="278"/>
      <c r="F5333" s="116"/>
      <c r="G5333" s="700"/>
      <c r="H5333" s="888"/>
      <c r="I5333" s="580"/>
      <c r="J5333" s="573"/>
      <c r="K5333" s="406" t="s">
        <v>53</v>
      </c>
      <c r="L5333" s="738">
        <v>0</v>
      </c>
      <c r="M5333" s="739">
        <v>0</v>
      </c>
      <c r="N5333" s="929">
        <v>0</v>
      </c>
      <c r="O5333" s="530">
        <v>0</v>
      </c>
      <c r="P5333" s="530">
        <v>0</v>
      </c>
      <c r="Q5333" s="641">
        <v>0</v>
      </c>
      <c r="R5333" s="537">
        <v>0</v>
      </c>
      <c r="S5333" s="537">
        <v>0</v>
      </c>
      <c r="T5333" s="537">
        <v>0</v>
      </c>
      <c r="U5333" s="537">
        <v>0</v>
      </c>
      <c r="V5333" s="537">
        <v>0</v>
      </c>
      <c r="W5333" s="530"/>
      <c r="X5333" s="142">
        <v>0</v>
      </c>
      <c r="Y5333" s="142">
        <v>0</v>
      </c>
      <c r="Z5333" s="537">
        <v>0</v>
      </c>
      <c r="AA5333" s="537">
        <v>0</v>
      </c>
      <c r="AB5333" s="530"/>
      <c r="AC5333" s="142">
        <v>0</v>
      </c>
      <c r="AD5333" s="530">
        <v>0</v>
      </c>
      <c r="AE5333" s="842">
        <v>0</v>
      </c>
      <c r="AF5333" s="929">
        <v>0</v>
      </c>
      <c r="AG5333" s="530">
        <v>0</v>
      </c>
      <c r="AH5333" s="530">
        <v>0</v>
      </c>
      <c r="AI5333" s="641">
        <v>0</v>
      </c>
      <c r="AJ5333" s="537">
        <v>0</v>
      </c>
      <c r="AK5333" s="537">
        <v>0</v>
      </c>
      <c r="AL5333" s="537">
        <v>0</v>
      </c>
      <c r="AM5333" s="537">
        <v>0</v>
      </c>
      <c r="AN5333" s="537">
        <v>0</v>
      </c>
      <c r="AO5333" s="530"/>
      <c r="AP5333" s="142">
        <v>0</v>
      </c>
      <c r="AQ5333" s="142">
        <v>0</v>
      </c>
      <c r="AR5333" s="537">
        <v>0</v>
      </c>
      <c r="AS5333" s="537">
        <v>0</v>
      </c>
      <c r="AT5333" s="530"/>
      <c r="AU5333" s="142">
        <v>0</v>
      </c>
      <c r="AV5333" s="530">
        <v>0</v>
      </c>
      <c r="AW5333" s="842">
        <v>0</v>
      </c>
      <c r="AX5333" s="115">
        <v>0</v>
      </c>
      <c r="AY5333" s="5">
        <v>0</v>
      </c>
      <c r="AZ5333" s="5">
        <v>0</v>
      </c>
      <c r="BA5333" s="335">
        <v>0</v>
      </c>
      <c r="BB5333" s="23">
        <v>0</v>
      </c>
      <c r="BC5333" s="5">
        <v>0</v>
      </c>
      <c r="BD5333" s="5">
        <v>0</v>
      </c>
      <c r="BE5333" s="335">
        <v>0</v>
      </c>
      <c r="BG5333" s="826"/>
      <c r="BH5333" s="607"/>
    </row>
    <row r="5334" spans="1:66" ht="12.75" customHeight="1" x14ac:dyDescent="0.25">
      <c r="A5334" s="21"/>
      <c r="B5334" s="112"/>
      <c r="C5334" s="116"/>
      <c r="D5334" s="623"/>
      <c r="E5334" s="278"/>
      <c r="F5334" s="116"/>
      <c r="G5334" s="700"/>
      <c r="H5334" s="888"/>
      <c r="I5334" s="580"/>
      <c r="J5334" s="573"/>
      <c r="K5334" s="406"/>
      <c r="L5334" s="738"/>
      <c r="M5334" s="739"/>
      <c r="N5334" s="929"/>
      <c r="O5334" s="530"/>
      <c r="P5334" s="530"/>
      <c r="Q5334" s="641"/>
      <c r="R5334" s="537"/>
      <c r="S5334" s="537"/>
      <c r="T5334" s="537"/>
      <c r="U5334" s="537"/>
      <c r="V5334" s="537"/>
      <c r="W5334" s="531"/>
      <c r="X5334" s="140"/>
      <c r="Y5334" s="140"/>
      <c r="Z5334" s="551"/>
      <c r="AA5334" s="551"/>
      <c r="AB5334" s="531"/>
      <c r="AC5334" s="142"/>
      <c r="AD5334" s="530"/>
      <c r="AE5334" s="842"/>
      <c r="AF5334" s="929"/>
      <c r="AG5334" s="530"/>
      <c r="AH5334" s="530"/>
      <c r="AI5334" s="641"/>
      <c r="AJ5334" s="537"/>
      <c r="AK5334" s="537"/>
      <c r="AL5334" s="537"/>
      <c r="AM5334" s="537"/>
      <c r="AN5334" s="537"/>
      <c r="AO5334" s="531"/>
      <c r="AP5334" s="140"/>
      <c r="AQ5334" s="140"/>
      <c r="AR5334" s="551"/>
      <c r="AS5334" s="551"/>
      <c r="AT5334" s="531"/>
      <c r="AU5334" s="142"/>
      <c r="AV5334" s="530"/>
      <c r="AW5334" s="842"/>
      <c r="AX5334" s="115"/>
      <c r="AY5334" s="5"/>
      <c r="AZ5334" s="5"/>
      <c r="BA5334" s="335"/>
      <c r="BC5334" s="5"/>
      <c r="BD5334" s="5"/>
      <c r="BE5334" s="335"/>
      <c r="BG5334" s="826"/>
      <c r="BH5334" s="607"/>
    </row>
    <row r="5335" spans="1:66" ht="12.75" customHeight="1" x14ac:dyDescent="0.25">
      <c r="A5335" s="21"/>
      <c r="B5335" s="112"/>
      <c r="C5335" s="116"/>
      <c r="D5335" s="623"/>
      <c r="E5335" s="278"/>
      <c r="F5335" s="116"/>
      <c r="G5335" s="700"/>
      <c r="H5335" s="888"/>
      <c r="I5335" s="580"/>
      <c r="J5335" s="573"/>
      <c r="K5335" s="408"/>
      <c r="L5335" s="738"/>
      <c r="M5335" s="739"/>
      <c r="N5335" s="931"/>
      <c r="O5335" s="923"/>
      <c r="P5335" s="923"/>
      <c r="Q5335" s="641"/>
      <c r="R5335" s="537"/>
      <c r="S5335" s="537"/>
      <c r="T5335" s="537"/>
      <c r="U5335" s="537"/>
      <c r="V5335" s="537"/>
      <c r="W5335" s="531"/>
      <c r="X5335" s="141"/>
      <c r="Y5335" s="141"/>
      <c r="Z5335" s="552"/>
      <c r="AA5335" s="552"/>
      <c r="AB5335" s="531"/>
      <c r="AC5335" s="593"/>
      <c r="AD5335" s="923"/>
      <c r="AE5335" s="846"/>
      <c r="AF5335" s="931"/>
      <c r="AG5335" s="923"/>
      <c r="AH5335" s="923"/>
      <c r="AI5335" s="641"/>
      <c r="AJ5335" s="537"/>
      <c r="AK5335" s="537"/>
      <c r="AL5335" s="537"/>
      <c r="AM5335" s="537"/>
      <c r="AN5335" s="537"/>
      <c r="AO5335" s="531"/>
      <c r="AP5335" s="141"/>
      <c r="AQ5335" s="141"/>
      <c r="AR5335" s="552"/>
      <c r="AS5335" s="552"/>
      <c r="AT5335" s="531"/>
      <c r="AU5335" s="593"/>
      <c r="AV5335" s="923"/>
      <c r="AW5335" s="846"/>
      <c r="AX5335" s="115"/>
      <c r="AY5335" s="5"/>
      <c r="AZ5335" s="5"/>
      <c r="BA5335" s="335"/>
      <c r="BC5335" s="5"/>
      <c r="BD5335" s="5"/>
      <c r="BE5335" s="335"/>
      <c r="BG5335" s="826"/>
      <c r="BH5335" s="607"/>
    </row>
    <row r="5336" spans="1:66" ht="12.75" customHeight="1" x14ac:dyDescent="0.25">
      <c r="A5336" s="21"/>
      <c r="B5336" s="112"/>
      <c r="C5336" s="116"/>
      <c r="D5336" s="623"/>
      <c r="E5336" s="278"/>
      <c r="F5336" s="116"/>
      <c r="G5336" s="700"/>
      <c r="H5336" s="888"/>
      <c r="I5336" s="580"/>
      <c r="J5336" s="573"/>
      <c r="K5336" s="400" t="s">
        <v>6658</v>
      </c>
      <c r="L5336" s="738"/>
      <c r="M5336" s="739"/>
      <c r="N5336" s="931"/>
      <c r="O5336" s="923"/>
      <c r="P5336" s="923"/>
      <c r="Q5336" s="641"/>
      <c r="R5336" s="537"/>
      <c r="S5336" s="537"/>
      <c r="T5336" s="537"/>
      <c r="U5336" s="537"/>
      <c r="V5336" s="537"/>
      <c r="W5336" s="531"/>
      <c r="X5336" s="141"/>
      <c r="Y5336" s="141"/>
      <c r="Z5336" s="552"/>
      <c r="AA5336" s="552"/>
      <c r="AB5336" s="531"/>
      <c r="AC5336" s="593"/>
      <c r="AD5336" s="923"/>
      <c r="AE5336" s="846"/>
      <c r="AF5336" s="931"/>
      <c r="AG5336" s="923"/>
      <c r="AH5336" s="923"/>
      <c r="AI5336" s="641"/>
      <c r="AJ5336" s="537"/>
      <c r="AK5336" s="537"/>
      <c r="AL5336" s="537"/>
      <c r="AM5336" s="537"/>
      <c r="AN5336" s="537"/>
      <c r="AO5336" s="531"/>
      <c r="AP5336" s="141"/>
      <c r="AQ5336" s="141"/>
      <c r="AR5336" s="552"/>
      <c r="AS5336" s="552"/>
      <c r="AT5336" s="531"/>
      <c r="AU5336" s="593"/>
      <c r="AV5336" s="923"/>
      <c r="AW5336" s="846"/>
      <c r="AX5336" s="115"/>
      <c r="AY5336" s="5"/>
      <c r="AZ5336" s="5"/>
      <c r="BA5336" s="335"/>
      <c r="BC5336" s="5"/>
      <c r="BD5336" s="5"/>
      <c r="BE5336" s="335"/>
      <c r="BG5336" s="826"/>
      <c r="BH5336" s="607"/>
    </row>
    <row r="5337" spans="1:66" x14ac:dyDescent="0.25">
      <c r="A5337" s="21"/>
      <c r="B5337" s="112"/>
      <c r="C5337" s="116"/>
      <c r="D5337" s="623"/>
      <c r="E5337" s="278"/>
      <c r="F5337" s="116"/>
      <c r="G5337" s="700"/>
      <c r="H5337" s="888"/>
      <c r="I5337" s="580"/>
      <c r="J5337" s="573"/>
      <c r="K5337" s="400" t="s">
        <v>188</v>
      </c>
      <c r="L5337" s="738"/>
      <c r="M5337" s="739"/>
      <c r="N5337" s="931"/>
      <c r="O5337" s="923"/>
      <c r="P5337" s="923"/>
      <c r="Q5337" s="641"/>
      <c r="R5337" s="537"/>
      <c r="S5337" s="537"/>
      <c r="T5337" s="537"/>
      <c r="U5337" s="537"/>
      <c r="V5337" s="537"/>
      <c r="W5337" s="531"/>
      <c r="X5337" s="141"/>
      <c r="Y5337" s="141"/>
      <c r="Z5337" s="552"/>
      <c r="AA5337" s="552"/>
      <c r="AB5337" s="531"/>
      <c r="AC5337" s="593"/>
      <c r="AD5337" s="923"/>
      <c r="AE5337" s="846"/>
      <c r="AF5337" s="931"/>
      <c r="AG5337" s="923"/>
      <c r="AH5337" s="923"/>
      <c r="AI5337" s="641"/>
      <c r="AJ5337" s="537"/>
      <c r="AK5337" s="537"/>
      <c r="AL5337" s="537"/>
      <c r="AM5337" s="537"/>
      <c r="AN5337" s="537"/>
      <c r="AO5337" s="531"/>
      <c r="AP5337" s="141"/>
      <c r="AQ5337" s="141"/>
      <c r="AR5337" s="552"/>
      <c r="AS5337" s="552"/>
      <c r="AT5337" s="531"/>
      <c r="AU5337" s="593"/>
      <c r="AV5337" s="923"/>
      <c r="AW5337" s="846"/>
      <c r="AX5337" s="115"/>
      <c r="AY5337" s="5"/>
      <c r="AZ5337" s="5"/>
      <c r="BA5337" s="335"/>
      <c r="BC5337" s="5"/>
      <c r="BD5337" s="5"/>
      <c r="BE5337" s="335"/>
      <c r="BG5337" s="826"/>
      <c r="BH5337" s="607"/>
    </row>
    <row r="5338" spans="1:66" ht="12.75" customHeight="1" x14ac:dyDescent="0.25">
      <c r="A5338" s="222"/>
      <c r="C5338" s="116"/>
      <c r="D5338" s="620"/>
      <c r="F5338" s="117"/>
      <c r="G5338" s="694"/>
      <c r="H5338" s="878"/>
      <c r="I5338" s="397"/>
      <c r="J5338" s="380"/>
      <c r="K5338" s="445"/>
      <c r="L5338" s="731"/>
      <c r="M5338" s="732"/>
      <c r="N5338" s="929"/>
      <c r="O5338" s="530"/>
      <c r="P5338" s="530"/>
      <c r="Q5338" s="641"/>
      <c r="R5338" s="537"/>
      <c r="S5338" s="537"/>
      <c r="T5338" s="537"/>
      <c r="U5338" s="537"/>
      <c r="V5338" s="537"/>
      <c r="W5338" s="531"/>
      <c r="X5338" s="140"/>
      <c r="Y5338" s="140"/>
      <c r="Z5338" s="551"/>
      <c r="AA5338" s="551"/>
      <c r="AB5338" s="531"/>
      <c r="AC5338" s="142"/>
      <c r="AD5338" s="530"/>
      <c r="AE5338" s="842"/>
      <c r="AF5338" s="929"/>
      <c r="AG5338" s="530"/>
      <c r="AH5338" s="530"/>
      <c r="AI5338" s="641"/>
      <c r="AJ5338" s="537"/>
      <c r="AK5338" s="537"/>
      <c r="AL5338" s="537"/>
      <c r="AM5338" s="537"/>
      <c r="AN5338" s="537"/>
      <c r="AO5338" s="531"/>
      <c r="AP5338" s="140"/>
      <c r="AQ5338" s="140"/>
      <c r="AR5338" s="551"/>
      <c r="AS5338" s="551"/>
      <c r="AT5338" s="531"/>
      <c r="AU5338" s="142"/>
      <c r="AV5338" s="530"/>
      <c r="AW5338" s="842"/>
      <c r="AX5338" s="115"/>
      <c r="AY5338" s="5"/>
      <c r="AZ5338" s="5"/>
      <c r="BA5338" s="335"/>
      <c r="BC5338" s="5"/>
      <c r="BD5338" s="5"/>
      <c r="BE5338" s="335"/>
      <c r="BG5338" s="826"/>
      <c r="BH5338" s="607"/>
    </row>
    <row r="5339" spans="1:66" ht="35.1" customHeight="1" x14ac:dyDescent="0.25">
      <c r="A5339" s="193" t="s">
        <v>6128</v>
      </c>
      <c r="B5339" s="210">
        <v>15</v>
      </c>
      <c r="C5339" s="120" t="s">
        <v>71</v>
      </c>
      <c r="D5339" s="620">
        <v>1000</v>
      </c>
      <c r="E5339" s="279"/>
      <c r="F5339" s="120">
        <v>12</v>
      </c>
      <c r="G5339" s="699">
        <v>1</v>
      </c>
      <c r="H5339" s="891" t="str">
        <f t="shared" ref="H5339:H5395" si="7898">LEFT(J5339,3)</f>
        <v>061</v>
      </c>
      <c r="I5339" s="580" t="s">
        <v>3257</v>
      </c>
      <c r="J5339" s="573" t="s">
        <v>2400</v>
      </c>
      <c r="K5339" s="500" t="s">
        <v>1876</v>
      </c>
      <c r="L5339" s="733">
        <v>92</v>
      </c>
      <c r="M5339" s="734">
        <v>92</v>
      </c>
      <c r="N5339" s="931"/>
      <c r="O5339" s="530">
        <f t="shared" ref="O5339:O5357" si="7899">IF(N5339&gt;L5339,"0 ",N5339-L5339)</f>
        <v>-92</v>
      </c>
      <c r="P5339" s="530" t="str">
        <f t="shared" ref="P5339:P5357" si="7900">IF(N5339&lt;L5339,"0 ",N5339-L5339)</f>
        <v xml:space="preserve">0 </v>
      </c>
      <c r="Q5339" s="646"/>
      <c r="R5339" s="536"/>
      <c r="S5339" s="536"/>
      <c r="T5339" s="536"/>
      <c r="U5339" s="536"/>
      <c r="V5339" s="536"/>
      <c r="W5339" s="683" t="str">
        <f t="shared" ref="W5339:W5357" si="7901">IF(SUM(Q5339:V5339)=X5339,"OK",SUM(Q5339:V5339)-X5339)</f>
        <v>OK</v>
      </c>
      <c r="X5339" s="141"/>
      <c r="Y5339" s="141"/>
      <c r="Z5339" s="552"/>
      <c r="AA5339" s="552"/>
      <c r="AB5339" s="683" t="str">
        <f t="shared" ref="AB5339:AB5357" si="7902">IF(SUM(Z5339:AA5339)=AC5339,"OK",SUM(Z5339:AA5339)-AC5339)</f>
        <v>OK</v>
      </c>
      <c r="AC5339" s="593"/>
      <c r="AD5339" s="530">
        <f t="shared" ref="AD5339:AD5357" si="7903">X5339+Y5339+AC5339</f>
        <v>0</v>
      </c>
      <c r="AE5339" s="842">
        <f t="shared" ref="AE5339:AE5357" si="7904">N5339+AD5339</f>
        <v>0</v>
      </c>
      <c r="AF5339" s="931"/>
      <c r="AG5339" s="530">
        <f t="shared" ref="AG5339:AG5357" si="7905">IF(AF5339&gt;M5339,"0 ",AF5339-M5339)</f>
        <v>-92</v>
      </c>
      <c r="AH5339" s="530" t="str">
        <f t="shared" ref="AH5339:AH5357" si="7906">IF(AF5339&lt;M5339,"0 ",AF5339-M5339)</f>
        <v xml:space="preserve">0 </v>
      </c>
      <c r="AI5339" s="641"/>
      <c r="AJ5339" s="537"/>
      <c r="AK5339" s="537"/>
      <c r="AL5339" s="537"/>
      <c r="AM5339" s="537"/>
      <c r="AN5339" s="537"/>
      <c r="AO5339" s="683" t="str">
        <f t="shared" ref="AO5339:AO5357" si="7907">IF(SUM(AI5339:AN5339)=AP5339,"OK",SUM(AI5339:AN5339)-AP5339)</f>
        <v>OK</v>
      </c>
      <c r="AP5339" s="141"/>
      <c r="AQ5339" s="141"/>
      <c r="AR5339" s="552"/>
      <c r="AS5339" s="552"/>
      <c r="AT5339" s="683" t="str">
        <f t="shared" ref="AT5339:AT5357" si="7908">IF(SUM(AR5339:AS5339)=AU5339,"OK",SUM(AR5339:AS5339)-AU5339)</f>
        <v>OK</v>
      </c>
      <c r="AU5339" s="593"/>
      <c r="AV5339" s="530">
        <f t="shared" ref="AV5339:AV5357" si="7909">AP5339+AQ5339+AU5339</f>
        <v>0</v>
      </c>
      <c r="AW5339" s="842">
        <f t="shared" ref="AW5339:AW5357" si="7910">AF5339+AV5339</f>
        <v>0</v>
      </c>
      <c r="AX5339" s="121">
        <f t="shared" ref="AX5339:AX5357" si="7911">L5339</f>
        <v>92</v>
      </c>
      <c r="AY5339" s="111">
        <f t="shared" ref="AY5339:AY5357" si="7912">AE5339</f>
        <v>0</v>
      </c>
      <c r="AZ5339" s="122">
        <f>AY5339-AX5339</f>
        <v>-92</v>
      </c>
      <c r="BA5339" s="343">
        <f>AZ5339/AX5339</f>
        <v>-1</v>
      </c>
      <c r="BB5339" s="324">
        <f t="shared" ref="BB5339:BB5357" si="7913">M5339</f>
        <v>92</v>
      </c>
      <c r="BC5339" s="111">
        <f>AW5339</f>
        <v>0</v>
      </c>
      <c r="BD5339" s="122">
        <f>BC5339-BB5339</f>
        <v>-92</v>
      </c>
      <c r="BE5339" s="343">
        <f>BD5339/BB5339</f>
        <v>-1</v>
      </c>
      <c r="BG5339" s="826" t="str">
        <f t="shared" ref="BG5339:BG5357" si="7914">RIGHT(LEFT(I5339,3),2)&amp;"."&amp;RIGHT(LEFT(I5339,5),2)</f>
        <v>12.11</v>
      </c>
      <c r="BH5339" s="607" t="b">
        <f>COUNTIF('Codes SEC'!$B$2:$B$250,Ministres!BG5339)&gt;0</f>
        <v>1</v>
      </c>
    </row>
    <row r="5340" spans="1:66" ht="35.1" customHeight="1" x14ac:dyDescent="0.25">
      <c r="A5340" s="21" t="s">
        <v>6128</v>
      </c>
      <c r="B5340" s="112">
        <v>15</v>
      </c>
      <c r="C5340" s="116" t="s">
        <v>71</v>
      </c>
      <c r="D5340" s="620">
        <v>1000</v>
      </c>
      <c r="E5340" s="278"/>
      <c r="F5340" s="116">
        <v>12</v>
      </c>
      <c r="G5340" s="700">
        <v>1</v>
      </c>
      <c r="H5340" s="888" t="str">
        <f t="shared" si="7898"/>
        <v>061</v>
      </c>
      <c r="I5340" s="580" t="s">
        <v>3257</v>
      </c>
      <c r="J5340" s="573" t="s">
        <v>2401</v>
      </c>
      <c r="K5340" s="408" t="s">
        <v>5033</v>
      </c>
      <c r="L5340" s="733">
        <v>2190</v>
      </c>
      <c r="M5340" s="734">
        <v>2669</v>
      </c>
      <c r="N5340" s="931"/>
      <c r="O5340" s="530">
        <f t="shared" si="7899"/>
        <v>-2190</v>
      </c>
      <c r="P5340" s="530" t="str">
        <f t="shared" si="7900"/>
        <v xml:space="preserve">0 </v>
      </c>
      <c r="Q5340" s="646"/>
      <c r="R5340" s="536"/>
      <c r="S5340" s="536"/>
      <c r="T5340" s="536"/>
      <c r="U5340" s="536"/>
      <c r="V5340" s="536"/>
      <c r="W5340" s="683" t="str">
        <f t="shared" si="7901"/>
        <v>OK</v>
      </c>
      <c r="X5340" s="141"/>
      <c r="Y5340" s="141"/>
      <c r="Z5340" s="552"/>
      <c r="AA5340" s="552"/>
      <c r="AB5340" s="683" t="str">
        <f t="shared" si="7902"/>
        <v>OK</v>
      </c>
      <c r="AC5340" s="593"/>
      <c r="AD5340" s="530">
        <f t="shared" si="7903"/>
        <v>0</v>
      </c>
      <c r="AE5340" s="842">
        <f t="shared" si="7904"/>
        <v>0</v>
      </c>
      <c r="AF5340" s="931"/>
      <c r="AG5340" s="530">
        <f t="shared" si="7905"/>
        <v>-2669</v>
      </c>
      <c r="AH5340" s="530" t="str">
        <f t="shared" si="7906"/>
        <v xml:space="preserve">0 </v>
      </c>
      <c r="AI5340" s="641"/>
      <c r="AJ5340" s="537"/>
      <c r="AK5340" s="537"/>
      <c r="AL5340" s="537"/>
      <c r="AM5340" s="537"/>
      <c r="AN5340" s="537"/>
      <c r="AO5340" s="683" t="str">
        <f t="shared" si="7907"/>
        <v>OK</v>
      </c>
      <c r="AP5340" s="141"/>
      <c r="AQ5340" s="141"/>
      <c r="AR5340" s="552"/>
      <c r="AS5340" s="552"/>
      <c r="AT5340" s="683" t="str">
        <f t="shared" si="7908"/>
        <v>OK</v>
      </c>
      <c r="AU5340" s="593"/>
      <c r="AV5340" s="530">
        <f t="shared" si="7909"/>
        <v>0</v>
      </c>
      <c r="AW5340" s="842">
        <f t="shared" si="7910"/>
        <v>0</v>
      </c>
      <c r="AX5340" s="115">
        <f t="shared" si="7911"/>
        <v>2190</v>
      </c>
      <c r="AY5340" s="5">
        <f t="shared" si="7912"/>
        <v>0</v>
      </c>
      <c r="AZ5340" s="7">
        <f t="shared" ref="AZ5340:AZ5350" si="7915">AY5340-AX5340</f>
        <v>-2190</v>
      </c>
      <c r="BA5340" s="335">
        <f t="shared" ref="BA5340:BA5350" si="7916">AZ5340/AX5340</f>
        <v>-1</v>
      </c>
      <c r="BB5340" s="23">
        <f t="shared" si="7913"/>
        <v>2669</v>
      </c>
      <c r="BC5340" s="5">
        <f t="shared" ref="BC5340:BC5350" si="7917">AW5340</f>
        <v>0</v>
      </c>
      <c r="BD5340" s="7">
        <f t="shared" ref="BD5340:BD5350" si="7918">BC5340-BB5340</f>
        <v>-2669</v>
      </c>
      <c r="BE5340" s="335">
        <f t="shared" ref="BE5340:BE5350" si="7919">BD5340/BB5340</f>
        <v>-1</v>
      </c>
      <c r="BG5340" s="826" t="str">
        <f t="shared" si="7914"/>
        <v>12.11</v>
      </c>
      <c r="BH5340" s="607" t="b">
        <f>COUNTIF('Codes SEC'!$B$2:$B$250,Ministres!BG5340)&gt;0</f>
        <v>1</v>
      </c>
    </row>
    <row r="5341" spans="1:66" ht="35.1" customHeight="1" x14ac:dyDescent="0.25">
      <c r="A5341" s="21" t="s">
        <v>6128</v>
      </c>
      <c r="B5341" s="112">
        <v>15</v>
      </c>
      <c r="C5341" s="116" t="s">
        <v>71</v>
      </c>
      <c r="D5341" s="620">
        <v>1000</v>
      </c>
      <c r="E5341" s="284"/>
      <c r="F5341" s="116">
        <v>12</v>
      </c>
      <c r="G5341" s="700">
        <v>1</v>
      </c>
      <c r="H5341" s="888" t="str">
        <f t="shared" si="7898"/>
        <v>061</v>
      </c>
      <c r="I5341" s="580" t="s">
        <v>3257</v>
      </c>
      <c r="J5341" s="573" t="s">
        <v>2402</v>
      </c>
      <c r="K5341" s="408" t="s">
        <v>5034</v>
      </c>
      <c r="L5341" s="733">
        <v>298</v>
      </c>
      <c r="M5341" s="734">
        <v>298</v>
      </c>
      <c r="N5341" s="931"/>
      <c r="O5341" s="530">
        <f t="shared" si="7899"/>
        <v>-298</v>
      </c>
      <c r="P5341" s="530" t="str">
        <f t="shared" si="7900"/>
        <v xml:space="preserve">0 </v>
      </c>
      <c r="Q5341" s="646"/>
      <c r="R5341" s="536"/>
      <c r="S5341" s="536"/>
      <c r="T5341" s="536"/>
      <c r="U5341" s="536"/>
      <c r="V5341" s="536"/>
      <c r="W5341" s="683" t="str">
        <f t="shared" si="7901"/>
        <v>OK</v>
      </c>
      <c r="X5341" s="141"/>
      <c r="Y5341" s="141"/>
      <c r="Z5341" s="552"/>
      <c r="AA5341" s="552"/>
      <c r="AB5341" s="683" t="str">
        <f t="shared" si="7902"/>
        <v>OK</v>
      </c>
      <c r="AC5341" s="593"/>
      <c r="AD5341" s="530">
        <f t="shared" si="7903"/>
        <v>0</v>
      </c>
      <c r="AE5341" s="842">
        <f t="shared" si="7904"/>
        <v>0</v>
      </c>
      <c r="AF5341" s="931"/>
      <c r="AG5341" s="530">
        <f t="shared" si="7905"/>
        <v>-298</v>
      </c>
      <c r="AH5341" s="530" t="str">
        <f t="shared" si="7906"/>
        <v xml:space="preserve">0 </v>
      </c>
      <c r="AI5341" s="641"/>
      <c r="AJ5341" s="537"/>
      <c r="AK5341" s="537"/>
      <c r="AL5341" s="537"/>
      <c r="AM5341" s="537"/>
      <c r="AN5341" s="537"/>
      <c r="AO5341" s="683" t="str">
        <f t="shared" si="7907"/>
        <v>OK</v>
      </c>
      <c r="AP5341" s="141"/>
      <c r="AQ5341" s="141"/>
      <c r="AR5341" s="552"/>
      <c r="AS5341" s="552"/>
      <c r="AT5341" s="683" t="str">
        <f t="shared" si="7908"/>
        <v>OK</v>
      </c>
      <c r="AU5341" s="593"/>
      <c r="AV5341" s="530">
        <f t="shared" si="7909"/>
        <v>0</v>
      </c>
      <c r="AW5341" s="842">
        <f t="shared" si="7910"/>
        <v>0</v>
      </c>
      <c r="AX5341" s="115">
        <f t="shared" si="7911"/>
        <v>298</v>
      </c>
      <c r="AY5341" s="5">
        <f t="shared" si="7912"/>
        <v>0</v>
      </c>
      <c r="AZ5341" s="7">
        <f t="shared" si="7915"/>
        <v>-298</v>
      </c>
      <c r="BA5341" s="335">
        <f t="shared" si="7916"/>
        <v>-1</v>
      </c>
      <c r="BB5341" s="23">
        <f t="shared" si="7913"/>
        <v>298</v>
      </c>
      <c r="BC5341" s="5">
        <f t="shared" si="7917"/>
        <v>0</v>
      </c>
      <c r="BD5341" s="7">
        <f t="shared" si="7918"/>
        <v>-298</v>
      </c>
      <c r="BE5341" s="335">
        <f t="shared" si="7919"/>
        <v>-1</v>
      </c>
      <c r="BG5341" s="826" t="str">
        <f t="shared" si="7914"/>
        <v>12.11</v>
      </c>
      <c r="BH5341" s="607" t="b">
        <f>COUNTIF('Codes SEC'!$B$2:$B$250,Ministres!BG5341)&gt;0</f>
        <v>1</v>
      </c>
    </row>
    <row r="5342" spans="1:66" ht="35.1" customHeight="1" x14ac:dyDescent="0.25">
      <c r="A5342" s="193" t="s">
        <v>6128</v>
      </c>
      <c r="B5342" s="583">
        <v>15</v>
      </c>
      <c r="C5342" s="120" t="s">
        <v>71</v>
      </c>
      <c r="D5342" s="622">
        <v>1000</v>
      </c>
      <c r="E5342" s="584"/>
      <c r="F5342" s="120">
        <v>12</v>
      </c>
      <c r="G5342" s="699">
        <v>1</v>
      </c>
      <c r="H5342" s="891" t="str">
        <f t="shared" si="7898"/>
        <v>061</v>
      </c>
      <c r="I5342" s="605" t="s">
        <v>3257</v>
      </c>
      <c r="J5342" s="573" t="s">
        <v>5071</v>
      </c>
      <c r="K5342" s="422" t="s">
        <v>5236</v>
      </c>
      <c r="L5342" s="733">
        <v>0</v>
      </c>
      <c r="M5342" s="734">
        <v>0</v>
      </c>
      <c r="N5342" s="931"/>
      <c r="O5342" s="530">
        <f t="shared" si="7899"/>
        <v>0</v>
      </c>
      <c r="P5342" s="530">
        <f t="shared" si="7900"/>
        <v>0</v>
      </c>
      <c r="Q5342" s="646"/>
      <c r="R5342" s="536"/>
      <c r="S5342" s="536"/>
      <c r="T5342" s="536"/>
      <c r="U5342" s="536"/>
      <c r="V5342" s="536"/>
      <c r="W5342" s="683" t="str">
        <f>IF(SUM(Q5342:V5342)=X5342,"OK",SUM(Q5342:V5342)-X5342)</f>
        <v>OK</v>
      </c>
      <c r="X5342" s="141"/>
      <c r="Y5342" s="141"/>
      <c r="Z5342" s="552"/>
      <c r="AA5342" s="552"/>
      <c r="AB5342" s="683" t="str">
        <f>IF(SUM(Z5342:AA5342)=AC5342,"OK",SUM(Z5342:AA5342)-AC5342)</f>
        <v>OK</v>
      </c>
      <c r="AC5342" s="593"/>
      <c r="AD5342" s="530">
        <f t="shared" si="7903"/>
        <v>0</v>
      </c>
      <c r="AE5342" s="842">
        <f t="shared" si="7904"/>
        <v>0</v>
      </c>
      <c r="AF5342" s="931"/>
      <c r="AG5342" s="530">
        <f t="shared" si="7905"/>
        <v>0</v>
      </c>
      <c r="AH5342" s="530">
        <f t="shared" si="7906"/>
        <v>0</v>
      </c>
      <c r="AI5342" s="641"/>
      <c r="AJ5342" s="537"/>
      <c r="AK5342" s="537"/>
      <c r="AL5342" s="537"/>
      <c r="AM5342" s="537"/>
      <c r="AN5342" s="537"/>
      <c r="AO5342" s="683" t="str">
        <f>IF(SUM(AI5342:AN5342)=AP5342,"OK",SUM(AI5342:AN5342)-AP5342)</f>
        <v>OK</v>
      </c>
      <c r="AP5342" s="141"/>
      <c r="AQ5342" s="141"/>
      <c r="AR5342" s="552"/>
      <c r="AS5342" s="552"/>
      <c r="AT5342" s="683" t="str">
        <f>IF(SUM(AR5342:AS5342)=AU5342,"OK",SUM(AR5342:AS5342)-AU5342)</f>
        <v>OK</v>
      </c>
      <c r="AU5342" s="593"/>
      <c r="AV5342" s="530">
        <f t="shared" si="7909"/>
        <v>0</v>
      </c>
      <c r="AW5342" s="842">
        <f t="shared" si="7910"/>
        <v>0</v>
      </c>
      <c r="AX5342" s="115">
        <f t="shared" si="7911"/>
        <v>0</v>
      </c>
      <c r="AY5342" s="5">
        <f t="shared" si="7912"/>
        <v>0</v>
      </c>
      <c r="AZ5342" s="7">
        <f>AY5342-AX5342</f>
        <v>0</v>
      </c>
      <c r="BA5342" s="335" t="e">
        <f>AZ5342/AX5342</f>
        <v>#DIV/0!</v>
      </c>
      <c r="BB5342" s="23">
        <f t="shared" si="7913"/>
        <v>0</v>
      </c>
      <c r="BC5342" s="5">
        <f>AW5342</f>
        <v>0</v>
      </c>
      <c r="BD5342" s="7">
        <f>BC5342-BB5342</f>
        <v>0</v>
      </c>
      <c r="BE5342" s="335" t="e">
        <f>BD5342/BB5342</f>
        <v>#DIV/0!</v>
      </c>
      <c r="BG5342" s="826" t="str">
        <f t="shared" si="7914"/>
        <v>12.11</v>
      </c>
      <c r="BH5342" s="607" t="b">
        <f>COUNTIF('Codes SEC'!$B$2:$B$250,Ministres!BG5342)&gt;0</f>
        <v>1</v>
      </c>
    </row>
    <row r="5343" spans="1:66" ht="35.1" customHeight="1" x14ac:dyDescent="0.25">
      <c r="A5343" s="193" t="s">
        <v>6128</v>
      </c>
      <c r="B5343" s="583">
        <v>15</v>
      </c>
      <c r="C5343" s="120" t="s">
        <v>71</v>
      </c>
      <c r="D5343" s="622">
        <v>1000</v>
      </c>
      <c r="E5343" s="584"/>
      <c r="F5343" s="120">
        <v>12</v>
      </c>
      <c r="G5343" s="699">
        <v>1</v>
      </c>
      <c r="H5343" s="891" t="str">
        <f t="shared" si="7898"/>
        <v>061</v>
      </c>
      <c r="I5343" s="605">
        <v>81221000</v>
      </c>
      <c r="J5343" s="573" t="s">
        <v>5072</v>
      </c>
      <c r="K5343" s="422" t="s">
        <v>5237</v>
      </c>
      <c r="L5343" s="733">
        <v>0</v>
      </c>
      <c r="M5343" s="734">
        <v>0</v>
      </c>
      <c r="N5343" s="931"/>
      <c r="O5343" s="530">
        <f t="shared" si="7899"/>
        <v>0</v>
      </c>
      <c r="P5343" s="530">
        <f t="shared" si="7900"/>
        <v>0</v>
      </c>
      <c r="Q5343" s="646"/>
      <c r="R5343" s="536"/>
      <c r="S5343" s="536"/>
      <c r="T5343" s="536"/>
      <c r="U5343" s="536"/>
      <c r="V5343" s="536"/>
      <c r="W5343" s="683" t="str">
        <f>IF(SUM(Q5343:V5343)=X5343,"OK",SUM(Q5343:V5343)-X5343)</f>
        <v>OK</v>
      </c>
      <c r="X5343" s="141"/>
      <c r="Y5343" s="141"/>
      <c r="Z5343" s="552"/>
      <c r="AA5343" s="552"/>
      <c r="AB5343" s="683" t="str">
        <f>IF(SUM(Z5343:AA5343)=AC5343,"OK",SUM(Z5343:AA5343)-AC5343)</f>
        <v>OK</v>
      </c>
      <c r="AC5343" s="593"/>
      <c r="AD5343" s="530">
        <f t="shared" si="7903"/>
        <v>0</v>
      </c>
      <c r="AE5343" s="842">
        <f t="shared" si="7904"/>
        <v>0</v>
      </c>
      <c r="AF5343" s="931"/>
      <c r="AG5343" s="530">
        <f t="shared" si="7905"/>
        <v>0</v>
      </c>
      <c r="AH5343" s="530">
        <f t="shared" si="7906"/>
        <v>0</v>
      </c>
      <c r="AI5343" s="641"/>
      <c r="AJ5343" s="537"/>
      <c r="AK5343" s="537"/>
      <c r="AL5343" s="537"/>
      <c r="AM5343" s="537"/>
      <c r="AN5343" s="537"/>
      <c r="AO5343" s="683" t="str">
        <f>IF(SUM(AI5343:AN5343)=AP5343,"OK",SUM(AI5343:AN5343)-AP5343)</f>
        <v>OK</v>
      </c>
      <c r="AP5343" s="141"/>
      <c r="AQ5343" s="141"/>
      <c r="AR5343" s="552"/>
      <c r="AS5343" s="552"/>
      <c r="AT5343" s="683" t="str">
        <f>IF(SUM(AR5343:AS5343)=AU5343,"OK",SUM(AR5343:AS5343)-AU5343)</f>
        <v>OK</v>
      </c>
      <c r="AU5343" s="593"/>
      <c r="AV5343" s="530">
        <f t="shared" si="7909"/>
        <v>0</v>
      </c>
      <c r="AW5343" s="842">
        <f t="shared" si="7910"/>
        <v>0</v>
      </c>
      <c r="AX5343" s="115">
        <f t="shared" si="7911"/>
        <v>0</v>
      </c>
      <c r="AY5343" s="5">
        <f t="shared" si="7912"/>
        <v>0</v>
      </c>
      <c r="AZ5343" s="7">
        <f>AY5343-AX5343</f>
        <v>0</v>
      </c>
      <c r="BA5343" s="335" t="e">
        <f>AZ5343/AX5343</f>
        <v>#DIV/0!</v>
      </c>
      <c r="BB5343" s="23">
        <f t="shared" si="7913"/>
        <v>0</v>
      </c>
      <c r="BC5343" s="5">
        <f>AW5343</f>
        <v>0</v>
      </c>
      <c r="BD5343" s="7">
        <f>BC5343-BB5343</f>
        <v>0</v>
      </c>
      <c r="BE5343" s="335" t="e">
        <f>BD5343/BB5343</f>
        <v>#DIV/0!</v>
      </c>
      <c r="BG5343" s="826" t="str">
        <f t="shared" si="7914"/>
        <v>12.21</v>
      </c>
      <c r="BH5343" s="607" t="b">
        <f>COUNTIF('Codes SEC'!$B$2:$B$250,Ministres!BG5343)&gt;0</f>
        <v>1</v>
      </c>
    </row>
    <row r="5344" spans="1:66" ht="35.1" customHeight="1" x14ac:dyDescent="0.25">
      <c r="A5344" s="222" t="s">
        <v>6128</v>
      </c>
      <c r="B5344" s="112" t="s">
        <v>5019</v>
      </c>
      <c r="C5344" s="120" t="s">
        <v>71</v>
      </c>
      <c r="D5344" s="620">
        <v>1000</v>
      </c>
      <c r="E5344" s="278"/>
      <c r="F5344" s="116">
        <v>12</v>
      </c>
      <c r="G5344" s="700"/>
      <c r="H5344" s="888" t="str">
        <f t="shared" si="7898"/>
        <v>061</v>
      </c>
      <c r="I5344" s="580">
        <v>81221000</v>
      </c>
      <c r="J5344" s="689" t="s">
        <v>6501</v>
      </c>
      <c r="K5344" s="411" t="s">
        <v>6502</v>
      </c>
      <c r="L5344" s="733">
        <v>0</v>
      </c>
      <c r="M5344" s="734">
        <v>0</v>
      </c>
      <c r="N5344" s="931"/>
      <c r="O5344" s="530">
        <f t="shared" si="7899"/>
        <v>0</v>
      </c>
      <c r="P5344" s="530">
        <f t="shared" si="7900"/>
        <v>0</v>
      </c>
      <c r="Q5344" s="646"/>
      <c r="R5344" s="536"/>
      <c r="S5344" s="536"/>
      <c r="T5344" s="536"/>
      <c r="U5344" s="536"/>
      <c r="V5344" s="536"/>
      <c r="W5344" s="683" t="str">
        <f>IF(SUM(Q5344:V5344)=X5344,"OK",SUM(Q5344:V5344)-X5344)</f>
        <v>OK</v>
      </c>
      <c r="X5344" s="141"/>
      <c r="Y5344" s="141"/>
      <c r="Z5344" s="552"/>
      <c r="AA5344" s="552"/>
      <c r="AB5344" s="683" t="str">
        <f>IF(SUM(Z5344:AA5344)=AC5344,"OK",SUM(Z5344:AA5344)-AC5344)</f>
        <v>OK</v>
      </c>
      <c r="AC5344" s="593"/>
      <c r="AD5344" s="530">
        <f t="shared" si="7903"/>
        <v>0</v>
      </c>
      <c r="AE5344" s="842">
        <f t="shared" si="7904"/>
        <v>0</v>
      </c>
      <c r="AF5344" s="931"/>
      <c r="AG5344" s="530">
        <f t="shared" si="7905"/>
        <v>0</v>
      </c>
      <c r="AH5344" s="530">
        <f t="shared" si="7906"/>
        <v>0</v>
      </c>
      <c r="AI5344" s="641"/>
      <c r="AJ5344" s="537"/>
      <c r="AK5344" s="537"/>
      <c r="AL5344" s="537"/>
      <c r="AM5344" s="537"/>
      <c r="AN5344" s="537"/>
      <c r="AO5344" s="683" t="str">
        <f>IF(SUM(AI5344:AN5344)=AP5344,"OK",SUM(AI5344:AN5344)-AP5344)</f>
        <v>OK</v>
      </c>
      <c r="AP5344" s="141"/>
      <c r="AQ5344" s="141"/>
      <c r="AR5344" s="552"/>
      <c r="AS5344" s="552"/>
      <c r="AT5344" s="683" t="str">
        <f>IF(SUM(AR5344:AS5344)=AU5344,"OK",SUM(AR5344:AS5344)-AU5344)</f>
        <v>OK</v>
      </c>
      <c r="AU5344" s="593"/>
      <c r="AV5344" s="530">
        <f t="shared" si="7909"/>
        <v>0</v>
      </c>
      <c r="AW5344" s="842">
        <f t="shared" si="7910"/>
        <v>0</v>
      </c>
      <c r="AX5344" s="115">
        <f t="shared" si="7911"/>
        <v>0</v>
      </c>
      <c r="AY5344" s="5">
        <f t="shared" si="7912"/>
        <v>0</v>
      </c>
      <c r="AZ5344" s="7">
        <f>AY5344-AX5344</f>
        <v>0</v>
      </c>
      <c r="BA5344" s="335" t="e">
        <f>AZ5344/AX5344</f>
        <v>#DIV/0!</v>
      </c>
      <c r="BB5344" s="23">
        <f t="shared" si="7913"/>
        <v>0</v>
      </c>
      <c r="BC5344" s="5">
        <f>AW5344</f>
        <v>0</v>
      </c>
      <c r="BD5344" s="7">
        <f>BC5344-BB5344</f>
        <v>0</v>
      </c>
      <c r="BE5344" s="335" t="e">
        <f>BD5344/BB5344</f>
        <v>#DIV/0!</v>
      </c>
      <c r="BG5344" s="826" t="str">
        <f t="shared" si="7914"/>
        <v>12.21</v>
      </c>
      <c r="BH5344" s="607" t="b">
        <f>COUNTIF('Codes SEC'!$B$2:$B$250,Ministres!BG5344)&gt;0</f>
        <v>1</v>
      </c>
    </row>
    <row r="5345" spans="1:66" ht="35.1" customHeight="1" x14ac:dyDescent="0.25">
      <c r="A5345" s="21" t="s">
        <v>6128</v>
      </c>
      <c r="B5345" s="112">
        <v>15</v>
      </c>
      <c r="C5345" s="116" t="s">
        <v>71</v>
      </c>
      <c r="D5345" s="620">
        <v>1000</v>
      </c>
      <c r="E5345" s="278"/>
      <c r="F5345" s="116">
        <v>12</v>
      </c>
      <c r="G5345" s="700">
        <v>1</v>
      </c>
      <c r="H5345" s="888" t="str">
        <f t="shared" si="7898"/>
        <v>061</v>
      </c>
      <c r="I5345" s="580" t="s">
        <v>3318</v>
      </c>
      <c r="J5345" s="573" t="s">
        <v>2403</v>
      </c>
      <c r="K5345" s="408" t="s">
        <v>4784</v>
      </c>
      <c r="L5345" s="733">
        <v>3745</v>
      </c>
      <c r="M5345" s="734">
        <v>3308</v>
      </c>
      <c r="N5345" s="931"/>
      <c r="O5345" s="530">
        <f t="shared" si="7899"/>
        <v>-3745</v>
      </c>
      <c r="P5345" s="530" t="str">
        <f t="shared" si="7900"/>
        <v xml:space="preserve">0 </v>
      </c>
      <c r="Q5345" s="646"/>
      <c r="R5345" s="536"/>
      <c r="S5345" s="536"/>
      <c r="T5345" s="536"/>
      <c r="U5345" s="536"/>
      <c r="V5345" s="536"/>
      <c r="W5345" s="683" t="str">
        <f t="shared" si="7901"/>
        <v>OK</v>
      </c>
      <c r="X5345" s="141"/>
      <c r="Y5345" s="141"/>
      <c r="Z5345" s="552"/>
      <c r="AA5345" s="552"/>
      <c r="AB5345" s="683" t="str">
        <f t="shared" si="7902"/>
        <v>OK</v>
      </c>
      <c r="AC5345" s="593"/>
      <c r="AD5345" s="530">
        <f t="shared" si="7903"/>
        <v>0</v>
      </c>
      <c r="AE5345" s="842">
        <f t="shared" si="7904"/>
        <v>0</v>
      </c>
      <c r="AF5345" s="931"/>
      <c r="AG5345" s="530">
        <f t="shared" si="7905"/>
        <v>-3308</v>
      </c>
      <c r="AH5345" s="530" t="str">
        <f t="shared" si="7906"/>
        <v xml:space="preserve">0 </v>
      </c>
      <c r="AI5345" s="641"/>
      <c r="AJ5345" s="537"/>
      <c r="AK5345" s="537"/>
      <c r="AL5345" s="537"/>
      <c r="AM5345" s="537"/>
      <c r="AN5345" s="537"/>
      <c r="AO5345" s="683" t="str">
        <f t="shared" si="7907"/>
        <v>OK</v>
      </c>
      <c r="AP5345" s="141"/>
      <c r="AQ5345" s="141"/>
      <c r="AR5345" s="552"/>
      <c r="AS5345" s="552"/>
      <c r="AT5345" s="683" t="str">
        <f t="shared" si="7908"/>
        <v>OK</v>
      </c>
      <c r="AU5345" s="593"/>
      <c r="AV5345" s="530">
        <f t="shared" si="7909"/>
        <v>0</v>
      </c>
      <c r="AW5345" s="842">
        <f t="shared" si="7910"/>
        <v>0</v>
      </c>
      <c r="AX5345" s="115">
        <f t="shared" si="7911"/>
        <v>3745</v>
      </c>
      <c r="AY5345" s="5">
        <f t="shared" si="7912"/>
        <v>0</v>
      </c>
      <c r="AZ5345" s="7">
        <f t="shared" si="7915"/>
        <v>-3745</v>
      </c>
      <c r="BA5345" s="335">
        <f t="shared" si="7916"/>
        <v>-1</v>
      </c>
      <c r="BB5345" s="23">
        <f t="shared" si="7913"/>
        <v>3308</v>
      </c>
      <c r="BC5345" s="5">
        <f t="shared" si="7917"/>
        <v>0</v>
      </c>
      <c r="BD5345" s="7">
        <f t="shared" si="7918"/>
        <v>-3308</v>
      </c>
      <c r="BE5345" s="335">
        <f t="shared" si="7919"/>
        <v>-1</v>
      </c>
      <c r="BG5345" s="826" t="str">
        <f t="shared" si="7914"/>
        <v>14.10</v>
      </c>
      <c r="BH5345" s="607" t="b">
        <f>COUNTIF('Codes SEC'!$B$2:$B$250,Ministres!BG5345)&gt;0</f>
        <v>1</v>
      </c>
    </row>
    <row r="5346" spans="1:66" s="203" customFormat="1" ht="35.1" customHeight="1" x14ac:dyDescent="0.25">
      <c r="A5346" s="21" t="s">
        <v>6128</v>
      </c>
      <c r="B5346" s="112" t="s">
        <v>5019</v>
      </c>
      <c r="C5346" s="116" t="s">
        <v>71</v>
      </c>
      <c r="D5346" s="620">
        <v>1000</v>
      </c>
      <c r="E5346" s="278"/>
      <c r="F5346" s="116">
        <v>12</v>
      </c>
      <c r="G5346" s="694">
        <v>1</v>
      </c>
      <c r="H5346" s="878" t="str">
        <f t="shared" si="7898"/>
        <v>061</v>
      </c>
      <c r="I5346" s="397">
        <v>81410000</v>
      </c>
      <c r="J5346" s="380" t="s">
        <v>4812</v>
      </c>
      <c r="K5346" s="408" t="s">
        <v>5456</v>
      </c>
      <c r="L5346" s="733">
        <v>810</v>
      </c>
      <c r="M5346" s="734">
        <v>1010</v>
      </c>
      <c r="N5346" s="931"/>
      <c r="O5346" s="530">
        <f t="shared" si="7899"/>
        <v>-810</v>
      </c>
      <c r="P5346" s="530" t="str">
        <f t="shared" si="7900"/>
        <v xml:space="preserve">0 </v>
      </c>
      <c r="Q5346" s="646"/>
      <c r="R5346" s="536"/>
      <c r="S5346" s="536"/>
      <c r="T5346" s="536"/>
      <c r="U5346" s="536"/>
      <c r="V5346" s="536"/>
      <c r="W5346" s="683" t="str">
        <f t="shared" si="7901"/>
        <v>OK</v>
      </c>
      <c r="X5346" s="141"/>
      <c r="Y5346" s="141"/>
      <c r="Z5346" s="552"/>
      <c r="AA5346" s="552"/>
      <c r="AB5346" s="683" t="str">
        <f t="shared" si="7902"/>
        <v>OK</v>
      </c>
      <c r="AC5346" s="593"/>
      <c r="AD5346" s="530">
        <f t="shared" si="7903"/>
        <v>0</v>
      </c>
      <c r="AE5346" s="842">
        <f t="shared" si="7904"/>
        <v>0</v>
      </c>
      <c r="AF5346" s="931"/>
      <c r="AG5346" s="530">
        <f t="shared" si="7905"/>
        <v>-1010</v>
      </c>
      <c r="AH5346" s="530" t="str">
        <f t="shared" si="7906"/>
        <v xml:space="preserve">0 </v>
      </c>
      <c r="AI5346" s="641"/>
      <c r="AJ5346" s="537"/>
      <c r="AK5346" s="537"/>
      <c r="AL5346" s="537"/>
      <c r="AM5346" s="537"/>
      <c r="AN5346" s="537"/>
      <c r="AO5346" s="683" t="str">
        <f t="shared" si="7907"/>
        <v>OK</v>
      </c>
      <c r="AP5346" s="141"/>
      <c r="AQ5346" s="141"/>
      <c r="AR5346" s="552"/>
      <c r="AS5346" s="552"/>
      <c r="AT5346" s="683" t="str">
        <f t="shared" si="7908"/>
        <v>OK</v>
      </c>
      <c r="AU5346" s="593"/>
      <c r="AV5346" s="530">
        <f t="shared" si="7909"/>
        <v>0</v>
      </c>
      <c r="AW5346" s="842">
        <f t="shared" si="7910"/>
        <v>0</v>
      </c>
      <c r="AX5346" s="115">
        <f t="shared" si="7911"/>
        <v>810</v>
      </c>
      <c r="AY5346" s="5">
        <f t="shared" si="7912"/>
        <v>0</v>
      </c>
      <c r="AZ5346" s="7">
        <f t="shared" si="7915"/>
        <v>-810</v>
      </c>
      <c r="BA5346" s="335">
        <f t="shared" si="7916"/>
        <v>-1</v>
      </c>
      <c r="BB5346" s="23">
        <f t="shared" si="7913"/>
        <v>1010</v>
      </c>
      <c r="BC5346" s="5">
        <f t="shared" si="7917"/>
        <v>0</v>
      </c>
      <c r="BD5346" s="7">
        <f t="shared" si="7918"/>
        <v>-1010</v>
      </c>
      <c r="BE5346" s="335">
        <f t="shared" si="7919"/>
        <v>-1</v>
      </c>
      <c r="BF5346" s="667"/>
      <c r="BG5346" s="826" t="str">
        <f t="shared" si="7914"/>
        <v>14.10</v>
      </c>
      <c r="BH5346" s="668" t="b">
        <f>COUNTIF('Codes SEC'!$B$2:$B$250,Ministres!BG5346)&gt;0</f>
        <v>1</v>
      </c>
      <c r="BI5346" s="667"/>
      <c r="BJ5346" s="667"/>
      <c r="BK5346" s="667"/>
      <c r="BL5346" s="667"/>
      <c r="BM5346" s="667"/>
      <c r="BN5346" s="667"/>
    </row>
    <row r="5347" spans="1:66" ht="35.1" customHeight="1" x14ac:dyDescent="0.25">
      <c r="A5347" s="21" t="s">
        <v>6128</v>
      </c>
      <c r="B5347" s="112">
        <v>15</v>
      </c>
      <c r="C5347" s="116" t="s">
        <v>71</v>
      </c>
      <c r="D5347" s="620">
        <v>1000</v>
      </c>
      <c r="E5347" s="278"/>
      <c r="F5347" s="116">
        <v>12</v>
      </c>
      <c r="G5347" s="700">
        <v>1</v>
      </c>
      <c r="H5347" s="888" t="str">
        <f t="shared" si="7898"/>
        <v>061</v>
      </c>
      <c r="I5347" s="580">
        <v>83122000</v>
      </c>
      <c r="J5347" s="573" t="s">
        <v>4545</v>
      </c>
      <c r="K5347" s="408" t="s">
        <v>4694</v>
      </c>
      <c r="L5347" s="733">
        <v>134</v>
      </c>
      <c r="M5347" s="734">
        <v>180</v>
      </c>
      <c r="N5347" s="931"/>
      <c r="O5347" s="530">
        <f t="shared" si="7899"/>
        <v>-134</v>
      </c>
      <c r="P5347" s="530" t="str">
        <f t="shared" si="7900"/>
        <v xml:space="preserve">0 </v>
      </c>
      <c r="Q5347" s="646"/>
      <c r="R5347" s="536"/>
      <c r="S5347" s="536"/>
      <c r="T5347" s="536"/>
      <c r="U5347" s="536"/>
      <c r="V5347" s="536"/>
      <c r="W5347" s="683" t="str">
        <f>IF(SUM(Q5347:V5347)=X5347,"OK",SUM(Q5347:V5347)-X5347)</f>
        <v>OK</v>
      </c>
      <c r="X5347" s="141"/>
      <c r="Y5347" s="141"/>
      <c r="Z5347" s="552"/>
      <c r="AA5347" s="552"/>
      <c r="AB5347" s="683" t="str">
        <f>IF(SUM(Z5347:AA5347)=AC5347,"OK",SUM(Z5347:AA5347)-AC5347)</f>
        <v>OK</v>
      </c>
      <c r="AC5347" s="593"/>
      <c r="AD5347" s="530">
        <f t="shared" si="7903"/>
        <v>0</v>
      </c>
      <c r="AE5347" s="842">
        <f t="shared" si="7904"/>
        <v>0</v>
      </c>
      <c r="AF5347" s="931"/>
      <c r="AG5347" s="530">
        <f t="shared" si="7905"/>
        <v>-180</v>
      </c>
      <c r="AH5347" s="530" t="str">
        <f t="shared" si="7906"/>
        <v xml:space="preserve">0 </v>
      </c>
      <c r="AI5347" s="641"/>
      <c r="AJ5347" s="537"/>
      <c r="AK5347" s="537"/>
      <c r="AL5347" s="537"/>
      <c r="AM5347" s="537"/>
      <c r="AN5347" s="537"/>
      <c r="AO5347" s="683" t="str">
        <f>IF(SUM(AI5347:AN5347)=AP5347,"OK",SUM(AI5347:AN5347)-AP5347)</f>
        <v>OK</v>
      </c>
      <c r="AP5347" s="141"/>
      <c r="AQ5347" s="141"/>
      <c r="AR5347" s="552"/>
      <c r="AS5347" s="552"/>
      <c r="AT5347" s="683" t="str">
        <f>IF(SUM(AR5347:AS5347)=AU5347,"OK",SUM(AR5347:AS5347)-AU5347)</f>
        <v>OK</v>
      </c>
      <c r="AU5347" s="593"/>
      <c r="AV5347" s="530">
        <f t="shared" si="7909"/>
        <v>0</v>
      </c>
      <c r="AW5347" s="842">
        <f t="shared" si="7910"/>
        <v>0</v>
      </c>
      <c r="AX5347" s="115">
        <f t="shared" si="7911"/>
        <v>134</v>
      </c>
      <c r="AY5347" s="5">
        <f t="shared" si="7912"/>
        <v>0</v>
      </c>
      <c r="AZ5347" s="7">
        <f>AY5347-AX5347</f>
        <v>-134</v>
      </c>
      <c r="BA5347" s="335">
        <f>AZ5347/AX5347</f>
        <v>-1</v>
      </c>
      <c r="BB5347" s="23">
        <f t="shared" si="7913"/>
        <v>180</v>
      </c>
      <c r="BC5347" s="5">
        <f>AW5347</f>
        <v>0</v>
      </c>
      <c r="BD5347" s="7">
        <f>BC5347-BB5347</f>
        <v>-180</v>
      </c>
      <c r="BE5347" s="335">
        <f>BD5347/BB5347</f>
        <v>-1</v>
      </c>
      <c r="BG5347" s="826" t="str">
        <f t="shared" si="7914"/>
        <v>31.22</v>
      </c>
      <c r="BH5347" s="607" t="b">
        <f>COUNTIF('Codes SEC'!$B$2:$B$250,Ministres!BG5347)&gt;0</f>
        <v>1</v>
      </c>
    </row>
    <row r="5348" spans="1:66" ht="35.1" customHeight="1" x14ac:dyDescent="0.25">
      <c r="A5348" s="21" t="s">
        <v>6128</v>
      </c>
      <c r="B5348" s="112">
        <v>15</v>
      </c>
      <c r="C5348" s="116" t="s">
        <v>71</v>
      </c>
      <c r="D5348" s="620">
        <v>1000</v>
      </c>
      <c r="E5348" s="278"/>
      <c r="F5348" s="116">
        <v>12</v>
      </c>
      <c r="G5348" s="700">
        <v>1</v>
      </c>
      <c r="H5348" s="888" t="str">
        <f t="shared" si="7898"/>
        <v>061</v>
      </c>
      <c r="I5348" s="580">
        <v>83132000</v>
      </c>
      <c r="J5348" s="573" t="s">
        <v>4544</v>
      </c>
      <c r="K5348" s="408" t="s">
        <v>5754</v>
      </c>
      <c r="L5348" s="733">
        <v>96</v>
      </c>
      <c r="M5348" s="734">
        <v>145</v>
      </c>
      <c r="N5348" s="931"/>
      <c r="O5348" s="530">
        <f t="shared" si="7899"/>
        <v>-96</v>
      </c>
      <c r="P5348" s="530" t="str">
        <f t="shared" si="7900"/>
        <v xml:space="preserve">0 </v>
      </c>
      <c r="Q5348" s="646"/>
      <c r="R5348" s="536"/>
      <c r="S5348" s="536"/>
      <c r="T5348" s="536"/>
      <c r="U5348" s="536"/>
      <c r="V5348" s="536"/>
      <c r="W5348" s="683" t="str">
        <f t="shared" si="7901"/>
        <v>OK</v>
      </c>
      <c r="X5348" s="141"/>
      <c r="Y5348" s="141"/>
      <c r="Z5348" s="552"/>
      <c r="AA5348" s="552"/>
      <c r="AB5348" s="683" t="str">
        <f t="shared" si="7902"/>
        <v>OK</v>
      </c>
      <c r="AC5348" s="593"/>
      <c r="AD5348" s="530">
        <f t="shared" si="7903"/>
        <v>0</v>
      </c>
      <c r="AE5348" s="842">
        <f t="shared" si="7904"/>
        <v>0</v>
      </c>
      <c r="AF5348" s="931"/>
      <c r="AG5348" s="530">
        <f t="shared" si="7905"/>
        <v>-145</v>
      </c>
      <c r="AH5348" s="530" t="str">
        <f t="shared" si="7906"/>
        <v xml:space="preserve">0 </v>
      </c>
      <c r="AI5348" s="641"/>
      <c r="AJ5348" s="537"/>
      <c r="AK5348" s="537"/>
      <c r="AL5348" s="537"/>
      <c r="AM5348" s="537"/>
      <c r="AN5348" s="537"/>
      <c r="AO5348" s="683" t="str">
        <f t="shared" si="7907"/>
        <v>OK</v>
      </c>
      <c r="AP5348" s="141"/>
      <c r="AQ5348" s="141"/>
      <c r="AR5348" s="552"/>
      <c r="AS5348" s="552"/>
      <c r="AT5348" s="683" t="str">
        <f t="shared" si="7908"/>
        <v>OK</v>
      </c>
      <c r="AU5348" s="593"/>
      <c r="AV5348" s="530">
        <f t="shared" si="7909"/>
        <v>0</v>
      </c>
      <c r="AW5348" s="842">
        <f t="shared" si="7910"/>
        <v>0</v>
      </c>
      <c r="AX5348" s="115">
        <f t="shared" si="7911"/>
        <v>96</v>
      </c>
      <c r="AY5348" s="5">
        <f t="shared" si="7912"/>
        <v>0</v>
      </c>
      <c r="AZ5348" s="7">
        <f t="shared" si="7915"/>
        <v>-96</v>
      </c>
      <c r="BA5348" s="335">
        <f t="shared" si="7916"/>
        <v>-1</v>
      </c>
      <c r="BB5348" s="23">
        <f t="shared" si="7913"/>
        <v>145</v>
      </c>
      <c r="BC5348" s="5">
        <f t="shared" si="7917"/>
        <v>0</v>
      </c>
      <c r="BD5348" s="7">
        <f t="shared" si="7918"/>
        <v>-145</v>
      </c>
      <c r="BE5348" s="335">
        <f t="shared" si="7919"/>
        <v>-1</v>
      </c>
      <c r="BG5348" s="826" t="str">
        <f t="shared" si="7914"/>
        <v>31.32</v>
      </c>
      <c r="BH5348" s="607" t="b">
        <f>COUNTIF('Codes SEC'!$B$2:$B$250,Ministres!BG5348)&gt;0</f>
        <v>1</v>
      </c>
    </row>
    <row r="5349" spans="1:66" ht="35.1" customHeight="1" x14ac:dyDescent="0.25">
      <c r="A5349" s="222" t="s">
        <v>6128</v>
      </c>
      <c r="B5349" s="112" t="s">
        <v>5019</v>
      </c>
      <c r="C5349" s="116" t="s">
        <v>71</v>
      </c>
      <c r="D5349" s="620">
        <v>1000</v>
      </c>
      <c r="E5349" s="278"/>
      <c r="F5349" s="116">
        <v>12</v>
      </c>
      <c r="G5349" s="700"/>
      <c r="H5349" s="888" t="str">
        <f t="shared" si="7898"/>
        <v>061</v>
      </c>
      <c r="I5349" s="580">
        <v>83200000</v>
      </c>
      <c r="J5349" s="689" t="s">
        <v>5780</v>
      </c>
      <c r="K5349" s="411" t="s">
        <v>5781</v>
      </c>
      <c r="L5349" s="733">
        <v>0</v>
      </c>
      <c r="M5349" s="734">
        <v>0</v>
      </c>
      <c r="N5349" s="931"/>
      <c r="O5349" s="530">
        <f t="shared" si="7899"/>
        <v>0</v>
      </c>
      <c r="P5349" s="530">
        <f t="shared" si="7900"/>
        <v>0</v>
      </c>
      <c r="Q5349" s="646"/>
      <c r="R5349" s="536"/>
      <c r="S5349" s="536"/>
      <c r="T5349" s="536"/>
      <c r="U5349" s="536"/>
      <c r="V5349" s="536"/>
      <c r="W5349" s="683" t="str">
        <f t="shared" si="7901"/>
        <v>OK</v>
      </c>
      <c r="X5349" s="141"/>
      <c r="Y5349" s="141"/>
      <c r="Z5349" s="552"/>
      <c r="AA5349" s="552"/>
      <c r="AB5349" s="683" t="str">
        <f t="shared" si="7902"/>
        <v>OK</v>
      </c>
      <c r="AC5349" s="593"/>
      <c r="AD5349" s="530">
        <f t="shared" si="7903"/>
        <v>0</v>
      </c>
      <c r="AE5349" s="842">
        <f t="shared" si="7904"/>
        <v>0</v>
      </c>
      <c r="AF5349" s="931"/>
      <c r="AG5349" s="530">
        <f t="shared" si="7905"/>
        <v>0</v>
      </c>
      <c r="AH5349" s="530">
        <f t="shared" si="7906"/>
        <v>0</v>
      </c>
      <c r="AI5349" s="641"/>
      <c r="AJ5349" s="537"/>
      <c r="AK5349" s="537"/>
      <c r="AL5349" s="537"/>
      <c r="AM5349" s="537"/>
      <c r="AN5349" s="537"/>
      <c r="AO5349" s="683" t="str">
        <f t="shared" si="7907"/>
        <v>OK</v>
      </c>
      <c r="AP5349" s="141"/>
      <c r="AQ5349" s="141"/>
      <c r="AR5349" s="552"/>
      <c r="AS5349" s="552"/>
      <c r="AT5349" s="683" t="str">
        <f t="shared" si="7908"/>
        <v>OK</v>
      </c>
      <c r="AU5349" s="593"/>
      <c r="AV5349" s="530">
        <f t="shared" si="7909"/>
        <v>0</v>
      </c>
      <c r="AW5349" s="842">
        <f t="shared" si="7910"/>
        <v>0</v>
      </c>
      <c r="AX5349" s="115">
        <f t="shared" si="7911"/>
        <v>0</v>
      </c>
      <c r="AY5349" s="5">
        <f t="shared" si="7912"/>
        <v>0</v>
      </c>
      <c r="AZ5349" s="7">
        <f>AY5349-AX5349</f>
        <v>0</v>
      </c>
      <c r="BA5349" s="335" t="e">
        <f>AZ5349/AX5349</f>
        <v>#DIV/0!</v>
      </c>
      <c r="BB5349" s="23">
        <f t="shared" si="7913"/>
        <v>0</v>
      </c>
      <c r="BC5349" s="5">
        <f>AW5349</f>
        <v>0</v>
      </c>
      <c r="BD5349" s="7">
        <f>BC5349-BB5349</f>
        <v>0</v>
      </c>
      <c r="BE5349" s="335" t="e">
        <f>BD5349/BB5349</f>
        <v>#DIV/0!</v>
      </c>
      <c r="BG5349" s="826" t="str">
        <f t="shared" si="7914"/>
        <v>32.00</v>
      </c>
      <c r="BH5349" s="607" t="b">
        <f>COUNTIF('Codes SEC'!$B$2:$B$250,Ministres!BG5349)&gt;0</f>
        <v>1</v>
      </c>
    </row>
    <row r="5350" spans="1:66" ht="35.1" customHeight="1" x14ac:dyDescent="0.25">
      <c r="A5350" s="21" t="s">
        <v>6128</v>
      </c>
      <c r="B5350" s="112">
        <v>15</v>
      </c>
      <c r="C5350" s="116" t="s">
        <v>71</v>
      </c>
      <c r="D5350" s="620">
        <v>1000</v>
      </c>
      <c r="E5350" s="278"/>
      <c r="F5350" s="116">
        <v>12</v>
      </c>
      <c r="G5350" s="700">
        <v>1</v>
      </c>
      <c r="H5350" s="888" t="str">
        <f t="shared" si="7898"/>
        <v>061</v>
      </c>
      <c r="I5350" s="580" t="s">
        <v>3264</v>
      </c>
      <c r="J5350" s="573" t="s">
        <v>2404</v>
      </c>
      <c r="K5350" s="408" t="s">
        <v>604</v>
      </c>
      <c r="L5350" s="733">
        <v>270</v>
      </c>
      <c r="M5350" s="734">
        <v>203</v>
      </c>
      <c r="N5350" s="931"/>
      <c r="O5350" s="530">
        <f t="shared" si="7899"/>
        <v>-270</v>
      </c>
      <c r="P5350" s="530" t="str">
        <f t="shared" si="7900"/>
        <v xml:space="preserve">0 </v>
      </c>
      <c r="Q5350" s="646"/>
      <c r="R5350" s="536"/>
      <c r="S5350" s="536"/>
      <c r="T5350" s="536"/>
      <c r="U5350" s="536"/>
      <c r="V5350" s="536"/>
      <c r="W5350" s="683" t="str">
        <f t="shared" si="7901"/>
        <v>OK</v>
      </c>
      <c r="X5350" s="141"/>
      <c r="Y5350" s="141"/>
      <c r="Z5350" s="552"/>
      <c r="AA5350" s="552"/>
      <c r="AB5350" s="683" t="str">
        <f t="shared" si="7902"/>
        <v>OK</v>
      </c>
      <c r="AC5350" s="593"/>
      <c r="AD5350" s="530">
        <f t="shared" si="7903"/>
        <v>0</v>
      </c>
      <c r="AE5350" s="842">
        <f t="shared" si="7904"/>
        <v>0</v>
      </c>
      <c r="AF5350" s="931"/>
      <c r="AG5350" s="530">
        <f t="shared" si="7905"/>
        <v>-203</v>
      </c>
      <c r="AH5350" s="530" t="str">
        <f t="shared" si="7906"/>
        <v xml:space="preserve">0 </v>
      </c>
      <c r="AI5350" s="641"/>
      <c r="AJ5350" s="537"/>
      <c r="AK5350" s="537"/>
      <c r="AL5350" s="537"/>
      <c r="AM5350" s="537"/>
      <c r="AN5350" s="537"/>
      <c r="AO5350" s="683" t="str">
        <f t="shared" si="7907"/>
        <v>OK</v>
      </c>
      <c r="AP5350" s="141"/>
      <c r="AQ5350" s="141"/>
      <c r="AR5350" s="552"/>
      <c r="AS5350" s="552"/>
      <c r="AT5350" s="683" t="str">
        <f t="shared" si="7908"/>
        <v>OK</v>
      </c>
      <c r="AU5350" s="593"/>
      <c r="AV5350" s="530">
        <f t="shared" si="7909"/>
        <v>0</v>
      </c>
      <c r="AW5350" s="842">
        <f t="shared" si="7910"/>
        <v>0</v>
      </c>
      <c r="AX5350" s="115">
        <f t="shared" si="7911"/>
        <v>270</v>
      </c>
      <c r="AY5350" s="5">
        <f t="shared" si="7912"/>
        <v>0</v>
      </c>
      <c r="AZ5350" s="7">
        <f t="shared" si="7915"/>
        <v>-270</v>
      </c>
      <c r="BA5350" s="335">
        <f t="shared" si="7916"/>
        <v>-1</v>
      </c>
      <c r="BB5350" s="23">
        <f t="shared" si="7913"/>
        <v>203</v>
      </c>
      <c r="BC5350" s="5">
        <f t="shared" si="7917"/>
        <v>0</v>
      </c>
      <c r="BD5350" s="7">
        <f t="shared" si="7918"/>
        <v>-203</v>
      </c>
      <c r="BE5350" s="335">
        <f t="shared" si="7919"/>
        <v>-1</v>
      </c>
      <c r="BG5350" s="826" t="str">
        <f t="shared" si="7914"/>
        <v>33.00</v>
      </c>
      <c r="BH5350" s="607" t="b">
        <f>COUNTIF('Codes SEC'!$B$2:$B$250,Ministres!BG5350)&gt;0</f>
        <v>1</v>
      </c>
    </row>
    <row r="5351" spans="1:66" ht="35.1" customHeight="1" x14ac:dyDescent="0.25">
      <c r="A5351" s="222" t="s">
        <v>6128</v>
      </c>
      <c r="B5351" s="112" t="s">
        <v>5019</v>
      </c>
      <c r="C5351" s="116" t="s">
        <v>71</v>
      </c>
      <c r="D5351" s="620">
        <v>1000</v>
      </c>
      <c r="E5351" s="278"/>
      <c r="F5351" s="116">
        <v>12</v>
      </c>
      <c r="G5351" s="700"/>
      <c r="H5351" s="888" t="str">
        <f t="shared" si="7898"/>
        <v>061</v>
      </c>
      <c r="I5351" s="580">
        <v>83450000</v>
      </c>
      <c r="J5351" s="689" t="s">
        <v>5778</v>
      </c>
      <c r="K5351" s="411" t="s">
        <v>5779</v>
      </c>
      <c r="L5351" s="733">
        <v>0</v>
      </c>
      <c r="M5351" s="734">
        <v>0</v>
      </c>
      <c r="N5351" s="931"/>
      <c r="O5351" s="530">
        <f t="shared" si="7899"/>
        <v>0</v>
      </c>
      <c r="P5351" s="530">
        <f t="shared" si="7900"/>
        <v>0</v>
      </c>
      <c r="Q5351" s="646"/>
      <c r="R5351" s="536"/>
      <c r="S5351" s="536"/>
      <c r="T5351" s="536"/>
      <c r="U5351" s="536"/>
      <c r="V5351" s="536"/>
      <c r="W5351" s="683" t="str">
        <f t="shared" si="7901"/>
        <v>OK</v>
      </c>
      <c r="X5351" s="141"/>
      <c r="Y5351" s="141"/>
      <c r="Z5351" s="552"/>
      <c r="AA5351" s="552"/>
      <c r="AB5351" s="683" t="str">
        <f t="shared" si="7902"/>
        <v>OK</v>
      </c>
      <c r="AC5351" s="593"/>
      <c r="AD5351" s="530">
        <f t="shared" si="7903"/>
        <v>0</v>
      </c>
      <c r="AE5351" s="842">
        <f t="shared" si="7904"/>
        <v>0</v>
      </c>
      <c r="AF5351" s="931"/>
      <c r="AG5351" s="530">
        <f t="shared" si="7905"/>
        <v>0</v>
      </c>
      <c r="AH5351" s="530">
        <f t="shared" si="7906"/>
        <v>0</v>
      </c>
      <c r="AI5351" s="641"/>
      <c r="AJ5351" s="537"/>
      <c r="AK5351" s="537"/>
      <c r="AL5351" s="537"/>
      <c r="AM5351" s="537"/>
      <c r="AN5351" s="537"/>
      <c r="AO5351" s="683" t="str">
        <f t="shared" si="7907"/>
        <v>OK</v>
      </c>
      <c r="AP5351" s="141"/>
      <c r="AQ5351" s="141"/>
      <c r="AR5351" s="552"/>
      <c r="AS5351" s="552"/>
      <c r="AT5351" s="683" t="str">
        <f t="shared" si="7908"/>
        <v>OK</v>
      </c>
      <c r="AU5351" s="593"/>
      <c r="AV5351" s="530">
        <f t="shared" si="7909"/>
        <v>0</v>
      </c>
      <c r="AW5351" s="842">
        <f t="shared" si="7910"/>
        <v>0</v>
      </c>
      <c r="AX5351" s="115">
        <f t="shared" si="7911"/>
        <v>0</v>
      </c>
      <c r="AY5351" s="5">
        <f t="shared" si="7912"/>
        <v>0</v>
      </c>
      <c r="AZ5351" s="7">
        <f>AY5351-AX5351</f>
        <v>0</v>
      </c>
      <c r="BA5351" s="335" t="e">
        <f>AZ5351/AX5351</f>
        <v>#DIV/0!</v>
      </c>
      <c r="BB5351" s="23">
        <f t="shared" si="7913"/>
        <v>0</v>
      </c>
      <c r="BC5351" s="5">
        <f>AW5351</f>
        <v>0</v>
      </c>
      <c r="BD5351" s="7">
        <f>BC5351-BB5351</f>
        <v>0</v>
      </c>
      <c r="BE5351" s="335" t="e">
        <f>BD5351/BB5351</f>
        <v>#DIV/0!</v>
      </c>
      <c r="BG5351" s="826" t="str">
        <f t="shared" si="7914"/>
        <v>34.50</v>
      </c>
      <c r="BH5351" s="607" t="b">
        <f>COUNTIF('Codes SEC'!$B$2:$B$250,Ministres!BG5351)&gt;0</f>
        <v>1</v>
      </c>
    </row>
    <row r="5352" spans="1:66" ht="35.1" customHeight="1" x14ac:dyDescent="0.25">
      <c r="A5352" s="21" t="s">
        <v>6128</v>
      </c>
      <c r="B5352" s="112">
        <v>15</v>
      </c>
      <c r="C5352" s="116" t="s">
        <v>71</v>
      </c>
      <c r="D5352" s="620">
        <v>1000</v>
      </c>
      <c r="E5352" s="278"/>
      <c r="F5352" s="116">
        <v>12</v>
      </c>
      <c r="G5352" s="700">
        <v>1</v>
      </c>
      <c r="H5352" s="888" t="str">
        <f t="shared" si="7898"/>
        <v>061</v>
      </c>
      <c r="I5352" s="580" t="s">
        <v>3260</v>
      </c>
      <c r="J5352" s="573" t="s">
        <v>2405</v>
      </c>
      <c r="K5352" s="408" t="s">
        <v>5035</v>
      </c>
      <c r="L5352" s="733">
        <v>130</v>
      </c>
      <c r="M5352" s="734">
        <v>65</v>
      </c>
      <c r="N5352" s="931"/>
      <c r="O5352" s="530">
        <f t="shared" si="7899"/>
        <v>-130</v>
      </c>
      <c r="P5352" s="530" t="str">
        <f t="shared" si="7900"/>
        <v xml:space="preserve">0 </v>
      </c>
      <c r="Q5352" s="646"/>
      <c r="R5352" s="536"/>
      <c r="S5352" s="536"/>
      <c r="T5352" s="536"/>
      <c r="U5352" s="536"/>
      <c r="V5352" s="536"/>
      <c r="W5352" s="683" t="str">
        <f t="shared" si="7901"/>
        <v>OK</v>
      </c>
      <c r="X5352" s="141"/>
      <c r="Y5352" s="141"/>
      <c r="Z5352" s="552"/>
      <c r="AA5352" s="552"/>
      <c r="AB5352" s="683" t="str">
        <f t="shared" si="7902"/>
        <v>OK</v>
      </c>
      <c r="AC5352" s="593"/>
      <c r="AD5352" s="530">
        <f t="shared" si="7903"/>
        <v>0</v>
      </c>
      <c r="AE5352" s="842">
        <f t="shared" si="7904"/>
        <v>0</v>
      </c>
      <c r="AF5352" s="931"/>
      <c r="AG5352" s="530">
        <f t="shared" si="7905"/>
        <v>-65</v>
      </c>
      <c r="AH5352" s="530" t="str">
        <f t="shared" si="7906"/>
        <v xml:space="preserve">0 </v>
      </c>
      <c r="AI5352" s="641"/>
      <c r="AJ5352" s="537"/>
      <c r="AK5352" s="537"/>
      <c r="AL5352" s="537"/>
      <c r="AM5352" s="537"/>
      <c r="AN5352" s="537"/>
      <c r="AO5352" s="683" t="str">
        <f t="shared" si="7907"/>
        <v>OK</v>
      </c>
      <c r="AP5352" s="141"/>
      <c r="AQ5352" s="141"/>
      <c r="AR5352" s="552"/>
      <c r="AS5352" s="552"/>
      <c r="AT5352" s="683" t="str">
        <f t="shared" si="7908"/>
        <v>OK</v>
      </c>
      <c r="AU5352" s="593"/>
      <c r="AV5352" s="530">
        <f t="shared" si="7909"/>
        <v>0</v>
      </c>
      <c r="AW5352" s="842">
        <f t="shared" si="7910"/>
        <v>0</v>
      </c>
      <c r="AX5352" s="115">
        <f t="shared" si="7911"/>
        <v>130</v>
      </c>
      <c r="AY5352" s="5">
        <f t="shared" si="7912"/>
        <v>0</v>
      </c>
      <c r="AZ5352" s="7">
        <f t="shared" ref="AZ5352:AZ5357" si="7920">AY5352-AX5352</f>
        <v>-130</v>
      </c>
      <c r="BA5352" s="335">
        <f t="shared" ref="BA5352:BA5357" si="7921">AZ5352/AX5352</f>
        <v>-1</v>
      </c>
      <c r="BB5352" s="23">
        <f t="shared" si="7913"/>
        <v>65</v>
      </c>
      <c r="BC5352" s="5">
        <f t="shared" ref="BC5352:BC5357" si="7922">AW5352</f>
        <v>0</v>
      </c>
      <c r="BD5352" s="7">
        <f t="shared" ref="BD5352:BD5357" si="7923">BC5352-BB5352</f>
        <v>-65</v>
      </c>
      <c r="BE5352" s="335">
        <f t="shared" ref="BE5352:BE5357" si="7924">BD5352/BB5352</f>
        <v>-1</v>
      </c>
      <c r="BG5352" s="826" t="str">
        <f t="shared" si="7914"/>
        <v>41.40</v>
      </c>
      <c r="BH5352" s="607" t="b">
        <f>COUNTIF('Codes SEC'!$B$2:$B$250,Ministres!BG5352)&gt;0</f>
        <v>1</v>
      </c>
    </row>
    <row r="5353" spans="1:66" s="203" customFormat="1" ht="35.1" customHeight="1" x14ac:dyDescent="0.25">
      <c r="A5353" s="21" t="s">
        <v>6128</v>
      </c>
      <c r="B5353" s="112">
        <v>15</v>
      </c>
      <c r="C5353" s="116" t="s">
        <v>71</v>
      </c>
      <c r="D5353" s="620">
        <v>1000</v>
      </c>
      <c r="E5353" s="278"/>
      <c r="F5353" s="116">
        <v>12</v>
      </c>
      <c r="G5353" s="694">
        <v>1</v>
      </c>
      <c r="H5353" s="1012" t="s">
        <v>3355</v>
      </c>
      <c r="I5353" s="397">
        <v>84160000</v>
      </c>
      <c r="J5353" s="712" t="s">
        <v>7226</v>
      </c>
      <c r="K5353" s="408" t="s">
        <v>980</v>
      </c>
      <c r="L5353" s="733">
        <v>0</v>
      </c>
      <c r="M5353" s="734">
        <v>0</v>
      </c>
      <c r="N5353" s="931"/>
      <c r="O5353" s="530">
        <f t="shared" ref="O5353" si="7925">IF(N5353&gt;L5353,"0 ",N5353-L5353)</f>
        <v>0</v>
      </c>
      <c r="P5353" s="530">
        <f t="shared" ref="P5353" si="7926">IF(N5353&lt;L5353,"0 ",N5353-L5353)</f>
        <v>0</v>
      </c>
      <c r="Q5353" s="646"/>
      <c r="R5353" s="536"/>
      <c r="S5353" s="536"/>
      <c r="T5353" s="536"/>
      <c r="U5353" s="536"/>
      <c r="V5353" s="536"/>
      <c r="W5353" s="683" t="str">
        <f t="shared" ref="W5353" si="7927">IF(SUM(Q5353:V5353)=X5353,"OK",SUM(Q5353:V5353)-X5353)</f>
        <v>OK</v>
      </c>
      <c r="X5353" s="141"/>
      <c r="Y5353" s="141"/>
      <c r="Z5353" s="552"/>
      <c r="AA5353" s="552"/>
      <c r="AB5353" s="683" t="str">
        <f t="shared" ref="AB5353" si="7928">IF(SUM(Z5353:AA5353)=AC5353,"OK",SUM(Z5353:AA5353)-AC5353)</f>
        <v>OK</v>
      </c>
      <c r="AC5353" s="593"/>
      <c r="AD5353" s="530">
        <f t="shared" ref="AD5353" si="7929">X5353+Y5353+AC5353</f>
        <v>0</v>
      </c>
      <c r="AE5353" s="842">
        <f t="shared" ref="AE5353" si="7930">N5353+AD5353</f>
        <v>0</v>
      </c>
      <c r="AF5353" s="931"/>
      <c r="AG5353" s="530">
        <f t="shared" ref="AG5353" si="7931">IF(AF5353&gt;M5353,"0 ",AF5353-M5353)</f>
        <v>0</v>
      </c>
      <c r="AH5353" s="530">
        <f t="shared" ref="AH5353" si="7932">IF(AF5353&lt;M5353,"0 ",AF5353-M5353)</f>
        <v>0</v>
      </c>
      <c r="AI5353" s="641"/>
      <c r="AJ5353" s="537"/>
      <c r="AK5353" s="537"/>
      <c r="AL5353" s="537"/>
      <c r="AM5353" s="537"/>
      <c r="AN5353" s="537"/>
      <c r="AO5353" s="683" t="str">
        <f t="shared" ref="AO5353" si="7933">IF(SUM(AI5353:AN5353)=AP5353,"OK",SUM(AI5353:AN5353)-AP5353)</f>
        <v>OK</v>
      </c>
      <c r="AP5353" s="141"/>
      <c r="AQ5353" s="141"/>
      <c r="AR5353" s="552"/>
      <c r="AS5353" s="552"/>
      <c r="AT5353" s="683" t="str">
        <f t="shared" ref="AT5353" si="7934">IF(SUM(AR5353:AS5353)=AU5353,"OK",SUM(AR5353:AS5353)-AU5353)</f>
        <v>OK</v>
      </c>
      <c r="AU5353" s="593"/>
      <c r="AV5353" s="530">
        <f t="shared" ref="AV5353" si="7935">AP5353+AQ5353+AU5353</f>
        <v>0</v>
      </c>
      <c r="AW5353" s="842">
        <f t="shared" ref="AW5353" si="7936">AF5353+AV5353</f>
        <v>0</v>
      </c>
      <c r="AX5353" s="115">
        <f t="shared" ref="AX5353" si="7937">L5353</f>
        <v>0</v>
      </c>
      <c r="AY5353" s="5">
        <f t="shared" ref="AY5353" si="7938">AE5353</f>
        <v>0</v>
      </c>
      <c r="AZ5353" s="7">
        <f t="shared" ref="AZ5353" si="7939">AY5353-AX5353</f>
        <v>0</v>
      </c>
      <c r="BA5353" s="335" t="e">
        <f t="shared" ref="BA5353" si="7940">AZ5353/AX5353</f>
        <v>#DIV/0!</v>
      </c>
      <c r="BB5353" s="23">
        <f t="shared" ref="BB5353" si="7941">M5353</f>
        <v>0</v>
      </c>
      <c r="BC5353" s="5">
        <f t="shared" ref="BC5353" si="7942">AW5353</f>
        <v>0</v>
      </c>
      <c r="BD5353" s="7">
        <f t="shared" ref="BD5353" si="7943">BC5353-BB5353</f>
        <v>0</v>
      </c>
      <c r="BE5353" s="335" t="e">
        <f t="shared" ref="BE5353" si="7944">BD5353/BB5353</f>
        <v>#DIV/0!</v>
      </c>
      <c r="BF5353" s="667"/>
      <c r="BG5353" s="826" t="str">
        <f t="shared" ref="BG5353" si="7945">RIGHT(LEFT(I5353,3),2)&amp;"."&amp;RIGHT(LEFT(I5353,5),2)</f>
        <v>41.60</v>
      </c>
      <c r="BH5353" s="668" t="b">
        <f>COUNTIF('Codes SEC'!$B$2:$B$250,Ministres!BG5353)&gt;0</f>
        <v>1</v>
      </c>
      <c r="BI5353" s="667"/>
      <c r="BJ5353" s="667"/>
      <c r="BK5353" s="667"/>
      <c r="BL5353" s="667"/>
      <c r="BM5353" s="667"/>
      <c r="BN5353" s="667"/>
    </row>
    <row r="5354" spans="1:66" ht="35.1" customHeight="1" x14ac:dyDescent="0.25">
      <c r="A5354" s="21" t="s">
        <v>6128</v>
      </c>
      <c r="B5354" s="112">
        <v>15</v>
      </c>
      <c r="C5354" s="116" t="s">
        <v>71</v>
      </c>
      <c r="D5354" s="620">
        <v>1000</v>
      </c>
      <c r="E5354" s="278"/>
      <c r="F5354" s="116">
        <v>12</v>
      </c>
      <c r="G5354" s="700">
        <v>1</v>
      </c>
      <c r="H5354" s="888" t="str">
        <f t="shared" si="7898"/>
        <v>061</v>
      </c>
      <c r="I5354" s="580" t="s">
        <v>3265</v>
      </c>
      <c r="J5354" s="573" t="s">
        <v>2406</v>
      </c>
      <c r="K5354" s="408" t="s">
        <v>605</v>
      </c>
      <c r="L5354" s="733">
        <v>0</v>
      </c>
      <c r="M5354" s="734">
        <v>102</v>
      </c>
      <c r="N5354" s="931"/>
      <c r="O5354" s="530">
        <f t="shared" si="7899"/>
        <v>0</v>
      </c>
      <c r="P5354" s="530">
        <f t="shared" si="7900"/>
        <v>0</v>
      </c>
      <c r="Q5354" s="646"/>
      <c r="R5354" s="536"/>
      <c r="S5354" s="536"/>
      <c r="T5354" s="536"/>
      <c r="U5354" s="536"/>
      <c r="V5354" s="536"/>
      <c r="W5354" s="683" t="str">
        <f t="shared" si="7901"/>
        <v>OK</v>
      </c>
      <c r="X5354" s="141"/>
      <c r="Y5354" s="141"/>
      <c r="Z5354" s="552"/>
      <c r="AA5354" s="552"/>
      <c r="AB5354" s="683" t="str">
        <f t="shared" si="7902"/>
        <v>OK</v>
      </c>
      <c r="AC5354" s="593"/>
      <c r="AD5354" s="530">
        <f t="shared" si="7903"/>
        <v>0</v>
      </c>
      <c r="AE5354" s="842">
        <f t="shared" si="7904"/>
        <v>0</v>
      </c>
      <c r="AF5354" s="931"/>
      <c r="AG5354" s="530">
        <f t="shared" si="7905"/>
        <v>-102</v>
      </c>
      <c r="AH5354" s="530" t="str">
        <f t="shared" si="7906"/>
        <v xml:space="preserve">0 </v>
      </c>
      <c r="AI5354" s="641"/>
      <c r="AJ5354" s="537"/>
      <c r="AK5354" s="537"/>
      <c r="AL5354" s="537"/>
      <c r="AM5354" s="537"/>
      <c r="AN5354" s="537"/>
      <c r="AO5354" s="683" t="str">
        <f t="shared" si="7907"/>
        <v>OK</v>
      </c>
      <c r="AP5354" s="141"/>
      <c r="AQ5354" s="141"/>
      <c r="AR5354" s="552"/>
      <c r="AS5354" s="552"/>
      <c r="AT5354" s="683" t="str">
        <f t="shared" si="7908"/>
        <v>OK</v>
      </c>
      <c r="AU5354" s="593"/>
      <c r="AV5354" s="530">
        <f t="shared" si="7909"/>
        <v>0</v>
      </c>
      <c r="AW5354" s="842">
        <f t="shared" si="7910"/>
        <v>0</v>
      </c>
      <c r="AX5354" s="115">
        <f t="shared" si="7911"/>
        <v>0</v>
      </c>
      <c r="AY5354" s="5">
        <f t="shared" si="7912"/>
        <v>0</v>
      </c>
      <c r="AZ5354" s="7">
        <f t="shared" si="7920"/>
        <v>0</v>
      </c>
      <c r="BA5354" s="335" t="e">
        <f t="shared" si="7921"/>
        <v>#DIV/0!</v>
      </c>
      <c r="BB5354" s="23">
        <f t="shared" si="7913"/>
        <v>102</v>
      </c>
      <c r="BC5354" s="5">
        <f t="shared" si="7922"/>
        <v>0</v>
      </c>
      <c r="BD5354" s="7">
        <f t="shared" si="7923"/>
        <v>-102</v>
      </c>
      <c r="BE5354" s="335">
        <f t="shared" si="7924"/>
        <v>-1</v>
      </c>
      <c r="BG5354" s="826" t="str">
        <f t="shared" si="7914"/>
        <v>43.22</v>
      </c>
      <c r="BH5354" s="607" t="b">
        <f>COUNTIF('Codes SEC'!$B$2:$B$250,Ministres!BG5354)&gt;0</f>
        <v>1</v>
      </c>
    </row>
    <row r="5355" spans="1:66" ht="35.1" customHeight="1" x14ac:dyDescent="0.25">
      <c r="A5355" s="21" t="s">
        <v>6128</v>
      </c>
      <c r="B5355" s="112">
        <v>15</v>
      </c>
      <c r="C5355" s="116" t="s">
        <v>71</v>
      </c>
      <c r="D5355" s="620">
        <v>1000</v>
      </c>
      <c r="E5355" s="278"/>
      <c r="F5355" s="116">
        <v>5</v>
      </c>
      <c r="G5355" s="694">
        <v>1</v>
      </c>
      <c r="H5355" s="878" t="str">
        <f t="shared" si="7898"/>
        <v>061</v>
      </c>
      <c r="I5355" s="397">
        <v>84340000</v>
      </c>
      <c r="J5355" s="380" t="s">
        <v>4014</v>
      </c>
      <c r="K5355" s="408" t="s">
        <v>3956</v>
      </c>
      <c r="L5355" s="733">
        <v>3250</v>
      </c>
      <c r="M5355" s="734">
        <v>3250</v>
      </c>
      <c r="N5355" s="931"/>
      <c r="O5355" s="530">
        <f t="shared" si="7899"/>
        <v>-3250</v>
      </c>
      <c r="P5355" s="530" t="str">
        <f t="shared" si="7900"/>
        <v xml:space="preserve">0 </v>
      </c>
      <c r="Q5355" s="646"/>
      <c r="R5355" s="536"/>
      <c r="S5355" s="536"/>
      <c r="T5355" s="536"/>
      <c r="U5355" s="536"/>
      <c r="V5355" s="536"/>
      <c r="W5355" s="683" t="str">
        <f t="shared" si="7901"/>
        <v>OK</v>
      </c>
      <c r="X5355" s="141"/>
      <c r="Y5355" s="141"/>
      <c r="Z5355" s="552"/>
      <c r="AA5355" s="552"/>
      <c r="AB5355" s="683" t="str">
        <f t="shared" si="7902"/>
        <v>OK</v>
      </c>
      <c r="AC5355" s="593"/>
      <c r="AD5355" s="530">
        <f t="shared" si="7903"/>
        <v>0</v>
      </c>
      <c r="AE5355" s="842">
        <f t="shared" si="7904"/>
        <v>0</v>
      </c>
      <c r="AF5355" s="931"/>
      <c r="AG5355" s="530">
        <f t="shared" si="7905"/>
        <v>-3250</v>
      </c>
      <c r="AH5355" s="530" t="str">
        <f t="shared" si="7906"/>
        <v xml:space="preserve">0 </v>
      </c>
      <c r="AI5355" s="641"/>
      <c r="AJ5355" s="537"/>
      <c r="AK5355" s="537"/>
      <c r="AL5355" s="537"/>
      <c r="AM5355" s="537"/>
      <c r="AN5355" s="537"/>
      <c r="AO5355" s="683" t="str">
        <f t="shared" si="7907"/>
        <v>OK</v>
      </c>
      <c r="AP5355" s="141"/>
      <c r="AQ5355" s="141"/>
      <c r="AR5355" s="552"/>
      <c r="AS5355" s="552"/>
      <c r="AT5355" s="683" t="str">
        <f t="shared" si="7908"/>
        <v>OK</v>
      </c>
      <c r="AU5355" s="593"/>
      <c r="AV5355" s="530">
        <f t="shared" si="7909"/>
        <v>0</v>
      </c>
      <c r="AW5355" s="842">
        <f t="shared" si="7910"/>
        <v>0</v>
      </c>
      <c r="AX5355" s="115">
        <f t="shared" si="7911"/>
        <v>3250</v>
      </c>
      <c r="AY5355" s="5">
        <f t="shared" si="7912"/>
        <v>0</v>
      </c>
      <c r="AZ5355" s="7">
        <f t="shared" si="7920"/>
        <v>-3250</v>
      </c>
      <c r="BA5355" s="335">
        <f t="shared" si="7921"/>
        <v>-1</v>
      </c>
      <c r="BB5355" s="23">
        <f t="shared" si="7913"/>
        <v>3250</v>
      </c>
      <c r="BC5355" s="5">
        <f t="shared" si="7922"/>
        <v>0</v>
      </c>
      <c r="BD5355" s="7">
        <f t="shared" si="7923"/>
        <v>-3250</v>
      </c>
      <c r="BE5355" s="335">
        <f t="shared" si="7924"/>
        <v>-1</v>
      </c>
      <c r="BG5355" s="826" t="str">
        <f t="shared" si="7914"/>
        <v>43.40</v>
      </c>
      <c r="BH5355" s="607" t="b">
        <f>COUNTIF('Codes SEC'!$B$2:$B$250,Ministres!BG5355)&gt;0</f>
        <v>1</v>
      </c>
    </row>
    <row r="5356" spans="1:66" ht="35.1" customHeight="1" x14ac:dyDescent="0.25">
      <c r="A5356" s="21" t="s">
        <v>6128</v>
      </c>
      <c r="B5356" s="112">
        <v>15</v>
      </c>
      <c r="C5356" s="116" t="s">
        <v>71</v>
      </c>
      <c r="D5356" s="620">
        <v>1000</v>
      </c>
      <c r="E5356" s="278"/>
      <c r="F5356" s="116">
        <v>12</v>
      </c>
      <c r="G5356" s="694">
        <v>1</v>
      </c>
      <c r="H5356" s="878" t="str">
        <f t="shared" si="7898"/>
        <v>061</v>
      </c>
      <c r="I5356" s="397">
        <v>84340000</v>
      </c>
      <c r="J5356" s="380" t="s">
        <v>4015</v>
      </c>
      <c r="K5356" s="408" t="s">
        <v>3957</v>
      </c>
      <c r="L5356" s="733">
        <v>0</v>
      </c>
      <c r="M5356" s="734">
        <v>0</v>
      </c>
      <c r="N5356" s="931"/>
      <c r="O5356" s="530">
        <f t="shared" si="7899"/>
        <v>0</v>
      </c>
      <c r="P5356" s="530">
        <f t="shared" si="7900"/>
        <v>0</v>
      </c>
      <c r="Q5356" s="646"/>
      <c r="R5356" s="536"/>
      <c r="S5356" s="536"/>
      <c r="T5356" s="536"/>
      <c r="U5356" s="536"/>
      <c r="V5356" s="536"/>
      <c r="W5356" s="683" t="str">
        <f t="shared" si="7901"/>
        <v>OK</v>
      </c>
      <c r="X5356" s="141"/>
      <c r="Y5356" s="141"/>
      <c r="Z5356" s="552"/>
      <c r="AA5356" s="552"/>
      <c r="AB5356" s="683" t="str">
        <f t="shared" si="7902"/>
        <v>OK</v>
      </c>
      <c r="AC5356" s="593"/>
      <c r="AD5356" s="530">
        <f t="shared" si="7903"/>
        <v>0</v>
      </c>
      <c r="AE5356" s="842">
        <f t="shared" si="7904"/>
        <v>0</v>
      </c>
      <c r="AF5356" s="931"/>
      <c r="AG5356" s="530">
        <f t="shared" si="7905"/>
        <v>0</v>
      </c>
      <c r="AH5356" s="530">
        <f t="shared" si="7906"/>
        <v>0</v>
      </c>
      <c r="AI5356" s="641"/>
      <c r="AJ5356" s="537"/>
      <c r="AK5356" s="537"/>
      <c r="AL5356" s="537"/>
      <c r="AM5356" s="537"/>
      <c r="AN5356" s="537"/>
      <c r="AO5356" s="683" t="str">
        <f t="shared" si="7907"/>
        <v>OK</v>
      </c>
      <c r="AP5356" s="141"/>
      <c r="AQ5356" s="141"/>
      <c r="AR5356" s="552"/>
      <c r="AS5356" s="552"/>
      <c r="AT5356" s="683" t="str">
        <f t="shared" si="7908"/>
        <v>OK</v>
      </c>
      <c r="AU5356" s="593"/>
      <c r="AV5356" s="530">
        <f t="shared" si="7909"/>
        <v>0</v>
      </c>
      <c r="AW5356" s="842">
        <f t="shared" si="7910"/>
        <v>0</v>
      </c>
      <c r="AX5356" s="115">
        <f t="shared" si="7911"/>
        <v>0</v>
      </c>
      <c r="AY5356" s="5">
        <f t="shared" si="7912"/>
        <v>0</v>
      </c>
      <c r="AZ5356" s="7">
        <f>AY5356-AX5356</f>
        <v>0</v>
      </c>
      <c r="BA5356" s="335" t="e">
        <f>AZ5356/AX5356</f>
        <v>#DIV/0!</v>
      </c>
      <c r="BB5356" s="23">
        <f t="shared" si="7913"/>
        <v>0</v>
      </c>
      <c r="BC5356" s="5">
        <f>AW5356</f>
        <v>0</v>
      </c>
      <c r="BD5356" s="7">
        <f>BC5356-BB5356</f>
        <v>0</v>
      </c>
      <c r="BE5356" s="335" t="e">
        <f>BD5356/BB5356</f>
        <v>#DIV/0!</v>
      </c>
      <c r="BG5356" s="826" t="str">
        <f t="shared" si="7914"/>
        <v>43.40</v>
      </c>
      <c r="BH5356" s="607" t="b">
        <f>COUNTIF('Codes SEC'!$B$2:$B$250,Ministres!BG5356)&gt;0</f>
        <v>1</v>
      </c>
    </row>
    <row r="5357" spans="1:66" ht="35.1" customHeight="1" x14ac:dyDescent="0.25">
      <c r="A5357" s="21" t="s">
        <v>6128</v>
      </c>
      <c r="B5357" s="112">
        <v>15</v>
      </c>
      <c r="C5357" s="116" t="s">
        <v>71</v>
      </c>
      <c r="D5357" s="620">
        <v>1000</v>
      </c>
      <c r="E5357" s="278"/>
      <c r="F5357" s="116">
        <v>12</v>
      </c>
      <c r="G5357" s="700">
        <v>1</v>
      </c>
      <c r="H5357" s="888" t="str">
        <f t="shared" si="7898"/>
        <v>061</v>
      </c>
      <c r="I5357" s="580" t="s">
        <v>3268</v>
      </c>
      <c r="J5357" s="573" t="s">
        <v>2407</v>
      </c>
      <c r="K5357" s="510" t="s">
        <v>3245</v>
      </c>
      <c r="L5357" s="733">
        <v>114</v>
      </c>
      <c r="M5357" s="734">
        <v>114</v>
      </c>
      <c r="N5357" s="931"/>
      <c r="O5357" s="530">
        <f t="shared" si="7899"/>
        <v>-114</v>
      </c>
      <c r="P5357" s="530" t="str">
        <f t="shared" si="7900"/>
        <v xml:space="preserve">0 </v>
      </c>
      <c r="Q5357" s="646"/>
      <c r="R5357" s="536"/>
      <c r="S5357" s="536"/>
      <c r="T5357" s="536"/>
      <c r="U5357" s="536"/>
      <c r="V5357" s="536"/>
      <c r="W5357" s="683" t="str">
        <f t="shared" si="7901"/>
        <v>OK</v>
      </c>
      <c r="X5357" s="141"/>
      <c r="Y5357" s="141"/>
      <c r="Z5357" s="552"/>
      <c r="AA5357" s="552"/>
      <c r="AB5357" s="683" t="str">
        <f t="shared" si="7902"/>
        <v>OK</v>
      </c>
      <c r="AC5357" s="593"/>
      <c r="AD5357" s="530">
        <f t="shared" si="7903"/>
        <v>0</v>
      </c>
      <c r="AE5357" s="842">
        <f t="shared" si="7904"/>
        <v>0</v>
      </c>
      <c r="AF5357" s="931"/>
      <c r="AG5357" s="530">
        <f t="shared" si="7905"/>
        <v>-114</v>
      </c>
      <c r="AH5357" s="530" t="str">
        <f t="shared" si="7906"/>
        <v xml:space="preserve">0 </v>
      </c>
      <c r="AI5357" s="641"/>
      <c r="AJ5357" s="537"/>
      <c r="AK5357" s="537"/>
      <c r="AL5357" s="537"/>
      <c r="AM5357" s="537"/>
      <c r="AN5357" s="537"/>
      <c r="AO5357" s="683" t="str">
        <f t="shared" si="7907"/>
        <v>OK</v>
      </c>
      <c r="AP5357" s="141"/>
      <c r="AQ5357" s="141"/>
      <c r="AR5357" s="552"/>
      <c r="AS5357" s="552"/>
      <c r="AT5357" s="683" t="str">
        <f t="shared" si="7908"/>
        <v>OK</v>
      </c>
      <c r="AU5357" s="593"/>
      <c r="AV5357" s="530">
        <f t="shared" si="7909"/>
        <v>0</v>
      </c>
      <c r="AW5357" s="842">
        <f t="shared" si="7910"/>
        <v>0</v>
      </c>
      <c r="AX5357" s="115">
        <f t="shared" si="7911"/>
        <v>114</v>
      </c>
      <c r="AY5357" s="5">
        <f t="shared" si="7912"/>
        <v>0</v>
      </c>
      <c r="AZ5357" s="7">
        <f t="shared" si="7920"/>
        <v>-114</v>
      </c>
      <c r="BA5357" s="335">
        <f t="shared" si="7921"/>
        <v>-1</v>
      </c>
      <c r="BB5357" s="23">
        <f t="shared" si="7913"/>
        <v>114</v>
      </c>
      <c r="BC5357" s="5">
        <f t="shared" si="7922"/>
        <v>0</v>
      </c>
      <c r="BD5357" s="7">
        <f t="shared" si="7923"/>
        <v>-114</v>
      </c>
      <c r="BE5357" s="335">
        <f t="shared" si="7924"/>
        <v>-1</v>
      </c>
      <c r="BG5357" s="826" t="str">
        <f t="shared" si="7914"/>
        <v>45.24</v>
      </c>
      <c r="BH5357" s="607" t="b">
        <f>COUNTIF('Codes SEC'!$B$2:$B$250,Ministres!BG5357)&gt;0</f>
        <v>1</v>
      </c>
    </row>
    <row r="5358" spans="1:66" ht="12.75" customHeight="1" x14ac:dyDescent="0.25">
      <c r="A5358" s="227"/>
      <c r="B5358" s="209"/>
      <c r="C5358" s="253"/>
      <c r="D5358" s="625"/>
      <c r="E5358" s="280"/>
      <c r="F5358" s="253"/>
      <c r="G5358" s="701"/>
      <c r="H5358" s="892"/>
      <c r="I5358" s="581"/>
      <c r="J5358" s="574"/>
      <c r="K5358" s="514" t="s">
        <v>95</v>
      </c>
      <c r="L5358" s="315">
        <f>L5340+L5345+L5341+L5350+L5357+L5352+L5354+L5355+L5356+L5348+L5347+L5346+L5342+L5343+L5349+L5351+L5339+L5344+L5353</f>
        <v>11129</v>
      </c>
      <c r="M5358" s="741">
        <f t="shared" ref="M5358:BE5358" si="7946">M5340+M5345+M5341+M5350+M5357+M5352+M5354+M5355+M5356+M5348+M5347+M5346+M5342+M5343+M5349+M5351+M5339+M5344+M5353</f>
        <v>11436</v>
      </c>
      <c r="N5358" s="930">
        <f t="shared" si="7946"/>
        <v>0</v>
      </c>
      <c r="O5358" s="790">
        <f t="shared" si="7946"/>
        <v>-11129</v>
      </c>
      <c r="P5358" s="790">
        <f t="shared" si="7946"/>
        <v>0</v>
      </c>
      <c r="Q5358" s="787">
        <f t="shared" si="7946"/>
        <v>0</v>
      </c>
      <c r="R5358" s="648">
        <f t="shared" si="7946"/>
        <v>0</v>
      </c>
      <c r="S5358" s="648">
        <f t="shared" si="7946"/>
        <v>0</v>
      </c>
      <c r="T5358" s="648">
        <f t="shared" si="7946"/>
        <v>0</v>
      </c>
      <c r="U5358" s="648">
        <f t="shared" si="7946"/>
        <v>0</v>
      </c>
      <c r="V5358" s="648">
        <f t="shared" si="7946"/>
        <v>0</v>
      </c>
      <c r="W5358" s="790" t="e">
        <f t="shared" si="7946"/>
        <v>#VALUE!</v>
      </c>
      <c r="X5358" s="649">
        <f t="shared" si="7946"/>
        <v>0</v>
      </c>
      <c r="Y5358" s="649">
        <f t="shared" si="7946"/>
        <v>0</v>
      </c>
      <c r="Z5358" s="648">
        <f t="shared" si="7946"/>
        <v>0</v>
      </c>
      <c r="AA5358" s="648">
        <f t="shared" si="7946"/>
        <v>0</v>
      </c>
      <c r="AB5358" s="790" t="e">
        <f t="shared" si="7946"/>
        <v>#VALUE!</v>
      </c>
      <c r="AC5358" s="649">
        <f t="shared" si="7946"/>
        <v>0</v>
      </c>
      <c r="AD5358" s="790">
        <f t="shared" si="7946"/>
        <v>0</v>
      </c>
      <c r="AE5358" s="843">
        <f t="shared" si="7946"/>
        <v>0</v>
      </c>
      <c r="AF5358" s="930">
        <f t="shared" si="7946"/>
        <v>0</v>
      </c>
      <c r="AG5358" s="790">
        <f t="shared" si="7946"/>
        <v>-11436</v>
      </c>
      <c r="AH5358" s="790">
        <f t="shared" si="7946"/>
        <v>0</v>
      </c>
      <c r="AI5358" s="787">
        <f t="shared" si="7946"/>
        <v>0</v>
      </c>
      <c r="AJ5358" s="648">
        <f t="shared" si="7946"/>
        <v>0</v>
      </c>
      <c r="AK5358" s="648">
        <f t="shared" si="7946"/>
        <v>0</v>
      </c>
      <c r="AL5358" s="648">
        <f t="shared" si="7946"/>
        <v>0</v>
      </c>
      <c r="AM5358" s="648">
        <f t="shared" si="7946"/>
        <v>0</v>
      </c>
      <c r="AN5358" s="648">
        <f t="shared" si="7946"/>
        <v>0</v>
      </c>
      <c r="AO5358" s="790" t="e">
        <f t="shared" si="7946"/>
        <v>#VALUE!</v>
      </c>
      <c r="AP5358" s="649">
        <f t="shared" si="7946"/>
        <v>0</v>
      </c>
      <c r="AQ5358" s="649">
        <f t="shared" si="7946"/>
        <v>0</v>
      </c>
      <c r="AR5358" s="648">
        <f t="shared" si="7946"/>
        <v>0</v>
      </c>
      <c r="AS5358" s="648">
        <f t="shared" si="7946"/>
        <v>0</v>
      </c>
      <c r="AT5358" s="790" t="e">
        <f t="shared" si="7946"/>
        <v>#VALUE!</v>
      </c>
      <c r="AU5358" s="649">
        <f t="shared" si="7946"/>
        <v>0</v>
      </c>
      <c r="AV5358" s="790">
        <f t="shared" si="7946"/>
        <v>0</v>
      </c>
      <c r="AW5358" s="843">
        <f t="shared" si="7946"/>
        <v>0</v>
      </c>
      <c r="AX5358" s="336">
        <f t="shared" si="7946"/>
        <v>11129</v>
      </c>
      <c r="AY5358" s="337">
        <f t="shared" si="7946"/>
        <v>0</v>
      </c>
      <c r="AZ5358" s="338">
        <f t="shared" si="7946"/>
        <v>-11129</v>
      </c>
      <c r="BA5358" s="339" t="e">
        <f t="shared" si="7946"/>
        <v>#DIV/0!</v>
      </c>
      <c r="BB5358" s="322">
        <f t="shared" si="7946"/>
        <v>11436</v>
      </c>
      <c r="BC5358" s="337">
        <f t="shared" si="7946"/>
        <v>0</v>
      </c>
      <c r="BD5358" s="338">
        <f t="shared" si="7946"/>
        <v>-11436</v>
      </c>
      <c r="BE5358" s="339" t="e">
        <f t="shared" si="7946"/>
        <v>#DIV/0!</v>
      </c>
      <c r="BG5358" s="826"/>
      <c r="BH5358" s="607"/>
    </row>
    <row r="5359" spans="1:66" ht="12.75" customHeight="1" x14ac:dyDescent="0.25">
      <c r="A5359" s="21"/>
      <c r="B5359" s="112"/>
      <c r="C5359" s="116"/>
      <c r="D5359" s="623"/>
      <c r="E5359" s="278"/>
      <c r="F5359" s="116"/>
      <c r="G5359" s="700"/>
      <c r="H5359" s="888"/>
      <c r="I5359" s="580"/>
      <c r="J5359" s="573"/>
      <c r="K5359" s="409"/>
      <c r="L5359" s="738"/>
      <c r="M5359" s="739"/>
      <c r="N5359" s="931"/>
      <c r="O5359" s="923"/>
      <c r="P5359" s="923"/>
      <c r="Q5359" s="641"/>
      <c r="R5359" s="537"/>
      <c r="S5359" s="537"/>
      <c r="T5359" s="537"/>
      <c r="U5359" s="537"/>
      <c r="V5359" s="537"/>
      <c r="W5359" s="531"/>
      <c r="X5359" s="141"/>
      <c r="Y5359" s="141"/>
      <c r="Z5359" s="552"/>
      <c r="AA5359" s="552"/>
      <c r="AB5359" s="531"/>
      <c r="AC5359" s="593"/>
      <c r="AD5359" s="923"/>
      <c r="AE5359" s="846"/>
      <c r="AF5359" s="931"/>
      <c r="AG5359" s="923"/>
      <c r="AH5359" s="923"/>
      <c r="AI5359" s="641"/>
      <c r="AJ5359" s="537"/>
      <c r="AK5359" s="537"/>
      <c r="AL5359" s="537"/>
      <c r="AM5359" s="537"/>
      <c r="AN5359" s="537"/>
      <c r="AO5359" s="531"/>
      <c r="AP5359" s="141"/>
      <c r="AQ5359" s="141"/>
      <c r="AR5359" s="552"/>
      <c r="AS5359" s="552"/>
      <c r="AT5359" s="531"/>
      <c r="AU5359" s="593"/>
      <c r="AV5359" s="923"/>
      <c r="AW5359" s="846"/>
      <c r="AX5359" s="115"/>
      <c r="AY5359" s="5"/>
      <c r="AZ5359" s="5"/>
      <c r="BA5359" s="335"/>
      <c r="BC5359" s="5"/>
      <c r="BD5359" s="5"/>
      <c r="BE5359" s="335"/>
      <c r="BG5359" s="826"/>
      <c r="BH5359" s="607"/>
    </row>
    <row r="5360" spans="1:66" ht="12.75" customHeight="1" x14ac:dyDescent="0.25">
      <c r="A5360" s="21"/>
      <c r="B5360" s="112"/>
      <c r="C5360" s="116"/>
      <c r="D5360" s="623"/>
      <c r="E5360" s="278"/>
      <c r="F5360" s="116"/>
      <c r="G5360" s="700"/>
      <c r="H5360" s="888"/>
      <c r="I5360" s="580"/>
      <c r="J5360" s="573"/>
      <c r="K5360" s="410" t="s">
        <v>58</v>
      </c>
      <c r="L5360" s="738"/>
      <c r="M5360" s="739"/>
      <c r="N5360" s="931"/>
      <c r="O5360" s="923"/>
      <c r="P5360" s="923"/>
      <c r="Q5360" s="641"/>
      <c r="R5360" s="537"/>
      <c r="S5360" s="537"/>
      <c r="T5360" s="537"/>
      <c r="U5360" s="537"/>
      <c r="V5360" s="537"/>
      <c r="W5360" s="531"/>
      <c r="X5360" s="141"/>
      <c r="Y5360" s="141"/>
      <c r="Z5360" s="552"/>
      <c r="AA5360" s="552"/>
      <c r="AB5360" s="531"/>
      <c r="AC5360" s="593"/>
      <c r="AD5360" s="923"/>
      <c r="AE5360" s="846"/>
      <c r="AF5360" s="931"/>
      <c r="AG5360" s="923"/>
      <c r="AH5360" s="923"/>
      <c r="AI5360" s="641"/>
      <c r="AJ5360" s="537"/>
      <c r="AK5360" s="537"/>
      <c r="AL5360" s="537"/>
      <c r="AM5360" s="537"/>
      <c r="AN5360" s="537"/>
      <c r="AO5360" s="531"/>
      <c r="AP5360" s="141"/>
      <c r="AQ5360" s="141"/>
      <c r="AR5360" s="552"/>
      <c r="AS5360" s="552"/>
      <c r="AT5360" s="531"/>
      <c r="AU5360" s="593"/>
      <c r="AV5360" s="923"/>
      <c r="AW5360" s="846"/>
      <c r="AX5360" s="115"/>
      <c r="AY5360" s="5"/>
      <c r="AZ5360" s="5"/>
      <c r="BA5360" s="335"/>
      <c r="BC5360" s="5"/>
      <c r="BD5360" s="5"/>
      <c r="BE5360" s="335"/>
      <c r="BG5360" s="826"/>
      <c r="BH5360" s="607"/>
    </row>
    <row r="5361" spans="1:66" ht="12.75" customHeight="1" x14ac:dyDescent="0.25">
      <c r="A5361" s="21"/>
      <c r="B5361" s="112"/>
      <c r="C5361" s="116"/>
      <c r="D5361" s="623"/>
      <c r="E5361" s="278"/>
      <c r="F5361" s="116"/>
      <c r="G5361" s="700"/>
      <c r="H5361" s="888"/>
      <c r="I5361" s="580"/>
      <c r="J5361" s="573"/>
      <c r="K5361" s="411"/>
      <c r="L5361" s="738"/>
      <c r="M5361" s="739"/>
      <c r="N5361" s="931"/>
      <c r="O5361" s="923"/>
      <c r="P5361" s="923"/>
      <c r="Q5361" s="641"/>
      <c r="R5361" s="537"/>
      <c r="S5361" s="537"/>
      <c r="T5361" s="537"/>
      <c r="U5361" s="537"/>
      <c r="V5361" s="537"/>
      <c r="W5361" s="531"/>
      <c r="X5361" s="141"/>
      <c r="Y5361" s="141"/>
      <c r="Z5361" s="552"/>
      <c r="AA5361" s="552"/>
      <c r="AB5361" s="531"/>
      <c r="AC5361" s="593"/>
      <c r="AD5361" s="923"/>
      <c r="AE5361" s="846"/>
      <c r="AF5361" s="931"/>
      <c r="AG5361" s="923"/>
      <c r="AH5361" s="923"/>
      <c r="AI5361" s="641"/>
      <c r="AJ5361" s="537"/>
      <c r="AK5361" s="537"/>
      <c r="AL5361" s="537"/>
      <c r="AM5361" s="537"/>
      <c r="AN5361" s="537"/>
      <c r="AO5361" s="531"/>
      <c r="AP5361" s="141"/>
      <c r="AQ5361" s="141"/>
      <c r="AR5361" s="552"/>
      <c r="AS5361" s="552"/>
      <c r="AT5361" s="531"/>
      <c r="AU5361" s="593"/>
      <c r="AV5361" s="923"/>
      <c r="AW5361" s="846"/>
      <c r="AX5361" s="115"/>
      <c r="AY5361" s="5"/>
      <c r="AZ5361" s="5"/>
      <c r="BA5361" s="335"/>
      <c r="BC5361" s="5"/>
      <c r="BD5361" s="5"/>
      <c r="BE5361" s="335"/>
      <c r="BG5361" s="826"/>
      <c r="BH5361" s="607"/>
    </row>
    <row r="5362" spans="1:66" ht="35.1" customHeight="1" x14ac:dyDescent="0.25">
      <c r="A5362" s="21" t="s">
        <v>6128</v>
      </c>
      <c r="B5362" s="112">
        <v>15</v>
      </c>
      <c r="C5362" s="116" t="s">
        <v>71</v>
      </c>
      <c r="D5362" s="620">
        <v>1000</v>
      </c>
      <c r="E5362" s="278"/>
      <c r="F5362" s="116">
        <v>12</v>
      </c>
      <c r="G5362" s="700">
        <v>1</v>
      </c>
      <c r="H5362" s="888" t="str">
        <f t="shared" si="7898"/>
        <v>061</v>
      </c>
      <c r="I5362" s="580" t="s">
        <v>3281</v>
      </c>
      <c r="J5362" s="573" t="s">
        <v>2408</v>
      </c>
      <c r="K5362" s="419" t="s">
        <v>3246</v>
      </c>
      <c r="L5362" s="733">
        <v>0</v>
      </c>
      <c r="M5362" s="734">
        <v>0</v>
      </c>
      <c r="N5362" s="931"/>
      <c r="O5362" s="530">
        <f t="shared" ref="O5362:O5376" si="7947">IF(N5362&gt;L5362,"0 ",N5362-L5362)</f>
        <v>0</v>
      </c>
      <c r="P5362" s="530">
        <f t="shared" ref="P5362:P5376" si="7948">IF(N5362&lt;L5362,"0 ",N5362-L5362)</f>
        <v>0</v>
      </c>
      <c r="Q5362" s="646"/>
      <c r="R5362" s="536"/>
      <c r="S5362" s="536"/>
      <c r="T5362" s="536"/>
      <c r="U5362" s="536"/>
      <c r="V5362" s="536"/>
      <c r="W5362" s="683" t="str">
        <f t="shared" ref="W5362:W5376" si="7949">IF(SUM(Q5362:V5362)=X5362,"OK",SUM(Q5362:V5362)-X5362)</f>
        <v>OK</v>
      </c>
      <c r="X5362" s="141"/>
      <c r="Y5362" s="141"/>
      <c r="Z5362" s="552"/>
      <c r="AA5362" s="552"/>
      <c r="AB5362" s="683" t="str">
        <f t="shared" ref="AB5362:AB5376" si="7950">IF(SUM(Z5362:AA5362)=AC5362,"OK",SUM(Z5362:AA5362)-AC5362)</f>
        <v>OK</v>
      </c>
      <c r="AC5362" s="593"/>
      <c r="AD5362" s="530">
        <f t="shared" ref="AD5362:AD5376" si="7951">X5362+Y5362+AC5362</f>
        <v>0</v>
      </c>
      <c r="AE5362" s="842">
        <f t="shared" ref="AE5362:AE5376" si="7952">N5362+AD5362</f>
        <v>0</v>
      </c>
      <c r="AF5362" s="931"/>
      <c r="AG5362" s="530">
        <f t="shared" ref="AG5362:AG5376" si="7953">IF(AF5362&gt;M5362,"0 ",AF5362-M5362)</f>
        <v>0</v>
      </c>
      <c r="AH5362" s="530">
        <f t="shared" ref="AH5362:AH5376" si="7954">IF(AF5362&lt;M5362,"0 ",AF5362-M5362)</f>
        <v>0</v>
      </c>
      <c r="AI5362" s="641"/>
      <c r="AJ5362" s="537"/>
      <c r="AK5362" s="537"/>
      <c r="AL5362" s="537"/>
      <c r="AM5362" s="537"/>
      <c r="AN5362" s="537"/>
      <c r="AO5362" s="683" t="str">
        <f t="shared" ref="AO5362:AO5376" si="7955">IF(SUM(AI5362:AN5362)=AP5362,"OK",SUM(AI5362:AN5362)-AP5362)</f>
        <v>OK</v>
      </c>
      <c r="AP5362" s="141"/>
      <c r="AQ5362" s="141"/>
      <c r="AR5362" s="552"/>
      <c r="AS5362" s="552"/>
      <c r="AT5362" s="683" t="str">
        <f t="shared" ref="AT5362:AT5376" si="7956">IF(SUM(AR5362:AS5362)=AU5362,"OK",SUM(AR5362:AS5362)-AU5362)</f>
        <v>OK</v>
      </c>
      <c r="AU5362" s="593"/>
      <c r="AV5362" s="530">
        <f t="shared" ref="AV5362:AV5376" si="7957">AP5362+AQ5362+AU5362</f>
        <v>0</v>
      </c>
      <c r="AW5362" s="842">
        <f t="shared" ref="AW5362:AW5376" si="7958">AF5362+AV5362</f>
        <v>0</v>
      </c>
      <c r="AX5362" s="115">
        <f t="shared" ref="AX5362:AX5376" si="7959">L5362</f>
        <v>0</v>
      </c>
      <c r="AY5362" s="5">
        <f t="shared" ref="AY5362:AY5376" si="7960">AE5362</f>
        <v>0</v>
      </c>
      <c r="AZ5362" s="7">
        <f>AY5362-AX5362</f>
        <v>0</v>
      </c>
      <c r="BA5362" s="335" t="e">
        <f t="shared" ref="BA5362:BA5376" si="7961">AZ5362/AX5362</f>
        <v>#DIV/0!</v>
      </c>
      <c r="BB5362" s="23">
        <f t="shared" ref="BB5362:BB5376" si="7962">M5362</f>
        <v>0</v>
      </c>
      <c r="BC5362" s="5">
        <f t="shared" ref="BC5362:BC5376" si="7963">AW5362</f>
        <v>0</v>
      </c>
      <c r="BD5362" s="7">
        <f>BC5362-BB5362</f>
        <v>0</v>
      </c>
      <c r="BE5362" s="335" t="e">
        <f t="shared" ref="BE5362:BE5376" si="7964">BD5362/BB5362</f>
        <v>#DIV/0!</v>
      </c>
      <c r="BG5362" s="826" t="str">
        <f t="shared" ref="BG5362:BG5376" si="7965">RIGHT(LEFT(I5362,3),2)&amp;"."&amp;RIGHT(LEFT(I5362,5),2)</f>
        <v>52.10</v>
      </c>
      <c r="BH5362" s="607" t="b">
        <f>COUNTIF('Codes SEC'!$B$2:$B$250,Ministres!BG5362)&gt;0</f>
        <v>1</v>
      </c>
    </row>
    <row r="5363" spans="1:66" s="4" customFormat="1" ht="35.1" customHeight="1" x14ac:dyDescent="0.25">
      <c r="A5363" s="222" t="s">
        <v>6128</v>
      </c>
      <c r="B5363" s="30">
        <v>15</v>
      </c>
      <c r="C5363" s="116" t="s">
        <v>71</v>
      </c>
      <c r="D5363" s="620">
        <v>1000</v>
      </c>
      <c r="E5363" s="32"/>
      <c r="F5363" s="117">
        <v>12</v>
      </c>
      <c r="G5363" s="694">
        <v>1</v>
      </c>
      <c r="H5363" s="878" t="str">
        <f t="shared" si="7898"/>
        <v>061</v>
      </c>
      <c r="I5363" s="397">
        <v>86311000</v>
      </c>
      <c r="J5363" s="380" t="s">
        <v>4473</v>
      </c>
      <c r="K5363" s="494" t="s">
        <v>4474</v>
      </c>
      <c r="L5363" s="726">
        <v>0</v>
      </c>
      <c r="M5363" s="727">
        <v>0</v>
      </c>
      <c r="N5363" s="931"/>
      <c r="O5363" s="530">
        <f t="shared" si="7947"/>
        <v>0</v>
      </c>
      <c r="P5363" s="530">
        <f t="shared" si="7948"/>
        <v>0</v>
      </c>
      <c r="Q5363" s="646"/>
      <c r="R5363" s="536"/>
      <c r="S5363" s="536"/>
      <c r="T5363" s="536"/>
      <c r="U5363" s="536"/>
      <c r="V5363" s="536"/>
      <c r="W5363" s="683" t="str">
        <f>IF(SUM(Q5363:V5363)=X5363,"OK",SUM(Q5363:V5363)-X5363)</f>
        <v>OK</v>
      </c>
      <c r="X5363" s="141"/>
      <c r="Y5363" s="141"/>
      <c r="Z5363" s="552"/>
      <c r="AA5363" s="552"/>
      <c r="AB5363" s="683" t="str">
        <f>IF(SUM(Z5363:AA5363)=AC5363,"OK",SUM(Z5363:AA5363)-AC5363)</f>
        <v>OK</v>
      </c>
      <c r="AC5363" s="593"/>
      <c r="AD5363" s="530">
        <f t="shared" si="7951"/>
        <v>0</v>
      </c>
      <c r="AE5363" s="842">
        <f t="shared" si="7952"/>
        <v>0</v>
      </c>
      <c r="AF5363" s="931"/>
      <c r="AG5363" s="530">
        <f t="shared" si="7953"/>
        <v>0</v>
      </c>
      <c r="AH5363" s="530">
        <f t="shared" si="7954"/>
        <v>0</v>
      </c>
      <c r="AI5363" s="641"/>
      <c r="AJ5363" s="537"/>
      <c r="AK5363" s="537"/>
      <c r="AL5363" s="537"/>
      <c r="AM5363" s="537"/>
      <c r="AN5363" s="537"/>
      <c r="AO5363" s="683" t="str">
        <f>IF(SUM(AI5363:AN5363)=AP5363,"OK",SUM(AI5363:AN5363)-AP5363)</f>
        <v>OK</v>
      </c>
      <c r="AP5363" s="141"/>
      <c r="AQ5363" s="141"/>
      <c r="AR5363" s="552"/>
      <c r="AS5363" s="552"/>
      <c r="AT5363" s="683" t="str">
        <f>IF(SUM(AR5363:AS5363)=AU5363,"OK",SUM(AR5363:AS5363)-AU5363)</f>
        <v>OK</v>
      </c>
      <c r="AU5363" s="593"/>
      <c r="AV5363" s="530">
        <f t="shared" si="7957"/>
        <v>0</v>
      </c>
      <c r="AW5363" s="842">
        <f t="shared" si="7958"/>
        <v>0</v>
      </c>
      <c r="AX5363" s="115">
        <f t="shared" si="7959"/>
        <v>0</v>
      </c>
      <c r="AY5363" s="5">
        <f t="shared" si="7960"/>
        <v>0</v>
      </c>
      <c r="AZ5363" s="7">
        <f>AY5363-AX5363</f>
        <v>0</v>
      </c>
      <c r="BA5363" s="335" t="e">
        <f>AZ5363/AX5363</f>
        <v>#DIV/0!</v>
      </c>
      <c r="BB5363" s="23">
        <f t="shared" si="7962"/>
        <v>0</v>
      </c>
      <c r="BC5363" s="5">
        <f>AW5363</f>
        <v>0</v>
      </c>
      <c r="BD5363" s="7">
        <f>BC5363-BB5363</f>
        <v>0</v>
      </c>
      <c r="BE5363" s="335" t="e">
        <f>BD5363/BB5363</f>
        <v>#DIV/0!</v>
      </c>
      <c r="BF5363" s="41"/>
      <c r="BG5363" s="826" t="str">
        <f t="shared" si="7965"/>
        <v>63.11</v>
      </c>
      <c r="BH5363" s="607" t="b">
        <f>COUNTIF('Codes SEC'!$B$2:$B$250,Ministres!BG5363)&gt;0</f>
        <v>1</v>
      </c>
      <c r="BI5363" s="41"/>
      <c r="BJ5363" s="41"/>
      <c r="BK5363" s="41"/>
      <c r="BL5363" s="41"/>
      <c r="BM5363" s="41"/>
      <c r="BN5363" s="41"/>
    </row>
    <row r="5364" spans="1:66" ht="35.1" customHeight="1" x14ac:dyDescent="0.25">
      <c r="A5364" s="21" t="s">
        <v>6128</v>
      </c>
      <c r="B5364" s="112">
        <v>15</v>
      </c>
      <c r="C5364" s="116" t="s">
        <v>71</v>
      </c>
      <c r="D5364" s="620">
        <v>1000</v>
      </c>
      <c r="E5364" s="278" t="s">
        <v>69</v>
      </c>
      <c r="F5364" s="116">
        <v>12</v>
      </c>
      <c r="G5364" s="700">
        <v>1</v>
      </c>
      <c r="H5364" s="888" t="str">
        <f t="shared" si="7898"/>
        <v>061</v>
      </c>
      <c r="I5364" s="580" t="s">
        <v>3269</v>
      </c>
      <c r="J5364" s="573" t="s">
        <v>2409</v>
      </c>
      <c r="K5364" s="408" t="s">
        <v>606</v>
      </c>
      <c r="L5364" s="733">
        <v>175</v>
      </c>
      <c r="M5364" s="734">
        <v>80</v>
      </c>
      <c r="N5364" s="931"/>
      <c r="O5364" s="530">
        <f t="shared" si="7947"/>
        <v>-175</v>
      </c>
      <c r="P5364" s="530" t="str">
        <f t="shared" si="7948"/>
        <v xml:space="preserve">0 </v>
      </c>
      <c r="Q5364" s="646"/>
      <c r="R5364" s="536"/>
      <c r="S5364" s="536"/>
      <c r="T5364" s="536"/>
      <c r="U5364" s="536"/>
      <c r="V5364" s="536"/>
      <c r="W5364" s="683" t="str">
        <f t="shared" si="7949"/>
        <v>OK</v>
      </c>
      <c r="X5364" s="141"/>
      <c r="Y5364" s="141"/>
      <c r="Z5364" s="552"/>
      <c r="AA5364" s="552"/>
      <c r="AB5364" s="683" t="str">
        <f t="shared" si="7950"/>
        <v>OK</v>
      </c>
      <c r="AC5364" s="593"/>
      <c r="AD5364" s="530">
        <f t="shared" si="7951"/>
        <v>0</v>
      </c>
      <c r="AE5364" s="842">
        <f t="shared" si="7952"/>
        <v>0</v>
      </c>
      <c r="AF5364" s="931"/>
      <c r="AG5364" s="530">
        <f t="shared" si="7953"/>
        <v>-80</v>
      </c>
      <c r="AH5364" s="530" t="str">
        <f t="shared" si="7954"/>
        <v xml:space="preserve">0 </v>
      </c>
      <c r="AI5364" s="641"/>
      <c r="AJ5364" s="537"/>
      <c r="AK5364" s="537"/>
      <c r="AL5364" s="537"/>
      <c r="AM5364" s="537"/>
      <c r="AN5364" s="537"/>
      <c r="AO5364" s="683" t="str">
        <f t="shared" si="7955"/>
        <v>OK</v>
      </c>
      <c r="AP5364" s="141"/>
      <c r="AQ5364" s="141"/>
      <c r="AR5364" s="552"/>
      <c r="AS5364" s="552"/>
      <c r="AT5364" s="683" t="str">
        <f t="shared" si="7956"/>
        <v>OK</v>
      </c>
      <c r="AU5364" s="593"/>
      <c r="AV5364" s="530">
        <f t="shared" si="7957"/>
        <v>0</v>
      </c>
      <c r="AW5364" s="842">
        <f t="shared" si="7958"/>
        <v>0</v>
      </c>
      <c r="AX5364" s="115">
        <f t="shared" si="7959"/>
        <v>175</v>
      </c>
      <c r="AY5364" s="5">
        <f t="shared" si="7960"/>
        <v>0</v>
      </c>
      <c r="AZ5364" s="7">
        <f t="shared" ref="AZ5364:AZ5376" si="7966">AY5364-AX5364</f>
        <v>-175</v>
      </c>
      <c r="BA5364" s="335">
        <f t="shared" si="7961"/>
        <v>-1</v>
      </c>
      <c r="BB5364" s="23">
        <f t="shared" si="7962"/>
        <v>80</v>
      </c>
      <c r="BC5364" s="5">
        <f t="shared" si="7963"/>
        <v>0</v>
      </c>
      <c r="BD5364" s="7">
        <f t="shared" ref="BD5364:BD5376" si="7967">BC5364-BB5364</f>
        <v>-80</v>
      </c>
      <c r="BE5364" s="335">
        <f t="shared" si="7964"/>
        <v>-1</v>
      </c>
      <c r="BG5364" s="826" t="str">
        <f t="shared" si="7965"/>
        <v>63.21</v>
      </c>
      <c r="BH5364" s="607" t="b">
        <f>COUNTIF('Codes SEC'!$B$2:$B$250,Ministres!BG5364)&gt;0</f>
        <v>1</v>
      </c>
    </row>
    <row r="5365" spans="1:66" ht="51" x14ac:dyDescent="0.25">
      <c r="A5365" s="21" t="s">
        <v>6128</v>
      </c>
      <c r="B5365" s="112">
        <v>15</v>
      </c>
      <c r="C5365" s="116" t="s">
        <v>71</v>
      </c>
      <c r="D5365" s="620">
        <v>1000</v>
      </c>
      <c r="E5365" s="278" t="s">
        <v>69</v>
      </c>
      <c r="F5365" s="116">
        <v>12</v>
      </c>
      <c r="G5365" s="700">
        <v>1</v>
      </c>
      <c r="H5365" s="888" t="str">
        <f t="shared" si="7898"/>
        <v>061</v>
      </c>
      <c r="I5365" s="580" t="s">
        <v>3269</v>
      </c>
      <c r="J5365" s="573" t="s">
        <v>2410</v>
      </c>
      <c r="K5365" s="500" t="s">
        <v>3839</v>
      </c>
      <c r="L5365" s="733">
        <v>1515</v>
      </c>
      <c r="M5365" s="734">
        <v>1815</v>
      </c>
      <c r="N5365" s="931"/>
      <c r="O5365" s="530">
        <f t="shared" si="7947"/>
        <v>-1515</v>
      </c>
      <c r="P5365" s="530" t="str">
        <f t="shared" si="7948"/>
        <v xml:space="preserve">0 </v>
      </c>
      <c r="Q5365" s="646"/>
      <c r="R5365" s="536"/>
      <c r="S5365" s="536"/>
      <c r="T5365" s="536"/>
      <c r="U5365" s="536"/>
      <c r="V5365" s="536"/>
      <c r="W5365" s="683" t="str">
        <f t="shared" si="7949"/>
        <v>OK</v>
      </c>
      <c r="X5365" s="141"/>
      <c r="Y5365" s="141"/>
      <c r="Z5365" s="552"/>
      <c r="AA5365" s="552"/>
      <c r="AB5365" s="683" t="str">
        <f t="shared" si="7950"/>
        <v>OK</v>
      </c>
      <c r="AC5365" s="593"/>
      <c r="AD5365" s="530">
        <f t="shared" si="7951"/>
        <v>0</v>
      </c>
      <c r="AE5365" s="842">
        <f t="shared" si="7952"/>
        <v>0</v>
      </c>
      <c r="AF5365" s="931"/>
      <c r="AG5365" s="530">
        <f t="shared" si="7953"/>
        <v>-1815</v>
      </c>
      <c r="AH5365" s="530" t="str">
        <f t="shared" si="7954"/>
        <v xml:space="preserve">0 </v>
      </c>
      <c r="AI5365" s="641"/>
      <c r="AJ5365" s="537"/>
      <c r="AK5365" s="537"/>
      <c r="AL5365" s="537"/>
      <c r="AM5365" s="537"/>
      <c r="AN5365" s="537"/>
      <c r="AO5365" s="683" t="str">
        <f t="shared" si="7955"/>
        <v>OK</v>
      </c>
      <c r="AP5365" s="141"/>
      <c r="AQ5365" s="141"/>
      <c r="AR5365" s="552"/>
      <c r="AS5365" s="552"/>
      <c r="AT5365" s="683" t="str">
        <f t="shared" si="7956"/>
        <v>OK</v>
      </c>
      <c r="AU5365" s="593"/>
      <c r="AV5365" s="530">
        <f t="shared" si="7957"/>
        <v>0</v>
      </c>
      <c r="AW5365" s="842">
        <f t="shared" si="7958"/>
        <v>0</v>
      </c>
      <c r="AX5365" s="115">
        <f t="shared" si="7959"/>
        <v>1515</v>
      </c>
      <c r="AY5365" s="5">
        <f t="shared" si="7960"/>
        <v>0</v>
      </c>
      <c r="AZ5365" s="7">
        <f>AY5365-AX5365</f>
        <v>-1515</v>
      </c>
      <c r="BA5365" s="335">
        <f>AZ5365/AX5365</f>
        <v>-1</v>
      </c>
      <c r="BB5365" s="23">
        <f t="shared" si="7962"/>
        <v>1815</v>
      </c>
      <c r="BC5365" s="5">
        <f>AW5365</f>
        <v>0</v>
      </c>
      <c r="BD5365" s="7">
        <f>BC5365-BB5365</f>
        <v>-1815</v>
      </c>
      <c r="BE5365" s="335">
        <f>BD5365/BB5365</f>
        <v>-1</v>
      </c>
      <c r="BG5365" s="826" t="str">
        <f t="shared" si="7965"/>
        <v>63.21</v>
      </c>
      <c r="BH5365" s="607" t="b">
        <f>COUNTIF('Codes SEC'!$B$2:$B$250,Ministres!BG5365)&gt;0</f>
        <v>1</v>
      </c>
    </row>
    <row r="5366" spans="1:66" s="4" customFormat="1" ht="35.1" customHeight="1" x14ac:dyDescent="0.25">
      <c r="A5366" s="21" t="s">
        <v>6128</v>
      </c>
      <c r="B5366" s="112">
        <v>15</v>
      </c>
      <c r="C5366" s="116" t="s">
        <v>71</v>
      </c>
      <c r="D5366" s="620">
        <v>1000</v>
      </c>
      <c r="E5366" s="278" t="s">
        <v>69</v>
      </c>
      <c r="F5366" s="116">
        <v>12</v>
      </c>
      <c r="G5366" s="700">
        <v>1</v>
      </c>
      <c r="H5366" s="888" t="str">
        <f t="shared" si="7898"/>
        <v>061</v>
      </c>
      <c r="I5366" s="580" t="s">
        <v>3269</v>
      </c>
      <c r="J5366" s="573" t="s">
        <v>2411</v>
      </c>
      <c r="K5366" s="408" t="s">
        <v>101</v>
      </c>
      <c r="L5366" s="733">
        <v>9905</v>
      </c>
      <c r="M5366" s="734">
        <v>11305</v>
      </c>
      <c r="N5366" s="931"/>
      <c r="O5366" s="530">
        <f t="shared" si="7947"/>
        <v>-9905</v>
      </c>
      <c r="P5366" s="530" t="str">
        <f t="shared" si="7948"/>
        <v xml:space="preserve">0 </v>
      </c>
      <c r="Q5366" s="646"/>
      <c r="R5366" s="536"/>
      <c r="S5366" s="536"/>
      <c r="T5366" s="536"/>
      <c r="U5366" s="536"/>
      <c r="V5366" s="536"/>
      <c r="W5366" s="683" t="str">
        <f t="shared" si="7949"/>
        <v>OK</v>
      </c>
      <c r="X5366" s="141"/>
      <c r="Y5366" s="141"/>
      <c r="Z5366" s="552"/>
      <c r="AA5366" s="552"/>
      <c r="AB5366" s="683" t="str">
        <f t="shared" si="7950"/>
        <v>OK</v>
      </c>
      <c r="AC5366" s="593"/>
      <c r="AD5366" s="530">
        <f t="shared" si="7951"/>
        <v>0</v>
      </c>
      <c r="AE5366" s="842">
        <f t="shared" si="7952"/>
        <v>0</v>
      </c>
      <c r="AF5366" s="931"/>
      <c r="AG5366" s="530">
        <f t="shared" si="7953"/>
        <v>-11305</v>
      </c>
      <c r="AH5366" s="530" t="str">
        <f t="shared" si="7954"/>
        <v xml:space="preserve">0 </v>
      </c>
      <c r="AI5366" s="641"/>
      <c r="AJ5366" s="537"/>
      <c r="AK5366" s="537"/>
      <c r="AL5366" s="537"/>
      <c r="AM5366" s="537"/>
      <c r="AN5366" s="537"/>
      <c r="AO5366" s="683" t="str">
        <f t="shared" si="7955"/>
        <v>OK</v>
      </c>
      <c r="AP5366" s="141"/>
      <c r="AQ5366" s="141"/>
      <c r="AR5366" s="552"/>
      <c r="AS5366" s="552"/>
      <c r="AT5366" s="683" t="str">
        <f t="shared" si="7956"/>
        <v>OK</v>
      </c>
      <c r="AU5366" s="593"/>
      <c r="AV5366" s="530">
        <f t="shared" si="7957"/>
        <v>0</v>
      </c>
      <c r="AW5366" s="842">
        <f t="shared" si="7958"/>
        <v>0</v>
      </c>
      <c r="AX5366" s="115">
        <f t="shared" si="7959"/>
        <v>9905</v>
      </c>
      <c r="AY5366" s="5">
        <f t="shared" si="7960"/>
        <v>0</v>
      </c>
      <c r="AZ5366" s="7">
        <f t="shared" si="7966"/>
        <v>-9905</v>
      </c>
      <c r="BA5366" s="335">
        <f t="shared" si="7961"/>
        <v>-1</v>
      </c>
      <c r="BB5366" s="23">
        <f t="shared" si="7962"/>
        <v>11305</v>
      </c>
      <c r="BC5366" s="5">
        <f t="shared" si="7963"/>
        <v>0</v>
      </c>
      <c r="BD5366" s="7">
        <f t="shared" si="7967"/>
        <v>-11305</v>
      </c>
      <c r="BE5366" s="335">
        <f t="shared" si="7964"/>
        <v>-1</v>
      </c>
      <c r="BF5366" s="41"/>
      <c r="BG5366" s="826" t="str">
        <f t="shared" si="7965"/>
        <v>63.21</v>
      </c>
      <c r="BH5366" s="607" t="b">
        <f>COUNTIF('Codes SEC'!$B$2:$B$250,Ministres!BG5366)&gt;0</f>
        <v>1</v>
      </c>
      <c r="BI5366" s="41"/>
      <c r="BJ5366" s="41"/>
      <c r="BK5366" s="41"/>
      <c r="BL5366" s="41"/>
      <c r="BM5366" s="41"/>
      <c r="BN5366" s="41"/>
    </row>
    <row r="5367" spans="1:66" s="27" customFormat="1" ht="35.1" customHeight="1" x14ac:dyDescent="0.25">
      <c r="A5367" s="21" t="s">
        <v>6128</v>
      </c>
      <c r="B5367" s="112">
        <v>15</v>
      </c>
      <c r="C5367" s="116" t="s">
        <v>71</v>
      </c>
      <c r="D5367" s="620">
        <v>1000</v>
      </c>
      <c r="E5367" s="278"/>
      <c r="F5367" s="116">
        <v>12</v>
      </c>
      <c r="G5367" s="700">
        <v>3</v>
      </c>
      <c r="H5367" s="888" t="str">
        <f t="shared" si="7898"/>
        <v>061</v>
      </c>
      <c r="I5367" s="580" t="s">
        <v>3269</v>
      </c>
      <c r="J5367" s="573" t="s">
        <v>2412</v>
      </c>
      <c r="K5367" s="408" t="s">
        <v>3862</v>
      </c>
      <c r="L5367" s="726">
        <v>0</v>
      </c>
      <c r="M5367" s="727">
        <v>439</v>
      </c>
      <c r="N5367" s="931"/>
      <c r="O5367" s="530">
        <f t="shared" si="7947"/>
        <v>0</v>
      </c>
      <c r="P5367" s="530">
        <f t="shared" si="7948"/>
        <v>0</v>
      </c>
      <c r="Q5367" s="646"/>
      <c r="R5367" s="536"/>
      <c r="S5367" s="536"/>
      <c r="T5367" s="536"/>
      <c r="U5367" s="536"/>
      <c r="V5367" s="536"/>
      <c r="W5367" s="683" t="str">
        <f t="shared" si="7949"/>
        <v>OK</v>
      </c>
      <c r="X5367" s="141"/>
      <c r="Y5367" s="141"/>
      <c r="Z5367" s="552"/>
      <c r="AA5367" s="552"/>
      <c r="AB5367" s="683" t="str">
        <f t="shared" si="7950"/>
        <v>OK</v>
      </c>
      <c r="AC5367" s="593"/>
      <c r="AD5367" s="530">
        <f t="shared" si="7951"/>
        <v>0</v>
      </c>
      <c r="AE5367" s="842">
        <f t="shared" si="7952"/>
        <v>0</v>
      </c>
      <c r="AF5367" s="931"/>
      <c r="AG5367" s="530">
        <f t="shared" si="7953"/>
        <v>-439</v>
      </c>
      <c r="AH5367" s="530" t="str">
        <f t="shared" si="7954"/>
        <v xml:space="preserve">0 </v>
      </c>
      <c r="AI5367" s="641"/>
      <c r="AJ5367" s="537"/>
      <c r="AK5367" s="537"/>
      <c r="AL5367" s="537"/>
      <c r="AM5367" s="537"/>
      <c r="AN5367" s="537"/>
      <c r="AO5367" s="683" t="str">
        <f t="shared" si="7955"/>
        <v>OK</v>
      </c>
      <c r="AP5367" s="141"/>
      <c r="AQ5367" s="141"/>
      <c r="AR5367" s="552"/>
      <c r="AS5367" s="552"/>
      <c r="AT5367" s="683" t="str">
        <f t="shared" si="7956"/>
        <v>OK</v>
      </c>
      <c r="AU5367" s="593"/>
      <c r="AV5367" s="530">
        <f t="shared" si="7957"/>
        <v>0</v>
      </c>
      <c r="AW5367" s="842">
        <f t="shared" si="7958"/>
        <v>0</v>
      </c>
      <c r="AX5367" s="115">
        <f t="shared" si="7959"/>
        <v>0</v>
      </c>
      <c r="AY5367" s="5">
        <f t="shared" si="7960"/>
        <v>0</v>
      </c>
      <c r="AZ5367" s="7">
        <f t="shared" si="7966"/>
        <v>0</v>
      </c>
      <c r="BA5367" s="335" t="e">
        <f t="shared" si="7961"/>
        <v>#DIV/0!</v>
      </c>
      <c r="BB5367" s="23">
        <f t="shared" si="7962"/>
        <v>439</v>
      </c>
      <c r="BC5367" s="5">
        <f t="shared" si="7963"/>
        <v>0</v>
      </c>
      <c r="BD5367" s="7">
        <f t="shared" si="7967"/>
        <v>-439</v>
      </c>
      <c r="BE5367" s="335">
        <f t="shared" si="7964"/>
        <v>-1</v>
      </c>
      <c r="BF5367" s="41"/>
      <c r="BG5367" s="826" t="str">
        <f t="shared" si="7965"/>
        <v>63.21</v>
      </c>
      <c r="BH5367" s="607" t="b">
        <f>COUNTIF('Codes SEC'!$B$2:$B$250,Ministres!BG5367)&gt;0</f>
        <v>1</v>
      </c>
      <c r="BI5367" s="40"/>
      <c r="BJ5367" s="40"/>
      <c r="BK5367" s="40"/>
      <c r="BL5367" s="40"/>
      <c r="BM5367" s="40"/>
      <c r="BN5367" s="40"/>
    </row>
    <row r="5368" spans="1:66" ht="35.1" customHeight="1" x14ac:dyDescent="0.25">
      <c r="A5368" s="21" t="s">
        <v>6128</v>
      </c>
      <c r="B5368" s="112">
        <v>15</v>
      </c>
      <c r="C5368" s="116" t="s">
        <v>71</v>
      </c>
      <c r="D5368" s="620">
        <v>1000</v>
      </c>
      <c r="E5368" s="278"/>
      <c r="F5368" s="116">
        <v>12</v>
      </c>
      <c r="G5368" s="700">
        <v>3</v>
      </c>
      <c r="H5368" s="888" t="str">
        <f t="shared" si="7898"/>
        <v>061</v>
      </c>
      <c r="I5368" s="580" t="s">
        <v>3269</v>
      </c>
      <c r="J5368" s="573" t="s">
        <v>2413</v>
      </c>
      <c r="K5368" s="419" t="s">
        <v>3247</v>
      </c>
      <c r="L5368" s="733">
        <v>300</v>
      </c>
      <c r="M5368" s="734">
        <v>300</v>
      </c>
      <c r="N5368" s="931"/>
      <c r="O5368" s="530">
        <f t="shared" si="7947"/>
        <v>-300</v>
      </c>
      <c r="P5368" s="530" t="str">
        <f t="shared" si="7948"/>
        <v xml:space="preserve">0 </v>
      </c>
      <c r="Q5368" s="646"/>
      <c r="R5368" s="536"/>
      <c r="S5368" s="536"/>
      <c r="T5368" s="536"/>
      <c r="U5368" s="536"/>
      <c r="V5368" s="536"/>
      <c r="W5368" s="683" t="str">
        <f t="shared" si="7949"/>
        <v>OK</v>
      </c>
      <c r="X5368" s="141"/>
      <c r="Y5368" s="141"/>
      <c r="Z5368" s="552"/>
      <c r="AA5368" s="552"/>
      <c r="AB5368" s="683" t="str">
        <f t="shared" si="7950"/>
        <v>OK</v>
      </c>
      <c r="AC5368" s="593"/>
      <c r="AD5368" s="530">
        <f t="shared" si="7951"/>
        <v>0</v>
      </c>
      <c r="AE5368" s="842">
        <f t="shared" si="7952"/>
        <v>0</v>
      </c>
      <c r="AF5368" s="931"/>
      <c r="AG5368" s="530">
        <f t="shared" si="7953"/>
        <v>-300</v>
      </c>
      <c r="AH5368" s="530" t="str">
        <f t="shared" si="7954"/>
        <v xml:space="preserve">0 </v>
      </c>
      <c r="AI5368" s="641"/>
      <c r="AJ5368" s="537"/>
      <c r="AK5368" s="537"/>
      <c r="AL5368" s="537"/>
      <c r="AM5368" s="537"/>
      <c r="AN5368" s="537"/>
      <c r="AO5368" s="683" t="str">
        <f t="shared" si="7955"/>
        <v>OK</v>
      </c>
      <c r="AP5368" s="141"/>
      <c r="AQ5368" s="141"/>
      <c r="AR5368" s="552"/>
      <c r="AS5368" s="552"/>
      <c r="AT5368" s="683" t="str">
        <f t="shared" si="7956"/>
        <v>OK</v>
      </c>
      <c r="AU5368" s="593"/>
      <c r="AV5368" s="530">
        <f t="shared" si="7957"/>
        <v>0</v>
      </c>
      <c r="AW5368" s="842">
        <f t="shared" si="7958"/>
        <v>0</v>
      </c>
      <c r="AX5368" s="115">
        <f t="shared" si="7959"/>
        <v>300</v>
      </c>
      <c r="AY5368" s="5">
        <f t="shared" si="7960"/>
        <v>0</v>
      </c>
      <c r="AZ5368" s="7">
        <f t="shared" si="7966"/>
        <v>-300</v>
      </c>
      <c r="BA5368" s="335">
        <f t="shared" si="7961"/>
        <v>-1</v>
      </c>
      <c r="BB5368" s="23">
        <f t="shared" si="7962"/>
        <v>300</v>
      </c>
      <c r="BC5368" s="5">
        <f t="shared" si="7963"/>
        <v>0</v>
      </c>
      <c r="BD5368" s="7">
        <f t="shared" si="7967"/>
        <v>-300</v>
      </c>
      <c r="BE5368" s="335">
        <f t="shared" si="7964"/>
        <v>-1</v>
      </c>
      <c r="BG5368" s="826" t="str">
        <f t="shared" si="7965"/>
        <v>63.21</v>
      </c>
      <c r="BH5368" s="607" t="b">
        <f>COUNTIF('Codes SEC'!$B$2:$B$250,Ministres!BG5368)&gt;0</f>
        <v>1</v>
      </c>
    </row>
    <row r="5369" spans="1:66" s="203" customFormat="1" ht="35.1" customHeight="1" x14ac:dyDescent="0.25">
      <c r="A5369" s="21" t="s">
        <v>6128</v>
      </c>
      <c r="B5369" s="112" t="s">
        <v>5019</v>
      </c>
      <c r="C5369" s="116" t="s">
        <v>71</v>
      </c>
      <c r="D5369" s="620">
        <v>1000</v>
      </c>
      <c r="E5369" s="278"/>
      <c r="F5369" s="116">
        <v>18</v>
      </c>
      <c r="G5369" s="694">
        <v>1</v>
      </c>
      <c r="H5369" s="878" t="str">
        <f t="shared" si="7898"/>
        <v>061</v>
      </c>
      <c r="I5369" s="397">
        <v>86321000</v>
      </c>
      <c r="J5369" s="380" t="s">
        <v>4810</v>
      </c>
      <c r="K5369" s="408" t="s">
        <v>4811</v>
      </c>
      <c r="L5369" s="733">
        <v>0</v>
      </c>
      <c r="M5369" s="734">
        <v>0</v>
      </c>
      <c r="N5369" s="931"/>
      <c r="O5369" s="530">
        <f t="shared" si="7947"/>
        <v>0</v>
      </c>
      <c r="P5369" s="530">
        <f t="shared" si="7948"/>
        <v>0</v>
      </c>
      <c r="Q5369" s="646"/>
      <c r="R5369" s="536"/>
      <c r="S5369" s="536"/>
      <c r="T5369" s="536"/>
      <c r="U5369" s="536"/>
      <c r="V5369" s="536"/>
      <c r="W5369" s="683" t="str">
        <f>IF(SUM(Q5369:V5369)=X5369,"OK",SUM(Q5369:V5369)-X5369)</f>
        <v>OK</v>
      </c>
      <c r="X5369" s="141"/>
      <c r="Y5369" s="141"/>
      <c r="Z5369" s="552"/>
      <c r="AA5369" s="552"/>
      <c r="AB5369" s="683" t="str">
        <f>IF(SUM(Z5369:AA5369)=AC5369,"OK",SUM(Z5369:AA5369)-AC5369)</f>
        <v>OK</v>
      </c>
      <c r="AC5369" s="593"/>
      <c r="AD5369" s="530">
        <f t="shared" si="7951"/>
        <v>0</v>
      </c>
      <c r="AE5369" s="842">
        <f t="shared" si="7952"/>
        <v>0</v>
      </c>
      <c r="AF5369" s="931"/>
      <c r="AG5369" s="530">
        <f t="shared" si="7953"/>
        <v>0</v>
      </c>
      <c r="AH5369" s="530">
        <f t="shared" si="7954"/>
        <v>0</v>
      </c>
      <c r="AI5369" s="641"/>
      <c r="AJ5369" s="537"/>
      <c r="AK5369" s="537"/>
      <c r="AL5369" s="537"/>
      <c r="AM5369" s="537"/>
      <c r="AN5369" s="537"/>
      <c r="AO5369" s="683" t="str">
        <f>IF(SUM(AI5369:AN5369)=AP5369,"OK",SUM(AI5369:AN5369)-AP5369)</f>
        <v>OK</v>
      </c>
      <c r="AP5369" s="141"/>
      <c r="AQ5369" s="141"/>
      <c r="AR5369" s="552"/>
      <c r="AS5369" s="552"/>
      <c r="AT5369" s="683" t="str">
        <f>IF(SUM(AR5369:AS5369)=AU5369,"OK",SUM(AR5369:AS5369)-AU5369)</f>
        <v>OK</v>
      </c>
      <c r="AU5369" s="593"/>
      <c r="AV5369" s="530">
        <f t="shared" si="7957"/>
        <v>0</v>
      </c>
      <c r="AW5369" s="842">
        <f t="shared" si="7958"/>
        <v>0</v>
      </c>
      <c r="AX5369" s="115">
        <f t="shared" si="7959"/>
        <v>0</v>
      </c>
      <c r="AY5369" s="5">
        <f t="shared" si="7960"/>
        <v>0</v>
      </c>
      <c r="AZ5369" s="7">
        <f>AY5369-AX5369</f>
        <v>0</v>
      </c>
      <c r="BA5369" s="335" t="e">
        <f>AZ5369/AX5369</f>
        <v>#DIV/0!</v>
      </c>
      <c r="BB5369" s="23">
        <f t="shared" si="7962"/>
        <v>0</v>
      </c>
      <c r="BC5369" s="5">
        <f>AW5369</f>
        <v>0</v>
      </c>
      <c r="BD5369" s="7">
        <f>BC5369-BB5369</f>
        <v>0</v>
      </c>
      <c r="BE5369" s="335" t="e">
        <f>BD5369/BB5369</f>
        <v>#DIV/0!</v>
      </c>
      <c r="BF5369" s="667"/>
      <c r="BG5369" s="826" t="str">
        <f t="shared" si="7965"/>
        <v>63.21</v>
      </c>
      <c r="BH5369" s="668" t="b">
        <f>COUNTIF('Codes SEC'!$B$2:$B$250,Ministres!BG5369)&gt;0</f>
        <v>1</v>
      </c>
      <c r="BI5369" s="667"/>
      <c r="BJ5369" s="667"/>
      <c r="BK5369" s="667"/>
      <c r="BL5369" s="667"/>
      <c r="BM5369" s="667"/>
      <c r="BN5369" s="667"/>
    </row>
    <row r="5370" spans="1:66" ht="35.1" customHeight="1" x14ac:dyDescent="0.25">
      <c r="A5370" s="193" t="s">
        <v>6128</v>
      </c>
      <c r="B5370" s="583">
        <v>15</v>
      </c>
      <c r="C5370" s="120" t="s">
        <v>71</v>
      </c>
      <c r="D5370" s="620">
        <v>1000</v>
      </c>
      <c r="E5370" s="584"/>
      <c r="F5370" s="120">
        <v>12</v>
      </c>
      <c r="G5370" s="699">
        <v>1</v>
      </c>
      <c r="H5370" s="891" t="str">
        <f t="shared" si="7898"/>
        <v>061</v>
      </c>
      <c r="I5370" s="605">
        <v>87111000</v>
      </c>
      <c r="J5370" s="573" t="s">
        <v>4204</v>
      </c>
      <c r="K5370" s="446" t="s">
        <v>4205</v>
      </c>
      <c r="L5370" s="726">
        <v>90</v>
      </c>
      <c r="M5370" s="727">
        <v>90</v>
      </c>
      <c r="N5370" s="931"/>
      <c r="O5370" s="530">
        <f t="shared" si="7947"/>
        <v>-90</v>
      </c>
      <c r="P5370" s="530" t="str">
        <f t="shared" si="7948"/>
        <v xml:space="preserve">0 </v>
      </c>
      <c r="Q5370" s="646"/>
      <c r="R5370" s="536"/>
      <c r="S5370" s="536"/>
      <c r="T5370" s="536"/>
      <c r="U5370" s="536"/>
      <c r="V5370" s="536"/>
      <c r="W5370" s="683" t="str">
        <f t="shared" si="7949"/>
        <v>OK</v>
      </c>
      <c r="X5370" s="141"/>
      <c r="Y5370" s="141"/>
      <c r="Z5370" s="552"/>
      <c r="AA5370" s="552"/>
      <c r="AB5370" s="683" t="str">
        <f t="shared" si="7950"/>
        <v>OK</v>
      </c>
      <c r="AC5370" s="593"/>
      <c r="AD5370" s="530">
        <f t="shared" si="7951"/>
        <v>0</v>
      </c>
      <c r="AE5370" s="842">
        <f t="shared" si="7952"/>
        <v>0</v>
      </c>
      <c r="AF5370" s="931"/>
      <c r="AG5370" s="530">
        <f t="shared" si="7953"/>
        <v>-90</v>
      </c>
      <c r="AH5370" s="530" t="str">
        <f t="shared" si="7954"/>
        <v xml:space="preserve">0 </v>
      </c>
      <c r="AI5370" s="641"/>
      <c r="AJ5370" s="537"/>
      <c r="AK5370" s="537"/>
      <c r="AL5370" s="537"/>
      <c r="AM5370" s="537"/>
      <c r="AN5370" s="537"/>
      <c r="AO5370" s="683" t="str">
        <f t="shared" si="7955"/>
        <v>OK</v>
      </c>
      <c r="AP5370" s="141"/>
      <c r="AQ5370" s="141"/>
      <c r="AR5370" s="552"/>
      <c r="AS5370" s="552"/>
      <c r="AT5370" s="683" t="str">
        <f t="shared" si="7956"/>
        <v>OK</v>
      </c>
      <c r="AU5370" s="593"/>
      <c r="AV5370" s="530">
        <f t="shared" si="7957"/>
        <v>0</v>
      </c>
      <c r="AW5370" s="842">
        <f t="shared" si="7958"/>
        <v>0</v>
      </c>
      <c r="AX5370" s="115">
        <f t="shared" si="7959"/>
        <v>90</v>
      </c>
      <c r="AY5370" s="5">
        <f t="shared" si="7960"/>
        <v>0</v>
      </c>
      <c r="AZ5370" s="7">
        <f>AY5370-AX5370</f>
        <v>-90</v>
      </c>
      <c r="BA5370" s="335">
        <f t="shared" si="7961"/>
        <v>-1</v>
      </c>
      <c r="BB5370" s="23">
        <f t="shared" si="7962"/>
        <v>90</v>
      </c>
      <c r="BC5370" s="5">
        <f t="shared" si="7963"/>
        <v>0</v>
      </c>
      <c r="BD5370" s="7">
        <f>BC5370-BB5370</f>
        <v>-90</v>
      </c>
      <c r="BE5370" s="335">
        <f t="shared" si="7964"/>
        <v>-1</v>
      </c>
      <c r="BG5370" s="826" t="str">
        <f t="shared" si="7965"/>
        <v>71.11</v>
      </c>
      <c r="BH5370" s="607" t="b">
        <f>COUNTIF('Codes SEC'!$B$2:$B$250,Ministres!BG5370)&gt;0</f>
        <v>1</v>
      </c>
    </row>
    <row r="5371" spans="1:66" ht="35.1" customHeight="1" x14ac:dyDescent="0.25">
      <c r="A5371" s="21" t="s">
        <v>6128</v>
      </c>
      <c r="B5371" s="112">
        <v>15</v>
      </c>
      <c r="C5371" s="116" t="s">
        <v>71</v>
      </c>
      <c r="D5371" s="620">
        <v>1000</v>
      </c>
      <c r="E5371" s="278"/>
      <c r="F5371" s="116">
        <v>12</v>
      </c>
      <c r="G5371" s="700">
        <v>1</v>
      </c>
      <c r="H5371" s="888" t="str">
        <f t="shared" si="7898"/>
        <v>061</v>
      </c>
      <c r="I5371" s="580" t="s">
        <v>3301</v>
      </c>
      <c r="J5371" s="573" t="s">
        <v>2414</v>
      </c>
      <c r="K5371" s="446" t="s">
        <v>3945</v>
      </c>
      <c r="L5371" s="726">
        <v>898</v>
      </c>
      <c r="M5371" s="727">
        <v>898</v>
      </c>
      <c r="N5371" s="931"/>
      <c r="O5371" s="530">
        <f t="shared" si="7947"/>
        <v>-898</v>
      </c>
      <c r="P5371" s="530" t="str">
        <f t="shared" si="7948"/>
        <v xml:space="preserve">0 </v>
      </c>
      <c r="Q5371" s="646"/>
      <c r="R5371" s="536"/>
      <c r="S5371" s="536"/>
      <c r="T5371" s="536"/>
      <c r="U5371" s="536"/>
      <c r="V5371" s="536"/>
      <c r="W5371" s="683" t="str">
        <f t="shared" si="7949"/>
        <v>OK</v>
      </c>
      <c r="X5371" s="141"/>
      <c r="Y5371" s="141"/>
      <c r="Z5371" s="552"/>
      <c r="AA5371" s="552"/>
      <c r="AB5371" s="683" t="str">
        <f t="shared" si="7950"/>
        <v>OK</v>
      </c>
      <c r="AC5371" s="593"/>
      <c r="AD5371" s="530">
        <f t="shared" si="7951"/>
        <v>0</v>
      </c>
      <c r="AE5371" s="842">
        <f t="shared" si="7952"/>
        <v>0</v>
      </c>
      <c r="AF5371" s="931"/>
      <c r="AG5371" s="530">
        <f t="shared" si="7953"/>
        <v>-898</v>
      </c>
      <c r="AH5371" s="530" t="str">
        <f t="shared" si="7954"/>
        <v xml:space="preserve">0 </v>
      </c>
      <c r="AI5371" s="641"/>
      <c r="AJ5371" s="537"/>
      <c r="AK5371" s="537"/>
      <c r="AL5371" s="537"/>
      <c r="AM5371" s="537"/>
      <c r="AN5371" s="537"/>
      <c r="AO5371" s="683" t="str">
        <f t="shared" si="7955"/>
        <v>OK</v>
      </c>
      <c r="AP5371" s="141"/>
      <c r="AQ5371" s="141"/>
      <c r="AR5371" s="552"/>
      <c r="AS5371" s="552"/>
      <c r="AT5371" s="683" t="str">
        <f t="shared" si="7956"/>
        <v>OK</v>
      </c>
      <c r="AU5371" s="593"/>
      <c r="AV5371" s="530">
        <f t="shared" si="7957"/>
        <v>0</v>
      </c>
      <c r="AW5371" s="842">
        <f t="shared" si="7958"/>
        <v>0</v>
      </c>
      <c r="AX5371" s="115">
        <f t="shared" si="7959"/>
        <v>898</v>
      </c>
      <c r="AY5371" s="5">
        <f t="shared" si="7960"/>
        <v>0</v>
      </c>
      <c r="AZ5371" s="7">
        <f>AY5371-AX5371</f>
        <v>-898</v>
      </c>
      <c r="BA5371" s="335">
        <f t="shared" si="7961"/>
        <v>-1</v>
      </c>
      <c r="BB5371" s="23">
        <f t="shared" si="7962"/>
        <v>898</v>
      </c>
      <c r="BC5371" s="5">
        <f t="shared" si="7963"/>
        <v>0</v>
      </c>
      <c r="BD5371" s="7">
        <f>BC5371-BB5371</f>
        <v>-898</v>
      </c>
      <c r="BE5371" s="335">
        <f t="shared" si="7964"/>
        <v>-1</v>
      </c>
      <c r="BG5371" s="826" t="str">
        <f t="shared" si="7965"/>
        <v>71.12</v>
      </c>
      <c r="BH5371" s="607" t="b">
        <f>COUNTIF('Codes SEC'!$B$2:$B$250,Ministres!BG5371)&gt;0</f>
        <v>1</v>
      </c>
    </row>
    <row r="5372" spans="1:66" ht="51" x14ac:dyDescent="0.25">
      <c r="A5372" s="21" t="s">
        <v>6128</v>
      </c>
      <c r="B5372" s="112">
        <v>15</v>
      </c>
      <c r="C5372" s="116" t="s">
        <v>71</v>
      </c>
      <c r="D5372" s="620">
        <v>1000</v>
      </c>
      <c r="E5372" s="278" t="s">
        <v>69</v>
      </c>
      <c r="F5372" s="116">
        <v>12</v>
      </c>
      <c r="G5372" s="700">
        <v>1</v>
      </c>
      <c r="H5372" s="888" t="str">
        <f t="shared" si="7898"/>
        <v>061</v>
      </c>
      <c r="I5372" s="580" t="s">
        <v>3283</v>
      </c>
      <c r="J5372" s="573" t="s">
        <v>2415</v>
      </c>
      <c r="K5372" s="419" t="s">
        <v>4282</v>
      </c>
      <c r="L5372" s="726">
        <v>688</v>
      </c>
      <c r="M5372" s="727">
        <v>2903</v>
      </c>
      <c r="N5372" s="931"/>
      <c r="O5372" s="530">
        <f t="shared" si="7947"/>
        <v>-688</v>
      </c>
      <c r="P5372" s="530" t="str">
        <f t="shared" si="7948"/>
        <v xml:space="preserve">0 </v>
      </c>
      <c r="Q5372" s="646"/>
      <c r="R5372" s="536"/>
      <c r="S5372" s="536"/>
      <c r="T5372" s="536"/>
      <c r="U5372" s="536"/>
      <c r="V5372" s="536"/>
      <c r="W5372" s="683" t="str">
        <f t="shared" si="7949"/>
        <v>OK</v>
      </c>
      <c r="X5372" s="141"/>
      <c r="Y5372" s="141"/>
      <c r="Z5372" s="552"/>
      <c r="AA5372" s="552"/>
      <c r="AB5372" s="683" t="str">
        <f t="shared" si="7950"/>
        <v>OK</v>
      </c>
      <c r="AC5372" s="593"/>
      <c r="AD5372" s="530">
        <f t="shared" si="7951"/>
        <v>0</v>
      </c>
      <c r="AE5372" s="842">
        <f t="shared" si="7952"/>
        <v>0</v>
      </c>
      <c r="AF5372" s="931"/>
      <c r="AG5372" s="530">
        <f t="shared" si="7953"/>
        <v>-2903</v>
      </c>
      <c r="AH5372" s="530" t="str">
        <f t="shared" si="7954"/>
        <v xml:space="preserve">0 </v>
      </c>
      <c r="AI5372" s="641"/>
      <c r="AJ5372" s="537"/>
      <c r="AK5372" s="537"/>
      <c r="AL5372" s="537"/>
      <c r="AM5372" s="537"/>
      <c r="AN5372" s="537"/>
      <c r="AO5372" s="683" t="str">
        <f t="shared" si="7955"/>
        <v>OK</v>
      </c>
      <c r="AP5372" s="141"/>
      <c r="AQ5372" s="141"/>
      <c r="AR5372" s="552"/>
      <c r="AS5372" s="552"/>
      <c r="AT5372" s="683" t="str">
        <f t="shared" si="7956"/>
        <v>OK</v>
      </c>
      <c r="AU5372" s="593"/>
      <c r="AV5372" s="530">
        <f t="shared" si="7957"/>
        <v>0</v>
      </c>
      <c r="AW5372" s="842">
        <f t="shared" si="7958"/>
        <v>0</v>
      </c>
      <c r="AX5372" s="115">
        <f t="shared" si="7959"/>
        <v>688</v>
      </c>
      <c r="AY5372" s="5">
        <f t="shared" si="7960"/>
        <v>0</v>
      </c>
      <c r="AZ5372" s="7">
        <f t="shared" si="7966"/>
        <v>-688</v>
      </c>
      <c r="BA5372" s="335">
        <f t="shared" si="7961"/>
        <v>-1</v>
      </c>
      <c r="BB5372" s="23">
        <f t="shared" si="7962"/>
        <v>2903</v>
      </c>
      <c r="BC5372" s="5">
        <f t="shared" si="7963"/>
        <v>0</v>
      </c>
      <c r="BD5372" s="7">
        <f t="shared" si="7967"/>
        <v>-2903</v>
      </c>
      <c r="BE5372" s="335">
        <f t="shared" si="7964"/>
        <v>-1</v>
      </c>
      <c r="BG5372" s="826" t="str">
        <f t="shared" si="7965"/>
        <v>73.20</v>
      </c>
      <c r="BH5372" s="607" t="b">
        <f>COUNTIF('Codes SEC'!$B$2:$B$250,Ministres!BG5372)&gt;0</f>
        <v>1</v>
      </c>
    </row>
    <row r="5373" spans="1:66" ht="35.1" customHeight="1" x14ac:dyDescent="0.25">
      <c r="A5373" s="222" t="s">
        <v>6128</v>
      </c>
      <c r="B5373" s="112" t="s">
        <v>5019</v>
      </c>
      <c r="C5373" s="116" t="s">
        <v>71</v>
      </c>
      <c r="D5373" s="620">
        <v>1000</v>
      </c>
      <c r="E5373" s="278"/>
      <c r="F5373" s="116">
        <v>12</v>
      </c>
      <c r="G5373" s="700"/>
      <c r="H5373" s="888" t="str">
        <f t="shared" si="7898"/>
        <v>061</v>
      </c>
      <c r="I5373" s="580">
        <v>87340000</v>
      </c>
      <c r="J5373" s="689" t="s">
        <v>5972</v>
      </c>
      <c r="K5373" s="411" t="s">
        <v>5973</v>
      </c>
      <c r="L5373" s="733">
        <v>0</v>
      </c>
      <c r="M5373" s="734">
        <v>0</v>
      </c>
      <c r="N5373" s="931"/>
      <c r="O5373" s="530">
        <f t="shared" si="7947"/>
        <v>0</v>
      </c>
      <c r="P5373" s="530">
        <f t="shared" si="7948"/>
        <v>0</v>
      </c>
      <c r="Q5373" s="646"/>
      <c r="R5373" s="536"/>
      <c r="S5373" s="536"/>
      <c r="T5373" s="536"/>
      <c r="U5373" s="536"/>
      <c r="V5373" s="536"/>
      <c r="W5373" s="683" t="str">
        <f t="shared" si="7949"/>
        <v>OK</v>
      </c>
      <c r="X5373" s="141"/>
      <c r="Y5373" s="141"/>
      <c r="Z5373" s="552"/>
      <c r="AA5373" s="552"/>
      <c r="AB5373" s="683" t="str">
        <f t="shared" si="7950"/>
        <v>OK</v>
      </c>
      <c r="AC5373" s="593"/>
      <c r="AD5373" s="530">
        <f t="shared" si="7951"/>
        <v>0</v>
      </c>
      <c r="AE5373" s="842">
        <f t="shared" si="7952"/>
        <v>0</v>
      </c>
      <c r="AF5373" s="931"/>
      <c r="AG5373" s="530">
        <f t="shared" si="7953"/>
        <v>0</v>
      </c>
      <c r="AH5373" s="530">
        <f t="shared" si="7954"/>
        <v>0</v>
      </c>
      <c r="AI5373" s="641"/>
      <c r="AJ5373" s="537"/>
      <c r="AK5373" s="537"/>
      <c r="AL5373" s="537"/>
      <c r="AM5373" s="537"/>
      <c r="AN5373" s="537"/>
      <c r="AO5373" s="683" t="str">
        <f t="shared" si="7955"/>
        <v>OK</v>
      </c>
      <c r="AP5373" s="141"/>
      <c r="AQ5373" s="141"/>
      <c r="AR5373" s="552"/>
      <c r="AS5373" s="552"/>
      <c r="AT5373" s="683" t="str">
        <f t="shared" si="7956"/>
        <v>OK</v>
      </c>
      <c r="AU5373" s="593"/>
      <c r="AV5373" s="530">
        <f t="shared" si="7957"/>
        <v>0</v>
      </c>
      <c r="AW5373" s="842">
        <f t="shared" si="7958"/>
        <v>0</v>
      </c>
      <c r="AX5373" s="115">
        <f t="shared" si="7959"/>
        <v>0</v>
      </c>
      <c r="AY5373" s="5">
        <f t="shared" si="7960"/>
        <v>0</v>
      </c>
      <c r="AZ5373" s="7">
        <f>AY5373-AX5373</f>
        <v>0</v>
      </c>
      <c r="BA5373" s="335" t="e">
        <f>AZ5373/AX5373</f>
        <v>#DIV/0!</v>
      </c>
      <c r="BB5373" s="23">
        <f t="shared" si="7962"/>
        <v>0</v>
      </c>
      <c r="BC5373" s="5">
        <f>AW5373</f>
        <v>0</v>
      </c>
      <c r="BD5373" s="7">
        <f>BC5373-BB5373</f>
        <v>0</v>
      </c>
      <c r="BE5373" s="335" t="e">
        <f>BD5373/BB5373</f>
        <v>#DIV/0!</v>
      </c>
      <c r="BG5373" s="826" t="str">
        <f t="shared" si="7965"/>
        <v>73.40</v>
      </c>
      <c r="BH5373" s="607" t="b">
        <f>COUNTIF('Codes SEC'!$B$2:$B$250,Ministres!BG5373)&gt;0</f>
        <v>1</v>
      </c>
    </row>
    <row r="5374" spans="1:66" ht="35.1" customHeight="1" x14ac:dyDescent="0.25">
      <c r="A5374" s="193" t="s">
        <v>6128</v>
      </c>
      <c r="B5374" s="583">
        <v>15</v>
      </c>
      <c r="C5374" s="120" t="s">
        <v>71</v>
      </c>
      <c r="D5374" s="620">
        <v>1000</v>
      </c>
      <c r="E5374" s="584"/>
      <c r="F5374" s="120">
        <v>12</v>
      </c>
      <c r="G5374" s="699">
        <v>1</v>
      </c>
      <c r="H5374" s="891" t="str">
        <f t="shared" si="7898"/>
        <v>061</v>
      </c>
      <c r="I5374" s="605">
        <v>87422000</v>
      </c>
      <c r="J5374" s="573" t="s">
        <v>4032</v>
      </c>
      <c r="K5374" s="446" t="s">
        <v>4033</v>
      </c>
      <c r="L5374" s="735">
        <v>100</v>
      </c>
      <c r="M5374" s="736">
        <v>100</v>
      </c>
      <c r="N5374" s="931"/>
      <c r="O5374" s="530">
        <f t="shared" si="7947"/>
        <v>-100</v>
      </c>
      <c r="P5374" s="530" t="str">
        <f t="shared" si="7948"/>
        <v xml:space="preserve">0 </v>
      </c>
      <c r="Q5374" s="646"/>
      <c r="R5374" s="536"/>
      <c r="S5374" s="536"/>
      <c r="T5374" s="536"/>
      <c r="U5374" s="536"/>
      <c r="V5374" s="536"/>
      <c r="W5374" s="683" t="str">
        <f t="shared" si="7949"/>
        <v>OK</v>
      </c>
      <c r="X5374" s="141"/>
      <c r="Y5374" s="141"/>
      <c r="Z5374" s="552"/>
      <c r="AA5374" s="552"/>
      <c r="AB5374" s="683" t="str">
        <f t="shared" si="7950"/>
        <v>OK</v>
      </c>
      <c r="AC5374" s="593"/>
      <c r="AD5374" s="530">
        <f t="shared" si="7951"/>
        <v>0</v>
      </c>
      <c r="AE5374" s="842">
        <f t="shared" si="7952"/>
        <v>0</v>
      </c>
      <c r="AF5374" s="931"/>
      <c r="AG5374" s="530">
        <f t="shared" si="7953"/>
        <v>-100</v>
      </c>
      <c r="AH5374" s="530" t="str">
        <f t="shared" si="7954"/>
        <v xml:space="preserve">0 </v>
      </c>
      <c r="AI5374" s="641"/>
      <c r="AJ5374" s="537"/>
      <c r="AK5374" s="537"/>
      <c r="AL5374" s="537"/>
      <c r="AM5374" s="537"/>
      <c r="AN5374" s="537"/>
      <c r="AO5374" s="683" t="str">
        <f t="shared" si="7955"/>
        <v>OK</v>
      </c>
      <c r="AP5374" s="141"/>
      <c r="AQ5374" s="141"/>
      <c r="AR5374" s="552"/>
      <c r="AS5374" s="552"/>
      <c r="AT5374" s="683" t="str">
        <f t="shared" si="7956"/>
        <v>OK</v>
      </c>
      <c r="AU5374" s="593"/>
      <c r="AV5374" s="530">
        <f t="shared" si="7957"/>
        <v>0</v>
      </c>
      <c r="AW5374" s="842">
        <f t="shared" si="7958"/>
        <v>0</v>
      </c>
      <c r="AX5374" s="115">
        <f t="shared" si="7959"/>
        <v>100</v>
      </c>
      <c r="AY5374" s="5">
        <f t="shared" si="7960"/>
        <v>0</v>
      </c>
      <c r="AZ5374" s="7">
        <f>AY5374-AX5374</f>
        <v>-100</v>
      </c>
      <c r="BA5374" s="335">
        <f t="shared" si="7961"/>
        <v>-1</v>
      </c>
      <c r="BB5374" s="23">
        <f t="shared" si="7962"/>
        <v>100</v>
      </c>
      <c r="BC5374" s="5">
        <f t="shared" si="7963"/>
        <v>0</v>
      </c>
      <c r="BD5374" s="7">
        <f>BC5374-BB5374</f>
        <v>-100</v>
      </c>
      <c r="BE5374" s="335">
        <f t="shared" si="7964"/>
        <v>-1</v>
      </c>
      <c r="BG5374" s="826" t="str">
        <f t="shared" si="7965"/>
        <v>74.22</v>
      </c>
      <c r="BH5374" s="607" t="b">
        <f>COUNTIF('Codes SEC'!$B$2:$B$250,Ministres!BG5374)&gt;0</f>
        <v>1</v>
      </c>
    </row>
    <row r="5375" spans="1:66" ht="35.1" customHeight="1" x14ac:dyDescent="0.25">
      <c r="A5375" s="222" t="s">
        <v>6128</v>
      </c>
      <c r="B5375" s="112" t="s">
        <v>5019</v>
      </c>
      <c r="C5375" s="116" t="s">
        <v>71</v>
      </c>
      <c r="D5375" s="620">
        <v>1000</v>
      </c>
      <c r="E5375" s="278"/>
      <c r="F5375" s="116">
        <v>12</v>
      </c>
      <c r="G5375" s="700"/>
      <c r="H5375" s="888" t="str">
        <f t="shared" si="7898"/>
        <v>061</v>
      </c>
      <c r="I5375" s="580">
        <v>88112000</v>
      </c>
      <c r="J5375" s="689" t="s">
        <v>5782</v>
      </c>
      <c r="K5375" s="411" t="s">
        <v>5783</v>
      </c>
      <c r="L5375" s="733">
        <v>0</v>
      </c>
      <c r="M5375" s="734">
        <v>0</v>
      </c>
      <c r="N5375" s="931"/>
      <c r="O5375" s="530">
        <f t="shared" si="7947"/>
        <v>0</v>
      </c>
      <c r="P5375" s="530">
        <f t="shared" si="7948"/>
        <v>0</v>
      </c>
      <c r="Q5375" s="646"/>
      <c r="R5375" s="536"/>
      <c r="S5375" s="536"/>
      <c r="T5375" s="536"/>
      <c r="U5375" s="536"/>
      <c r="V5375" s="536"/>
      <c r="W5375" s="683" t="str">
        <f t="shared" si="7949"/>
        <v>OK</v>
      </c>
      <c r="X5375" s="141"/>
      <c r="Y5375" s="141"/>
      <c r="Z5375" s="552"/>
      <c r="AA5375" s="552"/>
      <c r="AB5375" s="683" t="str">
        <f t="shared" si="7950"/>
        <v>OK</v>
      </c>
      <c r="AC5375" s="593"/>
      <c r="AD5375" s="530">
        <f t="shared" si="7951"/>
        <v>0</v>
      </c>
      <c r="AE5375" s="842">
        <f t="shared" si="7952"/>
        <v>0</v>
      </c>
      <c r="AF5375" s="931"/>
      <c r="AG5375" s="530">
        <f t="shared" si="7953"/>
        <v>0</v>
      </c>
      <c r="AH5375" s="530">
        <f t="shared" si="7954"/>
        <v>0</v>
      </c>
      <c r="AI5375" s="641"/>
      <c r="AJ5375" s="537"/>
      <c r="AK5375" s="537"/>
      <c r="AL5375" s="537"/>
      <c r="AM5375" s="537"/>
      <c r="AN5375" s="537"/>
      <c r="AO5375" s="683" t="str">
        <f t="shared" si="7955"/>
        <v>OK</v>
      </c>
      <c r="AP5375" s="141"/>
      <c r="AQ5375" s="141"/>
      <c r="AR5375" s="552"/>
      <c r="AS5375" s="552"/>
      <c r="AT5375" s="683" t="str">
        <f t="shared" si="7956"/>
        <v>OK</v>
      </c>
      <c r="AU5375" s="593"/>
      <c r="AV5375" s="530">
        <f t="shared" si="7957"/>
        <v>0</v>
      </c>
      <c r="AW5375" s="842">
        <f t="shared" si="7958"/>
        <v>0</v>
      </c>
      <c r="AX5375" s="115">
        <f t="shared" si="7959"/>
        <v>0</v>
      </c>
      <c r="AY5375" s="5">
        <f t="shared" si="7960"/>
        <v>0</v>
      </c>
      <c r="AZ5375" s="7">
        <f>AY5375-AX5375</f>
        <v>0</v>
      </c>
      <c r="BA5375" s="335" t="e">
        <f>AZ5375/AX5375</f>
        <v>#DIV/0!</v>
      </c>
      <c r="BB5375" s="23">
        <f t="shared" si="7962"/>
        <v>0</v>
      </c>
      <c r="BC5375" s="5">
        <f>AW5375</f>
        <v>0</v>
      </c>
      <c r="BD5375" s="7">
        <f>BC5375-BB5375</f>
        <v>0</v>
      </c>
      <c r="BE5375" s="335" t="e">
        <f>BD5375/BB5375</f>
        <v>#DIV/0!</v>
      </c>
      <c r="BG5375" s="826" t="str">
        <f t="shared" si="7965"/>
        <v>81.12</v>
      </c>
      <c r="BH5375" s="607" t="b">
        <f>COUNTIF('Codes SEC'!$B$2:$B$250,Ministres!BG5375)&gt;0</f>
        <v>1</v>
      </c>
    </row>
    <row r="5376" spans="1:66" ht="35.1" customHeight="1" x14ac:dyDescent="0.25">
      <c r="A5376" s="21" t="s">
        <v>6128</v>
      </c>
      <c r="B5376" s="112">
        <v>15</v>
      </c>
      <c r="C5376" s="116" t="s">
        <v>71</v>
      </c>
      <c r="D5376" s="620">
        <v>1000</v>
      </c>
      <c r="E5376" s="278"/>
      <c r="F5376" s="116">
        <v>12</v>
      </c>
      <c r="G5376" s="700">
        <v>1</v>
      </c>
      <c r="H5376" s="888" t="str">
        <f t="shared" si="7898"/>
        <v>061</v>
      </c>
      <c r="I5376" s="580" t="s">
        <v>3339</v>
      </c>
      <c r="J5376" s="573" t="s">
        <v>2416</v>
      </c>
      <c r="K5376" s="510" t="s">
        <v>5755</v>
      </c>
      <c r="L5376" s="733">
        <v>825</v>
      </c>
      <c r="M5376" s="734">
        <v>825</v>
      </c>
      <c r="N5376" s="931"/>
      <c r="O5376" s="530">
        <f t="shared" si="7947"/>
        <v>-825</v>
      </c>
      <c r="P5376" s="530" t="str">
        <f t="shared" si="7948"/>
        <v xml:space="preserve">0 </v>
      </c>
      <c r="Q5376" s="646"/>
      <c r="R5376" s="536"/>
      <c r="S5376" s="536"/>
      <c r="T5376" s="536"/>
      <c r="U5376" s="536"/>
      <c r="V5376" s="536"/>
      <c r="W5376" s="683" t="str">
        <f t="shared" si="7949"/>
        <v>OK</v>
      </c>
      <c r="X5376" s="141"/>
      <c r="Y5376" s="141"/>
      <c r="Z5376" s="552"/>
      <c r="AA5376" s="552"/>
      <c r="AB5376" s="683" t="str">
        <f t="shared" si="7950"/>
        <v>OK</v>
      </c>
      <c r="AC5376" s="593"/>
      <c r="AD5376" s="530">
        <f t="shared" si="7951"/>
        <v>0</v>
      </c>
      <c r="AE5376" s="842">
        <f t="shared" si="7952"/>
        <v>0</v>
      </c>
      <c r="AF5376" s="931"/>
      <c r="AG5376" s="530">
        <f t="shared" si="7953"/>
        <v>-825</v>
      </c>
      <c r="AH5376" s="530" t="str">
        <f t="shared" si="7954"/>
        <v xml:space="preserve">0 </v>
      </c>
      <c r="AI5376" s="641"/>
      <c r="AJ5376" s="537"/>
      <c r="AK5376" s="537"/>
      <c r="AL5376" s="537"/>
      <c r="AM5376" s="537"/>
      <c r="AN5376" s="537"/>
      <c r="AO5376" s="683" t="str">
        <f t="shared" si="7955"/>
        <v>OK</v>
      </c>
      <c r="AP5376" s="141"/>
      <c r="AQ5376" s="141"/>
      <c r="AR5376" s="552"/>
      <c r="AS5376" s="552"/>
      <c r="AT5376" s="683" t="str">
        <f t="shared" si="7956"/>
        <v>OK</v>
      </c>
      <c r="AU5376" s="593"/>
      <c r="AV5376" s="530">
        <f t="shared" si="7957"/>
        <v>0</v>
      </c>
      <c r="AW5376" s="842">
        <f t="shared" si="7958"/>
        <v>0</v>
      </c>
      <c r="AX5376" s="115">
        <f t="shared" si="7959"/>
        <v>825</v>
      </c>
      <c r="AY5376" s="5">
        <f t="shared" si="7960"/>
        <v>0</v>
      </c>
      <c r="AZ5376" s="7">
        <f t="shared" si="7966"/>
        <v>-825</v>
      </c>
      <c r="BA5376" s="335">
        <f t="shared" si="7961"/>
        <v>-1</v>
      </c>
      <c r="BB5376" s="23">
        <f t="shared" si="7962"/>
        <v>825</v>
      </c>
      <c r="BC5376" s="5">
        <f t="shared" si="7963"/>
        <v>0</v>
      </c>
      <c r="BD5376" s="7">
        <f t="shared" si="7967"/>
        <v>-825</v>
      </c>
      <c r="BE5376" s="335">
        <f t="shared" si="7964"/>
        <v>-1</v>
      </c>
      <c r="BG5376" s="826" t="str">
        <f t="shared" si="7965"/>
        <v>85.73</v>
      </c>
      <c r="BH5376" s="607" t="b">
        <f>COUNTIF('Codes SEC'!$B$2:$B$250,Ministres!BG5376)&gt;0</f>
        <v>1</v>
      </c>
    </row>
    <row r="5377" spans="1:66" ht="12.75" customHeight="1" x14ac:dyDescent="0.25">
      <c r="A5377" s="227"/>
      <c r="B5377" s="209"/>
      <c r="C5377" s="253"/>
      <c r="D5377" s="625"/>
      <c r="E5377" s="280"/>
      <c r="F5377" s="253"/>
      <c r="G5377" s="701"/>
      <c r="H5377" s="892"/>
      <c r="I5377" s="581"/>
      <c r="J5377" s="574"/>
      <c r="K5377" s="514" t="s">
        <v>59</v>
      </c>
      <c r="L5377" s="315">
        <f t="shared" ref="L5377:V5377" si="7968">L5362+L5364+L5366+L5367+L5368+L5372+L5376+L5371+L5374+L5370+L5363+L5369+L5375+L5373+L5365</f>
        <v>14496</v>
      </c>
      <c r="M5377" s="741">
        <f t="shared" si="7968"/>
        <v>18755</v>
      </c>
      <c r="N5377" s="930">
        <f t="shared" ref="N5377:P5377" si="7969">N5362+N5364+N5366+N5367+N5368+N5372+N5376+N5371+N5374+N5370+N5363+N5369+N5375+N5373+N5365</f>
        <v>0</v>
      </c>
      <c r="O5377" s="790">
        <f t="shared" si="7969"/>
        <v>-14496</v>
      </c>
      <c r="P5377" s="790">
        <f t="shared" si="7969"/>
        <v>0</v>
      </c>
      <c r="Q5377" s="787">
        <f t="shared" si="7968"/>
        <v>0</v>
      </c>
      <c r="R5377" s="648">
        <f t="shared" si="7968"/>
        <v>0</v>
      </c>
      <c r="S5377" s="648">
        <f t="shared" si="7968"/>
        <v>0</v>
      </c>
      <c r="T5377" s="648">
        <f t="shared" si="7968"/>
        <v>0</v>
      </c>
      <c r="U5377" s="648">
        <f t="shared" si="7968"/>
        <v>0</v>
      </c>
      <c r="V5377" s="648">
        <f t="shared" si="7968"/>
        <v>0</v>
      </c>
      <c r="W5377" s="790"/>
      <c r="X5377" s="649">
        <f>X5362+X5364+X5366+X5367+X5368+X5372+X5376+X5371+X5374+X5370+X5363+X5369+X5375+X5373+X5365</f>
        <v>0</v>
      </c>
      <c r="Y5377" s="649">
        <f>Y5362+Y5364+Y5366+Y5367+Y5368+Y5372+Y5376+Y5371+Y5374+Y5370+Y5363+Y5369+Y5375+Y5373+Y5365</f>
        <v>0</v>
      </c>
      <c r="Z5377" s="648">
        <f>Z5362+Z5364+Z5366+Z5367+Z5368+Z5372+Z5376+Z5371+Z5374+Z5370+Z5363+Z5369+Z5375+Z5373+Z5365</f>
        <v>0</v>
      </c>
      <c r="AA5377" s="648">
        <f>AA5362+AA5364+AA5366+AA5367+AA5368+AA5372+AA5376+AA5371+AA5374+AA5370+AA5363+AA5369+AA5375+AA5373+AA5365</f>
        <v>0</v>
      </c>
      <c r="AB5377" s="790"/>
      <c r="AC5377" s="649">
        <f t="shared" ref="AC5377:AN5377" si="7970">AC5362+AC5364+AC5366+AC5367+AC5368+AC5372+AC5376+AC5371+AC5374+AC5370+AC5363+AC5369+AC5375+AC5373+AC5365</f>
        <v>0</v>
      </c>
      <c r="AD5377" s="790">
        <f>AD5362+AD5364+AD5366+AD5367+AD5368+AD5372+AD5376+AD5371+AD5374+AD5370+AD5363+AD5369+AD5375+AD5373+AD5365</f>
        <v>0</v>
      </c>
      <c r="AE5377" s="843">
        <f>AE5362+AE5364+AE5366+AE5367+AE5368+AE5372+AE5376+AE5371+AE5374+AE5370+AE5363+AE5369+AE5375+AE5373+AE5365</f>
        <v>0</v>
      </c>
      <c r="AF5377" s="930">
        <f t="shared" ref="AF5377:AH5377" si="7971">AF5362+AF5364+AF5366+AF5367+AF5368+AF5372+AF5376+AF5371+AF5374+AF5370+AF5363+AF5369+AF5375+AF5373+AF5365</f>
        <v>0</v>
      </c>
      <c r="AG5377" s="790">
        <f t="shared" si="7971"/>
        <v>-18755</v>
      </c>
      <c r="AH5377" s="790">
        <f t="shared" si="7971"/>
        <v>0</v>
      </c>
      <c r="AI5377" s="787">
        <f t="shared" si="7970"/>
        <v>0</v>
      </c>
      <c r="AJ5377" s="648">
        <f t="shared" si="7970"/>
        <v>0</v>
      </c>
      <c r="AK5377" s="648">
        <f t="shared" si="7970"/>
        <v>0</v>
      </c>
      <c r="AL5377" s="648">
        <f t="shared" si="7970"/>
        <v>0</v>
      </c>
      <c r="AM5377" s="648">
        <f t="shared" si="7970"/>
        <v>0</v>
      </c>
      <c r="AN5377" s="648">
        <f t="shared" si="7970"/>
        <v>0</v>
      </c>
      <c r="AO5377" s="790"/>
      <c r="AP5377" s="649">
        <f>AP5362+AP5364+AP5366+AP5367+AP5368+AP5372+AP5376+AP5371+AP5374+AP5370+AP5363+AP5369+AP5375+AP5373+AP5365</f>
        <v>0</v>
      </c>
      <c r="AQ5377" s="649">
        <f>AQ5362+AQ5364+AQ5366+AQ5367+AQ5368+AQ5372+AQ5376+AQ5371+AQ5374+AQ5370+AQ5363+AQ5369+AQ5375+AQ5373+AQ5365</f>
        <v>0</v>
      </c>
      <c r="AR5377" s="648">
        <f>AR5362+AR5364+AR5366+AR5367+AR5368+AR5372+AR5376+AR5371+AR5374+AR5370+AR5363+AR5369+AR5375+AR5373+AR5365</f>
        <v>0</v>
      </c>
      <c r="AS5377" s="648">
        <f>AS5362+AS5364+AS5366+AS5367+AS5368+AS5372+AS5376+AS5371+AS5374+AS5370+AS5363+AS5369+AS5375+AS5373+AS5365</f>
        <v>0</v>
      </c>
      <c r="AT5377" s="790"/>
      <c r="AU5377" s="649">
        <f t="shared" ref="AU5377:BE5377" si="7972">AU5362+AU5364+AU5366+AU5367+AU5368+AU5372+AU5376+AU5371+AU5374+AU5370+AU5363+AU5369+AU5375+AU5373+AU5365</f>
        <v>0</v>
      </c>
      <c r="AV5377" s="790">
        <f t="shared" ref="AV5377" si="7973">AV5362+AV5364+AV5366+AV5367+AV5368+AV5372+AV5376+AV5371+AV5374+AV5370+AV5363+AV5369+AV5375+AV5373+AV5365</f>
        <v>0</v>
      </c>
      <c r="AW5377" s="843">
        <f t="shared" si="7972"/>
        <v>0</v>
      </c>
      <c r="AX5377" s="336">
        <f t="shared" si="7972"/>
        <v>14496</v>
      </c>
      <c r="AY5377" s="337">
        <f t="shared" si="7972"/>
        <v>0</v>
      </c>
      <c r="AZ5377" s="337">
        <f t="shared" si="7972"/>
        <v>-14496</v>
      </c>
      <c r="BA5377" s="351" t="e">
        <f t="shared" si="7972"/>
        <v>#DIV/0!</v>
      </c>
      <c r="BB5377" s="322">
        <f t="shared" si="7972"/>
        <v>18755</v>
      </c>
      <c r="BC5377" s="337">
        <f t="shared" si="7972"/>
        <v>0</v>
      </c>
      <c r="BD5377" s="337">
        <f t="shared" si="7972"/>
        <v>-18755</v>
      </c>
      <c r="BE5377" s="351" t="e">
        <f t="shared" si="7972"/>
        <v>#DIV/0!</v>
      </c>
      <c r="BG5377" s="826"/>
      <c r="BH5377" s="607"/>
    </row>
    <row r="5378" spans="1:66" ht="12.75" customHeight="1" x14ac:dyDescent="0.25">
      <c r="A5378" s="226"/>
      <c r="B5378" s="207"/>
      <c r="C5378" s="254"/>
      <c r="D5378" s="300"/>
      <c r="E5378" s="276"/>
      <c r="F5378" s="300"/>
      <c r="G5378" s="696"/>
      <c r="H5378" s="887"/>
      <c r="I5378" s="444"/>
      <c r="J5378" s="393"/>
      <c r="K5378" s="404" t="s">
        <v>3667</v>
      </c>
      <c r="L5378" s="729">
        <f t="shared" ref="L5378:V5378" si="7974">L5377+L5358</f>
        <v>25625</v>
      </c>
      <c r="M5378" s="730">
        <f t="shared" si="7974"/>
        <v>30191</v>
      </c>
      <c r="N5378" s="844">
        <f t="shared" ref="N5378:P5378" si="7975">N5377+N5358</f>
        <v>0</v>
      </c>
      <c r="O5378" s="665">
        <f t="shared" si="7975"/>
        <v>-25625</v>
      </c>
      <c r="P5378" s="665">
        <f t="shared" si="7975"/>
        <v>0</v>
      </c>
      <c r="Q5378" s="638">
        <f t="shared" si="7974"/>
        <v>0</v>
      </c>
      <c r="R5378" s="130">
        <f t="shared" si="7974"/>
        <v>0</v>
      </c>
      <c r="S5378" s="130">
        <f t="shared" si="7974"/>
        <v>0</v>
      </c>
      <c r="T5378" s="130">
        <f t="shared" si="7974"/>
        <v>0</v>
      </c>
      <c r="U5378" s="130">
        <f t="shared" si="7974"/>
        <v>0</v>
      </c>
      <c r="V5378" s="130">
        <f t="shared" si="7974"/>
        <v>0</v>
      </c>
      <c r="W5378" s="665"/>
      <c r="X5378" s="130">
        <f>X5377+X5358</f>
        <v>0</v>
      </c>
      <c r="Y5378" s="130">
        <f>Y5377+Y5358</f>
        <v>0</v>
      </c>
      <c r="Z5378" s="130">
        <f>Z5377+Z5358</f>
        <v>0</v>
      </c>
      <c r="AA5378" s="130">
        <f>AA5377+AA5358</f>
        <v>0</v>
      </c>
      <c r="AB5378" s="665"/>
      <c r="AC5378" s="130">
        <f t="shared" ref="AC5378:AN5378" si="7976">AC5377+AC5358</f>
        <v>0</v>
      </c>
      <c r="AD5378" s="665">
        <f>AD5377+AD5358</f>
        <v>0</v>
      </c>
      <c r="AE5378" s="845">
        <f>AE5377+AE5358</f>
        <v>0</v>
      </c>
      <c r="AF5378" s="844">
        <f t="shared" ref="AF5378:AH5378" si="7977">AF5377+AF5358</f>
        <v>0</v>
      </c>
      <c r="AG5378" s="665">
        <f t="shared" si="7977"/>
        <v>-30191</v>
      </c>
      <c r="AH5378" s="665">
        <f t="shared" si="7977"/>
        <v>0</v>
      </c>
      <c r="AI5378" s="638">
        <f t="shared" si="7976"/>
        <v>0</v>
      </c>
      <c r="AJ5378" s="130">
        <f t="shared" si="7976"/>
        <v>0</v>
      </c>
      <c r="AK5378" s="130">
        <f t="shared" si="7976"/>
        <v>0</v>
      </c>
      <c r="AL5378" s="130">
        <f t="shared" si="7976"/>
        <v>0</v>
      </c>
      <c r="AM5378" s="130">
        <f t="shared" si="7976"/>
        <v>0</v>
      </c>
      <c r="AN5378" s="130">
        <f t="shared" si="7976"/>
        <v>0</v>
      </c>
      <c r="AO5378" s="665"/>
      <c r="AP5378" s="130">
        <f>AP5377+AP5358</f>
        <v>0</v>
      </c>
      <c r="AQ5378" s="130">
        <f>AQ5377+AQ5358</f>
        <v>0</v>
      </c>
      <c r="AR5378" s="130">
        <f>AR5377+AR5358</f>
        <v>0</v>
      </c>
      <c r="AS5378" s="130">
        <f>AS5377+AS5358</f>
        <v>0</v>
      </c>
      <c r="AT5378" s="665"/>
      <c r="AU5378" s="130">
        <f t="shared" ref="AU5378:BE5378" si="7978">AU5377+AU5358</f>
        <v>0</v>
      </c>
      <c r="AV5378" s="665">
        <f t="shared" ref="AV5378" si="7979">AV5377+AV5358</f>
        <v>0</v>
      </c>
      <c r="AW5378" s="845">
        <f t="shared" si="7978"/>
        <v>0</v>
      </c>
      <c r="AX5378" s="314">
        <f t="shared" si="7978"/>
        <v>25625</v>
      </c>
      <c r="AY5378" s="131">
        <f t="shared" si="7978"/>
        <v>0</v>
      </c>
      <c r="AZ5378" s="132">
        <f t="shared" si="7978"/>
        <v>-25625</v>
      </c>
      <c r="BA5378" s="340" t="e">
        <f t="shared" si="7978"/>
        <v>#DIV/0!</v>
      </c>
      <c r="BB5378" s="310">
        <f t="shared" si="7978"/>
        <v>30191</v>
      </c>
      <c r="BC5378" s="131">
        <f t="shared" si="7978"/>
        <v>0</v>
      </c>
      <c r="BD5378" s="132">
        <f t="shared" si="7978"/>
        <v>-30191</v>
      </c>
      <c r="BE5378" s="340" t="e">
        <f t="shared" si="7978"/>
        <v>#DIV/0!</v>
      </c>
      <c r="BG5378" s="826"/>
      <c r="BH5378" s="607"/>
    </row>
    <row r="5379" spans="1:66" ht="12.75" customHeight="1" x14ac:dyDescent="0.25">
      <c r="A5379" s="222"/>
      <c r="C5379" s="116"/>
      <c r="D5379" s="620"/>
      <c r="F5379" s="117"/>
      <c r="G5379" s="690"/>
      <c r="H5379" s="878"/>
      <c r="I5379" s="397"/>
      <c r="J5379" s="380"/>
      <c r="K5379" s="405" t="s">
        <v>208</v>
      </c>
      <c r="L5379" s="731">
        <v>0</v>
      </c>
      <c r="M5379" s="732">
        <v>0</v>
      </c>
      <c r="N5379" s="929">
        <v>0</v>
      </c>
      <c r="O5379" s="530">
        <v>0</v>
      </c>
      <c r="P5379" s="530">
        <v>0</v>
      </c>
      <c r="Q5379" s="641">
        <v>0</v>
      </c>
      <c r="R5379" s="537">
        <v>0</v>
      </c>
      <c r="S5379" s="537">
        <v>0</v>
      </c>
      <c r="T5379" s="537">
        <v>0</v>
      </c>
      <c r="U5379" s="537">
        <v>0</v>
      </c>
      <c r="V5379" s="537">
        <v>0</v>
      </c>
      <c r="W5379" s="530"/>
      <c r="X5379" s="142">
        <v>0</v>
      </c>
      <c r="Y5379" s="142">
        <v>0</v>
      </c>
      <c r="Z5379" s="537">
        <v>0</v>
      </c>
      <c r="AA5379" s="537">
        <v>0</v>
      </c>
      <c r="AB5379" s="530"/>
      <c r="AC5379" s="142">
        <v>0</v>
      </c>
      <c r="AD5379" s="530">
        <v>0</v>
      </c>
      <c r="AE5379" s="842">
        <v>0</v>
      </c>
      <c r="AF5379" s="929">
        <v>0</v>
      </c>
      <c r="AG5379" s="530">
        <v>0</v>
      </c>
      <c r="AH5379" s="530">
        <v>0</v>
      </c>
      <c r="AI5379" s="641">
        <v>0</v>
      </c>
      <c r="AJ5379" s="537">
        <v>0</v>
      </c>
      <c r="AK5379" s="537">
        <v>0</v>
      </c>
      <c r="AL5379" s="537">
        <v>0</v>
      </c>
      <c r="AM5379" s="537">
        <v>0</v>
      </c>
      <c r="AN5379" s="537">
        <v>0</v>
      </c>
      <c r="AO5379" s="530"/>
      <c r="AP5379" s="142">
        <v>0</v>
      </c>
      <c r="AQ5379" s="142">
        <v>0</v>
      </c>
      <c r="AR5379" s="537">
        <v>0</v>
      </c>
      <c r="AS5379" s="537">
        <v>0</v>
      </c>
      <c r="AT5379" s="530"/>
      <c r="AU5379" s="142">
        <v>0</v>
      </c>
      <c r="AV5379" s="530">
        <v>0</v>
      </c>
      <c r="AW5379" s="842">
        <v>0</v>
      </c>
      <c r="AX5379" s="115">
        <v>0</v>
      </c>
      <c r="AY5379" s="5">
        <v>0</v>
      </c>
      <c r="AZ5379" s="5">
        <v>0</v>
      </c>
      <c r="BA5379" s="335">
        <v>0</v>
      </c>
      <c r="BB5379" s="23">
        <v>0</v>
      </c>
      <c r="BC5379" s="5">
        <v>0</v>
      </c>
      <c r="BD5379" s="5">
        <v>0</v>
      </c>
      <c r="BE5379" s="335">
        <v>0</v>
      </c>
      <c r="BG5379" s="826"/>
      <c r="BH5379" s="607"/>
    </row>
    <row r="5380" spans="1:66" ht="12.75" customHeight="1" x14ac:dyDescent="0.25">
      <c r="A5380" s="21"/>
      <c r="B5380" s="112"/>
      <c r="C5380" s="116"/>
      <c r="D5380" s="623"/>
      <c r="E5380" s="278"/>
      <c r="F5380" s="116"/>
      <c r="G5380" s="700"/>
      <c r="H5380" s="888"/>
      <c r="I5380" s="580"/>
      <c r="J5380" s="573"/>
      <c r="K5380" s="405" t="s">
        <v>96</v>
      </c>
      <c r="L5380" s="738">
        <f t="shared" ref="L5380:V5380" si="7980">L5372+L5366+L5364+L5365</f>
        <v>12283</v>
      </c>
      <c r="M5380" s="739">
        <f t="shared" si="7980"/>
        <v>16103</v>
      </c>
      <c r="N5380" s="929">
        <f t="shared" ref="N5380:P5380" si="7981">N5372+N5366+N5364+N5365</f>
        <v>0</v>
      </c>
      <c r="O5380" s="530">
        <f t="shared" si="7981"/>
        <v>-12283</v>
      </c>
      <c r="P5380" s="530">
        <f t="shared" si="7981"/>
        <v>0</v>
      </c>
      <c r="Q5380" s="641">
        <f t="shared" si="7980"/>
        <v>0</v>
      </c>
      <c r="R5380" s="537">
        <f t="shared" si="7980"/>
        <v>0</v>
      </c>
      <c r="S5380" s="537">
        <f t="shared" si="7980"/>
        <v>0</v>
      </c>
      <c r="T5380" s="537">
        <f t="shared" si="7980"/>
        <v>0</v>
      </c>
      <c r="U5380" s="537">
        <f t="shared" si="7980"/>
        <v>0</v>
      </c>
      <c r="V5380" s="537">
        <f t="shared" si="7980"/>
        <v>0</v>
      </c>
      <c r="W5380" s="530"/>
      <c r="X5380" s="142">
        <f>X5372+X5366+X5364+X5365</f>
        <v>0</v>
      </c>
      <c r="Y5380" s="142">
        <f>Y5372+Y5366+Y5364+Y5365</f>
        <v>0</v>
      </c>
      <c r="Z5380" s="537">
        <f>Z5372+Z5366+Z5364+Z5365</f>
        <v>0</v>
      </c>
      <c r="AA5380" s="537">
        <f>AA5372+AA5366+AA5364+AA5365</f>
        <v>0</v>
      </c>
      <c r="AB5380" s="530"/>
      <c r="AC5380" s="142">
        <f t="shared" ref="AC5380:AN5380" si="7982">AC5372+AC5366+AC5364+AC5365</f>
        <v>0</v>
      </c>
      <c r="AD5380" s="530">
        <f>AD5372+AD5366+AD5364+AD5365</f>
        <v>0</v>
      </c>
      <c r="AE5380" s="842">
        <f>AE5372+AE5366+AE5364+AE5365</f>
        <v>0</v>
      </c>
      <c r="AF5380" s="929">
        <f t="shared" ref="AF5380:AH5380" si="7983">AF5372+AF5366+AF5364+AF5365</f>
        <v>0</v>
      </c>
      <c r="AG5380" s="530">
        <f t="shared" si="7983"/>
        <v>-16103</v>
      </c>
      <c r="AH5380" s="530">
        <f t="shared" si="7983"/>
        <v>0</v>
      </c>
      <c r="AI5380" s="641">
        <f t="shared" si="7982"/>
        <v>0</v>
      </c>
      <c r="AJ5380" s="537">
        <f t="shared" si="7982"/>
        <v>0</v>
      </c>
      <c r="AK5380" s="537">
        <f t="shared" si="7982"/>
        <v>0</v>
      </c>
      <c r="AL5380" s="537">
        <f t="shared" si="7982"/>
        <v>0</v>
      </c>
      <c r="AM5380" s="537">
        <f t="shared" si="7982"/>
        <v>0</v>
      </c>
      <c r="AN5380" s="537">
        <f t="shared" si="7982"/>
        <v>0</v>
      </c>
      <c r="AO5380" s="530"/>
      <c r="AP5380" s="142">
        <f>AP5372+AP5366+AP5364+AP5365</f>
        <v>0</v>
      </c>
      <c r="AQ5380" s="142">
        <f>AQ5372+AQ5366+AQ5364+AQ5365</f>
        <v>0</v>
      </c>
      <c r="AR5380" s="537">
        <f>AR5372+AR5366+AR5364+AR5365</f>
        <v>0</v>
      </c>
      <c r="AS5380" s="537">
        <f>AS5372+AS5366+AS5364+AS5365</f>
        <v>0</v>
      </c>
      <c r="AT5380" s="530"/>
      <c r="AU5380" s="142">
        <f t="shared" ref="AU5380:BE5380" si="7984">AU5372+AU5366+AU5364+AU5365</f>
        <v>0</v>
      </c>
      <c r="AV5380" s="530">
        <f t="shared" ref="AV5380" si="7985">AV5372+AV5366+AV5364+AV5365</f>
        <v>0</v>
      </c>
      <c r="AW5380" s="842">
        <f t="shared" si="7984"/>
        <v>0</v>
      </c>
      <c r="AX5380" s="115">
        <f t="shared" si="7984"/>
        <v>12283</v>
      </c>
      <c r="AY5380" s="5">
        <f t="shared" si="7984"/>
        <v>0</v>
      </c>
      <c r="AZ5380" s="5">
        <f t="shared" si="7984"/>
        <v>-12283</v>
      </c>
      <c r="BA5380" s="335">
        <f t="shared" si="7984"/>
        <v>-4</v>
      </c>
      <c r="BB5380" s="23">
        <f t="shared" si="7984"/>
        <v>16103</v>
      </c>
      <c r="BC5380" s="5">
        <f t="shared" si="7984"/>
        <v>0</v>
      </c>
      <c r="BD5380" s="5">
        <f t="shared" si="7984"/>
        <v>-16103</v>
      </c>
      <c r="BE5380" s="335">
        <f t="shared" si="7984"/>
        <v>-4</v>
      </c>
      <c r="BF5380" s="667"/>
      <c r="BG5380" s="826"/>
      <c r="BH5380" s="607"/>
    </row>
    <row r="5381" spans="1:66" ht="12.75" customHeight="1" x14ac:dyDescent="0.25">
      <c r="A5381" s="21"/>
      <c r="B5381" s="112"/>
      <c r="C5381" s="116"/>
      <c r="D5381" s="623"/>
      <c r="E5381" s="278"/>
      <c r="F5381" s="116"/>
      <c r="G5381" s="700"/>
      <c r="H5381" s="888"/>
      <c r="I5381" s="580"/>
      <c r="J5381" s="573"/>
      <c r="K5381" s="405" t="s">
        <v>209</v>
      </c>
      <c r="L5381" s="738">
        <v>0</v>
      </c>
      <c r="M5381" s="739">
        <v>0</v>
      </c>
      <c r="N5381" s="929">
        <v>0</v>
      </c>
      <c r="O5381" s="530">
        <v>0</v>
      </c>
      <c r="P5381" s="530">
        <v>0</v>
      </c>
      <c r="Q5381" s="641">
        <v>0</v>
      </c>
      <c r="R5381" s="537">
        <v>0</v>
      </c>
      <c r="S5381" s="537">
        <v>0</v>
      </c>
      <c r="T5381" s="537">
        <v>0</v>
      </c>
      <c r="U5381" s="537">
        <v>0</v>
      </c>
      <c r="V5381" s="537">
        <v>0</v>
      </c>
      <c r="W5381" s="530"/>
      <c r="X5381" s="142">
        <v>0</v>
      </c>
      <c r="Y5381" s="142">
        <v>0</v>
      </c>
      <c r="Z5381" s="537">
        <v>0</v>
      </c>
      <c r="AA5381" s="537">
        <v>0</v>
      </c>
      <c r="AB5381" s="530"/>
      <c r="AC5381" s="142">
        <v>0</v>
      </c>
      <c r="AD5381" s="530">
        <v>0</v>
      </c>
      <c r="AE5381" s="842">
        <v>0</v>
      </c>
      <c r="AF5381" s="929">
        <v>0</v>
      </c>
      <c r="AG5381" s="530">
        <v>0</v>
      </c>
      <c r="AH5381" s="530">
        <v>0</v>
      </c>
      <c r="AI5381" s="641">
        <v>0</v>
      </c>
      <c r="AJ5381" s="537">
        <v>0</v>
      </c>
      <c r="AK5381" s="537">
        <v>0</v>
      </c>
      <c r="AL5381" s="537">
        <v>0</v>
      </c>
      <c r="AM5381" s="537">
        <v>0</v>
      </c>
      <c r="AN5381" s="537">
        <v>0</v>
      </c>
      <c r="AO5381" s="530"/>
      <c r="AP5381" s="142">
        <v>0</v>
      </c>
      <c r="AQ5381" s="142">
        <v>0</v>
      </c>
      <c r="AR5381" s="537">
        <v>0</v>
      </c>
      <c r="AS5381" s="537">
        <v>0</v>
      </c>
      <c r="AT5381" s="530"/>
      <c r="AU5381" s="142">
        <v>0</v>
      </c>
      <c r="AV5381" s="530">
        <v>0</v>
      </c>
      <c r="AW5381" s="842">
        <v>0</v>
      </c>
      <c r="AX5381" s="115">
        <v>0</v>
      </c>
      <c r="AY5381" s="5">
        <v>0</v>
      </c>
      <c r="AZ5381" s="5">
        <v>0</v>
      </c>
      <c r="BA5381" s="335">
        <v>0</v>
      </c>
      <c r="BB5381" s="23">
        <v>0</v>
      </c>
      <c r="BC5381" s="5">
        <v>0</v>
      </c>
      <c r="BD5381" s="5">
        <v>0</v>
      </c>
      <c r="BE5381" s="335">
        <v>0</v>
      </c>
      <c r="BG5381" s="826"/>
      <c r="BH5381" s="607"/>
    </row>
    <row r="5382" spans="1:66" ht="12.75" customHeight="1" x14ac:dyDescent="0.25">
      <c r="A5382" s="21"/>
      <c r="B5382" s="112"/>
      <c r="C5382" s="116"/>
      <c r="D5382" s="623"/>
      <c r="E5382" s="278"/>
      <c r="F5382" s="116"/>
      <c r="G5382" s="700"/>
      <c r="H5382" s="888"/>
      <c r="I5382" s="580"/>
      <c r="J5382" s="573"/>
      <c r="K5382" s="405" t="s">
        <v>210</v>
      </c>
      <c r="L5382" s="738">
        <v>0</v>
      </c>
      <c r="M5382" s="739">
        <v>0</v>
      </c>
      <c r="N5382" s="929">
        <v>0</v>
      </c>
      <c r="O5382" s="530">
        <v>0</v>
      </c>
      <c r="P5382" s="530">
        <v>0</v>
      </c>
      <c r="Q5382" s="641">
        <v>0</v>
      </c>
      <c r="R5382" s="537">
        <v>0</v>
      </c>
      <c r="S5382" s="537">
        <v>0</v>
      </c>
      <c r="T5382" s="537">
        <v>0</v>
      </c>
      <c r="U5382" s="537">
        <v>0</v>
      </c>
      <c r="V5382" s="537">
        <v>0</v>
      </c>
      <c r="W5382" s="530"/>
      <c r="X5382" s="142">
        <v>0</v>
      </c>
      <c r="Y5382" s="142">
        <v>0</v>
      </c>
      <c r="Z5382" s="537">
        <v>0</v>
      </c>
      <c r="AA5382" s="537">
        <v>0</v>
      </c>
      <c r="AB5382" s="530"/>
      <c r="AC5382" s="142">
        <v>0</v>
      </c>
      <c r="AD5382" s="530">
        <v>0</v>
      </c>
      <c r="AE5382" s="842">
        <v>0</v>
      </c>
      <c r="AF5382" s="929">
        <v>0</v>
      </c>
      <c r="AG5382" s="530">
        <v>0</v>
      </c>
      <c r="AH5382" s="530">
        <v>0</v>
      </c>
      <c r="AI5382" s="641">
        <v>0</v>
      </c>
      <c r="AJ5382" s="537">
        <v>0</v>
      </c>
      <c r="AK5382" s="537">
        <v>0</v>
      </c>
      <c r="AL5382" s="537">
        <v>0</v>
      </c>
      <c r="AM5382" s="537">
        <v>0</v>
      </c>
      <c r="AN5382" s="537">
        <v>0</v>
      </c>
      <c r="AO5382" s="530"/>
      <c r="AP5382" s="142">
        <v>0</v>
      </c>
      <c r="AQ5382" s="142">
        <v>0</v>
      </c>
      <c r="AR5382" s="537">
        <v>0</v>
      </c>
      <c r="AS5382" s="537">
        <v>0</v>
      </c>
      <c r="AT5382" s="530"/>
      <c r="AU5382" s="142">
        <v>0</v>
      </c>
      <c r="AV5382" s="530">
        <v>0</v>
      </c>
      <c r="AW5382" s="842">
        <v>0</v>
      </c>
      <c r="AX5382" s="115">
        <v>0</v>
      </c>
      <c r="AY5382" s="5">
        <v>0</v>
      </c>
      <c r="AZ5382" s="5">
        <v>0</v>
      </c>
      <c r="BA5382" s="335">
        <v>0</v>
      </c>
      <c r="BB5382" s="23">
        <v>0</v>
      </c>
      <c r="BC5382" s="5">
        <v>0</v>
      </c>
      <c r="BD5382" s="5">
        <v>0</v>
      </c>
      <c r="BE5382" s="335">
        <v>0</v>
      </c>
      <c r="BG5382" s="826"/>
      <c r="BH5382" s="607"/>
    </row>
    <row r="5383" spans="1:66" ht="12.75" customHeight="1" x14ac:dyDescent="0.25">
      <c r="A5383" s="21"/>
      <c r="B5383" s="112"/>
      <c r="C5383" s="116"/>
      <c r="D5383" s="623"/>
      <c r="E5383" s="278"/>
      <c r="F5383" s="116"/>
      <c r="G5383" s="700"/>
      <c r="H5383" s="888"/>
      <c r="I5383" s="580"/>
      <c r="J5383" s="573"/>
      <c r="K5383" s="406" t="s">
        <v>53</v>
      </c>
      <c r="L5383" s="738">
        <v>0</v>
      </c>
      <c r="M5383" s="739">
        <v>0</v>
      </c>
      <c r="N5383" s="929">
        <v>0</v>
      </c>
      <c r="O5383" s="530">
        <v>0</v>
      </c>
      <c r="P5383" s="530">
        <v>0</v>
      </c>
      <c r="Q5383" s="641">
        <v>0</v>
      </c>
      <c r="R5383" s="537">
        <v>0</v>
      </c>
      <c r="S5383" s="537">
        <v>0</v>
      </c>
      <c r="T5383" s="537">
        <v>0</v>
      </c>
      <c r="U5383" s="537">
        <v>0</v>
      </c>
      <c r="V5383" s="537">
        <v>0</v>
      </c>
      <c r="W5383" s="530"/>
      <c r="X5383" s="142">
        <v>0</v>
      </c>
      <c r="Y5383" s="142">
        <v>0</v>
      </c>
      <c r="Z5383" s="537">
        <v>0</v>
      </c>
      <c r="AA5383" s="537">
        <v>0</v>
      </c>
      <c r="AB5383" s="530"/>
      <c r="AC5383" s="142">
        <v>0</v>
      </c>
      <c r="AD5383" s="530">
        <v>0</v>
      </c>
      <c r="AE5383" s="842">
        <v>0</v>
      </c>
      <c r="AF5383" s="929">
        <v>0</v>
      </c>
      <c r="AG5383" s="530">
        <v>0</v>
      </c>
      <c r="AH5383" s="530">
        <v>0</v>
      </c>
      <c r="AI5383" s="641">
        <v>0</v>
      </c>
      <c r="AJ5383" s="537">
        <v>0</v>
      </c>
      <c r="AK5383" s="537">
        <v>0</v>
      </c>
      <c r="AL5383" s="537">
        <v>0</v>
      </c>
      <c r="AM5383" s="537">
        <v>0</v>
      </c>
      <c r="AN5383" s="537">
        <v>0</v>
      </c>
      <c r="AO5383" s="530"/>
      <c r="AP5383" s="142">
        <v>0</v>
      </c>
      <c r="AQ5383" s="142">
        <v>0</v>
      </c>
      <c r="AR5383" s="537">
        <v>0</v>
      </c>
      <c r="AS5383" s="537">
        <v>0</v>
      </c>
      <c r="AT5383" s="530"/>
      <c r="AU5383" s="142">
        <v>0</v>
      </c>
      <c r="AV5383" s="530">
        <v>0</v>
      </c>
      <c r="AW5383" s="842">
        <v>0</v>
      </c>
      <c r="AX5383" s="115">
        <v>0</v>
      </c>
      <c r="AY5383" s="5">
        <v>0</v>
      </c>
      <c r="AZ5383" s="5">
        <v>0</v>
      </c>
      <c r="BA5383" s="335">
        <v>0</v>
      </c>
      <c r="BB5383" s="23">
        <v>0</v>
      </c>
      <c r="BC5383" s="5">
        <v>0</v>
      </c>
      <c r="BD5383" s="5">
        <v>0</v>
      </c>
      <c r="BE5383" s="335">
        <v>0</v>
      </c>
      <c r="BG5383" s="826"/>
      <c r="BH5383" s="607"/>
    </row>
    <row r="5384" spans="1:66" s="4" customFormat="1" ht="12.75" customHeight="1" x14ac:dyDescent="0.25">
      <c r="A5384" s="21"/>
      <c r="B5384" s="112"/>
      <c r="C5384" s="116"/>
      <c r="D5384" s="623"/>
      <c r="E5384" s="278"/>
      <c r="F5384" s="116"/>
      <c r="G5384" s="700"/>
      <c r="H5384" s="888"/>
      <c r="I5384" s="580"/>
      <c r="J5384" s="573"/>
      <c r="K5384" s="406"/>
      <c r="L5384" s="738"/>
      <c r="M5384" s="739"/>
      <c r="N5384" s="932"/>
      <c r="O5384" s="125"/>
      <c r="P5384" s="125"/>
      <c r="Q5384" s="642"/>
      <c r="R5384" s="538"/>
      <c r="S5384" s="538"/>
      <c r="T5384" s="538"/>
      <c r="U5384" s="538"/>
      <c r="V5384" s="538"/>
      <c r="W5384" s="532"/>
      <c r="X5384" s="143"/>
      <c r="Y5384" s="143"/>
      <c r="Z5384" s="553"/>
      <c r="AA5384" s="553"/>
      <c r="AB5384" s="532"/>
      <c r="AC5384" s="594"/>
      <c r="AD5384" s="125"/>
      <c r="AE5384" s="848"/>
      <c r="AF5384" s="932"/>
      <c r="AG5384" s="125"/>
      <c r="AH5384" s="125"/>
      <c r="AI5384" s="642"/>
      <c r="AJ5384" s="538"/>
      <c r="AK5384" s="538"/>
      <c r="AL5384" s="538"/>
      <c r="AM5384" s="538"/>
      <c r="AN5384" s="538"/>
      <c r="AO5384" s="532"/>
      <c r="AP5384" s="143"/>
      <c r="AQ5384" s="143"/>
      <c r="AR5384" s="553"/>
      <c r="AS5384" s="553"/>
      <c r="AT5384" s="532"/>
      <c r="AU5384" s="594"/>
      <c r="AV5384" s="125"/>
      <c r="AW5384" s="848"/>
      <c r="AX5384" s="124"/>
      <c r="AY5384" s="6"/>
      <c r="AZ5384" s="6"/>
      <c r="BA5384" s="341"/>
      <c r="BB5384" s="311"/>
      <c r="BC5384" s="6"/>
      <c r="BD5384" s="6"/>
      <c r="BE5384" s="341"/>
      <c r="BF5384" s="41"/>
      <c r="BG5384" s="826"/>
      <c r="BH5384" s="607"/>
      <c r="BI5384" s="41"/>
      <c r="BJ5384" s="41"/>
      <c r="BK5384" s="41"/>
      <c r="BL5384" s="41"/>
      <c r="BM5384" s="41"/>
      <c r="BN5384" s="41"/>
    </row>
    <row r="5385" spans="1:66" s="27" customFormat="1" ht="12.75" customHeight="1" x14ac:dyDescent="0.25">
      <c r="A5385" s="21"/>
      <c r="B5385" s="112"/>
      <c r="C5385" s="116"/>
      <c r="D5385" s="623"/>
      <c r="E5385" s="278"/>
      <c r="F5385" s="116"/>
      <c r="G5385" s="700"/>
      <c r="H5385" s="888"/>
      <c r="I5385" s="580"/>
      <c r="J5385" s="573"/>
      <c r="K5385" s="408"/>
      <c r="L5385" s="738"/>
      <c r="M5385" s="739"/>
      <c r="N5385" s="931"/>
      <c r="O5385" s="923"/>
      <c r="P5385" s="923"/>
      <c r="Q5385" s="641"/>
      <c r="R5385" s="537"/>
      <c r="S5385" s="537"/>
      <c r="T5385" s="537"/>
      <c r="U5385" s="537"/>
      <c r="V5385" s="537"/>
      <c r="W5385" s="531"/>
      <c r="X5385" s="141"/>
      <c r="Y5385" s="141"/>
      <c r="Z5385" s="552"/>
      <c r="AA5385" s="552"/>
      <c r="AB5385" s="531"/>
      <c r="AC5385" s="593"/>
      <c r="AD5385" s="923"/>
      <c r="AE5385" s="846"/>
      <c r="AF5385" s="931"/>
      <c r="AG5385" s="923"/>
      <c r="AH5385" s="923"/>
      <c r="AI5385" s="641"/>
      <c r="AJ5385" s="537"/>
      <c r="AK5385" s="537"/>
      <c r="AL5385" s="537"/>
      <c r="AM5385" s="537"/>
      <c r="AN5385" s="537"/>
      <c r="AO5385" s="531"/>
      <c r="AP5385" s="141"/>
      <c r="AQ5385" s="141"/>
      <c r="AR5385" s="552"/>
      <c r="AS5385" s="552"/>
      <c r="AT5385" s="531"/>
      <c r="AU5385" s="593"/>
      <c r="AV5385" s="923"/>
      <c r="AW5385" s="846"/>
      <c r="AX5385" s="115"/>
      <c r="AY5385" s="5"/>
      <c r="AZ5385" s="5"/>
      <c r="BA5385" s="335"/>
      <c r="BB5385" s="23"/>
      <c r="BC5385" s="5"/>
      <c r="BD5385" s="5"/>
      <c r="BE5385" s="335"/>
      <c r="BF5385" s="41"/>
      <c r="BG5385" s="826"/>
      <c r="BH5385" s="607"/>
      <c r="BI5385" s="40"/>
      <c r="BJ5385" s="40"/>
      <c r="BK5385" s="40"/>
      <c r="BL5385" s="40"/>
      <c r="BM5385" s="40"/>
      <c r="BN5385" s="40"/>
    </row>
    <row r="5386" spans="1:66" ht="12.75" customHeight="1" x14ac:dyDescent="0.25">
      <c r="A5386" s="21"/>
      <c r="B5386" s="112"/>
      <c r="C5386" s="116"/>
      <c r="D5386" s="623"/>
      <c r="E5386" s="278"/>
      <c r="F5386" s="116"/>
      <c r="G5386" s="700"/>
      <c r="H5386" s="888"/>
      <c r="I5386" s="580"/>
      <c r="J5386" s="573"/>
      <c r="K5386" s="400" t="s">
        <v>6571</v>
      </c>
      <c r="L5386" s="738"/>
      <c r="M5386" s="739"/>
      <c r="N5386" s="931"/>
      <c r="O5386" s="923"/>
      <c r="P5386" s="923"/>
      <c r="Q5386" s="641"/>
      <c r="R5386" s="537"/>
      <c r="S5386" s="537"/>
      <c r="T5386" s="537"/>
      <c r="U5386" s="537"/>
      <c r="V5386" s="537"/>
      <c r="W5386" s="531"/>
      <c r="X5386" s="141"/>
      <c r="Y5386" s="141"/>
      <c r="Z5386" s="552"/>
      <c r="AA5386" s="552"/>
      <c r="AB5386" s="531"/>
      <c r="AC5386" s="593"/>
      <c r="AD5386" s="923"/>
      <c r="AE5386" s="846"/>
      <c r="AF5386" s="931"/>
      <c r="AG5386" s="923"/>
      <c r="AH5386" s="923"/>
      <c r="AI5386" s="641"/>
      <c r="AJ5386" s="537"/>
      <c r="AK5386" s="537"/>
      <c r="AL5386" s="537"/>
      <c r="AM5386" s="537"/>
      <c r="AN5386" s="537"/>
      <c r="AO5386" s="531"/>
      <c r="AP5386" s="141"/>
      <c r="AQ5386" s="141"/>
      <c r="AR5386" s="552"/>
      <c r="AS5386" s="552"/>
      <c r="AT5386" s="531"/>
      <c r="AU5386" s="593"/>
      <c r="AV5386" s="923"/>
      <c r="AW5386" s="846"/>
      <c r="AX5386" s="115"/>
      <c r="AY5386" s="5"/>
      <c r="AZ5386" s="5"/>
      <c r="BA5386" s="335"/>
      <c r="BC5386" s="5"/>
      <c r="BD5386" s="5"/>
      <c r="BE5386" s="335"/>
      <c r="BG5386" s="826"/>
      <c r="BH5386" s="607"/>
    </row>
    <row r="5387" spans="1:66" x14ac:dyDescent="0.25">
      <c r="A5387" s="21"/>
      <c r="B5387" s="112"/>
      <c r="C5387" s="116"/>
      <c r="D5387" s="623"/>
      <c r="E5387" s="278"/>
      <c r="F5387" s="116"/>
      <c r="G5387" s="700"/>
      <c r="H5387" s="888"/>
      <c r="I5387" s="580"/>
      <c r="J5387" s="573"/>
      <c r="K5387" s="400" t="s">
        <v>189</v>
      </c>
      <c r="L5387" s="738"/>
      <c r="M5387" s="739"/>
      <c r="N5387" s="931"/>
      <c r="O5387" s="923"/>
      <c r="P5387" s="923"/>
      <c r="Q5387" s="641"/>
      <c r="R5387" s="537"/>
      <c r="S5387" s="537"/>
      <c r="T5387" s="537"/>
      <c r="U5387" s="537"/>
      <c r="V5387" s="537"/>
      <c r="W5387" s="531"/>
      <c r="X5387" s="141"/>
      <c r="Y5387" s="141"/>
      <c r="Z5387" s="552"/>
      <c r="AA5387" s="552"/>
      <c r="AB5387" s="531"/>
      <c r="AC5387" s="593"/>
      <c r="AD5387" s="923"/>
      <c r="AE5387" s="846"/>
      <c r="AF5387" s="931"/>
      <c r="AG5387" s="923"/>
      <c r="AH5387" s="923"/>
      <c r="AI5387" s="641"/>
      <c r="AJ5387" s="537"/>
      <c r="AK5387" s="537"/>
      <c r="AL5387" s="537"/>
      <c r="AM5387" s="537"/>
      <c r="AN5387" s="537"/>
      <c r="AO5387" s="531"/>
      <c r="AP5387" s="141"/>
      <c r="AQ5387" s="141"/>
      <c r="AR5387" s="552"/>
      <c r="AS5387" s="552"/>
      <c r="AT5387" s="531"/>
      <c r="AU5387" s="593"/>
      <c r="AV5387" s="923"/>
      <c r="AW5387" s="846"/>
      <c r="AX5387" s="115"/>
      <c r="AY5387" s="5"/>
      <c r="AZ5387" s="5"/>
      <c r="BA5387" s="335"/>
      <c r="BC5387" s="5"/>
      <c r="BD5387" s="5"/>
      <c r="BE5387" s="335"/>
      <c r="BG5387" s="826"/>
      <c r="BH5387" s="607"/>
    </row>
    <row r="5388" spans="1:66" ht="12.75" customHeight="1" x14ac:dyDescent="0.25">
      <c r="A5388" s="21"/>
      <c r="B5388" s="112"/>
      <c r="C5388" s="116"/>
      <c r="D5388" s="623"/>
      <c r="E5388" s="278"/>
      <c r="F5388" s="116"/>
      <c r="G5388" s="700"/>
      <c r="H5388" s="888"/>
      <c r="I5388" s="580"/>
      <c r="J5388" s="573"/>
      <c r="K5388" s="408"/>
      <c r="L5388" s="738"/>
      <c r="M5388" s="739"/>
      <c r="N5388" s="931"/>
      <c r="O5388" s="923"/>
      <c r="P5388" s="923"/>
      <c r="Q5388" s="641"/>
      <c r="R5388" s="537"/>
      <c r="S5388" s="537"/>
      <c r="T5388" s="537"/>
      <c r="U5388" s="537"/>
      <c r="V5388" s="537"/>
      <c r="W5388" s="531"/>
      <c r="X5388" s="141"/>
      <c r="Y5388" s="141"/>
      <c r="Z5388" s="552"/>
      <c r="AA5388" s="552"/>
      <c r="AB5388" s="531"/>
      <c r="AC5388" s="593"/>
      <c r="AD5388" s="923"/>
      <c r="AE5388" s="846"/>
      <c r="AF5388" s="931"/>
      <c r="AG5388" s="923"/>
      <c r="AH5388" s="923"/>
      <c r="AI5388" s="641"/>
      <c r="AJ5388" s="537"/>
      <c r="AK5388" s="537"/>
      <c r="AL5388" s="537"/>
      <c r="AM5388" s="537"/>
      <c r="AN5388" s="537"/>
      <c r="AO5388" s="531"/>
      <c r="AP5388" s="141"/>
      <c r="AQ5388" s="141"/>
      <c r="AR5388" s="552"/>
      <c r="AS5388" s="552"/>
      <c r="AT5388" s="531"/>
      <c r="AU5388" s="593"/>
      <c r="AV5388" s="923"/>
      <c r="AW5388" s="846"/>
      <c r="AX5388" s="115"/>
      <c r="AY5388" s="5"/>
      <c r="AZ5388" s="5"/>
      <c r="BA5388" s="335"/>
      <c r="BC5388" s="5"/>
      <c r="BD5388" s="5"/>
      <c r="BE5388" s="335"/>
      <c r="BG5388" s="826"/>
      <c r="BH5388" s="607"/>
    </row>
    <row r="5389" spans="1:66" s="203" customFormat="1" ht="35.1" customHeight="1" x14ac:dyDescent="0.25">
      <c r="A5389" s="21" t="s">
        <v>6128</v>
      </c>
      <c r="B5389" s="112" t="s">
        <v>5019</v>
      </c>
      <c r="C5389" s="116" t="s">
        <v>71</v>
      </c>
      <c r="D5389" s="620">
        <v>1000</v>
      </c>
      <c r="E5389" s="278"/>
      <c r="F5389" s="116">
        <v>12</v>
      </c>
      <c r="G5389" s="694">
        <v>1</v>
      </c>
      <c r="H5389" s="878" t="str">
        <f t="shared" si="7898"/>
        <v>062</v>
      </c>
      <c r="I5389" s="397">
        <v>83132000</v>
      </c>
      <c r="J5389" s="380" t="s">
        <v>4813</v>
      </c>
      <c r="K5389" s="408" t="s">
        <v>4814</v>
      </c>
      <c r="L5389" s="733">
        <v>0</v>
      </c>
      <c r="M5389" s="734">
        <v>0</v>
      </c>
      <c r="N5389" s="931"/>
      <c r="O5389" s="530">
        <f t="shared" ref="O5389:O5395" si="7986">IF(N5389&gt;L5389,"0 ",N5389-L5389)</f>
        <v>0</v>
      </c>
      <c r="P5389" s="530">
        <f t="shared" ref="P5389:P5395" si="7987">IF(N5389&lt;L5389,"0 ",N5389-L5389)</f>
        <v>0</v>
      </c>
      <c r="Q5389" s="646"/>
      <c r="R5389" s="536"/>
      <c r="S5389" s="536"/>
      <c r="T5389" s="536"/>
      <c r="U5389" s="536"/>
      <c r="V5389" s="536"/>
      <c r="W5389" s="683" t="str">
        <f t="shared" ref="W5389:W5395" si="7988">IF(SUM(Q5389:V5389)=X5389,"OK",SUM(Q5389:V5389)-X5389)</f>
        <v>OK</v>
      </c>
      <c r="X5389" s="141"/>
      <c r="Y5389" s="141"/>
      <c r="Z5389" s="552"/>
      <c r="AA5389" s="552"/>
      <c r="AB5389" s="683" t="str">
        <f t="shared" ref="AB5389:AB5395" si="7989">IF(SUM(Z5389:AA5389)=AC5389,"OK",SUM(Z5389:AA5389)-AC5389)</f>
        <v>OK</v>
      </c>
      <c r="AC5389" s="593"/>
      <c r="AD5389" s="530">
        <f t="shared" ref="AD5389:AD5395" si="7990">X5389+Y5389+AC5389</f>
        <v>0</v>
      </c>
      <c r="AE5389" s="842">
        <f t="shared" ref="AE5389:AE5395" si="7991">N5389+AD5389</f>
        <v>0</v>
      </c>
      <c r="AF5389" s="931"/>
      <c r="AG5389" s="530">
        <f t="shared" ref="AG5389:AG5395" si="7992">IF(AF5389&gt;M5389,"0 ",AF5389-M5389)</f>
        <v>0</v>
      </c>
      <c r="AH5389" s="530">
        <f t="shared" ref="AH5389:AH5395" si="7993">IF(AF5389&lt;M5389,"0 ",AF5389-M5389)</f>
        <v>0</v>
      </c>
      <c r="AI5389" s="641"/>
      <c r="AJ5389" s="537"/>
      <c r="AK5389" s="537"/>
      <c r="AL5389" s="537"/>
      <c r="AM5389" s="537"/>
      <c r="AN5389" s="537"/>
      <c r="AO5389" s="683" t="str">
        <f t="shared" ref="AO5389:AO5395" si="7994">IF(SUM(AI5389:AN5389)=AP5389,"OK",SUM(AI5389:AN5389)-AP5389)</f>
        <v>OK</v>
      </c>
      <c r="AP5389" s="141"/>
      <c r="AQ5389" s="141"/>
      <c r="AR5389" s="552"/>
      <c r="AS5389" s="552"/>
      <c r="AT5389" s="683" t="str">
        <f t="shared" ref="AT5389:AT5395" si="7995">IF(SUM(AR5389:AS5389)=AU5389,"OK",SUM(AR5389:AS5389)-AU5389)</f>
        <v>OK</v>
      </c>
      <c r="AU5389" s="593"/>
      <c r="AV5389" s="530">
        <f t="shared" ref="AV5389:AV5395" si="7996">AP5389+AQ5389+AU5389</f>
        <v>0</v>
      </c>
      <c r="AW5389" s="842">
        <f t="shared" ref="AW5389:AW5395" si="7997">AF5389+AV5389</f>
        <v>0</v>
      </c>
      <c r="AX5389" s="115">
        <f t="shared" ref="AX5389:AX5395" si="7998">L5389</f>
        <v>0</v>
      </c>
      <c r="AY5389" s="5">
        <f t="shared" ref="AY5389:AY5395" si="7999">AE5389</f>
        <v>0</v>
      </c>
      <c r="AZ5389" s="7">
        <f t="shared" ref="AZ5389:AZ5393" si="8000">AY5389-AX5389</f>
        <v>0</v>
      </c>
      <c r="BA5389" s="335" t="e">
        <f t="shared" ref="BA5389:BA5393" si="8001">AZ5389/AX5389</f>
        <v>#DIV/0!</v>
      </c>
      <c r="BB5389" s="23">
        <f t="shared" ref="BB5389:BB5395" si="8002">M5389</f>
        <v>0</v>
      </c>
      <c r="BC5389" s="5">
        <f t="shared" ref="BC5389:BC5393" si="8003">AW5389</f>
        <v>0</v>
      </c>
      <c r="BD5389" s="7">
        <f t="shared" ref="BD5389:BD5393" si="8004">BC5389-BB5389</f>
        <v>0</v>
      </c>
      <c r="BE5389" s="335" t="e">
        <f t="shared" ref="BE5389:BE5393" si="8005">BD5389/BB5389</f>
        <v>#DIV/0!</v>
      </c>
      <c r="BF5389" s="667"/>
      <c r="BG5389" s="826" t="str">
        <f t="shared" ref="BG5389:BG5395" si="8006">RIGHT(LEFT(I5389,3),2)&amp;"."&amp;RIGHT(LEFT(I5389,5),2)</f>
        <v>31.32</v>
      </c>
      <c r="BH5389" s="668" t="b">
        <f>COUNTIF('Codes SEC'!$B$2:$B$250,Ministres!BG5389)&gt;0</f>
        <v>1</v>
      </c>
      <c r="BI5389" s="667"/>
      <c r="BJ5389" s="667"/>
      <c r="BK5389" s="667"/>
      <c r="BL5389" s="667"/>
      <c r="BM5389" s="667"/>
      <c r="BN5389" s="667"/>
    </row>
    <row r="5390" spans="1:66" ht="35.1" customHeight="1" x14ac:dyDescent="0.25">
      <c r="A5390" s="222" t="s">
        <v>6128</v>
      </c>
      <c r="B5390" s="112" t="s">
        <v>5019</v>
      </c>
      <c r="C5390" s="120" t="s">
        <v>71</v>
      </c>
      <c r="D5390" s="620">
        <v>1000</v>
      </c>
      <c r="E5390" s="278"/>
      <c r="F5390" s="116">
        <v>12</v>
      </c>
      <c r="G5390" s="700"/>
      <c r="H5390" s="888" t="str">
        <f t="shared" si="7898"/>
        <v>062</v>
      </c>
      <c r="I5390" s="580">
        <v>83132000</v>
      </c>
      <c r="J5390" s="689" t="s">
        <v>6503</v>
      </c>
      <c r="K5390" s="411" t="s">
        <v>6504</v>
      </c>
      <c r="L5390" s="733">
        <v>0</v>
      </c>
      <c r="M5390" s="734">
        <v>0</v>
      </c>
      <c r="N5390" s="931"/>
      <c r="O5390" s="530">
        <f t="shared" si="7986"/>
        <v>0</v>
      </c>
      <c r="P5390" s="530">
        <f t="shared" si="7987"/>
        <v>0</v>
      </c>
      <c r="Q5390" s="646"/>
      <c r="R5390" s="536"/>
      <c r="S5390" s="536"/>
      <c r="T5390" s="536"/>
      <c r="U5390" s="536"/>
      <c r="V5390" s="536"/>
      <c r="W5390" s="683" t="str">
        <f>IF(SUM(Q5390:V5390)=X5390,"OK",SUM(Q5390:V5390)-X5390)</f>
        <v>OK</v>
      </c>
      <c r="X5390" s="141"/>
      <c r="Y5390" s="141"/>
      <c r="Z5390" s="552"/>
      <c r="AA5390" s="552"/>
      <c r="AB5390" s="683" t="str">
        <f>IF(SUM(Z5390:AA5390)=AC5390,"OK",SUM(Z5390:AA5390)-AC5390)</f>
        <v>OK</v>
      </c>
      <c r="AC5390" s="593"/>
      <c r="AD5390" s="530">
        <f t="shared" si="7990"/>
        <v>0</v>
      </c>
      <c r="AE5390" s="842">
        <f t="shared" si="7991"/>
        <v>0</v>
      </c>
      <c r="AF5390" s="931"/>
      <c r="AG5390" s="530">
        <f t="shared" si="7992"/>
        <v>0</v>
      </c>
      <c r="AH5390" s="530">
        <f t="shared" si="7993"/>
        <v>0</v>
      </c>
      <c r="AI5390" s="641"/>
      <c r="AJ5390" s="537"/>
      <c r="AK5390" s="537"/>
      <c r="AL5390" s="537"/>
      <c r="AM5390" s="537"/>
      <c r="AN5390" s="537"/>
      <c r="AO5390" s="683" t="str">
        <f>IF(SUM(AI5390:AN5390)=AP5390,"OK",SUM(AI5390:AN5390)-AP5390)</f>
        <v>OK</v>
      </c>
      <c r="AP5390" s="141"/>
      <c r="AQ5390" s="141"/>
      <c r="AR5390" s="552"/>
      <c r="AS5390" s="552"/>
      <c r="AT5390" s="683" t="str">
        <f>IF(SUM(AR5390:AS5390)=AU5390,"OK",SUM(AR5390:AS5390)-AU5390)</f>
        <v>OK</v>
      </c>
      <c r="AU5390" s="593"/>
      <c r="AV5390" s="530">
        <f t="shared" si="7996"/>
        <v>0</v>
      </c>
      <c r="AW5390" s="842">
        <f t="shared" si="7997"/>
        <v>0</v>
      </c>
      <c r="AX5390" s="115">
        <f t="shared" si="7998"/>
        <v>0</v>
      </c>
      <c r="AY5390" s="5">
        <f t="shared" si="7999"/>
        <v>0</v>
      </c>
      <c r="AZ5390" s="7">
        <f>AY5390-AX5390</f>
        <v>0</v>
      </c>
      <c r="BA5390" s="335" t="e">
        <f>AZ5390/AX5390</f>
        <v>#DIV/0!</v>
      </c>
      <c r="BB5390" s="23">
        <f t="shared" si="8002"/>
        <v>0</v>
      </c>
      <c r="BC5390" s="5">
        <f>AW5390</f>
        <v>0</v>
      </c>
      <c r="BD5390" s="7">
        <f>BC5390-BB5390</f>
        <v>0</v>
      </c>
      <c r="BE5390" s="335" t="e">
        <f>BD5390/BB5390</f>
        <v>#DIV/0!</v>
      </c>
      <c r="BG5390" s="826" t="str">
        <f t="shared" si="8006"/>
        <v>31.32</v>
      </c>
      <c r="BH5390" s="607" t="b">
        <f>COUNTIF('Codes SEC'!$B$2:$B$250,Ministres!BG5390)&gt;0</f>
        <v>1</v>
      </c>
    </row>
    <row r="5391" spans="1:66" ht="35.1" customHeight="1" x14ac:dyDescent="0.25">
      <c r="A5391" s="222" t="s">
        <v>6128</v>
      </c>
      <c r="B5391" s="112" t="s">
        <v>5019</v>
      </c>
      <c r="C5391" s="120" t="s">
        <v>71</v>
      </c>
      <c r="D5391" s="620" t="s">
        <v>6505</v>
      </c>
      <c r="E5391" s="278"/>
      <c r="F5391" s="116">
        <v>12</v>
      </c>
      <c r="G5391" s="700"/>
      <c r="H5391" s="888" t="str">
        <f t="shared" si="7898"/>
        <v>062</v>
      </c>
      <c r="I5391" s="580">
        <v>83132000</v>
      </c>
      <c r="J5391" s="689" t="s">
        <v>6506</v>
      </c>
      <c r="K5391" s="411" t="s">
        <v>260</v>
      </c>
      <c r="L5391" s="733">
        <v>0</v>
      </c>
      <c r="M5391" s="734">
        <v>0</v>
      </c>
      <c r="N5391" s="931"/>
      <c r="O5391" s="530">
        <f t="shared" si="7986"/>
        <v>0</v>
      </c>
      <c r="P5391" s="530">
        <f t="shared" si="7987"/>
        <v>0</v>
      </c>
      <c r="Q5391" s="646"/>
      <c r="R5391" s="536"/>
      <c r="S5391" s="536"/>
      <c r="T5391" s="536"/>
      <c r="U5391" s="536"/>
      <c r="V5391" s="536"/>
      <c r="W5391" s="683" t="str">
        <f>IF(SUM(Q5391:V5391)=X5391,"OK",SUM(Q5391:V5391)-X5391)</f>
        <v>OK</v>
      </c>
      <c r="X5391" s="141"/>
      <c r="Y5391" s="141"/>
      <c r="Z5391" s="552"/>
      <c r="AA5391" s="552"/>
      <c r="AB5391" s="683" t="str">
        <f>IF(SUM(Z5391:AA5391)=AC5391,"OK",SUM(Z5391:AA5391)-AC5391)</f>
        <v>OK</v>
      </c>
      <c r="AC5391" s="593"/>
      <c r="AD5391" s="530">
        <f t="shared" si="7990"/>
        <v>0</v>
      </c>
      <c r="AE5391" s="842">
        <f t="shared" si="7991"/>
        <v>0</v>
      </c>
      <c r="AF5391" s="931"/>
      <c r="AG5391" s="530">
        <f t="shared" si="7992"/>
        <v>0</v>
      </c>
      <c r="AH5391" s="530">
        <f t="shared" si="7993"/>
        <v>0</v>
      </c>
      <c r="AI5391" s="641"/>
      <c r="AJ5391" s="537"/>
      <c r="AK5391" s="537"/>
      <c r="AL5391" s="537"/>
      <c r="AM5391" s="537"/>
      <c r="AN5391" s="537"/>
      <c r="AO5391" s="683" t="str">
        <f>IF(SUM(AI5391:AN5391)=AP5391,"OK",SUM(AI5391:AN5391)-AP5391)</f>
        <v>OK</v>
      </c>
      <c r="AP5391" s="141"/>
      <c r="AQ5391" s="141"/>
      <c r="AR5391" s="552"/>
      <c r="AS5391" s="552"/>
      <c r="AT5391" s="683" t="str">
        <f>IF(SUM(AR5391:AS5391)=AU5391,"OK",SUM(AR5391:AS5391)-AU5391)</f>
        <v>OK</v>
      </c>
      <c r="AU5391" s="593"/>
      <c r="AV5391" s="530">
        <f t="shared" si="7996"/>
        <v>0</v>
      </c>
      <c r="AW5391" s="842">
        <f t="shared" si="7997"/>
        <v>0</v>
      </c>
      <c r="AX5391" s="115">
        <f t="shared" si="7998"/>
        <v>0</v>
      </c>
      <c r="AY5391" s="5">
        <f t="shared" si="7999"/>
        <v>0</v>
      </c>
      <c r="AZ5391" s="7">
        <f>AY5391-AX5391</f>
        <v>0</v>
      </c>
      <c r="BA5391" s="335" t="e">
        <f>AZ5391/AX5391</f>
        <v>#DIV/0!</v>
      </c>
      <c r="BB5391" s="23">
        <f t="shared" si="8002"/>
        <v>0</v>
      </c>
      <c r="BC5391" s="5">
        <f>AW5391</f>
        <v>0</v>
      </c>
      <c r="BD5391" s="7">
        <f>BC5391-BB5391</f>
        <v>0</v>
      </c>
      <c r="BE5391" s="335" t="e">
        <f>BD5391/BB5391</f>
        <v>#DIV/0!</v>
      </c>
      <c r="BG5391" s="826" t="str">
        <f t="shared" si="8006"/>
        <v>31.32</v>
      </c>
      <c r="BH5391" s="607" t="b">
        <f>COUNTIF('Codes SEC'!$B$2:$B$250,Ministres!BG5391)&gt;0</f>
        <v>1</v>
      </c>
    </row>
    <row r="5392" spans="1:66" ht="35.1" customHeight="1" x14ac:dyDescent="0.25">
      <c r="A5392" s="21" t="s">
        <v>6128</v>
      </c>
      <c r="B5392" s="112">
        <v>15</v>
      </c>
      <c r="C5392" s="116" t="s">
        <v>71</v>
      </c>
      <c r="D5392" s="620">
        <v>1000</v>
      </c>
      <c r="E5392" s="278"/>
      <c r="F5392" s="116">
        <v>12</v>
      </c>
      <c r="G5392" s="700">
        <v>1</v>
      </c>
      <c r="H5392" s="888" t="str">
        <f t="shared" si="7898"/>
        <v>062</v>
      </c>
      <c r="I5392" s="580" t="s">
        <v>3264</v>
      </c>
      <c r="J5392" s="573" t="s">
        <v>2419</v>
      </c>
      <c r="K5392" s="408" t="s">
        <v>6415</v>
      </c>
      <c r="L5392" s="733">
        <v>480</v>
      </c>
      <c r="M5392" s="734">
        <v>676</v>
      </c>
      <c r="N5392" s="931"/>
      <c r="O5392" s="530">
        <f t="shared" si="7986"/>
        <v>-480</v>
      </c>
      <c r="P5392" s="530" t="str">
        <f t="shared" si="7987"/>
        <v xml:space="preserve">0 </v>
      </c>
      <c r="Q5392" s="646"/>
      <c r="R5392" s="536"/>
      <c r="S5392" s="536"/>
      <c r="T5392" s="536"/>
      <c r="U5392" s="536"/>
      <c r="V5392" s="536"/>
      <c r="W5392" s="683" t="str">
        <f t="shared" si="7988"/>
        <v>OK</v>
      </c>
      <c r="X5392" s="141"/>
      <c r="Y5392" s="141"/>
      <c r="Z5392" s="552"/>
      <c r="AA5392" s="552"/>
      <c r="AB5392" s="683" t="str">
        <f t="shared" si="7989"/>
        <v>OK</v>
      </c>
      <c r="AC5392" s="593"/>
      <c r="AD5392" s="530">
        <f t="shared" si="7990"/>
        <v>0</v>
      </c>
      <c r="AE5392" s="842">
        <f t="shared" si="7991"/>
        <v>0</v>
      </c>
      <c r="AF5392" s="931"/>
      <c r="AG5392" s="530">
        <f t="shared" si="7992"/>
        <v>-676</v>
      </c>
      <c r="AH5392" s="530" t="str">
        <f t="shared" si="7993"/>
        <v xml:space="preserve">0 </v>
      </c>
      <c r="AI5392" s="641"/>
      <c r="AJ5392" s="537"/>
      <c r="AK5392" s="537"/>
      <c r="AL5392" s="537"/>
      <c r="AM5392" s="537"/>
      <c r="AN5392" s="537"/>
      <c r="AO5392" s="683" t="str">
        <f t="shared" si="7994"/>
        <v>OK</v>
      </c>
      <c r="AP5392" s="141"/>
      <c r="AQ5392" s="141"/>
      <c r="AR5392" s="552"/>
      <c r="AS5392" s="552"/>
      <c r="AT5392" s="683" t="str">
        <f t="shared" si="7995"/>
        <v>OK</v>
      </c>
      <c r="AU5392" s="593"/>
      <c r="AV5392" s="530">
        <f t="shared" si="7996"/>
        <v>0</v>
      </c>
      <c r="AW5392" s="842">
        <f t="shared" si="7997"/>
        <v>0</v>
      </c>
      <c r="AX5392" s="115">
        <f t="shared" si="7998"/>
        <v>480</v>
      </c>
      <c r="AY5392" s="5">
        <f t="shared" si="7999"/>
        <v>0</v>
      </c>
      <c r="AZ5392" s="7">
        <f t="shared" si="8000"/>
        <v>-480</v>
      </c>
      <c r="BA5392" s="335">
        <f t="shared" si="8001"/>
        <v>-1</v>
      </c>
      <c r="BB5392" s="23">
        <f t="shared" si="8002"/>
        <v>676</v>
      </c>
      <c r="BC5392" s="5">
        <f t="shared" si="8003"/>
        <v>0</v>
      </c>
      <c r="BD5392" s="7">
        <f t="shared" si="8004"/>
        <v>-676</v>
      </c>
      <c r="BE5392" s="335">
        <f t="shared" si="8005"/>
        <v>-1</v>
      </c>
      <c r="BG5392" s="826" t="str">
        <f t="shared" si="8006"/>
        <v>33.00</v>
      </c>
      <c r="BH5392" s="607" t="b">
        <f>COUNTIF('Codes SEC'!$B$2:$B$250,Ministres!BG5392)&gt;0</f>
        <v>1</v>
      </c>
    </row>
    <row r="5393" spans="1:66" ht="35.1" customHeight="1" x14ac:dyDescent="0.25">
      <c r="A5393" s="21" t="s">
        <v>6128</v>
      </c>
      <c r="B5393" s="112">
        <v>15</v>
      </c>
      <c r="C5393" s="116" t="s">
        <v>71</v>
      </c>
      <c r="D5393" s="620">
        <v>1000</v>
      </c>
      <c r="E5393" s="278"/>
      <c r="F5393" s="116">
        <v>12</v>
      </c>
      <c r="G5393" s="700">
        <v>1</v>
      </c>
      <c r="H5393" s="888" t="str">
        <f t="shared" si="7898"/>
        <v>062</v>
      </c>
      <c r="I5393" s="580" t="s">
        <v>3264</v>
      </c>
      <c r="J5393" s="573" t="s">
        <v>2420</v>
      </c>
      <c r="K5393" s="408" t="s">
        <v>259</v>
      </c>
      <c r="L5393" s="733">
        <v>1910</v>
      </c>
      <c r="M5393" s="734">
        <v>1910</v>
      </c>
      <c r="N5393" s="931"/>
      <c r="O5393" s="530">
        <f t="shared" si="7986"/>
        <v>-1910</v>
      </c>
      <c r="P5393" s="530" t="str">
        <f t="shared" si="7987"/>
        <v xml:space="preserve">0 </v>
      </c>
      <c r="Q5393" s="646"/>
      <c r="R5393" s="536"/>
      <c r="S5393" s="536"/>
      <c r="T5393" s="536"/>
      <c r="U5393" s="536"/>
      <c r="V5393" s="536"/>
      <c r="W5393" s="683" t="str">
        <f t="shared" si="7988"/>
        <v>OK</v>
      </c>
      <c r="X5393" s="141"/>
      <c r="Y5393" s="141"/>
      <c r="Z5393" s="552"/>
      <c r="AA5393" s="552"/>
      <c r="AB5393" s="683" t="str">
        <f t="shared" si="7989"/>
        <v>OK</v>
      </c>
      <c r="AC5393" s="593"/>
      <c r="AD5393" s="530">
        <f t="shared" si="7990"/>
        <v>0</v>
      </c>
      <c r="AE5393" s="842">
        <f t="shared" si="7991"/>
        <v>0</v>
      </c>
      <c r="AF5393" s="931"/>
      <c r="AG5393" s="530">
        <f t="shared" si="7992"/>
        <v>-1910</v>
      </c>
      <c r="AH5393" s="530" t="str">
        <f t="shared" si="7993"/>
        <v xml:space="preserve">0 </v>
      </c>
      <c r="AI5393" s="641"/>
      <c r="AJ5393" s="537"/>
      <c r="AK5393" s="537"/>
      <c r="AL5393" s="537"/>
      <c r="AM5393" s="537"/>
      <c r="AN5393" s="537"/>
      <c r="AO5393" s="683" t="str">
        <f t="shared" si="7994"/>
        <v>OK</v>
      </c>
      <c r="AP5393" s="141"/>
      <c r="AQ5393" s="141"/>
      <c r="AR5393" s="552"/>
      <c r="AS5393" s="552"/>
      <c r="AT5393" s="683" t="str">
        <f t="shared" si="7995"/>
        <v>OK</v>
      </c>
      <c r="AU5393" s="593"/>
      <c r="AV5393" s="530">
        <f t="shared" si="7996"/>
        <v>0</v>
      </c>
      <c r="AW5393" s="842">
        <f t="shared" si="7997"/>
        <v>0</v>
      </c>
      <c r="AX5393" s="115">
        <f t="shared" si="7998"/>
        <v>1910</v>
      </c>
      <c r="AY5393" s="5">
        <f t="shared" si="7999"/>
        <v>0</v>
      </c>
      <c r="AZ5393" s="7">
        <f t="shared" si="8000"/>
        <v>-1910</v>
      </c>
      <c r="BA5393" s="335">
        <f t="shared" si="8001"/>
        <v>-1</v>
      </c>
      <c r="BB5393" s="23">
        <f t="shared" si="8002"/>
        <v>1910</v>
      </c>
      <c r="BC5393" s="5">
        <f t="shared" si="8003"/>
        <v>0</v>
      </c>
      <c r="BD5393" s="7">
        <f t="shared" si="8004"/>
        <v>-1910</v>
      </c>
      <c r="BE5393" s="335">
        <f t="shared" si="8005"/>
        <v>-1</v>
      </c>
      <c r="BG5393" s="826" t="str">
        <f t="shared" si="8006"/>
        <v>33.00</v>
      </c>
      <c r="BH5393" s="607" t="b">
        <f>COUNTIF('Codes SEC'!$B$2:$B$250,Ministres!BG5393)&gt;0</f>
        <v>1</v>
      </c>
    </row>
    <row r="5394" spans="1:66" ht="35.1" customHeight="1" x14ac:dyDescent="0.25">
      <c r="A5394" s="21" t="s">
        <v>6128</v>
      </c>
      <c r="B5394" s="112">
        <v>15</v>
      </c>
      <c r="C5394" s="116" t="s">
        <v>71</v>
      </c>
      <c r="D5394" s="620">
        <v>1000</v>
      </c>
      <c r="E5394" s="278"/>
      <c r="F5394" s="116">
        <v>12</v>
      </c>
      <c r="G5394" s="700">
        <v>1</v>
      </c>
      <c r="H5394" s="888" t="str">
        <f t="shared" si="7898"/>
        <v>062</v>
      </c>
      <c r="I5394" s="580" t="s">
        <v>3264</v>
      </c>
      <c r="J5394" s="573" t="s">
        <v>2421</v>
      </c>
      <c r="K5394" s="494" t="s">
        <v>260</v>
      </c>
      <c r="L5394" s="733">
        <v>250</v>
      </c>
      <c r="M5394" s="734">
        <v>250</v>
      </c>
      <c r="N5394" s="931"/>
      <c r="O5394" s="530">
        <f t="shared" si="7986"/>
        <v>-250</v>
      </c>
      <c r="P5394" s="530" t="str">
        <f t="shared" si="7987"/>
        <v xml:space="preserve">0 </v>
      </c>
      <c r="Q5394" s="646"/>
      <c r="R5394" s="536"/>
      <c r="S5394" s="536"/>
      <c r="T5394" s="536"/>
      <c r="U5394" s="536"/>
      <c r="V5394" s="536"/>
      <c r="W5394" s="683" t="str">
        <f t="shared" si="7988"/>
        <v>OK</v>
      </c>
      <c r="X5394" s="141"/>
      <c r="Y5394" s="141"/>
      <c r="Z5394" s="552"/>
      <c r="AA5394" s="552"/>
      <c r="AB5394" s="683" t="str">
        <f t="shared" si="7989"/>
        <v>OK</v>
      </c>
      <c r="AC5394" s="593"/>
      <c r="AD5394" s="530">
        <f t="shared" si="7990"/>
        <v>0</v>
      </c>
      <c r="AE5394" s="842">
        <f t="shared" si="7991"/>
        <v>0</v>
      </c>
      <c r="AF5394" s="931"/>
      <c r="AG5394" s="530">
        <f t="shared" si="7992"/>
        <v>-250</v>
      </c>
      <c r="AH5394" s="530" t="str">
        <f t="shared" si="7993"/>
        <v xml:space="preserve">0 </v>
      </c>
      <c r="AI5394" s="641"/>
      <c r="AJ5394" s="537"/>
      <c r="AK5394" s="537"/>
      <c r="AL5394" s="537"/>
      <c r="AM5394" s="537"/>
      <c r="AN5394" s="537"/>
      <c r="AO5394" s="683" t="str">
        <f t="shared" si="7994"/>
        <v>OK</v>
      </c>
      <c r="AP5394" s="141"/>
      <c r="AQ5394" s="141"/>
      <c r="AR5394" s="552"/>
      <c r="AS5394" s="552"/>
      <c r="AT5394" s="683" t="str">
        <f t="shared" si="7995"/>
        <v>OK</v>
      </c>
      <c r="AU5394" s="593"/>
      <c r="AV5394" s="530">
        <f t="shared" si="7996"/>
        <v>0</v>
      </c>
      <c r="AW5394" s="842">
        <f t="shared" si="7997"/>
        <v>0</v>
      </c>
      <c r="AX5394" s="115">
        <f t="shared" si="7998"/>
        <v>250</v>
      </c>
      <c r="AY5394" s="5">
        <f t="shared" si="7999"/>
        <v>0</v>
      </c>
      <c r="AZ5394" s="7">
        <f>AY5394-AX5394</f>
        <v>-250</v>
      </c>
      <c r="BA5394" s="335">
        <f>AZ5394/AX5394</f>
        <v>-1</v>
      </c>
      <c r="BB5394" s="23">
        <f t="shared" si="8002"/>
        <v>250</v>
      </c>
      <c r="BC5394" s="5">
        <f>AW5394</f>
        <v>0</v>
      </c>
      <c r="BD5394" s="7">
        <f>BC5394-BB5394</f>
        <v>-250</v>
      </c>
      <c r="BE5394" s="335">
        <f>BD5394/BB5394</f>
        <v>-1</v>
      </c>
      <c r="BG5394" s="826" t="str">
        <f t="shared" si="8006"/>
        <v>33.00</v>
      </c>
      <c r="BH5394" s="607" t="b">
        <f>COUNTIF('Codes SEC'!$B$2:$B$250,Ministres!BG5394)&gt;0</f>
        <v>1</v>
      </c>
    </row>
    <row r="5395" spans="1:66" s="203" customFormat="1" ht="35.1" customHeight="1" x14ac:dyDescent="0.25">
      <c r="A5395" s="21" t="s">
        <v>6128</v>
      </c>
      <c r="B5395" s="112" t="s">
        <v>5019</v>
      </c>
      <c r="C5395" s="116" t="s">
        <v>71</v>
      </c>
      <c r="D5395" s="620">
        <v>1000</v>
      </c>
      <c r="E5395" s="278"/>
      <c r="F5395" s="116">
        <v>12</v>
      </c>
      <c r="G5395" s="694">
        <v>1</v>
      </c>
      <c r="H5395" s="878" t="str">
        <f t="shared" si="7898"/>
        <v>062</v>
      </c>
      <c r="I5395" s="397">
        <v>84340000</v>
      </c>
      <c r="J5395" s="380" t="s">
        <v>4815</v>
      </c>
      <c r="K5395" s="408" t="s">
        <v>3957</v>
      </c>
      <c r="L5395" s="733">
        <v>0</v>
      </c>
      <c r="M5395" s="734">
        <v>50</v>
      </c>
      <c r="N5395" s="931"/>
      <c r="O5395" s="530">
        <f t="shared" si="7986"/>
        <v>0</v>
      </c>
      <c r="P5395" s="530">
        <f t="shared" si="7987"/>
        <v>0</v>
      </c>
      <c r="Q5395" s="646"/>
      <c r="R5395" s="536"/>
      <c r="S5395" s="536"/>
      <c r="T5395" s="536"/>
      <c r="U5395" s="536"/>
      <c r="V5395" s="536"/>
      <c r="W5395" s="683" t="str">
        <f t="shared" si="7988"/>
        <v>OK</v>
      </c>
      <c r="X5395" s="141"/>
      <c r="Y5395" s="141"/>
      <c r="Z5395" s="552"/>
      <c r="AA5395" s="552"/>
      <c r="AB5395" s="683" t="str">
        <f t="shared" si="7989"/>
        <v>OK</v>
      </c>
      <c r="AC5395" s="593"/>
      <c r="AD5395" s="530">
        <f t="shared" si="7990"/>
        <v>0</v>
      </c>
      <c r="AE5395" s="842">
        <f t="shared" si="7991"/>
        <v>0</v>
      </c>
      <c r="AF5395" s="931"/>
      <c r="AG5395" s="530">
        <f t="shared" si="7992"/>
        <v>-50</v>
      </c>
      <c r="AH5395" s="530" t="str">
        <f t="shared" si="7993"/>
        <v xml:space="preserve">0 </v>
      </c>
      <c r="AI5395" s="641"/>
      <c r="AJ5395" s="537"/>
      <c r="AK5395" s="537"/>
      <c r="AL5395" s="537"/>
      <c r="AM5395" s="537"/>
      <c r="AN5395" s="537"/>
      <c r="AO5395" s="683" t="str">
        <f t="shared" si="7994"/>
        <v>OK</v>
      </c>
      <c r="AP5395" s="141"/>
      <c r="AQ5395" s="141"/>
      <c r="AR5395" s="552"/>
      <c r="AS5395" s="552"/>
      <c r="AT5395" s="683" t="str">
        <f t="shared" si="7995"/>
        <v>OK</v>
      </c>
      <c r="AU5395" s="593"/>
      <c r="AV5395" s="530">
        <f t="shared" si="7996"/>
        <v>0</v>
      </c>
      <c r="AW5395" s="842">
        <f t="shared" si="7997"/>
        <v>0</v>
      </c>
      <c r="AX5395" s="115">
        <f t="shared" si="7998"/>
        <v>0</v>
      </c>
      <c r="AY5395" s="5">
        <f t="shared" si="7999"/>
        <v>0</v>
      </c>
      <c r="AZ5395" s="7">
        <f>AY5395-AX5395</f>
        <v>0</v>
      </c>
      <c r="BA5395" s="335" t="e">
        <f>AZ5395/AX5395</f>
        <v>#DIV/0!</v>
      </c>
      <c r="BB5395" s="23">
        <f t="shared" si="8002"/>
        <v>50</v>
      </c>
      <c r="BC5395" s="5">
        <f>AW5395</f>
        <v>0</v>
      </c>
      <c r="BD5395" s="7">
        <f>BC5395-BB5395</f>
        <v>-50</v>
      </c>
      <c r="BE5395" s="335">
        <f>BD5395/BB5395</f>
        <v>-1</v>
      </c>
      <c r="BF5395" s="667"/>
      <c r="BG5395" s="826" t="str">
        <f t="shared" si="8006"/>
        <v>43.40</v>
      </c>
      <c r="BH5395" s="668" t="b">
        <f>COUNTIF('Codes SEC'!$B$2:$B$250,Ministres!BG5395)&gt;0</f>
        <v>1</v>
      </c>
      <c r="BI5395" s="667"/>
      <c r="BJ5395" s="667"/>
      <c r="BK5395" s="667"/>
      <c r="BL5395" s="667"/>
      <c r="BM5395" s="667"/>
      <c r="BN5395" s="667"/>
    </row>
    <row r="5396" spans="1:66" ht="12.75" customHeight="1" x14ac:dyDescent="0.25">
      <c r="A5396" s="227"/>
      <c r="B5396" s="209"/>
      <c r="C5396" s="253"/>
      <c r="D5396" s="625"/>
      <c r="E5396" s="280"/>
      <c r="F5396" s="253"/>
      <c r="G5396" s="701"/>
      <c r="H5396" s="892"/>
      <c r="I5396" s="581"/>
      <c r="J5396" s="574"/>
      <c r="K5396" s="514" t="s">
        <v>95</v>
      </c>
      <c r="L5396" s="315">
        <f>L5389+L5392+L5393+L5394+L5395+L5390+L5391</f>
        <v>2640</v>
      </c>
      <c r="M5396" s="741">
        <f t="shared" ref="M5396:BE5396" si="8007">M5389+M5392+M5393+M5394+M5395+M5390+M5391</f>
        <v>2886</v>
      </c>
      <c r="N5396" s="930">
        <f t="shared" si="8007"/>
        <v>0</v>
      </c>
      <c r="O5396" s="790">
        <f t="shared" si="8007"/>
        <v>-2640</v>
      </c>
      <c r="P5396" s="790">
        <f t="shared" si="8007"/>
        <v>0</v>
      </c>
      <c r="Q5396" s="787">
        <f t="shared" si="8007"/>
        <v>0</v>
      </c>
      <c r="R5396" s="648">
        <f t="shared" si="8007"/>
        <v>0</v>
      </c>
      <c r="S5396" s="648">
        <f t="shared" si="8007"/>
        <v>0</v>
      </c>
      <c r="T5396" s="648">
        <f t="shared" si="8007"/>
        <v>0</v>
      </c>
      <c r="U5396" s="648">
        <f t="shared" si="8007"/>
        <v>0</v>
      </c>
      <c r="V5396" s="648">
        <f t="shared" si="8007"/>
        <v>0</v>
      </c>
      <c r="W5396" s="790"/>
      <c r="X5396" s="649">
        <f t="shared" si="8007"/>
        <v>0</v>
      </c>
      <c r="Y5396" s="649">
        <f t="shared" si="8007"/>
        <v>0</v>
      </c>
      <c r="Z5396" s="648">
        <f t="shared" si="8007"/>
        <v>0</v>
      </c>
      <c r="AA5396" s="648">
        <f t="shared" si="8007"/>
        <v>0</v>
      </c>
      <c r="AB5396" s="790"/>
      <c r="AC5396" s="649">
        <f t="shared" si="8007"/>
        <v>0</v>
      </c>
      <c r="AD5396" s="790">
        <f>AD5389+AD5392+AD5393+AD5394+AD5395+AD5390+AD5391</f>
        <v>0</v>
      </c>
      <c r="AE5396" s="843">
        <f>AE5389+AE5392+AE5393+AE5394+AE5395+AE5390+AE5391</f>
        <v>0</v>
      </c>
      <c r="AF5396" s="930">
        <f t="shared" si="8007"/>
        <v>0</v>
      </c>
      <c r="AG5396" s="790">
        <f t="shared" si="8007"/>
        <v>-2886</v>
      </c>
      <c r="AH5396" s="790">
        <f t="shared" si="8007"/>
        <v>0</v>
      </c>
      <c r="AI5396" s="787">
        <f t="shared" si="8007"/>
        <v>0</v>
      </c>
      <c r="AJ5396" s="648">
        <f t="shared" si="8007"/>
        <v>0</v>
      </c>
      <c r="AK5396" s="648">
        <f t="shared" si="8007"/>
        <v>0</v>
      </c>
      <c r="AL5396" s="648">
        <f t="shared" si="8007"/>
        <v>0</v>
      </c>
      <c r="AM5396" s="648">
        <f t="shared" si="8007"/>
        <v>0</v>
      </c>
      <c r="AN5396" s="648">
        <f t="shared" si="8007"/>
        <v>0</v>
      </c>
      <c r="AO5396" s="790"/>
      <c r="AP5396" s="649">
        <f t="shared" si="8007"/>
        <v>0</v>
      </c>
      <c r="AQ5396" s="649">
        <f t="shared" si="8007"/>
        <v>0</v>
      </c>
      <c r="AR5396" s="648">
        <f t="shared" si="8007"/>
        <v>0</v>
      </c>
      <c r="AS5396" s="648">
        <f t="shared" si="8007"/>
        <v>0</v>
      </c>
      <c r="AT5396" s="790"/>
      <c r="AU5396" s="649">
        <f t="shared" si="8007"/>
        <v>0</v>
      </c>
      <c r="AV5396" s="790">
        <f t="shared" si="8007"/>
        <v>0</v>
      </c>
      <c r="AW5396" s="843">
        <f t="shared" si="8007"/>
        <v>0</v>
      </c>
      <c r="AX5396" s="336">
        <f t="shared" si="8007"/>
        <v>2640</v>
      </c>
      <c r="AY5396" s="337">
        <f t="shared" si="8007"/>
        <v>0</v>
      </c>
      <c r="AZ5396" s="338">
        <f t="shared" si="8007"/>
        <v>-2640</v>
      </c>
      <c r="BA5396" s="339" t="e">
        <f t="shared" si="8007"/>
        <v>#DIV/0!</v>
      </c>
      <c r="BB5396" s="322">
        <f t="shared" si="8007"/>
        <v>2886</v>
      </c>
      <c r="BC5396" s="337">
        <f t="shared" si="8007"/>
        <v>0</v>
      </c>
      <c r="BD5396" s="338">
        <f t="shared" si="8007"/>
        <v>-2886</v>
      </c>
      <c r="BE5396" s="339" t="e">
        <f t="shared" si="8007"/>
        <v>#DIV/0!</v>
      </c>
      <c r="BG5396" s="826"/>
      <c r="BH5396" s="607"/>
    </row>
    <row r="5397" spans="1:66" ht="12.75" customHeight="1" x14ac:dyDescent="0.25">
      <c r="A5397" s="21"/>
      <c r="B5397" s="112"/>
      <c r="C5397" s="116"/>
      <c r="D5397" s="623"/>
      <c r="E5397" s="278"/>
      <c r="F5397" s="116"/>
      <c r="G5397" s="700"/>
      <c r="H5397" s="888"/>
      <c r="I5397" s="580"/>
      <c r="J5397" s="573"/>
      <c r="K5397" s="409"/>
      <c r="L5397" s="738"/>
      <c r="M5397" s="739"/>
      <c r="N5397" s="931"/>
      <c r="O5397" s="923"/>
      <c r="P5397" s="923"/>
      <c r="Q5397" s="641"/>
      <c r="R5397" s="537"/>
      <c r="S5397" s="537"/>
      <c r="T5397" s="537"/>
      <c r="U5397" s="537"/>
      <c r="V5397" s="537"/>
      <c r="W5397" s="531"/>
      <c r="X5397" s="141"/>
      <c r="Y5397" s="141"/>
      <c r="Z5397" s="552"/>
      <c r="AA5397" s="552"/>
      <c r="AB5397" s="531"/>
      <c r="AC5397" s="593"/>
      <c r="AD5397" s="923"/>
      <c r="AE5397" s="846"/>
      <c r="AF5397" s="931"/>
      <c r="AG5397" s="923"/>
      <c r="AH5397" s="923"/>
      <c r="AI5397" s="641"/>
      <c r="AJ5397" s="537"/>
      <c r="AK5397" s="537"/>
      <c r="AL5397" s="537"/>
      <c r="AM5397" s="537"/>
      <c r="AN5397" s="537"/>
      <c r="AO5397" s="531"/>
      <c r="AP5397" s="141"/>
      <c r="AQ5397" s="141"/>
      <c r="AR5397" s="552"/>
      <c r="AS5397" s="552"/>
      <c r="AT5397" s="531"/>
      <c r="AU5397" s="593"/>
      <c r="AV5397" s="923"/>
      <c r="AW5397" s="846"/>
      <c r="AX5397" s="115"/>
      <c r="AY5397" s="5"/>
      <c r="AZ5397" s="5"/>
      <c r="BA5397" s="335"/>
      <c r="BC5397" s="5"/>
      <c r="BD5397" s="5"/>
      <c r="BE5397" s="335"/>
      <c r="BG5397" s="826"/>
      <c r="BH5397" s="607"/>
    </row>
    <row r="5398" spans="1:66" ht="12.75" customHeight="1" x14ac:dyDescent="0.25">
      <c r="A5398" s="21"/>
      <c r="B5398" s="112"/>
      <c r="C5398" s="116"/>
      <c r="D5398" s="623"/>
      <c r="E5398" s="278"/>
      <c r="F5398" s="116"/>
      <c r="G5398" s="700"/>
      <c r="H5398" s="888"/>
      <c r="I5398" s="580"/>
      <c r="J5398" s="573"/>
      <c r="K5398" s="410" t="s">
        <v>58</v>
      </c>
      <c r="L5398" s="738"/>
      <c r="M5398" s="739"/>
      <c r="N5398" s="931"/>
      <c r="O5398" s="923"/>
      <c r="P5398" s="923"/>
      <c r="Q5398" s="641"/>
      <c r="R5398" s="537"/>
      <c r="S5398" s="537"/>
      <c r="T5398" s="537"/>
      <c r="U5398" s="537"/>
      <c r="V5398" s="537"/>
      <c r="W5398" s="531"/>
      <c r="X5398" s="141"/>
      <c r="Y5398" s="141"/>
      <c r="Z5398" s="552"/>
      <c r="AA5398" s="552"/>
      <c r="AB5398" s="531"/>
      <c r="AC5398" s="593"/>
      <c r="AD5398" s="923"/>
      <c r="AE5398" s="846"/>
      <c r="AF5398" s="931"/>
      <c r="AG5398" s="923"/>
      <c r="AH5398" s="923"/>
      <c r="AI5398" s="641"/>
      <c r="AJ5398" s="537"/>
      <c r="AK5398" s="537"/>
      <c r="AL5398" s="537"/>
      <c r="AM5398" s="537"/>
      <c r="AN5398" s="537"/>
      <c r="AO5398" s="531"/>
      <c r="AP5398" s="141"/>
      <c r="AQ5398" s="141"/>
      <c r="AR5398" s="552"/>
      <c r="AS5398" s="552"/>
      <c r="AT5398" s="531"/>
      <c r="AU5398" s="593"/>
      <c r="AV5398" s="923"/>
      <c r="AW5398" s="846"/>
      <c r="AX5398" s="115"/>
      <c r="AY5398" s="5"/>
      <c r="AZ5398" s="5"/>
      <c r="BA5398" s="335"/>
      <c r="BC5398" s="5"/>
      <c r="BD5398" s="5"/>
      <c r="BE5398" s="335"/>
      <c r="BG5398" s="826"/>
      <c r="BH5398" s="607"/>
    </row>
    <row r="5399" spans="1:66" ht="12.75" customHeight="1" x14ac:dyDescent="0.25">
      <c r="A5399" s="21"/>
      <c r="B5399" s="112"/>
      <c r="C5399" s="116"/>
      <c r="D5399" s="623"/>
      <c r="E5399" s="278"/>
      <c r="F5399" s="116"/>
      <c r="G5399" s="700"/>
      <c r="H5399" s="888"/>
      <c r="I5399" s="580"/>
      <c r="J5399" s="573"/>
      <c r="K5399" s="411"/>
      <c r="L5399" s="738"/>
      <c r="M5399" s="739"/>
      <c r="N5399" s="931"/>
      <c r="O5399" s="923"/>
      <c r="P5399" s="923"/>
      <c r="Q5399" s="641"/>
      <c r="R5399" s="537"/>
      <c r="S5399" s="537"/>
      <c r="T5399" s="537"/>
      <c r="U5399" s="537"/>
      <c r="V5399" s="537"/>
      <c r="W5399" s="531"/>
      <c r="X5399" s="141"/>
      <c r="Y5399" s="141"/>
      <c r="Z5399" s="552"/>
      <c r="AA5399" s="552"/>
      <c r="AB5399" s="531"/>
      <c r="AC5399" s="593"/>
      <c r="AD5399" s="923"/>
      <c r="AE5399" s="846"/>
      <c r="AF5399" s="931"/>
      <c r="AG5399" s="923"/>
      <c r="AH5399" s="923"/>
      <c r="AI5399" s="641"/>
      <c r="AJ5399" s="537"/>
      <c r="AK5399" s="537"/>
      <c r="AL5399" s="537"/>
      <c r="AM5399" s="537"/>
      <c r="AN5399" s="537"/>
      <c r="AO5399" s="531"/>
      <c r="AP5399" s="141"/>
      <c r="AQ5399" s="141"/>
      <c r="AR5399" s="552"/>
      <c r="AS5399" s="552"/>
      <c r="AT5399" s="531"/>
      <c r="AU5399" s="593"/>
      <c r="AV5399" s="923"/>
      <c r="AW5399" s="846"/>
      <c r="AX5399" s="115"/>
      <c r="AY5399" s="5"/>
      <c r="AZ5399" s="5"/>
      <c r="BA5399" s="335"/>
      <c r="BC5399" s="5"/>
      <c r="BD5399" s="5"/>
      <c r="BE5399" s="335"/>
      <c r="BF5399" s="40"/>
      <c r="BG5399" s="826"/>
      <c r="BH5399" s="607"/>
    </row>
    <row r="5400" spans="1:66" ht="36.6" customHeight="1" x14ac:dyDescent="0.25">
      <c r="A5400" s="190" t="s">
        <v>6128</v>
      </c>
      <c r="B5400" s="583" t="s">
        <v>5019</v>
      </c>
      <c r="C5400" s="120" t="s">
        <v>71</v>
      </c>
      <c r="D5400" s="622">
        <v>1000</v>
      </c>
      <c r="E5400" s="584"/>
      <c r="F5400" s="120">
        <v>12</v>
      </c>
      <c r="G5400" s="699"/>
      <c r="H5400" s="891" t="str">
        <f t="shared" ref="H5400:H5453" si="8008">LEFT(J5400,3)</f>
        <v>062</v>
      </c>
      <c r="I5400" s="605">
        <v>85112000</v>
      </c>
      <c r="J5400" s="689" t="s">
        <v>5537</v>
      </c>
      <c r="K5400" s="424" t="s">
        <v>5538</v>
      </c>
      <c r="L5400" s="733">
        <v>0</v>
      </c>
      <c r="M5400" s="734">
        <v>0</v>
      </c>
      <c r="N5400" s="931"/>
      <c r="O5400" s="530">
        <f t="shared" ref="O5400:O5401" si="8009">IF(N5400&gt;L5400,"0 ",N5400-L5400)</f>
        <v>0</v>
      </c>
      <c r="P5400" s="530">
        <f t="shared" ref="P5400:P5401" si="8010">IF(N5400&lt;L5400,"0 ",N5400-L5400)</f>
        <v>0</v>
      </c>
      <c r="Q5400" s="646"/>
      <c r="R5400" s="536"/>
      <c r="S5400" s="536"/>
      <c r="T5400" s="536"/>
      <c r="U5400" s="536"/>
      <c r="V5400" s="536"/>
      <c r="W5400" s="683" t="str">
        <f t="shared" ref="W5400:W5401" si="8011">IF(SUM(Q5400:V5400)=X5400,"OK",SUM(Q5400:V5400)-X5400)</f>
        <v>OK</v>
      </c>
      <c r="X5400" s="141"/>
      <c r="Y5400" s="141"/>
      <c r="Z5400" s="552"/>
      <c r="AA5400" s="552"/>
      <c r="AB5400" s="683" t="str">
        <f t="shared" ref="AB5400:AB5401" si="8012">IF(SUM(Z5400:AA5400)=AC5400,"OK",SUM(Z5400:AA5400)-AC5400)</f>
        <v>OK</v>
      </c>
      <c r="AC5400" s="593"/>
      <c r="AD5400" s="530">
        <f t="shared" ref="AD5400:AD5401" si="8013">X5400+Y5400+AC5400</f>
        <v>0</v>
      </c>
      <c r="AE5400" s="842">
        <f t="shared" ref="AE5400:AE5401" si="8014">N5400+AD5400</f>
        <v>0</v>
      </c>
      <c r="AF5400" s="931"/>
      <c r="AG5400" s="530">
        <f t="shared" ref="AG5400:AG5401" si="8015">IF(AF5400&gt;M5400,"0 ",AF5400-M5400)</f>
        <v>0</v>
      </c>
      <c r="AH5400" s="530">
        <f t="shared" ref="AH5400:AH5401" si="8016">IF(AF5400&lt;M5400,"0 ",AF5400-M5400)</f>
        <v>0</v>
      </c>
      <c r="AI5400" s="641"/>
      <c r="AJ5400" s="537"/>
      <c r="AK5400" s="537"/>
      <c r="AL5400" s="537"/>
      <c r="AM5400" s="537"/>
      <c r="AN5400" s="537"/>
      <c r="AO5400" s="683" t="str">
        <f t="shared" ref="AO5400:AO5401" si="8017">IF(SUM(AI5400:AN5400)=AP5400,"OK",SUM(AI5400:AN5400)-AP5400)</f>
        <v>OK</v>
      </c>
      <c r="AP5400" s="141"/>
      <c r="AQ5400" s="141"/>
      <c r="AR5400" s="552"/>
      <c r="AS5400" s="552"/>
      <c r="AT5400" s="683" t="str">
        <f t="shared" ref="AT5400:AT5401" si="8018">IF(SUM(AR5400:AS5400)=AU5400,"OK",SUM(AR5400:AS5400)-AU5400)</f>
        <v>OK</v>
      </c>
      <c r="AU5400" s="593"/>
      <c r="AV5400" s="530">
        <f t="shared" ref="AV5400:AV5401" si="8019">AP5400+AQ5400+AU5400</f>
        <v>0</v>
      </c>
      <c r="AW5400" s="842">
        <f t="shared" ref="AW5400:AW5401" si="8020">AF5400+AV5400</f>
        <v>0</v>
      </c>
      <c r="AX5400" s="115">
        <f>L5400</f>
        <v>0</v>
      </c>
      <c r="AY5400" s="5">
        <f>AE5400</f>
        <v>0</v>
      </c>
      <c r="AZ5400" s="7">
        <f>AY5400-AX5400</f>
        <v>0</v>
      </c>
      <c r="BA5400" s="335" t="e">
        <f>AZ5400/AX5400</f>
        <v>#DIV/0!</v>
      </c>
      <c r="BB5400" s="23">
        <f>M5400</f>
        <v>0</v>
      </c>
      <c r="BC5400" s="5">
        <f>AW5400</f>
        <v>0</v>
      </c>
      <c r="BD5400" s="7">
        <f>BC5400-BB5400</f>
        <v>0</v>
      </c>
      <c r="BE5400" s="335" t="e">
        <f>BD5400/BB5400</f>
        <v>#DIV/0!</v>
      </c>
      <c r="BG5400" s="826" t="str">
        <f>RIGHT(LEFT(I5400,3),2)&amp;"."&amp;RIGHT(LEFT(I5400,5),2)</f>
        <v>51.12</v>
      </c>
      <c r="BH5400" s="607" t="b">
        <f>COUNTIF('Codes SEC'!$B$2:$B$250,Ministres!BG5400)&gt;0</f>
        <v>1</v>
      </c>
    </row>
    <row r="5401" spans="1:66" ht="35.1" customHeight="1" x14ac:dyDescent="0.25">
      <c r="A5401" s="21" t="s">
        <v>6128</v>
      </c>
      <c r="B5401" s="112">
        <v>15</v>
      </c>
      <c r="C5401" s="116" t="s">
        <v>71</v>
      </c>
      <c r="D5401" s="620">
        <v>1000</v>
      </c>
      <c r="E5401" s="278"/>
      <c r="F5401" s="116">
        <v>12</v>
      </c>
      <c r="G5401" s="700">
        <v>1</v>
      </c>
      <c r="H5401" s="888" t="str">
        <f t="shared" si="8008"/>
        <v>062</v>
      </c>
      <c r="I5401" s="580" t="s">
        <v>3281</v>
      </c>
      <c r="J5401" s="573" t="s">
        <v>2430</v>
      </c>
      <c r="K5401" s="408" t="s">
        <v>6416</v>
      </c>
      <c r="L5401" s="733">
        <v>10</v>
      </c>
      <c r="M5401" s="734">
        <v>10</v>
      </c>
      <c r="N5401" s="931"/>
      <c r="O5401" s="530">
        <f t="shared" si="8009"/>
        <v>-10</v>
      </c>
      <c r="P5401" s="530" t="str">
        <f t="shared" si="8010"/>
        <v xml:space="preserve">0 </v>
      </c>
      <c r="Q5401" s="646"/>
      <c r="R5401" s="536"/>
      <c r="S5401" s="536"/>
      <c r="T5401" s="536"/>
      <c r="U5401" s="536"/>
      <c r="V5401" s="536"/>
      <c r="W5401" s="683" t="str">
        <f t="shared" si="8011"/>
        <v>OK</v>
      </c>
      <c r="X5401" s="141"/>
      <c r="Y5401" s="141"/>
      <c r="Z5401" s="552"/>
      <c r="AA5401" s="552"/>
      <c r="AB5401" s="683" t="str">
        <f t="shared" si="8012"/>
        <v>OK</v>
      </c>
      <c r="AC5401" s="593"/>
      <c r="AD5401" s="530">
        <f t="shared" si="8013"/>
        <v>0</v>
      </c>
      <c r="AE5401" s="842">
        <f t="shared" si="8014"/>
        <v>0</v>
      </c>
      <c r="AF5401" s="931"/>
      <c r="AG5401" s="530">
        <f t="shared" si="8015"/>
        <v>-10</v>
      </c>
      <c r="AH5401" s="530" t="str">
        <f t="shared" si="8016"/>
        <v xml:space="preserve">0 </v>
      </c>
      <c r="AI5401" s="641"/>
      <c r="AJ5401" s="537"/>
      <c r="AK5401" s="537"/>
      <c r="AL5401" s="537"/>
      <c r="AM5401" s="537"/>
      <c r="AN5401" s="537"/>
      <c r="AO5401" s="683" t="str">
        <f t="shared" si="8017"/>
        <v>OK</v>
      </c>
      <c r="AP5401" s="141"/>
      <c r="AQ5401" s="141"/>
      <c r="AR5401" s="552"/>
      <c r="AS5401" s="552"/>
      <c r="AT5401" s="683" t="str">
        <f t="shared" si="8018"/>
        <v>OK</v>
      </c>
      <c r="AU5401" s="593"/>
      <c r="AV5401" s="530">
        <f t="shared" si="8019"/>
        <v>0</v>
      </c>
      <c r="AW5401" s="842">
        <f t="shared" si="8020"/>
        <v>0</v>
      </c>
      <c r="AX5401" s="115">
        <f>L5401</f>
        <v>10</v>
      </c>
      <c r="AY5401" s="5">
        <f>AE5401</f>
        <v>0</v>
      </c>
      <c r="AZ5401" s="7">
        <f>AY5401-AX5401</f>
        <v>-10</v>
      </c>
      <c r="BA5401" s="335">
        <f>AZ5401/AX5401</f>
        <v>-1</v>
      </c>
      <c r="BB5401" s="23">
        <f>M5401</f>
        <v>10</v>
      </c>
      <c r="BC5401" s="5">
        <f>AW5401</f>
        <v>0</v>
      </c>
      <c r="BD5401" s="7">
        <f>BC5401-BB5401</f>
        <v>-10</v>
      </c>
      <c r="BE5401" s="335">
        <f>BD5401/BB5401</f>
        <v>-1</v>
      </c>
      <c r="BG5401" s="826" t="str">
        <f>RIGHT(LEFT(I5401,3),2)&amp;"."&amp;RIGHT(LEFT(I5401,5),2)</f>
        <v>52.10</v>
      </c>
      <c r="BH5401" s="607" t="b">
        <f>COUNTIF('Codes SEC'!$B$2:$B$250,Ministres!BG5401)&gt;0</f>
        <v>1</v>
      </c>
    </row>
    <row r="5402" spans="1:66" ht="12.75" customHeight="1" x14ac:dyDescent="0.25">
      <c r="A5402" s="227"/>
      <c r="B5402" s="209"/>
      <c r="C5402" s="253"/>
      <c r="D5402" s="625"/>
      <c r="E5402" s="280"/>
      <c r="F5402" s="253"/>
      <c r="G5402" s="701"/>
      <c r="H5402" s="892"/>
      <c r="I5402" s="581"/>
      <c r="J5402" s="574"/>
      <c r="K5402" s="514" t="s">
        <v>59</v>
      </c>
      <c r="L5402" s="313">
        <f t="shared" ref="L5402:P5402" si="8021">L5400+L5401</f>
        <v>10</v>
      </c>
      <c r="M5402" s="744">
        <f t="shared" si="8021"/>
        <v>10</v>
      </c>
      <c r="N5402" s="930">
        <f t="shared" si="8021"/>
        <v>0</v>
      </c>
      <c r="O5402" s="790">
        <f t="shared" si="8021"/>
        <v>-10</v>
      </c>
      <c r="P5402" s="790">
        <f t="shared" si="8021"/>
        <v>0</v>
      </c>
      <c r="Q5402" s="787">
        <f t="shared" ref="Q5402:BE5402" si="8022">Q5400+Q5401</f>
        <v>0</v>
      </c>
      <c r="R5402" s="648">
        <f t="shared" si="8022"/>
        <v>0</v>
      </c>
      <c r="S5402" s="648">
        <f t="shared" si="8022"/>
        <v>0</v>
      </c>
      <c r="T5402" s="648">
        <f t="shared" si="8022"/>
        <v>0</v>
      </c>
      <c r="U5402" s="648">
        <f t="shared" si="8022"/>
        <v>0</v>
      </c>
      <c r="V5402" s="648">
        <f t="shared" si="8022"/>
        <v>0</v>
      </c>
      <c r="W5402" s="790"/>
      <c r="X5402" s="649">
        <f t="shared" si="8022"/>
        <v>0</v>
      </c>
      <c r="Y5402" s="649">
        <f t="shared" si="8022"/>
        <v>0</v>
      </c>
      <c r="Z5402" s="648">
        <f t="shared" si="8022"/>
        <v>0</v>
      </c>
      <c r="AA5402" s="648">
        <f t="shared" si="8022"/>
        <v>0</v>
      </c>
      <c r="AB5402" s="790"/>
      <c r="AC5402" s="649">
        <f t="shared" si="8022"/>
        <v>0</v>
      </c>
      <c r="AD5402" s="790">
        <f>AD5400+AD5401</f>
        <v>0</v>
      </c>
      <c r="AE5402" s="843">
        <f>AE5400+AE5401</f>
        <v>0</v>
      </c>
      <c r="AF5402" s="930">
        <f t="shared" ref="AF5402:AH5402" si="8023">AF5400+AF5401</f>
        <v>0</v>
      </c>
      <c r="AG5402" s="790">
        <f t="shared" si="8023"/>
        <v>-10</v>
      </c>
      <c r="AH5402" s="790">
        <f t="shared" si="8023"/>
        <v>0</v>
      </c>
      <c r="AI5402" s="787">
        <f t="shared" si="8022"/>
        <v>0</v>
      </c>
      <c r="AJ5402" s="648">
        <f t="shared" si="8022"/>
        <v>0</v>
      </c>
      <c r="AK5402" s="648">
        <f t="shared" si="8022"/>
        <v>0</v>
      </c>
      <c r="AL5402" s="648">
        <f t="shared" si="8022"/>
        <v>0</v>
      </c>
      <c r="AM5402" s="648">
        <f t="shared" si="8022"/>
        <v>0</v>
      </c>
      <c r="AN5402" s="648">
        <f t="shared" si="8022"/>
        <v>0</v>
      </c>
      <c r="AO5402" s="790"/>
      <c r="AP5402" s="649">
        <f t="shared" si="8022"/>
        <v>0</v>
      </c>
      <c r="AQ5402" s="649">
        <f t="shared" si="8022"/>
        <v>0</v>
      </c>
      <c r="AR5402" s="648">
        <f t="shared" si="8022"/>
        <v>0</v>
      </c>
      <c r="AS5402" s="648">
        <f t="shared" si="8022"/>
        <v>0</v>
      </c>
      <c r="AT5402" s="790"/>
      <c r="AU5402" s="649">
        <f t="shared" si="8022"/>
        <v>0</v>
      </c>
      <c r="AV5402" s="790">
        <f t="shared" ref="AV5402" si="8024">AV5400+AV5401</f>
        <v>0</v>
      </c>
      <c r="AW5402" s="843">
        <f t="shared" si="8022"/>
        <v>0</v>
      </c>
      <c r="AX5402" s="336">
        <f t="shared" si="8022"/>
        <v>10</v>
      </c>
      <c r="AY5402" s="337">
        <f t="shared" si="8022"/>
        <v>0</v>
      </c>
      <c r="AZ5402" s="338">
        <f t="shared" si="8022"/>
        <v>-10</v>
      </c>
      <c r="BA5402" s="339" t="e">
        <f t="shared" si="8022"/>
        <v>#DIV/0!</v>
      </c>
      <c r="BB5402" s="322">
        <f t="shared" si="8022"/>
        <v>10</v>
      </c>
      <c r="BC5402" s="337">
        <f t="shared" si="8022"/>
        <v>0</v>
      </c>
      <c r="BD5402" s="338">
        <f t="shared" si="8022"/>
        <v>-10</v>
      </c>
      <c r="BE5402" s="339" t="e">
        <f t="shared" si="8022"/>
        <v>#DIV/0!</v>
      </c>
      <c r="BG5402" s="826"/>
      <c r="BH5402" s="607"/>
    </row>
    <row r="5403" spans="1:66" ht="12.75" customHeight="1" x14ac:dyDescent="0.25">
      <c r="A5403" s="226"/>
      <c r="B5403" s="207"/>
      <c r="C5403" s="254"/>
      <c r="D5403" s="300"/>
      <c r="E5403" s="276"/>
      <c r="F5403" s="300"/>
      <c r="G5403" s="696"/>
      <c r="H5403" s="887"/>
      <c r="I5403" s="444"/>
      <c r="J5403" s="393"/>
      <c r="K5403" s="404" t="s">
        <v>3651</v>
      </c>
      <c r="L5403" s="729">
        <f t="shared" ref="L5403:P5403" si="8025">L5402+L5396</f>
        <v>2650</v>
      </c>
      <c r="M5403" s="730">
        <f t="shared" si="8025"/>
        <v>2896</v>
      </c>
      <c r="N5403" s="844">
        <f t="shared" si="8025"/>
        <v>0</v>
      </c>
      <c r="O5403" s="665">
        <f t="shared" si="8025"/>
        <v>-2650</v>
      </c>
      <c r="P5403" s="665">
        <f t="shared" si="8025"/>
        <v>0</v>
      </c>
      <c r="Q5403" s="638">
        <f t="shared" ref="Q5403:V5403" si="8026">Q5402+Q5396</f>
        <v>0</v>
      </c>
      <c r="R5403" s="130">
        <f t="shared" si="8026"/>
        <v>0</v>
      </c>
      <c r="S5403" s="130">
        <f t="shared" si="8026"/>
        <v>0</v>
      </c>
      <c r="T5403" s="130">
        <f t="shared" si="8026"/>
        <v>0</v>
      </c>
      <c r="U5403" s="130">
        <f t="shared" si="8026"/>
        <v>0</v>
      </c>
      <c r="V5403" s="130">
        <f t="shared" si="8026"/>
        <v>0</v>
      </c>
      <c r="W5403" s="665"/>
      <c r="X5403" s="130">
        <f>X5402+X5396</f>
        <v>0</v>
      </c>
      <c r="Y5403" s="130">
        <f>Y5402+Y5396</f>
        <v>0</v>
      </c>
      <c r="Z5403" s="130">
        <f>Z5402+Z5396</f>
        <v>0</v>
      </c>
      <c r="AA5403" s="130">
        <f>AA5402+AA5396</f>
        <v>0</v>
      </c>
      <c r="AB5403" s="665"/>
      <c r="AC5403" s="130">
        <f t="shared" ref="AC5403:AN5403" si="8027">AC5402+AC5396</f>
        <v>0</v>
      </c>
      <c r="AD5403" s="665">
        <f>AD5402+AD5396</f>
        <v>0</v>
      </c>
      <c r="AE5403" s="845">
        <f>AE5402+AE5396</f>
        <v>0</v>
      </c>
      <c r="AF5403" s="844">
        <f t="shared" ref="AF5403:AH5403" si="8028">AF5402+AF5396</f>
        <v>0</v>
      </c>
      <c r="AG5403" s="665">
        <f t="shared" si="8028"/>
        <v>-2896</v>
      </c>
      <c r="AH5403" s="665">
        <f t="shared" si="8028"/>
        <v>0</v>
      </c>
      <c r="AI5403" s="638">
        <f t="shared" si="8027"/>
        <v>0</v>
      </c>
      <c r="AJ5403" s="130">
        <f t="shared" si="8027"/>
        <v>0</v>
      </c>
      <c r="AK5403" s="130">
        <f t="shared" si="8027"/>
        <v>0</v>
      </c>
      <c r="AL5403" s="130">
        <f t="shared" si="8027"/>
        <v>0</v>
      </c>
      <c r="AM5403" s="130">
        <f t="shared" si="8027"/>
        <v>0</v>
      </c>
      <c r="AN5403" s="130">
        <f t="shared" si="8027"/>
        <v>0</v>
      </c>
      <c r="AO5403" s="665"/>
      <c r="AP5403" s="130">
        <f>AP5402+AP5396</f>
        <v>0</v>
      </c>
      <c r="AQ5403" s="130">
        <f>AQ5402+AQ5396</f>
        <v>0</v>
      </c>
      <c r="AR5403" s="130">
        <f>AR5402+AR5396</f>
        <v>0</v>
      </c>
      <c r="AS5403" s="130">
        <f>AS5402+AS5396</f>
        <v>0</v>
      </c>
      <c r="AT5403" s="665"/>
      <c r="AU5403" s="130">
        <f t="shared" ref="AU5403:BE5403" si="8029">AU5402+AU5396</f>
        <v>0</v>
      </c>
      <c r="AV5403" s="665">
        <f t="shared" ref="AV5403" si="8030">AV5402+AV5396</f>
        <v>0</v>
      </c>
      <c r="AW5403" s="845">
        <f t="shared" si="8029"/>
        <v>0</v>
      </c>
      <c r="AX5403" s="314">
        <f t="shared" si="8029"/>
        <v>2650</v>
      </c>
      <c r="AY5403" s="131">
        <f t="shared" si="8029"/>
        <v>0</v>
      </c>
      <c r="AZ5403" s="132">
        <f t="shared" si="8029"/>
        <v>-2650</v>
      </c>
      <c r="BA5403" s="340" t="e">
        <f t="shared" si="8029"/>
        <v>#DIV/0!</v>
      </c>
      <c r="BB5403" s="310">
        <f t="shared" si="8029"/>
        <v>2896</v>
      </c>
      <c r="BC5403" s="131">
        <f t="shared" si="8029"/>
        <v>0</v>
      </c>
      <c r="BD5403" s="132">
        <f t="shared" si="8029"/>
        <v>-2896</v>
      </c>
      <c r="BE5403" s="340" t="e">
        <f t="shared" si="8029"/>
        <v>#DIV/0!</v>
      </c>
      <c r="BG5403" s="826"/>
      <c r="BH5403" s="607"/>
    </row>
    <row r="5404" spans="1:66" ht="12.75" customHeight="1" x14ac:dyDescent="0.25">
      <c r="A5404" s="222"/>
      <c r="C5404" s="116"/>
      <c r="D5404" s="620"/>
      <c r="F5404" s="117"/>
      <c r="G5404" s="690"/>
      <c r="H5404" s="878"/>
      <c r="I5404" s="397"/>
      <c r="J5404" s="380"/>
      <c r="K5404" s="405" t="s">
        <v>208</v>
      </c>
      <c r="L5404" s="731">
        <v>0</v>
      </c>
      <c r="M5404" s="732">
        <v>0</v>
      </c>
      <c r="N5404" s="929">
        <v>0</v>
      </c>
      <c r="O5404" s="530">
        <v>0</v>
      </c>
      <c r="P5404" s="530">
        <v>0</v>
      </c>
      <c r="Q5404" s="641">
        <v>0</v>
      </c>
      <c r="R5404" s="537">
        <v>0</v>
      </c>
      <c r="S5404" s="537">
        <v>0</v>
      </c>
      <c r="T5404" s="537">
        <v>0</v>
      </c>
      <c r="U5404" s="537">
        <v>0</v>
      </c>
      <c r="V5404" s="537">
        <v>0</v>
      </c>
      <c r="W5404" s="530"/>
      <c r="X5404" s="142">
        <v>0</v>
      </c>
      <c r="Y5404" s="142">
        <v>0</v>
      </c>
      <c r="Z5404" s="537">
        <v>0</v>
      </c>
      <c r="AA5404" s="537">
        <v>0</v>
      </c>
      <c r="AB5404" s="530"/>
      <c r="AC5404" s="142">
        <v>0</v>
      </c>
      <c r="AD5404" s="530">
        <v>0</v>
      </c>
      <c r="AE5404" s="842">
        <v>0</v>
      </c>
      <c r="AF5404" s="929">
        <v>0</v>
      </c>
      <c r="AG5404" s="530">
        <v>0</v>
      </c>
      <c r="AH5404" s="530">
        <v>0</v>
      </c>
      <c r="AI5404" s="641">
        <v>0</v>
      </c>
      <c r="AJ5404" s="537">
        <v>0</v>
      </c>
      <c r="AK5404" s="537">
        <v>0</v>
      </c>
      <c r="AL5404" s="537">
        <v>0</v>
      </c>
      <c r="AM5404" s="537">
        <v>0</v>
      </c>
      <c r="AN5404" s="537">
        <v>0</v>
      </c>
      <c r="AO5404" s="530"/>
      <c r="AP5404" s="142">
        <v>0</v>
      </c>
      <c r="AQ5404" s="142">
        <v>0</v>
      </c>
      <c r="AR5404" s="537">
        <v>0</v>
      </c>
      <c r="AS5404" s="537">
        <v>0</v>
      </c>
      <c r="AT5404" s="530"/>
      <c r="AU5404" s="142">
        <v>0</v>
      </c>
      <c r="AV5404" s="530">
        <v>0</v>
      </c>
      <c r="AW5404" s="842">
        <v>0</v>
      </c>
      <c r="AX5404" s="115">
        <v>0</v>
      </c>
      <c r="AY5404" s="5">
        <v>0</v>
      </c>
      <c r="AZ5404" s="5">
        <v>0</v>
      </c>
      <c r="BA5404" s="335">
        <v>0</v>
      </c>
      <c r="BB5404" s="23">
        <v>0</v>
      </c>
      <c r="BC5404" s="5">
        <v>0</v>
      </c>
      <c r="BD5404" s="5">
        <v>0</v>
      </c>
      <c r="BE5404" s="335">
        <v>0</v>
      </c>
      <c r="BG5404" s="826"/>
      <c r="BH5404" s="607"/>
    </row>
    <row r="5405" spans="1:66" ht="12.75" customHeight="1" x14ac:dyDescent="0.25">
      <c r="A5405" s="21"/>
      <c r="B5405" s="112"/>
      <c r="C5405" s="116"/>
      <c r="D5405" s="623"/>
      <c r="E5405" s="278"/>
      <c r="F5405" s="116"/>
      <c r="G5405" s="700"/>
      <c r="H5405" s="888"/>
      <c r="I5405" s="580"/>
      <c r="J5405" s="573"/>
      <c r="K5405" s="405" t="s">
        <v>96</v>
      </c>
      <c r="L5405" s="731">
        <v>0</v>
      </c>
      <c r="M5405" s="732">
        <v>0</v>
      </c>
      <c r="N5405" s="929">
        <v>0</v>
      </c>
      <c r="O5405" s="530">
        <v>0</v>
      </c>
      <c r="P5405" s="530">
        <v>0</v>
      </c>
      <c r="Q5405" s="641">
        <v>0</v>
      </c>
      <c r="R5405" s="537">
        <v>0</v>
      </c>
      <c r="S5405" s="537">
        <v>0</v>
      </c>
      <c r="T5405" s="537">
        <v>0</v>
      </c>
      <c r="U5405" s="537">
        <v>0</v>
      </c>
      <c r="V5405" s="537">
        <v>0</v>
      </c>
      <c r="W5405" s="530"/>
      <c r="X5405" s="142">
        <v>0</v>
      </c>
      <c r="Y5405" s="142">
        <v>0</v>
      </c>
      <c r="Z5405" s="537">
        <v>0</v>
      </c>
      <c r="AA5405" s="537">
        <v>0</v>
      </c>
      <c r="AB5405" s="530"/>
      <c r="AC5405" s="142">
        <v>0</v>
      </c>
      <c r="AD5405" s="530">
        <v>0</v>
      </c>
      <c r="AE5405" s="842">
        <v>0</v>
      </c>
      <c r="AF5405" s="929">
        <v>0</v>
      </c>
      <c r="AG5405" s="530">
        <v>0</v>
      </c>
      <c r="AH5405" s="530">
        <v>0</v>
      </c>
      <c r="AI5405" s="641">
        <v>0</v>
      </c>
      <c r="AJ5405" s="537">
        <v>0</v>
      </c>
      <c r="AK5405" s="537">
        <v>0</v>
      </c>
      <c r="AL5405" s="537">
        <v>0</v>
      </c>
      <c r="AM5405" s="537">
        <v>0</v>
      </c>
      <c r="AN5405" s="537">
        <v>0</v>
      </c>
      <c r="AO5405" s="530"/>
      <c r="AP5405" s="142">
        <v>0</v>
      </c>
      <c r="AQ5405" s="142">
        <v>0</v>
      </c>
      <c r="AR5405" s="537">
        <v>0</v>
      </c>
      <c r="AS5405" s="537">
        <v>0</v>
      </c>
      <c r="AT5405" s="530"/>
      <c r="AU5405" s="142">
        <v>0</v>
      </c>
      <c r="AV5405" s="530">
        <v>0</v>
      </c>
      <c r="AW5405" s="842">
        <v>0</v>
      </c>
      <c r="AX5405" s="115">
        <v>0</v>
      </c>
      <c r="AY5405" s="5">
        <v>0</v>
      </c>
      <c r="AZ5405" s="5">
        <v>0</v>
      </c>
      <c r="BA5405" s="335">
        <v>0</v>
      </c>
      <c r="BB5405" s="23">
        <v>0</v>
      </c>
      <c r="BC5405" s="5">
        <v>0</v>
      </c>
      <c r="BD5405" s="5">
        <v>0</v>
      </c>
      <c r="BE5405" s="335">
        <v>0</v>
      </c>
      <c r="BG5405" s="826"/>
      <c r="BH5405" s="607"/>
    </row>
    <row r="5406" spans="1:66" s="27" customFormat="1" ht="12.75" customHeight="1" x14ac:dyDescent="0.25">
      <c r="A5406" s="21"/>
      <c r="B5406" s="112"/>
      <c r="C5406" s="116"/>
      <c r="D5406" s="623"/>
      <c r="E5406" s="278"/>
      <c r="F5406" s="116"/>
      <c r="G5406" s="700"/>
      <c r="H5406" s="888"/>
      <c r="I5406" s="580"/>
      <c r="J5406" s="573"/>
      <c r="K5406" s="405" t="s">
        <v>209</v>
      </c>
      <c r="L5406" s="731">
        <v>0</v>
      </c>
      <c r="M5406" s="732">
        <v>0</v>
      </c>
      <c r="N5406" s="929">
        <v>0</v>
      </c>
      <c r="O5406" s="530">
        <v>0</v>
      </c>
      <c r="P5406" s="530">
        <v>0</v>
      </c>
      <c r="Q5406" s="641">
        <v>0</v>
      </c>
      <c r="R5406" s="537">
        <v>0</v>
      </c>
      <c r="S5406" s="537">
        <v>0</v>
      </c>
      <c r="T5406" s="537">
        <v>0</v>
      </c>
      <c r="U5406" s="537">
        <v>0</v>
      </c>
      <c r="V5406" s="537">
        <v>0</v>
      </c>
      <c r="W5406" s="530"/>
      <c r="X5406" s="142">
        <v>0</v>
      </c>
      <c r="Y5406" s="142">
        <v>0</v>
      </c>
      <c r="Z5406" s="537">
        <v>0</v>
      </c>
      <c r="AA5406" s="537">
        <v>0</v>
      </c>
      <c r="AB5406" s="530"/>
      <c r="AC5406" s="142">
        <v>0</v>
      </c>
      <c r="AD5406" s="530">
        <v>0</v>
      </c>
      <c r="AE5406" s="842">
        <v>0</v>
      </c>
      <c r="AF5406" s="929">
        <v>0</v>
      </c>
      <c r="AG5406" s="530">
        <v>0</v>
      </c>
      <c r="AH5406" s="530">
        <v>0</v>
      </c>
      <c r="AI5406" s="641">
        <v>0</v>
      </c>
      <c r="AJ5406" s="537">
        <v>0</v>
      </c>
      <c r="AK5406" s="537">
        <v>0</v>
      </c>
      <c r="AL5406" s="537">
        <v>0</v>
      </c>
      <c r="AM5406" s="537">
        <v>0</v>
      </c>
      <c r="AN5406" s="537">
        <v>0</v>
      </c>
      <c r="AO5406" s="530"/>
      <c r="AP5406" s="142">
        <v>0</v>
      </c>
      <c r="AQ5406" s="142">
        <v>0</v>
      </c>
      <c r="AR5406" s="537">
        <v>0</v>
      </c>
      <c r="AS5406" s="537">
        <v>0</v>
      </c>
      <c r="AT5406" s="530"/>
      <c r="AU5406" s="142">
        <v>0</v>
      </c>
      <c r="AV5406" s="530">
        <v>0</v>
      </c>
      <c r="AW5406" s="842">
        <v>0</v>
      </c>
      <c r="AX5406" s="115">
        <v>0</v>
      </c>
      <c r="AY5406" s="5">
        <v>0</v>
      </c>
      <c r="AZ5406" s="5">
        <v>0</v>
      </c>
      <c r="BA5406" s="335">
        <v>0</v>
      </c>
      <c r="BB5406" s="23">
        <v>0</v>
      </c>
      <c r="BC5406" s="5">
        <v>0</v>
      </c>
      <c r="BD5406" s="5">
        <v>0</v>
      </c>
      <c r="BE5406" s="335">
        <v>0</v>
      </c>
      <c r="BF5406" s="41"/>
      <c r="BG5406" s="826"/>
      <c r="BH5406" s="607"/>
      <c r="BI5406" s="40"/>
      <c r="BJ5406" s="40"/>
      <c r="BK5406" s="40"/>
      <c r="BL5406" s="40"/>
      <c r="BM5406" s="40"/>
      <c r="BN5406" s="40"/>
    </row>
    <row r="5407" spans="1:66" ht="12.75" customHeight="1" x14ac:dyDescent="0.25">
      <c r="A5407" s="21"/>
      <c r="B5407" s="112"/>
      <c r="C5407" s="116"/>
      <c r="D5407" s="623"/>
      <c r="E5407" s="278"/>
      <c r="F5407" s="116"/>
      <c r="G5407" s="700"/>
      <c r="H5407" s="888"/>
      <c r="I5407" s="580"/>
      <c r="J5407" s="573"/>
      <c r="K5407" s="405" t="s">
        <v>210</v>
      </c>
      <c r="L5407" s="731">
        <v>0</v>
      </c>
      <c r="M5407" s="732">
        <v>0</v>
      </c>
      <c r="N5407" s="929">
        <v>0</v>
      </c>
      <c r="O5407" s="530">
        <v>0</v>
      </c>
      <c r="P5407" s="530">
        <v>0</v>
      </c>
      <c r="Q5407" s="641">
        <v>0</v>
      </c>
      <c r="R5407" s="537">
        <v>0</v>
      </c>
      <c r="S5407" s="537">
        <v>0</v>
      </c>
      <c r="T5407" s="537">
        <v>0</v>
      </c>
      <c r="U5407" s="537">
        <v>0</v>
      </c>
      <c r="V5407" s="537">
        <v>0</v>
      </c>
      <c r="W5407" s="530"/>
      <c r="X5407" s="142">
        <v>0</v>
      </c>
      <c r="Y5407" s="142">
        <v>0</v>
      </c>
      <c r="Z5407" s="537">
        <v>0</v>
      </c>
      <c r="AA5407" s="537">
        <v>0</v>
      </c>
      <c r="AB5407" s="530"/>
      <c r="AC5407" s="142">
        <v>0</v>
      </c>
      <c r="AD5407" s="530">
        <v>0</v>
      </c>
      <c r="AE5407" s="842">
        <v>0</v>
      </c>
      <c r="AF5407" s="929">
        <v>0</v>
      </c>
      <c r="AG5407" s="530">
        <v>0</v>
      </c>
      <c r="AH5407" s="530">
        <v>0</v>
      </c>
      <c r="AI5407" s="641">
        <v>0</v>
      </c>
      <c r="AJ5407" s="537">
        <v>0</v>
      </c>
      <c r="AK5407" s="537">
        <v>0</v>
      </c>
      <c r="AL5407" s="537">
        <v>0</v>
      </c>
      <c r="AM5407" s="537">
        <v>0</v>
      </c>
      <c r="AN5407" s="537">
        <v>0</v>
      </c>
      <c r="AO5407" s="530"/>
      <c r="AP5407" s="142">
        <v>0</v>
      </c>
      <c r="AQ5407" s="142">
        <v>0</v>
      </c>
      <c r="AR5407" s="537">
        <v>0</v>
      </c>
      <c r="AS5407" s="537">
        <v>0</v>
      </c>
      <c r="AT5407" s="530"/>
      <c r="AU5407" s="142">
        <v>0</v>
      </c>
      <c r="AV5407" s="530">
        <v>0</v>
      </c>
      <c r="AW5407" s="842">
        <v>0</v>
      </c>
      <c r="AX5407" s="115">
        <v>0</v>
      </c>
      <c r="AY5407" s="5">
        <v>0</v>
      </c>
      <c r="AZ5407" s="5">
        <v>0</v>
      </c>
      <c r="BA5407" s="335">
        <v>0</v>
      </c>
      <c r="BB5407" s="23">
        <v>0</v>
      </c>
      <c r="BC5407" s="5">
        <v>0</v>
      </c>
      <c r="BD5407" s="5">
        <v>0</v>
      </c>
      <c r="BE5407" s="335">
        <v>0</v>
      </c>
      <c r="BG5407" s="826"/>
      <c r="BH5407" s="607"/>
    </row>
    <row r="5408" spans="1:66" ht="12.75" customHeight="1" x14ac:dyDescent="0.25">
      <c r="A5408" s="21"/>
      <c r="B5408" s="112"/>
      <c r="C5408" s="116"/>
      <c r="D5408" s="623"/>
      <c r="E5408" s="278"/>
      <c r="F5408" s="116"/>
      <c r="G5408" s="700"/>
      <c r="H5408" s="888"/>
      <c r="I5408" s="580"/>
      <c r="J5408" s="573"/>
      <c r="K5408" s="406" t="s">
        <v>53</v>
      </c>
      <c r="L5408" s="731">
        <v>0</v>
      </c>
      <c r="M5408" s="732">
        <v>0</v>
      </c>
      <c r="N5408" s="929">
        <v>0</v>
      </c>
      <c r="O5408" s="530">
        <v>0</v>
      </c>
      <c r="P5408" s="530">
        <v>0</v>
      </c>
      <c r="Q5408" s="641">
        <v>0</v>
      </c>
      <c r="R5408" s="537">
        <v>0</v>
      </c>
      <c r="S5408" s="537">
        <v>0</v>
      </c>
      <c r="T5408" s="537">
        <v>0</v>
      </c>
      <c r="U5408" s="537">
        <v>0</v>
      </c>
      <c r="V5408" s="537">
        <v>0</v>
      </c>
      <c r="W5408" s="530"/>
      <c r="X5408" s="142">
        <v>0</v>
      </c>
      <c r="Y5408" s="142">
        <v>0</v>
      </c>
      <c r="Z5408" s="537">
        <v>0</v>
      </c>
      <c r="AA5408" s="537">
        <v>0</v>
      </c>
      <c r="AB5408" s="530"/>
      <c r="AC5408" s="142">
        <v>0</v>
      </c>
      <c r="AD5408" s="530">
        <v>0</v>
      </c>
      <c r="AE5408" s="842">
        <v>0</v>
      </c>
      <c r="AF5408" s="929">
        <v>0</v>
      </c>
      <c r="AG5408" s="530">
        <v>0</v>
      </c>
      <c r="AH5408" s="530">
        <v>0</v>
      </c>
      <c r="AI5408" s="641">
        <v>0</v>
      </c>
      <c r="AJ5408" s="537">
        <v>0</v>
      </c>
      <c r="AK5408" s="537">
        <v>0</v>
      </c>
      <c r="AL5408" s="537">
        <v>0</v>
      </c>
      <c r="AM5408" s="537">
        <v>0</v>
      </c>
      <c r="AN5408" s="537">
        <v>0</v>
      </c>
      <c r="AO5408" s="530"/>
      <c r="AP5408" s="142">
        <v>0</v>
      </c>
      <c r="AQ5408" s="142">
        <v>0</v>
      </c>
      <c r="AR5408" s="537">
        <v>0</v>
      </c>
      <c r="AS5408" s="537">
        <v>0</v>
      </c>
      <c r="AT5408" s="530"/>
      <c r="AU5408" s="142">
        <v>0</v>
      </c>
      <c r="AV5408" s="530">
        <v>0</v>
      </c>
      <c r="AW5408" s="842">
        <v>0</v>
      </c>
      <c r="AX5408" s="115">
        <v>0</v>
      </c>
      <c r="AY5408" s="5">
        <v>0</v>
      </c>
      <c r="AZ5408" s="5">
        <v>0</v>
      </c>
      <c r="BA5408" s="335">
        <v>0</v>
      </c>
      <c r="BB5408" s="23">
        <v>0</v>
      </c>
      <c r="BC5408" s="5">
        <v>0</v>
      </c>
      <c r="BD5408" s="5">
        <v>0</v>
      </c>
      <c r="BE5408" s="335">
        <v>0</v>
      </c>
      <c r="BG5408" s="826"/>
      <c r="BH5408" s="607"/>
    </row>
    <row r="5409" spans="1:66" ht="12.75" customHeight="1" x14ac:dyDescent="0.25">
      <c r="A5409" s="21"/>
      <c r="B5409" s="112"/>
      <c r="C5409" s="116"/>
      <c r="D5409" s="623"/>
      <c r="E5409" s="278"/>
      <c r="F5409" s="116"/>
      <c r="G5409" s="700"/>
      <c r="H5409" s="888"/>
      <c r="I5409" s="580"/>
      <c r="J5409" s="573"/>
      <c r="K5409" s="406"/>
      <c r="L5409" s="731"/>
      <c r="M5409" s="732"/>
      <c r="N5409" s="929"/>
      <c r="O5409" s="530"/>
      <c r="P5409" s="530"/>
      <c r="Q5409" s="641"/>
      <c r="R5409" s="537"/>
      <c r="S5409" s="537"/>
      <c r="T5409" s="537"/>
      <c r="U5409" s="537"/>
      <c r="V5409" s="537"/>
      <c r="W5409" s="531"/>
      <c r="X5409" s="140"/>
      <c r="Y5409" s="140"/>
      <c r="Z5409" s="551"/>
      <c r="AA5409" s="551"/>
      <c r="AB5409" s="531"/>
      <c r="AC5409" s="142"/>
      <c r="AD5409" s="530"/>
      <c r="AE5409" s="842"/>
      <c r="AF5409" s="929"/>
      <c r="AG5409" s="530"/>
      <c r="AH5409" s="530"/>
      <c r="AI5409" s="641"/>
      <c r="AJ5409" s="537"/>
      <c r="AK5409" s="537"/>
      <c r="AL5409" s="537"/>
      <c r="AM5409" s="537"/>
      <c r="AN5409" s="537"/>
      <c r="AO5409" s="531"/>
      <c r="AP5409" s="140"/>
      <c r="AQ5409" s="140"/>
      <c r="AR5409" s="551"/>
      <c r="AS5409" s="551"/>
      <c r="AT5409" s="531"/>
      <c r="AU5409" s="142"/>
      <c r="AV5409" s="530"/>
      <c r="AW5409" s="842"/>
      <c r="AX5409" s="115"/>
      <c r="AY5409" s="5"/>
      <c r="AZ5409" s="5"/>
      <c r="BA5409" s="335"/>
      <c r="BC5409" s="5"/>
      <c r="BD5409" s="5"/>
      <c r="BE5409" s="335"/>
      <c r="BG5409" s="826"/>
      <c r="BH5409" s="607"/>
    </row>
    <row r="5410" spans="1:66" ht="12.75" customHeight="1" x14ac:dyDescent="0.25">
      <c r="A5410" s="21"/>
      <c r="B5410" s="112"/>
      <c r="C5410" s="116"/>
      <c r="D5410" s="623"/>
      <c r="E5410" s="278"/>
      <c r="F5410" s="116"/>
      <c r="G5410" s="700"/>
      <c r="H5410" s="888"/>
      <c r="I5410" s="580"/>
      <c r="J5410" s="573"/>
      <c r="K5410" s="406"/>
      <c r="L5410" s="731"/>
      <c r="M5410" s="732"/>
      <c r="N5410" s="929"/>
      <c r="O5410" s="530"/>
      <c r="P5410" s="530"/>
      <c r="Q5410" s="641"/>
      <c r="R5410" s="537"/>
      <c r="S5410" s="537"/>
      <c r="T5410" s="537"/>
      <c r="U5410" s="537"/>
      <c r="V5410" s="537"/>
      <c r="W5410" s="531"/>
      <c r="X5410" s="140"/>
      <c r="Y5410" s="140"/>
      <c r="Z5410" s="551"/>
      <c r="AA5410" s="551"/>
      <c r="AB5410" s="531"/>
      <c r="AC5410" s="142"/>
      <c r="AD5410" s="530"/>
      <c r="AE5410" s="842"/>
      <c r="AF5410" s="929"/>
      <c r="AG5410" s="530"/>
      <c r="AH5410" s="530"/>
      <c r="AI5410" s="641"/>
      <c r="AJ5410" s="537"/>
      <c r="AK5410" s="537"/>
      <c r="AL5410" s="537"/>
      <c r="AM5410" s="537"/>
      <c r="AN5410" s="537"/>
      <c r="AO5410" s="531"/>
      <c r="AP5410" s="140"/>
      <c r="AQ5410" s="140"/>
      <c r="AR5410" s="551"/>
      <c r="AS5410" s="551"/>
      <c r="AT5410" s="531"/>
      <c r="AU5410" s="142"/>
      <c r="AV5410" s="530"/>
      <c r="AW5410" s="842"/>
      <c r="AX5410" s="115"/>
      <c r="AY5410" s="5"/>
      <c r="AZ5410" s="5"/>
      <c r="BA5410" s="335"/>
      <c r="BC5410" s="5"/>
      <c r="BD5410" s="5"/>
      <c r="BE5410" s="335"/>
      <c r="BG5410" s="826"/>
      <c r="BH5410" s="607"/>
    </row>
    <row r="5411" spans="1:66" ht="12.75" customHeight="1" x14ac:dyDescent="0.25">
      <c r="A5411" s="21"/>
      <c r="B5411" s="112"/>
      <c r="C5411" s="116"/>
      <c r="D5411" s="623"/>
      <c r="E5411" s="278"/>
      <c r="F5411" s="116"/>
      <c r="G5411" s="700"/>
      <c r="H5411" s="888"/>
      <c r="I5411" s="580"/>
      <c r="J5411" s="573"/>
      <c r="K5411" s="400" t="s">
        <v>6626</v>
      </c>
      <c r="L5411" s="738"/>
      <c r="M5411" s="739"/>
      <c r="N5411" s="932"/>
      <c r="O5411" s="125"/>
      <c r="P5411" s="125"/>
      <c r="Q5411" s="642"/>
      <c r="R5411" s="538"/>
      <c r="S5411" s="538"/>
      <c r="T5411" s="538"/>
      <c r="U5411" s="538"/>
      <c r="V5411" s="538"/>
      <c r="W5411" s="532"/>
      <c r="X5411" s="143"/>
      <c r="Y5411" s="143"/>
      <c r="Z5411" s="553"/>
      <c r="AA5411" s="553"/>
      <c r="AB5411" s="532"/>
      <c r="AC5411" s="594"/>
      <c r="AD5411" s="125"/>
      <c r="AE5411" s="848"/>
      <c r="AF5411" s="932"/>
      <c r="AG5411" s="125"/>
      <c r="AH5411" s="125"/>
      <c r="AI5411" s="642"/>
      <c r="AJ5411" s="538"/>
      <c r="AK5411" s="538"/>
      <c r="AL5411" s="538"/>
      <c r="AM5411" s="538"/>
      <c r="AN5411" s="538"/>
      <c r="AO5411" s="532"/>
      <c r="AP5411" s="143"/>
      <c r="AQ5411" s="143"/>
      <c r="AR5411" s="553"/>
      <c r="AS5411" s="553"/>
      <c r="AT5411" s="532"/>
      <c r="AU5411" s="594"/>
      <c r="AV5411" s="125"/>
      <c r="AW5411" s="848"/>
      <c r="AX5411" s="124"/>
      <c r="AY5411" s="6"/>
      <c r="AZ5411" s="6"/>
      <c r="BA5411" s="341"/>
      <c r="BB5411" s="311"/>
      <c r="BC5411" s="6"/>
      <c r="BD5411" s="6"/>
      <c r="BE5411" s="341"/>
      <c r="BG5411" s="826"/>
      <c r="BH5411" s="607"/>
    </row>
    <row r="5412" spans="1:66" x14ac:dyDescent="0.25">
      <c r="A5412" s="21"/>
      <c r="B5412" s="112"/>
      <c r="C5412" s="116"/>
      <c r="D5412" s="623"/>
      <c r="E5412" s="278"/>
      <c r="F5412" s="116"/>
      <c r="G5412" s="700"/>
      <c r="H5412" s="888"/>
      <c r="I5412" s="580"/>
      <c r="J5412" s="573"/>
      <c r="K5412" s="400" t="s">
        <v>74</v>
      </c>
      <c r="L5412" s="738"/>
      <c r="M5412" s="739"/>
      <c r="N5412" s="932"/>
      <c r="O5412" s="125"/>
      <c r="P5412" s="125"/>
      <c r="Q5412" s="642"/>
      <c r="R5412" s="538"/>
      <c r="S5412" s="538"/>
      <c r="T5412" s="538"/>
      <c r="U5412" s="538"/>
      <c r="V5412" s="538"/>
      <c r="W5412" s="532"/>
      <c r="X5412" s="143"/>
      <c r="Y5412" s="143"/>
      <c r="Z5412" s="553"/>
      <c r="AA5412" s="553"/>
      <c r="AB5412" s="532"/>
      <c r="AC5412" s="594"/>
      <c r="AD5412" s="125"/>
      <c r="AE5412" s="848"/>
      <c r="AF5412" s="932"/>
      <c r="AG5412" s="125"/>
      <c r="AH5412" s="125"/>
      <c r="AI5412" s="642"/>
      <c r="AJ5412" s="538"/>
      <c r="AK5412" s="538"/>
      <c r="AL5412" s="538"/>
      <c r="AM5412" s="538"/>
      <c r="AN5412" s="538"/>
      <c r="AO5412" s="532"/>
      <c r="AP5412" s="143"/>
      <c r="AQ5412" s="143"/>
      <c r="AR5412" s="553"/>
      <c r="AS5412" s="553"/>
      <c r="AT5412" s="532"/>
      <c r="AU5412" s="594"/>
      <c r="AV5412" s="125"/>
      <c r="AW5412" s="848"/>
      <c r="AX5412" s="124"/>
      <c r="AY5412" s="6"/>
      <c r="AZ5412" s="6"/>
      <c r="BA5412" s="341"/>
      <c r="BB5412" s="311"/>
      <c r="BC5412" s="6"/>
      <c r="BD5412" s="6"/>
      <c r="BE5412" s="341"/>
      <c r="BG5412" s="826"/>
      <c r="BH5412" s="607"/>
    </row>
    <row r="5413" spans="1:66" ht="12.75" customHeight="1" x14ac:dyDescent="0.25">
      <c r="A5413" s="21"/>
      <c r="B5413" s="112"/>
      <c r="C5413" s="116"/>
      <c r="D5413" s="623"/>
      <c r="E5413" s="278"/>
      <c r="F5413" s="116"/>
      <c r="G5413" s="700"/>
      <c r="H5413" s="888"/>
      <c r="I5413" s="580"/>
      <c r="J5413" s="573"/>
      <c r="K5413" s="406"/>
      <c r="L5413" s="738"/>
      <c r="M5413" s="739"/>
      <c r="N5413" s="932"/>
      <c r="O5413" s="125"/>
      <c r="P5413" s="125"/>
      <c r="Q5413" s="642"/>
      <c r="R5413" s="538"/>
      <c r="S5413" s="538"/>
      <c r="T5413" s="538"/>
      <c r="U5413" s="538"/>
      <c r="V5413" s="538"/>
      <c r="W5413" s="532"/>
      <c r="X5413" s="143"/>
      <c r="Y5413" s="143"/>
      <c r="Z5413" s="553"/>
      <c r="AA5413" s="553"/>
      <c r="AB5413" s="532"/>
      <c r="AC5413" s="594"/>
      <c r="AD5413" s="125"/>
      <c r="AE5413" s="848"/>
      <c r="AF5413" s="932"/>
      <c r="AG5413" s="125"/>
      <c r="AH5413" s="125"/>
      <c r="AI5413" s="642"/>
      <c r="AJ5413" s="538"/>
      <c r="AK5413" s="538"/>
      <c r="AL5413" s="538"/>
      <c r="AM5413" s="538"/>
      <c r="AN5413" s="538"/>
      <c r="AO5413" s="532"/>
      <c r="AP5413" s="143"/>
      <c r="AQ5413" s="143"/>
      <c r="AR5413" s="553"/>
      <c r="AS5413" s="553"/>
      <c r="AT5413" s="532"/>
      <c r="AU5413" s="594"/>
      <c r="AV5413" s="125"/>
      <c r="AW5413" s="848"/>
      <c r="AX5413" s="124"/>
      <c r="AY5413" s="6"/>
      <c r="AZ5413" s="6"/>
      <c r="BA5413" s="341"/>
      <c r="BB5413" s="311"/>
      <c r="BC5413" s="6"/>
      <c r="BD5413" s="6"/>
      <c r="BE5413" s="341"/>
      <c r="BG5413" s="826"/>
      <c r="BH5413" s="607"/>
    </row>
    <row r="5414" spans="1:66" ht="35.1" customHeight="1" x14ac:dyDescent="0.25">
      <c r="A5414" s="21" t="s">
        <v>6128</v>
      </c>
      <c r="B5414" s="112">
        <v>15</v>
      </c>
      <c r="C5414" s="116" t="s">
        <v>71</v>
      </c>
      <c r="D5414" s="620">
        <v>1000</v>
      </c>
      <c r="E5414" s="278"/>
      <c r="F5414" s="116">
        <v>12</v>
      </c>
      <c r="G5414" s="700">
        <v>1</v>
      </c>
      <c r="H5414" s="888" t="str">
        <f t="shared" si="8008"/>
        <v>063</v>
      </c>
      <c r="I5414" s="580" t="s">
        <v>3257</v>
      </c>
      <c r="J5414" s="573" t="s">
        <v>2433</v>
      </c>
      <c r="K5414" s="507" t="s">
        <v>276</v>
      </c>
      <c r="L5414" s="733">
        <v>37</v>
      </c>
      <c r="M5414" s="734">
        <v>37</v>
      </c>
      <c r="N5414" s="931"/>
      <c r="O5414" s="530">
        <f t="shared" ref="O5414" si="8031">IF(N5414&gt;L5414,"0 ",N5414-L5414)</f>
        <v>-37</v>
      </c>
      <c r="P5414" s="530" t="str">
        <f t="shared" ref="P5414" si="8032">IF(N5414&lt;L5414,"0 ",N5414-L5414)</f>
        <v xml:space="preserve">0 </v>
      </c>
      <c r="Q5414" s="646"/>
      <c r="R5414" s="536"/>
      <c r="S5414" s="536"/>
      <c r="T5414" s="536"/>
      <c r="U5414" s="536"/>
      <c r="V5414" s="536"/>
      <c r="W5414" s="683" t="str">
        <f>IF(SUM(Q5414:V5414)=X5414,"OK",SUM(Q5414:V5414)-X5414)</f>
        <v>OK</v>
      </c>
      <c r="X5414" s="141"/>
      <c r="Y5414" s="141"/>
      <c r="Z5414" s="552"/>
      <c r="AA5414" s="552"/>
      <c r="AB5414" s="683" t="str">
        <f>IF(SUM(Z5414:AA5414)=AC5414,"OK",SUM(Z5414:AA5414)-AC5414)</f>
        <v>OK</v>
      </c>
      <c r="AC5414" s="593"/>
      <c r="AD5414" s="530">
        <f t="shared" ref="AD5414" si="8033">X5414+Y5414+AC5414</f>
        <v>0</v>
      </c>
      <c r="AE5414" s="842">
        <f t="shared" ref="AE5414" si="8034">N5414+AD5414</f>
        <v>0</v>
      </c>
      <c r="AF5414" s="931"/>
      <c r="AG5414" s="530">
        <f t="shared" ref="AG5414" si="8035">IF(AF5414&gt;M5414,"0 ",AF5414-M5414)</f>
        <v>-37</v>
      </c>
      <c r="AH5414" s="530" t="str">
        <f t="shared" ref="AH5414" si="8036">IF(AF5414&lt;M5414,"0 ",AF5414-M5414)</f>
        <v xml:space="preserve">0 </v>
      </c>
      <c r="AI5414" s="641"/>
      <c r="AJ5414" s="537"/>
      <c r="AK5414" s="537"/>
      <c r="AL5414" s="537"/>
      <c r="AM5414" s="537"/>
      <c r="AN5414" s="537"/>
      <c r="AO5414" s="683" t="str">
        <f>IF(SUM(AI5414:AN5414)=AP5414,"OK",SUM(AI5414:AN5414)-AP5414)</f>
        <v>OK</v>
      </c>
      <c r="AP5414" s="141"/>
      <c r="AQ5414" s="141"/>
      <c r="AR5414" s="552"/>
      <c r="AS5414" s="552"/>
      <c r="AT5414" s="683" t="str">
        <f>IF(SUM(AR5414:AS5414)=AU5414,"OK",SUM(AR5414:AS5414)-AU5414)</f>
        <v>OK</v>
      </c>
      <c r="AU5414" s="593"/>
      <c r="AV5414" s="530">
        <f t="shared" ref="AV5414" si="8037">AP5414+AQ5414+AU5414</f>
        <v>0</v>
      </c>
      <c r="AW5414" s="842">
        <f t="shared" ref="AW5414" si="8038">AF5414+AV5414</f>
        <v>0</v>
      </c>
      <c r="AX5414" s="115">
        <f>L5414</f>
        <v>37</v>
      </c>
      <c r="AY5414" s="5">
        <f>AE5414</f>
        <v>0</v>
      </c>
      <c r="AZ5414" s="7">
        <f>AY5414-AX5414</f>
        <v>-37</v>
      </c>
      <c r="BA5414" s="335">
        <f>AZ5414/AX5414</f>
        <v>-1</v>
      </c>
      <c r="BB5414" s="23">
        <f>M5414</f>
        <v>37</v>
      </c>
      <c r="BC5414" s="5">
        <f>AW5414</f>
        <v>0</v>
      </c>
      <c r="BD5414" s="7">
        <f>BC5414-BB5414</f>
        <v>-37</v>
      </c>
      <c r="BE5414" s="335">
        <f>BD5414/BB5414</f>
        <v>-1</v>
      </c>
      <c r="BG5414" s="826" t="str">
        <f>RIGHT(LEFT(I5414,3),2)&amp;"."&amp;RIGHT(LEFT(I5414,5),2)</f>
        <v>12.11</v>
      </c>
      <c r="BH5414" s="607" t="b">
        <f>COUNTIF('Codes SEC'!$B$2:$B$250,Ministres!BG5414)&gt;0</f>
        <v>1</v>
      </c>
    </row>
    <row r="5415" spans="1:66" ht="12.75" customHeight="1" x14ac:dyDescent="0.25">
      <c r="A5415" s="232"/>
      <c r="B5415" s="209"/>
      <c r="C5415" s="253"/>
      <c r="D5415" s="625"/>
      <c r="E5415" s="280"/>
      <c r="F5415" s="253"/>
      <c r="G5415" s="701"/>
      <c r="H5415" s="892"/>
      <c r="I5415" s="581"/>
      <c r="J5415" s="574"/>
      <c r="K5415" s="514" t="s">
        <v>95</v>
      </c>
      <c r="L5415" s="315">
        <f t="shared" ref="L5415:P5415" si="8039">L5414</f>
        <v>37</v>
      </c>
      <c r="M5415" s="737">
        <f t="shared" si="8039"/>
        <v>37</v>
      </c>
      <c r="N5415" s="930">
        <f t="shared" si="8039"/>
        <v>0</v>
      </c>
      <c r="O5415" s="790">
        <f t="shared" si="8039"/>
        <v>-37</v>
      </c>
      <c r="P5415" s="790" t="str">
        <f t="shared" si="8039"/>
        <v xml:space="preserve">0 </v>
      </c>
      <c r="Q5415" s="787">
        <f t="shared" ref="Q5415:AA5415" si="8040">Q5414</f>
        <v>0</v>
      </c>
      <c r="R5415" s="648">
        <f t="shared" si="8040"/>
        <v>0</v>
      </c>
      <c r="S5415" s="648">
        <f t="shared" si="8040"/>
        <v>0</v>
      </c>
      <c r="T5415" s="648">
        <f t="shared" si="8040"/>
        <v>0</v>
      </c>
      <c r="U5415" s="648">
        <f t="shared" si="8040"/>
        <v>0</v>
      </c>
      <c r="V5415" s="648">
        <f t="shared" si="8040"/>
        <v>0</v>
      </c>
      <c r="W5415" s="790"/>
      <c r="X5415" s="649">
        <f t="shared" si="8040"/>
        <v>0</v>
      </c>
      <c r="Y5415" s="649">
        <f t="shared" si="8040"/>
        <v>0</v>
      </c>
      <c r="Z5415" s="648">
        <f t="shared" si="8040"/>
        <v>0</v>
      </c>
      <c r="AA5415" s="648">
        <f t="shared" si="8040"/>
        <v>0</v>
      </c>
      <c r="AB5415" s="790"/>
      <c r="AC5415" s="649">
        <f t="shared" ref="AC5415:AC5416" si="8041">AC5414</f>
        <v>0</v>
      </c>
      <c r="AD5415" s="790">
        <f>AD5414</f>
        <v>0</v>
      </c>
      <c r="AE5415" s="843">
        <f>AE5414</f>
        <v>0</v>
      </c>
      <c r="AF5415" s="930">
        <f t="shared" ref="AF5415:AH5415" si="8042">AF5414</f>
        <v>0</v>
      </c>
      <c r="AG5415" s="790">
        <f t="shared" si="8042"/>
        <v>-37</v>
      </c>
      <c r="AH5415" s="790" t="str">
        <f t="shared" si="8042"/>
        <v xml:space="preserve">0 </v>
      </c>
      <c r="AI5415" s="787">
        <f t="shared" ref="AI5415:AS5415" si="8043">AI5414</f>
        <v>0</v>
      </c>
      <c r="AJ5415" s="648">
        <f t="shared" si="8043"/>
        <v>0</v>
      </c>
      <c r="AK5415" s="648">
        <f t="shared" si="8043"/>
        <v>0</v>
      </c>
      <c r="AL5415" s="648">
        <f t="shared" si="8043"/>
        <v>0</v>
      </c>
      <c r="AM5415" s="648">
        <f t="shared" si="8043"/>
        <v>0</v>
      </c>
      <c r="AN5415" s="648">
        <f t="shared" si="8043"/>
        <v>0</v>
      </c>
      <c r="AO5415" s="790"/>
      <c r="AP5415" s="649">
        <f t="shared" si="8043"/>
        <v>0</v>
      </c>
      <c r="AQ5415" s="649">
        <f t="shared" si="8043"/>
        <v>0</v>
      </c>
      <c r="AR5415" s="648">
        <f t="shared" si="8043"/>
        <v>0</v>
      </c>
      <c r="AS5415" s="648">
        <f t="shared" si="8043"/>
        <v>0</v>
      </c>
      <c r="AT5415" s="790"/>
      <c r="AU5415" s="649">
        <f t="shared" ref="AU5415:BE5416" si="8044">AU5414</f>
        <v>0</v>
      </c>
      <c r="AV5415" s="790">
        <f t="shared" ref="AV5415" si="8045">AV5414</f>
        <v>0</v>
      </c>
      <c r="AW5415" s="843">
        <f t="shared" si="8044"/>
        <v>0</v>
      </c>
      <c r="AX5415" s="336">
        <f t="shared" si="8044"/>
        <v>37</v>
      </c>
      <c r="AY5415" s="337">
        <f t="shared" si="8044"/>
        <v>0</v>
      </c>
      <c r="AZ5415" s="338">
        <f t="shared" si="8044"/>
        <v>-37</v>
      </c>
      <c r="BA5415" s="339">
        <f t="shared" si="8044"/>
        <v>-1</v>
      </c>
      <c r="BB5415" s="322">
        <f t="shared" si="8044"/>
        <v>37</v>
      </c>
      <c r="BC5415" s="337">
        <f t="shared" si="8044"/>
        <v>0</v>
      </c>
      <c r="BD5415" s="338">
        <f t="shared" si="8044"/>
        <v>-37</v>
      </c>
      <c r="BE5415" s="339">
        <f t="shared" si="8044"/>
        <v>-1</v>
      </c>
      <c r="BG5415" s="826"/>
      <c r="BH5415" s="607"/>
    </row>
    <row r="5416" spans="1:66" ht="12.75" customHeight="1" x14ac:dyDescent="0.25">
      <c r="A5416" s="226"/>
      <c r="B5416" s="207"/>
      <c r="C5416" s="254"/>
      <c r="D5416" s="300"/>
      <c r="E5416" s="276"/>
      <c r="F5416" s="300"/>
      <c r="G5416" s="696"/>
      <c r="H5416" s="887"/>
      <c r="I5416" s="444"/>
      <c r="J5416" s="393"/>
      <c r="K5416" s="404" t="s">
        <v>3668</v>
      </c>
      <c r="L5416" s="729">
        <f t="shared" ref="L5416:P5416" si="8046">L5415</f>
        <v>37</v>
      </c>
      <c r="M5416" s="730">
        <f t="shared" si="8046"/>
        <v>37</v>
      </c>
      <c r="N5416" s="844">
        <f t="shared" si="8046"/>
        <v>0</v>
      </c>
      <c r="O5416" s="665">
        <f t="shared" si="8046"/>
        <v>-37</v>
      </c>
      <c r="P5416" s="665" t="str">
        <f t="shared" si="8046"/>
        <v xml:space="preserve">0 </v>
      </c>
      <c r="Q5416" s="638">
        <f t="shared" ref="Q5416:AA5416" si="8047">Q5415</f>
        <v>0</v>
      </c>
      <c r="R5416" s="130">
        <f t="shared" si="8047"/>
        <v>0</v>
      </c>
      <c r="S5416" s="130">
        <f t="shared" si="8047"/>
        <v>0</v>
      </c>
      <c r="T5416" s="130">
        <f t="shared" si="8047"/>
        <v>0</v>
      </c>
      <c r="U5416" s="130">
        <f t="shared" si="8047"/>
        <v>0</v>
      </c>
      <c r="V5416" s="130">
        <f t="shared" si="8047"/>
        <v>0</v>
      </c>
      <c r="W5416" s="665"/>
      <c r="X5416" s="130">
        <f t="shared" si="8047"/>
        <v>0</v>
      </c>
      <c r="Y5416" s="130">
        <f t="shared" si="8047"/>
        <v>0</v>
      </c>
      <c r="Z5416" s="130">
        <f t="shared" si="8047"/>
        <v>0</v>
      </c>
      <c r="AA5416" s="130">
        <f t="shared" si="8047"/>
        <v>0</v>
      </c>
      <c r="AB5416" s="665"/>
      <c r="AC5416" s="130">
        <f t="shared" si="8041"/>
        <v>0</v>
      </c>
      <c r="AD5416" s="665">
        <f>AD5415</f>
        <v>0</v>
      </c>
      <c r="AE5416" s="845">
        <f>AE5415</f>
        <v>0</v>
      </c>
      <c r="AF5416" s="844">
        <f t="shared" ref="AF5416:AH5416" si="8048">AF5415</f>
        <v>0</v>
      </c>
      <c r="AG5416" s="665">
        <f t="shared" si="8048"/>
        <v>-37</v>
      </c>
      <c r="AH5416" s="665" t="str">
        <f t="shared" si="8048"/>
        <v xml:space="preserve">0 </v>
      </c>
      <c r="AI5416" s="638">
        <f t="shared" ref="AI5416:AS5416" si="8049">AI5415</f>
        <v>0</v>
      </c>
      <c r="AJ5416" s="130">
        <f t="shared" si="8049"/>
        <v>0</v>
      </c>
      <c r="AK5416" s="130">
        <f t="shared" si="8049"/>
        <v>0</v>
      </c>
      <c r="AL5416" s="130">
        <f t="shared" si="8049"/>
        <v>0</v>
      </c>
      <c r="AM5416" s="130">
        <f t="shared" si="8049"/>
        <v>0</v>
      </c>
      <c r="AN5416" s="130">
        <f t="shared" si="8049"/>
        <v>0</v>
      </c>
      <c r="AO5416" s="665"/>
      <c r="AP5416" s="130">
        <f t="shared" si="8049"/>
        <v>0</v>
      </c>
      <c r="AQ5416" s="130">
        <f t="shared" si="8049"/>
        <v>0</v>
      </c>
      <c r="AR5416" s="130">
        <f t="shared" si="8049"/>
        <v>0</v>
      </c>
      <c r="AS5416" s="130">
        <f t="shared" si="8049"/>
        <v>0</v>
      </c>
      <c r="AT5416" s="665"/>
      <c r="AU5416" s="130">
        <f t="shared" si="8044"/>
        <v>0</v>
      </c>
      <c r="AV5416" s="665">
        <f t="shared" ref="AV5416" si="8050">AV5415</f>
        <v>0</v>
      </c>
      <c r="AW5416" s="845">
        <f t="shared" si="8044"/>
        <v>0</v>
      </c>
      <c r="AX5416" s="314">
        <f t="shared" si="8044"/>
        <v>37</v>
      </c>
      <c r="AY5416" s="131">
        <f t="shared" si="8044"/>
        <v>0</v>
      </c>
      <c r="AZ5416" s="132">
        <f t="shared" si="8044"/>
        <v>-37</v>
      </c>
      <c r="BA5416" s="340">
        <f t="shared" si="8044"/>
        <v>-1</v>
      </c>
      <c r="BB5416" s="310">
        <f t="shared" si="8044"/>
        <v>37</v>
      </c>
      <c r="BC5416" s="131">
        <f t="shared" si="8044"/>
        <v>0</v>
      </c>
      <c r="BD5416" s="132">
        <f t="shared" si="8044"/>
        <v>-37</v>
      </c>
      <c r="BE5416" s="340">
        <f t="shared" si="8044"/>
        <v>-1</v>
      </c>
      <c r="BG5416" s="826"/>
      <c r="BH5416" s="607"/>
    </row>
    <row r="5417" spans="1:66" ht="12.75" customHeight="1" x14ac:dyDescent="0.25">
      <c r="A5417" s="222"/>
      <c r="C5417" s="116"/>
      <c r="D5417" s="620"/>
      <c r="F5417" s="117"/>
      <c r="G5417" s="690"/>
      <c r="H5417" s="878"/>
      <c r="I5417" s="397"/>
      <c r="J5417" s="380"/>
      <c r="K5417" s="405" t="s">
        <v>208</v>
      </c>
      <c r="L5417" s="731">
        <v>0</v>
      </c>
      <c r="M5417" s="732">
        <v>0</v>
      </c>
      <c r="N5417" s="929">
        <v>0</v>
      </c>
      <c r="O5417" s="530">
        <v>0</v>
      </c>
      <c r="P5417" s="530">
        <v>0</v>
      </c>
      <c r="Q5417" s="641">
        <v>0</v>
      </c>
      <c r="R5417" s="537">
        <v>0</v>
      </c>
      <c r="S5417" s="537">
        <v>0</v>
      </c>
      <c r="T5417" s="537">
        <v>0</v>
      </c>
      <c r="U5417" s="537">
        <v>0</v>
      </c>
      <c r="V5417" s="537">
        <v>0</v>
      </c>
      <c r="W5417" s="530"/>
      <c r="X5417" s="142">
        <v>0</v>
      </c>
      <c r="Y5417" s="142">
        <v>0</v>
      </c>
      <c r="Z5417" s="537">
        <v>0</v>
      </c>
      <c r="AA5417" s="537">
        <v>0</v>
      </c>
      <c r="AB5417" s="530"/>
      <c r="AC5417" s="142">
        <v>0</v>
      </c>
      <c r="AD5417" s="530">
        <v>0</v>
      </c>
      <c r="AE5417" s="842">
        <v>0</v>
      </c>
      <c r="AF5417" s="929">
        <v>0</v>
      </c>
      <c r="AG5417" s="530">
        <v>0</v>
      </c>
      <c r="AH5417" s="530">
        <v>0</v>
      </c>
      <c r="AI5417" s="641">
        <v>0</v>
      </c>
      <c r="AJ5417" s="537">
        <v>0</v>
      </c>
      <c r="AK5417" s="537">
        <v>0</v>
      </c>
      <c r="AL5417" s="537">
        <v>0</v>
      </c>
      <c r="AM5417" s="537">
        <v>0</v>
      </c>
      <c r="AN5417" s="537">
        <v>0</v>
      </c>
      <c r="AO5417" s="530"/>
      <c r="AP5417" s="142">
        <v>0</v>
      </c>
      <c r="AQ5417" s="142">
        <v>0</v>
      </c>
      <c r="AR5417" s="537">
        <v>0</v>
      </c>
      <c r="AS5417" s="537">
        <v>0</v>
      </c>
      <c r="AT5417" s="530"/>
      <c r="AU5417" s="142">
        <v>0</v>
      </c>
      <c r="AV5417" s="530">
        <v>0</v>
      </c>
      <c r="AW5417" s="842">
        <v>0</v>
      </c>
      <c r="AX5417" s="115">
        <v>0</v>
      </c>
      <c r="AY5417" s="5">
        <v>0</v>
      </c>
      <c r="AZ5417" s="5">
        <v>0</v>
      </c>
      <c r="BA5417" s="335">
        <v>0</v>
      </c>
      <c r="BB5417" s="23">
        <v>0</v>
      </c>
      <c r="BC5417" s="5">
        <v>0</v>
      </c>
      <c r="BD5417" s="5">
        <v>0</v>
      </c>
      <c r="BE5417" s="335">
        <v>0</v>
      </c>
      <c r="BG5417" s="826"/>
      <c r="BH5417" s="607"/>
    </row>
    <row r="5418" spans="1:66" ht="12.75" customHeight="1" x14ac:dyDescent="0.25">
      <c r="A5418" s="21"/>
      <c r="B5418" s="112"/>
      <c r="C5418" s="116"/>
      <c r="D5418" s="623"/>
      <c r="E5418" s="278"/>
      <c r="F5418" s="116"/>
      <c r="G5418" s="700"/>
      <c r="H5418" s="888"/>
      <c r="I5418" s="580"/>
      <c r="J5418" s="573"/>
      <c r="K5418" s="405" t="s">
        <v>96</v>
      </c>
      <c r="L5418" s="738">
        <v>0</v>
      </c>
      <c r="M5418" s="739">
        <v>0</v>
      </c>
      <c r="N5418" s="929">
        <v>0</v>
      </c>
      <c r="O5418" s="530">
        <v>0</v>
      </c>
      <c r="P5418" s="530">
        <v>0</v>
      </c>
      <c r="Q5418" s="641">
        <v>0</v>
      </c>
      <c r="R5418" s="537">
        <v>0</v>
      </c>
      <c r="S5418" s="537">
        <v>0</v>
      </c>
      <c r="T5418" s="537">
        <v>0</v>
      </c>
      <c r="U5418" s="537">
        <v>0</v>
      </c>
      <c r="V5418" s="537">
        <v>0</v>
      </c>
      <c r="W5418" s="530"/>
      <c r="X5418" s="142">
        <v>0</v>
      </c>
      <c r="Y5418" s="142">
        <v>0</v>
      </c>
      <c r="Z5418" s="537">
        <v>0</v>
      </c>
      <c r="AA5418" s="537">
        <v>0</v>
      </c>
      <c r="AB5418" s="530"/>
      <c r="AC5418" s="142">
        <v>0</v>
      </c>
      <c r="AD5418" s="530">
        <v>0</v>
      </c>
      <c r="AE5418" s="842">
        <v>0</v>
      </c>
      <c r="AF5418" s="929">
        <v>0</v>
      </c>
      <c r="AG5418" s="530">
        <v>0</v>
      </c>
      <c r="AH5418" s="530">
        <v>0</v>
      </c>
      <c r="AI5418" s="641">
        <v>0</v>
      </c>
      <c r="AJ5418" s="537">
        <v>0</v>
      </c>
      <c r="AK5418" s="537">
        <v>0</v>
      </c>
      <c r="AL5418" s="537">
        <v>0</v>
      </c>
      <c r="AM5418" s="537">
        <v>0</v>
      </c>
      <c r="AN5418" s="537">
        <v>0</v>
      </c>
      <c r="AO5418" s="530"/>
      <c r="AP5418" s="142">
        <v>0</v>
      </c>
      <c r="AQ5418" s="142">
        <v>0</v>
      </c>
      <c r="AR5418" s="537">
        <v>0</v>
      </c>
      <c r="AS5418" s="537">
        <v>0</v>
      </c>
      <c r="AT5418" s="530"/>
      <c r="AU5418" s="142">
        <v>0</v>
      </c>
      <c r="AV5418" s="530">
        <v>0</v>
      </c>
      <c r="AW5418" s="842">
        <v>0</v>
      </c>
      <c r="AX5418" s="115">
        <v>0</v>
      </c>
      <c r="AY5418" s="5">
        <v>0</v>
      </c>
      <c r="AZ5418" s="5">
        <v>0</v>
      </c>
      <c r="BA5418" s="335">
        <v>0</v>
      </c>
      <c r="BB5418" s="23">
        <v>0</v>
      </c>
      <c r="BC5418" s="5">
        <v>0</v>
      </c>
      <c r="BD5418" s="5">
        <v>0</v>
      </c>
      <c r="BE5418" s="335">
        <v>0</v>
      </c>
      <c r="BG5418" s="826"/>
      <c r="BH5418" s="607"/>
    </row>
    <row r="5419" spans="1:66" s="28" customFormat="1" ht="12.75" customHeight="1" x14ac:dyDescent="0.25">
      <c r="A5419" s="21"/>
      <c r="B5419" s="112"/>
      <c r="C5419" s="116"/>
      <c r="D5419" s="623"/>
      <c r="E5419" s="278"/>
      <c r="F5419" s="116"/>
      <c r="G5419" s="700"/>
      <c r="H5419" s="888"/>
      <c r="I5419" s="580"/>
      <c r="J5419" s="573"/>
      <c r="K5419" s="405" t="s">
        <v>209</v>
      </c>
      <c r="L5419" s="738">
        <v>0</v>
      </c>
      <c r="M5419" s="739">
        <v>0</v>
      </c>
      <c r="N5419" s="929">
        <v>0</v>
      </c>
      <c r="O5419" s="530">
        <v>0</v>
      </c>
      <c r="P5419" s="530">
        <v>0</v>
      </c>
      <c r="Q5419" s="641">
        <v>0</v>
      </c>
      <c r="R5419" s="537">
        <v>0</v>
      </c>
      <c r="S5419" s="537">
        <v>0</v>
      </c>
      <c r="T5419" s="537">
        <v>0</v>
      </c>
      <c r="U5419" s="537">
        <v>0</v>
      </c>
      <c r="V5419" s="537">
        <v>0</v>
      </c>
      <c r="W5419" s="530"/>
      <c r="X5419" s="142">
        <v>0</v>
      </c>
      <c r="Y5419" s="142">
        <v>0</v>
      </c>
      <c r="Z5419" s="537">
        <v>0</v>
      </c>
      <c r="AA5419" s="537">
        <v>0</v>
      </c>
      <c r="AB5419" s="530"/>
      <c r="AC5419" s="142">
        <v>0</v>
      </c>
      <c r="AD5419" s="530">
        <v>0</v>
      </c>
      <c r="AE5419" s="842">
        <v>0</v>
      </c>
      <c r="AF5419" s="929">
        <v>0</v>
      </c>
      <c r="AG5419" s="530">
        <v>0</v>
      </c>
      <c r="AH5419" s="530">
        <v>0</v>
      </c>
      <c r="AI5419" s="641">
        <v>0</v>
      </c>
      <c r="AJ5419" s="537">
        <v>0</v>
      </c>
      <c r="AK5419" s="537">
        <v>0</v>
      </c>
      <c r="AL5419" s="537">
        <v>0</v>
      </c>
      <c r="AM5419" s="537">
        <v>0</v>
      </c>
      <c r="AN5419" s="537">
        <v>0</v>
      </c>
      <c r="AO5419" s="530"/>
      <c r="AP5419" s="142">
        <v>0</v>
      </c>
      <c r="AQ5419" s="142">
        <v>0</v>
      </c>
      <c r="AR5419" s="537">
        <v>0</v>
      </c>
      <c r="AS5419" s="537">
        <v>0</v>
      </c>
      <c r="AT5419" s="530"/>
      <c r="AU5419" s="142">
        <v>0</v>
      </c>
      <c r="AV5419" s="530">
        <v>0</v>
      </c>
      <c r="AW5419" s="842">
        <v>0</v>
      </c>
      <c r="AX5419" s="115">
        <v>0</v>
      </c>
      <c r="AY5419" s="5">
        <v>0</v>
      </c>
      <c r="AZ5419" s="5">
        <v>0</v>
      </c>
      <c r="BA5419" s="335">
        <v>0</v>
      </c>
      <c r="BB5419" s="23">
        <v>0</v>
      </c>
      <c r="BC5419" s="5">
        <v>0</v>
      </c>
      <c r="BD5419" s="5">
        <v>0</v>
      </c>
      <c r="BE5419" s="335">
        <v>0</v>
      </c>
      <c r="BF5419" s="41"/>
      <c r="BG5419" s="826"/>
      <c r="BH5419" s="607"/>
      <c r="BI5419" s="41"/>
      <c r="BJ5419" s="41"/>
      <c r="BK5419" s="41"/>
      <c r="BL5419" s="41"/>
      <c r="BM5419" s="41"/>
      <c r="BN5419" s="41"/>
    </row>
    <row r="5420" spans="1:66" ht="12.75" customHeight="1" x14ac:dyDescent="0.25">
      <c r="A5420" s="21"/>
      <c r="B5420" s="112"/>
      <c r="C5420" s="116"/>
      <c r="D5420" s="623"/>
      <c r="E5420" s="278"/>
      <c r="F5420" s="116"/>
      <c r="G5420" s="700"/>
      <c r="H5420" s="888"/>
      <c r="I5420" s="580"/>
      <c r="J5420" s="573"/>
      <c r="K5420" s="405" t="s">
        <v>210</v>
      </c>
      <c r="L5420" s="738">
        <v>0</v>
      </c>
      <c r="M5420" s="739">
        <v>0</v>
      </c>
      <c r="N5420" s="929">
        <v>0</v>
      </c>
      <c r="O5420" s="530">
        <v>0</v>
      </c>
      <c r="P5420" s="530">
        <v>0</v>
      </c>
      <c r="Q5420" s="641">
        <v>0</v>
      </c>
      <c r="R5420" s="537">
        <v>0</v>
      </c>
      <c r="S5420" s="537">
        <v>0</v>
      </c>
      <c r="T5420" s="537">
        <v>0</v>
      </c>
      <c r="U5420" s="537">
        <v>0</v>
      </c>
      <c r="V5420" s="537">
        <v>0</v>
      </c>
      <c r="W5420" s="530"/>
      <c r="X5420" s="142">
        <v>0</v>
      </c>
      <c r="Y5420" s="142">
        <v>0</v>
      </c>
      <c r="Z5420" s="537">
        <v>0</v>
      </c>
      <c r="AA5420" s="537">
        <v>0</v>
      </c>
      <c r="AB5420" s="530"/>
      <c r="AC5420" s="142">
        <v>0</v>
      </c>
      <c r="AD5420" s="530">
        <v>0</v>
      </c>
      <c r="AE5420" s="842">
        <v>0</v>
      </c>
      <c r="AF5420" s="929">
        <v>0</v>
      </c>
      <c r="AG5420" s="530">
        <v>0</v>
      </c>
      <c r="AH5420" s="530">
        <v>0</v>
      </c>
      <c r="AI5420" s="641">
        <v>0</v>
      </c>
      <c r="AJ5420" s="537">
        <v>0</v>
      </c>
      <c r="AK5420" s="537">
        <v>0</v>
      </c>
      <c r="AL5420" s="537">
        <v>0</v>
      </c>
      <c r="AM5420" s="537">
        <v>0</v>
      </c>
      <c r="AN5420" s="537">
        <v>0</v>
      </c>
      <c r="AO5420" s="530"/>
      <c r="AP5420" s="142">
        <v>0</v>
      </c>
      <c r="AQ5420" s="142">
        <v>0</v>
      </c>
      <c r="AR5420" s="537">
        <v>0</v>
      </c>
      <c r="AS5420" s="537">
        <v>0</v>
      </c>
      <c r="AT5420" s="530"/>
      <c r="AU5420" s="142">
        <v>0</v>
      </c>
      <c r="AV5420" s="530">
        <v>0</v>
      </c>
      <c r="AW5420" s="842">
        <v>0</v>
      </c>
      <c r="AX5420" s="115">
        <v>0</v>
      </c>
      <c r="AY5420" s="5">
        <v>0</v>
      </c>
      <c r="AZ5420" s="5">
        <v>0</v>
      </c>
      <c r="BA5420" s="335">
        <v>0</v>
      </c>
      <c r="BB5420" s="23">
        <v>0</v>
      </c>
      <c r="BC5420" s="5">
        <v>0</v>
      </c>
      <c r="BD5420" s="5">
        <v>0</v>
      </c>
      <c r="BE5420" s="335">
        <v>0</v>
      </c>
      <c r="BG5420" s="826"/>
      <c r="BH5420" s="607"/>
    </row>
    <row r="5421" spans="1:66" ht="12.75" customHeight="1" x14ac:dyDescent="0.25">
      <c r="A5421" s="21"/>
      <c r="B5421" s="112"/>
      <c r="C5421" s="116"/>
      <c r="D5421" s="623"/>
      <c r="E5421" s="278"/>
      <c r="F5421" s="116"/>
      <c r="G5421" s="700"/>
      <c r="H5421" s="888"/>
      <c r="I5421" s="580"/>
      <c r="J5421" s="573"/>
      <c r="K5421" s="406" t="s">
        <v>53</v>
      </c>
      <c r="L5421" s="738">
        <v>0</v>
      </c>
      <c r="M5421" s="739">
        <v>0</v>
      </c>
      <c r="N5421" s="929">
        <v>0</v>
      </c>
      <c r="O5421" s="530">
        <v>0</v>
      </c>
      <c r="P5421" s="530">
        <v>0</v>
      </c>
      <c r="Q5421" s="641">
        <v>0</v>
      </c>
      <c r="R5421" s="537">
        <v>0</v>
      </c>
      <c r="S5421" s="537">
        <v>0</v>
      </c>
      <c r="T5421" s="537">
        <v>0</v>
      </c>
      <c r="U5421" s="537">
        <v>0</v>
      </c>
      <c r="V5421" s="537">
        <v>0</v>
      </c>
      <c r="W5421" s="530"/>
      <c r="X5421" s="142">
        <v>0</v>
      </c>
      <c r="Y5421" s="142">
        <v>0</v>
      </c>
      <c r="Z5421" s="537">
        <v>0</v>
      </c>
      <c r="AA5421" s="537">
        <v>0</v>
      </c>
      <c r="AB5421" s="530"/>
      <c r="AC5421" s="142">
        <v>0</v>
      </c>
      <c r="AD5421" s="530">
        <v>0</v>
      </c>
      <c r="AE5421" s="842">
        <v>0</v>
      </c>
      <c r="AF5421" s="929">
        <v>0</v>
      </c>
      <c r="AG5421" s="530">
        <v>0</v>
      </c>
      <c r="AH5421" s="530">
        <v>0</v>
      </c>
      <c r="AI5421" s="641">
        <v>0</v>
      </c>
      <c r="AJ5421" s="537">
        <v>0</v>
      </c>
      <c r="AK5421" s="537">
        <v>0</v>
      </c>
      <c r="AL5421" s="537">
        <v>0</v>
      </c>
      <c r="AM5421" s="537">
        <v>0</v>
      </c>
      <c r="AN5421" s="537">
        <v>0</v>
      </c>
      <c r="AO5421" s="530"/>
      <c r="AP5421" s="142">
        <v>0</v>
      </c>
      <c r="AQ5421" s="142">
        <v>0</v>
      </c>
      <c r="AR5421" s="537">
        <v>0</v>
      </c>
      <c r="AS5421" s="537">
        <v>0</v>
      </c>
      <c r="AT5421" s="530"/>
      <c r="AU5421" s="142">
        <v>0</v>
      </c>
      <c r="AV5421" s="530">
        <v>0</v>
      </c>
      <c r="AW5421" s="842">
        <v>0</v>
      </c>
      <c r="AX5421" s="115">
        <v>0</v>
      </c>
      <c r="AY5421" s="5">
        <v>0</v>
      </c>
      <c r="AZ5421" s="5">
        <v>0</v>
      </c>
      <c r="BA5421" s="335">
        <v>0</v>
      </c>
      <c r="BB5421" s="23">
        <v>0</v>
      </c>
      <c r="BC5421" s="5">
        <v>0</v>
      </c>
      <c r="BD5421" s="5">
        <v>0</v>
      </c>
      <c r="BE5421" s="335">
        <v>0</v>
      </c>
      <c r="BG5421" s="826"/>
      <c r="BH5421" s="607"/>
    </row>
    <row r="5422" spans="1:66" ht="12.75" customHeight="1" x14ac:dyDescent="0.25">
      <c r="A5422" s="21"/>
      <c r="B5422" s="112"/>
      <c r="C5422" s="116"/>
      <c r="D5422" s="623"/>
      <c r="E5422" s="278"/>
      <c r="F5422" s="116"/>
      <c r="G5422" s="700"/>
      <c r="H5422" s="888"/>
      <c r="I5422" s="580"/>
      <c r="J5422" s="573"/>
      <c r="K5422" s="406"/>
      <c r="L5422" s="738"/>
      <c r="M5422" s="739"/>
      <c r="N5422" s="929"/>
      <c r="O5422" s="530"/>
      <c r="P5422" s="530"/>
      <c r="Q5422" s="641"/>
      <c r="R5422" s="537"/>
      <c r="S5422" s="537"/>
      <c r="T5422" s="537"/>
      <c r="U5422" s="537"/>
      <c r="V5422" s="537"/>
      <c r="W5422" s="531"/>
      <c r="X5422" s="140"/>
      <c r="Y5422" s="140"/>
      <c r="Z5422" s="551"/>
      <c r="AA5422" s="551"/>
      <c r="AB5422" s="531"/>
      <c r="AC5422" s="142"/>
      <c r="AD5422" s="530"/>
      <c r="AE5422" s="842"/>
      <c r="AF5422" s="929"/>
      <c r="AG5422" s="530"/>
      <c r="AH5422" s="530"/>
      <c r="AI5422" s="641"/>
      <c r="AJ5422" s="537"/>
      <c r="AK5422" s="537"/>
      <c r="AL5422" s="537"/>
      <c r="AM5422" s="537"/>
      <c r="AN5422" s="537"/>
      <c r="AO5422" s="531"/>
      <c r="AP5422" s="140"/>
      <c r="AQ5422" s="140"/>
      <c r="AR5422" s="551"/>
      <c r="AS5422" s="551"/>
      <c r="AT5422" s="531"/>
      <c r="AU5422" s="142"/>
      <c r="AV5422" s="530"/>
      <c r="AW5422" s="842"/>
      <c r="AX5422" s="115"/>
      <c r="AY5422" s="5"/>
      <c r="AZ5422" s="5"/>
      <c r="BA5422" s="335"/>
      <c r="BC5422" s="5"/>
      <c r="BD5422" s="5"/>
      <c r="BE5422" s="335"/>
      <c r="BG5422" s="826"/>
      <c r="BH5422" s="607"/>
    </row>
    <row r="5423" spans="1:66" ht="12.75" customHeight="1" x14ac:dyDescent="0.25">
      <c r="A5423" s="21"/>
      <c r="B5423" s="112"/>
      <c r="C5423" s="116"/>
      <c r="D5423" s="623"/>
      <c r="E5423" s="278"/>
      <c r="F5423" s="116"/>
      <c r="G5423" s="700"/>
      <c r="H5423" s="888"/>
      <c r="I5423" s="580"/>
      <c r="J5423" s="573"/>
      <c r="K5423" s="406"/>
      <c r="L5423" s="738"/>
      <c r="M5423" s="739"/>
      <c r="N5423" s="929"/>
      <c r="O5423" s="530"/>
      <c r="P5423" s="530"/>
      <c r="Q5423" s="641"/>
      <c r="R5423" s="537"/>
      <c r="S5423" s="537"/>
      <c r="T5423" s="537"/>
      <c r="U5423" s="537"/>
      <c r="V5423" s="537"/>
      <c r="W5423" s="531"/>
      <c r="X5423" s="140"/>
      <c r="Y5423" s="140"/>
      <c r="Z5423" s="551"/>
      <c r="AA5423" s="551"/>
      <c r="AB5423" s="531"/>
      <c r="AC5423" s="142"/>
      <c r="AD5423" s="530"/>
      <c r="AE5423" s="842"/>
      <c r="AF5423" s="929"/>
      <c r="AG5423" s="530"/>
      <c r="AH5423" s="530"/>
      <c r="AI5423" s="641"/>
      <c r="AJ5423" s="537"/>
      <c r="AK5423" s="537"/>
      <c r="AL5423" s="537"/>
      <c r="AM5423" s="537"/>
      <c r="AN5423" s="537"/>
      <c r="AO5423" s="531"/>
      <c r="AP5423" s="140"/>
      <c r="AQ5423" s="140"/>
      <c r="AR5423" s="551"/>
      <c r="AS5423" s="551"/>
      <c r="AT5423" s="531"/>
      <c r="AU5423" s="142"/>
      <c r="AV5423" s="530"/>
      <c r="AW5423" s="842"/>
      <c r="AX5423" s="115"/>
      <c r="AY5423" s="5"/>
      <c r="AZ5423" s="5"/>
      <c r="BA5423" s="335"/>
      <c r="BC5423" s="5"/>
      <c r="BD5423" s="5"/>
      <c r="BE5423" s="335"/>
      <c r="BG5423" s="826"/>
      <c r="BH5423" s="607"/>
    </row>
    <row r="5424" spans="1:66" ht="12.75" customHeight="1" x14ac:dyDescent="0.25">
      <c r="A5424" s="222"/>
      <c r="C5424" s="116"/>
      <c r="D5424" s="620"/>
      <c r="F5424" s="117"/>
      <c r="G5424" s="694"/>
      <c r="H5424" s="878"/>
      <c r="I5424" s="397"/>
      <c r="J5424" s="380"/>
      <c r="K5424" s="450" t="s">
        <v>6659</v>
      </c>
      <c r="L5424" s="731"/>
      <c r="M5424" s="732"/>
      <c r="N5424" s="931"/>
      <c r="O5424" s="923"/>
      <c r="P5424" s="923"/>
      <c r="Q5424" s="641"/>
      <c r="R5424" s="537"/>
      <c r="S5424" s="537"/>
      <c r="T5424" s="537"/>
      <c r="U5424" s="537"/>
      <c r="V5424" s="537"/>
      <c r="W5424" s="531"/>
      <c r="X5424" s="141"/>
      <c r="Y5424" s="141"/>
      <c r="Z5424" s="552"/>
      <c r="AA5424" s="552"/>
      <c r="AB5424" s="531"/>
      <c r="AC5424" s="593"/>
      <c r="AD5424" s="923"/>
      <c r="AE5424" s="846"/>
      <c r="AF5424" s="931"/>
      <c r="AG5424" s="923"/>
      <c r="AH5424" s="923"/>
      <c r="AI5424" s="641"/>
      <c r="AJ5424" s="537"/>
      <c r="AK5424" s="537"/>
      <c r="AL5424" s="537"/>
      <c r="AM5424" s="537"/>
      <c r="AN5424" s="537"/>
      <c r="AO5424" s="531"/>
      <c r="AP5424" s="141"/>
      <c r="AQ5424" s="141"/>
      <c r="AR5424" s="552"/>
      <c r="AS5424" s="552"/>
      <c r="AT5424" s="531"/>
      <c r="AU5424" s="593"/>
      <c r="AV5424" s="923"/>
      <c r="AW5424" s="846"/>
      <c r="AX5424" s="121"/>
      <c r="AY5424" s="111"/>
      <c r="AZ5424" s="111"/>
      <c r="BA5424" s="343"/>
      <c r="BB5424" s="324"/>
      <c r="BC5424" s="111"/>
      <c r="BD5424" s="111"/>
      <c r="BE5424" s="343"/>
      <c r="BG5424" s="826"/>
      <c r="BH5424" s="607"/>
    </row>
    <row r="5425" spans="1:60" ht="20.399999999999999" x14ac:dyDescent="0.25">
      <c r="A5425" s="222"/>
      <c r="C5425" s="116"/>
      <c r="D5425" s="620"/>
      <c r="F5425" s="117"/>
      <c r="G5425" s="694"/>
      <c r="H5425" s="878"/>
      <c r="I5425" s="397"/>
      <c r="J5425" s="380"/>
      <c r="K5425" s="451" t="s">
        <v>622</v>
      </c>
      <c r="L5425" s="731"/>
      <c r="M5425" s="732"/>
      <c r="N5425" s="931"/>
      <c r="O5425" s="923"/>
      <c r="P5425" s="923"/>
      <c r="Q5425" s="641"/>
      <c r="R5425" s="537"/>
      <c r="S5425" s="537"/>
      <c r="T5425" s="537"/>
      <c r="U5425" s="537"/>
      <c r="V5425" s="537"/>
      <c r="W5425" s="531"/>
      <c r="X5425" s="141"/>
      <c r="Y5425" s="141"/>
      <c r="Z5425" s="552"/>
      <c r="AA5425" s="552"/>
      <c r="AB5425" s="531"/>
      <c r="AC5425" s="593"/>
      <c r="AD5425" s="923"/>
      <c r="AE5425" s="846"/>
      <c r="AF5425" s="931"/>
      <c r="AG5425" s="923"/>
      <c r="AH5425" s="923"/>
      <c r="AI5425" s="641"/>
      <c r="AJ5425" s="537"/>
      <c r="AK5425" s="537"/>
      <c r="AL5425" s="537"/>
      <c r="AM5425" s="537"/>
      <c r="AN5425" s="537"/>
      <c r="AO5425" s="531"/>
      <c r="AP5425" s="141"/>
      <c r="AQ5425" s="141"/>
      <c r="AR5425" s="552"/>
      <c r="AS5425" s="552"/>
      <c r="AT5425" s="531"/>
      <c r="AU5425" s="593"/>
      <c r="AV5425" s="923"/>
      <c r="AW5425" s="846"/>
      <c r="AX5425" s="121"/>
      <c r="AY5425" s="111"/>
      <c r="AZ5425" s="111"/>
      <c r="BA5425" s="343"/>
      <c r="BB5425" s="324"/>
      <c r="BC5425" s="111"/>
      <c r="BD5425" s="111"/>
      <c r="BE5425" s="343"/>
      <c r="BG5425" s="826"/>
      <c r="BH5425" s="607"/>
    </row>
    <row r="5426" spans="1:60" ht="12.75" customHeight="1" x14ac:dyDescent="0.25">
      <c r="A5426" s="222"/>
      <c r="C5426" s="116"/>
      <c r="D5426" s="620"/>
      <c r="F5426" s="117"/>
      <c r="G5426" s="694"/>
      <c r="H5426" s="878"/>
      <c r="I5426" s="397"/>
      <c r="J5426" s="380"/>
      <c r="K5426" s="408"/>
      <c r="L5426" s="731"/>
      <c r="M5426" s="732"/>
      <c r="N5426" s="931"/>
      <c r="O5426" s="923"/>
      <c r="P5426" s="923"/>
      <c r="Q5426" s="641"/>
      <c r="R5426" s="537"/>
      <c r="S5426" s="537"/>
      <c r="T5426" s="537"/>
      <c r="U5426" s="537"/>
      <c r="V5426" s="537"/>
      <c r="W5426" s="531"/>
      <c r="X5426" s="141"/>
      <c r="Y5426" s="141"/>
      <c r="Z5426" s="552"/>
      <c r="AA5426" s="552"/>
      <c r="AB5426" s="531"/>
      <c r="AC5426" s="593"/>
      <c r="AD5426" s="923"/>
      <c r="AE5426" s="846"/>
      <c r="AF5426" s="931"/>
      <c r="AG5426" s="923"/>
      <c r="AH5426" s="923"/>
      <c r="AI5426" s="641"/>
      <c r="AJ5426" s="537"/>
      <c r="AK5426" s="537"/>
      <c r="AL5426" s="537"/>
      <c r="AM5426" s="537"/>
      <c r="AN5426" s="537"/>
      <c r="AO5426" s="531"/>
      <c r="AP5426" s="141"/>
      <c r="AQ5426" s="141"/>
      <c r="AR5426" s="552"/>
      <c r="AS5426" s="552"/>
      <c r="AT5426" s="531"/>
      <c r="AU5426" s="593"/>
      <c r="AV5426" s="923"/>
      <c r="AW5426" s="846"/>
      <c r="AX5426" s="121"/>
      <c r="AY5426" s="111"/>
      <c r="AZ5426" s="111"/>
      <c r="BA5426" s="343"/>
      <c r="BB5426" s="324"/>
      <c r="BC5426" s="111"/>
      <c r="BD5426" s="111"/>
      <c r="BE5426" s="343"/>
      <c r="BG5426" s="826"/>
      <c r="BH5426" s="607"/>
    </row>
    <row r="5427" spans="1:60" ht="35.1" customHeight="1" x14ac:dyDescent="0.25">
      <c r="A5427" s="21" t="s">
        <v>6128</v>
      </c>
      <c r="B5427" s="112">
        <v>15</v>
      </c>
      <c r="C5427" s="116" t="s">
        <v>71</v>
      </c>
      <c r="D5427" s="623">
        <v>2009</v>
      </c>
      <c r="E5427" s="284"/>
      <c r="F5427" s="116"/>
      <c r="G5427" s="700">
        <v>1</v>
      </c>
      <c r="H5427" s="888" t="str">
        <f t="shared" si="8008"/>
        <v>065</v>
      </c>
      <c r="I5427" s="397" t="s">
        <v>3266</v>
      </c>
      <c r="J5427" s="573" t="s">
        <v>2441</v>
      </c>
      <c r="K5427" s="422" t="s">
        <v>3904</v>
      </c>
      <c r="L5427" s="731"/>
      <c r="M5427" s="732"/>
      <c r="N5427" s="929"/>
      <c r="O5427" s="530"/>
      <c r="P5427" s="530"/>
      <c r="Q5427" s="657"/>
      <c r="R5427" s="543"/>
      <c r="S5427" s="543"/>
      <c r="T5427" s="543"/>
      <c r="U5427" s="543"/>
      <c r="V5427" s="543"/>
      <c r="W5427" s="686"/>
      <c r="X5427" s="140"/>
      <c r="Y5427" s="140"/>
      <c r="Z5427" s="551"/>
      <c r="AA5427" s="551"/>
      <c r="AB5427" s="686"/>
      <c r="AC5427" s="142"/>
      <c r="AD5427" s="530"/>
      <c r="AE5427" s="842"/>
      <c r="AF5427" s="929"/>
      <c r="AG5427" s="530"/>
      <c r="AH5427" s="530"/>
      <c r="AI5427" s="641"/>
      <c r="AJ5427" s="537"/>
      <c r="AK5427" s="537"/>
      <c r="AL5427" s="537"/>
      <c r="AM5427" s="537"/>
      <c r="AN5427" s="537"/>
      <c r="AO5427" s="686"/>
      <c r="AP5427" s="140"/>
      <c r="AQ5427" s="140"/>
      <c r="AR5427" s="551"/>
      <c r="AS5427" s="551"/>
      <c r="AT5427" s="686"/>
      <c r="AU5427" s="142"/>
      <c r="AV5427" s="530"/>
      <c r="AW5427" s="842"/>
      <c r="AX5427" s="115"/>
      <c r="AY5427" s="5"/>
      <c r="AZ5427" s="5"/>
      <c r="BA5427" s="335"/>
      <c r="BC5427" s="5"/>
      <c r="BD5427" s="5"/>
      <c r="BE5427" s="335"/>
      <c r="BG5427" s="826" t="str">
        <f>RIGHT(LEFT(I5427,3),2)&amp;"."&amp;RIGHT(LEFT(I5427,5),2)</f>
        <v>01.00</v>
      </c>
      <c r="BH5427" s="607" t="b">
        <f>COUNTIF('Codes SEC'!$B$2:$B$250,Ministres!BG5427)&gt;0</f>
        <v>1</v>
      </c>
    </row>
    <row r="5428" spans="1:60" ht="12.75" customHeight="1" x14ac:dyDescent="0.25">
      <c r="A5428" s="21"/>
      <c r="B5428" s="112"/>
      <c r="C5428" s="116"/>
      <c r="D5428" s="623"/>
      <c r="E5428" s="278"/>
      <c r="F5428" s="116"/>
      <c r="G5428" s="700"/>
      <c r="H5428" s="888"/>
      <c r="I5428" s="580"/>
      <c r="J5428" s="380"/>
      <c r="K5428" s="429" t="s">
        <v>20</v>
      </c>
      <c r="L5428" s="731">
        <v>2106</v>
      </c>
      <c r="M5428" s="752">
        <v>2586</v>
      </c>
      <c r="N5428" s="931"/>
      <c r="O5428" s="530">
        <f t="shared" ref="O5428:O5432" si="8051">IF(N5428&gt;L5428,"0 ",N5428-L5428)</f>
        <v>-2106</v>
      </c>
      <c r="P5428" s="530" t="str">
        <f t="shared" ref="P5428:P5432" si="8052">IF(N5428&lt;L5428,"0 ",N5428-L5428)</f>
        <v xml:space="preserve">0 </v>
      </c>
      <c r="Q5428" s="658"/>
      <c r="R5428" s="544"/>
      <c r="S5428" s="544"/>
      <c r="T5428" s="544"/>
      <c r="U5428" s="544"/>
      <c r="V5428" s="544"/>
      <c r="W5428" s="687"/>
      <c r="X5428" s="141"/>
      <c r="Y5428" s="141"/>
      <c r="Z5428" s="552"/>
      <c r="AA5428" s="552"/>
      <c r="AB5428" s="687"/>
      <c r="AC5428" s="593"/>
      <c r="AD5428" s="530">
        <f t="shared" ref="AD5428:AD5432" si="8053">X5428+Y5428+AC5428</f>
        <v>0</v>
      </c>
      <c r="AE5428" s="842">
        <f t="shared" ref="AE5428:AE5432" si="8054">N5428+AD5428</f>
        <v>0</v>
      </c>
      <c r="AF5428" s="931"/>
      <c r="AG5428" s="530">
        <f t="shared" ref="AG5428:AG5432" si="8055">IF(AF5428&gt;M5428,"0 ",AF5428-M5428)</f>
        <v>-2586</v>
      </c>
      <c r="AH5428" s="530" t="str">
        <f t="shared" ref="AH5428:AH5432" si="8056">IF(AF5428&lt;M5428,"0 ",AF5428-M5428)</f>
        <v xml:space="preserve">0 </v>
      </c>
      <c r="AI5428" s="641"/>
      <c r="AJ5428" s="537"/>
      <c r="AK5428" s="537"/>
      <c r="AL5428" s="537"/>
      <c r="AM5428" s="537"/>
      <c r="AN5428" s="537"/>
      <c r="AO5428" s="687"/>
      <c r="AP5428" s="141"/>
      <c r="AQ5428" s="141"/>
      <c r="AR5428" s="552"/>
      <c r="AS5428" s="552"/>
      <c r="AT5428" s="687"/>
      <c r="AU5428" s="593"/>
      <c r="AV5428" s="530">
        <f t="shared" ref="AV5428:AV5432" si="8057">AP5428+AQ5428+AU5428</f>
        <v>0</v>
      </c>
      <c r="AW5428" s="842">
        <f t="shared" ref="AW5428:AW5432" si="8058">AF5428+AV5428</f>
        <v>0</v>
      </c>
      <c r="AX5428" s="115">
        <f>L5428</f>
        <v>2106</v>
      </c>
      <c r="AY5428" s="5">
        <f>AE5428</f>
        <v>0</v>
      </c>
      <c r="AZ5428" s="7">
        <f>AY5428-AX5428</f>
        <v>-2106</v>
      </c>
      <c r="BA5428" s="335">
        <f>AZ5428/AX5428</f>
        <v>-1</v>
      </c>
      <c r="BB5428" s="23">
        <f>M5428</f>
        <v>2586</v>
      </c>
      <c r="BC5428" s="5">
        <f>AW5428</f>
        <v>0</v>
      </c>
      <c r="BD5428" s="7">
        <f>BC5428-BB5428</f>
        <v>-2586</v>
      </c>
      <c r="BE5428" s="335">
        <f>BD5428/BB5428</f>
        <v>-1</v>
      </c>
      <c r="BG5428" s="826"/>
      <c r="BH5428" s="607"/>
    </row>
    <row r="5429" spans="1:60" ht="12.75" customHeight="1" x14ac:dyDescent="0.25">
      <c r="A5429" s="21"/>
      <c r="B5429" s="112"/>
      <c r="C5429" s="116"/>
      <c r="D5429" s="623"/>
      <c r="E5429" s="278"/>
      <c r="F5429" s="116"/>
      <c r="G5429" s="700"/>
      <c r="H5429" s="888"/>
      <c r="I5429" s="580"/>
      <c r="J5429" s="380"/>
      <c r="K5429" s="429" t="s">
        <v>85</v>
      </c>
      <c r="L5429" s="731">
        <v>794</v>
      </c>
      <c r="M5429" s="752">
        <v>794</v>
      </c>
      <c r="N5429" s="931"/>
      <c r="O5429" s="530">
        <f t="shared" si="8051"/>
        <v>-794</v>
      </c>
      <c r="P5429" s="530" t="str">
        <f t="shared" si="8052"/>
        <v xml:space="preserve">0 </v>
      </c>
      <c r="Q5429" s="658"/>
      <c r="R5429" s="544"/>
      <c r="S5429" s="544"/>
      <c r="T5429" s="544"/>
      <c r="U5429" s="544"/>
      <c r="V5429" s="544"/>
      <c r="W5429" s="687"/>
      <c r="X5429" s="141"/>
      <c r="Y5429" s="141"/>
      <c r="Z5429" s="552"/>
      <c r="AA5429" s="552"/>
      <c r="AB5429" s="687"/>
      <c r="AC5429" s="593"/>
      <c r="AD5429" s="530">
        <f t="shared" si="8053"/>
        <v>0</v>
      </c>
      <c r="AE5429" s="842">
        <f t="shared" si="8054"/>
        <v>0</v>
      </c>
      <c r="AF5429" s="931"/>
      <c r="AG5429" s="530">
        <f t="shared" si="8055"/>
        <v>-794</v>
      </c>
      <c r="AH5429" s="530" t="str">
        <f t="shared" si="8056"/>
        <v xml:space="preserve">0 </v>
      </c>
      <c r="AI5429" s="641"/>
      <c r="AJ5429" s="537"/>
      <c r="AK5429" s="537"/>
      <c r="AL5429" s="537"/>
      <c r="AM5429" s="537"/>
      <c r="AN5429" s="537"/>
      <c r="AO5429" s="687"/>
      <c r="AP5429" s="141"/>
      <c r="AQ5429" s="141"/>
      <c r="AR5429" s="552"/>
      <c r="AS5429" s="552"/>
      <c r="AT5429" s="687"/>
      <c r="AU5429" s="593"/>
      <c r="AV5429" s="530">
        <f t="shared" si="8057"/>
        <v>0</v>
      </c>
      <c r="AW5429" s="842">
        <f t="shared" si="8058"/>
        <v>0</v>
      </c>
      <c r="AX5429" s="115">
        <f>L5429</f>
        <v>794</v>
      </c>
      <c r="AY5429" s="5">
        <f>AE5429</f>
        <v>0</v>
      </c>
      <c r="AZ5429" s="7">
        <f>AY5429-AX5429</f>
        <v>-794</v>
      </c>
      <c r="BA5429" s="335">
        <f>AZ5429/AX5429</f>
        <v>-1</v>
      </c>
      <c r="BB5429" s="23">
        <f>M5429</f>
        <v>794</v>
      </c>
      <c r="BC5429" s="5">
        <f>AW5429</f>
        <v>0</v>
      </c>
      <c r="BD5429" s="7">
        <f>BC5429-BB5429</f>
        <v>-794</v>
      </c>
      <c r="BE5429" s="335">
        <f>BD5429/BB5429</f>
        <v>-1</v>
      </c>
      <c r="BG5429" s="826"/>
      <c r="BH5429" s="607"/>
    </row>
    <row r="5430" spans="1:60" ht="12.75" customHeight="1" x14ac:dyDescent="0.25">
      <c r="A5430" s="21"/>
      <c r="B5430" s="112"/>
      <c r="C5430" s="116"/>
      <c r="D5430" s="623"/>
      <c r="E5430" s="278"/>
      <c r="F5430" s="116"/>
      <c r="G5430" s="700"/>
      <c r="H5430" s="888"/>
      <c r="I5430" s="580"/>
      <c r="J5430" s="380"/>
      <c r="K5430" s="429" t="s">
        <v>86</v>
      </c>
      <c r="L5430" s="731">
        <v>2900</v>
      </c>
      <c r="M5430" s="732">
        <v>3380</v>
      </c>
      <c r="N5430" s="931"/>
      <c r="O5430" s="530">
        <f t="shared" si="8051"/>
        <v>-2900</v>
      </c>
      <c r="P5430" s="530" t="str">
        <f t="shared" si="8052"/>
        <v xml:space="preserve">0 </v>
      </c>
      <c r="Q5430" s="658"/>
      <c r="R5430" s="544"/>
      <c r="S5430" s="544"/>
      <c r="T5430" s="544"/>
      <c r="U5430" s="544"/>
      <c r="V5430" s="544"/>
      <c r="W5430" s="687"/>
      <c r="X5430" s="141">
        <f t="shared" ref="X5430:AC5430" si="8059">X5428+X5429</f>
        <v>0</v>
      </c>
      <c r="Y5430" s="141">
        <f t="shared" si="8059"/>
        <v>0</v>
      </c>
      <c r="Z5430" s="552"/>
      <c r="AA5430" s="552"/>
      <c r="AB5430" s="687"/>
      <c r="AC5430" s="593">
        <f t="shared" si="8059"/>
        <v>0</v>
      </c>
      <c r="AD5430" s="530">
        <f t="shared" si="8053"/>
        <v>0</v>
      </c>
      <c r="AE5430" s="842">
        <f t="shared" si="8054"/>
        <v>0</v>
      </c>
      <c r="AF5430" s="931"/>
      <c r="AG5430" s="530">
        <f t="shared" si="8055"/>
        <v>-3380</v>
      </c>
      <c r="AH5430" s="530" t="str">
        <f t="shared" si="8056"/>
        <v xml:space="preserve">0 </v>
      </c>
      <c r="AI5430" s="641"/>
      <c r="AJ5430" s="537"/>
      <c r="AK5430" s="537"/>
      <c r="AL5430" s="537"/>
      <c r="AM5430" s="537"/>
      <c r="AN5430" s="537"/>
      <c r="AO5430" s="687"/>
      <c r="AP5430" s="141">
        <f t="shared" ref="AP5430:AU5430" si="8060">AP5428+AP5429</f>
        <v>0</v>
      </c>
      <c r="AQ5430" s="141">
        <f t="shared" si="8060"/>
        <v>0</v>
      </c>
      <c r="AR5430" s="552"/>
      <c r="AS5430" s="552"/>
      <c r="AT5430" s="687"/>
      <c r="AU5430" s="593">
        <f t="shared" si="8060"/>
        <v>0</v>
      </c>
      <c r="AV5430" s="530">
        <f t="shared" si="8057"/>
        <v>0</v>
      </c>
      <c r="AW5430" s="842">
        <f t="shared" si="8058"/>
        <v>0</v>
      </c>
      <c r="AX5430" s="115">
        <f>AX5428+AX5429</f>
        <v>2900</v>
      </c>
      <c r="AY5430" s="5">
        <f>AY5428+AY5429</f>
        <v>0</v>
      </c>
      <c r="AZ5430" s="7">
        <f>AZ5428+AZ5429</f>
        <v>-2900</v>
      </c>
      <c r="BA5430" s="335">
        <f>AZ5430/AX5430</f>
        <v>-1</v>
      </c>
      <c r="BB5430" s="23">
        <f>BB5428+BB5429</f>
        <v>3380</v>
      </c>
      <c r="BC5430" s="5">
        <f>BC5428+BC5429</f>
        <v>0</v>
      </c>
      <c r="BD5430" s="7">
        <f>BD5428+BD5429</f>
        <v>-3380</v>
      </c>
      <c r="BE5430" s="335">
        <f>BD5430/BB5430</f>
        <v>-1</v>
      </c>
      <c r="BG5430" s="826"/>
      <c r="BH5430" s="607"/>
    </row>
    <row r="5431" spans="1:60" ht="12.75" customHeight="1" x14ac:dyDescent="0.25">
      <c r="A5431" s="21"/>
      <c r="B5431" s="112"/>
      <c r="C5431" s="116"/>
      <c r="D5431" s="623"/>
      <c r="E5431" s="278"/>
      <c r="F5431" s="116">
        <v>13</v>
      </c>
      <c r="G5431" s="700"/>
      <c r="H5431" s="888"/>
      <c r="I5431" s="580"/>
      <c r="J5431" s="380"/>
      <c r="K5431" s="430" t="s">
        <v>87</v>
      </c>
      <c r="L5431" s="726">
        <v>517</v>
      </c>
      <c r="M5431" s="753">
        <v>517</v>
      </c>
      <c r="N5431" s="931"/>
      <c r="O5431" s="530">
        <f t="shared" si="8051"/>
        <v>-517</v>
      </c>
      <c r="P5431" s="530" t="str">
        <f t="shared" si="8052"/>
        <v xml:space="preserve">0 </v>
      </c>
      <c r="Q5431" s="658"/>
      <c r="R5431" s="544"/>
      <c r="S5431" s="544"/>
      <c r="T5431" s="544"/>
      <c r="U5431" s="544"/>
      <c r="V5431" s="544"/>
      <c r="W5431" s="687" t="str">
        <f>IF(SUM(Q5431:V5431)=X5431,"OK",SUM(Q5431:V5431)-X5431)</f>
        <v>OK</v>
      </c>
      <c r="X5431" s="141"/>
      <c r="Y5431" s="141"/>
      <c r="Z5431" s="552"/>
      <c r="AA5431" s="552"/>
      <c r="AB5431" s="687" t="str">
        <f>IF(SUM(Z5431:AA5431)=AC5431,"OK",SUM(Z5431:AA5431)-AC5431)</f>
        <v>OK</v>
      </c>
      <c r="AC5431" s="593"/>
      <c r="AD5431" s="530">
        <f t="shared" si="8053"/>
        <v>0</v>
      </c>
      <c r="AE5431" s="842">
        <f t="shared" si="8054"/>
        <v>0</v>
      </c>
      <c r="AF5431" s="931"/>
      <c r="AG5431" s="530">
        <f t="shared" si="8055"/>
        <v>-517</v>
      </c>
      <c r="AH5431" s="530" t="str">
        <f t="shared" si="8056"/>
        <v xml:space="preserve">0 </v>
      </c>
      <c r="AI5431" s="641"/>
      <c r="AJ5431" s="537"/>
      <c r="AK5431" s="537"/>
      <c r="AL5431" s="537"/>
      <c r="AM5431" s="537"/>
      <c r="AN5431" s="537"/>
      <c r="AO5431" s="687" t="str">
        <f>IF(SUM(AI5431:AN5431)=AP5431,"OK",SUM(AI5431:AN5431)-AP5431)</f>
        <v>OK</v>
      </c>
      <c r="AP5431" s="141"/>
      <c r="AQ5431" s="141"/>
      <c r="AR5431" s="552"/>
      <c r="AS5431" s="552"/>
      <c r="AT5431" s="687" t="str">
        <f>IF(SUM(AR5431:AS5431)=AU5431,"OK",SUM(AR5431:AS5431)-AU5431)</f>
        <v>OK</v>
      </c>
      <c r="AU5431" s="593"/>
      <c r="AV5431" s="530">
        <f t="shared" si="8057"/>
        <v>0</v>
      </c>
      <c r="AW5431" s="842">
        <f t="shared" si="8058"/>
        <v>0</v>
      </c>
      <c r="AX5431" s="115">
        <f>L5431</f>
        <v>517</v>
      </c>
      <c r="AY5431" s="5">
        <f>AE5431</f>
        <v>0</v>
      </c>
      <c r="AZ5431" s="7">
        <f>AY5431-AX5431</f>
        <v>-517</v>
      </c>
      <c r="BA5431" s="335">
        <f>AZ5431/AX5431</f>
        <v>-1</v>
      </c>
      <c r="BB5431" s="23">
        <f>M5431</f>
        <v>517</v>
      </c>
      <c r="BC5431" s="5">
        <f>AW5431</f>
        <v>0</v>
      </c>
      <c r="BD5431" s="7">
        <f>BC5431-BB5431</f>
        <v>-517</v>
      </c>
      <c r="BE5431" s="335">
        <f>BD5431/BB5431</f>
        <v>-1</v>
      </c>
      <c r="BG5431" s="826"/>
      <c r="BH5431" s="607"/>
    </row>
    <row r="5432" spans="1:60" ht="12.75" customHeight="1" x14ac:dyDescent="0.25">
      <c r="A5432" s="21"/>
      <c r="B5432" s="112"/>
      <c r="C5432" s="116"/>
      <c r="D5432" s="623"/>
      <c r="E5432" s="278"/>
      <c r="F5432" s="116"/>
      <c r="G5432" s="700"/>
      <c r="H5432" s="888"/>
      <c r="I5432" s="580"/>
      <c r="J5432" s="380"/>
      <c r="K5432" s="463" t="s">
        <v>214</v>
      </c>
      <c r="L5432" s="731">
        <v>2383</v>
      </c>
      <c r="M5432" s="732">
        <v>2863</v>
      </c>
      <c r="N5432" s="931"/>
      <c r="O5432" s="530">
        <f t="shared" si="8051"/>
        <v>-2383</v>
      </c>
      <c r="P5432" s="530" t="str">
        <f t="shared" si="8052"/>
        <v xml:space="preserve">0 </v>
      </c>
      <c r="Q5432" s="658"/>
      <c r="R5432" s="544"/>
      <c r="S5432" s="544"/>
      <c r="T5432" s="544"/>
      <c r="U5432" s="544"/>
      <c r="V5432" s="544"/>
      <c r="W5432" s="687"/>
      <c r="X5432" s="141">
        <f t="shared" ref="X5432:AC5432" si="8061">X5430-X5431</f>
        <v>0</v>
      </c>
      <c r="Y5432" s="141">
        <f t="shared" si="8061"/>
        <v>0</v>
      </c>
      <c r="Z5432" s="552"/>
      <c r="AA5432" s="552"/>
      <c r="AB5432" s="687"/>
      <c r="AC5432" s="593">
        <f t="shared" si="8061"/>
        <v>0</v>
      </c>
      <c r="AD5432" s="530">
        <f t="shared" si="8053"/>
        <v>0</v>
      </c>
      <c r="AE5432" s="842">
        <f t="shared" si="8054"/>
        <v>0</v>
      </c>
      <c r="AF5432" s="931"/>
      <c r="AG5432" s="530">
        <f t="shared" si="8055"/>
        <v>-2863</v>
      </c>
      <c r="AH5432" s="530" t="str">
        <f t="shared" si="8056"/>
        <v xml:space="preserve">0 </v>
      </c>
      <c r="AI5432" s="641"/>
      <c r="AJ5432" s="537"/>
      <c r="AK5432" s="537"/>
      <c r="AL5432" s="537"/>
      <c r="AM5432" s="537"/>
      <c r="AN5432" s="537"/>
      <c r="AO5432" s="687"/>
      <c r="AP5432" s="141">
        <f t="shared" ref="AP5432:AU5432" si="8062">AP5430-AP5431</f>
        <v>0</v>
      </c>
      <c r="AQ5432" s="141">
        <f t="shared" si="8062"/>
        <v>0</v>
      </c>
      <c r="AR5432" s="552"/>
      <c r="AS5432" s="552"/>
      <c r="AT5432" s="687"/>
      <c r="AU5432" s="593">
        <f t="shared" si="8062"/>
        <v>0</v>
      </c>
      <c r="AV5432" s="530">
        <f t="shared" si="8057"/>
        <v>0</v>
      </c>
      <c r="AW5432" s="842">
        <f t="shared" si="8058"/>
        <v>0</v>
      </c>
      <c r="AX5432" s="115">
        <f>AX5430-AX5431</f>
        <v>2383</v>
      </c>
      <c r="AY5432" s="5">
        <f>AY5430-AY5431</f>
        <v>0</v>
      </c>
      <c r="AZ5432" s="7">
        <f>AZ5430-AZ5431</f>
        <v>-2383</v>
      </c>
      <c r="BA5432" s="335">
        <f>AZ5432/AX5432</f>
        <v>-1</v>
      </c>
      <c r="BB5432" s="23">
        <f>BB5430-BB5431</f>
        <v>2863</v>
      </c>
      <c r="BC5432" s="5">
        <f>BC5430-BC5431</f>
        <v>0</v>
      </c>
      <c r="BD5432" s="7">
        <f>BD5430-BD5431</f>
        <v>-2863</v>
      </c>
      <c r="BE5432" s="335">
        <f>BD5432/BB5432</f>
        <v>-1</v>
      </c>
      <c r="BG5432" s="826"/>
      <c r="BH5432" s="607"/>
    </row>
    <row r="5433" spans="1:60" ht="12.75" customHeight="1" x14ac:dyDescent="0.25">
      <c r="A5433" s="222"/>
      <c r="C5433" s="116"/>
      <c r="D5433" s="620"/>
      <c r="F5433" s="117"/>
      <c r="G5433" s="694"/>
      <c r="H5433" s="878"/>
      <c r="I5433" s="397"/>
      <c r="J5433" s="380"/>
      <c r="K5433" s="486"/>
      <c r="L5433" s="731"/>
      <c r="M5433" s="732"/>
      <c r="N5433" s="931"/>
      <c r="O5433" s="923"/>
      <c r="P5433" s="923"/>
      <c r="Q5433" s="641"/>
      <c r="R5433" s="537"/>
      <c r="S5433" s="537"/>
      <c r="T5433" s="537"/>
      <c r="U5433" s="537"/>
      <c r="V5433" s="537"/>
      <c r="W5433" s="531"/>
      <c r="X5433" s="141"/>
      <c r="Y5433" s="141"/>
      <c r="Z5433" s="552"/>
      <c r="AA5433" s="552"/>
      <c r="AB5433" s="531"/>
      <c r="AC5433" s="593"/>
      <c r="AD5433" s="923"/>
      <c r="AE5433" s="846"/>
      <c r="AF5433" s="931"/>
      <c r="AG5433" s="923"/>
      <c r="AH5433" s="923"/>
      <c r="AI5433" s="641"/>
      <c r="AJ5433" s="537"/>
      <c r="AK5433" s="537"/>
      <c r="AL5433" s="537"/>
      <c r="AM5433" s="537"/>
      <c r="AN5433" s="537"/>
      <c r="AO5433" s="531"/>
      <c r="AP5433" s="141"/>
      <c r="AQ5433" s="141"/>
      <c r="AR5433" s="552"/>
      <c r="AS5433" s="552"/>
      <c r="AT5433" s="531"/>
      <c r="AU5433" s="593"/>
      <c r="AV5433" s="923"/>
      <c r="AW5433" s="846"/>
      <c r="AX5433" s="121"/>
      <c r="AY5433" s="111"/>
      <c r="AZ5433" s="111"/>
      <c r="BA5433" s="343"/>
      <c r="BB5433" s="324"/>
      <c r="BC5433" s="111"/>
      <c r="BD5433" s="111"/>
      <c r="BE5433" s="343"/>
      <c r="BG5433" s="826"/>
      <c r="BH5433" s="607"/>
    </row>
    <row r="5434" spans="1:60" ht="12.75" customHeight="1" x14ac:dyDescent="0.25">
      <c r="A5434" s="222"/>
      <c r="C5434" s="116"/>
      <c r="D5434" s="620"/>
      <c r="F5434" s="117"/>
      <c r="G5434" s="694"/>
      <c r="H5434" s="878"/>
      <c r="I5434" s="397"/>
      <c r="J5434" s="380"/>
      <c r="K5434" s="410" t="s">
        <v>48</v>
      </c>
      <c r="L5434" s="731"/>
      <c r="M5434" s="732"/>
      <c r="N5434" s="931"/>
      <c r="O5434" s="923"/>
      <c r="P5434" s="923"/>
      <c r="Q5434" s="641"/>
      <c r="R5434" s="537"/>
      <c r="S5434" s="537"/>
      <c r="T5434" s="537"/>
      <c r="U5434" s="537"/>
      <c r="V5434" s="537"/>
      <c r="W5434" s="531"/>
      <c r="X5434" s="141"/>
      <c r="Y5434" s="141"/>
      <c r="Z5434" s="552"/>
      <c r="AA5434" s="552"/>
      <c r="AB5434" s="531"/>
      <c r="AC5434" s="593"/>
      <c r="AD5434" s="923"/>
      <c r="AE5434" s="846"/>
      <c r="AF5434" s="931"/>
      <c r="AG5434" s="923"/>
      <c r="AH5434" s="923"/>
      <c r="AI5434" s="641"/>
      <c r="AJ5434" s="537"/>
      <c r="AK5434" s="537"/>
      <c r="AL5434" s="537"/>
      <c r="AM5434" s="537"/>
      <c r="AN5434" s="537"/>
      <c r="AO5434" s="531"/>
      <c r="AP5434" s="141"/>
      <c r="AQ5434" s="141"/>
      <c r="AR5434" s="552"/>
      <c r="AS5434" s="552"/>
      <c r="AT5434" s="531"/>
      <c r="AU5434" s="593"/>
      <c r="AV5434" s="923"/>
      <c r="AW5434" s="846"/>
      <c r="AX5434" s="121"/>
      <c r="AY5434" s="111"/>
      <c r="AZ5434" s="111"/>
      <c r="BA5434" s="343"/>
      <c r="BB5434" s="324"/>
      <c r="BC5434" s="111"/>
      <c r="BD5434" s="111"/>
      <c r="BE5434" s="343"/>
      <c r="BG5434" s="826"/>
      <c r="BH5434" s="607"/>
    </row>
    <row r="5435" spans="1:60" ht="12.75" customHeight="1" x14ac:dyDescent="0.25">
      <c r="A5435" s="222"/>
      <c r="C5435" s="116"/>
      <c r="D5435" s="620"/>
      <c r="F5435" s="117"/>
      <c r="G5435" s="694"/>
      <c r="H5435" s="878"/>
      <c r="I5435" s="397"/>
      <c r="J5435" s="380"/>
      <c r="K5435" s="408"/>
      <c r="L5435" s="731"/>
      <c r="M5435" s="732"/>
      <c r="N5435" s="931"/>
      <c r="O5435" s="923"/>
      <c r="P5435" s="923"/>
      <c r="Q5435" s="641"/>
      <c r="R5435" s="537"/>
      <c r="S5435" s="537"/>
      <c r="T5435" s="537"/>
      <c r="U5435" s="537"/>
      <c r="V5435" s="537"/>
      <c r="W5435" s="531"/>
      <c r="X5435" s="141"/>
      <c r="Y5435" s="141"/>
      <c r="Z5435" s="552"/>
      <c r="AA5435" s="552"/>
      <c r="AB5435" s="531"/>
      <c r="AC5435" s="593"/>
      <c r="AD5435" s="923"/>
      <c r="AE5435" s="846"/>
      <c r="AF5435" s="931"/>
      <c r="AG5435" s="923"/>
      <c r="AH5435" s="923"/>
      <c r="AI5435" s="641"/>
      <c r="AJ5435" s="537"/>
      <c r="AK5435" s="537"/>
      <c r="AL5435" s="537"/>
      <c r="AM5435" s="537"/>
      <c r="AN5435" s="537"/>
      <c r="AO5435" s="531"/>
      <c r="AP5435" s="141"/>
      <c r="AQ5435" s="141"/>
      <c r="AR5435" s="552"/>
      <c r="AS5435" s="552"/>
      <c r="AT5435" s="531"/>
      <c r="AU5435" s="593"/>
      <c r="AV5435" s="923"/>
      <c r="AW5435" s="846"/>
      <c r="AX5435" s="121"/>
      <c r="AY5435" s="111"/>
      <c r="AZ5435" s="111"/>
      <c r="BA5435" s="343"/>
      <c r="BB5435" s="324"/>
      <c r="BC5435" s="111"/>
      <c r="BD5435" s="111"/>
      <c r="BE5435" s="343"/>
      <c r="BG5435" s="826"/>
      <c r="BH5435" s="607"/>
    </row>
    <row r="5436" spans="1:60" ht="35.1" customHeight="1" x14ac:dyDescent="0.25">
      <c r="A5436" s="21" t="s">
        <v>6128</v>
      </c>
      <c r="B5436" s="112">
        <v>15</v>
      </c>
      <c r="C5436" s="116" t="s">
        <v>71</v>
      </c>
      <c r="D5436" s="623">
        <v>2009</v>
      </c>
      <c r="F5436" s="117"/>
      <c r="G5436" s="694"/>
      <c r="H5436" s="878" t="str">
        <f t="shared" si="8008"/>
        <v>065</v>
      </c>
      <c r="I5436" s="397" t="s">
        <v>3257</v>
      </c>
      <c r="J5436" s="380" t="s">
        <v>2442</v>
      </c>
      <c r="K5436" s="408" t="s">
        <v>623</v>
      </c>
      <c r="L5436" s="731"/>
      <c r="M5436" s="732"/>
      <c r="N5436" s="931"/>
      <c r="O5436" s="923"/>
      <c r="P5436" s="923"/>
      <c r="Q5436" s="641"/>
      <c r="R5436" s="537"/>
      <c r="S5436" s="537"/>
      <c r="T5436" s="537"/>
      <c r="U5436" s="537"/>
      <c r="V5436" s="537"/>
      <c r="W5436" s="531"/>
      <c r="X5436" s="141"/>
      <c r="Y5436" s="141"/>
      <c r="Z5436" s="552"/>
      <c r="AA5436" s="552"/>
      <c r="AB5436" s="531"/>
      <c r="AC5436" s="593"/>
      <c r="AD5436" s="923"/>
      <c r="AE5436" s="846"/>
      <c r="AF5436" s="931"/>
      <c r="AG5436" s="923"/>
      <c r="AH5436" s="923"/>
      <c r="AI5436" s="641"/>
      <c r="AJ5436" s="537"/>
      <c r="AK5436" s="537"/>
      <c r="AL5436" s="537"/>
      <c r="AM5436" s="537"/>
      <c r="AN5436" s="537"/>
      <c r="AO5436" s="531"/>
      <c r="AP5436" s="141"/>
      <c r="AQ5436" s="141"/>
      <c r="AR5436" s="552"/>
      <c r="AS5436" s="552"/>
      <c r="AT5436" s="531"/>
      <c r="AU5436" s="593"/>
      <c r="AV5436" s="923"/>
      <c r="AW5436" s="846"/>
      <c r="AX5436" s="121"/>
      <c r="AY5436" s="111"/>
      <c r="AZ5436" s="111"/>
      <c r="BA5436" s="343"/>
      <c r="BB5436" s="324"/>
      <c r="BC5436" s="111"/>
      <c r="BD5436" s="111"/>
      <c r="BE5436" s="343"/>
      <c r="BG5436" s="826" t="str">
        <f t="shared" ref="BG5436:BG5441" si="8063">RIGHT(LEFT(I5436,3),2)&amp;"."&amp;RIGHT(LEFT(I5436,5),2)</f>
        <v>12.11</v>
      </c>
      <c r="BH5436" s="607" t="b">
        <f>COUNTIF('Codes SEC'!$B$2:$B$250,Ministres!BG5436)&gt;0</f>
        <v>1</v>
      </c>
    </row>
    <row r="5437" spans="1:60" ht="35.1" customHeight="1" x14ac:dyDescent="0.25">
      <c r="A5437" s="21" t="s">
        <v>6128</v>
      </c>
      <c r="B5437" s="112">
        <v>15</v>
      </c>
      <c r="C5437" s="116" t="s">
        <v>71</v>
      </c>
      <c r="D5437" s="623">
        <v>2009</v>
      </c>
      <c r="F5437" s="117"/>
      <c r="G5437" s="694"/>
      <c r="H5437" s="878" t="str">
        <f t="shared" si="8008"/>
        <v>065</v>
      </c>
      <c r="I5437" s="397" t="s">
        <v>3262</v>
      </c>
      <c r="J5437" s="380" t="s">
        <v>2443</v>
      </c>
      <c r="K5437" s="408" t="s">
        <v>624</v>
      </c>
      <c r="L5437" s="731"/>
      <c r="M5437" s="732"/>
      <c r="N5437" s="931"/>
      <c r="O5437" s="923"/>
      <c r="P5437" s="923"/>
      <c r="Q5437" s="641"/>
      <c r="R5437" s="537"/>
      <c r="S5437" s="537"/>
      <c r="T5437" s="537"/>
      <c r="U5437" s="537"/>
      <c r="V5437" s="537"/>
      <c r="W5437" s="531"/>
      <c r="X5437" s="141"/>
      <c r="Y5437" s="141"/>
      <c r="Z5437" s="552"/>
      <c r="AA5437" s="552"/>
      <c r="AB5437" s="531"/>
      <c r="AC5437" s="593"/>
      <c r="AD5437" s="923"/>
      <c r="AE5437" s="846"/>
      <c r="AF5437" s="931"/>
      <c r="AG5437" s="923"/>
      <c r="AH5437" s="923"/>
      <c r="AI5437" s="641"/>
      <c r="AJ5437" s="537"/>
      <c r="AK5437" s="537"/>
      <c r="AL5437" s="537"/>
      <c r="AM5437" s="537"/>
      <c r="AN5437" s="537"/>
      <c r="AO5437" s="531"/>
      <c r="AP5437" s="141"/>
      <c r="AQ5437" s="141"/>
      <c r="AR5437" s="552"/>
      <c r="AS5437" s="552"/>
      <c r="AT5437" s="531"/>
      <c r="AU5437" s="593"/>
      <c r="AV5437" s="923"/>
      <c r="AW5437" s="846"/>
      <c r="AX5437" s="121"/>
      <c r="AY5437" s="111"/>
      <c r="AZ5437" s="111"/>
      <c r="BA5437" s="343"/>
      <c r="BB5437" s="324"/>
      <c r="BC5437" s="111"/>
      <c r="BD5437" s="111"/>
      <c r="BE5437" s="343"/>
      <c r="BG5437" s="826" t="str">
        <f t="shared" si="8063"/>
        <v>12.21</v>
      </c>
      <c r="BH5437" s="607" t="b">
        <f>COUNTIF('Codes SEC'!$B$2:$B$250,Ministres!BG5437)&gt;0</f>
        <v>1</v>
      </c>
    </row>
    <row r="5438" spans="1:60" ht="35.1" customHeight="1" x14ac:dyDescent="0.25">
      <c r="A5438" s="193" t="s">
        <v>6128</v>
      </c>
      <c r="B5438" s="583">
        <v>15</v>
      </c>
      <c r="C5438" s="120" t="s">
        <v>71</v>
      </c>
      <c r="D5438" s="623">
        <v>2009</v>
      </c>
      <c r="E5438" s="604"/>
      <c r="F5438" s="192"/>
      <c r="G5438" s="697"/>
      <c r="H5438" s="890" t="str">
        <f t="shared" si="8008"/>
        <v>065</v>
      </c>
      <c r="I5438" s="585">
        <v>82410000</v>
      </c>
      <c r="J5438" s="380" t="s">
        <v>4286</v>
      </c>
      <c r="K5438" s="422" t="s">
        <v>4288</v>
      </c>
      <c r="L5438" s="726"/>
      <c r="M5438" s="727"/>
      <c r="N5438" s="931"/>
      <c r="O5438" s="530"/>
      <c r="P5438" s="530"/>
      <c r="Q5438" s="646"/>
      <c r="R5438" s="536"/>
      <c r="S5438" s="536"/>
      <c r="T5438" s="536"/>
      <c r="U5438" s="536"/>
      <c r="V5438" s="536"/>
      <c r="W5438" s="683"/>
      <c r="X5438" s="141"/>
      <c r="Y5438" s="141"/>
      <c r="Z5438" s="552"/>
      <c r="AA5438" s="552"/>
      <c r="AB5438" s="683"/>
      <c r="AC5438" s="593"/>
      <c r="AD5438" s="530"/>
      <c r="AE5438" s="842"/>
      <c r="AF5438" s="931"/>
      <c r="AG5438" s="530"/>
      <c r="AH5438" s="530"/>
      <c r="AI5438" s="641"/>
      <c r="AJ5438" s="537"/>
      <c r="AK5438" s="537"/>
      <c r="AL5438" s="537"/>
      <c r="AM5438" s="537"/>
      <c r="AN5438" s="537"/>
      <c r="AO5438" s="683"/>
      <c r="AP5438" s="141"/>
      <c r="AQ5438" s="141"/>
      <c r="AR5438" s="552"/>
      <c r="AS5438" s="552"/>
      <c r="AT5438" s="683"/>
      <c r="AU5438" s="593"/>
      <c r="AV5438" s="530"/>
      <c r="AW5438" s="842"/>
      <c r="AX5438" s="115"/>
      <c r="AY5438" s="5"/>
      <c r="AZ5438" s="7"/>
      <c r="BA5438" s="335"/>
      <c r="BC5438" s="5"/>
      <c r="BD5438" s="7"/>
      <c r="BE5438" s="335"/>
      <c r="BG5438" s="826" t="str">
        <f t="shared" si="8063"/>
        <v>24.10</v>
      </c>
      <c r="BH5438" s="607" t="b">
        <f>COUNTIF('Codes SEC'!$B$2:$B$250,Ministres!BG5438)&gt;0</f>
        <v>1</v>
      </c>
    </row>
    <row r="5439" spans="1:60" ht="35.1" customHeight="1" x14ac:dyDescent="0.25">
      <c r="A5439" s="193" t="s">
        <v>6128</v>
      </c>
      <c r="B5439" s="583">
        <v>15</v>
      </c>
      <c r="C5439" s="120" t="s">
        <v>71</v>
      </c>
      <c r="D5439" s="623">
        <v>2009</v>
      </c>
      <c r="E5439" s="604"/>
      <c r="F5439" s="192"/>
      <c r="G5439" s="697"/>
      <c r="H5439" s="890" t="str">
        <f t="shared" si="8008"/>
        <v>065</v>
      </c>
      <c r="I5439" s="585">
        <v>82420000</v>
      </c>
      <c r="J5439" s="380" t="s">
        <v>4287</v>
      </c>
      <c r="K5439" s="422" t="s">
        <v>4289</v>
      </c>
      <c r="L5439" s="726"/>
      <c r="M5439" s="727"/>
      <c r="N5439" s="931"/>
      <c r="O5439" s="530"/>
      <c r="P5439" s="530"/>
      <c r="Q5439" s="646"/>
      <c r="R5439" s="536"/>
      <c r="S5439" s="536"/>
      <c r="T5439" s="536"/>
      <c r="U5439" s="536"/>
      <c r="V5439" s="536"/>
      <c r="W5439" s="683"/>
      <c r="X5439" s="141"/>
      <c r="Y5439" s="141"/>
      <c r="Z5439" s="552"/>
      <c r="AA5439" s="552"/>
      <c r="AB5439" s="683"/>
      <c r="AC5439" s="593"/>
      <c r="AD5439" s="530"/>
      <c r="AE5439" s="842"/>
      <c r="AF5439" s="931"/>
      <c r="AG5439" s="530"/>
      <c r="AH5439" s="530"/>
      <c r="AI5439" s="641"/>
      <c r="AJ5439" s="537"/>
      <c r="AK5439" s="537"/>
      <c r="AL5439" s="537"/>
      <c r="AM5439" s="537"/>
      <c r="AN5439" s="537"/>
      <c r="AO5439" s="683"/>
      <c r="AP5439" s="141"/>
      <c r="AQ5439" s="141"/>
      <c r="AR5439" s="552"/>
      <c r="AS5439" s="552"/>
      <c r="AT5439" s="683"/>
      <c r="AU5439" s="593"/>
      <c r="AV5439" s="530"/>
      <c r="AW5439" s="842"/>
      <c r="AX5439" s="115"/>
      <c r="AY5439" s="5"/>
      <c r="AZ5439" s="7"/>
      <c r="BA5439" s="335"/>
      <c r="BC5439" s="5"/>
      <c r="BD5439" s="7"/>
      <c r="BE5439" s="335"/>
      <c r="BG5439" s="826" t="str">
        <f t="shared" si="8063"/>
        <v>24.20</v>
      </c>
      <c r="BH5439" s="607" t="b">
        <f>COUNTIF('Codes SEC'!$B$2:$B$250,Ministres!BG5439)&gt;0</f>
        <v>1</v>
      </c>
    </row>
    <row r="5440" spans="1:60" ht="35.1" customHeight="1" x14ac:dyDescent="0.25">
      <c r="A5440" s="21" t="s">
        <v>6128</v>
      </c>
      <c r="B5440" s="112">
        <v>15</v>
      </c>
      <c r="C5440" s="116" t="s">
        <v>71</v>
      </c>
      <c r="D5440" s="623">
        <v>2009</v>
      </c>
      <c r="F5440" s="117"/>
      <c r="G5440" s="694"/>
      <c r="H5440" s="878" t="str">
        <f t="shared" si="8008"/>
        <v>065</v>
      </c>
      <c r="I5440" s="397" t="s">
        <v>3260</v>
      </c>
      <c r="J5440" s="380" t="s">
        <v>2444</v>
      </c>
      <c r="K5440" s="408" t="s">
        <v>625</v>
      </c>
      <c r="L5440" s="731"/>
      <c r="M5440" s="732"/>
      <c r="N5440" s="931"/>
      <c r="O5440" s="923"/>
      <c r="P5440" s="923"/>
      <c r="Q5440" s="641"/>
      <c r="R5440" s="537"/>
      <c r="S5440" s="537"/>
      <c r="T5440" s="537"/>
      <c r="U5440" s="537"/>
      <c r="V5440" s="537"/>
      <c r="W5440" s="531"/>
      <c r="X5440" s="141"/>
      <c r="Y5440" s="141"/>
      <c r="Z5440" s="552"/>
      <c r="AA5440" s="552"/>
      <c r="AB5440" s="531"/>
      <c r="AC5440" s="593"/>
      <c r="AD5440" s="923"/>
      <c r="AE5440" s="846"/>
      <c r="AF5440" s="931"/>
      <c r="AG5440" s="923"/>
      <c r="AH5440" s="923"/>
      <c r="AI5440" s="641"/>
      <c r="AJ5440" s="537"/>
      <c r="AK5440" s="537"/>
      <c r="AL5440" s="537"/>
      <c r="AM5440" s="537"/>
      <c r="AN5440" s="537"/>
      <c r="AO5440" s="531"/>
      <c r="AP5440" s="141"/>
      <c r="AQ5440" s="141"/>
      <c r="AR5440" s="552"/>
      <c r="AS5440" s="552"/>
      <c r="AT5440" s="531"/>
      <c r="AU5440" s="593"/>
      <c r="AV5440" s="923"/>
      <c r="AW5440" s="846"/>
      <c r="AX5440" s="121"/>
      <c r="AY5440" s="111"/>
      <c r="AZ5440" s="111"/>
      <c r="BA5440" s="343"/>
      <c r="BB5440" s="324"/>
      <c r="BC5440" s="111"/>
      <c r="BD5440" s="111"/>
      <c r="BE5440" s="343"/>
      <c r="BG5440" s="826" t="str">
        <f t="shared" si="8063"/>
        <v>41.40</v>
      </c>
      <c r="BH5440" s="607" t="b">
        <f>COUNTIF('Codes SEC'!$B$2:$B$250,Ministres!BG5440)&gt;0</f>
        <v>1</v>
      </c>
    </row>
    <row r="5441" spans="1:66" ht="35.1" customHeight="1" x14ac:dyDescent="0.25">
      <c r="A5441" s="21" t="s">
        <v>6128</v>
      </c>
      <c r="B5441" s="112">
        <v>15</v>
      </c>
      <c r="C5441" s="116" t="s">
        <v>71</v>
      </c>
      <c r="D5441" s="623">
        <v>2009</v>
      </c>
      <c r="F5441" s="117"/>
      <c r="G5441" s="694"/>
      <c r="H5441" s="878" t="str">
        <f t="shared" si="8008"/>
        <v>065</v>
      </c>
      <c r="I5441" s="397" t="s">
        <v>3268</v>
      </c>
      <c r="J5441" s="380" t="s">
        <v>2445</v>
      </c>
      <c r="K5441" s="408" t="s">
        <v>626</v>
      </c>
      <c r="L5441" s="731"/>
      <c r="M5441" s="732"/>
      <c r="N5441" s="931"/>
      <c r="O5441" s="923"/>
      <c r="P5441" s="923"/>
      <c r="Q5441" s="641"/>
      <c r="R5441" s="537"/>
      <c r="S5441" s="537"/>
      <c r="T5441" s="537"/>
      <c r="U5441" s="537"/>
      <c r="V5441" s="537"/>
      <c r="W5441" s="531"/>
      <c r="X5441" s="141"/>
      <c r="Y5441" s="141"/>
      <c r="Z5441" s="552"/>
      <c r="AA5441" s="552"/>
      <c r="AB5441" s="531"/>
      <c r="AC5441" s="593"/>
      <c r="AD5441" s="923"/>
      <c r="AE5441" s="846"/>
      <c r="AF5441" s="931"/>
      <c r="AG5441" s="923"/>
      <c r="AH5441" s="923"/>
      <c r="AI5441" s="641"/>
      <c r="AJ5441" s="537"/>
      <c r="AK5441" s="537"/>
      <c r="AL5441" s="537"/>
      <c r="AM5441" s="537"/>
      <c r="AN5441" s="537"/>
      <c r="AO5441" s="531"/>
      <c r="AP5441" s="141"/>
      <c r="AQ5441" s="141"/>
      <c r="AR5441" s="552"/>
      <c r="AS5441" s="552"/>
      <c r="AT5441" s="531"/>
      <c r="AU5441" s="593"/>
      <c r="AV5441" s="923"/>
      <c r="AW5441" s="846"/>
      <c r="AX5441" s="121"/>
      <c r="AY5441" s="111"/>
      <c r="AZ5441" s="111"/>
      <c r="BA5441" s="343"/>
      <c r="BB5441" s="324"/>
      <c r="BC5441" s="111"/>
      <c r="BD5441" s="111"/>
      <c r="BE5441" s="343"/>
      <c r="BG5441" s="826" t="str">
        <f t="shared" si="8063"/>
        <v>45.24</v>
      </c>
      <c r="BH5441" s="607" t="b">
        <f>COUNTIF('Codes SEC'!$B$2:$B$250,Ministres!BG5441)&gt;0</f>
        <v>1</v>
      </c>
    </row>
    <row r="5442" spans="1:66" ht="12.75" customHeight="1" x14ac:dyDescent="0.25">
      <c r="A5442" s="231"/>
      <c r="B5442" s="213"/>
      <c r="C5442" s="254"/>
      <c r="D5442" s="254"/>
      <c r="E5442" s="283"/>
      <c r="F5442" s="254"/>
      <c r="G5442" s="696"/>
      <c r="H5442" s="887"/>
      <c r="I5442" s="444"/>
      <c r="J5442" s="393"/>
      <c r="K5442" s="484" t="s">
        <v>3669</v>
      </c>
      <c r="L5442" s="729">
        <f t="shared" ref="L5442:P5442" si="8064">L5431</f>
        <v>517</v>
      </c>
      <c r="M5442" s="730">
        <f t="shared" si="8064"/>
        <v>517</v>
      </c>
      <c r="N5442" s="844">
        <f t="shared" si="8064"/>
        <v>0</v>
      </c>
      <c r="O5442" s="665">
        <f t="shared" si="8064"/>
        <v>-517</v>
      </c>
      <c r="P5442" s="665" t="str">
        <f t="shared" si="8064"/>
        <v xml:space="preserve">0 </v>
      </c>
      <c r="Q5442" s="638">
        <f t="shared" ref="Q5442:AA5442" si="8065">Q5431</f>
        <v>0</v>
      </c>
      <c r="R5442" s="130">
        <f t="shared" si="8065"/>
        <v>0</v>
      </c>
      <c r="S5442" s="130">
        <f t="shared" si="8065"/>
        <v>0</v>
      </c>
      <c r="T5442" s="130">
        <f t="shared" si="8065"/>
        <v>0</v>
      </c>
      <c r="U5442" s="130">
        <f t="shared" si="8065"/>
        <v>0</v>
      </c>
      <c r="V5442" s="130">
        <f t="shared" si="8065"/>
        <v>0</v>
      </c>
      <c r="W5442" s="665"/>
      <c r="X5442" s="130">
        <f t="shared" si="8065"/>
        <v>0</v>
      </c>
      <c r="Y5442" s="130">
        <f t="shared" si="8065"/>
        <v>0</v>
      </c>
      <c r="Z5442" s="130">
        <f t="shared" si="8065"/>
        <v>0</v>
      </c>
      <c r="AA5442" s="130">
        <f t="shared" si="8065"/>
        <v>0</v>
      </c>
      <c r="AB5442" s="665"/>
      <c r="AC5442" s="130">
        <f t="shared" ref="AC5442" si="8066">AC5431</f>
        <v>0</v>
      </c>
      <c r="AD5442" s="665">
        <f>AD5431</f>
        <v>0</v>
      </c>
      <c r="AE5442" s="845">
        <f>AE5431</f>
        <v>0</v>
      </c>
      <c r="AF5442" s="844">
        <f t="shared" ref="AF5442:AH5442" si="8067">AF5431</f>
        <v>0</v>
      </c>
      <c r="AG5442" s="665">
        <f t="shared" si="8067"/>
        <v>-517</v>
      </c>
      <c r="AH5442" s="665" t="str">
        <f t="shared" si="8067"/>
        <v xml:space="preserve">0 </v>
      </c>
      <c r="AI5442" s="638">
        <f t="shared" ref="AI5442:AS5442" si="8068">AI5431</f>
        <v>0</v>
      </c>
      <c r="AJ5442" s="130">
        <f t="shared" si="8068"/>
        <v>0</v>
      </c>
      <c r="AK5442" s="130">
        <f t="shared" si="8068"/>
        <v>0</v>
      </c>
      <c r="AL5442" s="130">
        <f t="shared" si="8068"/>
        <v>0</v>
      </c>
      <c r="AM5442" s="130">
        <f t="shared" si="8068"/>
        <v>0</v>
      </c>
      <c r="AN5442" s="130">
        <f t="shared" si="8068"/>
        <v>0</v>
      </c>
      <c r="AO5442" s="665"/>
      <c r="AP5442" s="130">
        <f t="shared" si="8068"/>
        <v>0</v>
      </c>
      <c r="AQ5442" s="130">
        <f t="shared" si="8068"/>
        <v>0</v>
      </c>
      <c r="AR5442" s="130">
        <f t="shared" si="8068"/>
        <v>0</v>
      </c>
      <c r="AS5442" s="130">
        <f t="shared" si="8068"/>
        <v>0</v>
      </c>
      <c r="AT5442" s="665"/>
      <c r="AU5442" s="130">
        <f t="shared" ref="AU5442:BE5442" si="8069">AU5431</f>
        <v>0</v>
      </c>
      <c r="AV5442" s="665">
        <f t="shared" ref="AV5442" si="8070">AV5431</f>
        <v>0</v>
      </c>
      <c r="AW5442" s="845">
        <f t="shared" si="8069"/>
        <v>0</v>
      </c>
      <c r="AX5442" s="314">
        <f t="shared" si="8069"/>
        <v>517</v>
      </c>
      <c r="AY5442" s="131">
        <f t="shared" si="8069"/>
        <v>0</v>
      </c>
      <c r="AZ5442" s="132">
        <f t="shared" si="8069"/>
        <v>-517</v>
      </c>
      <c r="BA5442" s="340">
        <f t="shared" si="8069"/>
        <v>-1</v>
      </c>
      <c r="BB5442" s="310">
        <f t="shared" si="8069"/>
        <v>517</v>
      </c>
      <c r="BC5442" s="131">
        <f t="shared" si="8069"/>
        <v>0</v>
      </c>
      <c r="BD5442" s="132">
        <f t="shared" si="8069"/>
        <v>-517</v>
      </c>
      <c r="BE5442" s="340">
        <f t="shared" si="8069"/>
        <v>-1</v>
      </c>
      <c r="BG5442" s="826"/>
      <c r="BH5442" s="607"/>
    </row>
    <row r="5443" spans="1:66" s="28" customFormat="1" ht="12.75" customHeight="1" x14ac:dyDescent="0.25">
      <c r="A5443" s="222"/>
      <c r="B5443" s="30"/>
      <c r="C5443" s="116"/>
      <c r="D5443" s="620"/>
      <c r="E5443" s="32"/>
      <c r="F5443" s="117"/>
      <c r="G5443" s="690"/>
      <c r="H5443" s="878"/>
      <c r="I5443" s="397"/>
      <c r="J5443" s="380"/>
      <c r="K5443" s="453" t="s">
        <v>208</v>
      </c>
      <c r="L5443" s="731">
        <v>0</v>
      </c>
      <c r="M5443" s="732">
        <v>0</v>
      </c>
      <c r="N5443" s="929">
        <v>0</v>
      </c>
      <c r="O5443" s="530">
        <v>0</v>
      </c>
      <c r="P5443" s="530">
        <v>0</v>
      </c>
      <c r="Q5443" s="641">
        <v>0</v>
      </c>
      <c r="R5443" s="537">
        <v>0</v>
      </c>
      <c r="S5443" s="537">
        <v>0</v>
      </c>
      <c r="T5443" s="537">
        <v>0</v>
      </c>
      <c r="U5443" s="537">
        <v>0</v>
      </c>
      <c r="V5443" s="537">
        <v>0</v>
      </c>
      <c r="W5443" s="530"/>
      <c r="X5443" s="142">
        <v>0</v>
      </c>
      <c r="Y5443" s="142">
        <v>0</v>
      </c>
      <c r="Z5443" s="537">
        <v>0</v>
      </c>
      <c r="AA5443" s="537">
        <v>0</v>
      </c>
      <c r="AB5443" s="530"/>
      <c r="AC5443" s="142">
        <v>0</v>
      </c>
      <c r="AD5443" s="530">
        <v>0</v>
      </c>
      <c r="AE5443" s="842">
        <v>0</v>
      </c>
      <c r="AF5443" s="929">
        <v>0</v>
      </c>
      <c r="AG5443" s="530">
        <v>0</v>
      </c>
      <c r="AH5443" s="530">
        <v>0</v>
      </c>
      <c r="AI5443" s="641">
        <v>0</v>
      </c>
      <c r="AJ5443" s="537">
        <v>0</v>
      </c>
      <c r="AK5443" s="537">
        <v>0</v>
      </c>
      <c r="AL5443" s="537">
        <v>0</v>
      </c>
      <c r="AM5443" s="537">
        <v>0</v>
      </c>
      <c r="AN5443" s="537">
        <v>0</v>
      </c>
      <c r="AO5443" s="530"/>
      <c r="AP5443" s="142">
        <v>0</v>
      </c>
      <c r="AQ5443" s="142">
        <v>0</v>
      </c>
      <c r="AR5443" s="537">
        <v>0</v>
      </c>
      <c r="AS5443" s="537">
        <v>0</v>
      </c>
      <c r="AT5443" s="530"/>
      <c r="AU5443" s="142">
        <v>0</v>
      </c>
      <c r="AV5443" s="530">
        <v>0</v>
      </c>
      <c r="AW5443" s="842">
        <v>0</v>
      </c>
      <c r="AX5443" s="121">
        <v>0</v>
      </c>
      <c r="AY5443" s="111">
        <v>0</v>
      </c>
      <c r="AZ5443" s="111">
        <v>0</v>
      </c>
      <c r="BA5443" s="343">
        <v>0</v>
      </c>
      <c r="BB5443" s="324">
        <v>0</v>
      </c>
      <c r="BC5443" s="111">
        <v>0</v>
      </c>
      <c r="BD5443" s="111">
        <v>0</v>
      </c>
      <c r="BE5443" s="343">
        <v>0</v>
      </c>
      <c r="BF5443" s="41"/>
      <c r="BG5443" s="826"/>
      <c r="BH5443" s="607"/>
      <c r="BI5443" s="41"/>
      <c r="BJ5443" s="41"/>
      <c r="BK5443" s="41"/>
      <c r="BL5443" s="41"/>
      <c r="BM5443" s="41"/>
      <c r="BN5443" s="41"/>
    </row>
    <row r="5444" spans="1:66" ht="12.75" customHeight="1" x14ac:dyDescent="0.25">
      <c r="A5444" s="222"/>
      <c r="C5444" s="116"/>
      <c r="D5444" s="620"/>
      <c r="F5444" s="117"/>
      <c r="G5444" s="694"/>
      <c r="H5444" s="878"/>
      <c r="I5444" s="397"/>
      <c r="J5444" s="380"/>
      <c r="K5444" s="453" t="s">
        <v>96</v>
      </c>
      <c r="L5444" s="731">
        <v>0</v>
      </c>
      <c r="M5444" s="732">
        <v>0</v>
      </c>
      <c r="N5444" s="929">
        <v>0</v>
      </c>
      <c r="O5444" s="530">
        <v>0</v>
      </c>
      <c r="P5444" s="530">
        <v>0</v>
      </c>
      <c r="Q5444" s="641">
        <v>0</v>
      </c>
      <c r="R5444" s="537">
        <v>0</v>
      </c>
      <c r="S5444" s="537">
        <v>0</v>
      </c>
      <c r="T5444" s="537">
        <v>0</v>
      </c>
      <c r="U5444" s="537">
        <v>0</v>
      </c>
      <c r="V5444" s="537">
        <v>0</v>
      </c>
      <c r="W5444" s="530"/>
      <c r="X5444" s="142">
        <v>0</v>
      </c>
      <c r="Y5444" s="142">
        <v>0</v>
      </c>
      <c r="Z5444" s="537">
        <v>0</v>
      </c>
      <c r="AA5444" s="537">
        <v>0</v>
      </c>
      <c r="AB5444" s="530"/>
      <c r="AC5444" s="142">
        <v>0</v>
      </c>
      <c r="AD5444" s="530">
        <v>0</v>
      </c>
      <c r="AE5444" s="842">
        <v>0</v>
      </c>
      <c r="AF5444" s="929">
        <v>0</v>
      </c>
      <c r="AG5444" s="530">
        <v>0</v>
      </c>
      <c r="AH5444" s="530">
        <v>0</v>
      </c>
      <c r="AI5444" s="641">
        <v>0</v>
      </c>
      <c r="AJ5444" s="537">
        <v>0</v>
      </c>
      <c r="AK5444" s="537">
        <v>0</v>
      </c>
      <c r="AL5444" s="537">
        <v>0</v>
      </c>
      <c r="AM5444" s="537">
        <v>0</v>
      </c>
      <c r="AN5444" s="537">
        <v>0</v>
      </c>
      <c r="AO5444" s="530"/>
      <c r="AP5444" s="142">
        <v>0</v>
      </c>
      <c r="AQ5444" s="142">
        <v>0</v>
      </c>
      <c r="AR5444" s="537">
        <v>0</v>
      </c>
      <c r="AS5444" s="537">
        <v>0</v>
      </c>
      <c r="AT5444" s="530"/>
      <c r="AU5444" s="142">
        <v>0</v>
      </c>
      <c r="AV5444" s="530">
        <v>0</v>
      </c>
      <c r="AW5444" s="842">
        <v>0</v>
      </c>
      <c r="AX5444" s="121">
        <v>0</v>
      </c>
      <c r="AY5444" s="111">
        <v>0</v>
      </c>
      <c r="AZ5444" s="111">
        <v>0</v>
      </c>
      <c r="BA5444" s="343">
        <v>0</v>
      </c>
      <c r="BB5444" s="324">
        <v>0</v>
      </c>
      <c r="BC5444" s="111">
        <v>0</v>
      </c>
      <c r="BD5444" s="111">
        <v>0</v>
      </c>
      <c r="BE5444" s="343">
        <v>0</v>
      </c>
      <c r="BG5444" s="826"/>
      <c r="BH5444" s="607"/>
    </row>
    <row r="5445" spans="1:66" ht="12.75" customHeight="1" x14ac:dyDescent="0.25">
      <c r="A5445" s="222"/>
      <c r="C5445" s="116"/>
      <c r="D5445" s="620"/>
      <c r="F5445" s="117"/>
      <c r="G5445" s="694"/>
      <c r="H5445" s="878"/>
      <c r="I5445" s="397"/>
      <c r="J5445" s="380"/>
      <c r="K5445" s="453" t="s">
        <v>209</v>
      </c>
      <c r="L5445" s="731">
        <f t="shared" ref="L5445:P5445" si="8071">L5431</f>
        <v>517</v>
      </c>
      <c r="M5445" s="732">
        <f t="shared" si="8071"/>
        <v>517</v>
      </c>
      <c r="N5445" s="929">
        <f t="shared" si="8071"/>
        <v>0</v>
      </c>
      <c r="O5445" s="530">
        <f t="shared" si="8071"/>
        <v>-517</v>
      </c>
      <c r="P5445" s="530" t="str">
        <f t="shared" si="8071"/>
        <v xml:space="preserve">0 </v>
      </c>
      <c r="Q5445" s="641">
        <f t="shared" ref="Q5445:AA5445" si="8072">Q5431</f>
        <v>0</v>
      </c>
      <c r="R5445" s="537">
        <f t="shared" si="8072"/>
        <v>0</v>
      </c>
      <c r="S5445" s="537">
        <f t="shared" si="8072"/>
        <v>0</v>
      </c>
      <c r="T5445" s="537">
        <f t="shared" si="8072"/>
        <v>0</v>
      </c>
      <c r="U5445" s="537">
        <f t="shared" si="8072"/>
        <v>0</v>
      </c>
      <c r="V5445" s="537">
        <f t="shared" si="8072"/>
        <v>0</v>
      </c>
      <c r="W5445" s="530"/>
      <c r="X5445" s="142">
        <f t="shared" si="8072"/>
        <v>0</v>
      </c>
      <c r="Y5445" s="142">
        <f t="shared" si="8072"/>
        <v>0</v>
      </c>
      <c r="Z5445" s="537">
        <f t="shared" si="8072"/>
        <v>0</v>
      </c>
      <c r="AA5445" s="537">
        <f t="shared" si="8072"/>
        <v>0</v>
      </c>
      <c r="AB5445" s="530"/>
      <c r="AC5445" s="142">
        <f t="shared" ref="AC5445:AC5446" si="8073">AC5431</f>
        <v>0</v>
      </c>
      <c r="AD5445" s="530">
        <f>AD5431</f>
        <v>0</v>
      </c>
      <c r="AE5445" s="842">
        <f>AE5431</f>
        <v>0</v>
      </c>
      <c r="AF5445" s="929">
        <f t="shared" ref="AF5445:AH5445" si="8074">AF5431</f>
        <v>0</v>
      </c>
      <c r="AG5445" s="530">
        <f t="shared" si="8074"/>
        <v>-517</v>
      </c>
      <c r="AH5445" s="530" t="str">
        <f t="shared" si="8074"/>
        <v xml:space="preserve">0 </v>
      </c>
      <c r="AI5445" s="641">
        <f t="shared" ref="AI5445:AS5445" si="8075">AI5431</f>
        <v>0</v>
      </c>
      <c r="AJ5445" s="537">
        <f t="shared" si="8075"/>
        <v>0</v>
      </c>
      <c r="AK5445" s="537">
        <f t="shared" si="8075"/>
        <v>0</v>
      </c>
      <c r="AL5445" s="537">
        <f t="shared" si="8075"/>
        <v>0</v>
      </c>
      <c r="AM5445" s="537">
        <f t="shared" si="8075"/>
        <v>0</v>
      </c>
      <c r="AN5445" s="537">
        <f t="shared" si="8075"/>
        <v>0</v>
      </c>
      <c r="AO5445" s="530"/>
      <c r="AP5445" s="142">
        <f t="shared" si="8075"/>
        <v>0</v>
      </c>
      <c r="AQ5445" s="142">
        <f t="shared" si="8075"/>
        <v>0</v>
      </c>
      <c r="AR5445" s="537">
        <f t="shared" si="8075"/>
        <v>0</v>
      </c>
      <c r="AS5445" s="537">
        <f t="shared" si="8075"/>
        <v>0</v>
      </c>
      <c r="AT5445" s="530"/>
      <c r="AU5445" s="142">
        <f t="shared" ref="AU5445:BE5445" si="8076">AU5431</f>
        <v>0</v>
      </c>
      <c r="AV5445" s="530">
        <f t="shared" ref="AV5445" si="8077">AV5431</f>
        <v>0</v>
      </c>
      <c r="AW5445" s="842">
        <f t="shared" si="8076"/>
        <v>0</v>
      </c>
      <c r="AX5445" s="121">
        <f t="shared" si="8076"/>
        <v>517</v>
      </c>
      <c r="AY5445" s="111">
        <f t="shared" si="8076"/>
        <v>0</v>
      </c>
      <c r="AZ5445" s="111">
        <f t="shared" si="8076"/>
        <v>-517</v>
      </c>
      <c r="BA5445" s="343">
        <f t="shared" si="8076"/>
        <v>-1</v>
      </c>
      <c r="BB5445" s="324">
        <f t="shared" si="8076"/>
        <v>517</v>
      </c>
      <c r="BC5445" s="111">
        <f t="shared" si="8076"/>
        <v>0</v>
      </c>
      <c r="BD5445" s="111">
        <f t="shared" si="8076"/>
        <v>-517</v>
      </c>
      <c r="BE5445" s="343">
        <f t="shared" si="8076"/>
        <v>-1</v>
      </c>
      <c r="BG5445" s="826"/>
      <c r="BH5445" s="607"/>
    </row>
    <row r="5446" spans="1:66" ht="12.75" customHeight="1" x14ac:dyDescent="0.25">
      <c r="A5446" s="222"/>
      <c r="C5446" s="116"/>
      <c r="D5446" s="620"/>
      <c r="F5446" s="117"/>
      <c r="G5446" s="694"/>
      <c r="H5446" s="878"/>
      <c r="I5446" s="397"/>
      <c r="J5446" s="380"/>
      <c r="K5446" s="453" t="s">
        <v>210</v>
      </c>
      <c r="L5446" s="731">
        <f t="shared" ref="L5446:P5446" si="8078">L5432</f>
        <v>2383</v>
      </c>
      <c r="M5446" s="732">
        <f t="shared" si="8078"/>
        <v>2863</v>
      </c>
      <c r="N5446" s="929">
        <f t="shared" si="8078"/>
        <v>0</v>
      </c>
      <c r="O5446" s="530">
        <f t="shared" si="8078"/>
        <v>-2383</v>
      </c>
      <c r="P5446" s="530" t="str">
        <f t="shared" si="8078"/>
        <v xml:space="preserve">0 </v>
      </c>
      <c r="Q5446" s="641">
        <f t="shared" ref="Q5446:AA5446" si="8079">Q5432</f>
        <v>0</v>
      </c>
      <c r="R5446" s="537">
        <f t="shared" si="8079"/>
        <v>0</v>
      </c>
      <c r="S5446" s="537">
        <f t="shared" si="8079"/>
        <v>0</v>
      </c>
      <c r="T5446" s="537">
        <f t="shared" si="8079"/>
        <v>0</v>
      </c>
      <c r="U5446" s="537">
        <f t="shared" si="8079"/>
        <v>0</v>
      </c>
      <c r="V5446" s="537">
        <f t="shared" si="8079"/>
        <v>0</v>
      </c>
      <c r="W5446" s="530"/>
      <c r="X5446" s="142">
        <f t="shared" si="8079"/>
        <v>0</v>
      </c>
      <c r="Y5446" s="142">
        <f t="shared" si="8079"/>
        <v>0</v>
      </c>
      <c r="Z5446" s="537">
        <f t="shared" si="8079"/>
        <v>0</v>
      </c>
      <c r="AA5446" s="537">
        <f t="shared" si="8079"/>
        <v>0</v>
      </c>
      <c r="AB5446" s="530"/>
      <c r="AC5446" s="142">
        <f t="shared" si="8073"/>
        <v>0</v>
      </c>
      <c r="AD5446" s="530">
        <f>AD5432</f>
        <v>0</v>
      </c>
      <c r="AE5446" s="842">
        <f>AE5432</f>
        <v>0</v>
      </c>
      <c r="AF5446" s="929">
        <f t="shared" ref="AF5446:AH5446" si="8080">AF5432</f>
        <v>0</v>
      </c>
      <c r="AG5446" s="530">
        <f t="shared" si="8080"/>
        <v>-2863</v>
      </c>
      <c r="AH5446" s="530" t="str">
        <f t="shared" si="8080"/>
        <v xml:space="preserve">0 </v>
      </c>
      <c r="AI5446" s="641">
        <f t="shared" ref="AI5446:AS5446" si="8081">AI5432</f>
        <v>0</v>
      </c>
      <c r="AJ5446" s="537">
        <f t="shared" si="8081"/>
        <v>0</v>
      </c>
      <c r="AK5446" s="537">
        <f t="shared" si="8081"/>
        <v>0</v>
      </c>
      <c r="AL5446" s="537">
        <f t="shared" si="8081"/>
        <v>0</v>
      </c>
      <c r="AM5446" s="537">
        <f t="shared" si="8081"/>
        <v>0</v>
      </c>
      <c r="AN5446" s="537">
        <f t="shared" si="8081"/>
        <v>0</v>
      </c>
      <c r="AO5446" s="530"/>
      <c r="AP5446" s="142">
        <f t="shared" si="8081"/>
        <v>0</v>
      </c>
      <c r="AQ5446" s="142">
        <f t="shared" si="8081"/>
        <v>0</v>
      </c>
      <c r="AR5446" s="537">
        <f t="shared" si="8081"/>
        <v>0</v>
      </c>
      <c r="AS5446" s="537">
        <f t="shared" si="8081"/>
        <v>0</v>
      </c>
      <c r="AT5446" s="530"/>
      <c r="AU5446" s="142">
        <f t="shared" ref="AU5446:BE5446" si="8082">AU5432</f>
        <v>0</v>
      </c>
      <c r="AV5446" s="530">
        <f t="shared" ref="AV5446" si="8083">AV5432</f>
        <v>0</v>
      </c>
      <c r="AW5446" s="842">
        <f t="shared" si="8082"/>
        <v>0</v>
      </c>
      <c r="AX5446" s="121">
        <f t="shared" si="8082"/>
        <v>2383</v>
      </c>
      <c r="AY5446" s="111">
        <f t="shared" si="8082"/>
        <v>0</v>
      </c>
      <c r="AZ5446" s="111">
        <f t="shared" si="8082"/>
        <v>-2383</v>
      </c>
      <c r="BA5446" s="343">
        <f t="shared" si="8082"/>
        <v>-1</v>
      </c>
      <c r="BB5446" s="324">
        <f t="shared" si="8082"/>
        <v>2863</v>
      </c>
      <c r="BC5446" s="111">
        <f t="shared" si="8082"/>
        <v>0</v>
      </c>
      <c r="BD5446" s="111">
        <f t="shared" si="8082"/>
        <v>-2863</v>
      </c>
      <c r="BE5446" s="343">
        <f t="shared" si="8082"/>
        <v>-1</v>
      </c>
      <c r="BG5446" s="826"/>
      <c r="BH5446" s="607"/>
    </row>
    <row r="5447" spans="1:66" ht="12.75" customHeight="1" x14ac:dyDescent="0.25">
      <c r="A5447" s="222"/>
      <c r="C5447" s="116"/>
      <c r="D5447" s="620"/>
      <c r="F5447" s="117"/>
      <c r="G5447" s="694"/>
      <c r="H5447" s="878"/>
      <c r="I5447" s="397"/>
      <c r="J5447" s="380"/>
      <c r="K5447" s="454" t="s">
        <v>53</v>
      </c>
      <c r="L5447" s="731">
        <v>0</v>
      </c>
      <c r="M5447" s="732">
        <v>0</v>
      </c>
      <c r="N5447" s="929">
        <v>0</v>
      </c>
      <c r="O5447" s="530">
        <v>0</v>
      </c>
      <c r="P5447" s="530">
        <v>0</v>
      </c>
      <c r="Q5447" s="641">
        <v>0</v>
      </c>
      <c r="R5447" s="537">
        <v>0</v>
      </c>
      <c r="S5447" s="537">
        <v>0</v>
      </c>
      <c r="T5447" s="537">
        <v>0</v>
      </c>
      <c r="U5447" s="537">
        <v>0</v>
      </c>
      <c r="V5447" s="537">
        <v>0</v>
      </c>
      <c r="W5447" s="530"/>
      <c r="X5447" s="142">
        <v>0</v>
      </c>
      <c r="Y5447" s="142">
        <v>0</v>
      </c>
      <c r="Z5447" s="537">
        <v>0</v>
      </c>
      <c r="AA5447" s="537">
        <v>0</v>
      </c>
      <c r="AB5447" s="530"/>
      <c r="AC5447" s="142">
        <v>0</v>
      </c>
      <c r="AD5447" s="530">
        <v>0</v>
      </c>
      <c r="AE5447" s="842">
        <v>0</v>
      </c>
      <c r="AF5447" s="929">
        <v>0</v>
      </c>
      <c r="AG5447" s="530">
        <v>0</v>
      </c>
      <c r="AH5447" s="530">
        <v>0</v>
      </c>
      <c r="AI5447" s="641">
        <v>0</v>
      </c>
      <c r="AJ5447" s="537">
        <v>0</v>
      </c>
      <c r="AK5447" s="537">
        <v>0</v>
      </c>
      <c r="AL5447" s="537">
        <v>0</v>
      </c>
      <c r="AM5447" s="537">
        <v>0</v>
      </c>
      <c r="AN5447" s="537">
        <v>0</v>
      </c>
      <c r="AO5447" s="530"/>
      <c r="AP5447" s="142">
        <v>0</v>
      </c>
      <c r="AQ5447" s="142">
        <v>0</v>
      </c>
      <c r="AR5447" s="537">
        <v>0</v>
      </c>
      <c r="AS5447" s="537">
        <v>0</v>
      </c>
      <c r="AT5447" s="530"/>
      <c r="AU5447" s="142">
        <v>0</v>
      </c>
      <c r="AV5447" s="530">
        <v>0</v>
      </c>
      <c r="AW5447" s="842">
        <v>0</v>
      </c>
      <c r="AX5447" s="121">
        <v>0</v>
      </c>
      <c r="AY5447" s="111">
        <v>0</v>
      </c>
      <c r="AZ5447" s="111">
        <v>0</v>
      </c>
      <c r="BA5447" s="343">
        <v>0</v>
      </c>
      <c r="BB5447" s="324">
        <v>0</v>
      </c>
      <c r="BC5447" s="111">
        <v>0</v>
      </c>
      <c r="BD5447" s="111">
        <v>0</v>
      </c>
      <c r="BE5447" s="343">
        <v>0</v>
      </c>
      <c r="BG5447" s="826"/>
      <c r="BH5447" s="607"/>
    </row>
    <row r="5448" spans="1:66" ht="12.75" customHeight="1" x14ac:dyDescent="0.25">
      <c r="A5448" s="222"/>
      <c r="C5448" s="116"/>
      <c r="D5448" s="620"/>
      <c r="F5448" s="117"/>
      <c r="G5448" s="694"/>
      <c r="H5448" s="878"/>
      <c r="I5448" s="397"/>
      <c r="J5448" s="380"/>
      <c r="K5448" s="453"/>
      <c r="L5448" s="731"/>
      <c r="M5448" s="732"/>
      <c r="N5448" s="931"/>
      <c r="O5448" s="923"/>
      <c r="P5448" s="923"/>
      <c r="Q5448" s="641"/>
      <c r="R5448" s="537"/>
      <c r="S5448" s="537"/>
      <c r="T5448" s="537"/>
      <c r="U5448" s="537"/>
      <c r="V5448" s="537"/>
      <c r="W5448" s="531"/>
      <c r="X5448" s="141"/>
      <c r="Y5448" s="141"/>
      <c r="Z5448" s="552"/>
      <c r="AA5448" s="552"/>
      <c r="AB5448" s="531"/>
      <c r="AC5448" s="593"/>
      <c r="AD5448" s="923"/>
      <c r="AE5448" s="846"/>
      <c r="AF5448" s="931"/>
      <c r="AG5448" s="923"/>
      <c r="AH5448" s="923"/>
      <c r="AI5448" s="641"/>
      <c r="AJ5448" s="537"/>
      <c r="AK5448" s="537"/>
      <c r="AL5448" s="537"/>
      <c r="AM5448" s="537"/>
      <c r="AN5448" s="537"/>
      <c r="AO5448" s="531"/>
      <c r="AP5448" s="141"/>
      <c r="AQ5448" s="141"/>
      <c r="AR5448" s="552"/>
      <c r="AS5448" s="552"/>
      <c r="AT5448" s="531"/>
      <c r="AU5448" s="593"/>
      <c r="AV5448" s="923"/>
      <c r="AW5448" s="846"/>
      <c r="AX5448" s="121"/>
      <c r="AY5448" s="111"/>
      <c r="AZ5448" s="111"/>
      <c r="BA5448" s="343"/>
      <c r="BB5448" s="324"/>
      <c r="BC5448" s="111"/>
      <c r="BD5448" s="111"/>
      <c r="BE5448" s="343"/>
      <c r="BG5448" s="826"/>
      <c r="BH5448" s="607"/>
    </row>
    <row r="5449" spans="1:66" ht="12.75" customHeight="1" x14ac:dyDescent="0.25">
      <c r="A5449" s="222"/>
      <c r="C5449" s="116"/>
      <c r="D5449" s="620"/>
      <c r="F5449" s="117"/>
      <c r="G5449" s="694"/>
      <c r="H5449" s="878"/>
      <c r="I5449" s="397"/>
      <c r="J5449" s="380"/>
      <c r="K5449" s="453"/>
      <c r="L5449" s="731"/>
      <c r="M5449" s="732"/>
      <c r="N5449" s="931"/>
      <c r="O5449" s="923"/>
      <c r="P5449" s="923"/>
      <c r="Q5449" s="641"/>
      <c r="R5449" s="537"/>
      <c r="S5449" s="537"/>
      <c r="T5449" s="537"/>
      <c r="U5449" s="537"/>
      <c r="V5449" s="537"/>
      <c r="W5449" s="531"/>
      <c r="X5449" s="141"/>
      <c r="Y5449" s="141"/>
      <c r="Z5449" s="552"/>
      <c r="AA5449" s="552"/>
      <c r="AB5449" s="531"/>
      <c r="AC5449" s="593"/>
      <c r="AD5449" s="923"/>
      <c r="AE5449" s="846"/>
      <c r="AF5449" s="931"/>
      <c r="AG5449" s="923"/>
      <c r="AH5449" s="923"/>
      <c r="AI5449" s="641"/>
      <c r="AJ5449" s="537"/>
      <c r="AK5449" s="537"/>
      <c r="AL5449" s="537"/>
      <c r="AM5449" s="537"/>
      <c r="AN5449" s="537"/>
      <c r="AO5449" s="531"/>
      <c r="AP5449" s="141"/>
      <c r="AQ5449" s="141"/>
      <c r="AR5449" s="552"/>
      <c r="AS5449" s="552"/>
      <c r="AT5449" s="531"/>
      <c r="AU5449" s="593"/>
      <c r="AV5449" s="923"/>
      <c r="AW5449" s="846"/>
      <c r="AX5449" s="121"/>
      <c r="AY5449" s="111"/>
      <c r="AZ5449" s="111"/>
      <c r="BA5449" s="343"/>
      <c r="BB5449" s="324"/>
      <c r="BC5449" s="111"/>
      <c r="BD5449" s="111"/>
      <c r="BE5449" s="343"/>
      <c r="BG5449" s="826"/>
      <c r="BH5449" s="607"/>
    </row>
    <row r="5450" spans="1:66" ht="12.75" customHeight="1" x14ac:dyDescent="0.25">
      <c r="A5450" s="222"/>
      <c r="C5450" s="116"/>
      <c r="D5450" s="620"/>
      <c r="F5450" s="117"/>
      <c r="G5450" s="694"/>
      <c r="H5450" s="878"/>
      <c r="I5450" s="397"/>
      <c r="J5450" s="380"/>
      <c r="K5450" s="450" t="s">
        <v>6660</v>
      </c>
      <c r="L5450" s="731"/>
      <c r="M5450" s="732"/>
      <c r="N5450" s="931"/>
      <c r="O5450" s="923"/>
      <c r="P5450" s="923"/>
      <c r="Q5450" s="641"/>
      <c r="R5450" s="537"/>
      <c r="S5450" s="537"/>
      <c r="T5450" s="537"/>
      <c r="U5450" s="537"/>
      <c r="V5450" s="537"/>
      <c r="W5450" s="531"/>
      <c r="X5450" s="141"/>
      <c r="Y5450" s="141"/>
      <c r="Z5450" s="552"/>
      <c r="AA5450" s="552"/>
      <c r="AB5450" s="531"/>
      <c r="AC5450" s="593"/>
      <c r="AD5450" s="923"/>
      <c r="AE5450" s="846"/>
      <c r="AF5450" s="931"/>
      <c r="AG5450" s="923"/>
      <c r="AH5450" s="923"/>
      <c r="AI5450" s="641"/>
      <c r="AJ5450" s="537"/>
      <c r="AK5450" s="537"/>
      <c r="AL5450" s="537"/>
      <c r="AM5450" s="537"/>
      <c r="AN5450" s="537"/>
      <c r="AO5450" s="531"/>
      <c r="AP5450" s="141"/>
      <c r="AQ5450" s="141"/>
      <c r="AR5450" s="552"/>
      <c r="AS5450" s="552"/>
      <c r="AT5450" s="531"/>
      <c r="AU5450" s="593"/>
      <c r="AV5450" s="923"/>
      <c r="AW5450" s="846"/>
      <c r="AX5450" s="121"/>
      <c r="AY5450" s="111"/>
      <c r="AZ5450" s="111"/>
      <c r="BA5450" s="343"/>
      <c r="BB5450" s="324"/>
      <c r="BC5450" s="111"/>
      <c r="BD5450" s="111"/>
      <c r="BE5450" s="343"/>
      <c r="BG5450" s="826"/>
      <c r="BH5450" s="607"/>
    </row>
    <row r="5451" spans="1:66" ht="20.399999999999999" x14ac:dyDescent="0.25">
      <c r="A5451" s="222"/>
      <c r="C5451" s="116"/>
      <c r="D5451" s="620"/>
      <c r="F5451" s="117"/>
      <c r="G5451" s="694"/>
      <c r="H5451" s="878"/>
      <c r="I5451" s="397"/>
      <c r="J5451" s="380"/>
      <c r="K5451" s="451" t="s">
        <v>627</v>
      </c>
      <c r="L5451" s="731"/>
      <c r="M5451" s="732"/>
      <c r="N5451" s="931"/>
      <c r="O5451" s="923"/>
      <c r="P5451" s="923"/>
      <c r="Q5451" s="641"/>
      <c r="R5451" s="537"/>
      <c r="S5451" s="537"/>
      <c r="T5451" s="537"/>
      <c r="U5451" s="537"/>
      <c r="V5451" s="537"/>
      <c r="W5451" s="531"/>
      <c r="X5451" s="141"/>
      <c r="Y5451" s="141"/>
      <c r="Z5451" s="552"/>
      <c r="AA5451" s="552"/>
      <c r="AB5451" s="531"/>
      <c r="AC5451" s="593"/>
      <c r="AD5451" s="923"/>
      <c r="AE5451" s="846"/>
      <c r="AF5451" s="931"/>
      <c r="AG5451" s="923"/>
      <c r="AH5451" s="923"/>
      <c r="AI5451" s="641"/>
      <c r="AJ5451" s="537"/>
      <c r="AK5451" s="537"/>
      <c r="AL5451" s="537"/>
      <c r="AM5451" s="537"/>
      <c r="AN5451" s="537"/>
      <c r="AO5451" s="531"/>
      <c r="AP5451" s="141"/>
      <c r="AQ5451" s="141"/>
      <c r="AR5451" s="552"/>
      <c r="AS5451" s="552"/>
      <c r="AT5451" s="531"/>
      <c r="AU5451" s="593"/>
      <c r="AV5451" s="923"/>
      <c r="AW5451" s="846"/>
      <c r="AX5451" s="121"/>
      <c r="AY5451" s="111"/>
      <c r="AZ5451" s="111"/>
      <c r="BA5451" s="343"/>
      <c r="BB5451" s="324"/>
      <c r="BC5451" s="111"/>
      <c r="BD5451" s="111"/>
      <c r="BE5451" s="343"/>
      <c r="BG5451" s="826"/>
      <c r="BH5451" s="607"/>
    </row>
    <row r="5452" spans="1:66" ht="12.75" customHeight="1" x14ac:dyDescent="0.25">
      <c r="A5452" s="222"/>
      <c r="C5452" s="116"/>
      <c r="D5452" s="620"/>
      <c r="F5452" s="117"/>
      <c r="G5452" s="694"/>
      <c r="H5452" s="878"/>
      <c r="I5452" s="397"/>
      <c r="J5452" s="380"/>
      <c r="K5452" s="408"/>
      <c r="L5452" s="731"/>
      <c r="M5452" s="732"/>
      <c r="N5452" s="931"/>
      <c r="O5452" s="923"/>
      <c r="P5452" s="923"/>
      <c r="Q5452" s="641"/>
      <c r="R5452" s="537"/>
      <c r="S5452" s="537"/>
      <c r="T5452" s="537"/>
      <c r="U5452" s="537"/>
      <c r="V5452" s="537"/>
      <c r="W5452" s="531"/>
      <c r="X5452" s="141"/>
      <c r="Y5452" s="141"/>
      <c r="Z5452" s="552"/>
      <c r="AA5452" s="552"/>
      <c r="AB5452" s="531"/>
      <c r="AC5452" s="593"/>
      <c r="AD5452" s="923"/>
      <c r="AE5452" s="846"/>
      <c r="AF5452" s="931"/>
      <c r="AG5452" s="923"/>
      <c r="AH5452" s="923"/>
      <c r="AI5452" s="641"/>
      <c r="AJ5452" s="537"/>
      <c r="AK5452" s="537"/>
      <c r="AL5452" s="537"/>
      <c r="AM5452" s="537"/>
      <c r="AN5452" s="537"/>
      <c r="AO5452" s="531"/>
      <c r="AP5452" s="141"/>
      <c r="AQ5452" s="141"/>
      <c r="AR5452" s="552"/>
      <c r="AS5452" s="552"/>
      <c r="AT5452" s="531"/>
      <c r="AU5452" s="593"/>
      <c r="AV5452" s="923"/>
      <c r="AW5452" s="846"/>
      <c r="AX5452" s="121"/>
      <c r="AY5452" s="111"/>
      <c r="AZ5452" s="111"/>
      <c r="BA5452" s="343"/>
      <c r="BB5452" s="324"/>
      <c r="BC5452" s="111"/>
      <c r="BD5452" s="111"/>
      <c r="BE5452" s="343"/>
      <c r="BG5452" s="826"/>
      <c r="BH5452" s="607"/>
    </row>
    <row r="5453" spans="1:66" ht="35.1" customHeight="1" x14ac:dyDescent="0.25">
      <c r="A5453" s="21" t="s">
        <v>6128</v>
      </c>
      <c r="B5453" s="112">
        <v>15</v>
      </c>
      <c r="C5453" s="116" t="s">
        <v>71</v>
      </c>
      <c r="D5453" s="623">
        <v>2012</v>
      </c>
      <c r="E5453" s="278"/>
      <c r="F5453" s="116"/>
      <c r="G5453" s="694">
        <v>1</v>
      </c>
      <c r="H5453" s="878" t="str">
        <f t="shared" si="8008"/>
        <v>068</v>
      </c>
      <c r="I5453" s="397" t="s">
        <v>3266</v>
      </c>
      <c r="J5453" s="380" t="s">
        <v>2446</v>
      </c>
      <c r="K5453" s="415" t="s">
        <v>509</v>
      </c>
      <c r="L5453" s="733"/>
      <c r="M5453" s="734"/>
      <c r="N5453" s="931"/>
      <c r="O5453" s="923"/>
      <c r="P5453" s="923"/>
      <c r="Q5453" s="646"/>
      <c r="R5453" s="536"/>
      <c r="S5453" s="536"/>
      <c r="T5453" s="536"/>
      <c r="U5453" s="536"/>
      <c r="V5453" s="536"/>
      <c r="W5453" s="683"/>
      <c r="X5453" s="141"/>
      <c r="Y5453" s="141"/>
      <c r="Z5453" s="552"/>
      <c r="AA5453" s="552"/>
      <c r="AB5453" s="683"/>
      <c r="AC5453" s="593"/>
      <c r="AD5453" s="923"/>
      <c r="AE5453" s="846"/>
      <c r="AF5453" s="931"/>
      <c r="AG5453" s="923"/>
      <c r="AH5453" s="923"/>
      <c r="AI5453" s="641"/>
      <c r="AJ5453" s="537"/>
      <c r="AK5453" s="537"/>
      <c r="AL5453" s="537"/>
      <c r="AM5453" s="537"/>
      <c r="AN5453" s="537"/>
      <c r="AO5453" s="683"/>
      <c r="AP5453" s="141"/>
      <c r="AQ5453" s="141"/>
      <c r="AR5453" s="552"/>
      <c r="AS5453" s="552"/>
      <c r="AT5453" s="683"/>
      <c r="AU5453" s="593"/>
      <c r="AV5453" s="923"/>
      <c r="AW5453" s="846"/>
      <c r="AX5453" s="115"/>
      <c r="AY5453" s="5"/>
      <c r="AZ5453" s="7"/>
      <c r="BA5453" s="335"/>
      <c r="BC5453" s="5"/>
      <c r="BD5453" s="7"/>
      <c r="BE5453" s="335"/>
      <c r="BG5453" s="826" t="str">
        <f>RIGHT(LEFT(I5453,3),2)&amp;"."&amp;RIGHT(LEFT(I5453,5),2)</f>
        <v>01.00</v>
      </c>
      <c r="BH5453" s="607" t="b">
        <f>COUNTIF('Codes SEC'!$B$2:$B$250,Ministres!BG5453)&gt;0</f>
        <v>1</v>
      </c>
    </row>
    <row r="5454" spans="1:66" ht="12.75" customHeight="1" x14ac:dyDescent="0.25">
      <c r="A5454" s="21"/>
      <c r="B5454" s="112"/>
      <c r="C5454" s="116"/>
      <c r="D5454" s="623"/>
      <c r="E5454" s="278"/>
      <c r="F5454" s="116"/>
      <c r="G5454" s="694"/>
      <c r="H5454" s="878"/>
      <c r="I5454" s="397"/>
      <c r="J5454" s="380"/>
      <c r="K5454" s="429" t="s">
        <v>20</v>
      </c>
      <c r="L5454" s="733">
        <v>2447</v>
      </c>
      <c r="M5454" s="734">
        <v>2890</v>
      </c>
      <c r="N5454" s="931"/>
      <c r="O5454" s="530">
        <f t="shared" ref="O5454:O5458" si="8084">IF(N5454&gt;L5454,"0 ",N5454-L5454)</f>
        <v>-2447</v>
      </c>
      <c r="P5454" s="530" t="str">
        <f t="shared" ref="P5454:P5458" si="8085">IF(N5454&lt;L5454,"0 ",N5454-L5454)</f>
        <v xml:space="preserve">0 </v>
      </c>
      <c r="Q5454" s="646"/>
      <c r="R5454" s="536"/>
      <c r="S5454" s="536"/>
      <c r="T5454" s="536"/>
      <c r="U5454" s="536"/>
      <c r="V5454" s="536"/>
      <c r="W5454" s="683"/>
      <c r="X5454" s="141"/>
      <c r="Y5454" s="141"/>
      <c r="Z5454" s="552"/>
      <c r="AA5454" s="552"/>
      <c r="AB5454" s="683"/>
      <c r="AC5454" s="593"/>
      <c r="AD5454" s="530">
        <f t="shared" ref="AD5454:AD5458" si="8086">X5454+Y5454+AC5454</f>
        <v>0</v>
      </c>
      <c r="AE5454" s="842">
        <f t="shared" ref="AE5454:AE5458" si="8087">N5454+AD5454</f>
        <v>0</v>
      </c>
      <c r="AF5454" s="931"/>
      <c r="AG5454" s="530">
        <f t="shared" ref="AG5454:AG5458" si="8088">IF(AF5454&gt;M5454,"0 ",AF5454-M5454)</f>
        <v>-2890</v>
      </c>
      <c r="AH5454" s="530" t="str">
        <f t="shared" ref="AH5454:AH5458" si="8089">IF(AF5454&lt;M5454,"0 ",AF5454-M5454)</f>
        <v xml:space="preserve">0 </v>
      </c>
      <c r="AI5454" s="641"/>
      <c r="AJ5454" s="537"/>
      <c r="AK5454" s="537"/>
      <c r="AL5454" s="537"/>
      <c r="AM5454" s="537"/>
      <c r="AN5454" s="537"/>
      <c r="AO5454" s="683"/>
      <c r="AP5454" s="141"/>
      <c r="AQ5454" s="141"/>
      <c r="AR5454" s="552"/>
      <c r="AS5454" s="552"/>
      <c r="AT5454" s="683"/>
      <c r="AU5454" s="593"/>
      <c r="AV5454" s="530">
        <f t="shared" ref="AV5454:AV5458" si="8090">AP5454+AQ5454+AU5454</f>
        <v>0</v>
      </c>
      <c r="AW5454" s="842">
        <f t="shared" ref="AW5454:AW5458" si="8091">AF5454+AV5454</f>
        <v>0</v>
      </c>
      <c r="AX5454" s="124">
        <f>L5454</f>
        <v>2447</v>
      </c>
      <c r="AY5454" s="5">
        <f>AE5454</f>
        <v>0</v>
      </c>
      <c r="AZ5454" s="26">
        <f>AY5454-AX5454</f>
        <v>-2447</v>
      </c>
      <c r="BA5454" s="341">
        <f>AZ5454/AX5454</f>
        <v>-1</v>
      </c>
      <c r="BB5454" s="311">
        <f>M5454</f>
        <v>2890</v>
      </c>
      <c r="BC5454" s="5">
        <f>AW5454</f>
        <v>0</v>
      </c>
      <c r="BD5454" s="26">
        <f>BC5454-BB5454</f>
        <v>-2890</v>
      </c>
      <c r="BE5454" s="341">
        <f>BD5454/BB5454</f>
        <v>-1</v>
      </c>
      <c r="BG5454" s="826"/>
      <c r="BH5454" s="607"/>
    </row>
    <row r="5455" spans="1:66" ht="12.75" customHeight="1" x14ac:dyDescent="0.25">
      <c r="A5455" s="21"/>
      <c r="B5455" s="112"/>
      <c r="C5455" s="116"/>
      <c r="D5455" s="623"/>
      <c r="E5455" s="278"/>
      <c r="F5455" s="116"/>
      <c r="G5455" s="694"/>
      <c r="H5455" s="878"/>
      <c r="I5455" s="397"/>
      <c r="J5455" s="380"/>
      <c r="K5455" s="429" t="s">
        <v>85</v>
      </c>
      <c r="L5455" s="733">
        <v>1500</v>
      </c>
      <c r="M5455" s="734">
        <v>1500</v>
      </c>
      <c r="N5455" s="931"/>
      <c r="O5455" s="530">
        <f t="shared" si="8084"/>
        <v>-1500</v>
      </c>
      <c r="P5455" s="530" t="str">
        <f t="shared" si="8085"/>
        <v xml:space="preserve">0 </v>
      </c>
      <c r="Q5455" s="646"/>
      <c r="R5455" s="536"/>
      <c r="S5455" s="536"/>
      <c r="T5455" s="536"/>
      <c r="U5455" s="536"/>
      <c r="V5455" s="536"/>
      <c r="W5455" s="683"/>
      <c r="X5455" s="141"/>
      <c r="Y5455" s="141"/>
      <c r="Z5455" s="552"/>
      <c r="AA5455" s="552"/>
      <c r="AB5455" s="683"/>
      <c r="AC5455" s="593"/>
      <c r="AD5455" s="530">
        <f t="shared" si="8086"/>
        <v>0</v>
      </c>
      <c r="AE5455" s="842">
        <f t="shared" si="8087"/>
        <v>0</v>
      </c>
      <c r="AF5455" s="931"/>
      <c r="AG5455" s="530">
        <f t="shared" si="8088"/>
        <v>-1500</v>
      </c>
      <c r="AH5455" s="530" t="str">
        <f t="shared" si="8089"/>
        <v xml:space="preserve">0 </v>
      </c>
      <c r="AI5455" s="641"/>
      <c r="AJ5455" s="537"/>
      <c r="AK5455" s="537"/>
      <c r="AL5455" s="537"/>
      <c r="AM5455" s="537"/>
      <c r="AN5455" s="537"/>
      <c r="AO5455" s="683"/>
      <c r="AP5455" s="141"/>
      <c r="AQ5455" s="141"/>
      <c r="AR5455" s="552"/>
      <c r="AS5455" s="552"/>
      <c r="AT5455" s="683"/>
      <c r="AU5455" s="593"/>
      <c r="AV5455" s="530">
        <f t="shared" si="8090"/>
        <v>0</v>
      </c>
      <c r="AW5455" s="842">
        <f t="shared" si="8091"/>
        <v>0</v>
      </c>
      <c r="AX5455" s="124">
        <f>L5455</f>
        <v>1500</v>
      </c>
      <c r="AY5455" s="5">
        <f>AE5455</f>
        <v>0</v>
      </c>
      <c r="AZ5455" s="26">
        <f>AY5455-AX5455</f>
        <v>-1500</v>
      </c>
      <c r="BA5455" s="341">
        <f>AZ5455/AX5455</f>
        <v>-1</v>
      </c>
      <c r="BB5455" s="311">
        <f>M5455</f>
        <v>1500</v>
      </c>
      <c r="BC5455" s="5">
        <f>AW5455</f>
        <v>0</v>
      </c>
      <c r="BD5455" s="26">
        <f>BC5455-BB5455</f>
        <v>-1500</v>
      </c>
      <c r="BE5455" s="341">
        <f>BD5455/BB5455</f>
        <v>-1</v>
      </c>
      <c r="BG5455" s="826"/>
      <c r="BH5455" s="607"/>
    </row>
    <row r="5456" spans="1:66" ht="12.75" customHeight="1" x14ac:dyDescent="0.25">
      <c r="A5456" s="21"/>
      <c r="B5456" s="112"/>
      <c r="C5456" s="116"/>
      <c r="D5456" s="623"/>
      <c r="E5456" s="278"/>
      <c r="F5456" s="116"/>
      <c r="G5456" s="694"/>
      <c r="H5456" s="878"/>
      <c r="I5456" s="397"/>
      <c r="J5456" s="380"/>
      <c r="K5456" s="429" t="s">
        <v>86</v>
      </c>
      <c r="L5456" s="733">
        <v>3947</v>
      </c>
      <c r="M5456" s="734">
        <v>4390</v>
      </c>
      <c r="N5456" s="931"/>
      <c r="O5456" s="530">
        <f t="shared" si="8084"/>
        <v>-3947</v>
      </c>
      <c r="P5456" s="530" t="str">
        <f t="shared" si="8085"/>
        <v xml:space="preserve">0 </v>
      </c>
      <c r="Q5456" s="646"/>
      <c r="R5456" s="536"/>
      <c r="S5456" s="536"/>
      <c r="T5456" s="536"/>
      <c r="U5456" s="536"/>
      <c r="V5456" s="536"/>
      <c r="W5456" s="683"/>
      <c r="X5456" s="141">
        <f t="shared" ref="X5456:AC5456" si="8092">X5454+X5455</f>
        <v>0</v>
      </c>
      <c r="Y5456" s="141">
        <f t="shared" si="8092"/>
        <v>0</v>
      </c>
      <c r="Z5456" s="552"/>
      <c r="AA5456" s="552"/>
      <c r="AB5456" s="683"/>
      <c r="AC5456" s="593">
        <f t="shared" si="8092"/>
        <v>0</v>
      </c>
      <c r="AD5456" s="530">
        <f t="shared" si="8086"/>
        <v>0</v>
      </c>
      <c r="AE5456" s="842">
        <f t="shared" si="8087"/>
        <v>0</v>
      </c>
      <c r="AF5456" s="931"/>
      <c r="AG5456" s="530">
        <f t="shared" si="8088"/>
        <v>-4390</v>
      </c>
      <c r="AH5456" s="530" t="str">
        <f t="shared" si="8089"/>
        <v xml:space="preserve">0 </v>
      </c>
      <c r="AI5456" s="641"/>
      <c r="AJ5456" s="537"/>
      <c r="AK5456" s="537"/>
      <c r="AL5456" s="537"/>
      <c r="AM5456" s="537"/>
      <c r="AN5456" s="537"/>
      <c r="AO5456" s="683"/>
      <c r="AP5456" s="141">
        <f t="shared" ref="AP5456:AU5456" si="8093">AP5454+AP5455</f>
        <v>0</v>
      </c>
      <c r="AQ5456" s="141">
        <f t="shared" si="8093"/>
        <v>0</v>
      </c>
      <c r="AR5456" s="552"/>
      <c r="AS5456" s="552"/>
      <c r="AT5456" s="683"/>
      <c r="AU5456" s="593">
        <f t="shared" si="8093"/>
        <v>0</v>
      </c>
      <c r="AV5456" s="530">
        <f t="shared" si="8090"/>
        <v>0</v>
      </c>
      <c r="AW5456" s="842">
        <f t="shared" si="8091"/>
        <v>0</v>
      </c>
      <c r="AX5456" s="124">
        <f>AX5454+AX5455</f>
        <v>3947</v>
      </c>
      <c r="AY5456" s="5">
        <f>AY5454+AY5455</f>
        <v>0</v>
      </c>
      <c r="AZ5456" s="26">
        <f>AZ5454+AZ5455</f>
        <v>-3947</v>
      </c>
      <c r="BA5456" s="341">
        <f>AZ5456/AX5456</f>
        <v>-1</v>
      </c>
      <c r="BB5456" s="311">
        <f>BB5454+BB5455</f>
        <v>4390</v>
      </c>
      <c r="BC5456" s="5">
        <f>BC5454+BC5455</f>
        <v>0</v>
      </c>
      <c r="BD5456" s="26">
        <f>BD5454+BD5455</f>
        <v>-4390</v>
      </c>
      <c r="BE5456" s="341">
        <f>BD5456/BB5456</f>
        <v>-1</v>
      </c>
      <c r="BG5456" s="826"/>
      <c r="BH5456" s="607"/>
    </row>
    <row r="5457" spans="1:66" ht="12.75" customHeight="1" x14ac:dyDescent="0.25">
      <c r="A5457" s="21"/>
      <c r="B5457" s="112"/>
      <c r="C5457" s="116"/>
      <c r="D5457" s="623"/>
      <c r="E5457" s="278"/>
      <c r="F5457" s="116">
        <v>13</v>
      </c>
      <c r="G5457" s="694"/>
      <c r="H5457" s="878"/>
      <c r="I5457" s="397"/>
      <c r="J5457" s="380"/>
      <c r="K5457" s="430" t="s">
        <v>87</v>
      </c>
      <c r="L5457" s="733">
        <v>1450</v>
      </c>
      <c r="M5457" s="734">
        <v>1450</v>
      </c>
      <c r="N5457" s="931"/>
      <c r="O5457" s="530">
        <f t="shared" si="8084"/>
        <v>-1450</v>
      </c>
      <c r="P5457" s="530" t="str">
        <f t="shared" si="8085"/>
        <v xml:space="preserve">0 </v>
      </c>
      <c r="Q5457" s="646"/>
      <c r="R5457" s="536"/>
      <c r="S5457" s="536"/>
      <c r="T5457" s="536"/>
      <c r="U5457" s="536"/>
      <c r="V5457" s="536"/>
      <c r="W5457" s="683" t="str">
        <f>IF(SUM(Q5457:V5457)=X5457,"OK",SUM(Q5457:V5457)-X5457)</f>
        <v>OK</v>
      </c>
      <c r="X5457" s="141"/>
      <c r="Y5457" s="141"/>
      <c r="Z5457" s="552"/>
      <c r="AA5457" s="552"/>
      <c r="AB5457" s="683" t="str">
        <f>IF(SUM(Z5457:AA5457)=AC5457,"OK",SUM(Z5457:AA5457)-AC5457)</f>
        <v>OK</v>
      </c>
      <c r="AC5457" s="593"/>
      <c r="AD5457" s="530">
        <f t="shared" si="8086"/>
        <v>0</v>
      </c>
      <c r="AE5457" s="842">
        <f t="shared" si="8087"/>
        <v>0</v>
      </c>
      <c r="AF5457" s="931"/>
      <c r="AG5457" s="530">
        <f t="shared" si="8088"/>
        <v>-1450</v>
      </c>
      <c r="AH5457" s="530" t="str">
        <f t="shared" si="8089"/>
        <v xml:space="preserve">0 </v>
      </c>
      <c r="AI5457" s="641"/>
      <c r="AJ5457" s="537"/>
      <c r="AK5457" s="537"/>
      <c r="AL5457" s="537"/>
      <c r="AM5457" s="537"/>
      <c r="AN5457" s="537"/>
      <c r="AO5457" s="683" t="str">
        <f>IF(SUM(AI5457:AN5457)=AP5457,"OK",SUM(AI5457:AN5457)-AP5457)</f>
        <v>OK</v>
      </c>
      <c r="AP5457" s="141"/>
      <c r="AQ5457" s="141"/>
      <c r="AR5457" s="552"/>
      <c r="AS5457" s="552"/>
      <c r="AT5457" s="683" t="str">
        <f>IF(SUM(AR5457:AS5457)=AU5457,"OK",SUM(AR5457:AS5457)-AU5457)</f>
        <v>OK</v>
      </c>
      <c r="AU5457" s="593"/>
      <c r="AV5457" s="530">
        <f t="shared" si="8090"/>
        <v>0</v>
      </c>
      <c r="AW5457" s="842">
        <f t="shared" si="8091"/>
        <v>0</v>
      </c>
      <c r="AX5457" s="115">
        <f>L5457</f>
        <v>1450</v>
      </c>
      <c r="AY5457" s="5">
        <f>AE5457</f>
        <v>0</v>
      </c>
      <c r="AZ5457" s="7">
        <f>AY5457-AX5457</f>
        <v>-1450</v>
      </c>
      <c r="BA5457" s="335">
        <f>AZ5457/AX5457</f>
        <v>-1</v>
      </c>
      <c r="BB5457" s="23">
        <f>M5457</f>
        <v>1450</v>
      </c>
      <c r="BC5457" s="5">
        <f>AW5457</f>
        <v>0</v>
      </c>
      <c r="BD5457" s="7">
        <f>BC5457-BB5457</f>
        <v>-1450</v>
      </c>
      <c r="BE5457" s="335">
        <f>BD5457/BB5457</f>
        <v>-1</v>
      </c>
      <c r="BG5457" s="826"/>
      <c r="BH5457" s="607"/>
    </row>
    <row r="5458" spans="1:66" ht="12.75" customHeight="1" x14ac:dyDescent="0.25">
      <c r="A5458" s="21"/>
      <c r="B5458" s="112"/>
      <c r="C5458" s="116"/>
      <c r="D5458" s="623"/>
      <c r="E5458" s="278"/>
      <c r="F5458" s="116"/>
      <c r="G5458" s="700"/>
      <c r="H5458" s="888"/>
      <c r="I5458" s="580"/>
      <c r="J5458" s="380"/>
      <c r="K5458" s="463" t="s">
        <v>214</v>
      </c>
      <c r="L5458" s="731">
        <v>2497</v>
      </c>
      <c r="M5458" s="732">
        <v>2940</v>
      </c>
      <c r="N5458" s="931"/>
      <c r="O5458" s="530">
        <f t="shared" si="8084"/>
        <v>-2497</v>
      </c>
      <c r="P5458" s="530" t="str">
        <f t="shared" si="8085"/>
        <v xml:space="preserve">0 </v>
      </c>
      <c r="Q5458" s="658"/>
      <c r="R5458" s="544"/>
      <c r="S5458" s="544"/>
      <c r="T5458" s="544"/>
      <c r="U5458" s="544"/>
      <c r="V5458" s="544"/>
      <c r="W5458" s="687"/>
      <c r="X5458" s="141">
        <f t="shared" ref="X5458:AC5458" si="8094">X5456-X5457</f>
        <v>0</v>
      </c>
      <c r="Y5458" s="141">
        <f t="shared" si="8094"/>
        <v>0</v>
      </c>
      <c r="Z5458" s="552"/>
      <c r="AA5458" s="552"/>
      <c r="AB5458" s="687"/>
      <c r="AC5458" s="593">
        <f t="shared" si="8094"/>
        <v>0</v>
      </c>
      <c r="AD5458" s="530">
        <f t="shared" si="8086"/>
        <v>0</v>
      </c>
      <c r="AE5458" s="842">
        <f t="shared" si="8087"/>
        <v>0</v>
      </c>
      <c r="AF5458" s="931"/>
      <c r="AG5458" s="530">
        <f t="shared" si="8088"/>
        <v>-2940</v>
      </c>
      <c r="AH5458" s="530" t="str">
        <f t="shared" si="8089"/>
        <v xml:space="preserve">0 </v>
      </c>
      <c r="AI5458" s="641"/>
      <c r="AJ5458" s="537"/>
      <c r="AK5458" s="537"/>
      <c r="AL5458" s="537"/>
      <c r="AM5458" s="537"/>
      <c r="AN5458" s="537"/>
      <c r="AO5458" s="687"/>
      <c r="AP5458" s="141">
        <f t="shared" ref="AP5458:AU5458" si="8095">AP5456-AP5457</f>
        <v>0</v>
      </c>
      <c r="AQ5458" s="141">
        <f t="shared" si="8095"/>
        <v>0</v>
      </c>
      <c r="AR5458" s="552"/>
      <c r="AS5458" s="552"/>
      <c r="AT5458" s="687"/>
      <c r="AU5458" s="593">
        <f t="shared" si="8095"/>
        <v>0</v>
      </c>
      <c r="AV5458" s="530">
        <f t="shared" si="8090"/>
        <v>0</v>
      </c>
      <c r="AW5458" s="842">
        <f t="shared" si="8091"/>
        <v>0</v>
      </c>
      <c r="AX5458" s="124">
        <f>AX5456-AX5457</f>
        <v>2497</v>
      </c>
      <c r="AY5458" s="5">
        <f>AY5456-AY5457</f>
        <v>0</v>
      </c>
      <c r="AZ5458" s="26">
        <f>AZ5456-AZ5457</f>
        <v>-2497</v>
      </c>
      <c r="BA5458" s="341">
        <f>AZ5458/AX5458</f>
        <v>-1</v>
      </c>
      <c r="BB5458" s="311">
        <f>BB5456-BB5457</f>
        <v>2940</v>
      </c>
      <c r="BC5458" s="5">
        <f>BC5456-BC5457</f>
        <v>0</v>
      </c>
      <c r="BD5458" s="26">
        <f>BD5456-BD5457</f>
        <v>-2940</v>
      </c>
      <c r="BE5458" s="341">
        <f>BD5458/BB5458</f>
        <v>-1</v>
      </c>
      <c r="BG5458" s="826"/>
      <c r="BH5458" s="607"/>
    </row>
    <row r="5459" spans="1:66" ht="12.75" customHeight="1" x14ac:dyDescent="0.25">
      <c r="A5459" s="222"/>
      <c r="C5459" s="116"/>
      <c r="D5459" s="620"/>
      <c r="F5459" s="117"/>
      <c r="G5459" s="694"/>
      <c r="H5459" s="878"/>
      <c r="I5459" s="397"/>
      <c r="J5459" s="380"/>
      <c r="K5459" s="486"/>
      <c r="L5459" s="731"/>
      <c r="M5459" s="732"/>
      <c r="N5459" s="931"/>
      <c r="O5459" s="923"/>
      <c r="P5459" s="923"/>
      <c r="Q5459" s="641"/>
      <c r="R5459" s="537"/>
      <c r="S5459" s="537"/>
      <c r="T5459" s="537"/>
      <c r="U5459" s="537"/>
      <c r="V5459" s="537"/>
      <c r="W5459" s="531"/>
      <c r="X5459" s="141"/>
      <c r="Y5459" s="141"/>
      <c r="Z5459" s="552"/>
      <c r="AA5459" s="552"/>
      <c r="AB5459" s="531"/>
      <c r="AC5459" s="593"/>
      <c r="AD5459" s="923"/>
      <c r="AE5459" s="846"/>
      <c r="AF5459" s="931"/>
      <c r="AG5459" s="923"/>
      <c r="AH5459" s="923"/>
      <c r="AI5459" s="641"/>
      <c r="AJ5459" s="537"/>
      <c r="AK5459" s="537"/>
      <c r="AL5459" s="537"/>
      <c r="AM5459" s="537"/>
      <c r="AN5459" s="537"/>
      <c r="AO5459" s="531"/>
      <c r="AP5459" s="141"/>
      <c r="AQ5459" s="141"/>
      <c r="AR5459" s="552"/>
      <c r="AS5459" s="552"/>
      <c r="AT5459" s="531"/>
      <c r="AU5459" s="593"/>
      <c r="AV5459" s="923"/>
      <c r="AW5459" s="846"/>
      <c r="AX5459" s="121"/>
      <c r="AY5459" s="111"/>
      <c r="AZ5459" s="111"/>
      <c r="BA5459" s="343"/>
      <c r="BB5459" s="324"/>
      <c r="BC5459" s="111"/>
      <c r="BD5459" s="111"/>
      <c r="BE5459" s="343"/>
      <c r="BG5459" s="826"/>
      <c r="BH5459" s="607"/>
    </row>
    <row r="5460" spans="1:66" ht="12.75" customHeight="1" x14ac:dyDescent="0.25">
      <c r="A5460" s="222"/>
      <c r="C5460" s="116"/>
      <c r="D5460" s="620"/>
      <c r="F5460" s="117"/>
      <c r="G5460" s="694"/>
      <c r="H5460" s="878"/>
      <c r="I5460" s="397"/>
      <c r="J5460" s="380"/>
      <c r="K5460" s="410" t="s">
        <v>48</v>
      </c>
      <c r="L5460" s="731"/>
      <c r="M5460" s="732"/>
      <c r="N5460" s="931"/>
      <c r="O5460" s="923"/>
      <c r="P5460" s="923"/>
      <c r="Q5460" s="641"/>
      <c r="R5460" s="537"/>
      <c r="S5460" s="537"/>
      <c r="T5460" s="537"/>
      <c r="U5460" s="537"/>
      <c r="V5460" s="537"/>
      <c r="W5460" s="531"/>
      <c r="X5460" s="141"/>
      <c r="Y5460" s="141"/>
      <c r="Z5460" s="552"/>
      <c r="AA5460" s="552"/>
      <c r="AB5460" s="531"/>
      <c r="AC5460" s="593"/>
      <c r="AD5460" s="923"/>
      <c r="AE5460" s="846"/>
      <c r="AF5460" s="931"/>
      <c r="AG5460" s="923"/>
      <c r="AH5460" s="923"/>
      <c r="AI5460" s="641"/>
      <c r="AJ5460" s="537"/>
      <c r="AK5460" s="537"/>
      <c r="AL5460" s="537"/>
      <c r="AM5460" s="537"/>
      <c r="AN5460" s="537"/>
      <c r="AO5460" s="531"/>
      <c r="AP5460" s="141"/>
      <c r="AQ5460" s="141"/>
      <c r="AR5460" s="552"/>
      <c r="AS5460" s="552"/>
      <c r="AT5460" s="531"/>
      <c r="AU5460" s="593"/>
      <c r="AV5460" s="923"/>
      <c r="AW5460" s="846"/>
      <c r="AX5460" s="121"/>
      <c r="AY5460" s="111"/>
      <c r="AZ5460" s="111"/>
      <c r="BA5460" s="343"/>
      <c r="BB5460" s="324"/>
      <c r="BC5460" s="111"/>
      <c r="BD5460" s="111"/>
      <c r="BE5460" s="343"/>
      <c r="BG5460" s="826"/>
      <c r="BH5460" s="607"/>
    </row>
    <row r="5461" spans="1:66" ht="12.75" customHeight="1" x14ac:dyDescent="0.25">
      <c r="A5461" s="222"/>
      <c r="C5461" s="116"/>
      <c r="D5461" s="620"/>
      <c r="F5461" s="117"/>
      <c r="G5461" s="694"/>
      <c r="H5461" s="878"/>
      <c r="I5461" s="397"/>
      <c r="J5461" s="380"/>
      <c r="K5461" s="408"/>
      <c r="L5461" s="731"/>
      <c r="M5461" s="732"/>
      <c r="N5461" s="931"/>
      <c r="O5461" s="923"/>
      <c r="P5461" s="923"/>
      <c r="Q5461" s="641"/>
      <c r="R5461" s="537"/>
      <c r="S5461" s="537"/>
      <c r="T5461" s="537"/>
      <c r="U5461" s="537"/>
      <c r="V5461" s="537"/>
      <c r="W5461" s="531"/>
      <c r="X5461" s="141"/>
      <c r="Y5461" s="141"/>
      <c r="Z5461" s="552"/>
      <c r="AA5461" s="552"/>
      <c r="AB5461" s="531"/>
      <c r="AC5461" s="593"/>
      <c r="AD5461" s="923"/>
      <c r="AE5461" s="846"/>
      <c r="AF5461" s="931"/>
      <c r="AG5461" s="923"/>
      <c r="AH5461" s="923"/>
      <c r="AI5461" s="641"/>
      <c r="AJ5461" s="537"/>
      <c r="AK5461" s="537"/>
      <c r="AL5461" s="537"/>
      <c r="AM5461" s="537"/>
      <c r="AN5461" s="537"/>
      <c r="AO5461" s="531"/>
      <c r="AP5461" s="141"/>
      <c r="AQ5461" s="141"/>
      <c r="AR5461" s="552"/>
      <c r="AS5461" s="552"/>
      <c r="AT5461" s="531"/>
      <c r="AU5461" s="593"/>
      <c r="AV5461" s="923"/>
      <c r="AW5461" s="846"/>
      <c r="AX5461" s="121"/>
      <c r="AY5461" s="111"/>
      <c r="AZ5461" s="111"/>
      <c r="BA5461" s="343"/>
      <c r="BB5461" s="324"/>
      <c r="BC5461" s="111"/>
      <c r="BD5461" s="111"/>
      <c r="BE5461" s="343"/>
      <c r="BG5461" s="826"/>
      <c r="BH5461" s="607"/>
    </row>
    <row r="5462" spans="1:66" ht="35.1" customHeight="1" x14ac:dyDescent="0.25">
      <c r="A5462" s="21" t="s">
        <v>6128</v>
      </c>
      <c r="B5462" s="112">
        <v>15</v>
      </c>
      <c r="C5462" s="116" t="s">
        <v>71</v>
      </c>
      <c r="D5462" s="623">
        <v>2012</v>
      </c>
      <c r="F5462" s="117"/>
      <c r="G5462" s="694"/>
      <c r="H5462" s="878" t="str">
        <f t="shared" ref="H5462:H5520" si="8096">LEFT(J5462,3)</f>
        <v>068</v>
      </c>
      <c r="I5462" s="397" t="s">
        <v>3257</v>
      </c>
      <c r="J5462" s="380" t="s">
        <v>2448</v>
      </c>
      <c r="K5462" s="408" t="s">
        <v>629</v>
      </c>
      <c r="L5462" s="731"/>
      <c r="M5462" s="732"/>
      <c r="N5462" s="931"/>
      <c r="O5462" s="923"/>
      <c r="P5462" s="923"/>
      <c r="Q5462" s="641"/>
      <c r="R5462" s="537"/>
      <c r="S5462" s="537"/>
      <c r="T5462" s="537"/>
      <c r="U5462" s="537"/>
      <c r="V5462" s="537"/>
      <c r="W5462" s="531"/>
      <c r="X5462" s="141"/>
      <c r="Y5462" s="141"/>
      <c r="Z5462" s="552"/>
      <c r="AA5462" s="552"/>
      <c r="AB5462" s="531"/>
      <c r="AC5462" s="593"/>
      <c r="AD5462" s="923"/>
      <c r="AE5462" s="846"/>
      <c r="AF5462" s="931"/>
      <c r="AG5462" s="923"/>
      <c r="AH5462" s="923"/>
      <c r="AI5462" s="641"/>
      <c r="AJ5462" s="537"/>
      <c r="AK5462" s="537"/>
      <c r="AL5462" s="537"/>
      <c r="AM5462" s="537"/>
      <c r="AN5462" s="537"/>
      <c r="AO5462" s="531"/>
      <c r="AP5462" s="141"/>
      <c r="AQ5462" s="141"/>
      <c r="AR5462" s="552"/>
      <c r="AS5462" s="552"/>
      <c r="AT5462" s="531"/>
      <c r="AU5462" s="593"/>
      <c r="AV5462" s="923"/>
      <c r="AW5462" s="846"/>
      <c r="AX5462" s="121"/>
      <c r="AY5462" s="111"/>
      <c r="AZ5462" s="111"/>
      <c r="BA5462" s="343"/>
      <c r="BB5462" s="324"/>
      <c r="BC5462" s="111"/>
      <c r="BD5462" s="111"/>
      <c r="BE5462" s="343"/>
      <c r="BG5462" s="826" t="str">
        <f>RIGHT(LEFT(I5462,3),2)&amp;"."&amp;RIGHT(LEFT(I5462,5),2)</f>
        <v>12.11</v>
      </c>
      <c r="BH5462" s="607" t="b">
        <f>COUNTIF('Codes SEC'!$B$2:$B$250,Ministres!BG5462)&gt;0</f>
        <v>1</v>
      </c>
    </row>
    <row r="5463" spans="1:66" ht="35.1" customHeight="1" x14ac:dyDescent="0.25">
      <c r="A5463" s="21" t="s">
        <v>6128</v>
      </c>
      <c r="B5463" s="112">
        <v>15</v>
      </c>
      <c r="C5463" s="116" t="s">
        <v>71</v>
      </c>
      <c r="D5463" s="623">
        <v>2012</v>
      </c>
      <c r="F5463" s="117"/>
      <c r="G5463" s="694"/>
      <c r="H5463" s="878" t="str">
        <f t="shared" si="8096"/>
        <v>068</v>
      </c>
      <c r="I5463" s="397">
        <v>81221000</v>
      </c>
      <c r="J5463" s="380" t="s">
        <v>2447</v>
      </c>
      <c r="K5463" s="408" t="s">
        <v>628</v>
      </c>
      <c r="L5463" s="731"/>
      <c r="M5463" s="732"/>
      <c r="N5463" s="931"/>
      <c r="O5463" s="923"/>
      <c r="P5463" s="923"/>
      <c r="Q5463" s="641"/>
      <c r="R5463" s="537"/>
      <c r="S5463" s="537"/>
      <c r="T5463" s="537"/>
      <c r="U5463" s="537"/>
      <c r="V5463" s="537"/>
      <c r="W5463" s="531"/>
      <c r="X5463" s="141"/>
      <c r="Y5463" s="141"/>
      <c r="Z5463" s="552"/>
      <c r="AA5463" s="552"/>
      <c r="AB5463" s="531"/>
      <c r="AC5463" s="593"/>
      <c r="AD5463" s="923"/>
      <c r="AE5463" s="846"/>
      <c r="AF5463" s="931"/>
      <c r="AG5463" s="923"/>
      <c r="AH5463" s="923"/>
      <c r="AI5463" s="641"/>
      <c r="AJ5463" s="537"/>
      <c r="AK5463" s="537"/>
      <c r="AL5463" s="537"/>
      <c r="AM5463" s="537"/>
      <c r="AN5463" s="537"/>
      <c r="AO5463" s="531"/>
      <c r="AP5463" s="141"/>
      <c r="AQ5463" s="141"/>
      <c r="AR5463" s="552"/>
      <c r="AS5463" s="552"/>
      <c r="AT5463" s="531"/>
      <c r="AU5463" s="593"/>
      <c r="AV5463" s="923"/>
      <c r="AW5463" s="846"/>
      <c r="AX5463" s="121"/>
      <c r="AY5463" s="111"/>
      <c r="AZ5463" s="111"/>
      <c r="BA5463" s="343"/>
      <c r="BB5463" s="324"/>
      <c r="BC5463" s="111"/>
      <c r="BD5463" s="111"/>
      <c r="BE5463" s="343"/>
      <c r="BG5463" s="826" t="str">
        <f>RIGHT(LEFT(I5463,3),2)&amp;"."&amp;RIGHT(LEFT(I5463,5),2)</f>
        <v>12.21</v>
      </c>
      <c r="BH5463" s="607" t="b">
        <f>COUNTIF('Codes SEC'!$B$2:$B$250,Ministres!BG5463)&gt;0</f>
        <v>1</v>
      </c>
    </row>
    <row r="5464" spans="1:66" ht="35.1" customHeight="1" x14ac:dyDescent="0.25">
      <c r="A5464" s="222" t="s">
        <v>6128</v>
      </c>
      <c r="B5464" s="112" t="s">
        <v>5019</v>
      </c>
      <c r="C5464" s="116" t="s">
        <v>71</v>
      </c>
      <c r="D5464" s="620">
        <v>2012</v>
      </c>
      <c r="E5464" s="278"/>
      <c r="F5464" s="116"/>
      <c r="G5464" s="700"/>
      <c r="H5464" s="888" t="str">
        <f t="shared" si="8096"/>
        <v>068</v>
      </c>
      <c r="I5464" s="580">
        <v>83132000</v>
      </c>
      <c r="J5464" s="689" t="s">
        <v>5926</v>
      </c>
      <c r="K5464" s="411" t="s">
        <v>5927</v>
      </c>
      <c r="L5464" s="733"/>
      <c r="M5464" s="734"/>
      <c r="N5464" s="931"/>
      <c r="O5464" s="530"/>
      <c r="P5464" s="530"/>
      <c r="Q5464" s="646"/>
      <c r="R5464" s="536"/>
      <c r="S5464" s="536"/>
      <c r="T5464" s="536"/>
      <c r="U5464" s="536"/>
      <c r="V5464" s="536"/>
      <c r="W5464" s="683"/>
      <c r="X5464" s="141"/>
      <c r="Y5464" s="141"/>
      <c r="Z5464" s="552"/>
      <c r="AA5464" s="552"/>
      <c r="AB5464" s="683"/>
      <c r="AC5464" s="593"/>
      <c r="AD5464" s="530"/>
      <c r="AE5464" s="842"/>
      <c r="AF5464" s="931"/>
      <c r="AG5464" s="530"/>
      <c r="AH5464" s="530"/>
      <c r="AI5464" s="641"/>
      <c r="AJ5464" s="537"/>
      <c r="AK5464" s="537"/>
      <c r="AL5464" s="537"/>
      <c r="AM5464" s="537"/>
      <c r="AN5464" s="537"/>
      <c r="AO5464" s="683"/>
      <c r="AP5464" s="141"/>
      <c r="AQ5464" s="141"/>
      <c r="AR5464" s="552"/>
      <c r="AS5464" s="552"/>
      <c r="AT5464" s="683"/>
      <c r="AU5464" s="593"/>
      <c r="AV5464" s="530"/>
      <c r="AW5464" s="842"/>
      <c r="AX5464" s="115"/>
      <c r="AY5464" s="5"/>
      <c r="AZ5464" s="7"/>
      <c r="BA5464" s="335"/>
      <c r="BC5464" s="5"/>
      <c r="BD5464" s="7"/>
      <c r="BE5464" s="335"/>
      <c r="BG5464" s="826" t="str">
        <f>RIGHT(LEFT(I5464,3),2)&amp;"."&amp;RIGHT(LEFT(I5464,5),2)</f>
        <v>31.32</v>
      </c>
      <c r="BH5464" s="607" t="b">
        <f>COUNTIF('Codes SEC'!$B$2:$B$250,Ministres!BG5464)&gt;0</f>
        <v>1</v>
      </c>
    </row>
    <row r="5465" spans="1:66" ht="35.1" customHeight="1" x14ac:dyDescent="0.25">
      <c r="A5465" s="21" t="s">
        <v>6128</v>
      </c>
      <c r="B5465" s="112">
        <v>15</v>
      </c>
      <c r="C5465" s="116" t="s">
        <v>71</v>
      </c>
      <c r="D5465" s="623">
        <v>2012</v>
      </c>
      <c r="F5465" s="117"/>
      <c r="G5465" s="694"/>
      <c r="H5465" s="878" t="str">
        <f t="shared" si="8096"/>
        <v>068</v>
      </c>
      <c r="I5465" s="397" t="s">
        <v>3264</v>
      </c>
      <c r="J5465" s="380" t="s">
        <v>2449</v>
      </c>
      <c r="K5465" s="408" t="s">
        <v>630</v>
      </c>
      <c r="L5465" s="731"/>
      <c r="M5465" s="732"/>
      <c r="N5465" s="931"/>
      <c r="O5465" s="923"/>
      <c r="P5465" s="923"/>
      <c r="Q5465" s="641"/>
      <c r="R5465" s="537"/>
      <c r="S5465" s="537"/>
      <c r="T5465" s="537"/>
      <c r="U5465" s="537"/>
      <c r="V5465" s="537"/>
      <c r="W5465" s="531"/>
      <c r="X5465" s="141"/>
      <c r="Y5465" s="141"/>
      <c r="Z5465" s="552"/>
      <c r="AA5465" s="552"/>
      <c r="AB5465" s="531"/>
      <c r="AC5465" s="593"/>
      <c r="AD5465" s="923"/>
      <c r="AE5465" s="846"/>
      <c r="AF5465" s="931"/>
      <c r="AG5465" s="923"/>
      <c r="AH5465" s="923"/>
      <c r="AI5465" s="641"/>
      <c r="AJ5465" s="537"/>
      <c r="AK5465" s="537"/>
      <c r="AL5465" s="537"/>
      <c r="AM5465" s="537"/>
      <c r="AN5465" s="537"/>
      <c r="AO5465" s="531"/>
      <c r="AP5465" s="141"/>
      <c r="AQ5465" s="141"/>
      <c r="AR5465" s="552"/>
      <c r="AS5465" s="552"/>
      <c r="AT5465" s="531"/>
      <c r="AU5465" s="593"/>
      <c r="AV5465" s="923"/>
      <c r="AW5465" s="846"/>
      <c r="AX5465" s="121"/>
      <c r="AY5465" s="111"/>
      <c r="AZ5465" s="111"/>
      <c r="BA5465" s="343"/>
      <c r="BB5465" s="324"/>
      <c r="BC5465" s="111"/>
      <c r="BD5465" s="111"/>
      <c r="BE5465" s="343"/>
      <c r="BG5465" s="826" t="str">
        <f>RIGHT(LEFT(I5465,3),2)&amp;"."&amp;RIGHT(LEFT(I5465,5),2)</f>
        <v>33.00</v>
      </c>
      <c r="BH5465" s="607" t="b">
        <f>COUNTIF('Codes SEC'!$B$2:$B$250,Ministres!BG5465)&gt;0</f>
        <v>1</v>
      </c>
    </row>
    <row r="5466" spans="1:66" ht="35.1" customHeight="1" x14ac:dyDescent="0.25">
      <c r="A5466" s="21" t="s">
        <v>6128</v>
      </c>
      <c r="B5466" s="112">
        <v>15</v>
      </c>
      <c r="C5466" s="116" t="s">
        <v>71</v>
      </c>
      <c r="D5466" s="623">
        <v>2012</v>
      </c>
      <c r="F5466" s="117"/>
      <c r="G5466" s="694"/>
      <c r="H5466" s="878" t="str">
        <f t="shared" si="8096"/>
        <v>068</v>
      </c>
      <c r="I5466" s="397" t="s">
        <v>3273</v>
      </c>
      <c r="J5466" s="380" t="s">
        <v>2450</v>
      </c>
      <c r="K5466" s="408" t="s">
        <v>631</v>
      </c>
      <c r="L5466" s="731"/>
      <c r="M5466" s="732"/>
      <c r="N5466" s="931"/>
      <c r="O5466" s="923"/>
      <c r="P5466" s="923"/>
      <c r="Q5466" s="641"/>
      <c r="R5466" s="537"/>
      <c r="S5466" s="537"/>
      <c r="T5466" s="537"/>
      <c r="U5466" s="537"/>
      <c r="V5466" s="537"/>
      <c r="W5466" s="531"/>
      <c r="X5466" s="141"/>
      <c r="Y5466" s="141"/>
      <c r="Z5466" s="552"/>
      <c r="AA5466" s="552"/>
      <c r="AB5466" s="531"/>
      <c r="AC5466" s="593"/>
      <c r="AD5466" s="923"/>
      <c r="AE5466" s="846"/>
      <c r="AF5466" s="931"/>
      <c r="AG5466" s="923"/>
      <c r="AH5466" s="923"/>
      <c r="AI5466" s="641"/>
      <c r="AJ5466" s="537"/>
      <c r="AK5466" s="537"/>
      <c r="AL5466" s="537"/>
      <c r="AM5466" s="537"/>
      <c r="AN5466" s="537"/>
      <c r="AO5466" s="531"/>
      <c r="AP5466" s="141"/>
      <c r="AQ5466" s="141"/>
      <c r="AR5466" s="552"/>
      <c r="AS5466" s="552"/>
      <c r="AT5466" s="531"/>
      <c r="AU5466" s="593"/>
      <c r="AV5466" s="923"/>
      <c r="AW5466" s="846"/>
      <c r="AX5466" s="121"/>
      <c r="AY5466" s="111"/>
      <c r="AZ5466" s="111"/>
      <c r="BA5466" s="343"/>
      <c r="BB5466" s="324"/>
      <c r="BC5466" s="111"/>
      <c r="BD5466" s="111"/>
      <c r="BE5466" s="343"/>
      <c r="BG5466" s="826" t="str">
        <f>RIGHT(LEFT(I5466,3),2)&amp;"."&amp;RIGHT(LEFT(I5466,5),2)</f>
        <v>43.52</v>
      </c>
      <c r="BH5466" s="607" t="b">
        <f>COUNTIF('Codes SEC'!$B$2:$B$250,Ministres!BG5466)&gt;0</f>
        <v>1</v>
      </c>
    </row>
    <row r="5467" spans="1:66" ht="12.75" customHeight="1" x14ac:dyDescent="0.25">
      <c r="A5467" s="222"/>
      <c r="C5467" s="116"/>
      <c r="D5467" s="620"/>
      <c r="F5467" s="117"/>
      <c r="G5467" s="694"/>
      <c r="H5467" s="878"/>
      <c r="I5467" s="397"/>
      <c r="J5467" s="380"/>
      <c r="K5467" s="408"/>
      <c r="L5467" s="731"/>
      <c r="M5467" s="732"/>
      <c r="N5467" s="931"/>
      <c r="O5467" s="923"/>
      <c r="P5467" s="923"/>
      <c r="Q5467" s="641"/>
      <c r="R5467" s="537"/>
      <c r="S5467" s="537"/>
      <c r="T5467" s="537"/>
      <c r="U5467" s="537"/>
      <c r="V5467" s="537"/>
      <c r="W5467" s="531"/>
      <c r="X5467" s="141"/>
      <c r="Y5467" s="141"/>
      <c r="Z5467" s="552"/>
      <c r="AA5467" s="552"/>
      <c r="AB5467" s="531"/>
      <c r="AC5467" s="593"/>
      <c r="AD5467" s="923"/>
      <c r="AE5467" s="846"/>
      <c r="AF5467" s="931"/>
      <c r="AG5467" s="923"/>
      <c r="AH5467" s="923"/>
      <c r="AI5467" s="641"/>
      <c r="AJ5467" s="537"/>
      <c r="AK5467" s="537"/>
      <c r="AL5467" s="537"/>
      <c r="AM5467" s="537"/>
      <c r="AN5467" s="537"/>
      <c r="AO5467" s="531"/>
      <c r="AP5467" s="141"/>
      <c r="AQ5467" s="141"/>
      <c r="AR5467" s="552"/>
      <c r="AS5467" s="552"/>
      <c r="AT5467" s="531"/>
      <c r="AU5467" s="593"/>
      <c r="AV5467" s="923"/>
      <c r="AW5467" s="846"/>
      <c r="AX5467" s="121"/>
      <c r="AY5467" s="111"/>
      <c r="AZ5467" s="111"/>
      <c r="BA5467" s="343"/>
      <c r="BB5467" s="324"/>
      <c r="BC5467" s="111"/>
      <c r="BD5467" s="111"/>
      <c r="BE5467" s="343"/>
      <c r="BG5467" s="826"/>
      <c r="BH5467" s="607"/>
    </row>
    <row r="5468" spans="1:66" s="4" customFormat="1" ht="12.75" customHeight="1" x14ac:dyDescent="0.25">
      <c r="A5468" s="222"/>
      <c r="B5468" s="30"/>
      <c r="C5468" s="116"/>
      <c r="D5468" s="620"/>
      <c r="E5468" s="32"/>
      <c r="F5468" s="117"/>
      <c r="G5468" s="694"/>
      <c r="H5468" s="878"/>
      <c r="I5468" s="397"/>
      <c r="J5468" s="380"/>
      <c r="K5468" s="410" t="s">
        <v>58</v>
      </c>
      <c r="L5468" s="731"/>
      <c r="M5468" s="732"/>
      <c r="N5468" s="931"/>
      <c r="O5468" s="923"/>
      <c r="P5468" s="923"/>
      <c r="Q5468" s="641"/>
      <c r="R5468" s="537"/>
      <c r="S5468" s="537"/>
      <c r="T5468" s="537"/>
      <c r="U5468" s="537"/>
      <c r="V5468" s="537"/>
      <c r="W5468" s="531"/>
      <c r="X5468" s="141"/>
      <c r="Y5468" s="141"/>
      <c r="Z5468" s="552"/>
      <c r="AA5468" s="552"/>
      <c r="AB5468" s="531"/>
      <c r="AC5468" s="593"/>
      <c r="AD5468" s="923"/>
      <c r="AE5468" s="846"/>
      <c r="AF5468" s="931"/>
      <c r="AG5468" s="923"/>
      <c r="AH5468" s="923"/>
      <c r="AI5468" s="641"/>
      <c r="AJ5468" s="537"/>
      <c r="AK5468" s="537"/>
      <c r="AL5468" s="537"/>
      <c r="AM5468" s="537"/>
      <c r="AN5468" s="537"/>
      <c r="AO5468" s="531"/>
      <c r="AP5468" s="141"/>
      <c r="AQ5468" s="141"/>
      <c r="AR5468" s="552"/>
      <c r="AS5468" s="552"/>
      <c r="AT5468" s="531"/>
      <c r="AU5468" s="593"/>
      <c r="AV5468" s="923"/>
      <c r="AW5468" s="846"/>
      <c r="AX5468" s="121"/>
      <c r="AY5468" s="111"/>
      <c r="AZ5468" s="111"/>
      <c r="BA5468" s="343"/>
      <c r="BB5468" s="324"/>
      <c r="BC5468" s="111"/>
      <c r="BD5468" s="111"/>
      <c r="BE5468" s="343"/>
      <c r="BF5468" s="41"/>
      <c r="BG5468" s="826"/>
      <c r="BH5468" s="607"/>
      <c r="BI5468" s="41"/>
      <c r="BJ5468" s="41"/>
      <c r="BK5468" s="41"/>
      <c r="BL5468" s="41"/>
      <c r="BM5468" s="41"/>
      <c r="BN5468" s="41"/>
    </row>
    <row r="5469" spans="1:66" s="28" customFormat="1" ht="12.75" customHeight="1" x14ac:dyDescent="0.25">
      <c r="A5469" s="222"/>
      <c r="B5469" s="30"/>
      <c r="C5469" s="116"/>
      <c r="D5469" s="620"/>
      <c r="E5469" s="32"/>
      <c r="F5469" s="117"/>
      <c r="G5469" s="694"/>
      <c r="H5469" s="878"/>
      <c r="I5469" s="397"/>
      <c r="J5469" s="380"/>
      <c r="K5469" s="408"/>
      <c r="L5469" s="731"/>
      <c r="M5469" s="732"/>
      <c r="N5469" s="931"/>
      <c r="O5469" s="923"/>
      <c r="P5469" s="923"/>
      <c r="Q5469" s="641"/>
      <c r="R5469" s="537"/>
      <c r="S5469" s="537"/>
      <c r="T5469" s="537"/>
      <c r="U5469" s="537"/>
      <c r="V5469" s="537"/>
      <c r="W5469" s="531"/>
      <c r="X5469" s="141"/>
      <c r="Y5469" s="141"/>
      <c r="Z5469" s="552"/>
      <c r="AA5469" s="552"/>
      <c r="AB5469" s="531"/>
      <c r="AC5469" s="593"/>
      <c r="AD5469" s="923"/>
      <c r="AE5469" s="846"/>
      <c r="AF5469" s="931"/>
      <c r="AG5469" s="923"/>
      <c r="AH5469" s="923"/>
      <c r="AI5469" s="641"/>
      <c r="AJ5469" s="537"/>
      <c r="AK5469" s="537"/>
      <c r="AL5469" s="537"/>
      <c r="AM5469" s="537"/>
      <c r="AN5469" s="537"/>
      <c r="AO5469" s="531"/>
      <c r="AP5469" s="141"/>
      <c r="AQ5469" s="141"/>
      <c r="AR5469" s="552"/>
      <c r="AS5469" s="552"/>
      <c r="AT5469" s="531"/>
      <c r="AU5469" s="593"/>
      <c r="AV5469" s="923"/>
      <c r="AW5469" s="846"/>
      <c r="AX5469" s="121"/>
      <c r="AY5469" s="111"/>
      <c r="AZ5469" s="111"/>
      <c r="BA5469" s="343"/>
      <c r="BB5469" s="324"/>
      <c r="BC5469" s="111"/>
      <c r="BD5469" s="111"/>
      <c r="BE5469" s="343"/>
      <c r="BF5469" s="41"/>
      <c r="BG5469" s="826"/>
      <c r="BH5469" s="607"/>
      <c r="BI5469" s="41"/>
      <c r="BJ5469" s="41"/>
      <c r="BK5469" s="41"/>
      <c r="BL5469" s="41"/>
      <c r="BM5469" s="41"/>
      <c r="BN5469" s="41"/>
    </row>
    <row r="5470" spans="1:66" ht="35.1" customHeight="1" x14ac:dyDescent="0.25">
      <c r="A5470" s="21" t="s">
        <v>6128</v>
      </c>
      <c r="B5470" s="112">
        <v>15</v>
      </c>
      <c r="C5470" s="116" t="s">
        <v>71</v>
      </c>
      <c r="D5470" s="623">
        <v>2012</v>
      </c>
      <c r="F5470" s="117"/>
      <c r="G5470" s="694"/>
      <c r="H5470" s="878" t="str">
        <f t="shared" si="8096"/>
        <v>068</v>
      </c>
      <c r="I5470" s="397">
        <v>85210000</v>
      </c>
      <c r="J5470" s="380" t="s">
        <v>4303</v>
      </c>
      <c r="K5470" s="408" t="s">
        <v>4304</v>
      </c>
      <c r="L5470" s="731"/>
      <c r="M5470" s="732"/>
      <c r="N5470" s="931"/>
      <c r="O5470" s="923"/>
      <c r="P5470" s="923"/>
      <c r="Q5470" s="641"/>
      <c r="R5470" s="537"/>
      <c r="S5470" s="537"/>
      <c r="T5470" s="537"/>
      <c r="U5470" s="537"/>
      <c r="V5470" s="537"/>
      <c r="W5470" s="531"/>
      <c r="X5470" s="141"/>
      <c r="Y5470" s="141"/>
      <c r="Z5470" s="552"/>
      <c r="AA5470" s="552"/>
      <c r="AB5470" s="531"/>
      <c r="AC5470" s="593"/>
      <c r="AD5470" s="923"/>
      <c r="AE5470" s="846"/>
      <c r="AF5470" s="931"/>
      <c r="AG5470" s="923"/>
      <c r="AH5470" s="923"/>
      <c r="AI5470" s="641"/>
      <c r="AJ5470" s="537"/>
      <c r="AK5470" s="537"/>
      <c r="AL5470" s="537"/>
      <c r="AM5470" s="537"/>
      <c r="AN5470" s="537"/>
      <c r="AO5470" s="531"/>
      <c r="AP5470" s="141"/>
      <c r="AQ5470" s="141"/>
      <c r="AR5470" s="552"/>
      <c r="AS5470" s="552"/>
      <c r="AT5470" s="531"/>
      <c r="AU5470" s="593"/>
      <c r="AV5470" s="923"/>
      <c r="AW5470" s="846"/>
      <c r="AX5470" s="121"/>
      <c r="AY5470" s="111"/>
      <c r="AZ5470" s="111"/>
      <c r="BA5470" s="343"/>
      <c r="BB5470" s="324"/>
      <c r="BC5470" s="111"/>
      <c r="BD5470" s="111"/>
      <c r="BE5470" s="343"/>
      <c r="BG5470" s="826" t="str">
        <f>RIGHT(LEFT(I5470,3),2)&amp;"."&amp;RIGHT(LEFT(I5470,5),2)</f>
        <v>52.10</v>
      </c>
      <c r="BH5470" s="607" t="b">
        <f>COUNTIF('Codes SEC'!$B$2:$B$250,Ministres!BG5470)&gt;0</f>
        <v>1</v>
      </c>
    </row>
    <row r="5471" spans="1:66" ht="35.1" customHeight="1" x14ac:dyDescent="0.25">
      <c r="A5471" s="21" t="s">
        <v>6128</v>
      </c>
      <c r="B5471" s="112">
        <v>15</v>
      </c>
      <c r="C5471" s="116" t="s">
        <v>71</v>
      </c>
      <c r="D5471" s="623">
        <v>2012</v>
      </c>
      <c r="F5471" s="117"/>
      <c r="G5471" s="694"/>
      <c r="H5471" s="878" t="str">
        <f t="shared" si="8096"/>
        <v>068</v>
      </c>
      <c r="I5471" s="397" t="s">
        <v>3258</v>
      </c>
      <c r="J5471" s="380" t="s">
        <v>2451</v>
      </c>
      <c r="K5471" s="408" t="s">
        <v>632</v>
      </c>
      <c r="L5471" s="731"/>
      <c r="M5471" s="732"/>
      <c r="N5471" s="931"/>
      <c r="O5471" s="923"/>
      <c r="P5471" s="923"/>
      <c r="Q5471" s="641"/>
      <c r="R5471" s="537"/>
      <c r="S5471" s="537"/>
      <c r="T5471" s="537"/>
      <c r="U5471" s="537"/>
      <c r="V5471" s="537"/>
      <c r="W5471" s="531"/>
      <c r="X5471" s="141"/>
      <c r="Y5471" s="141"/>
      <c r="Z5471" s="552"/>
      <c r="AA5471" s="552"/>
      <c r="AB5471" s="531"/>
      <c r="AC5471" s="593"/>
      <c r="AD5471" s="923"/>
      <c r="AE5471" s="846"/>
      <c r="AF5471" s="931"/>
      <c r="AG5471" s="923"/>
      <c r="AH5471" s="923"/>
      <c r="AI5471" s="641"/>
      <c r="AJ5471" s="537"/>
      <c r="AK5471" s="537"/>
      <c r="AL5471" s="537"/>
      <c r="AM5471" s="537"/>
      <c r="AN5471" s="537"/>
      <c r="AO5471" s="531"/>
      <c r="AP5471" s="141"/>
      <c r="AQ5471" s="141"/>
      <c r="AR5471" s="552"/>
      <c r="AS5471" s="552"/>
      <c r="AT5471" s="531"/>
      <c r="AU5471" s="593"/>
      <c r="AV5471" s="923"/>
      <c r="AW5471" s="846"/>
      <c r="AX5471" s="121"/>
      <c r="AY5471" s="111"/>
      <c r="AZ5471" s="111"/>
      <c r="BA5471" s="343"/>
      <c r="BB5471" s="324"/>
      <c r="BC5471" s="111"/>
      <c r="BD5471" s="111"/>
      <c r="BE5471" s="343"/>
      <c r="BG5471" s="826" t="str">
        <f>RIGHT(LEFT(I5471,3),2)&amp;"."&amp;RIGHT(LEFT(I5471,5),2)</f>
        <v>74.22</v>
      </c>
      <c r="BH5471" s="607" t="b">
        <f>COUNTIF('Codes SEC'!$B$2:$B$250,Ministres!BG5471)&gt;0</f>
        <v>1</v>
      </c>
    </row>
    <row r="5472" spans="1:66" ht="12.75" customHeight="1" x14ac:dyDescent="0.25">
      <c r="A5472" s="231"/>
      <c r="B5472" s="213"/>
      <c r="C5472" s="254"/>
      <c r="D5472" s="254"/>
      <c r="E5472" s="283"/>
      <c r="F5472" s="254"/>
      <c r="G5472" s="696"/>
      <c r="H5472" s="887"/>
      <c r="I5472" s="444"/>
      <c r="J5472" s="393"/>
      <c r="K5472" s="484" t="s">
        <v>3670</v>
      </c>
      <c r="L5472" s="729">
        <f t="shared" ref="L5472:V5472" si="8097">L5457</f>
        <v>1450</v>
      </c>
      <c r="M5472" s="730">
        <f t="shared" si="8097"/>
        <v>1450</v>
      </c>
      <c r="N5472" s="844">
        <f t="shared" ref="N5472:P5472" si="8098">N5457</f>
        <v>0</v>
      </c>
      <c r="O5472" s="665">
        <f t="shared" si="8098"/>
        <v>-1450</v>
      </c>
      <c r="P5472" s="665" t="str">
        <f t="shared" si="8098"/>
        <v xml:space="preserve">0 </v>
      </c>
      <c r="Q5472" s="638">
        <f t="shared" si="8097"/>
        <v>0</v>
      </c>
      <c r="R5472" s="130">
        <f t="shared" si="8097"/>
        <v>0</v>
      </c>
      <c r="S5472" s="130">
        <f t="shared" si="8097"/>
        <v>0</v>
      </c>
      <c r="T5472" s="130">
        <f t="shared" si="8097"/>
        <v>0</v>
      </c>
      <c r="U5472" s="130">
        <f t="shared" si="8097"/>
        <v>0</v>
      </c>
      <c r="V5472" s="130">
        <f t="shared" si="8097"/>
        <v>0</v>
      </c>
      <c r="W5472" s="665"/>
      <c r="X5472" s="130">
        <f>X5457</f>
        <v>0</v>
      </c>
      <c r="Y5472" s="130">
        <f>Y5457</f>
        <v>0</v>
      </c>
      <c r="Z5472" s="130">
        <f>Z5457</f>
        <v>0</v>
      </c>
      <c r="AA5472" s="130">
        <f>AA5457</f>
        <v>0</v>
      </c>
      <c r="AB5472" s="665"/>
      <c r="AC5472" s="130">
        <f t="shared" ref="AC5472:AN5472" si="8099">AC5457</f>
        <v>0</v>
      </c>
      <c r="AD5472" s="665">
        <f>AD5457</f>
        <v>0</v>
      </c>
      <c r="AE5472" s="845">
        <f>AE5457</f>
        <v>0</v>
      </c>
      <c r="AF5472" s="844">
        <f t="shared" ref="AF5472:AH5472" si="8100">AF5457</f>
        <v>0</v>
      </c>
      <c r="AG5472" s="665">
        <f t="shared" si="8100"/>
        <v>-1450</v>
      </c>
      <c r="AH5472" s="665" t="str">
        <f t="shared" si="8100"/>
        <v xml:space="preserve">0 </v>
      </c>
      <c r="AI5472" s="638">
        <f t="shared" si="8099"/>
        <v>0</v>
      </c>
      <c r="AJ5472" s="130">
        <f t="shared" si="8099"/>
        <v>0</v>
      </c>
      <c r="AK5472" s="130">
        <f t="shared" si="8099"/>
        <v>0</v>
      </c>
      <c r="AL5472" s="130">
        <f t="shared" si="8099"/>
        <v>0</v>
      </c>
      <c r="AM5472" s="130">
        <f t="shared" si="8099"/>
        <v>0</v>
      </c>
      <c r="AN5472" s="130">
        <f t="shared" si="8099"/>
        <v>0</v>
      </c>
      <c r="AO5472" s="665"/>
      <c r="AP5472" s="130">
        <f>AP5457</f>
        <v>0</v>
      </c>
      <c r="AQ5472" s="130">
        <f>AQ5457</f>
        <v>0</v>
      </c>
      <c r="AR5472" s="130">
        <f>AR5457</f>
        <v>0</v>
      </c>
      <c r="AS5472" s="130">
        <f>AS5457</f>
        <v>0</v>
      </c>
      <c r="AT5472" s="665"/>
      <c r="AU5472" s="130">
        <f t="shared" ref="AU5472:BE5472" si="8101">AU5457</f>
        <v>0</v>
      </c>
      <c r="AV5472" s="665">
        <f t="shared" ref="AV5472" si="8102">AV5457</f>
        <v>0</v>
      </c>
      <c r="AW5472" s="845">
        <f t="shared" si="8101"/>
        <v>0</v>
      </c>
      <c r="AX5472" s="314">
        <f t="shared" si="8101"/>
        <v>1450</v>
      </c>
      <c r="AY5472" s="131">
        <f t="shared" si="8101"/>
        <v>0</v>
      </c>
      <c r="AZ5472" s="132">
        <f t="shared" si="8101"/>
        <v>-1450</v>
      </c>
      <c r="BA5472" s="340">
        <f t="shared" si="8101"/>
        <v>-1</v>
      </c>
      <c r="BB5472" s="310">
        <f t="shared" si="8101"/>
        <v>1450</v>
      </c>
      <c r="BC5472" s="131">
        <f t="shared" si="8101"/>
        <v>0</v>
      </c>
      <c r="BD5472" s="132">
        <f t="shared" si="8101"/>
        <v>-1450</v>
      </c>
      <c r="BE5472" s="340">
        <f t="shared" si="8101"/>
        <v>-1</v>
      </c>
      <c r="BG5472" s="826"/>
      <c r="BH5472" s="607"/>
    </row>
    <row r="5473" spans="1:60" ht="12.75" customHeight="1" x14ac:dyDescent="0.25">
      <c r="A5473" s="222"/>
      <c r="C5473" s="116"/>
      <c r="D5473" s="620"/>
      <c r="F5473" s="117"/>
      <c r="G5473" s="690"/>
      <c r="H5473" s="878"/>
      <c r="I5473" s="397"/>
      <c r="J5473" s="380"/>
      <c r="K5473" s="453" t="s">
        <v>208</v>
      </c>
      <c r="L5473" s="731">
        <v>0</v>
      </c>
      <c r="M5473" s="732">
        <v>0</v>
      </c>
      <c r="N5473" s="929">
        <v>0</v>
      </c>
      <c r="O5473" s="530">
        <v>0</v>
      </c>
      <c r="P5473" s="530">
        <v>0</v>
      </c>
      <c r="Q5473" s="641">
        <v>0</v>
      </c>
      <c r="R5473" s="537">
        <v>0</v>
      </c>
      <c r="S5473" s="537">
        <v>0</v>
      </c>
      <c r="T5473" s="537">
        <v>0</v>
      </c>
      <c r="U5473" s="537">
        <v>0</v>
      </c>
      <c r="V5473" s="537">
        <v>0</v>
      </c>
      <c r="W5473" s="530"/>
      <c r="X5473" s="142">
        <v>0</v>
      </c>
      <c r="Y5473" s="142">
        <v>0</v>
      </c>
      <c r="Z5473" s="537">
        <v>0</v>
      </c>
      <c r="AA5473" s="537">
        <v>0</v>
      </c>
      <c r="AB5473" s="530"/>
      <c r="AC5473" s="142">
        <v>0</v>
      </c>
      <c r="AD5473" s="530">
        <v>0</v>
      </c>
      <c r="AE5473" s="842">
        <v>0</v>
      </c>
      <c r="AF5473" s="929">
        <v>0</v>
      </c>
      <c r="AG5473" s="530">
        <v>0</v>
      </c>
      <c r="AH5473" s="530">
        <v>0</v>
      </c>
      <c r="AI5473" s="641">
        <v>0</v>
      </c>
      <c r="AJ5473" s="537">
        <v>0</v>
      </c>
      <c r="AK5473" s="537">
        <v>0</v>
      </c>
      <c r="AL5473" s="537">
        <v>0</v>
      </c>
      <c r="AM5473" s="537">
        <v>0</v>
      </c>
      <c r="AN5473" s="537">
        <v>0</v>
      </c>
      <c r="AO5473" s="530"/>
      <c r="AP5473" s="142">
        <v>0</v>
      </c>
      <c r="AQ5473" s="142">
        <v>0</v>
      </c>
      <c r="AR5473" s="537">
        <v>0</v>
      </c>
      <c r="AS5473" s="537">
        <v>0</v>
      </c>
      <c r="AT5473" s="530"/>
      <c r="AU5473" s="142">
        <v>0</v>
      </c>
      <c r="AV5473" s="530">
        <v>0</v>
      </c>
      <c r="AW5473" s="842">
        <v>0</v>
      </c>
      <c r="AX5473" s="121">
        <v>0</v>
      </c>
      <c r="AY5473" s="111">
        <v>0</v>
      </c>
      <c r="AZ5473" s="111">
        <v>0</v>
      </c>
      <c r="BA5473" s="343">
        <v>0</v>
      </c>
      <c r="BB5473" s="324">
        <v>0</v>
      </c>
      <c r="BC5473" s="111">
        <v>0</v>
      </c>
      <c r="BD5473" s="111">
        <v>0</v>
      </c>
      <c r="BE5473" s="343">
        <v>0</v>
      </c>
      <c r="BG5473" s="826"/>
      <c r="BH5473" s="607"/>
    </row>
    <row r="5474" spans="1:60" ht="12.75" customHeight="1" x14ac:dyDescent="0.25">
      <c r="A5474" s="222"/>
      <c r="C5474" s="116"/>
      <c r="D5474" s="620"/>
      <c r="F5474" s="117"/>
      <c r="G5474" s="694"/>
      <c r="H5474" s="878"/>
      <c r="I5474" s="397"/>
      <c r="J5474" s="380"/>
      <c r="K5474" s="453" t="s">
        <v>96</v>
      </c>
      <c r="L5474" s="731">
        <v>0</v>
      </c>
      <c r="M5474" s="732">
        <v>0</v>
      </c>
      <c r="N5474" s="929">
        <v>0</v>
      </c>
      <c r="O5474" s="530">
        <v>0</v>
      </c>
      <c r="P5474" s="530">
        <v>0</v>
      </c>
      <c r="Q5474" s="641">
        <v>0</v>
      </c>
      <c r="R5474" s="537">
        <v>0</v>
      </c>
      <c r="S5474" s="537">
        <v>0</v>
      </c>
      <c r="T5474" s="537">
        <v>0</v>
      </c>
      <c r="U5474" s="537">
        <v>0</v>
      </c>
      <c r="V5474" s="537">
        <v>0</v>
      </c>
      <c r="W5474" s="530"/>
      <c r="X5474" s="142">
        <v>0</v>
      </c>
      <c r="Y5474" s="142">
        <v>0</v>
      </c>
      <c r="Z5474" s="537">
        <v>0</v>
      </c>
      <c r="AA5474" s="537">
        <v>0</v>
      </c>
      <c r="AB5474" s="530"/>
      <c r="AC5474" s="142">
        <v>0</v>
      </c>
      <c r="AD5474" s="530">
        <v>0</v>
      </c>
      <c r="AE5474" s="842">
        <v>0</v>
      </c>
      <c r="AF5474" s="929">
        <v>0</v>
      </c>
      <c r="AG5474" s="530">
        <v>0</v>
      </c>
      <c r="AH5474" s="530">
        <v>0</v>
      </c>
      <c r="AI5474" s="641">
        <v>0</v>
      </c>
      <c r="AJ5474" s="537">
        <v>0</v>
      </c>
      <c r="AK5474" s="537">
        <v>0</v>
      </c>
      <c r="AL5474" s="537">
        <v>0</v>
      </c>
      <c r="AM5474" s="537">
        <v>0</v>
      </c>
      <c r="AN5474" s="537">
        <v>0</v>
      </c>
      <c r="AO5474" s="530"/>
      <c r="AP5474" s="142">
        <v>0</v>
      </c>
      <c r="AQ5474" s="142">
        <v>0</v>
      </c>
      <c r="AR5474" s="537">
        <v>0</v>
      </c>
      <c r="AS5474" s="537">
        <v>0</v>
      </c>
      <c r="AT5474" s="530"/>
      <c r="AU5474" s="142">
        <v>0</v>
      </c>
      <c r="AV5474" s="530">
        <v>0</v>
      </c>
      <c r="AW5474" s="842">
        <v>0</v>
      </c>
      <c r="AX5474" s="121">
        <v>0</v>
      </c>
      <c r="AY5474" s="111">
        <v>0</v>
      </c>
      <c r="AZ5474" s="111">
        <v>0</v>
      </c>
      <c r="BA5474" s="343">
        <v>0</v>
      </c>
      <c r="BB5474" s="324">
        <v>0</v>
      </c>
      <c r="BC5474" s="111">
        <v>0</v>
      </c>
      <c r="BD5474" s="111">
        <v>0</v>
      </c>
      <c r="BE5474" s="343">
        <v>0</v>
      </c>
      <c r="BG5474" s="826"/>
      <c r="BH5474" s="607"/>
    </row>
    <row r="5475" spans="1:60" ht="12.75" customHeight="1" x14ac:dyDescent="0.25">
      <c r="A5475" s="222"/>
      <c r="C5475" s="116"/>
      <c r="D5475" s="620"/>
      <c r="F5475" s="117"/>
      <c r="G5475" s="694"/>
      <c r="H5475" s="878"/>
      <c r="I5475" s="397"/>
      <c r="J5475" s="380"/>
      <c r="K5475" s="453" t="s">
        <v>209</v>
      </c>
      <c r="L5475" s="731">
        <f t="shared" ref="L5475:V5476" si="8103">L5457</f>
        <v>1450</v>
      </c>
      <c r="M5475" s="732">
        <f t="shared" si="8103"/>
        <v>1450</v>
      </c>
      <c r="N5475" s="929">
        <f t="shared" ref="N5475:P5475" si="8104">N5457</f>
        <v>0</v>
      </c>
      <c r="O5475" s="530">
        <f t="shared" si="8104"/>
        <v>-1450</v>
      </c>
      <c r="P5475" s="530" t="str">
        <f t="shared" si="8104"/>
        <v xml:space="preserve">0 </v>
      </c>
      <c r="Q5475" s="641">
        <f t="shared" si="8103"/>
        <v>0</v>
      </c>
      <c r="R5475" s="537">
        <f t="shared" si="8103"/>
        <v>0</v>
      </c>
      <c r="S5475" s="537">
        <f t="shared" si="8103"/>
        <v>0</v>
      </c>
      <c r="T5475" s="537">
        <f t="shared" si="8103"/>
        <v>0</v>
      </c>
      <c r="U5475" s="537">
        <f t="shared" si="8103"/>
        <v>0</v>
      </c>
      <c r="V5475" s="537">
        <f t="shared" si="8103"/>
        <v>0</v>
      </c>
      <c r="W5475" s="530"/>
      <c r="X5475" s="142">
        <f t="shared" ref="X5475:AA5476" si="8105">X5457</f>
        <v>0</v>
      </c>
      <c r="Y5475" s="142">
        <f t="shared" si="8105"/>
        <v>0</v>
      </c>
      <c r="Z5475" s="537">
        <f t="shared" si="8105"/>
        <v>0</v>
      </c>
      <c r="AA5475" s="537">
        <f t="shared" si="8105"/>
        <v>0</v>
      </c>
      <c r="AB5475" s="530"/>
      <c r="AC5475" s="142">
        <f t="shared" ref="AC5475:AN5476" si="8106">AC5457</f>
        <v>0</v>
      </c>
      <c r="AD5475" s="530">
        <f>AD5457</f>
        <v>0</v>
      </c>
      <c r="AE5475" s="842">
        <f>AE5457</f>
        <v>0</v>
      </c>
      <c r="AF5475" s="929">
        <f t="shared" ref="AF5475:AH5475" si="8107">AF5457</f>
        <v>0</v>
      </c>
      <c r="AG5475" s="530">
        <f t="shared" si="8107"/>
        <v>-1450</v>
      </c>
      <c r="AH5475" s="530" t="str">
        <f t="shared" si="8107"/>
        <v xml:space="preserve">0 </v>
      </c>
      <c r="AI5475" s="641">
        <f t="shared" si="8106"/>
        <v>0</v>
      </c>
      <c r="AJ5475" s="537">
        <f t="shared" si="8106"/>
        <v>0</v>
      </c>
      <c r="AK5475" s="537">
        <f t="shared" si="8106"/>
        <v>0</v>
      </c>
      <c r="AL5475" s="537">
        <f t="shared" si="8106"/>
        <v>0</v>
      </c>
      <c r="AM5475" s="537">
        <f t="shared" si="8106"/>
        <v>0</v>
      </c>
      <c r="AN5475" s="537">
        <f t="shared" si="8106"/>
        <v>0</v>
      </c>
      <c r="AO5475" s="530"/>
      <c r="AP5475" s="142">
        <f t="shared" ref="AP5475:AS5476" si="8108">AP5457</f>
        <v>0</v>
      </c>
      <c r="AQ5475" s="142">
        <f t="shared" si="8108"/>
        <v>0</v>
      </c>
      <c r="AR5475" s="537">
        <f t="shared" si="8108"/>
        <v>0</v>
      </c>
      <c r="AS5475" s="537">
        <f t="shared" si="8108"/>
        <v>0</v>
      </c>
      <c r="AT5475" s="530"/>
      <c r="AU5475" s="142">
        <f t="shared" ref="AU5475:BE5475" si="8109">AU5457</f>
        <v>0</v>
      </c>
      <c r="AV5475" s="530">
        <f t="shared" ref="AV5475" si="8110">AV5457</f>
        <v>0</v>
      </c>
      <c r="AW5475" s="842">
        <f t="shared" si="8109"/>
        <v>0</v>
      </c>
      <c r="AX5475" s="121">
        <f t="shared" si="8109"/>
        <v>1450</v>
      </c>
      <c r="AY5475" s="111">
        <f t="shared" si="8109"/>
        <v>0</v>
      </c>
      <c r="AZ5475" s="111">
        <f t="shared" si="8109"/>
        <v>-1450</v>
      </c>
      <c r="BA5475" s="343">
        <f t="shared" si="8109"/>
        <v>-1</v>
      </c>
      <c r="BB5475" s="324">
        <f t="shared" si="8109"/>
        <v>1450</v>
      </c>
      <c r="BC5475" s="111">
        <f t="shared" si="8109"/>
        <v>0</v>
      </c>
      <c r="BD5475" s="111">
        <f t="shared" si="8109"/>
        <v>-1450</v>
      </c>
      <c r="BE5475" s="343">
        <f t="shared" si="8109"/>
        <v>-1</v>
      </c>
      <c r="BG5475" s="826"/>
      <c r="BH5475" s="607"/>
    </row>
    <row r="5476" spans="1:60" ht="12.75" customHeight="1" x14ac:dyDescent="0.25">
      <c r="A5476" s="222"/>
      <c r="C5476" s="116"/>
      <c r="D5476" s="620"/>
      <c r="F5476" s="117"/>
      <c r="G5476" s="694"/>
      <c r="H5476" s="878"/>
      <c r="I5476" s="397"/>
      <c r="J5476" s="380"/>
      <c r="K5476" s="453" t="s">
        <v>210</v>
      </c>
      <c r="L5476" s="731">
        <f t="shared" si="8103"/>
        <v>2497</v>
      </c>
      <c r="M5476" s="732">
        <f t="shared" si="8103"/>
        <v>2940</v>
      </c>
      <c r="N5476" s="929">
        <f t="shared" ref="N5476:P5476" si="8111">N5458</f>
        <v>0</v>
      </c>
      <c r="O5476" s="530">
        <f t="shared" si="8111"/>
        <v>-2497</v>
      </c>
      <c r="P5476" s="530" t="str">
        <f t="shared" si="8111"/>
        <v xml:space="preserve">0 </v>
      </c>
      <c r="Q5476" s="641">
        <f t="shared" si="8103"/>
        <v>0</v>
      </c>
      <c r="R5476" s="537">
        <f t="shared" si="8103"/>
        <v>0</v>
      </c>
      <c r="S5476" s="537">
        <f t="shared" si="8103"/>
        <v>0</v>
      </c>
      <c r="T5476" s="537">
        <f t="shared" si="8103"/>
        <v>0</v>
      </c>
      <c r="U5476" s="537">
        <f t="shared" si="8103"/>
        <v>0</v>
      </c>
      <c r="V5476" s="537">
        <f t="shared" si="8103"/>
        <v>0</v>
      </c>
      <c r="W5476" s="530"/>
      <c r="X5476" s="142">
        <f t="shared" si="8105"/>
        <v>0</v>
      </c>
      <c r="Y5476" s="142">
        <f t="shared" si="8105"/>
        <v>0</v>
      </c>
      <c r="Z5476" s="537">
        <f t="shared" si="8105"/>
        <v>0</v>
      </c>
      <c r="AA5476" s="537">
        <f t="shared" si="8105"/>
        <v>0</v>
      </c>
      <c r="AB5476" s="530"/>
      <c r="AC5476" s="142">
        <f t="shared" si="8106"/>
        <v>0</v>
      </c>
      <c r="AD5476" s="530">
        <f>AD5458</f>
        <v>0</v>
      </c>
      <c r="AE5476" s="842">
        <f>AE5458</f>
        <v>0</v>
      </c>
      <c r="AF5476" s="929">
        <f t="shared" ref="AF5476:AH5476" si="8112">AF5458</f>
        <v>0</v>
      </c>
      <c r="AG5476" s="530">
        <f t="shared" si="8112"/>
        <v>-2940</v>
      </c>
      <c r="AH5476" s="530" t="str">
        <f t="shared" si="8112"/>
        <v xml:space="preserve">0 </v>
      </c>
      <c r="AI5476" s="641">
        <f t="shared" si="8106"/>
        <v>0</v>
      </c>
      <c r="AJ5476" s="537">
        <f t="shared" si="8106"/>
        <v>0</v>
      </c>
      <c r="AK5476" s="537">
        <f t="shared" si="8106"/>
        <v>0</v>
      </c>
      <c r="AL5476" s="537">
        <f t="shared" si="8106"/>
        <v>0</v>
      </c>
      <c r="AM5476" s="537">
        <f t="shared" si="8106"/>
        <v>0</v>
      </c>
      <c r="AN5476" s="537">
        <f t="shared" si="8106"/>
        <v>0</v>
      </c>
      <c r="AO5476" s="530"/>
      <c r="AP5476" s="142">
        <f t="shared" si="8108"/>
        <v>0</v>
      </c>
      <c r="AQ5476" s="142">
        <f t="shared" si="8108"/>
        <v>0</v>
      </c>
      <c r="AR5476" s="537">
        <f t="shared" si="8108"/>
        <v>0</v>
      </c>
      <c r="AS5476" s="537">
        <f t="shared" si="8108"/>
        <v>0</v>
      </c>
      <c r="AT5476" s="530"/>
      <c r="AU5476" s="142">
        <f t="shared" ref="AU5476:BE5476" si="8113">AU5458</f>
        <v>0</v>
      </c>
      <c r="AV5476" s="530">
        <f t="shared" ref="AV5476" si="8114">AV5458</f>
        <v>0</v>
      </c>
      <c r="AW5476" s="842">
        <f t="shared" si="8113"/>
        <v>0</v>
      </c>
      <c r="AX5476" s="121">
        <f t="shared" si="8113"/>
        <v>2497</v>
      </c>
      <c r="AY5476" s="111">
        <f t="shared" si="8113"/>
        <v>0</v>
      </c>
      <c r="AZ5476" s="111">
        <f t="shared" si="8113"/>
        <v>-2497</v>
      </c>
      <c r="BA5476" s="343">
        <f t="shared" si="8113"/>
        <v>-1</v>
      </c>
      <c r="BB5476" s="324">
        <f t="shared" si="8113"/>
        <v>2940</v>
      </c>
      <c r="BC5476" s="111">
        <f t="shared" si="8113"/>
        <v>0</v>
      </c>
      <c r="BD5476" s="111">
        <f t="shared" si="8113"/>
        <v>-2940</v>
      </c>
      <c r="BE5476" s="343">
        <f t="shared" si="8113"/>
        <v>-1</v>
      </c>
      <c r="BG5476" s="826"/>
      <c r="BH5476" s="607"/>
    </row>
    <row r="5477" spans="1:60" ht="12.75" customHeight="1" x14ac:dyDescent="0.25">
      <c r="A5477" s="222"/>
      <c r="C5477" s="116"/>
      <c r="D5477" s="620"/>
      <c r="F5477" s="117"/>
      <c r="G5477" s="694"/>
      <c r="H5477" s="878"/>
      <c r="I5477" s="397"/>
      <c r="J5477" s="380"/>
      <c r="K5477" s="454" t="s">
        <v>53</v>
      </c>
      <c r="L5477" s="731">
        <v>0</v>
      </c>
      <c r="M5477" s="732">
        <v>0</v>
      </c>
      <c r="N5477" s="929">
        <v>0</v>
      </c>
      <c r="O5477" s="530">
        <v>0</v>
      </c>
      <c r="P5477" s="530">
        <v>0</v>
      </c>
      <c r="Q5477" s="641">
        <v>0</v>
      </c>
      <c r="R5477" s="537">
        <v>0</v>
      </c>
      <c r="S5477" s="537">
        <v>0</v>
      </c>
      <c r="T5477" s="537">
        <v>0</v>
      </c>
      <c r="U5477" s="537">
        <v>0</v>
      </c>
      <c r="V5477" s="537">
        <v>0</v>
      </c>
      <c r="W5477" s="530"/>
      <c r="X5477" s="142">
        <v>0</v>
      </c>
      <c r="Y5477" s="142">
        <v>0</v>
      </c>
      <c r="Z5477" s="537">
        <v>0</v>
      </c>
      <c r="AA5477" s="537">
        <v>0</v>
      </c>
      <c r="AB5477" s="530"/>
      <c r="AC5477" s="142">
        <v>0</v>
      </c>
      <c r="AD5477" s="530">
        <v>0</v>
      </c>
      <c r="AE5477" s="842">
        <v>0</v>
      </c>
      <c r="AF5477" s="929">
        <v>0</v>
      </c>
      <c r="AG5477" s="530">
        <v>0</v>
      </c>
      <c r="AH5477" s="530">
        <v>0</v>
      </c>
      <c r="AI5477" s="641">
        <v>0</v>
      </c>
      <c r="AJ5477" s="537">
        <v>0</v>
      </c>
      <c r="AK5477" s="537">
        <v>0</v>
      </c>
      <c r="AL5477" s="537">
        <v>0</v>
      </c>
      <c r="AM5477" s="537">
        <v>0</v>
      </c>
      <c r="AN5477" s="537">
        <v>0</v>
      </c>
      <c r="AO5477" s="530"/>
      <c r="AP5477" s="142">
        <v>0</v>
      </c>
      <c r="AQ5477" s="142">
        <v>0</v>
      </c>
      <c r="AR5477" s="537">
        <v>0</v>
      </c>
      <c r="AS5477" s="537">
        <v>0</v>
      </c>
      <c r="AT5477" s="530"/>
      <c r="AU5477" s="142">
        <v>0</v>
      </c>
      <c r="AV5477" s="530">
        <v>0</v>
      </c>
      <c r="AW5477" s="842">
        <v>0</v>
      </c>
      <c r="AX5477" s="121">
        <v>0</v>
      </c>
      <c r="AY5477" s="111">
        <v>0</v>
      </c>
      <c r="AZ5477" s="111">
        <v>0</v>
      </c>
      <c r="BA5477" s="343">
        <v>0</v>
      </c>
      <c r="BB5477" s="324">
        <v>0</v>
      </c>
      <c r="BC5477" s="111">
        <v>0</v>
      </c>
      <c r="BD5477" s="111">
        <v>0</v>
      </c>
      <c r="BE5477" s="343">
        <v>0</v>
      </c>
      <c r="BG5477" s="826"/>
      <c r="BH5477" s="607"/>
    </row>
    <row r="5478" spans="1:60" ht="12.75" customHeight="1" x14ac:dyDescent="0.25">
      <c r="A5478" s="222"/>
      <c r="C5478" s="116"/>
      <c r="D5478" s="620"/>
      <c r="F5478" s="117"/>
      <c r="G5478" s="694"/>
      <c r="H5478" s="878"/>
      <c r="I5478" s="397"/>
      <c r="J5478" s="380"/>
      <c r="K5478" s="453"/>
      <c r="L5478" s="731"/>
      <c r="M5478" s="732"/>
      <c r="N5478" s="931"/>
      <c r="O5478" s="923"/>
      <c r="P5478" s="923"/>
      <c r="Q5478" s="641"/>
      <c r="R5478" s="537"/>
      <c r="S5478" s="537"/>
      <c r="T5478" s="537"/>
      <c r="U5478" s="537"/>
      <c r="V5478" s="537"/>
      <c r="W5478" s="531"/>
      <c r="X5478" s="141"/>
      <c r="Y5478" s="141"/>
      <c r="Z5478" s="552"/>
      <c r="AA5478" s="552"/>
      <c r="AB5478" s="531"/>
      <c r="AC5478" s="593"/>
      <c r="AD5478" s="923"/>
      <c r="AE5478" s="846"/>
      <c r="AF5478" s="931"/>
      <c r="AG5478" s="923"/>
      <c r="AH5478" s="923"/>
      <c r="AI5478" s="641"/>
      <c r="AJ5478" s="537"/>
      <c r="AK5478" s="537"/>
      <c r="AL5478" s="537"/>
      <c r="AM5478" s="537"/>
      <c r="AN5478" s="537"/>
      <c r="AO5478" s="531"/>
      <c r="AP5478" s="141"/>
      <c r="AQ5478" s="141"/>
      <c r="AR5478" s="552"/>
      <c r="AS5478" s="552"/>
      <c r="AT5478" s="531"/>
      <c r="AU5478" s="593"/>
      <c r="AV5478" s="923"/>
      <c r="AW5478" s="846"/>
      <c r="AX5478" s="121"/>
      <c r="AY5478" s="111"/>
      <c r="AZ5478" s="111"/>
      <c r="BA5478" s="343"/>
      <c r="BB5478" s="324"/>
      <c r="BC5478" s="111"/>
      <c r="BD5478" s="111"/>
      <c r="BE5478" s="343"/>
      <c r="BG5478" s="826"/>
      <c r="BH5478" s="607"/>
    </row>
    <row r="5479" spans="1:60" ht="12.75" customHeight="1" x14ac:dyDescent="0.25">
      <c r="A5479" s="222"/>
      <c r="C5479" s="116"/>
      <c r="D5479" s="620"/>
      <c r="F5479" s="117"/>
      <c r="G5479" s="694"/>
      <c r="H5479" s="878"/>
      <c r="I5479" s="397"/>
      <c r="J5479" s="380"/>
      <c r="K5479" s="453"/>
      <c r="L5479" s="731"/>
      <c r="M5479" s="732"/>
      <c r="N5479" s="931"/>
      <c r="O5479" s="923"/>
      <c r="P5479" s="923"/>
      <c r="Q5479" s="641"/>
      <c r="R5479" s="537"/>
      <c r="S5479" s="537"/>
      <c r="T5479" s="537"/>
      <c r="U5479" s="537"/>
      <c r="V5479" s="537"/>
      <c r="W5479" s="531"/>
      <c r="X5479" s="141"/>
      <c r="Y5479" s="141"/>
      <c r="Z5479" s="552"/>
      <c r="AA5479" s="552"/>
      <c r="AB5479" s="531"/>
      <c r="AC5479" s="593"/>
      <c r="AD5479" s="923"/>
      <c r="AE5479" s="846"/>
      <c r="AF5479" s="931"/>
      <c r="AG5479" s="923"/>
      <c r="AH5479" s="923"/>
      <c r="AI5479" s="641"/>
      <c r="AJ5479" s="537"/>
      <c r="AK5479" s="537"/>
      <c r="AL5479" s="537"/>
      <c r="AM5479" s="537"/>
      <c r="AN5479" s="537"/>
      <c r="AO5479" s="531"/>
      <c r="AP5479" s="141"/>
      <c r="AQ5479" s="141"/>
      <c r="AR5479" s="552"/>
      <c r="AS5479" s="552"/>
      <c r="AT5479" s="531"/>
      <c r="AU5479" s="593"/>
      <c r="AV5479" s="923"/>
      <c r="AW5479" s="846"/>
      <c r="AX5479" s="121"/>
      <c r="AY5479" s="111"/>
      <c r="AZ5479" s="111"/>
      <c r="BA5479" s="343"/>
      <c r="BB5479" s="324"/>
      <c r="BC5479" s="111"/>
      <c r="BD5479" s="111"/>
      <c r="BE5479" s="343"/>
      <c r="BG5479" s="826"/>
      <c r="BH5479" s="607"/>
    </row>
    <row r="5480" spans="1:60" ht="12.75" customHeight="1" x14ac:dyDescent="0.25">
      <c r="A5480" s="222"/>
      <c r="C5480" s="116"/>
      <c r="D5480" s="620"/>
      <c r="F5480" s="117"/>
      <c r="G5480" s="694"/>
      <c r="H5480" s="878"/>
      <c r="I5480" s="397"/>
      <c r="J5480" s="380"/>
      <c r="K5480" s="450" t="s">
        <v>6661</v>
      </c>
      <c r="L5480" s="731"/>
      <c r="M5480" s="732"/>
      <c r="N5480" s="931"/>
      <c r="O5480" s="923"/>
      <c r="P5480" s="923"/>
      <c r="Q5480" s="641"/>
      <c r="R5480" s="537"/>
      <c r="S5480" s="537"/>
      <c r="T5480" s="537"/>
      <c r="U5480" s="537"/>
      <c r="V5480" s="537"/>
      <c r="W5480" s="531"/>
      <c r="X5480" s="141"/>
      <c r="Y5480" s="141"/>
      <c r="Z5480" s="552"/>
      <c r="AA5480" s="552"/>
      <c r="AB5480" s="531"/>
      <c r="AC5480" s="593"/>
      <c r="AD5480" s="923"/>
      <c r="AE5480" s="846"/>
      <c r="AF5480" s="931"/>
      <c r="AG5480" s="923"/>
      <c r="AH5480" s="923"/>
      <c r="AI5480" s="641"/>
      <c r="AJ5480" s="537"/>
      <c r="AK5480" s="537"/>
      <c r="AL5480" s="537"/>
      <c r="AM5480" s="537"/>
      <c r="AN5480" s="537"/>
      <c r="AO5480" s="531"/>
      <c r="AP5480" s="141"/>
      <c r="AQ5480" s="141"/>
      <c r="AR5480" s="552"/>
      <c r="AS5480" s="552"/>
      <c r="AT5480" s="531"/>
      <c r="AU5480" s="593"/>
      <c r="AV5480" s="923"/>
      <c r="AW5480" s="846"/>
      <c r="AX5480" s="121"/>
      <c r="AY5480" s="111"/>
      <c r="AZ5480" s="111"/>
      <c r="BA5480" s="343"/>
      <c r="BB5480" s="324"/>
      <c r="BC5480" s="111"/>
      <c r="BD5480" s="111"/>
      <c r="BE5480" s="343"/>
      <c r="BG5480" s="826"/>
      <c r="BH5480" s="607"/>
    </row>
    <row r="5481" spans="1:60" ht="19.2" customHeight="1" x14ac:dyDescent="0.25">
      <c r="A5481" s="222"/>
      <c r="C5481" s="116"/>
      <c r="D5481" s="620"/>
      <c r="F5481" s="117"/>
      <c r="G5481" s="694"/>
      <c r="H5481" s="878"/>
      <c r="I5481" s="397"/>
      <c r="J5481" s="380"/>
      <c r="K5481" s="451" t="s">
        <v>737</v>
      </c>
      <c r="L5481" s="731"/>
      <c r="M5481" s="732"/>
      <c r="N5481" s="931"/>
      <c r="O5481" s="923"/>
      <c r="P5481" s="923"/>
      <c r="Q5481" s="641"/>
      <c r="R5481" s="537"/>
      <c r="S5481" s="537"/>
      <c r="T5481" s="537"/>
      <c r="U5481" s="537"/>
      <c r="V5481" s="537"/>
      <c r="W5481" s="531"/>
      <c r="X5481" s="141"/>
      <c r="Y5481" s="141"/>
      <c r="Z5481" s="552"/>
      <c r="AA5481" s="552"/>
      <c r="AB5481" s="531"/>
      <c r="AC5481" s="593"/>
      <c r="AD5481" s="923"/>
      <c r="AE5481" s="846"/>
      <c r="AF5481" s="931"/>
      <c r="AG5481" s="923"/>
      <c r="AH5481" s="923"/>
      <c r="AI5481" s="641"/>
      <c r="AJ5481" s="537"/>
      <c r="AK5481" s="537"/>
      <c r="AL5481" s="537"/>
      <c r="AM5481" s="537"/>
      <c r="AN5481" s="537"/>
      <c r="AO5481" s="531"/>
      <c r="AP5481" s="141"/>
      <c r="AQ5481" s="141"/>
      <c r="AR5481" s="552"/>
      <c r="AS5481" s="552"/>
      <c r="AT5481" s="531"/>
      <c r="AU5481" s="593"/>
      <c r="AV5481" s="923"/>
      <c r="AW5481" s="846"/>
      <c r="AX5481" s="121"/>
      <c r="AY5481" s="111"/>
      <c r="AZ5481" s="111"/>
      <c r="BA5481" s="343"/>
      <c r="BB5481" s="324"/>
      <c r="BC5481" s="111"/>
      <c r="BD5481" s="111"/>
      <c r="BE5481" s="343"/>
      <c r="BG5481" s="826"/>
      <c r="BH5481" s="607"/>
    </row>
    <row r="5482" spans="1:60" ht="12.75" customHeight="1" x14ac:dyDescent="0.25">
      <c r="A5482" s="222"/>
      <c r="C5482" s="116"/>
      <c r="D5482" s="620"/>
      <c r="F5482" s="117"/>
      <c r="G5482" s="694"/>
      <c r="H5482" s="878"/>
      <c r="I5482" s="397"/>
      <c r="J5482" s="380"/>
      <c r="K5482" s="408"/>
      <c r="L5482" s="731"/>
      <c r="M5482" s="732"/>
      <c r="N5482" s="931"/>
      <c r="O5482" s="923"/>
      <c r="P5482" s="923"/>
      <c r="Q5482" s="641"/>
      <c r="R5482" s="537"/>
      <c r="S5482" s="537"/>
      <c r="T5482" s="537"/>
      <c r="U5482" s="537"/>
      <c r="V5482" s="537"/>
      <c r="W5482" s="531"/>
      <c r="X5482" s="141"/>
      <c r="Y5482" s="141"/>
      <c r="Z5482" s="552"/>
      <c r="AA5482" s="552"/>
      <c r="AB5482" s="531"/>
      <c r="AC5482" s="593"/>
      <c r="AD5482" s="923"/>
      <c r="AE5482" s="846"/>
      <c r="AF5482" s="931"/>
      <c r="AG5482" s="923"/>
      <c r="AH5482" s="923"/>
      <c r="AI5482" s="641"/>
      <c r="AJ5482" s="537"/>
      <c r="AK5482" s="537"/>
      <c r="AL5482" s="537"/>
      <c r="AM5482" s="537"/>
      <c r="AN5482" s="537"/>
      <c r="AO5482" s="531"/>
      <c r="AP5482" s="141"/>
      <c r="AQ5482" s="141"/>
      <c r="AR5482" s="552"/>
      <c r="AS5482" s="552"/>
      <c r="AT5482" s="531"/>
      <c r="AU5482" s="593"/>
      <c r="AV5482" s="923"/>
      <c r="AW5482" s="846"/>
      <c r="AX5482" s="121"/>
      <c r="AY5482" s="111"/>
      <c r="AZ5482" s="111"/>
      <c r="BA5482" s="343"/>
      <c r="BB5482" s="324"/>
      <c r="BC5482" s="111"/>
      <c r="BD5482" s="111"/>
      <c r="BE5482" s="343"/>
      <c r="BG5482" s="826"/>
      <c r="BH5482" s="607"/>
    </row>
    <row r="5483" spans="1:60" ht="35.1" customHeight="1" x14ac:dyDescent="0.25">
      <c r="A5483" s="21" t="s">
        <v>6128</v>
      </c>
      <c r="B5483" s="112">
        <v>15</v>
      </c>
      <c r="C5483" s="116" t="s">
        <v>71</v>
      </c>
      <c r="D5483" s="623">
        <v>2013</v>
      </c>
      <c r="E5483" s="278"/>
      <c r="F5483" s="116"/>
      <c r="G5483" s="694">
        <v>1</v>
      </c>
      <c r="H5483" s="878" t="str">
        <f t="shared" si="8096"/>
        <v>069</v>
      </c>
      <c r="I5483" s="397" t="s">
        <v>3266</v>
      </c>
      <c r="J5483" s="380" t="s">
        <v>2452</v>
      </c>
      <c r="K5483" s="415" t="s">
        <v>608</v>
      </c>
      <c r="L5483" s="733"/>
      <c r="M5483" s="734"/>
      <c r="N5483" s="931"/>
      <c r="O5483" s="923"/>
      <c r="P5483" s="923"/>
      <c r="Q5483" s="646"/>
      <c r="R5483" s="536"/>
      <c r="S5483" s="536"/>
      <c r="T5483" s="536"/>
      <c r="U5483" s="536"/>
      <c r="V5483" s="536"/>
      <c r="W5483" s="683"/>
      <c r="X5483" s="141"/>
      <c r="Y5483" s="141"/>
      <c r="Z5483" s="552"/>
      <c r="AA5483" s="552"/>
      <c r="AB5483" s="683"/>
      <c r="AC5483" s="593"/>
      <c r="AD5483" s="923"/>
      <c r="AE5483" s="846"/>
      <c r="AF5483" s="931"/>
      <c r="AG5483" s="923"/>
      <c r="AH5483" s="923"/>
      <c r="AI5483" s="641"/>
      <c r="AJ5483" s="537"/>
      <c r="AK5483" s="537"/>
      <c r="AL5483" s="537"/>
      <c r="AM5483" s="537"/>
      <c r="AN5483" s="537"/>
      <c r="AO5483" s="683"/>
      <c r="AP5483" s="141"/>
      <c r="AQ5483" s="141"/>
      <c r="AR5483" s="552"/>
      <c r="AS5483" s="552"/>
      <c r="AT5483" s="683"/>
      <c r="AU5483" s="593"/>
      <c r="AV5483" s="923"/>
      <c r="AW5483" s="846"/>
      <c r="AX5483" s="115"/>
      <c r="AY5483" s="5"/>
      <c r="AZ5483" s="7"/>
      <c r="BA5483" s="335"/>
      <c r="BC5483" s="5"/>
      <c r="BD5483" s="7"/>
      <c r="BE5483" s="335"/>
      <c r="BG5483" s="826" t="str">
        <f>RIGHT(LEFT(I5483,3),2)&amp;"."&amp;RIGHT(LEFT(I5483,5),2)</f>
        <v>01.00</v>
      </c>
      <c r="BH5483" s="607" t="b">
        <f>COUNTIF('Codes SEC'!$B$2:$B$250,Ministres!BG5483)&gt;0</f>
        <v>1</v>
      </c>
    </row>
    <row r="5484" spans="1:60" ht="12.75" customHeight="1" x14ac:dyDescent="0.25">
      <c r="A5484" s="21"/>
      <c r="B5484" s="112"/>
      <c r="C5484" s="116"/>
      <c r="D5484" s="623"/>
      <c r="E5484" s="278"/>
      <c r="F5484" s="116"/>
      <c r="G5484" s="694"/>
      <c r="H5484" s="878"/>
      <c r="I5484" s="397"/>
      <c r="J5484" s="380"/>
      <c r="K5484" s="429" t="s">
        <v>20</v>
      </c>
      <c r="L5484" s="733">
        <v>124</v>
      </c>
      <c r="M5484" s="734">
        <v>124</v>
      </c>
      <c r="N5484" s="931"/>
      <c r="O5484" s="530">
        <f t="shared" ref="O5484:O5488" si="8115">IF(N5484&gt;L5484,"0 ",N5484-L5484)</f>
        <v>-124</v>
      </c>
      <c r="P5484" s="530" t="str">
        <f t="shared" ref="P5484:P5488" si="8116">IF(N5484&lt;L5484,"0 ",N5484-L5484)</f>
        <v xml:space="preserve">0 </v>
      </c>
      <c r="Q5484" s="646"/>
      <c r="R5484" s="536"/>
      <c r="S5484" s="536"/>
      <c r="T5484" s="536"/>
      <c r="U5484" s="536"/>
      <c r="V5484" s="536"/>
      <c r="W5484" s="683"/>
      <c r="X5484" s="141"/>
      <c r="Y5484" s="141"/>
      <c r="Z5484" s="552"/>
      <c r="AA5484" s="552"/>
      <c r="AB5484" s="683"/>
      <c r="AC5484" s="593"/>
      <c r="AD5484" s="530">
        <f t="shared" ref="AD5484:AD5488" si="8117">X5484+Y5484+AC5484</f>
        <v>0</v>
      </c>
      <c r="AE5484" s="842">
        <f t="shared" ref="AE5484:AE5488" si="8118">N5484+AD5484</f>
        <v>0</v>
      </c>
      <c r="AF5484" s="931"/>
      <c r="AG5484" s="530">
        <f t="shared" ref="AG5484:AG5488" si="8119">IF(AF5484&gt;M5484,"0 ",AF5484-M5484)</f>
        <v>-124</v>
      </c>
      <c r="AH5484" s="530" t="str">
        <f t="shared" ref="AH5484:AH5488" si="8120">IF(AF5484&lt;M5484,"0 ",AF5484-M5484)</f>
        <v xml:space="preserve">0 </v>
      </c>
      <c r="AI5484" s="641"/>
      <c r="AJ5484" s="537"/>
      <c r="AK5484" s="537"/>
      <c r="AL5484" s="537"/>
      <c r="AM5484" s="537"/>
      <c r="AN5484" s="537"/>
      <c r="AO5484" s="683"/>
      <c r="AP5484" s="141"/>
      <c r="AQ5484" s="141"/>
      <c r="AR5484" s="552"/>
      <c r="AS5484" s="552"/>
      <c r="AT5484" s="683"/>
      <c r="AU5484" s="593"/>
      <c r="AV5484" s="530">
        <f t="shared" ref="AV5484:AV5488" si="8121">AP5484+AQ5484+AU5484</f>
        <v>0</v>
      </c>
      <c r="AW5484" s="842">
        <f t="shared" ref="AW5484:AW5488" si="8122">AF5484+AV5484</f>
        <v>0</v>
      </c>
      <c r="AX5484" s="124">
        <f>L5484</f>
        <v>124</v>
      </c>
      <c r="AY5484" s="5">
        <f>AE5484</f>
        <v>0</v>
      </c>
      <c r="AZ5484" s="26">
        <f>AY5484-AX5484</f>
        <v>-124</v>
      </c>
      <c r="BA5484" s="341">
        <f>AZ5484/AX5484</f>
        <v>-1</v>
      </c>
      <c r="BB5484" s="311">
        <f>M5484</f>
        <v>124</v>
      </c>
      <c r="BC5484" s="5">
        <f>AW5484</f>
        <v>0</v>
      </c>
      <c r="BD5484" s="26">
        <f>BC5484-BB5484</f>
        <v>-124</v>
      </c>
      <c r="BE5484" s="341">
        <f>BD5484/BB5484</f>
        <v>-1</v>
      </c>
      <c r="BG5484" s="826"/>
      <c r="BH5484" s="607"/>
    </row>
    <row r="5485" spans="1:60" ht="12.75" customHeight="1" x14ac:dyDescent="0.25">
      <c r="A5485" s="21"/>
      <c r="B5485" s="112"/>
      <c r="C5485" s="116"/>
      <c r="D5485" s="623"/>
      <c r="E5485" s="278"/>
      <c r="F5485" s="116"/>
      <c r="G5485" s="694"/>
      <c r="H5485" s="878"/>
      <c r="I5485" s="397"/>
      <c r="J5485" s="380"/>
      <c r="K5485" s="429" t="s">
        <v>85</v>
      </c>
      <c r="L5485" s="733">
        <v>0</v>
      </c>
      <c r="M5485" s="734">
        <v>0</v>
      </c>
      <c r="N5485" s="931"/>
      <c r="O5485" s="530">
        <f t="shared" si="8115"/>
        <v>0</v>
      </c>
      <c r="P5485" s="530">
        <f t="shared" si="8116"/>
        <v>0</v>
      </c>
      <c r="Q5485" s="646"/>
      <c r="R5485" s="536"/>
      <c r="S5485" s="536"/>
      <c r="T5485" s="536"/>
      <c r="U5485" s="536"/>
      <c r="V5485" s="536"/>
      <c r="W5485" s="683"/>
      <c r="X5485" s="141"/>
      <c r="Y5485" s="141"/>
      <c r="Z5485" s="552"/>
      <c r="AA5485" s="552"/>
      <c r="AB5485" s="683"/>
      <c r="AC5485" s="593"/>
      <c r="AD5485" s="530">
        <f t="shared" si="8117"/>
        <v>0</v>
      </c>
      <c r="AE5485" s="842">
        <f t="shared" si="8118"/>
        <v>0</v>
      </c>
      <c r="AF5485" s="931"/>
      <c r="AG5485" s="530">
        <f t="shared" si="8119"/>
        <v>0</v>
      </c>
      <c r="AH5485" s="530">
        <f t="shared" si="8120"/>
        <v>0</v>
      </c>
      <c r="AI5485" s="641"/>
      <c r="AJ5485" s="537"/>
      <c r="AK5485" s="537"/>
      <c r="AL5485" s="537"/>
      <c r="AM5485" s="537"/>
      <c r="AN5485" s="537"/>
      <c r="AO5485" s="683"/>
      <c r="AP5485" s="141"/>
      <c r="AQ5485" s="141"/>
      <c r="AR5485" s="552"/>
      <c r="AS5485" s="552"/>
      <c r="AT5485" s="683"/>
      <c r="AU5485" s="593"/>
      <c r="AV5485" s="530">
        <f t="shared" si="8121"/>
        <v>0</v>
      </c>
      <c r="AW5485" s="842">
        <f t="shared" si="8122"/>
        <v>0</v>
      </c>
      <c r="AX5485" s="124">
        <f>L5485</f>
        <v>0</v>
      </c>
      <c r="AY5485" s="5">
        <f>AE5485</f>
        <v>0</v>
      </c>
      <c r="AZ5485" s="26">
        <f>AY5485-AX5485</f>
        <v>0</v>
      </c>
      <c r="BA5485" s="341" t="e">
        <f>AZ5485/AX5485</f>
        <v>#DIV/0!</v>
      </c>
      <c r="BB5485" s="311">
        <f>M5485</f>
        <v>0</v>
      </c>
      <c r="BC5485" s="5">
        <f>AW5485</f>
        <v>0</v>
      </c>
      <c r="BD5485" s="26">
        <f>BC5485-BB5485</f>
        <v>0</v>
      </c>
      <c r="BE5485" s="341" t="e">
        <f>BD5485/BB5485</f>
        <v>#DIV/0!</v>
      </c>
      <c r="BG5485" s="826"/>
      <c r="BH5485" s="607"/>
    </row>
    <row r="5486" spans="1:60" ht="12.75" customHeight="1" x14ac:dyDescent="0.25">
      <c r="A5486" s="21"/>
      <c r="B5486" s="112"/>
      <c r="C5486" s="116"/>
      <c r="D5486" s="623"/>
      <c r="E5486" s="278"/>
      <c r="F5486" s="116"/>
      <c r="G5486" s="694"/>
      <c r="H5486" s="878"/>
      <c r="I5486" s="397"/>
      <c r="J5486" s="380"/>
      <c r="K5486" s="429" t="s">
        <v>86</v>
      </c>
      <c r="L5486" s="733">
        <v>124</v>
      </c>
      <c r="M5486" s="734">
        <v>124</v>
      </c>
      <c r="N5486" s="931"/>
      <c r="O5486" s="530">
        <f t="shared" si="8115"/>
        <v>-124</v>
      </c>
      <c r="P5486" s="530" t="str">
        <f t="shared" si="8116"/>
        <v xml:space="preserve">0 </v>
      </c>
      <c r="Q5486" s="646"/>
      <c r="R5486" s="536"/>
      <c r="S5486" s="536"/>
      <c r="T5486" s="536"/>
      <c r="U5486" s="536"/>
      <c r="V5486" s="536"/>
      <c r="W5486" s="683"/>
      <c r="X5486" s="141">
        <f t="shared" ref="X5486:AC5486" si="8123">X5484+X5485</f>
        <v>0</v>
      </c>
      <c r="Y5486" s="141">
        <f t="shared" si="8123"/>
        <v>0</v>
      </c>
      <c r="Z5486" s="552"/>
      <c r="AA5486" s="552"/>
      <c r="AB5486" s="683"/>
      <c r="AC5486" s="593">
        <f t="shared" si="8123"/>
        <v>0</v>
      </c>
      <c r="AD5486" s="530">
        <f t="shared" si="8117"/>
        <v>0</v>
      </c>
      <c r="AE5486" s="842">
        <f t="shared" si="8118"/>
        <v>0</v>
      </c>
      <c r="AF5486" s="931"/>
      <c r="AG5486" s="530">
        <f t="shared" si="8119"/>
        <v>-124</v>
      </c>
      <c r="AH5486" s="530" t="str">
        <f t="shared" si="8120"/>
        <v xml:space="preserve">0 </v>
      </c>
      <c r="AI5486" s="641"/>
      <c r="AJ5486" s="537"/>
      <c r="AK5486" s="537"/>
      <c r="AL5486" s="537"/>
      <c r="AM5486" s="537"/>
      <c r="AN5486" s="537"/>
      <c r="AO5486" s="683"/>
      <c r="AP5486" s="141">
        <f t="shared" ref="AP5486:AU5486" si="8124">AP5484+AP5485</f>
        <v>0</v>
      </c>
      <c r="AQ5486" s="141">
        <f t="shared" si="8124"/>
        <v>0</v>
      </c>
      <c r="AR5486" s="552"/>
      <c r="AS5486" s="552"/>
      <c r="AT5486" s="683"/>
      <c r="AU5486" s="593">
        <f t="shared" si="8124"/>
        <v>0</v>
      </c>
      <c r="AV5486" s="530">
        <f t="shared" si="8121"/>
        <v>0</v>
      </c>
      <c r="AW5486" s="842">
        <f t="shared" si="8122"/>
        <v>0</v>
      </c>
      <c r="AX5486" s="124">
        <f>AX5484+AX5485</f>
        <v>124</v>
      </c>
      <c r="AY5486" s="5">
        <f>AY5484+AY5485</f>
        <v>0</v>
      </c>
      <c r="AZ5486" s="26">
        <f>AZ5484+AZ5485</f>
        <v>-124</v>
      </c>
      <c r="BA5486" s="341">
        <f>AZ5486/AX5486</f>
        <v>-1</v>
      </c>
      <c r="BB5486" s="311">
        <f>BB5484+BB5485</f>
        <v>124</v>
      </c>
      <c r="BC5486" s="5">
        <f>BC5484+BC5485</f>
        <v>0</v>
      </c>
      <c r="BD5486" s="26">
        <f>BD5484+BD5485</f>
        <v>-124</v>
      </c>
      <c r="BE5486" s="341">
        <f>BD5486/BB5486</f>
        <v>-1</v>
      </c>
      <c r="BG5486" s="826"/>
      <c r="BH5486" s="607"/>
    </row>
    <row r="5487" spans="1:60" ht="12.75" customHeight="1" x14ac:dyDescent="0.25">
      <c r="A5487" s="21"/>
      <c r="B5487" s="112"/>
      <c r="C5487" s="116"/>
      <c r="D5487" s="623"/>
      <c r="E5487" s="278"/>
      <c r="F5487" s="116">
        <v>13</v>
      </c>
      <c r="G5487" s="694"/>
      <c r="H5487" s="878"/>
      <c r="I5487" s="397"/>
      <c r="J5487" s="380"/>
      <c r="K5487" s="430" t="s">
        <v>87</v>
      </c>
      <c r="L5487" s="733">
        <v>0</v>
      </c>
      <c r="M5487" s="734">
        <v>0</v>
      </c>
      <c r="N5487" s="931"/>
      <c r="O5487" s="530">
        <f t="shared" si="8115"/>
        <v>0</v>
      </c>
      <c r="P5487" s="530">
        <f t="shared" si="8116"/>
        <v>0</v>
      </c>
      <c r="Q5487" s="646"/>
      <c r="R5487" s="536"/>
      <c r="S5487" s="536"/>
      <c r="T5487" s="536"/>
      <c r="U5487" s="536"/>
      <c r="V5487" s="536"/>
      <c r="W5487" s="683" t="str">
        <f>IF(SUM(Q5487:V5487)=X5487,"OK",SUM(Q5487:V5487)-X5487)</f>
        <v>OK</v>
      </c>
      <c r="X5487" s="141"/>
      <c r="Y5487" s="141"/>
      <c r="Z5487" s="552"/>
      <c r="AA5487" s="552"/>
      <c r="AB5487" s="683" t="str">
        <f>IF(SUM(Z5487:AA5487)=AC5487,"OK",SUM(Z5487:AA5487)-AC5487)</f>
        <v>OK</v>
      </c>
      <c r="AC5487" s="593"/>
      <c r="AD5487" s="530">
        <f t="shared" si="8117"/>
        <v>0</v>
      </c>
      <c r="AE5487" s="842">
        <f t="shared" si="8118"/>
        <v>0</v>
      </c>
      <c r="AF5487" s="931"/>
      <c r="AG5487" s="530">
        <f t="shared" si="8119"/>
        <v>0</v>
      </c>
      <c r="AH5487" s="530">
        <f t="shared" si="8120"/>
        <v>0</v>
      </c>
      <c r="AI5487" s="641"/>
      <c r="AJ5487" s="537"/>
      <c r="AK5487" s="537"/>
      <c r="AL5487" s="537"/>
      <c r="AM5487" s="537"/>
      <c r="AN5487" s="537"/>
      <c r="AO5487" s="683" t="str">
        <f>IF(SUM(AI5487:AN5487)=AP5487,"OK",SUM(AI5487:AN5487)-AP5487)</f>
        <v>OK</v>
      </c>
      <c r="AP5487" s="141"/>
      <c r="AQ5487" s="141"/>
      <c r="AR5487" s="552"/>
      <c r="AS5487" s="552"/>
      <c r="AT5487" s="683" t="str">
        <f>IF(SUM(AR5487:AS5487)=AU5487,"OK",SUM(AR5487:AS5487)-AU5487)</f>
        <v>OK</v>
      </c>
      <c r="AU5487" s="593"/>
      <c r="AV5487" s="530">
        <f t="shared" si="8121"/>
        <v>0</v>
      </c>
      <c r="AW5487" s="842">
        <f t="shared" si="8122"/>
        <v>0</v>
      </c>
      <c r="AX5487" s="115">
        <f>L5487</f>
        <v>0</v>
      </c>
      <c r="AY5487" s="5">
        <f>AE5487</f>
        <v>0</v>
      </c>
      <c r="AZ5487" s="7">
        <f>AY5487-AX5487</f>
        <v>0</v>
      </c>
      <c r="BA5487" s="335" t="e">
        <f>AZ5487/AX5487</f>
        <v>#DIV/0!</v>
      </c>
      <c r="BB5487" s="23">
        <f>M5487</f>
        <v>0</v>
      </c>
      <c r="BC5487" s="5">
        <f>AW5487</f>
        <v>0</v>
      </c>
      <c r="BD5487" s="7">
        <f>BC5487-BB5487</f>
        <v>0</v>
      </c>
      <c r="BE5487" s="335" t="e">
        <f>BD5487/BB5487</f>
        <v>#DIV/0!</v>
      </c>
      <c r="BG5487" s="826"/>
      <c r="BH5487" s="607"/>
    </row>
    <row r="5488" spans="1:60" ht="12.75" customHeight="1" x14ac:dyDescent="0.25">
      <c r="A5488" s="21"/>
      <c r="B5488" s="112"/>
      <c r="C5488" s="116"/>
      <c r="D5488" s="623"/>
      <c r="E5488" s="278"/>
      <c r="F5488" s="116"/>
      <c r="G5488" s="700"/>
      <c r="H5488" s="888"/>
      <c r="I5488" s="580"/>
      <c r="J5488" s="380"/>
      <c r="K5488" s="463" t="s">
        <v>214</v>
      </c>
      <c r="L5488" s="731">
        <v>124</v>
      </c>
      <c r="M5488" s="732">
        <v>124</v>
      </c>
      <c r="N5488" s="931"/>
      <c r="O5488" s="530">
        <f t="shared" si="8115"/>
        <v>-124</v>
      </c>
      <c r="P5488" s="530" t="str">
        <f t="shared" si="8116"/>
        <v xml:space="preserve">0 </v>
      </c>
      <c r="Q5488" s="658"/>
      <c r="R5488" s="544"/>
      <c r="S5488" s="544"/>
      <c r="T5488" s="544"/>
      <c r="U5488" s="544"/>
      <c r="V5488" s="544"/>
      <c r="W5488" s="687"/>
      <c r="X5488" s="141">
        <f t="shared" ref="X5488:AC5488" si="8125">X5486-X5487</f>
        <v>0</v>
      </c>
      <c r="Y5488" s="141">
        <f t="shared" si="8125"/>
        <v>0</v>
      </c>
      <c r="Z5488" s="552"/>
      <c r="AA5488" s="552"/>
      <c r="AB5488" s="687"/>
      <c r="AC5488" s="593">
        <f t="shared" si="8125"/>
        <v>0</v>
      </c>
      <c r="AD5488" s="530">
        <f t="shared" si="8117"/>
        <v>0</v>
      </c>
      <c r="AE5488" s="842">
        <f t="shared" si="8118"/>
        <v>0</v>
      </c>
      <c r="AF5488" s="931"/>
      <c r="AG5488" s="530">
        <f t="shared" si="8119"/>
        <v>-124</v>
      </c>
      <c r="AH5488" s="530" t="str">
        <f t="shared" si="8120"/>
        <v xml:space="preserve">0 </v>
      </c>
      <c r="AI5488" s="641"/>
      <c r="AJ5488" s="537"/>
      <c r="AK5488" s="537"/>
      <c r="AL5488" s="537"/>
      <c r="AM5488" s="537"/>
      <c r="AN5488" s="537"/>
      <c r="AO5488" s="687"/>
      <c r="AP5488" s="141">
        <f t="shared" ref="AP5488:AU5488" si="8126">AP5486-AP5487</f>
        <v>0</v>
      </c>
      <c r="AQ5488" s="141">
        <f t="shared" si="8126"/>
        <v>0</v>
      </c>
      <c r="AR5488" s="552"/>
      <c r="AS5488" s="552"/>
      <c r="AT5488" s="687"/>
      <c r="AU5488" s="593">
        <f t="shared" si="8126"/>
        <v>0</v>
      </c>
      <c r="AV5488" s="530">
        <f t="shared" si="8121"/>
        <v>0</v>
      </c>
      <c r="AW5488" s="842">
        <f t="shared" si="8122"/>
        <v>0</v>
      </c>
      <c r="AX5488" s="124">
        <f>AX5486-AX5487</f>
        <v>124</v>
      </c>
      <c r="AY5488" s="5">
        <f>AY5486-AY5487</f>
        <v>0</v>
      </c>
      <c r="AZ5488" s="26">
        <f>AZ5486-AZ5487</f>
        <v>-124</v>
      </c>
      <c r="BA5488" s="341">
        <f>AZ5488/AX5488</f>
        <v>-1</v>
      </c>
      <c r="BB5488" s="311">
        <f>BB5486-BB5487</f>
        <v>124</v>
      </c>
      <c r="BC5488" s="5">
        <f>BC5486-BC5487</f>
        <v>0</v>
      </c>
      <c r="BD5488" s="26">
        <f>BD5486-BD5487</f>
        <v>-124</v>
      </c>
      <c r="BE5488" s="341">
        <f>BD5488/BB5488</f>
        <v>-1</v>
      </c>
      <c r="BG5488" s="826"/>
      <c r="BH5488" s="607"/>
    </row>
    <row r="5489" spans="1:66" ht="12.75" customHeight="1" x14ac:dyDescent="0.25">
      <c r="A5489" s="222"/>
      <c r="C5489" s="116"/>
      <c r="D5489" s="620"/>
      <c r="F5489" s="117"/>
      <c r="G5489" s="694"/>
      <c r="H5489" s="878"/>
      <c r="I5489" s="397"/>
      <c r="J5489" s="380"/>
      <c r="K5489" s="486"/>
      <c r="L5489" s="731"/>
      <c r="M5489" s="732"/>
      <c r="N5489" s="931"/>
      <c r="O5489" s="923"/>
      <c r="P5489" s="923"/>
      <c r="Q5489" s="641"/>
      <c r="R5489" s="537"/>
      <c r="S5489" s="537"/>
      <c r="T5489" s="537"/>
      <c r="U5489" s="537"/>
      <c r="V5489" s="537"/>
      <c r="W5489" s="531"/>
      <c r="X5489" s="141"/>
      <c r="Y5489" s="141"/>
      <c r="Z5489" s="552"/>
      <c r="AA5489" s="552"/>
      <c r="AB5489" s="531"/>
      <c r="AC5489" s="593"/>
      <c r="AD5489" s="923"/>
      <c r="AE5489" s="846"/>
      <c r="AF5489" s="931"/>
      <c r="AG5489" s="923"/>
      <c r="AH5489" s="923"/>
      <c r="AI5489" s="641"/>
      <c r="AJ5489" s="537"/>
      <c r="AK5489" s="537"/>
      <c r="AL5489" s="537"/>
      <c r="AM5489" s="537"/>
      <c r="AN5489" s="537"/>
      <c r="AO5489" s="531"/>
      <c r="AP5489" s="141"/>
      <c r="AQ5489" s="141"/>
      <c r="AR5489" s="552"/>
      <c r="AS5489" s="552"/>
      <c r="AT5489" s="531"/>
      <c r="AU5489" s="593"/>
      <c r="AV5489" s="923"/>
      <c r="AW5489" s="846"/>
      <c r="AX5489" s="121"/>
      <c r="AY5489" s="111"/>
      <c r="AZ5489" s="111"/>
      <c r="BA5489" s="343"/>
      <c r="BB5489" s="324"/>
      <c r="BC5489" s="111"/>
      <c r="BD5489" s="111"/>
      <c r="BE5489" s="343"/>
      <c r="BG5489" s="826"/>
      <c r="BH5489" s="607"/>
    </row>
    <row r="5490" spans="1:66" ht="12.75" customHeight="1" x14ac:dyDescent="0.25">
      <c r="A5490" s="231"/>
      <c r="B5490" s="213"/>
      <c r="C5490" s="254"/>
      <c r="D5490" s="254"/>
      <c r="E5490" s="283"/>
      <c r="F5490" s="254"/>
      <c r="G5490" s="696"/>
      <c r="H5490" s="887"/>
      <c r="I5490" s="444"/>
      <c r="J5490" s="393"/>
      <c r="K5490" s="484" t="s">
        <v>3737</v>
      </c>
      <c r="L5490" s="729">
        <f t="shared" ref="L5490:P5490" si="8127">L5487</f>
        <v>0</v>
      </c>
      <c r="M5490" s="730">
        <f t="shared" si="8127"/>
        <v>0</v>
      </c>
      <c r="N5490" s="844">
        <f t="shared" si="8127"/>
        <v>0</v>
      </c>
      <c r="O5490" s="665">
        <f t="shared" si="8127"/>
        <v>0</v>
      </c>
      <c r="P5490" s="665">
        <f t="shared" si="8127"/>
        <v>0</v>
      </c>
      <c r="Q5490" s="638">
        <f t="shared" ref="Q5490:AA5490" si="8128">Q5487</f>
        <v>0</v>
      </c>
      <c r="R5490" s="130">
        <f t="shared" si="8128"/>
        <v>0</v>
      </c>
      <c r="S5490" s="130">
        <f t="shared" si="8128"/>
        <v>0</v>
      </c>
      <c r="T5490" s="130">
        <f t="shared" si="8128"/>
        <v>0</v>
      </c>
      <c r="U5490" s="130">
        <f t="shared" si="8128"/>
        <v>0</v>
      </c>
      <c r="V5490" s="130">
        <f t="shared" si="8128"/>
        <v>0</v>
      </c>
      <c r="W5490" s="665"/>
      <c r="X5490" s="130">
        <f t="shared" si="8128"/>
        <v>0</v>
      </c>
      <c r="Y5490" s="130">
        <f t="shared" si="8128"/>
        <v>0</v>
      </c>
      <c r="Z5490" s="130">
        <f t="shared" si="8128"/>
        <v>0</v>
      </c>
      <c r="AA5490" s="130">
        <f t="shared" si="8128"/>
        <v>0</v>
      </c>
      <c r="AB5490" s="665"/>
      <c r="AC5490" s="130">
        <f t="shared" ref="AC5490" si="8129">AC5487</f>
        <v>0</v>
      </c>
      <c r="AD5490" s="665">
        <f>AD5487</f>
        <v>0</v>
      </c>
      <c r="AE5490" s="845">
        <f>AE5487</f>
        <v>0</v>
      </c>
      <c r="AF5490" s="844">
        <f t="shared" ref="AF5490:AH5490" si="8130">AF5487</f>
        <v>0</v>
      </c>
      <c r="AG5490" s="665">
        <f t="shared" si="8130"/>
        <v>0</v>
      </c>
      <c r="AH5490" s="665">
        <f t="shared" si="8130"/>
        <v>0</v>
      </c>
      <c r="AI5490" s="638">
        <f t="shared" ref="AI5490:AS5490" si="8131">AI5487</f>
        <v>0</v>
      </c>
      <c r="AJ5490" s="130">
        <f t="shared" si="8131"/>
        <v>0</v>
      </c>
      <c r="AK5490" s="130">
        <f t="shared" si="8131"/>
        <v>0</v>
      </c>
      <c r="AL5490" s="130">
        <f t="shared" si="8131"/>
        <v>0</v>
      </c>
      <c r="AM5490" s="130">
        <f t="shared" si="8131"/>
        <v>0</v>
      </c>
      <c r="AN5490" s="130">
        <f t="shared" si="8131"/>
        <v>0</v>
      </c>
      <c r="AO5490" s="665"/>
      <c r="AP5490" s="130">
        <f t="shared" si="8131"/>
        <v>0</v>
      </c>
      <c r="AQ5490" s="130">
        <f t="shared" si="8131"/>
        <v>0</v>
      </c>
      <c r="AR5490" s="130">
        <f t="shared" si="8131"/>
        <v>0</v>
      </c>
      <c r="AS5490" s="130">
        <f t="shared" si="8131"/>
        <v>0</v>
      </c>
      <c r="AT5490" s="665"/>
      <c r="AU5490" s="130">
        <f t="shared" ref="AU5490:BE5490" si="8132">AU5487</f>
        <v>0</v>
      </c>
      <c r="AV5490" s="665">
        <f t="shared" ref="AV5490" si="8133">AV5487</f>
        <v>0</v>
      </c>
      <c r="AW5490" s="845">
        <f t="shared" si="8132"/>
        <v>0</v>
      </c>
      <c r="AX5490" s="314">
        <f t="shared" si="8132"/>
        <v>0</v>
      </c>
      <c r="AY5490" s="131">
        <f t="shared" si="8132"/>
        <v>0</v>
      </c>
      <c r="AZ5490" s="132">
        <f t="shared" si="8132"/>
        <v>0</v>
      </c>
      <c r="BA5490" s="340" t="e">
        <f t="shared" si="8132"/>
        <v>#DIV/0!</v>
      </c>
      <c r="BB5490" s="310">
        <f t="shared" si="8132"/>
        <v>0</v>
      </c>
      <c r="BC5490" s="131">
        <f t="shared" si="8132"/>
        <v>0</v>
      </c>
      <c r="BD5490" s="132">
        <f t="shared" si="8132"/>
        <v>0</v>
      </c>
      <c r="BE5490" s="340" t="e">
        <f t="shared" si="8132"/>
        <v>#DIV/0!</v>
      </c>
      <c r="BG5490" s="826"/>
      <c r="BH5490" s="607"/>
    </row>
    <row r="5491" spans="1:66" ht="12.75" customHeight="1" x14ac:dyDescent="0.25">
      <c r="A5491" s="222"/>
      <c r="C5491" s="116"/>
      <c r="D5491" s="620"/>
      <c r="F5491" s="117"/>
      <c r="G5491" s="690"/>
      <c r="H5491" s="878"/>
      <c r="I5491" s="397"/>
      <c r="J5491" s="380"/>
      <c r="K5491" s="453" t="s">
        <v>208</v>
      </c>
      <c r="L5491" s="731">
        <v>0</v>
      </c>
      <c r="M5491" s="732">
        <v>0</v>
      </c>
      <c r="N5491" s="929">
        <v>0</v>
      </c>
      <c r="O5491" s="530">
        <v>0</v>
      </c>
      <c r="P5491" s="530">
        <v>0</v>
      </c>
      <c r="Q5491" s="641">
        <v>0</v>
      </c>
      <c r="R5491" s="537">
        <v>0</v>
      </c>
      <c r="S5491" s="537">
        <v>0</v>
      </c>
      <c r="T5491" s="537">
        <v>0</v>
      </c>
      <c r="U5491" s="537">
        <v>0</v>
      </c>
      <c r="V5491" s="537">
        <v>0</v>
      </c>
      <c r="W5491" s="530"/>
      <c r="X5491" s="142">
        <v>0</v>
      </c>
      <c r="Y5491" s="142">
        <v>0</v>
      </c>
      <c r="Z5491" s="537">
        <v>0</v>
      </c>
      <c r="AA5491" s="537">
        <v>0</v>
      </c>
      <c r="AB5491" s="530"/>
      <c r="AC5491" s="142">
        <v>0</v>
      </c>
      <c r="AD5491" s="530">
        <v>0</v>
      </c>
      <c r="AE5491" s="842">
        <v>0</v>
      </c>
      <c r="AF5491" s="929">
        <v>0</v>
      </c>
      <c r="AG5491" s="530">
        <v>0</v>
      </c>
      <c r="AH5491" s="530">
        <v>0</v>
      </c>
      <c r="AI5491" s="641">
        <v>0</v>
      </c>
      <c r="AJ5491" s="537">
        <v>0</v>
      </c>
      <c r="AK5491" s="537">
        <v>0</v>
      </c>
      <c r="AL5491" s="537">
        <v>0</v>
      </c>
      <c r="AM5491" s="537">
        <v>0</v>
      </c>
      <c r="AN5491" s="537">
        <v>0</v>
      </c>
      <c r="AO5491" s="530"/>
      <c r="AP5491" s="142">
        <v>0</v>
      </c>
      <c r="AQ5491" s="142">
        <v>0</v>
      </c>
      <c r="AR5491" s="537">
        <v>0</v>
      </c>
      <c r="AS5491" s="537">
        <v>0</v>
      </c>
      <c r="AT5491" s="530"/>
      <c r="AU5491" s="142">
        <v>0</v>
      </c>
      <c r="AV5491" s="530">
        <v>0</v>
      </c>
      <c r="AW5491" s="842">
        <v>0</v>
      </c>
      <c r="AX5491" s="121">
        <v>0</v>
      </c>
      <c r="AY5491" s="111">
        <v>0</v>
      </c>
      <c r="AZ5491" s="111">
        <v>0</v>
      </c>
      <c r="BA5491" s="343">
        <v>0</v>
      </c>
      <c r="BB5491" s="324">
        <v>0</v>
      </c>
      <c r="BC5491" s="111">
        <v>0</v>
      </c>
      <c r="BD5491" s="111">
        <v>0</v>
      </c>
      <c r="BE5491" s="343">
        <v>0</v>
      </c>
      <c r="BG5491" s="826"/>
      <c r="BH5491" s="607"/>
    </row>
    <row r="5492" spans="1:66" ht="12.75" customHeight="1" x14ac:dyDescent="0.25">
      <c r="A5492" s="222"/>
      <c r="C5492" s="116"/>
      <c r="D5492" s="620"/>
      <c r="F5492" s="117"/>
      <c r="G5492" s="694"/>
      <c r="H5492" s="878"/>
      <c r="I5492" s="397"/>
      <c r="J5492" s="380"/>
      <c r="K5492" s="453" t="s">
        <v>96</v>
      </c>
      <c r="L5492" s="731">
        <v>0</v>
      </c>
      <c r="M5492" s="732">
        <v>0</v>
      </c>
      <c r="N5492" s="929">
        <v>0</v>
      </c>
      <c r="O5492" s="530">
        <v>0</v>
      </c>
      <c r="P5492" s="530">
        <v>0</v>
      </c>
      <c r="Q5492" s="641">
        <v>0</v>
      </c>
      <c r="R5492" s="537">
        <v>0</v>
      </c>
      <c r="S5492" s="537">
        <v>0</v>
      </c>
      <c r="T5492" s="537">
        <v>0</v>
      </c>
      <c r="U5492" s="537">
        <v>0</v>
      </c>
      <c r="V5492" s="537">
        <v>0</v>
      </c>
      <c r="W5492" s="530"/>
      <c r="X5492" s="142">
        <v>0</v>
      </c>
      <c r="Y5492" s="142">
        <v>0</v>
      </c>
      <c r="Z5492" s="537">
        <v>0</v>
      </c>
      <c r="AA5492" s="537">
        <v>0</v>
      </c>
      <c r="AB5492" s="530"/>
      <c r="AC5492" s="142">
        <v>0</v>
      </c>
      <c r="AD5492" s="530">
        <v>0</v>
      </c>
      <c r="AE5492" s="842">
        <v>0</v>
      </c>
      <c r="AF5492" s="929">
        <v>0</v>
      </c>
      <c r="AG5492" s="530">
        <v>0</v>
      </c>
      <c r="AH5492" s="530">
        <v>0</v>
      </c>
      <c r="AI5492" s="641">
        <v>0</v>
      </c>
      <c r="AJ5492" s="537">
        <v>0</v>
      </c>
      <c r="AK5492" s="537">
        <v>0</v>
      </c>
      <c r="AL5492" s="537">
        <v>0</v>
      </c>
      <c r="AM5492" s="537">
        <v>0</v>
      </c>
      <c r="AN5492" s="537">
        <v>0</v>
      </c>
      <c r="AO5492" s="530"/>
      <c r="AP5492" s="142">
        <v>0</v>
      </c>
      <c r="AQ5492" s="142">
        <v>0</v>
      </c>
      <c r="AR5492" s="537">
        <v>0</v>
      </c>
      <c r="AS5492" s="537">
        <v>0</v>
      </c>
      <c r="AT5492" s="530"/>
      <c r="AU5492" s="142">
        <v>0</v>
      </c>
      <c r="AV5492" s="530">
        <v>0</v>
      </c>
      <c r="AW5492" s="842">
        <v>0</v>
      </c>
      <c r="AX5492" s="121">
        <v>0</v>
      </c>
      <c r="AY5492" s="111">
        <v>0</v>
      </c>
      <c r="AZ5492" s="111">
        <v>0</v>
      </c>
      <c r="BA5492" s="343">
        <v>0</v>
      </c>
      <c r="BB5492" s="324">
        <v>0</v>
      </c>
      <c r="BC5492" s="111">
        <v>0</v>
      </c>
      <c r="BD5492" s="111">
        <v>0</v>
      </c>
      <c r="BE5492" s="343">
        <v>0</v>
      </c>
      <c r="BG5492" s="826"/>
      <c r="BH5492" s="607"/>
    </row>
    <row r="5493" spans="1:66" ht="12.75" customHeight="1" x14ac:dyDescent="0.25">
      <c r="A5493" s="222"/>
      <c r="C5493" s="116"/>
      <c r="D5493" s="620"/>
      <c r="F5493" s="117"/>
      <c r="G5493" s="694"/>
      <c r="H5493" s="878"/>
      <c r="I5493" s="397"/>
      <c r="J5493" s="380"/>
      <c r="K5493" s="453" t="s">
        <v>209</v>
      </c>
      <c r="L5493" s="731">
        <f t="shared" ref="L5493:P5493" si="8134">L5487</f>
        <v>0</v>
      </c>
      <c r="M5493" s="732">
        <f t="shared" si="8134"/>
        <v>0</v>
      </c>
      <c r="N5493" s="929">
        <f t="shared" si="8134"/>
        <v>0</v>
      </c>
      <c r="O5493" s="530">
        <f t="shared" si="8134"/>
        <v>0</v>
      </c>
      <c r="P5493" s="530">
        <f t="shared" si="8134"/>
        <v>0</v>
      </c>
      <c r="Q5493" s="641">
        <f t="shared" ref="Q5493:AA5493" si="8135">Q5487</f>
        <v>0</v>
      </c>
      <c r="R5493" s="537">
        <f t="shared" si="8135"/>
        <v>0</v>
      </c>
      <c r="S5493" s="537">
        <f t="shared" si="8135"/>
        <v>0</v>
      </c>
      <c r="T5493" s="537">
        <f t="shared" si="8135"/>
        <v>0</v>
      </c>
      <c r="U5493" s="537">
        <f t="shared" si="8135"/>
        <v>0</v>
      </c>
      <c r="V5493" s="537">
        <f t="shared" si="8135"/>
        <v>0</v>
      </c>
      <c r="W5493" s="530"/>
      <c r="X5493" s="142">
        <f t="shared" si="8135"/>
        <v>0</v>
      </c>
      <c r="Y5493" s="142">
        <f t="shared" si="8135"/>
        <v>0</v>
      </c>
      <c r="Z5493" s="537">
        <f t="shared" si="8135"/>
        <v>0</v>
      </c>
      <c r="AA5493" s="537">
        <f t="shared" si="8135"/>
        <v>0</v>
      </c>
      <c r="AB5493" s="530"/>
      <c r="AC5493" s="142">
        <f t="shared" ref="AC5493:AC5494" si="8136">AC5487</f>
        <v>0</v>
      </c>
      <c r="AD5493" s="530">
        <f>AD5487</f>
        <v>0</v>
      </c>
      <c r="AE5493" s="842">
        <f>AE5487</f>
        <v>0</v>
      </c>
      <c r="AF5493" s="929">
        <f t="shared" ref="AF5493:AH5493" si="8137">AF5487</f>
        <v>0</v>
      </c>
      <c r="AG5493" s="530">
        <f t="shared" si="8137"/>
        <v>0</v>
      </c>
      <c r="AH5493" s="530">
        <f t="shared" si="8137"/>
        <v>0</v>
      </c>
      <c r="AI5493" s="641">
        <f t="shared" ref="AI5493:AS5493" si="8138">AI5487</f>
        <v>0</v>
      </c>
      <c r="AJ5493" s="537">
        <f t="shared" si="8138"/>
        <v>0</v>
      </c>
      <c r="AK5493" s="537">
        <f t="shared" si="8138"/>
        <v>0</v>
      </c>
      <c r="AL5493" s="537">
        <f t="shared" si="8138"/>
        <v>0</v>
      </c>
      <c r="AM5493" s="537">
        <f t="shared" si="8138"/>
        <v>0</v>
      </c>
      <c r="AN5493" s="537">
        <f t="shared" si="8138"/>
        <v>0</v>
      </c>
      <c r="AO5493" s="530"/>
      <c r="AP5493" s="142">
        <f t="shared" si="8138"/>
        <v>0</v>
      </c>
      <c r="AQ5493" s="142">
        <f t="shared" si="8138"/>
        <v>0</v>
      </c>
      <c r="AR5493" s="537">
        <f t="shared" si="8138"/>
        <v>0</v>
      </c>
      <c r="AS5493" s="537">
        <f t="shared" si="8138"/>
        <v>0</v>
      </c>
      <c r="AT5493" s="530"/>
      <c r="AU5493" s="142">
        <f t="shared" ref="AU5493:BE5493" si="8139">AU5487</f>
        <v>0</v>
      </c>
      <c r="AV5493" s="530">
        <f t="shared" ref="AV5493" si="8140">AV5487</f>
        <v>0</v>
      </c>
      <c r="AW5493" s="842">
        <f t="shared" si="8139"/>
        <v>0</v>
      </c>
      <c r="AX5493" s="121">
        <f t="shared" si="8139"/>
        <v>0</v>
      </c>
      <c r="AY5493" s="111">
        <f t="shared" si="8139"/>
        <v>0</v>
      </c>
      <c r="AZ5493" s="111">
        <f t="shared" si="8139"/>
        <v>0</v>
      </c>
      <c r="BA5493" s="343" t="e">
        <f t="shared" si="8139"/>
        <v>#DIV/0!</v>
      </c>
      <c r="BB5493" s="324">
        <f t="shared" si="8139"/>
        <v>0</v>
      </c>
      <c r="BC5493" s="111">
        <f t="shared" si="8139"/>
        <v>0</v>
      </c>
      <c r="BD5493" s="111">
        <f t="shared" si="8139"/>
        <v>0</v>
      </c>
      <c r="BE5493" s="343" t="e">
        <f t="shared" si="8139"/>
        <v>#DIV/0!</v>
      </c>
      <c r="BG5493" s="826"/>
      <c r="BH5493" s="607"/>
    </row>
    <row r="5494" spans="1:66" ht="12.75" customHeight="1" x14ac:dyDescent="0.25">
      <c r="A5494" s="222"/>
      <c r="C5494" s="116"/>
      <c r="D5494" s="620"/>
      <c r="F5494" s="117"/>
      <c r="G5494" s="694"/>
      <c r="H5494" s="878"/>
      <c r="I5494" s="397"/>
      <c r="J5494" s="380"/>
      <c r="K5494" s="453" t="s">
        <v>210</v>
      </c>
      <c r="L5494" s="731">
        <f t="shared" ref="L5494:P5494" si="8141">L5488</f>
        <v>124</v>
      </c>
      <c r="M5494" s="732">
        <f t="shared" si="8141"/>
        <v>124</v>
      </c>
      <c r="N5494" s="929">
        <f t="shared" si="8141"/>
        <v>0</v>
      </c>
      <c r="O5494" s="530">
        <f t="shared" si="8141"/>
        <v>-124</v>
      </c>
      <c r="P5494" s="530" t="str">
        <f t="shared" si="8141"/>
        <v xml:space="preserve">0 </v>
      </c>
      <c r="Q5494" s="641">
        <f t="shared" ref="Q5494:AA5494" si="8142">Q5488</f>
        <v>0</v>
      </c>
      <c r="R5494" s="537">
        <f t="shared" si="8142"/>
        <v>0</v>
      </c>
      <c r="S5494" s="537">
        <f t="shared" si="8142"/>
        <v>0</v>
      </c>
      <c r="T5494" s="537">
        <f t="shared" si="8142"/>
        <v>0</v>
      </c>
      <c r="U5494" s="537">
        <f t="shared" si="8142"/>
        <v>0</v>
      </c>
      <c r="V5494" s="537">
        <f t="shared" si="8142"/>
        <v>0</v>
      </c>
      <c r="W5494" s="530"/>
      <c r="X5494" s="142">
        <f t="shared" si="8142"/>
        <v>0</v>
      </c>
      <c r="Y5494" s="142">
        <f t="shared" si="8142"/>
        <v>0</v>
      </c>
      <c r="Z5494" s="537">
        <f t="shared" si="8142"/>
        <v>0</v>
      </c>
      <c r="AA5494" s="537">
        <f t="shared" si="8142"/>
        <v>0</v>
      </c>
      <c r="AB5494" s="530"/>
      <c r="AC5494" s="142">
        <f t="shared" si="8136"/>
        <v>0</v>
      </c>
      <c r="AD5494" s="530">
        <f>AD5488</f>
        <v>0</v>
      </c>
      <c r="AE5494" s="842">
        <f>AE5488</f>
        <v>0</v>
      </c>
      <c r="AF5494" s="929">
        <f t="shared" ref="AF5494:AH5494" si="8143">AF5488</f>
        <v>0</v>
      </c>
      <c r="AG5494" s="530">
        <f t="shared" si="8143"/>
        <v>-124</v>
      </c>
      <c r="AH5494" s="530" t="str">
        <f t="shared" si="8143"/>
        <v xml:space="preserve">0 </v>
      </c>
      <c r="AI5494" s="641">
        <f t="shared" ref="AI5494:AS5494" si="8144">AI5488</f>
        <v>0</v>
      </c>
      <c r="AJ5494" s="537">
        <f t="shared" si="8144"/>
        <v>0</v>
      </c>
      <c r="AK5494" s="537">
        <f t="shared" si="8144"/>
        <v>0</v>
      </c>
      <c r="AL5494" s="537">
        <f t="shared" si="8144"/>
        <v>0</v>
      </c>
      <c r="AM5494" s="537">
        <f t="shared" si="8144"/>
        <v>0</v>
      </c>
      <c r="AN5494" s="537">
        <f t="shared" si="8144"/>
        <v>0</v>
      </c>
      <c r="AO5494" s="530"/>
      <c r="AP5494" s="142">
        <f t="shared" si="8144"/>
        <v>0</v>
      </c>
      <c r="AQ5494" s="142">
        <f t="shared" si="8144"/>
        <v>0</v>
      </c>
      <c r="AR5494" s="537">
        <f t="shared" si="8144"/>
        <v>0</v>
      </c>
      <c r="AS5494" s="537">
        <f t="shared" si="8144"/>
        <v>0</v>
      </c>
      <c r="AT5494" s="530"/>
      <c r="AU5494" s="142">
        <f t="shared" ref="AU5494:BE5494" si="8145">AU5488</f>
        <v>0</v>
      </c>
      <c r="AV5494" s="530">
        <f t="shared" ref="AV5494" si="8146">AV5488</f>
        <v>0</v>
      </c>
      <c r="AW5494" s="842">
        <f t="shared" si="8145"/>
        <v>0</v>
      </c>
      <c r="AX5494" s="121">
        <f t="shared" si="8145"/>
        <v>124</v>
      </c>
      <c r="AY5494" s="111">
        <f t="shared" si="8145"/>
        <v>0</v>
      </c>
      <c r="AZ5494" s="111">
        <f t="shared" si="8145"/>
        <v>-124</v>
      </c>
      <c r="BA5494" s="343">
        <f t="shared" si="8145"/>
        <v>-1</v>
      </c>
      <c r="BB5494" s="324">
        <f t="shared" si="8145"/>
        <v>124</v>
      </c>
      <c r="BC5494" s="111">
        <f t="shared" si="8145"/>
        <v>0</v>
      </c>
      <c r="BD5494" s="111">
        <f t="shared" si="8145"/>
        <v>-124</v>
      </c>
      <c r="BE5494" s="343">
        <f t="shared" si="8145"/>
        <v>-1</v>
      </c>
      <c r="BG5494" s="826"/>
      <c r="BH5494" s="607"/>
    </row>
    <row r="5495" spans="1:66" ht="12.75" customHeight="1" x14ac:dyDescent="0.25">
      <c r="A5495" s="222"/>
      <c r="C5495" s="116"/>
      <c r="D5495" s="620"/>
      <c r="F5495" s="117"/>
      <c r="G5495" s="694"/>
      <c r="H5495" s="878"/>
      <c r="I5495" s="397"/>
      <c r="J5495" s="380"/>
      <c r="K5495" s="454" t="s">
        <v>53</v>
      </c>
      <c r="L5495" s="731">
        <v>0</v>
      </c>
      <c r="M5495" s="732">
        <v>0</v>
      </c>
      <c r="N5495" s="929">
        <v>0</v>
      </c>
      <c r="O5495" s="530">
        <v>0</v>
      </c>
      <c r="P5495" s="530">
        <v>0</v>
      </c>
      <c r="Q5495" s="641">
        <v>0</v>
      </c>
      <c r="R5495" s="537">
        <v>0</v>
      </c>
      <c r="S5495" s="537">
        <v>0</v>
      </c>
      <c r="T5495" s="537">
        <v>0</v>
      </c>
      <c r="U5495" s="537">
        <v>0</v>
      </c>
      <c r="V5495" s="537">
        <v>0</v>
      </c>
      <c r="W5495" s="530"/>
      <c r="X5495" s="142">
        <v>0</v>
      </c>
      <c r="Y5495" s="142">
        <v>0</v>
      </c>
      <c r="Z5495" s="537">
        <v>0</v>
      </c>
      <c r="AA5495" s="537">
        <v>0</v>
      </c>
      <c r="AB5495" s="530"/>
      <c r="AC5495" s="142">
        <v>0</v>
      </c>
      <c r="AD5495" s="530">
        <v>0</v>
      </c>
      <c r="AE5495" s="842">
        <v>0</v>
      </c>
      <c r="AF5495" s="929">
        <v>0</v>
      </c>
      <c r="AG5495" s="530">
        <v>0</v>
      </c>
      <c r="AH5495" s="530">
        <v>0</v>
      </c>
      <c r="AI5495" s="641">
        <v>0</v>
      </c>
      <c r="AJ5495" s="537">
        <v>0</v>
      </c>
      <c r="AK5495" s="537">
        <v>0</v>
      </c>
      <c r="AL5495" s="537">
        <v>0</v>
      </c>
      <c r="AM5495" s="537">
        <v>0</v>
      </c>
      <c r="AN5495" s="537">
        <v>0</v>
      </c>
      <c r="AO5495" s="530"/>
      <c r="AP5495" s="142">
        <v>0</v>
      </c>
      <c r="AQ5495" s="142">
        <v>0</v>
      </c>
      <c r="AR5495" s="537">
        <v>0</v>
      </c>
      <c r="AS5495" s="537">
        <v>0</v>
      </c>
      <c r="AT5495" s="530"/>
      <c r="AU5495" s="142">
        <v>0</v>
      </c>
      <c r="AV5495" s="530">
        <v>0</v>
      </c>
      <c r="AW5495" s="842">
        <v>0</v>
      </c>
      <c r="AX5495" s="121">
        <v>0</v>
      </c>
      <c r="AY5495" s="111">
        <v>0</v>
      </c>
      <c r="AZ5495" s="111">
        <v>0</v>
      </c>
      <c r="BA5495" s="343">
        <v>0</v>
      </c>
      <c r="BB5495" s="324">
        <v>0</v>
      </c>
      <c r="BC5495" s="111">
        <v>0</v>
      </c>
      <c r="BD5495" s="111">
        <v>0</v>
      </c>
      <c r="BE5495" s="343">
        <v>0</v>
      </c>
      <c r="BG5495" s="826"/>
      <c r="BH5495" s="607"/>
    </row>
    <row r="5496" spans="1:66" ht="12.75" customHeight="1" x14ac:dyDescent="0.25">
      <c r="A5496" s="222"/>
      <c r="C5496" s="116"/>
      <c r="D5496" s="620"/>
      <c r="F5496" s="117"/>
      <c r="G5496" s="694"/>
      <c r="H5496" s="878"/>
      <c r="I5496" s="397"/>
      <c r="J5496" s="380"/>
      <c r="K5496" s="453"/>
      <c r="L5496" s="731"/>
      <c r="M5496" s="732"/>
      <c r="N5496" s="931"/>
      <c r="O5496" s="923"/>
      <c r="P5496" s="923"/>
      <c r="Q5496" s="641"/>
      <c r="R5496" s="537"/>
      <c r="S5496" s="537"/>
      <c r="T5496" s="537"/>
      <c r="U5496" s="537"/>
      <c r="V5496" s="537"/>
      <c r="W5496" s="531"/>
      <c r="X5496" s="141"/>
      <c r="Y5496" s="141"/>
      <c r="Z5496" s="552"/>
      <c r="AA5496" s="552"/>
      <c r="AB5496" s="531"/>
      <c r="AC5496" s="593"/>
      <c r="AD5496" s="923"/>
      <c r="AE5496" s="846"/>
      <c r="AF5496" s="931"/>
      <c r="AG5496" s="923"/>
      <c r="AH5496" s="923"/>
      <c r="AI5496" s="641"/>
      <c r="AJ5496" s="537"/>
      <c r="AK5496" s="537"/>
      <c r="AL5496" s="537"/>
      <c r="AM5496" s="537"/>
      <c r="AN5496" s="537"/>
      <c r="AO5496" s="531"/>
      <c r="AP5496" s="141"/>
      <c r="AQ5496" s="141"/>
      <c r="AR5496" s="552"/>
      <c r="AS5496" s="552"/>
      <c r="AT5496" s="531"/>
      <c r="AU5496" s="593"/>
      <c r="AV5496" s="923"/>
      <c r="AW5496" s="846"/>
      <c r="AX5496" s="121"/>
      <c r="AY5496" s="111"/>
      <c r="AZ5496" s="111"/>
      <c r="BA5496" s="343"/>
      <c r="BB5496" s="324"/>
      <c r="BC5496" s="111"/>
      <c r="BD5496" s="111"/>
      <c r="BE5496" s="343"/>
      <c r="BG5496" s="826"/>
      <c r="BH5496" s="607"/>
    </row>
    <row r="5497" spans="1:66" ht="12.75" customHeight="1" x14ac:dyDescent="0.25">
      <c r="A5497" s="222"/>
      <c r="C5497" s="116"/>
      <c r="D5497" s="620"/>
      <c r="F5497" s="117"/>
      <c r="G5497" s="694"/>
      <c r="H5497" s="878"/>
      <c r="I5497" s="397"/>
      <c r="J5497" s="380"/>
      <c r="K5497" s="453"/>
      <c r="L5497" s="731"/>
      <c r="M5497" s="732"/>
      <c r="N5497" s="931"/>
      <c r="O5497" s="923"/>
      <c r="P5497" s="923"/>
      <c r="Q5497" s="641"/>
      <c r="R5497" s="537"/>
      <c r="S5497" s="537"/>
      <c r="T5497" s="537"/>
      <c r="U5497" s="537"/>
      <c r="V5497" s="537"/>
      <c r="W5497" s="531"/>
      <c r="X5497" s="141"/>
      <c r="Y5497" s="141"/>
      <c r="Z5497" s="552"/>
      <c r="AA5497" s="552"/>
      <c r="AB5497" s="531"/>
      <c r="AC5497" s="593"/>
      <c r="AD5497" s="923"/>
      <c r="AE5497" s="846"/>
      <c r="AF5497" s="931"/>
      <c r="AG5497" s="923"/>
      <c r="AH5497" s="923"/>
      <c r="AI5497" s="641"/>
      <c r="AJ5497" s="537"/>
      <c r="AK5497" s="537"/>
      <c r="AL5497" s="537"/>
      <c r="AM5497" s="537"/>
      <c r="AN5497" s="537"/>
      <c r="AO5497" s="531"/>
      <c r="AP5497" s="141"/>
      <c r="AQ5497" s="141"/>
      <c r="AR5497" s="552"/>
      <c r="AS5497" s="552"/>
      <c r="AT5497" s="531"/>
      <c r="AU5497" s="593"/>
      <c r="AV5497" s="923"/>
      <c r="AW5497" s="846"/>
      <c r="AX5497" s="121"/>
      <c r="AY5497" s="111"/>
      <c r="AZ5497" s="111"/>
      <c r="BA5497" s="343"/>
      <c r="BB5497" s="324"/>
      <c r="BC5497" s="111"/>
      <c r="BD5497" s="111"/>
      <c r="BE5497" s="343"/>
      <c r="BG5497" s="826"/>
      <c r="BH5497" s="607"/>
    </row>
    <row r="5498" spans="1:66" ht="12.75" customHeight="1" x14ac:dyDescent="0.25">
      <c r="A5498" s="222"/>
      <c r="C5498" s="116"/>
      <c r="D5498" s="620"/>
      <c r="F5498" s="117"/>
      <c r="G5498" s="694"/>
      <c r="H5498" s="878"/>
      <c r="I5498" s="397"/>
      <c r="J5498" s="380"/>
      <c r="K5498" s="450" t="s">
        <v>6662</v>
      </c>
      <c r="L5498" s="731"/>
      <c r="M5498" s="732"/>
      <c r="N5498" s="931"/>
      <c r="O5498" s="923"/>
      <c r="P5498" s="923"/>
      <c r="Q5498" s="641"/>
      <c r="R5498" s="537"/>
      <c r="S5498" s="537"/>
      <c r="T5498" s="537"/>
      <c r="U5498" s="537"/>
      <c r="V5498" s="537"/>
      <c r="W5498" s="531"/>
      <c r="X5498" s="141"/>
      <c r="Y5498" s="141"/>
      <c r="Z5498" s="552"/>
      <c r="AA5498" s="552"/>
      <c r="AB5498" s="531"/>
      <c r="AC5498" s="593"/>
      <c r="AD5498" s="923"/>
      <c r="AE5498" s="846"/>
      <c r="AF5498" s="931"/>
      <c r="AG5498" s="923"/>
      <c r="AH5498" s="923"/>
      <c r="AI5498" s="641"/>
      <c r="AJ5498" s="537"/>
      <c r="AK5498" s="537"/>
      <c r="AL5498" s="537"/>
      <c r="AM5498" s="537"/>
      <c r="AN5498" s="537"/>
      <c r="AO5498" s="531"/>
      <c r="AP5498" s="141"/>
      <c r="AQ5498" s="141"/>
      <c r="AR5498" s="552"/>
      <c r="AS5498" s="552"/>
      <c r="AT5498" s="531"/>
      <c r="AU5498" s="593"/>
      <c r="AV5498" s="923"/>
      <c r="AW5498" s="846"/>
      <c r="AX5498" s="121"/>
      <c r="AY5498" s="111"/>
      <c r="AZ5498" s="111"/>
      <c r="BA5498" s="343"/>
      <c r="BB5498" s="324"/>
      <c r="BC5498" s="111"/>
      <c r="BD5498" s="111"/>
      <c r="BE5498" s="343"/>
      <c r="BG5498" s="826"/>
      <c r="BH5498" s="607"/>
    </row>
    <row r="5499" spans="1:66" ht="20.399999999999999" x14ac:dyDescent="0.25">
      <c r="A5499" s="222"/>
      <c r="C5499" s="116"/>
      <c r="D5499" s="620"/>
      <c r="F5499" s="117"/>
      <c r="G5499" s="694"/>
      <c r="H5499" s="878"/>
      <c r="I5499" s="397"/>
      <c r="J5499" s="380"/>
      <c r="K5499" s="451" t="s">
        <v>738</v>
      </c>
      <c r="L5499" s="731"/>
      <c r="M5499" s="732"/>
      <c r="N5499" s="931"/>
      <c r="O5499" s="923"/>
      <c r="P5499" s="923"/>
      <c r="Q5499" s="641"/>
      <c r="R5499" s="537"/>
      <c r="S5499" s="537"/>
      <c r="T5499" s="537"/>
      <c r="U5499" s="537"/>
      <c r="V5499" s="537"/>
      <c r="W5499" s="531"/>
      <c r="X5499" s="141"/>
      <c r="Y5499" s="141"/>
      <c r="Z5499" s="552"/>
      <c r="AA5499" s="552"/>
      <c r="AB5499" s="531"/>
      <c r="AC5499" s="593"/>
      <c r="AD5499" s="923"/>
      <c r="AE5499" s="846"/>
      <c r="AF5499" s="931"/>
      <c r="AG5499" s="923"/>
      <c r="AH5499" s="923"/>
      <c r="AI5499" s="641"/>
      <c r="AJ5499" s="537"/>
      <c r="AK5499" s="537"/>
      <c r="AL5499" s="537"/>
      <c r="AM5499" s="537"/>
      <c r="AN5499" s="537"/>
      <c r="AO5499" s="531"/>
      <c r="AP5499" s="141"/>
      <c r="AQ5499" s="141"/>
      <c r="AR5499" s="552"/>
      <c r="AS5499" s="552"/>
      <c r="AT5499" s="531"/>
      <c r="AU5499" s="593"/>
      <c r="AV5499" s="923"/>
      <c r="AW5499" s="846"/>
      <c r="AX5499" s="121"/>
      <c r="AY5499" s="111"/>
      <c r="AZ5499" s="111"/>
      <c r="BA5499" s="343"/>
      <c r="BB5499" s="324"/>
      <c r="BC5499" s="111"/>
      <c r="BD5499" s="111"/>
      <c r="BE5499" s="343"/>
      <c r="BG5499" s="826"/>
      <c r="BH5499" s="607"/>
    </row>
    <row r="5500" spans="1:66" ht="12.75" customHeight="1" x14ac:dyDescent="0.25">
      <c r="A5500" s="222"/>
      <c r="C5500" s="116"/>
      <c r="D5500" s="620"/>
      <c r="F5500" s="117"/>
      <c r="G5500" s="694"/>
      <c r="H5500" s="878"/>
      <c r="I5500" s="397"/>
      <c r="J5500" s="380"/>
      <c r="K5500" s="408"/>
      <c r="L5500" s="731"/>
      <c r="M5500" s="732"/>
      <c r="N5500" s="931"/>
      <c r="O5500" s="923"/>
      <c r="P5500" s="923"/>
      <c r="Q5500" s="641"/>
      <c r="R5500" s="537"/>
      <c r="S5500" s="537"/>
      <c r="T5500" s="537"/>
      <c r="U5500" s="537"/>
      <c r="V5500" s="537"/>
      <c r="W5500" s="531"/>
      <c r="X5500" s="141"/>
      <c r="Y5500" s="141"/>
      <c r="Z5500" s="552"/>
      <c r="AA5500" s="552"/>
      <c r="AB5500" s="531"/>
      <c r="AC5500" s="593"/>
      <c r="AD5500" s="923"/>
      <c r="AE5500" s="846"/>
      <c r="AF5500" s="931"/>
      <c r="AG5500" s="923"/>
      <c r="AH5500" s="923"/>
      <c r="AI5500" s="641"/>
      <c r="AJ5500" s="537"/>
      <c r="AK5500" s="537"/>
      <c r="AL5500" s="537"/>
      <c r="AM5500" s="537"/>
      <c r="AN5500" s="537"/>
      <c r="AO5500" s="531"/>
      <c r="AP5500" s="141"/>
      <c r="AQ5500" s="141"/>
      <c r="AR5500" s="552"/>
      <c r="AS5500" s="552"/>
      <c r="AT5500" s="531"/>
      <c r="AU5500" s="593"/>
      <c r="AV5500" s="923"/>
      <c r="AW5500" s="846"/>
      <c r="AX5500" s="121"/>
      <c r="AY5500" s="111"/>
      <c r="AZ5500" s="111"/>
      <c r="BA5500" s="343"/>
      <c r="BB5500" s="324"/>
      <c r="BC5500" s="111"/>
      <c r="BD5500" s="111"/>
      <c r="BE5500" s="343"/>
      <c r="BG5500" s="826"/>
      <c r="BH5500" s="607"/>
    </row>
    <row r="5501" spans="1:66" s="28" customFormat="1" ht="35.1" customHeight="1" x14ac:dyDescent="0.25">
      <c r="A5501" s="21" t="s">
        <v>6128</v>
      </c>
      <c r="B5501" s="112">
        <v>15</v>
      </c>
      <c r="C5501" s="116" t="s">
        <v>71</v>
      </c>
      <c r="D5501" s="623">
        <v>2014</v>
      </c>
      <c r="E5501" s="278"/>
      <c r="F5501" s="116"/>
      <c r="G5501" s="700">
        <v>1</v>
      </c>
      <c r="H5501" s="888" t="str">
        <f t="shared" si="8096"/>
        <v>070</v>
      </c>
      <c r="I5501" s="580" t="s">
        <v>3266</v>
      </c>
      <c r="J5501" s="573" t="s">
        <v>2453</v>
      </c>
      <c r="K5501" s="408" t="s">
        <v>609</v>
      </c>
      <c r="L5501" s="738"/>
      <c r="M5501" s="739"/>
      <c r="N5501" s="932"/>
      <c r="O5501" s="125"/>
      <c r="P5501" s="125"/>
      <c r="Q5501" s="662"/>
      <c r="R5501" s="548"/>
      <c r="S5501" s="548"/>
      <c r="T5501" s="548"/>
      <c r="U5501" s="548"/>
      <c r="V5501" s="548"/>
      <c r="W5501" s="688"/>
      <c r="X5501" s="143"/>
      <c r="Y5501" s="143"/>
      <c r="Z5501" s="553"/>
      <c r="AA5501" s="553"/>
      <c r="AB5501" s="688"/>
      <c r="AC5501" s="594"/>
      <c r="AD5501" s="125"/>
      <c r="AE5501" s="848"/>
      <c r="AF5501" s="932"/>
      <c r="AG5501" s="125"/>
      <c r="AH5501" s="125"/>
      <c r="AI5501" s="642"/>
      <c r="AJ5501" s="538"/>
      <c r="AK5501" s="538"/>
      <c r="AL5501" s="538"/>
      <c r="AM5501" s="538"/>
      <c r="AN5501" s="538"/>
      <c r="AO5501" s="688"/>
      <c r="AP5501" s="143"/>
      <c r="AQ5501" s="143"/>
      <c r="AR5501" s="553"/>
      <c r="AS5501" s="553"/>
      <c r="AT5501" s="688"/>
      <c r="AU5501" s="594"/>
      <c r="AV5501" s="125"/>
      <c r="AW5501" s="848"/>
      <c r="AX5501" s="124"/>
      <c r="AY5501" s="6"/>
      <c r="AZ5501" s="6"/>
      <c r="BA5501" s="341"/>
      <c r="BB5501" s="311"/>
      <c r="BC5501" s="6"/>
      <c r="BD5501" s="6"/>
      <c r="BE5501" s="341"/>
      <c r="BF5501" s="41"/>
      <c r="BG5501" s="826" t="str">
        <f>RIGHT(LEFT(I5501,3),2)&amp;"."&amp;RIGHT(LEFT(I5501,5),2)</f>
        <v>01.00</v>
      </c>
      <c r="BH5501" s="607" t="b">
        <f>COUNTIF('Codes SEC'!$B$2:$B$250,Ministres!BG5501)&gt;0</f>
        <v>1</v>
      </c>
      <c r="BI5501" s="41"/>
      <c r="BJ5501" s="41"/>
      <c r="BK5501" s="41"/>
      <c r="BL5501" s="41"/>
      <c r="BM5501" s="41"/>
      <c r="BN5501" s="41"/>
    </row>
    <row r="5502" spans="1:66" ht="12.75" customHeight="1" x14ac:dyDescent="0.25">
      <c r="A5502" s="21"/>
      <c r="B5502" s="112"/>
      <c r="C5502" s="116"/>
      <c r="D5502" s="623"/>
      <c r="E5502" s="278"/>
      <c r="F5502" s="116"/>
      <c r="G5502" s="700"/>
      <c r="H5502" s="888"/>
      <c r="I5502" s="580"/>
      <c r="J5502" s="380"/>
      <c r="K5502" s="429" t="s">
        <v>20</v>
      </c>
      <c r="L5502" s="738">
        <v>4087</v>
      </c>
      <c r="M5502" s="752">
        <v>4491</v>
      </c>
      <c r="N5502" s="931"/>
      <c r="O5502" s="530">
        <f t="shared" ref="O5502:O5506" si="8147">IF(N5502&gt;L5502,"0 ",N5502-L5502)</f>
        <v>-4087</v>
      </c>
      <c r="P5502" s="530" t="str">
        <f t="shared" ref="P5502:P5506" si="8148">IF(N5502&lt;L5502,"0 ",N5502-L5502)</f>
        <v xml:space="preserve">0 </v>
      </c>
      <c r="Q5502" s="658"/>
      <c r="R5502" s="544"/>
      <c r="S5502" s="544"/>
      <c r="T5502" s="544"/>
      <c r="U5502" s="544"/>
      <c r="V5502" s="544"/>
      <c r="W5502" s="687"/>
      <c r="X5502" s="141"/>
      <c r="Y5502" s="141"/>
      <c r="Z5502" s="552"/>
      <c r="AA5502" s="552"/>
      <c r="AB5502" s="687"/>
      <c r="AC5502" s="593"/>
      <c r="AD5502" s="530">
        <f t="shared" ref="AD5502:AD5506" si="8149">X5502+Y5502+AC5502</f>
        <v>0</v>
      </c>
      <c r="AE5502" s="842">
        <f t="shared" ref="AE5502:AE5506" si="8150">N5502+AD5502</f>
        <v>0</v>
      </c>
      <c r="AF5502" s="931"/>
      <c r="AG5502" s="530">
        <f t="shared" ref="AG5502:AG5506" si="8151">IF(AF5502&gt;M5502,"0 ",AF5502-M5502)</f>
        <v>-4491</v>
      </c>
      <c r="AH5502" s="530" t="str">
        <f t="shared" ref="AH5502:AH5506" si="8152">IF(AF5502&lt;M5502,"0 ",AF5502-M5502)</f>
        <v xml:space="preserve">0 </v>
      </c>
      <c r="AI5502" s="641"/>
      <c r="AJ5502" s="537"/>
      <c r="AK5502" s="537"/>
      <c r="AL5502" s="537"/>
      <c r="AM5502" s="537"/>
      <c r="AN5502" s="537"/>
      <c r="AO5502" s="687"/>
      <c r="AP5502" s="141"/>
      <c r="AQ5502" s="141"/>
      <c r="AR5502" s="552"/>
      <c r="AS5502" s="552"/>
      <c r="AT5502" s="687"/>
      <c r="AU5502" s="593"/>
      <c r="AV5502" s="530">
        <f t="shared" ref="AV5502:AV5506" si="8153">AP5502+AQ5502+AU5502</f>
        <v>0</v>
      </c>
      <c r="AW5502" s="842">
        <f t="shared" ref="AW5502:AW5506" si="8154">AF5502+AV5502</f>
        <v>0</v>
      </c>
      <c r="AX5502" s="124">
        <f>L5502</f>
        <v>4087</v>
      </c>
      <c r="AY5502" s="5">
        <f>AE5502</f>
        <v>0</v>
      </c>
      <c r="AZ5502" s="26">
        <f>AY5502-AX5502</f>
        <v>-4087</v>
      </c>
      <c r="BA5502" s="341">
        <f>AZ5502/AX5502</f>
        <v>-1</v>
      </c>
      <c r="BB5502" s="311">
        <f>M5502</f>
        <v>4491</v>
      </c>
      <c r="BC5502" s="5">
        <f>AW5502</f>
        <v>0</v>
      </c>
      <c r="BD5502" s="26">
        <f>BC5502-BB5502</f>
        <v>-4491</v>
      </c>
      <c r="BE5502" s="341">
        <f>BD5502/BB5502</f>
        <v>-1</v>
      </c>
      <c r="BG5502" s="826"/>
      <c r="BH5502" s="607"/>
    </row>
    <row r="5503" spans="1:66" ht="12.75" customHeight="1" x14ac:dyDescent="0.25">
      <c r="A5503" s="21"/>
      <c r="B5503" s="112"/>
      <c r="C5503" s="116"/>
      <c r="D5503" s="623"/>
      <c r="E5503" s="278"/>
      <c r="F5503" s="116"/>
      <c r="G5503" s="700"/>
      <c r="H5503" s="888"/>
      <c r="I5503" s="580"/>
      <c r="J5503" s="380"/>
      <c r="K5503" s="429" t="s">
        <v>85</v>
      </c>
      <c r="L5503" s="738">
        <v>501</v>
      </c>
      <c r="M5503" s="752">
        <v>501</v>
      </c>
      <c r="N5503" s="931"/>
      <c r="O5503" s="530">
        <f t="shared" si="8147"/>
        <v>-501</v>
      </c>
      <c r="P5503" s="530" t="str">
        <f t="shared" si="8148"/>
        <v xml:space="preserve">0 </v>
      </c>
      <c r="Q5503" s="658"/>
      <c r="R5503" s="544"/>
      <c r="S5503" s="544"/>
      <c r="T5503" s="544"/>
      <c r="U5503" s="544"/>
      <c r="V5503" s="544"/>
      <c r="W5503" s="687"/>
      <c r="X5503" s="141"/>
      <c r="Y5503" s="141"/>
      <c r="Z5503" s="552"/>
      <c r="AA5503" s="552"/>
      <c r="AB5503" s="687"/>
      <c r="AC5503" s="593"/>
      <c r="AD5503" s="530">
        <f t="shared" si="8149"/>
        <v>0</v>
      </c>
      <c r="AE5503" s="842">
        <f t="shared" si="8150"/>
        <v>0</v>
      </c>
      <c r="AF5503" s="931"/>
      <c r="AG5503" s="530">
        <f t="shared" si="8151"/>
        <v>-501</v>
      </c>
      <c r="AH5503" s="530" t="str">
        <f t="shared" si="8152"/>
        <v xml:space="preserve">0 </v>
      </c>
      <c r="AI5503" s="641"/>
      <c r="AJ5503" s="537"/>
      <c r="AK5503" s="537"/>
      <c r="AL5503" s="537"/>
      <c r="AM5503" s="537"/>
      <c r="AN5503" s="537"/>
      <c r="AO5503" s="687"/>
      <c r="AP5503" s="141"/>
      <c r="AQ5503" s="141"/>
      <c r="AR5503" s="552"/>
      <c r="AS5503" s="552"/>
      <c r="AT5503" s="687"/>
      <c r="AU5503" s="593"/>
      <c r="AV5503" s="530">
        <f t="shared" si="8153"/>
        <v>0</v>
      </c>
      <c r="AW5503" s="842">
        <f t="shared" si="8154"/>
        <v>0</v>
      </c>
      <c r="AX5503" s="124">
        <f>L5503</f>
        <v>501</v>
      </c>
      <c r="AY5503" s="5">
        <f>AE5503</f>
        <v>0</v>
      </c>
      <c r="AZ5503" s="26">
        <f>AY5503-AX5503</f>
        <v>-501</v>
      </c>
      <c r="BA5503" s="341">
        <f>AZ5503/AX5503</f>
        <v>-1</v>
      </c>
      <c r="BB5503" s="311">
        <f>M5503</f>
        <v>501</v>
      </c>
      <c r="BC5503" s="5">
        <f>AW5503</f>
        <v>0</v>
      </c>
      <c r="BD5503" s="26">
        <f>BC5503-BB5503</f>
        <v>-501</v>
      </c>
      <c r="BE5503" s="341">
        <f>BD5503/BB5503</f>
        <v>-1</v>
      </c>
      <c r="BG5503" s="826"/>
      <c r="BH5503" s="607"/>
    </row>
    <row r="5504" spans="1:66" ht="12.75" customHeight="1" x14ac:dyDescent="0.25">
      <c r="A5504" s="21"/>
      <c r="B5504" s="112"/>
      <c r="C5504" s="116"/>
      <c r="D5504" s="623"/>
      <c r="E5504" s="278"/>
      <c r="F5504" s="116"/>
      <c r="G5504" s="700"/>
      <c r="H5504" s="888"/>
      <c r="I5504" s="580"/>
      <c r="J5504" s="380"/>
      <c r="K5504" s="429" t="s">
        <v>86</v>
      </c>
      <c r="L5504" s="731">
        <v>4588</v>
      </c>
      <c r="M5504" s="732">
        <v>4992</v>
      </c>
      <c r="N5504" s="931"/>
      <c r="O5504" s="530">
        <f t="shared" si="8147"/>
        <v>-4588</v>
      </c>
      <c r="P5504" s="530" t="str">
        <f t="shared" si="8148"/>
        <v xml:space="preserve">0 </v>
      </c>
      <c r="Q5504" s="658"/>
      <c r="R5504" s="544"/>
      <c r="S5504" s="544"/>
      <c r="T5504" s="544"/>
      <c r="U5504" s="544"/>
      <c r="V5504" s="544"/>
      <c r="W5504" s="687"/>
      <c r="X5504" s="141">
        <f t="shared" ref="X5504:AC5504" si="8155">X5502+X5503</f>
        <v>0</v>
      </c>
      <c r="Y5504" s="141">
        <f t="shared" si="8155"/>
        <v>0</v>
      </c>
      <c r="Z5504" s="552"/>
      <c r="AA5504" s="552"/>
      <c r="AB5504" s="687"/>
      <c r="AC5504" s="593">
        <f t="shared" si="8155"/>
        <v>0</v>
      </c>
      <c r="AD5504" s="530">
        <f t="shared" si="8149"/>
        <v>0</v>
      </c>
      <c r="AE5504" s="842">
        <f t="shared" si="8150"/>
        <v>0</v>
      </c>
      <c r="AF5504" s="931"/>
      <c r="AG5504" s="530">
        <f t="shared" si="8151"/>
        <v>-4992</v>
      </c>
      <c r="AH5504" s="530" t="str">
        <f t="shared" si="8152"/>
        <v xml:space="preserve">0 </v>
      </c>
      <c r="AI5504" s="641"/>
      <c r="AJ5504" s="537"/>
      <c r="AK5504" s="537"/>
      <c r="AL5504" s="537"/>
      <c r="AM5504" s="537"/>
      <c r="AN5504" s="537"/>
      <c r="AO5504" s="687"/>
      <c r="AP5504" s="141">
        <f t="shared" ref="AP5504:AU5504" si="8156">AP5502+AP5503</f>
        <v>0</v>
      </c>
      <c r="AQ5504" s="141">
        <f t="shared" si="8156"/>
        <v>0</v>
      </c>
      <c r="AR5504" s="552"/>
      <c r="AS5504" s="552"/>
      <c r="AT5504" s="687"/>
      <c r="AU5504" s="593">
        <f t="shared" si="8156"/>
        <v>0</v>
      </c>
      <c r="AV5504" s="530">
        <f t="shared" si="8153"/>
        <v>0</v>
      </c>
      <c r="AW5504" s="842">
        <f t="shared" si="8154"/>
        <v>0</v>
      </c>
      <c r="AX5504" s="124">
        <f>AX5502+AX5503</f>
        <v>4588</v>
      </c>
      <c r="AY5504" s="5">
        <f>AY5502+AY5503</f>
        <v>0</v>
      </c>
      <c r="AZ5504" s="26">
        <f>AZ5502+AZ5503</f>
        <v>-4588</v>
      </c>
      <c r="BA5504" s="341">
        <f>AZ5504/AX5504</f>
        <v>-1</v>
      </c>
      <c r="BB5504" s="311">
        <f>BB5502+BB5503</f>
        <v>4992</v>
      </c>
      <c r="BC5504" s="5">
        <f>BC5502+BC5503</f>
        <v>0</v>
      </c>
      <c r="BD5504" s="26">
        <f>BD5502+BD5503</f>
        <v>-4992</v>
      </c>
      <c r="BE5504" s="341">
        <f>BD5504/BB5504</f>
        <v>-1</v>
      </c>
      <c r="BG5504" s="826"/>
      <c r="BH5504" s="607"/>
    </row>
    <row r="5505" spans="1:60" ht="12.75" customHeight="1" x14ac:dyDescent="0.25">
      <c r="A5505" s="21"/>
      <c r="B5505" s="112"/>
      <c r="C5505" s="116"/>
      <c r="D5505" s="623"/>
      <c r="E5505" s="278"/>
      <c r="F5505" s="116">
        <v>13</v>
      </c>
      <c r="G5505" s="700"/>
      <c r="H5505" s="888"/>
      <c r="I5505" s="580"/>
      <c r="J5505" s="380"/>
      <c r="K5505" s="430" t="s">
        <v>87</v>
      </c>
      <c r="L5505" s="733">
        <v>551</v>
      </c>
      <c r="M5505" s="753">
        <v>551</v>
      </c>
      <c r="N5505" s="931"/>
      <c r="O5505" s="530">
        <f t="shared" si="8147"/>
        <v>-551</v>
      </c>
      <c r="P5505" s="530" t="str">
        <f t="shared" si="8148"/>
        <v xml:space="preserve">0 </v>
      </c>
      <c r="Q5505" s="658"/>
      <c r="R5505" s="544"/>
      <c r="S5505" s="544"/>
      <c r="T5505" s="544"/>
      <c r="U5505" s="544"/>
      <c r="V5505" s="544"/>
      <c r="W5505" s="687" t="str">
        <f>IF(SUM(Q5505:V5505)=X5505,"OK",SUM(Q5505:V5505)-X5505)</f>
        <v>OK</v>
      </c>
      <c r="X5505" s="141"/>
      <c r="Y5505" s="141"/>
      <c r="Z5505" s="552"/>
      <c r="AA5505" s="552"/>
      <c r="AB5505" s="687" t="str">
        <f>IF(SUM(Z5505:AA5505)=AC5505,"OK",SUM(Z5505:AA5505)-AC5505)</f>
        <v>OK</v>
      </c>
      <c r="AC5505" s="593"/>
      <c r="AD5505" s="530">
        <f t="shared" si="8149"/>
        <v>0</v>
      </c>
      <c r="AE5505" s="842">
        <f t="shared" si="8150"/>
        <v>0</v>
      </c>
      <c r="AF5505" s="931"/>
      <c r="AG5505" s="530">
        <f t="shared" si="8151"/>
        <v>-551</v>
      </c>
      <c r="AH5505" s="530" t="str">
        <f t="shared" si="8152"/>
        <v xml:space="preserve">0 </v>
      </c>
      <c r="AI5505" s="641"/>
      <c r="AJ5505" s="537"/>
      <c r="AK5505" s="537"/>
      <c r="AL5505" s="537"/>
      <c r="AM5505" s="537"/>
      <c r="AN5505" s="537"/>
      <c r="AO5505" s="687" t="str">
        <f>IF(SUM(AI5505:AN5505)=AP5505,"OK",SUM(AI5505:AN5505)-AP5505)</f>
        <v>OK</v>
      </c>
      <c r="AP5505" s="141"/>
      <c r="AQ5505" s="141"/>
      <c r="AR5505" s="552"/>
      <c r="AS5505" s="552"/>
      <c r="AT5505" s="687" t="str">
        <f>IF(SUM(AR5505:AS5505)=AU5505,"OK",SUM(AR5505:AS5505)-AU5505)</f>
        <v>OK</v>
      </c>
      <c r="AU5505" s="593"/>
      <c r="AV5505" s="530">
        <f t="shared" si="8153"/>
        <v>0</v>
      </c>
      <c r="AW5505" s="842">
        <f t="shared" si="8154"/>
        <v>0</v>
      </c>
      <c r="AX5505" s="115">
        <f>L5505</f>
        <v>551</v>
      </c>
      <c r="AY5505" s="5">
        <f>AE5505</f>
        <v>0</v>
      </c>
      <c r="AZ5505" s="7">
        <f>AY5505-AX5505</f>
        <v>-551</v>
      </c>
      <c r="BA5505" s="335">
        <f>AZ5505/AX5505</f>
        <v>-1</v>
      </c>
      <c r="BB5505" s="23">
        <f>M5505</f>
        <v>551</v>
      </c>
      <c r="BC5505" s="5">
        <f>AW5505</f>
        <v>0</v>
      </c>
      <c r="BD5505" s="7">
        <f>BC5505-BB5505</f>
        <v>-551</v>
      </c>
      <c r="BE5505" s="335">
        <f>BD5505/BB5505</f>
        <v>-1</v>
      </c>
      <c r="BG5505" s="826"/>
      <c r="BH5505" s="607"/>
    </row>
    <row r="5506" spans="1:60" ht="12.75" customHeight="1" x14ac:dyDescent="0.25">
      <c r="A5506" s="21"/>
      <c r="B5506" s="112"/>
      <c r="C5506" s="116"/>
      <c r="D5506" s="623"/>
      <c r="E5506" s="278"/>
      <c r="F5506" s="116"/>
      <c r="G5506" s="700"/>
      <c r="H5506" s="888"/>
      <c r="I5506" s="580"/>
      <c r="J5506" s="380"/>
      <c r="K5506" s="463" t="s">
        <v>214</v>
      </c>
      <c r="L5506" s="731">
        <v>4037</v>
      </c>
      <c r="M5506" s="732">
        <v>4441</v>
      </c>
      <c r="N5506" s="931"/>
      <c r="O5506" s="530">
        <f t="shared" si="8147"/>
        <v>-4037</v>
      </c>
      <c r="P5506" s="530" t="str">
        <f t="shared" si="8148"/>
        <v xml:space="preserve">0 </v>
      </c>
      <c r="Q5506" s="658"/>
      <c r="R5506" s="544"/>
      <c r="S5506" s="544"/>
      <c r="T5506" s="544"/>
      <c r="U5506" s="544"/>
      <c r="V5506" s="544"/>
      <c r="W5506" s="687"/>
      <c r="X5506" s="141">
        <f t="shared" ref="X5506:AC5506" si="8157">X5504-X5505</f>
        <v>0</v>
      </c>
      <c r="Y5506" s="141">
        <f t="shared" si="8157"/>
        <v>0</v>
      </c>
      <c r="Z5506" s="552"/>
      <c r="AA5506" s="552"/>
      <c r="AB5506" s="687"/>
      <c r="AC5506" s="593">
        <f t="shared" si="8157"/>
        <v>0</v>
      </c>
      <c r="AD5506" s="530">
        <f t="shared" si="8149"/>
        <v>0</v>
      </c>
      <c r="AE5506" s="842">
        <f t="shared" si="8150"/>
        <v>0</v>
      </c>
      <c r="AF5506" s="931"/>
      <c r="AG5506" s="530">
        <f t="shared" si="8151"/>
        <v>-4441</v>
      </c>
      <c r="AH5506" s="530" t="str">
        <f t="shared" si="8152"/>
        <v xml:space="preserve">0 </v>
      </c>
      <c r="AI5506" s="641"/>
      <c r="AJ5506" s="537"/>
      <c r="AK5506" s="537"/>
      <c r="AL5506" s="537"/>
      <c r="AM5506" s="537"/>
      <c r="AN5506" s="537"/>
      <c r="AO5506" s="687"/>
      <c r="AP5506" s="141">
        <f t="shared" ref="AP5506:AU5506" si="8158">AP5504-AP5505</f>
        <v>0</v>
      </c>
      <c r="AQ5506" s="141">
        <f t="shared" si="8158"/>
        <v>0</v>
      </c>
      <c r="AR5506" s="552"/>
      <c r="AS5506" s="552"/>
      <c r="AT5506" s="687"/>
      <c r="AU5506" s="593">
        <f t="shared" si="8158"/>
        <v>0</v>
      </c>
      <c r="AV5506" s="530">
        <f t="shared" si="8153"/>
        <v>0</v>
      </c>
      <c r="AW5506" s="842">
        <f t="shared" si="8154"/>
        <v>0</v>
      </c>
      <c r="AX5506" s="124">
        <f>AX5504-AX5505</f>
        <v>4037</v>
      </c>
      <c r="AY5506" s="5">
        <f>AY5504-AY5505</f>
        <v>0</v>
      </c>
      <c r="AZ5506" s="26">
        <f>AZ5504-AZ5505</f>
        <v>-4037</v>
      </c>
      <c r="BA5506" s="341">
        <f>AZ5506/AX5506</f>
        <v>-1</v>
      </c>
      <c r="BB5506" s="311">
        <f>BB5504-BB5505</f>
        <v>4441</v>
      </c>
      <c r="BC5506" s="5">
        <f>BC5504-BC5505</f>
        <v>0</v>
      </c>
      <c r="BD5506" s="26">
        <f>BD5504-BD5505</f>
        <v>-4441</v>
      </c>
      <c r="BE5506" s="341">
        <f>BD5506/BB5506</f>
        <v>-1</v>
      </c>
      <c r="BG5506" s="826"/>
      <c r="BH5506" s="607"/>
    </row>
    <row r="5507" spans="1:60" ht="12.75" customHeight="1" x14ac:dyDescent="0.25">
      <c r="A5507" s="222"/>
      <c r="C5507" s="116"/>
      <c r="D5507" s="620"/>
      <c r="F5507" s="117"/>
      <c r="G5507" s="694"/>
      <c r="H5507" s="878"/>
      <c r="I5507" s="397"/>
      <c r="J5507" s="380"/>
      <c r="K5507" s="486"/>
      <c r="L5507" s="731"/>
      <c r="M5507" s="732"/>
      <c r="N5507" s="931"/>
      <c r="O5507" s="923"/>
      <c r="P5507" s="923"/>
      <c r="Q5507" s="641"/>
      <c r="R5507" s="537"/>
      <c r="S5507" s="537"/>
      <c r="T5507" s="537"/>
      <c r="U5507" s="537"/>
      <c r="V5507" s="537"/>
      <c r="W5507" s="531"/>
      <c r="X5507" s="141"/>
      <c r="Y5507" s="141"/>
      <c r="Z5507" s="552"/>
      <c r="AA5507" s="552"/>
      <c r="AB5507" s="531"/>
      <c r="AC5507" s="593"/>
      <c r="AD5507" s="923"/>
      <c r="AE5507" s="846"/>
      <c r="AF5507" s="931"/>
      <c r="AG5507" s="923"/>
      <c r="AH5507" s="923"/>
      <c r="AI5507" s="641"/>
      <c r="AJ5507" s="537"/>
      <c r="AK5507" s="537"/>
      <c r="AL5507" s="537"/>
      <c r="AM5507" s="537"/>
      <c r="AN5507" s="537"/>
      <c r="AO5507" s="531"/>
      <c r="AP5507" s="141"/>
      <c r="AQ5507" s="141"/>
      <c r="AR5507" s="552"/>
      <c r="AS5507" s="552"/>
      <c r="AT5507" s="531"/>
      <c r="AU5507" s="593"/>
      <c r="AV5507" s="923"/>
      <c r="AW5507" s="846"/>
      <c r="AX5507" s="121"/>
      <c r="AY5507" s="111"/>
      <c r="AZ5507" s="111"/>
      <c r="BA5507" s="343"/>
      <c r="BB5507" s="324"/>
      <c r="BC5507" s="111"/>
      <c r="BD5507" s="111"/>
      <c r="BE5507" s="343"/>
      <c r="BG5507" s="826"/>
      <c r="BH5507" s="607"/>
    </row>
    <row r="5508" spans="1:60" ht="12.75" customHeight="1" x14ac:dyDescent="0.25">
      <c r="A5508" s="222"/>
      <c r="C5508" s="116"/>
      <c r="D5508" s="620"/>
      <c r="F5508" s="117"/>
      <c r="G5508" s="694"/>
      <c r="H5508" s="878"/>
      <c r="I5508" s="397"/>
      <c r="J5508" s="380"/>
      <c r="K5508" s="410" t="s">
        <v>48</v>
      </c>
      <c r="L5508" s="731"/>
      <c r="M5508" s="732"/>
      <c r="N5508" s="931"/>
      <c r="O5508" s="923"/>
      <c r="P5508" s="923"/>
      <c r="Q5508" s="641"/>
      <c r="R5508" s="537"/>
      <c r="S5508" s="537"/>
      <c r="T5508" s="537"/>
      <c r="U5508" s="537"/>
      <c r="V5508" s="537"/>
      <c r="W5508" s="531"/>
      <c r="X5508" s="141"/>
      <c r="Y5508" s="141"/>
      <c r="Z5508" s="552"/>
      <c r="AA5508" s="552"/>
      <c r="AB5508" s="531"/>
      <c r="AC5508" s="593"/>
      <c r="AD5508" s="923"/>
      <c r="AE5508" s="846"/>
      <c r="AF5508" s="931"/>
      <c r="AG5508" s="923"/>
      <c r="AH5508" s="923"/>
      <c r="AI5508" s="641"/>
      <c r="AJ5508" s="537"/>
      <c r="AK5508" s="537"/>
      <c r="AL5508" s="537"/>
      <c r="AM5508" s="537"/>
      <c r="AN5508" s="537"/>
      <c r="AO5508" s="531"/>
      <c r="AP5508" s="141"/>
      <c r="AQ5508" s="141"/>
      <c r="AR5508" s="552"/>
      <c r="AS5508" s="552"/>
      <c r="AT5508" s="531"/>
      <c r="AU5508" s="593"/>
      <c r="AV5508" s="923"/>
      <c r="AW5508" s="846"/>
      <c r="AX5508" s="121"/>
      <c r="AY5508" s="111"/>
      <c r="AZ5508" s="111"/>
      <c r="BA5508" s="343"/>
      <c r="BB5508" s="324"/>
      <c r="BC5508" s="111"/>
      <c r="BD5508" s="111"/>
      <c r="BE5508" s="343"/>
      <c r="BG5508" s="826"/>
      <c r="BH5508" s="607"/>
    </row>
    <row r="5509" spans="1:60" ht="12.75" customHeight="1" x14ac:dyDescent="0.25">
      <c r="A5509" s="222"/>
      <c r="C5509" s="116"/>
      <c r="D5509" s="620"/>
      <c r="F5509" s="117"/>
      <c r="G5509" s="694"/>
      <c r="H5509" s="878"/>
      <c r="I5509" s="397"/>
      <c r="J5509" s="380"/>
      <c r="K5509" s="408"/>
      <c r="L5509" s="731"/>
      <c r="M5509" s="732"/>
      <c r="N5509" s="931"/>
      <c r="O5509" s="923"/>
      <c r="P5509" s="923"/>
      <c r="Q5509" s="641"/>
      <c r="R5509" s="537"/>
      <c r="S5509" s="537"/>
      <c r="T5509" s="537"/>
      <c r="U5509" s="537"/>
      <c r="V5509" s="537"/>
      <c r="W5509" s="531"/>
      <c r="X5509" s="141"/>
      <c r="Y5509" s="141"/>
      <c r="Z5509" s="552"/>
      <c r="AA5509" s="552"/>
      <c r="AB5509" s="531"/>
      <c r="AC5509" s="593"/>
      <c r="AD5509" s="923"/>
      <c r="AE5509" s="846"/>
      <c r="AF5509" s="931"/>
      <c r="AG5509" s="923"/>
      <c r="AH5509" s="923"/>
      <c r="AI5509" s="641"/>
      <c r="AJ5509" s="537"/>
      <c r="AK5509" s="537"/>
      <c r="AL5509" s="537"/>
      <c r="AM5509" s="537"/>
      <c r="AN5509" s="537"/>
      <c r="AO5509" s="531"/>
      <c r="AP5509" s="141"/>
      <c r="AQ5509" s="141"/>
      <c r="AR5509" s="552"/>
      <c r="AS5509" s="552"/>
      <c r="AT5509" s="531"/>
      <c r="AU5509" s="593"/>
      <c r="AV5509" s="923"/>
      <c r="AW5509" s="846"/>
      <c r="AX5509" s="121"/>
      <c r="AY5509" s="111"/>
      <c r="AZ5509" s="111"/>
      <c r="BA5509" s="343"/>
      <c r="BB5509" s="324"/>
      <c r="BC5509" s="111"/>
      <c r="BD5509" s="111"/>
      <c r="BE5509" s="343"/>
      <c r="BG5509" s="826"/>
      <c r="BH5509" s="607"/>
    </row>
    <row r="5510" spans="1:60" ht="35.1" customHeight="1" x14ac:dyDescent="0.25">
      <c r="A5510" s="21" t="s">
        <v>6128</v>
      </c>
      <c r="B5510" s="112">
        <v>15</v>
      </c>
      <c r="C5510" s="116" t="s">
        <v>71</v>
      </c>
      <c r="D5510" s="623">
        <v>2014</v>
      </c>
      <c r="F5510" s="117"/>
      <c r="G5510" s="694">
        <v>1</v>
      </c>
      <c r="H5510" s="878" t="str">
        <f t="shared" si="8096"/>
        <v>070</v>
      </c>
      <c r="I5510" s="397" t="s">
        <v>3257</v>
      </c>
      <c r="J5510" s="380" t="s">
        <v>2454</v>
      </c>
      <c r="K5510" s="408" t="s">
        <v>739</v>
      </c>
      <c r="L5510" s="731"/>
      <c r="M5510" s="732"/>
      <c r="N5510" s="931"/>
      <c r="O5510" s="923"/>
      <c r="P5510" s="923"/>
      <c r="Q5510" s="641"/>
      <c r="R5510" s="537"/>
      <c r="S5510" s="537"/>
      <c r="T5510" s="537"/>
      <c r="U5510" s="537"/>
      <c r="V5510" s="537"/>
      <c r="W5510" s="531"/>
      <c r="X5510" s="141"/>
      <c r="Y5510" s="141"/>
      <c r="Z5510" s="552"/>
      <c r="AA5510" s="552"/>
      <c r="AB5510" s="531"/>
      <c r="AC5510" s="593"/>
      <c r="AD5510" s="923"/>
      <c r="AE5510" s="846"/>
      <c r="AF5510" s="931"/>
      <c r="AG5510" s="923"/>
      <c r="AH5510" s="923"/>
      <c r="AI5510" s="641"/>
      <c r="AJ5510" s="537"/>
      <c r="AK5510" s="537"/>
      <c r="AL5510" s="537"/>
      <c r="AM5510" s="537"/>
      <c r="AN5510" s="537"/>
      <c r="AO5510" s="531"/>
      <c r="AP5510" s="141"/>
      <c r="AQ5510" s="141"/>
      <c r="AR5510" s="552"/>
      <c r="AS5510" s="552"/>
      <c r="AT5510" s="531"/>
      <c r="AU5510" s="593"/>
      <c r="AV5510" s="923"/>
      <c r="AW5510" s="846"/>
      <c r="AX5510" s="121"/>
      <c r="AY5510" s="111"/>
      <c r="AZ5510" s="111"/>
      <c r="BA5510" s="343"/>
      <c r="BB5510" s="324"/>
      <c r="BC5510" s="111"/>
      <c r="BD5510" s="111"/>
      <c r="BE5510" s="343"/>
      <c r="BG5510" s="826" t="str">
        <f>RIGHT(LEFT(I5510,3),2)&amp;"."&amp;RIGHT(LEFT(I5510,5),2)</f>
        <v>12.11</v>
      </c>
      <c r="BH5510" s="607" t="b">
        <f>COUNTIF('Codes SEC'!$B$2:$B$250,Ministres!BG5510)&gt;0</f>
        <v>1</v>
      </c>
    </row>
    <row r="5511" spans="1:60" ht="35.1" customHeight="1" x14ac:dyDescent="0.25">
      <c r="A5511" s="193" t="s">
        <v>6128</v>
      </c>
      <c r="B5511" s="583">
        <v>15</v>
      </c>
      <c r="C5511" s="120" t="s">
        <v>71</v>
      </c>
      <c r="D5511" s="623">
        <v>2014</v>
      </c>
      <c r="E5511" s="604"/>
      <c r="F5511" s="192"/>
      <c r="G5511" s="697">
        <v>1</v>
      </c>
      <c r="H5511" s="890" t="str">
        <f t="shared" si="8096"/>
        <v>070</v>
      </c>
      <c r="I5511" s="585">
        <v>81221000</v>
      </c>
      <c r="J5511" s="380" t="s">
        <v>4320</v>
      </c>
      <c r="K5511" s="422" t="s">
        <v>4321</v>
      </c>
      <c r="L5511" s="731"/>
      <c r="M5511" s="732"/>
      <c r="N5511" s="931"/>
      <c r="O5511" s="923"/>
      <c r="P5511" s="923"/>
      <c r="Q5511" s="641"/>
      <c r="R5511" s="537"/>
      <c r="S5511" s="537"/>
      <c r="T5511" s="537"/>
      <c r="U5511" s="537"/>
      <c r="V5511" s="537"/>
      <c r="W5511" s="531"/>
      <c r="X5511" s="141"/>
      <c r="Y5511" s="141"/>
      <c r="Z5511" s="552"/>
      <c r="AA5511" s="552"/>
      <c r="AB5511" s="531"/>
      <c r="AC5511" s="593"/>
      <c r="AD5511" s="923"/>
      <c r="AE5511" s="846"/>
      <c r="AF5511" s="931"/>
      <c r="AG5511" s="923"/>
      <c r="AH5511" s="923"/>
      <c r="AI5511" s="641"/>
      <c r="AJ5511" s="537"/>
      <c r="AK5511" s="537"/>
      <c r="AL5511" s="537"/>
      <c r="AM5511" s="537"/>
      <c r="AN5511" s="537"/>
      <c r="AO5511" s="531"/>
      <c r="AP5511" s="141"/>
      <c r="AQ5511" s="141"/>
      <c r="AR5511" s="552"/>
      <c r="AS5511" s="552"/>
      <c r="AT5511" s="531"/>
      <c r="AU5511" s="593"/>
      <c r="AV5511" s="923"/>
      <c r="AW5511" s="846"/>
      <c r="AX5511" s="121"/>
      <c r="AY5511" s="111"/>
      <c r="AZ5511" s="111"/>
      <c r="BA5511" s="343"/>
      <c r="BB5511" s="324"/>
      <c r="BC5511" s="111"/>
      <c r="BD5511" s="111"/>
      <c r="BE5511" s="343"/>
      <c r="BG5511" s="826" t="str">
        <f>RIGHT(LEFT(I5511,3),2)&amp;"."&amp;RIGHT(LEFT(I5511,5),2)</f>
        <v>12.21</v>
      </c>
      <c r="BH5511" s="607" t="b">
        <f>COUNTIF('Codes SEC'!$B$2:$B$250,Ministres!BG5511)&gt;0</f>
        <v>1</v>
      </c>
    </row>
    <row r="5512" spans="1:60" ht="35.1" customHeight="1" x14ac:dyDescent="0.25">
      <c r="A5512" s="21" t="s">
        <v>6128</v>
      </c>
      <c r="B5512" s="112">
        <v>15</v>
      </c>
      <c r="C5512" s="116" t="s">
        <v>71</v>
      </c>
      <c r="D5512" s="623">
        <v>2014</v>
      </c>
      <c r="F5512" s="117"/>
      <c r="G5512" s="694">
        <v>1</v>
      </c>
      <c r="H5512" s="878" t="str">
        <f t="shared" si="8096"/>
        <v>070</v>
      </c>
      <c r="I5512" s="397">
        <v>81410000</v>
      </c>
      <c r="J5512" s="380" t="s">
        <v>3490</v>
      </c>
      <c r="K5512" s="408" t="s">
        <v>3473</v>
      </c>
      <c r="L5512" s="731"/>
      <c r="M5512" s="732"/>
      <c r="N5512" s="931"/>
      <c r="O5512" s="923"/>
      <c r="P5512" s="923"/>
      <c r="Q5512" s="641"/>
      <c r="R5512" s="537"/>
      <c r="S5512" s="537"/>
      <c r="T5512" s="537"/>
      <c r="U5512" s="537"/>
      <c r="V5512" s="537"/>
      <c r="W5512" s="531"/>
      <c r="X5512" s="141"/>
      <c r="Y5512" s="141"/>
      <c r="Z5512" s="552"/>
      <c r="AA5512" s="552"/>
      <c r="AB5512" s="531"/>
      <c r="AC5512" s="593"/>
      <c r="AD5512" s="923"/>
      <c r="AE5512" s="846"/>
      <c r="AF5512" s="931"/>
      <c r="AG5512" s="923"/>
      <c r="AH5512" s="923"/>
      <c r="AI5512" s="641"/>
      <c r="AJ5512" s="537"/>
      <c r="AK5512" s="537"/>
      <c r="AL5512" s="537"/>
      <c r="AM5512" s="537"/>
      <c r="AN5512" s="537"/>
      <c r="AO5512" s="531"/>
      <c r="AP5512" s="141"/>
      <c r="AQ5512" s="141"/>
      <c r="AR5512" s="552"/>
      <c r="AS5512" s="552"/>
      <c r="AT5512" s="531"/>
      <c r="AU5512" s="593"/>
      <c r="AV5512" s="923"/>
      <c r="AW5512" s="846"/>
      <c r="AX5512" s="121"/>
      <c r="AY5512" s="111"/>
      <c r="AZ5512" s="111"/>
      <c r="BA5512" s="343"/>
      <c r="BB5512" s="324"/>
      <c r="BC5512" s="111"/>
      <c r="BD5512" s="111"/>
      <c r="BE5512" s="343"/>
      <c r="BG5512" s="826" t="str">
        <f>RIGHT(LEFT(I5512,3),2)&amp;"."&amp;RIGHT(LEFT(I5512,5),2)</f>
        <v>14.10</v>
      </c>
      <c r="BH5512" s="607" t="b">
        <f>COUNTIF('Codes SEC'!$B$2:$B$250,Ministres!BG5512)&gt;0</f>
        <v>1</v>
      </c>
    </row>
    <row r="5513" spans="1:60" ht="35.1" customHeight="1" x14ac:dyDescent="0.25">
      <c r="A5513" s="21" t="s">
        <v>6128</v>
      </c>
      <c r="B5513" s="112">
        <v>15</v>
      </c>
      <c r="C5513" s="116" t="s">
        <v>71</v>
      </c>
      <c r="D5513" s="623">
        <v>2014</v>
      </c>
      <c r="F5513" s="117"/>
      <c r="G5513" s="694">
        <v>1</v>
      </c>
      <c r="H5513" s="878" t="str">
        <f t="shared" si="8096"/>
        <v>070</v>
      </c>
      <c r="I5513" s="397" t="s">
        <v>3263</v>
      </c>
      <c r="J5513" s="380" t="s">
        <v>2455</v>
      </c>
      <c r="K5513" s="408" t="s">
        <v>740</v>
      </c>
      <c r="L5513" s="731"/>
      <c r="M5513" s="732"/>
      <c r="N5513" s="931"/>
      <c r="O5513" s="923"/>
      <c r="P5513" s="923"/>
      <c r="Q5513" s="641"/>
      <c r="R5513" s="537"/>
      <c r="S5513" s="537"/>
      <c r="T5513" s="537"/>
      <c r="U5513" s="537"/>
      <c r="V5513" s="537"/>
      <c r="W5513" s="531"/>
      <c r="X5513" s="141"/>
      <c r="Y5513" s="141"/>
      <c r="Z5513" s="552"/>
      <c r="AA5513" s="552"/>
      <c r="AB5513" s="531"/>
      <c r="AC5513" s="593"/>
      <c r="AD5513" s="923"/>
      <c r="AE5513" s="846"/>
      <c r="AF5513" s="931"/>
      <c r="AG5513" s="923"/>
      <c r="AH5513" s="923"/>
      <c r="AI5513" s="641"/>
      <c r="AJ5513" s="537"/>
      <c r="AK5513" s="537"/>
      <c r="AL5513" s="537"/>
      <c r="AM5513" s="537"/>
      <c r="AN5513" s="537"/>
      <c r="AO5513" s="531"/>
      <c r="AP5513" s="141"/>
      <c r="AQ5513" s="141"/>
      <c r="AR5513" s="552"/>
      <c r="AS5513" s="552"/>
      <c r="AT5513" s="531"/>
      <c r="AU5513" s="593"/>
      <c r="AV5513" s="923"/>
      <c r="AW5513" s="846"/>
      <c r="AX5513" s="121"/>
      <c r="AY5513" s="111"/>
      <c r="AZ5513" s="111"/>
      <c r="BA5513" s="343"/>
      <c r="BB5513" s="324"/>
      <c r="BC5513" s="111"/>
      <c r="BD5513" s="111"/>
      <c r="BE5513" s="343"/>
      <c r="BG5513" s="826" t="str">
        <f>RIGHT(LEFT(I5513,3),2)&amp;"."&amp;RIGHT(LEFT(I5513,5),2)</f>
        <v>31.32</v>
      </c>
      <c r="BH5513" s="607" t="b">
        <f>COUNTIF('Codes SEC'!$B$2:$B$250,Ministres!BG5513)&gt;0</f>
        <v>1</v>
      </c>
    </row>
    <row r="5514" spans="1:60" ht="12.75" customHeight="1" x14ac:dyDescent="0.25">
      <c r="A5514" s="222"/>
      <c r="C5514" s="116"/>
      <c r="D5514" s="620"/>
      <c r="F5514" s="117"/>
      <c r="G5514" s="694"/>
      <c r="H5514" s="878"/>
      <c r="I5514" s="397"/>
      <c r="J5514" s="380"/>
      <c r="K5514" s="486"/>
      <c r="L5514" s="731"/>
      <c r="M5514" s="732"/>
      <c r="N5514" s="931"/>
      <c r="O5514" s="923"/>
      <c r="P5514" s="923"/>
      <c r="Q5514" s="641"/>
      <c r="R5514" s="537"/>
      <c r="S5514" s="537"/>
      <c r="T5514" s="537"/>
      <c r="U5514" s="537"/>
      <c r="V5514" s="537"/>
      <c r="W5514" s="531"/>
      <c r="X5514" s="141"/>
      <c r="Y5514" s="141"/>
      <c r="Z5514" s="552"/>
      <c r="AA5514" s="552"/>
      <c r="AB5514" s="531"/>
      <c r="AC5514" s="593"/>
      <c r="AD5514" s="923"/>
      <c r="AE5514" s="846"/>
      <c r="AF5514" s="931"/>
      <c r="AG5514" s="923"/>
      <c r="AH5514" s="923"/>
      <c r="AI5514" s="641"/>
      <c r="AJ5514" s="537"/>
      <c r="AK5514" s="537"/>
      <c r="AL5514" s="537"/>
      <c r="AM5514" s="537"/>
      <c r="AN5514" s="537"/>
      <c r="AO5514" s="531"/>
      <c r="AP5514" s="141"/>
      <c r="AQ5514" s="141"/>
      <c r="AR5514" s="552"/>
      <c r="AS5514" s="552"/>
      <c r="AT5514" s="531"/>
      <c r="AU5514" s="593"/>
      <c r="AV5514" s="923"/>
      <c r="AW5514" s="846"/>
      <c r="AX5514" s="121"/>
      <c r="AY5514" s="111"/>
      <c r="AZ5514" s="111"/>
      <c r="BA5514" s="343"/>
      <c r="BB5514" s="324"/>
      <c r="BC5514" s="111"/>
      <c r="BD5514" s="111"/>
      <c r="BE5514" s="343"/>
      <c r="BG5514" s="826"/>
      <c r="BH5514" s="607"/>
    </row>
    <row r="5515" spans="1:60" ht="12.75" customHeight="1" x14ac:dyDescent="0.25">
      <c r="A5515" s="222"/>
      <c r="C5515" s="116"/>
      <c r="D5515" s="620"/>
      <c r="F5515" s="117"/>
      <c r="G5515" s="694"/>
      <c r="H5515" s="878"/>
      <c r="I5515" s="397"/>
      <c r="J5515" s="380"/>
      <c r="K5515" s="410" t="s">
        <v>58</v>
      </c>
      <c r="L5515" s="731"/>
      <c r="M5515" s="732"/>
      <c r="N5515" s="931"/>
      <c r="O5515" s="923"/>
      <c r="P5515" s="923"/>
      <c r="Q5515" s="641"/>
      <c r="R5515" s="537"/>
      <c r="S5515" s="537"/>
      <c r="T5515" s="537"/>
      <c r="U5515" s="537"/>
      <c r="V5515" s="537"/>
      <c r="W5515" s="531"/>
      <c r="X5515" s="141"/>
      <c r="Y5515" s="141"/>
      <c r="Z5515" s="552"/>
      <c r="AA5515" s="552"/>
      <c r="AB5515" s="531"/>
      <c r="AC5515" s="593"/>
      <c r="AD5515" s="923"/>
      <c r="AE5515" s="846"/>
      <c r="AF5515" s="931"/>
      <c r="AG5515" s="923"/>
      <c r="AH5515" s="923"/>
      <c r="AI5515" s="641"/>
      <c r="AJ5515" s="537"/>
      <c r="AK5515" s="537"/>
      <c r="AL5515" s="537"/>
      <c r="AM5515" s="537"/>
      <c r="AN5515" s="537"/>
      <c r="AO5515" s="531"/>
      <c r="AP5515" s="141"/>
      <c r="AQ5515" s="141"/>
      <c r="AR5515" s="552"/>
      <c r="AS5515" s="552"/>
      <c r="AT5515" s="531"/>
      <c r="AU5515" s="593"/>
      <c r="AV5515" s="923"/>
      <c r="AW5515" s="846"/>
      <c r="AX5515" s="121"/>
      <c r="AY5515" s="111"/>
      <c r="AZ5515" s="111"/>
      <c r="BA5515" s="343"/>
      <c r="BB5515" s="324"/>
      <c r="BC5515" s="111"/>
      <c r="BD5515" s="111"/>
      <c r="BE5515" s="343"/>
      <c r="BG5515" s="826"/>
      <c r="BH5515" s="607"/>
    </row>
    <row r="5516" spans="1:60" ht="12.75" customHeight="1" x14ac:dyDescent="0.25">
      <c r="A5516" s="222"/>
      <c r="C5516" s="116"/>
      <c r="D5516" s="620"/>
      <c r="F5516" s="117"/>
      <c r="G5516" s="694"/>
      <c r="H5516" s="878"/>
      <c r="I5516" s="397"/>
      <c r="J5516" s="380"/>
      <c r="K5516" s="408"/>
      <c r="L5516" s="731"/>
      <c r="M5516" s="732"/>
      <c r="N5516" s="931"/>
      <c r="O5516" s="923"/>
      <c r="P5516" s="923"/>
      <c r="Q5516" s="641"/>
      <c r="R5516" s="537"/>
      <c r="S5516" s="537"/>
      <c r="T5516" s="537"/>
      <c r="U5516" s="537"/>
      <c r="V5516" s="537"/>
      <c r="W5516" s="531"/>
      <c r="X5516" s="141"/>
      <c r="Y5516" s="141"/>
      <c r="Z5516" s="552"/>
      <c r="AA5516" s="552"/>
      <c r="AB5516" s="531"/>
      <c r="AC5516" s="593"/>
      <c r="AD5516" s="923"/>
      <c r="AE5516" s="846"/>
      <c r="AF5516" s="931"/>
      <c r="AG5516" s="923"/>
      <c r="AH5516" s="923"/>
      <c r="AI5516" s="641"/>
      <c r="AJ5516" s="537"/>
      <c r="AK5516" s="537"/>
      <c r="AL5516" s="537"/>
      <c r="AM5516" s="537"/>
      <c r="AN5516" s="537"/>
      <c r="AO5516" s="531"/>
      <c r="AP5516" s="141"/>
      <c r="AQ5516" s="141"/>
      <c r="AR5516" s="552"/>
      <c r="AS5516" s="552"/>
      <c r="AT5516" s="531"/>
      <c r="AU5516" s="593"/>
      <c r="AV5516" s="923"/>
      <c r="AW5516" s="846"/>
      <c r="AX5516" s="121"/>
      <c r="AY5516" s="111"/>
      <c r="AZ5516" s="111"/>
      <c r="BA5516" s="343"/>
      <c r="BB5516" s="324"/>
      <c r="BC5516" s="111"/>
      <c r="BD5516" s="111"/>
      <c r="BE5516" s="343"/>
      <c r="BG5516" s="826"/>
      <c r="BH5516" s="607"/>
    </row>
    <row r="5517" spans="1:60" ht="35.1" customHeight="1" x14ac:dyDescent="0.25">
      <c r="A5517" s="193" t="s">
        <v>6128</v>
      </c>
      <c r="B5517" s="210">
        <v>15</v>
      </c>
      <c r="C5517" s="120" t="s">
        <v>71</v>
      </c>
      <c r="D5517" s="623">
        <v>2014</v>
      </c>
      <c r="E5517" s="281"/>
      <c r="F5517" s="192"/>
      <c r="G5517" s="697">
        <v>1</v>
      </c>
      <c r="H5517" s="890" t="str">
        <f t="shared" si="8096"/>
        <v>070</v>
      </c>
      <c r="I5517" s="397">
        <v>87200000</v>
      </c>
      <c r="J5517" s="380" t="s">
        <v>4322</v>
      </c>
      <c r="K5517" s="422" t="s">
        <v>4578</v>
      </c>
      <c r="L5517" s="731"/>
      <c r="M5517" s="732"/>
      <c r="N5517" s="931"/>
      <c r="O5517" s="923"/>
      <c r="P5517" s="923"/>
      <c r="Q5517" s="641"/>
      <c r="R5517" s="537"/>
      <c r="S5517" s="537"/>
      <c r="T5517" s="537"/>
      <c r="U5517" s="537"/>
      <c r="V5517" s="537"/>
      <c r="W5517" s="531"/>
      <c r="X5517" s="141"/>
      <c r="Y5517" s="141"/>
      <c r="Z5517" s="552"/>
      <c r="AA5517" s="552"/>
      <c r="AB5517" s="531"/>
      <c r="AC5517" s="593"/>
      <c r="AD5517" s="923"/>
      <c r="AE5517" s="846"/>
      <c r="AF5517" s="931"/>
      <c r="AG5517" s="923"/>
      <c r="AH5517" s="923"/>
      <c r="AI5517" s="641"/>
      <c r="AJ5517" s="537"/>
      <c r="AK5517" s="537"/>
      <c r="AL5517" s="537"/>
      <c r="AM5517" s="537"/>
      <c r="AN5517" s="537"/>
      <c r="AO5517" s="531"/>
      <c r="AP5517" s="141"/>
      <c r="AQ5517" s="141"/>
      <c r="AR5517" s="552"/>
      <c r="AS5517" s="552"/>
      <c r="AT5517" s="531"/>
      <c r="AU5517" s="593"/>
      <c r="AV5517" s="923"/>
      <c r="AW5517" s="846"/>
      <c r="AX5517" s="121"/>
      <c r="AY5517" s="111"/>
      <c r="AZ5517" s="111"/>
      <c r="BA5517" s="343"/>
      <c r="BB5517" s="324"/>
      <c r="BC5517" s="111"/>
      <c r="BD5517" s="111"/>
      <c r="BE5517" s="343"/>
      <c r="BG5517" s="826" t="str">
        <f>RIGHT(LEFT(I5517,3),2)&amp;"."&amp;RIGHT(LEFT(I5517,5),2)</f>
        <v>72.00</v>
      </c>
      <c r="BH5517" s="607" t="b">
        <f>COUNTIF('Codes SEC'!$B$2:$B$250,Ministres!BG5517)&gt;0</f>
        <v>1</v>
      </c>
    </row>
    <row r="5518" spans="1:60" ht="35.1" customHeight="1" x14ac:dyDescent="0.25">
      <c r="A5518" s="193" t="s">
        <v>6128</v>
      </c>
      <c r="B5518" s="210">
        <v>15</v>
      </c>
      <c r="C5518" s="120" t="s">
        <v>71</v>
      </c>
      <c r="D5518" s="623">
        <v>2014</v>
      </c>
      <c r="E5518" s="281"/>
      <c r="F5518" s="192"/>
      <c r="G5518" s="697">
        <v>1</v>
      </c>
      <c r="H5518" s="890" t="str">
        <f t="shared" si="8096"/>
        <v>070</v>
      </c>
      <c r="I5518" s="397" t="s">
        <v>3295</v>
      </c>
      <c r="J5518" s="380" t="s">
        <v>2456</v>
      </c>
      <c r="K5518" s="422" t="s">
        <v>1833</v>
      </c>
      <c r="L5518" s="731"/>
      <c r="M5518" s="732"/>
      <c r="N5518" s="931"/>
      <c r="O5518" s="923"/>
      <c r="P5518" s="923"/>
      <c r="Q5518" s="641"/>
      <c r="R5518" s="537"/>
      <c r="S5518" s="537"/>
      <c r="T5518" s="537"/>
      <c r="U5518" s="537"/>
      <c r="V5518" s="537"/>
      <c r="W5518" s="531"/>
      <c r="X5518" s="141"/>
      <c r="Y5518" s="141"/>
      <c r="Z5518" s="552"/>
      <c r="AA5518" s="552"/>
      <c r="AB5518" s="531"/>
      <c r="AC5518" s="593"/>
      <c r="AD5518" s="923"/>
      <c r="AE5518" s="846"/>
      <c r="AF5518" s="931"/>
      <c r="AG5518" s="923"/>
      <c r="AH5518" s="923"/>
      <c r="AI5518" s="641"/>
      <c r="AJ5518" s="537"/>
      <c r="AK5518" s="537"/>
      <c r="AL5518" s="537"/>
      <c r="AM5518" s="537"/>
      <c r="AN5518" s="537"/>
      <c r="AO5518" s="531"/>
      <c r="AP5518" s="141"/>
      <c r="AQ5518" s="141"/>
      <c r="AR5518" s="552"/>
      <c r="AS5518" s="552"/>
      <c r="AT5518" s="531"/>
      <c r="AU5518" s="593"/>
      <c r="AV5518" s="923"/>
      <c r="AW5518" s="846"/>
      <c r="AX5518" s="121"/>
      <c r="AY5518" s="111"/>
      <c r="AZ5518" s="111"/>
      <c r="BA5518" s="343"/>
      <c r="BB5518" s="324"/>
      <c r="BC5518" s="111"/>
      <c r="BD5518" s="111"/>
      <c r="BE5518" s="343"/>
      <c r="BG5518" s="826" t="str">
        <f>RIGHT(LEFT(I5518,3),2)&amp;"."&amp;RIGHT(LEFT(I5518,5),2)</f>
        <v>73.40</v>
      </c>
      <c r="BH5518" s="607" t="b">
        <f>COUNTIF('Codes SEC'!$B$2:$B$250,Ministres!BG5518)&gt;0</f>
        <v>1</v>
      </c>
    </row>
    <row r="5519" spans="1:60" ht="35.1" customHeight="1" x14ac:dyDescent="0.25">
      <c r="A5519" s="193" t="s">
        <v>6128</v>
      </c>
      <c r="B5519" s="583">
        <v>15</v>
      </c>
      <c r="C5519" s="120" t="s">
        <v>71</v>
      </c>
      <c r="D5519" s="623">
        <v>2014</v>
      </c>
      <c r="E5519" s="604"/>
      <c r="F5519" s="192"/>
      <c r="G5519" s="697">
        <v>1</v>
      </c>
      <c r="H5519" s="890" t="str">
        <f t="shared" si="8096"/>
        <v>070</v>
      </c>
      <c r="I5519" s="585">
        <v>87410000</v>
      </c>
      <c r="J5519" s="380" t="s">
        <v>4325</v>
      </c>
      <c r="K5519" s="422" t="s">
        <v>4326</v>
      </c>
      <c r="L5519" s="731"/>
      <c r="M5519" s="732"/>
      <c r="N5519" s="931"/>
      <c r="O5519" s="923"/>
      <c r="P5519" s="923"/>
      <c r="Q5519" s="641"/>
      <c r="R5519" s="537"/>
      <c r="S5519" s="537"/>
      <c r="T5519" s="537"/>
      <c r="U5519" s="537"/>
      <c r="V5519" s="537"/>
      <c r="W5519" s="531"/>
      <c r="X5519" s="593"/>
      <c r="Y5519" s="593"/>
      <c r="Z5519" s="608"/>
      <c r="AA5519" s="608"/>
      <c r="AB5519" s="531"/>
      <c r="AC5519" s="593"/>
      <c r="AD5519" s="923"/>
      <c r="AE5519" s="846"/>
      <c r="AF5519" s="931"/>
      <c r="AG5519" s="923"/>
      <c r="AH5519" s="923"/>
      <c r="AI5519" s="641"/>
      <c r="AJ5519" s="537"/>
      <c r="AK5519" s="537"/>
      <c r="AL5519" s="537"/>
      <c r="AM5519" s="537"/>
      <c r="AN5519" s="537"/>
      <c r="AO5519" s="531"/>
      <c r="AP5519" s="593"/>
      <c r="AQ5519" s="593"/>
      <c r="AR5519" s="608"/>
      <c r="AS5519" s="608"/>
      <c r="AT5519" s="531"/>
      <c r="AU5519" s="593"/>
      <c r="AV5519" s="923"/>
      <c r="AW5519" s="846"/>
      <c r="AX5519" s="121"/>
      <c r="AY5519" s="111"/>
      <c r="AZ5519" s="111"/>
      <c r="BA5519" s="343"/>
      <c r="BB5519" s="324"/>
      <c r="BC5519" s="111"/>
      <c r="BD5519" s="111"/>
      <c r="BE5519" s="343"/>
      <c r="BG5519" s="826" t="str">
        <f>RIGHT(LEFT(I5519,3),2)&amp;"."&amp;RIGHT(LEFT(I5519,5),2)</f>
        <v>74.10</v>
      </c>
      <c r="BH5519" s="607" t="b">
        <f>COUNTIF('Codes SEC'!$B$2:$B$250,Ministres!BG5519)&gt;0</f>
        <v>1</v>
      </c>
    </row>
    <row r="5520" spans="1:60" ht="35.1" customHeight="1" x14ac:dyDescent="0.25">
      <c r="A5520" s="193" t="s">
        <v>6128</v>
      </c>
      <c r="B5520" s="583">
        <v>15</v>
      </c>
      <c r="C5520" s="120" t="s">
        <v>71</v>
      </c>
      <c r="D5520" s="623">
        <v>2014</v>
      </c>
      <c r="E5520" s="604"/>
      <c r="F5520" s="192"/>
      <c r="G5520" s="697">
        <v>1</v>
      </c>
      <c r="H5520" s="890" t="str">
        <f t="shared" si="8096"/>
        <v>070</v>
      </c>
      <c r="I5520" s="585">
        <v>87422000</v>
      </c>
      <c r="J5520" s="380" t="s">
        <v>4323</v>
      </c>
      <c r="K5520" s="422" t="s">
        <v>4324</v>
      </c>
      <c r="L5520" s="731"/>
      <c r="M5520" s="732"/>
      <c r="N5520" s="931"/>
      <c r="O5520" s="923"/>
      <c r="P5520" s="923"/>
      <c r="Q5520" s="641"/>
      <c r="R5520" s="537"/>
      <c r="S5520" s="537"/>
      <c r="T5520" s="537"/>
      <c r="U5520" s="537"/>
      <c r="V5520" s="537"/>
      <c r="W5520" s="531"/>
      <c r="X5520" s="593"/>
      <c r="Y5520" s="593"/>
      <c r="Z5520" s="608"/>
      <c r="AA5520" s="608"/>
      <c r="AB5520" s="531"/>
      <c r="AC5520" s="593"/>
      <c r="AD5520" s="923"/>
      <c r="AE5520" s="846"/>
      <c r="AF5520" s="931"/>
      <c r="AG5520" s="923"/>
      <c r="AH5520" s="923"/>
      <c r="AI5520" s="641"/>
      <c r="AJ5520" s="537"/>
      <c r="AK5520" s="537"/>
      <c r="AL5520" s="537"/>
      <c r="AM5520" s="537"/>
      <c r="AN5520" s="537"/>
      <c r="AO5520" s="531"/>
      <c r="AP5520" s="593"/>
      <c r="AQ5520" s="593"/>
      <c r="AR5520" s="608"/>
      <c r="AS5520" s="608"/>
      <c r="AT5520" s="531"/>
      <c r="AU5520" s="593"/>
      <c r="AV5520" s="923"/>
      <c r="AW5520" s="846"/>
      <c r="AX5520" s="121"/>
      <c r="AY5520" s="111"/>
      <c r="AZ5520" s="111"/>
      <c r="BA5520" s="343"/>
      <c r="BB5520" s="324"/>
      <c r="BC5520" s="111"/>
      <c r="BD5520" s="111"/>
      <c r="BE5520" s="343"/>
      <c r="BG5520" s="826" t="str">
        <f>RIGHT(LEFT(I5520,3),2)&amp;"."&amp;RIGHT(LEFT(I5520,5),2)</f>
        <v>74.22</v>
      </c>
      <c r="BH5520" s="607" t="b">
        <f>COUNTIF('Codes SEC'!$B$2:$B$250,Ministres!BG5520)&gt;0</f>
        <v>1</v>
      </c>
    </row>
    <row r="5521" spans="1:66" ht="12.75" customHeight="1" x14ac:dyDescent="0.25">
      <c r="A5521" s="231"/>
      <c r="B5521" s="213"/>
      <c r="C5521" s="254"/>
      <c r="D5521" s="254"/>
      <c r="E5521" s="283"/>
      <c r="F5521" s="254"/>
      <c r="G5521" s="696"/>
      <c r="H5521" s="887"/>
      <c r="I5521" s="444"/>
      <c r="J5521" s="393"/>
      <c r="K5521" s="484" t="s">
        <v>3738</v>
      </c>
      <c r="L5521" s="729">
        <f t="shared" ref="L5521:V5521" si="8159">L5505</f>
        <v>551</v>
      </c>
      <c r="M5521" s="730">
        <f t="shared" si="8159"/>
        <v>551</v>
      </c>
      <c r="N5521" s="844">
        <f t="shared" ref="N5521:P5521" si="8160">N5505</f>
        <v>0</v>
      </c>
      <c r="O5521" s="665">
        <f t="shared" si="8160"/>
        <v>-551</v>
      </c>
      <c r="P5521" s="665" t="str">
        <f t="shared" si="8160"/>
        <v xml:space="preserve">0 </v>
      </c>
      <c r="Q5521" s="638">
        <f t="shared" si="8159"/>
        <v>0</v>
      </c>
      <c r="R5521" s="130">
        <f t="shared" si="8159"/>
        <v>0</v>
      </c>
      <c r="S5521" s="130">
        <f t="shared" si="8159"/>
        <v>0</v>
      </c>
      <c r="T5521" s="130">
        <f t="shared" si="8159"/>
        <v>0</v>
      </c>
      <c r="U5521" s="130">
        <f t="shared" si="8159"/>
        <v>0</v>
      </c>
      <c r="V5521" s="130">
        <f t="shared" si="8159"/>
        <v>0</v>
      </c>
      <c r="W5521" s="665"/>
      <c r="X5521" s="130">
        <f>X5505</f>
        <v>0</v>
      </c>
      <c r="Y5521" s="130">
        <f>Y5505</f>
        <v>0</v>
      </c>
      <c r="Z5521" s="130">
        <f>Z5505</f>
        <v>0</v>
      </c>
      <c r="AA5521" s="130">
        <f>AA5505</f>
        <v>0</v>
      </c>
      <c r="AB5521" s="665"/>
      <c r="AC5521" s="130">
        <f t="shared" ref="AC5521:AN5521" si="8161">AC5505</f>
        <v>0</v>
      </c>
      <c r="AD5521" s="665">
        <f>AD5505</f>
        <v>0</v>
      </c>
      <c r="AE5521" s="845">
        <f>AE5505</f>
        <v>0</v>
      </c>
      <c r="AF5521" s="844">
        <f t="shared" ref="AF5521:AH5521" si="8162">AF5505</f>
        <v>0</v>
      </c>
      <c r="AG5521" s="665">
        <f t="shared" si="8162"/>
        <v>-551</v>
      </c>
      <c r="AH5521" s="665" t="str">
        <f t="shared" si="8162"/>
        <v xml:space="preserve">0 </v>
      </c>
      <c r="AI5521" s="638">
        <f t="shared" si="8161"/>
        <v>0</v>
      </c>
      <c r="AJ5521" s="130">
        <f t="shared" si="8161"/>
        <v>0</v>
      </c>
      <c r="AK5521" s="130">
        <f t="shared" si="8161"/>
        <v>0</v>
      </c>
      <c r="AL5521" s="130">
        <f t="shared" si="8161"/>
        <v>0</v>
      </c>
      <c r="AM5521" s="130">
        <f t="shared" si="8161"/>
        <v>0</v>
      </c>
      <c r="AN5521" s="130">
        <f t="shared" si="8161"/>
        <v>0</v>
      </c>
      <c r="AO5521" s="665"/>
      <c r="AP5521" s="130">
        <f>AP5505</f>
        <v>0</v>
      </c>
      <c r="AQ5521" s="130">
        <f>AQ5505</f>
        <v>0</v>
      </c>
      <c r="AR5521" s="130">
        <f>AR5505</f>
        <v>0</v>
      </c>
      <c r="AS5521" s="130">
        <f>AS5505</f>
        <v>0</v>
      </c>
      <c r="AT5521" s="665"/>
      <c r="AU5521" s="130">
        <f t="shared" ref="AU5521:BE5521" si="8163">AU5505</f>
        <v>0</v>
      </c>
      <c r="AV5521" s="665">
        <f t="shared" ref="AV5521" si="8164">AV5505</f>
        <v>0</v>
      </c>
      <c r="AW5521" s="845">
        <f t="shared" si="8163"/>
        <v>0</v>
      </c>
      <c r="AX5521" s="314">
        <f t="shared" si="8163"/>
        <v>551</v>
      </c>
      <c r="AY5521" s="131">
        <f t="shared" si="8163"/>
        <v>0</v>
      </c>
      <c r="AZ5521" s="132">
        <f t="shared" si="8163"/>
        <v>-551</v>
      </c>
      <c r="BA5521" s="340">
        <f t="shared" si="8163"/>
        <v>-1</v>
      </c>
      <c r="BB5521" s="310">
        <f t="shared" si="8163"/>
        <v>551</v>
      </c>
      <c r="BC5521" s="131">
        <f t="shared" si="8163"/>
        <v>0</v>
      </c>
      <c r="BD5521" s="132">
        <f t="shared" si="8163"/>
        <v>-551</v>
      </c>
      <c r="BE5521" s="340">
        <f t="shared" si="8163"/>
        <v>-1</v>
      </c>
      <c r="BG5521" s="826"/>
      <c r="BH5521" s="607"/>
    </row>
    <row r="5522" spans="1:66" ht="12.75" customHeight="1" x14ac:dyDescent="0.25">
      <c r="A5522" s="222"/>
      <c r="C5522" s="116"/>
      <c r="D5522" s="620"/>
      <c r="F5522" s="117"/>
      <c r="G5522" s="690"/>
      <c r="H5522" s="878"/>
      <c r="I5522" s="397"/>
      <c r="J5522" s="380"/>
      <c r="K5522" s="453" t="s">
        <v>208</v>
      </c>
      <c r="L5522" s="731">
        <v>0</v>
      </c>
      <c r="M5522" s="732">
        <v>0</v>
      </c>
      <c r="N5522" s="929">
        <v>0</v>
      </c>
      <c r="O5522" s="530">
        <v>0</v>
      </c>
      <c r="P5522" s="530">
        <v>0</v>
      </c>
      <c r="Q5522" s="641">
        <v>0</v>
      </c>
      <c r="R5522" s="537">
        <v>0</v>
      </c>
      <c r="S5522" s="537">
        <v>0</v>
      </c>
      <c r="T5522" s="537">
        <v>0</v>
      </c>
      <c r="U5522" s="537">
        <v>0</v>
      </c>
      <c r="V5522" s="537">
        <v>0</v>
      </c>
      <c r="W5522" s="530"/>
      <c r="X5522" s="142">
        <v>0</v>
      </c>
      <c r="Y5522" s="142">
        <v>0</v>
      </c>
      <c r="Z5522" s="537">
        <v>0</v>
      </c>
      <c r="AA5522" s="537">
        <v>0</v>
      </c>
      <c r="AB5522" s="530"/>
      <c r="AC5522" s="142">
        <v>0</v>
      </c>
      <c r="AD5522" s="530">
        <v>0</v>
      </c>
      <c r="AE5522" s="842">
        <v>0</v>
      </c>
      <c r="AF5522" s="929">
        <v>0</v>
      </c>
      <c r="AG5522" s="530">
        <v>0</v>
      </c>
      <c r="AH5522" s="530">
        <v>0</v>
      </c>
      <c r="AI5522" s="641">
        <v>0</v>
      </c>
      <c r="AJ5522" s="537">
        <v>0</v>
      </c>
      <c r="AK5522" s="537">
        <v>0</v>
      </c>
      <c r="AL5522" s="537">
        <v>0</v>
      </c>
      <c r="AM5522" s="537">
        <v>0</v>
      </c>
      <c r="AN5522" s="537">
        <v>0</v>
      </c>
      <c r="AO5522" s="530"/>
      <c r="AP5522" s="142">
        <v>0</v>
      </c>
      <c r="AQ5522" s="142">
        <v>0</v>
      </c>
      <c r="AR5522" s="537">
        <v>0</v>
      </c>
      <c r="AS5522" s="537">
        <v>0</v>
      </c>
      <c r="AT5522" s="530"/>
      <c r="AU5522" s="142">
        <v>0</v>
      </c>
      <c r="AV5522" s="530">
        <v>0</v>
      </c>
      <c r="AW5522" s="842">
        <v>0</v>
      </c>
      <c r="AX5522" s="121">
        <v>0</v>
      </c>
      <c r="AY5522" s="111">
        <v>0</v>
      </c>
      <c r="AZ5522" s="111">
        <v>0</v>
      </c>
      <c r="BA5522" s="343">
        <v>0</v>
      </c>
      <c r="BB5522" s="324">
        <v>0</v>
      </c>
      <c r="BC5522" s="111">
        <v>0</v>
      </c>
      <c r="BD5522" s="111">
        <v>0</v>
      </c>
      <c r="BE5522" s="343">
        <v>0</v>
      </c>
      <c r="BG5522" s="826"/>
      <c r="BH5522" s="607"/>
    </row>
    <row r="5523" spans="1:66" ht="12.75" customHeight="1" x14ac:dyDescent="0.25">
      <c r="A5523" s="222"/>
      <c r="C5523" s="116"/>
      <c r="D5523" s="620"/>
      <c r="F5523" s="117"/>
      <c r="G5523" s="694"/>
      <c r="H5523" s="878"/>
      <c r="I5523" s="397"/>
      <c r="J5523" s="380"/>
      <c r="K5523" s="453" t="s">
        <v>96</v>
      </c>
      <c r="L5523" s="731">
        <v>0</v>
      </c>
      <c r="M5523" s="732">
        <v>0</v>
      </c>
      <c r="N5523" s="929">
        <v>0</v>
      </c>
      <c r="O5523" s="530">
        <v>0</v>
      </c>
      <c r="P5523" s="530">
        <v>0</v>
      </c>
      <c r="Q5523" s="641">
        <v>0</v>
      </c>
      <c r="R5523" s="537">
        <v>0</v>
      </c>
      <c r="S5523" s="537">
        <v>0</v>
      </c>
      <c r="T5523" s="537">
        <v>0</v>
      </c>
      <c r="U5523" s="537">
        <v>0</v>
      </c>
      <c r="V5523" s="537">
        <v>0</v>
      </c>
      <c r="W5523" s="530"/>
      <c r="X5523" s="142">
        <v>0</v>
      </c>
      <c r="Y5523" s="142">
        <v>0</v>
      </c>
      <c r="Z5523" s="537">
        <v>0</v>
      </c>
      <c r="AA5523" s="537">
        <v>0</v>
      </c>
      <c r="AB5523" s="530"/>
      <c r="AC5523" s="142">
        <v>0</v>
      </c>
      <c r="AD5523" s="530">
        <v>0</v>
      </c>
      <c r="AE5523" s="842">
        <v>0</v>
      </c>
      <c r="AF5523" s="929">
        <v>0</v>
      </c>
      <c r="AG5523" s="530">
        <v>0</v>
      </c>
      <c r="AH5523" s="530">
        <v>0</v>
      </c>
      <c r="AI5523" s="641">
        <v>0</v>
      </c>
      <c r="AJ5523" s="537">
        <v>0</v>
      </c>
      <c r="AK5523" s="537">
        <v>0</v>
      </c>
      <c r="AL5523" s="537">
        <v>0</v>
      </c>
      <c r="AM5523" s="537">
        <v>0</v>
      </c>
      <c r="AN5523" s="537">
        <v>0</v>
      </c>
      <c r="AO5523" s="530"/>
      <c r="AP5523" s="142">
        <v>0</v>
      </c>
      <c r="AQ5523" s="142">
        <v>0</v>
      </c>
      <c r="AR5523" s="537">
        <v>0</v>
      </c>
      <c r="AS5523" s="537">
        <v>0</v>
      </c>
      <c r="AT5523" s="530"/>
      <c r="AU5523" s="142">
        <v>0</v>
      </c>
      <c r="AV5523" s="530">
        <v>0</v>
      </c>
      <c r="AW5523" s="842">
        <v>0</v>
      </c>
      <c r="AX5523" s="121">
        <v>0</v>
      </c>
      <c r="AY5523" s="111">
        <v>0</v>
      </c>
      <c r="AZ5523" s="111">
        <v>0</v>
      </c>
      <c r="BA5523" s="343">
        <v>0</v>
      </c>
      <c r="BB5523" s="324">
        <v>0</v>
      </c>
      <c r="BC5523" s="111">
        <v>0</v>
      </c>
      <c r="BD5523" s="111">
        <v>0</v>
      </c>
      <c r="BE5523" s="343">
        <v>0</v>
      </c>
      <c r="BG5523" s="826"/>
      <c r="BH5523" s="607"/>
    </row>
    <row r="5524" spans="1:66" ht="12.75" customHeight="1" x14ac:dyDescent="0.25">
      <c r="A5524" s="222"/>
      <c r="C5524" s="116"/>
      <c r="D5524" s="620"/>
      <c r="F5524" s="117"/>
      <c r="G5524" s="694"/>
      <c r="H5524" s="878"/>
      <c r="I5524" s="397"/>
      <c r="J5524" s="380"/>
      <c r="K5524" s="453" t="s">
        <v>209</v>
      </c>
      <c r="L5524" s="731">
        <f t="shared" ref="L5524:V5525" si="8165">L5505</f>
        <v>551</v>
      </c>
      <c r="M5524" s="732">
        <f t="shared" si="8165"/>
        <v>551</v>
      </c>
      <c r="N5524" s="929">
        <f t="shared" ref="N5524:P5524" si="8166">N5505</f>
        <v>0</v>
      </c>
      <c r="O5524" s="530">
        <f t="shared" si="8166"/>
        <v>-551</v>
      </c>
      <c r="P5524" s="530" t="str">
        <f t="shared" si="8166"/>
        <v xml:space="preserve">0 </v>
      </c>
      <c r="Q5524" s="641">
        <f t="shared" si="8165"/>
        <v>0</v>
      </c>
      <c r="R5524" s="537">
        <f t="shared" si="8165"/>
        <v>0</v>
      </c>
      <c r="S5524" s="537">
        <f t="shared" si="8165"/>
        <v>0</v>
      </c>
      <c r="T5524" s="537">
        <f t="shared" si="8165"/>
        <v>0</v>
      </c>
      <c r="U5524" s="537">
        <f t="shared" si="8165"/>
        <v>0</v>
      </c>
      <c r="V5524" s="537">
        <f t="shared" si="8165"/>
        <v>0</v>
      </c>
      <c r="W5524" s="530"/>
      <c r="X5524" s="142">
        <f t="shared" ref="X5524:AA5525" si="8167">X5505</f>
        <v>0</v>
      </c>
      <c r="Y5524" s="142">
        <f t="shared" si="8167"/>
        <v>0</v>
      </c>
      <c r="Z5524" s="537">
        <f t="shared" si="8167"/>
        <v>0</v>
      </c>
      <c r="AA5524" s="537">
        <f t="shared" si="8167"/>
        <v>0</v>
      </c>
      <c r="AB5524" s="530"/>
      <c r="AC5524" s="142">
        <f t="shared" ref="AC5524:AN5525" si="8168">AC5505</f>
        <v>0</v>
      </c>
      <c r="AD5524" s="530">
        <f>AD5505</f>
        <v>0</v>
      </c>
      <c r="AE5524" s="842">
        <f>AE5505</f>
        <v>0</v>
      </c>
      <c r="AF5524" s="929">
        <f t="shared" ref="AF5524:AH5524" si="8169">AF5505</f>
        <v>0</v>
      </c>
      <c r="AG5524" s="530">
        <f t="shared" si="8169"/>
        <v>-551</v>
      </c>
      <c r="AH5524" s="530" t="str">
        <f t="shared" si="8169"/>
        <v xml:space="preserve">0 </v>
      </c>
      <c r="AI5524" s="641">
        <f t="shared" si="8168"/>
        <v>0</v>
      </c>
      <c r="AJ5524" s="537">
        <f t="shared" si="8168"/>
        <v>0</v>
      </c>
      <c r="AK5524" s="537">
        <f t="shared" si="8168"/>
        <v>0</v>
      </c>
      <c r="AL5524" s="537">
        <f t="shared" si="8168"/>
        <v>0</v>
      </c>
      <c r="AM5524" s="537">
        <f t="shared" si="8168"/>
        <v>0</v>
      </c>
      <c r="AN5524" s="537">
        <f t="shared" si="8168"/>
        <v>0</v>
      </c>
      <c r="AO5524" s="530"/>
      <c r="AP5524" s="142">
        <f t="shared" ref="AP5524:AS5525" si="8170">AP5505</f>
        <v>0</v>
      </c>
      <c r="AQ5524" s="142">
        <f t="shared" si="8170"/>
        <v>0</v>
      </c>
      <c r="AR5524" s="537">
        <f t="shared" si="8170"/>
        <v>0</v>
      </c>
      <c r="AS5524" s="537">
        <f t="shared" si="8170"/>
        <v>0</v>
      </c>
      <c r="AT5524" s="530"/>
      <c r="AU5524" s="142">
        <f t="shared" ref="AU5524:BE5524" si="8171">AU5505</f>
        <v>0</v>
      </c>
      <c r="AV5524" s="530">
        <f t="shared" ref="AV5524" si="8172">AV5505</f>
        <v>0</v>
      </c>
      <c r="AW5524" s="842">
        <f t="shared" si="8171"/>
        <v>0</v>
      </c>
      <c r="AX5524" s="121">
        <f t="shared" si="8171"/>
        <v>551</v>
      </c>
      <c r="AY5524" s="111">
        <f t="shared" si="8171"/>
        <v>0</v>
      </c>
      <c r="AZ5524" s="111">
        <f t="shared" si="8171"/>
        <v>-551</v>
      </c>
      <c r="BA5524" s="343">
        <f t="shared" si="8171"/>
        <v>-1</v>
      </c>
      <c r="BB5524" s="324">
        <f t="shared" si="8171"/>
        <v>551</v>
      </c>
      <c r="BC5524" s="111">
        <f t="shared" si="8171"/>
        <v>0</v>
      </c>
      <c r="BD5524" s="111">
        <f t="shared" si="8171"/>
        <v>-551</v>
      </c>
      <c r="BE5524" s="343">
        <f t="shared" si="8171"/>
        <v>-1</v>
      </c>
      <c r="BG5524" s="826"/>
      <c r="BH5524" s="607"/>
    </row>
    <row r="5525" spans="1:66" ht="12.75" customHeight="1" x14ac:dyDescent="0.25">
      <c r="A5525" s="222"/>
      <c r="C5525" s="116"/>
      <c r="D5525" s="620"/>
      <c r="F5525" s="117"/>
      <c r="G5525" s="694"/>
      <c r="H5525" s="878"/>
      <c r="I5525" s="397"/>
      <c r="J5525" s="380"/>
      <c r="K5525" s="453" t="s">
        <v>210</v>
      </c>
      <c r="L5525" s="731">
        <f t="shared" si="8165"/>
        <v>4037</v>
      </c>
      <c r="M5525" s="732">
        <f t="shared" si="8165"/>
        <v>4441</v>
      </c>
      <c r="N5525" s="929">
        <f t="shared" ref="N5525:P5525" si="8173">N5506</f>
        <v>0</v>
      </c>
      <c r="O5525" s="530">
        <f t="shared" si="8173"/>
        <v>-4037</v>
      </c>
      <c r="P5525" s="530" t="str">
        <f t="shared" si="8173"/>
        <v xml:space="preserve">0 </v>
      </c>
      <c r="Q5525" s="641">
        <f t="shared" si="8165"/>
        <v>0</v>
      </c>
      <c r="R5525" s="537">
        <f t="shared" si="8165"/>
        <v>0</v>
      </c>
      <c r="S5525" s="537">
        <f t="shared" si="8165"/>
        <v>0</v>
      </c>
      <c r="T5525" s="537">
        <f t="shared" si="8165"/>
        <v>0</v>
      </c>
      <c r="U5525" s="537">
        <f t="shared" si="8165"/>
        <v>0</v>
      </c>
      <c r="V5525" s="537">
        <f t="shared" si="8165"/>
        <v>0</v>
      </c>
      <c r="W5525" s="530"/>
      <c r="X5525" s="142">
        <f t="shared" si="8167"/>
        <v>0</v>
      </c>
      <c r="Y5525" s="142">
        <f t="shared" si="8167"/>
        <v>0</v>
      </c>
      <c r="Z5525" s="537">
        <f t="shared" si="8167"/>
        <v>0</v>
      </c>
      <c r="AA5525" s="537">
        <f t="shared" si="8167"/>
        <v>0</v>
      </c>
      <c r="AB5525" s="530"/>
      <c r="AC5525" s="142">
        <f t="shared" si="8168"/>
        <v>0</v>
      </c>
      <c r="AD5525" s="530">
        <f>AD5506</f>
        <v>0</v>
      </c>
      <c r="AE5525" s="842">
        <f>AE5506</f>
        <v>0</v>
      </c>
      <c r="AF5525" s="929">
        <f t="shared" ref="AF5525:AH5525" si="8174">AF5506</f>
        <v>0</v>
      </c>
      <c r="AG5525" s="530">
        <f t="shared" si="8174"/>
        <v>-4441</v>
      </c>
      <c r="AH5525" s="530" t="str">
        <f t="shared" si="8174"/>
        <v xml:space="preserve">0 </v>
      </c>
      <c r="AI5525" s="641">
        <f t="shared" si="8168"/>
        <v>0</v>
      </c>
      <c r="AJ5525" s="537">
        <f t="shared" si="8168"/>
        <v>0</v>
      </c>
      <c r="AK5525" s="537">
        <f t="shared" si="8168"/>
        <v>0</v>
      </c>
      <c r="AL5525" s="537">
        <f t="shared" si="8168"/>
        <v>0</v>
      </c>
      <c r="AM5525" s="537">
        <f t="shared" si="8168"/>
        <v>0</v>
      </c>
      <c r="AN5525" s="537">
        <f t="shared" si="8168"/>
        <v>0</v>
      </c>
      <c r="AO5525" s="530"/>
      <c r="AP5525" s="142">
        <f t="shared" si="8170"/>
        <v>0</v>
      </c>
      <c r="AQ5525" s="142">
        <f t="shared" si="8170"/>
        <v>0</v>
      </c>
      <c r="AR5525" s="537">
        <f t="shared" si="8170"/>
        <v>0</v>
      </c>
      <c r="AS5525" s="537">
        <f t="shared" si="8170"/>
        <v>0</v>
      </c>
      <c r="AT5525" s="530"/>
      <c r="AU5525" s="142">
        <f t="shared" ref="AU5525:BE5525" si="8175">AU5506</f>
        <v>0</v>
      </c>
      <c r="AV5525" s="530">
        <f t="shared" ref="AV5525" si="8176">AV5506</f>
        <v>0</v>
      </c>
      <c r="AW5525" s="842">
        <f t="shared" si="8175"/>
        <v>0</v>
      </c>
      <c r="AX5525" s="121">
        <f t="shared" si="8175"/>
        <v>4037</v>
      </c>
      <c r="AY5525" s="111">
        <f t="shared" si="8175"/>
        <v>0</v>
      </c>
      <c r="AZ5525" s="111">
        <f t="shared" si="8175"/>
        <v>-4037</v>
      </c>
      <c r="BA5525" s="343">
        <f t="shared" si="8175"/>
        <v>-1</v>
      </c>
      <c r="BB5525" s="324">
        <f t="shared" si="8175"/>
        <v>4441</v>
      </c>
      <c r="BC5525" s="111">
        <f t="shared" si="8175"/>
        <v>0</v>
      </c>
      <c r="BD5525" s="111">
        <f t="shared" si="8175"/>
        <v>-4441</v>
      </c>
      <c r="BE5525" s="343">
        <f t="shared" si="8175"/>
        <v>-1</v>
      </c>
      <c r="BG5525" s="826"/>
      <c r="BH5525" s="607"/>
    </row>
    <row r="5526" spans="1:66" ht="12.75" customHeight="1" x14ac:dyDescent="0.25">
      <c r="A5526" s="222"/>
      <c r="C5526" s="116"/>
      <c r="D5526" s="620"/>
      <c r="F5526" s="117"/>
      <c r="G5526" s="694"/>
      <c r="H5526" s="878"/>
      <c r="I5526" s="397"/>
      <c r="J5526" s="380"/>
      <c r="K5526" s="454" t="s">
        <v>53</v>
      </c>
      <c r="L5526" s="731">
        <v>0</v>
      </c>
      <c r="M5526" s="732">
        <v>0</v>
      </c>
      <c r="N5526" s="929">
        <v>0</v>
      </c>
      <c r="O5526" s="530">
        <v>0</v>
      </c>
      <c r="P5526" s="530">
        <v>0</v>
      </c>
      <c r="Q5526" s="641">
        <v>0</v>
      </c>
      <c r="R5526" s="537">
        <v>0</v>
      </c>
      <c r="S5526" s="537">
        <v>0</v>
      </c>
      <c r="T5526" s="537">
        <v>0</v>
      </c>
      <c r="U5526" s="537">
        <v>0</v>
      </c>
      <c r="V5526" s="537">
        <v>0</v>
      </c>
      <c r="W5526" s="530"/>
      <c r="X5526" s="142">
        <v>0</v>
      </c>
      <c r="Y5526" s="142">
        <v>0</v>
      </c>
      <c r="Z5526" s="537">
        <v>0</v>
      </c>
      <c r="AA5526" s="537">
        <v>0</v>
      </c>
      <c r="AB5526" s="530"/>
      <c r="AC5526" s="142">
        <v>0</v>
      </c>
      <c r="AD5526" s="530">
        <v>0</v>
      </c>
      <c r="AE5526" s="842">
        <v>0</v>
      </c>
      <c r="AF5526" s="929">
        <v>0</v>
      </c>
      <c r="AG5526" s="530">
        <v>0</v>
      </c>
      <c r="AH5526" s="530">
        <v>0</v>
      </c>
      <c r="AI5526" s="641">
        <v>0</v>
      </c>
      <c r="AJ5526" s="537">
        <v>0</v>
      </c>
      <c r="AK5526" s="537">
        <v>0</v>
      </c>
      <c r="AL5526" s="537">
        <v>0</v>
      </c>
      <c r="AM5526" s="537">
        <v>0</v>
      </c>
      <c r="AN5526" s="537">
        <v>0</v>
      </c>
      <c r="AO5526" s="530"/>
      <c r="AP5526" s="142">
        <v>0</v>
      </c>
      <c r="AQ5526" s="142">
        <v>0</v>
      </c>
      <c r="AR5526" s="537">
        <v>0</v>
      </c>
      <c r="AS5526" s="537">
        <v>0</v>
      </c>
      <c r="AT5526" s="530"/>
      <c r="AU5526" s="142">
        <v>0</v>
      </c>
      <c r="AV5526" s="530">
        <v>0</v>
      </c>
      <c r="AW5526" s="842">
        <v>0</v>
      </c>
      <c r="AX5526" s="121">
        <v>0</v>
      </c>
      <c r="AY5526" s="111">
        <v>0</v>
      </c>
      <c r="AZ5526" s="111">
        <v>0</v>
      </c>
      <c r="BA5526" s="343">
        <v>0</v>
      </c>
      <c r="BB5526" s="324">
        <v>0</v>
      </c>
      <c r="BC5526" s="111">
        <v>0</v>
      </c>
      <c r="BD5526" s="111">
        <v>0</v>
      </c>
      <c r="BE5526" s="343">
        <v>0</v>
      </c>
      <c r="BG5526" s="826"/>
      <c r="BH5526" s="607"/>
    </row>
    <row r="5527" spans="1:66" s="28" customFormat="1" ht="12.75" customHeight="1" x14ac:dyDescent="0.25">
      <c r="A5527" s="222"/>
      <c r="B5527" s="30"/>
      <c r="C5527" s="116"/>
      <c r="D5527" s="620"/>
      <c r="E5527" s="32"/>
      <c r="F5527" s="117"/>
      <c r="G5527" s="694"/>
      <c r="H5527" s="878"/>
      <c r="I5527" s="397"/>
      <c r="J5527" s="380"/>
      <c r="K5527" s="453"/>
      <c r="L5527" s="731"/>
      <c r="M5527" s="732"/>
      <c r="N5527" s="931"/>
      <c r="O5527" s="923"/>
      <c r="P5527" s="923"/>
      <c r="Q5527" s="641"/>
      <c r="R5527" s="537"/>
      <c r="S5527" s="537"/>
      <c r="T5527" s="537"/>
      <c r="U5527" s="537"/>
      <c r="V5527" s="537"/>
      <c r="W5527" s="531"/>
      <c r="X5527" s="141"/>
      <c r="Y5527" s="141"/>
      <c r="Z5527" s="552"/>
      <c r="AA5527" s="552"/>
      <c r="AB5527" s="531"/>
      <c r="AC5527" s="593"/>
      <c r="AD5527" s="923"/>
      <c r="AE5527" s="846"/>
      <c r="AF5527" s="931"/>
      <c r="AG5527" s="923"/>
      <c r="AH5527" s="923"/>
      <c r="AI5527" s="641"/>
      <c r="AJ5527" s="537"/>
      <c r="AK5527" s="537"/>
      <c r="AL5527" s="537"/>
      <c r="AM5527" s="537"/>
      <c r="AN5527" s="537"/>
      <c r="AO5527" s="531"/>
      <c r="AP5527" s="141"/>
      <c r="AQ5527" s="141"/>
      <c r="AR5527" s="552"/>
      <c r="AS5527" s="552"/>
      <c r="AT5527" s="531"/>
      <c r="AU5527" s="593"/>
      <c r="AV5527" s="923"/>
      <c r="AW5527" s="846"/>
      <c r="AX5527" s="121"/>
      <c r="AY5527" s="111"/>
      <c r="AZ5527" s="111"/>
      <c r="BA5527" s="343"/>
      <c r="BB5527" s="324"/>
      <c r="BC5527" s="111"/>
      <c r="BD5527" s="111"/>
      <c r="BE5527" s="343"/>
      <c r="BF5527" s="41"/>
      <c r="BG5527" s="826"/>
      <c r="BH5527" s="607"/>
      <c r="BI5527" s="41"/>
      <c r="BJ5527" s="41"/>
      <c r="BK5527" s="41"/>
      <c r="BL5527" s="41"/>
      <c r="BM5527" s="41"/>
      <c r="BN5527" s="41"/>
    </row>
    <row r="5528" spans="1:66" ht="12.75" customHeight="1" x14ac:dyDescent="0.25">
      <c r="A5528" s="222"/>
      <c r="C5528" s="116"/>
      <c r="D5528" s="620"/>
      <c r="F5528" s="117"/>
      <c r="G5528" s="694"/>
      <c r="H5528" s="878"/>
      <c r="I5528" s="397"/>
      <c r="J5528" s="380"/>
      <c r="K5528" s="453"/>
      <c r="L5528" s="731"/>
      <c r="M5528" s="732"/>
      <c r="N5528" s="931"/>
      <c r="O5528" s="923"/>
      <c r="P5528" s="923"/>
      <c r="Q5528" s="641"/>
      <c r="R5528" s="537"/>
      <c r="S5528" s="537"/>
      <c r="T5528" s="537"/>
      <c r="U5528" s="537"/>
      <c r="V5528" s="537"/>
      <c r="W5528" s="531"/>
      <c r="X5528" s="141"/>
      <c r="Y5528" s="141"/>
      <c r="Z5528" s="552"/>
      <c r="AA5528" s="552"/>
      <c r="AB5528" s="531"/>
      <c r="AC5528" s="593"/>
      <c r="AD5528" s="923"/>
      <c r="AE5528" s="846"/>
      <c r="AF5528" s="931"/>
      <c r="AG5528" s="923"/>
      <c r="AH5528" s="923"/>
      <c r="AI5528" s="641"/>
      <c r="AJ5528" s="537"/>
      <c r="AK5528" s="537"/>
      <c r="AL5528" s="537"/>
      <c r="AM5528" s="537"/>
      <c r="AN5528" s="537"/>
      <c r="AO5528" s="531"/>
      <c r="AP5528" s="141"/>
      <c r="AQ5528" s="141"/>
      <c r="AR5528" s="552"/>
      <c r="AS5528" s="552"/>
      <c r="AT5528" s="531"/>
      <c r="AU5528" s="593"/>
      <c r="AV5528" s="923"/>
      <c r="AW5528" s="846"/>
      <c r="AX5528" s="121"/>
      <c r="AY5528" s="111"/>
      <c r="AZ5528" s="111"/>
      <c r="BA5528" s="343"/>
      <c r="BB5528" s="324"/>
      <c r="BC5528" s="111"/>
      <c r="BD5528" s="111"/>
      <c r="BE5528" s="343"/>
      <c r="BG5528" s="826"/>
      <c r="BH5528" s="607"/>
    </row>
    <row r="5529" spans="1:66" ht="12.75" customHeight="1" x14ac:dyDescent="0.25">
      <c r="A5529" s="222"/>
      <c r="C5529" s="116"/>
      <c r="D5529" s="620"/>
      <c r="F5529" s="117"/>
      <c r="G5529" s="694"/>
      <c r="H5529" s="878"/>
      <c r="I5529" s="397"/>
      <c r="J5529" s="380"/>
      <c r="K5529" s="450" t="s">
        <v>6663</v>
      </c>
      <c r="L5529" s="731"/>
      <c r="M5529" s="732"/>
      <c r="N5529" s="931"/>
      <c r="O5529" s="923"/>
      <c r="P5529" s="923"/>
      <c r="Q5529" s="641"/>
      <c r="R5529" s="537"/>
      <c r="S5529" s="537"/>
      <c r="T5529" s="537"/>
      <c r="U5529" s="537"/>
      <c r="V5529" s="537"/>
      <c r="W5529" s="531"/>
      <c r="X5529" s="141"/>
      <c r="Y5529" s="141"/>
      <c r="Z5529" s="552"/>
      <c r="AA5529" s="552"/>
      <c r="AB5529" s="531"/>
      <c r="AC5529" s="593"/>
      <c r="AD5529" s="923"/>
      <c r="AE5529" s="846"/>
      <c r="AF5529" s="931"/>
      <c r="AG5529" s="923"/>
      <c r="AH5529" s="923"/>
      <c r="AI5529" s="641"/>
      <c r="AJ5529" s="537"/>
      <c r="AK5529" s="537"/>
      <c r="AL5529" s="537"/>
      <c r="AM5529" s="537"/>
      <c r="AN5529" s="537"/>
      <c r="AO5529" s="531"/>
      <c r="AP5529" s="141"/>
      <c r="AQ5529" s="141"/>
      <c r="AR5529" s="552"/>
      <c r="AS5529" s="552"/>
      <c r="AT5529" s="531"/>
      <c r="AU5529" s="593"/>
      <c r="AV5529" s="923"/>
      <c r="AW5529" s="846"/>
      <c r="AX5529" s="121"/>
      <c r="AY5529" s="111"/>
      <c r="AZ5529" s="111"/>
      <c r="BA5529" s="343"/>
      <c r="BB5529" s="324"/>
      <c r="BC5529" s="111"/>
      <c r="BD5529" s="111"/>
      <c r="BE5529" s="343"/>
      <c r="BG5529" s="826"/>
      <c r="BH5529" s="607"/>
    </row>
    <row r="5530" spans="1:66" ht="20.399999999999999" x14ac:dyDescent="0.25">
      <c r="A5530" s="222"/>
      <c r="C5530" s="116"/>
      <c r="D5530" s="620"/>
      <c r="F5530" s="117"/>
      <c r="G5530" s="694"/>
      <c r="H5530" s="878"/>
      <c r="I5530" s="397"/>
      <c r="J5530" s="380"/>
      <c r="K5530" s="451" t="s">
        <v>1860</v>
      </c>
      <c r="L5530" s="731"/>
      <c r="M5530" s="732"/>
      <c r="N5530" s="931"/>
      <c r="O5530" s="923"/>
      <c r="P5530" s="923"/>
      <c r="Q5530" s="641"/>
      <c r="R5530" s="537"/>
      <c r="S5530" s="537"/>
      <c r="T5530" s="537"/>
      <c r="U5530" s="537"/>
      <c r="V5530" s="537"/>
      <c r="W5530" s="531"/>
      <c r="X5530" s="141"/>
      <c r="Y5530" s="141"/>
      <c r="Z5530" s="552"/>
      <c r="AA5530" s="552"/>
      <c r="AB5530" s="531"/>
      <c r="AC5530" s="593"/>
      <c r="AD5530" s="923"/>
      <c r="AE5530" s="846"/>
      <c r="AF5530" s="931"/>
      <c r="AG5530" s="923"/>
      <c r="AH5530" s="923"/>
      <c r="AI5530" s="641"/>
      <c r="AJ5530" s="537"/>
      <c r="AK5530" s="537"/>
      <c r="AL5530" s="537"/>
      <c r="AM5530" s="537"/>
      <c r="AN5530" s="537"/>
      <c r="AO5530" s="531"/>
      <c r="AP5530" s="141"/>
      <c r="AQ5530" s="141"/>
      <c r="AR5530" s="552"/>
      <c r="AS5530" s="552"/>
      <c r="AT5530" s="531"/>
      <c r="AU5530" s="593"/>
      <c r="AV5530" s="923"/>
      <c r="AW5530" s="846"/>
      <c r="AX5530" s="121"/>
      <c r="AY5530" s="111"/>
      <c r="AZ5530" s="111"/>
      <c r="BA5530" s="343"/>
      <c r="BB5530" s="324"/>
      <c r="BC5530" s="111"/>
      <c r="BD5530" s="111"/>
      <c r="BE5530" s="343"/>
      <c r="BG5530" s="826"/>
      <c r="BH5530" s="607"/>
    </row>
    <row r="5531" spans="1:66" ht="12.75" customHeight="1" x14ac:dyDescent="0.25">
      <c r="A5531" s="222"/>
      <c r="C5531" s="116"/>
      <c r="D5531" s="620"/>
      <c r="F5531" s="117"/>
      <c r="G5531" s="694"/>
      <c r="H5531" s="878"/>
      <c r="I5531" s="397"/>
      <c r="J5531" s="380"/>
      <c r="K5531" s="408"/>
      <c r="L5531" s="731"/>
      <c r="M5531" s="732"/>
      <c r="N5531" s="931"/>
      <c r="O5531" s="923"/>
      <c r="P5531" s="923"/>
      <c r="Q5531" s="641"/>
      <c r="R5531" s="537"/>
      <c r="S5531" s="537"/>
      <c r="T5531" s="537"/>
      <c r="U5531" s="537"/>
      <c r="V5531" s="537"/>
      <c r="W5531" s="531"/>
      <c r="X5531" s="141"/>
      <c r="Y5531" s="141"/>
      <c r="Z5531" s="552"/>
      <c r="AA5531" s="552"/>
      <c r="AB5531" s="531"/>
      <c r="AC5531" s="593"/>
      <c r="AD5531" s="923"/>
      <c r="AE5531" s="846"/>
      <c r="AF5531" s="931"/>
      <c r="AG5531" s="923"/>
      <c r="AH5531" s="923"/>
      <c r="AI5531" s="641"/>
      <c r="AJ5531" s="537"/>
      <c r="AK5531" s="537"/>
      <c r="AL5531" s="537"/>
      <c r="AM5531" s="537"/>
      <c r="AN5531" s="537"/>
      <c r="AO5531" s="531"/>
      <c r="AP5531" s="141"/>
      <c r="AQ5531" s="141"/>
      <c r="AR5531" s="552"/>
      <c r="AS5531" s="552"/>
      <c r="AT5531" s="531"/>
      <c r="AU5531" s="593"/>
      <c r="AV5531" s="923"/>
      <c r="AW5531" s="846"/>
      <c r="AX5531" s="121"/>
      <c r="AY5531" s="111"/>
      <c r="AZ5531" s="111"/>
      <c r="BA5531" s="343"/>
      <c r="BB5531" s="324"/>
      <c r="BC5531" s="111"/>
      <c r="BD5531" s="111"/>
      <c r="BE5531" s="343"/>
      <c r="BG5531" s="826"/>
      <c r="BH5531" s="607"/>
    </row>
    <row r="5532" spans="1:66" ht="35.1" customHeight="1" x14ac:dyDescent="0.25">
      <c r="A5532" s="21" t="s">
        <v>6128</v>
      </c>
      <c r="B5532" s="112">
        <v>15</v>
      </c>
      <c r="C5532" s="116" t="s">
        <v>71</v>
      </c>
      <c r="D5532" s="623">
        <v>2015</v>
      </c>
      <c r="E5532" s="278"/>
      <c r="F5532" s="116"/>
      <c r="G5532" s="700">
        <v>1</v>
      </c>
      <c r="H5532" s="888" t="str">
        <f t="shared" ref="H5532:H5583" si="8177">LEFT(J5532,3)</f>
        <v>071</v>
      </c>
      <c r="I5532" s="580" t="s">
        <v>3266</v>
      </c>
      <c r="J5532" s="573" t="s">
        <v>2457</v>
      </c>
      <c r="K5532" s="408" t="s">
        <v>610</v>
      </c>
      <c r="L5532" s="738"/>
      <c r="M5532" s="739"/>
      <c r="N5532" s="932"/>
      <c r="O5532" s="125"/>
      <c r="P5532" s="125"/>
      <c r="Q5532" s="662"/>
      <c r="R5532" s="548"/>
      <c r="S5532" s="548"/>
      <c r="T5532" s="548"/>
      <c r="U5532" s="548"/>
      <c r="V5532" s="548"/>
      <c r="W5532" s="688"/>
      <c r="X5532" s="143"/>
      <c r="Y5532" s="143"/>
      <c r="Z5532" s="553"/>
      <c r="AA5532" s="553"/>
      <c r="AB5532" s="688"/>
      <c r="AC5532" s="594"/>
      <c r="AD5532" s="125"/>
      <c r="AE5532" s="848"/>
      <c r="AF5532" s="932"/>
      <c r="AG5532" s="125"/>
      <c r="AH5532" s="125"/>
      <c r="AI5532" s="642"/>
      <c r="AJ5532" s="538"/>
      <c r="AK5532" s="538"/>
      <c r="AL5532" s="538"/>
      <c r="AM5532" s="538"/>
      <c r="AN5532" s="538"/>
      <c r="AO5532" s="688"/>
      <c r="AP5532" s="143"/>
      <c r="AQ5532" s="143"/>
      <c r="AR5532" s="553"/>
      <c r="AS5532" s="553"/>
      <c r="AT5532" s="688"/>
      <c r="AU5532" s="594"/>
      <c r="AV5532" s="125"/>
      <c r="AW5532" s="848"/>
      <c r="AX5532" s="124"/>
      <c r="AY5532" s="6"/>
      <c r="AZ5532" s="26"/>
      <c r="BA5532" s="341"/>
      <c r="BB5532" s="311"/>
      <c r="BC5532" s="6"/>
      <c r="BD5532" s="26"/>
      <c r="BE5532" s="341"/>
      <c r="BG5532" s="826" t="str">
        <f>RIGHT(LEFT(I5532,3),2)&amp;"."&amp;RIGHT(LEFT(I5532,5),2)</f>
        <v>01.00</v>
      </c>
      <c r="BH5532" s="607" t="b">
        <f>COUNTIF('Codes SEC'!$B$2:$B$250,Ministres!BG5532)&gt;0</f>
        <v>1</v>
      </c>
    </row>
    <row r="5533" spans="1:66" ht="12.75" customHeight="1" x14ac:dyDescent="0.25">
      <c r="A5533" s="21"/>
      <c r="B5533" s="112"/>
      <c r="C5533" s="116"/>
      <c r="D5533" s="623"/>
      <c r="E5533" s="278"/>
      <c r="F5533" s="116"/>
      <c r="G5533" s="700"/>
      <c r="H5533" s="888"/>
      <c r="I5533" s="580"/>
      <c r="J5533" s="380"/>
      <c r="K5533" s="429" t="s">
        <v>20</v>
      </c>
      <c r="L5533" s="738">
        <v>1666</v>
      </c>
      <c r="M5533" s="752">
        <v>1730</v>
      </c>
      <c r="N5533" s="931"/>
      <c r="O5533" s="530">
        <f t="shared" ref="O5533:O5537" si="8178">IF(N5533&gt;L5533,"0 ",N5533-L5533)</f>
        <v>-1666</v>
      </c>
      <c r="P5533" s="530" t="str">
        <f t="shared" ref="P5533:P5537" si="8179">IF(N5533&lt;L5533,"0 ",N5533-L5533)</f>
        <v xml:space="preserve">0 </v>
      </c>
      <c r="Q5533" s="658"/>
      <c r="R5533" s="544"/>
      <c r="S5533" s="544"/>
      <c r="T5533" s="544"/>
      <c r="U5533" s="544"/>
      <c r="V5533" s="544"/>
      <c r="W5533" s="687"/>
      <c r="X5533" s="141"/>
      <c r="Y5533" s="141"/>
      <c r="Z5533" s="552"/>
      <c r="AA5533" s="552"/>
      <c r="AB5533" s="687"/>
      <c r="AC5533" s="593"/>
      <c r="AD5533" s="530">
        <f t="shared" ref="AD5533:AD5537" si="8180">X5533+Y5533+AC5533</f>
        <v>0</v>
      </c>
      <c r="AE5533" s="842">
        <f t="shared" ref="AE5533:AE5537" si="8181">N5533+AD5533</f>
        <v>0</v>
      </c>
      <c r="AF5533" s="931"/>
      <c r="AG5533" s="530">
        <f t="shared" ref="AG5533:AG5537" si="8182">IF(AF5533&gt;M5533,"0 ",AF5533-M5533)</f>
        <v>-1730</v>
      </c>
      <c r="AH5533" s="530" t="str">
        <f t="shared" ref="AH5533:AH5537" si="8183">IF(AF5533&lt;M5533,"0 ",AF5533-M5533)</f>
        <v xml:space="preserve">0 </v>
      </c>
      <c r="AI5533" s="641"/>
      <c r="AJ5533" s="537"/>
      <c r="AK5533" s="537"/>
      <c r="AL5533" s="537"/>
      <c r="AM5533" s="537"/>
      <c r="AN5533" s="537"/>
      <c r="AO5533" s="687"/>
      <c r="AP5533" s="141"/>
      <c r="AQ5533" s="141"/>
      <c r="AR5533" s="552"/>
      <c r="AS5533" s="552"/>
      <c r="AT5533" s="687"/>
      <c r="AU5533" s="593"/>
      <c r="AV5533" s="530">
        <f t="shared" ref="AV5533:AV5537" si="8184">AP5533+AQ5533+AU5533</f>
        <v>0</v>
      </c>
      <c r="AW5533" s="842">
        <f t="shared" ref="AW5533:AW5537" si="8185">AF5533+AV5533</f>
        <v>0</v>
      </c>
      <c r="AX5533" s="124">
        <f>L5533</f>
        <v>1666</v>
      </c>
      <c r="AY5533" s="5">
        <f>AE5533</f>
        <v>0</v>
      </c>
      <c r="AZ5533" s="26">
        <f>AY5533-AX5533</f>
        <v>-1666</v>
      </c>
      <c r="BA5533" s="341">
        <f>AZ5533/AX5533</f>
        <v>-1</v>
      </c>
      <c r="BB5533" s="311">
        <f>M5533</f>
        <v>1730</v>
      </c>
      <c r="BC5533" s="5">
        <f>AW5533</f>
        <v>0</v>
      </c>
      <c r="BD5533" s="26">
        <f>BC5533-BB5533</f>
        <v>-1730</v>
      </c>
      <c r="BE5533" s="341">
        <f>BD5533/BB5533</f>
        <v>-1</v>
      </c>
      <c r="BG5533" s="826"/>
      <c r="BH5533" s="607"/>
    </row>
    <row r="5534" spans="1:66" ht="12.75" customHeight="1" x14ac:dyDescent="0.25">
      <c r="A5534" s="21"/>
      <c r="B5534" s="112"/>
      <c r="C5534" s="116"/>
      <c r="D5534" s="623"/>
      <c r="E5534" s="278"/>
      <c r="F5534" s="116"/>
      <c r="G5534" s="700"/>
      <c r="H5534" s="888"/>
      <c r="I5534" s="580"/>
      <c r="J5534" s="380"/>
      <c r="K5534" s="429" t="s">
        <v>85</v>
      </c>
      <c r="L5534" s="738">
        <v>46</v>
      </c>
      <c r="M5534" s="752">
        <v>46</v>
      </c>
      <c r="N5534" s="931"/>
      <c r="O5534" s="530">
        <f t="shared" si="8178"/>
        <v>-46</v>
      </c>
      <c r="P5534" s="530" t="str">
        <f t="shared" si="8179"/>
        <v xml:space="preserve">0 </v>
      </c>
      <c r="Q5534" s="658"/>
      <c r="R5534" s="544"/>
      <c r="S5534" s="544"/>
      <c r="T5534" s="544"/>
      <c r="U5534" s="544"/>
      <c r="V5534" s="544"/>
      <c r="W5534" s="687"/>
      <c r="X5534" s="141"/>
      <c r="Y5534" s="141"/>
      <c r="Z5534" s="552"/>
      <c r="AA5534" s="552"/>
      <c r="AB5534" s="687"/>
      <c r="AC5534" s="593"/>
      <c r="AD5534" s="530">
        <f t="shared" si="8180"/>
        <v>0</v>
      </c>
      <c r="AE5534" s="842">
        <f t="shared" si="8181"/>
        <v>0</v>
      </c>
      <c r="AF5534" s="931"/>
      <c r="AG5534" s="530">
        <f t="shared" si="8182"/>
        <v>-46</v>
      </c>
      <c r="AH5534" s="530" t="str">
        <f t="shared" si="8183"/>
        <v xml:space="preserve">0 </v>
      </c>
      <c r="AI5534" s="641"/>
      <c r="AJ5534" s="537"/>
      <c r="AK5534" s="537"/>
      <c r="AL5534" s="537"/>
      <c r="AM5534" s="537"/>
      <c r="AN5534" s="537"/>
      <c r="AO5534" s="687"/>
      <c r="AP5534" s="141"/>
      <c r="AQ5534" s="141"/>
      <c r="AR5534" s="552"/>
      <c r="AS5534" s="552"/>
      <c r="AT5534" s="687"/>
      <c r="AU5534" s="593"/>
      <c r="AV5534" s="530">
        <f t="shared" si="8184"/>
        <v>0</v>
      </c>
      <c r="AW5534" s="842">
        <f t="shared" si="8185"/>
        <v>0</v>
      </c>
      <c r="AX5534" s="124">
        <f>L5534</f>
        <v>46</v>
      </c>
      <c r="AY5534" s="5">
        <f>AE5534</f>
        <v>0</v>
      </c>
      <c r="AZ5534" s="26">
        <f>AY5534-AX5534</f>
        <v>-46</v>
      </c>
      <c r="BA5534" s="341">
        <f>AZ5534/AX5534</f>
        <v>-1</v>
      </c>
      <c r="BB5534" s="311">
        <f>M5534</f>
        <v>46</v>
      </c>
      <c r="BC5534" s="5">
        <f>AW5534</f>
        <v>0</v>
      </c>
      <c r="BD5534" s="26">
        <f>BC5534-BB5534</f>
        <v>-46</v>
      </c>
      <c r="BE5534" s="341">
        <f>BD5534/BB5534</f>
        <v>-1</v>
      </c>
      <c r="BG5534" s="826"/>
      <c r="BH5534" s="607"/>
    </row>
    <row r="5535" spans="1:66" ht="12.75" customHeight="1" x14ac:dyDescent="0.25">
      <c r="A5535" s="21"/>
      <c r="B5535" s="112"/>
      <c r="C5535" s="116"/>
      <c r="D5535" s="623"/>
      <c r="E5535" s="278"/>
      <c r="F5535" s="116"/>
      <c r="G5535" s="700"/>
      <c r="H5535" s="888"/>
      <c r="I5535" s="580"/>
      <c r="J5535" s="380"/>
      <c r="K5535" s="429" t="s">
        <v>86</v>
      </c>
      <c r="L5535" s="731">
        <v>1712</v>
      </c>
      <c r="M5535" s="732">
        <v>1776</v>
      </c>
      <c r="N5535" s="931"/>
      <c r="O5535" s="530">
        <f t="shared" si="8178"/>
        <v>-1712</v>
      </c>
      <c r="P5535" s="530" t="str">
        <f t="shared" si="8179"/>
        <v xml:space="preserve">0 </v>
      </c>
      <c r="Q5535" s="658"/>
      <c r="R5535" s="544"/>
      <c r="S5535" s="544"/>
      <c r="T5535" s="544"/>
      <c r="U5535" s="544"/>
      <c r="V5535" s="544"/>
      <c r="W5535" s="687"/>
      <c r="X5535" s="141">
        <f t="shared" ref="X5535:AC5535" si="8186">X5533+X5534</f>
        <v>0</v>
      </c>
      <c r="Y5535" s="141">
        <f t="shared" si="8186"/>
        <v>0</v>
      </c>
      <c r="Z5535" s="552"/>
      <c r="AA5535" s="552"/>
      <c r="AB5535" s="687"/>
      <c r="AC5535" s="593">
        <f t="shared" si="8186"/>
        <v>0</v>
      </c>
      <c r="AD5535" s="530">
        <f t="shared" si="8180"/>
        <v>0</v>
      </c>
      <c r="AE5535" s="842">
        <f t="shared" si="8181"/>
        <v>0</v>
      </c>
      <c r="AF5535" s="931"/>
      <c r="AG5535" s="530">
        <f t="shared" si="8182"/>
        <v>-1776</v>
      </c>
      <c r="AH5535" s="530" t="str">
        <f t="shared" si="8183"/>
        <v xml:space="preserve">0 </v>
      </c>
      <c r="AI5535" s="641"/>
      <c r="AJ5535" s="537"/>
      <c r="AK5535" s="537"/>
      <c r="AL5535" s="537"/>
      <c r="AM5535" s="537"/>
      <c r="AN5535" s="537"/>
      <c r="AO5535" s="687"/>
      <c r="AP5535" s="141">
        <f t="shared" ref="AP5535:AU5535" si="8187">AP5533+AP5534</f>
        <v>0</v>
      </c>
      <c r="AQ5535" s="141">
        <f t="shared" si="8187"/>
        <v>0</v>
      </c>
      <c r="AR5535" s="552"/>
      <c r="AS5535" s="552"/>
      <c r="AT5535" s="687"/>
      <c r="AU5535" s="593">
        <f t="shared" si="8187"/>
        <v>0</v>
      </c>
      <c r="AV5535" s="530">
        <f t="shared" si="8184"/>
        <v>0</v>
      </c>
      <c r="AW5535" s="842">
        <f t="shared" si="8185"/>
        <v>0</v>
      </c>
      <c r="AX5535" s="124">
        <f>AX5533+AX5534</f>
        <v>1712</v>
      </c>
      <c r="AY5535" s="5">
        <f>AY5533+AY5534</f>
        <v>0</v>
      </c>
      <c r="AZ5535" s="26">
        <f>AZ5533+AZ5534</f>
        <v>-1712</v>
      </c>
      <c r="BA5535" s="341">
        <f>AZ5535/AX5535</f>
        <v>-1</v>
      </c>
      <c r="BB5535" s="311">
        <f>BB5533+BB5534</f>
        <v>1776</v>
      </c>
      <c r="BC5535" s="5">
        <f>BC5533+BC5534</f>
        <v>0</v>
      </c>
      <c r="BD5535" s="26">
        <f>BD5533+BD5534</f>
        <v>-1776</v>
      </c>
      <c r="BE5535" s="341">
        <f>BD5535/BB5535</f>
        <v>-1</v>
      </c>
      <c r="BG5535" s="826"/>
      <c r="BH5535" s="607"/>
    </row>
    <row r="5536" spans="1:66" ht="12.75" customHeight="1" x14ac:dyDescent="0.25">
      <c r="A5536" s="21"/>
      <c r="B5536" s="112"/>
      <c r="C5536" s="116"/>
      <c r="D5536" s="623"/>
      <c r="E5536" s="278"/>
      <c r="F5536" s="116">
        <v>13</v>
      </c>
      <c r="G5536" s="700"/>
      <c r="H5536" s="888"/>
      <c r="I5536" s="580"/>
      <c r="J5536" s="380"/>
      <c r="K5536" s="430" t="s">
        <v>87</v>
      </c>
      <c r="L5536" s="733">
        <v>31</v>
      </c>
      <c r="M5536" s="753">
        <v>31</v>
      </c>
      <c r="N5536" s="931"/>
      <c r="O5536" s="530">
        <f t="shared" si="8178"/>
        <v>-31</v>
      </c>
      <c r="P5536" s="530" t="str">
        <f t="shared" si="8179"/>
        <v xml:space="preserve">0 </v>
      </c>
      <c r="Q5536" s="658"/>
      <c r="R5536" s="544"/>
      <c r="S5536" s="544"/>
      <c r="T5536" s="544"/>
      <c r="U5536" s="544"/>
      <c r="V5536" s="544"/>
      <c r="W5536" s="687" t="str">
        <f>IF(SUM(Q5536:V5536)=X5536,"OK",SUM(Q5536:V5536)-X5536)</f>
        <v>OK</v>
      </c>
      <c r="X5536" s="141"/>
      <c r="Y5536" s="141"/>
      <c r="Z5536" s="552"/>
      <c r="AA5536" s="552"/>
      <c r="AB5536" s="687" t="str">
        <f>IF(SUM(Z5536:AA5536)=AC5536,"OK",SUM(Z5536:AA5536)-AC5536)</f>
        <v>OK</v>
      </c>
      <c r="AC5536" s="593"/>
      <c r="AD5536" s="530">
        <f t="shared" si="8180"/>
        <v>0</v>
      </c>
      <c r="AE5536" s="842">
        <f t="shared" si="8181"/>
        <v>0</v>
      </c>
      <c r="AF5536" s="931"/>
      <c r="AG5536" s="530">
        <f t="shared" si="8182"/>
        <v>-31</v>
      </c>
      <c r="AH5536" s="530" t="str">
        <f t="shared" si="8183"/>
        <v xml:space="preserve">0 </v>
      </c>
      <c r="AI5536" s="641"/>
      <c r="AJ5536" s="537"/>
      <c r="AK5536" s="537"/>
      <c r="AL5536" s="537"/>
      <c r="AM5536" s="537"/>
      <c r="AN5536" s="537"/>
      <c r="AO5536" s="687" t="str">
        <f>IF(SUM(AI5536:AN5536)=AP5536,"OK",SUM(AI5536:AN5536)-AP5536)</f>
        <v>OK</v>
      </c>
      <c r="AP5536" s="141"/>
      <c r="AQ5536" s="141"/>
      <c r="AR5536" s="552"/>
      <c r="AS5536" s="552"/>
      <c r="AT5536" s="687" t="str">
        <f>IF(SUM(AR5536:AS5536)=AU5536,"OK",SUM(AR5536:AS5536)-AU5536)</f>
        <v>OK</v>
      </c>
      <c r="AU5536" s="593"/>
      <c r="AV5536" s="530">
        <f t="shared" si="8184"/>
        <v>0</v>
      </c>
      <c r="AW5536" s="842">
        <f t="shared" si="8185"/>
        <v>0</v>
      </c>
      <c r="AX5536" s="115">
        <f>L5536</f>
        <v>31</v>
      </c>
      <c r="AY5536" s="5">
        <f>AE5536</f>
        <v>0</v>
      </c>
      <c r="AZ5536" s="7">
        <f>AY5536-AX5536</f>
        <v>-31</v>
      </c>
      <c r="BA5536" s="335">
        <f>AZ5536/AX5536</f>
        <v>-1</v>
      </c>
      <c r="BB5536" s="23">
        <f>M5536</f>
        <v>31</v>
      </c>
      <c r="BC5536" s="5">
        <f>AW5536</f>
        <v>0</v>
      </c>
      <c r="BD5536" s="7">
        <f>BC5536-BB5536</f>
        <v>-31</v>
      </c>
      <c r="BE5536" s="335">
        <f>BD5536/BB5536</f>
        <v>-1</v>
      </c>
      <c r="BG5536" s="826"/>
      <c r="BH5536" s="607"/>
    </row>
    <row r="5537" spans="1:60" ht="12.75" customHeight="1" x14ac:dyDescent="0.25">
      <c r="A5537" s="21"/>
      <c r="B5537" s="112"/>
      <c r="C5537" s="116"/>
      <c r="D5537" s="623"/>
      <c r="E5537" s="278"/>
      <c r="F5537" s="116"/>
      <c r="G5537" s="700"/>
      <c r="H5537" s="888"/>
      <c r="I5537" s="580"/>
      <c r="J5537" s="380"/>
      <c r="K5537" s="463" t="s">
        <v>214</v>
      </c>
      <c r="L5537" s="731">
        <v>1681</v>
      </c>
      <c r="M5537" s="732">
        <v>1745</v>
      </c>
      <c r="N5537" s="931"/>
      <c r="O5537" s="530">
        <f t="shared" si="8178"/>
        <v>-1681</v>
      </c>
      <c r="P5537" s="530" t="str">
        <f t="shared" si="8179"/>
        <v xml:space="preserve">0 </v>
      </c>
      <c r="Q5537" s="658"/>
      <c r="R5537" s="544"/>
      <c r="S5537" s="544"/>
      <c r="T5537" s="544"/>
      <c r="U5537" s="544"/>
      <c r="V5537" s="544"/>
      <c r="W5537" s="687"/>
      <c r="X5537" s="141">
        <f t="shared" ref="X5537:AC5537" si="8188">X5535-X5536</f>
        <v>0</v>
      </c>
      <c r="Y5537" s="141">
        <f t="shared" si="8188"/>
        <v>0</v>
      </c>
      <c r="Z5537" s="552"/>
      <c r="AA5537" s="552"/>
      <c r="AB5537" s="687"/>
      <c r="AC5537" s="593">
        <f t="shared" si="8188"/>
        <v>0</v>
      </c>
      <c r="AD5537" s="530">
        <f t="shared" si="8180"/>
        <v>0</v>
      </c>
      <c r="AE5537" s="842">
        <f t="shared" si="8181"/>
        <v>0</v>
      </c>
      <c r="AF5537" s="931"/>
      <c r="AG5537" s="530">
        <f t="shared" si="8182"/>
        <v>-1745</v>
      </c>
      <c r="AH5537" s="530" t="str">
        <f t="shared" si="8183"/>
        <v xml:space="preserve">0 </v>
      </c>
      <c r="AI5537" s="641"/>
      <c r="AJ5537" s="537"/>
      <c r="AK5537" s="537"/>
      <c r="AL5537" s="537"/>
      <c r="AM5537" s="537"/>
      <c r="AN5537" s="537"/>
      <c r="AO5537" s="687"/>
      <c r="AP5537" s="141">
        <f t="shared" ref="AP5537:AU5537" si="8189">AP5535-AP5536</f>
        <v>0</v>
      </c>
      <c r="AQ5537" s="141">
        <f t="shared" si="8189"/>
        <v>0</v>
      </c>
      <c r="AR5537" s="552"/>
      <c r="AS5537" s="552"/>
      <c r="AT5537" s="687"/>
      <c r="AU5537" s="593">
        <f t="shared" si="8189"/>
        <v>0</v>
      </c>
      <c r="AV5537" s="530">
        <f t="shared" si="8184"/>
        <v>0</v>
      </c>
      <c r="AW5537" s="842">
        <f t="shared" si="8185"/>
        <v>0</v>
      </c>
      <c r="AX5537" s="124">
        <f>AX5535-AX5536</f>
        <v>1681</v>
      </c>
      <c r="AY5537" s="5">
        <f>AY5535-AY5536</f>
        <v>0</v>
      </c>
      <c r="AZ5537" s="26">
        <f>AZ5535-AZ5536</f>
        <v>-1681</v>
      </c>
      <c r="BA5537" s="341">
        <f>AZ5537/AX5537</f>
        <v>-1</v>
      </c>
      <c r="BB5537" s="311">
        <f>BB5535-BB5536</f>
        <v>1745</v>
      </c>
      <c r="BC5537" s="5">
        <f>BC5535-BC5536</f>
        <v>0</v>
      </c>
      <c r="BD5537" s="26">
        <f>BD5535-BD5536</f>
        <v>-1745</v>
      </c>
      <c r="BE5537" s="341">
        <f>BD5537/BB5537</f>
        <v>-1</v>
      </c>
      <c r="BG5537" s="826"/>
      <c r="BH5537" s="607"/>
    </row>
    <row r="5538" spans="1:60" ht="12.75" customHeight="1" x14ac:dyDescent="0.25">
      <c r="A5538" s="222"/>
      <c r="C5538" s="116"/>
      <c r="D5538" s="620"/>
      <c r="F5538" s="117"/>
      <c r="G5538" s="694"/>
      <c r="H5538" s="878"/>
      <c r="I5538" s="397"/>
      <c r="J5538" s="380"/>
      <c r="K5538" s="486"/>
      <c r="L5538" s="731"/>
      <c r="M5538" s="732"/>
      <c r="N5538" s="931"/>
      <c r="O5538" s="923"/>
      <c r="P5538" s="923"/>
      <c r="Q5538" s="641"/>
      <c r="R5538" s="537"/>
      <c r="S5538" s="537"/>
      <c r="T5538" s="537"/>
      <c r="U5538" s="537"/>
      <c r="V5538" s="537"/>
      <c r="W5538" s="531"/>
      <c r="X5538" s="141"/>
      <c r="Y5538" s="141"/>
      <c r="Z5538" s="552"/>
      <c r="AA5538" s="552"/>
      <c r="AB5538" s="531"/>
      <c r="AC5538" s="593"/>
      <c r="AD5538" s="923"/>
      <c r="AE5538" s="846"/>
      <c r="AF5538" s="931"/>
      <c r="AG5538" s="923"/>
      <c r="AH5538" s="923"/>
      <c r="AI5538" s="641"/>
      <c r="AJ5538" s="537"/>
      <c r="AK5538" s="537"/>
      <c r="AL5538" s="537"/>
      <c r="AM5538" s="537"/>
      <c r="AN5538" s="537"/>
      <c r="AO5538" s="531"/>
      <c r="AP5538" s="141"/>
      <c r="AQ5538" s="141"/>
      <c r="AR5538" s="552"/>
      <c r="AS5538" s="552"/>
      <c r="AT5538" s="531"/>
      <c r="AU5538" s="593"/>
      <c r="AV5538" s="923"/>
      <c r="AW5538" s="846"/>
      <c r="AX5538" s="121"/>
      <c r="AY5538" s="111"/>
      <c r="AZ5538" s="111"/>
      <c r="BA5538" s="343"/>
      <c r="BB5538" s="324"/>
      <c r="BC5538" s="111"/>
      <c r="BD5538" s="111"/>
      <c r="BE5538" s="343"/>
      <c r="BG5538" s="826"/>
      <c r="BH5538" s="607"/>
    </row>
    <row r="5539" spans="1:60" ht="12.75" customHeight="1" x14ac:dyDescent="0.25">
      <c r="A5539" s="222"/>
      <c r="C5539" s="116"/>
      <c r="D5539" s="620"/>
      <c r="F5539" s="117"/>
      <c r="G5539" s="694"/>
      <c r="H5539" s="878"/>
      <c r="I5539" s="397"/>
      <c r="J5539" s="380"/>
      <c r="K5539" s="410" t="s">
        <v>48</v>
      </c>
      <c r="L5539" s="731"/>
      <c r="M5539" s="732"/>
      <c r="N5539" s="931"/>
      <c r="O5539" s="923"/>
      <c r="P5539" s="923"/>
      <c r="Q5539" s="641"/>
      <c r="R5539" s="537"/>
      <c r="S5539" s="537"/>
      <c r="T5539" s="537"/>
      <c r="U5539" s="537"/>
      <c r="V5539" s="537"/>
      <c r="W5539" s="531"/>
      <c r="X5539" s="141"/>
      <c r="Y5539" s="141"/>
      <c r="Z5539" s="552"/>
      <c r="AA5539" s="552"/>
      <c r="AB5539" s="531"/>
      <c r="AC5539" s="593"/>
      <c r="AD5539" s="923"/>
      <c r="AE5539" s="846"/>
      <c r="AF5539" s="931"/>
      <c r="AG5539" s="923"/>
      <c r="AH5539" s="923"/>
      <c r="AI5539" s="641"/>
      <c r="AJ5539" s="537"/>
      <c r="AK5539" s="537"/>
      <c r="AL5539" s="537"/>
      <c r="AM5539" s="537"/>
      <c r="AN5539" s="537"/>
      <c r="AO5539" s="531"/>
      <c r="AP5539" s="141"/>
      <c r="AQ5539" s="141"/>
      <c r="AR5539" s="552"/>
      <c r="AS5539" s="552"/>
      <c r="AT5539" s="531"/>
      <c r="AU5539" s="593"/>
      <c r="AV5539" s="923"/>
      <c r="AW5539" s="846"/>
      <c r="AX5539" s="121"/>
      <c r="AY5539" s="111"/>
      <c r="AZ5539" s="111"/>
      <c r="BA5539" s="343"/>
      <c r="BB5539" s="324"/>
      <c r="BC5539" s="111"/>
      <c r="BD5539" s="111"/>
      <c r="BE5539" s="343"/>
      <c r="BG5539" s="826"/>
      <c r="BH5539" s="607"/>
    </row>
    <row r="5540" spans="1:60" ht="12.75" customHeight="1" x14ac:dyDescent="0.25">
      <c r="A5540" s="222"/>
      <c r="C5540" s="116"/>
      <c r="D5540" s="620"/>
      <c r="F5540" s="117"/>
      <c r="G5540" s="694"/>
      <c r="H5540" s="878"/>
      <c r="I5540" s="397"/>
      <c r="J5540" s="380"/>
      <c r="K5540" s="408"/>
      <c r="L5540" s="731"/>
      <c r="M5540" s="732"/>
      <c r="N5540" s="931"/>
      <c r="O5540" s="923"/>
      <c r="P5540" s="923"/>
      <c r="Q5540" s="641"/>
      <c r="R5540" s="537"/>
      <c r="S5540" s="537"/>
      <c r="T5540" s="537"/>
      <c r="U5540" s="537"/>
      <c r="V5540" s="537"/>
      <c r="W5540" s="531"/>
      <c r="X5540" s="141"/>
      <c r="Y5540" s="141"/>
      <c r="Z5540" s="552"/>
      <c r="AA5540" s="552"/>
      <c r="AB5540" s="531"/>
      <c r="AC5540" s="593"/>
      <c r="AD5540" s="923"/>
      <c r="AE5540" s="846"/>
      <c r="AF5540" s="931"/>
      <c r="AG5540" s="923"/>
      <c r="AH5540" s="923"/>
      <c r="AI5540" s="641"/>
      <c r="AJ5540" s="537"/>
      <c r="AK5540" s="537"/>
      <c r="AL5540" s="537"/>
      <c r="AM5540" s="537"/>
      <c r="AN5540" s="537"/>
      <c r="AO5540" s="531"/>
      <c r="AP5540" s="141"/>
      <c r="AQ5540" s="141"/>
      <c r="AR5540" s="552"/>
      <c r="AS5540" s="552"/>
      <c r="AT5540" s="531"/>
      <c r="AU5540" s="593"/>
      <c r="AV5540" s="923"/>
      <c r="AW5540" s="846"/>
      <c r="AX5540" s="121"/>
      <c r="AY5540" s="111"/>
      <c r="AZ5540" s="111"/>
      <c r="BA5540" s="343"/>
      <c r="BB5540" s="324"/>
      <c r="BC5540" s="111"/>
      <c r="BD5540" s="111"/>
      <c r="BE5540" s="343"/>
      <c r="BG5540" s="826"/>
      <c r="BH5540" s="607"/>
    </row>
    <row r="5541" spans="1:60" ht="35.1" customHeight="1" x14ac:dyDescent="0.25">
      <c r="A5541" s="193" t="s">
        <v>6128</v>
      </c>
      <c r="B5541" s="583">
        <v>15</v>
      </c>
      <c r="C5541" s="120" t="s">
        <v>71</v>
      </c>
      <c r="D5541" s="623">
        <v>2015</v>
      </c>
      <c r="E5541" s="604"/>
      <c r="F5541" s="192"/>
      <c r="G5541" s="697">
        <v>1</v>
      </c>
      <c r="H5541" s="890" t="str">
        <f t="shared" si="8177"/>
        <v>071</v>
      </c>
      <c r="I5541" s="585">
        <v>81211000</v>
      </c>
      <c r="J5541" s="380" t="s">
        <v>4327</v>
      </c>
      <c r="K5541" s="422" t="s">
        <v>4328</v>
      </c>
      <c r="L5541" s="731"/>
      <c r="M5541" s="732"/>
      <c r="N5541" s="931"/>
      <c r="O5541" s="923"/>
      <c r="P5541" s="923"/>
      <c r="Q5541" s="641"/>
      <c r="R5541" s="537"/>
      <c r="S5541" s="537"/>
      <c r="T5541" s="537"/>
      <c r="U5541" s="537"/>
      <c r="V5541" s="537"/>
      <c r="W5541" s="531"/>
      <c r="X5541" s="141"/>
      <c r="Y5541" s="141"/>
      <c r="Z5541" s="552"/>
      <c r="AA5541" s="552"/>
      <c r="AB5541" s="531"/>
      <c r="AC5541" s="593"/>
      <c r="AD5541" s="923"/>
      <c r="AE5541" s="846"/>
      <c r="AF5541" s="931"/>
      <c r="AG5541" s="923"/>
      <c r="AH5541" s="923"/>
      <c r="AI5541" s="641"/>
      <c r="AJ5541" s="537"/>
      <c r="AK5541" s="537"/>
      <c r="AL5541" s="537"/>
      <c r="AM5541" s="537"/>
      <c r="AN5541" s="537"/>
      <c r="AO5541" s="531"/>
      <c r="AP5541" s="141"/>
      <c r="AQ5541" s="141"/>
      <c r="AR5541" s="552"/>
      <c r="AS5541" s="552"/>
      <c r="AT5541" s="531"/>
      <c r="AU5541" s="593"/>
      <c r="AV5541" s="923"/>
      <c r="AW5541" s="846"/>
      <c r="AX5541" s="121"/>
      <c r="AY5541" s="111"/>
      <c r="AZ5541" s="111"/>
      <c r="BA5541" s="343"/>
      <c r="BB5541" s="324"/>
      <c r="BC5541" s="111"/>
      <c r="BD5541" s="111"/>
      <c r="BE5541" s="343"/>
      <c r="BG5541" s="826" t="str">
        <f>RIGHT(LEFT(I5541,3),2)&amp;"."&amp;RIGHT(LEFT(I5541,5),2)</f>
        <v>12.11</v>
      </c>
      <c r="BH5541" s="607" t="b">
        <f>COUNTIF('Codes SEC'!$B$2:$B$250,Ministres!BG5541)&gt;0</f>
        <v>1</v>
      </c>
    </row>
    <row r="5542" spans="1:60" ht="35.1" customHeight="1" x14ac:dyDescent="0.25">
      <c r="A5542" s="21" t="s">
        <v>6128</v>
      </c>
      <c r="B5542" s="112">
        <v>15</v>
      </c>
      <c r="C5542" s="116" t="s">
        <v>71</v>
      </c>
      <c r="D5542" s="623">
        <v>2015</v>
      </c>
      <c r="F5542" s="117"/>
      <c r="G5542" s="694">
        <v>1</v>
      </c>
      <c r="H5542" s="878" t="str">
        <f t="shared" si="8177"/>
        <v>071</v>
      </c>
      <c r="I5542" s="397" t="s">
        <v>3262</v>
      </c>
      <c r="J5542" s="380" t="s">
        <v>2458</v>
      </c>
      <c r="K5542" s="408" t="s">
        <v>741</v>
      </c>
      <c r="L5542" s="731"/>
      <c r="M5542" s="732"/>
      <c r="N5542" s="931"/>
      <c r="O5542" s="923"/>
      <c r="P5542" s="923"/>
      <c r="Q5542" s="641"/>
      <c r="R5542" s="537"/>
      <c r="S5542" s="537"/>
      <c r="T5542" s="537"/>
      <c r="U5542" s="537"/>
      <c r="V5542" s="537"/>
      <c r="W5542" s="531"/>
      <c r="X5542" s="141"/>
      <c r="Y5542" s="141"/>
      <c r="Z5542" s="552"/>
      <c r="AA5542" s="552"/>
      <c r="AB5542" s="531"/>
      <c r="AC5542" s="593"/>
      <c r="AD5542" s="923"/>
      <c r="AE5542" s="846"/>
      <c r="AF5542" s="931"/>
      <c r="AG5542" s="923"/>
      <c r="AH5542" s="923"/>
      <c r="AI5542" s="641"/>
      <c r="AJ5542" s="537"/>
      <c r="AK5542" s="537"/>
      <c r="AL5542" s="537"/>
      <c r="AM5542" s="537"/>
      <c r="AN5542" s="537"/>
      <c r="AO5542" s="531"/>
      <c r="AP5542" s="141"/>
      <c r="AQ5542" s="141"/>
      <c r="AR5542" s="552"/>
      <c r="AS5542" s="552"/>
      <c r="AT5542" s="531"/>
      <c r="AU5542" s="593"/>
      <c r="AV5542" s="923"/>
      <c r="AW5542" s="846"/>
      <c r="AX5542" s="121"/>
      <c r="AY5542" s="111"/>
      <c r="AZ5542" s="111"/>
      <c r="BA5542" s="343"/>
      <c r="BB5542" s="324"/>
      <c r="BC5542" s="111"/>
      <c r="BD5542" s="111"/>
      <c r="BE5542" s="343"/>
      <c r="BG5542" s="826" t="str">
        <f>RIGHT(LEFT(I5542,3),2)&amp;"."&amp;RIGHT(LEFT(I5542,5),2)</f>
        <v>12.21</v>
      </c>
      <c r="BH5542" s="607" t="b">
        <f>COUNTIF('Codes SEC'!$B$2:$B$250,Ministres!BG5542)&gt;0</f>
        <v>1</v>
      </c>
    </row>
    <row r="5543" spans="1:60" ht="35.1" customHeight="1" x14ac:dyDescent="0.25">
      <c r="A5543" s="21" t="s">
        <v>6128</v>
      </c>
      <c r="B5543" s="112">
        <v>15</v>
      </c>
      <c r="C5543" s="116" t="s">
        <v>71</v>
      </c>
      <c r="D5543" s="623">
        <v>2015</v>
      </c>
      <c r="F5543" s="117"/>
      <c r="G5543" s="694">
        <v>1</v>
      </c>
      <c r="H5543" s="878" t="str">
        <f t="shared" si="8177"/>
        <v>071</v>
      </c>
      <c r="I5543" s="397">
        <v>81410000</v>
      </c>
      <c r="J5543" s="380" t="s">
        <v>3491</v>
      </c>
      <c r="K5543" s="408" t="s">
        <v>3472</v>
      </c>
      <c r="L5543" s="731"/>
      <c r="M5543" s="732"/>
      <c r="N5543" s="931"/>
      <c r="O5543" s="923"/>
      <c r="P5543" s="923"/>
      <c r="Q5543" s="641"/>
      <c r="R5543" s="537"/>
      <c r="S5543" s="537"/>
      <c r="T5543" s="537"/>
      <c r="U5543" s="537"/>
      <c r="V5543" s="537"/>
      <c r="W5543" s="531"/>
      <c r="X5543" s="141"/>
      <c r="Y5543" s="141"/>
      <c r="Z5543" s="552"/>
      <c r="AA5543" s="552"/>
      <c r="AB5543" s="531"/>
      <c r="AC5543" s="593"/>
      <c r="AD5543" s="923"/>
      <c r="AE5543" s="846"/>
      <c r="AF5543" s="931"/>
      <c r="AG5543" s="923"/>
      <c r="AH5543" s="923"/>
      <c r="AI5543" s="641"/>
      <c r="AJ5543" s="537"/>
      <c r="AK5543" s="537"/>
      <c r="AL5543" s="537"/>
      <c r="AM5543" s="537"/>
      <c r="AN5543" s="537"/>
      <c r="AO5543" s="531"/>
      <c r="AP5543" s="141"/>
      <c r="AQ5543" s="141"/>
      <c r="AR5543" s="552"/>
      <c r="AS5543" s="552"/>
      <c r="AT5543" s="531"/>
      <c r="AU5543" s="593"/>
      <c r="AV5543" s="923"/>
      <c r="AW5543" s="846"/>
      <c r="AX5543" s="121"/>
      <c r="AY5543" s="111"/>
      <c r="AZ5543" s="111"/>
      <c r="BA5543" s="343"/>
      <c r="BB5543" s="324"/>
      <c r="BC5543" s="111"/>
      <c r="BD5543" s="111"/>
      <c r="BE5543" s="343"/>
      <c r="BG5543" s="826" t="str">
        <f>RIGHT(LEFT(I5543,3),2)&amp;"."&amp;RIGHT(LEFT(I5543,5),2)</f>
        <v>14.10</v>
      </c>
      <c r="BH5543" s="607" t="b">
        <f>COUNTIF('Codes SEC'!$B$2:$B$250,Ministres!BG5543)&gt;0</f>
        <v>1</v>
      </c>
    </row>
    <row r="5544" spans="1:60" ht="12.75" customHeight="1" x14ac:dyDescent="0.25">
      <c r="A5544" s="222"/>
      <c r="C5544" s="116"/>
      <c r="D5544" s="620"/>
      <c r="F5544" s="117"/>
      <c r="G5544" s="694"/>
      <c r="H5544" s="878"/>
      <c r="I5544" s="397"/>
      <c r="J5544" s="380"/>
      <c r="K5544" s="486"/>
      <c r="L5544" s="731"/>
      <c r="M5544" s="732"/>
      <c r="N5544" s="931"/>
      <c r="O5544" s="923"/>
      <c r="P5544" s="923"/>
      <c r="Q5544" s="641"/>
      <c r="R5544" s="537"/>
      <c r="S5544" s="537"/>
      <c r="T5544" s="537"/>
      <c r="U5544" s="537"/>
      <c r="V5544" s="537"/>
      <c r="W5544" s="531"/>
      <c r="X5544" s="141"/>
      <c r="Y5544" s="141"/>
      <c r="Z5544" s="552"/>
      <c r="AA5544" s="552"/>
      <c r="AB5544" s="531"/>
      <c r="AC5544" s="593"/>
      <c r="AD5544" s="923"/>
      <c r="AE5544" s="846"/>
      <c r="AF5544" s="931"/>
      <c r="AG5544" s="923"/>
      <c r="AH5544" s="923"/>
      <c r="AI5544" s="641"/>
      <c r="AJ5544" s="537"/>
      <c r="AK5544" s="537"/>
      <c r="AL5544" s="537"/>
      <c r="AM5544" s="537"/>
      <c r="AN5544" s="537"/>
      <c r="AO5544" s="531"/>
      <c r="AP5544" s="141"/>
      <c r="AQ5544" s="141"/>
      <c r="AR5544" s="552"/>
      <c r="AS5544" s="552"/>
      <c r="AT5544" s="531"/>
      <c r="AU5544" s="593"/>
      <c r="AV5544" s="923"/>
      <c r="AW5544" s="846"/>
      <c r="AX5544" s="121"/>
      <c r="AY5544" s="111"/>
      <c r="AZ5544" s="111"/>
      <c r="BA5544" s="343"/>
      <c r="BB5544" s="324"/>
      <c r="BC5544" s="111"/>
      <c r="BD5544" s="111"/>
      <c r="BE5544" s="343"/>
      <c r="BG5544" s="826"/>
      <c r="BH5544" s="607"/>
    </row>
    <row r="5545" spans="1:60" ht="12.75" customHeight="1" x14ac:dyDescent="0.25">
      <c r="A5545" s="222"/>
      <c r="C5545" s="116"/>
      <c r="D5545" s="620"/>
      <c r="F5545" s="117"/>
      <c r="G5545" s="694"/>
      <c r="H5545" s="878"/>
      <c r="I5545" s="397"/>
      <c r="J5545" s="380"/>
      <c r="K5545" s="410" t="s">
        <v>58</v>
      </c>
      <c r="L5545" s="731"/>
      <c r="M5545" s="732"/>
      <c r="N5545" s="931"/>
      <c r="O5545" s="923"/>
      <c r="P5545" s="923"/>
      <c r="Q5545" s="641"/>
      <c r="R5545" s="537"/>
      <c r="S5545" s="537"/>
      <c r="T5545" s="537"/>
      <c r="U5545" s="537"/>
      <c r="V5545" s="537"/>
      <c r="W5545" s="531"/>
      <c r="X5545" s="141"/>
      <c r="Y5545" s="141"/>
      <c r="Z5545" s="552"/>
      <c r="AA5545" s="552"/>
      <c r="AB5545" s="531"/>
      <c r="AC5545" s="593"/>
      <c r="AD5545" s="923"/>
      <c r="AE5545" s="846"/>
      <c r="AF5545" s="931"/>
      <c r="AG5545" s="923"/>
      <c r="AH5545" s="923"/>
      <c r="AI5545" s="641"/>
      <c r="AJ5545" s="537"/>
      <c r="AK5545" s="537"/>
      <c r="AL5545" s="537"/>
      <c r="AM5545" s="537"/>
      <c r="AN5545" s="537"/>
      <c r="AO5545" s="531"/>
      <c r="AP5545" s="141"/>
      <c r="AQ5545" s="141"/>
      <c r="AR5545" s="552"/>
      <c r="AS5545" s="552"/>
      <c r="AT5545" s="531"/>
      <c r="AU5545" s="593"/>
      <c r="AV5545" s="923"/>
      <c r="AW5545" s="846"/>
      <c r="AX5545" s="121"/>
      <c r="AY5545" s="111"/>
      <c r="AZ5545" s="111"/>
      <c r="BA5545" s="343"/>
      <c r="BB5545" s="324"/>
      <c r="BC5545" s="111"/>
      <c r="BD5545" s="111"/>
      <c r="BE5545" s="343"/>
      <c r="BG5545" s="826"/>
      <c r="BH5545" s="607"/>
    </row>
    <row r="5546" spans="1:60" ht="12.75" customHeight="1" x14ac:dyDescent="0.25">
      <c r="A5546" s="222"/>
      <c r="C5546" s="116"/>
      <c r="D5546" s="620"/>
      <c r="F5546" s="117"/>
      <c r="G5546" s="694"/>
      <c r="H5546" s="878"/>
      <c r="I5546" s="397"/>
      <c r="J5546" s="380"/>
      <c r="K5546" s="408"/>
      <c r="L5546" s="731"/>
      <c r="M5546" s="732"/>
      <c r="N5546" s="931"/>
      <c r="O5546" s="923"/>
      <c r="P5546" s="923"/>
      <c r="Q5546" s="641"/>
      <c r="R5546" s="537"/>
      <c r="S5546" s="537"/>
      <c r="T5546" s="537"/>
      <c r="U5546" s="537"/>
      <c r="V5546" s="537"/>
      <c r="W5546" s="531"/>
      <c r="X5546" s="141"/>
      <c r="Y5546" s="141"/>
      <c r="Z5546" s="552"/>
      <c r="AA5546" s="552"/>
      <c r="AB5546" s="531"/>
      <c r="AC5546" s="593"/>
      <c r="AD5546" s="923"/>
      <c r="AE5546" s="846"/>
      <c r="AF5546" s="931"/>
      <c r="AG5546" s="923"/>
      <c r="AH5546" s="923"/>
      <c r="AI5546" s="641"/>
      <c r="AJ5546" s="537"/>
      <c r="AK5546" s="537"/>
      <c r="AL5546" s="537"/>
      <c r="AM5546" s="537"/>
      <c r="AN5546" s="537"/>
      <c r="AO5546" s="531"/>
      <c r="AP5546" s="141"/>
      <c r="AQ5546" s="141"/>
      <c r="AR5546" s="552"/>
      <c r="AS5546" s="552"/>
      <c r="AT5546" s="531"/>
      <c r="AU5546" s="593"/>
      <c r="AV5546" s="923"/>
      <c r="AW5546" s="846"/>
      <c r="AX5546" s="121"/>
      <c r="AY5546" s="111"/>
      <c r="AZ5546" s="111"/>
      <c r="BA5546" s="343"/>
      <c r="BB5546" s="324"/>
      <c r="BC5546" s="111"/>
      <c r="BD5546" s="111"/>
      <c r="BE5546" s="343"/>
      <c r="BG5546" s="826"/>
      <c r="BH5546" s="607"/>
    </row>
    <row r="5547" spans="1:60" ht="35.1" customHeight="1" x14ac:dyDescent="0.25">
      <c r="A5547" s="193" t="s">
        <v>6128</v>
      </c>
      <c r="B5547" s="210">
        <v>15</v>
      </c>
      <c r="C5547" s="120" t="s">
        <v>71</v>
      </c>
      <c r="D5547" s="623">
        <v>2015</v>
      </c>
      <c r="E5547" s="281"/>
      <c r="F5547" s="192"/>
      <c r="G5547" s="697">
        <v>1</v>
      </c>
      <c r="H5547" s="890" t="str">
        <f t="shared" si="8177"/>
        <v>071</v>
      </c>
      <c r="I5547" s="397" t="s">
        <v>3295</v>
      </c>
      <c r="J5547" s="380" t="s">
        <v>2459</v>
      </c>
      <c r="K5547" s="422" t="s">
        <v>1834</v>
      </c>
      <c r="L5547" s="731"/>
      <c r="M5547" s="732"/>
      <c r="N5547" s="931"/>
      <c r="O5547" s="923"/>
      <c r="P5547" s="923"/>
      <c r="Q5547" s="641"/>
      <c r="R5547" s="537"/>
      <c r="S5547" s="537"/>
      <c r="T5547" s="537"/>
      <c r="U5547" s="537"/>
      <c r="V5547" s="537"/>
      <c r="W5547" s="531"/>
      <c r="X5547" s="141"/>
      <c r="Y5547" s="141"/>
      <c r="Z5547" s="552"/>
      <c r="AA5547" s="552"/>
      <c r="AB5547" s="531"/>
      <c r="AC5547" s="593"/>
      <c r="AD5547" s="923"/>
      <c r="AE5547" s="846"/>
      <c r="AF5547" s="931"/>
      <c r="AG5547" s="923"/>
      <c r="AH5547" s="923"/>
      <c r="AI5547" s="641"/>
      <c r="AJ5547" s="537"/>
      <c r="AK5547" s="537"/>
      <c r="AL5547" s="537"/>
      <c r="AM5547" s="537"/>
      <c r="AN5547" s="537"/>
      <c r="AO5547" s="531"/>
      <c r="AP5547" s="141"/>
      <c r="AQ5547" s="141"/>
      <c r="AR5547" s="552"/>
      <c r="AS5547" s="552"/>
      <c r="AT5547" s="531"/>
      <c r="AU5547" s="593"/>
      <c r="AV5547" s="923"/>
      <c r="AW5547" s="846"/>
      <c r="AX5547" s="121"/>
      <c r="AY5547" s="111"/>
      <c r="AZ5547" s="111"/>
      <c r="BA5547" s="343"/>
      <c r="BB5547" s="324"/>
      <c r="BC5547" s="111"/>
      <c r="BD5547" s="111"/>
      <c r="BE5547" s="343"/>
      <c r="BG5547" s="826" t="str">
        <f>RIGHT(LEFT(I5547,3),2)&amp;"."&amp;RIGHT(LEFT(I5547,5),2)</f>
        <v>73.40</v>
      </c>
      <c r="BH5547" s="607" t="b">
        <f>COUNTIF('Codes SEC'!$B$2:$B$250,Ministres!BG5547)&gt;0</f>
        <v>1</v>
      </c>
    </row>
    <row r="5548" spans="1:60" ht="35.1" customHeight="1" x14ac:dyDescent="0.25">
      <c r="A5548" s="193" t="s">
        <v>6128</v>
      </c>
      <c r="B5548" s="583">
        <v>15</v>
      </c>
      <c r="C5548" s="120" t="s">
        <v>71</v>
      </c>
      <c r="D5548" s="623">
        <v>2015</v>
      </c>
      <c r="E5548" s="604"/>
      <c r="F5548" s="192"/>
      <c r="G5548" s="697">
        <v>1</v>
      </c>
      <c r="H5548" s="890" t="str">
        <f t="shared" si="8177"/>
        <v>071</v>
      </c>
      <c r="I5548" s="585">
        <v>87410000</v>
      </c>
      <c r="J5548" s="380" t="s">
        <v>4331</v>
      </c>
      <c r="K5548" s="422" t="s">
        <v>4332</v>
      </c>
      <c r="L5548" s="731"/>
      <c r="M5548" s="732"/>
      <c r="N5548" s="931"/>
      <c r="O5548" s="923"/>
      <c r="P5548" s="923"/>
      <c r="Q5548" s="641"/>
      <c r="R5548" s="537"/>
      <c r="S5548" s="537"/>
      <c r="T5548" s="537"/>
      <c r="U5548" s="537"/>
      <c r="V5548" s="537"/>
      <c r="W5548" s="531"/>
      <c r="X5548" s="593"/>
      <c r="Y5548" s="593"/>
      <c r="Z5548" s="608"/>
      <c r="AA5548" s="608"/>
      <c r="AB5548" s="531"/>
      <c r="AC5548" s="593"/>
      <c r="AD5548" s="923"/>
      <c r="AE5548" s="846"/>
      <c r="AF5548" s="931"/>
      <c r="AG5548" s="923"/>
      <c r="AH5548" s="923"/>
      <c r="AI5548" s="641"/>
      <c r="AJ5548" s="537"/>
      <c r="AK5548" s="537"/>
      <c r="AL5548" s="537"/>
      <c r="AM5548" s="537"/>
      <c r="AN5548" s="537"/>
      <c r="AO5548" s="531"/>
      <c r="AP5548" s="593"/>
      <c r="AQ5548" s="593"/>
      <c r="AR5548" s="608"/>
      <c r="AS5548" s="608"/>
      <c r="AT5548" s="531"/>
      <c r="AU5548" s="593"/>
      <c r="AV5548" s="923"/>
      <c r="AW5548" s="846"/>
      <c r="AX5548" s="121"/>
      <c r="AY5548" s="111"/>
      <c r="AZ5548" s="111"/>
      <c r="BA5548" s="343"/>
      <c r="BB5548" s="324"/>
      <c r="BC5548" s="111"/>
      <c r="BD5548" s="111"/>
      <c r="BE5548" s="343"/>
      <c r="BG5548" s="826" t="str">
        <f>RIGHT(LEFT(I5548,3),2)&amp;"."&amp;RIGHT(LEFT(I5548,5),2)</f>
        <v>74.10</v>
      </c>
      <c r="BH5548" s="607" t="b">
        <f>COUNTIF('Codes SEC'!$B$2:$B$250,Ministres!BG5548)&gt;0</f>
        <v>1</v>
      </c>
    </row>
    <row r="5549" spans="1:60" ht="35.1" customHeight="1" x14ac:dyDescent="0.25">
      <c r="A5549" s="193" t="s">
        <v>6128</v>
      </c>
      <c r="B5549" s="583">
        <v>15</v>
      </c>
      <c r="C5549" s="120" t="s">
        <v>71</v>
      </c>
      <c r="D5549" s="623">
        <v>2015</v>
      </c>
      <c r="E5549" s="604"/>
      <c r="F5549" s="192"/>
      <c r="G5549" s="697">
        <v>1</v>
      </c>
      <c r="H5549" s="890" t="str">
        <f t="shared" si="8177"/>
        <v>071</v>
      </c>
      <c r="I5549" s="585">
        <v>87422000</v>
      </c>
      <c r="J5549" s="380" t="s">
        <v>4329</v>
      </c>
      <c r="K5549" s="422" t="s">
        <v>4330</v>
      </c>
      <c r="L5549" s="731"/>
      <c r="M5549" s="732"/>
      <c r="N5549" s="931"/>
      <c r="O5549" s="923"/>
      <c r="P5549" s="923"/>
      <c r="Q5549" s="641"/>
      <c r="R5549" s="537"/>
      <c r="S5549" s="537"/>
      <c r="T5549" s="537"/>
      <c r="U5549" s="537"/>
      <c r="V5549" s="537"/>
      <c r="W5549" s="531"/>
      <c r="X5549" s="593"/>
      <c r="Y5549" s="593"/>
      <c r="Z5549" s="608"/>
      <c r="AA5549" s="608"/>
      <c r="AB5549" s="531"/>
      <c r="AC5549" s="593"/>
      <c r="AD5549" s="923"/>
      <c r="AE5549" s="846"/>
      <c r="AF5549" s="931"/>
      <c r="AG5549" s="923"/>
      <c r="AH5549" s="923"/>
      <c r="AI5549" s="641"/>
      <c r="AJ5549" s="537"/>
      <c r="AK5549" s="537"/>
      <c r="AL5549" s="537"/>
      <c r="AM5549" s="537"/>
      <c r="AN5549" s="537"/>
      <c r="AO5549" s="531"/>
      <c r="AP5549" s="593"/>
      <c r="AQ5549" s="593"/>
      <c r="AR5549" s="608"/>
      <c r="AS5549" s="608"/>
      <c r="AT5549" s="531"/>
      <c r="AU5549" s="593"/>
      <c r="AV5549" s="923"/>
      <c r="AW5549" s="846"/>
      <c r="AX5549" s="121"/>
      <c r="AY5549" s="111"/>
      <c r="AZ5549" s="111"/>
      <c r="BA5549" s="343"/>
      <c r="BB5549" s="324"/>
      <c r="BC5549" s="111"/>
      <c r="BD5549" s="111"/>
      <c r="BE5549" s="343"/>
      <c r="BG5549" s="826" t="str">
        <f>RIGHT(LEFT(I5549,3),2)&amp;"."&amp;RIGHT(LEFT(I5549,5),2)</f>
        <v>74.22</v>
      </c>
      <c r="BH5549" s="607" t="b">
        <f>COUNTIF('Codes SEC'!$B$2:$B$250,Ministres!BG5549)&gt;0</f>
        <v>1</v>
      </c>
    </row>
    <row r="5550" spans="1:60" ht="12.75" customHeight="1" x14ac:dyDescent="0.25">
      <c r="A5550" s="231"/>
      <c r="B5550" s="213"/>
      <c r="C5550" s="254"/>
      <c r="D5550" s="254"/>
      <c r="E5550" s="283"/>
      <c r="F5550" s="254"/>
      <c r="G5550" s="696"/>
      <c r="H5550" s="887"/>
      <c r="I5550" s="444"/>
      <c r="J5550" s="393"/>
      <c r="K5550" s="484" t="s">
        <v>3739</v>
      </c>
      <c r="L5550" s="729">
        <f t="shared" ref="L5550:V5550" si="8190">L5536</f>
        <v>31</v>
      </c>
      <c r="M5550" s="730">
        <f t="shared" si="8190"/>
        <v>31</v>
      </c>
      <c r="N5550" s="844">
        <f t="shared" ref="N5550:P5550" si="8191">N5536</f>
        <v>0</v>
      </c>
      <c r="O5550" s="665">
        <f t="shared" si="8191"/>
        <v>-31</v>
      </c>
      <c r="P5550" s="665" t="str">
        <f t="shared" si="8191"/>
        <v xml:space="preserve">0 </v>
      </c>
      <c r="Q5550" s="638">
        <f t="shared" si="8190"/>
        <v>0</v>
      </c>
      <c r="R5550" s="130">
        <f t="shared" si="8190"/>
        <v>0</v>
      </c>
      <c r="S5550" s="130">
        <f t="shared" si="8190"/>
        <v>0</v>
      </c>
      <c r="T5550" s="130">
        <f t="shared" si="8190"/>
        <v>0</v>
      </c>
      <c r="U5550" s="130">
        <f t="shared" si="8190"/>
        <v>0</v>
      </c>
      <c r="V5550" s="130">
        <f t="shared" si="8190"/>
        <v>0</v>
      </c>
      <c r="W5550" s="665"/>
      <c r="X5550" s="130">
        <f>X5536</f>
        <v>0</v>
      </c>
      <c r="Y5550" s="130">
        <f>Y5536</f>
        <v>0</v>
      </c>
      <c r="Z5550" s="130">
        <f>Z5536</f>
        <v>0</v>
      </c>
      <c r="AA5550" s="130">
        <f>AA5536</f>
        <v>0</v>
      </c>
      <c r="AB5550" s="665"/>
      <c r="AC5550" s="130">
        <f t="shared" ref="AC5550:AN5550" si="8192">AC5536</f>
        <v>0</v>
      </c>
      <c r="AD5550" s="665">
        <f>AD5536</f>
        <v>0</v>
      </c>
      <c r="AE5550" s="845">
        <f>AE5536</f>
        <v>0</v>
      </c>
      <c r="AF5550" s="844">
        <f t="shared" ref="AF5550:AH5550" si="8193">AF5536</f>
        <v>0</v>
      </c>
      <c r="AG5550" s="665">
        <f t="shared" si="8193"/>
        <v>-31</v>
      </c>
      <c r="AH5550" s="665" t="str">
        <f t="shared" si="8193"/>
        <v xml:space="preserve">0 </v>
      </c>
      <c r="AI5550" s="638">
        <f t="shared" si="8192"/>
        <v>0</v>
      </c>
      <c r="AJ5550" s="130">
        <f t="shared" si="8192"/>
        <v>0</v>
      </c>
      <c r="AK5550" s="130">
        <f t="shared" si="8192"/>
        <v>0</v>
      </c>
      <c r="AL5550" s="130">
        <f t="shared" si="8192"/>
        <v>0</v>
      </c>
      <c r="AM5550" s="130">
        <f t="shared" si="8192"/>
        <v>0</v>
      </c>
      <c r="AN5550" s="130">
        <f t="shared" si="8192"/>
        <v>0</v>
      </c>
      <c r="AO5550" s="665"/>
      <c r="AP5550" s="130">
        <f>AP5536</f>
        <v>0</v>
      </c>
      <c r="AQ5550" s="130">
        <f>AQ5536</f>
        <v>0</v>
      </c>
      <c r="AR5550" s="130">
        <f>AR5536</f>
        <v>0</v>
      </c>
      <c r="AS5550" s="130">
        <f>AS5536</f>
        <v>0</v>
      </c>
      <c r="AT5550" s="665"/>
      <c r="AU5550" s="130">
        <f t="shared" ref="AU5550:BE5550" si="8194">AU5536</f>
        <v>0</v>
      </c>
      <c r="AV5550" s="665">
        <f t="shared" ref="AV5550" si="8195">AV5536</f>
        <v>0</v>
      </c>
      <c r="AW5550" s="845">
        <f t="shared" si="8194"/>
        <v>0</v>
      </c>
      <c r="AX5550" s="314">
        <f t="shared" si="8194"/>
        <v>31</v>
      </c>
      <c r="AY5550" s="131">
        <f t="shared" si="8194"/>
        <v>0</v>
      </c>
      <c r="AZ5550" s="132">
        <f t="shared" si="8194"/>
        <v>-31</v>
      </c>
      <c r="BA5550" s="340">
        <f t="shared" si="8194"/>
        <v>-1</v>
      </c>
      <c r="BB5550" s="310">
        <f t="shared" si="8194"/>
        <v>31</v>
      </c>
      <c r="BC5550" s="131">
        <f t="shared" si="8194"/>
        <v>0</v>
      </c>
      <c r="BD5550" s="132">
        <f t="shared" si="8194"/>
        <v>-31</v>
      </c>
      <c r="BE5550" s="340">
        <f t="shared" si="8194"/>
        <v>-1</v>
      </c>
      <c r="BG5550" s="826"/>
      <c r="BH5550" s="607"/>
    </row>
    <row r="5551" spans="1:60" ht="12.75" customHeight="1" x14ac:dyDescent="0.25">
      <c r="A5551" s="222"/>
      <c r="C5551" s="116"/>
      <c r="D5551" s="620"/>
      <c r="F5551" s="117"/>
      <c r="G5551" s="690"/>
      <c r="H5551" s="878"/>
      <c r="I5551" s="397"/>
      <c r="J5551" s="380"/>
      <c r="K5551" s="453" t="s">
        <v>208</v>
      </c>
      <c r="L5551" s="731">
        <v>0</v>
      </c>
      <c r="M5551" s="732">
        <v>0</v>
      </c>
      <c r="N5551" s="929">
        <v>0</v>
      </c>
      <c r="O5551" s="530">
        <v>0</v>
      </c>
      <c r="P5551" s="530">
        <v>0</v>
      </c>
      <c r="Q5551" s="641">
        <v>0</v>
      </c>
      <c r="R5551" s="537">
        <v>0</v>
      </c>
      <c r="S5551" s="537">
        <v>0</v>
      </c>
      <c r="T5551" s="537">
        <v>0</v>
      </c>
      <c r="U5551" s="537">
        <v>0</v>
      </c>
      <c r="V5551" s="537">
        <v>0</v>
      </c>
      <c r="W5551" s="530"/>
      <c r="X5551" s="142">
        <v>0</v>
      </c>
      <c r="Y5551" s="142">
        <v>0</v>
      </c>
      <c r="Z5551" s="537">
        <v>0</v>
      </c>
      <c r="AA5551" s="537">
        <v>0</v>
      </c>
      <c r="AB5551" s="530"/>
      <c r="AC5551" s="142">
        <v>0</v>
      </c>
      <c r="AD5551" s="530">
        <v>0</v>
      </c>
      <c r="AE5551" s="842">
        <v>0</v>
      </c>
      <c r="AF5551" s="929">
        <v>0</v>
      </c>
      <c r="AG5551" s="530">
        <v>0</v>
      </c>
      <c r="AH5551" s="530">
        <v>0</v>
      </c>
      <c r="AI5551" s="641">
        <v>0</v>
      </c>
      <c r="AJ5551" s="537">
        <v>0</v>
      </c>
      <c r="AK5551" s="537">
        <v>0</v>
      </c>
      <c r="AL5551" s="537">
        <v>0</v>
      </c>
      <c r="AM5551" s="537">
        <v>0</v>
      </c>
      <c r="AN5551" s="537">
        <v>0</v>
      </c>
      <c r="AO5551" s="530"/>
      <c r="AP5551" s="142">
        <v>0</v>
      </c>
      <c r="AQ5551" s="142">
        <v>0</v>
      </c>
      <c r="AR5551" s="537">
        <v>0</v>
      </c>
      <c r="AS5551" s="537">
        <v>0</v>
      </c>
      <c r="AT5551" s="530"/>
      <c r="AU5551" s="142">
        <v>0</v>
      </c>
      <c r="AV5551" s="530">
        <v>0</v>
      </c>
      <c r="AW5551" s="842">
        <v>0</v>
      </c>
      <c r="AX5551" s="121">
        <v>0</v>
      </c>
      <c r="AY5551" s="111">
        <v>0</v>
      </c>
      <c r="AZ5551" s="111">
        <v>0</v>
      </c>
      <c r="BA5551" s="343">
        <v>0</v>
      </c>
      <c r="BB5551" s="324">
        <v>0</v>
      </c>
      <c r="BC5551" s="111">
        <v>0</v>
      </c>
      <c r="BD5551" s="111">
        <v>0</v>
      </c>
      <c r="BE5551" s="343">
        <v>0</v>
      </c>
      <c r="BG5551" s="826"/>
      <c r="BH5551" s="607"/>
    </row>
    <row r="5552" spans="1:60" ht="12.75" customHeight="1" x14ac:dyDescent="0.25">
      <c r="A5552" s="222"/>
      <c r="C5552" s="116"/>
      <c r="D5552" s="620"/>
      <c r="F5552" s="117"/>
      <c r="G5552" s="694"/>
      <c r="H5552" s="878"/>
      <c r="I5552" s="397"/>
      <c r="J5552" s="380"/>
      <c r="K5552" s="453" t="s">
        <v>96</v>
      </c>
      <c r="L5552" s="731">
        <v>0</v>
      </c>
      <c r="M5552" s="732">
        <v>0</v>
      </c>
      <c r="N5552" s="929">
        <v>0</v>
      </c>
      <c r="O5552" s="530">
        <v>0</v>
      </c>
      <c r="P5552" s="530">
        <v>0</v>
      </c>
      <c r="Q5552" s="641">
        <v>0</v>
      </c>
      <c r="R5552" s="537">
        <v>0</v>
      </c>
      <c r="S5552" s="537">
        <v>0</v>
      </c>
      <c r="T5552" s="537">
        <v>0</v>
      </c>
      <c r="U5552" s="537">
        <v>0</v>
      </c>
      <c r="V5552" s="537">
        <v>0</v>
      </c>
      <c r="W5552" s="530"/>
      <c r="X5552" s="142">
        <v>0</v>
      </c>
      <c r="Y5552" s="142">
        <v>0</v>
      </c>
      <c r="Z5552" s="537">
        <v>0</v>
      </c>
      <c r="AA5552" s="537">
        <v>0</v>
      </c>
      <c r="AB5552" s="530"/>
      <c r="AC5552" s="142">
        <v>0</v>
      </c>
      <c r="AD5552" s="530">
        <v>0</v>
      </c>
      <c r="AE5552" s="842">
        <v>0</v>
      </c>
      <c r="AF5552" s="929">
        <v>0</v>
      </c>
      <c r="AG5552" s="530">
        <v>0</v>
      </c>
      <c r="AH5552" s="530">
        <v>0</v>
      </c>
      <c r="AI5552" s="641">
        <v>0</v>
      </c>
      <c r="AJ5552" s="537">
        <v>0</v>
      </c>
      <c r="AK5552" s="537">
        <v>0</v>
      </c>
      <c r="AL5552" s="537">
        <v>0</v>
      </c>
      <c r="AM5552" s="537">
        <v>0</v>
      </c>
      <c r="AN5552" s="537">
        <v>0</v>
      </c>
      <c r="AO5552" s="530"/>
      <c r="AP5552" s="142">
        <v>0</v>
      </c>
      <c r="AQ5552" s="142">
        <v>0</v>
      </c>
      <c r="AR5552" s="537">
        <v>0</v>
      </c>
      <c r="AS5552" s="537">
        <v>0</v>
      </c>
      <c r="AT5552" s="530"/>
      <c r="AU5552" s="142">
        <v>0</v>
      </c>
      <c r="AV5552" s="530">
        <v>0</v>
      </c>
      <c r="AW5552" s="842">
        <v>0</v>
      </c>
      <c r="AX5552" s="121">
        <v>0</v>
      </c>
      <c r="AY5552" s="111">
        <v>0</v>
      </c>
      <c r="AZ5552" s="111">
        <v>0</v>
      </c>
      <c r="BA5552" s="343">
        <v>0</v>
      </c>
      <c r="BB5552" s="324">
        <v>0</v>
      </c>
      <c r="BC5552" s="111">
        <v>0</v>
      </c>
      <c r="BD5552" s="111">
        <v>0</v>
      </c>
      <c r="BE5552" s="343">
        <v>0</v>
      </c>
      <c r="BG5552" s="826"/>
      <c r="BH5552" s="607"/>
    </row>
    <row r="5553" spans="1:66" ht="12.75" customHeight="1" x14ac:dyDescent="0.25">
      <c r="A5553" s="222"/>
      <c r="C5553" s="116"/>
      <c r="D5553" s="620"/>
      <c r="F5553" s="117"/>
      <c r="G5553" s="694"/>
      <c r="H5553" s="878"/>
      <c r="I5553" s="397"/>
      <c r="J5553" s="380"/>
      <c r="K5553" s="453" t="s">
        <v>209</v>
      </c>
      <c r="L5553" s="731">
        <f t="shared" ref="L5553:V5554" si="8196">L5536</f>
        <v>31</v>
      </c>
      <c r="M5553" s="732">
        <f t="shared" si="8196"/>
        <v>31</v>
      </c>
      <c r="N5553" s="929">
        <f t="shared" ref="N5553:P5553" si="8197">N5536</f>
        <v>0</v>
      </c>
      <c r="O5553" s="530">
        <f t="shared" si="8197"/>
        <v>-31</v>
      </c>
      <c r="P5553" s="530" t="str">
        <f t="shared" si="8197"/>
        <v xml:space="preserve">0 </v>
      </c>
      <c r="Q5553" s="641">
        <f t="shared" si="8196"/>
        <v>0</v>
      </c>
      <c r="R5553" s="537">
        <f t="shared" si="8196"/>
        <v>0</v>
      </c>
      <c r="S5553" s="537">
        <f t="shared" si="8196"/>
        <v>0</v>
      </c>
      <c r="T5553" s="537">
        <f t="shared" si="8196"/>
        <v>0</v>
      </c>
      <c r="U5553" s="537">
        <f t="shared" si="8196"/>
        <v>0</v>
      </c>
      <c r="V5553" s="537">
        <f t="shared" si="8196"/>
        <v>0</v>
      </c>
      <c r="W5553" s="530"/>
      <c r="X5553" s="142">
        <f t="shared" ref="X5553:AA5554" si="8198">X5536</f>
        <v>0</v>
      </c>
      <c r="Y5553" s="142">
        <f t="shared" si="8198"/>
        <v>0</v>
      </c>
      <c r="Z5553" s="537">
        <f t="shared" si="8198"/>
        <v>0</v>
      </c>
      <c r="AA5553" s="537">
        <f t="shared" si="8198"/>
        <v>0</v>
      </c>
      <c r="AB5553" s="530"/>
      <c r="AC5553" s="142">
        <f t="shared" ref="AC5553:AN5554" si="8199">AC5536</f>
        <v>0</v>
      </c>
      <c r="AD5553" s="530">
        <f>AD5536</f>
        <v>0</v>
      </c>
      <c r="AE5553" s="842">
        <f>AE5536</f>
        <v>0</v>
      </c>
      <c r="AF5553" s="929">
        <f t="shared" ref="AF5553:AH5553" si="8200">AF5536</f>
        <v>0</v>
      </c>
      <c r="AG5553" s="530">
        <f t="shared" si="8200"/>
        <v>-31</v>
      </c>
      <c r="AH5553" s="530" t="str">
        <f t="shared" si="8200"/>
        <v xml:space="preserve">0 </v>
      </c>
      <c r="AI5553" s="641">
        <f t="shared" si="8199"/>
        <v>0</v>
      </c>
      <c r="AJ5553" s="537">
        <f t="shared" si="8199"/>
        <v>0</v>
      </c>
      <c r="AK5553" s="537">
        <f t="shared" si="8199"/>
        <v>0</v>
      </c>
      <c r="AL5553" s="537">
        <f t="shared" si="8199"/>
        <v>0</v>
      </c>
      <c r="AM5553" s="537">
        <f t="shared" si="8199"/>
        <v>0</v>
      </c>
      <c r="AN5553" s="537">
        <f t="shared" si="8199"/>
        <v>0</v>
      </c>
      <c r="AO5553" s="530"/>
      <c r="AP5553" s="142">
        <f t="shared" ref="AP5553:AS5554" si="8201">AP5536</f>
        <v>0</v>
      </c>
      <c r="AQ5553" s="142">
        <f t="shared" si="8201"/>
        <v>0</v>
      </c>
      <c r="AR5553" s="537">
        <f t="shared" si="8201"/>
        <v>0</v>
      </c>
      <c r="AS5553" s="537">
        <f t="shared" si="8201"/>
        <v>0</v>
      </c>
      <c r="AT5553" s="530"/>
      <c r="AU5553" s="142">
        <f t="shared" ref="AU5553:BE5553" si="8202">AU5536</f>
        <v>0</v>
      </c>
      <c r="AV5553" s="530">
        <f t="shared" ref="AV5553" si="8203">AV5536</f>
        <v>0</v>
      </c>
      <c r="AW5553" s="842">
        <f t="shared" si="8202"/>
        <v>0</v>
      </c>
      <c r="AX5553" s="121">
        <f t="shared" si="8202"/>
        <v>31</v>
      </c>
      <c r="AY5553" s="111">
        <f t="shared" si="8202"/>
        <v>0</v>
      </c>
      <c r="AZ5553" s="111">
        <f t="shared" si="8202"/>
        <v>-31</v>
      </c>
      <c r="BA5553" s="343">
        <f t="shared" si="8202"/>
        <v>-1</v>
      </c>
      <c r="BB5553" s="324">
        <f t="shared" si="8202"/>
        <v>31</v>
      </c>
      <c r="BC5553" s="111">
        <f t="shared" si="8202"/>
        <v>0</v>
      </c>
      <c r="BD5553" s="111">
        <f t="shared" si="8202"/>
        <v>-31</v>
      </c>
      <c r="BE5553" s="343">
        <f t="shared" si="8202"/>
        <v>-1</v>
      </c>
      <c r="BG5553" s="826"/>
      <c r="BH5553" s="607"/>
    </row>
    <row r="5554" spans="1:66" ht="12.75" customHeight="1" x14ac:dyDescent="0.25">
      <c r="A5554" s="222"/>
      <c r="C5554" s="116"/>
      <c r="D5554" s="620"/>
      <c r="F5554" s="117"/>
      <c r="G5554" s="694"/>
      <c r="H5554" s="878"/>
      <c r="I5554" s="397"/>
      <c r="J5554" s="380"/>
      <c r="K5554" s="453" t="s">
        <v>210</v>
      </c>
      <c r="L5554" s="731">
        <f t="shared" si="8196"/>
        <v>1681</v>
      </c>
      <c r="M5554" s="732">
        <f t="shared" si="8196"/>
        <v>1745</v>
      </c>
      <c r="N5554" s="929">
        <f t="shared" ref="N5554:P5554" si="8204">N5537</f>
        <v>0</v>
      </c>
      <c r="O5554" s="530">
        <f t="shared" si="8204"/>
        <v>-1681</v>
      </c>
      <c r="P5554" s="530" t="str">
        <f t="shared" si="8204"/>
        <v xml:space="preserve">0 </v>
      </c>
      <c r="Q5554" s="641">
        <f t="shared" si="8196"/>
        <v>0</v>
      </c>
      <c r="R5554" s="537">
        <f t="shared" si="8196"/>
        <v>0</v>
      </c>
      <c r="S5554" s="537">
        <f t="shared" si="8196"/>
        <v>0</v>
      </c>
      <c r="T5554" s="537">
        <f t="shared" si="8196"/>
        <v>0</v>
      </c>
      <c r="U5554" s="537">
        <f t="shared" si="8196"/>
        <v>0</v>
      </c>
      <c r="V5554" s="537">
        <f t="shared" si="8196"/>
        <v>0</v>
      </c>
      <c r="W5554" s="530"/>
      <c r="X5554" s="142">
        <f t="shared" si="8198"/>
        <v>0</v>
      </c>
      <c r="Y5554" s="142">
        <f t="shared" si="8198"/>
        <v>0</v>
      </c>
      <c r="Z5554" s="537">
        <f t="shared" si="8198"/>
        <v>0</v>
      </c>
      <c r="AA5554" s="537">
        <f t="shared" si="8198"/>
        <v>0</v>
      </c>
      <c r="AB5554" s="530"/>
      <c r="AC5554" s="142">
        <f t="shared" si="8199"/>
        <v>0</v>
      </c>
      <c r="AD5554" s="530">
        <f>AD5537</f>
        <v>0</v>
      </c>
      <c r="AE5554" s="842">
        <f>AE5537</f>
        <v>0</v>
      </c>
      <c r="AF5554" s="929">
        <f t="shared" ref="AF5554:AH5554" si="8205">AF5537</f>
        <v>0</v>
      </c>
      <c r="AG5554" s="530">
        <f t="shared" si="8205"/>
        <v>-1745</v>
      </c>
      <c r="AH5554" s="530" t="str">
        <f t="shared" si="8205"/>
        <v xml:space="preserve">0 </v>
      </c>
      <c r="AI5554" s="641">
        <f t="shared" si="8199"/>
        <v>0</v>
      </c>
      <c r="AJ5554" s="537">
        <f t="shared" si="8199"/>
        <v>0</v>
      </c>
      <c r="AK5554" s="537">
        <f t="shared" si="8199"/>
        <v>0</v>
      </c>
      <c r="AL5554" s="537">
        <f t="shared" si="8199"/>
        <v>0</v>
      </c>
      <c r="AM5554" s="537">
        <f t="shared" si="8199"/>
        <v>0</v>
      </c>
      <c r="AN5554" s="537">
        <f t="shared" si="8199"/>
        <v>0</v>
      </c>
      <c r="AO5554" s="530"/>
      <c r="AP5554" s="142">
        <f t="shared" si="8201"/>
        <v>0</v>
      </c>
      <c r="AQ5554" s="142">
        <f t="shared" si="8201"/>
        <v>0</v>
      </c>
      <c r="AR5554" s="537">
        <f t="shared" si="8201"/>
        <v>0</v>
      </c>
      <c r="AS5554" s="537">
        <f t="shared" si="8201"/>
        <v>0</v>
      </c>
      <c r="AT5554" s="530"/>
      <c r="AU5554" s="142">
        <f t="shared" ref="AU5554:BE5554" si="8206">AU5537</f>
        <v>0</v>
      </c>
      <c r="AV5554" s="530">
        <f t="shared" ref="AV5554" si="8207">AV5537</f>
        <v>0</v>
      </c>
      <c r="AW5554" s="842">
        <f t="shared" si="8206"/>
        <v>0</v>
      </c>
      <c r="AX5554" s="121">
        <f t="shared" si="8206"/>
        <v>1681</v>
      </c>
      <c r="AY5554" s="111">
        <f t="shared" si="8206"/>
        <v>0</v>
      </c>
      <c r="AZ5554" s="111">
        <f t="shared" si="8206"/>
        <v>-1681</v>
      </c>
      <c r="BA5554" s="343">
        <f t="shared" si="8206"/>
        <v>-1</v>
      </c>
      <c r="BB5554" s="324">
        <f t="shared" si="8206"/>
        <v>1745</v>
      </c>
      <c r="BC5554" s="111">
        <f t="shared" si="8206"/>
        <v>0</v>
      </c>
      <c r="BD5554" s="111">
        <f t="shared" si="8206"/>
        <v>-1745</v>
      </c>
      <c r="BE5554" s="343">
        <f t="shared" si="8206"/>
        <v>-1</v>
      </c>
      <c r="BG5554" s="826"/>
      <c r="BH5554" s="607"/>
    </row>
    <row r="5555" spans="1:66" ht="12.75" customHeight="1" x14ac:dyDescent="0.25">
      <c r="A5555" s="222"/>
      <c r="C5555" s="116"/>
      <c r="D5555" s="620"/>
      <c r="F5555" s="117"/>
      <c r="G5555" s="694"/>
      <c r="H5555" s="878"/>
      <c r="I5555" s="397"/>
      <c r="J5555" s="380"/>
      <c r="K5555" s="454" t="s">
        <v>53</v>
      </c>
      <c r="L5555" s="731">
        <v>0</v>
      </c>
      <c r="M5555" s="732">
        <v>0</v>
      </c>
      <c r="N5555" s="929">
        <v>0</v>
      </c>
      <c r="O5555" s="530">
        <v>0</v>
      </c>
      <c r="P5555" s="530">
        <v>0</v>
      </c>
      <c r="Q5555" s="641">
        <v>0</v>
      </c>
      <c r="R5555" s="537">
        <v>0</v>
      </c>
      <c r="S5555" s="537">
        <v>0</v>
      </c>
      <c r="T5555" s="537">
        <v>0</v>
      </c>
      <c r="U5555" s="537">
        <v>0</v>
      </c>
      <c r="V5555" s="537">
        <v>0</v>
      </c>
      <c r="W5555" s="530"/>
      <c r="X5555" s="142">
        <v>0</v>
      </c>
      <c r="Y5555" s="142">
        <v>0</v>
      </c>
      <c r="Z5555" s="537">
        <v>0</v>
      </c>
      <c r="AA5555" s="537">
        <v>0</v>
      </c>
      <c r="AB5555" s="530"/>
      <c r="AC5555" s="142">
        <v>0</v>
      </c>
      <c r="AD5555" s="530">
        <v>0</v>
      </c>
      <c r="AE5555" s="842">
        <v>0</v>
      </c>
      <c r="AF5555" s="929">
        <v>0</v>
      </c>
      <c r="AG5555" s="530">
        <v>0</v>
      </c>
      <c r="AH5555" s="530">
        <v>0</v>
      </c>
      <c r="AI5555" s="641">
        <v>0</v>
      </c>
      <c r="AJ5555" s="537">
        <v>0</v>
      </c>
      <c r="AK5555" s="537">
        <v>0</v>
      </c>
      <c r="AL5555" s="537">
        <v>0</v>
      </c>
      <c r="AM5555" s="537">
        <v>0</v>
      </c>
      <c r="AN5555" s="537">
        <v>0</v>
      </c>
      <c r="AO5555" s="530"/>
      <c r="AP5555" s="142">
        <v>0</v>
      </c>
      <c r="AQ5555" s="142">
        <v>0</v>
      </c>
      <c r="AR5555" s="537">
        <v>0</v>
      </c>
      <c r="AS5555" s="537">
        <v>0</v>
      </c>
      <c r="AT5555" s="530"/>
      <c r="AU5555" s="142">
        <v>0</v>
      </c>
      <c r="AV5555" s="530">
        <v>0</v>
      </c>
      <c r="AW5555" s="842">
        <v>0</v>
      </c>
      <c r="AX5555" s="121">
        <v>0</v>
      </c>
      <c r="AY5555" s="111">
        <v>0</v>
      </c>
      <c r="AZ5555" s="111">
        <v>0</v>
      </c>
      <c r="BA5555" s="343">
        <v>0</v>
      </c>
      <c r="BB5555" s="324">
        <v>0</v>
      </c>
      <c r="BC5555" s="111">
        <v>0</v>
      </c>
      <c r="BD5555" s="111">
        <v>0</v>
      </c>
      <c r="BE5555" s="343">
        <v>0</v>
      </c>
      <c r="BG5555" s="826"/>
      <c r="BH5555" s="607"/>
    </row>
    <row r="5556" spans="1:66" ht="12.75" customHeight="1" x14ac:dyDescent="0.25">
      <c r="A5556" s="222"/>
      <c r="C5556" s="116"/>
      <c r="D5556" s="620"/>
      <c r="F5556" s="117"/>
      <c r="G5556" s="694"/>
      <c r="H5556" s="878"/>
      <c r="I5556" s="397"/>
      <c r="J5556" s="380"/>
      <c r="K5556" s="453"/>
      <c r="L5556" s="731"/>
      <c r="M5556" s="732"/>
      <c r="N5556" s="931"/>
      <c r="O5556" s="923"/>
      <c r="P5556" s="923"/>
      <c r="Q5556" s="641"/>
      <c r="R5556" s="537"/>
      <c r="S5556" s="537"/>
      <c r="T5556" s="537"/>
      <c r="U5556" s="537"/>
      <c r="V5556" s="537"/>
      <c r="W5556" s="531"/>
      <c r="X5556" s="141"/>
      <c r="Y5556" s="141"/>
      <c r="Z5556" s="552"/>
      <c r="AA5556" s="552"/>
      <c r="AB5556" s="531"/>
      <c r="AC5556" s="593"/>
      <c r="AD5556" s="923"/>
      <c r="AE5556" s="846"/>
      <c r="AF5556" s="931"/>
      <c r="AG5556" s="923"/>
      <c r="AH5556" s="923"/>
      <c r="AI5556" s="641"/>
      <c r="AJ5556" s="537"/>
      <c r="AK5556" s="537"/>
      <c r="AL5556" s="537"/>
      <c r="AM5556" s="537"/>
      <c r="AN5556" s="537"/>
      <c r="AO5556" s="531"/>
      <c r="AP5556" s="141"/>
      <c r="AQ5556" s="141"/>
      <c r="AR5556" s="552"/>
      <c r="AS5556" s="552"/>
      <c r="AT5556" s="531"/>
      <c r="AU5556" s="593"/>
      <c r="AV5556" s="923"/>
      <c r="AW5556" s="846"/>
      <c r="AX5556" s="121"/>
      <c r="AY5556" s="111"/>
      <c r="AZ5556" s="111"/>
      <c r="BA5556" s="343"/>
      <c r="BB5556" s="324"/>
      <c r="BC5556" s="111"/>
      <c r="BD5556" s="111"/>
      <c r="BE5556" s="343"/>
      <c r="BG5556" s="826"/>
      <c r="BH5556" s="607"/>
    </row>
    <row r="5557" spans="1:66" ht="12.75" customHeight="1" x14ac:dyDescent="0.25">
      <c r="A5557" s="222"/>
      <c r="C5557" s="116"/>
      <c r="D5557" s="620"/>
      <c r="F5557" s="117"/>
      <c r="G5557" s="694"/>
      <c r="H5557" s="878"/>
      <c r="I5557" s="397"/>
      <c r="J5557" s="380"/>
      <c r="K5557" s="453"/>
      <c r="L5557" s="731"/>
      <c r="M5557" s="732"/>
      <c r="N5557" s="931"/>
      <c r="O5557" s="923"/>
      <c r="P5557" s="923"/>
      <c r="Q5557" s="641"/>
      <c r="R5557" s="537"/>
      <c r="S5557" s="537"/>
      <c r="T5557" s="537"/>
      <c r="U5557" s="537"/>
      <c r="V5557" s="537"/>
      <c r="W5557" s="531"/>
      <c r="X5557" s="141"/>
      <c r="Y5557" s="141"/>
      <c r="Z5557" s="552"/>
      <c r="AA5557" s="552"/>
      <c r="AB5557" s="531"/>
      <c r="AC5557" s="593"/>
      <c r="AD5557" s="923"/>
      <c r="AE5557" s="846"/>
      <c r="AF5557" s="931"/>
      <c r="AG5557" s="923"/>
      <c r="AH5557" s="923"/>
      <c r="AI5557" s="641"/>
      <c r="AJ5557" s="537"/>
      <c r="AK5557" s="537"/>
      <c r="AL5557" s="537"/>
      <c r="AM5557" s="537"/>
      <c r="AN5557" s="537"/>
      <c r="AO5557" s="531"/>
      <c r="AP5557" s="141"/>
      <c r="AQ5557" s="141"/>
      <c r="AR5557" s="552"/>
      <c r="AS5557" s="552"/>
      <c r="AT5557" s="531"/>
      <c r="AU5557" s="593"/>
      <c r="AV5557" s="923"/>
      <c r="AW5557" s="846"/>
      <c r="AX5557" s="121"/>
      <c r="AY5557" s="111"/>
      <c r="AZ5557" s="111"/>
      <c r="BA5557" s="343"/>
      <c r="BB5557" s="324"/>
      <c r="BC5557" s="111"/>
      <c r="BD5557" s="111"/>
      <c r="BE5557" s="343"/>
      <c r="BG5557" s="826"/>
      <c r="BH5557" s="607"/>
    </row>
    <row r="5558" spans="1:66" s="28" customFormat="1" ht="12.75" customHeight="1" x14ac:dyDescent="0.25">
      <c r="A5558" s="222"/>
      <c r="B5558" s="30"/>
      <c r="C5558" s="116"/>
      <c r="D5558" s="620"/>
      <c r="E5558" s="32"/>
      <c r="F5558" s="117"/>
      <c r="G5558" s="694"/>
      <c r="H5558" s="878"/>
      <c r="I5558" s="397"/>
      <c r="J5558" s="380"/>
      <c r="K5558" s="450" t="s">
        <v>6664</v>
      </c>
      <c r="L5558" s="731"/>
      <c r="M5558" s="732"/>
      <c r="N5558" s="931"/>
      <c r="O5558" s="923"/>
      <c r="P5558" s="923"/>
      <c r="Q5558" s="641"/>
      <c r="R5558" s="537"/>
      <c r="S5558" s="537"/>
      <c r="T5558" s="537"/>
      <c r="U5558" s="537"/>
      <c r="V5558" s="537"/>
      <c r="W5558" s="531"/>
      <c r="X5558" s="141"/>
      <c r="Y5558" s="141"/>
      <c r="Z5558" s="552"/>
      <c r="AA5558" s="552"/>
      <c r="AB5558" s="531"/>
      <c r="AC5558" s="593"/>
      <c r="AD5558" s="923"/>
      <c r="AE5558" s="846"/>
      <c r="AF5558" s="931"/>
      <c r="AG5558" s="923"/>
      <c r="AH5558" s="923"/>
      <c r="AI5558" s="641"/>
      <c r="AJ5558" s="537"/>
      <c r="AK5558" s="537"/>
      <c r="AL5558" s="537"/>
      <c r="AM5558" s="537"/>
      <c r="AN5558" s="537"/>
      <c r="AO5558" s="531"/>
      <c r="AP5558" s="141"/>
      <c r="AQ5558" s="141"/>
      <c r="AR5558" s="552"/>
      <c r="AS5558" s="552"/>
      <c r="AT5558" s="531"/>
      <c r="AU5558" s="593"/>
      <c r="AV5558" s="923"/>
      <c r="AW5558" s="846"/>
      <c r="AX5558" s="121"/>
      <c r="AY5558" s="111"/>
      <c r="AZ5558" s="111"/>
      <c r="BA5558" s="343"/>
      <c r="BB5558" s="324"/>
      <c r="BC5558" s="111"/>
      <c r="BD5558" s="111"/>
      <c r="BE5558" s="343"/>
      <c r="BF5558" s="41"/>
      <c r="BG5558" s="826"/>
      <c r="BH5558" s="607"/>
      <c r="BI5558" s="41"/>
      <c r="BJ5558" s="41"/>
      <c r="BK5558" s="41"/>
      <c r="BL5558" s="41"/>
      <c r="BM5558" s="41"/>
      <c r="BN5558" s="41"/>
    </row>
    <row r="5559" spans="1:66" x14ac:dyDescent="0.25">
      <c r="A5559" s="222"/>
      <c r="C5559" s="116"/>
      <c r="D5559" s="620"/>
      <c r="F5559" s="117"/>
      <c r="G5559" s="694"/>
      <c r="H5559" s="878"/>
      <c r="I5559" s="397"/>
      <c r="J5559" s="380"/>
      <c r="K5559" s="451" t="s">
        <v>742</v>
      </c>
      <c r="L5559" s="731"/>
      <c r="M5559" s="732"/>
      <c r="N5559" s="931"/>
      <c r="O5559" s="923"/>
      <c r="P5559" s="923"/>
      <c r="Q5559" s="641"/>
      <c r="R5559" s="537"/>
      <c r="S5559" s="537"/>
      <c r="T5559" s="537"/>
      <c r="U5559" s="537"/>
      <c r="V5559" s="537"/>
      <c r="W5559" s="531"/>
      <c r="X5559" s="141"/>
      <c r="Y5559" s="141"/>
      <c r="Z5559" s="552"/>
      <c r="AA5559" s="552"/>
      <c r="AB5559" s="531"/>
      <c r="AC5559" s="593"/>
      <c r="AD5559" s="923"/>
      <c r="AE5559" s="846"/>
      <c r="AF5559" s="931"/>
      <c r="AG5559" s="923"/>
      <c r="AH5559" s="923"/>
      <c r="AI5559" s="641"/>
      <c r="AJ5559" s="537"/>
      <c r="AK5559" s="537"/>
      <c r="AL5559" s="537"/>
      <c r="AM5559" s="537"/>
      <c r="AN5559" s="537"/>
      <c r="AO5559" s="531"/>
      <c r="AP5559" s="141"/>
      <c r="AQ5559" s="141"/>
      <c r="AR5559" s="552"/>
      <c r="AS5559" s="552"/>
      <c r="AT5559" s="531"/>
      <c r="AU5559" s="593"/>
      <c r="AV5559" s="923"/>
      <c r="AW5559" s="846"/>
      <c r="AX5559" s="121"/>
      <c r="AY5559" s="111"/>
      <c r="AZ5559" s="111"/>
      <c r="BA5559" s="343"/>
      <c r="BB5559" s="324"/>
      <c r="BC5559" s="111"/>
      <c r="BD5559" s="111"/>
      <c r="BE5559" s="343"/>
      <c r="BG5559" s="826"/>
      <c r="BH5559" s="607"/>
    </row>
    <row r="5560" spans="1:66" ht="12.75" customHeight="1" x14ac:dyDescent="0.25">
      <c r="A5560" s="222"/>
      <c r="C5560" s="116"/>
      <c r="D5560" s="620"/>
      <c r="F5560" s="117"/>
      <c r="G5560" s="694"/>
      <c r="H5560" s="878"/>
      <c r="I5560" s="397"/>
      <c r="J5560" s="380"/>
      <c r="K5560" s="408"/>
      <c r="L5560" s="731"/>
      <c r="M5560" s="732"/>
      <c r="N5560" s="931"/>
      <c r="O5560" s="923"/>
      <c r="P5560" s="923"/>
      <c r="Q5560" s="641"/>
      <c r="R5560" s="537"/>
      <c r="S5560" s="537"/>
      <c r="T5560" s="537"/>
      <c r="U5560" s="537"/>
      <c r="V5560" s="537"/>
      <c r="W5560" s="531"/>
      <c r="X5560" s="141"/>
      <c r="Y5560" s="141"/>
      <c r="Z5560" s="552"/>
      <c r="AA5560" s="552"/>
      <c r="AB5560" s="531"/>
      <c r="AC5560" s="593"/>
      <c r="AD5560" s="923"/>
      <c r="AE5560" s="846"/>
      <c r="AF5560" s="931"/>
      <c r="AG5560" s="923"/>
      <c r="AH5560" s="923"/>
      <c r="AI5560" s="641"/>
      <c r="AJ5560" s="537"/>
      <c r="AK5560" s="537"/>
      <c r="AL5560" s="537"/>
      <c r="AM5560" s="537"/>
      <c r="AN5560" s="537"/>
      <c r="AO5560" s="531"/>
      <c r="AP5560" s="141"/>
      <c r="AQ5560" s="141"/>
      <c r="AR5560" s="552"/>
      <c r="AS5560" s="552"/>
      <c r="AT5560" s="531"/>
      <c r="AU5560" s="593"/>
      <c r="AV5560" s="923"/>
      <c r="AW5560" s="846"/>
      <c r="AX5560" s="121"/>
      <c r="AY5560" s="111"/>
      <c r="AZ5560" s="111"/>
      <c r="BA5560" s="343"/>
      <c r="BB5560" s="324"/>
      <c r="BC5560" s="111"/>
      <c r="BD5560" s="111"/>
      <c r="BE5560" s="343"/>
      <c r="BG5560" s="826"/>
      <c r="BH5560" s="607"/>
    </row>
    <row r="5561" spans="1:66" ht="35.1" customHeight="1" x14ac:dyDescent="0.25">
      <c r="A5561" s="21" t="s">
        <v>6128</v>
      </c>
      <c r="B5561" s="112">
        <v>15</v>
      </c>
      <c r="C5561" s="116" t="s">
        <v>71</v>
      </c>
      <c r="D5561" s="623">
        <v>2016</v>
      </c>
      <c r="E5561" s="278"/>
      <c r="F5561" s="116"/>
      <c r="G5561" s="700">
        <v>1</v>
      </c>
      <c r="H5561" s="888" t="str">
        <f t="shared" si="8177"/>
        <v>072</v>
      </c>
      <c r="I5561" s="580" t="s">
        <v>3266</v>
      </c>
      <c r="J5561" s="573" t="s">
        <v>2460</v>
      </c>
      <c r="K5561" s="408" t="s">
        <v>611</v>
      </c>
      <c r="L5561" s="738"/>
      <c r="M5561" s="739"/>
      <c r="N5561" s="932"/>
      <c r="O5561" s="125"/>
      <c r="P5561" s="125"/>
      <c r="Q5561" s="662"/>
      <c r="R5561" s="548"/>
      <c r="S5561" s="548"/>
      <c r="T5561" s="548"/>
      <c r="U5561" s="548"/>
      <c r="V5561" s="548"/>
      <c r="W5561" s="688"/>
      <c r="X5561" s="143"/>
      <c r="Y5561" s="143"/>
      <c r="Z5561" s="553"/>
      <c r="AA5561" s="553"/>
      <c r="AB5561" s="688"/>
      <c r="AC5561" s="594"/>
      <c r="AD5561" s="125"/>
      <c r="AE5561" s="848"/>
      <c r="AF5561" s="932"/>
      <c r="AG5561" s="125"/>
      <c r="AH5561" s="125"/>
      <c r="AI5561" s="642"/>
      <c r="AJ5561" s="538"/>
      <c r="AK5561" s="538"/>
      <c r="AL5561" s="538"/>
      <c r="AM5561" s="538"/>
      <c r="AN5561" s="538"/>
      <c r="AO5561" s="688"/>
      <c r="AP5561" s="143"/>
      <c r="AQ5561" s="143"/>
      <c r="AR5561" s="553"/>
      <c r="AS5561" s="553"/>
      <c r="AT5561" s="688"/>
      <c r="AU5561" s="594"/>
      <c r="AV5561" s="125"/>
      <c r="AW5561" s="848"/>
      <c r="AX5561" s="124"/>
      <c r="AY5561" s="6"/>
      <c r="AZ5561" s="26"/>
      <c r="BA5561" s="341"/>
      <c r="BB5561" s="311"/>
      <c r="BC5561" s="6"/>
      <c r="BD5561" s="26"/>
      <c r="BE5561" s="341"/>
      <c r="BG5561" s="826" t="str">
        <f>RIGHT(LEFT(I5561,3),2)&amp;"."&amp;RIGHT(LEFT(I5561,5),2)</f>
        <v>01.00</v>
      </c>
      <c r="BH5561" s="607" t="b">
        <f>COUNTIF('Codes SEC'!$B$2:$B$250,Ministres!BG5561)&gt;0</f>
        <v>1</v>
      </c>
    </row>
    <row r="5562" spans="1:66" ht="12.75" customHeight="1" x14ac:dyDescent="0.25">
      <c r="A5562" s="21"/>
      <c r="B5562" s="112"/>
      <c r="C5562" s="116"/>
      <c r="D5562" s="623"/>
      <c r="E5562" s="278"/>
      <c r="F5562" s="116"/>
      <c r="G5562" s="700"/>
      <c r="H5562" s="888"/>
      <c r="I5562" s="580"/>
      <c r="J5562" s="380"/>
      <c r="K5562" s="429" t="s">
        <v>20</v>
      </c>
      <c r="L5562" s="738">
        <v>1110</v>
      </c>
      <c r="M5562" s="752">
        <v>1162</v>
      </c>
      <c r="N5562" s="931"/>
      <c r="O5562" s="530">
        <f t="shared" ref="O5562:O5566" si="8208">IF(N5562&gt;L5562,"0 ",N5562-L5562)</f>
        <v>-1110</v>
      </c>
      <c r="P5562" s="530" t="str">
        <f t="shared" ref="P5562:P5566" si="8209">IF(N5562&lt;L5562,"0 ",N5562-L5562)</f>
        <v xml:space="preserve">0 </v>
      </c>
      <c r="Q5562" s="658"/>
      <c r="R5562" s="544"/>
      <c r="S5562" s="544"/>
      <c r="T5562" s="544"/>
      <c r="U5562" s="544"/>
      <c r="V5562" s="544"/>
      <c r="W5562" s="687"/>
      <c r="X5562" s="141"/>
      <c r="Y5562" s="141"/>
      <c r="Z5562" s="552"/>
      <c r="AA5562" s="552"/>
      <c r="AB5562" s="687"/>
      <c r="AC5562" s="593"/>
      <c r="AD5562" s="530">
        <f t="shared" ref="AD5562:AD5566" si="8210">X5562+Y5562+AC5562</f>
        <v>0</v>
      </c>
      <c r="AE5562" s="842">
        <f t="shared" ref="AE5562:AE5566" si="8211">N5562+AD5562</f>
        <v>0</v>
      </c>
      <c r="AF5562" s="931"/>
      <c r="AG5562" s="530">
        <f t="shared" ref="AG5562:AG5566" si="8212">IF(AF5562&gt;M5562,"0 ",AF5562-M5562)</f>
        <v>-1162</v>
      </c>
      <c r="AH5562" s="530" t="str">
        <f t="shared" ref="AH5562:AH5566" si="8213">IF(AF5562&lt;M5562,"0 ",AF5562-M5562)</f>
        <v xml:space="preserve">0 </v>
      </c>
      <c r="AI5562" s="641"/>
      <c r="AJ5562" s="537"/>
      <c r="AK5562" s="537"/>
      <c r="AL5562" s="537"/>
      <c r="AM5562" s="537"/>
      <c r="AN5562" s="537"/>
      <c r="AO5562" s="687"/>
      <c r="AP5562" s="141"/>
      <c r="AQ5562" s="141"/>
      <c r="AR5562" s="552"/>
      <c r="AS5562" s="552"/>
      <c r="AT5562" s="687"/>
      <c r="AU5562" s="593"/>
      <c r="AV5562" s="530">
        <f t="shared" ref="AV5562:AV5566" si="8214">AP5562+AQ5562+AU5562</f>
        <v>0</v>
      </c>
      <c r="AW5562" s="842">
        <f t="shared" ref="AW5562:AW5566" si="8215">AF5562+AV5562</f>
        <v>0</v>
      </c>
      <c r="AX5562" s="124">
        <f>L5562</f>
        <v>1110</v>
      </c>
      <c r="AY5562" s="5">
        <f>AE5562</f>
        <v>0</v>
      </c>
      <c r="AZ5562" s="26">
        <f>AY5562-AX5562</f>
        <v>-1110</v>
      </c>
      <c r="BA5562" s="341">
        <f>AZ5562/AX5562</f>
        <v>-1</v>
      </c>
      <c r="BB5562" s="311">
        <f>M5562</f>
        <v>1162</v>
      </c>
      <c r="BC5562" s="5">
        <f>AW5562</f>
        <v>0</v>
      </c>
      <c r="BD5562" s="26">
        <f>BC5562-BB5562</f>
        <v>-1162</v>
      </c>
      <c r="BE5562" s="341">
        <f>BD5562/BB5562</f>
        <v>-1</v>
      </c>
      <c r="BG5562" s="826"/>
      <c r="BH5562" s="607"/>
    </row>
    <row r="5563" spans="1:66" ht="12.75" customHeight="1" x14ac:dyDescent="0.25">
      <c r="A5563" s="21"/>
      <c r="B5563" s="112"/>
      <c r="C5563" s="116"/>
      <c r="D5563" s="623"/>
      <c r="E5563" s="278"/>
      <c r="F5563" s="116"/>
      <c r="G5563" s="700"/>
      <c r="H5563" s="888"/>
      <c r="I5563" s="580"/>
      <c r="J5563" s="380"/>
      <c r="K5563" s="429" t="s">
        <v>85</v>
      </c>
      <c r="L5563" s="738">
        <v>311</v>
      </c>
      <c r="M5563" s="752">
        <v>311</v>
      </c>
      <c r="N5563" s="931"/>
      <c r="O5563" s="530">
        <f t="shared" si="8208"/>
        <v>-311</v>
      </c>
      <c r="P5563" s="530" t="str">
        <f t="shared" si="8209"/>
        <v xml:space="preserve">0 </v>
      </c>
      <c r="Q5563" s="658"/>
      <c r="R5563" s="544"/>
      <c r="S5563" s="544"/>
      <c r="T5563" s="544"/>
      <c r="U5563" s="544"/>
      <c r="V5563" s="544"/>
      <c r="W5563" s="687"/>
      <c r="X5563" s="141"/>
      <c r="Y5563" s="141"/>
      <c r="Z5563" s="552"/>
      <c r="AA5563" s="552"/>
      <c r="AB5563" s="687"/>
      <c r="AC5563" s="593"/>
      <c r="AD5563" s="530">
        <f t="shared" si="8210"/>
        <v>0</v>
      </c>
      <c r="AE5563" s="842">
        <f t="shared" si="8211"/>
        <v>0</v>
      </c>
      <c r="AF5563" s="931"/>
      <c r="AG5563" s="530">
        <f t="shared" si="8212"/>
        <v>-311</v>
      </c>
      <c r="AH5563" s="530" t="str">
        <f t="shared" si="8213"/>
        <v xml:space="preserve">0 </v>
      </c>
      <c r="AI5563" s="641"/>
      <c r="AJ5563" s="537"/>
      <c r="AK5563" s="537"/>
      <c r="AL5563" s="537"/>
      <c r="AM5563" s="537"/>
      <c r="AN5563" s="537"/>
      <c r="AO5563" s="687"/>
      <c r="AP5563" s="141"/>
      <c r="AQ5563" s="141"/>
      <c r="AR5563" s="552"/>
      <c r="AS5563" s="552"/>
      <c r="AT5563" s="687"/>
      <c r="AU5563" s="593"/>
      <c r="AV5563" s="530">
        <f t="shared" si="8214"/>
        <v>0</v>
      </c>
      <c r="AW5563" s="842">
        <f t="shared" si="8215"/>
        <v>0</v>
      </c>
      <c r="AX5563" s="124">
        <f>L5563</f>
        <v>311</v>
      </c>
      <c r="AY5563" s="5">
        <f>AE5563</f>
        <v>0</v>
      </c>
      <c r="AZ5563" s="26">
        <f>AY5563-AX5563</f>
        <v>-311</v>
      </c>
      <c r="BA5563" s="341">
        <f>AZ5563/AX5563</f>
        <v>-1</v>
      </c>
      <c r="BB5563" s="311">
        <f>M5563</f>
        <v>311</v>
      </c>
      <c r="BC5563" s="5">
        <f>AW5563</f>
        <v>0</v>
      </c>
      <c r="BD5563" s="26">
        <f>BC5563-BB5563</f>
        <v>-311</v>
      </c>
      <c r="BE5563" s="341">
        <f>BD5563/BB5563</f>
        <v>-1</v>
      </c>
      <c r="BG5563" s="826"/>
      <c r="BH5563" s="607"/>
    </row>
    <row r="5564" spans="1:66" ht="12.75" customHeight="1" x14ac:dyDescent="0.25">
      <c r="A5564" s="21"/>
      <c r="B5564" s="112"/>
      <c r="C5564" s="116"/>
      <c r="D5564" s="623"/>
      <c r="E5564" s="278"/>
      <c r="F5564" s="116"/>
      <c r="G5564" s="700"/>
      <c r="H5564" s="888"/>
      <c r="I5564" s="580"/>
      <c r="J5564" s="380"/>
      <c r="K5564" s="429" t="s">
        <v>86</v>
      </c>
      <c r="L5564" s="731">
        <v>1421</v>
      </c>
      <c r="M5564" s="732">
        <v>1473</v>
      </c>
      <c r="N5564" s="931"/>
      <c r="O5564" s="530">
        <f t="shared" si="8208"/>
        <v>-1421</v>
      </c>
      <c r="P5564" s="530" t="str">
        <f t="shared" si="8209"/>
        <v xml:space="preserve">0 </v>
      </c>
      <c r="Q5564" s="658"/>
      <c r="R5564" s="544"/>
      <c r="S5564" s="544"/>
      <c r="T5564" s="544"/>
      <c r="U5564" s="544"/>
      <c r="V5564" s="544"/>
      <c r="W5564" s="687"/>
      <c r="X5564" s="141">
        <f t="shared" ref="X5564:AC5564" si="8216">X5562+X5563</f>
        <v>0</v>
      </c>
      <c r="Y5564" s="141">
        <f t="shared" si="8216"/>
        <v>0</v>
      </c>
      <c r="Z5564" s="552"/>
      <c r="AA5564" s="552"/>
      <c r="AB5564" s="687"/>
      <c r="AC5564" s="593">
        <f t="shared" si="8216"/>
        <v>0</v>
      </c>
      <c r="AD5564" s="530">
        <f t="shared" si="8210"/>
        <v>0</v>
      </c>
      <c r="AE5564" s="842">
        <f t="shared" si="8211"/>
        <v>0</v>
      </c>
      <c r="AF5564" s="931"/>
      <c r="AG5564" s="530">
        <f t="shared" si="8212"/>
        <v>-1473</v>
      </c>
      <c r="AH5564" s="530" t="str">
        <f t="shared" si="8213"/>
        <v xml:space="preserve">0 </v>
      </c>
      <c r="AI5564" s="641"/>
      <c r="AJ5564" s="537"/>
      <c r="AK5564" s="537"/>
      <c r="AL5564" s="537"/>
      <c r="AM5564" s="537"/>
      <c r="AN5564" s="537"/>
      <c r="AO5564" s="687"/>
      <c r="AP5564" s="141">
        <f t="shared" ref="AP5564:AU5564" si="8217">AP5562+AP5563</f>
        <v>0</v>
      </c>
      <c r="AQ5564" s="141">
        <f t="shared" si="8217"/>
        <v>0</v>
      </c>
      <c r="AR5564" s="552"/>
      <c r="AS5564" s="552"/>
      <c r="AT5564" s="687"/>
      <c r="AU5564" s="593">
        <f t="shared" si="8217"/>
        <v>0</v>
      </c>
      <c r="AV5564" s="530">
        <f t="shared" si="8214"/>
        <v>0</v>
      </c>
      <c r="AW5564" s="842">
        <f t="shared" si="8215"/>
        <v>0</v>
      </c>
      <c r="AX5564" s="124">
        <f>AX5562+AX5563</f>
        <v>1421</v>
      </c>
      <c r="AY5564" s="5">
        <f>AY5562+AY5563</f>
        <v>0</v>
      </c>
      <c r="AZ5564" s="26">
        <f>AZ5562+AZ5563</f>
        <v>-1421</v>
      </c>
      <c r="BA5564" s="341">
        <f>AZ5564/AX5564</f>
        <v>-1</v>
      </c>
      <c r="BB5564" s="311">
        <f>BB5562+BB5563</f>
        <v>1473</v>
      </c>
      <c r="BC5564" s="5">
        <f>BC5562+BC5563</f>
        <v>0</v>
      </c>
      <c r="BD5564" s="26">
        <f>BD5562+BD5563</f>
        <v>-1473</v>
      </c>
      <c r="BE5564" s="341">
        <f>BD5564/BB5564</f>
        <v>-1</v>
      </c>
      <c r="BG5564" s="826"/>
      <c r="BH5564" s="607"/>
    </row>
    <row r="5565" spans="1:66" ht="12.75" customHeight="1" x14ac:dyDescent="0.25">
      <c r="A5565" s="21"/>
      <c r="B5565" s="112"/>
      <c r="C5565" s="116"/>
      <c r="D5565" s="623"/>
      <c r="E5565" s="278"/>
      <c r="F5565" s="116">
        <v>13</v>
      </c>
      <c r="G5565" s="700"/>
      <c r="H5565" s="888"/>
      <c r="I5565" s="580"/>
      <c r="J5565" s="380"/>
      <c r="K5565" s="430" t="s">
        <v>87</v>
      </c>
      <c r="L5565" s="733">
        <v>411</v>
      </c>
      <c r="M5565" s="753">
        <v>411</v>
      </c>
      <c r="N5565" s="931"/>
      <c r="O5565" s="530">
        <f t="shared" si="8208"/>
        <v>-411</v>
      </c>
      <c r="P5565" s="530" t="str">
        <f t="shared" si="8209"/>
        <v xml:space="preserve">0 </v>
      </c>
      <c r="Q5565" s="658"/>
      <c r="R5565" s="544"/>
      <c r="S5565" s="544"/>
      <c r="T5565" s="544"/>
      <c r="U5565" s="544"/>
      <c r="V5565" s="544"/>
      <c r="W5565" s="687" t="str">
        <f>IF(SUM(Q5565:V5565)=X5565,"OK",SUM(Q5565:V5565)-X5565)</f>
        <v>OK</v>
      </c>
      <c r="X5565" s="141"/>
      <c r="Y5565" s="141"/>
      <c r="Z5565" s="552"/>
      <c r="AA5565" s="552"/>
      <c r="AB5565" s="687" t="str">
        <f>IF(SUM(Z5565:AA5565)=AC5565,"OK",SUM(Z5565:AA5565)-AC5565)</f>
        <v>OK</v>
      </c>
      <c r="AC5565" s="593"/>
      <c r="AD5565" s="530">
        <f t="shared" si="8210"/>
        <v>0</v>
      </c>
      <c r="AE5565" s="842">
        <f t="shared" si="8211"/>
        <v>0</v>
      </c>
      <c r="AF5565" s="931"/>
      <c r="AG5565" s="530">
        <f t="shared" si="8212"/>
        <v>-411</v>
      </c>
      <c r="AH5565" s="530" t="str">
        <f t="shared" si="8213"/>
        <v xml:space="preserve">0 </v>
      </c>
      <c r="AI5565" s="641"/>
      <c r="AJ5565" s="537"/>
      <c r="AK5565" s="537"/>
      <c r="AL5565" s="537"/>
      <c r="AM5565" s="537"/>
      <c r="AN5565" s="537"/>
      <c r="AO5565" s="687" t="str">
        <f>IF(SUM(AI5565:AN5565)=AP5565,"OK",SUM(AI5565:AN5565)-AP5565)</f>
        <v>OK</v>
      </c>
      <c r="AP5565" s="141"/>
      <c r="AQ5565" s="141"/>
      <c r="AR5565" s="552"/>
      <c r="AS5565" s="552"/>
      <c r="AT5565" s="687" t="str">
        <f>IF(SUM(AR5565:AS5565)=AU5565,"OK",SUM(AR5565:AS5565)-AU5565)</f>
        <v>OK</v>
      </c>
      <c r="AU5565" s="593"/>
      <c r="AV5565" s="530">
        <f t="shared" si="8214"/>
        <v>0</v>
      </c>
      <c r="AW5565" s="842">
        <f t="shared" si="8215"/>
        <v>0</v>
      </c>
      <c r="AX5565" s="115">
        <f>L5565</f>
        <v>411</v>
      </c>
      <c r="AY5565" s="5">
        <f>AE5565</f>
        <v>0</v>
      </c>
      <c r="AZ5565" s="7">
        <f>AY5565-AX5565</f>
        <v>-411</v>
      </c>
      <c r="BA5565" s="335">
        <f>AZ5565/AX5565</f>
        <v>-1</v>
      </c>
      <c r="BB5565" s="23">
        <f>M5565</f>
        <v>411</v>
      </c>
      <c r="BC5565" s="5">
        <f>AW5565</f>
        <v>0</v>
      </c>
      <c r="BD5565" s="7">
        <f>BC5565-BB5565</f>
        <v>-411</v>
      </c>
      <c r="BE5565" s="335">
        <f>BD5565/BB5565</f>
        <v>-1</v>
      </c>
      <c r="BG5565" s="826"/>
      <c r="BH5565" s="607"/>
    </row>
    <row r="5566" spans="1:66" ht="12.75" customHeight="1" x14ac:dyDescent="0.25">
      <c r="A5566" s="21"/>
      <c r="B5566" s="112"/>
      <c r="C5566" s="116"/>
      <c r="D5566" s="623"/>
      <c r="E5566" s="278"/>
      <c r="F5566" s="116"/>
      <c r="G5566" s="700"/>
      <c r="H5566" s="888"/>
      <c r="I5566" s="580"/>
      <c r="J5566" s="380"/>
      <c r="K5566" s="463" t="s">
        <v>214</v>
      </c>
      <c r="L5566" s="731">
        <v>1010</v>
      </c>
      <c r="M5566" s="732">
        <v>1062</v>
      </c>
      <c r="N5566" s="931"/>
      <c r="O5566" s="530">
        <f t="shared" si="8208"/>
        <v>-1010</v>
      </c>
      <c r="P5566" s="530" t="str">
        <f t="shared" si="8209"/>
        <v xml:space="preserve">0 </v>
      </c>
      <c r="Q5566" s="658"/>
      <c r="R5566" s="544"/>
      <c r="S5566" s="544"/>
      <c r="T5566" s="544"/>
      <c r="U5566" s="544"/>
      <c r="V5566" s="544"/>
      <c r="W5566" s="687"/>
      <c r="X5566" s="141">
        <f t="shared" ref="X5566:AC5566" si="8218">X5564-X5565</f>
        <v>0</v>
      </c>
      <c r="Y5566" s="141">
        <f t="shared" si="8218"/>
        <v>0</v>
      </c>
      <c r="Z5566" s="552"/>
      <c r="AA5566" s="552"/>
      <c r="AB5566" s="687"/>
      <c r="AC5566" s="593">
        <f t="shared" si="8218"/>
        <v>0</v>
      </c>
      <c r="AD5566" s="530">
        <f t="shared" si="8210"/>
        <v>0</v>
      </c>
      <c r="AE5566" s="842">
        <f t="shared" si="8211"/>
        <v>0</v>
      </c>
      <c r="AF5566" s="931"/>
      <c r="AG5566" s="530">
        <f t="shared" si="8212"/>
        <v>-1062</v>
      </c>
      <c r="AH5566" s="530" t="str">
        <f t="shared" si="8213"/>
        <v xml:space="preserve">0 </v>
      </c>
      <c r="AI5566" s="641"/>
      <c r="AJ5566" s="537"/>
      <c r="AK5566" s="537"/>
      <c r="AL5566" s="537"/>
      <c r="AM5566" s="537"/>
      <c r="AN5566" s="537"/>
      <c r="AO5566" s="687"/>
      <c r="AP5566" s="141">
        <f t="shared" ref="AP5566:AU5566" si="8219">AP5564-AP5565</f>
        <v>0</v>
      </c>
      <c r="AQ5566" s="141">
        <f t="shared" si="8219"/>
        <v>0</v>
      </c>
      <c r="AR5566" s="552"/>
      <c r="AS5566" s="552"/>
      <c r="AT5566" s="687"/>
      <c r="AU5566" s="593">
        <f t="shared" si="8219"/>
        <v>0</v>
      </c>
      <c r="AV5566" s="530">
        <f t="shared" si="8214"/>
        <v>0</v>
      </c>
      <c r="AW5566" s="842">
        <f t="shared" si="8215"/>
        <v>0</v>
      </c>
      <c r="AX5566" s="124">
        <f>AX5564-AX5565</f>
        <v>1010</v>
      </c>
      <c r="AY5566" s="5">
        <f>AY5564-AY5565</f>
        <v>0</v>
      </c>
      <c r="AZ5566" s="26">
        <f>AZ5564-AZ5565</f>
        <v>-1010</v>
      </c>
      <c r="BA5566" s="341">
        <f>AZ5566/AX5566</f>
        <v>-1</v>
      </c>
      <c r="BB5566" s="311">
        <f>BB5564-BB5565</f>
        <v>1062</v>
      </c>
      <c r="BC5566" s="5">
        <f>BC5564-BC5565</f>
        <v>0</v>
      </c>
      <c r="BD5566" s="26">
        <f>BD5564-BD5565</f>
        <v>-1062</v>
      </c>
      <c r="BE5566" s="341">
        <f>BD5566/BB5566</f>
        <v>-1</v>
      </c>
      <c r="BG5566" s="826"/>
      <c r="BH5566" s="607"/>
    </row>
    <row r="5567" spans="1:66" ht="12.75" customHeight="1" x14ac:dyDescent="0.25">
      <c r="A5567" s="222"/>
      <c r="C5567" s="116"/>
      <c r="D5567" s="620"/>
      <c r="F5567" s="117"/>
      <c r="G5567" s="694"/>
      <c r="H5567" s="878"/>
      <c r="I5567" s="397"/>
      <c r="J5567" s="380"/>
      <c r="K5567" s="486"/>
      <c r="L5567" s="731"/>
      <c r="M5567" s="732"/>
      <c r="N5567" s="931"/>
      <c r="O5567" s="923"/>
      <c r="P5567" s="923"/>
      <c r="Q5567" s="641"/>
      <c r="R5567" s="537"/>
      <c r="S5567" s="537"/>
      <c r="T5567" s="537"/>
      <c r="U5567" s="537"/>
      <c r="V5567" s="537"/>
      <c r="W5567" s="531"/>
      <c r="X5567" s="141"/>
      <c r="Y5567" s="141"/>
      <c r="Z5567" s="552"/>
      <c r="AA5567" s="552"/>
      <c r="AB5567" s="531"/>
      <c r="AC5567" s="593"/>
      <c r="AD5567" s="923"/>
      <c r="AE5567" s="846"/>
      <c r="AF5567" s="931"/>
      <c r="AG5567" s="923"/>
      <c r="AH5567" s="923"/>
      <c r="AI5567" s="641"/>
      <c r="AJ5567" s="537"/>
      <c r="AK5567" s="537"/>
      <c r="AL5567" s="537"/>
      <c r="AM5567" s="537"/>
      <c r="AN5567" s="537"/>
      <c r="AO5567" s="531"/>
      <c r="AP5567" s="141"/>
      <c r="AQ5567" s="141"/>
      <c r="AR5567" s="552"/>
      <c r="AS5567" s="552"/>
      <c r="AT5567" s="531"/>
      <c r="AU5567" s="593"/>
      <c r="AV5567" s="923"/>
      <c r="AW5567" s="846"/>
      <c r="AX5567" s="121"/>
      <c r="AY5567" s="111"/>
      <c r="AZ5567" s="111"/>
      <c r="BA5567" s="343"/>
      <c r="BB5567" s="324"/>
      <c r="BC5567" s="111"/>
      <c r="BD5567" s="111"/>
      <c r="BE5567" s="343"/>
      <c r="BG5567" s="826"/>
      <c r="BH5567" s="607"/>
    </row>
    <row r="5568" spans="1:66" ht="12.75" customHeight="1" x14ac:dyDescent="0.25">
      <c r="A5568" s="222"/>
      <c r="C5568" s="116"/>
      <c r="D5568" s="620"/>
      <c r="F5568" s="117"/>
      <c r="G5568" s="694"/>
      <c r="H5568" s="878"/>
      <c r="I5568" s="397"/>
      <c r="J5568" s="380"/>
      <c r="K5568" s="410" t="s">
        <v>48</v>
      </c>
      <c r="L5568" s="731"/>
      <c r="M5568" s="732"/>
      <c r="N5568" s="931"/>
      <c r="O5568" s="923"/>
      <c r="P5568" s="923"/>
      <c r="Q5568" s="641"/>
      <c r="R5568" s="537"/>
      <c r="S5568" s="537"/>
      <c r="T5568" s="537"/>
      <c r="U5568" s="537"/>
      <c r="V5568" s="537"/>
      <c r="W5568" s="531"/>
      <c r="X5568" s="141"/>
      <c r="Y5568" s="141"/>
      <c r="Z5568" s="552"/>
      <c r="AA5568" s="552"/>
      <c r="AB5568" s="531"/>
      <c r="AC5568" s="593"/>
      <c r="AD5568" s="923"/>
      <c r="AE5568" s="846"/>
      <c r="AF5568" s="931"/>
      <c r="AG5568" s="923"/>
      <c r="AH5568" s="923"/>
      <c r="AI5568" s="641"/>
      <c r="AJ5568" s="537"/>
      <c r="AK5568" s="537"/>
      <c r="AL5568" s="537"/>
      <c r="AM5568" s="537"/>
      <c r="AN5568" s="537"/>
      <c r="AO5568" s="531"/>
      <c r="AP5568" s="141"/>
      <c r="AQ5568" s="141"/>
      <c r="AR5568" s="552"/>
      <c r="AS5568" s="552"/>
      <c r="AT5568" s="531"/>
      <c r="AU5568" s="593"/>
      <c r="AV5568" s="923"/>
      <c r="AW5568" s="846"/>
      <c r="AX5568" s="121"/>
      <c r="AY5568" s="111"/>
      <c r="AZ5568" s="111"/>
      <c r="BA5568" s="343"/>
      <c r="BB5568" s="324"/>
      <c r="BC5568" s="111"/>
      <c r="BD5568" s="111"/>
      <c r="BE5568" s="343"/>
      <c r="BG5568" s="826"/>
      <c r="BH5568" s="607"/>
    </row>
    <row r="5569" spans="1:60" ht="12.75" customHeight="1" x14ac:dyDescent="0.25">
      <c r="A5569" s="222"/>
      <c r="C5569" s="116"/>
      <c r="D5569" s="620"/>
      <c r="F5569" s="117"/>
      <c r="G5569" s="694"/>
      <c r="H5569" s="878"/>
      <c r="I5569" s="397"/>
      <c r="J5569" s="380"/>
      <c r="K5569" s="408"/>
      <c r="L5569" s="731"/>
      <c r="M5569" s="732"/>
      <c r="N5569" s="931"/>
      <c r="O5569" s="923"/>
      <c r="P5569" s="923"/>
      <c r="Q5569" s="641"/>
      <c r="R5569" s="537"/>
      <c r="S5569" s="537"/>
      <c r="T5569" s="537"/>
      <c r="U5569" s="537"/>
      <c r="V5569" s="537"/>
      <c r="W5569" s="531"/>
      <c r="X5569" s="141"/>
      <c r="Y5569" s="141"/>
      <c r="Z5569" s="552"/>
      <c r="AA5569" s="552"/>
      <c r="AB5569" s="531"/>
      <c r="AC5569" s="593"/>
      <c r="AD5569" s="923"/>
      <c r="AE5569" s="846"/>
      <c r="AF5569" s="931"/>
      <c r="AG5569" s="923"/>
      <c r="AH5569" s="923"/>
      <c r="AI5569" s="641"/>
      <c r="AJ5569" s="537"/>
      <c r="AK5569" s="537"/>
      <c r="AL5569" s="537"/>
      <c r="AM5569" s="537"/>
      <c r="AN5569" s="537"/>
      <c r="AO5569" s="531"/>
      <c r="AP5569" s="141"/>
      <c r="AQ5569" s="141"/>
      <c r="AR5569" s="552"/>
      <c r="AS5569" s="552"/>
      <c r="AT5569" s="531"/>
      <c r="AU5569" s="593"/>
      <c r="AV5569" s="923"/>
      <c r="AW5569" s="846"/>
      <c r="AX5569" s="121"/>
      <c r="AY5569" s="111"/>
      <c r="AZ5569" s="111"/>
      <c r="BA5569" s="343"/>
      <c r="BB5569" s="324"/>
      <c r="BC5569" s="111"/>
      <c r="BD5569" s="111"/>
      <c r="BE5569" s="343"/>
      <c r="BG5569" s="826"/>
      <c r="BH5569" s="607"/>
    </row>
    <row r="5570" spans="1:60" ht="35.1" customHeight="1" x14ac:dyDescent="0.25">
      <c r="A5570" s="21" t="s">
        <v>6128</v>
      </c>
      <c r="B5570" s="112">
        <v>15</v>
      </c>
      <c r="C5570" s="116" t="s">
        <v>71</v>
      </c>
      <c r="D5570" s="623">
        <v>2016</v>
      </c>
      <c r="F5570" s="117"/>
      <c r="G5570" s="694">
        <v>1</v>
      </c>
      <c r="H5570" s="878" t="str">
        <f t="shared" si="8177"/>
        <v>072</v>
      </c>
      <c r="I5570" s="397" t="s">
        <v>3264</v>
      </c>
      <c r="J5570" s="380" t="s">
        <v>2461</v>
      </c>
      <c r="K5570" s="408" t="s">
        <v>743</v>
      </c>
      <c r="L5570" s="731"/>
      <c r="M5570" s="732"/>
      <c r="N5570" s="931"/>
      <c r="O5570" s="923"/>
      <c r="P5570" s="923"/>
      <c r="Q5570" s="641"/>
      <c r="R5570" s="537"/>
      <c r="S5570" s="537"/>
      <c r="T5570" s="537"/>
      <c r="U5570" s="537"/>
      <c r="V5570" s="537"/>
      <c r="W5570" s="531"/>
      <c r="X5570" s="141"/>
      <c r="Y5570" s="141"/>
      <c r="Z5570" s="552"/>
      <c r="AA5570" s="552"/>
      <c r="AB5570" s="531"/>
      <c r="AC5570" s="593"/>
      <c r="AD5570" s="923"/>
      <c r="AE5570" s="846"/>
      <c r="AF5570" s="931"/>
      <c r="AG5570" s="923"/>
      <c r="AH5570" s="923"/>
      <c r="AI5570" s="641"/>
      <c r="AJ5570" s="537"/>
      <c r="AK5570" s="537"/>
      <c r="AL5570" s="537"/>
      <c r="AM5570" s="537"/>
      <c r="AN5570" s="537"/>
      <c r="AO5570" s="531"/>
      <c r="AP5570" s="141"/>
      <c r="AQ5570" s="141"/>
      <c r="AR5570" s="552"/>
      <c r="AS5570" s="552"/>
      <c r="AT5570" s="531"/>
      <c r="AU5570" s="593"/>
      <c r="AV5570" s="923"/>
      <c r="AW5570" s="846"/>
      <c r="AX5570" s="121"/>
      <c r="AY5570" s="111"/>
      <c r="AZ5570" s="111"/>
      <c r="BA5570" s="343"/>
      <c r="BB5570" s="324"/>
      <c r="BC5570" s="111"/>
      <c r="BD5570" s="111"/>
      <c r="BE5570" s="343"/>
      <c r="BG5570" s="826" t="str">
        <f>RIGHT(LEFT(I5570,3),2)&amp;"."&amp;RIGHT(LEFT(I5570,5),2)</f>
        <v>33.00</v>
      </c>
      <c r="BH5570" s="607" t="b">
        <f>COUNTIF('Codes SEC'!$B$2:$B$250,Ministres!BG5570)&gt;0</f>
        <v>1</v>
      </c>
    </row>
    <row r="5571" spans="1:60" ht="35.1" customHeight="1" x14ac:dyDescent="0.25">
      <c r="A5571" s="21" t="s">
        <v>6128</v>
      </c>
      <c r="B5571" s="112">
        <v>15</v>
      </c>
      <c r="C5571" s="116" t="s">
        <v>71</v>
      </c>
      <c r="D5571" s="623">
        <v>2016</v>
      </c>
      <c r="F5571" s="117"/>
      <c r="G5571" s="694">
        <v>1</v>
      </c>
      <c r="H5571" s="878" t="str">
        <f t="shared" si="8177"/>
        <v>072</v>
      </c>
      <c r="I5571" s="397">
        <v>85210000</v>
      </c>
      <c r="J5571" s="380" t="s">
        <v>5437</v>
      </c>
      <c r="K5571" s="408" t="s">
        <v>5438</v>
      </c>
      <c r="L5571" s="731"/>
      <c r="M5571" s="732"/>
      <c r="N5571" s="931"/>
      <c r="O5571" s="923"/>
      <c r="P5571" s="923"/>
      <c r="Q5571" s="641"/>
      <c r="R5571" s="537"/>
      <c r="S5571" s="537"/>
      <c r="T5571" s="537"/>
      <c r="U5571" s="537"/>
      <c r="V5571" s="537"/>
      <c r="W5571" s="531"/>
      <c r="X5571" s="141"/>
      <c r="Y5571" s="141"/>
      <c r="Z5571" s="552"/>
      <c r="AA5571" s="552"/>
      <c r="AB5571" s="531"/>
      <c r="AC5571" s="593"/>
      <c r="AD5571" s="923"/>
      <c r="AE5571" s="846"/>
      <c r="AF5571" s="931"/>
      <c r="AG5571" s="923"/>
      <c r="AH5571" s="923"/>
      <c r="AI5571" s="641"/>
      <c r="AJ5571" s="537"/>
      <c r="AK5571" s="537"/>
      <c r="AL5571" s="537"/>
      <c r="AM5571" s="537"/>
      <c r="AN5571" s="537"/>
      <c r="AO5571" s="531"/>
      <c r="AP5571" s="141"/>
      <c r="AQ5571" s="141"/>
      <c r="AR5571" s="552"/>
      <c r="AS5571" s="552"/>
      <c r="AT5571" s="531"/>
      <c r="AU5571" s="593"/>
      <c r="AV5571" s="923"/>
      <c r="AW5571" s="846"/>
      <c r="AX5571" s="121"/>
      <c r="AY5571" s="111"/>
      <c r="AZ5571" s="111"/>
      <c r="BA5571" s="343"/>
      <c r="BB5571" s="324"/>
      <c r="BC5571" s="111"/>
      <c r="BD5571" s="111"/>
      <c r="BE5571" s="343"/>
      <c r="BG5571" s="826" t="str">
        <f>RIGHT(LEFT(I5571,3),2)&amp;"."&amp;RIGHT(LEFT(I5571,5),2)</f>
        <v>52.10</v>
      </c>
      <c r="BH5571" s="607" t="b">
        <f>COUNTIF('Codes SEC'!$B$2:$B$250,Ministres!BG5571)&gt;0</f>
        <v>1</v>
      </c>
    </row>
    <row r="5572" spans="1:60" ht="12.75" customHeight="1" x14ac:dyDescent="0.25">
      <c r="A5572" s="231"/>
      <c r="B5572" s="213"/>
      <c r="C5572" s="254"/>
      <c r="D5572" s="254"/>
      <c r="E5572" s="283"/>
      <c r="F5572" s="254"/>
      <c r="G5572" s="696"/>
      <c r="H5572" s="887"/>
      <c r="I5572" s="444"/>
      <c r="J5572" s="393"/>
      <c r="K5572" s="484" t="s">
        <v>3740</v>
      </c>
      <c r="L5572" s="729">
        <f t="shared" ref="L5572:P5572" si="8220">L5565</f>
        <v>411</v>
      </c>
      <c r="M5572" s="730">
        <f t="shared" si="8220"/>
        <v>411</v>
      </c>
      <c r="N5572" s="844">
        <f t="shared" si="8220"/>
        <v>0</v>
      </c>
      <c r="O5572" s="665">
        <f t="shared" si="8220"/>
        <v>-411</v>
      </c>
      <c r="P5572" s="665" t="str">
        <f t="shared" si="8220"/>
        <v xml:space="preserve">0 </v>
      </c>
      <c r="Q5572" s="638">
        <f t="shared" ref="Q5572:AA5572" si="8221">Q5565</f>
        <v>0</v>
      </c>
      <c r="R5572" s="130">
        <f t="shared" si="8221"/>
        <v>0</v>
      </c>
      <c r="S5572" s="130">
        <f t="shared" si="8221"/>
        <v>0</v>
      </c>
      <c r="T5572" s="130">
        <f t="shared" si="8221"/>
        <v>0</v>
      </c>
      <c r="U5572" s="130">
        <f t="shared" si="8221"/>
        <v>0</v>
      </c>
      <c r="V5572" s="130">
        <f t="shared" si="8221"/>
        <v>0</v>
      </c>
      <c r="W5572" s="665"/>
      <c r="X5572" s="130">
        <f t="shared" si="8221"/>
        <v>0</v>
      </c>
      <c r="Y5572" s="130">
        <f t="shared" si="8221"/>
        <v>0</v>
      </c>
      <c r="Z5572" s="130">
        <f t="shared" si="8221"/>
        <v>0</v>
      </c>
      <c r="AA5572" s="130">
        <f t="shared" si="8221"/>
        <v>0</v>
      </c>
      <c r="AB5572" s="665"/>
      <c r="AC5572" s="130">
        <f t="shared" ref="AC5572" si="8222">AC5565</f>
        <v>0</v>
      </c>
      <c r="AD5572" s="665">
        <f>AD5565</f>
        <v>0</v>
      </c>
      <c r="AE5572" s="845">
        <f>AE5565</f>
        <v>0</v>
      </c>
      <c r="AF5572" s="844">
        <f t="shared" ref="AF5572:AH5572" si="8223">AF5565</f>
        <v>0</v>
      </c>
      <c r="AG5572" s="665">
        <f t="shared" si="8223"/>
        <v>-411</v>
      </c>
      <c r="AH5572" s="665" t="str">
        <f t="shared" si="8223"/>
        <v xml:space="preserve">0 </v>
      </c>
      <c r="AI5572" s="638">
        <f t="shared" ref="AI5572:AS5572" si="8224">AI5565</f>
        <v>0</v>
      </c>
      <c r="AJ5572" s="130">
        <f t="shared" si="8224"/>
        <v>0</v>
      </c>
      <c r="AK5572" s="130">
        <f t="shared" si="8224"/>
        <v>0</v>
      </c>
      <c r="AL5572" s="130">
        <f t="shared" si="8224"/>
        <v>0</v>
      </c>
      <c r="AM5572" s="130">
        <f t="shared" si="8224"/>
        <v>0</v>
      </c>
      <c r="AN5572" s="130">
        <f t="shared" si="8224"/>
        <v>0</v>
      </c>
      <c r="AO5572" s="665"/>
      <c r="AP5572" s="130">
        <f t="shared" si="8224"/>
        <v>0</v>
      </c>
      <c r="AQ5572" s="130">
        <f t="shared" si="8224"/>
        <v>0</v>
      </c>
      <c r="AR5572" s="130">
        <f t="shared" si="8224"/>
        <v>0</v>
      </c>
      <c r="AS5572" s="130">
        <f t="shared" si="8224"/>
        <v>0</v>
      </c>
      <c r="AT5572" s="665"/>
      <c r="AU5572" s="130">
        <f t="shared" ref="AU5572:BE5572" si="8225">AU5565</f>
        <v>0</v>
      </c>
      <c r="AV5572" s="665">
        <f t="shared" ref="AV5572" si="8226">AV5565</f>
        <v>0</v>
      </c>
      <c r="AW5572" s="845">
        <f t="shared" si="8225"/>
        <v>0</v>
      </c>
      <c r="AX5572" s="314">
        <f t="shared" si="8225"/>
        <v>411</v>
      </c>
      <c r="AY5572" s="131">
        <f t="shared" si="8225"/>
        <v>0</v>
      </c>
      <c r="AZ5572" s="132">
        <f t="shared" si="8225"/>
        <v>-411</v>
      </c>
      <c r="BA5572" s="340">
        <f t="shared" si="8225"/>
        <v>-1</v>
      </c>
      <c r="BB5572" s="310">
        <f t="shared" si="8225"/>
        <v>411</v>
      </c>
      <c r="BC5572" s="131">
        <f t="shared" si="8225"/>
        <v>0</v>
      </c>
      <c r="BD5572" s="132">
        <f t="shared" si="8225"/>
        <v>-411</v>
      </c>
      <c r="BE5572" s="340">
        <f t="shared" si="8225"/>
        <v>-1</v>
      </c>
      <c r="BG5572" s="826"/>
      <c r="BH5572" s="607"/>
    </row>
    <row r="5573" spans="1:60" ht="12.75" customHeight="1" x14ac:dyDescent="0.25">
      <c r="A5573" s="222"/>
      <c r="C5573" s="116"/>
      <c r="D5573" s="620"/>
      <c r="F5573" s="117"/>
      <c r="G5573" s="690"/>
      <c r="H5573" s="878"/>
      <c r="I5573" s="397"/>
      <c r="J5573" s="380"/>
      <c r="K5573" s="453" t="s">
        <v>208</v>
      </c>
      <c r="L5573" s="731">
        <v>0</v>
      </c>
      <c r="M5573" s="732">
        <v>0</v>
      </c>
      <c r="N5573" s="929">
        <v>0</v>
      </c>
      <c r="O5573" s="530">
        <v>0</v>
      </c>
      <c r="P5573" s="530">
        <v>0</v>
      </c>
      <c r="Q5573" s="641">
        <v>0</v>
      </c>
      <c r="R5573" s="537">
        <v>0</v>
      </c>
      <c r="S5573" s="537">
        <v>0</v>
      </c>
      <c r="T5573" s="537">
        <v>0</v>
      </c>
      <c r="U5573" s="537">
        <v>0</v>
      </c>
      <c r="V5573" s="537">
        <v>0</v>
      </c>
      <c r="W5573" s="530"/>
      <c r="X5573" s="142">
        <v>0</v>
      </c>
      <c r="Y5573" s="142">
        <v>0</v>
      </c>
      <c r="Z5573" s="537">
        <v>0</v>
      </c>
      <c r="AA5573" s="537">
        <v>0</v>
      </c>
      <c r="AB5573" s="530"/>
      <c r="AC5573" s="142">
        <v>0</v>
      </c>
      <c r="AD5573" s="530">
        <v>0</v>
      </c>
      <c r="AE5573" s="842">
        <v>0</v>
      </c>
      <c r="AF5573" s="929">
        <v>0</v>
      </c>
      <c r="AG5573" s="530">
        <v>0</v>
      </c>
      <c r="AH5573" s="530">
        <v>0</v>
      </c>
      <c r="AI5573" s="641">
        <v>0</v>
      </c>
      <c r="AJ5573" s="537">
        <v>0</v>
      </c>
      <c r="AK5573" s="537">
        <v>0</v>
      </c>
      <c r="AL5573" s="537">
        <v>0</v>
      </c>
      <c r="AM5573" s="537">
        <v>0</v>
      </c>
      <c r="AN5573" s="537">
        <v>0</v>
      </c>
      <c r="AO5573" s="530"/>
      <c r="AP5573" s="142">
        <v>0</v>
      </c>
      <c r="AQ5573" s="142">
        <v>0</v>
      </c>
      <c r="AR5573" s="537">
        <v>0</v>
      </c>
      <c r="AS5573" s="537">
        <v>0</v>
      </c>
      <c r="AT5573" s="530"/>
      <c r="AU5573" s="142">
        <v>0</v>
      </c>
      <c r="AV5573" s="530">
        <v>0</v>
      </c>
      <c r="AW5573" s="842">
        <v>0</v>
      </c>
      <c r="AX5573" s="121">
        <v>0</v>
      </c>
      <c r="AY5573" s="111">
        <v>0</v>
      </c>
      <c r="AZ5573" s="111">
        <v>0</v>
      </c>
      <c r="BA5573" s="343">
        <v>0</v>
      </c>
      <c r="BB5573" s="324">
        <v>0</v>
      </c>
      <c r="BC5573" s="111">
        <v>0</v>
      </c>
      <c r="BD5573" s="111">
        <v>0</v>
      </c>
      <c r="BE5573" s="343">
        <v>0</v>
      </c>
      <c r="BG5573" s="826"/>
      <c r="BH5573" s="607"/>
    </row>
    <row r="5574" spans="1:60" ht="12.75" customHeight="1" x14ac:dyDescent="0.25">
      <c r="A5574" s="222"/>
      <c r="C5574" s="116"/>
      <c r="D5574" s="620"/>
      <c r="F5574" s="117"/>
      <c r="G5574" s="694"/>
      <c r="H5574" s="878"/>
      <c r="I5574" s="397"/>
      <c r="J5574" s="380"/>
      <c r="K5574" s="453" t="s">
        <v>96</v>
      </c>
      <c r="L5574" s="731">
        <v>0</v>
      </c>
      <c r="M5574" s="732">
        <v>0</v>
      </c>
      <c r="N5574" s="929">
        <v>0</v>
      </c>
      <c r="O5574" s="530">
        <v>0</v>
      </c>
      <c r="P5574" s="530">
        <v>0</v>
      </c>
      <c r="Q5574" s="641">
        <v>0</v>
      </c>
      <c r="R5574" s="537">
        <v>0</v>
      </c>
      <c r="S5574" s="537">
        <v>0</v>
      </c>
      <c r="T5574" s="537">
        <v>0</v>
      </c>
      <c r="U5574" s="537">
        <v>0</v>
      </c>
      <c r="V5574" s="537">
        <v>0</v>
      </c>
      <c r="W5574" s="530"/>
      <c r="X5574" s="142">
        <v>0</v>
      </c>
      <c r="Y5574" s="142">
        <v>0</v>
      </c>
      <c r="Z5574" s="537">
        <v>0</v>
      </c>
      <c r="AA5574" s="537">
        <v>0</v>
      </c>
      <c r="AB5574" s="530"/>
      <c r="AC5574" s="142">
        <v>0</v>
      </c>
      <c r="AD5574" s="530">
        <v>0</v>
      </c>
      <c r="AE5574" s="842">
        <v>0</v>
      </c>
      <c r="AF5574" s="929">
        <v>0</v>
      </c>
      <c r="AG5574" s="530">
        <v>0</v>
      </c>
      <c r="AH5574" s="530">
        <v>0</v>
      </c>
      <c r="AI5574" s="641">
        <v>0</v>
      </c>
      <c r="AJ5574" s="537">
        <v>0</v>
      </c>
      <c r="AK5574" s="537">
        <v>0</v>
      </c>
      <c r="AL5574" s="537">
        <v>0</v>
      </c>
      <c r="AM5574" s="537">
        <v>0</v>
      </c>
      <c r="AN5574" s="537">
        <v>0</v>
      </c>
      <c r="AO5574" s="530"/>
      <c r="AP5574" s="142">
        <v>0</v>
      </c>
      <c r="AQ5574" s="142">
        <v>0</v>
      </c>
      <c r="AR5574" s="537">
        <v>0</v>
      </c>
      <c r="AS5574" s="537">
        <v>0</v>
      </c>
      <c r="AT5574" s="530"/>
      <c r="AU5574" s="142">
        <v>0</v>
      </c>
      <c r="AV5574" s="530">
        <v>0</v>
      </c>
      <c r="AW5574" s="842">
        <v>0</v>
      </c>
      <c r="AX5574" s="121">
        <v>0</v>
      </c>
      <c r="AY5574" s="111">
        <v>0</v>
      </c>
      <c r="AZ5574" s="111">
        <v>0</v>
      </c>
      <c r="BA5574" s="343">
        <v>0</v>
      </c>
      <c r="BB5574" s="324">
        <v>0</v>
      </c>
      <c r="BC5574" s="111">
        <v>0</v>
      </c>
      <c r="BD5574" s="111">
        <v>0</v>
      </c>
      <c r="BE5574" s="343">
        <v>0</v>
      </c>
      <c r="BG5574" s="826"/>
      <c r="BH5574" s="607"/>
    </row>
    <row r="5575" spans="1:60" ht="12.75" customHeight="1" x14ac:dyDescent="0.25">
      <c r="A5575" s="222"/>
      <c r="C5575" s="116"/>
      <c r="D5575" s="620"/>
      <c r="F5575" s="117"/>
      <c r="G5575" s="694"/>
      <c r="H5575" s="878"/>
      <c r="I5575" s="397"/>
      <c r="J5575" s="380"/>
      <c r="K5575" s="453" t="s">
        <v>209</v>
      </c>
      <c r="L5575" s="731">
        <f t="shared" ref="L5575:P5575" si="8227">L5565</f>
        <v>411</v>
      </c>
      <c r="M5575" s="732">
        <f t="shared" si="8227"/>
        <v>411</v>
      </c>
      <c r="N5575" s="929">
        <f t="shared" si="8227"/>
        <v>0</v>
      </c>
      <c r="O5575" s="530">
        <f t="shared" si="8227"/>
        <v>-411</v>
      </c>
      <c r="P5575" s="530" t="str">
        <f t="shared" si="8227"/>
        <v xml:space="preserve">0 </v>
      </c>
      <c r="Q5575" s="641">
        <f t="shared" ref="Q5575:AA5575" si="8228">Q5565</f>
        <v>0</v>
      </c>
      <c r="R5575" s="537">
        <f t="shared" si="8228"/>
        <v>0</v>
      </c>
      <c r="S5575" s="537">
        <f t="shared" si="8228"/>
        <v>0</v>
      </c>
      <c r="T5575" s="537">
        <f t="shared" si="8228"/>
        <v>0</v>
      </c>
      <c r="U5575" s="537">
        <f t="shared" si="8228"/>
        <v>0</v>
      </c>
      <c r="V5575" s="537">
        <f t="shared" si="8228"/>
        <v>0</v>
      </c>
      <c r="W5575" s="530"/>
      <c r="X5575" s="142">
        <f t="shared" si="8228"/>
        <v>0</v>
      </c>
      <c r="Y5575" s="142">
        <f t="shared" si="8228"/>
        <v>0</v>
      </c>
      <c r="Z5575" s="537">
        <f t="shared" si="8228"/>
        <v>0</v>
      </c>
      <c r="AA5575" s="537">
        <f t="shared" si="8228"/>
        <v>0</v>
      </c>
      <c r="AB5575" s="530"/>
      <c r="AC5575" s="142">
        <f t="shared" ref="AC5575:AC5576" si="8229">AC5565</f>
        <v>0</v>
      </c>
      <c r="AD5575" s="530">
        <f>AD5565</f>
        <v>0</v>
      </c>
      <c r="AE5575" s="842">
        <f>AE5565</f>
        <v>0</v>
      </c>
      <c r="AF5575" s="929">
        <f t="shared" ref="AF5575:AH5575" si="8230">AF5565</f>
        <v>0</v>
      </c>
      <c r="AG5575" s="530">
        <f t="shared" si="8230"/>
        <v>-411</v>
      </c>
      <c r="AH5575" s="530" t="str">
        <f t="shared" si="8230"/>
        <v xml:space="preserve">0 </v>
      </c>
      <c r="AI5575" s="641">
        <f t="shared" ref="AI5575:AS5575" si="8231">AI5565</f>
        <v>0</v>
      </c>
      <c r="AJ5575" s="537">
        <f t="shared" si="8231"/>
        <v>0</v>
      </c>
      <c r="AK5575" s="537">
        <f t="shared" si="8231"/>
        <v>0</v>
      </c>
      <c r="AL5575" s="537">
        <f t="shared" si="8231"/>
        <v>0</v>
      </c>
      <c r="AM5575" s="537">
        <f t="shared" si="8231"/>
        <v>0</v>
      </c>
      <c r="AN5575" s="537">
        <f t="shared" si="8231"/>
        <v>0</v>
      </c>
      <c r="AO5575" s="530"/>
      <c r="AP5575" s="142">
        <f t="shared" si="8231"/>
        <v>0</v>
      </c>
      <c r="AQ5575" s="142">
        <f t="shared" si="8231"/>
        <v>0</v>
      </c>
      <c r="AR5575" s="537">
        <f t="shared" si="8231"/>
        <v>0</v>
      </c>
      <c r="AS5575" s="537">
        <f t="shared" si="8231"/>
        <v>0</v>
      </c>
      <c r="AT5575" s="530"/>
      <c r="AU5575" s="142">
        <f t="shared" ref="AU5575:BE5575" si="8232">AU5565</f>
        <v>0</v>
      </c>
      <c r="AV5575" s="530">
        <f t="shared" ref="AV5575" si="8233">AV5565</f>
        <v>0</v>
      </c>
      <c r="AW5575" s="842">
        <f t="shared" si="8232"/>
        <v>0</v>
      </c>
      <c r="AX5575" s="121">
        <f t="shared" si="8232"/>
        <v>411</v>
      </c>
      <c r="AY5575" s="111">
        <f t="shared" si="8232"/>
        <v>0</v>
      </c>
      <c r="AZ5575" s="111">
        <f t="shared" si="8232"/>
        <v>-411</v>
      </c>
      <c r="BA5575" s="343">
        <f t="shared" si="8232"/>
        <v>-1</v>
      </c>
      <c r="BB5575" s="324">
        <f t="shared" si="8232"/>
        <v>411</v>
      </c>
      <c r="BC5575" s="111">
        <f t="shared" si="8232"/>
        <v>0</v>
      </c>
      <c r="BD5575" s="111">
        <f t="shared" si="8232"/>
        <v>-411</v>
      </c>
      <c r="BE5575" s="343">
        <f t="shared" si="8232"/>
        <v>-1</v>
      </c>
      <c r="BG5575" s="826"/>
      <c r="BH5575" s="607"/>
    </row>
    <row r="5576" spans="1:60" ht="12.75" customHeight="1" x14ac:dyDescent="0.25">
      <c r="A5576" s="222"/>
      <c r="C5576" s="116"/>
      <c r="D5576" s="620"/>
      <c r="F5576" s="117"/>
      <c r="G5576" s="694"/>
      <c r="H5576" s="878"/>
      <c r="I5576" s="397"/>
      <c r="J5576" s="380"/>
      <c r="K5576" s="453" t="s">
        <v>210</v>
      </c>
      <c r="L5576" s="731">
        <f t="shared" ref="L5576:P5576" si="8234">L5566</f>
        <v>1010</v>
      </c>
      <c r="M5576" s="732">
        <f t="shared" si="8234"/>
        <v>1062</v>
      </c>
      <c r="N5576" s="929">
        <f t="shared" si="8234"/>
        <v>0</v>
      </c>
      <c r="O5576" s="530">
        <f t="shared" si="8234"/>
        <v>-1010</v>
      </c>
      <c r="P5576" s="530" t="str">
        <f t="shared" si="8234"/>
        <v xml:space="preserve">0 </v>
      </c>
      <c r="Q5576" s="641">
        <f t="shared" ref="Q5576:AA5576" si="8235">Q5566</f>
        <v>0</v>
      </c>
      <c r="R5576" s="537">
        <f t="shared" si="8235"/>
        <v>0</v>
      </c>
      <c r="S5576" s="537">
        <f t="shared" si="8235"/>
        <v>0</v>
      </c>
      <c r="T5576" s="537">
        <f t="shared" si="8235"/>
        <v>0</v>
      </c>
      <c r="U5576" s="537">
        <f t="shared" si="8235"/>
        <v>0</v>
      </c>
      <c r="V5576" s="537">
        <f t="shared" si="8235"/>
        <v>0</v>
      </c>
      <c r="W5576" s="530"/>
      <c r="X5576" s="142">
        <f t="shared" si="8235"/>
        <v>0</v>
      </c>
      <c r="Y5576" s="142">
        <f t="shared" si="8235"/>
        <v>0</v>
      </c>
      <c r="Z5576" s="537">
        <f t="shared" si="8235"/>
        <v>0</v>
      </c>
      <c r="AA5576" s="537">
        <f t="shared" si="8235"/>
        <v>0</v>
      </c>
      <c r="AB5576" s="530"/>
      <c r="AC5576" s="142">
        <f t="shared" si="8229"/>
        <v>0</v>
      </c>
      <c r="AD5576" s="530">
        <f>AD5566</f>
        <v>0</v>
      </c>
      <c r="AE5576" s="842">
        <f>AE5566</f>
        <v>0</v>
      </c>
      <c r="AF5576" s="929">
        <f t="shared" ref="AF5576:AH5576" si="8236">AF5566</f>
        <v>0</v>
      </c>
      <c r="AG5576" s="530">
        <f t="shared" si="8236"/>
        <v>-1062</v>
      </c>
      <c r="AH5576" s="530" t="str">
        <f t="shared" si="8236"/>
        <v xml:space="preserve">0 </v>
      </c>
      <c r="AI5576" s="641">
        <f t="shared" ref="AI5576:AS5576" si="8237">AI5566</f>
        <v>0</v>
      </c>
      <c r="AJ5576" s="537">
        <f t="shared" si="8237"/>
        <v>0</v>
      </c>
      <c r="AK5576" s="537">
        <f t="shared" si="8237"/>
        <v>0</v>
      </c>
      <c r="AL5576" s="537">
        <f t="shared" si="8237"/>
        <v>0</v>
      </c>
      <c r="AM5576" s="537">
        <f t="shared" si="8237"/>
        <v>0</v>
      </c>
      <c r="AN5576" s="537">
        <f t="shared" si="8237"/>
        <v>0</v>
      </c>
      <c r="AO5576" s="530"/>
      <c r="AP5576" s="142">
        <f t="shared" si="8237"/>
        <v>0</v>
      </c>
      <c r="AQ5576" s="142">
        <f t="shared" si="8237"/>
        <v>0</v>
      </c>
      <c r="AR5576" s="537">
        <f t="shared" si="8237"/>
        <v>0</v>
      </c>
      <c r="AS5576" s="537">
        <f t="shared" si="8237"/>
        <v>0</v>
      </c>
      <c r="AT5576" s="530"/>
      <c r="AU5576" s="142">
        <f t="shared" ref="AU5576:BE5576" si="8238">AU5566</f>
        <v>0</v>
      </c>
      <c r="AV5576" s="530">
        <f t="shared" ref="AV5576" si="8239">AV5566</f>
        <v>0</v>
      </c>
      <c r="AW5576" s="842">
        <f t="shared" si="8238"/>
        <v>0</v>
      </c>
      <c r="AX5576" s="121">
        <f t="shared" si="8238"/>
        <v>1010</v>
      </c>
      <c r="AY5576" s="111">
        <f t="shared" si="8238"/>
        <v>0</v>
      </c>
      <c r="AZ5576" s="111">
        <f t="shared" si="8238"/>
        <v>-1010</v>
      </c>
      <c r="BA5576" s="343">
        <f t="shared" si="8238"/>
        <v>-1</v>
      </c>
      <c r="BB5576" s="324">
        <f t="shared" si="8238"/>
        <v>1062</v>
      </c>
      <c r="BC5576" s="111">
        <f t="shared" si="8238"/>
        <v>0</v>
      </c>
      <c r="BD5576" s="111">
        <f t="shared" si="8238"/>
        <v>-1062</v>
      </c>
      <c r="BE5576" s="343">
        <f t="shared" si="8238"/>
        <v>-1</v>
      </c>
      <c r="BG5576" s="826"/>
      <c r="BH5576" s="607"/>
    </row>
    <row r="5577" spans="1:60" ht="12.75" customHeight="1" x14ac:dyDescent="0.25">
      <c r="A5577" s="222"/>
      <c r="C5577" s="116"/>
      <c r="D5577" s="620"/>
      <c r="F5577" s="117"/>
      <c r="G5577" s="694"/>
      <c r="H5577" s="878"/>
      <c r="I5577" s="397"/>
      <c r="J5577" s="380"/>
      <c r="K5577" s="454" t="s">
        <v>53</v>
      </c>
      <c r="L5577" s="731">
        <v>0</v>
      </c>
      <c r="M5577" s="732">
        <v>0</v>
      </c>
      <c r="N5577" s="929">
        <v>0</v>
      </c>
      <c r="O5577" s="530">
        <v>0</v>
      </c>
      <c r="P5577" s="530">
        <v>0</v>
      </c>
      <c r="Q5577" s="641">
        <v>0</v>
      </c>
      <c r="R5577" s="537">
        <v>0</v>
      </c>
      <c r="S5577" s="537">
        <v>0</v>
      </c>
      <c r="T5577" s="537">
        <v>0</v>
      </c>
      <c r="U5577" s="537">
        <v>0</v>
      </c>
      <c r="V5577" s="537">
        <v>0</v>
      </c>
      <c r="W5577" s="530"/>
      <c r="X5577" s="142">
        <v>0</v>
      </c>
      <c r="Y5577" s="142">
        <v>0</v>
      </c>
      <c r="Z5577" s="537">
        <v>0</v>
      </c>
      <c r="AA5577" s="537">
        <v>0</v>
      </c>
      <c r="AB5577" s="530"/>
      <c r="AC5577" s="142">
        <v>0</v>
      </c>
      <c r="AD5577" s="530">
        <v>0</v>
      </c>
      <c r="AE5577" s="842">
        <v>0</v>
      </c>
      <c r="AF5577" s="929">
        <v>0</v>
      </c>
      <c r="AG5577" s="530">
        <v>0</v>
      </c>
      <c r="AH5577" s="530">
        <v>0</v>
      </c>
      <c r="AI5577" s="641">
        <v>0</v>
      </c>
      <c r="AJ5577" s="537">
        <v>0</v>
      </c>
      <c r="AK5577" s="537">
        <v>0</v>
      </c>
      <c r="AL5577" s="537">
        <v>0</v>
      </c>
      <c r="AM5577" s="537">
        <v>0</v>
      </c>
      <c r="AN5577" s="537">
        <v>0</v>
      </c>
      <c r="AO5577" s="530"/>
      <c r="AP5577" s="142">
        <v>0</v>
      </c>
      <c r="AQ5577" s="142">
        <v>0</v>
      </c>
      <c r="AR5577" s="537">
        <v>0</v>
      </c>
      <c r="AS5577" s="537">
        <v>0</v>
      </c>
      <c r="AT5577" s="530"/>
      <c r="AU5577" s="142">
        <v>0</v>
      </c>
      <c r="AV5577" s="530">
        <v>0</v>
      </c>
      <c r="AW5577" s="842">
        <v>0</v>
      </c>
      <c r="AX5577" s="121">
        <v>0</v>
      </c>
      <c r="AY5577" s="111">
        <v>0</v>
      </c>
      <c r="AZ5577" s="111">
        <v>0</v>
      </c>
      <c r="BA5577" s="343">
        <v>0</v>
      </c>
      <c r="BB5577" s="324">
        <v>0</v>
      </c>
      <c r="BC5577" s="111">
        <v>0</v>
      </c>
      <c r="BD5577" s="111">
        <v>0</v>
      </c>
      <c r="BE5577" s="343">
        <v>0</v>
      </c>
      <c r="BG5577" s="826"/>
      <c r="BH5577" s="607"/>
    </row>
    <row r="5578" spans="1:60" ht="12.75" customHeight="1" x14ac:dyDescent="0.25">
      <c r="A5578" s="222"/>
      <c r="C5578" s="116"/>
      <c r="D5578" s="620"/>
      <c r="F5578" s="117"/>
      <c r="G5578" s="694"/>
      <c r="H5578" s="878"/>
      <c r="I5578" s="397"/>
      <c r="J5578" s="380"/>
      <c r="K5578" s="453"/>
      <c r="L5578" s="731"/>
      <c r="M5578" s="732"/>
      <c r="N5578" s="931"/>
      <c r="O5578" s="923"/>
      <c r="P5578" s="923"/>
      <c r="Q5578" s="641"/>
      <c r="R5578" s="537"/>
      <c r="S5578" s="537"/>
      <c r="T5578" s="537"/>
      <c r="U5578" s="537"/>
      <c r="V5578" s="537"/>
      <c r="W5578" s="531"/>
      <c r="X5578" s="141"/>
      <c r="Y5578" s="141"/>
      <c r="Z5578" s="552"/>
      <c r="AA5578" s="552"/>
      <c r="AB5578" s="531"/>
      <c r="AC5578" s="593"/>
      <c r="AD5578" s="923"/>
      <c r="AE5578" s="846"/>
      <c r="AF5578" s="931"/>
      <c r="AG5578" s="923"/>
      <c r="AH5578" s="923"/>
      <c r="AI5578" s="641"/>
      <c r="AJ5578" s="537"/>
      <c r="AK5578" s="537"/>
      <c r="AL5578" s="537"/>
      <c r="AM5578" s="537"/>
      <c r="AN5578" s="537"/>
      <c r="AO5578" s="531"/>
      <c r="AP5578" s="141"/>
      <c r="AQ5578" s="141"/>
      <c r="AR5578" s="552"/>
      <c r="AS5578" s="552"/>
      <c r="AT5578" s="531"/>
      <c r="AU5578" s="593"/>
      <c r="AV5578" s="923"/>
      <c r="AW5578" s="846"/>
      <c r="AX5578" s="121"/>
      <c r="AY5578" s="111"/>
      <c r="AZ5578" s="111"/>
      <c r="BA5578" s="343"/>
      <c r="BB5578" s="324"/>
      <c r="BC5578" s="111"/>
      <c r="BD5578" s="111"/>
      <c r="BE5578" s="343"/>
      <c r="BG5578" s="826"/>
      <c r="BH5578" s="607"/>
    </row>
    <row r="5579" spans="1:60" ht="12.75" customHeight="1" x14ac:dyDescent="0.25">
      <c r="A5579" s="222"/>
      <c r="C5579" s="116"/>
      <c r="D5579" s="620"/>
      <c r="F5579" s="117"/>
      <c r="G5579" s="694"/>
      <c r="H5579" s="878"/>
      <c r="I5579" s="397"/>
      <c r="J5579" s="380"/>
      <c r="K5579" s="453"/>
      <c r="L5579" s="731"/>
      <c r="M5579" s="732"/>
      <c r="N5579" s="931"/>
      <c r="O5579" s="923"/>
      <c r="P5579" s="923"/>
      <c r="Q5579" s="641"/>
      <c r="R5579" s="537"/>
      <c r="S5579" s="537"/>
      <c r="T5579" s="537"/>
      <c r="U5579" s="537"/>
      <c r="V5579" s="537"/>
      <c r="W5579" s="531"/>
      <c r="X5579" s="141"/>
      <c r="Y5579" s="141"/>
      <c r="Z5579" s="552"/>
      <c r="AA5579" s="552"/>
      <c r="AB5579" s="531"/>
      <c r="AC5579" s="593"/>
      <c r="AD5579" s="923"/>
      <c r="AE5579" s="846"/>
      <c r="AF5579" s="931"/>
      <c r="AG5579" s="923"/>
      <c r="AH5579" s="923"/>
      <c r="AI5579" s="641"/>
      <c r="AJ5579" s="537"/>
      <c r="AK5579" s="537"/>
      <c r="AL5579" s="537"/>
      <c r="AM5579" s="537"/>
      <c r="AN5579" s="537"/>
      <c r="AO5579" s="531"/>
      <c r="AP5579" s="141"/>
      <c r="AQ5579" s="141"/>
      <c r="AR5579" s="552"/>
      <c r="AS5579" s="552"/>
      <c r="AT5579" s="531"/>
      <c r="AU5579" s="593"/>
      <c r="AV5579" s="923"/>
      <c r="AW5579" s="846"/>
      <c r="AX5579" s="121"/>
      <c r="AY5579" s="111"/>
      <c r="AZ5579" s="111"/>
      <c r="BA5579" s="343"/>
      <c r="BB5579" s="324"/>
      <c r="BC5579" s="111"/>
      <c r="BD5579" s="111"/>
      <c r="BE5579" s="343"/>
      <c r="BG5579" s="826"/>
      <c r="BH5579" s="607"/>
    </row>
    <row r="5580" spans="1:60" ht="12.75" customHeight="1" x14ac:dyDescent="0.25">
      <c r="A5580" s="222"/>
      <c r="C5580" s="116"/>
      <c r="D5580" s="620"/>
      <c r="F5580" s="117"/>
      <c r="G5580" s="694"/>
      <c r="H5580" s="878"/>
      <c r="I5580" s="397"/>
      <c r="J5580" s="380"/>
      <c r="K5580" s="450" t="s">
        <v>6665</v>
      </c>
      <c r="L5580" s="731"/>
      <c r="M5580" s="732"/>
      <c r="N5580" s="931"/>
      <c r="O5580" s="923"/>
      <c r="P5580" s="923"/>
      <c r="Q5580" s="641"/>
      <c r="R5580" s="537"/>
      <c r="S5580" s="537"/>
      <c r="T5580" s="537"/>
      <c r="U5580" s="537"/>
      <c r="V5580" s="537"/>
      <c r="W5580" s="531"/>
      <c r="X5580" s="141"/>
      <c r="Y5580" s="141"/>
      <c r="Z5580" s="552"/>
      <c r="AA5580" s="552"/>
      <c r="AB5580" s="531"/>
      <c r="AC5580" s="593"/>
      <c r="AD5580" s="923"/>
      <c r="AE5580" s="846"/>
      <c r="AF5580" s="931"/>
      <c r="AG5580" s="923"/>
      <c r="AH5580" s="923"/>
      <c r="AI5580" s="641"/>
      <c r="AJ5580" s="537"/>
      <c r="AK5580" s="537"/>
      <c r="AL5580" s="537"/>
      <c r="AM5580" s="537"/>
      <c r="AN5580" s="537"/>
      <c r="AO5580" s="531"/>
      <c r="AP5580" s="141"/>
      <c r="AQ5580" s="141"/>
      <c r="AR5580" s="552"/>
      <c r="AS5580" s="552"/>
      <c r="AT5580" s="531"/>
      <c r="AU5580" s="593"/>
      <c r="AV5580" s="923"/>
      <c r="AW5580" s="846"/>
      <c r="AX5580" s="121"/>
      <c r="AY5580" s="111"/>
      <c r="AZ5580" s="111"/>
      <c r="BA5580" s="343"/>
      <c r="BB5580" s="324"/>
      <c r="BC5580" s="111"/>
      <c r="BD5580" s="111"/>
      <c r="BE5580" s="343"/>
      <c r="BG5580" s="826"/>
      <c r="BH5580" s="607"/>
    </row>
    <row r="5581" spans="1:60" x14ac:dyDescent="0.25">
      <c r="A5581" s="222"/>
      <c r="C5581" s="116"/>
      <c r="D5581" s="620"/>
      <c r="F5581" s="117"/>
      <c r="G5581" s="694"/>
      <c r="H5581" s="878"/>
      <c r="I5581" s="397"/>
      <c r="J5581" s="380"/>
      <c r="K5581" s="451" t="s">
        <v>744</v>
      </c>
      <c r="L5581" s="731"/>
      <c r="M5581" s="732"/>
      <c r="N5581" s="931"/>
      <c r="O5581" s="923"/>
      <c r="P5581" s="923"/>
      <c r="Q5581" s="641"/>
      <c r="R5581" s="537"/>
      <c r="S5581" s="537"/>
      <c r="T5581" s="537"/>
      <c r="U5581" s="537"/>
      <c r="V5581" s="537"/>
      <c r="W5581" s="531"/>
      <c r="X5581" s="141"/>
      <c r="Y5581" s="141"/>
      <c r="Z5581" s="552"/>
      <c r="AA5581" s="552"/>
      <c r="AB5581" s="531"/>
      <c r="AC5581" s="593"/>
      <c r="AD5581" s="923"/>
      <c r="AE5581" s="846"/>
      <c r="AF5581" s="931"/>
      <c r="AG5581" s="923"/>
      <c r="AH5581" s="923"/>
      <c r="AI5581" s="641"/>
      <c r="AJ5581" s="537"/>
      <c r="AK5581" s="537"/>
      <c r="AL5581" s="537"/>
      <c r="AM5581" s="537"/>
      <c r="AN5581" s="537"/>
      <c r="AO5581" s="531"/>
      <c r="AP5581" s="141"/>
      <c r="AQ5581" s="141"/>
      <c r="AR5581" s="552"/>
      <c r="AS5581" s="552"/>
      <c r="AT5581" s="531"/>
      <c r="AU5581" s="593"/>
      <c r="AV5581" s="923"/>
      <c r="AW5581" s="846"/>
      <c r="AX5581" s="121"/>
      <c r="AY5581" s="111"/>
      <c r="AZ5581" s="111"/>
      <c r="BA5581" s="343"/>
      <c r="BB5581" s="324"/>
      <c r="BC5581" s="111"/>
      <c r="BD5581" s="111"/>
      <c r="BE5581" s="343"/>
      <c r="BG5581" s="826"/>
      <c r="BH5581" s="607"/>
    </row>
    <row r="5582" spans="1:60" ht="12.75" customHeight="1" x14ac:dyDescent="0.25">
      <c r="A5582" s="222"/>
      <c r="C5582" s="116"/>
      <c r="D5582" s="620"/>
      <c r="F5582" s="117"/>
      <c r="G5582" s="694"/>
      <c r="H5582" s="878"/>
      <c r="I5582" s="397"/>
      <c r="J5582" s="380"/>
      <c r="K5582" s="408"/>
      <c r="L5582" s="731"/>
      <c r="M5582" s="732"/>
      <c r="N5582" s="931"/>
      <c r="O5582" s="923"/>
      <c r="P5582" s="923"/>
      <c r="Q5582" s="641"/>
      <c r="R5582" s="537"/>
      <c r="S5582" s="537"/>
      <c r="T5582" s="537"/>
      <c r="U5582" s="537"/>
      <c r="V5582" s="537"/>
      <c r="W5582" s="531"/>
      <c r="X5582" s="141"/>
      <c r="Y5582" s="141"/>
      <c r="Z5582" s="552"/>
      <c r="AA5582" s="552"/>
      <c r="AB5582" s="531"/>
      <c r="AC5582" s="593"/>
      <c r="AD5582" s="923"/>
      <c r="AE5582" s="846"/>
      <c r="AF5582" s="931"/>
      <c r="AG5582" s="923"/>
      <c r="AH5582" s="923"/>
      <c r="AI5582" s="641"/>
      <c r="AJ5582" s="537"/>
      <c r="AK5582" s="537"/>
      <c r="AL5582" s="537"/>
      <c r="AM5582" s="537"/>
      <c r="AN5582" s="537"/>
      <c r="AO5582" s="531"/>
      <c r="AP5582" s="141"/>
      <c r="AQ5582" s="141"/>
      <c r="AR5582" s="552"/>
      <c r="AS5582" s="552"/>
      <c r="AT5582" s="531"/>
      <c r="AU5582" s="593"/>
      <c r="AV5582" s="923"/>
      <c r="AW5582" s="846"/>
      <c r="AX5582" s="121"/>
      <c r="AY5582" s="111"/>
      <c r="AZ5582" s="111"/>
      <c r="BA5582" s="343"/>
      <c r="BB5582" s="324"/>
      <c r="BC5582" s="111"/>
      <c r="BD5582" s="111"/>
      <c r="BE5582" s="343"/>
      <c r="BG5582" s="826"/>
      <c r="BH5582" s="607"/>
    </row>
    <row r="5583" spans="1:60" ht="35.1" customHeight="1" x14ac:dyDescent="0.25">
      <c r="A5583" s="21" t="s">
        <v>6128</v>
      </c>
      <c r="B5583" s="112">
        <v>15</v>
      </c>
      <c r="C5583" s="116" t="s">
        <v>71</v>
      </c>
      <c r="D5583" s="623">
        <v>2017</v>
      </c>
      <c r="E5583" s="278"/>
      <c r="F5583" s="116"/>
      <c r="G5583" s="700">
        <v>1</v>
      </c>
      <c r="H5583" s="888" t="str">
        <f t="shared" si="8177"/>
        <v>073</v>
      </c>
      <c r="I5583" s="580" t="s">
        <v>3266</v>
      </c>
      <c r="J5583" s="573" t="s">
        <v>2462</v>
      </c>
      <c r="K5583" s="408" t="s">
        <v>612</v>
      </c>
      <c r="L5583" s="738"/>
      <c r="M5583" s="739"/>
      <c r="N5583" s="932"/>
      <c r="O5583" s="125"/>
      <c r="P5583" s="125"/>
      <c r="Q5583" s="662"/>
      <c r="R5583" s="548"/>
      <c r="S5583" s="548"/>
      <c r="T5583" s="548"/>
      <c r="U5583" s="548"/>
      <c r="V5583" s="548"/>
      <c r="W5583" s="688"/>
      <c r="X5583" s="143"/>
      <c r="Y5583" s="143"/>
      <c r="Z5583" s="553"/>
      <c r="AA5583" s="553"/>
      <c r="AB5583" s="688"/>
      <c r="AC5583" s="594"/>
      <c r="AD5583" s="125"/>
      <c r="AE5583" s="848"/>
      <c r="AF5583" s="932"/>
      <c r="AG5583" s="125"/>
      <c r="AH5583" s="125"/>
      <c r="AI5583" s="642"/>
      <c r="AJ5583" s="538"/>
      <c r="AK5583" s="538"/>
      <c r="AL5583" s="538"/>
      <c r="AM5583" s="538"/>
      <c r="AN5583" s="538"/>
      <c r="AO5583" s="688"/>
      <c r="AP5583" s="143"/>
      <c r="AQ5583" s="143"/>
      <c r="AR5583" s="553"/>
      <c r="AS5583" s="553"/>
      <c r="AT5583" s="688"/>
      <c r="AU5583" s="594"/>
      <c r="AV5583" s="125"/>
      <c r="AW5583" s="848"/>
      <c r="AX5583" s="124"/>
      <c r="AY5583" s="6"/>
      <c r="AZ5583" s="6"/>
      <c r="BA5583" s="341"/>
      <c r="BB5583" s="311"/>
      <c r="BC5583" s="6"/>
      <c r="BD5583" s="6"/>
      <c r="BE5583" s="341"/>
      <c r="BG5583" s="826" t="str">
        <f>RIGHT(LEFT(I5583,3),2)&amp;"."&amp;RIGHT(LEFT(I5583,5),2)</f>
        <v>01.00</v>
      </c>
      <c r="BH5583" s="607" t="b">
        <f>COUNTIF('Codes SEC'!$B$2:$B$250,Ministres!BG5583)&gt;0</f>
        <v>1</v>
      </c>
    </row>
    <row r="5584" spans="1:60" ht="12.75" customHeight="1" x14ac:dyDescent="0.25">
      <c r="A5584" s="21"/>
      <c r="B5584" s="112"/>
      <c r="C5584" s="116"/>
      <c r="D5584" s="623"/>
      <c r="E5584" s="278"/>
      <c r="F5584" s="116"/>
      <c r="G5584" s="700"/>
      <c r="H5584" s="888"/>
      <c r="I5584" s="580"/>
      <c r="J5584" s="380"/>
      <c r="K5584" s="429" t="s">
        <v>20</v>
      </c>
      <c r="L5584" s="738">
        <v>3843</v>
      </c>
      <c r="M5584" s="739">
        <v>4589</v>
      </c>
      <c r="N5584" s="931"/>
      <c r="O5584" s="530">
        <f t="shared" ref="O5584:O5588" si="8240">IF(N5584&gt;L5584,"0 ",N5584-L5584)</f>
        <v>-3843</v>
      </c>
      <c r="P5584" s="530" t="str">
        <f t="shared" ref="P5584:P5588" si="8241">IF(N5584&lt;L5584,"0 ",N5584-L5584)</f>
        <v xml:space="preserve">0 </v>
      </c>
      <c r="Q5584" s="658"/>
      <c r="R5584" s="544"/>
      <c r="S5584" s="544"/>
      <c r="T5584" s="544"/>
      <c r="U5584" s="544"/>
      <c r="V5584" s="544"/>
      <c r="W5584" s="687"/>
      <c r="X5584" s="141"/>
      <c r="Y5584" s="141"/>
      <c r="Z5584" s="552"/>
      <c r="AA5584" s="552"/>
      <c r="AB5584" s="687"/>
      <c r="AC5584" s="593"/>
      <c r="AD5584" s="530">
        <f t="shared" ref="AD5584:AD5588" si="8242">X5584+Y5584+AC5584</f>
        <v>0</v>
      </c>
      <c r="AE5584" s="842">
        <f t="shared" ref="AE5584:AE5588" si="8243">N5584+AD5584</f>
        <v>0</v>
      </c>
      <c r="AF5584" s="931"/>
      <c r="AG5584" s="530">
        <f t="shared" ref="AG5584:AG5588" si="8244">IF(AF5584&gt;M5584,"0 ",AF5584-M5584)</f>
        <v>-4589</v>
      </c>
      <c r="AH5584" s="530" t="str">
        <f t="shared" ref="AH5584:AH5588" si="8245">IF(AF5584&lt;M5584,"0 ",AF5584-M5584)</f>
        <v xml:space="preserve">0 </v>
      </c>
      <c r="AI5584" s="641"/>
      <c r="AJ5584" s="537"/>
      <c r="AK5584" s="537"/>
      <c r="AL5584" s="537"/>
      <c r="AM5584" s="537"/>
      <c r="AN5584" s="537"/>
      <c r="AO5584" s="687"/>
      <c r="AP5584" s="141"/>
      <c r="AQ5584" s="141"/>
      <c r="AR5584" s="552"/>
      <c r="AS5584" s="552"/>
      <c r="AT5584" s="687"/>
      <c r="AU5584" s="593"/>
      <c r="AV5584" s="530">
        <f t="shared" ref="AV5584:AV5588" si="8246">AP5584+AQ5584+AU5584</f>
        <v>0</v>
      </c>
      <c r="AW5584" s="842">
        <f t="shared" ref="AW5584:AW5588" si="8247">AF5584+AV5584</f>
        <v>0</v>
      </c>
      <c r="AX5584" s="124">
        <f>L5584</f>
        <v>3843</v>
      </c>
      <c r="AY5584" s="5">
        <f>AE5584</f>
        <v>0</v>
      </c>
      <c r="AZ5584" s="26">
        <f>AY5584-AX5584</f>
        <v>-3843</v>
      </c>
      <c r="BA5584" s="341">
        <f>AZ5584/AX5584</f>
        <v>-1</v>
      </c>
      <c r="BB5584" s="311">
        <f>M5584</f>
        <v>4589</v>
      </c>
      <c r="BC5584" s="5">
        <f>AW5584</f>
        <v>0</v>
      </c>
      <c r="BD5584" s="26">
        <f>BC5584-BB5584</f>
        <v>-4589</v>
      </c>
      <c r="BE5584" s="341">
        <f>BD5584/BB5584</f>
        <v>-1</v>
      </c>
      <c r="BG5584" s="826"/>
      <c r="BH5584" s="607"/>
    </row>
    <row r="5585" spans="1:60" ht="12.75" customHeight="1" x14ac:dyDescent="0.25">
      <c r="A5585" s="21"/>
      <c r="B5585" s="112"/>
      <c r="C5585" s="116"/>
      <c r="D5585" s="623"/>
      <c r="E5585" s="278"/>
      <c r="F5585" s="116"/>
      <c r="G5585" s="700"/>
      <c r="H5585" s="888"/>
      <c r="I5585" s="580"/>
      <c r="J5585" s="380"/>
      <c r="K5585" s="429" t="s">
        <v>85</v>
      </c>
      <c r="L5585" s="738">
        <v>625</v>
      </c>
      <c r="M5585" s="739">
        <v>625</v>
      </c>
      <c r="N5585" s="931"/>
      <c r="O5585" s="530">
        <f t="shared" si="8240"/>
        <v>-625</v>
      </c>
      <c r="P5585" s="530" t="str">
        <f t="shared" si="8241"/>
        <v xml:space="preserve">0 </v>
      </c>
      <c r="Q5585" s="658"/>
      <c r="R5585" s="544"/>
      <c r="S5585" s="544"/>
      <c r="T5585" s="544"/>
      <c r="U5585" s="544"/>
      <c r="V5585" s="544"/>
      <c r="W5585" s="687"/>
      <c r="X5585" s="141"/>
      <c r="Y5585" s="141"/>
      <c r="Z5585" s="552"/>
      <c r="AA5585" s="552"/>
      <c r="AB5585" s="687"/>
      <c r="AC5585" s="593"/>
      <c r="AD5585" s="530">
        <f t="shared" si="8242"/>
        <v>0</v>
      </c>
      <c r="AE5585" s="842">
        <f t="shared" si="8243"/>
        <v>0</v>
      </c>
      <c r="AF5585" s="931"/>
      <c r="AG5585" s="530">
        <f t="shared" si="8244"/>
        <v>-625</v>
      </c>
      <c r="AH5585" s="530" t="str">
        <f t="shared" si="8245"/>
        <v xml:space="preserve">0 </v>
      </c>
      <c r="AI5585" s="641"/>
      <c r="AJ5585" s="537"/>
      <c r="AK5585" s="537"/>
      <c r="AL5585" s="537"/>
      <c r="AM5585" s="537"/>
      <c r="AN5585" s="537"/>
      <c r="AO5585" s="687"/>
      <c r="AP5585" s="141"/>
      <c r="AQ5585" s="141"/>
      <c r="AR5585" s="552"/>
      <c r="AS5585" s="552"/>
      <c r="AT5585" s="687"/>
      <c r="AU5585" s="593"/>
      <c r="AV5585" s="530">
        <f t="shared" si="8246"/>
        <v>0</v>
      </c>
      <c r="AW5585" s="842">
        <f t="shared" si="8247"/>
        <v>0</v>
      </c>
      <c r="AX5585" s="124">
        <f>L5585</f>
        <v>625</v>
      </c>
      <c r="AY5585" s="5">
        <f>AE5585</f>
        <v>0</v>
      </c>
      <c r="AZ5585" s="26">
        <f>AY5585-AX5585</f>
        <v>-625</v>
      </c>
      <c r="BA5585" s="341">
        <f>AZ5585/AX5585</f>
        <v>-1</v>
      </c>
      <c r="BB5585" s="311">
        <f>M5585</f>
        <v>625</v>
      </c>
      <c r="BC5585" s="5">
        <f>AW5585</f>
        <v>0</v>
      </c>
      <c r="BD5585" s="26">
        <f>BC5585-BB5585</f>
        <v>-625</v>
      </c>
      <c r="BE5585" s="341">
        <f>BD5585/BB5585</f>
        <v>-1</v>
      </c>
      <c r="BG5585" s="826"/>
      <c r="BH5585" s="607"/>
    </row>
    <row r="5586" spans="1:60" ht="12.75" customHeight="1" x14ac:dyDescent="0.25">
      <c r="A5586" s="21"/>
      <c r="B5586" s="112"/>
      <c r="C5586" s="116"/>
      <c r="D5586" s="623"/>
      <c r="E5586" s="278"/>
      <c r="F5586" s="116"/>
      <c r="G5586" s="700"/>
      <c r="H5586" s="888"/>
      <c r="I5586" s="580"/>
      <c r="J5586" s="380"/>
      <c r="K5586" s="429" t="s">
        <v>86</v>
      </c>
      <c r="L5586" s="731">
        <v>4468</v>
      </c>
      <c r="M5586" s="732">
        <v>5214</v>
      </c>
      <c r="N5586" s="931"/>
      <c r="O5586" s="530">
        <f t="shared" si="8240"/>
        <v>-4468</v>
      </c>
      <c r="P5586" s="530" t="str">
        <f t="shared" si="8241"/>
        <v xml:space="preserve">0 </v>
      </c>
      <c r="Q5586" s="658"/>
      <c r="R5586" s="544"/>
      <c r="S5586" s="544"/>
      <c r="T5586" s="544"/>
      <c r="U5586" s="544"/>
      <c r="V5586" s="544"/>
      <c r="W5586" s="687"/>
      <c r="X5586" s="141">
        <f t="shared" ref="X5586:AC5586" si="8248">X5584+X5585</f>
        <v>0</v>
      </c>
      <c r="Y5586" s="141">
        <f t="shared" si="8248"/>
        <v>0</v>
      </c>
      <c r="Z5586" s="552"/>
      <c r="AA5586" s="552"/>
      <c r="AB5586" s="687"/>
      <c r="AC5586" s="593">
        <f t="shared" si="8248"/>
        <v>0</v>
      </c>
      <c r="AD5586" s="530">
        <f t="shared" si="8242"/>
        <v>0</v>
      </c>
      <c r="AE5586" s="842">
        <f t="shared" si="8243"/>
        <v>0</v>
      </c>
      <c r="AF5586" s="931"/>
      <c r="AG5586" s="530">
        <f t="shared" si="8244"/>
        <v>-5214</v>
      </c>
      <c r="AH5586" s="530" t="str">
        <f t="shared" si="8245"/>
        <v xml:space="preserve">0 </v>
      </c>
      <c r="AI5586" s="641"/>
      <c r="AJ5586" s="537"/>
      <c r="AK5586" s="537"/>
      <c r="AL5586" s="537"/>
      <c r="AM5586" s="537"/>
      <c r="AN5586" s="537"/>
      <c r="AO5586" s="687"/>
      <c r="AP5586" s="141">
        <f t="shared" ref="AP5586:AU5586" si="8249">AP5584+AP5585</f>
        <v>0</v>
      </c>
      <c r="AQ5586" s="141">
        <f t="shared" si="8249"/>
        <v>0</v>
      </c>
      <c r="AR5586" s="552"/>
      <c r="AS5586" s="552"/>
      <c r="AT5586" s="687"/>
      <c r="AU5586" s="593">
        <f t="shared" si="8249"/>
        <v>0</v>
      </c>
      <c r="AV5586" s="530">
        <f t="shared" si="8246"/>
        <v>0</v>
      </c>
      <c r="AW5586" s="842">
        <f t="shared" si="8247"/>
        <v>0</v>
      </c>
      <c r="AX5586" s="124">
        <f>AX5584+AX5585</f>
        <v>4468</v>
      </c>
      <c r="AY5586" s="5">
        <f>AY5584+AY5585</f>
        <v>0</v>
      </c>
      <c r="AZ5586" s="26">
        <f>AZ5584+AZ5585</f>
        <v>-4468</v>
      </c>
      <c r="BA5586" s="341">
        <f>AZ5586/AX5586</f>
        <v>-1</v>
      </c>
      <c r="BB5586" s="311">
        <f>BB5584+BB5585</f>
        <v>5214</v>
      </c>
      <c r="BC5586" s="5">
        <f>BC5584+BC5585</f>
        <v>0</v>
      </c>
      <c r="BD5586" s="26">
        <f>BD5584+BD5585</f>
        <v>-5214</v>
      </c>
      <c r="BE5586" s="341">
        <f>BD5586/BB5586</f>
        <v>-1</v>
      </c>
      <c r="BG5586" s="826"/>
      <c r="BH5586" s="607"/>
    </row>
    <row r="5587" spans="1:60" ht="12.75" customHeight="1" x14ac:dyDescent="0.25">
      <c r="A5587" s="21"/>
      <c r="B5587" s="112"/>
      <c r="C5587" s="116"/>
      <c r="D5587" s="623"/>
      <c r="E5587" s="278"/>
      <c r="F5587" s="116">
        <v>13</v>
      </c>
      <c r="G5587" s="700"/>
      <c r="H5587" s="888"/>
      <c r="I5587" s="580"/>
      <c r="J5587" s="380"/>
      <c r="K5587" s="430" t="s">
        <v>87</v>
      </c>
      <c r="L5587" s="733">
        <v>625</v>
      </c>
      <c r="M5587" s="734">
        <v>625</v>
      </c>
      <c r="N5587" s="931"/>
      <c r="O5587" s="530">
        <f t="shared" si="8240"/>
        <v>-625</v>
      </c>
      <c r="P5587" s="530" t="str">
        <f t="shared" si="8241"/>
        <v xml:space="preserve">0 </v>
      </c>
      <c r="Q5587" s="658"/>
      <c r="R5587" s="544"/>
      <c r="S5587" s="544"/>
      <c r="T5587" s="544"/>
      <c r="U5587" s="544"/>
      <c r="V5587" s="544"/>
      <c r="W5587" s="687" t="str">
        <f>IF(SUM(Q5587:V5587)=X5587,"OK",SUM(Q5587:V5587)-X5587)</f>
        <v>OK</v>
      </c>
      <c r="X5587" s="141"/>
      <c r="Y5587" s="141"/>
      <c r="Z5587" s="552"/>
      <c r="AA5587" s="552"/>
      <c r="AB5587" s="687" t="str">
        <f>IF(SUM(Z5587:AA5587)=AC5587,"OK",SUM(Z5587:AA5587)-AC5587)</f>
        <v>OK</v>
      </c>
      <c r="AC5587" s="593"/>
      <c r="AD5587" s="530">
        <f t="shared" si="8242"/>
        <v>0</v>
      </c>
      <c r="AE5587" s="842">
        <f t="shared" si="8243"/>
        <v>0</v>
      </c>
      <c r="AF5587" s="931"/>
      <c r="AG5587" s="530">
        <f t="shared" si="8244"/>
        <v>-625</v>
      </c>
      <c r="AH5587" s="530" t="str">
        <f t="shared" si="8245"/>
        <v xml:space="preserve">0 </v>
      </c>
      <c r="AI5587" s="641"/>
      <c r="AJ5587" s="537"/>
      <c r="AK5587" s="537"/>
      <c r="AL5587" s="537"/>
      <c r="AM5587" s="537"/>
      <c r="AN5587" s="537"/>
      <c r="AO5587" s="687" t="str">
        <f>IF(SUM(AI5587:AN5587)=AP5587,"OK",SUM(AI5587:AN5587)-AP5587)</f>
        <v>OK</v>
      </c>
      <c r="AP5587" s="141"/>
      <c r="AQ5587" s="141"/>
      <c r="AR5587" s="552"/>
      <c r="AS5587" s="552"/>
      <c r="AT5587" s="687" t="str">
        <f>IF(SUM(AR5587:AS5587)=AU5587,"OK",SUM(AR5587:AS5587)-AU5587)</f>
        <v>OK</v>
      </c>
      <c r="AU5587" s="593"/>
      <c r="AV5587" s="530">
        <f t="shared" si="8246"/>
        <v>0</v>
      </c>
      <c r="AW5587" s="842">
        <f t="shared" si="8247"/>
        <v>0</v>
      </c>
      <c r="AX5587" s="115">
        <f>L5587</f>
        <v>625</v>
      </c>
      <c r="AY5587" s="5">
        <f>AE5587</f>
        <v>0</v>
      </c>
      <c r="AZ5587" s="7">
        <f>AY5587-AX5587</f>
        <v>-625</v>
      </c>
      <c r="BA5587" s="335">
        <f>AZ5587/AX5587</f>
        <v>-1</v>
      </c>
      <c r="BB5587" s="23">
        <f>M5587</f>
        <v>625</v>
      </c>
      <c r="BC5587" s="5">
        <f>AW5587</f>
        <v>0</v>
      </c>
      <c r="BD5587" s="7">
        <f>BC5587-BB5587</f>
        <v>-625</v>
      </c>
      <c r="BE5587" s="335">
        <f>BD5587/BB5587</f>
        <v>-1</v>
      </c>
      <c r="BG5587" s="826"/>
      <c r="BH5587" s="607"/>
    </row>
    <row r="5588" spans="1:60" ht="12.75" customHeight="1" x14ac:dyDescent="0.25">
      <c r="A5588" s="21"/>
      <c r="B5588" s="112"/>
      <c r="C5588" s="116"/>
      <c r="D5588" s="623"/>
      <c r="E5588" s="278"/>
      <c r="F5588" s="116"/>
      <c r="G5588" s="700"/>
      <c r="H5588" s="888"/>
      <c r="I5588" s="580"/>
      <c r="J5588" s="380"/>
      <c r="K5588" s="463" t="s">
        <v>214</v>
      </c>
      <c r="L5588" s="731">
        <v>3843</v>
      </c>
      <c r="M5588" s="732">
        <v>4589</v>
      </c>
      <c r="N5588" s="931"/>
      <c r="O5588" s="530">
        <f t="shared" si="8240"/>
        <v>-3843</v>
      </c>
      <c r="P5588" s="530" t="str">
        <f t="shared" si="8241"/>
        <v xml:space="preserve">0 </v>
      </c>
      <c r="Q5588" s="658"/>
      <c r="R5588" s="544"/>
      <c r="S5588" s="544"/>
      <c r="T5588" s="544"/>
      <c r="U5588" s="544"/>
      <c r="V5588" s="544"/>
      <c r="W5588" s="687"/>
      <c r="X5588" s="141">
        <f t="shared" ref="X5588:AC5588" si="8250">X5586-X5587</f>
        <v>0</v>
      </c>
      <c r="Y5588" s="141">
        <f t="shared" si="8250"/>
        <v>0</v>
      </c>
      <c r="Z5588" s="552"/>
      <c r="AA5588" s="552"/>
      <c r="AB5588" s="687"/>
      <c r="AC5588" s="593">
        <f t="shared" si="8250"/>
        <v>0</v>
      </c>
      <c r="AD5588" s="530">
        <f t="shared" si="8242"/>
        <v>0</v>
      </c>
      <c r="AE5588" s="842">
        <f t="shared" si="8243"/>
        <v>0</v>
      </c>
      <c r="AF5588" s="931"/>
      <c r="AG5588" s="530">
        <f t="shared" si="8244"/>
        <v>-4589</v>
      </c>
      <c r="AH5588" s="530" t="str">
        <f t="shared" si="8245"/>
        <v xml:space="preserve">0 </v>
      </c>
      <c r="AI5588" s="641"/>
      <c r="AJ5588" s="537"/>
      <c r="AK5588" s="537"/>
      <c r="AL5588" s="537"/>
      <c r="AM5588" s="537"/>
      <c r="AN5588" s="537"/>
      <c r="AO5588" s="687"/>
      <c r="AP5588" s="141">
        <f t="shared" ref="AP5588:AU5588" si="8251">AP5586-AP5587</f>
        <v>0</v>
      </c>
      <c r="AQ5588" s="141">
        <f t="shared" si="8251"/>
        <v>0</v>
      </c>
      <c r="AR5588" s="552"/>
      <c r="AS5588" s="552"/>
      <c r="AT5588" s="687"/>
      <c r="AU5588" s="593">
        <f t="shared" si="8251"/>
        <v>0</v>
      </c>
      <c r="AV5588" s="530">
        <f t="shared" si="8246"/>
        <v>0</v>
      </c>
      <c r="AW5588" s="842">
        <f t="shared" si="8247"/>
        <v>0</v>
      </c>
      <c r="AX5588" s="124">
        <f>AX5586-AX5587</f>
        <v>3843</v>
      </c>
      <c r="AY5588" s="5">
        <f>AY5586-AY5587</f>
        <v>0</v>
      </c>
      <c r="AZ5588" s="26">
        <f>AZ5586-AZ5587</f>
        <v>-3843</v>
      </c>
      <c r="BA5588" s="341">
        <f>AZ5588/AX5588</f>
        <v>-1</v>
      </c>
      <c r="BB5588" s="311">
        <f>BB5586-BB5587</f>
        <v>4589</v>
      </c>
      <c r="BC5588" s="5">
        <f>BC5586-BC5587</f>
        <v>0</v>
      </c>
      <c r="BD5588" s="26">
        <f>BD5586-BD5587</f>
        <v>-4589</v>
      </c>
      <c r="BE5588" s="341">
        <f>BD5588/BB5588</f>
        <v>-1</v>
      </c>
      <c r="BG5588" s="826"/>
      <c r="BH5588" s="607"/>
    </row>
    <row r="5589" spans="1:60" ht="12.75" customHeight="1" x14ac:dyDescent="0.25">
      <c r="A5589" s="222"/>
      <c r="C5589" s="116"/>
      <c r="D5589" s="620"/>
      <c r="F5589" s="117"/>
      <c r="G5589" s="694"/>
      <c r="H5589" s="878"/>
      <c r="I5589" s="397"/>
      <c r="J5589" s="380"/>
      <c r="K5589" s="486"/>
      <c r="L5589" s="731"/>
      <c r="M5589" s="732"/>
      <c r="N5589" s="931"/>
      <c r="O5589" s="923"/>
      <c r="P5589" s="923"/>
      <c r="Q5589" s="641"/>
      <c r="R5589" s="537"/>
      <c r="S5589" s="537"/>
      <c r="T5589" s="537"/>
      <c r="U5589" s="537"/>
      <c r="V5589" s="537"/>
      <c r="W5589" s="531"/>
      <c r="X5589" s="141"/>
      <c r="Y5589" s="141"/>
      <c r="Z5589" s="552"/>
      <c r="AA5589" s="552"/>
      <c r="AB5589" s="531"/>
      <c r="AC5589" s="593"/>
      <c r="AD5589" s="923"/>
      <c r="AE5589" s="846"/>
      <c r="AF5589" s="931"/>
      <c r="AG5589" s="923"/>
      <c r="AH5589" s="923"/>
      <c r="AI5589" s="641"/>
      <c r="AJ5589" s="537"/>
      <c r="AK5589" s="537"/>
      <c r="AL5589" s="537"/>
      <c r="AM5589" s="537"/>
      <c r="AN5589" s="537"/>
      <c r="AO5589" s="531"/>
      <c r="AP5589" s="141"/>
      <c r="AQ5589" s="141"/>
      <c r="AR5589" s="552"/>
      <c r="AS5589" s="552"/>
      <c r="AT5589" s="531"/>
      <c r="AU5589" s="593"/>
      <c r="AV5589" s="923"/>
      <c r="AW5589" s="846"/>
      <c r="AX5589" s="121"/>
      <c r="AY5589" s="111"/>
      <c r="AZ5589" s="111"/>
      <c r="BA5589" s="343"/>
      <c r="BB5589" s="324"/>
      <c r="BC5589" s="111"/>
      <c r="BD5589" s="111"/>
      <c r="BE5589" s="343"/>
      <c r="BG5589" s="826"/>
      <c r="BH5589" s="607"/>
    </row>
    <row r="5590" spans="1:60" ht="12.75" customHeight="1" x14ac:dyDescent="0.25">
      <c r="A5590" s="222"/>
      <c r="C5590" s="116"/>
      <c r="D5590" s="620"/>
      <c r="F5590" s="117"/>
      <c r="G5590" s="694"/>
      <c r="H5590" s="878"/>
      <c r="I5590" s="397"/>
      <c r="J5590" s="380"/>
      <c r="K5590" s="410" t="s">
        <v>48</v>
      </c>
      <c r="L5590" s="731"/>
      <c r="M5590" s="732"/>
      <c r="N5590" s="931"/>
      <c r="O5590" s="923"/>
      <c r="P5590" s="923"/>
      <c r="Q5590" s="641"/>
      <c r="R5590" s="537"/>
      <c r="S5590" s="537"/>
      <c r="T5590" s="537"/>
      <c r="U5590" s="537"/>
      <c r="V5590" s="537"/>
      <c r="W5590" s="531"/>
      <c r="X5590" s="141"/>
      <c r="Y5590" s="141"/>
      <c r="Z5590" s="552"/>
      <c r="AA5590" s="552"/>
      <c r="AB5590" s="531"/>
      <c r="AC5590" s="593"/>
      <c r="AD5590" s="923"/>
      <c r="AE5590" s="846"/>
      <c r="AF5590" s="931"/>
      <c r="AG5590" s="923"/>
      <c r="AH5590" s="923"/>
      <c r="AI5590" s="641"/>
      <c r="AJ5590" s="537"/>
      <c r="AK5590" s="537"/>
      <c r="AL5590" s="537"/>
      <c r="AM5590" s="537"/>
      <c r="AN5590" s="537"/>
      <c r="AO5590" s="531"/>
      <c r="AP5590" s="141"/>
      <c r="AQ5590" s="141"/>
      <c r="AR5590" s="552"/>
      <c r="AS5590" s="552"/>
      <c r="AT5590" s="531"/>
      <c r="AU5590" s="593"/>
      <c r="AV5590" s="923"/>
      <c r="AW5590" s="846"/>
      <c r="AX5590" s="121"/>
      <c r="AY5590" s="111"/>
      <c r="AZ5590" s="111"/>
      <c r="BA5590" s="343"/>
      <c r="BB5590" s="324"/>
      <c r="BC5590" s="111"/>
      <c r="BD5590" s="111"/>
      <c r="BE5590" s="343"/>
      <c r="BG5590" s="826"/>
      <c r="BH5590" s="607"/>
    </row>
    <row r="5591" spans="1:60" ht="12.75" customHeight="1" x14ac:dyDescent="0.25">
      <c r="A5591" s="222"/>
      <c r="C5591" s="116"/>
      <c r="D5591" s="620"/>
      <c r="F5591" s="117"/>
      <c r="G5591" s="694"/>
      <c r="H5591" s="878"/>
      <c r="I5591" s="397"/>
      <c r="J5591" s="380"/>
      <c r="K5591" s="408"/>
      <c r="L5591" s="731"/>
      <c r="M5591" s="732"/>
      <c r="N5591" s="931"/>
      <c r="O5591" s="923"/>
      <c r="P5591" s="923"/>
      <c r="Q5591" s="641"/>
      <c r="R5591" s="537"/>
      <c r="S5591" s="537"/>
      <c r="T5591" s="537"/>
      <c r="U5591" s="537"/>
      <c r="V5591" s="537"/>
      <c r="W5591" s="531"/>
      <c r="X5591" s="141"/>
      <c r="Y5591" s="141"/>
      <c r="Z5591" s="552"/>
      <c r="AA5591" s="552"/>
      <c r="AB5591" s="531"/>
      <c r="AC5591" s="593"/>
      <c r="AD5591" s="923"/>
      <c r="AE5591" s="846"/>
      <c r="AF5591" s="931"/>
      <c r="AG5591" s="923"/>
      <c r="AH5591" s="923"/>
      <c r="AI5591" s="641"/>
      <c r="AJ5591" s="537"/>
      <c r="AK5591" s="537"/>
      <c r="AL5591" s="537"/>
      <c r="AM5591" s="537"/>
      <c r="AN5591" s="537"/>
      <c r="AO5591" s="531"/>
      <c r="AP5591" s="141"/>
      <c r="AQ5591" s="141"/>
      <c r="AR5591" s="552"/>
      <c r="AS5591" s="552"/>
      <c r="AT5591" s="531"/>
      <c r="AU5591" s="593"/>
      <c r="AV5591" s="923"/>
      <c r="AW5591" s="846"/>
      <c r="AX5591" s="121"/>
      <c r="AY5591" s="111"/>
      <c r="AZ5591" s="111"/>
      <c r="BA5591" s="343"/>
      <c r="BB5591" s="324"/>
      <c r="BC5591" s="111"/>
      <c r="BD5591" s="111"/>
      <c r="BE5591" s="343"/>
      <c r="BG5591" s="826"/>
      <c r="BH5591" s="607"/>
    </row>
    <row r="5592" spans="1:60" ht="35.1" customHeight="1" x14ac:dyDescent="0.25">
      <c r="A5592" s="21" t="s">
        <v>6128</v>
      </c>
      <c r="B5592" s="112">
        <v>15</v>
      </c>
      <c r="C5592" s="116" t="s">
        <v>71</v>
      </c>
      <c r="D5592" s="623">
        <v>2017</v>
      </c>
      <c r="F5592" s="117"/>
      <c r="G5592" s="694">
        <v>1</v>
      </c>
      <c r="H5592" s="878" t="str">
        <f t="shared" ref="H5592:H5640" si="8252">LEFT(J5592,3)</f>
        <v>073</v>
      </c>
      <c r="I5592" s="397" t="s">
        <v>3257</v>
      </c>
      <c r="J5592" s="380" t="s">
        <v>2463</v>
      </c>
      <c r="K5592" s="408" t="s">
        <v>745</v>
      </c>
      <c r="L5592" s="731"/>
      <c r="M5592" s="732"/>
      <c r="N5592" s="931"/>
      <c r="O5592" s="923"/>
      <c r="P5592" s="923"/>
      <c r="Q5592" s="641"/>
      <c r="R5592" s="537"/>
      <c r="S5592" s="537"/>
      <c r="T5592" s="537"/>
      <c r="U5592" s="537"/>
      <c r="V5592" s="537"/>
      <c r="W5592" s="531"/>
      <c r="X5592" s="141"/>
      <c r="Y5592" s="141"/>
      <c r="Z5592" s="552"/>
      <c r="AA5592" s="552"/>
      <c r="AB5592" s="531"/>
      <c r="AC5592" s="593"/>
      <c r="AD5592" s="923"/>
      <c r="AE5592" s="846"/>
      <c r="AF5592" s="931"/>
      <c r="AG5592" s="923"/>
      <c r="AH5592" s="923"/>
      <c r="AI5592" s="641"/>
      <c r="AJ5592" s="537"/>
      <c r="AK5592" s="537"/>
      <c r="AL5592" s="537"/>
      <c r="AM5592" s="537"/>
      <c r="AN5592" s="537"/>
      <c r="AO5592" s="531"/>
      <c r="AP5592" s="141"/>
      <c r="AQ5592" s="141"/>
      <c r="AR5592" s="552"/>
      <c r="AS5592" s="552"/>
      <c r="AT5592" s="531"/>
      <c r="AU5592" s="593"/>
      <c r="AV5592" s="923"/>
      <c r="AW5592" s="846"/>
      <c r="AX5592" s="121"/>
      <c r="AY5592" s="111"/>
      <c r="AZ5592" s="111"/>
      <c r="BA5592" s="343"/>
      <c r="BB5592" s="324"/>
      <c r="BC5592" s="111"/>
      <c r="BD5592" s="111"/>
      <c r="BE5592" s="343"/>
      <c r="BG5592" s="826" t="str">
        <f t="shared" ref="BG5592:BG5602" si="8253">RIGHT(LEFT(I5592,3),2)&amp;"."&amp;RIGHT(LEFT(I5592,5),2)</f>
        <v>12.11</v>
      </c>
      <c r="BH5592" s="607" t="b">
        <f>COUNTIF('Codes SEC'!$B$2:$B$250,Ministres!BG5592)&gt;0</f>
        <v>1</v>
      </c>
    </row>
    <row r="5593" spans="1:60" ht="35.1" customHeight="1" x14ac:dyDescent="0.25">
      <c r="A5593" s="193" t="s">
        <v>6128</v>
      </c>
      <c r="B5593" s="583">
        <v>15</v>
      </c>
      <c r="C5593" s="120" t="s">
        <v>71</v>
      </c>
      <c r="D5593" s="623">
        <v>2017</v>
      </c>
      <c r="E5593" s="604"/>
      <c r="F5593" s="192"/>
      <c r="G5593" s="697">
        <v>1</v>
      </c>
      <c r="H5593" s="890" t="str">
        <f t="shared" si="8252"/>
        <v>073</v>
      </c>
      <c r="I5593" s="585">
        <v>81221000</v>
      </c>
      <c r="J5593" s="380" t="s">
        <v>4341</v>
      </c>
      <c r="K5593" s="422" t="s">
        <v>4342</v>
      </c>
      <c r="L5593" s="731"/>
      <c r="M5593" s="732"/>
      <c r="N5593" s="931"/>
      <c r="O5593" s="923"/>
      <c r="P5593" s="923"/>
      <c r="Q5593" s="641"/>
      <c r="R5593" s="537"/>
      <c r="S5593" s="537"/>
      <c r="T5593" s="537"/>
      <c r="U5593" s="537"/>
      <c r="V5593" s="537"/>
      <c r="W5593" s="531"/>
      <c r="X5593" s="141"/>
      <c r="Y5593" s="141"/>
      <c r="Z5593" s="552"/>
      <c r="AA5593" s="552"/>
      <c r="AB5593" s="531"/>
      <c r="AC5593" s="593"/>
      <c r="AD5593" s="923"/>
      <c r="AE5593" s="846"/>
      <c r="AF5593" s="931"/>
      <c r="AG5593" s="923"/>
      <c r="AH5593" s="923"/>
      <c r="AI5593" s="641"/>
      <c r="AJ5593" s="537"/>
      <c r="AK5593" s="537"/>
      <c r="AL5593" s="537"/>
      <c r="AM5593" s="537"/>
      <c r="AN5593" s="537"/>
      <c r="AO5593" s="531"/>
      <c r="AP5593" s="141"/>
      <c r="AQ5593" s="141"/>
      <c r="AR5593" s="552"/>
      <c r="AS5593" s="552"/>
      <c r="AT5593" s="531"/>
      <c r="AU5593" s="593"/>
      <c r="AV5593" s="923"/>
      <c r="AW5593" s="846"/>
      <c r="AX5593" s="121"/>
      <c r="AY5593" s="111"/>
      <c r="AZ5593" s="111"/>
      <c r="BA5593" s="343"/>
      <c r="BB5593" s="324"/>
      <c r="BC5593" s="111"/>
      <c r="BD5593" s="111"/>
      <c r="BE5593" s="343"/>
      <c r="BG5593" s="826" t="str">
        <f t="shared" si="8253"/>
        <v>12.21</v>
      </c>
      <c r="BH5593" s="607" t="b">
        <f>COUNTIF('Codes SEC'!$B$2:$B$250,Ministres!BG5593)&gt;0</f>
        <v>1</v>
      </c>
    </row>
    <row r="5594" spans="1:60" ht="35.1" customHeight="1" x14ac:dyDescent="0.25">
      <c r="A5594" s="21" t="s">
        <v>6128</v>
      </c>
      <c r="B5594" s="112">
        <v>15</v>
      </c>
      <c r="C5594" s="116" t="s">
        <v>71</v>
      </c>
      <c r="D5594" s="623">
        <v>2017</v>
      </c>
      <c r="F5594" s="117"/>
      <c r="G5594" s="694">
        <v>1</v>
      </c>
      <c r="H5594" s="878" t="str">
        <f t="shared" si="8252"/>
        <v>073</v>
      </c>
      <c r="I5594" s="397">
        <v>81250000</v>
      </c>
      <c r="J5594" s="380" t="s">
        <v>3492</v>
      </c>
      <c r="K5594" s="408" t="s">
        <v>3466</v>
      </c>
      <c r="L5594" s="731"/>
      <c r="M5594" s="732"/>
      <c r="N5594" s="931"/>
      <c r="O5594" s="923"/>
      <c r="P5594" s="923"/>
      <c r="Q5594" s="641"/>
      <c r="R5594" s="537"/>
      <c r="S5594" s="537"/>
      <c r="T5594" s="537"/>
      <c r="U5594" s="537"/>
      <c r="V5594" s="537"/>
      <c r="W5594" s="531"/>
      <c r="X5594" s="141"/>
      <c r="Y5594" s="141"/>
      <c r="Z5594" s="552"/>
      <c r="AA5594" s="552"/>
      <c r="AB5594" s="531"/>
      <c r="AC5594" s="593"/>
      <c r="AD5594" s="923"/>
      <c r="AE5594" s="846"/>
      <c r="AF5594" s="931"/>
      <c r="AG5594" s="923"/>
      <c r="AH5594" s="923"/>
      <c r="AI5594" s="641"/>
      <c r="AJ5594" s="537"/>
      <c r="AK5594" s="537"/>
      <c r="AL5594" s="537"/>
      <c r="AM5594" s="537"/>
      <c r="AN5594" s="537"/>
      <c r="AO5594" s="531"/>
      <c r="AP5594" s="141"/>
      <c r="AQ5594" s="141"/>
      <c r="AR5594" s="552"/>
      <c r="AS5594" s="552"/>
      <c r="AT5594" s="531"/>
      <c r="AU5594" s="593"/>
      <c r="AV5594" s="923"/>
      <c r="AW5594" s="846"/>
      <c r="AX5594" s="121"/>
      <c r="AY5594" s="111"/>
      <c r="AZ5594" s="111"/>
      <c r="BA5594" s="343"/>
      <c r="BB5594" s="324"/>
      <c r="BC5594" s="111"/>
      <c r="BD5594" s="111"/>
      <c r="BE5594" s="343"/>
      <c r="BG5594" s="826" t="str">
        <f t="shared" si="8253"/>
        <v>12.50</v>
      </c>
      <c r="BH5594" s="607" t="b">
        <f>COUNTIF('Codes SEC'!$B$2:$B$250,Ministres!BG5594)&gt;0</f>
        <v>1</v>
      </c>
    </row>
    <row r="5595" spans="1:60" ht="35.1" customHeight="1" x14ac:dyDescent="0.25">
      <c r="A5595" s="21" t="s">
        <v>6128</v>
      </c>
      <c r="B5595" s="112">
        <v>15</v>
      </c>
      <c r="C5595" s="116" t="s">
        <v>71</v>
      </c>
      <c r="D5595" s="623">
        <v>2017</v>
      </c>
      <c r="F5595" s="117"/>
      <c r="G5595" s="694">
        <v>1</v>
      </c>
      <c r="H5595" s="878" t="str">
        <f t="shared" si="8252"/>
        <v>073</v>
      </c>
      <c r="I5595" s="397">
        <v>81410000</v>
      </c>
      <c r="J5595" s="380" t="s">
        <v>3493</v>
      </c>
      <c r="K5595" s="408" t="s">
        <v>3467</v>
      </c>
      <c r="L5595" s="731"/>
      <c r="M5595" s="732"/>
      <c r="N5595" s="931"/>
      <c r="O5595" s="923"/>
      <c r="P5595" s="923"/>
      <c r="Q5595" s="641"/>
      <c r="R5595" s="537"/>
      <c r="S5595" s="537"/>
      <c r="T5595" s="537"/>
      <c r="U5595" s="537"/>
      <c r="V5595" s="537"/>
      <c r="W5595" s="531"/>
      <c r="X5595" s="141"/>
      <c r="Y5595" s="141"/>
      <c r="Z5595" s="552"/>
      <c r="AA5595" s="552"/>
      <c r="AB5595" s="531"/>
      <c r="AC5595" s="593"/>
      <c r="AD5595" s="923"/>
      <c r="AE5595" s="846"/>
      <c r="AF5595" s="931"/>
      <c r="AG5595" s="923"/>
      <c r="AH5595" s="923"/>
      <c r="AI5595" s="641"/>
      <c r="AJ5595" s="537"/>
      <c r="AK5595" s="537"/>
      <c r="AL5595" s="537"/>
      <c r="AM5595" s="537"/>
      <c r="AN5595" s="537"/>
      <c r="AO5595" s="531"/>
      <c r="AP5595" s="141"/>
      <c r="AQ5595" s="141"/>
      <c r="AR5595" s="552"/>
      <c r="AS5595" s="552"/>
      <c r="AT5595" s="531"/>
      <c r="AU5595" s="593"/>
      <c r="AV5595" s="923"/>
      <c r="AW5595" s="846"/>
      <c r="AX5595" s="121"/>
      <c r="AY5595" s="111"/>
      <c r="AZ5595" s="111"/>
      <c r="BA5595" s="343"/>
      <c r="BB5595" s="324"/>
      <c r="BC5595" s="111"/>
      <c r="BD5595" s="111"/>
      <c r="BE5595" s="343"/>
      <c r="BG5595" s="826" t="str">
        <f t="shared" si="8253"/>
        <v>14.10</v>
      </c>
      <c r="BH5595" s="607" t="b">
        <f>COUNTIF('Codes SEC'!$B$2:$B$250,Ministres!BG5595)&gt;0</f>
        <v>1</v>
      </c>
    </row>
    <row r="5596" spans="1:60" ht="35.1" customHeight="1" x14ac:dyDescent="0.25">
      <c r="A5596" s="21" t="s">
        <v>6128</v>
      </c>
      <c r="B5596" s="112">
        <v>15</v>
      </c>
      <c r="C5596" s="116" t="s">
        <v>71</v>
      </c>
      <c r="D5596" s="623">
        <v>2017</v>
      </c>
      <c r="F5596" s="117"/>
      <c r="G5596" s="694">
        <v>1</v>
      </c>
      <c r="H5596" s="878" t="str">
        <f t="shared" si="8252"/>
        <v>073</v>
      </c>
      <c r="I5596" s="397">
        <v>81420000</v>
      </c>
      <c r="J5596" s="380" t="s">
        <v>3494</v>
      </c>
      <c r="K5596" s="408" t="s">
        <v>3468</v>
      </c>
      <c r="L5596" s="731"/>
      <c r="M5596" s="732"/>
      <c r="N5596" s="931"/>
      <c r="O5596" s="923"/>
      <c r="P5596" s="923"/>
      <c r="Q5596" s="641"/>
      <c r="R5596" s="537"/>
      <c r="S5596" s="537"/>
      <c r="T5596" s="537"/>
      <c r="U5596" s="537"/>
      <c r="V5596" s="537"/>
      <c r="W5596" s="531"/>
      <c r="X5596" s="141"/>
      <c r="Y5596" s="141"/>
      <c r="Z5596" s="552"/>
      <c r="AA5596" s="552"/>
      <c r="AB5596" s="531"/>
      <c r="AC5596" s="593"/>
      <c r="AD5596" s="923"/>
      <c r="AE5596" s="846"/>
      <c r="AF5596" s="931"/>
      <c r="AG5596" s="923"/>
      <c r="AH5596" s="923"/>
      <c r="AI5596" s="641"/>
      <c r="AJ5596" s="537"/>
      <c r="AK5596" s="537"/>
      <c r="AL5596" s="537"/>
      <c r="AM5596" s="537"/>
      <c r="AN5596" s="537"/>
      <c r="AO5596" s="531"/>
      <c r="AP5596" s="141"/>
      <c r="AQ5596" s="141"/>
      <c r="AR5596" s="552"/>
      <c r="AS5596" s="552"/>
      <c r="AT5596" s="531"/>
      <c r="AU5596" s="593"/>
      <c r="AV5596" s="923"/>
      <c r="AW5596" s="846"/>
      <c r="AX5596" s="121"/>
      <c r="AY5596" s="111"/>
      <c r="AZ5596" s="111"/>
      <c r="BA5596" s="343"/>
      <c r="BB5596" s="324"/>
      <c r="BC5596" s="111"/>
      <c r="BD5596" s="111"/>
      <c r="BE5596" s="343"/>
      <c r="BG5596" s="826" t="str">
        <f t="shared" si="8253"/>
        <v>14.20</v>
      </c>
      <c r="BH5596" s="607" t="b">
        <f>COUNTIF('Codes SEC'!$B$2:$B$250,Ministres!BG5596)&gt;0</f>
        <v>1</v>
      </c>
    </row>
    <row r="5597" spans="1:60" ht="35.1" customHeight="1" x14ac:dyDescent="0.25">
      <c r="A5597" s="21" t="s">
        <v>6128</v>
      </c>
      <c r="B5597" s="112">
        <v>15</v>
      </c>
      <c r="C5597" s="116" t="s">
        <v>71</v>
      </c>
      <c r="D5597" s="623">
        <v>2017</v>
      </c>
      <c r="F5597" s="117"/>
      <c r="G5597" s="694">
        <v>1</v>
      </c>
      <c r="H5597" s="878" t="str">
        <f t="shared" si="8252"/>
        <v>073</v>
      </c>
      <c r="I5597" s="397" t="s">
        <v>3280</v>
      </c>
      <c r="J5597" s="380" t="s">
        <v>2464</v>
      </c>
      <c r="K5597" s="408" t="s">
        <v>746</v>
      </c>
      <c r="L5597" s="731"/>
      <c r="M5597" s="732"/>
      <c r="N5597" s="931"/>
      <c r="O5597" s="923"/>
      <c r="P5597" s="923"/>
      <c r="Q5597" s="641"/>
      <c r="R5597" s="537"/>
      <c r="S5597" s="537"/>
      <c r="T5597" s="537"/>
      <c r="U5597" s="537"/>
      <c r="V5597" s="537"/>
      <c r="W5597" s="531"/>
      <c r="X5597" s="141"/>
      <c r="Y5597" s="141"/>
      <c r="Z5597" s="552"/>
      <c r="AA5597" s="552"/>
      <c r="AB5597" s="531"/>
      <c r="AC5597" s="593"/>
      <c r="AD5597" s="923"/>
      <c r="AE5597" s="846"/>
      <c r="AF5597" s="931"/>
      <c r="AG5597" s="923"/>
      <c r="AH5597" s="923"/>
      <c r="AI5597" s="641"/>
      <c r="AJ5597" s="537"/>
      <c r="AK5597" s="537"/>
      <c r="AL5597" s="537"/>
      <c r="AM5597" s="537"/>
      <c r="AN5597" s="537"/>
      <c r="AO5597" s="531"/>
      <c r="AP5597" s="141"/>
      <c r="AQ5597" s="141"/>
      <c r="AR5597" s="552"/>
      <c r="AS5597" s="552"/>
      <c r="AT5597" s="531"/>
      <c r="AU5597" s="593"/>
      <c r="AV5597" s="923"/>
      <c r="AW5597" s="846"/>
      <c r="AX5597" s="121"/>
      <c r="AY5597" s="111"/>
      <c r="AZ5597" s="111"/>
      <c r="BA5597" s="343"/>
      <c r="BB5597" s="324"/>
      <c r="BC5597" s="111"/>
      <c r="BD5597" s="111"/>
      <c r="BE5597" s="343"/>
      <c r="BG5597" s="826" t="str">
        <f t="shared" si="8253"/>
        <v>34.41</v>
      </c>
      <c r="BH5597" s="607" t="b">
        <f>COUNTIF('Codes SEC'!$B$2:$B$250,Ministres!BG5597)&gt;0</f>
        <v>1</v>
      </c>
    </row>
    <row r="5598" spans="1:60" ht="35.1" customHeight="1" x14ac:dyDescent="0.25">
      <c r="A5598" s="193" t="s">
        <v>6128</v>
      </c>
      <c r="B5598" s="583">
        <v>15</v>
      </c>
      <c r="C5598" s="120" t="s">
        <v>71</v>
      </c>
      <c r="D5598" s="623">
        <v>2017</v>
      </c>
      <c r="E5598" s="604"/>
      <c r="F5598" s="192"/>
      <c r="G5598" s="697">
        <v>1</v>
      </c>
      <c r="H5598" s="890" t="str">
        <f t="shared" si="8252"/>
        <v>073</v>
      </c>
      <c r="I5598" s="585">
        <v>84312000</v>
      </c>
      <c r="J5598" s="380" t="s">
        <v>4333</v>
      </c>
      <c r="K5598" s="422" t="s">
        <v>4334</v>
      </c>
      <c r="L5598" s="731"/>
      <c r="M5598" s="732"/>
      <c r="N5598" s="931"/>
      <c r="O5598" s="923"/>
      <c r="P5598" s="923"/>
      <c r="Q5598" s="641"/>
      <c r="R5598" s="537"/>
      <c r="S5598" s="537"/>
      <c r="T5598" s="537"/>
      <c r="U5598" s="537"/>
      <c r="V5598" s="537"/>
      <c r="W5598" s="531"/>
      <c r="X5598" s="141"/>
      <c r="Y5598" s="141"/>
      <c r="Z5598" s="552"/>
      <c r="AA5598" s="552"/>
      <c r="AB5598" s="531"/>
      <c r="AC5598" s="593"/>
      <c r="AD5598" s="923"/>
      <c r="AE5598" s="846"/>
      <c r="AF5598" s="931"/>
      <c r="AG5598" s="923"/>
      <c r="AH5598" s="923"/>
      <c r="AI5598" s="641"/>
      <c r="AJ5598" s="537"/>
      <c r="AK5598" s="537"/>
      <c r="AL5598" s="537"/>
      <c r="AM5598" s="537"/>
      <c r="AN5598" s="537"/>
      <c r="AO5598" s="531"/>
      <c r="AP5598" s="141"/>
      <c r="AQ5598" s="141"/>
      <c r="AR5598" s="552"/>
      <c r="AS5598" s="552"/>
      <c r="AT5598" s="531"/>
      <c r="AU5598" s="593"/>
      <c r="AV5598" s="923"/>
      <c r="AW5598" s="846"/>
      <c r="AX5598" s="121"/>
      <c r="AY5598" s="111"/>
      <c r="AZ5598" s="111"/>
      <c r="BA5598" s="343"/>
      <c r="BB5598" s="324"/>
      <c r="BC5598" s="111"/>
      <c r="BD5598" s="111"/>
      <c r="BE5598" s="343"/>
      <c r="BG5598" s="826" t="str">
        <f t="shared" si="8253"/>
        <v>43.12</v>
      </c>
      <c r="BH5598" s="607" t="b">
        <f>COUNTIF('Codes SEC'!$B$2:$B$250,Ministres!BG5598)&gt;0</f>
        <v>1</v>
      </c>
    </row>
    <row r="5599" spans="1:60" ht="35.1" customHeight="1" x14ac:dyDescent="0.25">
      <c r="A5599" s="21" t="s">
        <v>6128</v>
      </c>
      <c r="B5599" s="112">
        <v>15</v>
      </c>
      <c r="C5599" s="116" t="s">
        <v>71</v>
      </c>
      <c r="D5599" s="623">
        <v>2017</v>
      </c>
      <c r="F5599" s="117"/>
      <c r="G5599" s="694">
        <v>1</v>
      </c>
      <c r="H5599" s="878" t="str">
        <f t="shared" si="8252"/>
        <v>073</v>
      </c>
      <c r="I5599" s="397">
        <v>84322000</v>
      </c>
      <c r="J5599" s="380" t="s">
        <v>3495</v>
      </c>
      <c r="K5599" s="408" t="s">
        <v>3469</v>
      </c>
      <c r="L5599" s="731"/>
      <c r="M5599" s="732"/>
      <c r="N5599" s="931"/>
      <c r="O5599" s="923"/>
      <c r="P5599" s="923"/>
      <c r="Q5599" s="641"/>
      <c r="R5599" s="537"/>
      <c r="S5599" s="537"/>
      <c r="T5599" s="537"/>
      <c r="U5599" s="537"/>
      <c r="V5599" s="537"/>
      <c r="W5599" s="531"/>
      <c r="X5599" s="141"/>
      <c r="Y5599" s="141"/>
      <c r="Z5599" s="552"/>
      <c r="AA5599" s="552"/>
      <c r="AB5599" s="531"/>
      <c r="AC5599" s="593"/>
      <c r="AD5599" s="923"/>
      <c r="AE5599" s="846"/>
      <c r="AF5599" s="931"/>
      <c r="AG5599" s="923"/>
      <c r="AH5599" s="923"/>
      <c r="AI5599" s="641"/>
      <c r="AJ5599" s="537"/>
      <c r="AK5599" s="537"/>
      <c r="AL5599" s="537"/>
      <c r="AM5599" s="537"/>
      <c r="AN5599" s="537"/>
      <c r="AO5599" s="531"/>
      <c r="AP5599" s="141"/>
      <c r="AQ5599" s="141"/>
      <c r="AR5599" s="552"/>
      <c r="AS5599" s="552"/>
      <c r="AT5599" s="531"/>
      <c r="AU5599" s="593"/>
      <c r="AV5599" s="923"/>
      <c r="AW5599" s="846"/>
      <c r="AX5599" s="121"/>
      <c r="AY5599" s="111"/>
      <c r="AZ5599" s="111"/>
      <c r="BA5599" s="343"/>
      <c r="BB5599" s="324"/>
      <c r="BC5599" s="111"/>
      <c r="BD5599" s="111"/>
      <c r="BE5599" s="343"/>
      <c r="BG5599" s="826" t="str">
        <f t="shared" si="8253"/>
        <v>43.22</v>
      </c>
      <c r="BH5599" s="607" t="b">
        <f>COUNTIF('Codes SEC'!$B$2:$B$250,Ministres!BG5599)&gt;0</f>
        <v>1</v>
      </c>
    </row>
    <row r="5600" spans="1:60" ht="35.1" customHeight="1" x14ac:dyDescent="0.25">
      <c r="A5600" s="193" t="s">
        <v>6128</v>
      </c>
      <c r="B5600" s="583">
        <v>15</v>
      </c>
      <c r="C5600" s="120" t="s">
        <v>71</v>
      </c>
      <c r="D5600" s="623">
        <v>2017</v>
      </c>
      <c r="E5600" s="604"/>
      <c r="F5600" s="192"/>
      <c r="G5600" s="697">
        <v>1</v>
      </c>
      <c r="H5600" s="890" t="str">
        <f t="shared" si="8252"/>
        <v>073</v>
      </c>
      <c r="I5600" s="585">
        <v>84340000</v>
      </c>
      <c r="J5600" s="380" t="s">
        <v>4335</v>
      </c>
      <c r="K5600" s="422" t="s">
        <v>4336</v>
      </c>
      <c r="L5600" s="731"/>
      <c r="M5600" s="732"/>
      <c r="N5600" s="931"/>
      <c r="O5600" s="923"/>
      <c r="P5600" s="923"/>
      <c r="Q5600" s="641"/>
      <c r="R5600" s="537"/>
      <c r="S5600" s="537"/>
      <c r="T5600" s="537"/>
      <c r="U5600" s="537"/>
      <c r="V5600" s="537"/>
      <c r="W5600" s="531"/>
      <c r="X5600" s="141"/>
      <c r="Y5600" s="141"/>
      <c r="Z5600" s="552"/>
      <c r="AA5600" s="552"/>
      <c r="AB5600" s="531"/>
      <c r="AC5600" s="593"/>
      <c r="AD5600" s="923"/>
      <c r="AE5600" s="846"/>
      <c r="AF5600" s="931"/>
      <c r="AG5600" s="923"/>
      <c r="AH5600" s="923"/>
      <c r="AI5600" s="641"/>
      <c r="AJ5600" s="537"/>
      <c r="AK5600" s="537"/>
      <c r="AL5600" s="537"/>
      <c r="AM5600" s="537"/>
      <c r="AN5600" s="537"/>
      <c r="AO5600" s="531"/>
      <c r="AP5600" s="141"/>
      <c r="AQ5600" s="141"/>
      <c r="AR5600" s="552"/>
      <c r="AS5600" s="552"/>
      <c r="AT5600" s="531"/>
      <c r="AU5600" s="593"/>
      <c r="AV5600" s="923"/>
      <c r="AW5600" s="846"/>
      <c r="AX5600" s="121"/>
      <c r="AY5600" s="111"/>
      <c r="AZ5600" s="111"/>
      <c r="BA5600" s="343"/>
      <c r="BB5600" s="324"/>
      <c r="BC5600" s="111"/>
      <c r="BD5600" s="111"/>
      <c r="BE5600" s="343"/>
      <c r="BG5600" s="826" t="str">
        <f t="shared" si="8253"/>
        <v>43.40</v>
      </c>
      <c r="BH5600" s="607" t="b">
        <f>COUNTIF('Codes SEC'!$B$2:$B$250,Ministres!BG5600)&gt;0</f>
        <v>1</v>
      </c>
    </row>
    <row r="5601" spans="1:66" ht="35.1" customHeight="1" x14ac:dyDescent="0.25">
      <c r="A5601" s="193" t="s">
        <v>6128</v>
      </c>
      <c r="B5601" s="583">
        <v>15</v>
      </c>
      <c r="C5601" s="120" t="s">
        <v>71</v>
      </c>
      <c r="D5601" s="623">
        <v>2017</v>
      </c>
      <c r="E5601" s="604"/>
      <c r="F5601" s="192"/>
      <c r="G5601" s="697">
        <v>1</v>
      </c>
      <c r="H5601" s="890" t="str">
        <f t="shared" si="8252"/>
        <v>073</v>
      </c>
      <c r="I5601" s="585">
        <v>84352000</v>
      </c>
      <c r="J5601" s="380" t="s">
        <v>4337</v>
      </c>
      <c r="K5601" s="422" t="s">
        <v>4338</v>
      </c>
      <c r="L5601" s="731"/>
      <c r="M5601" s="732"/>
      <c r="N5601" s="931"/>
      <c r="O5601" s="923"/>
      <c r="P5601" s="923"/>
      <c r="Q5601" s="641"/>
      <c r="R5601" s="537"/>
      <c r="S5601" s="537"/>
      <c r="T5601" s="537"/>
      <c r="U5601" s="537"/>
      <c r="V5601" s="537"/>
      <c r="W5601" s="531"/>
      <c r="X5601" s="141"/>
      <c r="Y5601" s="141"/>
      <c r="Z5601" s="552"/>
      <c r="AA5601" s="552"/>
      <c r="AB5601" s="531"/>
      <c r="AC5601" s="593"/>
      <c r="AD5601" s="923"/>
      <c r="AE5601" s="846"/>
      <c r="AF5601" s="931"/>
      <c r="AG5601" s="923"/>
      <c r="AH5601" s="923"/>
      <c r="AI5601" s="641"/>
      <c r="AJ5601" s="537"/>
      <c r="AK5601" s="537"/>
      <c r="AL5601" s="537"/>
      <c r="AM5601" s="537"/>
      <c r="AN5601" s="537"/>
      <c r="AO5601" s="531"/>
      <c r="AP5601" s="141"/>
      <c r="AQ5601" s="141"/>
      <c r="AR5601" s="552"/>
      <c r="AS5601" s="552"/>
      <c r="AT5601" s="531"/>
      <c r="AU5601" s="593"/>
      <c r="AV5601" s="923"/>
      <c r="AW5601" s="846"/>
      <c r="AX5601" s="121"/>
      <c r="AY5601" s="111"/>
      <c r="AZ5601" s="111"/>
      <c r="BA5601" s="343"/>
      <c r="BB5601" s="324"/>
      <c r="BC5601" s="111"/>
      <c r="BD5601" s="111"/>
      <c r="BE5601" s="343"/>
      <c r="BG5601" s="826" t="str">
        <f t="shared" si="8253"/>
        <v>43.52</v>
      </c>
      <c r="BH5601" s="607" t="b">
        <f>COUNTIF('Codes SEC'!$B$2:$B$250,Ministres!BG5601)&gt;0</f>
        <v>1</v>
      </c>
    </row>
    <row r="5602" spans="1:66" ht="35.1" customHeight="1" x14ac:dyDescent="0.25">
      <c r="A5602" s="193" t="s">
        <v>6128</v>
      </c>
      <c r="B5602" s="583">
        <v>15</v>
      </c>
      <c r="C5602" s="120" t="s">
        <v>71</v>
      </c>
      <c r="D5602" s="623">
        <v>2017</v>
      </c>
      <c r="E5602" s="604"/>
      <c r="F5602" s="192"/>
      <c r="G5602" s="697">
        <v>1</v>
      </c>
      <c r="H5602" s="890" t="str">
        <f t="shared" si="8252"/>
        <v>073</v>
      </c>
      <c r="I5602" s="585">
        <v>84353000</v>
      </c>
      <c r="J5602" s="380" t="s">
        <v>4339</v>
      </c>
      <c r="K5602" s="422" t="s">
        <v>4340</v>
      </c>
      <c r="L5602" s="731"/>
      <c r="M5602" s="732"/>
      <c r="N5602" s="931"/>
      <c r="O5602" s="923"/>
      <c r="P5602" s="923"/>
      <c r="Q5602" s="641"/>
      <c r="R5602" s="537"/>
      <c r="S5602" s="537"/>
      <c r="T5602" s="537"/>
      <c r="U5602" s="537"/>
      <c r="V5602" s="537"/>
      <c r="W5602" s="531"/>
      <c r="X5602" s="141"/>
      <c r="Y5602" s="141"/>
      <c r="Z5602" s="552"/>
      <c r="AA5602" s="552"/>
      <c r="AB5602" s="531"/>
      <c r="AC5602" s="593"/>
      <c r="AD5602" s="923"/>
      <c r="AE5602" s="846"/>
      <c r="AF5602" s="931"/>
      <c r="AG5602" s="923"/>
      <c r="AH5602" s="923"/>
      <c r="AI5602" s="641"/>
      <c r="AJ5602" s="537"/>
      <c r="AK5602" s="537"/>
      <c r="AL5602" s="537"/>
      <c r="AM5602" s="537"/>
      <c r="AN5602" s="537"/>
      <c r="AO5602" s="531"/>
      <c r="AP5602" s="141"/>
      <c r="AQ5602" s="141"/>
      <c r="AR5602" s="552"/>
      <c r="AS5602" s="552"/>
      <c r="AT5602" s="531"/>
      <c r="AU5602" s="593"/>
      <c r="AV5602" s="923"/>
      <c r="AW5602" s="846"/>
      <c r="AX5602" s="121"/>
      <c r="AY5602" s="111"/>
      <c r="AZ5602" s="111"/>
      <c r="BA5602" s="343"/>
      <c r="BB5602" s="324"/>
      <c r="BC5602" s="111"/>
      <c r="BD5602" s="111"/>
      <c r="BE5602" s="343"/>
      <c r="BG5602" s="826" t="str">
        <f t="shared" si="8253"/>
        <v>43.53</v>
      </c>
      <c r="BH5602" s="607" t="b">
        <f>COUNTIF('Codes SEC'!$B$2:$B$250,Ministres!BG5602)&gt;0</f>
        <v>1</v>
      </c>
    </row>
    <row r="5603" spans="1:66" ht="12.75" customHeight="1" x14ac:dyDescent="0.25">
      <c r="A5603" s="222"/>
      <c r="C5603" s="116"/>
      <c r="D5603" s="620"/>
      <c r="F5603" s="117"/>
      <c r="G5603" s="694"/>
      <c r="H5603" s="878"/>
      <c r="I5603" s="397"/>
      <c r="J5603" s="380"/>
      <c r="K5603" s="486"/>
      <c r="L5603" s="731"/>
      <c r="M5603" s="732"/>
      <c r="N5603" s="931"/>
      <c r="O5603" s="923"/>
      <c r="P5603" s="923"/>
      <c r="Q5603" s="641"/>
      <c r="R5603" s="537"/>
      <c r="S5603" s="537"/>
      <c r="T5603" s="537"/>
      <c r="U5603" s="537"/>
      <c r="V5603" s="537"/>
      <c r="W5603" s="531"/>
      <c r="X5603" s="141"/>
      <c r="Y5603" s="141"/>
      <c r="Z5603" s="552"/>
      <c r="AA5603" s="552"/>
      <c r="AB5603" s="531"/>
      <c r="AC5603" s="593"/>
      <c r="AD5603" s="923"/>
      <c r="AE5603" s="846"/>
      <c r="AF5603" s="931"/>
      <c r="AG5603" s="923"/>
      <c r="AH5603" s="923"/>
      <c r="AI5603" s="641"/>
      <c r="AJ5603" s="537"/>
      <c r="AK5603" s="537"/>
      <c r="AL5603" s="537"/>
      <c r="AM5603" s="537"/>
      <c r="AN5603" s="537"/>
      <c r="AO5603" s="531"/>
      <c r="AP5603" s="141"/>
      <c r="AQ5603" s="141"/>
      <c r="AR5603" s="552"/>
      <c r="AS5603" s="552"/>
      <c r="AT5603" s="531"/>
      <c r="AU5603" s="593"/>
      <c r="AV5603" s="923"/>
      <c r="AW5603" s="846"/>
      <c r="AX5603" s="121"/>
      <c r="AY5603" s="111"/>
      <c r="AZ5603" s="111"/>
      <c r="BA5603" s="343"/>
      <c r="BB5603" s="324"/>
      <c r="BC5603" s="111"/>
      <c r="BD5603" s="111"/>
      <c r="BE5603" s="343"/>
      <c r="BG5603" s="826"/>
      <c r="BH5603" s="607"/>
    </row>
    <row r="5604" spans="1:66" ht="12.75" customHeight="1" x14ac:dyDescent="0.25">
      <c r="A5604" s="222"/>
      <c r="C5604" s="116"/>
      <c r="D5604" s="620"/>
      <c r="F5604" s="117"/>
      <c r="G5604" s="694"/>
      <c r="H5604" s="878"/>
      <c r="I5604" s="397"/>
      <c r="J5604" s="380"/>
      <c r="K5604" s="410" t="s">
        <v>58</v>
      </c>
      <c r="L5604" s="731"/>
      <c r="M5604" s="732"/>
      <c r="N5604" s="931"/>
      <c r="O5604" s="923"/>
      <c r="P5604" s="923"/>
      <c r="Q5604" s="641"/>
      <c r="R5604" s="537"/>
      <c r="S5604" s="537"/>
      <c r="T5604" s="537"/>
      <c r="U5604" s="537"/>
      <c r="V5604" s="537"/>
      <c r="W5604" s="531"/>
      <c r="X5604" s="141"/>
      <c r="Y5604" s="141"/>
      <c r="Z5604" s="552"/>
      <c r="AA5604" s="552"/>
      <c r="AB5604" s="531"/>
      <c r="AC5604" s="593"/>
      <c r="AD5604" s="923"/>
      <c r="AE5604" s="846"/>
      <c r="AF5604" s="931"/>
      <c r="AG5604" s="923"/>
      <c r="AH5604" s="923"/>
      <c r="AI5604" s="641"/>
      <c r="AJ5604" s="537"/>
      <c r="AK5604" s="537"/>
      <c r="AL5604" s="537"/>
      <c r="AM5604" s="537"/>
      <c r="AN5604" s="537"/>
      <c r="AO5604" s="531"/>
      <c r="AP5604" s="141"/>
      <c r="AQ5604" s="141"/>
      <c r="AR5604" s="552"/>
      <c r="AS5604" s="552"/>
      <c r="AT5604" s="531"/>
      <c r="AU5604" s="593"/>
      <c r="AV5604" s="923"/>
      <c r="AW5604" s="846"/>
      <c r="AX5604" s="121"/>
      <c r="AY5604" s="111"/>
      <c r="AZ5604" s="111"/>
      <c r="BA5604" s="343"/>
      <c r="BB5604" s="324"/>
      <c r="BC5604" s="111"/>
      <c r="BD5604" s="111"/>
      <c r="BE5604" s="343"/>
      <c r="BG5604" s="826"/>
      <c r="BH5604" s="607"/>
    </row>
    <row r="5605" spans="1:66" ht="12.75" customHeight="1" x14ac:dyDescent="0.25">
      <c r="A5605" s="222"/>
      <c r="C5605" s="116"/>
      <c r="D5605" s="620"/>
      <c r="F5605" s="117"/>
      <c r="G5605" s="694"/>
      <c r="H5605" s="878"/>
      <c r="I5605" s="397"/>
      <c r="J5605" s="380"/>
      <c r="K5605" s="408"/>
      <c r="L5605" s="731"/>
      <c r="M5605" s="732"/>
      <c r="N5605" s="931"/>
      <c r="O5605" s="923"/>
      <c r="P5605" s="923"/>
      <c r="Q5605" s="641"/>
      <c r="R5605" s="537"/>
      <c r="S5605" s="537"/>
      <c r="T5605" s="537"/>
      <c r="U5605" s="537"/>
      <c r="V5605" s="537"/>
      <c r="W5605" s="531"/>
      <c r="X5605" s="141"/>
      <c r="Y5605" s="141"/>
      <c r="Z5605" s="552"/>
      <c r="AA5605" s="552"/>
      <c r="AB5605" s="531"/>
      <c r="AC5605" s="593"/>
      <c r="AD5605" s="923"/>
      <c r="AE5605" s="846"/>
      <c r="AF5605" s="931"/>
      <c r="AG5605" s="923"/>
      <c r="AH5605" s="923"/>
      <c r="AI5605" s="641"/>
      <c r="AJ5605" s="537"/>
      <c r="AK5605" s="537"/>
      <c r="AL5605" s="537"/>
      <c r="AM5605" s="537"/>
      <c r="AN5605" s="537"/>
      <c r="AO5605" s="531"/>
      <c r="AP5605" s="141"/>
      <c r="AQ5605" s="141"/>
      <c r="AR5605" s="552"/>
      <c r="AS5605" s="552"/>
      <c r="AT5605" s="531"/>
      <c r="AU5605" s="593"/>
      <c r="AV5605" s="923"/>
      <c r="AW5605" s="846"/>
      <c r="AX5605" s="121"/>
      <c r="AY5605" s="111"/>
      <c r="AZ5605" s="111"/>
      <c r="BA5605" s="343"/>
      <c r="BB5605" s="324"/>
      <c r="BC5605" s="111"/>
      <c r="BD5605" s="111"/>
      <c r="BE5605" s="343"/>
      <c r="BG5605" s="826"/>
      <c r="BH5605" s="607"/>
    </row>
    <row r="5606" spans="1:66" ht="35.1" customHeight="1" x14ac:dyDescent="0.25">
      <c r="A5606" s="21" t="s">
        <v>6128</v>
      </c>
      <c r="B5606" s="112">
        <v>15</v>
      </c>
      <c r="C5606" s="116" t="s">
        <v>71</v>
      </c>
      <c r="D5606" s="623">
        <v>2017</v>
      </c>
      <c r="F5606" s="117"/>
      <c r="G5606" s="694">
        <v>1</v>
      </c>
      <c r="H5606" s="878" t="str">
        <f t="shared" si="8252"/>
        <v>073</v>
      </c>
      <c r="I5606" s="397">
        <v>87111000</v>
      </c>
      <c r="J5606" s="380" t="s">
        <v>3496</v>
      </c>
      <c r="K5606" s="422" t="s">
        <v>3470</v>
      </c>
      <c r="L5606" s="731"/>
      <c r="M5606" s="732"/>
      <c r="N5606" s="931"/>
      <c r="O5606" s="923"/>
      <c r="P5606" s="923"/>
      <c r="Q5606" s="641"/>
      <c r="R5606" s="537"/>
      <c r="S5606" s="537"/>
      <c r="T5606" s="537"/>
      <c r="U5606" s="537"/>
      <c r="V5606" s="537"/>
      <c r="W5606" s="531"/>
      <c r="X5606" s="141"/>
      <c r="Y5606" s="141"/>
      <c r="Z5606" s="552"/>
      <c r="AA5606" s="552"/>
      <c r="AB5606" s="531"/>
      <c r="AC5606" s="593"/>
      <c r="AD5606" s="923"/>
      <c r="AE5606" s="846"/>
      <c r="AF5606" s="931"/>
      <c r="AG5606" s="923"/>
      <c r="AH5606" s="923"/>
      <c r="AI5606" s="641"/>
      <c r="AJ5606" s="537"/>
      <c r="AK5606" s="537"/>
      <c r="AL5606" s="537"/>
      <c r="AM5606" s="537"/>
      <c r="AN5606" s="537"/>
      <c r="AO5606" s="531"/>
      <c r="AP5606" s="141"/>
      <c r="AQ5606" s="141"/>
      <c r="AR5606" s="552"/>
      <c r="AS5606" s="552"/>
      <c r="AT5606" s="531"/>
      <c r="AU5606" s="593"/>
      <c r="AV5606" s="923"/>
      <c r="AW5606" s="846"/>
      <c r="AX5606" s="121"/>
      <c r="AY5606" s="111"/>
      <c r="AZ5606" s="111"/>
      <c r="BA5606" s="343"/>
      <c r="BB5606" s="324"/>
      <c r="BC5606" s="111"/>
      <c r="BD5606" s="111"/>
      <c r="BE5606" s="343"/>
      <c r="BG5606" s="826" t="str">
        <f>RIGHT(LEFT(I5606,3),2)&amp;"."&amp;RIGHT(LEFT(I5606,5),2)</f>
        <v>71.11</v>
      </c>
      <c r="BH5606" s="607" t="b">
        <f>COUNTIF('Codes SEC'!$B$2:$B$250,Ministres!BG5606)&gt;0</f>
        <v>1</v>
      </c>
    </row>
    <row r="5607" spans="1:66" ht="35.1" customHeight="1" x14ac:dyDescent="0.25">
      <c r="A5607" s="193" t="s">
        <v>6128</v>
      </c>
      <c r="B5607" s="210">
        <v>15</v>
      </c>
      <c r="C5607" s="120" t="s">
        <v>71</v>
      </c>
      <c r="D5607" s="623">
        <v>2017</v>
      </c>
      <c r="E5607" s="281"/>
      <c r="F5607" s="192"/>
      <c r="G5607" s="697">
        <v>1</v>
      </c>
      <c r="H5607" s="890" t="str">
        <f t="shared" si="8252"/>
        <v>073</v>
      </c>
      <c r="I5607" s="397">
        <v>87112000</v>
      </c>
      <c r="J5607" s="380" t="s">
        <v>2465</v>
      </c>
      <c r="K5607" s="422" t="s">
        <v>4283</v>
      </c>
      <c r="L5607" s="731"/>
      <c r="M5607" s="732"/>
      <c r="N5607" s="931"/>
      <c r="O5607" s="923"/>
      <c r="P5607" s="923"/>
      <c r="Q5607" s="641"/>
      <c r="R5607" s="537"/>
      <c r="S5607" s="537"/>
      <c r="T5607" s="537"/>
      <c r="U5607" s="537"/>
      <c r="V5607" s="537"/>
      <c r="W5607" s="531"/>
      <c r="X5607" s="141"/>
      <c r="Y5607" s="141"/>
      <c r="Z5607" s="552"/>
      <c r="AA5607" s="552"/>
      <c r="AB5607" s="531"/>
      <c r="AC5607" s="593"/>
      <c r="AD5607" s="923"/>
      <c r="AE5607" s="846"/>
      <c r="AF5607" s="931"/>
      <c r="AG5607" s="923"/>
      <c r="AH5607" s="923"/>
      <c r="AI5607" s="641"/>
      <c r="AJ5607" s="537"/>
      <c r="AK5607" s="537"/>
      <c r="AL5607" s="537"/>
      <c r="AM5607" s="537"/>
      <c r="AN5607" s="537"/>
      <c r="AO5607" s="531"/>
      <c r="AP5607" s="141"/>
      <c r="AQ5607" s="141"/>
      <c r="AR5607" s="552"/>
      <c r="AS5607" s="552"/>
      <c r="AT5607" s="531"/>
      <c r="AU5607" s="593"/>
      <c r="AV5607" s="923"/>
      <c r="AW5607" s="846"/>
      <c r="AX5607" s="121"/>
      <c r="AY5607" s="111"/>
      <c r="AZ5607" s="111"/>
      <c r="BA5607" s="343"/>
      <c r="BB5607" s="324"/>
      <c r="BC5607" s="111"/>
      <c r="BD5607" s="111"/>
      <c r="BE5607" s="343"/>
      <c r="BG5607" s="826" t="str">
        <f>RIGHT(LEFT(I5607,3),2)&amp;"."&amp;RIGHT(LEFT(I5607,5),2)</f>
        <v>71.12</v>
      </c>
      <c r="BH5607" s="607" t="b">
        <f>COUNTIF('Codes SEC'!$B$2:$B$250,Ministres!BG5607)&gt;0</f>
        <v>1</v>
      </c>
    </row>
    <row r="5608" spans="1:66" ht="35.1" customHeight="1" x14ac:dyDescent="0.25">
      <c r="A5608" s="193" t="s">
        <v>6128</v>
      </c>
      <c r="B5608" s="583">
        <v>15</v>
      </c>
      <c r="C5608" s="120" t="s">
        <v>71</v>
      </c>
      <c r="D5608" s="623">
        <v>2017</v>
      </c>
      <c r="E5608" s="604"/>
      <c r="F5608" s="192"/>
      <c r="G5608" s="697">
        <v>1</v>
      </c>
      <c r="H5608" s="890" t="str">
        <f t="shared" si="8252"/>
        <v>073</v>
      </c>
      <c r="I5608" s="585">
        <v>87200000</v>
      </c>
      <c r="J5608" s="380" t="s">
        <v>4343</v>
      </c>
      <c r="K5608" s="422" t="s">
        <v>4344</v>
      </c>
      <c r="L5608" s="731"/>
      <c r="M5608" s="732"/>
      <c r="N5608" s="931"/>
      <c r="O5608" s="923"/>
      <c r="P5608" s="923"/>
      <c r="Q5608" s="641"/>
      <c r="R5608" s="537"/>
      <c r="S5608" s="537"/>
      <c r="T5608" s="537"/>
      <c r="U5608" s="537"/>
      <c r="V5608" s="537"/>
      <c r="W5608" s="531"/>
      <c r="X5608" s="141"/>
      <c r="Y5608" s="141"/>
      <c r="Z5608" s="552"/>
      <c r="AA5608" s="552"/>
      <c r="AB5608" s="531"/>
      <c r="AC5608" s="593"/>
      <c r="AD5608" s="923"/>
      <c r="AE5608" s="846"/>
      <c r="AF5608" s="931"/>
      <c r="AG5608" s="923"/>
      <c r="AH5608" s="923"/>
      <c r="AI5608" s="641"/>
      <c r="AJ5608" s="537"/>
      <c r="AK5608" s="537"/>
      <c r="AL5608" s="537"/>
      <c r="AM5608" s="537"/>
      <c r="AN5608" s="537"/>
      <c r="AO5608" s="531"/>
      <c r="AP5608" s="141"/>
      <c r="AQ5608" s="141"/>
      <c r="AR5608" s="552"/>
      <c r="AS5608" s="552"/>
      <c r="AT5608" s="531"/>
      <c r="AU5608" s="593"/>
      <c r="AV5608" s="923"/>
      <c r="AW5608" s="846"/>
      <c r="AX5608" s="121"/>
      <c r="AY5608" s="111"/>
      <c r="AZ5608" s="111"/>
      <c r="BA5608" s="343"/>
      <c r="BB5608" s="324"/>
      <c r="BC5608" s="111"/>
      <c r="BD5608" s="111"/>
      <c r="BE5608" s="343"/>
      <c r="BG5608" s="826" t="str">
        <f>RIGHT(LEFT(I5608,3),2)&amp;"."&amp;RIGHT(LEFT(I5608,5),2)</f>
        <v>72.00</v>
      </c>
      <c r="BH5608" s="607" t="b">
        <f>COUNTIF('Codes SEC'!$B$2:$B$250,Ministres!BG5608)&gt;0</f>
        <v>1</v>
      </c>
    </row>
    <row r="5609" spans="1:66" ht="35.1" customHeight="1" x14ac:dyDescent="0.25">
      <c r="A5609" s="21" t="s">
        <v>6128</v>
      </c>
      <c r="B5609" s="112">
        <v>15</v>
      </c>
      <c r="C5609" s="116" t="s">
        <v>71</v>
      </c>
      <c r="D5609" s="623">
        <v>2017</v>
      </c>
      <c r="F5609" s="117"/>
      <c r="G5609" s="694">
        <v>1</v>
      </c>
      <c r="H5609" s="878" t="str">
        <f t="shared" si="8252"/>
        <v>073</v>
      </c>
      <c r="I5609" s="397">
        <v>87340000</v>
      </c>
      <c r="J5609" s="380" t="s">
        <v>3497</v>
      </c>
      <c r="K5609" s="408" t="s">
        <v>3471</v>
      </c>
      <c r="L5609" s="731"/>
      <c r="M5609" s="732"/>
      <c r="N5609" s="931"/>
      <c r="O5609" s="923"/>
      <c r="P5609" s="923"/>
      <c r="Q5609" s="641"/>
      <c r="R5609" s="537"/>
      <c r="S5609" s="537"/>
      <c r="T5609" s="537"/>
      <c r="U5609" s="537"/>
      <c r="V5609" s="537"/>
      <c r="W5609" s="531"/>
      <c r="X5609" s="141"/>
      <c r="Y5609" s="141"/>
      <c r="Z5609" s="552"/>
      <c r="AA5609" s="552"/>
      <c r="AB5609" s="531"/>
      <c r="AC5609" s="593"/>
      <c r="AD5609" s="923"/>
      <c r="AE5609" s="846"/>
      <c r="AF5609" s="931"/>
      <c r="AG5609" s="923"/>
      <c r="AH5609" s="923"/>
      <c r="AI5609" s="641"/>
      <c r="AJ5609" s="537"/>
      <c r="AK5609" s="537"/>
      <c r="AL5609" s="537"/>
      <c r="AM5609" s="537"/>
      <c r="AN5609" s="537"/>
      <c r="AO5609" s="531"/>
      <c r="AP5609" s="141"/>
      <c r="AQ5609" s="141"/>
      <c r="AR5609" s="552"/>
      <c r="AS5609" s="552"/>
      <c r="AT5609" s="531"/>
      <c r="AU5609" s="593"/>
      <c r="AV5609" s="923"/>
      <c r="AW5609" s="846"/>
      <c r="AX5609" s="121"/>
      <c r="AY5609" s="111"/>
      <c r="AZ5609" s="111"/>
      <c r="BA5609" s="343"/>
      <c r="BB5609" s="324"/>
      <c r="BC5609" s="111"/>
      <c r="BD5609" s="111"/>
      <c r="BE5609" s="343"/>
      <c r="BG5609" s="826" t="str">
        <f>RIGHT(LEFT(I5609,3),2)&amp;"."&amp;RIGHT(LEFT(I5609,5),2)</f>
        <v>73.40</v>
      </c>
      <c r="BH5609" s="607" t="b">
        <f>COUNTIF('Codes SEC'!$B$2:$B$250,Ministres!BG5609)&gt;0</f>
        <v>1</v>
      </c>
    </row>
    <row r="5610" spans="1:66" ht="35.1" customHeight="1" x14ac:dyDescent="0.25">
      <c r="A5610" s="193" t="s">
        <v>6128</v>
      </c>
      <c r="B5610" s="583">
        <v>15</v>
      </c>
      <c r="C5610" s="120" t="s">
        <v>71</v>
      </c>
      <c r="D5610" s="623">
        <v>2017</v>
      </c>
      <c r="E5610" s="604"/>
      <c r="F5610" s="192"/>
      <c r="G5610" s="697">
        <v>1</v>
      </c>
      <c r="H5610" s="890" t="str">
        <f t="shared" si="8252"/>
        <v>073</v>
      </c>
      <c r="I5610" s="585">
        <v>87422000</v>
      </c>
      <c r="J5610" s="380" t="s">
        <v>4345</v>
      </c>
      <c r="K5610" s="422" t="s">
        <v>4346</v>
      </c>
      <c r="L5610" s="731"/>
      <c r="M5610" s="732"/>
      <c r="N5610" s="931"/>
      <c r="O5610" s="923"/>
      <c r="P5610" s="923"/>
      <c r="Q5610" s="641"/>
      <c r="R5610" s="537"/>
      <c r="S5610" s="537"/>
      <c r="T5610" s="537"/>
      <c r="U5610" s="537"/>
      <c r="V5610" s="537"/>
      <c r="W5610" s="531"/>
      <c r="X5610" s="593"/>
      <c r="Y5610" s="593"/>
      <c r="Z5610" s="608"/>
      <c r="AA5610" s="608"/>
      <c r="AB5610" s="531"/>
      <c r="AC5610" s="593"/>
      <c r="AD5610" s="923"/>
      <c r="AE5610" s="846"/>
      <c r="AF5610" s="931"/>
      <c r="AG5610" s="923"/>
      <c r="AH5610" s="923"/>
      <c r="AI5610" s="641"/>
      <c r="AJ5610" s="537"/>
      <c r="AK5610" s="537"/>
      <c r="AL5610" s="537"/>
      <c r="AM5610" s="537"/>
      <c r="AN5610" s="537"/>
      <c r="AO5610" s="531"/>
      <c r="AP5610" s="593"/>
      <c r="AQ5610" s="593"/>
      <c r="AR5610" s="608"/>
      <c r="AS5610" s="608"/>
      <c r="AT5610" s="531"/>
      <c r="AU5610" s="593"/>
      <c r="AV5610" s="923"/>
      <c r="AW5610" s="846"/>
      <c r="AX5610" s="121"/>
      <c r="AY5610" s="111"/>
      <c r="AZ5610" s="111"/>
      <c r="BA5610" s="343"/>
      <c r="BB5610" s="324"/>
      <c r="BC5610" s="111"/>
      <c r="BD5610" s="111"/>
      <c r="BE5610" s="343"/>
      <c r="BG5610" s="826" t="str">
        <f>RIGHT(LEFT(I5610,3),2)&amp;"."&amp;RIGHT(LEFT(I5610,5),2)</f>
        <v>74.22</v>
      </c>
      <c r="BH5610" s="607" t="b">
        <f>COUNTIF('Codes SEC'!$B$2:$B$250,Ministres!BG5610)&gt;0</f>
        <v>1</v>
      </c>
    </row>
    <row r="5611" spans="1:66" ht="12.75" customHeight="1" x14ac:dyDescent="0.25">
      <c r="A5611" s="231"/>
      <c r="B5611" s="213"/>
      <c r="C5611" s="254"/>
      <c r="D5611" s="254"/>
      <c r="E5611" s="283"/>
      <c r="F5611" s="254"/>
      <c r="G5611" s="696"/>
      <c r="H5611" s="887"/>
      <c r="I5611" s="444"/>
      <c r="J5611" s="393"/>
      <c r="K5611" s="484" t="s">
        <v>3741</v>
      </c>
      <c r="L5611" s="729">
        <f t="shared" ref="L5611:V5611" si="8254">L5587</f>
        <v>625</v>
      </c>
      <c r="M5611" s="730">
        <f t="shared" si="8254"/>
        <v>625</v>
      </c>
      <c r="N5611" s="844">
        <f t="shared" ref="N5611:P5611" si="8255">N5587</f>
        <v>0</v>
      </c>
      <c r="O5611" s="665">
        <f t="shared" si="8255"/>
        <v>-625</v>
      </c>
      <c r="P5611" s="665" t="str">
        <f t="shared" si="8255"/>
        <v xml:space="preserve">0 </v>
      </c>
      <c r="Q5611" s="638">
        <f t="shared" si="8254"/>
        <v>0</v>
      </c>
      <c r="R5611" s="130">
        <f t="shared" si="8254"/>
        <v>0</v>
      </c>
      <c r="S5611" s="130">
        <f t="shared" si="8254"/>
        <v>0</v>
      </c>
      <c r="T5611" s="130">
        <f t="shared" si="8254"/>
        <v>0</v>
      </c>
      <c r="U5611" s="130">
        <f t="shared" si="8254"/>
        <v>0</v>
      </c>
      <c r="V5611" s="130">
        <f t="shared" si="8254"/>
        <v>0</v>
      </c>
      <c r="W5611" s="665"/>
      <c r="X5611" s="130">
        <f>X5587</f>
        <v>0</v>
      </c>
      <c r="Y5611" s="130">
        <f>Y5587</f>
        <v>0</v>
      </c>
      <c r="Z5611" s="130">
        <f>Z5587</f>
        <v>0</v>
      </c>
      <c r="AA5611" s="130">
        <f>AA5587</f>
        <v>0</v>
      </c>
      <c r="AB5611" s="665"/>
      <c r="AC5611" s="130">
        <f t="shared" ref="AC5611:AN5611" si="8256">AC5587</f>
        <v>0</v>
      </c>
      <c r="AD5611" s="665">
        <f>AD5587</f>
        <v>0</v>
      </c>
      <c r="AE5611" s="845">
        <f>AE5587</f>
        <v>0</v>
      </c>
      <c r="AF5611" s="844">
        <f t="shared" ref="AF5611:AH5611" si="8257">AF5587</f>
        <v>0</v>
      </c>
      <c r="AG5611" s="665">
        <f t="shared" si="8257"/>
        <v>-625</v>
      </c>
      <c r="AH5611" s="665" t="str">
        <f t="shared" si="8257"/>
        <v xml:space="preserve">0 </v>
      </c>
      <c r="AI5611" s="638">
        <f t="shared" si="8256"/>
        <v>0</v>
      </c>
      <c r="AJ5611" s="130">
        <f t="shared" si="8256"/>
        <v>0</v>
      </c>
      <c r="AK5611" s="130">
        <f t="shared" si="8256"/>
        <v>0</v>
      </c>
      <c r="AL5611" s="130">
        <f t="shared" si="8256"/>
        <v>0</v>
      </c>
      <c r="AM5611" s="130">
        <f t="shared" si="8256"/>
        <v>0</v>
      </c>
      <c r="AN5611" s="130">
        <f t="shared" si="8256"/>
        <v>0</v>
      </c>
      <c r="AO5611" s="665"/>
      <c r="AP5611" s="130">
        <f>AP5587</f>
        <v>0</v>
      </c>
      <c r="AQ5611" s="130">
        <f>AQ5587</f>
        <v>0</v>
      </c>
      <c r="AR5611" s="130">
        <f>AR5587</f>
        <v>0</v>
      </c>
      <c r="AS5611" s="130">
        <f>AS5587</f>
        <v>0</v>
      </c>
      <c r="AT5611" s="665"/>
      <c r="AU5611" s="130">
        <f t="shared" ref="AU5611:BE5611" si="8258">AU5587</f>
        <v>0</v>
      </c>
      <c r="AV5611" s="665">
        <f t="shared" ref="AV5611" si="8259">AV5587</f>
        <v>0</v>
      </c>
      <c r="AW5611" s="845">
        <f t="shared" si="8258"/>
        <v>0</v>
      </c>
      <c r="AX5611" s="314">
        <f t="shared" si="8258"/>
        <v>625</v>
      </c>
      <c r="AY5611" s="131">
        <f t="shared" si="8258"/>
        <v>0</v>
      </c>
      <c r="AZ5611" s="132">
        <f t="shared" si="8258"/>
        <v>-625</v>
      </c>
      <c r="BA5611" s="340">
        <f t="shared" si="8258"/>
        <v>-1</v>
      </c>
      <c r="BB5611" s="310">
        <f t="shared" si="8258"/>
        <v>625</v>
      </c>
      <c r="BC5611" s="131">
        <f t="shared" si="8258"/>
        <v>0</v>
      </c>
      <c r="BD5611" s="132">
        <f t="shared" si="8258"/>
        <v>-625</v>
      </c>
      <c r="BE5611" s="340">
        <f t="shared" si="8258"/>
        <v>-1</v>
      </c>
      <c r="BG5611" s="826"/>
      <c r="BH5611" s="607"/>
    </row>
    <row r="5612" spans="1:66" ht="12.75" customHeight="1" x14ac:dyDescent="0.25">
      <c r="A5612" s="222"/>
      <c r="C5612" s="116"/>
      <c r="D5612" s="620"/>
      <c r="F5612" s="117"/>
      <c r="G5612" s="690"/>
      <c r="H5612" s="878"/>
      <c r="I5612" s="397"/>
      <c r="J5612" s="380"/>
      <c r="K5612" s="453" t="s">
        <v>208</v>
      </c>
      <c r="L5612" s="731">
        <v>0</v>
      </c>
      <c r="M5612" s="732">
        <v>0</v>
      </c>
      <c r="N5612" s="929">
        <v>0</v>
      </c>
      <c r="O5612" s="530">
        <v>0</v>
      </c>
      <c r="P5612" s="530">
        <v>0</v>
      </c>
      <c r="Q5612" s="641">
        <v>0</v>
      </c>
      <c r="R5612" s="537">
        <v>0</v>
      </c>
      <c r="S5612" s="537">
        <v>0</v>
      </c>
      <c r="T5612" s="537">
        <v>0</v>
      </c>
      <c r="U5612" s="537">
        <v>0</v>
      </c>
      <c r="V5612" s="537">
        <v>0</v>
      </c>
      <c r="W5612" s="530"/>
      <c r="X5612" s="142">
        <v>0</v>
      </c>
      <c r="Y5612" s="142">
        <v>0</v>
      </c>
      <c r="Z5612" s="537">
        <v>0</v>
      </c>
      <c r="AA5612" s="537">
        <v>0</v>
      </c>
      <c r="AB5612" s="530"/>
      <c r="AC5612" s="142">
        <v>0</v>
      </c>
      <c r="AD5612" s="530">
        <v>0</v>
      </c>
      <c r="AE5612" s="842">
        <v>0</v>
      </c>
      <c r="AF5612" s="929">
        <v>0</v>
      </c>
      <c r="AG5612" s="530">
        <v>0</v>
      </c>
      <c r="AH5612" s="530">
        <v>0</v>
      </c>
      <c r="AI5612" s="641">
        <v>0</v>
      </c>
      <c r="AJ5612" s="537">
        <v>0</v>
      </c>
      <c r="AK5612" s="537">
        <v>0</v>
      </c>
      <c r="AL5612" s="537">
        <v>0</v>
      </c>
      <c r="AM5612" s="537">
        <v>0</v>
      </c>
      <c r="AN5612" s="537">
        <v>0</v>
      </c>
      <c r="AO5612" s="530"/>
      <c r="AP5612" s="142">
        <v>0</v>
      </c>
      <c r="AQ5612" s="142">
        <v>0</v>
      </c>
      <c r="AR5612" s="537">
        <v>0</v>
      </c>
      <c r="AS5612" s="537">
        <v>0</v>
      </c>
      <c r="AT5612" s="530"/>
      <c r="AU5612" s="142">
        <v>0</v>
      </c>
      <c r="AV5612" s="530">
        <v>0</v>
      </c>
      <c r="AW5612" s="842">
        <v>0</v>
      </c>
      <c r="AX5612" s="121">
        <v>0</v>
      </c>
      <c r="AY5612" s="111">
        <v>0</v>
      </c>
      <c r="AZ5612" s="111">
        <v>0</v>
      </c>
      <c r="BA5612" s="343">
        <v>0</v>
      </c>
      <c r="BB5612" s="324">
        <v>0</v>
      </c>
      <c r="BC5612" s="111">
        <v>0</v>
      </c>
      <c r="BD5612" s="111">
        <v>0</v>
      </c>
      <c r="BE5612" s="343">
        <v>0</v>
      </c>
      <c r="BG5612" s="826"/>
      <c r="BH5612" s="607"/>
      <c r="BI5612"/>
    </row>
    <row r="5613" spans="1:66" ht="12.75" customHeight="1" x14ac:dyDescent="0.25">
      <c r="A5613" s="222"/>
      <c r="C5613" s="116"/>
      <c r="D5613" s="620"/>
      <c r="F5613" s="117"/>
      <c r="G5613" s="694"/>
      <c r="H5613" s="878"/>
      <c r="I5613" s="397"/>
      <c r="J5613" s="380"/>
      <c r="K5613" s="453" t="s">
        <v>96</v>
      </c>
      <c r="L5613" s="731">
        <v>0</v>
      </c>
      <c r="M5613" s="732">
        <v>0</v>
      </c>
      <c r="N5613" s="929">
        <v>0</v>
      </c>
      <c r="O5613" s="530">
        <v>0</v>
      </c>
      <c r="P5613" s="530">
        <v>0</v>
      </c>
      <c r="Q5613" s="641">
        <v>0</v>
      </c>
      <c r="R5613" s="537">
        <v>0</v>
      </c>
      <c r="S5613" s="537">
        <v>0</v>
      </c>
      <c r="T5613" s="537">
        <v>0</v>
      </c>
      <c r="U5613" s="537">
        <v>0</v>
      </c>
      <c r="V5613" s="537">
        <v>0</v>
      </c>
      <c r="W5613" s="530"/>
      <c r="X5613" s="142">
        <v>0</v>
      </c>
      <c r="Y5613" s="142">
        <v>0</v>
      </c>
      <c r="Z5613" s="537">
        <v>0</v>
      </c>
      <c r="AA5613" s="537">
        <v>0</v>
      </c>
      <c r="AB5613" s="530"/>
      <c r="AC5613" s="142">
        <v>0</v>
      </c>
      <c r="AD5613" s="530">
        <v>0</v>
      </c>
      <c r="AE5613" s="842">
        <v>0</v>
      </c>
      <c r="AF5613" s="929">
        <v>0</v>
      </c>
      <c r="AG5613" s="530">
        <v>0</v>
      </c>
      <c r="AH5613" s="530">
        <v>0</v>
      </c>
      <c r="AI5613" s="641">
        <v>0</v>
      </c>
      <c r="AJ5613" s="537">
        <v>0</v>
      </c>
      <c r="AK5613" s="537">
        <v>0</v>
      </c>
      <c r="AL5613" s="537">
        <v>0</v>
      </c>
      <c r="AM5613" s="537">
        <v>0</v>
      </c>
      <c r="AN5613" s="537">
        <v>0</v>
      </c>
      <c r="AO5613" s="530"/>
      <c r="AP5613" s="142">
        <v>0</v>
      </c>
      <c r="AQ5613" s="142">
        <v>0</v>
      </c>
      <c r="AR5613" s="537">
        <v>0</v>
      </c>
      <c r="AS5613" s="537">
        <v>0</v>
      </c>
      <c r="AT5613" s="530"/>
      <c r="AU5613" s="142">
        <v>0</v>
      </c>
      <c r="AV5613" s="530">
        <v>0</v>
      </c>
      <c r="AW5613" s="842">
        <v>0</v>
      </c>
      <c r="AX5613" s="121">
        <v>0</v>
      </c>
      <c r="AY5613" s="111">
        <v>0</v>
      </c>
      <c r="AZ5613" s="111">
        <v>0</v>
      </c>
      <c r="BA5613" s="343">
        <v>0</v>
      </c>
      <c r="BB5613" s="324">
        <v>0</v>
      </c>
      <c r="BC5613" s="111">
        <v>0</v>
      </c>
      <c r="BD5613" s="111">
        <v>0</v>
      </c>
      <c r="BE5613" s="343">
        <v>0</v>
      </c>
      <c r="BG5613" s="826"/>
      <c r="BH5613" s="607"/>
      <c r="BI5613"/>
    </row>
    <row r="5614" spans="1:66" ht="12.75" customHeight="1" x14ac:dyDescent="0.25">
      <c r="A5614" s="222"/>
      <c r="C5614" s="116"/>
      <c r="D5614" s="620"/>
      <c r="F5614" s="117"/>
      <c r="G5614" s="694"/>
      <c r="H5614" s="878"/>
      <c r="I5614" s="397"/>
      <c r="J5614" s="380"/>
      <c r="K5614" s="453" t="s">
        <v>209</v>
      </c>
      <c r="L5614" s="731">
        <f t="shared" ref="L5614:V5615" si="8260">L5587</f>
        <v>625</v>
      </c>
      <c r="M5614" s="732">
        <f t="shared" si="8260"/>
        <v>625</v>
      </c>
      <c r="N5614" s="929">
        <f t="shared" ref="N5614:P5614" si="8261">N5587</f>
        <v>0</v>
      </c>
      <c r="O5614" s="530">
        <f t="shared" si="8261"/>
        <v>-625</v>
      </c>
      <c r="P5614" s="530" t="str">
        <f t="shared" si="8261"/>
        <v xml:space="preserve">0 </v>
      </c>
      <c r="Q5614" s="641">
        <f t="shared" si="8260"/>
        <v>0</v>
      </c>
      <c r="R5614" s="537">
        <f t="shared" si="8260"/>
        <v>0</v>
      </c>
      <c r="S5614" s="537">
        <f t="shared" si="8260"/>
        <v>0</v>
      </c>
      <c r="T5614" s="537">
        <f t="shared" si="8260"/>
        <v>0</v>
      </c>
      <c r="U5614" s="537">
        <f t="shared" si="8260"/>
        <v>0</v>
      </c>
      <c r="V5614" s="537">
        <f t="shared" si="8260"/>
        <v>0</v>
      </c>
      <c r="W5614" s="530"/>
      <c r="X5614" s="142">
        <f t="shared" ref="X5614:AA5615" si="8262">X5587</f>
        <v>0</v>
      </c>
      <c r="Y5614" s="142">
        <f t="shared" si="8262"/>
        <v>0</v>
      </c>
      <c r="Z5614" s="537">
        <f t="shared" si="8262"/>
        <v>0</v>
      </c>
      <c r="AA5614" s="537">
        <f t="shared" si="8262"/>
        <v>0</v>
      </c>
      <c r="AB5614" s="530"/>
      <c r="AC5614" s="142">
        <f t="shared" ref="AC5614:AN5615" si="8263">AC5587</f>
        <v>0</v>
      </c>
      <c r="AD5614" s="530">
        <f>AD5587</f>
        <v>0</v>
      </c>
      <c r="AE5614" s="842">
        <f>AE5587</f>
        <v>0</v>
      </c>
      <c r="AF5614" s="929">
        <f t="shared" ref="AF5614:AH5614" si="8264">AF5587</f>
        <v>0</v>
      </c>
      <c r="AG5614" s="530">
        <f t="shared" si="8264"/>
        <v>-625</v>
      </c>
      <c r="AH5614" s="530" t="str">
        <f t="shared" si="8264"/>
        <v xml:space="preserve">0 </v>
      </c>
      <c r="AI5614" s="641">
        <f t="shared" si="8263"/>
        <v>0</v>
      </c>
      <c r="AJ5614" s="537">
        <f t="shared" si="8263"/>
        <v>0</v>
      </c>
      <c r="AK5614" s="537">
        <f t="shared" si="8263"/>
        <v>0</v>
      </c>
      <c r="AL5614" s="537">
        <f t="shared" si="8263"/>
        <v>0</v>
      </c>
      <c r="AM5614" s="537">
        <f t="shared" si="8263"/>
        <v>0</v>
      </c>
      <c r="AN5614" s="537">
        <f t="shared" si="8263"/>
        <v>0</v>
      </c>
      <c r="AO5614" s="530"/>
      <c r="AP5614" s="142">
        <f t="shared" ref="AP5614:AS5615" si="8265">AP5587</f>
        <v>0</v>
      </c>
      <c r="AQ5614" s="142">
        <f t="shared" si="8265"/>
        <v>0</v>
      </c>
      <c r="AR5614" s="537">
        <f t="shared" si="8265"/>
        <v>0</v>
      </c>
      <c r="AS5614" s="537">
        <f t="shared" si="8265"/>
        <v>0</v>
      </c>
      <c r="AT5614" s="530"/>
      <c r="AU5614" s="142">
        <f t="shared" ref="AU5614:BE5614" si="8266">AU5587</f>
        <v>0</v>
      </c>
      <c r="AV5614" s="530">
        <f t="shared" ref="AV5614" si="8267">AV5587</f>
        <v>0</v>
      </c>
      <c r="AW5614" s="842">
        <f t="shared" si="8266"/>
        <v>0</v>
      </c>
      <c r="AX5614" s="121">
        <f t="shared" si="8266"/>
        <v>625</v>
      </c>
      <c r="AY5614" s="111">
        <f t="shared" si="8266"/>
        <v>0</v>
      </c>
      <c r="AZ5614" s="111">
        <f t="shared" si="8266"/>
        <v>-625</v>
      </c>
      <c r="BA5614" s="343">
        <f t="shared" si="8266"/>
        <v>-1</v>
      </c>
      <c r="BB5614" s="324">
        <f t="shared" si="8266"/>
        <v>625</v>
      </c>
      <c r="BC5614" s="111">
        <f t="shared" si="8266"/>
        <v>0</v>
      </c>
      <c r="BD5614" s="111">
        <f t="shared" si="8266"/>
        <v>-625</v>
      </c>
      <c r="BE5614" s="343">
        <f t="shared" si="8266"/>
        <v>-1</v>
      </c>
      <c r="BG5614" s="826"/>
      <c r="BH5614" s="607"/>
      <c r="BI5614"/>
    </row>
    <row r="5615" spans="1:66" ht="12.75" customHeight="1" x14ac:dyDescent="0.25">
      <c r="A5615" s="222"/>
      <c r="C5615" s="116"/>
      <c r="D5615" s="620"/>
      <c r="F5615" s="117"/>
      <c r="G5615" s="694"/>
      <c r="H5615" s="878"/>
      <c r="I5615" s="397"/>
      <c r="J5615" s="380"/>
      <c r="K5615" s="453" t="s">
        <v>210</v>
      </c>
      <c r="L5615" s="731">
        <f t="shared" si="8260"/>
        <v>3843</v>
      </c>
      <c r="M5615" s="732">
        <f t="shared" si="8260"/>
        <v>4589</v>
      </c>
      <c r="N5615" s="929">
        <f t="shared" ref="N5615:P5615" si="8268">N5588</f>
        <v>0</v>
      </c>
      <c r="O5615" s="530">
        <f t="shared" si="8268"/>
        <v>-3843</v>
      </c>
      <c r="P5615" s="530" t="str">
        <f t="shared" si="8268"/>
        <v xml:space="preserve">0 </v>
      </c>
      <c r="Q5615" s="641">
        <f t="shared" si="8260"/>
        <v>0</v>
      </c>
      <c r="R5615" s="537">
        <f t="shared" si="8260"/>
        <v>0</v>
      </c>
      <c r="S5615" s="537">
        <f t="shared" si="8260"/>
        <v>0</v>
      </c>
      <c r="T5615" s="537">
        <f t="shared" si="8260"/>
        <v>0</v>
      </c>
      <c r="U5615" s="537">
        <f t="shared" si="8260"/>
        <v>0</v>
      </c>
      <c r="V5615" s="537">
        <f t="shared" si="8260"/>
        <v>0</v>
      </c>
      <c r="W5615" s="530"/>
      <c r="X5615" s="142">
        <f t="shared" si="8262"/>
        <v>0</v>
      </c>
      <c r="Y5615" s="142">
        <f t="shared" si="8262"/>
        <v>0</v>
      </c>
      <c r="Z5615" s="537">
        <f t="shared" si="8262"/>
        <v>0</v>
      </c>
      <c r="AA5615" s="537">
        <f t="shared" si="8262"/>
        <v>0</v>
      </c>
      <c r="AB5615" s="530"/>
      <c r="AC5615" s="142">
        <f t="shared" si="8263"/>
        <v>0</v>
      </c>
      <c r="AD5615" s="530">
        <f>AD5588</f>
        <v>0</v>
      </c>
      <c r="AE5615" s="842">
        <f>AE5588</f>
        <v>0</v>
      </c>
      <c r="AF5615" s="929">
        <f t="shared" ref="AF5615:AH5615" si="8269">AF5588</f>
        <v>0</v>
      </c>
      <c r="AG5615" s="530">
        <f t="shared" si="8269"/>
        <v>-4589</v>
      </c>
      <c r="AH5615" s="530" t="str">
        <f t="shared" si="8269"/>
        <v xml:space="preserve">0 </v>
      </c>
      <c r="AI5615" s="641">
        <f t="shared" si="8263"/>
        <v>0</v>
      </c>
      <c r="AJ5615" s="537">
        <f t="shared" si="8263"/>
        <v>0</v>
      </c>
      <c r="AK5615" s="537">
        <f t="shared" si="8263"/>
        <v>0</v>
      </c>
      <c r="AL5615" s="537">
        <f t="shared" si="8263"/>
        <v>0</v>
      </c>
      <c r="AM5615" s="537">
        <f t="shared" si="8263"/>
        <v>0</v>
      </c>
      <c r="AN5615" s="537">
        <f t="shared" si="8263"/>
        <v>0</v>
      </c>
      <c r="AO5615" s="530"/>
      <c r="AP5615" s="142">
        <f t="shared" si="8265"/>
        <v>0</v>
      </c>
      <c r="AQ5615" s="142">
        <f t="shared" si="8265"/>
        <v>0</v>
      </c>
      <c r="AR5615" s="537">
        <f t="shared" si="8265"/>
        <v>0</v>
      </c>
      <c r="AS5615" s="537">
        <f t="shared" si="8265"/>
        <v>0</v>
      </c>
      <c r="AT5615" s="530"/>
      <c r="AU5615" s="142">
        <f t="shared" ref="AU5615:BE5615" si="8270">AU5588</f>
        <v>0</v>
      </c>
      <c r="AV5615" s="530">
        <f t="shared" ref="AV5615" si="8271">AV5588</f>
        <v>0</v>
      </c>
      <c r="AW5615" s="842">
        <f t="shared" si="8270"/>
        <v>0</v>
      </c>
      <c r="AX5615" s="121">
        <f t="shared" si="8270"/>
        <v>3843</v>
      </c>
      <c r="AY5615" s="111">
        <f t="shared" si="8270"/>
        <v>0</v>
      </c>
      <c r="AZ5615" s="111">
        <f t="shared" si="8270"/>
        <v>-3843</v>
      </c>
      <c r="BA5615" s="343">
        <f t="shared" si="8270"/>
        <v>-1</v>
      </c>
      <c r="BB5615" s="324">
        <f t="shared" si="8270"/>
        <v>4589</v>
      </c>
      <c r="BC5615" s="111">
        <f t="shared" si="8270"/>
        <v>0</v>
      </c>
      <c r="BD5615" s="111">
        <f t="shared" si="8270"/>
        <v>-4589</v>
      </c>
      <c r="BE5615" s="343">
        <f t="shared" si="8270"/>
        <v>-1</v>
      </c>
      <c r="BG5615" s="826"/>
      <c r="BH5615" s="607"/>
      <c r="BI5615"/>
    </row>
    <row r="5616" spans="1:66" s="28" customFormat="1" ht="12.75" customHeight="1" x14ac:dyDescent="0.25">
      <c r="A5616" s="222"/>
      <c r="B5616" s="30"/>
      <c r="C5616" s="116"/>
      <c r="D5616" s="620"/>
      <c r="E5616" s="32"/>
      <c r="F5616" s="117"/>
      <c r="G5616" s="694"/>
      <c r="H5616" s="878"/>
      <c r="I5616" s="397"/>
      <c r="J5616" s="380"/>
      <c r="K5616" s="454" t="s">
        <v>53</v>
      </c>
      <c r="L5616" s="731">
        <v>0</v>
      </c>
      <c r="M5616" s="732">
        <v>0</v>
      </c>
      <c r="N5616" s="929">
        <v>0</v>
      </c>
      <c r="O5616" s="530">
        <v>0</v>
      </c>
      <c r="P5616" s="530">
        <v>0</v>
      </c>
      <c r="Q5616" s="641">
        <v>0</v>
      </c>
      <c r="R5616" s="537">
        <v>0</v>
      </c>
      <c r="S5616" s="537">
        <v>0</v>
      </c>
      <c r="T5616" s="537">
        <v>0</v>
      </c>
      <c r="U5616" s="537">
        <v>0</v>
      </c>
      <c r="V5616" s="537">
        <v>0</v>
      </c>
      <c r="W5616" s="530"/>
      <c r="X5616" s="142">
        <v>0</v>
      </c>
      <c r="Y5616" s="142">
        <v>0</v>
      </c>
      <c r="Z5616" s="537">
        <v>0</v>
      </c>
      <c r="AA5616" s="537">
        <v>0</v>
      </c>
      <c r="AB5616" s="530"/>
      <c r="AC5616" s="142">
        <v>0</v>
      </c>
      <c r="AD5616" s="530">
        <v>0</v>
      </c>
      <c r="AE5616" s="842">
        <v>0</v>
      </c>
      <c r="AF5616" s="929">
        <v>0</v>
      </c>
      <c r="AG5616" s="530">
        <v>0</v>
      </c>
      <c r="AH5616" s="530">
        <v>0</v>
      </c>
      <c r="AI5616" s="641">
        <v>0</v>
      </c>
      <c r="AJ5616" s="537">
        <v>0</v>
      </c>
      <c r="AK5616" s="537">
        <v>0</v>
      </c>
      <c r="AL5616" s="537">
        <v>0</v>
      </c>
      <c r="AM5616" s="537">
        <v>0</v>
      </c>
      <c r="AN5616" s="537">
        <v>0</v>
      </c>
      <c r="AO5616" s="530"/>
      <c r="AP5616" s="142">
        <v>0</v>
      </c>
      <c r="AQ5616" s="142">
        <v>0</v>
      </c>
      <c r="AR5616" s="537">
        <v>0</v>
      </c>
      <c r="AS5616" s="537">
        <v>0</v>
      </c>
      <c r="AT5616" s="530"/>
      <c r="AU5616" s="142">
        <v>0</v>
      </c>
      <c r="AV5616" s="530">
        <v>0</v>
      </c>
      <c r="AW5616" s="842">
        <v>0</v>
      </c>
      <c r="AX5616" s="121">
        <v>0</v>
      </c>
      <c r="AY5616" s="111">
        <v>0</v>
      </c>
      <c r="AZ5616" s="111">
        <v>0</v>
      </c>
      <c r="BA5616" s="343">
        <v>0</v>
      </c>
      <c r="BB5616" s="324">
        <v>0</v>
      </c>
      <c r="BC5616" s="111">
        <v>0</v>
      </c>
      <c r="BD5616" s="111">
        <v>0</v>
      </c>
      <c r="BE5616" s="343">
        <v>0</v>
      </c>
      <c r="BF5616" s="41"/>
      <c r="BG5616" s="826"/>
      <c r="BH5616" s="607"/>
      <c r="BI5616" s="41"/>
      <c r="BJ5616" s="41"/>
      <c r="BK5616" s="41"/>
      <c r="BL5616" s="41"/>
      <c r="BM5616" s="41"/>
      <c r="BN5616" s="41"/>
    </row>
    <row r="5617" spans="1:66" ht="12.75" customHeight="1" x14ac:dyDescent="0.25">
      <c r="A5617" s="222"/>
      <c r="C5617" s="116"/>
      <c r="D5617" s="620"/>
      <c r="F5617" s="117"/>
      <c r="G5617" s="694"/>
      <c r="H5617" s="878"/>
      <c r="I5617" s="397"/>
      <c r="J5617" s="380"/>
      <c r="K5617" s="453"/>
      <c r="L5617" s="731"/>
      <c r="M5617" s="732"/>
      <c r="N5617" s="931"/>
      <c r="O5617" s="923"/>
      <c r="P5617" s="923"/>
      <c r="Q5617" s="641"/>
      <c r="R5617" s="537"/>
      <c r="S5617" s="537"/>
      <c r="T5617" s="537"/>
      <c r="U5617" s="537"/>
      <c r="V5617" s="537"/>
      <c r="W5617" s="531"/>
      <c r="X5617" s="141"/>
      <c r="Y5617" s="141"/>
      <c r="Z5617" s="552"/>
      <c r="AA5617" s="552"/>
      <c r="AB5617" s="531"/>
      <c r="AC5617" s="593"/>
      <c r="AD5617" s="923"/>
      <c r="AE5617" s="846"/>
      <c r="AF5617" s="931"/>
      <c r="AG5617" s="923"/>
      <c r="AH5617" s="923"/>
      <c r="AI5617" s="641"/>
      <c r="AJ5617" s="537"/>
      <c r="AK5617" s="537"/>
      <c r="AL5617" s="537"/>
      <c r="AM5617" s="537"/>
      <c r="AN5617" s="537"/>
      <c r="AO5617" s="531"/>
      <c r="AP5617" s="141"/>
      <c r="AQ5617" s="141"/>
      <c r="AR5617" s="552"/>
      <c r="AS5617" s="552"/>
      <c r="AT5617" s="531"/>
      <c r="AU5617" s="593"/>
      <c r="AV5617" s="923"/>
      <c r="AW5617" s="846"/>
      <c r="AX5617" s="121"/>
      <c r="AY5617" s="111"/>
      <c r="AZ5617" s="111"/>
      <c r="BA5617" s="343"/>
      <c r="BB5617" s="324"/>
      <c r="BC5617" s="111"/>
      <c r="BD5617" s="111"/>
      <c r="BE5617" s="343"/>
      <c r="BG5617" s="826"/>
      <c r="BH5617" s="607"/>
    </row>
    <row r="5618" spans="1:66" ht="12.75" customHeight="1" x14ac:dyDescent="0.25">
      <c r="A5618" s="222"/>
      <c r="C5618" s="116"/>
      <c r="D5618" s="620"/>
      <c r="F5618" s="117"/>
      <c r="G5618" s="694"/>
      <c r="H5618" s="878"/>
      <c r="I5618" s="397"/>
      <c r="J5618" s="380"/>
      <c r="K5618" s="453"/>
      <c r="L5618" s="731"/>
      <c r="M5618" s="732"/>
      <c r="N5618" s="931"/>
      <c r="O5618" s="923"/>
      <c r="P5618" s="923"/>
      <c r="Q5618" s="641"/>
      <c r="R5618" s="537"/>
      <c r="S5618" s="537"/>
      <c r="T5618" s="537"/>
      <c r="U5618" s="537"/>
      <c r="V5618" s="537"/>
      <c r="W5618" s="531"/>
      <c r="X5618" s="141"/>
      <c r="Y5618" s="141"/>
      <c r="Z5618" s="552"/>
      <c r="AA5618" s="552"/>
      <c r="AB5618" s="531"/>
      <c r="AC5618" s="593"/>
      <c r="AD5618" s="923"/>
      <c r="AE5618" s="846"/>
      <c r="AF5618" s="931"/>
      <c r="AG5618" s="923"/>
      <c r="AH5618" s="923"/>
      <c r="AI5618" s="641"/>
      <c r="AJ5618" s="537"/>
      <c r="AK5618" s="537"/>
      <c r="AL5618" s="537"/>
      <c r="AM5618" s="537"/>
      <c r="AN5618" s="537"/>
      <c r="AO5618" s="531"/>
      <c r="AP5618" s="141"/>
      <c r="AQ5618" s="141"/>
      <c r="AR5618" s="552"/>
      <c r="AS5618" s="552"/>
      <c r="AT5618" s="531"/>
      <c r="AU5618" s="593"/>
      <c r="AV5618" s="923"/>
      <c r="AW5618" s="846"/>
      <c r="AX5618" s="121"/>
      <c r="AY5618" s="111"/>
      <c r="AZ5618" s="111"/>
      <c r="BA5618" s="343"/>
      <c r="BB5618" s="324"/>
      <c r="BC5618" s="111"/>
      <c r="BD5618" s="111"/>
      <c r="BE5618" s="343"/>
      <c r="BG5618" s="826"/>
      <c r="BH5618" s="607"/>
    </row>
    <row r="5619" spans="1:66" s="4" customFormat="1" ht="12.75" customHeight="1" x14ac:dyDescent="0.25">
      <c r="A5619" s="222"/>
      <c r="B5619" s="30"/>
      <c r="C5619" s="116"/>
      <c r="D5619" s="620"/>
      <c r="E5619" s="32"/>
      <c r="F5619" s="117"/>
      <c r="G5619" s="694"/>
      <c r="H5619" s="878"/>
      <c r="I5619" s="397"/>
      <c r="J5619" s="380"/>
      <c r="K5619" s="450" t="s">
        <v>6572</v>
      </c>
      <c r="L5619" s="731"/>
      <c r="M5619" s="732"/>
      <c r="N5619" s="931"/>
      <c r="O5619" s="923"/>
      <c r="P5619" s="923"/>
      <c r="Q5619" s="641"/>
      <c r="R5619" s="537"/>
      <c r="S5619" s="537"/>
      <c r="T5619" s="537"/>
      <c r="U5619" s="537"/>
      <c r="V5619" s="537"/>
      <c r="W5619" s="531"/>
      <c r="X5619" s="141"/>
      <c r="Y5619" s="141"/>
      <c r="Z5619" s="552"/>
      <c r="AA5619" s="552"/>
      <c r="AB5619" s="531"/>
      <c r="AC5619" s="593"/>
      <c r="AD5619" s="923"/>
      <c r="AE5619" s="846"/>
      <c r="AF5619" s="931"/>
      <c r="AG5619" s="923"/>
      <c r="AH5619" s="923"/>
      <c r="AI5619" s="641"/>
      <c r="AJ5619" s="537"/>
      <c r="AK5619" s="537"/>
      <c r="AL5619" s="537"/>
      <c r="AM5619" s="537"/>
      <c r="AN5619" s="537"/>
      <c r="AO5619" s="531"/>
      <c r="AP5619" s="141"/>
      <c r="AQ5619" s="141"/>
      <c r="AR5619" s="552"/>
      <c r="AS5619" s="552"/>
      <c r="AT5619" s="531"/>
      <c r="AU5619" s="593"/>
      <c r="AV5619" s="923"/>
      <c r="AW5619" s="846"/>
      <c r="AX5619" s="121"/>
      <c r="AY5619" s="111"/>
      <c r="AZ5619" s="111"/>
      <c r="BA5619" s="343"/>
      <c r="BB5619" s="324"/>
      <c r="BC5619" s="111"/>
      <c r="BD5619" s="111"/>
      <c r="BE5619" s="343"/>
      <c r="BF5619" s="41"/>
      <c r="BG5619" s="826"/>
      <c r="BH5619" s="607"/>
      <c r="BI5619" s="41"/>
      <c r="BJ5619" s="41"/>
      <c r="BK5619" s="41"/>
      <c r="BL5619" s="41"/>
      <c r="BM5619" s="41"/>
      <c r="BN5619" s="41"/>
    </row>
    <row r="5620" spans="1:66" s="1" customFormat="1" x14ac:dyDescent="0.25">
      <c r="A5620" s="222"/>
      <c r="B5620" s="30"/>
      <c r="C5620" s="116"/>
      <c r="D5620" s="620"/>
      <c r="E5620" s="32"/>
      <c r="F5620" s="117"/>
      <c r="G5620" s="694"/>
      <c r="H5620" s="878"/>
      <c r="I5620" s="397"/>
      <c r="J5620" s="380"/>
      <c r="K5620" s="436" t="s">
        <v>165</v>
      </c>
      <c r="L5620" s="731"/>
      <c r="M5620" s="732"/>
      <c r="N5620" s="931"/>
      <c r="O5620" s="923"/>
      <c r="P5620" s="923"/>
      <c r="Q5620" s="641"/>
      <c r="R5620" s="537"/>
      <c r="S5620" s="537"/>
      <c r="T5620" s="537"/>
      <c r="U5620" s="537"/>
      <c r="V5620" s="537"/>
      <c r="W5620" s="531"/>
      <c r="X5620" s="141"/>
      <c r="Y5620" s="141"/>
      <c r="Z5620" s="552"/>
      <c r="AA5620" s="552"/>
      <c r="AB5620" s="531"/>
      <c r="AC5620" s="593"/>
      <c r="AD5620" s="923"/>
      <c r="AE5620" s="846"/>
      <c r="AF5620" s="931"/>
      <c r="AG5620" s="923"/>
      <c r="AH5620" s="923"/>
      <c r="AI5620" s="641"/>
      <c r="AJ5620" s="537"/>
      <c r="AK5620" s="537"/>
      <c r="AL5620" s="537"/>
      <c r="AM5620" s="537"/>
      <c r="AN5620" s="537"/>
      <c r="AO5620" s="531"/>
      <c r="AP5620" s="141"/>
      <c r="AQ5620" s="141"/>
      <c r="AR5620" s="552"/>
      <c r="AS5620" s="552"/>
      <c r="AT5620" s="531"/>
      <c r="AU5620" s="593"/>
      <c r="AV5620" s="923"/>
      <c r="AW5620" s="846"/>
      <c r="AX5620" s="121"/>
      <c r="AY5620" s="111"/>
      <c r="AZ5620" s="111"/>
      <c r="BA5620" s="343"/>
      <c r="BB5620" s="324"/>
      <c r="BC5620" s="111"/>
      <c r="BD5620" s="111"/>
      <c r="BE5620" s="343"/>
      <c r="BF5620" s="41"/>
      <c r="BG5620" s="826"/>
      <c r="BH5620" s="607"/>
      <c r="BI5620" s="41"/>
      <c r="BJ5620" s="41"/>
      <c r="BK5620" s="41"/>
      <c r="BL5620" s="41"/>
      <c r="BM5620" s="41"/>
      <c r="BN5620" s="41"/>
    </row>
    <row r="5621" spans="1:66" s="1" customFormat="1" ht="12.75" customHeight="1" x14ac:dyDescent="0.25">
      <c r="A5621" s="222"/>
      <c r="B5621" s="30"/>
      <c r="C5621" s="116"/>
      <c r="D5621" s="620"/>
      <c r="E5621" s="32"/>
      <c r="F5621" s="117"/>
      <c r="G5621" s="694"/>
      <c r="H5621" s="878"/>
      <c r="I5621" s="397"/>
      <c r="J5621" s="380"/>
      <c r="K5621" s="436"/>
      <c r="L5621" s="731"/>
      <c r="M5621" s="732"/>
      <c r="N5621" s="931"/>
      <c r="O5621" s="923"/>
      <c r="P5621" s="923"/>
      <c r="Q5621" s="641"/>
      <c r="R5621" s="537"/>
      <c r="S5621" s="537"/>
      <c r="T5621" s="537"/>
      <c r="U5621" s="537"/>
      <c r="V5621" s="537"/>
      <c r="W5621" s="531"/>
      <c r="X5621" s="141"/>
      <c r="Y5621" s="141"/>
      <c r="Z5621" s="552"/>
      <c r="AA5621" s="552"/>
      <c r="AB5621" s="531"/>
      <c r="AC5621" s="593"/>
      <c r="AD5621" s="923"/>
      <c r="AE5621" s="846"/>
      <c r="AF5621" s="931"/>
      <c r="AG5621" s="923"/>
      <c r="AH5621" s="923"/>
      <c r="AI5621" s="641"/>
      <c r="AJ5621" s="537"/>
      <c r="AK5621" s="537"/>
      <c r="AL5621" s="537"/>
      <c r="AM5621" s="537"/>
      <c r="AN5621" s="537"/>
      <c r="AO5621" s="531"/>
      <c r="AP5621" s="141"/>
      <c r="AQ5621" s="141"/>
      <c r="AR5621" s="552"/>
      <c r="AS5621" s="552"/>
      <c r="AT5621" s="531"/>
      <c r="AU5621" s="593"/>
      <c r="AV5621" s="923"/>
      <c r="AW5621" s="846"/>
      <c r="AX5621" s="121"/>
      <c r="AY5621" s="111"/>
      <c r="AZ5621" s="111"/>
      <c r="BA5621" s="343"/>
      <c r="BB5621" s="324"/>
      <c r="BC5621" s="111"/>
      <c r="BD5621" s="111"/>
      <c r="BE5621" s="343"/>
      <c r="BF5621" s="41"/>
      <c r="BG5621" s="826"/>
      <c r="BH5621" s="607"/>
      <c r="BI5621" s="41"/>
      <c r="BJ5621" s="41"/>
      <c r="BK5621" s="41"/>
      <c r="BL5621" s="41"/>
      <c r="BM5621" s="41"/>
      <c r="BN5621" s="41"/>
    </row>
    <row r="5622" spans="1:66" s="1" customFormat="1" ht="35.1" customHeight="1" x14ac:dyDescent="0.25">
      <c r="A5622" s="21" t="s">
        <v>6128</v>
      </c>
      <c r="B5622" s="112">
        <v>17</v>
      </c>
      <c r="C5622" s="116" t="s">
        <v>419</v>
      </c>
      <c r="D5622" s="620">
        <v>1000</v>
      </c>
      <c r="E5622" s="278"/>
      <c r="F5622" s="116">
        <v>12</v>
      </c>
      <c r="G5622" s="694">
        <v>1</v>
      </c>
      <c r="H5622" s="878" t="str">
        <f t="shared" si="8252"/>
        <v>001</v>
      </c>
      <c r="I5622" s="397" t="s">
        <v>3257</v>
      </c>
      <c r="J5622" s="380" t="s">
        <v>2698</v>
      </c>
      <c r="K5622" s="494" t="s">
        <v>499</v>
      </c>
      <c r="L5622" s="733">
        <v>0</v>
      </c>
      <c r="M5622" s="734">
        <v>0</v>
      </c>
      <c r="N5622" s="931"/>
      <c r="O5622" s="530">
        <f t="shared" ref="O5622" si="8272">IF(N5622&gt;L5622,"0 ",N5622-L5622)</f>
        <v>0</v>
      </c>
      <c r="P5622" s="530">
        <f t="shared" ref="P5622" si="8273">IF(N5622&lt;L5622,"0 ",N5622-L5622)</f>
        <v>0</v>
      </c>
      <c r="Q5622" s="646"/>
      <c r="R5622" s="536"/>
      <c r="S5622" s="536"/>
      <c r="T5622" s="536"/>
      <c r="U5622" s="536"/>
      <c r="V5622" s="536"/>
      <c r="W5622" s="683" t="str">
        <f>IF(SUM(Q5622:V5622)=X5622,"OK",SUM(Q5622:V5622)-X5622)</f>
        <v>OK</v>
      </c>
      <c r="X5622" s="141"/>
      <c r="Y5622" s="141"/>
      <c r="Z5622" s="552"/>
      <c r="AA5622" s="552"/>
      <c r="AB5622" s="683" t="str">
        <f>IF(SUM(Z5622:AA5622)=AC5622,"OK",SUM(Z5622:AA5622)-AC5622)</f>
        <v>OK</v>
      </c>
      <c r="AC5622" s="593"/>
      <c r="AD5622" s="530">
        <f t="shared" ref="AD5622" si="8274">X5622+Y5622+AC5622</f>
        <v>0</v>
      </c>
      <c r="AE5622" s="842">
        <f t="shared" ref="AE5622" si="8275">N5622+AD5622</f>
        <v>0</v>
      </c>
      <c r="AF5622" s="931"/>
      <c r="AG5622" s="530">
        <f t="shared" ref="AG5622" si="8276">IF(AF5622&gt;M5622,"0 ",AF5622-M5622)</f>
        <v>0</v>
      </c>
      <c r="AH5622" s="530">
        <f t="shared" ref="AH5622" si="8277">IF(AF5622&lt;M5622,"0 ",AF5622-M5622)</f>
        <v>0</v>
      </c>
      <c r="AI5622" s="641"/>
      <c r="AJ5622" s="537"/>
      <c r="AK5622" s="537"/>
      <c r="AL5622" s="537"/>
      <c r="AM5622" s="537"/>
      <c r="AN5622" s="537"/>
      <c r="AO5622" s="683" t="str">
        <f>IF(SUM(AI5622:AN5622)=AP5622,"OK",SUM(AI5622:AN5622)-AP5622)</f>
        <v>OK</v>
      </c>
      <c r="AP5622" s="141"/>
      <c r="AQ5622" s="141"/>
      <c r="AR5622" s="552"/>
      <c r="AS5622" s="552"/>
      <c r="AT5622" s="683" t="str">
        <f>IF(SUM(AR5622:AS5622)=AU5622,"OK",SUM(AR5622:AS5622)-AU5622)</f>
        <v>OK</v>
      </c>
      <c r="AU5622" s="593"/>
      <c r="AV5622" s="530">
        <f t="shared" ref="AV5622" si="8278">AP5622+AQ5622+AU5622</f>
        <v>0</v>
      </c>
      <c r="AW5622" s="842">
        <f t="shared" ref="AW5622" si="8279">AF5622+AV5622</f>
        <v>0</v>
      </c>
      <c r="AX5622" s="115">
        <f>L5622</f>
        <v>0</v>
      </c>
      <c r="AY5622" s="5">
        <f>AE5622</f>
        <v>0</v>
      </c>
      <c r="AZ5622" s="7">
        <f>AY5622-AX5622</f>
        <v>0</v>
      </c>
      <c r="BA5622" s="335" t="e">
        <f>AZ5622/AX5622</f>
        <v>#DIV/0!</v>
      </c>
      <c r="BB5622" s="23">
        <f>M5622</f>
        <v>0</v>
      </c>
      <c r="BC5622" s="5">
        <f>AW5622</f>
        <v>0</v>
      </c>
      <c r="BD5622" s="7">
        <f>BC5622-BB5622</f>
        <v>0</v>
      </c>
      <c r="BE5622" s="335" t="e">
        <f>BD5622/BB5622</f>
        <v>#DIV/0!</v>
      </c>
      <c r="BF5622" s="41"/>
      <c r="BG5622" s="826" t="str">
        <f>RIGHT(LEFT(I5622,3),2)&amp;"."&amp;RIGHT(LEFT(I5622,5),2)</f>
        <v>12.11</v>
      </c>
      <c r="BH5622" s="607" t="b">
        <f>COUNTIF('Codes SEC'!$B$2:$B$250,Ministres!BG5622)&gt;0</f>
        <v>1</v>
      </c>
      <c r="BI5622" s="41"/>
      <c r="BJ5622" s="41"/>
      <c r="BK5622" s="41"/>
      <c r="BL5622" s="41"/>
      <c r="BM5622" s="41"/>
      <c r="BN5622" s="41"/>
    </row>
    <row r="5623" spans="1:66" ht="12.75" customHeight="1" x14ac:dyDescent="0.25">
      <c r="A5623" s="227"/>
      <c r="B5623" s="209"/>
      <c r="C5623" s="253"/>
      <c r="D5623" s="625"/>
      <c r="E5623" s="280"/>
      <c r="F5623" s="253"/>
      <c r="G5623" s="695"/>
      <c r="H5623" s="886"/>
      <c r="I5623" s="403"/>
      <c r="J5623" s="381"/>
      <c r="K5623" s="514" t="s">
        <v>95</v>
      </c>
      <c r="L5623" s="315">
        <f t="shared" ref="L5623:BE5623" si="8280">L5622</f>
        <v>0</v>
      </c>
      <c r="M5623" s="737">
        <f t="shared" si="8280"/>
        <v>0</v>
      </c>
      <c r="N5623" s="930">
        <f t="shared" si="8280"/>
        <v>0</v>
      </c>
      <c r="O5623" s="790">
        <f t="shared" si="8280"/>
        <v>0</v>
      </c>
      <c r="P5623" s="790">
        <f t="shared" si="8280"/>
        <v>0</v>
      </c>
      <c r="Q5623" s="787">
        <f t="shared" si="8280"/>
        <v>0</v>
      </c>
      <c r="R5623" s="648">
        <f t="shared" si="8280"/>
        <v>0</v>
      </c>
      <c r="S5623" s="648">
        <f t="shared" si="8280"/>
        <v>0</v>
      </c>
      <c r="T5623" s="648">
        <f t="shared" si="8280"/>
        <v>0</v>
      </c>
      <c r="U5623" s="648">
        <f t="shared" si="8280"/>
        <v>0</v>
      </c>
      <c r="V5623" s="648">
        <f t="shared" si="8280"/>
        <v>0</v>
      </c>
      <c r="W5623" s="790"/>
      <c r="X5623" s="649">
        <f t="shared" si="8280"/>
        <v>0</v>
      </c>
      <c r="Y5623" s="649">
        <f t="shared" si="8280"/>
        <v>0</v>
      </c>
      <c r="Z5623" s="648">
        <f t="shared" si="8280"/>
        <v>0</v>
      </c>
      <c r="AA5623" s="648">
        <f t="shared" si="8280"/>
        <v>0</v>
      </c>
      <c r="AB5623" s="790"/>
      <c r="AC5623" s="649">
        <f t="shared" si="8280"/>
        <v>0</v>
      </c>
      <c r="AD5623" s="790">
        <f>AD5622</f>
        <v>0</v>
      </c>
      <c r="AE5623" s="843">
        <f>AE5622</f>
        <v>0</v>
      </c>
      <c r="AF5623" s="930">
        <f t="shared" si="8280"/>
        <v>0</v>
      </c>
      <c r="AG5623" s="790">
        <f t="shared" si="8280"/>
        <v>0</v>
      </c>
      <c r="AH5623" s="790">
        <f t="shared" si="8280"/>
        <v>0</v>
      </c>
      <c r="AI5623" s="787">
        <f t="shared" si="8280"/>
        <v>0</v>
      </c>
      <c r="AJ5623" s="648">
        <f t="shared" si="8280"/>
        <v>0</v>
      </c>
      <c r="AK5623" s="648">
        <f t="shared" si="8280"/>
        <v>0</v>
      </c>
      <c r="AL5623" s="648">
        <f t="shared" si="8280"/>
        <v>0</v>
      </c>
      <c r="AM5623" s="648">
        <f t="shared" si="8280"/>
        <v>0</v>
      </c>
      <c r="AN5623" s="648">
        <f t="shared" si="8280"/>
        <v>0</v>
      </c>
      <c r="AO5623" s="790"/>
      <c r="AP5623" s="649">
        <f t="shared" si="8280"/>
        <v>0</v>
      </c>
      <c r="AQ5623" s="649">
        <f t="shared" si="8280"/>
        <v>0</v>
      </c>
      <c r="AR5623" s="648">
        <f t="shared" si="8280"/>
        <v>0</v>
      </c>
      <c r="AS5623" s="648">
        <f t="shared" si="8280"/>
        <v>0</v>
      </c>
      <c r="AT5623" s="790"/>
      <c r="AU5623" s="649">
        <f t="shared" si="8280"/>
        <v>0</v>
      </c>
      <c r="AV5623" s="790">
        <f t="shared" si="8280"/>
        <v>0</v>
      </c>
      <c r="AW5623" s="843">
        <f t="shared" si="8280"/>
        <v>0</v>
      </c>
      <c r="AX5623" s="336">
        <f t="shared" si="8280"/>
        <v>0</v>
      </c>
      <c r="AY5623" s="337">
        <f t="shared" si="8280"/>
        <v>0</v>
      </c>
      <c r="AZ5623" s="338">
        <f t="shared" si="8280"/>
        <v>0</v>
      </c>
      <c r="BA5623" s="339" t="e">
        <f t="shared" si="8280"/>
        <v>#DIV/0!</v>
      </c>
      <c r="BB5623" s="322">
        <f t="shared" si="8280"/>
        <v>0</v>
      </c>
      <c r="BC5623" s="337">
        <f t="shared" si="8280"/>
        <v>0</v>
      </c>
      <c r="BD5623" s="338">
        <f t="shared" si="8280"/>
        <v>0</v>
      </c>
      <c r="BE5623" s="339" t="e">
        <f t="shared" si="8280"/>
        <v>#DIV/0!</v>
      </c>
      <c r="BG5623" s="826"/>
      <c r="BH5623" s="607"/>
    </row>
    <row r="5624" spans="1:66" s="4" customFormat="1" ht="12.75" customHeight="1" x14ac:dyDescent="0.25">
      <c r="A5624" s="222"/>
      <c r="B5624" s="30"/>
      <c r="C5624" s="116"/>
      <c r="D5624" s="620"/>
      <c r="E5624" s="32"/>
      <c r="F5624" s="117"/>
      <c r="G5624" s="694"/>
      <c r="H5624" s="878"/>
      <c r="I5624" s="397"/>
      <c r="J5624" s="380"/>
      <c r="K5624" s="452"/>
      <c r="L5624" s="731"/>
      <c r="M5624" s="732"/>
      <c r="N5624" s="931"/>
      <c r="O5624" s="923"/>
      <c r="P5624" s="923"/>
      <c r="Q5624" s="641"/>
      <c r="R5624" s="537"/>
      <c r="S5624" s="537"/>
      <c r="T5624" s="537"/>
      <c r="U5624" s="537"/>
      <c r="V5624" s="537"/>
      <c r="W5624" s="531"/>
      <c r="X5624" s="141"/>
      <c r="Y5624" s="141"/>
      <c r="Z5624" s="552"/>
      <c r="AA5624" s="552"/>
      <c r="AB5624" s="531"/>
      <c r="AC5624" s="593"/>
      <c r="AD5624" s="923"/>
      <c r="AE5624" s="846"/>
      <c r="AF5624" s="931"/>
      <c r="AG5624" s="923"/>
      <c r="AH5624" s="923"/>
      <c r="AI5624" s="641"/>
      <c r="AJ5624" s="537"/>
      <c r="AK5624" s="537"/>
      <c r="AL5624" s="537"/>
      <c r="AM5624" s="537"/>
      <c r="AN5624" s="537"/>
      <c r="AO5624" s="531"/>
      <c r="AP5624" s="141"/>
      <c r="AQ5624" s="141"/>
      <c r="AR5624" s="552"/>
      <c r="AS5624" s="552"/>
      <c r="AT5624" s="531"/>
      <c r="AU5624" s="593"/>
      <c r="AV5624" s="923"/>
      <c r="AW5624" s="846"/>
      <c r="AX5624" s="121"/>
      <c r="AY5624" s="111"/>
      <c r="AZ5624" s="111"/>
      <c r="BA5624" s="343"/>
      <c r="BB5624" s="324"/>
      <c r="BC5624" s="111"/>
      <c r="BD5624" s="111"/>
      <c r="BE5624" s="343"/>
      <c r="BF5624" s="41"/>
      <c r="BG5624" s="826"/>
      <c r="BH5624" s="607"/>
      <c r="BI5624" s="41"/>
      <c r="BJ5624" s="41"/>
      <c r="BK5624" s="41"/>
      <c r="BL5624" s="41"/>
      <c r="BM5624" s="41"/>
      <c r="BN5624" s="41"/>
    </row>
    <row r="5625" spans="1:66" s="27" customFormat="1" ht="12.75" customHeight="1" x14ac:dyDescent="0.25">
      <c r="A5625" s="222"/>
      <c r="B5625" s="30"/>
      <c r="C5625" s="116"/>
      <c r="D5625" s="620"/>
      <c r="E5625" s="32"/>
      <c r="F5625" s="117"/>
      <c r="G5625" s="694"/>
      <c r="H5625" s="878"/>
      <c r="I5625" s="397"/>
      <c r="J5625" s="380"/>
      <c r="K5625" s="410" t="s">
        <v>58</v>
      </c>
      <c r="L5625" s="731"/>
      <c r="M5625" s="732"/>
      <c r="N5625" s="931"/>
      <c r="O5625" s="923"/>
      <c r="P5625" s="923"/>
      <c r="Q5625" s="641"/>
      <c r="R5625" s="537"/>
      <c r="S5625" s="537"/>
      <c r="T5625" s="537"/>
      <c r="U5625" s="537"/>
      <c r="V5625" s="537"/>
      <c r="W5625" s="531"/>
      <c r="X5625" s="141"/>
      <c r="Y5625" s="141"/>
      <c r="Z5625" s="552"/>
      <c r="AA5625" s="552"/>
      <c r="AB5625" s="531"/>
      <c r="AC5625" s="593"/>
      <c r="AD5625" s="923"/>
      <c r="AE5625" s="846"/>
      <c r="AF5625" s="931"/>
      <c r="AG5625" s="923"/>
      <c r="AH5625" s="923"/>
      <c r="AI5625" s="641"/>
      <c r="AJ5625" s="537"/>
      <c r="AK5625" s="537"/>
      <c r="AL5625" s="537"/>
      <c r="AM5625" s="537"/>
      <c r="AN5625" s="537"/>
      <c r="AO5625" s="531"/>
      <c r="AP5625" s="141"/>
      <c r="AQ5625" s="141"/>
      <c r="AR5625" s="552"/>
      <c r="AS5625" s="552"/>
      <c r="AT5625" s="531"/>
      <c r="AU5625" s="593"/>
      <c r="AV5625" s="923"/>
      <c r="AW5625" s="846"/>
      <c r="AX5625" s="121"/>
      <c r="AY5625" s="111"/>
      <c r="AZ5625" s="111"/>
      <c r="BA5625" s="343"/>
      <c r="BB5625" s="324"/>
      <c r="BC5625" s="111"/>
      <c r="BD5625" s="111"/>
      <c r="BE5625" s="343"/>
      <c r="BF5625" s="41"/>
      <c r="BG5625" s="826"/>
      <c r="BH5625" s="607"/>
      <c r="BI5625" s="40"/>
      <c r="BJ5625" s="40"/>
      <c r="BK5625" s="40"/>
      <c r="BL5625" s="40"/>
      <c r="BM5625" s="40"/>
      <c r="BN5625" s="40"/>
    </row>
    <row r="5626" spans="1:66" ht="12.75" customHeight="1" x14ac:dyDescent="0.25">
      <c r="A5626" s="222"/>
      <c r="C5626" s="116"/>
      <c r="D5626" s="620"/>
      <c r="F5626" s="117"/>
      <c r="G5626" s="694"/>
      <c r="H5626" s="878"/>
      <c r="I5626" s="397"/>
      <c r="J5626" s="380"/>
      <c r="K5626" s="410"/>
      <c r="L5626" s="731"/>
      <c r="M5626" s="732"/>
      <c r="N5626" s="931"/>
      <c r="O5626" s="923"/>
      <c r="P5626" s="923"/>
      <c r="Q5626" s="641"/>
      <c r="R5626" s="537"/>
      <c r="S5626" s="537"/>
      <c r="T5626" s="537"/>
      <c r="U5626" s="537"/>
      <c r="V5626" s="537"/>
      <c r="W5626" s="531"/>
      <c r="X5626" s="141"/>
      <c r="Y5626" s="141"/>
      <c r="Z5626" s="552"/>
      <c r="AA5626" s="552"/>
      <c r="AB5626" s="531"/>
      <c r="AC5626" s="593"/>
      <c r="AD5626" s="923"/>
      <c r="AE5626" s="846"/>
      <c r="AF5626" s="931"/>
      <c r="AG5626" s="923"/>
      <c r="AH5626" s="923"/>
      <c r="AI5626" s="641"/>
      <c r="AJ5626" s="537"/>
      <c r="AK5626" s="537"/>
      <c r="AL5626" s="537"/>
      <c r="AM5626" s="537"/>
      <c r="AN5626" s="537"/>
      <c r="AO5626" s="531"/>
      <c r="AP5626" s="141"/>
      <c r="AQ5626" s="141"/>
      <c r="AR5626" s="552"/>
      <c r="AS5626" s="552"/>
      <c r="AT5626" s="531"/>
      <c r="AU5626" s="593"/>
      <c r="AV5626" s="923"/>
      <c r="AW5626" s="846"/>
      <c r="AX5626" s="121"/>
      <c r="AY5626" s="111"/>
      <c r="AZ5626" s="111"/>
      <c r="BA5626" s="343"/>
      <c r="BB5626" s="324"/>
      <c r="BC5626" s="111"/>
      <c r="BD5626" s="111"/>
      <c r="BE5626" s="343"/>
      <c r="BG5626" s="826"/>
      <c r="BH5626" s="607"/>
    </row>
    <row r="5627" spans="1:66" ht="51" x14ac:dyDescent="0.25">
      <c r="A5627" s="21" t="s">
        <v>6128</v>
      </c>
      <c r="B5627" s="112">
        <v>17</v>
      </c>
      <c r="C5627" s="116" t="s">
        <v>419</v>
      </c>
      <c r="D5627" s="620">
        <v>1000</v>
      </c>
      <c r="E5627" s="278"/>
      <c r="F5627" s="116">
        <v>12</v>
      </c>
      <c r="G5627" s="694">
        <v>1</v>
      </c>
      <c r="H5627" s="878" t="str">
        <f t="shared" si="8252"/>
        <v>001</v>
      </c>
      <c r="I5627" s="397" t="s">
        <v>3258</v>
      </c>
      <c r="J5627" s="380" t="s">
        <v>2702</v>
      </c>
      <c r="K5627" s="508" t="s">
        <v>500</v>
      </c>
      <c r="L5627" s="726">
        <v>0</v>
      </c>
      <c r="M5627" s="727">
        <v>0</v>
      </c>
      <c r="N5627" s="931"/>
      <c r="O5627" s="530">
        <f t="shared" ref="O5627" si="8281">IF(N5627&gt;L5627,"0 ",N5627-L5627)</f>
        <v>0</v>
      </c>
      <c r="P5627" s="530">
        <f t="shared" ref="P5627" si="8282">IF(N5627&lt;L5627,"0 ",N5627-L5627)</f>
        <v>0</v>
      </c>
      <c r="Q5627" s="646"/>
      <c r="R5627" s="536"/>
      <c r="S5627" s="536"/>
      <c r="T5627" s="536"/>
      <c r="U5627" s="536"/>
      <c r="V5627" s="536"/>
      <c r="W5627" s="683" t="str">
        <f>IF(SUM(Q5627:V5627)=X5627,"OK",SUM(Q5627:V5627)-X5627)</f>
        <v>OK</v>
      </c>
      <c r="X5627" s="141"/>
      <c r="Y5627" s="141"/>
      <c r="Z5627" s="552"/>
      <c r="AA5627" s="552"/>
      <c r="AB5627" s="683" t="str">
        <f>IF(SUM(Z5627:AA5627)=AC5627,"OK",SUM(Z5627:AA5627)-AC5627)</f>
        <v>OK</v>
      </c>
      <c r="AC5627" s="593"/>
      <c r="AD5627" s="530">
        <f t="shared" ref="AD5627" si="8283">X5627+Y5627+AC5627</f>
        <v>0</v>
      </c>
      <c r="AE5627" s="842">
        <f t="shared" ref="AE5627" si="8284">N5627+AD5627</f>
        <v>0</v>
      </c>
      <c r="AF5627" s="931"/>
      <c r="AG5627" s="530">
        <f t="shared" ref="AG5627" si="8285">IF(AF5627&gt;M5627,"0 ",AF5627-M5627)</f>
        <v>0</v>
      </c>
      <c r="AH5627" s="530">
        <f t="shared" ref="AH5627" si="8286">IF(AF5627&lt;M5627,"0 ",AF5627-M5627)</f>
        <v>0</v>
      </c>
      <c r="AI5627" s="641"/>
      <c r="AJ5627" s="537"/>
      <c r="AK5627" s="537"/>
      <c r="AL5627" s="537"/>
      <c r="AM5627" s="537"/>
      <c r="AN5627" s="537"/>
      <c r="AO5627" s="683" t="str">
        <f>IF(SUM(AI5627:AN5627)=AP5627,"OK",SUM(AI5627:AN5627)-AP5627)</f>
        <v>OK</v>
      </c>
      <c r="AP5627" s="141"/>
      <c r="AQ5627" s="141"/>
      <c r="AR5627" s="552"/>
      <c r="AS5627" s="552"/>
      <c r="AT5627" s="683" t="str">
        <f>IF(SUM(AR5627:AS5627)=AU5627,"OK",SUM(AR5627:AS5627)-AU5627)</f>
        <v>OK</v>
      </c>
      <c r="AU5627" s="593"/>
      <c r="AV5627" s="530">
        <f t="shared" ref="AV5627" si="8287">AP5627+AQ5627+AU5627</f>
        <v>0</v>
      </c>
      <c r="AW5627" s="842">
        <f t="shared" ref="AW5627" si="8288">AF5627+AV5627</f>
        <v>0</v>
      </c>
      <c r="AX5627" s="115">
        <f>L5627</f>
        <v>0</v>
      </c>
      <c r="AY5627" s="5">
        <f>AE5627</f>
        <v>0</v>
      </c>
      <c r="AZ5627" s="7">
        <f>AY5627-AX5627</f>
        <v>0</v>
      </c>
      <c r="BA5627" s="335" t="e">
        <f>AZ5627/AX5627</f>
        <v>#DIV/0!</v>
      </c>
      <c r="BB5627" s="23">
        <f>M5627</f>
        <v>0</v>
      </c>
      <c r="BC5627" s="5">
        <f>AW5627</f>
        <v>0</v>
      </c>
      <c r="BD5627" s="7">
        <f>BC5627-BB5627</f>
        <v>0</v>
      </c>
      <c r="BE5627" s="335" t="e">
        <f>BD5627/BB5627</f>
        <v>#DIV/0!</v>
      </c>
      <c r="BG5627" s="826" t="str">
        <f>RIGHT(LEFT(I5627,3),2)&amp;"."&amp;RIGHT(LEFT(I5627,5),2)</f>
        <v>74.22</v>
      </c>
      <c r="BH5627" s="607" t="b">
        <f>COUNTIF('Codes SEC'!$B$2:$B$250,Ministres!BG5627)&gt;0</f>
        <v>1</v>
      </c>
    </row>
    <row r="5628" spans="1:66" ht="12.75" customHeight="1" x14ac:dyDescent="0.25">
      <c r="A5628" s="227"/>
      <c r="B5628" s="209"/>
      <c r="C5628" s="253"/>
      <c r="D5628" s="625"/>
      <c r="E5628" s="280"/>
      <c r="F5628" s="253"/>
      <c r="G5628" s="695"/>
      <c r="H5628" s="886"/>
      <c r="I5628" s="403"/>
      <c r="J5628" s="381"/>
      <c r="K5628" s="514" t="s">
        <v>59</v>
      </c>
      <c r="L5628" s="318">
        <f t="shared" ref="L5628:P5628" si="8289">L5627</f>
        <v>0</v>
      </c>
      <c r="M5628" s="737">
        <f t="shared" si="8289"/>
        <v>0</v>
      </c>
      <c r="N5628" s="930">
        <f t="shared" si="8289"/>
        <v>0</v>
      </c>
      <c r="O5628" s="790">
        <f t="shared" si="8289"/>
        <v>0</v>
      </c>
      <c r="P5628" s="790">
        <f t="shared" si="8289"/>
        <v>0</v>
      </c>
      <c r="Q5628" s="787">
        <f t="shared" ref="Q5628:AA5628" si="8290">Q5627</f>
        <v>0</v>
      </c>
      <c r="R5628" s="648">
        <f t="shared" si="8290"/>
        <v>0</v>
      </c>
      <c r="S5628" s="648">
        <f t="shared" si="8290"/>
        <v>0</v>
      </c>
      <c r="T5628" s="648">
        <f t="shared" si="8290"/>
        <v>0</v>
      </c>
      <c r="U5628" s="648">
        <f t="shared" si="8290"/>
        <v>0</v>
      </c>
      <c r="V5628" s="648">
        <f t="shared" si="8290"/>
        <v>0</v>
      </c>
      <c r="W5628" s="790"/>
      <c r="X5628" s="649">
        <f t="shared" si="8290"/>
        <v>0</v>
      </c>
      <c r="Y5628" s="649">
        <f t="shared" si="8290"/>
        <v>0</v>
      </c>
      <c r="Z5628" s="648">
        <f t="shared" si="8290"/>
        <v>0</v>
      </c>
      <c r="AA5628" s="648">
        <f t="shared" si="8290"/>
        <v>0</v>
      </c>
      <c r="AB5628" s="790"/>
      <c r="AC5628" s="649">
        <f t="shared" ref="AC5628" si="8291">AC5627</f>
        <v>0</v>
      </c>
      <c r="AD5628" s="790">
        <f>AD5627</f>
        <v>0</v>
      </c>
      <c r="AE5628" s="843">
        <f>AE5627</f>
        <v>0</v>
      </c>
      <c r="AF5628" s="930">
        <f t="shared" ref="AF5628:AH5628" si="8292">AF5627</f>
        <v>0</v>
      </c>
      <c r="AG5628" s="790">
        <f t="shared" si="8292"/>
        <v>0</v>
      </c>
      <c r="AH5628" s="790">
        <f t="shared" si="8292"/>
        <v>0</v>
      </c>
      <c r="AI5628" s="787">
        <f t="shared" ref="AI5628:AS5628" si="8293">AI5627</f>
        <v>0</v>
      </c>
      <c r="AJ5628" s="648">
        <f t="shared" si="8293"/>
        <v>0</v>
      </c>
      <c r="AK5628" s="648">
        <f t="shared" si="8293"/>
        <v>0</v>
      </c>
      <c r="AL5628" s="648">
        <f t="shared" si="8293"/>
        <v>0</v>
      </c>
      <c r="AM5628" s="648">
        <f t="shared" si="8293"/>
        <v>0</v>
      </c>
      <c r="AN5628" s="648">
        <f t="shared" si="8293"/>
        <v>0</v>
      </c>
      <c r="AO5628" s="790"/>
      <c r="AP5628" s="649">
        <f t="shared" si="8293"/>
        <v>0</v>
      </c>
      <c r="AQ5628" s="649">
        <f t="shared" si="8293"/>
        <v>0</v>
      </c>
      <c r="AR5628" s="648">
        <f t="shared" si="8293"/>
        <v>0</v>
      </c>
      <c r="AS5628" s="648">
        <f t="shared" si="8293"/>
        <v>0</v>
      </c>
      <c r="AT5628" s="790"/>
      <c r="AU5628" s="649">
        <f t="shared" ref="AU5628:BE5628" si="8294">AU5627</f>
        <v>0</v>
      </c>
      <c r="AV5628" s="790">
        <f t="shared" ref="AV5628" si="8295">AV5627</f>
        <v>0</v>
      </c>
      <c r="AW5628" s="843">
        <f t="shared" si="8294"/>
        <v>0</v>
      </c>
      <c r="AX5628" s="336">
        <f t="shared" si="8294"/>
        <v>0</v>
      </c>
      <c r="AY5628" s="337">
        <f t="shared" si="8294"/>
        <v>0</v>
      </c>
      <c r="AZ5628" s="338">
        <f t="shared" si="8294"/>
        <v>0</v>
      </c>
      <c r="BA5628" s="339" t="e">
        <f t="shared" si="8294"/>
        <v>#DIV/0!</v>
      </c>
      <c r="BB5628" s="322">
        <f t="shared" si="8294"/>
        <v>0</v>
      </c>
      <c r="BC5628" s="337">
        <f t="shared" si="8294"/>
        <v>0</v>
      </c>
      <c r="BD5628" s="338">
        <f t="shared" si="8294"/>
        <v>0</v>
      </c>
      <c r="BE5628" s="339" t="e">
        <f t="shared" si="8294"/>
        <v>#DIV/0!</v>
      </c>
      <c r="BG5628" s="826"/>
      <c r="BH5628" s="607"/>
    </row>
    <row r="5629" spans="1:66" ht="12.75" customHeight="1" x14ac:dyDescent="0.25">
      <c r="A5629" s="231"/>
      <c r="B5629" s="213"/>
      <c r="C5629" s="254"/>
      <c r="D5629" s="254"/>
      <c r="E5629" s="283"/>
      <c r="F5629" s="254"/>
      <c r="G5629" s="696"/>
      <c r="H5629" s="887"/>
      <c r="I5629" s="444"/>
      <c r="J5629" s="393"/>
      <c r="K5629" s="404" t="s">
        <v>3652</v>
      </c>
      <c r="L5629" s="729">
        <f t="shared" ref="L5629:P5629" si="8296">L5623+L5628</f>
        <v>0</v>
      </c>
      <c r="M5629" s="730">
        <f t="shared" si="8296"/>
        <v>0</v>
      </c>
      <c r="N5629" s="844">
        <f t="shared" si="8296"/>
        <v>0</v>
      </c>
      <c r="O5629" s="665">
        <f t="shared" si="8296"/>
        <v>0</v>
      </c>
      <c r="P5629" s="665">
        <f t="shared" si="8296"/>
        <v>0</v>
      </c>
      <c r="Q5629" s="638">
        <f t="shared" ref="Q5629:AA5629" si="8297">Q5623+Q5628</f>
        <v>0</v>
      </c>
      <c r="R5629" s="130">
        <f t="shared" si="8297"/>
        <v>0</v>
      </c>
      <c r="S5629" s="130">
        <f t="shared" si="8297"/>
        <v>0</v>
      </c>
      <c r="T5629" s="130">
        <f t="shared" si="8297"/>
        <v>0</v>
      </c>
      <c r="U5629" s="130">
        <f t="shared" si="8297"/>
        <v>0</v>
      </c>
      <c r="V5629" s="130">
        <f t="shared" si="8297"/>
        <v>0</v>
      </c>
      <c r="W5629" s="665"/>
      <c r="X5629" s="130">
        <f t="shared" si="8297"/>
        <v>0</v>
      </c>
      <c r="Y5629" s="130">
        <f t="shared" si="8297"/>
        <v>0</v>
      </c>
      <c r="Z5629" s="130">
        <f t="shared" si="8297"/>
        <v>0</v>
      </c>
      <c r="AA5629" s="130">
        <f t="shared" si="8297"/>
        <v>0</v>
      </c>
      <c r="AB5629" s="665"/>
      <c r="AC5629" s="130">
        <f t="shared" ref="AC5629" si="8298">AC5623+AC5628</f>
        <v>0</v>
      </c>
      <c r="AD5629" s="665">
        <f>AD5623+AD5628</f>
        <v>0</v>
      </c>
      <c r="AE5629" s="845">
        <f>AE5623+AE5628</f>
        <v>0</v>
      </c>
      <c r="AF5629" s="844">
        <f t="shared" ref="AF5629:AH5629" si="8299">AF5623+AF5628</f>
        <v>0</v>
      </c>
      <c r="AG5629" s="665">
        <f t="shared" si="8299"/>
        <v>0</v>
      </c>
      <c r="AH5629" s="665">
        <f t="shared" si="8299"/>
        <v>0</v>
      </c>
      <c r="AI5629" s="638">
        <f t="shared" ref="AI5629:AS5629" si="8300">AI5623+AI5628</f>
        <v>0</v>
      </c>
      <c r="AJ5629" s="130">
        <f t="shared" si="8300"/>
        <v>0</v>
      </c>
      <c r="AK5629" s="130">
        <f t="shared" si="8300"/>
        <v>0</v>
      </c>
      <c r="AL5629" s="130">
        <f t="shared" si="8300"/>
        <v>0</v>
      </c>
      <c r="AM5629" s="130">
        <f t="shared" si="8300"/>
        <v>0</v>
      </c>
      <c r="AN5629" s="130">
        <f t="shared" si="8300"/>
        <v>0</v>
      </c>
      <c r="AO5629" s="665"/>
      <c r="AP5629" s="130">
        <f t="shared" si="8300"/>
        <v>0</v>
      </c>
      <c r="AQ5629" s="130">
        <f t="shared" si="8300"/>
        <v>0</v>
      </c>
      <c r="AR5629" s="130">
        <f t="shared" si="8300"/>
        <v>0</v>
      </c>
      <c r="AS5629" s="130">
        <f t="shared" si="8300"/>
        <v>0</v>
      </c>
      <c r="AT5629" s="665"/>
      <c r="AU5629" s="130">
        <f t="shared" ref="AU5629:BE5629" si="8301">AU5623+AU5628</f>
        <v>0</v>
      </c>
      <c r="AV5629" s="665">
        <f t="shared" ref="AV5629" si="8302">AV5623+AV5628</f>
        <v>0</v>
      </c>
      <c r="AW5629" s="845">
        <f t="shared" si="8301"/>
        <v>0</v>
      </c>
      <c r="AX5629" s="314">
        <f t="shared" si="8301"/>
        <v>0</v>
      </c>
      <c r="AY5629" s="131">
        <f t="shared" si="8301"/>
        <v>0</v>
      </c>
      <c r="AZ5629" s="132">
        <f t="shared" si="8301"/>
        <v>0</v>
      </c>
      <c r="BA5629" s="340" t="e">
        <f t="shared" si="8301"/>
        <v>#DIV/0!</v>
      </c>
      <c r="BB5629" s="310">
        <f t="shared" si="8301"/>
        <v>0</v>
      </c>
      <c r="BC5629" s="131">
        <f t="shared" si="8301"/>
        <v>0</v>
      </c>
      <c r="BD5629" s="132">
        <f t="shared" si="8301"/>
        <v>0</v>
      </c>
      <c r="BE5629" s="340" t="e">
        <f t="shared" si="8301"/>
        <v>#DIV/0!</v>
      </c>
      <c r="BG5629" s="826"/>
      <c r="BH5629" s="607"/>
    </row>
    <row r="5630" spans="1:66" ht="12.75" customHeight="1" x14ac:dyDescent="0.25">
      <c r="A5630" s="222"/>
      <c r="C5630" s="116"/>
      <c r="D5630" s="620"/>
      <c r="F5630" s="117"/>
      <c r="G5630" s="690"/>
      <c r="H5630" s="878"/>
      <c r="I5630" s="397"/>
      <c r="J5630" s="380"/>
      <c r="K5630" s="453" t="s">
        <v>208</v>
      </c>
      <c r="L5630" s="731">
        <v>0</v>
      </c>
      <c r="M5630" s="732">
        <v>0</v>
      </c>
      <c r="N5630" s="929">
        <v>0</v>
      </c>
      <c r="O5630" s="530">
        <v>0</v>
      </c>
      <c r="P5630" s="530">
        <v>0</v>
      </c>
      <c r="Q5630" s="641">
        <v>0</v>
      </c>
      <c r="R5630" s="537">
        <v>0</v>
      </c>
      <c r="S5630" s="537">
        <v>0</v>
      </c>
      <c r="T5630" s="537">
        <v>0</v>
      </c>
      <c r="U5630" s="537">
        <v>0</v>
      </c>
      <c r="V5630" s="537">
        <v>0</v>
      </c>
      <c r="W5630" s="530"/>
      <c r="X5630" s="142">
        <v>0</v>
      </c>
      <c r="Y5630" s="142">
        <v>0</v>
      </c>
      <c r="Z5630" s="537">
        <v>0</v>
      </c>
      <c r="AA5630" s="537">
        <v>0</v>
      </c>
      <c r="AB5630" s="530"/>
      <c r="AC5630" s="142">
        <v>0</v>
      </c>
      <c r="AD5630" s="530">
        <v>0</v>
      </c>
      <c r="AE5630" s="842">
        <v>0</v>
      </c>
      <c r="AF5630" s="929">
        <v>0</v>
      </c>
      <c r="AG5630" s="530">
        <v>0</v>
      </c>
      <c r="AH5630" s="530">
        <v>0</v>
      </c>
      <c r="AI5630" s="641">
        <v>0</v>
      </c>
      <c r="AJ5630" s="537">
        <v>0</v>
      </c>
      <c r="AK5630" s="537">
        <v>0</v>
      </c>
      <c r="AL5630" s="537">
        <v>0</v>
      </c>
      <c r="AM5630" s="537">
        <v>0</v>
      </c>
      <c r="AN5630" s="537">
        <v>0</v>
      </c>
      <c r="AO5630" s="530"/>
      <c r="AP5630" s="142">
        <v>0</v>
      </c>
      <c r="AQ5630" s="142">
        <v>0</v>
      </c>
      <c r="AR5630" s="537">
        <v>0</v>
      </c>
      <c r="AS5630" s="537">
        <v>0</v>
      </c>
      <c r="AT5630" s="530"/>
      <c r="AU5630" s="142">
        <v>0</v>
      </c>
      <c r="AV5630" s="530">
        <v>0</v>
      </c>
      <c r="AW5630" s="842">
        <v>0</v>
      </c>
      <c r="AX5630" s="121">
        <v>0</v>
      </c>
      <c r="AY5630" s="111">
        <v>0</v>
      </c>
      <c r="AZ5630" s="111">
        <v>0</v>
      </c>
      <c r="BA5630" s="343">
        <v>0</v>
      </c>
      <c r="BB5630" s="324">
        <v>0</v>
      </c>
      <c r="BC5630" s="111">
        <v>0</v>
      </c>
      <c r="BD5630" s="111">
        <v>0</v>
      </c>
      <c r="BE5630" s="343">
        <v>0</v>
      </c>
      <c r="BF5630" s="40"/>
      <c r="BG5630" s="826"/>
      <c r="BH5630" s="607"/>
    </row>
    <row r="5631" spans="1:66" ht="12.75" customHeight="1" x14ac:dyDescent="0.25">
      <c r="A5631" s="222"/>
      <c r="C5631" s="116"/>
      <c r="D5631" s="620"/>
      <c r="F5631" s="117"/>
      <c r="G5631" s="694"/>
      <c r="H5631" s="878"/>
      <c r="I5631" s="397"/>
      <c r="J5631" s="380"/>
      <c r="K5631" s="453" t="s">
        <v>96</v>
      </c>
      <c r="L5631" s="731">
        <v>0</v>
      </c>
      <c r="M5631" s="732">
        <v>0</v>
      </c>
      <c r="N5631" s="929">
        <v>0</v>
      </c>
      <c r="O5631" s="530">
        <v>0</v>
      </c>
      <c r="P5631" s="530">
        <v>0</v>
      </c>
      <c r="Q5631" s="641">
        <v>0</v>
      </c>
      <c r="R5631" s="537">
        <v>0</v>
      </c>
      <c r="S5631" s="537">
        <v>0</v>
      </c>
      <c r="T5631" s="537">
        <v>0</v>
      </c>
      <c r="U5631" s="537">
        <v>0</v>
      </c>
      <c r="V5631" s="537">
        <v>0</v>
      </c>
      <c r="W5631" s="530"/>
      <c r="X5631" s="142">
        <v>0</v>
      </c>
      <c r="Y5631" s="142">
        <v>0</v>
      </c>
      <c r="Z5631" s="537">
        <v>0</v>
      </c>
      <c r="AA5631" s="537">
        <v>0</v>
      </c>
      <c r="AB5631" s="530"/>
      <c r="AC5631" s="142">
        <v>0</v>
      </c>
      <c r="AD5631" s="530">
        <v>0</v>
      </c>
      <c r="AE5631" s="842">
        <v>0</v>
      </c>
      <c r="AF5631" s="929">
        <v>0</v>
      </c>
      <c r="AG5631" s="530">
        <v>0</v>
      </c>
      <c r="AH5631" s="530">
        <v>0</v>
      </c>
      <c r="AI5631" s="641">
        <v>0</v>
      </c>
      <c r="AJ5631" s="537">
        <v>0</v>
      </c>
      <c r="AK5631" s="537">
        <v>0</v>
      </c>
      <c r="AL5631" s="537">
        <v>0</v>
      </c>
      <c r="AM5631" s="537">
        <v>0</v>
      </c>
      <c r="AN5631" s="537">
        <v>0</v>
      </c>
      <c r="AO5631" s="530"/>
      <c r="AP5631" s="142">
        <v>0</v>
      </c>
      <c r="AQ5631" s="142">
        <v>0</v>
      </c>
      <c r="AR5631" s="537">
        <v>0</v>
      </c>
      <c r="AS5631" s="537">
        <v>0</v>
      </c>
      <c r="AT5631" s="530"/>
      <c r="AU5631" s="142">
        <v>0</v>
      </c>
      <c r="AV5631" s="530">
        <v>0</v>
      </c>
      <c r="AW5631" s="842">
        <v>0</v>
      </c>
      <c r="AX5631" s="121">
        <v>0</v>
      </c>
      <c r="AY5631" s="111">
        <v>0</v>
      </c>
      <c r="AZ5631" s="111">
        <v>0</v>
      </c>
      <c r="BA5631" s="343">
        <v>0</v>
      </c>
      <c r="BB5631" s="324">
        <v>0</v>
      </c>
      <c r="BC5631" s="111">
        <v>0</v>
      </c>
      <c r="BD5631" s="111">
        <v>0</v>
      </c>
      <c r="BE5631" s="343">
        <v>0</v>
      </c>
      <c r="BG5631" s="826"/>
      <c r="BH5631" s="607"/>
    </row>
    <row r="5632" spans="1:66" ht="12.75" customHeight="1" x14ac:dyDescent="0.25">
      <c r="A5632" s="222"/>
      <c r="C5632" s="116"/>
      <c r="D5632" s="620"/>
      <c r="F5632" s="117"/>
      <c r="G5632" s="694"/>
      <c r="H5632" s="878"/>
      <c r="I5632" s="397"/>
      <c r="J5632" s="380"/>
      <c r="K5632" s="453" t="s">
        <v>209</v>
      </c>
      <c r="L5632" s="731">
        <v>0</v>
      </c>
      <c r="M5632" s="732">
        <v>0</v>
      </c>
      <c r="N5632" s="929">
        <v>0</v>
      </c>
      <c r="O5632" s="530">
        <v>0</v>
      </c>
      <c r="P5632" s="530">
        <v>0</v>
      </c>
      <c r="Q5632" s="641">
        <v>0</v>
      </c>
      <c r="R5632" s="537">
        <v>0</v>
      </c>
      <c r="S5632" s="537">
        <v>0</v>
      </c>
      <c r="T5632" s="537">
        <v>0</v>
      </c>
      <c r="U5632" s="537">
        <v>0</v>
      </c>
      <c r="V5632" s="537">
        <v>0</v>
      </c>
      <c r="W5632" s="530"/>
      <c r="X5632" s="142">
        <v>0</v>
      </c>
      <c r="Y5632" s="142">
        <v>0</v>
      </c>
      <c r="Z5632" s="537">
        <v>0</v>
      </c>
      <c r="AA5632" s="537">
        <v>0</v>
      </c>
      <c r="AB5632" s="530"/>
      <c r="AC5632" s="142">
        <v>0</v>
      </c>
      <c r="AD5632" s="530">
        <v>0</v>
      </c>
      <c r="AE5632" s="842">
        <v>0</v>
      </c>
      <c r="AF5632" s="929">
        <v>0</v>
      </c>
      <c r="AG5632" s="530">
        <v>0</v>
      </c>
      <c r="AH5632" s="530">
        <v>0</v>
      </c>
      <c r="AI5632" s="641">
        <v>0</v>
      </c>
      <c r="AJ5632" s="537">
        <v>0</v>
      </c>
      <c r="AK5632" s="537">
        <v>0</v>
      </c>
      <c r="AL5632" s="537">
        <v>0</v>
      </c>
      <c r="AM5632" s="537">
        <v>0</v>
      </c>
      <c r="AN5632" s="537">
        <v>0</v>
      </c>
      <c r="AO5632" s="530"/>
      <c r="AP5632" s="142">
        <v>0</v>
      </c>
      <c r="AQ5632" s="142">
        <v>0</v>
      </c>
      <c r="AR5632" s="537">
        <v>0</v>
      </c>
      <c r="AS5632" s="537">
        <v>0</v>
      </c>
      <c r="AT5632" s="530"/>
      <c r="AU5632" s="142">
        <v>0</v>
      </c>
      <c r="AV5632" s="530">
        <v>0</v>
      </c>
      <c r="AW5632" s="842">
        <v>0</v>
      </c>
      <c r="AX5632" s="121">
        <v>0</v>
      </c>
      <c r="AY5632" s="111">
        <v>0</v>
      </c>
      <c r="AZ5632" s="111">
        <v>0</v>
      </c>
      <c r="BA5632" s="343">
        <v>0</v>
      </c>
      <c r="BB5632" s="324">
        <v>0</v>
      </c>
      <c r="BC5632" s="111">
        <v>0</v>
      </c>
      <c r="BD5632" s="111">
        <v>0</v>
      </c>
      <c r="BE5632" s="343">
        <v>0</v>
      </c>
      <c r="BG5632" s="826"/>
      <c r="BH5632" s="607"/>
    </row>
    <row r="5633" spans="1:66" ht="12.75" customHeight="1" x14ac:dyDescent="0.25">
      <c r="A5633" s="222"/>
      <c r="C5633" s="116"/>
      <c r="D5633" s="620"/>
      <c r="F5633" s="117"/>
      <c r="G5633" s="694"/>
      <c r="H5633" s="878"/>
      <c r="I5633" s="397"/>
      <c r="J5633" s="380"/>
      <c r="K5633" s="453" t="s">
        <v>210</v>
      </c>
      <c r="L5633" s="731">
        <v>0</v>
      </c>
      <c r="M5633" s="732">
        <v>0</v>
      </c>
      <c r="N5633" s="929">
        <v>0</v>
      </c>
      <c r="O5633" s="530">
        <v>0</v>
      </c>
      <c r="P5633" s="530">
        <v>0</v>
      </c>
      <c r="Q5633" s="641">
        <v>0</v>
      </c>
      <c r="R5633" s="537">
        <v>0</v>
      </c>
      <c r="S5633" s="537">
        <v>0</v>
      </c>
      <c r="T5633" s="537">
        <v>0</v>
      </c>
      <c r="U5633" s="537">
        <v>0</v>
      </c>
      <c r="V5633" s="537">
        <v>0</v>
      </c>
      <c r="W5633" s="530"/>
      <c r="X5633" s="142">
        <v>0</v>
      </c>
      <c r="Y5633" s="142">
        <v>0</v>
      </c>
      <c r="Z5633" s="537">
        <v>0</v>
      </c>
      <c r="AA5633" s="537">
        <v>0</v>
      </c>
      <c r="AB5633" s="530"/>
      <c r="AC5633" s="142">
        <v>0</v>
      </c>
      <c r="AD5633" s="530">
        <v>0</v>
      </c>
      <c r="AE5633" s="842">
        <v>0</v>
      </c>
      <c r="AF5633" s="929">
        <v>0</v>
      </c>
      <c r="AG5633" s="530">
        <v>0</v>
      </c>
      <c r="AH5633" s="530">
        <v>0</v>
      </c>
      <c r="AI5633" s="641">
        <v>0</v>
      </c>
      <c r="AJ5633" s="537">
        <v>0</v>
      </c>
      <c r="AK5633" s="537">
        <v>0</v>
      </c>
      <c r="AL5633" s="537">
        <v>0</v>
      </c>
      <c r="AM5633" s="537">
        <v>0</v>
      </c>
      <c r="AN5633" s="537">
        <v>0</v>
      </c>
      <c r="AO5633" s="530"/>
      <c r="AP5633" s="142">
        <v>0</v>
      </c>
      <c r="AQ5633" s="142">
        <v>0</v>
      </c>
      <c r="AR5633" s="537">
        <v>0</v>
      </c>
      <c r="AS5633" s="537">
        <v>0</v>
      </c>
      <c r="AT5633" s="530"/>
      <c r="AU5633" s="142">
        <v>0</v>
      </c>
      <c r="AV5633" s="530">
        <v>0</v>
      </c>
      <c r="AW5633" s="842">
        <v>0</v>
      </c>
      <c r="AX5633" s="121">
        <v>0</v>
      </c>
      <c r="AY5633" s="111">
        <v>0</v>
      </c>
      <c r="AZ5633" s="111">
        <v>0</v>
      </c>
      <c r="BA5633" s="343">
        <v>0</v>
      </c>
      <c r="BB5633" s="324">
        <v>0</v>
      </c>
      <c r="BC5633" s="111">
        <v>0</v>
      </c>
      <c r="BD5633" s="111">
        <v>0</v>
      </c>
      <c r="BE5633" s="343">
        <v>0</v>
      </c>
      <c r="BG5633" s="826"/>
      <c r="BH5633" s="607"/>
    </row>
    <row r="5634" spans="1:66" ht="12.75" customHeight="1" x14ac:dyDescent="0.25">
      <c r="A5634" s="222"/>
      <c r="C5634" s="116"/>
      <c r="D5634" s="620"/>
      <c r="F5634" s="117"/>
      <c r="G5634" s="694"/>
      <c r="H5634" s="878"/>
      <c r="I5634" s="397"/>
      <c r="J5634" s="380"/>
      <c r="K5634" s="454" t="s">
        <v>53</v>
      </c>
      <c r="L5634" s="731">
        <v>0</v>
      </c>
      <c r="M5634" s="732">
        <v>0</v>
      </c>
      <c r="N5634" s="929">
        <v>0</v>
      </c>
      <c r="O5634" s="530">
        <v>0</v>
      </c>
      <c r="P5634" s="530">
        <v>0</v>
      </c>
      <c r="Q5634" s="641">
        <v>0</v>
      </c>
      <c r="R5634" s="537">
        <v>0</v>
      </c>
      <c r="S5634" s="537">
        <v>0</v>
      </c>
      <c r="T5634" s="537">
        <v>0</v>
      </c>
      <c r="U5634" s="537">
        <v>0</v>
      </c>
      <c r="V5634" s="537">
        <v>0</v>
      </c>
      <c r="W5634" s="530"/>
      <c r="X5634" s="142">
        <v>0</v>
      </c>
      <c r="Y5634" s="142">
        <v>0</v>
      </c>
      <c r="Z5634" s="537">
        <v>0</v>
      </c>
      <c r="AA5634" s="537">
        <v>0</v>
      </c>
      <c r="AB5634" s="530"/>
      <c r="AC5634" s="142">
        <v>0</v>
      </c>
      <c r="AD5634" s="530">
        <v>0</v>
      </c>
      <c r="AE5634" s="842">
        <v>0</v>
      </c>
      <c r="AF5634" s="929">
        <v>0</v>
      </c>
      <c r="AG5634" s="530">
        <v>0</v>
      </c>
      <c r="AH5634" s="530">
        <v>0</v>
      </c>
      <c r="AI5634" s="641">
        <v>0</v>
      </c>
      <c r="AJ5634" s="537">
        <v>0</v>
      </c>
      <c r="AK5634" s="537">
        <v>0</v>
      </c>
      <c r="AL5634" s="537">
        <v>0</v>
      </c>
      <c r="AM5634" s="537">
        <v>0</v>
      </c>
      <c r="AN5634" s="537">
        <v>0</v>
      </c>
      <c r="AO5634" s="530"/>
      <c r="AP5634" s="142">
        <v>0</v>
      </c>
      <c r="AQ5634" s="142">
        <v>0</v>
      </c>
      <c r="AR5634" s="537">
        <v>0</v>
      </c>
      <c r="AS5634" s="537">
        <v>0</v>
      </c>
      <c r="AT5634" s="530"/>
      <c r="AU5634" s="142">
        <v>0</v>
      </c>
      <c r="AV5634" s="530">
        <v>0</v>
      </c>
      <c r="AW5634" s="842">
        <v>0</v>
      </c>
      <c r="AX5634" s="121">
        <v>0</v>
      </c>
      <c r="AY5634" s="111">
        <v>0</v>
      </c>
      <c r="AZ5634" s="111">
        <v>0</v>
      </c>
      <c r="BA5634" s="343">
        <v>0</v>
      </c>
      <c r="BB5634" s="324">
        <v>0</v>
      </c>
      <c r="BC5634" s="111">
        <v>0</v>
      </c>
      <c r="BD5634" s="111">
        <v>0</v>
      </c>
      <c r="BE5634" s="343">
        <v>0</v>
      </c>
      <c r="BG5634" s="826"/>
      <c r="BH5634" s="607"/>
    </row>
    <row r="5635" spans="1:66" ht="12.75" customHeight="1" x14ac:dyDescent="0.25">
      <c r="A5635" s="222"/>
      <c r="C5635" s="116"/>
      <c r="D5635" s="620"/>
      <c r="F5635" s="117"/>
      <c r="G5635" s="694"/>
      <c r="H5635" s="878"/>
      <c r="I5635" s="397"/>
      <c r="J5635" s="380"/>
      <c r="K5635" s="453"/>
      <c r="L5635" s="731"/>
      <c r="M5635" s="732"/>
      <c r="N5635" s="931"/>
      <c r="O5635" s="923"/>
      <c r="P5635" s="923"/>
      <c r="Q5635" s="641"/>
      <c r="R5635" s="537"/>
      <c r="S5635" s="537"/>
      <c r="T5635" s="537"/>
      <c r="U5635" s="537"/>
      <c r="V5635" s="537"/>
      <c r="W5635" s="531"/>
      <c r="X5635" s="141"/>
      <c r="Y5635" s="141"/>
      <c r="Z5635" s="552"/>
      <c r="AA5635" s="552"/>
      <c r="AB5635" s="531"/>
      <c r="AC5635" s="593"/>
      <c r="AD5635" s="923"/>
      <c r="AE5635" s="846"/>
      <c r="AF5635" s="931"/>
      <c r="AG5635" s="923"/>
      <c r="AH5635" s="923"/>
      <c r="AI5635" s="641"/>
      <c r="AJ5635" s="537"/>
      <c r="AK5635" s="537"/>
      <c r="AL5635" s="537"/>
      <c r="AM5635" s="537"/>
      <c r="AN5635" s="537"/>
      <c r="AO5635" s="531"/>
      <c r="AP5635" s="141"/>
      <c r="AQ5635" s="141"/>
      <c r="AR5635" s="552"/>
      <c r="AS5635" s="552"/>
      <c r="AT5635" s="531"/>
      <c r="AU5635" s="593"/>
      <c r="AV5635" s="923"/>
      <c r="AW5635" s="846"/>
      <c r="AX5635" s="121"/>
      <c r="AY5635" s="111"/>
      <c r="AZ5635" s="111"/>
      <c r="BA5635" s="343"/>
      <c r="BB5635" s="324"/>
      <c r="BC5635" s="111"/>
      <c r="BD5635" s="111"/>
      <c r="BE5635" s="343"/>
      <c r="BG5635" s="826"/>
      <c r="BH5635" s="607"/>
    </row>
    <row r="5636" spans="1:66" ht="12.75" customHeight="1" x14ac:dyDescent="0.25">
      <c r="A5636" s="222"/>
      <c r="C5636" s="116"/>
      <c r="D5636" s="620"/>
      <c r="F5636" s="117"/>
      <c r="G5636" s="694"/>
      <c r="H5636" s="878"/>
      <c r="I5636" s="397"/>
      <c r="J5636" s="380"/>
      <c r="K5636" s="453"/>
      <c r="L5636" s="731"/>
      <c r="M5636" s="732"/>
      <c r="N5636" s="931"/>
      <c r="O5636" s="923"/>
      <c r="P5636" s="923"/>
      <c r="Q5636" s="641"/>
      <c r="R5636" s="537"/>
      <c r="S5636" s="537"/>
      <c r="T5636" s="537"/>
      <c r="U5636" s="537"/>
      <c r="V5636" s="537"/>
      <c r="W5636" s="531"/>
      <c r="X5636" s="141"/>
      <c r="Y5636" s="141"/>
      <c r="Z5636" s="552"/>
      <c r="AA5636" s="552"/>
      <c r="AB5636" s="531"/>
      <c r="AC5636" s="593"/>
      <c r="AD5636" s="923"/>
      <c r="AE5636" s="846"/>
      <c r="AF5636" s="931"/>
      <c r="AG5636" s="923"/>
      <c r="AH5636" s="923"/>
      <c r="AI5636" s="641"/>
      <c r="AJ5636" s="537"/>
      <c r="AK5636" s="537"/>
      <c r="AL5636" s="537"/>
      <c r="AM5636" s="537"/>
      <c r="AN5636" s="537"/>
      <c r="AO5636" s="531"/>
      <c r="AP5636" s="141"/>
      <c r="AQ5636" s="141"/>
      <c r="AR5636" s="552"/>
      <c r="AS5636" s="552"/>
      <c r="AT5636" s="531"/>
      <c r="AU5636" s="593"/>
      <c r="AV5636" s="923"/>
      <c r="AW5636" s="846"/>
      <c r="AX5636" s="121"/>
      <c r="AY5636" s="111"/>
      <c r="AZ5636" s="111"/>
      <c r="BA5636" s="343"/>
      <c r="BB5636" s="324"/>
      <c r="BC5636" s="111"/>
      <c r="BD5636" s="111"/>
      <c r="BE5636" s="343"/>
      <c r="BG5636" s="826"/>
      <c r="BH5636" s="607"/>
    </row>
    <row r="5637" spans="1:66" ht="12.75" customHeight="1" x14ac:dyDescent="0.25">
      <c r="A5637" s="21"/>
      <c r="B5637" s="112"/>
      <c r="C5637" s="116"/>
      <c r="D5637" s="623"/>
      <c r="E5637" s="278"/>
      <c r="F5637" s="116"/>
      <c r="G5637" s="694"/>
      <c r="H5637" s="878"/>
      <c r="I5637" s="397"/>
      <c r="J5637" s="380"/>
      <c r="K5637" s="400" t="s">
        <v>6666</v>
      </c>
      <c r="L5637" s="738"/>
      <c r="M5637" s="739"/>
      <c r="N5637" s="931"/>
      <c r="O5637" s="923"/>
      <c r="P5637" s="923"/>
      <c r="Q5637" s="641"/>
      <c r="R5637" s="537"/>
      <c r="S5637" s="537"/>
      <c r="T5637" s="537"/>
      <c r="U5637" s="537"/>
      <c r="V5637" s="537"/>
      <c r="W5637" s="531"/>
      <c r="X5637" s="141"/>
      <c r="Y5637" s="141"/>
      <c r="Z5637" s="552"/>
      <c r="AA5637" s="552"/>
      <c r="AB5637" s="531"/>
      <c r="AC5637" s="593"/>
      <c r="AD5637" s="923"/>
      <c r="AE5637" s="846"/>
      <c r="AF5637" s="931"/>
      <c r="AG5637" s="923"/>
      <c r="AH5637" s="923"/>
      <c r="AI5637" s="641"/>
      <c r="AJ5637" s="537"/>
      <c r="AK5637" s="537"/>
      <c r="AL5637" s="537"/>
      <c r="AM5637" s="537"/>
      <c r="AN5637" s="537"/>
      <c r="AO5637" s="531"/>
      <c r="AP5637" s="141"/>
      <c r="AQ5637" s="141"/>
      <c r="AR5637" s="552"/>
      <c r="AS5637" s="552"/>
      <c r="AT5637" s="531"/>
      <c r="AU5637" s="593"/>
      <c r="AV5637" s="923"/>
      <c r="AW5637" s="846"/>
      <c r="AX5637" s="115"/>
      <c r="AY5637" s="5"/>
      <c r="AZ5637" s="5"/>
      <c r="BA5637" s="335"/>
      <c r="BC5637" s="5"/>
      <c r="BD5637" s="5"/>
      <c r="BE5637" s="335"/>
      <c r="BG5637" s="826"/>
      <c r="BH5637" s="607"/>
    </row>
    <row r="5638" spans="1:66" x14ac:dyDescent="0.25">
      <c r="A5638" s="21"/>
      <c r="B5638" s="112"/>
      <c r="C5638" s="116"/>
      <c r="D5638" s="623"/>
      <c r="E5638" s="278"/>
      <c r="F5638" s="116"/>
      <c r="G5638" s="694"/>
      <c r="H5638" s="878"/>
      <c r="I5638" s="397"/>
      <c r="J5638" s="380"/>
      <c r="K5638" s="400" t="s">
        <v>32</v>
      </c>
      <c r="L5638" s="738"/>
      <c r="M5638" s="739"/>
      <c r="N5638" s="931"/>
      <c r="O5638" s="923"/>
      <c r="P5638" s="923"/>
      <c r="Q5638" s="641"/>
      <c r="R5638" s="537"/>
      <c r="S5638" s="537"/>
      <c r="T5638" s="537"/>
      <c r="U5638" s="537"/>
      <c r="V5638" s="537"/>
      <c r="W5638" s="531"/>
      <c r="X5638" s="141"/>
      <c r="Y5638" s="141"/>
      <c r="Z5638" s="552"/>
      <c r="AA5638" s="552"/>
      <c r="AB5638" s="531"/>
      <c r="AC5638" s="593"/>
      <c r="AD5638" s="923"/>
      <c r="AE5638" s="846"/>
      <c r="AF5638" s="931"/>
      <c r="AG5638" s="923"/>
      <c r="AH5638" s="923"/>
      <c r="AI5638" s="641"/>
      <c r="AJ5638" s="537"/>
      <c r="AK5638" s="537"/>
      <c r="AL5638" s="537"/>
      <c r="AM5638" s="537"/>
      <c r="AN5638" s="537"/>
      <c r="AO5638" s="531"/>
      <c r="AP5638" s="141"/>
      <c r="AQ5638" s="141"/>
      <c r="AR5638" s="552"/>
      <c r="AS5638" s="552"/>
      <c r="AT5638" s="531"/>
      <c r="AU5638" s="593"/>
      <c r="AV5638" s="923"/>
      <c r="AW5638" s="846"/>
      <c r="AX5638" s="115"/>
      <c r="AY5638" s="5"/>
      <c r="AZ5638" s="5"/>
      <c r="BA5638" s="335"/>
      <c r="BC5638" s="5"/>
      <c r="BD5638" s="5"/>
      <c r="BE5638" s="335"/>
      <c r="BG5638" s="826"/>
      <c r="BH5638" s="607"/>
    </row>
    <row r="5639" spans="1:66" s="4" customFormat="1" ht="12.75" customHeight="1" x14ac:dyDescent="0.25">
      <c r="A5639" s="21"/>
      <c r="B5639" s="112"/>
      <c r="C5639" s="116"/>
      <c r="D5639" s="623"/>
      <c r="E5639" s="278"/>
      <c r="F5639" s="116"/>
      <c r="G5639" s="694"/>
      <c r="H5639" s="878"/>
      <c r="I5639" s="397"/>
      <c r="J5639" s="380"/>
      <c r="K5639" s="408"/>
      <c r="L5639" s="738"/>
      <c r="M5639" s="739"/>
      <c r="N5639" s="931"/>
      <c r="O5639" s="923"/>
      <c r="P5639" s="923"/>
      <c r="Q5639" s="641"/>
      <c r="R5639" s="537"/>
      <c r="S5639" s="537"/>
      <c r="T5639" s="537"/>
      <c r="U5639" s="537"/>
      <c r="V5639" s="537"/>
      <c r="W5639" s="531"/>
      <c r="X5639" s="141"/>
      <c r="Y5639" s="141"/>
      <c r="Z5639" s="552"/>
      <c r="AA5639" s="552"/>
      <c r="AB5639" s="531"/>
      <c r="AC5639" s="593"/>
      <c r="AD5639" s="923"/>
      <c r="AE5639" s="846"/>
      <c r="AF5639" s="931"/>
      <c r="AG5639" s="923"/>
      <c r="AH5639" s="923"/>
      <c r="AI5639" s="641"/>
      <c r="AJ5639" s="537"/>
      <c r="AK5639" s="537"/>
      <c r="AL5639" s="537"/>
      <c r="AM5639" s="537"/>
      <c r="AN5639" s="537"/>
      <c r="AO5639" s="531"/>
      <c r="AP5639" s="141"/>
      <c r="AQ5639" s="141"/>
      <c r="AR5639" s="552"/>
      <c r="AS5639" s="552"/>
      <c r="AT5639" s="531"/>
      <c r="AU5639" s="593"/>
      <c r="AV5639" s="923"/>
      <c r="AW5639" s="846"/>
      <c r="AX5639" s="115"/>
      <c r="AY5639" s="5"/>
      <c r="AZ5639" s="5"/>
      <c r="BA5639" s="335"/>
      <c r="BB5639" s="23"/>
      <c r="BC5639" s="5"/>
      <c r="BD5639" s="5"/>
      <c r="BE5639" s="335"/>
      <c r="BF5639" s="41"/>
      <c r="BG5639" s="826"/>
      <c r="BH5639" s="607"/>
      <c r="BI5639" s="41"/>
      <c r="BJ5639" s="41"/>
      <c r="BK5639" s="41"/>
      <c r="BL5639" s="41"/>
      <c r="BM5639" s="41"/>
      <c r="BN5639" s="41"/>
    </row>
    <row r="5640" spans="1:66" s="27" customFormat="1" ht="35.1" customHeight="1" x14ac:dyDescent="0.25">
      <c r="A5640" s="21" t="s">
        <v>6128</v>
      </c>
      <c r="B5640" s="112">
        <v>18</v>
      </c>
      <c r="C5640" s="116" t="s">
        <v>0</v>
      </c>
      <c r="D5640" s="620">
        <v>1000</v>
      </c>
      <c r="E5640" s="278"/>
      <c r="F5640" s="116">
        <v>12</v>
      </c>
      <c r="G5640" s="694">
        <v>1</v>
      </c>
      <c r="H5640" s="878" t="str">
        <f t="shared" si="8252"/>
        <v>111</v>
      </c>
      <c r="I5640" s="397" t="s">
        <v>3264</v>
      </c>
      <c r="J5640" s="380" t="s">
        <v>3051</v>
      </c>
      <c r="K5640" s="494" t="s">
        <v>763</v>
      </c>
      <c r="L5640" s="733">
        <v>0</v>
      </c>
      <c r="M5640" s="734">
        <v>1300</v>
      </c>
      <c r="N5640" s="931"/>
      <c r="O5640" s="530">
        <f t="shared" ref="O5640" si="8303">IF(N5640&gt;L5640,"0 ",N5640-L5640)</f>
        <v>0</v>
      </c>
      <c r="P5640" s="530">
        <f t="shared" ref="P5640" si="8304">IF(N5640&lt;L5640,"0 ",N5640-L5640)</f>
        <v>0</v>
      </c>
      <c r="Q5640" s="646"/>
      <c r="R5640" s="536"/>
      <c r="S5640" s="536"/>
      <c r="T5640" s="536"/>
      <c r="U5640" s="536"/>
      <c r="V5640" s="536"/>
      <c r="W5640" s="683" t="str">
        <f>IF(SUM(Q5640:V5640)=X5640,"OK",SUM(Q5640:V5640)-X5640)</f>
        <v>OK</v>
      </c>
      <c r="X5640" s="141"/>
      <c r="Y5640" s="141"/>
      <c r="Z5640" s="552"/>
      <c r="AA5640" s="552"/>
      <c r="AB5640" s="683" t="str">
        <f>IF(SUM(Z5640:AA5640)=AC5640,"OK",SUM(Z5640:AA5640)-AC5640)</f>
        <v>OK</v>
      </c>
      <c r="AC5640" s="593"/>
      <c r="AD5640" s="530">
        <f t="shared" ref="AD5640" si="8305">X5640+Y5640+AC5640</f>
        <v>0</v>
      </c>
      <c r="AE5640" s="842">
        <f t="shared" ref="AE5640" si="8306">N5640+AD5640</f>
        <v>0</v>
      </c>
      <c r="AF5640" s="931"/>
      <c r="AG5640" s="530">
        <f t="shared" ref="AG5640" si="8307">IF(AF5640&gt;M5640,"0 ",AF5640-M5640)</f>
        <v>-1300</v>
      </c>
      <c r="AH5640" s="530" t="str">
        <f t="shared" ref="AH5640" si="8308">IF(AF5640&lt;M5640,"0 ",AF5640-M5640)</f>
        <v xml:space="preserve">0 </v>
      </c>
      <c r="AI5640" s="641"/>
      <c r="AJ5640" s="537"/>
      <c r="AK5640" s="537"/>
      <c r="AL5640" s="537"/>
      <c r="AM5640" s="537"/>
      <c r="AN5640" s="537"/>
      <c r="AO5640" s="683" t="str">
        <f>IF(SUM(AI5640:AN5640)=AP5640,"OK",SUM(AI5640:AN5640)-AP5640)</f>
        <v>OK</v>
      </c>
      <c r="AP5640" s="141"/>
      <c r="AQ5640" s="141"/>
      <c r="AR5640" s="552"/>
      <c r="AS5640" s="552"/>
      <c r="AT5640" s="683" t="str">
        <f>IF(SUM(AR5640:AS5640)=AU5640,"OK",SUM(AR5640:AS5640)-AU5640)</f>
        <v>OK</v>
      </c>
      <c r="AU5640" s="593"/>
      <c r="AV5640" s="530">
        <f t="shared" ref="AV5640" si="8309">AP5640+AQ5640+AU5640</f>
        <v>0</v>
      </c>
      <c r="AW5640" s="842">
        <f t="shared" ref="AW5640" si="8310">AF5640+AV5640</f>
        <v>0</v>
      </c>
      <c r="AX5640" s="115">
        <f>L5640</f>
        <v>0</v>
      </c>
      <c r="AY5640" s="5">
        <f>AE5640</f>
        <v>0</v>
      </c>
      <c r="AZ5640" s="7">
        <f>AY5640-AX5640</f>
        <v>0</v>
      </c>
      <c r="BA5640" s="335" t="e">
        <f>AZ5640/AX5640</f>
        <v>#DIV/0!</v>
      </c>
      <c r="BB5640" s="23">
        <f>M5640</f>
        <v>1300</v>
      </c>
      <c r="BC5640" s="5">
        <f>AW5640</f>
        <v>0</v>
      </c>
      <c r="BD5640" s="7">
        <f>BC5640-BB5640</f>
        <v>-1300</v>
      </c>
      <c r="BE5640" s="335">
        <f>BD5640/BB5640</f>
        <v>-1</v>
      </c>
      <c r="BF5640" s="41"/>
      <c r="BG5640" s="826" t="str">
        <f>RIGHT(LEFT(I5640,3),2)&amp;"."&amp;RIGHT(LEFT(I5640,5),2)</f>
        <v>33.00</v>
      </c>
      <c r="BH5640" s="607" t="b">
        <f>COUNTIF('Codes SEC'!$B$2:$B$250,Ministres!BG5640)&gt;0</f>
        <v>1</v>
      </c>
      <c r="BI5640" s="40"/>
      <c r="BJ5640" s="40"/>
      <c r="BK5640" s="40"/>
      <c r="BL5640" s="40"/>
      <c r="BM5640" s="40"/>
      <c r="BN5640" s="40"/>
    </row>
    <row r="5641" spans="1:66" ht="12.75" customHeight="1" x14ac:dyDescent="0.25">
      <c r="A5641" s="227"/>
      <c r="B5641" s="209"/>
      <c r="C5641" s="253"/>
      <c r="D5641" s="625"/>
      <c r="E5641" s="280"/>
      <c r="F5641" s="253"/>
      <c r="G5641" s="695"/>
      <c r="H5641" s="886"/>
      <c r="I5641" s="403"/>
      <c r="J5641" s="381"/>
      <c r="K5641" s="514" t="s">
        <v>95</v>
      </c>
      <c r="L5641" s="315">
        <f t="shared" ref="L5641:P5641" si="8311">L5640</f>
        <v>0</v>
      </c>
      <c r="M5641" s="737">
        <f t="shared" si="8311"/>
        <v>1300</v>
      </c>
      <c r="N5641" s="930">
        <f t="shared" si="8311"/>
        <v>0</v>
      </c>
      <c r="O5641" s="790">
        <f t="shared" si="8311"/>
        <v>0</v>
      </c>
      <c r="P5641" s="790">
        <f t="shared" si="8311"/>
        <v>0</v>
      </c>
      <c r="Q5641" s="787">
        <f t="shared" ref="Q5641:AA5641" si="8312">Q5640</f>
        <v>0</v>
      </c>
      <c r="R5641" s="648">
        <f t="shared" si="8312"/>
        <v>0</v>
      </c>
      <c r="S5641" s="648">
        <f t="shared" si="8312"/>
        <v>0</v>
      </c>
      <c r="T5641" s="648">
        <f t="shared" si="8312"/>
        <v>0</v>
      </c>
      <c r="U5641" s="648">
        <f t="shared" si="8312"/>
        <v>0</v>
      </c>
      <c r="V5641" s="648">
        <f t="shared" si="8312"/>
        <v>0</v>
      </c>
      <c r="W5641" s="790"/>
      <c r="X5641" s="649">
        <f t="shared" si="8312"/>
        <v>0</v>
      </c>
      <c r="Y5641" s="649">
        <f t="shared" si="8312"/>
        <v>0</v>
      </c>
      <c r="Z5641" s="648">
        <f t="shared" si="8312"/>
        <v>0</v>
      </c>
      <c r="AA5641" s="648">
        <f t="shared" si="8312"/>
        <v>0</v>
      </c>
      <c r="AB5641" s="790"/>
      <c r="AC5641" s="649">
        <f t="shared" ref="AC5641:AC5642" si="8313">AC5640</f>
        <v>0</v>
      </c>
      <c r="AD5641" s="790">
        <f>AD5640</f>
        <v>0</v>
      </c>
      <c r="AE5641" s="843">
        <f>AE5640</f>
        <v>0</v>
      </c>
      <c r="AF5641" s="930">
        <f t="shared" ref="AF5641:AH5641" si="8314">AF5640</f>
        <v>0</v>
      </c>
      <c r="AG5641" s="790">
        <f t="shared" si="8314"/>
        <v>-1300</v>
      </c>
      <c r="AH5641" s="790" t="str">
        <f t="shared" si="8314"/>
        <v xml:space="preserve">0 </v>
      </c>
      <c r="AI5641" s="787">
        <f t="shared" ref="AI5641:AS5641" si="8315">AI5640</f>
        <v>0</v>
      </c>
      <c r="AJ5641" s="648">
        <f t="shared" si="8315"/>
        <v>0</v>
      </c>
      <c r="AK5641" s="648">
        <f t="shared" si="8315"/>
        <v>0</v>
      </c>
      <c r="AL5641" s="648">
        <f t="shared" si="8315"/>
        <v>0</v>
      </c>
      <c r="AM5641" s="648">
        <f t="shared" si="8315"/>
        <v>0</v>
      </c>
      <c r="AN5641" s="648">
        <f t="shared" si="8315"/>
        <v>0</v>
      </c>
      <c r="AO5641" s="790"/>
      <c r="AP5641" s="649">
        <f t="shared" si="8315"/>
        <v>0</v>
      </c>
      <c r="AQ5641" s="649">
        <f t="shared" si="8315"/>
        <v>0</v>
      </c>
      <c r="AR5641" s="648">
        <f t="shared" si="8315"/>
        <v>0</v>
      </c>
      <c r="AS5641" s="648">
        <f t="shared" si="8315"/>
        <v>0</v>
      </c>
      <c r="AT5641" s="790"/>
      <c r="AU5641" s="649">
        <f t="shared" ref="AU5641:BE5642" si="8316">AU5640</f>
        <v>0</v>
      </c>
      <c r="AV5641" s="790">
        <f t="shared" ref="AV5641" si="8317">AV5640</f>
        <v>0</v>
      </c>
      <c r="AW5641" s="843">
        <f t="shared" si="8316"/>
        <v>0</v>
      </c>
      <c r="AX5641" s="336">
        <f t="shared" si="8316"/>
        <v>0</v>
      </c>
      <c r="AY5641" s="337">
        <f t="shared" si="8316"/>
        <v>0</v>
      </c>
      <c r="AZ5641" s="338">
        <f t="shared" si="8316"/>
        <v>0</v>
      </c>
      <c r="BA5641" s="339" t="e">
        <f t="shared" si="8316"/>
        <v>#DIV/0!</v>
      </c>
      <c r="BB5641" s="322">
        <f t="shared" si="8316"/>
        <v>1300</v>
      </c>
      <c r="BC5641" s="337">
        <f t="shared" si="8316"/>
        <v>0</v>
      </c>
      <c r="BD5641" s="338">
        <f t="shared" si="8316"/>
        <v>-1300</v>
      </c>
      <c r="BE5641" s="339">
        <f t="shared" si="8316"/>
        <v>-1</v>
      </c>
      <c r="BG5641" s="826"/>
      <c r="BH5641" s="607"/>
    </row>
    <row r="5642" spans="1:66" ht="12.75" customHeight="1" x14ac:dyDescent="0.25">
      <c r="A5642" s="226"/>
      <c r="B5642" s="207"/>
      <c r="C5642" s="254"/>
      <c r="D5642" s="300"/>
      <c r="E5642" s="276"/>
      <c r="F5642" s="300"/>
      <c r="G5642" s="696"/>
      <c r="H5642" s="887"/>
      <c r="I5642" s="444"/>
      <c r="J5642" s="393"/>
      <c r="K5642" s="404" t="s">
        <v>3681</v>
      </c>
      <c r="L5642" s="729">
        <f t="shared" ref="L5642:P5642" si="8318">L5641</f>
        <v>0</v>
      </c>
      <c r="M5642" s="730">
        <f t="shared" si="8318"/>
        <v>1300</v>
      </c>
      <c r="N5642" s="844">
        <f t="shared" si="8318"/>
        <v>0</v>
      </c>
      <c r="O5642" s="665">
        <f t="shared" si="8318"/>
        <v>0</v>
      </c>
      <c r="P5642" s="665">
        <f t="shared" si="8318"/>
        <v>0</v>
      </c>
      <c r="Q5642" s="638">
        <f t="shared" ref="Q5642:AA5642" si="8319">Q5641</f>
        <v>0</v>
      </c>
      <c r="R5642" s="130">
        <f t="shared" si="8319"/>
        <v>0</v>
      </c>
      <c r="S5642" s="130">
        <f t="shared" si="8319"/>
        <v>0</v>
      </c>
      <c r="T5642" s="130">
        <f t="shared" si="8319"/>
        <v>0</v>
      </c>
      <c r="U5642" s="130">
        <f t="shared" si="8319"/>
        <v>0</v>
      </c>
      <c r="V5642" s="130">
        <f t="shared" si="8319"/>
        <v>0</v>
      </c>
      <c r="W5642" s="665"/>
      <c r="X5642" s="130">
        <f t="shared" si="8319"/>
        <v>0</v>
      </c>
      <c r="Y5642" s="130">
        <f t="shared" si="8319"/>
        <v>0</v>
      </c>
      <c r="Z5642" s="130">
        <f t="shared" si="8319"/>
        <v>0</v>
      </c>
      <c r="AA5642" s="130">
        <f t="shared" si="8319"/>
        <v>0</v>
      </c>
      <c r="AB5642" s="665"/>
      <c r="AC5642" s="130">
        <f t="shared" si="8313"/>
        <v>0</v>
      </c>
      <c r="AD5642" s="665">
        <f>AD5641</f>
        <v>0</v>
      </c>
      <c r="AE5642" s="845">
        <f>AE5641</f>
        <v>0</v>
      </c>
      <c r="AF5642" s="844">
        <f t="shared" ref="AF5642:AH5642" si="8320">AF5641</f>
        <v>0</v>
      </c>
      <c r="AG5642" s="665">
        <f t="shared" si="8320"/>
        <v>-1300</v>
      </c>
      <c r="AH5642" s="665" t="str">
        <f t="shared" si="8320"/>
        <v xml:space="preserve">0 </v>
      </c>
      <c r="AI5642" s="638">
        <f t="shared" ref="AI5642:AS5642" si="8321">AI5641</f>
        <v>0</v>
      </c>
      <c r="AJ5642" s="130">
        <f t="shared" si="8321"/>
        <v>0</v>
      </c>
      <c r="AK5642" s="130">
        <f t="shared" si="8321"/>
        <v>0</v>
      </c>
      <c r="AL5642" s="130">
        <f t="shared" si="8321"/>
        <v>0</v>
      </c>
      <c r="AM5642" s="130">
        <f t="shared" si="8321"/>
        <v>0</v>
      </c>
      <c r="AN5642" s="130">
        <f t="shared" si="8321"/>
        <v>0</v>
      </c>
      <c r="AO5642" s="665"/>
      <c r="AP5642" s="130">
        <f t="shared" si="8321"/>
        <v>0</v>
      </c>
      <c r="AQ5642" s="130">
        <f t="shared" si="8321"/>
        <v>0</v>
      </c>
      <c r="AR5642" s="130">
        <f t="shared" si="8321"/>
        <v>0</v>
      </c>
      <c r="AS5642" s="130">
        <f t="shared" si="8321"/>
        <v>0</v>
      </c>
      <c r="AT5642" s="665"/>
      <c r="AU5642" s="130">
        <f t="shared" si="8316"/>
        <v>0</v>
      </c>
      <c r="AV5642" s="665">
        <f t="shared" ref="AV5642" si="8322">AV5641</f>
        <v>0</v>
      </c>
      <c r="AW5642" s="845">
        <f t="shared" si="8316"/>
        <v>0</v>
      </c>
      <c r="AX5642" s="314">
        <f t="shared" si="8316"/>
        <v>0</v>
      </c>
      <c r="AY5642" s="131">
        <f t="shared" si="8316"/>
        <v>0</v>
      </c>
      <c r="AZ5642" s="132">
        <f t="shared" si="8316"/>
        <v>0</v>
      </c>
      <c r="BA5642" s="340" t="e">
        <f t="shared" si="8316"/>
        <v>#DIV/0!</v>
      </c>
      <c r="BB5642" s="310">
        <f t="shared" si="8316"/>
        <v>1300</v>
      </c>
      <c r="BC5642" s="131">
        <f t="shared" si="8316"/>
        <v>0</v>
      </c>
      <c r="BD5642" s="132">
        <f t="shared" si="8316"/>
        <v>-1300</v>
      </c>
      <c r="BE5642" s="340">
        <f t="shared" si="8316"/>
        <v>-1</v>
      </c>
      <c r="BG5642" s="826"/>
      <c r="BH5642" s="607"/>
    </row>
    <row r="5643" spans="1:66" ht="12.75" customHeight="1" x14ac:dyDescent="0.25">
      <c r="A5643" s="222"/>
      <c r="C5643" s="116"/>
      <c r="D5643" s="620"/>
      <c r="F5643" s="117"/>
      <c r="G5643" s="690"/>
      <c r="H5643" s="878"/>
      <c r="I5643" s="397"/>
      <c r="J5643" s="380"/>
      <c r="K5643" s="405" t="s">
        <v>208</v>
      </c>
      <c r="L5643" s="731">
        <v>0</v>
      </c>
      <c r="M5643" s="732">
        <v>0</v>
      </c>
      <c r="N5643" s="929">
        <v>0</v>
      </c>
      <c r="O5643" s="530">
        <v>0</v>
      </c>
      <c r="P5643" s="530">
        <v>0</v>
      </c>
      <c r="Q5643" s="641">
        <v>0</v>
      </c>
      <c r="R5643" s="537">
        <v>0</v>
      </c>
      <c r="S5643" s="537">
        <v>0</v>
      </c>
      <c r="T5643" s="537">
        <v>0</v>
      </c>
      <c r="U5643" s="537">
        <v>0</v>
      </c>
      <c r="V5643" s="537">
        <v>0</v>
      </c>
      <c r="W5643" s="530"/>
      <c r="X5643" s="142">
        <v>0</v>
      </c>
      <c r="Y5643" s="142">
        <v>0</v>
      </c>
      <c r="Z5643" s="537">
        <v>0</v>
      </c>
      <c r="AA5643" s="537">
        <v>0</v>
      </c>
      <c r="AB5643" s="530"/>
      <c r="AC5643" s="142">
        <v>0</v>
      </c>
      <c r="AD5643" s="530">
        <v>0</v>
      </c>
      <c r="AE5643" s="842">
        <v>0</v>
      </c>
      <c r="AF5643" s="929">
        <v>0</v>
      </c>
      <c r="AG5643" s="530">
        <v>0</v>
      </c>
      <c r="AH5643" s="530">
        <v>0</v>
      </c>
      <c r="AI5643" s="641">
        <v>0</v>
      </c>
      <c r="AJ5643" s="537">
        <v>0</v>
      </c>
      <c r="AK5643" s="537">
        <v>0</v>
      </c>
      <c r="AL5643" s="537">
        <v>0</v>
      </c>
      <c r="AM5643" s="537">
        <v>0</v>
      </c>
      <c r="AN5643" s="537">
        <v>0</v>
      </c>
      <c r="AO5643" s="530"/>
      <c r="AP5643" s="142">
        <v>0</v>
      </c>
      <c r="AQ5643" s="142">
        <v>0</v>
      </c>
      <c r="AR5643" s="537">
        <v>0</v>
      </c>
      <c r="AS5643" s="537">
        <v>0</v>
      </c>
      <c r="AT5643" s="530"/>
      <c r="AU5643" s="142">
        <v>0</v>
      </c>
      <c r="AV5643" s="530">
        <v>0</v>
      </c>
      <c r="AW5643" s="842">
        <v>0</v>
      </c>
      <c r="AX5643" s="115">
        <v>0</v>
      </c>
      <c r="AY5643" s="5">
        <v>0</v>
      </c>
      <c r="AZ5643" s="5">
        <v>0</v>
      </c>
      <c r="BA5643" s="335">
        <v>0</v>
      </c>
      <c r="BB5643" s="23">
        <v>0</v>
      </c>
      <c r="BC5643" s="5">
        <v>0</v>
      </c>
      <c r="BD5643" s="5">
        <v>0</v>
      </c>
      <c r="BE5643" s="335">
        <v>0</v>
      </c>
      <c r="BG5643" s="826"/>
      <c r="BH5643" s="607"/>
    </row>
    <row r="5644" spans="1:66" ht="12.75" customHeight="1" x14ac:dyDescent="0.25">
      <c r="A5644" s="21"/>
      <c r="B5644" s="112"/>
      <c r="C5644" s="116"/>
      <c r="D5644" s="623"/>
      <c r="E5644" s="278"/>
      <c r="F5644" s="116"/>
      <c r="G5644" s="694"/>
      <c r="H5644" s="878"/>
      <c r="I5644" s="397"/>
      <c r="J5644" s="380"/>
      <c r="K5644" s="405" t="s">
        <v>96</v>
      </c>
      <c r="L5644" s="738">
        <v>0</v>
      </c>
      <c r="M5644" s="739">
        <v>0</v>
      </c>
      <c r="N5644" s="929">
        <v>0</v>
      </c>
      <c r="O5644" s="530">
        <v>0</v>
      </c>
      <c r="P5644" s="530">
        <v>0</v>
      </c>
      <c r="Q5644" s="641">
        <v>0</v>
      </c>
      <c r="R5644" s="537">
        <v>0</v>
      </c>
      <c r="S5644" s="537">
        <v>0</v>
      </c>
      <c r="T5644" s="537">
        <v>0</v>
      </c>
      <c r="U5644" s="537">
        <v>0</v>
      </c>
      <c r="V5644" s="537">
        <v>0</v>
      </c>
      <c r="W5644" s="530"/>
      <c r="X5644" s="142">
        <v>0</v>
      </c>
      <c r="Y5644" s="142">
        <v>0</v>
      </c>
      <c r="Z5644" s="537">
        <v>0</v>
      </c>
      <c r="AA5644" s="537">
        <v>0</v>
      </c>
      <c r="AB5644" s="530"/>
      <c r="AC5644" s="142">
        <v>0</v>
      </c>
      <c r="AD5644" s="530">
        <v>0</v>
      </c>
      <c r="AE5644" s="842">
        <v>0</v>
      </c>
      <c r="AF5644" s="929">
        <v>0</v>
      </c>
      <c r="AG5644" s="530">
        <v>0</v>
      </c>
      <c r="AH5644" s="530">
        <v>0</v>
      </c>
      <c r="AI5644" s="641">
        <v>0</v>
      </c>
      <c r="AJ5644" s="537">
        <v>0</v>
      </c>
      <c r="AK5644" s="537">
        <v>0</v>
      </c>
      <c r="AL5644" s="537">
        <v>0</v>
      </c>
      <c r="AM5644" s="537">
        <v>0</v>
      </c>
      <c r="AN5644" s="537">
        <v>0</v>
      </c>
      <c r="AO5644" s="530"/>
      <c r="AP5644" s="142">
        <v>0</v>
      </c>
      <c r="AQ5644" s="142">
        <v>0</v>
      </c>
      <c r="AR5644" s="537">
        <v>0</v>
      </c>
      <c r="AS5644" s="537">
        <v>0</v>
      </c>
      <c r="AT5644" s="530"/>
      <c r="AU5644" s="142">
        <v>0</v>
      </c>
      <c r="AV5644" s="530">
        <v>0</v>
      </c>
      <c r="AW5644" s="842">
        <v>0</v>
      </c>
      <c r="AX5644" s="115">
        <v>0</v>
      </c>
      <c r="AY5644" s="5">
        <v>0</v>
      </c>
      <c r="AZ5644" s="5">
        <v>0</v>
      </c>
      <c r="BA5644" s="335">
        <v>0</v>
      </c>
      <c r="BB5644" s="23">
        <v>0</v>
      </c>
      <c r="BC5644" s="5">
        <v>0</v>
      </c>
      <c r="BD5644" s="5">
        <v>0</v>
      </c>
      <c r="BE5644" s="335">
        <v>0</v>
      </c>
      <c r="BG5644" s="826"/>
      <c r="BH5644" s="607"/>
    </row>
    <row r="5645" spans="1:66" ht="12.75" customHeight="1" x14ac:dyDescent="0.25">
      <c r="A5645" s="21"/>
      <c r="B5645" s="112"/>
      <c r="C5645" s="116"/>
      <c r="D5645" s="623"/>
      <c r="E5645" s="278"/>
      <c r="F5645" s="116"/>
      <c r="G5645" s="694"/>
      <c r="H5645" s="878"/>
      <c r="I5645" s="397"/>
      <c r="J5645" s="380"/>
      <c r="K5645" s="405" t="s">
        <v>209</v>
      </c>
      <c r="L5645" s="738">
        <v>0</v>
      </c>
      <c r="M5645" s="739">
        <v>0</v>
      </c>
      <c r="N5645" s="929">
        <v>0</v>
      </c>
      <c r="O5645" s="530">
        <v>0</v>
      </c>
      <c r="P5645" s="530">
        <v>0</v>
      </c>
      <c r="Q5645" s="641">
        <v>0</v>
      </c>
      <c r="R5645" s="537">
        <v>0</v>
      </c>
      <c r="S5645" s="537">
        <v>0</v>
      </c>
      <c r="T5645" s="537">
        <v>0</v>
      </c>
      <c r="U5645" s="537">
        <v>0</v>
      </c>
      <c r="V5645" s="537">
        <v>0</v>
      </c>
      <c r="W5645" s="530"/>
      <c r="X5645" s="142">
        <v>0</v>
      </c>
      <c r="Y5645" s="142">
        <v>0</v>
      </c>
      <c r="Z5645" s="537">
        <v>0</v>
      </c>
      <c r="AA5645" s="537">
        <v>0</v>
      </c>
      <c r="AB5645" s="530"/>
      <c r="AC5645" s="142">
        <v>0</v>
      </c>
      <c r="AD5645" s="530">
        <v>0</v>
      </c>
      <c r="AE5645" s="842">
        <v>0</v>
      </c>
      <c r="AF5645" s="929">
        <v>0</v>
      </c>
      <c r="AG5645" s="530">
        <v>0</v>
      </c>
      <c r="AH5645" s="530">
        <v>0</v>
      </c>
      <c r="AI5645" s="641">
        <v>0</v>
      </c>
      <c r="AJ5645" s="537">
        <v>0</v>
      </c>
      <c r="AK5645" s="537">
        <v>0</v>
      </c>
      <c r="AL5645" s="537">
        <v>0</v>
      </c>
      <c r="AM5645" s="537">
        <v>0</v>
      </c>
      <c r="AN5645" s="537">
        <v>0</v>
      </c>
      <c r="AO5645" s="530"/>
      <c r="AP5645" s="142">
        <v>0</v>
      </c>
      <c r="AQ5645" s="142">
        <v>0</v>
      </c>
      <c r="AR5645" s="537">
        <v>0</v>
      </c>
      <c r="AS5645" s="537">
        <v>0</v>
      </c>
      <c r="AT5645" s="530"/>
      <c r="AU5645" s="142">
        <v>0</v>
      </c>
      <c r="AV5645" s="530">
        <v>0</v>
      </c>
      <c r="AW5645" s="842">
        <v>0</v>
      </c>
      <c r="AX5645" s="115">
        <v>0</v>
      </c>
      <c r="AY5645" s="5">
        <v>0</v>
      </c>
      <c r="AZ5645" s="5">
        <v>0</v>
      </c>
      <c r="BA5645" s="335">
        <v>0</v>
      </c>
      <c r="BB5645" s="23">
        <v>0</v>
      </c>
      <c r="BC5645" s="5">
        <v>0</v>
      </c>
      <c r="BD5645" s="5">
        <v>0</v>
      </c>
      <c r="BE5645" s="335">
        <v>0</v>
      </c>
      <c r="BG5645" s="826"/>
      <c r="BH5645" s="607"/>
    </row>
    <row r="5646" spans="1:66" ht="12.75" customHeight="1" x14ac:dyDescent="0.25">
      <c r="A5646" s="21"/>
      <c r="B5646" s="112"/>
      <c r="C5646" s="116"/>
      <c r="D5646" s="623"/>
      <c r="E5646" s="278"/>
      <c r="F5646" s="116"/>
      <c r="G5646" s="694"/>
      <c r="H5646" s="878"/>
      <c r="I5646" s="397"/>
      <c r="J5646" s="380"/>
      <c r="K5646" s="405" t="s">
        <v>210</v>
      </c>
      <c r="L5646" s="738">
        <v>0</v>
      </c>
      <c r="M5646" s="739">
        <v>0</v>
      </c>
      <c r="N5646" s="929">
        <v>0</v>
      </c>
      <c r="O5646" s="530">
        <v>0</v>
      </c>
      <c r="P5646" s="530">
        <v>0</v>
      </c>
      <c r="Q5646" s="641">
        <v>0</v>
      </c>
      <c r="R5646" s="537">
        <v>0</v>
      </c>
      <c r="S5646" s="537">
        <v>0</v>
      </c>
      <c r="T5646" s="537">
        <v>0</v>
      </c>
      <c r="U5646" s="537">
        <v>0</v>
      </c>
      <c r="V5646" s="537">
        <v>0</v>
      </c>
      <c r="W5646" s="530"/>
      <c r="X5646" s="142">
        <v>0</v>
      </c>
      <c r="Y5646" s="142">
        <v>0</v>
      </c>
      <c r="Z5646" s="537">
        <v>0</v>
      </c>
      <c r="AA5646" s="537">
        <v>0</v>
      </c>
      <c r="AB5646" s="530"/>
      <c r="AC5646" s="142">
        <v>0</v>
      </c>
      <c r="AD5646" s="530">
        <v>0</v>
      </c>
      <c r="AE5646" s="842">
        <v>0</v>
      </c>
      <c r="AF5646" s="929">
        <v>0</v>
      </c>
      <c r="AG5646" s="530">
        <v>0</v>
      </c>
      <c r="AH5646" s="530">
        <v>0</v>
      </c>
      <c r="AI5646" s="641">
        <v>0</v>
      </c>
      <c r="AJ5646" s="537">
        <v>0</v>
      </c>
      <c r="AK5646" s="537">
        <v>0</v>
      </c>
      <c r="AL5646" s="537">
        <v>0</v>
      </c>
      <c r="AM5646" s="537">
        <v>0</v>
      </c>
      <c r="AN5646" s="537">
        <v>0</v>
      </c>
      <c r="AO5646" s="530"/>
      <c r="AP5646" s="142">
        <v>0</v>
      </c>
      <c r="AQ5646" s="142">
        <v>0</v>
      </c>
      <c r="AR5646" s="537">
        <v>0</v>
      </c>
      <c r="AS5646" s="537">
        <v>0</v>
      </c>
      <c r="AT5646" s="530"/>
      <c r="AU5646" s="142">
        <v>0</v>
      </c>
      <c r="AV5646" s="530">
        <v>0</v>
      </c>
      <c r="AW5646" s="842">
        <v>0</v>
      </c>
      <c r="AX5646" s="115">
        <v>0</v>
      </c>
      <c r="AY5646" s="5">
        <v>0</v>
      </c>
      <c r="AZ5646" s="5">
        <v>0</v>
      </c>
      <c r="BA5646" s="335">
        <v>0</v>
      </c>
      <c r="BB5646" s="23">
        <v>0</v>
      </c>
      <c r="BC5646" s="5">
        <v>0</v>
      </c>
      <c r="BD5646" s="5">
        <v>0</v>
      </c>
      <c r="BE5646" s="335">
        <v>0</v>
      </c>
      <c r="BG5646" s="826"/>
      <c r="BH5646" s="607"/>
    </row>
    <row r="5647" spans="1:66" ht="12.75" customHeight="1" x14ac:dyDescent="0.25">
      <c r="A5647" s="21"/>
      <c r="B5647" s="112"/>
      <c r="C5647" s="116"/>
      <c r="D5647" s="623"/>
      <c r="E5647" s="278"/>
      <c r="F5647" s="116"/>
      <c r="G5647" s="694"/>
      <c r="H5647" s="878"/>
      <c r="I5647" s="397"/>
      <c r="J5647" s="380"/>
      <c r="K5647" s="406" t="s">
        <v>53</v>
      </c>
      <c r="L5647" s="738">
        <v>0</v>
      </c>
      <c r="M5647" s="739">
        <v>0</v>
      </c>
      <c r="N5647" s="929">
        <v>0</v>
      </c>
      <c r="O5647" s="530">
        <v>0</v>
      </c>
      <c r="P5647" s="530">
        <v>0</v>
      </c>
      <c r="Q5647" s="641">
        <v>0</v>
      </c>
      <c r="R5647" s="537">
        <v>0</v>
      </c>
      <c r="S5647" s="537">
        <v>0</v>
      </c>
      <c r="T5647" s="537">
        <v>0</v>
      </c>
      <c r="U5647" s="537">
        <v>0</v>
      </c>
      <c r="V5647" s="537">
        <v>0</v>
      </c>
      <c r="W5647" s="530"/>
      <c r="X5647" s="142">
        <v>0</v>
      </c>
      <c r="Y5647" s="142">
        <v>0</v>
      </c>
      <c r="Z5647" s="537">
        <v>0</v>
      </c>
      <c r="AA5647" s="537">
        <v>0</v>
      </c>
      <c r="AB5647" s="530"/>
      <c r="AC5647" s="142">
        <v>0</v>
      </c>
      <c r="AD5647" s="530">
        <v>0</v>
      </c>
      <c r="AE5647" s="842">
        <v>0</v>
      </c>
      <c r="AF5647" s="929">
        <v>0</v>
      </c>
      <c r="AG5647" s="530">
        <v>0</v>
      </c>
      <c r="AH5647" s="530">
        <v>0</v>
      </c>
      <c r="AI5647" s="641">
        <v>0</v>
      </c>
      <c r="AJ5647" s="537">
        <v>0</v>
      </c>
      <c r="AK5647" s="537">
        <v>0</v>
      </c>
      <c r="AL5647" s="537">
        <v>0</v>
      </c>
      <c r="AM5647" s="537">
        <v>0</v>
      </c>
      <c r="AN5647" s="537">
        <v>0</v>
      </c>
      <c r="AO5647" s="530"/>
      <c r="AP5647" s="142">
        <v>0</v>
      </c>
      <c r="AQ5647" s="142">
        <v>0</v>
      </c>
      <c r="AR5647" s="537">
        <v>0</v>
      </c>
      <c r="AS5647" s="537">
        <v>0</v>
      </c>
      <c r="AT5647" s="530"/>
      <c r="AU5647" s="142">
        <v>0</v>
      </c>
      <c r="AV5647" s="530">
        <v>0</v>
      </c>
      <c r="AW5647" s="842">
        <v>0</v>
      </c>
      <c r="AX5647" s="115">
        <v>0</v>
      </c>
      <c r="AY5647" s="5">
        <v>0</v>
      </c>
      <c r="AZ5647" s="5">
        <v>0</v>
      </c>
      <c r="BA5647" s="335">
        <v>0</v>
      </c>
      <c r="BB5647" s="23">
        <v>0</v>
      </c>
      <c r="BC5647" s="5">
        <v>0</v>
      </c>
      <c r="BD5647" s="5">
        <v>0</v>
      </c>
      <c r="BE5647" s="335">
        <v>0</v>
      </c>
      <c r="BF5647" s="40"/>
      <c r="BG5647" s="826"/>
      <c r="BH5647" s="607"/>
    </row>
    <row r="5648" spans="1:66" ht="12.75" customHeight="1" x14ac:dyDescent="0.25">
      <c r="A5648" s="21"/>
      <c r="B5648" s="112"/>
      <c r="C5648" s="116"/>
      <c r="D5648" s="623"/>
      <c r="E5648" s="278"/>
      <c r="F5648" s="116"/>
      <c r="G5648" s="694"/>
      <c r="H5648" s="878"/>
      <c r="I5648" s="397"/>
      <c r="J5648" s="380"/>
      <c r="K5648" s="406"/>
      <c r="L5648" s="738"/>
      <c r="M5648" s="739"/>
      <c r="N5648" s="929"/>
      <c r="O5648" s="530"/>
      <c r="P5648" s="530"/>
      <c r="Q5648" s="641"/>
      <c r="R5648" s="537"/>
      <c r="S5648" s="537"/>
      <c r="T5648" s="537"/>
      <c r="U5648" s="537"/>
      <c r="V5648" s="537"/>
      <c r="W5648" s="531"/>
      <c r="X5648" s="140"/>
      <c r="Y5648" s="140"/>
      <c r="Z5648" s="551"/>
      <c r="AA5648" s="551"/>
      <c r="AB5648" s="531"/>
      <c r="AC5648" s="142"/>
      <c r="AD5648" s="530"/>
      <c r="AE5648" s="842"/>
      <c r="AF5648" s="929"/>
      <c r="AG5648" s="530"/>
      <c r="AH5648" s="530"/>
      <c r="AI5648" s="641"/>
      <c r="AJ5648" s="537"/>
      <c r="AK5648" s="537"/>
      <c r="AL5648" s="537"/>
      <c r="AM5648" s="537"/>
      <c r="AN5648" s="537"/>
      <c r="AO5648" s="531"/>
      <c r="AP5648" s="140"/>
      <c r="AQ5648" s="140"/>
      <c r="AR5648" s="551"/>
      <c r="AS5648" s="551"/>
      <c r="AT5648" s="531"/>
      <c r="AU5648" s="142"/>
      <c r="AV5648" s="530"/>
      <c r="AW5648" s="842"/>
      <c r="AX5648" s="115"/>
      <c r="AY5648" s="5"/>
      <c r="AZ5648" s="5"/>
      <c r="BA5648" s="335"/>
      <c r="BC5648" s="5"/>
      <c r="BD5648" s="5"/>
      <c r="BE5648" s="335"/>
      <c r="BG5648" s="826"/>
      <c r="BH5648" s="607"/>
    </row>
    <row r="5649" spans="1:60" ht="12.75" customHeight="1" x14ac:dyDescent="0.25">
      <c r="A5649" s="222"/>
      <c r="C5649" s="116"/>
      <c r="D5649" s="620"/>
      <c r="F5649" s="117"/>
      <c r="G5649" s="694"/>
      <c r="H5649" s="878"/>
      <c r="I5649" s="397"/>
      <c r="J5649" s="380"/>
      <c r="K5649" s="406"/>
      <c r="L5649" s="731"/>
      <c r="M5649" s="732"/>
      <c r="N5649" s="929"/>
      <c r="O5649" s="530"/>
      <c r="P5649" s="530"/>
      <c r="Q5649" s="641"/>
      <c r="R5649" s="537"/>
      <c r="S5649" s="537"/>
      <c r="T5649" s="537"/>
      <c r="U5649" s="537"/>
      <c r="V5649" s="537"/>
      <c r="W5649" s="531"/>
      <c r="X5649" s="140"/>
      <c r="Y5649" s="140"/>
      <c r="Z5649" s="551"/>
      <c r="AA5649" s="551"/>
      <c r="AB5649" s="531"/>
      <c r="AC5649" s="142"/>
      <c r="AD5649" s="530"/>
      <c r="AE5649" s="842"/>
      <c r="AF5649" s="929"/>
      <c r="AG5649" s="530"/>
      <c r="AH5649" s="530"/>
      <c r="AI5649" s="641"/>
      <c r="AJ5649" s="537"/>
      <c r="AK5649" s="537"/>
      <c r="AL5649" s="537"/>
      <c r="AM5649" s="537"/>
      <c r="AN5649" s="537"/>
      <c r="AO5649" s="531"/>
      <c r="AP5649" s="140"/>
      <c r="AQ5649" s="140"/>
      <c r="AR5649" s="551"/>
      <c r="AS5649" s="551"/>
      <c r="AT5649" s="531"/>
      <c r="AU5649" s="142"/>
      <c r="AV5649" s="530"/>
      <c r="AW5649" s="842"/>
      <c r="AX5649" s="115"/>
      <c r="AY5649" s="5"/>
      <c r="AZ5649" s="5"/>
      <c r="BA5649" s="335"/>
      <c r="BC5649" s="5"/>
      <c r="BD5649" s="5"/>
      <c r="BE5649" s="335"/>
      <c r="BG5649" s="826"/>
      <c r="BH5649" s="607"/>
    </row>
    <row r="5650" spans="1:60" x14ac:dyDescent="0.25">
      <c r="A5650" s="236"/>
      <c r="B5650" s="248"/>
      <c r="C5650" s="270"/>
      <c r="D5650" s="632"/>
      <c r="E5650" s="294"/>
      <c r="F5650" s="304"/>
      <c r="G5650" s="705"/>
      <c r="H5650" s="896"/>
      <c r="I5650" s="244"/>
      <c r="J5650" s="814"/>
      <c r="K5650" s="523" t="s">
        <v>172</v>
      </c>
      <c r="L5650" s="317">
        <f>L4927+L5056+L5141+L5192+L5232+L5328+L5378+L5403+L5416+L5442+L5472+L5490+L5521+L5550+L5572+L5611+L5629+L5642+L4954+L5019</f>
        <v>223055</v>
      </c>
      <c r="M5650" s="747">
        <f>M4927+M5056+M5141+M5192+M5232+M5328+M5378+M5403+M5416+M5442+M5472+M5490+M5521+M5550+M5572+M5611+M5629+M5642+M4954+M5019</f>
        <v>231094</v>
      </c>
      <c r="N5650" s="851">
        <f>N4927+N5056+N5141+N5192+N5232+N5328+N5378+N5403+N5416+N5442+N5472+N5490+N5521+N5550+N5572+N5611+N5629+N5642+N4954+N5019</f>
        <v>0</v>
      </c>
      <c r="O5650" s="791">
        <f>O4927+O5056+O5141+O5192+O5232+O5328+O5378+O5403+O5416+O5442+O5472+O5490+O5521+O5550+O5572+O5611+O5629+O5642+O4954+O5019</f>
        <v>-223055</v>
      </c>
      <c r="P5650" s="791">
        <f>P4927+P5056+P5141+P5192+P5232+P5328+P5378+P5403+P5416+P5442+P5472+P5490+P5521+P5550+P5572+P5611+P5629+P5642+P4954+P5019</f>
        <v>0</v>
      </c>
      <c r="Q5650" s="786">
        <f>Q4927+Q5056+Q5141+Q5192+Q5232+Q5328+Q5378+Q5403+Q5416+Q5442+Q5472+Q5490+Q5521+Q5550+Q5572+Q5611+Q5629+Q5642+Q4954+Q5019</f>
        <v>0</v>
      </c>
      <c r="R5650" s="650">
        <f>R4927+R5056+R5141+R5192+R5232+R5328+R5378+R5403+R5416+R5442+R5472+R5490+R5521+R5550+R5572+R5611+R5629+R5642+R4954+R5019</f>
        <v>0</v>
      </c>
      <c r="S5650" s="650">
        <f>S4927+S5056+S5141+S5192+S5232+S5328+S5378+S5403+S5416+S5442+S5472+S5490+S5521+S5550+S5572+S5611+S5629+S5642+S4954+S5019</f>
        <v>0</v>
      </c>
      <c r="T5650" s="650">
        <f>T4927+T5056+T5141+T5192+T5232+T5328+T5378+T5403+T5416+T5442+T5472+T5490+T5521+T5550+T5572+T5611+T5629+T5642+T4954+T5019</f>
        <v>0</v>
      </c>
      <c r="U5650" s="650">
        <f>U4927+U5056+U5141+U5192+U5232+U5328+U5378+U5403+U5416+U5442+U5472+U5490+U5521+U5550+U5572+U5611+U5629+U5642+U4954+U5019</f>
        <v>0</v>
      </c>
      <c r="V5650" s="650">
        <f>V4927+V5056+V5141+V5192+V5232+V5328+V5378+V5403+V5416+V5442+V5472+V5490+V5521+V5550+V5572+V5611+V5629+V5642+V4954+V5019</f>
        <v>0</v>
      </c>
      <c r="W5650" s="791"/>
      <c r="X5650" s="650">
        <f>X4927+X5056+X5141+X5192+X5232+X5328+X5378+X5403+X5416+X5442+X5472+X5490+X5521+X5550+X5572+X5611+X5629+X5642+X4954+X5019</f>
        <v>0</v>
      </c>
      <c r="Y5650" s="650">
        <f>Y4927+Y5056+Y5141+Y5192+Y5232+Y5328+Y5378+Y5403+Y5416+Y5442+Y5472+Y5490+Y5521+Y5550+Y5572+Y5611+Y5629+Y5642+Y4954+Y5019</f>
        <v>0</v>
      </c>
      <c r="Z5650" s="650">
        <f>Z4927+Z5056+Z5141+Z5192+Z5232+Z5328+Z5378+Z5403+Z5416+Z5442+Z5472+Z5490+Z5521+Z5550+Z5572+Z5611+Z5629+Z5642+Z4954+Z5019</f>
        <v>0</v>
      </c>
      <c r="AA5650" s="650">
        <f>AA4927+AA5056+AA5141+AA5192+AA5232+AA5328+AA5378+AA5403+AA5416+AA5442+AA5472+AA5490+AA5521+AA5550+AA5572+AA5611+AA5629+AA5642+AA4954+AA5019</f>
        <v>0</v>
      </c>
      <c r="AB5650" s="791"/>
      <c r="AC5650" s="650">
        <f>AC4927+AC5056+AC5141+AC5192+AC5232+AC5328+AC5378+AC5403+AC5416+AC5442+AC5472+AC5490+AC5521+AC5550+AC5572+AC5611+AC5629+AC5642+AC4954+AC5019</f>
        <v>0</v>
      </c>
      <c r="AD5650" s="791">
        <f>AD4927+AD5056+AD5141+AD5192+AD5232+AD5328+AD5378+AD5403+AD5416+AD5442+AD5472+AD5490+AD5521+AD5550+AD5572+AD5611+AD5629+AD5642+AD4954+AD5019</f>
        <v>0</v>
      </c>
      <c r="AE5650" s="852">
        <f>AE4927+AE5056+AE5141+AE5192+AE5232+AE5328+AE5378+AE5403+AE5416+AE5442+AE5472+AE5490+AE5521+AE5550+AE5572+AE5611+AE5629+AE5642+AE4954+AE5019</f>
        <v>0</v>
      </c>
      <c r="AF5650" s="851">
        <f>AF4927+AF5056+AF5141+AF5192+AF5232+AF5328+AF5378+AF5403+AF5416+AF5442+AF5472+AF5490+AF5521+AF5550+AF5572+AF5611+AF5629+AF5642+AF4954+AF5019</f>
        <v>0</v>
      </c>
      <c r="AG5650" s="791">
        <f>AG4927+AG5056+AG5141+AG5192+AG5232+AG5328+AG5378+AG5403+AG5416+AG5442+AG5472+AG5490+AG5521+AG5550+AG5572+AG5611+AG5629+AG5642+AG4954+AG5019</f>
        <v>-231094</v>
      </c>
      <c r="AH5650" s="791">
        <f>AH4927+AH5056+AH5141+AH5192+AH5232+AH5328+AH5378+AH5403+AH5416+AH5442+AH5472+AH5490+AH5521+AH5550+AH5572+AH5611+AH5629+AH5642+AH4954+AH5019</f>
        <v>0</v>
      </c>
      <c r="AI5650" s="786">
        <f>AI4927+AI5056+AI5141+AI5192+AI5232+AI5328+AI5378+AI5403+AI5416+AI5442+AI5472+AI5490+AI5521+AI5550+AI5572+AI5611+AI5629+AI5642+AI4954+AI5019</f>
        <v>0</v>
      </c>
      <c r="AJ5650" s="650">
        <f>AJ4927+AJ5056+AJ5141+AJ5192+AJ5232+AJ5328+AJ5378+AJ5403+AJ5416+AJ5442+AJ5472+AJ5490+AJ5521+AJ5550+AJ5572+AJ5611+AJ5629+AJ5642+AJ4954+AJ5019</f>
        <v>0</v>
      </c>
      <c r="AK5650" s="650">
        <f>AK4927+AK5056+AK5141+AK5192+AK5232+AK5328+AK5378+AK5403+AK5416+AK5442+AK5472+AK5490+AK5521+AK5550+AK5572+AK5611+AK5629+AK5642+AK4954+AK5019</f>
        <v>0</v>
      </c>
      <c r="AL5650" s="650">
        <f>AL4927+AL5056+AL5141+AL5192+AL5232+AL5328+AL5378+AL5403+AL5416+AL5442+AL5472+AL5490+AL5521+AL5550+AL5572+AL5611+AL5629+AL5642+AL4954+AL5019</f>
        <v>0</v>
      </c>
      <c r="AM5650" s="650">
        <f>AM4927+AM5056+AM5141+AM5192+AM5232+AM5328+AM5378+AM5403+AM5416+AM5442+AM5472+AM5490+AM5521+AM5550+AM5572+AM5611+AM5629+AM5642+AM4954+AM5019</f>
        <v>0</v>
      </c>
      <c r="AN5650" s="650">
        <f>AN4927+AN5056+AN5141+AN5192+AN5232+AN5328+AN5378+AN5403+AN5416+AN5442+AN5472+AN5490+AN5521+AN5550+AN5572+AN5611+AN5629+AN5642+AN4954+AN5019</f>
        <v>0</v>
      </c>
      <c r="AO5650" s="791"/>
      <c r="AP5650" s="650">
        <f>AP4927+AP5056+AP5141+AP5192+AP5232+AP5328+AP5378+AP5403+AP5416+AP5442+AP5472+AP5490+AP5521+AP5550+AP5572+AP5611+AP5629+AP5642+AP4954+AP5019</f>
        <v>0</v>
      </c>
      <c r="AQ5650" s="650">
        <f>AQ4927+AQ5056+AQ5141+AQ5192+AQ5232+AQ5328+AQ5378+AQ5403+AQ5416+AQ5442+AQ5472+AQ5490+AQ5521+AQ5550+AQ5572+AQ5611+AQ5629+AQ5642+AQ4954+AQ5019</f>
        <v>0</v>
      </c>
      <c r="AR5650" s="650">
        <f>AR4927+AR5056+AR5141+AR5192+AR5232+AR5328+AR5378+AR5403+AR5416+AR5442+AR5472+AR5490+AR5521+AR5550+AR5572+AR5611+AR5629+AR5642+AR4954+AR5019</f>
        <v>0</v>
      </c>
      <c r="AS5650" s="650">
        <f>AS4927+AS5056+AS5141+AS5192+AS5232+AS5328+AS5378+AS5403+AS5416+AS5442+AS5472+AS5490+AS5521+AS5550+AS5572+AS5611+AS5629+AS5642+AS4954+AS5019</f>
        <v>0</v>
      </c>
      <c r="AT5650" s="791"/>
      <c r="AU5650" s="650">
        <f>AU4927+AU5056+AU5141+AU5192+AU5232+AU5328+AU5378+AU5403+AU5416+AU5442+AU5472+AU5490+AU5521+AU5550+AU5572+AU5611+AU5629+AU5642+AU4954+AU5019</f>
        <v>0</v>
      </c>
      <c r="AV5650" s="791">
        <f>AV4927+AV5056+AV5141+AV5192+AV5232+AV5328+AV5378+AV5403+AV5416+AV5442+AV5472+AV5490+AV5521+AV5550+AV5572+AV5611+AV5629+AV5642+AV4954+AV5019</f>
        <v>0</v>
      </c>
      <c r="AW5650" s="852">
        <f>AW4927+AW5056+AW5141+AW5192+AW5232+AW5328+AW5378+AW5403+AW5416+AW5442+AW5472+AW5490+AW5521+AW5550+AW5572+AW5611+AW5629+AW5642+AW4954+AW5019</f>
        <v>0</v>
      </c>
      <c r="AX5650" s="346">
        <f>AX4927+AX5056+AX5141+AX5192+AX5232+AX5328+AX5378+AX5403+AX5416+AX5442+AX5472+AX5490+AX5521+AX5550+AX5572+AX5611+AX5629+AX5642+AX4954+AX5019</f>
        <v>223055</v>
      </c>
      <c r="AY5650" s="347">
        <f>AY4927+AY5056+AY5141+AY5192+AY5232+AY5328+AY5378+AY5403+AY5416+AY5442+AY5472+AY5490+AY5521+AY5550+AY5572+AY5611+AY5629+AY5642+AY4954+AY5019</f>
        <v>0</v>
      </c>
      <c r="AZ5650" s="348">
        <f>AZ4927+AZ5056+AZ5141+AZ5192+AZ5232+AZ5328+AZ5378+AZ5403+AZ5416+AZ5442+AZ5472+AZ5490+AZ5521+AZ5550+AZ5572+AZ5611+AZ5629+AZ5642+AZ4954+AZ5019</f>
        <v>-223055</v>
      </c>
      <c r="BA5650" s="349" t="e">
        <f>BA4927+BA5056+BA5141+BA5192+BA5232+BA5328+BA5378+BA5403+BA5416+BA5442+BA5472+BA5490+BA5521+BA5550+BA5572+BA5611+BA5629+BA5642+BA4954+BA5019</f>
        <v>#DIV/0!</v>
      </c>
      <c r="BB5650" s="326">
        <f>BB4927+BB5056+BB5141+BB5192+BB5232+BB5328+BB5378+BB5403+BB5416+BB5442+BB5472+BB5490+BB5521+BB5550+BB5572+BB5611+BB5629+BB5642+BB4954+BB5019</f>
        <v>231094</v>
      </c>
      <c r="BC5650" s="347">
        <f>BC4927+BC5056+BC5141+BC5192+BC5232+BC5328+BC5378+BC5403+BC5416+BC5442+BC5472+BC5490+BC5521+BC5550+BC5572+BC5611+BC5629+BC5642+BC4954+BC5019</f>
        <v>0</v>
      </c>
      <c r="BD5650" s="348">
        <f>BD4927+BD5056+BD5141+BD5192+BD5232+BD5328+BD5378+BD5403+BD5416+BD5442+BD5472+BD5490+BD5521+BD5550+BD5572+BD5611+BD5629+BD5642+BD4954+BD5019</f>
        <v>-231094</v>
      </c>
      <c r="BE5650" s="349" t="e">
        <f>BE4927+BE5056+BE5141+BE5192+BE5232+BE5328+BE5378+BE5403+BE5416+BE5442+BE5472+BE5490+BE5521+BE5550+BE5572+BE5611+BE5629+BE5642+BE4954+BE5019</f>
        <v>#DIV/0!</v>
      </c>
      <c r="BG5650" s="826"/>
      <c r="BH5650" s="607"/>
    </row>
    <row r="5651" spans="1:60" x14ac:dyDescent="0.25">
      <c r="A5651" s="222"/>
      <c r="C5651" s="116"/>
      <c r="D5651" s="620"/>
      <c r="F5651" s="117"/>
      <c r="G5651" s="694"/>
      <c r="H5651" s="878"/>
      <c r="I5651" s="397"/>
      <c r="J5651" s="380"/>
      <c r="K5651" s="522" t="s">
        <v>208</v>
      </c>
      <c r="L5651" s="738">
        <f>L4928+L5057+L5142+L5193+L5233+L5329+L5379+L5404+L5417+L5443+L5473+L5491+L5522+L5551+L5573+L5612+L5630+L5643+L4955+L5020</f>
        <v>0</v>
      </c>
      <c r="M5651" s="739">
        <f>M4928+M5057+M5142+M5193+M5233+M5329+M5379+M5404+M5417+M5443+M5473+M5491+M5522+M5551+M5573+M5612+M5630+M5643+M4955+M5020</f>
        <v>0</v>
      </c>
      <c r="N5651" s="822">
        <f>N4928+N5057+N5142+N5193+N5233+N5329+N5379+N5404+N5417+N5443+N5473+N5491+N5522+N5551+N5573+N5612+N5630+N5643+N4955+N5020</f>
        <v>0</v>
      </c>
      <c r="O5651" s="666">
        <f>O4928+O5057+O5142+O5193+O5233+O5329+O5379+O5404+O5417+O5443+O5473+O5491+O5522+O5551+O5573+O5612+O5630+O5643+O4955+O5020</f>
        <v>0</v>
      </c>
      <c r="P5651" s="666">
        <f>P4928+P5057+P5142+P5193+P5233+P5329+P5379+P5404+P5417+P5443+P5473+P5491+P5522+P5551+P5573+P5612+P5630+P5643+P4955+P5020</f>
        <v>0</v>
      </c>
      <c r="Q5651" s="137">
        <f>Q4928+Q5057+Q5142+Q5193+Q5233+Q5329+Q5379+Q5404+Q5417+Q5443+Q5473+Q5491+Q5522+Q5551+Q5573+Q5612+Q5630+Q5643+Q4955+Q5020</f>
        <v>0</v>
      </c>
      <c r="R5651" s="138">
        <f>R4928+R5057+R5142+R5193+R5233+R5329+R5379+R5404+R5417+R5443+R5473+R5491+R5522+R5551+R5573+R5612+R5630+R5643+R4955+R5020</f>
        <v>0</v>
      </c>
      <c r="S5651" s="138">
        <f>S4928+S5057+S5142+S5193+S5233+S5329+S5379+S5404+S5417+S5443+S5473+S5491+S5522+S5551+S5573+S5612+S5630+S5643+S4955+S5020</f>
        <v>0</v>
      </c>
      <c r="T5651" s="138">
        <f>T4928+T5057+T5142+T5193+T5233+T5329+T5379+T5404+T5417+T5443+T5473+T5491+T5522+T5551+T5573+T5612+T5630+T5643+T4955+T5020</f>
        <v>0</v>
      </c>
      <c r="U5651" s="138">
        <f>U4928+U5057+U5142+U5193+U5233+U5329+U5379+U5404+U5417+U5443+U5473+U5491+U5522+U5551+U5573+U5612+U5630+U5643+U4955+U5020</f>
        <v>0</v>
      </c>
      <c r="V5651" s="138">
        <f>V4928+V5057+V5142+V5193+V5233+V5329+V5379+V5404+V5417+V5443+V5473+V5491+V5522+V5551+V5573+V5612+V5630+V5643+V4955+V5020</f>
        <v>0</v>
      </c>
      <c r="W5651" s="666"/>
      <c r="X5651" s="138">
        <f>X4928+X5057+X5142+X5193+X5233+X5329+X5379+X5404+X5417+X5443+X5473+X5491+X5522+X5551+X5573+X5612+X5630+X5643+X4955+X5020</f>
        <v>0</v>
      </c>
      <c r="Y5651" s="138">
        <f>Y4928+Y5057+Y5142+Y5193+Y5233+Y5329+Y5379+Y5404+Y5417+Y5443+Y5473+Y5491+Y5522+Y5551+Y5573+Y5612+Y5630+Y5643+Y4955+Y5020</f>
        <v>0</v>
      </c>
      <c r="Z5651" s="138">
        <f>Z4928+Z5057+Z5142+Z5193+Z5233+Z5329+Z5379+Z5404+Z5417+Z5443+Z5473+Z5491+Z5522+Z5551+Z5573+Z5612+Z5630+Z5643+Z4955+Z5020</f>
        <v>0</v>
      </c>
      <c r="AA5651" s="138">
        <f>AA4928+AA5057+AA5142+AA5193+AA5233+AA5329+AA5379+AA5404+AA5417+AA5443+AA5473+AA5491+AA5522+AA5551+AA5573+AA5612+AA5630+AA5643+AA4955+AA5020</f>
        <v>0</v>
      </c>
      <c r="AB5651" s="666"/>
      <c r="AC5651" s="138">
        <f>AC4928+AC5057+AC5142+AC5193+AC5233+AC5329+AC5379+AC5404+AC5417+AC5443+AC5473+AC5491+AC5522+AC5551+AC5573+AC5612+AC5630+AC5643+AC4955+AC5020</f>
        <v>0</v>
      </c>
      <c r="AD5651" s="666">
        <f>AD4928+AD5057+AD5142+AD5193+AD5233+AD5329+AD5379+AD5404+AD5417+AD5443+AD5473+AD5491+AD5522+AD5551+AD5573+AD5612+AD5630+AD5643+AD4955+AD5020</f>
        <v>0</v>
      </c>
      <c r="AE5651" s="853">
        <f>AE4928+AE5057+AE5142+AE5193+AE5233+AE5329+AE5379+AE5404+AE5417+AE5443+AE5473+AE5491+AE5522+AE5551+AE5573+AE5612+AE5630+AE5643+AE4955+AE5020</f>
        <v>0</v>
      </c>
      <c r="AF5651" s="822">
        <f>AF4928+AF5057+AF5142+AF5193+AF5233+AF5329+AF5379+AF5404+AF5417+AF5443+AF5473+AF5491+AF5522+AF5551+AF5573+AF5612+AF5630+AF5643+AF4955+AF5020</f>
        <v>0</v>
      </c>
      <c r="AG5651" s="666">
        <f>AG4928+AG5057+AG5142+AG5193+AG5233+AG5329+AG5379+AG5404+AG5417+AG5443+AG5473+AG5491+AG5522+AG5551+AG5573+AG5612+AG5630+AG5643+AG4955+AG5020</f>
        <v>0</v>
      </c>
      <c r="AH5651" s="666">
        <f>AH4928+AH5057+AH5142+AH5193+AH5233+AH5329+AH5379+AH5404+AH5417+AH5443+AH5473+AH5491+AH5522+AH5551+AH5573+AH5612+AH5630+AH5643+AH4955+AH5020</f>
        <v>0</v>
      </c>
      <c r="AI5651" s="137">
        <f>AI4928+AI5057+AI5142+AI5193+AI5233+AI5329+AI5379+AI5404+AI5417+AI5443+AI5473+AI5491+AI5522+AI5551+AI5573+AI5612+AI5630+AI5643+AI4955+AI5020</f>
        <v>0</v>
      </c>
      <c r="AJ5651" s="138">
        <f>AJ4928+AJ5057+AJ5142+AJ5193+AJ5233+AJ5329+AJ5379+AJ5404+AJ5417+AJ5443+AJ5473+AJ5491+AJ5522+AJ5551+AJ5573+AJ5612+AJ5630+AJ5643+AJ4955+AJ5020</f>
        <v>0</v>
      </c>
      <c r="AK5651" s="138">
        <f>AK4928+AK5057+AK5142+AK5193+AK5233+AK5329+AK5379+AK5404+AK5417+AK5443+AK5473+AK5491+AK5522+AK5551+AK5573+AK5612+AK5630+AK5643+AK4955+AK5020</f>
        <v>0</v>
      </c>
      <c r="AL5651" s="138">
        <f>AL4928+AL5057+AL5142+AL5193+AL5233+AL5329+AL5379+AL5404+AL5417+AL5443+AL5473+AL5491+AL5522+AL5551+AL5573+AL5612+AL5630+AL5643+AL4955+AL5020</f>
        <v>0</v>
      </c>
      <c r="AM5651" s="138">
        <f>AM4928+AM5057+AM5142+AM5193+AM5233+AM5329+AM5379+AM5404+AM5417+AM5443+AM5473+AM5491+AM5522+AM5551+AM5573+AM5612+AM5630+AM5643+AM4955+AM5020</f>
        <v>0</v>
      </c>
      <c r="AN5651" s="138">
        <f>AN4928+AN5057+AN5142+AN5193+AN5233+AN5329+AN5379+AN5404+AN5417+AN5443+AN5473+AN5491+AN5522+AN5551+AN5573+AN5612+AN5630+AN5643+AN4955+AN5020</f>
        <v>0</v>
      </c>
      <c r="AO5651" s="666"/>
      <c r="AP5651" s="138">
        <f>AP4928+AP5057+AP5142+AP5193+AP5233+AP5329+AP5379+AP5404+AP5417+AP5443+AP5473+AP5491+AP5522+AP5551+AP5573+AP5612+AP5630+AP5643+AP4955+AP5020</f>
        <v>0</v>
      </c>
      <c r="AQ5651" s="138">
        <f>AQ4928+AQ5057+AQ5142+AQ5193+AQ5233+AQ5329+AQ5379+AQ5404+AQ5417+AQ5443+AQ5473+AQ5491+AQ5522+AQ5551+AQ5573+AQ5612+AQ5630+AQ5643+AQ4955+AQ5020</f>
        <v>0</v>
      </c>
      <c r="AR5651" s="138">
        <f>AR4928+AR5057+AR5142+AR5193+AR5233+AR5329+AR5379+AR5404+AR5417+AR5443+AR5473+AR5491+AR5522+AR5551+AR5573+AR5612+AR5630+AR5643+AR4955+AR5020</f>
        <v>0</v>
      </c>
      <c r="AS5651" s="138">
        <f>AS4928+AS5057+AS5142+AS5193+AS5233+AS5329+AS5379+AS5404+AS5417+AS5443+AS5473+AS5491+AS5522+AS5551+AS5573+AS5612+AS5630+AS5643+AS4955+AS5020</f>
        <v>0</v>
      </c>
      <c r="AT5651" s="666"/>
      <c r="AU5651" s="138">
        <f>AU4928+AU5057+AU5142+AU5193+AU5233+AU5329+AU5379+AU5404+AU5417+AU5443+AU5473+AU5491+AU5522+AU5551+AU5573+AU5612+AU5630+AU5643+AU4955+AU5020</f>
        <v>0</v>
      </c>
      <c r="AV5651" s="666">
        <f>AV4928+AV5057+AV5142+AV5193+AV5233+AV5329+AV5379+AV5404+AV5417+AV5443+AV5473+AV5491+AV5522+AV5551+AV5573+AV5612+AV5630+AV5643+AV4955+AV5020</f>
        <v>0</v>
      </c>
      <c r="AW5651" s="853">
        <f>AW4928+AW5057+AW5142+AW5193+AW5233+AW5329+AW5379+AW5404+AW5417+AW5443+AW5473+AW5491+AW5522+AW5551+AW5573+AW5612+AW5630+AW5643+AW4955+AW5020</f>
        <v>0</v>
      </c>
      <c r="AX5651" s="136">
        <f>AX4928+AX5057+AX5142+AX5193+AX5233+AX5329+AX5379+AX5404+AX5417+AX5443+AX5473+AX5491+AX5522+AX5551+AX5573+AX5612+AX5630+AX5643+AX4955+AX5020</f>
        <v>0</v>
      </c>
      <c r="AY5651" s="134">
        <f>AY4928+AY5057+AY5142+AY5193+AY5233+AY5329+AY5379+AY5404+AY5417+AY5443+AY5473+AY5491+AY5522+AY5551+AY5573+AY5612+AY5630+AY5643+AY4955+AY5020</f>
        <v>0</v>
      </c>
      <c r="AZ5651" s="135">
        <f>AZ4928+AZ5057+AZ5142+AZ5193+AZ5233+AZ5329+AZ5379+AZ5404+AZ5417+AZ5443+AZ5473+AZ5491+AZ5522+AZ5551+AZ5573+AZ5612+AZ5630+AZ5643+AZ4955+AZ5020</f>
        <v>0</v>
      </c>
      <c r="BA5651" s="350">
        <f>BA4928+BA5057+BA5142+BA5193+BA5233+BA5329+BA5379+BA5404+BA5417+BA5443+BA5473+BA5491+BA5522+BA5551+BA5573+BA5612+BA5630+BA5643+BA4955+BA5020</f>
        <v>0</v>
      </c>
      <c r="BB5651" s="139">
        <f>BB4928+BB5057+BB5142+BB5193+BB5233+BB5329+BB5379+BB5404+BB5417+BB5443+BB5473+BB5491+BB5522+BB5551+BB5573+BB5612+BB5630+BB5643+BB4955+BB5020</f>
        <v>0</v>
      </c>
      <c r="BC5651" s="134">
        <f>BC4928+BC5057+BC5142+BC5193+BC5233+BC5329+BC5379+BC5404+BC5417+BC5443+BC5473+BC5491+BC5522+BC5551+BC5573+BC5612+BC5630+BC5643+BC4955+BC5020</f>
        <v>0</v>
      </c>
      <c r="BD5651" s="135">
        <f>BD4928+BD5057+BD5142+BD5193+BD5233+BD5329+BD5379+BD5404+BD5417+BD5443+BD5473+BD5491+BD5522+BD5551+BD5573+BD5612+BD5630+BD5643+BD4955+BD5020</f>
        <v>0</v>
      </c>
      <c r="BE5651" s="350">
        <f>BE4928+BE5057+BE5142+BE5193+BE5233+BE5329+BE5379+BE5404+BE5417+BE5443+BE5473+BE5491+BE5522+BE5551+BE5573+BE5612+BE5630+BE5643+BE4955+BE5020</f>
        <v>0</v>
      </c>
      <c r="BG5651" s="826"/>
      <c r="BH5651" s="607"/>
    </row>
    <row r="5652" spans="1:60" x14ac:dyDescent="0.25">
      <c r="A5652" s="222"/>
      <c r="C5652" s="116"/>
      <c r="D5652" s="620"/>
      <c r="F5652" s="117"/>
      <c r="G5652" s="694"/>
      <c r="H5652" s="878"/>
      <c r="I5652" s="397"/>
      <c r="J5652" s="380"/>
      <c r="K5652" s="440" t="s">
        <v>96</v>
      </c>
      <c r="L5652" s="738">
        <f>L4929+L5058+L5143+L5194+L5234+L5330+L5380+L5405+L5418+L5444+L5474+L5492+L5523+L5552+L5574+L5613+L5631+L5644+L4956+L5021</f>
        <v>12498</v>
      </c>
      <c r="M5652" s="739">
        <f>M4929+M5058+M5143+M5194+M5234+M5330+M5380+M5405+M5418+M5444+M5474+M5492+M5523+M5552+M5574+M5613+M5631+M5644+M4956+M5021</f>
        <v>16318</v>
      </c>
      <c r="N5652" s="822">
        <f>N4929+N5058+N5143+N5194+N5234+N5330+N5380+N5405+N5418+N5444+N5474+N5492+N5523+N5552+N5574+N5613+N5631+N5644+N4956+N5021</f>
        <v>0</v>
      </c>
      <c r="O5652" s="666">
        <f>O4929+O5058+O5143+O5194+O5234+O5330+O5380+O5405+O5418+O5444+O5474+O5492+O5523+O5552+O5574+O5613+O5631+O5644+O4956+O5021</f>
        <v>-12498</v>
      </c>
      <c r="P5652" s="666">
        <f>P4929+P5058+P5143+P5194+P5234+P5330+P5380+P5405+P5418+P5444+P5474+P5492+P5523+P5552+P5574+P5613+P5631+P5644+P4956+P5021</f>
        <v>0</v>
      </c>
      <c r="Q5652" s="137">
        <f>Q4929+Q5058+Q5143+Q5194+Q5234+Q5330+Q5380+Q5405+Q5418+Q5444+Q5474+Q5492+Q5523+Q5552+Q5574+Q5613+Q5631+Q5644+Q4956+Q5021</f>
        <v>0</v>
      </c>
      <c r="R5652" s="138">
        <f>R4929+R5058+R5143+R5194+R5234+R5330+R5380+R5405+R5418+R5444+R5474+R5492+R5523+R5552+R5574+R5613+R5631+R5644+R4956+R5021</f>
        <v>0</v>
      </c>
      <c r="S5652" s="138">
        <f>S4929+S5058+S5143+S5194+S5234+S5330+S5380+S5405+S5418+S5444+S5474+S5492+S5523+S5552+S5574+S5613+S5631+S5644+S4956+S5021</f>
        <v>0</v>
      </c>
      <c r="T5652" s="138">
        <f>T4929+T5058+T5143+T5194+T5234+T5330+T5380+T5405+T5418+T5444+T5474+T5492+T5523+T5552+T5574+T5613+T5631+T5644+T4956+T5021</f>
        <v>0</v>
      </c>
      <c r="U5652" s="138">
        <f>U4929+U5058+U5143+U5194+U5234+U5330+U5380+U5405+U5418+U5444+U5474+U5492+U5523+U5552+U5574+U5613+U5631+U5644+U4956+U5021</f>
        <v>0</v>
      </c>
      <c r="V5652" s="138">
        <f>V4929+V5058+V5143+V5194+V5234+V5330+V5380+V5405+V5418+V5444+V5474+V5492+V5523+V5552+V5574+V5613+V5631+V5644+V4956+V5021</f>
        <v>0</v>
      </c>
      <c r="W5652" s="666"/>
      <c r="X5652" s="138">
        <f>X4929+X5058+X5143+X5194+X5234+X5330+X5380+X5405+X5418+X5444+X5474+X5492+X5523+X5552+X5574+X5613+X5631+X5644+X4956+X5021</f>
        <v>0</v>
      </c>
      <c r="Y5652" s="138">
        <f>Y4929+Y5058+Y5143+Y5194+Y5234+Y5330+Y5380+Y5405+Y5418+Y5444+Y5474+Y5492+Y5523+Y5552+Y5574+Y5613+Y5631+Y5644+Y4956+Y5021</f>
        <v>0</v>
      </c>
      <c r="Z5652" s="138">
        <f>Z4929+Z5058+Z5143+Z5194+Z5234+Z5330+Z5380+Z5405+Z5418+Z5444+Z5474+Z5492+Z5523+Z5552+Z5574+Z5613+Z5631+Z5644+Z4956+Z5021</f>
        <v>0</v>
      </c>
      <c r="AA5652" s="138">
        <f>AA4929+AA5058+AA5143+AA5194+AA5234+AA5330+AA5380+AA5405+AA5418+AA5444+AA5474+AA5492+AA5523+AA5552+AA5574+AA5613+AA5631+AA5644+AA4956+AA5021</f>
        <v>0</v>
      </c>
      <c r="AB5652" s="666"/>
      <c r="AC5652" s="138">
        <f>AC4929+AC5058+AC5143+AC5194+AC5234+AC5330+AC5380+AC5405+AC5418+AC5444+AC5474+AC5492+AC5523+AC5552+AC5574+AC5613+AC5631+AC5644+AC4956+AC5021</f>
        <v>0</v>
      </c>
      <c r="AD5652" s="666">
        <f>AD4929+AD5058+AD5143+AD5194+AD5234+AD5330+AD5380+AD5405+AD5418+AD5444+AD5474+AD5492+AD5523+AD5552+AD5574+AD5613+AD5631+AD5644+AD4956+AD5021</f>
        <v>0</v>
      </c>
      <c r="AE5652" s="853">
        <f>AE4929+AE5058+AE5143+AE5194+AE5234+AE5330+AE5380+AE5405+AE5418+AE5444+AE5474+AE5492+AE5523+AE5552+AE5574+AE5613+AE5631+AE5644+AE4956+AE5021</f>
        <v>0</v>
      </c>
      <c r="AF5652" s="822">
        <f>AF4929+AF5058+AF5143+AF5194+AF5234+AF5330+AF5380+AF5405+AF5418+AF5444+AF5474+AF5492+AF5523+AF5552+AF5574+AF5613+AF5631+AF5644+AF4956+AF5021</f>
        <v>0</v>
      </c>
      <c r="AG5652" s="666">
        <f>AG4929+AG5058+AG5143+AG5194+AG5234+AG5330+AG5380+AG5405+AG5418+AG5444+AG5474+AG5492+AG5523+AG5552+AG5574+AG5613+AG5631+AG5644+AG4956+AG5021</f>
        <v>-16318</v>
      </c>
      <c r="AH5652" s="666">
        <f>AH4929+AH5058+AH5143+AH5194+AH5234+AH5330+AH5380+AH5405+AH5418+AH5444+AH5474+AH5492+AH5523+AH5552+AH5574+AH5613+AH5631+AH5644+AH4956+AH5021</f>
        <v>0</v>
      </c>
      <c r="AI5652" s="137">
        <f>AI4929+AI5058+AI5143+AI5194+AI5234+AI5330+AI5380+AI5405+AI5418+AI5444+AI5474+AI5492+AI5523+AI5552+AI5574+AI5613+AI5631+AI5644+AI4956+AI5021</f>
        <v>0</v>
      </c>
      <c r="AJ5652" s="138">
        <f>AJ4929+AJ5058+AJ5143+AJ5194+AJ5234+AJ5330+AJ5380+AJ5405+AJ5418+AJ5444+AJ5474+AJ5492+AJ5523+AJ5552+AJ5574+AJ5613+AJ5631+AJ5644+AJ4956+AJ5021</f>
        <v>0</v>
      </c>
      <c r="AK5652" s="138">
        <f>AK4929+AK5058+AK5143+AK5194+AK5234+AK5330+AK5380+AK5405+AK5418+AK5444+AK5474+AK5492+AK5523+AK5552+AK5574+AK5613+AK5631+AK5644+AK4956+AK5021</f>
        <v>0</v>
      </c>
      <c r="AL5652" s="138">
        <f>AL4929+AL5058+AL5143+AL5194+AL5234+AL5330+AL5380+AL5405+AL5418+AL5444+AL5474+AL5492+AL5523+AL5552+AL5574+AL5613+AL5631+AL5644+AL4956+AL5021</f>
        <v>0</v>
      </c>
      <c r="AM5652" s="138">
        <f>AM4929+AM5058+AM5143+AM5194+AM5234+AM5330+AM5380+AM5405+AM5418+AM5444+AM5474+AM5492+AM5523+AM5552+AM5574+AM5613+AM5631+AM5644+AM4956+AM5021</f>
        <v>0</v>
      </c>
      <c r="AN5652" s="138">
        <f>AN4929+AN5058+AN5143+AN5194+AN5234+AN5330+AN5380+AN5405+AN5418+AN5444+AN5474+AN5492+AN5523+AN5552+AN5574+AN5613+AN5631+AN5644+AN4956+AN5021</f>
        <v>0</v>
      </c>
      <c r="AO5652" s="666"/>
      <c r="AP5652" s="138">
        <f>AP4929+AP5058+AP5143+AP5194+AP5234+AP5330+AP5380+AP5405+AP5418+AP5444+AP5474+AP5492+AP5523+AP5552+AP5574+AP5613+AP5631+AP5644+AP4956+AP5021</f>
        <v>0</v>
      </c>
      <c r="AQ5652" s="138">
        <f>AQ4929+AQ5058+AQ5143+AQ5194+AQ5234+AQ5330+AQ5380+AQ5405+AQ5418+AQ5444+AQ5474+AQ5492+AQ5523+AQ5552+AQ5574+AQ5613+AQ5631+AQ5644+AQ4956+AQ5021</f>
        <v>0</v>
      </c>
      <c r="AR5652" s="138">
        <f>AR4929+AR5058+AR5143+AR5194+AR5234+AR5330+AR5380+AR5405+AR5418+AR5444+AR5474+AR5492+AR5523+AR5552+AR5574+AR5613+AR5631+AR5644+AR4956+AR5021</f>
        <v>0</v>
      </c>
      <c r="AS5652" s="138">
        <f>AS4929+AS5058+AS5143+AS5194+AS5234+AS5330+AS5380+AS5405+AS5418+AS5444+AS5474+AS5492+AS5523+AS5552+AS5574+AS5613+AS5631+AS5644+AS4956+AS5021</f>
        <v>0</v>
      </c>
      <c r="AT5652" s="666"/>
      <c r="AU5652" s="138">
        <f>AU4929+AU5058+AU5143+AU5194+AU5234+AU5330+AU5380+AU5405+AU5418+AU5444+AU5474+AU5492+AU5523+AU5552+AU5574+AU5613+AU5631+AU5644+AU4956+AU5021</f>
        <v>0</v>
      </c>
      <c r="AV5652" s="666">
        <f>AV4929+AV5058+AV5143+AV5194+AV5234+AV5330+AV5380+AV5405+AV5418+AV5444+AV5474+AV5492+AV5523+AV5552+AV5574+AV5613+AV5631+AV5644+AV4956+AV5021</f>
        <v>0</v>
      </c>
      <c r="AW5652" s="853">
        <f>AW4929+AW5058+AW5143+AW5194+AW5234+AW5330+AW5380+AW5405+AW5418+AW5444+AW5474+AW5492+AW5523+AW5552+AW5574+AW5613+AW5631+AW5644+AW4956+AW5021</f>
        <v>0</v>
      </c>
      <c r="AX5652" s="136">
        <f>AX4929+AX5058+AX5143+AX5194+AX5234+AX5330+AX5380+AX5405+AX5418+AX5444+AX5474+AX5492+AX5523+AX5552+AX5574+AX5613+AX5631+AX5644+AX4956+AX5021</f>
        <v>12498</v>
      </c>
      <c r="AY5652" s="134">
        <f>AY4929+AY5058+AY5143+AY5194+AY5234+AY5330+AY5380+AY5405+AY5418+AY5444+AY5474+AY5492+AY5523+AY5552+AY5574+AY5613+AY5631+AY5644+AY4956+AY5021</f>
        <v>0</v>
      </c>
      <c r="AZ5652" s="135">
        <f>AZ4929+AZ5058+AZ5143+AZ5194+AZ5234+AZ5330+AZ5380+AZ5405+AZ5418+AZ5444+AZ5474+AZ5492+AZ5523+AZ5552+AZ5574+AZ5613+AZ5631+AZ5644+AZ4956+AZ5021</f>
        <v>-12498</v>
      </c>
      <c r="BA5652" s="350">
        <f>BA4929+BA5058+BA5143+BA5194+BA5234+BA5330+BA5380+BA5405+BA5418+BA5444+BA5474+BA5492+BA5523+BA5552+BA5574+BA5613+BA5631+BA5644+BA4956+BA5021</f>
        <v>-5</v>
      </c>
      <c r="BB5652" s="139">
        <f>BB4929+BB5058+BB5143+BB5194+BB5234+BB5330+BB5380+BB5405+BB5418+BB5444+BB5474+BB5492+BB5523+BB5552+BB5574+BB5613+BB5631+BB5644+BB4956+BB5021</f>
        <v>16318</v>
      </c>
      <c r="BC5652" s="134">
        <f>BC4929+BC5058+BC5143+BC5194+BC5234+BC5330+BC5380+BC5405+BC5418+BC5444+BC5474+BC5492+BC5523+BC5552+BC5574+BC5613+BC5631+BC5644+BC4956+BC5021</f>
        <v>0</v>
      </c>
      <c r="BD5652" s="135">
        <f>BD4929+BD5058+BD5143+BD5194+BD5234+BD5330+BD5380+BD5405+BD5418+BD5444+BD5474+BD5492+BD5523+BD5552+BD5574+BD5613+BD5631+BD5644+BD4956+BD5021</f>
        <v>-16318</v>
      </c>
      <c r="BE5652" s="350">
        <f>BE4929+BE5058+BE5143+BE5194+BE5234+BE5330+BE5380+BE5405+BE5418+BE5444+BE5474+BE5492+BE5523+BE5552+BE5574+BE5613+BE5631+BE5644+BE4956+BE5021</f>
        <v>-5</v>
      </c>
      <c r="BG5652" s="826"/>
      <c r="BH5652" s="607"/>
    </row>
    <row r="5653" spans="1:60" x14ac:dyDescent="0.25">
      <c r="A5653" s="222"/>
      <c r="C5653" s="116"/>
      <c r="D5653" s="620"/>
      <c r="F5653" s="117"/>
      <c r="G5653" s="694"/>
      <c r="H5653" s="878"/>
      <c r="I5653" s="397"/>
      <c r="J5653" s="380"/>
      <c r="K5653" s="440" t="s">
        <v>209</v>
      </c>
      <c r="L5653" s="738">
        <f>L4930+L5059+L5144+L5195+L5235+L5331+L5381+L5406+L5419+L5445+L5475+L5493+L5524+L5553+L5575+L5614+L5632+L5645+L4957+L5022</f>
        <v>3585</v>
      </c>
      <c r="M5653" s="739">
        <f>M4930+M5059+M5144+M5195+M5235+M5331+M5381+M5406+M5419+M5445+M5475+M5493+M5524+M5553+M5575+M5614+M5632+M5645+M4957+M5022</f>
        <v>3585</v>
      </c>
      <c r="N5653" s="822">
        <f>N4930+N5059+N5144+N5195+N5235+N5331+N5381+N5406+N5419+N5445+N5475+N5493+N5524+N5553+N5575+N5614+N5632+N5645+N4957+N5022</f>
        <v>0</v>
      </c>
      <c r="O5653" s="666">
        <f>O4930+O5059+O5144+O5195+O5235+O5331+O5381+O5406+O5419+O5445+O5475+O5493+O5524+O5553+O5575+O5614+O5632+O5645+O4957+O5022</f>
        <v>-3585</v>
      </c>
      <c r="P5653" s="666">
        <f>P4930+P5059+P5144+P5195+P5235+P5331+P5381+P5406+P5419+P5445+P5475+P5493+P5524+P5553+P5575+P5614+P5632+P5645+P4957+P5022</f>
        <v>0</v>
      </c>
      <c r="Q5653" s="137">
        <f>Q4930+Q5059+Q5144+Q5195+Q5235+Q5331+Q5381+Q5406+Q5419+Q5445+Q5475+Q5493+Q5524+Q5553+Q5575+Q5614+Q5632+Q5645+Q4957+Q5022</f>
        <v>0</v>
      </c>
      <c r="R5653" s="138">
        <f>R4930+R5059+R5144+R5195+R5235+R5331+R5381+R5406+R5419+R5445+R5475+R5493+R5524+R5553+R5575+R5614+R5632+R5645+R4957+R5022</f>
        <v>0</v>
      </c>
      <c r="S5653" s="138">
        <f>S4930+S5059+S5144+S5195+S5235+S5331+S5381+S5406+S5419+S5445+S5475+S5493+S5524+S5553+S5575+S5614+S5632+S5645+S4957+S5022</f>
        <v>0</v>
      </c>
      <c r="T5653" s="138">
        <f>T4930+T5059+T5144+T5195+T5235+T5331+T5381+T5406+T5419+T5445+T5475+T5493+T5524+T5553+T5575+T5614+T5632+T5645+T4957+T5022</f>
        <v>0</v>
      </c>
      <c r="U5653" s="138">
        <f>U4930+U5059+U5144+U5195+U5235+U5331+U5381+U5406+U5419+U5445+U5475+U5493+U5524+U5553+U5575+U5614+U5632+U5645+U4957+U5022</f>
        <v>0</v>
      </c>
      <c r="V5653" s="138">
        <f>V4930+V5059+V5144+V5195+V5235+V5331+V5381+V5406+V5419+V5445+V5475+V5493+V5524+V5553+V5575+V5614+V5632+V5645+V4957+V5022</f>
        <v>0</v>
      </c>
      <c r="W5653" s="666"/>
      <c r="X5653" s="138">
        <f>X4930+X5059+X5144+X5195+X5235+X5331+X5381+X5406+X5419+X5445+X5475+X5493+X5524+X5553+X5575+X5614+X5632+X5645+X4957+X5022</f>
        <v>0</v>
      </c>
      <c r="Y5653" s="138">
        <f>Y4930+Y5059+Y5144+Y5195+Y5235+Y5331+Y5381+Y5406+Y5419+Y5445+Y5475+Y5493+Y5524+Y5553+Y5575+Y5614+Y5632+Y5645+Y4957+Y5022</f>
        <v>0</v>
      </c>
      <c r="Z5653" s="138">
        <f>Z4930+Z5059+Z5144+Z5195+Z5235+Z5331+Z5381+Z5406+Z5419+Z5445+Z5475+Z5493+Z5524+Z5553+Z5575+Z5614+Z5632+Z5645+Z4957+Z5022</f>
        <v>0</v>
      </c>
      <c r="AA5653" s="138">
        <f>AA4930+AA5059+AA5144+AA5195+AA5235+AA5331+AA5381+AA5406+AA5419+AA5445+AA5475+AA5493+AA5524+AA5553+AA5575+AA5614+AA5632+AA5645+AA4957+AA5022</f>
        <v>0</v>
      </c>
      <c r="AB5653" s="666"/>
      <c r="AC5653" s="138">
        <f>AC4930+AC5059+AC5144+AC5195+AC5235+AC5331+AC5381+AC5406+AC5419+AC5445+AC5475+AC5493+AC5524+AC5553+AC5575+AC5614+AC5632+AC5645+AC4957+AC5022</f>
        <v>0</v>
      </c>
      <c r="AD5653" s="666">
        <f>AD4930+AD5059+AD5144+AD5195+AD5235+AD5331+AD5381+AD5406+AD5419+AD5445+AD5475+AD5493+AD5524+AD5553+AD5575+AD5614+AD5632+AD5645+AD4957+AD5022</f>
        <v>0</v>
      </c>
      <c r="AE5653" s="853">
        <f>AE4930+AE5059+AE5144+AE5195+AE5235+AE5331+AE5381+AE5406+AE5419+AE5445+AE5475+AE5493+AE5524+AE5553+AE5575+AE5614+AE5632+AE5645+AE4957+AE5022</f>
        <v>0</v>
      </c>
      <c r="AF5653" s="822">
        <f>AF4930+AF5059+AF5144+AF5195+AF5235+AF5331+AF5381+AF5406+AF5419+AF5445+AF5475+AF5493+AF5524+AF5553+AF5575+AF5614+AF5632+AF5645+AF4957+AF5022</f>
        <v>0</v>
      </c>
      <c r="AG5653" s="666">
        <f>AG4930+AG5059+AG5144+AG5195+AG5235+AG5331+AG5381+AG5406+AG5419+AG5445+AG5475+AG5493+AG5524+AG5553+AG5575+AG5614+AG5632+AG5645+AG4957+AG5022</f>
        <v>-3585</v>
      </c>
      <c r="AH5653" s="666">
        <f>AH4930+AH5059+AH5144+AH5195+AH5235+AH5331+AH5381+AH5406+AH5419+AH5445+AH5475+AH5493+AH5524+AH5553+AH5575+AH5614+AH5632+AH5645+AH4957+AH5022</f>
        <v>0</v>
      </c>
      <c r="AI5653" s="137">
        <f>AI4930+AI5059+AI5144+AI5195+AI5235+AI5331+AI5381+AI5406+AI5419+AI5445+AI5475+AI5493+AI5524+AI5553+AI5575+AI5614+AI5632+AI5645+AI4957+AI5022</f>
        <v>0</v>
      </c>
      <c r="AJ5653" s="138">
        <f>AJ4930+AJ5059+AJ5144+AJ5195+AJ5235+AJ5331+AJ5381+AJ5406+AJ5419+AJ5445+AJ5475+AJ5493+AJ5524+AJ5553+AJ5575+AJ5614+AJ5632+AJ5645+AJ4957+AJ5022</f>
        <v>0</v>
      </c>
      <c r="AK5653" s="138">
        <f>AK4930+AK5059+AK5144+AK5195+AK5235+AK5331+AK5381+AK5406+AK5419+AK5445+AK5475+AK5493+AK5524+AK5553+AK5575+AK5614+AK5632+AK5645+AK4957+AK5022</f>
        <v>0</v>
      </c>
      <c r="AL5653" s="138">
        <f>AL4930+AL5059+AL5144+AL5195+AL5235+AL5331+AL5381+AL5406+AL5419+AL5445+AL5475+AL5493+AL5524+AL5553+AL5575+AL5614+AL5632+AL5645+AL4957+AL5022</f>
        <v>0</v>
      </c>
      <c r="AM5653" s="138">
        <f>AM4930+AM5059+AM5144+AM5195+AM5235+AM5331+AM5381+AM5406+AM5419+AM5445+AM5475+AM5493+AM5524+AM5553+AM5575+AM5614+AM5632+AM5645+AM4957+AM5022</f>
        <v>0</v>
      </c>
      <c r="AN5653" s="138">
        <f>AN4930+AN5059+AN5144+AN5195+AN5235+AN5331+AN5381+AN5406+AN5419+AN5445+AN5475+AN5493+AN5524+AN5553+AN5575+AN5614+AN5632+AN5645+AN4957+AN5022</f>
        <v>0</v>
      </c>
      <c r="AO5653" s="666"/>
      <c r="AP5653" s="138">
        <f>AP4930+AP5059+AP5144+AP5195+AP5235+AP5331+AP5381+AP5406+AP5419+AP5445+AP5475+AP5493+AP5524+AP5553+AP5575+AP5614+AP5632+AP5645+AP4957+AP5022</f>
        <v>0</v>
      </c>
      <c r="AQ5653" s="138">
        <f>AQ4930+AQ5059+AQ5144+AQ5195+AQ5235+AQ5331+AQ5381+AQ5406+AQ5419+AQ5445+AQ5475+AQ5493+AQ5524+AQ5553+AQ5575+AQ5614+AQ5632+AQ5645+AQ4957+AQ5022</f>
        <v>0</v>
      </c>
      <c r="AR5653" s="138">
        <f>AR4930+AR5059+AR5144+AR5195+AR5235+AR5331+AR5381+AR5406+AR5419+AR5445+AR5475+AR5493+AR5524+AR5553+AR5575+AR5614+AR5632+AR5645+AR4957+AR5022</f>
        <v>0</v>
      </c>
      <c r="AS5653" s="138">
        <f>AS4930+AS5059+AS5144+AS5195+AS5235+AS5331+AS5381+AS5406+AS5419+AS5445+AS5475+AS5493+AS5524+AS5553+AS5575+AS5614+AS5632+AS5645+AS4957+AS5022</f>
        <v>0</v>
      </c>
      <c r="AT5653" s="666"/>
      <c r="AU5653" s="138">
        <f>AU4930+AU5059+AU5144+AU5195+AU5235+AU5331+AU5381+AU5406+AU5419+AU5445+AU5475+AU5493+AU5524+AU5553+AU5575+AU5614+AU5632+AU5645+AU4957+AU5022</f>
        <v>0</v>
      </c>
      <c r="AV5653" s="666">
        <f>AV4930+AV5059+AV5144+AV5195+AV5235+AV5331+AV5381+AV5406+AV5419+AV5445+AV5475+AV5493+AV5524+AV5553+AV5575+AV5614+AV5632+AV5645+AV4957+AV5022</f>
        <v>0</v>
      </c>
      <c r="AW5653" s="853">
        <f>AW4930+AW5059+AW5144+AW5195+AW5235+AW5331+AW5381+AW5406+AW5419+AW5445+AW5475+AW5493+AW5524+AW5553+AW5575+AW5614+AW5632+AW5645+AW4957+AW5022</f>
        <v>0</v>
      </c>
      <c r="AX5653" s="136">
        <f>AX4930+AX5059+AX5144+AX5195+AX5235+AX5331+AX5381+AX5406+AX5419+AX5445+AX5475+AX5493+AX5524+AX5553+AX5575+AX5614+AX5632+AX5645+AX4957+AX5022</f>
        <v>3585</v>
      </c>
      <c r="AY5653" s="134">
        <f>AY4930+AY5059+AY5144+AY5195+AY5235+AY5331+AY5381+AY5406+AY5419+AY5445+AY5475+AY5493+AY5524+AY5553+AY5575+AY5614+AY5632+AY5645+AY4957+AY5022</f>
        <v>0</v>
      </c>
      <c r="AZ5653" s="135">
        <f>AZ4930+AZ5059+AZ5144+AZ5195+AZ5235+AZ5331+AZ5381+AZ5406+AZ5419+AZ5445+AZ5475+AZ5493+AZ5524+AZ5553+AZ5575+AZ5614+AZ5632+AZ5645+AZ4957+AZ5022</f>
        <v>-3585</v>
      </c>
      <c r="BA5653" s="350" t="e">
        <f>BA4930+BA5059+BA5144+BA5195+BA5235+BA5331+BA5381+BA5406+BA5419+BA5445+BA5475+BA5493+BA5524+BA5553+BA5575+BA5614+BA5632+BA5645+BA4957+BA5022</f>
        <v>#DIV/0!</v>
      </c>
      <c r="BB5653" s="139">
        <f>BB4930+BB5059+BB5144+BB5195+BB5235+BB5331+BB5381+BB5406+BB5419+BB5445+BB5475+BB5493+BB5524+BB5553+BB5575+BB5614+BB5632+BB5645+BB4957+BB5022</f>
        <v>3585</v>
      </c>
      <c r="BC5653" s="134">
        <f>BC4930+BC5059+BC5144+BC5195+BC5235+BC5331+BC5381+BC5406+BC5419+BC5445+BC5475+BC5493+BC5524+BC5553+BC5575+BC5614+BC5632+BC5645+BC4957+BC5022</f>
        <v>0</v>
      </c>
      <c r="BD5653" s="135">
        <f>BD4930+BD5059+BD5144+BD5195+BD5235+BD5331+BD5381+BD5406+BD5419+BD5445+BD5475+BD5493+BD5524+BD5553+BD5575+BD5614+BD5632+BD5645+BD4957+BD5022</f>
        <v>-3585</v>
      </c>
      <c r="BE5653" s="350" t="e">
        <f>BE4930+BE5059+BE5144+BE5195+BE5235+BE5331+BE5381+BE5406+BE5419+BE5445+BE5475+BE5493+BE5524+BE5553+BE5575+BE5614+BE5632+BE5645+BE4957+BE5022</f>
        <v>#DIV/0!</v>
      </c>
      <c r="BG5653" s="826"/>
      <c r="BH5653" s="607"/>
    </row>
    <row r="5654" spans="1:60" x14ac:dyDescent="0.25">
      <c r="A5654" s="222"/>
      <c r="C5654" s="116"/>
      <c r="D5654" s="620"/>
      <c r="F5654" s="117"/>
      <c r="G5654" s="694"/>
      <c r="H5654" s="878"/>
      <c r="I5654" s="397"/>
      <c r="J5654" s="380"/>
      <c r="K5654" s="441" t="s">
        <v>210</v>
      </c>
      <c r="L5654" s="738">
        <f>L4931+L5060+L5145+L5196+L5236+L5332+L5382+L5407+L5420+L5446+L5476+L5494+L5525+L5554+L5576+L5615+L5633+L5646+L4958+L5023</f>
        <v>15575</v>
      </c>
      <c r="M5654" s="739">
        <f>M4931+M5060+M5145+M5196+M5236+M5332+M5382+M5407+M5420+M5446+M5476+M5494+M5525+M5554+M5576+M5615+M5633+M5646+M4958+M5023</f>
        <v>17764</v>
      </c>
      <c r="N5654" s="822">
        <f>N4931+N5060+N5145+N5196+N5236+N5332+N5382+N5407+N5420+N5446+N5476+N5494+N5525+N5554+N5576+N5615+N5633+N5646+N4958+N5023</f>
        <v>0</v>
      </c>
      <c r="O5654" s="666">
        <f>O4931+O5060+O5145+O5196+O5236+O5332+O5382+O5407+O5420+O5446+O5476+O5494+O5525+O5554+O5576+O5615+O5633+O5646+O4958+O5023</f>
        <v>-15575</v>
      </c>
      <c r="P5654" s="666">
        <f>P4931+P5060+P5145+P5196+P5236+P5332+P5382+P5407+P5420+P5446+P5476+P5494+P5525+P5554+P5576+P5615+P5633+P5646+P4958+P5023</f>
        <v>0</v>
      </c>
      <c r="Q5654" s="137">
        <f>Q4931+Q5060+Q5145+Q5196+Q5236+Q5332+Q5382+Q5407+Q5420+Q5446+Q5476+Q5494+Q5525+Q5554+Q5576+Q5615+Q5633+Q5646+Q4958+Q5023</f>
        <v>0</v>
      </c>
      <c r="R5654" s="138">
        <f>R4931+R5060+R5145+R5196+R5236+R5332+R5382+R5407+R5420+R5446+R5476+R5494+R5525+R5554+R5576+R5615+R5633+R5646+R4958+R5023</f>
        <v>0</v>
      </c>
      <c r="S5654" s="138">
        <f>S4931+S5060+S5145+S5196+S5236+S5332+S5382+S5407+S5420+S5446+S5476+S5494+S5525+S5554+S5576+S5615+S5633+S5646+S4958+S5023</f>
        <v>0</v>
      </c>
      <c r="T5654" s="138">
        <f>T4931+T5060+T5145+T5196+T5236+T5332+T5382+T5407+T5420+T5446+T5476+T5494+T5525+T5554+T5576+T5615+T5633+T5646+T4958+T5023</f>
        <v>0</v>
      </c>
      <c r="U5654" s="138">
        <f>U4931+U5060+U5145+U5196+U5236+U5332+U5382+U5407+U5420+U5446+U5476+U5494+U5525+U5554+U5576+U5615+U5633+U5646+U4958+U5023</f>
        <v>0</v>
      </c>
      <c r="V5654" s="138">
        <f>V4931+V5060+V5145+V5196+V5236+V5332+V5382+V5407+V5420+V5446+V5476+V5494+V5525+V5554+V5576+V5615+V5633+V5646+V4958+V5023</f>
        <v>0</v>
      </c>
      <c r="W5654" s="666"/>
      <c r="X5654" s="138">
        <f>X4931+X5060+X5145+X5196+X5236+X5332+X5382+X5407+X5420+X5446+X5476+X5494+X5525+X5554+X5576+X5615+X5633+X5646+X4958+X5023</f>
        <v>0</v>
      </c>
      <c r="Y5654" s="138">
        <f>Y4931+Y5060+Y5145+Y5196+Y5236+Y5332+Y5382+Y5407+Y5420+Y5446+Y5476+Y5494+Y5525+Y5554+Y5576+Y5615+Y5633+Y5646+Y4958+Y5023</f>
        <v>0</v>
      </c>
      <c r="Z5654" s="138">
        <f>Z4931+Z5060+Z5145+Z5196+Z5236+Z5332+Z5382+Z5407+Z5420+Z5446+Z5476+Z5494+Z5525+Z5554+Z5576+Z5615+Z5633+Z5646+Z4958+Z5023</f>
        <v>0</v>
      </c>
      <c r="AA5654" s="138">
        <f>AA4931+AA5060+AA5145+AA5196+AA5236+AA5332+AA5382+AA5407+AA5420+AA5446+AA5476+AA5494+AA5525+AA5554+AA5576+AA5615+AA5633+AA5646+AA4958+AA5023</f>
        <v>0</v>
      </c>
      <c r="AB5654" s="666"/>
      <c r="AC5654" s="138">
        <f>AC4931+AC5060+AC5145+AC5196+AC5236+AC5332+AC5382+AC5407+AC5420+AC5446+AC5476+AC5494+AC5525+AC5554+AC5576+AC5615+AC5633+AC5646+AC4958+AC5023</f>
        <v>0</v>
      </c>
      <c r="AD5654" s="666">
        <f>AD4931+AD5060+AD5145+AD5196+AD5236+AD5332+AD5382+AD5407+AD5420+AD5446+AD5476+AD5494+AD5525+AD5554+AD5576+AD5615+AD5633+AD5646+AD4958+AD5023</f>
        <v>0</v>
      </c>
      <c r="AE5654" s="853">
        <f>AE4931+AE5060+AE5145+AE5196+AE5236+AE5332+AE5382+AE5407+AE5420+AE5446+AE5476+AE5494+AE5525+AE5554+AE5576+AE5615+AE5633+AE5646+AE4958+AE5023</f>
        <v>0</v>
      </c>
      <c r="AF5654" s="822">
        <f>AF4931+AF5060+AF5145+AF5196+AF5236+AF5332+AF5382+AF5407+AF5420+AF5446+AF5476+AF5494+AF5525+AF5554+AF5576+AF5615+AF5633+AF5646+AF4958+AF5023</f>
        <v>0</v>
      </c>
      <c r="AG5654" s="666">
        <f>AG4931+AG5060+AG5145+AG5196+AG5236+AG5332+AG5382+AG5407+AG5420+AG5446+AG5476+AG5494+AG5525+AG5554+AG5576+AG5615+AG5633+AG5646+AG4958+AG5023</f>
        <v>-17764</v>
      </c>
      <c r="AH5654" s="666">
        <f>AH4931+AH5060+AH5145+AH5196+AH5236+AH5332+AH5382+AH5407+AH5420+AH5446+AH5476+AH5494+AH5525+AH5554+AH5576+AH5615+AH5633+AH5646+AH4958+AH5023</f>
        <v>0</v>
      </c>
      <c r="AI5654" s="137">
        <f>AI4931+AI5060+AI5145+AI5196+AI5236+AI5332+AI5382+AI5407+AI5420+AI5446+AI5476+AI5494+AI5525+AI5554+AI5576+AI5615+AI5633+AI5646+AI4958+AI5023</f>
        <v>0</v>
      </c>
      <c r="AJ5654" s="138">
        <f>AJ4931+AJ5060+AJ5145+AJ5196+AJ5236+AJ5332+AJ5382+AJ5407+AJ5420+AJ5446+AJ5476+AJ5494+AJ5525+AJ5554+AJ5576+AJ5615+AJ5633+AJ5646+AJ4958+AJ5023</f>
        <v>0</v>
      </c>
      <c r="AK5654" s="138">
        <f>AK4931+AK5060+AK5145+AK5196+AK5236+AK5332+AK5382+AK5407+AK5420+AK5446+AK5476+AK5494+AK5525+AK5554+AK5576+AK5615+AK5633+AK5646+AK4958+AK5023</f>
        <v>0</v>
      </c>
      <c r="AL5654" s="138">
        <f>AL4931+AL5060+AL5145+AL5196+AL5236+AL5332+AL5382+AL5407+AL5420+AL5446+AL5476+AL5494+AL5525+AL5554+AL5576+AL5615+AL5633+AL5646+AL4958+AL5023</f>
        <v>0</v>
      </c>
      <c r="AM5654" s="138">
        <f>AM4931+AM5060+AM5145+AM5196+AM5236+AM5332+AM5382+AM5407+AM5420+AM5446+AM5476+AM5494+AM5525+AM5554+AM5576+AM5615+AM5633+AM5646+AM4958+AM5023</f>
        <v>0</v>
      </c>
      <c r="AN5654" s="138">
        <f>AN4931+AN5060+AN5145+AN5196+AN5236+AN5332+AN5382+AN5407+AN5420+AN5446+AN5476+AN5494+AN5525+AN5554+AN5576+AN5615+AN5633+AN5646+AN4958+AN5023</f>
        <v>0</v>
      </c>
      <c r="AO5654" s="666"/>
      <c r="AP5654" s="138">
        <f>AP4931+AP5060+AP5145+AP5196+AP5236+AP5332+AP5382+AP5407+AP5420+AP5446+AP5476+AP5494+AP5525+AP5554+AP5576+AP5615+AP5633+AP5646+AP4958+AP5023</f>
        <v>0</v>
      </c>
      <c r="AQ5654" s="138">
        <f>AQ4931+AQ5060+AQ5145+AQ5196+AQ5236+AQ5332+AQ5382+AQ5407+AQ5420+AQ5446+AQ5476+AQ5494+AQ5525+AQ5554+AQ5576+AQ5615+AQ5633+AQ5646+AQ4958+AQ5023</f>
        <v>0</v>
      </c>
      <c r="AR5654" s="138">
        <f>AR4931+AR5060+AR5145+AR5196+AR5236+AR5332+AR5382+AR5407+AR5420+AR5446+AR5476+AR5494+AR5525+AR5554+AR5576+AR5615+AR5633+AR5646+AR4958+AR5023</f>
        <v>0</v>
      </c>
      <c r="AS5654" s="138">
        <f>AS4931+AS5060+AS5145+AS5196+AS5236+AS5332+AS5382+AS5407+AS5420+AS5446+AS5476+AS5494+AS5525+AS5554+AS5576+AS5615+AS5633+AS5646+AS4958+AS5023</f>
        <v>0</v>
      </c>
      <c r="AT5654" s="666"/>
      <c r="AU5654" s="138">
        <f>AU4931+AU5060+AU5145+AU5196+AU5236+AU5332+AU5382+AU5407+AU5420+AU5446+AU5476+AU5494+AU5525+AU5554+AU5576+AU5615+AU5633+AU5646+AU4958+AU5023</f>
        <v>0</v>
      </c>
      <c r="AV5654" s="666">
        <f>AV4931+AV5060+AV5145+AV5196+AV5236+AV5332+AV5382+AV5407+AV5420+AV5446+AV5476+AV5494+AV5525+AV5554+AV5576+AV5615+AV5633+AV5646+AV4958+AV5023</f>
        <v>0</v>
      </c>
      <c r="AW5654" s="853">
        <f>AW4931+AW5060+AW5145+AW5196+AW5236+AW5332+AW5382+AW5407+AW5420+AW5446+AW5476+AW5494+AW5525+AW5554+AW5576+AW5615+AW5633+AW5646+AW4958+AW5023</f>
        <v>0</v>
      </c>
      <c r="AX5654" s="136">
        <f>AX4931+AX5060+AX5145+AX5196+AX5236+AX5332+AX5382+AX5407+AX5420+AX5446+AX5476+AX5494+AX5525+AX5554+AX5576+AX5615+AX5633+AX5646+AX4958+AX5023</f>
        <v>15575</v>
      </c>
      <c r="AY5654" s="134">
        <f>AY4931+AY5060+AY5145+AY5196+AY5236+AY5332+AY5382+AY5407+AY5420+AY5446+AY5476+AY5494+AY5525+AY5554+AY5576+AY5615+AY5633+AY5646+AY4958+AY5023</f>
        <v>0</v>
      </c>
      <c r="AZ5654" s="135">
        <f>AZ4931+AZ5060+AZ5145+AZ5196+AZ5236+AZ5332+AZ5382+AZ5407+AZ5420+AZ5446+AZ5476+AZ5494+AZ5525+AZ5554+AZ5576+AZ5615+AZ5633+AZ5646+AZ4958+AZ5023</f>
        <v>-15575</v>
      </c>
      <c r="BA5654" s="350">
        <f>BA4931+BA5060+BA5145+BA5196+BA5236+BA5332+BA5382+BA5407+BA5420+BA5446+BA5476+BA5494+BA5525+BA5554+BA5576+BA5615+BA5633+BA5646+BA4958+BA5023</f>
        <v>-7</v>
      </c>
      <c r="BB5654" s="139">
        <f>BB4931+BB5060+BB5145+BB5196+BB5236+BB5332+BB5382+BB5407+BB5420+BB5446+BB5476+BB5494+BB5525+BB5554+BB5576+BB5615+BB5633+BB5646+BB4958+BB5023</f>
        <v>17764</v>
      </c>
      <c r="BC5654" s="134">
        <f>BC4931+BC5060+BC5145+BC5196+BC5236+BC5332+BC5382+BC5407+BC5420+BC5446+BC5476+BC5494+BC5525+BC5554+BC5576+BC5615+BC5633+BC5646+BC4958+BC5023</f>
        <v>0</v>
      </c>
      <c r="BD5654" s="135">
        <f>BD4931+BD5060+BD5145+BD5196+BD5236+BD5332+BD5382+BD5407+BD5420+BD5446+BD5476+BD5494+BD5525+BD5554+BD5576+BD5615+BD5633+BD5646+BD4958+BD5023</f>
        <v>-17764</v>
      </c>
      <c r="BE5654" s="350">
        <f>BE4931+BE5060+BE5145+BE5196+BE5236+BE5332+BE5382+BE5407+BE5420+BE5446+BE5476+BE5494+BE5525+BE5554+BE5576+BE5615+BE5633+BE5646+BE4958+BE5023</f>
        <v>-7</v>
      </c>
      <c r="BG5654" s="826"/>
      <c r="BH5654" s="607"/>
    </row>
    <row r="5655" spans="1:60" x14ac:dyDescent="0.25">
      <c r="A5655" s="222"/>
      <c r="C5655" s="116"/>
      <c r="D5655" s="620"/>
      <c r="F5655" s="117"/>
      <c r="G5655" s="694"/>
      <c r="H5655" s="878"/>
      <c r="I5655" s="397"/>
      <c r="J5655" s="380"/>
      <c r="K5655" s="440" t="s">
        <v>53</v>
      </c>
      <c r="L5655" s="738">
        <f>L4932+L5061+L5146+L5197+L5237+L5333+L5383+L5408+L5421+L5447+L5477+L5495+L5526+L5555+L5577+L5616+L5634+L5647+L4959+L5024</f>
        <v>0</v>
      </c>
      <c r="M5655" s="739">
        <f>M4932+M5061+M5146+M5197+M5237+M5333+M5383+M5408+M5421+M5447+M5477+M5495+M5526+M5555+M5577+M5616+M5634+M5647+M4959+M5024</f>
        <v>0</v>
      </c>
      <c r="N5655" s="822">
        <f>N4932+N5061+N5146+N5197+N5237+N5333+N5383+N5408+N5421+N5447+N5477+N5495+N5526+N5555+N5577+N5616+N5634+N5647+N4959+N5024</f>
        <v>0</v>
      </c>
      <c r="O5655" s="666">
        <f>O4932+O5061+O5146+O5197+O5237+O5333+O5383+O5408+O5421+O5447+O5477+O5495+O5526+O5555+O5577+O5616+O5634+O5647+O4959+O5024</f>
        <v>0</v>
      </c>
      <c r="P5655" s="666">
        <f>P4932+P5061+P5146+P5197+P5237+P5333+P5383+P5408+P5421+P5447+P5477+P5495+P5526+P5555+P5577+P5616+P5634+P5647+P4959+P5024</f>
        <v>0</v>
      </c>
      <c r="Q5655" s="137">
        <f>Q4932+Q5061+Q5146+Q5197+Q5237+Q5333+Q5383+Q5408+Q5421+Q5447+Q5477+Q5495+Q5526+Q5555+Q5577+Q5616+Q5634+Q5647+Q4959+Q5024</f>
        <v>0</v>
      </c>
      <c r="R5655" s="138">
        <f>R4932+R5061+R5146+R5197+R5237+R5333+R5383+R5408+R5421+R5447+R5477+R5495+R5526+R5555+R5577+R5616+R5634+R5647+R4959+R5024</f>
        <v>0</v>
      </c>
      <c r="S5655" s="138">
        <f>S4932+S5061+S5146+S5197+S5237+S5333+S5383+S5408+S5421+S5447+S5477+S5495+S5526+S5555+S5577+S5616+S5634+S5647+S4959+S5024</f>
        <v>0</v>
      </c>
      <c r="T5655" s="138">
        <f>T4932+T5061+T5146+T5197+T5237+T5333+T5383+T5408+T5421+T5447+T5477+T5495+T5526+T5555+T5577+T5616+T5634+T5647+T4959+T5024</f>
        <v>0</v>
      </c>
      <c r="U5655" s="138">
        <f>U4932+U5061+U5146+U5197+U5237+U5333+U5383+U5408+U5421+U5447+U5477+U5495+U5526+U5555+U5577+U5616+U5634+U5647+U4959+U5024</f>
        <v>0</v>
      </c>
      <c r="V5655" s="138">
        <f>V4932+V5061+V5146+V5197+V5237+V5333+V5383+V5408+V5421+V5447+V5477+V5495+V5526+V5555+V5577+V5616+V5634+V5647+V4959+V5024</f>
        <v>0</v>
      </c>
      <c r="W5655" s="666"/>
      <c r="X5655" s="138">
        <f>X4932+X5061+X5146+X5197+X5237+X5333+X5383+X5408+X5421+X5447+X5477+X5495+X5526+X5555+X5577+X5616+X5634+X5647+X4959+X5024</f>
        <v>0</v>
      </c>
      <c r="Y5655" s="138">
        <f>Y4932+Y5061+Y5146+Y5197+Y5237+Y5333+Y5383+Y5408+Y5421+Y5447+Y5477+Y5495+Y5526+Y5555+Y5577+Y5616+Y5634+Y5647+Y4959+Y5024</f>
        <v>0</v>
      </c>
      <c r="Z5655" s="138">
        <f>Z4932+Z5061+Z5146+Z5197+Z5237+Z5333+Z5383+Z5408+Z5421+Z5447+Z5477+Z5495+Z5526+Z5555+Z5577+Z5616+Z5634+Z5647+Z4959+Z5024</f>
        <v>0</v>
      </c>
      <c r="AA5655" s="138">
        <f>AA4932+AA5061+AA5146+AA5197+AA5237+AA5333+AA5383+AA5408+AA5421+AA5447+AA5477+AA5495+AA5526+AA5555+AA5577+AA5616+AA5634+AA5647+AA4959+AA5024</f>
        <v>0</v>
      </c>
      <c r="AB5655" s="666"/>
      <c r="AC5655" s="138">
        <f>AC4932+AC5061+AC5146+AC5197+AC5237+AC5333+AC5383+AC5408+AC5421+AC5447+AC5477+AC5495+AC5526+AC5555+AC5577+AC5616+AC5634+AC5647+AC4959+AC5024</f>
        <v>0</v>
      </c>
      <c r="AD5655" s="666">
        <f>AD4932+AD5061+AD5146+AD5197+AD5237+AD5333+AD5383+AD5408+AD5421+AD5447+AD5477+AD5495+AD5526+AD5555+AD5577+AD5616+AD5634+AD5647+AD4959+AD5024</f>
        <v>0</v>
      </c>
      <c r="AE5655" s="853">
        <f>AE4932+AE5061+AE5146+AE5197+AE5237+AE5333+AE5383+AE5408+AE5421+AE5447+AE5477+AE5495+AE5526+AE5555+AE5577+AE5616+AE5634+AE5647+AE4959+AE5024</f>
        <v>0</v>
      </c>
      <c r="AF5655" s="822">
        <f>AF4932+AF5061+AF5146+AF5197+AF5237+AF5333+AF5383+AF5408+AF5421+AF5447+AF5477+AF5495+AF5526+AF5555+AF5577+AF5616+AF5634+AF5647+AF4959+AF5024</f>
        <v>0</v>
      </c>
      <c r="AG5655" s="666">
        <f>AG4932+AG5061+AG5146+AG5197+AG5237+AG5333+AG5383+AG5408+AG5421+AG5447+AG5477+AG5495+AG5526+AG5555+AG5577+AG5616+AG5634+AG5647+AG4959+AG5024</f>
        <v>0</v>
      </c>
      <c r="AH5655" s="666">
        <f>AH4932+AH5061+AH5146+AH5197+AH5237+AH5333+AH5383+AH5408+AH5421+AH5447+AH5477+AH5495+AH5526+AH5555+AH5577+AH5616+AH5634+AH5647+AH4959+AH5024</f>
        <v>0</v>
      </c>
      <c r="AI5655" s="137">
        <f>AI4932+AI5061+AI5146+AI5197+AI5237+AI5333+AI5383+AI5408+AI5421+AI5447+AI5477+AI5495+AI5526+AI5555+AI5577+AI5616+AI5634+AI5647+AI4959+AI5024</f>
        <v>0</v>
      </c>
      <c r="AJ5655" s="138">
        <f>AJ4932+AJ5061+AJ5146+AJ5197+AJ5237+AJ5333+AJ5383+AJ5408+AJ5421+AJ5447+AJ5477+AJ5495+AJ5526+AJ5555+AJ5577+AJ5616+AJ5634+AJ5647+AJ4959+AJ5024</f>
        <v>0</v>
      </c>
      <c r="AK5655" s="138">
        <f>AK4932+AK5061+AK5146+AK5197+AK5237+AK5333+AK5383+AK5408+AK5421+AK5447+AK5477+AK5495+AK5526+AK5555+AK5577+AK5616+AK5634+AK5647+AK4959+AK5024</f>
        <v>0</v>
      </c>
      <c r="AL5655" s="138">
        <f>AL4932+AL5061+AL5146+AL5197+AL5237+AL5333+AL5383+AL5408+AL5421+AL5447+AL5477+AL5495+AL5526+AL5555+AL5577+AL5616+AL5634+AL5647+AL4959+AL5024</f>
        <v>0</v>
      </c>
      <c r="AM5655" s="138">
        <f>AM4932+AM5061+AM5146+AM5197+AM5237+AM5333+AM5383+AM5408+AM5421+AM5447+AM5477+AM5495+AM5526+AM5555+AM5577+AM5616+AM5634+AM5647+AM4959+AM5024</f>
        <v>0</v>
      </c>
      <c r="AN5655" s="138">
        <f>AN4932+AN5061+AN5146+AN5197+AN5237+AN5333+AN5383+AN5408+AN5421+AN5447+AN5477+AN5495+AN5526+AN5555+AN5577+AN5616+AN5634+AN5647+AN4959+AN5024</f>
        <v>0</v>
      </c>
      <c r="AO5655" s="666"/>
      <c r="AP5655" s="138">
        <f>AP4932+AP5061+AP5146+AP5197+AP5237+AP5333+AP5383+AP5408+AP5421+AP5447+AP5477+AP5495+AP5526+AP5555+AP5577+AP5616+AP5634+AP5647+AP4959+AP5024</f>
        <v>0</v>
      </c>
      <c r="AQ5655" s="138">
        <f>AQ4932+AQ5061+AQ5146+AQ5197+AQ5237+AQ5333+AQ5383+AQ5408+AQ5421+AQ5447+AQ5477+AQ5495+AQ5526+AQ5555+AQ5577+AQ5616+AQ5634+AQ5647+AQ4959+AQ5024</f>
        <v>0</v>
      </c>
      <c r="AR5655" s="138">
        <f>AR4932+AR5061+AR5146+AR5197+AR5237+AR5333+AR5383+AR5408+AR5421+AR5447+AR5477+AR5495+AR5526+AR5555+AR5577+AR5616+AR5634+AR5647+AR4959+AR5024</f>
        <v>0</v>
      </c>
      <c r="AS5655" s="138">
        <f>AS4932+AS5061+AS5146+AS5197+AS5237+AS5333+AS5383+AS5408+AS5421+AS5447+AS5477+AS5495+AS5526+AS5555+AS5577+AS5616+AS5634+AS5647+AS4959+AS5024</f>
        <v>0</v>
      </c>
      <c r="AT5655" s="666"/>
      <c r="AU5655" s="138">
        <f>AU4932+AU5061+AU5146+AU5197+AU5237+AU5333+AU5383+AU5408+AU5421+AU5447+AU5477+AU5495+AU5526+AU5555+AU5577+AU5616+AU5634+AU5647+AU4959+AU5024</f>
        <v>0</v>
      </c>
      <c r="AV5655" s="666">
        <f>AV4932+AV5061+AV5146+AV5197+AV5237+AV5333+AV5383+AV5408+AV5421+AV5447+AV5477+AV5495+AV5526+AV5555+AV5577+AV5616+AV5634+AV5647+AV4959+AV5024</f>
        <v>0</v>
      </c>
      <c r="AW5655" s="853">
        <f>AW4932+AW5061+AW5146+AW5197+AW5237+AW5333+AW5383+AW5408+AW5421+AW5447+AW5477+AW5495+AW5526+AW5555+AW5577+AW5616+AW5634+AW5647+AW4959+AW5024</f>
        <v>0</v>
      </c>
      <c r="AX5655" s="136">
        <f>AX4932+AX5061+AX5146+AX5197+AX5237+AX5333+AX5383+AX5408+AX5421+AX5447+AX5477+AX5495+AX5526+AX5555+AX5577+AX5616+AX5634+AX5647+AX4959+AX5024</f>
        <v>0</v>
      </c>
      <c r="AY5655" s="134">
        <f>AY4932+AY5061+AY5146+AY5197+AY5237+AY5333+AY5383+AY5408+AY5421+AY5447+AY5477+AY5495+AY5526+AY5555+AY5577+AY5616+AY5634+AY5647+AY4959+AY5024</f>
        <v>0</v>
      </c>
      <c r="AZ5655" s="135">
        <f>AZ4932+AZ5061+AZ5146+AZ5197+AZ5237+AZ5333+AZ5383+AZ5408+AZ5421+AZ5447+AZ5477+AZ5495+AZ5526+AZ5555+AZ5577+AZ5616+AZ5634+AZ5647+AZ4959+AZ5024</f>
        <v>0</v>
      </c>
      <c r="BA5655" s="350" t="e">
        <f>BA4932+BA5061+BA5146+BA5197+BA5237+BA5333+BA5383+BA5408+BA5421+BA5447+BA5477+BA5495+BA5526+BA5555+BA5577+BA5616+BA5634+BA5647+BA4959+BA5024</f>
        <v>#DIV/0!</v>
      </c>
      <c r="BB5655" s="139">
        <f>BB4932+BB5061+BB5146+BB5197+BB5237+BB5333+BB5383+BB5408+BB5421+BB5447+BB5477+BB5495+BB5526+BB5555+BB5577+BB5616+BB5634+BB5647+BB4959+BB5024</f>
        <v>0</v>
      </c>
      <c r="BC5655" s="134">
        <f>BC4932+BC5061+BC5146+BC5197+BC5237+BC5333+BC5383+BC5408+BC5421+BC5447+BC5477+BC5495+BC5526+BC5555+BC5577+BC5616+BC5634+BC5647+BC4959+BC5024</f>
        <v>0</v>
      </c>
      <c r="BD5655" s="135">
        <f>BD4932+BD5061+BD5146+BD5197+BD5237+BD5333+BD5383+BD5408+BD5421+BD5447+BD5477+BD5495+BD5526+BD5555+BD5577+BD5616+BD5634+BD5647+BD4959+BD5024</f>
        <v>0</v>
      </c>
      <c r="BE5655" s="350" t="e">
        <f>BE4932+BE5061+BE5146+BE5197+BE5237+BE5333+BE5383+BE5408+BE5421+BE5447+BE5477+BE5495+BE5526+BE5555+BE5577+BE5616+BE5634+BE5647+BE4959+BE5024</f>
        <v>#DIV/0!</v>
      </c>
      <c r="BG5655" s="826"/>
      <c r="BH5655" s="607"/>
    </row>
    <row r="5656" spans="1:60" x14ac:dyDescent="0.25">
      <c r="A5656" s="222"/>
      <c r="C5656" s="116"/>
      <c r="D5656" s="620"/>
      <c r="F5656" s="117"/>
      <c r="G5656" s="694"/>
      <c r="H5656" s="878"/>
      <c r="I5656" s="397"/>
      <c r="J5656" s="380"/>
      <c r="K5656" s="441" t="s">
        <v>211</v>
      </c>
      <c r="L5656" s="738">
        <f t="shared" ref="L5656:P5656" si="8323">L5650-L5653</f>
        <v>219470</v>
      </c>
      <c r="M5656" s="739">
        <f t="shared" si="8323"/>
        <v>227509</v>
      </c>
      <c r="N5656" s="822">
        <f t="shared" si="8323"/>
        <v>0</v>
      </c>
      <c r="O5656" s="666">
        <f t="shared" si="8323"/>
        <v>-219470</v>
      </c>
      <c r="P5656" s="666">
        <f t="shared" si="8323"/>
        <v>0</v>
      </c>
      <c r="Q5656" s="137">
        <f t="shared" ref="Q5656:AA5656" si="8324">Q5650-Q5653</f>
        <v>0</v>
      </c>
      <c r="R5656" s="138">
        <f t="shared" si="8324"/>
        <v>0</v>
      </c>
      <c r="S5656" s="138">
        <f t="shared" si="8324"/>
        <v>0</v>
      </c>
      <c r="T5656" s="138">
        <f t="shared" si="8324"/>
        <v>0</v>
      </c>
      <c r="U5656" s="138">
        <f t="shared" si="8324"/>
        <v>0</v>
      </c>
      <c r="V5656" s="138">
        <f t="shared" si="8324"/>
        <v>0</v>
      </c>
      <c r="W5656" s="666"/>
      <c r="X5656" s="138">
        <f t="shared" si="8324"/>
        <v>0</v>
      </c>
      <c r="Y5656" s="138">
        <f t="shared" si="8324"/>
        <v>0</v>
      </c>
      <c r="Z5656" s="138">
        <f t="shared" si="8324"/>
        <v>0</v>
      </c>
      <c r="AA5656" s="138">
        <f t="shared" si="8324"/>
        <v>0</v>
      </c>
      <c r="AB5656" s="666"/>
      <c r="AC5656" s="138">
        <f t="shared" ref="AC5656" si="8325">AC5650-AC5653</f>
        <v>0</v>
      </c>
      <c r="AD5656" s="666">
        <f>AD5650-AD5653</f>
        <v>0</v>
      </c>
      <c r="AE5656" s="853">
        <f>AE5650-AE5653</f>
        <v>0</v>
      </c>
      <c r="AF5656" s="822">
        <f t="shared" ref="AF5656:AH5656" si="8326">AF5650-AF5653</f>
        <v>0</v>
      </c>
      <c r="AG5656" s="666">
        <f t="shared" si="8326"/>
        <v>-227509</v>
      </c>
      <c r="AH5656" s="666">
        <f t="shared" si="8326"/>
        <v>0</v>
      </c>
      <c r="AI5656" s="137">
        <f t="shared" ref="AI5656:AS5656" si="8327">AI5650-AI5653</f>
        <v>0</v>
      </c>
      <c r="AJ5656" s="138">
        <f t="shared" si="8327"/>
        <v>0</v>
      </c>
      <c r="AK5656" s="138">
        <f t="shared" si="8327"/>
        <v>0</v>
      </c>
      <c r="AL5656" s="138">
        <f t="shared" si="8327"/>
        <v>0</v>
      </c>
      <c r="AM5656" s="138">
        <f t="shared" si="8327"/>
        <v>0</v>
      </c>
      <c r="AN5656" s="138">
        <f t="shared" si="8327"/>
        <v>0</v>
      </c>
      <c r="AO5656" s="666"/>
      <c r="AP5656" s="138">
        <f t="shared" si="8327"/>
        <v>0</v>
      </c>
      <c r="AQ5656" s="138">
        <f t="shared" si="8327"/>
        <v>0</v>
      </c>
      <c r="AR5656" s="138">
        <f t="shared" si="8327"/>
        <v>0</v>
      </c>
      <c r="AS5656" s="138">
        <f t="shared" si="8327"/>
        <v>0</v>
      </c>
      <c r="AT5656" s="666"/>
      <c r="AU5656" s="138">
        <f t="shared" ref="AU5656:BE5656" si="8328">AU5650-AU5653</f>
        <v>0</v>
      </c>
      <c r="AV5656" s="666">
        <f t="shared" ref="AV5656" si="8329">AV5650-AV5653</f>
        <v>0</v>
      </c>
      <c r="AW5656" s="853">
        <f t="shared" si="8328"/>
        <v>0</v>
      </c>
      <c r="AX5656" s="136">
        <f t="shared" si="8328"/>
        <v>219470</v>
      </c>
      <c r="AY5656" s="134">
        <f t="shared" si="8328"/>
        <v>0</v>
      </c>
      <c r="AZ5656" s="135">
        <f t="shared" si="8328"/>
        <v>-219470</v>
      </c>
      <c r="BA5656" s="350" t="e">
        <f t="shared" si="8328"/>
        <v>#DIV/0!</v>
      </c>
      <c r="BB5656" s="139">
        <f t="shared" si="8328"/>
        <v>227509</v>
      </c>
      <c r="BC5656" s="134">
        <f t="shared" si="8328"/>
        <v>0</v>
      </c>
      <c r="BD5656" s="135">
        <f t="shared" si="8328"/>
        <v>-227509</v>
      </c>
      <c r="BE5656" s="350" t="e">
        <f t="shared" si="8328"/>
        <v>#DIV/0!</v>
      </c>
      <c r="BG5656" s="826"/>
      <c r="BH5656" s="607"/>
    </row>
    <row r="5657" spans="1:60" x14ac:dyDescent="0.25">
      <c r="A5657" s="222"/>
      <c r="C5657" s="116"/>
      <c r="D5657" s="620"/>
      <c r="F5657" s="117"/>
      <c r="G5657" s="694"/>
      <c r="H5657" s="878"/>
      <c r="I5657" s="397"/>
      <c r="J5657" s="380"/>
      <c r="K5657" s="429"/>
      <c r="L5657" s="782"/>
      <c r="M5657" s="783"/>
      <c r="N5657" s="847"/>
      <c r="O5657" s="125"/>
      <c r="P5657" s="125"/>
      <c r="Q5657" s="639"/>
      <c r="R5657" s="126"/>
      <c r="S5657" s="126"/>
      <c r="T5657" s="126"/>
      <c r="U5657" s="126"/>
      <c r="V5657" s="126"/>
      <c r="W5657" s="125"/>
      <c r="X5657" s="125"/>
      <c r="Y5657" s="125"/>
      <c r="Z5657" s="125"/>
      <c r="AA5657" s="125"/>
      <c r="AB5657" s="125"/>
      <c r="AC5657" s="126"/>
      <c r="AD5657" s="125"/>
      <c r="AE5657" s="848"/>
      <c r="AF5657" s="847"/>
      <c r="AG5657" s="125"/>
      <c r="AH5657" s="125"/>
      <c r="AI5657" s="639"/>
      <c r="AJ5657" s="126"/>
      <c r="AK5657" s="126"/>
      <c r="AL5657" s="126"/>
      <c r="AM5657" s="126"/>
      <c r="AN5657" s="126"/>
      <c r="AO5657" s="125"/>
      <c r="AP5657" s="125"/>
      <c r="AQ5657" s="125"/>
      <c r="AR5657" s="125"/>
      <c r="AS5657" s="125"/>
      <c r="AT5657" s="125"/>
      <c r="AU5657" s="126"/>
      <c r="AV5657" s="125"/>
      <c r="AW5657" s="848"/>
      <c r="AX5657" s="124"/>
      <c r="AY5657" s="6"/>
      <c r="AZ5657" s="26"/>
      <c r="BA5657" s="341"/>
      <c r="BB5657" s="311"/>
      <c r="BC5657" s="6"/>
      <c r="BD5657" s="26"/>
      <c r="BE5657" s="341"/>
      <c r="BG5657" s="826"/>
      <c r="BH5657" s="607"/>
    </row>
    <row r="5658" spans="1:60" x14ac:dyDescent="0.25">
      <c r="A5658" s="222"/>
      <c r="C5658" s="116"/>
      <c r="D5658" s="620"/>
      <c r="F5658" s="117"/>
      <c r="G5658" s="694"/>
      <c r="H5658" s="878"/>
      <c r="I5658" s="397"/>
      <c r="J5658" s="380"/>
      <c r="K5658" s="429"/>
      <c r="L5658" s="782"/>
      <c r="M5658" s="783"/>
      <c r="N5658" s="847"/>
      <c r="O5658" s="125"/>
      <c r="P5658" s="125"/>
      <c r="Q5658" s="639"/>
      <c r="R5658" s="126"/>
      <c r="S5658" s="126"/>
      <c r="T5658" s="126"/>
      <c r="U5658" s="126"/>
      <c r="V5658" s="126"/>
      <c r="W5658" s="125"/>
      <c r="X5658" s="125"/>
      <c r="Y5658" s="125"/>
      <c r="Z5658" s="125"/>
      <c r="AA5658" s="125"/>
      <c r="AB5658" s="125"/>
      <c r="AC5658" s="126"/>
      <c r="AD5658" s="125"/>
      <c r="AE5658" s="848"/>
      <c r="AF5658" s="847"/>
      <c r="AG5658" s="125"/>
      <c r="AH5658" s="125"/>
      <c r="AI5658" s="639"/>
      <c r="AJ5658" s="126"/>
      <c r="AK5658" s="126"/>
      <c r="AL5658" s="126"/>
      <c r="AM5658" s="126"/>
      <c r="AN5658" s="126"/>
      <c r="AO5658" s="125"/>
      <c r="AP5658" s="125"/>
      <c r="AQ5658" s="125"/>
      <c r="AR5658" s="125"/>
      <c r="AS5658" s="125"/>
      <c r="AT5658" s="125"/>
      <c r="AU5658" s="126"/>
      <c r="AV5658" s="125"/>
      <c r="AW5658" s="848"/>
      <c r="AX5658" s="124"/>
      <c r="AY5658" s="6"/>
      <c r="AZ5658" s="26"/>
      <c r="BA5658" s="341"/>
      <c r="BB5658" s="311"/>
      <c r="BC5658" s="6"/>
      <c r="BD5658" s="26"/>
      <c r="BE5658" s="341"/>
      <c r="BG5658" s="826"/>
      <c r="BH5658" s="607"/>
    </row>
    <row r="5659" spans="1:60" x14ac:dyDescent="0.25">
      <c r="A5659" s="515"/>
      <c r="B5659" s="516"/>
      <c r="C5659" s="517"/>
      <c r="D5659" s="633"/>
      <c r="E5659" s="516"/>
      <c r="F5659" s="518"/>
      <c r="G5659" s="707"/>
      <c r="H5659" s="898"/>
      <c r="I5659" s="576"/>
      <c r="J5659" s="576"/>
      <c r="K5659" s="492" t="s">
        <v>3</v>
      </c>
      <c r="L5659" s="151">
        <f>L4215+L3725+L2357+L4091+L3037+L4896+L1451+L5650</f>
        <v>21016449</v>
      </c>
      <c r="M5659" s="784">
        <f>M4215+M3725+M2357+M4091+M3037+M4896+M1451+M5650</f>
        <v>22029416</v>
      </c>
      <c r="N5659" s="151">
        <f>N4215+N3725+N2357+N4091+N3037+N4896+N1451+N5650</f>
        <v>0</v>
      </c>
      <c r="O5659" s="663">
        <f>O4215+O3725+O2357+O4091+O3037+O4896+O1451+O5650</f>
        <v>-21016449</v>
      </c>
      <c r="P5659" s="663">
        <f>P4215+P3725+P2357+P4091+P3037+P4896+P1451+P5650</f>
        <v>0</v>
      </c>
      <c r="Q5659" s="152">
        <f>Q4215+Q3725+Q2357+Q4091+Q3037+Q4896+Q1451+Q5650</f>
        <v>0</v>
      </c>
      <c r="R5659" s="153">
        <f>R4215+R3725+R2357+R4091+R3037+R4896+R1451+R5650</f>
        <v>0</v>
      </c>
      <c r="S5659" s="153">
        <f>S4215+S3725+S2357+S4091+S3037+S4896+S1451+S5650</f>
        <v>0</v>
      </c>
      <c r="T5659" s="153">
        <f>T4215+T3725+T2357+T4091+T3037+T4896+T1451+T5650</f>
        <v>0</v>
      </c>
      <c r="U5659" s="153">
        <f>U4215+U3725+U2357+U4091+U3037+U4896+U1451+U5650</f>
        <v>0</v>
      </c>
      <c r="V5659" s="153">
        <f>V4215+V3725+V2357+V4091+V3037+V4896+V1451+V5650</f>
        <v>0</v>
      </c>
      <c r="W5659" s="663"/>
      <c r="X5659" s="153">
        <f>X4215+X3725+X2357+X4091+X3037+X4896+X1451+X5650</f>
        <v>0</v>
      </c>
      <c r="Y5659" s="153">
        <f>Y4215+Y3725+Y2357+Y4091+Y3037+Y4896+Y1451+Y5650</f>
        <v>0</v>
      </c>
      <c r="Z5659" s="153">
        <f>Z4215+Z3725+Z2357+Z4091+Z3037+Z4896+Z1451+Z5650</f>
        <v>0</v>
      </c>
      <c r="AA5659" s="153">
        <f>AA4215+AA3725+AA2357+AA4091+AA3037+AA4896+AA1451+AA5650</f>
        <v>0</v>
      </c>
      <c r="AB5659" s="663"/>
      <c r="AC5659" s="153">
        <f>AC4215+AC3725+AC2357+AC4091+AC3037+AC4896+AC1451+AC5650</f>
        <v>0</v>
      </c>
      <c r="AD5659" s="663">
        <f>AD4215+AD3725+AD2357+AD4091+AD3037+AD4896+AD1451+AD5650</f>
        <v>0</v>
      </c>
      <c r="AE5659" s="858">
        <f>AE4215+AE3725+AE2357+AE4091+AE3037+AE4896+AE1451+AE5650</f>
        <v>0</v>
      </c>
      <c r="AF5659" s="151">
        <f>AF4215+AF3725+AF2357+AF4091+AF3037+AF4896+AF1451+AF5650</f>
        <v>0</v>
      </c>
      <c r="AG5659" s="663">
        <f>AG4215+AG3725+AG2357+AG4091+AG3037+AG4896+AG1451+AG5650</f>
        <v>-22029416</v>
      </c>
      <c r="AH5659" s="663">
        <f>AH4215+AH3725+AH2357+AH4091+AH3037+AH4896+AH1451+AH5650</f>
        <v>0</v>
      </c>
      <c r="AI5659" s="152">
        <f>AI4215+AI3725+AI2357+AI4091+AI3037+AI4896+AI1451+AI5650</f>
        <v>0</v>
      </c>
      <c r="AJ5659" s="153">
        <f>AJ4215+AJ3725+AJ2357+AJ4091+AJ3037+AJ4896+AJ1451+AJ5650</f>
        <v>0</v>
      </c>
      <c r="AK5659" s="153">
        <f>AK4215+AK3725+AK2357+AK4091+AK3037+AK4896+AK1451+AK5650</f>
        <v>0</v>
      </c>
      <c r="AL5659" s="153">
        <f>AL4215+AL3725+AL2357+AL4091+AL3037+AL4896+AL1451+AL5650</f>
        <v>0</v>
      </c>
      <c r="AM5659" s="153">
        <f>AM4215+AM3725+AM2357+AM4091+AM3037+AM4896+AM1451+AM5650</f>
        <v>0</v>
      </c>
      <c r="AN5659" s="153">
        <f>AN4215+AN3725+AN2357+AN4091+AN3037+AN4896+AN1451+AN5650</f>
        <v>0</v>
      </c>
      <c r="AO5659" s="663"/>
      <c r="AP5659" s="153">
        <f>AP4215+AP3725+AP2357+AP4091+AP3037+AP4896+AP1451+AP5650</f>
        <v>0</v>
      </c>
      <c r="AQ5659" s="153">
        <f>AQ4215+AQ3725+AQ2357+AQ4091+AQ3037+AQ4896+AQ1451+AQ5650</f>
        <v>0</v>
      </c>
      <c r="AR5659" s="153">
        <f>AR4215+AR3725+AR2357+AR4091+AR3037+AR4896+AR1451+AR5650</f>
        <v>0</v>
      </c>
      <c r="AS5659" s="153">
        <f>AS4215+AS3725+AS2357+AS4091+AS3037+AS4896+AS1451+AS5650</f>
        <v>0</v>
      </c>
      <c r="AT5659" s="663"/>
      <c r="AU5659" s="153">
        <f>AU4215+AU3725+AU2357+AU4091+AU3037+AU4896+AU1451+AU5650</f>
        <v>0</v>
      </c>
      <c r="AV5659" s="663">
        <f>AV4215+AV3725+AV2357+AV4091+AV3037+AV4896+AV1451+AV5650</f>
        <v>0</v>
      </c>
      <c r="AW5659" s="858">
        <f>AW4215+AW3725+AW2357+AW4091+AW3037+AW4896+AW1451+AW5650</f>
        <v>0</v>
      </c>
      <c r="AX5659" s="154">
        <f>AX4215+AX3725+AX2357+AX4091+AX3037+AX4896+AX1451+AX5650</f>
        <v>21016449</v>
      </c>
      <c r="AY5659" s="155">
        <f>AY4215+AY3725+AY2357+AY4091+AY3037+AY4896+AY1451+AY5650</f>
        <v>0</v>
      </c>
      <c r="AZ5659" s="156">
        <f>AZ4215+AZ3725+AZ2357+AZ4091+AZ3037+AZ4896+AZ1451+AZ5650</f>
        <v>-21016449</v>
      </c>
      <c r="BA5659" s="370" t="e">
        <f>BA4215+BA3725+BA2357+BA4091+BA3037+BA4896+BA1451+BA5650</f>
        <v>#DIV/0!</v>
      </c>
      <c r="BB5659" s="333">
        <f>BB4215+BB3725+BB2357+BB4091+BB3037+BB4896+BB1451+BB5650</f>
        <v>22029416</v>
      </c>
      <c r="BC5659" s="155">
        <f>BC4215+BC3725+BC2357+BC4091+BC3037+BC4896+BC1451+BC5650</f>
        <v>0</v>
      </c>
      <c r="BD5659" s="156">
        <f>BD4215+BD3725+BD2357+BD4091+BD3037+BD4896+BD1451+BD5650</f>
        <v>-22029416</v>
      </c>
      <c r="BE5659" s="370" t="e">
        <f>BE4215+BE3725+BE2357+BE4091+BE3037+BE4896+BE1451+BE5650</f>
        <v>#DIV/0!</v>
      </c>
      <c r="BG5659" s="826"/>
      <c r="BH5659" s="607"/>
    </row>
    <row r="5660" spans="1:60" x14ac:dyDescent="0.25">
      <c r="A5660" s="240"/>
      <c r="B5660" s="219"/>
      <c r="C5660" s="157"/>
      <c r="D5660" s="634"/>
      <c r="E5660" s="295"/>
      <c r="F5660" s="158"/>
      <c r="G5660" s="707"/>
      <c r="H5660" s="898"/>
      <c r="I5660" s="577"/>
      <c r="J5660" s="577"/>
      <c r="K5660" s="478" t="s">
        <v>208</v>
      </c>
      <c r="L5660" s="796">
        <f>L4216+L3726+L2358+L4092+L3038+L4897+L1452+L5651</f>
        <v>766790</v>
      </c>
      <c r="M5660" s="797">
        <f>M4216+M3726+M2358+M4092+M3038+M4897+M1452+M5651</f>
        <v>767053</v>
      </c>
      <c r="N5660" s="796">
        <f>N4216+N3726+N2358+N4092+N3038+N4897+N1452+N5651</f>
        <v>0</v>
      </c>
      <c r="O5660" s="798">
        <f>O4216+O3726+O2358+O4092+O3038+O4897+O1452+O5651</f>
        <v>-766790</v>
      </c>
      <c r="P5660" s="798">
        <f>P4216+P3726+P2358+P4092+P3038+P4897+P1452+P5651</f>
        <v>0</v>
      </c>
      <c r="Q5660" s="799">
        <f>Q4216+Q3726+Q2358+Q4092+Q3038+Q4897+Q1452+Q5651</f>
        <v>0</v>
      </c>
      <c r="R5660" s="800">
        <f>R4216+R3726+R2358+R4092+R3038+R4897+R1452+R5651</f>
        <v>0</v>
      </c>
      <c r="S5660" s="800">
        <f>S4216+S3726+S2358+S4092+S3038+S4897+S1452+S5651</f>
        <v>0</v>
      </c>
      <c r="T5660" s="800">
        <f>T4216+T3726+T2358+T4092+T3038+T4897+T1452+T5651</f>
        <v>0</v>
      </c>
      <c r="U5660" s="800">
        <f>U4216+U3726+U2358+U4092+U3038+U4897+U1452+U5651</f>
        <v>0</v>
      </c>
      <c r="V5660" s="800">
        <f>V4216+V3726+V2358+V4092+V3038+V4897+V1452+V5651</f>
        <v>0</v>
      </c>
      <c r="W5660" s="798"/>
      <c r="X5660" s="800">
        <f>X4216+X3726+X2358+X4092+X3038+X4897+X1452+X5651</f>
        <v>0</v>
      </c>
      <c r="Y5660" s="800">
        <f>Y4216+Y3726+Y2358+Y4092+Y3038+Y4897+Y1452+Y5651</f>
        <v>0</v>
      </c>
      <c r="Z5660" s="800">
        <f>Z4216+Z3726+Z2358+Z4092+Z3038+Z4897+Z1452+Z5651</f>
        <v>0</v>
      </c>
      <c r="AA5660" s="800">
        <f>AA4216+AA3726+AA2358+AA4092+AA3038+AA4897+AA1452+AA5651</f>
        <v>0</v>
      </c>
      <c r="AB5660" s="798"/>
      <c r="AC5660" s="800">
        <f>AC4216+AC3726+AC2358+AC4092+AC3038+AC4897+AC1452+AC5651</f>
        <v>0</v>
      </c>
      <c r="AD5660" s="798">
        <f>AD4216+AD3726+AD2358+AD4092+AD3038+AD4897+AD1452+AD5651</f>
        <v>0</v>
      </c>
      <c r="AE5660" s="859">
        <f>AE4216+AE3726+AE2358+AE4092+AE3038+AE4897+AE1452+AE5651</f>
        <v>0</v>
      </c>
      <c r="AF5660" s="796">
        <f>AF4216+AF3726+AF2358+AF4092+AF3038+AF4897+AF1452+AF5651</f>
        <v>0</v>
      </c>
      <c r="AG5660" s="798">
        <f>AG4216+AG3726+AG2358+AG4092+AG3038+AG4897+AG1452+AG5651</f>
        <v>-767053</v>
      </c>
      <c r="AH5660" s="798">
        <f>AH4216+AH3726+AH2358+AH4092+AH3038+AH4897+AH1452+AH5651</f>
        <v>0</v>
      </c>
      <c r="AI5660" s="799">
        <f>AI4216+AI3726+AI2358+AI4092+AI3038+AI4897+AI1452+AI5651</f>
        <v>0</v>
      </c>
      <c r="AJ5660" s="800">
        <f>AJ4216+AJ3726+AJ2358+AJ4092+AJ3038+AJ4897+AJ1452+AJ5651</f>
        <v>0</v>
      </c>
      <c r="AK5660" s="800">
        <f>AK4216+AK3726+AK2358+AK4092+AK3038+AK4897+AK1452+AK5651</f>
        <v>0</v>
      </c>
      <c r="AL5660" s="800">
        <f>AL4216+AL3726+AL2358+AL4092+AL3038+AL4897+AL1452+AL5651</f>
        <v>0</v>
      </c>
      <c r="AM5660" s="800">
        <f>AM4216+AM3726+AM2358+AM4092+AM3038+AM4897+AM1452+AM5651</f>
        <v>0</v>
      </c>
      <c r="AN5660" s="800">
        <f>AN4216+AN3726+AN2358+AN4092+AN3038+AN4897+AN1452+AN5651</f>
        <v>0</v>
      </c>
      <c r="AO5660" s="798"/>
      <c r="AP5660" s="800">
        <f>AP4216+AP3726+AP2358+AP4092+AP3038+AP4897+AP1452+AP5651</f>
        <v>0</v>
      </c>
      <c r="AQ5660" s="800">
        <f>AQ4216+AQ3726+AQ2358+AQ4092+AQ3038+AQ4897+AQ1452+AQ5651</f>
        <v>0</v>
      </c>
      <c r="AR5660" s="800">
        <f>AR4216+AR3726+AR2358+AR4092+AR3038+AR4897+AR1452+AR5651</f>
        <v>0</v>
      </c>
      <c r="AS5660" s="800">
        <f>AS4216+AS3726+AS2358+AS4092+AS3038+AS4897+AS1452+AS5651</f>
        <v>0</v>
      </c>
      <c r="AT5660" s="798"/>
      <c r="AU5660" s="800">
        <f>AU4216+AU3726+AU2358+AU4092+AU3038+AU4897+AU1452+AU5651</f>
        <v>0</v>
      </c>
      <c r="AV5660" s="798">
        <f>AV4216+AV3726+AV2358+AV4092+AV3038+AV4897+AV1452+AV5651</f>
        <v>0</v>
      </c>
      <c r="AW5660" s="859">
        <f>AW4216+AW3726+AW2358+AW4092+AW3038+AW4897+AW1452+AW5651</f>
        <v>0</v>
      </c>
      <c r="AX5660" s="801">
        <f>AX4216+AX3726+AX2358+AX4092+AX3038+AX4897+AX1452+AX5651</f>
        <v>766790</v>
      </c>
      <c r="AY5660" s="802">
        <f>AY4216+AY3726+AY2358+AY4092+AY3038+AY4897+AY1452+AY5651</f>
        <v>0</v>
      </c>
      <c r="AZ5660" s="160">
        <f>AZ4216+AZ3726+AZ2358+AZ4092+AZ3038+AZ4897+AZ1452+AZ5651</f>
        <v>-766790</v>
      </c>
      <c r="BA5660" s="371" t="e">
        <f>BA4216+BA3726+BA2358+BA4092+BA3038+BA4897+BA1452+BA5651</f>
        <v>#DIV/0!</v>
      </c>
      <c r="BB5660" s="803">
        <f>BB4216+BB3726+BB2358+BB4092+BB3038+BB4897+BB1452+BB5651</f>
        <v>767053</v>
      </c>
      <c r="BC5660" s="159">
        <f>BC4216+BC3726+BC2358+BC4092+BC3038+BC4897+BC1452+BC5651</f>
        <v>0</v>
      </c>
      <c r="BD5660" s="160">
        <f>BD4216+BD3726+BD2358+BD4092+BD3038+BD4897+BD1452+BD5651</f>
        <v>-767053</v>
      </c>
      <c r="BE5660" s="371" t="e">
        <f>BE4216+BE3726+BE2358+BE4092+BE3038+BE4897+BE1452+BE5651</f>
        <v>#DIV/0!</v>
      </c>
      <c r="BG5660" s="826"/>
      <c r="BH5660" s="607"/>
    </row>
    <row r="5661" spans="1:60" x14ac:dyDescent="0.25">
      <c r="A5661" s="240"/>
      <c r="B5661" s="219"/>
      <c r="C5661" s="157"/>
      <c r="D5661" s="634"/>
      <c r="E5661" s="295"/>
      <c r="F5661" s="158"/>
      <c r="G5661" s="707"/>
      <c r="H5661" s="898"/>
      <c r="I5661" s="577"/>
      <c r="J5661" s="577"/>
      <c r="K5661" s="478" t="s">
        <v>96</v>
      </c>
      <c r="L5661" s="796">
        <f>L4217+L3727+L2359+L4093+L3039+L4898+L1453+L5652</f>
        <v>1066058</v>
      </c>
      <c r="M5661" s="797">
        <f>M4217+M3727+M2359+M4093+M3039+M4898+M1453+M5652</f>
        <v>2422330</v>
      </c>
      <c r="N5661" s="796">
        <f>N4217+N3727+N2359+N4093+N3039+N4898+N1453+N5652</f>
        <v>0</v>
      </c>
      <c r="O5661" s="798">
        <f>O4217+O3727+O2359+O4093+O3039+O4898+O1453+O5652</f>
        <v>-1066058</v>
      </c>
      <c r="P5661" s="798">
        <f>P4217+P3727+P2359+P4093+P3039+P4898+P1453+P5652</f>
        <v>0</v>
      </c>
      <c r="Q5661" s="799">
        <f>Q4217+Q3727+Q2359+Q4093+Q3039+Q4898+Q1453+Q5652</f>
        <v>0</v>
      </c>
      <c r="R5661" s="800">
        <f>R4217+R3727+R2359+R4093+R3039+R4898+R1453+R5652</f>
        <v>0</v>
      </c>
      <c r="S5661" s="800">
        <f>S4217+S3727+S2359+S4093+S3039+S4898+S1453+S5652</f>
        <v>0</v>
      </c>
      <c r="T5661" s="800">
        <f>T4217+T3727+T2359+T4093+T3039+T4898+T1453+T5652</f>
        <v>0</v>
      </c>
      <c r="U5661" s="800">
        <f>U4217+U3727+U2359+U4093+U3039+U4898+U1453+U5652</f>
        <v>0</v>
      </c>
      <c r="V5661" s="800">
        <f>V4217+V3727+V2359+V4093+V3039+V4898+V1453+V5652</f>
        <v>0</v>
      </c>
      <c r="W5661" s="798"/>
      <c r="X5661" s="800">
        <f>X4217+X3727+X2359+X4093+X3039+X4898+X1453+X5652</f>
        <v>0</v>
      </c>
      <c r="Y5661" s="800">
        <f>Y4217+Y3727+Y2359+Y4093+Y3039+Y4898+Y1453+Y5652</f>
        <v>0</v>
      </c>
      <c r="Z5661" s="800">
        <f>Z4217+Z3727+Z2359+Z4093+Z3039+Z4898+Z1453+Z5652</f>
        <v>0</v>
      </c>
      <c r="AA5661" s="800">
        <f>AA4217+AA3727+AA2359+AA4093+AA3039+AA4898+AA1453+AA5652</f>
        <v>0</v>
      </c>
      <c r="AB5661" s="798"/>
      <c r="AC5661" s="800">
        <f>AC4217+AC3727+AC2359+AC4093+AC3039+AC4898+AC1453+AC5652</f>
        <v>0</v>
      </c>
      <c r="AD5661" s="798">
        <f>AD4217+AD3727+AD2359+AD4093+AD3039+AD4898+AD1453+AD5652</f>
        <v>0</v>
      </c>
      <c r="AE5661" s="859">
        <f>AE4217+AE3727+AE2359+AE4093+AE3039+AE4898+AE1453+AE5652</f>
        <v>0</v>
      </c>
      <c r="AF5661" s="796">
        <f>AF4217+AF3727+AF2359+AF4093+AF3039+AF4898+AF1453+AF5652</f>
        <v>0</v>
      </c>
      <c r="AG5661" s="798">
        <f>AG4217+AG3727+AG2359+AG4093+AG3039+AG4898+AG1453+AG5652</f>
        <v>-2422330</v>
      </c>
      <c r="AH5661" s="798">
        <f>AH4217+AH3727+AH2359+AH4093+AH3039+AH4898+AH1453+AH5652</f>
        <v>0</v>
      </c>
      <c r="AI5661" s="799">
        <f>AI4217+AI3727+AI2359+AI4093+AI3039+AI4898+AI1453+AI5652</f>
        <v>0</v>
      </c>
      <c r="AJ5661" s="800">
        <f>AJ4217+AJ3727+AJ2359+AJ4093+AJ3039+AJ4898+AJ1453+AJ5652</f>
        <v>0</v>
      </c>
      <c r="AK5661" s="800">
        <f>AK4217+AK3727+AK2359+AK4093+AK3039+AK4898+AK1453+AK5652</f>
        <v>0</v>
      </c>
      <c r="AL5661" s="800">
        <f>AL4217+AL3727+AL2359+AL4093+AL3039+AL4898+AL1453+AL5652</f>
        <v>0</v>
      </c>
      <c r="AM5661" s="800">
        <f>AM4217+AM3727+AM2359+AM4093+AM3039+AM4898+AM1453+AM5652</f>
        <v>0</v>
      </c>
      <c r="AN5661" s="800">
        <f>AN4217+AN3727+AN2359+AN4093+AN3039+AN4898+AN1453+AN5652</f>
        <v>0</v>
      </c>
      <c r="AO5661" s="798"/>
      <c r="AP5661" s="800">
        <f>AP4217+AP3727+AP2359+AP4093+AP3039+AP4898+AP1453+AP5652</f>
        <v>0</v>
      </c>
      <c r="AQ5661" s="800">
        <f>AQ4217+AQ3727+AQ2359+AQ4093+AQ3039+AQ4898+AQ1453+AQ5652</f>
        <v>0</v>
      </c>
      <c r="AR5661" s="800">
        <f>AR4217+AR3727+AR2359+AR4093+AR3039+AR4898+AR1453+AR5652</f>
        <v>0</v>
      </c>
      <c r="AS5661" s="800">
        <f>AS4217+AS3727+AS2359+AS4093+AS3039+AS4898+AS1453+AS5652</f>
        <v>0</v>
      </c>
      <c r="AT5661" s="798"/>
      <c r="AU5661" s="800">
        <f>AU4217+AU3727+AU2359+AU4093+AU3039+AU4898+AU1453+AU5652</f>
        <v>0</v>
      </c>
      <c r="AV5661" s="798">
        <f>AV4217+AV3727+AV2359+AV4093+AV3039+AV4898+AV1453+AV5652</f>
        <v>0</v>
      </c>
      <c r="AW5661" s="859">
        <f>AW4217+AW3727+AW2359+AW4093+AW3039+AW4898+AW1453+AW5652</f>
        <v>0</v>
      </c>
      <c r="AX5661" s="801">
        <f>AX4217+AX3727+AX2359+AX4093+AX3039+AX4898+AX1453+AX5652</f>
        <v>1066058</v>
      </c>
      <c r="AY5661" s="802">
        <f>AY4217+AY3727+AY2359+AY4093+AY3039+AY4898+AY1453+AY5652</f>
        <v>0</v>
      </c>
      <c r="AZ5661" s="160">
        <f>AZ4217+AZ3727+AZ2359+AZ4093+AZ3039+AZ4898+AZ1453+AZ5652</f>
        <v>-1066058</v>
      </c>
      <c r="BA5661" s="371" t="e">
        <f>BA4217+BA3727+BA2359+BA4093+BA3039+BA4898+BA1453+BA5652</f>
        <v>#DIV/0!</v>
      </c>
      <c r="BB5661" s="803">
        <f>BB4217+BB3727+BB2359+BB4093+BB3039+BB4898+BB1453+BB5652</f>
        <v>2422330</v>
      </c>
      <c r="BC5661" s="159">
        <f>BC4217+BC3727+BC2359+BC4093+BC3039+BC4898+BC1453+BC5652</f>
        <v>0</v>
      </c>
      <c r="BD5661" s="160">
        <f>BD4217+BD3727+BD2359+BD4093+BD3039+BD4898+BD1453+BD5652</f>
        <v>-2422330</v>
      </c>
      <c r="BE5661" s="371" t="e">
        <f>BE4217+BE3727+BE2359+BE4093+BE3039+BE4898+BE1453+BE5652</f>
        <v>#DIV/0!</v>
      </c>
      <c r="BG5661" s="826"/>
      <c r="BH5661" s="607"/>
    </row>
    <row r="5662" spans="1:60" x14ac:dyDescent="0.25">
      <c r="A5662" s="240"/>
      <c r="B5662" s="219"/>
      <c r="C5662" s="157"/>
      <c r="D5662" s="634"/>
      <c r="E5662" s="295"/>
      <c r="F5662" s="158"/>
      <c r="G5662" s="707"/>
      <c r="H5662" s="898"/>
      <c r="I5662" s="577"/>
      <c r="J5662" s="577"/>
      <c r="K5662" s="478" t="s">
        <v>209</v>
      </c>
      <c r="L5662" s="796">
        <f>L4218+L3728+L2360+L4094+L3040+L4899+L1454+L5653</f>
        <v>475460</v>
      </c>
      <c r="M5662" s="797">
        <f>M4218+M3728+M2360+M4094+M3040+M4899+M1454+M5653</f>
        <v>435091</v>
      </c>
      <c r="N5662" s="796">
        <f>N4218+N3728+N2360+N4094+N3040+N4899+N1454+N5653</f>
        <v>0</v>
      </c>
      <c r="O5662" s="798">
        <f>O4218+O3728+O2360+O4094+O3040+O4899+O1454+O5653</f>
        <v>-475460</v>
      </c>
      <c r="P5662" s="798">
        <f>P4218+P3728+P2360+P4094+P3040+P4899+P1454+P5653</f>
        <v>0</v>
      </c>
      <c r="Q5662" s="799">
        <f>Q4218+Q3728+Q2360+Q4094+Q3040+Q4899+Q1454+Q5653</f>
        <v>0</v>
      </c>
      <c r="R5662" s="800">
        <f>R4218+R3728+R2360+R4094+R3040+R4899+R1454+R5653</f>
        <v>0</v>
      </c>
      <c r="S5662" s="800">
        <f>S4218+S3728+S2360+S4094+S3040+S4899+S1454+S5653</f>
        <v>0</v>
      </c>
      <c r="T5662" s="800">
        <f>T4218+T3728+T2360+T4094+T3040+T4899+T1454+T5653</f>
        <v>0</v>
      </c>
      <c r="U5662" s="800">
        <f>U4218+U3728+U2360+U4094+U3040+U4899+U1454+U5653</f>
        <v>0</v>
      </c>
      <c r="V5662" s="800">
        <f>V4218+V3728+V2360+V4094+V3040+V4899+V1454+V5653</f>
        <v>0</v>
      </c>
      <c r="W5662" s="798"/>
      <c r="X5662" s="800">
        <f>X4218+X3728+X2360+X4094+X3040+X4899+X1454+X5653</f>
        <v>0</v>
      </c>
      <c r="Y5662" s="800">
        <f>Y4218+Y3728+Y2360+Y4094+Y3040+Y4899+Y1454+Y5653</f>
        <v>0</v>
      </c>
      <c r="Z5662" s="800">
        <f>Z4218+Z3728+Z2360+Z4094+Z3040+Z4899+Z1454+Z5653</f>
        <v>0</v>
      </c>
      <c r="AA5662" s="800">
        <f>AA4218+AA3728+AA2360+AA4094+AA3040+AA4899+AA1454+AA5653</f>
        <v>0</v>
      </c>
      <c r="AB5662" s="798"/>
      <c r="AC5662" s="800">
        <f>AC4218+AC3728+AC2360+AC4094+AC3040+AC4899+AC1454+AC5653</f>
        <v>0</v>
      </c>
      <c r="AD5662" s="798">
        <f>AD4218+AD3728+AD2360+AD4094+AD3040+AD4899+AD1454+AD5653</f>
        <v>0</v>
      </c>
      <c r="AE5662" s="859">
        <f>AE4218+AE3728+AE2360+AE4094+AE3040+AE4899+AE1454+AE5653</f>
        <v>0</v>
      </c>
      <c r="AF5662" s="796">
        <f>AF4218+AF3728+AF2360+AF4094+AF3040+AF4899+AF1454+AF5653</f>
        <v>0</v>
      </c>
      <c r="AG5662" s="798">
        <f>AG4218+AG3728+AG2360+AG4094+AG3040+AG4899+AG1454+AG5653</f>
        <v>-435091</v>
      </c>
      <c r="AH5662" s="798">
        <f>AH4218+AH3728+AH2360+AH4094+AH3040+AH4899+AH1454+AH5653</f>
        <v>0</v>
      </c>
      <c r="AI5662" s="799">
        <f>AI4218+AI3728+AI2360+AI4094+AI3040+AI4899+AI1454+AI5653</f>
        <v>0</v>
      </c>
      <c r="AJ5662" s="800">
        <f>AJ4218+AJ3728+AJ2360+AJ4094+AJ3040+AJ4899+AJ1454+AJ5653</f>
        <v>0</v>
      </c>
      <c r="AK5662" s="800">
        <f>AK4218+AK3728+AK2360+AK4094+AK3040+AK4899+AK1454+AK5653</f>
        <v>0</v>
      </c>
      <c r="AL5662" s="800">
        <f>AL4218+AL3728+AL2360+AL4094+AL3040+AL4899+AL1454+AL5653</f>
        <v>0</v>
      </c>
      <c r="AM5662" s="800">
        <f>AM4218+AM3728+AM2360+AM4094+AM3040+AM4899+AM1454+AM5653</f>
        <v>0</v>
      </c>
      <c r="AN5662" s="800">
        <f>AN4218+AN3728+AN2360+AN4094+AN3040+AN4899+AN1454+AN5653</f>
        <v>0</v>
      </c>
      <c r="AO5662" s="798"/>
      <c r="AP5662" s="800">
        <f>AP4218+AP3728+AP2360+AP4094+AP3040+AP4899+AP1454+AP5653</f>
        <v>0</v>
      </c>
      <c r="AQ5662" s="800">
        <f>AQ4218+AQ3728+AQ2360+AQ4094+AQ3040+AQ4899+AQ1454+AQ5653</f>
        <v>0</v>
      </c>
      <c r="AR5662" s="800">
        <f>AR4218+AR3728+AR2360+AR4094+AR3040+AR4899+AR1454+AR5653</f>
        <v>0</v>
      </c>
      <c r="AS5662" s="800">
        <f>AS4218+AS3728+AS2360+AS4094+AS3040+AS4899+AS1454+AS5653</f>
        <v>0</v>
      </c>
      <c r="AT5662" s="798"/>
      <c r="AU5662" s="800">
        <f>AU4218+AU3728+AU2360+AU4094+AU3040+AU4899+AU1454+AU5653</f>
        <v>0</v>
      </c>
      <c r="AV5662" s="798">
        <f>AV4218+AV3728+AV2360+AV4094+AV3040+AV4899+AV1454+AV5653</f>
        <v>0</v>
      </c>
      <c r="AW5662" s="859">
        <f>AW4218+AW3728+AW2360+AW4094+AW3040+AW4899+AW1454+AW5653</f>
        <v>0</v>
      </c>
      <c r="AX5662" s="801">
        <f>AX4218+AX3728+AX2360+AX4094+AX3040+AX4899+AX1454+AX5653</f>
        <v>475460</v>
      </c>
      <c r="AY5662" s="802">
        <f>AY4218+AY3728+AY2360+AY4094+AY3040+AY4899+AY1454+AY5653</f>
        <v>0</v>
      </c>
      <c r="AZ5662" s="160">
        <f>AZ4218+AZ3728+AZ2360+AZ4094+AZ3040+AZ4899+AZ1454+AZ5653</f>
        <v>-475460</v>
      </c>
      <c r="BA5662" s="371" t="e">
        <f>BA4218+BA3728+BA2360+BA4094+BA3040+BA4899+BA1454+BA5653</f>
        <v>#DIV/0!</v>
      </c>
      <c r="BB5662" s="803">
        <f>BB4218+BB3728+BB2360+BB4094+BB3040+BB4899+BB1454+BB5653</f>
        <v>435091</v>
      </c>
      <c r="BC5662" s="159">
        <f>BC4218+BC3728+BC2360+BC4094+BC3040+BC4899+BC1454+BC5653</f>
        <v>0</v>
      </c>
      <c r="BD5662" s="160">
        <f>BD4218+BD3728+BD2360+BD4094+BD3040+BD4899+BD1454+BD5653</f>
        <v>-435091</v>
      </c>
      <c r="BE5662" s="371" t="e">
        <f>BE4218+BE3728+BE2360+BE4094+BE3040+BE4899+BE1454+BE5653</f>
        <v>#DIV/0!</v>
      </c>
      <c r="BG5662" s="826"/>
      <c r="BH5662" s="607"/>
    </row>
    <row r="5663" spans="1:60" x14ac:dyDescent="0.25">
      <c r="A5663" s="240"/>
      <c r="B5663" s="219"/>
      <c r="C5663" s="157"/>
      <c r="D5663" s="634"/>
      <c r="E5663" s="295"/>
      <c r="F5663" s="158"/>
      <c r="G5663" s="707"/>
      <c r="H5663" s="898"/>
      <c r="I5663" s="577"/>
      <c r="J5663" s="577"/>
      <c r="K5663" s="478" t="s">
        <v>210</v>
      </c>
      <c r="L5663" s="796">
        <f>L4219+L3729+L2361+L4095+L3041+L4900+L1455+L5654</f>
        <v>1491478</v>
      </c>
      <c r="M5663" s="797">
        <f>M4219+M3729+M2361+M4095+M3041+M4900+M1455+M5654</f>
        <v>1749333</v>
      </c>
      <c r="N5663" s="796">
        <f>N4219+N3729+N2361+N4095+N3041+N4900+N1455+N5654</f>
        <v>0</v>
      </c>
      <c r="O5663" s="798">
        <f>O4219+O3729+O2361+O4095+O3041+O4900+O1455+O5654</f>
        <v>-1491478</v>
      </c>
      <c r="P5663" s="798">
        <f>P4219+P3729+P2361+P4095+P3041+P4900+P1455+P5654</f>
        <v>0</v>
      </c>
      <c r="Q5663" s="799">
        <f>Q4219+Q3729+Q2361+Q4095+Q3041+Q4900+Q1455+Q5654</f>
        <v>0</v>
      </c>
      <c r="R5663" s="800">
        <f>R4219+R3729+R2361+R4095+R3041+R4900+R1455+R5654</f>
        <v>0</v>
      </c>
      <c r="S5663" s="800">
        <f>S4219+S3729+S2361+S4095+S3041+S4900+S1455+S5654</f>
        <v>0</v>
      </c>
      <c r="T5663" s="800">
        <f>T4219+T3729+T2361+T4095+T3041+T4900+T1455+T5654</f>
        <v>0</v>
      </c>
      <c r="U5663" s="800">
        <f>U4219+U3729+U2361+U4095+U3041+U4900+U1455+U5654</f>
        <v>0</v>
      </c>
      <c r="V5663" s="800">
        <f>V4219+V3729+V2361+V4095+V3041+V4900+V1455+V5654</f>
        <v>0</v>
      </c>
      <c r="W5663" s="798"/>
      <c r="X5663" s="800">
        <f>X4219+X3729+X2361+X4095+X3041+X4900+X1455+X5654</f>
        <v>0</v>
      </c>
      <c r="Y5663" s="800">
        <f>Y4219+Y3729+Y2361+Y4095+Y3041+Y4900+Y1455+Y5654</f>
        <v>0</v>
      </c>
      <c r="Z5663" s="800">
        <f>Z4219+Z3729+Z2361+Z4095+Z3041+Z4900+Z1455+Z5654</f>
        <v>0</v>
      </c>
      <c r="AA5663" s="800">
        <f>AA4219+AA3729+AA2361+AA4095+AA3041+AA4900+AA1455+AA5654</f>
        <v>0</v>
      </c>
      <c r="AB5663" s="798"/>
      <c r="AC5663" s="800">
        <f>AC4219+AC3729+AC2361+AC4095+AC3041+AC4900+AC1455+AC5654</f>
        <v>0</v>
      </c>
      <c r="AD5663" s="798">
        <f>AD4219+AD3729+AD2361+AD4095+AD3041+AD4900+AD1455+AD5654</f>
        <v>0</v>
      </c>
      <c r="AE5663" s="859">
        <f>AE4219+AE3729+AE2361+AE4095+AE3041+AE4900+AE1455+AE5654</f>
        <v>0</v>
      </c>
      <c r="AF5663" s="796">
        <f>AF4219+AF3729+AF2361+AF4095+AF3041+AF4900+AF1455+AF5654</f>
        <v>0</v>
      </c>
      <c r="AG5663" s="798">
        <f>AG4219+AG3729+AG2361+AG4095+AG3041+AG4900+AG1455+AG5654</f>
        <v>-1749333</v>
      </c>
      <c r="AH5663" s="798">
        <f>AH4219+AH3729+AH2361+AH4095+AH3041+AH4900+AH1455+AH5654</f>
        <v>0</v>
      </c>
      <c r="AI5663" s="799">
        <f>AI4219+AI3729+AI2361+AI4095+AI3041+AI4900+AI1455+AI5654</f>
        <v>0</v>
      </c>
      <c r="AJ5663" s="800">
        <f>AJ4219+AJ3729+AJ2361+AJ4095+AJ3041+AJ4900+AJ1455+AJ5654</f>
        <v>0</v>
      </c>
      <c r="AK5663" s="800">
        <f>AK4219+AK3729+AK2361+AK4095+AK3041+AK4900+AK1455+AK5654</f>
        <v>0</v>
      </c>
      <c r="AL5663" s="800">
        <f>AL4219+AL3729+AL2361+AL4095+AL3041+AL4900+AL1455+AL5654</f>
        <v>0</v>
      </c>
      <c r="AM5663" s="800">
        <f>AM4219+AM3729+AM2361+AM4095+AM3041+AM4900+AM1455+AM5654</f>
        <v>0</v>
      </c>
      <c r="AN5663" s="800">
        <f>AN4219+AN3729+AN2361+AN4095+AN3041+AN4900+AN1455+AN5654</f>
        <v>0</v>
      </c>
      <c r="AO5663" s="798"/>
      <c r="AP5663" s="800">
        <f>AP4219+AP3729+AP2361+AP4095+AP3041+AP4900+AP1455+AP5654</f>
        <v>0</v>
      </c>
      <c r="AQ5663" s="800">
        <f>AQ4219+AQ3729+AQ2361+AQ4095+AQ3041+AQ4900+AQ1455+AQ5654</f>
        <v>0</v>
      </c>
      <c r="AR5663" s="800">
        <f>AR4219+AR3729+AR2361+AR4095+AR3041+AR4900+AR1455+AR5654</f>
        <v>0</v>
      </c>
      <c r="AS5663" s="800">
        <f>AS4219+AS3729+AS2361+AS4095+AS3041+AS4900+AS1455+AS5654</f>
        <v>0</v>
      </c>
      <c r="AT5663" s="798"/>
      <c r="AU5663" s="800">
        <f>AU4219+AU3729+AU2361+AU4095+AU3041+AU4900+AU1455+AU5654</f>
        <v>0</v>
      </c>
      <c r="AV5663" s="798">
        <f>AV4219+AV3729+AV2361+AV4095+AV3041+AV4900+AV1455+AV5654</f>
        <v>0</v>
      </c>
      <c r="AW5663" s="859">
        <f>AW4219+AW3729+AW2361+AW4095+AW3041+AW4900+AW1455+AW5654</f>
        <v>0</v>
      </c>
      <c r="AX5663" s="801">
        <f>AX4219+AX3729+AX2361+AX4095+AX3041+AX4900+AX1455+AX5654</f>
        <v>1491478</v>
      </c>
      <c r="AY5663" s="802">
        <f>AY4219+AY3729+AY2361+AY4095+AY3041+AY4900+AY1455+AY5654</f>
        <v>0</v>
      </c>
      <c r="AZ5663" s="160">
        <f>AZ4219+AZ3729+AZ2361+AZ4095+AZ3041+AZ4900+AZ1455+AZ5654</f>
        <v>-1491478</v>
      </c>
      <c r="BA5663" s="371">
        <f>BA4219+BA3729+BA2361+BA4095+BA3041+BA4900+BA1455+BA5654</f>
        <v>-20</v>
      </c>
      <c r="BB5663" s="803">
        <f>BB4219+BB3729+BB2361+BB4095+BB3041+BB4900+BB1455+BB5654</f>
        <v>1749333</v>
      </c>
      <c r="BC5663" s="159">
        <f>BC4219+BC3729+BC2361+BC4095+BC3041+BC4900+BC1455+BC5654</f>
        <v>0</v>
      </c>
      <c r="BD5663" s="160">
        <f>BD4219+BD3729+BD2361+BD4095+BD3041+BD4900+BD1455+BD5654</f>
        <v>-1749333</v>
      </c>
      <c r="BE5663" s="371">
        <f>BE4219+BE3729+BE2361+BE4095+BE3041+BE4900+BE1455+BE5654</f>
        <v>-20</v>
      </c>
      <c r="BG5663" s="826"/>
      <c r="BH5663" s="607"/>
    </row>
    <row r="5664" spans="1:60" x14ac:dyDescent="0.25">
      <c r="A5664" s="240"/>
      <c r="B5664" s="219"/>
      <c r="C5664" s="157"/>
      <c r="D5664" s="634"/>
      <c r="E5664" s="295"/>
      <c r="F5664" s="158"/>
      <c r="G5664" s="707"/>
      <c r="H5664" s="898"/>
      <c r="I5664" s="577"/>
      <c r="J5664" s="577"/>
      <c r="K5664" s="479" t="s">
        <v>53</v>
      </c>
      <c r="L5664" s="796">
        <f>L4220+L3730+L2362+L4096+L3042+L4901+L1456+L5655</f>
        <v>225740</v>
      </c>
      <c r="M5664" s="797">
        <f>M4220+M3730+M2362+M4096+M3042+M4901+M1456+M5655</f>
        <v>58936</v>
      </c>
      <c r="N5664" s="796">
        <f>N4220+N3730+N2362+N4096+N3042+N4901+N1456+N5655</f>
        <v>0</v>
      </c>
      <c r="O5664" s="798">
        <f>O4220+O3730+O2362+O4096+O3042+O4901+O1456+O5655</f>
        <v>-225740</v>
      </c>
      <c r="P5664" s="798">
        <f>P4220+P3730+P2362+P4096+P3042+P4901+P1456+P5655</f>
        <v>0</v>
      </c>
      <c r="Q5664" s="799">
        <f>Q4220+Q3730+Q2362+Q4096+Q3042+Q4901+Q1456+Q5655</f>
        <v>0</v>
      </c>
      <c r="R5664" s="800">
        <f>R4220+R3730+R2362+R4096+R3042+R4901+R1456+R5655</f>
        <v>0</v>
      </c>
      <c r="S5664" s="800">
        <f>S4220+S3730+S2362+S4096+S3042+S4901+S1456+S5655</f>
        <v>0</v>
      </c>
      <c r="T5664" s="800">
        <f>T4220+T3730+T2362+T4096+T3042+T4901+T1456+T5655</f>
        <v>0</v>
      </c>
      <c r="U5664" s="800">
        <f>U4220+U3730+U2362+U4096+U3042+U4901+U1456+U5655</f>
        <v>0</v>
      </c>
      <c r="V5664" s="800">
        <f>V4220+V3730+V2362+V4096+V3042+V4901+V1456+V5655</f>
        <v>0</v>
      </c>
      <c r="W5664" s="798"/>
      <c r="X5664" s="800">
        <f>X4220+X3730+X2362+X4096+X3042+X4901+X1456+X5655</f>
        <v>0</v>
      </c>
      <c r="Y5664" s="800">
        <f>Y4220+Y3730+Y2362+Y4096+Y3042+Y4901+Y1456+Y5655</f>
        <v>0</v>
      </c>
      <c r="Z5664" s="800">
        <f>Z4220+Z3730+Z2362+Z4096+Z3042+Z4901+Z1456+Z5655</f>
        <v>0</v>
      </c>
      <c r="AA5664" s="800">
        <f>AA4220+AA3730+AA2362+AA4096+AA3042+AA4901+AA1456+AA5655</f>
        <v>0</v>
      </c>
      <c r="AB5664" s="798"/>
      <c r="AC5664" s="800">
        <f>AC4220+AC3730+AC2362+AC4096+AC3042+AC4901+AC1456+AC5655</f>
        <v>0</v>
      </c>
      <c r="AD5664" s="798">
        <f>AD4220+AD3730+AD2362+AD4096+AD3042+AD4901+AD1456+AD5655</f>
        <v>0</v>
      </c>
      <c r="AE5664" s="859">
        <f>AE4220+AE3730+AE2362+AE4096+AE3042+AE4901+AE1456+AE5655</f>
        <v>0</v>
      </c>
      <c r="AF5664" s="796">
        <f>AF4220+AF3730+AF2362+AF4096+AF3042+AF4901+AF1456+AF5655</f>
        <v>0</v>
      </c>
      <c r="AG5664" s="798">
        <f>AG4220+AG3730+AG2362+AG4096+AG3042+AG4901+AG1456+AG5655</f>
        <v>-58936</v>
      </c>
      <c r="AH5664" s="798">
        <f>AH4220+AH3730+AH2362+AH4096+AH3042+AH4901+AH1456+AH5655</f>
        <v>0</v>
      </c>
      <c r="AI5664" s="799">
        <f>AI4220+AI3730+AI2362+AI4096+AI3042+AI4901+AI1456+AI5655</f>
        <v>0</v>
      </c>
      <c r="AJ5664" s="800">
        <f>AJ4220+AJ3730+AJ2362+AJ4096+AJ3042+AJ4901+AJ1456+AJ5655</f>
        <v>0</v>
      </c>
      <c r="AK5664" s="800">
        <f>AK4220+AK3730+AK2362+AK4096+AK3042+AK4901+AK1456+AK5655</f>
        <v>0</v>
      </c>
      <c r="AL5664" s="800">
        <f>AL4220+AL3730+AL2362+AL4096+AL3042+AL4901+AL1456+AL5655</f>
        <v>0</v>
      </c>
      <c r="AM5664" s="800">
        <f>AM4220+AM3730+AM2362+AM4096+AM3042+AM4901+AM1456+AM5655</f>
        <v>0</v>
      </c>
      <c r="AN5664" s="800">
        <f>AN4220+AN3730+AN2362+AN4096+AN3042+AN4901+AN1456+AN5655</f>
        <v>0</v>
      </c>
      <c r="AO5664" s="798"/>
      <c r="AP5664" s="800">
        <f>AP4220+AP3730+AP2362+AP4096+AP3042+AP4901+AP1456+AP5655</f>
        <v>0</v>
      </c>
      <c r="AQ5664" s="800">
        <f>AQ4220+AQ3730+AQ2362+AQ4096+AQ3042+AQ4901+AQ1456+AQ5655</f>
        <v>0</v>
      </c>
      <c r="AR5664" s="800">
        <f>AR4220+AR3730+AR2362+AR4096+AR3042+AR4901+AR1456+AR5655</f>
        <v>0</v>
      </c>
      <c r="AS5664" s="800">
        <f>AS4220+AS3730+AS2362+AS4096+AS3042+AS4901+AS1456+AS5655</f>
        <v>0</v>
      </c>
      <c r="AT5664" s="798"/>
      <c r="AU5664" s="800">
        <f>AU4220+AU3730+AU2362+AU4096+AU3042+AU4901+AU1456+AU5655</f>
        <v>0</v>
      </c>
      <c r="AV5664" s="798">
        <f>AV4220+AV3730+AV2362+AV4096+AV3042+AV4901+AV1456+AV5655</f>
        <v>0</v>
      </c>
      <c r="AW5664" s="859">
        <f>AW4220+AW3730+AW2362+AW4096+AW3042+AW4901+AW1456+AW5655</f>
        <v>0</v>
      </c>
      <c r="AX5664" s="801">
        <f>AX4220+AX3730+AX2362+AX4096+AX3042+AX4901+AX1456+AX5655</f>
        <v>225740</v>
      </c>
      <c r="AY5664" s="802">
        <f>AY4220+AY3730+AY2362+AY4096+AY3042+AY4901+AY1456+AY5655</f>
        <v>0</v>
      </c>
      <c r="AZ5664" s="160">
        <f>AZ4220+AZ3730+AZ2362+AZ4096+AZ3042+AZ4901+AZ1456+AZ5655</f>
        <v>-225740</v>
      </c>
      <c r="BA5664" s="371" t="e">
        <f>BA4220+BA3730+BA2362+BA4096+BA3042+BA4901+BA1456+BA5655</f>
        <v>#DIV/0!</v>
      </c>
      <c r="BB5664" s="803">
        <f>BB4220+BB3730+BB2362+BB4096+BB3042+BB4901+BB1456+BB5655</f>
        <v>58936</v>
      </c>
      <c r="BC5664" s="159">
        <f>BC4220+BC3730+BC2362+BC4096+BC3042+BC4901+BC1456+BC5655</f>
        <v>0</v>
      </c>
      <c r="BD5664" s="160">
        <f>BD4220+BD3730+BD2362+BD4096+BD3042+BD4901+BD1456+BD5655</f>
        <v>-58936</v>
      </c>
      <c r="BE5664" s="371" t="e">
        <f>BE4220+BE3730+BE2362+BE4096+BE3042+BE4901+BE1456+BE5655</f>
        <v>#DIV/0!</v>
      </c>
      <c r="BG5664" s="826"/>
      <c r="BH5664" s="607"/>
    </row>
    <row r="5665" spans="1:60" ht="13.8" thickBot="1" x14ac:dyDescent="0.3">
      <c r="A5665" s="241"/>
      <c r="B5665" s="220"/>
      <c r="C5665" s="161"/>
      <c r="D5665" s="635"/>
      <c r="E5665" s="296"/>
      <c r="F5665" s="162"/>
      <c r="G5665" s="708"/>
      <c r="H5665" s="899"/>
      <c r="I5665" s="578"/>
      <c r="J5665" s="578"/>
      <c r="K5665" s="480" t="s">
        <v>211</v>
      </c>
      <c r="L5665" s="804">
        <f t="shared" ref="L5665:P5665" si="8330">L5659-L5662</f>
        <v>20540989</v>
      </c>
      <c r="M5665" s="805">
        <f t="shared" si="8330"/>
        <v>21594325</v>
      </c>
      <c r="N5665" s="804">
        <f t="shared" si="8330"/>
        <v>0</v>
      </c>
      <c r="O5665" s="806">
        <f t="shared" si="8330"/>
        <v>-20540989</v>
      </c>
      <c r="P5665" s="806">
        <f t="shared" si="8330"/>
        <v>0</v>
      </c>
      <c r="Q5665" s="807">
        <f t="shared" ref="Q5665:AA5665" si="8331">Q5659-Q5662</f>
        <v>0</v>
      </c>
      <c r="R5665" s="808">
        <f t="shared" si="8331"/>
        <v>0</v>
      </c>
      <c r="S5665" s="808">
        <f t="shared" si="8331"/>
        <v>0</v>
      </c>
      <c r="T5665" s="808">
        <f t="shared" si="8331"/>
        <v>0</v>
      </c>
      <c r="U5665" s="808">
        <f t="shared" si="8331"/>
        <v>0</v>
      </c>
      <c r="V5665" s="808">
        <f t="shared" si="8331"/>
        <v>0</v>
      </c>
      <c r="W5665" s="806"/>
      <c r="X5665" s="808">
        <f t="shared" si="8331"/>
        <v>0</v>
      </c>
      <c r="Y5665" s="808">
        <f t="shared" si="8331"/>
        <v>0</v>
      </c>
      <c r="Z5665" s="808">
        <f t="shared" si="8331"/>
        <v>0</v>
      </c>
      <c r="AA5665" s="808">
        <f t="shared" si="8331"/>
        <v>0</v>
      </c>
      <c r="AB5665" s="806"/>
      <c r="AC5665" s="808">
        <f t="shared" ref="AC5665" si="8332">AC5659-AC5662</f>
        <v>0</v>
      </c>
      <c r="AD5665" s="806">
        <f>AD5659-AD5662</f>
        <v>0</v>
      </c>
      <c r="AE5665" s="860">
        <f>AE5659-AE5662</f>
        <v>0</v>
      </c>
      <c r="AF5665" s="804">
        <f t="shared" ref="AF5665:AH5665" si="8333">AF5659-AF5662</f>
        <v>0</v>
      </c>
      <c r="AG5665" s="806">
        <f t="shared" si="8333"/>
        <v>-21594325</v>
      </c>
      <c r="AH5665" s="806">
        <f t="shared" si="8333"/>
        <v>0</v>
      </c>
      <c r="AI5665" s="807">
        <f t="shared" ref="AI5665:AS5665" si="8334">AI5659-AI5662</f>
        <v>0</v>
      </c>
      <c r="AJ5665" s="808">
        <f t="shared" si="8334"/>
        <v>0</v>
      </c>
      <c r="AK5665" s="808">
        <f t="shared" si="8334"/>
        <v>0</v>
      </c>
      <c r="AL5665" s="808">
        <f t="shared" si="8334"/>
        <v>0</v>
      </c>
      <c r="AM5665" s="808">
        <f t="shared" si="8334"/>
        <v>0</v>
      </c>
      <c r="AN5665" s="808">
        <f t="shared" si="8334"/>
        <v>0</v>
      </c>
      <c r="AO5665" s="806"/>
      <c r="AP5665" s="808">
        <f t="shared" si="8334"/>
        <v>0</v>
      </c>
      <c r="AQ5665" s="808">
        <f t="shared" si="8334"/>
        <v>0</v>
      </c>
      <c r="AR5665" s="808">
        <f t="shared" si="8334"/>
        <v>0</v>
      </c>
      <c r="AS5665" s="808">
        <f t="shared" si="8334"/>
        <v>0</v>
      </c>
      <c r="AT5665" s="806"/>
      <c r="AU5665" s="808">
        <f t="shared" ref="AU5665:BE5665" si="8335">AU5659-AU5662</f>
        <v>0</v>
      </c>
      <c r="AV5665" s="806">
        <f t="shared" ref="AV5665" si="8336">AV5659-AV5662</f>
        <v>0</v>
      </c>
      <c r="AW5665" s="860">
        <f t="shared" si="8335"/>
        <v>0</v>
      </c>
      <c r="AX5665" s="809">
        <f t="shared" si="8335"/>
        <v>20540989</v>
      </c>
      <c r="AY5665" s="810">
        <f t="shared" si="8335"/>
        <v>0</v>
      </c>
      <c r="AZ5665" s="164">
        <f t="shared" si="8335"/>
        <v>-20540989</v>
      </c>
      <c r="BA5665" s="372" t="e">
        <f t="shared" si="8335"/>
        <v>#DIV/0!</v>
      </c>
      <c r="BB5665" s="811">
        <f t="shared" si="8335"/>
        <v>21594325</v>
      </c>
      <c r="BC5665" s="163">
        <f t="shared" si="8335"/>
        <v>0</v>
      </c>
      <c r="BD5665" s="165">
        <f t="shared" si="8335"/>
        <v>-21594325</v>
      </c>
      <c r="BE5665" s="379" t="e">
        <f t="shared" si="8335"/>
        <v>#DIV/0!</v>
      </c>
      <c r="BG5665" s="875"/>
      <c r="BH5665" s="876"/>
    </row>
    <row r="5666" spans="1:60" ht="13.8" thickTop="1" x14ac:dyDescent="0.25">
      <c r="A5666" s="34"/>
      <c r="B5666" s="34"/>
      <c r="C5666" s="35"/>
      <c r="D5666" s="34"/>
      <c r="E5666" s="36"/>
      <c r="F5666" s="37"/>
      <c r="G5666" s="709"/>
      <c r="H5666" s="883"/>
      <c r="I5666" s="390"/>
      <c r="J5666" s="389"/>
      <c r="K5666" s="38"/>
      <c r="L5666" s="39"/>
      <c r="M5666" s="39"/>
      <c r="N5666" s="39"/>
      <c r="O5666" s="39"/>
      <c r="P5666" s="39"/>
      <c r="Q5666" s="39"/>
      <c r="R5666" s="39"/>
      <c r="S5666" s="39"/>
      <c r="T5666" s="39"/>
      <c r="U5666" s="39"/>
      <c r="V5666" s="39"/>
      <c r="W5666" s="39"/>
      <c r="X5666" s="39"/>
      <c r="Y5666" s="39"/>
      <c r="Z5666" s="39"/>
      <c r="AA5666" s="39"/>
      <c r="AB5666" s="39"/>
      <c r="AC5666" s="39"/>
      <c r="AD5666" s="39"/>
      <c r="AE5666" s="39"/>
      <c r="AF5666" s="39"/>
      <c r="AG5666" s="39"/>
      <c r="AH5666" s="39"/>
      <c r="AI5666" s="39"/>
      <c r="AJ5666" s="39"/>
      <c r="AK5666" s="39"/>
      <c r="AL5666" s="39"/>
      <c r="AM5666" s="39"/>
      <c r="AN5666" s="39"/>
      <c r="AO5666" s="39"/>
      <c r="AP5666" s="39"/>
      <c r="AQ5666" s="39"/>
      <c r="AR5666" s="39"/>
      <c r="AS5666" s="39"/>
      <c r="AT5666" s="39"/>
      <c r="AU5666" s="39"/>
      <c r="AV5666" s="39"/>
      <c r="AW5666" s="39"/>
    </row>
    <row r="5668" spans="1:60" x14ac:dyDescent="0.25">
      <c r="K5668" s="813"/>
    </row>
  </sheetData>
  <customSheetViews>
    <customSheetView guid="{74741AF1-369E-4C51-8F20-2FF761C3FEBF}" showPageBreaks="1" fitToPage="1" printArea="1" showAutoFilter="1" hiddenColumns="1">
      <pane ySplit="7" topLeftCell="A2822" activePane="bottomLeft" state="frozen"/>
      <selection pane="bottomLeft" activeCell="P2832" sqref="P2832"/>
      <pageMargins left="0.19685039370078741" right="0.19685039370078741" top="0.59055118110236227" bottom="0.59055118110236227" header="0.15748031496062992" footer="0.15748031496062992"/>
      <pageSetup paperSize="9" scale="35" fitToHeight="0" pageOrder="overThenDown" orientation="landscape" r:id="rId1"/>
      <headerFooter alignWithMargins="0">
        <oddFooter>&amp;LDGT - Direction du Budget&amp;CBudget général des dépenses 2020
&amp;R&amp;P/&amp;N</oddFooter>
      </headerFooter>
      <autoFilter ref="A1:DR6066" xr:uid="{2A99F021-1218-4103-9F98-2CE1401349FC}">
        <filterColumn colId="11"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3" showButton="0"/>
        <filterColumn colId="24" showButton="0"/>
        <filterColumn colId="25" showButton="0"/>
        <filterColumn colId="26"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autoFilter>
    </customSheetView>
    <customSheetView guid="{B7CB5C2D-7436-4935-B978-6B2D79707731}" fitToPage="1" showAutoFilter="1" hiddenColumns="1">
      <pane ySplit="7" topLeftCell="A38" activePane="bottomLeft" state="frozen"/>
      <selection pane="bottomLeft" activeCell="C7" sqref="C7"/>
      <pageMargins left="0.19685039370078741" right="0.19685039370078741" top="0.59055118110236227" bottom="0.59055118110236227" header="0.15748031496062992" footer="0.15748031496062992"/>
      <pageSetup paperSize="9" scale="35" fitToHeight="0" pageOrder="overThenDown" orientation="landscape" r:id="rId2"/>
      <headerFooter alignWithMargins="0">
        <oddFooter>&amp;LDGT - Direction du Budget&amp;CBudget général des dépenses 2020
&amp;R&amp;P/&amp;N</oddFooter>
      </headerFooter>
      <autoFilter ref="K1:K5092" xr:uid="{DCB73EFC-6A61-47CF-B348-619FF36DEE74}"/>
    </customSheetView>
    <customSheetView guid="{FC08EA5D-F842-448D-A201-188245FEB3E1}" showPageBreaks="1" fitToPage="1" printArea="1" hiddenColumns="1">
      <pane ySplit="7" topLeftCell="A8" activePane="bottomLeft" state="frozen"/>
      <selection pane="bottomLeft" activeCell="AR18" sqref="AR18"/>
      <pageMargins left="0.19685039370078741" right="0.19685039370078741" top="0.59055118110236227" bottom="0.59055118110236227" header="0.15748031496062992" footer="0.15748031496062992"/>
      <pageSetup paperSize="9" scale="61" fitToHeight="0" pageOrder="overThenDown" orientation="landscape" r:id="rId3"/>
      <headerFooter alignWithMargins="0">
        <oddFooter>&amp;LDGT - Direction du Budget&amp;CBudget général des dépenses 2020
&amp;R&amp;P/&amp;N</oddFooter>
      </headerFooter>
    </customSheetView>
  </customSheetViews>
  <mergeCells count="61">
    <mergeCell ref="AF2:AH2"/>
    <mergeCell ref="AF3:AF6"/>
    <mergeCell ref="AG3:AG6"/>
    <mergeCell ref="AH3:AH6"/>
    <mergeCell ref="AF1:AW1"/>
    <mergeCell ref="AV3:AV6"/>
    <mergeCell ref="AI2:AV2"/>
    <mergeCell ref="AI3:AP6"/>
    <mergeCell ref="L1:M1"/>
    <mergeCell ref="Y3:Y6"/>
    <mergeCell ref="Q3:X6"/>
    <mergeCell ref="Z3:AC6"/>
    <mergeCell ref="N3:N6"/>
    <mergeCell ref="BB1:BE1"/>
    <mergeCell ref="BB2:BB6"/>
    <mergeCell ref="AX1:BA1"/>
    <mergeCell ref="BC2:BC6"/>
    <mergeCell ref="BA2:BA6"/>
    <mergeCell ref="BE2:BE6"/>
    <mergeCell ref="BD2:BD6"/>
    <mergeCell ref="AX2:AX6"/>
    <mergeCell ref="AY2:AY6"/>
    <mergeCell ref="AZ2:AZ6"/>
    <mergeCell ref="BH3:BH6"/>
    <mergeCell ref="AQ7:AQ9"/>
    <mergeCell ref="AR8:AR9"/>
    <mergeCell ref="AS8:AS9"/>
    <mergeCell ref="AT8:AT9"/>
    <mergeCell ref="AR7:AT7"/>
    <mergeCell ref="AU7:AU9"/>
    <mergeCell ref="BG3:BG6"/>
    <mergeCell ref="AW2:AW6"/>
    <mergeCell ref="AQ3:AQ6"/>
    <mergeCell ref="AR3:AU6"/>
    <mergeCell ref="AI8:AJ8"/>
    <mergeCell ref="AP7:AP9"/>
    <mergeCell ref="Y7:Y9"/>
    <mergeCell ref="Z7:AB7"/>
    <mergeCell ref="Z8:Z9"/>
    <mergeCell ref="AA8:AA9"/>
    <mergeCell ref="AB8:AB9"/>
    <mergeCell ref="AC7:AC9"/>
    <mergeCell ref="AF7:AF9"/>
    <mergeCell ref="AI7:AO7"/>
    <mergeCell ref="AO8:AO9"/>
    <mergeCell ref="AM8:AN8"/>
    <mergeCell ref="AK8:AL8"/>
    <mergeCell ref="N7:N9"/>
    <mergeCell ref="N1:AE1"/>
    <mergeCell ref="N2:P2"/>
    <mergeCell ref="Q2:AD2"/>
    <mergeCell ref="AE2:AE6"/>
    <mergeCell ref="AD3:AD6"/>
    <mergeCell ref="O3:O6"/>
    <mergeCell ref="P3:P6"/>
    <mergeCell ref="Q8:R8"/>
    <mergeCell ref="S8:T8"/>
    <mergeCell ref="U8:V8"/>
    <mergeCell ref="W8:W9"/>
    <mergeCell ref="X7:X9"/>
    <mergeCell ref="Q7:W7"/>
  </mergeCells>
  <phoneticPr fontId="0" type="noConversion"/>
  <conditionalFormatting sqref="W20:W5665 AB20:AB5665 AO20:AO5665 AT20:AT5665">
    <cfRule type="cellIs" dxfId="2" priority="7" operator="notEqual">
      <formula>"OK"</formula>
    </cfRule>
    <cfRule type="cellIs" dxfId="1" priority="8" operator="equal">
      <formula>"OK"</formula>
    </cfRule>
  </conditionalFormatting>
  <conditionalFormatting sqref="BH20:BH5665">
    <cfRule type="containsText" dxfId="0" priority="9" operator="containsText" text="FAUX">
      <formula>NOT(ISERROR(SEARCH("FAUX",BH20)))</formula>
    </cfRule>
  </conditionalFormatting>
  <pageMargins left="0.19685039370078741" right="0.19685039370078741" top="0.59055118110236227" bottom="0.59055118110236227" header="0.15748031496062992" footer="0.15748031496062992"/>
  <pageSetup paperSize="9" scale="39" fitToHeight="0" pageOrder="overThenDown" orientation="landscape" r:id="rId4"/>
  <headerFooter alignWithMargins="0">
    <oddFooter>&amp;LSPW Finances - Direction du Budget&amp;CBudget général des dépenses 2025
&amp;R&amp;P/&amp;N</oddFooter>
  </headerFooter>
  <customProperties>
    <customPr name="_pios_id" r:id="rId5"/>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2B84-4258-45CF-A0F2-0D8E435080DA}">
  <dimension ref="A1:E1035"/>
  <sheetViews>
    <sheetView workbookViewId="0">
      <selection activeCell="S1420" sqref="S1420"/>
    </sheetView>
  </sheetViews>
  <sheetFormatPr baseColWidth="10" defaultColWidth="11.5546875" defaultRowHeight="14.4" x14ac:dyDescent="0.25"/>
  <cols>
    <col min="1" max="2" width="11.5546875" style="170"/>
    <col min="3" max="3" width="30.33203125" style="170" customWidth="1"/>
    <col min="4" max="4" width="23" style="170" customWidth="1"/>
    <col min="5" max="5" width="34.44140625" style="170" customWidth="1"/>
    <col min="6" max="16384" width="11.5546875" style="170"/>
  </cols>
  <sheetData>
    <row r="1" spans="1:5" s="167" customFormat="1" ht="43.2" x14ac:dyDescent="0.25">
      <c r="A1" s="166" t="s">
        <v>764</v>
      </c>
      <c r="B1" s="166" t="s">
        <v>765</v>
      </c>
      <c r="C1" s="166" t="s">
        <v>766</v>
      </c>
      <c r="D1" s="166" t="s">
        <v>767</v>
      </c>
      <c r="E1" s="166" t="s">
        <v>768</v>
      </c>
    </row>
    <row r="2" spans="1:5" x14ac:dyDescent="0.25">
      <c r="A2" s="168" t="s">
        <v>769</v>
      </c>
      <c r="B2" s="168" t="s">
        <v>770</v>
      </c>
      <c r="C2" s="169" t="s">
        <v>771</v>
      </c>
      <c r="D2" s="169" t="s">
        <v>771</v>
      </c>
      <c r="E2" s="169" t="s">
        <v>771</v>
      </c>
    </row>
    <row r="3" spans="1:5" ht="28.8" x14ac:dyDescent="0.25">
      <c r="A3" s="171" t="s">
        <v>772</v>
      </c>
      <c r="B3" s="172" t="s">
        <v>773</v>
      </c>
      <c r="C3" s="173" t="s">
        <v>774</v>
      </c>
      <c r="D3" s="173" t="s">
        <v>774</v>
      </c>
      <c r="E3" s="173" t="s">
        <v>774</v>
      </c>
    </row>
    <row r="4" spans="1:5" ht="28.8" x14ac:dyDescent="0.25">
      <c r="A4" s="174"/>
      <c r="B4" s="175" t="s">
        <v>775</v>
      </c>
      <c r="C4" s="176" t="s">
        <v>776</v>
      </c>
      <c r="D4" s="176" t="s">
        <v>777</v>
      </c>
      <c r="E4" s="176" t="s">
        <v>776</v>
      </c>
    </row>
    <row r="5" spans="1:5" ht="28.8" x14ac:dyDescent="0.25">
      <c r="A5" s="168" t="s">
        <v>778</v>
      </c>
      <c r="B5" s="177" t="s">
        <v>779</v>
      </c>
      <c r="C5" s="169" t="s">
        <v>780</v>
      </c>
      <c r="D5" s="169" t="s">
        <v>781</v>
      </c>
      <c r="E5" s="169" t="s">
        <v>782</v>
      </c>
    </row>
    <row r="6" spans="1:5" ht="20.25" customHeight="1" x14ac:dyDescent="0.25">
      <c r="A6" s="199" t="s">
        <v>783</v>
      </c>
      <c r="B6" s="200" t="s">
        <v>1835</v>
      </c>
      <c r="C6" s="201"/>
      <c r="D6" s="201"/>
      <c r="E6" s="201"/>
    </row>
    <row r="7" spans="1:5" x14ac:dyDescent="0.25">
      <c r="A7" s="171"/>
      <c r="B7" s="172" t="s">
        <v>784</v>
      </c>
      <c r="C7" s="173" t="s">
        <v>785</v>
      </c>
      <c r="D7" s="173" t="s">
        <v>786</v>
      </c>
      <c r="E7" s="173" t="s">
        <v>785</v>
      </c>
    </row>
    <row r="8" spans="1:5" ht="28.8" x14ac:dyDescent="0.25">
      <c r="A8" s="171"/>
      <c r="B8" s="172" t="s">
        <v>787</v>
      </c>
      <c r="C8" s="173" t="s">
        <v>788</v>
      </c>
      <c r="D8" s="173" t="s">
        <v>789</v>
      </c>
      <c r="E8" s="173" t="s">
        <v>788</v>
      </c>
    </row>
    <row r="9" spans="1:5" ht="43.2" x14ac:dyDescent="0.25">
      <c r="A9" s="171"/>
      <c r="B9" s="172" t="s">
        <v>790</v>
      </c>
      <c r="C9" s="173" t="s">
        <v>791</v>
      </c>
      <c r="D9" s="173" t="s">
        <v>792</v>
      </c>
      <c r="E9" s="173" t="s">
        <v>793</v>
      </c>
    </row>
    <row r="10" spans="1:5" x14ac:dyDescent="0.25">
      <c r="A10" s="171"/>
      <c r="B10" s="172" t="s">
        <v>794</v>
      </c>
      <c r="C10" s="173" t="s">
        <v>795</v>
      </c>
      <c r="D10" s="173" t="s">
        <v>795</v>
      </c>
      <c r="E10" s="173" t="s">
        <v>795</v>
      </c>
    </row>
    <row r="11" spans="1:5" x14ac:dyDescent="0.25">
      <c r="A11" s="171"/>
      <c r="B11" s="172" t="s">
        <v>796</v>
      </c>
      <c r="C11" s="173" t="s">
        <v>797</v>
      </c>
      <c r="D11" s="173" t="s">
        <v>798</v>
      </c>
      <c r="E11" s="173" t="s">
        <v>797</v>
      </c>
    </row>
    <row r="12" spans="1:5" ht="28.8" x14ac:dyDescent="0.25">
      <c r="A12" s="171"/>
      <c r="B12" s="172" t="s">
        <v>799</v>
      </c>
      <c r="C12" s="173" t="s">
        <v>800</v>
      </c>
      <c r="D12" s="173" t="s">
        <v>801</v>
      </c>
      <c r="E12" s="173" t="s">
        <v>802</v>
      </c>
    </row>
    <row r="13" spans="1:5" x14ac:dyDescent="0.25">
      <c r="A13" s="178"/>
      <c r="B13" s="175" t="s">
        <v>803</v>
      </c>
      <c r="C13" s="176" t="s">
        <v>804</v>
      </c>
      <c r="D13" s="176" t="s">
        <v>804</v>
      </c>
      <c r="E13" s="176" t="s">
        <v>804</v>
      </c>
    </row>
    <row r="14" spans="1:5" ht="28.8" x14ac:dyDescent="0.25">
      <c r="A14" s="171" t="s">
        <v>805</v>
      </c>
      <c r="B14" s="172" t="s">
        <v>806</v>
      </c>
      <c r="C14" s="173" t="s">
        <v>807</v>
      </c>
      <c r="D14" s="173" t="s">
        <v>808</v>
      </c>
      <c r="E14" s="173" t="s">
        <v>809</v>
      </c>
    </row>
    <row r="15" spans="1:5" ht="43.2" x14ac:dyDescent="0.25">
      <c r="A15" s="171"/>
      <c r="B15" s="172" t="s">
        <v>810</v>
      </c>
      <c r="C15" s="173" t="s">
        <v>811</v>
      </c>
      <c r="D15" s="173" t="s">
        <v>812</v>
      </c>
      <c r="E15" s="173" t="s">
        <v>813</v>
      </c>
    </row>
    <row r="16" spans="1:5" ht="72" x14ac:dyDescent="0.25">
      <c r="A16" s="171"/>
      <c r="B16" s="172" t="s">
        <v>814</v>
      </c>
      <c r="C16" s="173" t="s">
        <v>815</v>
      </c>
      <c r="D16" s="173" t="s">
        <v>816</v>
      </c>
      <c r="E16" s="173" t="s">
        <v>817</v>
      </c>
    </row>
    <row r="17" spans="1:5" ht="43.2" x14ac:dyDescent="0.25">
      <c r="A17" s="179"/>
      <c r="B17" s="172" t="s">
        <v>818</v>
      </c>
      <c r="C17" s="173" t="s">
        <v>819</v>
      </c>
      <c r="D17" s="173" t="s">
        <v>820</v>
      </c>
      <c r="E17" s="173" t="s">
        <v>821</v>
      </c>
    </row>
    <row r="18" spans="1:5" ht="28.8" x14ac:dyDescent="0.25">
      <c r="A18" s="174"/>
      <c r="B18" s="175" t="s">
        <v>822</v>
      </c>
      <c r="C18" s="176" t="s">
        <v>823</v>
      </c>
      <c r="D18" s="176" t="s">
        <v>824</v>
      </c>
      <c r="E18" s="176" t="s">
        <v>825</v>
      </c>
    </row>
    <row r="19" spans="1:5" ht="86.4" x14ac:dyDescent="0.25">
      <c r="A19" s="171" t="s">
        <v>826</v>
      </c>
      <c r="B19" s="172" t="s">
        <v>827</v>
      </c>
      <c r="C19" s="173" t="s">
        <v>828</v>
      </c>
      <c r="D19" s="173" t="s">
        <v>829</v>
      </c>
      <c r="E19" s="173" t="s">
        <v>830</v>
      </c>
    </row>
    <row r="20" spans="1:5" ht="86.4" x14ac:dyDescent="0.25">
      <c r="A20" s="174"/>
      <c r="B20" s="175" t="s">
        <v>831</v>
      </c>
      <c r="C20" s="176" t="s">
        <v>832</v>
      </c>
      <c r="D20" s="176" t="s">
        <v>833</v>
      </c>
      <c r="E20" s="176" t="s">
        <v>834</v>
      </c>
    </row>
    <row r="21" spans="1:5" ht="28.8" x14ac:dyDescent="0.25">
      <c r="A21" s="171" t="s">
        <v>835</v>
      </c>
      <c r="B21" s="172" t="s">
        <v>836</v>
      </c>
      <c r="C21" s="173" t="s">
        <v>837</v>
      </c>
      <c r="D21" s="173" t="s">
        <v>838</v>
      </c>
      <c r="E21" s="173" t="s">
        <v>837</v>
      </c>
    </row>
    <row r="22" spans="1:5" ht="28.8" x14ac:dyDescent="0.25">
      <c r="A22" s="179"/>
      <c r="B22" s="172" t="s">
        <v>839</v>
      </c>
      <c r="C22" s="173" t="s">
        <v>840</v>
      </c>
      <c r="D22" s="173" t="s">
        <v>841</v>
      </c>
      <c r="E22" s="173" t="s">
        <v>842</v>
      </c>
    </row>
    <row r="23" spans="1:5" ht="43.2" x14ac:dyDescent="0.25">
      <c r="A23" s="179"/>
      <c r="B23" s="172" t="s">
        <v>843</v>
      </c>
      <c r="C23" s="173" t="s">
        <v>844</v>
      </c>
      <c r="D23" s="173" t="s">
        <v>845</v>
      </c>
      <c r="E23" s="173" t="s">
        <v>846</v>
      </c>
    </row>
    <row r="24" spans="1:5" x14ac:dyDescent="0.25">
      <c r="A24" s="179"/>
      <c r="B24" s="172" t="s">
        <v>847</v>
      </c>
      <c r="C24" s="173" t="s">
        <v>848</v>
      </c>
      <c r="D24" s="173" t="s">
        <v>849</v>
      </c>
      <c r="E24" s="173" t="s">
        <v>848</v>
      </c>
    </row>
    <row r="25" spans="1:5" x14ac:dyDescent="0.25">
      <c r="A25" s="179"/>
      <c r="B25" s="172" t="s">
        <v>850</v>
      </c>
      <c r="C25" s="173" t="s">
        <v>851</v>
      </c>
      <c r="D25" s="173" t="s">
        <v>852</v>
      </c>
      <c r="E25" s="173" t="s">
        <v>851</v>
      </c>
    </row>
    <row r="26" spans="1:5" x14ac:dyDescent="0.25">
      <c r="A26" s="174"/>
      <c r="B26" s="175" t="s">
        <v>853</v>
      </c>
      <c r="C26" s="176" t="s">
        <v>854</v>
      </c>
      <c r="D26" s="176" t="s">
        <v>854</v>
      </c>
      <c r="E26" s="176" t="s">
        <v>854</v>
      </c>
    </row>
    <row r="27" spans="1:5" ht="43.2" x14ac:dyDescent="0.25">
      <c r="A27" s="171" t="s">
        <v>855</v>
      </c>
      <c r="B27" s="172" t="s">
        <v>856</v>
      </c>
      <c r="C27" s="173" t="s">
        <v>857</v>
      </c>
      <c r="D27" s="173" t="s">
        <v>858</v>
      </c>
      <c r="E27" s="173" t="s">
        <v>859</v>
      </c>
    </row>
    <row r="28" spans="1:5" ht="43.2" x14ac:dyDescent="0.25">
      <c r="A28" s="174"/>
      <c r="B28" s="175" t="s">
        <v>860</v>
      </c>
      <c r="C28" s="176" t="s">
        <v>861</v>
      </c>
      <c r="D28" s="176" t="s">
        <v>862</v>
      </c>
      <c r="E28" s="176" t="s">
        <v>863</v>
      </c>
    </row>
    <row r="29" spans="1:5" x14ac:dyDescent="0.25">
      <c r="A29" s="178" t="s">
        <v>864</v>
      </c>
      <c r="B29" s="175" t="s">
        <v>865</v>
      </c>
      <c r="C29" s="176" t="s">
        <v>866</v>
      </c>
      <c r="D29" s="176" t="s">
        <v>867</v>
      </c>
      <c r="E29" s="176" t="s">
        <v>866</v>
      </c>
    </row>
    <row r="30" spans="1:5" ht="43.2" x14ac:dyDescent="0.25">
      <c r="A30" s="171" t="s">
        <v>868</v>
      </c>
      <c r="B30" s="172" t="s">
        <v>869</v>
      </c>
      <c r="C30" s="173" t="s">
        <v>870</v>
      </c>
      <c r="D30" s="173" t="s">
        <v>871</v>
      </c>
      <c r="E30" s="173" t="s">
        <v>872</v>
      </c>
    </row>
    <row r="31" spans="1:5" ht="43.2" x14ac:dyDescent="0.25">
      <c r="A31" s="179"/>
      <c r="B31" s="172" t="s">
        <v>873</v>
      </c>
      <c r="C31" s="173" t="s">
        <v>874</v>
      </c>
      <c r="D31" s="173" t="s">
        <v>875</v>
      </c>
      <c r="E31" s="173" t="s">
        <v>876</v>
      </c>
    </row>
    <row r="32" spans="1:5" ht="43.2" x14ac:dyDescent="0.25">
      <c r="A32" s="179"/>
      <c r="B32" s="172" t="s">
        <v>877</v>
      </c>
      <c r="C32" s="173" t="s">
        <v>878</v>
      </c>
      <c r="D32" s="173" t="s">
        <v>879</v>
      </c>
      <c r="E32" s="173" t="s">
        <v>880</v>
      </c>
    </row>
    <row r="33" spans="1:5" ht="28.8" x14ac:dyDescent="0.25">
      <c r="A33" s="179"/>
      <c r="B33" s="172" t="s">
        <v>881</v>
      </c>
      <c r="C33" s="173" t="s">
        <v>882</v>
      </c>
      <c r="D33" s="173" t="s">
        <v>883</v>
      </c>
      <c r="E33" s="173" t="s">
        <v>884</v>
      </c>
    </row>
    <row r="34" spans="1:5" ht="43.2" x14ac:dyDescent="0.25">
      <c r="A34" s="179"/>
      <c r="B34" s="172" t="s">
        <v>885</v>
      </c>
      <c r="C34" s="173" t="s">
        <v>886</v>
      </c>
      <c r="D34" s="173" t="s">
        <v>887</v>
      </c>
      <c r="E34" s="173" t="s">
        <v>888</v>
      </c>
    </row>
    <row r="35" spans="1:5" ht="43.2" x14ac:dyDescent="0.25">
      <c r="A35" s="179"/>
      <c r="B35" s="172" t="s">
        <v>889</v>
      </c>
      <c r="C35" s="173" t="s">
        <v>890</v>
      </c>
      <c r="D35" s="173" t="s">
        <v>891</v>
      </c>
      <c r="E35" s="173" t="s">
        <v>892</v>
      </c>
    </row>
    <row r="36" spans="1:5" ht="28.8" x14ac:dyDescent="0.25">
      <c r="A36" s="174"/>
      <c r="B36" s="175" t="s">
        <v>893</v>
      </c>
      <c r="C36" s="176" t="s">
        <v>894</v>
      </c>
      <c r="D36" s="176" t="s">
        <v>895</v>
      </c>
      <c r="E36" s="176" t="s">
        <v>896</v>
      </c>
    </row>
    <row r="37" spans="1:5" ht="57.6" x14ac:dyDescent="0.25">
      <c r="A37" s="178" t="s">
        <v>897</v>
      </c>
      <c r="B37" s="175" t="s">
        <v>898</v>
      </c>
      <c r="C37" s="176" t="s">
        <v>899</v>
      </c>
      <c r="D37" s="176" t="s">
        <v>900</v>
      </c>
      <c r="E37" s="176" t="s">
        <v>901</v>
      </c>
    </row>
    <row r="38" spans="1:5" ht="28.8" x14ac:dyDescent="0.25">
      <c r="A38" s="178" t="s">
        <v>902</v>
      </c>
      <c r="B38" s="175" t="s">
        <v>903</v>
      </c>
      <c r="C38" s="176" t="s">
        <v>904</v>
      </c>
      <c r="D38" s="176" t="s">
        <v>905</v>
      </c>
      <c r="E38" s="176" t="s">
        <v>906</v>
      </c>
    </row>
    <row r="39" spans="1:5" ht="43.2" x14ac:dyDescent="0.25">
      <c r="A39" s="171" t="s">
        <v>907</v>
      </c>
      <c r="B39" s="172" t="s">
        <v>908</v>
      </c>
      <c r="C39" s="173" t="s">
        <v>909</v>
      </c>
      <c r="D39" s="173" t="s">
        <v>910</v>
      </c>
      <c r="E39" s="173" t="s">
        <v>911</v>
      </c>
    </row>
    <row r="40" spans="1:5" x14ac:dyDescent="0.25">
      <c r="A40" s="179"/>
      <c r="B40" s="172" t="s">
        <v>912</v>
      </c>
      <c r="C40" s="173" t="s">
        <v>913</v>
      </c>
      <c r="D40" s="173" t="s">
        <v>913</v>
      </c>
      <c r="E40" s="173" t="s">
        <v>913</v>
      </c>
    </row>
    <row r="41" spans="1:5" ht="28.8" x14ac:dyDescent="0.25">
      <c r="A41" s="179"/>
      <c r="B41" s="172" t="s">
        <v>914</v>
      </c>
      <c r="C41" s="173" t="s">
        <v>915</v>
      </c>
      <c r="D41" s="173" t="s">
        <v>916</v>
      </c>
      <c r="E41" s="173" t="s">
        <v>917</v>
      </c>
    </row>
    <row r="42" spans="1:5" ht="28.8" x14ac:dyDescent="0.25">
      <c r="A42" s="179"/>
      <c r="B42" s="172" t="s">
        <v>918</v>
      </c>
      <c r="C42" s="173" t="s">
        <v>919</v>
      </c>
      <c r="D42" s="173" t="s">
        <v>920</v>
      </c>
      <c r="E42" s="173" t="s">
        <v>921</v>
      </c>
    </row>
    <row r="43" spans="1:5" ht="43.2" x14ac:dyDescent="0.25">
      <c r="A43" s="179"/>
      <c r="B43" s="172" t="s">
        <v>922</v>
      </c>
      <c r="C43" s="173" t="s">
        <v>923</v>
      </c>
      <c r="D43" s="173" t="s">
        <v>924</v>
      </c>
      <c r="E43" s="173" t="s">
        <v>925</v>
      </c>
    </row>
    <row r="44" spans="1:5" ht="28.8" x14ac:dyDescent="0.25">
      <c r="A44" s="179"/>
      <c r="B44" s="172" t="s">
        <v>926</v>
      </c>
      <c r="C44" s="173" t="s">
        <v>927</v>
      </c>
      <c r="D44" s="173" t="s">
        <v>928</v>
      </c>
      <c r="E44" s="173" t="s">
        <v>929</v>
      </c>
    </row>
    <row r="45" spans="1:5" ht="28.8" x14ac:dyDescent="0.25">
      <c r="A45" s="174"/>
      <c r="B45" s="175" t="s">
        <v>930</v>
      </c>
      <c r="C45" s="176" t="s">
        <v>931</v>
      </c>
      <c r="D45" s="176" t="s">
        <v>932</v>
      </c>
      <c r="E45" s="176" t="s">
        <v>933</v>
      </c>
    </row>
    <row r="46" spans="1:5" ht="28.8" x14ac:dyDescent="0.25">
      <c r="A46" s="171" t="s">
        <v>934</v>
      </c>
      <c r="B46" s="172" t="s">
        <v>935</v>
      </c>
      <c r="C46" s="173" t="s">
        <v>936</v>
      </c>
      <c r="D46" s="173" t="s">
        <v>937</v>
      </c>
      <c r="E46" s="173" t="s">
        <v>938</v>
      </c>
    </row>
    <row r="47" spans="1:5" ht="43.2" x14ac:dyDescent="0.25">
      <c r="A47" s="179"/>
      <c r="B47" s="172" t="s">
        <v>939</v>
      </c>
      <c r="C47" s="173" t="s">
        <v>940</v>
      </c>
      <c r="D47" s="173" t="s">
        <v>941</v>
      </c>
      <c r="E47" s="173" t="s">
        <v>942</v>
      </c>
    </row>
    <row r="48" spans="1:5" ht="43.2" x14ac:dyDescent="0.25">
      <c r="A48" s="179"/>
      <c r="B48" s="172" t="s">
        <v>943</v>
      </c>
      <c r="C48" s="173" t="s">
        <v>944</v>
      </c>
      <c r="D48" s="173" t="s">
        <v>945</v>
      </c>
      <c r="E48" s="173" t="s">
        <v>946</v>
      </c>
    </row>
    <row r="49" spans="1:5" ht="43.2" x14ac:dyDescent="0.25">
      <c r="A49" s="179"/>
      <c r="B49" s="172" t="s">
        <v>947</v>
      </c>
      <c r="C49" s="173" t="s">
        <v>948</v>
      </c>
      <c r="D49" s="173" t="s">
        <v>949</v>
      </c>
      <c r="E49" s="173" t="s">
        <v>950</v>
      </c>
    </row>
    <row r="50" spans="1:5" ht="43.2" x14ac:dyDescent="0.25">
      <c r="A50" s="179"/>
      <c r="B50" s="172" t="s">
        <v>951</v>
      </c>
      <c r="C50" s="173" t="s">
        <v>952</v>
      </c>
      <c r="D50" s="173" t="s">
        <v>953</v>
      </c>
      <c r="E50" s="173" t="s">
        <v>954</v>
      </c>
    </row>
    <row r="51" spans="1:5" ht="57.6" x14ac:dyDescent="0.25">
      <c r="A51" s="174"/>
      <c r="B51" s="175" t="s">
        <v>955</v>
      </c>
      <c r="C51" s="176" t="s">
        <v>956</v>
      </c>
      <c r="D51" s="176" t="s">
        <v>957</v>
      </c>
      <c r="E51" s="176" t="s">
        <v>958</v>
      </c>
    </row>
    <row r="52" spans="1:5" ht="28.8" x14ac:dyDescent="0.25">
      <c r="A52" s="171" t="s">
        <v>959</v>
      </c>
      <c r="B52" s="172" t="s">
        <v>960</v>
      </c>
      <c r="C52" s="173" t="s">
        <v>961</v>
      </c>
      <c r="D52" s="173" t="s">
        <v>962</v>
      </c>
      <c r="E52" s="173" t="s">
        <v>961</v>
      </c>
    </row>
    <row r="53" spans="1:5" ht="28.8" x14ac:dyDescent="0.25">
      <c r="A53" s="179"/>
      <c r="B53" s="172" t="s">
        <v>963</v>
      </c>
      <c r="C53" s="173" t="s">
        <v>964</v>
      </c>
      <c r="D53" s="173" t="s">
        <v>965</v>
      </c>
      <c r="E53" s="180" t="s">
        <v>966</v>
      </c>
    </row>
    <row r="54" spans="1:5" ht="43.2" x14ac:dyDescent="0.25">
      <c r="A54" s="179"/>
      <c r="B54" s="172" t="s">
        <v>967</v>
      </c>
      <c r="C54" s="173" t="s">
        <v>968</v>
      </c>
      <c r="D54" s="173" t="s">
        <v>969</v>
      </c>
      <c r="E54" s="173" t="s">
        <v>970</v>
      </c>
    </row>
    <row r="55" spans="1:5" ht="43.2" x14ac:dyDescent="0.25">
      <c r="A55" s="179"/>
      <c r="B55" s="172" t="s">
        <v>971</v>
      </c>
      <c r="C55" s="173" t="s">
        <v>972</v>
      </c>
      <c r="D55" s="173" t="s">
        <v>973</v>
      </c>
      <c r="E55" s="173" t="s">
        <v>974</v>
      </c>
    </row>
    <row r="56" spans="1:5" ht="43.2" x14ac:dyDescent="0.25">
      <c r="A56" s="179"/>
      <c r="B56" s="172" t="s">
        <v>975</v>
      </c>
      <c r="C56" s="173" t="s">
        <v>976</v>
      </c>
      <c r="D56" s="173" t="s">
        <v>977</v>
      </c>
      <c r="E56" s="173" t="s">
        <v>978</v>
      </c>
    </row>
    <row r="57" spans="1:5" ht="28.8" x14ac:dyDescent="0.25">
      <c r="A57" s="179"/>
      <c r="B57" s="172" t="s">
        <v>979</v>
      </c>
      <c r="C57" s="173" t="s">
        <v>980</v>
      </c>
      <c r="D57" s="173" t="s">
        <v>981</v>
      </c>
      <c r="E57" s="173" t="s">
        <v>982</v>
      </c>
    </row>
    <row r="58" spans="1:5" ht="28.8" x14ac:dyDescent="0.25">
      <c r="A58" s="174"/>
      <c r="B58" s="175" t="s">
        <v>983</v>
      </c>
      <c r="C58" s="176" t="s">
        <v>984</v>
      </c>
      <c r="D58" s="176" t="s">
        <v>985</v>
      </c>
      <c r="E58" s="176" t="s">
        <v>984</v>
      </c>
    </row>
    <row r="59" spans="1:5" ht="43.2" x14ac:dyDescent="0.25">
      <c r="A59" s="171" t="s">
        <v>986</v>
      </c>
      <c r="B59" s="172" t="s">
        <v>987</v>
      </c>
      <c r="C59" s="173" t="s">
        <v>988</v>
      </c>
      <c r="D59" s="173" t="s">
        <v>989</v>
      </c>
      <c r="E59" s="173" t="s">
        <v>990</v>
      </c>
    </row>
    <row r="60" spans="1:5" ht="43.2" x14ac:dyDescent="0.25">
      <c r="A60" s="179"/>
      <c r="B60" s="172" t="s">
        <v>991</v>
      </c>
      <c r="C60" s="173" t="s">
        <v>992</v>
      </c>
      <c r="D60" s="173" t="s">
        <v>993</v>
      </c>
      <c r="E60" s="173" t="s">
        <v>994</v>
      </c>
    </row>
    <row r="61" spans="1:5" ht="43.2" x14ac:dyDescent="0.25">
      <c r="A61" s="179"/>
      <c r="B61" s="172" t="s">
        <v>995</v>
      </c>
      <c r="C61" s="173" t="s">
        <v>996</v>
      </c>
      <c r="D61" s="173" t="s">
        <v>997</v>
      </c>
      <c r="E61" s="173" t="s">
        <v>998</v>
      </c>
    </row>
    <row r="62" spans="1:5" ht="43.2" x14ac:dyDescent="0.25">
      <c r="A62" s="179"/>
      <c r="B62" s="172" t="s">
        <v>999</v>
      </c>
      <c r="C62" s="173" t="s">
        <v>1000</v>
      </c>
      <c r="D62" s="173" t="s">
        <v>1001</v>
      </c>
      <c r="E62" s="173" t="s">
        <v>1002</v>
      </c>
    </row>
    <row r="63" spans="1:5" ht="43.2" x14ac:dyDescent="0.25">
      <c r="A63" s="179"/>
      <c r="B63" s="172" t="s">
        <v>1003</v>
      </c>
      <c r="C63" s="173" t="s">
        <v>1004</v>
      </c>
      <c r="D63" s="173" t="s">
        <v>1005</v>
      </c>
      <c r="E63" s="173" t="s">
        <v>1006</v>
      </c>
    </row>
    <row r="64" spans="1:5" ht="57.6" x14ac:dyDescent="0.25">
      <c r="A64" s="179"/>
      <c r="B64" s="172" t="s">
        <v>1007</v>
      </c>
      <c r="C64" s="173" t="s">
        <v>1008</v>
      </c>
      <c r="D64" s="173" t="s">
        <v>1009</v>
      </c>
      <c r="E64" s="173" t="s">
        <v>1010</v>
      </c>
    </row>
    <row r="65" spans="1:5" ht="57.6" x14ac:dyDescent="0.25">
      <c r="A65" s="179"/>
      <c r="B65" s="172" t="s">
        <v>1011</v>
      </c>
      <c r="C65" s="173" t="s">
        <v>1012</v>
      </c>
      <c r="D65" s="173" t="s">
        <v>1013</v>
      </c>
      <c r="E65" s="173" t="s">
        <v>1014</v>
      </c>
    </row>
    <row r="66" spans="1:5" ht="28.8" x14ac:dyDescent="0.25">
      <c r="A66" s="179"/>
      <c r="B66" s="172" t="s">
        <v>1015</v>
      </c>
      <c r="C66" s="173" t="s">
        <v>1016</v>
      </c>
      <c r="D66" s="173" t="s">
        <v>1017</v>
      </c>
      <c r="E66" s="173" t="s">
        <v>1018</v>
      </c>
    </row>
    <row r="67" spans="1:5" ht="28.8" x14ac:dyDescent="0.25">
      <c r="A67" s="174"/>
      <c r="B67" s="175" t="s">
        <v>1019</v>
      </c>
      <c r="C67" s="176" t="s">
        <v>1020</v>
      </c>
      <c r="D67" s="176" t="s">
        <v>1021</v>
      </c>
      <c r="E67" s="176" t="s">
        <v>1022</v>
      </c>
    </row>
    <row r="68" spans="1:5" ht="28.8" x14ac:dyDescent="0.25">
      <c r="A68" s="171" t="s">
        <v>1023</v>
      </c>
      <c r="B68" s="172" t="s">
        <v>1024</v>
      </c>
      <c r="C68" s="173" t="s">
        <v>1025</v>
      </c>
      <c r="D68" s="173" t="s">
        <v>1026</v>
      </c>
      <c r="E68" s="173" t="s">
        <v>1027</v>
      </c>
    </row>
    <row r="69" spans="1:5" ht="43.2" x14ac:dyDescent="0.25">
      <c r="A69" s="179"/>
      <c r="B69" s="172" t="s">
        <v>1028</v>
      </c>
      <c r="C69" s="173" t="s">
        <v>1029</v>
      </c>
      <c r="D69" s="173" t="s">
        <v>1030</v>
      </c>
      <c r="E69" s="173" t="s">
        <v>1031</v>
      </c>
    </row>
    <row r="70" spans="1:5" ht="43.2" x14ac:dyDescent="0.25">
      <c r="A70" s="179"/>
      <c r="B70" s="172" t="s">
        <v>1032</v>
      </c>
      <c r="C70" s="173" t="s">
        <v>1033</v>
      </c>
      <c r="D70" s="173" t="s">
        <v>1034</v>
      </c>
      <c r="E70" s="173" t="s">
        <v>1035</v>
      </c>
    </row>
    <row r="71" spans="1:5" ht="57.6" x14ac:dyDescent="0.25">
      <c r="A71" s="179"/>
      <c r="B71" s="172" t="s">
        <v>1036</v>
      </c>
      <c r="C71" s="173" t="s">
        <v>1037</v>
      </c>
      <c r="D71" s="173" t="s">
        <v>1038</v>
      </c>
      <c r="E71" s="173" t="s">
        <v>1039</v>
      </c>
    </row>
    <row r="72" spans="1:5" ht="43.2" x14ac:dyDescent="0.25">
      <c r="A72" s="179"/>
      <c r="B72" s="172" t="s">
        <v>1040</v>
      </c>
      <c r="C72" s="173" t="s">
        <v>1041</v>
      </c>
      <c r="D72" s="173" t="s">
        <v>1042</v>
      </c>
      <c r="E72" s="173" t="s">
        <v>1043</v>
      </c>
    </row>
    <row r="73" spans="1:5" ht="57.6" x14ac:dyDescent="0.25">
      <c r="A73" s="179"/>
      <c r="B73" s="172" t="s">
        <v>1044</v>
      </c>
      <c r="C73" s="173" t="s">
        <v>1045</v>
      </c>
      <c r="D73" s="173" t="s">
        <v>1046</v>
      </c>
      <c r="E73" s="173" t="s">
        <v>1047</v>
      </c>
    </row>
    <row r="74" spans="1:5" ht="43.2" x14ac:dyDescent="0.25">
      <c r="A74" s="179"/>
      <c r="B74" s="172" t="s">
        <v>1048</v>
      </c>
      <c r="C74" s="173" t="s">
        <v>1049</v>
      </c>
      <c r="D74" s="173" t="s">
        <v>1050</v>
      </c>
      <c r="E74" s="173" t="s">
        <v>1051</v>
      </c>
    </row>
    <row r="75" spans="1:5" ht="43.2" x14ac:dyDescent="0.25">
      <c r="A75" s="179"/>
      <c r="B75" s="172" t="s">
        <v>1052</v>
      </c>
      <c r="C75" s="173" t="s">
        <v>1053</v>
      </c>
      <c r="D75" s="173" t="s">
        <v>1054</v>
      </c>
      <c r="E75" s="173" t="s">
        <v>1055</v>
      </c>
    </row>
    <row r="76" spans="1:5" ht="43.2" x14ac:dyDescent="0.25">
      <c r="A76" s="179"/>
      <c r="B76" s="172" t="s">
        <v>1056</v>
      </c>
      <c r="C76" s="173" t="s">
        <v>1057</v>
      </c>
      <c r="D76" s="173" t="s">
        <v>1058</v>
      </c>
      <c r="E76" s="173" t="s">
        <v>1059</v>
      </c>
    </row>
    <row r="77" spans="1:5" ht="57.6" x14ac:dyDescent="0.25">
      <c r="A77" s="179"/>
      <c r="B77" s="172" t="s">
        <v>1060</v>
      </c>
      <c r="C77" s="173" t="s">
        <v>1061</v>
      </c>
      <c r="D77" s="173" t="s">
        <v>1062</v>
      </c>
      <c r="E77" s="173" t="s">
        <v>1063</v>
      </c>
    </row>
    <row r="78" spans="1:5" ht="43.2" x14ac:dyDescent="0.25">
      <c r="A78" s="179"/>
      <c r="B78" s="172" t="s">
        <v>1064</v>
      </c>
      <c r="C78" s="173" t="s">
        <v>1065</v>
      </c>
      <c r="D78" s="173" t="s">
        <v>1066</v>
      </c>
      <c r="E78" s="173" t="s">
        <v>1067</v>
      </c>
    </row>
    <row r="79" spans="1:5" ht="57.6" x14ac:dyDescent="0.25">
      <c r="A79" s="179"/>
      <c r="B79" s="172" t="s">
        <v>1068</v>
      </c>
      <c r="C79" s="173" t="s">
        <v>1069</v>
      </c>
      <c r="D79" s="173" t="s">
        <v>1070</v>
      </c>
      <c r="E79" s="173" t="s">
        <v>1071</v>
      </c>
    </row>
    <row r="80" spans="1:5" ht="28.8" x14ac:dyDescent="0.25">
      <c r="A80" s="179"/>
      <c r="B80" s="172" t="s">
        <v>1072</v>
      </c>
      <c r="C80" s="173" t="s">
        <v>1073</v>
      </c>
      <c r="D80" s="173" t="s">
        <v>1074</v>
      </c>
      <c r="E80" s="173" t="s">
        <v>1073</v>
      </c>
    </row>
    <row r="81" spans="1:5" ht="28.8" x14ac:dyDescent="0.25">
      <c r="A81" s="179"/>
      <c r="B81" s="172" t="s">
        <v>1075</v>
      </c>
      <c r="C81" s="173" t="s">
        <v>1076</v>
      </c>
      <c r="D81" s="173" t="s">
        <v>1077</v>
      </c>
      <c r="E81" s="173" t="s">
        <v>1076</v>
      </c>
    </row>
    <row r="82" spans="1:5" x14ac:dyDescent="0.25">
      <c r="A82" s="179"/>
      <c r="B82" s="172" t="s">
        <v>1078</v>
      </c>
      <c r="C82" s="173" t="s">
        <v>1079</v>
      </c>
      <c r="D82" s="173" t="s">
        <v>1080</v>
      </c>
      <c r="E82" s="173" t="s">
        <v>1079</v>
      </c>
    </row>
    <row r="83" spans="1:5" ht="43.2" x14ac:dyDescent="0.25">
      <c r="A83" s="179"/>
      <c r="B83" s="172" t="s">
        <v>1081</v>
      </c>
      <c r="C83" s="173" t="s">
        <v>1082</v>
      </c>
      <c r="D83" s="173" t="s">
        <v>1083</v>
      </c>
      <c r="E83" s="173" t="s">
        <v>1084</v>
      </c>
    </row>
    <row r="84" spans="1:5" ht="28.8" x14ac:dyDescent="0.25">
      <c r="A84" s="179"/>
      <c r="B84" s="172" t="s">
        <v>1085</v>
      </c>
      <c r="C84" s="173" t="s">
        <v>1086</v>
      </c>
      <c r="D84" s="173" t="s">
        <v>1087</v>
      </c>
      <c r="E84" s="173" t="s">
        <v>1086</v>
      </c>
    </row>
    <row r="85" spans="1:5" ht="28.8" x14ac:dyDescent="0.25">
      <c r="A85" s="174"/>
      <c r="B85" s="175" t="s">
        <v>1088</v>
      </c>
      <c r="C85" s="176" t="s">
        <v>1089</v>
      </c>
      <c r="D85" s="176" t="s">
        <v>1090</v>
      </c>
      <c r="E85" s="176" t="s">
        <v>1089</v>
      </c>
    </row>
    <row r="86" spans="1:5" ht="57.6" x14ac:dyDescent="0.25">
      <c r="A86" s="171" t="s">
        <v>1091</v>
      </c>
      <c r="B86" s="172" t="s">
        <v>1092</v>
      </c>
      <c r="C86" s="173" t="s">
        <v>1093</v>
      </c>
      <c r="D86" s="173" t="s">
        <v>1094</v>
      </c>
      <c r="E86" s="173" t="s">
        <v>1095</v>
      </c>
    </row>
    <row r="87" spans="1:5" ht="57.6" x14ac:dyDescent="0.25">
      <c r="A87" s="179"/>
      <c r="B87" s="172" t="s">
        <v>1096</v>
      </c>
      <c r="C87" s="173" t="s">
        <v>1097</v>
      </c>
      <c r="D87" s="173" t="s">
        <v>1098</v>
      </c>
      <c r="E87" s="173" t="s">
        <v>1099</v>
      </c>
    </row>
    <row r="88" spans="1:5" ht="57.6" x14ac:dyDescent="0.25">
      <c r="A88" s="179"/>
      <c r="B88" s="172" t="s">
        <v>1100</v>
      </c>
      <c r="C88" s="173" t="s">
        <v>1101</v>
      </c>
      <c r="D88" s="173" t="s">
        <v>1102</v>
      </c>
      <c r="E88" s="173" t="s">
        <v>1103</v>
      </c>
    </row>
    <row r="89" spans="1:5" ht="57.6" x14ac:dyDescent="0.25">
      <c r="A89" s="174"/>
      <c r="B89" s="175" t="s">
        <v>1104</v>
      </c>
      <c r="C89" s="176" t="s">
        <v>1105</v>
      </c>
      <c r="D89" s="173" t="s">
        <v>1106</v>
      </c>
      <c r="E89" s="176" t="s">
        <v>1107</v>
      </c>
    </row>
    <row r="90" spans="1:5" ht="43.2" x14ac:dyDescent="0.25">
      <c r="A90" s="171" t="s">
        <v>1108</v>
      </c>
      <c r="B90" s="172" t="s">
        <v>1109</v>
      </c>
      <c r="C90" s="173" t="s">
        <v>1110</v>
      </c>
      <c r="D90" s="173" t="s">
        <v>1111</v>
      </c>
      <c r="E90" s="173" t="s">
        <v>1112</v>
      </c>
    </row>
    <row r="91" spans="1:5" ht="43.2" x14ac:dyDescent="0.25">
      <c r="A91" s="179"/>
      <c r="B91" s="172" t="s">
        <v>1113</v>
      </c>
      <c r="C91" s="173" t="s">
        <v>1114</v>
      </c>
      <c r="D91" s="173" t="s">
        <v>1115</v>
      </c>
      <c r="E91" s="173" t="s">
        <v>1116</v>
      </c>
    </row>
    <row r="92" spans="1:5" ht="43.2" x14ac:dyDescent="0.25">
      <c r="A92" s="179"/>
      <c r="B92" s="172" t="s">
        <v>1117</v>
      </c>
      <c r="C92" s="173" t="s">
        <v>1118</v>
      </c>
      <c r="D92" s="173" t="s">
        <v>1119</v>
      </c>
      <c r="E92" s="173" t="s">
        <v>1120</v>
      </c>
    </row>
    <row r="93" spans="1:5" ht="28.8" x14ac:dyDescent="0.25">
      <c r="A93" s="179"/>
      <c r="B93" s="172" t="s">
        <v>1121</v>
      </c>
      <c r="C93" s="173" t="s">
        <v>1122</v>
      </c>
      <c r="D93" s="173" t="s">
        <v>1123</v>
      </c>
      <c r="E93" s="173" t="s">
        <v>1122</v>
      </c>
    </row>
    <row r="94" spans="1:5" ht="28.8" x14ac:dyDescent="0.25">
      <c r="A94" s="179"/>
      <c r="B94" s="172" t="s">
        <v>1124</v>
      </c>
      <c r="C94" s="173" t="s">
        <v>1125</v>
      </c>
      <c r="D94" s="173" t="s">
        <v>1126</v>
      </c>
      <c r="E94" s="173" t="s">
        <v>1125</v>
      </c>
    </row>
    <row r="95" spans="1:5" ht="28.8" x14ac:dyDescent="0.25">
      <c r="A95" s="179"/>
      <c r="B95" s="172" t="s">
        <v>1127</v>
      </c>
      <c r="C95" s="173" t="s">
        <v>1128</v>
      </c>
      <c r="D95" s="173" t="s">
        <v>1129</v>
      </c>
      <c r="E95" s="173" t="s">
        <v>1128</v>
      </c>
    </row>
    <row r="96" spans="1:5" ht="28.8" x14ac:dyDescent="0.25">
      <c r="A96" s="179"/>
      <c r="B96" s="172" t="s">
        <v>1130</v>
      </c>
      <c r="C96" s="173" t="s">
        <v>1131</v>
      </c>
      <c r="D96" s="173" t="s">
        <v>1132</v>
      </c>
      <c r="E96" s="173" t="s">
        <v>1131</v>
      </c>
    </row>
    <row r="97" spans="1:5" ht="28.8" x14ac:dyDescent="0.25">
      <c r="A97" s="179"/>
      <c r="B97" s="172" t="s">
        <v>1133</v>
      </c>
      <c r="C97" s="173" t="s">
        <v>1134</v>
      </c>
      <c r="D97" s="173" t="s">
        <v>1135</v>
      </c>
      <c r="E97" s="173" t="s">
        <v>1136</v>
      </c>
    </row>
    <row r="98" spans="1:5" ht="28.8" x14ac:dyDescent="0.25">
      <c r="A98" s="179"/>
      <c r="B98" s="172" t="s">
        <v>1137</v>
      </c>
      <c r="C98" s="173" t="s">
        <v>1138</v>
      </c>
      <c r="D98" s="173" t="s">
        <v>1139</v>
      </c>
      <c r="E98" s="173" t="s">
        <v>1138</v>
      </c>
    </row>
    <row r="99" spans="1:5" ht="28.8" x14ac:dyDescent="0.25">
      <c r="A99" s="174"/>
      <c r="B99" s="175" t="s">
        <v>1140</v>
      </c>
      <c r="C99" s="176" t="s">
        <v>1141</v>
      </c>
      <c r="D99" s="176" t="s">
        <v>1142</v>
      </c>
      <c r="E99" s="176" t="s">
        <v>1143</v>
      </c>
    </row>
    <row r="100" spans="1:5" ht="43.2" x14ac:dyDescent="0.25">
      <c r="A100" s="171" t="s">
        <v>1144</v>
      </c>
      <c r="B100" s="172" t="s">
        <v>1145</v>
      </c>
      <c r="C100" s="173" t="s">
        <v>1146</v>
      </c>
      <c r="D100" s="173" t="s">
        <v>1147</v>
      </c>
      <c r="E100" s="173" t="s">
        <v>1148</v>
      </c>
    </row>
    <row r="101" spans="1:5" ht="43.2" x14ac:dyDescent="0.25">
      <c r="A101" s="179"/>
      <c r="B101" s="172" t="s">
        <v>1149</v>
      </c>
      <c r="C101" s="173" t="s">
        <v>1150</v>
      </c>
      <c r="D101" s="173" t="s">
        <v>1151</v>
      </c>
      <c r="E101" s="173" t="s">
        <v>1152</v>
      </c>
    </row>
    <row r="102" spans="1:5" ht="28.8" x14ac:dyDescent="0.25">
      <c r="A102" s="179"/>
      <c r="B102" s="172" t="s">
        <v>1153</v>
      </c>
      <c r="C102" s="173" t="s">
        <v>1154</v>
      </c>
      <c r="D102" s="173" t="s">
        <v>1155</v>
      </c>
      <c r="E102" s="173" t="s">
        <v>1156</v>
      </c>
    </row>
    <row r="103" spans="1:5" ht="28.8" x14ac:dyDescent="0.25">
      <c r="A103" s="179"/>
      <c r="B103" s="172" t="s">
        <v>1157</v>
      </c>
      <c r="C103" s="173" t="s">
        <v>1158</v>
      </c>
      <c r="D103" s="173" t="s">
        <v>1159</v>
      </c>
      <c r="E103" s="173" t="s">
        <v>1160</v>
      </c>
    </row>
    <row r="104" spans="1:5" ht="28.8" x14ac:dyDescent="0.25">
      <c r="A104" s="179"/>
      <c r="B104" s="172" t="s">
        <v>1161</v>
      </c>
      <c r="C104" s="173" t="s">
        <v>1162</v>
      </c>
      <c r="D104" s="173" t="s">
        <v>1163</v>
      </c>
      <c r="E104" s="173" t="s">
        <v>1164</v>
      </c>
    </row>
    <row r="105" spans="1:5" ht="28.8" x14ac:dyDescent="0.25">
      <c r="A105" s="179"/>
      <c r="B105" s="172" t="s">
        <v>1165</v>
      </c>
      <c r="C105" s="173" t="s">
        <v>1166</v>
      </c>
      <c r="D105" s="173" t="s">
        <v>1167</v>
      </c>
      <c r="E105" s="173" t="s">
        <v>1168</v>
      </c>
    </row>
    <row r="106" spans="1:5" ht="43.2" x14ac:dyDescent="0.25">
      <c r="A106" s="171" t="s">
        <v>1169</v>
      </c>
      <c r="B106" s="172" t="s">
        <v>1170</v>
      </c>
      <c r="C106" s="173" t="s">
        <v>1171</v>
      </c>
      <c r="D106" s="173" t="s">
        <v>1172</v>
      </c>
      <c r="E106" s="173" t="s">
        <v>1173</v>
      </c>
    </row>
    <row r="107" spans="1:5" ht="28.8" x14ac:dyDescent="0.25">
      <c r="A107" s="174"/>
      <c r="B107" s="175" t="s">
        <v>1174</v>
      </c>
      <c r="C107" s="176" t="s">
        <v>1175</v>
      </c>
      <c r="D107" s="176" t="s">
        <v>1176</v>
      </c>
      <c r="E107" s="176" t="s">
        <v>1177</v>
      </c>
    </row>
    <row r="108" spans="1:5" ht="28.8" x14ac:dyDescent="0.25">
      <c r="A108" s="171" t="s">
        <v>1178</v>
      </c>
      <c r="B108" s="172" t="s">
        <v>1179</v>
      </c>
      <c r="C108" s="173" t="s">
        <v>1180</v>
      </c>
      <c r="D108" s="173" t="s">
        <v>1181</v>
      </c>
      <c r="E108" s="173" t="s">
        <v>1182</v>
      </c>
    </row>
    <row r="109" spans="1:5" ht="28.8" x14ac:dyDescent="0.25">
      <c r="A109" s="174"/>
      <c r="B109" s="175" t="s">
        <v>1183</v>
      </c>
      <c r="C109" s="176" t="s">
        <v>1184</v>
      </c>
      <c r="D109" s="176" t="s">
        <v>1185</v>
      </c>
      <c r="E109" s="176" t="s">
        <v>1184</v>
      </c>
    </row>
    <row r="110" spans="1:5" ht="43.2" x14ac:dyDescent="0.25">
      <c r="A110" s="171" t="s">
        <v>1186</v>
      </c>
      <c r="B110" s="172" t="s">
        <v>1187</v>
      </c>
      <c r="C110" s="173" t="s">
        <v>1188</v>
      </c>
      <c r="D110" s="173" t="s">
        <v>1189</v>
      </c>
      <c r="E110" s="173" t="s">
        <v>1190</v>
      </c>
    </row>
    <row r="111" spans="1:5" ht="28.8" x14ac:dyDescent="0.25">
      <c r="A111" s="179"/>
      <c r="B111" s="172" t="s">
        <v>1191</v>
      </c>
      <c r="C111" s="173" t="s">
        <v>1192</v>
      </c>
      <c r="D111" s="173" t="s">
        <v>1193</v>
      </c>
      <c r="E111" s="173" t="s">
        <v>1194</v>
      </c>
    </row>
    <row r="112" spans="1:5" ht="43.2" x14ac:dyDescent="0.25">
      <c r="A112" s="179"/>
      <c r="B112" s="172" t="s">
        <v>1195</v>
      </c>
      <c r="C112" s="173" t="s">
        <v>1196</v>
      </c>
      <c r="D112" s="173" t="s">
        <v>1197</v>
      </c>
      <c r="E112" s="173" t="s">
        <v>1198</v>
      </c>
    </row>
    <row r="113" spans="1:5" ht="43.2" x14ac:dyDescent="0.25">
      <c r="A113" s="179"/>
      <c r="B113" s="172" t="s">
        <v>1199</v>
      </c>
      <c r="C113" s="173" t="s">
        <v>1200</v>
      </c>
      <c r="D113" s="173" t="s">
        <v>1201</v>
      </c>
      <c r="E113" s="173" t="s">
        <v>1202</v>
      </c>
    </row>
    <row r="114" spans="1:5" ht="57.6" x14ac:dyDescent="0.25">
      <c r="A114" s="179"/>
      <c r="B114" s="172" t="s">
        <v>1203</v>
      </c>
      <c r="C114" s="173" t="s">
        <v>1204</v>
      </c>
      <c r="D114" s="173" t="s">
        <v>1205</v>
      </c>
      <c r="E114" s="173" t="s">
        <v>1206</v>
      </c>
    </row>
    <row r="115" spans="1:5" ht="43.2" x14ac:dyDescent="0.25">
      <c r="A115" s="179"/>
      <c r="B115" s="172" t="s">
        <v>1207</v>
      </c>
      <c r="C115" s="173" t="s">
        <v>1208</v>
      </c>
      <c r="D115" s="173" t="s">
        <v>1209</v>
      </c>
      <c r="E115" s="173" t="s">
        <v>1210</v>
      </c>
    </row>
    <row r="116" spans="1:5" ht="57.6" x14ac:dyDescent="0.25">
      <c r="A116" s="179"/>
      <c r="B116" s="172" t="s">
        <v>1211</v>
      </c>
      <c r="C116" s="173" t="s">
        <v>1212</v>
      </c>
      <c r="D116" s="173" t="s">
        <v>1213</v>
      </c>
      <c r="E116" s="173" t="s">
        <v>1214</v>
      </c>
    </row>
    <row r="117" spans="1:5" ht="43.2" x14ac:dyDescent="0.25">
      <c r="A117" s="179"/>
      <c r="B117" s="172" t="s">
        <v>1215</v>
      </c>
      <c r="C117" s="173" t="s">
        <v>1216</v>
      </c>
      <c r="D117" s="173" t="s">
        <v>1217</v>
      </c>
      <c r="E117" s="173" t="s">
        <v>1218</v>
      </c>
    </row>
    <row r="118" spans="1:5" ht="57.6" x14ac:dyDescent="0.25">
      <c r="A118" s="174"/>
      <c r="B118" s="175" t="s">
        <v>1219</v>
      </c>
      <c r="C118" s="176" t="s">
        <v>1220</v>
      </c>
      <c r="D118" s="176" t="s">
        <v>1221</v>
      </c>
      <c r="E118" s="176" t="s">
        <v>1222</v>
      </c>
    </row>
    <row r="119" spans="1:5" ht="43.2" x14ac:dyDescent="0.25">
      <c r="A119" s="179"/>
      <c r="B119" s="172" t="s">
        <v>1223</v>
      </c>
      <c r="C119" s="173" t="s">
        <v>1224</v>
      </c>
      <c r="D119" s="173" t="s">
        <v>1225</v>
      </c>
      <c r="E119" s="173" t="s">
        <v>1226</v>
      </c>
    </row>
    <row r="120" spans="1:5" ht="57.6" x14ac:dyDescent="0.25">
      <c r="A120" s="179"/>
      <c r="B120" s="172" t="s">
        <v>1227</v>
      </c>
      <c r="C120" s="173" t="s">
        <v>1228</v>
      </c>
      <c r="D120" s="176" t="s">
        <v>1229</v>
      </c>
      <c r="E120" s="173" t="s">
        <v>1230</v>
      </c>
    </row>
    <row r="121" spans="1:5" ht="57.6" x14ac:dyDescent="0.25">
      <c r="A121" s="174"/>
      <c r="B121" s="175" t="s">
        <v>1231</v>
      </c>
      <c r="C121" s="176" t="s">
        <v>1232</v>
      </c>
      <c r="D121" s="173" t="s">
        <v>1233</v>
      </c>
      <c r="E121" s="176" t="s">
        <v>1234</v>
      </c>
    </row>
    <row r="122" spans="1:5" ht="57.6" x14ac:dyDescent="0.25">
      <c r="A122" s="171" t="s">
        <v>1235</v>
      </c>
      <c r="B122" s="172" t="s">
        <v>1236</v>
      </c>
      <c r="C122" s="173" t="s">
        <v>1237</v>
      </c>
      <c r="D122" s="173" t="s">
        <v>1238</v>
      </c>
      <c r="E122" s="173" t="s">
        <v>1239</v>
      </c>
    </row>
    <row r="123" spans="1:5" ht="57.6" x14ac:dyDescent="0.25">
      <c r="A123" s="179"/>
      <c r="B123" s="172" t="s">
        <v>1240</v>
      </c>
      <c r="C123" s="173" t="s">
        <v>1241</v>
      </c>
      <c r="D123" s="173" t="s">
        <v>1242</v>
      </c>
      <c r="E123" s="173" t="s">
        <v>1243</v>
      </c>
    </row>
    <row r="124" spans="1:5" ht="57.6" x14ac:dyDescent="0.25">
      <c r="A124" s="179"/>
      <c r="B124" s="172" t="s">
        <v>1244</v>
      </c>
      <c r="C124" s="173" t="s">
        <v>1245</v>
      </c>
      <c r="D124" s="173" t="s">
        <v>1246</v>
      </c>
      <c r="E124" s="173" t="s">
        <v>1247</v>
      </c>
    </row>
    <row r="125" spans="1:5" ht="57.6" x14ac:dyDescent="0.25">
      <c r="A125" s="179"/>
      <c r="B125" s="172" t="s">
        <v>1248</v>
      </c>
      <c r="C125" s="173" t="s">
        <v>1249</v>
      </c>
      <c r="D125" s="173" t="s">
        <v>1250</v>
      </c>
      <c r="E125" s="173" t="s">
        <v>1251</v>
      </c>
    </row>
    <row r="126" spans="1:5" ht="72" x14ac:dyDescent="0.25">
      <c r="A126" s="179"/>
      <c r="B126" s="172" t="s">
        <v>1252</v>
      </c>
      <c r="C126" s="173" t="s">
        <v>1253</v>
      </c>
      <c r="D126" s="173" t="s">
        <v>1254</v>
      </c>
      <c r="E126" s="173" t="s">
        <v>1255</v>
      </c>
    </row>
    <row r="127" spans="1:5" ht="72" x14ac:dyDescent="0.25">
      <c r="A127" s="179"/>
      <c r="B127" s="172" t="s">
        <v>1256</v>
      </c>
      <c r="C127" s="173" t="s">
        <v>1257</v>
      </c>
      <c r="D127" s="173" t="s">
        <v>1258</v>
      </c>
      <c r="E127" s="173" t="s">
        <v>1259</v>
      </c>
    </row>
    <row r="128" spans="1:5" ht="57.6" x14ac:dyDescent="0.25">
      <c r="A128" s="179"/>
      <c r="B128" s="172" t="s">
        <v>1260</v>
      </c>
      <c r="C128" s="173" t="s">
        <v>1261</v>
      </c>
      <c r="D128" s="173" t="s">
        <v>1262</v>
      </c>
      <c r="E128" s="173" t="s">
        <v>1263</v>
      </c>
    </row>
    <row r="129" spans="1:5" ht="72" x14ac:dyDescent="0.25">
      <c r="A129" s="179"/>
      <c r="B129" s="172" t="s">
        <v>1264</v>
      </c>
      <c r="C129" s="173" t="s">
        <v>1265</v>
      </c>
      <c r="D129" s="173" t="s">
        <v>1266</v>
      </c>
      <c r="E129" s="173" t="s">
        <v>1267</v>
      </c>
    </row>
    <row r="130" spans="1:5" ht="72" x14ac:dyDescent="0.25">
      <c r="A130" s="179"/>
      <c r="B130" s="172" t="s">
        <v>1268</v>
      </c>
      <c r="C130" s="173" t="s">
        <v>1269</v>
      </c>
      <c r="D130" s="173" t="s">
        <v>1270</v>
      </c>
      <c r="E130" s="173" t="s">
        <v>1271</v>
      </c>
    </row>
    <row r="131" spans="1:5" ht="72" x14ac:dyDescent="0.25">
      <c r="A131" s="179"/>
      <c r="B131" s="172" t="s">
        <v>1272</v>
      </c>
      <c r="C131" s="173" t="s">
        <v>1273</v>
      </c>
      <c r="D131" s="173" t="s">
        <v>1274</v>
      </c>
      <c r="E131" s="173" t="s">
        <v>1275</v>
      </c>
    </row>
    <row r="132" spans="1:5" ht="57.6" x14ac:dyDescent="0.25">
      <c r="A132" s="174"/>
      <c r="B132" s="175" t="s">
        <v>1276</v>
      </c>
      <c r="C132" s="176" t="s">
        <v>1277</v>
      </c>
      <c r="D132" s="176" t="s">
        <v>1278</v>
      </c>
      <c r="E132" s="176" t="s">
        <v>1279</v>
      </c>
    </row>
    <row r="133" spans="1:5" ht="57.6" x14ac:dyDescent="0.25">
      <c r="A133" s="179"/>
      <c r="B133" s="172" t="s">
        <v>1280</v>
      </c>
      <c r="C133" s="173" t="s">
        <v>1281</v>
      </c>
      <c r="D133" s="173" t="s">
        <v>1282</v>
      </c>
      <c r="E133" s="173" t="s">
        <v>1283</v>
      </c>
    </row>
    <row r="134" spans="1:5" ht="57.6" x14ac:dyDescent="0.25">
      <c r="A134" s="179"/>
      <c r="B134" s="172" t="s">
        <v>1284</v>
      </c>
      <c r="C134" s="173" t="s">
        <v>1285</v>
      </c>
      <c r="D134" s="173" t="s">
        <v>1286</v>
      </c>
      <c r="E134" s="173" t="s">
        <v>1287</v>
      </c>
    </row>
    <row r="135" spans="1:5" ht="57.6" x14ac:dyDescent="0.25">
      <c r="A135" s="174"/>
      <c r="B135" s="175" t="s">
        <v>1288</v>
      </c>
      <c r="C135" s="176" t="s">
        <v>1289</v>
      </c>
      <c r="D135" s="176" t="s">
        <v>1290</v>
      </c>
      <c r="E135" s="176" t="s">
        <v>1291</v>
      </c>
    </row>
    <row r="136" spans="1:5" ht="43.2" x14ac:dyDescent="0.25">
      <c r="A136" s="171" t="s">
        <v>1292</v>
      </c>
      <c r="B136" s="172" t="s">
        <v>1293</v>
      </c>
      <c r="C136" s="173" t="s">
        <v>1294</v>
      </c>
      <c r="D136" s="173" t="s">
        <v>1295</v>
      </c>
      <c r="E136" s="173" t="s">
        <v>1296</v>
      </c>
    </row>
    <row r="137" spans="1:5" ht="43.2" x14ac:dyDescent="0.25">
      <c r="A137" s="174"/>
      <c r="B137" s="175" t="s">
        <v>1297</v>
      </c>
      <c r="C137" s="176" t="s">
        <v>1298</v>
      </c>
      <c r="D137" s="176" t="s">
        <v>1299</v>
      </c>
      <c r="E137" s="176" t="s">
        <v>1300</v>
      </c>
    </row>
    <row r="138" spans="1:5" ht="57.6" x14ac:dyDescent="0.25">
      <c r="A138" s="171" t="s">
        <v>1301</v>
      </c>
      <c r="B138" s="172" t="s">
        <v>1302</v>
      </c>
      <c r="C138" s="173" t="s">
        <v>1303</v>
      </c>
      <c r="D138" s="173" t="s">
        <v>1304</v>
      </c>
      <c r="E138" s="173" t="s">
        <v>1305</v>
      </c>
    </row>
    <row r="139" spans="1:5" ht="57.6" x14ac:dyDescent="0.25">
      <c r="A139" s="179"/>
      <c r="B139" s="172" t="s">
        <v>1306</v>
      </c>
      <c r="C139" s="173" t="s">
        <v>1307</v>
      </c>
      <c r="D139" s="173" t="s">
        <v>1308</v>
      </c>
      <c r="E139" s="173" t="s">
        <v>1309</v>
      </c>
    </row>
    <row r="140" spans="1:5" ht="57.6" x14ac:dyDescent="0.25">
      <c r="A140" s="179"/>
      <c r="B140" s="172" t="s">
        <v>1310</v>
      </c>
      <c r="C140" s="173" t="s">
        <v>1311</v>
      </c>
      <c r="D140" s="173" t="s">
        <v>1312</v>
      </c>
      <c r="E140" s="173" t="s">
        <v>1313</v>
      </c>
    </row>
    <row r="141" spans="1:5" ht="57.6" x14ac:dyDescent="0.25">
      <c r="A141" s="179"/>
      <c r="B141" s="172" t="s">
        <v>1314</v>
      </c>
      <c r="C141" s="173" t="s">
        <v>1315</v>
      </c>
      <c r="D141" s="173" t="s">
        <v>1316</v>
      </c>
      <c r="E141" s="173" t="s">
        <v>1317</v>
      </c>
    </row>
    <row r="142" spans="1:5" ht="57.6" x14ac:dyDescent="0.25">
      <c r="A142" s="179"/>
      <c r="B142" s="172" t="s">
        <v>1318</v>
      </c>
      <c r="C142" s="173" t="s">
        <v>1319</v>
      </c>
      <c r="D142" s="173" t="s">
        <v>1320</v>
      </c>
      <c r="E142" s="173" t="s">
        <v>1321</v>
      </c>
    </row>
    <row r="143" spans="1:5" ht="57.6" x14ac:dyDescent="0.25">
      <c r="A143" s="179"/>
      <c r="B143" s="172" t="s">
        <v>1322</v>
      </c>
      <c r="C143" s="173" t="s">
        <v>1323</v>
      </c>
      <c r="D143" s="173" t="s">
        <v>1324</v>
      </c>
      <c r="E143" s="173" t="s">
        <v>1325</v>
      </c>
    </row>
    <row r="144" spans="1:5" ht="43.2" x14ac:dyDescent="0.25">
      <c r="A144" s="179"/>
      <c r="B144" s="172" t="s">
        <v>1326</v>
      </c>
      <c r="C144" s="173" t="s">
        <v>1327</v>
      </c>
      <c r="D144" s="173" t="s">
        <v>1328</v>
      </c>
      <c r="E144" s="173" t="s">
        <v>1329</v>
      </c>
    </row>
    <row r="145" spans="1:5" ht="43.2" x14ac:dyDescent="0.25">
      <c r="A145" s="179"/>
      <c r="B145" s="172" t="s">
        <v>1330</v>
      </c>
      <c r="C145" s="173" t="s">
        <v>1331</v>
      </c>
      <c r="D145" s="173" t="s">
        <v>1332</v>
      </c>
      <c r="E145" s="173" t="s">
        <v>1333</v>
      </c>
    </row>
    <row r="146" spans="1:5" ht="57.6" x14ac:dyDescent="0.25">
      <c r="A146" s="179"/>
      <c r="B146" s="172" t="s">
        <v>1334</v>
      </c>
      <c r="C146" s="173" t="s">
        <v>1335</v>
      </c>
      <c r="D146" s="173" t="s">
        <v>1336</v>
      </c>
      <c r="E146" s="173" t="s">
        <v>1337</v>
      </c>
    </row>
    <row r="147" spans="1:5" ht="43.2" x14ac:dyDescent="0.25">
      <c r="A147" s="179"/>
      <c r="B147" s="172" t="s">
        <v>1338</v>
      </c>
      <c r="C147" s="173" t="s">
        <v>1339</v>
      </c>
      <c r="D147" s="173" t="s">
        <v>1340</v>
      </c>
      <c r="E147" s="173" t="s">
        <v>1341</v>
      </c>
    </row>
    <row r="148" spans="1:5" ht="43.2" x14ac:dyDescent="0.25">
      <c r="A148" s="174"/>
      <c r="B148" s="175" t="s">
        <v>1342</v>
      </c>
      <c r="C148" s="176" t="s">
        <v>1343</v>
      </c>
      <c r="D148" s="176" t="s">
        <v>1344</v>
      </c>
      <c r="E148" s="176" t="s">
        <v>1345</v>
      </c>
    </row>
    <row r="149" spans="1:5" ht="43.2" x14ac:dyDescent="0.25">
      <c r="A149" s="171" t="s">
        <v>1346</v>
      </c>
      <c r="B149" s="172" t="s">
        <v>1347</v>
      </c>
      <c r="C149" s="173" t="s">
        <v>1348</v>
      </c>
      <c r="D149" s="173" t="s">
        <v>1349</v>
      </c>
      <c r="E149" s="173" t="s">
        <v>1350</v>
      </c>
    </row>
    <row r="150" spans="1:5" ht="43.2" x14ac:dyDescent="0.25">
      <c r="A150" s="174"/>
      <c r="B150" s="175" t="s">
        <v>1351</v>
      </c>
      <c r="C150" s="176" t="s">
        <v>1352</v>
      </c>
      <c r="D150" s="176" t="s">
        <v>1353</v>
      </c>
      <c r="E150" s="176" t="s">
        <v>1354</v>
      </c>
    </row>
    <row r="151" spans="1:5" ht="57.6" x14ac:dyDescent="0.25">
      <c r="A151" s="171" t="s">
        <v>1355</v>
      </c>
      <c r="B151" s="172" t="s">
        <v>1356</v>
      </c>
      <c r="C151" s="173" t="s">
        <v>1357</v>
      </c>
      <c r="D151" s="173" t="s">
        <v>1358</v>
      </c>
      <c r="E151" s="173" t="s">
        <v>1359</v>
      </c>
    </row>
    <row r="152" spans="1:5" ht="57.6" x14ac:dyDescent="0.25">
      <c r="A152" s="179"/>
      <c r="B152" s="172" t="s">
        <v>1360</v>
      </c>
      <c r="C152" s="173" t="s">
        <v>1361</v>
      </c>
      <c r="D152" s="173" t="s">
        <v>1362</v>
      </c>
      <c r="E152" s="173" t="s">
        <v>1363</v>
      </c>
    </row>
    <row r="153" spans="1:5" ht="57.6" x14ac:dyDescent="0.25">
      <c r="A153" s="179"/>
      <c r="B153" s="172" t="s">
        <v>1364</v>
      </c>
      <c r="C153" s="173" t="s">
        <v>1365</v>
      </c>
      <c r="D153" s="173" t="s">
        <v>1366</v>
      </c>
      <c r="E153" s="173" t="s">
        <v>1367</v>
      </c>
    </row>
    <row r="154" spans="1:5" ht="43.2" x14ac:dyDescent="0.25">
      <c r="A154" s="179"/>
      <c r="B154" s="172" t="s">
        <v>1368</v>
      </c>
      <c r="C154" s="173" t="s">
        <v>1369</v>
      </c>
      <c r="D154" s="173" t="s">
        <v>1370</v>
      </c>
      <c r="E154" s="173" t="s">
        <v>1371</v>
      </c>
    </row>
    <row r="155" spans="1:5" ht="43.2" x14ac:dyDescent="0.25">
      <c r="A155" s="179"/>
      <c r="B155" s="172" t="s">
        <v>1372</v>
      </c>
      <c r="C155" s="173" t="s">
        <v>1373</v>
      </c>
      <c r="D155" s="173" t="s">
        <v>1374</v>
      </c>
      <c r="E155" s="173" t="s">
        <v>1375</v>
      </c>
    </row>
    <row r="156" spans="1:5" ht="43.2" x14ac:dyDescent="0.25">
      <c r="A156" s="179"/>
      <c r="B156" s="172" t="s">
        <v>1376</v>
      </c>
      <c r="C156" s="173" t="s">
        <v>1377</v>
      </c>
      <c r="D156" s="173" t="s">
        <v>1378</v>
      </c>
      <c r="E156" s="173" t="s">
        <v>1379</v>
      </c>
    </row>
    <row r="157" spans="1:5" ht="43.2" x14ac:dyDescent="0.25">
      <c r="A157" s="179"/>
      <c r="B157" s="172" t="s">
        <v>1380</v>
      </c>
      <c r="C157" s="173" t="s">
        <v>1381</v>
      </c>
      <c r="D157" s="173" t="s">
        <v>1382</v>
      </c>
      <c r="E157" s="173" t="s">
        <v>1383</v>
      </c>
    </row>
    <row r="158" spans="1:5" ht="43.2" x14ac:dyDescent="0.25">
      <c r="A158" s="179"/>
      <c r="B158" s="172" t="s">
        <v>1384</v>
      </c>
      <c r="C158" s="173" t="s">
        <v>1385</v>
      </c>
      <c r="D158" s="173" t="s">
        <v>1386</v>
      </c>
      <c r="E158" s="173" t="s">
        <v>1387</v>
      </c>
    </row>
    <row r="159" spans="1:5" ht="43.2" x14ac:dyDescent="0.25">
      <c r="A159" s="179"/>
      <c r="B159" s="172" t="s">
        <v>1388</v>
      </c>
      <c r="C159" s="173" t="s">
        <v>1389</v>
      </c>
      <c r="D159" s="173" t="s">
        <v>1390</v>
      </c>
      <c r="E159" s="173" t="s">
        <v>1391</v>
      </c>
    </row>
    <row r="160" spans="1:5" ht="43.2" x14ac:dyDescent="0.25">
      <c r="A160" s="174"/>
      <c r="B160" s="175" t="s">
        <v>1392</v>
      </c>
      <c r="C160" s="176" t="s">
        <v>1393</v>
      </c>
      <c r="D160" s="176" t="s">
        <v>1394</v>
      </c>
      <c r="E160" s="176" t="s">
        <v>1395</v>
      </c>
    </row>
    <row r="161" spans="1:5" ht="43.2" x14ac:dyDescent="0.25">
      <c r="A161" s="171" t="s">
        <v>1396</v>
      </c>
      <c r="B161" s="172" t="s">
        <v>1397</v>
      </c>
      <c r="C161" s="173" t="s">
        <v>1398</v>
      </c>
      <c r="D161" s="173" t="s">
        <v>1399</v>
      </c>
      <c r="E161" s="173" t="s">
        <v>1400</v>
      </c>
    </row>
    <row r="162" spans="1:5" ht="43.2" x14ac:dyDescent="0.25">
      <c r="A162" s="179"/>
      <c r="B162" s="172" t="s">
        <v>1401</v>
      </c>
      <c r="C162" s="173" t="s">
        <v>1402</v>
      </c>
      <c r="D162" s="173" t="s">
        <v>1403</v>
      </c>
      <c r="E162" s="173" t="s">
        <v>1404</v>
      </c>
    </row>
    <row r="163" spans="1:5" ht="72" x14ac:dyDescent="0.25">
      <c r="A163" s="179"/>
      <c r="B163" s="172" t="s">
        <v>1405</v>
      </c>
      <c r="C163" s="173" t="s">
        <v>1406</v>
      </c>
      <c r="D163" s="173" t="s">
        <v>1407</v>
      </c>
      <c r="E163" s="173" t="s">
        <v>1408</v>
      </c>
    </row>
    <row r="164" spans="1:5" ht="72" x14ac:dyDescent="0.25">
      <c r="A164" s="179"/>
      <c r="B164" s="172" t="s">
        <v>1409</v>
      </c>
      <c r="C164" s="173" t="s">
        <v>1410</v>
      </c>
      <c r="D164" s="173" t="s">
        <v>1411</v>
      </c>
      <c r="E164" s="173" t="s">
        <v>1412</v>
      </c>
    </row>
    <row r="165" spans="1:5" ht="43.2" x14ac:dyDescent="0.25">
      <c r="A165" s="179"/>
      <c r="B165" s="172" t="s">
        <v>1413</v>
      </c>
      <c r="C165" s="173" t="s">
        <v>1414</v>
      </c>
      <c r="D165" s="173" t="s">
        <v>1415</v>
      </c>
      <c r="E165" s="173" t="s">
        <v>1416</v>
      </c>
    </row>
    <row r="166" spans="1:5" ht="57.6" x14ac:dyDescent="0.25">
      <c r="A166" s="174"/>
      <c r="B166" s="175" t="s">
        <v>1417</v>
      </c>
      <c r="C166" s="176" t="s">
        <v>1418</v>
      </c>
      <c r="D166" s="176" t="s">
        <v>1419</v>
      </c>
      <c r="E166" s="176" t="s">
        <v>1420</v>
      </c>
    </row>
    <row r="167" spans="1:5" x14ac:dyDescent="0.25">
      <c r="A167" s="171" t="s">
        <v>1421</v>
      </c>
      <c r="B167" s="172" t="s">
        <v>1422</v>
      </c>
      <c r="C167" s="173" t="s">
        <v>1423</v>
      </c>
      <c r="D167" s="173" t="s">
        <v>1424</v>
      </c>
      <c r="E167" s="173" t="s">
        <v>1423</v>
      </c>
    </row>
    <row r="168" spans="1:5" ht="28.8" x14ac:dyDescent="0.25">
      <c r="A168" s="174"/>
      <c r="B168" s="175" t="s">
        <v>1425</v>
      </c>
      <c r="C168" s="176" t="s">
        <v>1426</v>
      </c>
      <c r="D168" s="176" t="s">
        <v>1427</v>
      </c>
      <c r="E168" s="176" t="s">
        <v>1426</v>
      </c>
    </row>
    <row r="169" spans="1:5" x14ac:dyDescent="0.25">
      <c r="A169" s="171" t="s">
        <v>1428</v>
      </c>
      <c r="B169" s="172" t="s">
        <v>1429</v>
      </c>
      <c r="C169" s="173" t="s">
        <v>1430</v>
      </c>
      <c r="D169" s="173" t="s">
        <v>1430</v>
      </c>
      <c r="E169" s="173" t="s">
        <v>1430</v>
      </c>
    </row>
    <row r="170" spans="1:5" x14ac:dyDescent="0.25">
      <c r="A170" s="179"/>
      <c r="B170" s="172" t="s">
        <v>1431</v>
      </c>
      <c r="C170" s="173" t="s">
        <v>1432</v>
      </c>
      <c r="D170" s="173" t="s">
        <v>1432</v>
      </c>
      <c r="E170" s="173" t="s">
        <v>1432</v>
      </c>
    </row>
    <row r="171" spans="1:5" x14ac:dyDescent="0.25">
      <c r="A171" s="179"/>
      <c r="B171" s="172" t="s">
        <v>1433</v>
      </c>
      <c r="C171" s="173" t="s">
        <v>1434</v>
      </c>
      <c r="D171" s="173" t="s">
        <v>1434</v>
      </c>
      <c r="E171" s="173" t="s">
        <v>1434</v>
      </c>
    </row>
    <row r="172" spans="1:5" ht="28.8" x14ac:dyDescent="0.25">
      <c r="A172" s="179"/>
      <c r="B172" s="172" t="s">
        <v>1435</v>
      </c>
      <c r="C172" s="173" t="s">
        <v>1436</v>
      </c>
      <c r="D172" s="173" t="s">
        <v>1437</v>
      </c>
      <c r="E172" s="173" t="s">
        <v>1436</v>
      </c>
    </row>
    <row r="173" spans="1:5" ht="28.8" x14ac:dyDescent="0.25">
      <c r="A173" s="174"/>
      <c r="B173" s="175" t="s">
        <v>1438</v>
      </c>
      <c r="C173" s="176" t="s">
        <v>1439</v>
      </c>
      <c r="D173" s="176" t="s">
        <v>1440</v>
      </c>
      <c r="E173" s="176" t="s">
        <v>1441</v>
      </c>
    </row>
    <row r="174" spans="1:5" x14ac:dyDescent="0.25">
      <c r="A174" s="171" t="s">
        <v>1442</v>
      </c>
      <c r="B174" s="172" t="s">
        <v>1443</v>
      </c>
      <c r="C174" s="173" t="s">
        <v>1444</v>
      </c>
      <c r="D174" s="173" t="s">
        <v>1445</v>
      </c>
      <c r="E174" s="173" t="s">
        <v>1444</v>
      </c>
    </row>
    <row r="175" spans="1:5" ht="43.2" x14ac:dyDescent="0.25">
      <c r="A175" s="179"/>
      <c r="B175" s="172" t="s">
        <v>1446</v>
      </c>
      <c r="C175" s="173" t="s">
        <v>1447</v>
      </c>
      <c r="D175" s="173" t="s">
        <v>1448</v>
      </c>
      <c r="E175" s="173" t="s">
        <v>1449</v>
      </c>
    </row>
    <row r="176" spans="1:5" ht="28.8" x14ac:dyDescent="0.25">
      <c r="A176" s="179"/>
      <c r="B176" s="172" t="s">
        <v>1450</v>
      </c>
      <c r="C176" s="173" t="s">
        <v>1451</v>
      </c>
      <c r="D176" s="173" t="s">
        <v>1452</v>
      </c>
      <c r="E176" s="173" t="s">
        <v>1453</v>
      </c>
    </row>
    <row r="177" spans="1:5" ht="28.8" x14ac:dyDescent="0.25">
      <c r="A177" s="179"/>
      <c r="B177" s="172" t="s">
        <v>1454</v>
      </c>
      <c r="C177" s="173" t="s">
        <v>1455</v>
      </c>
      <c r="D177" s="173" t="s">
        <v>1456</v>
      </c>
      <c r="E177" s="173" t="s">
        <v>1457</v>
      </c>
    </row>
    <row r="178" spans="1:5" x14ac:dyDescent="0.25">
      <c r="A178" s="179"/>
      <c r="B178" s="172" t="s">
        <v>1458</v>
      </c>
      <c r="C178" s="173" t="s">
        <v>1459</v>
      </c>
      <c r="D178" s="173" t="s">
        <v>1460</v>
      </c>
      <c r="E178" s="173" t="s">
        <v>1459</v>
      </c>
    </row>
    <row r="179" spans="1:5" ht="28.8" x14ac:dyDescent="0.25">
      <c r="A179" s="179"/>
      <c r="B179" s="172" t="s">
        <v>1461</v>
      </c>
      <c r="C179" s="173" t="s">
        <v>1462</v>
      </c>
      <c r="D179" s="173" t="s">
        <v>1463</v>
      </c>
      <c r="E179" s="173" t="s">
        <v>1464</v>
      </c>
    </row>
    <row r="180" spans="1:5" ht="28.8" x14ac:dyDescent="0.25">
      <c r="A180" s="179"/>
      <c r="B180" s="172" t="s">
        <v>1465</v>
      </c>
      <c r="C180" s="173" t="s">
        <v>1466</v>
      </c>
      <c r="D180" s="173" t="s">
        <v>1467</v>
      </c>
      <c r="E180" s="173" t="s">
        <v>1466</v>
      </c>
    </row>
    <row r="181" spans="1:5" ht="28.8" x14ac:dyDescent="0.25">
      <c r="A181" s="179"/>
      <c r="B181" s="172" t="s">
        <v>1468</v>
      </c>
      <c r="C181" s="173" t="s">
        <v>1469</v>
      </c>
      <c r="D181" s="173" t="s">
        <v>1470</v>
      </c>
      <c r="E181" s="173" t="s">
        <v>1471</v>
      </c>
    </row>
    <row r="182" spans="1:5" ht="28.8" x14ac:dyDescent="0.25">
      <c r="A182" s="174"/>
      <c r="B182" s="175" t="s">
        <v>1472</v>
      </c>
      <c r="C182" s="176" t="s">
        <v>1473</v>
      </c>
      <c r="D182" s="176" t="s">
        <v>1474</v>
      </c>
      <c r="E182" s="176" t="s">
        <v>1473</v>
      </c>
    </row>
    <row r="183" spans="1:5" x14ac:dyDescent="0.25">
      <c r="A183" s="178" t="s">
        <v>1475</v>
      </c>
      <c r="B183" s="175" t="s">
        <v>1476</v>
      </c>
      <c r="C183" s="176" t="s">
        <v>1477</v>
      </c>
      <c r="D183" s="176" t="s">
        <v>1478</v>
      </c>
      <c r="E183" s="176" t="s">
        <v>1477</v>
      </c>
    </row>
    <row r="184" spans="1:5" ht="28.8" x14ac:dyDescent="0.25">
      <c r="A184" s="171" t="s">
        <v>1479</v>
      </c>
      <c r="B184" s="172" t="s">
        <v>1480</v>
      </c>
      <c r="C184" s="173" t="s">
        <v>1481</v>
      </c>
      <c r="D184" s="173" t="s">
        <v>1482</v>
      </c>
      <c r="E184" s="173" t="s">
        <v>1481</v>
      </c>
    </row>
    <row r="185" spans="1:5" ht="28.8" x14ac:dyDescent="0.25">
      <c r="A185" s="179"/>
      <c r="B185" s="172" t="s">
        <v>1483</v>
      </c>
      <c r="C185" s="173" t="s">
        <v>1484</v>
      </c>
      <c r="D185" s="173" t="s">
        <v>1485</v>
      </c>
      <c r="E185" s="173" t="s">
        <v>1484</v>
      </c>
    </row>
    <row r="186" spans="1:5" ht="28.8" x14ac:dyDescent="0.25">
      <c r="A186" s="179"/>
      <c r="B186" s="172" t="s">
        <v>1486</v>
      </c>
      <c r="C186" s="173" t="s">
        <v>1487</v>
      </c>
      <c r="D186" s="173" t="s">
        <v>1488</v>
      </c>
      <c r="E186" s="173" t="s">
        <v>1489</v>
      </c>
    </row>
    <row r="187" spans="1:5" ht="28.8" x14ac:dyDescent="0.25">
      <c r="A187" s="179"/>
      <c r="B187" s="172" t="s">
        <v>1490</v>
      </c>
      <c r="C187" s="173" t="s">
        <v>1491</v>
      </c>
      <c r="D187" s="173" t="s">
        <v>1492</v>
      </c>
      <c r="E187" s="173" t="s">
        <v>1493</v>
      </c>
    </row>
    <row r="188" spans="1:5" ht="28.8" x14ac:dyDescent="0.25">
      <c r="A188" s="179"/>
      <c r="B188" s="172" t="s">
        <v>1494</v>
      </c>
      <c r="C188" s="173" t="s">
        <v>1495</v>
      </c>
      <c r="D188" s="173" t="s">
        <v>1496</v>
      </c>
      <c r="E188" s="173" t="s">
        <v>1497</v>
      </c>
    </row>
    <row r="189" spans="1:5" ht="28.8" x14ac:dyDescent="0.25">
      <c r="A189" s="179"/>
      <c r="B189" s="172" t="s">
        <v>1498</v>
      </c>
      <c r="C189" s="173" t="s">
        <v>1499</v>
      </c>
      <c r="D189" s="173" t="s">
        <v>1500</v>
      </c>
      <c r="E189" s="173" t="s">
        <v>1501</v>
      </c>
    </row>
    <row r="190" spans="1:5" ht="28.8" x14ac:dyDescent="0.25">
      <c r="A190" s="179"/>
      <c r="B190" s="172" t="s">
        <v>1502</v>
      </c>
      <c r="C190" s="173" t="s">
        <v>1503</v>
      </c>
      <c r="D190" s="173" t="s">
        <v>1504</v>
      </c>
      <c r="E190" s="173" t="s">
        <v>1503</v>
      </c>
    </row>
    <row r="191" spans="1:5" ht="28.8" x14ac:dyDescent="0.25">
      <c r="A191" s="179"/>
      <c r="B191" s="172" t="s">
        <v>1505</v>
      </c>
      <c r="C191" s="173" t="s">
        <v>1506</v>
      </c>
      <c r="D191" s="173" t="s">
        <v>1507</v>
      </c>
      <c r="E191" s="173" t="s">
        <v>1506</v>
      </c>
    </row>
    <row r="192" spans="1:5" ht="28.8" x14ac:dyDescent="0.25">
      <c r="A192" s="179"/>
      <c r="B192" s="172" t="s">
        <v>1508</v>
      </c>
      <c r="C192" s="173" t="s">
        <v>1509</v>
      </c>
      <c r="D192" s="173" t="s">
        <v>1510</v>
      </c>
      <c r="E192" s="173" t="s">
        <v>1511</v>
      </c>
    </row>
    <row r="193" spans="1:5" ht="28.8" x14ac:dyDescent="0.25">
      <c r="A193" s="179"/>
      <c r="B193" s="172" t="s">
        <v>1512</v>
      </c>
      <c r="C193" s="173" t="s">
        <v>1513</v>
      </c>
      <c r="D193" s="173" t="s">
        <v>1514</v>
      </c>
      <c r="E193" s="173" t="s">
        <v>1515</v>
      </c>
    </row>
    <row r="194" spans="1:5" ht="28.8" x14ac:dyDescent="0.25">
      <c r="A194" s="179"/>
      <c r="B194" s="172" t="s">
        <v>1516</v>
      </c>
      <c r="C194" s="173" t="s">
        <v>1517</v>
      </c>
      <c r="D194" s="173" t="s">
        <v>1518</v>
      </c>
      <c r="E194" s="173" t="s">
        <v>1519</v>
      </c>
    </row>
    <row r="195" spans="1:5" ht="28.8" x14ac:dyDescent="0.25">
      <c r="A195" s="179"/>
      <c r="B195" s="172" t="s">
        <v>1520</v>
      </c>
      <c r="C195" s="173" t="s">
        <v>1521</v>
      </c>
      <c r="D195" s="173" t="s">
        <v>1522</v>
      </c>
      <c r="E195" s="173" t="s">
        <v>1523</v>
      </c>
    </row>
    <row r="196" spans="1:5" x14ac:dyDescent="0.25">
      <c r="A196" s="179"/>
      <c r="B196" s="172" t="s">
        <v>1524</v>
      </c>
      <c r="C196" s="173" t="s">
        <v>1525</v>
      </c>
      <c r="D196" s="173" t="s">
        <v>1526</v>
      </c>
      <c r="E196" s="173" t="s">
        <v>1525</v>
      </c>
    </row>
    <row r="197" spans="1:5" ht="28.8" x14ac:dyDescent="0.25">
      <c r="A197" s="174"/>
      <c r="B197" s="181" t="s">
        <v>1527</v>
      </c>
      <c r="C197" s="176" t="s">
        <v>1528</v>
      </c>
      <c r="D197" s="176"/>
      <c r="E197" s="176"/>
    </row>
    <row r="198" spans="1:5" ht="28.8" x14ac:dyDescent="0.25">
      <c r="A198" s="171" t="s">
        <v>1529</v>
      </c>
      <c r="B198" s="172" t="s">
        <v>1530</v>
      </c>
      <c r="C198" s="173" t="s">
        <v>1531</v>
      </c>
      <c r="D198" s="173" t="s">
        <v>1532</v>
      </c>
      <c r="E198" s="173" t="s">
        <v>1531</v>
      </c>
    </row>
    <row r="199" spans="1:5" ht="28.8" x14ac:dyDescent="0.25">
      <c r="A199" s="178"/>
      <c r="B199" s="181" t="s">
        <v>1533</v>
      </c>
      <c r="C199" s="176" t="s">
        <v>1534</v>
      </c>
      <c r="D199" s="176"/>
      <c r="E199" s="176"/>
    </row>
    <row r="200" spans="1:5" x14ac:dyDescent="0.25">
      <c r="A200" s="171" t="s">
        <v>1535</v>
      </c>
      <c r="B200" s="172" t="s">
        <v>1536</v>
      </c>
      <c r="C200" s="173" t="s">
        <v>1537</v>
      </c>
      <c r="D200" s="173" t="s">
        <v>1538</v>
      </c>
      <c r="E200" s="173" t="s">
        <v>1537</v>
      </c>
    </row>
    <row r="201" spans="1:5" x14ac:dyDescent="0.25">
      <c r="A201" s="178"/>
      <c r="B201" s="181" t="s">
        <v>1539</v>
      </c>
      <c r="C201" s="176" t="s">
        <v>1540</v>
      </c>
      <c r="D201" s="176"/>
      <c r="E201" s="176"/>
    </row>
    <row r="202" spans="1:5" ht="28.8" x14ac:dyDescent="0.25">
      <c r="A202" s="171" t="s">
        <v>1541</v>
      </c>
      <c r="B202" s="172" t="s">
        <v>1542</v>
      </c>
      <c r="C202" s="173" t="s">
        <v>1543</v>
      </c>
      <c r="D202" s="173" t="s">
        <v>1544</v>
      </c>
      <c r="E202" s="173" t="s">
        <v>1545</v>
      </c>
    </row>
    <row r="203" spans="1:5" ht="43.2" x14ac:dyDescent="0.25">
      <c r="A203" s="179"/>
      <c r="B203" s="172" t="s">
        <v>1546</v>
      </c>
      <c r="C203" s="173" t="s">
        <v>1547</v>
      </c>
      <c r="D203" s="173" t="s">
        <v>1548</v>
      </c>
      <c r="E203" s="173" t="s">
        <v>1549</v>
      </c>
    </row>
    <row r="204" spans="1:5" ht="43.2" x14ac:dyDescent="0.25">
      <c r="A204" s="179"/>
      <c r="B204" s="172" t="s">
        <v>1550</v>
      </c>
      <c r="C204" s="173" t="s">
        <v>1551</v>
      </c>
      <c r="D204" s="173" t="s">
        <v>1552</v>
      </c>
      <c r="E204" s="173" t="s">
        <v>1553</v>
      </c>
    </row>
    <row r="205" spans="1:5" ht="43.2" x14ac:dyDescent="0.25">
      <c r="A205" s="179"/>
      <c r="B205" s="172" t="s">
        <v>1554</v>
      </c>
      <c r="C205" s="173" t="s">
        <v>1555</v>
      </c>
      <c r="D205" s="173" t="s">
        <v>1556</v>
      </c>
      <c r="E205" s="173" t="s">
        <v>1557</v>
      </c>
    </row>
    <row r="206" spans="1:5" ht="43.2" x14ac:dyDescent="0.25">
      <c r="A206" s="179"/>
      <c r="B206" s="172" t="s">
        <v>1558</v>
      </c>
      <c r="C206" s="173" t="s">
        <v>1559</v>
      </c>
      <c r="D206" s="173" t="s">
        <v>1560</v>
      </c>
      <c r="E206" s="173" t="s">
        <v>1561</v>
      </c>
    </row>
    <row r="207" spans="1:5" ht="57.6" x14ac:dyDescent="0.25">
      <c r="A207" s="179"/>
      <c r="B207" s="172" t="s">
        <v>1562</v>
      </c>
      <c r="C207" s="173" t="s">
        <v>1563</v>
      </c>
      <c r="D207" s="173" t="s">
        <v>1564</v>
      </c>
      <c r="E207" s="173" t="s">
        <v>1565</v>
      </c>
    </row>
    <row r="208" spans="1:5" ht="43.2" x14ac:dyDescent="0.25">
      <c r="A208" s="179"/>
      <c r="B208" s="172" t="s">
        <v>1566</v>
      </c>
      <c r="C208" s="173" t="s">
        <v>1567</v>
      </c>
      <c r="D208" s="173" t="s">
        <v>1568</v>
      </c>
      <c r="E208" s="173" t="s">
        <v>1569</v>
      </c>
    </row>
    <row r="209" spans="1:5" ht="28.8" x14ac:dyDescent="0.25">
      <c r="A209" s="179"/>
      <c r="B209" s="172" t="s">
        <v>1570</v>
      </c>
      <c r="C209" s="173" t="s">
        <v>1571</v>
      </c>
      <c r="D209" s="173" t="s">
        <v>1572</v>
      </c>
      <c r="E209" s="173" t="s">
        <v>1573</v>
      </c>
    </row>
    <row r="210" spans="1:5" ht="43.2" x14ac:dyDescent="0.25">
      <c r="A210" s="179"/>
      <c r="B210" s="172" t="s">
        <v>1574</v>
      </c>
      <c r="C210" s="173" t="s">
        <v>1575</v>
      </c>
      <c r="D210" s="173" t="s">
        <v>1576</v>
      </c>
      <c r="E210" s="173" t="s">
        <v>1577</v>
      </c>
    </row>
    <row r="211" spans="1:5" ht="43.2" x14ac:dyDescent="0.25">
      <c r="A211" s="179"/>
      <c r="B211" s="172" t="s">
        <v>1578</v>
      </c>
      <c r="C211" s="173" t="s">
        <v>1579</v>
      </c>
      <c r="D211" s="173" t="s">
        <v>1580</v>
      </c>
      <c r="E211" s="173" t="s">
        <v>1581</v>
      </c>
    </row>
    <row r="212" spans="1:5" ht="57.6" x14ac:dyDescent="0.25">
      <c r="A212" s="179"/>
      <c r="B212" s="172" t="s">
        <v>1582</v>
      </c>
      <c r="C212" s="173" t="s">
        <v>1583</v>
      </c>
      <c r="D212" s="173" t="s">
        <v>1584</v>
      </c>
      <c r="E212" s="173" t="s">
        <v>1585</v>
      </c>
    </row>
    <row r="213" spans="1:5" x14ac:dyDescent="0.25">
      <c r="A213" s="174"/>
      <c r="B213" s="181" t="s">
        <v>1586</v>
      </c>
      <c r="C213" s="176" t="s">
        <v>1587</v>
      </c>
      <c r="D213" s="176"/>
      <c r="E213" s="176"/>
    </row>
    <row r="214" spans="1:5" ht="28.8" x14ac:dyDescent="0.25">
      <c r="A214" s="171" t="s">
        <v>1588</v>
      </c>
      <c r="B214" s="172" t="s">
        <v>1589</v>
      </c>
      <c r="C214" s="173" t="s">
        <v>1590</v>
      </c>
      <c r="D214" s="173" t="s">
        <v>1591</v>
      </c>
      <c r="E214" s="173" t="s">
        <v>1590</v>
      </c>
    </row>
    <row r="215" spans="1:5" ht="28.8" x14ac:dyDescent="0.25">
      <c r="A215" s="179"/>
      <c r="B215" s="172" t="s">
        <v>1592</v>
      </c>
      <c r="C215" s="173" t="s">
        <v>1593</v>
      </c>
      <c r="D215" s="173" t="s">
        <v>1594</v>
      </c>
      <c r="E215" s="173" t="s">
        <v>1595</v>
      </c>
    </row>
    <row r="216" spans="1:5" ht="43.2" x14ac:dyDescent="0.25">
      <c r="A216" s="179"/>
      <c r="B216" s="172" t="s">
        <v>1596</v>
      </c>
      <c r="C216" s="173" t="s">
        <v>1597</v>
      </c>
      <c r="D216" s="173" t="s">
        <v>1598</v>
      </c>
      <c r="E216" s="173" t="s">
        <v>1599</v>
      </c>
    </row>
    <row r="217" spans="1:5" ht="28.8" x14ac:dyDescent="0.25">
      <c r="A217" s="179"/>
      <c r="B217" s="172" t="s">
        <v>1600</v>
      </c>
      <c r="C217" s="173" t="s">
        <v>1601</v>
      </c>
      <c r="D217" s="173" t="s">
        <v>1602</v>
      </c>
      <c r="E217" s="173" t="s">
        <v>1603</v>
      </c>
    </row>
    <row r="218" spans="1:5" ht="43.2" x14ac:dyDescent="0.25">
      <c r="A218" s="179"/>
      <c r="B218" s="172" t="s">
        <v>1604</v>
      </c>
      <c r="C218" s="173" t="s">
        <v>1605</v>
      </c>
      <c r="D218" s="173" t="s">
        <v>1606</v>
      </c>
      <c r="E218" s="173" t="s">
        <v>1607</v>
      </c>
    </row>
    <row r="219" spans="1:5" ht="28.8" x14ac:dyDescent="0.25">
      <c r="A219" s="179"/>
      <c r="B219" s="172" t="s">
        <v>1608</v>
      </c>
      <c r="C219" s="173" t="s">
        <v>1609</v>
      </c>
      <c r="D219" s="173" t="s">
        <v>1610</v>
      </c>
      <c r="E219" s="173" t="s">
        <v>1611</v>
      </c>
    </row>
    <row r="220" spans="1:5" ht="28.8" x14ac:dyDescent="0.25">
      <c r="A220" s="179"/>
      <c r="B220" s="172" t="s">
        <v>1612</v>
      </c>
      <c r="C220" s="173" t="s">
        <v>1613</v>
      </c>
      <c r="D220" s="176" t="s">
        <v>1614</v>
      </c>
      <c r="E220" s="173" t="s">
        <v>1613</v>
      </c>
    </row>
    <row r="221" spans="1:5" ht="28.8" x14ac:dyDescent="0.25">
      <c r="A221" s="179"/>
      <c r="B221" s="172" t="s">
        <v>1615</v>
      </c>
      <c r="C221" s="173" t="s">
        <v>1616</v>
      </c>
      <c r="D221" s="173" t="s">
        <v>1617</v>
      </c>
      <c r="E221" s="173" t="s">
        <v>1618</v>
      </c>
    </row>
    <row r="222" spans="1:5" x14ac:dyDescent="0.25">
      <c r="A222" s="179"/>
      <c r="B222" s="172" t="s">
        <v>1619</v>
      </c>
      <c r="C222" s="173" t="s">
        <v>1620</v>
      </c>
      <c r="D222" s="173" t="s">
        <v>1621</v>
      </c>
      <c r="E222" s="173" t="s">
        <v>1620</v>
      </c>
    </row>
    <row r="223" spans="1:5" x14ac:dyDescent="0.25">
      <c r="A223" s="179"/>
      <c r="B223" s="172" t="s">
        <v>1622</v>
      </c>
      <c r="C223" s="173" t="s">
        <v>1623</v>
      </c>
      <c r="D223" s="173" t="s">
        <v>1624</v>
      </c>
      <c r="E223" s="173" t="s">
        <v>1623</v>
      </c>
    </row>
    <row r="224" spans="1:5" ht="28.8" x14ac:dyDescent="0.25">
      <c r="A224" s="179"/>
      <c r="B224" s="172" t="s">
        <v>1625</v>
      </c>
      <c r="C224" s="173" t="s">
        <v>1626</v>
      </c>
      <c r="D224" s="173" t="s">
        <v>1627</v>
      </c>
      <c r="E224" s="173" t="s">
        <v>1626</v>
      </c>
    </row>
    <row r="225" spans="1:5" ht="28.8" x14ac:dyDescent="0.25">
      <c r="A225" s="179"/>
      <c r="B225" s="172" t="s">
        <v>1628</v>
      </c>
      <c r="C225" s="173" t="s">
        <v>1629</v>
      </c>
      <c r="D225" s="173" t="s">
        <v>1630</v>
      </c>
      <c r="E225" s="173" t="s">
        <v>1631</v>
      </c>
    </row>
    <row r="226" spans="1:5" ht="28.8" x14ac:dyDescent="0.25">
      <c r="A226" s="179"/>
      <c r="B226" s="172" t="s">
        <v>1632</v>
      </c>
      <c r="C226" s="173" t="s">
        <v>1633</v>
      </c>
      <c r="D226" s="173" t="s">
        <v>1634</v>
      </c>
      <c r="E226" s="173" t="s">
        <v>1635</v>
      </c>
    </row>
    <row r="227" spans="1:5" ht="28.8" x14ac:dyDescent="0.25">
      <c r="A227" s="179"/>
      <c r="B227" s="172" t="s">
        <v>1636</v>
      </c>
      <c r="C227" s="173" t="s">
        <v>1637</v>
      </c>
      <c r="D227" s="173" t="s">
        <v>1638</v>
      </c>
      <c r="E227" s="173" t="s">
        <v>1639</v>
      </c>
    </row>
    <row r="228" spans="1:5" ht="28.8" x14ac:dyDescent="0.25">
      <c r="A228" s="179"/>
      <c r="B228" s="172" t="s">
        <v>1640</v>
      </c>
      <c r="C228" s="173" t="s">
        <v>1641</v>
      </c>
      <c r="D228" s="173" t="s">
        <v>1642</v>
      </c>
      <c r="E228" s="173" t="s">
        <v>1643</v>
      </c>
    </row>
    <row r="229" spans="1:5" ht="28.8" x14ac:dyDescent="0.25">
      <c r="A229" s="179"/>
      <c r="B229" s="172" t="s">
        <v>1644</v>
      </c>
      <c r="C229" s="173" t="s">
        <v>1645</v>
      </c>
      <c r="D229" s="173" t="s">
        <v>1646</v>
      </c>
      <c r="E229" s="173" t="s">
        <v>1647</v>
      </c>
    </row>
    <row r="230" spans="1:5" ht="28.8" x14ac:dyDescent="0.25">
      <c r="A230" s="179"/>
      <c r="B230" s="172" t="s">
        <v>1648</v>
      </c>
      <c r="C230" s="173" t="s">
        <v>1649</v>
      </c>
      <c r="D230" s="173" t="s">
        <v>1650</v>
      </c>
      <c r="E230" s="173" t="s">
        <v>1651</v>
      </c>
    </row>
    <row r="231" spans="1:5" ht="28.8" x14ac:dyDescent="0.25">
      <c r="A231" s="179"/>
      <c r="B231" s="172" t="s">
        <v>1652</v>
      </c>
      <c r="C231" s="173" t="s">
        <v>1653</v>
      </c>
      <c r="D231" s="173" t="s">
        <v>1654</v>
      </c>
      <c r="E231" s="173" t="s">
        <v>1655</v>
      </c>
    </row>
    <row r="232" spans="1:5" ht="28.8" x14ac:dyDescent="0.25">
      <c r="A232" s="179"/>
      <c r="B232" s="172" t="s">
        <v>1656</v>
      </c>
      <c r="C232" s="173" t="s">
        <v>1657</v>
      </c>
      <c r="D232" s="173" t="s">
        <v>1658</v>
      </c>
      <c r="E232" s="173" t="s">
        <v>1659</v>
      </c>
    </row>
    <row r="233" spans="1:5" ht="28.8" x14ac:dyDescent="0.25">
      <c r="A233" s="179"/>
      <c r="B233" s="182" t="s">
        <v>1660</v>
      </c>
      <c r="C233" s="173" t="s">
        <v>1661</v>
      </c>
      <c r="D233" s="173"/>
      <c r="E233" s="173"/>
    </row>
    <row r="234" spans="1:5" x14ac:dyDescent="0.25">
      <c r="A234" s="179"/>
      <c r="B234" s="182" t="s">
        <v>1662</v>
      </c>
      <c r="C234" s="173" t="s">
        <v>1663</v>
      </c>
      <c r="D234" s="173"/>
      <c r="E234" s="173"/>
    </row>
    <row r="235" spans="1:5" x14ac:dyDescent="0.25">
      <c r="A235" s="179"/>
      <c r="B235" s="182" t="s">
        <v>1664</v>
      </c>
      <c r="C235" s="173" t="s">
        <v>1665</v>
      </c>
      <c r="D235" s="173"/>
      <c r="E235" s="173"/>
    </row>
    <row r="236" spans="1:5" ht="28.8" x14ac:dyDescent="0.25">
      <c r="A236" s="179"/>
      <c r="B236" s="182" t="s">
        <v>1666</v>
      </c>
      <c r="C236" s="173" t="s">
        <v>1667</v>
      </c>
      <c r="D236" s="173"/>
      <c r="E236" s="173"/>
    </row>
    <row r="237" spans="1:5" ht="28.8" x14ac:dyDescent="0.25">
      <c r="A237" s="174"/>
      <c r="B237" s="181" t="s">
        <v>1668</v>
      </c>
      <c r="C237" s="176" t="s">
        <v>1669</v>
      </c>
      <c r="D237" s="176"/>
      <c r="E237" s="176"/>
    </row>
    <row r="238" spans="1:5" ht="28.8" x14ac:dyDescent="0.25">
      <c r="A238" s="171" t="s">
        <v>1670</v>
      </c>
      <c r="B238" s="172" t="s">
        <v>1671</v>
      </c>
      <c r="C238" s="173" t="s">
        <v>1672</v>
      </c>
      <c r="D238" s="173" t="s">
        <v>1673</v>
      </c>
      <c r="E238" s="173" t="s">
        <v>1674</v>
      </c>
    </row>
    <row r="239" spans="1:5" ht="43.2" x14ac:dyDescent="0.25">
      <c r="A239" s="179"/>
      <c r="B239" s="172" t="s">
        <v>1675</v>
      </c>
      <c r="C239" s="173" t="s">
        <v>1676</v>
      </c>
      <c r="D239" s="173" t="s">
        <v>1677</v>
      </c>
      <c r="E239" s="173" t="s">
        <v>1678</v>
      </c>
    </row>
    <row r="240" spans="1:5" ht="72" x14ac:dyDescent="0.25">
      <c r="A240" s="179"/>
      <c r="B240" s="172" t="s">
        <v>1679</v>
      </c>
      <c r="C240" s="173" t="s">
        <v>1680</v>
      </c>
      <c r="D240" s="173" t="s">
        <v>1681</v>
      </c>
      <c r="E240" s="173" t="s">
        <v>1682</v>
      </c>
    </row>
    <row r="241" spans="1:5" ht="28.8" x14ac:dyDescent="0.25">
      <c r="A241" s="179"/>
      <c r="B241" s="182" t="s">
        <v>1683</v>
      </c>
      <c r="C241" s="173" t="s">
        <v>1684</v>
      </c>
      <c r="D241" s="173"/>
      <c r="E241" s="173"/>
    </row>
    <row r="242" spans="1:5" ht="28.8" x14ac:dyDescent="0.25">
      <c r="A242" s="179"/>
      <c r="B242" s="182" t="s">
        <v>1685</v>
      </c>
      <c r="C242" s="173" t="s">
        <v>1686</v>
      </c>
      <c r="D242" s="173"/>
      <c r="E242" s="173"/>
    </row>
    <row r="243" spans="1:5" ht="28.8" x14ac:dyDescent="0.25">
      <c r="A243" s="179"/>
      <c r="B243" s="182" t="s">
        <v>1687</v>
      </c>
      <c r="C243" s="173" t="s">
        <v>1688</v>
      </c>
      <c r="D243" s="173"/>
      <c r="E243" s="173"/>
    </row>
    <row r="244" spans="1:5" ht="28.8" x14ac:dyDescent="0.25">
      <c r="A244" s="179"/>
      <c r="B244" s="182" t="s">
        <v>1689</v>
      </c>
      <c r="C244" s="173" t="s">
        <v>1690</v>
      </c>
      <c r="D244" s="173"/>
      <c r="E244" s="173"/>
    </row>
    <row r="245" spans="1:5" ht="28.8" x14ac:dyDescent="0.25">
      <c r="A245" s="179"/>
      <c r="B245" s="182" t="s">
        <v>1691</v>
      </c>
      <c r="C245" s="173" t="s">
        <v>1692</v>
      </c>
      <c r="D245" s="173"/>
      <c r="E245" s="173"/>
    </row>
    <row r="246" spans="1:5" ht="28.8" x14ac:dyDescent="0.25">
      <c r="A246" s="179"/>
      <c r="B246" s="182" t="s">
        <v>1693</v>
      </c>
      <c r="C246" s="173" t="s">
        <v>1694</v>
      </c>
      <c r="D246" s="173"/>
      <c r="E246" s="173"/>
    </row>
    <row r="247" spans="1:5" ht="28.8" x14ac:dyDescent="0.25">
      <c r="A247" s="174"/>
      <c r="B247" s="175" t="s">
        <v>1695</v>
      </c>
      <c r="C247" s="176" t="s">
        <v>1696</v>
      </c>
      <c r="D247" s="176" t="s">
        <v>1697</v>
      </c>
      <c r="E247" s="176" t="s">
        <v>1696</v>
      </c>
    </row>
    <row r="248" spans="1:5" x14ac:dyDescent="0.25">
      <c r="A248" s="178" t="s">
        <v>1698</v>
      </c>
      <c r="B248" s="175" t="s">
        <v>1699</v>
      </c>
      <c r="C248" s="176" t="s">
        <v>1700</v>
      </c>
      <c r="D248" s="176" t="s">
        <v>1701</v>
      </c>
      <c r="E248" s="176" t="s">
        <v>1702</v>
      </c>
    </row>
    <row r="249" spans="1:5" x14ac:dyDescent="0.25">
      <c r="A249" s="178" t="s">
        <v>1703</v>
      </c>
      <c r="B249" s="175" t="s">
        <v>1704</v>
      </c>
      <c r="C249" s="176" t="s">
        <v>1705</v>
      </c>
      <c r="D249" s="176" t="s">
        <v>1706</v>
      </c>
      <c r="E249" s="176" t="s">
        <v>1705</v>
      </c>
    </row>
    <row r="250" spans="1:5" x14ac:dyDescent="0.25">
      <c r="A250" s="179" t="s">
        <v>1707</v>
      </c>
      <c r="B250" s="182" t="s">
        <v>1708</v>
      </c>
      <c r="C250" s="173" t="s">
        <v>1709</v>
      </c>
      <c r="D250" s="173" t="s">
        <v>1710</v>
      </c>
      <c r="E250" s="173" t="s">
        <v>1709</v>
      </c>
    </row>
    <row r="251" spans="1:5" x14ac:dyDescent="0.25">
      <c r="A251" s="179"/>
      <c r="B251" s="183"/>
      <c r="C251" s="173"/>
      <c r="D251" s="173"/>
      <c r="E251" s="173"/>
    </row>
    <row r="252" spans="1:5" x14ac:dyDescent="0.25">
      <c r="A252" s="179"/>
      <c r="B252" s="183"/>
      <c r="C252" s="173"/>
      <c r="D252" s="173"/>
      <c r="E252" s="173"/>
    </row>
    <row r="253" spans="1:5" x14ac:dyDescent="0.25">
      <c r="A253" s="179"/>
      <c r="B253" s="183"/>
      <c r="C253" s="173"/>
      <c r="D253" s="173"/>
      <c r="E253" s="173"/>
    </row>
    <row r="254" spans="1:5" x14ac:dyDescent="0.25">
      <c r="A254" s="179"/>
      <c r="B254" s="183"/>
      <c r="C254" s="173"/>
      <c r="D254" s="173"/>
      <c r="E254" s="173"/>
    </row>
    <row r="255" spans="1:5" x14ac:dyDescent="0.25">
      <c r="A255" s="179"/>
      <c r="B255" s="183"/>
      <c r="C255" s="173"/>
      <c r="D255" s="173"/>
      <c r="E255" s="173"/>
    </row>
    <row r="256" spans="1:5" x14ac:dyDescent="0.25">
      <c r="A256" s="179"/>
      <c r="B256" s="183"/>
      <c r="C256" s="173"/>
      <c r="D256" s="173"/>
      <c r="E256" s="173"/>
    </row>
    <row r="257" spans="1:5" x14ac:dyDescent="0.25">
      <c r="A257" s="179"/>
      <c r="B257" s="183"/>
      <c r="C257" s="173"/>
      <c r="D257" s="173"/>
      <c r="E257" s="173"/>
    </row>
    <row r="258" spans="1:5" x14ac:dyDescent="0.25">
      <c r="A258" s="179"/>
      <c r="B258" s="183"/>
      <c r="C258" s="173"/>
      <c r="D258" s="173"/>
      <c r="E258" s="173"/>
    </row>
    <row r="259" spans="1:5" x14ac:dyDescent="0.25">
      <c r="A259" s="179"/>
      <c r="B259" s="183"/>
      <c r="C259" s="173"/>
      <c r="D259" s="173"/>
      <c r="E259" s="173"/>
    </row>
    <row r="260" spans="1:5" x14ac:dyDescent="0.25">
      <c r="A260" s="179"/>
      <c r="B260" s="183"/>
      <c r="C260" s="173"/>
      <c r="D260" s="173"/>
      <c r="E260" s="173"/>
    </row>
    <row r="261" spans="1:5" x14ac:dyDescent="0.25">
      <c r="A261" s="179"/>
      <c r="B261" s="183"/>
      <c r="C261" s="173"/>
      <c r="D261" s="173"/>
      <c r="E261" s="173"/>
    </row>
    <row r="262" spans="1:5" x14ac:dyDescent="0.25">
      <c r="A262" s="179"/>
      <c r="B262" s="183"/>
      <c r="C262" s="173"/>
      <c r="D262" s="173"/>
      <c r="E262" s="173"/>
    </row>
    <row r="263" spans="1:5" x14ac:dyDescent="0.25">
      <c r="A263" s="179"/>
      <c r="B263" s="183"/>
      <c r="C263" s="173"/>
      <c r="D263" s="173"/>
      <c r="E263" s="173"/>
    </row>
    <row r="264" spans="1:5" x14ac:dyDescent="0.25">
      <c r="A264" s="179"/>
      <c r="B264" s="183"/>
      <c r="C264" s="173"/>
      <c r="D264" s="173"/>
      <c r="E264" s="173"/>
    </row>
    <row r="265" spans="1:5" x14ac:dyDescent="0.25">
      <c r="A265" s="179"/>
      <c r="B265" s="183"/>
      <c r="C265" s="173"/>
      <c r="D265" s="173"/>
      <c r="E265" s="173"/>
    </row>
    <row r="266" spans="1:5" x14ac:dyDescent="0.25">
      <c r="A266" s="179"/>
      <c r="B266" s="183"/>
      <c r="C266" s="173"/>
      <c r="D266" s="173"/>
      <c r="E266" s="173"/>
    </row>
    <row r="267" spans="1:5" x14ac:dyDescent="0.25">
      <c r="A267" s="179"/>
      <c r="B267" s="183"/>
      <c r="C267" s="173"/>
      <c r="D267" s="173"/>
      <c r="E267" s="173"/>
    </row>
    <row r="268" spans="1:5" x14ac:dyDescent="0.25">
      <c r="A268" s="179"/>
      <c r="B268" s="183"/>
      <c r="C268" s="173"/>
      <c r="D268" s="173"/>
      <c r="E268" s="173"/>
    </row>
    <row r="269" spans="1:5" x14ac:dyDescent="0.25">
      <c r="A269" s="179"/>
      <c r="B269" s="183"/>
      <c r="C269" s="173"/>
      <c r="D269" s="173"/>
      <c r="E269" s="173"/>
    </row>
    <row r="270" spans="1:5" x14ac:dyDescent="0.25">
      <c r="A270" s="179"/>
      <c r="B270" s="183"/>
      <c r="C270" s="173"/>
      <c r="D270" s="173"/>
      <c r="E270" s="173"/>
    </row>
    <row r="271" spans="1:5" x14ac:dyDescent="0.25">
      <c r="A271" s="179"/>
      <c r="B271" s="183"/>
      <c r="C271" s="173"/>
      <c r="D271" s="173"/>
      <c r="E271" s="173"/>
    </row>
    <row r="272" spans="1:5" x14ac:dyDescent="0.25">
      <c r="A272" s="179"/>
      <c r="B272" s="183"/>
      <c r="C272" s="173"/>
      <c r="D272" s="173"/>
      <c r="E272" s="173"/>
    </row>
    <row r="273" spans="1:5" x14ac:dyDescent="0.25">
      <c r="A273" s="179"/>
      <c r="B273" s="183"/>
      <c r="C273" s="173"/>
      <c r="D273" s="173"/>
      <c r="E273" s="173"/>
    </row>
    <row r="274" spans="1:5" x14ac:dyDescent="0.25">
      <c r="A274" s="179"/>
      <c r="B274" s="183"/>
      <c r="C274" s="173"/>
      <c r="D274" s="173"/>
      <c r="E274" s="173"/>
    </row>
    <row r="275" spans="1:5" x14ac:dyDescent="0.25">
      <c r="A275" s="179"/>
      <c r="B275" s="183"/>
      <c r="C275" s="173"/>
      <c r="D275" s="173"/>
      <c r="E275" s="173"/>
    </row>
    <row r="276" spans="1:5" x14ac:dyDescent="0.25">
      <c r="A276" s="179"/>
      <c r="B276" s="183"/>
      <c r="C276" s="173"/>
      <c r="D276" s="173"/>
      <c r="E276" s="173"/>
    </row>
    <row r="277" spans="1:5" x14ac:dyDescent="0.25">
      <c r="A277" s="179"/>
      <c r="B277" s="183"/>
      <c r="C277" s="173"/>
      <c r="D277" s="173"/>
      <c r="E277" s="173"/>
    </row>
    <row r="278" spans="1:5" x14ac:dyDescent="0.25">
      <c r="A278" s="179"/>
      <c r="B278" s="183"/>
      <c r="C278" s="173"/>
      <c r="D278" s="173"/>
      <c r="E278" s="173"/>
    </row>
    <row r="279" spans="1:5" x14ac:dyDescent="0.25">
      <c r="A279" s="179"/>
      <c r="B279" s="183"/>
      <c r="C279" s="173"/>
      <c r="D279" s="173"/>
      <c r="E279" s="173"/>
    </row>
    <row r="280" spans="1:5" x14ac:dyDescent="0.25">
      <c r="A280" s="179"/>
      <c r="B280" s="183"/>
      <c r="C280" s="173"/>
      <c r="D280" s="173"/>
      <c r="E280" s="173"/>
    </row>
    <row r="281" spans="1:5" x14ac:dyDescent="0.25">
      <c r="A281" s="179"/>
      <c r="B281" s="183"/>
      <c r="C281" s="173"/>
      <c r="D281" s="173"/>
      <c r="E281" s="173"/>
    </row>
    <row r="282" spans="1:5" x14ac:dyDescent="0.25">
      <c r="A282" s="179"/>
      <c r="B282" s="183"/>
      <c r="C282" s="173"/>
      <c r="D282" s="173"/>
      <c r="E282" s="173"/>
    </row>
    <row r="283" spans="1:5" x14ac:dyDescent="0.25">
      <c r="A283" s="179"/>
      <c r="B283" s="183"/>
      <c r="C283" s="173"/>
      <c r="D283" s="173"/>
      <c r="E283" s="173"/>
    </row>
    <row r="284" spans="1:5" x14ac:dyDescent="0.25">
      <c r="A284" s="179"/>
      <c r="B284" s="183"/>
      <c r="C284" s="173"/>
      <c r="D284" s="173"/>
      <c r="E284" s="173"/>
    </row>
    <row r="285" spans="1:5" x14ac:dyDescent="0.25">
      <c r="A285" s="179"/>
      <c r="B285" s="183"/>
      <c r="C285" s="173"/>
      <c r="D285" s="173"/>
      <c r="E285" s="173"/>
    </row>
    <row r="286" spans="1:5" x14ac:dyDescent="0.25">
      <c r="A286" s="179"/>
      <c r="B286" s="183"/>
      <c r="C286" s="173"/>
      <c r="D286" s="173"/>
      <c r="E286" s="173"/>
    </row>
    <row r="287" spans="1:5" x14ac:dyDescent="0.25">
      <c r="A287" s="179"/>
      <c r="B287" s="183"/>
      <c r="C287" s="173"/>
      <c r="D287" s="173"/>
      <c r="E287" s="173"/>
    </row>
    <row r="288" spans="1:5" x14ac:dyDescent="0.25">
      <c r="A288" s="179"/>
      <c r="B288" s="183"/>
      <c r="C288" s="173"/>
      <c r="D288" s="173"/>
      <c r="E288" s="173"/>
    </row>
    <row r="289" spans="1:5" x14ac:dyDescent="0.25">
      <c r="A289" s="179"/>
      <c r="B289" s="183"/>
      <c r="C289" s="173"/>
      <c r="D289" s="173"/>
      <c r="E289" s="173"/>
    </row>
    <row r="290" spans="1:5" x14ac:dyDescent="0.25">
      <c r="A290" s="179"/>
      <c r="B290" s="183"/>
      <c r="C290" s="173"/>
      <c r="D290" s="173"/>
      <c r="E290" s="173"/>
    </row>
    <row r="291" spans="1:5" x14ac:dyDescent="0.25">
      <c r="A291" s="179"/>
      <c r="B291" s="183"/>
      <c r="C291" s="173"/>
      <c r="D291" s="173"/>
      <c r="E291" s="173"/>
    </row>
    <row r="292" spans="1:5" x14ac:dyDescent="0.25">
      <c r="A292" s="179"/>
      <c r="B292" s="183"/>
      <c r="C292" s="173"/>
      <c r="D292" s="173"/>
      <c r="E292" s="173"/>
    </row>
    <row r="293" spans="1:5" x14ac:dyDescent="0.25">
      <c r="A293" s="179"/>
      <c r="B293" s="183"/>
      <c r="C293" s="173"/>
      <c r="D293" s="173"/>
      <c r="E293" s="173"/>
    </row>
    <row r="294" spans="1:5" x14ac:dyDescent="0.25">
      <c r="A294" s="179"/>
      <c r="B294" s="183"/>
      <c r="C294" s="173"/>
      <c r="D294" s="173"/>
      <c r="E294" s="173"/>
    </row>
    <row r="295" spans="1:5" x14ac:dyDescent="0.25">
      <c r="A295" s="179"/>
      <c r="B295" s="183"/>
      <c r="C295" s="173"/>
      <c r="D295" s="173"/>
      <c r="E295" s="173"/>
    </row>
    <row r="296" spans="1:5" x14ac:dyDescent="0.25">
      <c r="A296" s="179"/>
      <c r="B296" s="183"/>
      <c r="C296" s="173"/>
      <c r="D296" s="173"/>
      <c r="E296" s="173"/>
    </row>
    <row r="297" spans="1:5" x14ac:dyDescent="0.25">
      <c r="A297" s="179"/>
      <c r="B297" s="183"/>
      <c r="C297" s="173"/>
      <c r="D297" s="173"/>
      <c r="E297" s="173"/>
    </row>
    <row r="298" spans="1:5" x14ac:dyDescent="0.25">
      <c r="A298" s="179"/>
      <c r="B298" s="183"/>
      <c r="C298" s="173"/>
      <c r="D298" s="173"/>
      <c r="E298" s="173"/>
    </row>
    <row r="299" spans="1:5" x14ac:dyDescent="0.25">
      <c r="A299" s="179"/>
      <c r="B299" s="183"/>
      <c r="C299" s="173"/>
      <c r="D299" s="173"/>
      <c r="E299" s="173"/>
    </row>
    <row r="300" spans="1:5" x14ac:dyDescent="0.25">
      <c r="A300" s="179"/>
      <c r="B300" s="183"/>
      <c r="C300" s="173"/>
      <c r="D300" s="173"/>
      <c r="E300" s="173"/>
    </row>
    <row r="301" spans="1:5" x14ac:dyDescent="0.25">
      <c r="A301" s="179"/>
      <c r="B301" s="183"/>
      <c r="C301" s="173"/>
      <c r="D301" s="173"/>
      <c r="E301" s="173"/>
    </row>
    <row r="302" spans="1:5" x14ac:dyDescent="0.25">
      <c r="A302" s="179"/>
      <c r="B302" s="183"/>
      <c r="C302" s="173"/>
      <c r="D302" s="173"/>
      <c r="E302" s="173"/>
    </row>
    <row r="303" spans="1:5" x14ac:dyDescent="0.25">
      <c r="A303" s="179"/>
      <c r="B303" s="183"/>
      <c r="C303" s="173"/>
      <c r="D303" s="173"/>
      <c r="E303" s="173"/>
    </row>
    <row r="304" spans="1:5" x14ac:dyDescent="0.25">
      <c r="A304" s="179"/>
      <c r="B304" s="183"/>
      <c r="C304" s="173"/>
      <c r="D304" s="173"/>
      <c r="E304" s="173"/>
    </row>
    <row r="305" spans="1:5" x14ac:dyDescent="0.25">
      <c r="A305" s="179"/>
      <c r="B305" s="183"/>
      <c r="C305" s="173"/>
      <c r="D305" s="173"/>
      <c r="E305" s="173"/>
    </row>
    <row r="306" spans="1:5" x14ac:dyDescent="0.25">
      <c r="A306" s="179"/>
      <c r="B306" s="183"/>
      <c r="C306" s="173"/>
      <c r="D306" s="173"/>
      <c r="E306" s="173"/>
    </row>
    <row r="307" spans="1:5" x14ac:dyDescent="0.25">
      <c r="A307" s="179"/>
      <c r="B307" s="183"/>
      <c r="C307" s="173"/>
      <c r="D307" s="173"/>
      <c r="E307" s="173"/>
    </row>
    <row r="308" spans="1:5" x14ac:dyDescent="0.25">
      <c r="A308" s="179"/>
      <c r="B308" s="183"/>
      <c r="C308" s="173"/>
      <c r="D308" s="173"/>
      <c r="E308" s="173"/>
    </row>
    <row r="309" spans="1:5" x14ac:dyDescent="0.25">
      <c r="A309" s="179"/>
      <c r="B309" s="183"/>
      <c r="C309" s="173"/>
      <c r="D309" s="173"/>
      <c r="E309" s="173"/>
    </row>
    <row r="310" spans="1:5" x14ac:dyDescent="0.25">
      <c r="A310" s="179"/>
      <c r="B310" s="183"/>
      <c r="C310" s="173"/>
      <c r="D310" s="173"/>
      <c r="E310" s="173"/>
    </row>
    <row r="311" spans="1:5" x14ac:dyDescent="0.25">
      <c r="A311" s="179"/>
      <c r="B311" s="183"/>
      <c r="C311" s="173"/>
      <c r="D311" s="173"/>
      <c r="E311" s="173"/>
    </row>
    <row r="312" spans="1:5" x14ac:dyDescent="0.25">
      <c r="A312" s="179"/>
      <c r="B312" s="183"/>
      <c r="C312" s="173"/>
      <c r="D312" s="173"/>
      <c r="E312" s="173"/>
    </row>
    <row r="313" spans="1:5" x14ac:dyDescent="0.25">
      <c r="A313" s="179"/>
      <c r="B313" s="183"/>
      <c r="C313" s="173"/>
      <c r="D313" s="173"/>
      <c r="E313" s="173"/>
    </row>
    <row r="314" spans="1:5" x14ac:dyDescent="0.25">
      <c r="A314" s="179"/>
      <c r="B314" s="183"/>
      <c r="C314" s="173"/>
      <c r="D314" s="173"/>
      <c r="E314" s="173"/>
    </row>
    <row r="315" spans="1:5" x14ac:dyDescent="0.25">
      <c r="A315" s="179"/>
      <c r="B315" s="183"/>
      <c r="C315" s="173"/>
      <c r="D315" s="173"/>
      <c r="E315" s="173"/>
    </row>
    <row r="316" spans="1:5" x14ac:dyDescent="0.25">
      <c r="A316" s="179"/>
      <c r="B316" s="183"/>
      <c r="C316" s="173"/>
      <c r="D316" s="173"/>
      <c r="E316" s="173"/>
    </row>
    <row r="317" spans="1:5" x14ac:dyDescent="0.25">
      <c r="A317" s="179"/>
      <c r="B317" s="183"/>
      <c r="C317" s="173"/>
      <c r="D317" s="173"/>
      <c r="E317" s="173"/>
    </row>
    <row r="318" spans="1:5" x14ac:dyDescent="0.25">
      <c r="A318" s="179"/>
      <c r="B318" s="183"/>
      <c r="C318" s="173"/>
      <c r="D318" s="173"/>
      <c r="E318" s="173"/>
    </row>
    <row r="319" spans="1:5" x14ac:dyDescent="0.25">
      <c r="A319" s="179"/>
      <c r="B319" s="183"/>
      <c r="C319" s="173"/>
      <c r="D319" s="173"/>
      <c r="E319" s="173"/>
    </row>
    <row r="320" spans="1:5" x14ac:dyDescent="0.25">
      <c r="A320" s="179"/>
      <c r="B320" s="183"/>
      <c r="C320" s="173"/>
      <c r="D320" s="173"/>
      <c r="E320" s="173"/>
    </row>
    <row r="321" spans="1:5" x14ac:dyDescent="0.25">
      <c r="A321" s="179"/>
      <c r="B321" s="183"/>
      <c r="C321" s="173"/>
      <c r="D321" s="173"/>
      <c r="E321" s="173"/>
    </row>
    <row r="322" spans="1:5" x14ac:dyDescent="0.25">
      <c r="A322" s="179"/>
      <c r="B322" s="183"/>
      <c r="C322" s="173"/>
      <c r="D322" s="173"/>
      <c r="E322" s="173"/>
    </row>
    <row r="323" spans="1:5" x14ac:dyDescent="0.25">
      <c r="A323" s="179"/>
      <c r="B323" s="183"/>
      <c r="C323" s="173"/>
      <c r="D323" s="173"/>
      <c r="E323" s="173"/>
    </row>
    <row r="324" spans="1:5" x14ac:dyDescent="0.25">
      <c r="A324" s="179"/>
      <c r="B324" s="183"/>
      <c r="C324" s="173"/>
      <c r="D324" s="173"/>
      <c r="E324" s="173"/>
    </row>
    <row r="325" spans="1:5" x14ac:dyDescent="0.25">
      <c r="A325" s="179"/>
      <c r="B325" s="183"/>
      <c r="C325" s="173"/>
      <c r="D325" s="173"/>
      <c r="E325" s="173"/>
    </row>
    <row r="326" spans="1:5" x14ac:dyDescent="0.25">
      <c r="A326" s="179"/>
      <c r="B326" s="183"/>
      <c r="C326" s="173"/>
      <c r="D326" s="173"/>
      <c r="E326" s="173"/>
    </row>
    <row r="327" spans="1:5" x14ac:dyDescent="0.25">
      <c r="A327" s="179"/>
      <c r="B327" s="183"/>
      <c r="C327" s="173"/>
      <c r="D327" s="173"/>
      <c r="E327" s="173"/>
    </row>
    <row r="328" spans="1:5" x14ac:dyDescent="0.25">
      <c r="A328" s="179"/>
      <c r="B328" s="183"/>
      <c r="C328" s="173"/>
      <c r="D328" s="173"/>
      <c r="E328" s="173"/>
    </row>
    <row r="329" spans="1:5" x14ac:dyDescent="0.25">
      <c r="A329" s="179"/>
      <c r="B329" s="183"/>
      <c r="C329" s="173"/>
      <c r="D329" s="173"/>
      <c r="E329" s="173"/>
    </row>
    <row r="330" spans="1:5" x14ac:dyDescent="0.25">
      <c r="A330" s="179"/>
      <c r="B330" s="183"/>
      <c r="C330" s="173"/>
      <c r="D330" s="173"/>
      <c r="E330" s="173"/>
    </row>
    <row r="331" spans="1:5" x14ac:dyDescent="0.25">
      <c r="A331" s="179"/>
      <c r="B331" s="183"/>
      <c r="C331" s="173"/>
      <c r="D331" s="173"/>
      <c r="E331" s="173"/>
    </row>
    <row r="332" spans="1:5" x14ac:dyDescent="0.25">
      <c r="A332" s="179"/>
      <c r="B332" s="183"/>
      <c r="C332" s="173"/>
      <c r="D332" s="173"/>
      <c r="E332" s="173"/>
    </row>
    <row r="333" spans="1:5" x14ac:dyDescent="0.25">
      <c r="A333" s="179"/>
      <c r="B333" s="183"/>
      <c r="C333" s="173"/>
      <c r="D333" s="173"/>
      <c r="E333" s="173"/>
    </row>
    <row r="334" spans="1:5" x14ac:dyDescent="0.25">
      <c r="A334" s="179"/>
      <c r="B334" s="183"/>
      <c r="C334" s="173"/>
      <c r="D334" s="173"/>
      <c r="E334" s="173"/>
    </row>
    <row r="335" spans="1:5" x14ac:dyDescent="0.25">
      <c r="A335" s="179"/>
      <c r="B335" s="183"/>
      <c r="C335" s="173"/>
      <c r="D335" s="173"/>
      <c r="E335" s="173"/>
    </row>
    <row r="336" spans="1:5" x14ac:dyDescent="0.25">
      <c r="A336" s="179"/>
      <c r="B336" s="183"/>
      <c r="C336" s="173"/>
      <c r="D336" s="173"/>
      <c r="E336" s="173"/>
    </row>
    <row r="337" spans="1:5" x14ac:dyDescent="0.25">
      <c r="A337" s="179"/>
      <c r="B337" s="183"/>
      <c r="C337" s="173"/>
      <c r="D337" s="173"/>
      <c r="E337" s="173"/>
    </row>
    <row r="338" spans="1:5" x14ac:dyDescent="0.25">
      <c r="A338" s="179"/>
      <c r="B338" s="183"/>
      <c r="C338" s="173"/>
      <c r="D338" s="173"/>
      <c r="E338" s="173"/>
    </row>
    <row r="339" spans="1:5" x14ac:dyDescent="0.25">
      <c r="A339" s="179"/>
      <c r="B339" s="183"/>
      <c r="C339" s="173"/>
      <c r="D339" s="173"/>
      <c r="E339" s="173"/>
    </row>
    <row r="340" spans="1:5" x14ac:dyDescent="0.25">
      <c r="A340" s="179"/>
      <c r="B340" s="183"/>
      <c r="C340" s="173"/>
      <c r="D340" s="173"/>
      <c r="E340" s="173"/>
    </row>
    <row r="341" spans="1:5" x14ac:dyDescent="0.25">
      <c r="A341" s="179"/>
      <c r="B341" s="183"/>
      <c r="C341" s="173"/>
      <c r="D341" s="173"/>
      <c r="E341" s="173"/>
    </row>
    <row r="342" spans="1:5" x14ac:dyDescent="0.25">
      <c r="A342" s="179"/>
      <c r="B342" s="183"/>
      <c r="C342" s="173"/>
      <c r="D342" s="173"/>
      <c r="E342" s="173"/>
    </row>
    <row r="343" spans="1:5" x14ac:dyDescent="0.25">
      <c r="A343" s="179"/>
      <c r="B343" s="183"/>
      <c r="C343" s="173"/>
      <c r="D343" s="173"/>
      <c r="E343" s="173"/>
    </row>
    <row r="344" spans="1:5" x14ac:dyDescent="0.25">
      <c r="A344" s="179"/>
      <c r="B344" s="183"/>
      <c r="C344" s="173"/>
      <c r="D344" s="173"/>
      <c r="E344" s="173"/>
    </row>
    <row r="345" spans="1:5" x14ac:dyDescent="0.25">
      <c r="A345" s="179"/>
      <c r="B345" s="183"/>
      <c r="C345" s="173"/>
      <c r="D345" s="173"/>
      <c r="E345" s="173"/>
    </row>
    <row r="346" spans="1:5" x14ac:dyDescent="0.25">
      <c r="A346" s="179"/>
      <c r="B346" s="183"/>
      <c r="C346" s="173"/>
      <c r="D346" s="173"/>
      <c r="E346" s="173"/>
    </row>
    <row r="347" spans="1:5" x14ac:dyDescent="0.25">
      <c r="A347" s="179"/>
      <c r="B347" s="183"/>
      <c r="C347" s="173"/>
      <c r="D347" s="173"/>
      <c r="E347" s="173"/>
    </row>
    <row r="348" spans="1:5" x14ac:dyDescent="0.25">
      <c r="A348" s="179"/>
      <c r="B348" s="183"/>
      <c r="C348" s="173"/>
      <c r="D348" s="173"/>
      <c r="E348" s="173"/>
    </row>
    <row r="349" spans="1:5" x14ac:dyDescent="0.25">
      <c r="A349" s="179"/>
      <c r="B349" s="183"/>
      <c r="C349" s="173"/>
      <c r="D349" s="173"/>
      <c r="E349" s="173"/>
    </row>
    <row r="350" spans="1:5" x14ac:dyDescent="0.25">
      <c r="A350" s="179"/>
      <c r="B350" s="183"/>
      <c r="C350" s="173"/>
      <c r="D350" s="173"/>
      <c r="E350" s="173"/>
    </row>
    <row r="351" spans="1:5" x14ac:dyDescent="0.25">
      <c r="A351" s="179"/>
      <c r="B351" s="183"/>
      <c r="C351" s="173"/>
      <c r="D351" s="173"/>
      <c r="E351" s="173"/>
    </row>
    <row r="352" spans="1:5" x14ac:dyDescent="0.25">
      <c r="A352" s="179"/>
      <c r="B352" s="183"/>
      <c r="C352" s="173"/>
      <c r="D352" s="173"/>
      <c r="E352" s="173"/>
    </row>
    <row r="353" spans="1:5" x14ac:dyDescent="0.25">
      <c r="A353" s="179"/>
      <c r="B353" s="183"/>
      <c r="C353" s="173"/>
      <c r="D353" s="173"/>
      <c r="E353" s="173"/>
    </row>
    <row r="354" spans="1:5" x14ac:dyDescent="0.25">
      <c r="A354" s="179"/>
      <c r="B354" s="183"/>
      <c r="C354" s="173"/>
      <c r="D354" s="173"/>
      <c r="E354" s="173"/>
    </row>
    <row r="355" spans="1:5" x14ac:dyDescent="0.25">
      <c r="A355" s="179"/>
      <c r="B355" s="183"/>
      <c r="C355" s="173"/>
      <c r="D355" s="173"/>
      <c r="E355" s="173"/>
    </row>
    <row r="356" spans="1:5" x14ac:dyDescent="0.25">
      <c r="A356" s="179"/>
      <c r="B356" s="183"/>
      <c r="C356" s="173"/>
      <c r="D356" s="173"/>
      <c r="E356" s="173"/>
    </row>
    <row r="357" spans="1:5" x14ac:dyDescent="0.25">
      <c r="A357" s="179"/>
      <c r="B357" s="183"/>
      <c r="C357" s="173"/>
      <c r="D357" s="173"/>
      <c r="E357" s="173"/>
    </row>
    <row r="358" spans="1:5" x14ac:dyDescent="0.25">
      <c r="A358" s="179"/>
      <c r="B358" s="183"/>
      <c r="C358" s="173"/>
      <c r="D358" s="173"/>
      <c r="E358" s="173"/>
    </row>
    <row r="359" spans="1:5" x14ac:dyDescent="0.25">
      <c r="A359" s="179"/>
      <c r="B359" s="183"/>
      <c r="C359" s="173"/>
      <c r="D359" s="173"/>
      <c r="E359" s="173"/>
    </row>
    <row r="360" spans="1:5" x14ac:dyDescent="0.25">
      <c r="A360" s="179"/>
      <c r="B360" s="183"/>
      <c r="C360" s="173"/>
      <c r="D360" s="173"/>
      <c r="E360" s="173"/>
    </row>
    <row r="361" spans="1:5" x14ac:dyDescent="0.25">
      <c r="A361" s="179"/>
      <c r="B361" s="183"/>
      <c r="C361" s="173"/>
      <c r="D361" s="173"/>
      <c r="E361" s="173"/>
    </row>
    <row r="362" spans="1:5" x14ac:dyDescent="0.25">
      <c r="A362" s="179"/>
      <c r="B362" s="183"/>
      <c r="C362" s="173"/>
      <c r="D362" s="173"/>
      <c r="E362" s="173"/>
    </row>
    <row r="363" spans="1:5" x14ac:dyDescent="0.25">
      <c r="A363" s="179"/>
      <c r="B363" s="183"/>
      <c r="C363" s="173"/>
      <c r="D363" s="173"/>
      <c r="E363" s="173"/>
    </row>
    <row r="364" spans="1:5" x14ac:dyDescent="0.25">
      <c r="A364" s="179"/>
      <c r="B364" s="183"/>
      <c r="C364" s="173"/>
      <c r="D364" s="173"/>
      <c r="E364" s="173"/>
    </row>
    <row r="365" spans="1:5" x14ac:dyDescent="0.25">
      <c r="A365" s="179"/>
      <c r="B365" s="183"/>
      <c r="C365" s="173"/>
      <c r="D365" s="173"/>
      <c r="E365" s="173"/>
    </row>
    <row r="366" spans="1:5" x14ac:dyDescent="0.25">
      <c r="A366" s="179"/>
      <c r="B366" s="183"/>
      <c r="C366" s="173"/>
      <c r="D366" s="173"/>
      <c r="E366" s="173"/>
    </row>
    <row r="367" spans="1:5" x14ac:dyDescent="0.25">
      <c r="A367" s="179"/>
      <c r="B367" s="183"/>
      <c r="C367" s="173"/>
      <c r="D367" s="173"/>
      <c r="E367" s="173"/>
    </row>
    <row r="368" spans="1:5" x14ac:dyDescent="0.25">
      <c r="A368" s="179"/>
      <c r="B368" s="183"/>
      <c r="C368" s="173"/>
      <c r="D368" s="173"/>
      <c r="E368" s="173"/>
    </row>
    <row r="369" spans="1:5" x14ac:dyDescent="0.25">
      <c r="A369" s="179"/>
      <c r="B369" s="183"/>
      <c r="C369" s="173"/>
      <c r="D369" s="173"/>
      <c r="E369" s="173"/>
    </row>
    <row r="370" spans="1:5" x14ac:dyDescent="0.25">
      <c r="A370" s="179"/>
      <c r="B370" s="183"/>
      <c r="C370" s="173"/>
      <c r="D370" s="173"/>
      <c r="E370" s="173"/>
    </row>
    <row r="371" spans="1:5" x14ac:dyDescent="0.25">
      <c r="A371" s="179"/>
      <c r="B371" s="183"/>
      <c r="C371" s="173"/>
      <c r="D371" s="173"/>
      <c r="E371" s="173"/>
    </row>
    <row r="372" spans="1:5" x14ac:dyDescent="0.25">
      <c r="A372" s="179"/>
      <c r="B372" s="183"/>
      <c r="C372" s="173"/>
      <c r="D372" s="173"/>
      <c r="E372" s="173"/>
    </row>
    <row r="373" spans="1:5" x14ac:dyDescent="0.25">
      <c r="A373" s="179"/>
      <c r="B373" s="183"/>
      <c r="C373" s="173"/>
      <c r="D373" s="173"/>
      <c r="E373" s="173"/>
    </row>
    <row r="374" spans="1:5" x14ac:dyDescent="0.25">
      <c r="A374" s="179"/>
      <c r="B374" s="183"/>
      <c r="C374" s="173"/>
      <c r="D374" s="173"/>
      <c r="E374" s="173"/>
    </row>
    <row r="375" spans="1:5" x14ac:dyDescent="0.25">
      <c r="A375" s="179"/>
      <c r="B375" s="183"/>
      <c r="C375" s="173"/>
      <c r="D375" s="173"/>
      <c r="E375" s="173"/>
    </row>
    <row r="376" spans="1:5" x14ac:dyDescent="0.25">
      <c r="A376" s="179"/>
      <c r="B376" s="183"/>
      <c r="C376" s="173"/>
      <c r="D376" s="173"/>
      <c r="E376" s="173"/>
    </row>
    <row r="377" spans="1:5" x14ac:dyDescent="0.25">
      <c r="A377" s="179"/>
      <c r="B377" s="183"/>
      <c r="C377" s="173"/>
      <c r="D377" s="173"/>
      <c r="E377" s="173"/>
    </row>
    <row r="378" spans="1:5" x14ac:dyDescent="0.25">
      <c r="A378" s="179"/>
      <c r="B378" s="183"/>
      <c r="C378" s="173"/>
      <c r="D378" s="173"/>
      <c r="E378" s="173"/>
    </row>
    <row r="379" spans="1:5" x14ac:dyDescent="0.25">
      <c r="A379" s="179"/>
      <c r="B379" s="183"/>
      <c r="C379" s="173"/>
      <c r="D379" s="173"/>
      <c r="E379" s="173"/>
    </row>
    <row r="380" spans="1:5" x14ac:dyDescent="0.25">
      <c r="A380" s="179"/>
      <c r="B380" s="183"/>
      <c r="C380" s="173"/>
      <c r="D380" s="173"/>
      <c r="E380" s="173"/>
    </row>
    <row r="381" spans="1:5" x14ac:dyDescent="0.25">
      <c r="A381" s="179"/>
      <c r="B381" s="183"/>
      <c r="C381" s="173"/>
      <c r="D381" s="173"/>
      <c r="E381" s="173"/>
    </row>
    <row r="382" spans="1:5" x14ac:dyDescent="0.25">
      <c r="A382" s="179"/>
      <c r="B382" s="183"/>
      <c r="C382" s="173"/>
      <c r="D382" s="173"/>
      <c r="E382" s="173"/>
    </row>
    <row r="383" spans="1:5" x14ac:dyDescent="0.25">
      <c r="A383" s="179"/>
      <c r="B383" s="183"/>
      <c r="C383" s="173"/>
      <c r="D383" s="173"/>
      <c r="E383" s="173"/>
    </row>
    <row r="384" spans="1:5" x14ac:dyDescent="0.25">
      <c r="A384" s="179"/>
      <c r="B384" s="183"/>
      <c r="C384" s="173"/>
      <c r="D384" s="173"/>
      <c r="E384" s="173"/>
    </row>
    <row r="385" spans="1:5" x14ac:dyDescent="0.25">
      <c r="A385" s="179"/>
      <c r="B385" s="183"/>
      <c r="C385" s="173"/>
      <c r="D385" s="173"/>
      <c r="E385" s="173"/>
    </row>
    <row r="386" spans="1:5" x14ac:dyDescent="0.25">
      <c r="A386" s="179"/>
      <c r="B386" s="183"/>
      <c r="C386" s="173"/>
      <c r="D386" s="173"/>
      <c r="E386" s="173"/>
    </row>
    <row r="387" spans="1:5" x14ac:dyDescent="0.25">
      <c r="A387" s="179"/>
      <c r="B387" s="183"/>
      <c r="C387" s="173"/>
      <c r="D387" s="173"/>
      <c r="E387" s="173"/>
    </row>
    <row r="388" spans="1:5" x14ac:dyDescent="0.25">
      <c r="A388" s="179"/>
      <c r="B388" s="183"/>
      <c r="C388" s="173"/>
      <c r="D388" s="173"/>
      <c r="E388" s="173"/>
    </row>
    <row r="389" spans="1:5" x14ac:dyDescent="0.25">
      <c r="A389" s="179"/>
      <c r="B389" s="183"/>
      <c r="C389" s="173"/>
      <c r="D389" s="173"/>
      <c r="E389" s="173"/>
    </row>
    <row r="390" spans="1:5" x14ac:dyDescent="0.25">
      <c r="A390" s="179"/>
      <c r="B390" s="183"/>
      <c r="C390" s="173"/>
      <c r="D390" s="173"/>
      <c r="E390" s="173"/>
    </row>
    <row r="391" spans="1:5" x14ac:dyDescent="0.25">
      <c r="A391" s="179"/>
      <c r="B391" s="183"/>
      <c r="C391" s="173"/>
      <c r="D391" s="173"/>
      <c r="E391" s="173"/>
    </row>
    <row r="392" spans="1:5" x14ac:dyDescent="0.25">
      <c r="A392" s="179"/>
      <c r="B392" s="183"/>
      <c r="C392" s="173"/>
      <c r="D392" s="173"/>
      <c r="E392" s="173"/>
    </row>
    <row r="393" spans="1:5" x14ac:dyDescent="0.25">
      <c r="A393" s="179"/>
      <c r="B393" s="183"/>
      <c r="C393" s="173"/>
      <c r="D393" s="173"/>
      <c r="E393" s="173"/>
    </row>
    <row r="394" spans="1:5" x14ac:dyDescent="0.25">
      <c r="A394" s="179"/>
      <c r="B394" s="183"/>
      <c r="C394" s="173"/>
      <c r="D394" s="173"/>
      <c r="E394" s="173"/>
    </row>
    <row r="395" spans="1:5" x14ac:dyDescent="0.25">
      <c r="A395" s="179"/>
      <c r="B395" s="183"/>
      <c r="C395" s="173"/>
      <c r="D395" s="173"/>
      <c r="E395" s="173"/>
    </row>
    <row r="396" spans="1:5" x14ac:dyDescent="0.25">
      <c r="A396" s="179"/>
      <c r="B396" s="183"/>
      <c r="C396" s="173"/>
      <c r="D396" s="173"/>
      <c r="E396" s="173"/>
    </row>
    <row r="397" spans="1:5" x14ac:dyDescent="0.25">
      <c r="A397" s="179"/>
      <c r="B397" s="183"/>
      <c r="C397" s="173"/>
      <c r="D397" s="173"/>
      <c r="E397" s="173"/>
    </row>
    <row r="398" spans="1:5" x14ac:dyDescent="0.25">
      <c r="A398" s="179"/>
      <c r="B398" s="183"/>
      <c r="C398" s="173"/>
      <c r="D398" s="173"/>
      <c r="E398" s="173"/>
    </row>
    <row r="399" spans="1:5" x14ac:dyDescent="0.25">
      <c r="A399" s="179"/>
      <c r="B399" s="183"/>
      <c r="C399" s="173"/>
      <c r="D399" s="173"/>
      <c r="E399" s="173"/>
    </row>
    <row r="400" spans="1:5" x14ac:dyDescent="0.25">
      <c r="A400" s="179"/>
      <c r="B400" s="183"/>
      <c r="C400" s="173"/>
      <c r="D400" s="173"/>
      <c r="E400" s="173"/>
    </row>
    <row r="401" spans="1:5" x14ac:dyDescent="0.25">
      <c r="A401" s="179"/>
      <c r="B401" s="183"/>
      <c r="C401" s="173"/>
      <c r="D401" s="173"/>
      <c r="E401" s="173"/>
    </row>
    <row r="402" spans="1:5" x14ac:dyDescent="0.25">
      <c r="A402" s="179"/>
      <c r="B402" s="183"/>
      <c r="C402" s="173"/>
      <c r="D402" s="173"/>
      <c r="E402" s="173"/>
    </row>
    <row r="403" spans="1:5" x14ac:dyDescent="0.25">
      <c r="A403" s="179"/>
      <c r="B403" s="183"/>
      <c r="C403" s="173"/>
      <c r="D403" s="173"/>
      <c r="E403" s="173"/>
    </row>
    <row r="404" spans="1:5" x14ac:dyDescent="0.25">
      <c r="A404" s="179"/>
      <c r="B404" s="183"/>
      <c r="C404" s="173"/>
      <c r="D404" s="173"/>
      <c r="E404" s="173"/>
    </row>
    <row r="405" spans="1:5" x14ac:dyDescent="0.25">
      <c r="A405" s="179"/>
      <c r="B405" s="183"/>
      <c r="C405" s="173"/>
      <c r="D405" s="173"/>
      <c r="E405" s="173"/>
    </row>
    <row r="406" spans="1:5" x14ac:dyDescent="0.25">
      <c r="A406" s="179"/>
      <c r="B406" s="183"/>
      <c r="C406" s="173"/>
      <c r="D406" s="173"/>
      <c r="E406" s="173"/>
    </row>
    <row r="407" spans="1:5" x14ac:dyDescent="0.25">
      <c r="A407" s="179"/>
      <c r="B407" s="183"/>
      <c r="C407" s="173"/>
      <c r="D407" s="173"/>
      <c r="E407" s="173"/>
    </row>
    <row r="408" spans="1:5" x14ac:dyDescent="0.25">
      <c r="A408" s="179"/>
      <c r="B408" s="183"/>
      <c r="C408" s="173"/>
      <c r="D408" s="173"/>
      <c r="E408" s="173"/>
    </row>
    <row r="409" spans="1:5" x14ac:dyDescent="0.25">
      <c r="A409" s="179"/>
      <c r="B409" s="183"/>
      <c r="C409" s="173"/>
      <c r="D409" s="173"/>
      <c r="E409" s="173"/>
    </row>
    <row r="410" spans="1:5" x14ac:dyDescent="0.25">
      <c r="A410" s="179"/>
      <c r="B410" s="183"/>
      <c r="C410" s="173"/>
      <c r="D410" s="173"/>
      <c r="E410" s="173"/>
    </row>
    <row r="411" spans="1:5" x14ac:dyDescent="0.25">
      <c r="A411" s="179"/>
      <c r="B411" s="183"/>
      <c r="C411" s="173"/>
      <c r="D411" s="173"/>
      <c r="E411" s="173"/>
    </row>
    <row r="412" spans="1:5" x14ac:dyDescent="0.25">
      <c r="A412" s="179"/>
      <c r="B412" s="183"/>
      <c r="C412" s="173"/>
      <c r="D412" s="173"/>
      <c r="E412" s="173"/>
    </row>
    <row r="413" spans="1:5" x14ac:dyDescent="0.25">
      <c r="A413" s="179"/>
      <c r="B413" s="183"/>
      <c r="C413" s="173"/>
      <c r="D413" s="173"/>
      <c r="E413" s="173"/>
    </row>
    <row r="414" spans="1:5" x14ac:dyDescent="0.25">
      <c r="A414" s="179"/>
      <c r="B414" s="183"/>
      <c r="C414" s="173"/>
      <c r="D414" s="173"/>
      <c r="E414" s="173"/>
    </row>
    <row r="415" spans="1:5" x14ac:dyDescent="0.25">
      <c r="A415" s="179"/>
      <c r="B415" s="183"/>
      <c r="C415" s="173"/>
      <c r="D415" s="173"/>
      <c r="E415" s="173"/>
    </row>
    <row r="416" spans="1:5" x14ac:dyDescent="0.25">
      <c r="A416" s="179"/>
      <c r="B416" s="183"/>
      <c r="C416" s="173"/>
      <c r="D416" s="173"/>
      <c r="E416" s="173"/>
    </row>
    <row r="417" spans="1:5" x14ac:dyDescent="0.25">
      <c r="A417" s="179"/>
      <c r="B417" s="183"/>
      <c r="C417" s="173"/>
      <c r="D417" s="173"/>
      <c r="E417" s="173"/>
    </row>
    <row r="418" spans="1:5" x14ac:dyDescent="0.25">
      <c r="A418" s="179"/>
      <c r="B418" s="183"/>
      <c r="C418" s="173"/>
      <c r="D418" s="173"/>
      <c r="E418" s="173"/>
    </row>
    <row r="419" spans="1:5" x14ac:dyDescent="0.25">
      <c r="A419" s="179"/>
      <c r="B419" s="183"/>
      <c r="C419" s="173"/>
      <c r="D419" s="173"/>
      <c r="E419" s="173"/>
    </row>
    <row r="420" spans="1:5" x14ac:dyDescent="0.25">
      <c r="A420" s="179"/>
      <c r="B420" s="183"/>
      <c r="C420" s="173"/>
      <c r="D420" s="173"/>
      <c r="E420" s="173"/>
    </row>
    <row r="421" spans="1:5" x14ac:dyDescent="0.25">
      <c r="A421" s="179"/>
      <c r="B421" s="183"/>
      <c r="C421" s="173"/>
      <c r="D421" s="173"/>
      <c r="E421" s="173"/>
    </row>
    <row r="422" spans="1:5" x14ac:dyDescent="0.25">
      <c r="A422" s="179"/>
      <c r="B422" s="183"/>
      <c r="C422" s="173"/>
      <c r="D422" s="173"/>
      <c r="E422" s="173"/>
    </row>
    <row r="423" spans="1:5" x14ac:dyDescent="0.25">
      <c r="A423" s="179"/>
      <c r="B423" s="183"/>
      <c r="C423" s="173"/>
      <c r="D423" s="173"/>
      <c r="E423" s="173"/>
    </row>
    <row r="424" spans="1:5" x14ac:dyDescent="0.25">
      <c r="A424" s="179"/>
      <c r="B424" s="183"/>
      <c r="C424" s="173"/>
      <c r="D424" s="173"/>
      <c r="E424" s="173"/>
    </row>
    <row r="425" spans="1:5" x14ac:dyDescent="0.25">
      <c r="A425" s="179"/>
      <c r="B425" s="183"/>
      <c r="C425" s="173"/>
      <c r="D425" s="173"/>
      <c r="E425" s="173"/>
    </row>
    <row r="426" spans="1:5" x14ac:dyDescent="0.25">
      <c r="A426" s="179"/>
      <c r="B426" s="183"/>
      <c r="C426" s="173"/>
      <c r="D426" s="173"/>
      <c r="E426" s="173"/>
    </row>
    <row r="427" spans="1:5" x14ac:dyDescent="0.25">
      <c r="A427" s="179"/>
      <c r="B427" s="183"/>
      <c r="C427" s="173"/>
      <c r="D427" s="173"/>
      <c r="E427" s="173"/>
    </row>
    <row r="428" spans="1:5" x14ac:dyDescent="0.25">
      <c r="A428" s="179"/>
      <c r="B428" s="183"/>
      <c r="C428" s="173"/>
      <c r="D428" s="173"/>
      <c r="E428" s="173"/>
    </row>
    <row r="429" spans="1:5" x14ac:dyDescent="0.25">
      <c r="A429" s="179"/>
      <c r="B429" s="183"/>
      <c r="C429" s="173"/>
      <c r="D429" s="173"/>
      <c r="E429" s="173"/>
    </row>
    <row r="430" spans="1:5" x14ac:dyDescent="0.25">
      <c r="A430" s="179"/>
      <c r="B430" s="183"/>
      <c r="C430" s="173"/>
      <c r="D430" s="173"/>
      <c r="E430" s="173"/>
    </row>
    <row r="431" spans="1:5" x14ac:dyDescent="0.25">
      <c r="A431" s="179"/>
      <c r="B431" s="183"/>
      <c r="C431" s="173"/>
      <c r="D431" s="173"/>
      <c r="E431" s="173"/>
    </row>
    <row r="432" spans="1:5" x14ac:dyDescent="0.25">
      <c r="A432" s="179"/>
      <c r="B432" s="183"/>
      <c r="C432" s="173"/>
      <c r="D432" s="173"/>
      <c r="E432" s="173"/>
    </row>
    <row r="433" spans="1:5" x14ac:dyDescent="0.25">
      <c r="A433" s="179"/>
      <c r="B433" s="183"/>
      <c r="C433" s="173"/>
      <c r="D433" s="173"/>
      <c r="E433" s="173"/>
    </row>
    <row r="434" spans="1:5" x14ac:dyDescent="0.25">
      <c r="A434" s="179"/>
      <c r="B434" s="183"/>
      <c r="C434" s="173"/>
      <c r="D434" s="173"/>
      <c r="E434" s="173"/>
    </row>
    <row r="435" spans="1:5" x14ac:dyDescent="0.25">
      <c r="A435" s="179"/>
      <c r="B435" s="183"/>
      <c r="C435" s="173"/>
      <c r="D435" s="173"/>
      <c r="E435" s="173"/>
    </row>
    <row r="436" spans="1:5" x14ac:dyDescent="0.25">
      <c r="A436" s="179"/>
      <c r="B436" s="183"/>
      <c r="C436" s="173"/>
      <c r="D436" s="173"/>
      <c r="E436" s="173"/>
    </row>
    <row r="437" spans="1:5" x14ac:dyDescent="0.25">
      <c r="A437" s="179"/>
      <c r="B437" s="183"/>
      <c r="C437" s="173"/>
      <c r="D437" s="173"/>
      <c r="E437" s="173"/>
    </row>
    <row r="438" spans="1:5" x14ac:dyDescent="0.25">
      <c r="A438" s="179"/>
      <c r="B438" s="183"/>
      <c r="C438" s="173"/>
      <c r="D438" s="173"/>
      <c r="E438" s="173"/>
    </row>
    <row r="439" spans="1:5" x14ac:dyDescent="0.25">
      <c r="A439" s="179"/>
      <c r="B439" s="183"/>
      <c r="C439" s="173"/>
      <c r="D439" s="173"/>
      <c r="E439" s="173"/>
    </row>
    <row r="440" spans="1:5" x14ac:dyDescent="0.25">
      <c r="A440" s="179"/>
      <c r="B440" s="183"/>
      <c r="C440" s="173"/>
      <c r="D440" s="173"/>
      <c r="E440" s="173"/>
    </row>
    <row r="441" spans="1:5" x14ac:dyDescent="0.25">
      <c r="A441" s="179"/>
      <c r="B441" s="183"/>
      <c r="C441" s="173"/>
      <c r="D441" s="173"/>
      <c r="E441" s="173"/>
    </row>
    <row r="442" spans="1:5" x14ac:dyDescent="0.25">
      <c r="A442" s="179"/>
      <c r="B442" s="183"/>
      <c r="C442" s="173"/>
      <c r="D442" s="173"/>
      <c r="E442" s="173"/>
    </row>
    <row r="443" spans="1:5" x14ac:dyDescent="0.25">
      <c r="A443" s="179"/>
      <c r="B443" s="183"/>
      <c r="C443" s="173"/>
      <c r="D443" s="173"/>
      <c r="E443" s="173"/>
    </row>
    <row r="444" spans="1:5" x14ac:dyDescent="0.25">
      <c r="A444" s="179"/>
      <c r="B444" s="183"/>
      <c r="C444" s="173"/>
      <c r="D444" s="173"/>
      <c r="E444" s="173"/>
    </row>
    <row r="445" spans="1:5" x14ac:dyDescent="0.25">
      <c r="A445" s="179"/>
      <c r="B445" s="183"/>
      <c r="C445" s="173"/>
      <c r="D445" s="173"/>
      <c r="E445" s="173"/>
    </row>
    <row r="446" spans="1:5" x14ac:dyDescent="0.25">
      <c r="A446" s="179"/>
      <c r="B446" s="183"/>
      <c r="C446" s="173"/>
      <c r="D446" s="173"/>
      <c r="E446" s="173"/>
    </row>
    <row r="447" spans="1:5" x14ac:dyDescent="0.25">
      <c r="A447" s="179"/>
      <c r="B447" s="183"/>
      <c r="C447" s="173"/>
      <c r="D447" s="173"/>
      <c r="E447" s="173"/>
    </row>
    <row r="448" spans="1:5" x14ac:dyDescent="0.25">
      <c r="A448" s="179"/>
      <c r="B448" s="183"/>
      <c r="C448" s="173"/>
      <c r="D448" s="173"/>
      <c r="E448" s="173"/>
    </row>
    <row r="449" spans="1:5" x14ac:dyDescent="0.25">
      <c r="A449" s="179"/>
      <c r="B449" s="183"/>
      <c r="C449" s="173"/>
      <c r="D449" s="173"/>
      <c r="E449" s="173"/>
    </row>
    <row r="450" spans="1:5" x14ac:dyDescent="0.25">
      <c r="A450" s="179"/>
      <c r="B450" s="183"/>
      <c r="C450" s="173"/>
      <c r="D450" s="173"/>
      <c r="E450" s="173"/>
    </row>
    <row r="451" spans="1:5" x14ac:dyDescent="0.25">
      <c r="A451" s="179"/>
      <c r="B451" s="183"/>
      <c r="C451" s="173"/>
      <c r="D451" s="173"/>
      <c r="E451" s="173"/>
    </row>
    <row r="452" spans="1:5" x14ac:dyDescent="0.25">
      <c r="A452" s="179"/>
      <c r="B452" s="183"/>
      <c r="C452" s="173"/>
      <c r="D452" s="173"/>
      <c r="E452" s="173"/>
    </row>
    <row r="453" spans="1:5" x14ac:dyDescent="0.25">
      <c r="A453" s="179"/>
      <c r="B453" s="183"/>
      <c r="C453" s="173"/>
      <c r="D453" s="173"/>
      <c r="E453" s="173"/>
    </row>
    <row r="454" spans="1:5" x14ac:dyDescent="0.25">
      <c r="A454" s="179"/>
      <c r="B454" s="183"/>
      <c r="C454" s="173"/>
      <c r="D454" s="173"/>
      <c r="E454" s="173"/>
    </row>
    <row r="455" spans="1:5" x14ac:dyDescent="0.25">
      <c r="A455" s="179"/>
      <c r="B455" s="183"/>
      <c r="C455" s="173"/>
      <c r="D455" s="173"/>
      <c r="E455" s="173"/>
    </row>
    <row r="456" spans="1:5" x14ac:dyDescent="0.25">
      <c r="A456" s="179"/>
      <c r="B456" s="183"/>
      <c r="C456" s="173"/>
      <c r="D456" s="173"/>
      <c r="E456" s="173"/>
    </row>
    <row r="457" spans="1:5" x14ac:dyDescent="0.25">
      <c r="A457" s="179"/>
      <c r="B457" s="183"/>
      <c r="C457" s="173"/>
      <c r="D457" s="173"/>
      <c r="E457" s="173"/>
    </row>
    <row r="458" spans="1:5" x14ac:dyDescent="0.25">
      <c r="A458" s="179"/>
      <c r="B458" s="183"/>
      <c r="C458" s="173"/>
      <c r="D458" s="173"/>
      <c r="E458" s="173"/>
    </row>
    <row r="459" spans="1:5" x14ac:dyDescent="0.25">
      <c r="A459" s="179"/>
      <c r="B459" s="183"/>
      <c r="C459" s="173"/>
      <c r="D459" s="173"/>
      <c r="E459" s="173"/>
    </row>
    <row r="460" spans="1:5" x14ac:dyDescent="0.25">
      <c r="A460" s="179"/>
      <c r="B460" s="183"/>
      <c r="C460" s="173"/>
      <c r="D460" s="173"/>
      <c r="E460" s="173"/>
    </row>
    <row r="461" spans="1:5" x14ac:dyDescent="0.25">
      <c r="A461" s="179"/>
      <c r="B461" s="183"/>
      <c r="C461" s="173"/>
      <c r="D461" s="173"/>
      <c r="E461" s="173"/>
    </row>
    <row r="462" spans="1:5" x14ac:dyDescent="0.25">
      <c r="A462" s="179"/>
      <c r="B462" s="183"/>
      <c r="C462" s="173"/>
      <c r="D462" s="173"/>
      <c r="E462" s="173"/>
    </row>
    <row r="463" spans="1:5" x14ac:dyDescent="0.25">
      <c r="A463" s="179"/>
      <c r="B463" s="183"/>
      <c r="C463" s="173"/>
      <c r="D463" s="173"/>
      <c r="E463" s="173"/>
    </row>
    <row r="464" spans="1:5" x14ac:dyDescent="0.25">
      <c r="A464" s="179"/>
      <c r="B464" s="183"/>
      <c r="C464" s="173"/>
      <c r="D464" s="173"/>
      <c r="E464" s="173"/>
    </row>
    <row r="465" spans="1:5" x14ac:dyDescent="0.25">
      <c r="A465" s="179"/>
      <c r="B465" s="183"/>
      <c r="C465" s="173"/>
      <c r="D465" s="173"/>
      <c r="E465" s="173"/>
    </row>
    <row r="466" spans="1:5" x14ac:dyDescent="0.25">
      <c r="A466" s="179"/>
      <c r="B466" s="183"/>
      <c r="C466" s="173"/>
      <c r="D466" s="173"/>
      <c r="E466" s="173"/>
    </row>
    <row r="467" spans="1:5" x14ac:dyDescent="0.25">
      <c r="A467" s="179"/>
      <c r="B467" s="183"/>
      <c r="C467" s="173"/>
      <c r="D467" s="173"/>
      <c r="E467" s="173"/>
    </row>
    <row r="468" spans="1:5" x14ac:dyDescent="0.25">
      <c r="A468" s="179"/>
      <c r="B468" s="183"/>
      <c r="C468" s="173"/>
      <c r="D468" s="173"/>
      <c r="E468" s="173"/>
    </row>
    <row r="469" spans="1:5" x14ac:dyDescent="0.25">
      <c r="A469" s="179"/>
      <c r="B469" s="183"/>
      <c r="C469" s="173"/>
      <c r="D469" s="173"/>
      <c r="E469" s="173"/>
    </row>
    <row r="470" spans="1:5" x14ac:dyDescent="0.25">
      <c r="A470" s="179"/>
      <c r="B470" s="183"/>
      <c r="C470" s="173"/>
      <c r="D470" s="173"/>
      <c r="E470" s="173"/>
    </row>
    <row r="471" spans="1:5" x14ac:dyDescent="0.25">
      <c r="A471" s="179"/>
      <c r="B471" s="183"/>
      <c r="C471" s="173"/>
      <c r="D471" s="173"/>
      <c r="E471" s="173"/>
    </row>
    <row r="472" spans="1:5" x14ac:dyDescent="0.25">
      <c r="A472" s="179"/>
      <c r="B472" s="183"/>
      <c r="C472" s="173"/>
      <c r="D472" s="173"/>
      <c r="E472" s="173"/>
    </row>
    <row r="473" spans="1:5" x14ac:dyDescent="0.25">
      <c r="A473" s="179"/>
      <c r="B473" s="183"/>
      <c r="C473" s="173"/>
      <c r="D473" s="173"/>
      <c r="E473" s="173"/>
    </row>
    <row r="474" spans="1:5" x14ac:dyDescent="0.25">
      <c r="A474" s="179"/>
      <c r="B474" s="183"/>
      <c r="C474" s="173"/>
      <c r="D474" s="173"/>
      <c r="E474" s="173"/>
    </row>
    <row r="475" spans="1:5" x14ac:dyDescent="0.25">
      <c r="A475" s="179"/>
      <c r="B475" s="183"/>
      <c r="C475" s="173"/>
      <c r="D475" s="173"/>
      <c r="E475" s="173"/>
    </row>
    <row r="476" spans="1:5" x14ac:dyDescent="0.25">
      <c r="A476" s="179"/>
      <c r="B476" s="183"/>
      <c r="C476" s="173"/>
      <c r="D476" s="173"/>
      <c r="E476" s="173"/>
    </row>
    <row r="477" spans="1:5" x14ac:dyDescent="0.25">
      <c r="A477" s="179"/>
      <c r="B477" s="183"/>
      <c r="C477" s="173"/>
      <c r="D477" s="173"/>
      <c r="E477" s="173"/>
    </row>
    <row r="478" spans="1:5" x14ac:dyDescent="0.25">
      <c r="A478" s="179"/>
      <c r="B478" s="183"/>
      <c r="C478" s="173"/>
      <c r="D478" s="173"/>
      <c r="E478" s="173"/>
    </row>
    <row r="479" spans="1:5" x14ac:dyDescent="0.25">
      <c r="A479" s="179"/>
      <c r="B479" s="183"/>
      <c r="C479" s="173"/>
      <c r="D479" s="173"/>
      <c r="E479" s="173"/>
    </row>
    <row r="480" spans="1:5" x14ac:dyDescent="0.25">
      <c r="A480" s="179"/>
      <c r="B480" s="183"/>
      <c r="C480" s="173"/>
      <c r="D480" s="173"/>
      <c r="E480" s="173"/>
    </row>
    <row r="481" spans="1:5" x14ac:dyDescent="0.25">
      <c r="A481" s="179"/>
      <c r="B481" s="183"/>
      <c r="C481" s="173"/>
      <c r="D481" s="173"/>
      <c r="E481" s="173"/>
    </row>
    <row r="482" spans="1:5" x14ac:dyDescent="0.25">
      <c r="A482" s="179"/>
      <c r="B482" s="183"/>
      <c r="C482" s="173"/>
      <c r="D482" s="173"/>
      <c r="E482" s="173"/>
    </row>
    <row r="483" spans="1:5" x14ac:dyDescent="0.25">
      <c r="A483" s="179"/>
      <c r="B483" s="183"/>
      <c r="C483" s="173"/>
      <c r="D483" s="173"/>
      <c r="E483" s="173"/>
    </row>
    <row r="484" spans="1:5" x14ac:dyDescent="0.25">
      <c r="A484" s="179"/>
      <c r="B484" s="183"/>
      <c r="C484" s="173"/>
      <c r="D484" s="173"/>
      <c r="E484" s="173"/>
    </row>
    <row r="485" spans="1:5" x14ac:dyDescent="0.25">
      <c r="A485" s="179"/>
      <c r="B485" s="183"/>
      <c r="C485" s="173"/>
      <c r="D485" s="173"/>
      <c r="E485" s="173"/>
    </row>
    <row r="486" spans="1:5" x14ac:dyDescent="0.25">
      <c r="A486" s="179"/>
      <c r="B486" s="183"/>
      <c r="C486" s="173"/>
      <c r="D486" s="173"/>
      <c r="E486" s="173"/>
    </row>
    <row r="487" spans="1:5" x14ac:dyDescent="0.25">
      <c r="A487" s="179"/>
      <c r="B487" s="183"/>
      <c r="C487" s="173"/>
      <c r="D487" s="173"/>
      <c r="E487" s="173"/>
    </row>
    <row r="488" spans="1:5" x14ac:dyDescent="0.25">
      <c r="A488" s="179"/>
      <c r="B488" s="183"/>
      <c r="C488" s="173"/>
      <c r="D488" s="173"/>
      <c r="E488" s="173"/>
    </row>
    <row r="489" spans="1:5" x14ac:dyDescent="0.25">
      <c r="A489" s="184"/>
      <c r="B489" s="184"/>
    </row>
    <row r="490" spans="1:5" x14ac:dyDescent="0.25">
      <c r="A490" s="184"/>
      <c r="B490" s="184"/>
    </row>
    <row r="491" spans="1:5" x14ac:dyDescent="0.25">
      <c r="A491" s="184"/>
      <c r="B491" s="184"/>
    </row>
    <row r="492" spans="1:5" x14ac:dyDescent="0.25">
      <c r="A492" s="184"/>
      <c r="B492" s="184"/>
    </row>
    <row r="493" spans="1:5" x14ac:dyDescent="0.25">
      <c r="A493" s="184"/>
      <c r="B493" s="184"/>
    </row>
    <row r="494" spans="1:5" x14ac:dyDescent="0.25">
      <c r="A494" s="184"/>
      <c r="B494" s="184"/>
    </row>
    <row r="495" spans="1:5" x14ac:dyDescent="0.25">
      <c r="A495" s="184"/>
      <c r="B495" s="184"/>
    </row>
    <row r="496" spans="1:5" x14ac:dyDescent="0.25">
      <c r="A496" s="184"/>
      <c r="B496" s="184"/>
    </row>
    <row r="497" spans="1:2" x14ac:dyDescent="0.25">
      <c r="A497" s="184"/>
      <c r="B497" s="184"/>
    </row>
    <row r="498" spans="1:2" x14ac:dyDescent="0.25">
      <c r="A498" s="184"/>
      <c r="B498" s="184"/>
    </row>
    <row r="499" spans="1:2" x14ac:dyDescent="0.25">
      <c r="A499" s="184"/>
      <c r="B499" s="184"/>
    </row>
    <row r="500" spans="1:2" x14ac:dyDescent="0.25">
      <c r="A500" s="184"/>
      <c r="B500" s="184"/>
    </row>
    <row r="501" spans="1:2" x14ac:dyDescent="0.25">
      <c r="A501" s="184"/>
      <c r="B501" s="184"/>
    </row>
    <row r="502" spans="1:2" x14ac:dyDescent="0.25">
      <c r="A502" s="184"/>
      <c r="B502" s="184"/>
    </row>
    <row r="503" spans="1:2" x14ac:dyDescent="0.25">
      <c r="A503" s="184"/>
      <c r="B503" s="184"/>
    </row>
    <row r="504" spans="1:2" x14ac:dyDescent="0.25">
      <c r="A504" s="184"/>
      <c r="B504" s="184"/>
    </row>
    <row r="505" spans="1:2" x14ac:dyDescent="0.25">
      <c r="A505" s="184"/>
      <c r="B505" s="184"/>
    </row>
    <row r="506" spans="1:2" x14ac:dyDescent="0.25">
      <c r="A506" s="184"/>
      <c r="B506" s="184"/>
    </row>
    <row r="507" spans="1:2" x14ac:dyDescent="0.25">
      <c r="A507" s="184"/>
      <c r="B507" s="184"/>
    </row>
    <row r="508" spans="1:2" x14ac:dyDescent="0.25">
      <c r="A508" s="184"/>
      <c r="B508" s="184"/>
    </row>
    <row r="509" spans="1:2" x14ac:dyDescent="0.25">
      <c r="A509" s="184"/>
      <c r="B509" s="184"/>
    </row>
    <row r="510" spans="1:2" x14ac:dyDescent="0.25">
      <c r="A510" s="184"/>
      <c r="B510" s="184"/>
    </row>
    <row r="511" spans="1:2" x14ac:dyDescent="0.25">
      <c r="A511" s="184"/>
      <c r="B511" s="184"/>
    </row>
    <row r="512" spans="1:2" x14ac:dyDescent="0.25">
      <c r="A512" s="184"/>
      <c r="B512" s="184"/>
    </row>
    <row r="513" spans="1:2" x14ac:dyDescent="0.25">
      <c r="A513" s="184"/>
      <c r="B513" s="184"/>
    </row>
    <row r="514" spans="1:2" x14ac:dyDescent="0.25">
      <c r="A514" s="184"/>
      <c r="B514" s="184"/>
    </row>
    <row r="515" spans="1:2" x14ac:dyDescent="0.25">
      <c r="A515" s="184"/>
      <c r="B515" s="184"/>
    </row>
    <row r="516" spans="1:2" x14ac:dyDescent="0.25">
      <c r="A516" s="184"/>
      <c r="B516" s="184"/>
    </row>
    <row r="517" spans="1:2" x14ac:dyDescent="0.25">
      <c r="A517" s="184"/>
      <c r="B517" s="184"/>
    </row>
    <row r="518" spans="1:2" x14ac:dyDescent="0.25">
      <c r="A518" s="184"/>
      <c r="B518" s="184"/>
    </row>
    <row r="519" spans="1:2" x14ac:dyDescent="0.25">
      <c r="A519" s="184"/>
      <c r="B519" s="184"/>
    </row>
    <row r="520" spans="1:2" x14ac:dyDescent="0.25">
      <c r="A520" s="184"/>
      <c r="B520" s="184"/>
    </row>
    <row r="521" spans="1:2" x14ac:dyDescent="0.25">
      <c r="A521" s="184"/>
      <c r="B521" s="184"/>
    </row>
    <row r="522" spans="1:2" x14ac:dyDescent="0.25">
      <c r="A522" s="184"/>
      <c r="B522" s="184"/>
    </row>
    <row r="523" spans="1:2" x14ac:dyDescent="0.25">
      <c r="A523" s="184"/>
      <c r="B523" s="184"/>
    </row>
    <row r="524" spans="1:2" x14ac:dyDescent="0.25">
      <c r="A524" s="184"/>
      <c r="B524" s="184"/>
    </row>
    <row r="525" spans="1:2" x14ac:dyDescent="0.25">
      <c r="A525" s="184"/>
      <c r="B525" s="184"/>
    </row>
    <row r="526" spans="1:2" x14ac:dyDescent="0.25">
      <c r="A526" s="184"/>
      <c r="B526" s="184"/>
    </row>
    <row r="527" spans="1:2" x14ac:dyDescent="0.25">
      <c r="A527" s="184"/>
      <c r="B527" s="184"/>
    </row>
    <row r="528" spans="1:2" x14ac:dyDescent="0.25">
      <c r="A528" s="184"/>
      <c r="B528" s="184"/>
    </row>
    <row r="529" spans="1:2" x14ac:dyDescent="0.25">
      <c r="A529" s="184"/>
      <c r="B529" s="184"/>
    </row>
    <row r="530" spans="1:2" x14ac:dyDescent="0.25">
      <c r="A530" s="184"/>
      <c r="B530" s="184"/>
    </row>
    <row r="531" spans="1:2" x14ac:dyDescent="0.25">
      <c r="A531" s="184"/>
      <c r="B531" s="184"/>
    </row>
    <row r="532" spans="1:2" x14ac:dyDescent="0.25">
      <c r="A532" s="184"/>
      <c r="B532" s="184"/>
    </row>
    <row r="533" spans="1:2" x14ac:dyDescent="0.25">
      <c r="A533" s="184"/>
      <c r="B533" s="184"/>
    </row>
    <row r="534" spans="1:2" x14ac:dyDescent="0.25">
      <c r="A534" s="184"/>
      <c r="B534" s="184"/>
    </row>
    <row r="535" spans="1:2" x14ac:dyDescent="0.25">
      <c r="A535" s="184"/>
      <c r="B535" s="184"/>
    </row>
    <row r="536" spans="1:2" x14ac:dyDescent="0.25">
      <c r="A536" s="184"/>
      <c r="B536" s="184"/>
    </row>
    <row r="537" spans="1:2" x14ac:dyDescent="0.25">
      <c r="A537" s="184"/>
      <c r="B537" s="184"/>
    </row>
    <row r="538" spans="1:2" x14ac:dyDescent="0.25">
      <c r="A538" s="184"/>
      <c r="B538" s="184"/>
    </row>
    <row r="539" spans="1:2" x14ac:dyDescent="0.25">
      <c r="A539" s="184"/>
      <c r="B539" s="184"/>
    </row>
    <row r="540" spans="1:2" x14ac:dyDescent="0.25">
      <c r="A540" s="184"/>
      <c r="B540" s="184"/>
    </row>
    <row r="541" spans="1:2" x14ac:dyDescent="0.25">
      <c r="A541" s="184"/>
      <c r="B541" s="184"/>
    </row>
    <row r="542" spans="1:2" x14ac:dyDescent="0.25">
      <c r="A542" s="184"/>
      <c r="B542" s="184"/>
    </row>
    <row r="543" spans="1:2" x14ac:dyDescent="0.25">
      <c r="A543" s="184"/>
      <c r="B543" s="184"/>
    </row>
    <row r="544" spans="1:2" x14ac:dyDescent="0.25">
      <c r="A544" s="184"/>
      <c r="B544" s="184"/>
    </row>
    <row r="545" spans="1:2" x14ac:dyDescent="0.25">
      <c r="A545" s="184"/>
      <c r="B545" s="184"/>
    </row>
    <row r="546" spans="1:2" x14ac:dyDescent="0.25">
      <c r="A546" s="184"/>
      <c r="B546" s="184"/>
    </row>
    <row r="547" spans="1:2" x14ac:dyDescent="0.25">
      <c r="A547" s="184"/>
      <c r="B547" s="184"/>
    </row>
    <row r="548" spans="1:2" x14ac:dyDescent="0.25">
      <c r="A548" s="184"/>
      <c r="B548" s="184"/>
    </row>
    <row r="549" spans="1:2" x14ac:dyDescent="0.25">
      <c r="A549" s="184"/>
      <c r="B549" s="184"/>
    </row>
    <row r="550" spans="1:2" x14ac:dyDescent="0.25">
      <c r="A550" s="184"/>
      <c r="B550" s="184"/>
    </row>
    <row r="551" spans="1:2" x14ac:dyDescent="0.25">
      <c r="A551" s="184"/>
      <c r="B551" s="184"/>
    </row>
    <row r="552" spans="1:2" x14ac:dyDescent="0.25">
      <c r="A552" s="184"/>
      <c r="B552" s="184"/>
    </row>
    <row r="553" spans="1:2" x14ac:dyDescent="0.25">
      <c r="A553" s="184"/>
      <c r="B553" s="184"/>
    </row>
    <row r="554" spans="1:2" x14ac:dyDescent="0.25">
      <c r="A554" s="184"/>
      <c r="B554" s="184"/>
    </row>
    <row r="555" spans="1:2" x14ac:dyDescent="0.25">
      <c r="A555" s="184"/>
      <c r="B555" s="184"/>
    </row>
    <row r="556" spans="1:2" x14ac:dyDescent="0.25">
      <c r="A556" s="184"/>
      <c r="B556" s="184"/>
    </row>
    <row r="557" spans="1:2" x14ac:dyDescent="0.25">
      <c r="A557" s="184"/>
      <c r="B557" s="184"/>
    </row>
    <row r="558" spans="1:2" x14ac:dyDescent="0.25">
      <c r="A558" s="184"/>
      <c r="B558" s="184"/>
    </row>
    <row r="559" spans="1:2" x14ac:dyDescent="0.25">
      <c r="A559" s="184"/>
      <c r="B559" s="184"/>
    </row>
    <row r="560" spans="1:2" x14ac:dyDescent="0.25">
      <c r="A560" s="184"/>
      <c r="B560" s="184"/>
    </row>
    <row r="561" spans="1:2" x14ac:dyDescent="0.25">
      <c r="A561" s="184"/>
      <c r="B561" s="184"/>
    </row>
    <row r="562" spans="1:2" x14ac:dyDescent="0.25">
      <c r="A562" s="184"/>
      <c r="B562" s="184"/>
    </row>
    <row r="563" spans="1:2" x14ac:dyDescent="0.25">
      <c r="A563" s="184"/>
      <c r="B563" s="184"/>
    </row>
    <row r="564" spans="1:2" x14ac:dyDescent="0.25">
      <c r="A564" s="184"/>
      <c r="B564" s="184"/>
    </row>
    <row r="565" spans="1:2" x14ac:dyDescent="0.25">
      <c r="A565" s="184"/>
      <c r="B565" s="184"/>
    </row>
    <row r="566" spans="1:2" x14ac:dyDescent="0.25">
      <c r="A566" s="184"/>
      <c r="B566" s="184"/>
    </row>
    <row r="567" spans="1:2" x14ac:dyDescent="0.25">
      <c r="A567" s="184"/>
      <c r="B567" s="184"/>
    </row>
    <row r="568" spans="1:2" x14ac:dyDescent="0.25">
      <c r="A568" s="184"/>
      <c r="B568" s="184"/>
    </row>
    <row r="569" spans="1:2" x14ac:dyDescent="0.25">
      <c r="A569" s="184"/>
      <c r="B569" s="184"/>
    </row>
    <row r="570" spans="1:2" x14ac:dyDescent="0.25">
      <c r="A570" s="184"/>
      <c r="B570" s="184"/>
    </row>
    <row r="571" spans="1:2" x14ac:dyDescent="0.25">
      <c r="A571" s="184"/>
      <c r="B571" s="184"/>
    </row>
    <row r="572" spans="1:2" x14ac:dyDescent="0.25">
      <c r="A572" s="184"/>
      <c r="B572" s="184"/>
    </row>
    <row r="573" spans="1:2" x14ac:dyDescent="0.25">
      <c r="A573" s="184"/>
      <c r="B573" s="184"/>
    </row>
    <row r="574" spans="1:2" x14ac:dyDescent="0.25">
      <c r="A574" s="184"/>
      <c r="B574" s="184"/>
    </row>
    <row r="575" spans="1:2" x14ac:dyDescent="0.25">
      <c r="A575" s="184"/>
      <c r="B575" s="184"/>
    </row>
    <row r="576" spans="1:2" x14ac:dyDescent="0.25">
      <c r="A576" s="184"/>
      <c r="B576" s="184"/>
    </row>
    <row r="577" spans="1:2" x14ac:dyDescent="0.25">
      <c r="A577" s="184"/>
      <c r="B577" s="184"/>
    </row>
    <row r="578" spans="1:2" x14ac:dyDescent="0.25">
      <c r="A578" s="184"/>
      <c r="B578" s="184"/>
    </row>
    <row r="579" spans="1:2" x14ac:dyDescent="0.25">
      <c r="A579" s="184"/>
      <c r="B579" s="184"/>
    </row>
    <row r="580" spans="1:2" x14ac:dyDescent="0.25">
      <c r="A580" s="184"/>
      <c r="B580" s="184"/>
    </row>
    <row r="581" spans="1:2" x14ac:dyDescent="0.25">
      <c r="A581" s="184"/>
      <c r="B581" s="184"/>
    </row>
    <row r="582" spans="1:2" x14ac:dyDescent="0.25">
      <c r="A582" s="184"/>
      <c r="B582" s="184"/>
    </row>
    <row r="583" spans="1:2" x14ac:dyDescent="0.25">
      <c r="A583" s="184"/>
      <c r="B583" s="184"/>
    </row>
    <row r="584" spans="1:2" x14ac:dyDescent="0.25">
      <c r="A584" s="184"/>
      <c r="B584" s="184"/>
    </row>
    <row r="585" spans="1:2" x14ac:dyDescent="0.25">
      <c r="A585" s="184"/>
      <c r="B585" s="184"/>
    </row>
    <row r="586" spans="1:2" x14ac:dyDescent="0.25">
      <c r="A586" s="184"/>
      <c r="B586" s="184"/>
    </row>
    <row r="587" spans="1:2" x14ac:dyDescent="0.25">
      <c r="A587" s="184"/>
      <c r="B587" s="184"/>
    </row>
    <row r="588" spans="1:2" x14ac:dyDescent="0.25">
      <c r="A588" s="184"/>
      <c r="B588" s="184"/>
    </row>
    <row r="589" spans="1:2" x14ac:dyDescent="0.25">
      <c r="A589" s="184"/>
      <c r="B589" s="184"/>
    </row>
    <row r="590" spans="1:2" x14ac:dyDescent="0.25">
      <c r="A590" s="184"/>
      <c r="B590" s="184"/>
    </row>
    <row r="591" spans="1:2" x14ac:dyDescent="0.25">
      <c r="A591" s="184"/>
      <c r="B591" s="184"/>
    </row>
    <row r="592" spans="1:2" x14ac:dyDescent="0.25">
      <c r="A592" s="184"/>
      <c r="B592" s="184"/>
    </row>
    <row r="593" spans="1:2" x14ac:dyDescent="0.25">
      <c r="A593" s="184"/>
      <c r="B593" s="184"/>
    </row>
    <row r="594" spans="1:2" x14ac:dyDescent="0.25">
      <c r="A594" s="184"/>
      <c r="B594" s="184"/>
    </row>
    <row r="595" spans="1:2" x14ac:dyDescent="0.25">
      <c r="A595" s="184"/>
      <c r="B595" s="184"/>
    </row>
    <row r="596" spans="1:2" x14ac:dyDescent="0.25">
      <c r="A596" s="184"/>
      <c r="B596" s="184"/>
    </row>
    <row r="597" spans="1:2" x14ac:dyDescent="0.25">
      <c r="A597" s="184"/>
      <c r="B597" s="184"/>
    </row>
    <row r="598" spans="1:2" x14ac:dyDescent="0.25">
      <c r="A598" s="184"/>
      <c r="B598" s="184"/>
    </row>
    <row r="599" spans="1:2" x14ac:dyDescent="0.25">
      <c r="A599" s="184"/>
      <c r="B599" s="184"/>
    </row>
    <row r="600" spans="1:2" x14ac:dyDescent="0.25">
      <c r="A600" s="184"/>
      <c r="B600" s="184"/>
    </row>
    <row r="601" spans="1:2" x14ac:dyDescent="0.25">
      <c r="A601" s="184"/>
      <c r="B601" s="184"/>
    </row>
    <row r="602" spans="1:2" x14ac:dyDescent="0.25">
      <c r="A602" s="184"/>
      <c r="B602" s="184"/>
    </row>
    <row r="603" spans="1:2" x14ac:dyDescent="0.25">
      <c r="A603" s="184"/>
      <c r="B603" s="184"/>
    </row>
    <row r="604" spans="1:2" x14ac:dyDescent="0.25">
      <c r="A604" s="184"/>
      <c r="B604" s="184"/>
    </row>
    <row r="605" spans="1:2" x14ac:dyDescent="0.25">
      <c r="A605" s="184"/>
      <c r="B605" s="184"/>
    </row>
    <row r="606" spans="1:2" x14ac:dyDescent="0.25">
      <c r="A606" s="184"/>
      <c r="B606" s="184"/>
    </row>
    <row r="607" spans="1:2" x14ac:dyDescent="0.25">
      <c r="A607" s="184"/>
      <c r="B607" s="184"/>
    </row>
    <row r="608" spans="1:2" x14ac:dyDescent="0.25">
      <c r="A608" s="184"/>
      <c r="B608" s="184"/>
    </row>
    <row r="609" spans="1:2" x14ac:dyDescent="0.25">
      <c r="A609" s="184"/>
      <c r="B609" s="184"/>
    </row>
    <row r="610" spans="1:2" x14ac:dyDescent="0.25">
      <c r="A610" s="184"/>
      <c r="B610" s="184"/>
    </row>
    <row r="611" spans="1:2" x14ac:dyDescent="0.25">
      <c r="A611" s="184"/>
      <c r="B611" s="184"/>
    </row>
    <row r="612" spans="1:2" x14ac:dyDescent="0.25">
      <c r="A612" s="184"/>
      <c r="B612" s="184"/>
    </row>
    <row r="613" spans="1:2" x14ac:dyDescent="0.25">
      <c r="A613" s="184"/>
      <c r="B613" s="184"/>
    </row>
    <row r="614" spans="1:2" x14ac:dyDescent="0.25">
      <c r="A614" s="184"/>
      <c r="B614" s="184"/>
    </row>
    <row r="615" spans="1:2" x14ac:dyDescent="0.25">
      <c r="A615" s="184"/>
      <c r="B615" s="184"/>
    </row>
    <row r="616" spans="1:2" x14ac:dyDescent="0.25">
      <c r="A616" s="184"/>
      <c r="B616" s="184"/>
    </row>
    <row r="617" spans="1:2" x14ac:dyDescent="0.25">
      <c r="A617" s="184"/>
      <c r="B617" s="184"/>
    </row>
    <row r="618" spans="1:2" x14ac:dyDescent="0.25">
      <c r="A618" s="184"/>
      <c r="B618" s="184"/>
    </row>
    <row r="619" spans="1:2" x14ac:dyDescent="0.25">
      <c r="A619" s="184"/>
      <c r="B619" s="184"/>
    </row>
    <row r="620" spans="1:2" x14ac:dyDescent="0.25">
      <c r="A620" s="184"/>
      <c r="B620" s="184"/>
    </row>
    <row r="621" spans="1:2" x14ac:dyDescent="0.25">
      <c r="A621" s="184"/>
      <c r="B621" s="184"/>
    </row>
    <row r="622" spans="1:2" x14ac:dyDescent="0.25">
      <c r="A622" s="184"/>
      <c r="B622" s="184"/>
    </row>
    <row r="623" spans="1:2" x14ac:dyDescent="0.25">
      <c r="A623" s="184"/>
      <c r="B623" s="184"/>
    </row>
    <row r="624" spans="1:2" x14ac:dyDescent="0.25">
      <c r="A624" s="184"/>
      <c r="B624" s="184"/>
    </row>
    <row r="625" spans="1:2" x14ac:dyDescent="0.25">
      <c r="A625" s="184"/>
      <c r="B625" s="184"/>
    </row>
    <row r="626" spans="1:2" x14ac:dyDescent="0.25">
      <c r="A626" s="184"/>
      <c r="B626" s="184"/>
    </row>
    <row r="627" spans="1:2" x14ac:dyDescent="0.25">
      <c r="A627" s="184"/>
      <c r="B627" s="184"/>
    </row>
    <row r="628" spans="1:2" x14ac:dyDescent="0.25">
      <c r="A628" s="184"/>
      <c r="B628" s="184"/>
    </row>
    <row r="629" spans="1:2" x14ac:dyDescent="0.25">
      <c r="A629" s="184"/>
      <c r="B629" s="184"/>
    </row>
    <row r="630" spans="1:2" x14ac:dyDescent="0.25">
      <c r="A630" s="184"/>
      <c r="B630" s="184"/>
    </row>
    <row r="631" spans="1:2" x14ac:dyDescent="0.25">
      <c r="A631" s="184"/>
      <c r="B631" s="184"/>
    </row>
    <row r="632" spans="1:2" x14ac:dyDescent="0.25">
      <c r="A632" s="184"/>
      <c r="B632" s="184"/>
    </row>
    <row r="633" spans="1:2" x14ac:dyDescent="0.25">
      <c r="A633" s="184"/>
      <c r="B633" s="184"/>
    </row>
    <row r="634" spans="1:2" x14ac:dyDescent="0.25">
      <c r="A634" s="184"/>
      <c r="B634" s="184"/>
    </row>
    <row r="635" spans="1:2" x14ac:dyDescent="0.25">
      <c r="A635" s="184"/>
      <c r="B635" s="184"/>
    </row>
    <row r="636" spans="1:2" x14ac:dyDescent="0.25">
      <c r="A636" s="184"/>
      <c r="B636" s="184"/>
    </row>
    <row r="637" spans="1:2" x14ac:dyDescent="0.25">
      <c r="A637" s="184"/>
      <c r="B637" s="184"/>
    </row>
    <row r="638" spans="1:2" x14ac:dyDescent="0.25">
      <c r="A638" s="184"/>
      <c r="B638" s="184"/>
    </row>
    <row r="639" spans="1:2" x14ac:dyDescent="0.25">
      <c r="A639" s="184"/>
      <c r="B639" s="184"/>
    </row>
    <row r="640" spans="1:2" x14ac:dyDescent="0.25">
      <c r="A640" s="184"/>
      <c r="B640" s="184"/>
    </row>
    <row r="641" spans="1:2" x14ac:dyDescent="0.25">
      <c r="A641" s="184"/>
      <c r="B641" s="184"/>
    </row>
    <row r="642" spans="1:2" x14ac:dyDescent="0.25">
      <c r="A642" s="184"/>
      <c r="B642" s="184"/>
    </row>
    <row r="643" spans="1:2" x14ac:dyDescent="0.25">
      <c r="A643" s="184"/>
      <c r="B643" s="184"/>
    </row>
    <row r="644" spans="1:2" x14ac:dyDescent="0.25">
      <c r="A644" s="184"/>
      <c r="B644" s="184"/>
    </row>
    <row r="645" spans="1:2" x14ac:dyDescent="0.25">
      <c r="A645" s="184"/>
      <c r="B645" s="184"/>
    </row>
    <row r="646" spans="1:2" x14ac:dyDescent="0.25">
      <c r="A646" s="184"/>
      <c r="B646" s="184"/>
    </row>
    <row r="647" spans="1:2" x14ac:dyDescent="0.25">
      <c r="A647" s="184"/>
      <c r="B647" s="184"/>
    </row>
    <row r="648" spans="1:2" x14ac:dyDescent="0.25">
      <c r="A648" s="184"/>
      <c r="B648" s="184"/>
    </row>
    <row r="649" spans="1:2" x14ac:dyDescent="0.25">
      <c r="A649" s="184"/>
      <c r="B649" s="184"/>
    </row>
    <row r="650" spans="1:2" x14ac:dyDescent="0.25">
      <c r="A650" s="184"/>
      <c r="B650" s="184"/>
    </row>
    <row r="651" spans="1:2" x14ac:dyDescent="0.25">
      <c r="A651" s="184"/>
      <c r="B651" s="184"/>
    </row>
    <row r="652" spans="1:2" x14ac:dyDescent="0.25">
      <c r="A652" s="184"/>
      <c r="B652" s="184"/>
    </row>
    <row r="653" spans="1:2" x14ac:dyDescent="0.25">
      <c r="A653" s="184"/>
      <c r="B653" s="184"/>
    </row>
    <row r="654" spans="1:2" x14ac:dyDescent="0.25">
      <c r="A654" s="184"/>
      <c r="B654" s="184"/>
    </row>
    <row r="655" spans="1:2" x14ac:dyDescent="0.25">
      <c r="A655" s="184"/>
      <c r="B655" s="184"/>
    </row>
    <row r="656" spans="1:2" x14ac:dyDescent="0.25">
      <c r="A656" s="184"/>
      <c r="B656" s="184"/>
    </row>
    <row r="657" spans="1:2" x14ac:dyDescent="0.25">
      <c r="A657" s="184"/>
      <c r="B657" s="184"/>
    </row>
    <row r="658" spans="1:2" x14ac:dyDescent="0.25">
      <c r="A658" s="184"/>
      <c r="B658" s="184"/>
    </row>
    <row r="659" spans="1:2" x14ac:dyDescent="0.25">
      <c r="A659" s="184"/>
      <c r="B659" s="184"/>
    </row>
    <row r="660" spans="1:2" x14ac:dyDescent="0.25">
      <c r="A660" s="184"/>
      <c r="B660" s="184"/>
    </row>
    <row r="661" spans="1:2" x14ac:dyDescent="0.25">
      <c r="A661" s="184"/>
      <c r="B661" s="184"/>
    </row>
    <row r="662" spans="1:2" x14ac:dyDescent="0.25">
      <c r="A662" s="184"/>
      <c r="B662" s="184"/>
    </row>
    <row r="663" spans="1:2" x14ac:dyDescent="0.25">
      <c r="A663" s="184"/>
      <c r="B663" s="184"/>
    </row>
    <row r="664" spans="1:2" x14ac:dyDescent="0.25">
      <c r="A664" s="184"/>
      <c r="B664" s="184"/>
    </row>
    <row r="665" spans="1:2" x14ac:dyDescent="0.25">
      <c r="A665" s="184"/>
      <c r="B665" s="184"/>
    </row>
    <row r="666" spans="1:2" x14ac:dyDescent="0.25">
      <c r="A666" s="184"/>
      <c r="B666" s="184"/>
    </row>
    <row r="667" spans="1:2" x14ac:dyDescent="0.25">
      <c r="A667" s="184"/>
      <c r="B667" s="184"/>
    </row>
    <row r="668" spans="1:2" x14ac:dyDescent="0.25">
      <c r="A668" s="184"/>
      <c r="B668" s="184"/>
    </row>
    <row r="669" spans="1:2" x14ac:dyDescent="0.25">
      <c r="A669" s="184"/>
      <c r="B669" s="184"/>
    </row>
    <row r="670" spans="1:2" x14ac:dyDescent="0.25">
      <c r="A670" s="184"/>
      <c r="B670" s="184"/>
    </row>
    <row r="671" spans="1:2" x14ac:dyDescent="0.25">
      <c r="A671" s="184"/>
      <c r="B671" s="184"/>
    </row>
    <row r="672" spans="1:2" x14ac:dyDescent="0.25">
      <c r="A672" s="184"/>
      <c r="B672" s="184"/>
    </row>
    <row r="673" spans="1:2" x14ac:dyDescent="0.25">
      <c r="A673" s="184"/>
      <c r="B673" s="184"/>
    </row>
    <row r="674" spans="1:2" x14ac:dyDescent="0.25">
      <c r="A674" s="184"/>
      <c r="B674" s="184"/>
    </row>
    <row r="675" spans="1:2" x14ac:dyDescent="0.25">
      <c r="A675" s="184"/>
      <c r="B675" s="184"/>
    </row>
    <row r="676" spans="1:2" x14ac:dyDescent="0.25">
      <c r="A676" s="184"/>
      <c r="B676" s="184"/>
    </row>
    <row r="677" spans="1:2" x14ac:dyDescent="0.25">
      <c r="A677" s="184"/>
      <c r="B677" s="184"/>
    </row>
    <row r="678" spans="1:2" x14ac:dyDescent="0.25">
      <c r="A678" s="184"/>
      <c r="B678" s="184"/>
    </row>
    <row r="679" spans="1:2" x14ac:dyDescent="0.25">
      <c r="A679" s="184"/>
      <c r="B679" s="184"/>
    </row>
    <row r="680" spans="1:2" x14ac:dyDescent="0.25">
      <c r="A680" s="184"/>
      <c r="B680" s="184"/>
    </row>
    <row r="681" spans="1:2" x14ac:dyDescent="0.25">
      <c r="A681" s="184"/>
      <c r="B681" s="184"/>
    </row>
    <row r="682" spans="1:2" x14ac:dyDescent="0.25">
      <c r="A682" s="184"/>
      <c r="B682" s="184"/>
    </row>
    <row r="683" spans="1:2" x14ac:dyDescent="0.25">
      <c r="A683" s="184"/>
      <c r="B683" s="184"/>
    </row>
    <row r="684" spans="1:2" x14ac:dyDescent="0.25">
      <c r="A684" s="184"/>
      <c r="B684" s="184"/>
    </row>
    <row r="685" spans="1:2" x14ac:dyDescent="0.25">
      <c r="A685" s="184"/>
      <c r="B685" s="184"/>
    </row>
    <row r="686" spans="1:2" x14ac:dyDescent="0.25">
      <c r="A686" s="184"/>
      <c r="B686" s="184"/>
    </row>
    <row r="687" spans="1:2" x14ac:dyDescent="0.25">
      <c r="A687" s="184"/>
      <c r="B687" s="184"/>
    </row>
    <row r="688" spans="1:2" x14ac:dyDescent="0.25">
      <c r="A688" s="184"/>
      <c r="B688" s="184"/>
    </row>
    <row r="689" spans="1:2" x14ac:dyDescent="0.25">
      <c r="A689" s="184"/>
      <c r="B689" s="184"/>
    </row>
    <row r="690" spans="1:2" x14ac:dyDescent="0.25">
      <c r="A690" s="184"/>
      <c r="B690" s="184"/>
    </row>
    <row r="691" spans="1:2" x14ac:dyDescent="0.25">
      <c r="A691" s="184"/>
      <c r="B691" s="184"/>
    </row>
    <row r="692" spans="1:2" x14ac:dyDescent="0.25">
      <c r="A692" s="184"/>
      <c r="B692" s="184"/>
    </row>
    <row r="693" spans="1:2" x14ac:dyDescent="0.25">
      <c r="A693" s="184"/>
      <c r="B693" s="184"/>
    </row>
    <row r="694" spans="1:2" x14ac:dyDescent="0.25">
      <c r="A694" s="184"/>
      <c r="B694" s="184"/>
    </row>
    <row r="695" spans="1:2" x14ac:dyDescent="0.25">
      <c r="A695" s="184"/>
      <c r="B695" s="184"/>
    </row>
    <row r="696" spans="1:2" x14ac:dyDescent="0.25">
      <c r="A696" s="184"/>
      <c r="B696" s="184"/>
    </row>
    <row r="697" spans="1:2" x14ac:dyDescent="0.25">
      <c r="A697" s="184"/>
      <c r="B697" s="184"/>
    </row>
    <row r="698" spans="1:2" x14ac:dyDescent="0.25">
      <c r="A698" s="184"/>
      <c r="B698" s="184"/>
    </row>
    <row r="699" spans="1:2" x14ac:dyDescent="0.25">
      <c r="A699" s="184"/>
      <c r="B699" s="184"/>
    </row>
    <row r="700" spans="1:2" x14ac:dyDescent="0.25">
      <c r="A700" s="184"/>
      <c r="B700" s="184"/>
    </row>
    <row r="701" spans="1:2" x14ac:dyDescent="0.25">
      <c r="A701" s="184"/>
      <c r="B701" s="184"/>
    </row>
    <row r="702" spans="1:2" x14ac:dyDescent="0.25">
      <c r="A702" s="184"/>
      <c r="B702" s="184"/>
    </row>
    <row r="703" spans="1:2" x14ac:dyDescent="0.25">
      <c r="A703" s="184"/>
      <c r="B703" s="184"/>
    </row>
    <row r="704" spans="1:2" x14ac:dyDescent="0.25">
      <c r="A704" s="184"/>
      <c r="B704" s="184"/>
    </row>
    <row r="705" spans="1:2" x14ac:dyDescent="0.25">
      <c r="A705" s="184"/>
      <c r="B705" s="184"/>
    </row>
    <row r="706" spans="1:2" x14ac:dyDescent="0.25">
      <c r="A706" s="184"/>
      <c r="B706" s="184"/>
    </row>
    <row r="707" spans="1:2" x14ac:dyDescent="0.25">
      <c r="A707" s="184"/>
      <c r="B707" s="184"/>
    </row>
    <row r="708" spans="1:2" x14ac:dyDescent="0.25">
      <c r="A708" s="184"/>
      <c r="B708" s="184"/>
    </row>
    <row r="709" spans="1:2" x14ac:dyDescent="0.25">
      <c r="A709" s="184"/>
      <c r="B709" s="184"/>
    </row>
    <row r="710" spans="1:2" x14ac:dyDescent="0.25">
      <c r="A710" s="184"/>
      <c r="B710" s="184"/>
    </row>
    <row r="711" spans="1:2" x14ac:dyDescent="0.25">
      <c r="A711" s="184"/>
      <c r="B711" s="184"/>
    </row>
    <row r="712" spans="1:2" x14ac:dyDescent="0.25">
      <c r="A712" s="184"/>
      <c r="B712" s="184"/>
    </row>
    <row r="713" spans="1:2" x14ac:dyDescent="0.25">
      <c r="A713" s="184"/>
      <c r="B713" s="184"/>
    </row>
    <row r="714" spans="1:2" x14ac:dyDescent="0.25">
      <c r="A714" s="184"/>
      <c r="B714" s="184"/>
    </row>
    <row r="715" spans="1:2" x14ac:dyDescent="0.25">
      <c r="A715" s="184"/>
      <c r="B715" s="184"/>
    </row>
    <row r="716" spans="1:2" x14ac:dyDescent="0.25">
      <c r="A716" s="184"/>
      <c r="B716" s="184"/>
    </row>
    <row r="717" spans="1:2" x14ac:dyDescent="0.25">
      <c r="A717" s="184"/>
      <c r="B717" s="184"/>
    </row>
    <row r="718" spans="1:2" x14ac:dyDescent="0.25">
      <c r="A718" s="184"/>
      <c r="B718" s="184"/>
    </row>
    <row r="719" spans="1:2" x14ac:dyDescent="0.25">
      <c r="A719" s="184"/>
      <c r="B719" s="184"/>
    </row>
    <row r="720" spans="1:2" x14ac:dyDescent="0.25">
      <c r="A720" s="184"/>
      <c r="B720" s="184"/>
    </row>
    <row r="721" spans="1:2" x14ac:dyDescent="0.25">
      <c r="A721" s="184"/>
      <c r="B721" s="184"/>
    </row>
    <row r="722" spans="1:2" x14ac:dyDescent="0.25">
      <c r="A722" s="184"/>
      <c r="B722" s="184"/>
    </row>
    <row r="723" spans="1:2" x14ac:dyDescent="0.25">
      <c r="A723" s="184"/>
      <c r="B723" s="184"/>
    </row>
    <row r="724" spans="1:2" x14ac:dyDescent="0.25">
      <c r="A724" s="184"/>
      <c r="B724" s="184"/>
    </row>
    <row r="725" spans="1:2" x14ac:dyDescent="0.25">
      <c r="A725" s="184"/>
      <c r="B725" s="184"/>
    </row>
    <row r="726" spans="1:2" x14ac:dyDescent="0.25">
      <c r="A726" s="184"/>
      <c r="B726" s="184"/>
    </row>
    <row r="727" spans="1:2" x14ac:dyDescent="0.25">
      <c r="A727" s="184"/>
      <c r="B727" s="184"/>
    </row>
    <row r="728" spans="1:2" x14ac:dyDescent="0.25">
      <c r="A728" s="184"/>
      <c r="B728" s="184"/>
    </row>
    <row r="729" spans="1:2" x14ac:dyDescent="0.25">
      <c r="A729" s="184"/>
      <c r="B729" s="184"/>
    </row>
    <row r="730" spans="1:2" x14ac:dyDescent="0.25">
      <c r="A730" s="184"/>
      <c r="B730" s="184"/>
    </row>
    <row r="731" spans="1:2" x14ac:dyDescent="0.25">
      <c r="A731" s="184"/>
      <c r="B731" s="184"/>
    </row>
    <row r="732" spans="1:2" x14ac:dyDescent="0.25">
      <c r="A732" s="184"/>
      <c r="B732" s="184"/>
    </row>
    <row r="733" spans="1:2" x14ac:dyDescent="0.25">
      <c r="A733" s="184"/>
      <c r="B733" s="184"/>
    </row>
    <row r="734" spans="1:2" x14ac:dyDescent="0.25">
      <c r="A734" s="184"/>
      <c r="B734" s="184"/>
    </row>
    <row r="735" spans="1:2" x14ac:dyDescent="0.25">
      <c r="A735" s="184"/>
      <c r="B735" s="184"/>
    </row>
    <row r="736" spans="1:2" x14ac:dyDescent="0.25">
      <c r="A736" s="184"/>
      <c r="B736" s="184"/>
    </row>
    <row r="737" spans="1:2" x14ac:dyDescent="0.25">
      <c r="A737" s="184"/>
      <c r="B737" s="184"/>
    </row>
    <row r="738" spans="1:2" x14ac:dyDescent="0.25">
      <c r="A738" s="184"/>
      <c r="B738" s="184"/>
    </row>
    <row r="739" spans="1:2" x14ac:dyDescent="0.25">
      <c r="A739" s="184"/>
      <c r="B739" s="184"/>
    </row>
    <row r="740" spans="1:2" x14ac:dyDescent="0.25">
      <c r="A740" s="184"/>
      <c r="B740" s="184"/>
    </row>
    <row r="741" spans="1:2" x14ac:dyDescent="0.25">
      <c r="A741" s="184"/>
      <c r="B741" s="184"/>
    </row>
    <row r="742" spans="1:2" x14ac:dyDescent="0.25">
      <c r="A742" s="184"/>
      <c r="B742" s="184"/>
    </row>
    <row r="743" spans="1:2" x14ac:dyDescent="0.25">
      <c r="A743" s="184"/>
      <c r="B743" s="184"/>
    </row>
    <row r="744" spans="1:2" x14ac:dyDescent="0.25">
      <c r="A744" s="184"/>
      <c r="B744" s="184"/>
    </row>
    <row r="745" spans="1:2" x14ac:dyDescent="0.25">
      <c r="A745" s="184"/>
      <c r="B745" s="184"/>
    </row>
    <row r="746" spans="1:2" x14ac:dyDescent="0.25">
      <c r="A746" s="184"/>
      <c r="B746" s="184"/>
    </row>
    <row r="747" spans="1:2" x14ac:dyDescent="0.25">
      <c r="A747" s="184"/>
      <c r="B747" s="184"/>
    </row>
    <row r="748" spans="1:2" x14ac:dyDescent="0.25">
      <c r="A748" s="184"/>
      <c r="B748" s="184"/>
    </row>
    <row r="749" spans="1:2" x14ac:dyDescent="0.25">
      <c r="A749" s="184"/>
      <c r="B749" s="184"/>
    </row>
    <row r="750" spans="1:2" x14ac:dyDescent="0.25">
      <c r="A750" s="184"/>
      <c r="B750" s="184"/>
    </row>
    <row r="751" spans="1:2" x14ac:dyDescent="0.25">
      <c r="A751" s="184"/>
      <c r="B751" s="184"/>
    </row>
    <row r="752" spans="1:2" x14ac:dyDescent="0.25">
      <c r="A752" s="184"/>
      <c r="B752" s="184"/>
    </row>
    <row r="753" spans="1:2" x14ac:dyDescent="0.25">
      <c r="A753" s="184"/>
      <c r="B753" s="184"/>
    </row>
    <row r="754" spans="1:2" x14ac:dyDescent="0.25">
      <c r="A754" s="184"/>
      <c r="B754" s="184"/>
    </row>
    <row r="755" spans="1:2" x14ac:dyDescent="0.25">
      <c r="A755" s="184"/>
      <c r="B755" s="184"/>
    </row>
    <row r="756" spans="1:2" x14ac:dyDescent="0.25">
      <c r="A756" s="184"/>
      <c r="B756" s="184"/>
    </row>
    <row r="757" spans="1:2" x14ac:dyDescent="0.25">
      <c r="A757" s="184"/>
      <c r="B757" s="184"/>
    </row>
    <row r="758" spans="1:2" x14ac:dyDescent="0.25">
      <c r="A758" s="184"/>
      <c r="B758" s="184"/>
    </row>
    <row r="759" spans="1:2" x14ac:dyDescent="0.25">
      <c r="A759" s="184"/>
      <c r="B759" s="184"/>
    </row>
    <row r="760" spans="1:2" x14ac:dyDescent="0.25">
      <c r="A760" s="184"/>
      <c r="B760" s="184"/>
    </row>
    <row r="761" spans="1:2" x14ac:dyDescent="0.25">
      <c r="A761" s="184"/>
      <c r="B761" s="184"/>
    </row>
    <row r="762" spans="1:2" x14ac:dyDescent="0.25">
      <c r="A762" s="184"/>
      <c r="B762" s="184"/>
    </row>
    <row r="763" spans="1:2" x14ac:dyDescent="0.25">
      <c r="A763" s="184"/>
      <c r="B763" s="184"/>
    </row>
    <row r="764" spans="1:2" x14ac:dyDescent="0.25">
      <c r="A764" s="184"/>
      <c r="B764" s="184"/>
    </row>
    <row r="765" spans="1:2" x14ac:dyDescent="0.25">
      <c r="A765" s="184"/>
      <c r="B765" s="184"/>
    </row>
    <row r="766" spans="1:2" x14ac:dyDescent="0.25">
      <c r="A766" s="184"/>
      <c r="B766" s="184"/>
    </row>
    <row r="767" spans="1:2" x14ac:dyDescent="0.25">
      <c r="A767" s="184"/>
      <c r="B767" s="184"/>
    </row>
    <row r="768" spans="1:2" x14ac:dyDescent="0.25">
      <c r="A768" s="184"/>
      <c r="B768" s="184"/>
    </row>
    <row r="769" spans="1:2" x14ac:dyDescent="0.25">
      <c r="A769" s="184"/>
      <c r="B769" s="184"/>
    </row>
    <row r="770" spans="1:2" x14ac:dyDescent="0.25">
      <c r="A770" s="184"/>
      <c r="B770" s="184"/>
    </row>
    <row r="771" spans="1:2" x14ac:dyDescent="0.25">
      <c r="A771" s="184"/>
      <c r="B771" s="184"/>
    </row>
    <row r="772" spans="1:2" x14ac:dyDescent="0.25">
      <c r="A772" s="184"/>
      <c r="B772" s="184"/>
    </row>
    <row r="773" spans="1:2" x14ac:dyDescent="0.25">
      <c r="A773" s="184"/>
      <c r="B773" s="184"/>
    </row>
    <row r="774" spans="1:2" x14ac:dyDescent="0.25">
      <c r="A774" s="184"/>
      <c r="B774" s="184"/>
    </row>
    <row r="775" spans="1:2" x14ac:dyDescent="0.25">
      <c r="A775" s="184"/>
      <c r="B775" s="184"/>
    </row>
    <row r="776" spans="1:2" x14ac:dyDescent="0.25">
      <c r="A776" s="184"/>
      <c r="B776" s="184"/>
    </row>
    <row r="777" spans="1:2" x14ac:dyDescent="0.25">
      <c r="A777" s="184"/>
      <c r="B777" s="184"/>
    </row>
    <row r="778" spans="1:2" x14ac:dyDescent="0.25">
      <c r="A778" s="184"/>
      <c r="B778" s="184"/>
    </row>
    <row r="779" spans="1:2" x14ac:dyDescent="0.25">
      <c r="A779" s="184"/>
      <c r="B779" s="184"/>
    </row>
    <row r="780" spans="1:2" x14ac:dyDescent="0.25">
      <c r="A780" s="184"/>
      <c r="B780" s="184"/>
    </row>
    <row r="781" spans="1:2" x14ac:dyDescent="0.25">
      <c r="A781" s="184"/>
      <c r="B781" s="184"/>
    </row>
    <row r="782" spans="1:2" x14ac:dyDescent="0.25">
      <c r="A782" s="184"/>
      <c r="B782" s="184"/>
    </row>
    <row r="783" spans="1:2" x14ac:dyDescent="0.25">
      <c r="A783" s="184"/>
      <c r="B783" s="184"/>
    </row>
    <row r="784" spans="1:2" x14ac:dyDescent="0.25">
      <c r="A784" s="184"/>
      <c r="B784" s="184"/>
    </row>
    <row r="785" spans="1:2" x14ac:dyDescent="0.25">
      <c r="A785" s="184"/>
      <c r="B785" s="184"/>
    </row>
    <row r="786" spans="1:2" x14ac:dyDescent="0.25">
      <c r="A786" s="184"/>
      <c r="B786" s="184"/>
    </row>
    <row r="787" spans="1:2" x14ac:dyDescent="0.25">
      <c r="A787" s="184"/>
      <c r="B787" s="184"/>
    </row>
    <row r="788" spans="1:2" x14ac:dyDescent="0.25">
      <c r="A788" s="184"/>
      <c r="B788" s="184"/>
    </row>
    <row r="789" spans="1:2" x14ac:dyDescent="0.25">
      <c r="A789" s="184"/>
      <c r="B789" s="184"/>
    </row>
    <row r="790" spans="1:2" x14ac:dyDescent="0.25">
      <c r="A790" s="184"/>
      <c r="B790" s="184"/>
    </row>
    <row r="791" spans="1:2" x14ac:dyDescent="0.25">
      <c r="A791" s="184"/>
      <c r="B791" s="184"/>
    </row>
    <row r="792" spans="1:2" x14ac:dyDescent="0.25">
      <c r="A792" s="184"/>
      <c r="B792" s="184"/>
    </row>
    <row r="793" spans="1:2" x14ac:dyDescent="0.25">
      <c r="A793" s="184"/>
      <c r="B793" s="184"/>
    </row>
    <row r="794" spans="1:2" x14ac:dyDescent="0.25">
      <c r="A794" s="184"/>
      <c r="B794" s="184"/>
    </row>
    <row r="795" spans="1:2" x14ac:dyDescent="0.25">
      <c r="A795" s="184"/>
      <c r="B795" s="184"/>
    </row>
    <row r="796" spans="1:2" x14ac:dyDescent="0.25">
      <c r="A796" s="184"/>
      <c r="B796" s="184"/>
    </row>
    <row r="797" spans="1:2" x14ac:dyDescent="0.25">
      <c r="A797" s="184"/>
      <c r="B797" s="184"/>
    </row>
    <row r="798" spans="1:2" x14ac:dyDescent="0.25">
      <c r="A798" s="184"/>
      <c r="B798" s="184"/>
    </row>
    <row r="799" spans="1:2" x14ac:dyDescent="0.25">
      <c r="A799" s="184"/>
      <c r="B799" s="184"/>
    </row>
    <row r="800" spans="1:2" x14ac:dyDescent="0.25">
      <c r="A800" s="184"/>
      <c r="B800" s="184"/>
    </row>
    <row r="801" spans="1:2" x14ac:dyDescent="0.25">
      <c r="A801" s="184"/>
      <c r="B801" s="184"/>
    </row>
    <row r="802" spans="1:2" x14ac:dyDescent="0.25">
      <c r="A802" s="184"/>
      <c r="B802" s="184"/>
    </row>
    <row r="803" spans="1:2" x14ac:dyDescent="0.25">
      <c r="A803" s="184"/>
      <c r="B803" s="184"/>
    </row>
    <row r="804" spans="1:2" x14ac:dyDescent="0.25">
      <c r="A804" s="184"/>
      <c r="B804" s="184"/>
    </row>
    <row r="805" spans="1:2" x14ac:dyDescent="0.25">
      <c r="A805" s="184"/>
      <c r="B805" s="184"/>
    </row>
    <row r="806" spans="1:2" x14ac:dyDescent="0.25">
      <c r="A806" s="184"/>
      <c r="B806" s="184"/>
    </row>
    <row r="807" spans="1:2" x14ac:dyDescent="0.25">
      <c r="A807" s="184"/>
      <c r="B807" s="184"/>
    </row>
    <row r="808" spans="1:2" x14ac:dyDescent="0.25">
      <c r="A808" s="184"/>
      <c r="B808" s="184"/>
    </row>
    <row r="809" spans="1:2" x14ac:dyDescent="0.25">
      <c r="A809" s="184"/>
      <c r="B809" s="184"/>
    </row>
    <row r="810" spans="1:2" x14ac:dyDescent="0.25">
      <c r="A810" s="184"/>
      <c r="B810" s="184"/>
    </row>
    <row r="811" spans="1:2" x14ac:dyDescent="0.25">
      <c r="A811" s="184"/>
      <c r="B811" s="184"/>
    </row>
    <row r="812" spans="1:2" x14ac:dyDescent="0.25">
      <c r="A812" s="184"/>
      <c r="B812" s="184"/>
    </row>
    <row r="813" spans="1:2" x14ac:dyDescent="0.25">
      <c r="A813" s="184"/>
      <c r="B813" s="184"/>
    </row>
    <row r="814" spans="1:2" x14ac:dyDescent="0.25">
      <c r="A814" s="184"/>
      <c r="B814" s="184"/>
    </row>
    <row r="815" spans="1:2" x14ac:dyDescent="0.25">
      <c r="A815" s="184"/>
      <c r="B815" s="184"/>
    </row>
    <row r="816" spans="1:2" x14ac:dyDescent="0.25">
      <c r="A816" s="184"/>
      <c r="B816" s="184"/>
    </row>
    <row r="817" spans="1:2" x14ac:dyDescent="0.25">
      <c r="A817" s="184"/>
      <c r="B817" s="184"/>
    </row>
    <row r="818" spans="1:2" x14ac:dyDescent="0.25">
      <c r="A818" s="184"/>
      <c r="B818" s="184"/>
    </row>
    <row r="819" spans="1:2" x14ac:dyDescent="0.25">
      <c r="A819" s="184"/>
      <c r="B819" s="184"/>
    </row>
    <row r="820" spans="1:2" x14ac:dyDescent="0.25">
      <c r="A820" s="184"/>
      <c r="B820" s="184"/>
    </row>
    <row r="821" spans="1:2" x14ac:dyDescent="0.25">
      <c r="A821" s="184"/>
      <c r="B821" s="184"/>
    </row>
    <row r="822" spans="1:2" x14ac:dyDescent="0.25">
      <c r="A822" s="184"/>
      <c r="B822" s="184"/>
    </row>
    <row r="823" spans="1:2" x14ac:dyDescent="0.25">
      <c r="A823" s="184"/>
      <c r="B823" s="184"/>
    </row>
    <row r="824" spans="1:2" x14ac:dyDescent="0.25">
      <c r="A824" s="184"/>
      <c r="B824" s="184"/>
    </row>
    <row r="825" spans="1:2" x14ac:dyDescent="0.25">
      <c r="A825" s="184"/>
      <c r="B825" s="184"/>
    </row>
    <row r="826" spans="1:2" x14ac:dyDescent="0.25">
      <c r="A826" s="184"/>
      <c r="B826" s="184"/>
    </row>
    <row r="827" spans="1:2" x14ac:dyDescent="0.25">
      <c r="A827" s="184"/>
      <c r="B827" s="184"/>
    </row>
    <row r="828" spans="1:2" x14ac:dyDescent="0.25">
      <c r="A828" s="184"/>
      <c r="B828" s="184"/>
    </row>
    <row r="829" spans="1:2" x14ac:dyDescent="0.25">
      <c r="A829" s="184"/>
      <c r="B829" s="184"/>
    </row>
    <row r="830" spans="1:2" x14ac:dyDescent="0.25">
      <c r="A830" s="184"/>
      <c r="B830" s="184"/>
    </row>
    <row r="831" spans="1:2" x14ac:dyDescent="0.25">
      <c r="A831" s="184"/>
      <c r="B831" s="184"/>
    </row>
    <row r="832" spans="1:2" x14ac:dyDescent="0.25">
      <c r="A832" s="184"/>
      <c r="B832" s="184"/>
    </row>
    <row r="833" spans="1:2" x14ac:dyDescent="0.25">
      <c r="A833" s="184"/>
      <c r="B833" s="184"/>
    </row>
    <row r="834" spans="1:2" x14ac:dyDescent="0.25">
      <c r="A834" s="184"/>
      <c r="B834" s="184"/>
    </row>
    <row r="835" spans="1:2" x14ac:dyDescent="0.25">
      <c r="A835" s="184"/>
      <c r="B835" s="184"/>
    </row>
    <row r="836" spans="1:2" x14ac:dyDescent="0.25">
      <c r="A836" s="184"/>
      <c r="B836" s="184"/>
    </row>
    <row r="837" spans="1:2" x14ac:dyDescent="0.25">
      <c r="A837" s="184"/>
      <c r="B837" s="184"/>
    </row>
    <row r="838" spans="1:2" x14ac:dyDescent="0.25">
      <c r="A838" s="184"/>
      <c r="B838" s="184"/>
    </row>
    <row r="839" spans="1:2" x14ac:dyDescent="0.25">
      <c r="A839" s="184"/>
      <c r="B839" s="184"/>
    </row>
    <row r="840" spans="1:2" x14ac:dyDescent="0.25">
      <c r="A840" s="184"/>
      <c r="B840" s="184"/>
    </row>
    <row r="841" spans="1:2" x14ac:dyDescent="0.25">
      <c r="A841" s="184"/>
      <c r="B841" s="184"/>
    </row>
    <row r="842" spans="1:2" x14ac:dyDescent="0.25">
      <c r="A842" s="184"/>
      <c r="B842" s="184"/>
    </row>
    <row r="843" spans="1:2" x14ac:dyDescent="0.25">
      <c r="A843" s="184"/>
      <c r="B843" s="184"/>
    </row>
    <row r="844" spans="1:2" x14ac:dyDescent="0.25">
      <c r="A844" s="184"/>
      <c r="B844" s="184"/>
    </row>
    <row r="845" spans="1:2" x14ac:dyDescent="0.25">
      <c r="A845" s="184"/>
      <c r="B845" s="184"/>
    </row>
    <row r="846" spans="1:2" x14ac:dyDescent="0.25">
      <c r="A846" s="184"/>
      <c r="B846" s="184"/>
    </row>
    <row r="847" spans="1:2" x14ac:dyDescent="0.25">
      <c r="A847" s="184"/>
      <c r="B847" s="184"/>
    </row>
    <row r="848" spans="1:2" x14ac:dyDescent="0.25">
      <c r="A848" s="184"/>
      <c r="B848" s="184"/>
    </row>
    <row r="849" spans="1:2" x14ac:dyDescent="0.25">
      <c r="A849" s="184"/>
      <c r="B849" s="184"/>
    </row>
    <row r="850" spans="1:2" x14ac:dyDescent="0.25">
      <c r="A850" s="184"/>
      <c r="B850" s="184"/>
    </row>
    <row r="851" spans="1:2" x14ac:dyDescent="0.25">
      <c r="A851" s="184"/>
      <c r="B851" s="184"/>
    </row>
    <row r="852" spans="1:2" x14ac:dyDescent="0.25">
      <c r="A852" s="184"/>
      <c r="B852" s="184"/>
    </row>
    <row r="853" spans="1:2" x14ac:dyDescent="0.25">
      <c r="A853" s="184"/>
      <c r="B853" s="184"/>
    </row>
    <row r="854" spans="1:2" x14ac:dyDescent="0.25">
      <c r="A854" s="184"/>
      <c r="B854" s="184"/>
    </row>
    <row r="855" spans="1:2" x14ac:dyDescent="0.25">
      <c r="A855" s="184"/>
      <c r="B855" s="184"/>
    </row>
    <row r="856" spans="1:2" x14ac:dyDescent="0.25">
      <c r="A856" s="184"/>
      <c r="B856" s="184"/>
    </row>
    <row r="857" spans="1:2" x14ac:dyDescent="0.25">
      <c r="A857" s="184"/>
      <c r="B857" s="184"/>
    </row>
    <row r="858" spans="1:2" x14ac:dyDescent="0.25">
      <c r="A858" s="184"/>
      <c r="B858" s="184"/>
    </row>
    <row r="859" spans="1:2" x14ac:dyDescent="0.25">
      <c r="A859" s="184"/>
      <c r="B859" s="184"/>
    </row>
    <row r="860" spans="1:2" x14ac:dyDescent="0.25">
      <c r="A860" s="184"/>
      <c r="B860" s="184"/>
    </row>
    <row r="861" spans="1:2" x14ac:dyDescent="0.25">
      <c r="A861" s="184"/>
      <c r="B861" s="184"/>
    </row>
    <row r="862" spans="1:2" x14ac:dyDescent="0.25">
      <c r="A862" s="184"/>
      <c r="B862" s="184"/>
    </row>
    <row r="863" spans="1:2" x14ac:dyDescent="0.25">
      <c r="A863" s="184"/>
      <c r="B863" s="184"/>
    </row>
    <row r="864" spans="1:2" x14ac:dyDescent="0.25">
      <c r="A864" s="184"/>
      <c r="B864" s="184"/>
    </row>
    <row r="865" spans="1:2" x14ac:dyDescent="0.25">
      <c r="A865" s="184"/>
      <c r="B865" s="184"/>
    </row>
    <row r="866" spans="1:2" x14ac:dyDescent="0.25">
      <c r="A866" s="184"/>
      <c r="B866" s="184"/>
    </row>
    <row r="867" spans="1:2" x14ac:dyDescent="0.25">
      <c r="A867" s="184"/>
      <c r="B867" s="184"/>
    </row>
    <row r="868" spans="1:2" x14ac:dyDescent="0.25">
      <c r="A868" s="184"/>
      <c r="B868" s="184"/>
    </row>
    <row r="869" spans="1:2" x14ac:dyDescent="0.25">
      <c r="A869" s="184"/>
      <c r="B869" s="184"/>
    </row>
    <row r="870" spans="1:2" x14ac:dyDescent="0.25">
      <c r="A870" s="184"/>
      <c r="B870" s="184"/>
    </row>
    <row r="871" spans="1:2" x14ac:dyDescent="0.25">
      <c r="A871" s="184"/>
      <c r="B871" s="184"/>
    </row>
    <row r="872" spans="1:2" x14ac:dyDescent="0.25">
      <c r="A872" s="184"/>
      <c r="B872" s="184"/>
    </row>
    <row r="873" spans="1:2" x14ac:dyDescent="0.25">
      <c r="A873" s="184"/>
      <c r="B873" s="184"/>
    </row>
    <row r="874" spans="1:2" x14ac:dyDescent="0.25">
      <c r="A874" s="184"/>
      <c r="B874" s="184"/>
    </row>
    <row r="875" spans="1:2" x14ac:dyDescent="0.25">
      <c r="A875" s="184"/>
      <c r="B875" s="184"/>
    </row>
    <row r="876" spans="1:2" x14ac:dyDescent="0.25">
      <c r="A876" s="184"/>
      <c r="B876" s="184"/>
    </row>
    <row r="877" spans="1:2" x14ac:dyDescent="0.25">
      <c r="A877" s="184"/>
      <c r="B877" s="184"/>
    </row>
    <row r="878" spans="1:2" x14ac:dyDescent="0.25">
      <c r="A878" s="184"/>
      <c r="B878" s="184"/>
    </row>
    <row r="879" spans="1:2" x14ac:dyDescent="0.25">
      <c r="A879" s="184"/>
      <c r="B879" s="184"/>
    </row>
    <row r="880" spans="1:2" x14ac:dyDescent="0.25">
      <c r="A880" s="184"/>
      <c r="B880" s="184"/>
    </row>
    <row r="881" spans="1:2" x14ac:dyDescent="0.25">
      <c r="A881" s="184"/>
      <c r="B881" s="184"/>
    </row>
    <row r="882" spans="1:2" x14ac:dyDescent="0.25">
      <c r="A882" s="184"/>
      <c r="B882" s="184"/>
    </row>
    <row r="883" spans="1:2" x14ac:dyDescent="0.25">
      <c r="A883" s="184"/>
      <c r="B883" s="184"/>
    </row>
    <row r="884" spans="1:2" x14ac:dyDescent="0.25">
      <c r="A884" s="184"/>
      <c r="B884" s="184"/>
    </row>
    <row r="885" spans="1:2" x14ac:dyDescent="0.25">
      <c r="A885" s="184"/>
      <c r="B885" s="184"/>
    </row>
    <row r="886" spans="1:2" x14ac:dyDescent="0.25">
      <c r="A886" s="184"/>
      <c r="B886" s="184"/>
    </row>
    <row r="887" spans="1:2" x14ac:dyDescent="0.25">
      <c r="A887" s="184"/>
      <c r="B887" s="184"/>
    </row>
    <row r="888" spans="1:2" x14ac:dyDescent="0.25">
      <c r="A888" s="184"/>
      <c r="B888" s="184"/>
    </row>
    <row r="889" spans="1:2" x14ac:dyDescent="0.25">
      <c r="A889" s="184"/>
      <c r="B889" s="184"/>
    </row>
    <row r="890" spans="1:2" x14ac:dyDescent="0.25">
      <c r="A890" s="184"/>
      <c r="B890" s="184"/>
    </row>
    <row r="891" spans="1:2" x14ac:dyDescent="0.25">
      <c r="A891" s="184"/>
      <c r="B891" s="184"/>
    </row>
    <row r="892" spans="1:2" x14ac:dyDescent="0.25">
      <c r="A892" s="184"/>
      <c r="B892" s="184"/>
    </row>
    <row r="893" spans="1:2" x14ac:dyDescent="0.25">
      <c r="A893" s="184"/>
      <c r="B893" s="184"/>
    </row>
    <row r="894" spans="1:2" x14ac:dyDescent="0.25">
      <c r="A894" s="184"/>
      <c r="B894" s="184"/>
    </row>
    <row r="895" spans="1:2" x14ac:dyDescent="0.25">
      <c r="A895" s="184"/>
      <c r="B895" s="184"/>
    </row>
    <row r="896" spans="1:2" x14ac:dyDescent="0.25">
      <c r="A896" s="184"/>
      <c r="B896" s="184"/>
    </row>
    <row r="897" spans="1:2" x14ac:dyDescent="0.25">
      <c r="A897" s="184"/>
      <c r="B897" s="184"/>
    </row>
    <row r="898" spans="1:2" x14ac:dyDescent="0.25">
      <c r="A898" s="184"/>
      <c r="B898" s="184"/>
    </row>
    <row r="899" spans="1:2" x14ac:dyDescent="0.25">
      <c r="A899" s="184"/>
      <c r="B899" s="184"/>
    </row>
    <row r="900" spans="1:2" x14ac:dyDescent="0.25">
      <c r="A900" s="184"/>
      <c r="B900" s="184"/>
    </row>
    <row r="901" spans="1:2" x14ac:dyDescent="0.25">
      <c r="A901" s="184"/>
      <c r="B901" s="184"/>
    </row>
    <row r="902" spans="1:2" x14ac:dyDescent="0.25">
      <c r="A902" s="184"/>
      <c r="B902" s="184"/>
    </row>
    <row r="903" spans="1:2" x14ac:dyDescent="0.25">
      <c r="A903" s="184"/>
      <c r="B903" s="184"/>
    </row>
    <row r="904" spans="1:2" x14ac:dyDescent="0.25">
      <c r="A904" s="184"/>
      <c r="B904" s="184"/>
    </row>
    <row r="905" spans="1:2" x14ac:dyDescent="0.25">
      <c r="A905" s="184"/>
      <c r="B905" s="184"/>
    </row>
    <row r="906" spans="1:2" x14ac:dyDescent="0.25">
      <c r="A906" s="184"/>
      <c r="B906" s="184"/>
    </row>
    <row r="907" spans="1:2" x14ac:dyDescent="0.25">
      <c r="A907" s="184"/>
      <c r="B907" s="184"/>
    </row>
    <row r="908" spans="1:2" x14ac:dyDescent="0.25">
      <c r="A908" s="184"/>
      <c r="B908" s="184"/>
    </row>
    <row r="909" spans="1:2" x14ac:dyDescent="0.25">
      <c r="A909" s="184"/>
      <c r="B909" s="184"/>
    </row>
    <row r="910" spans="1:2" x14ac:dyDescent="0.25">
      <c r="A910" s="184"/>
      <c r="B910" s="184"/>
    </row>
    <row r="911" spans="1:2" x14ac:dyDescent="0.25">
      <c r="A911" s="184"/>
      <c r="B911" s="184"/>
    </row>
    <row r="912" spans="1:2" x14ac:dyDescent="0.25">
      <c r="A912" s="184"/>
      <c r="B912" s="184"/>
    </row>
    <row r="913" spans="1:2" x14ac:dyDescent="0.25">
      <c r="A913" s="184"/>
      <c r="B913" s="184"/>
    </row>
    <row r="914" spans="1:2" x14ac:dyDescent="0.25">
      <c r="A914" s="184"/>
      <c r="B914" s="184"/>
    </row>
    <row r="915" spans="1:2" x14ac:dyDescent="0.25">
      <c r="A915" s="184"/>
      <c r="B915" s="184"/>
    </row>
    <row r="916" spans="1:2" x14ac:dyDescent="0.25">
      <c r="A916" s="184"/>
      <c r="B916" s="184"/>
    </row>
    <row r="917" spans="1:2" x14ac:dyDescent="0.25">
      <c r="A917" s="184"/>
      <c r="B917" s="184"/>
    </row>
    <row r="918" spans="1:2" x14ac:dyDescent="0.25">
      <c r="A918" s="184"/>
      <c r="B918" s="184"/>
    </row>
    <row r="919" spans="1:2" x14ac:dyDescent="0.25">
      <c r="A919" s="184"/>
      <c r="B919" s="184"/>
    </row>
    <row r="920" spans="1:2" x14ac:dyDescent="0.25">
      <c r="A920" s="184"/>
      <c r="B920" s="184"/>
    </row>
    <row r="921" spans="1:2" x14ac:dyDescent="0.25">
      <c r="A921" s="184"/>
      <c r="B921" s="184"/>
    </row>
    <row r="922" spans="1:2" x14ac:dyDescent="0.25">
      <c r="A922" s="184"/>
      <c r="B922" s="184"/>
    </row>
    <row r="923" spans="1:2" x14ac:dyDescent="0.25">
      <c r="A923" s="184"/>
      <c r="B923" s="184"/>
    </row>
    <row r="924" spans="1:2" x14ac:dyDescent="0.25">
      <c r="A924" s="184"/>
      <c r="B924" s="184"/>
    </row>
    <row r="925" spans="1:2" x14ac:dyDescent="0.25">
      <c r="A925" s="184"/>
      <c r="B925" s="184"/>
    </row>
    <row r="926" spans="1:2" x14ac:dyDescent="0.25">
      <c r="A926" s="184"/>
      <c r="B926" s="184"/>
    </row>
    <row r="927" spans="1:2" x14ac:dyDescent="0.25">
      <c r="A927" s="184"/>
      <c r="B927" s="184"/>
    </row>
    <row r="928" spans="1:2" x14ac:dyDescent="0.25">
      <c r="A928" s="184"/>
      <c r="B928" s="184"/>
    </row>
    <row r="929" spans="1:2" x14ac:dyDescent="0.25">
      <c r="A929" s="184"/>
      <c r="B929" s="184"/>
    </row>
    <row r="930" spans="1:2" x14ac:dyDescent="0.25">
      <c r="A930" s="184"/>
      <c r="B930" s="184"/>
    </row>
    <row r="931" spans="1:2" x14ac:dyDescent="0.25">
      <c r="A931" s="184"/>
      <c r="B931" s="184"/>
    </row>
    <row r="932" spans="1:2" x14ac:dyDescent="0.25">
      <c r="A932" s="184"/>
      <c r="B932" s="184"/>
    </row>
    <row r="933" spans="1:2" x14ac:dyDescent="0.25">
      <c r="A933" s="184"/>
      <c r="B933" s="184"/>
    </row>
    <row r="934" spans="1:2" x14ac:dyDescent="0.25">
      <c r="A934" s="184"/>
      <c r="B934" s="184"/>
    </row>
    <row r="935" spans="1:2" x14ac:dyDescent="0.25">
      <c r="A935" s="184"/>
      <c r="B935" s="184"/>
    </row>
    <row r="936" spans="1:2" x14ac:dyDescent="0.25">
      <c r="A936" s="184"/>
      <c r="B936" s="184"/>
    </row>
    <row r="937" spans="1:2" x14ac:dyDescent="0.25">
      <c r="A937" s="184"/>
      <c r="B937" s="184"/>
    </row>
    <row r="938" spans="1:2" x14ac:dyDescent="0.25">
      <c r="A938" s="184"/>
      <c r="B938" s="184"/>
    </row>
    <row r="939" spans="1:2" x14ac:dyDescent="0.25">
      <c r="A939" s="184"/>
      <c r="B939" s="184"/>
    </row>
    <row r="940" spans="1:2" x14ac:dyDescent="0.25">
      <c r="A940" s="184"/>
      <c r="B940" s="184"/>
    </row>
    <row r="941" spans="1:2" x14ac:dyDescent="0.25">
      <c r="A941" s="184"/>
      <c r="B941" s="184"/>
    </row>
    <row r="942" spans="1:2" x14ac:dyDescent="0.25">
      <c r="A942" s="184"/>
      <c r="B942" s="184"/>
    </row>
    <row r="943" spans="1:2" x14ac:dyDescent="0.25">
      <c r="A943" s="184"/>
      <c r="B943" s="184"/>
    </row>
    <row r="944" spans="1:2" x14ac:dyDescent="0.25">
      <c r="A944" s="184"/>
      <c r="B944" s="184"/>
    </row>
    <row r="945" spans="1:2" x14ac:dyDescent="0.25">
      <c r="A945" s="184"/>
      <c r="B945" s="184"/>
    </row>
    <row r="946" spans="1:2" x14ac:dyDescent="0.25">
      <c r="A946" s="184"/>
      <c r="B946" s="184"/>
    </row>
    <row r="947" spans="1:2" x14ac:dyDescent="0.25">
      <c r="A947" s="184"/>
      <c r="B947" s="184"/>
    </row>
    <row r="948" spans="1:2" x14ac:dyDescent="0.25">
      <c r="A948" s="184"/>
      <c r="B948" s="184"/>
    </row>
    <row r="949" spans="1:2" x14ac:dyDescent="0.25">
      <c r="A949" s="184"/>
      <c r="B949" s="184"/>
    </row>
    <row r="950" spans="1:2" x14ac:dyDescent="0.25">
      <c r="A950" s="184"/>
      <c r="B950" s="184"/>
    </row>
    <row r="951" spans="1:2" x14ac:dyDescent="0.25">
      <c r="A951" s="184"/>
      <c r="B951" s="184"/>
    </row>
    <row r="952" spans="1:2" x14ac:dyDescent="0.25">
      <c r="A952" s="184"/>
      <c r="B952" s="184"/>
    </row>
    <row r="953" spans="1:2" x14ac:dyDescent="0.25">
      <c r="A953" s="184"/>
      <c r="B953" s="184"/>
    </row>
    <row r="954" spans="1:2" x14ac:dyDescent="0.25">
      <c r="A954" s="184"/>
      <c r="B954" s="184"/>
    </row>
    <row r="955" spans="1:2" x14ac:dyDescent="0.25">
      <c r="A955" s="184"/>
      <c r="B955" s="184"/>
    </row>
    <row r="956" spans="1:2" x14ac:dyDescent="0.25">
      <c r="A956" s="184"/>
      <c r="B956" s="184"/>
    </row>
    <row r="957" spans="1:2" x14ac:dyDescent="0.25">
      <c r="A957" s="184"/>
      <c r="B957" s="184"/>
    </row>
    <row r="958" spans="1:2" x14ac:dyDescent="0.25">
      <c r="A958" s="184"/>
      <c r="B958" s="184"/>
    </row>
    <row r="959" spans="1:2" x14ac:dyDescent="0.25">
      <c r="A959" s="184"/>
      <c r="B959" s="184"/>
    </row>
    <row r="960" spans="1:2" x14ac:dyDescent="0.25">
      <c r="A960" s="184"/>
      <c r="B960" s="184"/>
    </row>
    <row r="961" spans="1:2" x14ac:dyDescent="0.25">
      <c r="A961" s="184"/>
      <c r="B961" s="184"/>
    </row>
    <row r="962" spans="1:2" x14ac:dyDescent="0.25">
      <c r="A962" s="184"/>
      <c r="B962" s="184"/>
    </row>
    <row r="963" spans="1:2" x14ac:dyDescent="0.25">
      <c r="A963" s="184"/>
      <c r="B963" s="184"/>
    </row>
    <row r="964" spans="1:2" x14ac:dyDescent="0.25">
      <c r="A964" s="184"/>
      <c r="B964" s="184"/>
    </row>
    <row r="965" spans="1:2" x14ac:dyDescent="0.25">
      <c r="A965" s="184"/>
      <c r="B965" s="184"/>
    </row>
    <row r="966" spans="1:2" x14ac:dyDescent="0.25">
      <c r="A966" s="184"/>
      <c r="B966" s="184"/>
    </row>
    <row r="967" spans="1:2" x14ac:dyDescent="0.25">
      <c r="A967" s="184"/>
      <c r="B967" s="184"/>
    </row>
    <row r="968" spans="1:2" x14ac:dyDescent="0.25">
      <c r="A968" s="184"/>
      <c r="B968" s="184"/>
    </row>
    <row r="969" spans="1:2" x14ac:dyDescent="0.25">
      <c r="A969" s="184"/>
      <c r="B969" s="184"/>
    </row>
    <row r="970" spans="1:2" x14ac:dyDescent="0.25">
      <c r="A970" s="184"/>
      <c r="B970" s="184"/>
    </row>
    <row r="971" spans="1:2" x14ac:dyDescent="0.25">
      <c r="A971" s="184"/>
      <c r="B971" s="184"/>
    </row>
    <row r="972" spans="1:2" x14ac:dyDescent="0.25">
      <c r="A972" s="184"/>
      <c r="B972" s="184"/>
    </row>
    <row r="973" spans="1:2" x14ac:dyDescent="0.25">
      <c r="A973" s="184"/>
      <c r="B973" s="184"/>
    </row>
    <row r="974" spans="1:2" x14ac:dyDescent="0.25">
      <c r="A974" s="184"/>
      <c r="B974" s="184"/>
    </row>
    <row r="975" spans="1:2" x14ac:dyDescent="0.25">
      <c r="A975" s="184"/>
      <c r="B975" s="184"/>
    </row>
    <row r="976" spans="1:2" x14ac:dyDescent="0.25">
      <c r="A976" s="184"/>
      <c r="B976" s="184"/>
    </row>
    <row r="977" spans="1:2" x14ac:dyDescent="0.25">
      <c r="A977" s="184"/>
      <c r="B977" s="184"/>
    </row>
    <row r="978" spans="1:2" x14ac:dyDescent="0.25">
      <c r="A978" s="184"/>
      <c r="B978" s="184"/>
    </row>
    <row r="979" spans="1:2" x14ac:dyDescent="0.25">
      <c r="A979" s="184"/>
      <c r="B979" s="184"/>
    </row>
    <row r="980" spans="1:2" x14ac:dyDescent="0.25">
      <c r="A980" s="184"/>
      <c r="B980" s="184"/>
    </row>
    <row r="981" spans="1:2" x14ac:dyDescent="0.25">
      <c r="A981" s="184"/>
      <c r="B981" s="184"/>
    </row>
    <row r="982" spans="1:2" x14ac:dyDescent="0.25">
      <c r="A982" s="184"/>
      <c r="B982" s="184"/>
    </row>
    <row r="983" spans="1:2" x14ac:dyDescent="0.25">
      <c r="A983" s="184"/>
      <c r="B983" s="184"/>
    </row>
    <row r="984" spans="1:2" x14ac:dyDescent="0.25">
      <c r="A984" s="184"/>
      <c r="B984" s="184"/>
    </row>
    <row r="985" spans="1:2" x14ac:dyDescent="0.25">
      <c r="A985" s="184"/>
      <c r="B985" s="184"/>
    </row>
    <row r="986" spans="1:2" x14ac:dyDescent="0.25">
      <c r="A986" s="184"/>
      <c r="B986" s="184"/>
    </row>
    <row r="987" spans="1:2" x14ac:dyDescent="0.25">
      <c r="A987" s="184"/>
      <c r="B987" s="184"/>
    </row>
    <row r="988" spans="1:2" x14ac:dyDescent="0.25">
      <c r="A988" s="184"/>
      <c r="B988" s="184"/>
    </row>
    <row r="989" spans="1:2" x14ac:dyDescent="0.25">
      <c r="A989" s="184"/>
      <c r="B989" s="184"/>
    </row>
    <row r="990" spans="1:2" x14ac:dyDescent="0.25">
      <c r="A990" s="184"/>
      <c r="B990" s="184"/>
    </row>
    <row r="991" spans="1:2" x14ac:dyDescent="0.25">
      <c r="A991" s="184"/>
      <c r="B991" s="184"/>
    </row>
    <row r="992" spans="1:2" x14ac:dyDescent="0.25">
      <c r="A992" s="184"/>
      <c r="B992" s="184"/>
    </row>
    <row r="993" spans="1:2" x14ac:dyDescent="0.25">
      <c r="A993" s="184"/>
      <c r="B993" s="184"/>
    </row>
    <row r="994" spans="1:2" x14ac:dyDescent="0.25">
      <c r="A994" s="184"/>
      <c r="B994" s="184"/>
    </row>
    <row r="995" spans="1:2" x14ac:dyDescent="0.25">
      <c r="A995" s="184"/>
      <c r="B995" s="184"/>
    </row>
    <row r="996" spans="1:2" x14ac:dyDescent="0.25">
      <c r="A996" s="184"/>
      <c r="B996" s="184"/>
    </row>
    <row r="997" spans="1:2" x14ac:dyDescent="0.25">
      <c r="A997" s="184"/>
      <c r="B997" s="184"/>
    </row>
    <row r="998" spans="1:2" x14ac:dyDescent="0.25">
      <c r="A998" s="184"/>
      <c r="B998" s="184"/>
    </row>
    <row r="999" spans="1:2" x14ac:dyDescent="0.25">
      <c r="A999" s="184"/>
      <c r="B999" s="184"/>
    </row>
    <row r="1000" spans="1:2" x14ac:dyDescent="0.25">
      <c r="A1000" s="184"/>
      <c r="B1000" s="184"/>
    </row>
    <row r="1001" spans="1:2" x14ac:dyDescent="0.25">
      <c r="A1001" s="184"/>
      <c r="B1001" s="184"/>
    </row>
    <row r="1002" spans="1:2" x14ac:dyDescent="0.25">
      <c r="A1002" s="184"/>
      <c r="B1002" s="184"/>
    </row>
    <row r="1003" spans="1:2" x14ac:dyDescent="0.25">
      <c r="A1003" s="184"/>
      <c r="B1003" s="184"/>
    </row>
    <row r="1004" spans="1:2" x14ac:dyDescent="0.25">
      <c r="A1004" s="184"/>
      <c r="B1004" s="184"/>
    </row>
    <row r="1005" spans="1:2" x14ac:dyDescent="0.25">
      <c r="A1005" s="184"/>
      <c r="B1005" s="184"/>
    </row>
    <row r="1006" spans="1:2" x14ac:dyDescent="0.25">
      <c r="A1006" s="184"/>
      <c r="B1006" s="184"/>
    </row>
    <row r="1007" spans="1:2" x14ac:dyDescent="0.25">
      <c r="A1007" s="184"/>
      <c r="B1007" s="184"/>
    </row>
    <row r="1008" spans="1:2" x14ac:dyDescent="0.25">
      <c r="A1008" s="184"/>
      <c r="B1008" s="184"/>
    </row>
    <row r="1009" spans="1:2" x14ac:dyDescent="0.25">
      <c r="A1009" s="184"/>
      <c r="B1009" s="184"/>
    </row>
    <row r="1010" spans="1:2" x14ac:dyDescent="0.25">
      <c r="A1010" s="184"/>
      <c r="B1010" s="184"/>
    </row>
    <row r="1011" spans="1:2" x14ac:dyDescent="0.25">
      <c r="A1011" s="184"/>
      <c r="B1011" s="184"/>
    </row>
    <row r="1012" spans="1:2" x14ac:dyDescent="0.25">
      <c r="A1012" s="184"/>
      <c r="B1012" s="184"/>
    </row>
    <row r="1013" spans="1:2" x14ac:dyDescent="0.25">
      <c r="A1013" s="184"/>
      <c r="B1013" s="184"/>
    </row>
    <row r="1014" spans="1:2" x14ac:dyDescent="0.25">
      <c r="A1014" s="184"/>
      <c r="B1014" s="184"/>
    </row>
    <row r="1015" spans="1:2" x14ac:dyDescent="0.25">
      <c r="A1015" s="184"/>
      <c r="B1015" s="184"/>
    </row>
    <row r="1016" spans="1:2" x14ac:dyDescent="0.25">
      <c r="A1016" s="184"/>
      <c r="B1016" s="184"/>
    </row>
    <row r="1017" spans="1:2" x14ac:dyDescent="0.25">
      <c r="A1017" s="184"/>
      <c r="B1017" s="184"/>
    </row>
    <row r="1018" spans="1:2" x14ac:dyDescent="0.25">
      <c r="A1018" s="184"/>
      <c r="B1018" s="184"/>
    </row>
    <row r="1019" spans="1:2" x14ac:dyDescent="0.25">
      <c r="A1019" s="184"/>
      <c r="B1019" s="184"/>
    </row>
    <row r="1020" spans="1:2" x14ac:dyDescent="0.25">
      <c r="A1020" s="184"/>
      <c r="B1020" s="184"/>
    </row>
    <row r="1021" spans="1:2" x14ac:dyDescent="0.25">
      <c r="A1021" s="184"/>
      <c r="B1021" s="184"/>
    </row>
    <row r="1022" spans="1:2" x14ac:dyDescent="0.25">
      <c r="A1022" s="184"/>
      <c r="B1022" s="184"/>
    </row>
    <row r="1023" spans="1:2" x14ac:dyDescent="0.25">
      <c r="A1023" s="184"/>
      <c r="B1023" s="184"/>
    </row>
    <row r="1024" spans="1:2" x14ac:dyDescent="0.25">
      <c r="A1024" s="184"/>
      <c r="B1024" s="184"/>
    </row>
    <row r="1025" spans="1:2" x14ac:dyDescent="0.25">
      <c r="A1025" s="184"/>
      <c r="B1025" s="184"/>
    </row>
    <row r="1026" spans="1:2" x14ac:dyDescent="0.25">
      <c r="A1026" s="184"/>
      <c r="B1026" s="184"/>
    </row>
    <row r="1027" spans="1:2" x14ac:dyDescent="0.25">
      <c r="A1027" s="184"/>
      <c r="B1027" s="184"/>
    </row>
    <row r="1028" spans="1:2" x14ac:dyDescent="0.25">
      <c r="A1028" s="184"/>
      <c r="B1028" s="184"/>
    </row>
    <row r="1029" spans="1:2" x14ac:dyDescent="0.25">
      <c r="A1029" s="184"/>
      <c r="B1029" s="184"/>
    </row>
    <row r="1030" spans="1:2" x14ac:dyDescent="0.25">
      <c r="A1030" s="184"/>
      <c r="B1030" s="184"/>
    </row>
    <row r="1031" spans="1:2" x14ac:dyDescent="0.25">
      <c r="A1031" s="184"/>
      <c r="B1031" s="184"/>
    </row>
    <row r="1032" spans="1:2" x14ac:dyDescent="0.25">
      <c r="A1032" s="184"/>
      <c r="B1032" s="184"/>
    </row>
    <row r="1033" spans="1:2" x14ac:dyDescent="0.25">
      <c r="A1033" s="184"/>
      <c r="B1033" s="184"/>
    </row>
    <row r="1034" spans="1:2" x14ac:dyDescent="0.25">
      <c r="A1034" s="185"/>
      <c r="B1034" s="185"/>
    </row>
    <row r="1035" spans="1:2" x14ac:dyDescent="0.25">
      <c r="A1035" s="185"/>
      <c r="B1035" s="185"/>
    </row>
  </sheetData>
  <pageMargins left="0.70866141732283472" right="0.70866141732283472" top="0.74803149606299213" bottom="0.74803149606299213" header="0.31496062992125984" footer="0.31496062992125984"/>
  <pageSetup paperSize="8" scale="90" orientation="landscape"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N1533"/>
  <sheetViews>
    <sheetView topLeftCell="A1191" zoomScaleNormal="100" zoomScaleSheetLayoutView="75" workbookViewId="0">
      <selection activeCell="C1202" sqref="C1202"/>
    </sheetView>
  </sheetViews>
  <sheetFormatPr baseColWidth="10" defaultColWidth="11.44140625" defaultRowHeight="14.4" x14ac:dyDescent="0.3"/>
  <cols>
    <col min="1" max="1" width="7.5546875" style="50" customWidth="1"/>
    <col min="2" max="2" width="2.5546875" style="50" customWidth="1"/>
    <col min="3" max="4" width="11.6640625" style="50" bestFit="1" customWidth="1"/>
    <col min="5" max="5" width="13.44140625" style="50" bestFit="1" customWidth="1"/>
    <col min="6" max="6" width="9.88671875" style="50" customWidth="1"/>
    <col min="7" max="7" width="1.5546875" style="50" customWidth="1"/>
    <col min="8" max="9" width="11.6640625" style="50" bestFit="1" customWidth="1"/>
    <col min="10" max="10" width="13.44140625" style="50" bestFit="1" customWidth="1"/>
    <col min="11" max="11" width="9.33203125" style="50" customWidth="1"/>
    <col min="12" max="16384" width="11.44140625" style="50"/>
  </cols>
  <sheetData>
    <row r="1" spans="1:11" ht="16.2" thickBot="1" x14ac:dyDescent="0.35">
      <c r="A1" s="45" t="s">
        <v>215</v>
      </c>
      <c r="B1" s="46"/>
      <c r="C1" s="47" t="s">
        <v>216</v>
      </c>
      <c r="D1" s="48"/>
      <c r="E1" s="48"/>
      <c r="F1" s="48"/>
      <c r="G1" s="48"/>
      <c r="H1" s="48"/>
      <c r="I1" s="48"/>
      <c r="J1" s="48"/>
      <c r="K1" s="49"/>
    </row>
    <row r="2" spans="1:11" ht="15" thickBot="1" x14ac:dyDescent="0.35">
      <c r="A2" s="46"/>
      <c r="B2" s="46"/>
      <c r="C2" s="51"/>
      <c r="D2" s="51"/>
      <c r="E2" s="51"/>
      <c r="F2" s="51"/>
      <c r="G2" s="51"/>
      <c r="H2" s="51"/>
      <c r="I2" s="51"/>
      <c r="J2" s="51"/>
      <c r="K2" s="52"/>
    </row>
    <row r="3" spans="1:11" ht="16.2" thickBot="1" x14ac:dyDescent="0.35">
      <c r="A3" s="46"/>
      <c r="B3" s="46"/>
      <c r="C3" s="53" t="s">
        <v>37</v>
      </c>
      <c r="D3" s="54"/>
      <c r="E3" s="54"/>
      <c r="F3" s="55"/>
      <c r="G3" s="56"/>
      <c r="H3" s="57" t="s">
        <v>38</v>
      </c>
      <c r="I3" s="58"/>
      <c r="J3" s="58"/>
      <c r="K3" s="59"/>
    </row>
    <row r="4" spans="1:11" ht="15" thickBot="1" x14ac:dyDescent="0.35">
      <c r="A4" s="60" t="s">
        <v>217</v>
      </c>
      <c r="B4" s="61"/>
      <c r="C4" s="62" t="s">
        <v>5247</v>
      </c>
      <c r="D4" s="60" t="s">
        <v>5245</v>
      </c>
      <c r="E4" s="60" t="s">
        <v>218</v>
      </c>
      <c r="F4" s="60" t="s">
        <v>219</v>
      </c>
      <c r="G4" s="61"/>
      <c r="H4" s="62" t="s">
        <v>5246</v>
      </c>
      <c r="I4" s="62" t="s">
        <v>5244</v>
      </c>
      <c r="J4" s="60" t="s">
        <v>218</v>
      </c>
      <c r="K4" s="60" t="s">
        <v>219</v>
      </c>
    </row>
    <row r="5" spans="1:11" ht="15" thickBot="1" x14ac:dyDescent="0.35">
      <c r="A5" s="63"/>
      <c r="B5" s="51"/>
      <c r="C5" s="51"/>
      <c r="D5" s="51"/>
      <c r="E5" s="51"/>
      <c r="F5" s="51"/>
      <c r="G5" s="51"/>
      <c r="H5" s="51"/>
      <c r="I5" s="51"/>
      <c r="J5" s="51"/>
      <c r="K5" s="52"/>
    </row>
    <row r="6" spans="1:11" ht="16.2" thickBot="1" x14ac:dyDescent="0.35">
      <c r="A6" s="64" t="s">
        <v>6115</v>
      </c>
      <c r="B6" s="65"/>
      <c r="C6" s="66">
        <f>SUMIF(Ministres!F$14:F$1451,"1",Ministres!AX$14:AX$1451)</f>
        <v>9396</v>
      </c>
      <c r="D6" s="66">
        <f>SUMIF(Ministres!F$14:F$1451,"1",Ministres!AY$14:AY$1451)</f>
        <v>0</v>
      </c>
      <c r="E6" s="67">
        <f>D6-C6</f>
        <v>-9396</v>
      </c>
      <c r="F6" s="68">
        <f>E6/C6</f>
        <v>-1</v>
      </c>
      <c r="G6" s="69"/>
      <c r="H6" s="66">
        <f>SUMIF(Ministres!F$14:F$1451,"1",Ministres!BB$14:BB$1451)</f>
        <v>9357</v>
      </c>
      <c r="I6" s="66">
        <f>SUMIF(Ministres!F$14:F$1451,"1",Ministres!BC$14:BC$1451)</f>
        <v>0</v>
      </c>
      <c r="J6" s="67">
        <f>I6-H6</f>
        <v>-9357</v>
      </c>
      <c r="K6" s="68">
        <f>J6/H6</f>
        <v>-1</v>
      </c>
    </row>
    <row r="7" spans="1:11" x14ac:dyDescent="0.3">
      <c r="A7" s="56"/>
      <c r="B7" s="56"/>
      <c r="C7" s="56"/>
      <c r="D7" s="56"/>
      <c r="E7" s="56"/>
      <c r="F7" s="56"/>
      <c r="G7" s="56"/>
      <c r="H7" s="56"/>
      <c r="I7" s="56"/>
      <c r="J7" s="56"/>
      <c r="K7" s="56"/>
    </row>
    <row r="8" spans="1:11" ht="15" thickBot="1" x14ac:dyDescent="0.35">
      <c r="A8" s="70"/>
      <c r="B8" s="70"/>
      <c r="C8" s="70"/>
      <c r="D8" s="70"/>
      <c r="E8" s="70"/>
      <c r="F8" s="70"/>
      <c r="G8" s="70"/>
      <c r="H8" s="70"/>
      <c r="I8" s="70"/>
      <c r="J8" s="70"/>
      <c r="K8" s="70"/>
    </row>
    <row r="9" spans="1:11" ht="16.2" thickBot="1" x14ac:dyDescent="0.35">
      <c r="A9" s="45" t="s">
        <v>220</v>
      </c>
      <c r="B9" s="71"/>
      <c r="C9" s="47" t="s">
        <v>221</v>
      </c>
      <c r="D9" s="48"/>
      <c r="E9" s="48"/>
      <c r="F9" s="48"/>
      <c r="G9" s="48"/>
      <c r="H9" s="48"/>
      <c r="I9" s="48"/>
      <c r="J9" s="48"/>
      <c r="K9" s="49"/>
    </row>
    <row r="10" spans="1:11" ht="15" thickBot="1" x14ac:dyDescent="0.35">
      <c r="A10" s="63"/>
      <c r="B10" s="51"/>
      <c r="C10" s="51"/>
      <c r="D10" s="51"/>
      <c r="E10" s="51"/>
      <c r="F10" s="51"/>
      <c r="G10" s="51"/>
      <c r="H10" s="51"/>
      <c r="I10" s="51"/>
      <c r="J10" s="51"/>
      <c r="K10" s="52"/>
    </row>
    <row r="11" spans="1:11" ht="16.2" thickBot="1" x14ac:dyDescent="0.35">
      <c r="A11" s="63"/>
      <c r="B11" s="51"/>
      <c r="C11" s="53" t="s">
        <v>37</v>
      </c>
      <c r="D11" s="54"/>
      <c r="E11" s="54"/>
      <c r="F11" s="55"/>
      <c r="G11" s="56"/>
      <c r="H11" s="57" t="s">
        <v>38</v>
      </c>
      <c r="I11" s="58"/>
      <c r="J11" s="58"/>
      <c r="K11" s="59"/>
    </row>
    <row r="12" spans="1:11" ht="15" thickBot="1" x14ac:dyDescent="0.35">
      <c r="A12" s="60" t="s">
        <v>217</v>
      </c>
      <c r="B12" s="61"/>
      <c r="C12" s="62" t="s">
        <v>5247</v>
      </c>
      <c r="D12" s="60" t="s">
        <v>5245</v>
      </c>
      <c r="E12" s="60" t="s">
        <v>218</v>
      </c>
      <c r="F12" s="60" t="s">
        <v>219</v>
      </c>
      <c r="G12" s="61"/>
      <c r="H12" s="62" t="s">
        <v>5246</v>
      </c>
      <c r="I12" s="62" t="s">
        <v>5244</v>
      </c>
      <c r="J12" s="60" t="s">
        <v>218</v>
      </c>
      <c r="K12" s="60" t="s">
        <v>219</v>
      </c>
    </row>
    <row r="13" spans="1:11" ht="15" thickBot="1" x14ac:dyDescent="0.35">
      <c r="A13" s="63"/>
      <c r="B13" s="51"/>
      <c r="C13" s="51"/>
      <c r="D13" s="51"/>
      <c r="E13" s="51"/>
      <c r="F13" s="51"/>
      <c r="G13" s="51"/>
      <c r="H13" s="51"/>
      <c r="I13" s="51"/>
      <c r="J13" s="51"/>
      <c r="K13" s="52"/>
    </row>
    <row r="14" spans="1:11" ht="16.2" thickBot="1" x14ac:dyDescent="0.35">
      <c r="A14" s="64" t="s">
        <v>6115</v>
      </c>
      <c r="B14" s="65"/>
      <c r="C14" s="66">
        <f>SUMIF(Ministres!F$14:F$1451,"2",Ministres!AX$14:AX$1451)</f>
        <v>5401</v>
      </c>
      <c r="D14" s="66">
        <f>SUMIF(Ministres!F$14:F$1451,"2",Ministres!AY$14:AY$1451)</f>
        <v>0</v>
      </c>
      <c r="E14" s="67">
        <f>D14-C14</f>
        <v>-5401</v>
      </c>
      <c r="F14" s="68">
        <f>E14/C14</f>
        <v>-1</v>
      </c>
      <c r="G14" s="69"/>
      <c r="H14" s="66">
        <f>SUMIF(Ministres!F$14:F$1451,"2",Ministres!BB$14:BB$1451)</f>
        <v>5401</v>
      </c>
      <c r="I14" s="66">
        <f>SUMIF(Ministres!F$14:F$1451,"2",Ministres!BC$14:BC$1451)</f>
        <v>0</v>
      </c>
      <c r="J14" s="67">
        <f>I14-H14</f>
        <v>-5401</v>
      </c>
      <c r="K14" s="68">
        <f>J14/H14</f>
        <v>-1</v>
      </c>
    </row>
    <row r="15" spans="1:11" x14ac:dyDescent="0.3">
      <c r="A15" s="56"/>
      <c r="B15" s="56"/>
      <c r="C15" s="56"/>
      <c r="D15" s="56"/>
      <c r="E15" s="56"/>
      <c r="F15" s="56"/>
      <c r="G15" s="72"/>
      <c r="H15" s="56"/>
      <c r="I15" s="56"/>
      <c r="J15" s="56"/>
      <c r="K15" s="56"/>
    </row>
    <row r="16" spans="1:11" ht="15" thickBot="1" x14ac:dyDescent="0.35">
      <c r="A16" s="70"/>
      <c r="B16" s="70"/>
      <c r="C16" s="70"/>
      <c r="D16" s="70"/>
      <c r="E16" s="70"/>
      <c r="F16" s="70"/>
      <c r="G16" s="51"/>
      <c r="H16" s="70"/>
      <c r="I16" s="70"/>
      <c r="J16" s="70"/>
      <c r="K16" s="70"/>
    </row>
    <row r="17" spans="1:11" ht="16.2" thickBot="1" x14ac:dyDescent="0.35">
      <c r="A17" s="45" t="s">
        <v>222</v>
      </c>
      <c r="B17" s="71"/>
      <c r="C17" s="47" t="s">
        <v>223</v>
      </c>
      <c r="D17" s="48"/>
      <c r="E17" s="48"/>
      <c r="F17" s="48"/>
      <c r="G17" s="48"/>
      <c r="H17" s="48"/>
      <c r="I17" s="48"/>
      <c r="J17" s="48"/>
      <c r="K17" s="49"/>
    </row>
    <row r="18" spans="1:11" ht="15" thickBot="1" x14ac:dyDescent="0.35">
      <c r="A18" s="63"/>
      <c r="B18" s="51"/>
      <c r="C18" s="51"/>
      <c r="D18" s="51"/>
      <c r="E18" s="51"/>
      <c r="F18" s="51"/>
      <c r="G18" s="51"/>
      <c r="H18" s="51"/>
      <c r="I18" s="51"/>
      <c r="J18" s="51"/>
      <c r="K18" s="52"/>
    </row>
    <row r="19" spans="1:11" ht="16.2" thickBot="1" x14ac:dyDescent="0.35">
      <c r="A19" s="63"/>
      <c r="B19" s="51"/>
      <c r="C19" s="53" t="s">
        <v>37</v>
      </c>
      <c r="D19" s="54"/>
      <c r="E19" s="54"/>
      <c r="F19" s="55"/>
      <c r="G19" s="56"/>
      <c r="H19" s="57" t="s">
        <v>38</v>
      </c>
      <c r="I19" s="58"/>
      <c r="J19" s="58"/>
      <c r="K19" s="59"/>
    </row>
    <row r="20" spans="1:11" ht="15" thickBot="1" x14ac:dyDescent="0.35">
      <c r="A20" s="60" t="s">
        <v>217</v>
      </c>
      <c r="B20" s="61"/>
      <c r="C20" s="62" t="s">
        <v>5247</v>
      </c>
      <c r="D20" s="60" t="s">
        <v>5245</v>
      </c>
      <c r="E20" s="60" t="s">
        <v>218</v>
      </c>
      <c r="F20" s="60" t="s">
        <v>219</v>
      </c>
      <c r="G20" s="61"/>
      <c r="H20" s="62" t="s">
        <v>5246</v>
      </c>
      <c r="I20" s="62" t="s">
        <v>5244</v>
      </c>
      <c r="J20" s="60" t="s">
        <v>218</v>
      </c>
      <c r="K20" s="60" t="s">
        <v>219</v>
      </c>
    </row>
    <row r="21" spans="1:11" ht="15" thickBot="1" x14ac:dyDescent="0.35">
      <c r="A21" s="73"/>
      <c r="B21" s="74"/>
      <c r="C21" s="74"/>
      <c r="D21" s="74"/>
      <c r="E21" s="74"/>
      <c r="F21" s="74"/>
      <c r="G21" s="51"/>
      <c r="H21" s="74"/>
      <c r="I21" s="74"/>
      <c r="J21" s="74"/>
      <c r="K21" s="75"/>
    </row>
    <row r="22" spans="1:11" ht="16.2" thickBot="1" x14ac:dyDescent="0.35">
      <c r="A22" s="76" t="str">
        <f>A6</f>
        <v>NE</v>
      </c>
      <c r="B22" s="77"/>
      <c r="C22" s="66">
        <f>SUMIF(Ministres!F$14:F$1451,"3",Ministres!AX$14:AX$1451)</f>
        <v>0</v>
      </c>
      <c r="D22" s="66">
        <f>SUMIF(Ministres!F$14:F$1451,"3",Ministres!AY$14:AY$1451)</f>
        <v>0</v>
      </c>
      <c r="E22" s="67">
        <f>D22-C22</f>
        <v>0</v>
      </c>
      <c r="F22" s="68" t="e">
        <f>E22/C22</f>
        <v>#DIV/0!</v>
      </c>
      <c r="G22" s="69"/>
      <c r="H22" s="66">
        <f>SUMIF(Ministres!F$14:F$1451,"3",Ministres!BB$14:BB$1451)</f>
        <v>0</v>
      </c>
      <c r="I22" s="66">
        <f>SUMIF(Ministres!F$14:F$1451,"3",Ministres!BC$14:BC$1451)</f>
        <v>0</v>
      </c>
      <c r="J22" s="67">
        <f>I22-H22</f>
        <v>0</v>
      </c>
      <c r="K22" s="68" t="e">
        <f>J22/H22</f>
        <v>#DIV/0!</v>
      </c>
    </row>
    <row r="23" spans="1:11" x14ac:dyDescent="0.3">
      <c r="A23" s="56"/>
      <c r="B23" s="56"/>
      <c r="C23" s="56"/>
      <c r="D23" s="56"/>
      <c r="E23" s="56"/>
      <c r="F23" s="56"/>
      <c r="G23" s="72"/>
      <c r="H23" s="56"/>
      <c r="I23" s="56"/>
      <c r="J23" s="56"/>
      <c r="K23" s="56"/>
    </row>
    <row r="24" spans="1:11" ht="15" thickBot="1" x14ac:dyDescent="0.35">
      <c r="A24" s="70"/>
      <c r="B24" s="70"/>
      <c r="C24" s="70"/>
      <c r="D24" s="70"/>
      <c r="E24" s="70"/>
      <c r="F24" s="70"/>
      <c r="G24" s="51"/>
      <c r="H24" s="70"/>
      <c r="I24" s="70"/>
      <c r="J24" s="70"/>
      <c r="K24" s="70"/>
    </row>
    <row r="25" spans="1:11" ht="16.2" thickBot="1" x14ac:dyDescent="0.35">
      <c r="A25" s="45" t="s">
        <v>224</v>
      </c>
      <c r="B25" s="77"/>
      <c r="C25" s="47" t="s">
        <v>225</v>
      </c>
      <c r="D25" s="48"/>
      <c r="E25" s="48"/>
      <c r="F25" s="48"/>
      <c r="G25" s="48"/>
      <c r="H25" s="48"/>
      <c r="I25" s="48"/>
      <c r="J25" s="48"/>
      <c r="K25" s="49"/>
    </row>
    <row r="26" spans="1:11" ht="15" thickBot="1" x14ac:dyDescent="0.35">
      <c r="A26" s="56"/>
      <c r="B26" s="56"/>
      <c r="C26" s="56"/>
      <c r="D26" s="56"/>
      <c r="E26" s="56"/>
      <c r="F26" s="56"/>
      <c r="G26" s="56"/>
      <c r="H26" s="56"/>
      <c r="I26" s="56"/>
      <c r="J26" s="56"/>
      <c r="K26" s="56"/>
    </row>
    <row r="27" spans="1:11" ht="16.2" thickBot="1" x14ac:dyDescent="0.35">
      <c r="A27" s="56"/>
      <c r="B27" s="56"/>
      <c r="C27" s="53" t="s">
        <v>37</v>
      </c>
      <c r="D27" s="54"/>
      <c r="E27" s="54"/>
      <c r="F27" s="55"/>
      <c r="G27" s="56"/>
      <c r="H27" s="57" t="s">
        <v>38</v>
      </c>
      <c r="I27" s="58"/>
      <c r="J27" s="58"/>
      <c r="K27" s="59"/>
    </row>
    <row r="28" spans="1:11" ht="15" thickBot="1" x14ac:dyDescent="0.35">
      <c r="A28" s="60" t="s">
        <v>217</v>
      </c>
      <c r="B28" s="61"/>
      <c r="C28" s="62" t="s">
        <v>5247</v>
      </c>
      <c r="D28" s="60" t="s">
        <v>5245</v>
      </c>
      <c r="E28" s="60" t="s">
        <v>218</v>
      </c>
      <c r="F28" s="60" t="s">
        <v>219</v>
      </c>
      <c r="G28" s="61"/>
      <c r="H28" s="62" t="s">
        <v>5246</v>
      </c>
      <c r="I28" s="62" t="s">
        <v>5244</v>
      </c>
      <c r="J28" s="60" t="s">
        <v>218</v>
      </c>
      <c r="K28" s="60" t="s">
        <v>219</v>
      </c>
    </row>
    <row r="29" spans="1:11" ht="15" thickBot="1" x14ac:dyDescent="0.35">
      <c r="A29" s="56"/>
      <c r="B29" s="56"/>
      <c r="C29" s="56"/>
      <c r="D29" s="56"/>
      <c r="E29" s="56"/>
      <c r="F29" s="56"/>
      <c r="G29" s="56"/>
      <c r="H29" s="56"/>
      <c r="I29" s="56"/>
      <c r="J29" s="56"/>
      <c r="K29" s="56"/>
    </row>
    <row r="30" spans="1:11" ht="16.2" thickBot="1" x14ac:dyDescent="0.35">
      <c r="A30" s="64" t="str">
        <f>A6</f>
        <v>NE</v>
      </c>
      <c r="B30" s="77"/>
      <c r="C30" s="66">
        <f>SUMIF(Ministres!F$14:F$1451,"4",Ministres!AX$14:AX$1451)</f>
        <v>0</v>
      </c>
      <c r="D30" s="66">
        <f>SUMIF(Ministres!F$14:F$1451,"4",Ministres!AY$14:AY$1451)</f>
        <v>0</v>
      </c>
      <c r="E30" s="67">
        <f>D30-C30</f>
        <v>0</v>
      </c>
      <c r="F30" s="68" t="e">
        <f>E30/C30</f>
        <v>#DIV/0!</v>
      </c>
      <c r="G30" s="69"/>
      <c r="H30" s="66">
        <f>SUMIF(Ministres!F$14:F$1451,"4",Ministres!BB$14:BB$1451)</f>
        <v>0</v>
      </c>
      <c r="I30" s="66">
        <f>SUMIF(Ministres!F$14:F$1451,"4",Ministres!BC$14:BC$1451)</f>
        <v>0</v>
      </c>
      <c r="J30" s="67">
        <f>I30-H30</f>
        <v>0</v>
      </c>
      <c r="K30" s="68" t="e">
        <f>J30/H30</f>
        <v>#DIV/0!</v>
      </c>
    </row>
    <row r="31" spans="1:11" x14ac:dyDescent="0.3">
      <c r="A31" s="56"/>
      <c r="B31" s="56"/>
      <c r="C31" s="56"/>
      <c r="D31" s="56"/>
      <c r="E31" s="56"/>
      <c r="F31" s="56"/>
      <c r="G31" s="72"/>
      <c r="H31" s="56"/>
      <c r="I31" s="56"/>
      <c r="J31" s="56"/>
      <c r="K31" s="56"/>
    </row>
    <row r="32" spans="1:11" ht="15" thickBot="1" x14ac:dyDescent="0.35">
      <c r="A32" s="70"/>
      <c r="B32" s="70"/>
      <c r="C32" s="70"/>
      <c r="D32" s="70"/>
      <c r="E32" s="70"/>
      <c r="F32" s="70"/>
      <c r="G32" s="51"/>
      <c r="H32" s="70"/>
      <c r="I32" s="70"/>
      <c r="J32" s="70"/>
      <c r="K32" s="70"/>
    </row>
    <row r="33" spans="1:14" ht="16.2" thickBot="1" x14ac:dyDescent="0.35">
      <c r="A33" s="45" t="s">
        <v>226</v>
      </c>
      <c r="B33" s="77"/>
      <c r="C33" s="47" t="s">
        <v>405</v>
      </c>
      <c r="D33" s="48"/>
      <c r="E33" s="48"/>
      <c r="F33" s="48"/>
      <c r="G33" s="48"/>
      <c r="H33" s="48"/>
      <c r="I33" s="48"/>
      <c r="J33" s="48"/>
      <c r="K33" s="49"/>
    </row>
    <row r="34" spans="1:14" ht="15" thickBot="1" x14ac:dyDescent="0.35">
      <c r="A34" s="56"/>
      <c r="B34" s="56"/>
      <c r="C34" s="56"/>
      <c r="D34" s="56"/>
      <c r="E34" s="56"/>
      <c r="F34" s="56"/>
      <c r="G34" s="56"/>
      <c r="H34" s="56"/>
      <c r="I34" s="56"/>
      <c r="J34" s="56"/>
      <c r="K34" s="56"/>
    </row>
    <row r="35" spans="1:14" ht="16.2" thickBot="1" x14ac:dyDescent="0.35">
      <c r="A35" s="56"/>
      <c r="B35" s="56"/>
      <c r="C35" s="53" t="s">
        <v>37</v>
      </c>
      <c r="D35" s="54"/>
      <c r="E35" s="54"/>
      <c r="F35" s="55"/>
      <c r="G35" s="56"/>
      <c r="H35" s="57" t="s">
        <v>38</v>
      </c>
      <c r="I35" s="58"/>
      <c r="J35" s="58"/>
      <c r="K35" s="59"/>
    </row>
    <row r="36" spans="1:14" ht="15" thickBot="1" x14ac:dyDescent="0.35">
      <c r="A36" s="60" t="s">
        <v>217</v>
      </c>
      <c r="B36" s="61"/>
      <c r="C36" s="62" t="s">
        <v>5247</v>
      </c>
      <c r="D36" s="60" t="s">
        <v>5245</v>
      </c>
      <c r="E36" s="60" t="s">
        <v>218</v>
      </c>
      <c r="F36" s="60" t="s">
        <v>219</v>
      </c>
      <c r="G36" s="61"/>
      <c r="H36" s="62" t="s">
        <v>5246</v>
      </c>
      <c r="I36" s="62" t="s">
        <v>5244</v>
      </c>
      <c r="J36" s="60" t="s">
        <v>218</v>
      </c>
      <c r="K36" s="60" t="s">
        <v>219</v>
      </c>
    </row>
    <row r="37" spans="1:14" ht="15" thickBot="1" x14ac:dyDescent="0.35">
      <c r="A37" s="56"/>
      <c r="B37" s="56"/>
      <c r="C37" s="56"/>
      <c r="D37" s="56"/>
      <c r="E37" s="56"/>
      <c r="F37" s="56"/>
      <c r="G37" s="56"/>
      <c r="H37" s="56"/>
      <c r="I37" s="56"/>
      <c r="J37" s="56"/>
      <c r="K37" s="56"/>
    </row>
    <row r="38" spans="1:14" ht="16.2" thickBot="1" x14ac:dyDescent="0.35">
      <c r="A38" s="64" t="str">
        <f>A22</f>
        <v>NE</v>
      </c>
      <c r="B38" s="77"/>
      <c r="C38" s="66">
        <f>SUMIF(Ministres!F$14:F$1451,"5",Ministres!AX$14:AX$1451)</f>
        <v>125530</v>
      </c>
      <c r="D38" s="66">
        <f>SUMIF(Ministres!F$14:F$1451,"5",Ministres!AY$14:AY$1451)</f>
        <v>0</v>
      </c>
      <c r="E38" s="67">
        <f>D38-C38</f>
        <v>-125530</v>
      </c>
      <c r="F38" s="68">
        <f>E38/C38</f>
        <v>-1</v>
      </c>
      <c r="G38" s="69"/>
      <c r="H38" s="66">
        <f>SUMIF(Ministres!F$14:F$1451,"5",Ministres!BB$14:BB$1451)</f>
        <v>126730</v>
      </c>
      <c r="I38" s="66">
        <f>SUMIF(Ministres!F$14:F$1451,"5",Ministres!BC$14:BC$1451)</f>
        <v>0</v>
      </c>
      <c r="J38" s="67">
        <f>I38-H38</f>
        <v>-126730</v>
      </c>
      <c r="K38" s="68">
        <f>J38/H38</f>
        <v>-1</v>
      </c>
      <c r="N38" s="78"/>
    </row>
    <row r="39" spans="1:14" x14ac:dyDescent="0.3">
      <c r="A39" s="70"/>
      <c r="B39" s="70"/>
      <c r="C39" s="70"/>
      <c r="D39" s="70"/>
      <c r="E39" s="70"/>
      <c r="F39" s="70"/>
      <c r="G39" s="51"/>
      <c r="H39" s="79"/>
      <c r="I39" s="70"/>
      <c r="J39" s="70"/>
      <c r="K39" s="70"/>
    </row>
    <row r="40" spans="1:14" ht="15" thickBot="1" x14ac:dyDescent="0.35">
      <c r="A40" s="56"/>
      <c r="B40" s="56"/>
      <c r="C40" s="56"/>
      <c r="D40" s="56"/>
      <c r="E40" s="56"/>
      <c r="F40" s="56"/>
      <c r="G40" s="56"/>
      <c r="H40" s="56"/>
      <c r="I40" s="56"/>
      <c r="J40" s="56"/>
      <c r="K40" s="56"/>
    </row>
    <row r="41" spans="1:14" ht="16.2" thickBot="1" x14ac:dyDescent="0.35">
      <c r="A41" s="45" t="s">
        <v>227</v>
      </c>
      <c r="B41" s="77"/>
      <c r="C41" s="47" t="s">
        <v>228</v>
      </c>
      <c r="D41" s="48"/>
      <c r="E41" s="48"/>
      <c r="F41" s="48"/>
      <c r="G41" s="48"/>
      <c r="H41" s="48"/>
      <c r="I41" s="48"/>
      <c r="J41" s="48"/>
      <c r="K41" s="49"/>
    </row>
    <row r="42" spans="1:14" ht="15" thickBot="1" x14ac:dyDescent="0.35">
      <c r="A42" s="56"/>
      <c r="B42" s="56"/>
      <c r="C42" s="56"/>
      <c r="D42" s="56"/>
      <c r="E42" s="56"/>
      <c r="F42" s="56"/>
      <c r="G42" s="56"/>
      <c r="H42" s="56"/>
      <c r="I42" s="56"/>
      <c r="J42" s="56"/>
      <c r="K42" s="56"/>
    </row>
    <row r="43" spans="1:14" ht="16.2" thickBot="1" x14ac:dyDescent="0.35">
      <c r="A43" s="56"/>
      <c r="B43" s="56"/>
      <c r="C43" s="53" t="s">
        <v>37</v>
      </c>
      <c r="D43" s="54"/>
      <c r="E43" s="54"/>
      <c r="F43" s="55"/>
      <c r="G43" s="56"/>
      <c r="H43" s="57" t="s">
        <v>38</v>
      </c>
      <c r="I43" s="58"/>
      <c r="J43" s="58"/>
      <c r="K43" s="59"/>
    </row>
    <row r="44" spans="1:14" ht="15" thickBot="1" x14ac:dyDescent="0.35">
      <c r="A44" s="60" t="s">
        <v>217</v>
      </c>
      <c r="B44" s="61"/>
      <c r="C44" s="62" t="s">
        <v>5247</v>
      </c>
      <c r="D44" s="60" t="s">
        <v>5245</v>
      </c>
      <c r="E44" s="60" t="s">
        <v>218</v>
      </c>
      <c r="F44" s="60" t="s">
        <v>219</v>
      </c>
      <c r="G44" s="61"/>
      <c r="H44" s="62" t="s">
        <v>5246</v>
      </c>
      <c r="I44" s="62" t="s">
        <v>5244</v>
      </c>
      <c r="J44" s="60" t="s">
        <v>218</v>
      </c>
      <c r="K44" s="60" t="s">
        <v>219</v>
      </c>
    </row>
    <row r="45" spans="1:14" ht="15" thickBot="1" x14ac:dyDescent="0.35">
      <c r="A45" s="56"/>
      <c r="B45" s="56"/>
      <c r="C45" s="56"/>
      <c r="D45" s="56"/>
      <c r="E45" s="56"/>
      <c r="F45" s="56"/>
      <c r="G45" s="56"/>
      <c r="H45" s="56"/>
      <c r="I45" s="56"/>
      <c r="J45" s="56"/>
      <c r="K45" s="56"/>
    </row>
    <row r="46" spans="1:14" ht="16.2" thickBot="1" x14ac:dyDescent="0.35">
      <c r="A46" s="64" t="str">
        <f>A30</f>
        <v>NE</v>
      </c>
      <c r="B46" s="77"/>
      <c r="C46" s="66">
        <f>SUMIF(Ministres!F$14:F$1451,"6",Ministres!AX$14:AX$1451)</f>
        <v>224791</v>
      </c>
      <c r="D46" s="66">
        <f>SUMIF(Ministres!F$14:F$1451,"6",Ministres!AY$14:AY$1451)</f>
        <v>0</v>
      </c>
      <c r="E46" s="67">
        <f>D46-C46</f>
        <v>-224791</v>
      </c>
      <c r="F46" s="68">
        <f>E46/C46</f>
        <v>-1</v>
      </c>
      <c r="G46" s="69"/>
      <c r="H46" s="66">
        <f>SUMIF(Ministres!F$14:F$1451,"6",Ministres!BB$14:BB$1451)</f>
        <v>57987</v>
      </c>
      <c r="I46" s="66">
        <f>SUMIF(Ministres!F$14:F$1451,"6",Ministres!BC$14:BC$1451)</f>
        <v>0</v>
      </c>
      <c r="J46" s="67">
        <f>I46-H46</f>
        <v>-57987</v>
      </c>
      <c r="K46" s="68">
        <f>J46/H46</f>
        <v>-1</v>
      </c>
      <c r="N46" s="78"/>
    </row>
    <row r="47" spans="1:14" x14ac:dyDescent="0.3">
      <c r="A47" s="56"/>
      <c r="B47" s="56"/>
      <c r="C47" s="56"/>
      <c r="D47" s="56"/>
      <c r="E47" s="56"/>
      <c r="F47" s="56"/>
      <c r="G47" s="51"/>
      <c r="H47" s="56"/>
      <c r="I47" s="56"/>
      <c r="J47" s="56"/>
      <c r="K47" s="56"/>
    </row>
    <row r="48" spans="1:14" ht="15" thickBot="1" x14ac:dyDescent="0.35">
      <c r="A48" s="56"/>
      <c r="B48" s="56"/>
      <c r="C48" s="56"/>
      <c r="D48" s="56"/>
      <c r="E48" s="56"/>
      <c r="F48" s="56"/>
      <c r="G48" s="56"/>
      <c r="H48" s="56"/>
      <c r="I48" s="56"/>
      <c r="J48" s="56"/>
      <c r="K48" s="56"/>
    </row>
    <row r="49" spans="1:11" ht="16.2" thickBot="1" x14ac:dyDescent="0.35">
      <c r="A49" s="45" t="s">
        <v>229</v>
      </c>
      <c r="B49" s="77"/>
      <c r="C49" s="47" t="s">
        <v>406</v>
      </c>
      <c r="D49" s="48"/>
      <c r="E49" s="48"/>
      <c r="F49" s="48"/>
      <c r="G49" s="48"/>
      <c r="H49" s="48"/>
      <c r="I49" s="48"/>
      <c r="J49" s="48"/>
      <c r="K49" s="49"/>
    </row>
    <row r="50" spans="1:11" ht="15" thickBot="1" x14ac:dyDescent="0.35">
      <c r="A50" s="56"/>
      <c r="B50" s="56"/>
      <c r="C50" s="56"/>
      <c r="D50" s="56"/>
      <c r="E50" s="56"/>
      <c r="F50" s="56"/>
      <c r="G50" s="56"/>
      <c r="H50" s="56"/>
      <c r="I50" s="56"/>
      <c r="J50" s="56"/>
      <c r="K50" s="56"/>
    </row>
    <row r="51" spans="1:11" ht="16.2" thickBot="1" x14ac:dyDescent="0.35">
      <c r="A51" s="56"/>
      <c r="B51" s="56"/>
      <c r="C51" s="53" t="s">
        <v>37</v>
      </c>
      <c r="D51" s="54"/>
      <c r="E51" s="54"/>
      <c r="F51" s="55"/>
      <c r="G51" s="56"/>
      <c r="H51" s="57" t="s">
        <v>38</v>
      </c>
      <c r="I51" s="58"/>
      <c r="J51" s="58"/>
      <c r="K51" s="59"/>
    </row>
    <row r="52" spans="1:11" ht="15" thickBot="1" x14ac:dyDescent="0.35">
      <c r="A52" s="60" t="s">
        <v>217</v>
      </c>
      <c r="B52" s="61"/>
      <c r="C52" s="62" t="s">
        <v>5247</v>
      </c>
      <c r="D52" s="60" t="s">
        <v>5245</v>
      </c>
      <c r="E52" s="60" t="s">
        <v>218</v>
      </c>
      <c r="F52" s="60" t="s">
        <v>219</v>
      </c>
      <c r="G52" s="61"/>
      <c r="H52" s="62" t="s">
        <v>5246</v>
      </c>
      <c r="I52" s="62" t="s">
        <v>5244</v>
      </c>
      <c r="J52" s="60" t="s">
        <v>218</v>
      </c>
      <c r="K52" s="60" t="s">
        <v>219</v>
      </c>
    </row>
    <row r="53" spans="1:11" ht="15" thickBot="1" x14ac:dyDescent="0.35">
      <c r="A53" s="56"/>
      <c r="B53" s="56"/>
      <c r="C53" s="56"/>
      <c r="D53" s="56"/>
      <c r="E53" s="56"/>
      <c r="F53" s="56"/>
      <c r="G53" s="56"/>
      <c r="H53" s="56"/>
      <c r="I53" s="56"/>
      <c r="J53" s="56"/>
      <c r="K53" s="56"/>
    </row>
    <row r="54" spans="1:11" ht="16.2" thickBot="1" x14ac:dyDescent="0.35">
      <c r="A54" s="64" t="str">
        <f>A46</f>
        <v>NE</v>
      </c>
      <c r="B54" s="77"/>
      <c r="C54" s="66">
        <f>SUMIF(Ministres!F$14:F$1451,"7",Ministres!AX$14:AX$1451)</f>
        <v>0</v>
      </c>
      <c r="D54" s="66">
        <f>SUMIF(Ministres!F$14:F$1451,"7",Ministres!AY$14:AY$1451)</f>
        <v>0</v>
      </c>
      <c r="E54" s="67">
        <f>D54-C54</f>
        <v>0</v>
      </c>
      <c r="F54" s="68" t="e">
        <f>E54/C54</f>
        <v>#DIV/0!</v>
      </c>
      <c r="G54" s="69"/>
      <c r="H54" s="66">
        <f>SUMIF(Ministres!F$14:F$1451,"7",Ministres!BB$14:BB$1451)</f>
        <v>0</v>
      </c>
      <c r="I54" s="66">
        <f>SUMIF(Ministres!F$14:F$1451,"7",Ministres!BC$14:BC$1451)</f>
        <v>0</v>
      </c>
      <c r="J54" s="67">
        <f>I54-H54</f>
        <v>0</v>
      </c>
      <c r="K54" s="68" t="e">
        <f>J54/H54</f>
        <v>#DIV/0!</v>
      </c>
    </row>
    <row r="55" spans="1:11" x14ac:dyDescent="0.3">
      <c r="A55" s="56"/>
      <c r="B55" s="56"/>
      <c r="C55" s="56"/>
      <c r="D55" s="56"/>
      <c r="E55" s="56"/>
      <c r="F55" s="56"/>
      <c r="G55" s="72"/>
      <c r="H55" s="56"/>
      <c r="I55" s="56"/>
      <c r="J55" s="56"/>
      <c r="K55" s="56"/>
    </row>
    <row r="56" spans="1:11" ht="15" thickBot="1" x14ac:dyDescent="0.35">
      <c r="A56" s="70"/>
      <c r="B56" s="70"/>
      <c r="C56" s="70"/>
      <c r="D56" s="70"/>
      <c r="E56" s="70"/>
      <c r="F56" s="70"/>
      <c r="G56" s="51"/>
      <c r="H56" s="70"/>
      <c r="I56" s="70"/>
      <c r="J56" s="70"/>
      <c r="K56" s="70"/>
    </row>
    <row r="57" spans="1:11" ht="16.2" thickBot="1" x14ac:dyDescent="0.35">
      <c r="A57" s="45" t="s">
        <v>230</v>
      </c>
      <c r="B57" s="77"/>
      <c r="C57" s="47" t="s">
        <v>313</v>
      </c>
      <c r="D57" s="48"/>
      <c r="E57" s="48"/>
      <c r="F57" s="48"/>
      <c r="G57" s="48"/>
      <c r="H57" s="48"/>
      <c r="I57" s="48"/>
      <c r="J57" s="48"/>
      <c r="K57" s="49"/>
    </row>
    <row r="58" spans="1:11" ht="15" thickBot="1" x14ac:dyDescent="0.35">
      <c r="A58" s="56"/>
      <c r="B58" s="56"/>
      <c r="C58" s="56"/>
      <c r="D58" s="56"/>
      <c r="E58" s="56"/>
      <c r="F58" s="56"/>
      <c r="G58" s="56"/>
      <c r="H58" s="56"/>
      <c r="I58" s="56"/>
      <c r="J58" s="56"/>
      <c r="K58" s="56"/>
    </row>
    <row r="59" spans="1:11" ht="16.2" thickBot="1" x14ac:dyDescent="0.35">
      <c r="A59" s="56"/>
      <c r="B59" s="56"/>
      <c r="C59" s="53" t="s">
        <v>37</v>
      </c>
      <c r="D59" s="54"/>
      <c r="E59" s="54"/>
      <c r="F59" s="55"/>
      <c r="G59" s="56"/>
      <c r="H59" s="57" t="s">
        <v>38</v>
      </c>
      <c r="I59" s="58"/>
      <c r="J59" s="58"/>
      <c r="K59" s="59"/>
    </row>
    <row r="60" spans="1:11" ht="15" thickBot="1" x14ac:dyDescent="0.35">
      <c r="A60" s="60" t="s">
        <v>217</v>
      </c>
      <c r="B60" s="61"/>
      <c r="C60" s="62" t="s">
        <v>5247</v>
      </c>
      <c r="D60" s="60" t="s">
        <v>5245</v>
      </c>
      <c r="E60" s="60" t="s">
        <v>218</v>
      </c>
      <c r="F60" s="60" t="s">
        <v>219</v>
      </c>
      <c r="G60" s="61"/>
      <c r="H60" s="62" t="s">
        <v>5246</v>
      </c>
      <c r="I60" s="62" t="s">
        <v>5244</v>
      </c>
      <c r="J60" s="60" t="s">
        <v>218</v>
      </c>
      <c r="K60" s="60" t="s">
        <v>219</v>
      </c>
    </row>
    <row r="61" spans="1:11" ht="15" thickBot="1" x14ac:dyDescent="0.35">
      <c r="A61" s="56"/>
      <c r="B61" s="56"/>
      <c r="C61" s="56"/>
      <c r="D61" s="56"/>
      <c r="E61" s="56"/>
      <c r="F61" s="56"/>
      <c r="G61" s="56"/>
      <c r="H61" s="56"/>
      <c r="I61" s="56"/>
      <c r="J61" s="56"/>
      <c r="K61" s="56"/>
    </row>
    <row r="62" spans="1:11" ht="16.2" thickBot="1" x14ac:dyDescent="0.35">
      <c r="A62" s="64" t="str">
        <f>A54</f>
        <v>NE</v>
      </c>
      <c r="B62" s="77"/>
      <c r="C62" s="66">
        <f>SUMIF(Ministres!F$14:F$1451,"8",Ministres!AX$14:AX$1451)</f>
        <v>0</v>
      </c>
      <c r="D62" s="66">
        <f>SUMIF(Ministres!F$14:F$1451,"8",Ministres!AY$14:AY$1451)</f>
        <v>0</v>
      </c>
      <c r="E62" s="67">
        <f>D62-C62</f>
        <v>0</v>
      </c>
      <c r="F62" s="68" t="e">
        <f>E62/C62</f>
        <v>#DIV/0!</v>
      </c>
      <c r="G62" s="69"/>
      <c r="H62" s="66">
        <f>SUMIF(Ministres!F$14:F$1451,"8",Ministres!BB$14:BB$1451)</f>
        <v>0</v>
      </c>
      <c r="I62" s="66">
        <f>SUMIF(Ministres!F$14:F$1451,"8",Ministres!BC$14:BC$1451)</f>
        <v>0</v>
      </c>
      <c r="J62" s="67">
        <f>I62-H62</f>
        <v>0</v>
      </c>
      <c r="K62" s="68" t="e">
        <f>J62/H62</f>
        <v>#DIV/0!</v>
      </c>
    </row>
    <row r="63" spans="1:11" x14ac:dyDescent="0.3">
      <c r="A63" s="56"/>
      <c r="B63" s="56"/>
      <c r="C63" s="56"/>
      <c r="D63" s="56"/>
      <c r="E63" s="56"/>
      <c r="F63" s="56"/>
      <c r="G63" s="72"/>
      <c r="H63" s="56"/>
      <c r="I63" s="56"/>
      <c r="J63" s="56"/>
      <c r="K63" s="56"/>
    </row>
    <row r="64" spans="1:11" ht="15" thickBot="1" x14ac:dyDescent="0.35">
      <c r="A64" s="70"/>
      <c r="B64" s="70"/>
      <c r="C64" s="70"/>
      <c r="D64" s="70"/>
      <c r="E64" s="70"/>
      <c r="F64" s="70"/>
      <c r="G64" s="51"/>
      <c r="H64" s="70"/>
      <c r="I64" s="70"/>
      <c r="J64" s="70"/>
      <c r="K64" s="70"/>
    </row>
    <row r="65" spans="1:11" ht="16.2" thickBot="1" x14ac:dyDescent="0.35">
      <c r="A65" s="45" t="s">
        <v>231</v>
      </c>
      <c r="B65" s="77"/>
      <c r="C65" s="47" t="s">
        <v>232</v>
      </c>
      <c r="D65" s="48"/>
      <c r="E65" s="48"/>
      <c r="F65" s="48"/>
      <c r="G65" s="48"/>
      <c r="H65" s="48"/>
      <c r="I65" s="48"/>
      <c r="J65" s="48"/>
      <c r="K65" s="49"/>
    </row>
    <row r="66" spans="1:11" ht="15" thickBot="1" x14ac:dyDescent="0.35">
      <c r="A66" s="56"/>
      <c r="B66" s="56"/>
      <c r="C66" s="56"/>
      <c r="D66" s="56"/>
      <c r="E66" s="56"/>
      <c r="F66" s="56"/>
      <c r="G66" s="56"/>
      <c r="H66" s="56"/>
      <c r="I66" s="56"/>
      <c r="J66" s="56"/>
      <c r="K66" s="56"/>
    </row>
    <row r="67" spans="1:11" ht="16.2" thickBot="1" x14ac:dyDescent="0.35">
      <c r="A67" s="56"/>
      <c r="B67" s="56"/>
      <c r="C67" s="53" t="s">
        <v>37</v>
      </c>
      <c r="D67" s="54"/>
      <c r="E67" s="54"/>
      <c r="F67" s="55"/>
      <c r="G67" s="56"/>
      <c r="H67" s="57" t="s">
        <v>38</v>
      </c>
      <c r="I67" s="58"/>
      <c r="J67" s="58"/>
      <c r="K67" s="59"/>
    </row>
    <row r="68" spans="1:11" ht="15" thickBot="1" x14ac:dyDescent="0.35">
      <c r="A68" s="60" t="s">
        <v>217</v>
      </c>
      <c r="B68" s="61"/>
      <c r="C68" s="62" t="s">
        <v>5247</v>
      </c>
      <c r="D68" s="60" t="s">
        <v>5245</v>
      </c>
      <c r="E68" s="60" t="s">
        <v>218</v>
      </c>
      <c r="F68" s="60" t="s">
        <v>219</v>
      </c>
      <c r="G68" s="61"/>
      <c r="H68" s="62" t="s">
        <v>5246</v>
      </c>
      <c r="I68" s="62" t="s">
        <v>5244</v>
      </c>
      <c r="J68" s="60" t="s">
        <v>218</v>
      </c>
      <c r="K68" s="60" t="s">
        <v>219</v>
      </c>
    </row>
    <row r="69" spans="1:11" ht="15" thickBot="1" x14ac:dyDescent="0.35">
      <c r="A69" s="56"/>
      <c r="B69" s="56"/>
      <c r="C69" s="56"/>
      <c r="D69" s="56"/>
      <c r="E69" s="56"/>
      <c r="F69" s="56"/>
      <c r="G69" s="56"/>
      <c r="H69" s="56"/>
      <c r="I69" s="56"/>
      <c r="J69" s="56"/>
      <c r="K69" s="56"/>
    </row>
    <row r="70" spans="1:11" ht="16.2" thickBot="1" x14ac:dyDescent="0.35">
      <c r="A70" s="64" t="str">
        <f>A62</f>
        <v>NE</v>
      </c>
      <c r="B70" s="77"/>
      <c r="C70" s="66">
        <f>SUMIF(Ministres!F$14:F$1451,"9",Ministres!AX$14:AX$1451)</f>
        <v>2095774</v>
      </c>
      <c r="D70" s="66">
        <f>SUMIF(Ministres!F$14:F$1451,"9",Ministres!AY$14:AY$1451)</f>
        <v>0</v>
      </c>
      <c r="E70" s="67">
        <f>D70-C70</f>
        <v>-2095774</v>
      </c>
      <c r="F70" s="68">
        <f>E70/C70</f>
        <v>-1</v>
      </c>
      <c r="G70" s="69"/>
      <c r="H70" s="66">
        <f>SUMIF(Ministres!F$14:F$1451,"9",Ministres!BB$14:BB$1451)</f>
        <v>2095774</v>
      </c>
      <c r="I70" s="66">
        <f>SUMIF(Ministres!F$14:F$1451,"9",Ministres!BC$14:BC$1451)</f>
        <v>0</v>
      </c>
      <c r="J70" s="67">
        <f>I70-H70</f>
        <v>-2095774</v>
      </c>
      <c r="K70" s="68">
        <f>J70/H70</f>
        <v>-1</v>
      </c>
    </row>
    <row r="71" spans="1:11" x14ac:dyDescent="0.3">
      <c r="A71" s="56"/>
      <c r="B71" s="56"/>
      <c r="C71" s="56"/>
      <c r="D71" s="56"/>
      <c r="E71" s="56"/>
      <c r="F71" s="56"/>
      <c r="G71" s="51"/>
      <c r="H71" s="56"/>
      <c r="I71" s="56"/>
      <c r="J71" s="56"/>
      <c r="K71" s="56"/>
    </row>
    <row r="72" spans="1:11" ht="15" thickBot="1" x14ac:dyDescent="0.35">
      <c r="A72" s="70"/>
      <c r="B72" s="70"/>
      <c r="C72" s="70"/>
      <c r="D72" s="70"/>
      <c r="E72" s="70"/>
      <c r="F72" s="70"/>
      <c r="G72" s="51"/>
      <c r="H72" s="70"/>
      <c r="I72" s="70"/>
      <c r="J72" s="70"/>
      <c r="K72" s="70"/>
    </row>
    <row r="73" spans="1:11" ht="16.2" thickBot="1" x14ac:dyDescent="0.35">
      <c r="A73" s="45" t="s">
        <v>233</v>
      </c>
      <c r="B73" s="77"/>
      <c r="C73" s="47" t="s">
        <v>492</v>
      </c>
      <c r="D73" s="48"/>
      <c r="E73" s="48"/>
      <c r="F73" s="48"/>
      <c r="G73" s="48"/>
      <c r="H73" s="48"/>
      <c r="I73" s="48"/>
      <c r="J73" s="48"/>
      <c r="K73" s="49"/>
    </row>
    <row r="74" spans="1:11" ht="15" thickBot="1" x14ac:dyDescent="0.35">
      <c r="A74" s="56"/>
      <c r="B74" s="56"/>
      <c r="C74" s="56"/>
      <c r="D74" s="56"/>
      <c r="E74" s="56"/>
      <c r="F74" s="56"/>
      <c r="G74" s="56"/>
      <c r="H74" s="56"/>
      <c r="I74" s="56"/>
      <c r="J74" s="56"/>
      <c r="K74" s="56"/>
    </row>
    <row r="75" spans="1:11" ht="16.2" thickBot="1" x14ac:dyDescent="0.35">
      <c r="A75" s="56"/>
      <c r="B75" s="56"/>
      <c r="C75" s="53" t="s">
        <v>37</v>
      </c>
      <c r="D75" s="54"/>
      <c r="E75" s="54"/>
      <c r="F75" s="55"/>
      <c r="G75" s="56"/>
      <c r="H75" s="57" t="s">
        <v>38</v>
      </c>
      <c r="I75" s="58"/>
      <c r="J75" s="58"/>
      <c r="K75" s="59"/>
    </row>
    <row r="76" spans="1:11" ht="15" thickBot="1" x14ac:dyDescent="0.35">
      <c r="A76" s="60" t="s">
        <v>217</v>
      </c>
      <c r="B76" s="61"/>
      <c r="C76" s="62" t="s">
        <v>5247</v>
      </c>
      <c r="D76" s="60" t="s">
        <v>5245</v>
      </c>
      <c r="E76" s="60" t="s">
        <v>218</v>
      </c>
      <c r="F76" s="60" t="s">
        <v>219</v>
      </c>
      <c r="G76" s="61"/>
      <c r="H76" s="62" t="s">
        <v>5246</v>
      </c>
      <c r="I76" s="62" t="s">
        <v>5244</v>
      </c>
      <c r="J76" s="60" t="s">
        <v>218</v>
      </c>
      <c r="K76" s="60" t="s">
        <v>219</v>
      </c>
    </row>
    <row r="77" spans="1:11" ht="15" thickBot="1" x14ac:dyDescent="0.35">
      <c r="A77" s="56"/>
      <c r="B77" s="56"/>
      <c r="C77" s="56"/>
      <c r="D77" s="56"/>
      <c r="E77" s="56"/>
      <c r="F77" s="56"/>
      <c r="G77" s="56"/>
      <c r="H77" s="56"/>
      <c r="I77" s="56"/>
      <c r="J77" s="56"/>
      <c r="K77" s="56"/>
    </row>
    <row r="78" spans="1:11" ht="16.2" thickBot="1" x14ac:dyDescent="0.35">
      <c r="A78" s="64" t="str">
        <f>A70</f>
        <v>NE</v>
      </c>
      <c r="B78" s="77"/>
      <c r="C78" s="66">
        <f>SUMIF(Ministres!F$14:F$1451,"10",Ministres!AX$14:AX$1451)</f>
        <v>0</v>
      </c>
      <c r="D78" s="66">
        <f>SUMIF(Ministres!F$14:F$1451,"10",Ministres!AY$14:AY$1451)</f>
        <v>0</v>
      </c>
      <c r="E78" s="67">
        <f>D78-C78</f>
        <v>0</v>
      </c>
      <c r="F78" s="68" t="e">
        <f>E78/C78</f>
        <v>#DIV/0!</v>
      </c>
      <c r="G78" s="69"/>
      <c r="H78" s="66">
        <f>SUMIF(Ministres!F$14:F$1451,"10",Ministres!BB$14:BB$1451)</f>
        <v>2129</v>
      </c>
      <c r="I78" s="66">
        <f>SUMIF(Ministres!F$14:F$1451,"10",Ministres!BC$14:BC$1451)</f>
        <v>0</v>
      </c>
      <c r="J78" s="67">
        <f>I78-H78</f>
        <v>-2129</v>
      </c>
      <c r="K78" s="68">
        <f>J78/H78</f>
        <v>-1</v>
      </c>
    </row>
    <row r="79" spans="1:11" x14ac:dyDescent="0.3">
      <c r="A79" s="56"/>
      <c r="B79" s="56"/>
      <c r="C79" s="56"/>
      <c r="D79" s="56"/>
      <c r="E79" s="56"/>
      <c r="F79" s="56"/>
      <c r="G79" s="72"/>
      <c r="H79" s="56"/>
      <c r="I79" s="56"/>
      <c r="J79" s="56"/>
      <c r="K79" s="56"/>
    </row>
    <row r="80" spans="1:11" ht="15" thickBot="1" x14ac:dyDescent="0.35">
      <c r="A80" s="70"/>
      <c r="B80" s="70"/>
      <c r="C80" s="70"/>
      <c r="D80" s="70"/>
      <c r="E80" s="70"/>
      <c r="F80" s="70"/>
      <c r="G80" s="51"/>
      <c r="H80" s="70"/>
      <c r="I80" s="70"/>
      <c r="J80" s="70"/>
      <c r="K80" s="70"/>
    </row>
    <row r="81" spans="1:14" ht="16.2" thickBot="1" x14ac:dyDescent="0.35">
      <c r="A81" s="45" t="s">
        <v>234</v>
      </c>
      <c r="B81" s="77"/>
      <c r="C81" s="47" t="s">
        <v>6</v>
      </c>
      <c r="D81" s="48"/>
      <c r="E81" s="48"/>
      <c r="F81" s="48"/>
      <c r="G81" s="48"/>
      <c r="H81" s="48"/>
      <c r="I81" s="48"/>
      <c r="J81" s="48"/>
      <c r="K81" s="49"/>
    </row>
    <row r="82" spans="1:14" ht="15" thickBot="1" x14ac:dyDescent="0.35">
      <c r="A82" s="56"/>
      <c r="B82" s="56"/>
      <c r="C82" s="56"/>
      <c r="D82" s="56"/>
      <c r="E82" s="56"/>
      <c r="F82" s="56"/>
      <c r="G82" s="56"/>
      <c r="H82" s="56"/>
      <c r="I82" s="56"/>
      <c r="J82" s="56"/>
      <c r="K82" s="56"/>
    </row>
    <row r="83" spans="1:14" ht="16.2" thickBot="1" x14ac:dyDescent="0.35">
      <c r="A83" s="56"/>
      <c r="B83" s="56"/>
      <c r="C83" s="53" t="s">
        <v>37</v>
      </c>
      <c r="D83" s="54"/>
      <c r="E83" s="54"/>
      <c r="F83" s="55"/>
      <c r="G83" s="56"/>
      <c r="H83" s="57" t="s">
        <v>38</v>
      </c>
      <c r="I83" s="58"/>
      <c r="J83" s="58"/>
      <c r="K83" s="59"/>
    </row>
    <row r="84" spans="1:14" ht="15" thickBot="1" x14ac:dyDescent="0.35">
      <c r="A84" s="60" t="s">
        <v>217</v>
      </c>
      <c r="B84" s="61"/>
      <c r="C84" s="62" t="s">
        <v>5247</v>
      </c>
      <c r="D84" s="60" t="s">
        <v>5245</v>
      </c>
      <c r="E84" s="60" t="s">
        <v>218</v>
      </c>
      <c r="F84" s="60" t="s">
        <v>219</v>
      </c>
      <c r="G84" s="61"/>
      <c r="H84" s="62" t="s">
        <v>5246</v>
      </c>
      <c r="I84" s="62" t="s">
        <v>5244</v>
      </c>
      <c r="J84" s="60" t="s">
        <v>218</v>
      </c>
      <c r="K84" s="60" t="s">
        <v>219</v>
      </c>
    </row>
    <row r="85" spans="1:14" ht="15" thickBot="1" x14ac:dyDescent="0.35">
      <c r="A85" s="56"/>
      <c r="B85" s="56"/>
      <c r="C85" s="56"/>
      <c r="D85" s="56"/>
      <c r="E85" s="56"/>
      <c r="F85" s="56"/>
      <c r="G85" s="56"/>
      <c r="H85" s="56"/>
      <c r="I85" s="56"/>
      <c r="J85" s="56"/>
      <c r="K85" s="56"/>
    </row>
    <row r="86" spans="1:14" ht="16.2" thickBot="1" x14ac:dyDescent="0.35">
      <c r="A86" s="64" t="str">
        <f>A78</f>
        <v>NE</v>
      </c>
      <c r="B86" s="77"/>
      <c r="C86" s="66">
        <f>SUMIF(Ministres!F$14:F$1451,"11",Ministres!AX$14:AX$1451)</f>
        <v>0</v>
      </c>
      <c r="D86" s="66">
        <f>SUMIF(Ministres!F$14:F$1451,"11",Ministres!AY$14:AY$1451)</f>
        <v>0</v>
      </c>
      <c r="E86" s="67">
        <f>D86-C86</f>
        <v>0</v>
      </c>
      <c r="F86" s="68" t="e">
        <f>E86/C86</f>
        <v>#DIV/0!</v>
      </c>
      <c r="G86" s="69"/>
      <c r="H86" s="66">
        <f>SUMIF(Ministres!F$14:F$1451,"11",Ministres!BB$14:BB$1451)</f>
        <v>0</v>
      </c>
      <c r="I86" s="66">
        <f>SUMIF(Ministres!F$14:F$1451,"11",Ministres!BC$14:BC$1451)</f>
        <v>0</v>
      </c>
      <c r="J86" s="67">
        <f>I86-H86</f>
        <v>0</v>
      </c>
      <c r="K86" s="68" t="e">
        <f>J86/H86</f>
        <v>#DIV/0!</v>
      </c>
    </row>
    <row r="87" spans="1:14" x14ac:dyDescent="0.3">
      <c r="A87" s="56"/>
      <c r="B87" s="56"/>
      <c r="C87" s="56"/>
      <c r="D87" s="56"/>
      <c r="E87" s="56"/>
      <c r="F87" s="56"/>
      <c r="G87" s="72"/>
      <c r="H87" s="56"/>
      <c r="I87" s="56"/>
      <c r="J87" s="56"/>
      <c r="K87" s="56"/>
    </row>
    <row r="88" spans="1:14" ht="15" thickBot="1" x14ac:dyDescent="0.35">
      <c r="A88" s="70"/>
      <c r="B88" s="70"/>
      <c r="C88" s="70"/>
      <c r="D88" s="70"/>
      <c r="E88" s="70"/>
      <c r="F88" s="70"/>
      <c r="G88" s="51"/>
      <c r="H88" s="70"/>
      <c r="I88" s="70"/>
      <c r="J88" s="70"/>
      <c r="K88" s="70"/>
    </row>
    <row r="89" spans="1:14" ht="16.2" thickBot="1" x14ac:dyDescent="0.35">
      <c r="A89" s="45" t="s">
        <v>235</v>
      </c>
      <c r="B89" s="77"/>
      <c r="C89" s="47" t="s">
        <v>236</v>
      </c>
      <c r="D89" s="48"/>
      <c r="E89" s="48"/>
      <c r="F89" s="48"/>
      <c r="G89" s="48"/>
      <c r="H89" s="48"/>
      <c r="I89" s="48"/>
      <c r="J89" s="48"/>
      <c r="K89" s="49"/>
    </row>
    <row r="90" spans="1:14" ht="15" thickBot="1" x14ac:dyDescent="0.35">
      <c r="A90" s="56"/>
      <c r="B90" s="56"/>
      <c r="C90" s="56"/>
      <c r="D90" s="56"/>
      <c r="E90" s="56"/>
      <c r="F90" s="56"/>
      <c r="G90" s="56"/>
      <c r="H90" s="56"/>
      <c r="I90" s="56"/>
      <c r="J90" s="56"/>
      <c r="K90" s="56"/>
    </row>
    <row r="91" spans="1:14" ht="16.2" thickBot="1" x14ac:dyDescent="0.35">
      <c r="A91" s="56"/>
      <c r="B91" s="56"/>
      <c r="C91" s="53" t="s">
        <v>37</v>
      </c>
      <c r="D91" s="54"/>
      <c r="E91" s="54"/>
      <c r="F91" s="55"/>
      <c r="G91" s="56"/>
      <c r="H91" s="57" t="s">
        <v>38</v>
      </c>
      <c r="I91" s="58"/>
      <c r="J91" s="58"/>
      <c r="K91" s="59"/>
    </row>
    <row r="92" spans="1:14" ht="15" thickBot="1" x14ac:dyDescent="0.35">
      <c r="A92" s="60" t="s">
        <v>217</v>
      </c>
      <c r="B92" s="61"/>
      <c r="C92" s="62" t="s">
        <v>5247</v>
      </c>
      <c r="D92" s="60" t="s">
        <v>5245</v>
      </c>
      <c r="E92" s="60" t="s">
        <v>218</v>
      </c>
      <c r="F92" s="60" t="s">
        <v>219</v>
      </c>
      <c r="G92" s="61"/>
      <c r="H92" s="62" t="s">
        <v>5246</v>
      </c>
      <c r="I92" s="62" t="s">
        <v>5244</v>
      </c>
      <c r="J92" s="60" t="s">
        <v>218</v>
      </c>
      <c r="K92" s="60" t="s">
        <v>219</v>
      </c>
    </row>
    <row r="93" spans="1:14" ht="15" thickBot="1" x14ac:dyDescent="0.35">
      <c r="A93" s="56"/>
      <c r="B93" s="56"/>
      <c r="C93" s="56"/>
      <c r="D93" s="56"/>
      <c r="E93" s="56"/>
      <c r="F93" s="56"/>
      <c r="G93" s="56"/>
      <c r="H93" s="56"/>
      <c r="I93" s="56"/>
      <c r="J93" s="56"/>
      <c r="K93" s="56"/>
    </row>
    <row r="94" spans="1:14" ht="16.2" thickBot="1" x14ac:dyDescent="0.35">
      <c r="A94" s="64" t="str">
        <f>A86</f>
        <v>NE</v>
      </c>
      <c r="B94" s="77"/>
      <c r="C94" s="66">
        <f>SUMIF(Ministres!F$14:F$1451,"12",Ministres!AX$14:AX$1451)</f>
        <v>292866</v>
      </c>
      <c r="D94" s="66">
        <f>SUMIF(Ministres!F$14:F$1451,"12",Ministres!AY$14:AY$1451)</f>
        <v>0</v>
      </c>
      <c r="E94" s="67">
        <f>D94-C94</f>
        <v>-292866</v>
      </c>
      <c r="F94" s="68">
        <f>E94/C94</f>
        <v>-1</v>
      </c>
      <c r="G94" s="69"/>
      <c r="H94" s="66">
        <f>SUMIF(Ministres!F$14:F$1451,"12",Ministres!BB$14:BB$1451)</f>
        <v>248345</v>
      </c>
      <c r="I94" s="66">
        <f>SUMIF(Ministres!F$14:F$1451,"12",Ministres!BC$14:BC$1451)</f>
        <v>0</v>
      </c>
      <c r="J94" s="67">
        <f>I94-H94</f>
        <v>-248345</v>
      </c>
      <c r="K94" s="68">
        <f>J94/H94</f>
        <v>-1</v>
      </c>
      <c r="N94" s="78"/>
    </row>
    <row r="95" spans="1:14" x14ac:dyDescent="0.3">
      <c r="A95" s="56"/>
      <c r="B95" s="56"/>
      <c r="C95" s="56"/>
      <c r="D95" s="56"/>
      <c r="E95" s="56"/>
      <c r="F95" s="56"/>
      <c r="G95" s="72"/>
      <c r="H95" s="56"/>
      <c r="I95" s="56"/>
      <c r="J95" s="56"/>
      <c r="K95" s="56"/>
    </row>
    <row r="96" spans="1:14" ht="15" thickBot="1" x14ac:dyDescent="0.35">
      <c r="A96" s="70"/>
      <c r="B96" s="70"/>
      <c r="C96" s="70"/>
      <c r="D96" s="70"/>
      <c r="E96" s="70"/>
      <c r="F96" s="70"/>
      <c r="G96" s="51"/>
      <c r="H96" s="70"/>
      <c r="I96" s="70"/>
      <c r="J96" s="70"/>
      <c r="K96" s="70"/>
    </row>
    <row r="97" spans="1:11" ht="16.2" thickBot="1" x14ac:dyDescent="0.35">
      <c r="A97" s="45" t="s">
        <v>237</v>
      </c>
      <c r="B97" s="77"/>
      <c r="C97" s="47" t="s">
        <v>238</v>
      </c>
      <c r="D97" s="48"/>
      <c r="E97" s="48"/>
      <c r="F97" s="48"/>
      <c r="G97" s="48"/>
      <c r="H97" s="48"/>
      <c r="I97" s="48"/>
      <c r="J97" s="48"/>
      <c r="K97" s="49"/>
    </row>
    <row r="98" spans="1:11" ht="15" thickBot="1" x14ac:dyDescent="0.35">
      <c r="A98" s="56"/>
      <c r="B98" s="56"/>
      <c r="C98" s="56"/>
      <c r="D98" s="56"/>
      <c r="E98" s="56"/>
      <c r="F98" s="56"/>
      <c r="G98" s="56"/>
      <c r="H98" s="56"/>
      <c r="I98" s="56"/>
      <c r="J98" s="56"/>
      <c r="K98" s="56"/>
    </row>
    <row r="99" spans="1:11" ht="16.2" thickBot="1" x14ac:dyDescent="0.35">
      <c r="A99" s="56"/>
      <c r="B99" s="56"/>
      <c r="C99" s="53" t="s">
        <v>37</v>
      </c>
      <c r="D99" s="54"/>
      <c r="E99" s="54"/>
      <c r="F99" s="55"/>
      <c r="G99" s="56"/>
      <c r="H99" s="57" t="s">
        <v>38</v>
      </c>
      <c r="I99" s="58"/>
      <c r="J99" s="58"/>
      <c r="K99" s="59"/>
    </row>
    <row r="100" spans="1:11" ht="15" thickBot="1" x14ac:dyDescent="0.35">
      <c r="A100" s="60" t="s">
        <v>217</v>
      </c>
      <c r="B100" s="61"/>
      <c r="C100" s="62" t="s">
        <v>5247</v>
      </c>
      <c r="D100" s="60" t="s">
        <v>5245</v>
      </c>
      <c r="E100" s="60" t="s">
        <v>218</v>
      </c>
      <c r="F100" s="60" t="s">
        <v>219</v>
      </c>
      <c r="G100" s="61"/>
      <c r="H100" s="62" t="s">
        <v>5246</v>
      </c>
      <c r="I100" s="62" t="s">
        <v>5244</v>
      </c>
      <c r="J100" s="60" t="s">
        <v>218</v>
      </c>
      <c r="K100" s="60" t="s">
        <v>219</v>
      </c>
    </row>
    <row r="101" spans="1:11" ht="15" thickBot="1" x14ac:dyDescent="0.35">
      <c r="A101" s="56"/>
      <c r="B101" s="56"/>
      <c r="C101" s="56"/>
      <c r="D101" s="56"/>
      <c r="E101" s="56"/>
      <c r="F101" s="56"/>
      <c r="G101" s="56"/>
      <c r="H101" s="56"/>
      <c r="I101" s="56"/>
      <c r="J101" s="56"/>
      <c r="K101" s="56"/>
    </row>
    <row r="102" spans="1:11" ht="16.2" thickBot="1" x14ac:dyDescent="0.35">
      <c r="A102" s="64" t="str">
        <f>A94</f>
        <v>NE</v>
      </c>
      <c r="B102" s="77"/>
      <c r="C102" s="66">
        <f>SUMIF(Ministres!F$14:F$1451,"13",Ministres!AX$14:AX$1451)</f>
        <v>17278</v>
      </c>
      <c r="D102" s="66">
        <f>SUMIF(Ministres!F$14:F$1451,"13",Ministres!AY$14:AY$1451)</f>
        <v>0</v>
      </c>
      <c r="E102" s="67">
        <f>D102-C102</f>
        <v>-17278</v>
      </c>
      <c r="F102" s="68">
        <f>E102/C102</f>
        <v>-1</v>
      </c>
      <c r="G102" s="69"/>
      <c r="H102" s="66">
        <f>SUMIF(Ministres!F$14:F$1451,"13",Ministres!BB$14:BB$1451)</f>
        <v>16909</v>
      </c>
      <c r="I102" s="66">
        <f>SUMIF(Ministres!F$14:F$1451,"13",Ministres!BC$14:BC$1451)</f>
        <v>0</v>
      </c>
      <c r="J102" s="67">
        <f>I102-H102</f>
        <v>-16909</v>
      </c>
      <c r="K102" s="68">
        <f>J102/H102</f>
        <v>-1</v>
      </c>
    </row>
    <row r="103" spans="1:11" ht="15.6" x14ac:dyDescent="0.3">
      <c r="A103" s="80"/>
      <c r="B103" s="77"/>
      <c r="C103" s="81"/>
      <c r="D103" s="81"/>
      <c r="E103" s="82"/>
      <c r="F103" s="83"/>
      <c r="G103" s="84"/>
      <c r="H103" s="81"/>
      <c r="I103" s="81"/>
      <c r="J103" s="82"/>
      <c r="K103" s="83"/>
    </row>
    <row r="104" spans="1:11" ht="15" thickBot="1" x14ac:dyDescent="0.35">
      <c r="A104" s="70"/>
      <c r="B104" s="70"/>
      <c r="C104" s="70"/>
      <c r="D104" s="70"/>
      <c r="E104" s="70"/>
      <c r="F104" s="70"/>
      <c r="G104" s="51"/>
      <c r="H104" s="70"/>
      <c r="I104" s="70"/>
      <c r="J104" s="70"/>
      <c r="K104" s="70"/>
    </row>
    <row r="105" spans="1:11" ht="16.2" thickBot="1" x14ac:dyDescent="0.35">
      <c r="A105" s="45" t="s">
        <v>239</v>
      </c>
      <c r="B105" s="77"/>
      <c r="C105" s="47" t="s">
        <v>240</v>
      </c>
      <c r="D105" s="48"/>
      <c r="E105" s="48"/>
      <c r="F105" s="48"/>
      <c r="G105" s="48"/>
      <c r="H105" s="48"/>
      <c r="I105" s="48"/>
      <c r="J105" s="48"/>
      <c r="K105" s="49"/>
    </row>
    <row r="106" spans="1:11" ht="15" thickBot="1" x14ac:dyDescent="0.35">
      <c r="A106" s="56"/>
      <c r="B106" s="56"/>
      <c r="C106" s="56"/>
      <c r="D106" s="56"/>
      <c r="E106" s="56"/>
      <c r="F106" s="56"/>
      <c r="G106" s="56"/>
      <c r="H106" s="56"/>
      <c r="I106" s="56"/>
      <c r="J106" s="56"/>
      <c r="K106" s="56"/>
    </row>
    <row r="107" spans="1:11" ht="16.2" thickBot="1" x14ac:dyDescent="0.35">
      <c r="A107" s="56"/>
      <c r="B107" s="56"/>
      <c r="C107" s="53" t="s">
        <v>37</v>
      </c>
      <c r="D107" s="54"/>
      <c r="E107" s="54"/>
      <c r="F107" s="55"/>
      <c r="G107" s="56"/>
      <c r="H107" s="57" t="s">
        <v>38</v>
      </c>
      <c r="I107" s="58"/>
      <c r="J107" s="58"/>
      <c r="K107" s="59"/>
    </row>
    <row r="108" spans="1:11" ht="15" thickBot="1" x14ac:dyDescent="0.35">
      <c r="A108" s="60" t="s">
        <v>217</v>
      </c>
      <c r="B108" s="61"/>
      <c r="C108" s="62" t="s">
        <v>5247</v>
      </c>
      <c r="D108" s="60" t="s">
        <v>5245</v>
      </c>
      <c r="E108" s="60" t="s">
        <v>218</v>
      </c>
      <c r="F108" s="60" t="s">
        <v>219</v>
      </c>
      <c r="G108" s="61"/>
      <c r="H108" s="62" t="s">
        <v>5246</v>
      </c>
      <c r="I108" s="62" t="s">
        <v>5244</v>
      </c>
      <c r="J108" s="60" t="s">
        <v>218</v>
      </c>
      <c r="K108" s="60" t="s">
        <v>219</v>
      </c>
    </row>
    <row r="109" spans="1:11" ht="15" thickBot="1" x14ac:dyDescent="0.35">
      <c r="A109" s="56"/>
      <c r="B109" s="56"/>
      <c r="C109" s="56"/>
      <c r="D109" s="56"/>
      <c r="E109" s="56"/>
      <c r="F109" s="56"/>
      <c r="G109" s="56"/>
      <c r="H109" s="56"/>
      <c r="I109" s="56"/>
      <c r="J109" s="56"/>
      <c r="K109" s="56"/>
    </row>
    <row r="110" spans="1:11" ht="16.2" thickBot="1" x14ac:dyDescent="0.35">
      <c r="A110" s="64" t="s">
        <v>6115</v>
      </c>
      <c r="B110" s="77"/>
      <c r="C110" s="66">
        <f>SUMIF(Ministres!F$14:F$1451,"14",Ministres!AX$14:AX$1451)</f>
        <v>0</v>
      </c>
      <c r="D110" s="66">
        <f>SUMIF(Ministres!F$14:F$1451,"14",Ministres!AY$14:AY$1451)</f>
        <v>0</v>
      </c>
      <c r="E110" s="67">
        <f>D110-C110</f>
        <v>0</v>
      </c>
      <c r="F110" s="68" t="e">
        <f>E110/C110</f>
        <v>#DIV/0!</v>
      </c>
      <c r="G110" s="69"/>
      <c r="H110" s="66">
        <f>SUMIF(Ministres!F$14:F$1451,"14",Ministres!BB$14:BB$1451)</f>
        <v>0</v>
      </c>
      <c r="I110" s="66">
        <f>SUMIF(Ministres!F$14:F$1451,"14",Ministres!BC$14:BC$1451)</f>
        <v>0</v>
      </c>
      <c r="J110" s="67">
        <f>I110-H110</f>
        <v>0</v>
      </c>
      <c r="K110" s="68" t="e">
        <f>J110/H110</f>
        <v>#DIV/0!</v>
      </c>
    </row>
    <row r="111" spans="1:11" ht="15.6" x14ac:dyDescent="0.3">
      <c r="A111" s="80"/>
      <c r="B111" s="77"/>
      <c r="C111" s="81"/>
      <c r="D111" s="81"/>
      <c r="E111" s="82"/>
      <c r="F111" s="83"/>
      <c r="G111" s="84"/>
      <c r="H111" s="81"/>
      <c r="I111" s="81"/>
      <c r="J111" s="82"/>
      <c r="K111" s="83"/>
    </row>
    <row r="112" spans="1:11" ht="15" thickBot="1" x14ac:dyDescent="0.35">
      <c r="A112" s="70"/>
      <c r="B112" s="70"/>
      <c r="C112" s="70"/>
      <c r="D112" s="70"/>
      <c r="E112" s="70"/>
      <c r="F112" s="70"/>
      <c r="G112" s="51"/>
      <c r="H112" s="70"/>
      <c r="I112" s="70"/>
      <c r="J112" s="70"/>
      <c r="K112" s="70"/>
    </row>
    <row r="113" spans="1:11" ht="16.2" thickBot="1" x14ac:dyDescent="0.35">
      <c r="A113" s="45" t="s">
        <v>241</v>
      </c>
      <c r="B113" s="77"/>
      <c r="C113" s="47" t="s">
        <v>242</v>
      </c>
      <c r="D113" s="48"/>
      <c r="E113" s="48"/>
      <c r="F113" s="48"/>
      <c r="G113" s="48"/>
      <c r="H113" s="48"/>
      <c r="I113" s="48"/>
      <c r="J113" s="48"/>
      <c r="K113" s="49"/>
    </row>
    <row r="114" spans="1:11" ht="15" thickBot="1" x14ac:dyDescent="0.35">
      <c r="A114" s="56"/>
      <c r="B114" s="56"/>
      <c r="C114" s="56"/>
      <c r="D114" s="56"/>
      <c r="E114" s="56"/>
      <c r="F114" s="56"/>
      <c r="G114" s="56"/>
      <c r="H114" s="56"/>
      <c r="I114" s="56"/>
      <c r="J114" s="56"/>
      <c r="K114" s="56"/>
    </row>
    <row r="115" spans="1:11" ht="16.2" thickBot="1" x14ac:dyDescent="0.35">
      <c r="A115" s="56"/>
      <c r="B115" s="56"/>
      <c r="C115" s="53" t="s">
        <v>37</v>
      </c>
      <c r="D115" s="54"/>
      <c r="E115" s="54"/>
      <c r="F115" s="55"/>
      <c r="G115" s="56"/>
      <c r="H115" s="57" t="s">
        <v>38</v>
      </c>
      <c r="I115" s="58"/>
      <c r="J115" s="58"/>
      <c r="K115" s="59"/>
    </row>
    <row r="116" spans="1:11" ht="15" thickBot="1" x14ac:dyDescent="0.35">
      <c r="A116" s="60" t="s">
        <v>217</v>
      </c>
      <c r="B116" s="61"/>
      <c r="C116" s="62" t="s">
        <v>5247</v>
      </c>
      <c r="D116" s="60" t="s">
        <v>5245</v>
      </c>
      <c r="E116" s="60" t="s">
        <v>218</v>
      </c>
      <c r="F116" s="60" t="s">
        <v>219</v>
      </c>
      <c r="G116" s="61"/>
      <c r="H116" s="62" t="s">
        <v>5246</v>
      </c>
      <c r="I116" s="62" t="s">
        <v>5244</v>
      </c>
      <c r="J116" s="60" t="s">
        <v>218</v>
      </c>
      <c r="K116" s="60" t="s">
        <v>219</v>
      </c>
    </row>
    <row r="117" spans="1:11" ht="15" thickBot="1" x14ac:dyDescent="0.35">
      <c r="A117" s="56"/>
      <c r="B117" s="56"/>
      <c r="C117" s="56"/>
      <c r="D117" s="56"/>
      <c r="E117" s="56"/>
      <c r="F117" s="56"/>
      <c r="G117" s="56"/>
      <c r="H117" s="56"/>
      <c r="I117" s="56"/>
      <c r="J117" s="56"/>
      <c r="K117" s="56"/>
    </row>
    <row r="118" spans="1:11" ht="16.2" thickBot="1" x14ac:dyDescent="0.35">
      <c r="A118" s="64" t="s">
        <v>6115</v>
      </c>
      <c r="B118" s="77"/>
      <c r="C118" s="66">
        <f>SUMIF(Ministres!F$14:F$1451,"15",Ministres!AX$14:AX$1451)</f>
        <v>0</v>
      </c>
      <c r="D118" s="66">
        <f>SUMIF(Ministres!F$14:F$1451,"15",Ministres!AY$14:AY$1451)</f>
        <v>0</v>
      </c>
      <c r="E118" s="67">
        <f>D118-C118</f>
        <v>0</v>
      </c>
      <c r="F118" s="68" t="e">
        <f>E118/C118</f>
        <v>#DIV/0!</v>
      </c>
      <c r="G118" s="69"/>
      <c r="H118" s="66">
        <f>SUMIF(Ministres!F$14:F$1451,"15",Ministres!BB$14:BB$1451)</f>
        <v>0</v>
      </c>
      <c r="I118" s="66">
        <f>SUMIF(Ministres!F$14:F$1451,"15",Ministres!BC$14:BC$1451)</f>
        <v>0</v>
      </c>
      <c r="J118" s="67">
        <f>I118-H118</f>
        <v>0</v>
      </c>
      <c r="K118" s="68" t="e">
        <f>J118/H118</f>
        <v>#DIV/0!</v>
      </c>
    </row>
    <row r="119" spans="1:11" x14ac:dyDescent="0.3">
      <c r="A119" s="56"/>
      <c r="B119" s="56"/>
      <c r="C119" s="56"/>
      <c r="D119" s="56"/>
      <c r="E119" s="56"/>
      <c r="F119" s="56"/>
      <c r="G119" s="51"/>
      <c r="H119" s="56"/>
      <c r="I119" s="56"/>
      <c r="J119" s="56"/>
      <c r="K119" s="56"/>
    </row>
    <row r="120" spans="1:11" ht="15" thickBot="1" x14ac:dyDescent="0.35">
      <c r="A120" s="70"/>
      <c r="B120" s="70"/>
      <c r="C120" s="70"/>
      <c r="D120" s="70"/>
      <c r="E120" s="70"/>
      <c r="F120" s="70"/>
      <c r="G120" s="51"/>
      <c r="H120" s="70"/>
      <c r="I120" s="70"/>
      <c r="J120" s="70"/>
      <c r="K120" s="70"/>
    </row>
    <row r="121" spans="1:11" ht="16.2" thickBot="1" x14ac:dyDescent="0.35">
      <c r="A121" s="45" t="s">
        <v>280</v>
      </c>
      <c r="B121" s="77"/>
      <c r="C121" s="47" t="s">
        <v>307</v>
      </c>
      <c r="D121" s="48"/>
      <c r="E121" s="48"/>
      <c r="F121" s="48"/>
      <c r="G121" s="48"/>
      <c r="H121" s="48"/>
      <c r="I121" s="48"/>
      <c r="J121" s="48"/>
      <c r="K121" s="49"/>
    </row>
    <row r="122" spans="1:11" ht="15" thickBot="1" x14ac:dyDescent="0.35">
      <c r="A122" s="56"/>
      <c r="B122" s="56"/>
      <c r="C122" s="56"/>
      <c r="D122" s="56"/>
      <c r="E122" s="56"/>
      <c r="F122" s="56"/>
      <c r="G122" s="56"/>
      <c r="H122" s="56"/>
      <c r="I122" s="56"/>
      <c r="J122" s="56"/>
      <c r="K122" s="56"/>
    </row>
    <row r="123" spans="1:11" ht="16.2" thickBot="1" x14ac:dyDescent="0.35">
      <c r="A123" s="56"/>
      <c r="B123" s="56"/>
      <c r="C123" s="53" t="s">
        <v>37</v>
      </c>
      <c r="D123" s="54"/>
      <c r="E123" s="54"/>
      <c r="F123" s="55"/>
      <c r="G123" s="56"/>
      <c r="H123" s="57" t="s">
        <v>38</v>
      </c>
      <c r="I123" s="58"/>
      <c r="J123" s="58"/>
      <c r="K123" s="59"/>
    </row>
    <row r="124" spans="1:11" ht="15" thickBot="1" x14ac:dyDescent="0.35">
      <c r="A124" s="60" t="s">
        <v>217</v>
      </c>
      <c r="B124" s="61"/>
      <c r="C124" s="62" t="s">
        <v>5247</v>
      </c>
      <c r="D124" s="60" t="s">
        <v>5245</v>
      </c>
      <c r="E124" s="60" t="s">
        <v>218</v>
      </c>
      <c r="F124" s="60" t="s">
        <v>219</v>
      </c>
      <c r="G124" s="61"/>
      <c r="H124" s="62" t="s">
        <v>5246</v>
      </c>
      <c r="I124" s="62" t="s">
        <v>5244</v>
      </c>
      <c r="J124" s="60" t="s">
        <v>218</v>
      </c>
      <c r="K124" s="60" t="s">
        <v>219</v>
      </c>
    </row>
    <row r="125" spans="1:11" ht="15" thickBot="1" x14ac:dyDescent="0.35">
      <c r="A125" s="56"/>
      <c r="B125" s="56"/>
      <c r="C125" s="56"/>
      <c r="D125" s="56"/>
      <c r="E125" s="56"/>
      <c r="F125" s="56"/>
      <c r="G125" s="56"/>
      <c r="H125" s="56"/>
      <c r="I125" s="56"/>
      <c r="J125" s="56"/>
      <c r="K125" s="56"/>
    </row>
    <row r="126" spans="1:11" ht="16.2" thickBot="1" x14ac:dyDescent="0.35">
      <c r="A126" s="64" t="s">
        <v>6115</v>
      </c>
      <c r="B126" s="77"/>
      <c r="C126" s="66">
        <f>SUMIF(Ministres!F$14:F$1451,"16",Ministres!AX$14:AX$1451)</f>
        <v>2682</v>
      </c>
      <c r="D126" s="66">
        <f>SUMIF(Ministres!F$14:F$1451,"16",Ministres!AY$14:AY$1451)</f>
        <v>0</v>
      </c>
      <c r="E126" s="67">
        <f>D126-C126</f>
        <v>-2682</v>
      </c>
      <c r="F126" s="68">
        <f>E126/C126</f>
        <v>-1</v>
      </c>
      <c r="G126" s="69"/>
      <c r="H126" s="66">
        <f>SUMIF(Ministres!F$14:F$1451,"16",Ministres!BB$14:BB$1451)</f>
        <v>2648</v>
      </c>
      <c r="I126" s="66">
        <f>SUMIF(Ministres!F$14:F$1451,"16",Ministres!BC$14:BC$1451)</f>
        <v>0</v>
      </c>
      <c r="J126" s="67">
        <f>I126-H126</f>
        <v>-2648</v>
      </c>
      <c r="K126" s="68">
        <f>J126/H126</f>
        <v>-1</v>
      </c>
    </row>
    <row r="127" spans="1:11" x14ac:dyDescent="0.3">
      <c r="A127" s="56"/>
      <c r="B127" s="56"/>
      <c r="C127" s="56"/>
      <c r="D127" s="56"/>
      <c r="E127" s="56"/>
      <c r="F127" s="56"/>
      <c r="G127" s="51"/>
      <c r="H127" s="56"/>
      <c r="I127" s="56"/>
      <c r="J127" s="56"/>
      <c r="K127" s="56"/>
    </row>
    <row r="128" spans="1:11" ht="15" thickBot="1" x14ac:dyDescent="0.35">
      <c r="A128" s="70"/>
      <c r="B128" s="70"/>
      <c r="C128" s="70"/>
      <c r="D128" s="70"/>
      <c r="E128" s="70"/>
      <c r="F128" s="70"/>
      <c r="G128" s="70"/>
      <c r="H128" s="70"/>
      <c r="I128" s="70"/>
      <c r="J128" s="70"/>
      <c r="K128" s="70"/>
    </row>
    <row r="129" spans="1:11" ht="16.2" thickBot="1" x14ac:dyDescent="0.35">
      <c r="A129" s="45" t="s">
        <v>309</v>
      </c>
      <c r="B129" s="77"/>
      <c r="C129" s="47" t="s">
        <v>308</v>
      </c>
      <c r="D129" s="48"/>
      <c r="E129" s="48"/>
      <c r="F129" s="48"/>
      <c r="G129" s="48"/>
      <c r="H129" s="48"/>
      <c r="I129" s="48"/>
      <c r="J129" s="48"/>
      <c r="K129" s="49"/>
    </row>
    <row r="130" spans="1:11" ht="15" thickBot="1" x14ac:dyDescent="0.35">
      <c r="A130" s="56"/>
      <c r="B130" s="56"/>
      <c r="C130" s="56"/>
      <c r="D130" s="56"/>
      <c r="E130" s="56"/>
      <c r="F130" s="56"/>
      <c r="G130" s="56"/>
      <c r="H130" s="56"/>
      <c r="I130" s="56"/>
      <c r="J130" s="56"/>
      <c r="K130" s="56"/>
    </row>
    <row r="131" spans="1:11" ht="16.2" thickBot="1" x14ac:dyDescent="0.35">
      <c r="A131" s="56"/>
      <c r="B131" s="56"/>
      <c r="C131" s="53" t="s">
        <v>37</v>
      </c>
      <c r="D131" s="54"/>
      <c r="E131" s="54"/>
      <c r="F131" s="55"/>
      <c r="G131" s="56"/>
      <c r="H131" s="57" t="s">
        <v>38</v>
      </c>
      <c r="I131" s="58"/>
      <c r="J131" s="58"/>
      <c r="K131" s="59"/>
    </row>
    <row r="132" spans="1:11" ht="15" thickBot="1" x14ac:dyDescent="0.35">
      <c r="A132" s="60" t="s">
        <v>217</v>
      </c>
      <c r="B132" s="61"/>
      <c r="C132" s="62" t="s">
        <v>5247</v>
      </c>
      <c r="D132" s="60" t="s">
        <v>5245</v>
      </c>
      <c r="E132" s="60" t="s">
        <v>218</v>
      </c>
      <c r="F132" s="60" t="s">
        <v>219</v>
      </c>
      <c r="G132" s="61"/>
      <c r="H132" s="62" t="s">
        <v>5246</v>
      </c>
      <c r="I132" s="62" t="s">
        <v>5244</v>
      </c>
      <c r="J132" s="60" t="s">
        <v>218</v>
      </c>
      <c r="K132" s="60" t="s">
        <v>219</v>
      </c>
    </row>
    <row r="133" spans="1:11" ht="15" thickBot="1" x14ac:dyDescent="0.35">
      <c r="A133" s="56"/>
      <c r="B133" s="56"/>
      <c r="C133" s="56"/>
      <c r="D133" s="56"/>
      <c r="E133" s="56"/>
      <c r="F133" s="56"/>
      <c r="G133" s="56"/>
      <c r="H133" s="56"/>
      <c r="I133" s="56"/>
      <c r="J133" s="56"/>
      <c r="K133" s="56"/>
    </row>
    <row r="134" spans="1:11" ht="16.2" thickBot="1" x14ac:dyDescent="0.35">
      <c r="A134" s="64" t="s">
        <v>6115</v>
      </c>
      <c r="B134" s="77"/>
      <c r="C134" s="66">
        <f>SUMIF(Ministres!F$14:F$1451,"17",Ministres!AX$14:AX$1451)</f>
        <v>6750</v>
      </c>
      <c r="D134" s="66">
        <f>SUMIF(Ministres!F$14:F$1451,"17",Ministres!AY$14:AY$1451)</f>
        <v>0</v>
      </c>
      <c r="E134" s="67">
        <f>D134-C134</f>
        <v>-6750</v>
      </c>
      <c r="F134" s="68">
        <f>E134/C134</f>
        <v>-1</v>
      </c>
      <c r="G134" s="69"/>
      <c r="H134" s="66">
        <f>SUMIF(Ministres!F$14:F$1451,"17",Ministres!BB$14:BB$1451)</f>
        <v>4000</v>
      </c>
      <c r="I134" s="66">
        <f>SUMIF(Ministres!F$14:F$1451,"17",Ministres!BC$14:BC$1451)</f>
        <v>0</v>
      </c>
      <c r="J134" s="67">
        <f>I134-H134</f>
        <v>-4000</v>
      </c>
      <c r="K134" s="68">
        <f>J134/H134</f>
        <v>-1</v>
      </c>
    </row>
    <row r="135" spans="1:11" x14ac:dyDescent="0.3">
      <c r="A135" s="56"/>
      <c r="B135" s="56"/>
      <c r="C135" s="56"/>
      <c r="D135" s="56"/>
      <c r="E135" s="56"/>
      <c r="F135" s="56"/>
      <c r="G135" s="51"/>
      <c r="H135" s="56"/>
      <c r="I135" s="56"/>
      <c r="J135" s="56"/>
      <c r="K135" s="56"/>
    </row>
    <row r="136" spans="1:11" ht="15" thickBot="1" x14ac:dyDescent="0.35">
      <c r="A136" s="70"/>
      <c r="B136" s="70"/>
      <c r="C136" s="70"/>
      <c r="D136" s="70"/>
      <c r="E136" s="70"/>
      <c r="F136" s="70"/>
      <c r="G136" s="70"/>
      <c r="H136" s="70"/>
      <c r="I136" s="70"/>
      <c r="J136" s="70"/>
      <c r="K136" s="70"/>
    </row>
    <row r="137" spans="1:11" ht="16.2" thickBot="1" x14ac:dyDescent="0.35">
      <c r="A137" s="45" t="s">
        <v>491</v>
      </c>
      <c r="B137" s="77"/>
      <c r="C137" s="47" t="s">
        <v>3835</v>
      </c>
      <c r="D137" s="48"/>
      <c r="E137" s="48"/>
      <c r="F137" s="48"/>
      <c r="G137" s="48"/>
      <c r="H137" s="48"/>
      <c r="I137" s="48"/>
      <c r="J137" s="48"/>
      <c r="K137" s="49"/>
    </row>
    <row r="138" spans="1:11" ht="15" thickBot="1" x14ac:dyDescent="0.35">
      <c r="A138" s="56"/>
      <c r="B138" s="56"/>
      <c r="C138" s="56"/>
      <c r="D138" s="56"/>
      <c r="E138" s="56"/>
      <c r="F138" s="56"/>
      <c r="G138" s="56"/>
      <c r="H138" s="56"/>
      <c r="I138" s="56"/>
      <c r="J138" s="56"/>
      <c r="K138" s="56"/>
    </row>
    <row r="139" spans="1:11" ht="16.2" thickBot="1" x14ac:dyDescent="0.35">
      <c r="A139" s="56"/>
      <c r="B139" s="56"/>
      <c r="C139" s="53" t="s">
        <v>37</v>
      </c>
      <c r="D139" s="54"/>
      <c r="E139" s="54"/>
      <c r="F139" s="55"/>
      <c r="G139" s="56"/>
      <c r="H139" s="57" t="s">
        <v>38</v>
      </c>
      <c r="I139" s="58"/>
      <c r="J139" s="58"/>
      <c r="K139" s="59"/>
    </row>
    <row r="140" spans="1:11" ht="15" thickBot="1" x14ac:dyDescent="0.35">
      <c r="A140" s="60" t="s">
        <v>217</v>
      </c>
      <c r="B140" s="61"/>
      <c r="C140" s="62" t="s">
        <v>5247</v>
      </c>
      <c r="D140" s="60" t="s">
        <v>5245</v>
      </c>
      <c r="E140" s="60" t="s">
        <v>218</v>
      </c>
      <c r="F140" s="60" t="s">
        <v>219</v>
      </c>
      <c r="G140" s="61"/>
      <c r="H140" s="62" t="s">
        <v>5246</v>
      </c>
      <c r="I140" s="62" t="s">
        <v>5244</v>
      </c>
      <c r="J140" s="60" t="s">
        <v>218</v>
      </c>
      <c r="K140" s="60" t="s">
        <v>219</v>
      </c>
    </row>
    <row r="141" spans="1:11" ht="15" thickBot="1" x14ac:dyDescent="0.35">
      <c r="A141" s="56"/>
      <c r="B141" s="56"/>
      <c r="C141" s="56"/>
      <c r="D141" s="56"/>
      <c r="E141" s="56"/>
      <c r="F141" s="56"/>
      <c r="G141" s="56"/>
      <c r="H141" s="56"/>
      <c r="I141" s="56"/>
      <c r="J141" s="56"/>
      <c r="K141" s="56"/>
    </row>
    <row r="142" spans="1:11" ht="16.2" thickBot="1" x14ac:dyDescent="0.35">
      <c r="A142" s="64" t="s">
        <v>6115</v>
      </c>
      <c r="B142" s="77"/>
      <c r="C142" s="66">
        <f>SUMIF(Ministres!F$14:F$1451,"18",Ministres!AX$14:AX$1451)</f>
        <v>15000</v>
      </c>
      <c r="D142" s="66">
        <f>SUMIF(Ministres!F$14:F$1451,"18",Ministres!AY$14:AY$1451)</f>
        <v>0</v>
      </c>
      <c r="E142" s="67">
        <f>D142-C142</f>
        <v>-15000</v>
      </c>
      <c r="F142" s="68">
        <f>E142/C142</f>
        <v>-1</v>
      </c>
      <c r="G142" s="69"/>
      <c r="H142" s="66">
        <f>SUMIF(Ministres!F$14:F$1451,"18",Ministres!BB$14:BB$1451)</f>
        <v>15000</v>
      </c>
      <c r="I142" s="66">
        <f>SUMIF(Ministres!F$14:F$1451,"18",Ministres!BC$14:BC$1451)</f>
        <v>0</v>
      </c>
      <c r="J142" s="67">
        <f>I142-H142</f>
        <v>-15000</v>
      </c>
      <c r="K142" s="68">
        <f>J142/H142</f>
        <v>-1</v>
      </c>
    </row>
    <row r="143" spans="1:11" x14ac:dyDescent="0.3">
      <c r="A143" s="56"/>
      <c r="B143" s="56"/>
      <c r="C143" s="56"/>
      <c r="D143" s="56"/>
      <c r="E143" s="56"/>
      <c r="F143" s="56"/>
      <c r="G143" s="51"/>
      <c r="H143" s="56"/>
      <c r="I143" s="56"/>
      <c r="J143" s="56"/>
      <c r="K143" s="56"/>
    </row>
    <row r="144" spans="1:11" ht="15" thickBot="1" x14ac:dyDescent="0.35">
      <c r="A144" s="70"/>
      <c r="B144" s="70"/>
      <c r="C144" s="70"/>
      <c r="D144" s="70"/>
      <c r="E144" s="70"/>
      <c r="F144" s="70"/>
      <c r="G144" s="70"/>
      <c r="H144" s="70"/>
      <c r="I144" s="70"/>
      <c r="J144" s="70"/>
      <c r="K144" s="70"/>
    </row>
    <row r="145" spans="1:11" ht="16.2" thickBot="1" x14ac:dyDescent="0.35">
      <c r="A145" s="45" t="s">
        <v>3807</v>
      </c>
      <c r="B145" s="77"/>
      <c r="C145" s="47" t="s">
        <v>3836</v>
      </c>
      <c r="D145" s="48"/>
      <c r="E145" s="48"/>
      <c r="F145" s="48"/>
      <c r="G145" s="48"/>
      <c r="H145" s="48"/>
      <c r="I145" s="48"/>
      <c r="J145" s="48"/>
      <c r="K145" s="49"/>
    </row>
    <row r="146" spans="1:11" ht="15" thickBot="1" x14ac:dyDescent="0.35">
      <c r="A146" s="56"/>
      <c r="B146" s="56"/>
      <c r="C146" s="56"/>
      <c r="D146" s="56"/>
      <c r="E146" s="56"/>
      <c r="F146" s="56"/>
      <c r="G146" s="56"/>
      <c r="H146" s="56"/>
      <c r="I146" s="56"/>
      <c r="J146" s="56"/>
      <c r="K146" s="56"/>
    </row>
    <row r="147" spans="1:11" ht="16.2" thickBot="1" x14ac:dyDescent="0.35">
      <c r="A147" s="56"/>
      <c r="B147" s="56"/>
      <c r="C147" s="53" t="s">
        <v>37</v>
      </c>
      <c r="D147" s="54"/>
      <c r="E147" s="54"/>
      <c r="F147" s="55"/>
      <c r="G147" s="56"/>
      <c r="H147" s="57" t="s">
        <v>38</v>
      </c>
      <c r="I147" s="58"/>
      <c r="J147" s="58"/>
      <c r="K147" s="59"/>
    </row>
    <row r="148" spans="1:11" ht="15" thickBot="1" x14ac:dyDescent="0.35">
      <c r="A148" s="60" t="s">
        <v>217</v>
      </c>
      <c r="B148" s="61"/>
      <c r="C148" s="62" t="s">
        <v>5247</v>
      </c>
      <c r="D148" s="60" t="s">
        <v>5245</v>
      </c>
      <c r="E148" s="60" t="s">
        <v>218</v>
      </c>
      <c r="F148" s="60" t="s">
        <v>219</v>
      </c>
      <c r="G148" s="61"/>
      <c r="H148" s="62" t="s">
        <v>5246</v>
      </c>
      <c r="I148" s="62" t="s">
        <v>5244</v>
      </c>
      <c r="J148" s="60" t="s">
        <v>218</v>
      </c>
      <c r="K148" s="60" t="s">
        <v>219</v>
      </c>
    </row>
    <row r="149" spans="1:11" ht="15" thickBot="1" x14ac:dyDescent="0.35">
      <c r="A149" s="56"/>
      <c r="B149" s="56"/>
      <c r="C149" s="56"/>
      <c r="D149" s="56"/>
      <c r="E149" s="56"/>
      <c r="F149" s="56"/>
      <c r="G149" s="56"/>
      <c r="H149" s="56"/>
      <c r="I149" s="56"/>
      <c r="J149" s="56"/>
      <c r="K149" s="56"/>
    </row>
    <row r="150" spans="1:11" ht="16.2" thickBot="1" x14ac:dyDescent="0.35">
      <c r="A150" s="64" t="s">
        <v>6115</v>
      </c>
      <c r="B150" s="77"/>
      <c r="C150" s="66">
        <f>SUMIF(Ministres!F$14:F$1451,"19",Ministres!AX$14:AX$1451)</f>
        <v>572500</v>
      </c>
      <c r="D150" s="66">
        <f>SUMIF(Ministres!F$14:F$1451,"19",Ministres!AY$14:AY$1451)</f>
        <v>0</v>
      </c>
      <c r="E150" s="67">
        <f>D150-C150</f>
        <v>-572500</v>
      </c>
      <c r="F150" s="68">
        <f>E150/C150</f>
        <v>-1</v>
      </c>
      <c r="G150" s="69"/>
      <c r="H150" s="66">
        <f>SUMIF(Ministres!F$14:F$1451,"19",Ministres!BB$14:BB$1451)</f>
        <v>1210354</v>
      </c>
      <c r="I150" s="66">
        <f>SUMIF(Ministres!F$14:F$1451,"19",Ministres!BC$14:BC$1451)</f>
        <v>0</v>
      </c>
      <c r="J150" s="67">
        <f>I150-H150</f>
        <v>-1210354</v>
      </c>
      <c r="K150" s="68">
        <f>J150/H150</f>
        <v>-1</v>
      </c>
    </row>
    <row r="151" spans="1:11" x14ac:dyDescent="0.3">
      <c r="A151" s="56"/>
      <c r="B151" s="56"/>
      <c r="C151" s="56"/>
      <c r="D151" s="56"/>
      <c r="E151" s="56"/>
      <c r="F151" s="56"/>
      <c r="G151" s="51"/>
      <c r="H151" s="56"/>
      <c r="I151" s="56"/>
      <c r="J151" s="56"/>
      <c r="K151" s="56"/>
    </row>
    <row r="152" spans="1:11" ht="15" thickBot="1" x14ac:dyDescent="0.35">
      <c r="A152" s="70"/>
      <c r="B152" s="70"/>
      <c r="C152" s="70"/>
      <c r="D152" s="70"/>
      <c r="E152" s="70"/>
      <c r="F152" s="70"/>
      <c r="G152" s="70"/>
      <c r="H152" s="70"/>
      <c r="I152" s="70"/>
      <c r="J152" s="70"/>
      <c r="K152" s="70"/>
    </row>
    <row r="153" spans="1:11" ht="16.2" thickBot="1" x14ac:dyDescent="0.35">
      <c r="A153" s="45" t="s">
        <v>3834</v>
      </c>
      <c r="B153" s="77"/>
      <c r="C153" s="47" t="s">
        <v>3837</v>
      </c>
      <c r="D153" s="48"/>
      <c r="E153" s="48"/>
      <c r="F153" s="48"/>
      <c r="G153" s="48"/>
      <c r="H153" s="48"/>
      <c r="I153" s="48"/>
      <c r="J153" s="48"/>
      <c r="K153" s="49"/>
    </row>
    <row r="154" spans="1:11" ht="15" thickBot="1" x14ac:dyDescent="0.35">
      <c r="A154" s="56"/>
      <c r="B154" s="56"/>
      <c r="C154" s="56"/>
      <c r="D154" s="56"/>
      <c r="E154" s="56"/>
      <c r="F154" s="56"/>
      <c r="G154" s="56"/>
      <c r="H154" s="56"/>
      <c r="I154" s="56"/>
      <c r="J154" s="56"/>
      <c r="K154" s="56"/>
    </row>
    <row r="155" spans="1:11" ht="16.2" thickBot="1" x14ac:dyDescent="0.35">
      <c r="A155" s="56"/>
      <c r="B155" s="56"/>
      <c r="C155" s="53" t="s">
        <v>37</v>
      </c>
      <c r="D155" s="54"/>
      <c r="E155" s="54"/>
      <c r="F155" s="55"/>
      <c r="G155" s="56"/>
      <c r="H155" s="57" t="s">
        <v>38</v>
      </c>
      <c r="I155" s="58"/>
      <c r="J155" s="58"/>
      <c r="K155" s="59"/>
    </row>
    <row r="156" spans="1:11" ht="15" thickBot="1" x14ac:dyDescent="0.35">
      <c r="A156" s="60" t="s">
        <v>217</v>
      </c>
      <c r="B156" s="61"/>
      <c r="C156" s="62" t="s">
        <v>5247</v>
      </c>
      <c r="D156" s="60" t="s">
        <v>5245</v>
      </c>
      <c r="E156" s="60" t="s">
        <v>218</v>
      </c>
      <c r="F156" s="60" t="s">
        <v>219</v>
      </c>
      <c r="G156" s="61"/>
      <c r="H156" s="62" t="s">
        <v>5246</v>
      </c>
      <c r="I156" s="62" t="s">
        <v>5244</v>
      </c>
      <c r="J156" s="60" t="s">
        <v>218</v>
      </c>
      <c r="K156" s="60" t="s">
        <v>219</v>
      </c>
    </row>
    <row r="157" spans="1:11" ht="15" thickBot="1" x14ac:dyDescent="0.35">
      <c r="A157" s="56"/>
      <c r="B157" s="56"/>
      <c r="C157" s="56"/>
      <c r="D157" s="56"/>
      <c r="E157" s="56"/>
      <c r="F157" s="56"/>
      <c r="G157" s="56"/>
      <c r="H157" s="56"/>
      <c r="I157" s="56"/>
      <c r="J157" s="56"/>
      <c r="K157" s="56"/>
    </row>
    <row r="158" spans="1:11" ht="16.2" thickBot="1" x14ac:dyDescent="0.35">
      <c r="A158" s="64" t="s">
        <v>6115</v>
      </c>
      <c r="B158" s="77"/>
      <c r="C158" s="66">
        <f>SUMIF(Ministres!F$14:F$1451,"20",Ministres!AX$14:AX$1451)</f>
        <v>126000</v>
      </c>
      <c r="D158" s="66">
        <f>SUMIF(Ministres!F$14:F$1451,"20",Ministres!AY$14:AY$1451)</f>
        <v>0</v>
      </c>
      <c r="E158" s="67">
        <f>D158-C158</f>
        <v>-126000</v>
      </c>
      <c r="F158" s="68">
        <f>E158/C158</f>
        <v>-1</v>
      </c>
      <c r="G158" s="69"/>
      <c r="H158" s="66">
        <f>SUMIF(Ministres!F$14:F$1451,"20",Ministres!BB$14:BB$1451)</f>
        <v>1029600</v>
      </c>
      <c r="I158" s="66">
        <f>SUMIF(Ministres!F$14:F$1451,"20",Ministres!BC$14:BC$1451)</f>
        <v>0</v>
      </c>
      <c r="J158" s="67">
        <f>I158-H158</f>
        <v>-1029600</v>
      </c>
      <c r="K158" s="68">
        <f>J158/H158</f>
        <v>-1</v>
      </c>
    </row>
    <row r="159" spans="1:11" x14ac:dyDescent="0.3">
      <c r="A159" s="56"/>
      <c r="B159" s="56"/>
      <c r="C159" s="56"/>
      <c r="D159" s="56"/>
      <c r="E159" s="56"/>
      <c r="F159" s="56"/>
      <c r="G159" s="51"/>
      <c r="H159" s="56"/>
      <c r="I159" s="56"/>
      <c r="J159" s="56"/>
      <c r="K159" s="56"/>
    </row>
    <row r="160" spans="1:11" ht="15" thickBot="1" x14ac:dyDescent="0.35">
      <c r="A160" s="70"/>
      <c r="B160" s="70"/>
      <c r="C160" s="70"/>
      <c r="D160" s="70"/>
      <c r="E160" s="70"/>
      <c r="F160" s="70"/>
      <c r="G160" s="51"/>
      <c r="H160" s="70"/>
      <c r="I160" s="70"/>
      <c r="J160" s="70"/>
      <c r="K160" s="70"/>
    </row>
    <row r="161" spans="1:14" ht="16.2" thickBot="1" x14ac:dyDescent="0.35">
      <c r="A161" s="85"/>
      <c r="B161" s="77"/>
      <c r="C161" s="47" t="s">
        <v>243</v>
      </c>
      <c r="D161" s="48"/>
      <c r="E161" s="48"/>
      <c r="F161" s="48"/>
      <c r="G161" s="48"/>
      <c r="H161" s="48"/>
      <c r="I161" s="48"/>
      <c r="J161" s="48"/>
      <c r="K161" s="49"/>
    </row>
    <row r="162" spans="1:14" ht="15" thickBot="1" x14ac:dyDescent="0.35">
      <c r="A162" s="56"/>
      <c r="B162" s="56"/>
      <c r="C162" s="56"/>
      <c r="D162" s="56"/>
      <c r="E162" s="56"/>
      <c r="F162" s="56"/>
      <c r="G162" s="56"/>
      <c r="H162" s="56"/>
      <c r="I162" s="56"/>
      <c r="J162" s="56"/>
      <c r="K162" s="56"/>
    </row>
    <row r="163" spans="1:14" ht="16.2" thickBot="1" x14ac:dyDescent="0.35">
      <c r="A163" s="56"/>
      <c r="B163" s="56"/>
      <c r="C163" s="53" t="s">
        <v>37</v>
      </c>
      <c r="D163" s="54"/>
      <c r="E163" s="54"/>
      <c r="F163" s="55"/>
      <c r="G163" s="56"/>
      <c r="H163" s="57" t="s">
        <v>38</v>
      </c>
      <c r="I163" s="58"/>
      <c r="J163" s="58"/>
      <c r="K163" s="59"/>
    </row>
    <row r="164" spans="1:14" ht="15" thickBot="1" x14ac:dyDescent="0.35">
      <c r="A164" s="60" t="s">
        <v>217</v>
      </c>
      <c r="B164" s="61"/>
      <c r="C164" s="62" t="s">
        <v>5247</v>
      </c>
      <c r="D164" s="60" t="s">
        <v>5245</v>
      </c>
      <c r="E164" s="60" t="s">
        <v>218</v>
      </c>
      <c r="F164" s="60" t="s">
        <v>219</v>
      </c>
      <c r="G164" s="61"/>
      <c r="H164" s="62" t="s">
        <v>5246</v>
      </c>
      <c r="I164" s="62" t="s">
        <v>5244</v>
      </c>
      <c r="J164" s="60" t="s">
        <v>218</v>
      </c>
      <c r="K164" s="60" t="s">
        <v>219</v>
      </c>
    </row>
    <row r="165" spans="1:14" ht="15" thickBot="1" x14ac:dyDescent="0.35">
      <c r="A165" s="56"/>
      <c r="B165" s="56"/>
      <c r="C165" s="56"/>
      <c r="D165" s="56"/>
      <c r="E165" s="56"/>
      <c r="F165" s="56"/>
      <c r="G165" s="56"/>
      <c r="H165" s="56"/>
      <c r="I165" s="56"/>
      <c r="J165" s="56"/>
      <c r="K165" s="56"/>
    </row>
    <row r="166" spans="1:14" ht="16.2" thickBot="1" x14ac:dyDescent="0.35">
      <c r="A166" s="64" t="str">
        <f>A102</f>
        <v>NE</v>
      </c>
      <c r="B166" s="77"/>
      <c r="C166" s="66">
        <f>C102+C94+C86+C78+C70+C62+C54+C46+C38+C30+C22+C14+C6+C110+C118+C126+C134+C142+C150+C158</f>
        <v>3493968</v>
      </c>
      <c r="D166" s="66">
        <f>D102+D94+D86+D78+D70+D62+D54+D46+D38+D30+D22+D14+D6+D110+D118+D126+D134+D142+D150+D158</f>
        <v>0</v>
      </c>
      <c r="E166" s="67">
        <f>D166-C166</f>
        <v>-3493968</v>
      </c>
      <c r="F166" s="68">
        <f>E166/C166</f>
        <v>-1</v>
      </c>
      <c r="G166" s="77"/>
      <c r="H166" s="66">
        <f>+H110+H102+H94+H86+H78+H70+H62+H54+H46+H38+H30+H22+H14+H6+H118+H126+H134+H142+H150+H158</f>
        <v>4824234</v>
      </c>
      <c r="I166" s="66">
        <f>+I110+I102+I94+I86+I78+I70+I62+I54+I46+I38+I30+I22+I14+I6+I118+I126+I134+I142+I150+I158</f>
        <v>0</v>
      </c>
      <c r="J166" s="67">
        <f>I166-H166</f>
        <v>-4824234</v>
      </c>
      <c r="K166" s="68">
        <f>J166/H166</f>
        <v>-1</v>
      </c>
      <c r="N166" s="78"/>
    </row>
    <row r="167" spans="1:14" x14ac:dyDescent="0.3">
      <c r="C167" s="86"/>
      <c r="D167" s="86"/>
      <c r="E167" s="86"/>
      <c r="F167" s="86"/>
      <c r="G167" s="86"/>
      <c r="H167" s="86"/>
      <c r="I167" s="86"/>
    </row>
    <row r="168" spans="1:14" x14ac:dyDescent="0.3">
      <c r="C168" s="86"/>
      <c r="D168" s="86"/>
      <c r="E168" s="86"/>
      <c r="F168" s="86"/>
      <c r="G168" s="86"/>
      <c r="H168" s="86"/>
      <c r="I168" s="86"/>
    </row>
    <row r="169" spans="1:14" x14ac:dyDescent="0.3">
      <c r="C169" s="86"/>
      <c r="D169" s="86"/>
      <c r="E169" s="86"/>
      <c r="F169" s="86"/>
      <c r="G169" s="86"/>
      <c r="H169" s="86"/>
      <c r="I169" s="86"/>
    </row>
    <row r="170" spans="1:14" ht="15" thickBot="1" x14ac:dyDescent="0.35">
      <c r="A170" s="87"/>
      <c r="B170" s="87"/>
      <c r="C170" s="88"/>
      <c r="D170" s="88"/>
      <c r="E170" s="88"/>
      <c r="F170" s="88"/>
      <c r="G170" s="88"/>
      <c r="H170" s="88"/>
      <c r="I170" s="88"/>
      <c r="J170" s="87"/>
      <c r="K170" s="87"/>
    </row>
    <row r="171" spans="1:14" ht="15" thickTop="1" x14ac:dyDescent="0.3">
      <c r="C171" s="86"/>
      <c r="D171" s="86"/>
      <c r="E171" s="86"/>
      <c r="F171" s="86"/>
      <c r="G171" s="86"/>
      <c r="H171" s="86"/>
      <c r="I171" s="86"/>
    </row>
    <row r="172" spans="1:14" ht="15" thickBot="1" x14ac:dyDescent="0.35">
      <c r="A172" s="89"/>
      <c r="B172" s="89"/>
      <c r="C172" s="90"/>
      <c r="D172" s="90"/>
      <c r="E172" s="90"/>
      <c r="F172" s="90"/>
      <c r="G172" s="90"/>
      <c r="H172" s="90"/>
      <c r="I172" s="90"/>
      <c r="J172" s="89"/>
      <c r="K172" s="89"/>
    </row>
    <row r="173" spans="1:14" ht="16.8" thickTop="1" thickBot="1" x14ac:dyDescent="0.35">
      <c r="A173" s="91" t="s">
        <v>215</v>
      </c>
      <c r="B173" s="46"/>
      <c r="C173" s="92" t="s">
        <v>216</v>
      </c>
      <c r="D173" s="65"/>
      <c r="E173" s="65"/>
      <c r="F173" s="65"/>
      <c r="G173" s="65"/>
      <c r="H173" s="65"/>
      <c r="I173" s="65"/>
      <c r="J173" s="65"/>
      <c r="K173" s="93"/>
    </row>
    <row r="174" spans="1:14" ht="15" thickBot="1" x14ac:dyDescent="0.35">
      <c r="A174" s="46"/>
      <c r="B174" s="46"/>
      <c r="C174" s="51"/>
      <c r="D174" s="51"/>
      <c r="E174" s="51"/>
      <c r="F174" s="51"/>
      <c r="G174" s="51"/>
      <c r="H174" s="51"/>
      <c r="I174" s="51"/>
      <c r="J174" s="51"/>
      <c r="K174" s="52"/>
    </row>
    <row r="175" spans="1:14" ht="16.2" thickBot="1" x14ac:dyDescent="0.35">
      <c r="A175" s="46"/>
      <c r="B175" s="46"/>
      <c r="C175" s="53" t="s">
        <v>37</v>
      </c>
      <c r="D175" s="54"/>
      <c r="E175" s="54"/>
      <c r="F175" s="55"/>
      <c r="G175" s="56"/>
      <c r="H175" s="57" t="s">
        <v>38</v>
      </c>
      <c r="I175" s="58"/>
      <c r="J175" s="58"/>
      <c r="K175" s="59"/>
    </row>
    <row r="176" spans="1:14" ht="15" thickBot="1" x14ac:dyDescent="0.35">
      <c r="A176" s="60" t="s">
        <v>217</v>
      </c>
      <c r="B176" s="61"/>
      <c r="C176" s="62" t="s">
        <v>5247</v>
      </c>
      <c r="D176" s="60" t="s">
        <v>5245</v>
      </c>
      <c r="E176" s="60" t="s">
        <v>218</v>
      </c>
      <c r="F176" s="60" t="s">
        <v>219</v>
      </c>
      <c r="G176" s="61"/>
      <c r="H176" s="62" t="s">
        <v>5246</v>
      </c>
      <c r="I176" s="62" t="s">
        <v>5244</v>
      </c>
      <c r="J176" s="60" t="s">
        <v>218</v>
      </c>
      <c r="K176" s="60" t="s">
        <v>219</v>
      </c>
    </row>
    <row r="177" spans="1:11" ht="15" thickBot="1" x14ac:dyDescent="0.35">
      <c r="A177" s="63"/>
      <c r="B177" s="51"/>
      <c r="C177" s="51"/>
      <c r="D177" s="51"/>
      <c r="E177" s="51"/>
      <c r="F177" s="51"/>
      <c r="G177" s="51"/>
      <c r="H177" s="51"/>
      <c r="I177" s="51"/>
      <c r="J177" s="51"/>
      <c r="K177" s="52"/>
    </row>
    <row r="178" spans="1:11" ht="16.2" thickBot="1" x14ac:dyDescent="0.35">
      <c r="A178" s="64" t="s">
        <v>6116</v>
      </c>
      <c r="B178" s="65"/>
      <c r="C178" s="66">
        <f>SUMIF(Ministres!F$1461:F$2357,"1",Ministres!AX$1461:AX$2357)</f>
        <v>0</v>
      </c>
      <c r="D178" s="66">
        <f>SUMIF(Ministres!F$1461:F$2357,"1",Ministres!AY$1461:AY$2357)</f>
        <v>0</v>
      </c>
      <c r="E178" s="67">
        <f>D178-C178</f>
        <v>0</v>
      </c>
      <c r="F178" s="68" t="e">
        <f>E178/C178</f>
        <v>#DIV/0!</v>
      </c>
      <c r="G178" s="69"/>
      <c r="H178" s="66">
        <f>SUMIF(Ministres!F$1461:F$2357,"1",Ministres!BB$1461:BB$2357)</f>
        <v>0</v>
      </c>
      <c r="I178" s="66">
        <f>SUMIF(Ministres!F$1461:F$2357,"1",Ministres!BC$1461:BC$2357)</f>
        <v>0</v>
      </c>
      <c r="J178" s="67">
        <f>I178-H178</f>
        <v>0</v>
      </c>
      <c r="K178" s="68" t="e">
        <f>J178/H178</f>
        <v>#DIV/0!</v>
      </c>
    </row>
    <row r="179" spans="1:11" x14ac:dyDescent="0.3">
      <c r="A179" s="56"/>
      <c r="B179" s="56"/>
      <c r="C179" s="56"/>
      <c r="D179" s="56"/>
      <c r="E179" s="56"/>
      <c r="F179" s="56"/>
      <c r="G179" s="72"/>
      <c r="H179" s="56"/>
      <c r="I179" s="56"/>
      <c r="J179" s="56"/>
      <c r="K179" s="56"/>
    </row>
    <row r="180" spans="1:11" ht="15" thickBot="1" x14ac:dyDescent="0.35">
      <c r="A180" s="70"/>
      <c r="B180" s="70"/>
      <c r="C180" s="70"/>
      <c r="D180" s="70"/>
      <c r="E180" s="70"/>
      <c r="F180" s="70"/>
      <c r="G180" s="51"/>
      <c r="H180" s="70"/>
      <c r="I180" s="70"/>
      <c r="J180" s="70"/>
      <c r="K180" s="70"/>
    </row>
    <row r="181" spans="1:11" ht="16.2" thickBot="1" x14ac:dyDescent="0.35">
      <c r="A181" s="45" t="s">
        <v>220</v>
      </c>
      <c r="B181" s="71"/>
      <c r="C181" s="47" t="s">
        <v>221</v>
      </c>
      <c r="D181" s="48"/>
      <c r="E181" s="48"/>
      <c r="F181" s="48"/>
      <c r="G181" s="48"/>
      <c r="H181" s="48"/>
      <c r="I181" s="48"/>
      <c r="J181" s="48"/>
      <c r="K181" s="49"/>
    </row>
    <row r="182" spans="1:11" ht="15" thickBot="1" x14ac:dyDescent="0.35">
      <c r="A182" s="63"/>
      <c r="B182" s="51"/>
      <c r="C182" s="51"/>
      <c r="D182" s="51"/>
      <c r="E182" s="51"/>
      <c r="F182" s="51"/>
      <c r="G182" s="51"/>
      <c r="H182" s="51"/>
      <c r="I182" s="51"/>
      <c r="J182" s="51"/>
      <c r="K182" s="52"/>
    </row>
    <row r="183" spans="1:11" ht="16.2" thickBot="1" x14ac:dyDescent="0.35">
      <c r="A183" s="63"/>
      <c r="B183" s="51"/>
      <c r="C183" s="53" t="s">
        <v>37</v>
      </c>
      <c r="D183" s="54"/>
      <c r="E183" s="54"/>
      <c r="F183" s="55"/>
      <c r="G183" s="56"/>
      <c r="H183" s="57" t="s">
        <v>38</v>
      </c>
      <c r="I183" s="58"/>
      <c r="J183" s="58"/>
      <c r="K183" s="59"/>
    </row>
    <row r="184" spans="1:11" ht="15" thickBot="1" x14ac:dyDescent="0.35">
      <c r="A184" s="60" t="s">
        <v>217</v>
      </c>
      <c r="B184" s="61"/>
      <c r="C184" s="62" t="s">
        <v>5247</v>
      </c>
      <c r="D184" s="60" t="s">
        <v>5245</v>
      </c>
      <c r="E184" s="60" t="s">
        <v>218</v>
      </c>
      <c r="F184" s="60" t="s">
        <v>219</v>
      </c>
      <c r="G184" s="61"/>
      <c r="H184" s="62" t="s">
        <v>5246</v>
      </c>
      <c r="I184" s="62" t="s">
        <v>5244</v>
      </c>
      <c r="J184" s="60" t="s">
        <v>218</v>
      </c>
      <c r="K184" s="60" t="s">
        <v>219</v>
      </c>
    </row>
    <row r="185" spans="1:11" ht="15" thickBot="1" x14ac:dyDescent="0.35">
      <c r="A185" s="63"/>
      <c r="B185" s="51"/>
      <c r="C185" s="51"/>
      <c r="D185" s="51"/>
      <c r="E185" s="51"/>
      <c r="F185" s="51"/>
      <c r="G185" s="51"/>
      <c r="H185" s="51"/>
      <c r="I185" s="51"/>
      <c r="J185" s="51"/>
      <c r="K185" s="52"/>
    </row>
    <row r="186" spans="1:11" ht="16.2" thickBot="1" x14ac:dyDescent="0.35">
      <c r="A186" s="64" t="s">
        <v>6116</v>
      </c>
      <c r="B186" s="65"/>
      <c r="C186" s="66">
        <f>SUMIF(Ministres!F$1461:F$2357,"2",Ministres!AX$1461:AX$2357)</f>
        <v>5177</v>
      </c>
      <c r="D186" s="66">
        <f>SUMIF(Ministres!F$1461:F$2357,"2",Ministres!AY$1461:AY$2357)</f>
        <v>0</v>
      </c>
      <c r="E186" s="67">
        <f>D186-C186</f>
        <v>-5177</v>
      </c>
      <c r="F186" s="68">
        <f>E186/C186</f>
        <v>-1</v>
      </c>
      <c r="G186" s="69"/>
      <c r="H186" s="66">
        <f>SUMIF(Ministres!F$1461:F$2357,"2",Ministres!BB$1461:BB$2357)</f>
        <v>5177</v>
      </c>
      <c r="I186" s="66">
        <f>SUMIF(Ministres!F$1461:F$2357,"2",Ministres!BC$1461:BC$2357)</f>
        <v>0</v>
      </c>
      <c r="J186" s="67">
        <f>I186-H186</f>
        <v>-5177</v>
      </c>
      <c r="K186" s="68">
        <f>J186/H186</f>
        <v>-1</v>
      </c>
    </row>
    <row r="187" spans="1:11" x14ac:dyDescent="0.3">
      <c r="A187" s="56"/>
      <c r="B187" s="56"/>
      <c r="C187" s="56"/>
      <c r="D187" s="56"/>
      <c r="E187" s="56"/>
      <c r="F187" s="56"/>
      <c r="G187" s="72"/>
      <c r="H187" s="56"/>
      <c r="I187" s="56"/>
      <c r="J187" s="56"/>
      <c r="K187" s="56"/>
    </row>
    <row r="188" spans="1:11" ht="15" thickBot="1" x14ac:dyDescent="0.35">
      <c r="A188" s="70"/>
      <c r="B188" s="70"/>
      <c r="C188" s="70"/>
      <c r="D188" s="70"/>
      <c r="E188" s="70"/>
      <c r="F188" s="70"/>
      <c r="G188" s="51"/>
      <c r="H188" s="70"/>
      <c r="I188" s="70"/>
      <c r="J188" s="70"/>
      <c r="K188" s="70"/>
    </row>
    <row r="189" spans="1:11" ht="16.2" thickBot="1" x14ac:dyDescent="0.35">
      <c r="A189" s="45" t="s">
        <v>222</v>
      </c>
      <c r="B189" s="71"/>
      <c r="C189" s="47" t="s">
        <v>223</v>
      </c>
      <c r="D189" s="48"/>
      <c r="E189" s="48"/>
      <c r="F189" s="48"/>
      <c r="G189" s="48"/>
      <c r="H189" s="48"/>
      <c r="I189" s="48"/>
      <c r="J189" s="48"/>
      <c r="K189" s="49"/>
    </row>
    <row r="190" spans="1:11" ht="15" thickBot="1" x14ac:dyDescent="0.35">
      <c r="A190" s="63"/>
      <c r="B190" s="51"/>
      <c r="C190" s="51"/>
      <c r="D190" s="51"/>
      <c r="E190" s="51"/>
      <c r="F190" s="51"/>
      <c r="G190" s="51"/>
      <c r="H190" s="51"/>
      <c r="I190" s="51"/>
      <c r="J190" s="51"/>
      <c r="K190" s="52"/>
    </row>
    <row r="191" spans="1:11" ht="16.2" thickBot="1" x14ac:dyDescent="0.35">
      <c r="A191" s="63"/>
      <c r="B191" s="51"/>
      <c r="C191" s="53" t="s">
        <v>37</v>
      </c>
      <c r="D191" s="54"/>
      <c r="E191" s="54"/>
      <c r="F191" s="55"/>
      <c r="G191" s="56"/>
      <c r="H191" s="57" t="s">
        <v>38</v>
      </c>
      <c r="I191" s="58"/>
      <c r="J191" s="58"/>
      <c r="K191" s="59"/>
    </row>
    <row r="192" spans="1:11" ht="15" thickBot="1" x14ac:dyDescent="0.35">
      <c r="A192" s="60" t="s">
        <v>217</v>
      </c>
      <c r="B192" s="61"/>
      <c r="C192" s="62" t="s">
        <v>5247</v>
      </c>
      <c r="D192" s="60" t="s">
        <v>5245</v>
      </c>
      <c r="E192" s="60" t="s">
        <v>218</v>
      </c>
      <c r="F192" s="60" t="s">
        <v>219</v>
      </c>
      <c r="G192" s="61"/>
      <c r="H192" s="62" t="s">
        <v>5246</v>
      </c>
      <c r="I192" s="62" t="s">
        <v>5244</v>
      </c>
      <c r="J192" s="60" t="s">
        <v>218</v>
      </c>
      <c r="K192" s="60" t="s">
        <v>219</v>
      </c>
    </row>
    <row r="193" spans="1:11" ht="15" thickBot="1" x14ac:dyDescent="0.35">
      <c r="A193" s="73"/>
      <c r="B193" s="74"/>
      <c r="C193" s="74"/>
      <c r="D193" s="74"/>
      <c r="E193" s="74"/>
      <c r="F193" s="74"/>
      <c r="G193" s="51"/>
      <c r="H193" s="74"/>
      <c r="I193" s="74"/>
      <c r="J193" s="74"/>
      <c r="K193" s="75"/>
    </row>
    <row r="194" spans="1:11" ht="16.2" thickBot="1" x14ac:dyDescent="0.35">
      <c r="A194" s="76" t="str">
        <f>A178</f>
        <v>DE</v>
      </c>
      <c r="B194" s="77"/>
      <c r="C194" s="66">
        <f>SUMIF(Ministres!F$1461:F$2357,"3",Ministres!AX$1461:AX$2357)</f>
        <v>88657</v>
      </c>
      <c r="D194" s="66">
        <f>SUMIF(Ministres!F$1461:F$2357,"3",Ministres!AY$1461:AY$2357)</f>
        <v>0</v>
      </c>
      <c r="E194" s="67">
        <f>D194-C194</f>
        <v>-88657</v>
      </c>
      <c r="F194" s="68">
        <f>E194/C194</f>
        <v>-1</v>
      </c>
      <c r="G194" s="69"/>
      <c r="H194" s="66">
        <f>SUMIF(Ministres!F$1461:F$2357,"3",Ministres!BB$1461:BB$2357)</f>
        <v>88657</v>
      </c>
      <c r="I194" s="66">
        <f>SUMIF(Ministres!F$1461:F$2357,"3",Ministres!BC$1461:BC$2357)</f>
        <v>0</v>
      </c>
      <c r="J194" s="67">
        <f>I194-H194</f>
        <v>-88657</v>
      </c>
      <c r="K194" s="68">
        <f>J194/H194</f>
        <v>-1</v>
      </c>
    </row>
    <row r="195" spans="1:11" x14ac:dyDescent="0.3">
      <c r="A195" s="56"/>
      <c r="B195" s="56"/>
      <c r="C195" s="56"/>
      <c r="D195" s="56"/>
      <c r="E195" s="56"/>
      <c r="F195" s="56"/>
      <c r="G195" s="72"/>
      <c r="H195" s="56"/>
      <c r="I195" s="56"/>
      <c r="J195" s="56"/>
      <c r="K195" s="56"/>
    </row>
    <row r="196" spans="1:11" ht="15" thickBot="1" x14ac:dyDescent="0.35">
      <c r="A196" s="70"/>
      <c r="B196" s="70"/>
      <c r="C196" s="70"/>
      <c r="D196" s="70"/>
      <c r="E196" s="70"/>
      <c r="F196" s="70"/>
      <c r="G196" s="51"/>
      <c r="H196" s="70"/>
      <c r="I196" s="70"/>
      <c r="J196" s="70"/>
      <c r="K196" s="70"/>
    </row>
    <row r="197" spans="1:11" ht="16.2" thickBot="1" x14ac:dyDescent="0.35">
      <c r="A197" s="45" t="s">
        <v>224</v>
      </c>
      <c r="B197" s="77"/>
      <c r="C197" s="47" t="s">
        <v>225</v>
      </c>
      <c r="D197" s="48"/>
      <c r="E197" s="48"/>
      <c r="F197" s="48"/>
      <c r="G197" s="48"/>
      <c r="H197" s="48"/>
      <c r="I197" s="48"/>
      <c r="J197" s="48"/>
      <c r="K197" s="49"/>
    </row>
    <row r="198" spans="1:11" ht="15" thickBot="1" x14ac:dyDescent="0.35">
      <c r="A198" s="56"/>
      <c r="B198" s="56"/>
      <c r="C198" s="56"/>
      <c r="D198" s="56"/>
      <c r="E198" s="56"/>
      <c r="F198" s="56"/>
      <c r="G198" s="56"/>
      <c r="H198" s="56"/>
      <c r="I198" s="56"/>
      <c r="J198" s="56"/>
      <c r="K198" s="56"/>
    </row>
    <row r="199" spans="1:11" ht="16.2" thickBot="1" x14ac:dyDescent="0.35">
      <c r="A199" s="56"/>
      <c r="B199" s="56"/>
      <c r="C199" s="53" t="s">
        <v>37</v>
      </c>
      <c r="D199" s="54"/>
      <c r="E199" s="54"/>
      <c r="F199" s="55"/>
      <c r="G199" s="56"/>
      <c r="H199" s="57" t="s">
        <v>38</v>
      </c>
      <c r="I199" s="58"/>
      <c r="J199" s="58"/>
      <c r="K199" s="59"/>
    </row>
    <row r="200" spans="1:11" ht="15" thickBot="1" x14ac:dyDescent="0.35">
      <c r="A200" s="60" t="s">
        <v>217</v>
      </c>
      <c r="B200" s="61"/>
      <c r="C200" s="62" t="s">
        <v>5247</v>
      </c>
      <c r="D200" s="60" t="s">
        <v>5245</v>
      </c>
      <c r="E200" s="60" t="s">
        <v>218</v>
      </c>
      <c r="F200" s="60" t="s">
        <v>219</v>
      </c>
      <c r="G200" s="61"/>
      <c r="H200" s="62" t="s">
        <v>5246</v>
      </c>
      <c r="I200" s="62" t="s">
        <v>5244</v>
      </c>
      <c r="J200" s="60" t="s">
        <v>218</v>
      </c>
      <c r="K200" s="60" t="s">
        <v>219</v>
      </c>
    </row>
    <row r="201" spans="1:11" ht="15" thickBot="1" x14ac:dyDescent="0.35">
      <c r="A201" s="56"/>
      <c r="B201" s="56"/>
      <c r="C201" s="56"/>
      <c r="D201" s="56"/>
      <c r="E201" s="56"/>
      <c r="F201" s="56"/>
      <c r="G201" s="56"/>
      <c r="H201" s="56"/>
      <c r="I201" s="56"/>
      <c r="J201" s="56"/>
      <c r="K201" s="56"/>
    </row>
    <row r="202" spans="1:11" ht="16.2" thickBot="1" x14ac:dyDescent="0.35">
      <c r="A202" s="64" t="str">
        <f>A178</f>
        <v>DE</v>
      </c>
      <c r="B202" s="77"/>
      <c r="C202" s="66">
        <f>SUMIF(Ministres!F$1461:F$2357,"4",Ministres!AX$1461:AX$2357)</f>
        <v>2039478</v>
      </c>
      <c r="D202" s="66">
        <f>SUMIF(Ministres!F$1461:F$2357,"4",Ministres!AY$1461:AY$2357)</f>
        <v>0</v>
      </c>
      <c r="E202" s="67">
        <f>D202-C202</f>
        <v>-2039478</v>
      </c>
      <c r="F202" s="68">
        <f>E202/C202</f>
        <v>-1</v>
      </c>
      <c r="G202" s="69"/>
      <c r="H202" s="66">
        <f>SUMIF(Ministres!F$1461:F$2357,"4",Ministres!BB$1461:BB$2357)</f>
        <v>2039325</v>
      </c>
      <c r="I202" s="66">
        <f>SUMIF(Ministres!F$1461:F$2357,"4",Ministres!BC$1461:BC$2357)</f>
        <v>0</v>
      </c>
      <c r="J202" s="67">
        <f>I202-H202</f>
        <v>-2039325</v>
      </c>
      <c r="K202" s="68">
        <f>J202/H202</f>
        <v>-1</v>
      </c>
    </row>
    <row r="203" spans="1:11" x14ac:dyDescent="0.3">
      <c r="A203" s="56"/>
      <c r="B203" s="56"/>
      <c r="C203" s="56"/>
      <c r="D203" s="56"/>
      <c r="E203" s="56"/>
      <c r="F203" s="56"/>
      <c r="G203" s="72"/>
      <c r="H203" s="56"/>
      <c r="I203" s="56"/>
      <c r="J203" s="56"/>
      <c r="K203" s="56"/>
    </row>
    <row r="204" spans="1:11" ht="15" thickBot="1" x14ac:dyDescent="0.35">
      <c r="A204" s="70"/>
      <c r="B204" s="70"/>
      <c r="C204" s="70"/>
      <c r="D204" s="70"/>
      <c r="E204" s="70"/>
      <c r="F204" s="70"/>
      <c r="G204" s="51"/>
      <c r="H204" s="70"/>
      <c r="I204" s="70"/>
      <c r="J204" s="70"/>
      <c r="K204" s="70"/>
    </row>
    <row r="205" spans="1:11" ht="16.2" thickBot="1" x14ac:dyDescent="0.35">
      <c r="A205" s="45" t="s">
        <v>226</v>
      </c>
      <c r="B205" s="77"/>
      <c r="C205" s="47" t="s">
        <v>405</v>
      </c>
      <c r="D205" s="48"/>
      <c r="E205" s="48"/>
      <c r="F205" s="48"/>
      <c r="G205" s="48"/>
      <c r="H205" s="48"/>
      <c r="I205" s="48"/>
      <c r="J205" s="48"/>
      <c r="K205" s="49"/>
    </row>
    <row r="206" spans="1:11" ht="15" thickBot="1" x14ac:dyDescent="0.35">
      <c r="A206" s="56"/>
      <c r="B206" s="56"/>
      <c r="C206" s="56"/>
      <c r="D206" s="56"/>
      <c r="E206" s="56"/>
      <c r="F206" s="56"/>
      <c r="G206" s="56"/>
      <c r="H206" s="56"/>
      <c r="I206" s="56"/>
      <c r="J206" s="56"/>
      <c r="K206" s="56"/>
    </row>
    <row r="207" spans="1:11" ht="16.2" thickBot="1" x14ac:dyDescent="0.35">
      <c r="A207" s="56"/>
      <c r="B207" s="56"/>
      <c r="C207" s="53" t="s">
        <v>37</v>
      </c>
      <c r="D207" s="54"/>
      <c r="E207" s="54"/>
      <c r="F207" s="55"/>
      <c r="G207" s="56"/>
      <c r="H207" s="57" t="s">
        <v>38</v>
      </c>
      <c r="I207" s="58"/>
      <c r="J207" s="58"/>
      <c r="K207" s="59"/>
    </row>
    <row r="208" spans="1:11" ht="15" thickBot="1" x14ac:dyDescent="0.35">
      <c r="A208" s="60" t="s">
        <v>217</v>
      </c>
      <c r="B208" s="61"/>
      <c r="C208" s="62" t="s">
        <v>5247</v>
      </c>
      <c r="D208" s="60" t="s">
        <v>5245</v>
      </c>
      <c r="E208" s="60" t="s">
        <v>218</v>
      </c>
      <c r="F208" s="60" t="s">
        <v>219</v>
      </c>
      <c r="G208" s="61"/>
      <c r="H208" s="62" t="s">
        <v>5246</v>
      </c>
      <c r="I208" s="62" t="s">
        <v>5244</v>
      </c>
      <c r="J208" s="60" t="s">
        <v>218</v>
      </c>
      <c r="K208" s="60" t="s">
        <v>219</v>
      </c>
    </row>
    <row r="209" spans="1:11" ht="15" thickBot="1" x14ac:dyDescent="0.35">
      <c r="A209" s="56"/>
      <c r="B209" s="56"/>
      <c r="C209" s="56"/>
      <c r="D209" s="56"/>
      <c r="E209" s="56"/>
      <c r="F209" s="56"/>
      <c r="G209" s="56"/>
      <c r="H209" s="56"/>
      <c r="I209" s="56"/>
      <c r="J209" s="56"/>
      <c r="K209" s="56"/>
    </row>
    <row r="210" spans="1:11" ht="16.2" thickBot="1" x14ac:dyDescent="0.35">
      <c r="A210" s="64" t="str">
        <f>A194</f>
        <v>DE</v>
      </c>
      <c r="B210" s="77"/>
      <c r="C210" s="66">
        <f>SUMIF(Ministres!F$1461:F$2357,"5",Ministres!AX$1461:AX$2357)</f>
        <v>693485</v>
      </c>
      <c r="D210" s="66">
        <f>SUMIF(Ministres!F$1461:F$2357,"5",Ministres!AY$1461:AY$2357)</f>
        <v>0</v>
      </c>
      <c r="E210" s="67">
        <f>D210-C210</f>
        <v>-693485</v>
      </c>
      <c r="F210" s="68">
        <f>E210/C210</f>
        <v>-1</v>
      </c>
      <c r="G210" s="69"/>
      <c r="H210" s="66">
        <f>SUMIF(Ministres!F$1461:F$2357,"5",Ministres!BB$1461:BB$2357)</f>
        <v>693485</v>
      </c>
      <c r="I210" s="66">
        <f>SUMIF(Ministres!F$1461:F$2357,"5",Ministres!BC$1461:BC$2357)</f>
        <v>0</v>
      </c>
      <c r="J210" s="67">
        <f>I210-H210</f>
        <v>-693485</v>
      </c>
      <c r="K210" s="68">
        <f>J210/H210</f>
        <v>-1</v>
      </c>
    </row>
    <row r="211" spans="1:11" x14ac:dyDescent="0.3">
      <c r="A211" s="70"/>
      <c r="B211" s="70"/>
      <c r="C211" s="70"/>
      <c r="D211" s="70"/>
      <c r="E211" s="70"/>
      <c r="F211" s="70"/>
      <c r="G211" s="51"/>
      <c r="H211" s="79"/>
      <c r="I211" s="70"/>
      <c r="J211" s="70"/>
      <c r="K211" s="70"/>
    </row>
    <row r="212" spans="1:11" ht="15" thickBot="1" x14ac:dyDescent="0.35">
      <c r="A212" s="56"/>
      <c r="B212" s="56"/>
      <c r="C212" s="56"/>
      <c r="D212" s="56"/>
      <c r="E212" s="56"/>
      <c r="F212" s="56"/>
      <c r="G212" s="56"/>
      <c r="H212" s="56"/>
      <c r="I212" s="56"/>
      <c r="J212" s="56"/>
      <c r="K212" s="56"/>
    </row>
    <row r="213" spans="1:11" ht="16.2" thickBot="1" x14ac:dyDescent="0.35">
      <c r="A213" s="45" t="s">
        <v>227</v>
      </c>
      <c r="B213" s="77"/>
      <c r="C213" s="47" t="s">
        <v>228</v>
      </c>
      <c r="D213" s="48"/>
      <c r="E213" s="48"/>
      <c r="F213" s="48"/>
      <c r="G213" s="48"/>
      <c r="H213" s="48"/>
      <c r="I213" s="48"/>
      <c r="J213" s="48"/>
      <c r="K213" s="49"/>
    </row>
    <row r="214" spans="1:11" ht="15" thickBot="1" x14ac:dyDescent="0.35">
      <c r="A214" s="56"/>
      <c r="B214" s="56"/>
      <c r="C214" s="56"/>
      <c r="D214" s="56"/>
      <c r="E214" s="56"/>
      <c r="F214" s="56"/>
      <c r="G214" s="56"/>
      <c r="H214" s="56"/>
      <c r="I214" s="56"/>
      <c r="J214" s="56"/>
      <c r="K214" s="56"/>
    </row>
    <row r="215" spans="1:11" ht="16.2" thickBot="1" x14ac:dyDescent="0.35">
      <c r="A215" s="56"/>
      <c r="B215" s="56"/>
      <c r="C215" s="53" t="s">
        <v>37</v>
      </c>
      <c r="D215" s="54"/>
      <c r="E215" s="54"/>
      <c r="F215" s="55"/>
      <c r="G215" s="56"/>
      <c r="H215" s="57" t="s">
        <v>38</v>
      </c>
      <c r="I215" s="58"/>
      <c r="J215" s="58"/>
      <c r="K215" s="59"/>
    </row>
    <row r="216" spans="1:11" ht="15" thickBot="1" x14ac:dyDescent="0.35">
      <c r="A216" s="60" t="s">
        <v>217</v>
      </c>
      <c r="B216" s="61"/>
      <c r="C216" s="62" t="s">
        <v>5247</v>
      </c>
      <c r="D216" s="60" t="s">
        <v>5245</v>
      </c>
      <c r="E216" s="60" t="s">
        <v>218</v>
      </c>
      <c r="F216" s="60" t="s">
        <v>219</v>
      </c>
      <c r="G216" s="61"/>
      <c r="H216" s="62" t="s">
        <v>5246</v>
      </c>
      <c r="I216" s="62" t="s">
        <v>5244</v>
      </c>
      <c r="J216" s="60" t="s">
        <v>218</v>
      </c>
      <c r="K216" s="60" t="s">
        <v>219</v>
      </c>
    </row>
    <row r="217" spans="1:11" ht="15" thickBot="1" x14ac:dyDescent="0.35">
      <c r="A217" s="56"/>
      <c r="B217" s="56"/>
      <c r="C217" s="56"/>
      <c r="D217" s="56"/>
      <c r="E217" s="56"/>
      <c r="F217" s="56"/>
      <c r="G217" s="56"/>
      <c r="H217" s="56"/>
      <c r="I217" s="56"/>
      <c r="J217" s="56"/>
      <c r="K217" s="56"/>
    </row>
    <row r="218" spans="1:11" ht="16.2" thickBot="1" x14ac:dyDescent="0.35">
      <c r="A218" s="64" t="str">
        <f>A202</f>
        <v>DE</v>
      </c>
      <c r="B218" s="77"/>
      <c r="C218" s="66">
        <f>SUMIF(Ministres!F$1461:F$2357,"6",Ministres!AX$1461:AX$2357)</f>
        <v>0</v>
      </c>
      <c r="D218" s="66">
        <f>SUMIF(Ministres!F$1461:F$2357,"6",Ministres!AY$1461:AY$2357)</f>
        <v>0</v>
      </c>
      <c r="E218" s="67">
        <f>D218-C218</f>
        <v>0</v>
      </c>
      <c r="F218" s="68" t="e">
        <f>E218/C218</f>
        <v>#DIV/0!</v>
      </c>
      <c r="G218" s="69"/>
      <c r="H218" s="66">
        <f>SUMIF(Ministres!F$1461:F$2357,"6",Ministres!BB$1461:BB$2357)</f>
        <v>0</v>
      </c>
      <c r="I218" s="66">
        <f>SUMIF(Ministres!F$1461:F$2357,"6",Ministres!BC$1461:BC$2357)</f>
        <v>0</v>
      </c>
      <c r="J218" s="67">
        <f>I218-H218</f>
        <v>0</v>
      </c>
      <c r="K218" s="68" t="e">
        <f>J218/H218</f>
        <v>#DIV/0!</v>
      </c>
    </row>
    <row r="219" spans="1:11" x14ac:dyDescent="0.3">
      <c r="A219" s="56"/>
      <c r="B219" s="56"/>
      <c r="C219" s="56"/>
      <c r="D219" s="56"/>
      <c r="E219" s="56"/>
      <c r="F219" s="56"/>
      <c r="G219" s="51"/>
      <c r="H219" s="56"/>
      <c r="I219" s="56"/>
      <c r="J219" s="56"/>
      <c r="K219" s="56"/>
    </row>
    <row r="220" spans="1:11" ht="15" thickBot="1" x14ac:dyDescent="0.35">
      <c r="A220" s="56"/>
      <c r="B220" s="56"/>
      <c r="C220" s="56"/>
      <c r="D220" s="56"/>
      <c r="E220" s="56"/>
      <c r="F220" s="56"/>
      <c r="G220" s="56"/>
      <c r="H220" s="56"/>
      <c r="I220" s="56"/>
      <c r="J220" s="56"/>
      <c r="K220" s="56"/>
    </row>
    <row r="221" spans="1:11" ht="16.2" thickBot="1" x14ac:dyDescent="0.35">
      <c r="A221" s="45" t="s">
        <v>229</v>
      </c>
      <c r="B221" s="77"/>
      <c r="C221" s="47" t="s">
        <v>406</v>
      </c>
      <c r="D221" s="48"/>
      <c r="E221" s="48"/>
      <c r="F221" s="48"/>
      <c r="G221" s="48"/>
      <c r="H221" s="48"/>
      <c r="I221" s="48"/>
      <c r="J221" s="48"/>
      <c r="K221" s="49"/>
    </row>
    <row r="222" spans="1:11" ht="15" thickBot="1" x14ac:dyDescent="0.35">
      <c r="A222" s="56"/>
      <c r="B222" s="56"/>
      <c r="C222" s="56"/>
      <c r="D222" s="56"/>
      <c r="E222" s="56"/>
      <c r="F222" s="56"/>
      <c r="G222" s="56"/>
      <c r="H222" s="56"/>
      <c r="I222" s="56"/>
      <c r="J222" s="56"/>
      <c r="K222" s="56"/>
    </row>
    <row r="223" spans="1:11" ht="16.2" thickBot="1" x14ac:dyDescent="0.35">
      <c r="A223" s="56"/>
      <c r="B223" s="56"/>
      <c r="C223" s="53" t="s">
        <v>37</v>
      </c>
      <c r="D223" s="54"/>
      <c r="E223" s="54"/>
      <c r="F223" s="55"/>
      <c r="G223" s="56"/>
      <c r="H223" s="57" t="s">
        <v>38</v>
      </c>
      <c r="I223" s="58"/>
      <c r="J223" s="58"/>
      <c r="K223" s="59"/>
    </row>
    <row r="224" spans="1:11" ht="15" thickBot="1" x14ac:dyDescent="0.35">
      <c r="A224" s="60" t="s">
        <v>217</v>
      </c>
      <c r="B224" s="61"/>
      <c r="C224" s="62" t="s">
        <v>5247</v>
      </c>
      <c r="D224" s="60" t="s">
        <v>5245</v>
      </c>
      <c r="E224" s="60" t="s">
        <v>218</v>
      </c>
      <c r="F224" s="60" t="s">
        <v>219</v>
      </c>
      <c r="G224" s="61"/>
      <c r="H224" s="62" t="s">
        <v>5246</v>
      </c>
      <c r="I224" s="62" t="s">
        <v>5244</v>
      </c>
      <c r="J224" s="60" t="s">
        <v>218</v>
      </c>
      <c r="K224" s="60" t="s">
        <v>219</v>
      </c>
    </row>
    <row r="225" spans="1:11" ht="15" thickBot="1" x14ac:dyDescent="0.35">
      <c r="A225" s="56"/>
      <c r="B225" s="56"/>
      <c r="C225" s="56"/>
      <c r="D225" s="56"/>
      <c r="E225" s="56"/>
      <c r="F225" s="56"/>
      <c r="G225" s="56"/>
      <c r="H225" s="56"/>
      <c r="I225" s="56"/>
      <c r="J225" s="56"/>
      <c r="K225" s="56"/>
    </row>
    <row r="226" spans="1:11" ht="16.2" thickBot="1" x14ac:dyDescent="0.35">
      <c r="A226" s="64" t="str">
        <f>A218</f>
        <v>DE</v>
      </c>
      <c r="B226" s="77"/>
      <c r="C226" s="66">
        <f>SUMIF(Ministres!F$1461:F$2357,"7",Ministres!AX$1461:AX$2357)</f>
        <v>0</v>
      </c>
      <c r="D226" s="66">
        <f>SUMIF(Ministres!F$1461:F$2357,"7",Ministres!AY$1461:AY$2357)</f>
        <v>0</v>
      </c>
      <c r="E226" s="67">
        <f>D226-C226</f>
        <v>0</v>
      </c>
      <c r="F226" s="68" t="e">
        <f>E226/C226</f>
        <v>#DIV/0!</v>
      </c>
      <c r="G226" s="69"/>
      <c r="H226" s="66">
        <f>SUMIF(Ministres!F$1461:F$2357,"7",Ministres!BB$1461:BB$2357)</f>
        <v>0</v>
      </c>
      <c r="I226" s="66">
        <f>SUMIF(Ministres!F$1461:F$2357,"7",Ministres!BC$1461:BC$2357)</f>
        <v>0</v>
      </c>
      <c r="J226" s="67">
        <f>I226-H226</f>
        <v>0</v>
      </c>
      <c r="K226" s="68" t="e">
        <f>J226/H226</f>
        <v>#DIV/0!</v>
      </c>
    </row>
    <row r="227" spans="1:11" x14ac:dyDescent="0.3">
      <c r="A227" s="56"/>
      <c r="B227" s="56"/>
      <c r="C227" s="56"/>
      <c r="D227" s="56"/>
      <c r="E227" s="56"/>
      <c r="F227" s="56"/>
      <c r="G227" s="72"/>
      <c r="H227" s="56"/>
      <c r="I227" s="56"/>
      <c r="J227" s="56"/>
      <c r="K227" s="56"/>
    </row>
    <row r="228" spans="1:11" ht="15" thickBot="1" x14ac:dyDescent="0.35">
      <c r="A228" s="70"/>
      <c r="B228" s="70"/>
      <c r="C228" s="70"/>
      <c r="D228" s="70"/>
      <c r="E228" s="70"/>
      <c r="F228" s="70"/>
      <c r="G228" s="51"/>
      <c r="H228" s="70"/>
      <c r="I228" s="70"/>
      <c r="J228" s="70"/>
      <c r="K228" s="70"/>
    </row>
    <row r="229" spans="1:11" ht="16.2" thickBot="1" x14ac:dyDescent="0.35">
      <c r="A229" s="45" t="s">
        <v>230</v>
      </c>
      <c r="B229" s="77"/>
      <c r="C229" s="47" t="s">
        <v>313</v>
      </c>
      <c r="D229" s="48"/>
      <c r="E229" s="48"/>
      <c r="F229" s="48"/>
      <c r="G229" s="48"/>
      <c r="H229" s="48"/>
      <c r="I229" s="48"/>
      <c r="J229" s="48"/>
      <c r="K229" s="49"/>
    </row>
    <row r="230" spans="1:11" ht="15" thickBot="1" x14ac:dyDescent="0.35">
      <c r="A230" s="56"/>
      <c r="B230" s="56"/>
      <c r="C230" s="56"/>
      <c r="D230" s="56"/>
      <c r="E230" s="56"/>
      <c r="F230" s="56"/>
      <c r="G230" s="56"/>
      <c r="H230" s="56"/>
      <c r="I230" s="56"/>
      <c r="J230" s="56"/>
      <c r="K230" s="56"/>
    </row>
    <row r="231" spans="1:11" ht="16.2" thickBot="1" x14ac:dyDescent="0.35">
      <c r="A231" s="56"/>
      <c r="B231" s="56"/>
      <c r="C231" s="53" t="s">
        <v>37</v>
      </c>
      <c r="D231" s="54"/>
      <c r="E231" s="54"/>
      <c r="F231" s="55"/>
      <c r="G231" s="56"/>
      <c r="H231" s="57" t="s">
        <v>38</v>
      </c>
      <c r="I231" s="58"/>
      <c r="J231" s="58"/>
      <c r="K231" s="59"/>
    </row>
    <row r="232" spans="1:11" ht="15" thickBot="1" x14ac:dyDescent="0.35">
      <c r="A232" s="60" t="s">
        <v>217</v>
      </c>
      <c r="B232" s="61"/>
      <c r="C232" s="62" t="s">
        <v>5247</v>
      </c>
      <c r="D232" s="60" t="s">
        <v>5245</v>
      </c>
      <c r="E232" s="60" t="s">
        <v>218</v>
      </c>
      <c r="F232" s="60" t="s">
        <v>219</v>
      </c>
      <c r="G232" s="61"/>
      <c r="H232" s="62" t="s">
        <v>5246</v>
      </c>
      <c r="I232" s="62" t="s">
        <v>5244</v>
      </c>
      <c r="J232" s="60" t="s">
        <v>218</v>
      </c>
      <c r="K232" s="60" t="s">
        <v>219</v>
      </c>
    </row>
    <row r="233" spans="1:11" ht="15" thickBot="1" x14ac:dyDescent="0.35">
      <c r="A233" s="56"/>
      <c r="B233" s="56"/>
      <c r="C233" s="56"/>
      <c r="D233" s="56"/>
      <c r="E233" s="56"/>
      <c r="F233" s="56"/>
      <c r="G233" s="56"/>
      <c r="H233" s="56"/>
      <c r="I233" s="56"/>
      <c r="J233" s="56"/>
      <c r="K233" s="56"/>
    </row>
    <row r="234" spans="1:11" ht="16.2" thickBot="1" x14ac:dyDescent="0.35">
      <c r="A234" s="64" t="str">
        <f>A226</f>
        <v>DE</v>
      </c>
      <c r="B234" s="77"/>
      <c r="C234" s="66">
        <f>SUMIF(Ministres!F$1461:F$2357,"8",Ministres!AX$1461:AX$2357)</f>
        <v>0</v>
      </c>
      <c r="D234" s="66">
        <f>SUMIF(Ministres!F$1461:F$2357,"8",Ministres!AY$1461:AY$2357)</f>
        <v>0</v>
      </c>
      <c r="E234" s="67">
        <f>D234-C234</f>
        <v>0</v>
      </c>
      <c r="F234" s="68" t="e">
        <f>E234/C234</f>
        <v>#DIV/0!</v>
      </c>
      <c r="G234" s="69"/>
      <c r="H234" s="66">
        <f>SUMIF(Ministres!F$1461:F$2357,"8",Ministres!BB$1461:BB$2357)</f>
        <v>0</v>
      </c>
      <c r="I234" s="66">
        <f>SUMIF(Ministres!F$1461:F$2357,"8",Ministres!BC$1461:BC$2357)</f>
        <v>0</v>
      </c>
      <c r="J234" s="67">
        <f>I234-H234</f>
        <v>0</v>
      </c>
      <c r="K234" s="68" t="e">
        <f>J234/H234</f>
        <v>#DIV/0!</v>
      </c>
    </row>
    <row r="235" spans="1:11" x14ac:dyDescent="0.3">
      <c r="A235" s="56"/>
      <c r="B235" s="56"/>
      <c r="C235" s="56"/>
      <c r="D235" s="56"/>
      <c r="E235" s="56"/>
      <c r="F235" s="56"/>
      <c r="G235" s="72"/>
      <c r="H235" s="56"/>
      <c r="I235" s="56"/>
      <c r="J235" s="56"/>
      <c r="K235" s="56"/>
    </row>
    <row r="236" spans="1:11" ht="15" thickBot="1" x14ac:dyDescent="0.35">
      <c r="A236" s="70"/>
      <c r="B236" s="70"/>
      <c r="C236" s="70"/>
      <c r="D236" s="70"/>
      <c r="E236" s="70"/>
      <c r="F236" s="70"/>
      <c r="G236" s="51"/>
      <c r="H236" s="70"/>
      <c r="I236" s="70"/>
      <c r="J236" s="70"/>
      <c r="K236" s="70"/>
    </row>
    <row r="237" spans="1:11" ht="16.2" thickBot="1" x14ac:dyDescent="0.35">
      <c r="A237" s="45" t="s">
        <v>231</v>
      </c>
      <c r="B237" s="77"/>
      <c r="C237" s="47" t="s">
        <v>232</v>
      </c>
      <c r="D237" s="48"/>
      <c r="E237" s="48"/>
      <c r="F237" s="48"/>
      <c r="G237" s="48"/>
      <c r="H237" s="48"/>
      <c r="I237" s="48"/>
      <c r="J237" s="48"/>
      <c r="K237" s="49"/>
    </row>
    <row r="238" spans="1:11" ht="15" thickBot="1" x14ac:dyDescent="0.35">
      <c r="A238" s="56"/>
      <c r="B238" s="56"/>
      <c r="C238" s="56"/>
      <c r="D238" s="56"/>
      <c r="E238" s="56"/>
      <c r="F238" s="56"/>
      <c r="G238" s="56"/>
      <c r="H238" s="56"/>
      <c r="I238" s="56"/>
      <c r="J238" s="56"/>
      <c r="K238" s="56"/>
    </row>
    <row r="239" spans="1:11" ht="16.2" thickBot="1" x14ac:dyDescent="0.35">
      <c r="A239" s="56"/>
      <c r="B239" s="56"/>
      <c r="C239" s="53" t="s">
        <v>37</v>
      </c>
      <c r="D239" s="54"/>
      <c r="E239" s="54"/>
      <c r="F239" s="55"/>
      <c r="G239" s="56"/>
      <c r="H239" s="57" t="s">
        <v>38</v>
      </c>
      <c r="I239" s="58"/>
      <c r="J239" s="58"/>
      <c r="K239" s="59"/>
    </row>
    <row r="240" spans="1:11" ht="15" thickBot="1" x14ac:dyDescent="0.35">
      <c r="A240" s="60" t="s">
        <v>217</v>
      </c>
      <c r="B240" s="61"/>
      <c r="C240" s="62" t="s">
        <v>5247</v>
      </c>
      <c r="D240" s="60" t="s">
        <v>5245</v>
      </c>
      <c r="E240" s="60" t="s">
        <v>218</v>
      </c>
      <c r="F240" s="60" t="s">
        <v>219</v>
      </c>
      <c r="G240" s="61"/>
      <c r="H240" s="62" t="s">
        <v>5246</v>
      </c>
      <c r="I240" s="62" t="s">
        <v>5244</v>
      </c>
      <c r="J240" s="60" t="s">
        <v>218</v>
      </c>
      <c r="K240" s="60" t="s">
        <v>219</v>
      </c>
    </row>
    <row r="241" spans="1:11" ht="15" thickBot="1" x14ac:dyDescent="0.35">
      <c r="A241" s="56"/>
      <c r="B241" s="56"/>
      <c r="C241" s="56"/>
      <c r="D241" s="56"/>
      <c r="E241" s="56"/>
      <c r="F241" s="56"/>
      <c r="G241" s="56"/>
      <c r="H241" s="56"/>
      <c r="I241" s="56"/>
      <c r="J241" s="56"/>
      <c r="K241" s="56"/>
    </row>
    <row r="242" spans="1:11" ht="16.2" thickBot="1" x14ac:dyDescent="0.35">
      <c r="A242" s="64" t="str">
        <f>A234</f>
        <v>DE</v>
      </c>
      <c r="B242" s="77"/>
      <c r="C242" s="66">
        <f>SUMIF(Ministres!F$1461:F$2357,"9",Ministres!AX$1461:AX$2357)</f>
        <v>0</v>
      </c>
      <c r="D242" s="66">
        <f>SUMIF(Ministres!F$1461:F$2357,"9",Ministres!AY$1461:AY$2357)</f>
        <v>0</v>
      </c>
      <c r="E242" s="67">
        <f>D242-C242</f>
        <v>0</v>
      </c>
      <c r="F242" s="68" t="e">
        <f>E242/C242</f>
        <v>#DIV/0!</v>
      </c>
      <c r="G242" s="69"/>
      <c r="H242" s="66">
        <f>SUMIF(Ministres!F$1461:F$2357,"9",Ministres!BB$1461:BB$2357)</f>
        <v>0</v>
      </c>
      <c r="I242" s="66">
        <f>SUMIF(Ministres!F$1461:F$2357,"9",Ministres!BC$1461:BC$2357)</f>
        <v>0</v>
      </c>
      <c r="J242" s="67">
        <f>I242-H242</f>
        <v>0</v>
      </c>
      <c r="K242" s="68" t="e">
        <f>J242/H242</f>
        <v>#DIV/0!</v>
      </c>
    </row>
    <row r="243" spans="1:11" x14ac:dyDescent="0.3">
      <c r="A243" s="56"/>
      <c r="B243" s="56"/>
      <c r="C243" s="56"/>
      <c r="D243" s="56"/>
      <c r="E243" s="56"/>
      <c r="F243" s="56"/>
      <c r="G243" s="72"/>
      <c r="H243" s="56"/>
      <c r="I243" s="56"/>
      <c r="J243" s="56"/>
      <c r="K243" s="56"/>
    </row>
    <row r="244" spans="1:11" ht="15" thickBot="1" x14ac:dyDescent="0.35">
      <c r="A244" s="70"/>
      <c r="B244" s="70"/>
      <c r="C244" s="70"/>
      <c r="D244" s="70"/>
      <c r="E244" s="70"/>
      <c r="F244" s="70"/>
      <c r="G244" s="51"/>
      <c r="H244" s="70"/>
      <c r="I244" s="70"/>
      <c r="J244" s="70"/>
      <c r="K244" s="70"/>
    </row>
    <row r="245" spans="1:11" ht="16.2" thickBot="1" x14ac:dyDescent="0.35">
      <c r="A245" s="45" t="s">
        <v>233</v>
      </c>
      <c r="B245" s="77"/>
      <c r="C245" s="47" t="s">
        <v>492</v>
      </c>
      <c r="D245" s="48"/>
      <c r="E245" s="48"/>
      <c r="F245" s="48"/>
      <c r="G245" s="48"/>
      <c r="H245" s="48"/>
      <c r="I245" s="48"/>
      <c r="J245" s="48"/>
      <c r="K245" s="49"/>
    </row>
    <row r="246" spans="1:11" ht="15" thickBot="1" x14ac:dyDescent="0.35">
      <c r="A246" s="56"/>
      <c r="B246" s="56"/>
      <c r="C246" s="56"/>
      <c r="D246" s="56"/>
      <c r="E246" s="56"/>
      <c r="F246" s="56"/>
      <c r="G246" s="56"/>
      <c r="H246" s="56"/>
      <c r="I246" s="56"/>
      <c r="J246" s="56"/>
      <c r="K246" s="56"/>
    </row>
    <row r="247" spans="1:11" ht="16.2" thickBot="1" x14ac:dyDescent="0.35">
      <c r="A247" s="56"/>
      <c r="B247" s="56"/>
      <c r="C247" s="53" t="s">
        <v>37</v>
      </c>
      <c r="D247" s="54"/>
      <c r="E247" s="54"/>
      <c r="F247" s="55"/>
      <c r="G247" s="56"/>
      <c r="H247" s="57" t="s">
        <v>38</v>
      </c>
      <c r="I247" s="58"/>
      <c r="J247" s="58"/>
      <c r="K247" s="59"/>
    </row>
    <row r="248" spans="1:11" ht="15" thickBot="1" x14ac:dyDescent="0.35">
      <c r="A248" s="60" t="s">
        <v>217</v>
      </c>
      <c r="B248" s="61"/>
      <c r="C248" s="62" t="s">
        <v>5247</v>
      </c>
      <c r="D248" s="60" t="s">
        <v>5245</v>
      </c>
      <c r="E248" s="60" t="s">
        <v>218</v>
      </c>
      <c r="F248" s="60" t="s">
        <v>219</v>
      </c>
      <c r="G248" s="61"/>
      <c r="H248" s="62" t="s">
        <v>5246</v>
      </c>
      <c r="I248" s="62" t="s">
        <v>5244</v>
      </c>
      <c r="J248" s="60" t="s">
        <v>218</v>
      </c>
      <c r="K248" s="60" t="s">
        <v>219</v>
      </c>
    </row>
    <row r="249" spans="1:11" ht="15" thickBot="1" x14ac:dyDescent="0.35">
      <c r="A249" s="56"/>
      <c r="B249" s="56"/>
      <c r="C249" s="56"/>
      <c r="D249" s="56"/>
      <c r="E249" s="56"/>
      <c r="F249" s="56"/>
      <c r="G249" s="56"/>
      <c r="H249" s="56"/>
      <c r="I249" s="56"/>
      <c r="J249" s="56"/>
      <c r="K249" s="56"/>
    </row>
    <row r="250" spans="1:11" ht="16.2" thickBot="1" x14ac:dyDescent="0.35">
      <c r="A250" s="64" t="str">
        <f>A242</f>
        <v>DE</v>
      </c>
      <c r="B250" s="77"/>
      <c r="C250" s="66">
        <f>SUMIF(Ministres!F$1461:F$2357,"10",Ministres!AX$1461:AX$2357)</f>
        <v>12464</v>
      </c>
      <c r="D250" s="66">
        <f>SUMIF(Ministres!F$1461:F$2357,"10",Ministres!AY$1461:AY$2357)</f>
        <v>0</v>
      </c>
      <c r="E250" s="67">
        <f>D250-C250</f>
        <v>-12464</v>
      </c>
      <c r="F250" s="68">
        <f>E250/C250</f>
        <v>-1</v>
      </c>
      <c r="G250" s="69"/>
      <c r="H250" s="66">
        <f>SUMIF(Ministres!F$1461:F$2357,"10",Ministres!BB$1461:BB$2357)</f>
        <v>27464</v>
      </c>
      <c r="I250" s="66">
        <f>SUMIF(Ministres!F$1461:F$2357,"10",Ministres!BC$1461:BC$2357)</f>
        <v>0</v>
      </c>
      <c r="J250" s="67">
        <f>I250-H250</f>
        <v>-27464</v>
      </c>
      <c r="K250" s="68">
        <f>J250/H250</f>
        <v>-1</v>
      </c>
    </row>
    <row r="251" spans="1:11" x14ac:dyDescent="0.3">
      <c r="A251" s="56"/>
      <c r="B251" s="56"/>
      <c r="C251" s="56"/>
      <c r="D251" s="56"/>
      <c r="E251" s="56"/>
      <c r="F251" s="56"/>
      <c r="G251" s="72"/>
      <c r="H251" s="56"/>
      <c r="I251" s="56"/>
      <c r="J251" s="56"/>
      <c r="K251" s="56"/>
    </row>
    <row r="252" spans="1:11" ht="15" thickBot="1" x14ac:dyDescent="0.35">
      <c r="A252" s="70"/>
      <c r="B252" s="70"/>
      <c r="C252" s="70"/>
      <c r="D252" s="70"/>
      <c r="E252" s="70"/>
      <c r="F252" s="70"/>
      <c r="G252" s="51"/>
      <c r="H252" s="70"/>
      <c r="I252" s="70"/>
      <c r="J252" s="70"/>
      <c r="K252" s="70"/>
    </row>
    <row r="253" spans="1:11" ht="16.2" thickBot="1" x14ac:dyDescent="0.35">
      <c r="A253" s="45" t="s">
        <v>234</v>
      </c>
      <c r="B253" s="77"/>
      <c r="C253" s="47" t="s">
        <v>6</v>
      </c>
      <c r="D253" s="48"/>
      <c r="E253" s="48"/>
      <c r="F253" s="48"/>
      <c r="G253" s="48"/>
      <c r="H253" s="48"/>
      <c r="I253" s="48"/>
      <c r="J253" s="48"/>
      <c r="K253" s="49"/>
    </row>
    <row r="254" spans="1:11" ht="15" thickBot="1" x14ac:dyDescent="0.35">
      <c r="A254" s="56"/>
      <c r="B254" s="56"/>
      <c r="C254" s="56"/>
      <c r="D254" s="56"/>
      <c r="E254" s="56"/>
      <c r="F254" s="56"/>
      <c r="G254" s="56"/>
      <c r="H254" s="56"/>
      <c r="I254" s="56"/>
      <c r="J254" s="56"/>
      <c r="K254" s="56"/>
    </row>
    <row r="255" spans="1:11" ht="16.2" thickBot="1" x14ac:dyDescent="0.35">
      <c r="A255" s="56"/>
      <c r="B255" s="56"/>
      <c r="C255" s="53" t="s">
        <v>37</v>
      </c>
      <c r="D255" s="54"/>
      <c r="E255" s="54"/>
      <c r="F255" s="55"/>
      <c r="G255" s="56"/>
      <c r="H255" s="57" t="s">
        <v>38</v>
      </c>
      <c r="I255" s="58"/>
      <c r="J255" s="58"/>
      <c r="K255" s="59"/>
    </row>
    <row r="256" spans="1:11" ht="15" thickBot="1" x14ac:dyDescent="0.35">
      <c r="A256" s="60" t="s">
        <v>217</v>
      </c>
      <c r="B256" s="61"/>
      <c r="C256" s="62" t="s">
        <v>5247</v>
      </c>
      <c r="D256" s="60" t="s">
        <v>5245</v>
      </c>
      <c r="E256" s="60" t="s">
        <v>218</v>
      </c>
      <c r="F256" s="60" t="s">
        <v>219</v>
      </c>
      <c r="G256" s="61"/>
      <c r="H256" s="62" t="s">
        <v>5246</v>
      </c>
      <c r="I256" s="62" t="s">
        <v>5244</v>
      </c>
      <c r="J256" s="60" t="s">
        <v>218</v>
      </c>
      <c r="K256" s="60" t="s">
        <v>219</v>
      </c>
    </row>
    <row r="257" spans="1:11" ht="15" thickBot="1" x14ac:dyDescent="0.35">
      <c r="A257" s="56"/>
      <c r="B257" s="56"/>
      <c r="C257" s="56"/>
      <c r="D257" s="56"/>
      <c r="E257" s="56"/>
      <c r="F257" s="56"/>
      <c r="G257" s="56"/>
      <c r="H257" s="56"/>
      <c r="I257" s="56"/>
      <c r="J257" s="56"/>
      <c r="K257" s="56"/>
    </row>
    <row r="258" spans="1:11" ht="16.2" thickBot="1" x14ac:dyDescent="0.35">
      <c r="A258" s="64" t="str">
        <f>A250</f>
        <v>DE</v>
      </c>
      <c r="B258" s="77"/>
      <c r="C258" s="66">
        <f>SUMIF(Ministres!F$1461:F$2357,"11",Ministres!AX$1461:AX$2357)</f>
        <v>0</v>
      </c>
      <c r="D258" s="66">
        <f>SUMIF(Ministres!F$1461:F$2357,"11",Ministres!AY$1461:AY$2357)</f>
        <v>0</v>
      </c>
      <c r="E258" s="67">
        <f>D258-C258</f>
        <v>0</v>
      </c>
      <c r="F258" s="68" t="e">
        <f>E258/C258</f>
        <v>#DIV/0!</v>
      </c>
      <c r="G258" s="69"/>
      <c r="H258" s="66">
        <f>SUMIF(Ministres!F$1461:F$2357,"11",Ministres!BB$1461:BB$2357)</f>
        <v>0</v>
      </c>
      <c r="I258" s="66">
        <f>SUMIF(Ministres!F$1461:F$2357,"11",Ministres!BC$1461:BC$2357)</f>
        <v>0</v>
      </c>
      <c r="J258" s="67">
        <f>I258-H258</f>
        <v>0</v>
      </c>
      <c r="K258" s="68" t="e">
        <f>J258/H258</f>
        <v>#DIV/0!</v>
      </c>
    </row>
    <row r="259" spans="1:11" x14ac:dyDescent="0.3">
      <c r="A259" s="56"/>
      <c r="B259" s="56"/>
      <c r="C259" s="56"/>
      <c r="D259" s="56"/>
      <c r="E259" s="56"/>
      <c r="F259" s="56"/>
      <c r="G259" s="72"/>
      <c r="H259" s="56"/>
      <c r="I259" s="56"/>
      <c r="J259" s="56"/>
      <c r="K259" s="56"/>
    </row>
    <row r="260" spans="1:11" ht="15" thickBot="1" x14ac:dyDescent="0.35">
      <c r="A260" s="70"/>
      <c r="B260" s="70"/>
      <c r="C260" s="70"/>
      <c r="D260" s="70"/>
      <c r="E260" s="70"/>
      <c r="F260" s="70"/>
      <c r="G260" s="51"/>
      <c r="H260" s="70"/>
      <c r="I260" s="70"/>
      <c r="J260" s="70"/>
      <c r="K260" s="70"/>
    </row>
    <row r="261" spans="1:11" ht="16.2" thickBot="1" x14ac:dyDescent="0.35">
      <c r="A261" s="45" t="s">
        <v>235</v>
      </c>
      <c r="B261" s="77"/>
      <c r="C261" s="47" t="s">
        <v>236</v>
      </c>
      <c r="D261" s="48"/>
      <c r="E261" s="48"/>
      <c r="F261" s="48"/>
      <c r="G261" s="48"/>
      <c r="H261" s="48"/>
      <c r="I261" s="48"/>
      <c r="J261" s="48"/>
      <c r="K261" s="49"/>
    </row>
    <row r="262" spans="1:11" ht="15" thickBot="1" x14ac:dyDescent="0.35">
      <c r="A262" s="56"/>
      <c r="B262" s="56"/>
      <c r="C262" s="56"/>
      <c r="D262" s="56"/>
      <c r="E262" s="56"/>
      <c r="F262" s="56"/>
      <c r="G262" s="56"/>
      <c r="H262" s="56"/>
      <c r="I262" s="56"/>
      <c r="J262" s="56"/>
      <c r="K262" s="56"/>
    </row>
    <row r="263" spans="1:11" ht="16.2" thickBot="1" x14ac:dyDescent="0.35">
      <c r="A263" s="56"/>
      <c r="B263" s="56"/>
      <c r="C263" s="53" t="s">
        <v>37</v>
      </c>
      <c r="D263" s="54"/>
      <c r="E263" s="54"/>
      <c r="F263" s="55"/>
      <c r="G263" s="56"/>
      <c r="H263" s="57" t="s">
        <v>38</v>
      </c>
      <c r="I263" s="58"/>
      <c r="J263" s="58"/>
      <c r="K263" s="59"/>
    </row>
    <row r="264" spans="1:11" ht="15" thickBot="1" x14ac:dyDescent="0.35">
      <c r="A264" s="60" t="s">
        <v>217</v>
      </c>
      <c r="B264" s="61"/>
      <c r="C264" s="62" t="s">
        <v>5247</v>
      </c>
      <c r="D264" s="60" t="s">
        <v>5245</v>
      </c>
      <c r="E264" s="60" t="s">
        <v>218</v>
      </c>
      <c r="F264" s="60" t="s">
        <v>219</v>
      </c>
      <c r="G264" s="61"/>
      <c r="H264" s="62" t="s">
        <v>5246</v>
      </c>
      <c r="I264" s="62" t="s">
        <v>5244</v>
      </c>
      <c r="J264" s="60" t="s">
        <v>218</v>
      </c>
      <c r="K264" s="60" t="s">
        <v>219</v>
      </c>
    </row>
    <row r="265" spans="1:11" ht="15" thickBot="1" x14ac:dyDescent="0.35">
      <c r="A265" s="56"/>
      <c r="B265" s="56"/>
      <c r="C265" s="56"/>
      <c r="D265" s="56"/>
      <c r="E265" s="56"/>
      <c r="F265" s="56"/>
      <c r="G265" s="56"/>
      <c r="H265" s="56"/>
      <c r="I265" s="56"/>
      <c r="J265" s="56"/>
      <c r="K265" s="56"/>
    </row>
    <row r="266" spans="1:11" ht="16.2" thickBot="1" x14ac:dyDescent="0.35">
      <c r="A266" s="64" t="str">
        <f>A258</f>
        <v>DE</v>
      </c>
      <c r="B266" s="77"/>
      <c r="C266" s="66">
        <f>SUMIF(Ministres!F$1461:F$2357,"12",Ministres!AX$1461:AX$2357)</f>
        <v>742496</v>
      </c>
      <c r="D266" s="66">
        <f>SUMIF(Ministres!F$1461:F$2357,"12",Ministres!AY$1461:AY$2357)</f>
        <v>0</v>
      </c>
      <c r="E266" s="67">
        <f>D266-C266</f>
        <v>-742496</v>
      </c>
      <c r="F266" s="68">
        <f>E266/C266</f>
        <v>-1</v>
      </c>
      <c r="G266" s="69"/>
      <c r="H266" s="66">
        <f>SUMIF(Ministres!F$1461:F$2357,"12",Ministres!BB$1461:BB$2357)</f>
        <v>658348</v>
      </c>
      <c r="I266" s="66">
        <f>SUMIF(Ministres!F$1461:F$2357,"12",Ministres!BC$1461:BC$2357)</f>
        <v>0</v>
      </c>
      <c r="J266" s="67">
        <f>I266-H266</f>
        <v>-658348</v>
      </c>
      <c r="K266" s="68">
        <f>J266/H266</f>
        <v>-1</v>
      </c>
    </row>
    <row r="267" spans="1:11" x14ac:dyDescent="0.3">
      <c r="A267" s="56"/>
      <c r="B267" s="56"/>
      <c r="C267" s="56"/>
      <c r="D267" s="56"/>
      <c r="E267" s="56"/>
      <c r="F267" s="56"/>
      <c r="G267" s="72"/>
      <c r="H267" s="56"/>
      <c r="I267" s="56"/>
      <c r="J267" s="56"/>
      <c r="K267" s="56"/>
    </row>
    <row r="268" spans="1:11" ht="15" thickBot="1" x14ac:dyDescent="0.35">
      <c r="A268" s="70"/>
      <c r="B268" s="70"/>
      <c r="C268" s="70"/>
      <c r="D268" s="70"/>
      <c r="E268" s="70"/>
      <c r="F268" s="70"/>
      <c r="G268" s="51"/>
      <c r="H268" s="70"/>
      <c r="I268" s="70"/>
      <c r="J268" s="70"/>
      <c r="K268" s="70"/>
    </row>
    <row r="269" spans="1:11" ht="16.2" thickBot="1" x14ac:dyDescent="0.35">
      <c r="A269" s="45" t="s">
        <v>237</v>
      </c>
      <c r="B269" s="77"/>
      <c r="C269" s="47" t="s">
        <v>238</v>
      </c>
      <c r="D269" s="48"/>
      <c r="E269" s="48"/>
      <c r="F269" s="48"/>
      <c r="G269" s="48"/>
      <c r="H269" s="48"/>
      <c r="I269" s="48"/>
      <c r="J269" s="48"/>
      <c r="K269" s="49"/>
    </row>
    <row r="270" spans="1:11" ht="15" thickBot="1" x14ac:dyDescent="0.35">
      <c r="A270" s="56"/>
      <c r="B270" s="56"/>
      <c r="C270" s="56"/>
      <c r="D270" s="56"/>
      <c r="E270" s="56"/>
      <c r="F270" s="56"/>
      <c r="G270" s="56"/>
      <c r="H270" s="56"/>
      <c r="I270" s="56"/>
      <c r="J270" s="56"/>
      <c r="K270" s="56"/>
    </row>
    <row r="271" spans="1:11" ht="16.2" thickBot="1" x14ac:dyDescent="0.35">
      <c r="A271" s="56"/>
      <c r="B271" s="56"/>
      <c r="C271" s="53" t="s">
        <v>37</v>
      </c>
      <c r="D271" s="54"/>
      <c r="E271" s="54"/>
      <c r="F271" s="55"/>
      <c r="G271" s="56"/>
      <c r="H271" s="57" t="s">
        <v>38</v>
      </c>
      <c r="I271" s="58"/>
      <c r="J271" s="58"/>
      <c r="K271" s="59"/>
    </row>
    <row r="272" spans="1:11" ht="15" thickBot="1" x14ac:dyDescent="0.35">
      <c r="A272" s="60" t="s">
        <v>217</v>
      </c>
      <c r="B272" s="61"/>
      <c r="C272" s="62" t="s">
        <v>5247</v>
      </c>
      <c r="D272" s="60" t="s">
        <v>5245</v>
      </c>
      <c r="E272" s="60" t="s">
        <v>218</v>
      </c>
      <c r="F272" s="60" t="s">
        <v>219</v>
      </c>
      <c r="G272" s="61"/>
      <c r="H272" s="62" t="s">
        <v>5246</v>
      </c>
      <c r="I272" s="62" t="s">
        <v>5244</v>
      </c>
      <c r="J272" s="60" t="s">
        <v>218</v>
      </c>
      <c r="K272" s="60" t="s">
        <v>219</v>
      </c>
    </row>
    <row r="273" spans="1:11" ht="15" thickBot="1" x14ac:dyDescent="0.35">
      <c r="A273" s="56"/>
      <c r="B273" s="56"/>
      <c r="C273" s="56"/>
      <c r="D273" s="56"/>
      <c r="E273" s="56"/>
      <c r="F273" s="56"/>
      <c r="G273" s="56"/>
      <c r="H273" s="56"/>
      <c r="I273" s="56"/>
      <c r="J273" s="56"/>
      <c r="K273" s="56"/>
    </row>
    <row r="274" spans="1:11" ht="16.2" thickBot="1" x14ac:dyDescent="0.35">
      <c r="A274" s="64" t="str">
        <f>A266</f>
        <v>DE</v>
      </c>
      <c r="B274" s="77"/>
      <c r="C274" s="66">
        <f>SUMIF(Ministres!F$1461:F$2357,"13",Ministres!AX$1461:AX$2357)</f>
        <v>43209</v>
      </c>
      <c r="D274" s="66">
        <f>SUMIF(Ministres!F$1461:F$2357,"13",Ministres!AY$1461:AY$2357)</f>
        <v>0</v>
      </c>
      <c r="E274" s="67">
        <f>D274-C274</f>
        <v>-43209</v>
      </c>
      <c r="F274" s="68">
        <f>E274/C274</f>
        <v>-1</v>
      </c>
      <c r="G274" s="69"/>
      <c r="H274" s="66">
        <f>SUMIF(Ministres!F$1461:F$2357,"13",Ministres!BB$1461:BB$2357)</f>
        <v>43209</v>
      </c>
      <c r="I274" s="66">
        <f>SUMIF(Ministres!F$1461:F$2357,"13",Ministres!BC$1461:BC$2357)</f>
        <v>0</v>
      </c>
      <c r="J274" s="67">
        <f>I274-H274</f>
        <v>-43209</v>
      </c>
      <c r="K274" s="68">
        <f>J274/H274</f>
        <v>-1</v>
      </c>
    </row>
    <row r="275" spans="1:11" ht="15.6" x14ac:dyDescent="0.3">
      <c r="A275" s="80"/>
      <c r="B275" s="77"/>
      <c r="C275" s="81"/>
      <c r="D275" s="81"/>
      <c r="E275" s="82"/>
      <c r="F275" s="83"/>
      <c r="G275" s="84"/>
      <c r="H275" s="81"/>
      <c r="I275" s="81"/>
      <c r="J275" s="82"/>
      <c r="K275" s="83"/>
    </row>
    <row r="276" spans="1:11" ht="15" thickBot="1" x14ac:dyDescent="0.35">
      <c r="A276" s="70"/>
      <c r="B276" s="70"/>
      <c r="C276" s="70"/>
      <c r="D276" s="70"/>
      <c r="E276" s="70"/>
      <c r="F276" s="70"/>
      <c r="G276" s="51"/>
      <c r="H276" s="70"/>
      <c r="I276" s="70"/>
      <c r="J276" s="70"/>
      <c r="K276" s="70"/>
    </row>
    <row r="277" spans="1:11" ht="16.2" thickBot="1" x14ac:dyDescent="0.35">
      <c r="A277" s="45" t="s">
        <v>239</v>
      </c>
      <c r="B277" s="77"/>
      <c r="C277" s="47" t="s">
        <v>240</v>
      </c>
      <c r="D277" s="48"/>
      <c r="E277" s="48"/>
      <c r="F277" s="48"/>
      <c r="G277" s="48"/>
      <c r="H277" s="48"/>
      <c r="I277" s="48"/>
      <c r="J277" s="48"/>
      <c r="K277" s="49"/>
    </row>
    <row r="278" spans="1:11" ht="15" thickBot="1" x14ac:dyDescent="0.35">
      <c r="A278" s="56"/>
      <c r="B278" s="56"/>
      <c r="C278" s="56"/>
      <c r="D278" s="56"/>
      <c r="E278" s="56"/>
      <c r="F278" s="56"/>
      <c r="G278" s="56"/>
      <c r="H278" s="56"/>
      <c r="I278" s="56"/>
      <c r="J278" s="56"/>
      <c r="K278" s="56"/>
    </row>
    <row r="279" spans="1:11" ht="16.2" thickBot="1" x14ac:dyDescent="0.35">
      <c r="A279" s="56"/>
      <c r="B279" s="56"/>
      <c r="C279" s="53" t="s">
        <v>37</v>
      </c>
      <c r="D279" s="54"/>
      <c r="E279" s="54"/>
      <c r="F279" s="55"/>
      <c r="G279" s="56"/>
      <c r="H279" s="57" t="s">
        <v>38</v>
      </c>
      <c r="I279" s="58"/>
      <c r="J279" s="58"/>
      <c r="K279" s="59"/>
    </row>
    <row r="280" spans="1:11" ht="15" thickBot="1" x14ac:dyDescent="0.35">
      <c r="A280" s="60" t="s">
        <v>217</v>
      </c>
      <c r="B280" s="61"/>
      <c r="C280" s="62" t="s">
        <v>5247</v>
      </c>
      <c r="D280" s="60" t="s">
        <v>5245</v>
      </c>
      <c r="E280" s="60" t="s">
        <v>218</v>
      </c>
      <c r="F280" s="60" t="s">
        <v>219</v>
      </c>
      <c r="G280" s="61"/>
      <c r="H280" s="62" t="s">
        <v>5246</v>
      </c>
      <c r="I280" s="62" t="s">
        <v>5244</v>
      </c>
      <c r="J280" s="60" t="s">
        <v>218</v>
      </c>
      <c r="K280" s="60" t="s">
        <v>219</v>
      </c>
    </row>
    <row r="281" spans="1:11" ht="15" thickBot="1" x14ac:dyDescent="0.35">
      <c r="A281" s="56"/>
      <c r="B281" s="56"/>
      <c r="C281" s="56"/>
      <c r="D281" s="56"/>
      <c r="E281" s="56"/>
      <c r="F281" s="56"/>
      <c r="G281" s="56"/>
      <c r="H281" s="56"/>
      <c r="I281" s="56"/>
      <c r="J281" s="56"/>
      <c r="K281" s="56"/>
    </row>
    <row r="282" spans="1:11" ht="16.2" thickBot="1" x14ac:dyDescent="0.35">
      <c r="A282" s="64" t="s">
        <v>6116</v>
      </c>
      <c r="B282" s="77"/>
      <c r="C282" s="66">
        <f>SUMIF(Ministres!F$1461:F$2357,"14",Ministres!AX$1461:AX$2357)</f>
        <v>0</v>
      </c>
      <c r="D282" s="66">
        <f>SUMIF(Ministres!F$1461:F$2357,"14",Ministres!AY$1461:AY$2357)</f>
        <v>0</v>
      </c>
      <c r="E282" s="67">
        <f>D282-C282</f>
        <v>0</v>
      </c>
      <c r="F282" s="68" t="e">
        <f>E282/C282</f>
        <v>#DIV/0!</v>
      </c>
      <c r="G282" s="69"/>
      <c r="H282" s="66">
        <f>SUMIF(Ministres!F$1461:F$2357,"14",Ministres!BB$1461:BB$2357)</f>
        <v>0</v>
      </c>
      <c r="I282" s="66">
        <f>SUMIF(Ministres!F$1461:F$2357,"14",Ministres!BC$1461:BC$2357)</f>
        <v>0</v>
      </c>
      <c r="J282" s="67">
        <f>I282-H282</f>
        <v>0</v>
      </c>
      <c r="K282" s="68" t="e">
        <f>J282/H282</f>
        <v>#DIV/0!</v>
      </c>
    </row>
    <row r="283" spans="1:11" ht="15.6" x14ac:dyDescent="0.3">
      <c r="A283" s="80"/>
      <c r="B283" s="77"/>
      <c r="C283" s="81"/>
      <c r="D283" s="81"/>
      <c r="E283" s="82"/>
      <c r="F283" s="83"/>
      <c r="G283" s="84"/>
      <c r="H283" s="81"/>
      <c r="I283" s="81"/>
      <c r="J283" s="82"/>
      <c r="K283" s="83"/>
    </row>
    <row r="284" spans="1:11" ht="15" thickBot="1" x14ac:dyDescent="0.35">
      <c r="A284" s="70"/>
      <c r="B284" s="70"/>
      <c r="C284" s="70"/>
      <c r="D284" s="70"/>
      <c r="E284" s="70"/>
      <c r="F284" s="70"/>
      <c r="G284" s="51"/>
      <c r="H284" s="70"/>
      <c r="I284" s="70"/>
      <c r="J284" s="70"/>
      <c r="K284" s="70"/>
    </row>
    <row r="285" spans="1:11" ht="16.2" thickBot="1" x14ac:dyDescent="0.35">
      <c r="A285" s="45" t="s">
        <v>241</v>
      </c>
      <c r="B285" s="77"/>
      <c r="C285" s="47" t="s">
        <v>242</v>
      </c>
      <c r="D285" s="48"/>
      <c r="E285" s="48"/>
      <c r="F285" s="48"/>
      <c r="G285" s="48"/>
      <c r="H285" s="48"/>
      <c r="I285" s="48"/>
      <c r="J285" s="48"/>
      <c r="K285" s="49"/>
    </row>
    <row r="286" spans="1:11" ht="15" thickBot="1" x14ac:dyDescent="0.35">
      <c r="A286" s="56"/>
      <c r="B286" s="56"/>
      <c r="C286" s="56"/>
      <c r="D286" s="56"/>
      <c r="E286" s="56"/>
      <c r="F286" s="56"/>
      <c r="G286" s="56"/>
      <c r="H286" s="56"/>
      <c r="I286" s="56"/>
      <c r="J286" s="56"/>
      <c r="K286" s="56"/>
    </row>
    <row r="287" spans="1:11" ht="16.2" thickBot="1" x14ac:dyDescent="0.35">
      <c r="A287" s="56"/>
      <c r="B287" s="56"/>
      <c r="C287" s="53" t="s">
        <v>37</v>
      </c>
      <c r="D287" s="54"/>
      <c r="E287" s="54"/>
      <c r="F287" s="55"/>
      <c r="G287" s="56"/>
      <c r="H287" s="57" t="s">
        <v>38</v>
      </c>
      <c r="I287" s="58"/>
      <c r="J287" s="58"/>
      <c r="K287" s="59"/>
    </row>
    <row r="288" spans="1:11" ht="15" thickBot="1" x14ac:dyDescent="0.35">
      <c r="A288" s="60" t="s">
        <v>217</v>
      </c>
      <c r="B288" s="61"/>
      <c r="C288" s="62" t="s">
        <v>5247</v>
      </c>
      <c r="D288" s="60" t="s">
        <v>5245</v>
      </c>
      <c r="E288" s="60" t="s">
        <v>218</v>
      </c>
      <c r="F288" s="60" t="s">
        <v>219</v>
      </c>
      <c r="G288" s="61"/>
      <c r="H288" s="62" t="s">
        <v>5246</v>
      </c>
      <c r="I288" s="62" t="s">
        <v>5244</v>
      </c>
      <c r="J288" s="60" t="s">
        <v>218</v>
      </c>
      <c r="K288" s="60" t="s">
        <v>219</v>
      </c>
    </row>
    <row r="289" spans="1:11" ht="15" thickBot="1" x14ac:dyDescent="0.35">
      <c r="A289" s="56"/>
      <c r="B289" s="56"/>
      <c r="C289" s="56"/>
      <c r="D289" s="56"/>
      <c r="E289" s="56"/>
      <c r="F289" s="56"/>
      <c r="G289" s="56"/>
      <c r="H289" s="56"/>
      <c r="I289" s="56"/>
      <c r="J289" s="56"/>
      <c r="K289" s="56"/>
    </row>
    <row r="290" spans="1:11" ht="16.2" thickBot="1" x14ac:dyDescent="0.35">
      <c r="A290" s="64" t="s">
        <v>6116</v>
      </c>
      <c r="B290" s="77"/>
      <c r="C290" s="66">
        <f>SUMIF(Ministres!F$1461:F$2357,"15",Ministres!AX$1461:AX$2357)</f>
        <v>607385</v>
      </c>
      <c r="D290" s="66">
        <f>SUMIF(Ministres!F$1461:F$2357,"15",Ministres!AY$1461:AY$2357)</f>
        <v>0</v>
      </c>
      <c r="E290" s="67">
        <f>D290-C290</f>
        <v>-607385</v>
      </c>
      <c r="F290" s="68">
        <f>E290/C290</f>
        <v>-1</v>
      </c>
      <c r="G290" s="69"/>
      <c r="H290" s="66">
        <f>SUMIF(Ministres!F$1461:F$2357,"15",Ministres!BB$1461:BB$2357)</f>
        <v>395458</v>
      </c>
      <c r="I290" s="66">
        <f>SUMIF(Ministres!F$1461:F$2357,"15",Ministres!BC$1461:BC$2357)</f>
        <v>0</v>
      </c>
      <c r="J290" s="67">
        <f>I290-H290</f>
        <v>-395458</v>
      </c>
      <c r="K290" s="68">
        <f>J290/H290</f>
        <v>-1</v>
      </c>
    </row>
    <row r="291" spans="1:11" x14ac:dyDescent="0.3">
      <c r="A291" s="56"/>
      <c r="B291" s="56"/>
      <c r="C291" s="56"/>
      <c r="D291" s="56"/>
      <c r="E291" s="56"/>
      <c r="F291" s="56"/>
      <c r="G291" s="51"/>
      <c r="H291" s="56"/>
      <c r="I291" s="56"/>
      <c r="J291" s="56"/>
      <c r="K291" s="56"/>
    </row>
    <row r="292" spans="1:11" ht="15" thickBot="1" x14ac:dyDescent="0.35">
      <c r="A292" s="70"/>
      <c r="B292" s="70"/>
      <c r="C292" s="70"/>
      <c r="D292" s="70"/>
      <c r="E292" s="70"/>
      <c r="F292" s="70"/>
      <c r="G292" s="51"/>
      <c r="H292" s="70"/>
      <c r="I292" s="70"/>
      <c r="J292" s="70"/>
      <c r="K292" s="70"/>
    </row>
    <row r="293" spans="1:11" ht="16.2" thickBot="1" x14ac:dyDescent="0.35">
      <c r="A293" s="45" t="s">
        <v>280</v>
      </c>
      <c r="B293" s="77"/>
      <c r="C293" s="47" t="s">
        <v>307</v>
      </c>
      <c r="D293" s="48"/>
      <c r="E293" s="48"/>
      <c r="F293" s="48"/>
      <c r="G293" s="48"/>
      <c r="H293" s="48"/>
      <c r="I293" s="48"/>
      <c r="J293" s="48"/>
      <c r="K293" s="49"/>
    </row>
    <row r="294" spans="1:11" ht="15" thickBot="1" x14ac:dyDescent="0.35">
      <c r="A294" s="56"/>
      <c r="B294" s="56"/>
      <c r="C294" s="56"/>
      <c r="D294" s="56"/>
      <c r="E294" s="56"/>
      <c r="F294" s="56"/>
      <c r="G294" s="56"/>
      <c r="H294" s="56"/>
      <c r="I294" s="56"/>
      <c r="J294" s="56"/>
      <c r="K294" s="56"/>
    </row>
    <row r="295" spans="1:11" ht="16.2" thickBot="1" x14ac:dyDescent="0.35">
      <c r="A295" s="56"/>
      <c r="B295" s="56"/>
      <c r="C295" s="53" t="s">
        <v>37</v>
      </c>
      <c r="D295" s="54"/>
      <c r="E295" s="54"/>
      <c r="F295" s="55"/>
      <c r="G295" s="56"/>
      <c r="H295" s="57" t="s">
        <v>38</v>
      </c>
      <c r="I295" s="58"/>
      <c r="J295" s="58"/>
      <c r="K295" s="59"/>
    </row>
    <row r="296" spans="1:11" ht="15" thickBot="1" x14ac:dyDescent="0.35">
      <c r="A296" s="60" t="s">
        <v>217</v>
      </c>
      <c r="B296" s="61"/>
      <c r="C296" s="62" t="s">
        <v>5247</v>
      </c>
      <c r="D296" s="60" t="s">
        <v>5245</v>
      </c>
      <c r="E296" s="60" t="s">
        <v>218</v>
      </c>
      <c r="F296" s="60" t="s">
        <v>219</v>
      </c>
      <c r="G296" s="61"/>
      <c r="H296" s="62" t="s">
        <v>5246</v>
      </c>
      <c r="I296" s="62" t="s">
        <v>5244</v>
      </c>
      <c r="J296" s="60" t="s">
        <v>218</v>
      </c>
      <c r="K296" s="60" t="s">
        <v>219</v>
      </c>
    </row>
    <row r="297" spans="1:11" ht="15" thickBot="1" x14ac:dyDescent="0.35">
      <c r="A297" s="56"/>
      <c r="B297" s="56"/>
      <c r="C297" s="56"/>
      <c r="D297" s="56"/>
      <c r="E297" s="56"/>
      <c r="F297" s="56"/>
      <c r="G297" s="56"/>
      <c r="H297" s="56"/>
      <c r="I297" s="56"/>
      <c r="J297" s="56"/>
      <c r="K297" s="56"/>
    </row>
    <row r="298" spans="1:11" ht="16.2" thickBot="1" x14ac:dyDescent="0.35">
      <c r="A298" s="64" t="s">
        <v>6116</v>
      </c>
      <c r="B298" s="77"/>
      <c r="C298" s="66">
        <f>SUMIF(Ministres!F$1461:F$2357,"16",Ministres!AX$1461:AX$2357)</f>
        <v>12264</v>
      </c>
      <c r="D298" s="66">
        <f>SUMIF(Ministres!F$1461:F$2357,"16",Ministres!AY$1461:AY$2357)</f>
        <v>0</v>
      </c>
      <c r="E298" s="67">
        <f>D298-C298</f>
        <v>-12264</v>
      </c>
      <c r="F298" s="68">
        <f>E298/C298</f>
        <v>-1</v>
      </c>
      <c r="G298" s="69"/>
      <c r="H298" s="66">
        <f>SUMIF(Ministres!F$1461:F$2357,"16",Ministres!BB$1461:BB$2357)</f>
        <v>12264</v>
      </c>
      <c r="I298" s="66">
        <f>SUMIF(Ministres!F$1461:F$2357,"16",Ministres!BC$1461:BC$2357)</f>
        <v>0</v>
      </c>
      <c r="J298" s="67">
        <f>I298-H298</f>
        <v>-12264</v>
      </c>
      <c r="K298" s="68">
        <f>J298/H298</f>
        <v>-1</v>
      </c>
    </row>
    <row r="299" spans="1:11" x14ac:dyDescent="0.3">
      <c r="A299" s="56"/>
      <c r="B299" s="56"/>
      <c r="C299" s="56"/>
      <c r="D299" s="56"/>
      <c r="E299" s="56"/>
      <c r="F299" s="56"/>
      <c r="G299" s="51"/>
      <c r="H299" s="56"/>
      <c r="I299" s="56"/>
      <c r="J299" s="56"/>
      <c r="K299" s="56"/>
    </row>
    <row r="300" spans="1:11" ht="15" thickBot="1" x14ac:dyDescent="0.35">
      <c r="A300" s="70"/>
      <c r="B300" s="70"/>
      <c r="C300" s="70"/>
      <c r="D300" s="70"/>
      <c r="E300" s="70"/>
      <c r="F300" s="70"/>
      <c r="G300" s="70"/>
      <c r="H300" s="70"/>
      <c r="I300" s="70"/>
      <c r="J300" s="70"/>
      <c r="K300" s="70"/>
    </row>
    <row r="301" spans="1:11" ht="16.2" thickBot="1" x14ac:dyDescent="0.35">
      <c r="A301" s="45" t="s">
        <v>309</v>
      </c>
      <c r="B301" s="77"/>
      <c r="C301" s="47" t="s">
        <v>308</v>
      </c>
      <c r="D301" s="48"/>
      <c r="E301" s="48"/>
      <c r="F301" s="48"/>
      <c r="G301" s="48"/>
      <c r="H301" s="48"/>
      <c r="I301" s="48"/>
      <c r="J301" s="48"/>
      <c r="K301" s="49"/>
    </row>
    <row r="302" spans="1:11" ht="15" thickBot="1" x14ac:dyDescent="0.35">
      <c r="A302" s="56"/>
      <c r="B302" s="56"/>
      <c r="C302" s="56"/>
      <c r="D302" s="56"/>
      <c r="E302" s="56"/>
      <c r="F302" s="56"/>
      <c r="G302" s="56"/>
      <c r="H302" s="56"/>
      <c r="I302" s="56"/>
      <c r="J302" s="56"/>
      <c r="K302" s="56"/>
    </row>
    <row r="303" spans="1:11" ht="16.2" thickBot="1" x14ac:dyDescent="0.35">
      <c r="A303" s="56"/>
      <c r="B303" s="56"/>
      <c r="C303" s="53" t="s">
        <v>37</v>
      </c>
      <c r="D303" s="54"/>
      <c r="E303" s="54"/>
      <c r="F303" s="55"/>
      <c r="G303" s="56"/>
      <c r="H303" s="57" t="s">
        <v>38</v>
      </c>
      <c r="I303" s="58"/>
      <c r="J303" s="58"/>
      <c r="K303" s="59"/>
    </row>
    <row r="304" spans="1:11" ht="15" thickBot="1" x14ac:dyDescent="0.35">
      <c r="A304" s="60" t="s">
        <v>217</v>
      </c>
      <c r="B304" s="61"/>
      <c r="C304" s="62" t="s">
        <v>5247</v>
      </c>
      <c r="D304" s="60" t="s">
        <v>5245</v>
      </c>
      <c r="E304" s="60" t="s">
        <v>218</v>
      </c>
      <c r="F304" s="60" t="s">
        <v>219</v>
      </c>
      <c r="G304" s="61"/>
      <c r="H304" s="62" t="s">
        <v>5246</v>
      </c>
      <c r="I304" s="62" t="s">
        <v>5244</v>
      </c>
      <c r="J304" s="60" t="s">
        <v>218</v>
      </c>
      <c r="K304" s="60" t="s">
        <v>219</v>
      </c>
    </row>
    <row r="305" spans="1:11" ht="15" thickBot="1" x14ac:dyDescent="0.35">
      <c r="A305" s="56"/>
      <c r="B305" s="56"/>
      <c r="C305" s="56"/>
      <c r="D305" s="56"/>
      <c r="E305" s="56"/>
      <c r="F305" s="56"/>
      <c r="G305" s="56"/>
      <c r="H305" s="56"/>
      <c r="I305" s="56"/>
      <c r="J305" s="56"/>
      <c r="K305" s="56"/>
    </row>
    <row r="306" spans="1:11" ht="16.2" thickBot="1" x14ac:dyDescent="0.35">
      <c r="A306" s="64" t="s">
        <v>6116</v>
      </c>
      <c r="B306" s="77"/>
      <c r="C306" s="66">
        <f>SUMIF(Ministres!F$1461:F$2357,"17",Ministres!AX$1461:AX$2357)</f>
        <v>1531</v>
      </c>
      <c r="D306" s="66">
        <f>SUMIF(Ministres!F$1461:F$2357,"17",Ministres!AY$1461:AY$2357)</f>
        <v>0</v>
      </c>
      <c r="E306" s="67">
        <f>D306-C306</f>
        <v>-1531</v>
      </c>
      <c r="F306" s="68">
        <f>E306/C306</f>
        <v>-1</v>
      </c>
      <c r="G306" s="69"/>
      <c r="H306" s="66">
        <f>SUMIF(Ministres!F$1461:F$2357,"17",Ministres!BB$1461:BB$2357)</f>
        <v>1593</v>
      </c>
      <c r="I306" s="66">
        <f>SUMIF(Ministres!F$1461:F$2357,"17",Ministres!BC$1461:BC$2357)</f>
        <v>0</v>
      </c>
      <c r="J306" s="67">
        <f>I306-H306</f>
        <v>-1593</v>
      </c>
      <c r="K306" s="68">
        <f>J306/H306</f>
        <v>-1</v>
      </c>
    </row>
    <row r="307" spans="1:11" x14ac:dyDescent="0.3">
      <c r="A307" s="56"/>
      <c r="B307" s="56"/>
      <c r="C307" s="56"/>
      <c r="D307" s="56"/>
      <c r="E307" s="56"/>
      <c r="F307" s="56"/>
      <c r="G307" s="51"/>
      <c r="H307" s="56"/>
      <c r="I307" s="56"/>
      <c r="J307" s="56"/>
      <c r="K307" s="56"/>
    </row>
    <row r="308" spans="1:11" ht="15" thickBot="1" x14ac:dyDescent="0.35">
      <c r="A308" s="70"/>
      <c r="B308" s="70"/>
      <c r="C308" s="70"/>
      <c r="D308" s="70"/>
      <c r="E308" s="70"/>
      <c r="F308" s="70"/>
      <c r="G308" s="70"/>
      <c r="H308" s="70"/>
      <c r="I308" s="70"/>
      <c r="J308" s="70"/>
      <c r="K308" s="70"/>
    </row>
    <row r="309" spans="1:11" ht="16.2" thickBot="1" x14ac:dyDescent="0.35">
      <c r="A309" s="45" t="s">
        <v>491</v>
      </c>
      <c r="B309" s="77"/>
      <c r="C309" s="47" t="s">
        <v>3835</v>
      </c>
      <c r="D309" s="48"/>
      <c r="E309" s="48"/>
      <c r="F309" s="48"/>
      <c r="G309" s="48"/>
      <c r="H309" s="48"/>
      <c r="I309" s="48"/>
      <c r="J309" s="48"/>
      <c r="K309" s="49"/>
    </row>
    <row r="310" spans="1:11" ht="15" thickBot="1" x14ac:dyDescent="0.35">
      <c r="A310" s="56"/>
      <c r="B310" s="56"/>
      <c r="C310" s="56"/>
      <c r="D310" s="56"/>
      <c r="E310" s="56"/>
      <c r="F310" s="56"/>
      <c r="G310" s="56"/>
      <c r="H310" s="56"/>
      <c r="I310" s="56"/>
      <c r="J310" s="56"/>
      <c r="K310" s="56"/>
    </row>
    <row r="311" spans="1:11" ht="16.2" thickBot="1" x14ac:dyDescent="0.35">
      <c r="A311" s="56"/>
      <c r="B311" s="56"/>
      <c r="C311" s="53" t="s">
        <v>37</v>
      </c>
      <c r="D311" s="54"/>
      <c r="E311" s="54"/>
      <c r="F311" s="55"/>
      <c r="G311" s="56"/>
      <c r="H311" s="57" t="s">
        <v>38</v>
      </c>
      <c r="I311" s="58"/>
      <c r="J311" s="58"/>
      <c r="K311" s="59"/>
    </row>
    <row r="312" spans="1:11" ht="15" thickBot="1" x14ac:dyDescent="0.35">
      <c r="A312" s="60" t="s">
        <v>217</v>
      </c>
      <c r="B312" s="61"/>
      <c r="C312" s="62" t="s">
        <v>5247</v>
      </c>
      <c r="D312" s="60" t="s">
        <v>5245</v>
      </c>
      <c r="E312" s="60" t="s">
        <v>218</v>
      </c>
      <c r="F312" s="60" t="s">
        <v>219</v>
      </c>
      <c r="G312" s="61"/>
      <c r="H312" s="62" t="s">
        <v>5246</v>
      </c>
      <c r="I312" s="62" t="s">
        <v>5244</v>
      </c>
      <c r="J312" s="60" t="s">
        <v>218</v>
      </c>
      <c r="K312" s="60" t="s">
        <v>219</v>
      </c>
    </row>
    <row r="313" spans="1:11" ht="15" thickBot="1" x14ac:dyDescent="0.35">
      <c r="A313" s="56"/>
      <c r="B313" s="56"/>
      <c r="C313" s="56"/>
      <c r="D313" s="56"/>
      <c r="E313" s="56"/>
      <c r="F313" s="56"/>
      <c r="G313" s="56"/>
      <c r="H313" s="56"/>
      <c r="I313" s="56"/>
      <c r="J313" s="56"/>
      <c r="K313" s="56"/>
    </row>
    <row r="314" spans="1:11" ht="16.2" thickBot="1" x14ac:dyDescent="0.35">
      <c r="A314" s="64" t="s">
        <v>6116</v>
      </c>
      <c r="B314" s="77"/>
      <c r="C314" s="66">
        <f>SUMIF(Ministres!F$1461:F$2357,"18",Ministres!AX$1461:AX$2357)</f>
        <v>0</v>
      </c>
      <c r="D314" s="66">
        <f>SUMIF(Ministres!F$1461:F$2357,"18",Ministres!AY$1461:AY$2357)</f>
        <v>0</v>
      </c>
      <c r="E314" s="67">
        <f>D314-C314</f>
        <v>0</v>
      </c>
      <c r="F314" s="68" t="e">
        <f>E314/C314</f>
        <v>#DIV/0!</v>
      </c>
      <c r="G314" s="69"/>
      <c r="H314" s="66">
        <f>SUMIF(Ministres!F$1461:F$2357,"18",Ministres!BB$1461:BB$2357)</f>
        <v>0</v>
      </c>
      <c r="I314" s="66">
        <f>SUMIF(Ministres!F$1461:F$2357,"18",Ministres!BC$1461:BC$2357)</f>
        <v>0</v>
      </c>
      <c r="J314" s="67">
        <f>I314-H314</f>
        <v>0</v>
      </c>
      <c r="K314" s="68" t="e">
        <f>J314/H314</f>
        <v>#DIV/0!</v>
      </c>
    </row>
    <row r="315" spans="1:11" x14ac:dyDescent="0.3">
      <c r="A315" s="56"/>
      <c r="B315" s="56"/>
      <c r="C315" s="56"/>
      <c r="D315" s="56"/>
      <c r="E315" s="56"/>
      <c r="F315" s="56"/>
      <c r="G315" s="51"/>
      <c r="H315" s="56"/>
      <c r="I315" s="56"/>
      <c r="J315" s="56"/>
      <c r="K315" s="56"/>
    </row>
    <row r="316" spans="1:11" ht="15" thickBot="1" x14ac:dyDescent="0.35">
      <c r="A316" s="70"/>
      <c r="B316" s="70"/>
      <c r="C316" s="70"/>
      <c r="D316" s="70"/>
      <c r="E316" s="70"/>
      <c r="F316" s="70"/>
      <c r="G316" s="70"/>
      <c r="H316" s="70"/>
      <c r="I316" s="70"/>
      <c r="J316" s="70"/>
      <c r="K316" s="70"/>
    </row>
    <row r="317" spans="1:11" ht="16.2" thickBot="1" x14ac:dyDescent="0.35">
      <c r="A317" s="45" t="s">
        <v>3807</v>
      </c>
      <c r="B317" s="77"/>
      <c r="C317" s="47" t="s">
        <v>3836</v>
      </c>
      <c r="D317" s="48"/>
      <c r="E317" s="48"/>
      <c r="F317" s="48"/>
      <c r="G317" s="48"/>
      <c r="H317" s="48"/>
      <c r="I317" s="48"/>
      <c r="J317" s="48"/>
      <c r="K317" s="49"/>
    </row>
    <row r="318" spans="1:11" ht="15" thickBot="1" x14ac:dyDescent="0.35">
      <c r="A318" s="56"/>
      <c r="B318" s="56"/>
      <c r="C318" s="56"/>
      <c r="D318" s="56"/>
      <c r="E318" s="56"/>
      <c r="F318" s="56"/>
      <c r="G318" s="56"/>
      <c r="H318" s="56"/>
      <c r="I318" s="56"/>
      <c r="J318" s="56"/>
      <c r="K318" s="56"/>
    </row>
    <row r="319" spans="1:11" ht="16.2" thickBot="1" x14ac:dyDescent="0.35">
      <c r="A319" s="56"/>
      <c r="B319" s="56"/>
      <c r="C319" s="53" t="s">
        <v>37</v>
      </c>
      <c r="D319" s="54"/>
      <c r="E319" s="54"/>
      <c r="F319" s="55"/>
      <c r="G319" s="56"/>
      <c r="H319" s="57" t="s">
        <v>38</v>
      </c>
      <c r="I319" s="58"/>
      <c r="J319" s="58"/>
      <c r="K319" s="59"/>
    </row>
    <row r="320" spans="1:11" ht="15" thickBot="1" x14ac:dyDescent="0.35">
      <c r="A320" s="60" t="s">
        <v>217</v>
      </c>
      <c r="B320" s="61"/>
      <c r="C320" s="62" t="s">
        <v>5247</v>
      </c>
      <c r="D320" s="60" t="s">
        <v>5245</v>
      </c>
      <c r="E320" s="60" t="s">
        <v>218</v>
      </c>
      <c r="F320" s="60" t="s">
        <v>219</v>
      </c>
      <c r="G320" s="61"/>
      <c r="H320" s="62" t="s">
        <v>5246</v>
      </c>
      <c r="I320" s="62" t="s">
        <v>5244</v>
      </c>
      <c r="J320" s="60" t="s">
        <v>218</v>
      </c>
      <c r="K320" s="60" t="s">
        <v>219</v>
      </c>
    </row>
    <row r="321" spans="1:11" ht="15" thickBot="1" x14ac:dyDescent="0.35">
      <c r="A321" s="56"/>
      <c r="B321" s="56"/>
      <c r="C321" s="56"/>
      <c r="D321" s="56"/>
      <c r="E321" s="56"/>
      <c r="F321" s="56"/>
      <c r="G321" s="56"/>
      <c r="H321" s="56"/>
      <c r="I321" s="56"/>
      <c r="J321" s="56"/>
      <c r="K321" s="56"/>
    </row>
    <row r="322" spans="1:11" ht="16.2" thickBot="1" x14ac:dyDescent="0.35">
      <c r="A322" s="64" t="s">
        <v>6116</v>
      </c>
      <c r="B322" s="77"/>
      <c r="C322" s="66">
        <f>SUMIF(Ministres!F$1461:F$2357,"19",Ministres!AX$1461:AX$2357)</f>
        <v>0</v>
      </c>
      <c r="D322" s="66">
        <f>SUMIF(Ministres!F$1461:F$2357,"19",Ministres!AY$1461:AY$2357)</f>
        <v>0</v>
      </c>
      <c r="E322" s="67">
        <f>D322-C322</f>
        <v>0</v>
      </c>
      <c r="F322" s="68" t="e">
        <f>E322/C322</f>
        <v>#DIV/0!</v>
      </c>
      <c r="G322" s="69"/>
      <c r="H322" s="66">
        <f>SUMIF(Ministres!F$1461:F$2357,"19",Ministres!BB$1461:BB$2357)</f>
        <v>0</v>
      </c>
      <c r="I322" s="66">
        <f>SUMIF(Ministres!F$1461:F$2357,"19",Ministres!BC$1461:BC$2357)</f>
        <v>0</v>
      </c>
      <c r="J322" s="67">
        <f>I322-H322</f>
        <v>0</v>
      </c>
      <c r="K322" s="68" t="e">
        <f>J322/H322</f>
        <v>#DIV/0!</v>
      </c>
    </row>
    <row r="323" spans="1:11" x14ac:dyDescent="0.3">
      <c r="A323" s="56"/>
      <c r="B323" s="56"/>
      <c r="C323" s="56"/>
      <c r="D323" s="56"/>
      <c r="E323" s="56"/>
      <c r="F323" s="56"/>
      <c r="G323" s="51"/>
      <c r="H323" s="56"/>
      <c r="I323" s="56"/>
      <c r="J323" s="56"/>
      <c r="K323" s="56"/>
    </row>
    <row r="324" spans="1:11" ht="15" thickBot="1" x14ac:dyDescent="0.35">
      <c r="A324" s="70"/>
      <c r="B324" s="70"/>
      <c r="C324" s="70"/>
      <c r="D324" s="70"/>
      <c r="E324" s="70"/>
      <c r="F324" s="70"/>
      <c r="G324" s="70"/>
      <c r="H324" s="70"/>
      <c r="I324" s="70"/>
      <c r="J324" s="70"/>
      <c r="K324" s="70"/>
    </row>
    <row r="325" spans="1:11" ht="16.2" thickBot="1" x14ac:dyDescent="0.35">
      <c r="A325" s="45" t="s">
        <v>3834</v>
      </c>
      <c r="B325" s="77"/>
      <c r="C325" s="47" t="s">
        <v>3837</v>
      </c>
      <c r="D325" s="48"/>
      <c r="E325" s="48"/>
      <c r="F325" s="48"/>
      <c r="G325" s="48"/>
      <c r="H325" s="48"/>
      <c r="I325" s="48"/>
      <c r="J325" s="48"/>
      <c r="K325" s="49"/>
    </row>
    <row r="326" spans="1:11" ht="15" thickBot="1" x14ac:dyDescent="0.35">
      <c r="A326" s="56"/>
      <c r="B326" s="56"/>
      <c r="C326" s="56"/>
      <c r="D326" s="56"/>
      <c r="E326" s="56"/>
      <c r="F326" s="56"/>
      <c r="G326" s="56"/>
      <c r="H326" s="56"/>
      <c r="I326" s="56"/>
      <c r="J326" s="56"/>
      <c r="K326" s="56"/>
    </row>
    <row r="327" spans="1:11" ht="16.2" thickBot="1" x14ac:dyDescent="0.35">
      <c r="A327" s="56"/>
      <c r="B327" s="56"/>
      <c r="C327" s="53" t="s">
        <v>37</v>
      </c>
      <c r="D327" s="54"/>
      <c r="E327" s="54"/>
      <c r="F327" s="55"/>
      <c r="G327" s="56"/>
      <c r="H327" s="57" t="s">
        <v>38</v>
      </c>
      <c r="I327" s="58"/>
      <c r="J327" s="58"/>
      <c r="K327" s="59"/>
    </row>
    <row r="328" spans="1:11" ht="15" thickBot="1" x14ac:dyDescent="0.35">
      <c r="A328" s="60" t="s">
        <v>217</v>
      </c>
      <c r="B328" s="61"/>
      <c r="C328" s="62" t="s">
        <v>5247</v>
      </c>
      <c r="D328" s="60" t="s">
        <v>5245</v>
      </c>
      <c r="E328" s="60" t="s">
        <v>218</v>
      </c>
      <c r="F328" s="60" t="s">
        <v>219</v>
      </c>
      <c r="G328" s="61"/>
      <c r="H328" s="62" t="s">
        <v>5246</v>
      </c>
      <c r="I328" s="62" t="s">
        <v>5244</v>
      </c>
      <c r="J328" s="60" t="s">
        <v>218</v>
      </c>
      <c r="K328" s="60" t="s">
        <v>219</v>
      </c>
    </row>
    <row r="329" spans="1:11" ht="15" thickBot="1" x14ac:dyDescent="0.35">
      <c r="A329" s="56"/>
      <c r="B329" s="56"/>
      <c r="C329" s="56"/>
      <c r="D329" s="56"/>
      <c r="E329" s="56"/>
      <c r="F329" s="56"/>
      <c r="G329" s="56"/>
      <c r="H329" s="56"/>
      <c r="I329" s="56"/>
      <c r="J329" s="56"/>
      <c r="K329" s="56"/>
    </row>
    <row r="330" spans="1:11" ht="16.2" thickBot="1" x14ac:dyDescent="0.35">
      <c r="A330" s="64" t="s">
        <v>6116</v>
      </c>
      <c r="B330" s="77"/>
      <c r="C330" s="66">
        <f>SUMIF(Ministres!F$1461:F$2357,"20",Ministres!AX$1461:AX$2357)</f>
        <v>0</v>
      </c>
      <c r="D330" s="66">
        <f>SUMIF(Ministres!F$1461:F$2357,"20",Ministres!AY$1461:AY$2357)</f>
        <v>0</v>
      </c>
      <c r="E330" s="67">
        <f>D330-C330</f>
        <v>0</v>
      </c>
      <c r="F330" s="68" t="e">
        <f>E330/C330</f>
        <v>#DIV/0!</v>
      </c>
      <c r="G330" s="69"/>
      <c r="H330" s="66">
        <f>SUMIF(Ministres!F$1461:F$2357,"20",Ministres!BB$1461:BB$2357)</f>
        <v>0</v>
      </c>
      <c r="I330" s="66">
        <f>SUMIF(Ministres!F$1461:F$2357,"20",Ministres!BC$1461:BC$2357)</f>
        <v>0</v>
      </c>
      <c r="J330" s="67">
        <f>I330-H330</f>
        <v>0</v>
      </c>
      <c r="K330" s="68" t="e">
        <f>J330/H330</f>
        <v>#DIV/0!</v>
      </c>
    </row>
    <row r="331" spans="1:11" x14ac:dyDescent="0.3">
      <c r="A331" s="56"/>
      <c r="B331" s="56"/>
      <c r="C331" s="56"/>
      <c r="D331" s="56"/>
      <c r="E331" s="56"/>
      <c r="F331" s="56"/>
      <c r="G331" s="51"/>
      <c r="H331" s="56"/>
      <c r="I331" s="56"/>
      <c r="J331" s="56"/>
      <c r="K331" s="56"/>
    </row>
    <row r="332" spans="1:11" ht="15" thickBot="1" x14ac:dyDescent="0.35">
      <c r="A332" s="70"/>
      <c r="B332" s="70"/>
      <c r="C332" s="70"/>
      <c r="D332" s="70"/>
      <c r="E332" s="70"/>
      <c r="F332" s="70"/>
      <c r="G332" s="51"/>
      <c r="H332" s="70"/>
      <c r="I332" s="70"/>
      <c r="J332" s="70"/>
      <c r="K332" s="70"/>
    </row>
    <row r="333" spans="1:11" ht="16.2" thickBot="1" x14ac:dyDescent="0.35">
      <c r="A333" s="85"/>
      <c r="B333" s="77"/>
      <c r="C333" s="47" t="s">
        <v>243</v>
      </c>
      <c r="D333" s="48"/>
      <c r="E333" s="48"/>
      <c r="F333" s="48"/>
      <c r="G333" s="48"/>
      <c r="H333" s="48"/>
      <c r="I333" s="48"/>
      <c r="J333" s="48"/>
      <c r="K333" s="49"/>
    </row>
    <row r="334" spans="1:11" ht="15" thickBot="1" x14ac:dyDescent="0.35">
      <c r="A334" s="56"/>
      <c r="B334" s="56"/>
      <c r="C334" s="56"/>
      <c r="D334" s="56"/>
      <c r="E334" s="56"/>
      <c r="F334" s="56"/>
      <c r="G334" s="56"/>
      <c r="H334" s="56"/>
      <c r="I334" s="56"/>
      <c r="J334" s="56"/>
      <c r="K334" s="56"/>
    </row>
    <row r="335" spans="1:11" ht="16.2" thickBot="1" x14ac:dyDescent="0.35">
      <c r="A335" s="56"/>
      <c r="B335" s="56"/>
      <c r="C335" s="53" t="s">
        <v>37</v>
      </c>
      <c r="D335" s="54"/>
      <c r="E335" s="54"/>
      <c r="F335" s="55"/>
      <c r="G335" s="56"/>
      <c r="H335" s="57" t="s">
        <v>38</v>
      </c>
      <c r="I335" s="58"/>
      <c r="J335" s="58"/>
      <c r="K335" s="59"/>
    </row>
    <row r="336" spans="1:11" ht="15" thickBot="1" x14ac:dyDescent="0.35">
      <c r="A336" s="60" t="s">
        <v>217</v>
      </c>
      <c r="B336" s="61"/>
      <c r="C336" s="62" t="s">
        <v>5247</v>
      </c>
      <c r="D336" s="60" t="s">
        <v>5245</v>
      </c>
      <c r="E336" s="60" t="s">
        <v>218</v>
      </c>
      <c r="F336" s="60" t="s">
        <v>219</v>
      </c>
      <c r="G336" s="61"/>
      <c r="H336" s="62" t="s">
        <v>5246</v>
      </c>
      <c r="I336" s="62" t="s">
        <v>5244</v>
      </c>
      <c r="J336" s="60" t="s">
        <v>218</v>
      </c>
      <c r="K336" s="60" t="s">
        <v>219</v>
      </c>
    </row>
    <row r="337" spans="1:11" ht="15" thickBot="1" x14ac:dyDescent="0.35">
      <c r="A337" s="56"/>
      <c r="B337" s="56"/>
      <c r="C337" s="56"/>
      <c r="D337" s="56"/>
      <c r="E337" s="56"/>
      <c r="F337" s="56"/>
      <c r="G337" s="56"/>
      <c r="H337" s="56"/>
      <c r="I337" s="56"/>
      <c r="J337" s="56"/>
      <c r="K337" s="56"/>
    </row>
    <row r="338" spans="1:11" ht="16.2" thickBot="1" x14ac:dyDescent="0.35">
      <c r="A338" s="64" t="str">
        <f>A274</f>
        <v>DE</v>
      </c>
      <c r="B338" s="77"/>
      <c r="C338" s="66">
        <f>C274+C266+C258+C250+C242+C234+C226+C218+C210+C202+C194+C186+C178+C282+C290+C298+C306+C314+C322+C330</f>
        <v>4246146</v>
      </c>
      <c r="D338" s="66">
        <f>D274+D266+D258+D250+D242+D234+D226+D218+D210+D202+D194+D186+D178+D282+D290+D298+D306+D314+D322+D330</f>
        <v>0</v>
      </c>
      <c r="E338" s="67">
        <f>D338-C338</f>
        <v>-4246146</v>
      </c>
      <c r="F338" s="68">
        <f>E338/C338</f>
        <v>-1</v>
      </c>
      <c r="G338" s="77"/>
      <c r="H338" s="66">
        <f>H274+H266+H258+H250+H242+H234+H226+H218+H210+H202+H194+H186+H178+H282+H290+H298+H306+H314+H322+H330</f>
        <v>3964980</v>
      </c>
      <c r="I338" s="66">
        <f>I274+I266+I258+I250+I242+I234+I226+I218+I210+I202+I194+I186+I178+I282+I290+I298+I306+I314+I322+I330</f>
        <v>0</v>
      </c>
      <c r="J338" s="67">
        <f>I338-H338</f>
        <v>-3964980</v>
      </c>
      <c r="K338" s="68">
        <f>J338/H338</f>
        <v>-1</v>
      </c>
    </row>
    <row r="339" spans="1:11" x14ac:dyDescent="0.3">
      <c r="C339" s="86"/>
      <c r="D339" s="86"/>
      <c r="E339" s="86"/>
      <c r="F339" s="86"/>
      <c r="G339" s="86"/>
      <c r="H339" s="86"/>
      <c r="I339" s="86"/>
    </row>
    <row r="340" spans="1:11" ht="15" thickBot="1" x14ac:dyDescent="0.35">
      <c r="A340" s="87"/>
      <c r="B340" s="87"/>
      <c r="C340" s="88"/>
      <c r="D340" s="88"/>
      <c r="E340" s="88"/>
      <c r="F340" s="88"/>
      <c r="G340" s="88"/>
      <c r="H340" s="88"/>
      <c r="I340" s="88"/>
      <c r="J340" s="87"/>
      <c r="K340" s="87"/>
    </row>
    <row r="341" spans="1:11" ht="15.6" thickTop="1" thickBot="1" x14ac:dyDescent="0.35">
      <c r="A341" s="89"/>
      <c r="B341" s="89"/>
      <c r="C341" s="90"/>
      <c r="D341" s="90"/>
      <c r="E341" s="90"/>
      <c r="F341" s="90"/>
      <c r="G341" s="90"/>
      <c r="H341" s="90"/>
      <c r="I341" s="90"/>
      <c r="J341" s="89"/>
      <c r="K341" s="89"/>
    </row>
    <row r="342" spans="1:11" ht="16.8" thickTop="1" thickBot="1" x14ac:dyDescent="0.35">
      <c r="A342" s="91" t="s">
        <v>215</v>
      </c>
      <c r="B342" s="46"/>
      <c r="C342" s="92" t="s">
        <v>216</v>
      </c>
      <c r="D342" s="65"/>
      <c r="E342" s="65"/>
      <c r="F342" s="65"/>
      <c r="G342" s="65"/>
      <c r="H342" s="65"/>
      <c r="I342" s="65"/>
      <c r="J342" s="65"/>
      <c r="K342" s="93"/>
    </row>
    <row r="343" spans="1:11" ht="15" thickBot="1" x14ac:dyDescent="0.35">
      <c r="A343" s="46"/>
      <c r="B343" s="46"/>
      <c r="C343" s="51"/>
      <c r="D343" s="51"/>
      <c r="E343" s="51"/>
      <c r="F343" s="51"/>
      <c r="G343" s="51"/>
      <c r="H343" s="51"/>
      <c r="I343" s="51"/>
      <c r="J343" s="51"/>
      <c r="K343" s="52"/>
    </row>
    <row r="344" spans="1:11" ht="16.2" thickBot="1" x14ac:dyDescent="0.35">
      <c r="A344" s="46"/>
      <c r="B344" s="46"/>
      <c r="C344" s="53" t="s">
        <v>37</v>
      </c>
      <c r="D344" s="54"/>
      <c r="E344" s="54"/>
      <c r="F344" s="55"/>
      <c r="G344" s="56"/>
      <c r="H344" s="57" t="s">
        <v>38</v>
      </c>
      <c r="I344" s="58"/>
      <c r="J344" s="58"/>
      <c r="K344" s="59"/>
    </row>
    <row r="345" spans="1:11" ht="15" thickBot="1" x14ac:dyDescent="0.35">
      <c r="A345" s="60" t="s">
        <v>217</v>
      </c>
      <c r="B345" s="61"/>
      <c r="C345" s="62" t="s">
        <v>5247</v>
      </c>
      <c r="D345" s="60" t="s">
        <v>5245</v>
      </c>
      <c r="E345" s="60" t="s">
        <v>218</v>
      </c>
      <c r="F345" s="60" t="s">
        <v>219</v>
      </c>
      <c r="G345" s="61"/>
      <c r="H345" s="62" t="s">
        <v>5246</v>
      </c>
      <c r="I345" s="62" t="s">
        <v>5244</v>
      </c>
      <c r="J345" s="60" t="s">
        <v>218</v>
      </c>
      <c r="K345" s="60" t="s">
        <v>219</v>
      </c>
    </row>
    <row r="346" spans="1:11" ht="15" thickBot="1" x14ac:dyDescent="0.35">
      <c r="A346" s="63"/>
      <c r="B346" s="51"/>
      <c r="C346" s="51"/>
      <c r="D346" s="51"/>
      <c r="E346" s="51"/>
      <c r="F346" s="51"/>
      <c r="G346" s="51"/>
      <c r="H346" s="51"/>
      <c r="I346" s="51"/>
      <c r="J346" s="51"/>
      <c r="K346" s="52"/>
    </row>
    <row r="347" spans="1:11" ht="16.2" thickBot="1" x14ac:dyDescent="0.35">
      <c r="A347" s="64" t="s">
        <v>6127</v>
      </c>
      <c r="B347" s="65"/>
      <c r="C347" s="66">
        <f>SUMIF(Ministres!F$2367:F$3037,"1",Ministres!AX$2367:AX$3037)</f>
        <v>138601</v>
      </c>
      <c r="D347" s="66">
        <f>SUMIF(Ministres!F$2367:F$3037,"1",Ministres!AY$2367:AY$3037)</f>
        <v>0</v>
      </c>
      <c r="E347" s="67">
        <f>D347-C347</f>
        <v>-138601</v>
      </c>
      <c r="F347" s="68">
        <f>E347/C347</f>
        <v>-1</v>
      </c>
      <c r="G347" s="69"/>
      <c r="H347" s="66">
        <f>SUMIF(Ministres!F$2367:F$3037,"1",Ministres!BB$2367:BB$3037)</f>
        <v>138512</v>
      </c>
      <c r="I347" s="66">
        <f>SUMIF(Ministres!F$2367:F$3037,"1",Ministres!BC$2367:BC$3037)</f>
        <v>0</v>
      </c>
      <c r="J347" s="67">
        <f>I347-H347</f>
        <v>-138512</v>
      </c>
      <c r="K347" s="68">
        <f>J347/H347</f>
        <v>-1</v>
      </c>
    </row>
    <row r="348" spans="1:11" x14ac:dyDescent="0.3">
      <c r="A348" s="56"/>
      <c r="B348" s="56"/>
      <c r="C348" s="56"/>
      <c r="D348" s="56"/>
      <c r="E348" s="56"/>
      <c r="F348" s="56"/>
      <c r="G348" s="72"/>
      <c r="H348" s="56"/>
      <c r="I348" s="56"/>
      <c r="J348" s="56"/>
      <c r="K348" s="56"/>
    </row>
    <row r="349" spans="1:11" ht="15" thickBot="1" x14ac:dyDescent="0.35">
      <c r="A349" s="70"/>
      <c r="B349" s="70"/>
      <c r="C349" s="70"/>
      <c r="D349" s="70"/>
      <c r="E349" s="70"/>
      <c r="F349" s="70"/>
      <c r="G349" s="51"/>
      <c r="H349" s="70"/>
      <c r="I349" s="70"/>
      <c r="J349" s="70"/>
      <c r="K349" s="70"/>
    </row>
    <row r="350" spans="1:11" ht="16.2" thickBot="1" x14ac:dyDescent="0.35">
      <c r="A350" s="45" t="s">
        <v>220</v>
      </c>
      <c r="B350" s="71"/>
      <c r="C350" s="47" t="s">
        <v>221</v>
      </c>
      <c r="D350" s="48"/>
      <c r="E350" s="48"/>
      <c r="F350" s="48"/>
      <c r="G350" s="48"/>
      <c r="H350" s="48"/>
      <c r="I350" s="48"/>
      <c r="J350" s="48"/>
      <c r="K350" s="49"/>
    </row>
    <row r="351" spans="1:11" ht="15" thickBot="1" x14ac:dyDescent="0.35">
      <c r="A351" s="63"/>
      <c r="B351" s="51"/>
      <c r="C351" s="51"/>
      <c r="D351" s="51"/>
      <c r="E351" s="51"/>
      <c r="F351" s="51"/>
      <c r="G351" s="51"/>
      <c r="H351" s="51"/>
      <c r="I351" s="51"/>
      <c r="J351" s="51"/>
      <c r="K351" s="52"/>
    </row>
    <row r="352" spans="1:11" ht="16.2" thickBot="1" x14ac:dyDescent="0.35">
      <c r="A352" s="63"/>
      <c r="B352" s="51"/>
      <c r="C352" s="53" t="s">
        <v>37</v>
      </c>
      <c r="D352" s="54"/>
      <c r="E352" s="54"/>
      <c r="F352" s="55"/>
      <c r="G352" s="56"/>
      <c r="H352" s="57" t="s">
        <v>38</v>
      </c>
      <c r="I352" s="58"/>
      <c r="J352" s="58"/>
      <c r="K352" s="59"/>
    </row>
    <row r="353" spans="1:11" ht="15" thickBot="1" x14ac:dyDescent="0.35">
      <c r="A353" s="60" t="s">
        <v>217</v>
      </c>
      <c r="B353" s="61"/>
      <c r="C353" s="62" t="s">
        <v>5247</v>
      </c>
      <c r="D353" s="60" t="s">
        <v>5245</v>
      </c>
      <c r="E353" s="60" t="s">
        <v>218</v>
      </c>
      <c r="F353" s="60" t="s">
        <v>219</v>
      </c>
      <c r="G353" s="61"/>
      <c r="H353" s="62" t="s">
        <v>5246</v>
      </c>
      <c r="I353" s="62" t="s">
        <v>5244</v>
      </c>
      <c r="J353" s="60" t="s">
        <v>218</v>
      </c>
      <c r="K353" s="60" t="s">
        <v>219</v>
      </c>
    </row>
    <row r="354" spans="1:11" ht="15" thickBot="1" x14ac:dyDescent="0.35">
      <c r="A354" s="63"/>
      <c r="B354" s="51"/>
      <c r="C354" s="51"/>
      <c r="D354" s="51"/>
      <c r="E354" s="51"/>
      <c r="F354" s="51"/>
      <c r="G354" s="51"/>
      <c r="H354" s="51"/>
      <c r="I354" s="51"/>
      <c r="J354" s="51"/>
      <c r="K354" s="52"/>
    </row>
    <row r="355" spans="1:11" ht="16.2" thickBot="1" x14ac:dyDescent="0.35">
      <c r="A355" s="64" t="s">
        <v>6127</v>
      </c>
      <c r="B355" s="65"/>
      <c r="C355" s="66">
        <f>SUMIF(Ministres!F$2367:F$3037,"2",Ministres!AX$2367:AX$3037)</f>
        <v>5325</v>
      </c>
      <c r="D355" s="66">
        <f>SUMIF(Ministres!F$2367:F$3037,"2",Ministres!AY$2367:AY$3037)</f>
        <v>0</v>
      </c>
      <c r="E355" s="67">
        <f>D355-C355</f>
        <v>-5325</v>
      </c>
      <c r="F355" s="68">
        <f>E355/C355</f>
        <v>-1</v>
      </c>
      <c r="G355" s="69"/>
      <c r="H355" s="66">
        <f>SUMIF(Ministres!F$2367:F$3037,"2",Ministres!BB$2367:BB$3037)</f>
        <v>5325</v>
      </c>
      <c r="I355" s="66">
        <f>SUMIF(Ministres!F$2367:F$3037,"2",Ministres!BC$2367:BC$3037)</f>
        <v>0</v>
      </c>
      <c r="J355" s="67">
        <f>I355-H355</f>
        <v>-5325</v>
      </c>
      <c r="K355" s="68">
        <f>J355/H355</f>
        <v>-1</v>
      </c>
    </row>
    <row r="356" spans="1:11" x14ac:dyDescent="0.3">
      <c r="A356" s="56"/>
      <c r="B356" s="56"/>
      <c r="C356" s="56"/>
      <c r="D356" s="56"/>
      <c r="E356" s="56"/>
      <c r="F356" s="56"/>
      <c r="G356" s="72"/>
      <c r="H356" s="56"/>
      <c r="I356" s="56"/>
      <c r="J356" s="56"/>
      <c r="K356" s="56"/>
    </row>
    <row r="357" spans="1:11" ht="15" thickBot="1" x14ac:dyDescent="0.35">
      <c r="A357" s="70"/>
      <c r="B357" s="70"/>
      <c r="C357" s="70"/>
      <c r="D357" s="70"/>
      <c r="E357" s="70"/>
      <c r="F357" s="70"/>
      <c r="G357" s="51"/>
      <c r="H357" s="70"/>
      <c r="I357" s="70"/>
      <c r="J357" s="70"/>
      <c r="K357" s="70"/>
    </row>
    <row r="358" spans="1:11" ht="16.2" thickBot="1" x14ac:dyDescent="0.35">
      <c r="A358" s="45" t="s">
        <v>222</v>
      </c>
      <c r="B358" s="71"/>
      <c r="C358" s="47" t="s">
        <v>223</v>
      </c>
      <c r="D358" s="48"/>
      <c r="E358" s="48"/>
      <c r="F358" s="48"/>
      <c r="G358" s="48"/>
      <c r="H358" s="48"/>
      <c r="I358" s="48"/>
      <c r="J358" s="48"/>
      <c r="K358" s="49"/>
    </row>
    <row r="359" spans="1:11" ht="15" thickBot="1" x14ac:dyDescent="0.35">
      <c r="A359" s="63"/>
      <c r="B359" s="51"/>
      <c r="C359" s="51"/>
      <c r="D359" s="51"/>
      <c r="E359" s="51"/>
      <c r="F359" s="51"/>
      <c r="G359" s="51"/>
      <c r="H359" s="51"/>
      <c r="I359" s="51"/>
      <c r="J359" s="51"/>
      <c r="K359" s="52"/>
    </row>
    <row r="360" spans="1:11" ht="16.2" thickBot="1" x14ac:dyDescent="0.35">
      <c r="A360" s="63"/>
      <c r="B360" s="51"/>
      <c r="C360" s="53" t="s">
        <v>37</v>
      </c>
      <c r="D360" s="54"/>
      <c r="E360" s="54"/>
      <c r="F360" s="55"/>
      <c r="G360" s="56"/>
      <c r="H360" s="57" t="s">
        <v>38</v>
      </c>
      <c r="I360" s="58"/>
      <c r="J360" s="58"/>
      <c r="K360" s="59"/>
    </row>
    <row r="361" spans="1:11" ht="15" thickBot="1" x14ac:dyDescent="0.35">
      <c r="A361" s="60" t="s">
        <v>217</v>
      </c>
      <c r="B361" s="61"/>
      <c r="C361" s="62" t="s">
        <v>5247</v>
      </c>
      <c r="D361" s="60" t="s">
        <v>5245</v>
      </c>
      <c r="E361" s="60" t="s">
        <v>218</v>
      </c>
      <c r="F361" s="60" t="s">
        <v>219</v>
      </c>
      <c r="G361" s="61"/>
      <c r="H361" s="62" t="s">
        <v>5246</v>
      </c>
      <c r="I361" s="62" t="s">
        <v>5244</v>
      </c>
      <c r="J361" s="60" t="s">
        <v>218</v>
      </c>
      <c r="K361" s="60" t="s">
        <v>219</v>
      </c>
    </row>
    <row r="362" spans="1:11" ht="15" thickBot="1" x14ac:dyDescent="0.35">
      <c r="A362" s="73"/>
      <c r="B362" s="74"/>
      <c r="C362" s="74"/>
      <c r="D362" s="74"/>
      <c r="E362" s="74"/>
      <c r="F362" s="74"/>
      <c r="G362" s="51"/>
      <c r="H362" s="74"/>
      <c r="I362" s="74"/>
      <c r="J362" s="74"/>
      <c r="K362" s="75"/>
    </row>
    <row r="363" spans="1:11" ht="16.2" thickBot="1" x14ac:dyDescent="0.35">
      <c r="A363" s="76" t="s">
        <v>6127</v>
      </c>
      <c r="B363" s="77"/>
      <c r="C363" s="66">
        <f>SUMIF(Ministres!F$2367:F$3037,"3",Ministres!AX$2367:AX$3037)</f>
        <v>0</v>
      </c>
      <c r="D363" s="66">
        <f>SUMIF(Ministres!F$2367:F$3037,"3",Ministres!AY$2367:AY$3037)</f>
        <v>0</v>
      </c>
      <c r="E363" s="67">
        <f>D363-C363</f>
        <v>0</v>
      </c>
      <c r="F363" s="68" t="e">
        <f>E363/C363</f>
        <v>#DIV/0!</v>
      </c>
      <c r="G363" s="69"/>
      <c r="H363" s="66">
        <f>SUMIF(Ministres!F$2367:F$3037,"3",Ministres!BB$2367:BB$3037)</f>
        <v>0</v>
      </c>
      <c r="I363" s="66">
        <f>SUMIF(Ministres!F$2367:F$3037,"3",Ministres!BC$2367:BC$3037)</f>
        <v>0</v>
      </c>
      <c r="J363" s="67">
        <f>I363-H363</f>
        <v>0</v>
      </c>
      <c r="K363" s="68" t="e">
        <f>J363/H363</f>
        <v>#DIV/0!</v>
      </c>
    </row>
    <row r="364" spans="1:11" x14ac:dyDescent="0.3">
      <c r="A364" s="56"/>
      <c r="B364" s="56"/>
      <c r="C364" s="56"/>
      <c r="D364" s="56"/>
      <c r="E364" s="56"/>
      <c r="F364" s="56"/>
      <c r="G364" s="72"/>
      <c r="H364" s="56"/>
      <c r="I364" s="56"/>
      <c r="J364" s="56"/>
      <c r="K364" s="56"/>
    </row>
    <row r="365" spans="1:11" ht="15" thickBot="1" x14ac:dyDescent="0.35">
      <c r="A365" s="70"/>
      <c r="B365" s="70"/>
      <c r="C365" s="70"/>
      <c r="D365" s="70"/>
      <c r="E365" s="70"/>
      <c r="F365" s="70"/>
      <c r="G365" s="51"/>
      <c r="H365" s="70"/>
      <c r="I365" s="70"/>
      <c r="J365" s="70"/>
      <c r="K365" s="70"/>
    </row>
    <row r="366" spans="1:11" ht="16.2" thickBot="1" x14ac:dyDescent="0.35">
      <c r="A366" s="45" t="s">
        <v>224</v>
      </c>
      <c r="B366" s="77"/>
      <c r="C366" s="47" t="s">
        <v>225</v>
      </c>
      <c r="D366" s="48"/>
      <c r="E366" s="48"/>
      <c r="F366" s="48"/>
      <c r="G366" s="48"/>
      <c r="H366" s="48"/>
      <c r="I366" s="48"/>
      <c r="J366" s="48"/>
      <c r="K366" s="49"/>
    </row>
    <row r="367" spans="1:11" ht="15" thickBot="1" x14ac:dyDescent="0.35">
      <c r="A367" s="56"/>
      <c r="B367" s="56"/>
      <c r="C367" s="56"/>
      <c r="D367" s="56"/>
      <c r="E367" s="56"/>
      <c r="F367" s="56"/>
      <c r="G367" s="56"/>
      <c r="H367" s="56"/>
      <c r="I367" s="56"/>
      <c r="J367" s="56"/>
      <c r="K367" s="56"/>
    </row>
    <row r="368" spans="1:11" ht="16.2" thickBot="1" x14ac:dyDescent="0.35">
      <c r="A368" s="56"/>
      <c r="B368" s="56"/>
      <c r="C368" s="53" t="s">
        <v>37</v>
      </c>
      <c r="D368" s="54"/>
      <c r="E368" s="54"/>
      <c r="F368" s="55"/>
      <c r="G368" s="56"/>
      <c r="H368" s="57" t="s">
        <v>38</v>
      </c>
      <c r="I368" s="58"/>
      <c r="J368" s="58"/>
      <c r="K368" s="59"/>
    </row>
    <row r="369" spans="1:11" ht="15" thickBot="1" x14ac:dyDescent="0.35">
      <c r="A369" s="60" t="s">
        <v>217</v>
      </c>
      <c r="B369" s="61"/>
      <c r="C369" s="62" t="s">
        <v>5247</v>
      </c>
      <c r="D369" s="60" t="s">
        <v>5245</v>
      </c>
      <c r="E369" s="60" t="s">
        <v>218</v>
      </c>
      <c r="F369" s="60" t="s">
        <v>219</v>
      </c>
      <c r="G369" s="61"/>
      <c r="H369" s="62" t="s">
        <v>5246</v>
      </c>
      <c r="I369" s="62" t="s">
        <v>5244</v>
      </c>
      <c r="J369" s="60" t="s">
        <v>218</v>
      </c>
      <c r="K369" s="60" t="s">
        <v>219</v>
      </c>
    </row>
    <row r="370" spans="1:11" ht="15" thickBot="1" x14ac:dyDescent="0.35">
      <c r="A370" s="56"/>
      <c r="B370" s="56"/>
      <c r="C370" s="56"/>
      <c r="D370" s="56"/>
      <c r="E370" s="56"/>
      <c r="F370" s="56"/>
      <c r="G370" s="56"/>
      <c r="H370" s="56"/>
      <c r="I370" s="56"/>
      <c r="J370" s="56"/>
      <c r="K370" s="56"/>
    </row>
    <row r="371" spans="1:11" ht="16.2" thickBot="1" x14ac:dyDescent="0.35">
      <c r="A371" s="64" t="str">
        <f>A347</f>
        <v>JE</v>
      </c>
      <c r="B371" s="77"/>
      <c r="C371" s="66">
        <f>SUMIF(Ministres!F$2367:F$3037,"4",Ministres!AX$2367:AX$3037)</f>
        <v>1470437</v>
      </c>
      <c r="D371" s="66">
        <f>SUMIF(Ministres!F$2367:F$3037,"4",Ministres!AY$2367:AY$3037)</f>
        <v>0</v>
      </c>
      <c r="E371" s="67">
        <f>D371-C371</f>
        <v>-1470437</v>
      </c>
      <c r="F371" s="68">
        <f>E371/C371</f>
        <v>-1</v>
      </c>
      <c r="G371" s="69"/>
      <c r="H371" s="66">
        <f>SUMIF(Ministres!F$2367:F$3037,"4",Ministres!BB$2367:BB$3037)</f>
        <v>1484637</v>
      </c>
      <c r="I371" s="66">
        <f>SUMIF(Ministres!F$2367:F$3037,"4",Ministres!BC$2367:BC$3037)</f>
        <v>0</v>
      </c>
      <c r="J371" s="67">
        <f>I371-H371</f>
        <v>-1484637</v>
      </c>
      <c r="K371" s="68">
        <f>J371/H371</f>
        <v>-1</v>
      </c>
    </row>
    <row r="372" spans="1:11" x14ac:dyDescent="0.3">
      <c r="A372" s="56"/>
      <c r="B372" s="56"/>
      <c r="C372" s="56"/>
      <c r="D372" s="56"/>
      <c r="E372" s="56"/>
      <c r="F372" s="56"/>
      <c r="G372" s="72"/>
      <c r="H372" s="56"/>
      <c r="I372" s="56"/>
      <c r="J372" s="56"/>
      <c r="K372" s="56"/>
    </row>
    <row r="373" spans="1:11" ht="15" thickBot="1" x14ac:dyDescent="0.35">
      <c r="A373" s="70"/>
      <c r="B373" s="70"/>
      <c r="C373" s="70"/>
      <c r="D373" s="70"/>
      <c r="E373" s="70"/>
      <c r="F373" s="70"/>
      <c r="G373" s="51"/>
      <c r="H373" s="70"/>
      <c r="I373" s="70"/>
      <c r="J373" s="70"/>
      <c r="K373" s="70"/>
    </row>
    <row r="374" spans="1:11" ht="16.2" thickBot="1" x14ac:dyDescent="0.35">
      <c r="A374" s="45" t="s">
        <v>226</v>
      </c>
      <c r="B374" s="77"/>
      <c r="C374" s="47" t="s">
        <v>405</v>
      </c>
      <c r="D374" s="48"/>
      <c r="E374" s="48"/>
      <c r="F374" s="48"/>
      <c r="G374" s="48"/>
      <c r="H374" s="48"/>
      <c r="I374" s="48"/>
      <c r="J374" s="48"/>
      <c r="K374" s="49"/>
    </row>
    <row r="375" spans="1:11" ht="15" thickBot="1" x14ac:dyDescent="0.35">
      <c r="A375" s="56"/>
      <c r="B375" s="56"/>
      <c r="C375" s="56"/>
      <c r="D375" s="56"/>
      <c r="E375" s="56"/>
      <c r="F375" s="56"/>
      <c r="G375" s="56"/>
      <c r="H375" s="56"/>
      <c r="I375" s="56"/>
      <c r="J375" s="56"/>
      <c r="K375" s="56"/>
    </row>
    <row r="376" spans="1:11" ht="16.2" thickBot="1" x14ac:dyDescent="0.35">
      <c r="A376" s="56"/>
      <c r="B376" s="56"/>
      <c r="C376" s="53" t="s">
        <v>37</v>
      </c>
      <c r="D376" s="54"/>
      <c r="E376" s="54"/>
      <c r="F376" s="55"/>
      <c r="G376" s="56"/>
      <c r="H376" s="57" t="s">
        <v>38</v>
      </c>
      <c r="I376" s="58"/>
      <c r="J376" s="58"/>
      <c r="K376" s="59"/>
    </row>
    <row r="377" spans="1:11" ht="15" thickBot="1" x14ac:dyDescent="0.35">
      <c r="A377" s="60" t="s">
        <v>217</v>
      </c>
      <c r="B377" s="61"/>
      <c r="C377" s="62" t="s">
        <v>5247</v>
      </c>
      <c r="D377" s="60" t="s">
        <v>5245</v>
      </c>
      <c r="E377" s="60" t="s">
        <v>218</v>
      </c>
      <c r="F377" s="60" t="s">
        <v>219</v>
      </c>
      <c r="G377" s="61"/>
      <c r="H377" s="62" t="s">
        <v>5246</v>
      </c>
      <c r="I377" s="62" t="s">
        <v>5244</v>
      </c>
      <c r="J377" s="60" t="s">
        <v>218</v>
      </c>
      <c r="K377" s="60" t="s">
        <v>219</v>
      </c>
    </row>
    <row r="378" spans="1:11" ht="15" thickBot="1" x14ac:dyDescent="0.35">
      <c r="A378" s="56"/>
      <c r="B378" s="56"/>
      <c r="C378" s="56"/>
      <c r="D378" s="56"/>
      <c r="E378" s="56"/>
      <c r="F378" s="56"/>
      <c r="G378" s="56"/>
      <c r="H378" s="56"/>
      <c r="I378" s="56"/>
      <c r="J378" s="56"/>
      <c r="K378" s="56"/>
    </row>
    <row r="379" spans="1:11" ht="16.2" thickBot="1" x14ac:dyDescent="0.35">
      <c r="A379" s="64" t="str">
        <f>A363</f>
        <v>JE</v>
      </c>
      <c r="B379" s="77"/>
      <c r="C379" s="66">
        <f>SUMIF(Ministres!F$2367:F$3037,"5",Ministres!AX$2367:AX$3037)</f>
        <v>609786</v>
      </c>
      <c r="D379" s="66">
        <f>SUMIF(Ministres!F$2367:F$3037,"5",Ministres!AY$2367:AY$3037)</f>
        <v>0</v>
      </c>
      <c r="E379" s="67">
        <f>D379-C379</f>
        <v>-609786</v>
      </c>
      <c r="F379" s="68">
        <f>E379/C379</f>
        <v>-1</v>
      </c>
      <c r="G379" s="69"/>
      <c r="H379" s="66">
        <f>SUMIF(Ministres!F$2367:F$3037,"5",Ministres!BB$2367:BB$3037)</f>
        <v>610455</v>
      </c>
      <c r="I379" s="66">
        <f>SUMIF(Ministres!F$2367:F$3037,"5",Ministres!BC$2367:BC$3037)</f>
        <v>0</v>
      </c>
      <c r="J379" s="67">
        <f>I379-H379</f>
        <v>-610455</v>
      </c>
      <c r="K379" s="68">
        <f>J379/H379</f>
        <v>-1</v>
      </c>
    </row>
    <row r="380" spans="1:11" x14ac:dyDescent="0.3">
      <c r="A380" s="70"/>
      <c r="B380" s="70"/>
      <c r="C380" s="70"/>
      <c r="D380" s="70"/>
      <c r="E380" s="70"/>
      <c r="F380" s="70"/>
      <c r="G380" s="51"/>
      <c r="H380" s="79"/>
      <c r="I380" s="70"/>
      <c r="J380" s="70"/>
      <c r="K380" s="70"/>
    </row>
    <row r="381" spans="1:11" ht="15" thickBot="1" x14ac:dyDescent="0.35">
      <c r="A381" s="56"/>
      <c r="B381" s="56"/>
      <c r="C381" s="56"/>
      <c r="D381" s="56"/>
      <c r="E381" s="56"/>
      <c r="F381" s="56"/>
      <c r="G381" s="56"/>
      <c r="H381" s="56"/>
      <c r="I381" s="56"/>
      <c r="J381" s="56"/>
      <c r="K381" s="56"/>
    </row>
    <row r="382" spans="1:11" ht="16.2" thickBot="1" x14ac:dyDescent="0.35">
      <c r="A382" s="45" t="s">
        <v>227</v>
      </c>
      <c r="B382" s="77"/>
      <c r="C382" s="47" t="s">
        <v>228</v>
      </c>
      <c r="D382" s="48"/>
      <c r="E382" s="48"/>
      <c r="F382" s="48"/>
      <c r="G382" s="48"/>
      <c r="H382" s="48"/>
      <c r="I382" s="48"/>
      <c r="J382" s="48"/>
      <c r="K382" s="49"/>
    </row>
    <row r="383" spans="1:11" ht="15" thickBot="1" x14ac:dyDescent="0.35">
      <c r="A383" s="56"/>
      <c r="B383" s="56"/>
      <c r="C383" s="56"/>
      <c r="D383" s="56"/>
      <c r="E383" s="56"/>
      <c r="F383" s="56"/>
      <c r="G383" s="56"/>
      <c r="H383" s="56"/>
      <c r="I383" s="56"/>
      <c r="J383" s="56"/>
      <c r="K383" s="56"/>
    </row>
    <row r="384" spans="1:11" ht="16.2" thickBot="1" x14ac:dyDescent="0.35">
      <c r="A384" s="56"/>
      <c r="B384" s="56"/>
      <c r="C384" s="53" t="s">
        <v>37</v>
      </c>
      <c r="D384" s="54"/>
      <c r="E384" s="54"/>
      <c r="F384" s="55"/>
      <c r="G384" s="56"/>
      <c r="H384" s="57" t="s">
        <v>38</v>
      </c>
      <c r="I384" s="58"/>
      <c r="J384" s="58"/>
      <c r="K384" s="59"/>
    </row>
    <row r="385" spans="1:11" ht="15" thickBot="1" x14ac:dyDescent="0.35">
      <c r="A385" s="60" t="s">
        <v>217</v>
      </c>
      <c r="B385" s="61"/>
      <c r="C385" s="62" t="s">
        <v>5247</v>
      </c>
      <c r="D385" s="60" t="s">
        <v>5245</v>
      </c>
      <c r="E385" s="60" t="s">
        <v>218</v>
      </c>
      <c r="F385" s="60" t="s">
        <v>219</v>
      </c>
      <c r="G385" s="61"/>
      <c r="H385" s="62" t="s">
        <v>5246</v>
      </c>
      <c r="I385" s="62" t="s">
        <v>5244</v>
      </c>
      <c r="J385" s="60" t="s">
        <v>218</v>
      </c>
      <c r="K385" s="60" t="s">
        <v>219</v>
      </c>
    </row>
    <row r="386" spans="1:11" ht="15" thickBot="1" x14ac:dyDescent="0.35">
      <c r="A386" s="56"/>
      <c r="B386" s="56"/>
      <c r="C386" s="56"/>
      <c r="D386" s="56"/>
      <c r="E386" s="56"/>
      <c r="F386" s="56"/>
      <c r="G386" s="56"/>
      <c r="H386" s="56"/>
      <c r="I386" s="56"/>
      <c r="J386" s="56"/>
      <c r="K386" s="56"/>
    </row>
    <row r="387" spans="1:11" ht="16.2" thickBot="1" x14ac:dyDescent="0.35">
      <c r="A387" s="64" t="str">
        <f>A371</f>
        <v>JE</v>
      </c>
      <c r="B387" s="77"/>
      <c r="C387" s="66">
        <f>SUMIF(Ministres!F$2367:F$3037,"6",Ministres!AX$2367:AX$3037)</f>
        <v>0</v>
      </c>
      <c r="D387" s="66">
        <f>SUMIF(Ministres!F$2367:F$3037,"6",Ministres!AY$2367:AY$3037)</f>
        <v>0</v>
      </c>
      <c r="E387" s="67">
        <f>D387-C387</f>
        <v>0</v>
      </c>
      <c r="F387" s="68" t="e">
        <f>E387/C387</f>
        <v>#DIV/0!</v>
      </c>
      <c r="G387" s="69"/>
      <c r="H387" s="66">
        <f>SUMIF(Ministres!F$2367:F$3037,"6",Ministres!BB$2367:BB$3037)</f>
        <v>0</v>
      </c>
      <c r="I387" s="66">
        <f>SUMIF(Ministres!F$2367:F$3037,"6",Ministres!BC$2367:BC$3037)</f>
        <v>0</v>
      </c>
      <c r="J387" s="67">
        <f>I387-H387</f>
        <v>0</v>
      </c>
      <c r="K387" s="68" t="e">
        <f>J387/H387</f>
        <v>#DIV/0!</v>
      </c>
    </row>
    <row r="388" spans="1:11" x14ac:dyDescent="0.3">
      <c r="A388" s="56"/>
      <c r="B388" s="56"/>
      <c r="C388" s="56"/>
      <c r="D388" s="56"/>
      <c r="E388" s="56"/>
      <c r="F388" s="56"/>
      <c r="G388" s="51"/>
      <c r="H388" s="56"/>
      <c r="I388" s="56"/>
      <c r="J388" s="56"/>
      <c r="K388" s="56"/>
    </row>
    <row r="389" spans="1:11" ht="15" thickBot="1" x14ac:dyDescent="0.35">
      <c r="A389" s="56"/>
      <c r="B389" s="56"/>
      <c r="C389" s="56"/>
      <c r="D389" s="56"/>
      <c r="E389" s="56"/>
      <c r="F389" s="56"/>
      <c r="G389" s="56"/>
      <c r="H389" s="56"/>
      <c r="I389" s="56"/>
      <c r="J389" s="56"/>
      <c r="K389" s="56"/>
    </row>
    <row r="390" spans="1:11" ht="16.2" thickBot="1" x14ac:dyDescent="0.35">
      <c r="A390" s="45" t="s">
        <v>229</v>
      </c>
      <c r="B390" s="77"/>
      <c r="C390" s="47" t="s">
        <v>406</v>
      </c>
      <c r="D390" s="48"/>
      <c r="E390" s="48"/>
      <c r="F390" s="48"/>
      <c r="G390" s="48"/>
      <c r="H390" s="48"/>
      <c r="I390" s="48"/>
      <c r="J390" s="48"/>
      <c r="K390" s="49"/>
    </row>
    <row r="391" spans="1:11" ht="15" thickBot="1" x14ac:dyDescent="0.35">
      <c r="A391" s="56"/>
      <c r="B391" s="56"/>
      <c r="C391" s="56"/>
      <c r="D391" s="56"/>
      <c r="E391" s="56"/>
      <c r="F391" s="56"/>
      <c r="G391" s="56"/>
      <c r="H391" s="56"/>
      <c r="I391" s="56"/>
      <c r="J391" s="56"/>
      <c r="K391" s="56"/>
    </row>
    <row r="392" spans="1:11" ht="16.2" thickBot="1" x14ac:dyDescent="0.35">
      <c r="A392" s="56"/>
      <c r="B392" s="56"/>
      <c r="C392" s="53" t="s">
        <v>37</v>
      </c>
      <c r="D392" s="54"/>
      <c r="E392" s="54"/>
      <c r="F392" s="55"/>
      <c r="G392" s="56"/>
      <c r="H392" s="57" t="s">
        <v>38</v>
      </c>
      <c r="I392" s="58"/>
      <c r="J392" s="58"/>
      <c r="K392" s="59"/>
    </row>
    <row r="393" spans="1:11" ht="15" thickBot="1" x14ac:dyDescent="0.35">
      <c r="A393" s="60" t="s">
        <v>217</v>
      </c>
      <c r="B393" s="61"/>
      <c r="C393" s="62" t="s">
        <v>5247</v>
      </c>
      <c r="D393" s="60" t="s">
        <v>5245</v>
      </c>
      <c r="E393" s="60" t="s">
        <v>218</v>
      </c>
      <c r="F393" s="60" t="s">
        <v>219</v>
      </c>
      <c r="G393" s="61"/>
      <c r="H393" s="62" t="s">
        <v>5246</v>
      </c>
      <c r="I393" s="62" t="s">
        <v>5244</v>
      </c>
      <c r="J393" s="60" t="s">
        <v>218</v>
      </c>
      <c r="K393" s="60" t="s">
        <v>219</v>
      </c>
    </row>
    <row r="394" spans="1:11" ht="15" thickBot="1" x14ac:dyDescent="0.35">
      <c r="A394" s="56"/>
      <c r="B394" s="56"/>
      <c r="C394" s="56"/>
      <c r="D394" s="56"/>
      <c r="E394" s="56"/>
      <c r="F394" s="56"/>
      <c r="G394" s="56"/>
      <c r="H394" s="56"/>
      <c r="I394" s="56"/>
      <c r="J394" s="56"/>
      <c r="K394" s="56"/>
    </row>
    <row r="395" spans="1:11" ht="16.2" thickBot="1" x14ac:dyDescent="0.35">
      <c r="A395" s="64" t="str">
        <f>A387</f>
        <v>JE</v>
      </c>
      <c r="B395" s="77"/>
      <c r="C395" s="66">
        <f>SUMIF(Ministres!F$2367:F$3037,"7",Ministres!AX$2367:AX$3037)</f>
        <v>0</v>
      </c>
      <c r="D395" s="66">
        <f>SUMIF(Ministres!F$2367:F$3037,"7",Ministres!AY$2367:AY$3037)</f>
        <v>0</v>
      </c>
      <c r="E395" s="67">
        <f>D395-C395</f>
        <v>0</v>
      </c>
      <c r="F395" s="68" t="e">
        <f>E395/C395</f>
        <v>#DIV/0!</v>
      </c>
      <c r="G395" s="69"/>
      <c r="H395" s="66">
        <f>SUMIF(Ministres!F$2367:F$3037,"7",Ministres!BB$2367:BB$3037)</f>
        <v>0</v>
      </c>
      <c r="I395" s="66">
        <f>SUMIF(Ministres!F$2367:F$3037,"7",Ministres!BC$2367:BC$3037)</f>
        <v>0</v>
      </c>
      <c r="J395" s="67">
        <f>I395-H395</f>
        <v>0</v>
      </c>
      <c r="K395" s="68" t="e">
        <f>J395/H395</f>
        <v>#DIV/0!</v>
      </c>
    </row>
    <row r="396" spans="1:11" x14ac:dyDescent="0.3">
      <c r="A396" s="56"/>
      <c r="B396" s="56"/>
      <c r="C396" s="56"/>
      <c r="D396" s="56"/>
      <c r="E396" s="56"/>
      <c r="F396" s="56"/>
      <c r="G396" s="72"/>
      <c r="H396" s="56"/>
      <c r="I396" s="56"/>
      <c r="J396" s="56"/>
      <c r="K396" s="56"/>
    </row>
    <row r="397" spans="1:11" ht="15" thickBot="1" x14ac:dyDescent="0.35">
      <c r="A397" s="70"/>
      <c r="B397" s="70"/>
      <c r="C397" s="70"/>
      <c r="D397" s="70"/>
      <c r="E397" s="70"/>
      <c r="F397" s="70"/>
      <c r="G397" s="51"/>
      <c r="H397" s="70"/>
      <c r="I397" s="70"/>
      <c r="J397" s="70"/>
      <c r="K397" s="70"/>
    </row>
    <row r="398" spans="1:11" ht="16.2" thickBot="1" x14ac:dyDescent="0.35">
      <c r="A398" s="45" t="s">
        <v>230</v>
      </c>
      <c r="B398" s="77"/>
      <c r="C398" s="47" t="s">
        <v>313</v>
      </c>
      <c r="D398" s="48"/>
      <c r="E398" s="48"/>
      <c r="F398" s="48"/>
      <c r="G398" s="48"/>
      <c r="H398" s="48"/>
      <c r="I398" s="48"/>
      <c r="J398" s="48"/>
      <c r="K398" s="49"/>
    </row>
    <row r="399" spans="1:11" ht="15" thickBot="1" x14ac:dyDescent="0.35">
      <c r="A399" s="56"/>
      <c r="B399" s="56"/>
      <c r="C399" s="56"/>
      <c r="D399" s="56"/>
      <c r="E399" s="56"/>
      <c r="F399" s="56"/>
      <c r="G399" s="56"/>
      <c r="H399" s="56"/>
      <c r="I399" s="56"/>
      <c r="J399" s="56"/>
      <c r="K399" s="56"/>
    </row>
    <row r="400" spans="1:11" ht="16.2" thickBot="1" x14ac:dyDescent="0.35">
      <c r="A400" s="56"/>
      <c r="B400" s="56"/>
      <c r="C400" s="53" t="s">
        <v>37</v>
      </c>
      <c r="D400" s="54"/>
      <c r="E400" s="54"/>
      <c r="F400" s="55"/>
      <c r="G400" s="56"/>
      <c r="H400" s="57" t="s">
        <v>38</v>
      </c>
      <c r="I400" s="58"/>
      <c r="J400" s="58"/>
      <c r="K400" s="59"/>
    </row>
    <row r="401" spans="1:11" ht="15" thickBot="1" x14ac:dyDescent="0.35">
      <c r="A401" s="60" t="s">
        <v>217</v>
      </c>
      <c r="B401" s="61"/>
      <c r="C401" s="62" t="s">
        <v>5247</v>
      </c>
      <c r="D401" s="60" t="s">
        <v>5245</v>
      </c>
      <c r="E401" s="60" t="s">
        <v>218</v>
      </c>
      <c r="F401" s="60" t="s">
        <v>219</v>
      </c>
      <c r="G401" s="61"/>
      <c r="H401" s="62" t="s">
        <v>5246</v>
      </c>
      <c r="I401" s="62" t="s">
        <v>5244</v>
      </c>
      <c r="J401" s="60" t="s">
        <v>218</v>
      </c>
      <c r="K401" s="60" t="s">
        <v>219</v>
      </c>
    </row>
    <row r="402" spans="1:11" ht="15" thickBot="1" x14ac:dyDescent="0.35">
      <c r="A402" s="56"/>
      <c r="B402" s="56"/>
      <c r="C402" s="56"/>
      <c r="D402" s="56"/>
      <c r="E402" s="56"/>
      <c r="F402" s="56"/>
      <c r="G402" s="56"/>
      <c r="H402" s="56"/>
      <c r="I402" s="56"/>
      <c r="J402" s="56"/>
      <c r="K402" s="56"/>
    </row>
    <row r="403" spans="1:11" ht="16.2" thickBot="1" x14ac:dyDescent="0.35">
      <c r="A403" s="64" t="str">
        <f>A395</f>
        <v>JE</v>
      </c>
      <c r="B403" s="77"/>
      <c r="C403" s="66">
        <f>SUMIF(Ministres!F$2367:F$3037,"8",Ministres!AX$2367:AX$3037)</f>
        <v>0</v>
      </c>
      <c r="D403" s="66">
        <f>SUMIF(Ministres!F$2367:F$3037,"8",Ministres!AY$2367:AY$3037)</f>
        <v>0</v>
      </c>
      <c r="E403" s="67">
        <f>D403-C403</f>
        <v>0</v>
      </c>
      <c r="F403" s="68" t="e">
        <f>E403/C403</f>
        <v>#DIV/0!</v>
      </c>
      <c r="G403" s="69"/>
      <c r="H403" s="66">
        <f>SUMIF(Ministres!F$2367:F$3037,"8",Ministres!BB$2367:BB$3037)</f>
        <v>0</v>
      </c>
      <c r="I403" s="66">
        <f>SUMIF(Ministres!F$2367:F$3037,"8",Ministres!BC$2367:BC$3037)</f>
        <v>0</v>
      </c>
      <c r="J403" s="67">
        <f>I403-H403</f>
        <v>0</v>
      </c>
      <c r="K403" s="68" t="e">
        <f>J403/H403</f>
        <v>#DIV/0!</v>
      </c>
    </row>
    <row r="404" spans="1:11" x14ac:dyDescent="0.3">
      <c r="A404" s="56"/>
      <c r="B404" s="56"/>
      <c r="C404" s="56"/>
      <c r="D404" s="56"/>
      <c r="E404" s="56"/>
      <c r="F404" s="56"/>
      <c r="G404" s="72"/>
      <c r="H404" s="56"/>
      <c r="I404" s="56"/>
      <c r="J404" s="56"/>
      <c r="K404" s="56"/>
    </row>
    <row r="405" spans="1:11" ht="15" thickBot="1" x14ac:dyDescent="0.35">
      <c r="A405" s="70"/>
      <c r="B405" s="70"/>
      <c r="C405" s="70"/>
      <c r="D405" s="70"/>
      <c r="E405" s="70"/>
      <c r="F405" s="70"/>
      <c r="G405" s="51"/>
      <c r="H405" s="70"/>
      <c r="I405" s="70"/>
      <c r="J405" s="70"/>
      <c r="K405" s="70"/>
    </row>
    <row r="406" spans="1:11" ht="16.2" thickBot="1" x14ac:dyDescent="0.35">
      <c r="A406" s="45" t="s">
        <v>231</v>
      </c>
      <c r="B406" s="77"/>
      <c r="C406" s="47" t="s">
        <v>232</v>
      </c>
      <c r="D406" s="48"/>
      <c r="E406" s="48"/>
      <c r="F406" s="48"/>
      <c r="G406" s="48"/>
      <c r="H406" s="48"/>
      <c r="I406" s="48"/>
      <c r="J406" s="48"/>
      <c r="K406" s="49"/>
    </row>
    <row r="407" spans="1:11" ht="15" thickBot="1" x14ac:dyDescent="0.35">
      <c r="A407" s="56"/>
      <c r="B407" s="56"/>
      <c r="C407" s="56"/>
      <c r="D407" s="56"/>
      <c r="E407" s="56"/>
      <c r="F407" s="56"/>
      <c r="G407" s="56"/>
      <c r="H407" s="56"/>
      <c r="I407" s="56"/>
      <c r="J407" s="56"/>
      <c r="K407" s="56"/>
    </row>
    <row r="408" spans="1:11" ht="16.2" thickBot="1" x14ac:dyDescent="0.35">
      <c r="A408" s="56"/>
      <c r="B408" s="56"/>
      <c r="C408" s="53" t="s">
        <v>37</v>
      </c>
      <c r="D408" s="54"/>
      <c r="E408" s="54"/>
      <c r="F408" s="55"/>
      <c r="G408" s="56"/>
      <c r="H408" s="57" t="s">
        <v>38</v>
      </c>
      <c r="I408" s="58"/>
      <c r="J408" s="58"/>
      <c r="K408" s="59"/>
    </row>
    <row r="409" spans="1:11" ht="15" thickBot="1" x14ac:dyDescent="0.35">
      <c r="A409" s="60" t="s">
        <v>217</v>
      </c>
      <c r="B409" s="61"/>
      <c r="C409" s="62" t="s">
        <v>5247</v>
      </c>
      <c r="D409" s="60" t="s">
        <v>5245</v>
      </c>
      <c r="E409" s="60" t="s">
        <v>218</v>
      </c>
      <c r="F409" s="60" t="s">
        <v>219</v>
      </c>
      <c r="G409" s="61"/>
      <c r="H409" s="62" t="s">
        <v>5246</v>
      </c>
      <c r="I409" s="62" t="s">
        <v>5244</v>
      </c>
      <c r="J409" s="60" t="s">
        <v>218</v>
      </c>
      <c r="K409" s="60" t="s">
        <v>219</v>
      </c>
    </row>
    <row r="410" spans="1:11" ht="15" thickBot="1" x14ac:dyDescent="0.35">
      <c r="A410" s="56"/>
      <c r="B410" s="56"/>
      <c r="C410" s="56"/>
      <c r="D410" s="56"/>
      <c r="E410" s="56"/>
      <c r="F410" s="56"/>
      <c r="G410" s="56"/>
      <c r="H410" s="56"/>
      <c r="I410" s="56"/>
      <c r="J410" s="56"/>
      <c r="K410" s="56"/>
    </row>
    <row r="411" spans="1:11" ht="16.2" thickBot="1" x14ac:dyDescent="0.35">
      <c r="A411" s="64" t="str">
        <f>A403</f>
        <v>JE</v>
      </c>
      <c r="B411" s="77"/>
      <c r="C411" s="66">
        <f>SUMIF(Ministres!F$2367:F$3037,"9",Ministres!AX$2367:AX$3037)</f>
        <v>0</v>
      </c>
      <c r="D411" s="66">
        <f>SUMIF(Ministres!F$2367:F$3037,"9",Ministres!AY$2367:AY$3037)</f>
        <v>0</v>
      </c>
      <c r="E411" s="67">
        <f>D411-C411</f>
        <v>0</v>
      </c>
      <c r="F411" s="68" t="e">
        <f>E411/C411</f>
        <v>#DIV/0!</v>
      </c>
      <c r="G411" s="69"/>
      <c r="H411" s="66">
        <f>SUMIF(Ministres!F$2367:F$3037,"9",Ministres!BB$2367:BB$3037)</f>
        <v>0</v>
      </c>
      <c r="I411" s="66">
        <f>SUMIF(Ministres!F$2367:F$3037,"9",Ministres!BC$2367:BC$3037)</f>
        <v>0</v>
      </c>
      <c r="J411" s="67">
        <f>I411-H411</f>
        <v>0</v>
      </c>
      <c r="K411" s="68" t="e">
        <f>J411/H411</f>
        <v>#DIV/0!</v>
      </c>
    </row>
    <row r="412" spans="1:11" x14ac:dyDescent="0.3">
      <c r="A412" s="56"/>
      <c r="B412" s="56"/>
      <c r="C412" s="56"/>
      <c r="D412" s="56"/>
      <c r="E412" s="56"/>
      <c r="F412" s="56"/>
      <c r="G412" s="72"/>
      <c r="H412" s="56"/>
      <c r="I412" s="56"/>
      <c r="J412" s="56"/>
      <c r="K412" s="56"/>
    </row>
    <row r="413" spans="1:11" ht="15" thickBot="1" x14ac:dyDescent="0.35">
      <c r="A413" s="70"/>
      <c r="B413" s="70"/>
      <c r="C413" s="70"/>
      <c r="D413" s="70"/>
      <c r="E413" s="70"/>
      <c r="F413" s="70"/>
      <c r="G413" s="51"/>
      <c r="H413" s="70"/>
      <c r="I413" s="70"/>
      <c r="J413" s="70"/>
      <c r="K413" s="70"/>
    </row>
    <row r="414" spans="1:11" ht="16.2" thickBot="1" x14ac:dyDescent="0.35">
      <c r="A414" s="45" t="s">
        <v>233</v>
      </c>
      <c r="B414" s="77"/>
      <c r="C414" s="47" t="s">
        <v>492</v>
      </c>
      <c r="D414" s="48"/>
      <c r="E414" s="48"/>
      <c r="F414" s="48"/>
      <c r="G414" s="48"/>
      <c r="H414" s="48"/>
      <c r="I414" s="48"/>
      <c r="J414" s="48"/>
      <c r="K414" s="49"/>
    </row>
    <row r="415" spans="1:11" ht="15" thickBot="1" x14ac:dyDescent="0.35">
      <c r="A415" s="56"/>
      <c r="B415" s="56"/>
      <c r="C415" s="56"/>
      <c r="D415" s="56"/>
      <c r="E415" s="56"/>
      <c r="F415" s="56"/>
      <c r="G415" s="56"/>
      <c r="H415" s="56"/>
      <c r="I415" s="56"/>
      <c r="J415" s="56"/>
      <c r="K415" s="56"/>
    </row>
    <row r="416" spans="1:11" ht="16.2" thickBot="1" x14ac:dyDescent="0.35">
      <c r="A416" s="56"/>
      <c r="B416" s="56"/>
      <c r="C416" s="53" t="s">
        <v>37</v>
      </c>
      <c r="D416" s="54"/>
      <c r="E416" s="54"/>
      <c r="F416" s="55"/>
      <c r="G416" s="56"/>
      <c r="H416" s="57" t="s">
        <v>38</v>
      </c>
      <c r="I416" s="58"/>
      <c r="J416" s="58"/>
      <c r="K416" s="59"/>
    </row>
    <row r="417" spans="1:11" ht="15" thickBot="1" x14ac:dyDescent="0.35">
      <c r="A417" s="60" t="s">
        <v>217</v>
      </c>
      <c r="B417" s="61"/>
      <c r="C417" s="62" t="s">
        <v>5247</v>
      </c>
      <c r="D417" s="60" t="s">
        <v>5245</v>
      </c>
      <c r="E417" s="60" t="s">
        <v>218</v>
      </c>
      <c r="F417" s="60" t="s">
        <v>219</v>
      </c>
      <c r="G417" s="61"/>
      <c r="H417" s="62" t="s">
        <v>5246</v>
      </c>
      <c r="I417" s="62" t="s">
        <v>5244</v>
      </c>
      <c r="J417" s="60" t="s">
        <v>218</v>
      </c>
      <c r="K417" s="60" t="s">
        <v>219</v>
      </c>
    </row>
    <row r="418" spans="1:11" ht="15" thickBot="1" x14ac:dyDescent="0.35">
      <c r="A418" s="56"/>
      <c r="B418" s="56"/>
      <c r="C418" s="56"/>
      <c r="D418" s="56"/>
      <c r="E418" s="56"/>
      <c r="F418" s="56"/>
      <c r="G418" s="56"/>
      <c r="H418" s="56"/>
      <c r="I418" s="56"/>
      <c r="J418" s="56"/>
      <c r="K418" s="56"/>
    </row>
    <row r="419" spans="1:11" ht="16.2" thickBot="1" x14ac:dyDescent="0.35">
      <c r="A419" s="64" t="str">
        <f>A411</f>
        <v>JE</v>
      </c>
      <c r="B419" s="77"/>
      <c r="C419" s="66">
        <f>SUMIF(Ministres!F$2367:F$3037,"10",Ministres!AX$2367:AX$3037)</f>
        <v>0</v>
      </c>
      <c r="D419" s="66">
        <f>SUMIF(Ministres!F$2367:F$3037,"10",Ministres!AY$2367:AY$3037)</f>
        <v>0</v>
      </c>
      <c r="E419" s="67">
        <f>D419-C419</f>
        <v>0</v>
      </c>
      <c r="F419" s="68" t="e">
        <f>E419/C419</f>
        <v>#DIV/0!</v>
      </c>
      <c r="G419" s="69"/>
      <c r="H419" s="66">
        <f>SUMIF(Ministres!F$2367:F$3037,"10",Ministres!BB$2367:BB$3037)</f>
        <v>0</v>
      </c>
      <c r="I419" s="66">
        <f>SUMIF(Ministres!F$2367:F$3037,"10",Ministres!BC$2367:BC$3037)</f>
        <v>0</v>
      </c>
      <c r="J419" s="67">
        <f>I419-H419</f>
        <v>0</v>
      </c>
      <c r="K419" s="68" t="e">
        <f>J419/H419</f>
        <v>#DIV/0!</v>
      </c>
    </row>
    <row r="420" spans="1:11" x14ac:dyDescent="0.3">
      <c r="A420" s="56"/>
      <c r="B420" s="56"/>
      <c r="C420" s="56"/>
      <c r="D420" s="56"/>
      <c r="E420" s="56"/>
      <c r="F420" s="56"/>
      <c r="G420" s="72"/>
      <c r="H420" s="56"/>
      <c r="I420" s="56"/>
      <c r="J420" s="56"/>
      <c r="K420" s="56"/>
    </row>
    <row r="421" spans="1:11" ht="15" thickBot="1" x14ac:dyDescent="0.35">
      <c r="A421" s="70"/>
      <c r="B421" s="70"/>
      <c r="C421" s="70"/>
      <c r="D421" s="70"/>
      <c r="E421" s="70"/>
      <c r="F421" s="70"/>
      <c r="G421" s="51"/>
      <c r="H421" s="70"/>
      <c r="I421" s="70"/>
      <c r="J421" s="70"/>
      <c r="K421" s="70"/>
    </row>
    <row r="422" spans="1:11" ht="16.2" thickBot="1" x14ac:dyDescent="0.35">
      <c r="A422" s="45" t="s">
        <v>234</v>
      </c>
      <c r="B422" s="77"/>
      <c r="C422" s="47" t="s">
        <v>6</v>
      </c>
      <c r="D422" s="48"/>
      <c r="E422" s="48"/>
      <c r="F422" s="48"/>
      <c r="G422" s="48"/>
      <c r="H422" s="48"/>
      <c r="I422" s="48"/>
      <c r="J422" s="48"/>
      <c r="K422" s="49"/>
    </row>
    <row r="423" spans="1:11" ht="15" thickBot="1" x14ac:dyDescent="0.35">
      <c r="A423" s="56"/>
      <c r="B423" s="56"/>
      <c r="C423" s="56"/>
      <c r="D423" s="56"/>
      <c r="E423" s="56"/>
      <c r="F423" s="56"/>
      <c r="G423" s="56"/>
      <c r="H423" s="56"/>
      <c r="I423" s="56"/>
      <c r="J423" s="56"/>
      <c r="K423" s="56"/>
    </row>
    <row r="424" spans="1:11" ht="16.2" thickBot="1" x14ac:dyDescent="0.35">
      <c r="A424" s="56"/>
      <c r="B424" s="56"/>
      <c r="C424" s="53" t="s">
        <v>37</v>
      </c>
      <c r="D424" s="54"/>
      <c r="E424" s="54"/>
      <c r="F424" s="55"/>
      <c r="G424" s="56"/>
      <c r="H424" s="57" t="s">
        <v>38</v>
      </c>
      <c r="I424" s="58"/>
      <c r="J424" s="58"/>
      <c r="K424" s="59"/>
    </row>
    <row r="425" spans="1:11" ht="15" thickBot="1" x14ac:dyDescent="0.35">
      <c r="A425" s="60" t="s">
        <v>217</v>
      </c>
      <c r="B425" s="61"/>
      <c r="C425" s="62" t="s">
        <v>5247</v>
      </c>
      <c r="D425" s="60" t="s">
        <v>5245</v>
      </c>
      <c r="E425" s="60" t="s">
        <v>218</v>
      </c>
      <c r="F425" s="60" t="s">
        <v>219</v>
      </c>
      <c r="G425" s="61"/>
      <c r="H425" s="62" t="s">
        <v>5246</v>
      </c>
      <c r="I425" s="62" t="s">
        <v>5244</v>
      </c>
      <c r="J425" s="60" t="s">
        <v>218</v>
      </c>
      <c r="K425" s="60" t="s">
        <v>219</v>
      </c>
    </row>
    <row r="426" spans="1:11" ht="15" thickBot="1" x14ac:dyDescent="0.35">
      <c r="A426" s="56"/>
      <c r="B426" s="56"/>
      <c r="C426" s="56"/>
      <c r="D426" s="56"/>
      <c r="E426" s="56"/>
      <c r="F426" s="56"/>
      <c r="G426" s="56"/>
      <c r="H426" s="56"/>
      <c r="I426" s="56"/>
      <c r="J426" s="56"/>
      <c r="K426" s="56"/>
    </row>
    <row r="427" spans="1:11" ht="16.2" thickBot="1" x14ac:dyDescent="0.35">
      <c r="A427" s="64" t="str">
        <f>A419</f>
        <v>JE</v>
      </c>
      <c r="B427" s="77"/>
      <c r="C427" s="66">
        <f>SUMIF(Ministres!F$2367:F$3037,"11",Ministres!AX$2367:AX$3037)</f>
        <v>0</v>
      </c>
      <c r="D427" s="66">
        <f>SUMIF(Ministres!F$2367:F$3037,"11",Ministres!AY$2367:AY$3037)</f>
        <v>0</v>
      </c>
      <c r="E427" s="67">
        <f>D427-C427</f>
        <v>0</v>
      </c>
      <c r="F427" s="68" t="e">
        <f>E427/C427</f>
        <v>#DIV/0!</v>
      </c>
      <c r="G427" s="69"/>
      <c r="H427" s="66">
        <f>SUMIF(Ministres!F$2367:F$3037,"11",Ministres!BB$2367:BB$3037)</f>
        <v>0</v>
      </c>
      <c r="I427" s="66">
        <f>SUMIF(Ministres!F$2367:F$3037,"11",Ministres!BC$2367:BC$3037)</f>
        <v>0</v>
      </c>
      <c r="J427" s="67">
        <f>I427-H427</f>
        <v>0</v>
      </c>
      <c r="K427" s="68" t="e">
        <f>J427/H427</f>
        <v>#DIV/0!</v>
      </c>
    </row>
    <row r="428" spans="1:11" x14ac:dyDescent="0.3">
      <c r="A428" s="56"/>
      <c r="B428" s="56"/>
      <c r="C428" s="56"/>
      <c r="D428" s="56"/>
      <c r="E428" s="56"/>
      <c r="F428" s="56"/>
      <c r="G428" s="72"/>
      <c r="H428" s="56"/>
      <c r="I428" s="56"/>
      <c r="J428" s="56"/>
      <c r="K428" s="56"/>
    </row>
    <row r="429" spans="1:11" ht="15" thickBot="1" x14ac:dyDescent="0.35">
      <c r="A429" s="70"/>
      <c r="B429" s="70"/>
      <c r="C429" s="70"/>
      <c r="D429" s="70"/>
      <c r="E429" s="70"/>
      <c r="F429" s="70"/>
      <c r="G429" s="51"/>
      <c r="H429" s="70"/>
      <c r="I429" s="70"/>
      <c r="J429" s="70"/>
      <c r="K429" s="70"/>
    </row>
    <row r="430" spans="1:11" ht="16.2" thickBot="1" x14ac:dyDescent="0.35">
      <c r="A430" s="45" t="s">
        <v>235</v>
      </c>
      <c r="B430" s="77"/>
      <c r="C430" s="47" t="s">
        <v>236</v>
      </c>
      <c r="D430" s="48"/>
      <c r="E430" s="48"/>
      <c r="F430" s="48"/>
      <c r="G430" s="48"/>
      <c r="H430" s="48"/>
      <c r="I430" s="48"/>
      <c r="J430" s="48"/>
      <c r="K430" s="49"/>
    </row>
    <row r="431" spans="1:11" ht="15" thickBot="1" x14ac:dyDescent="0.35">
      <c r="A431" s="56"/>
      <c r="B431" s="56"/>
      <c r="C431" s="56"/>
      <c r="D431" s="56"/>
      <c r="E431" s="56"/>
      <c r="F431" s="56"/>
      <c r="G431" s="56"/>
      <c r="H431" s="56"/>
      <c r="I431" s="56"/>
      <c r="J431" s="56"/>
      <c r="K431" s="56"/>
    </row>
    <row r="432" spans="1:11" ht="16.2" thickBot="1" x14ac:dyDescent="0.35">
      <c r="A432" s="56"/>
      <c r="B432" s="56"/>
      <c r="C432" s="53" t="s">
        <v>37</v>
      </c>
      <c r="D432" s="54"/>
      <c r="E432" s="54"/>
      <c r="F432" s="55"/>
      <c r="G432" s="56"/>
      <c r="H432" s="57" t="s">
        <v>38</v>
      </c>
      <c r="I432" s="58"/>
      <c r="J432" s="58"/>
      <c r="K432" s="59"/>
    </row>
    <row r="433" spans="1:11" ht="15" thickBot="1" x14ac:dyDescent="0.35">
      <c r="A433" s="60" t="s">
        <v>217</v>
      </c>
      <c r="B433" s="61"/>
      <c r="C433" s="62" t="s">
        <v>5247</v>
      </c>
      <c r="D433" s="60" t="s">
        <v>5245</v>
      </c>
      <c r="E433" s="60" t="s">
        <v>218</v>
      </c>
      <c r="F433" s="60" t="s">
        <v>219</v>
      </c>
      <c r="G433" s="61"/>
      <c r="H433" s="62" t="s">
        <v>5246</v>
      </c>
      <c r="I433" s="62" t="s">
        <v>5244</v>
      </c>
      <c r="J433" s="60" t="s">
        <v>218</v>
      </c>
      <c r="K433" s="60" t="s">
        <v>219</v>
      </c>
    </row>
    <row r="434" spans="1:11" ht="15" thickBot="1" x14ac:dyDescent="0.35">
      <c r="A434" s="56"/>
      <c r="B434" s="56"/>
      <c r="C434" s="56"/>
      <c r="D434" s="56"/>
      <c r="E434" s="56"/>
      <c r="F434" s="56"/>
      <c r="G434" s="56"/>
      <c r="H434" s="56"/>
      <c r="I434" s="56"/>
      <c r="J434" s="56"/>
      <c r="K434" s="56"/>
    </row>
    <row r="435" spans="1:11" ht="16.2" thickBot="1" x14ac:dyDescent="0.35">
      <c r="A435" s="64" t="str">
        <f>A427</f>
        <v>JE</v>
      </c>
      <c r="B435" s="77"/>
      <c r="C435" s="66">
        <f>SUMIF(Ministres!F$2367:F$3037,"12",Ministres!AX$2367:AX$3037)</f>
        <v>364521</v>
      </c>
      <c r="D435" s="66">
        <f>SUMIF(Ministres!F$2367:F$3037,"12",Ministres!AY$2367:AY$3037)</f>
        <v>0</v>
      </c>
      <c r="E435" s="67">
        <f>D435-C435</f>
        <v>-364521</v>
      </c>
      <c r="F435" s="68">
        <f>E435/C435</f>
        <v>-1</v>
      </c>
      <c r="G435" s="69"/>
      <c r="H435" s="66">
        <f>SUMIF(Ministres!F$2367:F$3037,"12",Ministres!BB$2367:BB$3037)</f>
        <v>332271</v>
      </c>
      <c r="I435" s="66">
        <f>SUMIF(Ministres!F$2367:F$3037,"12",Ministres!BC$2367:BC$3037)</f>
        <v>0</v>
      </c>
      <c r="J435" s="67">
        <f>I435-H435</f>
        <v>-332271</v>
      </c>
      <c r="K435" s="68">
        <f>J435/H435</f>
        <v>-1</v>
      </c>
    </row>
    <row r="436" spans="1:11" x14ac:dyDescent="0.3">
      <c r="A436" s="56"/>
      <c r="B436" s="56"/>
      <c r="C436" s="56"/>
      <c r="D436" s="56"/>
      <c r="E436" s="56"/>
      <c r="F436" s="56"/>
      <c r="G436" s="72"/>
      <c r="H436" s="56"/>
      <c r="I436" s="56"/>
      <c r="J436" s="56"/>
      <c r="K436" s="56"/>
    </row>
    <row r="437" spans="1:11" ht="15" thickBot="1" x14ac:dyDescent="0.35">
      <c r="A437" s="70"/>
      <c r="B437" s="70"/>
      <c r="C437" s="70"/>
      <c r="D437" s="70"/>
      <c r="E437" s="70"/>
      <c r="F437" s="70"/>
      <c r="G437" s="51"/>
      <c r="H437" s="70"/>
      <c r="I437" s="70"/>
      <c r="J437" s="70"/>
      <c r="K437" s="70"/>
    </row>
    <row r="438" spans="1:11" ht="16.2" thickBot="1" x14ac:dyDescent="0.35">
      <c r="A438" s="45" t="s">
        <v>237</v>
      </c>
      <c r="B438" s="77"/>
      <c r="C438" s="47" t="s">
        <v>238</v>
      </c>
      <c r="D438" s="48"/>
      <c r="E438" s="48"/>
      <c r="F438" s="48"/>
      <c r="G438" s="48"/>
      <c r="H438" s="48"/>
      <c r="I438" s="48"/>
      <c r="J438" s="48"/>
      <c r="K438" s="49"/>
    </row>
    <row r="439" spans="1:11" ht="15" thickBot="1" x14ac:dyDescent="0.35">
      <c r="A439" s="56"/>
      <c r="B439" s="56"/>
      <c r="C439" s="56"/>
      <c r="D439" s="56"/>
      <c r="E439" s="56"/>
      <c r="F439" s="56"/>
      <c r="G439" s="56"/>
      <c r="H439" s="56"/>
      <c r="I439" s="56"/>
      <c r="J439" s="56"/>
      <c r="K439" s="56"/>
    </row>
    <row r="440" spans="1:11" ht="16.2" thickBot="1" x14ac:dyDescent="0.35">
      <c r="A440" s="56"/>
      <c r="B440" s="56"/>
      <c r="C440" s="53" t="s">
        <v>37</v>
      </c>
      <c r="D440" s="54"/>
      <c r="E440" s="54"/>
      <c r="F440" s="55"/>
      <c r="G440" s="56"/>
      <c r="H440" s="57" t="s">
        <v>38</v>
      </c>
      <c r="I440" s="58"/>
      <c r="J440" s="58"/>
      <c r="K440" s="59"/>
    </row>
    <row r="441" spans="1:11" ht="15" thickBot="1" x14ac:dyDescent="0.35">
      <c r="A441" s="60" t="s">
        <v>217</v>
      </c>
      <c r="B441" s="61"/>
      <c r="C441" s="62" t="s">
        <v>5247</v>
      </c>
      <c r="D441" s="60" t="s">
        <v>5245</v>
      </c>
      <c r="E441" s="60" t="s">
        <v>218</v>
      </c>
      <c r="F441" s="60" t="s">
        <v>219</v>
      </c>
      <c r="G441" s="61"/>
      <c r="H441" s="62" t="s">
        <v>5246</v>
      </c>
      <c r="I441" s="62" t="s">
        <v>5244</v>
      </c>
      <c r="J441" s="60" t="s">
        <v>218</v>
      </c>
      <c r="K441" s="60" t="s">
        <v>219</v>
      </c>
    </row>
    <row r="442" spans="1:11" ht="15" thickBot="1" x14ac:dyDescent="0.35">
      <c r="A442" s="56"/>
      <c r="B442" s="56"/>
      <c r="C442" s="56"/>
      <c r="D442" s="56"/>
      <c r="E442" s="56"/>
      <c r="F442" s="56"/>
      <c r="G442" s="56"/>
      <c r="H442" s="56"/>
      <c r="I442" s="56"/>
      <c r="J442" s="56"/>
      <c r="K442" s="56"/>
    </row>
    <row r="443" spans="1:11" ht="16.2" thickBot="1" x14ac:dyDescent="0.35">
      <c r="A443" s="64" t="str">
        <f>A435</f>
        <v>JE</v>
      </c>
      <c r="B443" s="77"/>
      <c r="C443" s="66">
        <f>SUMIF(Ministres!F$2367:F$3037,"13",Ministres!AX$2367:AX$3037)</f>
        <v>0</v>
      </c>
      <c r="D443" s="66">
        <f>SUMIF(Ministres!F$2367:F$3037,"13",Ministres!AY$2367:AY$3037)</f>
        <v>0</v>
      </c>
      <c r="E443" s="67">
        <f>D443-C443</f>
        <v>0</v>
      </c>
      <c r="F443" s="68" t="e">
        <f>E443/C443</f>
        <v>#DIV/0!</v>
      </c>
      <c r="G443" s="69"/>
      <c r="H443" s="66">
        <f>SUMIF(Ministres!F$2367:F$3037,"13",Ministres!BB$2367:BB$3037)</f>
        <v>0</v>
      </c>
      <c r="I443" s="66">
        <f>SUMIF(Ministres!F$2367:F$3037,"13",Ministres!BC$2367:BC$3037)</f>
        <v>0</v>
      </c>
      <c r="J443" s="67">
        <f>I443-H443</f>
        <v>0</v>
      </c>
      <c r="K443" s="68" t="e">
        <f>J443/H443</f>
        <v>#DIV/0!</v>
      </c>
    </row>
    <row r="444" spans="1:11" ht="15.6" x14ac:dyDescent="0.3">
      <c r="A444" s="80"/>
      <c r="B444" s="77"/>
      <c r="C444" s="81"/>
      <c r="D444" s="81"/>
      <c r="E444" s="82"/>
      <c r="F444" s="83"/>
      <c r="G444" s="84"/>
      <c r="H444" s="81"/>
      <c r="I444" s="81"/>
      <c r="J444" s="82"/>
      <c r="K444" s="83"/>
    </row>
    <row r="445" spans="1:11" ht="15" thickBot="1" x14ac:dyDescent="0.35">
      <c r="A445" s="70"/>
      <c r="B445" s="70"/>
      <c r="C445" s="70"/>
      <c r="D445" s="70"/>
      <c r="E445" s="70"/>
      <c r="F445" s="70"/>
      <c r="G445" s="51"/>
      <c r="H445" s="70"/>
      <c r="I445" s="70"/>
      <c r="J445" s="70"/>
      <c r="K445" s="70"/>
    </row>
    <row r="446" spans="1:11" ht="16.2" thickBot="1" x14ac:dyDescent="0.35">
      <c r="A446" s="45" t="s">
        <v>239</v>
      </c>
      <c r="B446" s="77"/>
      <c r="C446" s="47" t="s">
        <v>240</v>
      </c>
      <c r="D446" s="48"/>
      <c r="E446" s="48"/>
      <c r="F446" s="48"/>
      <c r="G446" s="48"/>
      <c r="H446" s="48"/>
      <c r="I446" s="48"/>
      <c r="J446" s="48"/>
      <c r="K446" s="49"/>
    </row>
    <row r="447" spans="1:11" ht="15" thickBot="1" x14ac:dyDescent="0.35">
      <c r="A447" s="56"/>
      <c r="B447" s="56"/>
      <c r="C447" s="56"/>
      <c r="D447" s="56"/>
      <c r="E447" s="56"/>
      <c r="F447" s="56"/>
      <c r="G447" s="56"/>
      <c r="H447" s="56"/>
      <c r="I447" s="56"/>
      <c r="J447" s="56"/>
      <c r="K447" s="56"/>
    </row>
    <row r="448" spans="1:11" ht="16.2" thickBot="1" x14ac:dyDescent="0.35">
      <c r="A448" s="56"/>
      <c r="B448" s="56"/>
      <c r="C448" s="53" t="s">
        <v>37</v>
      </c>
      <c r="D448" s="54"/>
      <c r="E448" s="54"/>
      <c r="F448" s="55"/>
      <c r="G448" s="56"/>
      <c r="H448" s="57" t="s">
        <v>38</v>
      </c>
      <c r="I448" s="58"/>
      <c r="J448" s="58"/>
      <c r="K448" s="59"/>
    </row>
    <row r="449" spans="1:11" ht="15" thickBot="1" x14ac:dyDescent="0.35">
      <c r="A449" s="60" t="s">
        <v>217</v>
      </c>
      <c r="B449" s="61"/>
      <c r="C449" s="62" t="s">
        <v>5247</v>
      </c>
      <c r="D449" s="60" t="s">
        <v>5245</v>
      </c>
      <c r="E449" s="60" t="s">
        <v>218</v>
      </c>
      <c r="F449" s="60" t="s">
        <v>219</v>
      </c>
      <c r="G449" s="61"/>
      <c r="H449" s="62" t="s">
        <v>5246</v>
      </c>
      <c r="I449" s="62" t="s">
        <v>5244</v>
      </c>
      <c r="J449" s="60" t="s">
        <v>218</v>
      </c>
      <c r="K449" s="60" t="s">
        <v>219</v>
      </c>
    </row>
    <row r="450" spans="1:11" ht="15" thickBot="1" x14ac:dyDescent="0.35">
      <c r="A450" s="56"/>
      <c r="B450" s="56"/>
      <c r="C450" s="56"/>
      <c r="D450" s="56"/>
      <c r="E450" s="56"/>
      <c r="F450" s="56"/>
      <c r="G450" s="56"/>
      <c r="H450" s="56"/>
      <c r="I450" s="56"/>
      <c r="J450" s="56"/>
      <c r="K450" s="56"/>
    </row>
    <row r="451" spans="1:11" ht="16.2" thickBot="1" x14ac:dyDescent="0.35">
      <c r="A451" s="64" t="s">
        <v>6127</v>
      </c>
      <c r="B451" s="77"/>
      <c r="C451" s="66">
        <f>SUMIF(Ministres!F$2367:F$3037,"14",Ministres!AX$2367:AX$3037)</f>
        <v>0</v>
      </c>
      <c r="D451" s="66">
        <f>SUMIF(Ministres!F$2367:F$3037,"14",Ministres!AY$2367:AY$3037)</f>
        <v>0</v>
      </c>
      <c r="E451" s="67">
        <f>D451-C451</f>
        <v>0</v>
      </c>
      <c r="F451" s="68" t="e">
        <f>E451/C451</f>
        <v>#DIV/0!</v>
      </c>
      <c r="G451" s="69"/>
      <c r="H451" s="66">
        <f>SUMIF(Ministres!F$2367:F$3037,"14",Ministres!BB$2367:BB$3037)</f>
        <v>0</v>
      </c>
      <c r="I451" s="66">
        <f>SUMIF(Ministres!F$2367:F$3037,"14",Ministres!BC$2367:BC$3037)</f>
        <v>0</v>
      </c>
      <c r="J451" s="67">
        <f>I451-H451</f>
        <v>0</v>
      </c>
      <c r="K451" s="68" t="e">
        <f>J451/H451</f>
        <v>#DIV/0!</v>
      </c>
    </row>
    <row r="452" spans="1:11" ht="15.6" x14ac:dyDescent="0.3">
      <c r="A452" s="80"/>
      <c r="B452" s="77"/>
      <c r="C452" s="81"/>
      <c r="D452" s="81"/>
      <c r="E452" s="82"/>
      <c r="F452" s="83"/>
      <c r="G452" s="84"/>
      <c r="H452" s="81"/>
      <c r="I452" s="81"/>
      <c r="J452" s="82"/>
      <c r="K452" s="83"/>
    </row>
    <row r="453" spans="1:11" ht="15" thickBot="1" x14ac:dyDescent="0.35">
      <c r="A453" s="70"/>
      <c r="B453" s="70"/>
      <c r="C453" s="70"/>
      <c r="D453" s="70"/>
      <c r="E453" s="70"/>
      <c r="F453" s="70"/>
      <c r="G453" s="51"/>
      <c r="H453" s="70"/>
      <c r="I453" s="70"/>
      <c r="J453" s="70"/>
      <c r="K453" s="70"/>
    </row>
    <row r="454" spans="1:11" ht="16.2" thickBot="1" x14ac:dyDescent="0.35">
      <c r="A454" s="45" t="s">
        <v>241</v>
      </c>
      <c r="B454" s="77"/>
      <c r="C454" s="47" t="s">
        <v>242</v>
      </c>
      <c r="D454" s="48"/>
      <c r="E454" s="48"/>
      <c r="F454" s="48"/>
      <c r="G454" s="48"/>
      <c r="H454" s="48"/>
      <c r="I454" s="48"/>
      <c r="J454" s="48"/>
      <c r="K454" s="49"/>
    </row>
    <row r="455" spans="1:11" ht="15" thickBot="1" x14ac:dyDescent="0.35">
      <c r="A455" s="56"/>
      <c r="B455" s="56"/>
      <c r="C455" s="56"/>
      <c r="D455" s="56"/>
      <c r="E455" s="56"/>
      <c r="F455" s="56"/>
      <c r="G455" s="56"/>
      <c r="H455" s="56"/>
      <c r="I455" s="56"/>
      <c r="J455" s="56"/>
      <c r="K455" s="56"/>
    </row>
    <row r="456" spans="1:11" ht="16.2" thickBot="1" x14ac:dyDescent="0.35">
      <c r="A456" s="56"/>
      <c r="B456" s="56"/>
      <c r="C456" s="53" t="s">
        <v>37</v>
      </c>
      <c r="D456" s="54"/>
      <c r="E456" s="54"/>
      <c r="F456" s="55"/>
      <c r="G456" s="56"/>
      <c r="H456" s="57" t="s">
        <v>38</v>
      </c>
      <c r="I456" s="58"/>
      <c r="J456" s="58"/>
      <c r="K456" s="59"/>
    </row>
    <row r="457" spans="1:11" ht="15" thickBot="1" x14ac:dyDescent="0.35">
      <c r="A457" s="60" t="s">
        <v>217</v>
      </c>
      <c r="B457" s="61"/>
      <c r="C457" s="62" t="s">
        <v>5247</v>
      </c>
      <c r="D457" s="60" t="s">
        <v>5245</v>
      </c>
      <c r="E457" s="60" t="s">
        <v>218</v>
      </c>
      <c r="F457" s="60" t="s">
        <v>219</v>
      </c>
      <c r="G457" s="61"/>
      <c r="H457" s="62" t="s">
        <v>5246</v>
      </c>
      <c r="I457" s="62" t="s">
        <v>5244</v>
      </c>
      <c r="J457" s="60" t="s">
        <v>218</v>
      </c>
      <c r="K457" s="60" t="s">
        <v>219</v>
      </c>
    </row>
    <row r="458" spans="1:11" ht="15" thickBot="1" x14ac:dyDescent="0.35">
      <c r="A458" s="56"/>
      <c r="B458" s="56"/>
      <c r="C458" s="56"/>
      <c r="D458" s="56"/>
      <c r="E458" s="56"/>
      <c r="F458" s="56"/>
      <c r="G458" s="56"/>
      <c r="H458" s="56"/>
      <c r="I458" s="56"/>
      <c r="J458" s="56"/>
      <c r="K458" s="56"/>
    </row>
    <row r="459" spans="1:11" ht="16.2" thickBot="1" x14ac:dyDescent="0.35">
      <c r="A459" s="64" t="s">
        <v>6127</v>
      </c>
      <c r="B459" s="77"/>
      <c r="C459" s="66">
        <f>SUMIF(Ministres!F$2367:F$3037,"15",Ministres!AX$2367:AX$3037)</f>
        <v>0</v>
      </c>
      <c r="D459" s="66">
        <f>SUMIF(Ministres!F$2367:F$3037,"15",Ministres!AY$2367:AY$3037)</f>
        <v>0</v>
      </c>
      <c r="E459" s="67">
        <f>D459-C459</f>
        <v>0</v>
      </c>
      <c r="F459" s="68" t="e">
        <f>E459/C459</f>
        <v>#DIV/0!</v>
      </c>
      <c r="G459" s="69"/>
      <c r="H459" s="66">
        <f>SUMIF(Ministres!F$2367:F$3037,"15",Ministres!BB$2367:BB$3037)</f>
        <v>0</v>
      </c>
      <c r="I459" s="66">
        <f>SUMIF(Ministres!F$2367:F$3037,"15",Ministres!BC$2367:BC$3037)</f>
        <v>0</v>
      </c>
      <c r="J459" s="67">
        <f>I459-H459</f>
        <v>0</v>
      </c>
      <c r="K459" s="68" t="e">
        <f>J459/H459</f>
        <v>#DIV/0!</v>
      </c>
    </row>
    <row r="460" spans="1:11" x14ac:dyDescent="0.3">
      <c r="A460" s="56"/>
      <c r="B460" s="56"/>
      <c r="C460" s="56"/>
      <c r="D460" s="56"/>
      <c r="E460" s="56"/>
      <c r="F460" s="56"/>
      <c r="G460" s="51"/>
      <c r="H460" s="56"/>
      <c r="I460" s="56"/>
      <c r="J460" s="56"/>
      <c r="K460" s="56"/>
    </row>
    <row r="461" spans="1:11" ht="15" thickBot="1" x14ac:dyDescent="0.35">
      <c r="A461" s="70"/>
      <c r="B461" s="70"/>
      <c r="C461" s="70"/>
      <c r="D461" s="70"/>
      <c r="E461" s="70"/>
      <c r="F461" s="70"/>
      <c r="G461" s="51"/>
      <c r="H461" s="70"/>
      <c r="I461" s="70"/>
      <c r="J461" s="70"/>
      <c r="K461" s="70"/>
    </row>
    <row r="462" spans="1:11" ht="16.2" thickBot="1" x14ac:dyDescent="0.35">
      <c r="A462" s="45" t="s">
        <v>280</v>
      </c>
      <c r="B462" s="77"/>
      <c r="C462" s="47" t="s">
        <v>307</v>
      </c>
      <c r="D462" s="48"/>
      <c r="E462" s="48"/>
      <c r="F462" s="48"/>
      <c r="G462" s="48"/>
      <c r="H462" s="48"/>
      <c r="I462" s="48"/>
      <c r="J462" s="48"/>
      <c r="K462" s="49"/>
    </row>
    <row r="463" spans="1:11" ht="15" thickBot="1" x14ac:dyDescent="0.35">
      <c r="A463" s="56"/>
      <c r="B463" s="56"/>
      <c r="C463" s="56"/>
      <c r="D463" s="56"/>
      <c r="E463" s="56"/>
      <c r="F463" s="56"/>
      <c r="G463" s="56"/>
      <c r="H463" s="56"/>
      <c r="I463" s="56"/>
      <c r="J463" s="56"/>
      <c r="K463" s="56"/>
    </row>
    <row r="464" spans="1:11" ht="16.2" thickBot="1" x14ac:dyDescent="0.35">
      <c r="A464" s="56"/>
      <c r="B464" s="56"/>
      <c r="C464" s="53" t="s">
        <v>37</v>
      </c>
      <c r="D464" s="54"/>
      <c r="E464" s="54"/>
      <c r="F464" s="55"/>
      <c r="G464" s="56"/>
      <c r="H464" s="57" t="s">
        <v>38</v>
      </c>
      <c r="I464" s="58"/>
      <c r="J464" s="58"/>
      <c r="K464" s="59"/>
    </row>
    <row r="465" spans="1:11" ht="15" thickBot="1" x14ac:dyDescent="0.35">
      <c r="A465" s="60" t="s">
        <v>217</v>
      </c>
      <c r="B465" s="61"/>
      <c r="C465" s="62" t="s">
        <v>5247</v>
      </c>
      <c r="D465" s="60" t="s">
        <v>5245</v>
      </c>
      <c r="E465" s="60" t="s">
        <v>218</v>
      </c>
      <c r="F465" s="60" t="s">
        <v>219</v>
      </c>
      <c r="G465" s="61"/>
      <c r="H465" s="62" t="s">
        <v>5246</v>
      </c>
      <c r="I465" s="62" t="s">
        <v>5244</v>
      </c>
      <c r="J465" s="60" t="s">
        <v>218</v>
      </c>
      <c r="K465" s="60" t="s">
        <v>219</v>
      </c>
    </row>
    <row r="466" spans="1:11" ht="15" thickBot="1" x14ac:dyDescent="0.35">
      <c r="A466" s="56"/>
      <c r="B466" s="56"/>
      <c r="C466" s="56"/>
      <c r="D466" s="56"/>
      <c r="E466" s="56"/>
      <c r="F466" s="56"/>
      <c r="G466" s="56"/>
      <c r="H466" s="56"/>
      <c r="I466" s="56"/>
      <c r="J466" s="56"/>
      <c r="K466" s="56"/>
    </row>
    <row r="467" spans="1:11" ht="16.2" thickBot="1" x14ac:dyDescent="0.35">
      <c r="A467" s="64" t="s">
        <v>6127</v>
      </c>
      <c r="B467" s="77"/>
      <c r="C467" s="66">
        <f>SUMIF(Ministres!F$2367:F$3037,"16",Ministres!AX$2367:AX$3037)</f>
        <v>1066654</v>
      </c>
      <c r="D467" s="66">
        <f>SUMIF(Ministres!F$2367:F$3037,"16",Ministres!AY$2367:AY$3037)</f>
        <v>0</v>
      </c>
      <c r="E467" s="67">
        <f>D467-C467</f>
        <v>-1066654</v>
      </c>
      <c r="F467" s="68">
        <f>E467/C467</f>
        <v>-1</v>
      </c>
      <c r="G467" s="69"/>
      <c r="H467" s="66">
        <f>SUMIF(Ministres!F$2367:F$3037,"16",Ministres!BB$2367:BB$3037)</f>
        <v>1066654</v>
      </c>
      <c r="I467" s="66">
        <f>SUMIF(Ministres!F$2367:F$3037,"16",Ministres!BC$2367:BC$3037)</f>
        <v>0</v>
      </c>
      <c r="J467" s="67">
        <f>I467-H467</f>
        <v>-1066654</v>
      </c>
      <c r="K467" s="68">
        <f>J467/H467</f>
        <v>-1</v>
      </c>
    </row>
    <row r="468" spans="1:11" x14ac:dyDescent="0.3">
      <c r="A468" s="56"/>
      <c r="B468" s="56"/>
      <c r="C468" s="56"/>
      <c r="D468" s="56"/>
      <c r="E468" s="56"/>
      <c r="F468" s="56"/>
      <c r="G468" s="51"/>
      <c r="H468" s="56"/>
      <c r="I468" s="56"/>
      <c r="J468" s="56"/>
      <c r="K468" s="56"/>
    </row>
    <row r="469" spans="1:11" x14ac:dyDescent="0.3">
      <c r="A469" s="56"/>
      <c r="B469" s="56"/>
      <c r="C469" s="56"/>
      <c r="D469" s="56"/>
      <c r="E469" s="56"/>
      <c r="F469" s="56"/>
      <c r="G469" s="56"/>
      <c r="H469" s="56"/>
      <c r="I469" s="56"/>
      <c r="J469" s="56"/>
      <c r="K469" s="56"/>
    </row>
    <row r="470" spans="1:11" ht="15" thickBot="1" x14ac:dyDescent="0.35">
      <c r="A470" s="70"/>
      <c r="B470" s="70"/>
      <c r="C470" s="70"/>
      <c r="D470" s="70"/>
      <c r="E470" s="70"/>
      <c r="F470" s="70"/>
      <c r="G470" s="51"/>
      <c r="H470" s="70"/>
      <c r="I470" s="70"/>
      <c r="J470" s="70"/>
      <c r="K470" s="70"/>
    </row>
    <row r="471" spans="1:11" ht="16.2" thickBot="1" x14ac:dyDescent="0.35">
      <c r="A471" s="45" t="s">
        <v>309</v>
      </c>
      <c r="B471" s="77"/>
      <c r="C471" s="47" t="s">
        <v>308</v>
      </c>
      <c r="D471" s="48"/>
      <c r="E471" s="48"/>
      <c r="F471" s="48"/>
      <c r="G471" s="48"/>
      <c r="H471" s="48"/>
      <c r="I471" s="48"/>
      <c r="J471" s="48"/>
      <c r="K471" s="49"/>
    </row>
    <row r="472" spans="1:11" ht="15" thickBot="1" x14ac:dyDescent="0.35">
      <c r="A472" s="56"/>
      <c r="B472" s="56"/>
      <c r="C472" s="56"/>
      <c r="D472" s="56"/>
      <c r="E472" s="56"/>
      <c r="F472" s="56"/>
      <c r="G472" s="56"/>
      <c r="H472" s="56"/>
      <c r="I472" s="56"/>
      <c r="J472" s="56"/>
      <c r="K472" s="56"/>
    </row>
    <row r="473" spans="1:11" ht="16.2" thickBot="1" x14ac:dyDescent="0.35">
      <c r="A473" s="56"/>
      <c r="B473" s="56"/>
      <c r="C473" s="53" t="s">
        <v>37</v>
      </c>
      <c r="D473" s="54"/>
      <c r="E473" s="54"/>
      <c r="F473" s="55"/>
      <c r="G473" s="56"/>
      <c r="H473" s="57" t="s">
        <v>38</v>
      </c>
      <c r="I473" s="58"/>
      <c r="J473" s="58"/>
      <c r="K473" s="59"/>
    </row>
    <row r="474" spans="1:11" ht="15" thickBot="1" x14ac:dyDescent="0.35">
      <c r="A474" s="60" t="s">
        <v>217</v>
      </c>
      <c r="B474" s="61"/>
      <c r="C474" s="62" t="s">
        <v>5247</v>
      </c>
      <c r="D474" s="60" t="s">
        <v>5245</v>
      </c>
      <c r="E474" s="60" t="s">
        <v>218</v>
      </c>
      <c r="F474" s="60" t="s">
        <v>219</v>
      </c>
      <c r="G474" s="61"/>
      <c r="H474" s="62" t="s">
        <v>5246</v>
      </c>
      <c r="I474" s="62" t="s">
        <v>5244</v>
      </c>
      <c r="J474" s="60" t="s">
        <v>218</v>
      </c>
      <c r="K474" s="60" t="s">
        <v>219</v>
      </c>
    </row>
    <row r="475" spans="1:11" ht="15" thickBot="1" x14ac:dyDescent="0.35">
      <c r="A475" s="56"/>
      <c r="B475" s="56"/>
      <c r="C475" s="56"/>
      <c r="D475" s="56"/>
      <c r="E475" s="56"/>
      <c r="F475" s="56"/>
      <c r="G475" s="56"/>
      <c r="H475" s="56"/>
      <c r="I475" s="56"/>
      <c r="J475" s="56"/>
      <c r="K475" s="56"/>
    </row>
    <row r="476" spans="1:11" ht="16.2" thickBot="1" x14ac:dyDescent="0.35">
      <c r="A476" s="64" t="s">
        <v>6127</v>
      </c>
      <c r="B476" s="77"/>
      <c r="C476" s="66">
        <f>SUMIF(Ministres!F$2367:F$3037,"17",Ministres!AX$2367:AX$3037)</f>
        <v>33090</v>
      </c>
      <c r="D476" s="66">
        <f>SUMIF(Ministres!F$2367:F$3037,"17",Ministres!AY$2367:AY$3037)</f>
        <v>0</v>
      </c>
      <c r="E476" s="67">
        <f>D476-C476</f>
        <v>-33090</v>
      </c>
      <c r="F476" s="68">
        <f>E476/C476</f>
        <v>-1</v>
      </c>
      <c r="G476" s="69"/>
      <c r="H476" s="66">
        <f>SUMIF(Ministres!F$2367:F$3037,"17",Ministres!BB$2367:BB$3037)</f>
        <v>34343</v>
      </c>
      <c r="I476" s="66">
        <f>SUMIF(Ministres!F$2367:F$3037,"17",Ministres!BC$2367:BC$3037)</f>
        <v>0</v>
      </c>
      <c r="J476" s="67">
        <f>I476-H476</f>
        <v>-34343</v>
      </c>
      <c r="K476" s="68">
        <f>J476/H476</f>
        <v>-1</v>
      </c>
    </row>
    <row r="477" spans="1:11" x14ac:dyDescent="0.3">
      <c r="A477" s="56"/>
      <c r="B477" s="56"/>
      <c r="C477" s="56"/>
      <c r="D477" s="56"/>
      <c r="E477" s="56"/>
      <c r="F477" s="56"/>
      <c r="G477" s="56"/>
      <c r="H477" s="56"/>
      <c r="I477" s="56"/>
      <c r="J477" s="56"/>
      <c r="K477" s="56"/>
    </row>
    <row r="478" spans="1:11" ht="15" thickBot="1" x14ac:dyDescent="0.35">
      <c r="A478" s="70"/>
      <c r="B478" s="70"/>
      <c r="C478" s="70"/>
      <c r="D478" s="70"/>
      <c r="E478" s="70"/>
      <c r="F478" s="70"/>
      <c r="G478" s="51"/>
      <c r="H478" s="70"/>
      <c r="I478" s="70"/>
      <c r="J478" s="70"/>
      <c r="K478" s="70"/>
    </row>
    <row r="479" spans="1:11" ht="16.2" thickBot="1" x14ac:dyDescent="0.35">
      <c r="A479" s="45" t="s">
        <v>491</v>
      </c>
      <c r="B479" s="77"/>
      <c r="C479" s="47" t="s">
        <v>3835</v>
      </c>
      <c r="D479" s="48"/>
      <c r="E479" s="48"/>
      <c r="F479" s="48"/>
      <c r="G479" s="48"/>
      <c r="H479" s="48"/>
      <c r="I479" s="48"/>
      <c r="J479" s="48"/>
      <c r="K479" s="49"/>
    </row>
    <row r="480" spans="1:11" ht="15" thickBot="1" x14ac:dyDescent="0.35">
      <c r="A480" s="56"/>
      <c r="B480" s="56"/>
      <c r="C480" s="56"/>
      <c r="D480" s="56"/>
      <c r="E480" s="56"/>
      <c r="F480" s="56"/>
      <c r="G480" s="56"/>
      <c r="H480" s="56"/>
      <c r="I480" s="56"/>
      <c r="J480" s="56"/>
      <c r="K480" s="56"/>
    </row>
    <row r="481" spans="1:11" ht="16.2" thickBot="1" x14ac:dyDescent="0.35">
      <c r="A481" s="56"/>
      <c r="B481" s="56"/>
      <c r="C481" s="53" t="s">
        <v>37</v>
      </c>
      <c r="D481" s="54"/>
      <c r="E481" s="54"/>
      <c r="F481" s="55"/>
      <c r="G481" s="56"/>
      <c r="H481" s="57" t="s">
        <v>38</v>
      </c>
      <c r="I481" s="58"/>
      <c r="J481" s="58"/>
      <c r="K481" s="59"/>
    </row>
    <row r="482" spans="1:11" ht="15" thickBot="1" x14ac:dyDescent="0.35">
      <c r="A482" s="60" t="s">
        <v>217</v>
      </c>
      <c r="B482" s="61"/>
      <c r="C482" s="62" t="s">
        <v>5247</v>
      </c>
      <c r="D482" s="60" t="s">
        <v>5245</v>
      </c>
      <c r="E482" s="60" t="s">
        <v>218</v>
      </c>
      <c r="F482" s="60" t="s">
        <v>219</v>
      </c>
      <c r="G482" s="61"/>
      <c r="H482" s="62" t="s">
        <v>5246</v>
      </c>
      <c r="I482" s="62" t="s">
        <v>5244</v>
      </c>
      <c r="J482" s="60" t="s">
        <v>218</v>
      </c>
      <c r="K482" s="60" t="s">
        <v>219</v>
      </c>
    </row>
    <row r="483" spans="1:11" ht="15" thickBot="1" x14ac:dyDescent="0.35">
      <c r="A483" s="56"/>
      <c r="B483" s="56"/>
      <c r="C483" s="56"/>
      <c r="D483" s="56"/>
      <c r="E483" s="56"/>
      <c r="F483" s="56"/>
      <c r="G483" s="56"/>
      <c r="H483" s="56"/>
      <c r="I483" s="56"/>
      <c r="J483" s="56"/>
      <c r="K483" s="56"/>
    </row>
    <row r="484" spans="1:11" ht="16.2" thickBot="1" x14ac:dyDescent="0.35">
      <c r="A484" s="64" t="s">
        <v>6127</v>
      </c>
      <c r="B484" s="77"/>
      <c r="C484" s="66">
        <f>SUMIF(Ministres!F$2367:F$3037,"18",Ministres!AX$2367:AX$3037)</f>
        <v>0</v>
      </c>
      <c r="D484" s="66">
        <f>SUMIF(Ministres!F$2367:F$3037,"18",Ministres!AY$2367:AY$3037)</f>
        <v>0</v>
      </c>
      <c r="E484" s="67">
        <f>D484-C484</f>
        <v>0</v>
      </c>
      <c r="F484" s="68" t="e">
        <f>E484/C484</f>
        <v>#DIV/0!</v>
      </c>
      <c r="G484" s="69"/>
      <c r="H484" s="66">
        <f>SUMIF(Ministres!F$2367:F$3037,"18",Ministres!BB$2367:BB$3037)</f>
        <v>0</v>
      </c>
      <c r="I484" s="66">
        <f>SUMIF(Ministres!F$2367:F$3037,"18",Ministres!BC$2367:BC$3037)</f>
        <v>0</v>
      </c>
      <c r="J484" s="67">
        <f>I484-H484</f>
        <v>0</v>
      </c>
      <c r="K484" s="68" t="e">
        <f>J484/H484</f>
        <v>#DIV/0!</v>
      </c>
    </row>
    <row r="485" spans="1:11" x14ac:dyDescent="0.3">
      <c r="A485" s="56"/>
      <c r="B485" s="56"/>
      <c r="C485" s="56"/>
      <c r="D485" s="56"/>
      <c r="E485" s="56"/>
      <c r="F485" s="56"/>
      <c r="G485" s="56"/>
      <c r="H485" s="56"/>
      <c r="I485" s="56"/>
      <c r="J485" s="56"/>
      <c r="K485" s="56"/>
    </row>
    <row r="486" spans="1:11" ht="15" thickBot="1" x14ac:dyDescent="0.35">
      <c r="A486" s="70"/>
      <c r="B486" s="70"/>
      <c r="C486" s="70"/>
      <c r="D486" s="70"/>
      <c r="E486" s="70"/>
      <c r="F486" s="70"/>
      <c r="G486" s="51"/>
      <c r="H486" s="70"/>
      <c r="I486" s="70"/>
      <c r="J486" s="70"/>
      <c r="K486" s="70"/>
    </row>
    <row r="487" spans="1:11" ht="16.2" thickBot="1" x14ac:dyDescent="0.35">
      <c r="A487" s="45" t="s">
        <v>3807</v>
      </c>
      <c r="B487" s="77"/>
      <c r="C487" s="47" t="s">
        <v>3836</v>
      </c>
      <c r="D487" s="48"/>
      <c r="E487" s="48"/>
      <c r="F487" s="48"/>
      <c r="G487" s="48"/>
      <c r="H487" s="48"/>
      <c r="I487" s="48"/>
      <c r="J487" s="48"/>
      <c r="K487" s="49"/>
    </row>
    <row r="488" spans="1:11" ht="15" thickBot="1" x14ac:dyDescent="0.35">
      <c r="A488" s="56"/>
      <c r="B488" s="56"/>
      <c r="C488" s="56"/>
      <c r="D488" s="56"/>
      <c r="E488" s="56"/>
      <c r="F488" s="56"/>
      <c r="G488" s="56"/>
      <c r="H488" s="56"/>
      <c r="I488" s="56"/>
      <c r="J488" s="56"/>
      <c r="K488" s="56"/>
    </row>
    <row r="489" spans="1:11" ht="16.2" thickBot="1" x14ac:dyDescent="0.35">
      <c r="A489" s="56"/>
      <c r="B489" s="56"/>
      <c r="C489" s="53" t="s">
        <v>37</v>
      </c>
      <c r="D489" s="54"/>
      <c r="E489" s="54"/>
      <c r="F489" s="55"/>
      <c r="G489" s="56"/>
      <c r="H489" s="57" t="s">
        <v>38</v>
      </c>
      <c r="I489" s="58"/>
      <c r="J489" s="58"/>
      <c r="K489" s="59"/>
    </row>
    <row r="490" spans="1:11" ht="15" thickBot="1" x14ac:dyDescent="0.35">
      <c r="A490" s="60" t="s">
        <v>217</v>
      </c>
      <c r="B490" s="61"/>
      <c r="C490" s="62" t="s">
        <v>5247</v>
      </c>
      <c r="D490" s="60" t="s">
        <v>5245</v>
      </c>
      <c r="E490" s="60" t="s">
        <v>218</v>
      </c>
      <c r="F490" s="60" t="s">
        <v>219</v>
      </c>
      <c r="G490" s="61"/>
      <c r="H490" s="62" t="s">
        <v>5246</v>
      </c>
      <c r="I490" s="62" t="s">
        <v>5244</v>
      </c>
      <c r="J490" s="60" t="s">
        <v>218</v>
      </c>
      <c r="K490" s="60" t="s">
        <v>219</v>
      </c>
    </row>
    <row r="491" spans="1:11" ht="15" thickBot="1" x14ac:dyDescent="0.35">
      <c r="A491" s="56"/>
      <c r="B491" s="56"/>
      <c r="C491" s="56"/>
      <c r="D491" s="56"/>
      <c r="E491" s="56"/>
      <c r="F491" s="56"/>
      <c r="G491" s="56"/>
      <c r="H491" s="56"/>
      <c r="I491" s="56"/>
      <c r="J491" s="56"/>
      <c r="K491" s="56"/>
    </row>
    <row r="492" spans="1:11" ht="16.2" thickBot="1" x14ac:dyDescent="0.35">
      <c r="A492" s="64" t="s">
        <v>6127</v>
      </c>
      <c r="B492" s="77"/>
      <c r="C492" s="66">
        <f>SUMIF(Ministres!F$2367:F$3037,"19",Ministres!AX$2367:AX$3037)</f>
        <v>0</v>
      </c>
      <c r="D492" s="66">
        <f>SUMIF(Ministres!F$2367:F$3037,"19",Ministres!AY$2367:AY$3037)</f>
        <v>0</v>
      </c>
      <c r="E492" s="67">
        <f>D492-C492</f>
        <v>0</v>
      </c>
      <c r="F492" s="68" t="e">
        <f>E492/C492</f>
        <v>#DIV/0!</v>
      </c>
      <c r="G492" s="69"/>
      <c r="H492" s="66">
        <f>SUMIF(Ministres!F$2367:F$3037,"19",Ministres!BB$2367:BB$3037)</f>
        <v>0</v>
      </c>
      <c r="I492" s="66">
        <f>SUMIF(Ministres!F$2367:F$3037,"19",Ministres!BC$2367:BC$3037)</f>
        <v>0</v>
      </c>
      <c r="J492" s="67">
        <f>I492-H492</f>
        <v>0</v>
      </c>
      <c r="K492" s="68" t="e">
        <f>J492/H492</f>
        <v>#DIV/0!</v>
      </c>
    </row>
    <row r="493" spans="1:11" x14ac:dyDescent="0.3">
      <c r="A493" s="56"/>
      <c r="B493" s="56"/>
      <c r="C493" s="56"/>
      <c r="D493" s="56"/>
      <c r="E493" s="56"/>
      <c r="F493" s="56"/>
      <c r="G493" s="56"/>
      <c r="H493" s="56"/>
      <c r="I493" s="56"/>
      <c r="J493" s="56"/>
      <c r="K493" s="56"/>
    </row>
    <row r="494" spans="1:11" ht="15" thickBot="1" x14ac:dyDescent="0.35">
      <c r="A494" s="70"/>
      <c r="B494" s="70"/>
      <c r="C494" s="70"/>
      <c r="D494" s="70"/>
      <c r="E494" s="70"/>
      <c r="F494" s="70"/>
      <c r="G494" s="51"/>
      <c r="H494" s="70"/>
      <c r="I494" s="70"/>
      <c r="J494" s="70"/>
      <c r="K494" s="70"/>
    </row>
    <row r="495" spans="1:11" ht="16.2" thickBot="1" x14ac:dyDescent="0.35">
      <c r="A495" s="45" t="s">
        <v>3834</v>
      </c>
      <c r="B495" s="77"/>
      <c r="C495" s="47" t="s">
        <v>3837</v>
      </c>
      <c r="D495" s="48"/>
      <c r="E495" s="48"/>
      <c r="F495" s="48"/>
      <c r="G495" s="48"/>
      <c r="H495" s="48"/>
      <c r="I495" s="48"/>
      <c r="J495" s="48"/>
      <c r="K495" s="49"/>
    </row>
    <row r="496" spans="1:11" ht="15" thickBot="1" x14ac:dyDescent="0.35">
      <c r="A496" s="56"/>
      <c r="B496" s="56"/>
      <c r="C496" s="56"/>
      <c r="D496" s="56"/>
      <c r="E496" s="56"/>
      <c r="F496" s="56"/>
      <c r="G496" s="56"/>
      <c r="H496" s="56"/>
      <c r="I496" s="56"/>
      <c r="J496" s="56"/>
      <c r="K496" s="56"/>
    </row>
    <row r="497" spans="1:11" ht="16.2" thickBot="1" x14ac:dyDescent="0.35">
      <c r="A497" s="56"/>
      <c r="B497" s="56"/>
      <c r="C497" s="53" t="s">
        <v>37</v>
      </c>
      <c r="D497" s="54"/>
      <c r="E497" s="54"/>
      <c r="F497" s="55"/>
      <c r="G497" s="56"/>
      <c r="H497" s="57" t="s">
        <v>38</v>
      </c>
      <c r="I497" s="58"/>
      <c r="J497" s="58"/>
      <c r="K497" s="59"/>
    </row>
    <row r="498" spans="1:11" ht="15" thickBot="1" x14ac:dyDescent="0.35">
      <c r="A498" s="60" t="s">
        <v>217</v>
      </c>
      <c r="B498" s="61"/>
      <c r="C498" s="62" t="s">
        <v>5247</v>
      </c>
      <c r="D498" s="60" t="s">
        <v>5245</v>
      </c>
      <c r="E498" s="60" t="s">
        <v>218</v>
      </c>
      <c r="F498" s="60" t="s">
        <v>219</v>
      </c>
      <c r="G498" s="61"/>
      <c r="H498" s="62" t="s">
        <v>5246</v>
      </c>
      <c r="I498" s="62" t="s">
        <v>5244</v>
      </c>
      <c r="J498" s="60" t="s">
        <v>218</v>
      </c>
      <c r="K498" s="60" t="s">
        <v>219</v>
      </c>
    </row>
    <row r="499" spans="1:11" ht="15" thickBot="1" x14ac:dyDescent="0.35">
      <c r="A499" s="56"/>
      <c r="B499" s="56"/>
      <c r="C499" s="56"/>
      <c r="D499" s="56"/>
      <c r="E499" s="56"/>
      <c r="F499" s="56"/>
      <c r="G499" s="56"/>
      <c r="H499" s="56"/>
      <c r="I499" s="56"/>
      <c r="J499" s="56"/>
      <c r="K499" s="56"/>
    </row>
    <row r="500" spans="1:11" ht="16.2" thickBot="1" x14ac:dyDescent="0.35">
      <c r="A500" s="64" t="s">
        <v>6127</v>
      </c>
      <c r="B500" s="77"/>
      <c r="C500" s="66">
        <f>SUMIF(Ministres!F$2367:F$3037,"20",Ministres!AX$2367:AX$3037)</f>
        <v>0</v>
      </c>
      <c r="D500" s="66">
        <f>SUMIF(Ministres!F$2367:F$3037,"20",Ministres!AY$2367:AY$3037)</f>
        <v>0</v>
      </c>
      <c r="E500" s="67">
        <f>D500-C500</f>
        <v>0</v>
      </c>
      <c r="F500" s="68" t="e">
        <f>E500/C500</f>
        <v>#DIV/0!</v>
      </c>
      <c r="G500" s="69"/>
      <c r="H500" s="66">
        <f>SUMIF(Ministres!F$2367:F$3037,"20",Ministres!BB$2367:BB$3037)</f>
        <v>0</v>
      </c>
      <c r="I500" s="66">
        <f>SUMIF(Ministres!F$2367:F$3037,"20",Ministres!BC$2367:BC$3037)</f>
        <v>0</v>
      </c>
      <c r="J500" s="67">
        <f>I500-H500</f>
        <v>0</v>
      </c>
      <c r="K500" s="68" t="e">
        <f>J500/H500</f>
        <v>#DIV/0!</v>
      </c>
    </row>
    <row r="501" spans="1:11" x14ac:dyDescent="0.3">
      <c r="A501" s="56"/>
      <c r="B501" s="56"/>
      <c r="C501" s="56"/>
      <c r="D501" s="56"/>
      <c r="E501" s="56"/>
      <c r="F501" s="56"/>
      <c r="G501" s="56"/>
      <c r="H501" s="56"/>
      <c r="I501" s="56"/>
      <c r="J501" s="56"/>
      <c r="K501" s="56"/>
    </row>
    <row r="502" spans="1:11" ht="15" thickBot="1" x14ac:dyDescent="0.35">
      <c r="A502" s="70"/>
      <c r="B502" s="70"/>
      <c r="C502" s="70"/>
      <c r="D502" s="70"/>
      <c r="E502" s="70"/>
      <c r="F502" s="70"/>
      <c r="G502" s="70"/>
      <c r="H502" s="70"/>
      <c r="I502" s="70"/>
      <c r="J502" s="70"/>
      <c r="K502" s="70"/>
    </row>
    <row r="503" spans="1:11" ht="16.2" thickBot="1" x14ac:dyDescent="0.35">
      <c r="A503" s="85"/>
      <c r="B503" s="77"/>
      <c r="C503" s="47" t="s">
        <v>243</v>
      </c>
      <c r="D503" s="48"/>
      <c r="E503" s="48"/>
      <c r="F503" s="48"/>
      <c r="G503" s="48"/>
      <c r="H503" s="48"/>
      <c r="I503" s="48"/>
      <c r="J503" s="48"/>
      <c r="K503" s="49"/>
    </row>
    <row r="504" spans="1:11" ht="15" thickBot="1" x14ac:dyDescent="0.35">
      <c r="A504" s="56"/>
      <c r="B504" s="56"/>
      <c r="C504" s="56"/>
      <c r="D504" s="56"/>
      <c r="E504" s="56"/>
      <c r="F504" s="56"/>
      <c r="G504" s="56"/>
      <c r="H504" s="56"/>
      <c r="I504" s="56"/>
      <c r="J504" s="56"/>
      <c r="K504" s="56"/>
    </row>
    <row r="505" spans="1:11" ht="16.2" thickBot="1" x14ac:dyDescent="0.35">
      <c r="A505" s="56"/>
      <c r="B505" s="56"/>
      <c r="C505" s="53" t="s">
        <v>37</v>
      </c>
      <c r="D505" s="54"/>
      <c r="E505" s="54"/>
      <c r="F505" s="55"/>
      <c r="G505" s="56"/>
      <c r="H505" s="57" t="s">
        <v>38</v>
      </c>
      <c r="I505" s="58"/>
      <c r="J505" s="58"/>
      <c r="K505" s="59"/>
    </row>
    <row r="506" spans="1:11" ht="15" thickBot="1" x14ac:dyDescent="0.35">
      <c r="A506" s="60" t="s">
        <v>217</v>
      </c>
      <c r="B506" s="61"/>
      <c r="C506" s="62" t="s">
        <v>5247</v>
      </c>
      <c r="D506" s="60" t="s">
        <v>5245</v>
      </c>
      <c r="E506" s="60" t="s">
        <v>218</v>
      </c>
      <c r="F506" s="60" t="s">
        <v>219</v>
      </c>
      <c r="G506" s="61"/>
      <c r="H506" s="62" t="s">
        <v>5246</v>
      </c>
      <c r="I506" s="62" t="s">
        <v>5244</v>
      </c>
      <c r="J506" s="60" t="s">
        <v>218</v>
      </c>
      <c r="K506" s="60" t="s">
        <v>219</v>
      </c>
    </row>
    <row r="507" spans="1:11" ht="15" thickBot="1" x14ac:dyDescent="0.35">
      <c r="A507" s="56"/>
      <c r="B507" s="56"/>
      <c r="C507" s="56"/>
      <c r="D507" s="56"/>
      <c r="E507" s="56"/>
      <c r="F507" s="56"/>
      <c r="G507" s="56"/>
      <c r="H507" s="56"/>
      <c r="I507" s="56"/>
      <c r="J507" s="56"/>
      <c r="K507" s="56"/>
    </row>
    <row r="508" spans="1:11" ht="16.2" thickBot="1" x14ac:dyDescent="0.35">
      <c r="A508" s="64" t="str">
        <f>A443</f>
        <v>JE</v>
      </c>
      <c r="B508" s="77"/>
      <c r="C508" s="66">
        <f>C443+C435+C427+C419+C411+C403+C395+C387+C379+C371+C363+C355+C347+C451+C459+C467+C476+C484+C492+C500</f>
        <v>3688414</v>
      </c>
      <c r="D508" s="66">
        <f>D443+D435+D427+D419+D411+D403+D395+D387+D379+D371+D363+D355+D347+D451+D459+D467+D476+D484+D492+D500</f>
        <v>0</v>
      </c>
      <c r="E508" s="67">
        <f>D508-C508</f>
        <v>-3688414</v>
      </c>
      <c r="F508" s="68">
        <f>E508/C508</f>
        <v>-1</v>
      </c>
      <c r="G508" s="77"/>
      <c r="H508" s="66">
        <f>H443+H435+H427+H419+H411+H403+H395+H387+H379+H371+H363+H355+H347+H451+H459+H467+H476+H484+H492+H500</f>
        <v>3672197</v>
      </c>
      <c r="I508" s="66">
        <f>I443+I435+I427+I419+I411+I403+I395+I387+I379+I371+I363+I355+I347+I451+I459+I467+I476+I484+I492+I500</f>
        <v>0</v>
      </c>
      <c r="J508" s="67">
        <f>I508-H508</f>
        <v>-3672197</v>
      </c>
      <c r="K508" s="68">
        <f>J508/H508</f>
        <v>-1</v>
      </c>
    </row>
    <row r="509" spans="1:11" x14ac:dyDescent="0.3">
      <c r="C509" s="86"/>
      <c r="D509" s="86"/>
      <c r="E509" s="86"/>
      <c r="F509" s="86"/>
      <c r="G509" s="86"/>
      <c r="H509" s="86"/>
      <c r="I509" s="86"/>
    </row>
    <row r="510" spans="1:11" x14ac:dyDescent="0.3">
      <c r="C510" s="86"/>
      <c r="D510" s="86"/>
      <c r="E510" s="86"/>
      <c r="F510" s="86"/>
      <c r="G510" s="86"/>
      <c r="H510" s="86"/>
      <c r="I510" s="86"/>
    </row>
    <row r="511" spans="1:11" ht="15" thickBot="1" x14ac:dyDescent="0.35">
      <c r="A511" s="87"/>
      <c r="B511" s="87"/>
      <c r="C511" s="88"/>
      <c r="D511" s="88"/>
      <c r="E511" s="88"/>
      <c r="F511" s="88"/>
      <c r="G511" s="88"/>
      <c r="H511" s="88"/>
      <c r="I511" s="88"/>
      <c r="J511" s="87"/>
      <c r="K511" s="87"/>
    </row>
    <row r="512" spans="1:11" ht="15.6" thickTop="1" thickBot="1" x14ac:dyDescent="0.35">
      <c r="A512" s="89"/>
      <c r="B512" s="89"/>
      <c r="C512" s="90"/>
      <c r="D512" s="90"/>
      <c r="E512" s="90"/>
      <c r="F512" s="90"/>
      <c r="G512" s="90"/>
      <c r="H512" s="90"/>
      <c r="I512" s="90"/>
      <c r="J512" s="89"/>
      <c r="K512" s="89"/>
    </row>
    <row r="513" spans="1:11" ht="15" thickTop="1" x14ac:dyDescent="0.3">
      <c r="C513" s="86"/>
      <c r="D513" s="86"/>
      <c r="E513" s="86"/>
      <c r="F513" s="86"/>
      <c r="G513" s="86"/>
      <c r="H513" s="86"/>
      <c r="I513" s="86"/>
    </row>
    <row r="514" spans="1:11" ht="15" thickBot="1" x14ac:dyDescent="0.35">
      <c r="A514" s="89"/>
      <c r="B514" s="89"/>
      <c r="C514" s="90"/>
      <c r="D514" s="90"/>
      <c r="E514" s="90"/>
      <c r="F514" s="90"/>
      <c r="G514" s="90"/>
      <c r="H514" s="90"/>
      <c r="I514" s="90"/>
      <c r="J514" s="89"/>
      <c r="K514" s="89"/>
    </row>
    <row r="515" spans="1:11" ht="16.8" thickTop="1" thickBot="1" x14ac:dyDescent="0.35">
      <c r="A515" s="91" t="s">
        <v>215</v>
      </c>
      <c r="B515" s="46"/>
      <c r="C515" s="92" t="s">
        <v>216</v>
      </c>
      <c r="D515" s="65"/>
      <c r="E515" s="65"/>
      <c r="F515" s="65"/>
      <c r="G515" s="65"/>
      <c r="H515" s="65"/>
      <c r="I515" s="65"/>
      <c r="J515" s="65"/>
      <c r="K515" s="93"/>
    </row>
    <row r="516" spans="1:11" ht="15" thickBot="1" x14ac:dyDescent="0.35">
      <c r="A516" s="46"/>
      <c r="B516" s="46"/>
      <c r="C516" s="51"/>
      <c r="D516" s="51"/>
      <c r="E516" s="51"/>
      <c r="F516" s="51"/>
      <c r="G516" s="51"/>
      <c r="H516" s="51"/>
      <c r="I516" s="51"/>
      <c r="J516" s="51"/>
      <c r="K516" s="52"/>
    </row>
    <row r="517" spans="1:11" ht="16.2" thickBot="1" x14ac:dyDescent="0.35">
      <c r="A517" s="46"/>
      <c r="B517" s="46"/>
      <c r="C517" s="53" t="s">
        <v>37</v>
      </c>
      <c r="D517" s="54"/>
      <c r="E517" s="54"/>
      <c r="F517" s="55"/>
      <c r="G517" s="56"/>
      <c r="H517" s="57" t="s">
        <v>38</v>
      </c>
      <c r="I517" s="58"/>
      <c r="J517" s="58"/>
      <c r="K517" s="59"/>
    </row>
    <row r="518" spans="1:11" ht="15" thickBot="1" x14ac:dyDescent="0.35">
      <c r="A518" s="60" t="s">
        <v>217</v>
      </c>
      <c r="B518" s="61"/>
      <c r="C518" s="62" t="s">
        <v>5247</v>
      </c>
      <c r="D518" s="60" t="s">
        <v>5245</v>
      </c>
      <c r="E518" s="60" t="s">
        <v>218</v>
      </c>
      <c r="F518" s="60" t="s">
        <v>219</v>
      </c>
      <c r="G518" s="61"/>
      <c r="H518" s="62" t="s">
        <v>5246</v>
      </c>
      <c r="I518" s="62" t="s">
        <v>5244</v>
      </c>
      <c r="J518" s="60" t="s">
        <v>218</v>
      </c>
      <c r="K518" s="60" t="s">
        <v>219</v>
      </c>
    </row>
    <row r="519" spans="1:11" ht="15" thickBot="1" x14ac:dyDescent="0.35">
      <c r="A519" s="63"/>
      <c r="B519" s="51"/>
      <c r="C519" s="51"/>
      <c r="D519" s="51"/>
      <c r="E519" s="51"/>
      <c r="F519" s="51"/>
      <c r="G519" s="51"/>
      <c r="H519" s="51"/>
      <c r="I519" s="51"/>
      <c r="J519" s="51"/>
      <c r="K519" s="52"/>
    </row>
    <row r="520" spans="1:11" ht="16.2" thickBot="1" x14ac:dyDescent="0.35">
      <c r="A520" s="64" t="s">
        <v>6114</v>
      </c>
      <c r="B520" s="94"/>
      <c r="C520" s="66">
        <f>SUMIF(Ministres!F$3047:F$3725,"1",Ministres!AX$3047:AX$3725)</f>
        <v>2099962</v>
      </c>
      <c r="D520" s="66">
        <f>SUMIF(Ministres!F$3047:F$3725,"1",Ministres!AY$3047:AY$3725)</f>
        <v>0</v>
      </c>
      <c r="E520" s="67">
        <f>D520-C520</f>
        <v>-2099962</v>
      </c>
      <c r="F520" s="68">
        <f>E520/C520</f>
        <v>-1</v>
      </c>
      <c r="G520" s="69"/>
      <c r="H520" s="66">
        <f>SUMIF(Ministres!F$3047:F$3725,"1",Ministres!BB$3047:BB$3725)</f>
        <v>2099564</v>
      </c>
      <c r="I520" s="66">
        <f>SUMIF(Ministres!F$3047:F$3725,"1",Ministres!BC$3047:BC$3725)</f>
        <v>0</v>
      </c>
      <c r="J520" s="67">
        <f>I520-H520</f>
        <v>-2099564</v>
      </c>
      <c r="K520" s="68">
        <f>J520/H520</f>
        <v>-1</v>
      </c>
    </row>
    <row r="521" spans="1:11" x14ac:dyDescent="0.3">
      <c r="A521" s="56"/>
      <c r="B521" s="56"/>
      <c r="C521" s="56"/>
      <c r="D521" s="56"/>
      <c r="E521" s="56"/>
      <c r="F521" s="56"/>
      <c r="G521" s="72"/>
      <c r="H521" s="56"/>
      <c r="I521" s="56"/>
      <c r="J521" s="56"/>
      <c r="K521" s="56"/>
    </row>
    <row r="522" spans="1:11" ht="15" thickBot="1" x14ac:dyDescent="0.35">
      <c r="A522" s="70"/>
      <c r="B522" s="70"/>
      <c r="C522" s="70"/>
      <c r="D522" s="70"/>
      <c r="E522" s="70"/>
      <c r="F522" s="70"/>
      <c r="G522" s="51"/>
      <c r="H522" s="70"/>
      <c r="I522" s="70"/>
      <c r="J522" s="70"/>
      <c r="K522" s="70"/>
    </row>
    <row r="523" spans="1:11" ht="16.2" thickBot="1" x14ac:dyDescent="0.35">
      <c r="A523" s="45" t="s">
        <v>220</v>
      </c>
      <c r="B523" s="69"/>
      <c r="C523" s="47" t="s">
        <v>221</v>
      </c>
      <c r="D523" s="48"/>
      <c r="E523" s="48"/>
      <c r="F523" s="48"/>
      <c r="G523" s="48"/>
      <c r="H523" s="48"/>
      <c r="I523" s="48"/>
      <c r="J523" s="48"/>
      <c r="K523" s="49"/>
    </row>
    <row r="524" spans="1:11" ht="15" thickBot="1" x14ac:dyDescent="0.35">
      <c r="A524" s="63"/>
      <c r="B524" s="51"/>
      <c r="C524" s="51"/>
      <c r="D524" s="51"/>
      <c r="E524" s="51"/>
      <c r="F524" s="51"/>
      <c r="G524" s="51"/>
      <c r="H524" s="51"/>
      <c r="I524" s="51"/>
      <c r="J524" s="51"/>
      <c r="K524" s="52"/>
    </row>
    <row r="525" spans="1:11" ht="16.2" thickBot="1" x14ac:dyDescent="0.35">
      <c r="A525" s="63"/>
      <c r="B525" s="51"/>
      <c r="C525" s="53" t="s">
        <v>37</v>
      </c>
      <c r="D525" s="54"/>
      <c r="E525" s="54"/>
      <c r="F525" s="55"/>
      <c r="G525" s="56"/>
      <c r="H525" s="57" t="s">
        <v>38</v>
      </c>
      <c r="I525" s="58"/>
      <c r="J525" s="58"/>
      <c r="K525" s="59"/>
    </row>
    <row r="526" spans="1:11" ht="15" thickBot="1" x14ac:dyDescent="0.35">
      <c r="A526" s="60" t="s">
        <v>217</v>
      </c>
      <c r="B526" s="61"/>
      <c r="C526" s="62" t="s">
        <v>5247</v>
      </c>
      <c r="D526" s="60" t="s">
        <v>5245</v>
      </c>
      <c r="E526" s="60" t="s">
        <v>218</v>
      </c>
      <c r="F526" s="60" t="s">
        <v>219</v>
      </c>
      <c r="G526" s="61"/>
      <c r="H526" s="62" t="s">
        <v>5246</v>
      </c>
      <c r="I526" s="62" t="s">
        <v>5244</v>
      </c>
      <c r="J526" s="60" t="s">
        <v>218</v>
      </c>
      <c r="K526" s="60" t="s">
        <v>219</v>
      </c>
    </row>
    <row r="527" spans="1:11" ht="15" thickBot="1" x14ac:dyDescent="0.35">
      <c r="A527" s="63"/>
      <c r="B527" s="51"/>
      <c r="C527" s="51"/>
      <c r="D527" s="51"/>
      <c r="E527" s="51"/>
      <c r="F527" s="51"/>
      <c r="G527" s="51"/>
      <c r="H527" s="51"/>
      <c r="I527" s="51"/>
      <c r="J527" s="51"/>
      <c r="K527" s="52"/>
    </row>
    <row r="528" spans="1:11" ht="16.2" thickBot="1" x14ac:dyDescent="0.35">
      <c r="A528" s="64" t="s">
        <v>6114</v>
      </c>
      <c r="B528" s="94"/>
      <c r="C528" s="66">
        <f>SUMIF(Ministres!F$3047:F$3725,"2",Ministres!AX$3047:AX$3725)</f>
        <v>3251</v>
      </c>
      <c r="D528" s="66">
        <f>SUMIF(Ministres!F$3047:F$3725,"2",Ministres!AY$3047:AY$3725)</f>
        <v>0</v>
      </c>
      <c r="E528" s="67">
        <f>D528-C528</f>
        <v>-3251</v>
      </c>
      <c r="F528" s="68">
        <f>E528/C528</f>
        <v>-1</v>
      </c>
      <c r="G528" s="69"/>
      <c r="H528" s="66">
        <f>SUMIF(Ministres!F$3047:F$3725,"2",Ministres!BB$3047:BB$3725)</f>
        <v>3251</v>
      </c>
      <c r="I528" s="66">
        <f>SUMIF(Ministres!F$3047:F$3725,"2",Ministres!BC$3047:BC$3725)</f>
        <v>0</v>
      </c>
      <c r="J528" s="67">
        <f>I528-H528</f>
        <v>-3251</v>
      </c>
      <c r="K528" s="68">
        <f>J528/H528</f>
        <v>-1</v>
      </c>
    </row>
    <row r="529" spans="1:11" x14ac:dyDescent="0.3">
      <c r="A529" s="56"/>
      <c r="B529" s="56"/>
      <c r="C529" s="56"/>
      <c r="D529" s="56"/>
      <c r="E529" s="56"/>
      <c r="F529" s="56"/>
      <c r="G529" s="72"/>
      <c r="H529" s="56"/>
      <c r="I529" s="56"/>
      <c r="J529" s="56"/>
      <c r="K529" s="56"/>
    </row>
    <row r="530" spans="1:11" ht="15" thickBot="1" x14ac:dyDescent="0.35">
      <c r="A530" s="70"/>
      <c r="B530" s="70"/>
      <c r="C530" s="70"/>
      <c r="D530" s="70"/>
      <c r="E530" s="70"/>
      <c r="F530" s="70"/>
      <c r="G530" s="51"/>
      <c r="H530" s="70"/>
      <c r="I530" s="70"/>
      <c r="J530" s="70"/>
      <c r="K530" s="70"/>
    </row>
    <row r="531" spans="1:11" ht="16.2" thickBot="1" x14ac:dyDescent="0.35">
      <c r="A531" s="45" t="s">
        <v>222</v>
      </c>
      <c r="B531" s="69"/>
      <c r="C531" s="47" t="s">
        <v>223</v>
      </c>
      <c r="D531" s="48"/>
      <c r="E531" s="48"/>
      <c r="F531" s="48"/>
      <c r="G531" s="48"/>
      <c r="H531" s="48"/>
      <c r="I531" s="48"/>
      <c r="J531" s="48"/>
      <c r="K531" s="49"/>
    </row>
    <row r="532" spans="1:11" ht="15" thickBot="1" x14ac:dyDescent="0.35">
      <c r="A532" s="63"/>
      <c r="B532" s="51"/>
      <c r="C532" s="51"/>
      <c r="D532" s="51"/>
      <c r="E532" s="51"/>
      <c r="F532" s="51"/>
      <c r="G532" s="51"/>
      <c r="H532" s="51"/>
      <c r="I532" s="51"/>
      <c r="J532" s="51"/>
      <c r="K532" s="52"/>
    </row>
    <row r="533" spans="1:11" ht="16.2" thickBot="1" x14ac:dyDescent="0.35">
      <c r="A533" s="63"/>
      <c r="B533" s="51"/>
      <c r="C533" s="53" t="s">
        <v>37</v>
      </c>
      <c r="D533" s="54"/>
      <c r="E533" s="54"/>
      <c r="F533" s="55"/>
      <c r="G533" s="56"/>
      <c r="H533" s="57" t="s">
        <v>38</v>
      </c>
      <c r="I533" s="58"/>
      <c r="J533" s="58"/>
      <c r="K533" s="59"/>
    </row>
    <row r="534" spans="1:11" ht="15" thickBot="1" x14ac:dyDescent="0.35">
      <c r="A534" s="60" t="s">
        <v>217</v>
      </c>
      <c r="B534" s="61"/>
      <c r="C534" s="62" t="s">
        <v>5247</v>
      </c>
      <c r="D534" s="60" t="s">
        <v>5245</v>
      </c>
      <c r="E534" s="60" t="s">
        <v>218</v>
      </c>
      <c r="F534" s="60" t="s">
        <v>219</v>
      </c>
      <c r="G534" s="61"/>
      <c r="H534" s="62" t="s">
        <v>5246</v>
      </c>
      <c r="I534" s="62" t="s">
        <v>5244</v>
      </c>
      <c r="J534" s="60" t="s">
        <v>218</v>
      </c>
      <c r="K534" s="60" t="s">
        <v>219</v>
      </c>
    </row>
    <row r="535" spans="1:11" ht="15" thickBot="1" x14ac:dyDescent="0.35">
      <c r="A535" s="73"/>
      <c r="B535" s="95"/>
      <c r="C535" s="74"/>
      <c r="D535" s="74"/>
      <c r="E535" s="74"/>
      <c r="F535" s="74"/>
      <c r="G535" s="51"/>
      <c r="H535" s="74"/>
      <c r="I535" s="74"/>
      <c r="J535" s="74"/>
      <c r="K535" s="75"/>
    </row>
    <row r="536" spans="1:11" ht="16.2" thickBot="1" x14ac:dyDescent="0.35">
      <c r="A536" s="76" t="str">
        <f>A520</f>
        <v>CO</v>
      </c>
      <c r="B536" s="77"/>
      <c r="C536" s="66">
        <f>SUMIF(Ministres!F$3047:F$3725,"3",Ministres!AX$3047:AX$3725)</f>
        <v>25000</v>
      </c>
      <c r="D536" s="66">
        <f>SUMIF(Ministres!F$3047:F$3725,"3",Ministres!AY$3047:AY$3725)</f>
        <v>0</v>
      </c>
      <c r="E536" s="67">
        <f>D536-C536</f>
        <v>-25000</v>
      </c>
      <c r="F536" s="68">
        <f>E536/C536</f>
        <v>-1</v>
      </c>
      <c r="G536" s="69"/>
      <c r="H536" s="66">
        <f>SUMIF(Ministres!F$3047:F$3725,"3",Ministres!BB$3047:BB$3725)</f>
        <v>25000</v>
      </c>
      <c r="I536" s="66">
        <f>SUMIF(Ministres!F$3047:F$3725,"3",Ministres!BC$3047:BC$3725)</f>
        <v>0</v>
      </c>
      <c r="J536" s="67">
        <f>I536-H536</f>
        <v>-25000</v>
      </c>
      <c r="K536" s="68">
        <f>J536/H536</f>
        <v>-1</v>
      </c>
    </row>
    <row r="537" spans="1:11" x14ac:dyDescent="0.3">
      <c r="A537" s="56"/>
      <c r="B537" s="56"/>
      <c r="C537" s="56"/>
      <c r="D537" s="56"/>
      <c r="E537" s="56"/>
      <c r="F537" s="56"/>
      <c r="G537" s="72"/>
      <c r="H537" s="56"/>
      <c r="I537" s="56"/>
      <c r="J537" s="56"/>
      <c r="K537" s="56"/>
    </row>
    <row r="538" spans="1:11" ht="15" thickBot="1" x14ac:dyDescent="0.35">
      <c r="A538" s="70"/>
      <c r="B538" s="70"/>
      <c r="C538" s="70"/>
      <c r="D538" s="70"/>
      <c r="E538" s="70"/>
      <c r="F538" s="70"/>
      <c r="G538" s="51"/>
      <c r="H538" s="70"/>
      <c r="I538" s="70"/>
      <c r="J538" s="70"/>
      <c r="K538" s="70"/>
    </row>
    <row r="539" spans="1:11" ht="16.2" thickBot="1" x14ac:dyDescent="0.35">
      <c r="A539" s="45" t="s">
        <v>224</v>
      </c>
      <c r="B539" s="77"/>
      <c r="C539" s="47" t="s">
        <v>225</v>
      </c>
      <c r="D539" s="48"/>
      <c r="E539" s="48"/>
      <c r="F539" s="48"/>
      <c r="G539" s="48"/>
      <c r="H539" s="48"/>
      <c r="I539" s="48"/>
      <c r="J539" s="48"/>
      <c r="K539" s="49"/>
    </row>
    <row r="540" spans="1:11" ht="15" thickBot="1" x14ac:dyDescent="0.35">
      <c r="A540" s="56"/>
      <c r="B540" s="56"/>
      <c r="C540" s="56"/>
      <c r="D540" s="56"/>
      <c r="E540" s="56"/>
      <c r="F540" s="56"/>
      <c r="G540" s="56"/>
      <c r="H540" s="56"/>
      <c r="I540" s="56"/>
      <c r="J540" s="56"/>
      <c r="K540" s="56"/>
    </row>
    <row r="541" spans="1:11" ht="16.2" thickBot="1" x14ac:dyDescent="0.35">
      <c r="A541" s="56"/>
      <c r="B541" s="56"/>
      <c r="C541" s="53" t="s">
        <v>37</v>
      </c>
      <c r="D541" s="54"/>
      <c r="E541" s="54"/>
      <c r="F541" s="55"/>
      <c r="G541" s="56"/>
      <c r="H541" s="57" t="s">
        <v>38</v>
      </c>
      <c r="I541" s="58"/>
      <c r="J541" s="58"/>
      <c r="K541" s="59"/>
    </row>
    <row r="542" spans="1:11" ht="15" thickBot="1" x14ac:dyDescent="0.35">
      <c r="A542" s="60" t="s">
        <v>217</v>
      </c>
      <c r="B542" s="61"/>
      <c r="C542" s="62" t="s">
        <v>5247</v>
      </c>
      <c r="D542" s="60" t="s">
        <v>5245</v>
      </c>
      <c r="E542" s="60" t="s">
        <v>218</v>
      </c>
      <c r="F542" s="60" t="s">
        <v>219</v>
      </c>
      <c r="G542" s="61"/>
      <c r="H542" s="62" t="s">
        <v>5246</v>
      </c>
      <c r="I542" s="62" t="s">
        <v>5244</v>
      </c>
      <c r="J542" s="60" t="s">
        <v>218</v>
      </c>
      <c r="K542" s="60" t="s">
        <v>219</v>
      </c>
    </row>
    <row r="543" spans="1:11" ht="15" thickBot="1" x14ac:dyDescent="0.35">
      <c r="A543" s="56"/>
      <c r="B543" s="56"/>
      <c r="C543" s="56"/>
      <c r="D543" s="56"/>
      <c r="E543" s="56"/>
      <c r="F543" s="56"/>
      <c r="G543" s="56"/>
      <c r="H543" s="56"/>
      <c r="I543" s="56"/>
      <c r="J543" s="56"/>
      <c r="K543" s="56"/>
    </row>
    <row r="544" spans="1:11" ht="16.2" thickBot="1" x14ac:dyDescent="0.35">
      <c r="A544" s="64" t="str">
        <f>A520</f>
        <v>CO</v>
      </c>
      <c r="B544" s="77"/>
      <c r="C544" s="66">
        <f>SUMIF(Ministres!F$3047:F$3725,"4",Ministres!AX$3047:AX$3725)</f>
        <v>16750</v>
      </c>
      <c r="D544" s="66">
        <f>SUMIF(Ministres!F$3047:F$3725,"4",Ministres!AY$3047:AY$3725)</f>
        <v>0</v>
      </c>
      <c r="E544" s="67">
        <f>D544-C544</f>
        <v>-16750</v>
      </c>
      <c r="F544" s="68">
        <f>E544/C544</f>
        <v>-1</v>
      </c>
      <c r="G544" s="69"/>
      <c r="H544" s="66">
        <f>SUMIF(Ministres!F$3047:F$3725,"4",Ministres!BB$3047:BB$3725)</f>
        <v>14517</v>
      </c>
      <c r="I544" s="66">
        <f>SUMIF(Ministres!F$3047:F$3725,"4",Ministres!BC$3047:BC$3725)</f>
        <v>0</v>
      </c>
      <c r="J544" s="67">
        <f>I544-H544</f>
        <v>-14517</v>
      </c>
      <c r="K544" s="68">
        <f>J544/H544</f>
        <v>-1</v>
      </c>
    </row>
    <row r="545" spans="1:11" x14ac:dyDescent="0.3">
      <c r="A545" s="56"/>
      <c r="B545" s="56"/>
      <c r="C545" s="56"/>
      <c r="D545" s="56"/>
      <c r="E545" s="56"/>
      <c r="F545" s="56"/>
      <c r="G545" s="72"/>
      <c r="H545" s="56"/>
      <c r="I545" s="56"/>
      <c r="J545" s="56"/>
      <c r="K545" s="56"/>
    </row>
    <row r="546" spans="1:11" ht="15" thickBot="1" x14ac:dyDescent="0.35">
      <c r="A546" s="70"/>
      <c r="B546" s="70"/>
      <c r="C546" s="70"/>
      <c r="D546" s="70"/>
      <c r="E546" s="70"/>
      <c r="F546" s="70"/>
      <c r="G546" s="51"/>
      <c r="H546" s="70"/>
      <c r="I546" s="70"/>
      <c r="J546" s="70"/>
      <c r="K546" s="70"/>
    </row>
    <row r="547" spans="1:11" ht="16.2" thickBot="1" x14ac:dyDescent="0.35">
      <c r="A547" s="45" t="s">
        <v>226</v>
      </c>
      <c r="B547" s="77"/>
      <c r="C547" s="47" t="s">
        <v>405</v>
      </c>
      <c r="D547" s="48"/>
      <c r="E547" s="48"/>
      <c r="F547" s="48"/>
      <c r="G547" s="48"/>
      <c r="H547" s="48"/>
      <c r="I547" s="48"/>
      <c r="J547" s="48"/>
      <c r="K547" s="49"/>
    </row>
    <row r="548" spans="1:11" ht="15" thickBot="1" x14ac:dyDescent="0.35">
      <c r="A548" s="56"/>
      <c r="B548" s="56"/>
      <c r="C548" s="56"/>
      <c r="D548" s="56"/>
      <c r="E548" s="56"/>
      <c r="F548" s="56"/>
      <c r="G548" s="56"/>
      <c r="H548" s="56"/>
      <c r="I548" s="56"/>
      <c r="J548" s="56"/>
      <c r="K548" s="56"/>
    </row>
    <row r="549" spans="1:11" ht="16.2" thickBot="1" x14ac:dyDescent="0.35">
      <c r="A549" s="56"/>
      <c r="B549" s="56"/>
      <c r="C549" s="53" t="s">
        <v>37</v>
      </c>
      <c r="D549" s="54"/>
      <c r="E549" s="54"/>
      <c r="F549" s="55"/>
      <c r="G549" s="56"/>
      <c r="H549" s="57" t="s">
        <v>38</v>
      </c>
      <c r="I549" s="58"/>
      <c r="J549" s="58"/>
      <c r="K549" s="59"/>
    </row>
    <row r="550" spans="1:11" ht="15" thickBot="1" x14ac:dyDescent="0.35">
      <c r="A550" s="60" t="s">
        <v>217</v>
      </c>
      <c r="B550" s="61"/>
      <c r="C550" s="62" t="s">
        <v>5247</v>
      </c>
      <c r="D550" s="60" t="s">
        <v>5245</v>
      </c>
      <c r="E550" s="60" t="s">
        <v>218</v>
      </c>
      <c r="F550" s="60" t="s">
        <v>219</v>
      </c>
      <c r="G550" s="61"/>
      <c r="H550" s="62" t="s">
        <v>5246</v>
      </c>
      <c r="I550" s="62" t="s">
        <v>5244</v>
      </c>
      <c r="J550" s="60" t="s">
        <v>218</v>
      </c>
      <c r="K550" s="60" t="s">
        <v>219</v>
      </c>
    </row>
    <row r="551" spans="1:11" ht="15" thickBot="1" x14ac:dyDescent="0.35">
      <c r="A551" s="56"/>
      <c r="B551" s="56"/>
      <c r="C551" s="56"/>
      <c r="D551" s="56"/>
      <c r="E551" s="56"/>
      <c r="F551" s="56"/>
      <c r="G551" s="56"/>
      <c r="H551" s="56"/>
      <c r="I551" s="56"/>
      <c r="J551" s="56"/>
      <c r="K551" s="56"/>
    </row>
    <row r="552" spans="1:11" ht="16.2" thickBot="1" x14ac:dyDescent="0.35">
      <c r="A552" s="64" t="str">
        <f>A536</f>
        <v>CO</v>
      </c>
      <c r="B552" s="77"/>
      <c r="C552" s="66">
        <f>SUMIF(Ministres!F$3047:F$3725,"5",Ministres!AX$3047:AX$3725)</f>
        <v>53387</v>
      </c>
      <c r="D552" s="66">
        <f>SUMIF(Ministres!F$3047:F$3725,"5",Ministres!AY$3047:AY$3725)</f>
        <v>0</v>
      </c>
      <c r="E552" s="67">
        <f>D552-C552</f>
        <v>-53387</v>
      </c>
      <c r="F552" s="68">
        <f>E552/C552</f>
        <v>-1</v>
      </c>
      <c r="G552" s="69"/>
      <c r="H552" s="66">
        <f>SUMIF(Ministres!F$3047:F$3725,"5",Ministres!BB$3047:BB$3725)</f>
        <v>53387</v>
      </c>
      <c r="I552" s="66">
        <f>SUMIF(Ministres!F$3047:F$3725,"5",Ministres!BC$3047:BC$3725)</f>
        <v>0</v>
      </c>
      <c r="J552" s="67">
        <f>I552-H552</f>
        <v>-53387</v>
      </c>
      <c r="K552" s="68">
        <f>J552/H552</f>
        <v>-1</v>
      </c>
    </row>
    <row r="553" spans="1:11" x14ac:dyDescent="0.3">
      <c r="A553" s="70"/>
      <c r="B553" s="70"/>
      <c r="C553" s="70"/>
      <c r="D553" s="70"/>
      <c r="E553" s="70"/>
      <c r="F553" s="70"/>
      <c r="G553" s="51"/>
      <c r="H553" s="79"/>
      <c r="I553" s="70"/>
      <c r="J553" s="70"/>
      <c r="K553" s="70"/>
    </row>
    <row r="554" spans="1:11" ht="15" thickBot="1" x14ac:dyDescent="0.35">
      <c r="A554" s="56"/>
      <c r="B554" s="56"/>
      <c r="C554" s="56"/>
      <c r="D554" s="56"/>
      <c r="E554" s="56"/>
      <c r="F554" s="56"/>
      <c r="G554" s="56"/>
      <c r="H554" s="56"/>
      <c r="I554" s="56"/>
      <c r="J554" s="56"/>
      <c r="K554" s="56"/>
    </row>
    <row r="555" spans="1:11" ht="16.2" thickBot="1" x14ac:dyDescent="0.35">
      <c r="A555" s="45" t="s">
        <v>227</v>
      </c>
      <c r="B555" s="77"/>
      <c r="C555" s="47" t="s">
        <v>228</v>
      </c>
      <c r="D555" s="48"/>
      <c r="E555" s="48"/>
      <c r="F555" s="48"/>
      <c r="G555" s="48"/>
      <c r="H555" s="48"/>
      <c r="I555" s="48"/>
      <c r="J555" s="48"/>
      <c r="K555" s="49"/>
    </row>
    <row r="556" spans="1:11" ht="15" thickBot="1" x14ac:dyDescent="0.35">
      <c r="A556" s="56"/>
      <c r="B556" s="56"/>
      <c r="C556" s="56"/>
      <c r="D556" s="56"/>
      <c r="E556" s="56"/>
      <c r="F556" s="56"/>
      <c r="G556" s="56"/>
      <c r="H556" s="56"/>
      <c r="I556" s="56"/>
      <c r="J556" s="56"/>
      <c r="K556" s="56"/>
    </row>
    <row r="557" spans="1:11" ht="16.2" thickBot="1" x14ac:dyDescent="0.35">
      <c r="A557" s="56"/>
      <c r="B557" s="56"/>
      <c r="C557" s="53" t="s">
        <v>37</v>
      </c>
      <c r="D557" s="54"/>
      <c r="E557" s="54"/>
      <c r="F557" s="55"/>
      <c r="G557" s="56"/>
      <c r="H557" s="57" t="s">
        <v>38</v>
      </c>
      <c r="I557" s="58"/>
      <c r="J557" s="58"/>
      <c r="K557" s="59"/>
    </row>
    <row r="558" spans="1:11" ht="15" thickBot="1" x14ac:dyDescent="0.35">
      <c r="A558" s="60" t="s">
        <v>217</v>
      </c>
      <c r="B558" s="61"/>
      <c r="C558" s="62" t="s">
        <v>5247</v>
      </c>
      <c r="D558" s="60" t="s">
        <v>5245</v>
      </c>
      <c r="E558" s="60" t="s">
        <v>218</v>
      </c>
      <c r="F558" s="60" t="s">
        <v>219</v>
      </c>
      <c r="G558" s="61"/>
      <c r="H558" s="62" t="s">
        <v>5246</v>
      </c>
      <c r="I558" s="62" t="s">
        <v>5244</v>
      </c>
      <c r="J558" s="60" t="s">
        <v>218</v>
      </c>
      <c r="K558" s="60" t="s">
        <v>219</v>
      </c>
    </row>
    <row r="559" spans="1:11" ht="15" thickBot="1" x14ac:dyDescent="0.35">
      <c r="A559" s="56"/>
      <c r="B559" s="56"/>
      <c r="C559" s="56"/>
      <c r="D559" s="56"/>
      <c r="E559" s="56"/>
      <c r="F559" s="56"/>
      <c r="G559" s="56"/>
      <c r="H559" s="56"/>
      <c r="I559" s="56"/>
      <c r="J559" s="56"/>
      <c r="K559" s="56"/>
    </row>
    <row r="560" spans="1:11" ht="16.2" thickBot="1" x14ac:dyDescent="0.35">
      <c r="A560" s="64" t="str">
        <f>A544</f>
        <v>CO</v>
      </c>
      <c r="B560" s="77"/>
      <c r="C560" s="66">
        <f>SUMIF(Ministres!F$3047:F$3725,"6",Ministres!AX$3047:AX$3725)</f>
        <v>949</v>
      </c>
      <c r="D560" s="66">
        <f>SUMIF(Ministres!F$3047:F$3725,"6",Ministres!AY$3047:AY$3725)</f>
        <v>0</v>
      </c>
      <c r="E560" s="67">
        <f>D560-C560</f>
        <v>-949</v>
      </c>
      <c r="F560" s="68">
        <f>E560/C560</f>
        <v>-1</v>
      </c>
      <c r="G560" s="69"/>
      <c r="H560" s="66">
        <f>SUMIF(Ministres!F$3047:F$3725,"6",Ministres!BB$3047:BB$3725)</f>
        <v>949</v>
      </c>
      <c r="I560" s="66">
        <f>SUMIF(Ministres!F$3047:F$3725,"6",Ministres!BC$3047:BC$3725)</f>
        <v>0</v>
      </c>
      <c r="J560" s="67">
        <f>I560-H560</f>
        <v>-949</v>
      </c>
      <c r="K560" s="68">
        <f>J560/H560</f>
        <v>-1</v>
      </c>
    </row>
    <row r="561" spans="1:11" x14ac:dyDescent="0.3">
      <c r="A561" s="56"/>
      <c r="B561" s="56"/>
      <c r="C561" s="56"/>
      <c r="D561" s="56"/>
      <c r="E561" s="56"/>
      <c r="F561" s="56"/>
      <c r="G561" s="51"/>
      <c r="H561" s="56"/>
      <c r="I561" s="56"/>
      <c r="J561" s="56"/>
      <c r="K561" s="56"/>
    </row>
    <row r="562" spans="1:11" ht="15" thickBot="1" x14ac:dyDescent="0.35">
      <c r="A562" s="56"/>
      <c r="B562" s="56"/>
      <c r="C562" s="56"/>
      <c r="D562" s="56"/>
      <c r="E562" s="56"/>
      <c r="F562" s="56"/>
      <c r="G562" s="56"/>
      <c r="H562" s="56"/>
      <c r="I562" s="56"/>
      <c r="J562" s="56"/>
      <c r="K562" s="56"/>
    </row>
    <row r="563" spans="1:11" ht="16.2" thickBot="1" x14ac:dyDescent="0.35">
      <c r="A563" s="45" t="s">
        <v>229</v>
      </c>
      <c r="B563" s="77"/>
      <c r="C563" s="47" t="s">
        <v>406</v>
      </c>
      <c r="D563" s="48"/>
      <c r="E563" s="48"/>
      <c r="F563" s="48"/>
      <c r="G563" s="48"/>
      <c r="H563" s="48"/>
      <c r="I563" s="48"/>
      <c r="J563" s="48"/>
      <c r="K563" s="49"/>
    </row>
    <row r="564" spans="1:11" ht="15" thickBot="1" x14ac:dyDescent="0.35">
      <c r="A564" s="56"/>
      <c r="B564" s="56"/>
      <c r="C564" s="56"/>
      <c r="D564" s="56"/>
      <c r="E564" s="56"/>
      <c r="F564" s="56"/>
      <c r="G564" s="56"/>
      <c r="H564" s="56"/>
      <c r="I564" s="56"/>
      <c r="J564" s="56"/>
      <c r="K564" s="56"/>
    </row>
    <row r="565" spans="1:11" ht="16.2" thickBot="1" x14ac:dyDescent="0.35">
      <c r="A565" s="56"/>
      <c r="B565" s="56"/>
      <c r="C565" s="53" t="s">
        <v>37</v>
      </c>
      <c r="D565" s="54"/>
      <c r="E565" s="54"/>
      <c r="F565" s="55"/>
      <c r="G565" s="56"/>
      <c r="H565" s="57" t="s">
        <v>38</v>
      </c>
      <c r="I565" s="58"/>
      <c r="J565" s="58"/>
      <c r="K565" s="59"/>
    </row>
    <row r="566" spans="1:11" ht="15" thickBot="1" x14ac:dyDescent="0.35">
      <c r="A566" s="60" t="s">
        <v>217</v>
      </c>
      <c r="B566" s="61"/>
      <c r="C566" s="62" t="s">
        <v>5247</v>
      </c>
      <c r="D566" s="60" t="s">
        <v>5245</v>
      </c>
      <c r="E566" s="60" t="s">
        <v>218</v>
      </c>
      <c r="F566" s="60" t="s">
        <v>219</v>
      </c>
      <c r="G566" s="61"/>
      <c r="H566" s="62" t="s">
        <v>5246</v>
      </c>
      <c r="I566" s="62" t="s">
        <v>5244</v>
      </c>
      <c r="J566" s="60" t="s">
        <v>218</v>
      </c>
      <c r="K566" s="60" t="s">
        <v>219</v>
      </c>
    </row>
    <row r="567" spans="1:11" ht="15" thickBot="1" x14ac:dyDescent="0.35">
      <c r="A567" s="56"/>
      <c r="B567" s="56"/>
      <c r="C567" s="56"/>
      <c r="D567" s="56"/>
      <c r="E567" s="56"/>
      <c r="F567" s="56"/>
      <c r="G567" s="56"/>
      <c r="H567" s="56"/>
      <c r="I567" s="56"/>
      <c r="J567" s="56"/>
      <c r="K567" s="56"/>
    </row>
    <row r="568" spans="1:11" ht="16.2" thickBot="1" x14ac:dyDescent="0.35">
      <c r="A568" s="64" t="str">
        <f>A560</f>
        <v>CO</v>
      </c>
      <c r="B568" s="77"/>
      <c r="C568" s="66">
        <f>SUMIF(Ministres!F$3047:F$3725,"7",Ministres!AX$3047:AX$3725)</f>
        <v>0</v>
      </c>
      <c r="D568" s="66">
        <f>SUMIF(Ministres!F$3047:F$3725,"7",Ministres!AY$3047:AY$3725)</f>
        <v>0</v>
      </c>
      <c r="E568" s="67">
        <f>D568-C568</f>
        <v>0</v>
      </c>
      <c r="F568" s="68" t="e">
        <f>E568/C568</f>
        <v>#DIV/0!</v>
      </c>
      <c r="G568" s="69"/>
      <c r="H568" s="66">
        <f>SUMIF(Ministres!F$3047:F$3725,"7",Ministres!BB$3047:BB$3725)</f>
        <v>0</v>
      </c>
      <c r="I568" s="66">
        <f>SUMIF(Ministres!F$3047:F$3725,"7",Ministres!BC$3047:BC$3725)</f>
        <v>0</v>
      </c>
      <c r="J568" s="67">
        <f>I568-H568</f>
        <v>0</v>
      </c>
      <c r="K568" s="68" t="e">
        <f>J568/H568</f>
        <v>#DIV/0!</v>
      </c>
    </row>
    <row r="569" spans="1:11" x14ac:dyDescent="0.3">
      <c r="A569" s="56"/>
      <c r="B569" s="56"/>
      <c r="C569" s="56"/>
      <c r="D569" s="56"/>
      <c r="E569" s="56"/>
      <c r="F569" s="56"/>
      <c r="G569" s="72"/>
      <c r="H569" s="56"/>
      <c r="I569" s="56"/>
      <c r="J569" s="56"/>
      <c r="K569" s="56"/>
    </row>
    <row r="570" spans="1:11" ht="15" thickBot="1" x14ac:dyDescent="0.35">
      <c r="A570" s="70"/>
      <c r="B570" s="70"/>
      <c r="C570" s="70"/>
      <c r="D570" s="70"/>
      <c r="E570" s="70"/>
      <c r="F570" s="70"/>
      <c r="G570" s="51"/>
      <c r="H570" s="70"/>
      <c r="I570" s="70"/>
      <c r="J570" s="70"/>
      <c r="K570" s="70"/>
    </row>
    <row r="571" spans="1:11" ht="16.2" thickBot="1" x14ac:dyDescent="0.35">
      <c r="A571" s="45" t="s">
        <v>230</v>
      </c>
      <c r="B571" s="77"/>
      <c r="C571" s="47" t="s">
        <v>313</v>
      </c>
      <c r="D571" s="48"/>
      <c r="E571" s="48"/>
      <c r="F571" s="48"/>
      <c r="G571" s="48"/>
      <c r="H571" s="48"/>
      <c r="I571" s="48"/>
      <c r="J571" s="48"/>
      <c r="K571" s="49"/>
    </row>
    <row r="572" spans="1:11" ht="15" thickBot="1" x14ac:dyDescent="0.35">
      <c r="A572" s="56"/>
      <c r="B572" s="56"/>
      <c r="C572" s="56"/>
      <c r="D572" s="56"/>
      <c r="E572" s="56"/>
      <c r="F572" s="56"/>
      <c r="G572" s="56"/>
      <c r="H572" s="56"/>
      <c r="I572" s="56"/>
      <c r="J572" s="56"/>
      <c r="K572" s="56"/>
    </row>
    <row r="573" spans="1:11" ht="16.2" thickBot="1" x14ac:dyDescent="0.35">
      <c r="A573" s="56"/>
      <c r="B573" s="56"/>
      <c r="C573" s="53" t="s">
        <v>37</v>
      </c>
      <c r="D573" s="54"/>
      <c r="E573" s="54"/>
      <c r="F573" s="55"/>
      <c r="G573" s="56"/>
      <c r="H573" s="57" t="s">
        <v>38</v>
      </c>
      <c r="I573" s="58"/>
      <c r="J573" s="58"/>
      <c r="K573" s="59"/>
    </row>
    <row r="574" spans="1:11" ht="15" thickBot="1" x14ac:dyDescent="0.35">
      <c r="A574" s="60" t="s">
        <v>217</v>
      </c>
      <c r="B574" s="61"/>
      <c r="C574" s="62" t="s">
        <v>5247</v>
      </c>
      <c r="D574" s="60" t="s">
        <v>5245</v>
      </c>
      <c r="E574" s="60" t="s">
        <v>218</v>
      </c>
      <c r="F574" s="60" t="s">
        <v>219</v>
      </c>
      <c r="G574" s="61"/>
      <c r="H574" s="62" t="s">
        <v>5246</v>
      </c>
      <c r="I574" s="62" t="s">
        <v>5244</v>
      </c>
      <c r="J574" s="60" t="s">
        <v>218</v>
      </c>
      <c r="K574" s="60" t="s">
        <v>219</v>
      </c>
    </row>
    <row r="575" spans="1:11" ht="15" thickBot="1" x14ac:dyDescent="0.35">
      <c r="A575" s="56"/>
      <c r="B575" s="56"/>
      <c r="C575" s="56"/>
      <c r="D575" s="56"/>
      <c r="E575" s="56"/>
      <c r="F575" s="56"/>
      <c r="G575" s="56"/>
      <c r="H575" s="56"/>
      <c r="I575" s="56"/>
      <c r="J575" s="56"/>
      <c r="K575" s="56"/>
    </row>
    <row r="576" spans="1:11" ht="16.2" thickBot="1" x14ac:dyDescent="0.35">
      <c r="A576" s="64" t="str">
        <f>A568</f>
        <v>CO</v>
      </c>
      <c r="B576" s="77"/>
      <c r="C576" s="66">
        <f>SUMIF(Ministres!F$3047:F$3725,"8",Ministres!AX$3047:AX$3725)</f>
        <v>0</v>
      </c>
      <c r="D576" s="66">
        <f>SUMIF(Ministres!F$3047:F$3725,"8",Ministres!AY$3047:AY$3725)</f>
        <v>0</v>
      </c>
      <c r="E576" s="67">
        <f>D576-C576</f>
        <v>0</v>
      </c>
      <c r="F576" s="68" t="e">
        <f>E576/C576</f>
        <v>#DIV/0!</v>
      </c>
      <c r="G576" s="69"/>
      <c r="H576" s="66">
        <f>SUMIF(Ministres!F$3047:F$3725,"8",Ministres!BB$3047:BB$3725)</f>
        <v>0</v>
      </c>
      <c r="I576" s="66">
        <f>SUMIF(Ministres!F$3047:F$3725,"8",Ministres!BC$3047:BC$3725)</f>
        <v>0</v>
      </c>
      <c r="J576" s="67">
        <f>I576-H576</f>
        <v>0</v>
      </c>
      <c r="K576" s="68" t="e">
        <f>J576/H576</f>
        <v>#DIV/0!</v>
      </c>
    </row>
    <row r="577" spans="1:11" x14ac:dyDescent="0.3">
      <c r="A577" s="56"/>
      <c r="B577" s="56"/>
      <c r="C577" s="56"/>
      <c r="D577" s="56"/>
      <c r="E577" s="56"/>
      <c r="F577" s="56"/>
      <c r="G577" s="72"/>
      <c r="H577" s="56"/>
      <c r="I577" s="56"/>
      <c r="J577" s="56"/>
      <c r="K577" s="56"/>
    </row>
    <row r="578" spans="1:11" ht="15" thickBot="1" x14ac:dyDescent="0.35">
      <c r="A578" s="70"/>
      <c r="B578" s="70"/>
      <c r="C578" s="70"/>
      <c r="D578" s="70"/>
      <c r="E578" s="70"/>
      <c r="F578" s="70"/>
      <c r="G578" s="51"/>
      <c r="H578" s="70"/>
      <c r="I578" s="70"/>
      <c r="J578" s="70"/>
      <c r="K578" s="70"/>
    </row>
    <row r="579" spans="1:11" ht="16.2" thickBot="1" x14ac:dyDescent="0.35">
      <c r="A579" s="45" t="s">
        <v>231</v>
      </c>
      <c r="B579" s="77"/>
      <c r="C579" s="47" t="s">
        <v>232</v>
      </c>
      <c r="D579" s="48"/>
      <c r="E579" s="48"/>
      <c r="F579" s="48"/>
      <c r="G579" s="48"/>
      <c r="H579" s="48"/>
      <c r="I579" s="48"/>
      <c r="J579" s="48"/>
      <c r="K579" s="49"/>
    </row>
    <row r="580" spans="1:11" ht="15" thickBot="1" x14ac:dyDescent="0.35">
      <c r="A580" s="56"/>
      <c r="B580" s="56"/>
      <c r="C580" s="56"/>
      <c r="D580" s="56"/>
      <c r="E580" s="56"/>
      <c r="F580" s="56"/>
      <c r="G580" s="56"/>
      <c r="H580" s="56"/>
      <c r="I580" s="56"/>
      <c r="J580" s="56"/>
      <c r="K580" s="56"/>
    </row>
    <row r="581" spans="1:11" ht="16.2" thickBot="1" x14ac:dyDescent="0.35">
      <c r="A581" s="56"/>
      <c r="B581" s="56"/>
      <c r="C581" s="53" t="s">
        <v>37</v>
      </c>
      <c r="D581" s="54"/>
      <c r="E581" s="54"/>
      <c r="F581" s="55"/>
      <c r="G581" s="56"/>
      <c r="H581" s="57" t="s">
        <v>38</v>
      </c>
      <c r="I581" s="58"/>
      <c r="J581" s="58"/>
      <c r="K581" s="59"/>
    </row>
    <row r="582" spans="1:11" ht="15" thickBot="1" x14ac:dyDescent="0.35">
      <c r="A582" s="60" t="s">
        <v>217</v>
      </c>
      <c r="B582" s="61"/>
      <c r="C582" s="62" t="s">
        <v>5247</v>
      </c>
      <c r="D582" s="60" t="s">
        <v>5245</v>
      </c>
      <c r="E582" s="60" t="s">
        <v>218</v>
      </c>
      <c r="F582" s="60" t="s">
        <v>219</v>
      </c>
      <c r="G582" s="61"/>
      <c r="H582" s="62" t="s">
        <v>5246</v>
      </c>
      <c r="I582" s="62" t="s">
        <v>5244</v>
      </c>
      <c r="J582" s="60" t="s">
        <v>218</v>
      </c>
      <c r="K582" s="60" t="s">
        <v>219</v>
      </c>
    </row>
    <row r="583" spans="1:11" ht="15" thickBot="1" x14ac:dyDescent="0.35">
      <c r="A583" s="56"/>
      <c r="B583" s="56"/>
      <c r="C583" s="56"/>
      <c r="D583" s="56"/>
      <c r="E583" s="56"/>
      <c r="F583" s="56"/>
      <c r="G583" s="56"/>
      <c r="H583" s="56"/>
      <c r="I583" s="56"/>
      <c r="J583" s="56"/>
      <c r="K583" s="56"/>
    </row>
    <row r="584" spans="1:11" ht="16.2" thickBot="1" x14ac:dyDescent="0.35">
      <c r="A584" s="64" t="str">
        <f>A576</f>
        <v>CO</v>
      </c>
      <c r="B584" s="77"/>
      <c r="C584" s="66">
        <f>SUMIF(Ministres!F$3047:F$3725,"9",Ministres!AX$3047:AX$3725)</f>
        <v>0</v>
      </c>
      <c r="D584" s="66">
        <f>SUMIF(Ministres!F$3047:F$3725,"9",Ministres!AY$3047:AY$3725)</f>
        <v>0</v>
      </c>
      <c r="E584" s="67">
        <f>D584-C584</f>
        <v>0</v>
      </c>
      <c r="F584" s="68" t="e">
        <f>E584/C584</f>
        <v>#DIV/0!</v>
      </c>
      <c r="G584" s="69"/>
      <c r="H584" s="66">
        <f>SUMIF(Ministres!F$3047:F$3725,"9",Ministres!BB$3047:BB$3725)</f>
        <v>0</v>
      </c>
      <c r="I584" s="66">
        <f>SUMIF(Ministres!F$3047:F$3725,"9",Ministres!BC$3047:BC$3725)</f>
        <v>0</v>
      </c>
      <c r="J584" s="67">
        <f>I584-H584</f>
        <v>0</v>
      </c>
      <c r="K584" s="68" t="e">
        <f>J584/H584</f>
        <v>#DIV/0!</v>
      </c>
    </row>
    <row r="585" spans="1:11" x14ac:dyDescent="0.3">
      <c r="A585" s="56"/>
      <c r="B585" s="56"/>
      <c r="C585" s="56"/>
      <c r="D585" s="56"/>
      <c r="E585" s="56"/>
      <c r="F585" s="56"/>
      <c r="G585" s="72"/>
      <c r="H585" s="56"/>
      <c r="I585" s="56"/>
      <c r="J585" s="56"/>
      <c r="K585" s="56"/>
    </row>
    <row r="586" spans="1:11" ht="15" thickBot="1" x14ac:dyDescent="0.35">
      <c r="A586" s="70"/>
      <c r="B586" s="70"/>
      <c r="C586" s="70"/>
      <c r="D586" s="70"/>
      <c r="E586" s="70"/>
      <c r="F586" s="70"/>
      <c r="G586" s="51"/>
      <c r="H586" s="70"/>
      <c r="I586" s="70"/>
      <c r="J586" s="70"/>
      <c r="K586" s="70"/>
    </row>
    <row r="587" spans="1:11" ht="16.2" thickBot="1" x14ac:dyDescent="0.35">
      <c r="A587" s="45" t="s">
        <v>233</v>
      </c>
      <c r="B587" s="77"/>
      <c r="C587" s="47" t="s">
        <v>492</v>
      </c>
      <c r="D587" s="48"/>
      <c r="E587" s="48"/>
      <c r="F587" s="48"/>
      <c r="G587" s="48"/>
      <c r="H587" s="48"/>
      <c r="I587" s="48"/>
      <c r="J587" s="48"/>
      <c r="K587" s="49"/>
    </row>
    <row r="588" spans="1:11" ht="15" thickBot="1" x14ac:dyDescent="0.35">
      <c r="A588" s="56"/>
      <c r="B588" s="56"/>
      <c r="C588" s="56"/>
      <c r="D588" s="56"/>
      <c r="E588" s="56"/>
      <c r="F588" s="56"/>
      <c r="G588" s="56"/>
      <c r="H588" s="56"/>
      <c r="I588" s="56"/>
      <c r="J588" s="56"/>
      <c r="K588" s="56"/>
    </row>
    <row r="589" spans="1:11" ht="16.2" thickBot="1" x14ac:dyDescent="0.35">
      <c r="A589" s="56"/>
      <c r="B589" s="56"/>
      <c r="C589" s="53" t="s">
        <v>37</v>
      </c>
      <c r="D589" s="54"/>
      <c r="E589" s="54"/>
      <c r="F589" s="55"/>
      <c r="G589" s="56"/>
      <c r="H589" s="57" t="s">
        <v>38</v>
      </c>
      <c r="I589" s="58"/>
      <c r="J589" s="58"/>
      <c r="K589" s="59"/>
    </row>
    <row r="590" spans="1:11" ht="15" thickBot="1" x14ac:dyDescent="0.35">
      <c r="A590" s="60" t="s">
        <v>217</v>
      </c>
      <c r="B590" s="61"/>
      <c r="C590" s="62" t="s">
        <v>5247</v>
      </c>
      <c r="D590" s="60" t="s">
        <v>5245</v>
      </c>
      <c r="E590" s="60" t="s">
        <v>218</v>
      </c>
      <c r="F590" s="60" t="s">
        <v>219</v>
      </c>
      <c r="G590" s="61"/>
      <c r="H590" s="62" t="s">
        <v>5246</v>
      </c>
      <c r="I590" s="62" t="s">
        <v>5244</v>
      </c>
      <c r="J590" s="60" t="s">
        <v>218</v>
      </c>
      <c r="K590" s="60" t="s">
        <v>219</v>
      </c>
    </row>
    <row r="591" spans="1:11" ht="15" thickBot="1" x14ac:dyDescent="0.35">
      <c r="A591" s="56"/>
      <c r="B591" s="56"/>
      <c r="C591" s="56"/>
      <c r="D591" s="56"/>
      <c r="E591" s="56"/>
      <c r="F591" s="56"/>
      <c r="G591" s="56"/>
      <c r="H591" s="56"/>
      <c r="I591" s="56"/>
      <c r="J591" s="56"/>
      <c r="K591" s="56"/>
    </row>
    <row r="592" spans="1:11" ht="16.2" thickBot="1" x14ac:dyDescent="0.35">
      <c r="A592" s="64" t="str">
        <f>A584</f>
        <v>CO</v>
      </c>
      <c r="B592" s="77"/>
      <c r="C592" s="66">
        <f>SUMIF(Ministres!F$3047:F$3725,"10",Ministres!AX$3047:AX$3725)</f>
        <v>0</v>
      </c>
      <c r="D592" s="66">
        <f>SUMIF(Ministres!F$3047:F$3725,"10",Ministres!AY$3047:AY$3725)</f>
        <v>0</v>
      </c>
      <c r="E592" s="67">
        <f>D592-C592</f>
        <v>0</v>
      </c>
      <c r="F592" s="68" t="e">
        <f>E592/C592</f>
        <v>#DIV/0!</v>
      </c>
      <c r="G592" s="69"/>
      <c r="H592" s="66">
        <f>SUMIF(Ministres!F$3047:F$3725,"10",Ministres!BB$3047:BB$3725)</f>
        <v>0</v>
      </c>
      <c r="I592" s="66">
        <f>SUMIF(Ministres!F$3047:F$3725,"10",Ministres!BC$3047:BC$3725)</f>
        <v>0</v>
      </c>
      <c r="J592" s="67">
        <f>I592-H592</f>
        <v>0</v>
      </c>
      <c r="K592" s="68" t="e">
        <f>J592/H592</f>
        <v>#DIV/0!</v>
      </c>
    </row>
    <row r="593" spans="1:11" x14ac:dyDescent="0.3">
      <c r="A593" s="56"/>
      <c r="B593" s="56"/>
      <c r="C593" s="56"/>
      <c r="D593" s="56"/>
      <c r="E593" s="56"/>
      <c r="F593" s="56"/>
      <c r="G593" s="72"/>
      <c r="H593" s="56"/>
      <c r="I593" s="56"/>
      <c r="J593" s="56"/>
      <c r="K593" s="56"/>
    </row>
    <row r="594" spans="1:11" ht="15" thickBot="1" x14ac:dyDescent="0.35">
      <c r="A594" s="70"/>
      <c r="B594" s="70"/>
      <c r="C594" s="70"/>
      <c r="D594" s="70"/>
      <c r="E594" s="70"/>
      <c r="F594" s="70"/>
      <c r="G594" s="51"/>
      <c r="H594" s="70"/>
      <c r="I594" s="70"/>
      <c r="J594" s="70"/>
      <c r="K594" s="70"/>
    </row>
    <row r="595" spans="1:11" ht="16.2" thickBot="1" x14ac:dyDescent="0.35">
      <c r="A595" s="45" t="s">
        <v>234</v>
      </c>
      <c r="B595" s="77"/>
      <c r="C595" s="47" t="s">
        <v>6</v>
      </c>
      <c r="D595" s="48"/>
      <c r="E595" s="48"/>
      <c r="F595" s="48"/>
      <c r="G595" s="48"/>
      <c r="H595" s="48"/>
      <c r="I595" s="48"/>
      <c r="J595" s="48"/>
      <c r="K595" s="49"/>
    </row>
    <row r="596" spans="1:11" ht="15" thickBot="1" x14ac:dyDescent="0.35">
      <c r="A596" s="56"/>
      <c r="B596" s="56"/>
      <c r="C596" s="56"/>
      <c r="D596" s="56"/>
      <c r="E596" s="56"/>
      <c r="F596" s="56"/>
      <c r="G596" s="56"/>
      <c r="H596" s="56"/>
      <c r="I596" s="56"/>
      <c r="J596" s="56"/>
      <c r="K596" s="56"/>
    </row>
    <row r="597" spans="1:11" ht="16.2" thickBot="1" x14ac:dyDescent="0.35">
      <c r="A597" s="56"/>
      <c r="B597" s="56"/>
      <c r="C597" s="53" t="s">
        <v>37</v>
      </c>
      <c r="D597" s="54"/>
      <c r="E597" s="54"/>
      <c r="F597" s="55"/>
      <c r="G597" s="56"/>
      <c r="H597" s="57" t="s">
        <v>38</v>
      </c>
      <c r="I597" s="58"/>
      <c r="J597" s="58"/>
      <c r="K597" s="59"/>
    </row>
    <row r="598" spans="1:11" ht="15" thickBot="1" x14ac:dyDescent="0.35">
      <c r="A598" s="60" t="s">
        <v>217</v>
      </c>
      <c r="B598" s="61"/>
      <c r="C598" s="62" t="s">
        <v>5247</v>
      </c>
      <c r="D598" s="60" t="s">
        <v>5245</v>
      </c>
      <c r="E598" s="60" t="s">
        <v>218</v>
      </c>
      <c r="F598" s="60" t="s">
        <v>219</v>
      </c>
      <c r="G598" s="61"/>
      <c r="H598" s="62" t="s">
        <v>5246</v>
      </c>
      <c r="I598" s="62" t="s">
        <v>5244</v>
      </c>
      <c r="J598" s="60" t="s">
        <v>218</v>
      </c>
      <c r="K598" s="60" t="s">
        <v>219</v>
      </c>
    </row>
    <row r="599" spans="1:11" ht="15" thickBot="1" x14ac:dyDescent="0.35">
      <c r="A599" s="56"/>
      <c r="B599" s="56"/>
      <c r="C599" s="56"/>
      <c r="D599" s="56"/>
      <c r="E599" s="56"/>
      <c r="F599" s="56"/>
      <c r="G599" s="56"/>
      <c r="H599" s="56"/>
      <c r="I599" s="56"/>
      <c r="J599" s="56"/>
      <c r="K599" s="56"/>
    </row>
    <row r="600" spans="1:11" ht="16.2" thickBot="1" x14ac:dyDescent="0.35">
      <c r="A600" s="64" t="str">
        <f>A592</f>
        <v>CO</v>
      </c>
      <c r="B600" s="77"/>
      <c r="C600" s="66">
        <f>SUMIF(Ministres!F$3047:F$3725,"11",Ministres!AX$3047:AX$3725)</f>
        <v>0</v>
      </c>
      <c r="D600" s="66">
        <f>SUMIF(Ministres!F$3047:F$3725,"11",Ministres!AY$3047:AY$3725)</f>
        <v>0</v>
      </c>
      <c r="E600" s="67">
        <f>D600-C600</f>
        <v>0</v>
      </c>
      <c r="F600" s="68" t="e">
        <f>E600/C600</f>
        <v>#DIV/0!</v>
      </c>
      <c r="G600" s="69"/>
      <c r="H600" s="66">
        <f>SUMIF(Ministres!F$3047:F$3725,"11",Ministres!BB$3047:BB$3725)</f>
        <v>0</v>
      </c>
      <c r="I600" s="66">
        <f>SUMIF(Ministres!F$3047:F$3725,"11",Ministres!BC$3047:BC$3725)</f>
        <v>0</v>
      </c>
      <c r="J600" s="67">
        <f>I600-H600</f>
        <v>0</v>
      </c>
      <c r="K600" s="68" t="e">
        <f>J600/H600</f>
        <v>#DIV/0!</v>
      </c>
    </row>
    <row r="601" spans="1:11" x14ac:dyDescent="0.3">
      <c r="A601" s="56"/>
      <c r="B601" s="56"/>
      <c r="C601" s="56"/>
      <c r="D601" s="56"/>
      <c r="E601" s="56"/>
      <c r="F601" s="56"/>
      <c r="G601" s="72"/>
      <c r="H601" s="56"/>
      <c r="I601" s="56"/>
      <c r="J601" s="56"/>
      <c r="K601" s="56"/>
    </row>
    <row r="602" spans="1:11" ht="15" thickBot="1" x14ac:dyDescent="0.35">
      <c r="A602" s="70"/>
      <c r="B602" s="70"/>
      <c r="C602" s="70"/>
      <c r="D602" s="70"/>
      <c r="E602" s="70"/>
      <c r="F602" s="70"/>
      <c r="G602" s="51"/>
      <c r="H602" s="70"/>
      <c r="I602" s="70"/>
      <c r="J602" s="70"/>
      <c r="K602" s="70"/>
    </row>
    <row r="603" spans="1:11" ht="16.2" thickBot="1" x14ac:dyDescent="0.35">
      <c r="A603" s="45" t="s">
        <v>235</v>
      </c>
      <c r="B603" s="77"/>
      <c r="C603" s="47" t="s">
        <v>236</v>
      </c>
      <c r="D603" s="48"/>
      <c r="E603" s="48"/>
      <c r="F603" s="48"/>
      <c r="G603" s="48"/>
      <c r="H603" s="48"/>
      <c r="I603" s="48"/>
      <c r="J603" s="48"/>
      <c r="K603" s="49"/>
    </row>
    <row r="604" spans="1:11" ht="15" thickBot="1" x14ac:dyDescent="0.35">
      <c r="A604" s="56"/>
      <c r="B604" s="56"/>
      <c r="C604" s="56"/>
      <c r="D604" s="56"/>
      <c r="E604" s="56"/>
      <c r="F604" s="56"/>
      <c r="G604" s="56"/>
      <c r="H604" s="56"/>
      <c r="I604" s="56"/>
      <c r="J604" s="56"/>
      <c r="K604" s="56"/>
    </row>
    <row r="605" spans="1:11" ht="16.2" thickBot="1" x14ac:dyDescent="0.35">
      <c r="A605" s="56"/>
      <c r="B605" s="56"/>
      <c r="C605" s="53" t="s">
        <v>37</v>
      </c>
      <c r="D605" s="54"/>
      <c r="E605" s="54"/>
      <c r="F605" s="55"/>
      <c r="G605" s="56"/>
      <c r="H605" s="57" t="s">
        <v>38</v>
      </c>
      <c r="I605" s="58"/>
      <c r="J605" s="58"/>
      <c r="K605" s="59"/>
    </row>
    <row r="606" spans="1:11" ht="15" thickBot="1" x14ac:dyDescent="0.35">
      <c r="A606" s="60" t="s">
        <v>217</v>
      </c>
      <c r="B606" s="61"/>
      <c r="C606" s="62" t="s">
        <v>5247</v>
      </c>
      <c r="D606" s="60" t="s">
        <v>5245</v>
      </c>
      <c r="E606" s="60" t="s">
        <v>218</v>
      </c>
      <c r="F606" s="60" t="s">
        <v>219</v>
      </c>
      <c r="G606" s="61"/>
      <c r="H606" s="62" t="s">
        <v>5246</v>
      </c>
      <c r="I606" s="62" t="s">
        <v>5244</v>
      </c>
      <c r="J606" s="60" t="s">
        <v>218</v>
      </c>
      <c r="K606" s="60" t="s">
        <v>219</v>
      </c>
    </row>
    <row r="607" spans="1:11" ht="15" thickBot="1" x14ac:dyDescent="0.35">
      <c r="A607" s="56"/>
      <c r="B607" s="56"/>
      <c r="C607" s="56"/>
      <c r="D607" s="56"/>
      <c r="E607" s="56"/>
      <c r="F607" s="56"/>
      <c r="G607" s="56"/>
      <c r="H607" s="56"/>
      <c r="I607" s="56"/>
      <c r="J607" s="56"/>
      <c r="K607" s="56"/>
    </row>
    <row r="608" spans="1:11" ht="16.2" thickBot="1" x14ac:dyDescent="0.35">
      <c r="A608" s="64" t="str">
        <f>A600</f>
        <v>CO</v>
      </c>
      <c r="B608" s="77"/>
      <c r="C608" s="66">
        <f>SUMIF(Ministres!F$3047:F$3725,"12",Ministres!AX$3047:AX$3725)</f>
        <v>132446</v>
      </c>
      <c r="D608" s="66">
        <f>SUMIF(Ministres!F$3047:F$3725,"12",Ministres!AY$3047:AY$3725)</f>
        <v>0</v>
      </c>
      <c r="E608" s="67">
        <f>D608-C608</f>
        <v>-132446</v>
      </c>
      <c r="F608" s="68">
        <f>E608/C608</f>
        <v>-1</v>
      </c>
      <c r="G608" s="69"/>
      <c r="H608" s="66">
        <f>SUMIF(Ministres!F$3047:F$3725,"12",Ministres!BB$3047:BB$3725)</f>
        <v>139845</v>
      </c>
      <c r="I608" s="66">
        <f>SUMIF(Ministres!F$3047:F$3725,"12",Ministres!BC$3047:BC$3725)</f>
        <v>0</v>
      </c>
      <c r="J608" s="67">
        <f>I608-H608</f>
        <v>-139845</v>
      </c>
      <c r="K608" s="68">
        <f>J608/H608</f>
        <v>-1</v>
      </c>
    </row>
    <row r="609" spans="1:11" x14ac:dyDescent="0.3">
      <c r="A609" s="56"/>
      <c r="B609" s="56"/>
      <c r="C609" s="56"/>
      <c r="D609" s="56"/>
      <c r="E609" s="56"/>
      <c r="F609" s="56"/>
      <c r="G609" s="72"/>
      <c r="H609" s="56"/>
      <c r="I609" s="56"/>
      <c r="J609" s="56"/>
      <c r="K609" s="56"/>
    </row>
    <row r="610" spans="1:11" ht="15" thickBot="1" x14ac:dyDescent="0.35">
      <c r="A610" s="70"/>
      <c r="B610" s="70"/>
      <c r="C610" s="70"/>
      <c r="D610" s="70"/>
      <c r="E610" s="70"/>
      <c r="F610" s="70"/>
      <c r="G610" s="51"/>
      <c r="H610" s="70"/>
      <c r="I610" s="70"/>
      <c r="J610" s="70"/>
      <c r="K610" s="70"/>
    </row>
    <row r="611" spans="1:11" ht="16.2" thickBot="1" x14ac:dyDescent="0.35">
      <c r="A611" s="45" t="s">
        <v>237</v>
      </c>
      <c r="B611" s="77"/>
      <c r="C611" s="47" t="s">
        <v>238</v>
      </c>
      <c r="D611" s="48"/>
      <c r="E611" s="48"/>
      <c r="F611" s="48"/>
      <c r="G611" s="48"/>
      <c r="H611" s="48"/>
      <c r="I611" s="48"/>
      <c r="J611" s="48"/>
      <c r="K611" s="49"/>
    </row>
    <row r="612" spans="1:11" ht="15" thickBot="1" x14ac:dyDescent="0.35">
      <c r="A612" s="56"/>
      <c r="B612" s="56"/>
      <c r="C612" s="56"/>
      <c r="D612" s="56"/>
      <c r="E612" s="56"/>
      <c r="F612" s="56"/>
      <c r="G612" s="56"/>
      <c r="H612" s="56"/>
      <c r="I612" s="56"/>
      <c r="J612" s="56"/>
      <c r="K612" s="56"/>
    </row>
    <row r="613" spans="1:11" ht="16.2" thickBot="1" x14ac:dyDescent="0.35">
      <c r="A613" s="56"/>
      <c r="B613" s="56"/>
      <c r="C613" s="53" t="s">
        <v>37</v>
      </c>
      <c r="D613" s="54"/>
      <c r="E613" s="54"/>
      <c r="F613" s="55"/>
      <c r="G613" s="56"/>
      <c r="H613" s="57" t="s">
        <v>38</v>
      </c>
      <c r="I613" s="58"/>
      <c r="J613" s="58"/>
      <c r="K613" s="59"/>
    </row>
    <row r="614" spans="1:11" ht="15" thickBot="1" x14ac:dyDescent="0.35">
      <c r="A614" s="60" t="s">
        <v>217</v>
      </c>
      <c r="B614" s="61"/>
      <c r="C614" s="62" t="s">
        <v>5247</v>
      </c>
      <c r="D614" s="60" t="s">
        <v>5245</v>
      </c>
      <c r="E614" s="60" t="s">
        <v>218</v>
      </c>
      <c r="F614" s="60" t="s">
        <v>219</v>
      </c>
      <c r="G614" s="61"/>
      <c r="H614" s="62" t="s">
        <v>5246</v>
      </c>
      <c r="I614" s="62" t="s">
        <v>5244</v>
      </c>
      <c r="J614" s="60" t="s">
        <v>218</v>
      </c>
      <c r="K614" s="60" t="s">
        <v>219</v>
      </c>
    </row>
    <row r="615" spans="1:11" ht="15" thickBot="1" x14ac:dyDescent="0.35">
      <c r="A615" s="56"/>
      <c r="B615" s="56"/>
      <c r="C615" s="56"/>
      <c r="D615" s="56"/>
      <c r="E615" s="56"/>
      <c r="F615" s="56"/>
      <c r="G615" s="56"/>
      <c r="H615" s="56"/>
      <c r="I615" s="56"/>
      <c r="J615" s="56"/>
      <c r="K615" s="56"/>
    </row>
    <row r="616" spans="1:11" ht="16.2" thickBot="1" x14ac:dyDescent="0.35">
      <c r="A616" s="64" t="str">
        <f>A608</f>
        <v>CO</v>
      </c>
      <c r="B616" s="77"/>
      <c r="C616" s="66">
        <f>SUMIF(Ministres!F$3047:F$3725,"13",Ministres!AX$3047:AX$3725)</f>
        <v>132118</v>
      </c>
      <c r="D616" s="66">
        <f>SUMIF(Ministres!F$3047:F$3725,"13",Ministres!AY$3047:AY$3725)</f>
        <v>0</v>
      </c>
      <c r="E616" s="67">
        <f>D616-C616</f>
        <v>-132118</v>
      </c>
      <c r="F616" s="68">
        <f>E616/C616</f>
        <v>-1</v>
      </c>
      <c r="G616" s="69"/>
      <c r="H616" s="66">
        <f>SUMIF(Ministres!F$3047:F$3725,"13",Ministres!BB$3047:BB$3725)</f>
        <v>92118</v>
      </c>
      <c r="I616" s="66">
        <f>SUMIF(Ministres!F$3047:F$3725,"13",Ministres!BC$3047:BC$3725)</f>
        <v>0</v>
      </c>
      <c r="J616" s="67">
        <f>I616-H616</f>
        <v>-92118</v>
      </c>
      <c r="K616" s="68">
        <f>J616/H616</f>
        <v>-1</v>
      </c>
    </row>
    <row r="617" spans="1:11" ht="15.6" x14ac:dyDescent="0.3">
      <c r="A617" s="80"/>
      <c r="B617" s="77"/>
      <c r="C617" s="81"/>
      <c r="D617" s="81"/>
      <c r="E617" s="82"/>
      <c r="F617" s="83"/>
      <c r="G617" s="84"/>
      <c r="H617" s="81"/>
      <c r="I617" s="81"/>
      <c r="J617" s="82"/>
      <c r="K617" s="83"/>
    </row>
    <row r="618" spans="1:11" ht="15" thickBot="1" x14ac:dyDescent="0.35">
      <c r="A618" s="70"/>
      <c r="B618" s="70"/>
      <c r="C618" s="70"/>
      <c r="D618" s="70"/>
      <c r="E618" s="70"/>
      <c r="F618" s="70"/>
      <c r="G618" s="51"/>
      <c r="H618" s="70"/>
      <c r="I618" s="70"/>
      <c r="J618" s="70"/>
      <c r="K618" s="70"/>
    </row>
    <row r="619" spans="1:11" ht="16.2" thickBot="1" x14ac:dyDescent="0.35">
      <c r="A619" s="45" t="s">
        <v>239</v>
      </c>
      <c r="B619" s="77"/>
      <c r="C619" s="47" t="s">
        <v>240</v>
      </c>
      <c r="D619" s="48"/>
      <c r="E619" s="48"/>
      <c r="F619" s="48"/>
      <c r="G619" s="48"/>
      <c r="H619" s="48"/>
      <c r="I619" s="48"/>
      <c r="J619" s="48"/>
      <c r="K619" s="49"/>
    </row>
    <row r="620" spans="1:11" ht="15" thickBot="1" x14ac:dyDescent="0.35">
      <c r="A620" s="56"/>
      <c r="B620" s="56"/>
      <c r="C620" s="56"/>
      <c r="D620" s="56"/>
      <c r="E620" s="56"/>
      <c r="F620" s="56"/>
      <c r="G620" s="56"/>
      <c r="H620" s="56"/>
      <c r="I620" s="56"/>
      <c r="J620" s="56"/>
      <c r="K620" s="56"/>
    </row>
    <row r="621" spans="1:11" ht="16.2" thickBot="1" x14ac:dyDescent="0.35">
      <c r="A621" s="56"/>
      <c r="B621" s="56"/>
      <c r="C621" s="53" t="s">
        <v>37</v>
      </c>
      <c r="D621" s="54"/>
      <c r="E621" s="54"/>
      <c r="F621" s="55"/>
      <c r="G621" s="56"/>
      <c r="H621" s="57" t="s">
        <v>38</v>
      </c>
      <c r="I621" s="58"/>
      <c r="J621" s="58"/>
      <c r="K621" s="59"/>
    </row>
    <row r="622" spans="1:11" ht="15" thickBot="1" x14ac:dyDescent="0.35">
      <c r="A622" s="60" t="s">
        <v>217</v>
      </c>
      <c r="B622" s="61"/>
      <c r="C622" s="62" t="s">
        <v>5247</v>
      </c>
      <c r="D622" s="60" t="s">
        <v>5245</v>
      </c>
      <c r="E622" s="60" t="s">
        <v>218</v>
      </c>
      <c r="F622" s="60" t="s">
        <v>219</v>
      </c>
      <c r="G622" s="61"/>
      <c r="H622" s="62" t="s">
        <v>5246</v>
      </c>
      <c r="I622" s="62" t="s">
        <v>5244</v>
      </c>
      <c r="J622" s="60" t="s">
        <v>218</v>
      </c>
      <c r="K622" s="60" t="s">
        <v>219</v>
      </c>
    </row>
    <row r="623" spans="1:11" ht="15" thickBot="1" x14ac:dyDescent="0.35">
      <c r="A623" s="56"/>
      <c r="B623" s="56"/>
      <c r="C623" s="56"/>
      <c r="D623" s="56"/>
      <c r="E623" s="56"/>
      <c r="F623" s="56"/>
      <c r="G623" s="56"/>
      <c r="H623" s="56"/>
      <c r="I623" s="56"/>
      <c r="J623" s="56"/>
      <c r="K623" s="56"/>
    </row>
    <row r="624" spans="1:11" ht="16.2" thickBot="1" x14ac:dyDescent="0.35">
      <c r="A624" s="64" t="s">
        <v>6114</v>
      </c>
      <c r="B624" s="77"/>
      <c r="C624" s="66">
        <f>SUMIF(Ministres!F$3047:F$3725,"14",Ministres!AX$3047:AX$3725)</f>
        <v>0</v>
      </c>
      <c r="D624" s="66">
        <f>SUMIF(Ministres!F$3047:F$3725,"14",Ministres!AY$3047:AY$3725)</f>
        <v>0</v>
      </c>
      <c r="E624" s="67">
        <f>D624-C624</f>
        <v>0</v>
      </c>
      <c r="F624" s="68" t="e">
        <f>E624/C624</f>
        <v>#DIV/0!</v>
      </c>
      <c r="G624" s="69"/>
      <c r="H624" s="66">
        <f>SUMIF(Ministres!F$3047:F$3725,"14",Ministres!BB$3047:BB$3725)</f>
        <v>0</v>
      </c>
      <c r="I624" s="66">
        <f>SUMIF(Ministres!F$3047:F$3725,"14",Ministres!BC$3047:BC$3725)</f>
        <v>0</v>
      </c>
      <c r="J624" s="67">
        <f>I624-H624</f>
        <v>0</v>
      </c>
      <c r="K624" s="68" t="e">
        <f>J624/H624</f>
        <v>#DIV/0!</v>
      </c>
    </row>
    <row r="625" spans="1:11" ht="15.6" x14ac:dyDescent="0.3">
      <c r="A625" s="80"/>
      <c r="B625" s="77"/>
      <c r="C625" s="81"/>
      <c r="D625" s="81"/>
      <c r="E625" s="82"/>
      <c r="F625" s="83"/>
      <c r="G625" s="84"/>
      <c r="H625" s="81"/>
      <c r="I625" s="81"/>
      <c r="J625" s="82"/>
      <c r="K625" s="83"/>
    </row>
    <row r="626" spans="1:11" ht="15" thickBot="1" x14ac:dyDescent="0.35">
      <c r="A626" s="70"/>
      <c r="B626" s="70"/>
      <c r="C626" s="70"/>
      <c r="D626" s="70"/>
      <c r="E626" s="70"/>
      <c r="F626" s="70"/>
      <c r="G626" s="51"/>
      <c r="H626" s="70"/>
      <c r="I626" s="70"/>
      <c r="J626" s="70"/>
      <c r="K626" s="70"/>
    </row>
    <row r="627" spans="1:11" ht="16.2" thickBot="1" x14ac:dyDescent="0.35">
      <c r="A627" s="45" t="s">
        <v>241</v>
      </c>
      <c r="B627" s="77"/>
      <c r="C627" s="47" t="s">
        <v>242</v>
      </c>
      <c r="D627" s="48"/>
      <c r="E627" s="48"/>
      <c r="F627" s="48"/>
      <c r="G627" s="48"/>
      <c r="H627" s="48"/>
      <c r="I627" s="48"/>
      <c r="J627" s="48"/>
      <c r="K627" s="49"/>
    </row>
    <row r="628" spans="1:11" ht="15" thickBot="1" x14ac:dyDescent="0.35">
      <c r="A628" s="56"/>
      <c r="B628" s="56"/>
      <c r="C628" s="56"/>
      <c r="D628" s="56"/>
      <c r="E628" s="56"/>
      <c r="F628" s="56"/>
      <c r="G628" s="56"/>
      <c r="H628" s="56"/>
      <c r="I628" s="56"/>
      <c r="J628" s="56"/>
      <c r="K628" s="56"/>
    </row>
    <row r="629" spans="1:11" ht="16.2" thickBot="1" x14ac:dyDescent="0.35">
      <c r="A629" s="56"/>
      <c r="B629" s="56"/>
      <c r="C629" s="53" t="s">
        <v>37</v>
      </c>
      <c r="D629" s="54"/>
      <c r="E629" s="54"/>
      <c r="F629" s="55"/>
      <c r="G629" s="56"/>
      <c r="H629" s="57" t="s">
        <v>38</v>
      </c>
      <c r="I629" s="58"/>
      <c r="J629" s="58"/>
      <c r="K629" s="59"/>
    </row>
    <row r="630" spans="1:11" ht="15" thickBot="1" x14ac:dyDescent="0.35">
      <c r="A630" s="60" t="s">
        <v>217</v>
      </c>
      <c r="B630" s="61"/>
      <c r="C630" s="62" t="s">
        <v>5247</v>
      </c>
      <c r="D630" s="60" t="s">
        <v>5245</v>
      </c>
      <c r="E630" s="60" t="s">
        <v>218</v>
      </c>
      <c r="F630" s="60" t="s">
        <v>219</v>
      </c>
      <c r="G630" s="61"/>
      <c r="H630" s="62" t="s">
        <v>5246</v>
      </c>
      <c r="I630" s="62" t="s">
        <v>5244</v>
      </c>
      <c r="J630" s="60" t="s">
        <v>218</v>
      </c>
      <c r="K630" s="60" t="s">
        <v>219</v>
      </c>
    </row>
    <row r="631" spans="1:11" ht="15" thickBot="1" x14ac:dyDescent="0.35">
      <c r="A631" s="56"/>
      <c r="B631" s="56"/>
      <c r="C631" s="56"/>
      <c r="D631" s="56"/>
      <c r="E631" s="56"/>
      <c r="F631" s="56"/>
      <c r="G631" s="56"/>
      <c r="H631" s="56"/>
      <c r="I631" s="56"/>
      <c r="J631" s="56"/>
      <c r="K631" s="56"/>
    </row>
    <row r="632" spans="1:11" ht="16.2" thickBot="1" x14ac:dyDescent="0.35">
      <c r="A632" s="64" t="s">
        <v>6114</v>
      </c>
      <c r="B632" s="77"/>
      <c r="C632" s="66">
        <f>SUMIF(Ministres!F$3047:F$3725,"15",Ministres!AX$3047:AX$3725)</f>
        <v>0</v>
      </c>
      <c r="D632" s="66">
        <f>SUMIF(Ministres!F$3047:F$3725,"15",Ministres!AY$3047:AY$3725)</f>
        <v>0</v>
      </c>
      <c r="E632" s="67">
        <f>D632-C632</f>
        <v>0</v>
      </c>
      <c r="F632" s="68" t="e">
        <f>E632/C632</f>
        <v>#DIV/0!</v>
      </c>
      <c r="G632" s="69"/>
      <c r="H632" s="66">
        <f>SUMIF(Ministres!F$3047:F$3725,"15",Ministres!BB$3047:BB$3725)</f>
        <v>0</v>
      </c>
      <c r="I632" s="66">
        <f>SUMIF(Ministres!F$3047:F$3725,"15",Ministres!BC$3047:BC$3725)</f>
        <v>0</v>
      </c>
      <c r="J632" s="67">
        <f>I632-H632</f>
        <v>0</v>
      </c>
      <c r="K632" s="68" t="e">
        <f>J632/H632</f>
        <v>#DIV/0!</v>
      </c>
    </row>
    <row r="633" spans="1:11" x14ac:dyDescent="0.3">
      <c r="A633" s="56"/>
      <c r="B633" s="56"/>
      <c r="C633" s="56"/>
      <c r="D633" s="56"/>
      <c r="E633" s="56"/>
      <c r="F633" s="56"/>
      <c r="G633" s="51"/>
      <c r="H633" s="56"/>
      <c r="I633" s="56"/>
      <c r="J633" s="56"/>
      <c r="K633" s="56"/>
    </row>
    <row r="634" spans="1:11" ht="15" thickBot="1" x14ac:dyDescent="0.35">
      <c r="A634" s="70"/>
      <c r="B634" s="70"/>
      <c r="C634" s="70"/>
      <c r="D634" s="70"/>
      <c r="E634" s="70"/>
      <c r="F634" s="70"/>
      <c r="G634" s="51"/>
      <c r="H634" s="70"/>
      <c r="I634" s="70"/>
      <c r="J634" s="70"/>
      <c r="K634" s="70"/>
    </row>
    <row r="635" spans="1:11" ht="16.2" thickBot="1" x14ac:dyDescent="0.35">
      <c r="A635" s="45" t="s">
        <v>280</v>
      </c>
      <c r="B635" s="77"/>
      <c r="C635" s="47" t="s">
        <v>307</v>
      </c>
      <c r="D635" s="48"/>
      <c r="E635" s="48"/>
      <c r="F635" s="48"/>
      <c r="G635" s="48"/>
      <c r="H635" s="48"/>
      <c r="I635" s="48"/>
      <c r="J635" s="48"/>
      <c r="K635" s="49"/>
    </row>
    <row r="636" spans="1:11" ht="15" thickBot="1" x14ac:dyDescent="0.35">
      <c r="A636" s="56"/>
      <c r="B636" s="56"/>
      <c r="C636" s="56"/>
      <c r="D636" s="56"/>
      <c r="E636" s="56"/>
      <c r="F636" s="56"/>
      <c r="G636" s="56"/>
      <c r="H636" s="56"/>
      <c r="I636" s="56"/>
      <c r="J636" s="56"/>
      <c r="K636" s="56"/>
    </row>
    <row r="637" spans="1:11" ht="16.2" thickBot="1" x14ac:dyDescent="0.35">
      <c r="A637" s="56"/>
      <c r="B637" s="56"/>
      <c r="C637" s="53" t="s">
        <v>37</v>
      </c>
      <c r="D637" s="54"/>
      <c r="E637" s="54"/>
      <c r="F637" s="55"/>
      <c r="G637" s="56"/>
      <c r="H637" s="57" t="s">
        <v>38</v>
      </c>
      <c r="I637" s="58"/>
      <c r="J637" s="58"/>
      <c r="K637" s="59"/>
    </row>
    <row r="638" spans="1:11" ht="15" thickBot="1" x14ac:dyDescent="0.35">
      <c r="A638" s="60" t="s">
        <v>217</v>
      </c>
      <c r="B638" s="61"/>
      <c r="C638" s="62" t="s">
        <v>5247</v>
      </c>
      <c r="D638" s="60" t="s">
        <v>5245</v>
      </c>
      <c r="E638" s="60" t="s">
        <v>218</v>
      </c>
      <c r="F638" s="60" t="s">
        <v>219</v>
      </c>
      <c r="G638" s="61"/>
      <c r="H638" s="62" t="s">
        <v>5246</v>
      </c>
      <c r="I638" s="62" t="s">
        <v>5244</v>
      </c>
      <c r="J638" s="60" t="s">
        <v>218</v>
      </c>
      <c r="K638" s="60" t="s">
        <v>219</v>
      </c>
    </row>
    <row r="639" spans="1:11" ht="15" thickBot="1" x14ac:dyDescent="0.35">
      <c r="A639" s="56"/>
      <c r="B639" s="56"/>
      <c r="C639" s="56"/>
      <c r="D639" s="56"/>
      <c r="E639" s="56"/>
      <c r="F639" s="56"/>
      <c r="G639" s="56"/>
      <c r="H639" s="56"/>
      <c r="I639" s="56"/>
      <c r="J639" s="56"/>
      <c r="K639" s="56"/>
    </row>
    <row r="640" spans="1:11" ht="16.2" thickBot="1" x14ac:dyDescent="0.35">
      <c r="A640" s="64" t="s">
        <v>6114</v>
      </c>
      <c r="B640" s="77"/>
      <c r="C640" s="66">
        <f>SUMIF(Ministres!F$3047:F$3725,"16",Ministres!AX$3047:AX$3725)</f>
        <v>4882572</v>
      </c>
      <c r="D640" s="66">
        <f>SUMIF(Ministres!F$3047:F$3725,"16",Ministres!AY$3047:AY$3725)</f>
        <v>0</v>
      </c>
      <c r="E640" s="67">
        <f>D640-C640</f>
        <v>-4882572</v>
      </c>
      <c r="F640" s="68">
        <f>E640/C640</f>
        <v>-1</v>
      </c>
      <c r="G640" s="69"/>
      <c r="H640" s="66">
        <f>SUMIF(Ministres!F$3047:F$3725,"16",Ministres!BB$3047:BB$3725)</f>
        <v>4881855</v>
      </c>
      <c r="I640" s="66">
        <f>SUMIF(Ministres!F$3047:F$3725,"16",Ministres!BC$3047:BC$3725)</f>
        <v>0</v>
      </c>
      <c r="J640" s="67">
        <f>I640-H640</f>
        <v>-4881855</v>
      </c>
      <c r="K640" s="68">
        <f>J640/H640</f>
        <v>-1</v>
      </c>
    </row>
    <row r="641" spans="1:11" x14ac:dyDescent="0.3">
      <c r="A641" s="56"/>
      <c r="B641" s="56"/>
      <c r="C641" s="56"/>
      <c r="D641" s="56"/>
      <c r="E641" s="56"/>
      <c r="F641" s="56"/>
      <c r="G641" s="51"/>
      <c r="H641" s="56"/>
      <c r="I641" s="56"/>
      <c r="J641" s="56"/>
      <c r="K641" s="56"/>
    </row>
    <row r="642" spans="1:11" x14ac:dyDescent="0.3">
      <c r="A642" s="56"/>
      <c r="B642" s="56"/>
      <c r="C642" s="56"/>
      <c r="D642" s="56"/>
      <c r="E642" s="56"/>
      <c r="F642" s="56"/>
      <c r="G642" s="56"/>
      <c r="H642" s="56"/>
      <c r="I642" s="56"/>
      <c r="J642" s="56"/>
      <c r="K642" s="56"/>
    </row>
    <row r="643" spans="1:11" ht="15" thickBot="1" x14ac:dyDescent="0.35">
      <c r="A643" s="70"/>
      <c r="B643" s="70"/>
      <c r="C643" s="70"/>
      <c r="D643" s="70"/>
      <c r="E643" s="70"/>
      <c r="F643" s="70"/>
      <c r="G643" s="70"/>
      <c r="H643" s="70"/>
      <c r="I643" s="70"/>
      <c r="J643" s="70"/>
      <c r="K643" s="70"/>
    </row>
    <row r="644" spans="1:11" ht="16.2" thickBot="1" x14ac:dyDescent="0.35">
      <c r="A644" s="45" t="s">
        <v>309</v>
      </c>
      <c r="B644" s="77"/>
      <c r="C644" s="47" t="s">
        <v>308</v>
      </c>
      <c r="D644" s="48"/>
      <c r="E644" s="48"/>
      <c r="F644" s="48"/>
      <c r="G644" s="48"/>
      <c r="H644" s="48"/>
      <c r="I644" s="48"/>
      <c r="J644" s="48"/>
      <c r="K644" s="49"/>
    </row>
    <row r="645" spans="1:11" ht="15" thickBot="1" x14ac:dyDescent="0.35">
      <c r="A645" s="56"/>
      <c r="B645" s="56"/>
      <c r="C645" s="56"/>
      <c r="D645" s="56"/>
      <c r="E645" s="56"/>
      <c r="F645" s="56"/>
      <c r="G645" s="56"/>
      <c r="H645" s="56"/>
      <c r="I645" s="56"/>
      <c r="J645" s="56"/>
      <c r="K645" s="56"/>
    </row>
    <row r="646" spans="1:11" ht="16.2" thickBot="1" x14ac:dyDescent="0.35">
      <c r="A646" s="56"/>
      <c r="B646" s="56"/>
      <c r="C646" s="53" t="s">
        <v>37</v>
      </c>
      <c r="D646" s="54"/>
      <c r="E646" s="54"/>
      <c r="F646" s="55"/>
      <c r="G646" s="56"/>
      <c r="H646" s="57" t="s">
        <v>38</v>
      </c>
      <c r="I646" s="58"/>
      <c r="J646" s="58"/>
      <c r="K646" s="59"/>
    </row>
    <row r="647" spans="1:11" ht="15" thickBot="1" x14ac:dyDescent="0.35">
      <c r="A647" s="60" t="s">
        <v>217</v>
      </c>
      <c r="B647" s="61"/>
      <c r="C647" s="62" t="s">
        <v>5247</v>
      </c>
      <c r="D647" s="60" t="s">
        <v>5245</v>
      </c>
      <c r="E647" s="60" t="s">
        <v>218</v>
      </c>
      <c r="F647" s="60" t="s">
        <v>219</v>
      </c>
      <c r="G647" s="61"/>
      <c r="H647" s="62" t="s">
        <v>5246</v>
      </c>
      <c r="I647" s="62" t="s">
        <v>5244</v>
      </c>
      <c r="J647" s="60" t="s">
        <v>218</v>
      </c>
      <c r="K647" s="60" t="s">
        <v>219</v>
      </c>
    </row>
    <row r="648" spans="1:11" ht="15" thickBot="1" x14ac:dyDescent="0.35">
      <c r="A648" s="56"/>
      <c r="B648" s="56"/>
      <c r="C648" s="56"/>
      <c r="D648" s="56"/>
      <c r="E648" s="56"/>
      <c r="F648" s="56"/>
      <c r="G648" s="56"/>
      <c r="H648" s="56"/>
      <c r="I648" s="56"/>
      <c r="J648" s="56"/>
      <c r="K648" s="56"/>
    </row>
    <row r="649" spans="1:11" ht="16.2" thickBot="1" x14ac:dyDescent="0.35">
      <c r="A649" s="64" t="s">
        <v>6114</v>
      </c>
      <c r="B649" s="77"/>
      <c r="C649" s="66">
        <f>SUMIF(Ministres!F$3047:F$3725,"17",Ministres!AX$3047:AX$3725)</f>
        <v>0</v>
      </c>
      <c r="D649" s="66">
        <f>SUMIF(Ministres!F$3047:F$3725,"17",Ministres!AY$3047:AY$3725)</f>
        <v>0</v>
      </c>
      <c r="E649" s="67">
        <f>D649-C649</f>
        <v>0</v>
      </c>
      <c r="F649" s="68" t="e">
        <f>E649/C649</f>
        <v>#DIV/0!</v>
      </c>
      <c r="G649" s="69"/>
      <c r="H649" s="66">
        <f>SUMIF(Ministres!F$3047:F$3725,"17",Ministres!BB$3047:BB$3725)</f>
        <v>0</v>
      </c>
      <c r="I649" s="66">
        <f>SUMIF(Ministres!F$3047:F$3725,"17",Ministres!BC$3047:BC$3725)</f>
        <v>0</v>
      </c>
      <c r="J649" s="67">
        <f>I649-H649</f>
        <v>0</v>
      </c>
      <c r="K649" s="68" t="e">
        <f>J649/H649</f>
        <v>#DIV/0!</v>
      </c>
    </row>
    <row r="650" spans="1:11" x14ac:dyDescent="0.3">
      <c r="A650" s="56"/>
      <c r="B650" s="56"/>
      <c r="C650" s="56"/>
      <c r="D650" s="56"/>
      <c r="E650" s="56"/>
      <c r="F650" s="56"/>
      <c r="G650" s="51"/>
      <c r="H650" s="56"/>
      <c r="I650" s="56"/>
      <c r="J650" s="56"/>
      <c r="K650" s="56"/>
    </row>
    <row r="651" spans="1:11" ht="15" thickBot="1" x14ac:dyDescent="0.35">
      <c r="A651" s="70"/>
      <c r="B651" s="70"/>
      <c r="C651" s="70"/>
      <c r="D651" s="70"/>
      <c r="E651" s="70"/>
      <c r="F651" s="70"/>
      <c r="G651" s="70"/>
      <c r="H651" s="70"/>
      <c r="I651" s="70"/>
      <c r="J651" s="70"/>
      <c r="K651" s="70"/>
    </row>
    <row r="652" spans="1:11" ht="16.2" thickBot="1" x14ac:dyDescent="0.35">
      <c r="A652" s="45" t="s">
        <v>491</v>
      </c>
      <c r="B652" s="77"/>
      <c r="C652" s="47" t="s">
        <v>3835</v>
      </c>
      <c r="D652" s="48"/>
      <c r="E652" s="48"/>
      <c r="F652" s="48"/>
      <c r="G652" s="48"/>
      <c r="H652" s="48"/>
      <c r="I652" s="48"/>
      <c r="J652" s="48"/>
      <c r="K652" s="49"/>
    </row>
    <row r="653" spans="1:11" ht="15" thickBot="1" x14ac:dyDescent="0.35">
      <c r="A653" s="56"/>
      <c r="B653" s="56"/>
      <c r="C653" s="56"/>
      <c r="D653" s="56"/>
      <c r="E653" s="56"/>
      <c r="F653" s="56"/>
      <c r="G653" s="56"/>
      <c r="H653" s="56"/>
      <c r="I653" s="56"/>
      <c r="J653" s="56"/>
      <c r="K653" s="56"/>
    </row>
    <row r="654" spans="1:11" ht="16.2" thickBot="1" x14ac:dyDescent="0.35">
      <c r="A654" s="56"/>
      <c r="B654" s="56"/>
      <c r="C654" s="53" t="s">
        <v>37</v>
      </c>
      <c r="D654" s="54"/>
      <c r="E654" s="54"/>
      <c r="F654" s="55"/>
      <c r="G654" s="56"/>
      <c r="H654" s="57" t="s">
        <v>38</v>
      </c>
      <c r="I654" s="58"/>
      <c r="J654" s="58"/>
      <c r="K654" s="59"/>
    </row>
    <row r="655" spans="1:11" ht="15" thickBot="1" x14ac:dyDescent="0.35">
      <c r="A655" s="60" t="s">
        <v>217</v>
      </c>
      <c r="B655" s="61"/>
      <c r="C655" s="62" t="s">
        <v>5247</v>
      </c>
      <c r="D655" s="60" t="s">
        <v>5245</v>
      </c>
      <c r="E655" s="60" t="s">
        <v>218</v>
      </c>
      <c r="F655" s="60" t="s">
        <v>219</v>
      </c>
      <c r="G655" s="61"/>
      <c r="H655" s="62" t="s">
        <v>5246</v>
      </c>
      <c r="I655" s="62" t="s">
        <v>5244</v>
      </c>
      <c r="J655" s="60" t="s">
        <v>218</v>
      </c>
      <c r="K655" s="60" t="s">
        <v>219</v>
      </c>
    </row>
    <row r="656" spans="1:11" ht="15" thickBot="1" x14ac:dyDescent="0.35">
      <c r="A656" s="56"/>
      <c r="B656" s="56"/>
      <c r="C656" s="56"/>
      <c r="D656" s="56"/>
      <c r="E656" s="56"/>
      <c r="F656" s="56"/>
      <c r="G656" s="56"/>
      <c r="H656" s="56"/>
      <c r="I656" s="56"/>
      <c r="J656" s="56"/>
      <c r="K656" s="56"/>
    </row>
    <row r="657" spans="1:11" ht="16.2" thickBot="1" x14ac:dyDescent="0.35">
      <c r="A657" s="64" t="s">
        <v>6114</v>
      </c>
      <c r="B657" s="77"/>
      <c r="C657" s="66">
        <f>SUMIF(Ministres!F$3047:F$3725,"18",Ministres!AX$3047:AX$3725)</f>
        <v>0</v>
      </c>
      <c r="D657" s="66">
        <f>SUMIF(Ministres!F$3047:F$3725,"18",Ministres!AY$3047:AY$3725)</f>
        <v>0</v>
      </c>
      <c r="E657" s="67">
        <f>D657-C657</f>
        <v>0</v>
      </c>
      <c r="F657" s="68" t="e">
        <f>E657/C657</f>
        <v>#DIV/0!</v>
      </c>
      <c r="G657" s="69"/>
      <c r="H657" s="66">
        <f>SUMIF(Ministres!F$3047:F$3725,"18",Ministres!BB$3047:BB$3725)</f>
        <v>0</v>
      </c>
      <c r="I657" s="66">
        <f>SUMIF(Ministres!F$3047:F$3725,"18",Ministres!BC$3047:BC$3725)</f>
        <v>0</v>
      </c>
      <c r="J657" s="67">
        <f>I657-H657</f>
        <v>0</v>
      </c>
      <c r="K657" s="68" t="e">
        <f>J657/H657</f>
        <v>#DIV/0!</v>
      </c>
    </row>
    <row r="658" spans="1:11" x14ac:dyDescent="0.3">
      <c r="A658" s="56"/>
      <c r="B658" s="56"/>
      <c r="C658" s="56"/>
      <c r="D658" s="56"/>
      <c r="E658" s="56"/>
      <c r="F658" s="56"/>
      <c r="G658" s="51"/>
      <c r="H658" s="56"/>
      <c r="I658" s="56"/>
      <c r="J658" s="56"/>
      <c r="K658" s="56"/>
    </row>
    <row r="659" spans="1:11" ht="15" thickBot="1" x14ac:dyDescent="0.35">
      <c r="A659" s="70"/>
      <c r="B659" s="70"/>
      <c r="C659" s="70"/>
      <c r="D659" s="70"/>
      <c r="E659" s="70"/>
      <c r="F659" s="70"/>
      <c r="G659" s="70"/>
      <c r="H659" s="70"/>
      <c r="I659" s="70"/>
      <c r="J659" s="70"/>
      <c r="K659" s="70"/>
    </row>
    <row r="660" spans="1:11" ht="16.2" thickBot="1" x14ac:dyDescent="0.35">
      <c r="A660" s="45" t="s">
        <v>3807</v>
      </c>
      <c r="B660" s="77"/>
      <c r="C660" s="47" t="s">
        <v>3836</v>
      </c>
      <c r="D660" s="48"/>
      <c r="E660" s="48"/>
      <c r="F660" s="48"/>
      <c r="G660" s="48"/>
      <c r="H660" s="48"/>
      <c r="I660" s="48"/>
      <c r="J660" s="48"/>
      <c r="K660" s="49"/>
    </row>
    <row r="661" spans="1:11" ht="15" thickBot="1" x14ac:dyDescent="0.35">
      <c r="A661" s="56"/>
      <c r="B661" s="56"/>
      <c r="C661" s="56"/>
      <c r="D661" s="56"/>
      <c r="E661" s="56"/>
      <c r="F661" s="56"/>
      <c r="G661" s="56"/>
      <c r="H661" s="56"/>
      <c r="I661" s="56"/>
      <c r="J661" s="56"/>
      <c r="K661" s="56"/>
    </row>
    <row r="662" spans="1:11" ht="16.2" thickBot="1" x14ac:dyDescent="0.35">
      <c r="A662" s="56"/>
      <c r="B662" s="56"/>
      <c r="C662" s="53" t="s">
        <v>37</v>
      </c>
      <c r="D662" s="54"/>
      <c r="E662" s="54"/>
      <c r="F662" s="55"/>
      <c r="G662" s="56"/>
      <c r="H662" s="57" t="s">
        <v>38</v>
      </c>
      <c r="I662" s="58"/>
      <c r="J662" s="58"/>
      <c r="K662" s="59"/>
    </row>
    <row r="663" spans="1:11" ht="15" thickBot="1" x14ac:dyDescent="0.35">
      <c r="A663" s="60" t="s">
        <v>217</v>
      </c>
      <c r="B663" s="61"/>
      <c r="C663" s="62" t="s">
        <v>5247</v>
      </c>
      <c r="D663" s="60" t="s">
        <v>5245</v>
      </c>
      <c r="E663" s="60" t="s">
        <v>218</v>
      </c>
      <c r="F663" s="60" t="s">
        <v>219</v>
      </c>
      <c r="G663" s="61"/>
      <c r="H663" s="62" t="s">
        <v>5246</v>
      </c>
      <c r="I663" s="62" t="s">
        <v>5244</v>
      </c>
      <c r="J663" s="60" t="s">
        <v>218</v>
      </c>
      <c r="K663" s="60" t="s">
        <v>219</v>
      </c>
    </row>
    <row r="664" spans="1:11" ht="15" thickBot="1" x14ac:dyDescent="0.35">
      <c r="A664" s="56"/>
      <c r="B664" s="56"/>
      <c r="C664" s="56"/>
      <c r="D664" s="56"/>
      <c r="E664" s="56"/>
      <c r="F664" s="56"/>
      <c r="G664" s="56"/>
      <c r="H664" s="56"/>
      <c r="I664" s="56"/>
      <c r="J664" s="56"/>
      <c r="K664" s="56"/>
    </row>
    <row r="665" spans="1:11" ht="16.2" thickBot="1" x14ac:dyDescent="0.35">
      <c r="A665" s="64" t="s">
        <v>6114</v>
      </c>
      <c r="B665" s="77"/>
      <c r="C665" s="66">
        <f>SUMIF(Ministres!F$3047:F$3725,"19",Ministres!AX$3047:AX$3725)</f>
        <v>0</v>
      </c>
      <c r="D665" s="66">
        <f>SUMIF(Ministres!F$3047:F$3725,"19",Ministres!AY$3047:AY$3725)</f>
        <v>0</v>
      </c>
      <c r="E665" s="67">
        <f>D665-C665</f>
        <v>0</v>
      </c>
      <c r="F665" s="68" t="e">
        <f>E665/C665</f>
        <v>#DIV/0!</v>
      </c>
      <c r="G665" s="69"/>
      <c r="H665" s="66">
        <f>SUMIF(Ministres!F$3047:F$3725,"19",Ministres!BB$3047:BB$3725)</f>
        <v>0</v>
      </c>
      <c r="I665" s="66">
        <f>SUMIF(Ministres!F$3047:F$3725,"19",Ministres!BC$3047:BC$3725)</f>
        <v>0</v>
      </c>
      <c r="J665" s="67">
        <f>I665-H665</f>
        <v>0</v>
      </c>
      <c r="K665" s="68" t="e">
        <f>J665/H665</f>
        <v>#DIV/0!</v>
      </c>
    </row>
    <row r="666" spans="1:11" x14ac:dyDescent="0.3">
      <c r="A666" s="56"/>
      <c r="B666" s="56"/>
      <c r="C666" s="56"/>
      <c r="D666" s="56"/>
      <c r="E666" s="56"/>
      <c r="F666" s="56"/>
      <c r="G666" s="51"/>
      <c r="H666" s="56"/>
      <c r="I666" s="56"/>
      <c r="J666" s="56"/>
      <c r="K666" s="56"/>
    </row>
    <row r="667" spans="1:11" ht="15" thickBot="1" x14ac:dyDescent="0.35">
      <c r="A667" s="70"/>
      <c r="B667" s="70"/>
      <c r="C667" s="70"/>
      <c r="D667" s="70"/>
      <c r="E667" s="70"/>
      <c r="F667" s="70"/>
      <c r="G667" s="70"/>
      <c r="H667" s="70"/>
      <c r="I667" s="70"/>
      <c r="J667" s="70"/>
      <c r="K667" s="70"/>
    </row>
    <row r="668" spans="1:11" ht="16.2" thickBot="1" x14ac:dyDescent="0.35">
      <c r="A668" s="45" t="s">
        <v>3834</v>
      </c>
      <c r="B668" s="77"/>
      <c r="C668" s="47" t="s">
        <v>3836</v>
      </c>
      <c r="D668" s="48"/>
      <c r="E668" s="48"/>
      <c r="F668" s="48"/>
      <c r="G668" s="48"/>
      <c r="H668" s="48"/>
      <c r="I668" s="48"/>
      <c r="J668" s="48"/>
      <c r="K668" s="49"/>
    </row>
    <row r="669" spans="1:11" ht="15" thickBot="1" x14ac:dyDescent="0.35">
      <c r="A669" s="56"/>
      <c r="B669" s="56"/>
      <c r="C669" s="56"/>
      <c r="D669" s="56"/>
      <c r="E669" s="56"/>
      <c r="F669" s="56"/>
      <c r="G669" s="56"/>
      <c r="H669" s="56"/>
      <c r="I669" s="56"/>
      <c r="J669" s="56"/>
      <c r="K669" s="56"/>
    </row>
    <row r="670" spans="1:11" ht="16.2" thickBot="1" x14ac:dyDescent="0.35">
      <c r="A670" s="56"/>
      <c r="B670" s="56"/>
      <c r="C670" s="53" t="s">
        <v>37</v>
      </c>
      <c r="D670" s="54"/>
      <c r="E670" s="54"/>
      <c r="F670" s="55"/>
      <c r="G670" s="56"/>
      <c r="H670" s="57" t="s">
        <v>38</v>
      </c>
      <c r="I670" s="58"/>
      <c r="J670" s="58"/>
      <c r="K670" s="59"/>
    </row>
    <row r="671" spans="1:11" ht="15" thickBot="1" x14ac:dyDescent="0.35">
      <c r="A671" s="60" t="s">
        <v>217</v>
      </c>
      <c r="B671" s="61"/>
      <c r="C671" s="62" t="s">
        <v>5247</v>
      </c>
      <c r="D671" s="60" t="s">
        <v>5245</v>
      </c>
      <c r="E671" s="60" t="s">
        <v>218</v>
      </c>
      <c r="F671" s="60" t="s">
        <v>219</v>
      </c>
      <c r="G671" s="61"/>
      <c r="H671" s="62" t="s">
        <v>5246</v>
      </c>
      <c r="I671" s="62" t="s">
        <v>5244</v>
      </c>
      <c r="J671" s="60" t="s">
        <v>218</v>
      </c>
      <c r="K671" s="60" t="s">
        <v>219</v>
      </c>
    </row>
    <row r="672" spans="1:11" ht="15" thickBot="1" x14ac:dyDescent="0.35">
      <c r="A672" s="56"/>
      <c r="B672" s="56"/>
      <c r="C672" s="56"/>
      <c r="D672" s="56"/>
      <c r="E672" s="56"/>
      <c r="F672" s="56"/>
      <c r="G672" s="56"/>
      <c r="H672" s="56"/>
      <c r="I672" s="56"/>
      <c r="J672" s="56"/>
      <c r="K672" s="56"/>
    </row>
    <row r="673" spans="1:11" ht="16.2" thickBot="1" x14ac:dyDescent="0.35">
      <c r="A673" s="64" t="s">
        <v>6114</v>
      </c>
      <c r="B673" s="77"/>
      <c r="C673" s="66">
        <f>SUMIF(Ministres!F$3047:F$3725,"20",Ministres!AX$3047:AX$3725)</f>
        <v>0</v>
      </c>
      <c r="D673" s="66">
        <f>SUMIF(Ministres!F$3047:F$3725,"20",Ministres!AY$3047:AY$3725)</f>
        <v>0</v>
      </c>
      <c r="E673" s="67">
        <f>D673-C673</f>
        <v>0</v>
      </c>
      <c r="F673" s="68" t="e">
        <f>E673/C673</f>
        <v>#DIV/0!</v>
      </c>
      <c r="G673" s="69"/>
      <c r="H673" s="66">
        <f>SUMIF(Ministres!F$3047:F$3725,"20",Ministres!BB$3047:BB$3725)</f>
        <v>0</v>
      </c>
      <c r="I673" s="66">
        <f>SUMIF(Ministres!F$3047:F$3725,"20",Ministres!BC$3047:BC$3725)</f>
        <v>0</v>
      </c>
      <c r="J673" s="67">
        <f>I673-H673</f>
        <v>0</v>
      </c>
      <c r="K673" s="68" t="e">
        <f>J673/H673</f>
        <v>#DIV/0!</v>
      </c>
    </row>
    <row r="674" spans="1:11" x14ac:dyDescent="0.3">
      <c r="A674" s="56"/>
      <c r="B674" s="56"/>
      <c r="C674" s="56"/>
      <c r="D674" s="56"/>
      <c r="E674" s="56"/>
      <c r="F674" s="56"/>
      <c r="G674" s="51"/>
      <c r="H674" s="56"/>
      <c r="I674" s="56"/>
      <c r="J674" s="56"/>
      <c r="K674" s="56"/>
    </row>
    <row r="675" spans="1:11" ht="15" thickBot="1" x14ac:dyDescent="0.35">
      <c r="A675" s="70"/>
      <c r="B675" s="70"/>
      <c r="C675" s="70"/>
      <c r="D675" s="70"/>
      <c r="E675" s="70"/>
      <c r="F675" s="70"/>
      <c r="G675" s="51"/>
      <c r="H675" s="70"/>
      <c r="I675" s="70"/>
      <c r="J675" s="70"/>
      <c r="K675" s="70"/>
    </row>
    <row r="676" spans="1:11" ht="16.2" thickBot="1" x14ac:dyDescent="0.35">
      <c r="A676" s="85"/>
      <c r="B676" s="77"/>
      <c r="C676" s="47" t="s">
        <v>243</v>
      </c>
      <c r="D676" s="48"/>
      <c r="E676" s="48"/>
      <c r="F676" s="48"/>
      <c r="G676" s="48"/>
      <c r="H676" s="48"/>
      <c r="I676" s="48"/>
      <c r="J676" s="48"/>
      <c r="K676" s="49"/>
    </row>
    <row r="677" spans="1:11" ht="15" thickBot="1" x14ac:dyDescent="0.35">
      <c r="A677" s="56"/>
      <c r="B677" s="56"/>
      <c r="C677" s="56"/>
      <c r="D677" s="56"/>
      <c r="E677" s="56"/>
      <c r="F677" s="56"/>
      <c r="G677" s="56"/>
      <c r="H677" s="56"/>
      <c r="I677" s="56"/>
      <c r="J677" s="56"/>
      <c r="K677" s="56"/>
    </row>
    <row r="678" spans="1:11" ht="16.2" thickBot="1" x14ac:dyDescent="0.35">
      <c r="A678" s="56"/>
      <c r="B678" s="56"/>
      <c r="C678" s="53" t="s">
        <v>37</v>
      </c>
      <c r="D678" s="54"/>
      <c r="E678" s="54"/>
      <c r="F678" s="55"/>
      <c r="G678" s="56"/>
      <c r="H678" s="57" t="s">
        <v>38</v>
      </c>
      <c r="I678" s="58"/>
      <c r="J678" s="58"/>
      <c r="K678" s="59"/>
    </row>
    <row r="679" spans="1:11" ht="15" thickBot="1" x14ac:dyDescent="0.35">
      <c r="A679" s="60" t="s">
        <v>217</v>
      </c>
      <c r="B679" s="61"/>
      <c r="C679" s="62" t="s">
        <v>5247</v>
      </c>
      <c r="D679" s="60" t="s">
        <v>5245</v>
      </c>
      <c r="E679" s="60" t="s">
        <v>218</v>
      </c>
      <c r="F679" s="60" t="s">
        <v>219</v>
      </c>
      <c r="G679" s="61"/>
      <c r="H679" s="62" t="s">
        <v>5246</v>
      </c>
      <c r="I679" s="62" t="s">
        <v>5244</v>
      </c>
      <c r="J679" s="60" t="s">
        <v>218</v>
      </c>
      <c r="K679" s="60" t="s">
        <v>219</v>
      </c>
    </row>
    <row r="680" spans="1:11" ht="15" thickBot="1" x14ac:dyDescent="0.35">
      <c r="A680" s="56"/>
      <c r="B680" s="56"/>
      <c r="C680" s="56"/>
      <c r="D680" s="56"/>
      <c r="E680" s="56"/>
      <c r="F680" s="56"/>
      <c r="G680" s="56"/>
      <c r="H680" s="56"/>
      <c r="I680" s="56"/>
      <c r="J680" s="56"/>
      <c r="K680" s="56"/>
    </row>
    <row r="681" spans="1:11" ht="16.2" thickBot="1" x14ac:dyDescent="0.35">
      <c r="A681" s="64" t="str">
        <f>A616</f>
        <v>CO</v>
      </c>
      <c r="B681" s="77"/>
      <c r="C681" s="66">
        <f>C616+C608+C600+C592+C584+C576+C568+C560+C552+C544+C536+C528+C520+C624+C632+C640+C649+C657+C665+C673</f>
        <v>7346435</v>
      </c>
      <c r="D681" s="66">
        <f>D616+D608+D600+D592+D584+D576+D568+D560+D552+D544+D536+D528+D520+D624+D632+D640+D649+D657+D665+D673</f>
        <v>0</v>
      </c>
      <c r="E681" s="67">
        <f>D681-C681</f>
        <v>-7346435</v>
      </c>
      <c r="F681" s="68">
        <f>E681/C681</f>
        <v>-1</v>
      </c>
      <c r="G681" s="77"/>
      <c r="H681" s="66">
        <f>H616+H608+H600+H592+H584+H576+H568+H560+H552+H544+H536+H528+H520+H624+H632+H640+H649+H657+H665+H673</f>
        <v>7310486</v>
      </c>
      <c r="I681" s="66">
        <f>I616+I608+I600+I592+I584+I576+I568+I560+I552+I544+I536+I528+I520+I624+I632+I640+I649+I657+I665+I673</f>
        <v>0</v>
      </c>
      <c r="J681" s="67">
        <f>I681-H681</f>
        <v>-7310486</v>
      </c>
      <c r="K681" s="68">
        <f>J681/H681</f>
        <v>-1</v>
      </c>
    </row>
    <row r="682" spans="1:11" x14ac:dyDescent="0.3">
      <c r="C682" s="86"/>
      <c r="D682" s="86"/>
      <c r="E682" s="86"/>
      <c r="F682" s="86"/>
      <c r="G682" s="86"/>
      <c r="H682" s="86"/>
      <c r="I682" s="86"/>
    </row>
    <row r="683" spans="1:11" x14ac:dyDescent="0.3">
      <c r="C683" s="86"/>
      <c r="D683" s="86"/>
      <c r="E683" s="86"/>
      <c r="F683" s="86"/>
      <c r="G683" s="86"/>
      <c r="H683" s="86"/>
      <c r="I683" s="86"/>
    </row>
    <row r="684" spans="1:11" ht="15" thickBot="1" x14ac:dyDescent="0.35">
      <c r="A684" s="87"/>
      <c r="B684" s="87"/>
      <c r="C684" s="88"/>
      <c r="D684" s="88"/>
      <c r="E684" s="88"/>
      <c r="F684" s="88"/>
      <c r="G684" s="88"/>
      <c r="H684" s="88"/>
      <c r="I684" s="88"/>
      <c r="J684" s="87"/>
      <c r="K684" s="87"/>
    </row>
    <row r="685" spans="1:11" ht="15.6" thickTop="1" thickBot="1" x14ac:dyDescent="0.35">
      <c r="A685" s="89"/>
      <c r="B685" s="89"/>
      <c r="C685" s="90"/>
      <c r="D685" s="90"/>
      <c r="E685" s="90"/>
      <c r="F685" s="90"/>
      <c r="G685" s="90"/>
      <c r="H685" s="90"/>
      <c r="I685" s="90"/>
      <c r="J685" s="89"/>
      <c r="K685" s="89"/>
    </row>
    <row r="686" spans="1:11" ht="16.8" thickTop="1" thickBot="1" x14ac:dyDescent="0.35">
      <c r="A686" s="45" t="s">
        <v>215</v>
      </c>
      <c r="B686" s="77"/>
      <c r="C686" s="47" t="s">
        <v>216</v>
      </c>
      <c r="D686" s="48"/>
      <c r="E686" s="48"/>
      <c r="F686" s="48"/>
      <c r="G686" s="48"/>
      <c r="H686" s="48"/>
      <c r="I686" s="48"/>
      <c r="J686" s="48"/>
      <c r="K686" s="49"/>
    </row>
    <row r="687" spans="1:11" ht="15" thickBot="1" x14ac:dyDescent="0.35">
      <c r="A687" s="46"/>
      <c r="B687" s="46"/>
      <c r="C687" s="51"/>
      <c r="D687" s="51"/>
      <c r="E687" s="51"/>
      <c r="F687" s="51"/>
      <c r="G687" s="51"/>
      <c r="H687" s="51"/>
      <c r="I687" s="51"/>
      <c r="J687" s="51"/>
      <c r="K687" s="52"/>
    </row>
    <row r="688" spans="1:11" ht="16.2" thickBot="1" x14ac:dyDescent="0.35">
      <c r="A688" s="46"/>
      <c r="B688" s="46"/>
      <c r="C688" s="53" t="s">
        <v>37</v>
      </c>
      <c r="D688" s="54"/>
      <c r="E688" s="54"/>
      <c r="F688" s="55"/>
      <c r="G688" s="56"/>
      <c r="H688" s="57" t="s">
        <v>38</v>
      </c>
      <c r="I688" s="58"/>
      <c r="J688" s="58"/>
      <c r="K688" s="59"/>
    </row>
    <row r="689" spans="1:11" ht="15" thickBot="1" x14ac:dyDescent="0.35">
      <c r="A689" s="60" t="s">
        <v>217</v>
      </c>
      <c r="B689" s="61"/>
      <c r="C689" s="62" t="s">
        <v>5247</v>
      </c>
      <c r="D689" s="60" t="s">
        <v>5245</v>
      </c>
      <c r="E689" s="60" t="s">
        <v>218</v>
      </c>
      <c r="F689" s="60" t="s">
        <v>219</v>
      </c>
      <c r="G689" s="61"/>
      <c r="H689" s="62" t="s">
        <v>5246</v>
      </c>
      <c r="I689" s="62" t="s">
        <v>5244</v>
      </c>
      <c r="J689" s="60" t="s">
        <v>218</v>
      </c>
      <c r="K689" s="60" t="s">
        <v>219</v>
      </c>
    </row>
    <row r="690" spans="1:11" ht="15" thickBot="1" x14ac:dyDescent="0.35">
      <c r="A690" s="63"/>
      <c r="B690" s="51"/>
      <c r="C690" s="51"/>
      <c r="D690" s="51"/>
      <c r="E690" s="51"/>
      <c r="F690" s="51"/>
      <c r="G690" s="51"/>
      <c r="H690" s="51"/>
      <c r="I690" s="51"/>
      <c r="J690" s="51"/>
      <c r="K690" s="52"/>
    </row>
    <row r="691" spans="1:11" ht="16.2" thickBot="1" x14ac:dyDescent="0.35">
      <c r="A691" s="64" t="s">
        <v>6113</v>
      </c>
      <c r="B691" s="65"/>
      <c r="C691" s="66">
        <f>SUMIF(Ministres!F$3735:F$4091,"1",Ministres!AX$3735:AX$4091)</f>
        <v>780207</v>
      </c>
      <c r="D691" s="66">
        <f>SUMIF(Ministres!F$3735:F$4091,"1",Ministres!AY$3735:AY$4091)</f>
        <v>0</v>
      </c>
      <c r="E691" s="67">
        <f>D691-C691</f>
        <v>-780207</v>
      </c>
      <c r="F691" s="68">
        <f>E691/C691</f>
        <v>-1</v>
      </c>
      <c r="G691" s="69"/>
      <c r="H691" s="66">
        <f>SUMIF(Ministres!F$3735:F$4091,"1",Ministres!BB$3735:BB$4091)</f>
        <v>780470</v>
      </c>
      <c r="I691" s="66">
        <f>SUMIF(Ministres!F$3735:F$4091,"1",Ministres!BC$3735:BC$4091)</f>
        <v>0</v>
      </c>
      <c r="J691" s="67">
        <f>I691-H691</f>
        <v>-780470</v>
      </c>
      <c r="K691" s="68">
        <f>J691/H691</f>
        <v>-1</v>
      </c>
    </row>
    <row r="692" spans="1:11" x14ac:dyDescent="0.3">
      <c r="A692" s="56"/>
      <c r="B692" s="56"/>
      <c r="C692" s="56"/>
      <c r="D692" s="56"/>
      <c r="E692" s="56"/>
      <c r="F692" s="56"/>
      <c r="G692" s="72"/>
      <c r="H692" s="56"/>
      <c r="I692" s="56"/>
      <c r="J692" s="56"/>
      <c r="K692" s="56"/>
    </row>
    <row r="693" spans="1:11" ht="15" thickBot="1" x14ac:dyDescent="0.35">
      <c r="A693" s="70"/>
      <c r="B693" s="70"/>
      <c r="C693" s="70"/>
      <c r="D693" s="70"/>
      <c r="E693" s="70"/>
      <c r="F693" s="70"/>
      <c r="G693" s="51"/>
      <c r="H693" s="70"/>
      <c r="I693" s="70"/>
      <c r="J693" s="70"/>
      <c r="K693" s="70"/>
    </row>
    <row r="694" spans="1:11" ht="16.2" thickBot="1" x14ac:dyDescent="0.35">
      <c r="A694" s="45" t="s">
        <v>220</v>
      </c>
      <c r="B694" s="71"/>
      <c r="C694" s="47" t="s">
        <v>221</v>
      </c>
      <c r="D694" s="48"/>
      <c r="E694" s="48"/>
      <c r="F694" s="48"/>
      <c r="G694" s="48"/>
      <c r="H694" s="48"/>
      <c r="I694" s="48"/>
      <c r="J694" s="48"/>
      <c r="K694" s="49"/>
    </row>
    <row r="695" spans="1:11" ht="15" thickBot="1" x14ac:dyDescent="0.35">
      <c r="A695" s="63"/>
      <c r="B695" s="51"/>
      <c r="C695" s="51"/>
      <c r="D695" s="51"/>
      <c r="E695" s="51"/>
      <c r="F695" s="51"/>
      <c r="G695" s="51"/>
      <c r="H695" s="51"/>
      <c r="I695" s="51"/>
      <c r="J695" s="51"/>
      <c r="K695" s="52"/>
    </row>
    <row r="696" spans="1:11" ht="16.2" thickBot="1" x14ac:dyDescent="0.35">
      <c r="A696" s="63"/>
      <c r="B696" s="51"/>
      <c r="C696" s="53" t="s">
        <v>37</v>
      </c>
      <c r="D696" s="54"/>
      <c r="E696" s="54"/>
      <c r="F696" s="55"/>
      <c r="G696" s="56"/>
      <c r="H696" s="57" t="s">
        <v>38</v>
      </c>
      <c r="I696" s="58"/>
      <c r="J696" s="58"/>
      <c r="K696" s="59"/>
    </row>
    <row r="697" spans="1:11" ht="15" thickBot="1" x14ac:dyDescent="0.35">
      <c r="A697" s="60" t="s">
        <v>217</v>
      </c>
      <c r="B697" s="61"/>
      <c r="C697" s="62" t="s">
        <v>5247</v>
      </c>
      <c r="D697" s="60" t="s">
        <v>5245</v>
      </c>
      <c r="E697" s="60" t="s">
        <v>218</v>
      </c>
      <c r="F697" s="60" t="s">
        <v>219</v>
      </c>
      <c r="G697" s="61"/>
      <c r="H697" s="62" t="s">
        <v>5246</v>
      </c>
      <c r="I697" s="62" t="s">
        <v>5244</v>
      </c>
      <c r="J697" s="60" t="s">
        <v>218</v>
      </c>
      <c r="K697" s="60" t="s">
        <v>219</v>
      </c>
    </row>
    <row r="698" spans="1:11" ht="15" thickBot="1" x14ac:dyDescent="0.35">
      <c r="A698" s="63"/>
      <c r="B698" s="51"/>
      <c r="C698" s="51"/>
      <c r="D698" s="51"/>
      <c r="E698" s="51"/>
      <c r="F698" s="51"/>
      <c r="G698" s="51"/>
      <c r="H698" s="51"/>
      <c r="I698" s="51"/>
      <c r="J698" s="51"/>
      <c r="K698" s="52"/>
    </row>
    <row r="699" spans="1:11" ht="16.2" thickBot="1" x14ac:dyDescent="0.35">
      <c r="A699" s="64" t="s">
        <v>6113</v>
      </c>
      <c r="B699" s="65"/>
      <c r="C699" s="66">
        <f>SUMIF(Ministres!F$3735:F$4091,"2",Ministres!AX$3735:AX$4091)</f>
        <v>1556</v>
      </c>
      <c r="D699" s="66">
        <f>SUMIF(Ministres!F$3735:F$4091,"2",Ministres!AY$3735:AY$4091)</f>
        <v>0</v>
      </c>
      <c r="E699" s="67">
        <f>D699-C699</f>
        <v>-1556</v>
      </c>
      <c r="F699" s="68">
        <f>E699/C699</f>
        <v>-1</v>
      </c>
      <c r="G699" s="69"/>
      <c r="H699" s="66">
        <f>SUMIF(Ministres!F$3735:F$4091,"2",Ministres!BB$3735:BB$4091)</f>
        <v>1556</v>
      </c>
      <c r="I699" s="66">
        <f>SUMIF(Ministres!F$3735:F$4091,"2",Ministres!BC$3735:BC$4091)</f>
        <v>0</v>
      </c>
      <c r="J699" s="67">
        <f>I699-H699</f>
        <v>-1556</v>
      </c>
      <c r="K699" s="68">
        <f>J699/H699</f>
        <v>-1</v>
      </c>
    </row>
    <row r="700" spans="1:11" x14ac:dyDescent="0.3">
      <c r="A700" s="56"/>
      <c r="B700" s="56"/>
      <c r="C700" s="56"/>
      <c r="D700" s="56"/>
      <c r="E700" s="56"/>
      <c r="F700" s="56"/>
      <c r="G700" s="72"/>
      <c r="H700" s="56"/>
      <c r="I700" s="56"/>
      <c r="J700" s="56"/>
      <c r="K700" s="56"/>
    </row>
    <row r="701" spans="1:11" ht="15" thickBot="1" x14ac:dyDescent="0.35">
      <c r="A701" s="70"/>
      <c r="B701" s="70"/>
      <c r="C701" s="70"/>
      <c r="D701" s="70"/>
      <c r="E701" s="70"/>
      <c r="F701" s="70"/>
      <c r="G701" s="51"/>
      <c r="H701" s="70"/>
      <c r="I701" s="70"/>
      <c r="J701" s="70"/>
      <c r="K701" s="70"/>
    </row>
    <row r="702" spans="1:11" ht="16.2" thickBot="1" x14ac:dyDescent="0.35">
      <c r="A702" s="45" t="s">
        <v>222</v>
      </c>
      <c r="B702" s="71"/>
      <c r="C702" s="47" t="s">
        <v>223</v>
      </c>
      <c r="D702" s="48"/>
      <c r="E702" s="48"/>
      <c r="F702" s="48"/>
      <c r="G702" s="48"/>
      <c r="H702" s="48"/>
      <c r="I702" s="48"/>
      <c r="J702" s="48"/>
      <c r="K702" s="49"/>
    </row>
    <row r="703" spans="1:11" ht="15" thickBot="1" x14ac:dyDescent="0.35">
      <c r="A703" s="63"/>
      <c r="B703" s="51"/>
      <c r="C703" s="51"/>
      <c r="D703" s="51"/>
      <c r="E703" s="51"/>
      <c r="F703" s="51"/>
      <c r="G703" s="51"/>
      <c r="H703" s="51"/>
      <c r="I703" s="51"/>
      <c r="J703" s="51"/>
      <c r="K703" s="52"/>
    </row>
    <row r="704" spans="1:11" ht="16.2" thickBot="1" x14ac:dyDescent="0.35">
      <c r="A704" s="63"/>
      <c r="B704" s="51"/>
      <c r="C704" s="53" t="s">
        <v>37</v>
      </c>
      <c r="D704" s="54"/>
      <c r="E704" s="54"/>
      <c r="F704" s="55"/>
      <c r="G704" s="56"/>
      <c r="H704" s="57" t="s">
        <v>38</v>
      </c>
      <c r="I704" s="58"/>
      <c r="J704" s="58"/>
      <c r="K704" s="59"/>
    </row>
    <row r="705" spans="1:11" ht="15" thickBot="1" x14ac:dyDescent="0.35">
      <c r="A705" s="60" t="s">
        <v>217</v>
      </c>
      <c r="B705" s="61"/>
      <c r="C705" s="62" t="s">
        <v>5247</v>
      </c>
      <c r="D705" s="60" t="s">
        <v>5245</v>
      </c>
      <c r="E705" s="60" t="s">
        <v>218</v>
      </c>
      <c r="F705" s="60" t="s">
        <v>219</v>
      </c>
      <c r="G705" s="61"/>
      <c r="H705" s="62" t="s">
        <v>5246</v>
      </c>
      <c r="I705" s="62" t="s">
        <v>5244</v>
      </c>
      <c r="J705" s="60" t="s">
        <v>218</v>
      </c>
      <c r="K705" s="60" t="s">
        <v>219</v>
      </c>
    </row>
    <row r="706" spans="1:11" ht="15" thickBot="1" x14ac:dyDescent="0.35">
      <c r="A706" s="73"/>
      <c r="B706" s="74"/>
      <c r="C706" s="74"/>
      <c r="D706" s="74"/>
      <c r="E706" s="74"/>
      <c r="F706" s="74"/>
      <c r="G706" s="51"/>
      <c r="H706" s="74"/>
      <c r="I706" s="74"/>
      <c r="J706" s="74"/>
      <c r="K706" s="75"/>
    </row>
    <row r="707" spans="1:11" ht="16.2" thickBot="1" x14ac:dyDescent="0.35">
      <c r="A707" s="76" t="s">
        <v>6113</v>
      </c>
      <c r="B707" s="77"/>
      <c r="C707" s="66">
        <f>SUMIF(Ministres!F$3735:F$4091,"3",Ministres!AX$3735:AX$4091)</f>
        <v>17721</v>
      </c>
      <c r="D707" s="66">
        <f>SUMIF(Ministres!F$3735:F$4091,"3",Ministres!AY$3735:AY$4091)</f>
        <v>0</v>
      </c>
      <c r="E707" s="67">
        <f>D707-C707</f>
        <v>-17721</v>
      </c>
      <c r="F707" s="68">
        <f>E707/C707</f>
        <v>-1</v>
      </c>
      <c r="G707" s="69"/>
      <c r="H707" s="66">
        <f>SUMIF(Ministres!F$3735:F$4091,"3",Ministres!BB$3735:BB$4091)</f>
        <v>17721</v>
      </c>
      <c r="I707" s="66">
        <f>SUMIF(Ministres!F$3735:F$4091,"3",Ministres!BC$3735:BC$4091)</f>
        <v>0</v>
      </c>
      <c r="J707" s="67">
        <f>I707-H707</f>
        <v>-17721</v>
      </c>
      <c r="K707" s="68">
        <f>J707/H707</f>
        <v>-1</v>
      </c>
    </row>
    <row r="708" spans="1:11" x14ac:dyDescent="0.3">
      <c r="A708" s="56"/>
      <c r="B708" s="56"/>
      <c r="C708" s="56"/>
      <c r="D708" s="56"/>
      <c r="E708" s="56"/>
      <c r="F708" s="56"/>
      <c r="G708" s="72"/>
      <c r="H708" s="56"/>
      <c r="I708" s="56"/>
      <c r="J708" s="56"/>
      <c r="K708" s="56"/>
    </row>
    <row r="709" spans="1:11" ht="15" thickBot="1" x14ac:dyDescent="0.35">
      <c r="A709" s="70"/>
      <c r="B709" s="70"/>
      <c r="C709" s="70"/>
      <c r="D709" s="70"/>
      <c r="E709" s="70"/>
      <c r="F709" s="70"/>
      <c r="G709" s="51"/>
      <c r="H709" s="70"/>
      <c r="I709" s="70"/>
      <c r="J709" s="70"/>
      <c r="K709" s="70"/>
    </row>
    <row r="710" spans="1:11" ht="16.2" thickBot="1" x14ac:dyDescent="0.35">
      <c r="A710" s="45" t="s">
        <v>224</v>
      </c>
      <c r="B710" s="77"/>
      <c r="C710" s="47" t="s">
        <v>225</v>
      </c>
      <c r="D710" s="48"/>
      <c r="E710" s="48"/>
      <c r="F710" s="48"/>
      <c r="G710" s="48"/>
      <c r="H710" s="48"/>
      <c r="I710" s="48"/>
      <c r="J710" s="48"/>
      <c r="K710" s="49"/>
    </row>
    <row r="711" spans="1:11" ht="15" thickBot="1" x14ac:dyDescent="0.35">
      <c r="A711" s="56"/>
      <c r="B711" s="56"/>
      <c r="C711" s="56"/>
      <c r="D711" s="56"/>
      <c r="E711" s="56"/>
      <c r="F711" s="56"/>
      <c r="G711" s="56"/>
      <c r="H711" s="56"/>
      <c r="I711" s="56"/>
      <c r="J711" s="56"/>
      <c r="K711" s="56"/>
    </row>
    <row r="712" spans="1:11" ht="16.2" thickBot="1" x14ac:dyDescent="0.35">
      <c r="A712" s="56"/>
      <c r="B712" s="56"/>
      <c r="C712" s="53" t="s">
        <v>37</v>
      </c>
      <c r="D712" s="54"/>
      <c r="E712" s="54"/>
      <c r="F712" s="55"/>
      <c r="G712" s="56"/>
      <c r="H712" s="57" t="s">
        <v>38</v>
      </c>
      <c r="I712" s="58"/>
      <c r="J712" s="58"/>
      <c r="K712" s="59"/>
    </row>
    <row r="713" spans="1:11" ht="15" thickBot="1" x14ac:dyDescent="0.35">
      <c r="A713" s="60" t="s">
        <v>217</v>
      </c>
      <c r="B713" s="61"/>
      <c r="C713" s="62" t="s">
        <v>5247</v>
      </c>
      <c r="D713" s="60" t="s">
        <v>5245</v>
      </c>
      <c r="E713" s="60" t="s">
        <v>218</v>
      </c>
      <c r="F713" s="60" t="s">
        <v>219</v>
      </c>
      <c r="G713" s="61"/>
      <c r="H713" s="62" t="s">
        <v>5246</v>
      </c>
      <c r="I713" s="62" t="s">
        <v>5244</v>
      </c>
      <c r="J713" s="60" t="s">
        <v>218</v>
      </c>
      <c r="K713" s="60" t="s">
        <v>219</v>
      </c>
    </row>
    <row r="714" spans="1:11" ht="15" thickBot="1" x14ac:dyDescent="0.35">
      <c r="A714" s="56"/>
      <c r="B714" s="56"/>
      <c r="C714" s="56"/>
      <c r="D714" s="56"/>
      <c r="E714" s="56"/>
      <c r="F714" s="56"/>
      <c r="G714" s="56"/>
      <c r="H714" s="56"/>
      <c r="I714" s="56"/>
      <c r="J714" s="56"/>
      <c r="K714" s="56"/>
    </row>
    <row r="715" spans="1:11" ht="16.2" thickBot="1" x14ac:dyDescent="0.35">
      <c r="A715" s="64" t="str">
        <f>A691</f>
        <v>GA</v>
      </c>
      <c r="B715" s="77"/>
      <c r="C715" s="66">
        <f>SUMIF(Ministres!F$3735:F$4091,"4",Ministres!AX$3735:AX$4091)</f>
        <v>0</v>
      </c>
      <c r="D715" s="66">
        <f>SUMIF(Ministres!F$3735:F$4091,"4",Ministres!AY$3735:AY$4091)</f>
        <v>0</v>
      </c>
      <c r="E715" s="67">
        <f>D715-C715</f>
        <v>0</v>
      </c>
      <c r="F715" s="68" t="e">
        <f>E715/C715</f>
        <v>#DIV/0!</v>
      </c>
      <c r="G715" s="69"/>
      <c r="H715" s="66">
        <f>SUMIF(Ministres!F$3735:F$4091,"4",Ministres!BB$3735:BB$4091)</f>
        <v>0</v>
      </c>
      <c r="I715" s="66">
        <f>SUMIF(Ministres!F$3735:F$4091,"4",Ministres!BC$3735:BC$4091)</f>
        <v>0</v>
      </c>
      <c r="J715" s="67">
        <f>I715-H715</f>
        <v>0</v>
      </c>
      <c r="K715" s="68" t="e">
        <f>J715/H715</f>
        <v>#DIV/0!</v>
      </c>
    </row>
    <row r="716" spans="1:11" x14ac:dyDescent="0.3">
      <c r="A716" s="56"/>
      <c r="B716" s="56"/>
      <c r="C716" s="56"/>
      <c r="D716" s="56"/>
      <c r="E716" s="56"/>
      <c r="F716" s="56"/>
      <c r="G716" s="72"/>
      <c r="H716" s="56"/>
      <c r="I716" s="56"/>
      <c r="J716" s="56"/>
      <c r="K716" s="56"/>
    </row>
    <row r="717" spans="1:11" ht="15" thickBot="1" x14ac:dyDescent="0.35">
      <c r="A717" s="70"/>
      <c r="B717" s="70"/>
      <c r="C717" s="70"/>
      <c r="D717" s="70"/>
      <c r="E717" s="70"/>
      <c r="F717" s="70"/>
      <c r="G717" s="51"/>
      <c r="H717" s="70"/>
      <c r="I717" s="70"/>
      <c r="J717" s="70"/>
      <c r="K717" s="70"/>
    </row>
    <row r="718" spans="1:11" ht="16.2" thickBot="1" x14ac:dyDescent="0.35">
      <c r="A718" s="45" t="s">
        <v>226</v>
      </c>
      <c r="B718" s="77"/>
      <c r="C718" s="47" t="s">
        <v>405</v>
      </c>
      <c r="D718" s="48"/>
      <c r="E718" s="48"/>
      <c r="F718" s="48"/>
      <c r="G718" s="48"/>
      <c r="H718" s="48"/>
      <c r="I718" s="48"/>
      <c r="J718" s="48"/>
      <c r="K718" s="49"/>
    </row>
    <row r="719" spans="1:11" ht="15" thickBot="1" x14ac:dyDescent="0.35">
      <c r="A719" s="56"/>
      <c r="B719" s="56"/>
      <c r="C719" s="56"/>
      <c r="D719" s="56"/>
      <c r="E719" s="56"/>
      <c r="F719" s="56"/>
      <c r="G719" s="56"/>
      <c r="H719" s="56"/>
      <c r="I719" s="56"/>
      <c r="J719" s="56"/>
      <c r="K719" s="56"/>
    </row>
    <row r="720" spans="1:11" ht="16.2" thickBot="1" x14ac:dyDescent="0.35">
      <c r="A720" s="56"/>
      <c r="B720" s="56"/>
      <c r="C720" s="53" t="s">
        <v>37</v>
      </c>
      <c r="D720" s="54"/>
      <c r="E720" s="54"/>
      <c r="F720" s="55"/>
      <c r="G720" s="56"/>
      <c r="H720" s="57" t="s">
        <v>38</v>
      </c>
      <c r="I720" s="58"/>
      <c r="J720" s="58"/>
      <c r="K720" s="59"/>
    </row>
    <row r="721" spans="1:11" ht="15" thickBot="1" x14ac:dyDescent="0.35">
      <c r="A721" s="60" t="s">
        <v>217</v>
      </c>
      <c r="B721" s="61"/>
      <c r="C721" s="62" t="s">
        <v>5247</v>
      </c>
      <c r="D721" s="60" t="s">
        <v>5245</v>
      </c>
      <c r="E721" s="60" t="s">
        <v>218</v>
      </c>
      <c r="F721" s="60" t="s">
        <v>219</v>
      </c>
      <c r="G721" s="61"/>
      <c r="H721" s="62" t="s">
        <v>5246</v>
      </c>
      <c r="I721" s="62" t="s">
        <v>5244</v>
      </c>
      <c r="J721" s="60" t="s">
        <v>218</v>
      </c>
      <c r="K721" s="60" t="s">
        <v>219</v>
      </c>
    </row>
    <row r="722" spans="1:11" ht="15" thickBot="1" x14ac:dyDescent="0.35">
      <c r="A722" s="56"/>
      <c r="B722" s="56"/>
      <c r="C722" s="56"/>
      <c r="D722" s="56"/>
      <c r="E722" s="56"/>
      <c r="F722" s="56"/>
      <c r="G722" s="56"/>
      <c r="H722" s="56"/>
      <c r="I722" s="56"/>
      <c r="J722" s="56"/>
      <c r="K722" s="56"/>
    </row>
    <row r="723" spans="1:11" ht="16.2" thickBot="1" x14ac:dyDescent="0.35">
      <c r="A723" s="64" t="str">
        <f>A707</f>
        <v>GA</v>
      </c>
      <c r="B723" s="77"/>
      <c r="C723" s="66">
        <f>SUMIF(Ministres!F$3735:F$4091,"5",Ministres!AX$3735:AX$4091)</f>
        <v>10594</v>
      </c>
      <c r="D723" s="66">
        <f>SUMIF(Ministres!F$3735:F$4091,"5",Ministres!AY$3735:AY$4091)</f>
        <v>0</v>
      </c>
      <c r="E723" s="67">
        <f>D723-C723</f>
        <v>-10594</v>
      </c>
      <c r="F723" s="68">
        <f>E723/C723</f>
        <v>-1</v>
      </c>
      <c r="G723" s="69"/>
      <c r="H723" s="66">
        <f>SUMIF(Ministres!F$3735:F$4091,"5",Ministres!BB$3735:BB$4091)</f>
        <v>10594</v>
      </c>
      <c r="I723" s="66">
        <f>SUMIF(Ministres!F$3735:F$4091,"5",Ministres!BC$3735:BC$4091)</f>
        <v>0</v>
      </c>
      <c r="J723" s="67">
        <f>I723-H723</f>
        <v>-10594</v>
      </c>
      <c r="K723" s="68">
        <f>J723/H723</f>
        <v>-1</v>
      </c>
    </row>
    <row r="724" spans="1:11" x14ac:dyDescent="0.3">
      <c r="A724" s="70"/>
      <c r="B724" s="70"/>
      <c r="C724" s="70"/>
      <c r="D724" s="70"/>
      <c r="E724" s="70"/>
      <c r="F724" s="70"/>
      <c r="G724" s="51"/>
      <c r="H724" s="79"/>
      <c r="I724" s="70"/>
      <c r="J724" s="70"/>
      <c r="K724" s="70"/>
    </row>
    <row r="725" spans="1:11" ht="15" thickBot="1" x14ac:dyDescent="0.35">
      <c r="A725" s="56"/>
      <c r="B725" s="56"/>
      <c r="C725" s="56"/>
      <c r="D725" s="56"/>
      <c r="E725" s="56"/>
      <c r="F725" s="56"/>
      <c r="G725" s="56"/>
      <c r="H725" s="56"/>
      <c r="I725" s="56"/>
      <c r="J725" s="56"/>
      <c r="K725" s="56"/>
    </row>
    <row r="726" spans="1:11" ht="16.2" thickBot="1" x14ac:dyDescent="0.35">
      <c r="A726" s="45" t="s">
        <v>227</v>
      </c>
      <c r="B726" s="77"/>
      <c r="C726" s="47" t="s">
        <v>228</v>
      </c>
      <c r="D726" s="48"/>
      <c r="E726" s="48"/>
      <c r="F726" s="48"/>
      <c r="G726" s="48"/>
      <c r="H726" s="48"/>
      <c r="I726" s="48"/>
      <c r="J726" s="48"/>
      <c r="K726" s="49"/>
    </row>
    <row r="727" spans="1:11" ht="15" thickBot="1" x14ac:dyDescent="0.35">
      <c r="A727" s="56"/>
      <c r="B727" s="56"/>
      <c r="C727" s="56"/>
      <c r="D727" s="56"/>
      <c r="E727" s="56"/>
      <c r="F727" s="56"/>
      <c r="G727" s="56"/>
      <c r="H727" s="56"/>
      <c r="I727" s="56"/>
      <c r="J727" s="56"/>
      <c r="K727" s="56"/>
    </row>
    <row r="728" spans="1:11" ht="16.2" thickBot="1" x14ac:dyDescent="0.35">
      <c r="A728" s="56"/>
      <c r="B728" s="56"/>
      <c r="C728" s="53" t="s">
        <v>37</v>
      </c>
      <c r="D728" s="54"/>
      <c r="E728" s="54"/>
      <c r="F728" s="55"/>
      <c r="G728" s="56"/>
      <c r="H728" s="57" t="s">
        <v>38</v>
      </c>
      <c r="I728" s="58"/>
      <c r="J728" s="58"/>
      <c r="K728" s="59"/>
    </row>
    <row r="729" spans="1:11" ht="15" thickBot="1" x14ac:dyDescent="0.35">
      <c r="A729" s="60" t="s">
        <v>217</v>
      </c>
      <c r="B729" s="61"/>
      <c r="C729" s="62" t="s">
        <v>5247</v>
      </c>
      <c r="D729" s="60" t="s">
        <v>5245</v>
      </c>
      <c r="E729" s="60" t="s">
        <v>218</v>
      </c>
      <c r="F729" s="60" t="s">
        <v>219</v>
      </c>
      <c r="G729" s="61"/>
      <c r="H729" s="62" t="s">
        <v>5246</v>
      </c>
      <c r="I729" s="62" t="s">
        <v>5244</v>
      </c>
      <c r="J729" s="60" t="s">
        <v>218</v>
      </c>
      <c r="K729" s="60" t="s">
        <v>219</v>
      </c>
    </row>
    <row r="730" spans="1:11" ht="15" thickBot="1" x14ac:dyDescent="0.35">
      <c r="A730" s="56"/>
      <c r="B730" s="56"/>
      <c r="C730" s="56"/>
      <c r="D730" s="56"/>
      <c r="E730" s="56"/>
      <c r="F730" s="56"/>
      <c r="G730" s="56"/>
      <c r="H730" s="56"/>
      <c r="I730" s="56"/>
      <c r="J730" s="56"/>
      <c r="K730" s="56"/>
    </row>
    <row r="731" spans="1:11" ht="16.2" thickBot="1" x14ac:dyDescent="0.35">
      <c r="A731" s="64" t="str">
        <f>A715</f>
        <v>GA</v>
      </c>
      <c r="B731" s="77"/>
      <c r="C731" s="66">
        <f>SUMIF(Ministres!F$3735:F$4091,"6",Ministres!AX$3735:AX$4091)</f>
        <v>0</v>
      </c>
      <c r="D731" s="66">
        <f>SUMIF(Ministres!F$3735:F$4091,"6",Ministres!AY$3735:AY$4091)</f>
        <v>0</v>
      </c>
      <c r="E731" s="67">
        <f>D731-C731</f>
        <v>0</v>
      </c>
      <c r="F731" s="68" t="e">
        <f>E731/C731</f>
        <v>#DIV/0!</v>
      </c>
      <c r="G731" s="69"/>
      <c r="H731" s="66">
        <f>SUMIF(Ministres!F$3735:F$4091,"6",Ministres!BB$3735:BB$4091)</f>
        <v>0</v>
      </c>
      <c r="I731" s="66">
        <f>SUMIF(Ministres!F$3735:F$4091,"6",Ministres!BC$3735:BC$4091)</f>
        <v>0</v>
      </c>
      <c r="J731" s="67">
        <f>I731-H731</f>
        <v>0</v>
      </c>
      <c r="K731" s="68" t="e">
        <f>J731/H731</f>
        <v>#DIV/0!</v>
      </c>
    </row>
    <row r="732" spans="1:11" x14ac:dyDescent="0.3">
      <c r="A732" s="56"/>
      <c r="B732" s="56"/>
      <c r="C732" s="56"/>
      <c r="D732" s="56"/>
      <c r="E732" s="56"/>
      <c r="F732" s="56"/>
      <c r="G732" s="51"/>
      <c r="H732" s="56"/>
      <c r="I732" s="56"/>
      <c r="J732" s="56"/>
      <c r="K732" s="56"/>
    </row>
    <row r="733" spans="1:11" ht="15" thickBot="1" x14ac:dyDescent="0.35">
      <c r="A733" s="56"/>
      <c r="B733" s="56"/>
      <c r="C733" s="56"/>
      <c r="D733" s="56"/>
      <c r="E733" s="56"/>
      <c r="F733" s="56"/>
      <c r="G733" s="56"/>
      <c r="H733" s="56"/>
      <c r="I733" s="56"/>
      <c r="J733" s="56"/>
      <c r="K733" s="56"/>
    </row>
    <row r="734" spans="1:11" ht="16.2" thickBot="1" x14ac:dyDescent="0.35">
      <c r="A734" s="45" t="s">
        <v>229</v>
      </c>
      <c r="B734" s="77"/>
      <c r="C734" s="47" t="s">
        <v>406</v>
      </c>
      <c r="D734" s="48"/>
      <c r="E734" s="48"/>
      <c r="F734" s="48"/>
      <c r="G734" s="48"/>
      <c r="H734" s="48"/>
      <c r="I734" s="48"/>
      <c r="J734" s="48"/>
      <c r="K734" s="49"/>
    </row>
    <row r="735" spans="1:11" ht="15" thickBot="1" x14ac:dyDescent="0.35">
      <c r="A735" s="56"/>
      <c r="B735" s="56"/>
      <c r="C735" s="56"/>
      <c r="D735" s="56"/>
      <c r="E735" s="56"/>
      <c r="F735" s="56"/>
      <c r="G735" s="56"/>
      <c r="H735" s="56"/>
      <c r="I735" s="56"/>
      <c r="J735" s="56"/>
      <c r="K735" s="56"/>
    </row>
    <row r="736" spans="1:11" ht="16.2" thickBot="1" x14ac:dyDescent="0.35">
      <c r="A736" s="56"/>
      <c r="B736" s="56"/>
      <c r="C736" s="53" t="s">
        <v>37</v>
      </c>
      <c r="D736" s="54"/>
      <c r="E736" s="54"/>
      <c r="F736" s="55"/>
      <c r="G736" s="56"/>
      <c r="H736" s="57" t="s">
        <v>38</v>
      </c>
      <c r="I736" s="58"/>
      <c r="J736" s="58"/>
      <c r="K736" s="59"/>
    </row>
    <row r="737" spans="1:11" ht="15" thickBot="1" x14ac:dyDescent="0.35">
      <c r="A737" s="60" t="s">
        <v>217</v>
      </c>
      <c r="B737" s="61"/>
      <c r="C737" s="62" t="s">
        <v>5247</v>
      </c>
      <c r="D737" s="60" t="s">
        <v>5245</v>
      </c>
      <c r="E737" s="60" t="s">
        <v>218</v>
      </c>
      <c r="F737" s="60" t="s">
        <v>219</v>
      </c>
      <c r="G737" s="61"/>
      <c r="H737" s="62" t="s">
        <v>5246</v>
      </c>
      <c r="I737" s="62" t="s">
        <v>5244</v>
      </c>
      <c r="J737" s="60" t="s">
        <v>218</v>
      </c>
      <c r="K737" s="60" t="s">
        <v>219</v>
      </c>
    </row>
    <row r="738" spans="1:11" ht="15" thickBot="1" x14ac:dyDescent="0.35">
      <c r="A738" s="56"/>
      <c r="B738" s="56"/>
      <c r="C738" s="56"/>
      <c r="D738" s="56"/>
      <c r="E738" s="56"/>
      <c r="F738" s="56"/>
      <c r="G738" s="56"/>
      <c r="H738" s="56"/>
      <c r="I738" s="56"/>
      <c r="J738" s="56"/>
      <c r="K738" s="56"/>
    </row>
    <row r="739" spans="1:11" ht="16.2" thickBot="1" x14ac:dyDescent="0.35">
      <c r="A739" s="64" t="str">
        <f>A731</f>
        <v>GA</v>
      </c>
      <c r="B739" s="77"/>
      <c r="C739" s="66">
        <f>SUMIF(Ministres!F$3735:F$4091,"7",Ministres!AX$3735:AX$4091)</f>
        <v>0</v>
      </c>
      <c r="D739" s="66">
        <f>SUMIF(Ministres!F$3735:F$4091,"7",Ministres!AY$3735:AY$4091)</f>
        <v>0</v>
      </c>
      <c r="E739" s="67">
        <f>D739-C739</f>
        <v>0</v>
      </c>
      <c r="F739" s="68" t="e">
        <f>E739/C739</f>
        <v>#DIV/0!</v>
      </c>
      <c r="G739" s="69"/>
      <c r="H739" s="66">
        <f>SUMIF(Ministres!F$3735:F$4091,"7",Ministres!BB$3735:BB$4091)</f>
        <v>0</v>
      </c>
      <c r="I739" s="66">
        <f>SUMIF(Ministres!F$3735:F$4091,"7",Ministres!BC$3735:BC$4091)</f>
        <v>0</v>
      </c>
      <c r="J739" s="67">
        <f>I739-H739</f>
        <v>0</v>
      </c>
      <c r="K739" s="68" t="e">
        <f>J739/H739</f>
        <v>#DIV/0!</v>
      </c>
    </row>
    <row r="740" spans="1:11" x14ac:dyDescent="0.3">
      <c r="A740" s="56"/>
      <c r="B740" s="56"/>
      <c r="C740" s="56"/>
      <c r="D740" s="56"/>
      <c r="E740" s="56"/>
      <c r="F740" s="56"/>
      <c r="G740" s="72"/>
      <c r="H740" s="56"/>
      <c r="I740" s="56"/>
      <c r="J740" s="56"/>
      <c r="K740" s="56"/>
    </row>
    <row r="741" spans="1:11" ht="15" thickBot="1" x14ac:dyDescent="0.35">
      <c r="A741" s="70"/>
      <c r="B741" s="70"/>
      <c r="C741" s="70"/>
      <c r="D741" s="70"/>
      <c r="E741" s="70"/>
      <c r="F741" s="70"/>
      <c r="G741" s="51"/>
      <c r="H741" s="70"/>
      <c r="I741" s="70"/>
      <c r="J741" s="70"/>
      <c r="K741" s="70"/>
    </row>
    <row r="742" spans="1:11" ht="16.2" thickBot="1" x14ac:dyDescent="0.35">
      <c r="A742" s="45" t="s">
        <v>230</v>
      </c>
      <c r="B742" s="77"/>
      <c r="C742" s="47" t="s">
        <v>313</v>
      </c>
      <c r="D742" s="48"/>
      <c r="E742" s="48"/>
      <c r="F742" s="48"/>
      <c r="G742" s="48"/>
      <c r="H742" s="48"/>
      <c r="I742" s="48"/>
      <c r="J742" s="48"/>
      <c r="K742" s="49"/>
    </row>
    <row r="743" spans="1:11" ht="15" thickBot="1" x14ac:dyDescent="0.35">
      <c r="A743" s="56"/>
      <c r="B743" s="56"/>
      <c r="C743" s="56"/>
      <c r="D743" s="56"/>
      <c r="E743" s="56"/>
      <c r="F743" s="56"/>
      <c r="G743" s="56"/>
      <c r="H743" s="56"/>
      <c r="I743" s="56"/>
      <c r="J743" s="56"/>
      <c r="K743" s="56"/>
    </row>
    <row r="744" spans="1:11" ht="16.2" thickBot="1" x14ac:dyDescent="0.35">
      <c r="A744" s="56"/>
      <c r="B744" s="56"/>
      <c r="C744" s="53" t="s">
        <v>37</v>
      </c>
      <c r="D744" s="54"/>
      <c r="E744" s="54"/>
      <c r="F744" s="55"/>
      <c r="G744" s="56"/>
      <c r="H744" s="57" t="s">
        <v>38</v>
      </c>
      <c r="I744" s="58"/>
      <c r="J744" s="58"/>
      <c r="K744" s="59"/>
    </row>
    <row r="745" spans="1:11" ht="15" thickBot="1" x14ac:dyDescent="0.35">
      <c r="A745" s="60" t="s">
        <v>217</v>
      </c>
      <c r="B745" s="61"/>
      <c r="C745" s="62" t="s">
        <v>5247</v>
      </c>
      <c r="D745" s="60" t="s">
        <v>5245</v>
      </c>
      <c r="E745" s="60" t="s">
        <v>218</v>
      </c>
      <c r="F745" s="60" t="s">
        <v>219</v>
      </c>
      <c r="G745" s="61"/>
      <c r="H745" s="62" t="s">
        <v>5246</v>
      </c>
      <c r="I745" s="62" t="s">
        <v>5244</v>
      </c>
      <c r="J745" s="60" t="s">
        <v>218</v>
      </c>
      <c r="K745" s="60" t="s">
        <v>219</v>
      </c>
    </row>
    <row r="746" spans="1:11" ht="15" thickBot="1" x14ac:dyDescent="0.35">
      <c r="A746" s="56"/>
      <c r="B746" s="56"/>
      <c r="C746" s="56"/>
      <c r="D746" s="56"/>
      <c r="E746" s="56"/>
      <c r="F746" s="56"/>
      <c r="G746" s="56"/>
      <c r="H746" s="56"/>
      <c r="I746" s="56"/>
      <c r="J746" s="56"/>
      <c r="K746" s="56"/>
    </row>
    <row r="747" spans="1:11" ht="16.2" thickBot="1" x14ac:dyDescent="0.35">
      <c r="A747" s="64" t="str">
        <f>A739</f>
        <v>GA</v>
      </c>
      <c r="B747" s="77"/>
      <c r="C747" s="66">
        <f>SUMIF(Ministres!F$3735:F$4091,"8",Ministres!AX$3735:AX$4091)</f>
        <v>0</v>
      </c>
      <c r="D747" s="66">
        <f>SUMIF(Ministres!F$3735:F$4091,"8",Ministres!AY$3735:AY$4091)</f>
        <v>0</v>
      </c>
      <c r="E747" s="67">
        <f>D747-C747</f>
        <v>0</v>
      </c>
      <c r="F747" s="68" t="e">
        <f>E747/C747</f>
        <v>#DIV/0!</v>
      </c>
      <c r="G747" s="69"/>
      <c r="H747" s="66">
        <f>SUMIF(Ministres!F$3735:F$4091,"8",Ministres!BB$3735:BB$4091)</f>
        <v>0</v>
      </c>
      <c r="I747" s="66">
        <f>SUMIF(Ministres!F$3735:F$4091,"8",Ministres!BC$3735:BC$4091)</f>
        <v>0</v>
      </c>
      <c r="J747" s="67">
        <f>I747-H747</f>
        <v>0</v>
      </c>
      <c r="K747" s="68" t="e">
        <f>J747/H747</f>
        <v>#DIV/0!</v>
      </c>
    </row>
    <row r="748" spans="1:11" x14ac:dyDescent="0.3">
      <c r="A748" s="56"/>
      <c r="B748" s="56"/>
      <c r="C748" s="56"/>
      <c r="D748" s="56"/>
      <c r="E748" s="56"/>
      <c r="F748" s="56"/>
      <c r="G748" s="72"/>
      <c r="H748" s="56"/>
      <c r="I748" s="56"/>
      <c r="J748" s="56"/>
      <c r="K748" s="56"/>
    </row>
    <row r="749" spans="1:11" ht="15" thickBot="1" x14ac:dyDescent="0.35">
      <c r="A749" s="70"/>
      <c r="B749" s="70"/>
      <c r="C749" s="70"/>
      <c r="D749" s="70"/>
      <c r="E749" s="70"/>
      <c r="F749" s="70"/>
      <c r="G749" s="51"/>
      <c r="H749" s="70"/>
      <c r="I749" s="70"/>
      <c r="J749" s="70"/>
      <c r="K749" s="70"/>
    </row>
    <row r="750" spans="1:11" ht="16.2" thickBot="1" x14ac:dyDescent="0.35">
      <c r="A750" s="45" t="s">
        <v>231</v>
      </c>
      <c r="B750" s="77"/>
      <c r="C750" s="47" t="s">
        <v>232</v>
      </c>
      <c r="D750" s="48"/>
      <c r="E750" s="48"/>
      <c r="F750" s="48"/>
      <c r="G750" s="48"/>
      <c r="H750" s="48"/>
      <c r="I750" s="48"/>
      <c r="J750" s="48"/>
      <c r="K750" s="49"/>
    </row>
    <row r="751" spans="1:11" ht="15" thickBot="1" x14ac:dyDescent="0.35">
      <c r="A751" s="56"/>
      <c r="B751" s="56"/>
      <c r="C751" s="56"/>
      <c r="D751" s="56"/>
      <c r="E751" s="56"/>
      <c r="F751" s="56"/>
      <c r="G751" s="56"/>
      <c r="H751" s="56"/>
      <c r="I751" s="56"/>
      <c r="J751" s="56"/>
      <c r="K751" s="56"/>
    </row>
    <row r="752" spans="1:11" ht="16.2" thickBot="1" x14ac:dyDescent="0.35">
      <c r="A752" s="56"/>
      <c r="B752" s="56"/>
      <c r="C752" s="53" t="s">
        <v>37</v>
      </c>
      <c r="D752" s="54"/>
      <c r="E752" s="54"/>
      <c r="F752" s="55"/>
      <c r="G752" s="56"/>
      <c r="H752" s="57" t="s">
        <v>38</v>
      </c>
      <c r="I752" s="58"/>
      <c r="J752" s="58"/>
      <c r="K752" s="59"/>
    </row>
    <row r="753" spans="1:11" ht="15" thickBot="1" x14ac:dyDescent="0.35">
      <c r="A753" s="60" t="s">
        <v>217</v>
      </c>
      <c r="B753" s="61"/>
      <c r="C753" s="62" t="s">
        <v>5247</v>
      </c>
      <c r="D753" s="60" t="s">
        <v>5245</v>
      </c>
      <c r="E753" s="60" t="s">
        <v>218</v>
      </c>
      <c r="F753" s="60" t="s">
        <v>219</v>
      </c>
      <c r="G753" s="61"/>
      <c r="H753" s="62" t="s">
        <v>5246</v>
      </c>
      <c r="I753" s="62" t="s">
        <v>5244</v>
      </c>
      <c r="J753" s="60" t="s">
        <v>218</v>
      </c>
      <c r="K753" s="60" t="s">
        <v>219</v>
      </c>
    </row>
    <row r="754" spans="1:11" ht="15" thickBot="1" x14ac:dyDescent="0.35">
      <c r="A754" s="56"/>
      <c r="B754" s="56"/>
      <c r="C754" s="56"/>
      <c r="D754" s="56"/>
      <c r="E754" s="56"/>
      <c r="F754" s="56"/>
      <c r="G754" s="56"/>
      <c r="H754" s="56"/>
      <c r="I754" s="56"/>
      <c r="J754" s="56"/>
      <c r="K754" s="56"/>
    </row>
    <row r="755" spans="1:11" ht="16.2" thickBot="1" x14ac:dyDescent="0.35">
      <c r="A755" s="64" t="str">
        <f>A747</f>
        <v>GA</v>
      </c>
      <c r="B755" s="77"/>
      <c r="C755" s="66">
        <f>SUMIF(Ministres!F$3735:F$4091,"9",Ministres!AX$3735:AX$4091)</f>
        <v>5</v>
      </c>
      <c r="D755" s="66">
        <f>SUMIF(Ministres!F$3735:F$4091,"9",Ministres!AY$3735:AY$4091)</f>
        <v>0</v>
      </c>
      <c r="E755" s="67">
        <f>D755-C755</f>
        <v>-5</v>
      </c>
      <c r="F755" s="68">
        <f>E755/C755</f>
        <v>-1</v>
      </c>
      <c r="G755" s="69"/>
      <c r="H755" s="66">
        <f>SUMIF(Ministres!F$3735:F$4091,"9",Ministres!BB$3735:BB$4091)</f>
        <v>5</v>
      </c>
      <c r="I755" s="66">
        <f>SUMIF(Ministres!F$3735:F$4091,"9",Ministres!BC$3735:BC$4091)</f>
        <v>0</v>
      </c>
      <c r="J755" s="67">
        <f>I755-H755</f>
        <v>-5</v>
      </c>
      <c r="K755" s="68">
        <f>J755/H755</f>
        <v>-1</v>
      </c>
    </row>
    <row r="756" spans="1:11" x14ac:dyDescent="0.3">
      <c r="A756" s="56"/>
      <c r="B756" s="56"/>
      <c r="C756" s="56"/>
      <c r="D756" s="56"/>
      <c r="E756" s="56"/>
      <c r="F756" s="56"/>
      <c r="G756" s="72"/>
      <c r="H756" s="56"/>
      <c r="I756" s="56"/>
      <c r="J756" s="56"/>
      <c r="K756" s="56"/>
    </row>
    <row r="757" spans="1:11" ht="15" thickBot="1" x14ac:dyDescent="0.35">
      <c r="A757" s="70"/>
      <c r="B757" s="70"/>
      <c r="C757" s="70"/>
      <c r="D757" s="70"/>
      <c r="E757" s="70"/>
      <c r="F757" s="70"/>
      <c r="G757" s="51"/>
      <c r="H757" s="70"/>
      <c r="I757" s="70"/>
      <c r="J757" s="70"/>
      <c r="K757" s="70"/>
    </row>
    <row r="758" spans="1:11" ht="16.2" thickBot="1" x14ac:dyDescent="0.35">
      <c r="A758" s="45" t="s">
        <v>233</v>
      </c>
      <c r="B758" s="77"/>
      <c r="C758" s="47" t="s">
        <v>492</v>
      </c>
      <c r="D758" s="48"/>
      <c r="E758" s="48"/>
      <c r="F758" s="48"/>
      <c r="G758" s="48"/>
      <c r="H758" s="48"/>
      <c r="I758" s="48"/>
      <c r="J758" s="48"/>
      <c r="K758" s="49"/>
    </row>
    <row r="759" spans="1:11" ht="15" thickBot="1" x14ac:dyDescent="0.35">
      <c r="A759" s="56"/>
      <c r="B759" s="56"/>
      <c r="C759" s="56"/>
      <c r="D759" s="56"/>
      <c r="E759" s="56"/>
      <c r="F759" s="56"/>
      <c r="G759" s="56"/>
      <c r="H759" s="56"/>
      <c r="I759" s="56"/>
      <c r="J759" s="56"/>
      <c r="K759" s="56"/>
    </row>
    <row r="760" spans="1:11" ht="16.2" thickBot="1" x14ac:dyDescent="0.35">
      <c r="A760" s="56"/>
      <c r="B760" s="56"/>
      <c r="C760" s="53" t="s">
        <v>37</v>
      </c>
      <c r="D760" s="54"/>
      <c r="E760" s="54"/>
      <c r="F760" s="55"/>
      <c r="G760" s="56"/>
      <c r="H760" s="57" t="s">
        <v>38</v>
      </c>
      <c r="I760" s="58"/>
      <c r="J760" s="58"/>
      <c r="K760" s="59"/>
    </row>
    <row r="761" spans="1:11" ht="15" thickBot="1" x14ac:dyDescent="0.35">
      <c r="A761" s="60" t="s">
        <v>217</v>
      </c>
      <c r="B761" s="61"/>
      <c r="C761" s="62" t="s">
        <v>5247</v>
      </c>
      <c r="D761" s="60" t="s">
        <v>5245</v>
      </c>
      <c r="E761" s="60" t="s">
        <v>218</v>
      </c>
      <c r="F761" s="60" t="s">
        <v>219</v>
      </c>
      <c r="G761" s="61"/>
      <c r="H761" s="62" t="s">
        <v>5246</v>
      </c>
      <c r="I761" s="62" t="s">
        <v>5244</v>
      </c>
      <c r="J761" s="60" t="s">
        <v>218</v>
      </c>
      <c r="K761" s="60" t="s">
        <v>219</v>
      </c>
    </row>
    <row r="762" spans="1:11" ht="15" thickBot="1" x14ac:dyDescent="0.35">
      <c r="A762" s="56"/>
      <c r="B762" s="56"/>
      <c r="C762" s="56"/>
      <c r="D762" s="56"/>
      <c r="E762" s="56"/>
      <c r="F762" s="56"/>
      <c r="G762" s="56"/>
      <c r="H762" s="56"/>
      <c r="I762" s="56"/>
      <c r="J762" s="56"/>
      <c r="K762" s="56"/>
    </row>
    <row r="763" spans="1:11" ht="16.2" thickBot="1" x14ac:dyDescent="0.35">
      <c r="A763" s="64" t="str">
        <f>A755</f>
        <v>GA</v>
      </c>
      <c r="B763" s="77"/>
      <c r="C763" s="66">
        <f>SUMIF(Ministres!F$3735:F$4091,"10",Ministres!AX$3735:AX$4091)</f>
        <v>0</v>
      </c>
      <c r="D763" s="66">
        <f>SUMIF(Ministres!F$3735:F$4091,"10",Ministres!AY$3735:AY$4091)</f>
        <v>0</v>
      </c>
      <c r="E763" s="67">
        <f>D763-C763</f>
        <v>0</v>
      </c>
      <c r="F763" s="68" t="e">
        <f>E763/C763</f>
        <v>#DIV/0!</v>
      </c>
      <c r="G763" s="69"/>
      <c r="H763" s="66">
        <f>SUMIF(Ministres!F$3735:F$4091,"10",Ministres!BB$3735:BB$4091)</f>
        <v>0</v>
      </c>
      <c r="I763" s="66">
        <f>SUMIF(Ministres!F$3735:F$4091,"10",Ministres!BC$3735:BC$4091)</f>
        <v>0</v>
      </c>
      <c r="J763" s="67">
        <f>I763-H763</f>
        <v>0</v>
      </c>
      <c r="K763" s="68" t="e">
        <f>J763/H763</f>
        <v>#DIV/0!</v>
      </c>
    </row>
    <row r="764" spans="1:11" x14ac:dyDescent="0.3">
      <c r="A764" s="56"/>
      <c r="B764" s="56"/>
      <c r="C764" s="56"/>
      <c r="D764" s="56"/>
      <c r="E764" s="56"/>
      <c r="F764" s="56"/>
      <c r="G764" s="72"/>
      <c r="H764" s="56"/>
      <c r="I764" s="56"/>
      <c r="J764" s="56"/>
      <c r="K764" s="56"/>
    </row>
    <row r="765" spans="1:11" ht="15" thickBot="1" x14ac:dyDescent="0.35">
      <c r="A765" s="70"/>
      <c r="B765" s="70"/>
      <c r="C765" s="70"/>
      <c r="D765" s="70"/>
      <c r="E765" s="70"/>
      <c r="F765" s="70"/>
      <c r="G765" s="51"/>
      <c r="H765" s="70"/>
      <c r="I765" s="70"/>
      <c r="J765" s="70"/>
      <c r="K765" s="70"/>
    </row>
    <row r="766" spans="1:11" ht="16.2" thickBot="1" x14ac:dyDescent="0.35">
      <c r="A766" s="45" t="s">
        <v>234</v>
      </c>
      <c r="B766" s="77"/>
      <c r="C766" s="47" t="s">
        <v>6</v>
      </c>
      <c r="D766" s="48"/>
      <c r="E766" s="48"/>
      <c r="F766" s="48"/>
      <c r="G766" s="48"/>
      <c r="H766" s="48"/>
      <c r="I766" s="48"/>
      <c r="J766" s="48"/>
      <c r="K766" s="49"/>
    </row>
    <row r="767" spans="1:11" ht="15" thickBot="1" x14ac:dyDescent="0.35">
      <c r="A767" s="56"/>
      <c r="B767" s="56"/>
      <c r="C767" s="56"/>
      <c r="D767" s="56"/>
      <c r="E767" s="56"/>
      <c r="F767" s="56"/>
      <c r="G767" s="56"/>
      <c r="H767" s="56"/>
      <c r="I767" s="56"/>
      <c r="J767" s="56"/>
      <c r="K767" s="56"/>
    </row>
    <row r="768" spans="1:11" ht="16.2" thickBot="1" x14ac:dyDescent="0.35">
      <c r="A768" s="56"/>
      <c r="B768" s="56"/>
      <c r="C768" s="53" t="s">
        <v>37</v>
      </c>
      <c r="D768" s="54"/>
      <c r="E768" s="54"/>
      <c r="F768" s="55"/>
      <c r="G768" s="56"/>
      <c r="H768" s="57" t="s">
        <v>38</v>
      </c>
      <c r="I768" s="58"/>
      <c r="J768" s="58"/>
      <c r="K768" s="59"/>
    </row>
    <row r="769" spans="1:11" ht="15" thickBot="1" x14ac:dyDescent="0.35">
      <c r="A769" s="60" t="s">
        <v>217</v>
      </c>
      <c r="B769" s="61"/>
      <c r="C769" s="62" t="s">
        <v>5247</v>
      </c>
      <c r="D769" s="60" t="s">
        <v>5245</v>
      </c>
      <c r="E769" s="60" t="s">
        <v>218</v>
      </c>
      <c r="F769" s="60" t="s">
        <v>219</v>
      </c>
      <c r="G769" s="61"/>
      <c r="H769" s="62" t="s">
        <v>5246</v>
      </c>
      <c r="I769" s="62" t="s">
        <v>5244</v>
      </c>
      <c r="J769" s="60" t="s">
        <v>218</v>
      </c>
      <c r="K769" s="60" t="s">
        <v>219</v>
      </c>
    </row>
    <row r="770" spans="1:11" ht="15" thickBot="1" x14ac:dyDescent="0.35">
      <c r="A770" s="56"/>
      <c r="B770" s="56"/>
      <c r="C770" s="56"/>
      <c r="D770" s="56"/>
      <c r="E770" s="56"/>
      <c r="F770" s="56"/>
      <c r="G770" s="56"/>
      <c r="H770" s="56"/>
      <c r="I770" s="56"/>
      <c r="J770" s="56"/>
      <c r="K770" s="56"/>
    </row>
    <row r="771" spans="1:11" ht="16.2" thickBot="1" x14ac:dyDescent="0.35">
      <c r="A771" s="64" t="str">
        <f>A763</f>
        <v>GA</v>
      </c>
      <c r="B771" s="77"/>
      <c r="C771" s="66">
        <f>SUMIF(Ministres!F$3735:F$4091,"11",Ministres!AX$3735:AX$4091)</f>
        <v>0</v>
      </c>
      <c r="D771" s="66">
        <f>SUMIF(Ministres!F$3735:F$4091,"11",Ministres!AY$3735:AY$4091)</f>
        <v>0</v>
      </c>
      <c r="E771" s="67">
        <f>D771-C771</f>
        <v>0</v>
      </c>
      <c r="F771" s="68" t="e">
        <f>E771/C771</f>
        <v>#DIV/0!</v>
      </c>
      <c r="G771" s="69"/>
      <c r="H771" s="66">
        <f>SUMIF(Ministres!F$3735:F$4091,"11",Ministres!BB$3735:BB$4091)</f>
        <v>0</v>
      </c>
      <c r="I771" s="66">
        <f>SUMIF(Ministres!F$3735:F$4091,"11",Ministres!BC$3735:BC$4091)</f>
        <v>0</v>
      </c>
      <c r="J771" s="67">
        <f>I771-H771</f>
        <v>0</v>
      </c>
      <c r="K771" s="68" t="e">
        <f>J771/H771</f>
        <v>#DIV/0!</v>
      </c>
    </row>
    <row r="772" spans="1:11" x14ac:dyDescent="0.3">
      <c r="A772" s="56"/>
      <c r="B772" s="56"/>
      <c r="C772" s="56"/>
      <c r="D772" s="56"/>
      <c r="E772" s="56"/>
      <c r="F772" s="56"/>
      <c r="G772" s="72"/>
      <c r="H772" s="56"/>
      <c r="I772" s="56"/>
      <c r="J772" s="56"/>
      <c r="K772" s="56"/>
    </row>
    <row r="773" spans="1:11" ht="15" thickBot="1" x14ac:dyDescent="0.35">
      <c r="A773" s="70"/>
      <c r="B773" s="70"/>
      <c r="C773" s="70"/>
      <c r="D773" s="70"/>
      <c r="E773" s="70"/>
      <c r="F773" s="70"/>
      <c r="G773" s="51"/>
      <c r="H773" s="70"/>
      <c r="I773" s="70"/>
      <c r="J773" s="70"/>
      <c r="K773" s="70"/>
    </row>
    <row r="774" spans="1:11" ht="16.2" thickBot="1" x14ac:dyDescent="0.35">
      <c r="A774" s="45" t="s">
        <v>235</v>
      </c>
      <c r="B774" s="77"/>
      <c r="C774" s="47" t="s">
        <v>236</v>
      </c>
      <c r="D774" s="48"/>
      <c r="E774" s="48"/>
      <c r="F774" s="48"/>
      <c r="G774" s="48"/>
      <c r="H774" s="48"/>
      <c r="I774" s="48"/>
      <c r="J774" s="48"/>
      <c r="K774" s="49"/>
    </row>
    <row r="775" spans="1:11" ht="15" thickBot="1" x14ac:dyDescent="0.35">
      <c r="A775" s="56"/>
      <c r="B775" s="56"/>
      <c r="C775" s="56"/>
      <c r="D775" s="56"/>
      <c r="E775" s="56"/>
      <c r="F775" s="56"/>
      <c r="G775" s="56"/>
      <c r="H775" s="56"/>
      <c r="I775" s="56"/>
      <c r="J775" s="56"/>
      <c r="K775" s="56"/>
    </row>
    <row r="776" spans="1:11" ht="16.2" thickBot="1" x14ac:dyDescent="0.35">
      <c r="A776" s="56"/>
      <c r="B776" s="56"/>
      <c r="C776" s="53" t="s">
        <v>37</v>
      </c>
      <c r="D776" s="54"/>
      <c r="E776" s="54"/>
      <c r="F776" s="55"/>
      <c r="G776" s="56"/>
      <c r="H776" s="57" t="s">
        <v>38</v>
      </c>
      <c r="I776" s="58"/>
      <c r="J776" s="58"/>
      <c r="K776" s="59"/>
    </row>
    <row r="777" spans="1:11" ht="15" thickBot="1" x14ac:dyDescent="0.35">
      <c r="A777" s="60" t="s">
        <v>217</v>
      </c>
      <c r="B777" s="61"/>
      <c r="C777" s="62" t="s">
        <v>5247</v>
      </c>
      <c r="D777" s="60" t="s">
        <v>5245</v>
      </c>
      <c r="E777" s="60" t="s">
        <v>218</v>
      </c>
      <c r="F777" s="60" t="s">
        <v>219</v>
      </c>
      <c r="G777" s="61"/>
      <c r="H777" s="62" t="s">
        <v>5246</v>
      </c>
      <c r="I777" s="62" t="s">
        <v>5244</v>
      </c>
      <c r="J777" s="60" t="s">
        <v>218</v>
      </c>
      <c r="K777" s="60" t="s">
        <v>219</v>
      </c>
    </row>
    <row r="778" spans="1:11" ht="15" thickBot="1" x14ac:dyDescent="0.35">
      <c r="A778" s="56"/>
      <c r="B778" s="56"/>
      <c r="C778" s="56"/>
      <c r="D778" s="56"/>
      <c r="E778" s="56"/>
      <c r="F778" s="56"/>
      <c r="G778" s="56"/>
      <c r="H778" s="56"/>
      <c r="I778" s="56"/>
      <c r="J778" s="56"/>
      <c r="K778" s="56"/>
    </row>
    <row r="779" spans="1:11" ht="16.2" thickBot="1" x14ac:dyDescent="0.35">
      <c r="A779" s="64" t="str">
        <f>A771</f>
        <v>GA</v>
      </c>
      <c r="B779" s="77"/>
      <c r="C779" s="66">
        <f>SUMIF(Ministres!F$3735:F$4091,"12",Ministres!AX$3735:AX$4091)</f>
        <v>196387</v>
      </c>
      <c r="D779" s="66">
        <f>SUMIF(Ministres!F$3735:F$4091,"12",Ministres!AY$3735:AY$4091)</f>
        <v>0</v>
      </c>
      <c r="E779" s="67">
        <f>D779-C779</f>
        <v>-196387</v>
      </c>
      <c r="F779" s="68">
        <f>E779/C779</f>
        <v>-1</v>
      </c>
      <c r="G779" s="69"/>
      <c r="H779" s="66">
        <f>SUMIF(Ministres!F$3735:F$4091,"12",Ministres!BB$3735:BB$4091)</f>
        <v>214627</v>
      </c>
      <c r="I779" s="66">
        <f>SUMIF(Ministres!F$3735:F$4091,"12",Ministres!BC$3735:BC$4091)</f>
        <v>0</v>
      </c>
      <c r="J779" s="67">
        <f>I779-H779</f>
        <v>-214627</v>
      </c>
      <c r="K779" s="68">
        <f>J779/H779</f>
        <v>-1</v>
      </c>
    </row>
    <row r="780" spans="1:11" x14ac:dyDescent="0.3">
      <c r="A780" s="56"/>
      <c r="B780" s="56"/>
      <c r="C780" s="56"/>
      <c r="D780" s="56"/>
      <c r="E780" s="56"/>
      <c r="F780" s="56"/>
      <c r="G780" s="72"/>
      <c r="H780" s="56"/>
      <c r="I780" s="56"/>
      <c r="J780" s="56"/>
      <c r="K780" s="56"/>
    </row>
    <row r="781" spans="1:11" ht="15" thickBot="1" x14ac:dyDescent="0.35">
      <c r="A781" s="70"/>
      <c r="B781" s="70"/>
      <c r="C781" s="70"/>
      <c r="D781" s="70"/>
      <c r="E781" s="70"/>
      <c r="F781" s="70"/>
      <c r="G781" s="51"/>
      <c r="H781" s="70"/>
      <c r="I781" s="70"/>
      <c r="J781" s="70"/>
      <c r="K781" s="70"/>
    </row>
    <row r="782" spans="1:11" ht="16.2" thickBot="1" x14ac:dyDescent="0.35">
      <c r="A782" s="45" t="s">
        <v>237</v>
      </c>
      <c r="B782" s="77"/>
      <c r="C782" s="47" t="s">
        <v>238</v>
      </c>
      <c r="D782" s="48"/>
      <c r="E782" s="48"/>
      <c r="F782" s="48"/>
      <c r="G782" s="48"/>
      <c r="H782" s="48"/>
      <c r="I782" s="48"/>
      <c r="J782" s="48"/>
      <c r="K782" s="49"/>
    </row>
    <row r="783" spans="1:11" ht="15" thickBot="1" x14ac:dyDescent="0.35">
      <c r="A783" s="56"/>
      <c r="B783" s="56"/>
      <c r="C783" s="56"/>
      <c r="D783" s="56"/>
      <c r="E783" s="56"/>
      <c r="F783" s="56"/>
      <c r="G783" s="56"/>
      <c r="H783" s="56"/>
      <c r="I783" s="56"/>
      <c r="J783" s="56"/>
      <c r="K783" s="56"/>
    </row>
    <row r="784" spans="1:11" ht="16.2" thickBot="1" x14ac:dyDescent="0.35">
      <c r="A784" s="56"/>
      <c r="B784" s="56"/>
      <c r="C784" s="53" t="s">
        <v>37</v>
      </c>
      <c r="D784" s="54"/>
      <c r="E784" s="54"/>
      <c r="F784" s="55"/>
      <c r="G784" s="56"/>
      <c r="H784" s="57" t="s">
        <v>38</v>
      </c>
      <c r="I784" s="58"/>
      <c r="J784" s="58"/>
      <c r="K784" s="59"/>
    </row>
    <row r="785" spans="1:11" ht="15" thickBot="1" x14ac:dyDescent="0.35">
      <c r="A785" s="60" t="s">
        <v>217</v>
      </c>
      <c r="B785" s="61"/>
      <c r="C785" s="62" t="s">
        <v>5247</v>
      </c>
      <c r="D785" s="60" t="s">
        <v>5245</v>
      </c>
      <c r="E785" s="60" t="s">
        <v>218</v>
      </c>
      <c r="F785" s="60" t="s">
        <v>219</v>
      </c>
      <c r="G785" s="61"/>
      <c r="H785" s="62" t="s">
        <v>5246</v>
      </c>
      <c r="I785" s="62" t="s">
        <v>5244</v>
      </c>
      <c r="J785" s="60" t="s">
        <v>218</v>
      </c>
      <c r="K785" s="60" t="s">
        <v>219</v>
      </c>
    </row>
    <row r="786" spans="1:11" ht="15" thickBot="1" x14ac:dyDescent="0.35">
      <c r="A786" s="56"/>
      <c r="B786" s="56"/>
      <c r="C786" s="56"/>
      <c r="D786" s="56"/>
      <c r="E786" s="56"/>
      <c r="F786" s="56"/>
      <c r="G786" s="56"/>
      <c r="H786" s="56"/>
      <c r="I786" s="56"/>
      <c r="J786" s="56"/>
      <c r="K786" s="56"/>
    </row>
    <row r="787" spans="1:11" ht="16.2" thickBot="1" x14ac:dyDescent="0.35">
      <c r="A787" s="64" t="str">
        <f>A779</f>
        <v>GA</v>
      </c>
      <c r="B787" s="77"/>
      <c r="C787" s="66">
        <f>SUMIF(Ministres!F$3735:F$4091,"13",Ministres!AX$3735:AX$4091)</f>
        <v>0</v>
      </c>
      <c r="D787" s="66">
        <f>SUMIF(Ministres!F$3735:F$4091,"13",Ministres!AY$3735:AY$4091)</f>
        <v>0</v>
      </c>
      <c r="E787" s="67">
        <f>D787-C787</f>
        <v>0</v>
      </c>
      <c r="F787" s="68" t="e">
        <f>E787/C787</f>
        <v>#DIV/0!</v>
      </c>
      <c r="G787" s="69"/>
      <c r="H787" s="66">
        <f>SUMIF(Ministres!F$3735:F$4091,"13",Ministres!BB$3735:BB$4091)</f>
        <v>0</v>
      </c>
      <c r="I787" s="66">
        <f>SUMIF(Ministres!F$3735:F$4091,"13",Ministres!BC$3735:BC$4091)</f>
        <v>0</v>
      </c>
      <c r="J787" s="67">
        <f>I787-H787</f>
        <v>0</v>
      </c>
      <c r="K787" s="68" t="e">
        <f>J787/H787</f>
        <v>#DIV/0!</v>
      </c>
    </row>
    <row r="788" spans="1:11" ht="15.6" x14ac:dyDescent="0.3">
      <c r="A788" s="80"/>
      <c r="B788" s="77"/>
      <c r="C788" s="81"/>
      <c r="D788" s="81"/>
      <c r="E788" s="82"/>
      <c r="F788" s="83"/>
      <c r="G788" s="84"/>
      <c r="H788" s="81"/>
      <c r="I788" s="81"/>
      <c r="J788" s="82"/>
      <c r="K788" s="83"/>
    </row>
    <row r="789" spans="1:11" ht="15" thickBot="1" x14ac:dyDescent="0.35">
      <c r="A789" s="70"/>
      <c r="B789" s="70"/>
      <c r="C789" s="70"/>
      <c r="D789" s="70"/>
      <c r="E789" s="70"/>
      <c r="F789" s="70"/>
      <c r="G789" s="51"/>
      <c r="H789" s="70"/>
      <c r="I789" s="70"/>
      <c r="J789" s="70"/>
      <c r="K789" s="70"/>
    </row>
    <row r="790" spans="1:11" ht="16.2" thickBot="1" x14ac:dyDescent="0.35">
      <c r="A790" s="45" t="s">
        <v>239</v>
      </c>
      <c r="B790" s="77"/>
      <c r="C790" s="47" t="s">
        <v>240</v>
      </c>
      <c r="D790" s="48"/>
      <c r="E790" s="48"/>
      <c r="F790" s="48"/>
      <c r="G790" s="48"/>
      <c r="H790" s="48"/>
      <c r="I790" s="48"/>
      <c r="J790" s="48"/>
      <c r="K790" s="49"/>
    </row>
    <row r="791" spans="1:11" ht="15" thickBot="1" x14ac:dyDescent="0.35">
      <c r="A791" s="56"/>
      <c r="B791" s="56"/>
      <c r="C791" s="56"/>
      <c r="D791" s="56"/>
      <c r="E791" s="56"/>
      <c r="F791" s="56"/>
      <c r="G791" s="56"/>
      <c r="H791" s="56"/>
      <c r="I791" s="56"/>
      <c r="J791" s="56"/>
      <c r="K791" s="56"/>
    </row>
    <row r="792" spans="1:11" ht="16.2" thickBot="1" x14ac:dyDescent="0.35">
      <c r="A792" s="56"/>
      <c r="B792" s="56"/>
      <c r="C792" s="53" t="s">
        <v>37</v>
      </c>
      <c r="D792" s="54"/>
      <c r="E792" s="54"/>
      <c r="F792" s="55"/>
      <c r="G792" s="56"/>
      <c r="H792" s="57" t="s">
        <v>38</v>
      </c>
      <c r="I792" s="58"/>
      <c r="J792" s="58"/>
      <c r="K792" s="59"/>
    </row>
    <row r="793" spans="1:11" ht="15" thickBot="1" x14ac:dyDescent="0.35">
      <c r="A793" s="60" t="s">
        <v>217</v>
      </c>
      <c r="B793" s="61"/>
      <c r="C793" s="62" t="s">
        <v>5247</v>
      </c>
      <c r="D793" s="60" t="s">
        <v>5245</v>
      </c>
      <c r="E793" s="60" t="s">
        <v>218</v>
      </c>
      <c r="F793" s="60" t="s">
        <v>219</v>
      </c>
      <c r="G793" s="61"/>
      <c r="H793" s="62" t="s">
        <v>5246</v>
      </c>
      <c r="I793" s="62" t="s">
        <v>5244</v>
      </c>
      <c r="J793" s="60" t="s">
        <v>218</v>
      </c>
      <c r="K793" s="60" t="s">
        <v>219</v>
      </c>
    </row>
    <row r="794" spans="1:11" ht="15" thickBot="1" x14ac:dyDescent="0.35">
      <c r="A794" s="56"/>
      <c r="B794" s="56"/>
      <c r="C794" s="56"/>
      <c r="D794" s="56"/>
      <c r="E794" s="56"/>
      <c r="F794" s="56"/>
      <c r="G794" s="56"/>
      <c r="H794" s="56"/>
      <c r="I794" s="56"/>
      <c r="J794" s="56"/>
      <c r="K794" s="56"/>
    </row>
    <row r="795" spans="1:11" ht="16.2" thickBot="1" x14ac:dyDescent="0.35">
      <c r="A795" s="64" t="s">
        <v>6113</v>
      </c>
      <c r="B795" s="77"/>
      <c r="C795" s="66">
        <f>SUMIF(Ministres!F$3735:F$4091,"14",Ministres!AX$3735:AX$4091)</f>
        <v>0</v>
      </c>
      <c r="D795" s="66">
        <f>SUMIF(Ministres!F$3735:F$4091,"14",Ministres!AY$3735:AY$4091)</f>
        <v>0</v>
      </c>
      <c r="E795" s="67">
        <f>D795-C795</f>
        <v>0</v>
      </c>
      <c r="F795" s="68" t="e">
        <f>E795/C795</f>
        <v>#DIV/0!</v>
      </c>
      <c r="G795" s="69"/>
      <c r="H795" s="66">
        <f>SUMIF(Ministres!F$3735:F$4091,"14",Ministres!BB$3735:BB$4091)</f>
        <v>0</v>
      </c>
      <c r="I795" s="66">
        <f>SUMIF(Ministres!F$3735:F$4091,"14",Ministres!BC$3735:BC$4091)</f>
        <v>0</v>
      </c>
      <c r="J795" s="67">
        <f>I795-H795</f>
        <v>0</v>
      </c>
      <c r="K795" s="68" t="e">
        <f>J795/H795</f>
        <v>#DIV/0!</v>
      </c>
    </row>
    <row r="796" spans="1:11" ht="15.6" x14ac:dyDescent="0.3">
      <c r="A796" s="80"/>
      <c r="B796" s="77"/>
      <c r="C796" s="81"/>
      <c r="D796" s="81"/>
      <c r="E796" s="82"/>
      <c r="F796" s="83"/>
      <c r="G796" s="84"/>
      <c r="H796" s="81"/>
      <c r="I796" s="81"/>
      <c r="J796" s="82"/>
      <c r="K796" s="83"/>
    </row>
    <row r="797" spans="1:11" ht="15" thickBot="1" x14ac:dyDescent="0.35">
      <c r="A797" s="70"/>
      <c r="B797" s="70"/>
      <c r="C797" s="70"/>
      <c r="D797" s="70"/>
      <c r="E797" s="70"/>
      <c r="F797" s="70"/>
      <c r="G797" s="51"/>
      <c r="H797" s="70"/>
      <c r="I797" s="70"/>
      <c r="J797" s="70"/>
      <c r="K797" s="70"/>
    </row>
    <row r="798" spans="1:11" ht="16.2" thickBot="1" x14ac:dyDescent="0.35">
      <c r="A798" s="45" t="s">
        <v>241</v>
      </c>
      <c r="B798" s="77"/>
      <c r="C798" s="47" t="s">
        <v>242</v>
      </c>
      <c r="D798" s="48"/>
      <c r="E798" s="48"/>
      <c r="F798" s="48"/>
      <c r="G798" s="48"/>
      <c r="H798" s="48"/>
      <c r="I798" s="48"/>
      <c r="J798" s="48"/>
      <c r="K798" s="49"/>
    </row>
    <row r="799" spans="1:11" ht="15" thickBot="1" x14ac:dyDescent="0.35">
      <c r="A799" s="56"/>
      <c r="B799" s="56"/>
      <c r="C799" s="56"/>
      <c r="D799" s="56"/>
      <c r="E799" s="56"/>
      <c r="F799" s="56"/>
      <c r="G799" s="56"/>
      <c r="H799" s="56"/>
      <c r="I799" s="56"/>
      <c r="J799" s="56"/>
      <c r="K799" s="56"/>
    </row>
    <row r="800" spans="1:11" ht="16.2" thickBot="1" x14ac:dyDescent="0.35">
      <c r="A800" s="56"/>
      <c r="B800" s="56"/>
      <c r="C800" s="53" t="s">
        <v>37</v>
      </c>
      <c r="D800" s="54"/>
      <c r="E800" s="54"/>
      <c r="F800" s="55"/>
      <c r="G800" s="56"/>
      <c r="H800" s="57" t="s">
        <v>38</v>
      </c>
      <c r="I800" s="58"/>
      <c r="J800" s="58"/>
      <c r="K800" s="59"/>
    </row>
    <row r="801" spans="1:11" ht="15" thickBot="1" x14ac:dyDescent="0.35">
      <c r="A801" s="60" t="s">
        <v>217</v>
      </c>
      <c r="B801" s="61"/>
      <c r="C801" s="62" t="s">
        <v>5247</v>
      </c>
      <c r="D801" s="60" t="s">
        <v>5245</v>
      </c>
      <c r="E801" s="60" t="s">
        <v>218</v>
      </c>
      <c r="F801" s="60" t="s">
        <v>219</v>
      </c>
      <c r="G801" s="61"/>
      <c r="H801" s="62" t="s">
        <v>5246</v>
      </c>
      <c r="I801" s="62" t="s">
        <v>5244</v>
      </c>
      <c r="J801" s="60" t="s">
        <v>218</v>
      </c>
      <c r="K801" s="60" t="s">
        <v>219</v>
      </c>
    </row>
    <row r="802" spans="1:11" ht="15" thickBot="1" x14ac:dyDescent="0.35">
      <c r="A802" s="56"/>
      <c r="B802" s="56"/>
      <c r="C802" s="56"/>
      <c r="D802" s="56"/>
      <c r="E802" s="56"/>
      <c r="F802" s="56"/>
      <c r="G802" s="56"/>
      <c r="H802" s="56"/>
      <c r="I802" s="56"/>
      <c r="J802" s="56"/>
      <c r="K802" s="56"/>
    </row>
    <row r="803" spans="1:11" ht="16.2" thickBot="1" x14ac:dyDescent="0.35">
      <c r="A803" s="64" t="s">
        <v>6113</v>
      </c>
      <c r="B803" s="77"/>
      <c r="C803" s="66">
        <f>SUMIF(Ministres!F$3735:F$4091,"15",Ministres!AX$3735:AX$4091)</f>
        <v>0</v>
      </c>
      <c r="D803" s="66">
        <f>SUMIF(Ministres!F$3735:F$4091,"15",Ministres!AY$3735:AY$4091)</f>
        <v>0</v>
      </c>
      <c r="E803" s="67">
        <f>D803-C803</f>
        <v>0</v>
      </c>
      <c r="F803" s="68" t="e">
        <f>E803/C803</f>
        <v>#DIV/0!</v>
      </c>
      <c r="G803" s="69"/>
      <c r="H803" s="66">
        <f>SUMIF(Ministres!F$3735:F$4091,"15",Ministres!BB$3735:BB$4091)</f>
        <v>0</v>
      </c>
      <c r="I803" s="66">
        <f>SUMIF(Ministres!F$3735:F$4091,"15",Ministres!BC$3735:BC$4091)</f>
        <v>0</v>
      </c>
      <c r="J803" s="67">
        <f>I803-H803</f>
        <v>0</v>
      </c>
      <c r="K803" s="68" t="e">
        <f>J803/H803</f>
        <v>#DIV/0!</v>
      </c>
    </row>
    <row r="804" spans="1:11" x14ac:dyDescent="0.3">
      <c r="A804" s="56"/>
      <c r="B804" s="56"/>
      <c r="C804" s="56"/>
      <c r="D804" s="56"/>
      <c r="E804" s="56"/>
      <c r="F804" s="56"/>
      <c r="G804" s="51"/>
      <c r="H804" s="56"/>
      <c r="I804" s="56"/>
      <c r="J804" s="56"/>
      <c r="K804" s="56"/>
    </row>
    <row r="805" spans="1:11" ht="15" thickBot="1" x14ac:dyDescent="0.35">
      <c r="A805" s="70"/>
      <c r="B805" s="70"/>
      <c r="C805" s="70"/>
      <c r="D805" s="70"/>
      <c r="E805" s="70"/>
      <c r="F805" s="70"/>
      <c r="G805" s="51"/>
      <c r="H805" s="70"/>
      <c r="I805" s="70"/>
      <c r="J805" s="70"/>
      <c r="K805" s="70"/>
    </row>
    <row r="806" spans="1:11" ht="16.2" thickBot="1" x14ac:dyDescent="0.35">
      <c r="A806" s="45" t="s">
        <v>280</v>
      </c>
      <c r="B806" s="77"/>
      <c r="C806" s="47" t="s">
        <v>307</v>
      </c>
      <c r="D806" s="48"/>
      <c r="E806" s="48"/>
      <c r="F806" s="48"/>
      <c r="G806" s="48"/>
      <c r="H806" s="48"/>
      <c r="I806" s="48"/>
      <c r="J806" s="48"/>
      <c r="K806" s="49"/>
    </row>
    <row r="807" spans="1:11" ht="15" thickBot="1" x14ac:dyDescent="0.35">
      <c r="A807" s="56"/>
      <c r="B807" s="56"/>
      <c r="C807" s="56"/>
      <c r="D807" s="56"/>
      <c r="E807" s="56"/>
      <c r="F807" s="56"/>
      <c r="G807" s="56"/>
      <c r="H807" s="56"/>
      <c r="I807" s="56"/>
      <c r="J807" s="56"/>
      <c r="K807" s="56"/>
    </row>
    <row r="808" spans="1:11" ht="16.2" thickBot="1" x14ac:dyDescent="0.35">
      <c r="A808" s="56"/>
      <c r="B808" s="56"/>
      <c r="C808" s="53" t="s">
        <v>37</v>
      </c>
      <c r="D808" s="54"/>
      <c r="E808" s="54"/>
      <c r="F808" s="55"/>
      <c r="G808" s="56"/>
      <c r="H808" s="57" t="s">
        <v>38</v>
      </c>
      <c r="I808" s="58"/>
      <c r="J808" s="58"/>
      <c r="K808" s="59"/>
    </row>
    <row r="809" spans="1:11" ht="15" thickBot="1" x14ac:dyDescent="0.35">
      <c r="A809" s="60" t="s">
        <v>217</v>
      </c>
      <c r="B809" s="61"/>
      <c r="C809" s="62" t="s">
        <v>5247</v>
      </c>
      <c r="D809" s="60" t="s">
        <v>5245</v>
      </c>
      <c r="E809" s="60" t="s">
        <v>218</v>
      </c>
      <c r="F809" s="60" t="s">
        <v>219</v>
      </c>
      <c r="G809" s="61"/>
      <c r="H809" s="62" t="s">
        <v>5246</v>
      </c>
      <c r="I809" s="62" t="s">
        <v>5244</v>
      </c>
      <c r="J809" s="60" t="s">
        <v>218</v>
      </c>
      <c r="K809" s="60" t="s">
        <v>219</v>
      </c>
    </row>
    <row r="810" spans="1:11" ht="15" thickBot="1" x14ac:dyDescent="0.35">
      <c r="A810" s="56"/>
      <c r="B810" s="56"/>
      <c r="C810" s="56"/>
      <c r="D810" s="56" t="s">
        <v>35</v>
      </c>
      <c r="E810" s="56"/>
      <c r="F810" s="56"/>
      <c r="G810" s="56"/>
      <c r="H810" s="56"/>
      <c r="I810" s="56"/>
      <c r="J810" s="56"/>
      <c r="K810" s="56"/>
    </row>
    <row r="811" spans="1:11" ht="16.2" thickBot="1" x14ac:dyDescent="0.35">
      <c r="A811" s="64" t="s">
        <v>6113</v>
      </c>
      <c r="B811" s="77"/>
      <c r="C811" s="66">
        <f>SUMIF(Ministres!F$3735:F$4091,"16",Ministres!AX$3735:AX$4091)</f>
        <v>0</v>
      </c>
      <c r="D811" s="66">
        <f>SUMIF(Ministres!F$3735:F$4091,"16",Ministres!AY$3735:AY$4091)</f>
        <v>0</v>
      </c>
      <c r="E811" s="67">
        <f>D811-C811</f>
        <v>0</v>
      </c>
      <c r="F811" s="68" t="e">
        <f>E811/C811</f>
        <v>#DIV/0!</v>
      </c>
      <c r="G811" s="69"/>
      <c r="H811" s="66">
        <f>SUMIF(Ministres!F$3735:F$4091,"16",Ministres!BB$3735:BB$4091)</f>
        <v>0</v>
      </c>
      <c r="I811" s="66">
        <f>SUMIF(Ministres!F$3735:F$4091,"16",Ministres!BC$3735:BC$4091)</f>
        <v>0</v>
      </c>
      <c r="J811" s="67">
        <f>I811-H811</f>
        <v>0</v>
      </c>
      <c r="K811" s="68" t="e">
        <f>J811/H811</f>
        <v>#DIV/0!</v>
      </c>
    </row>
    <row r="812" spans="1:11" x14ac:dyDescent="0.3">
      <c r="A812" s="56"/>
      <c r="B812" s="56"/>
      <c r="C812" s="56"/>
      <c r="D812" s="56"/>
      <c r="E812" s="56"/>
      <c r="F812" s="56"/>
      <c r="G812" s="51"/>
      <c r="H812" s="56"/>
      <c r="I812" s="56"/>
      <c r="J812" s="56"/>
      <c r="K812" s="56"/>
    </row>
    <row r="813" spans="1:11" ht="15" thickBot="1" x14ac:dyDescent="0.35">
      <c r="A813" s="129"/>
      <c r="B813" s="129"/>
      <c r="C813" s="129"/>
      <c r="D813" s="129"/>
      <c r="E813" s="129"/>
      <c r="F813" s="129"/>
      <c r="G813" s="129"/>
      <c r="H813" s="129"/>
      <c r="I813" s="129"/>
      <c r="J813" s="129"/>
      <c r="K813" s="129"/>
    </row>
    <row r="814" spans="1:11" ht="16.2" thickBot="1" x14ac:dyDescent="0.35">
      <c r="A814" s="45" t="s">
        <v>309</v>
      </c>
      <c r="B814" s="77"/>
      <c r="C814" s="47" t="s">
        <v>308</v>
      </c>
      <c r="D814" s="48"/>
      <c r="E814" s="48"/>
      <c r="F814" s="48"/>
      <c r="G814" s="48"/>
      <c r="H814" s="48"/>
      <c r="I814" s="48"/>
      <c r="J814" s="48"/>
      <c r="K814" s="49"/>
    </row>
    <row r="815" spans="1:11" ht="15" thickBot="1" x14ac:dyDescent="0.35">
      <c r="A815" s="56"/>
      <c r="B815" s="56"/>
      <c r="C815" s="56"/>
      <c r="D815" s="56"/>
      <c r="E815" s="56"/>
      <c r="F815" s="56"/>
      <c r="G815" s="56"/>
      <c r="H815" s="56"/>
      <c r="I815" s="56"/>
      <c r="J815" s="56"/>
      <c r="K815" s="56"/>
    </row>
    <row r="816" spans="1:11" ht="16.2" thickBot="1" x14ac:dyDescent="0.35">
      <c r="A816" s="56"/>
      <c r="B816" s="56"/>
      <c r="C816" s="53" t="s">
        <v>37</v>
      </c>
      <c r="D816" s="54"/>
      <c r="E816" s="54"/>
      <c r="F816" s="55"/>
      <c r="G816" s="56"/>
      <c r="H816" s="57" t="s">
        <v>38</v>
      </c>
      <c r="I816" s="58"/>
      <c r="J816" s="58"/>
      <c r="K816" s="59"/>
    </row>
    <row r="817" spans="1:11" ht="15" thickBot="1" x14ac:dyDescent="0.35">
      <c r="A817" s="60" t="s">
        <v>217</v>
      </c>
      <c r="B817" s="61"/>
      <c r="C817" s="62" t="s">
        <v>5247</v>
      </c>
      <c r="D817" s="60" t="s">
        <v>5245</v>
      </c>
      <c r="E817" s="60" t="s">
        <v>218</v>
      </c>
      <c r="F817" s="60" t="s">
        <v>219</v>
      </c>
      <c r="G817" s="61"/>
      <c r="H817" s="62" t="s">
        <v>5246</v>
      </c>
      <c r="I817" s="62" t="s">
        <v>5244</v>
      </c>
      <c r="J817" s="60" t="s">
        <v>218</v>
      </c>
      <c r="K817" s="60" t="s">
        <v>219</v>
      </c>
    </row>
    <row r="818" spans="1:11" ht="15" thickBot="1" x14ac:dyDescent="0.35">
      <c r="A818" s="56"/>
      <c r="B818" s="56"/>
      <c r="C818" s="56"/>
      <c r="D818" s="56" t="s">
        <v>35</v>
      </c>
      <c r="E818" s="56"/>
      <c r="F818" s="56"/>
      <c r="G818" s="56"/>
      <c r="H818" s="56"/>
      <c r="I818" s="56"/>
      <c r="J818" s="56"/>
      <c r="K818" s="56"/>
    </row>
    <row r="819" spans="1:11" ht="16.2" thickBot="1" x14ac:dyDescent="0.35">
      <c r="A819" s="64" t="s">
        <v>6113</v>
      </c>
      <c r="B819" s="77"/>
      <c r="C819" s="66">
        <f>SUMIF(Ministres!F$3735:F$4091,"17",Ministres!AX$3735:AX$4091)</f>
        <v>150</v>
      </c>
      <c r="D819" s="66">
        <f>SUMIF(Ministres!F$3735:F$4091,"17",Ministres!AY$3735:AY$4091)</f>
        <v>0</v>
      </c>
      <c r="E819" s="67">
        <f>D819-C819</f>
        <v>-150</v>
      </c>
      <c r="F819" s="68">
        <f>E819/C819</f>
        <v>-1</v>
      </c>
      <c r="G819" s="69"/>
      <c r="H819" s="66">
        <f>SUMIF(Ministres!F$3735:F$4091,"17",Ministres!BB$3735:BB$4091)</f>
        <v>150</v>
      </c>
      <c r="I819" s="66">
        <f>SUMIF(Ministres!F$3735:F$4091,"17",Ministres!BC$3735:BC$4091)</f>
        <v>0</v>
      </c>
      <c r="J819" s="67">
        <f>I819-H819</f>
        <v>-150</v>
      </c>
      <c r="K819" s="68">
        <f>J819/H819</f>
        <v>-1</v>
      </c>
    </row>
    <row r="820" spans="1:11" x14ac:dyDescent="0.3">
      <c r="A820" s="56"/>
      <c r="B820" s="56"/>
      <c r="C820" s="56"/>
      <c r="D820" s="56"/>
      <c r="E820" s="56"/>
      <c r="F820" s="56"/>
      <c r="G820" s="56"/>
      <c r="H820" s="56"/>
      <c r="I820" s="56"/>
      <c r="J820" s="56"/>
      <c r="K820" s="56"/>
    </row>
    <row r="821" spans="1:11" ht="15" thickBot="1" x14ac:dyDescent="0.35">
      <c r="A821" s="129"/>
      <c r="B821" s="129"/>
      <c r="C821" s="129"/>
      <c r="D821" s="129"/>
      <c r="E821" s="129"/>
      <c r="F821" s="129"/>
      <c r="G821" s="129"/>
      <c r="H821" s="129"/>
      <c r="I821" s="129"/>
      <c r="J821" s="129"/>
      <c r="K821" s="129"/>
    </row>
    <row r="822" spans="1:11" ht="16.2" thickBot="1" x14ac:dyDescent="0.35">
      <c r="A822" s="45" t="s">
        <v>491</v>
      </c>
      <c r="B822" s="77"/>
      <c r="C822" s="47" t="s">
        <v>3835</v>
      </c>
      <c r="D822" s="48"/>
      <c r="E822" s="48"/>
      <c r="F822" s="48"/>
      <c r="G822" s="48"/>
      <c r="H822" s="48"/>
      <c r="I822" s="48"/>
      <c r="J822" s="48"/>
      <c r="K822" s="49"/>
    </row>
    <row r="823" spans="1:11" ht="15" thickBot="1" x14ac:dyDescent="0.35">
      <c r="A823" s="56"/>
      <c r="B823" s="56"/>
      <c r="C823" s="56"/>
      <c r="D823" s="56"/>
      <c r="E823" s="56"/>
      <c r="F823" s="56"/>
      <c r="G823" s="56"/>
      <c r="H823" s="56"/>
      <c r="I823" s="56"/>
      <c r="J823" s="56"/>
      <c r="K823" s="56"/>
    </row>
    <row r="824" spans="1:11" ht="16.2" thickBot="1" x14ac:dyDescent="0.35">
      <c r="A824" s="56"/>
      <c r="B824" s="56"/>
      <c r="C824" s="53" t="s">
        <v>37</v>
      </c>
      <c r="D824" s="54"/>
      <c r="E824" s="54"/>
      <c r="F824" s="55"/>
      <c r="G824" s="56"/>
      <c r="H824" s="57" t="s">
        <v>38</v>
      </c>
      <c r="I824" s="58"/>
      <c r="J824" s="58"/>
      <c r="K824" s="59"/>
    </row>
    <row r="825" spans="1:11" ht="15" thickBot="1" x14ac:dyDescent="0.35">
      <c r="A825" s="60" t="s">
        <v>217</v>
      </c>
      <c r="B825" s="61"/>
      <c r="C825" s="62" t="s">
        <v>5247</v>
      </c>
      <c r="D825" s="60" t="s">
        <v>5245</v>
      </c>
      <c r="E825" s="60" t="s">
        <v>218</v>
      </c>
      <c r="F825" s="60" t="s">
        <v>219</v>
      </c>
      <c r="G825" s="61"/>
      <c r="H825" s="62" t="s">
        <v>5246</v>
      </c>
      <c r="I825" s="62" t="s">
        <v>5244</v>
      </c>
      <c r="J825" s="60" t="s">
        <v>218</v>
      </c>
      <c r="K825" s="60" t="s">
        <v>219</v>
      </c>
    </row>
    <row r="826" spans="1:11" ht="15" thickBot="1" x14ac:dyDescent="0.35">
      <c r="A826" s="56"/>
      <c r="B826" s="56"/>
      <c r="C826" s="56"/>
      <c r="D826" s="56" t="s">
        <v>35</v>
      </c>
      <c r="E826" s="56"/>
      <c r="F826" s="56"/>
      <c r="G826" s="56"/>
      <c r="H826" s="56"/>
      <c r="I826" s="56"/>
      <c r="J826" s="56"/>
      <c r="K826" s="56"/>
    </row>
    <row r="827" spans="1:11" ht="16.2" thickBot="1" x14ac:dyDescent="0.35">
      <c r="A827" s="64" t="s">
        <v>6113</v>
      </c>
      <c r="B827" s="77"/>
      <c r="C827" s="66">
        <f>SUMIF(Ministres!F$3735:F$4091,"18",Ministres!AX$3735:AX$4091)</f>
        <v>0</v>
      </c>
      <c r="D827" s="66">
        <f>SUMIF(Ministres!F$3735:F$4091,"18",Ministres!AY$3735:AY$4091)</f>
        <v>0</v>
      </c>
      <c r="E827" s="67">
        <f>D827-C827</f>
        <v>0</v>
      </c>
      <c r="F827" s="68" t="e">
        <f>E827/C827</f>
        <v>#DIV/0!</v>
      </c>
      <c r="G827" s="69"/>
      <c r="H827" s="66">
        <f>SUMIF(Ministres!F$3735:F$4091,"18",Ministres!BB$3735:BB$4091)</f>
        <v>0</v>
      </c>
      <c r="I827" s="66">
        <f>SUMIF(Ministres!F$3735:F$4091,"18",Ministres!BC$3735:BC$4091)</f>
        <v>0</v>
      </c>
      <c r="J827" s="67">
        <f>I827-H827</f>
        <v>0</v>
      </c>
      <c r="K827" s="68" t="e">
        <f>J827/H827</f>
        <v>#DIV/0!</v>
      </c>
    </row>
    <row r="828" spans="1:11" x14ac:dyDescent="0.3">
      <c r="A828" s="56"/>
      <c r="B828" s="56"/>
      <c r="C828" s="56"/>
      <c r="D828" s="56"/>
      <c r="E828" s="56"/>
      <c r="F828" s="56"/>
      <c r="G828" s="56"/>
      <c r="H828" s="56"/>
      <c r="I828" s="56"/>
      <c r="J828" s="56"/>
      <c r="K828" s="56"/>
    </row>
    <row r="829" spans="1:11" ht="15" thickBot="1" x14ac:dyDescent="0.35">
      <c r="A829" s="129"/>
      <c r="B829" s="129"/>
      <c r="C829" s="129"/>
      <c r="D829" s="129"/>
      <c r="E829" s="129"/>
      <c r="F829" s="129"/>
      <c r="G829" s="129"/>
      <c r="H829" s="129"/>
      <c r="I829" s="129"/>
      <c r="J829" s="129"/>
      <c r="K829" s="129"/>
    </row>
    <row r="830" spans="1:11" ht="16.2" thickBot="1" x14ac:dyDescent="0.35">
      <c r="A830" s="45" t="s">
        <v>3807</v>
      </c>
      <c r="B830" s="77"/>
      <c r="C830" s="47" t="s">
        <v>3836</v>
      </c>
      <c r="D830" s="48"/>
      <c r="E830" s="48"/>
      <c r="F830" s="48"/>
      <c r="G830" s="48"/>
      <c r="H830" s="48"/>
      <c r="I830" s="48"/>
      <c r="J830" s="48"/>
      <c r="K830" s="49"/>
    </row>
    <row r="831" spans="1:11" ht="15" thickBot="1" x14ac:dyDescent="0.35">
      <c r="A831" s="56"/>
      <c r="B831" s="56"/>
      <c r="C831" s="56"/>
      <c r="D831" s="56"/>
      <c r="E831" s="56"/>
      <c r="F831" s="56"/>
      <c r="G831" s="56"/>
      <c r="H831" s="56"/>
      <c r="I831" s="56"/>
      <c r="J831" s="56"/>
      <c r="K831" s="56"/>
    </row>
    <row r="832" spans="1:11" ht="16.2" thickBot="1" x14ac:dyDescent="0.35">
      <c r="A832" s="56"/>
      <c r="B832" s="56"/>
      <c r="C832" s="53" t="s">
        <v>37</v>
      </c>
      <c r="D832" s="54"/>
      <c r="E832" s="54"/>
      <c r="F832" s="55"/>
      <c r="G832" s="56"/>
      <c r="H832" s="57" t="s">
        <v>38</v>
      </c>
      <c r="I832" s="58"/>
      <c r="J832" s="58"/>
      <c r="K832" s="59"/>
    </row>
    <row r="833" spans="1:11" ht="15" thickBot="1" x14ac:dyDescent="0.35">
      <c r="A833" s="60" t="s">
        <v>217</v>
      </c>
      <c r="B833" s="61"/>
      <c r="C833" s="62" t="s">
        <v>5247</v>
      </c>
      <c r="D833" s="60" t="s">
        <v>5245</v>
      </c>
      <c r="E833" s="60" t="s">
        <v>218</v>
      </c>
      <c r="F833" s="60" t="s">
        <v>219</v>
      </c>
      <c r="G833" s="61"/>
      <c r="H833" s="62" t="s">
        <v>5246</v>
      </c>
      <c r="I833" s="62" t="s">
        <v>5244</v>
      </c>
      <c r="J833" s="60" t="s">
        <v>218</v>
      </c>
      <c r="K833" s="60" t="s">
        <v>219</v>
      </c>
    </row>
    <row r="834" spans="1:11" ht="15" thickBot="1" x14ac:dyDescent="0.35">
      <c r="A834" s="56"/>
      <c r="B834" s="56"/>
      <c r="C834" s="56"/>
      <c r="D834" s="56" t="s">
        <v>35</v>
      </c>
      <c r="E834" s="56"/>
      <c r="F834" s="56"/>
      <c r="G834" s="56"/>
      <c r="H834" s="56"/>
      <c r="I834" s="56"/>
      <c r="J834" s="56"/>
      <c r="K834" s="56"/>
    </row>
    <row r="835" spans="1:11" ht="16.2" thickBot="1" x14ac:dyDescent="0.35">
      <c r="A835" s="64" t="s">
        <v>6113</v>
      </c>
      <c r="B835" s="77"/>
      <c r="C835" s="66">
        <f>SUMIF(Ministres!F$3735:F$4091,"19",Ministres!AX$3735:AX$4091)</f>
        <v>0</v>
      </c>
      <c r="D835" s="66">
        <f>SUMIF(Ministres!F$3735:F$4091,"19",Ministres!AY$3735:AY$4091)</f>
        <v>0</v>
      </c>
      <c r="E835" s="67">
        <f>D835-C835</f>
        <v>0</v>
      </c>
      <c r="F835" s="68" t="e">
        <f>E835/C835</f>
        <v>#DIV/0!</v>
      </c>
      <c r="G835" s="69"/>
      <c r="H835" s="66">
        <f>SUMIF(Ministres!F$3735:F$4091,"19",Ministres!BB$3735:BB$4091)</f>
        <v>0</v>
      </c>
      <c r="I835" s="66">
        <f>SUMIF(Ministres!F$3735:F$4091,"19",Ministres!BC$3735:BC$4091)</f>
        <v>0</v>
      </c>
      <c r="J835" s="67">
        <f>I835-H835</f>
        <v>0</v>
      </c>
      <c r="K835" s="68" t="e">
        <f>J835/H835</f>
        <v>#DIV/0!</v>
      </c>
    </row>
    <row r="836" spans="1:11" x14ac:dyDescent="0.3">
      <c r="A836" s="56"/>
      <c r="B836" s="56"/>
      <c r="C836" s="56"/>
      <c r="D836" s="56"/>
      <c r="E836" s="56"/>
      <c r="F836" s="56"/>
      <c r="G836" s="56"/>
      <c r="H836" s="56"/>
      <c r="I836" s="56"/>
      <c r="J836" s="56"/>
      <c r="K836" s="56"/>
    </row>
    <row r="837" spans="1:11" ht="15" thickBot="1" x14ac:dyDescent="0.35">
      <c r="A837" s="129"/>
      <c r="B837" s="129"/>
      <c r="C837" s="129"/>
      <c r="D837" s="129"/>
      <c r="E837" s="129"/>
      <c r="F837" s="129"/>
      <c r="G837" s="129"/>
      <c r="H837" s="129"/>
      <c r="I837" s="129"/>
      <c r="J837" s="129"/>
      <c r="K837" s="129"/>
    </row>
    <row r="838" spans="1:11" ht="16.2" thickBot="1" x14ac:dyDescent="0.35">
      <c r="A838" s="45" t="s">
        <v>3834</v>
      </c>
      <c r="B838" s="77"/>
      <c r="C838" s="47" t="s">
        <v>3837</v>
      </c>
      <c r="D838" s="48"/>
      <c r="E838" s="48"/>
      <c r="F838" s="48"/>
      <c r="G838" s="48"/>
      <c r="H838" s="48"/>
      <c r="I838" s="48"/>
      <c r="J838" s="48"/>
      <c r="K838" s="49"/>
    </row>
    <row r="839" spans="1:11" ht="15" thickBot="1" x14ac:dyDescent="0.35">
      <c r="A839" s="56"/>
      <c r="B839" s="56"/>
      <c r="C839" s="56"/>
      <c r="D839" s="56"/>
      <c r="E839" s="56"/>
      <c r="F839" s="56"/>
      <c r="G839" s="56"/>
      <c r="H839" s="56"/>
      <c r="I839" s="56"/>
      <c r="J839" s="56"/>
      <c r="K839" s="56"/>
    </row>
    <row r="840" spans="1:11" ht="16.2" thickBot="1" x14ac:dyDescent="0.35">
      <c r="A840" s="56"/>
      <c r="B840" s="56"/>
      <c r="C840" s="53" t="s">
        <v>37</v>
      </c>
      <c r="D840" s="54"/>
      <c r="E840" s="54"/>
      <c r="F840" s="55"/>
      <c r="G840" s="56"/>
      <c r="H840" s="57" t="s">
        <v>38</v>
      </c>
      <c r="I840" s="58"/>
      <c r="J840" s="58"/>
      <c r="K840" s="59"/>
    </row>
    <row r="841" spans="1:11" ht="15" thickBot="1" x14ac:dyDescent="0.35">
      <c r="A841" s="60" t="s">
        <v>217</v>
      </c>
      <c r="B841" s="61"/>
      <c r="C841" s="62" t="s">
        <v>5247</v>
      </c>
      <c r="D841" s="60" t="s">
        <v>5245</v>
      </c>
      <c r="E841" s="60" t="s">
        <v>218</v>
      </c>
      <c r="F841" s="60" t="s">
        <v>219</v>
      </c>
      <c r="G841" s="61"/>
      <c r="H841" s="62" t="s">
        <v>5246</v>
      </c>
      <c r="I841" s="62" t="s">
        <v>5244</v>
      </c>
      <c r="J841" s="60" t="s">
        <v>218</v>
      </c>
      <c r="K841" s="60" t="s">
        <v>219</v>
      </c>
    </row>
    <row r="842" spans="1:11" ht="15" thickBot="1" x14ac:dyDescent="0.35">
      <c r="A842" s="56"/>
      <c r="B842" s="56"/>
      <c r="C842" s="56"/>
      <c r="D842" s="56" t="s">
        <v>35</v>
      </c>
      <c r="E842" s="56"/>
      <c r="F842" s="56"/>
      <c r="G842" s="56"/>
      <c r="H842" s="56"/>
      <c r="I842" s="56"/>
      <c r="J842" s="56"/>
      <c r="K842" s="56"/>
    </row>
    <row r="843" spans="1:11" ht="16.2" thickBot="1" x14ac:dyDescent="0.35">
      <c r="A843" s="64" t="s">
        <v>6113</v>
      </c>
      <c r="B843" s="77"/>
      <c r="C843" s="66">
        <f>SUMIF(Ministres!F$3735:F$4091,"20",Ministres!AX$3735:AX$4091)</f>
        <v>0</v>
      </c>
      <c r="D843" s="66">
        <f>SUMIF(Ministres!F$3735:F$4091,"20",Ministres!AY$3735:AY$4091)</f>
        <v>0</v>
      </c>
      <c r="E843" s="67">
        <f>D843-C843</f>
        <v>0</v>
      </c>
      <c r="F843" s="68" t="e">
        <f>E843/C843</f>
        <v>#DIV/0!</v>
      </c>
      <c r="G843" s="69"/>
      <c r="H843" s="66">
        <f>SUMIF(Ministres!F$3735:F$4091,"20",Ministres!BB$3735:BB$4091)</f>
        <v>0</v>
      </c>
      <c r="I843" s="66">
        <f>SUMIF(Ministres!F$3735:F$4091,"20",Ministres!BC$3735:BC$4091)</f>
        <v>0</v>
      </c>
      <c r="J843" s="67">
        <f>I843-H843</f>
        <v>0</v>
      </c>
      <c r="K843" s="68" t="e">
        <f>J843/H843</f>
        <v>#DIV/0!</v>
      </c>
    </row>
    <row r="844" spans="1:11" x14ac:dyDescent="0.3">
      <c r="A844" s="56"/>
      <c r="B844" s="56"/>
      <c r="C844" s="56"/>
      <c r="D844" s="56"/>
      <c r="E844" s="56"/>
      <c r="F844" s="56"/>
      <c r="G844" s="56"/>
      <c r="H844" s="56"/>
      <c r="I844" s="56"/>
      <c r="J844" s="56"/>
      <c r="K844" s="56"/>
    </row>
    <row r="845" spans="1:11" ht="15" thickBot="1" x14ac:dyDescent="0.35">
      <c r="A845" s="70"/>
      <c r="B845" s="70"/>
      <c r="C845" s="70"/>
      <c r="D845" s="70"/>
      <c r="E845" s="70"/>
      <c r="F845" s="70"/>
      <c r="G845" s="70"/>
      <c r="H845" s="70"/>
      <c r="I845" s="70"/>
      <c r="J845" s="70"/>
      <c r="K845" s="70"/>
    </row>
    <row r="846" spans="1:11" ht="16.2" thickBot="1" x14ac:dyDescent="0.35">
      <c r="A846" s="85"/>
      <c r="B846" s="77"/>
      <c r="C846" s="47" t="s">
        <v>243</v>
      </c>
      <c r="D846" s="48"/>
      <c r="E846" s="48"/>
      <c r="F846" s="48"/>
      <c r="G846" s="48"/>
      <c r="H846" s="48"/>
      <c r="I846" s="48"/>
      <c r="J846" s="48"/>
      <c r="K846" s="49"/>
    </row>
    <row r="847" spans="1:11" ht="15" thickBot="1" x14ac:dyDescent="0.35">
      <c r="A847" s="56"/>
      <c r="B847" s="56"/>
      <c r="C847" s="56"/>
      <c r="D847" s="56"/>
      <c r="E847" s="56"/>
      <c r="F847" s="56"/>
      <c r="G847" s="56"/>
      <c r="H847" s="56"/>
      <c r="I847" s="56"/>
      <c r="J847" s="56"/>
      <c r="K847" s="56"/>
    </row>
    <row r="848" spans="1:11" ht="16.2" thickBot="1" x14ac:dyDescent="0.35">
      <c r="A848" s="56"/>
      <c r="B848" s="56"/>
      <c r="C848" s="53" t="s">
        <v>37</v>
      </c>
      <c r="D848" s="54"/>
      <c r="E848" s="54"/>
      <c r="F848" s="55"/>
      <c r="G848" s="56"/>
      <c r="H848" s="57" t="s">
        <v>38</v>
      </c>
      <c r="I848" s="58"/>
      <c r="J848" s="58"/>
      <c r="K848" s="59"/>
    </row>
    <row r="849" spans="1:11" ht="15" thickBot="1" x14ac:dyDescent="0.35">
      <c r="A849" s="60" t="s">
        <v>217</v>
      </c>
      <c r="B849" s="61"/>
      <c r="C849" s="62" t="s">
        <v>5247</v>
      </c>
      <c r="D849" s="60" t="s">
        <v>5245</v>
      </c>
      <c r="E849" s="60" t="s">
        <v>218</v>
      </c>
      <c r="F849" s="60" t="s">
        <v>219</v>
      </c>
      <c r="G849" s="61"/>
      <c r="H849" s="62" t="s">
        <v>5246</v>
      </c>
      <c r="I849" s="62" t="s">
        <v>5244</v>
      </c>
      <c r="J849" s="60" t="s">
        <v>218</v>
      </c>
      <c r="K849" s="60" t="s">
        <v>219</v>
      </c>
    </row>
    <row r="850" spans="1:11" ht="15" thickBot="1" x14ac:dyDescent="0.35">
      <c r="A850" s="56"/>
      <c r="B850" s="56"/>
      <c r="C850" s="56"/>
      <c r="D850" s="56"/>
      <c r="E850" s="56"/>
      <c r="F850" s="56"/>
      <c r="G850" s="56"/>
      <c r="H850" s="56"/>
      <c r="I850" s="56"/>
      <c r="J850" s="56"/>
      <c r="K850" s="56"/>
    </row>
    <row r="851" spans="1:11" ht="16.2" thickBot="1" x14ac:dyDescent="0.35">
      <c r="A851" s="64" t="str">
        <f>A787</f>
        <v>GA</v>
      </c>
      <c r="B851" s="77"/>
      <c r="C851" s="66">
        <f>C787+C779+C771+C763+C755+C747+C739+C731+C723+C715+C707+C699+C691+C795+C803+C811+C819+C827+C835+C843</f>
        <v>1006620</v>
      </c>
      <c r="D851" s="66">
        <f>D787+D779+D771+D763+D755+D747+D739+D731+D723+D715+D707+D699+D691+D795+D803+D811+D819+D827+D835+D843</f>
        <v>0</v>
      </c>
      <c r="E851" s="67">
        <f>D851-C851</f>
        <v>-1006620</v>
      </c>
      <c r="F851" s="68">
        <f>E851/C851</f>
        <v>-1</v>
      </c>
      <c r="G851" s="77"/>
      <c r="H851" s="66">
        <f>H787+H779+H771+H763+H755+H747+H739+H731+H723+H715+H707+H699+H691+H795+H803+H811+H819+H827+H835+H843</f>
        <v>1025123</v>
      </c>
      <c r="I851" s="66">
        <f>I787+I779+I771+I763+I755+I747+I739+I731+I723+I715+I707+I699+I691+I795+I803+I811+I819+I827+I835+I843</f>
        <v>0</v>
      </c>
      <c r="J851" s="67">
        <f>I851-H851</f>
        <v>-1025123</v>
      </c>
      <c r="K851" s="68">
        <f>J851/H851</f>
        <v>-1</v>
      </c>
    </row>
    <row r="852" spans="1:11" x14ac:dyDescent="0.3">
      <c r="C852" s="86"/>
      <c r="D852" s="86"/>
      <c r="E852" s="86"/>
      <c r="F852" s="86"/>
      <c r="G852" s="86"/>
      <c r="H852" s="86"/>
      <c r="I852" s="86"/>
    </row>
    <row r="853" spans="1:11" ht="15" thickBot="1" x14ac:dyDescent="0.35">
      <c r="A853" s="87"/>
      <c r="B853" s="87"/>
      <c r="C853" s="88"/>
      <c r="D853" s="88"/>
      <c r="E853" s="88"/>
      <c r="F853" s="88"/>
      <c r="G853" s="88"/>
      <c r="H853" s="88"/>
      <c r="I853" s="88"/>
      <c r="J853" s="87"/>
      <c r="K853" s="87"/>
    </row>
    <row r="854" spans="1:11" ht="15" thickTop="1" x14ac:dyDescent="0.3">
      <c r="A854" s="105"/>
      <c r="B854" s="105"/>
      <c r="C854" s="105"/>
      <c r="D854" s="105"/>
      <c r="E854" s="105"/>
      <c r="F854" s="105"/>
      <c r="G854" s="105"/>
      <c r="H854" s="105"/>
      <c r="I854" s="105"/>
      <c r="J854" s="105"/>
      <c r="K854" s="105"/>
    </row>
    <row r="855" spans="1:11" ht="16.2" thickBot="1" x14ac:dyDescent="0.35">
      <c r="A855" s="91" t="s">
        <v>215</v>
      </c>
      <c r="B855" s="46"/>
      <c r="C855" s="92" t="s">
        <v>216</v>
      </c>
      <c r="D855" s="65"/>
      <c r="E855" s="65"/>
      <c r="F855" s="65"/>
      <c r="G855" s="65"/>
      <c r="H855" s="65"/>
      <c r="I855" s="65"/>
      <c r="J855" s="65"/>
      <c r="K855" s="93"/>
    </row>
    <row r="856" spans="1:11" ht="15" thickBot="1" x14ac:dyDescent="0.35">
      <c r="A856" s="46"/>
      <c r="B856" s="46"/>
      <c r="C856" s="51"/>
      <c r="D856" s="51"/>
      <c r="E856" s="51"/>
      <c r="F856" s="51"/>
      <c r="G856" s="51"/>
      <c r="H856" s="51"/>
      <c r="I856" s="51"/>
      <c r="J856" s="51"/>
      <c r="K856" s="52"/>
    </row>
    <row r="857" spans="1:11" ht="16.2" thickBot="1" x14ac:dyDescent="0.35">
      <c r="A857" s="46"/>
      <c r="B857" s="46"/>
      <c r="C857" s="53" t="s">
        <v>37</v>
      </c>
      <c r="D857" s="54"/>
      <c r="E857" s="54"/>
      <c r="F857" s="55"/>
      <c r="G857" s="56"/>
      <c r="H857" s="57" t="s">
        <v>38</v>
      </c>
      <c r="I857" s="58"/>
      <c r="J857" s="58"/>
      <c r="K857" s="59"/>
    </row>
    <row r="858" spans="1:11" ht="15" thickBot="1" x14ac:dyDescent="0.35">
      <c r="A858" s="60" t="s">
        <v>217</v>
      </c>
      <c r="B858" s="61"/>
      <c r="C858" s="62" t="s">
        <v>5247</v>
      </c>
      <c r="D858" s="60" t="s">
        <v>5245</v>
      </c>
      <c r="E858" s="60" t="s">
        <v>218</v>
      </c>
      <c r="F858" s="60" t="s">
        <v>219</v>
      </c>
      <c r="G858" s="61"/>
      <c r="H858" s="62" t="s">
        <v>5246</v>
      </c>
      <c r="I858" s="62" t="s">
        <v>5244</v>
      </c>
      <c r="J858" s="60" t="s">
        <v>218</v>
      </c>
      <c r="K858" s="60" t="s">
        <v>219</v>
      </c>
    </row>
    <row r="859" spans="1:11" ht="15" thickBot="1" x14ac:dyDescent="0.35">
      <c r="A859" s="63"/>
      <c r="B859" s="51"/>
      <c r="C859" s="51"/>
      <c r="D859" s="51"/>
      <c r="E859" s="51"/>
      <c r="F859" s="51"/>
      <c r="G859" s="51"/>
      <c r="H859" s="51"/>
      <c r="I859" s="51"/>
      <c r="J859" s="51"/>
      <c r="K859" s="52"/>
    </row>
    <row r="860" spans="1:11" ht="16.2" thickBot="1" x14ac:dyDescent="0.35">
      <c r="A860" s="64" t="s">
        <v>6159</v>
      </c>
      <c r="B860" s="65"/>
      <c r="C860" s="66">
        <f>SUMIF(Ministres!F$4101:F$4215,"1",Ministres!AX$4101:AX$4215)</f>
        <v>0</v>
      </c>
      <c r="D860" s="66">
        <f>SUMIF(Ministres!F$4101:F$4215,"1",Ministres!AY$4101:AY$4215)</f>
        <v>0</v>
      </c>
      <c r="E860" s="67">
        <f>D860-C860</f>
        <v>0</v>
      </c>
      <c r="F860" s="68" t="e">
        <f>E860/C860</f>
        <v>#DIV/0!</v>
      </c>
      <c r="G860" s="69"/>
      <c r="H860" s="66">
        <f>SUMIF(Ministres!F$4101:F$4215,"1",Ministres!BB$4101:BB$4215)</f>
        <v>0</v>
      </c>
      <c r="I860" s="66">
        <f>SUMIF(Ministres!F$4101:F$4215,"1",Ministres!BC$4101:BC$4215)</f>
        <v>0</v>
      </c>
      <c r="J860" s="67">
        <f>I860-H860</f>
        <v>0</v>
      </c>
      <c r="K860" s="68" t="e">
        <f>J860/H860</f>
        <v>#DIV/0!</v>
      </c>
    </row>
    <row r="861" spans="1:11" x14ac:dyDescent="0.3">
      <c r="A861" s="56"/>
      <c r="B861" s="56"/>
      <c r="C861" s="56"/>
      <c r="D861" s="56"/>
      <c r="E861" s="56"/>
      <c r="F861" s="56"/>
      <c r="G861" s="72"/>
      <c r="H861" s="56"/>
      <c r="I861" s="56"/>
      <c r="J861" s="56"/>
      <c r="K861" s="56"/>
    </row>
    <row r="862" spans="1:11" ht="15" thickBot="1" x14ac:dyDescent="0.35">
      <c r="A862" s="70"/>
      <c r="B862" s="70"/>
      <c r="C862" s="70"/>
      <c r="D862" s="70"/>
      <c r="E862" s="70"/>
      <c r="F862" s="70"/>
      <c r="G862" s="51"/>
      <c r="H862" s="70"/>
      <c r="I862" s="70"/>
      <c r="J862" s="70"/>
      <c r="K862" s="70"/>
    </row>
    <row r="863" spans="1:11" ht="16.2" thickBot="1" x14ac:dyDescent="0.35">
      <c r="A863" s="45" t="s">
        <v>220</v>
      </c>
      <c r="B863" s="71"/>
      <c r="C863" s="47" t="s">
        <v>221</v>
      </c>
      <c r="D863" s="48"/>
      <c r="E863" s="48"/>
      <c r="F863" s="48"/>
      <c r="G863" s="48"/>
      <c r="H863" s="48"/>
      <c r="I863" s="48"/>
      <c r="J863" s="48"/>
      <c r="K863" s="49"/>
    </row>
    <row r="864" spans="1:11" ht="15" thickBot="1" x14ac:dyDescent="0.35">
      <c r="A864" s="63"/>
      <c r="B864" s="51"/>
      <c r="C864" s="51"/>
      <c r="D864" s="51"/>
      <c r="E864" s="51"/>
      <c r="F864" s="51"/>
      <c r="G864" s="51"/>
      <c r="H864" s="51"/>
      <c r="I864" s="51"/>
      <c r="J864" s="51"/>
      <c r="K864" s="52"/>
    </row>
    <row r="865" spans="1:11" ht="16.2" thickBot="1" x14ac:dyDescent="0.35">
      <c r="A865" s="63"/>
      <c r="B865" s="51"/>
      <c r="C865" s="53" t="s">
        <v>37</v>
      </c>
      <c r="D865" s="54"/>
      <c r="E865" s="54"/>
      <c r="F865" s="55"/>
      <c r="G865" s="56"/>
      <c r="H865" s="57" t="s">
        <v>38</v>
      </c>
      <c r="I865" s="58"/>
      <c r="J865" s="58"/>
      <c r="K865" s="59"/>
    </row>
    <row r="866" spans="1:11" ht="15" thickBot="1" x14ac:dyDescent="0.35">
      <c r="A866" s="60" t="s">
        <v>217</v>
      </c>
      <c r="B866" s="61"/>
      <c r="C866" s="62" t="s">
        <v>5247</v>
      </c>
      <c r="D866" s="60" t="s">
        <v>5245</v>
      </c>
      <c r="E866" s="60" t="s">
        <v>218</v>
      </c>
      <c r="F866" s="60" t="s">
        <v>219</v>
      </c>
      <c r="G866" s="61"/>
      <c r="H866" s="62" t="s">
        <v>5246</v>
      </c>
      <c r="I866" s="62" t="s">
        <v>5244</v>
      </c>
      <c r="J866" s="60" t="s">
        <v>218</v>
      </c>
      <c r="K866" s="60" t="s">
        <v>219</v>
      </c>
    </row>
    <row r="867" spans="1:11" ht="15" thickBot="1" x14ac:dyDescent="0.35">
      <c r="A867" s="63"/>
      <c r="B867" s="51"/>
      <c r="C867" s="51"/>
      <c r="D867" s="51"/>
      <c r="E867" s="51"/>
      <c r="F867" s="51"/>
      <c r="G867" s="51"/>
      <c r="H867" s="51"/>
      <c r="I867" s="51"/>
      <c r="J867" s="51"/>
      <c r="K867" s="52"/>
    </row>
    <row r="868" spans="1:11" ht="16.2" thickBot="1" x14ac:dyDescent="0.35">
      <c r="A868" s="64" t="s">
        <v>6159</v>
      </c>
      <c r="B868" s="65"/>
      <c r="C868" s="66">
        <f>SUMIF(Ministres!F$4101:F$4215,"2",Ministres!AX$4101:AX$4215)</f>
        <v>1408</v>
      </c>
      <c r="D868" s="66">
        <f>SUMIF(Ministres!F$4101:F$4215,"2",Ministres!AY$4101:AY$4215)</f>
        <v>0</v>
      </c>
      <c r="E868" s="67">
        <f>D868-C868</f>
        <v>-1408</v>
      </c>
      <c r="F868" s="68">
        <f>E868/C868</f>
        <v>-1</v>
      </c>
      <c r="G868" s="69"/>
      <c r="H868" s="66">
        <f>SUMIF(Ministres!F$4101:F$4215,"2",Ministres!BB$4101:BB$4215)</f>
        <v>1408</v>
      </c>
      <c r="I868" s="66">
        <f>SUMIF(Ministres!F$4101:F$4215,"2",Ministres!BC$4101:BC$4215)</f>
        <v>0</v>
      </c>
      <c r="J868" s="67">
        <f>I868-H868</f>
        <v>-1408</v>
      </c>
      <c r="K868" s="68">
        <f>J868/H868</f>
        <v>-1</v>
      </c>
    </row>
    <row r="869" spans="1:11" x14ac:dyDescent="0.3">
      <c r="A869" s="56"/>
      <c r="B869" s="56"/>
      <c r="C869" s="56"/>
      <c r="D869" s="56"/>
      <c r="E869" s="56"/>
      <c r="F869" s="56"/>
      <c r="G869" s="72"/>
      <c r="H869" s="56"/>
      <c r="I869" s="56"/>
      <c r="J869" s="56"/>
      <c r="K869" s="56"/>
    </row>
    <row r="870" spans="1:11" ht="15" thickBot="1" x14ac:dyDescent="0.35">
      <c r="A870" s="70"/>
      <c r="B870" s="70"/>
      <c r="C870" s="70"/>
      <c r="D870" s="70"/>
      <c r="E870" s="70"/>
      <c r="F870" s="70"/>
      <c r="G870" s="51"/>
      <c r="H870" s="70"/>
      <c r="I870" s="70"/>
      <c r="J870" s="70"/>
      <c r="K870" s="70"/>
    </row>
    <row r="871" spans="1:11" ht="16.2" thickBot="1" x14ac:dyDescent="0.35">
      <c r="A871" s="45" t="s">
        <v>222</v>
      </c>
      <c r="B871" s="71"/>
      <c r="C871" s="47" t="s">
        <v>223</v>
      </c>
      <c r="D871" s="48"/>
      <c r="E871" s="48"/>
      <c r="F871" s="48"/>
      <c r="G871" s="48"/>
      <c r="H871" s="48"/>
      <c r="I871" s="48"/>
      <c r="J871" s="48"/>
      <c r="K871" s="49"/>
    </row>
    <row r="872" spans="1:11" ht="15" thickBot="1" x14ac:dyDescent="0.35">
      <c r="A872" s="63"/>
      <c r="B872" s="51"/>
      <c r="C872" s="51"/>
      <c r="D872" s="51"/>
      <c r="E872" s="51"/>
      <c r="F872" s="51"/>
      <c r="G872" s="51"/>
      <c r="H872" s="51"/>
      <c r="I872" s="51"/>
      <c r="J872" s="51"/>
      <c r="K872" s="52"/>
    </row>
    <row r="873" spans="1:11" ht="16.2" thickBot="1" x14ac:dyDescent="0.35">
      <c r="A873" s="63"/>
      <c r="B873" s="51"/>
      <c r="C873" s="53" t="s">
        <v>37</v>
      </c>
      <c r="D873" s="54"/>
      <c r="E873" s="54"/>
      <c r="F873" s="55"/>
      <c r="G873" s="56"/>
      <c r="H873" s="57" t="s">
        <v>38</v>
      </c>
      <c r="I873" s="58"/>
      <c r="J873" s="58"/>
      <c r="K873" s="59"/>
    </row>
    <row r="874" spans="1:11" ht="15" thickBot="1" x14ac:dyDescent="0.35">
      <c r="A874" s="60" t="s">
        <v>217</v>
      </c>
      <c r="B874" s="61"/>
      <c r="C874" s="62" t="s">
        <v>5247</v>
      </c>
      <c r="D874" s="60" t="s">
        <v>5245</v>
      </c>
      <c r="E874" s="60" t="s">
        <v>218</v>
      </c>
      <c r="F874" s="60" t="s">
        <v>219</v>
      </c>
      <c r="G874" s="61"/>
      <c r="H874" s="62" t="s">
        <v>5246</v>
      </c>
      <c r="I874" s="62" t="s">
        <v>5244</v>
      </c>
      <c r="J874" s="60" t="s">
        <v>218</v>
      </c>
      <c r="K874" s="60" t="s">
        <v>219</v>
      </c>
    </row>
    <row r="875" spans="1:11" ht="15" thickBot="1" x14ac:dyDescent="0.35">
      <c r="A875" s="73"/>
      <c r="B875" s="74"/>
      <c r="C875" s="74"/>
      <c r="D875" s="74"/>
      <c r="E875" s="74"/>
      <c r="F875" s="74"/>
      <c r="G875" s="51"/>
      <c r="H875" s="74"/>
      <c r="I875" s="74"/>
      <c r="J875" s="74"/>
      <c r="K875" s="75"/>
    </row>
    <row r="876" spans="1:11" ht="16.2" thickBot="1" x14ac:dyDescent="0.35">
      <c r="A876" s="76" t="s">
        <v>6159</v>
      </c>
      <c r="B876" s="77"/>
      <c r="C876" s="66">
        <f>SUMIF(Ministres!F$4101:F$4215,"3",Ministres!AX$4101:AX$4215)</f>
        <v>12454</v>
      </c>
      <c r="D876" s="66">
        <f>SUMIF(Ministres!F$4101:F$4215,"3",Ministres!AY$4101:AY$4215)</f>
        <v>0</v>
      </c>
      <c r="E876" s="67">
        <f>D876-C876</f>
        <v>-12454</v>
      </c>
      <c r="F876" s="68">
        <f>E876/C876</f>
        <v>-1</v>
      </c>
      <c r="G876" s="69"/>
      <c r="H876" s="66">
        <f>SUMIF(Ministres!F$4101:F$4215,"3",Ministres!BB$4101:BB$4215)</f>
        <v>12454</v>
      </c>
      <c r="I876" s="66">
        <f>SUMIF(Ministres!F$4101:F$4215,"3",Ministres!BC$4101:BC$4215)</f>
        <v>0</v>
      </c>
      <c r="J876" s="67">
        <f>I876-H876</f>
        <v>-12454</v>
      </c>
      <c r="K876" s="68">
        <f>J876/H876</f>
        <v>-1</v>
      </c>
    </row>
    <row r="877" spans="1:11" x14ac:dyDescent="0.3">
      <c r="A877" s="56"/>
      <c r="B877" s="56"/>
      <c r="C877" s="56"/>
      <c r="D877" s="56"/>
      <c r="E877" s="56"/>
      <c r="F877" s="56"/>
      <c r="G877" s="72"/>
      <c r="H877" s="56"/>
      <c r="I877" s="56"/>
      <c r="J877" s="56"/>
      <c r="K877" s="56"/>
    </row>
    <row r="878" spans="1:11" ht="15" thickBot="1" x14ac:dyDescent="0.35">
      <c r="A878" s="70"/>
      <c r="B878" s="70"/>
      <c r="C878" s="70"/>
      <c r="D878" s="70"/>
      <c r="E878" s="70"/>
      <c r="F878" s="70"/>
      <c r="G878" s="51"/>
      <c r="H878" s="70"/>
      <c r="I878" s="70"/>
      <c r="J878" s="70"/>
      <c r="K878" s="70"/>
    </row>
    <row r="879" spans="1:11" ht="16.2" thickBot="1" x14ac:dyDescent="0.35">
      <c r="A879" s="45" t="s">
        <v>224</v>
      </c>
      <c r="B879" s="77"/>
      <c r="C879" s="47" t="s">
        <v>225</v>
      </c>
      <c r="D879" s="48"/>
      <c r="E879" s="48"/>
      <c r="F879" s="48"/>
      <c r="G879" s="48"/>
      <c r="H879" s="48"/>
      <c r="I879" s="48"/>
      <c r="J879" s="48"/>
      <c r="K879" s="49"/>
    </row>
    <row r="880" spans="1:11" ht="15" thickBot="1" x14ac:dyDescent="0.35">
      <c r="A880" s="56"/>
      <c r="B880" s="56"/>
      <c r="C880" s="56"/>
      <c r="D880" s="56"/>
      <c r="E880" s="56"/>
      <c r="F880" s="56"/>
      <c r="G880" s="56"/>
      <c r="H880" s="56"/>
      <c r="I880" s="56"/>
      <c r="J880" s="56"/>
      <c r="K880" s="56"/>
    </row>
    <row r="881" spans="1:11" ht="16.2" thickBot="1" x14ac:dyDescent="0.35">
      <c r="A881" s="56"/>
      <c r="B881" s="56"/>
      <c r="C881" s="53" t="s">
        <v>37</v>
      </c>
      <c r="D881" s="54"/>
      <c r="E881" s="54"/>
      <c r="F881" s="55"/>
      <c r="G881" s="56"/>
      <c r="H881" s="57" t="s">
        <v>38</v>
      </c>
      <c r="I881" s="58"/>
      <c r="J881" s="58"/>
      <c r="K881" s="59"/>
    </row>
    <row r="882" spans="1:11" ht="15" thickBot="1" x14ac:dyDescent="0.35">
      <c r="A882" s="60" t="s">
        <v>217</v>
      </c>
      <c r="B882" s="61"/>
      <c r="C882" s="62" t="s">
        <v>5247</v>
      </c>
      <c r="D882" s="60" t="s">
        <v>5245</v>
      </c>
      <c r="E882" s="60" t="s">
        <v>218</v>
      </c>
      <c r="F882" s="60" t="s">
        <v>219</v>
      </c>
      <c r="G882" s="61"/>
      <c r="H882" s="62" t="s">
        <v>5246</v>
      </c>
      <c r="I882" s="62" t="s">
        <v>5244</v>
      </c>
      <c r="J882" s="60" t="s">
        <v>218</v>
      </c>
      <c r="K882" s="60" t="s">
        <v>219</v>
      </c>
    </row>
    <row r="883" spans="1:11" ht="15" thickBot="1" x14ac:dyDescent="0.35">
      <c r="A883" s="56"/>
      <c r="B883" s="56"/>
      <c r="C883" s="56"/>
      <c r="D883" s="56"/>
      <c r="E883" s="56"/>
      <c r="F883" s="56"/>
      <c r="G883" s="56"/>
      <c r="H883" s="56"/>
      <c r="I883" s="56"/>
      <c r="J883" s="56"/>
      <c r="K883" s="56"/>
    </row>
    <row r="884" spans="1:11" ht="16.2" thickBot="1" x14ac:dyDescent="0.35">
      <c r="A884" s="64" t="s">
        <v>6159</v>
      </c>
      <c r="B884" s="77"/>
      <c r="C884" s="66">
        <f>SUMIF(Ministres!F$4101:F$4215,"4",Ministres!AX$4101:AX$4215)</f>
        <v>0</v>
      </c>
      <c r="D884" s="66">
        <f>SUMIF(Ministres!F$4101:F$4215,"4",Ministres!AY$4101:AY$4215)</f>
        <v>0</v>
      </c>
      <c r="E884" s="67">
        <f>D884-C884</f>
        <v>0</v>
      </c>
      <c r="F884" s="68" t="e">
        <f>E884/C884</f>
        <v>#DIV/0!</v>
      </c>
      <c r="G884" s="69"/>
      <c r="H884" s="66">
        <f>SUMIF(Ministres!F$4101:F$4215,"4",Ministres!BB$4101:BB$4215)</f>
        <v>0</v>
      </c>
      <c r="I884" s="66">
        <f>SUMIF(Ministres!F$4101:F$4215,"4",Ministres!BC$4101:BC$4215)</f>
        <v>0</v>
      </c>
      <c r="J884" s="67">
        <f>I884-H884</f>
        <v>0</v>
      </c>
      <c r="K884" s="68" t="e">
        <f>J884/H884</f>
        <v>#DIV/0!</v>
      </c>
    </row>
    <row r="885" spans="1:11" x14ac:dyDescent="0.3">
      <c r="A885" s="56"/>
      <c r="B885" s="56"/>
      <c r="C885" s="56"/>
      <c r="D885" s="56"/>
      <c r="E885" s="56"/>
      <c r="F885" s="56"/>
      <c r="G885" s="72"/>
      <c r="H885" s="56"/>
      <c r="I885" s="56"/>
      <c r="J885" s="56"/>
      <c r="K885" s="56"/>
    </row>
    <row r="886" spans="1:11" ht="15" thickBot="1" x14ac:dyDescent="0.35">
      <c r="A886" s="70"/>
      <c r="B886" s="70"/>
      <c r="C886" s="70"/>
      <c r="D886" s="70"/>
      <c r="E886" s="70"/>
      <c r="F886" s="70"/>
      <c r="G886" s="51"/>
      <c r="H886" s="70"/>
      <c r="I886" s="70"/>
      <c r="J886" s="70"/>
      <c r="K886" s="70"/>
    </row>
    <row r="887" spans="1:11" ht="16.2" thickBot="1" x14ac:dyDescent="0.35">
      <c r="A887" s="45" t="s">
        <v>226</v>
      </c>
      <c r="B887" s="77"/>
      <c r="C887" s="47" t="s">
        <v>405</v>
      </c>
      <c r="D887" s="48"/>
      <c r="E887" s="48"/>
      <c r="F887" s="48"/>
      <c r="G887" s="48"/>
      <c r="H887" s="48"/>
      <c r="I887" s="48"/>
      <c r="J887" s="48"/>
      <c r="K887" s="49"/>
    </row>
    <row r="888" spans="1:11" ht="15" thickBot="1" x14ac:dyDescent="0.35">
      <c r="A888" s="56"/>
      <c r="B888" s="56"/>
      <c r="C888" s="56"/>
      <c r="D888" s="56"/>
      <c r="E888" s="56"/>
      <c r="F888" s="56"/>
      <c r="G888" s="56"/>
      <c r="H888" s="56"/>
      <c r="I888" s="56"/>
      <c r="J888" s="56"/>
      <c r="K888" s="56"/>
    </row>
    <row r="889" spans="1:11" ht="16.2" thickBot="1" x14ac:dyDescent="0.35">
      <c r="A889" s="56"/>
      <c r="B889" s="56"/>
      <c r="C889" s="53" t="s">
        <v>37</v>
      </c>
      <c r="D889" s="54"/>
      <c r="E889" s="54"/>
      <c r="F889" s="55"/>
      <c r="G889" s="56"/>
      <c r="H889" s="57" t="s">
        <v>38</v>
      </c>
      <c r="I889" s="58"/>
      <c r="J889" s="58"/>
      <c r="K889" s="59"/>
    </row>
    <row r="890" spans="1:11" ht="15" thickBot="1" x14ac:dyDescent="0.35">
      <c r="A890" s="60" t="s">
        <v>217</v>
      </c>
      <c r="B890" s="61"/>
      <c r="C890" s="62" t="s">
        <v>5247</v>
      </c>
      <c r="D890" s="60" t="s">
        <v>5245</v>
      </c>
      <c r="E890" s="60" t="s">
        <v>218</v>
      </c>
      <c r="F890" s="60" t="s">
        <v>219</v>
      </c>
      <c r="G890" s="61"/>
      <c r="H890" s="62" t="s">
        <v>5246</v>
      </c>
      <c r="I890" s="62" t="s">
        <v>5244</v>
      </c>
      <c r="J890" s="60" t="s">
        <v>218</v>
      </c>
      <c r="K890" s="60" t="s">
        <v>219</v>
      </c>
    </row>
    <row r="891" spans="1:11" ht="15" thickBot="1" x14ac:dyDescent="0.35">
      <c r="A891" s="56"/>
      <c r="B891" s="56"/>
      <c r="C891" s="56"/>
      <c r="D891" s="56"/>
      <c r="E891" s="56"/>
      <c r="F891" s="56"/>
      <c r="G891" s="56"/>
      <c r="H891" s="56"/>
      <c r="I891" s="56"/>
      <c r="J891" s="56"/>
      <c r="K891" s="56"/>
    </row>
    <row r="892" spans="1:11" ht="16.2" thickBot="1" x14ac:dyDescent="0.35">
      <c r="A892" s="64" t="s">
        <v>6159</v>
      </c>
      <c r="B892" s="77"/>
      <c r="C892" s="66">
        <f>SUMIF(Ministres!F$4101:F$4215,"5",Ministres!AX$4101:AX$4215)</f>
        <v>108229</v>
      </c>
      <c r="D892" s="66">
        <f>SUMIF(Ministres!F$4101:F$4215,"5",Ministres!AY$4101:AY$4215)</f>
        <v>0</v>
      </c>
      <c r="E892" s="67">
        <f>D892-C892</f>
        <v>-108229</v>
      </c>
      <c r="F892" s="68">
        <f>E892/C892</f>
        <v>-1</v>
      </c>
      <c r="G892" s="69"/>
      <c r="H892" s="66">
        <f>SUMIF(Ministres!F$4101:F$4215,"5",Ministres!BB$4101:BB$4215)</f>
        <v>108229</v>
      </c>
      <c r="I892" s="66">
        <f>SUMIF(Ministres!F$4101:F$4215,"5",Ministres!BC$4101:BC$4215)</f>
        <v>0</v>
      </c>
      <c r="J892" s="67">
        <f>I892-H892</f>
        <v>-108229</v>
      </c>
      <c r="K892" s="68">
        <f>J892/H892</f>
        <v>-1</v>
      </c>
    </row>
    <row r="893" spans="1:11" x14ac:dyDescent="0.3">
      <c r="A893" s="70"/>
      <c r="B893" s="70"/>
      <c r="C893" s="70"/>
      <c r="D893" s="70"/>
      <c r="E893" s="70"/>
      <c r="F893" s="70"/>
      <c r="G893" s="51"/>
      <c r="H893" s="79"/>
      <c r="I893" s="70"/>
      <c r="J893" s="70"/>
      <c r="K893" s="70"/>
    </row>
    <row r="894" spans="1:11" ht="15" thickBot="1" x14ac:dyDescent="0.35">
      <c r="A894" s="56"/>
      <c r="B894" s="56"/>
      <c r="C894" s="56"/>
      <c r="D894" s="56"/>
      <c r="E894" s="56"/>
      <c r="F894" s="56"/>
      <c r="G894" s="56"/>
      <c r="H894" s="56"/>
      <c r="I894" s="56"/>
      <c r="J894" s="56"/>
      <c r="K894" s="56"/>
    </row>
    <row r="895" spans="1:11" ht="16.2" thickBot="1" x14ac:dyDescent="0.35">
      <c r="A895" s="45" t="s">
        <v>227</v>
      </c>
      <c r="B895" s="77"/>
      <c r="C895" s="47" t="s">
        <v>228</v>
      </c>
      <c r="D895" s="48"/>
      <c r="E895" s="48"/>
      <c r="F895" s="48"/>
      <c r="G895" s="48"/>
      <c r="H895" s="48"/>
      <c r="I895" s="48"/>
      <c r="J895" s="48"/>
      <c r="K895" s="49"/>
    </row>
    <row r="896" spans="1:11" ht="15" thickBot="1" x14ac:dyDescent="0.35">
      <c r="A896" s="56"/>
      <c r="B896" s="56"/>
      <c r="C896" s="56"/>
      <c r="D896" s="56"/>
      <c r="E896" s="56"/>
      <c r="F896" s="56"/>
      <c r="G896" s="56"/>
      <c r="H896" s="56"/>
      <c r="I896" s="56"/>
      <c r="J896" s="56"/>
      <c r="K896" s="56"/>
    </row>
    <row r="897" spans="1:11" ht="16.2" thickBot="1" x14ac:dyDescent="0.35">
      <c r="A897" s="56"/>
      <c r="B897" s="56"/>
      <c r="C897" s="53" t="s">
        <v>37</v>
      </c>
      <c r="D897" s="54"/>
      <c r="E897" s="54"/>
      <c r="F897" s="55"/>
      <c r="G897" s="56"/>
      <c r="H897" s="57" t="s">
        <v>38</v>
      </c>
      <c r="I897" s="58"/>
      <c r="J897" s="58"/>
      <c r="K897" s="59"/>
    </row>
    <row r="898" spans="1:11" ht="15" thickBot="1" x14ac:dyDescent="0.35">
      <c r="A898" s="60" t="s">
        <v>217</v>
      </c>
      <c r="B898" s="61"/>
      <c r="C898" s="62" t="s">
        <v>5247</v>
      </c>
      <c r="D898" s="60" t="s">
        <v>5245</v>
      </c>
      <c r="E898" s="60" t="s">
        <v>218</v>
      </c>
      <c r="F898" s="60" t="s">
        <v>219</v>
      </c>
      <c r="G898" s="61"/>
      <c r="H898" s="62" t="s">
        <v>5246</v>
      </c>
      <c r="I898" s="62" t="s">
        <v>5244</v>
      </c>
      <c r="J898" s="60" t="s">
        <v>218</v>
      </c>
      <c r="K898" s="60" t="s">
        <v>219</v>
      </c>
    </row>
    <row r="899" spans="1:11" ht="15" thickBot="1" x14ac:dyDescent="0.35">
      <c r="A899" s="56"/>
      <c r="B899" s="56"/>
      <c r="C899" s="56"/>
      <c r="D899" s="56"/>
      <c r="E899" s="56"/>
      <c r="F899" s="56"/>
      <c r="G899" s="56"/>
      <c r="H899" s="56"/>
      <c r="I899" s="56"/>
      <c r="J899" s="56"/>
      <c r="K899" s="56"/>
    </row>
    <row r="900" spans="1:11" ht="16.2" thickBot="1" x14ac:dyDescent="0.35">
      <c r="A900" s="64" t="s">
        <v>6159</v>
      </c>
      <c r="B900" s="77"/>
      <c r="C900" s="66">
        <f>SUMIF(Ministres!F$4101:F$4215,"6",Ministres!AX$4101:AX$4215)</f>
        <v>0</v>
      </c>
      <c r="D900" s="66">
        <f>SUMIF(Ministres!F$4101:F$4215,"6",Ministres!AY$4101:AY$4215)</f>
        <v>0</v>
      </c>
      <c r="E900" s="67">
        <f>D900-C900</f>
        <v>0</v>
      </c>
      <c r="F900" s="68" t="e">
        <f>E900/C900</f>
        <v>#DIV/0!</v>
      </c>
      <c r="G900" s="69"/>
      <c r="H900" s="66">
        <f>SUMIF(Ministres!F$4101:F$4215,"6",Ministres!BB$4101:BB$4215)</f>
        <v>0</v>
      </c>
      <c r="I900" s="66">
        <f>SUMIF(Ministres!F$4101:F$4215,"6",Ministres!BC$4101:BC$4215)</f>
        <v>0</v>
      </c>
      <c r="J900" s="67">
        <f>I900-H900</f>
        <v>0</v>
      </c>
      <c r="K900" s="68" t="e">
        <f>J900/H900</f>
        <v>#DIV/0!</v>
      </c>
    </row>
    <row r="901" spans="1:11" x14ac:dyDescent="0.3">
      <c r="A901" s="56"/>
      <c r="B901" s="56"/>
      <c r="C901" s="56"/>
      <c r="D901" s="56"/>
      <c r="E901" s="56"/>
      <c r="F901" s="56"/>
      <c r="G901" s="51"/>
      <c r="H901" s="56"/>
      <c r="I901" s="56"/>
      <c r="J901" s="56"/>
      <c r="K901" s="56"/>
    </row>
    <row r="902" spans="1:11" ht="15" thickBot="1" x14ac:dyDescent="0.35">
      <c r="A902" s="56"/>
      <c r="B902" s="56"/>
      <c r="C902" s="56"/>
      <c r="D902" s="56"/>
      <c r="E902" s="56"/>
      <c r="F902" s="56"/>
      <c r="G902" s="56"/>
      <c r="H902" s="56"/>
      <c r="I902" s="56"/>
      <c r="J902" s="56"/>
      <c r="K902" s="56"/>
    </row>
    <row r="903" spans="1:11" ht="16.2" thickBot="1" x14ac:dyDescent="0.35">
      <c r="A903" s="45" t="s">
        <v>229</v>
      </c>
      <c r="B903" s="77"/>
      <c r="C903" s="47" t="s">
        <v>406</v>
      </c>
      <c r="D903" s="48"/>
      <c r="E903" s="48"/>
      <c r="F903" s="48"/>
      <c r="G903" s="48"/>
      <c r="H903" s="48"/>
      <c r="I903" s="48"/>
      <c r="J903" s="48"/>
      <c r="K903" s="49"/>
    </row>
    <row r="904" spans="1:11" ht="15" thickBot="1" x14ac:dyDescent="0.35">
      <c r="A904" s="56"/>
      <c r="B904" s="56"/>
      <c r="C904" s="56"/>
      <c r="D904" s="56"/>
      <c r="E904" s="56"/>
      <c r="F904" s="56"/>
      <c r="G904" s="56"/>
      <c r="H904" s="56"/>
      <c r="I904" s="56"/>
      <c r="J904" s="56"/>
      <c r="K904" s="56"/>
    </row>
    <row r="905" spans="1:11" ht="16.2" thickBot="1" x14ac:dyDescent="0.35">
      <c r="A905" s="56"/>
      <c r="B905" s="56"/>
      <c r="C905" s="53" t="s">
        <v>37</v>
      </c>
      <c r="D905" s="54"/>
      <c r="E905" s="54"/>
      <c r="F905" s="55"/>
      <c r="G905" s="56"/>
      <c r="H905" s="57" t="s">
        <v>38</v>
      </c>
      <c r="I905" s="58"/>
      <c r="J905" s="58"/>
      <c r="K905" s="59"/>
    </row>
    <row r="906" spans="1:11" ht="15" thickBot="1" x14ac:dyDescent="0.35">
      <c r="A906" s="60" t="s">
        <v>217</v>
      </c>
      <c r="B906" s="61"/>
      <c r="C906" s="62" t="s">
        <v>5247</v>
      </c>
      <c r="D906" s="60" t="s">
        <v>5245</v>
      </c>
      <c r="E906" s="60" t="s">
        <v>218</v>
      </c>
      <c r="F906" s="60" t="s">
        <v>219</v>
      </c>
      <c r="G906" s="61"/>
      <c r="H906" s="62" t="s">
        <v>5246</v>
      </c>
      <c r="I906" s="62" t="s">
        <v>5244</v>
      </c>
      <c r="J906" s="60" t="s">
        <v>218</v>
      </c>
      <c r="K906" s="60" t="s">
        <v>219</v>
      </c>
    </row>
    <row r="907" spans="1:11" ht="15" thickBot="1" x14ac:dyDescent="0.35">
      <c r="A907" s="56"/>
      <c r="B907" s="56"/>
      <c r="C907" s="56"/>
      <c r="D907" s="56"/>
      <c r="E907" s="56"/>
      <c r="F907" s="56"/>
      <c r="G907" s="56"/>
      <c r="H907" s="56"/>
      <c r="I907" s="56"/>
      <c r="J907" s="56"/>
      <c r="K907" s="56"/>
    </row>
    <row r="908" spans="1:11" ht="16.2" thickBot="1" x14ac:dyDescent="0.35">
      <c r="A908" s="64" t="s">
        <v>6159</v>
      </c>
      <c r="B908" s="77"/>
      <c r="C908" s="66">
        <f>SUMIF(Ministres!F$4101:F$4215,"7",Ministres!AX$4101:AX$4215)</f>
        <v>0</v>
      </c>
      <c r="D908" s="66">
        <f>SUMIF(Ministres!F$4101:F$4215,"7",Ministres!AY$4101:AY$4215)</f>
        <v>0</v>
      </c>
      <c r="E908" s="67">
        <f>D908-C908</f>
        <v>0</v>
      </c>
      <c r="F908" s="68" t="e">
        <f>E908/C908</f>
        <v>#DIV/0!</v>
      </c>
      <c r="G908" s="69"/>
      <c r="H908" s="66">
        <f>SUMIF(Ministres!F$4101:F$4215,"7",Ministres!BB$4101:BB$4215)</f>
        <v>0</v>
      </c>
      <c r="I908" s="66">
        <f>SUMIF(Ministres!F$4101:F$4215,"7",Ministres!BC$4101:BC$4215)</f>
        <v>0</v>
      </c>
      <c r="J908" s="67">
        <f>I908-H908</f>
        <v>0</v>
      </c>
      <c r="K908" s="68" t="e">
        <f>J908/H908</f>
        <v>#DIV/0!</v>
      </c>
    </row>
    <row r="909" spans="1:11" x14ac:dyDescent="0.3">
      <c r="A909" s="56"/>
      <c r="B909" s="56"/>
      <c r="C909" s="56"/>
      <c r="D909" s="56"/>
      <c r="E909" s="56"/>
      <c r="F909" s="56"/>
      <c r="G909" s="72"/>
      <c r="H909" s="56"/>
      <c r="I909" s="56"/>
      <c r="J909" s="56"/>
      <c r="K909" s="56"/>
    </row>
    <row r="910" spans="1:11" ht="15" thickBot="1" x14ac:dyDescent="0.35">
      <c r="A910" s="70"/>
      <c r="B910" s="70"/>
      <c r="C910" s="70"/>
      <c r="D910" s="70"/>
      <c r="E910" s="70"/>
      <c r="F910" s="70"/>
      <c r="G910" s="51"/>
      <c r="H910" s="70"/>
      <c r="I910" s="70"/>
      <c r="J910" s="70"/>
      <c r="K910" s="70"/>
    </row>
    <row r="911" spans="1:11" ht="16.2" thickBot="1" x14ac:dyDescent="0.35">
      <c r="A911" s="45" t="s">
        <v>230</v>
      </c>
      <c r="B911" s="77"/>
      <c r="C911" s="47" t="s">
        <v>313</v>
      </c>
      <c r="D911" s="48"/>
      <c r="E911" s="48"/>
      <c r="F911" s="48"/>
      <c r="G911" s="48"/>
      <c r="H911" s="48"/>
      <c r="I911" s="48"/>
      <c r="J911" s="48"/>
      <c r="K911" s="49"/>
    </row>
    <row r="912" spans="1:11" ht="15" thickBot="1" x14ac:dyDescent="0.35">
      <c r="A912" s="56"/>
      <c r="B912" s="56"/>
      <c r="C912" s="56"/>
      <c r="D912" s="56"/>
      <c r="E912" s="56"/>
      <c r="F912" s="56"/>
      <c r="G912" s="56"/>
      <c r="H912" s="56"/>
      <c r="I912" s="56"/>
      <c r="J912" s="56"/>
      <c r="K912" s="56"/>
    </row>
    <row r="913" spans="1:11" ht="16.2" thickBot="1" x14ac:dyDescent="0.35">
      <c r="A913" s="56"/>
      <c r="B913" s="56"/>
      <c r="C913" s="53" t="s">
        <v>37</v>
      </c>
      <c r="D913" s="54"/>
      <c r="E913" s="54"/>
      <c r="F913" s="55"/>
      <c r="G913" s="56"/>
      <c r="H913" s="57" t="s">
        <v>38</v>
      </c>
      <c r="I913" s="58"/>
      <c r="J913" s="58"/>
      <c r="K913" s="59"/>
    </row>
    <row r="914" spans="1:11" ht="15" thickBot="1" x14ac:dyDescent="0.35">
      <c r="A914" s="60" t="s">
        <v>217</v>
      </c>
      <c r="B914" s="61"/>
      <c r="C914" s="62" t="s">
        <v>5247</v>
      </c>
      <c r="D914" s="60" t="s">
        <v>5245</v>
      </c>
      <c r="E914" s="60" t="s">
        <v>218</v>
      </c>
      <c r="F914" s="60" t="s">
        <v>219</v>
      </c>
      <c r="G914" s="61"/>
      <c r="H914" s="62" t="s">
        <v>5246</v>
      </c>
      <c r="I914" s="62" t="s">
        <v>5244</v>
      </c>
      <c r="J914" s="60" t="s">
        <v>218</v>
      </c>
      <c r="K914" s="60" t="s">
        <v>219</v>
      </c>
    </row>
    <row r="915" spans="1:11" ht="15" thickBot="1" x14ac:dyDescent="0.35">
      <c r="A915" s="56"/>
      <c r="B915" s="56"/>
      <c r="C915" s="56"/>
      <c r="D915" s="56"/>
      <c r="E915" s="56"/>
      <c r="F915" s="56"/>
      <c r="G915" s="56"/>
      <c r="H915" s="56"/>
      <c r="I915" s="56"/>
      <c r="J915" s="56"/>
      <c r="K915" s="56"/>
    </row>
    <row r="916" spans="1:11" ht="16.2" thickBot="1" x14ac:dyDescent="0.35">
      <c r="A916" s="64" t="s">
        <v>6159</v>
      </c>
      <c r="B916" s="77"/>
      <c r="C916" s="66">
        <f>SUMIF(Ministres!F$4101:F$4215,"8",Ministres!AX$4101:AX$4215)</f>
        <v>0</v>
      </c>
      <c r="D916" s="66">
        <f>SUMIF(Ministres!F$4101:F$4215,"8",Ministres!AY$4101:AY$4215)</f>
        <v>0</v>
      </c>
      <c r="E916" s="67">
        <f>D916-C916</f>
        <v>0</v>
      </c>
      <c r="F916" s="68" t="e">
        <f>E916/C916</f>
        <v>#DIV/0!</v>
      </c>
      <c r="G916" s="69"/>
      <c r="H916" s="66">
        <f>SUMIF(Ministres!F$4101:F$4215,"8",Ministres!BB$4101:BB$4215)</f>
        <v>0</v>
      </c>
      <c r="I916" s="66">
        <f>SUMIF(Ministres!F$4101:F$4215,"8",Ministres!BC$4101:BC$4215)</f>
        <v>0</v>
      </c>
      <c r="J916" s="67">
        <f>I916-H916</f>
        <v>0</v>
      </c>
      <c r="K916" s="68" t="e">
        <f>J916/H916</f>
        <v>#DIV/0!</v>
      </c>
    </row>
    <row r="917" spans="1:11" x14ac:dyDescent="0.3">
      <c r="A917" s="56"/>
      <c r="B917" s="56"/>
      <c r="C917" s="56"/>
      <c r="D917" s="56"/>
      <c r="E917" s="56"/>
      <c r="F917" s="56"/>
      <c r="G917" s="72"/>
      <c r="H917" s="56"/>
      <c r="I917" s="56"/>
      <c r="J917" s="56"/>
      <c r="K917" s="56"/>
    </row>
    <row r="918" spans="1:11" ht="15" thickBot="1" x14ac:dyDescent="0.35">
      <c r="A918" s="70"/>
      <c r="B918" s="70"/>
      <c r="C918" s="70"/>
      <c r="D918" s="70"/>
      <c r="E918" s="70"/>
      <c r="F918" s="70"/>
      <c r="G918" s="51"/>
      <c r="H918" s="70"/>
      <c r="I918" s="70"/>
      <c r="J918" s="70"/>
      <c r="K918" s="70"/>
    </row>
    <row r="919" spans="1:11" ht="16.2" thickBot="1" x14ac:dyDescent="0.35">
      <c r="A919" s="45" t="s">
        <v>231</v>
      </c>
      <c r="B919" s="77"/>
      <c r="C919" s="47" t="s">
        <v>232</v>
      </c>
      <c r="D919" s="48"/>
      <c r="E919" s="48"/>
      <c r="F919" s="48"/>
      <c r="G919" s="48"/>
      <c r="H919" s="48"/>
      <c r="I919" s="48"/>
      <c r="J919" s="48"/>
      <c r="K919" s="49"/>
    </row>
    <row r="920" spans="1:11" ht="15" thickBot="1" x14ac:dyDescent="0.35">
      <c r="A920" s="56"/>
      <c r="B920" s="56"/>
      <c r="C920" s="56"/>
      <c r="D920" s="56"/>
      <c r="E920" s="56"/>
      <c r="F920" s="56"/>
      <c r="G920" s="56"/>
      <c r="H920" s="56"/>
      <c r="I920" s="56"/>
      <c r="J920" s="56"/>
      <c r="K920" s="56"/>
    </row>
    <row r="921" spans="1:11" ht="16.2" thickBot="1" x14ac:dyDescent="0.35">
      <c r="A921" s="56"/>
      <c r="B921" s="56"/>
      <c r="C921" s="53" t="s">
        <v>37</v>
      </c>
      <c r="D921" s="54"/>
      <c r="E921" s="54"/>
      <c r="F921" s="55"/>
      <c r="G921" s="56"/>
      <c r="H921" s="57" t="s">
        <v>38</v>
      </c>
      <c r="I921" s="58"/>
      <c r="J921" s="58"/>
      <c r="K921" s="59"/>
    </row>
    <row r="922" spans="1:11" ht="15" thickBot="1" x14ac:dyDescent="0.35">
      <c r="A922" s="60" t="s">
        <v>217</v>
      </c>
      <c r="B922" s="61"/>
      <c r="C922" s="62" t="s">
        <v>5247</v>
      </c>
      <c r="D922" s="60" t="s">
        <v>5245</v>
      </c>
      <c r="E922" s="60" t="s">
        <v>218</v>
      </c>
      <c r="F922" s="60" t="s">
        <v>219</v>
      </c>
      <c r="G922" s="61"/>
      <c r="H922" s="62" t="s">
        <v>5246</v>
      </c>
      <c r="I922" s="62" t="s">
        <v>5244</v>
      </c>
      <c r="J922" s="60" t="s">
        <v>218</v>
      </c>
      <c r="K922" s="60" t="s">
        <v>219</v>
      </c>
    </row>
    <row r="923" spans="1:11" ht="15" thickBot="1" x14ac:dyDescent="0.35">
      <c r="A923" s="56"/>
      <c r="B923" s="56"/>
      <c r="C923" s="56"/>
      <c r="D923" s="56"/>
      <c r="E923" s="56"/>
      <c r="F923" s="56"/>
      <c r="G923" s="56"/>
      <c r="H923" s="56"/>
      <c r="I923" s="56"/>
      <c r="J923" s="56"/>
      <c r="K923" s="56"/>
    </row>
    <row r="924" spans="1:11" ht="16.2" thickBot="1" x14ac:dyDescent="0.35">
      <c r="A924" s="64" t="s">
        <v>6159</v>
      </c>
      <c r="B924" s="77"/>
      <c r="C924" s="66">
        <f>SUMIF(Ministres!F$4101:F$4215,"9",Ministres!AX$4101:AX$4215)</f>
        <v>0</v>
      </c>
      <c r="D924" s="66">
        <f>SUMIF(Ministres!F$4101:F$4215,"9",Ministres!AY$4101:AY$4215)</f>
        <v>0</v>
      </c>
      <c r="E924" s="67">
        <f>D924-C924</f>
        <v>0</v>
      </c>
      <c r="F924" s="68" t="e">
        <f>E924/C924</f>
        <v>#DIV/0!</v>
      </c>
      <c r="G924" s="69"/>
      <c r="H924" s="66">
        <f>SUMIF(Ministres!F$4101:F$4215,"9",Ministres!BB$4101:BB$4215)</f>
        <v>0</v>
      </c>
      <c r="I924" s="66">
        <f>SUMIF(Ministres!F$4101:F$4215,"9",Ministres!BC$4101:BC$4215)</f>
        <v>0</v>
      </c>
      <c r="J924" s="67">
        <f>I924-H924</f>
        <v>0</v>
      </c>
      <c r="K924" s="68" t="e">
        <f>J924/H924</f>
        <v>#DIV/0!</v>
      </c>
    </row>
    <row r="925" spans="1:11" x14ac:dyDescent="0.3">
      <c r="A925" s="56"/>
      <c r="B925" s="56"/>
      <c r="C925" s="56"/>
      <c r="D925" s="56"/>
      <c r="E925" s="56"/>
      <c r="F925" s="56"/>
      <c r="G925" s="72"/>
      <c r="H925" s="56"/>
      <c r="I925" s="56"/>
      <c r="J925" s="56"/>
      <c r="K925" s="56"/>
    </row>
    <row r="926" spans="1:11" ht="15" thickBot="1" x14ac:dyDescent="0.35">
      <c r="A926" s="70"/>
      <c r="B926" s="70"/>
      <c r="C926" s="70"/>
      <c r="D926" s="70"/>
      <c r="E926" s="70"/>
      <c r="F926" s="70"/>
      <c r="G926" s="51"/>
      <c r="H926" s="70"/>
      <c r="I926" s="70"/>
      <c r="J926" s="70"/>
      <c r="K926" s="70"/>
    </row>
    <row r="927" spans="1:11" ht="16.2" thickBot="1" x14ac:dyDescent="0.35">
      <c r="A927" s="45" t="s">
        <v>233</v>
      </c>
      <c r="B927" s="77"/>
      <c r="C927" s="47" t="s">
        <v>492</v>
      </c>
      <c r="D927" s="48"/>
      <c r="E927" s="48"/>
      <c r="F927" s="48"/>
      <c r="G927" s="48"/>
      <c r="H927" s="48"/>
      <c r="I927" s="48"/>
      <c r="J927" s="48"/>
      <c r="K927" s="49"/>
    </row>
    <row r="928" spans="1:11" ht="15" thickBot="1" x14ac:dyDescent="0.35">
      <c r="A928" s="56"/>
      <c r="B928" s="56"/>
      <c r="C928" s="56"/>
      <c r="D928" s="56"/>
      <c r="E928" s="56"/>
      <c r="F928" s="56"/>
      <c r="G928" s="56"/>
      <c r="H928" s="56"/>
      <c r="I928" s="56"/>
      <c r="J928" s="56"/>
      <c r="K928" s="56"/>
    </row>
    <row r="929" spans="1:11" ht="16.2" thickBot="1" x14ac:dyDescent="0.35">
      <c r="A929" s="56"/>
      <c r="B929" s="56"/>
      <c r="C929" s="53" t="s">
        <v>37</v>
      </c>
      <c r="D929" s="54"/>
      <c r="E929" s="54"/>
      <c r="F929" s="55"/>
      <c r="G929" s="56"/>
      <c r="H929" s="57" t="s">
        <v>38</v>
      </c>
      <c r="I929" s="58"/>
      <c r="J929" s="58"/>
      <c r="K929" s="59"/>
    </row>
    <row r="930" spans="1:11" ht="15" thickBot="1" x14ac:dyDescent="0.35">
      <c r="A930" s="60" t="s">
        <v>217</v>
      </c>
      <c r="B930" s="61"/>
      <c r="C930" s="62" t="s">
        <v>5247</v>
      </c>
      <c r="D930" s="60" t="s">
        <v>5245</v>
      </c>
      <c r="E930" s="60" t="s">
        <v>218</v>
      </c>
      <c r="F930" s="60" t="s">
        <v>219</v>
      </c>
      <c r="G930" s="61"/>
      <c r="H930" s="62" t="s">
        <v>5246</v>
      </c>
      <c r="I930" s="62" t="s">
        <v>5244</v>
      </c>
      <c r="J930" s="60" t="s">
        <v>218</v>
      </c>
      <c r="K930" s="60" t="s">
        <v>219</v>
      </c>
    </row>
    <row r="931" spans="1:11" ht="15" thickBot="1" x14ac:dyDescent="0.35">
      <c r="A931" s="56"/>
      <c r="B931" s="56"/>
      <c r="C931" s="56"/>
      <c r="D931" s="56"/>
      <c r="E931" s="56"/>
      <c r="F931" s="56"/>
      <c r="G931" s="56"/>
      <c r="H931" s="56"/>
      <c r="I931" s="56"/>
      <c r="J931" s="56"/>
      <c r="K931" s="56"/>
    </row>
    <row r="932" spans="1:11" ht="16.2" thickBot="1" x14ac:dyDescent="0.35">
      <c r="A932" s="64" t="s">
        <v>6159</v>
      </c>
      <c r="B932" s="77"/>
      <c r="C932" s="66">
        <f>SUMIF(Ministres!F$4101:F$4215,"10",Ministres!AX$4101:AX$4215)</f>
        <v>0</v>
      </c>
      <c r="D932" s="66">
        <f>SUMIF(Ministres!F$4101:F$4215,"10",Ministres!AY$4101:AY$4215)</f>
        <v>0</v>
      </c>
      <c r="E932" s="67">
        <f>D932-C932</f>
        <v>0</v>
      </c>
      <c r="F932" s="68" t="e">
        <f>E932/C932</f>
        <v>#DIV/0!</v>
      </c>
      <c r="G932" s="69"/>
      <c r="H932" s="66">
        <f>SUMIF(Ministres!F$4101:F$4215,"10",Ministres!BB$4101:BB$4215)</f>
        <v>0</v>
      </c>
      <c r="I932" s="66">
        <f>SUMIF(Ministres!F$4101:F$4215,"10",Ministres!BC$4101:BC$4215)</f>
        <v>0</v>
      </c>
      <c r="J932" s="67">
        <f>I932-H932</f>
        <v>0</v>
      </c>
      <c r="K932" s="68" t="e">
        <f>J932/H932</f>
        <v>#DIV/0!</v>
      </c>
    </row>
    <row r="933" spans="1:11" x14ac:dyDescent="0.3">
      <c r="A933" s="56"/>
      <c r="B933" s="56"/>
      <c r="C933" s="56"/>
      <c r="D933" s="56"/>
      <c r="E933" s="56"/>
      <c r="F933" s="56"/>
      <c r="G933" s="72"/>
      <c r="H933" s="56"/>
      <c r="I933" s="56"/>
      <c r="J933" s="56"/>
      <c r="K933" s="56"/>
    </row>
    <row r="934" spans="1:11" ht="15" thickBot="1" x14ac:dyDescent="0.35">
      <c r="A934" s="70"/>
      <c r="B934" s="70"/>
      <c r="C934" s="70"/>
      <c r="D934" s="70"/>
      <c r="E934" s="70"/>
      <c r="F934" s="70"/>
      <c r="G934" s="51"/>
      <c r="H934" s="70"/>
      <c r="I934" s="70"/>
      <c r="J934" s="70"/>
      <c r="K934" s="70"/>
    </row>
    <row r="935" spans="1:11" ht="16.2" thickBot="1" x14ac:dyDescent="0.35">
      <c r="A935" s="45" t="s">
        <v>234</v>
      </c>
      <c r="B935" s="77"/>
      <c r="C935" s="47" t="s">
        <v>6</v>
      </c>
      <c r="D935" s="48"/>
      <c r="E935" s="48"/>
      <c r="F935" s="48"/>
      <c r="G935" s="48"/>
      <c r="H935" s="48"/>
      <c r="I935" s="48"/>
      <c r="J935" s="48"/>
      <c r="K935" s="49"/>
    </row>
    <row r="936" spans="1:11" ht="15" thickBot="1" x14ac:dyDescent="0.35">
      <c r="A936" s="56"/>
      <c r="B936" s="56"/>
      <c r="C936" s="56"/>
      <c r="D936" s="56"/>
      <c r="E936" s="56"/>
      <c r="F936" s="56"/>
      <c r="G936" s="56"/>
      <c r="H936" s="56"/>
      <c r="I936" s="56"/>
      <c r="J936" s="56"/>
      <c r="K936" s="56"/>
    </row>
    <row r="937" spans="1:11" ht="16.2" thickBot="1" x14ac:dyDescent="0.35">
      <c r="A937" s="56"/>
      <c r="B937" s="56"/>
      <c r="C937" s="53" t="s">
        <v>37</v>
      </c>
      <c r="D937" s="54"/>
      <c r="E937" s="54"/>
      <c r="F937" s="55"/>
      <c r="G937" s="56"/>
      <c r="H937" s="57" t="s">
        <v>38</v>
      </c>
      <c r="I937" s="58"/>
      <c r="J937" s="58"/>
      <c r="K937" s="59"/>
    </row>
    <row r="938" spans="1:11" ht="15" thickBot="1" x14ac:dyDescent="0.35">
      <c r="A938" s="60" t="s">
        <v>217</v>
      </c>
      <c r="B938" s="61"/>
      <c r="C938" s="62" t="s">
        <v>5247</v>
      </c>
      <c r="D938" s="60" t="s">
        <v>5245</v>
      </c>
      <c r="E938" s="60" t="s">
        <v>218</v>
      </c>
      <c r="F938" s="60" t="s">
        <v>219</v>
      </c>
      <c r="G938" s="61"/>
      <c r="H938" s="62" t="s">
        <v>5246</v>
      </c>
      <c r="I938" s="62" t="s">
        <v>5244</v>
      </c>
      <c r="J938" s="60" t="s">
        <v>218</v>
      </c>
      <c r="K938" s="60" t="s">
        <v>219</v>
      </c>
    </row>
    <row r="939" spans="1:11" ht="15" thickBot="1" x14ac:dyDescent="0.35">
      <c r="A939" s="56"/>
      <c r="B939" s="56"/>
      <c r="C939" s="56"/>
      <c r="D939" s="56"/>
      <c r="E939" s="56"/>
      <c r="F939" s="56"/>
      <c r="G939" s="56"/>
      <c r="H939" s="56"/>
      <c r="I939" s="56"/>
      <c r="J939" s="56"/>
      <c r="K939" s="56"/>
    </row>
    <row r="940" spans="1:11" ht="16.2" thickBot="1" x14ac:dyDescent="0.35">
      <c r="A940" s="64" t="s">
        <v>6159</v>
      </c>
      <c r="B940" s="77"/>
      <c r="C940" s="66">
        <f>SUMIF(Ministres!F$4101:F$4215,"11",Ministres!AX$4101:AX$4215)</f>
        <v>0</v>
      </c>
      <c r="D940" s="66">
        <f>SUMIF(Ministres!F$4101:F$4215,"11",Ministres!AY$4101:AY$4215)</f>
        <v>0</v>
      </c>
      <c r="E940" s="67">
        <f>D940-C940</f>
        <v>0</v>
      </c>
      <c r="F940" s="68" t="e">
        <f>E940/C940</f>
        <v>#DIV/0!</v>
      </c>
      <c r="G940" s="69"/>
      <c r="H940" s="66">
        <f>SUMIF(Ministres!F$4101:F$4215,"11",Ministres!BB$4101:BB$4215)</f>
        <v>0</v>
      </c>
      <c r="I940" s="66">
        <f>SUMIF(Ministres!F$4101:F$4215,"11",Ministres!BC$4101:BC$4215)</f>
        <v>0</v>
      </c>
      <c r="J940" s="67">
        <f>I940-H940</f>
        <v>0</v>
      </c>
      <c r="K940" s="68" t="e">
        <f>J940/H940</f>
        <v>#DIV/0!</v>
      </c>
    </row>
    <row r="941" spans="1:11" x14ac:dyDescent="0.3">
      <c r="A941" s="56"/>
      <c r="B941" s="56"/>
      <c r="C941" s="56"/>
      <c r="D941" s="56"/>
      <c r="E941" s="56"/>
      <c r="F941" s="56"/>
      <c r="G941" s="72"/>
      <c r="H941" s="56"/>
      <c r="I941" s="56"/>
      <c r="J941" s="56"/>
      <c r="K941" s="56"/>
    </row>
    <row r="942" spans="1:11" ht="15" thickBot="1" x14ac:dyDescent="0.35">
      <c r="A942" s="70"/>
      <c r="B942" s="70"/>
      <c r="C942" s="70"/>
      <c r="D942" s="70"/>
      <c r="E942" s="70"/>
      <c r="F942" s="70"/>
      <c r="G942" s="51"/>
      <c r="H942" s="70"/>
      <c r="I942" s="70"/>
      <c r="J942" s="70"/>
      <c r="K942" s="70"/>
    </row>
    <row r="943" spans="1:11" ht="16.2" thickBot="1" x14ac:dyDescent="0.35">
      <c r="A943" s="45" t="s">
        <v>235</v>
      </c>
      <c r="B943" s="77"/>
      <c r="C943" s="47" t="s">
        <v>236</v>
      </c>
      <c r="D943" s="48"/>
      <c r="E943" s="48"/>
      <c r="F943" s="48"/>
      <c r="G943" s="48"/>
      <c r="H943" s="48"/>
      <c r="I943" s="48"/>
      <c r="J943" s="48"/>
      <c r="K943" s="49"/>
    </row>
    <row r="944" spans="1:11" ht="15" thickBot="1" x14ac:dyDescent="0.35">
      <c r="A944" s="56"/>
      <c r="B944" s="56"/>
      <c r="C944" s="56"/>
      <c r="D944" s="56"/>
      <c r="E944" s="56"/>
      <c r="F944" s="56"/>
      <c r="G944" s="56"/>
      <c r="H944" s="56"/>
      <c r="I944" s="56"/>
      <c r="J944" s="56"/>
      <c r="K944" s="56"/>
    </row>
    <row r="945" spans="1:11" ht="16.2" thickBot="1" x14ac:dyDescent="0.35">
      <c r="A945" s="56"/>
      <c r="B945" s="56"/>
      <c r="C945" s="53" t="s">
        <v>37</v>
      </c>
      <c r="D945" s="54"/>
      <c r="E945" s="54"/>
      <c r="F945" s="55"/>
      <c r="G945" s="56"/>
      <c r="H945" s="57" t="s">
        <v>38</v>
      </c>
      <c r="I945" s="58"/>
      <c r="J945" s="58"/>
      <c r="K945" s="59"/>
    </row>
    <row r="946" spans="1:11" ht="15" thickBot="1" x14ac:dyDescent="0.35">
      <c r="A946" s="60" t="s">
        <v>217</v>
      </c>
      <c r="B946" s="61"/>
      <c r="C946" s="62" t="s">
        <v>5247</v>
      </c>
      <c r="D946" s="60" t="s">
        <v>5245</v>
      </c>
      <c r="E946" s="60" t="s">
        <v>218</v>
      </c>
      <c r="F946" s="60" t="s">
        <v>219</v>
      </c>
      <c r="G946" s="61"/>
      <c r="H946" s="62" t="s">
        <v>5246</v>
      </c>
      <c r="I946" s="62" t="s">
        <v>5244</v>
      </c>
      <c r="J946" s="60" t="s">
        <v>218</v>
      </c>
      <c r="K946" s="60" t="s">
        <v>219</v>
      </c>
    </row>
    <row r="947" spans="1:11" ht="15" thickBot="1" x14ac:dyDescent="0.35">
      <c r="A947" s="56"/>
      <c r="B947" s="56"/>
      <c r="C947" s="56"/>
      <c r="D947" s="56"/>
      <c r="E947" s="56"/>
      <c r="F947" s="56"/>
      <c r="G947" s="56"/>
      <c r="H947" s="56"/>
      <c r="I947" s="56"/>
      <c r="J947" s="56"/>
      <c r="K947" s="56"/>
    </row>
    <row r="948" spans="1:11" ht="16.2" thickBot="1" x14ac:dyDescent="0.35">
      <c r="A948" s="64" t="s">
        <v>6159</v>
      </c>
      <c r="B948" s="77"/>
      <c r="C948" s="66">
        <f>SUMIF(Ministres!F$4101:F$4215,"12",Ministres!AX$4101:AX$4215)</f>
        <v>14</v>
      </c>
      <c r="D948" s="66">
        <f>SUMIF(Ministres!F$4101:F$4215,"12",Ministres!AY$4101:AY$4215)</f>
        <v>0</v>
      </c>
      <c r="E948" s="67">
        <f>D948-C948</f>
        <v>-14</v>
      </c>
      <c r="F948" s="68">
        <f>E948/C948</f>
        <v>-1</v>
      </c>
      <c r="G948" s="69"/>
      <c r="H948" s="66">
        <f>SUMIF(Ministres!F$4101:F$4215,"12",Ministres!BB$4101:BB$4215)</f>
        <v>14</v>
      </c>
      <c r="I948" s="66">
        <f>SUMIF(Ministres!F$4101:F$4215,"12",Ministres!BC$4101:BC$4215)</f>
        <v>0</v>
      </c>
      <c r="J948" s="67">
        <f>I948-H948</f>
        <v>-14</v>
      </c>
      <c r="K948" s="68">
        <f>J948/H948</f>
        <v>-1</v>
      </c>
    </row>
    <row r="949" spans="1:11" x14ac:dyDescent="0.3">
      <c r="A949" s="56"/>
      <c r="B949" s="56"/>
      <c r="C949" s="56"/>
      <c r="D949" s="56"/>
      <c r="E949" s="56"/>
      <c r="F949" s="56"/>
      <c r="G949" s="72"/>
      <c r="H949" s="56"/>
      <c r="I949" s="56"/>
      <c r="J949" s="56"/>
      <c r="K949" s="56"/>
    </row>
    <row r="950" spans="1:11" ht="15" thickBot="1" x14ac:dyDescent="0.35">
      <c r="A950" s="70"/>
      <c r="B950" s="70"/>
      <c r="C950" s="70"/>
      <c r="D950" s="70"/>
      <c r="E950" s="70"/>
      <c r="F950" s="70"/>
      <c r="G950" s="51"/>
      <c r="H950" s="70"/>
      <c r="I950" s="70"/>
      <c r="J950" s="70"/>
      <c r="K950" s="70"/>
    </row>
    <row r="951" spans="1:11" ht="16.2" thickBot="1" x14ac:dyDescent="0.35">
      <c r="A951" s="45" t="s">
        <v>237</v>
      </c>
      <c r="B951" s="77"/>
      <c r="C951" s="47" t="s">
        <v>238</v>
      </c>
      <c r="D951" s="48"/>
      <c r="E951" s="48"/>
      <c r="F951" s="48"/>
      <c r="G951" s="48"/>
      <c r="H951" s="48"/>
      <c r="I951" s="48"/>
      <c r="J951" s="48"/>
      <c r="K951" s="49"/>
    </row>
    <row r="952" spans="1:11" ht="15" thickBot="1" x14ac:dyDescent="0.35">
      <c r="A952" s="56"/>
      <c r="B952" s="56"/>
      <c r="C952" s="56"/>
      <c r="D952" s="56"/>
      <c r="E952" s="56"/>
      <c r="F952" s="56"/>
      <c r="G952" s="56"/>
      <c r="H952" s="56"/>
      <c r="I952" s="56"/>
      <c r="J952" s="56"/>
      <c r="K952" s="56"/>
    </row>
    <row r="953" spans="1:11" ht="16.2" thickBot="1" x14ac:dyDescent="0.35">
      <c r="A953" s="56"/>
      <c r="B953" s="56"/>
      <c r="C953" s="53" t="s">
        <v>37</v>
      </c>
      <c r="D953" s="54"/>
      <c r="E953" s="54"/>
      <c r="F953" s="55"/>
      <c r="G953" s="56"/>
      <c r="H953" s="57" t="s">
        <v>38</v>
      </c>
      <c r="I953" s="58"/>
      <c r="J953" s="58"/>
      <c r="K953" s="59"/>
    </row>
    <row r="954" spans="1:11" ht="15" thickBot="1" x14ac:dyDescent="0.35">
      <c r="A954" s="60" t="s">
        <v>217</v>
      </c>
      <c r="B954" s="61"/>
      <c r="C954" s="62" t="s">
        <v>5247</v>
      </c>
      <c r="D954" s="60" t="s">
        <v>5245</v>
      </c>
      <c r="E954" s="60" t="s">
        <v>218</v>
      </c>
      <c r="F954" s="60" t="s">
        <v>219</v>
      </c>
      <c r="G954" s="61"/>
      <c r="H954" s="62" t="s">
        <v>5246</v>
      </c>
      <c r="I954" s="62" t="s">
        <v>5244</v>
      </c>
      <c r="J954" s="60" t="s">
        <v>218</v>
      </c>
      <c r="K954" s="60" t="s">
        <v>219</v>
      </c>
    </row>
    <row r="955" spans="1:11" ht="15" thickBot="1" x14ac:dyDescent="0.35">
      <c r="A955" s="56"/>
      <c r="B955" s="56"/>
      <c r="C955" s="56"/>
      <c r="D955" s="56"/>
      <c r="E955" s="56"/>
      <c r="F955" s="56"/>
      <c r="G955" s="56"/>
      <c r="H955" s="56"/>
      <c r="I955" s="56"/>
      <c r="J955" s="56"/>
      <c r="K955" s="56"/>
    </row>
    <row r="956" spans="1:11" ht="16.2" thickBot="1" x14ac:dyDescent="0.35">
      <c r="A956" s="64" t="s">
        <v>6159</v>
      </c>
      <c r="B956" s="77"/>
      <c r="C956" s="66">
        <f>SUMIF(Ministres!F$4101:F$4215,"13",Ministres!AX$4101:AX$4215)</f>
        <v>0</v>
      </c>
      <c r="D956" s="66">
        <f>SUMIF(Ministres!F$4101:F$4215,"13",Ministres!AY$4101:AY$4215)</f>
        <v>0</v>
      </c>
      <c r="E956" s="67">
        <f>D956-C956</f>
        <v>0</v>
      </c>
      <c r="F956" s="68" t="e">
        <f>E956/C956</f>
        <v>#DIV/0!</v>
      </c>
      <c r="G956" s="69"/>
      <c r="H956" s="66">
        <f>SUMIF(Ministres!F$4101:F$4215,"13",Ministres!BB$4101:BB$4215)</f>
        <v>0</v>
      </c>
      <c r="I956" s="66">
        <f>SUMIF(Ministres!F$4101:F$4215,"13",Ministres!BC$4101:BC$4215)</f>
        <v>0</v>
      </c>
      <c r="J956" s="67">
        <f>I956-H956</f>
        <v>0</v>
      </c>
      <c r="K956" s="68" t="e">
        <f>J956/H956</f>
        <v>#DIV/0!</v>
      </c>
    </row>
    <row r="957" spans="1:11" ht="15.6" x14ac:dyDescent="0.3">
      <c r="A957" s="80"/>
      <c r="B957" s="77"/>
      <c r="C957" s="81"/>
      <c r="D957" s="81"/>
      <c r="E957" s="82"/>
      <c r="F957" s="83"/>
      <c r="G957" s="84"/>
      <c r="H957" s="81"/>
      <c r="I957" s="81"/>
      <c r="J957" s="82"/>
      <c r="K957" s="83"/>
    </row>
    <row r="958" spans="1:11" ht="15" thickBot="1" x14ac:dyDescent="0.35">
      <c r="A958" s="70"/>
      <c r="B958" s="70"/>
      <c r="C958" s="70"/>
      <c r="D958" s="70"/>
      <c r="E958" s="70"/>
      <c r="F958" s="70"/>
      <c r="G958" s="51"/>
      <c r="H958" s="70"/>
      <c r="I958" s="70"/>
      <c r="J958" s="70"/>
      <c r="K958" s="70"/>
    </row>
    <row r="959" spans="1:11" ht="16.2" thickBot="1" x14ac:dyDescent="0.35">
      <c r="A959" s="45" t="s">
        <v>239</v>
      </c>
      <c r="B959" s="77"/>
      <c r="C959" s="47" t="s">
        <v>240</v>
      </c>
      <c r="D959" s="48"/>
      <c r="E959" s="48"/>
      <c r="F959" s="48"/>
      <c r="G959" s="48"/>
      <c r="H959" s="48"/>
      <c r="I959" s="48"/>
      <c r="J959" s="48"/>
      <c r="K959" s="49"/>
    </row>
    <row r="960" spans="1:11" ht="15" thickBot="1" x14ac:dyDescent="0.35">
      <c r="A960" s="56"/>
      <c r="B960" s="56"/>
      <c r="C960" s="56"/>
      <c r="D960" s="56"/>
      <c r="E960" s="56"/>
      <c r="F960" s="56"/>
      <c r="G960" s="56"/>
      <c r="H960" s="56"/>
      <c r="I960" s="56"/>
      <c r="J960" s="56"/>
      <c r="K960" s="56"/>
    </row>
    <row r="961" spans="1:11" ht="16.2" thickBot="1" x14ac:dyDescent="0.35">
      <c r="A961" s="56"/>
      <c r="B961" s="56"/>
      <c r="C961" s="53" t="s">
        <v>37</v>
      </c>
      <c r="D961" s="54"/>
      <c r="E961" s="54"/>
      <c r="F961" s="55"/>
      <c r="G961" s="56"/>
      <c r="H961" s="57" t="s">
        <v>38</v>
      </c>
      <c r="I961" s="58"/>
      <c r="J961" s="58"/>
      <c r="K961" s="59"/>
    </row>
    <row r="962" spans="1:11" ht="15" thickBot="1" x14ac:dyDescent="0.35">
      <c r="A962" s="60" t="s">
        <v>217</v>
      </c>
      <c r="B962" s="61"/>
      <c r="C962" s="62" t="s">
        <v>5247</v>
      </c>
      <c r="D962" s="60" t="s">
        <v>5245</v>
      </c>
      <c r="E962" s="60" t="s">
        <v>218</v>
      </c>
      <c r="F962" s="60" t="s">
        <v>219</v>
      </c>
      <c r="G962" s="61"/>
      <c r="H962" s="62" t="s">
        <v>5246</v>
      </c>
      <c r="I962" s="62" t="s">
        <v>5244</v>
      </c>
      <c r="J962" s="60" t="s">
        <v>218</v>
      </c>
      <c r="K962" s="60" t="s">
        <v>219</v>
      </c>
    </row>
    <row r="963" spans="1:11" ht="15" thickBot="1" x14ac:dyDescent="0.35">
      <c r="A963" s="56"/>
      <c r="B963" s="56"/>
      <c r="C963" s="56"/>
      <c r="D963" s="56"/>
      <c r="E963" s="56"/>
      <c r="F963" s="56"/>
      <c r="G963" s="56"/>
      <c r="H963" s="56"/>
      <c r="I963" s="56"/>
      <c r="J963" s="56"/>
      <c r="K963" s="56"/>
    </row>
    <row r="964" spans="1:11" ht="16.2" thickBot="1" x14ac:dyDescent="0.35">
      <c r="A964" s="64" t="s">
        <v>6159</v>
      </c>
      <c r="B964" s="77"/>
      <c r="C964" s="66">
        <f>SUMIF(Ministres!F$4101:F$4215,"14",Ministres!AX$4101:AX$4215)</f>
        <v>0</v>
      </c>
      <c r="D964" s="66">
        <f>SUMIF(Ministres!F$4101:F$4215,"14",Ministres!AY$4101:AY$4215)</f>
        <v>0</v>
      </c>
      <c r="E964" s="67">
        <f>D964-C964</f>
        <v>0</v>
      </c>
      <c r="F964" s="68" t="e">
        <f>E964/C964</f>
        <v>#DIV/0!</v>
      </c>
      <c r="G964" s="69"/>
      <c r="H964" s="66">
        <f>SUMIF(Ministres!F$4101:F$4215,"14",Ministres!BB$4101:BB$4215)</f>
        <v>0</v>
      </c>
      <c r="I964" s="66">
        <f>SUMIF(Ministres!F$4101:F$4215,"14",Ministres!BC$4101:BC$4215)</f>
        <v>0</v>
      </c>
      <c r="J964" s="67">
        <f>I964-H964</f>
        <v>0</v>
      </c>
      <c r="K964" s="68" t="e">
        <f>J964/H964</f>
        <v>#DIV/0!</v>
      </c>
    </row>
    <row r="965" spans="1:11" ht="15.6" x14ac:dyDescent="0.3">
      <c r="A965" s="80"/>
      <c r="B965" s="77"/>
      <c r="C965" s="81"/>
      <c r="D965" s="81"/>
      <c r="E965" s="82"/>
      <c r="F965" s="83"/>
      <c r="G965" s="84"/>
      <c r="H965" s="81"/>
      <c r="I965" s="81"/>
      <c r="J965" s="82"/>
      <c r="K965" s="83"/>
    </row>
    <row r="966" spans="1:11" ht="15" thickBot="1" x14ac:dyDescent="0.35">
      <c r="A966" s="70"/>
      <c r="B966" s="70"/>
      <c r="C966" s="70"/>
      <c r="D966" s="70"/>
      <c r="E966" s="70"/>
      <c r="F966" s="70"/>
      <c r="G966" s="51"/>
      <c r="H966" s="70"/>
      <c r="I966" s="70"/>
      <c r="J966" s="70"/>
      <c r="K966" s="70"/>
    </row>
    <row r="967" spans="1:11" ht="16.2" thickBot="1" x14ac:dyDescent="0.35">
      <c r="A967" s="45" t="s">
        <v>241</v>
      </c>
      <c r="B967" s="77"/>
      <c r="C967" s="47" t="s">
        <v>242</v>
      </c>
      <c r="D967" s="48"/>
      <c r="E967" s="48"/>
      <c r="F967" s="48"/>
      <c r="G967" s="48"/>
      <c r="H967" s="48"/>
      <c r="I967" s="48"/>
      <c r="J967" s="48"/>
      <c r="K967" s="49"/>
    </row>
    <row r="968" spans="1:11" ht="15" thickBot="1" x14ac:dyDescent="0.35">
      <c r="A968" s="56"/>
      <c r="B968" s="56"/>
      <c r="C968" s="56"/>
      <c r="D968" s="56"/>
      <c r="E968" s="56"/>
      <c r="F968" s="56"/>
      <c r="G968" s="56"/>
      <c r="H968" s="56"/>
      <c r="I968" s="56"/>
      <c r="J968" s="56"/>
      <c r="K968" s="56"/>
    </row>
    <row r="969" spans="1:11" ht="16.2" thickBot="1" x14ac:dyDescent="0.35">
      <c r="A969" s="56"/>
      <c r="B969" s="56"/>
      <c r="C969" s="53" t="s">
        <v>37</v>
      </c>
      <c r="D969" s="54"/>
      <c r="E969" s="54"/>
      <c r="F969" s="55"/>
      <c r="G969" s="56"/>
      <c r="H969" s="57" t="s">
        <v>38</v>
      </c>
      <c r="I969" s="58"/>
      <c r="J969" s="58"/>
      <c r="K969" s="59"/>
    </row>
    <row r="970" spans="1:11" ht="15" thickBot="1" x14ac:dyDescent="0.35">
      <c r="A970" s="60" t="s">
        <v>217</v>
      </c>
      <c r="B970" s="61"/>
      <c r="C970" s="62" t="s">
        <v>5247</v>
      </c>
      <c r="D970" s="60" t="s">
        <v>5245</v>
      </c>
      <c r="E970" s="60" t="s">
        <v>218</v>
      </c>
      <c r="F970" s="60" t="s">
        <v>219</v>
      </c>
      <c r="G970" s="61"/>
      <c r="H970" s="62" t="s">
        <v>5246</v>
      </c>
      <c r="I970" s="62" t="s">
        <v>5244</v>
      </c>
      <c r="J970" s="60" t="s">
        <v>218</v>
      </c>
      <c r="K970" s="60" t="s">
        <v>219</v>
      </c>
    </row>
    <row r="971" spans="1:11" ht="15" thickBot="1" x14ac:dyDescent="0.35">
      <c r="A971" s="56"/>
      <c r="B971" s="56"/>
      <c r="C971" s="56"/>
      <c r="D971" s="56"/>
      <c r="E971" s="56"/>
      <c r="F971" s="56"/>
      <c r="G971" s="56"/>
      <c r="H971" s="56"/>
      <c r="I971" s="56"/>
      <c r="J971" s="56"/>
      <c r="K971" s="56"/>
    </row>
    <row r="972" spans="1:11" ht="16.2" thickBot="1" x14ac:dyDescent="0.35">
      <c r="A972" s="64" t="s">
        <v>6159</v>
      </c>
      <c r="B972" s="77"/>
      <c r="C972" s="66">
        <f>SUMIF(Ministres!F$4101:F$4215,"15",Ministres!AX$4101:AX$4215)</f>
        <v>10033</v>
      </c>
      <c r="D972" s="66">
        <f>SUMIF(Ministres!F$4101:F$4215,"15",Ministres!AY$4101:AY$4215)</f>
        <v>0</v>
      </c>
      <c r="E972" s="67">
        <f>D972-C972</f>
        <v>-10033</v>
      </c>
      <c r="F972" s="68">
        <f>E972/C972</f>
        <v>-1</v>
      </c>
      <c r="G972" s="69"/>
      <c r="H972" s="66">
        <f>SUMIF(Ministres!F$4101:F$4215,"15",Ministres!BB$4101:BB$4215)</f>
        <v>8250</v>
      </c>
      <c r="I972" s="66">
        <f>SUMIF(Ministres!F$4101:F$4215,"15",Ministres!BC$4101:BC$4215)</f>
        <v>0</v>
      </c>
      <c r="J972" s="67">
        <f>I972-H972</f>
        <v>-8250</v>
      </c>
      <c r="K972" s="68">
        <f>J972/H972</f>
        <v>-1</v>
      </c>
    </row>
    <row r="973" spans="1:11" x14ac:dyDescent="0.3">
      <c r="A973" s="56"/>
      <c r="B973" s="56"/>
      <c r="C973" s="56"/>
      <c r="D973" s="56"/>
      <c r="E973" s="56"/>
      <c r="F973" s="56"/>
      <c r="G973" s="51"/>
      <c r="H973" s="56"/>
      <c r="I973" s="56"/>
      <c r="J973" s="56"/>
      <c r="K973" s="56"/>
    </row>
    <row r="974" spans="1:11" ht="15" thickBot="1" x14ac:dyDescent="0.35">
      <c r="A974" s="70"/>
      <c r="B974" s="70"/>
      <c r="C974" s="70"/>
      <c r="D974" s="70"/>
      <c r="E974" s="70"/>
      <c r="F974" s="70"/>
      <c r="G974" s="51"/>
      <c r="H974" s="70"/>
      <c r="I974" s="70"/>
      <c r="J974" s="70"/>
      <c r="K974" s="70"/>
    </row>
    <row r="975" spans="1:11" ht="16.2" thickBot="1" x14ac:dyDescent="0.35">
      <c r="A975" s="45" t="s">
        <v>280</v>
      </c>
      <c r="B975" s="77"/>
      <c r="C975" s="47" t="s">
        <v>307</v>
      </c>
      <c r="D975" s="48"/>
      <c r="E975" s="48"/>
      <c r="F975" s="48"/>
      <c r="G975" s="48"/>
      <c r="H975" s="48"/>
      <c r="I975" s="48"/>
      <c r="J975" s="48"/>
      <c r="K975" s="49"/>
    </row>
    <row r="976" spans="1:11" ht="15" thickBot="1" x14ac:dyDescent="0.35">
      <c r="A976" s="56"/>
      <c r="B976" s="56"/>
      <c r="C976" s="56"/>
      <c r="D976" s="56"/>
      <c r="E976" s="56"/>
      <c r="F976" s="56"/>
      <c r="G976" s="56"/>
      <c r="H976" s="56"/>
      <c r="I976" s="56"/>
      <c r="J976" s="56"/>
      <c r="K976" s="56"/>
    </row>
    <row r="977" spans="1:11" ht="16.2" thickBot="1" x14ac:dyDescent="0.35">
      <c r="A977" s="56"/>
      <c r="B977" s="56"/>
      <c r="C977" s="53" t="s">
        <v>37</v>
      </c>
      <c r="D977" s="54"/>
      <c r="E977" s="54"/>
      <c r="F977" s="55"/>
      <c r="G977" s="56"/>
      <c r="H977" s="57" t="s">
        <v>38</v>
      </c>
      <c r="I977" s="58"/>
      <c r="J977" s="58"/>
      <c r="K977" s="59"/>
    </row>
    <row r="978" spans="1:11" ht="15" thickBot="1" x14ac:dyDescent="0.35">
      <c r="A978" s="60" t="s">
        <v>217</v>
      </c>
      <c r="B978" s="61"/>
      <c r="C978" s="62" t="s">
        <v>5247</v>
      </c>
      <c r="D978" s="60" t="s">
        <v>5245</v>
      </c>
      <c r="E978" s="60" t="s">
        <v>218</v>
      </c>
      <c r="F978" s="60" t="s">
        <v>219</v>
      </c>
      <c r="G978" s="61"/>
      <c r="H978" s="62" t="s">
        <v>5246</v>
      </c>
      <c r="I978" s="62" t="s">
        <v>5244</v>
      </c>
      <c r="J978" s="60" t="s">
        <v>218</v>
      </c>
      <c r="K978" s="60" t="s">
        <v>219</v>
      </c>
    </row>
    <row r="979" spans="1:11" ht="15" thickBot="1" x14ac:dyDescent="0.35">
      <c r="A979" s="56"/>
      <c r="B979" s="56"/>
      <c r="C979" s="56"/>
      <c r="D979" s="56"/>
      <c r="E979" s="56"/>
      <c r="F979" s="56"/>
      <c r="G979" s="56"/>
      <c r="H979" s="56"/>
      <c r="I979" s="56"/>
      <c r="J979" s="56"/>
      <c r="K979" s="56"/>
    </row>
    <row r="980" spans="1:11" ht="16.2" thickBot="1" x14ac:dyDescent="0.35">
      <c r="A980" s="64" t="s">
        <v>6159</v>
      </c>
      <c r="B980" s="77"/>
      <c r="C980" s="66">
        <f>SUMIF(Ministres!F$4101:F$4215,"16",Ministres!AX$4101:AX$4215)</f>
        <v>0</v>
      </c>
      <c r="D980" s="66">
        <f>SUMIF(Ministres!F$4101:F$4215,"16",Ministres!AY$4101:AY$4215)</f>
        <v>0</v>
      </c>
      <c r="E980" s="67">
        <f>D980-C980</f>
        <v>0</v>
      </c>
      <c r="F980" s="68" t="e">
        <f>E980/C980</f>
        <v>#DIV/0!</v>
      </c>
      <c r="G980" s="69"/>
      <c r="H980" s="66">
        <f>SUMIF(Ministres!F$4101:F$4215,"16",Ministres!BB$4101:BB$4215)</f>
        <v>0</v>
      </c>
      <c r="I980" s="66">
        <f>SUMIF(Ministres!F$4101:F$4215,"16",Ministres!BC$4101:BC$4215)</f>
        <v>0</v>
      </c>
      <c r="J980" s="67">
        <f>I980-H980</f>
        <v>0</v>
      </c>
      <c r="K980" s="68" t="e">
        <f>J980/H980</f>
        <v>#DIV/0!</v>
      </c>
    </row>
    <row r="981" spans="1:11" x14ac:dyDescent="0.3">
      <c r="A981" s="56"/>
      <c r="B981" s="56"/>
      <c r="C981" s="56"/>
      <c r="D981" s="56"/>
      <c r="E981" s="56"/>
      <c r="F981" s="56"/>
      <c r="G981" s="51"/>
      <c r="H981" s="56"/>
      <c r="I981" s="56"/>
      <c r="J981" s="56"/>
      <c r="K981" s="56"/>
    </row>
    <row r="982" spans="1:11" x14ac:dyDescent="0.3">
      <c r="A982" s="56"/>
      <c r="B982" s="56"/>
      <c r="C982" s="56"/>
      <c r="D982" s="56"/>
      <c r="E982" s="56"/>
      <c r="F982" s="56"/>
      <c r="G982" s="56"/>
      <c r="H982" s="56"/>
      <c r="I982" s="56"/>
      <c r="J982" s="56"/>
      <c r="K982" s="56"/>
    </row>
    <row r="983" spans="1:11" ht="15" thickBot="1" x14ac:dyDescent="0.35">
      <c r="A983" s="70"/>
      <c r="B983" s="70"/>
      <c r="C983" s="70"/>
      <c r="D983" s="70"/>
      <c r="E983" s="70"/>
      <c r="F983" s="70"/>
      <c r="G983" s="70"/>
      <c r="H983" s="70"/>
      <c r="I983" s="70"/>
      <c r="J983" s="70"/>
      <c r="K983" s="70"/>
    </row>
    <row r="984" spans="1:11" ht="16.2" thickBot="1" x14ac:dyDescent="0.35">
      <c r="A984" s="45" t="s">
        <v>309</v>
      </c>
      <c r="B984" s="77"/>
      <c r="C984" s="47" t="s">
        <v>308</v>
      </c>
      <c r="D984" s="48"/>
      <c r="E984" s="48"/>
      <c r="F984" s="48"/>
      <c r="G984" s="48"/>
      <c r="H984" s="48"/>
      <c r="I984" s="48"/>
      <c r="J984" s="48"/>
      <c r="K984" s="49"/>
    </row>
    <row r="985" spans="1:11" ht="15" thickBot="1" x14ac:dyDescent="0.35">
      <c r="A985" s="56"/>
      <c r="B985" s="56"/>
      <c r="C985" s="56"/>
      <c r="D985" s="56"/>
      <c r="E985" s="56"/>
      <c r="F985" s="56"/>
      <c r="G985" s="56"/>
      <c r="H985" s="56"/>
      <c r="I985" s="56"/>
      <c r="J985" s="56"/>
      <c r="K985" s="56"/>
    </row>
    <row r="986" spans="1:11" ht="16.2" thickBot="1" x14ac:dyDescent="0.35">
      <c r="A986" s="56"/>
      <c r="B986" s="56"/>
      <c r="C986" s="53" t="s">
        <v>37</v>
      </c>
      <c r="D986" s="54"/>
      <c r="E986" s="54"/>
      <c r="F986" s="55"/>
      <c r="G986" s="56"/>
      <c r="H986" s="57" t="s">
        <v>38</v>
      </c>
      <c r="I986" s="58"/>
      <c r="J986" s="58"/>
      <c r="K986" s="59"/>
    </row>
    <row r="987" spans="1:11" ht="15" thickBot="1" x14ac:dyDescent="0.35">
      <c r="A987" s="60" t="s">
        <v>217</v>
      </c>
      <c r="B987" s="61"/>
      <c r="C987" s="62" t="s">
        <v>5247</v>
      </c>
      <c r="D987" s="60" t="s">
        <v>5245</v>
      </c>
      <c r="E987" s="60" t="s">
        <v>218</v>
      </c>
      <c r="F987" s="60" t="s">
        <v>219</v>
      </c>
      <c r="G987" s="61"/>
      <c r="H987" s="62" t="s">
        <v>5246</v>
      </c>
      <c r="I987" s="62" t="s">
        <v>5244</v>
      </c>
      <c r="J987" s="60" t="s">
        <v>218</v>
      </c>
      <c r="K987" s="60" t="s">
        <v>219</v>
      </c>
    </row>
    <row r="988" spans="1:11" ht="15" thickBot="1" x14ac:dyDescent="0.35">
      <c r="A988" s="56"/>
      <c r="B988" s="56"/>
      <c r="C988" s="56"/>
      <c r="D988" s="56"/>
      <c r="E988" s="56"/>
      <c r="F988" s="56"/>
      <c r="G988" s="56"/>
      <c r="H988" s="56"/>
      <c r="I988" s="56"/>
      <c r="J988" s="56"/>
      <c r="K988" s="56"/>
    </row>
    <row r="989" spans="1:11" ht="16.2" thickBot="1" x14ac:dyDescent="0.35">
      <c r="A989" s="64" t="s">
        <v>6159</v>
      </c>
      <c r="B989" s="77"/>
      <c r="C989" s="66">
        <f>SUMIF(Ministres!F$4101:F$4215,"17",Ministres!AX$4101:AX$4215)</f>
        <v>0</v>
      </c>
      <c r="D989" s="66">
        <f>SUMIF(Ministres!F$4101:F$4215,"17",Ministres!AY$4101:AY$4215)</f>
        <v>0</v>
      </c>
      <c r="E989" s="67">
        <f>D989-C989</f>
        <v>0</v>
      </c>
      <c r="F989" s="68" t="e">
        <f>E989/C989</f>
        <v>#DIV/0!</v>
      </c>
      <c r="G989" s="69"/>
      <c r="H989" s="66">
        <f>SUMIF(Ministres!F$4101:F$4215,"17",Ministres!BB$4101:BB$4215)</f>
        <v>0</v>
      </c>
      <c r="I989" s="66">
        <f>SUMIF(Ministres!F$4101:F$4215,"17",Ministres!BC$4101:BC$4215)</f>
        <v>0</v>
      </c>
      <c r="J989" s="67">
        <f>I989-H989</f>
        <v>0</v>
      </c>
      <c r="K989" s="68" t="e">
        <f>J989/H989</f>
        <v>#DIV/0!</v>
      </c>
    </row>
    <row r="990" spans="1:11" x14ac:dyDescent="0.3">
      <c r="A990" s="56"/>
      <c r="B990" s="56"/>
      <c r="C990" s="56"/>
      <c r="D990" s="56"/>
      <c r="E990" s="56"/>
      <c r="F990" s="56"/>
      <c r="G990" s="51"/>
      <c r="H990" s="56"/>
      <c r="I990" s="56"/>
      <c r="J990" s="56"/>
      <c r="K990" s="56"/>
    </row>
    <row r="991" spans="1:11" ht="15" thickBot="1" x14ac:dyDescent="0.35">
      <c r="A991" s="70"/>
      <c r="B991" s="70"/>
      <c r="C991" s="70"/>
      <c r="D991" s="70"/>
      <c r="E991" s="70"/>
      <c r="F991" s="70"/>
      <c r="G991" s="70"/>
      <c r="H991" s="70"/>
      <c r="I991" s="70"/>
      <c r="J991" s="70"/>
      <c r="K991" s="70"/>
    </row>
    <row r="992" spans="1:11" ht="16.2" thickBot="1" x14ac:dyDescent="0.35">
      <c r="A992" s="45" t="s">
        <v>491</v>
      </c>
      <c r="B992" s="77"/>
      <c r="C992" s="47" t="s">
        <v>3835</v>
      </c>
      <c r="D992" s="48"/>
      <c r="E992" s="48"/>
      <c r="F992" s="48"/>
      <c r="G992" s="48"/>
      <c r="H992" s="48"/>
      <c r="I992" s="48"/>
      <c r="J992" s="48"/>
      <c r="K992" s="49"/>
    </row>
    <row r="993" spans="1:11" ht="15" thickBot="1" x14ac:dyDescent="0.35">
      <c r="A993" s="56"/>
      <c r="B993" s="56"/>
      <c r="C993" s="56"/>
      <c r="D993" s="56"/>
      <c r="E993" s="56"/>
      <c r="F993" s="56"/>
      <c r="G993" s="56"/>
      <c r="H993" s="56"/>
      <c r="I993" s="56"/>
      <c r="J993" s="56"/>
      <c r="K993" s="56"/>
    </row>
    <row r="994" spans="1:11" ht="16.2" thickBot="1" x14ac:dyDescent="0.35">
      <c r="A994" s="56"/>
      <c r="B994" s="56"/>
      <c r="C994" s="53" t="s">
        <v>37</v>
      </c>
      <c r="D994" s="54"/>
      <c r="E994" s="54"/>
      <c r="F994" s="55"/>
      <c r="G994" s="56"/>
      <c r="H994" s="57" t="s">
        <v>38</v>
      </c>
      <c r="I994" s="58"/>
      <c r="J994" s="58"/>
      <c r="K994" s="59"/>
    </row>
    <row r="995" spans="1:11" ht="15" thickBot="1" x14ac:dyDescent="0.35">
      <c r="A995" s="60" t="s">
        <v>217</v>
      </c>
      <c r="B995" s="61"/>
      <c r="C995" s="62" t="s">
        <v>5247</v>
      </c>
      <c r="D995" s="60" t="s">
        <v>5245</v>
      </c>
      <c r="E995" s="60" t="s">
        <v>218</v>
      </c>
      <c r="F995" s="60" t="s">
        <v>219</v>
      </c>
      <c r="G995" s="61"/>
      <c r="H995" s="62" t="s">
        <v>5246</v>
      </c>
      <c r="I995" s="62" t="s">
        <v>5244</v>
      </c>
      <c r="J995" s="60" t="s">
        <v>218</v>
      </c>
      <c r="K995" s="60" t="s">
        <v>219</v>
      </c>
    </row>
    <row r="996" spans="1:11" ht="15" thickBot="1" x14ac:dyDescent="0.35">
      <c r="A996" s="56"/>
      <c r="B996" s="56"/>
      <c r="C996" s="56"/>
      <c r="D996" s="56"/>
      <c r="E996" s="56"/>
      <c r="F996" s="56"/>
      <c r="G996" s="56"/>
      <c r="H996" s="56"/>
      <c r="I996" s="56"/>
      <c r="J996" s="56"/>
      <c r="K996" s="56"/>
    </row>
    <row r="997" spans="1:11" ht="16.2" thickBot="1" x14ac:dyDescent="0.35">
      <c r="A997" s="64" t="s">
        <v>6159</v>
      </c>
      <c r="B997" s="77"/>
      <c r="C997" s="66">
        <f>SUMIF(Ministres!F$4101:F$4215,"18",Ministres!AX$4101:AX$4215)</f>
        <v>0</v>
      </c>
      <c r="D997" s="66">
        <f>SUMIF(Ministres!F$4101:F$4215,"18",Ministres!AY$4101:AY$4215)</f>
        <v>0</v>
      </c>
      <c r="E997" s="67">
        <f>D997-C997</f>
        <v>0</v>
      </c>
      <c r="F997" s="68" t="e">
        <f>E997/C997</f>
        <v>#DIV/0!</v>
      </c>
      <c r="G997" s="69"/>
      <c r="H997" s="66">
        <f>SUMIF(Ministres!F$4101:F$4215,"18",Ministres!BB$4101:BB$4215)</f>
        <v>0</v>
      </c>
      <c r="I997" s="66">
        <f>SUMIF(Ministres!F$4101:F$4215,"18",Ministres!BC$4101:BC$4215)</f>
        <v>0</v>
      </c>
      <c r="J997" s="67">
        <f>I997-H997</f>
        <v>0</v>
      </c>
      <c r="K997" s="68" t="e">
        <f>J997/H997</f>
        <v>#DIV/0!</v>
      </c>
    </row>
    <row r="998" spans="1:11" x14ac:dyDescent="0.3">
      <c r="A998" s="56"/>
      <c r="B998" s="56"/>
      <c r="C998" s="56"/>
      <c r="D998" s="56"/>
      <c r="E998" s="56"/>
      <c r="F998" s="56"/>
      <c r="G998" s="51"/>
      <c r="H998" s="56"/>
      <c r="I998" s="56"/>
      <c r="J998" s="56"/>
      <c r="K998" s="56"/>
    </row>
    <row r="999" spans="1:11" ht="15" thickBot="1" x14ac:dyDescent="0.35">
      <c r="A999" s="70"/>
      <c r="B999" s="70"/>
      <c r="C999" s="70"/>
      <c r="D999" s="70"/>
      <c r="E999" s="70"/>
      <c r="F999" s="70"/>
      <c r="G999" s="70"/>
      <c r="H999" s="70"/>
      <c r="I999" s="70"/>
      <c r="J999" s="70"/>
      <c r="K999" s="70"/>
    </row>
    <row r="1000" spans="1:11" ht="16.2" thickBot="1" x14ac:dyDescent="0.35">
      <c r="A1000" s="45" t="s">
        <v>3807</v>
      </c>
      <c r="B1000" s="77"/>
      <c r="C1000" s="47" t="s">
        <v>3836</v>
      </c>
      <c r="D1000" s="48"/>
      <c r="E1000" s="48"/>
      <c r="F1000" s="48"/>
      <c r="G1000" s="48"/>
      <c r="H1000" s="48"/>
      <c r="I1000" s="48"/>
      <c r="J1000" s="48"/>
      <c r="K1000" s="49"/>
    </row>
    <row r="1001" spans="1:11" ht="15" thickBot="1" x14ac:dyDescent="0.35">
      <c r="A1001" s="56"/>
      <c r="B1001" s="56"/>
      <c r="C1001" s="56"/>
      <c r="D1001" s="56"/>
      <c r="E1001" s="56"/>
      <c r="F1001" s="56"/>
      <c r="G1001" s="56"/>
      <c r="H1001" s="56"/>
      <c r="I1001" s="56"/>
      <c r="J1001" s="56"/>
      <c r="K1001" s="56"/>
    </row>
    <row r="1002" spans="1:11" ht="16.2" thickBot="1" x14ac:dyDescent="0.35">
      <c r="A1002" s="56"/>
      <c r="B1002" s="56"/>
      <c r="C1002" s="53" t="s">
        <v>37</v>
      </c>
      <c r="D1002" s="54"/>
      <c r="E1002" s="54"/>
      <c r="F1002" s="55"/>
      <c r="G1002" s="56"/>
      <c r="H1002" s="57" t="s">
        <v>38</v>
      </c>
      <c r="I1002" s="58"/>
      <c r="J1002" s="58"/>
      <c r="K1002" s="59"/>
    </row>
    <row r="1003" spans="1:11" ht="15" thickBot="1" x14ac:dyDescent="0.35">
      <c r="A1003" s="60" t="s">
        <v>217</v>
      </c>
      <c r="B1003" s="61"/>
      <c r="C1003" s="62" t="s">
        <v>5247</v>
      </c>
      <c r="D1003" s="60" t="s">
        <v>5245</v>
      </c>
      <c r="E1003" s="60" t="s">
        <v>218</v>
      </c>
      <c r="F1003" s="60" t="s">
        <v>219</v>
      </c>
      <c r="G1003" s="61"/>
      <c r="H1003" s="62" t="s">
        <v>5246</v>
      </c>
      <c r="I1003" s="62" t="s">
        <v>5244</v>
      </c>
      <c r="J1003" s="60" t="s">
        <v>218</v>
      </c>
      <c r="K1003" s="60" t="s">
        <v>219</v>
      </c>
    </row>
    <row r="1004" spans="1:11" ht="15" thickBot="1" x14ac:dyDescent="0.35">
      <c r="A1004" s="56"/>
      <c r="B1004" s="56"/>
      <c r="C1004" s="56"/>
      <c r="D1004" s="56"/>
      <c r="E1004" s="56"/>
      <c r="F1004" s="56"/>
      <c r="G1004" s="56"/>
      <c r="H1004" s="56"/>
      <c r="I1004" s="56"/>
      <c r="J1004" s="56"/>
      <c r="K1004" s="56"/>
    </row>
    <row r="1005" spans="1:11" ht="16.2" thickBot="1" x14ac:dyDescent="0.35">
      <c r="A1005" s="64" t="s">
        <v>6159</v>
      </c>
      <c r="B1005" s="77"/>
      <c r="C1005" s="66">
        <f>SUMIF(Ministres!F$4101:F$4215,"19",Ministres!AX$4101:AX$4215)</f>
        <v>0</v>
      </c>
      <c r="D1005" s="66">
        <f>SUMIF(Ministres!F$4101:F$4215,"19",Ministres!AY$4101:AY$4215)</f>
        <v>0</v>
      </c>
      <c r="E1005" s="67">
        <f>D1005-C1005</f>
        <v>0</v>
      </c>
      <c r="F1005" s="68" t="e">
        <f>E1005/C1005</f>
        <v>#DIV/0!</v>
      </c>
      <c r="G1005" s="69"/>
      <c r="H1005" s="66">
        <f>SUMIF(Ministres!F$4101:F$4215,"19",Ministres!BB$4101:BB$4215)</f>
        <v>0</v>
      </c>
      <c r="I1005" s="66">
        <f>SUMIF(Ministres!F$4101:F$4215,"19",Ministres!BC$4101:BC$4215)</f>
        <v>0</v>
      </c>
      <c r="J1005" s="67">
        <f>I1005-H1005</f>
        <v>0</v>
      </c>
      <c r="K1005" s="68" t="e">
        <f>J1005/H1005</f>
        <v>#DIV/0!</v>
      </c>
    </row>
    <row r="1006" spans="1:11" x14ac:dyDescent="0.3">
      <c r="A1006" s="56"/>
      <c r="B1006" s="56"/>
      <c r="C1006" s="56"/>
      <c r="D1006" s="56"/>
      <c r="E1006" s="56"/>
      <c r="F1006" s="56"/>
      <c r="G1006" s="51"/>
      <c r="H1006" s="56"/>
      <c r="I1006" s="56"/>
      <c r="J1006" s="56"/>
      <c r="K1006" s="56"/>
    </row>
    <row r="1007" spans="1:11" ht="15" thickBot="1" x14ac:dyDescent="0.35">
      <c r="A1007" s="70"/>
      <c r="B1007" s="70"/>
      <c r="C1007" s="70"/>
      <c r="D1007" s="70"/>
      <c r="E1007" s="70"/>
      <c r="F1007" s="70"/>
      <c r="G1007" s="70"/>
      <c r="H1007" s="70"/>
      <c r="I1007" s="70"/>
      <c r="J1007" s="70"/>
      <c r="K1007" s="70"/>
    </row>
    <row r="1008" spans="1:11" ht="16.2" thickBot="1" x14ac:dyDescent="0.35">
      <c r="A1008" s="45" t="s">
        <v>3834</v>
      </c>
      <c r="B1008" s="77"/>
      <c r="C1008" s="47" t="s">
        <v>3837</v>
      </c>
      <c r="D1008" s="48"/>
      <c r="E1008" s="48"/>
      <c r="F1008" s="48"/>
      <c r="G1008" s="48"/>
      <c r="H1008" s="48"/>
      <c r="I1008" s="48"/>
      <c r="J1008" s="48"/>
      <c r="K1008" s="49"/>
    </row>
    <row r="1009" spans="1:11" ht="15" thickBot="1" x14ac:dyDescent="0.35">
      <c r="A1009" s="56"/>
      <c r="B1009" s="56"/>
      <c r="C1009" s="56"/>
      <c r="D1009" s="56"/>
      <c r="E1009" s="56"/>
      <c r="F1009" s="56"/>
      <c r="G1009" s="56"/>
      <c r="H1009" s="56"/>
      <c r="I1009" s="56"/>
      <c r="J1009" s="56"/>
      <c r="K1009" s="56"/>
    </row>
    <row r="1010" spans="1:11" ht="16.2" thickBot="1" x14ac:dyDescent="0.35">
      <c r="A1010" s="56"/>
      <c r="B1010" s="56"/>
      <c r="C1010" s="53" t="s">
        <v>37</v>
      </c>
      <c r="D1010" s="54"/>
      <c r="E1010" s="54"/>
      <c r="F1010" s="55"/>
      <c r="G1010" s="56"/>
      <c r="H1010" s="57" t="s">
        <v>38</v>
      </c>
      <c r="I1010" s="58"/>
      <c r="J1010" s="58"/>
      <c r="K1010" s="59"/>
    </row>
    <row r="1011" spans="1:11" ht="15" thickBot="1" x14ac:dyDescent="0.35">
      <c r="A1011" s="60" t="s">
        <v>217</v>
      </c>
      <c r="B1011" s="61"/>
      <c r="C1011" s="62" t="s">
        <v>5247</v>
      </c>
      <c r="D1011" s="60" t="s">
        <v>5245</v>
      </c>
      <c r="E1011" s="60" t="s">
        <v>218</v>
      </c>
      <c r="F1011" s="60" t="s">
        <v>219</v>
      </c>
      <c r="G1011" s="61"/>
      <c r="H1011" s="62" t="s">
        <v>5246</v>
      </c>
      <c r="I1011" s="62" t="s">
        <v>5244</v>
      </c>
      <c r="J1011" s="60" t="s">
        <v>218</v>
      </c>
      <c r="K1011" s="60" t="s">
        <v>219</v>
      </c>
    </row>
    <row r="1012" spans="1:11" ht="15" thickBot="1" x14ac:dyDescent="0.35">
      <c r="A1012" s="56"/>
      <c r="B1012" s="56"/>
      <c r="C1012" s="56"/>
      <c r="D1012" s="56"/>
      <c r="E1012" s="56"/>
      <c r="F1012" s="56"/>
      <c r="G1012" s="56"/>
      <c r="H1012" s="56"/>
      <c r="I1012" s="56"/>
      <c r="J1012" s="56"/>
      <c r="K1012" s="56"/>
    </row>
    <row r="1013" spans="1:11" ht="16.2" thickBot="1" x14ac:dyDescent="0.35">
      <c r="A1013" s="64" t="s">
        <v>6159</v>
      </c>
      <c r="B1013" s="77"/>
      <c r="C1013" s="66">
        <f>SUMIF(Ministres!F$4101:F$4215,"20",Ministres!AX$4101:AX$4215)</f>
        <v>0</v>
      </c>
      <c r="D1013" s="66">
        <f>SUMIF(Ministres!F$4101:F$4215,"20",Ministres!AY$4101:AY$4215)</f>
        <v>0</v>
      </c>
      <c r="E1013" s="67">
        <f>D1013-C1013</f>
        <v>0</v>
      </c>
      <c r="F1013" s="68" t="e">
        <f>E1013/C1013</f>
        <v>#DIV/0!</v>
      </c>
      <c r="G1013" s="69"/>
      <c r="H1013" s="66">
        <f>SUMIF(Ministres!F$4101:F$4215,"20",Ministres!BB$4101:BB$4215)</f>
        <v>0</v>
      </c>
      <c r="I1013" s="66">
        <f>SUMIF(Ministres!F$4101:F$4215,"20",Ministres!BC$4101:BC$4215)</f>
        <v>0</v>
      </c>
      <c r="J1013" s="67">
        <f>I1013-H1013</f>
        <v>0</v>
      </c>
      <c r="K1013" s="68" t="e">
        <f>J1013/H1013</f>
        <v>#DIV/0!</v>
      </c>
    </row>
    <row r="1014" spans="1:11" x14ac:dyDescent="0.3">
      <c r="A1014" s="56"/>
      <c r="B1014" s="56"/>
      <c r="C1014" s="56"/>
      <c r="D1014" s="56"/>
      <c r="E1014" s="56"/>
      <c r="F1014" s="56"/>
      <c r="G1014" s="51"/>
      <c r="H1014" s="56"/>
      <c r="I1014" s="56"/>
      <c r="J1014" s="56"/>
      <c r="K1014" s="56"/>
    </row>
    <row r="1015" spans="1:11" ht="15" thickBot="1" x14ac:dyDescent="0.35">
      <c r="A1015" s="70"/>
      <c r="B1015" s="70"/>
      <c r="C1015" s="70"/>
      <c r="D1015" s="70"/>
      <c r="E1015" s="70"/>
      <c r="F1015" s="70"/>
      <c r="G1015" s="51"/>
      <c r="H1015" s="70"/>
      <c r="I1015" s="70"/>
      <c r="J1015" s="70"/>
      <c r="K1015" s="70"/>
    </row>
    <row r="1016" spans="1:11" ht="16.2" thickBot="1" x14ac:dyDescent="0.35">
      <c r="A1016" s="85"/>
      <c r="B1016" s="77"/>
      <c r="C1016" s="47" t="s">
        <v>243</v>
      </c>
      <c r="D1016" s="48"/>
      <c r="E1016" s="48"/>
      <c r="F1016" s="48"/>
      <c r="G1016" s="48"/>
      <c r="H1016" s="48"/>
      <c r="I1016" s="48"/>
      <c r="J1016" s="48"/>
      <c r="K1016" s="49"/>
    </row>
    <row r="1017" spans="1:11" ht="15" thickBot="1" x14ac:dyDescent="0.35">
      <c r="A1017" s="56"/>
      <c r="B1017" s="56"/>
      <c r="C1017" s="56"/>
      <c r="D1017" s="56"/>
      <c r="E1017" s="56"/>
      <c r="F1017" s="56"/>
      <c r="G1017" s="56"/>
      <c r="H1017" s="56"/>
      <c r="I1017" s="56"/>
      <c r="J1017" s="56"/>
      <c r="K1017" s="56"/>
    </row>
    <row r="1018" spans="1:11" ht="16.2" thickBot="1" x14ac:dyDescent="0.35">
      <c r="A1018" s="56"/>
      <c r="B1018" s="56"/>
      <c r="C1018" s="53" t="s">
        <v>37</v>
      </c>
      <c r="D1018" s="54"/>
      <c r="E1018" s="54"/>
      <c r="F1018" s="55"/>
      <c r="G1018" s="56"/>
      <c r="H1018" s="57" t="s">
        <v>38</v>
      </c>
      <c r="I1018" s="58"/>
      <c r="J1018" s="58"/>
      <c r="K1018" s="59"/>
    </row>
    <row r="1019" spans="1:11" ht="15" thickBot="1" x14ac:dyDescent="0.35">
      <c r="A1019" s="60" t="s">
        <v>217</v>
      </c>
      <c r="B1019" s="61"/>
      <c r="C1019" s="62" t="s">
        <v>5247</v>
      </c>
      <c r="D1019" s="60" t="s">
        <v>5245</v>
      </c>
      <c r="E1019" s="60" t="s">
        <v>218</v>
      </c>
      <c r="F1019" s="60" t="s">
        <v>219</v>
      </c>
      <c r="G1019" s="61"/>
      <c r="H1019" s="62" t="s">
        <v>5246</v>
      </c>
      <c r="I1019" s="62" t="s">
        <v>5244</v>
      </c>
      <c r="J1019" s="60" t="s">
        <v>218</v>
      </c>
      <c r="K1019" s="60" t="s">
        <v>219</v>
      </c>
    </row>
    <row r="1020" spans="1:11" ht="15" thickBot="1" x14ac:dyDescent="0.35">
      <c r="A1020" s="56"/>
      <c r="B1020" s="56"/>
      <c r="C1020" s="56"/>
      <c r="D1020" s="56"/>
      <c r="E1020" s="56"/>
      <c r="F1020" s="56"/>
      <c r="G1020" s="56"/>
      <c r="H1020" s="56"/>
      <c r="I1020" s="56"/>
      <c r="J1020" s="56"/>
      <c r="K1020" s="56"/>
    </row>
    <row r="1021" spans="1:11" ht="16.2" thickBot="1" x14ac:dyDescent="0.35">
      <c r="A1021" s="64" t="s">
        <v>6159</v>
      </c>
      <c r="B1021" s="77"/>
      <c r="C1021" s="66">
        <f>C956+C948+C940+C932+C924+C916+C908+C900+C892+C884+C876+C868+C860+C964+C972+C980+C989+C997+C1005+C1013</f>
        <v>132138</v>
      </c>
      <c r="D1021" s="66">
        <f>D956+D948+D940+D932+D924+D916+D908+D900+D892+D884+D876+D868+D860+D964+D972+D980+D989+D997+D1005+D1013</f>
        <v>0</v>
      </c>
      <c r="E1021" s="67">
        <f>D1021-C1021</f>
        <v>-132138</v>
      </c>
      <c r="F1021" s="68">
        <f>E1021/C1021</f>
        <v>-1</v>
      </c>
      <c r="G1021" s="77"/>
      <c r="H1021" s="66">
        <f>H956+H948+H940+H932+H924+H916+H908+H900+H892+H884+H876+H868+H860+H964+H972+H980+H989+H997+H1005+H1013</f>
        <v>130355</v>
      </c>
      <c r="I1021" s="66">
        <f>I956+I948+I940+I932+I924+I916+I908+I900+I892+I884+I876+I868+I860+I964+I972+I980+I989+I997+I1005+I1013</f>
        <v>0</v>
      </c>
      <c r="J1021" s="67">
        <f>I1021-H1021</f>
        <v>-130355</v>
      </c>
      <c r="K1021" s="68">
        <f>J1021/H1021</f>
        <v>-1</v>
      </c>
    </row>
    <row r="1023" spans="1:11" ht="15" thickBot="1" x14ac:dyDescent="0.35">
      <c r="A1023" s="87"/>
      <c r="B1023" s="87"/>
      <c r="C1023" s="87"/>
      <c r="D1023" s="87"/>
      <c r="E1023" s="87"/>
      <c r="F1023" s="87"/>
      <c r="G1023" s="87"/>
      <c r="H1023" s="87"/>
      <c r="I1023" s="87"/>
      <c r="J1023" s="87"/>
      <c r="K1023" s="87"/>
    </row>
    <row r="1024" spans="1:11" ht="15.6" thickTop="1" thickBot="1" x14ac:dyDescent="0.35">
      <c r="A1024" s="105"/>
      <c r="B1024" s="105"/>
      <c r="C1024" s="105"/>
      <c r="D1024" s="105"/>
      <c r="E1024" s="105"/>
      <c r="F1024" s="105"/>
      <c r="G1024" s="105"/>
      <c r="H1024" s="105"/>
      <c r="I1024" s="105"/>
      <c r="J1024" s="105"/>
      <c r="K1024" s="105"/>
    </row>
    <row r="1025" spans="1:11" ht="16.2" thickBot="1" x14ac:dyDescent="0.35">
      <c r="A1025" s="45" t="s">
        <v>215</v>
      </c>
      <c r="B1025" s="77"/>
      <c r="C1025" s="47" t="s">
        <v>216</v>
      </c>
      <c r="D1025" s="48"/>
      <c r="E1025" s="48"/>
      <c r="F1025" s="48"/>
      <c r="G1025" s="48"/>
      <c r="H1025" s="48"/>
      <c r="I1025" s="48"/>
      <c r="J1025" s="48"/>
      <c r="K1025" s="49"/>
    </row>
    <row r="1026" spans="1:11" ht="15" thickBot="1" x14ac:dyDescent="0.35">
      <c r="A1026" s="46"/>
      <c r="B1026" s="46"/>
      <c r="C1026" s="51"/>
      <c r="D1026" s="51"/>
      <c r="E1026" s="51"/>
      <c r="F1026" s="51"/>
      <c r="G1026" s="51"/>
      <c r="H1026" s="51"/>
      <c r="I1026" s="51"/>
      <c r="J1026" s="51"/>
      <c r="K1026" s="52"/>
    </row>
    <row r="1027" spans="1:11" ht="16.2" thickBot="1" x14ac:dyDescent="0.35">
      <c r="A1027" s="46"/>
      <c r="B1027" s="46"/>
      <c r="C1027" s="53" t="s">
        <v>37</v>
      </c>
      <c r="D1027" s="54"/>
      <c r="E1027" s="54"/>
      <c r="F1027" s="55"/>
      <c r="G1027" s="56"/>
      <c r="H1027" s="57" t="s">
        <v>38</v>
      </c>
      <c r="I1027" s="58"/>
      <c r="J1027" s="58"/>
      <c r="K1027" s="59"/>
    </row>
    <row r="1028" spans="1:11" ht="15" thickBot="1" x14ac:dyDescent="0.35">
      <c r="A1028" s="60" t="s">
        <v>217</v>
      </c>
      <c r="B1028" s="61"/>
      <c r="C1028" s="62" t="s">
        <v>5247</v>
      </c>
      <c r="D1028" s="60" t="s">
        <v>5245</v>
      </c>
      <c r="E1028" s="60" t="s">
        <v>218</v>
      </c>
      <c r="F1028" s="60" t="s">
        <v>219</v>
      </c>
      <c r="G1028" s="61"/>
      <c r="H1028" s="62" t="s">
        <v>5246</v>
      </c>
      <c r="I1028" s="62" t="s">
        <v>5244</v>
      </c>
      <c r="J1028" s="60" t="s">
        <v>218</v>
      </c>
      <c r="K1028" s="60" t="s">
        <v>219</v>
      </c>
    </row>
    <row r="1029" spans="1:11" ht="15" thickBot="1" x14ac:dyDescent="0.35">
      <c r="A1029" s="63"/>
      <c r="B1029" s="51"/>
      <c r="C1029" s="51"/>
      <c r="D1029" s="51"/>
      <c r="E1029" s="51"/>
      <c r="F1029" s="51"/>
      <c r="G1029" s="51"/>
      <c r="H1029" s="51"/>
      <c r="I1029" s="51"/>
      <c r="J1029" s="51"/>
      <c r="K1029" s="52"/>
    </row>
    <row r="1030" spans="1:11" ht="16.2" thickBot="1" x14ac:dyDescent="0.35">
      <c r="A1030" s="64" t="s">
        <v>6115</v>
      </c>
      <c r="B1030" s="65"/>
      <c r="C1030" s="66">
        <f>SUMIF(Ministres!F$4225:F$4896,"1",Ministres!AX$4225:AX$4896)</f>
        <v>19</v>
      </c>
      <c r="D1030" s="66">
        <f>SUMIF(Ministres!F$4225:F$4896,"1",Ministres!AY$4225:AY$4896)</f>
        <v>0</v>
      </c>
      <c r="E1030" s="67">
        <f>D1030-C1030</f>
        <v>-19</v>
      </c>
      <c r="F1030" s="68">
        <f>E1030/C1030</f>
        <v>-1</v>
      </c>
      <c r="G1030" s="69"/>
      <c r="H1030" s="66">
        <f>SUMIF(Ministres!F$4225:F$4896,"1",Ministres!BB$4225:BB$4896)</f>
        <v>19</v>
      </c>
      <c r="I1030" s="66">
        <f>SUMIF(Ministres!F$4225:F$4896,"1",Ministres!BC$4225:BC$4896)</f>
        <v>0</v>
      </c>
      <c r="J1030" s="67">
        <f>I1030-H1030</f>
        <v>-19</v>
      </c>
      <c r="K1030" s="68">
        <f>J1030/H1030</f>
        <v>-1</v>
      </c>
    </row>
    <row r="1031" spans="1:11" x14ac:dyDescent="0.3">
      <c r="A1031" s="56"/>
      <c r="B1031" s="56"/>
      <c r="C1031" s="56"/>
      <c r="D1031" s="56"/>
      <c r="E1031" s="56"/>
      <c r="F1031" s="56"/>
      <c r="G1031" s="72"/>
      <c r="H1031" s="56"/>
      <c r="I1031" s="56"/>
      <c r="J1031" s="56"/>
      <c r="K1031" s="56"/>
    </row>
    <row r="1032" spans="1:11" ht="15" thickBot="1" x14ac:dyDescent="0.35">
      <c r="A1032" s="70"/>
      <c r="B1032" s="70"/>
      <c r="C1032" s="70"/>
      <c r="D1032" s="70"/>
      <c r="E1032" s="70"/>
      <c r="F1032" s="70"/>
      <c r="G1032" s="51"/>
      <c r="H1032" s="70"/>
      <c r="I1032" s="70"/>
      <c r="J1032" s="70"/>
      <c r="K1032" s="70"/>
    </row>
    <row r="1033" spans="1:11" ht="16.2" thickBot="1" x14ac:dyDescent="0.35">
      <c r="A1033" s="45" t="s">
        <v>220</v>
      </c>
      <c r="B1033" s="71"/>
      <c r="C1033" s="47" t="s">
        <v>221</v>
      </c>
      <c r="D1033" s="48"/>
      <c r="E1033" s="48"/>
      <c r="F1033" s="48"/>
      <c r="G1033" s="48"/>
      <c r="H1033" s="48"/>
      <c r="I1033" s="48"/>
      <c r="J1033" s="48"/>
      <c r="K1033" s="49"/>
    </row>
    <row r="1034" spans="1:11" ht="15" thickBot="1" x14ac:dyDescent="0.35">
      <c r="A1034" s="63"/>
      <c r="B1034" s="51"/>
      <c r="C1034" s="51"/>
      <c r="D1034" s="51"/>
      <c r="E1034" s="51"/>
      <c r="F1034" s="51"/>
      <c r="G1034" s="51"/>
      <c r="H1034" s="51"/>
      <c r="I1034" s="51"/>
      <c r="J1034" s="51"/>
      <c r="K1034" s="52"/>
    </row>
    <row r="1035" spans="1:11" ht="16.2" thickBot="1" x14ac:dyDescent="0.35">
      <c r="A1035" s="63"/>
      <c r="B1035" s="51"/>
      <c r="C1035" s="53" t="s">
        <v>37</v>
      </c>
      <c r="D1035" s="54"/>
      <c r="E1035" s="54"/>
      <c r="F1035" s="55"/>
      <c r="G1035" s="56"/>
      <c r="H1035" s="57" t="s">
        <v>38</v>
      </c>
      <c r="I1035" s="58"/>
      <c r="J1035" s="58"/>
      <c r="K1035" s="59"/>
    </row>
    <row r="1036" spans="1:11" ht="15" thickBot="1" x14ac:dyDescent="0.35">
      <c r="A1036" s="60" t="s">
        <v>217</v>
      </c>
      <c r="B1036" s="61"/>
      <c r="C1036" s="62" t="s">
        <v>5247</v>
      </c>
      <c r="D1036" s="60" t="s">
        <v>5245</v>
      </c>
      <c r="E1036" s="60" t="s">
        <v>218</v>
      </c>
      <c r="F1036" s="60" t="s">
        <v>219</v>
      </c>
      <c r="G1036" s="61"/>
      <c r="H1036" s="62" t="s">
        <v>5246</v>
      </c>
      <c r="I1036" s="62" t="s">
        <v>5244</v>
      </c>
      <c r="J1036" s="60" t="s">
        <v>218</v>
      </c>
      <c r="K1036" s="60" t="s">
        <v>219</v>
      </c>
    </row>
    <row r="1037" spans="1:11" ht="15" thickBot="1" x14ac:dyDescent="0.35">
      <c r="A1037" s="63"/>
      <c r="B1037" s="51"/>
      <c r="C1037" s="51"/>
      <c r="D1037" s="51"/>
      <c r="E1037" s="51"/>
      <c r="F1037" s="51"/>
      <c r="G1037" s="51"/>
      <c r="H1037" s="51"/>
      <c r="I1037" s="51"/>
      <c r="J1037" s="51"/>
      <c r="K1037" s="52"/>
    </row>
    <row r="1038" spans="1:11" ht="16.2" thickBot="1" x14ac:dyDescent="0.35">
      <c r="A1038" s="64" t="s">
        <v>6115</v>
      </c>
      <c r="B1038" s="65"/>
      <c r="C1038" s="66">
        <f>SUMIF(Ministres!F$4225:F$4896,"2",Ministres!AX$4225:AX$4896)</f>
        <v>2954</v>
      </c>
      <c r="D1038" s="66">
        <f>SUMIF(Ministres!F$4225:F$4896,"2",Ministres!AY$4225:AY$4896)</f>
        <v>0</v>
      </c>
      <c r="E1038" s="67">
        <f>D1038-C1038</f>
        <v>-2954</v>
      </c>
      <c r="F1038" s="68">
        <f>E1038/C1038</f>
        <v>-1</v>
      </c>
      <c r="G1038" s="69"/>
      <c r="H1038" s="66">
        <f>SUMIF(Ministres!F$4225:F$4896,"2",Ministres!BB$4225:BB$4896)</f>
        <v>2954</v>
      </c>
      <c r="I1038" s="66">
        <f>SUMIF(Ministres!F$4225:F$4896,"2",Ministres!BC$4225:BC$4896)</f>
        <v>0</v>
      </c>
      <c r="J1038" s="67">
        <f>I1038-H1038</f>
        <v>-2954</v>
      </c>
      <c r="K1038" s="68">
        <f>J1038/H1038</f>
        <v>-1</v>
      </c>
    </row>
    <row r="1039" spans="1:11" x14ac:dyDescent="0.3">
      <c r="A1039" s="56"/>
      <c r="B1039" s="56"/>
      <c r="C1039" s="56"/>
      <c r="D1039" s="56"/>
      <c r="E1039" s="56"/>
      <c r="F1039" s="56"/>
      <c r="G1039" s="72"/>
      <c r="H1039" s="56"/>
      <c r="I1039" s="56"/>
      <c r="J1039" s="56"/>
      <c r="K1039" s="56"/>
    </row>
    <row r="1040" spans="1:11" ht="15" thickBot="1" x14ac:dyDescent="0.35">
      <c r="A1040" s="70"/>
      <c r="B1040" s="70"/>
      <c r="C1040" s="70"/>
      <c r="D1040" s="70"/>
      <c r="E1040" s="70"/>
      <c r="F1040" s="70"/>
      <c r="G1040" s="51"/>
      <c r="H1040" s="70"/>
      <c r="I1040" s="70"/>
      <c r="J1040" s="70"/>
      <c r="K1040" s="70"/>
    </row>
    <row r="1041" spans="1:11" ht="16.2" thickBot="1" x14ac:dyDescent="0.35">
      <c r="A1041" s="45" t="s">
        <v>222</v>
      </c>
      <c r="B1041" s="71"/>
      <c r="C1041" s="47" t="s">
        <v>223</v>
      </c>
      <c r="D1041" s="48"/>
      <c r="E1041" s="48"/>
      <c r="F1041" s="48"/>
      <c r="G1041" s="48"/>
      <c r="H1041" s="48"/>
      <c r="I1041" s="48"/>
      <c r="J1041" s="48"/>
      <c r="K1041" s="49"/>
    </row>
    <row r="1042" spans="1:11" ht="15" thickBot="1" x14ac:dyDescent="0.35">
      <c r="A1042" s="63"/>
      <c r="B1042" s="51"/>
      <c r="C1042" s="51"/>
      <c r="D1042" s="51"/>
      <c r="E1042" s="51"/>
      <c r="F1042" s="51"/>
      <c r="G1042" s="51"/>
      <c r="H1042" s="51"/>
      <c r="I1042" s="51"/>
      <c r="J1042" s="51"/>
      <c r="K1042" s="52"/>
    </row>
    <row r="1043" spans="1:11" ht="16.2" thickBot="1" x14ac:dyDescent="0.35">
      <c r="A1043" s="63"/>
      <c r="B1043" s="51"/>
      <c r="C1043" s="53" t="s">
        <v>37</v>
      </c>
      <c r="D1043" s="54"/>
      <c r="E1043" s="54"/>
      <c r="F1043" s="55"/>
      <c r="G1043" s="56"/>
      <c r="H1043" s="57" t="s">
        <v>38</v>
      </c>
      <c r="I1043" s="58"/>
      <c r="J1043" s="58"/>
      <c r="K1043" s="59"/>
    </row>
    <row r="1044" spans="1:11" ht="15" thickBot="1" x14ac:dyDescent="0.35">
      <c r="A1044" s="60" t="s">
        <v>217</v>
      </c>
      <c r="B1044" s="61"/>
      <c r="C1044" s="62" t="s">
        <v>5247</v>
      </c>
      <c r="D1044" s="60" t="s">
        <v>5245</v>
      </c>
      <c r="E1044" s="60" t="s">
        <v>218</v>
      </c>
      <c r="F1044" s="60" t="s">
        <v>219</v>
      </c>
      <c r="G1044" s="61"/>
      <c r="H1044" s="62" t="s">
        <v>5246</v>
      </c>
      <c r="I1044" s="62" t="s">
        <v>5244</v>
      </c>
      <c r="J1044" s="60" t="s">
        <v>218</v>
      </c>
      <c r="K1044" s="60" t="s">
        <v>219</v>
      </c>
    </row>
    <row r="1045" spans="1:11" ht="15" thickBot="1" x14ac:dyDescent="0.35">
      <c r="A1045" s="73"/>
      <c r="B1045" s="74"/>
      <c r="C1045" s="74"/>
      <c r="D1045" s="74"/>
      <c r="E1045" s="74"/>
      <c r="F1045" s="74"/>
      <c r="G1045" s="51"/>
      <c r="H1045" s="74"/>
      <c r="I1045" s="74"/>
      <c r="J1045" s="74"/>
      <c r="K1045" s="75"/>
    </row>
    <row r="1046" spans="1:11" ht="16.2" thickBot="1" x14ac:dyDescent="0.35">
      <c r="A1046" s="76" t="str">
        <f>A1030</f>
        <v>NE</v>
      </c>
      <c r="B1046" s="77"/>
      <c r="C1046" s="66">
        <f>SUMIF(Ministres!F$4225:F$4896,"3",Ministres!AX$4225:AX$4896)</f>
        <v>83301</v>
      </c>
      <c r="D1046" s="66">
        <f>SUMIF(Ministres!F$4225:F$4896,"3",Ministres!AY$4225:AY$4896)</f>
        <v>0</v>
      </c>
      <c r="E1046" s="67">
        <f>D1046-C1046</f>
        <v>-83301</v>
      </c>
      <c r="F1046" s="68">
        <f>E1046/C1046</f>
        <v>-1</v>
      </c>
      <c r="G1046" s="69"/>
      <c r="H1046" s="66">
        <f>SUMIF(Ministres!F$4225:F$4896,"3",Ministres!BB$4225:BB$4896)</f>
        <v>83301</v>
      </c>
      <c r="I1046" s="66">
        <f>SUMIF(Ministres!F$4225:F$4896,"3",Ministres!BC$4225:BC$4896)</f>
        <v>0</v>
      </c>
      <c r="J1046" s="67">
        <f>I1046-H1046</f>
        <v>-83301</v>
      </c>
      <c r="K1046" s="68">
        <f>J1046/H1046</f>
        <v>-1</v>
      </c>
    </row>
    <row r="1047" spans="1:11" x14ac:dyDescent="0.3">
      <c r="A1047" s="56"/>
      <c r="B1047" s="56"/>
      <c r="C1047" s="56"/>
      <c r="D1047" s="56"/>
      <c r="E1047" s="56"/>
      <c r="F1047" s="56"/>
      <c r="G1047" s="72"/>
      <c r="H1047" s="56"/>
      <c r="I1047" s="56"/>
      <c r="J1047" s="56"/>
      <c r="K1047" s="56"/>
    </row>
    <row r="1048" spans="1:11" ht="15" thickBot="1" x14ac:dyDescent="0.35">
      <c r="A1048" s="70"/>
      <c r="B1048" s="70"/>
      <c r="C1048" s="70"/>
      <c r="D1048" s="70"/>
      <c r="E1048" s="70"/>
      <c r="F1048" s="70"/>
      <c r="G1048" s="51"/>
      <c r="H1048" s="70"/>
      <c r="I1048" s="70"/>
      <c r="J1048" s="70"/>
      <c r="K1048" s="70"/>
    </row>
    <row r="1049" spans="1:11" ht="16.2" thickBot="1" x14ac:dyDescent="0.35">
      <c r="A1049" s="45" t="s">
        <v>224</v>
      </c>
      <c r="B1049" s="77"/>
      <c r="C1049" s="47" t="s">
        <v>225</v>
      </c>
      <c r="D1049" s="48"/>
      <c r="E1049" s="48"/>
      <c r="F1049" s="48"/>
      <c r="G1049" s="48"/>
      <c r="H1049" s="48"/>
      <c r="I1049" s="48"/>
      <c r="J1049" s="48"/>
      <c r="K1049" s="49"/>
    </row>
    <row r="1050" spans="1:11" ht="15" thickBot="1" x14ac:dyDescent="0.35">
      <c r="A1050" s="56"/>
      <c r="B1050" s="56"/>
      <c r="C1050" s="56"/>
      <c r="D1050" s="56"/>
      <c r="E1050" s="56"/>
      <c r="F1050" s="56"/>
      <c r="G1050" s="56"/>
      <c r="H1050" s="56"/>
      <c r="I1050" s="56"/>
      <c r="J1050" s="56"/>
      <c r="K1050" s="56"/>
    </row>
    <row r="1051" spans="1:11" ht="16.2" thickBot="1" x14ac:dyDescent="0.35">
      <c r="A1051" s="56"/>
      <c r="B1051" s="56"/>
      <c r="C1051" s="53" t="s">
        <v>37</v>
      </c>
      <c r="D1051" s="54"/>
      <c r="E1051" s="54"/>
      <c r="F1051" s="55"/>
      <c r="G1051" s="56"/>
      <c r="H1051" s="57" t="s">
        <v>38</v>
      </c>
      <c r="I1051" s="58"/>
      <c r="J1051" s="58"/>
      <c r="K1051" s="59"/>
    </row>
    <row r="1052" spans="1:11" ht="15" thickBot="1" x14ac:dyDescent="0.35">
      <c r="A1052" s="60" t="s">
        <v>217</v>
      </c>
      <c r="B1052" s="61"/>
      <c r="C1052" s="62" t="s">
        <v>5247</v>
      </c>
      <c r="D1052" s="60" t="s">
        <v>5245</v>
      </c>
      <c r="E1052" s="60" t="s">
        <v>218</v>
      </c>
      <c r="F1052" s="60" t="s">
        <v>219</v>
      </c>
      <c r="G1052" s="61"/>
      <c r="H1052" s="62" t="s">
        <v>5246</v>
      </c>
      <c r="I1052" s="62" t="s">
        <v>5244</v>
      </c>
      <c r="J1052" s="60" t="s">
        <v>218</v>
      </c>
      <c r="K1052" s="60" t="s">
        <v>219</v>
      </c>
    </row>
    <row r="1053" spans="1:11" ht="15" thickBot="1" x14ac:dyDescent="0.35">
      <c r="A1053" s="56"/>
      <c r="B1053" s="56"/>
      <c r="C1053" s="56"/>
      <c r="D1053" s="56"/>
      <c r="E1053" s="56"/>
      <c r="F1053" s="56"/>
      <c r="G1053" s="56"/>
      <c r="H1053" s="56"/>
      <c r="I1053" s="56"/>
      <c r="J1053" s="56"/>
      <c r="K1053" s="56"/>
    </row>
    <row r="1054" spans="1:11" ht="16.2" thickBot="1" x14ac:dyDescent="0.35">
      <c r="A1054" s="64" t="str">
        <f>A1030</f>
        <v>NE</v>
      </c>
      <c r="B1054" s="77"/>
      <c r="C1054" s="66">
        <f>SUMIF(Ministres!F$4225:F$4896,"4",Ministres!AX$4225:AX$4896)</f>
        <v>70240</v>
      </c>
      <c r="D1054" s="66">
        <f>SUMIF(Ministres!F$4225:F$4896,"4",Ministres!AY$4225:AY$4896)</f>
        <v>0</v>
      </c>
      <c r="E1054" s="67">
        <f>D1054-C1054</f>
        <v>-70240</v>
      </c>
      <c r="F1054" s="68">
        <f>E1054/C1054</f>
        <v>-1</v>
      </c>
      <c r="G1054" s="69"/>
      <c r="H1054" s="66">
        <f>SUMIF(Ministres!F$4225:F$4896,"4",Ministres!BB$4225:BB$4896)</f>
        <v>70240</v>
      </c>
      <c r="I1054" s="66">
        <f>SUMIF(Ministres!F$4225:F$4896,"4",Ministres!BC$4225:BC$4896)</f>
        <v>0</v>
      </c>
      <c r="J1054" s="67">
        <f>I1054-H1054</f>
        <v>-70240</v>
      </c>
      <c r="K1054" s="68">
        <f>J1054/H1054</f>
        <v>-1</v>
      </c>
    </row>
    <row r="1055" spans="1:11" x14ac:dyDescent="0.3">
      <c r="A1055" s="56"/>
      <c r="B1055" s="56"/>
      <c r="C1055" s="56"/>
      <c r="D1055" s="56"/>
      <c r="E1055" s="56"/>
      <c r="F1055" s="56"/>
      <c r="G1055" s="72"/>
      <c r="H1055" s="56"/>
      <c r="I1055" s="56"/>
      <c r="J1055" s="56"/>
      <c r="K1055" s="56"/>
    </row>
    <row r="1056" spans="1:11" ht="15" thickBot="1" x14ac:dyDescent="0.35">
      <c r="A1056" s="70"/>
      <c r="B1056" s="70"/>
      <c r="C1056" s="70"/>
      <c r="D1056" s="70"/>
      <c r="E1056" s="70"/>
      <c r="F1056" s="70"/>
      <c r="G1056" s="51"/>
      <c r="H1056" s="70"/>
      <c r="I1056" s="70"/>
      <c r="J1056" s="70"/>
      <c r="K1056" s="70"/>
    </row>
    <row r="1057" spans="1:11" ht="16.2" thickBot="1" x14ac:dyDescent="0.35">
      <c r="A1057" s="45" t="s">
        <v>226</v>
      </c>
      <c r="B1057" s="77"/>
      <c r="C1057" s="47" t="s">
        <v>405</v>
      </c>
      <c r="D1057" s="48"/>
      <c r="E1057" s="48"/>
      <c r="F1057" s="48"/>
      <c r="G1057" s="48"/>
      <c r="H1057" s="48"/>
      <c r="I1057" s="48"/>
      <c r="J1057" s="48"/>
      <c r="K1057" s="49"/>
    </row>
    <row r="1058" spans="1:11" ht="15" thickBot="1" x14ac:dyDescent="0.35">
      <c r="A1058" s="56"/>
      <c r="B1058" s="56"/>
      <c r="C1058" s="56"/>
      <c r="D1058" s="56"/>
      <c r="E1058" s="56"/>
      <c r="F1058" s="56"/>
      <c r="G1058" s="56"/>
      <c r="H1058" s="56"/>
      <c r="I1058" s="56"/>
      <c r="J1058" s="56"/>
      <c r="K1058" s="56"/>
    </row>
    <row r="1059" spans="1:11" ht="16.2" thickBot="1" x14ac:dyDescent="0.35">
      <c r="A1059" s="56"/>
      <c r="B1059" s="56"/>
      <c r="C1059" s="53" t="s">
        <v>37</v>
      </c>
      <c r="D1059" s="54"/>
      <c r="E1059" s="54"/>
      <c r="F1059" s="55"/>
      <c r="G1059" s="56"/>
      <c r="H1059" s="57" t="s">
        <v>38</v>
      </c>
      <c r="I1059" s="58"/>
      <c r="J1059" s="58"/>
      <c r="K1059" s="59"/>
    </row>
    <row r="1060" spans="1:11" ht="15" thickBot="1" x14ac:dyDescent="0.35">
      <c r="A1060" s="60" t="s">
        <v>217</v>
      </c>
      <c r="B1060" s="61"/>
      <c r="C1060" s="62" t="s">
        <v>5247</v>
      </c>
      <c r="D1060" s="60" t="s">
        <v>5245</v>
      </c>
      <c r="E1060" s="60" t="s">
        <v>218</v>
      </c>
      <c r="F1060" s="60" t="s">
        <v>219</v>
      </c>
      <c r="G1060" s="61"/>
      <c r="H1060" s="62" t="s">
        <v>5246</v>
      </c>
      <c r="I1060" s="62" t="s">
        <v>5244</v>
      </c>
      <c r="J1060" s="60" t="s">
        <v>218</v>
      </c>
      <c r="K1060" s="60" t="s">
        <v>219</v>
      </c>
    </row>
    <row r="1061" spans="1:11" ht="15" thickBot="1" x14ac:dyDescent="0.35">
      <c r="A1061" s="56"/>
      <c r="B1061" s="56"/>
      <c r="C1061" s="56"/>
      <c r="D1061" s="56"/>
      <c r="E1061" s="56"/>
      <c r="F1061" s="56"/>
      <c r="G1061" s="56"/>
      <c r="H1061" s="56"/>
      <c r="I1061" s="56"/>
      <c r="J1061" s="56"/>
      <c r="K1061" s="56"/>
    </row>
    <row r="1062" spans="1:11" ht="16.2" thickBot="1" x14ac:dyDescent="0.35">
      <c r="A1062" s="64" t="str">
        <f>A1046</f>
        <v>NE</v>
      </c>
      <c r="B1062" s="77"/>
      <c r="C1062" s="66">
        <f>SUMIF(Ministres!F$4225:F$4896,"5",Ministres!AX$4225:AX$4896)</f>
        <v>29986</v>
      </c>
      <c r="D1062" s="66">
        <f>SUMIF(Ministres!F$4225:F$4896,"5",Ministres!AY$4225:AY$4896)</f>
        <v>0</v>
      </c>
      <c r="E1062" s="67">
        <f>D1062-C1062</f>
        <v>-29986</v>
      </c>
      <c r="F1062" s="68">
        <f>E1062/C1062</f>
        <v>-1</v>
      </c>
      <c r="G1062" s="69"/>
      <c r="H1062" s="66">
        <f>SUMIF(Ministres!F$4225:F$4896,"5",Ministres!BB$4225:BB$4896)</f>
        <v>29986</v>
      </c>
      <c r="I1062" s="66">
        <f>SUMIF(Ministres!F$4225:F$4896,"5",Ministres!BC$4225:BC$4896)</f>
        <v>0</v>
      </c>
      <c r="J1062" s="67">
        <f>I1062-H1062</f>
        <v>-29986</v>
      </c>
      <c r="K1062" s="68">
        <f>J1062/H1062</f>
        <v>-1</v>
      </c>
    </row>
    <row r="1063" spans="1:11" x14ac:dyDescent="0.3">
      <c r="A1063" s="70"/>
      <c r="B1063" s="70"/>
      <c r="C1063" s="70"/>
      <c r="D1063" s="70"/>
      <c r="E1063" s="70"/>
      <c r="F1063" s="70"/>
      <c r="G1063" s="51"/>
      <c r="H1063" s="79"/>
      <c r="I1063" s="70"/>
      <c r="J1063" s="70"/>
      <c r="K1063" s="70"/>
    </row>
    <row r="1064" spans="1:11" ht="15" thickBot="1" x14ac:dyDescent="0.35">
      <c r="A1064" s="56"/>
      <c r="B1064" s="56"/>
      <c r="C1064" s="56"/>
      <c r="D1064" s="56"/>
      <c r="E1064" s="56"/>
      <c r="F1064" s="56"/>
      <c r="G1064" s="56"/>
      <c r="H1064" s="56"/>
      <c r="I1064" s="56"/>
      <c r="J1064" s="56"/>
      <c r="K1064" s="56"/>
    </row>
    <row r="1065" spans="1:11" ht="16.2" thickBot="1" x14ac:dyDescent="0.35">
      <c r="A1065" s="45" t="s">
        <v>227</v>
      </c>
      <c r="B1065" s="77"/>
      <c r="C1065" s="47" t="s">
        <v>228</v>
      </c>
      <c r="D1065" s="48"/>
      <c r="E1065" s="48"/>
      <c r="F1065" s="48"/>
      <c r="G1065" s="48"/>
      <c r="H1065" s="48"/>
      <c r="I1065" s="48"/>
      <c r="J1065" s="48"/>
      <c r="K1065" s="49"/>
    </row>
    <row r="1066" spans="1:11" ht="15" thickBot="1" x14ac:dyDescent="0.35">
      <c r="A1066" s="56"/>
      <c r="B1066" s="56"/>
      <c r="C1066" s="56"/>
      <c r="D1066" s="56"/>
      <c r="E1066" s="56"/>
      <c r="F1066" s="56"/>
      <c r="G1066" s="56"/>
      <c r="H1066" s="56"/>
      <c r="I1066" s="56"/>
      <c r="J1066" s="56"/>
      <c r="K1066" s="56"/>
    </row>
    <row r="1067" spans="1:11" ht="16.2" thickBot="1" x14ac:dyDescent="0.35">
      <c r="A1067" s="56"/>
      <c r="B1067" s="56"/>
      <c r="C1067" s="53" t="s">
        <v>37</v>
      </c>
      <c r="D1067" s="54"/>
      <c r="E1067" s="54"/>
      <c r="F1067" s="55"/>
      <c r="G1067" s="56"/>
      <c r="H1067" s="57" t="s">
        <v>38</v>
      </c>
      <c r="I1067" s="58"/>
      <c r="J1067" s="58"/>
      <c r="K1067" s="59"/>
    </row>
    <row r="1068" spans="1:11" ht="15" thickBot="1" x14ac:dyDescent="0.35">
      <c r="A1068" s="60" t="s">
        <v>217</v>
      </c>
      <c r="B1068" s="61"/>
      <c r="C1068" s="62" t="s">
        <v>5247</v>
      </c>
      <c r="D1068" s="60" t="s">
        <v>5245</v>
      </c>
      <c r="E1068" s="60" t="s">
        <v>218</v>
      </c>
      <c r="F1068" s="60" t="s">
        <v>219</v>
      </c>
      <c r="G1068" s="61"/>
      <c r="H1068" s="62" t="s">
        <v>5246</v>
      </c>
      <c r="I1068" s="62" t="s">
        <v>5244</v>
      </c>
      <c r="J1068" s="60" t="s">
        <v>218</v>
      </c>
      <c r="K1068" s="60" t="s">
        <v>219</v>
      </c>
    </row>
    <row r="1069" spans="1:11" ht="15" thickBot="1" x14ac:dyDescent="0.35">
      <c r="A1069" s="56"/>
      <c r="B1069" s="56"/>
      <c r="C1069" s="56"/>
      <c r="D1069" s="56"/>
      <c r="E1069" s="56"/>
      <c r="F1069" s="56"/>
      <c r="G1069" s="56"/>
      <c r="H1069" s="56"/>
      <c r="I1069" s="56"/>
      <c r="J1069" s="56"/>
      <c r="K1069" s="56"/>
    </row>
    <row r="1070" spans="1:11" ht="16.2" thickBot="1" x14ac:dyDescent="0.35">
      <c r="A1070" s="64" t="str">
        <f>A1054</f>
        <v>NE</v>
      </c>
      <c r="B1070" s="77"/>
      <c r="C1070" s="66">
        <f>SUMIF(Ministres!F$4225:F$4896,"6",Ministres!AX$4225:AX$4896)</f>
        <v>0</v>
      </c>
      <c r="D1070" s="66">
        <f>SUMIF(Ministres!F$4225:F$4896,"6",Ministres!AY$4225:AY$4896)</f>
        <v>0</v>
      </c>
      <c r="E1070" s="67">
        <f>D1070-C1070</f>
        <v>0</v>
      </c>
      <c r="F1070" s="68" t="e">
        <f>E1070/C1070</f>
        <v>#DIV/0!</v>
      </c>
      <c r="G1070" s="69"/>
      <c r="H1070" s="66">
        <f>SUMIF(Ministres!F$4225:F$4896,"6",Ministres!BB$4225:BB$4896)</f>
        <v>0</v>
      </c>
      <c r="I1070" s="66">
        <f>SUMIF(Ministres!F$4225:F$4896,"6",Ministres!BC$4225:BC$4896)</f>
        <v>0</v>
      </c>
      <c r="J1070" s="67">
        <f>I1070-H1070</f>
        <v>0</v>
      </c>
      <c r="K1070" s="68" t="e">
        <f>J1070/H1070</f>
        <v>#DIV/0!</v>
      </c>
    </row>
    <row r="1071" spans="1:11" x14ac:dyDescent="0.3">
      <c r="A1071" s="56"/>
      <c r="B1071" s="56"/>
      <c r="C1071" s="56"/>
      <c r="D1071" s="56"/>
      <c r="E1071" s="56"/>
      <c r="F1071" s="56"/>
      <c r="G1071" s="51"/>
      <c r="H1071" s="56"/>
      <c r="I1071" s="56"/>
      <c r="J1071" s="56"/>
      <c r="K1071" s="56"/>
    </row>
    <row r="1072" spans="1:11" ht="15" thickBot="1" x14ac:dyDescent="0.35">
      <c r="A1072" s="56"/>
      <c r="B1072" s="56"/>
      <c r="C1072" s="56"/>
      <c r="D1072" s="56"/>
      <c r="E1072" s="56"/>
      <c r="F1072" s="56"/>
      <c r="G1072" s="56"/>
      <c r="H1072" s="56"/>
      <c r="I1072" s="56"/>
      <c r="J1072" s="56"/>
      <c r="K1072" s="56"/>
    </row>
    <row r="1073" spans="1:11" ht="16.2" thickBot="1" x14ac:dyDescent="0.35">
      <c r="A1073" s="45" t="s">
        <v>229</v>
      </c>
      <c r="B1073" s="77"/>
      <c r="C1073" s="47" t="s">
        <v>406</v>
      </c>
      <c r="D1073" s="48"/>
      <c r="E1073" s="48"/>
      <c r="F1073" s="48"/>
      <c r="G1073" s="48"/>
      <c r="H1073" s="48"/>
      <c r="I1073" s="48"/>
      <c r="J1073" s="48"/>
      <c r="K1073" s="49"/>
    </row>
    <row r="1074" spans="1:11" ht="15" thickBot="1" x14ac:dyDescent="0.35">
      <c r="A1074" s="56"/>
      <c r="B1074" s="56"/>
      <c r="C1074" s="56"/>
      <c r="D1074" s="56"/>
      <c r="E1074" s="56"/>
      <c r="F1074" s="56"/>
      <c r="G1074" s="56"/>
      <c r="H1074" s="56"/>
      <c r="I1074" s="56"/>
      <c r="J1074" s="56"/>
      <c r="K1074" s="56"/>
    </row>
    <row r="1075" spans="1:11" ht="16.2" thickBot="1" x14ac:dyDescent="0.35">
      <c r="A1075" s="56"/>
      <c r="B1075" s="56"/>
      <c r="C1075" s="53" t="s">
        <v>37</v>
      </c>
      <c r="D1075" s="54"/>
      <c r="E1075" s="54"/>
      <c r="F1075" s="55"/>
      <c r="G1075" s="56"/>
      <c r="H1075" s="57" t="s">
        <v>38</v>
      </c>
      <c r="I1075" s="58"/>
      <c r="J1075" s="58"/>
      <c r="K1075" s="59"/>
    </row>
    <row r="1076" spans="1:11" ht="15" thickBot="1" x14ac:dyDescent="0.35">
      <c r="A1076" s="60" t="s">
        <v>217</v>
      </c>
      <c r="B1076" s="61"/>
      <c r="C1076" s="62" t="s">
        <v>5247</v>
      </c>
      <c r="D1076" s="60" t="s">
        <v>5245</v>
      </c>
      <c r="E1076" s="60" t="s">
        <v>218</v>
      </c>
      <c r="F1076" s="60" t="s">
        <v>219</v>
      </c>
      <c r="G1076" s="61"/>
      <c r="H1076" s="62" t="s">
        <v>5246</v>
      </c>
      <c r="I1076" s="62" t="s">
        <v>5244</v>
      </c>
      <c r="J1076" s="60" t="s">
        <v>218</v>
      </c>
      <c r="K1076" s="60" t="s">
        <v>219</v>
      </c>
    </row>
    <row r="1077" spans="1:11" ht="15" thickBot="1" x14ac:dyDescent="0.35">
      <c r="A1077" s="56"/>
      <c r="B1077" s="56"/>
      <c r="C1077" s="56"/>
      <c r="D1077" s="56"/>
      <c r="E1077" s="56"/>
      <c r="F1077" s="56"/>
      <c r="G1077" s="56"/>
      <c r="H1077" s="56"/>
      <c r="I1077" s="56"/>
      <c r="J1077" s="56"/>
      <c r="K1077" s="56"/>
    </row>
    <row r="1078" spans="1:11" ht="16.2" thickBot="1" x14ac:dyDescent="0.35">
      <c r="A1078" s="64" t="str">
        <f>A1070</f>
        <v>NE</v>
      </c>
      <c r="B1078" s="77"/>
      <c r="C1078" s="66">
        <f>SUMIF(Ministres!F$4225:F$4896,"7",Ministres!AX$4225:AX$4896)</f>
        <v>0</v>
      </c>
      <c r="D1078" s="66">
        <f>SUMIF(Ministres!F$4225:F$4896,"7",Ministres!AY$4225:AY$4896)</f>
        <v>0</v>
      </c>
      <c r="E1078" s="67">
        <f>D1078-C1078</f>
        <v>0</v>
      </c>
      <c r="F1078" s="68" t="e">
        <f>E1078/C1078</f>
        <v>#DIV/0!</v>
      </c>
      <c r="G1078" s="69"/>
      <c r="H1078" s="66">
        <f>SUMIF(Ministres!F$4225:F$4896,"7",Ministres!BB$4225:BB$4896)</f>
        <v>0</v>
      </c>
      <c r="I1078" s="66">
        <f>SUMIF(Ministres!F$4225:F$4896,"7",Ministres!BC$4225:BC$4896)</f>
        <v>0</v>
      </c>
      <c r="J1078" s="67">
        <f>I1078-H1078</f>
        <v>0</v>
      </c>
      <c r="K1078" s="68" t="e">
        <f>J1078/H1078</f>
        <v>#DIV/0!</v>
      </c>
    </row>
    <row r="1079" spans="1:11" x14ac:dyDescent="0.3">
      <c r="A1079" s="56"/>
      <c r="B1079" s="56"/>
      <c r="C1079" s="56"/>
      <c r="D1079" s="56"/>
      <c r="E1079" s="56"/>
      <c r="F1079" s="56"/>
      <c r="G1079" s="72"/>
      <c r="H1079" s="56"/>
      <c r="I1079" s="56"/>
      <c r="J1079" s="56"/>
      <c r="K1079" s="56"/>
    </row>
    <row r="1080" spans="1:11" ht="15" thickBot="1" x14ac:dyDescent="0.35">
      <c r="A1080" s="70"/>
      <c r="B1080" s="70"/>
      <c r="C1080" s="70"/>
      <c r="D1080" s="70"/>
      <c r="E1080" s="70"/>
      <c r="F1080" s="70"/>
      <c r="G1080" s="51"/>
      <c r="H1080" s="70"/>
      <c r="I1080" s="70"/>
      <c r="J1080" s="70"/>
      <c r="K1080" s="70"/>
    </row>
    <row r="1081" spans="1:11" ht="16.2" thickBot="1" x14ac:dyDescent="0.35">
      <c r="A1081" s="45" t="s">
        <v>230</v>
      </c>
      <c r="B1081" s="77"/>
      <c r="C1081" s="47" t="s">
        <v>313</v>
      </c>
      <c r="D1081" s="48"/>
      <c r="E1081" s="48"/>
      <c r="F1081" s="48"/>
      <c r="G1081" s="48"/>
      <c r="H1081" s="48"/>
      <c r="I1081" s="48"/>
      <c r="J1081" s="48"/>
      <c r="K1081" s="49"/>
    </row>
    <row r="1082" spans="1:11" ht="15" thickBot="1" x14ac:dyDescent="0.35">
      <c r="A1082" s="56"/>
      <c r="B1082" s="56"/>
      <c r="C1082" s="56"/>
      <c r="D1082" s="56"/>
      <c r="E1082" s="56"/>
      <c r="F1082" s="56"/>
      <c r="G1082" s="56"/>
      <c r="H1082" s="56"/>
      <c r="I1082" s="56"/>
      <c r="J1082" s="56"/>
      <c r="K1082" s="56"/>
    </row>
    <row r="1083" spans="1:11" ht="16.2" thickBot="1" x14ac:dyDescent="0.35">
      <c r="A1083" s="56"/>
      <c r="B1083" s="56"/>
      <c r="C1083" s="53" t="s">
        <v>37</v>
      </c>
      <c r="D1083" s="54"/>
      <c r="E1083" s="54"/>
      <c r="F1083" s="55"/>
      <c r="G1083" s="56"/>
      <c r="H1083" s="57" t="s">
        <v>38</v>
      </c>
      <c r="I1083" s="58"/>
      <c r="J1083" s="58"/>
      <c r="K1083" s="59"/>
    </row>
    <row r="1084" spans="1:11" ht="15" thickBot="1" x14ac:dyDescent="0.35">
      <c r="A1084" s="60" t="s">
        <v>217</v>
      </c>
      <c r="B1084" s="61"/>
      <c r="C1084" s="62" t="s">
        <v>5247</v>
      </c>
      <c r="D1084" s="60" t="s">
        <v>5245</v>
      </c>
      <c r="E1084" s="60" t="s">
        <v>218</v>
      </c>
      <c r="F1084" s="60" t="s">
        <v>219</v>
      </c>
      <c r="G1084" s="61"/>
      <c r="H1084" s="62" t="s">
        <v>5246</v>
      </c>
      <c r="I1084" s="62" t="s">
        <v>5244</v>
      </c>
      <c r="J1084" s="60" t="s">
        <v>218</v>
      </c>
      <c r="K1084" s="60" t="s">
        <v>219</v>
      </c>
    </row>
    <row r="1085" spans="1:11" ht="15" thickBot="1" x14ac:dyDescent="0.35">
      <c r="A1085" s="56"/>
      <c r="B1085" s="56"/>
      <c r="C1085" s="56"/>
      <c r="D1085" s="56"/>
      <c r="E1085" s="56"/>
      <c r="F1085" s="56"/>
      <c r="G1085" s="56"/>
      <c r="H1085" s="56"/>
      <c r="I1085" s="56"/>
      <c r="J1085" s="56"/>
      <c r="K1085" s="56"/>
    </row>
    <row r="1086" spans="1:11" ht="16.2" thickBot="1" x14ac:dyDescent="0.35">
      <c r="A1086" s="64" t="str">
        <f>A1078</f>
        <v>NE</v>
      </c>
      <c r="B1086" s="77"/>
      <c r="C1086" s="66">
        <f>SUMIF(Ministres!F$4225:F$4896,"8",Ministres!AX$4225:AX$4896)</f>
        <v>0</v>
      </c>
      <c r="D1086" s="66">
        <f>SUMIF(Ministres!F$4225:F$4896,"8",Ministres!AY$4225:AY$4896)</f>
        <v>0</v>
      </c>
      <c r="E1086" s="67">
        <f>D1086-C1086</f>
        <v>0</v>
      </c>
      <c r="F1086" s="68" t="e">
        <f>E1086/C1086</f>
        <v>#DIV/0!</v>
      </c>
      <c r="G1086" s="69"/>
      <c r="H1086" s="66">
        <f>SUMIF(Ministres!F$4225:F$4896,"8",Ministres!BB$4225:BB$4896)</f>
        <v>0</v>
      </c>
      <c r="I1086" s="66">
        <f>SUMIF(Ministres!F$4225:F$4896,"8",Ministres!BC$4225:BC$4896)</f>
        <v>0</v>
      </c>
      <c r="J1086" s="67">
        <f>I1086-H1086</f>
        <v>0</v>
      </c>
      <c r="K1086" s="68" t="e">
        <f>J1086/H1086</f>
        <v>#DIV/0!</v>
      </c>
    </row>
    <row r="1087" spans="1:11" x14ac:dyDescent="0.3">
      <c r="A1087" s="56"/>
      <c r="B1087" s="56"/>
      <c r="C1087" s="56"/>
      <c r="D1087" s="56"/>
      <c r="E1087" s="56"/>
      <c r="F1087" s="56"/>
      <c r="G1087" s="72"/>
      <c r="H1087" s="56"/>
      <c r="I1087" s="56"/>
      <c r="J1087" s="56"/>
      <c r="K1087" s="56"/>
    </row>
    <row r="1088" spans="1:11" ht="15" thickBot="1" x14ac:dyDescent="0.35">
      <c r="A1088" s="70"/>
      <c r="B1088" s="70"/>
      <c r="C1088" s="70"/>
      <c r="D1088" s="70"/>
      <c r="E1088" s="70"/>
      <c r="F1088" s="70"/>
      <c r="G1088" s="51"/>
      <c r="H1088" s="70"/>
      <c r="I1088" s="70"/>
      <c r="J1088" s="70"/>
      <c r="K1088" s="70"/>
    </row>
    <row r="1089" spans="1:11" ht="16.2" thickBot="1" x14ac:dyDescent="0.35">
      <c r="A1089" s="45" t="s">
        <v>231</v>
      </c>
      <c r="B1089" s="77"/>
      <c r="C1089" s="47" t="s">
        <v>232</v>
      </c>
      <c r="D1089" s="48"/>
      <c r="E1089" s="48"/>
      <c r="F1089" s="48"/>
      <c r="G1089" s="48"/>
      <c r="H1089" s="48"/>
      <c r="I1089" s="48"/>
      <c r="J1089" s="48"/>
      <c r="K1089" s="49"/>
    </row>
    <row r="1090" spans="1:11" ht="15" thickBot="1" x14ac:dyDescent="0.35">
      <c r="A1090" s="56"/>
      <c r="B1090" s="56"/>
      <c r="C1090" s="56"/>
      <c r="D1090" s="56"/>
      <c r="E1090" s="56"/>
      <c r="F1090" s="56"/>
      <c r="G1090" s="56"/>
      <c r="H1090" s="56"/>
      <c r="I1090" s="56"/>
      <c r="J1090" s="56"/>
      <c r="K1090" s="56"/>
    </row>
    <row r="1091" spans="1:11" ht="16.2" thickBot="1" x14ac:dyDescent="0.35">
      <c r="A1091" s="56"/>
      <c r="B1091" s="56"/>
      <c r="C1091" s="53" t="s">
        <v>37</v>
      </c>
      <c r="D1091" s="54"/>
      <c r="E1091" s="54"/>
      <c r="F1091" s="55"/>
      <c r="G1091" s="56"/>
      <c r="H1091" s="57" t="s">
        <v>38</v>
      </c>
      <c r="I1091" s="58"/>
      <c r="J1091" s="58"/>
      <c r="K1091" s="59"/>
    </row>
    <row r="1092" spans="1:11" ht="15" thickBot="1" x14ac:dyDescent="0.35">
      <c r="A1092" s="60" t="s">
        <v>217</v>
      </c>
      <c r="B1092" s="61"/>
      <c r="C1092" s="62" t="s">
        <v>5247</v>
      </c>
      <c r="D1092" s="60" t="s">
        <v>5245</v>
      </c>
      <c r="E1092" s="60" t="s">
        <v>218</v>
      </c>
      <c r="F1092" s="60" t="s">
        <v>219</v>
      </c>
      <c r="G1092" s="61"/>
      <c r="H1092" s="62" t="s">
        <v>5246</v>
      </c>
      <c r="I1092" s="62" t="s">
        <v>5244</v>
      </c>
      <c r="J1092" s="60" t="s">
        <v>218</v>
      </c>
      <c r="K1092" s="60" t="s">
        <v>219</v>
      </c>
    </row>
    <row r="1093" spans="1:11" ht="15" thickBot="1" x14ac:dyDescent="0.35">
      <c r="A1093" s="56"/>
      <c r="B1093" s="56"/>
      <c r="C1093" s="56"/>
      <c r="D1093" s="56"/>
      <c r="E1093" s="56"/>
      <c r="F1093" s="56"/>
      <c r="G1093" s="56"/>
      <c r="H1093" s="56"/>
      <c r="I1093" s="56"/>
      <c r="J1093" s="56"/>
      <c r="K1093" s="56"/>
    </row>
    <row r="1094" spans="1:11" ht="16.2" thickBot="1" x14ac:dyDescent="0.35">
      <c r="A1094" s="64" t="str">
        <f>A1086</f>
        <v>NE</v>
      </c>
      <c r="B1094" s="77"/>
      <c r="C1094" s="66">
        <f>SUMIF(Ministres!F$4225:F$4896,"9",Ministres!AX$4225:AX$4896)</f>
        <v>55</v>
      </c>
      <c r="D1094" s="66">
        <f>SUMIF(Ministres!F$4225:F$4896,"9",Ministres!AY$4225:AY$4896)</f>
        <v>0</v>
      </c>
      <c r="E1094" s="67">
        <f>D1094-C1094</f>
        <v>-55</v>
      </c>
      <c r="F1094" s="68">
        <f>E1094/C1094</f>
        <v>-1</v>
      </c>
      <c r="G1094" s="69"/>
      <c r="H1094" s="66">
        <f>SUMIF(Ministres!F$4225:F$4896,"9",Ministres!BB$4225:BB$4896)</f>
        <v>55</v>
      </c>
      <c r="I1094" s="66">
        <f>SUMIF(Ministres!F$4225:F$4896,"9",Ministres!BC$4225:BC$4896)</f>
        <v>0</v>
      </c>
      <c r="J1094" s="67">
        <f>I1094-H1094</f>
        <v>-55</v>
      </c>
      <c r="K1094" s="68">
        <f>J1094/H1094</f>
        <v>-1</v>
      </c>
    </row>
    <row r="1095" spans="1:11" x14ac:dyDescent="0.3">
      <c r="A1095" s="56"/>
      <c r="B1095" s="56"/>
      <c r="C1095" s="56"/>
      <c r="D1095" s="56"/>
      <c r="E1095" s="56"/>
      <c r="F1095" s="56"/>
      <c r="G1095" s="72"/>
      <c r="H1095" s="56"/>
      <c r="I1095" s="56"/>
      <c r="J1095" s="56"/>
      <c r="K1095" s="56"/>
    </row>
    <row r="1096" spans="1:11" ht="15" thickBot="1" x14ac:dyDescent="0.35">
      <c r="A1096" s="70"/>
      <c r="B1096" s="70"/>
      <c r="C1096" s="70"/>
      <c r="D1096" s="70"/>
      <c r="E1096" s="70"/>
      <c r="F1096" s="70"/>
      <c r="G1096" s="51"/>
      <c r="H1096" s="70"/>
      <c r="I1096" s="70"/>
      <c r="J1096" s="70"/>
      <c r="K1096" s="70"/>
    </row>
    <row r="1097" spans="1:11" ht="16.2" thickBot="1" x14ac:dyDescent="0.35">
      <c r="A1097" s="45" t="s">
        <v>233</v>
      </c>
      <c r="B1097" s="77"/>
      <c r="C1097" s="47" t="s">
        <v>492</v>
      </c>
      <c r="D1097" s="48"/>
      <c r="E1097" s="48"/>
      <c r="F1097" s="48"/>
      <c r="G1097" s="48"/>
      <c r="H1097" s="48"/>
      <c r="I1097" s="48"/>
      <c r="J1097" s="48"/>
      <c r="K1097" s="49"/>
    </row>
    <row r="1098" spans="1:11" ht="15" thickBot="1" x14ac:dyDescent="0.35">
      <c r="A1098" s="56"/>
      <c r="B1098" s="56"/>
      <c r="C1098" s="56"/>
      <c r="D1098" s="56"/>
      <c r="E1098" s="56"/>
      <c r="F1098" s="56"/>
      <c r="G1098" s="56"/>
      <c r="H1098" s="56"/>
      <c r="I1098" s="56"/>
      <c r="J1098" s="56"/>
      <c r="K1098" s="56"/>
    </row>
    <row r="1099" spans="1:11" ht="16.2" thickBot="1" x14ac:dyDescent="0.35">
      <c r="A1099" s="56"/>
      <c r="B1099" s="56"/>
      <c r="C1099" s="53" t="s">
        <v>37</v>
      </c>
      <c r="D1099" s="54"/>
      <c r="E1099" s="54"/>
      <c r="F1099" s="55"/>
      <c r="G1099" s="56"/>
      <c r="H1099" s="57" t="s">
        <v>38</v>
      </c>
      <c r="I1099" s="58"/>
      <c r="J1099" s="58"/>
      <c r="K1099" s="59"/>
    </row>
    <row r="1100" spans="1:11" ht="15" thickBot="1" x14ac:dyDescent="0.35">
      <c r="A1100" s="60" t="s">
        <v>217</v>
      </c>
      <c r="B1100" s="61"/>
      <c r="C1100" s="62" t="s">
        <v>5247</v>
      </c>
      <c r="D1100" s="60" t="s">
        <v>5245</v>
      </c>
      <c r="E1100" s="60" t="s">
        <v>218</v>
      </c>
      <c r="F1100" s="60" t="s">
        <v>219</v>
      </c>
      <c r="G1100" s="61"/>
      <c r="H1100" s="62" t="s">
        <v>5246</v>
      </c>
      <c r="I1100" s="62" t="s">
        <v>5244</v>
      </c>
      <c r="J1100" s="60" t="s">
        <v>218</v>
      </c>
      <c r="K1100" s="60" t="s">
        <v>219</v>
      </c>
    </row>
    <row r="1101" spans="1:11" ht="15" thickBot="1" x14ac:dyDescent="0.35">
      <c r="A1101" s="56"/>
      <c r="B1101" s="56"/>
      <c r="C1101" s="56"/>
      <c r="D1101" s="56"/>
      <c r="E1101" s="56"/>
      <c r="F1101" s="56"/>
      <c r="G1101" s="56"/>
      <c r="H1101" s="56"/>
      <c r="I1101" s="56"/>
      <c r="J1101" s="56"/>
      <c r="K1101" s="56"/>
    </row>
    <row r="1102" spans="1:11" ht="16.2" thickBot="1" x14ac:dyDescent="0.35">
      <c r="A1102" s="64" t="str">
        <f>A1094</f>
        <v>NE</v>
      </c>
      <c r="B1102" s="77"/>
      <c r="C1102" s="66">
        <f>SUMIF(Ministres!F$4225:F$4896,"10",Ministres!AX$4225:AX$4896)</f>
        <v>15000</v>
      </c>
      <c r="D1102" s="66">
        <f>SUMIF(Ministres!F$4225:F$4896,"10",Ministres!AY$4225:AY$4896)</f>
        <v>0</v>
      </c>
      <c r="E1102" s="67">
        <f>D1102-C1102</f>
        <v>-15000</v>
      </c>
      <c r="F1102" s="68">
        <f>E1102/C1102</f>
        <v>-1</v>
      </c>
      <c r="G1102" s="69"/>
      <c r="H1102" s="66">
        <f>SUMIF(Ministres!F$4225:F$4896,"10",Ministres!BB$4225:BB$4896)</f>
        <v>15000</v>
      </c>
      <c r="I1102" s="66">
        <f>SUMIF(Ministres!F$4225:F$4896,"10",Ministres!BC$4225:BC$4896)</f>
        <v>0</v>
      </c>
      <c r="J1102" s="67">
        <f>I1102-H1102</f>
        <v>-15000</v>
      </c>
      <c r="K1102" s="68">
        <f>J1102/H1102</f>
        <v>-1</v>
      </c>
    </row>
    <row r="1103" spans="1:11" x14ac:dyDescent="0.3">
      <c r="A1103" s="56"/>
      <c r="B1103" s="56"/>
      <c r="C1103" s="56"/>
      <c r="D1103" s="56"/>
      <c r="E1103" s="56"/>
      <c r="F1103" s="56"/>
      <c r="G1103" s="72"/>
      <c r="H1103" s="56"/>
      <c r="I1103" s="56"/>
      <c r="J1103" s="56"/>
      <c r="K1103" s="56"/>
    </row>
    <row r="1104" spans="1:11" ht="15" thickBot="1" x14ac:dyDescent="0.35">
      <c r="A1104" s="70"/>
      <c r="B1104" s="70"/>
      <c r="C1104" s="70"/>
      <c r="D1104" s="70"/>
      <c r="E1104" s="70"/>
      <c r="F1104" s="70"/>
      <c r="G1104" s="51"/>
      <c r="H1104" s="70"/>
      <c r="I1104" s="70"/>
      <c r="J1104" s="70"/>
      <c r="K1104" s="70"/>
    </row>
    <row r="1105" spans="1:11" ht="16.2" thickBot="1" x14ac:dyDescent="0.35">
      <c r="A1105" s="45" t="s">
        <v>234</v>
      </c>
      <c r="B1105" s="77"/>
      <c r="C1105" s="47" t="s">
        <v>6</v>
      </c>
      <c r="D1105" s="48"/>
      <c r="E1105" s="48"/>
      <c r="F1105" s="48"/>
      <c r="G1105" s="48"/>
      <c r="H1105" s="48"/>
      <c r="I1105" s="48"/>
      <c r="J1105" s="48"/>
      <c r="K1105" s="49"/>
    </row>
    <row r="1106" spans="1:11" ht="15" thickBot="1" x14ac:dyDescent="0.35">
      <c r="A1106" s="56"/>
      <c r="B1106" s="56"/>
      <c r="C1106" s="56"/>
      <c r="D1106" s="56"/>
      <c r="E1106" s="56"/>
      <c r="F1106" s="56"/>
      <c r="G1106" s="56"/>
      <c r="H1106" s="56"/>
      <c r="I1106" s="56"/>
      <c r="J1106" s="56"/>
      <c r="K1106" s="56"/>
    </row>
    <row r="1107" spans="1:11" ht="16.2" thickBot="1" x14ac:dyDescent="0.35">
      <c r="A1107" s="56"/>
      <c r="B1107" s="56"/>
      <c r="C1107" s="53" t="s">
        <v>37</v>
      </c>
      <c r="D1107" s="54"/>
      <c r="E1107" s="54"/>
      <c r="F1107" s="55"/>
      <c r="G1107" s="56"/>
      <c r="H1107" s="57" t="s">
        <v>38</v>
      </c>
      <c r="I1107" s="58"/>
      <c r="J1107" s="58"/>
      <c r="K1107" s="59"/>
    </row>
    <row r="1108" spans="1:11" ht="15" thickBot="1" x14ac:dyDescent="0.35">
      <c r="A1108" s="60" t="s">
        <v>217</v>
      </c>
      <c r="B1108" s="61"/>
      <c r="C1108" s="62" t="s">
        <v>5247</v>
      </c>
      <c r="D1108" s="60" t="s">
        <v>5245</v>
      </c>
      <c r="E1108" s="60" t="s">
        <v>218</v>
      </c>
      <c r="F1108" s="60" t="s">
        <v>219</v>
      </c>
      <c r="G1108" s="61"/>
      <c r="H1108" s="62" t="s">
        <v>5246</v>
      </c>
      <c r="I1108" s="62" t="s">
        <v>5244</v>
      </c>
      <c r="J1108" s="60" t="s">
        <v>218</v>
      </c>
      <c r="K1108" s="60" t="s">
        <v>219</v>
      </c>
    </row>
    <row r="1109" spans="1:11" ht="15" thickBot="1" x14ac:dyDescent="0.35">
      <c r="A1109" s="56"/>
      <c r="B1109" s="56"/>
      <c r="C1109" s="56"/>
      <c r="D1109" s="56"/>
      <c r="E1109" s="56"/>
      <c r="F1109" s="56"/>
      <c r="G1109" s="56"/>
      <c r="H1109" s="56"/>
      <c r="I1109" s="56"/>
      <c r="J1109" s="56"/>
      <c r="K1109" s="56"/>
    </row>
    <row r="1110" spans="1:11" ht="16.2" thickBot="1" x14ac:dyDescent="0.35">
      <c r="A1110" s="64" t="str">
        <f>A1102</f>
        <v>NE</v>
      </c>
      <c r="B1110" s="77"/>
      <c r="C1110" s="66">
        <f>SUMIF(Ministres!F$4225:F$4896,"11",Ministres!AX$4225:AX$4896)</f>
        <v>0</v>
      </c>
      <c r="D1110" s="66">
        <f>SUMIF(Ministres!F$4225:F$4896,"11",Ministres!AY$4225:AY$4896)</f>
        <v>0</v>
      </c>
      <c r="E1110" s="67">
        <f>D1110-C1110</f>
        <v>0</v>
      </c>
      <c r="F1110" s="68" t="e">
        <f>E1110/C1110</f>
        <v>#DIV/0!</v>
      </c>
      <c r="G1110" s="69"/>
      <c r="H1110" s="66">
        <f>SUMIF(Ministres!F$4225:F$4896,"11",Ministres!BB$4225:BB$4896)</f>
        <v>0</v>
      </c>
      <c r="I1110" s="66">
        <f>SUMIF(Ministres!F$4225:F$4896,"11",Ministres!BC$4225:BC$4896)</f>
        <v>0</v>
      </c>
      <c r="J1110" s="67">
        <f>I1110-H1110</f>
        <v>0</v>
      </c>
      <c r="K1110" s="68" t="e">
        <f>J1110/H1110</f>
        <v>#DIV/0!</v>
      </c>
    </row>
    <row r="1111" spans="1:11" x14ac:dyDescent="0.3">
      <c r="A1111" s="56"/>
      <c r="B1111" s="56"/>
      <c r="C1111" s="56"/>
      <c r="D1111" s="56"/>
      <c r="E1111" s="56"/>
      <c r="F1111" s="56"/>
      <c r="G1111" s="72"/>
      <c r="H1111" s="56"/>
      <c r="I1111" s="56"/>
      <c r="J1111" s="56"/>
      <c r="K1111" s="56"/>
    </row>
    <row r="1112" spans="1:11" ht="15" thickBot="1" x14ac:dyDescent="0.35">
      <c r="A1112" s="70"/>
      <c r="B1112" s="70"/>
      <c r="C1112" s="70"/>
      <c r="D1112" s="70"/>
      <c r="E1112" s="70"/>
      <c r="F1112" s="70"/>
      <c r="G1112" s="51"/>
      <c r="H1112" s="70"/>
      <c r="I1112" s="70"/>
      <c r="J1112" s="70"/>
      <c r="K1112" s="70"/>
    </row>
    <row r="1113" spans="1:11" ht="16.2" thickBot="1" x14ac:dyDescent="0.35">
      <c r="A1113" s="45" t="s">
        <v>235</v>
      </c>
      <c r="B1113" s="77"/>
      <c r="C1113" s="47" t="s">
        <v>236</v>
      </c>
      <c r="D1113" s="48"/>
      <c r="E1113" s="48"/>
      <c r="F1113" s="48"/>
      <c r="G1113" s="48"/>
      <c r="H1113" s="48"/>
      <c r="I1113" s="48"/>
      <c r="J1113" s="48"/>
      <c r="K1113" s="49"/>
    </row>
    <row r="1114" spans="1:11" ht="15" thickBot="1" x14ac:dyDescent="0.35">
      <c r="A1114" s="56"/>
      <c r="B1114" s="56"/>
      <c r="C1114" s="56"/>
      <c r="D1114" s="56"/>
      <c r="E1114" s="56"/>
      <c r="F1114" s="56"/>
      <c r="G1114" s="56"/>
      <c r="H1114" s="56"/>
      <c r="I1114" s="56"/>
      <c r="J1114" s="56"/>
      <c r="K1114" s="56"/>
    </row>
    <row r="1115" spans="1:11" ht="16.2" thickBot="1" x14ac:dyDescent="0.35">
      <c r="A1115" s="56"/>
      <c r="B1115" s="56"/>
      <c r="C1115" s="53" t="s">
        <v>37</v>
      </c>
      <c r="D1115" s="54"/>
      <c r="E1115" s="54"/>
      <c r="F1115" s="55"/>
      <c r="G1115" s="56"/>
      <c r="H1115" s="57" t="s">
        <v>38</v>
      </c>
      <c r="I1115" s="58"/>
      <c r="J1115" s="58"/>
      <c r="K1115" s="59"/>
    </row>
    <row r="1116" spans="1:11" ht="15" thickBot="1" x14ac:dyDescent="0.35">
      <c r="A1116" s="60" t="s">
        <v>217</v>
      </c>
      <c r="B1116" s="61"/>
      <c r="C1116" s="62" t="s">
        <v>5247</v>
      </c>
      <c r="D1116" s="60" t="s">
        <v>5245</v>
      </c>
      <c r="E1116" s="60" t="s">
        <v>218</v>
      </c>
      <c r="F1116" s="60" t="s">
        <v>219</v>
      </c>
      <c r="G1116" s="61"/>
      <c r="H1116" s="62" t="s">
        <v>5246</v>
      </c>
      <c r="I1116" s="62" t="s">
        <v>5244</v>
      </c>
      <c r="J1116" s="60" t="s">
        <v>218</v>
      </c>
      <c r="K1116" s="60" t="s">
        <v>219</v>
      </c>
    </row>
    <row r="1117" spans="1:11" ht="15" thickBot="1" x14ac:dyDescent="0.35">
      <c r="A1117" s="56"/>
      <c r="B1117" s="56"/>
      <c r="C1117" s="56"/>
      <c r="D1117" s="56"/>
      <c r="E1117" s="56"/>
      <c r="F1117" s="56"/>
      <c r="G1117" s="56"/>
      <c r="H1117" s="56"/>
      <c r="I1117" s="56"/>
      <c r="J1117" s="56"/>
      <c r="K1117" s="56"/>
    </row>
    <row r="1118" spans="1:11" ht="16.2" thickBot="1" x14ac:dyDescent="0.35">
      <c r="A1118" s="64" t="str">
        <f>A1110</f>
        <v>NE</v>
      </c>
      <c r="B1118" s="77"/>
      <c r="C1118" s="66">
        <f>SUMIF(Ministres!F$4225:F$4896,"12",Ministres!AX$4225:AX$4896)</f>
        <v>264295</v>
      </c>
      <c r="D1118" s="66">
        <f>SUMIF(Ministres!F$4225:F$4896,"12",Ministres!AY$4225:AY$4896)</f>
        <v>0</v>
      </c>
      <c r="E1118" s="67">
        <f>D1118-C1118</f>
        <v>-264295</v>
      </c>
      <c r="F1118" s="68">
        <f>E1118/C1118</f>
        <v>-1</v>
      </c>
      <c r="G1118" s="69"/>
      <c r="H1118" s="66">
        <f>SUMIF(Ministres!F$4225:F$4896,"12",Ministres!BB$4225:BB$4896)</f>
        <v>259435</v>
      </c>
      <c r="I1118" s="66">
        <f>SUMIF(Ministres!F$4225:F$4896,"12",Ministres!BC$4225:BC$4896)</f>
        <v>0</v>
      </c>
      <c r="J1118" s="67">
        <f>I1118-H1118</f>
        <v>-259435</v>
      </c>
      <c r="K1118" s="68">
        <f>J1118/H1118</f>
        <v>-1</v>
      </c>
    </row>
    <row r="1119" spans="1:11" x14ac:dyDescent="0.3">
      <c r="A1119" s="56"/>
      <c r="B1119" s="56"/>
      <c r="C1119" s="56"/>
      <c r="D1119" s="56"/>
      <c r="E1119" s="56"/>
      <c r="F1119" s="56"/>
      <c r="G1119" s="72"/>
      <c r="H1119" s="56"/>
      <c r="I1119" s="56"/>
      <c r="J1119" s="56"/>
      <c r="K1119" s="56"/>
    </row>
    <row r="1120" spans="1:11" ht="15" thickBot="1" x14ac:dyDescent="0.35">
      <c r="A1120" s="70"/>
      <c r="B1120" s="70"/>
      <c r="C1120" s="70"/>
      <c r="D1120" s="70"/>
      <c r="E1120" s="70"/>
      <c r="F1120" s="70"/>
      <c r="G1120" s="51"/>
      <c r="H1120" s="70"/>
      <c r="I1120" s="70"/>
      <c r="J1120" s="70"/>
      <c r="K1120" s="70"/>
    </row>
    <row r="1121" spans="1:11" ht="16.2" thickBot="1" x14ac:dyDescent="0.35">
      <c r="A1121" s="45" t="s">
        <v>237</v>
      </c>
      <c r="B1121" s="77"/>
      <c r="C1121" s="47" t="s">
        <v>238</v>
      </c>
      <c r="D1121" s="48"/>
      <c r="E1121" s="48"/>
      <c r="F1121" s="48"/>
      <c r="G1121" s="48"/>
      <c r="H1121" s="48"/>
      <c r="I1121" s="48"/>
      <c r="J1121" s="48"/>
      <c r="K1121" s="49"/>
    </row>
    <row r="1122" spans="1:11" ht="15" thickBot="1" x14ac:dyDescent="0.35">
      <c r="A1122" s="56"/>
      <c r="B1122" s="56"/>
      <c r="C1122" s="56"/>
      <c r="D1122" s="56"/>
      <c r="E1122" s="56"/>
      <c r="F1122" s="56"/>
      <c r="G1122" s="56"/>
      <c r="H1122" s="56"/>
      <c r="I1122" s="56"/>
      <c r="J1122" s="56"/>
      <c r="K1122" s="56"/>
    </row>
    <row r="1123" spans="1:11" ht="16.2" thickBot="1" x14ac:dyDescent="0.35">
      <c r="A1123" s="56"/>
      <c r="B1123" s="56"/>
      <c r="C1123" s="53" t="s">
        <v>37</v>
      </c>
      <c r="D1123" s="54"/>
      <c r="E1123" s="54"/>
      <c r="F1123" s="55"/>
      <c r="G1123" s="56"/>
      <c r="H1123" s="57" t="s">
        <v>38</v>
      </c>
      <c r="I1123" s="58"/>
      <c r="J1123" s="58"/>
      <c r="K1123" s="59"/>
    </row>
    <row r="1124" spans="1:11" ht="15" thickBot="1" x14ac:dyDescent="0.35">
      <c r="A1124" s="60" t="s">
        <v>217</v>
      </c>
      <c r="B1124" s="61"/>
      <c r="C1124" s="62" t="s">
        <v>5247</v>
      </c>
      <c r="D1124" s="60" t="s">
        <v>5245</v>
      </c>
      <c r="E1124" s="60" t="s">
        <v>218</v>
      </c>
      <c r="F1124" s="60" t="s">
        <v>219</v>
      </c>
      <c r="G1124" s="61"/>
      <c r="H1124" s="62" t="s">
        <v>5246</v>
      </c>
      <c r="I1124" s="62" t="s">
        <v>5244</v>
      </c>
      <c r="J1124" s="60" t="s">
        <v>218</v>
      </c>
      <c r="K1124" s="60" t="s">
        <v>219</v>
      </c>
    </row>
    <row r="1125" spans="1:11" ht="15" thickBot="1" x14ac:dyDescent="0.35">
      <c r="A1125" s="56"/>
      <c r="B1125" s="56"/>
      <c r="C1125" s="56"/>
      <c r="D1125" s="56"/>
      <c r="E1125" s="56"/>
      <c r="F1125" s="56"/>
      <c r="G1125" s="56"/>
      <c r="H1125" s="56"/>
      <c r="I1125" s="56"/>
      <c r="J1125" s="56"/>
      <c r="K1125" s="56"/>
    </row>
    <row r="1126" spans="1:11" ht="16.2" thickBot="1" x14ac:dyDescent="0.35">
      <c r="A1126" s="64" t="str">
        <f>A1118</f>
        <v>NE</v>
      </c>
      <c r="B1126" s="77"/>
      <c r="C1126" s="66">
        <f>SUMIF(Ministres!F$4225:F$4896,"13",Ministres!AX$4225:AX$4896)</f>
        <v>279270</v>
      </c>
      <c r="D1126" s="66">
        <f>SUMIF(Ministres!F$4225:F$4896,"13",Ministres!AY$4225:AY$4896)</f>
        <v>0</v>
      </c>
      <c r="E1126" s="67">
        <f>D1126-C1126</f>
        <v>-279270</v>
      </c>
      <c r="F1126" s="68">
        <f>E1126/C1126</f>
        <v>-1</v>
      </c>
      <c r="G1126" s="69"/>
      <c r="H1126" s="66">
        <f>SUMIF(Ministres!F$4225:F$4896,"13",Ministres!BB$4225:BB$4896)</f>
        <v>279270</v>
      </c>
      <c r="I1126" s="66">
        <f>SUMIF(Ministres!F$4225:F$4896,"13",Ministres!BC$4225:BC$4896)</f>
        <v>0</v>
      </c>
      <c r="J1126" s="67">
        <f>I1126-H1126</f>
        <v>-279270</v>
      </c>
      <c r="K1126" s="68">
        <f>J1126/H1126</f>
        <v>-1</v>
      </c>
    </row>
    <row r="1127" spans="1:11" ht="15.6" x14ac:dyDescent="0.3">
      <c r="A1127" s="80"/>
      <c r="B1127" s="77"/>
      <c r="C1127" s="81"/>
      <c r="D1127" s="81"/>
      <c r="E1127" s="82"/>
      <c r="F1127" s="83"/>
      <c r="G1127" s="84"/>
      <c r="H1127" s="81"/>
      <c r="I1127" s="81"/>
      <c r="J1127" s="82"/>
      <c r="K1127" s="83"/>
    </row>
    <row r="1128" spans="1:11" ht="15" thickBot="1" x14ac:dyDescent="0.35">
      <c r="A1128" s="70"/>
      <c r="B1128" s="70"/>
      <c r="C1128" s="70"/>
      <c r="D1128" s="70"/>
      <c r="E1128" s="70"/>
      <c r="F1128" s="70"/>
      <c r="G1128" s="51"/>
      <c r="H1128" s="70"/>
      <c r="I1128" s="70"/>
      <c r="J1128" s="70"/>
      <c r="K1128" s="70"/>
    </row>
    <row r="1129" spans="1:11" ht="16.2" thickBot="1" x14ac:dyDescent="0.35">
      <c r="A1129" s="45" t="s">
        <v>239</v>
      </c>
      <c r="B1129" s="77"/>
      <c r="C1129" s="47" t="s">
        <v>240</v>
      </c>
      <c r="D1129" s="48"/>
      <c r="E1129" s="48"/>
      <c r="F1129" s="48"/>
      <c r="G1129" s="48"/>
      <c r="H1129" s="48"/>
      <c r="I1129" s="48"/>
      <c r="J1129" s="48"/>
      <c r="K1129" s="49"/>
    </row>
    <row r="1130" spans="1:11" ht="15" thickBot="1" x14ac:dyDescent="0.35">
      <c r="A1130" s="56"/>
      <c r="B1130" s="56"/>
      <c r="C1130" s="56"/>
      <c r="D1130" s="56"/>
      <c r="E1130" s="56"/>
      <c r="F1130" s="56"/>
      <c r="G1130" s="56"/>
      <c r="H1130" s="56"/>
      <c r="I1130" s="56"/>
      <c r="J1130" s="56"/>
      <c r="K1130" s="56"/>
    </row>
    <row r="1131" spans="1:11" ht="16.2" thickBot="1" x14ac:dyDescent="0.35">
      <c r="A1131" s="56"/>
      <c r="B1131" s="56"/>
      <c r="C1131" s="53" t="s">
        <v>37</v>
      </c>
      <c r="D1131" s="54"/>
      <c r="E1131" s="54"/>
      <c r="F1131" s="55"/>
      <c r="G1131" s="56"/>
      <c r="H1131" s="57" t="s">
        <v>38</v>
      </c>
      <c r="I1131" s="58"/>
      <c r="J1131" s="58"/>
      <c r="K1131" s="59"/>
    </row>
    <row r="1132" spans="1:11" ht="15" thickBot="1" x14ac:dyDescent="0.35">
      <c r="A1132" s="60" t="s">
        <v>217</v>
      </c>
      <c r="B1132" s="61"/>
      <c r="C1132" s="62" t="s">
        <v>5247</v>
      </c>
      <c r="D1132" s="60" t="s">
        <v>5245</v>
      </c>
      <c r="E1132" s="60" t="s">
        <v>218</v>
      </c>
      <c r="F1132" s="60" t="s">
        <v>219</v>
      </c>
      <c r="G1132" s="61"/>
      <c r="H1132" s="62" t="s">
        <v>5246</v>
      </c>
      <c r="I1132" s="62" t="s">
        <v>5244</v>
      </c>
      <c r="J1132" s="60" t="s">
        <v>218</v>
      </c>
      <c r="K1132" s="60" t="s">
        <v>219</v>
      </c>
    </row>
    <row r="1133" spans="1:11" ht="15" thickBot="1" x14ac:dyDescent="0.35">
      <c r="A1133" s="56"/>
      <c r="B1133" s="56"/>
      <c r="C1133" s="56"/>
      <c r="D1133" s="56"/>
      <c r="E1133" s="56"/>
      <c r="F1133" s="56"/>
      <c r="G1133" s="56"/>
      <c r="H1133" s="56"/>
      <c r="I1133" s="56"/>
      <c r="J1133" s="56"/>
      <c r="K1133" s="56"/>
    </row>
    <row r="1134" spans="1:11" ht="16.2" thickBot="1" x14ac:dyDescent="0.35">
      <c r="A1134" s="64" t="s">
        <v>6115</v>
      </c>
      <c r="B1134" s="77"/>
      <c r="C1134" s="66">
        <f>SUMIF(Ministres!F$4225:F$4896,"14",Ministres!AX$4225:AX$4896)</f>
        <v>0</v>
      </c>
      <c r="D1134" s="66">
        <f>SUMIF(Ministres!F$4225:F$4896,"14",Ministres!AY$4225:AY$4896)</f>
        <v>0</v>
      </c>
      <c r="E1134" s="67">
        <f>D1134-C1134</f>
        <v>0</v>
      </c>
      <c r="F1134" s="68" t="e">
        <f>E1134/C1134</f>
        <v>#DIV/0!</v>
      </c>
      <c r="G1134" s="69"/>
      <c r="H1134" s="66">
        <f>SUMIF(Ministres!F$4225:F$4896,"14",Ministres!BB$4225:BB$4896)</f>
        <v>0</v>
      </c>
      <c r="I1134" s="66">
        <f>SUMIF(Ministres!F$4225:F$4896,"14",Ministres!BC$4225:BC$4896)</f>
        <v>0</v>
      </c>
      <c r="J1134" s="67">
        <f>I1134-H1134</f>
        <v>0</v>
      </c>
      <c r="K1134" s="68" t="e">
        <f>J1134/H1134</f>
        <v>#DIV/0!</v>
      </c>
    </row>
    <row r="1135" spans="1:11" ht="15.6" x14ac:dyDescent="0.3">
      <c r="A1135" s="80"/>
      <c r="B1135" s="77"/>
      <c r="C1135" s="81"/>
      <c r="D1135" s="81"/>
      <c r="E1135" s="82"/>
      <c r="F1135" s="83"/>
      <c r="G1135" s="84"/>
      <c r="H1135" s="81"/>
      <c r="I1135" s="81"/>
      <c r="J1135" s="82"/>
      <c r="K1135" s="83"/>
    </row>
    <row r="1136" spans="1:11" ht="15" thickBot="1" x14ac:dyDescent="0.35">
      <c r="A1136" s="70"/>
      <c r="B1136" s="70"/>
      <c r="C1136" s="70"/>
      <c r="D1136" s="70"/>
      <c r="E1136" s="70"/>
      <c r="F1136" s="70"/>
      <c r="G1136" s="51"/>
      <c r="H1136" s="70"/>
      <c r="I1136" s="70"/>
      <c r="J1136" s="70"/>
      <c r="K1136" s="70"/>
    </row>
    <row r="1137" spans="1:11" ht="16.2" thickBot="1" x14ac:dyDescent="0.35">
      <c r="A1137" s="45" t="s">
        <v>241</v>
      </c>
      <c r="B1137" s="77"/>
      <c r="C1137" s="47" t="s">
        <v>244</v>
      </c>
      <c r="D1137" s="48"/>
      <c r="E1137" s="48"/>
      <c r="F1137" s="48"/>
      <c r="G1137" s="48"/>
      <c r="H1137" s="48"/>
      <c r="I1137" s="48"/>
      <c r="J1137" s="48"/>
      <c r="K1137" s="49"/>
    </row>
    <row r="1138" spans="1:11" ht="15" thickBot="1" x14ac:dyDescent="0.35">
      <c r="A1138" s="56"/>
      <c r="B1138" s="56"/>
      <c r="C1138" s="56"/>
      <c r="D1138" s="56"/>
      <c r="E1138" s="56"/>
      <c r="F1138" s="56"/>
      <c r="G1138" s="56"/>
      <c r="H1138" s="56"/>
      <c r="I1138" s="56"/>
      <c r="J1138" s="56"/>
      <c r="K1138" s="56"/>
    </row>
    <row r="1139" spans="1:11" ht="16.2" thickBot="1" x14ac:dyDescent="0.35">
      <c r="A1139" s="56"/>
      <c r="B1139" s="56"/>
      <c r="C1139" s="53" t="s">
        <v>37</v>
      </c>
      <c r="D1139" s="54"/>
      <c r="E1139" s="54"/>
      <c r="F1139" s="55"/>
      <c r="G1139" s="56"/>
      <c r="H1139" s="57" t="s">
        <v>38</v>
      </c>
      <c r="I1139" s="58"/>
      <c r="J1139" s="58"/>
      <c r="K1139" s="59"/>
    </row>
    <row r="1140" spans="1:11" ht="15" thickBot="1" x14ac:dyDescent="0.35">
      <c r="A1140" s="60" t="s">
        <v>217</v>
      </c>
      <c r="B1140" s="61"/>
      <c r="C1140" s="62" t="s">
        <v>5247</v>
      </c>
      <c r="D1140" s="60" t="s">
        <v>5245</v>
      </c>
      <c r="E1140" s="60" t="s">
        <v>218</v>
      </c>
      <c r="F1140" s="60" t="s">
        <v>219</v>
      </c>
      <c r="G1140" s="61"/>
      <c r="H1140" s="62" t="s">
        <v>5246</v>
      </c>
      <c r="I1140" s="62" t="s">
        <v>5244</v>
      </c>
      <c r="J1140" s="60" t="s">
        <v>218</v>
      </c>
      <c r="K1140" s="60" t="s">
        <v>219</v>
      </c>
    </row>
    <row r="1141" spans="1:11" ht="15" thickBot="1" x14ac:dyDescent="0.35">
      <c r="A1141" s="56"/>
      <c r="B1141" s="56"/>
      <c r="C1141" s="56"/>
      <c r="D1141" s="56"/>
      <c r="E1141" s="56"/>
      <c r="F1141" s="56"/>
      <c r="G1141" s="56"/>
      <c r="H1141" s="56"/>
      <c r="I1141" s="56"/>
      <c r="J1141" s="56"/>
      <c r="K1141" s="56"/>
    </row>
    <row r="1142" spans="1:11" ht="16.2" thickBot="1" x14ac:dyDescent="0.35">
      <c r="A1142" s="64" t="s">
        <v>6115</v>
      </c>
      <c r="B1142" s="77"/>
      <c r="C1142" s="66">
        <f>SUMIF(Ministres!F$4225:F$4896,"15",Ministres!AX$4225:AX$4896)</f>
        <v>13596</v>
      </c>
      <c r="D1142" s="66">
        <f>SUMIF(Ministres!F$4225:F$4896,"15",Ministres!AY$4225:AY$4896)</f>
        <v>0</v>
      </c>
      <c r="E1142" s="67">
        <f>D1142-C1142</f>
        <v>-13596</v>
      </c>
      <c r="F1142" s="68">
        <f>E1142/C1142</f>
        <v>-1</v>
      </c>
      <c r="G1142" s="69"/>
      <c r="H1142" s="66">
        <f>SUMIF(Ministres!F$4225:F$4896,"15",Ministres!BB$4225:BB$4896)</f>
        <v>13596</v>
      </c>
      <c r="I1142" s="66">
        <f>SUMIF(Ministres!F$4225:F$4896,"15",Ministres!BC$4225:BC$4896)</f>
        <v>0</v>
      </c>
      <c r="J1142" s="67">
        <f>I1142-H1142</f>
        <v>-13596</v>
      </c>
      <c r="K1142" s="68">
        <f>J1142/H1142</f>
        <v>-1</v>
      </c>
    </row>
    <row r="1143" spans="1:11" x14ac:dyDescent="0.3">
      <c r="A1143" s="56"/>
      <c r="B1143" s="56"/>
      <c r="C1143" s="56"/>
      <c r="D1143" s="56"/>
      <c r="E1143" s="56"/>
      <c r="F1143" s="56"/>
      <c r="G1143" s="51"/>
      <c r="H1143" s="56"/>
      <c r="I1143" s="56"/>
      <c r="J1143" s="56"/>
      <c r="K1143" s="56"/>
    </row>
    <row r="1144" spans="1:11" ht="15" thickBot="1" x14ac:dyDescent="0.35">
      <c r="A1144" s="70"/>
      <c r="B1144" s="70"/>
      <c r="C1144" s="70"/>
      <c r="D1144" s="70"/>
      <c r="E1144" s="70"/>
      <c r="F1144" s="70"/>
      <c r="G1144" s="51"/>
      <c r="H1144" s="70"/>
      <c r="I1144" s="70"/>
      <c r="J1144" s="70"/>
      <c r="K1144" s="70"/>
    </row>
    <row r="1145" spans="1:11" ht="16.2" thickBot="1" x14ac:dyDescent="0.35">
      <c r="A1145" s="45" t="s">
        <v>280</v>
      </c>
      <c r="B1145" s="77"/>
      <c r="C1145" s="47" t="s">
        <v>307</v>
      </c>
      <c r="D1145" s="48"/>
      <c r="E1145" s="48"/>
      <c r="F1145" s="48"/>
      <c r="G1145" s="48"/>
      <c r="H1145" s="48"/>
      <c r="I1145" s="48"/>
      <c r="J1145" s="48"/>
      <c r="K1145" s="49"/>
    </row>
    <row r="1146" spans="1:11" ht="15" thickBot="1" x14ac:dyDescent="0.35">
      <c r="A1146" s="56"/>
      <c r="B1146" s="56"/>
      <c r="C1146" s="56"/>
      <c r="D1146" s="56"/>
      <c r="E1146" s="56"/>
      <c r="F1146" s="56"/>
      <c r="G1146" s="56"/>
      <c r="H1146" s="56"/>
      <c r="I1146" s="56"/>
      <c r="J1146" s="56"/>
      <c r="K1146" s="56"/>
    </row>
    <row r="1147" spans="1:11" ht="16.2" thickBot="1" x14ac:dyDescent="0.35">
      <c r="A1147" s="56"/>
      <c r="B1147" s="56"/>
      <c r="C1147" s="53" t="s">
        <v>37</v>
      </c>
      <c r="D1147" s="54"/>
      <c r="E1147" s="54"/>
      <c r="F1147" s="55"/>
      <c r="G1147" s="56"/>
      <c r="H1147" s="57" t="s">
        <v>38</v>
      </c>
      <c r="I1147" s="58"/>
      <c r="J1147" s="58"/>
      <c r="K1147" s="59"/>
    </row>
    <row r="1148" spans="1:11" ht="15" thickBot="1" x14ac:dyDescent="0.35">
      <c r="A1148" s="60" t="s">
        <v>217</v>
      </c>
      <c r="B1148" s="61"/>
      <c r="C1148" s="62" t="s">
        <v>5247</v>
      </c>
      <c r="D1148" s="60" t="s">
        <v>5245</v>
      </c>
      <c r="E1148" s="60" t="s">
        <v>218</v>
      </c>
      <c r="F1148" s="60" t="s">
        <v>219</v>
      </c>
      <c r="G1148" s="61"/>
      <c r="H1148" s="62" t="s">
        <v>5246</v>
      </c>
      <c r="I1148" s="62" t="s">
        <v>5244</v>
      </c>
      <c r="J1148" s="60" t="s">
        <v>218</v>
      </c>
      <c r="K1148" s="60" t="s">
        <v>219</v>
      </c>
    </row>
    <row r="1149" spans="1:11" ht="15" thickBot="1" x14ac:dyDescent="0.35">
      <c r="A1149" s="56"/>
      <c r="B1149" s="56"/>
      <c r="C1149" s="56"/>
      <c r="D1149" s="56"/>
      <c r="E1149" s="56"/>
      <c r="F1149" s="56"/>
      <c r="G1149" s="56"/>
      <c r="H1149" s="56"/>
      <c r="I1149" s="56"/>
      <c r="J1149" s="56"/>
      <c r="K1149" s="56"/>
    </row>
    <row r="1150" spans="1:11" ht="16.2" thickBot="1" x14ac:dyDescent="0.35">
      <c r="A1150" s="64" t="s">
        <v>6115</v>
      </c>
      <c r="B1150" s="77"/>
      <c r="C1150" s="66">
        <f>SUMIF(Ministres!F$4225:F$4896,"16",Ministres!AX$4225:AX$4896)</f>
        <v>0</v>
      </c>
      <c r="D1150" s="66">
        <f>SUMIF(Ministres!F$4225:F$4896,"16",Ministres!AY$4225:AY$4896)</f>
        <v>0</v>
      </c>
      <c r="E1150" s="67">
        <f>D1150-C1150</f>
        <v>0</v>
      </c>
      <c r="F1150" s="68" t="e">
        <f>E1150/C1150</f>
        <v>#DIV/0!</v>
      </c>
      <c r="G1150" s="69"/>
      <c r="H1150" s="66">
        <f>SUMIF(Ministres!F$4225:F$4896,"16",Ministres!BB$4225:BB$4896)</f>
        <v>0</v>
      </c>
      <c r="I1150" s="66">
        <f>SUMIF(Ministres!F$4225:F$4896,"16",Ministres!BC$4225:BC$4896)</f>
        <v>0</v>
      </c>
      <c r="J1150" s="67">
        <f>I1150-H1150</f>
        <v>0</v>
      </c>
      <c r="K1150" s="68" t="e">
        <f>J1150/H1150</f>
        <v>#DIV/0!</v>
      </c>
    </row>
    <row r="1151" spans="1:11" x14ac:dyDescent="0.3">
      <c r="A1151" s="56"/>
      <c r="B1151" s="56"/>
      <c r="C1151" s="56"/>
      <c r="D1151" s="56"/>
      <c r="E1151" s="56"/>
      <c r="F1151" s="56"/>
      <c r="G1151" s="51"/>
      <c r="H1151" s="56"/>
      <c r="I1151" s="56"/>
      <c r="J1151" s="56"/>
      <c r="K1151" s="56"/>
    </row>
    <row r="1152" spans="1:11" x14ac:dyDescent="0.3">
      <c r="A1152" s="56"/>
      <c r="B1152" s="56"/>
      <c r="C1152" s="56"/>
      <c r="D1152" s="56"/>
      <c r="E1152" s="56"/>
      <c r="F1152" s="56"/>
      <c r="G1152" s="56"/>
      <c r="H1152" s="56"/>
      <c r="I1152" s="56"/>
      <c r="J1152" s="56"/>
      <c r="K1152" s="56"/>
    </row>
    <row r="1153" spans="1:11" ht="15" thickBot="1" x14ac:dyDescent="0.35">
      <c r="A1153" s="70"/>
      <c r="B1153" s="70"/>
      <c r="C1153" s="70"/>
      <c r="D1153" s="70"/>
      <c r="E1153" s="70"/>
      <c r="F1153" s="70"/>
      <c r="G1153" s="70"/>
      <c r="H1153" s="70"/>
      <c r="I1153" s="70"/>
      <c r="J1153" s="70"/>
      <c r="K1153" s="70"/>
    </row>
    <row r="1154" spans="1:11" ht="16.2" thickBot="1" x14ac:dyDescent="0.35">
      <c r="A1154" s="45" t="s">
        <v>309</v>
      </c>
      <c r="B1154" s="77"/>
      <c r="C1154" s="47" t="s">
        <v>308</v>
      </c>
      <c r="D1154" s="48"/>
      <c r="E1154" s="48"/>
      <c r="F1154" s="48"/>
      <c r="G1154" s="48"/>
      <c r="H1154" s="48"/>
      <c r="I1154" s="48"/>
      <c r="J1154" s="48"/>
      <c r="K1154" s="49"/>
    </row>
    <row r="1155" spans="1:11" ht="15" thickBot="1" x14ac:dyDescent="0.35">
      <c r="A1155" s="56"/>
      <c r="B1155" s="56"/>
      <c r="C1155" s="56"/>
      <c r="D1155" s="56"/>
      <c r="E1155" s="56"/>
      <c r="F1155" s="56"/>
      <c r="G1155" s="56"/>
      <c r="H1155" s="56"/>
      <c r="I1155" s="56"/>
      <c r="J1155" s="56"/>
      <c r="K1155" s="56"/>
    </row>
    <row r="1156" spans="1:11" ht="16.2" thickBot="1" x14ac:dyDescent="0.35">
      <c r="A1156" s="56"/>
      <c r="B1156" s="56"/>
      <c r="C1156" s="53" t="s">
        <v>37</v>
      </c>
      <c r="D1156" s="54"/>
      <c r="E1156" s="54"/>
      <c r="F1156" s="55"/>
      <c r="G1156" s="56"/>
      <c r="H1156" s="57" t="s">
        <v>38</v>
      </c>
      <c r="I1156" s="58"/>
      <c r="J1156" s="58"/>
      <c r="K1156" s="59"/>
    </row>
    <row r="1157" spans="1:11" ht="15" thickBot="1" x14ac:dyDescent="0.35">
      <c r="A1157" s="60" t="s">
        <v>217</v>
      </c>
      <c r="B1157" s="61"/>
      <c r="C1157" s="62" t="s">
        <v>5247</v>
      </c>
      <c r="D1157" s="60" t="s">
        <v>5245</v>
      </c>
      <c r="E1157" s="60" t="s">
        <v>218</v>
      </c>
      <c r="F1157" s="60" t="s">
        <v>219</v>
      </c>
      <c r="G1157" s="61"/>
      <c r="H1157" s="62" t="s">
        <v>5246</v>
      </c>
      <c r="I1157" s="62" t="s">
        <v>5244</v>
      </c>
      <c r="J1157" s="60" t="s">
        <v>218</v>
      </c>
      <c r="K1157" s="60" t="s">
        <v>219</v>
      </c>
    </row>
    <row r="1158" spans="1:11" ht="15" thickBot="1" x14ac:dyDescent="0.35">
      <c r="A1158" s="56"/>
      <c r="B1158" s="56"/>
      <c r="C1158" s="56"/>
      <c r="D1158" s="56"/>
      <c r="E1158" s="56"/>
      <c r="F1158" s="56"/>
      <c r="G1158" s="56"/>
      <c r="H1158" s="56"/>
      <c r="I1158" s="56"/>
      <c r="J1158" s="56"/>
      <c r="K1158" s="56"/>
    </row>
    <row r="1159" spans="1:11" ht="16.2" thickBot="1" x14ac:dyDescent="0.35">
      <c r="A1159" s="64" t="s">
        <v>6115</v>
      </c>
      <c r="B1159" s="77"/>
      <c r="C1159" s="66">
        <f>SUMIF(Ministres!F$4225:F$4896,"17",Ministres!AX$4225:AX$4896)</f>
        <v>87634</v>
      </c>
      <c r="D1159" s="66">
        <f>SUMIF(Ministres!F$4225:F$4896,"17",Ministres!AY$4225:AY$4896)</f>
        <v>0</v>
      </c>
      <c r="E1159" s="67">
        <f>D1159-C1159</f>
        <v>-87634</v>
      </c>
      <c r="F1159" s="68">
        <f>E1159/C1159</f>
        <v>-1</v>
      </c>
      <c r="G1159" s="69"/>
      <c r="H1159" s="66">
        <f>SUMIF(Ministres!F$4225:F$4896,"17",Ministres!BB$4225:BB$4896)</f>
        <v>83768</v>
      </c>
      <c r="I1159" s="66">
        <f>SUMIF(Ministres!F$4225:F$4896,"17",Ministres!BC$4225:BC$4896)</f>
        <v>0</v>
      </c>
      <c r="J1159" s="67">
        <f>I1159-H1159</f>
        <v>-83768</v>
      </c>
      <c r="K1159" s="68">
        <f>J1159/H1159</f>
        <v>-1</v>
      </c>
    </row>
    <row r="1160" spans="1:11" x14ac:dyDescent="0.3">
      <c r="A1160" s="56"/>
      <c r="B1160" s="56"/>
      <c r="C1160" s="56"/>
      <c r="D1160" s="56"/>
      <c r="E1160" s="56"/>
      <c r="F1160" s="56"/>
      <c r="G1160" s="51"/>
      <c r="H1160" s="56"/>
      <c r="I1160" s="56"/>
      <c r="J1160" s="56"/>
      <c r="K1160" s="56"/>
    </row>
    <row r="1161" spans="1:11" ht="15" thickBot="1" x14ac:dyDescent="0.35">
      <c r="A1161" s="70"/>
      <c r="B1161" s="70"/>
      <c r="C1161" s="70"/>
      <c r="D1161" s="70"/>
      <c r="E1161" s="70"/>
      <c r="F1161" s="70"/>
      <c r="G1161" s="70"/>
      <c r="H1161" s="70"/>
      <c r="I1161" s="70"/>
      <c r="J1161" s="70"/>
      <c r="K1161" s="70"/>
    </row>
    <row r="1162" spans="1:11" ht="16.2" thickBot="1" x14ac:dyDescent="0.35">
      <c r="A1162" s="45" t="s">
        <v>491</v>
      </c>
      <c r="B1162" s="77"/>
      <c r="C1162" s="47" t="s">
        <v>3835</v>
      </c>
      <c r="D1162" s="48"/>
      <c r="E1162" s="48"/>
      <c r="F1162" s="48"/>
      <c r="G1162" s="48"/>
      <c r="H1162" s="48"/>
      <c r="I1162" s="48"/>
      <c r="J1162" s="48"/>
      <c r="K1162" s="49"/>
    </row>
    <row r="1163" spans="1:11" ht="15" thickBot="1" x14ac:dyDescent="0.35">
      <c r="A1163" s="56"/>
      <c r="B1163" s="56"/>
      <c r="C1163" s="56"/>
      <c r="D1163" s="56"/>
      <c r="E1163" s="56"/>
      <c r="F1163" s="56"/>
      <c r="G1163" s="56"/>
      <c r="H1163" s="56"/>
      <c r="I1163" s="56"/>
      <c r="J1163" s="56"/>
      <c r="K1163" s="56"/>
    </row>
    <row r="1164" spans="1:11" ht="16.2" thickBot="1" x14ac:dyDescent="0.35">
      <c r="A1164" s="56"/>
      <c r="B1164" s="56"/>
      <c r="C1164" s="53" t="s">
        <v>37</v>
      </c>
      <c r="D1164" s="54"/>
      <c r="E1164" s="54"/>
      <c r="F1164" s="55"/>
      <c r="G1164" s="56"/>
      <c r="H1164" s="57" t="s">
        <v>38</v>
      </c>
      <c r="I1164" s="58"/>
      <c r="J1164" s="58"/>
      <c r="K1164" s="59"/>
    </row>
    <row r="1165" spans="1:11" ht="15" thickBot="1" x14ac:dyDescent="0.35">
      <c r="A1165" s="60" t="s">
        <v>217</v>
      </c>
      <c r="B1165" s="61"/>
      <c r="C1165" s="62" t="s">
        <v>5247</v>
      </c>
      <c r="D1165" s="60" t="s">
        <v>5245</v>
      </c>
      <c r="E1165" s="60" t="s">
        <v>218</v>
      </c>
      <c r="F1165" s="60" t="s">
        <v>219</v>
      </c>
      <c r="G1165" s="61"/>
      <c r="H1165" s="62" t="s">
        <v>5246</v>
      </c>
      <c r="I1165" s="62" t="s">
        <v>5244</v>
      </c>
      <c r="J1165" s="60" t="s">
        <v>218</v>
      </c>
      <c r="K1165" s="60" t="s">
        <v>219</v>
      </c>
    </row>
    <row r="1166" spans="1:11" ht="15" thickBot="1" x14ac:dyDescent="0.35">
      <c r="A1166" s="56"/>
      <c r="B1166" s="56"/>
      <c r="C1166" s="56"/>
      <c r="D1166" s="56"/>
      <c r="E1166" s="56"/>
      <c r="F1166" s="56"/>
      <c r="G1166" s="56"/>
      <c r="H1166" s="56"/>
      <c r="I1166" s="56"/>
      <c r="J1166" s="56"/>
      <c r="K1166" s="56"/>
    </row>
    <row r="1167" spans="1:11" ht="16.2" thickBot="1" x14ac:dyDescent="0.35">
      <c r="A1167" s="64" t="s">
        <v>6115</v>
      </c>
      <c r="B1167" s="77"/>
      <c r="C1167" s="66">
        <f>SUMIF(Ministres!F$4225:F$4896,"18",Ministres!AX$4225:AX$4896)</f>
        <v>33323</v>
      </c>
      <c r="D1167" s="66">
        <f>SUMIF(Ministres!F$4225:F$4896,"18",Ministres!AY$4225:AY$4896)</f>
        <v>0</v>
      </c>
      <c r="E1167" s="67">
        <f>D1167-C1167</f>
        <v>-33323</v>
      </c>
      <c r="F1167" s="68">
        <f>E1167/C1167</f>
        <v>-1</v>
      </c>
      <c r="G1167" s="69"/>
      <c r="H1167" s="66">
        <f>SUMIF(Ministres!F$4225:F$4896,"18",Ministres!BB$4225:BB$4896)</f>
        <v>33323</v>
      </c>
      <c r="I1167" s="66">
        <f>SUMIF(Ministres!F$4225:F$4896,"18",Ministres!BC$4225:BC$4896)</f>
        <v>0</v>
      </c>
      <c r="J1167" s="67">
        <f>I1167-H1167</f>
        <v>-33323</v>
      </c>
      <c r="K1167" s="68">
        <f>J1167/H1167</f>
        <v>-1</v>
      </c>
    </row>
    <row r="1168" spans="1:11" x14ac:dyDescent="0.3">
      <c r="A1168" s="56"/>
      <c r="B1168" s="56"/>
      <c r="C1168" s="56"/>
      <c r="D1168" s="56"/>
      <c r="E1168" s="56"/>
      <c r="F1168" s="56"/>
      <c r="G1168" s="51"/>
      <c r="H1168" s="56"/>
      <c r="I1168" s="56"/>
      <c r="J1168" s="56"/>
      <c r="K1168" s="56"/>
    </row>
    <row r="1169" spans="1:11" ht="15" thickBot="1" x14ac:dyDescent="0.35">
      <c r="A1169" s="70"/>
      <c r="B1169" s="70"/>
      <c r="C1169" s="70"/>
      <c r="D1169" s="70"/>
      <c r="E1169" s="70"/>
      <c r="F1169" s="70"/>
      <c r="G1169" s="70"/>
      <c r="H1169" s="70"/>
      <c r="I1169" s="70"/>
      <c r="J1169" s="70"/>
      <c r="K1169" s="70"/>
    </row>
    <row r="1170" spans="1:11" ht="16.2" thickBot="1" x14ac:dyDescent="0.35">
      <c r="A1170" s="45" t="s">
        <v>3807</v>
      </c>
      <c r="B1170" s="77"/>
      <c r="C1170" s="47" t="s">
        <v>3836</v>
      </c>
      <c r="D1170" s="48"/>
      <c r="E1170" s="48"/>
      <c r="F1170" s="48"/>
      <c r="G1170" s="48"/>
      <c r="H1170" s="48"/>
      <c r="I1170" s="48"/>
      <c r="J1170" s="48"/>
      <c r="K1170" s="49"/>
    </row>
    <row r="1171" spans="1:11" ht="15" thickBot="1" x14ac:dyDescent="0.35">
      <c r="A1171" s="56"/>
      <c r="B1171" s="56"/>
      <c r="C1171" s="56"/>
      <c r="D1171" s="56"/>
      <c r="E1171" s="56"/>
      <c r="F1171" s="56"/>
      <c r="G1171" s="56"/>
      <c r="H1171" s="56"/>
      <c r="I1171" s="56"/>
      <c r="J1171" s="56"/>
      <c r="K1171" s="56"/>
    </row>
    <row r="1172" spans="1:11" ht="16.2" thickBot="1" x14ac:dyDescent="0.35">
      <c r="A1172" s="56"/>
      <c r="B1172" s="56"/>
      <c r="C1172" s="53" t="s">
        <v>37</v>
      </c>
      <c r="D1172" s="54"/>
      <c r="E1172" s="54"/>
      <c r="F1172" s="55"/>
      <c r="G1172" s="56"/>
      <c r="H1172" s="57" t="s">
        <v>38</v>
      </c>
      <c r="I1172" s="58"/>
      <c r="J1172" s="58"/>
      <c r="K1172" s="59"/>
    </row>
    <row r="1173" spans="1:11" ht="15" thickBot="1" x14ac:dyDescent="0.35">
      <c r="A1173" s="60" t="s">
        <v>217</v>
      </c>
      <c r="B1173" s="61"/>
      <c r="C1173" s="62" t="s">
        <v>5247</v>
      </c>
      <c r="D1173" s="60" t="s">
        <v>5245</v>
      </c>
      <c r="E1173" s="60" t="s">
        <v>218</v>
      </c>
      <c r="F1173" s="60" t="s">
        <v>219</v>
      </c>
      <c r="G1173" s="61"/>
      <c r="H1173" s="62" t="s">
        <v>5246</v>
      </c>
      <c r="I1173" s="62" t="s">
        <v>5244</v>
      </c>
      <c r="J1173" s="60" t="s">
        <v>218</v>
      </c>
      <c r="K1173" s="60" t="s">
        <v>219</v>
      </c>
    </row>
    <row r="1174" spans="1:11" ht="15" thickBot="1" x14ac:dyDescent="0.35">
      <c r="A1174" s="56"/>
      <c r="B1174" s="56"/>
      <c r="C1174" s="56"/>
      <c r="D1174" s="56"/>
      <c r="E1174" s="56"/>
      <c r="F1174" s="56"/>
      <c r="G1174" s="56"/>
      <c r="H1174" s="56"/>
      <c r="I1174" s="56"/>
      <c r="J1174" s="56"/>
      <c r="K1174" s="56"/>
    </row>
    <row r="1175" spans="1:11" ht="16.2" thickBot="1" x14ac:dyDescent="0.35">
      <c r="A1175" s="64" t="s">
        <v>6115</v>
      </c>
      <c r="B1175" s="77"/>
      <c r="C1175" s="66">
        <f>SUMIF(Ministres!F$4225:F$4896,"19",Ministres!AX$4225:AX$4896)</f>
        <v>0</v>
      </c>
      <c r="D1175" s="66">
        <f>SUMIF(Ministres!F$4225:F$4896,"19",Ministres!AY$4225:AY$4896)</f>
        <v>0</v>
      </c>
      <c r="E1175" s="67">
        <f>D1175-C1175</f>
        <v>0</v>
      </c>
      <c r="F1175" s="68" t="e">
        <f>E1175/C1175</f>
        <v>#DIV/0!</v>
      </c>
      <c r="G1175" s="69"/>
      <c r="H1175" s="66">
        <f>SUMIF(Ministres!F$4225:F$4896,"19",Ministres!BB$4225:BB$4896)</f>
        <v>0</v>
      </c>
      <c r="I1175" s="66">
        <f>SUMIF(Ministres!F$4225:F$4896,"19",Ministres!BC$4225:BC$4896)</f>
        <v>0</v>
      </c>
      <c r="J1175" s="67">
        <f>I1175-H1175</f>
        <v>0</v>
      </c>
      <c r="K1175" s="68" t="e">
        <f>J1175/H1175</f>
        <v>#DIV/0!</v>
      </c>
    </row>
    <row r="1176" spans="1:11" x14ac:dyDescent="0.3">
      <c r="A1176" s="56"/>
      <c r="B1176" s="56"/>
      <c r="C1176" s="56"/>
      <c r="D1176" s="56"/>
      <c r="E1176" s="56"/>
      <c r="F1176" s="56"/>
      <c r="G1176" s="51"/>
      <c r="H1176" s="56"/>
      <c r="I1176" s="56"/>
      <c r="J1176" s="56"/>
      <c r="K1176" s="56"/>
    </row>
    <row r="1177" spans="1:11" ht="15" thickBot="1" x14ac:dyDescent="0.35">
      <c r="A1177" s="70"/>
      <c r="B1177" s="70"/>
      <c r="C1177" s="70"/>
      <c r="D1177" s="70"/>
      <c r="E1177" s="70"/>
      <c r="F1177" s="70"/>
      <c r="G1177" s="70"/>
      <c r="H1177" s="70"/>
      <c r="I1177" s="70"/>
      <c r="J1177" s="70"/>
      <c r="K1177" s="70"/>
    </row>
    <row r="1178" spans="1:11" ht="16.2" thickBot="1" x14ac:dyDescent="0.35">
      <c r="A1178" s="45" t="s">
        <v>3834</v>
      </c>
      <c r="B1178" s="77"/>
      <c r="C1178" s="47" t="s">
        <v>3837</v>
      </c>
      <c r="D1178" s="48"/>
      <c r="E1178" s="48"/>
      <c r="F1178" s="48"/>
      <c r="G1178" s="48"/>
      <c r="H1178" s="48"/>
      <c r="I1178" s="48"/>
      <c r="J1178" s="48"/>
      <c r="K1178" s="49"/>
    </row>
    <row r="1179" spans="1:11" ht="15" thickBot="1" x14ac:dyDescent="0.35">
      <c r="A1179" s="56"/>
      <c r="B1179" s="56"/>
      <c r="C1179" s="56"/>
      <c r="D1179" s="56"/>
      <c r="E1179" s="56"/>
      <c r="F1179" s="56"/>
      <c r="G1179" s="56"/>
      <c r="H1179" s="56"/>
      <c r="I1179" s="56"/>
      <c r="J1179" s="56"/>
      <c r="K1179" s="56"/>
    </row>
    <row r="1180" spans="1:11" ht="16.2" thickBot="1" x14ac:dyDescent="0.35">
      <c r="A1180" s="56"/>
      <c r="B1180" s="56"/>
      <c r="C1180" s="53" t="s">
        <v>37</v>
      </c>
      <c r="D1180" s="54"/>
      <c r="E1180" s="54"/>
      <c r="F1180" s="55"/>
      <c r="G1180" s="56"/>
      <c r="H1180" s="57" t="s">
        <v>38</v>
      </c>
      <c r="I1180" s="58"/>
      <c r="J1180" s="58"/>
      <c r="K1180" s="59"/>
    </row>
    <row r="1181" spans="1:11" ht="15" thickBot="1" x14ac:dyDescent="0.35">
      <c r="A1181" s="60" t="s">
        <v>217</v>
      </c>
      <c r="B1181" s="61"/>
      <c r="C1181" s="62" t="s">
        <v>5247</v>
      </c>
      <c r="D1181" s="60" t="s">
        <v>5245</v>
      </c>
      <c r="E1181" s="60" t="s">
        <v>218</v>
      </c>
      <c r="F1181" s="60" t="s">
        <v>219</v>
      </c>
      <c r="G1181" s="61"/>
      <c r="H1181" s="62" t="s">
        <v>5246</v>
      </c>
      <c r="I1181" s="62" t="s">
        <v>5244</v>
      </c>
      <c r="J1181" s="60" t="s">
        <v>218</v>
      </c>
      <c r="K1181" s="60" t="s">
        <v>219</v>
      </c>
    </row>
    <row r="1182" spans="1:11" ht="15" thickBot="1" x14ac:dyDescent="0.35">
      <c r="A1182" s="56"/>
      <c r="B1182" s="56"/>
      <c r="C1182" s="56"/>
      <c r="D1182" s="56"/>
      <c r="E1182" s="56"/>
      <c r="F1182" s="56"/>
      <c r="G1182" s="56"/>
      <c r="H1182" s="56"/>
      <c r="I1182" s="56"/>
      <c r="J1182" s="56"/>
      <c r="K1182" s="56"/>
    </row>
    <row r="1183" spans="1:11" ht="16.2" thickBot="1" x14ac:dyDescent="0.35">
      <c r="A1183" s="64" t="s">
        <v>6115</v>
      </c>
      <c r="B1183" s="77"/>
      <c r="C1183" s="66">
        <f>SUMIF(Ministres!F$4225:F$4896,"20",Ministres!AX$4225:AX$4896)</f>
        <v>0</v>
      </c>
      <c r="D1183" s="66">
        <f>SUMIF(Ministres!F$4225:F$4896,"20",Ministres!AY$4225:AY$4896)</f>
        <v>0</v>
      </c>
      <c r="E1183" s="67">
        <f>D1183-C1183</f>
        <v>0</v>
      </c>
      <c r="F1183" s="68" t="e">
        <f>E1183/C1183</f>
        <v>#DIV/0!</v>
      </c>
      <c r="G1183" s="69"/>
      <c r="H1183" s="66">
        <f>SUMIF(Ministres!F$4225:F$4896,"20",Ministres!BB$4225:BB$4896)</f>
        <v>0</v>
      </c>
      <c r="I1183" s="66">
        <f>SUMIF(Ministres!F$4225:F$4896,"20",Ministres!BC$4225:BC$4896)</f>
        <v>0</v>
      </c>
      <c r="J1183" s="67">
        <f>I1183-H1183</f>
        <v>0</v>
      </c>
      <c r="K1183" s="68" t="e">
        <f>J1183/H1183</f>
        <v>#DIV/0!</v>
      </c>
    </row>
    <row r="1184" spans="1:11" x14ac:dyDescent="0.3">
      <c r="A1184" s="56"/>
      <c r="B1184" s="56"/>
      <c r="C1184" s="56"/>
      <c r="D1184" s="56"/>
      <c r="E1184" s="56"/>
      <c r="F1184" s="56"/>
      <c r="G1184" s="51"/>
      <c r="H1184" s="56"/>
      <c r="I1184" s="56"/>
      <c r="J1184" s="56"/>
      <c r="K1184" s="56"/>
    </row>
    <row r="1185" spans="1:11" ht="15" thickBot="1" x14ac:dyDescent="0.35">
      <c r="A1185" s="70"/>
      <c r="B1185" s="70"/>
      <c r="C1185" s="70"/>
      <c r="D1185" s="70"/>
      <c r="E1185" s="70"/>
      <c r="F1185" s="70"/>
      <c r="G1185" s="51"/>
      <c r="H1185" s="70"/>
      <c r="I1185" s="70"/>
      <c r="J1185" s="70"/>
      <c r="K1185" s="70"/>
    </row>
    <row r="1186" spans="1:11" ht="16.2" thickBot="1" x14ac:dyDescent="0.35">
      <c r="A1186" s="85"/>
      <c r="B1186" s="77"/>
      <c r="C1186" s="47" t="s">
        <v>243</v>
      </c>
      <c r="D1186" s="48"/>
      <c r="E1186" s="48"/>
      <c r="F1186" s="48"/>
      <c r="G1186" s="48"/>
      <c r="H1186" s="48"/>
      <c r="I1186" s="48"/>
      <c r="J1186" s="48"/>
      <c r="K1186" s="49"/>
    </row>
    <row r="1187" spans="1:11" ht="15" thickBot="1" x14ac:dyDescent="0.35">
      <c r="A1187" s="56"/>
      <c r="B1187" s="56"/>
      <c r="C1187" s="56"/>
      <c r="D1187" s="56"/>
      <c r="E1187" s="56"/>
      <c r="F1187" s="56"/>
      <c r="G1187" s="56"/>
      <c r="H1187" s="56"/>
      <c r="I1187" s="56"/>
      <c r="J1187" s="56"/>
      <c r="K1187" s="56"/>
    </row>
    <row r="1188" spans="1:11" ht="16.2" thickBot="1" x14ac:dyDescent="0.35">
      <c r="A1188" s="56"/>
      <c r="B1188" s="56"/>
      <c r="C1188" s="53" t="s">
        <v>37</v>
      </c>
      <c r="D1188" s="54"/>
      <c r="E1188" s="54"/>
      <c r="F1188" s="55"/>
      <c r="G1188" s="56"/>
      <c r="H1188" s="57" t="s">
        <v>38</v>
      </c>
      <c r="I1188" s="58"/>
      <c r="J1188" s="58"/>
      <c r="K1188" s="59"/>
    </row>
    <row r="1189" spans="1:11" ht="15" thickBot="1" x14ac:dyDescent="0.35">
      <c r="A1189" s="60" t="s">
        <v>217</v>
      </c>
      <c r="B1189" s="61"/>
      <c r="C1189" s="62" t="s">
        <v>5247</v>
      </c>
      <c r="D1189" s="60" t="s">
        <v>5245</v>
      </c>
      <c r="E1189" s="60" t="s">
        <v>218</v>
      </c>
      <c r="F1189" s="60" t="s">
        <v>219</v>
      </c>
      <c r="G1189" s="61"/>
      <c r="H1189" s="62" t="s">
        <v>5246</v>
      </c>
      <c r="I1189" s="62" t="s">
        <v>5244</v>
      </c>
      <c r="J1189" s="60" t="s">
        <v>218</v>
      </c>
      <c r="K1189" s="60" t="s">
        <v>219</v>
      </c>
    </row>
    <row r="1190" spans="1:11" ht="15" thickBot="1" x14ac:dyDescent="0.35">
      <c r="A1190" s="56"/>
      <c r="B1190" s="56"/>
      <c r="C1190" s="56"/>
      <c r="D1190" s="56"/>
      <c r="E1190" s="56"/>
      <c r="F1190" s="56"/>
      <c r="G1190" s="56"/>
      <c r="H1190" s="56"/>
      <c r="I1190" s="56"/>
      <c r="J1190" s="56"/>
      <c r="K1190" s="56"/>
    </row>
    <row r="1191" spans="1:11" ht="16.2" thickBot="1" x14ac:dyDescent="0.35">
      <c r="A1191" s="64" t="str">
        <f>A1126</f>
        <v>NE</v>
      </c>
      <c r="B1191" s="77"/>
      <c r="C1191" s="66">
        <f>C1126+C1118+C1110+C1102+C1094+C1086+C1078+C1070+C1062+C1054+C1046+C1038+C1030+C1134+C1142+C1150+C1159+C1167+C1175+C1183</f>
        <v>879673</v>
      </c>
      <c r="D1191" s="66">
        <f>D1126+D1118+D1110+D1102+D1094+D1086+D1078+D1070+D1062+D1054+D1046+D1038+D1030+D1134+D1142+D1150+D1159+D1167+D1175+D1183</f>
        <v>0</v>
      </c>
      <c r="E1191" s="67">
        <f>D1191-C1191</f>
        <v>-879673</v>
      </c>
      <c r="F1191" s="68">
        <f>E1191/C1191</f>
        <v>-1</v>
      </c>
      <c r="G1191" s="77"/>
      <c r="H1191" s="66">
        <f>H1126+H1118+H1110+H1102+H1094+H1086+H1078+H1070+H1062+H1054+H1046+H1038+H1030+H1134+H1142+H1150+H1159+H1167+H1175+H1183</f>
        <v>870947</v>
      </c>
      <c r="I1191" s="66">
        <f>I1126+I1118+I1110+I1102+I1094+I1086+I1078+I1070+I1062+I1054+I1046+I1038+I1030+I1134+I1142+I1150+I1159+I1167+I1175+I1183</f>
        <v>0</v>
      </c>
      <c r="J1191" s="67">
        <f>I1191-H1191</f>
        <v>-870947</v>
      </c>
      <c r="K1191" s="68">
        <f>J1191/H1191</f>
        <v>-1</v>
      </c>
    </row>
    <row r="1192" spans="1:11" x14ac:dyDescent="0.3">
      <c r="C1192" s="86"/>
      <c r="D1192" s="86"/>
      <c r="E1192" s="86"/>
      <c r="F1192" s="86"/>
      <c r="G1192" s="86"/>
      <c r="H1192" s="86"/>
      <c r="I1192" s="86"/>
    </row>
    <row r="1193" spans="1:11" x14ac:dyDescent="0.3">
      <c r="C1193" s="86"/>
      <c r="D1193" s="86"/>
      <c r="E1193" s="86"/>
      <c r="F1193" s="86"/>
      <c r="G1193" s="86"/>
      <c r="H1193" s="86"/>
      <c r="I1193" s="86"/>
    </row>
    <row r="1194" spans="1:11" ht="15" thickBot="1" x14ac:dyDescent="0.35">
      <c r="A1194" s="87"/>
      <c r="B1194" s="87"/>
      <c r="C1194" s="88"/>
      <c r="D1194" s="88"/>
      <c r="E1194" s="88"/>
      <c r="F1194" s="88"/>
      <c r="G1194" s="88"/>
      <c r="H1194" s="88"/>
      <c r="I1194" s="88"/>
      <c r="J1194" s="87"/>
      <c r="K1194" s="87"/>
    </row>
    <row r="1195" spans="1:11" ht="15" thickTop="1" x14ac:dyDescent="0.3">
      <c r="C1195" s="86"/>
      <c r="D1195" s="86"/>
      <c r="E1195" s="86"/>
      <c r="F1195" s="86"/>
      <c r="G1195" s="86"/>
      <c r="H1195" s="86"/>
      <c r="I1195" s="86"/>
    </row>
    <row r="1196" spans="1:11" ht="15" thickBot="1" x14ac:dyDescent="0.35">
      <c r="A1196" s="89"/>
      <c r="B1196" s="89"/>
      <c r="C1196" s="90"/>
      <c r="D1196" s="90"/>
      <c r="E1196" s="90"/>
      <c r="F1196" s="90"/>
      <c r="G1196" s="90"/>
      <c r="H1196" s="90"/>
      <c r="I1196" s="90"/>
      <c r="J1196" s="89"/>
      <c r="K1196" s="89"/>
    </row>
    <row r="1197" spans="1:11" ht="16.8" thickTop="1" thickBot="1" x14ac:dyDescent="0.35">
      <c r="A1197" s="45" t="s">
        <v>215</v>
      </c>
      <c r="B1197" s="77"/>
      <c r="C1197" s="47" t="s">
        <v>216</v>
      </c>
      <c r="D1197" s="48"/>
      <c r="E1197" s="48"/>
      <c r="F1197" s="48"/>
      <c r="G1197" s="48"/>
      <c r="H1197" s="48"/>
      <c r="I1197" s="48"/>
      <c r="J1197" s="48"/>
      <c r="K1197" s="49"/>
    </row>
    <row r="1198" spans="1:11" ht="15" thickBot="1" x14ac:dyDescent="0.35">
      <c r="A1198" s="46"/>
      <c r="B1198" s="46"/>
      <c r="C1198" s="51"/>
      <c r="D1198" s="51"/>
      <c r="E1198" s="51"/>
      <c r="F1198" s="51"/>
      <c r="G1198" s="51"/>
      <c r="H1198" s="51"/>
      <c r="I1198" s="51"/>
      <c r="J1198" s="51"/>
      <c r="K1198" s="52"/>
    </row>
    <row r="1199" spans="1:11" ht="16.2" thickBot="1" x14ac:dyDescent="0.35">
      <c r="A1199" s="46"/>
      <c r="B1199" s="46"/>
      <c r="C1199" s="53" t="s">
        <v>37</v>
      </c>
      <c r="D1199" s="54"/>
      <c r="E1199" s="54"/>
      <c r="F1199" s="55"/>
      <c r="G1199" s="56"/>
      <c r="H1199" s="57" t="s">
        <v>38</v>
      </c>
      <c r="I1199" s="58"/>
      <c r="J1199" s="58"/>
      <c r="K1199" s="59"/>
    </row>
    <row r="1200" spans="1:11" ht="15" thickBot="1" x14ac:dyDescent="0.35">
      <c r="A1200" s="60" t="s">
        <v>217</v>
      </c>
      <c r="B1200" s="61"/>
      <c r="C1200" s="62" t="s">
        <v>5247</v>
      </c>
      <c r="D1200" s="60" t="s">
        <v>5245</v>
      </c>
      <c r="E1200" s="60" t="s">
        <v>218</v>
      </c>
      <c r="F1200" s="60" t="s">
        <v>219</v>
      </c>
      <c r="G1200" s="61"/>
      <c r="H1200" s="62" t="s">
        <v>5246</v>
      </c>
      <c r="I1200" s="62" t="s">
        <v>5244</v>
      </c>
      <c r="J1200" s="60" t="s">
        <v>218</v>
      </c>
      <c r="K1200" s="60" t="s">
        <v>219</v>
      </c>
    </row>
    <row r="1201" spans="1:11" ht="15" thickBot="1" x14ac:dyDescent="0.35">
      <c r="A1201" s="63"/>
      <c r="B1201" s="51"/>
      <c r="C1201" s="51"/>
      <c r="D1201" s="51"/>
      <c r="E1201" s="51"/>
      <c r="F1201" s="51"/>
      <c r="G1201" s="51"/>
      <c r="H1201" s="51"/>
      <c r="I1201" s="51"/>
      <c r="J1201" s="51"/>
      <c r="K1201" s="52"/>
    </row>
    <row r="1202" spans="1:11" ht="16.2" thickBot="1" x14ac:dyDescent="0.35">
      <c r="A1202" s="64" t="s">
        <v>6128</v>
      </c>
      <c r="B1202" s="65"/>
      <c r="C1202" s="66">
        <f>SUMIF(Ministres!F$4906:F$5650,"1",Ministres!AX$4906:AX$5650)</f>
        <v>0</v>
      </c>
      <c r="D1202" s="66">
        <f>SUMIF(Ministres!F$4906:F$5650,"1",Ministres!AY$4906:AY$5650)</f>
        <v>0</v>
      </c>
      <c r="E1202" s="67">
        <f>D1202-C1202</f>
        <v>0</v>
      </c>
      <c r="F1202" s="68" t="e">
        <f>E1202/C1202</f>
        <v>#DIV/0!</v>
      </c>
      <c r="G1202" s="69"/>
      <c r="H1202" s="66">
        <f>SUMIF(Ministres!F$4906:F$5650,"1",Ministres!BB$4906:BB$5650)</f>
        <v>0</v>
      </c>
      <c r="I1202" s="66">
        <f>SUMIF(Ministres!F$4906:F$5650,"1",Ministres!BC$4906:BC$5650)</f>
        <v>0</v>
      </c>
      <c r="J1202" s="67">
        <f>I1202-H1202</f>
        <v>0</v>
      </c>
      <c r="K1202" s="68" t="e">
        <f>J1202/H1202</f>
        <v>#DIV/0!</v>
      </c>
    </row>
    <row r="1203" spans="1:11" x14ac:dyDescent="0.3">
      <c r="A1203" s="56"/>
      <c r="B1203" s="56"/>
      <c r="C1203" s="56"/>
      <c r="D1203" s="56"/>
      <c r="E1203" s="56"/>
      <c r="F1203" s="56"/>
      <c r="G1203" s="72"/>
      <c r="H1203" s="56"/>
      <c r="I1203" s="56"/>
      <c r="J1203" s="56"/>
      <c r="K1203" s="56"/>
    </row>
    <row r="1204" spans="1:11" ht="15" thickBot="1" x14ac:dyDescent="0.35">
      <c r="A1204" s="70"/>
      <c r="B1204" s="70"/>
      <c r="C1204" s="70"/>
      <c r="D1204" s="70"/>
      <c r="E1204" s="70"/>
      <c r="F1204" s="70"/>
      <c r="G1204" s="51"/>
      <c r="H1204" s="70"/>
      <c r="I1204" s="70"/>
      <c r="J1204" s="70"/>
      <c r="K1204" s="70"/>
    </row>
    <row r="1205" spans="1:11" ht="16.2" thickBot="1" x14ac:dyDescent="0.35">
      <c r="A1205" s="45" t="s">
        <v>220</v>
      </c>
      <c r="B1205" s="71"/>
      <c r="C1205" s="47" t="s">
        <v>221</v>
      </c>
      <c r="D1205" s="48"/>
      <c r="E1205" s="48"/>
      <c r="F1205" s="48"/>
      <c r="G1205" s="48"/>
      <c r="H1205" s="48"/>
      <c r="I1205" s="48"/>
      <c r="J1205" s="48"/>
      <c r="K1205" s="49"/>
    </row>
    <row r="1206" spans="1:11" ht="15" thickBot="1" x14ac:dyDescent="0.35">
      <c r="A1206" s="63"/>
      <c r="B1206" s="51"/>
      <c r="C1206" s="51"/>
      <c r="D1206" s="51"/>
      <c r="E1206" s="51"/>
      <c r="F1206" s="51"/>
      <c r="G1206" s="51"/>
      <c r="H1206" s="51"/>
      <c r="I1206" s="51"/>
      <c r="J1206" s="51"/>
      <c r="K1206" s="52"/>
    </row>
    <row r="1207" spans="1:11" ht="16.2" thickBot="1" x14ac:dyDescent="0.35">
      <c r="A1207" s="63"/>
      <c r="B1207" s="51"/>
      <c r="C1207" s="53" t="s">
        <v>37</v>
      </c>
      <c r="D1207" s="54"/>
      <c r="E1207" s="54"/>
      <c r="F1207" s="55"/>
      <c r="G1207" s="56"/>
      <c r="H1207" s="57" t="s">
        <v>38</v>
      </c>
      <c r="I1207" s="58"/>
      <c r="J1207" s="58"/>
      <c r="K1207" s="59"/>
    </row>
    <row r="1208" spans="1:11" ht="15" thickBot="1" x14ac:dyDescent="0.35">
      <c r="A1208" s="60" t="s">
        <v>217</v>
      </c>
      <c r="B1208" s="61"/>
      <c r="C1208" s="62" t="s">
        <v>5247</v>
      </c>
      <c r="D1208" s="60" t="s">
        <v>5245</v>
      </c>
      <c r="E1208" s="60" t="s">
        <v>218</v>
      </c>
      <c r="F1208" s="60" t="s">
        <v>219</v>
      </c>
      <c r="G1208" s="61"/>
      <c r="H1208" s="62" t="s">
        <v>5246</v>
      </c>
      <c r="I1208" s="62" t="s">
        <v>5244</v>
      </c>
      <c r="J1208" s="60" t="s">
        <v>218</v>
      </c>
      <c r="K1208" s="60" t="s">
        <v>219</v>
      </c>
    </row>
    <row r="1209" spans="1:11" ht="15" thickBot="1" x14ac:dyDescent="0.35">
      <c r="A1209" s="63"/>
      <c r="B1209" s="51"/>
      <c r="C1209" s="51"/>
      <c r="D1209" s="51"/>
      <c r="E1209" s="51"/>
      <c r="F1209" s="51"/>
      <c r="G1209" s="51"/>
      <c r="H1209" s="51"/>
      <c r="I1209" s="51"/>
      <c r="J1209" s="51"/>
      <c r="K1209" s="52"/>
    </row>
    <row r="1210" spans="1:11" ht="16.2" thickBot="1" x14ac:dyDescent="0.35">
      <c r="A1210" s="64" t="s">
        <v>6128</v>
      </c>
      <c r="B1210" s="65"/>
      <c r="C1210" s="66">
        <f>SUMIF(Ministres!F$4906:F$5650,"2",Ministres!AX$4906:AX$5650)</f>
        <v>2954</v>
      </c>
      <c r="D1210" s="66">
        <f>SUMIF(Ministres!F$4906:F$5650,"2",Ministres!AY$4906:AY$5650)</f>
        <v>0</v>
      </c>
      <c r="E1210" s="67">
        <f>D1210-C1210</f>
        <v>-2954</v>
      </c>
      <c r="F1210" s="68">
        <f>E1210/C1210</f>
        <v>-1</v>
      </c>
      <c r="G1210" s="69"/>
      <c r="H1210" s="66">
        <f>SUMIF(Ministres!F$4906:F$5650,"2",Ministres!BB$4906:BB$5650)</f>
        <v>2954</v>
      </c>
      <c r="I1210" s="66">
        <f>SUMIF(Ministres!F$4906:F$5650,"2",Ministres!BC$4906:BC$5650)</f>
        <v>0</v>
      </c>
      <c r="J1210" s="67">
        <f>I1210-H1210</f>
        <v>-2954</v>
      </c>
      <c r="K1210" s="68">
        <f>J1210/H1210</f>
        <v>-1</v>
      </c>
    </row>
    <row r="1211" spans="1:11" x14ac:dyDescent="0.3">
      <c r="A1211" s="56"/>
      <c r="B1211" s="56"/>
      <c r="C1211" s="56"/>
      <c r="D1211" s="56"/>
      <c r="E1211" s="56"/>
      <c r="F1211" s="56"/>
      <c r="G1211" s="72"/>
      <c r="H1211" s="56"/>
      <c r="I1211" s="56"/>
      <c r="J1211" s="56"/>
      <c r="K1211" s="56"/>
    </row>
    <row r="1212" spans="1:11" ht="15" thickBot="1" x14ac:dyDescent="0.35">
      <c r="A1212" s="70"/>
      <c r="B1212" s="70"/>
      <c r="C1212" s="70"/>
      <c r="D1212" s="70"/>
      <c r="E1212" s="70"/>
      <c r="F1212" s="70"/>
      <c r="G1212" s="51"/>
      <c r="H1212" s="70"/>
      <c r="I1212" s="70"/>
      <c r="J1212" s="70"/>
      <c r="K1212" s="70"/>
    </row>
    <row r="1213" spans="1:11" ht="16.2" thickBot="1" x14ac:dyDescent="0.35">
      <c r="A1213" s="45" t="s">
        <v>222</v>
      </c>
      <c r="B1213" s="71"/>
      <c r="C1213" s="47" t="s">
        <v>223</v>
      </c>
      <c r="D1213" s="48"/>
      <c r="E1213" s="48"/>
      <c r="F1213" s="48"/>
      <c r="G1213" s="48"/>
      <c r="H1213" s="48"/>
      <c r="I1213" s="48"/>
      <c r="J1213" s="48"/>
      <c r="K1213" s="49"/>
    </row>
    <row r="1214" spans="1:11" ht="15" thickBot="1" x14ac:dyDescent="0.35">
      <c r="A1214" s="63"/>
      <c r="B1214" s="51"/>
      <c r="C1214" s="51"/>
      <c r="D1214" s="51"/>
      <c r="E1214" s="51"/>
      <c r="F1214" s="51"/>
      <c r="G1214" s="51"/>
      <c r="H1214" s="51"/>
      <c r="I1214" s="51"/>
      <c r="J1214" s="51"/>
      <c r="K1214" s="52"/>
    </row>
    <row r="1215" spans="1:11" ht="16.2" thickBot="1" x14ac:dyDescent="0.35">
      <c r="A1215" s="63"/>
      <c r="B1215" s="51"/>
      <c r="C1215" s="53" t="s">
        <v>37</v>
      </c>
      <c r="D1215" s="54"/>
      <c r="E1215" s="54"/>
      <c r="F1215" s="55"/>
      <c r="G1215" s="56"/>
      <c r="H1215" s="57" t="s">
        <v>38</v>
      </c>
      <c r="I1215" s="58"/>
      <c r="J1215" s="58"/>
      <c r="K1215" s="59"/>
    </row>
    <row r="1216" spans="1:11" ht="15" thickBot="1" x14ac:dyDescent="0.35">
      <c r="A1216" s="60" t="s">
        <v>217</v>
      </c>
      <c r="B1216" s="61"/>
      <c r="C1216" s="62" t="s">
        <v>5247</v>
      </c>
      <c r="D1216" s="60" t="s">
        <v>5245</v>
      </c>
      <c r="E1216" s="60" t="s">
        <v>218</v>
      </c>
      <c r="F1216" s="60" t="s">
        <v>219</v>
      </c>
      <c r="G1216" s="61"/>
      <c r="H1216" s="62" t="s">
        <v>5246</v>
      </c>
      <c r="I1216" s="62" t="s">
        <v>5244</v>
      </c>
      <c r="J1216" s="60" t="s">
        <v>218</v>
      </c>
      <c r="K1216" s="60" t="s">
        <v>219</v>
      </c>
    </row>
    <row r="1217" spans="1:11" ht="15" thickBot="1" x14ac:dyDescent="0.35">
      <c r="A1217" s="73"/>
      <c r="B1217" s="74"/>
      <c r="C1217" s="74"/>
      <c r="D1217" s="74"/>
      <c r="E1217" s="74"/>
      <c r="F1217" s="74"/>
      <c r="G1217" s="51"/>
      <c r="H1217" s="74"/>
      <c r="I1217" s="74"/>
      <c r="J1217" s="74"/>
      <c r="K1217" s="75"/>
    </row>
    <row r="1218" spans="1:11" ht="16.2" thickBot="1" x14ac:dyDescent="0.35">
      <c r="A1218" s="76" t="s">
        <v>6128</v>
      </c>
      <c r="B1218" s="77"/>
      <c r="C1218" s="66">
        <f>SUMIF(Ministres!F$4906:F$5650,"3",Ministres!AX$4906:AX$5650)</f>
        <v>0</v>
      </c>
      <c r="D1218" s="66">
        <f>SUMIF(Ministres!F$4906:F$5650,"3",Ministres!AY$4906:AY$5650)</f>
        <v>0</v>
      </c>
      <c r="E1218" s="67">
        <f>D1218-C1218</f>
        <v>0</v>
      </c>
      <c r="F1218" s="68" t="e">
        <f>E1218/C1218</f>
        <v>#DIV/0!</v>
      </c>
      <c r="G1218" s="69"/>
      <c r="H1218" s="66">
        <f>SUMIF(Ministres!F$4906:F$5650,"3",Ministres!BB$4906:BB$5650)</f>
        <v>0</v>
      </c>
      <c r="I1218" s="66">
        <f>SUMIF(Ministres!F$4906:F$5650,"3",Ministres!BC$4906:BC$5650)</f>
        <v>0</v>
      </c>
      <c r="J1218" s="67">
        <f>I1218-H1218</f>
        <v>0</v>
      </c>
      <c r="K1218" s="68" t="e">
        <f>J1218/H1218</f>
        <v>#DIV/0!</v>
      </c>
    </row>
    <row r="1219" spans="1:11" x14ac:dyDescent="0.3">
      <c r="A1219" s="56"/>
      <c r="B1219" s="56"/>
      <c r="C1219" s="56"/>
      <c r="D1219" s="56"/>
      <c r="E1219" s="56"/>
      <c r="F1219" s="56"/>
      <c r="G1219" s="72"/>
      <c r="H1219" s="56"/>
      <c r="I1219" s="56"/>
      <c r="J1219" s="56"/>
      <c r="K1219" s="56"/>
    </row>
    <row r="1220" spans="1:11" ht="15" thickBot="1" x14ac:dyDescent="0.35">
      <c r="A1220" s="70"/>
      <c r="B1220" s="70"/>
      <c r="C1220" s="70"/>
      <c r="D1220" s="70"/>
      <c r="E1220" s="70"/>
      <c r="F1220" s="70"/>
      <c r="G1220" s="51"/>
      <c r="H1220" s="70"/>
      <c r="I1220" s="70"/>
      <c r="J1220" s="70"/>
      <c r="K1220" s="70"/>
    </row>
    <row r="1221" spans="1:11" ht="16.2" thickBot="1" x14ac:dyDescent="0.35">
      <c r="A1221" s="45" t="s">
        <v>224</v>
      </c>
      <c r="B1221" s="77"/>
      <c r="C1221" s="47" t="s">
        <v>225</v>
      </c>
      <c r="D1221" s="48"/>
      <c r="E1221" s="48"/>
      <c r="F1221" s="48"/>
      <c r="G1221" s="48"/>
      <c r="H1221" s="48"/>
      <c r="I1221" s="48"/>
      <c r="J1221" s="48"/>
      <c r="K1221" s="49"/>
    </row>
    <row r="1222" spans="1:11" ht="15" thickBot="1" x14ac:dyDescent="0.35">
      <c r="A1222" s="56"/>
      <c r="B1222" s="56"/>
      <c r="C1222" s="56"/>
      <c r="D1222" s="56"/>
      <c r="E1222" s="56"/>
      <c r="F1222" s="56"/>
      <c r="G1222" s="56"/>
      <c r="H1222" s="56"/>
      <c r="I1222" s="56"/>
      <c r="J1222" s="56"/>
      <c r="K1222" s="56"/>
    </row>
    <row r="1223" spans="1:11" ht="16.2" thickBot="1" x14ac:dyDescent="0.35">
      <c r="A1223" s="56"/>
      <c r="B1223" s="56"/>
      <c r="C1223" s="53" t="s">
        <v>37</v>
      </c>
      <c r="D1223" s="54"/>
      <c r="E1223" s="54"/>
      <c r="F1223" s="55"/>
      <c r="G1223" s="56"/>
      <c r="H1223" s="57" t="s">
        <v>38</v>
      </c>
      <c r="I1223" s="58"/>
      <c r="J1223" s="58"/>
      <c r="K1223" s="59"/>
    </row>
    <row r="1224" spans="1:11" ht="15" thickBot="1" x14ac:dyDescent="0.35">
      <c r="A1224" s="60" t="s">
        <v>217</v>
      </c>
      <c r="B1224" s="61"/>
      <c r="C1224" s="62" t="s">
        <v>5247</v>
      </c>
      <c r="D1224" s="60" t="s">
        <v>5245</v>
      </c>
      <c r="E1224" s="60" t="s">
        <v>218</v>
      </c>
      <c r="F1224" s="60" t="s">
        <v>219</v>
      </c>
      <c r="G1224" s="61"/>
      <c r="H1224" s="62" t="s">
        <v>5246</v>
      </c>
      <c r="I1224" s="62" t="s">
        <v>5244</v>
      </c>
      <c r="J1224" s="60" t="s">
        <v>218</v>
      </c>
      <c r="K1224" s="60" t="s">
        <v>219</v>
      </c>
    </row>
    <row r="1225" spans="1:11" ht="15" thickBot="1" x14ac:dyDescent="0.35">
      <c r="A1225" s="56"/>
      <c r="B1225" s="56"/>
      <c r="C1225" s="56"/>
      <c r="D1225" s="56"/>
      <c r="E1225" s="56"/>
      <c r="F1225" s="56"/>
      <c r="G1225" s="56"/>
      <c r="H1225" s="56"/>
      <c r="I1225" s="56"/>
      <c r="J1225" s="56"/>
      <c r="K1225" s="56"/>
    </row>
    <row r="1226" spans="1:11" ht="16.2" thickBot="1" x14ac:dyDescent="0.35">
      <c r="A1226" s="64" t="str">
        <f>A1202</f>
        <v>DA</v>
      </c>
      <c r="B1226" s="77"/>
      <c r="C1226" s="66">
        <f>SUMIF(Ministres!F$4906:F$5650,"4",Ministres!AX$4906:AX$5650)</f>
        <v>0</v>
      </c>
      <c r="D1226" s="66">
        <f>SUMIF(Ministres!F$4906:F$5650,"4",Ministres!AY$4906:AY$5650)</f>
        <v>0</v>
      </c>
      <c r="E1226" s="67">
        <f>D1226-C1226</f>
        <v>0</v>
      </c>
      <c r="F1226" s="68" t="e">
        <f>E1226/C1226</f>
        <v>#DIV/0!</v>
      </c>
      <c r="G1226" s="69"/>
      <c r="H1226" s="66">
        <f>SUMIF(Ministres!F$4906:F$5650,"4",Ministres!BB$4906:BB$5650)</f>
        <v>0</v>
      </c>
      <c r="I1226" s="66">
        <f>SUMIF(Ministres!F$4906:F$5650,"4",Ministres!BC$4906:BC$5650)</f>
        <v>0</v>
      </c>
      <c r="J1226" s="67">
        <f>I1226-H1226</f>
        <v>0</v>
      </c>
      <c r="K1226" s="68" t="e">
        <f>J1226/H1226</f>
        <v>#DIV/0!</v>
      </c>
    </row>
    <row r="1227" spans="1:11" x14ac:dyDescent="0.3">
      <c r="A1227" s="56"/>
      <c r="B1227" s="56"/>
      <c r="C1227" s="56"/>
      <c r="D1227" s="56"/>
      <c r="E1227" s="56"/>
      <c r="F1227" s="56"/>
      <c r="G1227" s="72"/>
      <c r="H1227" s="56"/>
      <c r="I1227" s="56"/>
      <c r="J1227" s="56"/>
      <c r="K1227" s="56"/>
    </row>
    <row r="1228" spans="1:11" ht="15" thickBot="1" x14ac:dyDescent="0.35">
      <c r="A1228" s="70"/>
      <c r="B1228" s="70"/>
      <c r="C1228" s="70"/>
      <c r="D1228" s="70"/>
      <c r="E1228" s="70"/>
      <c r="F1228" s="70"/>
      <c r="G1228" s="51"/>
      <c r="H1228" s="70"/>
      <c r="I1228" s="70"/>
      <c r="J1228" s="70"/>
      <c r="K1228" s="70"/>
    </row>
    <row r="1229" spans="1:11" ht="16.2" thickBot="1" x14ac:dyDescent="0.35">
      <c r="A1229" s="45" t="s">
        <v>226</v>
      </c>
      <c r="B1229" s="77"/>
      <c r="C1229" s="47" t="s">
        <v>405</v>
      </c>
      <c r="D1229" s="48"/>
      <c r="E1229" s="48"/>
      <c r="F1229" s="48"/>
      <c r="G1229" s="48"/>
      <c r="H1229" s="48"/>
      <c r="I1229" s="48"/>
      <c r="J1229" s="48"/>
      <c r="K1229" s="49"/>
    </row>
    <row r="1230" spans="1:11" ht="15" thickBot="1" x14ac:dyDescent="0.35">
      <c r="A1230" s="56"/>
      <c r="B1230" s="56"/>
      <c r="C1230" s="56"/>
      <c r="D1230" s="56"/>
      <c r="E1230" s="56"/>
      <c r="F1230" s="56"/>
      <c r="G1230" s="56"/>
      <c r="H1230" s="56"/>
      <c r="I1230" s="56"/>
      <c r="J1230" s="56"/>
      <c r="K1230" s="56"/>
    </row>
    <row r="1231" spans="1:11" ht="16.2" thickBot="1" x14ac:dyDescent="0.35">
      <c r="A1231" s="56"/>
      <c r="B1231" s="56"/>
      <c r="C1231" s="53" t="s">
        <v>37</v>
      </c>
      <c r="D1231" s="54"/>
      <c r="E1231" s="54"/>
      <c r="F1231" s="55"/>
      <c r="G1231" s="56"/>
      <c r="H1231" s="57" t="s">
        <v>38</v>
      </c>
      <c r="I1231" s="58"/>
      <c r="J1231" s="58"/>
      <c r="K1231" s="59"/>
    </row>
    <row r="1232" spans="1:11" ht="15" thickBot="1" x14ac:dyDescent="0.35">
      <c r="A1232" s="60" t="s">
        <v>217</v>
      </c>
      <c r="B1232" s="61"/>
      <c r="C1232" s="62" t="s">
        <v>5247</v>
      </c>
      <c r="D1232" s="60" t="s">
        <v>5245</v>
      </c>
      <c r="E1232" s="60" t="s">
        <v>218</v>
      </c>
      <c r="F1232" s="60" t="s">
        <v>219</v>
      </c>
      <c r="G1232" s="61"/>
      <c r="H1232" s="62" t="s">
        <v>5246</v>
      </c>
      <c r="I1232" s="62" t="s">
        <v>5244</v>
      </c>
      <c r="J1232" s="60" t="s">
        <v>218</v>
      </c>
      <c r="K1232" s="60" t="s">
        <v>219</v>
      </c>
    </row>
    <row r="1233" spans="1:11" ht="15" thickBot="1" x14ac:dyDescent="0.35">
      <c r="A1233" s="56"/>
      <c r="B1233" s="56"/>
      <c r="C1233" s="56"/>
      <c r="D1233" s="56"/>
      <c r="E1233" s="56"/>
      <c r="F1233" s="56"/>
      <c r="G1233" s="56"/>
      <c r="H1233" s="56"/>
      <c r="I1233" s="56"/>
      <c r="J1233" s="56"/>
      <c r="K1233" s="56"/>
    </row>
    <row r="1234" spans="1:11" ht="16.2" thickBot="1" x14ac:dyDescent="0.35">
      <c r="A1234" s="64" t="str">
        <f>A1218</f>
        <v>DA</v>
      </c>
      <c r="B1234" s="77"/>
      <c r="C1234" s="66">
        <f>SUMIF(Ministres!F$4906:F$5650,"5",Ministres!AX$4906:AX$5650)</f>
        <v>92358</v>
      </c>
      <c r="D1234" s="66">
        <f>SUMIF(Ministres!F$4906:F$5650,"5",Ministres!AY$4906:AY$5650)</f>
        <v>0</v>
      </c>
      <c r="E1234" s="67">
        <f>D1234-C1234</f>
        <v>-92358</v>
      </c>
      <c r="F1234" s="68">
        <f>E1234/C1234</f>
        <v>-1</v>
      </c>
      <c r="G1234" s="69"/>
      <c r="H1234" s="66">
        <f>SUMIF(Ministres!F$4906:F$5650,"5",Ministres!BB$4906:BB$5650)</f>
        <v>92259</v>
      </c>
      <c r="I1234" s="66">
        <f>SUMIF(Ministres!F$4906:F$5650,"5",Ministres!BC$4906:BC$5650)</f>
        <v>0</v>
      </c>
      <c r="J1234" s="67">
        <f>I1234-H1234</f>
        <v>-92259</v>
      </c>
      <c r="K1234" s="68">
        <f>J1234/H1234</f>
        <v>-1</v>
      </c>
    </row>
    <row r="1235" spans="1:11" x14ac:dyDescent="0.3">
      <c r="A1235" s="70"/>
      <c r="B1235" s="70"/>
      <c r="C1235" s="70"/>
      <c r="D1235" s="70"/>
      <c r="E1235" s="70"/>
      <c r="F1235" s="70"/>
      <c r="G1235" s="51"/>
      <c r="H1235" s="79"/>
      <c r="I1235" s="70"/>
      <c r="J1235" s="70"/>
      <c r="K1235" s="70"/>
    </row>
    <row r="1236" spans="1:11" ht="15" thickBot="1" x14ac:dyDescent="0.35">
      <c r="A1236" s="56"/>
      <c r="B1236" s="56"/>
      <c r="C1236" s="56"/>
      <c r="D1236" s="56"/>
      <c r="E1236" s="56"/>
      <c r="F1236" s="56"/>
      <c r="G1236" s="56"/>
      <c r="H1236" s="56"/>
      <c r="I1236" s="56"/>
      <c r="J1236" s="56"/>
      <c r="K1236" s="56"/>
    </row>
    <row r="1237" spans="1:11" ht="16.2" thickBot="1" x14ac:dyDescent="0.35">
      <c r="A1237" s="45" t="s">
        <v>227</v>
      </c>
      <c r="B1237" s="77"/>
      <c r="C1237" s="47" t="s">
        <v>228</v>
      </c>
      <c r="D1237" s="48"/>
      <c r="E1237" s="48"/>
      <c r="F1237" s="48"/>
      <c r="G1237" s="48"/>
      <c r="H1237" s="48"/>
      <c r="I1237" s="48"/>
      <c r="J1237" s="48"/>
      <c r="K1237" s="49"/>
    </row>
    <row r="1238" spans="1:11" ht="15" thickBot="1" x14ac:dyDescent="0.35">
      <c r="A1238" s="56"/>
      <c r="B1238" s="56"/>
      <c r="C1238" s="56"/>
      <c r="D1238" s="56"/>
      <c r="E1238" s="56"/>
      <c r="F1238" s="56"/>
      <c r="G1238" s="56"/>
      <c r="H1238" s="56"/>
      <c r="I1238" s="56"/>
      <c r="J1238" s="56"/>
      <c r="K1238" s="56"/>
    </row>
    <row r="1239" spans="1:11" ht="16.2" thickBot="1" x14ac:dyDescent="0.35">
      <c r="A1239" s="56"/>
      <c r="B1239" s="56"/>
      <c r="C1239" s="53" t="s">
        <v>37</v>
      </c>
      <c r="D1239" s="54"/>
      <c r="E1239" s="54"/>
      <c r="F1239" s="55"/>
      <c r="G1239" s="56"/>
      <c r="H1239" s="57" t="s">
        <v>38</v>
      </c>
      <c r="I1239" s="58"/>
      <c r="J1239" s="58"/>
      <c r="K1239" s="59"/>
    </row>
    <row r="1240" spans="1:11" ht="15" thickBot="1" x14ac:dyDescent="0.35">
      <c r="A1240" s="60" t="s">
        <v>217</v>
      </c>
      <c r="B1240" s="61"/>
      <c r="C1240" s="62" t="s">
        <v>5247</v>
      </c>
      <c r="D1240" s="60" t="s">
        <v>5245</v>
      </c>
      <c r="E1240" s="60" t="s">
        <v>218</v>
      </c>
      <c r="F1240" s="60" t="s">
        <v>219</v>
      </c>
      <c r="G1240" s="61"/>
      <c r="H1240" s="62" t="s">
        <v>5246</v>
      </c>
      <c r="I1240" s="62" t="s">
        <v>5244</v>
      </c>
      <c r="J1240" s="60" t="s">
        <v>218</v>
      </c>
      <c r="K1240" s="60" t="s">
        <v>219</v>
      </c>
    </row>
    <row r="1241" spans="1:11" ht="15" thickBot="1" x14ac:dyDescent="0.35">
      <c r="A1241" s="56"/>
      <c r="B1241" s="56"/>
      <c r="C1241" s="56"/>
      <c r="D1241" s="56"/>
      <c r="E1241" s="56"/>
      <c r="F1241" s="56"/>
      <c r="G1241" s="56"/>
      <c r="H1241" s="56"/>
      <c r="I1241" s="56"/>
      <c r="J1241" s="56"/>
      <c r="K1241" s="56"/>
    </row>
    <row r="1242" spans="1:11" ht="16.2" thickBot="1" x14ac:dyDescent="0.35">
      <c r="A1242" s="64" t="str">
        <f>A1226</f>
        <v>DA</v>
      </c>
      <c r="B1242" s="77"/>
      <c r="C1242" s="66">
        <f>SUMIF(Ministres!F$4906:F$5650,"6",Ministres!AX$4906:AX$5650)</f>
        <v>0</v>
      </c>
      <c r="D1242" s="66">
        <f>SUMIF(Ministres!F$4906:F$5650,"6",Ministres!AY$4906:AY$5650)</f>
        <v>0</v>
      </c>
      <c r="E1242" s="67">
        <f>D1242-C1242</f>
        <v>0</v>
      </c>
      <c r="F1242" s="68" t="e">
        <f>E1242/C1242</f>
        <v>#DIV/0!</v>
      </c>
      <c r="G1242" s="69"/>
      <c r="H1242" s="66">
        <f>SUMIF(Ministres!F$4906:F$5650,"6",Ministres!BB$4906:BB$5650)</f>
        <v>0</v>
      </c>
      <c r="I1242" s="66">
        <f>SUMIF(Ministres!F$4906:F$5650,"6",Ministres!BC$4906:BC$5650)</f>
        <v>0</v>
      </c>
      <c r="J1242" s="67">
        <f>I1242-H1242</f>
        <v>0</v>
      </c>
      <c r="K1242" s="68" t="e">
        <f>J1242/H1242</f>
        <v>#DIV/0!</v>
      </c>
    </row>
    <row r="1243" spans="1:11" x14ac:dyDescent="0.3">
      <c r="A1243" s="56"/>
      <c r="B1243" s="56"/>
      <c r="C1243" s="56"/>
      <c r="D1243" s="56"/>
      <c r="E1243" s="56"/>
      <c r="F1243" s="56"/>
      <c r="G1243" s="51"/>
      <c r="H1243" s="56"/>
      <c r="I1243" s="56"/>
      <c r="J1243" s="56"/>
      <c r="K1243" s="56"/>
    </row>
    <row r="1244" spans="1:11" ht="15" thickBot="1" x14ac:dyDescent="0.35">
      <c r="A1244" s="56"/>
      <c r="B1244" s="56"/>
      <c r="C1244" s="56"/>
      <c r="D1244" s="56"/>
      <c r="E1244" s="56"/>
      <c r="F1244" s="56"/>
      <c r="G1244" s="56"/>
      <c r="H1244" s="56"/>
      <c r="I1244" s="56"/>
      <c r="J1244" s="56"/>
      <c r="K1244" s="56"/>
    </row>
    <row r="1245" spans="1:11" ht="16.2" thickBot="1" x14ac:dyDescent="0.35">
      <c r="A1245" s="45" t="s">
        <v>229</v>
      </c>
      <c r="B1245" s="77"/>
      <c r="C1245" s="47" t="s">
        <v>406</v>
      </c>
      <c r="D1245" s="48"/>
      <c r="E1245" s="48"/>
      <c r="F1245" s="48"/>
      <c r="G1245" s="48"/>
      <c r="H1245" s="48"/>
      <c r="I1245" s="48"/>
      <c r="J1245" s="48"/>
      <c r="K1245" s="49"/>
    </row>
    <row r="1246" spans="1:11" ht="15" thickBot="1" x14ac:dyDescent="0.35">
      <c r="A1246" s="56"/>
      <c r="B1246" s="56"/>
      <c r="C1246" s="56"/>
      <c r="D1246" s="56"/>
      <c r="E1246" s="56"/>
      <c r="F1246" s="56"/>
      <c r="G1246" s="56"/>
      <c r="H1246" s="56"/>
      <c r="I1246" s="56"/>
      <c r="J1246" s="56"/>
      <c r="K1246" s="56"/>
    </row>
    <row r="1247" spans="1:11" ht="16.2" thickBot="1" x14ac:dyDescent="0.35">
      <c r="A1247" s="56"/>
      <c r="B1247" s="56"/>
      <c r="C1247" s="53" t="s">
        <v>37</v>
      </c>
      <c r="D1247" s="54"/>
      <c r="E1247" s="54"/>
      <c r="F1247" s="55"/>
      <c r="G1247" s="56"/>
      <c r="H1247" s="57" t="s">
        <v>38</v>
      </c>
      <c r="I1247" s="58"/>
      <c r="J1247" s="58"/>
      <c r="K1247" s="59"/>
    </row>
    <row r="1248" spans="1:11" ht="15" thickBot="1" x14ac:dyDescent="0.35">
      <c r="A1248" s="60" t="s">
        <v>217</v>
      </c>
      <c r="B1248" s="61"/>
      <c r="C1248" s="62" t="s">
        <v>5247</v>
      </c>
      <c r="D1248" s="60" t="s">
        <v>5245</v>
      </c>
      <c r="E1248" s="60" t="s">
        <v>218</v>
      </c>
      <c r="F1248" s="60" t="s">
        <v>219</v>
      </c>
      <c r="G1248" s="61"/>
      <c r="H1248" s="62" t="s">
        <v>5246</v>
      </c>
      <c r="I1248" s="62" t="s">
        <v>5244</v>
      </c>
      <c r="J1248" s="60" t="s">
        <v>218</v>
      </c>
      <c r="K1248" s="60" t="s">
        <v>219</v>
      </c>
    </row>
    <row r="1249" spans="1:11" ht="15" thickBot="1" x14ac:dyDescent="0.35">
      <c r="A1249" s="56"/>
      <c r="B1249" s="56"/>
      <c r="C1249" s="56"/>
      <c r="D1249" s="56"/>
      <c r="E1249" s="56"/>
      <c r="F1249" s="56"/>
      <c r="G1249" s="56"/>
      <c r="H1249" s="56"/>
      <c r="I1249" s="56"/>
      <c r="J1249" s="56"/>
      <c r="K1249" s="56"/>
    </row>
    <row r="1250" spans="1:11" ht="16.2" thickBot="1" x14ac:dyDescent="0.35">
      <c r="A1250" s="64" t="str">
        <f>A1242</f>
        <v>DA</v>
      </c>
      <c r="B1250" s="77"/>
      <c r="C1250" s="66">
        <f>SUMIF(Ministres!F$4906:F$5650,"7",Ministres!AX$4906:AX$5650)</f>
        <v>0</v>
      </c>
      <c r="D1250" s="66">
        <f>SUMIF(Ministres!F$4906:F$5650,"7",Ministres!AY$4906:AY$5650)</f>
        <v>0</v>
      </c>
      <c r="E1250" s="67">
        <f>D1250-C1250</f>
        <v>0</v>
      </c>
      <c r="F1250" s="68" t="e">
        <f>E1250/C1250</f>
        <v>#DIV/0!</v>
      </c>
      <c r="G1250" s="69"/>
      <c r="H1250" s="66">
        <f>SUMIF(Ministres!F$4906:F$5650,"7",Ministres!BB$4906:BB$5650)</f>
        <v>0</v>
      </c>
      <c r="I1250" s="66">
        <f>SUMIF(Ministres!F$4906:F$5650,"7",Ministres!BC$4906:BC$5650)</f>
        <v>0</v>
      </c>
      <c r="J1250" s="67">
        <f>I1250-H1250</f>
        <v>0</v>
      </c>
      <c r="K1250" s="68" t="e">
        <f>J1250/H1250</f>
        <v>#DIV/0!</v>
      </c>
    </row>
    <row r="1251" spans="1:11" x14ac:dyDescent="0.3">
      <c r="A1251" s="56"/>
      <c r="B1251" s="56"/>
      <c r="C1251" s="56"/>
      <c r="D1251" s="56"/>
      <c r="E1251" s="56"/>
      <c r="F1251" s="56"/>
      <c r="G1251" s="72"/>
      <c r="H1251" s="56"/>
      <c r="I1251" s="56"/>
      <c r="J1251" s="56"/>
      <c r="K1251" s="56"/>
    </row>
    <row r="1252" spans="1:11" ht="15" thickBot="1" x14ac:dyDescent="0.35">
      <c r="A1252" s="70"/>
      <c r="B1252" s="70"/>
      <c r="C1252" s="70"/>
      <c r="D1252" s="70"/>
      <c r="E1252" s="70"/>
      <c r="F1252" s="70"/>
      <c r="G1252" s="51"/>
      <c r="H1252" s="70"/>
      <c r="I1252" s="70"/>
      <c r="J1252" s="70"/>
      <c r="K1252" s="70"/>
    </row>
    <row r="1253" spans="1:11" ht="16.2" thickBot="1" x14ac:dyDescent="0.35">
      <c r="A1253" s="45" t="s">
        <v>230</v>
      </c>
      <c r="B1253" s="77"/>
      <c r="C1253" s="47" t="s">
        <v>313</v>
      </c>
      <c r="D1253" s="48"/>
      <c r="E1253" s="48"/>
      <c r="F1253" s="48"/>
      <c r="G1253" s="48"/>
      <c r="H1253" s="48"/>
      <c r="I1253" s="48"/>
      <c r="J1253" s="48"/>
      <c r="K1253" s="49"/>
    </row>
    <row r="1254" spans="1:11" ht="15" thickBot="1" x14ac:dyDescent="0.35">
      <c r="A1254" s="56"/>
      <c r="B1254" s="56"/>
      <c r="C1254" s="56"/>
      <c r="D1254" s="56"/>
      <c r="E1254" s="56"/>
      <c r="F1254" s="56"/>
      <c r="G1254" s="56"/>
      <c r="H1254" s="56"/>
      <c r="I1254" s="56"/>
      <c r="J1254" s="56"/>
      <c r="K1254" s="56"/>
    </row>
    <row r="1255" spans="1:11" ht="16.2" thickBot="1" x14ac:dyDescent="0.35">
      <c r="A1255" s="56"/>
      <c r="B1255" s="56"/>
      <c r="C1255" s="53" t="s">
        <v>37</v>
      </c>
      <c r="D1255" s="54"/>
      <c r="E1255" s="54"/>
      <c r="F1255" s="55"/>
      <c r="G1255" s="56"/>
      <c r="H1255" s="57" t="s">
        <v>38</v>
      </c>
      <c r="I1255" s="58"/>
      <c r="J1255" s="58"/>
      <c r="K1255" s="59"/>
    </row>
    <row r="1256" spans="1:11" ht="15" thickBot="1" x14ac:dyDescent="0.35">
      <c r="A1256" s="60" t="s">
        <v>217</v>
      </c>
      <c r="B1256" s="61"/>
      <c r="C1256" s="62" t="s">
        <v>5247</v>
      </c>
      <c r="D1256" s="60" t="s">
        <v>5245</v>
      </c>
      <c r="E1256" s="60" t="s">
        <v>218</v>
      </c>
      <c r="F1256" s="60" t="s">
        <v>219</v>
      </c>
      <c r="G1256" s="61"/>
      <c r="H1256" s="62" t="s">
        <v>5246</v>
      </c>
      <c r="I1256" s="62" t="s">
        <v>5244</v>
      </c>
      <c r="J1256" s="60" t="s">
        <v>218</v>
      </c>
      <c r="K1256" s="60" t="s">
        <v>219</v>
      </c>
    </row>
    <row r="1257" spans="1:11" ht="15" thickBot="1" x14ac:dyDescent="0.35">
      <c r="A1257" s="56"/>
      <c r="B1257" s="56"/>
      <c r="C1257" s="56"/>
      <c r="D1257" s="56"/>
      <c r="E1257" s="56"/>
      <c r="F1257" s="56"/>
      <c r="G1257" s="56"/>
      <c r="H1257" s="56"/>
      <c r="I1257" s="56"/>
      <c r="J1257" s="56"/>
      <c r="K1257" s="56"/>
    </row>
    <row r="1258" spans="1:11" ht="16.2" thickBot="1" x14ac:dyDescent="0.35">
      <c r="A1258" s="64" t="str">
        <f>A1250</f>
        <v>DA</v>
      </c>
      <c r="B1258" s="77"/>
      <c r="C1258" s="66">
        <f>SUMIF(Ministres!F$4906:F$5650,"8",Ministres!AX$4906:AX$5650)</f>
        <v>0</v>
      </c>
      <c r="D1258" s="66">
        <f>SUMIF(Ministres!F$4906:F$5650,"8",Ministres!AY$4906:AY$5650)</f>
        <v>0</v>
      </c>
      <c r="E1258" s="67">
        <f>D1258-C1258</f>
        <v>0</v>
      </c>
      <c r="F1258" s="68" t="e">
        <f>E1258/C1258</f>
        <v>#DIV/0!</v>
      </c>
      <c r="G1258" s="69"/>
      <c r="H1258" s="66">
        <f>SUMIF(Ministres!F$4906:F$5650,"8",Ministres!BB$4906:BB$5650)</f>
        <v>0</v>
      </c>
      <c r="I1258" s="66">
        <f>SUMIF(Ministres!F$4906:F$5650,"8",Ministres!BC$4906:BC$5650)</f>
        <v>0</v>
      </c>
      <c r="J1258" s="67">
        <f>I1258-H1258</f>
        <v>0</v>
      </c>
      <c r="K1258" s="68" t="e">
        <f>J1258/H1258</f>
        <v>#DIV/0!</v>
      </c>
    </row>
    <row r="1259" spans="1:11" x14ac:dyDescent="0.3">
      <c r="A1259" s="56"/>
      <c r="B1259" s="56"/>
      <c r="C1259" s="56"/>
      <c r="D1259" s="56"/>
      <c r="E1259" s="56"/>
      <c r="F1259" s="56"/>
      <c r="G1259" s="72"/>
      <c r="H1259" s="56"/>
      <c r="I1259" s="56"/>
      <c r="J1259" s="56"/>
      <c r="K1259" s="56"/>
    </row>
    <row r="1260" spans="1:11" ht="15" thickBot="1" x14ac:dyDescent="0.35">
      <c r="A1260" s="70"/>
      <c r="B1260" s="70"/>
      <c r="C1260" s="70"/>
      <c r="D1260" s="70"/>
      <c r="E1260" s="70"/>
      <c r="F1260" s="70"/>
      <c r="G1260" s="51"/>
      <c r="H1260" s="70"/>
      <c r="I1260" s="70"/>
      <c r="J1260" s="70"/>
      <c r="K1260" s="70"/>
    </row>
    <row r="1261" spans="1:11" ht="16.2" thickBot="1" x14ac:dyDescent="0.35">
      <c r="A1261" s="45" t="s">
        <v>231</v>
      </c>
      <c r="B1261" s="77"/>
      <c r="C1261" s="47" t="s">
        <v>232</v>
      </c>
      <c r="D1261" s="48"/>
      <c r="E1261" s="48"/>
      <c r="F1261" s="48"/>
      <c r="G1261" s="48"/>
      <c r="H1261" s="48"/>
      <c r="I1261" s="48"/>
      <c r="J1261" s="48"/>
      <c r="K1261" s="49"/>
    </row>
    <row r="1262" spans="1:11" ht="15" thickBot="1" x14ac:dyDescent="0.35">
      <c r="A1262" s="56"/>
      <c r="B1262" s="56"/>
      <c r="C1262" s="56"/>
      <c r="D1262" s="56"/>
      <c r="E1262" s="56"/>
      <c r="F1262" s="56"/>
      <c r="G1262" s="56"/>
      <c r="H1262" s="56"/>
      <c r="I1262" s="56"/>
      <c r="J1262" s="56"/>
      <c r="K1262" s="56"/>
    </row>
    <row r="1263" spans="1:11" ht="16.2" thickBot="1" x14ac:dyDescent="0.35">
      <c r="A1263" s="56"/>
      <c r="B1263" s="56"/>
      <c r="C1263" s="53" t="s">
        <v>37</v>
      </c>
      <c r="D1263" s="54"/>
      <c r="E1263" s="54"/>
      <c r="F1263" s="55"/>
      <c r="G1263" s="56"/>
      <c r="H1263" s="57" t="s">
        <v>38</v>
      </c>
      <c r="I1263" s="58"/>
      <c r="J1263" s="58"/>
      <c r="K1263" s="59"/>
    </row>
    <row r="1264" spans="1:11" ht="15" thickBot="1" x14ac:dyDescent="0.35">
      <c r="A1264" s="60" t="s">
        <v>217</v>
      </c>
      <c r="B1264" s="61"/>
      <c r="C1264" s="62" t="s">
        <v>5247</v>
      </c>
      <c r="D1264" s="60" t="s">
        <v>5245</v>
      </c>
      <c r="E1264" s="60" t="s">
        <v>218</v>
      </c>
      <c r="F1264" s="60" t="s">
        <v>219</v>
      </c>
      <c r="G1264" s="61"/>
      <c r="H1264" s="62" t="s">
        <v>5246</v>
      </c>
      <c r="I1264" s="62" t="s">
        <v>5244</v>
      </c>
      <c r="J1264" s="60" t="s">
        <v>218</v>
      </c>
      <c r="K1264" s="60" t="s">
        <v>219</v>
      </c>
    </row>
    <row r="1265" spans="1:11" ht="15" thickBot="1" x14ac:dyDescent="0.35">
      <c r="A1265" s="56"/>
      <c r="B1265" s="56"/>
      <c r="C1265" s="56"/>
      <c r="D1265" s="56"/>
      <c r="E1265" s="56"/>
      <c r="F1265" s="56"/>
      <c r="G1265" s="56"/>
      <c r="H1265" s="56"/>
      <c r="I1265" s="56"/>
      <c r="J1265" s="56"/>
      <c r="K1265" s="56"/>
    </row>
    <row r="1266" spans="1:11" ht="16.2" thickBot="1" x14ac:dyDescent="0.35">
      <c r="A1266" s="64" t="str">
        <f>A1258</f>
        <v>DA</v>
      </c>
      <c r="B1266" s="77"/>
      <c r="C1266" s="66">
        <f>SUMIF(Ministres!F$4906:F$5650,"9",Ministres!AX$4906:AX$5650)</f>
        <v>0</v>
      </c>
      <c r="D1266" s="66">
        <f>SUMIF(Ministres!F$4906:F$5650,"9",Ministres!AY$4906:AY$5650)</f>
        <v>0</v>
      </c>
      <c r="E1266" s="67">
        <f>D1266-C1266</f>
        <v>0</v>
      </c>
      <c r="F1266" s="68" t="e">
        <f>E1266/C1266</f>
        <v>#DIV/0!</v>
      </c>
      <c r="G1266" s="69"/>
      <c r="H1266" s="66">
        <f>SUMIF(Ministres!F$4906:F$5650,"9",Ministres!BB$4906:BB$5650)</f>
        <v>0</v>
      </c>
      <c r="I1266" s="66">
        <f>SUMIF(Ministres!F$4906:F$5650,"9",Ministres!BC$4906:BC$5650)</f>
        <v>0</v>
      </c>
      <c r="J1266" s="67">
        <f>I1266-H1266</f>
        <v>0</v>
      </c>
      <c r="K1266" s="68" t="e">
        <f>J1266/H1266</f>
        <v>#DIV/0!</v>
      </c>
    </row>
    <row r="1267" spans="1:11" x14ac:dyDescent="0.3">
      <c r="A1267" s="56"/>
      <c r="B1267" s="56"/>
      <c r="C1267" s="56"/>
      <c r="D1267" s="56"/>
      <c r="E1267" s="56"/>
      <c r="F1267" s="56"/>
      <c r="G1267" s="72"/>
      <c r="H1267" s="56"/>
      <c r="I1267" s="56"/>
      <c r="J1267" s="56"/>
      <c r="K1267" s="56"/>
    </row>
    <row r="1268" spans="1:11" ht="15" thickBot="1" x14ac:dyDescent="0.35">
      <c r="A1268" s="70"/>
      <c r="B1268" s="70"/>
      <c r="C1268" s="70"/>
      <c r="D1268" s="70"/>
      <c r="E1268" s="70"/>
      <c r="F1268" s="70"/>
      <c r="G1268" s="51"/>
      <c r="H1268" s="70"/>
      <c r="I1268" s="70"/>
      <c r="J1268" s="70"/>
      <c r="K1268" s="70"/>
    </row>
    <row r="1269" spans="1:11" ht="16.2" thickBot="1" x14ac:dyDescent="0.35">
      <c r="A1269" s="45" t="s">
        <v>233</v>
      </c>
      <c r="B1269" s="77"/>
      <c r="C1269" s="47" t="s">
        <v>492</v>
      </c>
      <c r="D1269" s="48"/>
      <c r="E1269" s="48"/>
      <c r="F1269" s="48"/>
      <c r="G1269" s="48"/>
      <c r="H1269" s="48"/>
      <c r="I1269" s="48"/>
      <c r="J1269" s="48"/>
      <c r="K1269" s="49"/>
    </row>
    <row r="1270" spans="1:11" ht="15" thickBot="1" x14ac:dyDescent="0.35">
      <c r="A1270" s="56"/>
      <c r="B1270" s="56"/>
      <c r="C1270" s="56"/>
      <c r="D1270" s="56"/>
      <c r="E1270" s="56"/>
      <c r="F1270" s="56"/>
      <c r="G1270" s="56"/>
      <c r="H1270" s="56"/>
      <c r="I1270" s="56"/>
      <c r="J1270" s="56"/>
      <c r="K1270" s="56"/>
    </row>
    <row r="1271" spans="1:11" ht="16.2" thickBot="1" x14ac:dyDescent="0.35">
      <c r="A1271" s="56"/>
      <c r="B1271" s="56"/>
      <c r="C1271" s="53" t="s">
        <v>37</v>
      </c>
      <c r="D1271" s="54"/>
      <c r="E1271" s="54"/>
      <c r="F1271" s="55"/>
      <c r="G1271" s="56"/>
      <c r="H1271" s="57" t="s">
        <v>38</v>
      </c>
      <c r="I1271" s="58"/>
      <c r="J1271" s="58"/>
      <c r="K1271" s="59"/>
    </row>
    <row r="1272" spans="1:11" ht="15" thickBot="1" x14ac:dyDescent="0.35">
      <c r="A1272" s="60" t="s">
        <v>217</v>
      </c>
      <c r="B1272" s="61"/>
      <c r="C1272" s="62" t="s">
        <v>5247</v>
      </c>
      <c r="D1272" s="60" t="s">
        <v>5245</v>
      </c>
      <c r="E1272" s="60" t="s">
        <v>218</v>
      </c>
      <c r="F1272" s="60" t="s">
        <v>219</v>
      </c>
      <c r="G1272" s="61"/>
      <c r="H1272" s="62" t="s">
        <v>5246</v>
      </c>
      <c r="I1272" s="62" t="s">
        <v>5244</v>
      </c>
      <c r="J1272" s="60" t="s">
        <v>218</v>
      </c>
      <c r="K1272" s="60" t="s">
        <v>219</v>
      </c>
    </row>
    <row r="1273" spans="1:11" ht="15" thickBot="1" x14ac:dyDescent="0.35">
      <c r="A1273" s="56"/>
      <c r="B1273" s="56"/>
      <c r="C1273" s="56"/>
      <c r="D1273" s="56"/>
      <c r="E1273" s="56"/>
      <c r="F1273" s="56"/>
      <c r="G1273" s="56"/>
      <c r="H1273" s="56"/>
      <c r="I1273" s="56"/>
      <c r="J1273" s="56"/>
      <c r="K1273" s="56"/>
    </row>
    <row r="1274" spans="1:11" ht="16.2" thickBot="1" x14ac:dyDescent="0.35">
      <c r="A1274" s="64" t="str">
        <f>A1266</f>
        <v>DA</v>
      </c>
      <c r="B1274" s="77"/>
      <c r="C1274" s="66">
        <f>SUMIF(Ministres!F$4906:F$5650,"10",Ministres!AX$4906:AX$5650)</f>
        <v>0</v>
      </c>
      <c r="D1274" s="66">
        <f>SUMIF(Ministres!F$4906:F$5650,"10",Ministres!AY$4906:AY$5650)</f>
        <v>0</v>
      </c>
      <c r="E1274" s="67">
        <f>D1274-C1274</f>
        <v>0</v>
      </c>
      <c r="F1274" s="68" t="e">
        <f>E1274/C1274</f>
        <v>#DIV/0!</v>
      </c>
      <c r="G1274" s="69"/>
      <c r="H1274" s="66">
        <f>SUMIF(Ministres!F$4906:F$5650,"10",Ministres!BB$4906:BB$5650)</f>
        <v>0</v>
      </c>
      <c r="I1274" s="66">
        <f>SUMIF(Ministres!F$4906:F$5650,"10",Ministres!BC$4906:BC$5650)</f>
        <v>0</v>
      </c>
      <c r="J1274" s="67">
        <f>I1274-H1274</f>
        <v>0</v>
      </c>
      <c r="K1274" s="68" t="e">
        <f>J1274/H1274</f>
        <v>#DIV/0!</v>
      </c>
    </row>
    <row r="1275" spans="1:11" x14ac:dyDescent="0.3">
      <c r="A1275" s="56"/>
      <c r="B1275" s="56"/>
      <c r="C1275" s="56"/>
      <c r="D1275" s="56"/>
      <c r="E1275" s="56"/>
      <c r="F1275" s="56"/>
      <c r="G1275" s="72"/>
      <c r="H1275" s="56"/>
      <c r="I1275" s="56"/>
      <c r="J1275" s="56"/>
      <c r="K1275" s="56"/>
    </row>
    <row r="1276" spans="1:11" ht="15" thickBot="1" x14ac:dyDescent="0.35">
      <c r="A1276" s="70"/>
      <c r="B1276" s="70"/>
      <c r="C1276" s="70"/>
      <c r="D1276" s="70"/>
      <c r="E1276" s="70"/>
      <c r="F1276" s="70"/>
      <c r="G1276" s="51"/>
      <c r="H1276" s="70"/>
      <c r="I1276" s="70"/>
      <c r="J1276" s="70"/>
      <c r="K1276" s="70"/>
    </row>
    <row r="1277" spans="1:11" ht="16.2" thickBot="1" x14ac:dyDescent="0.35">
      <c r="A1277" s="45" t="s">
        <v>234</v>
      </c>
      <c r="B1277" s="77"/>
      <c r="C1277" s="47" t="s">
        <v>6</v>
      </c>
      <c r="D1277" s="48"/>
      <c r="E1277" s="48"/>
      <c r="F1277" s="48"/>
      <c r="G1277" s="48"/>
      <c r="H1277" s="48"/>
      <c r="I1277" s="48"/>
      <c r="J1277" s="48"/>
      <c r="K1277" s="49"/>
    </row>
    <row r="1278" spans="1:11" ht="15" thickBot="1" x14ac:dyDescent="0.35">
      <c r="A1278" s="56"/>
      <c r="B1278" s="56"/>
      <c r="C1278" s="56"/>
      <c r="D1278" s="56"/>
      <c r="E1278" s="56"/>
      <c r="F1278" s="56"/>
      <c r="G1278" s="56"/>
      <c r="H1278" s="56"/>
      <c r="I1278" s="56"/>
      <c r="J1278" s="56"/>
      <c r="K1278" s="56"/>
    </row>
    <row r="1279" spans="1:11" ht="16.2" thickBot="1" x14ac:dyDescent="0.35">
      <c r="A1279" s="56"/>
      <c r="B1279" s="56"/>
      <c r="C1279" s="53" t="s">
        <v>37</v>
      </c>
      <c r="D1279" s="54"/>
      <c r="E1279" s="54"/>
      <c r="F1279" s="55"/>
      <c r="G1279" s="56"/>
      <c r="H1279" s="57" t="s">
        <v>38</v>
      </c>
      <c r="I1279" s="58"/>
      <c r="J1279" s="58"/>
      <c r="K1279" s="59"/>
    </row>
    <row r="1280" spans="1:11" ht="15" thickBot="1" x14ac:dyDescent="0.35">
      <c r="A1280" s="60" t="s">
        <v>217</v>
      </c>
      <c r="B1280" s="61"/>
      <c r="C1280" s="62" t="s">
        <v>5247</v>
      </c>
      <c r="D1280" s="60" t="s">
        <v>5245</v>
      </c>
      <c r="E1280" s="60" t="s">
        <v>218</v>
      </c>
      <c r="F1280" s="60" t="s">
        <v>219</v>
      </c>
      <c r="G1280" s="61"/>
      <c r="H1280" s="62" t="s">
        <v>5246</v>
      </c>
      <c r="I1280" s="62" t="s">
        <v>5244</v>
      </c>
      <c r="J1280" s="60" t="s">
        <v>218</v>
      </c>
      <c r="K1280" s="60" t="s">
        <v>219</v>
      </c>
    </row>
    <row r="1281" spans="1:11" ht="15" thickBot="1" x14ac:dyDescent="0.35">
      <c r="A1281" s="56"/>
      <c r="B1281" s="56"/>
      <c r="C1281" s="56"/>
      <c r="D1281" s="56"/>
      <c r="E1281" s="56"/>
      <c r="F1281" s="56"/>
      <c r="G1281" s="56"/>
      <c r="H1281" s="56"/>
      <c r="I1281" s="56"/>
      <c r="J1281" s="56"/>
      <c r="K1281" s="56"/>
    </row>
    <row r="1282" spans="1:11" ht="16.2" thickBot="1" x14ac:dyDescent="0.35">
      <c r="A1282" s="64" t="str">
        <f>A1274</f>
        <v>DA</v>
      </c>
      <c r="B1282" s="77"/>
      <c r="C1282" s="66">
        <f>SUMIF(Ministres!F$4906:F$5650,"11",Ministres!AX$4906:AX$5650)</f>
        <v>0</v>
      </c>
      <c r="D1282" s="66">
        <f>SUMIF(Ministres!F$4906:F$5650,"11",Ministres!AY$4906:AY$5650)</f>
        <v>0</v>
      </c>
      <c r="E1282" s="67">
        <f>D1282-C1282</f>
        <v>0</v>
      </c>
      <c r="F1282" s="68" t="e">
        <f>E1282/C1282</f>
        <v>#DIV/0!</v>
      </c>
      <c r="G1282" s="69"/>
      <c r="H1282" s="66">
        <f>SUMIF(Ministres!F$4906:F$5650,"11",Ministres!BB$4906:BB$5650)</f>
        <v>0</v>
      </c>
      <c r="I1282" s="66">
        <f>SUMIF(Ministres!F$4906:F$5650,"11",Ministres!BC$4906:BC$5650)</f>
        <v>0</v>
      </c>
      <c r="J1282" s="67">
        <f>I1282-H1282</f>
        <v>0</v>
      </c>
      <c r="K1282" s="68" t="e">
        <f>J1282/H1282</f>
        <v>#DIV/0!</v>
      </c>
    </row>
    <row r="1283" spans="1:11" x14ac:dyDescent="0.3">
      <c r="A1283" s="56"/>
      <c r="B1283" s="56"/>
      <c r="C1283" s="56"/>
      <c r="D1283" s="56"/>
      <c r="E1283" s="56"/>
      <c r="F1283" s="56"/>
      <c r="G1283" s="72"/>
      <c r="H1283" s="56"/>
      <c r="I1283" s="56"/>
      <c r="J1283" s="56"/>
      <c r="K1283" s="56"/>
    </row>
    <row r="1284" spans="1:11" ht="15" thickBot="1" x14ac:dyDescent="0.35">
      <c r="A1284" s="70"/>
      <c r="B1284" s="70"/>
      <c r="C1284" s="70"/>
      <c r="D1284" s="70"/>
      <c r="E1284" s="70"/>
      <c r="F1284" s="70"/>
      <c r="G1284" s="51"/>
      <c r="H1284" s="70"/>
      <c r="I1284" s="70"/>
      <c r="J1284" s="70"/>
      <c r="K1284" s="70"/>
    </row>
    <row r="1285" spans="1:11" ht="16.2" thickBot="1" x14ac:dyDescent="0.35">
      <c r="A1285" s="45" t="s">
        <v>235</v>
      </c>
      <c r="B1285" s="77"/>
      <c r="C1285" s="47" t="s">
        <v>236</v>
      </c>
      <c r="D1285" s="48"/>
      <c r="E1285" s="48"/>
      <c r="F1285" s="48"/>
      <c r="G1285" s="48"/>
      <c r="H1285" s="48"/>
      <c r="I1285" s="48"/>
      <c r="J1285" s="48"/>
      <c r="K1285" s="49"/>
    </row>
    <row r="1286" spans="1:11" ht="15" thickBot="1" x14ac:dyDescent="0.35">
      <c r="A1286" s="56"/>
      <c r="B1286" s="56"/>
      <c r="C1286" s="56"/>
      <c r="D1286" s="56"/>
      <c r="E1286" s="56"/>
      <c r="F1286" s="56"/>
      <c r="G1286" s="56"/>
      <c r="H1286" s="56"/>
      <c r="I1286" s="56"/>
      <c r="J1286" s="56"/>
      <c r="K1286" s="56"/>
    </row>
    <row r="1287" spans="1:11" ht="16.2" thickBot="1" x14ac:dyDescent="0.35">
      <c r="A1287" s="56"/>
      <c r="B1287" s="56"/>
      <c r="C1287" s="53" t="s">
        <v>37</v>
      </c>
      <c r="D1287" s="54"/>
      <c r="E1287" s="54"/>
      <c r="F1287" s="55"/>
      <c r="G1287" s="56"/>
      <c r="H1287" s="57" t="s">
        <v>38</v>
      </c>
      <c r="I1287" s="58"/>
      <c r="J1287" s="58"/>
      <c r="K1287" s="59"/>
    </row>
    <row r="1288" spans="1:11" ht="15" thickBot="1" x14ac:dyDescent="0.35">
      <c r="A1288" s="60" t="s">
        <v>217</v>
      </c>
      <c r="B1288" s="61"/>
      <c r="C1288" s="62" t="s">
        <v>5247</v>
      </c>
      <c r="D1288" s="60" t="s">
        <v>5245</v>
      </c>
      <c r="E1288" s="60" t="s">
        <v>218</v>
      </c>
      <c r="F1288" s="60" t="s">
        <v>219</v>
      </c>
      <c r="G1288" s="61"/>
      <c r="H1288" s="62" t="s">
        <v>5246</v>
      </c>
      <c r="I1288" s="62" t="s">
        <v>5244</v>
      </c>
      <c r="J1288" s="60" t="s">
        <v>218</v>
      </c>
      <c r="K1288" s="60" t="s">
        <v>219</v>
      </c>
    </row>
    <row r="1289" spans="1:11" ht="15" thickBot="1" x14ac:dyDescent="0.35">
      <c r="A1289" s="56"/>
      <c r="B1289" s="56"/>
      <c r="C1289" s="56"/>
      <c r="D1289" s="56"/>
      <c r="E1289" s="56"/>
      <c r="F1289" s="56"/>
      <c r="G1289" s="56"/>
      <c r="H1289" s="56"/>
      <c r="I1289" s="56"/>
      <c r="J1289" s="56"/>
      <c r="K1289" s="56"/>
    </row>
    <row r="1290" spans="1:11" ht="16.2" thickBot="1" x14ac:dyDescent="0.35">
      <c r="A1290" s="64" t="str">
        <f>A1282</f>
        <v>DA</v>
      </c>
      <c r="B1290" s="77"/>
      <c r="C1290" s="66">
        <f>SUMIF(Ministres!F$4906:F$5650,"12",Ministres!AX$4906:AX$5650)</f>
        <v>114636</v>
      </c>
      <c r="D1290" s="66">
        <f>SUMIF(Ministres!F$4906:F$5650,"12",Ministres!AY$4906:AY$5650)</f>
        <v>0</v>
      </c>
      <c r="E1290" s="67">
        <f>D1290-C1290</f>
        <v>-114636</v>
      </c>
      <c r="F1290" s="68">
        <f>E1290/C1290</f>
        <v>-1</v>
      </c>
      <c r="G1290" s="69"/>
      <c r="H1290" s="66">
        <f>SUMIF(Ministres!F$4906:F$5650,"12",Ministres!BB$4906:BB$5650)</f>
        <v>122874</v>
      </c>
      <c r="I1290" s="66">
        <f>SUMIF(Ministres!F$4906:F$5650,"12",Ministres!BC$4906:BC$5650)</f>
        <v>0</v>
      </c>
      <c r="J1290" s="67">
        <f>I1290-H1290</f>
        <v>-122874</v>
      </c>
      <c r="K1290" s="68">
        <f>J1290/H1290</f>
        <v>-1</v>
      </c>
    </row>
    <row r="1291" spans="1:11" x14ac:dyDescent="0.3">
      <c r="A1291" s="56"/>
      <c r="B1291" s="56"/>
      <c r="C1291" s="56"/>
      <c r="D1291" s="56"/>
      <c r="E1291" s="56"/>
      <c r="F1291" s="56"/>
      <c r="G1291" s="72"/>
      <c r="H1291" s="56"/>
      <c r="I1291" s="56"/>
      <c r="J1291" s="56"/>
      <c r="K1291" s="56"/>
    </row>
    <row r="1292" spans="1:11" ht="15" thickBot="1" x14ac:dyDescent="0.35">
      <c r="A1292" s="70"/>
      <c r="B1292" s="70"/>
      <c r="C1292" s="70"/>
      <c r="D1292" s="70"/>
      <c r="E1292" s="70"/>
      <c r="F1292" s="70"/>
      <c r="G1292" s="51"/>
      <c r="H1292" s="70"/>
      <c r="I1292" s="70"/>
      <c r="J1292" s="70"/>
      <c r="K1292" s="70"/>
    </row>
    <row r="1293" spans="1:11" ht="16.2" thickBot="1" x14ac:dyDescent="0.35">
      <c r="A1293" s="45" t="s">
        <v>237</v>
      </c>
      <c r="B1293" s="77"/>
      <c r="C1293" s="47" t="s">
        <v>238</v>
      </c>
      <c r="D1293" s="48"/>
      <c r="E1293" s="48"/>
      <c r="F1293" s="48"/>
      <c r="G1293" s="48"/>
      <c r="H1293" s="48"/>
      <c r="I1293" s="48"/>
      <c r="J1293" s="48"/>
      <c r="K1293" s="49"/>
    </row>
    <row r="1294" spans="1:11" ht="15" thickBot="1" x14ac:dyDescent="0.35">
      <c r="A1294" s="56"/>
      <c r="B1294" s="56"/>
      <c r="C1294" s="56"/>
      <c r="D1294" s="56"/>
      <c r="E1294" s="56"/>
      <c r="F1294" s="56"/>
      <c r="G1294" s="56"/>
      <c r="H1294" s="56"/>
      <c r="I1294" s="56"/>
      <c r="J1294" s="56"/>
      <c r="K1294" s="56"/>
    </row>
    <row r="1295" spans="1:11" ht="16.2" thickBot="1" x14ac:dyDescent="0.35">
      <c r="A1295" s="56"/>
      <c r="B1295" s="56"/>
      <c r="C1295" s="53" t="s">
        <v>37</v>
      </c>
      <c r="D1295" s="54"/>
      <c r="E1295" s="54"/>
      <c r="F1295" s="55"/>
      <c r="G1295" s="56"/>
      <c r="H1295" s="57" t="s">
        <v>38</v>
      </c>
      <c r="I1295" s="58"/>
      <c r="J1295" s="58"/>
      <c r="K1295" s="59"/>
    </row>
    <row r="1296" spans="1:11" ht="15" thickBot="1" x14ac:dyDescent="0.35">
      <c r="A1296" s="60" t="s">
        <v>217</v>
      </c>
      <c r="B1296" s="61"/>
      <c r="C1296" s="62" t="s">
        <v>5247</v>
      </c>
      <c r="D1296" s="60" t="s">
        <v>5245</v>
      </c>
      <c r="E1296" s="60" t="s">
        <v>218</v>
      </c>
      <c r="F1296" s="60" t="s">
        <v>219</v>
      </c>
      <c r="G1296" s="61"/>
      <c r="H1296" s="62" t="s">
        <v>5246</v>
      </c>
      <c r="I1296" s="62" t="s">
        <v>5244</v>
      </c>
      <c r="J1296" s="60" t="s">
        <v>218</v>
      </c>
      <c r="K1296" s="60" t="s">
        <v>219</v>
      </c>
    </row>
    <row r="1297" spans="1:11" ht="15" thickBot="1" x14ac:dyDescent="0.35">
      <c r="A1297" s="56"/>
      <c r="B1297" s="56"/>
      <c r="C1297" s="56"/>
      <c r="D1297" s="56"/>
      <c r="E1297" s="56"/>
      <c r="F1297" s="56"/>
      <c r="G1297" s="56"/>
      <c r="H1297" s="56"/>
      <c r="I1297" s="56"/>
      <c r="J1297" s="56"/>
      <c r="K1297" s="56"/>
    </row>
    <row r="1298" spans="1:11" ht="16.2" thickBot="1" x14ac:dyDescent="0.35">
      <c r="A1298" s="64" t="str">
        <f>A1290</f>
        <v>DA</v>
      </c>
      <c r="B1298" s="77"/>
      <c r="C1298" s="66">
        <f>SUMIF(Ministres!F$4906:F$5650,"13",Ministres!AX$4906:AX$5650)</f>
        <v>3585</v>
      </c>
      <c r="D1298" s="66">
        <f>SUMIF(Ministres!F$4906:F$5650,"13",Ministres!AY$4906:AY$5650)</f>
        <v>0</v>
      </c>
      <c r="E1298" s="67">
        <f>D1298-C1298</f>
        <v>-3585</v>
      </c>
      <c r="F1298" s="68">
        <f>E1298/C1298</f>
        <v>-1</v>
      </c>
      <c r="G1298" s="69"/>
      <c r="H1298" s="66">
        <f>SUMIF(Ministres!F$4906:F$5650,"13",Ministres!BB$4906:BB$5650)</f>
        <v>3585</v>
      </c>
      <c r="I1298" s="66">
        <f>SUMIF(Ministres!F$4906:F$5650,"13",Ministres!BC$4906:BC$5650)</f>
        <v>0</v>
      </c>
      <c r="J1298" s="67">
        <f>I1298-H1298</f>
        <v>-3585</v>
      </c>
      <c r="K1298" s="68">
        <f>J1298/H1298</f>
        <v>-1</v>
      </c>
    </row>
    <row r="1299" spans="1:11" ht="15.6" x14ac:dyDescent="0.3">
      <c r="A1299" s="80"/>
      <c r="B1299" s="77"/>
      <c r="C1299" s="81"/>
      <c r="D1299" s="81"/>
      <c r="E1299" s="82"/>
      <c r="F1299" s="83"/>
      <c r="G1299" s="84"/>
      <c r="H1299" s="81"/>
      <c r="I1299" s="81"/>
      <c r="J1299" s="82"/>
      <c r="K1299" s="83"/>
    </row>
    <row r="1300" spans="1:11" ht="15" thickBot="1" x14ac:dyDescent="0.35">
      <c r="A1300" s="70"/>
      <c r="B1300" s="70"/>
      <c r="C1300" s="70"/>
      <c r="D1300" s="70"/>
      <c r="E1300" s="70"/>
      <c r="F1300" s="70"/>
      <c r="G1300" s="51"/>
      <c r="H1300" s="70"/>
      <c r="I1300" s="70"/>
      <c r="J1300" s="70"/>
      <c r="K1300" s="70"/>
    </row>
    <row r="1301" spans="1:11" ht="16.2" thickBot="1" x14ac:dyDescent="0.35">
      <c r="A1301" s="45" t="s">
        <v>239</v>
      </c>
      <c r="B1301" s="77"/>
      <c r="C1301" s="47" t="s">
        <v>240</v>
      </c>
      <c r="D1301" s="48"/>
      <c r="E1301" s="48"/>
      <c r="F1301" s="48"/>
      <c r="G1301" s="48"/>
      <c r="H1301" s="48"/>
      <c r="I1301" s="48"/>
      <c r="J1301" s="48"/>
      <c r="K1301" s="49"/>
    </row>
    <row r="1302" spans="1:11" ht="15" thickBot="1" x14ac:dyDescent="0.35">
      <c r="A1302" s="56"/>
      <c r="B1302" s="56"/>
      <c r="C1302" s="56"/>
      <c r="D1302" s="56"/>
      <c r="E1302" s="56"/>
      <c r="F1302" s="56"/>
      <c r="G1302" s="56"/>
      <c r="H1302" s="56"/>
      <c r="I1302" s="56"/>
      <c r="J1302" s="56"/>
      <c r="K1302" s="56"/>
    </row>
    <row r="1303" spans="1:11" ht="16.2" thickBot="1" x14ac:dyDescent="0.35">
      <c r="A1303" s="56"/>
      <c r="B1303" s="56"/>
      <c r="C1303" s="53" t="s">
        <v>37</v>
      </c>
      <c r="D1303" s="54"/>
      <c r="E1303" s="54"/>
      <c r="F1303" s="55"/>
      <c r="G1303" s="56"/>
      <c r="H1303" s="57" t="s">
        <v>38</v>
      </c>
      <c r="I1303" s="58"/>
      <c r="J1303" s="58"/>
      <c r="K1303" s="59"/>
    </row>
    <row r="1304" spans="1:11" ht="15" thickBot="1" x14ac:dyDescent="0.35">
      <c r="A1304" s="60" t="s">
        <v>217</v>
      </c>
      <c r="B1304" s="61"/>
      <c r="C1304" s="62" t="s">
        <v>5247</v>
      </c>
      <c r="D1304" s="60" t="s">
        <v>5245</v>
      </c>
      <c r="E1304" s="60" t="s">
        <v>218</v>
      </c>
      <c r="F1304" s="60" t="s">
        <v>219</v>
      </c>
      <c r="G1304" s="61"/>
      <c r="H1304" s="62" t="s">
        <v>5246</v>
      </c>
      <c r="I1304" s="62" t="s">
        <v>5244</v>
      </c>
      <c r="J1304" s="60" t="s">
        <v>218</v>
      </c>
      <c r="K1304" s="60" t="s">
        <v>219</v>
      </c>
    </row>
    <row r="1305" spans="1:11" ht="15" thickBot="1" x14ac:dyDescent="0.35">
      <c r="A1305" s="56"/>
      <c r="B1305" s="56"/>
      <c r="C1305" s="56"/>
      <c r="D1305" s="56"/>
      <c r="E1305" s="56"/>
      <c r="F1305" s="56"/>
      <c r="G1305" s="56"/>
      <c r="H1305" s="56"/>
      <c r="I1305" s="56"/>
      <c r="J1305" s="56"/>
      <c r="K1305" s="56"/>
    </row>
    <row r="1306" spans="1:11" ht="16.2" thickBot="1" x14ac:dyDescent="0.35">
      <c r="A1306" s="64" t="s">
        <v>6128</v>
      </c>
      <c r="B1306" s="77"/>
      <c r="C1306" s="66">
        <f>SUMIF(Ministres!F$4906:F$5650,"14",Ministres!AX$4906:AX$5650)</f>
        <v>0</v>
      </c>
      <c r="D1306" s="66">
        <f>SUMIF(Ministres!F$4906:F$5650,"14",Ministres!AY$4906:AY$5650)</f>
        <v>0</v>
      </c>
      <c r="E1306" s="67">
        <f>D1306-C1306</f>
        <v>0</v>
      </c>
      <c r="F1306" s="68" t="e">
        <f>E1306/C1306</f>
        <v>#DIV/0!</v>
      </c>
      <c r="G1306" s="69"/>
      <c r="H1306" s="66">
        <f>SUMIF(Ministres!F$4906:F$5650,"14",Ministres!BB$4906:BB$5650)</f>
        <v>0</v>
      </c>
      <c r="I1306" s="66">
        <f>SUMIF(Ministres!F$4906:F$5650,"14",Ministres!BC$4906:BC$5650)</f>
        <v>0</v>
      </c>
      <c r="J1306" s="67">
        <f>I1306-H1306</f>
        <v>0</v>
      </c>
      <c r="K1306" s="68" t="e">
        <f>J1306/H1306</f>
        <v>#DIV/0!</v>
      </c>
    </row>
    <row r="1307" spans="1:11" ht="15.6" x14ac:dyDescent="0.3">
      <c r="A1307" s="80"/>
      <c r="B1307" s="77"/>
      <c r="C1307" s="81"/>
      <c r="D1307" s="81"/>
      <c r="E1307" s="82"/>
      <c r="F1307" s="83"/>
      <c r="G1307" s="84"/>
      <c r="H1307" s="81"/>
      <c r="I1307" s="81"/>
      <c r="J1307" s="82"/>
      <c r="K1307" s="83"/>
    </row>
    <row r="1308" spans="1:11" ht="15" thickBot="1" x14ac:dyDescent="0.35">
      <c r="A1308" s="70"/>
      <c r="B1308" s="70"/>
      <c r="C1308" s="70"/>
      <c r="D1308" s="70"/>
      <c r="E1308" s="70"/>
      <c r="F1308" s="70"/>
      <c r="G1308" s="51"/>
      <c r="H1308" s="70"/>
      <c r="I1308" s="70"/>
      <c r="J1308" s="70"/>
      <c r="K1308" s="70"/>
    </row>
    <row r="1309" spans="1:11" ht="16.2" thickBot="1" x14ac:dyDescent="0.35">
      <c r="A1309" s="45" t="s">
        <v>241</v>
      </c>
      <c r="B1309" s="77"/>
      <c r="C1309" s="47" t="s">
        <v>242</v>
      </c>
      <c r="D1309" s="48"/>
      <c r="E1309" s="48"/>
      <c r="F1309" s="48"/>
      <c r="G1309" s="48"/>
      <c r="H1309" s="48"/>
      <c r="I1309" s="48"/>
      <c r="J1309" s="48"/>
      <c r="K1309" s="49"/>
    </row>
    <row r="1310" spans="1:11" ht="15" thickBot="1" x14ac:dyDescent="0.35">
      <c r="A1310" s="56"/>
      <c r="B1310" s="56"/>
      <c r="C1310" s="56"/>
      <c r="D1310" s="56"/>
      <c r="E1310" s="56"/>
      <c r="F1310" s="56"/>
      <c r="G1310" s="56"/>
      <c r="H1310" s="56"/>
      <c r="I1310" s="56"/>
      <c r="J1310" s="56"/>
      <c r="K1310" s="56"/>
    </row>
    <row r="1311" spans="1:11" ht="16.2" thickBot="1" x14ac:dyDescent="0.35">
      <c r="A1311" s="56"/>
      <c r="B1311" s="56"/>
      <c r="C1311" s="53" t="s">
        <v>37</v>
      </c>
      <c r="D1311" s="54"/>
      <c r="E1311" s="54"/>
      <c r="F1311" s="55"/>
      <c r="G1311" s="56"/>
      <c r="H1311" s="57" t="s">
        <v>38</v>
      </c>
      <c r="I1311" s="58"/>
      <c r="J1311" s="58"/>
      <c r="K1311" s="59"/>
    </row>
    <row r="1312" spans="1:11" ht="15" thickBot="1" x14ac:dyDescent="0.35">
      <c r="A1312" s="60" t="s">
        <v>217</v>
      </c>
      <c r="B1312" s="61"/>
      <c r="C1312" s="62" t="s">
        <v>5247</v>
      </c>
      <c r="D1312" s="60" t="s">
        <v>5245</v>
      </c>
      <c r="E1312" s="60" t="s">
        <v>218</v>
      </c>
      <c r="F1312" s="60" t="s">
        <v>219</v>
      </c>
      <c r="G1312" s="61"/>
      <c r="H1312" s="62" t="s">
        <v>5246</v>
      </c>
      <c r="I1312" s="62" t="s">
        <v>5244</v>
      </c>
      <c r="J1312" s="60" t="s">
        <v>218</v>
      </c>
      <c r="K1312" s="60" t="s">
        <v>219</v>
      </c>
    </row>
    <row r="1313" spans="1:11" ht="15" thickBot="1" x14ac:dyDescent="0.35">
      <c r="A1313" s="56"/>
      <c r="B1313" s="56"/>
      <c r="C1313" s="56"/>
      <c r="D1313" s="56"/>
      <c r="E1313" s="56"/>
      <c r="F1313" s="56"/>
      <c r="G1313" s="56"/>
      <c r="H1313" s="56"/>
      <c r="I1313" s="56"/>
      <c r="J1313" s="56"/>
      <c r="K1313" s="56"/>
    </row>
    <row r="1314" spans="1:11" ht="16.2" thickBot="1" x14ac:dyDescent="0.35">
      <c r="A1314" s="64" t="s">
        <v>6128</v>
      </c>
      <c r="B1314" s="77"/>
      <c r="C1314" s="66">
        <f>SUMIF(Ministres!F$4906:F$5650,"15",Ministres!AX$4906:AX$5650)</f>
        <v>0</v>
      </c>
      <c r="D1314" s="66">
        <f>SUMIF(Ministres!F$4906:F$5650,"15",Ministres!AY$4906:AY$5650)</f>
        <v>0</v>
      </c>
      <c r="E1314" s="67">
        <f>D1314-C1314</f>
        <v>0</v>
      </c>
      <c r="F1314" s="68" t="e">
        <f>E1314/C1314</f>
        <v>#DIV/0!</v>
      </c>
      <c r="G1314" s="69"/>
      <c r="H1314" s="66">
        <f>SUMIF(Ministres!F$4906:F$5650,"15",Ministres!BB$4906:BB$5650)</f>
        <v>0</v>
      </c>
      <c r="I1314" s="66">
        <f>SUMIF(Ministres!F$4906:F$5650,"15",Ministres!BC$4906:BC$5650)</f>
        <v>0</v>
      </c>
      <c r="J1314" s="67">
        <f>I1314-H1314</f>
        <v>0</v>
      </c>
      <c r="K1314" s="68" t="e">
        <f>J1314/H1314</f>
        <v>#DIV/0!</v>
      </c>
    </row>
    <row r="1315" spans="1:11" x14ac:dyDescent="0.3">
      <c r="A1315" s="56"/>
      <c r="B1315" s="56"/>
      <c r="C1315" s="56"/>
      <c r="D1315" s="56"/>
      <c r="E1315" s="56"/>
      <c r="F1315" s="56"/>
      <c r="G1315" s="51"/>
      <c r="H1315" s="56"/>
      <c r="I1315" s="56"/>
      <c r="J1315" s="56"/>
      <c r="K1315" s="56"/>
    </row>
    <row r="1316" spans="1:11" ht="15" thickBot="1" x14ac:dyDescent="0.35">
      <c r="A1316" s="70"/>
      <c r="B1316" s="70"/>
      <c r="C1316" s="70"/>
      <c r="D1316" s="70"/>
      <c r="E1316" s="70"/>
      <c r="F1316" s="70"/>
      <c r="G1316" s="51"/>
      <c r="H1316" s="70"/>
      <c r="I1316" s="70"/>
      <c r="J1316" s="70"/>
      <c r="K1316" s="70"/>
    </row>
    <row r="1317" spans="1:11" ht="16.2" thickBot="1" x14ac:dyDescent="0.35">
      <c r="A1317" s="45" t="s">
        <v>280</v>
      </c>
      <c r="B1317" s="77"/>
      <c r="C1317" s="47" t="s">
        <v>307</v>
      </c>
      <c r="D1317" s="48"/>
      <c r="E1317" s="48"/>
      <c r="F1317" s="48"/>
      <c r="G1317" s="48"/>
      <c r="H1317" s="48"/>
      <c r="I1317" s="48"/>
      <c r="J1317" s="48"/>
      <c r="K1317" s="49"/>
    </row>
    <row r="1318" spans="1:11" ht="15" thickBot="1" x14ac:dyDescent="0.35">
      <c r="A1318" s="56"/>
      <c r="B1318" s="56"/>
      <c r="C1318" s="56"/>
      <c r="D1318" s="56"/>
      <c r="E1318" s="56"/>
      <c r="F1318" s="56"/>
      <c r="G1318" s="56"/>
      <c r="H1318" s="56"/>
      <c r="I1318" s="56"/>
      <c r="J1318" s="56"/>
      <c r="K1318" s="56"/>
    </row>
    <row r="1319" spans="1:11" ht="16.2" thickBot="1" x14ac:dyDescent="0.35">
      <c r="A1319" s="56"/>
      <c r="B1319" s="56"/>
      <c r="C1319" s="53" t="s">
        <v>37</v>
      </c>
      <c r="D1319" s="54"/>
      <c r="E1319" s="54"/>
      <c r="F1319" s="55"/>
      <c r="G1319" s="56"/>
      <c r="H1319" s="57" t="s">
        <v>38</v>
      </c>
      <c r="I1319" s="58"/>
      <c r="J1319" s="58"/>
      <c r="K1319" s="59"/>
    </row>
    <row r="1320" spans="1:11" ht="15" thickBot="1" x14ac:dyDescent="0.35">
      <c r="A1320" s="60" t="s">
        <v>217</v>
      </c>
      <c r="B1320" s="61"/>
      <c r="C1320" s="62" t="s">
        <v>5247</v>
      </c>
      <c r="D1320" s="60" t="s">
        <v>5245</v>
      </c>
      <c r="E1320" s="60" t="s">
        <v>218</v>
      </c>
      <c r="F1320" s="60" t="s">
        <v>219</v>
      </c>
      <c r="G1320" s="61"/>
      <c r="H1320" s="62" t="s">
        <v>5246</v>
      </c>
      <c r="I1320" s="62" t="s">
        <v>5244</v>
      </c>
      <c r="J1320" s="60" t="s">
        <v>218</v>
      </c>
      <c r="K1320" s="60" t="s">
        <v>219</v>
      </c>
    </row>
    <row r="1321" spans="1:11" ht="15" thickBot="1" x14ac:dyDescent="0.35">
      <c r="A1321" s="56"/>
      <c r="B1321" s="56"/>
      <c r="C1321" s="56"/>
      <c r="D1321" s="56" t="s">
        <v>35</v>
      </c>
      <c r="E1321" s="56"/>
      <c r="F1321" s="56"/>
      <c r="G1321" s="56"/>
      <c r="H1321" s="56"/>
      <c r="I1321" s="56"/>
      <c r="J1321" s="56"/>
      <c r="K1321" s="56"/>
    </row>
    <row r="1322" spans="1:11" ht="16.2" thickBot="1" x14ac:dyDescent="0.35">
      <c r="A1322" s="64" t="s">
        <v>6128</v>
      </c>
      <c r="B1322" s="77"/>
      <c r="C1322" s="66">
        <f>SUMIF(Ministres!F$4906:F$5650,"16",Ministres!AX$4906:AX$5650)</f>
        <v>9300</v>
      </c>
      <c r="D1322" s="66">
        <f>SUMIF(Ministres!F$4906:F$5650,"16",Ministres!AY$4906:AY$5650)</f>
        <v>0</v>
      </c>
      <c r="E1322" s="67">
        <f>D1322-C1322</f>
        <v>-9300</v>
      </c>
      <c r="F1322" s="68">
        <f>E1322/C1322</f>
        <v>-1</v>
      </c>
      <c r="G1322" s="69"/>
      <c r="H1322" s="66">
        <f>SUMIF(Ministres!F$4906:F$5650,"16",Ministres!BB$4906:BB$5650)</f>
        <v>9300</v>
      </c>
      <c r="I1322" s="66">
        <f>SUMIF(Ministres!F$4906:F$5650,"16",Ministres!BC$4906:BC$5650)</f>
        <v>0</v>
      </c>
      <c r="J1322" s="67">
        <f>I1322-H1322</f>
        <v>-9300</v>
      </c>
      <c r="K1322" s="68">
        <f>J1322/H1322</f>
        <v>-1</v>
      </c>
    </row>
    <row r="1323" spans="1:11" x14ac:dyDescent="0.3">
      <c r="A1323" s="56"/>
      <c r="B1323" s="56"/>
      <c r="C1323" s="56"/>
      <c r="D1323" s="56"/>
      <c r="E1323" s="56"/>
      <c r="F1323" s="56"/>
      <c r="G1323" s="51"/>
      <c r="H1323" s="56"/>
      <c r="I1323" s="56"/>
      <c r="J1323" s="56"/>
      <c r="K1323" s="56"/>
    </row>
    <row r="1324" spans="1:11" ht="15" thickBot="1" x14ac:dyDescent="0.35">
      <c r="A1324" s="129"/>
      <c r="B1324" s="129"/>
      <c r="C1324" s="129"/>
      <c r="D1324" s="129"/>
      <c r="E1324" s="129"/>
      <c r="F1324" s="129"/>
      <c r="G1324" s="129"/>
      <c r="H1324" s="129"/>
      <c r="I1324" s="129"/>
      <c r="J1324" s="129"/>
      <c r="K1324" s="129"/>
    </row>
    <row r="1325" spans="1:11" ht="16.2" thickBot="1" x14ac:dyDescent="0.35">
      <c r="A1325" s="45" t="s">
        <v>309</v>
      </c>
      <c r="B1325" s="77"/>
      <c r="C1325" s="47" t="s">
        <v>308</v>
      </c>
      <c r="D1325" s="48"/>
      <c r="E1325" s="48"/>
      <c r="F1325" s="48"/>
      <c r="G1325" s="48"/>
      <c r="H1325" s="48"/>
      <c r="I1325" s="48"/>
      <c r="J1325" s="48"/>
      <c r="K1325" s="49"/>
    </row>
    <row r="1326" spans="1:11" ht="15" thickBot="1" x14ac:dyDescent="0.35">
      <c r="A1326" s="56"/>
      <c r="B1326" s="56"/>
      <c r="C1326" s="56"/>
      <c r="D1326" s="56"/>
      <c r="E1326" s="56"/>
      <c r="F1326" s="56"/>
      <c r="G1326" s="56"/>
      <c r="H1326" s="56"/>
      <c r="I1326" s="56"/>
      <c r="J1326" s="56"/>
      <c r="K1326" s="56"/>
    </row>
    <row r="1327" spans="1:11" ht="16.2" thickBot="1" x14ac:dyDescent="0.35">
      <c r="A1327" s="56"/>
      <c r="B1327" s="56"/>
      <c r="C1327" s="53" t="s">
        <v>37</v>
      </c>
      <c r="D1327" s="54"/>
      <c r="E1327" s="54"/>
      <c r="F1327" s="55"/>
      <c r="G1327" s="56"/>
      <c r="H1327" s="57" t="s">
        <v>38</v>
      </c>
      <c r="I1327" s="58"/>
      <c r="J1327" s="58"/>
      <c r="K1327" s="59"/>
    </row>
    <row r="1328" spans="1:11" ht="15" thickBot="1" x14ac:dyDescent="0.35">
      <c r="A1328" s="60" t="s">
        <v>217</v>
      </c>
      <c r="B1328" s="61"/>
      <c r="C1328" s="62" t="s">
        <v>5247</v>
      </c>
      <c r="D1328" s="60" t="s">
        <v>5245</v>
      </c>
      <c r="E1328" s="60" t="s">
        <v>218</v>
      </c>
      <c r="F1328" s="60" t="s">
        <v>219</v>
      </c>
      <c r="G1328" s="61"/>
      <c r="H1328" s="62" t="s">
        <v>5246</v>
      </c>
      <c r="I1328" s="62" t="s">
        <v>5244</v>
      </c>
      <c r="J1328" s="60" t="s">
        <v>218</v>
      </c>
      <c r="K1328" s="60" t="s">
        <v>219</v>
      </c>
    </row>
    <row r="1329" spans="1:11" ht="15" thickBot="1" x14ac:dyDescent="0.35">
      <c r="A1329" s="56"/>
      <c r="B1329" s="56"/>
      <c r="C1329" s="56"/>
      <c r="D1329" s="56" t="s">
        <v>35</v>
      </c>
      <c r="E1329" s="56"/>
      <c r="F1329" s="56"/>
      <c r="G1329" s="56"/>
      <c r="H1329" s="56"/>
      <c r="I1329" s="56"/>
      <c r="J1329" s="56"/>
      <c r="K1329" s="56"/>
    </row>
    <row r="1330" spans="1:11" ht="16.2" thickBot="1" x14ac:dyDescent="0.35">
      <c r="A1330" s="64" t="s">
        <v>6128</v>
      </c>
      <c r="B1330" s="77"/>
      <c r="C1330" s="66">
        <f>SUMIF(Ministres!F$4906:F$5650,"17",Ministres!AX$4906:AX$5650)</f>
        <v>222</v>
      </c>
      <c r="D1330" s="66">
        <f>SUMIF(Ministres!F$4906:F$5650,"17",Ministres!AY$4906:AY$5650)</f>
        <v>0</v>
      </c>
      <c r="E1330" s="67">
        <f>D1330-C1330</f>
        <v>-222</v>
      </c>
      <c r="F1330" s="68">
        <f>E1330/C1330</f>
        <v>-1</v>
      </c>
      <c r="G1330" s="69"/>
      <c r="H1330" s="66">
        <f>SUMIF(Ministres!F$4906:F$5650,"17",Ministres!BB$4906:BB$5650)</f>
        <v>122</v>
      </c>
      <c r="I1330" s="66">
        <f>SUMIF(Ministres!F$4906:F$5650,"17",Ministres!BC$4906:BC$5650)</f>
        <v>0</v>
      </c>
      <c r="J1330" s="67">
        <f>I1330-H1330</f>
        <v>-122</v>
      </c>
      <c r="K1330" s="68">
        <f>J1330/H1330</f>
        <v>-1</v>
      </c>
    </row>
    <row r="1331" spans="1:11" x14ac:dyDescent="0.3">
      <c r="A1331" s="56"/>
      <c r="B1331" s="56"/>
      <c r="C1331" s="56"/>
      <c r="D1331" s="56"/>
      <c r="E1331" s="56"/>
      <c r="F1331" s="56"/>
      <c r="G1331" s="56"/>
      <c r="H1331" s="56"/>
      <c r="I1331" s="56"/>
      <c r="J1331" s="56"/>
      <c r="K1331" s="56"/>
    </row>
    <row r="1332" spans="1:11" ht="15" thickBot="1" x14ac:dyDescent="0.35">
      <c r="A1332" s="129"/>
      <c r="B1332" s="129"/>
      <c r="C1332" s="129"/>
      <c r="D1332" s="129"/>
      <c r="E1332" s="129"/>
      <c r="F1332" s="129"/>
      <c r="G1332" s="129"/>
      <c r="H1332" s="129"/>
      <c r="I1332" s="129"/>
      <c r="J1332" s="129"/>
      <c r="K1332" s="129"/>
    </row>
    <row r="1333" spans="1:11" ht="16.2" thickBot="1" x14ac:dyDescent="0.35">
      <c r="A1333" s="45" t="s">
        <v>491</v>
      </c>
      <c r="B1333" s="77"/>
      <c r="C1333" s="47" t="s">
        <v>3835</v>
      </c>
      <c r="D1333" s="48"/>
      <c r="E1333" s="48"/>
      <c r="F1333" s="48"/>
      <c r="G1333" s="48"/>
      <c r="H1333" s="48"/>
      <c r="I1333" s="48"/>
      <c r="J1333" s="48"/>
      <c r="K1333" s="49"/>
    </row>
    <row r="1334" spans="1:11" ht="15" thickBot="1" x14ac:dyDescent="0.35">
      <c r="A1334" s="56"/>
      <c r="B1334" s="56"/>
      <c r="C1334" s="56"/>
      <c r="D1334" s="56"/>
      <c r="E1334" s="56"/>
      <c r="F1334" s="56"/>
      <c r="G1334" s="56"/>
      <c r="H1334" s="56"/>
      <c r="I1334" s="56"/>
      <c r="J1334" s="56"/>
      <c r="K1334" s="56"/>
    </row>
    <row r="1335" spans="1:11" ht="16.2" thickBot="1" x14ac:dyDescent="0.35">
      <c r="A1335" s="56"/>
      <c r="B1335" s="56"/>
      <c r="C1335" s="53" t="s">
        <v>37</v>
      </c>
      <c r="D1335" s="54"/>
      <c r="E1335" s="54"/>
      <c r="F1335" s="55"/>
      <c r="G1335" s="56"/>
      <c r="H1335" s="57" t="s">
        <v>38</v>
      </c>
      <c r="I1335" s="58"/>
      <c r="J1335" s="58"/>
      <c r="K1335" s="59"/>
    </row>
    <row r="1336" spans="1:11" ht="15" thickBot="1" x14ac:dyDescent="0.35">
      <c r="A1336" s="60" t="s">
        <v>217</v>
      </c>
      <c r="B1336" s="61"/>
      <c r="C1336" s="62" t="s">
        <v>5247</v>
      </c>
      <c r="D1336" s="60" t="s">
        <v>5245</v>
      </c>
      <c r="E1336" s="60" t="s">
        <v>218</v>
      </c>
      <c r="F1336" s="60" t="s">
        <v>219</v>
      </c>
      <c r="G1336" s="61"/>
      <c r="H1336" s="62" t="s">
        <v>5246</v>
      </c>
      <c r="I1336" s="62" t="s">
        <v>5244</v>
      </c>
      <c r="J1336" s="60" t="s">
        <v>218</v>
      </c>
      <c r="K1336" s="60" t="s">
        <v>219</v>
      </c>
    </row>
    <row r="1337" spans="1:11" ht="15" thickBot="1" x14ac:dyDescent="0.35">
      <c r="A1337" s="56"/>
      <c r="B1337" s="56"/>
      <c r="C1337" s="56"/>
      <c r="D1337" s="56" t="s">
        <v>35</v>
      </c>
      <c r="E1337" s="56"/>
      <c r="F1337" s="56"/>
      <c r="G1337" s="56"/>
      <c r="H1337" s="56"/>
      <c r="I1337" s="56"/>
      <c r="J1337" s="56"/>
      <c r="K1337" s="56"/>
    </row>
    <row r="1338" spans="1:11" ht="16.2" thickBot="1" x14ac:dyDescent="0.35">
      <c r="A1338" s="64" t="s">
        <v>6128</v>
      </c>
      <c r="B1338" s="77"/>
      <c r="C1338" s="66">
        <f>SUMIF(Ministres!F$4906:F$5650,"18",Ministres!AX$4906:AX$5650)</f>
        <v>0</v>
      </c>
      <c r="D1338" s="66">
        <f>SUMIF(Ministres!F$4906:F$5650,"18",Ministres!AY$4906:AY$5650)</f>
        <v>0</v>
      </c>
      <c r="E1338" s="67">
        <f>D1338-C1338</f>
        <v>0</v>
      </c>
      <c r="F1338" s="68" t="e">
        <f>E1338/C1338</f>
        <v>#DIV/0!</v>
      </c>
      <c r="G1338" s="69"/>
      <c r="H1338" s="66">
        <f>SUMIF(Ministres!F$4906:F$5650,"18",Ministres!BB$4906:BB$5650)</f>
        <v>0</v>
      </c>
      <c r="I1338" s="66">
        <f>SUMIF(Ministres!F$4906:F$5650,"18",Ministres!BC$4906:BC$5650)</f>
        <v>0</v>
      </c>
      <c r="J1338" s="67">
        <f>I1338-H1338</f>
        <v>0</v>
      </c>
      <c r="K1338" s="68" t="e">
        <f>J1338/H1338</f>
        <v>#DIV/0!</v>
      </c>
    </row>
    <row r="1339" spans="1:11" x14ac:dyDescent="0.3">
      <c r="A1339" s="56"/>
      <c r="B1339" s="56"/>
      <c r="C1339" s="56"/>
      <c r="D1339" s="56"/>
      <c r="E1339" s="56"/>
      <c r="F1339" s="56"/>
      <c r="G1339" s="56"/>
      <c r="H1339" s="56"/>
      <c r="I1339" s="56"/>
      <c r="J1339" s="56"/>
      <c r="K1339" s="56"/>
    </row>
    <row r="1340" spans="1:11" ht="15" thickBot="1" x14ac:dyDescent="0.35">
      <c r="A1340" s="129"/>
      <c r="B1340" s="129"/>
      <c r="C1340" s="129"/>
      <c r="D1340" s="129"/>
      <c r="E1340" s="129"/>
      <c r="F1340" s="129"/>
      <c r="G1340" s="129"/>
      <c r="H1340" s="129"/>
      <c r="I1340" s="129"/>
      <c r="J1340" s="129"/>
      <c r="K1340" s="129"/>
    </row>
    <row r="1341" spans="1:11" ht="16.2" thickBot="1" x14ac:dyDescent="0.35">
      <c r="A1341" s="45" t="s">
        <v>3807</v>
      </c>
      <c r="B1341" s="77"/>
      <c r="C1341" s="47" t="s">
        <v>3836</v>
      </c>
      <c r="D1341" s="48"/>
      <c r="E1341" s="48"/>
      <c r="F1341" s="48"/>
      <c r="G1341" s="48"/>
      <c r="H1341" s="48"/>
      <c r="I1341" s="48"/>
      <c r="J1341" s="48"/>
      <c r="K1341" s="49"/>
    </row>
    <row r="1342" spans="1:11" ht="15" thickBot="1" x14ac:dyDescent="0.35">
      <c r="A1342" s="56"/>
      <c r="B1342" s="56"/>
      <c r="C1342" s="56"/>
      <c r="D1342" s="56"/>
      <c r="E1342" s="56"/>
      <c r="F1342" s="56"/>
      <c r="G1342" s="56"/>
      <c r="H1342" s="56"/>
      <c r="I1342" s="56"/>
      <c r="J1342" s="56"/>
      <c r="K1342" s="56"/>
    </row>
    <row r="1343" spans="1:11" ht="16.2" thickBot="1" x14ac:dyDescent="0.35">
      <c r="A1343" s="56"/>
      <c r="B1343" s="56"/>
      <c r="C1343" s="53" t="s">
        <v>37</v>
      </c>
      <c r="D1343" s="54"/>
      <c r="E1343" s="54"/>
      <c r="F1343" s="55"/>
      <c r="G1343" s="56"/>
      <c r="H1343" s="57" t="s">
        <v>38</v>
      </c>
      <c r="I1343" s="58"/>
      <c r="J1343" s="58"/>
      <c r="K1343" s="59"/>
    </row>
    <row r="1344" spans="1:11" ht="15" thickBot="1" x14ac:dyDescent="0.35">
      <c r="A1344" s="60" t="s">
        <v>217</v>
      </c>
      <c r="B1344" s="61"/>
      <c r="C1344" s="62" t="s">
        <v>5247</v>
      </c>
      <c r="D1344" s="60" t="s">
        <v>5245</v>
      </c>
      <c r="E1344" s="60" t="s">
        <v>218</v>
      </c>
      <c r="F1344" s="60" t="s">
        <v>219</v>
      </c>
      <c r="G1344" s="61"/>
      <c r="H1344" s="62" t="s">
        <v>5246</v>
      </c>
      <c r="I1344" s="62" t="s">
        <v>5244</v>
      </c>
      <c r="J1344" s="60" t="s">
        <v>218</v>
      </c>
      <c r="K1344" s="60" t="s">
        <v>219</v>
      </c>
    </row>
    <row r="1345" spans="1:11" ht="15" thickBot="1" x14ac:dyDescent="0.35">
      <c r="A1345" s="56"/>
      <c r="B1345" s="56"/>
      <c r="C1345" s="56"/>
      <c r="D1345" s="56" t="s">
        <v>35</v>
      </c>
      <c r="E1345" s="56"/>
      <c r="F1345" s="56"/>
      <c r="G1345" s="56"/>
      <c r="H1345" s="56"/>
      <c r="I1345" s="56"/>
      <c r="J1345" s="56"/>
      <c r="K1345" s="56"/>
    </row>
    <row r="1346" spans="1:11" ht="16.2" thickBot="1" x14ac:dyDescent="0.35">
      <c r="A1346" s="64" t="s">
        <v>6128</v>
      </c>
      <c r="B1346" s="77"/>
      <c r="C1346" s="66">
        <f>SUMIF(Ministres!F$4906:F$5650,"19",Ministres!AX$4906:AX$5650)</f>
        <v>0</v>
      </c>
      <c r="D1346" s="66">
        <f>SUMIF(Ministres!F$4906:F$5650,"19",Ministres!AY$4906:AY$5650)</f>
        <v>0</v>
      </c>
      <c r="E1346" s="67">
        <f>D1346-C1346</f>
        <v>0</v>
      </c>
      <c r="F1346" s="68" t="e">
        <f>E1346/C1346</f>
        <v>#DIV/0!</v>
      </c>
      <c r="G1346" s="69"/>
      <c r="H1346" s="66">
        <f>SUMIF(Ministres!F$4906:F$5650,"19",Ministres!BB$4906:BB$5650)</f>
        <v>0</v>
      </c>
      <c r="I1346" s="66">
        <f>SUMIF(Ministres!F$4906:F$5650,"19",Ministres!BC$4906:BC$5650)</f>
        <v>0</v>
      </c>
      <c r="J1346" s="67">
        <f>I1346-H1346</f>
        <v>0</v>
      </c>
      <c r="K1346" s="68" t="e">
        <f>J1346/H1346</f>
        <v>#DIV/0!</v>
      </c>
    </row>
    <row r="1347" spans="1:11" x14ac:dyDescent="0.3">
      <c r="A1347" s="56"/>
      <c r="B1347" s="56"/>
      <c r="C1347" s="56"/>
      <c r="D1347" s="56"/>
      <c r="E1347" s="56"/>
      <c r="F1347" s="56"/>
      <c r="G1347" s="56"/>
      <c r="H1347" s="56"/>
      <c r="I1347" s="56"/>
      <c r="J1347" s="56"/>
      <c r="K1347" s="56"/>
    </row>
    <row r="1348" spans="1:11" ht="15" thickBot="1" x14ac:dyDescent="0.35">
      <c r="A1348" s="129"/>
      <c r="B1348" s="129"/>
      <c r="C1348" s="129"/>
      <c r="D1348" s="129"/>
      <c r="E1348" s="129"/>
      <c r="F1348" s="129"/>
      <c r="G1348" s="129"/>
      <c r="H1348" s="129"/>
      <c r="I1348" s="129"/>
      <c r="J1348" s="129"/>
      <c r="K1348" s="129"/>
    </row>
    <row r="1349" spans="1:11" ht="16.2" thickBot="1" x14ac:dyDescent="0.35">
      <c r="A1349" s="45" t="s">
        <v>3834</v>
      </c>
      <c r="B1349" s="77"/>
      <c r="C1349" s="47" t="s">
        <v>3837</v>
      </c>
      <c r="D1349" s="48"/>
      <c r="E1349" s="48"/>
      <c r="F1349" s="48"/>
      <c r="G1349" s="48"/>
      <c r="H1349" s="48"/>
      <c r="I1349" s="48"/>
      <c r="J1349" s="48"/>
      <c r="K1349" s="49"/>
    </row>
    <row r="1350" spans="1:11" ht="15" thickBot="1" x14ac:dyDescent="0.35">
      <c r="A1350" s="56"/>
      <c r="B1350" s="56"/>
      <c r="C1350" s="56"/>
      <c r="D1350" s="56"/>
      <c r="E1350" s="56"/>
      <c r="F1350" s="56"/>
      <c r="G1350" s="56"/>
      <c r="H1350" s="56"/>
      <c r="I1350" s="56"/>
      <c r="J1350" s="56"/>
      <c r="K1350" s="56"/>
    </row>
    <row r="1351" spans="1:11" ht="16.2" thickBot="1" x14ac:dyDescent="0.35">
      <c r="A1351" s="56"/>
      <c r="B1351" s="56"/>
      <c r="C1351" s="53" t="s">
        <v>37</v>
      </c>
      <c r="D1351" s="54"/>
      <c r="E1351" s="54"/>
      <c r="F1351" s="55"/>
      <c r="G1351" s="56"/>
      <c r="H1351" s="57" t="s">
        <v>38</v>
      </c>
      <c r="I1351" s="58"/>
      <c r="J1351" s="58"/>
      <c r="K1351" s="59"/>
    </row>
    <row r="1352" spans="1:11" ht="15" thickBot="1" x14ac:dyDescent="0.35">
      <c r="A1352" s="60" t="s">
        <v>217</v>
      </c>
      <c r="B1352" s="61"/>
      <c r="C1352" s="62" t="s">
        <v>5247</v>
      </c>
      <c r="D1352" s="60" t="s">
        <v>5245</v>
      </c>
      <c r="E1352" s="60" t="s">
        <v>218</v>
      </c>
      <c r="F1352" s="60" t="s">
        <v>219</v>
      </c>
      <c r="G1352" s="61"/>
      <c r="H1352" s="62" t="s">
        <v>5246</v>
      </c>
      <c r="I1352" s="62" t="s">
        <v>5244</v>
      </c>
      <c r="J1352" s="60" t="s">
        <v>218</v>
      </c>
      <c r="K1352" s="60" t="s">
        <v>219</v>
      </c>
    </row>
    <row r="1353" spans="1:11" ht="15" thickBot="1" x14ac:dyDescent="0.35">
      <c r="A1353" s="56"/>
      <c r="B1353" s="56"/>
      <c r="C1353" s="56"/>
      <c r="D1353" s="56" t="s">
        <v>35</v>
      </c>
      <c r="E1353" s="56"/>
      <c r="F1353" s="56"/>
      <c r="G1353" s="56"/>
      <c r="H1353" s="56"/>
      <c r="I1353" s="56"/>
      <c r="J1353" s="56"/>
      <c r="K1353" s="56"/>
    </row>
    <row r="1354" spans="1:11" ht="16.2" thickBot="1" x14ac:dyDescent="0.35">
      <c r="A1354" s="64" t="s">
        <v>6128</v>
      </c>
      <c r="B1354" s="77"/>
      <c r="C1354" s="66">
        <f>SUMIF(Ministres!F$4906:F$5650,"20",Ministres!AX$4906:AX$5650)</f>
        <v>0</v>
      </c>
      <c r="D1354" s="66">
        <f>SUMIF(Ministres!F$4906:F$5650,"20",Ministres!AY$4906:AY$5650)</f>
        <v>0</v>
      </c>
      <c r="E1354" s="67">
        <f>D1354-C1354</f>
        <v>0</v>
      </c>
      <c r="F1354" s="68" t="e">
        <f>E1354/C1354</f>
        <v>#DIV/0!</v>
      </c>
      <c r="G1354" s="69"/>
      <c r="H1354" s="66">
        <f>SUMIF(Ministres!F$4906:F$5650,"20",Ministres!BB$4906:BB$5650)</f>
        <v>0</v>
      </c>
      <c r="I1354" s="66">
        <f>SUMIF(Ministres!F$4906:F$5650,"20",Ministres!BC$4906:BC$5650)</f>
        <v>0</v>
      </c>
      <c r="J1354" s="67">
        <f>I1354-H1354</f>
        <v>0</v>
      </c>
      <c r="K1354" s="68" t="e">
        <f>J1354/H1354</f>
        <v>#DIV/0!</v>
      </c>
    </row>
    <row r="1355" spans="1:11" x14ac:dyDescent="0.3">
      <c r="A1355" s="56"/>
      <c r="B1355" s="56"/>
      <c r="C1355" s="56"/>
      <c r="D1355" s="56"/>
      <c r="E1355" s="56"/>
      <c r="F1355" s="56"/>
      <c r="G1355" s="56"/>
      <c r="H1355" s="56"/>
      <c r="I1355" s="56"/>
      <c r="J1355" s="56"/>
      <c r="K1355" s="56"/>
    </row>
    <row r="1356" spans="1:11" ht="15" thickBot="1" x14ac:dyDescent="0.35">
      <c r="A1356" s="70"/>
      <c r="B1356" s="70"/>
      <c r="C1356" s="70"/>
      <c r="D1356" s="70"/>
      <c r="E1356" s="70"/>
      <c r="F1356" s="70"/>
      <c r="G1356" s="70"/>
      <c r="H1356" s="70"/>
      <c r="I1356" s="70"/>
      <c r="J1356" s="70"/>
      <c r="K1356" s="70"/>
    </row>
    <row r="1357" spans="1:11" ht="16.2" thickBot="1" x14ac:dyDescent="0.35">
      <c r="A1357" s="85"/>
      <c r="B1357" s="77"/>
      <c r="C1357" s="47" t="s">
        <v>243</v>
      </c>
      <c r="D1357" s="48"/>
      <c r="E1357" s="48"/>
      <c r="F1357" s="48"/>
      <c r="G1357" s="48"/>
      <c r="H1357" s="48"/>
      <c r="I1357" s="48"/>
      <c r="J1357" s="48"/>
      <c r="K1357" s="49"/>
    </row>
    <row r="1358" spans="1:11" ht="15" thickBot="1" x14ac:dyDescent="0.35">
      <c r="A1358" s="56"/>
      <c r="B1358" s="56"/>
      <c r="C1358" s="56"/>
      <c r="D1358" s="56"/>
      <c r="E1358" s="56"/>
      <c r="F1358" s="56"/>
      <c r="G1358" s="56"/>
      <c r="H1358" s="56"/>
      <c r="I1358" s="56"/>
      <c r="J1358" s="56"/>
      <c r="K1358" s="56"/>
    </row>
    <row r="1359" spans="1:11" ht="16.2" thickBot="1" x14ac:dyDescent="0.35">
      <c r="A1359" s="56"/>
      <c r="B1359" s="56"/>
      <c r="C1359" s="53" t="s">
        <v>37</v>
      </c>
      <c r="D1359" s="54"/>
      <c r="E1359" s="54"/>
      <c r="F1359" s="55"/>
      <c r="G1359" s="56"/>
      <c r="H1359" s="57" t="s">
        <v>38</v>
      </c>
      <c r="I1359" s="58"/>
      <c r="J1359" s="58"/>
      <c r="K1359" s="59"/>
    </row>
    <row r="1360" spans="1:11" ht="15" thickBot="1" x14ac:dyDescent="0.35">
      <c r="A1360" s="60" t="s">
        <v>217</v>
      </c>
      <c r="B1360" s="61"/>
      <c r="C1360" s="62" t="s">
        <v>5247</v>
      </c>
      <c r="D1360" s="60" t="s">
        <v>5245</v>
      </c>
      <c r="E1360" s="60" t="s">
        <v>218</v>
      </c>
      <c r="F1360" s="60" t="s">
        <v>219</v>
      </c>
      <c r="G1360" s="61"/>
      <c r="H1360" s="62" t="s">
        <v>5246</v>
      </c>
      <c r="I1360" s="62" t="s">
        <v>5244</v>
      </c>
      <c r="J1360" s="60" t="s">
        <v>218</v>
      </c>
      <c r="K1360" s="60" t="s">
        <v>219</v>
      </c>
    </row>
    <row r="1361" spans="1:11" ht="15" thickBot="1" x14ac:dyDescent="0.35">
      <c r="A1361" s="56"/>
      <c r="B1361" s="56"/>
      <c r="C1361" s="56"/>
      <c r="D1361" s="56"/>
      <c r="E1361" s="56"/>
      <c r="F1361" s="56"/>
      <c r="G1361" s="56"/>
      <c r="H1361" s="56"/>
      <c r="I1361" s="56"/>
      <c r="J1361" s="56"/>
      <c r="K1361" s="56"/>
    </row>
    <row r="1362" spans="1:11" ht="16.2" thickBot="1" x14ac:dyDescent="0.35">
      <c r="A1362" s="64" t="str">
        <f>A1298</f>
        <v>DA</v>
      </c>
      <c r="B1362" s="77"/>
      <c r="C1362" s="66">
        <f>C1298+C1290+C1282+C1274+C1266+C1258+C1250+C1242+C1234+C1226+C1218+C1210+C1202+C1306+C1314+C1322+C1330+C1338+C1346+C1354</f>
        <v>223055</v>
      </c>
      <c r="D1362" s="66">
        <f>D1298+D1290+D1282+D1274+D1266+D1258+D1250+D1242+D1234+D1226+D1218+D1210+D1202+D1306+D1314+D1322+D1330+D1338+D1346+D1354</f>
        <v>0</v>
      </c>
      <c r="E1362" s="67">
        <f>D1362-C1362</f>
        <v>-223055</v>
      </c>
      <c r="F1362" s="68">
        <f>E1362/C1362</f>
        <v>-1</v>
      </c>
      <c r="G1362" s="77"/>
      <c r="H1362" s="66">
        <f>H1298+H1290+H1282+H1274+H1266+H1258+H1250+H1242+H1234+H1226+H1218+H1210+H1202+H1306+H1314+H1322+H1330+H1338+H1346+H1354</f>
        <v>231094</v>
      </c>
      <c r="I1362" s="66">
        <f>I1298+I1290+I1282+I1274+I1266+I1258+I1250+I1242+I1234+I1226+I1218+I1210+I1202+I1306+I1314+I1322+I1330+I1338+I1346+I1354</f>
        <v>0</v>
      </c>
      <c r="J1362" s="67">
        <f>I1362-H1362</f>
        <v>-231094</v>
      </c>
      <c r="K1362" s="68">
        <f>J1362/H1362</f>
        <v>-1</v>
      </c>
    </row>
    <row r="1363" spans="1:11" x14ac:dyDescent="0.3">
      <c r="C1363" s="86"/>
      <c r="D1363" s="86"/>
      <c r="E1363" s="86"/>
      <c r="F1363" s="86"/>
      <c r="G1363" s="86"/>
      <c r="H1363" s="86"/>
      <c r="I1363" s="86"/>
    </row>
    <row r="1364" spans="1:11" ht="15" thickBot="1" x14ac:dyDescent="0.35">
      <c r="A1364" s="87"/>
      <c r="B1364" s="87"/>
      <c r="C1364" s="88"/>
      <c r="D1364" s="88"/>
      <c r="E1364" s="88"/>
      <c r="F1364" s="88"/>
      <c r="G1364" s="88"/>
      <c r="H1364" s="88"/>
      <c r="I1364" s="88"/>
      <c r="J1364" s="87"/>
      <c r="K1364" s="87"/>
    </row>
    <row r="1365" spans="1:11" ht="15" thickTop="1" x14ac:dyDescent="0.3"/>
    <row r="1366" spans="1:11" ht="15" thickBot="1" x14ac:dyDescent="0.35">
      <c r="A1366" s="89"/>
      <c r="B1366" s="89"/>
      <c r="C1366" s="89"/>
      <c r="D1366" s="89"/>
      <c r="E1366" s="89"/>
      <c r="F1366" s="89"/>
      <c r="G1366" s="89"/>
      <c r="H1366" s="89"/>
      <c r="I1366" s="89"/>
      <c r="J1366" s="89"/>
      <c r="K1366" s="89"/>
    </row>
    <row r="1367" spans="1:11" ht="16.8" thickTop="1" thickBot="1" x14ac:dyDescent="0.35">
      <c r="A1367" s="91" t="s">
        <v>215</v>
      </c>
      <c r="B1367" s="46"/>
      <c r="C1367" s="92" t="s">
        <v>216</v>
      </c>
      <c r="D1367" s="65"/>
      <c r="E1367" s="65"/>
      <c r="F1367" s="65"/>
      <c r="G1367" s="65"/>
      <c r="H1367" s="65"/>
      <c r="I1367" s="65"/>
      <c r="J1367" s="65"/>
      <c r="K1367" s="93"/>
    </row>
    <row r="1368" spans="1:11" ht="15" thickBot="1" x14ac:dyDescent="0.35">
      <c r="A1368" s="46"/>
      <c r="B1368" s="46"/>
      <c r="C1368" s="51"/>
      <c r="D1368" s="51"/>
      <c r="E1368" s="51"/>
      <c r="F1368" s="51"/>
      <c r="G1368" s="51"/>
      <c r="H1368" s="51"/>
      <c r="I1368" s="51"/>
      <c r="J1368" s="51"/>
      <c r="K1368" s="52"/>
    </row>
    <row r="1369" spans="1:11" ht="16.2" thickBot="1" x14ac:dyDescent="0.35">
      <c r="A1369" s="46"/>
      <c r="B1369" s="46"/>
      <c r="C1369" s="53" t="s">
        <v>37</v>
      </c>
      <c r="D1369" s="54"/>
      <c r="E1369" s="54"/>
      <c r="F1369" s="55"/>
      <c r="G1369" s="56"/>
      <c r="H1369" s="57" t="s">
        <v>38</v>
      </c>
      <c r="I1369" s="58"/>
      <c r="J1369" s="58"/>
      <c r="K1369" s="59"/>
    </row>
    <row r="1370" spans="1:11" ht="15" thickBot="1" x14ac:dyDescent="0.35">
      <c r="A1370" s="60" t="s">
        <v>217</v>
      </c>
      <c r="B1370" s="61"/>
      <c r="C1370" s="62" t="s">
        <v>5247</v>
      </c>
      <c r="D1370" s="60" t="s">
        <v>5245</v>
      </c>
      <c r="E1370" s="60" t="s">
        <v>218</v>
      </c>
      <c r="F1370" s="60" t="s">
        <v>219</v>
      </c>
      <c r="G1370" s="61"/>
      <c r="H1370" s="62" t="s">
        <v>5246</v>
      </c>
      <c r="I1370" s="62" t="s">
        <v>5244</v>
      </c>
      <c r="J1370" s="60" t="s">
        <v>218</v>
      </c>
      <c r="K1370" s="60" t="s">
        <v>219</v>
      </c>
    </row>
    <row r="1371" spans="1:11" ht="15" thickBot="1" x14ac:dyDescent="0.35">
      <c r="A1371" s="63"/>
      <c r="B1371" s="51"/>
      <c r="C1371" s="51"/>
      <c r="D1371" s="51"/>
      <c r="E1371" s="51"/>
      <c r="F1371" s="51"/>
      <c r="G1371" s="51"/>
      <c r="H1371" s="51"/>
      <c r="I1371" s="51"/>
      <c r="J1371" s="51"/>
      <c r="K1371" s="52"/>
    </row>
    <row r="1372" spans="1:11" ht="16.2" thickBot="1" x14ac:dyDescent="0.35">
      <c r="A1372" s="64" t="s">
        <v>245</v>
      </c>
      <c r="B1372" s="65"/>
      <c r="C1372" s="66">
        <f>SUMIF(Ministres!F$14:F$5650,"1",Ministres!AX$14:AX$5650)</f>
        <v>3028185</v>
      </c>
      <c r="D1372" s="66">
        <f>SUMIF(Ministres!F$14:F$5650,"1",Ministres!AY$14:AY$5650)</f>
        <v>0</v>
      </c>
      <c r="E1372" s="67">
        <f>D1372-C1372</f>
        <v>-3028185</v>
      </c>
      <c r="F1372" s="68">
        <f>E1372/C1372</f>
        <v>-1</v>
      </c>
      <c r="G1372" s="69"/>
      <c r="H1372" s="66">
        <f>SUMIF(Ministres!F$14:F$5650,"1",Ministres!BB$14:BB$5650)</f>
        <v>3027922</v>
      </c>
      <c r="I1372" s="66">
        <f>SUMIF(Ministres!F$14:F$5650,"1",Ministres!BC$14:BC$5650)</f>
        <v>0</v>
      </c>
      <c r="J1372" s="67">
        <f>I1372-H1372</f>
        <v>-3027922</v>
      </c>
      <c r="K1372" s="68">
        <f>J1372/H1372</f>
        <v>-1</v>
      </c>
    </row>
    <row r="1373" spans="1:11" x14ac:dyDescent="0.3">
      <c r="A1373" s="56"/>
      <c r="B1373" s="56"/>
      <c r="C1373" s="56"/>
      <c r="D1373" s="56"/>
      <c r="E1373" s="56"/>
      <c r="F1373" s="56"/>
      <c r="G1373" s="72"/>
      <c r="H1373" s="56"/>
      <c r="I1373" s="56"/>
      <c r="J1373" s="56"/>
      <c r="K1373" s="56"/>
    </row>
    <row r="1374" spans="1:11" ht="15" thickBot="1" x14ac:dyDescent="0.35">
      <c r="A1374" s="70"/>
      <c r="B1374" s="70"/>
      <c r="C1374" s="70"/>
      <c r="D1374" s="70"/>
      <c r="E1374" s="70"/>
      <c r="F1374" s="70"/>
      <c r="G1374" s="51"/>
      <c r="H1374" s="70"/>
      <c r="I1374" s="70"/>
      <c r="J1374" s="70"/>
      <c r="K1374" s="70"/>
    </row>
    <row r="1375" spans="1:11" ht="16.2" thickBot="1" x14ac:dyDescent="0.35">
      <c r="A1375" s="45" t="s">
        <v>220</v>
      </c>
      <c r="B1375" s="71"/>
      <c r="C1375" s="47" t="s">
        <v>246</v>
      </c>
      <c r="D1375" s="48"/>
      <c r="E1375" s="48"/>
      <c r="F1375" s="48"/>
      <c r="G1375" s="48"/>
      <c r="H1375" s="48"/>
      <c r="I1375" s="48"/>
      <c r="J1375" s="48"/>
      <c r="K1375" s="49"/>
    </row>
    <row r="1376" spans="1:11" ht="15" thickBot="1" x14ac:dyDescent="0.35">
      <c r="A1376" s="63"/>
      <c r="B1376" s="51"/>
      <c r="C1376" s="51"/>
      <c r="D1376" s="51"/>
      <c r="E1376" s="51"/>
      <c r="F1376" s="51"/>
      <c r="G1376" s="51"/>
      <c r="H1376" s="51"/>
      <c r="I1376" s="51"/>
      <c r="J1376" s="51"/>
      <c r="K1376" s="52"/>
    </row>
    <row r="1377" spans="1:11" ht="16.2" thickBot="1" x14ac:dyDescent="0.35">
      <c r="A1377" s="63"/>
      <c r="B1377" s="51"/>
      <c r="C1377" s="53" t="s">
        <v>37</v>
      </c>
      <c r="D1377" s="54"/>
      <c r="E1377" s="54"/>
      <c r="F1377" s="55"/>
      <c r="G1377" s="56"/>
      <c r="H1377" s="57" t="s">
        <v>38</v>
      </c>
      <c r="I1377" s="58"/>
      <c r="J1377" s="58"/>
      <c r="K1377" s="59"/>
    </row>
    <row r="1378" spans="1:11" ht="15" thickBot="1" x14ac:dyDescent="0.35">
      <c r="A1378" s="60" t="s">
        <v>217</v>
      </c>
      <c r="B1378" s="61"/>
      <c r="C1378" s="62" t="s">
        <v>5247</v>
      </c>
      <c r="D1378" s="60" t="s">
        <v>5245</v>
      </c>
      <c r="E1378" s="60" t="s">
        <v>218</v>
      </c>
      <c r="F1378" s="60" t="s">
        <v>219</v>
      </c>
      <c r="G1378" s="61"/>
      <c r="H1378" s="62" t="s">
        <v>5246</v>
      </c>
      <c r="I1378" s="62" t="s">
        <v>5244</v>
      </c>
      <c r="J1378" s="60" t="s">
        <v>218</v>
      </c>
      <c r="K1378" s="60" t="s">
        <v>219</v>
      </c>
    </row>
    <row r="1379" spans="1:11" ht="15" thickBot="1" x14ac:dyDescent="0.35">
      <c r="A1379" s="63"/>
      <c r="B1379" s="51"/>
      <c r="C1379" s="51"/>
      <c r="D1379" s="51"/>
      <c r="E1379" s="51"/>
      <c r="F1379" s="51"/>
      <c r="G1379" s="51"/>
      <c r="H1379" s="51"/>
      <c r="I1379" s="51"/>
      <c r="J1379" s="51"/>
      <c r="K1379" s="52"/>
    </row>
    <row r="1380" spans="1:11" ht="16.2" thickBot="1" x14ac:dyDescent="0.35">
      <c r="A1380" s="64" t="s">
        <v>245</v>
      </c>
      <c r="B1380" s="65"/>
      <c r="C1380" s="66">
        <f>SUMIF(Ministres!F$14:F$5650,"2",Ministres!AX$14:AX$5650)</f>
        <v>28026</v>
      </c>
      <c r="D1380" s="66">
        <f>SUMIF(Ministres!F$14:F$5650,"2",Ministres!AY$14:AY$5650)</f>
        <v>0</v>
      </c>
      <c r="E1380" s="67">
        <f>D1380-C1380</f>
        <v>-28026</v>
      </c>
      <c r="F1380" s="68">
        <f>E1380/C1380</f>
        <v>-1</v>
      </c>
      <c r="G1380" s="69"/>
      <c r="H1380" s="66">
        <f>SUMIF(Ministres!F$14:F$5650,"2",Ministres!BB$14:BB$5650)</f>
        <v>28026</v>
      </c>
      <c r="I1380" s="66">
        <f>SUMIF(Ministres!F$14:F$5650,"2",Ministres!BC$14:BC$5650)</f>
        <v>0</v>
      </c>
      <c r="J1380" s="67">
        <f>I1380-H1380</f>
        <v>-28026</v>
      </c>
      <c r="K1380" s="68">
        <f>J1380/H1380</f>
        <v>-1</v>
      </c>
    </row>
    <row r="1381" spans="1:11" x14ac:dyDescent="0.3">
      <c r="A1381" s="56"/>
      <c r="B1381" s="56"/>
      <c r="C1381" s="56"/>
      <c r="D1381" s="56"/>
      <c r="E1381" s="56"/>
      <c r="F1381" s="56"/>
      <c r="G1381" s="72"/>
      <c r="H1381" s="56"/>
      <c r="I1381" s="56"/>
      <c r="J1381" s="56"/>
      <c r="K1381" s="56"/>
    </row>
    <row r="1382" spans="1:11" ht="15" thickBot="1" x14ac:dyDescent="0.35">
      <c r="A1382" s="70"/>
      <c r="B1382" s="70"/>
      <c r="C1382" s="70"/>
      <c r="D1382" s="70"/>
      <c r="E1382" s="70"/>
      <c r="F1382" s="70"/>
      <c r="G1382" s="51"/>
      <c r="H1382" s="70"/>
      <c r="I1382" s="70"/>
      <c r="J1382" s="70"/>
      <c r="K1382" s="70"/>
    </row>
    <row r="1383" spans="1:11" ht="16.2" thickBot="1" x14ac:dyDescent="0.35">
      <c r="A1383" s="45" t="s">
        <v>222</v>
      </c>
      <c r="B1383" s="71"/>
      <c r="C1383" s="47" t="s">
        <v>223</v>
      </c>
      <c r="D1383" s="48"/>
      <c r="E1383" s="48"/>
      <c r="F1383" s="48"/>
      <c r="G1383" s="48"/>
      <c r="H1383" s="48"/>
      <c r="I1383" s="48"/>
      <c r="J1383" s="48"/>
      <c r="K1383" s="49"/>
    </row>
    <row r="1384" spans="1:11" ht="15" thickBot="1" x14ac:dyDescent="0.35">
      <c r="A1384" s="63"/>
      <c r="B1384" s="51"/>
      <c r="C1384" s="51"/>
      <c r="D1384" s="51"/>
      <c r="E1384" s="51"/>
      <c r="F1384" s="51"/>
      <c r="G1384" s="51"/>
      <c r="H1384" s="51"/>
      <c r="I1384" s="51"/>
      <c r="J1384" s="51"/>
      <c r="K1384" s="52"/>
    </row>
    <row r="1385" spans="1:11" ht="16.2" thickBot="1" x14ac:dyDescent="0.35">
      <c r="A1385" s="63"/>
      <c r="B1385" s="51"/>
      <c r="C1385" s="53" t="s">
        <v>37</v>
      </c>
      <c r="D1385" s="54"/>
      <c r="E1385" s="54"/>
      <c r="F1385" s="55"/>
      <c r="G1385" s="56"/>
      <c r="H1385" s="57" t="s">
        <v>38</v>
      </c>
      <c r="I1385" s="58"/>
      <c r="J1385" s="58"/>
      <c r="K1385" s="59"/>
    </row>
    <row r="1386" spans="1:11" ht="15" thickBot="1" x14ac:dyDescent="0.35">
      <c r="A1386" s="60" t="s">
        <v>217</v>
      </c>
      <c r="B1386" s="61"/>
      <c r="C1386" s="62" t="s">
        <v>5247</v>
      </c>
      <c r="D1386" s="60" t="s">
        <v>5245</v>
      </c>
      <c r="E1386" s="60" t="s">
        <v>218</v>
      </c>
      <c r="F1386" s="60" t="s">
        <v>219</v>
      </c>
      <c r="G1386" s="61"/>
      <c r="H1386" s="62" t="s">
        <v>5246</v>
      </c>
      <c r="I1386" s="62" t="s">
        <v>5244</v>
      </c>
      <c r="J1386" s="60" t="s">
        <v>218</v>
      </c>
      <c r="K1386" s="60" t="s">
        <v>219</v>
      </c>
    </row>
    <row r="1387" spans="1:11" ht="15" thickBot="1" x14ac:dyDescent="0.35">
      <c r="A1387" s="73"/>
      <c r="B1387" s="74"/>
      <c r="C1387" s="74"/>
      <c r="D1387" s="74"/>
      <c r="E1387" s="74"/>
      <c r="F1387" s="74"/>
      <c r="G1387" s="51"/>
      <c r="H1387" s="74"/>
      <c r="I1387" s="74"/>
      <c r="J1387" s="74"/>
      <c r="K1387" s="75"/>
    </row>
    <row r="1388" spans="1:11" ht="16.2" thickBot="1" x14ac:dyDescent="0.35">
      <c r="A1388" s="76" t="s">
        <v>245</v>
      </c>
      <c r="B1388" s="77"/>
      <c r="C1388" s="66">
        <f>SUMIF(Ministres!F$14:F$5650,"3",Ministres!AX$14:AX$5650)</f>
        <v>227133</v>
      </c>
      <c r="D1388" s="66">
        <f>SUMIF(Ministres!F$14:F$5650,"3",Ministres!AY$14:AY$5650)</f>
        <v>0</v>
      </c>
      <c r="E1388" s="67">
        <f>D1388-C1388</f>
        <v>-227133</v>
      </c>
      <c r="F1388" s="68">
        <f>E1388/C1388</f>
        <v>-1</v>
      </c>
      <c r="G1388" s="69"/>
      <c r="H1388" s="66">
        <f>SUMIF(Ministres!F$14:F$5650,"3",Ministres!BB$14:BB$5650)</f>
        <v>227133</v>
      </c>
      <c r="I1388" s="66">
        <f>SUMIF(Ministres!F$14:F$5650,"3",Ministres!BC$14:BC$5650)</f>
        <v>0</v>
      </c>
      <c r="J1388" s="67">
        <f>I1388-H1388</f>
        <v>-227133</v>
      </c>
      <c r="K1388" s="68">
        <f>J1388/H1388</f>
        <v>-1</v>
      </c>
    </row>
    <row r="1389" spans="1:11" x14ac:dyDescent="0.3">
      <c r="A1389" s="56"/>
      <c r="B1389" s="56"/>
      <c r="C1389" s="56"/>
      <c r="D1389" s="56"/>
      <c r="E1389" s="56"/>
      <c r="F1389" s="56"/>
      <c r="G1389" s="72"/>
      <c r="H1389" s="56"/>
      <c r="I1389" s="56"/>
      <c r="J1389" s="56"/>
      <c r="K1389" s="56"/>
    </row>
    <row r="1390" spans="1:11" ht="15" thickBot="1" x14ac:dyDescent="0.35">
      <c r="A1390" s="70"/>
      <c r="B1390" s="70"/>
      <c r="C1390" s="70"/>
      <c r="D1390" s="70"/>
      <c r="E1390" s="70"/>
      <c r="F1390" s="70"/>
      <c r="G1390" s="51"/>
      <c r="H1390" s="70"/>
      <c r="I1390" s="70"/>
      <c r="J1390" s="70"/>
      <c r="K1390" s="70"/>
    </row>
    <row r="1391" spans="1:11" ht="16.2" thickBot="1" x14ac:dyDescent="0.35">
      <c r="A1391" s="45" t="s">
        <v>224</v>
      </c>
      <c r="B1391" s="77"/>
      <c r="C1391" s="47" t="s">
        <v>225</v>
      </c>
      <c r="D1391" s="48"/>
      <c r="E1391" s="48"/>
      <c r="F1391" s="48"/>
      <c r="G1391" s="48"/>
      <c r="H1391" s="48"/>
      <c r="I1391" s="48"/>
      <c r="J1391" s="48"/>
      <c r="K1391" s="49"/>
    </row>
    <row r="1392" spans="1:11" ht="15" thickBot="1" x14ac:dyDescent="0.35">
      <c r="A1392" s="56"/>
      <c r="B1392" s="56"/>
      <c r="C1392" s="56"/>
      <c r="D1392" s="56"/>
      <c r="E1392" s="56"/>
      <c r="F1392" s="56"/>
      <c r="G1392" s="56"/>
      <c r="H1392" s="56"/>
      <c r="I1392" s="56"/>
      <c r="J1392" s="56"/>
      <c r="K1392" s="56"/>
    </row>
    <row r="1393" spans="1:11" ht="16.2" thickBot="1" x14ac:dyDescent="0.35">
      <c r="A1393" s="56"/>
      <c r="B1393" s="56"/>
      <c r="C1393" s="53" t="s">
        <v>37</v>
      </c>
      <c r="D1393" s="54"/>
      <c r="E1393" s="54"/>
      <c r="F1393" s="55"/>
      <c r="G1393" s="56"/>
      <c r="H1393" s="57" t="s">
        <v>38</v>
      </c>
      <c r="I1393" s="58"/>
      <c r="J1393" s="58"/>
      <c r="K1393" s="59"/>
    </row>
    <row r="1394" spans="1:11" ht="15" thickBot="1" x14ac:dyDescent="0.35">
      <c r="A1394" s="60" t="s">
        <v>217</v>
      </c>
      <c r="B1394" s="61"/>
      <c r="C1394" s="62" t="s">
        <v>5247</v>
      </c>
      <c r="D1394" s="60" t="s">
        <v>5245</v>
      </c>
      <c r="E1394" s="60" t="s">
        <v>218</v>
      </c>
      <c r="F1394" s="60" t="s">
        <v>219</v>
      </c>
      <c r="G1394" s="61"/>
      <c r="H1394" s="62" t="s">
        <v>5246</v>
      </c>
      <c r="I1394" s="62" t="s">
        <v>5244</v>
      </c>
      <c r="J1394" s="60" t="s">
        <v>218</v>
      </c>
      <c r="K1394" s="60" t="s">
        <v>219</v>
      </c>
    </row>
    <row r="1395" spans="1:11" ht="15" thickBot="1" x14ac:dyDescent="0.35">
      <c r="A1395" s="56"/>
      <c r="B1395" s="56"/>
      <c r="C1395" s="56"/>
      <c r="D1395" s="56"/>
      <c r="E1395" s="56"/>
      <c r="F1395" s="56"/>
      <c r="G1395" s="56"/>
      <c r="H1395" s="56"/>
      <c r="I1395" s="56"/>
      <c r="J1395" s="56"/>
      <c r="K1395" s="56"/>
    </row>
    <row r="1396" spans="1:11" ht="16.2" thickBot="1" x14ac:dyDescent="0.35">
      <c r="A1396" s="64" t="str">
        <f>A1372</f>
        <v>TOTAL</v>
      </c>
      <c r="B1396" s="77"/>
      <c r="C1396" s="66">
        <f>SUMIF(Ministres!F$14:F$5650,"4",Ministres!AX$14:AX$5650)</f>
        <v>3596905</v>
      </c>
      <c r="D1396" s="66">
        <f>SUMIF(Ministres!F$14:F$5650,"4",Ministres!AY$14:AY$5650)</f>
        <v>0</v>
      </c>
      <c r="E1396" s="67">
        <f>D1396-C1396</f>
        <v>-3596905</v>
      </c>
      <c r="F1396" s="68">
        <f>E1396/C1396</f>
        <v>-1</v>
      </c>
      <c r="G1396" s="69"/>
      <c r="H1396" s="66">
        <f>SUMIF(Ministres!F$14:F$5650,"4",Ministres!BB$14:BB$5650)</f>
        <v>3608719</v>
      </c>
      <c r="I1396" s="66">
        <f>SUMIF(Ministres!F$14:F$5650,"4",Ministres!BC$14:BC$5650)</f>
        <v>0</v>
      </c>
      <c r="J1396" s="67">
        <f>I1396-H1396</f>
        <v>-3608719</v>
      </c>
      <c r="K1396" s="68">
        <f>J1396/H1396</f>
        <v>-1</v>
      </c>
    </row>
    <row r="1397" spans="1:11" x14ac:dyDescent="0.3">
      <c r="A1397" s="56"/>
      <c r="B1397" s="56"/>
      <c r="C1397" s="56"/>
      <c r="D1397" s="56"/>
      <c r="E1397" s="56"/>
      <c r="F1397" s="56"/>
      <c r="G1397" s="72"/>
      <c r="H1397" s="56"/>
      <c r="I1397" s="56"/>
      <c r="J1397" s="56"/>
      <c r="K1397" s="56"/>
    </row>
    <row r="1398" spans="1:11" ht="15" thickBot="1" x14ac:dyDescent="0.35">
      <c r="A1398" s="70"/>
      <c r="B1398" s="70"/>
      <c r="C1398" s="70"/>
      <c r="D1398" s="70"/>
      <c r="E1398" s="70"/>
      <c r="F1398" s="70"/>
      <c r="G1398" s="51"/>
      <c r="H1398" s="70"/>
      <c r="I1398" s="70"/>
      <c r="J1398" s="70"/>
      <c r="K1398" s="70"/>
    </row>
    <row r="1399" spans="1:11" ht="16.2" thickBot="1" x14ac:dyDescent="0.35">
      <c r="A1399" s="45" t="s">
        <v>226</v>
      </c>
      <c r="B1399" s="77"/>
      <c r="C1399" s="47" t="s">
        <v>405</v>
      </c>
      <c r="D1399" s="48"/>
      <c r="E1399" s="48"/>
      <c r="F1399" s="48"/>
      <c r="G1399" s="48"/>
      <c r="H1399" s="48"/>
      <c r="I1399" s="48"/>
      <c r="J1399" s="48"/>
      <c r="K1399" s="49"/>
    </row>
    <row r="1400" spans="1:11" ht="15" thickBot="1" x14ac:dyDescent="0.35">
      <c r="A1400" s="56"/>
      <c r="B1400" s="56"/>
      <c r="C1400" s="56"/>
      <c r="D1400" s="56"/>
      <c r="E1400" s="56"/>
      <c r="F1400" s="56"/>
      <c r="G1400" s="56"/>
      <c r="H1400" s="56"/>
      <c r="I1400" s="56"/>
      <c r="J1400" s="56"/>
      <c r="K1400" s="56"/>
    </row>
    <row r="1401" spans="1:11" ht="16.2" thickBot="1" x14ac:dyDescent="0.35">
      <c r="A1401" s="56"/>
      <c r="B1401" s="56"/>
      <c r="C1401" s="53" t="s">
        <v>37</v>
      </c>
      <c r="D1401" s="54"/>
      <c r="E1401" s="54"/>
      <c r="F1401" s="55"/>
      <c r="G1401" s="56"/>
      <c r="H1401" s="57" t="s">
        <v>38</v>
      </c>
      <c r="I1401" s="58"/>
      <c r="J1401" s="58"/>
      <c r="K1401" s="59"/>
    </row>
    <row r="1402" spans="1:11" ht="15" thickBot="1" x14ac:dyDescent="0.35">
      <c r="A1402" s="60" t="s">
        <v>217</v>
      </c>
      <c r="B1402" s="61"/>
      <c r="C1402" s="62" t="s">
        <v>5247</v>
      </c>
      <c r="D1402" s="60" t="s">
        <v>5245</v>
      </c>
      <c r="E1402" s="60" t="s">
        <v>218</v>
      </c>
      <c r="F1402" s="60" t="s">
        <v>219</v>
      </c>
      <c r="G1402" s="61"/>
      <c r="H1402" s="62" t="s">
        <v>5246</v>
      </c>
      <c r="I1402" s="62" t="s">
        <v>5244</v>
      </c>
      <c r="J1402" s="60" t="s">
        <v>218</v>
      </c>
      <c r="K1402" s="60" t="s">
        <v>219</v>
      </c>
    </row>
    <row r="1403" spans="1:11" ht="15" thickBot="1" x14ac:dyDescent="0.35">
      <c r="A1403" s="56"/>
      <c r="B1403" s="56"/>
      <c r="C1403" s="56"/>
      <c r="D1403" s="56"/>
      <c r="E1403" s="56"/>
      <c r="F1403" s="56"/>
      <c r="G1403" s="56"/>
      <c r="H1403" s="56"/>
      <c r="I1403" s="56"/>
      <c r="J1403" s="56"/>
      <c r="K1403" s="56"/>
    </row>
    <row r="1404" spans="1:11" ht="16.2" thickBot="1" x14ac:dyDescent="0.35">
      <c r="A1404" s="64" t="str">
        <f>A1388</f>
        <v>TOTAL</v>
      </c>
      <c r="B1404" s="77"/>
      <c r="C1404" s="66">
        <f>SUMIF(Ministres!F$14:F$5650,"5",Ministres!AX$14:AX$5650)</f>
        <v>1723355</v>
      </c>
      <c r="D1404" s="66">
        <f>SUMIF(Ministres!F$14:F$5650,"5",Ministres!AY$14:AY$5650)</f>
        <v>0</v>
      </c>
      <c r="E1404" s="67">
        <f>D1404-C1404</f>
        <v>-1723355</v>
      </c>
      <c r="F1404" s="68">
        <f>E1404/C1404</f>
        <v>-1</v>
      </c>
      <c r="G1404" s="69"/>
      <c r="H1404" s="66">
        <f>SUMIF(Ministres!F$14:F$5650,"5",Ministres!BB$14:BB$5650)</f>
        <v>1725125</v>
      </c>
      <c r="I1404" s="66">
        <f>SUMIF(Ministres!F$14:F$5650,"5",Ministres!BC$14:BC$5650)</f>
        <v>0</v>
      </c>
      <c r="J1404" s="67">
        <f>I1404-H1404</f>
        <v>-1725125</v>
      </c>
      <c r="K1404" s="68">
        <f>J1404/H1404</f>
        <v>-1</v>
      </c>
    </row>
    <row r="1405" spans="1:11" x14ac:dyDescent="0.3">
      <c r="A1405" s="70"/>
      <c r="B1405" s="70"/>
      <c r="C1405" s="70"/>
      <c r="D1405" s="70"/>
      <c r="E1405" s="70"/>
      <c r="F1405" s="70"/>
      <c r="G1405" s="51"/>
      <c r="H1405" s="79"/>
      <c r="I1405" s="70"/>
      <c r="J1405" s="70"/>
      <c r="K1405" s="70"/>
    </row>
    <row r="1406" spans="1:11" ht="15" thickBot="1" x14ac:dyDescent="0.35">
      <c r="A1406" s="56"/>
      <c r="B1406" s="56"/>
      <c r="C1406" s="56"/>
      <c r="D1406" s="56"/>
      <c r="E1406" s="56"/>
      <c r="F1406" s="56"/>
      <c r="G1406" s="56"/>
      <c r="H1406" s="56"/>
      <c r="I1406" s="56"/>
      <c r="J1406" s="56"/>
      <c r="K1406" s="56"/>
    </row>
    <row r="1407" spans="1:11" ht="16.2" thickBot="1" x14ac:dyDescent="0.35">
      <c r="A1407" s="45" t="s">
        <v>227</v>
      </c>
      <c r="B1407" s="77"/>
      <c r="C1407" s="47" t="s">
        <v>228</v>
      </c>
      <c r="D1407" s="48"/>
      <c r="E1407" s="48"/>
      <c r="F1407" s="48"/>
      <c r="G1407" s="48"/>
      <c r="H1407" s="48"/>
      <c r="I1407" s="48"/>
      <c r="J1407" s="48"/>
      <c r="K1407" s="49"/>
    </row>
    <row r="1408" spans="1:11" ht="15" thickBot="1" x14ac:dyDescent="0.35">
      <c r="A1408" s="56"/>
      <c r="B1408" s="56"/>
      <c r="C1408" s="56"/>
      <c r="D1408" s="56"/>
      <c r="E1408" s="56"/>
      <c r="F1408" s="56"/>
      <c r="G1408" s="56"/>
      <c r="H1408" s="56"/>
      <c r="I1408" s="56"/>
      <c r="J1408" s="56"/>
      <c r="K1408" s="56"/>
    </row>
    <row r="1409" spans="1:11" ht="16.2" thickBot="1" x14ac:dyDescent="0.35">
      <c r="A1409" s="56"/>
      <c r="B1409" s="56"/>
      <c r="C1409" s="53" t="s">
        <v>37</v>
      </c>
      <c r="D1409" s="54"/>
      <c r="E1409" s="54"/>
      <c r="F1409" s="55"/>
      <c r="G1409" s="56"/>
      <c r="H1409" s="57" t="s">
        <v>38</v>
      </c>
      <c r="I1409" s="58"/>
      <c r="J1409" s="58"/>
      <c r="K1409" s="59"/>
    </row>
    <row r="1410" spans="1:11" ht="15" thickBot="1" x14ac:dyDescent="0.35">
      <c r="A1410" s="60" t="s">
        <v>217</v>
      </c>
      <c r="B1410" s="61"/>
      <c r="C1410" s="62" t="s">
        <v>5247</v>
      </c>
      <c r="D1410" s="60" t="s">
        <v>5245</v>
      </c>
      <c r="E1410" s="60" t="s">
        <v>218</v>
      </c>
      <c r="F1410" s="60" t="s">
        <v>219</v>
      </c>
      <c r="G1410" s="61"/>
      <c r="H1410" s="62" t="s">
        <v>5246</v>
      </c>
      <c r="I1410" s="62" t="s">
        <v>5244</v>
      </c>
      <c r="J1410" s="60" t="s">
        <v>218</v>
      </c>
      <c r="K1410" s="60" t="s">
        <v>219</v>
      </c>
    </row>
    <row r="1411" spans="1:11" ht="15" thickBot="1" x14ac:dyDescent="0.35">
      <c r="A1411" s="56"/>
      <c r="B1411" s="56"/>
      <c r="C1411" s="56"/>
      <c r="D1411" s="56"/>
      <c r="E1411" s="56"/>
      <c r="F1411" s="56"/>
      <c r="G1411" s="56"/>
      <c r="H1411" s="56"/>
      <c r="I1411" s="56"/>
      <c r="J1411" s="56"/>
      <c r="K1411" s="56"/>
    </row>
    <row r="1412" spans="1:11" ht="16.2" thickBot="1" x14ac:dyDescent="0.35">
      <c r="A1412" s="64" t="str">
        <f>A1396</f>
        <v>TOTAL</v>
      </c>
      <c r="B1412" s="77"/>
      <c r="C1412" s="66">
        <f>SUMIF(Ministres!F$14:F$5650,"6",Ministres!AX$14:AX$5650)</f>
        <v>225740</v>
      </c>
      <c r="D1412" s="66">
        <f>SUMIF(Ministres!F$14:F$5650,"6",Ministres!AY$14:AY$5650)</f>
        <v>0</v>
      </c>
      <c r="E1412" s="67">
        <f>D1412-C1412</f>
        <v>-225740</v>
      </c>
      <c r="F1412" s="68">
        <f>E1412/C1412</f>
        <v>-1</v>
      </c>
      <c r="G1412" s="69"/>
      <c r="H1412" s="66">
        <f>SUMIF(Ministres!F$14:F$5650,"6",Ministres!BB$14:BB$5650)</f>
        <v>58936</v>
      </c>
      <c r="I1412" s="66">
        <f>SUMIF(Ministres!F$14:F$5650,"6",Ministres!BC$14:BC$5650)</f>
        <v>0</v>
      </c>
      <c r="J1412" s="67">
        <f>I1412-H1412</f>
        <v>-58936</v>
      </c>
      <c r="K1412" s="68">
        <f>J1412/H1412</f>
        <v>-1</v>
      </c>
    </row>
    <row r="1413" spans="1:11" x14ac:dyDescent="0.3">
      <c r="A1413" s="56"/>
      <c r="B1413" s="56"/>
      <c r="C1413" s="56"/>
      <c r="D1413" s="56"/>
      <c r="E1413" s="56"/>
      <c r="F1413" s="56"/>
      <c r="G1413" s="51"/>
      <c r="H1413" s="56"/>
      <c r="I1413" s="56"/>
      <c r="J1413" s="56"/>
      <c r="K1413" s="56"/>
    </row>
    <row r="1414" spans="1:11" ht="15" thickBot="1" x14ac:dyDescent="0.35">
      <c r="A1414" s="56"/>
      <c r="B1414" s="56"/>
      <c r="C1414" s="56"/>
      <c r="D1414" s="56"/>
      <c r="E1414" s="56"/>
      <c r="F1414" s="56"/>
      <c r="G1414" s="56"/>
      <c r="H1414" s="56"/>
      <c r="I1414" s="56"/>
      <c r="J1414" s="56"/>
      <c r="K1414" s="56"/>
    </row>
    <row r="1415" spans="1:11" ht="16.2" thickBot="1" x14ac:dyDescent="0.35">
      <c r="A1415" s="45" t="s">
        <v>229</v>
      </c>
      <c r="B1415" s="77"/>
      <c r="C1415" s="47" t="s">
        <v>406</v>
      </c>
      <c r="D1415" s="48"/>
      <c r="E1415" s="48"/>
      <c r="F1415" s="48"/>
      <c r="G1415" s="48"/>
      <c r="H1415" s="48"/>
      <c r="I1415" s="48"/>
      <c r="J1415" s="48"/>
      <c r="K1415" s="49"/>
    </row>
    <row r="1416" spans="1:11" ht="15" thickBot="1" x14ac:dyDescent="0.35">
      <c r="A1416" s="56"/>
      <c r="B1416" s="56"/>
      <c r="C1416" s="56"/>
      <c r="D1416" s="56"/>
      <c r="E1416" s="56"/>
      <c r="F1416" s="56"/>
      <c r="G1416" s="56"/>
      <c r="H1416" s="56"/>
      <c r="I1416" s="56"/>
      <c r="J1416" s="56"/>
      <c r="K1416" s="56"/>
    </row>
    <row r="1417" spans="1:11" ht="16.2" thickBot="1" x14ac:dyDescent="0.35">
      <c r="A1417" s="56"/>
      <c r="B1417" s="56"/>
      <c r="C1417" s="53" t="s">
        <v>37</v>
      </c>
      <c r="D1417" s="54"/>
      <c r="E1417" s="54"/>
      <c r="F1417" s="55"/>
      <c r="G1417" s="56"/>
      <c r="H1417" s="57" t="s">
        <v>38</v>
      </c>
      <c r="I1417" s="58"/>
      <c r="J1417" s="58"/>
      <c r="K1417" s="59"/>
    </row>
    <row r="1418" spans="1:11" ht="15" thickBot="1" x14ac:dyDescent="0.35">
      <c r="A1418" s="60" t="s">
        <v>217</v>
      </c>
      <c r="B1418" s="61"/>
      <c r="C1418" s="62" t="s">
        <v>5247</v>
      </c>
      <c r="D1418" s="60" t="s">
        <v>5245</v>
      </c>
      <c r="E1418" s="60" t="s">
        <v>218</v>
      </c>
      <c r="F1418" s="60" t="s">
        <v>219</v>
      </c>
      <c r="G1418" s="61"/>
      <c r="H1418" s="62" t="s">
        <v>5246</v>
      </c>
      <c r="I1418" s="62" t="s">
        <v>5244</v>
      </c>
      <c r="J1418" s="60" t="s">
        <v>218</v>
      </c>
      <c r="K1418" s="60" t="s">
        <v>219</v>
      </c>
    </row>
    <row r="1419" spans="1:11" ht="15" thickBot="1" x14ac:dyDescent="0.35">
      <c r="A1419" s="56"/>
      <c r="B1419" s="56"/>
      <c r="C1419" s="56"/>
      <c r="D1419" s="56"/>
      <c r="E1419" s="56"/>
      <c r="F1419" s="56"/>
      <c r="G1419" s="56"/>
      <c r="H1419" s="56"/>
      <c r="I1419" s="56"/>
      <c r="J1419" s="56"/>
      <c r="K1419" s="56"/>
    </row>
    <row r="1420" spans="1:11" ht="16.2" thickBot="1" x14ac:dyDescent="0.35">
      <c r="A1420" s="64" t="str">
        <f>A1412</f>
        <v>TOTAL</v>
      </c>
      <c r="B1420" s="77"/>
      <c r="C1420" s="66">
        <f>SUMIF(Ministres!F$14:F$5650,"7",Ministres!AX$14:AX$5650)</f>
        <v>0</v>
      </c>
      <c r="D1420" s="66">
        <f>SUMIF(Ministres!F$14:F$5650,"7",Ministres!AY$14:AY$5650)</f>
        <v>0</v>
      </c>
      <c r="E1420" s="67">
        <f>D1420-C1420</f>
        <v>0</v>
      </c>
      <c r="F1420" s="68" t="e">
        <f>E1420/C1420</f>
        <v>#DIV/0!</v>
      </c>
      <c r="G1420" s="69"/>
      <c r="H1420" s="66">
        <f>SUMIF(Ministres!F$14:F$5650,"7",Ministres!BB$14:BB$5650)</f>
        <v>0</v>
      </c>
      <c r="I1420" s="66">
        <f>SUMIF(Ministres!F$14:F$5650,"7",Ministres!BC$14:BC$5650)</f>
        <v>0</v>
      </c>
      <c r="J1420" s="67">
        <f>I1420-H1420</f>
        <v>0</v>
      </c>
      <c r="K1420" s="68" t="e">
        <f>J1420/H1420</f>
        <v>#DIV/0!</v>
      </c>
    </row>
    <row r="1421" spans="1:11" x14ac:dyDescent="0.3">
      <c r="A1421" s="56"/>
      <c r="B1421" s="56"/>
      <c r="C1421" s="56"/>
      <c r="D1421" s="56"/>
      <c r="E1421" s="56"/>
      <c r="F1421" s="56"/>
      <c r="G1421" s="72"/>
      <c r="H1421" s="56"/>
      <c r="I1421" s="56"/>
      <c r="J1421" s="56"/>
      <c r="K1421" s="56"/>
    </row>
    <row r="1422" spans="1:11" ht="15" thickBot="1" x14ac:dyDescent="0.35">
      <c r="A1422" s="70"/>
      <c r="B1422" s="70"/>
      <c r="C1422" s="70"/>
      <c r="D1422" s="70"/>
      <c r="E1422" s="70"/>
      <c r="F1422" s="70"/>
      <c r="G1422" s="51"/>
      <c r="H1422" s="70"/>
      <c r="I1422" s="70"/>
      <c r="J1422" s="70"/>
      <c r="K1422" s="70"/>
    </row>
    <row r="1423" spans="1:11" ht="16.2" thickBot="1" x14ac:dyDescent="0.35">
      <c r="A1423" s="45" t="s">
        <v>230</v>
      </c>
      <c r="B1423" s="77"/>
      <c r="C1423" s="47" t="s">
        <v>313</v>
      </c>
      <c r="D1423" s="48"/>
      <c r="E1423" s="48"/>
      <c r="F1423" s="48"/>
      <c r="G1423" s="48"/>
      <c r="H1423" s="48"/>
      <c r="I1423" s="48"/>
      <c r="J1423" s="48"/>
      <c r="K1423" s="49"/>
    </row>
    <row r="1424" spans="1:11" ht="15" thickBot="1" x14ac:dyDescent="0.35">
      <c r="A1424" s="56"/>
      <c r="B1424" s="56"/>
      <c r="C1424" s="56"/>
      <c r="D1424" s="56"/>
      <c r="E1424" s="56"/>
      <c r="F1424" s="56"/>
      <c r="G1424" s="56"/>
      <c r="H1424" s="56"/>
      <c r="I1424" s="56"/>
      <c r="J1424" s="56"/>
      <c r="K1424" s="56"/>
    </row>
    <row r="1425" spans="1:11" ht="16.2" thickBot="1" x14ac:dyDescent="0.35">
      <c r="A1425" s="56"/>
      <c r="B1425" s="56"/>
      <c r="C1425" s="53" t="s">
        <v>37</v>
      </c>
      <c r="D1425" s="54"/>
      <c r="E1425" s="54"/>
      <c r="F1425" s="55"/>
      <c r="G1425" s="56"/>
      <c r="H1425" s="57" t="s">
        <v>38</v>
      </c>
      <c r="I1425" s="58"/>
      <c r="J1425" s="58"/>
      <c r="K1425" s="59"/>
    </row>
    <row r="1426" spans="1:11" ht="15" thickBot="1" x14ac:dyDescent="0.35">
      <c r="A1426" s="60" t="s">
        <v>217</v>
      </c>
      <c r="B1426" s="61"/>
      <c r="C1426" s="62" t="s">
        <v>5247</v>
      </c>
      <c r="D1426" s="60" t="s">
        <v>5245</v>
      </c>
      <c r="E1426" s="60" t="s">
        <v>218</v>
      </c>
      <c r="F1426" s="60" t="s">
        <v>219</v>
      </c>
      <c r="G1426" s="61"/>
      <c r="H1426" s="62" t="s">
        <v>5246</v>
      </c>
      <c r="I1426" s="62" t="s">
        <v>5244</v>
      </c>
      <c r="J1426" s="60" t="s">
        <v>218</v>
      </c>
      <c r="K1426" s="60" t="s">
        <v>219</v>
      </c>
    </row>
    <row r="1427" spans="1:11" ht="15" thickBot="1" x14ac:dyDescent="0.35">
      <c r="A1427" s="56"/>
      <c r="B1427" s="56"/>
      <c r="C1427" s="56"/>
      <c r="D1427" s="56"/>
      <c r="E1427" s="56"/>
      <c r="F1427" s="56"/>
      <c r="G1427" s="56"/>
      <c r="H1427" s="56"/>
      <c r="I1427" s="56"/>
      <c r="J1427" s="56"/>
      <c r="K1427" s="56"/>
    </row>
    <row r="1428" spans="1:11" ht="16.2" thickBot="1" x14ac:dyDescent="0.35">
      <c r="A1428" s="64" t="str">
        <f>A1420</f>
        <v>TOTAL</v>
      </c>
      <c r="B1428" s="77"/>
      <c r="C1428" s="66">
        <f>SUMIF(Ministres!F$14:F$5650,"8",Ministres!AX$14:AX$5650)</f>
        <v>0</v>
      </c>
      <c r="D1428" s="66">
        <f>SUMIF(Ministres!F$14:F$5650,"8",Ministres!AY$14:AY$5650)</f>
        <v>0</v>
      </c>
      <c r="E1428" s="67">
        <f>D1428-C1428</f>
        <v>0</v>
      </c>
      <c r="F1428" s="68" t="e">
        <f>E1428/C1428</f>
        <v>#DIV/0!</v>
      </c>
      <c r="G1428" s="69"/>
      <c r="H1428" s="66">
        <f>SUMIF(Ministres!F$14:F$5650,"8",Ministres!BB$14:BB$5650)</f>
        <v>0</v>
      </c>
      <c r="I1428" s="66">
        <f>SUMIF(Ministres!F$14:F$5650,"8",Ministres!BC$14:BC$5650)</f>
        <v>0</v>
      </c>
      <c r="J1428" s="67">
        <f>I1428-H1428</f>
        <v>0</v>
      </c>
      <c r="K1428" s="68" t="e">
        <f>J1428/H1428</f>
        <v>#DIV/0!</v>
      </c>
    </row>
    <row r="1429" spans="1:11" x14ac:dyDescent="0.3">
      <c r="A1429" s="56"/>
      <c r="B1429" s="56"/>
      <c r="C1429" s="56"/>
      <c r="D1429" s="56"/>
      <c r="E1429" s="56"/>
      <c r="F1429" s="56"/>
      <c r="G1429" s="72"/>
      <c r="H1429" s="56"/>
      <c r="I1429" s="56"/>
      <c r="J1429" s="56"/>
      <c r="K1429" s="56"/>
    </row>
    <row r="1430" spans="1:11" ht="15" thickBot="1" x14ac:dyDescent="0.35">
      <c r="A1430" s="70"/>
      <c r="B1430" s="70"/>
      <c r="C1430" s="70"/>
      <c r="D1430" s="70"/>
      <c r="E1430" s="70"/>
      <c r="F1430" s="70"/>
      <c r="G1430" s="51"/>
      <c r="H1430" s="70"/>
      <c r="I1430" s="70"/>
      <c r="J1430" s="70"/>
      <c r="K1430" s="70"/>
    </row>
    <row r="1431" spans="1:11" ht="16.2" thickBot="1" x14ac:dyDescent="0.35">
      <c r="A1431" s="45" t="s">
        <v>231</v>
      </c>
      <c r="B1431" s="77"/>
      <c r="C1431" s="47" t="s">
        <v>232</v>
      </c>
      <c r="D1431" s="48"/>
      <c r="E1431" s="48"/>
      <c r="F1431" s="48"/>
      <c r="G1431" s="48"/>
      <c r="H1431" s="48"/>
      <c r="I1431" s="48"/>
      <c r="J1431" s="48"/>
      <c r="K1431" s="49"/>
    </row>
    <row r="1432" spans="1:11" ht="15" thickBot="1" x14ac:dyDescent="0.35">
      <c r="A1432" s="56"/>
      <c r="B1432" s="56"/>
      <c r="C1432" s="56"/>
      <c r="D1432" s="56"/>
      <c r="E1432" s="56"/>
      <c r="F1432" s="56"/>
      <c r="G1432" s="56"/>
      <c r="H1432" s="56"/>
      <c r="I1432" s="56"/>
      <c r="J1432" s="56"/>
      <c r="K1432" s="56"/>
    </row>
    <row r="1433" spans="1:11" ht="16.2" thickBot="1" x14ac:dyDescent="0.35">
      <c r="A1433" s="56"/>
      <c r="B1433" s="56"/>
      <c r="C1433" s="53" t="s">
        <v>37</v>
      </c>
      <c r="D1433" s="54"/>
      <c r="E1433" s="54"/>
      <c r="F1433" s="55"/>
      <c r="G1433" s="56"/>
      <c r="H1433" s="57" t="s">
        <v>38</v>
      </c>
      <c r="I1433" s="58"/>
      <c r="J1433" s="58"/>
      <c r="K1433" s="59"/>
    </row>
    <row r="1434" spans="1:11" ht="15" thickBot="1" x14ac:dyDescent="0.35">
      <c r="A1434" s="60" t="s">
        <v>217</v>
      </c>
      <c r="B1434" s="61"/>
      <c r="C1434" s="62" t="s">
        <v>5247</v>
      </c>
      <c r="D1434" s="60" t="s">
        <v>5245</v>
      </c>
      <c r="E1434" s="60" t="s">
        <v>218</v>
      </c>
      <c r="F1434" s="60" t="s">
        <v>219</v>
      </c>
      <c r="G1434" s="61"/>
      <c r="H1434" s="62" t="s">
        <v>5246</v>
      </c>
      <c r="I1434" s="62" t="s">
        <v>5244</v>
      </c>
      <c r="J1434" s="60" t="s">
        <v>218</v>
      </c>
      <c r="K1434" s="60" t="s">
        <v>219</v>
      </c>
    </row>
    <row r="1435" spans="1:11" ht="15" thickBot="1" x14ac:dyDescent="0.35">
      <c r="A1435" s="56"/>
      <c r="B1435" s="56"/>
      <c r="C1435" s="56"/>
      <c r="D1435" s="56"/>
      <c r="E1435" s="56"/>
      <c r="F1435" s="56"/>
      <c r="G1435" s="56"/>
      <c r="H1435" s="56"/>
      <c r="I1435" s="56"/>
      <c r="J1435" s="56"/>
      <c r="K1435" s="56"/>
    </row>
    <row r="1436" spans="1:11" ht="16.2" thickBot="1" x14ac:dyDescent="0.35">
      <c r="A1436" s="64" t="str">
        <f>A1428</f>
        <v>TOTAL</v>
      </c>
      <c r="B1436" s="77"/>
      <c r="C1436" s="66">
        <f>SUMIF(Ministres!F$14:F$5650,"9",Ministres!AX$14:AX$5650)</f>
        <v>2095834</v>
      </c>
      <c r="D1436" s="66">
        <f>SUMIF(Ministres!F$14:F$5650,"9",Ministres!AY$14:AY$5650)</f>
        <v>0</v>
      </c>
      <c r="E1436" s="67">
        <f>D1436-C1436</f>
        <v>-2095834</v>
      </c>
      <c r="F1436" s="68">
        <f>E1436/C1436</f>
        <v>-1</v>
      </c>
      <c r="G1436" s="69"/>
      <c r="H1436" s="66">
        <f>SUMIF(Ministres!F$14:F$5650,"9",Ministres!BB$14:BB$5650)</f>
        <v>2095834</v>
      </c>
      <c r="I1436" s="66">
        <f>SUMIF(Ministres!F$14:F$5650,"9",Ministres!BC$14:BC$5650)</f>
        <v>0</v>
      </c>
      <c r="J1436" s="67">
        <f>I1436-H1436</f>
        <v>-2095834</v>
      </c>
      <c r="K1436" s="68">
        <f>J1436/H1436</f>
        <v>-1</v>
      </c>
    </row>
    <row r="1437" spans="1:11" x14ac:dyDescent="0.3">
      <c r="A1437" s="56"/>
      <c r="B1437" s="56"/>
      <c r="C1437" s="56"/>
      <c r="D1437" s="56"/>
      <c r="E1437" s="56"/>
      <c r="F1437" s="56"/>
      <c r="G1437" s="72"/>
      <c r="H1437" s="56"/>
      <c r="I1437" s="56"/>
      <c r="J1437" s="56"/>
      <c r="K1437" s="56"/>
    </row>
    <row r="1438" spans="1:11" ht="15" thickBot="1" x14ac:dyDescent="0.35">
      <c r="A1438" s="70"/>
      <c r="B1438" s="70"/>
      <c r="C1438" s="70"/>
      <c r="D1438" s="70"/>
      <c r="E1438" s="70"/>
      <c r="F1438" s="70"/>
      <c r="G1438" s="51"/>
      <c r="H1438" s="70"/>
      <c r="I1438" s="70"/>
      <c r="J1438" s="70"/>
      <c r="K1438" s="70"/>
    </row>
    <row r="1439" spans="1:11" ht="16.2" thickBot="1" x14ac:dyDescent="0.35">
      <c r="A1439" s="45" t="s">
        <v>233</v>
      </c>
      <c r="B1439" s="77"/>
      <c r="C1439" s="47" t="s">
        <v>492</v>
      </c>
      <c r="D1439" s="48"/>
      <c r="E1439" s="48"/>
      <c r="F1439" s="48"/>
      <c r="G1439" s="48"/>
      <c r="H1439" s="48"/>
      <c r="I1439" s="48"/>
      <c r="J1439" s="48"/>
      <c r="K1439" s="49"/>
    </row>
    <row r="1440" spans="1:11" ht="15" thickBot="1" x14ac:dyDescent="0.35">
      <c r="A1440" s="56"/>
      <c r="B1440" s="56"/>
      <c r="C1440" s="56"/>
      <c r="D1440" s="56"/>
      <c r="E1440" s="56"/>
      <c r="F1440" s="56"/>
      <c r="G1440" s="56"/>
      <c r="H1440" s="56"/>
      <c r="I1440" s="56"/>
      <c r="J1440" s="56"/>
      <c r="K1440" s="56"/>
    </row>
    <row r="1441" spans="1:11" ht="16.2" thickBot="1" x14ac:dyDescent="0.35">
      <c r="A1441" s="56"/>
      <c r="B1441" s="56"/>
      <c r="C1441" s="53" t="s">
        <v>37</v>
      </c>
      <c r="D1441" s="54"/>
      <c r="E1441" s="54"/>
      <c r="F1441" s="55"/>
      <c r="G1441" s="56"/>
      <c r="H1441" s="57" t="s">
        <v>38</v>
      </c>
      <c r="I1441" s="58"/>
      <c r="J1441" s="58"/>
      <c r="K1441" s="59"/>
    </row>
    <row r="1442" spans="1:11" ht="15" thickBot="1" x14ac:dyDescent="0.35">
      <c r="A1442" s="60" t="s">
        <v>217</v>
      </c>
      <c r="B1442" s="61"/>
      <c r="C1442" s="62" t="s">
        <v>5247</v>
      </c>
      <c r="D1442" s="60" t="s">
        <v>5245</v>
      </c>
      <c r="E1442" s="60" t="s">
        <v>218</v>
      </c>
      <c r="F1442" s="60" t="s">
        <v>219</v>
      </c>
      <c r="G1442" s="61"/>
      <c r="H1442" s="62" t="s">
        <v>5246</v>
      </c>
      <c r="I1442" s="62" t="s">
        <v>5244</v>
      </c>
      <c r="J1442" s="60" t="s">
        <v>218</v>
      </c>
      <c r="K1442" s="60" t="s">
        <v>219</v>
      </c>
    </row>
    <row r="1443" spans="1:11" ht="15" thickBot="1" x14ac:dyDescent="0.35">
      <c r="A1443" s="56"/>
      <c r="B1443" s="56"/>
      <c r="C1443" s="56"/>
      <c r="D1443" s="56"/>
      <c r="E1443" s="56"/>
      <c r="F1443" s="56"/>
      <c r="G1443" s="56"/>
      <c r="H1443" s="56"/>
      <c r="I1443" s="56"/>
      <c r="J1443" s="56"/>
      <c r="K1443" s="56"/>
    </row>
    <row r="1444" spans="1:11" ht="16.2" thickBot="1" x14ac:dyDescent="0.35">
      <c r="A1444" s="64" t="str">
        <f>A1436</f>
        <v>TOTAL</v>
      </c>
      <c r="B1444" s="77"/>
      <c r="C1444" s="66">
        <f>SUMIF(Ministres!F$14:F$5650,"10",Ministres!AX$14:AX$5650)</f>
        <v>27464</v>
      </c>
      <c r="D1444" s="66">
        <f>SUMIF(Ministres!F$14:F$5650,"10",Ministres!AY$14:AY$5650)</f>
        <v>0</v>
      </c>
      <c r="E1444" s="67">
        <f>D1444-C1444</f>
        <v>-27464</v>
      </c>
      <c r="F1444" s="68">
        <f>E1444/C1444</f>
        <v>-1</v>
      </c>
      <c r="G1444" s="69"/>
      <c r="H1444" s="66">
        <f>SUMIF(Ministres!F$14:F$5650,"10",Ministres!BB$14:BB$5650)</f>
        <v>44593</v>
      </c>
      <c r="I1444" s="66">
        <f>SUMIF(Ministres!F$14:F$5650,"10",Ministres!BC$14:BC$5650)</f>
        <v>0</v>
      </c>
      <c r="J1444" s="67">
        <f>I1444-H1444</f>
        <v>-44593</v>
      </c>
      <c r="K1444" s="68">
        <f>J1444/H1444</f>
        <v>-1</v>
      </c>
    </row>
    <row r="1445" spans="1:11" x14ac:dyDescent="0.3">
      <c r="A1445" s="56"/>
      <c r="B1445" s="56"/>
      <c r="C1445" s="56"/>
      <c r="D1445" s="56"/>
      <c r="E1445" s="56"/>
      <c r="F1445" s="56"/>
      <c r="G1445" s="72"/>
      <c r="H1445" s="56"/>
      <c r="I1445" s="56"/>
      <c r="J1445" s="56"/>
      <c r="K1445" s="56"/>
    </row>
    <row r="1446" spans="1:11" ht="15" thickBot="1" x14ac:dyDescent="0.35">
      <c r="A1446" s="70"/>
      <c r="B1446" s="70"/>
      <c r="C1446" s="70"/>
      <c r="D1446" s="70"/>
      <c r="E1446" s="70"/>
      <c r="F1446" s="70"/>
      <c r="G1446" s="51"/>
      <c r="H1446" s="70"/>
      <c r="I1446" s="70"/>
      <c r="J1446" s="70"/>
      <c r="K1446" s="70"/>
    </row>
    <row r="1447" spans="1:11" ht="16.2" thickBot="1" x14ac:dyDescent="0.35">
      <c r="A1447" s="45" t="s">
        <v>234</v>
      </c>
      <c r="B1447" s="77"/>
      <c r="C1447" s="47" t="s">
        <v>6</v>
      </c>
      <c r="D1447" s="48"/>
      <c r="E1447" s="48"/>
      <c r="F1447" s="48"/>
      <c r="G1447" s="48"/>
      <c r="H1447" s="48"/>
      <c r="I1447" s="48"/>
      <c r="J1447" s="48"/>
      <c r="K1447" s="49"/>
    </row>
    <row r="1448" spans="1:11" ht="15" thickBot="1" x14ac:dyDescent="0.35">
      <c r="A1448" s="56"/>
      <c r="B1448" s="56"/>
      <c r="C1448" s="56"/>
      <c r="D1448" s="56"/>
      <c r="E1448" s="56"/>
      <c r="F1448" s="56"/>
      <c r="G1448" s="56"/>
      <c r="H1448" s="56"/>
      <c r="I1448" s="56"/>
      <c r="J1448" s="56"/>
      <c r="K1448" s="56"/>
    </row>
    <row r="1449" spans="1:11" ht="16.2" thickBot="1" x14ac:dyDescent="0.35">
      <c r="A1449" s="56"/>
      <c r="B1449" s="56"/>
      <c r="C1449" s="53" t="s">
        <v>37</v>
      </c>
      <c r="D1449" s="54"/>
      <c r="E1449" s="54"/>
      <c r="F1449" s="55"/>
      <c r="G1449" s="56"/>
      <c r="H1449" s="57" t="s">
        <v>38</v>
      </c>
      <c r="I1449" s="58"/>
      <c r="J1449" s="58"/>
      <c r="K1449" s="59"/>
    </row>
    <row r="1450" spans="1:11" ht="15" thickBot="1" x14ac:dyDescent="0.35">
      <c r="A1450" s="60" t="s">
        <v>217</v>
      </c>
      <c r="B1450" s="61"/>
      <c r="C1450" s="62" t="s">
        <v>5247</v>
      </c>
      <c r="D1450" s="60" t="s">
        <v>5245</v>
      </c>
      <c r="E1450" s="60" t="s">
        <v>218</v>
      </c>
      <c r="F1450" s="60" t="s">
        <v>219</v>
      </c>
      <c r="G1450" s="61"/>
      <c r="H1450" s="62" t="s">
        <v>5246</v>
      </c>
      <c r="I1450" s="62" t="s">
        <v>5244</v>
      </c>
      <c r="J1450" s="60" t="s">
        <v>218</v>
      </c>
      <c r="K1450" s="60" t="s">
        <v>219</v>
      </c>
    </row>
    <row r="1451" spans="1:11" ht="15" thickBot="1" x14ac:dyDescent="0.35">
      <c r="A1451" s="56"/>
      <c r="B1451" s="56"/>
      <c r="C1451" s="56"/>
      <c r="D1451" s="56"/>
      <c r="E1451" s="56"/>
      <c r="F1451" s="56"/>
      <c r="G1451" s="56"/>
      <c r="H1451" s="56"/>
      <c r="I1451" s="56"/>
      <c r="J1451" s="56"/>
      <c r="K1451" s="56"/>
    </row>
    <row r="1452" spans="1:11" ht="16.2" thickBot="1" x14ac:dyDescent="0.35">
      <c r="A1452" s="64" t="str">
        <f>A1444</f>
        <v>TOTAL</v>
      </c>
      <c r="B1452" s="77"/>
      <c r="C1452" s="66">
        <f>SUMIF(Ministres!F$14:F$5650,"11",Ministres!AX$14:AX$5650)</f>
        <v>0</v>
      </c>
      <c r="D1452" s="66">
        <f>SUMIF(Ministres!F$14:F$5650,"11",Ministres!AY$14:AY$5650)</f>
        <v>0</v>
      </c>
      <c r="E1452" s="67">
        <f>D1452-C1452</f>
        <v>0</v>
      </c>
      <c r="F1452" s="68" t="e">
        <f>E1452/C1452</f>
        <v>#DIV/0!</v>
      </c>
      <c r="G1452" s="69"/>
      <c r="H1452" s="66">
        <f>SUMIF(Ministres!F$14:F$5650,"11",Ministres!BB$14:BB$5650)</f>
        <v>0</v>
      </c>
      <c r="I1452" s="66">
        <f>SUMIF(Ministres!F$14:F$5650,"11",Ministres!BC$14:BC$5650)</f>
        <v>0</v>
      </c>
      <c r="J1452" s="67">
        <f>I1452-H1452</f>
        <v>0</v>
      </c>
      <c r="K1452" s="68" t="e">
        <f>J1452/H1452</f>
        <v>#DIV/0!</v>
      </c>
    </row>
    <row r="1453" spans="1:11" x14ac:dyDescent="0.3">
      <c r="A1453" s="56"/>
      <c r="B1453" s="56"/>
      <c r="C1453" s="56"/>
      <c r="D1453" s="56"/>
      <c r="E1453" s="56"/>
      <c r="F1453" s="56"/>
      <c r="G1453" s="72"/>
      <c r="H1453" s="56"/>
      <c r="I1453" s="56"/>
      <c r="J1453" s="56"/>
      <c r="K1453" s="56"/>
    </row>
    <row r="1454" spans="1:11" ht="15" thickBot="1" x14ac:dyDescent="0.35">
      <c r="A1454" s="70"/>
      <c r="B1454" s="70"/>
      <c r="C1454" s="70"/>
      <c r="D1454" s="70"/>
      <c r="E1454" s="70"/>
      <c r="F1454" s="70"/>
      <c r="G1454" s="51"/>
      <c r="H1454" s="70"/>
      <c r="I1454" s="70"/>
      <c r="J1454" s="70"/>
      <c r="K1454" s="70"/>
    </row>
    <row r="1455" spans="1:11" ht="16.2" thickBot="1" x14ac:dyDescent="0.35">
      <c r="A1455" s="45" t="s">
        <v>235</v>
      </c>
      <c r="B1455" s="77"/>
      <c r="C1455" s="47" t="s">
        <v>236</v>
      </c>
      <c r="D1455" s="48"/>
      <c r="E1455" s="48"/>
      <c r="F1455" s="48"/>
      <c r="G1455" s="48"/>
      <c r="H1455" s="48"/>
      <c r="I1455" s="48"/>
      <c r="J1455" s="48"/>
      <c r="K1455" s="49"/>
    </row>
    <row r="1456" spans="1:11" ht="15" thickBot="1" x14ac:dyDescent="0.35">
      <c r="A1456" s="56"/>
      <c r="B1456" s="56"/>
      <c r="C1456" s="56"/>
      <c r="D1456" s="56"/>
      <c r="E1456" s="56"/>
      <c r="F1456" s="56"/>
      <c r="G1456" s="56"/>
      <c r="H1456" s="56"/>
      <c r="I1456" s="56"/>
      <c r="J1456" s="56"/>
      <c r="K1456" s="56"/>
    </row>
    <row r="1457" spans="1:11" ht="16.2" thickBot="1" x14ac:dyDescent="0.35">
      <c r="A1457" s="56"/>
      <c r="B1457" s="56"/>
      <c r="C1457" s="53" t="s">
        <v>37</v>
      </c>
      <c r="D1457" s="54"/>
      <c r="E1457" s="54"/>
      <c r="F1457" s="55"/>
      <c r="G1457" s="56"/>
      <c r="H1457" s="57" t="s">
        <v>38</v>
      </c>
      <c r="I1457" s="58"/>
      <c r="J1457" s="58"/>
      <c r="K1457" s="59"/>
    </row>
    <row r="1458" spans="1:11" ht="15" thickBot="1" x14ac:dyDescent="0.35">
      <c r="A1458" s="60" t="s">
        <v>217</v>
      </c>
      <c r="B1458" s="61"/>
      <c r="C1458" s="62" t="s">
        <v>5247</v>
      </c>
      <c r="D1458" s="60" t="s">
        <v>5245</v>
      </c>
      <c r="E1458" s="60" t="s">
        <v>218</v>
      </c>
      <c r="F1458" s="60" t="s">
        <v>219</v>
      </c>
      <c r="G1458" s="61"/>
      <c r="H1458" s="62" t="s">
        <v>5246</v>
      </c>
      <c r="I1458" s="62" t="s">
        <v>5244</v>
      </c>
      <c r="J1458" s="60" t="s">
        <v>218</v>
      </c>
      <c r="K1458" s="60" t="s">
        <v>219</v>
      </c>
    </row>
    <row r="1459" spans="1:11" ht="15" thickBot="1" x14ac:dyDescent="0.35">
      <c r="A1459" s="56"/>
      <c r="B1459" s="56"/>
      <c r="C1459" s="56"/>
      <c r="D1459" s="56"/>
      <c r="E1459" s="56"/>
      <c r="F1459" s="56"/>
      <c r="G1459" s="56"/>
      <c r="H1459" s="56"/>
      <c r="I1459" s="56"/>
      <c r="J1459" s="56"/>
      <c r="K1459" s="56"/>
    </row>
    <row r="1460" spans="1:11" ht="16.2" thickBot="1" x14ac:dyDescent="0.35">
      <c r="A1460" s="64" t="str">
        <f>A1452</f>
        <v>TOTAL</v>
      </c>
      <c r="B1460" s="77"/>
      <c r="C1460" s="66">
        <f>SUMIF(Ministres!F$14:F$5650,"12",Ministres!AX$14:AX$5650)</f>
        <v>2107661</v>
      </c>
      <c r="D1460" s="66">
        <f>SUMIF(Ministres!F$14:F$5650,"12",Ministres!AY$14:AY$5650)</f>
        <v>0</v>
      </c>
      <c r="E1460" s="67">
        <f>D1460-C1460</f>
        <v>-2107661</v>
      </c>
      <c r="F1460" s="68">
        <f>E1460/C1460</f>
        <v>-1</v>
      </c>
      <c r="G1460" s="69"/>
      <c r="H1460" s="66">
        <f>SUMIF(Ministres!F$14:F$5650,"12",Ministres!BB$14:BB$5650)</f>
        <v>1975759</v>
      </c>
      <c r="I1460" s="66">
        <f>SUMIF(Ministres!F$14:F$5650,"12",Ministres!BC$14:BC$5650)</f>
        <v>0</v>
      </c>
      <c r="J1460" s="67">
        <f>I1460-H1460</f>
        <v>-1975759</v>
      </c>
      <c r="K1460" s="68">
        <f>J1460/H1460</f>
        <v>-1</v>
      </c>
    </row>
    <row r="1461" spans="1:11" x14ac:dyDescent="0.3">
      <c r="A1461" s="56"/>
      <c r="B1461" s="56"/>
      <c r="C1461" s="56"/>
      <c r="D1461" s="56"/>
      <c r="E1461" s="56"/>
      <c r="F1461" s="56"/>
      <c r="G1461" s="72"/>
      <c r="H1461" s="56"/>
      <c r="I1461" s="56"/>
      <c r="J1461" s="56"/>
      <c r="K1461" s="56"/>
    </row>
    <row r="1462" spans="1:11" ht="15" thickBot="1" x14ac:dyDescent="0.35">
      <c r="A1462" s="70"/>
      <c r="B1462" s="70"/>
      <c r="C1462" s="70"/>
      <c r="D1462" s="70"/>
      <c r="E1462" s="70"/>
      <c r="F1462" s="70"/>
      <c r="G1462" s="51"/>
      <c r="H1462" s="70"/>
      <c r="I1462" s="70"/>
      <c r="J1462" s="70"/>
      <c r="K1462" s="70"/>
    </row>
    <row r="1463" spans="1:11" ht="16.2" thickBot="1" x14ac:dyDescent="0.35">
      <c r="A1463" s="45" t="s">
        <v>237</v>
      </c>
      <c r="B1463" s="77"/>
      <c r="C1463" s="47" t="s">
        <v>238</v>
      </c>
      <c r="D1463" s="48"/>
      <c r="E1463" s="48"/>
      <c r="F1463" s="48"/>
      <c r="G1463" s="48"/>
      <c r="H1463" s="48"/>
      <c r="I1463" s="48"/>
      <c r="J1463" s="48"/>
      <c r="K1463" s="49"/>
    </row>
    <row r="1464" spans="1:11" ht="15" thickBot="1" x14ac:dyDescent="0.35">
      <c r="A1464" s="56"/>
      <c r="B1464" s="56"/>
      <c r="C1464" s="56"/>
      <c r="D1464" s="56"/>
      <c r="E1464" s="56"/>
      <c r="F1464" s="56"/>
      <c r="G1464" s="56"/>
      <c r="H1464" s="56"/>
      <c r="I1464" s="56"/>
      <c r="J1464" s="56"/>
      <c r="K1464" s="56"/>
    </row>
    <row r="1465" spans="1:11" ht="16.2" thickBot="1" x14ac:dyDescent="0.35">
      <c r="A1465" s="56"/>
      <c r="B1465" s="56"/>
      <c r="C1465" s="53" t="s">
        <v>37</v>
      </c>
      <c r="D1465" s="54"/>
      <c r="E1465" s="54"/>
      <c r="F1465" s="55"/>
      <c r="G1465" s="56"/>
      <c r="H1465" s="57" t="s">
        <v>38</v>
      </c>
      <c r="I1465" s="58"/>
      <c r="J1465" s="58"/>
      <c r="K1465" s="59"/>
    </row>
    <row r="1466" spans="1:11" ht="15" thickBot="1" x14ac:dyDescent="0.35">
      <c r="A1466" s="60" t="s">
        <v>217</v>
      </c>
      <c r="B1466" s="61"/>
      <c r="C1466" s="62" t="s">
        <v>5247</v>
      </c>
      <c r="D1466" s="60" t="s">
        <v>5245</v>
      </c>
      <c r="E1466" s="60" t="s">
        <v>218</v>
      </c>
      <c r="F1466" s="60" t="s">
        <v>219</v>
      </c>
      <c r="G1466" s="61"/>
      <c r="H1466" s="62" t="s">
        <v>5246</v>
      </c>
      <c r="I1466" s="62" t="s">
        <v>5244</v>
      </c>
      <c r="J1466" s="60" t="s">
        <v>218</v>
      </c>
      <c r="K1466" s="60" t="s">
        <v>219</v>
      </c>
    </row>
    <row r="1467" spans="1:11" ht="15" thickBot="1" x14ac:dyDescent="0.35">
      <c r="A1467" s="56"/>
      <c r="B1467" s="56"/>
      <c r="C1467" s="56"/>
      <c r="D1467" s="56"/>
      <c r="E1467" s="56"/>
      <c r="F1467" s="56"/>
      <c r="G1467" s="56"/>
      <c r="H1467" s="56"/>
      <c r="I1467" s="56"/>
      <c r="J1467" s="56"/>
      <c r="K1467" s="56"/>
    </row>
    <row r="1468" spans="1:11" ht="16.2" thickBot="1" x14ac:dyDescent="0.35">
      <c r="A1468" s="64" t="str">
        <f>A1460</f>
        <v>TOTAL</v>
      </c>
      <c r="B1468" s="77"/>
      <c r="C1468" s="66">
        <f>SUMIF(Ministres!F$14:F$5650,"13",Ministres!AX$14:AX$5650)</f>
        <v>475460</v>
      </c>
      <c r="D1468" s="66">
        <f>SUMIF(Ministres!F$14:F$5650,"13",Ministres!AY$14:AY$5650)</f>
        <v>0</v>
      </c>
      <c r="E1468" s="67">
        <f>D1468-C1468</f>
        <v>-475460</v>
      </c>
      <c r="F1468" s="68">
        <f>E1468/C1468</f>
        <v>-1</v>
      </c>
      <c r="G1468" s="69"/>
      <c r="H1468" s="66">
        <f>SUMIF(Ministres!F$14:F$5650,"13",Ministres!BB$14:BB$5650)</f>
        <v>435091</v>
      </c>
      <c r="I1468" s="66">
        <f>SUMIF(Ministres!F$14:F$5650,"13",Ministres!BC$14:BC$5650)</f>
        <v>0</v>
      </c>
      <c r="J1468" s="67">
        <f>I1468-H1468</f>
        <v>-435091</v>
      </c>
      <c r="K1468" s="68">
        <f>J1468/H1468</f>
        <v>-1</v>
      </c>
    </row>
    <row r="1469" spans="1:11" ht="15.6" x14ac:dyDescent="0.3">
      <c r="A1469" s="80"/>
      <c r="B1469" s="77"/>
      <c r="C1469" s="81"/>
      <c r="D1469" s="81"/>
      <c r="E1469" s="82"/>
      <c r="F1469" s="83"/>
      <c r="G1469" s="84"/>
      <c r="H1469" s="81"/>
      <c r="I1469" s="81"/>
      <c r="J1469" s="82"/>
      <c r="K1469" s="83"/>
    </row>
    <row r="1470" spans="1:11" ht="15" thickBot="1" x14ac:dyDescent="0.35">
      <c r="A1470" s="70"/>
      <c r="B1470" s="70"/>
      <c r="C1470" s="70"/>
      <c r="D1470" s="70"/>
      <c r="E1470" s="70"/>
      <c r="F1470" s="70"/>
      <c r="G1470" s="51"/>
      <c r="H1470" s="70"/>
      <c r="I1470" s="70"/>
      <c r="J1470" s="70"/>
      <c r="K1470" s="70"/>
    </row>
    <row r="1471" spans="1:11" ht="16.2" thickBot="1" x14ac:dyDescent="0.35">
      <c r="A1471" s="45" t="s">
        <v>239</v>
      </c>
      <c r="B1471" s="77"/>
      <c r="C1471" s="47" t="s">
        <v>240</v>
      </c>
      <c r="D1471" s="48"/>
      <c r="E1471" s="48"/>
      <c r="F1471" s="48"/>
      <c r="G1471" s="48"/>
      <c r="H1471" s="48"/>
      <c r="I1471" s="48"/>
      <c r="J1471" s="48"/>
      <c r="K1471" s="49"/>
    </row>
    <row r="1472" spans="1:11" ht="15" thickBot="1" x14ac:dyDescent="0.35">
      <c r="A1472" s="56"/>
      <c r="B1472" s="56"/>
      <c r="C1472" s="56"/>
      <c r="D1472" s="56"/>
      <c r="E1472" s="56"/>
      <c r="F1472" s="56"/>
      <c r="G1472" s="56"/>
      <c r="H1472" s="56"/>
      <c r="I1472" s="56"/>
      <c r="J1472" s="56"/>
      <c r="K1472" s="56"/>
    </row>
    <row r="1473" spans="1:11" ht="16.2" thickBot="1" x14ac:dyDescent="0.35">
      <c r="A1473" s="56"/>
      <c r="B1473" s="56"/>
      <c r="C1473" s="53" t="s">
        <v>37</v>
      </c>
      <c r="D1473" s="54"/>
      <c r="E1473" s="54"/>
      <c r="F1473" s="55"/>
      <c r="G1473" s="56"/>
      <c r="H1473" s="57" t="s">
        <v>38</v>
      </c>
      <c r="I1473" s="58"/>
      <c r="J1473" s="58"/>
      <c r="K1473" s="59"/>
    </row>
    <row r="1474" spans="1:11" ht="15" thickBot="1" x14ac:dyDescent="0.35">
      <c r="A1474" s="60" t="s">
        <v>217</v>
      </c>
      <c r="B1474" s="61"/>
      <c r="C1474" s="62" t="s">
        <v>5247</v>
      </c>
      <c r="D1474" s="60" t="s">
        <v>5245</v>
      </c>
      <c r="E1474" s="60" t="s">
        <v>218</v>
      </c>
      <c r="F1474" s="60" t="s">
        <v>219</v>
      </c>
      <c r="G1474" s="61"/>
      <c r="H1474" s="62" t="s">
        <v>5246</v>
      </c>
      <c r="I1474" s="62" t="s">
        <v>5244</v>
      </c>
      <c r="J1474" s="60" t="s">
        <v>218</v>
      </c>
      <c r="K1474" s="60" t="s">
        <v>219</v>
      </c>
    </row>
    <row r="1475" spans="1:11" ht="15" thickBot="1" x14ac:dyDescent="0.35">
      <c r="A1475" s="56"/>
      <c r="B1475" s="56"/>
      <c r="C1475" s="56"/>
      <c r="D1475" s="56"/>
      <c r="E1475" s="56"/>
      <c r="F1475" s="56"/>
      <c r="G1475" s="56"/>
      <c r="H1475" s="56"/>
      <c r="I1475" s="56"/>
      <c r="J1475" s="56"/>
      <c r="K1475" s="56"/>
    </row>
    <row r="1476" spans="1:11" ht="16.2" thickBot="1" x14ac:dyDescent="0.35">
      <c r="A1476" s="64" t="s">
        <v>245</v>
      </c>
      <c r="B1476" s="77"/>
      <c r="C1476" s="66">
        <f>SUMIF(Ministres!F$14:F$5650,"14",Ministres!AX$14:AX$5650)</f>
        <v>0</v>
      </c>
      <c r="D1476" s="66">
        <f>SUMIF(Ministres!F$14:F$5650,"14",Ministres!AY$14:AY$5650)</f>
        <v>0</v>
      </c>
      <c r="E1476" s="67">
        <f>D1476-C1476</f>
        <v>0</v>
      </c>
      <c r="F1476" s="68" t="e">
        <f>E1476/C1476</f>
        <v>#DIV/0!</v>
      </c>
      <c r="G1476" s="69"/>
      <c r="H1476" s="66">
        <f>SUMIF(Ministres!F$14:F$5650,"14",Ministres!BB$14:BB$5650)</f>
        <v>0</v>
      </c>
      <c r="I1476" s="66">
        <f>SUMIF(Ministres!F$14:F$5650,"14",Ministres!BC$14:BC$5650)</f>
        <v>0</v>
      </c>
      <c r="J1476" s="67">
        <f>I1476-H1476</f>
        <v>0</v>
      </c>
      <c r="K1476" s="68" t="e">
        <f>J1476/H1476</f>
        <v>#DIV/0!</v>
      </c>
    </row>
    <row r="1477" spans="1:11" ht="15.6" x14ac:dyDescent="0.3">
      <c r="A1477" s="80"/>
      <c r="B1477" s="77"/>
      <c r="C1477" s="81"/>
      <c r="D1477" s="81"/>
      <c r="E1477" s="82"/>
      <c r="F1477" s="83"/>
      <c r="G1477" s="84"/>
      <c r="H1477" s="81"/>
      <c r="I1477" s="81"/>
      <c r="J1477" s="82"/>
      <c r="K1477" s="83"/>
    </row>
    <row r="1478" spans="1:11" ht="15" thickBot="1" x14ac:dyDescent="0.35">
      <c r="A1478" s="70"/>
      <c r="B1478" s="70"/>
      <c r="C1478" s="70"/>
      <c r="D1478" s="70"/>
      <c r="E1478" s="70"/>
      <c r="F1478" s="70"/>
      <c r="G1478" s="51"/>
      <c r="H1478" s="70"/>
      <c r="I1478" s="70"/>
      <c r="J1478" s="70"/>
      <c r="K1478" s="70"/>
    </row>
    <row r="1479" spans="1:11" ht="16.2" thickBot="1" x14ac:dyDescent="0.35">
      <c r="A1479" s="45" t="s">
        <v>241</v>
      </c>
      <c r="B1479" s="77"/>
      <c r="C1479" s="47" t="s">
        <v>242</v>
      </c>
      <c r="D1479" s="48"/>
      <c r="E1479" s="48"/>
      <c r="F1479" s="48"/>
      <c r="G1479" s="48"/>
      <c r="H1479" s="48"/>
      <c r="I1479" s="48"/>
      <c r="J1479" s="48"/>
      <c r="K1479" s="49"/>
    </row>
    <row r="1480" spans="1:11" ht="15" thickBot="1" x14ac:dyDescent="0.35">
      <c r="A1480" s="56"/>
      <c r="B1480" s="56"/>
      <c r="C1480" s="56"/>
      <c r="D1480" s="56"/>
      <c r="E1480" s="56"/>
      <c r="F1480" s="56"/>
      <c r="G1480" s="56"/>
      <c r="H1480" s="56"/>
      <c r="I1480" s="56"/>
      <c r="J1480" s="56"/>
      <c r="K1480" s="56"/>
    </row>
    <row r="1481" spans="1:11" ht="16.2" thickBot="1" x14ac:dyDescent="0.35">
      <c r="A1481" s="56"/>
      <c r="B1481" s="56"/>
      <c r="C1481" s="53" t="s">
        <v>37</v>
      </c>
      <c r="D1481" s="54"/>
      <c r="E1481" s="54"/>
      <c r="F1481" s="55"/>
      <c r="G1481" s="56"/>
      <c r="H1481" s="57" t="s">
        <v>38</v>
      </c>
      <c r="I1481" s="58"/>
      <c r="J1481" s="58"/>
      <c r="K1481" s="59"/>
    </row>
    <row r="1482" spans="1:11" ht="15" thickBot="1" x14ac:dyDescent="0.35">
      <c r="A1482" s="60" t="s">
        <v>217</v>
      </c>
      <c r="B1482" s="61"/>
      <c r="C1482" s="62" t="s">
        <v>5247</v>
      </c>
      <c r="D1482" s="60" t="s">
        <v>5245</v>
      </c>
      <c r="E1482" s="60" t="s">
        <v>218</v>
      </c>
      <c r="F1482" s="60" t="s">
        <v>219</v>
      </c>
      <c r="G1482" s="61"/>
      <c r="H1482" s="62" t="s">
        <v>5246</v>
      </c>
      <c r="I1482" s="62" t="s">
        <v>5244</v>
      </c>
      <c r="J1482" s="60" t="s">
        <v>218</v>
      </c>
      <c r="K1482" s="60" t="s">
        <v>219</v>
      </c>
    </row>
    <row r="1483" spans="1:11" ht="15" thickBot="1" x14ac:dyDescent="0.35">
      <c r="A1483" s="56"/>
      <c r="B1483" s="56"/>
      <c r="C1483" s="56"/>
      <c r="D1483" s="56"/>
      <c r="E1483" s="56"/>
      <c r="F1483" s="56"/>
      <c r="G1483" s="56"/>
      <c r="H1483" s="56"/>
      <c r="I1483" s="56"/>
      <c r="J1483" s="56"/>
      <c r="K1483" s="56"/>
    </row>
    <row r="1484" spans="1:11" ht="16.2" thickBot="1" x14ac:dyDescent="0.35">
      <c r="A1484" s="64" t="s">
        <v>245</v>
      </c>
      <c r="B1484" s="77"/>
      <c r="C1484" s="66">
        <f>SUMIF(Ministres!F$14:F$5650,"15",Ministres!AX$14:AX$5650)</f>
        <v>631014</v>
      </c>
      <c r="D1484" s="66">
        <f>SUMIF(Ministres!F$14:F$5650,"15",Ministres!AY$14:AY$5650)</f>
        <v>0</v>
      </c>
      <c r="E1484" s="67">
        <f>D1484-C1484</f>
        <v>-631014</v>
      </c>
      <c r="F1484" s="68">
        <f>E1484/C1484</f>
        <v>-1</v>
      </c>
      <c r="G1484" s="69"/>
      <c r="H1484" s="66">
        <f>SUMIF(Ministres!F$14:F$5650,"15",Ministres!BB$14:BB$5650)</f>
        <v>417304</v>
      </c>
      <c r="I1484" s="66">
        <f>SUMIF(Ministres!F$14:F$5650,"15",Ministres!BC$14:BC$5650)</f>
        <v>0</v>
      </c>
      <c r="J1484" s="67">
        <f>I1484-H1484</f>
        <v>-417304</v>
      </c>
      <c r="K1484" s="68">
        <f>J1484/H1484</f>
        <v>-1</v>
      </c>
    </row>
    <row r="1485" spans="1:11" x14ac:dyDescent="0.3">
      <c r="A1485" s="56"/>
      <c r="B1485" s="56"/>
      <c r="C1485" s="56"/>
      <c r="D1485" s="56"/>
      <c r="E1485" s="56"/>
      <c r="F1485" s="56"/>
      <c r="G1485" s="51"/>
      <c r="H1485" s="56"/>
      <c r="I1485" s="56"/>
      <c r="J1485" s="56"/>
      <c r="K1485" s="56"/>
    </row>
    <row r="1486" spans="1:11" ht="15" thickBot="1" x14ac:dyDescent="0.35">
      <c r="A1486" s="70"/>
      <c r="B1486" s="70"/>
      <c r="C1486" s="70"/>
      <c r="D1486" s="70"/>
      <c r="E1486" s="70"/>
      <c r="F1486" s="70"/>
      <c r="G1486" s="51"/>
      <c r="H1486" s="70"/>
      <c r="I1486" s="70"/>
      <c r="J1486" s="70"/>
      <c r="K1486" s="70"/>
    </row>
    <row r="1487" spans="1:11" ht="16.2" thickBot="1" x14ac:dyDescent="0.35">
      <c r="A1487" s="45" t="s">
        <v>280</v>
      </c>
      <c r="B1487" s="77"/>
      <c r="C1487" s="47" t="s">
        <v>307</v>
      </c>
      <c r="D1487" s="48"/>
      <c r="E1487" s="48"/>
      <c r="F1487" s="48"/>
      <c r="G1487" s="48"/>
      <c r="H1487" s="48"/>
      <c r="I1487" s="48"/>
      <c r="J1487" s="48"/>
      <c r="K1487" s="49"/>
    </row>
    <row r="1488" spans="1:11" ht="15" thickBot="1" x14ac:dyDescent="0.35">
      <c r="A1488" s="56"/>
      <c r="B1488" s="56"/>
      <c r="C1488" s="56"/>
      <c r="D1488" s="56"/>
      <c r="E1488" s="56"/>
      <c r="F1488" s="56"/>
      <c r="G1488" s="56"/>
      <c r="H1488" s="56"/>
      <c r="I1488" s="56"/>
      <c r="J1488" s="56"/>
      <c r="K1488" s="56"/>
    </row>
    <row r="1489" spans="1:11" ht="16.2" thickBot="1" x14ac:dyDescent="0.35">
      <c r="A1489" s="56"/>
      <c r="B1489" s="56"/>
      <c r="C1489" s="53" t="s">
        <v>37</v>
      </c>
      <c r="D1489" s="54"/>
      <c r="E1489" s="54"/>
      <c r="F1489" s="55"/>
      <c r="G1489" s="56"/>
      <c r="H1489" s="57" t="s">
        <v>38</v>
      </c>
      <c r="I1489" s="58"/>
      <c r="J1489" s="58"/>
      <c r="K1489" s="59"/>
    </row>
    <row r="1490" spans="1:11" ht="15" thickBot="1" x14ac:dyDescent="0.35">
      <c r="A1490" s="60" t="s">
        <v>217</v>
      </c>
      <c r="B1490" s="61"/>
      <c r="C1490" s="62" t="s">
        <v>5247</v>
      </c>
      <c r="D1490" s="60" t="s">
        <v>5245</v>
      </c>
      <c r="E1490" s="60" t="s">
        <v>218</v>
      </c>
      <c r="F1490" s="60" t="s">
        <v>219</v>
      </c>
      <c r="G1490" s="61"/>
      <c r="H1490" s="62" t="s">
        <v>5246</v>
      </c>
      <c r="I1490" s="62" t="s">
        <v>5244</v>
      </c>
      <c r="J1490" s="60" t="s">
        <v>218</v>
      </c>
      <c r="K1490" s="60" t="s">
        <v>219</v>
      </c>
    </row>
    <row r="1491" spans="1:11" ht="15" thickBot="1" x14ac:dyDescent="0.35">
      <c r="A1491" s="56"/>
      <c r="B1491" s="56"/>
      <c r="C1491" s="56"/>
      <c r="D1491" s="56"/>
      <c r="E1491" s="56"/>
      <c r="F1491" s="56"/>
      <c r="G1491" s="56"/>
      <c r="H1491" s="56"/>
      <c r="I1491" s="56"/>
      <c r="J1491" s="56"/>
      <c r="K1491" s="56"/>
    </row>
    <row r="1492" spans="1:11" ht="16.2" thickBot="1" x14ac:dyDescent="0.35">
      <c r="A1492" s="64" t="s">
        <v>245</v>
      </c>
      <c r="B1492" s="77"/>
      <c r="C1492" s="66">
        <f>SUMIF(Ministres!F$14:F$5650,"16",Ministres!AX$14:AX$5650)</f>
        <v>5973472</v>
      </c>
      <c r="D1492" s="66">
        <f>SUMIF(Ministres!F$14:F$5650,"16",Ministres!AY$14:AY$5650)</f>
        <v>0</v>
      </c>
      <c r="E1492" s="67">
        <f>D1492-C1492</f>
        <v>-5973472</v>
      </c>
      <c r="F1492" s="68">
        <f>E1492/C1492</f>
        <v>-1</v>
      </c>
      <c r="G1492" s="69"/>
      <c r="H1492" s="66">
        <f>SUMIF(Ministres!F$14:F$5650,"16",Ministres!BB$14:BB$5650)</f>
        <v>5972721</v>
      </c>
      <c r="I1492" s="66">
        <f>SUMIF(Ministres!F$14:F$5650,"16",Ministres!BC$14:BC$5650)</f>
        <v>0</v>
      </c>
      <c r="J1492" s="67">
        <f>I1492-H1492</f>
        <v>-5972721</v>
      </c>
      <c r="K1492" s="68">
        <f>J1492/H1492</f>
        <v>-1</v>
      </c>
    </row>
    <row r="1493" spans="1:11" x14ac:dyDescent="0.3">
      <c r="A1493" s="56"/>
      <c r="B1493" s="56"/>
      <c r="C1493" s="56"/>
      <c r="D1493" s="56"/>
      <c r="E1493" s="56"/>
      <c r="F1493" s="56"/>
      <c r="G1493" s="51"/>
      <c r="H1493" s="56"/>
      <c r="I1493" s="56"/>
      <c r="J1493" s="56"/>
      <c r="K1493" s="56"/>
    </row>
    <row r="1494" spans="1:11" x14ac:dyDescent="0.3">
      <c r="A1494" s="56"/>
      <c r="B1494" s="56"/>
      <c r="C1494" s="56"/>
      <c r="D1494" s="56"/>
      <c r="E1494" s="56"/>
      <c r="F1494" s="56"/>
      <c r="G1494" s="56"/>
      <c r="H1494" s="56"/>
      <c r="I1494" s="56"/>
      <c r="J1494" s="56"/>
      <c r="K1494" s="56"/>
    </row>
    <row r="1495" spans="1:11" ht="15" thickBot="1" x14ac:dyDescent="0.35">
      <c r="A1495" s="70"/>
      <c r="B1495" s="70"/>
      <c r="C1495" s="70"/>
      <c r="D1495" s="70"/>
      <c r="E1495" s="70"/>
      <c r="F1495" s="70"/>
      <c r="G1495" s="70"/>
      <c r="H1495" s="70"/>
      <c r="I1495" s="70"/>
      <c r="J1495" s="70"/>
      <c r="K1495" s="70"/>
    </row>
    <row r="1496" spans="1:11" ht="16.2" thickBot="1" x14ac:dyDescent="0.35">
      <c r="A1496" s="45" t="s">
        <v>309</v>
      </c>
      <c r="B1496" s="77"/>
      <c r="C1496" s="47" t="s">
        <v>308</v>
      </c>
      <c r="D1496" s="48"/>
      <c r="E1496" s="48"/>
      <c r="F1496" s="48"/>
      <c r="G1496" s="48"/>
      <c r="H1496" s="48"/>
      <c r="I1496" s="48"/>
      <c r="J1496" s="48"/>
      <c r="K1496" s="49"/>
    </row>
    <row r="1497" spans="1:11" ht="15" thickBot="1" x14ac:dyDescent="0.35">
      <c r="A1497" s="56"/>
      <c r="B1497" s="56"/>
      <c r="C1497" s="56"/>
      <c r="D1497" s="56"/>
      <c r="E1497" s="56"/>
      <c r="F1497" s="56"/>
      <c r="G1497" s="56"/>
      <c r="H1497" s="56"/>
      <c r="I1497" s="56"/>
      <c r="J1497" s="56"/>
      <c r="K1497" s="56"/>
    </row>
    <row r="1498" spans="1:11" ht="16.2" thickBot="1" x14ac:dyDescent="0.35">
      <c r="A1498" s="56"/>
      <c r="B1498" s="56"/>
      <c r="C1498" s="53" t="s">
        <v>37</v>
      </c>
      <c r="D1498" s="54"/>
      <c r="E1498" s="54"/>
      <c r="F1498" s="55"/>
      <c r="G1498" s="56"/>
      <c r="H1498" s="57" t="s">
        <v>38</v>
      </c>
      <c r="I1498" s="58"/>
      <c r="J1498" s="58"/>
      <c r="K1498" s="59"/>
    </row>
    <row r="1499" spans="1:11" ht="15" thickBot="1" x14ac:dyDescent="0.35">
      <c r="A1499" s="60" t="s">
        <v>217</v>
      </c>
      <c r="B1499" s="61"/>
      <c r="C1499" s="62" t="s">
        <v>5247</v>
      </c>
      <c r="D1499" s="60" t="s">
        <v>5245</v>
      </c>
      <c r="E1499" s="60" t="s">
        <v>218</v>
      </c>
      <c r="F1499" s="60" t="s">
        <v>219</v>
      </c>
      <c r="G1499" s="61"/>
      <c r="H1499" s="62" t="s">
        <v>5246</v>
      </c>
      <c r="I1499" s="62" t="s">
        <v>5244</v>
      </c>
      <c r="J1499" s="60" t="s">
        <v>218</v>
      </c>
      <c r="K1499" s="60" t="s">
        <v>219</v>
      </c>
    </row>
    <row r="1500" spans="1:11" ht="15" thickBot="1" x14ac:dyDescent="0.35">
      <c r="A1500" s="56"/>
      <c r="B1500" s="56"/>
      <c r="C1500" s="56"/>
      <c r="D1500" s="56"/>
      <c r="E1500" s="56"/>
      <c r="F1500" s="56"/>
      <c r="G1500" s="56"/>
      <c r="H1500" s="56"/>
      <c r="I1500" s="56"/>
      <c r="J1500" s="56"/>
      <c r="K1500" s="56"/>
    </row>
    <row r="1501" spans="1:11" ht="16.2" thickBot="1" x14ac:dyDescent="0.35">
      <c r="A1501" s="64" t="s">
        <v>245</v>
      </c>
      <c r="B1501" s="77"/>
      <c r="C1501" s="66">
        <f>SUMIF(Ministres!F$14:F$5650,"17",Ministres!AX$14:AX$5650)</f>
        <v>129377</v>
      </c>
      <c r="D1501" s="66">
        <f>SUMIF(Ministres!F$14:F$5650,"17",Ministres!AY$14:AY$5650)</f>
        <v>0</v>
      </c>
      <c r="E1501" s="67">
        <f>D1501-C1501</f>
        <v>-129377</v>
      </c>
      <c r="F1501" s="68">
        <f>E1501/C1501</f>
        <v>-1</v>
      </c>
      <c r="G1501" s="69"/>
      <c r="H1501" s="66">
        <f>SUMIF(Ministres!F$14:F$5650,"17",Ministres!BB$14:BB$5650)</f>
        <v>123976</v>
      </c>
      <c r="I1501" s="66">
        <f>SUMIF(Ministres!F$14:F$5650,"17",Ministres!BC$14:BC$5650)</f>
        <v>0</v>
      </c>
      <c r="J1501" s="67">
        <f>I1501-H1501</f>
        <v>-123976</v>
      </c>
      <c r="K1501" s="68">
        <f>J1501/H1501</f>
        <v>-1</v>
      </c>
    </row>
    <row r="1502" spans="1:11" x14ac:dyDescent="0.3">
      <c r="A1502" s="56"/>
      <c r="B1502" s="56"/>
      <c r="C1502" s="56"/>
      <c r="D1502" s="56"/>
      <c r="E1502" s="56"/>
      <c r="F1502" s="56"/>
      <c r="G1502" s="51"/>
      <c r="H1502" s="56"/>
      <c r="I1502" s="56"/>
      <c r="J1502" s="56"/>
      <c r="K1502" s="56"/>
    </row>
    <row r="1503" spans="1:11" ht="15" thickBot="1" x14ac:dyDescent="0.35">
      <c r="A1503" s="70"/>
      <c r="B1503" s="70"/>
      <c r="C1503" s="70"/>
      <c r="D1503" s="70"/>
      <c r="E1503" s="70"/>
      <c r="F1503" s="70"/>
      <c r="G1503" s="70"/>
      <c r="H1503" s="70"/>
      <c r="I1503" s="70"/>
      <c r="J1503" s="70"/>
      <c r="K1503" s="70"/>
    </row>
    <row r="1504" spans="1:11" ht="16.2" thickBot="1" x14ac:dyDescent="0.35">
      <c r="A1504" s="45" t="s">
        <v>491</v>
      </c>
      <c r="B1504" s="77"/>
      <c r="C1504" s="47" t="s">
        <v>3835</v>
      </c>
      <c r="D1504" s="48"/>
      <c r="E1504" s="48"/>
      <c r="F1504" s="48"/>
      <c r="G1504" s="48"/>
      <c r="H1504" s="48"/>
      <c r="I1504" s="48"/>
      <c r="J1504" s="48"/>
      <c r="K1504" s="49"/>
    </row>
    <row r="1505" spans="1:11" ht="15" thickBot="1" x14ac:dyDescent="0.35">
      <c r="A1505" s="56"/>
      <c r="B1505" s="56"/>
      <c r="C1505" s="56"/>
      <c r="D1505" s="56"/>
      <c r="E1505" s="56"/>
      <c r="F1505" s="56"/>
      <c r="G1505" s="56"/>
      <c r="H1505" s="56"/>
      <c r="I1505" s="56"/>
      <c r="J1505" s="56"/>
      <c r="K1505" s="56"/>
    </row>
    <row r="1506" spans="1:11" ht="16.2" thickBot="1" x14ac:dyDescent="0.35">
      <c r="A1506" s="56"/>
      <c r="B1506" s="56"/>
      <c r="C1506" s="53" t="s">
        <v>37</v>
      </c>
      <c r="D1506" s="54"/>
      <c r="E1506" s="54"/>
      <c r="F1506" s="55"/>
      <c r="G1506" s="56"/>
      <c r="H1506" s="57" t="s">
        <v>38</v>
      </c>
      <c r="I1506" s="58"/>
      <c r="J1506" s="58"/>
      <c r="K1506" s="59"/>
    </row>
    <row r="1507" spans="1:11" ht="15" thickBot="1" x14ac:dyDescent="0.35">
      <c r="A1507" s="60" t="s">
        <v>217</v>
      </c>
      <c r="B1507" s="61"/>
      <c r="C1507" s="62" t="s">
        <v>5247</v>
      </c>
      <c r="D1507" s="60" t="s">
        <v>5245</v>
      </c>
      <c r="E1507" s="60" t="s">
        <v>218</v>
      </c>
      <c r="F1507" s="60" t="s">
        <v>219</v>
      </c>
      <c r="G1507" s="61"/>
      <c r="H1507" s="62" t="s">
        <v>5246</v>
      </c>
      <c r="I1507" s="62" t="s">
        <v>5244</v>
      </c>
      <c r="J1507" s="60" t="s">
        <v>218</v>
      </c>
      <c r="K1507" s="60" t="s">
        <v>219</v>
      </c>
    </row>
    <row r="1508" spans="1:11" ht="15" thickBot="1" x14ac:dyDescent="0.35">
      <c r="A1508" s="56"/>
      <c r="B1508" s="56"/>
      <c r="C1508" s="56"/>
      <c r="D1508" s="56"/>
      <c r="E1508" s="56"/>
      <c r="F1508" s="56"/>
      <c r="G1508" s="56"/>
      <c r="H1508" s="56"/>
      <c r="I1508" s="56"/>
      <c r="J1508" s="56"/>
      <c r="K1508" s="56"/>
    </row>
    <row r="1509" spans="1:11" ht="16.2" thickBot="1" x14ac:dyDescent="0.35">
      <c r="A1509" s="64" t="s">
        <v>245</v>
      </c>
      <c r="B1509" s="77"/>
      <c r="C1509" s="66">
        <f>SUMIF(Ministres!F$14:F$5650,"18",Ministres!AX$14:AX$5650)</f>
        <v>48323</v>
      </c>
      <c r="D1509" s="66">
        <f>SUMIF(Ministres!F$14:F$5650,"18",Ministres!AY$14:AY$5650)</f>
        <v>0</v>
      </c>
      <c r="E1509" s="67">
        <f>D1509-C1509</f>
        <v>-48323</v>
      </c>
      <c r="F1509" s="68">
        <f>E1509/C1509</f>
        <v>-1</v>
      </c>
      <c r="G1509" s="69"/>
      <c r="H1509" s="66">
        <f>SUMIF(Ministres!F$14:F$5650,"18",Ministres!BB$14:BB$5650)</f>
        <v>48323</v>
      </c>
      <c r="I1509" s="66">
        <f>SUMIF(Ministres!F$14:F$5650,"18",Ministres!BC$14:BC$5650)</f>
        <v>0</v>
      </c>
      <c r="J1509" s="67">
        <f>I1509-H1509</f>
        <v>-48323</v>
      </c>
      <c r="K1509" s="68">
        <f>J1509/H1509</f>
        <v>-1</v>
      </c>
    </row>
    <row r="1510" spans="1:11" x14ac:dyDescent="0.3">
      <c r="A1510" s="56"/>
      <c r="B1510" s="56"/>
      <c r="C1510" s="56"/>
      <c r="D1510" s="56"/>
      <c r="E1510" s="56"/>
      <c r="F1510" s="56"/>
      <c r="G1510" s="51"/>
      <c r="H1510" s="56"/>
      <c r="I1510" s="56"/>
      <c r="J1510" s="56"/>
      <c r="K1510" s="56"/>
    </row>
    <row r="1511" spans="1:11" ht="15" thickBot="1" x14ac:dyDescent="0.35">
      <c r="A1511" s="70"/>
      <c r="B1511" s="70"/>
      <c r="C1511" s="70"/>
      <c r="D1511" s="70"/>
      <c r="E1511" s="70"/>
      <c r="F1511" s="70"/>
      <c r="G1511" s="70"/>
      <c r="H1511" s="70"/>
      <c r="I1511" s="70"/>
      <c r="J1511" s="70"/>
      <c r="K1511" s="70"/>
    </row>
    <row r="1512" spans="1:11" ht="16.2" thickBot="1" x14ac:dyDescent="0.35">
      <c r="A1512" s="45" t="s">
        <v>3807</v>
      </c>
      <c r="B1512" s="77"/>
      <c r="C1512" s="47" t="s">
        <v>3836</v>
      </c>
      <c r="D1512" s="48"/>
      <c r="E1512" s="48"/>
      <c r="F1512" s="48"/>
      <c r="G1512" s="48"/>
      <c r="H1512" s="48"/>
      <c r="I1512" s="48"/>
      <c r="J1512" s="48"/>
      <c r="K1512" s="49"/>
    </row>
    <row r="1513" spans="1:11" ht="15" thickBot="1" x14ac:dyDescent="0.35">
      <c r="A1513" s="56"/>
      <c r="B1513" s="56"/>
      <c r="C1513" s="56"/>
      <c r="D1513" s="56"/>
      <c r="E1513" s="56"/>
      <c r="F1513" s="56"/>
      <c r="G1513" s="56"/>
      <c r="H1513" s="56"/>
      <c r="I1513" s="56"/>
      <c r="J1513" s="56"/>
      <c r="K1513" s="56"/>
    </row>
    <row r="1514" spans="1:11" ht="16.2" thickBot="1" x14ac:dyDescent="0.35">
      <c r="A1514" s="56"/>
      <c r="B1514" s="56"/>
      <c r="C1514" s="53" t="s">
        <v>37</v>
      </c>
      <c r="D1514" s="54"/>
      <c r="E1514" s="54"/>
      <c r="F1514" s="55"/>
      <c r="G1514" s="56"/>
      <c r="H1514" s="57" t="s">
        <v>38</v>
      </c>
      <c r="I1514" s="58"/>
      <c r="J1514" s="58"/>
      <c r="K1514" s="59"/>
    </row>
    <row r="1515" spans="1:11" ht="15" thickBot="1" x14ac:dyDescent="0.35">
      <c r="A1515" s="60" t="s">
        <v>217</v>
      </c>
      <c r="B1515" s="61"/>
      <c r="C1515" s="62" t="s">
        <v>5247</v>
      </c>
      <c r="D1515" s="60" t="s">
        <v>5245</v>
      </c>
      <c r="E1515" s="60" t="s">
        <v>218</v>
      </c>
      <c r="F1515" s="60" t="s">
        <v>219</v>
      </c>
      <c r="G1515" s="61"/>
      <c r="H1515" s="62" t="s">
        <v>5246</v>
      </c>
      <c r="I1515" s="62" t="s">
        <v>5244</v>
      </c>
      <c r="J1515" s="60" t="s">
        <v>218</v>
      </c>
      <c r="K1515" s="60" t="s">
        <v>219</v>
      </c>
    </row>
    <row r="1516" spans="1:11" ht="15" thickBot="1" x14ac:dyDescent="0.35">
      <c r="A1516" s="56"/>
      <c r="B1516" s="56"/>
      <c r="C1516" s="56"/>
      <c r="D1516" s="56"/>
      <c r="E1516" s="56"/>
      <c r="F1516" s="56"/>
      <c r="G1516" s="56"/>
      <c r="H1516" s="56"/>
      <c r="I1516" s="56"/>
      <c r="J1516" s="56"/>
      <c r="K1516" s="56"/>
    </row>
    <row r="1517" spans="1:11" ht="16.2" thickBot="1" x14ac:dyDescent="0.35">
      <c r="A1517" s="64" t="s">
        <v>245</v>
      </c>
      <c r="B1517" s="77"/>
      <c r="C1517" s="66">
        <f>SUMIF(Ministres!F$14:F$5650,"19",Ministres!AX$14:AX$5650)</f>
        <v>572500</v>
      </c>
      <c r="D1517" s="66">
        <f>SUMIF(Ministres!F$14:F$5650,"19",Ministres!AY$14:AY$5650)</f>
        <v>0</v>
      </c>
      <c r="E1517" s="67">
        <f>D1517-C1517</f>
        <v>-572500</v>
      </c>
      <c r="F1517" s="68">
        <f>E1517/C1517</f>
        <v>-1</v>
      </c>
      <c r="G1517" s="69"/>
      <c r="H1517" s="66">
        <f>SUMIF(Ministres!F$14:F$5650,"19",Ministres!BB$14:BB$5650)</f>
        <v>1210354</v>
      </c>
      <c r="I1517" s="66">
        <f>SUMIF(Ministres!F$14:F$5650,"19",Ministres!BC$14:BC$5650)</f>
        <v>0</v>
      </c>
      <c r="J1517" s="67">
        <f>I1517-H1517</f>
        <v>-1210354</v>
      </c>
      <c r="K1517" s="68">
        <f>J1517/H1517</f>
        <v>-1</v>
      </c>
    </row>
    <row r="1518" spans="1:11" x14ac:dyDescent="0.3">
      <c r="A1518" s="56"/>
      <c r="B1518" s="56"/>
      <c r="C1518" s="56"/>
      <c r="D1518" s="56"/>
      <c r="E1518" s="56"/>
      <c r="F1518" s="56"/>
      <c r="G1518" s="51"/>
      <c r="H1518" s="56"/>
      <c r="I1518" s="56"/>
      <c r="J1518" s="56"/>
      <c r="K1518" s="56"/>
    </row>
    <row r="1519" spans="1:11" ht="15" thickBot="1" x14ac:dyDescent="0.35">
      <c r="A1519" s="70"/>
      <c r="B1519" s="70"/>
      <c r="C1519" s="70"/>
      <c r="D1519" s="70"/>
      <c r="E1519" s="70"/>
      <c r="F1519" s="70"/>
      <c r="G1519" s="70"/>
      <c r="H1519" s="70"/>
      <c r="I1519" s="70"/>
      <c r="J1519" s="70"/>
      <c r="K1519" s="70"/>
    </row>
    <row r="1520" spans="1:11" ht="16.2" thickBot="1" x14ac:dyDescent="0.35">
      <c r="A1520" s="45" t="s">
        <v>3834</v>
      </c>
      <c r="B1520" s="77"/>
      <c r="C1520" s="47" t="s">
        <v>3837</v>
      </c>
      <c r="D1520" s="48"/>
      <c r="E1520" s="48"/>
      <c r="F1520" s="48"/>
      <c r="G1520" s="48"/>
      <c r="H1520" s="48"/>
      <c r="I1520" s="48"/>
      <c r="J1520" s="48"/>
      <c r="K1520" s="49"/>
    </row>
    <row r="1521" spans="1:11" ht="15" thickBot="1" x14ac:dyDescent="0.35">
      <c r="A1521" s="56"/>
      <c r="B1521" s="56"/>
      <c r="C1521" s="56"/>
      <c r="D1521" s="56"/>
      <c r="E1521" s="56"/>
      <c r="F1521" s="56"/>
      <c r="G1521" s="56"/>
      <c r="H1521" s="56"/>
      <c r="I1521" s="56"/>
      <c r="J1521" s="56"/>
      <c r="K1521" s="56"/>
    </row>
    <row r="1522" spans="1:11" ht="16.2" thickBot="1" x14ac:dyDescent="0.35">
      <c r="A1522" s="56"/>
      <c r="B1522" s="56"/>
      <c r="C1522" s="53" t="s">
        <v>37</v>
      </c>
      <c r="D1522" s="54"/>
      <c r="E1522" s="54"/>
      <c r="F1522" s="55"/>
      <c r="G1522" s="56"/>
      <c r="H1522" s="57" t="s">
        <v>38</v>
      </c>
      <c r="I1522" s="58"/>
      <c r="J1522" s="58"/>
      <c r="K1522" s="59"/>
    </row>
    <row r="1523" spans="1:11" ht="15" thickBot="1" x14ac:dyDescent="0.35">
      <c r="A1523" s="60" t="s">
        <v>217</v>
      </c>
      <c r="B1523" s="61"/>
      <c r="C1523" s="62" t="s">
        <v>5247</v>
      </c>
      <c r="D1523" s="60" t="s">
        <v>5245</v>
      </c>
      <c r="E1523" s="60" t="s">
        <v>218</v>
      </c>
      <c r="F1523" s="60" t="s">
        <v>219</v>
      </c>
      <c r="G1523" s="61"/>
      <c r="H1523" s="62" t="s">
        <v>5246</v>
      </c>
      <c r="I1523" s="62" t="s">
        <v>5244</v>
      </c>
      <c r="J1523" s="60" t="s">
        <v>218</v>
      </c>
      <c r="K1523" s="60" t="s">
        <v>219</v>
      </c>
    </row>
    <row r="1524" spans="1:11" ht="15" thickBot="1" x14ac:dyDescent="0.35">
      <c r="A1524" s="56"/>
      <c r="B1524" s="56"/>
      <c r="C1524" s="56"/>
      <c r="D1524" s="56"/>
      <c r="E1524" s="56"/>
      <c r="F1524" s="56"/>
      <c r="G1524" s="56"/>
      <c r="H1524" s="56"/>
      <c r="I1524" s="56"/>
      <c r="J1524" s="56"/>
      <c r="K1524" s="56"/>
    </row>
    <row r="1525" spans="1:11" ht="16.2" thickBot="1" x14ac:dyDescent="0.35">
      <c r="A1525" s="64" t="s">
        <v>245</v>
      </c>
      <c r="B1525" s="77"/>
      <c r="C1525" s="66">
        <f>SUMIF(Ministres!F$14:F$5650,"20",Ministres!AX$14:AX$5650)</f>
        <v>126000</v>
      </c>
      <c r="D1525" s="66">
        <f>SUMIF(Ministres!F$14:F$5650,"20",Ministres!AY$14:AY$5650)</f>
        <v>0</v>
      </c>
      <c r="E1525" s="67">
        <f>D1525-C1525</f>
        <v>-126000</v>
      </c>
      <c r="F1525" s="68">
        <f>E1525/C1525</f>
        <v>-1</v>
      </c>
      <c r="G1525" s="69"/>
      <c r="H1525" s="66">
        <f>SUMIF(Ministres!F$14:F$5650,"20",Ministres!BB$14:BB$5650)</f>
        <v>1029600</v>
      </c>
      <c r="I1525" s="66">
        <f>SUMIF(Ministres!F$14:F$5650,"20",Ministres!BC$14:BC$5650)</f>
        <v>0</v>
      </c>
      <c r="J1525" s="67">
        <f>I1525-H1525</f>
        <v>-1029600</v>
      </c>
      <c r="K1525" s="68">
        <f>J1525/H1525</f>
        <v>-1</v>
      </c>
    </row>
    <row r="1526" spans="1:11" x14ac:dyDescent="0.3">
      <c r="A1526" s="56"/>
      <c r="B1526" s="56"/>
      <c r="C1526" s="56"/>
      <c r="D1526" s="56"/>
      <c r="E1526" s="56"/>
      <c r="F1526" s="56"/>
      <c r="G1526" s="51"/>
      <c r="H1526" s="56"/>
      <c r="I1526" s="56"/>
      <c r="J1526" s="56"/>
      <c r="K1526" s="56"/>
    </row>
    <row r="1527" spans="1:11" ht="15" thickBot="1" x14ac:dyDescent="0.35">
      <c r="A1527" s="70"/>
      <c r="B1527" s="70"/>
      <c r="C1527" s="70"/>
      <c r="D1527" s="70"/>
      <c r="E1527" s="70"/>
      <c r="F1527" s="70"/>
      <c r="G1527" s="51"/>
      <c r="H1527" s="70"/>
      <c r="I1527" s="70"/>
      <c r="J1527" s="70"/>
      <c r="K1527" s="70"/>
    </row>
    <row r="1528" spans="1:11" ht="16.2" thickBot="1" x14ac:dyDescent="0.35">
      <c r="A1528" s="85"/>
      <c r="B1528" s="77"/>
      <c r="C1528" s="47" t="s">
        <v>247</v>
      </c>
      <c r="D1528" s="48"/>
      <c r="E1528" s="48"/>
      <c r="F1528" s="48"/>
      <c r="G1528" s="48"/>
      <c r="H1528" s="48"/>
      <c r="I1528" s="48"/>
      <c r="J1528" s="48"/>
      <c r="K1528" s="49"/>
    </row>
    <row r="1529" spans="1:11" ht="15" thickBot="1" x14ac:dyDescent="0.35">
      <c r="A1529" s="56"/>
      <c r="B1529" s="56"/>
      <c r="C1529" s="56"/>
      <c r="D1529" s="56"/>
      <c r="E1529" s="56"/>
      <c r="F1529" s="56"/>
      <c r="G1529" s="56"/>
      <c r="H1529" s="56"/>
      <c r="I1529" s="56"/>
      <c r="J1529" s="56"/>
      <c r="K1529" s="56"/>
    </row>
    <row r="1530" spans="1:11" ht="16.2" thickBot="1" x14ac:dyDescent="0.35">
      <c r="A1530" s="56"/>
      <c r="B1530" s="56"/>
      <c r="C1530" s="53" t="s">
        <v>37</v>
      </c>
      <c r="D1530" s="54"/>
      <c r="E1530" s="54"/>
      <c r="F1530" s="55"/>
      <c r="G1530" s="56"/>
      <c r="H1530" s="57" t="s">
        <v>38</v>
      </c>
      <c r="I1530" s="58"/>
      <c r="J1530" s="58"/>
      <c r="K1530" s="59"/>
    </row>
    <row r="1531" spans="1:11" ht="15" thickBot="1" x14ac:dyDescent="0.35">
      <c r="A1531" s="60" t="s">
        <v>217</v>
      </c>
      <c r="B1531" s="61"/>
      <c r="C1531" s="62" t="s">
        <v>5247</v>
      </c>
      <c r="D1531" s="60" t="s">
        <v>5245</v>
      </c>
      <c r="E1531" s="60" t="s">
        <v>218</v>
      </c>
      <c r="F1531" s="60" t="s">
        <v>219</v>
      </c>
      <c r="G1531" s="61"/>
      <c r="H1531" s="62" t="s">
        <v>5246</v>
      </c>
      <c r="I1531" s="62" t="s">
        <v>5244</v>
      </c>
      <c r="J1531" s="60" t="s">
        <v>218</v>
      </c>
      <c r="K1531" s="60" t="s">
        <v>219</v>
      </c>
    </row>
    <row r="1532" spans="1:11" ht="15" thickBot="1" x14ac:dyDescent="0.35">
      <c r="A1532" s="56"/>
      <c r="B1532" s="56"/>
      <c r="C1532" s="56"/>
      <c r="D1532" s="56"/>
      <c r="E1532" s="56"/>
      <c r="F1532" s="56"/>
      <c r="G1532" s="56"/>
      <c r="H1532" s="56"/>
      <c r="I1532" s="56"/>
      <c r="J1532" s="56"/>
      <c r="K1532" s="56"/>
    </row>
    <row r="1533" spans="1:11" ht="16.2" thickBot="1" x14ac:dyDescent="0.35">
      <c r="A1533" s="64" t="str">
        <f>A1468</f>
        <v>TOTAL</v>
      </c>
      <c r="B1533" s="77"/>
      <c r="C1533" s="66">
        <f>C1468+C1460+C1452+C1444+C1436+C1428+C1420+C1412+C1404+C1396+C1388+C1380+C1372+C1476+C1484+C1492+C1501+C1509+C1517+C1525</f>
        <v>21016449</v>
      </c>
      <c r="D1533" s="66">
        <f>D1468+D1460+D1452+D1444+D1436+D1428+D1420+D1412+D1404+D1396+D1388+D1380+D1372+D1476+D1484+D1492+D1501+D1509+D1517+D1525</f>
        <v>0</v>
      </c>
      <c r="E1533" s="67">
        <f>D1533-C1533</f>
        <v>-21016449</v>
      </c>
      <c r="F1533" s="68">
        <f>E1533/C1533</f>
        <v>-1</v>
      </c>
      <c r="G1533" s="77"/>
      <c r="H1533" s="66">
        <f>H1468+H1460+H1452+H1444+H1436+H1428+H1420+H1412+H1404+H1396+H1388+H1380+H1372+H1476+H1484+H1492+H1501+H1509+H1517+H1525</f>
        <v>22029416</v>
      </c>
      <c r="I1533" s="66">
        <f>I1468+I1460+I1452+I1444+I1436+I1428+I1420+I1412+I1404+I1396+I1388+I1380+I1372+I1476+I1484+I1492+I1501+I1509+I1517+I1525</f>
        <v>0</v>
      </c>
      <c r="J1533" s="67">
        <f>I1533-H1533</f>
        <v>-22029416</v>
      </c>
      <c r="K1533" s="68">
        <f>J1533/H1533</f>
        <v>-1</v>
      </c>
    </row>
  </sheetData>
  <customSheetViews>
    <customSheetView guid="{74741AF1-369E-4C51-8F20-2FF761C3FEBF}" scale="75" showPageBreaks="1" fitToPage="1" state="hidden" view="pageBreakPreview">
      <pageMargins left="0.70866141732283472" right="0.70866141732283472" top="0.74803149606299213" bottom="0.74803149606299213" header="0.31496062992125984" footer="0.31496062992125984"/>
      <pageSetup paperSize="9" scale="85" fitToHeight="0" orientation="portrait" r:id="rId1"/>
      <headerFooter alignWithMargins="0"/>
    </customSheetView>
    <customSheetView guid="{B7CB5C2D-7436-4935-B978-6B2D79707731}" scale="75" showPageBreaks="1" fitToPage="1" state="hidden" view="pageBreakPreview">
      <pageMargins left="0.70866141732283472" right="0.70866141732283472" top="0.74803149606299213" bottom="0.74803149606299213" header="0.31496062992125984" footer="0.31496062992125984"/>
      <pageSetup paperSize="9" scale="85" fitToHeight="0" orientation="portrait" r:id="rId2"/>
      <headerFooter alignWithMargins="0"/>
    </customSheetView>
    <customSheetView guid="{FC08EA5D-F842-448D-A201-188245FEB3E1}" scale="75" showPageBreaks="1" fitToPage="1" state="hidden" view="pageBreakPreview">
      <pageMargins left="0.70866141732283472" right="0.70866141732283472" top="0.74803149606299213" bottom="0.74803149606299213" header="0.31496062992125984" footer="0.31496062992125984"/>
      <pageSetup paperSize="9" scale="85" fitToHeight="0" orientation="portrait" r:id="rId3"/>
      <headerFooter alignWithMargins="0"/>
    </customSheetView>
  </customSheetViews>
  <pageMargins left="0.70866141732283472" right="0.70866141732283472" top="0.74803149606299213" bottom="0.74803149606299213" header="0.31496062992125984" footer="0.31496062992125984"/>
  <pageSetup paperSize="9" scale="85" fitToHeight="0" orientation="portrait" r:id="rId4"/>
  <headerFooter alignWithMargins="0"/>
  <customProperties>
    <customPr name="_pios_id" r:id="rId5"/>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Ministres</vt:lpstr>
      <vt:lpstr>Codes SEC</vt:lpstr>
      <vt:lpstr>Catégories</vt:lpstr>
      <vt:lpstr>Ministres!Impression_des_titres</vt:lpstr>
      <vt:lpstr>Ministres!Zone_d_impression</vt:lpstr>
    </vt:vector>
  </TitlesOfParts>
  <Company>S.P.W.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GALLET</dc:creator>
  <cp:lastModifiedBy>MAROT Henri</cp:lastModifiedBy>
  <cp:lastPrinted>2024-11-13T14:17:36Z</cp:lastPrinted>
  <dcterms:created xsi:type="dcterms:W3CDTF">2010-04-08T12:26:31Z</dcterms:created>
  <dcterms:modified xsi:type="dcterms:W3CDTF">2025-06-05T13:59:52Z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03f633-4a78-4eed-bb49-365e45b1f3e8_Enabled">
    <vt:lpwstr>true</vt:lpwstr>
  </property>
  <property fmtid="{D5CDD505-2E9C-101B-9397-08002B2CF9AE}" pid="3" name="MSIP_Label_8903f633-4a78-4eed-bb49-365e45b1f3e8_SetDate">
    <vt:lpwstr>2021-09-10T08:42:46Z</vt:lpwstr>
  </property>
  <property fmtid="{D5CDD505-2E9C-101B-9397-08002B2CF9AE}" pid="4" name="MSIP_Label_8903f633-4a78-4eed-bb49-365e45b1f3e8_Method">
    <vt:lpwstr>Privileged</vt:lpwstr>
  </property>
  <property fmtid="{D5CDD505-2E9C-101B-9397-08002B2CF9AE}" pid="5" name="MSIP_Label_8903f633-4a78-4eed-bb49-365e45b1f3e8_Name">
    <vt:lpwstr>8903f633-4a78-4eed-bb49-365e45b1f3e8</vt:lpwstr>
  </property>
  <property fmtid="{D5CDD505-2E9C-101B-9397-08002B2CF9AE}" pid="6" name="MSIP_Label_8903f633-4a78-4eed-bb49-365e45b1f3e8_SiteId">
    <vt:lpwstr>1f816a84-7aa6-4a56-b22a-7b3452fa8681</vt:lpwstr>
  </property>
  <property fmtid="{D5CDD505-2E9C-101B-9397-08002B2CF9AE}" pid="7" name="MSIP_Label_8903f633-4a78-4eed-bb49-365e45b1f3e8_ActionId">
    <vt:lpwstr>7d557b32-be41-40cc-bc13-5f0d02db6f8c</vt:lpwstr>
  </property>
  <property fmtid="{D5CDD505-2E9C-101B-9397-08002B2CF9AE}" pid="8" name="MSIP_Label_8903f633-4a78-4eed-bb49-365e45b1f3e8_ContentBits">
    <vt:lpwstr>0</vt:lpwstr>
  </property>
</Properties>
</file>